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f395c196768cf077/Desktop/Reconcilation/"/>
    </mc:Choice>
  </mc:AlternateContent>
  <xr:revisionPtr revIDLastSave="721" documentId="8_{85D38BD1-9FE4-44BD-9631-6B46215363CB}" xr6:coauthVersionLast="47" xr6:coauthVersionMax="47" xr10:uidLastSave="{E6AF2134-33F1-4C6A-B962-E5E25AAED93B}"/>
  <bookViews>
    <workbookView xWindow="-120" yWindow="-120" windowWidth="29040" windowHeight="15720" tabRatio="706" firstSheet="1" activeTab="1" xr2:uid="{148888B3-88D2-4F27-9567-1C4522EB4504}"/>
  </bookViews>
  <sheets>
    <sheet name="Gap Trace" sheetId="88" state="hidden" r:id="rId1"/>
    <sheet name="Recon" sheetId="30" r:id="rId2"/>
    <sheet name="Part Summary" sheetId="85" r:id="rId3"/>
    <sheet name="Pivot Summary" sheetId="86" r:id="rId4"/>
    <sheet name="Condenser Audit" sheetId="89" r:id="rId5"/>
    <sheet name="CHALLAN" sheetId="1" r:id="rId6"/>
    <sheet name="Formula Check" sheetId="32" state="hidden" r:id="rId7"/>
    <sheet name="Part 2" sheetId="9" state="hidden" r:id="rId8"/>
    <sheet name="Part 3" sheetId="10" state="hidden" r:id="rId9"/>
    <sheet name="Part 1" sheetId="8" state="hidden" r:id="rId10"/>
    <sheet name="Part 4" sheetId="11" state="hidden" r:id="rId11"/>
    <sheet name="Part 5" sheetId="12" state="hidden" r:id="rId12"/>
    <sheet name="Part 6" sheetId="13" state="hidden" r:id="rId13"/>
    <sheet name="Part 7" sheetId="14" state="hidden" r:id="rId14"/>
    <sheet name="Part 8" sheetId="15" state="hidden" r:id="rId15"/>
    <sheet name="Part 9" sheetId="16" state="hidden" r:id="rId16"/>
    <sheet name="Part 10" sheetId="17" state="hidden" r:id="rId17"/>
    <sheet name="Part 11" sheetId="18" state="hidden" r:id="rId18"/>
    <sheet name="Part 12" sheetId="19" state="hidden" r:id="rId19"/>
    <sheet name="Part 13" sheetId="20" state="hidden" r:id="rId20"/>
    <sheet name="Pivot Data" sheetId="84" state="hidden" r:id="rId21"/>
  </sheets>
  <calcPr calcId="191029" fullCalcOnLoad="1"/>
  <pivotCaches>
    <pivotCache cacheId="7"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Analyst</author>
    <author>tc={F1CED476-7D86-4CFE-84BA-A5904D6A7539}</author>
    <author>tc={BCE5DC81-F4FA-4AFF-A7E9-792932AE6293}</author>
    <author>tc={A3221BDA-963E-4A7B-BC1D-7AA1A18E49FA}</author>
    <author>tc={D795B214-F17B-42EF-A106-AFB95D36506A}</author>
    <author>tc={2906FAA7-7C65-4E28-93BE-74996E68C58E}</author>
    <author>tc={02A3789E-4219-479C-A032-C7ECABC2DA57}</author>
    <author>tc={9FA10788-4706-4AF5-B86B-53E140877CB4}</author>
    <author>tc={69CFBC00-13D8-4920-B57E-EE684ADB8EF5}</author>
    <author>tc={678BC1BE-0065-4C5C-8043-935A229DA22C}</author>
    <author>tc={E3C88505-246D-42F2-B887-63F8F6C93E97}</author>
    <author>tc={5E31899B-FF03-45A8-9351-0B684CAE27DB}</author>
    <author>Analyst</author>
    <author>tc={6211F592-A865-49D7-8F50-F10E4D3D1ED7}</author>
    <author>tc={7BE17329-2A7B-472C-881F-127474EBD68B}</author>
    <author>tc={34F56FCB-3DC4-434E-A379-71D0C9A4E1A3}</author>
    <author>tc={281AC78A-FB4C-4CD4-9DAF-203B8D310BDE}</author>
    <author>tc={7D5D8C19-EDE3-471A-AAA3-95B50B00315C}</author>
    <author>tc={FBAA8960-E2DA-4BD4-BC7C-3D38F904D936}</author>
    <author>tc={9B68B745-3516-434D-900F-1D7665EEFB82}</author>
    <author>tc={03346A4F-1989-4E24-A613-31046E00D8BC}</author>
    <author>tc={FBCFD2E9-3D13-46DB-B2C5-016FD4A1C001}</author>
    <author>tc={64794AE2-F7DF-4C89-9177-3C051020DFA7}</author>
    <author>tc={37CFB249-08D8-4121-BAD0-5513973F99D1}</author>
    <author>tc={BDF8C7A5-4759-402A-A930-D702828A071D}</author>
    <author>tc={EFC439B6-9524-4A8B-8479-831E052D757C}</author>
    <author>tc={DF481155-C617-4100-AB80-92E0A40D45A4}</author>
    <author>tc={841CDC71-4ACF-4216-98F4-E6FC887D2FC0}</author>
    <author>tc={336C4F27-C34A-40B8-9B0A-CE0EAA974949}</author>
    <author>tc={831C5076-CB53-4EAE-AAB1-485114E5431B}</author>
    <author>tc={6544F87A-CB9A-4067-A4C7-C769A45746B6}</author>
    <author>tc={A9EB8089-F764-4647-92CA-88E788314766}</author>
    <author>tc={03B39AAE-E025-4F22-98F0-DE9C442D5F95}</author>
    <author>tc={937D47AE-8596-4650-98B7-2C70F231581D}</author>
    <author>tc={FFDF7E0F-BA10-4293-8D12-5972AB871CF0}</author>
    <author>tc={A4D4CFA6-DDB8-49D3-B496-DE077420CBAE}</author>
    <author>tc={EEAD7EBE-1D50-4966-AC11-EAA4E5260A02}</author>
    <author>tc={D66B61A1-132E-42C4-8711-665D0A13AF1E}</author>
    <author>tc={F4035890-B3E1-4107-A0CE-CD2C17E1CE97}</author>
    <author>tc={FA1F7E58-6AF2-49FE-9DB6-40D1330AB786}</author>
    <author>tc={B2A36702-5DE1-4479-9752-5D903DB4BBF3}</author>
    <author>tc={78E1023B-7968-404A-9DC2-304D49C57680}</author>
    <author>tc={A1980E98-4E46-467C-A1D8-227FDEDCBC92}</author>
    <author>tc={29A8FE28-182F-43F5-BF9F-95841575A20E}</author>
    <author>tc={4131110E-12E7-4CAE-8158-EE1DC1813203}</author>
    <author>tc={3B7DFBC0-D84B-4FFF-92E0-0063BA57DC57}</author>
    <author>tc={BDDEE22F-F2A3-4511-AF18-243AD0096169}</author>
    <author>tc={6261C8A4-8D13-4FAD-94C3-B76C0AE74D5D}</author>
    <author>tc={90DC1F17-062E-45AE-9BDE-5254BADB0E14}</author>
    <author>tc={8868CDB0-D9EB-4BEC-A9C6-6710BE2B2FD1}</author>
    <author>tc={D65F8A60-07DB-4F29-96DF-4940AFE09781}</author>
    <author>tc={08CA1D63-BB0A-45B9-83ED-8E5211DC83A6}</author>
    <author>tc={5388C854-10E2-4344-9029-1E297EDB6ACE}</author>
    <author>tc={DF926991-2593-42A3-9BA4-68D6312CC800}</author>
    <author>tc={F9A3AE38-0C8B-4C9C-A9AA-4AD0A605CF67}</author>
    <author>tc={9920444D-E234-4E48-8EA8-D755A25FA831}</author>
    <author>tc={3F226F10-7AA0-4A43-80C7-FFF0A64B9638}</author>
    <author>tc={9E3CEB88-A66C-4B1F-B679-16B903BF07C3}</author>
    <author>tc={A7DC7A56-D3FC-4AD0-B038-AFBB3CBD0220}</author>
    <author>tc={040DC2F4-8267-4AB9-8306-8584D77D1659}</author>
    <author>tc={97F1EFF7-0F1C-412D-8537-4E5EC66F1ACA}</author>
    <author>tc={23F4230B-558F-4D6C-B5D1-3DFF56060809}</author>
    <author>tc={8ADA98FE-61B3-400E-8018-9756041AE7F9}</author>
    <author>tc={66E9FF4E-DA84-4F4F-9901-0959C6608AF9}</author>
    <author>tc={6986FA0A-3DC9-4601-9AB1-2467EF3C8E9F}</author>
    <author>tc={FBE7B5EA-B75A-4853-9C5B-68880C36CC11}</author>
    <author>tc={999DDC46-D70B-4BEE-90B5-66047E3405D0}</author>
    <author>tc={A980214C-D21D-4D90-A69A-F30CCDB42D2E}</author>
    <author>tc={0E5FEE97-EFB1-4290-8EE7-DF70876B47F6}</author>
    <author>tc={961BEB6A-82B6-4069-9E67-BC40CDB5720E}</author>
    <author>tc={755B209D-8B2D-419D-9D5F-48DD47D9F0D3}</author>
    <author>tc={90D2C467-F56F-45F6-BAD6-9234ABE989BF}</author>
    <author>tc={2232BC41-3525-4F2D-B0B5-90AAFD6ECADE}</author>
    <author>tc={5C09999F-9B3B-4411-B558-FCBFD8CB900B}</author>
    <author>tc={148AEFA6-9142-41FA-8BFD-8F4845E2472A}</author>
    <author>tc={E30685C4-0CEE-497B-A07A-04E1782F7513}</author>
    <author>tc={B71447EC-D95B-4C64-9B67-0A05D9308F16}</author>
    <author>tc={69076101-02F7-4C2A-A6BA-976DB0A307E9}</author>
    <author>tc={A081F2B7-85A2-4027-859A-226C0CBC3827}</author>
    <author>tc={E9FC3F99-0FE3-45BB-8407-09652487070C}</author>
    <author>tc={41894471-45F5-41C8-ADFA-D75CEAC24C96}</author>
    <author>tc={312390DD-2A04-440C-B572-170796C0E7A1}</author>
    <author>tc={18750592-650D-4B0F-9BD8-522FF513E6FC}</author>
    <author>tc={61355FEF-077E-42D3-AD12-03E1D59EFE2B}</author>
    <author>tc={46C9DDAC-F816-4BD3-9C28-2A01E51E0CE8}</author>
    <author>tc={2BC611A1-E47F-4812-96D4-31896301B3A0}</author>
    <author>tc={EAA1C66D-EBA4-4F2C-A21D-A7EAE8074C09}</author>
    <author>tc={EAED45EE-107F-4400-A490-DF5EB45E743F}</author>
    <author>tc={00740D85-8782-40EE-B860-C0B2B10B3DF5}</author>
    <author>tc={09F9F2C7-5CF0-4A1B-BDAB-B44CF38130C6}</author>
    <author>tc={1F62A986-6CEE-4DB6-8CC8-0C5DD8C16754}</author>
    <author>tc={042A39BF-1D93-47DA-8A99-133FBC5AC577}</author>
    <author>tc={89BE15CB-D89D-4E08-A4CA-2B6E76E4ED90}</author>
    <author>tc={3B615EFE-DDF0-4BFB-8297-5917DC2BCE50}</author>
    <author>tc={0F5217B9-54CC-43F5-8435-D0AE8ADC3B77}</author>
    <author>tc={A60DC452-8035-4C97-9E4B-416B75B4E9E1}</author>
    <author>tc={4ABE5A6F-8784-4297-B85A-A0D8667D2FAC}</author>
    <author>tc={708A77F6-AB1E-4A83-98FC-8EB37DE8935D}</author>
    <author>tc={2C6D6EB4-9BC1-4119-A851-D998113ABEE2}</author>
    <author>tc={7AE6B0BD-9819-4D2A-B168-F39713FF62C6}</author>
    <author>tc={55169211-21C5-4D45-8779-83E9D5B627A9}</author>
    <author>tc={E7E7E88E-BC6F-4235-B479-4D54DE9393B7}</author>
    <author>tc={38277B72-C875-42D5-829D-CD0ADF2ECA9F}</author>
    <author>tc={A094680C-D8B5-4136-BE08-4479458D7FED}</author>
    <author>tc={561A91EF-80FD-4C5E-80B2-0AF368C99116}</author>
    <author>tc={342F8D16-2E56-47FA-903E-BF3A32315533}</author>
    <author>tc={BD2C3484-8136-4A8E-81D0-0998F14DDB20}</author>
    <author>tc={3F572E38-E18B-4673-8638-5B77AD1F0AF0}</author>
    <author>tc={046173D1-078D-4039-ACD5-23E1BC5FDD35}</author>
    <author>tc={443CF15C-768F-4A60-8235-A47FF2CC0DA8}</author>
    <author>tc={F80A244A-BFF5-4B0B-A197-749EA29910BA}</author>
    <author>tc={194866F1-FCAB-4EE4-8ABF-C9EFE82F9321}</author>
    <author>tc={376244B8-71FA-4E7C-8A31-D16E872B9617}</author>
    <author>tc={E07924F9-0D3E-4D49-B502-23C19AB8D02A}</author>
    <author>tc={F9A5D24D-8584-442A-92F3-FF150DDC6BA3}</author>
    <author>tc={1E088A69-D724-4825-ACBA-089088BF3538}</author>
    <author>tc={C4FA9C5D-0EB3-4B42-9497-D1CF08AA4B1E}</author>
    <author>tc={6ED5BC6F-3877-484E-8186-46D5AF3DB402}</author>
    <author>tc={29E7A3BE-699F-49FA-A370-A3A8A2796010}</author>
    <author>tc={1C58AC2D-F93B-4F6A-92A3-C8871DC1A429}</author>
    <author>tc={38091723-1B6E-4B78-A3B8-8B46E39FC7E0}</author>
    <author>tc={155364E9-31BE-4D21-A3BF-780C6164D386}</author>
    <author>tc={D1E07DB5-73BD-4AAC-8518-EA95FAD5ECB9}</author>
    <author>tc={79C0E6F7-A307-4F07-9C7E-07263BD97DE1}</author>
    <author>tc={4D7FC2A6-E0A8-44A9-92E4-83453F47A28C}</author>
    <author>tc={602C84F7-1EE4-4B4A-87C7-796D1357F046}</author>
    <author>tc={1A809A9F-DA05-47A7-BA84-7E958A603474}</author>
    <author>tc={F30AC473-29F7-4576-8E4B-EC28598CD908}</author>
    <author>tc={CCD7B956-1305-4CD7-A849-08AF5800EDD1}</author>
    <author>tc={4C1DFED7-270A-42D5-AD8C-3B2BBB54BB46}</author>
    <author>tc={66DFB648-D3B6-4FFF-9BBD-7D966CA89378}</author>
    <author>tc={AD54DF0C-2DBA-4EBE-B015-522C2B4BD058}</author>
    <author>tc={6109B36B-B2BB-4B62-A0EC-1BDE64CD84CD}</author>
    <author>tc={2626FE7D-1D14-474F-B5F0-194C9B0798A7}</author>
    <author>tc={A0ED5395-9EC2-42A4-AC51-65912BC22884}</author>
    <author>tc={CEE8A8B7-ED8B-47AE-9602-44D3D9F06C37}</author>
    <author>tc={01651E8C-075E-425A-BCED-8B273BE2251D}</author>
    <author>tc={0A867CD7-9591-4242-BC63-E570D3FEA253}</author>
    <author>tc={B05423A8-545E-447C-A4DD-4C78BDAD4011}</author>
    <author>tc={9C6C899C-D548-46E9-8E9E-1A399389751F}</author>
    <author>tc={BADE2DA7-0CE3-4771-8317-0244C4D57283}</author>
    <author>tc={FBFEFC4D-8585-4D1A-A1E2-93BA34E0AE53}</author>
    <author>tc={8185D469-CA55-40E8-AC5E-24D21C7C826C}</author>
    <author>tc={B00717D0-924C-4663-8FF5-4A6FEC35607F}</author>
    <author>tc={CE0AFA3F-3BCF-456B-8130-885DBABB25C0}</author>
    <author>tc={F3E46AAC-81B2-4FD7-9B46-18C4AA93125E}</author>
    <author>tc={589E5727-420C-40E6-8504-D15372869019}</author>
    <author>tc={E532A1ED-57A5-431C-A57D-FB1914ACD74A}</author>
    <author>tc={E896EFA1-2871-4122-82EF-E9E39292FD2B}</author>
    <author>tc={4FEF1277-5040-42E9-BC3B-A250F5531A09}</author>
  </authors>
  <commentList>
    <comment ref="B1" authorId="0" shapeId="0" xr:uid="{B1D9A9C4-C9B2-4808-9F3C-2D7B02F38433}">
      <text>
        <r>
          <rPr>
            <b/>
            <sz val="9"/>
            <color indexed="81"/>
            <rFont val="Tahoma"/>
            <charset val="1"/>
          </rPr>
          <t>User:</t>
        </r>
        <r>
          <rPr>
            <sz val="9"/>
            <color indexed="81"/>
            <rFont val="Tahoma"/>
            <charset val="1"/>
          </rPr>
          <t xml:space="preserve">
Band 1 (columns A:E). Rows 2:223 are Part 1 condensers; rows 224:251 are Part 2 o-rings and flare sizes. Guide panel in columns Z:AD.</t>
        </r>
      </text>
    </comment>
    <comment ref="AA1" authorId="0" shapeId="0" xr:uid="{A50ECAB1-B81E-4C2D-B10C-CBBBE9408D5A}">
      <text>
        <r>
          <rPr>
            <b/>
            <sz val="9"/>
            <color indexed="81"/>
            <rFont val="Tahoma"/>
            <charset val="1"/>
          </rPr>
          <t>User:</t>
        </r>
        <r>
          <rPr>
            <sz val="9"/>
            <color indexed="81"/>
            <rFont val="Tahoma"/>
            <charset val="1"/>
          </rPr>
          <t xml:space="preserve">
Band 4 (columns T:X). Rows 2:178 are Part 8; rows 183:294 are Part 9.</t>
        </r>
      </text>
    </comment>
    <comment ref="AC1" authorId="0" shapeId="0" xr:uid="{257F2A1D-E6E8-4BC8-B7A4-D047A591D2C2}">
      <text>
        <r>
          <rPr>
            <b/>
            <sz val="9"/>
            <color indexed="81"/>
            <rFont val="Tahoma"/>
            <charset val="1"/>
          </rPr>
          <t>User:</t>
        </r>
        <r>
          <rPr>
            <sz val="9"/>
            <color indexed="81"/>
            <rFont val="Tahoma"/>
            <charset val="1"/>
          </rPr>
          <t xml:space="preserve">
Fed from COND-P8-MATCH (variant map rows 6:11), which claims only challan lines matching on part code AND description. Line-level backing in COND-P8-PROOF. Cancelled challans excluded.</t>
        </r>
      </text>
    </comment>
    <comment ref="AD1" authorId="0" shapeId="0" xr:uid="{2B1D12D4-A6AD-4C18-981E-9F5662909C74}">
      <text>
        <r>
          <rPr>
            <b/>
            <sz val="9"/>
            <color indexed="81"/>
            <rFont val="Tahoma"/>
            <charset val="1"/>
          </rPr>
          <t>User:</t>
        </r>
        <r>
          <rPr>
            <sz val="9"/>
            <color indexed="81"/>
            <rFont val="Tahoma"/>
            <charset val="1"/>
          </rPr>
          <t xml:space="preserve">
From 'Part 8' TOTAL SALE row 244, keyed on the part code in row 2 of that sheet; "CHECK" would appear if the column order ever stops matching this list.</t>
        </r>
      </text>
    </comment>
    <comment ref="A2" authorId="0" shapeId="0" xr:uid="{04FA992F-55AB-4CE4-A95C-478E14D7D4EE}">
      <text>
        <r>
          <rPr>
            <b/>
            <sz val="9"/>
            <color indexed="81"/>
            <rFont val="Tahoma"/>
            <charset val="1"/>
          </rPr>
          <t>User:</t>
        </r>
        <r>
          <rPr>
            <sz val="9"/>
            <color indexed="81"/>
            <rFont val="Tahoma"/>
            <charset val="1"/>
          </rPr>
          <t xml:space="preserve">
Rows 2:223. Stock column E reads 'Part 1' sale total row 1250; challan column D matches the part code straight into the CHALLAN sheet.</t>
        </r>
      </text>
    </comment>
    <comment ref="N2" authorId="0" shapeId="0" xr:uid="{CC1AD8C1-D840-40A8-9BD4-D1DD2855A75F}">
      <text>
        <r>
          <rPr>
            <b/>
            <sz val="9"/>
            <color indexed="81"/>
            <rFont val="Tahoma"/>
            <charset val="1"/>
          </rPr>
          <t>User:</t>
        </r>
        <r>
          <rPr>
            <sz val="9"/>
            <color indexed="81"/>
            <rFont val="Tahoma"/>
            <charset val="1"/>
          </rPr>
          <t xml:space="preserve">
PC-8120 is shared with row 3 (corrected). The full challan total of 50 is reported on row 3 only, to avoid double counting. See COND-DRIER-MATCH row 4.</t>
        </r>
      </text>
    </comment>
    <comment ref="Z2" authorId="0" shapeId="0" xr:uid="{32A29930-1FE2-468A-9AE7-44F2906B8855}">
      <text>
        <r>
          <rPr>
            <b/>
            <sz val="9"/>
            <color indexed="81"/>
            <rFont val="Tahoma"/>
            <charset val="1"/>
          </rPr>
          <t>User:</t>
        </r>
        <r>
          <rPr>
            <sz val="9"/>
            <color indexed="81"/>
            <rFont val="Tahoma"/>
            <charset val="1"/>
          </rPr>
          <t xml:space="preserve">
Rows 2:178. Challan column W is fed from COND-P8-MATCH; stock column X reads 'Part 8' sale total row 244. Proof in COND-P8-PROOF, date testing in COND-P8-DATEMATCH.</t>
        </r>
      </text>
    </comment>
    <comment ref="S3" authorId="0" shapeId="0" xr:uid="{38434000-AF82-4136-9CEE-2FB036D6D119}">
      <text>
        <r>
          <rPr>
            <b/>
            <sz val="9"/>
            <color indexed="81"/>
            <rFont val="Tahoma"/>
            <charset val="1"/>
          </rPr>
          <t>User:</t>
        </r>
        <r>
          <rPr>
            <sz val="9"/>
            <color indexed="81"/>
            <rFont val="Tahoma"/>
            <charset val="1"/>
          </rPr>
          <t xml:space="preserve">
Rows 3:66. Challan and stock both come from COND-PULY-MATCH, which reads 'Part 7'.</t>
        </r>
      </text>
    </comment>
    <comment ref="F5" authorId="1" shapeId="0" xr:uid="{F1CED476-7D86-4CFE-84BA-A5904D6A753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2019-0239:5, 2019-0371:1.</t>
      </text>
    </comment>
    <comment ref="F6" authorId="2" shapeId="0" xr:uid="{BCE5DC81-F4FA-4AFF-A7E9-792932AE629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2019-0396:5, 2019-0407:2, 2019-0457:5, 2019-0466:10.</t>
      </text>
    </comment>
    <comment ref="F7" authorId="3" shapeId="0" xr:uid="{A3221BDA-963E-4A7B-BC1D-7AA1A18E49FA}">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2019-0114:3.</t>
      </text>
    </comment>
    <comment ref="F9" authorId="4" shapeId="0" xr:uid="{D795B214-F17B-42EF-A106-AFB95D36506A}">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ledger sales with no matching challan line: 2019-0114:3.</t>
      </text>
    </comment>
    <comment ref="F15" authorId="5" shapeId="0" xr:uid="{2906FAA7-7C65-4E28-93BE-74996E68C58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2019-0037:4, 2019-0387:1, 2019-0413:1, 2019-0477:1.</t>
      </text>
    </comment>
    <comment ref="F18" authorId="6" shapeId="0" xr:uid="{02A3789E-4219-479C-A032-C7ECABC2DA5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2019-0439:20.</t>
      </text>
    </comment>
    <comment ref="X20" authorId="7" shapeId="0" xr:uid="{9FA10788-4706-4AF5-B86B-53E140877CB4}">
      <text>
        <t>[Threaded comment]
Your version of Excel allows you to read this threaded comment; however, any edits to it will get removed if the file is opened in a newer version of Excel. Learn more: https://go.microsoft.com/fwlink/?linkid=870924
Comment:
    Audit 2026-09-26 – gap fully traced: Recon Challan 140 = all active challan lines under this part number; the Part 7 ledger posted 130 of them (10 pcs not posted). Recon Challan is correct.</t>
      </text>
    </comment>
    <comment ref="F21" authorId="8" shapeId="0" xr:uid="{69CFBC00-13D8-4920-B57E-EE684ADB8EF5}">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2019-0068:2, 2019-0312:5, 2019-0387:1, 2019-0445:5, 2019-0462:5; ledger sales with no matching challan line: 2019-0323:5.</t>
      </text>
    </comment>
    <comment ref="F22" authorId="9" shapeId="0" xr:uid="{678BC1BE-0065-4C5C-8043-935A229DA22C}">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2019-0387:1.</t>
      </text>
    </comment>
    <comment ref="F25" authorId="10" shapeId="0" xr:uid="{E3C88505-246D-42F2-B887-63F8F6C93E9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2019-0374:1.</t>
      </text>
    </comment>
    <comment ref="F31" authorId="11" shapeId="0" xr:uid="{5E31899B-FF03-45A8-9351-0B684CAE27DB}">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2019-0043:5, 2019-0293:10, 2019-0387:1, 2019-0387:1, 2019-0396:2, 2019-0442:1 …; ledger sales with no matching challan line: 2019-0104:5.</t>
      </text>
    </comment>
    <comment ref="D32" authorId="12" shapeId="0" xr:uid="{0487342D-6205-4AD8-B6D9-52F0D0B1F077}">
      <text>
        <r>
          <rPr>
            <b/>
            <sz val="9"/>
            <color indexed="81"/>
            <rFont val="Tahoma"/>
            <charset val="1"/>
          </rPr>
          <t>Analyst:</t>
        </r>
        <r>
          <rPr>
            <sz val="9"/>
            <color indexed="81"/>
            <rFont val="Tahoma"/>
            <charset val="1"/>
          </rPr>
          <t xml:space="preserve">
under BRIO-Q5 only
Excluded different description same part number</t>
        </r>
      </text>
    </comment>
    <comment ref="N34" authorId="0" shapeId="0" xr:uid="{17A93166-723E-4D27-89B9-2D52DF35A43F}">
      <text>
        <r>
          <rPr>
            <b/>
            <sz val="9"/>
            <color indexed="81"/>
            <rFont val="Tahoma"/>
            <charset val="1"/>
          </rPr>
          <t>Shared</t>
        </r>
      </text>
    </comment>
    <comment ref="N36" authorId="0" shapeId="0" xr:uid="{8DD3B2DC-FBBE-491C-ABF3-2CA183670C06}">
      <text>
        <r>
          <rPr>
            <b/>
            <sz val="9"/>
            <color indexed="81"/>
            <rFont val="Tahoma"/>
            <charset val="1"/>
          </rPr>
          <t>User:</t>
        </r>
        <r>
          <rPr>
            <sz val="9"/>
            <color indexed="81"/>
            <rFont val="Tahoma"/>
            <charset val="1"/>
          </rPr>
          <t xml:space="preserve">
PC-6003 is shared with row 38; the (nil) challan total is reported there. See COND-DRIER-MATCH row 38.</t>
        </r>
      </text>
    </comment>
    <comment ref="F37" authorId="13" shapeId="0" xr:uid="{6211F592-A865-49D7-8F50-F10E4D3D1ED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2019-0387:1, 2019-0484:5.</t>
      </text>
    </comment>
    <comment ref="F39" authorId="14" shapeId="0" xr:uid="{7BE17329-2A7B-472C-881F-127474EBD68B}">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2019-0174:1, 2019-0387:1.</t>
      </text>
    </comment>
    <comment ref="F41" authorId="15" shapeId="0" xr:uid="{34F56FCB-3DC4-434E-A379-71D0C9A4E1A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2019-0387:1.</t>
      </text>
    </comment>
    <comment ref="F52" authorId="16" shapeId="0" xr:uid="{281AC78A-FB4C-4CD4-9DAF-203B8D310BD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2019-0387:1, 2019-0439:20, 2019-0457:5, 2019-0462:5.</t>
      </text>
    </comment>
    <comment ref="F56" authorId="17" shapeId="0" xr:uid="{7D5D8C19-EDE3-471A-AAA3-95B50B00315C}">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2019-0319:3, 2019-0387:1, 2019-0442:1.</t>
      </text>
    </comment>
    <comment ref="F57" authorId="18" shapeId="0" xr:uid="{FBAA8960-E2DA-4BD4-BC7C-3D38F904D93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2019-0273:1, 2019-0407:2.</t>
      </text>
    </comment>
    <comment ref="F58" authorId="19" shapeId="0" xr:uid="{9B68B745-3516-434D-900F-1D7665EEFB82}">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2019-0442:1.</t>
      </text>
    </comment>
    <comment ref="F60" authorId="20" shapeId="0" xr:uid="{03346A4F-1989-4E24-A613-31046E00D8BC}">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2019-0371:2, 2019-0407:2, 2019-0442:1, 2019-0445:10, 2019-0457:5, 2019-0466:5.</t>
      </text>
    </comment>
    <comment ref="F62" authorId="21" shapeId="0" xr:uid="{FBCFD2E9-3D13-46DB-B2C5-016FD4A1C001}">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2019-0273:2.</t>
      </text>
    </comment>
    <comment ref="F64" authorId="22" shapeId="0" xr:uid="{64794AE2-F7DF-4C89-9177-3C051020DFA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2019-0349:1, 2019-0387:1, 2019-0432:2, 2019-0442:1.</t>
      </text>
    </comment>
    <comment ref="F65" authorId="23" shapeId="0" xr:uid="{37CFB249-08D8-4121-BAD0-5513973F99D1}">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2019-0371:2, 2019-0387:1.</t>
      </text>
    </comment>
    <comment ref="S67" authorId="0" shapeId="0" xr:uid="{6A698D69-953E-42FF-9BFC-F0C8B5951C12}">
      <text>
        <r>
          <rPr>
            <b/>
            <sz val="9"/>
            <color indexed="81"/>
            <rFont val="Tahoma"/>
            <charset val="1"/>
          </rPr>
          <t>User:</t>
        </r>
        <r>
          <rPr>
            <sz val="9"/>
            <color indexed="81"/>
            <rFont val="Tahoma"/>
            <charset val="1"/>
          </rPr>
          <t xml:space="preserve">
Rows 67:98. Challan and stock come from COND-CLCH-MATCH.</t>
        </r>
      </text>
    </comment>
    <comment ref="F68" authorId="24" shapeId="0" xr:uid="{BDF8C7A5-4759-402A-A930-D702828A071D}">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2019-0442:1.</t>
      </text>
    </comment>
    <comment ref="F71" authorId="25" shapeId="0" xr:uid="{EFC439B6-9524-4A8B-8479-831E052D757C}">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2019-0319:3, 2019-0335:5, 2019-0371:2, 2019-0374:5, 2019-0407:5, 2019-0442:1; ledger sales with no matching challan line: 2019-0062:5.</t>
      </text>
    </comment>
    <comment ref="F74" authorId="26" shapeId="0" xr:uid="{DF481155-C617-4100-AB80-92E0A40D45A4}">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2019-0062:5, 2019-0442:1.</t>
      </text>
    </comment>
    <comment ref="F75" authorId="27" shapeId="0" xr:uid="{841CDC71-4ACF-4216-98F4-E6FC887D2FC0}">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ledger sales with no matching challan line: 2019-0426:5.</t>
      </text>
    </comment>
    <comment ref="F78" authorId="28" shapeId="0" xr:uid="{336C4F27-C34A-40B8-9B0A-CE0EAA97494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2019-0037:5; ledger sales on cancelled challans: 2019-0260:2.</t>
      </text>
    </comment>
    <comment ref="F80" authorId="29" shapeId="0" xr:uid="{831C5076-CB53-4EAE-AAB1-485114E5431B}">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2019-0457:3.</t>
      </text>
    </comment>
    <comment ref="F82" authorId="30" shapeId="0" xr:uid="{6544F87A-CB9A-4067-A4C7-C769A45746B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2019-0102:5, 2019-0349:1, 2019-0387:1, 2019-0439:20, 2019-0442:1, 2019-0484:10; ledger sales with no matching challan line: 2019-0084:5.</t>
      </text>
    </comment>
    <comment ref="F85" authorId="31" shapeId="0" xr:uid="{A9EB8089-F764-4647-92CA-88E78831476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2019-0319:5, 2019-0336:5, 2019-0387:1, 2019-0442:1, 2019-0458:5, 2019-0484:5.</t>
      </text>
    </comment>
    <comment ref="F86" authorId="32" shapeId="0" xr:uid="{03B39AAE-E025-4F22-98F0-DE9C442D5F95}">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2019-0396:3.</t>
      </text>
    </comment>
    <comment ref="F90" authorId="33" shapeId="0" xr:uid="{937D47AE-8596-4650-98B7-2C70F231581D}">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2019-0396:2, 2019-0456:5.</t>
      </text>
    </comment>
    <comment ref="F91" authorId="34" shapeId="0" xr:uid="{FFDF7E0F-BA10-4293-8D12-5972AB871CF0}">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2019-0420:5, 2019-0484:5.</t>
      </text>
    </comment>
    <comment ref="F94" authorId="35" shapeId="0" xr:uid="{A4D4CFA6-DDB8-49D3-B496-DE077420CBA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2019-0068:3, 2019-0273:2, 2019-0329:5, 2019-0413:2, 2019-0484:5.</t>
      </text>
    </comment>
    <comment ref="F96" authorId="36" shapeId="0" xr:uid="{EEAD7EBE-1D50-4966-AC11-EAA4E5260A02}">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2019-0273:2.</t>
      </text>
    </comment>
    <comment ref="F98" authorId="37" shapeId="0" xr:uid="{D66B61A1-132E-42C4-8711-665D0A13AF1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2019-0037:5, 2019-0370:5, 2019-0387:1.</t>
      </text>
    </comment>
    <comment ref="S101" authorId="0" shapeId="0" xr:uid="{1A3AABCC-132A-403F-8E53-4EB71535C941}">
      <text>
        <r>
          <rPr>
            <b/>
            <sz val="9"/>
            <color indexed="81"/>
            <rFont val="Tahoma"/>
            <charset val="1"/>
          </rPr>
          <t>User:</t>
        </r>
        <r>
          <rPr>
            <sz val="9"/>
            <color indexed="81"/>
            <rFont val="Tahoma"/>
            <charset val="1"/>
          </rPr>
          <t xml:space="preserve">
Rows 101:169. Challan and stock come from COND-COIL-MATCH.</t>
        </r>
      </text>
    </comment>
    <comment ref="F106" authorId="38" shapeId="0" xr:uid="{F4035890-B3E1-4107-A0CE-CD2C17E1CE9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2019-0005:2, 2019-0037:5, 2019-0407:5, 2019-0484:5; ledger sales with no matching challan line: 2019-005:2, 2019-0068:3.</t>
      </text>
    </comment>
    <comment ref="F110" authorId="39" shapeId="0" xr:uid="{FA1F7E58-6AF2-49FE-9DB6-40D1330AB78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ledger sales with no matching challan line: 2019-0475:5.</t>
      </text>
    </comment>
    <comment ref="F112" authorId="40" shapeId="0" xr:uid="{B2A36702-5DE1-4479-9752-5D903DB4BBF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2019-0440:5.</t>
      </text>
    </comment>
    <comment ref="F114" authorId="41" shapeId="0" xr:uid="{78E1023B-7968-404A-9DC2-304D49C57680}">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2019-0340:1.</t>
      </text>
    </comment>
    <comment ref="F115" authorId="42" shapeId="0" xr:uid="{A1980E98-4E46-467C-A1D8-227FDEDCBC92}">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2019-0196:3, 2019-0440:5, 2019-0485:5; ledger sales with no matching challan line: 2019-196:3.</t>
      </text>
    </comment>
    <comment ref="F116" authorId="43" shapeId="0" xr:uid="{29A8FE28-182F-43F5-BF9F-95841575A20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2019-0340:1.</t>
      </text>
    </comment>
    <comment ref="F118" authorId="44" shapeId="0" xr:uid="{4131110E-12E7-4CAE-8158-EE1DC181320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2019-0340:1.</t>
      </text>
    </comment>
    <comment ref="F122" authorId="45" shapeId="0" xr:uid="{3B7DFBC0-D84B-4FFF-92E0-0063BA57DC5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2019-0075:5, 2019-0430:20, 2019-0440:5.</t>
      </text>
    </comment>
    <comment ref="F124" authorId="46" shapeId="0" xr:uid="{BDDEE22F-F2A3-4511-AF18-243AD009616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2019-0329:5, 2019-0374:5, 2019-0407:2, 2019-0485:5.</t>
      </text>
    </comment>
    <comment ref="V124" authorId="47" shapeId="0" xr:uid="{6261C8A4-8D13-4FAD-94C3-B76C0AE74D5D}">
      <text>
        <t>[Threaded comment]
Your version of Excel allows you to read this threaded comment; however, any edits to it will get removed if the file is opened in a newer version of Excel. Learn more: https://go.microsoft.com/fwlink/?linkid=870924
Comment:
    Audit 2026-09-26 (ledger read-back): Challan = 40 = all active challan lines written as 'BOLERO/TATA SUMO/CORSA | SD-102MC/BLR OE'. Every Part 7 ledger sale for this item (30 pcs) traces to one of these lines, same challan and qty. 10 pcs of these challan lines were never posted in the ledger — that is the Gap.</t>
      </text>
    </comment>
    <comment ref="F125" authorId="48" shapeId="0" xr:uid="{90DC1F17-062E-45AE-9BDE-5254BADB0E14}">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2019-0396:3.</t>
      </text>
    </comment>
    <comment ref="F129" authorId="49" shapeId="0" xr:uid="{8868CDB0-D9EB-4BEC-A9C6-6710BE2B2FD1}">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2019-0319:2, 2019-0371:5, 2019-0374:5, 2019-0407:2, 2019-0445:5, 2019-0485:5.</t>
      </text>
    </comment>
    <comment ref="X130" authorId="50" shapeId="0" xr:uid="{D65F8A60-07DB-4F29-96DF-4940AFE09781}">
      <text>
        <t>[Threaded comment]
Your version of Excel allows you to read this threaded comment; however, any edits to it will get removed if the file is opened in a newer version of Excel. Learn more: https://go.microsoft.com/fwlink/?linkid=870924
Comment:
    Audit 2026-09-26 – conflict: rows 130 and 327 trace to the SAME challan lines. Decide which row owns them before changing Challan.</t>
      </text>
    </comment>
    <comment ref="F135" authorId="51" shapeId="0" xr:uid="{08CA1D63-BB0A-45B9-83ED-8E5211DC83A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2019-0349:1, 2019-0387:1, 2019-0440:3, 2019-0442:1.</t>
      </text>
    </comment>
    <comment ref="F138" authorId="52" shapeId="0" xr:uid="{5388C854-10E2-4344-9029-1E297EDB6AC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2019-0407:2, 2019-0485:5.</t>
      </text>
    </comment>
    <comment ref="D142" authorId="53" shapeId="0" xr:uid="{DF926991-2593-42A3-9BA4-68D6312CC800}">
      <text>
        <t>[Threaded comment]
Your version of Excel allows you to read this threaded comment; however, any edits to it will get removed if the file is opened in a newer version of Excel. Learn more: https://go.microsoft.com/fwlink/?linkid=870924
Comment:
    Audit 2026-09-26: Challan set to 2 (Recon formula gave 0). The formula missed the line(s): code written 'PC-86758-Q5' on the challan (Recon has 'PC-86758Q5'); active line 2019-0431 (2 pcs); 2019-0190 is cancelled and excluded. Part 1 ledger shows 2 sold — now ties. Previous formula replaced (began: =SUMPRODUCT((UPPER(TRIM(IFERROR(LEFT($C142,FIND("(",$C142)-1…).</t>
      </text>
    </comment>
    <comment ref="F145" authorId="54" shapeId="0" xr:uid="{F9A3AE38-0C8B-4C9C-A9AA-4AD0A605CF6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2019-0441:2.</t>
      </text>
    </comment>
    <comment ref="F149" authorId="55" shapeId="0" xr:uid="{9920444D-E234-4E48-8EA8-D755A25FA831}">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2019-0487:5.</t>
      </text>
    </comment>
    <comment ref="D153" authorId="56" shapeId="0" xr:uid="{3F226F10-7AA0-4A43-80C7-FFF0A64B9638}">
      <text>
        <t>[Threaded comment]
Your version of Excel allows you to read this threaded comment; however, any edits to it will get removed if the file is opened in a newer version of Excel. Learn more: https://go.microsoft.com/fwlink/?linkid=870924
Comment:
    Audit 2026-09-26: Challan set to 7 (Recon formula gave 6). The formula missed the line(s): one line's Qty-in-PCs differs from Ctn × Pcs; active lines 2019-0066 (2), 0089 (3), 0100 (2) = 7. Part 1 ledger shows 7 sold — now ties. Previous formula replaced (began: =SUMPRODUCT((UPPER(TRIM(IFERROR(LEFT($C153,FIND("(",$C153)-1…).</t>
      </text>
    </comment>
    <comment ref="F154" authorId="57" shapeId="0" xr:uid="{9E3CEB88-A66C-4B1F-B679-16B903BF07C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2019-0296:5, 2019-0349:1, 2019-0387:1, 2019-0407:2; ledger sales on cancelled challans: 2019-0260:10.</t>
      </text>
    </comment>
    <comment ref="F158" authorId="58" shapeId="0" xr:uid="{A7DC7A56-D3FC-4AD0-B038-AFBB3CBD0220}">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2019-0380:1, 2019-0442:1.</t>
      </text>
    </comment>
    <comment ref="F159" authorId="59" shapeId="0" xr:uid="{040DC2F4-8267-4AB9-8306-8584D77D165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2019-0380:1, 2019-0442:1.</t>
      </text>
    </comment>
    <comment ref="D160" authorId="60" shapeId="0" xr:uid="{97F1EFF7-0F1C-412D-8537-4E5EC66F1ACA}">
      <text>
        <t>[Threaded comment]
Your version of Excel allows you to read this threaded comment; however, any edits to it will get removed if the file is opened in a newer version of Excel. Learn more: https://go.microsoft.com/fwlink/?linkid=870924
Comment:
    Audit 2026-09-26: Challan set to 2 (Recon formula gave 0). The formula missed the line(s): code written 'PC-86810Q5' on the challan (Recon has 'PC-86810-Q5'); active line 2019-0100 (2 pcs). Part 1 ledger shows 2 sold — now ties. Previous formula replaced (began: =SUMPRODUCT((UPPER(TRIM(IFERROR(LEFT($C160,FIND("(",$C160)-1…).</t>
      </text>
    </comment>
    <comment ref="X161" authorId="61" shapeId="0" xr:uid="{23F4230B-558F-4D6C-B5D1-3DFF56060809}">
      <text>
        <t>[Threaded comment]
Your version of Excel allows you to read this threaded comment; however, any edits to it will get removed if the file is opened in a newer version of Excel. Learn more: https://go.microsoft.com/fwlink/?linkid=870924
Comment:
    Audit 2026-09-26 – gap fully traced: Recon Challan 13 = all active challan lines under this part number; the Part 7 ledger posted 4 of them (9 pcs not posted). Recon Challan is correct.</t>
      </text>
    </comment>
    <comment ref="F163" authorId="62" shapeId="0" xr:uid="{8ADA98FE-61B3-400E-8018-9756041AE7F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2019-0141:1, 2019-0249:5, 2019-0407:2.</t>
      </text>
    </comment>
    <comment ref="X163" authorId="63" shapeId="0" xr:uid="{66E9FF4E-DA84-4F4F-9901-0959C6608AF9}">
      <text>
        <t>[Threaded comment]
Your version of Excel allows you to read this threaded comment; however, any edits to it will get removed if the file is opened in a newer version of Excel. Learn more: https://go.microsoft.com/fwlink/?linkid=870924
Comment:
    Audit 2026-09-26 – gap fully traced: Recon Challan 41 = all active challan lines under this part number; the Part 7 ledger posted 33 of them (8 pcs not posted). Recon Challan is correct.</t>
      </text>
    </comment>
    <comment ref="K164" authorId="0" shapeId="0" xr:uid="{03932224-199A-4743-A8DD-F4849583AB77}">
      <text>
        <r>
          <rPr>
            <b/>
            <sz val="9"/>
            <color indexed="81"/>
            <rFont val="Tahoma"/>
            <charset val="1"/>
          </rPr>
          <t>User:</t>
        </r>
        <r>
          <rPr>
            <sz val="9"/>
            <color indexed="81"/>
            <rFont val="Tahoma"/>
            <charset val="1"/>
          </rPr>
          <t xml:space="preserve">
Rows 164:295 of this band read 'Part 5' – blower and parts, coupler, filter, sensor, pipe opener, relay and resistor groups.</t>
        </r>
      </text>
    </comment>
    <comment ref="F165" authorId="64" shapeId="0" xr:uid="{6986FA0A-3DC9-4601-9AB1-2467EF3C8E9F}">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2019-0319:5, 2019-0349:1, 2019-0387:1.</t>
      </text>
    </comment>
    <comment ref="F168" authorId="65" shapeId="0" xr:uid="{FBE7B5EA-B75A-4853-9C5B-68880C36CC11}">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2019-0373:5.</t>
      </text>
    </comment>
    <comment ref="T171" authorId="0" shapeId="0" xr:uid="{4EFF1FB5-16A7-4692-93F8-2E62698E54EE}">
      <text>
        <r>
          <rPr>
            <b/>
            <sz val="9"/>
            <color indexed="81"/>
            <rFont val="Tahoma"/>
            <charset val="1"/>
          </rPr>
          <t>User:</t>
        </r>
        <r>
          <rPr>
            <sz val="9"/>
            <color indexed="81"/>
            <rFont val="Tahoma"/>
            <charset val="1"/>
          </rPr>
          <t xml:space="preserve">
Part 10 section of band 3 – rows 172:307. Challan from COND-P10-MATCH, stock from 'Part 10' row 128.</t>
        </r>
      </text>
    </comment>
    <comment ref="S172" authorId="0" shapeId="0" xr:uid="{543752DD-DD6D-4A36-BFA6-B65630F90D58}">
      <text>
        <r>
          <rPr>
            <b/>
            <sz val="9"/>
            <color indexed="81"/>
            <rFont val="Tahoma"/>
            <charset val="1"/>
          </rPr>
          <t>User:</t>
        </r>
        <r>
          <rPr>
            <sz val="9"/>
            <color indexed="81"/>
            <rFont val="Tahoma"/>
            <charset val="1"/>
          </rPr>
          <t xml:space="preserve">
Rows 172:307. Challan column R is fed from COND-P10-MATCH; stock column S reads 'Part 10' sale total row 128. Line-level proof in COND-P10-PROOF, date testing in COND-P10-DATEMATCH.</t>
        </r>
      </text>
    </comment>
    <comment ref="F174" authorId="66" shapeId="0" xr:uid="{999DDC46-D70B-4BEE-90B5-66047E3405D0}">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2019-0439:20.</t>
      </text>
    </comment>
    <comment ref="F175" authorId="67" shapeId="0" xr:uid="{A980214C-D21D-4D90-A69A-F30CCDB42D2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2019-0373:5, 2019-0439:40, 2019-0442:1.</t>
      </text>
    </comment>
    <comment ref="F177" authorId="68" shapeId="0" xr:uid="{0E5FEE97-EFB1-4290-8EE7-DF70876B47F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2019-0349:1, 2019-0387:1.</t>
      </text>
    </comment>
    <comment ref="F180" authorId="69" shapeId="0" xr:uid="{961BEB6A-82B6-4069-9E67-BC40CDB5720E}">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2019-0326:1, 2019-0378:1, 2019-0387:1, 2019-0458:5, 2019-0477:1.</t>
      </text>
    </comment>
    <comment ref="AA182" authorId="0" shapeId="0" xr:uid="{95F6554F-C2E7-407A-909D-D432EC34C421}">
      <text>
        <r>
          <rPr>
            <b/>
            <sz val="9"/>
            <color indexed="81"/>
            <rFont val="Tahoma"/>
            <charset val="1"/>
          </rPr>
          <t>User:</t>
        </r>
        <r>
          <rPr>
            <sz val="9"/>
            <color indexed="81"/>
            <rFont val="Tahoma"/>
            <charset val="1"/>
          </rPr>
          <t xml:space="preserve">
Part 9 section of band 4 – rows 183:294. Challan from COND-P9-MATCH, stock from 'Part 9' row 70.</t>
        </r>
      </text>
    </comment>
    <comment ref="AC182" authorId="0" shapeId="0" xr:uid="{2DE53622-20B0-4CA3-8453-6061E7314BE8}">
      <text>
        <r>
          <rPr>
            <b/>
            <sz val="9"/>
            <color indexed="81"/>
            <rFont val="Tahoma"/>
            <charset val="1"/>
          </rPr>
          <t>User:</t>
        </r>
        <r>
          <rPr>
            <sz val="9"/>
            <color indexed="81"/>
            <rFont val="Tahoma"/>
            <charset val="1"/>
          </rPr>
          <t xml:space="preserve">
Fed from COND-P9-MATCH (candidate map rows 6:8). No 2019 challan line qualifies for a Part 9 item – see that sheet and COND-P9-DATEMATCH.</t>
        </r>
      </text>
    </comment>
    <comment ref="AD182" authorId="0" shapeId="0" xr:uid="{34FC15EA-4187-44AE-BDC7-AD8FC7F10D5E}">
      <text>
        <r>
          <rPr>
            <b/>
            <sz val="9"/>
            <color indexed="81"/>
            <rFont val="Tahoma"/>
            <charset val="1"/>
          </rPr>
          <t>User:</t>
        </r>
        <r>
          <rPr>
            <sz val="9"/>
            <color indexed="81"/>
            <rFont val="Tahoma"/>
            <charset val="1"/>
          </rPr>
          <t xml:space="preserve">
From 'Part 9' TOTAL SALE row 70, keyed on the part code in row 2 of that sheet; "CHECK" would appear if the column order ever stops matching this list. Note: 'Part 9' also carries 171 pcs of quantities in rows 86:163, below the TOTAL/BAL rows, which row 70 does not include – see COND-P9-DATEMATCH.</t>
        </r>
      </text>
    </comment>
    <comment ref="Z183" authorId="0" shapeId="0" xr:uid="{F8894753-4256-49BA-B838-B672DEC97A71}">
      <text>
        <r>
          <rPr>
            <b/>
            <sz val="9"/>
            <color indexed="81"/>
            <rFont val="Tahoma"/>
            <charset val="1"/>
          </rPr>
          <t>User:</t>
        </r>
        <r>
          <rPr>
            <sz val="9"/>
            <color indexed="81"/>
            <rFont val="Tahoma"/>
            <charset val="1"/>
          </rPr>
          <t xml:space="preserve">
Rows 183:294. Challan column W is fed from COND-P9-MATCH; stock column X reads 'Part 9' sale total row 70. Proof in COND-P9-PROOF, date testing in COND-P9-DATEMATCH.</t>
        </r>
      </text>
    </comment>
    <comment ref="F184" authorId="70" shapeId="0" xr:uid="{755B209D-8B2D-419D-9D5F-48DD47D9F0D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2019-0477:1, 2019-0485:5.</t>
      </text>
    </comment>
    <comment ref="F185" authorId="71" shapeId="0" xr:uid="{90D2C467-F56F-45F6-BAD6-9234ABE989BF}">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2019-0296:3.</t>
      </text>
    </comment>
    <comment ref="D188" authorId="72" shapeId="0" xr:uid="{2232BC41-3525-4F2D-B0B5-90AAFD6ECADE}">
      <text>
        <t>[Threaded comment]
Your version of Excel allows you to read this threaded comment; however, any edits to it will get removed if the file is opened in a newer version of Excel. Learn more: https://go.microsoft.com/fwlink/?linkid=870924
Comment:
    Audit 2026-09-26: Challan set to 13 (Recon formula gave 0). The formula missed the line(s): code written 'PC-86809AQ5' on the challan (Recon has 'PC-86809A-Q5'); active lines 2019-0100 (2), 0134 (1), 0166 (5), 0177 (5) = 13; cancelled 0190 and 0451 excluded. Part 1 ledger shows 13 sold — now ties. Previous formula replaced (began: =SUMPRODUCT((UPPER(TRIM(IFERROR(LEFT($C188,FIND("(",$C188)-1…).</t>
      </text>
    </comment>
    <comment ref="F190" authorId="73" shapeId="0" xr:uid="{5C09999F-9B3B-4411-B558-FCBFD8CB900B}">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2019-0294:2, 2019-0319:2, 2019-0373:10, 2019-0407:5, 2019-0440:5.</t>
      </text>
    </comment>
    <comment ref="F191" authorId="74" shapeId="0" xr:uid="{148AEFA6-9142-41FA-8BFD-8F4845E2472A}">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2019-0112:5; ledger sales with no matching challan line: 2019-0331:1.</t>
      </text>
    </comment>
    <comment ref="F196" authorId="75" shapeId="0" xr:uid="{E30685C4-0CEE-497B-A07A-04E1782F7513}">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2019-0319:10, 2019-0349:1, 2019-0374:5, 2019-0407:30, 2019-0432:5, 2019-0477:5 ….</t>
      </text>
    </comment>
    <comment ref="F198" authorId="76" shapeId="0" xr:uid="{B71447EC-D95B-4C64-9B67-0A05D9308F16}">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2019-0319:4.</t>
      </text>
    </comment>
    <comment ref="F202" authorId="77" shapeId="0" xr:uid="{69076101-02F7-4C2A-A6BA-976DB0A307E9}">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2019-0380:1, 2019-0442:1.</t>
      </text>
    </comment>
    <comment ref="F204" authorId="78" shapeId="0" xr:uid="{A081F2B7-85A2-4027-859A-226C0CBC3827}">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2019-0335:5, 2019-0371:5, 2019-0445:5.</t>
      </text>
    </comment>
    <comment ref="F205" authorId="79" shapeId="0" xr:uid="{E9FC3F99-0FE3-45BB-8407-09652487070C}">
      <text>
        <t>[Threaded comment]
Your version of Excel allows you to read this threaded comment; however, any edits to it will get removed if the file is opened in a newer version of Excel. Learn more: https://go.microsoft.com/fwlink/?linkid=870924
Comment:
    Audit 2026-09-26 – gap fully traced (100%): Recon Challan = active challan lines; the difference is in the Part 1 ledger — challans not posted in the Part 1 ledger: 2019-0273:5, 2019-0336:5, 2019-0374:5, 2019-0457:5.</t>
      </text>
    </comment>
    <comment ref="A224" authorId="0" shapeId="0" xr:uid="{4D11921A-4836-4492-AFA2-77F3718B32B7}">
      <text>
        <r>
          <rPr>
            <b/>
            <sz val="9"/>
            <color indexed="81"/>
            <rFont val="Tahoma"/>
            <charset val="1"/>
          </rPr>
          <t>User:</t>
        </r>
        <r>
          <rPr>
            <sz val="9"/>
            <color indexed="81"/>
            <rFont val="Tahoma"/>
            <charset val="1"/>
          </rPr>
          <t xml:space="preserve">
Rows 224:251. Stock column E reads 'Part 2' sale total row 1196.</t>
        </r>
      </text>
    </comment>
    <comment ref="N228" authorId="12" shapeId="0" xr:uid="{43D4B9C5-CAC4-421D-8263-983E78B00F30}">
      <text>
        <r>
          <rPr>
            <b/>
            <sz val="9"/>
            <color indexed="81"/>
            <rFont val="Tahoma"/>
            <charset val="1"/>
          </rPr>
          <t>Analyst:</t>
        </r>
        <r>
          <rPr>
            <sz val="9"/>
            <color indexed="81"/>
            <rFont val="Tahoma"/>
            <charset val="1"/>
          </rPr>
          <t xml:space="preserve">
Not in Challan 117</t>
        </r>
      </text>
    </comment>
    <comment ref="K297" authorId="0" shapeId="0" xr:uid="{86194CAA-EFAE-4AAF-8567-0A5B7BDE6715}">
      <text>
        <r>
          <rPr>
            <b/>
            <sz val="9"/>
            <color indexed="81"/>
            <rFont val="Tahoma"/>
            <charset val="1"/>
          </rPr>
          <t>User:</t>
        </r>
        <r>
          <rPr>
            <sz val="9"/>
            <color indexed="81"/>
            <rFont val="Tahoma"/>
            <charset val="1"/>
          </rPr>
          <t xml:space="preserve">
Rows 297:412 of this band read 'Part 6' – fan, blower motor, HPLP, A/C switch, manifold and machine groups.</t>
        </r>
      </text>
    </comment>
    <comment ref="N297" authorId="12" shapeId="0" xr:uid="{0100A864-B17B-4FCE-8303-D16C399872B2}">
      <text>
        <r>
          <rPr>
            <b/>
            <sz val="9"/>
            <color indexed="81"/>
            <rFont val="Tahoma"/>
            <charset val="1"/>
          </rPr>
          <t>Analyst:</t>
        </r>
        <r>
          <rPr>
            <sz val="9"/>
            <color indexed="81"/>
            <rFont val="Tahoma"/>
            <charset val="1"/>
          </rPr>
          <t xml:space="preserve">
Part Under 8805
ch379</t>
        </r>
      </text>
    </comment>
    <comment ref="V310" authorId="80" shapeId="0" xr:uid="{41894471-45F5-41C8-ADFA-D75CEAC24C96}">
      <text>
        <t>[Threaded comment]
Your version of Excel allows you to read this threaded comment; however, any edits to it will get removed if the file is opened in a newer version of Excel. Learn more: https://go.microsoft.com/fwlink/?linkid=870924
Comment:
    Added 2026-09-26 from Part 7 col CB. Ledger header is a model name ('0.466666666666667'), not a part code — challan not matched.</t>
      </text>
    </comment>
    <comment ref="V311" authorId="81" shapeId="0" xr:uid="{312390DD-2A04-440C-B572-170796C0E7A1}">
      <text>
        <t>[Threaded comment]
Your version of Excel allows you to read this threaded comment; however, any edits to it will get removed if the file is opened in a newer version of Excel. Learn more: https://go.microsoft.com/fwlink/?linkid=870924
Comment:
    Added 2026-09-26 from Part 7 col CC. Challan = 0 active lines under this exact code.</t>
      </text>
    </comment>
    <comment ref="V312" authorId="82" shapeId="0" xr:uid="{18750592-650D-4B0F-9BD8-522FF513E6FC}">
      <text>
        <t>[Threaded comment]
Your version of Excel allows you to read this threaded comment; however, any edits to it will get removed if the file is opened in a newer version of Excel. Learn more: https://go.microsoft.com/fwlink/?linkid=870924
Comment:
    Added 2026-09-26 from Part 7 col CD. Challan = 0 active lines under this exact code.</t>
      </text>
    </comment>
    <comment ref="V313" authorId="83" shapeId="0" xr:uid="{61355FEF-077E-42D3-AD12-03E1D59EFE2B}">
      <text>
        <t>[Threaded comment]
Your version of Excel allows you to read this threaded comment; however, any edits to it will get removed if the file is opened in a newer version of Excel. Learn more: https://go.microsoft.com/fwlink/?linkid=870924
Comment:
    Added 2026-09-26 from Part 7 col CE. Challan = 1 active lines under this exact code.</t>
      </text>
    </comment>
    <comment ref="V314" authorId="84" shapeId="0" xr:uid="{46C9DDAC-F816-4BD3-9C28-2A01E51E0CE8}">
      <text>
        <t>[Threaded comment]
Your version of Excel allows you to read this threaded comment; however, any edits to it will get removed if the file is opened in a newer version of Excel. Learn more: https://go.microsoft.com/fwlink/?linkid=870924
Comment:
    Added 2026-09-26 from Part 7 col CF. Challan = 0 active lines under this exact code.</t>
      </text>
    </comment>
    <comment ref="V315" authorId="85" shapeId="0" xr:uid="{2BC611A1-E47F-4812-96D4-31896301B3A0}">
      <text>
        <t>[Threaded comment]
Your version of Excel allows you to read this threaded comment; however, any edits to it will get removed if the file is opened in a newer version of Excel. Learn more: https://go.microsoft.com/fwlink/?linkid=870924
Comment:
    Added 2026-09-26 from Part 7 col CG. Challan = 0 active lines under this exact code.</t>
      </text>
    </comment>
    <comment ref="V316" authorId="86" shapeId="0" xr:uid="{EAA1C66D-EBA4-4F2C-A21D-A7EAE8074C09}">
      <text>
        <t>[Threaded comment]
Your version of Excel allows you to read this threaded comment; however, any edits to it will get removed if the file is opened in a newer version of Excel. Learn more: https://go.microsoft.com/fwlink/?linkid=870924
Comment:
    Added 2026-09-26 from Part 7 col CH. Challan = 0 active lines under this exact code.</t>
      </text>
    </comment>
    <comment ref="V317" authorId="87" shapeId="0" xr:uid="{EAED45EE-107F-4400-A490-DF5EB45E743F}">
      <text>
        <t>[Threaded comment]
Your version of Excel allows you to read this threaded comment; however, any edits to it will get removed if the file is opened in a newer version of Excel. Learn more: https://go.microsoft.com/fwlink/?linkid=870924
Comment:
    Added 2026-09-26 from Part 7 col CI. Ledger header is a model name ('WR INNOVA SINGLE'), not a part code — challan not matched.</t>
      </text>
    </comment>
    <comment ref="V318" authorId="88" shapeId="0" xr:uid="{00740D85-8782-40EE-B860-C0B2B10B3DF5}">
      <text>
        <t>[Threaded comment]
Your version of Excel allows you to read this threaded comment; however, any edits to it will get removed if the file is opened in a newer version of Excel. Learn more: https://go.microsoft.com/fwlink/?linkid=870924
Comment:
    Added 2026-09-26 from Part 7 col CJ. Challan = 1 active lines under this exact code.</t>
      </text>
    </comment>
    <comment ref="V319" authorId="89" shapeId="0" xr:uid="{09F9F2C7-5CF0-4A1B-BDAB-B44CF38130C6}">
      <text>
        <t>[Threaded comment]
Your version of Excel allows you to read this threaded comment; however, any edits to it will get removed if the file is opened in a newer version of Excel. Learn more: https://go.microsoft.com/fwlink/?linkid=870924
Comment:
    Added 2026-09-26 from Part 7 col CK. Challan = 0 active lines under this exact code.</t>
      </text>
    </comment>
    <comment ref="V320" authorId="90" shapeId="0" xr:uid="{1F62A986-6CEE-4DB6-8CC8-0C5DD8C16754}">
      <text>
        <t>[Threaded comment]
Your version of Excel allows you to read this threaded comment; however, any edits to it will get removed if the file is opened in a newer version of Excel. Learn more: https://go.microsoft.com/fwlink/?linkid=870924
Comment:
    Added 2026-09-26 from Part 7 col CL. Challan = 0 active lines under this exact code.</t>
      </text>
    </comment>
    <comment ref="V321" authorId="91" shapeId="0" xr:uid="{042A39BF-1D93-47DA-8A99-133FBC5AC577}">
      <text>
        <t>[Threaded comment]
Your version of Excel allows you to read this threaded comment; however, any edits to it will get removed if the file is opened in a newer version of Excel. Learn more: https://go.microsoft.com/fwlink/?linkid=870924
Comment:
    Added 2026-09-26 from Part 7 col CM. Challan = 0 active lines under this exact code.</t>
      </text>
    </comment>
    <comment ref="V322" authorId="92" shapeId="0" xr:uid="{89BE15CB-D89D-4E08-A4CA-2B6E76E4ED90}">
      <text>
        <t>[Threaded comment]
Your version of Excel allows you to read this threaded comment; however, any edits to it will get removed if the file is opened in a newer version of Excel. Learn more: https://go.microsoft.com/fwlink/?linkid=870924
Comment:
    Added 2026-09-26 from Part 7 col CN. Challan = 0 active lines under this exact code.</t>
      </text>
    </comment>
    <comment ref="V323" authorId="93" shapeId="0" xr:uid="{3B615EFE-DDF0-4BFB-8297-5917DC2BCE50}">
      <text>
        <t>[Threaded comment]
Your version of Excel allows you to read this threaded comment; however, any edits to it will get removed if the file is opened in a newer version of Excel. Learn more: https://go.microsoft.com/fwlink/?linkid=870924
Comment:
    Added 2026-09-26 from Part 7 col CO. Ledger header is a model name ('INNOVA DUAL'), not a part code — challan not matched.</t>
      </text>
    </comment>
    <comment ref="V324" authorId="94" shapeId="0" xr:uid="{0F5217B9-54CC-43F5-8435-D0AE8ADC3B77}">
      <text>
        <t>[Threaded comment]
Your version of Excel allows you to read this threaded comment; however, any edits to it will get removed if the file is opened in a newer version of Excel. Learn more: https://go.microsoft.com/fwlink/?linkid=870924
Comment:
    Added 2026-09-26 from Part 7 col CP. Ledger header is a model name ('VISTA SUBROS'), not a part code — challan not matched.</t>
      </text>
    </comment>
    <comment ref="X324" authorId="95" shapeId="0" xr:uid="{A60DC452-8035-4C97-9E4B-416B75B4E9E1}">
      <text>
        <t>[Threaded comment]
Your version of Excel allows you to read this threaded comment; however, any edits to it will get removed if the file is opened in a newer version of Excel. Learn more: https://go.microsoft.com/fwlink/?linkid=870924
Comment:
    Audit 2026-09-26 – conflict: rows 324 and 325 trace to the SAME challan lines. Decide which row owns them before changing Challan.</t>
      </text>
    </comment>
    <comment ref="V325" authorId="96" shapeId="0" xr:uid="{4ABE5A6F-8784-4297-B85A-A0D8667D2FAC}">
      <text>
        <t>[Threaded comment]
Your version of Excel allows you to read this threaded comment; however, any edits to it will get removed if the file is opened in a newer version of Excel. Learn more: https://go.microsoft.com/fwlink/?linkid=870924
Comment:
    Added 2026-09-26 from Part 7 col CQ. Ledger header is a model name ('VISTA SUBROS'), not a part code — challan not matched.</t>
      </text>
    </comment>
    <comment ref="X325" authorId="97" shapeId="0" xr:uid="{708A77F6-AB1E-4A83-98FC-8EB37DE8935D}">
      <text>
        <t>[Threaded comment]
Your version of Excel allows you to read this threaded comment; however, any edits to it will get removed if the file is opened in a newer version of Excel. Learn more: https://go.microsoft.com/fwlink/?linkid=870924
Comment:
    Audit 2026-09-26 – conflict: rows 324 and 325 trace to the SAME challan lines. Decide which row owns them before changing Challan.</t>
      </text>
    </comment>
    <comment ref="V326" authorId="98" shapeId="0" xr:uid="{2C6D6EB4-9BC1-4119-A851-D998113ABEE2}">
      <text>
        <t>[Threaded comment]
Your version of Excel allows you to read this threaded comment; however, any edits to it will get removed if the file is opened in a newer version of Excel. Learn more: https://go.microsoft.com/fwlink/?linkid=870924
Comment:
    Added 2026-09-26 from Part 7 col CR. Ledger header is a model name ('I-20 (DSL)'), not a part code — challan not matched.</t>
      </text>
    </comment>
    <comment ref="V327" authorId="99" shapeId="0" xr:uid="{7AE6B0BD-9819-4D2A-B168-F39713FF62C6}">
      <text>
        <t>[Threaded comment]
Your version of Excel allows you to read this threaded comment; however, any edits to it will get removed if the file is opened in a newer version of Excel. Learn more: https://go.microsoft.com/fwlink/?linkid=870924
Comment:
    Added 2026-09-26 from Part 7 col CS. Ledger header is a model name ('VISTA BEHR 6PK Q.JET'), not a part code — challan not matched.</t>
      </text>
    </comment>
    <comment ref="X327" authorId="100" shapeId="0" xr:uid="{55169211-21C5-4D45-8779-83E9D5B627A9}">
      <text>
        <t>[Threaded comment]
Your version of Excel allows you to read this threaded comment; however, any edits to it will get removed if the file is opened in a newer version of Excel. Learn more: https://go.microsoft.com/fwlink/?linkid=870924
Comment:
    Audit 2026-09-26 – conflict: rows 130 and 327 trace to the SAME challan lines. Decide which row owns them before changing Challan.</t>
      </text>
    </comment>
    <comment ref="V328" authorId="101" shapeId="0" xr:uid="{E7E7E88E-BC6F-4235-B479-4D54DE9393B7}">
      <text>
        <t>[Threaded comment]
Your version of Excel allows you to read this threaded comment; however, any edits to it will get removed if the file is opened in a newer version of Excel. Learn more: https://go.microsoft.com/fwlink/?linkid=870924
Comment:
    Added 2026-09-26 from Part 7 col CT. Ledger header is a model name ('SCORPIO SANDEN'), not a part code — challan not matched.</t>
      </text>
    </comment>
    <comment ref="V329" authorId="102" shapeId="0" xr:uid="{38277B72-C875-42D5-829D-CD0ADF2ECA9F}">
      <text>
        <t>[Threaded comment]
Your version of Excel allows you to read this threaded comment; however, any edits to it will get removed if the file is opened in a newer version of Excel. Learn more: https://go.microsoft.com/fwlink/?linkid=870924
Comment:
    Added 2026-09-26 from Part 7 col CU. Ledger header is a model name ('FEISTA DSL'), not a part code — challan not matched.</t>
      </text>
    </comment>
    <comment ref="V330" authorId="103" shapeId="0" xr:uid="{A094680C-D8B5-4136-BE08-4479458D7FED}">
      <text>
        <t>[Threaded comment]
Your version of Excel allows you to read this threaded comment; however, any edits to it will get removed if the file is opened in a newer version of Excel. Learn more: https://go.microsoft.com/fwlink/?linkid=870924
Comment:
    Added 2026-09-26 from Part 7 col CV. Ledger header is a model name ('SCORPIO HCC-B'), not a part code — challan not matched.</t>
      </text>
    </comment>
    <comment ref="V331" authorId="104" shapeId="0" xr:uid="{561A91EF-80FD-4C5E-80B2-0AF368C99116}">
      <text>
        <t>[Threaded comment]
Your version of Excel allows you to read this threaded comment; however, any edits to it will get removed if the file is opened in a newer version of Excel. Learn more: https://go.microsoft.com/fwlink/?linkid=870924
Comment:
    Added 2026-09-26 from Part 7 col CW. Ledger header is a model name ('BOLERO'), not a part code — challan not matched.</t>
      </text>
    </comment>
    <comment ref="V332" authorId="105" shapeId="0" xr:uid="{342F8D16-2E56-47FA-903E-BF3A32315533}">
      <text>
        <t>[Threaded comment]
Your version of Excel allows you to read this threaded comment; however, any edits to it will get removed if the file is opened in a newer version of Excel. Learn more: https://go.microsoft.com/fwlink/?linkid=870924
Comment:
    Added 2026-09-26 from Part 7 col CX. Ledger header is a model name ('HONDA T3'), not a part code — challan not matched.</t>
      </text>
    </comment>
    <comment ref="V333" authorId="106" shapeId="0" xr:uid="{BD2C3484-8136-4A8E-81D0-0998F14DDB20}">
      <text>
        <t>[Threaded comment]
Your version of Excel allows you to read this threaded comment; however, any edits to it will get removed if the file is opened in a newer version of Excel. Learn more: https://go.microsoft.com/fwlink/?linkid=870924
Comment:
    Added 2026-09-26 from Part 7 col CY. Ledger header is a model name ('A-STAR'), not a part code — challan not matched.</t>
      </text>
    </comment>
    <comment ref="V334" authorId="107" shapeId="0" xr:uid="{3F572E38-E18B-4673-8638-5B77AD1F0AF0}">
      <text>
        <t>[Threaded comment]
Your version of Excel allows you to read this threaded comment; however, any edits to it will get removed if the file is opened in a newer version of Excel. Learn more: https://go.microsoft.com/fwlink/?linkid=870924
Comment:
    Added 2026-09-26 from Part 7 col CZ. Ledger header is a model name ('VARNA'), not a part code — challan not matched.</t>
      </text>
    </comment>
    <comment ref="V335" authorId="108" shapeId="0" xr:uid="{046173D1-078D-4039-ACD5-23E1BC5FDD35}">
      <text>
        <t>[Threaded comment]
Your version of Excel allows you to read this threaded comment; however, any edits to it will get removed if the file is opened in a newer version of Excel. Learn more: https://go.microsoft.com/fwlink/?linkid=870924
Comment:
    Added 2026-09-26 from Part 7 col DA. Ledger header is a model name ('I-10 KAPPA'), not a part code — challan not matched.</t>
      </text>
    </comment>
    <comment ref="V336" authorId="109" shapeId="0" xr:uid="{443CF15C-768F-4A60-8235-A47FF2CC0DA8}">
      <text>
        <t>[Threaded comment]
Your version of Excel allows you to read this threaded comment; however, any edits to it will get removed if the file is opened in a newer version of Excel. Learn more: https://go.microsoft.com/fwlink/?linkid=870924
Comment:
    Added 2026-09-26 from Part 7 col DB. Ledger header is a model name ('HONDA ZX/T4'), not a part code — challan not matched.</t>
      </text>
    </comment>
    <comment ref="V337" authorId="110" shapeId="0" xr:uid="{F80A244A-BFF5-4B0B-A197-749EA29910BA}">
      <text>
        <t>[Threaded comment]
Your version of Excel allows you to read this threaded comment; however, any edits to it will get removed if the file is opened in a newer version of Excel. Learn more: https://go.microsoft.com/fwlink/?linkid=870924
Comment:
    Added 2026-09-26 from Part 7 col DC. Ledger header is a model name ('SWIFT PTL'), not a part code — challan not matched.</t>
      </text>
    </comment>
    <comment ref="V338" authorId="111" shapeId="0" xr:uid="{194866F1-FCAB-4EE4-8ABF-C9EFE82F9321}">
      <text>
        <t>[Threaded comment]
Your version of Excel allows you to read this threaded comment; however, any edits to it will get removed if the file is opened in a newer version of Excel. Learn more: https://go.microsoft.com/fwlink/?linkid=870924
Comment:
    Added 2026-09-26 from Part 7 col DD. Ledger header is a model name ('SWIFT DSL'), not a part code — challan not matched.</t>
      </text>
    </comment>
    <comment ref="V339" authorId="112" shapeId="0" xr:uid="{376244B8-71FA-4E7C-8A31-D16E872B9617}">
      <text>
        <t>[Threaded comment]
Your version of Excel allows you to read this threaded comment; however, any edits to it will get removed if the file is opened in a newer version of Excel. Learn more: https://go.microsoft.com/fwlink/?linkid=870924
Comment:
    Added 2026-09-26 from Part 7 col DE. Ledger header is a model name ('HONDA CIVIC'), not a part code — challan not matched.</t>
      </text>
    </comment>
    <comment ref="V340" authorId="113" shapeId="0" xr:uid="{E07924F9-0D3E-4D49-B502-23C19AB8D02A}">
      <text>
        <t>[Threaded comment]
Your version of Excel allows you to read this threaded comment; however, any edits to it will get removed if the file is opened in a newer version of Excel. Learn more: https://go.microsoft.com/fwlink/?linkid=870924
Comment:
    Added 2026-09-26 from Part 7 col DF. Ledger header is a model name ('HONDA CRV'), not a part code — challan not matched.</t>
      </text>
    </comment>
    <comment ref="V341" authorId="114" shapeId="0" xr:uid="{F9A5D24D-8584-442A-92F3-FF150DDC6BA3}">
      <text>
        <t>[Threaded comment]
Your version of Excel allows you to read this threaded comment; however, any edits to it will get removed if the file is opened in a newer version of Excel. Learn more: https://go.microsoft.com/fwlink/?linkid=870924
Comment:
    Added 2026-09-26 from Part 7 col DG. Ledger header is a model name ('SUMO VECTA'), not a part code — challan not matched.</t>
      </text>
    </comment>
    <comment ref="V342" authorId="115" shapeId="0" xr:uid="{1E088A69-D724-4825-ACBA-089088BF3538}">
      <text>
        <t>[Threaded comment]
Your version of Excel allows you to read this threaded comment; however, any edits to it will get removed if the file is opened in a newer version of Excel. Learn more: https://go.microsoft.com/fwlink/?linkid=870924
Comment:
    Added 2026-09-26 from Part 7 col DH. Ledger header is a model name ('SX4'), not a part code — challan not matched.</t>
      </text>
    </comment>
    <comment ref="V343" authorId="116" shapeId="0" xr:uid="{C4FA9C5D-0EB3-4B42-9497-D1CF08AA4B1E}">
      <text>
        <t>[Threaded comment]
Your version of Excel allows you to read this threaded comment; however, any edits to it will get removed if the file is opened in a newer version of Excel. Learn more: https://go.microsoft.com/fwlink/?linkid=870924
Comment:
    Added 2026-09-26 from Part 7 col DI. Ledger header is a model name ('ENDEAVOUR'), not a part code — challan not matched.</t>
      </text>
    </comment>
    <comment ref="V344" authorId="117" shapeId="0" xr:uid="{6ED5BC6F-3877-484E-8186-46D5AF3DB402}">
      <text>
        <t>[Threaded comment]
Your version of Excel allows you to read this threaded comment; however, any edits to it will get removed if the file is opened in a newer version of Excel. Learn more: https://go.microsoft.com/fwlink/?linkid=870924
Comment:
    Added 2026-09-26 from Part 7 col DJ. Ledger header is a model name ('MHAWK'), not a part code — challan not matched.</t>
      </text>
    </comment>
    <comment ref="V345" authorId="118" shapeId="0" xr:uid="{29E7A3BE-699F-49FA-A370-A3A8A2796010}">
      <text>
        <t>[Threaded comment]
Your version of Excel allows you to read this threaded comment; however, any edits to it will get removed if the file is opened in a newer version of Excel. Learn more: https://go.microsoft.com/fwlink/?linkid=870924
Comment:
    Added 2026-09-26 from Part 7 col DK. Ledger header is a model name ('TEMPO TRAVELLER'), not a part code — challan not matched.</t>
      </text>
    </comment>
    <comment ref="V346" authorId="119" shapeId="0" xr:uid="{1C58AC2D-F93B-4F6A-92A3-C8871DC1A429}">
      <text>
        <t>[Threaded comment]
Your version of Excel allows you to read this threaded comment; however, any edits to it will get removed if the file is opened in a newer version of Excel. Learn more: https://go.microsoft.com/fwlink/?linkid=870924
Comment:
    Added 2026-09-26 from Part 7 col DL. Ledger header is a model name ('XYLO BIG'), not a part code — challan not matched.</t>
      </text>
    </comment>
    <comment ref="V347" authorId="120" shapeId="0" xr:uid="{38091723-1B6E-4B78-A3B8-8B46E39FC7E0}">
      <text>
        <t>[Threaded comment]
Your version of Excel allows you to read this threaded comment; however, any edits to it will get removed if the file is opened in a newer version of Excel. Learn more: https://go.microsoft.com/fwlink/?linkid=870924
Comment:
    Added 2026-09-26 from Part 7 col DM. Ledger header is a model name ('JAZZ'), not a part code — challan not matched.</t>
      </text>
    </comment>
    <comment ref="V348" authorId="121" shapeId="0" xr:uid="{155364E9-31BE-4D21-A3BF-780C6164D386}">
      <text>
        <t>[Threaded comment]
Your version of Excel allows you to read this threaded comment; however, any edits to it will get removed if the file is opened in a newer version of Excel. Learn more: https://go.microsoft.com/fwlink/?linkid=870924
Comment:
    Added 2026-09-26 from Part 7 col DN. Ledger header is a model name ('XYLO D2-small'), not a part code — challan not matched.</t>
      </text>
    </comment>
    <comment ref="V349" authorId="122" shapeId="0" xr:uid="{D1E07DB5-73BD-4AAC-8518-EA95FAD5ECB9}">
      <text>
        <t>[Threaded comment]
Your version of Excel allows you to read this threaded comment; however, any edits to it will get removed if the file is opened in a newer version of Excel. Learn more: https://go.microsoft.com/fwlink/?linkid=870924
Comment:
    Added 2026-09-26 from Part 7 col DO. Ledger header is a model name ('I-20 PTL'), not a part code — challan not matched.</t>
      </text>
    </comment>
    <comment ref="V350" authorId="123" shapeId="0" xr:uid="{79C0E6F7-A307-4F07-9C7E-07263BD97DE1}">
      <text>
        <t>[Threaded comment]
Your version of Excel allows you to read this threaded comment; however, any edits to it will get removed if the file is opened in a newer version of Excel. Learn more: https://go.microsoft.com/fwlink/?linkid=870924
Comment:
    Added 2026-09-26 from Part 7 col DP. Ledger header is a model name ('ETIOS DSL'), not a part code — challan not matched.</t>
      </text>
    </comment>
    <comment ref="V351" authorId="124" shapeId="0" xr:uid="{4D7FC2A6-E0A8-44A9-92E4-83453F47A28C}">
      <text>
        <t>[Threaded comment]
Your version of Excel allows you to read this threaded comment; however, any edits to it will get removed if the file is opened in a newer version of Excel. Learn more: https://go.microsoft.com/fwlink/?linkid=870924
Comment:
    Added 2026-09-26 from Part 7 col DQ. Ledger header is a model name ('IND.MMC'), not a part code — challan not matched.</t>
      </text>
    </comment>
    <comment ref="V352" authorId="125" shapeId="0" xr:uid="{602C84F7-1EE4-4B4A-87C7-796D1357F046}">
      <text>
        <t>[Threaded comment]
Your version of Excel allows you to read this threaded comment; however, any edits to it will get removed if the file is opened in a newer version of Excel. Learn more: https://go.microsoft.com/fwlink/?linkid=870924
Comment:
    Added 2026-09-26 from Part 7 col DR. Ledger header is a model name ('FIGO'), not a part code — challan not matched.</t>
      </text>
    </comment>
    <comment ref="V353" authorId="126" shapeId="0" xr:uid="{1A809A9F-DA05-47A7-BA84-7E958A603474}">
      <text>
        <t>[Threaded comment]
Your version of Excel allows you to read this threaded comment; however, any edits to it will get removed if the file is opened in a newer version of Excel. Learn more: https://go.microsoft.com/fwlink/?linkid=870924
Comment:
    Added 2026-09-26 from Part 7 col DS. Ledger header is a model name ('ZEN ESTILO'), not a part code — challan not matched.</t>
      </text>
    </comment>
    <comment ref="V354" authorId="127" shapeId="0" xr:uid="{F30AC473-29F7-4576-8E4B-EC28598CD908}">
      <text>
        <t>[Threaded comment]
Your version of Excel allows you to read this threaded comment; however, any edits to it will get removed if the file is opened in a newer version of Excel. Learn more: https://go.microsoft.com/fwlink/?linkid=870924
Comment:
    Added 2026-09-26 from Part 7 col DT. Ledger header is a model name ('LOGAN DSL'), not a part code — challan not matched.</t>
      </text>
    </comment>
    <comment ref="V355" authorId="128" shapeId="0" xr:uid="{CCD7B956-1305-4CD7-A849-08AF5800EDD1}">
      <text>
        <t>[Threaded comment]
Your version of Excel allows you to read this threaded comment; however, any edits to it will get removed if the file is opened in a newer version of Excel. Learn more: https://go.microsoft.com/fwlink/?linkid=870924
Comment:
    Added 2026-09-26 from Part 7 col DU. Ledger header is a model name ('POLO'), not a part code — challan not matched.</t>
      </text>
    </comment>
    <comment ref="V356" authorId="129" shapeId="0" xr:uid="{4C1DFED7-270A-42D5-AD8C-3B2BBB54BB46}">
      <text>
        <t>[Threaded comment]
Your version of Excel allows you to read this threaded comment; however, any edits to it will get removed if the file is opened in a newer version of Excel. Learn more: https://go.microsoft.com/fwlink/?linkid=870924
Comment:
    Added 2026-09-26 from Part 7 col DV. Ledger header is a model name ('WR/INNOVA SIGNLE'), not a part code — challan not matched.</t>
      </text>
    </comment>
    <comment ref="V357" authorId="130" shapeId="0" xr:uid="{66DFB648-D3B6-4FFF-9BBD-7D966CA89378}">
      <text>
        <t>[Threaded comment]
Your version of Excel allows you to read this threaded comment; however, any edits to it will get removed if the file is opened in a newer version of Excel. Learn more: https://go.microsoft.com/fwlink/?linkid=870924
Comment:
    Added 2026-09-26 from Part 7 col DW. Ledger header is a model name ('ALTO 800'), not a part code — challan not matched.</t>
      </text>
    </comment>
    <comment ref="V358" authorId="131" shapeId="0" xr:uid="{AD54DF0C-2DBA-4EBE-B015-522C2B4BD058}">
      <text>
        <t>[Threaded comment]
Your version of Excel allows you to read this threaded comment; however, any edits to it will get removed if the file is opened in a newer version of Excel. Learn more: https://go.microsoft.com/fwlink/?linkid=870924
Comment:
    Audit 2026-09-26 (ledger read-back): Challan = 1 = all active challan lines written as 'I-10 GRAND | SD-245CP/I-10 (G)'. Every Part 7 ledger sale for this item (1 pcs) traces to one of these lines, same challan and qty. Ties with the ledger.</t>
      </text>
    </comment>
    <comment ref="V359" authorId="132" shapeId="0" xr:uid="{6109B36B-B2BB-4B62-A0EC-1BDE64CD84CD}">
      <text>
        <t>[Threaded comment]
Your version of Excel allows you to read this threaded comment; however, any edits to it will get removed if the file is opened in a newer version of Excel. Learn more: https://go.microsoft.com/fwlink/?linkid=870924
Comment:
    Added 2026-09-26 from Part 7 col DY. Ledger header is a model name ('SWIFT NEW 2012'), not a part code — challan not matched.</t>
      </text>
    </comment>
    <comment ref="V360" authorId="133" shapeId="0" xr:uid="{2626FE7D-1D14-474F-B5F0-194C9B0798A7}">
      <text>
        <t>[Threaded comment]
Your version of Excel allows you to read this threaded comment; however, any edits to it will get removed if the file is opened in a newer version of Excel. Learn more: https://go.microsoft.com/fwlink/?linkid=870924
Comment:
    Added 2026-09-26 from Part 7 col DZ. Ledger header is a model name ('XUV 500'), not a part code — challan not matched.</t>
      </text>
    </comment>
    <comment ref="V361" authorId="134" shapeId="0" xr:uid="{A0ED5395-9EC2-42A4-AC51-65912BC22884}">
      <text>
        <t>[Threaded comment]
Your version of Excel allows you to read this threaded comment; however, any edits to it will get removed if the file is opened in a newer version of Excel. Learn more: https://go.microsoft.com/fwlink/?linkid=870924
Comment:
    Added 2026-09-26 from Part 7 col EA. Ledger header is a model name ('CRUZE'), not a part code — challan not matched.</t>
      </text>
    </comment>
    <comment ref="V362" authorId="135" shapeId="0" xr:uid="{CEE8A8B7-ED8B-47AE-9602-44D3D9F06C37}">
      <text>
        <t>[Threaded comment]
Your version of Excel allows you to read this threaded comment; however, any edits to it will get removed if the file is opened in a newer version of Excel. Learn more: https://go.microsoft.com/fwlink/?linkid=870924
Comment:
    Added 2026-09-26 from Part 7 col EB. Ledger header is a model name ('BEAT-DSL'), not a part code — challan not matched.</t>
      </text>
    </comment>
    <comment ref="V363" authorId="136" shapeId="0" xr:uid="{01651E8C-075E-425A-BCED-8B273BE2251D}">
      <text>
        <t>[Threaded comment]
Your version of Excel allows you to read this threaded comment; however, any edits to it will get removed if the file is opened in a newer version of Excel. Learn more: https://go.microsoft.com/fwlink/?linkid=870924
Comment:
    Added 2026-09-26 from Part 7 col EH. Ledger header is a model name (''), not a part code — challan not matched.</t>
      </text>
    </comment>
    <comment ref="V364" authorId="137" shapeId="0" xr:uid="{0A867CD7-9591-4242-BC63-E570D3FEA253}">
      <text>
        <t>[Threaded comment]
Your version of Excel allows you to read this threaded comment; however, any edits to it will get removed if the file is opened in a newer version of Excel. Learn more: https://go.microsoft.com/fwlink/?linkid=870924
Comment:
    Audit 2026-09-26 (ledger read-back): Challan = 40 = all active challan lines written as 'Sanden 508,510 | 40BGS11G-2DS 40BD219DU 4'. Every Part 7 ledger sale for this item (25 pcs) traces to one of these lines, same challan and qty. 15 pcs of these challan lines were never posted in the ledger — that is the Gap.</t>
      </text>
    </comment>
    <comment ref="V365" authorId="138" shapeId="0" xr:uid="{B05423A8-545E-447C-A4DD-4C78BDAD4011}">
      <text>
        <t>[Threaded comment]
Your version of Excel allows you to read this threaded comment; however, any edits to it will get removed if the file is opened in a newer version of Excel. Learn more: https://go.microsoft.com/fwlink/?linkid=870924
Comment:
    Audit 2026-09-26 (ledger read-back): Challan = 470 = all active challan lines written as 'SANTRO/HC | 35BG05S7G-2DL 35BD5020DU'. Every Part 7 ledger sale for this item (270 pcs) traces to one of these lines, same challan and qty. 200 pcs of these challan lines were never posted in the ledger — that is the Gap.</t>
      </text>
    </comment>
    <comment ref="V366" authorId="139" shapeId="0" xr:uid="{9C6C899C-D548-46E9-8E9E-1A399389751F}">
      <text>
        <t>[Threaded comment]
Your version of Excel allows you to read this threaded comment; however, any edits to it will get removed if the file is opened in a newer version of Excel. Learn more: https://go.microsoft.com/fwlink/?linkid=870924
Comment:
    Audit 2026-09-26 (ledger read-back): Challan = 370 = all active challan lines written as 'SANTRO XING | 35BD5220DF 35BD5220DU 35'. Every Part 7 ledger sale for this item (350 pcs) traces to one of these lines, same challan and qty. 20 pcs of these challan lines were never posted in the ledger — that is the Gap.</t>
      </text>
    </comment>
    <comment ref="V367" authorId="140" shapeId="0" xr:uid="{BADE2DA7-0CE3-4771-8317-0244C4D57283}">
      <text>
        <t>[Threaded comment]
Your version of Excel allows you to read this threaded comment; however, any edits to it will get removed if the file is opened in a newer version of Excel. Learn more: https://go.microsoft.com/fwlink/?linkid=870924
Comment:
    Audit 2026-09-26 (ledger read-back): Challan = 60 = all active challan lines written as 'QUALIS , TATA SAFARI | 30BD5222DU'. Every Part 7 ledger sale for this item (40 pcs) traces to one of these lines, same challan and qty. 20 pcs of these challan lines were never posted in the ledger — that is the Gap.</t>
      </text>
    </comment>
    <comment ref="V368" authorId="141" shapeId="0" xr:uid="{FBFEFC4D-8585-4D1A-A1E2-93BA34E0AE53}">
      <text>
        <t>[Threaded comment]
Your version of Excel allows you to read this threaded comment; however, any edits to it will get removed if the file is opened in a newer version of Excel. Learn more: https://go.microsoft.com/fwlink/?linkid=870924
Comment:
    Added 2026-09-26 from Part 7 col IE. Ledger header is a model name ('CIELO / OPTRA'), not a part code — challan not matched.</t>
      </text>
    </comment>
    <comment ref="V369" authorId="142" shapeId="0" xr:uid="{8185D469-CA55-40E8-AC5E-24D21C7C826C}">
      <text>
        <t>[Threaded comment]
Your version of Excel allows you to read this threaded comment; however, any edits to it will get removed if the file is opened in a newer version of Excel. Learn more: https://go.microsoft.com/fwlink/?linkid=870924
Comment:
    Audit 2026-09-26 (ledger read-back): Challan = 330 = all active challan lines written as 'ND/SUBROS | 38BG05S6-DST2 38BD5417DU'. Every Part 7 ledger sale for this item (130 pcs) traces to one of these lines, same challan and qty. 200 pcs of these challan lines were never posted in the ledger — that is the Gap.</t>
      </text>
    </comment>
    <comment ref="V370" authorId="143" shapeId="0" xr:uid="{B00717D0-924C-4663-8FF5-4A6FEC35607F}">
      <text>
        <t>[Threaded comment]
Your version of Excel allows you to read this threaded comment; however, any edits to it will get removed if the file is opened in a newer version of Excel. Learn more: https://go.microsoft.com/fwlink/?linkid=870924
Comment:
    Audit 2026-09-26 (ledger read-back): Challan = 25 = all active challan lines written as 'TOYOTA COROLLA | 30BD4712DU 304712'. Every Part 7 ledger sale for this item (25 pcs) traces to one of these lines, same challan and qty. Ties with the ledger.</t>
      </text>
    </comment>
    <comment ref="V371" authorId="144" shapeId="0" xr:uid="{CE0AFA3F-3BCF-456B-8130-885DBABB25C0}">
      <text>
        <t>[Threaded comment]
Your version of Excel allows you to read this threaded comment; however, any edits to it will get removed if the file is opened in a newer version of Excel. Learn more: https://go.microsoft.com/fwlink/?linkid=870924
Comment:
    Audit 2026-09-26 (ledger read-back): Challan = 25 = all active challan lines written as 'ZEN DELPHI | 355220'. Every Part 7 ledger sale for this item (25 pcs) traces to one of these lines, same challan and qty. Ties with the ledger.</t>
      </text>
    </comment>
    <comment ref="V372" authorId="145" shapeId="0" xr:uid="{F3E46AAC-81B2-4FD7-9B46-18C4AA93125E}">
      <text>
        <t>[Threaded comment]
Your version of Excel allows you to read this threaded comment; however, any edits to it will get removed if the file is opened in a newer version of Excel. Learn more: https://go.microsoft.com/fwlink/?linkid=870924
Comment:
    Audit 2026-09-26 (ledger read-back): Challan = 20 = all active challan lines written as 'SUZUKI SWIFT-PTL | 32BD4718DU 304718'. Every Part 7 ledger sale for this item (10 pcs) traces to one of these lines, same challan and qty. 10 pcs of these challan lines were never posted in the ledger — that is the Gap.</t>
      </text>
    </comment>
    <comment ref="V373" authorId="146" shapeId="0" xr:uid="{589E5727-420C-40E6-8504-D15372869019}">
      <text>
        <t>[Threaded comment]
Your version of Excel allows you to read this threaded comment; however, any edits to it will get removed if the file is opened in a newer version of Excel. Learn more: https://go.microsoft.com/fwlink/?linkid=870924
Comment:
    Added 2026-09-26 from Part 7 col IJ. Ledger header is a model name ('FORD IKON/TRAVERA/ACCENT'), not a part code — challan not matched.</t>
      </text>
    </comment>
    <comment ref="V374" authorId="147" shapeId="0" xr:uid="{E532A1ED-57A5-431C-A57D-FB1914ACD74A}">
      <text>
        <t>[Threaded comment]
Your version of Excel allows you to read this threaded comment; however, any edits to it will get removed if the file is opened in a newer version of Excel. Learn more: https://go.microsoft.com/fwlink/?linkid=870924
Comment:
    Audit 2026-09-26 (ledger read-back): Challan = 560 = all active challan lines written as 'SUZUKI WAGON R/ALTO/INNOVA | 30BGS32-DST 30BD5220DU 3 ; ALTO | 30BGS32-DST 30BD5220DU 3 ; INNOVA | 30BGS32-DST'. Every Part 7 ledger sale for this item (460 pcs) traces to one of these lines, same challan and qty. 100 pcs of these challan lines were never posted in the ledger — that is the Gap.</t>
      </text>
    </comment>
    <comment ref="V375" authorId="148" shapeId="0" xr:uid="{E896EFA1-2871-4122-82EF-E9E39292FD2B}">
      <text>
        <t>[Threaded comment]
Your version of Excel allows you to read this threaded comment; however, any edits to it will get removed if the file is opened in a newer version of Excel. Learn more: https://go.microsoft.com/fwlink/?linkid=870924
Comment:
    Audit 2026-09-26 (ledger read-back): Challan = 15 = all active challan lines written as 'CIVIC | 35BD4820DU 354820'. Every Part 7 ledger sale for this item (15 pcs) traces to one of these lines, same challan and qty. Ties with the ledger.</t>
      </text>
    </comment>
    <comment ref="V376" authorId="149" shapeId="0" xr:uid="{4FEF1277-5040-42E9-BC3B-A250F5531A09}">
      <text>
        <t>[Threaded comment]
Your version of Excel allows you to read this threaded comment; however, any edits to it will get removed if the file is opened in a newer version of Excel. Learn more: https://go.microsoft.com/fwlink/?linkid=870924
Comment:
    Audit 2026-09-26 (ledger read-back): Challan = 180 = all active challan lines written as 'I-20 | 355222'. Every Part 7 ledger sale for this item (160 pcs) traces to one of these lines, same challan and qty. 20 pcs of these challan lines were never posted in the ledger — that is the Gap.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W2" authorId="0" shapeId="0" xr:uid="{B61CD5C8-B445-4440-BA1A-BC7D8A9F221F}">
      <text>
        <r>
          <rPr>
            <b/>
            <sz val="9"/>
            <color indexed="81"/>
            <rFont val="Tahoma"/>
            <charset val="1"/>
          </rPr>
          <t>Analyst:</t>
        </r>
        <r>
          <rPr>
            <sz val="9"/>
            <color indexed="81"/>
            <rFont val="Tahoma"/>
            <charset val="1"/>
          </rPr>
          <t xml:space="preserve">
Challan number carried down from column H to every line beneath its header. Column H holds 505 challan-number occurrences covering all 488 challan blocks; the handful appearing in other columns are cross-references to other challans, not headers, so they are deliberately ignored.</t>
        </r>
      </text>
    </comment>
    <comment ref="X2" authorId="0" shapeId="0" xr:uid="{8D963884-6802-4105-B0CA-8DD6F7A3F9DE}">
      <text>
        <r>
          <rPr>
            <b/>
            <sz val="9"/>
            <color indexed="81"/>
            <rFont val="Tahoma"/>
            <charset val="1"/>
          </rPr>
          <t>Analyst:</t>
        </r>
        <r>
          <rPr>
            <sz val="9"/>
            <color indexed="81"/>
            <rFont val="Tahoma"/>
            <charset val="1"/>
          </rPr>
          <t xml:space="preserve">
1 if this line's challan appears in the cancelled list in column AB.
That list was derived from the 65 CANCEL markers in columns B and C - wordings include CANCEL, cancel, "cancel shifted to 2018-1151", "CANCEL BECAUSE PAPA WANTED...". 64 distinct challans are cancelled, 13% of the 491 in the file.
If new cancellations are marked later, column AB must be regenerated.</t>
        </r>
      </text>
    </comment>
    <comment ref="Y2" authorId="0" shapeId="0" xr:uid="{5AB2054F-E555-4AE4-8B81-CB52C28845F1}">
      <text>
        <r>
          <rPr>
            <b/>
            <sz val="9"/>
            <color indexed="81"/>
            <rFont val="Tahoma"/>
            <charset val="1"/>
          </rPr>
          <t>Analyst:</t>
        </r>
        <r>
          <rPr>
            <sz val="9"/>
            <color indexed="81"/>
            <rFont val="Tahoma"/>
            <charset val="1"/>
          </rPr>
          <t xml:space="preserve">
Cleaned part number for matching:
- leading and trailing spaces removed (242 codes carry them)
- uppercased
- codes stored as NUMBERS coerced to text (52 cases)
- where a cell holds two codes separated by "/" (23 cases), the FIRST is taken as primary
The original column C is left untouched.</t>
        </r>
      </text>
    </comment>
    <comment ref="Z2" authorId="0" shapeId="0" xr:uid="{C1344E93-CF8C-4B28-9F12-F40B0A35E277}">
      <text>
        <r>
          <rPr>
            <b/>
            <sz val="9"/>
            <color indexed="81"/>
            <rFont val="Tahoma"/>
            <charset val="1"/>
          </rPr>
          <t>Analyst:</t>
        </r>
        <r>
          <rPr>
            <sz val="9"/>
            <color indexed="81"/>
            <rFont val="Tahoma"/>
            <charset val="1"/>
          </rPr>
          <t xml:space="preserve">
Quantity for the line, taken from column G "TOTAL QTY".
Validated against the challans' own printed G.TOTAL rows: column G reproduces 487 of 487 exactly. CTN x PCS CTN reproduces only 460 of 487 - in this file CTN and PCS CTN are used loosely and disagree with TOTAL QTY on 24 lines, swinging about 700 pcs.
Unlike 09-10 to 13-14 there is no Scheme column here: free goods are separate lines carrying their own quantity, and TOTAL QTY already represents the full amount. So free lines ARE counted, per instruction.
Wrapped in IFERROR because column G contains 2 #REF! cells.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<sst xmlns="http://schemas.openxmlformats.org/spreadsheetml/2006/main" count="88890" uniqueCount="7061">
  <si>
    <t>PROFORMA / DELIVERY CHALLAN</t>
  </si>
  <si>
    <t>To,</t>
  </si>
  <si>
    <t>Dated.:</t>
  </si>
  <si>
    <t>GST-Challan #</t>
  </si>
  <si>
    <t>GSTIN:</t>
  </si>
  <si>
    <t>Dear Sir,</t>
  </si>
  <si>
    <t xml:space="preserve">According to instructions we are sending followng goods. Please acknowledge the same and after your </t>
  </si>
  <si>
    <t>acknowledgement we will issue you sales invoice.</t>
  </si>
  <si>
    <t>S.No.</t>
  </si>
  <si>
    <t>Description</t>
  </si>
  <si>
    <t>PART NO.</t>
  </si>
  <si>
    <t>CTN</t>
  </si>
  <si>
    <t>PCS CTN</t>
  </si>
  <si>
    <t>QTY</t>
  </si>
  <si>
    <t>TOTAL QTY</t>
  </si>
  <si>
    <t>PRICE</t>
  </si>
  <si>
    <t>AMOUNT</t>
  </si>
  <si>
    <t>COMPANY-A CONDENSER</t>
  </si>
  <si>
    <t>COMPANY-A COOLING COIL</t>
  </si>
  <si>
    <t>TOTAL</t>
  </si>
  <si>
    <t>NOTE: ONCE GOODS SOLD WILL NOT BE TAKEN BACK</t>
  </si>
  <si>
    <t>G.TOTAL</t>
  </si>
  <si>
    <t>PC-86201</t>
  </si>
  <si>
    <t>PAYMENT TERMS: 100% ADVANCE</t>
  </si>
  <si>
    <t>TOKODEN BLOWER MOTOR</t>
  </si>
  <si>
    <t>SKODA LAURA WITH RESISTANCE</t>
  </si>
  <si>
    <r>
      <t>TS-3308</t>
    </r>
    <r>
      <rPr>
        <b/>
        <sz val="12"/>
        <color indexed="10"/>
        <rFont val="Arial"/>
        <family val="2"/>
      </rPr>
      <t>B</t>
    </r>
  </si>
  <si>
    <r>
      <t>ENJOY</t>
    </r>
    <r>
      <rPr>
        <b/>
        <sz val="9"/>
        <color indexed="10"/>
        <rFont val="Arial"/>
        <family val="2"/>
      </rPr>
      <t>-DSL</t>
    </r>
  </si>
  <si>
    <t>Dealer-150</t>
  </si>
  <si>
    <t>Dealer-159</t>
  </si>
  <si>
    <t>Address line (redacted)</t>
  </si>
  <si>
    <t>Address line (redacted)</t>
  </si>
  <si>
    <t>GSTIN-MASKED</t>
  </si>
  <si>
    <t>Through :</t>
  </si>
  <si>
    <t>DELIVERY CHALLAN</t>
  </si>
  <si>
    <r>
      <t xml:space="preserve">HONDA CITY </t>
    </r>
    <r>
      <rPr>
        <b/>
        <sz val="9"/>
        <color indexed="10"/>
        <rFont val="Arial"/>
        <family val="2"/>
      </rPr>
      <t>2016 I.D.TEC DSL-Q5</t>
    </r>
  </si>
  <si>
    <t>PC-86807-Q5</t>
  </si>
  <si>
    <r>
      <t xml:space="preserve">BEAT </t>
    </r>
    <r>
      <rPr>
        <sz val="9"/>
        <color indexed="10"/>
        <rFont val="Arial"/>
        <family val="2"/>
      </rPr>
      <t>(PTL)</t>
    </r>
  </si>
  <si>
    <t>PC-86535</t>
  </si>
  <si>
    <t>PC-531R</t>
  </si>
  <si>
    <r>
      <t>FLUENCE RENAULT </t>
    </r>
    <r>
      <rPr>
        <b/>
        <sz val="9"/>
        <color indexed="10"/>
        <rFont val="Arial"/>
        <family val="2"/>
      </rPr>
      <t>-Q5</t>
    </r>
  </si>
  <si>
    <t>PC-86769BAQ5</t>
  </si>
  <si>
    <r>
      <t xml:space="preserve">DUSTER NEW </t>
    </r>
    <r>
      <rPr>
        <b/>
        <sz val="9"/>
        <color indexed="10"/>
        <rFont val="Arial"/>
        <family val="2"/>
      </rPr>
      <t>DSL 2016 (BEHR-Q5)</t>
    </r>
  </si>
  <si>
    <t>PC-86909Q5</t>
  </si>
  <si>
    <t xml:space="preserve">VALIDITY: 7DAYS FROM THE DATE </t>
  </si>
  <si>
    <t>OF ISSUED</t>
  </si>
  <si>
    <t>Address line (redacted)</t>
  </si>
  <si>
    <r>
      <t xml:space="preserve">HONDA AMAZE </t>
    </r>
    <r>
      <rPr>
        <b/>
        <sz val="9"/>
        <color indexed="10"/>
        <rFont val="Arial"/>
        <family val="2"/>
      </rPr>
      <t>-DSL-Q5</t>
    </r>
  </si>
  <si>
    <t>PC-86902Q5</t>
  </si>
  <si>
    <r>
      <t xml:space="preserve">I-20 </t>
    </r>
    <r>
      <rPr>
        <b/>
        <sz val="9"/>
        <color indexed="10"/>
        <rFont val="Arial"/>
        <family val="2"/>
      </rPr>
      <t>(ELITE)-Q5</t>
    </r>
  </si>
  <si>
    <t>PC-86448-BAQ5</t>
  </si>
  <si>
    <t>HPLP</t>
  </si>
  <si>
    <t>PC-2126</t>
  </si>
  <si>
    <r>
      <rPr>
        <sz val="9"/>
        <rFont val="Arial"/>
        <family val="2"/>
      </rPr>
      <t>TRAVERA</t>
    </r>
    <r>
      <rPr>
        <b/>
        <sz val="9"/>
        <color indexed="10"/>
        <rFont val="Arial"/>
        <family val="2"/>
      </rPr>
      <t>-4 PIN</t>
    </r>
  </si>
  <si>
    <r>
      <t>TATA VENTURE</t>
    </r>
    <r>
      <rPr>
        <b/>
        <sz val="9"/>
        <color indexed="10"/>
        <rFont val="Arial"/>
        <family val="2"/>
      </rPr>
      <t>-FRONT</t>
    </r>
  </si>
  <si>
    <t>01.01.19</t>
  </si>
  <si>
    <t>2019-0001</t>
  </si>
  <si>
    <t>2019-0002</t>
  </si>
  <si>
    <t>2019-0003</t>
  </si>
  <si>
    <t>2019-0004</t>
  </si>
  <si>
    <t>2019-0005</t>
  </si>
  <si>
    <t>2019-0006</t>
  </si>
  <si>
    <t>2019-0007</t>
  </si>
  <si>
    <t>2019-0008</t>
  </si>
  <si>
    <t>2019-0009</t>
  </si>
  <si>
    <t>2019-0010</t>
  </si>
  <si>
    <t>2019-0011</t>
  </si>
  <si>
    <t>2019-0012</t>
  </si>
  <si>
    <t>2019-0013</t>
  </si>
  <si>
    <t>2019-0014</t>
  </si>
  <si>
    <t>2019-0015</t>
  </si>
  <si>
    <t>2019-0016</t>
  </si>
  <si>
    <t>2019-0017</t>
  </si>
  <si>
    <t>2019-0018</t>
  </si>
  <si>
    <t>2019-0019</t>
  </si>
  <si>
    <t>2019-0020</t>
  </si>
  <si>
    <t>2019-0021</t>
  </si>
  <si>
    <t>2019-0022</t>
  </si>
  <si>
    <t>2019-0023</t>
  </si>
  <si>
    <t>2019-0024</t>
  </si>
  <si>
    <t>2019-0025</t>
  </si>
  <si>
    <t>2019-0026</t>
  </si>
  <si>
    <t>2019-0027</t>
  </si>
  <si>
    <t>2019-0028</t>
  </si>
  <si>
    <t>2019-0029</t>
  </si>
  <si>
    <t>2019-0030</t>
  </si>
  <si>
    <t>2019-0031</t>
  </si>
  <si>
    <t>2019-0032</t>
  </si>
  <si>
    <t>2019-0033</t>
  </si>
  <si>
    <t>2019-0034</t>
  </si>
  <si>
    <t>2019-0035</t>
  </si>
  <si>
    <t>2019-0036</t>
  </si>
  <si>
    <t>2019-0037</t>
  </si>
  <si>
    <t>2019-0038</t>
  </si>
  <si>
    <t>2019-0039</t>
  </si>
  <si>
    <t>2019-0040</t>
  </si>
  <si>
    <t>2019-0041</t>
  </si>
  <si>
    <t>2019-0042</t>
  </si>
  <si>
    <t>2019-0043</t>
  </si>
  <si>
    <t>2019-0044</t>
  </si>
  <si>
    <t>2019-0045</t>
  </si>
  <si>
    <t>2019-0046</t>
  </si>
  <si>
    <t>2019-0047</t>
  </si>
  <si>
    <t>2019-0048</t>
  </si>
  <si>
    <t>2019-0049</t>
  </si>
  <si>
    <t>2019-0050</t>
  </si>
  <si>
    <t>2019-0051</t>
  </si>
  <si>
    <t>2019-0052</t>
  </si>
  <si>
    <t>2019-0053</t>
  </si>
  <si>
    <t>2019-0055</t>
  </si>
  <si>
    <t>2019-0056</t>
  </si>
  <si>
    <t>2019-0057</t>
  </si>
  <si>
    <t>2019-0058</t>
  </si>
  <si>
    <t>2019-0059</t>
  </si>
  <si>
    <t>2019-0060</t>
  </si>
  <si>
    <t>2019-0061</t>
  </si>
  <si>
    <t>2019-0062</t>
  </si>
  <si>
    <t>2019-0063</t>
  </si>
  <si>
    <t>2019-0064</t>
  </si>
  <si>
    <t>2019-0065</t>
  </si>
  <si>
    <t>2019-0066</t>
  </si>
  <si>
    <t>2019-0067</t>
  </si>
  <si>
    <t>2019-0068</t>
  </si>
  <si>
    <t>2019-0069</t>
  </si>
  <si>
    <t>2019-0070</t>
  </si>
  <si>
    <t>2019-0071</t>
  </si>
  <si>
    <t>2019-0072</t>
  </si>
  <si>
    <t>2019-0073</t>
  </si>
  <si>
    <t>2019-0074</t>
  </si>
  <si>
    <t>2019-0075</t>
  </si>
  <si>
    <t>2019-0076</t>
  </si>
  <si>
    <t>2019-0077</t>
  </si>
  <si>
    <t>2019-0078</t>
  </si>
  <si>
    <t>2019-0079</t>
  </si>
  <si>
    <t>2019-0080</t>
  </si>
  <si>
    <t>2019-0081</t>
  </si>
  <si>
    <t>2019-0082</t>
  </si>
  <si>
    <t>2019-0083</t>
  </si>
  <si>
    <t>2019-0084</t>
  </si>
  <si>
    <t>2019-0085</t>
  </si>
  <si>
    <t>2019-0086</t>
  </si>
  <si>
    <t>2019-0087</t>
  </si>
  <si>
    <t>2019-0088</t>
  </si>
  <si>
    <t>2019-0089</t>
  </si>
  <si>
    <t>2019-0090</t>
  </si>
  <si>
    <t>2019-0091</t>
  </si>
  <si>
    <t>2019-0092</t>
  </si>
  <si>
    <t>2019-0093</t>
  </si>
  <si>
    <t>2019-0094</t>
  </si>
  <si>
    <t>2019-0095</t>
  </si>
  <si>
    <t>2019-0096</t>
  </si>
  <si>
    <t>2019-0097</t>
  </si>
  <si>
    <t>2019-0098</t>
  </si>
  <si>
    <t>2019-0099</t>
  </si>
  <si>
    <t>2019-0100</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</si>
  <si>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</si>
  <si>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</si>
  <si>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</si>
  <si>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</si>
  <si>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</si>
  <si>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</si>
  <si>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</si>
  <si>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</si>
  <si>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</si>
  <si>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</si>
  <si>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</si>
  <si>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</si>
  <si>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</si>
  <si>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</si>
  <si>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</si>
  <si>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</si>
  <si>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</si>
  <si>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</si>
  <si>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</si>
  <si>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</si>
  <si>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</si>
  <si>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</si>
  <si>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</si>
  <si>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</si>
  <si>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</si>
  <si>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</si>
  <si>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</si>
  <si>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</si>
  <si>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</si>
  <si>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</si>
  <si>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</si>
  <si>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2019-0132</t>
  </si>
  <si>
    <t>2019-0133</t>
  </si>
  <si>
    <t>2019-0134</t>
  </si>
  <si>
    <t>2019-0135</t>
  </si>
  <si>
    <t>2019-0136</t>
  </si>
  <si>
    <t>2019-0137</t>
  </si>
  <si>
    <t>2019-0138</t>
  </si>
  <si>
    <t>2019-0139</t>
  </si>
  <si>
    <t>2019-0140</t>
  </si>
  <si>
    <t>2019-0141</t>
  </si>
  <si>
    <t>2019-0142</t>
  </si>
  <si>
    <t>2019-0143</t>
  </si>
  <si>
    <t>2019-0144</t>
  </si>
  <si>
    <t>2019-0145</t>
  </si>
  <si>
    <t>2019-0146</t>
  </si>
  <si>
    <t>2019-0147</t>
  </si>
  <si>
    <t>2019-0148</t>
  </si>
  <si>
    <t>2019-0149</t>
  </si>
  <si>
    <t>2019-0150</t>
  </si>
  <si>
    <t>2019-0151</t>
  </si>
  <si>
    <t>2019-0152</t>
  </si>
  <si>
    <t>2019-0153</t>
  </si>
  <si>
    <t>2019-0154</t>
  </si>
  <si>
    <t>2019-0155</t>
  </si>
  <si>
    <t>2019-0156</t>
  </si>
  <si>
    <t>2019-0157</t>
  </si>
  <si>
    <t>2019-0158</t>
  </si>
  <si>
    <t>2019-0159</t>
  </si>
  <si>
    <t>2019-0160</t>
  </si>
  <si>
    <t>2019-0161</t>
  </si>
  <si>
    <t>2019-0162</t>
  </si>
  <si>
    <t>2019-0163</t>
  </si>
  <si>
    <t>2019-0164</t>
  </si>
  <si>
    <t>2019-0165</t>
  </si>
  <si>
    <t>2019-0166</t>
  </si>
  <si>
    <t>2019-0167</t>
  </si>
  <si>
    <t>2019-0168</t>
  </si>
  <si>
    <t>2019-0169</t>
  </si>
  <si>
    <t>2019-0170</t>
  </si>
  <si>
    <t>2019-0171</t>
  </si>
  <si>
    <t>2019-0172</t>
  </si>
  <si>
    <t>2019-0173</t>
  </si>
  <si>
    <t>2019-0174</t>
  </si>
  <si>
    <t>2019-0175</t>
  </si>
  <si>
    <t>2019-0176</t>
  </si>
  <si>
    <t>2019-0177</t>
  </si>
  <si>
    <t>2019-0178</t>
  </si>
  <si>
    <t>2019-0179</t>
  </si>
  <si>
    <t>2019-0180</t>
  </si>
  <si>
    <t>2019-0181</t>
  </si>
  <si>
    <t>2019-0182</t>
  </si>
  <si>
    <t>2019-0183</t>
  </si>
  <si>
    <t>2019-0184</t>
  </si>
  <si>
    <t>2019-0185</t>
  </si>
  <si>
    <t>2019-0186</t>
  </si>
  <si>
    <t>2019-0187</t>
  </si>
  <si>
    <t>2019-0188</t>
  </si>
  <si>
    <t>2019-0189</t>
  </si>
  <si>
    <t>2019-0190</t>
  </si>
  <si>
    <t>2019-0191</t>
  </si>
  <si>
    <t>2019-0192</t>
  </si>
  <si>
    <t>2019-0193</t>
  </si>
  <si>
    <t>2019-0194</t>
  </si>
  <si>
    <t>2019-0195</t>
  </si>
  <si>
    <t>2019-0196</t>
  </si>
  <si>
    <t>2019-0197</t>
  </si>
  <si>
    <t>2019-0198</t>
  </si>
  <si>
    <t>2019-0199</t>
  </si>
  <si>
    <t>2019-0200</t>
  </si>
  <si>
    <t>2019-0201</t>
  </si>
  <si>
    <t>2019-0202</t>
  </si>
  <si>
    <t>2019-0203</t>
  </si>
  <si>
    <t>2019-0204</t>
  </si>
  <si>
    <t>2019-0205</t>
  </si>
  <si>
    <t>2019-0206</t>
  </si>
  <si>
    <t>2019-0207</t>
  </si>
  <si>
    <t>2019-0208</t>
  </si>
  <si>
    <t>2019-0209</t>
  </si>
  <si>
    <t>2019-0210</t>
  </si>
  <si>
    <t>2019-0211</t>
  </si>
  <si>
    <t>2019-0212</t>
  </si>
  <si>
    <t>2019-0213</t>
  </si>
  <si>
    <t>ATTN: Contact-005</t>
  </si>
  <si>
    <t>Dealer-112</t>
  </si>
  <si>
    <t>Address line (redacted)</t>
  </si>
  <si>
    <t>Address line (redacted)</t>
  </si>
  <si>
    <t>GSTIN-MASKED</t>
  </si>
  <si>
    <r>
      <t>BOLERO- R134A</t>
    </r>
    <r>
      <rPr>
        <sz val="9"/>
        <color indexed="10"/>
        <rFont val="Arial"/>
        <family val="2"/>
      </rPr>
      <t xml:space="preserve"> </t>
    </r>
    <r>
      <rPr>
        <b/>
        <sz val="9"/>
        <color indexed="10"/>
        <rFont val="Arial"/>
        <family val="2"/>
      </rPr>
      <t>(NEW) WITH DRIER</t>
    </r>
  </si>
  <si>
    <t>PC-86395</t>
  </si>
  <si>
    <r>
      <t>BEAT</t>
    </r>
    <r>
      <rPr>
        <b/>
        <sz val="9"/>
        <color indexed="10"/>
        <rFont val="Arial"/>
        <family val="2"/>
      </rPr>
      <t>- T2 (MMF)</t>
    </r>
  </si>
  <si>
    <t>PCP-E10067</t>
  </si>
  <si>
    <t>FIGO</t>
  </si>
  <si>
    <t>PCP-E10705</t>
  </si>
  <si>
    <r>
      <t>XUV 500</t>
    </r>
    <r>
      <rPr>
        <b/>
        <sz val="9"/>
        <color indexed="10"/>
        <rFont val="Arial"/>
        <family val="2"/>
      </rPr>
      <t>- FRONT</t>
    </r>
  </si>
  <si>
    <t>PCP-E03122</t>
  </si>
  <si>
    <t>PAYMENT TERMS: WITHIN 15 DAYS.</t>
  </si>
  <si>
    <t>PC-86093B</t>
  </si>
  <si>
    <t>SCORPIO WITH BRACKET</t>
  </si>
  <si>
    <t>PC-86238</t>
  </si>
  <si>
    <t>SAFARI DICOR</t>
  </si>
  <si>
    <t>PC-86371</t>
  </si>
  <si>
    <t>M-HAWK</t>
  </si>
  <si>
    <t>PC-86639</t>
  </si>
  <si>
    <r>
      <t xml:space="preserve">INDICA  </t>
    </r>
    <r>
      <rPr>
        <b/>
        <sz val="9"/>
        <color indexed="10"/>
        <rFont val="Arial"/>
        <family val="2"/>
      </rPr>
      <t>BEHR</t>
    </r>
    <r>
      <rPr>
        <sz val="9"/>
        <rFont val="Arial"/>
        <family val="2"/>
      </rPr>
      <t xml:space="preserve">  </t>
    </r>
    <r>
      <rPr>
        <b/>
        <sz val="9"/>
        <color indexed="10"/>
        <rFont val="Arial"/>
        <family val="2"/>
      </rPr>
      <t xml:space="preserve">(EV2) </t>
    </r>
  </si>
  <si>
    <t>PCP-EUN036</t>
  </si>
  <si>
    <t>TRAVERA</t>
  </si>
  <si>
    <t>PCP-E08095R</t>
  </si>
  <si>
    <t>BOLERO</t>
  </si>
  <si>
    <t>PCP-E10723R</t>
  </si>
  <si>
    <r>
      <t>BEAT</t>
    </r>
    <r>
      <rPr>
        <b/>
        <sz val="9"/>
        <color indexed="10"/>
        <rFont val="Arial"/>
        <family val="2"/>
      </rPr>
      <t>-MMF</t>
    </r>
  </si>
  <si>
    <t>Dealer-051</t>
  </si>
  <si>
    <t>Dealer-187</t>
  </si>
  <si>
    <t>Address line (redacted)</t>
  </si>
  <si>
    <t>Tin no.:</t>
  </si>
  <si>
    <t>MISC</t>
  </si>
  <si>
    <t>G.D. Marketing House</t>
  </si>
  <si>
    <t>11MM</t>
  </si>
  <si>
    <t>UNICLA</t>
  </si>
  <si>
    <t>CANCEL</t>
  </si>
  <si>
    <t>Dealer-164</t>
  </si>
  <si>
    <t>Dealer-165</t>
  </si>
  <si>
    <t>Address line (redacted)</t>
  </si>
  <si>
    <t>Address line (redacted)</t>
  </si>
  <si>
    <t>GSTIN-MASKED</t>
  </si>
  <si>
    <t>M-HWK</t>
  </si>
  <si>
    <t>PCP-EUN402</t>
  </si>
  <si>
    <r>
      <t xml:space="preserve">I-20 </t>
    </r>
    <r>
      <rPr>
        <b/>
        <sz val="9"/>
        <color indexed="10"/>
        <rFont val="Arial"/>
        <family val="2"/>
      </rPr>
      <t>PAD TYPE (PTL)</t>
    </r>
  </si>
  <si>
    <t>PC-86268</t>
  </si>
  <si>
    <t>GST</t>
  </si>
  <si>
    <t>PAYMENT TERMS: ADVANCE</t>
  </si>
  <si>
    <t>06.01.19</t>
  </si>
  <si>
    <t>KG</t>
  </si>
  <si>
    <t>FIESTA</t>
  </si>
  <si>
    <t>PCP-E18417</t>
  </si>
  <si>
    <r>
      <t>HONDA MOBILO</t>
    </r>
    <r>
      <rPr>
        <b/>
        <sz val="9"/>
        <color indexed="10"/>
        <rFont val="Arial"/>
        <family val="2"/>
      </rPr>
      <t>-MMF TECH</t>
    </r>
  </si>
  <si>
    <t>PCP-E10003</t>
  </si>
  <si>
    <r>
      <t xml:space="preserve">HONDA </t>
    </r>
    <r>
      <rPr>
        <b/>
        <sz val="9"/>
        <color indexed="10"/>
        <rFont val="Arial"/>
        <family val="2"/>
      </rPr>
      <t xml:space="preserve">T5         </t>
    </r>
    <r>
      <rPr>
        <sz val="9"/>
        <color indexed="8"/>
        <rFont val="Arial"/>
        <family val="2"/>
      </rPr>
      <t xml:space="preserve">                                         </t>
    </r>
    <r>
      <rPr>
        <b/>
        <sz val="9"/>
        <color indexed="10"/>
        <rFont val="Arial"/>
        <family val="2"/>
      </rPr>
      <t>(DENSO TYPE)</t>
    </r>
  </si>
  <si>
    <t>PCP-E01529</t>
  </si>
  <si>
    <r>
      <t xml:space="preserve">INDIGO </t>
    </r>
    <r>
      <rPr>
        <b/>
        <sz val="9"/>
        <color indexed="10"/>
        <rFont val="Arial"/>
        <family val="2"/>
      </rPr>
      <t>BEHR</t>
    </r>
  </si>
  <si>
    <t>PC-7159</t>
  </si>
  <si>
    <r>
      <t xml:space="preserve">INDIGO CS </t>
    </r>
    <r>
      <rPr>
        <b/>
        <sz val="9"/>
        <color indexed="8"/>
        <rFont val="Arial"/>
        <family val="2"/>
      </rPr>
      <t>-NEW</t>
    </r>
    <r>
      <rPr>
        <b/>
        <sz val="9"/>
        <color indexed="10"/>
        <rFont val="Arial"/>
        <family val="2"/>
      </rPr>
      <t>- TML</t>
    </r>
  </si>
  <si>
    <t>PCP-E10001</t>
  </si>
  <si>
    <r>
      <t xml:space="preserve">LOGAN BEHR </t>
    </r>
    <r>
      <rPr>
        <b/>
        <sz val="9"/>
        <color indexed="10"/>
        <rFont val="Arial"/>
        <family val="2"/>
      </rPr>
      <t>-MMF</t>
    </r>
  </si>
  <si>
    <t>PCP-E10407</t>
  </si>
  <si>
    <r>
      <t xml:space="preserve">RITZ </t>
    </r>
    <r>
      <rPr>
        <b/>
        <sz val="9"/>
        <color indexed="10"/>
        <rFont val="Arial"/>
        <family val="2"/>
      </rPr>
      <t>(DSL)-MMF</t>
    </r>
  </si>
  <si>
    <t>PC-10616R</t>
  </si>
  <si>
    <r>
      <t>WINGER</t>
    </r>
    <r>
      <rPr>
        <b/>
        <sz val="9"/>
        <color indexed="10"/>
        <rFont val="Arial"/>
        <family val="2"/>
      </rPr>
      <t>-FRONT</t>
    </r>
  </si>
  <si>
    <t>PC-8151R</t>
  </si>
  <si>
    <r>
      <t xml:space="preserve">INNOVA </t>
    </r>
    <r>
      <rPr>
        <b/>
        <sz val="9"/>
        <color indexed="10"/>
        <rFont val="Arial"/>
        <family val="2"/>
      </rPr>
      <t>REAR</t>
    </r>
    <r>
      <rPr>
        <b/>
        <sz val="9"/>
        <color indexed="10"/>
        <rFont val="Arial"/>
        <family val="2"/>
      </rPr>
      <t>-                                             (DENSO TYPE)</t>
    </r>
  </si>
  <si>
    <t>PCP-E10246</t>
  </si>
  <si>
    <r>
      <t>BREEZA DSL</t>
    </r>
    <r>
      <rPr>
        <b/>
        <sz val="9"/>
        <color indexed="10"/>
        <rFont val="Arial"/>
        <family val="2"/>
      </rPr>
      <t>-Q5</t>
    </r>
  </si>
  <si>
    <t>PC-86811-Q5</t>
  </si>
  <si>
    <r>
      <t>BRIO</t>
    </r>
    <r>
      <rPr>
        <b/>
        <sz val="9"/>
        <color indexed="10"/>
        <rFont val="Arial"/>
        <family val="2"/>
      </rPr>
      <t>-PTL</t>
    </r>
  </si>
  <si>
    <t>PC-86581</t>
  </si>
  <si>
    <r>
      <t xml:space="preserve">CIAZ </t>
    </r>
    <r>
      <rPr>
        <b/>
        <sz val="9"/>
        <color indexed="10"/>
        <rFont val="Arial"/>
        <family val="2"/>
      </rPr>
      <t>PTL-Q5 D SERIES</t>
    </r>
  </si>
  <si>
    <t>PC-86901</t>
  </si>
  <si>
    <r>
      <t>CRETA</t>
    </r>
    <r>
      <rPr>
        <b/>
        <sz val="9"/>
        <color indexed="10"/>
        <rFont val="Arial"/>
        <family val="2"/>
      </rPr>
      <t xml:space="preserve"> DSL</t>
    </r>
  </si>
  <si>
    <t>PC-86805</t>
  </si>
  <si>
    <r>
      <t>CRETA</t>
    </r>
    <r>
      <rPr>
        <b/>
        <sz val="9"/>
        <color indexed="10"/>
        <rFont val="Arial"/>
        <family val="2"/>
      </rPr>
      <t xml:space="preserve"> PTL</t>
    </r>
  </si>
  <si>
    <t>PC-86806</t>
  </si>
  <si>
    <r>
      <t>DUSTER</t>
    </r>
    <r>
      <rPr>
        <b/>
        <sz val="9"/>
        <color indexed="10"/>
        <rFont val="Arial"/>
        <family val="2"/>
      </rPr>
      <t xml:space="preserve"> DSL 110CC</t>
    </r>
  </si>
  <si>
    <t>PC-86920</t>
  </si>
  <si>
    <r>
      <t xml:space="preserve">DUSTER </t>
    </r>
    <r>
      <rPr>
        <b/>
        <sz val="9"/>
        <color indexed="10"/>
        <rFont val="Arial"/>
        <family val="2"/>
      </rPr>
      <t>85CC PTL</t>
    </r>
  </si>
  <si>
    <t>PC-86428</t>
  </si>
  <si>
    <r>
      <t xml:space="preserve">INNOVA - </t>
    </r>
    <r>
      <rPr>
        <sz val="9"/>
        <color indexed="10"/>
        <rFont val="Arial"/>
        <family val="2"/>
      </rPr>
      <t>T4</t>
    </r>
  </si>
  <si>
    <t>PC-86536</t>
  </si>
  <si>
    <r>
      <t>SPARK</t>
    </r>
    <r>
      <rPr>
        <sz val="9"/>
        <color indexed="10"/>
        <rFont val="Arial"/>
        <family val="2"/>
      </rPr>
      <t xml:space="preserve"> </t>
    </r>
  </si>
  <si>
    <t>PC-86015</t>
  </si>
  <si>
    <t>Dealer-303</t>
  </si>
  <si>
    <t>Address line (redacted)</t>
  </si>
  <si>
    <t>ATTN: Contact-069</t>
  </si>
  <si>
    <t>Address line (redacted)</t>
  </si>
  <si>
    <t>GSTIN-MASKED</t>
  </si>
  <si>
    <t>DELIVERED BY HAND ON</t>
  </si>
  <si>
    <t>OK</t>
  </si>
  <si>
    <t>I-20 NEW PAD TYPE</t>
  </si>
  <si>
    <t>PC-86448-B</t>
  </si>
  <si>
    <t>Dealer-081</t>
  </si>
  <si>
    <t>Dealer-153</t>
  </si>
  <si>
    <t>Address line (redacted)</t>
  </si>
  <si>
    <t>Address line (redacted)</t>
  </si>
  <si>
    <t>GSTIN</t>
  </si>
  <si>
    <t>GSTIN-MASKED</t>
  </si>
  <si>
    <t>COMPANY-A HPLP</t>
  </si>
  <si>
    <t>PC-1801A                                       PC-1047B</t>
  </si>
  <si>
    <t>COURIER CHARGE</t>
  </si>
  <si>
    <t>APX</t>
  </si>
  <si>
    <t>ON HPLP</t>
  </si>
  <si>
    <r>
      <t xml:space="preserve">WAGON-R / ALTO </t>
    </r>
    <r>
      <rPr>
        <b/>
        <sz val="9"/>
        <color indexed="10"/>
        <rFont val="Arial"/>
        <family val="2"/>
      </rPr>
      <t>- 2 PIN</t>
    </r>
  </si>
  <si>
    <t>COMPANY-A RECEIVER DRIER</t>
  </si>
  <si>
    <t>Toyota Qualis  / Safari</t>
  </si>
  <si>
    <t>PC-8008</t>
  </si>
  <si>
    <r>
      <t>Tempo Traveller-</t>
    </r>
    <r>
      <rPr>
        <b/>
        <sz val="9"/>
        <color indexed="10"/>
        <rFont val="Arial"/>
        <family val="2"/>
      </rPr>
      <t>Oring (SUBROS)</t>
    </r>
  </si>
  <si>
    <t>PC-60002</t>
  </si>
  <si>
    <r>
      <t xml:space="preserve">ETIOS </t>
    </r>
    <r>
      <rPr>
        <b/>
        <sz val="9"/>
        <color indexed="10"/>
        <rFont val="Arial"/>
        <family val="2"/>
      </rPr>
      <t>(DSL)</t>
    </r>
  </si>
  <si>
    <t>PC-86580</t>
  </si>
  <si>
    <r>
      <t>SAIL</t>
    </r>
    <r>
      <rPr>
        <b/>
        <sz val="9"/>
        <color indexed="10"/>
        <rFont val="Arial"/>
        <family val="2"/>
      </rPr>
      <t>-DSL</t>
    </r>
  </si>
  <si>
    <t>PC-86910</t>
  </si>
  <si>
    <t>SDN MAGNET COIL</t>
  </si>
  <si>
    <t>Contact-031</t>
  </si>
  <si>
    <t>Address line (redacted)</t>
  </si>
  <si>
    <t xml:space="preserve">IF GOODS DAMAGE IN TRANSIT </t>
  </si>
  <si>
    <t>SUPPLIER IS NOT RESPOSIBLE FOR ANY LOSS</t>
  </si>
  <si>
    <t>AMBASDOR</t>
  </si>
  <si>
    <t>PC-8153R</t>
  </si>
  <si>
    <r>
      <t xml:space="preserve">FORCE-1 </t>
    </r>
    <r>
      <rPr>
        <b/>
        <sz val="9"/>
        <color indexed="10"/>
        <rFont val="Arial"/>
        <family val="2"/>
      </rPr>
      <t>WITH EXP.VALVE</t>
    </r>
  </si>
  <si>
    <t>PCP-E10082</t>
  </si>
  <si>
    <t>08.01.19</t>
  </si>
  <si>
    <t>COMPANY-A HEATER</t>
  </si>
  <si>
    <t>WR/ALTO</t>
  </si>
  <si>
    <t>PC-0347</t>
  </si>
  <si>
    <t>Dealer-292</t>
  </si>
  <si>
    <t>BOLERO-OLD MODEL</t>
  </si>
  <si>
    <t>PC-0900</t>
  </si>
  <si>
    <t>I-20</t>
  </si>
  <si>
    <t>PC-0902</t>
  </si>
  <si>
    <t>Dealer-007</t>
  </si>
  <si>
    <t>Address line (redacted)</t>
  </si>
  <si>
    <t>Address line (redacted)</t>
  </si>
  <si>
    <t>Address line (redacted)</t>
  </si>
  <si>
    <t>GSTIN-MASKED</t>
  </si>
  <si>
    <t>5PCS IN SINGLE PC</t>
  </si>
  <si>
    <t>ADV. PAYMENT DIS. BEFORE GST</t>
  </si>
  <si>
    <t>NOTE: VALIDITY 7 DAYS</t>
  </si>
  <si>
    <t>Dealer-166</t>
  </si>
  <si>
    <t>Address line (redacted)</t>
  </si>
  <si>
    <t>Address line (redacted)</t>
  </si>
  <si>
    <t>GSTIN-MASKED</t>
  </si>
  <si>
    <r>
      <t xml:space="preserve">INNOVA - </t>
    </r>
    <r>
      <rPr>
        <sz val="9"/>
        <color indexed="10"/>
        <rFont val="Arial"/>
        <family val="2"/>
      </rPr>
      <t xml:space="preserve">T4 </t>
    </r>
    <r>
      <rPr>
        <b/>
        <sz val="9"/>
        <color indexed="10"/>
        <rFont val="Arial"/>
        <family val="2"/>
      </rPr>
      <t>(Q5)</t>
    </r>
  </si>
  <si>
    <t>PC-86536-Q5</t>
  </si>
  <si>
    <t>14x18x20mm flare</t>
  </si>
  <si>
    <t>Dealer-181</t>
  </si>
  <si>
    <t>Dealer-182</t>
  </si>
  <si>
    <t>PAYMENT TERMS: CASH</t>
  </si>
  <si>
    <t>MATALOC</t>
  </si>
  <si>
    <r>
      <t>MICRA</t>
    </r>
    <r>
      <rPr>
        <b/>
        <sz val="9"/>
        <color indexed="10"/>
        <rFont val="Arial"/>
        <family val="2"/>
      </rPr>
      <t>-MMF</t>
    </r>
  </si>
  <si>
    <t>PCP-E03087</t>
  </si>
  <si>
    <r>
      <t>INNOVA</t>
    </r>
    <r>
      <rPr>
        <b/>
        <sz val="9"/>
        <color indexed="10"/>
        <rFont val="Arial"/>
        <family val="2"/>
      </rPr>
      <t>-(DENSO TYPE)</t>
    </r>
  </si>
  <si>
    <t>PCP-E10209</t>
  </si>
  <si>
    <t>SWIFT  (DSL)</t>
  </si>
  <si>
    <t>SDN-1022MC/SWIFT //   SD-123MC/SWIFT (DSL)</t>
  </si>
  <si>
    <t>Dealer-057</t>
  </si>
  <si>
    <t>Dealer-013</t>
  </si>
  <si>
    <t>Address line (redacted)</t>
  </si>
  <si>
    <t>Address line (redacted)</t>
  </si>
  <si>
    <t xml:space="preserve">LESS </t>
  </si>
  <si>
    <t>PAYMENT TERMS: WITHINT 15 DAYS</t>
  </si>
  <si>
    <t>CANCEL BECAUSE PAPA WANTED TO GIVE EXTRA BENEFITS TO CUSTOMER</t>
  </si>
  <si>
    <t>SUPERKING</t>
  </si>
  <si>
    <t>12.01.19</t>
  </si>
  <si>
    <t>PC-86393</t>
  </si>
  <si>
    <r>
      <t xml:space="preserve">WAGON R / ALTO </t>
    </r>
    <r>
      <rPr>
        <sz val="9"/>
        <color indexed="10"/>
        <rFont val="Arial"/>
        <family val="2"/>
      </rPr>
      <t>(NEW)-K10</t>
    </r>
  </si>
  <si>
    <t>PC-86539</t>
  </si>
  <si>
    <r>
      <t xml:space="preserve">SWIFT </t>
    </r>
    <r>
      <rPr>
        <sz val="9"/>
        <color indexed="10"/>
        <rFont val="Arial"/>
        <family val="2"/>
      </rPr>
      <t>(NEW)</t>
    </r>
  </si>
  <si>
    <t>PC-86370</t>
  </si>
  <si>
    <t>RITZ PETROL</t>
  </si>
  <si>
    <t>PC-86367</t>
  </si>
  <si>
    <t>RITZ DEISAL</t>
  </si>
  <si>
    <t>PC-86371-Q5</t>
  </si>
  <si>
    <r>
      <t>M-HAWK</t>
    </r>
    <r>
      <rPr>
        <b/>
        <sz val="9"/>
        <color indexed="10"/>
        <rFont val="Arial"/>
        <family val="2"/>
      </rPr>
      <t xml:space="preserve"> IN Q5 SERIES</t>
    </r>
  </si>
  <si>
    <t>PC-86541Q5</t>
  </si>
  <si>
    <r>
      <t>I-20</t>
    </r>
    <r>
      <rPr>
        <b/>
        <sz val="9"/>
        <rFont val="Arial"/>
        <family val="2"/>
      </rPr>
      <t xml:space="preserve"> </t>
    </r>
    <r>
      <rPr>
        <b/>
        <sz val="9"/>
        <color indexed="10"/>
        <rFont val="Arial"/>
        <family val="2"/>
      </rPr>
      <t>(DSL OLD)-Q5</t>
    </r>
  </si>
  <si>
    <t>PC-86804</t>
  </si>
  <si>
    <r>
      <t>I-20</t>
    </r>
    <r>
      <rPr>
        <b/>
        <sz val="9"/>
        <rFont val="Arial"/>
        <family val="2"/>
      </rPr>
      <t xml:space="preserve"> </t>
    </r>
    <r>
      <rPr>
        <b/>
        <sz val="9"/>
        <color indexed="10"/>
        <rFont val="Arial"/>
        <family val="2"/>
      </rPr>
      <t xml:space="preserve">(DSL) T2-NEW WITH PIPE </t>
    </r>
  </si>
  <si>
    <t>PC-86540</t>
  </si>
  <si>
    <r>
      <t>I-20</t>
    </r>
    <r>
      <rPr>
        <b/>
        <sz val="9"/>
        <rFont val="Arial"/>
        <family val="2"/>
      </rPr>
      <t xml:space="preserve"> </t>
    </r>
    <r>
      <rPr>
        <b/>
        <sz val="9"/>
        <color indexed="10"/>
        <rFont val="Arial"/>
        <family val="2"/>
      </rPr>
      <t>(DSL) T1-WITH PIPE FITTING</t>
    </r>
  </si>
  <si>
    <r>
      <t xml:space="preserve">HONDA AMAZE </t>
    </r>
    <r>
      <rPr>
        <b/>
        <sz val="9"/>
        <color indexed="10"/>
        <rFont val="Arial"/>
        <family val="2"/>
      </rPr>
      <t>-PTL</t>
    </r>
  </si>
  <si>
    <t>PC-86902</t>
  </si>
  <si>
    <r>
      <t xml:space="preserve">HONDA AMAZE </t>
    </r>
    <r>
      <rPr>
        <b/>
        <sz val="9"/>
        <color indexed="10"/>
        <rFont val="Arial"/>
        <family val="2"/>
      </rPr>
      <t>-DSL</t>
    </r>
  </si>
  <si>
    <t>PC-86656</t>
  </si>
  <si>
    <r>
      <t xml:space="preserve">ETIOS </t>
    </r>
    <r>
      <rPr>
        <b/>
        <sz val="9"/>
        <color indexed="10"/>
        <rFont val="Arial"/>
        <family val="2"/>
      </rPr>
      <t>(PTL)</t>
    </r>
  </si>
  <si>
    <t>PC-86617</t>
  </si>
  <si>
    <t>EON</t>
  </si>
  <si>
    <t>PC-86905</t>
  </si>
  <si>
    <r>
      <t>EECO</t>
    </r>
    <r>
      <rPr>
        <b/>
        <sz val="9"/>
        <color indexed="10"/>
        <rFont val="Arial"/>
        <family val="2"/>
      </rPr>
      <t xml:space="preserve"> NEW WITH DRIER</t>
    </r>
  </si>
  <si>
    <t>PC-86365</t>
  </si>
  <si>
    <t>EECO</t>
  </si>
  <si>
    <t>PC-86589</t>
  </si>
  <si>
    <r>
      <t xml:space="preserve">BEAT </t>
    </r>
    <r>
      <rPr>
        <sz val="9"/>
        <color indexed="10"/>
        <rFont val="Arial"/>
        <family val="2"/>
      </rPr>
      <t>(DSL)</t>
    </r>
  </si>
  <si>
    <t>ACCENT-PETROL</t>
  </si>
  <si>
    <t>PCP-E10208</t>
  </si>
  <si>
    <r>
      <t>WAGON R / ALTO</t>
    </r>
    <r>
      <rPr>
        <b/>
        <sz val="9"/>
        <color indexed="10"/>
        <rFont val="Arial"/>
        <family val="2"/>
      </rPr>
      <t>-SUBROS</t>
    </r>
  </si>
  <si>
    <t xml:space="preserve"> PCP-EUN035</t>
  </si>
  <si>
    <t>ESTEEM R 134A</t>
  </si>
  <si>
    <t>PCP-E52407</t>
  </si>
  <si>
    <t>BALENO</t>
  </si>
  <si>
    <t>Address line (redacted)</t>
  </si>
  <si>
    <t>Dealer-066</t>
  </si>
  <si>
    <t>Address line (redacted)</t>
  </si>
  <si>
    <t>Address line (redacted)</t>
  </si>
  <si>
    <t>Address line (redacted)</t>
  </si>
  <si>
    <t>GST:</t>
  </si>
  <si>
    <t>GSTIN-MASKED</t>
  </si>
  <si>
    <t>THROUGH:</t>
  </si>
  <si>
    <t>Dealer-080</t>
  </si>
  <si>
    <t>ATTN: Contact-021</t>
  </si>
  <si>
    <t>Dealer-087</t>
  </si>
  <si>
    <t>Address line (redacted)</t>
  </si>
  <si>
    <t>Address line (redacted)</t>
  </si>
  <si>
    <t>Address line (redacted)</t>
  </si>
  <si>
    <t>Address line (redacted)</t>
  </si>
  <si>
    <t>COMPANY-A HEATER COIL</t>
  </si>
  <si>
    <t>I-10</t>
  </si>
  <si>
    <t>PC-0903</t>
  </si>
  <si>
    <t>BEFORE GST</t>
  </si>
  <si>
    <t>CD</t>
  </si>
  <si>
    <t>LANCER HCC</t>
  </si>
  <si>
    <t>PCP-E34601</t>
  </si>
  <si>
    <t>HOSE (LIQUID)-8MM</t>
  </si>
  <si>
    <t>HOSE (DISCHARGE)-11MM</t>
  </si>
  <si>
    <t>HOSE (SUCTION)-15MM</t>
  </si>
  <si>
    <t>3 Speed A/C Santro Switch</t>
  </si>
  <si>
    <t>PC-1001</t>
  </si>
  <si>
    <t>Dealer-184</t>
  </si>
  <si>
    <t>Address line (redacted)</t>
  </si>
  <si>
    <r>
      <t>MICRA</t>
    </r>
    <r>
      <rPr>
        <b/>
        <sz val="9"/>
        <color indexed="10"/>
        <rFont val="Arial"/>
        <family val="2"/>
      </rPr>
      <t>-DSL BHER WITH AL. BRACKET</t>
    </r>
  </si>
  <si>
    <t>PC-86800</t>
  </si>
  <si>
    <t>Thermostate</t>
  </si>
  <si>
    <t>PC-1229A</t>
  </si>
  <si>
    <t>14X28X20MM flare</t>
  </si>
  <si>
    <t>PC-86266</t>
  </si>
  <si>
    <t>Dealer-031</t>
  </si>
  <si>
    <t>ATTN: Contact-067</t>
  </si>
  <si>
    <t>Address line (redacted)</t>
  </si>
  <si>
    <t>Address line (redacted)</t>
  </si>
  <si>
    <t>GTIN:</t>
  </si>
  <si>
    <t>GSTIN-MASKED</t>
  </si>
  <si>
    <t xml:space="preserve">BRIDGESTONE </t>
  </si>
  <si>
    <t>SDN MEG COIL</t>
  </si>
  <si>
    <t>INNOVA DUAL</t>
  </si>
  <si>
    <t>Dealer-139</t>
  </si>
  <si>
    <t>Dealer-260</t>
  </si>
  <si>
    <t>Address line (redacted)</t>
  </si>
  <si>
    <t>GSTIN-MASKED</t>
  </si>
  <si>
    <t>ADV. PAYMENT DIS.</t>
  </si>
  <si>
    <r>
      <t xml:space="preserve">HONDA CRV </t>
    </r>
    <r>
      <rPr>
        <b/>
        <sz val="9"/>
        <color indexed="10"/>
        <rFont val="Arial"/>
        <family val="2"/>
      </rPr>
      <t>NEW 2008-2011 (DENSO TYPE)</t>
    </r>
  </si>
  <si>
    <t>PCP-E10088</t>
  </si>
  <si>
    <t xml:space="preserve">                                    SD-101MC/INNOVA DUAL</t>
  </si>
  <si>
    <t>cancel shifted to 2018-1151/31.12.18</t>
  </si>
  <si>
    <t>Dealer-055</t>
  </si>
  <si>
    <t>Dealer-315</t>
  </si>
  <si>
    <t>Address line (redacted)</t>
  </si>
  <si>
    <t>Address line (redacted)</t>
  </si>
  <si>
    <t>GSTIN-MASKED</t>
  </si>
  <si>
    <t>COMPANY-A / FUJIKING EXPANSION VALVE</t>
  </si>
  <si>
    <t>ALTO</t>
  </si>
  <si>
    <t>FK-1089D</t>
  </si>
  <si>
    <t>INDICA BEHR</t>
  </si>
  <si>
    <t>FK-1181B</t>
  </si>
  <si>
    <t>QUALIS  / R134A</t>
  </si>
  <si>
    <t>FK-1015</t>
  </si>
  <si>
    <r>
      <t xml:space="preserve">SANTRO XING     </t>
    </r>
    <r>
      <rPr>
        <b/>
        <sz val="9"/>
        <rFont val="Arial"/>
        <family val="2"/>
      </rPr>
      <t>(BLOCK TYPE)</t>
    </r>
  </si>
  <si>
    <t>FK-C906</t>
  </si>
  <si>
    <t>SDN BEARING</t>
  </si>
  <si>
    <t xml:space="preserve">Sanden 505,507 </t>
  </si>
  <si>
    <t>35BG05S16G-2DL                               35BD219DU   355520</t>
  </si>
  <si>
    <t>SANTRO/HC</t>
  </si>
  <si>
    <t>35BG05S7G-2DL                               35BD5020DU   355020</t>
  </si>
  <si>
    <t xml:space="preserve">SANTRO XING </t>
  </si>
  <si>
    <t>35BD5220DF                             35BD5220DU   355220</t>
  </si>
  <si>
    <t>FORD IKON/TRAVERA / SCORPIO</t>
  </si>
  <si>
    <t>30BD40DU    305523</t>
  </si>
  <si>
    <t>SUZUKI WAGON R/ALTO/INNOVA</t>
  </si>
  <si>
    <t>30BGS32-DST                                    30BD5220DU   305220</t>
  </si>
  <si>
    <t>SDN MEG.COIL</t>
  </si>
  <si>
    <t>ACCENT BIG DEISAL / SCORPIO PETROL / SONATA / TRAVERA</t>
  </si>
  <si>
    <t>SD-100MC/SCR</t>
  </si>
  <si>
    <t xml:space="preserve">A-STAR </t>
  </si>
  <si>
    <t xml:space="preserve">SD-136MC/A-STAR                                      </t>
  </si>
  <si>
    <t>ETIOS (DSL)</t>
  </si>
  <si>
    <t>SD143MC/ETOS DSL</t>
  </si>
  <si>
    <t xml:space="preserve">                                   SD-101MC/INNOVA DUAL</t>
  </si>
  <si>
    <t>SANTRO XING-NEW</t>
  </si>
  <si>
    <t xml:space="preserve">                                  SD-121MC/SANTRO (NEW) </t>
  </si>
  <si>
    <t>SD-123MC/SWIFT (DSL)</t>
  </si>
  <si>
    <r>
      <t>VISTA-</t>
    </r>
    <r>
      <rPr>
        <b/>
        <sz val="9"/>
        <color indexed="10"/>
        <rFont val="Arial"/>
        <family val="2"/>
      </rPr>
      <t>BEHR Q.JET 6PK</t>
    </r>
  </si>
  <si>
    <t>SD-129MC/V.Q.JET6PK</t>
  </si>
  <si>
    <t>WAGON-R</t>
  </si>
  <si>
    <t>SD-125MC/WR</t>
  </si>
  <si>
    <t>SDN PULLEY</t>
  </si>
  <si>
    <r>
      <t xml:space="preserve">507-7PK </t>
    </r>
    <r>
      <rPr>
        <b/>
        <sz val="9"/>
        <color indexed="10"/>
        <rFont val="Arial"/>
        <family val="2"/>
      </rPr>
      <t>(WITHOUT BEARING)</t>
    </r>
  </si>
  <si>
    <t>SDN-101/507/7PK</t>
  </si>
  <si>
    <t>15.01.19</t>
  </si>
  <si>
    <t>Dealer-156</t>
  </si>
  <si>
    <t>Address line (redacted)</t>
  </si>
  <si>
    <t xml:space="preserve">GSTIN: </t>
  </si>
  <si>
    <t>Through:</t>
  </si>
  <si>
    <t>Dealer-173</t>
  </si>
  <si>
    <t>Address line (redacted)</t>
  </si>
  <si>
    <t>Address line (redacted)</t>
  </si>
  <si>
    <r>
      <t xml:space="preserve">INDICA VISTA SUBROS-T2 </t>
    </r>
    <r>
      <rPr>
        <sz val="9"/>
        <color indexed="10"/>
        <rFont val="Arial"/>
        <family val="2"/>
      </rPr>
      <t>(D)</t>
    </r>
  </si>
  <si>
    <t>PC-86369</t>
  </si>
  <si>
    <r>
      <t xml:space="preserve">INDICA BEHR-R134A </t>
    </r>
    <r>
      <rPr>
        <sz val="9"/>
        <color indexed="10"/>
        <rFont val="Arial"/>
        <family val="2"/>
      </rPr>
      <t>(QUARTER JET)</t>
    </r>
    <r>
      <rPr>
        <sz val="9"/>
        <rFont val="Arial"/>
        <family val="2"/>
      </rPr>
      <t xml:space="preserve">                                                                                                                                                                          (WITH BRACKET)</t>
    </r>
  </si>
  <si>
    <t>PC-86276</t>
  </si>
  <si>
    <t>WAGON R / ALTO</t>
  </si>
  <si>
    <t>PC-86037</t>
  </si>
  <si>
    <t>INDICA-134A SUBROS BOTH 14" AND 16" FAN CAN FIX IN THIS MODEL</t>
  </si>
  <si>
    <t>PC-86204</t>
  </si>
  <si>
    <r>
      <t xml:space="preserve">I-10 </t>
    </r>
    <r>
      <rPr>
        <b/>
        <sz val="9"/>
        <color indexed="10"/>
        <rFont val="Arial"/>
        <family val="2"/>
      </rPr>
      <t>GRAND (DSL)</t>
    </r>
  </si>
  <si>
    <t>PC-86655</t>
  </si>
  <si>
    <t>INNOVA</t>
  </si>
  <si>
    <t>PC-86046B</t>
  </si>
  <si>
    <r>
      <t>M-HWAK</t>
    </r>
    <r>
      <rPr>
        <b/>
        <sz val="9"/>
        <color indexed="10"/>
        <rFont val="Arial"/>
        <family val="2"/>
      </rPr>
      <t>-WITH CASING</t>
    </r>
  </si>
  <si>
    <r>
      <t>TS-3518</t>
    </r>
    <r>
      <rPr>
        <b/>
        <sz val="12"/>
        <color indexed="10"/>
        <rFont val="Arial"/>
        <family val="2"/>
      </rPr>
      <t>B</t>
    </r>
  </si>
  <si>
    <t>SDN BALL BEARING</t>
  </si>
  <si>
    <r>
      <t>INDICA R-134A-</t>
    </r>
    <r>
      <rPr>
        <b/>
        <sz val="9"/>
        <color indexed="10"/>
        <rFont val="Arial"/>
        <family val="2"/>
      </rPr>
      <t xml:space="preserve">4 PIN </t>
    </r>
    <r>
      <rPr>
        <b/>
        <sz val="9"/>
        <color indexed="10"/>
        <rFont val="Arial"/>
        <family val="2"/>
      </rPr>
      <t>(PATLI CHODI)</t>
    </r>
  </si>
  <si>
    <t>PC-1066</t>
  </si>
  <si>
    <t>ERTIGA</t>
  </si>
  <si>
    <t>PUNTO KALE -DSL</t>
  </si>
  <si>
    <t>PC-86534</t>
  </si>
  <si>
    <t>Dealer-049</t>
  </si>
  <si>
    <t>Address line (redacted)</t>
  </si>
  <si>
    <t>GSTIN # :</t>
  </si>
  <si>
    <t>GSTIN-MASKED</t>
  </si>
  <si>
    <r>
      <t>SCORPIO</t>
    </r>
    <r>
      <rPr>
        <b/>
        <sz val="9"/>
        <color indexed="10"/>
        <rFont val="Arial"/>
        <family val="2"/>
      </rPr>
      <t>-4 PIN (MOTTI CHODI)</t>
    </r>
  </si>
  <si>
    <t>PC-1065</t>
  </si>
  <si>
    <r>
      <t xml:space="preserve">AUDI Q3  </t>
    </r>
    <r>
      <rPr>
        <b/>
        <sz val="9"/>
        <color indexed="10"/>
        <rFont val="Arial"/>
        <family val="2"/>
      </rPr>
      <t>PREMIUM Q5</t>
    </r>
  </si>
  <si>
    <t>PCP-C86020</t>
  </si>
  <si>
    <t>SDN CLUTCH SET</t>
  </si>
  <si>
    <t>WAGON R</t>
  </si>
  <si>
    <t>SDN-011/WR</t>
  </si>
  <si>
    <t>Dealer-172</t>
  </si>
  <si>
    <t>Dealer-168</t>
  </si>
  <si>
    <t>15.1.19</t>
  </si>
  <si>
    <t>BHARAT BENZ BEHR COOLING COIL</t>
  </si>
  <si>
    <t>O RING</t>
  </si>
  <si>
    <t>Dealer-312</t>
  </si>
  <si>
    <t>LANCER</t>
  </si>
  <si>
    <t>PC-86246B</t>
  </si>
  <si>
    <t>LINEA</t>
  </si>
  <si>
    <t>PC-86537</t>
  </si>
  <si>
    <t>Qualis O Ring</t>
  </si>
  <si>
    <t>PC-86244</t>
  </si>
  <si>
    <t>Santro XING</t>
  </si>
  <si>
    <t>PC-86239</t>
  </si>
  <si>
    <r>
      <t>XCENT</t>
    </r>
    <r>
      <rPr>
        <b/>
        <sz val="9"/>
        <color indexed="10"/>
        <rFont val="Arial"/>
        <family val="2"/>
      </rPr>
      <t xml:space="preserve"> (DSL)</t>
    </r>
  </si>
  <si>
    <r>
      <t xml:space="preserve">14x15x18mm flare - </t>
    </r>
    <r>
      <rPr>
        <sz val="9"/>
        <color indexed="10"/>
        <rFont val="Arial"/>
        <family val="2"/>
      </rPr>
      <t>CUT TYPE</t>
    </r>
  </si>
  <si>
    <t>SDN033/FIGO</t>
  </si>
  <si>
    <t>HONDA ZX- T4 (DSL)</t>
  </si>
  <si>
    <t>SDN-001/H.T4DSL</t>
  </si>
  <si>
    <t>LANCER MMC</t>
  </si>
  <si>
    <t>SDN-041/LNR MMC</t>
  </si>
  <si>
    <r>
      <t>SCORPIO</t>
    </r>
    <r>
      <rPr>
        <b/>
        <sz val="9"/>
        <color indexed="10"/>
        <rFont val="Arial"/>
        <family val="2"/>
      </rPr>
      <t xml:space="preserve"> (HALLA)</t>
    </r>
  </si>
  <si>
    <t>SDN-021/SCR</t>
  </si>
  <si>
    <r>
      <t>VISTA-</t>
    </r>
    <r>
      <rPr>
        <b/>
        <sz val="9"/>
        <color indexed="10"/>
        <rFont val="Arial"/>
        <family val="2"/>
      </rPr>
      <t>SUBROS-5PK</t>
    </r>
  </si>
  <si>
    <t>SDN-007/I.V.SUBROS</t>
  </si>
  <si>
    <r>
      <t>MICROBUS</t>
    </r>
    <r>
      <rPr>
        <b/>
        <sz val="9"/>
        <color indexed="10"/>
        <rFont val="Arial"/>
        <family val="2"/>
      </rPr>
      <t>-12V (WITH ORIGINAL FUJIKOKI EXP.VALVE)</t>
    </r>
  </si>
  <si>
    <t>F'</t>
  </si>
  <si>
    <t>Honda City</t>
  </si>
  <si>
    <t>PC-8020</t>
  </si>
  <si>
    <t>Honda Civic</t>
  </si>
  <si>
    <t>PC-65076</t>
  </si>
  <si>
    <t>Lancer</t>
  </si>
  <si>
    <t>PC-8017</t>
  </si>
  <si>
    <t>Santro / Santro Zing</t>
  </si>
  <si>
    <t>PC-8026</t>
  </si>
  <si>
    <r>
      <t xml:space="preserve">Universal-O 5/16" </t>
    </r>
    <r>
      <rPr>
        <b/>
        <sz val="9"/>
        <color indexed="10"/>
        <rFont val="Arial"/>
        <family val="2"/>
      </rPr>
      <t xml:space="preserve">WITH FLARE CONVERTIBLE ADOPTER </t>
    </r>
  </si>
  <si>
    <t>PC-6002</t>
  </si>
  <si>
    <t>COMPANY-A COMPRESSOR</t>
  </si>
  <si>
    <r>
      <t>508</t>
    </r>
    <r>
      <rPr>
        <b/>
        <sz val="9"/>
        <color indexed="10"/>
        <rFont val="Arial"/>
        <family val="2"/>
      </rPr>
      <t>-V GROVE PULLEY</t>
    </r>
  </si>
  <si>
    <t>5H14</t>
  </si>
  <si>
    <t>BOLERO SANDEN SD7H13</t>
  </si>
  <si>
    <t>PC-5302</t>
  </si>
  <si>
    <t>I-10 KAPPA</t>
  </si>
  <si>
    <t>PC-6008</t>
  </si>
  <si>
    <t>COMPANY-A 3600 (SUBROS)</t>
  </si>
  <si>
    <t>PC-3600</t>
  </si>
  <si>
    <t>INDICA SUBROS</t>
  </si>
  <si>
    <t>PC-18110R</t>
  </si>
  <si>
    <t>PC-E111            PCP-EUN111</t>
  </si>
  <si>
    <r>
      <t>VISTA</t>
    </r>
    <r>
      <rPr>
        <b/>
        <sz val="9"/>
        <color indexed="10"/>
        <rFont val="Arial"/>
        <family val="2"/>
      </rPr>
      <t xml:space="preserve"> SUBROS</t>
    </r>
  </si>
  <si>
    <t>PCP-EUN406</t>
  </si>
  <si>
    <r>
      <t xml:space="preserve">SKODA NEW  </t>
    </r>
    <r>
      <rPr>
        <b/>
        <sz val="9"/>
        <color indexed="10"/>
        <rFont val="Arial"/>
        <family val="2"/>
      </rPr>
      <t>PREMIUM Q5</t>
    </r>
  </si>
  <si>
    <t>PCP-C86283Q5</t>
  </si>
  <si>
    <t>17.01.19</t>
  </si>
  <si>
    <t>16.01.19</t>
  </si>
  <si>
    <t>COMPANY-A CONDENSER SAMPLE</t>
  </si>
  <si>
    <t>BMW E90DSL- SMALL</t>
  </si>
  <si>
    <r>
      <t>VARNA FLUDIC</t>
    </r>
    <r>
      <rPr>
        <b/>
        <sz val="9"/>
        <color indexed="10"/>
        <rFont val="Arial"/>
        <family val="2"/>
      </rPr>
      <t>-DSL-Q5</t>
    </r>
  </si>
  <si>
    <t>Dealer-295</t>
  </si>
  <si>
    <t>Address line (redacted)</t>
  </si>
  <si>
    <t>Address line (redacted)</t>
  </si>
  <si>
    <t>GSTIN-MASKED</t>
  </si>
  <si>
    <t>TATA</t>
  </si>
  <si>
    <t>PC-1011</t>
  </si>
  <si>
    <t>1PC SAMPLE SEND BY COURIER</t>
  </si>
  <si>
    <t>18.01.19</t>
  </si>
  <si>
    <t>HOSE (LIQUID)-8MM-UNICLA</t>
  </si>
  <si>
    <t>HOSE (DISCHARGE)-11MM-BS</t>
  </si>
  <si>
    <t>HOSE (SUCTION)-15MM-UNICLA</t>
  </si>
  <si>
    <t>COMBO-1</t>
  </si>
  <si>
    <t>DATSUN</t>
  </si>
  <si>
    <t>PCP-E10092</t>
  </si>
  <si>
    <t>Superking blower - 2nos </t>
  </si>
  <si>
    <t>Co coil tavera - 4nos</t>
  </si>
  <si>
    <t>Co coil scorpio old - 4nos </t>
  </si>
  <si>
    <t>Co coil Lancer HCC - 4nos</t>
  </si>
  <si>
    <t>Co coil Zen Delphi r134 - 4nos</t>
  </si>
  <si>
    <t>Rec drier bus - 25nos</t>
  </si>
  <si>
    <t>Rec drier tempo traveller - 20nos </t>
  </si>
  <si>
    <t>Rec drier esteem r12 - 15nos</t>
  </si>
  <si>
    <t>Rec drier Honda city - 6nos</t>
  </si>
  <si>
    <t>Rec drier Lancer - 5nos </t>
  </si>
  <si>
    <t>Rec drier Skoda - 12nos</t>
  </si>
  <si>
    <t>Rec drier tavera - 10nos </t>
  </si>
  <si>
    <t>Expansion value Laura - 5nos </t>
  </si>
  <si>
    <t>Expansion value Skoda - 5nos </t>
  </si>
  <si>
    <t>Expansion value Lancer MMC - 6nos </t>
  </si>
  <si>
    <t>Thermostat - 100nos </t>
  </si>
  <si>
    <t>Clutch set alto - 10nos </t>
  </si>
  <si>
    <t>Clutch set santro Xing - 10nos </t>
  </si>
  <si>
    <t>Clutch set innova dual - 10nos </t>
  </si>
  <si>
    <t>Clutch set etios dsl - 10nos </t>
  </si>
  <si>
    <t>Condenser Lancer - 5nos </t>
  </si>
  <si>
    <t>Blower motor innova front - 6nos </t>
  </si>
  <si>
    <t>Resistance Honda - 6nos </t>
  </si>
  <si>
    <t>Resistance Skoda with case - 2nos </t>
  </si>
  <si>
    <t>Resistance Lancer - 2nos </t>
  </si>
  <si>
    <t>Unicla tape - 10nos </t>
  </si>
  <si>
    <t>Sensor innova - 10nos </t>
  </si>
  <si>
    <t>20.01.19</t>
  </si>
  <si>
    <t>SCORPIO</t>
  </si>
  <si>
    <t>PC-7157</t>
  </si>
  <si>
    <r>
      <t xml:space="preserve">ZEN </t>
    </r>
    <r>
      <rPr>
        <b/>
        <sz val="9"/>
        <color indexed="10"/>
        <rFont val="Arial"/>
        <family val="2"/>
      </rPr>
      <t>DELPHI-</t>
    </r>
    <r>
      <rPr>
        <b/>
        <sz val="9"/>
        <rFont val="Arial"/>
        <family val="2"/>
      </rPr>
      <t>R134A</t>
    </r>
  </si>
  <si>
    <t>PCP-E52419</t>
  </si>
  <si>
    <t>Universal BUS -Flare</t>
  </si>
  <si>
    <t>PC-61020</t>
  </si>
  <si>
    <t>Esteem-R12</t>
  </si>
  <si>
    <t>PC-8005</t>
  </si>
  <si>
    <t>Skoda</t>
  </si>
  <si>
    <t>PC-8053</t>
  </si>
  <si>
    <t>Travera</t>
  </si>
  <si>
    <t>PC-8122</t>
  </si>
  <si>
    <t>FUJIKING EXPANSION VALVE</t>
  </si>
  <si>
    <t>SKODA LAURA</t>
  </si>
  <si>
    <t>FK-948C</t>
  </si>
  <si>
    <r>
      <t xml:space="preserve">SKODA </t>
    </r>
    <r>
      <rPr>
        <b/>
        <sz val="9"/>
        <rFont val="Arial"/>
        <family val="2"/>
      </rPr>
      <t>(BLOCK TYPE)</t>
    </r>
  </si>
  <si>
    <t>FK-1080</t>
  </si>
  <si>
    <r>
      <t xml:space="preserve">LANCER MMC                                                      </t>
    </r>
    <r>
      <rPr>
        <b/>
        <sz val="9"/>
        <rFont val="Arial"/>
        <family val="2"/>
      </rPr>
      <t>(ANGLE TYPE)</t>
    </r>
  </si>
  <si>
    <t>FK-1031B</t>
  </si>
  <si>
    <t>SDN-012/XING</t>
  </si>
  <si>
    <t>SDN-009/INNOVA DUAL</t>
  </si>
  <si>
    <t>SDN039/ETIOS DSL</t>
  </si>
  <si>
    <r>
      <t>INNOVA</t>
    </r>
    <r>
      <rPr>
        <b/>
        <sz val="9"/>
        <color indexed="10"/>
        <rFont val="Arial"/>
        <family val="2"/>
      </rPr>
      <t xml:space="preserve"> (FRONT)</t>
    </r>
  </si>
  <si>
    <t>TD-3303</t>
  </si>
  <si>
    <t>RESISTANCE</t>
  </si>
  <si>
    <t>HONDA T-1 (4 PIN)</t>
  </si>
  <si>
    <t>PC-7511</t>
  </si>
  <si>
    <r>
      <t xml:space="preserve">SKODA  </t>
    </r>
    <r>
      <rPr>
        <b/>
        <sz val="9"/>
        <color indexed="10"/>
        <rFont val="Arial"/>
        <family val="2"/>
      </rPr>
      <t>(WITH PLATIC CASE)</t>
    </r>
  </si>
  <si>
    <t>PC-7559</t>
  </si>
  <si>
    <r>
      <t>LANCER (4PIN)</t>
    </r>
    <r>
      <rPr>
        <b/>
        <sz val="9"/>
        <color indexed="10"/>
        <rFont val="Arial"/>
        <family val="2"/>
      </rPr>
      <t>-12V</t>
    </r>
  </si>
  <si>
    <t>PC-7535</t>
  </si>
  <si>
    <t>TOKEI A/C SWITCH</t>
  </si>
  <si>
    <t>INSULATION DAMBER TAPE</t>
  </si>
  <si>
    <t>SENSOR</t>
  </si>
  <si>
    <t>TK-66008</t>
  </si>
  <si>
    <r>
      <t xml:space="preserve">M-HWK </t>
    </r>
    <r>
      <rPr>
        <b/>
        <sz val="12"/>
        <color indexed="10"/>
        <rFont val="Arial"/>
        <family val="2"/>
      </rPr>
      <t>(S-2 MODEL)</t>
    </r>
  </si>
  <si>
    <t>PCP-EUN403</t>
  </si>
  <si>
    <r>
      <t>ENJOY</t>
    </r>
    <r>
      <rPr>
        <b/>
        <sz val="9"/>
        <color indexed="10"/>
        <rFont val="Arial"/>
        <family val="2"/>
      </rPr>
      <t>-PTL</t>
    </r>
  </si>
  <si>
    <t>PC-86202</t>
  </si>
  <si>
    <r>
      <t xml:space="preserve">HONDA MOBILO </t>
    </r>
    <r>
      <rPr>
        <b/>
        <sz val="9"/>
        <color indexed="10"/>
        <rFont val="Arial"/>
        <family val="2"/>
      </rPr>
      <t>-DSL</t>
    </r>
  </si>
  <si>
    <t>PC-86828</t>
  </si>
  <si>
    <r>
      <t xml:space="preserve">I-10 </t>
    </r>
    <r>
      <rPr>
        <b/>
        <sz val="9"/>
        <color indexed="10"/>
        <rFont val="Arial"/>
        <family val="2"/>
      </rPr>
      <t>GRAND (PTL)</t>
    </r>
  </si>
  <si>
    <r>
      <t>TEMPO TRAVELLER</t>
    </r>
    <r>
      <rPr>
        <b/>
        <sz val="9"/>
        <color indexed="10"/>
        <rFont val="Arial"/>
        <family val="2"/>
      </rPr>
      <t>-NEW</t>
    </r>
  </si>
  <si>
    <t>PC-86449</t>
  </si>
  <si>
    <t>PC-86064B</t>
  </si>
  <si>
    <t>TRIVENI CARRIERS LR NO 4992 DT. 17.1.19 , 13 CTN</t>
  </si>
  <si>
    <t>HONDA T-5</t>
  </si>
  <si>
    <t>PC-86278</t>
  </si>
  <si>
    <t>HONDA CIVIC</t>
  </si>
  <si>
    <t>PC-86251</t>
  </si>
  <si>
    <t>AVEO</t>
  </si>
  <si>
    <t>PC-86177</t>
  </si>
  <si>
    <t>Dealer-036</t>
  </si>
  <si>
    <t>Address line (redacted)</t>
  </si>
  <si>
    <t>Address line (redacted)</t>
  </si>
  <si>
    <t>GSTIN-MASKED</t>
  </si>
  <si>
    <t>AS PER INV</t>
  </si>
  <si>
    <t>COMBO-5</t>
  </si>
  <si>
    <t>HOSE (SUCTION)-15MM-BS</t>
  </si>
  <si>
    <t>COMPANY-A CABIN AIR FILTER</t>
  </si>
  <si>
    <t>PC-001 / PC-003</t>
  </si>
  <si>
    <t>VALVE PIN R12</t>
  </si>
  <si>
    <t>COMPANY-A</t>
  </si>
  <si>
    <t>VALVE PIN R134</t>
  </si>
  <si>
    <t>T -SHIRTS</t>
  </si>
  <si>
    <t>BALANCE</t>
  </si>
  <si>
    <t>ANDHRA RAIL SERV. LR # 12385/19.01.19/4CTNS</t>
  </si>
  <si>
    <t>JALANDHAR FRT.CARRIERS LR # 23239/19.01.19/5CTNS</t>
  </si>
  <si>
    <t>Address line (redacted)</t>
  </si>
  <si>
    <t>ORDER WAS 86810, BUT DESPATCHED 86910, SO 86810 DELECTED FROM THIS DS AND CHARGED 86910</t>
  </si>
  <si>
    <t>Dealer-343 LR # 83570/18.01.19/14CTNS WITH 2019-0013,2019-0025</t>
  </si>
  <si>
    <t>Dealer-343 LR # 83570/18.01.19/14CTNS WITH 2019-0009,2019-0025</t>
  </si>
  <si>
    <t>T-SHIRTS</t>
  </si>
  <si>
    <t>FREE</t>
  </si>
  <si>
    <t>Dealer-343 LR # 83570/18.01.19/14CTNS WITH 2019-0009,2019-0013</t>
  </si>
  <si>
    <t>MARUTI COURIER LR # 4010200045470/22.01.19</t>
  </si>
  <si>
    <t>Dealer-192</t>
  </si>
  <si>
    <t>Address line (redacted)</t>
  </si>
  <si>
    <t>Address line (redacted)</t>
  </si>
  <si>
    <t>Address line (redacted)</t>
  </si>
  <si>
    <t>GSTIN-MASKED</t>
  </si>
  <si>
    <t>PAYMENT TERMS: ADVANCE.</t>
  </si>
  <si>
    <t>25.1.19</t>
  </si>
  <si>
    <t>SWIFT / SWIFT DZIRE</t>
  </si>
  <si>
    <t>PC-86207</t>
  </si>
  <si>
    <t>CELERIO</t>
  </si>
  <si>
    <t>PC-86903</t>
  </si>
  <si>
    <t>I-10 GRAND</t>
  </si>
  <si>
    <t>PC-0901</t>
  </si>
  <si>
    <t>SDN CLUTCH PLATE</t>
  </si>
  <si>
    <t>SAMPLE OF SANTRO SP-10 BIG HOLE PLASTE</t>
  </si>
  <si>
    <t>SD-1004-MC(OLD)</t>
  </si>
  <si>
    <r>
      <t xml:space="preserve">SAFARI STROME </t>
    </r>
    <r>
      <rPr>
        <sz val="9"/>
        <color indexed="10"/>
        <rFont val="Arial"/>
        <family val="2"/>
      </rPr>
      <t>(SUBROS)</t>
    </r>
  </si>
  <si>
    <t>PC-86810</t>
  </si>
  <si>
    <t>MAA MANGLA LR # 403/14.01.19/4CTNS</t>
  </si>
  <si>
    <t>28.01.19</t>
  </si>
  <si>
    <t>COMPANY-A SEAL</t>
  </si>
  <si>
    <t>ND-Subros</t>
  </si>
  <si>
    <t>PC-7031A                                                  PC-7226</t>
  </si>
  <si>
    <t>Dealer-110</t>
  </si>
  <si>
    <t>Address line (redacted)</t>
  </si>
  <si>
    <t>GSTIN-MASKED</t>
  </si>
  <si>
    <t>ATTN: Contact-070</t>
  </si>
  <si>
    <t>Dealer-317</t>
  </si>
  <si>
    <t>Address line (redacted)</t>
  </si>
  <si>
    <t>Address line (redacted)</t>
  </si>
  <si>
    <t xml:space="preserve">GSTIN # : </t>
  </si>
  <si>
    <t>Tel:</t>
  </si>
  <si>
    <t>PHONE-MASKED</t>
  </si>
  <si>
    <t>PCP-E10049</t>
  </si>
  <si>
    <r>
      <t>XYLO</t>
    </r>
    <r>
      <rPr>
        <b/>
        <sz val="9"/>
        <color indexed="10"/>
        <rFont val="Arial"/>
        <family val="2"/>
      </rPr>
      <t>-NEW (SUBROS) DENSO TYPE</t>
    </r>
  </si>
  <si>
    <t>PCP-E82428</t>
  </si>
  <si>
    <t>VERNA</t>
  </si>
  <si>
    <t>PCP-E-10066</t>
  </si>
  <si>
    <t>SAIL</t>
  </si>
  <si>
    <t>PCP-E13013</t>
  </si>
  <si>
    <r>
      <t xml:space="preserve">POLO </t>
    </r>
    <r>
      <rPr>
        <b/>
        <sz val="9"/>
        <color indexed="10"/>
        <rFont val="Arial"/>
        <family val="2"/>
      </rPr>
      <t>BEHR - MMF</t>
    </r>
  </si>
  <si>
    <t>PCP-E10073</t>
  </si>
  <si>
    <r>
      <t>NANO</t>
    </r>
    <r>
      <rPr>
        <sz val="9"/>
        <color indexed="10"/>
        <rFont val="Arial"/>
        <family val="2"/>
      </rPr>
      <t>-</t>
    </r>
    <r>
      <rPr>
        <b/>
        <sz val="9"/>
        <color indexed="10"/>
        <rFont val="Arial"/>
        <family val="2"/>
      </rPr>
      <t>MMF</t>
    </r>
  </si>
  <si>
    <t>PCP-E17404</t>
  </si>
  <si>
    <t xml:space="preserve"> PCP-E25523</t>
  </si>
  <si>
    <r>
      <t>HONDA CIVIC</t>
    </r>
    <r>
      <rPr>
        <b/>
        <sz val="9"/>
        <color indexed="10"/>
        <rFont val="Arial"/>
        <family val="2"/>
      </rPr>
      <t>-MMF</t>
    </r>
  </si>
  <si>
    <t>PCP-E25424</t>
  </si>
  <si>
    <t>HONDA CITY T-3</t>
  </si>
  <si>
    <r>
      <t xml:space="preserve">DUSTER </t>
    </r>
    <r>
      <rPr>
        <b/>
        <sz val="9"/>
        <color indexed="10"/>
        <rFont val="Arial"/>
        <family val="2"/>
      </rPr>
      <t>-MMF</t>
    </r>
  </si>
  <si>
    <t>PCP-E50826</t>
  </si>
  <si>
    <t>CRUZE</t>
  </si>
  <si>
    <t xml:space="preserve">PCP-E53443              </t>
  </si>
  <si>
    <t>COROLLA</t>
  </si>
  <si>
    <r>
      <t>BRIO</t>
    </r>
    <r>
      <rPr>
        <b/>
        <sz val="9"/>
        <color indexed="10"/>
        <rFont val="Arial"/>
        <family val="2"/>
      </rPr>
      <t>-MMF TECH</t>
    </r>
  </si>
  <si>
    <r>
      <t>ALTIS</t>
    </r>
    <r>
      <rPr>
        <b/>
        <sz val="9"/>
        <color indexed="10"/>
        <rFont val="Arial"/>
        <family val="2"/>
      </rPr>
      <t>-(DENSO TYPE)</t>
    </r>
  </si>
  <si>
    <t>29.01.19</t>
  </si>
  <si>
    <t>PC-1106</t>
  </si>
  <si>
    <t>THV TEMPO TRAVELLER-R</t>
  </si>
  <si>
    <t>PC-1105</t>
  </si>
  <si>
    <t>THV TEMPO TRAVELLER-F</t>
  </si>
  <si>
    <t>PCP-E10249</t>
  </si>
  <si>
    <t>SPARK</t>
  </si>
  <si>
    <t>PCP-E05263</t>
  </si>
  <si>
    <r>
      <t xml:space="preserve">HONDA ACCORD </t>
    </r>
    <r>
      <rPr>
        <b/>
        <sz val="9"/>
        <color indexed="10"/>
        <rFont val="Arial"/>
        <family val="2"/>
      </rPr>
      <t>NEW</t>
    </r>
    <r>
      <rPr>
        <sz val="9"/>
        <color indexed="8"/>
        <rFont val="Arial"/>
        <family val="2"/>
      </rPr>
      <t xml:space="preserve">                          </t>
    </r>
    <r>
      <rPr>
        <b/>
        <sz val="9"/>
        <color indexed="10"/>
        <rFont val="Arial"/>
        <family val="2"/>
      </rPr>
      <t>(DENSO TYPE)</t>
    </r>
  </si>
  <si>
    <t>PCP-E10004</t>
  </si>
  <si>
    <r>
      <t>ETIOS-</t>
    </r>
    <r>
      <rPr>
        <b/>
        <sz val="9"/>
        <color indexed="10"/>
        <rFont val="Arial"/>
        <family val="2"/>
      </rPr>
      <t>MMF TECH</t>
    </r>
  </si>
  <si>
    <t>PC-86450</t>
  </si>
  <si>
    <r>
      <t xml:space="preserve">VARNA  </t>
    </r>
    <r>
      <rPr>
        <sz val="9"/>
        <color indexed="10"/>
        <rFont val="Arial"/>
        <family val="2"/>
      </rPr>
      <t>(D)</t>
    </r>
  </si>
  <si>
    <t>PC-86802</t>
  </si>
  <si>
    <r>
      <t xml:space="preserve">SX4 SUBROS 4140 </t>
    </r>
    <r>
      <rPr>
        <b/>
        <sz val="9"/>
        <color indexed="10"/>
        <rFont val="Arial"/>
        <family val="2"/>
      </rPr>
      <t>(DSL)</t>
    </r>
  </si>
  <si>
    <t>PC-86827</t>
  </si>
  <si>
    <r>
      <t xml:space="preserve">HONDA CITY </t>
    </r>
    <r>
      <rPr>
        <b/>
        <sz val="9"/>
        <color indexed="10"/>
        <rFont val="Arial"/>
        <family val="2"/>
      </rPr>
      <t>2016 I.TEC -PTL</t>
    </r>
  </si>
  <si>
    <t>PC-86590</t>
  </si>
  <si>
    <r>
      <t>FORD FIGO</t>
    </r>
    <r>
      <rPr>
        <b/>
        <sz val="9"/>
        <color indexed="10"/>
        <rFont val="Arial"/>
        <family val="2"/>
      </rPr>
      <t>-DSL</t>
    </r>
  </si>
  <si>
    <t>PC-86556</t>
  </si>
  <si>
    <r>
      <t xml:space="preserve">CRUZE BIG </t>
    </r>
    <r>
      <rPr>
        <b/>
        <sz val="9"/>
        <color indexed="10"/>
        <rFont val="Arial"/>
        <family val="2"/>
      </rPr>
      <t>(DSL)- PREMIUM-Q5</t>
    </r>
  </si>
  <si>
    <t>PC-86064B</t>
  </si>
  <si>
    <t>ACCENT CRD-I</t>
  </si>
  <si>
    <r>
      <t xml:space="preserve">HONDA </t>
    </r>
    <r>
      <rPr>
        <b/>
        <sz val="9"/>
        <color indexed="10"/>
        <rFont val="Arial"/>
        <family val="2"/>
      </rPr>
      <t>(I.VTEC) -T5</t>
    </r>
  </si>
  <si>
    <t>PC-7035 /                   PC-7305-ourter ctn</t>
  </si>
  <si>
    <t>SWIFT (4 PIN)</t>
  </si>
  <si>
    <t>PC-7562</t>
  </si>
  <si>
    <t>XYLO D2</t>
  </si>
  <si>
    <t>SDN029/MHWK</t>
  </si>
  <si>
    <t>MHAWK</t>
  </si>
  <si>
    <t>SDN-002/BLR</t>
  </si>
  <si>
    <r>
      <t>BOLERO</t>
    </r>
    <r>
      <rPr>
        <b/>
        <sz val="9"/>
        <rFont val="Arial"/>
        <family val="2"/>
      </rPr>
      <t>-</t>
    </r>
    <r>
      <rPr>
        <b/>
        <sz val="9"/>
        <color indexed="10"/>
        <rFont val="Arial"/>
        <family val="2"/>
      </rPr>
      <t>12V</t>
    </r>
  </si>
  <si>
    <t>SDN PLATE</t>
  </si>
  <si>
    <t>25x28x20</t>
  </si>
  <si>
    <t xml:space="preserve">PCP-E18022      </t>
  </si>
  <si>
    <t>IKON</t>
  </si>
  <si>
    <t>MARATHWADA FRT CARRIERS LR #  33731/24.01.19/13CTNS WITH 2019-0039</t>
  </si>
  <si>
    <t xml:space="preserve">MARATHWADA FRT CARRIERS LR # 33731/24.01.19/13CTNS WITH 2019-0023 </t>
  </si>
  <si>
    <t>FRT PAID TO GATI LR # 708244218/24..01.19/18CTN</t>
  </si>
  <si>
    <t>Dealer-272</t>
  </si>
  <si>
    <t>Dealer-273</t>
  </si>
  <si>
    <t>Address line (redacted)</t>
  </si>
  <si>
    <t>GSTIN-MASKED</t>
  </si>
  <si>
    <t>29.1.19</t>
  </si>
  <si>
    <t>COMPANY-A SAMPLE</t>
  </si>
  <si>
    <t>SCANIA BLOWER MOTOR AMW TRUCK</t>
  </si>
  <si>
    <t>VOLVO 400 RESISTANCE</t>
  </si>
  <si>
    <t>VOLVO 400 HPLP WITH WIRE COUPLER</t>
  </si>
  <si>
    <r>
      <t xml:space="preserve">QUICK COUPLER ADOPTER </t>
    </r>
    <r>
      <rPr>
        <b/>
        <sz val="9"/>
        <color indexed="10"/>
        <rFont val="Arial"/>
        <family val="2"/>
      </rPr>
      <t>(BLUE)</t>
    </r>
  </si>
  <si>
    <t>PC-1304L</t>
  </si>
  <si>
    <t>30.01.19</t>
  </si>
  <si>
    <t>BOLERO / SWIFT DSL</t>
  </si>
  <si>
    <t xml:space="preserve">PC-7237  </t>
  </si>
  <si>
    <t>Innova A/C Switch</t>
  </si>
  <si>
    <t>TK-0302</t>
  </si>
  <si>
    <t>CD 2% START FROM THIS CHALLAN</t>
  </si>
  <si>
    <t>PC-86245</t>
  </si>
  <si>
    <t>ZEN-R134A</t>
  </si>
  <si>
    <t>PC-86236</t>
  </si>
  <si>
    <t>BOLERO- R134A</t>
  </si>
  <si>
    <r>
      <t xml:space="preserve">AUDI A3 </t>
    </r>
    <r>
      <rPr>
        <b/>
        <sz val="9"/>
        <color indexed="10"/>
        <rFont val="Arial"/>
        <family val="2"/>
      </rPr>
      <t>PREMIUM Q5</t>
    </r>
  </si>
  <si>
    <t>HOSE FITTING REP.</t>
  </si>
  <si>
    <t>REP FROM DIS ST. TO SUC ST. FLARE FITTING</t>
  </si>
  <si>
    <t>REP</t>
  </si>
  <si>
    <r>
      <t xml:space="preserve">XYLO SUBROS 3680 </t>
    </r>
    <r>
      <rPr>
        <b/>
        <sz val="9"/>
        <color indexed="10"/>
        <rFont val="Arial"/>
        <family val="2"/>
      </rPr>
      <t>-BIG</t>
    </r>
  </si>
  <si>
    <t>PC-86657-R</t>
  </si>
  <si>
    <r>
      <t xml:space="preserve">XUV 500 - </t>
    </r>
    <r>
      <rPr>
        <b/>
        <sz val="9"/>
        <color indexed="10"/>
        <rFont val="Arial"/>
        <family val="2"/>
      </rPr>
      <t>REGULAR</t>
    </r>
  </si>
  <si>
    <t>PC-86657-Q5</t>
  </si>
  <si>
    <r>
      <t xml:space="preserve">XUV 500 - </t>
    </r>
    <r>
      <rPr>
        <b/>
        <sz val="9"/>
        <color indexed="10"/>
        <rFont val="Arial"/>
        <family val="2"/>
      </rPr>
      <t>Q5 SERIES</t>
    </r>
  </si>
  <si>
    <t>PC-86911</t>
  </si>
  <si>
    <t>ECOSPORT DSL</t>
  </si>
  <si>
    <t>PC-8154R</t>
  </si>
  <si>
    <r>
      <t>XYLO</t>
    </r>
    <r>
      <rPr>
        <sz val="9"/>
        <color indexed="10"/>
        <rFont val="Arial"/>
        <family val="2"/>
      </rPr>
      <t xml:space="preserve"> (BACK)</t>
    </r>
  </si>
  <si>
    <t>SDN057/MX5</t>
  </si>
  <si>
    <t>XUV 500</t>
  </si>
  <si>
    <t>100 PCS/PKT</t>
  </si>
  <si>
    <t>FIGO-4PIN</t>
  </si>
  <si>
    <t>PAYMENT TERMS: ADVANCE 100%</t>
  </si>
  <si>
    <r>
      <t xml:space="preserve">I-10 </t>
    </r>
    <r>
      <rPr>
        <b/>
        <sz val="9"/>
        <color indexed="10"/>
        <rFont val="Arial"/>
        <family val="2"/>
      </rPr>
      <t>KAPPA</t>
    </r>
  </si>
  <si>
    <t>SDN-026/i10 (KAPPA)</t>
  </si>
  <si>
    <t>MARUTI COURIER 4010200045481 DT. 30.1.19</t>
  </si>
  <si>
    <t>FREIGHT</t>
  </si>
  <si>
    <t>ADD</t>
  </si>
  <si>
    <t>PC-9999</t>
  </si>
  <si>
    <t>FREIGHT DHL SCANIA</t>
  </si>
  <si>
    <t>FRIEGHT RES/HPLP</t>
  </si>
  <si>
    <t>TRACKON COURIER 1364740060 DT. 30.1.19</t>
  </si>
  <si>
    <t>CONDENSER</t>
  </si>
  <si>
    <t>HEATER</t>
  </si>
  <si>
    <t>CHQ</t>
  </si>
  <si>
    <t>CASH</t>
  </si>
  <si>
    <t>31.01.19</t>
  </si>
  <si>
    <t>PC-86915</t>
  </si>
  <si>
    <t>KWID</t>
  </si>
  <si>
    <t>tempo charge due to special delivery</t>
  </si>
  <si>
    <t>01.02.19</t>
  </si>
  <si>
    <t>PCP-E10549</t>
  </si>
  <si>
    <t>XYLO</t>
  </si>
  <si>
    <t>PCP-E82420</t>
  </si>
  <si>
    <t>ACCENT</t>
  </si>
  <si>
    <t>PC-86092</t>
  </si>
  <si>
    <t>Maruti Car-800 MPFI</t>
  </si>
  <si>
    <t>Dealer-318</t>
  </si>
  <si>
    <t>Address line (redacted)</t>
  </si>
  <si>
    <t>Address line (redacted)</t>
  </si>
  <si>
    <t>Address line (redacted)</t>
  </si>
  <si>
    <t>VAT:</t>
  </si>
  <si>
    <t>GSTIN-MASKED</t>
  </si>
  <si>
    <r>
      <t>FLARE ALUMINUM FITTING</t>
    </r>
    <r>
      <rPr>
        <b/>
        <sz val="9"/>
        <color indexed="10"/>
        <rFont val="Arial"/>
        <family val="2"/>
      </rPr>
      <t xml:space="preserve"> (6PCS SET)</t>
    </r>
  </si>
  <si>
    <t>PC-8006</t>
  </si>
  <si>
    <t>Esteem-R134A</t>
  </si>
  <si>
    <t xml:space="preserve"> INNOVA </t>
  </si>
  <si>
    <t>COMPANY-A EXP.VALVE</t>
  </si>
  <si>
    <t>PC-1044A /             PC-1052/1046 / 1042</t>
  </si>
  <si>
    <r>
      <t>Lancer / ACCENT</t>
    </r>
    <r>
      <rPr>
        <b/>
        <sz val="9"/>
        <color indexed="10"/>
        <rFont val="Arial"/>
        <family val="2"/>
      </rPr>
      <t>- 2 PIN</t>
    </r>
  </si>
  <si>
    <r>
      <t xml:space="preserve">SUPERKING AC SWITCH                      </t>
    </r>
    <r>
      <rPr>
        <b/>
        <sz val="9"/>
        <color indexed="10"/>
        <rFont val="Arial"/>
        <family val="2"/>
      </rPr>
      <t>WITH WIRE</t>
    </r>
  </si>
  <si>
    <t>A/C SWITCH</t>
  </si>
  <si>
    <t>PCP-E82423</t>
  </si>
  <si>
    <t xml:space="preserve">SANTRO </t>
  </si>
  <si>
    <t>14x23x20mm flare</t>
  </si>
  <si>
    <t>14x21x20mm flare</t>
  </si>
  <si>
    <t>PC-86043</t>
  </si>
  <si>
    <t>ZEN-R12</t>
  </si>
  <si>
    <t>PC-86270R-134A</t>
  </si>
  <si>
    <t>ZEN DELPHI R134</t>
  </si>
  <si>
    <t>PC-86538</t>
  </si>
  <si>
    <t>NANO</t>
  </si>
  <si>
    <t>PC-86237</t>
  </si>
  <si>
    <t>INDIGO / INDICA   BEHR               (WITH BRACKET)</t>
  </si>
  <si>
    <t>PC-86900</t>
  </si>
  <si>
    <t>HONDA JAZZ</t>
  </si>
  <si>
    <t>PC-86274</t>
  </si>
  <si>
    <t>A-STAR</t>
  </si>
  <si>
    <t>SD-1004-MC(OLD) // SDN-1009/MC/XING (NEW) //                                   SD-121MC/SANTRO (NEW) SD-132MC/i20 (PTL)</t>
  </si>
  <si>
    <t>SD-1020ACCD-MC  //  SDN-1018/MC/INNOVA DUAL //                                     SD-101MC/INNOVA DUAL</t>
  </si>
  <si>
    <r>
      <t>SD-128MC/FEISTA</t>
    </r>
    <r>
      <rPr>
        <sz val="9"/>
        <color indexed="10"/>
        <rFont val="Arial"/>
        <family val="2"/>
      </rPr>
      <t>(DSL)</t>
    </r>
  </si>
  <si>
    <r>
      <t xml:space="preserve">FEISTA </t>
    </r>
    <r>
      <rPr>
        <b/>
        <sz val="9"/>
        <color indexed="10"/>
        <rFont val="Arial"/>
        <family val="2"/>
      </rPr>
      <t>(DSL)</t>
    </r>
  </si>
  <si>
    <t>SD149MC/BEAT DSL</t>
  </si>
  <si>
    <t>BEAT</t>
  </si>
  <si>
    <t>SDN-014/SWIFT-DSL</t>
  </si>
  <si>
    <r>
      <t>SWIFT</t>
    </r>
    <r>
      <rPr>
        <b/>
        <sz val="9"/>
        <rFont val="Arial"/>
        <family val="2"/>
      </rPr>
      <t xml:space="preserve"> </t>
    </r>
    <r>
      <rPr>
        <b/>
        <sz val="9"/>
        <color indexed="10"/>
        <rFont val="Arial"/>
        <family val="2"/>
      </rPr>
      <t>DSL</t>
    </r>
  </si>
  <si>
    <t>SDN-003/ASTAR</t>
  </si>
  <si>
    <t>COMPANY-A CABIN AIR FITLER</t>
  </si>
  <si>
    <r>
      <t xml:space="preserve">M-HAWK </t>
    </r>
    <r>
      <rPr>
        <b/>
        <sz val="9"/>
        <color indexed="10"/>
        <rFont val="Arial"/>
        <family val="2"/>
      </rPr>
      <t>WITH PLASTIC CASING</t>
    </r>
  </si>
  <si>
    <t>PC034</t>
  </si>
  <si>
    <r>
      <t xml:space="preserve">VISTA </t>
    </r>
    <r>
      <rPr>
        <b/>
        <sz val="9"/>
        <color indexed="10"/>
        <rFont val="Arial"/>
        <family val="2"/>
      </rPr>
      <t>BEHR</t>
    </r>
  </si>
  <si>
    <t>PCP-EUN401</t>
  </si>
  <si>
    <t xml:space="preserve">SD208CP   </t>
  </si>
  <si>
    <t>BOLERO (SMALL) A/C SWITCH</t>
  </si>
  <si>
    <t>PC-1107</t>
  </si>
  <si>
    <t>04.02.19</t>
  </si>
  <si>
    <t>HOSE LID-8MM</t>
  </si>
  <si>
    <t>HOSE SUC-15MM</t>
  </si>
  <si>
    <t>TD-3304</t>
  </si>
  <si>
    <r>
      <t>INNOVA</t>
    </r>
    <r>
      <rPr>
        <b/>
        <sz val="9"/>
        <color indexed="10"/>
        <rFont val="Arial"/>
        <family val="2"/>
      </rPr>
      <t xml:space="preserve"> (REAR)</t>
    </r>
  </si>
  <si>
    <t>TD-3301</t>
  </si>
  <si>
    <t>HONDA T 5</t>
  </si>
  <si>
    <t>PCP-E10151</t>
  </si>
  <si>
    <r>
      <t>XUV 500</t>
    </r>
    <r>
      <rPr>
        <sz val="9"/>
        <color indexed="10"/>
        <rFont val="Arial"/>
        <family val="2"/>
      </rPr>
      <t xml:space="preserve">- </t>
    </r>
    <r>
      <rPr>
        <b/>
        <sz val="9"/>
        <color indexed="10"/>
        <rFont val="Arial"/>
        <family val="2"/>
      </rPr>
      <t>REAR</t>
    </r>
  </si>
  <si>
    <t>PCP-E-18083</t>
  </si>
  <si>
    <t>SAFARI</t>
  </si>
  <si>
    <t>PCP-E10074</t>
  </si>
  <si>
    <r>
      <t xml:space="preserve">HONDA I.V.TEC </t>
    </r>
    <r>
      <rPr>
        <b/>
        <sz val="9"/>
        <color indexed="10"/>
        <rFont val="Arial"/>
        <family val="2"/>
      </rPr>
      <t>T-6 (DENSO TYPE)</t>
    </r>
  </si>
  <si>
    <t>PC-R004</t>
  </si>
  <si>
    <r>
      <t>ENJOY</t>
    </r>
    <r>
      <rPr>
        <b/>
        <sz val="9"/>
        <color indexed="10"/>
        <rFont val="Arial"/>
        <family val="2"/>
      </rPr>
      <t>-REAR</t>
    </r>
  </si>
  <si>
    <t>PCP-E14051</t>
  </si>
  <si>
    <r>
      <t xml:space="preserve">ENJOY </t>
    </r>
    <r>
      <rPr>
        <b/>
        <sz val="9"/>
        <color indexed="10"/>
        <rFont val="Arial"/>
        <family val="2"/>
      </rPr>
      <t>FRONT-MMF</t>
    </r>
  </si>
  <si>
    <t>SDN-025/VISTA Q.JET (6PK)</t>
  </si>
  <si>
    <t>SDN-018/INNOVA-SINGLE</t>
  </si>
  <si>
    <t>INNOVA SINGLE</t>
  </si>
  <si>
    <t>SDN-022/i-20 (DSL)</t>
  </si>
  <si>
    <r>
      <t xml:space="preserve">I-20 </t>
    </r>
    <r>
      <rPr>
        <b/>
        <sz val="9"/>
        <color indexed="10"/>
        <rFont val="Arial"/>
        <family val="2"/>
      </rPr>
      <t>(DSL)</t>
    </r>
  </si>
  <si>
    <t>Dealer-167</t>
  </si>
  <si>
    <t>Address line (redacted)</t>
  </si>
  <si>
    <t>Address line (redacted)</t>
  </si>
  <si>
    <t>GSTIN-MASKED</t>
  </si>
  <si>
    <t>Address line (redacted)</t>
  </si>
  <si>
    <t>Address line (redacted)</t>
  </si>
  <si>
    <t>Address line (redacted)</t>
  </si>
  <si>
    <t>TRANSPORTER GST NO:</t>
  </si>
  <si>
    <t>GSTIN-MASKED</t>
  </si>
  <si>
    <t>14X25X20MM flare</t>
  </si>
  <si>
    <t>Bank: Allahabad Bank
AC Name: Company-A Corporation
A/c No.: XXXXXXXXXX
Branch: [redacted],Paschim Vihar
IFSC :IFSC-MASKED</t>
  </si>
  <si>
    <t>SUB TOTAL</t>
  </si>
  <si>
    <t>2.2.19</t>
  </si>
  <si>
    <t>Dealer-162</t>
  </si>
  <si>
    <t>Address line (redacted)</t>
  </si>
  <si>
    <t>Address line (redacted)</t>
  </si>
  <si>
    <t>Address line (redacted)</t>
  </si>
  <si>
    <t>GSTIN-MASKED</t>
  </si>
  <si>
    <t>VALIDY OF THIS PI IS 7 DAYS</t>
  </si>
  <si>
    <t>TERMS: F.O.R. CALCUTTA</t>
  </si>
  <si>
    <t>PAYMENT TERMS: IN 48HR AFTER DESPATCH, OR ELSE 2% CD WILL NOT BE PASSON</t>
  </si>
  <si>
    <t>PC-86906</t>
  </si>
  <si>
    <r>
      <t>SUMO GOLD DELPHI</t>
    </r>
    <r>
      <rPr>
        <b/>
        <sz val="9"/>
        <color indexed="10"/>
        <rFont val="Arial"/>
        <family val="2"/>
      </rPr>
      <t>-BS4</t>
    </r>
  </si>
  <si>
    <t>SD-216CP/SCR-SANDEN</t>
  </si>
  <si>
    <r>
      <t xml:space="preserve">SCORPIO </t>
    </r>
    <r>
      <rPr>
        <b/>
        <sz val="9"/>
        <color indexed="10"/>
        <rFont val="Arial"/>
        <family val="2"/>
      </rPr>
      <t>(SANDEN)</t>
    </r>
  </si>
  <si>
    <t>SD239CP/IND.MMC</t>
  </si>
  <si>
    <t>INDICA MMC (MITSUBISHI)</t>
  </si>
  <si>
    <t>SDN-1019M  C/BOLERO-24V //       SD-103MC/BLR 24V</t>
  </si>
  <si>
    <r>
      <t xml:space="preserve">BOLERO </t>
    </r>
    <r>
      <rPr>
        <b/>
        <sz val="9"/>
        <color indexed="10"/>
        <rFont val="Arial"/>
        <family val="2"/>
      </rPr>
      <t>- 24V</t>
    </r>
  </si>
  <si>
    <t>06.02.19</t>
  </si>
  <si>
    <t>GETZ</t>
  </si>
  <si>
    <t>PCP-E82422</t>
  </si>
  <si>
    <r>
      <t>Desiccant Drier/Filter</t>
    </r>
    <r>
      <rPr>
        <sz val="9"/>
        <color indexed="10"/>
        <rFont val="Arial"/>
        <family val="2"/>
      </rPr>
      <t xml:space="preserve"> </t>
    </r>
    <r>
      <rPr>
        <b/>
        <sz val="9"/>
        <color indexed="10"/>
        <rFont val="Arial"/>
        <family val="2"/>
      </rPr>
      <t>(Medium)</t>
    </r>
  </si>
  <si>
    <t>PC-20242</t>
  </si>
  <si>
    <t>PC-86240</t>
  </si>
  <si>
    <r>
      <t>Honda City-TYPE</t>
    </r>
    <r>
      <rPr>
        <b/>
        <sz val="9"/>
        <color indexed="10"/>
        <rFont val="Arial"/>
        <family val="2"/>
      </rPr>
      <t>-3</t>
    </r>
  </si>
  <si>
    <t>PC-86034</t>
  </si>
  <si>
    <t>FORD IKON</t>
  </si>
  <si>
    <t>VERSA</t>
  </si>
  <si>
    <t>PC-86247</t>
  </si>
  <si>
    <t>TAVERA</t>
  </si>
  <si>
    <r>
      <t xml:space="preserve">TERRANO </t>
    </r>
    <r>
      <rPr>
        <b/>
        <sz val="9"/>
        <color indexed="10"/>
        <rFont val="Arial"/>
        <family val="2"/>
      </rPr>
      <t>DSL 2016 (BEHR-Q5)</t>
    </r>
  </si>
  <si>
    <t>SRD LOGISTICS LR # 5504943/04.02.19/11CTNS</t>
  </si>
  <si>
    <t>12PKTS*50PC</t>
  </si>
  <si>
    <t>ATTN: Contact-071</t>
  </si>
  <si>
    <t>Address line (redacted)</t>
  </si>
  <si>
    <t>UNICLA HOSE</t>
  </si>
  <si>
    <t>Dealer-320</t>
  </si>
  <si>
    <t>PC-86394</t>
  </si>
  <si>
    <t>ZEN ESTILO -T2</t>
  </si>
  <si>
    <t>PC-86275</t>
  </si>
  <si>
    <t>ZEN ESTILO-T1</t>
  </si>
  <si>
    <r>
      <t>XCENT</t>
    </r>
    <r>
      <rPr>
        <b/>
        <sz val="9"/>
        <color indexed="10"/>
        <rFont val="Arial"/>
        <family val="2"/>
      </rPr>
      <t xml:space="preserve"> (PTL)</t>
    </r>
  </si>
  <si>
    <t>PC-86125</t>
  </si>
  <si>
    <t>SANTRO</t>
  </si>
  <si>
    <t>PC-86046B-Q5</t>
  </si>
  <si>
    <r>
      <t>INNOVA</t>
    </r>
    <r>
      <rPr>
        <b/>
        <sz val="9"/>
        <color indexed="10"/>
        <rFont val="Arial"/>
        <family val="2"/>
      </rPr>
      <t>-Q5</t>
    </r>
  </si>
  <si>
    <r>
      <t>I-20 NEW PAD TYPE</t>
    </r>
    <r>
      <rPr>
        <b/>
        <sz val="9"/>
        <color indexed="10"/>
        <rFont val="Arial"/>
        <family val="2"/>
      </rPr>
      <t>-Q5</t>
    </r>
  </si>
  <si>
    <t>PC-86268AQ5</t>
  </si>
  <si>
    <r>
      <t xml:space="preserve">I-20 </t>
    </r>
    <r>
      <rPr>
        <b/>
        <sz val="9"/>
        <color indexed="10"/>
        <rFont val="Arial"/>
        <family val="2"/>
      </rPr>
      <t>PAD TYPE (PTL)-Q5</t>
    </r>
  </si>
  <si>
    <t>PC-86240AQ5</t>
  </si>
  <si>
    <r>
      <t>Honda City-TYPE</t>
    </r>
    <r>
      <rPr>
        <b/>
        <sz val="9"/>
        <color indexed="10"/>
        <rFont val="Arial"/>
        <family val="2"/>
      </rPr>
      <t>-3 Q5</t>
    </r>
  </si>
  <si>
    <t>PC-86656Q5</t>
  </si>
  <si>
    <r>
      <t xml:space="preserve">ETIOS </t>
    </r>
    <r>
      <rPr>
        <b/>
        <sz val="9"/>
        <color indexed="10"/>
        <rFont val="Arial"/>
        <family val="2"/>
      </rPr>
      <t>(PTL)-Q5</t>
    </r>
  </si>
  <si>
    <t>PC-86539Q5</t>
  </si>
  <si>
    <r>
      <t>ERTIGA-</t>
    </r>
    <r>
      <rPr>
        <b/>
        <sz val="9"/>
        <color indexed="10"/>
        <rFont val="Arial"/>
        <family val="2"/>
      </rPr>
      <t>Q5</t>
    </r>
  </si>
  <si>
    <t>PC-86110Q5</t>
  </si>
  <si>
    <r>
      <t xml:space="preserve">COROLLA </t>
    </r>
    <r>
      <rPr>
        <b/>
        <sz val="9"/>
        <color indexed="10"/>
        <rFont val="Arial"/>
        <family val="2"/>
      </rPr>
      <t>Q5</t>
    </r>
  </si>
  <si>
    <t>SDN037/Z.ESTILO</t>
  </si>
  <si>
    <t>ZEN ESTILO</t>
  </si>
  <si>
    <r>
      <t>WAGON R (</t>
    </r>
    <r>
      <rPr>
        <b/>
        <sz val="9"/>
        <color indexed="10"/>
        <rFont val="Arial"/>
        <family val="2"/>
      </rPr>
      <t>K-10)</t>
    </r>
  </si>
  <si>
    <t>SDN-006/SX4</t>
  </si>
  <si>
    <t>SX-4</t>
  </si>
  <si>
    <t>SDN-008/H.T3</t>
  </si>
  <si>
    <t>HONDA T3</t>
  </si>
  <si>
    <t>SDN-017/CRV</t>
  </si>
  <si>
    <t>HONDA CRV</t>
  </si>
  <si>
    <t>SDN-016/CIVIC</t>
  </si>
  <si>
    <t>SDN-024/FEISTA (DSL)</t>
  </si>
  <si>
    <t>SD153MC/MX5</t>
  </si>
  <si>
    <t>SD-136MC/A-STAR                                      SD-135MC/SX4</t>
  </si>
  <si>
    <r>
      <t xml:space="preserve">WAGON-R </t>
    </r>
    <r>
      <rPr>
        <b/>
        <sz val="9"/>
        <color indexed="10"/>
        <rFont val="Arial"/>
        <family val="2"/>
      </rPr>
      <t>(K-10)</t>
    </r>
  </si>
  <si>
    <t xml:space="preserve"> SD-135MC/SX4</t>
  </si>
  <si>
    <t xml:space="preserve">SD-124MC/ SWIFT PTL   </t>
  </si>
  <si>
    <t>SWIFT  (PTL)</t>
  </si>
  <si>
    <t>SD132MC/i20 (PTL)</t>
  </si>
  <si>
    <r>
      <t xml:space="preserve">I-20 </t>
    </r>
    <r>
      <rPr>
        <b/>
        <sz val="9"/>
        <color indexed="10"/>
        <rFont val="Arial"/>
        <family val="2"/>
      </rPr>
      <t>(PTL)</t>
    </r>
  </si>
  <si>
    <r>
      <t>SD-126MC/120</t>
    </r>
    <r>
      <rPr>
        <sz val="9"/>
        <color indexed="10"/>
        <rFont val="Arial"/>
        <family val="2"/>
      </rPr>
      <t>(DSL)</t>
    </r>
  </si>
  <si>
    <t>SD-1001HCT1-MC     SD-1001HCT3-MC</t>
  </si>
  <si>
    <t>HONDA CITY T-I</t>
  </si>
  <si>
    <t>SDN-1020MC/HCT3 //                  SD-108MC/HT3                                   SD-106MC/CIVIC</t>
  </si>
  <si>
    <t>HONDA CITY T3</t>
  </si>
  <si>
    <t>SD150MC/ALTO 800</t>
  </si>
  <si>
    <t>ALTO 800</t>
  </si>
  <si>
    <t>PC-040</t>
  </si>
  <si>
    <r>
      <t xml:space="preserve">WAGON-R                                                     </t>
    </r>
    <r>
      <rPr>
        <b/>
        <sz val="9"/>
        <color indexed="10"/>
        <rFont val="Arial"/>
        <family val="2"/>
      </rPr>
      <t>(WITHOUT PLASTIC CASE)</t>
    </r>
  </si>
  <si>
    <t xml:space="preserve">PC-014 </t>
  </si>
  <si>
    <r>
      <t>SWIFT(DSL)</t>
    </r>
    <r>
      <rPr>
        <b/>
        <sz val="9"/>
        <color indexed="10"/>
        <rFont val="Arial"/>
        <family val="2"/>
      </rPr>
      <t>-OLD</t>
    </r>
  </si>
  <si>
    <t>PC036</t>
  </si>
  <si>
    <r>
      <t>SWIFT DZIRE</t>
    </r>
    <r>
      <rPr>
        <b/>
        <sz val="9"/>
        <color indexed="10"/>
        <rFont val="Arial"/>
        <family val="2"/>
      </rPr>
      <t>-BIG SIZE</t>
    </r>
  </si>
  <si>
    <t xml:space="preserve">PC-025 </t>
  </si>
  <si>
    <t>SKODA FEBIA</t>
  </si>
  <si>
    <t xml:space="preserve">PC-026 </t>
  </si>
  <si>
    <t>RITZ</t>
  </si>
  <si>
    <t xml:space="preserve">PC-027 </t>
  </si>
  <si>
    <t>LOGAN</t>
  </si>
  <si>
    <t xml:space="preserve">PC-030 </t>
  </si>
  <si>
    <t xml:space="preserve">PC-019 </t>
  </si>
  <si>
    <r>
      <t xml:space="preserve">I-20 </t>
    </r>
    <r>
      <rPr>
        <b/>
        <sz val="9"/>
        <color indexed="10"/>
        <rFont val="Arial"/>
        <family val="2"/>
      </rPr>
      <t>(2PCs model)</t>
    </r>
  </si>
  <si>
    <t xml:space="preserve">PC-028 </t>
  </si>
  <si>
    <r>
      <rPr>
        <sz val="9"/>
        <rFont val="Arial"/>
        <family val="2"/>
      </rPr>
      <t xml:space="preserve">I-10 </t>
    </r>
    <r>
      <rPr>
        <b/>
        <sz val="9"/>
        <color indexed="10"/>
        <rFont val="Arial"/>
        <family val="2"/>
      </rPr>
      <t>GRAND</t>
    </r>
  </si>
  <si>
    <t xml:space="preserve">PC-033 </t>
  </si>
  <si>
    <t>ETIOS</t>
  </si>
  <si>
    <t>DUSTER</t>
  </si>
  <si>
    <t xml:space="preserve">PC-0024                                                                PC035 </t>
  </si>
  <si>
    <t>PC-039</t>
  </si>
  <si>
    <t>CRETA</t>
  </si>
  <si>
    <t xml:space="preserve">PC-024 </t>
  </si>
  <si>
    <r>
      <t>SCORPIO-4PIN</t>
    </r>
    <r>
      <rPr>
        <b/>
        <sz val="9"/>
        <color indexed="10"/>
        <rFont val="Arial"/>
        <family val="2"/>
      </rPr>
      <t xml:space="preserve"> (PATLI CHODI)</t>
    </r>
  </si>
  <si>
    <t>Dealer-290</t>
  </si>
  <si>
    <t>ATTN: Contact-066</t>
  </si>
  <si>
    <t>Address line (redacted)</t>
  </si>
  <si>
    <t>Address line (redacted)</t>
  </si>
  <si>
    <t>,UP</t>
  </si>
  <si>
    <t>GSTIN-MASKED</t>
  </si>
  <si>
    <t>PC-7854</t>
  </si>
  <si>
    <t>FORD PIPE OPENER KIT</t>
  </si>
  <si>
    <t>PC-7550</t>
  </si>
  <si>
    <t>IKON-4 PIN</t>
  </si>
  <si>
    <r>
      <t>INDIGO-4PIN</t>
    </r>
    <r>
      <rPr>
        <b/>
        <sz val="9"/>
        <color indexed="10"/>
        <rFont val="Arial"/>
        <family val="2"/>
      </rPr>
      <t xml:space="preserve"> (PATLI CHODI)</t>
    </r>
  </si>
  <si>
    <t>PC-86235</t>
  </si>
  <si>
    <t>Qualis PAD</t>
  </si>
  <si>
    <t>PCP-E58419</t>
  </si>
  <si>
    <t>SKODA</t>
  </si>
  <si>
    <t>Dealer-145</t>
  </si>
  <si>
    <t>Dealer-146</t>
  </si>
  <si>
    <t>Address line (redacted)</t>
  </si>
  <si>
    <t>PC-86110</t>
  </si>
  <si>
    <r>
      <rPr>
        <b/>
        <sz val="9"/>
        <rFont val="Arial"/>
        <family val="2"/>
      </rPr>
      <t>FORCE SUV -</t>
    </r>
    <r>
      <rPr>
        <sz val="9"/>
        <rFont val="Arial"/>
        <family val="2"/>
      </rPr>
      <t xml:space="preserve"> DSL</t>
    </r>
  </si>
  <si>
    <t>PC-86904</t>
  </si>
  <si>
    <t>LOGAN PAD</t>
  </si>
  <si>
    <t>PC-86087</t>
  </si>
  <si>
    <t>S-CROSS (MARUTI)</t>
  </si>
  <si>
    <t>PC-86803</t>
  </si>
  <si>
    <t>TERRANO</t>
  </si>
  <si>
    <r>
      <t>VARNA FLUDIC</t>
    </r>
    <r>
      <rPr>
        <b/>
        <sz val="9"/>
        <color indexed="10"/>
        <rFont val="Arial"/>
        <family val="2"/>
      </rPr>
      <t>-PTL</t>
    </r>
  </si>
  <si>
    <r>
      <t>HONDA ACCORD</t>
    </r>
    <r>
      <rPr>
        <b/>
        <sz val="9"/>
        <color indexed="10"/>
        <rFont val="Arial"/>
        <family val="2"/>
      </rPr>
      <t>-Q5</t>
    </r>
  </si>
  <si>
    <t>PC-86006</t>
  </si>
  <si>
    <t>SDN COMRPESSOR PARTS</t>
  </si>
  <si>
    <t>IKON 1.3 / 1.6</t>
  </si>
  <si>
    <t>SDN-021/QUALIS</t>
  </si>
  <si>
    <t>IKON 1.8 (DEISAL)</t>
  </si>
  <si>
    <t>SD-1009IKN1.8-MC</t>
  </si>
  <si>
    <t>SD144MC/IND.MMC</t>
  </si>
  <si>
    <t>SDN CLUTCH ASSEMBLY</t>
  </si>
  <si>
    <t>MEGNUM OPTRA</t>
  </si>
  <si>
    <t>SDN-063/CRZ</t>
  </si>
  <si>
    <t>SDN034/I.MMC</t>
  </si>
  <si>
    <t>5.2.19</t>
  </si>
  <si>
    <t>Dealer-207</t>
  </si>
  <si>
    <t>Dealer-158</t>
  </si>
  <si>
    <t>Address line (redacted)</t>
  </si>
  <si>
    <t>GSTIN-MASKED</t>
  </si>
  <si>
    <t>Address line (redacted)</t>
  </si>
  <si>
    <t>Address line (redacted)</t>
  </si>
  <si>
    <t>Address line (redacted)</t>
  </si>
  <si>
    <t>GSTIN-MASKED</t>
  </si>
  <si>
    <t>14"X10 B-(Straight Blade)</t>
  </si>
  <si>
    <t>TST-8801-B</t>
  </si>
  <si>
    <t>12"X10 Blade- ('S' Type Blade)</t>
  </si>
  <si>
    <t>TS-8805-B</t>
  </si>
  <si>
    <t>TOKODEN FAN</t>
  </si>
  <si>
    <t>COMPANY-A DRIER</t>
  </si>
  <si>
    <t>PC-86634</t>
  </si>
  <si>
    <r>
      <t>RITZ DEISAL</t>
    </r>
    <r>
      <rPr>
        <b/>
        <sz val="9"/>
        <color indexed="10"/>
        <rFont val="Arial"/>
        <family val="2"/>
      </rPr>
      <t>-Q5</t>
    </r>
  </si>
  <si>
    <t>PC-86367AQ5</t>
  </si>
  <si>
    <r>
      <t xml:space="preserve">HONDA CITY </t>
    </r>
    <r>
      <rPr>
        <b/>
        <sz val="9"/>
        <color indexed="10"/>
        <rFont val="Arial"/>
        <family val="2"/>
      </rPr>
      <t>2016 I.TEC -PTL-Q5</t>
    </r>
  </si>
  <si>
    <t>PC-86827AQ5</t>
  </si>
  <si>
    <r>
      <t>ECOSPORT DSL</t>
    </r>
    <r>
      <rPr>
        <b/>
        <sz val="9"/>
        <color indexed="10"/>
        <rFont val="Arial"/>
        <family val="2"/>
      </rPr>
      <t>Q5</t>
    </r>
  </si>
  <si>
    <t>PC-86911AQ5</t>
  </si>
  <si>
    <r>
      <t xml:space="preserve">BOLERO- R134A </t>
    </r>
    <r>
      <rPr>
        <b/>
        <sz val="9"/>
        <color indexed="10"/>
        <rFont val="Arial"/>
        <family val="2"/>
      </rPr>
      <t>OLD MODEL</t>
    </r>
  </si>
  <si>
    <t>SDN-013/ND</t>
  </si>
  <si>
    <t>ZEN SUBROS</t>
  </si>
  <si>
    <t>SDN-028/TT</t>
  </si>
  <si>
    <t>TEMPO TRAVELLER</t>
  </si>
  <si>
    <t>SDN035/LOGAN DSL</t>
  </si>
  <si>
    <t>LOGAN DSL</t>
  </si>
  <si>
    <r>
      <t xml:space="preserve">14x15x18mm ORING - </t>
    </r>
    <r>
      <rPr>
        <sz val="9"/>
        <color indexed="10"/>
        <rFont val="Arial"/>
        <family val="2"/>
      </rPr>
      <t>CUT TYPE</t>
    </r>
  </si>
  <si>
    <t>980KG</t>
  </si>
  <si>
    <t>ATTN: Contact-059</t>
  </si>
  <si>
    <t>Dealer-011</t>
  </si>
  <si>
    <t>Address line (redacted)</t>
  </si>
  <si>
    <t>Address line (redacted)</t>
  </si>
  <si>
    <t>Address line (redacted)</t>
  </si>
  <si>
    <t>PAYMENT TERMS: WIHTIN 15DAYS</t>
  </si>
  <si>
    <t>14x21x22mm flare</t>
  </si>
  <si>
    <t>07.02.19</t>
  </si>
  <si>
    <t>SEA-NAIR</t>
  </si>
  <si>
    <t>404 BAZEL</t>
  </si>
  <si>
    <r>
      <t xml:space="preserve">SUPERKING FRONT GRILL </t>
    </r>
    <r>
      <rPr>
        <b/>
        <sz val="9"/>
        <color indexed="10"/>
        <rFont val="Arial"/>
        <family val="2"/>
      </rPr>
      <t>WITH LOUVER</t>
    </r>
  </si>
  <si>
    <t>PC-7029</t>
  </si>
  <si>
    <t>PC-1054 B</t>
  </si>
  <si>
    <r>
      <t>SANTRO</t>
    </r>
    <r>
      <rPr>
        <b/>
        <sz val="9"/>
        <color indexed="10"/>
        <rFont val="Arial"/>
        <family val="2"/>
      </rPr>
      <t>-2PIN</t>
    </r>
  </si>
  <si>
    <t>SDN040/I.V.7PK Q.JET</t>
  </si>
  <si>
    <r>
      <t xml:space="preserve">INDICA VISTA SUBROS </t>
    </r>
    <r>
      <rPr>
        <b/>
        <sz val="9"/>
        <color indexed="10"/>
        <rFont val="Arial"/>
        <family val="2"/>
      </rPr>
      <t>7PK Q.JET</t>
    </r>
  </si>
  <si>
    <t xml:space="preserve">SDN-102/508/7PK                               </t>
  </si>
  <si>
    <r>
      <t xml:space="preserve">508-7PK </t>
    </r>
    <r>
      <rPr>
        <b/>
        <sz val="9"/>
        <color indexed="10"/>
        <rFont val="Arial"/>
        <family val="2"/>
      </rPr>
      <t>(WITHOUT BEARING)</t>
    </r>
  </si>
  <si>
    <t>SD-1000-507R 134-MC // SD-116MC/507-R134</t>
  </si>
  <si>
    <r>
      <t xml:space="preserve">SANDEN 507 R134 COIL </t>
    </r>
    <r>
      <rPr>
        <b/>
        <sz val="9"/>
        <color indexed="8"/>
        <rFont val="Arial"/>
        <family val="2"/>
      </rPr>
      <t xml:space="preserve"> </t>
    </r>
    <r>
      <rPr>
        <b/>
        <sz val="9"/>
        <color indexed="10"/>
        <rFont val="Arial"/>
        <family val="2"/>
      </rPr>
      <t>-12V</t>
    </r>
  </si>
  <si>
    <t>522kg</t>
  </si>
  <si>
    <t>ATTN: Contact-072</t>
  </si>
  <si>
    <t>09.02.19</t>
  </si>
  <si>
    <r>
      <t>BALENO</t>
    </r>
    <r>
      <rPr>
        <b/>
        <sz val="9"/>
        <color indexed="10"/>
        <rFont val="Arial"/>
        <family val="2"/>
      </rPr>
      <t>-NEW</t>
    </r>
  </si>
  <si>
    <t>COURIER CHARGES OF LAST CONSIGMENT</t>
  </si>
  <si>
    <t>Dealer-321</t>
  </si>
  <si>
    <t>Address line (redacted)</t>
  </si>
  <si>
    <r>
      <t xml:space="preserve">Desiccant Drier/Filter </t>
    </r>
    <r>
      <rPr>
        <b/>
        <sz val="9"/>
        <color indexed="10"/>
        <rFont val="Arial"/>
        <family val="2"/>
      </rPr>
      <t>(Small)</t>
    </r>
  </si>
  <si>
    <t>PC-20241</t>
  </si>
  <si>
    <r>
      <t xml:space="preserve">Desiccant Drier/Filter </t>
    </r>
    <r>
      <rPr>
        <b/>
        <sz val="9"/>
        <color indexed="10"/>
        <rFont val="Arial"/>
        <family val="2"/>
      </rPr>
      <t>(Large)</t>
    </r>
  </si>
  <si>
    <t>PC-20243</t>
  </si>
  <si>
    <r>
      <rPr>
        <sz val="9"/>
        <color indexed="10"/>
        <rFont val="Arial"/>
        <family val="2"/>
      </rPr>
      <t>SCORPIO 2PIN</t>
    </r>
    <r>
      <rPr>
        <b/>
        <sz val="9"/>
        <color indexed="10"/>
        <rFont val="Arial"/>
        <family val="2"/>
      </rPr>
      <t>-2PIN</t>
    </r>
  </si>
  <si>
    <r>
      <t xml:space="preserve">SKODA </t>
    </r>
    <r>
      <rPr>
        <b/>
        <sz val="9"/>
        <color indexed="10"/>
        <rFont val="Arial"/>
        <family val="2"/>
      </rPr>
      <t>-3PIN</t>
    </r>
  </si>
  <si>
    <t>PC-1191</t>
  </si>
  <si>
    <t>COMPANY-A CONDENSER FILTER</t>
  </si>
  <si>
    <r>
      <t>ENDEAOUR</t>
    </r>
    <r>
      <rPr>
        <b/>
        <sz val="9"/>
        <color indexed="10"/>
        <rFont val="Arial"/>
        <family val="2"/>
      </rPr>
      <t>-Q5</t>
    </r>
  </si>
  <si>
    <t>PC-86277-Q5</t>
  </si>
  <si>
    <t>Dealer-322</t>
  </si>
  <si>
    <t>Address line (redacted)</t>
  </si>
  <si>
    <r>
      <t>SCORPIO</t>
    </r>
    <r>
      <rPr>
        <b/>
        <sz val="9"/>
        <color indexed="10"/>
        <rFont val="Arial"/>
        <family val="2"/>
      </rPr>
      <t xml:space="preserve"> (SANDEN)</t>
    </r>
  </si>
  <si>
    <t>SDN-023/SCR SANDEN</t>
  </si>
  <si>
    <t>POLO</t>
  </si>
  <si>
    <t>SDN036/POLO</t>
  </si>
  <si>
    <r>
      <t>VARNA FLUDIC</t>
    </r>
    <r>
      <rPr>
        <b/>
        <sz val="9"/>
        <color indexed="10"/>
        <rFont val="Arial"/>
        <family val="2"/>
      </rPr>
      <t>-DSL</t>
    </r>
  </si>
  <si>
    <t>PC-86541</t>
  </si>
  <si>
    <t>FRT PAID TO GATI LR # 708245567/08.02.19/35CTNS</t>
  </si>
  <si>
    <t>BANK</t>
  </si>
  <si>
    <t>NAVRAJ LOGISTICS LR NO 3792 DT. 7.2.19</t>
  </si>
  <si>
    <t>Dealer-179</t>
  </si>
  <si>
    <t>Address line (redacted)</t>
  </si>
  <si>
    <t>Address line (redacted)</t>
  </si>
  <si>
    <t>GSTIN-MASKED</t>
  </si>
  <si>
    <t>COMPANY-A BLOWER MOTOR</t>
  </si>
  <si>
    <t>DUAL BLOWER MOTOR</t>
  </si>
  <si>
    <t>PC-16005</t>
  </si>
  <si>
    <t>VOLVO BIG PULLEY</t>
  </si>
  <si>
    <t>SDN/061/S-3 VOLVO</t>
  </si>
  <si>
    <t>10 PK</t>
  </si>
  <si>
    <t>SDN/062/10PK</t>
  </si>
  <si>
    <t>10.2.19</t>
  </si>
  <si>
    <t>Address line (redacted)</t>
  </si>
  <si>
    <t>Address line (redacted)</t>
  </si>
  <si>
    <t>Address line (redacted)</t>
  </si>
  <si>
    <t>911kg</t>
  </si>
  <si>
    <t>11.02.19</t>
  </si>
  <si>
    <t>SEAL</t>
  </si>
  <si>
    <t>WR</t>
  </si>
  <si>
    <t>PC-7038D                                          PC-7223</t>
  </si>
  <si>
    <t>SWIFT DSL 2012</t>
  </si>
  <si>
    <t>SDN059/SWFT 2012</t>
  </si>
  <si>
    <t>BOLERO/TATA SUMO/CORSA</t>
  </si>
  <si>
    <t>SD-1014BLR-MC  //  SDN-1016/MC/BOLERO // SD-102MC/BLR OE</t>
  </si>
  <si>
    <t>ECOSPORT PTL</t>
  </si>
  <si>
    <t>PC-86912</t>
  </si>
  <si>
    <r>
      <t xml:space="preserve">SX4 </t>
    </r>
    <r>
      <rPr>
        <b/>
        <sz val="9"/>
        <color indexed="10"/>
        <rFont val="Arial"/>
        <family val="2"/>
      </rPr>
      <t>(OLD MODEL PTL) SUBROS 3770</t>
    </r>
  </si>
  <si>
    <t>PC-86025</t>
  </si>
  <si>
    <r>
      <t xml:space="preserve">AUDI Q7 </t>
    </r>
    <r>
      <rPr>
        <b/>
        <sz val="9"/>
        <color indexed="10"/>
        <rFont val="Arial"/>
        <family val="2"/>
      </rPr>
      <t>(REAR)</t>
    </r>
  </si>
  <si>
    <t>PCP-E10065</t>
  </si>
  <si>
    <t>PCP-E58414</t>
  </si>
  <si>
    <r>
      <t>507</t>
    </r>
    <r>
      <rPr>
        <b/>
        <sz val="9"/>
        <color indexed="10"/>
        <rFont val="Arial"/>
        <family val="2"/>
      </rPr>
      <t xml:space="preserve"> IN MULTIGROOVE</t>
    </r>
  </si>
  <si>
    <t>5H11-507MG</t>
  </si>
  <si>
    <r>
      <t xml:space="preserve">BEAT </t>
    </r>
    <r>
      <rPr>
        <sz val="9"/>
        <color indexed="10"/>
        <rFont val="Arial"/>
        <family val="2"/>
      </rPr>
      <t>(DSL)</t>
    </r>
    <r>
      <rPr>
        <b/>
        <sz val="9"/>
        <color indexed="10"/>
        <rFont val="Arial"/>
        <family val="2"/>
      </rPr>
      <t>-Q5</t>
    </r>
  </si>
  <si>
    <t>PC-86589Q5</t>
  </si>
  <si>
    <r>
      <t xml:space="preserve">FORTUNER- </t>
    </r>
    <r>
      <rPr>
        <sz val="9"/>
        <color indexed="10"/>
        <rFont val="Arial"/>
        <family val="2"/>
      </rPr>
      <t>Q5 SERIES</t>
    </r>
  </si>
  <si>
    <t>PC-86604</t>
  </si>
  <si>
    <t>507/508 single seal</t>
  </si>
  <si>
    <t>PC-7053A                                             PC-7200</t>
  </si>
  <si>
    <r>
      <t xml:space="preserve">Santro small/Travera/Scorpio/ Ikon/Sonata               </t>
    </r>
    <r>
      <rPr>
        <b/>
        <sz val="9"/>
        <color indexed="10"/>
        <rFont val="Arial"/>
        <family val="2"/>
      </rPr>
      <t>(CUT TYPE)</t>
    </r>
  </si>
  <si>
    <t>PC-7217</t>
  </si>
  <si>
    <t>SD-1008WR-MC //       SDN-1014/MC/WR //  SD-125MC/WR // SD142MC/XYLO D2</t>
  </si>
  <si>
    <t>SD-1011ACRDI-MC //                             SDN-021/QUALIS</t>
  </si>
  <si>
    <t>QUALIS , TATA SAFARI</t>
  </si>
  <si>
    <t>30BD5222DU</t>
  </si>
  <si>
    <t>Sanden 508,510</t>
  </si>
  <si>
    <t>40BGS11G-2DS                                             40BD219DU   406224</t>
  </si>
  <si>
    <t>PC-113R</t>
  </si>
  <si>
    <t>condenser</t>
  </si>
  <si>
    <t>coil</t>
  </si>
  <si>
    <t>rtgs</t>
  </si>
  <si>
    <t>cash</t>
  </si>
  <si>
    <t>Dealer-171</t>
  </si>
  <si>
    <t>Address line (redacted)</t>
  </si>
  <si>
    <t>Address line (redacted)</t>
  </si>
  <si>
    <t>INNOVA SINGLE A/C</t>
  </si>
  <si>
    <t>XYLO BIG</t>
  </si>
  <si>
    <t>11.2.19</t>
  </si>
  <si>
    <t>SDN056/ALTO 800</t>
  </si>
  <si>
    <t>SDN030/XYLO-B</t>
  </si>
  <si>
    <t>SDN032/XYLO D2</t>
  </si>
  <si>
    <t>SDN MEGNET COIL</t>
  </si>
  <si>
    <t>SD-315PL/FEISTA(DSL)</t>
  </si>
  <si>
    <t>250 PCS/BAG</t>
  </si>
  <si>
    <t>12.02.19</t>
  </si>
  <si>
    <t>HOSE (DISCHARGE)-11MM-UNICLA</t>
  </si>
  <si>
    <t>14x23x16mm flare</t>
  </si>
  <si>
    <t>HOSE 19MM</t>
  </si>
  <si>
    <r>
      <t xml:space="preserve">INDICA  </t>
    </r>
    <r>
      <rPr>
        <b/>
        <sz val="9"/>
        <color indexed="10"/>
        <rFont val="Arial"/>
        <family val="2"/>
      </rPr>
      <t xml:space="preserve">EV2 SUBROS  4540                      </t>
    </r>
    <r>
      <rPr>
        <b/>
        <sz val="9"/>
        <rFont val="Arial"/>
        <family val="2"/>
      </rPr>
      <t xml:space="preserve">INDICA  </t>
    </r>
    <r>
      <rPr>
        <b/>
        <sz val="9"/>
        <color indexed="10"/>
        <rFont val="Arial"/>
        <family val="2"/>
      </rPr>
      <t>CR4 SUBROS</t>
    </r>
  </si>
  <si>
    <t>PC-86925</t>
  </si>
  <si>
    <t>TOKDOEN BLOWER MOTOR</t>
  </si>
  <si>
    <t>GATI LR # 708244232/1102.19/46ctns-frt paid by PC</t>
  </si>
  <si>
    <t>INLAND WORLD LOGISTICS P LTD LR NO 528669 DT. 12.2.19 , 4 CTN</t>
  </si>
  <si>
    <t>13.02.19</t>
  </si>
  <si>
    <t xml:space="preserve">PC-010 </t>
  </si>
  <si>
    <r>
      <t xml:space="preserve">GETZ </t>
    </r>
    <r>
      <rPr>
        <b/>
        <sz val="9"/>
        <color indexed="10"/>
        <rFont val="Arial"/>
        <family val="2"/>
      </rPr>
      <t>(2PCs model)</t>
    </r>
  </si>
  <si>
    <t>Dealer-255</t>
  </si>
  <si>
    <t>GST-Challan # :</t>
  </si>
  <si>
    <t>Address line (redacted)</t>
  </si>
  <si>
    <t>Address line (redacted)</t>
  </si>
  <si>
    <t>Address line (redacted)</t>
  </si>
  <si>
    <t>Address line (redacted)</t>
  </si>
  <si>
    <t>13.02.18</t>
  </si>
  <si>
    <t>PC-86026B-Q5</t>
  </si>
  <si>
    <r>
      <t>SKODA LAURA</t>
    </r>
    <r>
      <rPr>
        <b/>
        <sz val="9"/>
        <color indexed="10"/>
        <rFont val="Arial"/>
        <family val="2"/>
      </rPr>
      <t>-Q5 SERIES</t>
    </r>
  </si>
  <si>
    <t>PCP-C86950</t>
  </si>
  <si>
    <r>
      <t>MERCEDES BENZ 204 WITH DOWN RD</t>
    </r>
    <r>
      <rPr>
        <b/>
        <sz val="9"/>
        <color indexed="10"/>
        <rFont val="Arial"/>
        <family val="2"/>
      </rPr>
      <t>- Q5 PREMIUM</t>
    </r>
  </si>
  <si>
    <t>PCP-C86703</t>
  </si>
  <si>
    <r>
      <t>MERCEDES BENZ W211/E200        WITH DOWN RD</t>
    </r>
    <r>
      <rPr>
        <sz val="9"/>
        <color indexed="10"/>
        <rFont val="Arial"/>
        <family val="2"/>
      </rPr>
      <t>- Q5 PREMIUM</t>
    </r>
  </si>
  <si>
    <t>PC-86437</t>
  </si>
  <si>
    <r>
      <t>MERCEDES BENZ 203 WITH DOWN RD</t>
    </r>
    <r>
      <rPr>
        <sz val="9"/>
        <color indexed="10"/>
        <rFont val="Arial"/>
        <family val="2"/>
      </rPr>
      <t xml:space="preserve">- Q5 </t>
    </r>
  </si>
  <si>
    <t>PC-86201-Q5</t>
  </si>
  <si>
    <r>
      <t>ENJOY</t>
    </r>
    <r>
      <rPr>
        <b/>
        <sz val="9"/>
        <color indexed="10"/>
        <rFont val="Arial"/>
        <family val="2"/>
      </rPr>
      <t>-DSL-Q5</t>
    </r>
  </si>
  <si>
    <t>PC-86535Q5</t>
  </si>
  <si>
    <r>
      <t xml:space="preserve">BEAT </t>
    </r>
    <r>
      <rPr>
        <sz val="9"/>
        <color indexed="10"/>
        <rFont val="Arial"/>
        <family val="2"/>
      </rPr>
      <t>(PTL)</t>
    </r>
    <r>
      <rPr>
        <b/>
        <sz val="9"/>
        <color indexed="10"/>
        <rFont val="Arial"/>
        <family val="2"/>
      </rPr>
      <t>-Q5</t>
    </r>
  </si>
  <si>
    <t>PC-86041</t>
  </si>
  <si>
    <t>COMPANY-A RESISTANCE</t>
  </si>
  <si>
    <t>PCP-E10681R</t>
  </si>
  <si>
    <r>
      <t>ZEN ESTILO</t>
    </r>
    <r>
      <rPr>
        <b/>
        <sz val="9"/>
        <color indexed="10"/>
        <rFont val="Arial"/>
        <family val="2"/>
      </rPr>
      <t>-NEW</t>
    </r>
  </si>
  <si>
    <t>PCP-E10600</t>
  </si>
  <si>
    <r>
      <t>SOMU VECTA</t>
    </r>
    <r>
      <rPr>
        <b/>
        <sz val="9"/>
        <color indexed="10"/>
        <rFont val="Arial"/>
        <family val="2"/>
      </rPr>
      <t xml:space="preserve"> DELPHI BS3/BS4</t>
    </r>
  </si>
  <si>
    <t>PCP-E82426</t>
  </si>
  <si>
    <t>SANTRO XING</t>
  </si>
  <si>
    <t>PCP-E12109</t>
  </si>
  <si>
    <t>ASHOK LEYLAND STILE</t>
  </si>
  <si>
    <t>SDN-015/SKD</t>
  </si>
  <si>
    <t>SDN-020/QUALIS</t>
  </si>
  <si>
    <t>QUALIS</t>
  </si>
  <si>
    <t>SDN045/IKON 1.8 DSL</t>
  </si>
  <si>
    <t>IKON 1.8 DSL</t>
  </si>
  <si>
    <t>PC-8120</t>
  </si>
  <si>
    <t>Ambasdor /Bolero</t>
  </si>
  <si>
    <t>ANY COMP OF HCC</t>
  </si>
  <si>
    <t>PC-7034A</t>
  </si>
  <si>
    <t>Dealer-108</t>
  </si>
  <si>
    <t>Dealer-109</t>
  </si>
  <si>
    <t>Address line (redacted)</t>
  </si>
  <si>
    <t>Address line (redacted)</t>
  </si>
  <si>
    <t>Address line (redacted)</t>
  </si>
  <si>
    <t>Through: Transporter-014</t>
  </si>
  <si>
    <t>Address line (redacted)</t>
  </si>
  <si>
    <t>Address line (redacted)</t>
  </si>
  <si>
    <t>NOTE: VALIDITY FOR 7 DAYS</t>
  </si>
  <si>
    <t>Dealer-291</t>
  </si>
  <si>
    <t>Address line (redacted)</t>
  </si>
  <si>
    <t>Address line (redacted)</t>
  </si>
  <si>
    <t>GSTIN-MASKED</t>
  </si>
  <si>
    <t>KOMATSU 2000</t>
  </si>
  <si>
    <t>PC-86814</t>
  </si>
  <si>
    <r>
      <t xml:space="preserve">747 THERMOAMPLIFIER </t>
    </r>
    <r>
      <rPr>
        <b/>
        <sz val="9"/>
        <color indexed="10"/>
        <rFont val="Arial"/>
        <family val="2"/>
      </rPr>
      <t>(NEW) (BOLERO, AMBASDOR)</t>
    </r>
  </si>
  <si>
    <t>TK-66001</t>
  </si>
  <si>
    <t>HOSE (SUCTION)-19MM</t>
  </si>
  <si>
    <t>Dealer-323</t>
  </si>
  <si>
    <t>Dealer-149</t>
  </si>
  <si>
    <t>Address line (redacted)</t>
  </si>
  <si>
    <t>Address line (redacted)</t>
  </si>
  <si>
    <t>Address line (redacted)</t>
  </si>
  <si>
    <r>
      <t>507</t>
    </r>
    <r>
      <rPr>
        <b/>
        <sz val="9"/>
        <color indexed="10"/>
        <rFont val="Arial"/>
        <family val="2"/>
      </rPr>
      <t>-V GROVE PULLEY</t>
    </r>
  </si>
  <si>
    <t>5H11</t>
  </si>
  <si>
    <t>15.02.19</t>
  </si>
  <si>
    <r>
      <t>VARNA FLUDIC</t>
    </r>
    <r>
      <rPr>
        <b/>
        <sz val="9"/>
        <color indexed="10"/>
        <rFont val="Arial"/>
        <family val="2"/>
      </rPr>
      <t>-DSL-Q5 WITH SCHEME</t>
    </r>
  </si>
  <si>
    <t>SANTRO FREE UNDER SCHEME</t>
  </si>
  <si>
    <t>5 PCS 86541-Q5 SUPPLIED IN 2019-0084</t>
  </si>
  <si>
    <t>PC-86541Q5</t>
  </si>
  <si>
    <t>5PCS QTY 86541-Q SUPPLIED IN 2019-0097 TO COVER IN SCHEME</t>
  </si>
  <si>
    <t xml:space="preserve">TRAVERA </t>
  </si>
  <si>
    <t>30BD40DU                                      305523</t>
  </si>
  <si>
    <t>GSTIN-MASKED</t>
  </si>
  <si>
    <t>14.2.19</t>
  </si>
  <si>
    <r>
      <t xml:space="preserve">SWIFT </t>
    </r>
    <r>
      <rPr>
        <sz val="9"/>
        <color indexed="10"/>
        <rFont val="Arial"/>
        <family val="2"/>
      </rPr>
      <t>(NEW)</t>
    </r>
    <r>
      <rPr>
        <b/>
        <sz val="9"/>
        <color indexed="10"/>
        <rFont val="Arial"/>
        <family val="2"/>
      </rPr>
      <t>-Q5</t>
    </r>
  </si>
  <si>
    <r>
      <t xml:space="preserve">SAFARI STROME </t>
    </r>
    <r>
      <rPr>
        <sz val="9"/>
        <color indexed="10"/>
        <rFont val="Arial"/>
        <family val="2"/>
      </rPr>
      <t>(SUBROS)-Q5</t>
    </r>
  </si>
  <si>
    <t>PC-86810Q5</t>
  </si>
  <si>
    <r>
      <t xml:space="preserve">TUV-300 </t>
    </r>
    <r>
      <rPr>
        <b/>
        <sz val="9"/>
        <color indexed="10"/>
        <rFont val="Arial"/>
        <family val="2"/>
      </rPr>
      <t>Q5</t>
    </r>
  </si>
  <si>
    <t>PC-86809AQ5</t>
  </si>
  <si>
    <t>214KG</t>
  </si>
  <si>
    <t>Contact-CAL STOCK ALSO CLUB WITH THIS CHALLAN TO SAVE FREIGHT CHARGES</t>
  </si>
  <si>
    <t xml:space="preserve">HOSE ROLL </t>
  </si>
  <si>
    <t>N.A</t>
  </si>
  <si>
    <t>86046B</t>
  </si>
  <si>
    <r>
      <t>CONDENSER</t>
    </r>
    <r>
      <rPr>
        <sz val="9"/>
        <color indexed="10"/>
        <rFont val="Arial"/>
        <family val="2"/>
      </rPr>
      <t>-Q5</t>
    </r>
  </si>
  <si>
    <t>16.02.19</t>
  </si>
  <si>
    <t>COMBO-4</t>
  </si>
  <si>
    <t>COMBO</t>
  </si>
  <si>
    <t>11MM-UNICLA</t>
  </si>
  <si>
    <t>PCP-E10061</t>
  </si>
  <si>
    <r>
      <t>AVEO</t>
    </r>
    <r>
      <rPr>
        <b/>
        <sz val="9"/>
        <color indexed="10"/>
        <rFont val="Arial"/>
        <family val="2"/>
      </rPr>
      <t>-HCC</t>
    </r>
  </si>
  <si>
    <t>clucth assemly</t>
  </si>
  <si>
    <t>pulley</t>
  </si>
  <si>
    <t>megent coil</t>
  </si>
  <si>
    <t>bearing</t>
  </si>
  <si>
    <t>valve pin</t>
  </si>
  <si>
    <t>pipe opener</t>
  </si>
  <si>
    <r>
      <t xml:space="preserve">I-10 </t>
    </r>
    <r>
      <rPr>
        <b/>
        <sz val="9"/>
        <color indexed="10"/>
        <rFont val="Arial"/>
        <family val="2"/>
      </rPr>
      <t>GRAND (DSL)-Q5</t>
    </r>
  </si>
  <si>
    <t>PC-86655-Q5</t>
  </si>
  <si>
    <r>
      <t xml:space="preserve">I-10 </t>
    </r>
    <r>
      <rPr>
        <b/>
        <sz val="9"/>
        <color indexed="10"/>
        <rFont val="Arial"/>
        <family val="2"/>
      </rPr>
      <t>GRAND (PTL)-Q5</t>
    </r>
  </si>
  <si>
    <t>ATTN: Contact-033</t>
  </si>
  <si>
    <t>Dealer-147</t>
  </si>
  <si>
    <t>Address line (redacted)</t>
  </si>
  <si>
    <t>Address line (redacted)</t>
  </si>
  <si>
    <t>GSTIN#</t>
  </si>
  <si>
    <t>GSTIN-MASKED</t>
  </si>
  <si>
    <t>RTGS</t>
  </si>
  <si>
    <t>ZEN DELPHI</t>
  </si>
  <si>
    <t>30BD4712DU   304712</t>
  </si>
  <si>
    <t>TOYOTA COROLLA</t>
  </si>
  <si>
    <t>4 Speed A/C Xing Switch</t>
  </si>
  <si>
    <t>BOLERO (BIG) A/C SWITCH</t>
  </si>
  <si>
    <t>PC-1108</t>
  </si>
  <si>
    <t>COMPANY-A THERMOSTAT</t>
  </si>
  <si>
    <t>12"X10 B- Straight Blade)</t>
  </si>
  <si>
    <t>TST-8801-A</t>
  </si>
  <si>
    <r>
      <t xml:space="preserve">ACCENT   </t>
    </r>
    <r>
      <rPr>
        <b/>
        <sz val="9"/>
        <rFont val="Arial"/>
        <family val="2"/>
      </rPr>
      <t>(BLOCK TYPE)</t>
    </r>
  </si>
  <si>
    <t>PC-1202</t>
  </si>
  <si>
    <t>Challan #</t>
  </si>
  <si>
    <t>THIS DC SHIFTED TO 2018-1159/31.12.18</t>
  </si>
  <si>
    <t>MAA MANGLA GAURRI SERV.LR # 491/13.02.19/7CTNS</t>
  </si>
  <si>
    <r>
      <t xml:space="preserve">CIAZ </t>
    </r>
    <r>
      <rPr>
        <b/>
        <sz val="9"/>
        <color indexed="10"/>
        <rFont val="Arial"/>
        <family val="2"/>
      </rPr>
      <t>DSL-MGP</t>
    </r>
  </si>
  <si>
    <t>PC-86812Q5</t>
  </si>
  <si>
    <t xml:space="preserve">PC-7038D                                          </t>
  </si>
  <si>
    <t xml:space="preserve">PC-7031A                                                  </t>
  </si>
  <si>
    <t>THIS DC SHIFTED TO 2018-1160</t>
  </si>
  <si>
    <t>ANDHRA RAIL SERV. LR # 13042/02.02.19/5ctns</t>
  </si>
  <si>
    <t>GATI LR # 708245574/07.02.19/75CTNS</t>
  </si>
  <si>
    <t>ANDHRA RAIL SERV. LR # 12887/07.0219/4CTNS</t>
  </si>
  <si>
    <t>MARATHWADA FRT CARRIERS LR # 33245/07.02.19/12CTNS</t>
  </si>
  <si>
    <r>
      <t>INDICA VISTA BEHR</t>
    </r>
    <r>
      <rPr>
        <sz val="9"/>
        <color indexed="10"/>
        <rFont val="Arial"/>
        <family val="2"/>
      </rPr>
      <t xml:space="preserve"> (TDI) WITH BRECKET</t>
    </r>
  </si>
  <si>
    <t>PC-86273</t>
  </si>
  <si>
    <t>VARNA (CRDI)</t>
  </si>
  <si>
    <t xml:space="preserve">PC-013 </t>
  </si>
  <si>
    <t>T-SHIRT</t>
  </si>
  <si>
    <t>MARUTI ALTO &amp; WAGON R LIQUID TUBE RD TO COND</t>
  </si>
  <si>
    <t>PC-138</t>
  </si>
  <si>
    <t>THIS DC SHIFTED TO 2018-1161</t>
  </si>
  <si>
    <t>THIS IS DC STOCKS CLUB WITH  Contact DC 2019-0096 DT.13.02.19 AND Rs.[x] GIVEN TO Contact BY Contact PERSONALLY AND REST DEBITED TO Contact A/C</t>
  </si>
  <si>
    <t>GATI LR # 477919220/16.02.19/18CTNS (15CTNS OF Contact+3CTNS OF Contact)</t>
  </si>
  <si>
    <t>Dealer-343 LR # 84517/16.02.19/6CTNS</t>
  </si>
  <si>
    <t>TRIVENI CARRIERS LR NO 3389 DT. 16.2.19, 6 CTN</t>
  </si>
  <si>
    <t>Dealer-275</t>
  </si>
  <si>
    <t>ATTN: Contact-061</t>
  </si>
  <si>
    <t>Address line (redacted)</t>
  </si>
  <si>
    <t>Address line (redacted)</t>
  </si>
  <si>
    <t>GSTIN-MASKED</t>
  </si>
  <si>
    <t>Dealer-185</t>
  </si>
  <si>
    <t>Dealer-186</t>
  </si>
  <si>
    <t>Address line (redacted)</t>
  </si>
  <si>
    <t>16.2.19</t>
  </si>
  <si>
    <t>TD-3302</t>
  </si>
  <si>
    <t>ENJOY DSL</t>
  </si>
  <si>
    <t>TD-3309</t>
  </si>
  <si>
    <r>
      <t>I-10</t>
    </r>
    <r>
      <rPr>
        <b/>
        <sz val="9"/>
        <color indexed="10"/>
        <rFont val="Arial"/>
        <family val="2"/>
      </rPr>
      <t>-Q5</t>
    </r>
  </si>
  <si>
    <t>PC-86266Q5</t>
  </si>
  <si>
    <t>due to double DC number given new number of this DC</t>
  </si>
  <si>
    <t>Dealer-157</t>
  </si>
  <si>
    <t>Address line (redacted)</t>
  </si>
  <si>
    <t>Address line (redacted)</t>
  </si>
  <si>
    <t>18.02.19</t>
  </si>
  <si>
    <t>HONDA ZX/T4</t>
  </si>
  <si>
    <r>
      <t xml:space="preserve">SD-133MC/HT4ZX </t>
    </r>
    <r>
      <rPr>
        <sz val="9"/>
        <color indexed="10"/>
        <rFont val="Arial"/>
        <family val="2"/>
      </rPr>
      <t>(dsl)</t>
    </r>
  </si>
  <si>
    <t>Skoda Laura</t>
  </si>
  <si>
    <t>PC-8039B</t>
  </si>
  <si>
    <t>PC-86457</t>
  </si>
  <si>
    <r>
      <t>POLO</t>
    </r>
    <r>
      <rPr>
        <sz val="9"/>
        <color indexed="10"/>
        <rFont val="Arial"/>
        <family val="2"/>
      </rPr>
      <t xml:space="preserve"> (DSL)</t>
    </r>
  </si>
  <si>
    <t>PC-86248</t>
  </si>
  <si>
    <t>20*3</t>
  </si>
  <si>
    <t>250*2</t>
  </si>
  <si>
    <t>435KG</t>
  </si>
  <si>
    <t>20.02.19</t>
  </si>
  <si>
    <t>ATTN: Contact-073</t>
  </si>
  <si>
    <t>Dealer-324</t>
  </si>
  <si>
    <t>Address line (redacted)</t>
  </si>
  <si>
    <t>PHONE-MASKED</t>
  </si>
  <si>
    <r>
      <t xml:space="preserve">SX 4 </t>
    </r>
    <r>
      <rPr>
        <sz val="9"/>
        <color indexed="10"/>
        <rFont val="Arial"/>
        <family val="2"/>
      </rPr>
      <t>(NEW)</t>
    </r>
    <r>
      <rPr>
        <b/>
        <sz val="9"/>
        <color indexed="10"/>
        <rFont val="Arial"/>
        <family val="2"/>
      </rPr>
      <t>-Q5</t>
    </r>
  </si>
  <si>
    <r>
      <t xml:space="preserve">SX 4 </t>
    </r>
    <r>
      <rPr>
        <sz val="9"/>
        <color indexed="10"/>
        <rFont val="Arial"/>
        <family val="2"/>
      </rPr>
      <t>(NEW)</t>
    </r>
  </si>
  <si>
    <t>COMPANY-A CABIN FILTER</t>
  </si>
  <si>
    <t>1165KG</t>
  </si>
  <si>
    <t xml:space="preserve">SAFARI </t>
  </si>
  <si>
    <t xml:space="preserve">                                     SD-101MC/INNOVA DUAL</t>
  </si>
  <si>
    <t>MAGNUM</t>
  </si>
  <si>
    <t>PC-86605</t>
  </si>
  <si>
    <r>
      <t xml:space="preserve">OPTRA </t>
    </r>
    <r>
      <rPr>
        <sz val="9"/>
        <color indexed="10"/>
        <rFont val="Arial"/>
        <family val="2"/>
      </rPr>
      <t>-WITH DRIER (PTL)</t>
    </r>
  </si>
  <si>
    <t xml:space="preserve">PC-86186                  </t>
  </si>
  <si>
    <r>
      <t>RAPID</t>
    </r>
    <r>
      <rPr>
        <sz val="9"/>
        <color indexed="10"/>
        <rFont val="Arial"/>
        <family val="2"/>
      </rPr>
      <t xml:space="preserve"> (DSL)</t>
    </r>
  </si>
  <si>
    <r>
      <t>TEMPO TRAVELLER</t>
    </r>
    <r>
      <rPr>
        <b/>
        <sz val="9"/>
        <color indexed="10"/>
        <rFont val="Arial"/>
        <family val="2"/>
      </rPr>
      <t>-SUBROS</t>
    </r>
  </si>
  <si>
    <t>PC-86203</t>
  </si>
  <si>
    <t>ELANTRA</t>
  </si>
  <si>
    <t>PC-135R</t>
  </si>
  <si>
    <r>
      <t>SKODA RAPID BHER</t>
    </r>
    <r>
      <rPr>
        <b/>
        <sz val="9"/>
        <color indexed="10"/>
        <rFont val="Arial"/>
        <family val="2"/>
      </rPr>
      <t>-MMF</t>
    </r>
  </si>
  <si>
    <t>I-10 - 2PIN</t>
  </si>
  <si>
    <r>
      <t>HONDA CITY</t>
    </r>
    <r>
      <rPr>
        <b/>
        <sz val="9"/>
        <color indexed="10"/>
        <rFont val="Arial"/>
        <family val="2"/>
      </rPr>
      <t>-2PIN</t>
    </r>
  </si>
  <si>
    <t>PC-1045 B</t>
  </si>
  <si>
    <t>PIPES</t>
  </si>
  <si>
    <t>MARUTI ZEN PTL SUBROS R134 A SUCTION HOSE</t>
  </si>
  <si>
    <t>PC-207</t>
  </si>
  <si>
    <t>T- SHIRT</t>
  </si>
  <si>
    <t>Dealer-249</t>
  </si>
  <si>
    <t>Dealer-250</t>
  </si>
  <si>
    <t>Address line (redacted)</t>
  </si>
  <si>
    <r>
      <rPr>
        <b/>
        <sz val="9"/>
        <color indexed="10"/>
        <rFont val="Arial"/>
        <family val="2"/>
      </rPr>
      <t>SCORPIO</t>
    </r>
    <r>
      <rPr>
        <sz val="9"/>
        <rFont val="Arial"/>
        <family val="2"/>
      </rPr>
      <t>- 'S' Blade 15",12V</t>
    </r>
  </si>
  <si>
    <t>TS-8805-D</t>
  </si>
  <si>
    <t xml:space="preserve">DELHI DASHMESH CARGO SERV. LR # </t>
  </si>
  <si>
    <t xml:space="preserve">M-HWAK </t>
  </si>
  <si>
    <t>SD-1002-MC // SDN-1007/MC/ACCENT CRDI // SD-138MC/MHWK // SD-100MC/SCR</t>
  </si>
  <si>
    <t>30BD40DU                            305523</t>
  </si>
  <si>
    <t>SCORPIO CRDi WITH CASING</t>
  </si>
  <si>
    <t>TS-3305</t>
  </si>
  <si>
    <t>PC-1201</t>
  </si>
  <si>
    <t>M-HAWK-S2</t>
  </si>
  <si>
    <t>PC-1207</t>
  </si>
  <si>
    <t>DELIVERY</t>
  </si>
  <si>
    <t>GATI LR # 708245505/20.02.19/40CTNS- FRT PAID BY SENDER DEBITED A/C OF BUYER</t>
  </si>
  <si>
    <t>Address line (redacted)</t>
  </si>
  <si>
    <t>GSTIN-MASKED</t>
  </si>
  <si>
    <t>XXXXXXXXXX</t>
  </si>
  <si>
    <t>Address line (redacted)</t>
  </si>
  <si>
    <t>21.02.19</t>
  </si>
  <si>
    <t>Dealer-304</t>
  </si>
  <si>
    <t>Address line (redacted)</t>
  </si>
  <si>
    <r>
      <t xml:space="preserve">ECOSPORT                                          </t>
    </r>
    <r>
      <rPr>
        <b/>
        <sz val="9"/>
        <color indexed="10"/>
        <rFont val="Arial"/>
        <family val="2"/>
      </rPr>
      <t>(DENSO TYPE)</t>
    </r>
  </si>
  <si>
    <t>PCP-E07320</t>
  </si>
  <si>
    <r>
      <t>HONDA AMAZE</t>
    </r>
    <r>
      <rPr>
        <b/>
        <sz val="9"/>
        <color indexed="10"/>
        <rFont val="Arial"/>
        <family val="2"/>
      </rPr>
      <t>-MMF TECH</t>
    </r>
  </si>
  <si>
    <t>PC-86272</t>
  </si>
  <si>
    <t>22.02.19</t>
  </si>
  <si>
    <t>Dealer-266</t>
  </si>
  <si>
    <r>
      <t>510</t>
    </r>
    <r>
      <rPr>
        <b/>
        <sz val="9"/>
        <color indexed="10"/>
        <rFont val="Arial"/>
        <family val="2"/>
      </rPr>
      <t>-V GROVE PULLEY</t>
    </r>
  </si>
  <si>
    <t>SHIFTED TO 2018-1164 DT.31.12.18</t>
  </si>
  <si>
    <t>14.02.19</t>
  </si>
  <si>
    <t>23.02.19</t>
  </si>
  <si>
    <t>G.W.</t>
  </si>
  <si>
    <r>
      <t>Universal-F 5/16"</t>
    </r>
    <r>
      <rPr>
        <b/>
        <sz val="9"/>
        <color indexed="10"/>
        <rFont val="Arial"/>
        <family val="2"/>
      </rPr>
      <t xml:space="preserve"> WITH ADOPTER</t>
    </r>
  </si>
  <si>
    <t>25.02.19</t>
  </si>
  <si>
    <t>COMBO-2</t>
  </si>
  <si>
    <r>
      <t>508</t>
    </r>
    <r>
      <rPr>
        <b/>
        <sz val="9"/>
        <color indexed="10"/>
        <rFont val="Arial"/>
        <family val="2"/>
      </rPr>
      <t xml:space="preserve"> (SD7H15) IN MULTIGROOVE</t>
    </r>
  </si>
  <si>
    <t>5H14-508MG</t>
  </si>
  <si>
    <t>combo set</t>
  </si>
  <si>
    <t>Dealer-115</t>
  </si>
  <si>
    <t>Address line (redacted)</t>
  </si>
  <si>
    <t>Address line (redacted)</t>
  </si>
  <si>
    <t>DELIVERY AT:</t>
  </si>
  <si>
    <t>Address line (redacted)</t>
  </si>
  <si>
    <t>Address line (redacted)</t>
  </si>
  <si>
    <t>CST:</t>
  </si>
  <si>
    <t>Address line (redacted)</t>
  </si>
  <si>
    <t>Dealer-214</t>
  </si>
  <si>
    <t>Address line (redacted)</t>
  </si>
  <si>
    <t>Address line (redacted)</t>
  </si>
  <si>
    <t>TEL:</t>
  </si>
  <si>
    <t>Contact-053</t>
  </si>
  <si>
    <t>ADV. PAYMENT DIS</t>
  </si>
  <si>
    <t xml:space="preserve">PC-007 </t>
  </si>
  <si>
    <t>JAZZ</t>
  </si>
  <si>
    <t>PC-041</t>
  </si>
  <si>
    <t>BREEZA MARUTI</t>
  </si>
  <si>
    <t>26.02.19</t>
  </si>
  <si>
    <t>GATI LR NO.477921827/22.01.19/4CTN</t>
  </si>
  <si>
    <t>UNICLA COMPRESSOR OIL</t>
  </si>
  <si>
    <t>COMPRESSOR OIL-4Ltr</t>
  </si>
  <si>
    <r>
      <t xml:space="preserve">CONCORD SWITCH </t>
    </r>
    <r>
      <rPr>
        <b/>
        <sz val="9"/>
        <color indexed="10"/>
        <rFont val="Arial"/>
        <family val="2"/>
      </rPr>
      <t xml:space="preserve">(SANDEN TYPE BEIGE COLOR) </t>
    </r>
    <r>
      <rPr>
        <b/>
        <sz val="9"/>
        <rFont val="Arial"/>
        <family val="2"/>
      </rPr>
      <t>NORMAL</t>
    </r>
  </si>
  <si>
    <t>PVL SANDEN CONDENSER SAMPLE RETURNED</t>
  </si>
  <si>
    <t>BOLERO 2017 PVL SAMPLE RETURNED</t>
  </si>
  <si>
    <t>PAYMENT OF BOLERO 2017 PVL DEBITED IN STATEMENT</t>
  </si>
  <si>
    <t>Address line (redacted)</t>
  </si>
  <si>
    <t>perfect transport LR # 42-30947/22.02.19/7CTNS</t>
  </si>
  <si>
    <t>GATI LR # 708245390/22.02.19/90CTN FRT PAID IN DELHI</t>
  </si>
  <si>
    <t>Dealer-325</t>
  </si>
  <si>
    <t>HOSE FITTING</t>
  </si>
  <si>
    <t>CAP</t>
  </si>
  <si>
    <t>8MM</t>
  </si>
  <si>
    <t>15MM</t>
  </si>
  <si>
    <r>
      <t xml:space="preserve">ENDEVOUR </t>
    </r>
    <r>
      <rPr>
        <b/>
        <sz val="9"/>
        <color indexed="10"/>
        <rFont val="Arial"/>
        <family val="2"/>
      </rPr>
      <t>REAR</t>
    </r>
  </si>
  <si>
    <t>PCP-E0823</t>
  </si>
  <si>
    <t>VARNA FLUDIC</t>
  </si>
  <si>
    <t>TD-3307</t>
  </si>
  <si>
    <r>
      <t xml:space="preserve">I-10 </t>
    </r>
    <r>
      <rPr>
        <b/>
        <sz val="9"/>
        <color indexed="10"/>
        <rFont val="Arial"/>
        <family val="2"/>
      </rPr>
      <t>GRAND</t>
    </r>
  </si>
  <si>
    <t>SD151MC/I-10 (G)</t>
  </si>
  <si>
    <t>SD140MC/XYLO-B</t>
  </si>
  <si>
    <r>
      <t>SD-226CP/A-STAR,                                       SD-224CP/SX4   SD238CP/ETOS-DSL,                 SD-208CP/</t>
    </r>
    <r>
      <rPr>
        <b/>
        <sz val="9"/>
        <rFont val="Arial"/>
        <family val="2"/>
      </rPr>
      <t xml:space="preserve">XYLO D2, </t>
    </r>
    <r>
      <rPr>
        <sz val="9"/>
        <rFont val="Arial"/>
        <family val="2"/>
      </rPr>
      <t xml:space="preserve">SD244CP/ALTO 800     </t>
    </r>
  </si>
  <si>
    <t>INNOVA DUAL / ACCORD</t>
  </si>
  <si>
    <t>SD-1020ACCD-MC //                         SD-202CP/INNOVA</t>
  </si>
  <si>
    <t>M-HWAK</t>
  </si>
  <si>
    <t>SD-233CP/MHWK  /  SD-206CP/SCR-B</t>
  </si>
  <si>
    <t>SD-1004-MC (DELPHI)  //              SD-205CP/XING</t>
  </si>
  <si>
    <t>VARNA</t>
  </si>
  <si>
    <t>SD-232CP/VARNA</t>
  </si>
  <si>
    <t>WAGON-R / INNOVA SMALL</t>
  </si>
  <si>
    <t xml:space="preserve">SD-1008WR-MC /WR, SD237CP/XYLO D2   </t>
  </si>
  <si>
    <t>SD235CP/XYLO-B</t>
  </si>
  <si>
    <t>SD242CP/Z.ETLO</t>
  </si>
  <si>
    <t>SD345PL/ALTO 800</t>
  </si>
  <si>
    <t>SD336PL/ETOS DSL</t>
  </si>
  <si>
    <t>SD317PL/i10 KAPPA</t>
  </si>
  <si>
    <t>SD343PL/INNOVA (S)</t>
  </si>
  <si>
    <t>SD333PL/XYLO-B</t>
  </si>
  <si>
    <t>QUANTO MAHINDRA</t>
  </si>
  <si>
    <t>FUSION</t>
  </si>
  <si>
    <t>PC-86271</t>
  </si>
  <si>
    <t>Dealer-343 LR # 85312/25.02.19/14CTNS WITH 2019-0118</t>
  </si>
  <si>
    <t>Dealer-343 LR # 85312/25.02.19/14CTNS WITH 2019-0109</t>
  </si>
  <si>
    <t>SAMPLE OF SWIFT NEW 2017 (OE) RETURNED</t>
  </si>
  <si>
    <t>RTND</t>
  </si>
  <si>
    <t>VRL LR # 1023290604/25.02.19/15CTNS</t>
  </si>
  <si>
    <t>CONNECTORS</t>
  </si>
  <si>
    <t>001</t>
  </si>
  <si>
    <t>002</t>
  </si>
  <si>
    <t>003</t>
  </si>
  <si>
    <t>27.02.19</t>
  </si>
  <si>
    <t>SD-323PL/A-STAR</t>
  </si>
  <si>
    <t>35BD4820DU   354820</t>
  </si>
  <si>
    <t>CIVIC</t>
  </si>
  <si>
    <t>Dealer-258</t>
  </si>
  <si>
    <t>Dealer-245</t>
  </si>
  <si>
    <t>Address line (redacted)</t>
  </si>
  <si>
    <t>Address line (redacted)</t>
  </si>
  <si>
    <t>GSTIN-MASKED</t>
  </si>
  <si>
    <t>PCP-E08214</t>
  </si>
  <si>
    <r>
      <t>SKODA OCTIVA</t>
    </r>
    <r>
      <rPr>
        <b/>
        <sz val="9"/>
        <color indexed="10"/>
        <rFont val="Arial"/>
        <family val="2"/>
      </rPr>
      <t>-NEW                                     (MMF TYPE)</t>
    </r>
  </si>
  <si>
    <t>TD-3306</t>
  </si>
  <si>
    <t>ETIOS DSL</t>
  </si>
  <si>
    <t>PCP-E11135</t>
  </si>
  <si>
    <t>COMPANY-A VALVE PIN</t>
  </si>
  <si>
    <t>28.02.19</t>
  </si>
  <si>
    <t>SD-125MC/WR // SD142MC/XYLO D2</t>
  </si>
  <si>
    <t xml:space="preserve">                               SD-121MC/SANTRO (NEW) </t>
  </si>
  <si>
    <r>
      <t>SD-100MC/SCR</t>
    </r>
    <r>
      <rPr>
        <sz val="8"/>
        <rFont val="Arial"/>
        <family val="2"/>
      </rPr>
      <t xml:space="preserve">-B /  </t>
    </r>
  </si>
  <si>
    <t>PCP-E10095</t>
  </si>
  <si>
    <t>Dealer-328</t>
  </si>
  <si>
    <t>Address line (redacted)</t>
  </si>
  <si>
    <t>COMPANY-A COMPRESSSOR</t>
  </si>
  <si>
    <t>BANKEY BIHARI LR # 83207/26.02.19/5CTNS</t>
  </si>
  <si>
    <t>Contact RCVD GOODS PERSONALLY IN K.GATE THR. BIRENDER STAFF OF PC</t>
  </si>
  <si>
    <t>TAPE PROBLAND</t>
  </si>
  <si>
    <t>01.03.19</t>
  </si>
  <si>
    <t>11mm flare iron nut</t>
  </si>
  <si>
    <t>15mm flare iron nut</t>
  </si>
  <si>
    <t>8mm oring iron nut</t>
  </si>
  <si>
    <t>SWIFT (NEW)</t>
  </si>
  <si>
    <t>I-10 GRAND (PTL)</t>
  </si>
  <si>
    <t>HONDA ACCORD</t>
  </si>
  <si>
    <t>PCP-E25510</t>
  </si>
  <si>
    <t>MICRA-MMF</t>
  </si>
  <si>
    <r>
      <t xml:space="preserve">BMW E90 </t>
    </r>
    <r>
      <rPr>
        <b/>
        <sz val="9"/>
        <color indexed="10"/>
        <rFont val="Arial"/>
        <family val="2"/>
      </rPr>
      <t>(X1)-DENSO TYPE</t>
    </r>
  </si>
  <si>
    <t>PCP-E10090</t>
  </si>
  <si>
    <t>03.03.19</t>
  </si>
  <si>
    <t>PC-7061A</t>
  </si>
  <si>
    <t>Honda City  / SWIFT PTL</t>
  </si>
  <si>
    <t>SANTRO FREE WITH 86541-Q5</t>
  </si>
  <si>
    <t>INDICA VISTA SUBROS-T2 (D)</t>
  </si>
  <si>
    <r>
      <t>INNOVA-</t>
    </r>
    <r>
      <rPr>
        <b/>
        <sz val="9"/>
        <color indexed="10"/>
        <rFont val="Arial"/>
        <family val="2"/>
      </rPr>
      <t>Q5</t>
    </r>
  </si>
  <si>
    <t>PC-86046B-Q5</t>
  </si>
  <si>
    <t>PC-86655-Q5</t>
  </si>
  <si>
    <t>BOLERO-2PIN</t>
  </si>
  <si>
    <r>
      <t xml:space="preserve">ESTEEM R134A- </t>
    </r>
    <r>
      <rPr>
        <b/>
        <sz val="9"/>
        <color indexed="10"/>
        <rFont val="Arial"/>
        <family val="2"/>
      </rPr>
      <t>2 PIN</t>
    </r>
  </si>
  <si>
    <t>PC-1801A
PC-1047B</t>
  </si>
  <si>
    <r>
      <t>HONDA CITY-</t>
    </r>
    <r>
      <rPr>
        <b/>
        <sz val="9"/>
        <rFont val="Arial"/>
        <family val="2"/>
      </rPr>
      <t>2PIN</t>
    </r>
  </si>
  <si>
    <r>
      <t>swift/ SX4 (PTL &amp; DEL)-</t>
    </r>
    <r>
      <rPr>
        <b/>
        <sz val="9"/>
        <color indexed="10"/>
        <rFont val="Arial"/>
        <family val="2"/>
      </rPr>
      <t>3 PIN</t>
    </r>
  </si>
  <si>
    <t>PC-1525</t>
  </si>
  <si>
    <t>04.03.19</t>
  </si>
  <si>
    <t>Dealer-326</t>
  </si>
  <si>
    <t>SD-328PL/MHWK</t>
  </si>
  <si>
    <t>SD-1004-MC(OLD) // SD-1004-
MC (NEW) // SD-1004-MC
(DELPHI) // SD-1004E
SD-305PL/XING</t>
  </si>
  <si>
    <t>SANTRO XING NEW</t>
  </si>
  <si>
    <t>SD346PL/I-10 (G)</t>
  </si>
  <si>
    <t>SD-314PL/SCR-SANDEN</t>
  </si>
  <si>
    <t>SCORPIO (SANDEN)</t>
  </si>
  <si>
    <t>WAGON-R (K-10)</t>
  </si>
  <si>
    <t>SD-1020ACCD-MC //
SD-302PL/INNOVA DUAL</t>
  </si>
  <si>
    <t>INNOVA BIG (DUAL A/C)</t>
  </si>
  <si>
    <t>SD-325PL/SWT-DSL</t>
  </si>
  <si>
    <t>SWIFT DSL</t>
  </si>
  <si>
    <t>SD-1002-MC // SDN-
1007/MC/ACCENT CRDI // SD-
138MC/MHWK // SD-100MC/SCR</t>
  </si>
  <si>
    <t>SD-136MC/A-STAR
SD-135MC/SX4</t>
  </si>
  <si>
    <t>SD-1004-MC(OLD) // SDN-
1009/MC/XING (NEW) //
SD-121MC/SANTRO (NEW) SD-
132MC/i20 (PTL)</t>
  </si>
  <si>
    <t>SDN-1022MC/SWIFT // SD-
123MC/SWIFT (DSL)</t>
  </si>
  <si>
    <t>SWIFT (DSL)</t>
  </si>
  <si>
    <t>SD-233CP/MHWK</t>
  </si>
  <si>
    <t>SD-245CP/I-10 (G)</t>
  </si>
  <si>
    <t>SD-224CP/SX4</t>
  </si>
  <si>
    <t>WAGON-R (K10)</t>
  </si>
  <si>
    <t>SD-219CP/I-10-KAPPA</t>
  </si>
  <si>
    <t>SD-226CP/A-STAR,
SD238CP/ETOS-DSL
SD-208CP/WR, SD237CP/XYLO
D2</t>
  </si>
  <si>
    <t>SD-227CP/SWT-DSL</t>
  </si>
  <si>
    <t>Delivery at [redacted]</t>
  </si>
  <si>
    <t>Dealer-337</t>
  </si>
  <si>
    <t>Address line (redacted)</t>
  </si>
  <si>
    <t>Address line (redacted)</t>
  </si>
  <si>
    <t>GSTIN-MASKED</t>
  </si>
  <si>
    <t>05.03.19</t>
  </si>
  <si>
    <r>
      <t xml:space="preserve">SWIFT </t>
    </r>
    <r>
      <rPr>
        <b/>
        <sz val="9"/>
        <color indexed="10"/>
        <rFont val="Arial"/>
        <family val="2"/>
      </rPr>
      <t>PTL</t>
    </r>
  </si>
  <si>
    <t>SDN-019/SWIFT-PTL</t>
  </si>
  <si>
    <t>Dealer-327</t>
  </si>
  <si>
    <t>Address line (redacted)</t>
  </si>
  <si>
    <t>Address line (redacted)</t>
  </si>
  <si>
    <t>GTIN # :</t>
  </si>
  <si>
    <t>73.50KG</t>
  </si>
  <si>
    <t>FRT OF COURIER 1 PCS 86914</t>
  </si>
  <si>
    <r>
      <t>SAIL</t>
    </r>
    <r>
      <rPr>
        <b/>
        <sz val="9"/>
        <color indexed="10"/>
        <rFont val="Arial"/>
        <family val="2"/>
      </rPr>
      <t>-PTL</t>
    </r>
  </si>
  <si>
    <t>PC-86914</t>
  </si>
  <si>
    <t>1 PCS 86914 ALRADY SEND THROUG COURIER</t>
  </si>
  <si>
    <t>PASSAT</t>
  </si>
  <si>
    <t>PC-86801</t>
  </si>
  <si>
    <t>PCP-E10434</t>
  </si>
  <si>
    <t>PC-E414                 PCP-E58414</t>
  </si>
  <si>
    <t>SWIFT</t>
  </si>
  <si>
    <t>PC-211</t>
  </si>
  <si>
    <t>Dealer-329</t>
  </si>
  <si>
    <t>Address line (redacted)</t>
  </si>
  <si>
    <t>Esteem-134a / Esteem PAD</t>
  </si>
  <si>
    <t>PC-86090</t>
  </si>
  <si>
    <t>Dealer-344</t>
  </si>
  <si>
    <t>Dealer-330</t>
  </si>
  <si>
    <t>AMAZE</t>
  </si>
  <si>
    <t xml:space="preserve">PC-042 </t>
  </si>
  <si>
    <r>
      <t xml:space="preserve">I-10 </t>
    </r>
    <r>
      <rPr>
        <b/>
        <sz val="9"/>
        <color indexed="10"/>
        <rFont val="Arial"/>
        <family val="2"/>
      </rPr>
      <t>GRAND-MMF</t>
    </r>
  </si>
  <si>
    <t>PCP-E07638</t>
  </si>
  <si>
    <t>06.03.19</t>
  </si>
  <si>
    <t>255KG</t>
  </si>
  <si>
    <t>COURIER CHARGES OF CHALLAN NO. 2018-0076 DT.09.02.19 CURRENT</t>
  </si>
  <si>
    <t>6.3.19</t>
  </si>
  <si>
    <r>
      <t xml:space="preserve">A6  </t>
    </r>
    <r>
      <rPr>
        <b/>
        <sz val="9"/>
        <color indexed="10"/>
        <rFont val="Arial"/>
        <family val="2"/>
      </rPr>
      <t xml:space="preserve"> </t>
    </r>
  </si>
  <si>
    <t>ASPIRE FORD</t>
  </si>
  <si>
    <t>PCP-E10091</t>
  </si>
  <si>
    <r>
      <t>FORTUBER</t>
    </r>
    <r>
      <rPr>
        <b/>
        <sz val="9"/>
        <color indexed="10"/>
        <rFont val="Arial"/>
        <family val="2"/>
      </rPr>
      <t>- FRONT                        (DENSO TYPE)</t>
    </r>
  </si>
  <si>
    <r>
      <t xml:space="preserve">FORTUNER </t>
    </r>
    <r>
      <rPr>
        <b/>
        <sz val="9"/>
        <color indexed="10"/>
        <rFont val="Arial"/>
        <family val="2"/>
      </rPr>
      <t>REAR</t>
    </r>
    <r>
      <rPr>
        <b/>
        <sz val="9"/>
        <color indexed="10"/>
        <rFont val="Arial"/>
        <family val="2"/>
      </rPr>
      <t>-                                             (DENSO TYPE)</t>
    </r>
  </si>
  <si>
    <t>COMPANY-A OIL SEALS</t>
  </si>
  <si>
    <t>SD148MC/FIGO</t>
  </si>
  <si>
    <t>ERTIGA (NEW) MARUTI</t>
  </si>
  <si>
    <t>TOKEI AC SWICTHES</t>
  </si>
  <si>
    <t>MICRA</t>
  </si>
  <si>
    <t xml:space="preserve">PC-029 </t>
  </si>
  <si>
    <t>PC-1206</t>
  </si>
  <si>
    <t>OPTRA</t>
  </si>
  <si>
    <t>INNOVA [SENSOR]</t>
  </si>
  <si>
    <t>UNIVERSAL</t>
  </si>
  <si>
    <t>TK-66006</t>
  </si>
  <si>
    <t>SHREE RISHAB TARVELS LR NO HO-403/2/28444 DT. 21.2.19</t>
  </si>
  <si>
    <t>VRL 1023291001 DT . 2.3.19 , 12 CTN</t>
  </si>
  <si>
    <t>BANKEY BIHARI LR NO 83874 DT. 5.3.19 , 12 CTN</t>
  </si>
  <si>
    <t>SWIF PAD</t>
  </si>
  <si>
    <t>020</t>
  </si>
  <si>
    <t>SUCTION CHARGING PORT [LONG]</t>
  </si>
  <si>
    <t>CHARGING PORT [SHORT]</t>
  </si>
  <si>
    <t>009</t>
  </si>
  <si>
    <t>R</t>
  </si>
  <si>
    <t>UNION</t>
  </si>
  <si>
    <t>NUT</t>
  </si>
  <si>
    <t>R134</t>
  </si>
  <si>
    <t>LIQ</t>
  </si>
  <si>
    <t>DIS</t>
  </si>
  <si>
    <t>SUC</t>
  </si>
  <si>
    <t>6</t>
  </si>
  <si>
    <t>8</t>
  </si>
  <si>
    <t>10</t>
  </si>
  <si>
    <t>R134 A SET LIQ</t>
  </si>
  <si>
    <t>R134 A SET DIS</t>
  </si>
  <si>
    <t>R134 A SET SUC</t>
  </si>
  <si>
    <t>UNION+ MOUTH+NUT</t>
  </si>
  <si>
    <t>R200+200+200</t>
  </si>
  <si>
    <t>R200+0+200</t>
  </si>
  <si>
    <t>R200+100+200</t>
  </si>
  <si>
    <t>R1000</t>
  </si>
  <si>
    <t>HONDA CITY LIQ TUBE</t>
  </si>
  <si>
    <t>015</t>
  </si>
  <si>
    <t>142</t>
  </si>
  <si>
    <t>BOLERO SUCTION</t>
  </si>
  <si>
    <t>Dealer-156</t>
  </si>
  <si>
    <t>Dealer-331</t>
  </si>
  <si>
    <t>CENTRE HOLE SHORT MUFFLER</t>
  </si>
  <si>
    <t>CENTRE HOLE LONG MUFFLER</t>
  </si>
  <si>
    <t>CENTRE-SIDE HOLE</t>
  </si>
  <si>
    <t>14X30X20MM flare</t>
  </si>
  <si>
    <t>07.03.19</t>
  </si>
  <si>
    <t>08.03.19</t>
  </si>
  <si>
    <r>
      <t>CONCORD-AL,</t>
    </r>
    <r>
      <rPr>
        <b/>
        <sz val="9"/>
        <rFont val="Arial"/>
        <family val="2"/>
      </rPr>
      <t xml:space="preserve"> BEIGE /  </t>
    </r>
    <r>
      <rPr>
        <sz val="9"/>
        <rFont val="Arial"/>
        <family val="2"/>
      </rPr>
      <t xml:space="preserve">WOODEN COLOR GRILL         </t>
    </r>
    <r>
      <rPr>
        <b/>
        <sz val="9"/>
        <color indexed="10"/>
        <rFont val="Arial"/>
        <family val="2"/>
      </rPr>
      <t>(WITH ELECTRONIC SWITCH IN-BUILT RELAY &amp; RESISTOR)</t>
    </r>
  </si>
  <si>
    <t>UNICLA- MODEL # 1</t>
  </si>
  <si>
    <t>PC-86091</t>
  </si>
  <si>
    <r>
      <t>Honda City-TYPE</t>
    </r>
    <r>
      <rPr>
        <b/>
        <sz val="9"/>
        <color indexed="10"/>
        <rFont val="Arial"/>
        <family val="2"/>
      </rPr>
      <t>-1&amp;2</t>
    </r>
  </si>
  <si>
    <t>SDN-005/VERNA</t>
  </si>
  <si>
    <t>MOTOR</t>
  </si>
  <si>
    <r>
      <t>MICROBUS</t>
    </r>
    <r>
      <rPr>
        <b/>
        <u/>
        <sz val="9"/>
        <color indexed="10"/>
        <rFont val="Arial"/>
        <family val="2"/>
      </rPr>
      <t>-24V</t>
    </r>
  </si>
  <si>
    <t>848L 24V</t>
  </si>
  <si>
    <t>BLOWER</t>
  </si>
  <si>
    <r>
      <t xml:space="preserve">CONCORD-AL , </t>
    </r>
    <r>
      <rPr>
        <b/>
        <sz val="9"/>
        <rFont val="Arial"/>
        <family val="2"/>
      </rPr>
      <t xml:space="preserve">GREY / </t>
    </r>
    <r>
      <rPr>
        <sz val="9"/>
        <rFont val="Arial"/>
        <family val="2"/>
      </rPr>
      <t xml:space="preserve">  </t>
    </r>
    <r>
      <rPr>
        <b/>
        <sz val="9"/>
        <color indexed="10"/>
        <rFont val="Arial"/>
        <family val="2"/>
      </rPr>
      <t>WITH GREY COLOR GRILL AND MANUAL SWITCH</t>
    </r>
  </si>
  <si>
    <t>SEA-NAIR MODEL # 5</t>
  </si>
  <si>
    <r>
      <t xml:space="preserve">CONCORD-AL , </t>
    </r>
    <r>
      <rPr>
        <b/>
        <sz val="9"/>
        <rFont val="Arial"/>
        <family val="2"/>
      </rPr>
      <t xml:space="preserve">BEIGE / </t>
    </r>
    <r>
      <rPr>
        <sz val="9"/>
        <rFont val="Arial"/>
        <family val="2"/>
      </rPr>
      <t xml:space="preserve">  </t>
    </r>
    <r>
      <rPr>
        <b/>
        <sz val="9"/>
        <color indexed="10"/>
        <rFont val="Arial"/>
        <family val="2"/>
      </rPr>
      <t>WITH DARK BROWN COLOR GRILL AND MANUAL SWITCH</t>
    </r>
  </si>
  <si>
    <t>SEA-NAIR           SA-9001</t>
  </si>
  <si>
    <t>TO MAKE CHALLAN</t>
  </si>
  <si>
    <t>ADOPTER 6002</t>
  </si>
  <si>
    <t>SDN CLUCTH ASSEMBLY</t>
  </si>
  <si>
    <t>TSHIRT</t>
  </si>
  <si>
    <t>SAMPLE BOX FOR Contact-181</t>
  </si>
  <si>
    <t>HOSE FITTING CONNECTOR SAMPLE BOX</t>
  </si>
  <si>
    <t>MIX</t>
  </si>
  <si>
    <t>cancel</t>
  </si>
  <si>
    <t>10.03.19</t>
  </si>
  <si>
    <t>FORD FIESTA DISCHARGE HOSE NEW</t>
  </si>
  <si>
    <t>PC-503D</t>
  </si>
  <si>
    <t>SD-1012SCR-MC  //                          SD-306PL/SCORPIO</t>
  </si>
  <si>
    <r>
      <t xml:space="preserve">SCORPIO </t>
    </r>
    <r>
      <rPr>
        <b/>
        <sz val="9"/>
        <color indexed="10"/>
        <rFont val="Arial"/>
        <family val="2"/>
      </rPr>
      <t>(HALLA)</t>
    </r>
  </si>
  <si>
    <t>SD247CP/MX5</t>
  </si>
  <si>
    <r>
      <t>SD-215CP/120</t>
    </r>
    <r>
      <rPr>
        <sz val="9"/>
        <color indexed="10"/>
        <rFont val="Arial"/>
        <family val="2"/>
      </rPr>
      <t>(DSL)</t>
    </r>
  </si>
  <si>
    <t>SD-1011ACRDI-MC // SD-206CP/SCR</t>
  </si>
  <si>
    <t>ACCENT HUB / TRAVERA</t>
  </si>
  <si>
    <t>COMPANY-A PIPES</t>
  </si>
  <si>
    <r>
      <t xml:space="preserve">CONCORD-AL , </t>
    </r>
    <r>
      <rPr>
        <b/>
        <sz val="9"/>
        <rFont val="Arial"/>
        <family val="2"/>
      </rPr>
      <t xml:space="preserve">GREY / </t>
    </r>
    <r>
      <rPr>
        <sz val="9"/>
        <rFont val="Arial"/>
        <family val="2"/>
      </rPr>
      <t xml:space="preserve"> </t>
    </r>
    <r>
      <rPr>
        <b/>
        <sz val="9"/>
        <color indexed="10"/>
        <rFont val="Arial"/>
        <family val="2"/>
      </rPr>
      <t>WITH GREY COLOR GRILL AND MANUAL SWITCH</t>
    </r>
  </si>
  <si>
    <t>Dealer-332</t>
  </si>
  <si>
    <r>
      <t xml:space="preserve">HONDA MOBILO </t>
    </r>
    <r>
      <rPr>
        <b/>
        <sz val="9"/>
        <color indexed="10"/>
        <rFont val="Arial"/>
        <family val="2"/>
      </rPr>
      <t>-PTL</t>
    </r>
  </si>
  <si>
    <t>PC-86829</t>
  </si>
  <si>
    <r>
      <t>HONDA CRV</t>
    </r>
    <r>
      <rPr>
        <b/>
        <sz val="9"/>
        <color indexed="10"/>
        <rFont val="Arial"/>
        <family val="2"/>
      </rPr>
      <t>-Q5</t>
    </r>
  </si>
  <si>
    <t>PC-86101-Q5</t>
  </si>
  <si>
    <r>
      <t xml:space="preserve">HONDA CRV </t>
    </r>
    <r>
      <rPr>
        <b/>
        <sz val="9"/>
        <color indexed="10"/>
        <rFont val="Arial"/>
        <family val="2"/>
      </rPr>
      <t>(NEW)</t>
    </r>
  </si>
  <si>
    <t xml:space="preserve">PC-86398 </t>
  </si>
  <si>
    <t>Dealer-281</t>
  </si>
  <si>
    <t>Dealer-297</t>
  </si>
  <si>
    <t>Address line (redacted)</t>
  </si>
  <si>
    <t>GSTIN-MASKED</t>
  </si>
  <si>
    <t>TS-3518</t>
  </si>
  <si>
    <t>`</t>
  </si>
  <si>
    <t>11.3.19</t>
  </si>
  <si>
    <t>COMPANY-A FILTER</t>
  </si>
  <si>
    <t>Dealer-333</t>
  </si>
  <si>
    <t>Dealer-334</t>
  </si>
  <si>
    <t>Address line (redacted)</t>
  </si>
  <si>
    <t>GST NO. :</t>
  </si>
  <si>
    <t>Address line (redacted)</t>
  </si>
  <si>
    <t>VISTA</t>
  </si>
  <si>
    <t xml:space="preserve">PC-005 </t>
  </si>
  <si>
    <t>11.03.19</t>
  </si>
  <si>
    <t>ECCO</t>
  </si>
  <si>
    <t>PC-0595</t>
  </si>
  <si>
    <t xml:space="preserve"> SD-125MC/WR // </t>
  </si>
  <si>
    <t>12.3.19</t>
  </si>
  <si>
    <t>TAX</t>
  </si>
  <si>
    <t>NAVRAJ LOGISTICS LR NO 4033 DT. 9.3.19</t>
  </si>
  <si>
    <t>ESTEEM ND</t>
  </si>
  <si>
    <r>
      <t>INNOVA</t>
    </r>
    <r>
      <rPr>
        <b/>
        <sz val="9"/>
        <color indexed="10"/>
        <rFont val="Arial"/>
        <family val="2"/>
      </rPr>
      <t>- COMBO                                          (FRONT &amp; REAR) 4PC each</t>
    </r>
  </si>
  <si>
    <t>PCP-E10209 PCP-E10246</t>
  </si>
  <si>
    <t>12.03.19</t>
  </si>
  <si>
    <t>SWIFT PAD</t>
  </si>
  <si>
    <t>UNION 8MM</t>
  </si>
  <si>
    <t>UNION 11MM</t>
  </si>
  <si>
    <t>UNION 15MM</t>
  </si>
  <si>
    <t>NUT 8MM</t>
  </si>
  <si>
    <t>NUT 11MM</t>
  </si>
  <si>
    <t>NUT 15MM</t>
  </si>
  <si>
    <t>012</t>
  </si>
  <si>
    <t>CATORI 8MM</t>
  </si>
  <si>
    <t>CATORI 11MM</t>
  </si>
  <si>
    <t>CATORI 15MM</t>
  </si>
  <si>
    <t>Address line (redacted)</t>
  </si>
  <si>
    <t xml:space="preserve">TEL: </t>
  </si>
  <si>
    <t>PHONE-MASKED</t>
  </si>
  <si>
    <t>GSTIN-MASKED</t>
  </si>
  <si>
    <t>14.03.19</t>
  </si>
  <si>
    <r>
      <t>SD-100MC/SCR</t>
    </r>
    <r>
      <rPr>
        <sz val="9"/>
        <rFont val="Arial"/>
        <family val="2"/>
      </rPr>
      <t>-B /</t>
    </r>
  </si>
  <si>
    <t>Dealer-293</t>
  </si>
  <si>
    <t>UP</t>
  </si>
  <si>
    <t>13.3.19</t>
  </si>
  <si>
    <t>Dealer-335</t>
  </si>
  <si>
    <t>Dealer-336</t>
  </si>
  <si>
    <t>Address line (redacted)</t>
  </si>
  <si>
    <t>10"X10 B- (Straight Blade)</t>
  </si>
  <si>
    <t>TST-8801</t>
  </si>
  <si>
    <t>10"X6 B-  ('S' Type Blade)</t>
  </si>
  <si>
    <t>TS-8805</t>
  </si>
  <si>
    <r>
      <rPr>
        <b/>
        <sz val="9"/>
        <color indexed="10"/>
        <rFont val="Arial"/>
        <family val="2"/>
      </rPr>
      <t>JPI</t>
    </r>
    <r>
      <rPr>
        <sz val="9"/>
        <rFont val="Arial"/>
        <family val="2"/>
      </rPr>
      <t xml:space="preserve">-14"X10 B-('S' Type Blade) </t>
    </r>
    <r>
      <rPr>
        <b/>
        <sz val="9"/>
        <color indexed="10"/>
        <rFont val="Arial"/>
        <family val="2"/>
      </rPr>
      <t>130W</t>
    </r>
  </si>
  <si>
    <t>TS-8805-A</t>
  </si>
  <si>
    <r>
      <rPr>
        <b/>
        <sz val="9"/>
        <color indexed="10"/>
        <rFont val="Arial"/>
        <family val="2"/>
      </rPr>
      <t>BEHR</t>
    </r>
    <r>
      <rPr>
        <sz val="9"/>
        <rFont val="Arial"/>
        <family val="2"/>
      </rPr>
      <t xml:space="preserve"> MOTOR - </t>
    </r>
    <r>
      <rPr>
        <b/>
        <sz val="9"/>
        <color indexed="10"/>
        <rFont val="Arial"/>
        <family val="2"/>
      </rPr>
      <t>130W</t>
    </r>
    <r>
      <rPr>
        <sz val="9"/>
        <rFont val="Arial"/>
        <family val="2"/>
      </rPr>
      <t xml:space="preserve"> 12"X10 Blade- ('S' Type Blade)</t>
    </r>
  </si>
  <si>
    <t>TS-8805-CB</t>
  </si>
  <si>
    <t>BHER 16"X10B "S" BLADE</t>
  </si>
  <si>
    <t>TS-8805-E</t>
  </si>
  <si>
    <t>VENTO</t>
  </si>
  <si>
    <t xml:space="preserve">VISTA </t>
  </si>
  <si>
    <t>PC-451R</t>
  </si>
  <si>
    <r>
      <t xml:space="preserve">VISTA </t>
    </r>
    <r>
      <rPr>
        <b/>
        <sz val="9"/>
        <color indexed="10"/>
        <rFont val="Arial"/>
        <family val="2"/>
      </rPr>
      <t>BEHR-Combo 5+1 Free</t>
    </r>
  </si>
  <si>
    <r>
      <t xml:space="preserve">XCENT </t>
    </r>
    <r>
      <rPr>
        <b/>
        <sz val="9"/>
        <color indexed="10"/>
        <rFont val="Arial"/>
        <family val="2"/>
      </rPr>
      <t>-MMF</t>
    </r>
  </si>
  <si>
    <t xml:space="preserve">SKODA FEBIA </t>
  </si>
  <si>
    <t>PC-E011              PCP-E76011</t>
  </si>
  <si>
    <r>
      <t xml:space="preserve">SKODA FEBIA </t>
    </r>
    <r>
      <rPr>
        <b/>
        <sz val="9"/>
        <color indexed="10"/>
        <rFont val="Arial"/>
        <family val="2"/>
      </rPr>
      <t>(NEW)-MMF</t>
    </r>
  </si>
  <si>
    <t>SKODA SUPERB</t>
  </si>
  <si>
    <t>PCP-E03149</t>
  </si>
  <si>
    <r>
      <t>SKODA SUPERB</t>
    </r>
    <r>
      <rPr>
        <b/>
        <sz val="9"/>
        <color indexed="10"/>
        <rFont val="Arial"/>
        <family val="2"/>
      </rPr>
      <t>-NEW</t>
    </r>
  </si>
  <si>
    <t xml:space="preserve"> PCP-E58414</t>
  </si>
  <si>
    <t>SKODA YETI</t>
  </si>
  <si>
    <t>VARNA (DEISAL)</t>
  </si>
  <si>
    <t>PC-439R</t>
  </si>
  <si>
    <t>VARNA (PETROL)</t>
  </si>
  <si>
    <t>HONDA CITY-I &amp; II</t>
  </si>
  <si>
    <t>PC-8111R</t>
  </si>
  <si>
    <r>
      <t xml:space="preserve">HONDA JAZZ                              </t>
    </r>
    <r>
      <rPr>
        <b/>
        <sz val="9"/>
        <color indexed="10"/>
        <rFont val="Arial"/>
        <family val="2"/>
      </rPr>
      <t>(DENSO TYPE)</t>
    </r>
  </si>
  <si>
    <t>PCP-E10125</t>
  </si>
  <si>
    <r>
      <t>CRETA</t>
    </r>
    <r>
      <rPr>
        <b/>
        <sz val="9"/>
        <color indexed="10"/>
        <rFont val="Arial"/>
        <family val="2"/>
      </rPr>
      <t>-DENSO TYPE</t>
    </r>
  </si>
  <si>
    <t xml:space="preserve">PCP-E17651       </t>
  </si>
  <si>
    <t>AUDI A4</t>
  </si>
  <si>
    <r>
      <t xml:space="preserve">BMW 3 SERIES                                                </t>
    </r>
    <r>
      <rPr>
        <b/>
        <sz val="9"/>
        <color indexed="10"/>
        <rFont val="Arial"/>
        <family val="2"/>
      </rPr>
      <t xml:space="preserve"> (X1)-DENSO TYPE</t>
    </r>
  </si>
  <si>
    <r>
      <t xml:space="preserve">FEISTA </t>
    </r>
    <r>
      <rPr>
        <b/>
        <sz val="9"/>
        <color indexed="10"/>
        <rFont val="Arial"/>
        <family val="2"/>
      </rPr>
      <t xml:space="preserve">(NEW) </t>
    </r>
  </si>
  <si>
    <t>SD154MC/FEISTA-NEW</t>
  </si>
  <si>
    <t>SD141MC/H.JZ</t>
  </si>
  <si>
    <t xml:space="preserve">I-20 NEW </t>
  </si>
  <si>
    <t>JETTA</t>
  </si>
  <si>
    <t>TS-3308</t>
  </si>
  <si>
    <t>HONDA</t>
  </si>
  <si>
    <t>PC-7573</t>
  </si>
  <si>
    <t>SKODA LAURA BLOWER MOTOR RESISTANCE</t>
  </si>
  <si>
    <t>PC-7351</t>
  </si>
  <si>
    <r>
      <t>swift/ SX4 (PTL &amp; DEL)</t>
    </r>
    <r>
      <rPr>
        <b/>
        <sz val="9"/>
        <color indexed="10"/>
        <rFont val="Arial"/>
        <family val="2"/>
      </rPr>
      <t>-3 PIN</t>
    </r>
  </si>
  <si>
    <r>
      <t>TRAVERA</t>
    </r>
    <r>
      <rPr>
        <b/>
        <sz val="9"/>
        <color indexed="10"/>
        <rFont val="Arial"/>
        <family val="2"/>
      </rPr>
      <t>-4 PIN (MOTTI CHODI)</t>
    </r>
  </si>
  <si>
    <t xml:space="preserve">PC-017 </t>
  </si>
  <si>
    <t>AUDI</t>
  </si>
  <si>
    <t>PC-037</t>
  </si>
  <si>
    <t xml:space="preserve">PC-020 </t>
  </si>
  <si>
    <t>CRV</t>
  </si>
  <si>
    <t xml:space="preserve">PC-009 </t>
  </si>
  <si>
    <t>ENJOY</t>
  </si>
  <si>
    <t xml:space="preserve">PC-012 </t>
  </si>
  <si>
    <t>HONDA CITY-T3</t>
  </si>
  <si>
    <t xml:space="preserve">PC-016 </t>
  </si>
  <si>
    <t>HONDA I.VTEC-5</t>
  </si>
  <si>
    <t>PC032</t>
  </si>
  <si>
    <t xml:space="preserve">PC-018 </t>
  </si>
  <si>
    <t>LAURA</t>
  </si>
  <si>
    <t>LENCER</t>
  </si>
  <si>
    <t xml:space="preserve">PC-011 </t>
  </si>
  <si>
    <t>No.</t>
  </si>
  <si>
    <t xml:space="preserve">PC-022 </t>
  </si>
  <si>
    <t xml:space="preserve">PC-015 </t>
  </si>
  <si>
    <t xml:space="preserve">PC-008 </t>
  </si>
  <si>
    <t>TERRENO</t>
  </si>
  <si>
    <t>XCENT</t>
  </si>
  <si>
    <t>PC-038</t>
  </si>
  <si>
    <t>VARNA PETROL</t>
  </si>
  <si>
    <t>PC-86027</t>
  </si>
  <si>
    <r>
      <t>VENTO</t>
    </r>
    <r>
      <rPr>
        <sz val="9"/>
        <color indexed="10"/>
        <rFont val="Arial"/>
        <family val="2"/>
      </rPr>
      <t xml:space="preserve"> (DSL)</t>
    </r>
  </si>
  <si>
    <t>VOLVO</t>
  </si>
  <si>
    <t>PC-86255B</t>
  </si>
  <si>
    <r>
      <t>XCENT</t>
    </r>
    <r>
      <rPr>
        <b/>
        <sz val="9"/>
        <color indexed="10"/>
        <rFont val="Arial"/>
        <family val="2"/>
      </rPr>
      <t xml:space="preserve"> (PTL)-Q5</t>
    </r>
  </si>
  <si>
    <r>
      <t>XYLO SUBROS 3610</t>
    </r>
    <r>
      <rPr>
        <sz val="9"/>
        <color indexed="10"/>
        <rFont val="Arial"/>
        <family val="2"/>
      </rPr>
      <t>-SMALL</t>
    </r>
  </si>
  <si>
    <t>PC-86372</t>
  </si>
  <si>
    <r>
      <t xml:space="preserve">XYLO SUBROS 3680 </t>
    </r>
    <r>
      <rPr>
        <sz val="9"/>
        <color indexed="10"/>
        <rFont val="Arial"/>
        <family val="2"/>
      </rPr>
      <t>-</t>
    </r>
    <r>
      <rPr>
        <b/>
        <sz val="9"/>
        <color indexed="10"/>
        <rFont val="Arial"/>
        <family val="2"/>
      </rPr>
      <t>BIG-Q5</t>
    </r>
  </si>
  <si>
    <t>PC-86449-Q5</t>
  </si>
  <si>
    <t>Audi A6</t>
  </si>
  <si>
    <t>PC-650140</t>
  </si>
  <si>
    <t>Scorpio 3 holes</t>
  </si>
  <si>
    <t>PC-650138</t>
  </si>
  <si>
    <t>Scorpio 4 holes</t>
  </si>
  <si>
    <t>PC-650139</t>
  </si>
  <si>
    <t>Skoda Superb</t>
  </si>
  <si>
    <r>
      <t>Tempo Traveller</t>
    </r>
    <r>
      <rPr>
        <b/>
        <sz val="9"/>
        <color indexed="10"/>
        <rFont val="Arial"/>
        <family val="2"/>
      </rPr>
      <t>-SMALL (DENFOS)</t>
    </r>
  </si>
  <si>
    <t>PC-60003</t>
  </si>
  <si>
    <t>Universal-F 3/8"</t>
  </si>
  <si>
    <t>PC-6001</t>
  </si>
  <si>
    <r>
      <t xml:space="preserve">Universal-F 3/8" WITH </t>
    </r>
    <r>
      <rPr>
        <b/>
        <sz val="9"/>
        <color indexed="10"/>
        <rFont val="Arial"/>
        <family val="2"/>
      </rPr>
      <t>BOLT</t>
    </r>
  </si>
  <si>
    <t>PC-6003</t>
  </si>
  <si>
    <t>TOKEI AC SWITCH</t>
  </si>
  <si>
    <t>FORD (BIG)</t>
  </si>
  <si>
    <t xml:space="preserve">95AG-8C616-FA </t>
  </si>
  <si>
    <t>MEGNUM</t>
  </si>
  <si>
    <t>PCP-E0824</t>
  </si>
  <si>
    <r>
      <t>PAJERIO SPORTS</t>
    </r>
    <r>
      <rPr>
        <b/>
        <sz val="9"/>
        <color indexed="10"/>
        <rFont val="Arial"/>
        <family val="2"/>
      </rPr>
      <t xml:space="preserve">                                           (DENSO TYPE)</t>
    </r>
  </si>
  <si>
    <r>
      <t xml:space="preserve">ETIOS </t>
    </r>
    <r>
      <rPr>
        <b/>
        <sz val="9"/>
        <color indexed="10"/>
        <rFont val="Arial"/>
        <family val="2"/>
      </rPr>
      <t>- 2 PIN</t>
    </r>
  </si>
  <si>
    <r>
      <t>INDICA BEHR</t>
    </r>
    <r>
      <rPr>
        <b/>
        <sz val="9"/>
        <color indexed="10"/>
        <rFont val="Arial"/>
        <family val="2"/>
      </rPr>
      <t>-2PIN</t>
    </r>
  </si>
  <si>
    <t>MIRCRA</t>
  </si>
  <si>
    <t>PC-22003B                      PC-1190</t>
  </si>
  <si>
    <t>PC-22003B</t>
  </si>
  <si>
    <r>
      <t>SKODA LAURA</t>
    </r>
    <r>
      <rPr>
        <b/>
        <sz val="9"/>
        <color indexed="10"/>
        <rFont val="Arial"/>
        <family val="2"/>
      </rPr>
      <t>-TYPE II</t>
    </r>
  </si>
  <si>
    <r>
      <t xml:space="preserve">SKODA SUPERB </t>
    </r>
    <r>
      <rPr>
        <b/>
        <sz val="9"/>
        <color indexed="10"/>
        <rFont val="Arial"/>
        <family val="2"/>
      </rPr>
      <t>(NEW)</t>
    </r>
    <r>
      <rPr>
        <sz val="9"/>
        <rFont val="Arial"/>
        <family val="2"/>
      </rPr>
      <t xml:space="preserve">  </t>
    </r>
    <r>
      <rPr>
        <b/>
        <sz val="9"/>
        <color indexed="10"/>
        <rFont val="Arial"/>
        <family val="2"/>
      </rPr>
      <t>PREMIUM Q5</t>
    </r>
  </si>
  <si>
    <r>
      <t xml:space="preserve">SX4 </t>
    </r>
    <r>
      <rPr>
        <b/>
        <sz val="9"/>
        <color indexed="10"/>
        <rFont val="Arial"/>
        <family val="2"/>
      </rPr>
      <t>(OLD MODEL PTL)-Q5 SUBROS 3770</t>
    </r>
  </si>
  <si>
    <t>PC-86025AQ5</t>
  </si>
  <si>
    <r>
      <t>UVA (NEW)</t>
    </r>
    <r>
      <rPr>
        <b/>
        <sz val="9"/>
        <color indexed="10"/>
        <rFont val="Arial"/>
        <family val="2"/>
      </rPr>
      <t>-DSL</t>
    </r>
  </si>
  <si>
    <r>
      <t>UVA (NEW)</t>
    </r>
    <r>
      <rPr>
        <b/>
        <sz val="9"/>
        <color indexed="10"/>
        <rFont val="Arial"/>
        <family val="2"/>
      </rPr>
      <t>-PTL</t>
    </r>
  </si>
  <si>
    <r>
      <t>HONDA T-5</t>
    </r>
    <r>
      <rPr>
        <b/>
        <sz val="9"/>
        <color indexed="10"/>
        <rFont val="Arial"/>
        <family val="2"/>
      </rPr>
      <t>-Q5</t>
    </r>
  </si>
  <si>
    <t>PC-86278Q5</t>
  </si>
  <si>
    <r>
      <t xml:space="preserve">HONDA MOBILO </t>
    </r>
    <r>
      <rPr>
        <b/>
        <sz val="9"/>
        <color indexed="10"/>
        <rFont val="Arial"/>
        <family val="2"/>
      </rPr>
      <t>-PTL-Q5</t>
    </r>
  </si>
  <si>
    <t>PC-86829AQ5</t>
  </si>
  <si>
    <r>
      <t xml:space="preserve">HONDA MOBILO </t>
    </r>
    <r>
      <rPr>
        <b/>
        <sz val="9"/>
        <color indexed="10"/>
        <rFont val="Arial"/>
        <family val="2"/>
      </rPr>
      <t>-DSL-Q5</t>
    </r>
  </si>
  <si>
    <t>PC-86828AQ5</t>
  </si>
  <si>
    <r>
      <t>I-20</t>
    </r>
    <r>
      <rPr>
        <b/>
        <sz val="9"/>
        <rFont val="Arial"/>
        <family val="2"/>
      </rPr>
      <t xml:space="preserve"> </t>
    </r>
    <r>
      <rPr>
        <b/>
        <sz val="9"/>
        <color indexed="10"/>
        <rFont val="Arial"/>
        <family val="2"/>
      </rPr>
      <t>(DSL) T2-NEW WITH PIPE -Q5</t>
    </r>
  </si>
  <si>
    <t>PC-86804Q5</t>
  </si>
  <si>
    <r>
      <t>I-20</t>
    </r>
    <r>
      <rPr>
        <b/>
        <sz val="9"/>
        <rFont val="Arial"/>
        <family val="2"/>
      </rPr>
      <t xml:space="preserve"> </t>
    </r>
    <r>
      <rPr>
        <b/>
        <sz val="9"/>
        <color indexed="10"/>
        <rFont val="Arial"/>
        <family val="2"/>
      </rPr>
      <t>(ELITE)</t>
    </r>
  </si>
  <si>
    <r>
      <t>I-20</t>
    </r>
    <r>
      <rPr>
        <b/>
        <sz val="9"/>
        <rFont val="Arial"/>
        <family val="2"/>
      </rPr>
      <t xml:space="preserve"> </t>
    </r>
    <r>
      <rPr>
        <b/>
        <sz val="9"/>
        <color indexed="10"/>
        <rFont val="Arial"/>
        <family val="2"/>
      </rPr>
      <t>(DSL OLD)</t>
    </r>
  </si>
  <si>
    <t>INDICA BEHR-R134A                                                                                                                                                                           (WITH BRACKET)</t>
  </si>
  <si>
    <t>PC-86233</t>
  </si>
  <si>
    <r>
      <t>INDICA BEHR</t>
    </r>
    <r>
      <rPr>
        <b/>
        <sz val="9"/>
        <color indexed="10"/>
        <rFont val="Arial"/>
        <family val="2"/>
      </rPr>
      <t>-CR4</t>
    </r>
  </si>
  <si>
    <r>
      <t>INDICA VISTA SUBROS-</t>
    </r>
    <r>
      <rPr>
        <sz val="9"/>
        <color indexed="10"/>
        <rFont val="Arial"/>
        <family val="2"/>
      </rPr>
      <t xml:space="preserve">T1 </t>
    </r>
    <r>
      <rPr>
        <b/>
        <sz val="9"/>
        <color indexed="10"/>
        <rFont val="Arial"/>
        <family val="2"/>
      </rPr>
      <t>(PTL)</t>
    </r>
  </si>
  <si>
    <t>PC-86366</t>
  </si>
  <si>
    <r>
      <t>PAJERO SPORT</t>
    </r>
    <r>
      <rPr>
        <b/>
        <sz val="9"/>
        <color indexed="10"/>
        <rFont val="Arial"/>
        <family val="2"/>
      </rPr>
      <t>-Q5 (NEW)</t>
    </r>
  </si>
  <si>
    <t xml:space="preserve">PC-86758-Q5          </t>
  </si>
  <si>
    <r>
      <t>POLO</t>
    </r>
    <r>
      <rPr>
        <sz val="9"/>
        <color indexed="10"/>
        <rFont val="Arial"/>
        <family val="2"/>
      </rPr>
      <t xml:space="preserve"> </t>
    </r>
    <r>
      <rPr>
        <b/>
        <sz val="9"/>
        <color indexed="10"/>
        <rFont val="Arial"/>
        <family val="2"/>
      </rPr>
      <t>(DSL)-</t>
    </r>
    <r>
      <rPr>
        <b/>
        <sz val="9"/>
        <color indexed="10"/>
        <rFont val="Arial"/>
        <family val="2"/>
      </rPr>
      <t>Q5</t>
    </r>
  </si>
  <si>
    <t>PC-86457AQ5</t>
  </si>
  <si>
    <r>
      <t>RAPID</t>
    </r>
    <r>
      <rPr>
        <sz val="9"/>
        <color indexed="10"/>
        <rFont val="Arial"/>
        <family val="2"/>
      </rPr>
      <t xml:space="preserve"> (DSL)</t>
    </r>
    <r>
      <rPr>
        <b/>
        <sz val="9"/>
        <color indexed="10"/>
        <rFont val="Arial"/>
        <family val="2"/>
      </rPr>
      <t>-Q5</t>
    </r>
  </si>
  <si>
    <r>
      <t>RITZ PETROL</t>
    </r>
    <r>
      <rPr>
        <b/>
        <sz val="9"/>
        <color indexed="10"/>
        <rFont val="Arial"/>
        <family val="2"/>
      </rPr>
      <t>AQ5</t>
    </r>
  </si>
  <si>
    <t>PC-86370AQ5</t>
  </si>
  <si>
    <t>SKODA WITH DRIER</t>
  </si>
  <si>
    <t>PC-86004</t>
  </si>
  <si>
    <r>
      <t>SKODA</t>
    </r>
    <r>
      <rPr>
        <b/>
        <sz val="9"/>
        <color indexed="10"/>
        <rFont val="Arial"/>
        <family val="2"/>
      </rPr>
      <t>-Q5 SERIES</t>
    </r>
  </si>
  <si>
    <t>PC-86004BQ5</t>
  </si>
  <si>
    <t>SKODA FABIA</t>
  </si>
  <si>
    <t>PC-86134</t>
  </si>
  <si>
    <t>PC-86026B</t>
  </si>
  <si>
    <r>
      <t xml:space="preserve">CIAZ </t>
    </r>
    <r>
      <rPr>
        <b/>
        <sz val="9"/>
        <color indexed="10"/>
        <rFont val="Arial"/>
        <family val="2"/>
      </rPr>
      <t>DSL-MGP -IN Q5 SERIES</t>
    </r>
  </si>
  <si>
    <r>
      <t xml:space="preserve">DUSTER </t>
    </r>
    <r>
      <rPr>
        <b/>
        <sz val="9"/>
        <color indexed="10"/>
        <rFont val="Arial"/>
        <family val="2"/>
      </rPr>
      <t>85CC PTL-Q5</t>
    </r>
  </si>
  <si>
    <t>PC-86428-Q5</t>
  </si>
  <si>
    <t xml:space="preserve">PC-86066                    </t>
  </si>
  <si>
    <r>
      <t xml:space="preserve">ELANTRA </t>
    </r>
    <r>
      <rPr>
        <b/>
        <sz val="9"/>
        <color indexed="10"/>
        <rFont val="Arial"/>
        <family val="2"/>
      </rPr>
      <t>FLUDIC</t>
    </r>
  </si>
  <si>
    <r>
      <t xml:space="preserve">ELANTRA </t>
    </r>
    <r>
      <rPr>
        <b/>
        <sz val="9"/>
        <color indexed="10"/>
        <rFont val="Arial"/>
        <family val="2"/>
      </rPr>
      <t>FLUDIC-Q5</t>
    </r>
  </si>
  <si>
    <t>ENDEAOUR</t>
  </si>
  <si>
    <t>PC-86277</t>
  </si>
  <si>
    <r>
      <t>ENJOY</t>
    </r>
    <r>
      <rPr>
        <b/>
        <sz val="9"/>
        <color indexed="10"/>
        <rFont val="Arial"/>
        <family val="2"/>
      </rPr>
      <t>-PTL-Q5</t>
    </r>
  </si>
  <si>
    <t>PC-86202Q5</t>
  </si>
  <si>
    <r>
      <t>BALENO</t>
    </r>
    <r>
      <rPr>
        <sz val="9"/>
        <color indexed="10"/>
        <rFont val="Arial"/>
        <family val="2"/>
      </rPr>
      <t xml:space="preserve"> (OLD)</t>
    </r>
  </si>
  <si>
    <t>PC-86242</t>
  </si>
  <si>
    <t>ESTEEM-R12</t>
  </si>
  <si>
    <t>PC-86040</t>
  </si>
  <si>
    <t>PC-86027B</t>
  </si>
  <si>
    <r>
      <t>HONDA CIVIC-</t>
    </r>
    <r>
      <rPr>
        <b/>
        <sz val="9"/>
        <color indexed="10"/>
        <rFont val="Arial"/>
        <family val="2"/>
      </rPr>
      <t>Q5</t>
    </r>
  </si>
  <si>
    <t>PC-86251AQ5</t>
  </si>
  <si>
    <r>
      <t xml:space="preserve">HONDA CRV </t>
    </r>
    <r>
      <rPr>
        <b/>
        <sz val="9"/>
        <color indexed="10"/>
        <rFont val="Arial"/>
        <family val="2"/>
      </rPr>
      <t>(NEW)-Q5</t>
    </r>
  </si>
  <si>
    <t>PC-86398-Q5</t>
  </si>
  <si>
    <t>13.03.19</t>
  </si>
  <si>
    <t>NO BUS SWITH</t>
  </si>
  <si>
    <r>
      <t>ESTEEM R134A</t>
    </r>
    <r>
      <rPr>
        <b/>
        <sz val="9"/>
        <color indexed="10"/>
        <rFont val="Arial"/>
        <family val="2"/>
      </rPr>
      <t>- 2 PIN</t>
    </r>
  </si>
  <si>
    <t>MICROBUS</t>
  </si>
  <si>
    <t>PC-848L                   PC-7203</t>
  </si>
  <si>
    <r>
      <t xml:space="preserve">SANDEN 508 R134 COIL - </t>
    </r>
    <r>
      <rPr>
        <b/>
        <sz val="9"/>
        <color indexed="10"/>
        <rFont val="Arial"/>
        <family val="2"/>
      </rPr>
      <t>24V</t>
    </r>
  </si>
  <si>
    <t>SD-1000-508R 134-MC // SDN-1005MC/24V-508R134</t>
  </si>
  <si>
    <t>15.03.19</t>
  </si>
  <si>
    <t>7+1PCS i10 grand cc FREE TILL 31.03.19</t>
  </si>
  <si>
    <r>
      <t>SWIFT</t>
    </r>
    <r>
      <rPr>
        <b/>
        <sz val="9"/>
        <color indexed="10"/>
        <rFont val="Arial"/>
        <family val="2"/>
      </rPr>
      <t>-Combo Scheme 5+1free</t>
    </r>
  </si>
  <si>
    <t>465KG</t>
  </si>
  <si>
    <t>COURIER CHARGES</t>
  </si>
  <si>
    <t>16.03.19</t>
  </si>
  <si>
    <t>PIPE FITTING SAMPLE FOR Contact-181</t>
  </si>
  <si>
    <t>6 PCS AL.PIPE WITH CONNECTOR FITTING SAMPLE FOR Contact-181</t>
  </si>
  <si>
    <t>ENDEVOUR T2</t>
  </si>
  <si>
    <t>PCP-E18494</t>
  </si>
  <si>
    <t>CONCORD WHEEL</t>
  </si>
  <si>
    <t>Dealer-338</t>
  </si>
  <si>
    <t>Address line (redacted)</t>
  </si>
  <si>
    <t>GSTIN-MASKED</t>
  </si>
  <si>
    <t>Address line (redacted)</t>
  </si>
  <si>
    <r>
      <t xml:space="preserve">ALTIS </t>
    </r>
    <r>
      <rPr>
        <b/>
        <sz val="9"/>
        <color indexed="10"/>
        <rFont val="Arial"/>
        <family val="2"/>
      </rPr>
      <t>-DSL</t>
    </r>
  </si>
  <si>
    <t>PC-86083</t>
  </si>
  <si>
    <r>
      <t>EVALIA NISSAN</t>
    </r>
    <r>
      <rPr>
        <b/>
        <sz val="11"/>
        <color indexed="10"/>
        <rFont val="Calibri"/>
        <family val="2"/>
      </rPr>
      <t>-REAR (DENSO TYPE)</t>
    </r>
  </si>
  <si>
    <t>Toyota Qualis/Safari</t>
  </si>
  <si>
    <t>PC-7032A                                               PC-7228</t>
  </si>
  <si>
    <t>COMPANY-A OIL SEAL</t>
  </si>
  <si>
    <t>COIL</t>
  </si>
  <si>
    <t>EXP VAL</t>
  </si>
  <si>
    <t>THERMO</t>
  </si>
  <si>
    <t>18.03.19</t>
  </si>
  <si>
    <r>
      <t xml:space="preserve">CONCORD DIGITAL SWITCH </t>
    </r>
    <r>
      <rPr>
        <b/>
        <sz val="9"/>
        <color indexed="10"/>
        <rFont val="Arial"/>
        <family val="2"/>
      </rPr>
      <t>(NEW)</t>
    </r>
    <r>
      <rPr>
        <b/>
        <sz val="9"/>
        <rFont val="Arial"/>
        <family val="2"/>
      </rPr>
      <t xml:space="preserve">          </t>
    </r>
    <r>
      <rPr>
        <b/>
        <sz val="9"/>
        <color indexed="10"/>
        <rFont val="Arial"/>
        <family val="2"/>
      </rPr>
      <t>(With Resistance &amp; Relay)</t>
    </r>
  </si>
  <si>
    <t>COMPANY-A CCOLING COIL</t>
  </si>
  <si>
    <t>NAGPUR FREIGHT CARRIER LR NO 827920 DT. 13.3.19 , 31 CTN</t>
  </si>
  <si>
    <t>MS FLARE NUT LIQ</t>
  </si>
  <si>
    <t>ANDHRA RAIL SERV. LR # 394/18.02.19/3CTNS</t>
  </si>
  <si>
    <t>THIS DC MADE AGAIN DUE TO 2018-0151 dt.04.03.19 WAS DOUBLING</t>
  </si>
  <si>
    <t>AB DELIVERED AT BADLI FACTORY OF Contact</t>
  </si>
  <si>
    <t>catalog</t>
  </si>
  <si>
    <t>CATALOG</t>
  </si>
  <si>
    <r>
      <t>FORTUBER</t>
    </r>
    <r>
      <rPr>
        <b/>
        <sz val="9"/>
        <color indexed="10"/>
        <rFont val="Arial"/>
        <family val="2"/>
      </rPr>
      <t xml:space="preserve">- FRONT                        </t>
    </r>
    <r>
      <rPr>
        <b/>
        <sz val="8"/>
        <color indexed="10"/>
        <rFont val="Arial"/>
        <family val="2"/>
      </rPr>
      <t>(DENSO TYPE)</t>
    </r>
  </si>
  <si>
    <t>GATI LR # 708244973/18.03.19/31CTNS</t>
  </si>
  <si>
    <t>19.03.19</t>
  </si>
  <si>
    <r>
      <t>SANTRO</t>
    </r>
    <r>
      <rPr>
        <b/>
        <sz val="9"/>
        <color indexed="10"/>
        <rFont val="Arial"/>
        <family val="2"/>
      </rPr>
      <t>-FREE WITH 86541</t>
    </r>
  </si>
  <si>
    <t>CATALOUGE</t>
  </si>
  <si>
    <t>119KG</t>
  </si>
  <si>
    <r>
      <t xml:space="preserve">CONCORD SWITCH </t>
    </r>
    <r>
      <rPr>
        <b/>
        <sz val="9"/>
        <color indexed="10"/>
        <rFont val="Arial"/>
        <family val="2"/>
      </rPr>
      <t xml:space="preserve">(SANDEN TYPE GREY COLOR) </t>
    </r>
    <r>
      <rPr>
        <b/>
        <sz val="9"/>
        <rFont val="Arial"/>
        <family val="2"/>
      </rPr>
      <t>NORMAL</t>
    </r>
  </si>
  <si>
    <t xml:space="preserve">SD-121MC/SANTRO (NEW) </t>
  </si>
  <si>
    <t xml:space="preserve">PCP-E10209 </t>
  </si>
  <si>
    <t>22.03.19</t>
  </si>
  <si>
    <t>2019-0214</t>
  </si>
  <si>
    <t>PC-4714</t>
  </si>
  <si>
    <t xml:space="preserve">SDN </t>
  </si>
  <si>
    <t xml:space="preserve"> SD-102MC/BLR OE</t>
  </si>
  <si>
    <t>2019-0215</t>
  </si>
  <si>
    <t>2019-0216</t>
  </si>
  <si>
    <t>HONDA CITY ZX-4</t>
  </si>
  <si>
    <t>GATI LR # 708245031/15.03.19/38CTNS</t>
  </si>
  <si>
    <t xml:space="preserve">MAA MANGLA LR # 2685/14.03.19/5CTNS </t>
  </si>
  <si>
    <t>Address line (redacted)</t>
  </si>
  <si>
    <t>GATI LR # 476265816/06.03.19/27CTNS</t>
  </si>
  <si>
    <t>TAMINADU GOODS CARGO LR NO.20731/09.03.19/27CTNS</t>
  </si>
  <si>
    <t>Delivery at [redacted]</t>
  </si>
  <si>
    <t>Address line (redacted)</t>
  </si>
  <si>
    <t>VICTORY GOODS CARRIERS LR NO.71929/07.03.19/4CTNS</t>
  </si>
  <si>
    <t>MARUTI COURIER LR # SEND</t>
  </si>
  <si>
    <t>Address line (redacted)</t>
  </si>
  <si>
    <t>2019-0217</t>
  </si>
  <si>
    <t>Dealer-339</t>
  </si>
  <si>
    <t>Address line (redacted)</t>
  </si>
  <si>
    <t>METALOC</t>
  </si>
  <si>
    <t>Address line (redacted)</t>
  </si>
  <si>
    <t>COURIER CHARGES OF LAST CONSIGMENT DC # 2019-0031</t>
  </si>
  <si>
    <t>COURIER CHARGES OF CHALLAN NO. 2018-0159 DT.06.03.19 CURRENT</t>
  </si>
  <si>
    <r>
      <t>INNOVA</t>
    </r>
    <r>
      <rPr>
        <b/>
        <sz val="8"/>
        <color indexed="10"/>
        <rFont val="Arial"/>
        <family val="2"/>
      </rPr>
      <t>- COMBO                                          (FRONT &amp; REAR) 4PC each</t>
    </r>
  </si>
  <si>
    <t>GATI LR 476265441 DT. 15.3.19, 2 CTN</t>
  </si>
  <si>
    <t>previous balance</t>
  </si>
  <si>
    <t>bank</t>
  </si>
  <si>
    <t>2019-0218</t>
  </si>
  <si>
    <t>COMPANY-A CLUTCH SET</t>
  </si>
  <si>
    <t>SDN038/I-20 PTL</t>
  </si>
  <si>
    <t>DELIVERED IN K.G TWO TIME DELIVERY DUE TO SOME GOODS LEFT IN WAREHOUSE</t>
  </si>
  <si>
    <t>2019-0219</t>
  </si>
  <si>
    <t>23.03.19</t>
  </si>
  <si>
    <t>2019-0220</t>
  </si>
  <si>
    <t>2019-0221</t>
  </si>
  <si>
    <t>2019-0222</t>
  </si>
  <si>
    <t>23.3.19</t>
  </si>
  <si>
    <t>2019-0223</t>
  </si>
  <si>
    <t>24.3.19</t>
  </si>
  <si>
    <t xml:space="preserve">              SD-108MC/HT3                                   </t>
  </si>
  <si>
    <t xml:space="preserve">                                 SD-121MC/SANTRO (NEW) </t>
  </si>
  <si>
    <t xml:space="preserve">  SD-125MC/WR // </t>
  </si>
  <si>
    <t>Dealer-316</t>
  </si>
  <si>
    <t>Address line (redacted)</t>
  </si>
  <si>
    <t>GSTIN-MASKED</t>
  </si>
  <si>
    <t>Through: Transporter-025</t>
  </si>
  <si>
    <t>GSTIN-MASKED</t>
  </si>
  <si>
    <t>Address line (redacted)</t>
  </si>
  <si>
    <r>
      <t xml:space="preserve">BMW 3 SERIES E60 SMALL                                             </t>
    </r>
    <r>
      <rPr>
        <b/>
        <sz val="9"/>
        <color indexed="10"/>
        <rFont val="Arial"/>
        <family val="2"/>
      </rPr>
      <t>Q5 PREMIUM</t>
    </r>
  </si>
  <si>
    <t>PCP-C86748F</t>
  </si>
  <si>
    <t>2019-0224</t>
  </si>
  <si>
    <t>WAGON R (K-10)</t>
  </si>
  <si>
    <t>PC-0702</t>
  </si>
  <si>
    <t xml:space="preserve">ACCENT </t>
  </si>
  <si>
    <t>2019-0225</t>
  </si>
  <si>
    <t>25.03.19</t>
  </si>
  <si>
    <r>
      <t xml:space="preserve">MICROBUS FRONT GRILL </t>
    </r>
    <r>
      <rPr>
        <b/>
        <sz val="9"/>
        <color indexed="10"/>
        <rFont val="Arial"/>
        <family val="2"/>
      </rPr>
      <t>WITH LOUVER</t>
    </r>
  </si>
  <si>
    <t>"F"</t>
  </si>
  <si>
    <t>2019-0226</t>
  </si>
  <si>
    <r>
      <t xml:space="preserve">SANTRO </t>
    </r>
    <r>
      <rPr>
        <sz val="9"/>
        <color indexed="10"/>
        <rFont val="Arial"/>
        <family val="2"/>
      </rPr>
      <t>FREE WITH 86541</t>
    </r>
  </si>
  <si>
    <t>2019-0227</t>
  </si>
  <si>
    <t>ALTO K-10</t>
  </si>
  <si>
    <t>PC-0701</t>
  </si>
  <si>
    <t>2019-0228</t>
  </si>
  <si>
    <r>
      <t xml:space="preserve">INNOVA - </t>
    </r>
    <r>
      <rPr>
        <sz val="9"/>
        <color indexed="10"/>
        <rFont val="Arial"/>
        <family val="2"/>
      </rPr>
      <t xml:space="preserve">T4 </t>
    </r>
    <r>
      <rPr>
        <b/>
        <sz val="9"/>
        <color indexed="10"/>
        <rFont val="Arial"/>
        <family val="2"/>
      </rPr>
      <t>(Q5) WITH SCHEME 7+1PCS i10 grand cc FREE TILL 31.03.19</t>
    </r>
  </si>
  <si>
    <t>2019-0229</t>
  </si>
  <si>
    <t xml:space="preserve">DELIVERY </t>
  </si>
  <si>
    <t>TOKEI SWITCH</t>
  </si>
  <si>
    <t>SAFEXPRESS LR NO.63824333/17CTN/DT.19.1.19</t>
  </si>
  <si>
    <t>2019-0230</t>
  </si>
  <si>
    <t>2019-0231</t>
  </si>
  <si>
    <t>26.03.19</t>
  </si>
  <si>
    <t>DELIVERED AT JODHANA TRANSPORT, LR NOT ISSUED BY TRANSPORTER, Contact TALKED TO TRANSPORTER</t>
  </si>
  <si>
    <t>Address line (redacted)</t>
  </si>
  <si>
    <t>2019-0232</t>
  </si>
  <si>
    <t>25x28x26</t>
  </si>
  <si>
    <t>NAGPUR FREIGHT CARRIER LR 827864 DT. 16.2.19 , 8 CTN</t>
  </si>
  <si>
    <t>DELIVERED ON 13.02.19 FROM M-113</t>
  </si>
  <si>
    <t>COMPRESSOR</t>
  </si>
  <si>
    <t>EXPSNION VALE</t>
  </si>
  <si>
    <t>FAN</t>
  </si>
  <si>
    <t>SWICTH</t>
  </si>
  <si>
    <t>FILTER</t>
  </si>
  <si>
    <t>2019-0233</t>
  </si>
  <si>
    <t>HITACHI RECEIVER DRIER</t>
  </si>
  <si>
    <t>THERMOSTATE EARTHMOVING</t>
  </si>
  <si>
    <t>2019-0234</t>
  </si>
  <si>
    <t xml:space="preserve">COMPANY-A COMPRESSOR </t>
  </si>
  <si>
    <t>S7H13</t>
  </si>
  <si>
    <t>DHL FREIGHT</t>
  </si>
  <si>
    <t>2019-0235</t>
  </si>
  <si>
    <t>REPLACEMENT</t>
  </si>
  <si>
    <t>XING CLUTCH PLATE</t>
  </si>
  <si>
    <r>
      <t xml:space="preserve">AUDI </t>
    </r>
    <r>
      <rPr>
        <b/>
        <sz val="9"/>
        <color indexed="10"/>
        <rFont val="Arial"/>
        <family val="2"/>
      </rPr>
      <t>(ORIGINAL MADE IN GERMANY)</t>
    </r>
  </si>
  <si>
    <t>PC-9191B</t>
  </si>
  <si>
    <r>
      <t>QUALIS</t>
    </r>
    <r>
      <rPr>
        <b/>
        <sz val="9"/>
        <color indexed="10"/>
        <rFont val="Arial"/>
        <family val="2"/>
      </rPr>
      <t>-4 PIN (MOTTI CHODI)</t>
    </r>
  </si>
  <si>
    <t>CONCORD MOTOR</t>
  </si>
  <si>
    <t>UNICLA            SEA-NAIR</t>
  </si>
  <si>
    <t>PC-6261</t>
  </si>
  <si>
    <t>PC-6263</t>
  </si>
  <si>
    <t>2019-0236</t>
  </si>
  <si>
    <t>27.03.19</t>
  </si>
  <si>
    <t>2019-0237</t>
  </si>
  <si>
    <t>2019-0238</t>
  </si>
  <si>
    <t>2019-0239</t>
  </si>
  <si>
    <t>2019-0240</t>
  </si>
  <si>
    <r>
      <t xml:space="preserve">I-10 </t>
    </r>
    <r>
      <rPr>
        <b/>
        <sz val="9"/>
        <color indexed="10"/>
        <rFont val="Arial"/>
        <family val="2"/>
      </rPr>
      <t>GRAND-MMF FREE WITH 86536</t>
    </r>
  </si>
  <si>
    <r>
      <t>M-HWK</t>
    </r>
    <r>
      <rPr>
        <b/>
        <sz val="12"/>
        <color indexed="10"/>
        <rFont val="Arial"/>
        <family val="2"/>
      </rPr>
      <t>S-2-Combo Scheme on 8PCs</t>
    </r>
  </si>
  <si>
    <t>2019-0241</t>
  </si>
  <si>
    <r>
      <t xml:space="preserve">QUALIS </t>
    </r>
    <r>
      <rPr>
        <b/>
        <sz val="9"/>
        <color indexed="10"/>
        <rFont val="Arial"/>
        <family val="2"/>
      </rPr>
      <t>- 2 PIN</t>
    </r>
  </si>
  <si>
    <t>2019-0242</t>
  </si>
  <si>
    <t>2019-0243</t>
  </si>
  <si>
    <t>2019-0244</t>
  </si>
  <si>
    <r>
      <t>AMBASDOR R134A</t>
    </r>
    <r>
      <rPr>
        <b/>
        <sz val="9"/>
        <rFont val="Arial"/>
        <family val="2"/>
      </rPr>
      <t>-2PIN</t>
    </r>
  </si>
  <si>
    <t>WAGON R / ALTO-OLD</t>
  </si>
  <si>
    <t>JATTA T2 NEW</t>
  </si>
  <si>
    <t>PC-86083-Q5</t>
  </si>
  <si>
    <r>
      <t xml:space="preserve">ALTIS </t>
    </r>
    <r>
      <rPr>
        <b/>
        <sz val="9"/>
        <color indexed="10"/>
        <rFont val="Arial"/>
        <family val="2"/>
      </rPr>
      <t>-DSL- Q5</t>
    </r>
  </si>
  <si>
    <t>Dealer-326</t>
  </si>
  <si>
    <t>COMPANY-A RESISTANCE, SENSOR</t>
  </si>
  <si>
    <t>2019-0245</t>
  </si>
  <si>
    <t>2019-0246</t>
  </si>
  <si>
    <t>PREVIOUS</t>
  </si>
  <si>
    <t>CATALOUEG</t>
  </si>
  <si>
    <t>2019-0247</t>
  </si>
  <si>
    <t>29.03.19</t>
  </si>
  <si>
    <t>2019-0248</t>
  </si>
  <si>
    <t>2019-0249</t>
  </si>
  <si>
    <t>2019-0250</t>
  </si>
  <si>
    <t>ENDEAVOUR</t>
  </si>
  <si>
    <t>SDN-027/END.</t>
  </si>
  <si>
    <t>SAURASHTRA ROADWAYS 1572596/19.03.19/15CTN</t>
  </si>
  <si>
    <t>GUJARAT TRAVELS 11/11319; 19.03.19; 2CTNS</t>
  </si>
  <si>
    <t>FROM PHYSICAL CHALLAN</t>
  </si>
  <si>
    <t>JALANDHAR FRT.CARRIERS LR # 25130; 20.03.19; 23CTN</t>
  </si>
  <si>
    <t>Dealer-343 LR # 86248; 20.03.19; 8CTN</t>
  </si>
  <si>
    <t xml:space="preserve">FROM PHYSICAL </t>
  </si>
  <si>
    <t>ANDHRA RAIL SERV. LR # 13262; 20.3.19; 3CTN</t>
  </si>
  <si>
    <t>CATALOGUE / CATALOG</t>
  </si>
  <si>
    <t>HARYANA PUNJAB ROADLINE LR NO 138240 DT. 27.3.19 , 18 CTN</t>
  </si>
  <si>
    <t>GUJRAT TRAVELS LR NO 11/11416 DT. 26.3.19 , 3 CTN</t>
  </si>
  <si>
    <t>VRL LR NO 1023292521 DT. 26.3.19 , 16 CTN</t>
  </si>
  <si>
    <t>PC-4713                                             10S11C</t>
  </si>
  <si>
    <r>
      <t>508</t>
    </r>
    <r>
      <rPr>
        <b/>
        <sz val="9"/>
        <color indexed="10"/>
        <rFont val="Arial"/>
        <family val="2"/>
      </rPr>
      <t xml:space="preserve"> IN MULTIGROOVE</t>
    </r>
  </si>
  <si>
    <t>2019-0251</t>
  </si>
  <si>
    <t>2019-0252</t>
  </si>
  <si>
    <t>2019-0253</t>
  </si>
  <si>
    <t>2019-0254</t>
  </si>
  <si>
    <t>2019-0255</t>
  </si>
  <si>
    <t>2019-0256</t>
  </si>
  <si>
    <t>2019-0257</t>
  </si>
  <si>
    <t>2019-0258</t>
  </si>
  <si>
    <t>2019-0259</t>
  </si>
  <si>
    <t>2019-0260</t>
  </si>
  <si>
    <t>2019-0261</t>
  </si>
  <si>
    <t>2019-0262</t>
  </si>
  <si>
    <t>2019-0263</t>
  </si>
  <si>
    <t>2019-0264</t>
  </si>
  <si>
    <t>2019-0265</t>
  </si>
  <si>
    <t>2019-0266</t>
  </si>
  <si>
    <t>2019-0267</t>
  </si>
  <si>
    <t>2019-0268</t>
  </si>
  <si>
    <t>2019-0269</t>
  </si>
  <si>
    <t>2019-0270</t>
  </si>
  <si>
    <t>2019-0271</t>
  </si>
  <si>
    <t>2019-0272</t>
  </si>
  <si>
    <t>2019-0273</t>
  </si>
  <si>
    <t>2019-0274</t>
  </si>
  <si>
    <t>2019-0275</t>
  </si>
  <si>
    <t>2019-0276</t>
  </si>
  <si>
    <t>2019-0277</t>
  </si>
  <si>
    <t>2019-0278</t>
  </si>
  <si>
    <t>2019-0279</t>
  </si>
  <si>
    <t>2019-0280</t>
  </si>
  <si>
    <t>2019-0281</t>
  </si>
  <si>
    <t>2019-0282</t>
  </si>
  <si>
    <t>2019-0283</t>
  </si>
  <si>
    <t>2019-0284</t>
  </si>
  <si>
    <t>2019-0285</t>
  </si>
  <si>
    <t>2019-0286</t>
  </si>
  <si>
    <t>2019-0287</t>
  </si>
  <si>
    <t>2019-0288</t>
  </si>
  <si>
    <t>2019-0289</t>
  </si>
  <si>
    <t>2019-0290</t>
  </si>
  <si>
    <t>2019-0291</t>
  </si>
  <si>
    <t>2019-0292</t>
  </si>
  <si>
    <t>2019-0293</t>
  </si>
  <si>
    <t>2019-0294</t>
  </si>
  <si>
    <t>2019-0295</t>
  </si>
  <si>
    <t>2019-0296</t>
  </si>
  <si>
    <t>2019-0297</t>
  </si>
  <si>
    <t>2019-0298</t>
  </si>
  <si>
    <t>2019-0299</t>
  </si>
  <si>
    <t>2019-0300</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</si>
  <si>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</si>
  <si>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</si>
  <si>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</si>
  <si>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</si>
  <si>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</si>
  <si>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</si>
  <si>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</si>
  <si>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</si>
  <si>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</si>
  <si>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</si>
  <si>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</si>
  <si>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</si>
  <si>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</si>
  <si>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</si>
  <si>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</si>
  <si>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</si>
  <si>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</si>
  <si>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</si>
  <si>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</si>
  <si>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</si>
  <si>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</si>
  <si>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</si>
  <si>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</si>
  <si>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</si>
  <si>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</si>
  <si>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</si>
  <si>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</si>
  <si>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</si>
  <si>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</si>
  <si>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</si>
  <si>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</si>
  <si>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2019-0332</t>
  </si>
  <si>
    <t>2019-0333</t>
  </si>
  <si>
    <t>2019-0334</t>
  </si>
  <si>
    <t>2019-0335</t>
  </si>
  <si>
    <t>2019-0336</t>
  </si>
  <si>
    <t>2019-0337</t>
  </si>
  <si>
    <t>2019-0338</t>
  </si>
  <si>
    <t>2019-0339</t>
  </si>
  <si>
    <t>2019-0340</t>
  </si>
  <si>
    <t>2019-0341</t>
  </si>
  <si>
    <t>2019-0342</t>
  </si>
  <si>
    <t>2019-0343</t>
  </si>
  <si>
    <t>2019-0344</t>
  </si>
  <si>
    <t>2019-0345</t>
  </si>
  <si>
    <t>2019-0346</t>
  </si>
  <si>
    <t>2019-0347</t>
  </si>
  <si>
    <t>2019-0348</t>
  </si>
  <si>
    <t>2019-0349</t>
  </si>
  <si>
    <t>2019-0350</t>
  </si>
  <si>
    <t>2019-0351</t>
  </si>
  <si>
    <t>2019-0352</t>
  </si>
  <si>
    <t>2019-0353</t>
  </si>
  <si>
    <t>2019-0354</t>
  </si>
  <si>
    <t>2019-0355</t>
  </si>
  <si>
    <t>2019-0356</t>
  </si>
  <si>
    <t>2019-0357</t>
  </si>
  <si>
    <t>2019-0358</t>
  </si>
  <si>
    <t>2019-0359</t>
  </si>
  <si>
    <t>2019-0360</t>
  </si>
  <si>
    <t>2019-0361</t>
  </si>
  <si>
    <t>2019-0362</t>
  </si>
  <si>
    <t>2019-0363</t>
  </si>
  <si>
    <t>2019-0364</t>
  </si>
  <si>
    <t>2019-0365</t>
  </si>
  <si>
    <t>2019-0366</t>
  </si>
  <si>
    <t>2019-0367</t>
  </si>
  <si>
    <t>2019-0368</t>
  </si>
  <si>
    <t>2019-0369</t>
  </si>
  <si>
    <t>2019-0370</t>
  </si>
  <si>
    <t>2019-0371</t>
  </si>
  <si>
    <t>2019-0372</t>
  </si>
  <si>
    <t>2019-0373</t>
  </si>
  <si>
    <t>2019-0374</t>
  </si>
  <si>
    <t>2019-0375</t>
  </si>
  <si>
    <t>2019-0376</t>
  </si>
  <si>
    <t>2019-0377</t>
  </si>
  <si>
    <t>2019-0378</t>
  </si>
  <si>
    <t>2019-0379</t>
  </si>
  <si>
    <t>2019-0380</t>
  </si>
  <si>
    <t>2019-0381</t>
  </si>
  <si>
    <t>2019-0382</t>
  </si>
  <si>
    <t>2019-0383</t>
  </si>
  <si>
    <t>2019-0384</t>
  </si>
  <si>
    <t>2019-0385</t>
  </si>
  <si>
    <t>2019-0386</t>
  </si>
  <si>
    <t>2019-0387</t>
  </si>
  <si>
    <t>2019-0388</t>
  </si>
  <si>
    <t>2019-0389</t>
  </si>
  <si>
    <t>2019-0390</t>
  </si>
  <si>
    <t>2019-0391</t>
  </si>
  <si>
    <t>2019-0392</t>
  </si>
  <si>
    <t>2019-0393</t>
  </si>
  <si>
    <t>2019-0394</t>
  </si>
  <si>
    <t>2019-0395</t>
  </si>
  <si>
    <t>2019-0396</t>
  </si>
  <si>
    <t>2019-0397</t>
  </si>
  <si>
    <t>2019-0398</t>
  </si>
  <si>
    <t>2019-0399</t>
  </si>
  <si>
    <t>2019-0400</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</si>
  <si>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</si>
  <si>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</si>
  <si>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</si>
  <si>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</si>
  <si>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</si>
  <si>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</si>
  <si>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</si>
  <si>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</si>
  <si>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</si>
  <si>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</si>
  <si>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</si>
  <si>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</si>
  <si>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</si>
  <si>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</si>
  <si>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</si>
  <si>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</si>
  <si>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</si>
  <si>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</si>
  <si>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</si>
  <si>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</si>
  <si>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</si>
  <si>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</si>
  <si>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</si>
  <si>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</si>
  <si>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</si>
  <si>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</si>
  <si>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</si>
  <si>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</si>
  <si>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</si>
  <si>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</si>
  <si>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2019-0431</t>
  </si>
  <si>
    <t>2019-0432</t>
  </si>
  <si>
    <t>2019-0433</t>
  </si>
  <si>
    <t>2019-0434</t>
  </si>
  <si>
    <t>2019-0435</t>
  </si>
  <si>
    <t>2019-0436</t>
  </si>
  <si>
    <t>2019-0437</t>
  </si>
  <si>
    <t>2019-0438</t>
  </si>
  <si>
    <t>2019-0439</t>
  </si>
  <si>
    <t>2019-0440</t>
  </si>
  <si>
    <t>2019-0441</t>
  </si>
  <si>
    <t>2019-0442</t>
  </si>
  <si>
    <t>2019-0443</t>
  </si>
  <si>
    <t>2019-0444</t>
  </si>
  <si>
    <t>2019-0445</t>
  </si>
  <si>
    <t>2019-0446</t>
  </si>
  <si>
    <t>2019-0447</t>
  </si>
  <si>
    <t>2019-0448</t>
  </si>
  <si>
    <t>2019-0449</t>
  </si>
  <si>
    <t>2019-0450</t>
  </si>
  <si>
    <t>2019-0451</t>
  </si>
  <si>
    <t>2019-0452</t>
  </si>
  <si>
    <t>2019-0453</t>
  </si>
  <si>
    <t>2019-0454</t>
  </si>
  <si>
    <t>2019-0455</t>
  </si>
  <si>
    <t>2019-0456</t>
  </si>
  <si>
    <t>2019-0457</t>
  </si>
  <si>
    <t>2019-0458</t>
  </si>
  <si>
    <t>2019-0459</t>
  </si>
  <si>
    <t>2019-0460</t>
  </si>
  <si>
    <t>2019-0461</t>
  </si>
  <si>
    <t>2019-0462</t>
  </si>
  <si>
    <t>2019-0463</t>
  </si>
  <si>
    <t>2019-0464</t>
  </si>
  <si>
    <t>2019-0465</t>
  </si>
  <si>
    <t>2019-0466</t>
  </si>
  <si>
    <t>2019-0467</t>
  </si>
  <si>
    <t>2019-0468</t>
  </si>
  <si>
    <t xml:space="preserve">COLLECTED FROM Contact-139 AND GIVE TO Transporter-005 </t>
  </si>
  <si>
    <t>PRICE OF 134A MOUTH,NUT AND UNION GIVEN AS 1 UNIT OF EACH SIZE, VICTORY GOODS CARRIERS LR NO.71973/18.03.19/3CTNS</t>
  </si>
  <si>
    <t>30.03.19</t>
  </si>
  <si>
    <t>FROM PHYSIAL CHALLAN</t>
  </si>
  <si>
    <t>FROM PHYSCAL CHALLAN</t>
  </si>
  <si>
    <t>WR (4 PIN)</t>
  </si>
  <si>
    <t>PC-7519</t>
  </si>
  <si>
    <t>31.03.19</t>
  </si>
  <si>
    <t>SWIFT NEW</t>
  </si>
  <si>
    <t>SDN-1021MC/SKODA // SD-122MC/SKD</t>
  </si>
  <si>
    <t>01.04.19</t>
  </si>
  <si>
    <t>PUNTO</t>
  </si>
  <si>
    <t>SD139MC/TT</t>
  </si>
  <si>
    <t>SUC-ST.</t>
  </si>
  <si>
    <t>DIS ST.</t>
  </si>
  <si>
    <t>PC-805</t>
  </si>
  <si>
    <t>PC-803</t>
  </si>
  <si>
    <t>R134A</t>
  </si>
  <si>
    <t>DIS-L FLARE</t>
  </si>
  <si>
    <t>SUC-L FLARE</t>
  </si>
  <si>
    <t>02.04.19</t>
  </si>
  <si>
    <t>Dealer-180</t>
  </si>
  <si>
    <t>Dealer-340</t>
  </si>
  <si>
    <t>GSTIN-MASKED</t>
  </si>
  <si>
    <r>
      <t xml:space="preserve">FLARE </t>
    </r>
    <r>
      <rPr>
        <b/>
        <sz val="9"/>
        <rFont val="Arial"/>
        <family val="2"/>
      </rPr>
      <t>(ANGLE TYPE)</t>
    </r>
  </si>
  <si>
    <t>FK-1011</t>
  </si>
  <si>
    <r>
      <t xml:space="preserve">O-RING </t>
    </r>
    <r>
      <rPr>
        <b/>
        <sz val="9"/>
        <rFont val="Arial"/>
        <family val="2"/>
      </rPr>
      <t>(ANGLE TYPE)</t>
    </r>
  </si>
  <si>
    <t>FK-1012</t>
  </si>
  <si>
    <t>ND SURBOS/ZEN/ESTEEM</t>
  </si>
  <si>
    <t>SD-1005ND-MC //     SDN-1012/MC/ND //   SD-113MC/ND</t>
  </si>
  <si>
    <t>SD-1003-MC  //              SDN-1008/MC/QUALIS // SD-114MC/QUALIS</t>
  </si>
  <si>
    <t>PC-86556Q5</t>
  </si>
  <si>
    <t>Address line (redacted)</t>
  </si>
  <si>
    <t>2.4.19</t>
  </si>
  <si>
    <t>30BD40DU                        305523</t>
  </si>
  <si>
    <r>
      <t>SUZUKI SWIFT</t>
    </r>
    <r>
      <rPr>
        <b/>
        <sz val="9"/>
        <color indexed="10"/>
        <rFont val="Arial"/>
        <family val="2"/>
      </rPr>
      <t>-PTL</t>
    </r>
  </si>
  <si>
    <t>32BD4718DU  304718</t>
  </si>
  <si>
    <t>CLUCTH SET</t>
  </si>
  <si>
    <t>COMPRESOR</t>
  </si>
  <si>
    <t>BEARING</t>
  </si>
  <si>
    <t>M COIL</t>
  </si>
  <si>
    <t>GATI LR #</t>
  </si>
  <si>
    <t>EXP. VALVE</t>
  </si>
  <si>
    <r>
      <t xml:space="preserve">CONCORD-AL, </t>
    </r>
    <r>
      <rPr>
        <b/>
        <sz val="9"/>
        <rFont val="Arial"/>
        <family val="2"/>
      </rPr>
      <t xml:space="preserve">BEIGE / </t>
    </r>
    <r>
      <rPr>
        <sz val="9"/>
        <rFont val="Arial"/>
        <family val="2"/>
      </rPr>
      <t xml:space="preserve">WOODEN COLOR GRILL                     </t>
    </r>
    <r>
      <rPr>
        <b/>
        <sz val="9"/>
        <color indexed="10"/>
        <rFont val="Arial"/>
        <family val="2"/>
      </rPr>
      <t>(WITH ELECTRONIC SWITCH WITH SEPARATE RELAY &amp; RESISTOR)</t>
    </r>
  </si>
  <si>
    <t>GET BACK 20PCS OF SANTRO XING PULLEY</t>
  </si>
  <si>
    <t>PC-1204</t>
  </si>
  <si>
    <t>HONDA AMAZE</t>
  </si>
  <si>
    <t>HONDA CITY (BLOCK TYPE)</t>
  </si>
  <si>
    <t>FK-961C</t>
  </si>
  <si>
    <t>INNOVA REAR</t>
  </si>
  <si>
    <t>FK-1082B</t>
  </si>
  <si>
    <t>PC-1203</t>
  </si>
  <si>
    <r>
      <t xml:space="preserve">SANTRO </t>
    </r>
    <r>
      <rPr>
        <b/>
        <sz val="9"/>
        <color indexed="8"/>
        <rFont val="Arial"/>
        <family val="2"/>
      </rPr>
      <t>(ANGLE TYPE)</t>
    </r>
  </si>
  <si>
    <t>FK-1023B</t>
  </si>
  <si>
    <r>
      <t xml:space="preserve">TRAVERA </t>
    </r>
    <r>
      <rPr>
        <b/>
        <sz val="9"/>
        <rFont val="Arial"/>
        <family val="2"/>
      </rPr>
      <t>(BLOCK TYPE)</t>
    </r>
  </si>
  <si>
    <t>ENDEVOUR T1</t>
  </si>
  <si>
    <t>PCP-E18486</t>
  </si>
  <si>
    <t>FREIGHT TRIVENI</t>
  </si>
  <si>
    <t>FREIGHT COURIER TRACK ON 7 KG</t>
  </si>
  <si>
    <t>DRIER SHIPPED BY TRIVENI CARRIER LR NO 3120 DT. 1.4.19, 2 CTN AND THERMOSTATE SHIPPED BY TRACK ON COURIER TRACKING NO 1375359620 , 1 CTN</t>
  </si>
  <si>
    <t>TRACK ON COURIER TRACKING NO1364740063 , 1 CTN</t>
  </si>
  <si>
    <t>NAVRAJ LOGISTICS LR NO 4194 DT. 1.4.19</t>
  </si>
  <si>
    <t>PC-0213</t>
  </si>
  <si>
    <t>SANTRO FREE WITH 86541Q5</t>
  </si>
  <si>
    <t>03.04.19</t>
  </si>
  <si>
    <t>LAMBA LR NO.102267/02.04.19/10CTNS</t>
  </si>
  <si>
    <t>XPRESS CARGO 10211 DT. 19.3.19/9CTN</t>
  </si>
  <si>
    <t>04.04.19</t>
  </si>
  <si>
    <t>COMPANY-A HOSE FITTING</t>
  </si>
  <si>
    <t>SETS</t>
  </si>
  <si>
    <t>FLARE</t>
  </si>
  <si>
    <t>Dealer-342</t>
  </si>
  <si>
    <t>Dealer-312</t>
  </si>
  <si>
    <t>05.04.19</t>
  </si>
  <si>
    <r>
      <t>R-134A ALUMINUM FITTING</t>
    </r>
    <r>
      <rPr>
        <b/>
        <sz val="9"/>
        <color indexed="10"/>
        <rFont val="Arial"/>
        <family val="2"/>
      </rPr>
      <t xml:space="preserve"> (6PCS SET)</t>
    </r>
  </si>
  <si>
    <r>
      <t xml:space="preserve">HONDA CITY </t>
    </r>
    <r>
      <rPr>
        <b/>
        <sz val="9"/>
        <color indexed="10"/>
        <rFont val="Arial"/>
        <family val="2"/>
      </rPr>
      <t>2016 I.VTEC -PTL</t>
    </r>
  </si>
  <si>
    <r>
      <t xml:space="preserve">HONDA CITY </t>
    </r>
    <r>
      <rPr>
        <b/>
        <sz val="9"/>
        <color indexed="10"/>
        <rFont val="Arial"/>
        <family val="2"/>
      </rPr>
      <t>2016 I.VTEC DSL-Q5</t>
    </r>
  </si>
  <si>
    <r>
      <t xml:space="preserve">SANTRO </t>
    </r>
    <r>
      <rPr>
        <sz val="9"/>
        <color indexed="10"/>
        <rFont val="Arial"/>
        <family val="2"/>
      </rPr>
      <t>FREE WITH 86125</t>
    </r>
  </si>
  <si>
    <r>
      <t>CONCORD-COPPER, BEIGE</t>
    </r>
    <r>
      <rPr>
        <b/>
        <sz val="9"/>
        <rFont val="Arial"/>
        <family val="2"/>
      </rPr>
      <t xml:space="preserve"> / </t>
    </r>
    <r>
      <rPr>
        <sz val="9"/>
        <rFont val="Arial"/>
        <family val="2"/>
      </rPr>
      <t xml:space="preserve">WOODEN COLOR GRILL                     </t>
    </r>
    <r>
      <rPr>
        <b/>
        <sz val="9"/>
        <color indexed="10"/>
        <rFont val="Arial"/>
        <family val="2"/>
      </rPr>
      <t>(WITH ELECTRONIC SWITCH IN-BUILT RELAY &amp; RESISTOR)</t>
    </r>
  </si>
  <si>
    <t>UNICLA- MODEL # 2</t>
  </si>
  <si>
    <t>Address line (redacted)</t>
  </si>
  <si>
    <t>Dealer-343 LR # 85639/03.04.19/11CTNS WITH 2019-0250</t>
  </si>
  <si>
    <t>Dealer-343 LR # 85639/03.04.19/11CTNS WITH 2019-0261</t>
  </si>
  <si>
    <t>CHANGED NO. DUE TO 2019-0266 USED TWICE</t>
  </si>
  <si>
    <t>Address line (redacted)</t>
  </si>
  <si>
    <t>06.04.19</t>
  </si>
  <si>
    <t>Address line (redacted)</t>
  </si>
  <si>
    <t>Dealer-343</t>
  </si>
  <si>
    <t>SHORT SUPPLIES</t>
  </si>
  <si>
    <t xml:space="preserve">2 PCS 86125 SCHEME OF 86541Q5 NOT SUPPLIED IN THIS CHALLAN SO SEND IN                                 2019-0291, </t>
  </si>
  <si>
    <t xml:space="preserve">2 PCS 86125 SCHEME OF 86541Q5 WAS NOT SUPPLIED IN 2019-0250, </t>
  </si>
  <si>
    <t>AS PER Contact, 5 PCS BOLOERO MEG SD102MC/BLR. WAS NOT FOUND IN CLUTCH SET OF BOLERO, IT IS NOT POSSIBLE BUT AS A SPECIAL CASE WE ACCEPT HIS REQUEST</t>
  </si>
  <si>
    <t>Dealer-341</t>
  </si>
  <si>
    <t>Address line (redacted)</t>
  </si>
  <si>
    <t>Address line (redacted)</t>
  </si>
  <si>
    <t>GSTIN-MASKED</t>
  </si>
  <si>
    <t>COMPANY-A MISC</t>
  </si>
  <si>
    <t>5.4.19</t>
  </si>
  <si>
    <t>PC-1209</t>
  </si>
  <si>
    <t>TEMPO TRAVELLER (FRONT &amp; REAR)</t>
  </si>
  <si>
    <t>FK-0116</t>
  </si>
  <si>
    <t>CONCORD SWITCH</t>
  </si>
  <si>
    <t>SDN MEGENET COIL</t>
  </si>
  <si>
    <t>SD-137MC/VARNA</t>
  </si>
  <si>
    <t>SD-322PL/SX4</t>
  </si>
  <si>
    <r>
      <t>SUPERKING</t>
    </r>
    <r>
      <rPr>
        <b/>
        <u/>
        <sz val="9"/>
        <color indexed="10"/>
        <rFont val="Arial"/>
        <family val="2"/>
      </rPr>
      <t>-12V</t>
    </r>
  </si>
  <si>
    <t>SK 12V</t>
  </si>
  <si>
    <t>COMPANY-A MOTOR</t>
  </si>
  <si>
    <r>
      <t>TATA ARIA</t>
    </r>
    <r>
      <rPr>
        <b/>
        <sz val="9"/>
        <color indexed="10"/>
        <rFont val="Arial"/>
        <family val="2"/>
      </rPr>
      <t>-DSL</t>
    </r>
  </si>
  <si>
    <t>NAGPUR FREIGHT CARRIER LR NO 827960 DT. 3.4.19,6 CTN</t>
  </si>
  <si>
    <t>VRL LR NO 1023293113 DT 4.4.19 , 4 CTN</t>
  </si>
  <si>
    <t>HARYANA PUNJAB ROADLINE LR. 138479 DT. 3.4.19 , 14 CTN</t>
  </si>
  <si>
    <t>Address line (redacted)</t>
  </si>
  <si>
    <t>SANTRO FREEN WITH 86541Q5</t>
  </si>
  <si>
    <t>SANTRO FREE WITH 86841Q5</t>
  </si>
  <si>
    <t>JALANDHAR FRT.CARRIERS LR # 27424/01.04.19/33CTNS</t>
  </si>
  <si>
    <t>08.04.19</t>
  </si>
  <si>
    <t xml:space="preserve">SD-227CP/SWT-DSL </t>
  </si>
  <si>
    <t>COMPANY-A PIPE</t>
  </si>
  <si>
    <t>CLUCTH ASS</t>
  </si>
  <si>
    <t>EXP VALVE</t>
  </si>
  <si>
    <t>CONRD WITCH</t>
  </si>
  <si>
    <t>MWGNET COIL</t>
  </si>
  <si>
    <t>PULLEY</t>
  </si>
  <si>
    <t>COOLING COIL</t>
  </si>
  <si>
    <t>7.4.19</t>
  </si>
  <si>
    <t>VOLVO SMALL PULLEY</t>
  </si>
  <si>
    <t>PC-5235</t>
  </si>
  <si>
    <t>PC-5236</t>
  </si>
  <si>
    <t>PC-5237</t>
  </si>
  <si>
    <t>XACIS 220</t>
  </si>
  <si>
    <t xml:space="preserve">HITACHI </t>
  </si>
  <si>
    <t>VOLVO BIG</t>
  </si>
  <si>
    <t>COMPANY-A HOSE FITTINGS</t>
  </si>
  <si>
    <t>ASSORTED MODEL 1 HOSE FITTING WITH CATORI</t>
  </si>
  <si>
    <t>ASSORTED MODEL 3 HOSE FITTING WITH CATORI</t>
  </si>
  <si>
    <t>ASSORTED MODEL 2 HOSE FITTING WITH CATORI</t>
  </si>
  <si>
    <t>DELIVERY AT K,GATE TO CHOTU AS LAMBA OPEN AFTER 3PM</t>
  </si>
  <si>
    <t>07.04.19</t>
  </si>
  <si>
    <t>PC-683R</t>
  </si>
  <si>
    <t xml:space="preserve">SDN PULLEY </t>
  </si>
  <si>
    <t>14x25x26mm flare</t>
  </si>
  <si>
    <r>
      <t xml:space="preserve">AUDI A6 </t>
    </r>
    <r>
      <rPr>
        <b/>
        <sz val="9"/>
        <color indexed="10"/>
        <rFont val="Arial"/>
        <family val="2"/>
      </rPr>
      <t>PREMIUM Q5</t>
    </r>
  </si>
  <si>
    <t>PCP-C86082</t>
  </si>
  <si>
    <t>09.04.19</t>
  </si>
  <si>
    <t>Address line (redacted)</t>
  </si>
  <si>
    <t>PALLET COST</t>
  </si>
  <si>
    <t>NEW BANK</t>
  </si>
  <si>
    <t>NEW CASH</t>
  </si>
  <si>
    <t>FINAL</t>
  </si>
  <si>
    <t>86kg</t>
  </si>
  <si>
    <t xml:space="preserve"> PCP-E10246</t>
  </si>
  <si>
    <t>11.04.19</t>
  </si>
  <si>
    <r>
      <rPr>
        <sz val="9"/>
        <color indexed="10"/>
        <rFont val="Arial"/>
        <family val="2"/>
      </rPr>
      <t xml:space="preserve">4 PCS </t>
    </r>
    <r>
      <rPr>
        <sz val="9"/>
        <rFont val="Arial"/>
        <family val="2"/>
      </rPr>
      <t>507</t>
    </r>
    <r>
      <rPr>
        <b/>
        <sz val="9"/>
        <color indexed="10"/>
        <rFont val="Arial"/>
        <family val="2"/>
      </rPr>
      <t xml:space="preserve"> IN MULTIGROOVE</t>
    </r>
  </si>
  <si>
    <t>Dealer-346</t>
  </si>
  <si>
    <t>Address line (redacted)</t>
  </si>
  <si>
    <t>12.04.19</t>
  </si>
  <si>
    <t>SEA-NAIR CONCORD</t>
  </si>
  <si>
    <r>
      <t>507</t>
    </r>
    <r>
      <rPr>
        <b/>
        <sz val="9"/>
        <color indexed="10"/>
        <rFont val="Arial"/>
        <family val="2"/>
      </rPr>
      <t>-V GROVE PULLEY FREE WITH CC</t>
    </r>
  </si>
  <si>
    <t>Dealer-152</t>
  </si>
  <si>
    <t>SDN031/H.JAZZ</t>
  </si>
  <si>
    <t>SDN035/POLO</t>
  </si>
  <si>
    <r>
      <t>SD-100MC/SCR</t>
    </r>
    <r>
      <rPr>
        <sz val="9"/>
        <rFont val="Arial"/>
        <family val="2"/>
      </rPr>
      <t>-B /  SD-1002-MC // SDN-1007/MC/ACCENT CRDI // SD-138MC/MHWK</t>
    </r>
  </si>
  <si>
    <r>
      <t>ELANTRA FLUDIC</t>
    </r>
    <r>
      <rPr>
        <b/>
        <sz val="8.5"/>
        <color indexed="10"/>
        <rFont val="Arial"/>
        <family val="2"/>
      </rPr>
      <t>-DENSO TYPE</t>
    </r>
  </si>
  <si>
    <t>PCP-E10069</t>
  </si>
  <si>
    <t>SAURASHTRYA ROADWAYS BANGALORE LR NO 1573260 DT. 10.4.19 , 9 CTN</t>
  </si>
  <si>
    <t>TRACK ON COURIER 1375359622 DT. 7.4.19</t>
  </si>
  <si>
    <t>TRACK ON COURIER 1375359631 DT. 7.4.19 , 1 CTN</t>
  </si>
  <si>
    <t>TRIVENI CARRIER 3142 DT. 11.4.19 , 1 CTN</t>
  </si>
  <si>
    <t>12.4.19</t>
  </si>
  <si>
    <t>HITACHI</t>
  </si>
  <si>
    <t>Dealer-076</t>
  </si>
  <si>
    <t>Address line (redacted)</t>
  </si>
  <si>
    <t>13.04.19</t>
  </si>
  <si>
    <r>
      <t>507</t>
    </r>
    <r>
      <rPr>
        <b/>
        <sz val="9"/>
        <color indexed="10"/>
        <rFont val="Arial"/>
        <family val="2"/>
      </rPr>
      <t>-V GROVE PULLEY FREE WITH CC SCHEME</t>
    </r>
  </si>
  <si>
    <t>BILL NOT ISSUED FOR FAN</t>
  </si>
  <si>
    <t>PCP-C86832</t>
  </si>
  <si>
    <r>
      <t xml:space="preserve">AUDI Q7  </t>
    </r>
    <r>
      <rPr>
        <b/>
        <sz val="9"/>
        <color indexed="10"/>
        <rFont val="Arial"/>
        <family val="2"/>
      </rPr>
      <t>PREMIUM Q5</t>
    </r>
  </si>
  <si>
    <t>125MC/WR</t>
  </si>
  <si>
    <t>Dealer-176</t>
  </si>
  <si>
    <t>Address line (redacted)</t>
  </si>
  <si>
    <t>Address line (redacted)</t>
  </si>
  <si>
    <t>Address line (redacted)</t>
  </si>
  <si>
    <t>GSTIN-MASKED</t>
  </si>
  <si>
    <t>AC HOSE</t>
  </si>
  <si>
    <t>BS-15MM</t>
  </si>
  <si>
    <t>Dealer-345</t>
  </si>
  <si>
    <t>HOSE (SUC)-15MM</t>
  </si>
  <si>
    <t>ü</t>
  </si>
  <si>
    <t>üü</t>
  </si>
  <si>
    <t>SRD LOGISTICS LR # 5593724/09.04.19/8CTNS</t>
  </si>
  <si>
    <r>
      <t>507</t>
    </r>
    <r>
      <rPr>
        <b/>
        <sz val="9"/>
        <color indexed="10"/>
        <rFont val="Arial"/>
        <family val="2"/>
      </rPr>
      <t xml:space="preserve"> V-GROVE FREE WITH CC</t>
    </r>
  </si>
  <si>
    <t>LAMBA DOOR TO DOOR SERV. LR # 58413/13.04.19/10CTNS</t>
  </si>
  <si>
    <t>Address line (redacted)</t>
  </si>
  <si>
    <t>Address line (redacted)</t>
  </si>
  <si>
    <t>JALANDHAR FRT.CARRIERS LR # 26099/12.04.19/9CTNS</t>
  </si>
  <si>
    <t>Address line (redacted)</t>
  </si>
  <si>
    <r>
      <rPr>
        <sz val="9"/>
        <color indexed="10"/>
        <rFont val="Arial"/>
        <family val="2"/>
      </rPr>
      <t xml:space="preserve">4 PCS </t>
    </r>
    <r>
      <rPr>
        <sz val="9"/>
        <rFont val="Arial"/>
        <family val="2"/>
      </rPr>
      <t>508</t>
    </r>
    <r>
      <rPr>
        <b/>
        <sz val="9"/>
        <color indexed="10"/>
        <rFont val="Arial"/>
        <family val="2"/>
      </rPr>
      <t xml:space="preserve"> IN MULTIGROOVE</t>
    </r>
  </si>
  <si>
    <t>15.04.18</t>
  </si>
  <si>
    <t>TOKEI RESISTANCE</t>
  </si>
  <si>
    <t>12"X10 B- Straight Blade</t>
  </si>
  <si>
    <r>
      <t>507</t>
    </r>
    <r>
      <rPr>
        <b/>
        <sz val="9"/>
        <color indexed="10"/>
        <rFont val="Arial"/>
        <family val="2"/>
      </rPr>
      <t>-V GROVE PULLEY FREE WITH COOLING COIL</t>
    </r>
  </si>
  <si>
    <r>
      <t xml:space="preserve">HONDA CITY (TYPE-1)                                       </t>
    </r>
    <r>
      <rPr>
        <b/>
        <sz val="9"/>
        <rFont val="Arial"/>
        <family val="2"/>
      </rPr>
      <t xml:space="preserve">(ANGLE TYPE) </t>
    </r>
  </si>
  <si>
    <t>FK-1034</t>
  </si>
  <si>
    <t>SD-102MC/BLR OE</t>
  </si>
  <si>
    <t>Dealer-347</t>
  </si>
  <si>
    <t>Contact-075</t>
  </si>
  <si>
    <t>GET BACK 20PCS OF SANTRO XING PULLEY, FLARE FITTING</t>
  </si>
  <si>
    <t>PART OF CC SCHEME</t>
  </si>
  <si>
    <t>15.04.19</t>
  </si>
  <si>
    <t>16.04.19</t>
  </si>
  <si>
    <t>306KG</t>
  </si>
  <si>
    <t>16.4.19</t>
  </si>
  <si>
    <t>Dealer-247</t>
  </si>
  <si>
    <t>Dealer-348</t>
  </si>
  <si>
    <t>Address line (redacted)</t>
  </si>
  <si>
    <t>ONLY BOLT AVAILABLE [NO PORT]</t>
  </si>
  <si>
    <t>Dealer-264</t>
  </si>
  <si>
    <t>Dealer-265</t>
  </si>
  <si>
    <t>Address line (redacted)</t>
  </si>
  <si>
    <t>250/BAG</t>
  </si>
  <si>
    <t>50MTR</t>
  </si>
  <si>
    <r>
      <t>SD-100MC/SCR</t>
    </r>
    <r>
      <rPr>
        <sz val="9"/>
        <rFont val="Arial"/>
        <family val="2"/>
      </rPr>
      <t>-B /   SD-1002-MC //         SDN-1007/MC/ACCENT CRDI //                             SD-138MC/MHWK</t>
    </r>
  </si>
  <si>
    <t>SD-127MC/SCR-SANDEN</t>
  </si>
  <si>
    <t>SDN036/LOGAN DSL</t>
  </si>
  <si>
    <t>Dealer-343 LR # 85778/16.04.19/5CTN</t>
  </si>
  <si>
    <t>ANDHRA RAIL SERV. LR # 13300/16.04.19/6CTNS, HPLP SEND THR. SHREE MARUTI COURIER (BY AIR)</t>
  </si>
  <si>
    <r>
      <t>507</t>
    </r>
    <r>
      <rPr>
        <b/>
        <sz val="9"/>
        <color indexed="10"/>
        <rFont val="Arial"/>
        <family val="2"/>
      </rPr>
      <t xml:space="preserve"> IN MULTIGROOVE FREE WITH COOLING COIL</t>
    </r>
  </si>
  <si>
    <t>18.04.19</t>
  </si>
  <si>
    <t>355KG</t>
  </si>
  <si>
    <t>DRIER</t>
  </si>
  <si>
    <t>EXP VALE</t>
  </si>
  <si>
    <t>CLUTCH ASSEMBLY</t>
  </si>
  <si>
    <t>JALANDHAR FRT.CARRIERS LR # 25353/17.04.19/30CTN</t>
  </si>
  <si>
    <t>LAMBA TRANSPORT LR # 58264/17.04.19/6CTN</t>
  </si>
  <si>
    <t xml:space="preserve">BY AIR </t>
  </si>
  <si>
    <t>19.04.19</t>
  </si>
  <si>
    <t>Dealer-229</t>
  </si>
  <si>
    <t>20.04.19</t>
  </si>
  <si>
    <t>Address line (redacted)</t>
  </si>
  <si>
    <t>LOGAN 2</t>
  </si>
  <si>
    <t>DELIVERED ON WITHOUT LR INFORMED TO Contact</t>
  </si>
  <si>
    <t>SDN-102/508/7PK</t>
  </si>
  <si>
    <t>REPLACEMENT BY MAA MANGLA LR NO.2950/20.04.19/3CTNS</t>
  </si>
  <si>
    <t>22.04.19</t>
  </si>
  <si>
    <t>SANTRO FREE WITH 86541</t>
  </si>
  <si>
    <t>PC-86270-R12</t>
  </si>
  <si>
    <t>ZEN DELPHI R12</t>
  </si>
  <si>
    <t>BANKEY BIHARI LR 90285 DT. 20.4.19,5 CTN</t>
  </si>
  <si>
    <t>Through: Transporter-026</t>
  </si>
  <si>
    <t>21.4.19</t>
  </si>
  <si>
    <t>SDN COMPRESSOR PARTS</t>
  </si>
  <si>
    <r>
      <t xml:space="preserve">BMW 3 SERIES E60 BIG                               </t>
    </r>
    <r>
      <rPr>
        <b/>
        <sz val="9"/>
        <color indexed="10"/>
        <rFont val="Arial"/>
        <family val="2"/>
      </rPr>
      <t>Q5 PREMIUM</t>
    </r>
  </si>
  <si>
    <t>PCP-C86749F</t>
  </si>
  <si>
    <t>DELIVERED TO PRICE, EAST DELHI BY ERROR; RETURNED TO Contact-005; DEBITING THE AMOUT TO Contact-005</t>
  </si>
  <si>
    <t>23.04.19</t>
  </si>
  <si>
    <t>38BG05S6-DST2                                    38BD5417DU   385417</t>
  </si>
  <si>
    <t>ND/SUBROS</t>
  </si>
  <si>
    <r>
      <t>508</t>
    </r>
    <r>
      <rPr>
        <b/>
        <sz val="9"/>
        <color indexed="10"/>
        <rFont val="Arial"/>
        <family val="2"/>
      </rPr>
      <t xml:space="preserve"> IN 7 PISTON (SD7H15) MULTIGROOVE</t>
    </r>
  </si>
  <si>
    <t>PC-5036</t>
  </si>
  <si>
    <t>110KG</t>
  </si>
  <si>
    <t>PC-E431                PCP-E30431</t>
  </si>
  <si>
    <t>M-BENZ W211</t>
  </si>
  <si>
    <r>
      <t>VARNA FLUDIC</t>
    </r>
    <r>
      <rPr>
        <b/>
        <sz val="8"/>
        <color indexed="10"/>
        <rFont val="Arial"/>
        <family val="2"/>
      </rPr>
      <t>-DSL-Q5 WITH SCHEME</t>
    </r>
  </si>
  <si>
    <t>FREE SANTRO CONDENSER</t>
  </si>
  <si>
    <t>COMPANY-A HOSE ASSY</t>
  </si>
  <si>
    <t>DELIVERED AT JODHANA WITHOUT LR, CONFIRMED BY Contact</t>
  </si>
  <si>
    <t>PAID</t>
  </si>
  <si>
    <t>TO RAMNIWAS</t>
  </si>
  <si>
    <t>DELIVERED TO RAM NIWAS -KASHMERI GATE</t>
  </si>
  <si>
    <t>DELIVERED AT Contact-005 SHOP ON 22/4/19</t>
  </si>
  <si>
    <t>CANCEL SHIFT TO 2018-1166</t>
  </si>
  <si>
    <t>CANCEL SHIFTED TO 2018-1165</t>
  </si>
  <si>
    <t>COMPANY-A COMPRESOR</t>
  </si>
  <si>
    <t>25.04.19</t>
  </si>
  <si>
    <t>PCP-E037</t>
  </si>
  <si>
    <t>LID- L</t>
  </si>
  <si>
    <t>PC-807</t>
  </si>
  <si>
    <t>LID- ST.</t>
  </si>
  <si>
    <t>PC-808</t>
  </si>
  <si>
    <t>DIS-L</t>
  </si>
  <si>
    <t>PC-806</t>
  </si>
  <si>
    <t>OTHER FOR PERSONAL USE</t>
  </si>
  <si>
    <t>NOTE COUNTING MACHINE</t>
  </si>
  <si>
    <t xml:space="preserve">BLOWER </t>
  </si>
  <si>
    <t>Dealer-349</t>
  </si>
  <si>
    <t>Dealer-351</t>
  </si>
  <si>
    <t>Address line (redacted)</t>
  </si>
  <si>
    <t>Address line (redacted)</t>
  </si>
  <si>
    <t>GSTIN-MASKED</t>
  </si>
  <si>
    <t>Dealer-350</t>
  </si>
  <si>
    <t>Address line (redacted)</t>
  </si>
  <si>
    <t>Address line (redacted)</t>
  </si>
  <si>
    <t>Address line (redacted)</t>
  </si>
  <si>
    <t>ATTN: Contact-076</t>
  </si>
  <si>
    <t>mcoil</t>
  </si>
  <si>
    <t>clucth ass</t>
  </si>
  <si>
    <t>blower motr</t>
  </si>
  <si>
    <t>compressor</t>
  </si>
  <si>
    <t>exp valve</t>
  </si>
  <si>
    <r>
      <t>HONDA ACCORD T4</t>
    </r>
    <r>
      <rPr>
        <b/>
        <sz val="9"/>
        <color indexed="10"/>
        <rFont val="Arial"/>
        <family val="2"/>
      </rPr>
      <t>-Q5</t>
    </r>
  </si>
  <si>
    <t>PC-86532-Q5</t>
  </si>
  <si>
    <t>COMPANY-A CONDENSER SCHEME FREE</t>
  </si>
  <si>
    <t>2 PCS SANTRO CONDENSER SCHEME WITH VERNA FLUIDIC Q5 OF CHALLAN 2019-270 ADJUSTED AND GIVEN IN THIS CHALLAN</t>
  </si>
  <si>
    <t>2 PCS FREE SANTRO CONDENSER GIVEN IN CHALLAN NO 2019-0392</t>
  </si>
  <si>
    <t>PC-86368</t>
  </si>
  <si>
    <t>SUMO DELPHI</t>
  </si>
  <si>
    <r>
      <t>ZEN R-134</t>
    </r>
    <r>
      <rPr>
        <sz val="9"/>
        <color indexed="10"/>
        <rFont val="Arial"/>
        <family val="2"/>
      </rPr>
      <t>-(SUBROS)</t>
    </r>
  </si>
  <si>
    <t>PC-8082R</t>
  </si>
  <si>
    <t>25.4.19</t>
  </si>
  <si>
    <t>GATI LR # 708244683/24.02.19/19ctns with 2019-0273 &amp; 2019-0370</t>
  </si>
  <si>
    <t>GATI LR # 708244683/24.02.19/19ctns with 2019-00329 &amp; 2019-0370</t>
  </si>
  <si>
    <t>GATI LR # 708244683/24.02.19/19ctns with 2019-0273 &amp; 2019-0329</t>
  </si>
  <si>
    <t>27.04.19</t>
  </si>
  <si>
    <t>SAMPLE FOR Contact1</t>
  </si>
  <si>
    <t>NUT SUC</t>
  </si>
  <si>
    <t>SD-122MC/SKD</t>
  </si>
  <si>
    <t>GSTIN-MASKED</t>
  </si>
  <si>
    <t>LAMBA TRANSPORT LR # 27077/26.04.19/7CTNS</t>
  </si>
  <si>
    <t>SDN PULLEY SAMPLE</t>
  </si>
  <si>
    <t>5PKT</t>
  </si>
  <si>
    <t>FREE 508 MG COMP WITH CC SCHEME</t>
  </si>
  <si>
    <t>DELIVER TO MATADEEN XXXXXXXXXX</t>
  </si>
  <si>
    <t>DELIVERED BY HAND</t>
  </si>
  <si>
    <t>29.04.19</t>
  </si>
  <si>
    <r>
      <t xml:space="preserve">HONDA CITY </t>
    </r>
    <r>
      <rPr>
        <b/>
        <sz val="9"/>
        <color indexed="10"/>
        <rFont val="Arial"/>
        <family val="2"/>
      </rPr>
      <t>2016 I.VTEC -PTL-Q5</t>
    </r>
  </si>
  <si>
    <r>
      <t xml:space="preserve">INDICA SUBROS </t>
    </r>
    <r>
      <rPr>
        <b/>
        <sz val="9"/>
        <color indexed="10"/>
        <rFont val="Arial"/>
        <family val="2"/>
      </rPr>
      <t>(ND)</t>
    </r>
  </si>
  <si>
    <t>Dealer-288</t>
  </si>
  <si>
    <t>Address line (redacted)</t>
  </si>
  <si>
    <t>Address line (redacted)</t>
  </si>
  <si>
    <t>GSTIN-MASKED</t>
  </si>
  <si>
    <t>Through: Transporter-023</t>
  </si>
  <si>
    <t>Address line (redacted)</t>
  </si>
  <si>
    <t>28.4.19</t>
  </si>
  <si>
    <r>
      <rPr>
        <sz val="9"/>
        <color indexed="10"/>
        <rFont val="Arial"/>
        <family val="2"/>
      </rPr>
      <t>4 PCS</t>
    </r>
    <r>
      <rPr>
        <sz val="9"/>
        <rFont val="Arial"/>
        <family val="2"/>
      </rPr>
      <t xml:space="preserve"> 507</t>
    </r>
    <r>
      <rPr>
        <b/>
        <sz val="9"/>
        <color indexed="10"/>
        <rFont val="Arial"/>
        <family val="2"/>
      </rPr>
      <t>-V GROVE PULLEY</t>
    </r>
  </si>
  <si>
    <r>
      <rPr>
        <sz val="9"/>
        <color indexed="10"/>
        <rFont val="Arial"/>
        <family val="2"/>
      </rPr>
      <t xml:space="preserve">4 PCS </t>
    </r>
    <r>
      <rPr>
        <sz val="9"/>
        <rFont val="Arial"/>
        <family val="2"/>
      </rPr>
      <t>508</t>
    </r>
    <r>
      <rPr>
        <b/>
        <sz val="9"/>
        <color indexed="10"/>
        <rFont val="Arial"/>
        <family val="2"/>
      </rPr>
      <t>-V GROVE PULLEY</t>
    </r>
  </si>
  <si>
    <t>ATTN: Contact-039</t>
  </si>
  <si>
    <t>30.04.19</t>
  </si>
  <si>
    <r>
      <rPr>
        <sz val="9"/>
        <color indexed="10"/>
        <rFont val="Arial"/>
        <family val="2"/>
      </rPr>
      <t xml:space="preserve">FREE </t>
    </r>
    <r>
      <rPr>
        <sz val="9"/>
        <rFont val="Arial"/>
        <family val="2"/>
      </rPr>
      <t xml:space="preserve">1 PCS COMP.507MG </t>
    </r>
    <r>
      <rPr>
        <sz val="9"/>
        <color indexed="10"/>
        <rFont val="Arial"/>
        <family val="2"/>
      </rPr>
      <t>WITH CC SCHEME</t>
    </r>
  </si>
  <si>
    <t>SAURASHTRA ROADWAYS LR NO 1573911 DT. 27.4.19, 6 CTN</t>
  </si>
  <si>
    <t>NAGPUR FREIGHT CARRIERS LR NO 885809 DT 27.4.19, 16 CTN</t>
  </si>
  <si>
    <t>Through: Transporter-027</t>
  </si>
  <si>
    <t>CASH COLLECTED BY DEV DELIVERED BY BHANU TO MAYUR VIHAR ADDRESS</t>
  </si>
  <si>
    <t>29.4.19</t>
  </si>
  <si>
    <t>CLUCTH ASSEMBLY</t>
  </si>
  <si>
    <t>BLOWER MOTOR</t>
  </si>
  <si>
    <t>FREE CONDE</t>
  </si>
  <si>
    <t>Dealer-352</t>
  </si>
  <si>
    <t>Dealer-353</t>
  </si>
  <si>
    <t>Address line (redacted)</t>
  </si>
  <si>
    <r>
      <t>505</t>
    </r>
    <r>
      <rPr>
        <b/>
        <sz val="9"/>
        <color indexed="10"/>
        <rFont val="Arial"/>
        <family val="2"/>
      </rPr>
      <t>-V GROVE PULLEY</t>
    </r>
  </si>
  <si>
    <r>
      <t xml:space="preserve">TAVERA </t>
    </r>
    <r>
      <rPr>
        <sz val="9"/>
        <color indexed="10"/>
        <rFont val="Arial"/>
        <family val="2"/>
      </rPr>
      <t>(BACK)</t>
    </r>
  </si>
  <si>
    <t>PC-550R</t>
  </si>
  <si>
    <t>T SHIRT</t>
  </si>
  <si>
    <t>2 PCS 507 MG FREE WITH ORDER AS FOR COIL ORDER ABOVE 125K</t>
  </si>
  <si>
    <r>
      <rPr>
        <sz val="9"/>
        <color indexed="10"/>
        <rFont val="Arial"/>
        <family val="2"/>
      </rPr>
      <t>SAFARI R134</t>
    </r>
    <r>
      <rPr>
        <b/>
        <sz val="9"/>
        <color indexed="10"/>
        <rFont val="Arial"/>
        <family val="2"/>
      </rPr>
      <t>-2PIN</t>
    </r>
  </si>
  <si>
    <t>Address line (redacted)</t>
  </si>
  <si>
    <t>Dealer-343 LR # 87399/29.04.19/11CTNS</t>
  </si>
  <si>
    <t>01.05.19</t>
  </si>
  <si>
    <t>INNOVA - T4 (Q5) FREE 1 PCS PC CC I-10 GRAND ON 7 PCS 86536Q5</t>
  </si>
  <si>
    <r>
      <t xml:space="preserve">INNOVA - </t>
    </r>
    <r>
      <rPr>
        <sz val="9"/>
        <color indexed="10"/>
        <rFont val="Arial"/>
        <family val="2"/>
      </rPr>
      <t xml:space="preserve">T4 </t>
    </r>
    <r>
      <rPr>
        <b/>
        <sz val="9"/>
        <color indexed="10"/>
        <rFont val="Arial"/>
        <family val="2"/>
      </rPr>
      <t xml:space="preserve">(Q5) </t>
    </r>
  </si>
  <si>
    <t>Dealer-354</t>
  </si>
  <si>
    <t>SUC-L</t>
  </si>
  <si>
    <t>100*100</t>
  </si>
  <si>
    <t>02.05.19</t>
  </si>
  <si>
    <t>03.05.19</t>
  </si>
  <si>
    <t>PC-86556Q5</t>
  </si>
  <si>
    <t>NAVRAJ LOGISTICS LR NO 4417 DT. 1.5.19, 4 CTN</t>
  </si>
  <si>
    <t>Transporter-025 LR NO 144421 DT. 1.5.19 , 28 CTN</t>
  </si>
  <si>
    <t>2.5.19</t>
  </si>
  <si>
    <r>
      <t>TS-3305</t>
    </r>
    <r>
      <rPr>
        <b/>
        <sz val="9"/>
        <color indexed="10"/>
        <rFont val="Arial"/>
        <family val="2"/>
      </rPr>
      <t>B</t>
    </r>
  </si>
  <si>
    <r>
      <t xml:space="preserve">I-10 </t>
    </r>
    <r>
      <rPr>
        <b/>
        <sz val="9"/>
        <color indexed="10"/>
        <rFont val="Arial"/>
        <family val="2"/>
      </rPr>
      <t>GRAND-MMF COOLING COIL</t>
    </r>
  </si>
  <si>
    <t>TOKEI A/C SWITCHES</t>
  </si>
  <si>
    <t>507 Small Single</t>
  </si>
  <si>
    <t>PC-7201</t>
  </si>
  <si>
    <t>Quanto (Mahindra) Subros 3610</t>
  </si>
  <si>
    <t>Contact STAFF COLLECTED FROM AB HOME</t>
  </si>
  <si>
    <r>
      <t>JATTA</t>
    </r>
    <r>
      <rPr>
        <b/>
        <sz val="9"/>
        <color indexed="10"/>
        <rFont val="Arial"/>
        <family val="2"/>
      </rPr>
      <t>-OLD MODEL</t>
    </r>
  </si>
  <si>
    <t>04.05.19</t>
  </si>
  <si>
    <t xml:space="preserve">35BD5220AT    35BD5220DF                             35BD5220DU   355220   </t>
  </si>
  <si>
    <t>FREE COMPRESSOR ON SCHEME</t>
  </si>
  <si>
    <t>14x23x22mm flare</t>
  </si>
  <si>
    <t>ADOPTER</t>
  </si>
  <si>
    <t>ADOPTER OF R/D6002 F TO O</t>
  </si>
  <si>
    <t>LESS FAN AND COMBO SCHEME AMT BEFORE GIVIING FREE PC3600 COMP UNDER SCHEME</t>
  </si>
  <si>
    <t>FREE PC-SUBROS 3600</t>
  </si>
  <si>
    <t>DC NO.</t>
  </si>
  <si>
    <t>DATE</t>
  </si>
  <si>
    <t>AMT</t>
  </si>
  <si>
    <t>Transporter-005</t>
  </si>
  <si>
    <t>Dealer-355</t>
  </si>
  <si>
    <t>Address line (redacted)</t>
  </si>
  <si>
    <t>06.05.19</t>
  </si>
  <si>
    <t>CONDENSER FILTER</t>
  </si>
  <si>
    <t xml:space="preserve">COMPANY-A 3600 (SUBROS) </t>
  </si>
  <si>
    <t>ATTN: Contact-074</t>
  </si>
  <si>
    <t>EMX-NOIDA</t>
  </si>
  <si>
    <r>
      <t>PASSAT</t>
    </r>
    <r>
      <rPr>
        <b/>
        <sz val="9"/>
        <color indexed="10"/>
        <rFont val="Arial"/>
        <family val="2"/>
      </rPr>
      <t>-Q5</t>
    </r>
  </si>
  <si>
    <t>PC-86801-Q5</t>
  </si>
  <si>
    <t>CAPITAL LR NO.5238/03.05.19/9CTNS AND LR NO. 5151/04..05.19/9CTNS</t>
  </si>
  <si>
    <t>LAMBA TRANSPORT LR # 27140/02.05.19/9CTNS</t>
  </si>
  <si>
    <t>Address line (redacted)</t>
  </si>
  <si>
    <t>COMPANY-A EXPANSION VALVE</t>
  </si>
  <si>
    <t>COMPANY-A MEGNET COIL</t>
  </si>
  <si>
    <t>SWIFT  (NEW) 2012</t>
  </si>
  <si>
    <t>SD152MC/SWT 2012</t>
  </si>
  <si>
    <t>SD147MC/Z.ETLO</t>
  </si>
  <si>
    <t>CATALLOG</t>
  </si>
  <si>
    <r>
      <t xml:space="preserve">04.05.19 </t>
    </r>
    <r>
      <rPr>
        <sz val="8"/>
        <color indexed="10"/>
        <rFont val="Calibri"/>
        <family val="2"/>
      </rPr>
      <t>PART OF THIS DC ADJUSTED IN LAST DC</t>
    </r>
  </si>
  <si>
    <t>COMPRESSOR FREE AGAINST BELOW DC</t>
  </si>
  <si>
    <t>SDN-1005MC/24V-508R134</t>
  </si>
  <si>
    <t>6.5.19</t>
  </si>
  <si>
    <r>
      <t xml:space="preserve">ORIFICE TUBE </t>
    </r>
    <r>
      <rPr>
        <b/>
        <sz val="9"/>
        <color indexed="10"/>
        <rFont val="Arial"/>
        <family val="2"/>
      </rPr>
      <t>ORANGE</t>
    </r>
  </si>
  <si>
    <t>VRL 1023294917 DT. 6.5.19, 18 CTN</t>
  </si>
  <si>
    <t>07.05.19</t>
  </si>
  <si>
    <t>FREE COMPRESSOR SCHEME</t>
  </si>
  <si>
    <t>FREE  PC3600 COMPRESSOR FREE  ON 1.50 LACS ORDER U/S</t>
  </si>
  <si>
    <t>GSTIN-MASKED</t>
  </si>
  <si>
    <t>SD145MC/LGN.DSL</t>
  </si>
  <si>
    <t>COMPRESSOR OIL-1Ltr</t>
  </si>
  <si>
    <t>Dealer-356</t>
  </si>
  <si>
    <t>MERCEDES BENZ 24 V SAMPLE</t>
  </si>
  <si>
    <t xml:space="preserve">ADD </t>
  </si>
  <si>
    <t>DHL</t>
  </si>
  <si>
    <t>PC-1018</t>
  </si>
  <si>
    <t xml:space="preserve">BEAT- T2 (MMF) </t>
  </si>
  <si>
    <t>E10067</t>
  </si>
  <si>
    <t>09.05.19</t>
  </si>
  <si>
    <t>UNICLA OIL</t>
  </si>
  <si>
    <t>COMPANY-A HOSE CRIMPING MACHINE</t>
  </si>
  <si>
    <t>HOSE CRIMPING MACHINE</t>
  </si>
  <si>
    <t>PC-HM801</t>
  </si>
  <si>
    <t>PC-HM803</t>
  </si>
  <si>
    <t>2019-0469</t>
  </si>
  <si>
    <t>2019-0470</t>
  </si>
  <si>
    <t>PCP-E10096</t>
  </si>
  <si>
    <t>TATA TIAGO</t>
  </si>
  <si>
    <t>PCP-E10097</t>
  </si>
  <si>
    <t>KUV-100 BEHR (MAHINDRA)</t>
  </si>
  <si>
    <t>DATED</t>
  </si>
  <si>
    <t>2019-0471</t>
  </si>
  <si>
    <t>COMPANY-A CRIMPING MACHINE</t>
  </si>
  <si>
    <t>PC-HM802</t>
  </si>
  <si>
    <t>Address line (redacted)</t>
  </si>
  <si>
    <t>Address line (redacted)</t>
  </si>
  <si>
    <t>GSTIN-MASKED</t>
  </si>
  <si>
    <t>1084KG</t>
  </si>
  <si>
    <t>2019-0472</t>
  </si>
  <si>
    <t>10.05.19</t>
  </si>
  <si>
    <t xml:space="preserve"> SD-103MC/BLR 24V</t>
  </si>
  <si>
    <t>2019-0473</t>
  </si>
  <si>
    <t>PC-256</t>
  </si>
  <si>
    <t>CAMRY-II</t>
  </si>
  <si>
    <t>PCP-E10094</t>
  </si>
  <si>
    <r>
      <t xml:space="preserve">AUDI A4 </t>
    </r>
    <r>
      <rPr>
        <b/>
        <sz val="9"/>
        <color indexed="10"/>
        <rFont val="Arial"/>
        <family val="2"/>
      </rPr>
      <t>NEW (DENSO TYPE)</t>
    </r>
  </si>
  <si>
    <t>CAMRY</t>
  </si>
  <si>
    <r>
      <t xml:space="preserve">ALTIS </t>
    </r>
    <r>
      <rPr>
        <b/>
        <sz val="9"/>
        <color indexed="10"/>
        <rFont val="Arial"/>
        <family val="2"/>
      </rPr>
      <t>-PTL</t>
    </r>
  </si>
  <si>
    <t>PC-86032</t>
  </si>
  <si>
    <t>2019-0474</t>
  </si>
  <si>
    <t>2019-473</t>
  </si>
  <si>
    <t>2019-474</t>
  </si>
  <si>
    <r>
      <t>SD118MC/508R2134A</t>
    </r>
    <r>
      <rPr>
        <b/>
        <sz val="9"/>
        <color indexed="10"/>
        <rFont val="Arial"/>
        <family val="2"/>
      </rPr>
      <t>24V</t>
    </r>
  </si>
  <si>
    <t>2019-0475</t>
  </si>
  <si>
    <t>2019-0476</t>
  </si>
  <si>
    <t>with 5 86369</t>
  </si>
  <si>
    <t>2019-0477</t>
  </si>
  <si>
    <t>CRIMPING MACHINE</t>
  </si>
  <si>
    <t>2019-0478</t>
  </si>
  <si>
    <t>2019-0479</t>
  </si>
  <si>
    <t>2019-0480</t>
  </si>
  <si>
    <t>2019-0481</t>
  </si>
  <si>
    <t>2019-0482</t>
  </si>
  <si>
    <t>Dealer-357</t>
  </si>
  <si>
    <t>Address line (redacted)</t>
  </si>
  <si>
    <t>Address line (redacted)</t>
  </si>
  <si>
    <t>GSTIN-MASKED</t>
  </si>
  <si>
    <t>COMPRESSOR OIL-20tr</t>
  </si>
  <si>
    <t>Dealer-358</t>
  </si>
  <si>
    <t>2019-0483</t>
  </si>
  <si>
    <r>
      <t xml:space="preserve">INDIGO CS </t>
    </r>
    <r>
      <rPr>
        <sz val="9"/>
        <color indexed="10"/>
        <rFont val="Arial"/>
        <family val="2"/>
      </rPr>
      <t>(BACK)</t>
    </r>
  </si>
  <si>
    <t>PC-8152R</t>
  </si>
  <si>
    <t>TS-3308B</t>
  </si>
  <si>
    <t xml:space="preserve"> </t>
  </si>
  <si>
    <t>GATI LR 708244645/10.05.19/67CTNS-F.OR. CALCUTTA, FRT PAID BY SELLER</t>
  </si>
  <si>
    <t>GATI LR NO.477909788/07.05.19/3CTNS+1CTN BY MARUTI COURIER</t>
  </si>
  <si>
    <t>LESS</t>
  </si>
  <si>
    <t>JALANDHAR FRT CARR LR NO.25713/08.05.19/23CTNS</t>
  </si>
  <si>
    <t>GATI LR NO.708244638/11.05.19/64CTNS-FRT DEBIT TO ZIGMA</t>
  </si>
  <si>
    <t>ANDHRA RAIL SERV. LR # 13500/06.05.19/3CTN</t>
  </si>
  <si>
    <t>DELHI DASHMESH CARGO SERV. LR # 3118/8583 dt.06.05.19/3ctns</t>
  </si>
  <si>
    <t>2019-0484</t>
  </si>
  <si>
    <t>13.05.19</t>
  </si>
  <si>
    <t>2019-0485</t>
  </si>
  <si>
    <t>2019-0486</t>
  </si>
  <si>
    <t>CLUTCH SET</t>
  </si>
  <si>
    <t xml:space="preserve">JALANDHAR FRT CARR LR </t>
  </si>
  <si>
    <t>Transporter-025 LR NO 144637 DT. 8.5.19 , 14 CTN</t>
  </si>
  <si>
    <t>TRACK ON COURIER 1375359629 DT. 8.5.19 , 1 CTN</t>
  </si>
  <si>
    <t>2019-0490</t>
  </si>
  <si>
    <t>13.5.19</t>
  </si>
  <si>
    <t>PC-1019</t>
  </si>
  <si>
    <t>COMPANY-A PANEL VOLVO</t>
  </si>
  <si>
    <t>VOLVO PANEL SAMPLE GREY NEW</t>
  </si>
  <si>
    <t>TRACK ON COURIER 1375359628 DT. 13.5.19 , 1 CTN</t>
  </si>
  <si>
    <t>MARUTI COURIER TRACKING NO 194010200040573 : 8 KGS ,1 CTN AND MARUTI COURIER 19401020003113 5 KGS , 1 CTN</t>
  </si>
  <si>
    <t>SWITCH</t>
  </si>
  <si>
    <t>2019-0487</t>
  </si>
  <si>
    <t>2019-0488</t>
  </si>
  <si>
    <t>LAMBA TRANSPORT LR # 61119/13.05.19/8CTNS</t>
  </si>
  <si>
    <t>MARATHWADA LR # 34119/13.05.19/11CTN WITH 2019-0478</t>
  </si>
  <si>
    <t>MARATHWADA LR # 34119/13.05.19/11CTN WITH 2019-0440</t>
  </si>
  <si>
    <t>14.05.19</t>
  </si>
  <si>
    <t>S.NO</t>
  </si>
  <si>
    <t>PARTY NAME</t>
  </si>
  <si>
    <t>DT.</t>
  </si>
  <si>
    <t>Dealer-081-MADRAS</t>
  </si>
  <si>
    <t>2019-0495</t>
  </si>
  <si>
    <t>DHIRU</t>
  </si>
  <si>
    <t>AMIT TRADING</t>
  </si>
  <si>
    <t>THR.</t>
  </si>
  <si>
    <t>BUSY</t>
  </si>
  <si>
    <t>288kg</t>
  </si>
  <si>
    <t>PC3600 COMPRESSOR FREE</t>
  </si>
  <si>
    <t>CREDIT AMOUNT OF 8256/- FOR COMPRESSOR OIL; CREDITED THE SAME IN LEDGER</t>
  </si>
  <si>
    <t>SAFEXPRESS LR NO.66370632/18.05.19/19CTN</t>
  </si>
  <si>
    <t xml:space="preserve">THROUGH: </t>
  </si>
  <si>
    <t>GSTIN-MASKED</t>
  </si>
  <si>
    <t>Address line (redacted)</t>
  </si>
  <si>
    <t>SEND THR.,GATI</t>
  </si>
  <si>
    <t>Address line (redacted)</t>
  </si>
  <si>
    <t>Dealer-343 LR # 88072/08.05.19/14CTN</t>
  </si>
  <si>
    <t>CD ADJUSTED IN STATEMENT ON 02.06.19</t>
  </si>
  <si>
    <t>DELIVERED AT JODHANA EXPRES 22 CTN WIHTOUT BILL AS PER INSTRUCTIONS OF Contact</t>
  </si>
  <si>
    <t>DC PRICE IS OK</t>
  </si>
  <si>
    <t>goods returned to Transporter-005 on 20/3/2019 as pe .app msg of Contact-181 dt.20/3/2019</t>
  </si>
  <si>
    <t>PC-1926</t>
  </si>
  <si>
    <t>WITHOUT GST AMT</t>
  </si>
  <si>
    <t>CHALLAN/ BE NO</t>
  </si>
  <si>
    <t>BUYER/ SUPPLIER</t>
  </si>
  <si>
    <t xml:space="preserve">BE SUBMISSION </t>
  </si>
  <si>
    <t>D.O.   ARRIVAL</t>
  </si>
  <si>
    <t>PAYMENT BY BANK</t>
  </si>
  <si>
    <t>INV NO. &amp; DT.</t>
  </si>
  <si>
    <t>AMT IN USD</t>
  </si>
  <si>
    <t>CTNS</t>
  </si>
  <si>
    <t>ALTIS</t>
  </si>
  <si>
    <r>
      <t>ALTIS</t>
    </r>
    <r>
      <rPr>
        <b/>
        <sz val="11"/>
        <color indexed="10"/>
        <rFont val="Arial Narrow"/>
        <family val="2"/>
      </rPr>
      <t>-CORRECTED</t>
    </r>
  </si>
  <si>
    <r>
      <t>ALTIS</t>
    </r>
    <r>
      <rPr>
        <b/>
        <sz val="11"/>
        <color indexed="10"/>
        <rFont val="Arial Narrow"/>
        <family val="2"/>
      </rPr>
      <t>-Q5</t>
    </r>
  </si>
  <si>
    <r>
      <t xml:space="preserve">ALTO 800 </t>
    </r>
    <r>
      <rPr>
        <b/>
        <sz val="11"/>
        <color indexed="10"/>
        <rFont val="Arial Narrow"/>
        <family val="2"/>
      </rPr>
      <t>NEW</t>
    </r>
  </si>
  <si>
    <r>
      <t xml:space="preserve">AUDI </t>
    </r>
    <r>
      <rPr>
        <b/>
        <sz val="11"/>
        <color indexed="10"/>
        <rFont val="Arial Narrow"/>
        <family val="2"/>
      </rPr>
      <t>A3</t>
    </r>
  </si>
  <si>
    <r>
      <t xml:space="preserve">AUDI </t>
    </r>
    <r>
      <rPr>
        <b/>
        <sz val="11"/>
        <color indexed="10"/>
        <rFont val="Arial Narrow"/>
        <family val="2"/>
      </rPr>
      <t>A4</t>
    </r>
  </si>
  <si>
    <r>
      <t xml:space="preserve">AUDI </t>
    </r>
    <r>
      <rPr>
        <b/>
        <sz val="11"/>
        <color indexed="10"/>
        <rFont val="Arial Narrow"/>
        <family val="2"/>
      </rPr>
      <t>A6</t>
    </r>
  </si>
  <si>
    <r>
      <t xml:space="preserve">AUDI </t>
    </r>
    <r>
      <rPr>
        <b/>
        <sz val="11"/>
        <color indexed="10"/>
        <rFont val="Arial Narrow"/>
        <family val="2"/>
      </rPr>
      <t>Q3</t>
    </r>
  </si>
  <si>
    <r>
      <t xml:space="preserve">AUDI </t>
    </r>
    <r>
      <rPr>
        <b/>
        <sz val="11"/>
        <color indexed="10"/>
        <rFont val="Arial Narrow"/>
        <family val="2"/>
      </rPr>
      <t>Q7</t>
    </r>
  </si>
  <si>
    <r>
      <t>BALENO-</t>
    </r>
    <r>
      <rPr>
        <b/>
        <sz val="11"/>
        <color indexed="10"/>
        <rFont val="Arial Narrow"/>
        <family val="2"/>
      </rPr>
      <t>NEW</t>
    </r>
  </si>
  <si>
    <r>
      <t>BALENO-</t>
    </r>
    <r>
      <rPr>
        <b/>
        <sz val="11"/>
        <color indexed="10"/>
        <rFont val="Arial Narrow"/>
        <family val="2"/>
      </rPr>
      <t>NEW-Q5</t>
    </r>
  </si>
  <si>
    <r>
      <t>BEAT DSL</t>
    </r>
    <r>
      <rPr>
        <b/>
        <sz val="10"/>
        <color indexed="10"/>
        <rFont val="Arial Narrow"/>
        <family val="2"/>
      </rPr>
      <t>-Q5</t>
    </r>
  </si>
  <si>
    <r>
      <t>BEAT PTL</t>
    </r>
    <r>
      <rPr>
        <b/>
        <sz val="10"/>
        <color indexed="10"/>
        <rFont val="Arial Narrow"/>
        <family val="2"/>
      </rPr>
      <t>-Q5</t>
    </r>
  </si>
  <si>
    <r>
      <t>BEAT</t>
    </r>
    <r>
      <rPr>
        <b/>
        <sz val="10"/>
        <color indexed="10"/>
        <rFont val="Arial Narrow"/>
        <family val="2"/>
      </rPr>
      <t>-DSL</t>
    </r>
  </si>
  <si>
    <r>
      <t>BEAT</t>
    </r>
    <r>
      <rPr>
        <b/>
        <sz val="10"/>
        <color indexed="10"/>
        <rFont val="Arial Narrow"/>
        <family val="2"/>
      </rPr>
      <t>-PTL</t>
    </r>
  </si>
  <si>
    <t>BELANO</t>
  </si>
  <si>
    <t>BMW E90 DSL SMALL</t>
  </si>
  <si>
    <t>BMW 3 SERIES E60 BIG</t>
  </si>
  <si>
    <t>BMW 3 SERIES E60 PTL</t>
  </si>
  <si>
    <t>BMW E60 DSL 03-07</t>
  </si>
  <si>
    <r>
      <t xml:space="preserve">BOLERO- R134A </t>
    </r>
    <r>
      <rPr>
        <b/>
        <sz val="10"/>
        <color indexed="10"/>
        <rFont val="Arial Narrow"/>
        <family val="2"/>
      </rPr>
      <t>(NEW)</t>
    </r>
  </si>
  <si>
    <r>
      <t>BREEZA</t>
    </r>
    <r>
      <rPr>
        <b/>
        <sz val="10"/>
        <color indexed="10"/>
        <rFont val="Arial Narrow"/>
        <family val="2"/>
      </rPr>
      <t>-Q5</t>
    </r>
  </si>
  <si>
    <t>BRIO</t>
  </si>
  <si>
    <r>
      <t>BRIO</t>
    </r>
    <r>
      <rPr>
        <b/>
        <sz val="10"/>
        <color indexed="10"/>
        <rFont val="Arial Narrow"/>
        <family val="2"/>
      </rPr>
      <t>-Q5</t>
    </r>
  </si>
  <si>
    <r>
      <t>CAIZ</t>
    </r>
    <r>
      <rPr>
        <b/>
        <sz val="11"/>
        <color indexed="10"/>
        <rFont val="Arial Narrow"/>
        <family val="2"/>
      </rPr>
      <t>-Q5</t>
    </r>
  </si>
  <si>
    <r>
      <t xml:space="preserve">CAMRY -  </t>
    </r>
    <r>
      <rPr>
        <b/>
        <sz val="10"/>
        <color indexed="10"/>
        <rFont val="Arial Narrow"/>
        <family val="2"/>
      </rPr>
      <t>02-05</t>
    </r>
  </si>
  <si>
    <r>
      <t xml:space="preserve">CAMRY - </t>
    </r>
    <r>
      <rPr>
        <b/>
        <sz val="10"/>
        <color indexed="10"/>
        <rFont val="Arial Narrow"/>
        <family val="2"/>
      </rPr>
      <t>07-09</t>
    </r>
  </si>
  <si>
    <r>
      <t xml:space="preserve">CAMRY - </t>
    </r>
    <r>
      <rPr>
        <b/>
        <sz val="10"/>
        <color indexed="10"/>
        <rFont val="Arial Narrow"/>
        <family val="2"/>
      </rPr>
      <t>07-09 (Q5)</t>
    </r>
  </si>
  <si>
    <t>CELERO</t>
  </si>
  <si>
    <r>
      <t>CIAZ</t>
    </r>
    <r>
      <rPr>
        <b/>
        <sz val="11"/>
        <color indexed="10"/>
        <rFont val="Arial Narrow"/>
        <family val="2"/>
      </rPr>
      <t>-Q5</t>
    </r>
  </si>
  <si>
    <r>
      <t>COROLLA</t>
    </r>
    <r>
      <rPr>
        <b/>
        <sz val="10"/>
        <color indexed="10"/>
        <rFont val="Arial Narrow"/>
        <family val="2"/>
      </rPr>
      <t>-Q5</t>
    </r>
  </si>
  <si>
    <r>
      <t>CRETA-</t>
    </r>
    <r>
      <rPr>
        <b/>
        <sz val="11"/>
        <color indexed="10"/>
        <rFont val="Arial Narrow"/>
        <family val="2"/>
      </rPr>
      <t>DSL</t>
    </r>
  </si>
  <si>
    <r>
      <t>CRETA-</t>
    </r>
    <r>
      <rPr>
        <b/>
        <sz val="11"/>
        <color indexed="10"/>
        <rFont val="Arial Narrow"/>
        <family val="2"/>
      </rPr>
      <t>DSL-Q5</t>
    </r>
  </si>
  <si>
    <r>
      <t>CRETA-</t>
    </r>
    <r>
      <rPr>
        <b/>
        <sz val="11"/>
        <color indexed="10"/>
        <rFont val="Arial Narrow"/>
        <family val="2"/>
      </rPr>
      <t>PTL</t>
    </r>
  </si>
  <si>
    <r>
      <t>CRETA-</t>
    </r>
    <r>
      <rPr>
        <b/>
        <sz val="11"/>
        <color indexed="10"/>
        <rFont val="Arial Narrow"/>
        <family val="2"/>
      </rPr>
      <t>PTL-Q5</t>
    </r>
  </si>
  <si>
    <r>
      <t xml:space="preserve">CRUZE </t>
    </r>
    <r>
      <rPr>
        <b/>
        <sz val="10"/>
        <color indexed="10"/>
        <rFont val="Arial Narrow"/>
        <family val="2"/>
      </rPr>
      <t>BIG</t>
    </r>
  </si>
  <si>
    <t>CRUZE-SMALL</t>
  </si>
  <si>
    <t>DEV'S CUSTOMER-KAMATSU</t>
  </si>
  <si>
    <t xml:space="preserve">DEV'S CUSTOMER-VOLVO 14645543 </t>
  </si>
  <si>
    <t>DEV'S CUSTOMERKOMATSU 2000</t>
  </si>
  <si>
    <r>
      <t>DUSTER / TERRANO</t>
    </r>
    <r>
      <rPr>
        <b/>
        <sz val="10"/>
        <color indexed="10"/>
        <rFont val="Arial Narrow"/>
        <family val="2"/>
      </rPr>
      <t>-110CC</t>
    </r>
  </si>
  <si>
    <r>
      <t>DUSTER / TERRANO</t>
    </r>
    <r>
      <rPr>
        <b/>
        <sz val="10"/>
        <color indexed="10"/>
        <rFont val="Arial Narrow"/>
        <family val="2"/>
      </rPr>
      <t>-110CC-Q5</t>
    </r>
  </si>
  <si>
    <r>
      <t>DUSTER / TERRANO</t>
    </r>
    <r>
      <rPr>
        <b/>
        <sz val="10"/>
        <color indexed="10"/>
        <rFont val="Arial Narrow"/>
        <family val="2"/>
      </rPr>
      <t>-85CC</t>
    </r>
  </si>
  <si>
    <r>
      <t>DUSTER / TERRANO</t>
    </r>
    <r>
      <rPr>
        <b/>
        <sz val="10"/>
        <color indexed="10"/>
        <rFont val="Arial Narrow"/>
        <family val="2"/>
      </rPr>
      <t>-85CC-Q5</t>
    </r>
  </si>
  <si>
    <r>
      <t>ECOSPORT-</t>
    </r>
    <r>
      <rPr>
        <b/>
        <sz val="10"/>
        <color indexed="10"/>
        <rFont val="Arial Narrow"/>
        <family val="2"/>
      </rPr>
      <t>DSL SMALL HOLE</t>
    </r>
  </si>
  <si>
    <r>
      <t>ECOSPORT-</t>
    </r>
    <r>
      <rPr>
        <b/>
        <sz val="10"/>
        <color indexed="10"/>
        <rFont val="Arial Narrow"/>
        <family val="2"/>
      </rPr>
      <t>DSL-Q5 SMALL HOLE</t>
    </r>
  </si>
  <si>
    <r>
      <t>ECOSPORT</t>
    </r>
    <r>
      <rPr>
        <b/>
        <sz val="10"/>
        <color indexed="10"/>
        <rFont val="Arial Narrow"/>
        <family val="2"/>
      </rPr>
      <t>-PTL</t>
    </r>
  </si>
  <si>
    <r>
      <t>ENDEAOUR</t>
    </r>
    <r>
      <rPr>
        <b/>
        <sz val="16"/>
        <color indexed="10"/>
        <rFont val="Arial Narrow"/>
        <family val="2"/>
      </rPr>
      <t>-Q5</t>
    </r>
  </si>
  <si>
    <r>
      <t xml:space="preserve">ENJOY </t>
    </r>
    <r>
      <rPr>
        <b/>
        <sz val="11"/>
        <color indexed="10"/>
        <rFont val="Arial Narrow"/>
        <family val="2"/>
      </rPr>
      <t>DSL</t>
    </r>
  </si>
  <si>
    <r>
      <t xml:space="preserve">ENJOY </t>
    </r>
    <r>
      <rPr>
        <b/>
        <sz val="11"/>
        <color indexed="10"/>
        <rFont val="Arial Narrow"/>
        <family val="2"/>
      </rPr>
      <t>DSL-Q5</t>
    </r>
  </si>
  <si>
    <r>
      <t xml:space="preserve">ENJOY </t>
    </r>
    <r>
      <rPr>
        <b/>
        <sz val="11"/>
        <color indexed="10"/>
        <rFont val="Arial Narrow"/>
        <family val="2"/>
      </rPr>
      <t>PTL</t>
    </r>
  </si>
  <si>
    <r>
      <t xml:space="preserve">ENJOY </t>
    </r>
    <r>
      <rPr>
        <b/>
        <sz val="11"/>
        <color indexed="10"/>
        <rFont val="Arial Narrow"/>
        <family val="2"/>
      </rPr>
      <t>PTL-Q5</t>
    </r>
  </si>
  <si>
    <r>
      <t xml:space="preserve">ETIOS  </t>
    </r>
    <r>
      <rPr>
        <b/>
        <sz val="10"/>
        <color indexed="10"/>
        <rFont val="Arial Narrow"/>
        <family val="2"/>
      </rPr>
      <t>(DSL)</t>
    </r>
  </si>
  <si>
    <r>
      <t xml:space="preserve">ETIOS </t>
    </r>
    <r>
      <rPr>
        <b/>
        <sz val="11"/>
        <color indexed="10"/>
        <rFont val="Arial Narrow"/>
        <family val="2"/>
      </rPr>
      <t>(PTL)</t>
    </r>
  </si>
  <si>
    <r>
      <t xml:space="preserve">ETIOS </t>
    </r>
    <r>
      <rPr>
        <b/>
        <sz val="11"/>
        <color indexed="10"/>
        <rFont val="Arial Narrow"/>
        <family val="2"/>
      </rPr>
      <t>(PTL)-Q5</t>
    </r>
  </si>
  <si>
    <r>
      <t>FLUENCE</t>
    </r>
    <r>
      <rPr>
        <b/>
        <sz val="10"/>
        <color indexed="10"/>
        <rFont val="Arial Narrow"/>
        <family val="2"/>
      </rPr>
      <t>-Q5</t>
    </r>
  </si>
  <si>
    <r>
      <t xml:space="preserve">FORCE </t>
    </r>
    <r>
      <rPr>
        <b/>
        <sz val="10"/>
        <color indexed="10"/>
        <rFont val="Arial Narrow"/>
        <family val="2"/>
      </rPr>
      <t>SUV-DSL</t>
    </r>
  </si>
  <si>
    <t>Ford Ikon</t>
  </si>
  <si>
    <r>
      <t xml:space="preserve">FURTUNER </t>
    </r>
    <r>
      <rPr>
        <b/>
        <sz val="10"/>
        <color indexed="10"/>
        <rFont val="Arial Narrow"/>
        <family val="2"/>
      </rPr>
      <t>(DSL)-Q5</t>
    </r>
  </si>
  <si>
    <t>HONDA  CIVIC</t>
  </si>
  <si>
    <r>
      <t>HONDA  CIVIC</t>
    </r>
    <r>
      <rPr>
        <b/>
        <sz val="10"/>
        <color indexed="10"/>
        <rFont val="Arial Narrow"/>
        <family val="2"/>
      </rPr>
      <t>-Q5</t>
    </r>
  </si>
  <si>
    <r>
      <t xml:space="preserve">HONDA ACCORD </t>
    </r>
    <r>
      <rPr>
        <b/>
        <sz val="10"/>
        <color indexed="10"/>
        <rFont val="Arial Narrow"/>
        <family val="2"/>
      </rPr>
      <t>Q5</t>
    </r>
  </si>
  <si>
    <t>HONDA ACCORD T4</t>
  </si>
  <si>
    <r>
      <t xml:space="preserve">HONDA AMAZE </t>
    </r>
    <r>
      <rPr>
        <b/>
        <sz val="10"/>
        <color indexed="10"/>
        <rFont val="Arial Narrow"/>
        <family val="2"/>
      </rPr>
      <t>DSL</t>
    </r>
  </si>
  <si>
    <r>
      <t xml:space="preserve">HONDA AMAZE </t>
    </r>
    <r>
      <rPr>
        <b/>
        <sz val="10"/>
        <color indexed="10"/>
        <rFont val="Arial Narrow"/>
        <family val="2"/>
      </rPr>
      <t>DSL-Q5</t>
    </r>
  </si>
  <si>
    <t>Honda City-TYPE-1&amp;2</t>
  </si>
  <si>
    <t>Honda City-TYPE-3</t>
  </si>
  <si>
    <r>
      <t>Honda City-TYPE-3</t>
    </r>
    <r>
      <rPr>
        <b/>
        <sz val="10"/>
        <color indexed="10"/>
        <rFont val="Arial Narrow"/>
        <family val="2"/>
      </rPr>
      <t>-Q5</t>
    </r>
  </si>
  <si>
    <r>
      <t xml:space="preserve">HONDA CRV </t>
    </r>
    <r>
      <rPr>
        <b/>
        <sz val="10"/>
        <color indexed="10"/>
        <rFont val="Arial Narrow"/>
        <family val="2"/>
      </rPr>
      <t>(NEW)-Q5</t>
    </r>
  </si>
  <si>
    <r>
      <t>HONDA CRV</t>
    </r>
    <r>
      <rPr>
        <b/>
        <sz val="10"/>
        <color indexed="10"/>
        <rFont val="Arial Narrow"/>
        <family val="2"/>
      </rPr>
      <t>-Q5</t>
    </r>
  </si>
  <si>
    <r>
      <t xml:space="preserve">HONDA </t>
    </r>
    <r>
      <rPr>
        <b/>
        <sz val="10"/>
        <color indexed="10"/>
        <rFont val="Arial Narrow"/>
        <family val="2"/>
      </rPr>
      <t>I.D.TEC (DSL)-Q5</t>
    </r>
  </si>
  <si>
    <r>
      <t xml:space="preserve">HONDA </t>
    </r>
    <r>
      <rPr>
        <b/>
        <sz val="10"/>
        <color indexed="10"/>
        <rFont val="Arial Narrow"/>
        <family val="2"/>
      </rPr>
      <t>I.D.TEC (PTL)</t>
    </r>
  </si>
  <si>
    <r>
      <t xml:space="preserve">HONDA </t>
    </r>
    <r>
      <rPr>
        <b/>
        <sz val="10"/>
        <color indexed="10"/>
        <rFont val="Arial Narrow"/>
        <family val="2"/>
      </rPr>
      <t>I.D.TEC (PTL)-Q5</t>
    </r>
  </si>
  <si>
    <r>
      <t>HONDA MOBILIO</t>
    </r>
    <r>
      <rPr>
        <b/>
        <sz val="10"/>
        <color indexed="10"/>
        <rFont val="Arial Narrow"/>
        <family val="2"/>
      </rPr>
      <t xml:space="preserve"> (DSL)</t>
    </r>
  </si>
  <si>
    <r>
      <t>HONDA MOBILIO</t>
    </r>
    <r>
      <rPr>
        <b/>
        <sz val="10"/>
        <color indexed="10"/>
        <rFont val="Arial Narrow"/>
        <family val="2"/>
      </rPr>
      <t xml:space="preserve"> (DSL)-Q5</t>
    </r>
  </si>
  <si>
    <r>
      <t>HONDA MOBILIO</t>
    </r>
    <r>
      <rPr>
        <b/>
        <sz val="10"/>
        <color indexed="10"/>
        <rFont val="Arial Narrow"/>
        <family val="2"/>
      </rPr>
      <t xml:space="preserve"> (PTL)</t>
    </r>
  </si>
  <si>
    <r>
      <t>HONDA MOBILIO</t>
    </r>
    <r>
      <rPr>
        <b/>
        <sz val="10"/>
        <color indexed="10"/>
        <rFont val="Arial Narrow"/>
        <family val="2"/>
      </rPr>
      <t xml:space="preserve"> (PTL)-Q5</t>
    </r>
  </si>
  <si>
    <r>
      <t>HONDA T-5</t>
    </r>
    <r>
      <rPr>
        <b/>
        <sz val="10"/>
        <color indexed="10"/>
        <rFont val="Arial Narrow"/>
        <family val="2"/>
      </rPr>
      <t>-Q5</t>
    </r>
  </si>
  <si>
    <r>
      <t>I-10</t>
    </r>
    <r>
      <rPr>
        <b/>
        <sz val="10"/>
        <color indexed="10"/>
        <rFont val="Arial Narrow"/>
        <family val="2"/>
      </rPr>
      <t>-Q5</t>
    </r>
  </si>
  <si>
    <r>
      <t xml:space="preserve">I-10 </t>
    </r>
    <r>
      <rPr>
        <b/>
        <sz val="10"/>
        <color indexed="10"/>
        <rFont val="Arial Narrow"/>
        <family val="2"/>
      </rPr>
      <t>GRAND (DSL)</t>
    </r>
  </si>
  <si>
    <r>
      <t xml:space="preserve">I-10 </t>
    </r>
    <r>
      <rPr>
        <b/>
        <sz val="10"/>
        <color indexed="10"/>
        <rFont val="Arial Narrow"/>
        <family val="2"/>
      </rPr>
      <t>GRAND (DSL)-Q5</t>
    </r>
  </si>
  <si>
    <r>
      <t xml:space="preserve">I-10 </t>
    </r>
    <r>
      <rPr>
        <b/>
        <sz val="10"/>
        <color indexed="10"/>
        <rFont val="Arial Narrow"/>
        <family val="2"/>
      </rPr>
      <t>GRAND (PTL)</t>
    </r>
  </si>
  <si>
    <r>
      <t xml:space="preserve">I-10 </t>
    </r>
    <r>
      <rPr>
        <b/>
        <sz val="10"/>
        <color indexed="10"/>
        <rFont val="Arial Narrow"/>
        <family val="2"/>
      </rPr>
      <t>GRAND (PTL)-Q5</t>
    </r>
  </si>
  <si>
    <r>
      <t>I-20</t>
    </r>
    <r>
      <rPr>
        <b/>
        <sz val="10"/>
        <color indexed="10"/>
        <rFont val="Arial Narrow"/>
        <family val="2"/>
      </rPr>
      <t>-Q5</t>
    </r>
  </si>
  <si>
    <r>
      <t>I-20</t>
    </r>
    <r>
      <rPr>
        <b/>
        <sz val="10"/>
        <color indexed="10"/>
        <rFont val="Arial Narrow"/>
        <family val="2"/>
      </rPr>
      <t>-DSL</t>
    </r>
  </si>
  <si>
    <r>
      <t>I-20</t>
    </r>
    <r>
      <rPr>
        <b/>
        <sz val="10"/>
        <color indexed="10"/>
        <rFont val="Arial Narrow"/>
        <family val="2"/>
      </rPr>
      <t>-DSL=T2</t>
    </r>
  </si>
  <si>
    <r>
      <t>I-20</t>
    </r>
    <r>
      <rPr>
        <b/>
        <sz val="10"/>
        <color indexed="10"/>
        <rFont val="Arial Narrow"/>
        <family val="2"/>
      </rPr>
      <t>-DSL=T2-Q5</t>
    </r>
  </si>
  <si>
    <r>
      <t xml:space="preserve">INDICA SUBROS  </t>
    </r>
    <r>
      <rPr>
        <b/>
        <sz val="10"/>
        <color indexed="10"/>
        <rFont val="Arial Narrow"/>
        <family val="2"/>
      </rPr>
      <t>NEW</t>
    </r>
  </si>
  <si>
    <r>
      <t xml:space="preserve">INDICA VISTA BEHR-      </t>
    </r>
    <r>
      <rPr>
        <b/>
        <sz val="10"/>
        <color indexed="10"/>
        <rFont val="Arial Narrow"/>
        <family val="2"/>
      </rPr>
      <t>Q-JET</t>
    </r>
  </si>
  <si>
    <r>
      <t xml:space="preserve">INDICA VISTA -BEHR </t>
    </r>
    <r>
      <rPr>
        <b/>
        <sz val="10"/>
        <color indexed="10"/>
        <rFont val="Arial Narrow"/>
        <family val="2"/>
      </rPr>
      <t>EV2</t>
    </r>
  </si>
  <si>
    <r>
      <t xml:space="preserve">INDICA VISTA SUBROS 4540 </t>
    </r>
    <r>
      <rPr>
        <b/>
        <sz val="10"/>
        <color indexed="10"/>
        <rFont val="Arial Narrow"/>
        <family val="2"/>
      </rPr>
      <t>EV2 STEP-4</t>
    </r>
  </si>
  <si>
    <r>
      <t>INDICA VISTA SUBROS-</t>
    </r>
    <r>
      <rPr>
        <b/>
        <sz val="10"/>
        <color indexed="10"/>
        <rFont val="Arial Narrow"/>
        <family val="2"/>
      </rPr>
      <t>T1</t>
    </r>
  </si>
  <si>
    <r>
      <t>INDICA VISTA SUBROS-</t>
    </r>
    <r>
      <rPr>
        <b/>
        <sz val="10"/>
        <color indexed="10"/>
        <rFont val="Arial Narrow"/>
        <family val="2"/>
      </rPr>
      <t>T2</t>
    </r>
  </si>
  <si>
    <r>
      <t>INDICA VISTA</t>
    </r>
    <r>
      <rPr>
        <b/>
        <sz val="10"/>
        <color indexed="10"/>
        <rFont val="Arial Narrow"/>
        <family val="2"/>
      </rPr>
      <t>-TDI</t>
    </r>
  </si>
  <si>
    <t>INDIGO                   (WITH BRACKET)</t>
  </si>
  <si>
    <r>
      <t>INNOVA</t>
    </r>
    <r>
      <rPr>
        <b/>
        <sz val="10"/>
        <color indexed="10"/>
        <rFont val="Arial Narrow"/>
        <family val="2"/>
      </rPr>
      <t>-Q5</t>
    </r>
  </si>
  <si>
    <r>
      <t>INNOVA</t>
    </r>
    <r>
      <rPr>
        <b/>
        <sz val="10"/>
        <color indexed="10"/>
        <rFont val="Arial Narrow"/>
        <family val="2"/>
      </rPr>
      <t>-T4</t>
    </r>
  </si>
  <si>
    <r>
      <t>INNOVA</t>
    </r>
    <r>
      <rPr>
        <b/>
        <sz val="10"/>
        <color indexed="10"/>
        <rFont val="Arial Narrow"/>
        <family val="2"/>
      </rPr>
      <t>-T4-Q5</t>
    </r>
  </si>
  <si>
    <r>
      <t>KWID</t>
    </r>
    <r>
      <rPr>
        <b/>
        <sz val="10"/>
        <color indexed="10"/>
        <rFont val="Arial Narrow"/>
        <family val="2"/>
      </rPr>
      <t>-DSL</t>
    </r>
  </si>
  <si>
    <r>
      <t>LOGAN PAD</t>
    </r>
    <r>
      <rPr>
        <b/>
        <sz val="10"/>
        <color indexed="10"/>
        <rFont val="Arial Narrow"/>
        <family val="2"/>
      </rPr>
      <t>-DSL</t>
    </r>
  </si>
  <si>
    <t>MATIZ</t>
  </si>
  <si>
    <t>MERC BENZ W204</t>
  </si>
  <si>
    <t>MERC BENZ W210</t>
  </si>
  <si>
    <t>MERC BENZ W211 (MD)</t>
  </si>
  <si>
    <r>
      <t>MERX   BENZ-</t>
    </r>
    <r>
      <rPr>
        <b/>
        <sz val="10"/>
        <color indexed="10"/>
        <rFont val="Arial Narrow"/>
        <family val="2"/>
      </rPr>
      <t>DW203-Q5</t>
    </r>
  </si>
  <si>
    <r>
      <t>M-HWK</t>
    </r>
    <r>
      <rPr>
        <b/>
        <sz val="14"/>
        <color indexed="10"/>
        <rFont val="Arial Narrow"/>
        <family val="2"/>
      </rPr>
      <t>-Q5</t>
    </r>
  </si>
  <si>
    <t>OPEL ASTRA</t>
  </si>
  <si>
    <t>OPEL CORSA</t>
  </si>
  <si>
    <r>
      <t xml:space="preserve">OPTRA </t>
    </r>
    <r>
      <rPr>
        <b/>
        <sz val="10"/>
        <color indexed="10"/>
        <rFont val="Arial Narrow"/>
        <family val="2"/>
      </rPr>
      <t>(WITH DRIER)</t>
    </r>
  </si>
  <si>
    <r>
      <t>PAJERO SPORT WITH R/D-</t>
    </r>
    <r>
      <rPr>
        <b/>
        <sz val="10"/>
        <color indexed="10"/>
        <rFont val="Arial Narrow"/>
        <family val="2"/>
      </rPr>
      <t>Q5</t>
    </r>
  </si>
  <si>
    <t>PALIO</t>
  </si>
  <si>
    <t>PALIO STILE</t>
  </si>
  <si>
    <r>
      <t>PASSAT</t>
    </r>
    <r>
      <rPr>
        <b/>
        <sz val="10"/>
        <color indexed="10"/>
        <rFont val="Arial Narrow"/>
        <family val="2"/>
      </rPr>
      <t>-Q5</t>
    </r>
  </si>
  <si>
    <r>
      <t>POLO</t>
    </r>
    <r>
      <rPr>
        <b/>
        <sz val="10"/>
        <color indexed="10"/>
        <rFont val="Arial Narrow"/>
        <family val="2"/>
      </rPr>
      <t>-Q5</t>
    </r>
  </si>
  <si>
    <r>
      <t xml:space="preserve">PUNTO KALE </t>
    </r>
    <r>
      <rPr>
        <b/>
        <sz val="10"/>
        <color indexed="10"/>
        <rFont val="Arial Narrow"/>
        <family val="2"/>
      </rPr>
      <t>(DSL)</t>
    </r>
  </si>
  <si>
    <r>
      <t xml:space="preserve">PUNTO KALE </t>
    </r>
    <r>
      <rPr>
        <b/>
        <sz val="10"/>
        <color indexed="10"/>
        <rFont val="Arial Narrow"/>
        <family val="2"/>
      </rPr>
      <t>(DSL)-AQ5</t>
    </r>
  </si>
  <si>
    <t>QUALIS FLARE</t>
  </si>
  <si>
    <r>
      <t>RITZ DEISAL</t>
    </r>
    <r>
      <rPr>
        <b/>
        <sz val="10"/>
        <color indexed="10"/>
        <rFont val="Arial Narrow"/>
        <family val="2"/>
      </rPr>
      <t>-Q5</t>
    </r>
  </si>
  <si>
    <r>
      <t>RITZ PETROL</t>
    </r>
    <r>
      <rPr>
        <b/>
        <sz val="10"/>
        <color indexed="10"/>
        <rFont val="Arial Narrow"/>
        <family val="2"/>
      </rPr>
      <t>-Q5</t>
    </r>
  </si>
  <si>
    <t>SAFARI / DICOR</t>
  </si>
  <si>
    <t>SAFARI STROME (SUBROS)</t>
  </si>
  <si>
    <r>
      <t>SAFARI STROME (SUBROS)</t>
    </r>
    <r>
      <rPr>
        <b/>
        <sz val="9"/>
        <color indexed="10"/>
        <rFont val="Arial Narrow"/>
        <family val="2"/>
      </rPr>
      <t>-Q5</t>
    </r>
  </si>
  <si>
    <r>
      <t xml:space="preserve">SAIL     </t>
    </r>
    <r>
      <rPr>
        <b/>
        <sz val="10"/>
        <color indexed="10"/>
        <rFont val="Arial Narrow"/>
        <family val="2"/>
      </rPr>
      <t>DSL</t>
    </r>
  </si>
  <si>
    <r>
      <t xml:space="preserve">SAIL     </t>
    </r>
    <r>
      <rPr>
        <b/>
        <sz val="10"/>
        <color indexed="10"/>
        <rFont val="Arial Narrow"/>
        <family val="2"/>
      </rPr>
      <t>DSL-Q5</t>
    </r>
  </si>
  <si>
    <r>
      <t xml:space="preserve">SAIL     </t>
    </r>
    <r>
      <rPr>
        <b/>
        <sz val="10"/>
        <color indexed="10"/>
        <rFont val="Arial Narrow"/>
        <family val="2"/>
      </rPr>
      <t>PTL</t>
    </r>
  </si>
  <si>
    <r>
      <t>SKODA LAURA-</t>
    </r>
    <r>
      <rPr>
        <b/>
        <sz val="12"/>
        <color indexed="10"/>
        <rFont val="Arial Narrow"/>
        <family val="2"/>
      </rPr>
      <t>Q5</t>
    </r>
  </si>
  <si>
    <r>
      <t>SKODA</t>
    </r>
    <r>
      <rPr>
        <b/>
        <sz val="12"/>
        <color indexed="10"/>
        <rFont val="Arial Narrow"/>
        <family val="2"/>
      </rPr>
      <t xml:space="preserve"> -Q5</t>
    </r>
  </si>
  <si>
    <r>
      <t xml:space="preserve">SKODA </t>
    </r>
    <r>
      <rPr>
        <b/>
        <sz val="10"/>
        <color indexed="10"/>
        <rFont val="Arial Narrow"/>
        <family val="2"/>
      </rPr>
      <t>WITH DRIER</t>
    </r>
  </si>
  <si>
    <t>SONATA</t>
  </si>
  <si>
    <r>
      <t xml:space="preserve">SPARK </t>
    </r>
    <r>
      <rPr>
        <b/>
        <sz val="10"/>
        <color indexed="10"/>
        <rFont val="Arial Narrow"/>
        <family val="2"/>
      </rPr>
      <t>(WITH BRACKET)</t>
    </r>
  </si>
  <si>
    <r>
      <t xml:space="preserve"> SUMO GOLD </t>
    </r>
    <r>
      <rPr>
        <b/>
        <sz val="10"/>
        <color indexed="10"/>
        <rFont val="Arial Narrow"/>
        <family val="2"/>
      </rPr>
      <t>DELPHI BS4</t>
    </r>
  </si>
  <si>
    <t xml:space="preserve"> SUMO VECTA</t>
  </si>
  <si>
    <r>
      <t>SWIFT</t>
    </r>
    <r>
      <rPr>
        <b/>
        <sz val="10"/>
        <color indexed="10"/>
        <rFont val="Arial Narrow"/>
        <family val="2"/>
      </rPr>
      <t>-NEW</t>
    </r>
  </si>
  <si>
    <r>
      <t>SWIFT</t>
    </r>
    <r>
      <rPr>
        <b/>
        <sz val="10"/>
        <color indexed="10"/>
        <rFont val="Arial Narrow"/>
        <family val="2"/>
      </rPr>
      <t>-NEW-Q5</t>
    </r>
  </si>
  <si>
    <t>SX4</t>
  </si>
  <si>
    <r>
      <t>SX4</t>
    </r>
    <r>
      <rPr>
        <b/>
        <sz val="10"/>
        <color indexed="10"/>
        <rFont val="Arial Narrow"/>
        <family val="2"/>
      </rPr>
      <t>Q5</t>
    </r>
  </si>
  <si>
    <r>
      <t xml:space="preserve">SX4 </t>
    </r>
    <r>
      <rPr>
        <b/>
        <sz val="10"/>
        <color indexed="10"/>
        <rFont val="Arial Narrow"/>
        <family val="2"/>
      </rPr>
      <t>SUBROS-4140 DSL</t>
    </r>
  </si>
  <si>
    <r>
      <t xml:space="preserve">SX4 </t>
    </r>
    <r>
      <rPr>
        <b/>
        <sz val="10"/>
        <color indexed="10"/>
        <rFont val="Arial Narrow"/>
        <family val="2"/>
      </rPr>
      <t>-Q5 SUBROS-</t>
    </r>
    <r>
      <rPr>
        <b/>
        <sz val="10"/>
        <color indexed="10"/>
        <rFont val="Arial Narrow"/>
        <family val="2"/>
      </rPr>
      <t>4140 DSL</t>
    </r>
  </si>
  <si>
    <r>
      <t>TEMPO TRAVELLER</t>
    </r>
    <r>
      <rPr>
        <b/>
        <sz val="11"/>
        <color indexed="10"/>
        <rFont val="Arial Narrow"/>
        <family val="2"/>
      </rPr>
      <t>-SUBROS</t>
    </r>
  </si>
  <si>
    <r>
      <t>TERRANO - BEHR 2016</t>
    </r>
    <r>
      <rPr>
        <b/>
        <sz val="11"/>
        <color indexed="10"/>
        <rFont val="Arial Narrow"/>
        <family val="2"/>
      </rPr>
      <t>-Q5</t>
    </r>
  </si>
  <si>
    <t>TERRANO - BEHR 2016</t>
  </si>
  <si>
    <r>
      <t>TUV-300-</t>
    </r>
    <r>
      <rPr>
        <b/>
        <sz val="10"/>
        <color indexed="10"/>
        <rFont val="Arial Narrow"/>
        <family val="2"/>
      </rPr>
      <t>Q5</t>
    </r>
  </si>
  <si>
    <r>
      <t xml:space="preserve">VARNA </t>
    </r>
    <r>
      <rPr>
        <b/>
        <sz val="10"/>
        <color indexed="10"/>
        <rFont val="Arial Narrow"/>
        <family val="2"/>
      </rPr>
      <t>PETROL</t>
    </r>
  </si>
  <si>
    <r>
      <t xml:space="preserve">VERNA </t>
    </r>
    <r>
      <rPr>
        <b/>
        <sz val="10"/>
        <color indexed="10"/>
        <rFont val="Arial Narrow"/>
        <family val="2"/>
      </rPr>
      <t>(D)</t>
    </r>
  </si>
  <si>
    <r>
      <t xml:space="preserve">VERNA </t>
    </r>
    <r>
      <rPr>
        <b/>
        <sz val="10"/>
        <color indexed="10"/>
        <rFont val="Arial Narrow"/>
        <family val="2"/>
      </rPr>
      <t>(FLUDIC)</t>
    </r>
  </si>
  <si>
    <r>
      <t xml:space="preserve">VERNA </t>
    </r>
    <r>
      <rPr>
        <b/>
        <sz val="10"/>
        <color indexed="10"/>
        <rFont val="Arial Narrow"/>
        <family val="2"/>
      </rPr>
      <t>(FLUDIC)-Q5</t>
    </r>
  </si>
  <si>
    <r>
      <t>VERSA</t>
    </r>
    <r>
      <rPr>
        <b/>
        <sz val="10"/>
        <color indexed="10"/>
        <rFont val="Arial Narrow"/>
        <family val="2"/>
      </rPr>
      <t xml:space="preserve"> NEW WITH DRIER</t>
    </r>
  </si>
  <si>
    <r>
      <t xml:space="preserve">WAGON R / ALTO </t>
    </r>
    <r>
      <rPr>
        <b/>
        <sz val="10"/>
        <color indexed="10"/>
        <rFont val="Arial Narrow"/>
        <family val="2"/>
      </rPr>
      <t>(NEW)</t>
    </r>
  </si>
  <si>
    <r>
      <t xml:space="preserve">XUV </t>
    </r>
    <r>
      <rPr>
        <b/>
        <sz val="11"/>
        <color indexed="10"/>
        <rFont val="Arial Narrow"/>
        <family val="2"/>
      </rPr>
      <t>500-</t>
    </r>
  </si>
  <si>
    <r>
      <t xml:space="preserve">XUV </t>
    </r>
    <r>
      <rPr>
        <b/>
        <sz val="11"/>
        <color indexed="10"/>
        <rFont val="Arial Narrow"/>
        <family val="2"/>
      </rPr>
      <t>500-Q5</t>
    </r>
  </si>
  <si>
    <r>
      <t>XYLO</t>
    </r>
    <r>
      <rPr>
        <b/>
        <sz val="10"/>
        <color indexed="10"/>
        <rFont val="Arial Narrow"/>
        <family val="2"/>
      </rPr>
      <t>-Q5 SUBROS (BIG)</t>
    </r>
  </si>
  <si>
    <r>
      <t>XYLO</t>
    </r>
    <r>
      <rPr>
        <b/>
        <sz val="10"/>
        <color indexed="10"/>
        <rFont val="Arial Narrow"/>
        <family val="2"/>
      </rPr>
      <t>- SUBROS (BIG)</t>
    </r>
  </si>
  <si>
    <r>
      <t>XYLO</t>
    </r>
    <r>
      <rPr>
        <b/>
        <sz val="10"/>
        <color indexed="10"/>
        <rFont val="Arial Narrow"/>
        <family val="2"/>
      </rPr>
      <t xml:space="preserve"> SUBROS SMALL TYPE</t>
    </r>
  </si>
  <si>
    <r>
      <t>ZEN ESTILO</t>
    </r>
    <r>
      <rPr>
        <b/>
        <sz val="10"/>
        <color indexed="10"/>
        <rFont val="Arial Narrow"/>
        <family val="2"/>
      </rPr>
      <t>-</t>
    </r>
    <r>
      <rPr>
        <b/>
        <sz val="10"/>
        <rFont val="Arial Narrow"/>
        <family val="2"/>
      </rPr>
      <t xml:space="preserve">   </t>
    </r>
    <r>
      <rPr>
        <b/>
        <sz val="10"/>
        <color indexed="10"/>
        <rFont val="Arial Narrow"/>
        <family val="2"/>
      </rPr>
      <t>T1</t>
    </r>
  </si>
  <si>
    <t>ZEN-DIESEL</t>
  </si>
  <si>
    <r>
      <t xml:space="preserve">ZEN-R12 </t>
    </r>
    <r>
      <rPr>
        <b/>
        <sz val="10"/>
        <color indexed="10"/>
        <rFont val="Arial Narrow"/>
        <family val="2"/>
      </rPr>
      <t>SUBROS</t>
    </r>
  </si>
  <si>
    <t>INNOVA CRYSTA</t>
  </si>
  <si>
    <t>KUV 100</t>
  </si>
  <si>
    <t>M-HAWK S2</t>
  </si>
  <si>
    <t>M-HAWK S2 IN 15 SERIES</t>
  </si>
  <si>
    <t>DEV SONY</t>
  </si>
  <si>
    <t>SUMO VECTA BS 305</t>
  </si>
  <si>
    <t>DATSUN GO</t>
  </si>
  <si>
    <t>BOLERO 2018</t>
  </si>
  <si>
    <t>SWIFT 2017</t>
  </si>
  <si>
    <t>BREEZA</t>
  </si>
  <si>
    <t>TUV 100</t>
  </si>
  <si>
    <r>
      <t>ECOSPORT-</t>
    </r>
    <r>
      <rPr>
        <b/>
        <sz val="10"/>
        <color indexed="10"/>
        <rFont val="Arial Narrow"/>
        <family val="2"/>
      </rPr>
      <t>DSL BIG HOLE</t>
    </r>
  </si>
  <si>
    <r>
      <t>ECOSPORT-</t>
    </r>
    <r>
      <rPr>
        <b/>
        <sz val="10"/>
        <color indexed="10"/>
        <rFont val="Arial Narrow"/>
        <family val="2"/>
      </rPr>
      <t>DSL-Q5 BIG HOLE</t>
    </r>
  </si>
  <si>
    <t>SALE AMT</t>
  </si>
  <si>
    <t>PC-86064B</t>
  </si>
  <si>
    <t>PC-86083-Q5</t>
  </si>
  <si>
    <t>PCP-C86283Q5</t>
  </si>
  <si>
    <t>PCP-C86001</t>
  </si>
  <si>
    <t>PC-86803Q5</t>
  </si>
  <si>
    <t xml:space="preserve">PC-86589Q5 </t>
  </si>
  <si>
    <t xml:space="preserve">PC-86535Q5 </t>
  </si>
  <si>
    <t>PCP-C86741F</t>
  </si>
  <si>
    <t>PCP-C86747F</t>
  </si>
  <si>
    <t>PC-86811-Q5</t>
  </si>
  <si>
    <t>PC-86581-Q5</t>
  </si>
  <si>
    <t>PC-86812Q5</t>
  </si>
  <si>
    <t>PC-86396</t>
  </si>
  <si>
    <t>PC-86397</t>
  </si>
  <si>
    <t>PC-86397-Q5</t>
  </si>
  <si>
    <t>PC-86110A-Q5</t>
  </si>
  <si>
    <t>PC-86805-Q5</t>
  </si>
  <si>
    <t>PC-86806Q5</t>
  </si>
  <si>
    <t>PCP-C86556</t>
  </si>
  <si>
    <t>PC-86555</t>
  </si>
  <si>
    <t>pc-86907-26MM-8MM</t>
  </si>
  <si>
    <t>PC-86808-Q5</t>
  </si>
  <si>
    <t>PC-86920A-Q5</t>
  </si>
  <si>
    <t>PC-86428-Q5</t>
  </si>
  <si>
    <t>PC-86911B</t>
  </si>
  <si>
    <t>PC-86911BQ5</t>
  </si>
  <si>
    <t>PC-86277-Q5</t>
  </si>
  <si>
    <t>PC-86201-Q5</t>
  </si>
  <si>
    <t>PC-86202Q5</t>
  </si>
  <si>
    <t>PC-86656Q5</t>
  </si>
  <si>
    <t>PC-86769-Q5</t>
  </si>
  <si>
    <t>PC-86251Q5</t>
  </si>
  <si>
    <t>PCP-86532 Q5</t>
  </si>
  <si>
    <t>PC-86902Q5</t>
  </si>
  <si>
    <t>PC-86240AQ5</t>
  </si>
  <si>
    <t xml:space="preserve">PC-86101                </t>
  </si>
  <si>
    <t xml:space="preserve">PC-86398-Q5                </t>
  </si>
  <si>
    <t xml:space="preserve">PC-86101 Q5               </t>
  </si>
  <si>
    <t>PC-86807Q5</t>
  </si>
  <si>
    <t>PC-86827Q5</t>
  </si>
  <si>
    <t>PC-86828Q5</t>
  </si>
  <si>
    <t>PC-86829-Q5</t>
  </si>
  <si>
    <t>PC-86278-Q5</t>
  </si>
  <si>
    <t>PC-86266Q5</t>
  </si>
  <si>
    <t>PC-86655-Q5</t>
  </si>
  <si>
    <t>PC-86448B</t>
  </si>
  <si>
    <t>PC-86448B-Q5</t>
  </si>
  <si>
    <t>PC-86268Q5</t>
  </si>
  <si>
    <t>PC-86804-Q5</t>
  </si>
  <si>
    <t>PC-86046B</t>
  </si>
  <si>
    <t>PC-86046B-Q5</t>
  </si>
  <si>
    <t>PC-86536-Q5</t>
  </si>
  <si>
    <t>PC-86246B</t>
  </si>
  <si>
    <t>PC-86042</t>
  </si>
  <si>
    <t>COMING SOON</t>
  </si>
  <si>
    <t>PC-86437Q5</t>
  </si>
  <si>
    <t>PC-86371-Q5</t>
  </si>
  <si>
    <t>PC-86243</t>
  </si>
  <si>
    <t>PC-86038</t>
  </si>
  <si>
    <t xml:space="preserve">PC-86758Q5         </t>
  </si>
  <si>
    <t>PC-86039</t>
  </si>
  <si>
    <t>PC-86269</t>
  </si>
  <si>
    <t>PC-86801-Q5</t>
  </si>
  <si>
    <t>PC-86457 (86843)</t>
  </si>
  <si>
    <t>PC-86457Q5 (86843)</t>
  </si>
  <si>
    <t>PC-86534AQ5</t>
  </si>
  <si>
    <t>PC-86234</t>
  </si>
  <si>
    <t>PC-86367-Q5</t>
  </si>
  <si>
    <t>PC-86370-Q5</t>
  </si>
  <si>
    <t>PC-86810-Q5</t>
  </si>
  <si>
    <t>PC-86910Q5</t>
  </si>
  <si>
    <t>PC-86093B</t>
  </si>
  <si>
    <t>PC-86026B-Q5</t>
  </si>
  <si>
    <t>PC-86004-Q5</t>
  </si>
  <si>
    <t>PC-86241</t>
  </si>
  <si>
    <t>PC-86539-Q5</t>
  </si>
  <si>
    <t>PC-86025Q5</t>
  </si>
  <si>
    <t>PC-86802Q5</t>
  </si>
  <si>
    <t>PC-86909Q5</t>
  </si>
  <si>
    <t>PC-86909</t>
  </si>
  <si>
    <t>PC-86809A-Q5</t>
  </si>
  <si>
    <t>PC-86541-Q5</t>
  </si>
  <si>
    <t>PC-86657-R</t>
  </si>
  <si>
    <t>PC-86657-Q5</t>
  </si>
  <si>
    <t>PC-86449Q5</t>
  </si>
  <si>
    <t>PC-86279</t>
  </si>
  <si>
    <t>PC-86819-Q5</t>
  </si>
  <si>
    <t>PC-86818</t>
  </si>
  <si>
    <t>PC-86823</t>
  </si>
  <si>
    <t>PC-86824-Q5</t>
  </si>
  <si>
    <t>PC-86825</t>
  </si>
  <si>
    <t>PC-86826</t>
  </si>
  <si>
    <t>PC-86821-Q5</t>
  </si>
  <si>
    <t>PC-86822</t>
  </si>
  <si>
    <t>PC-86817A-Q5</t>
  </si>
  <si>
    <t>PC-86817</t>
  </si>
  <si>
    <t>PC-86815</t>
  </si>
  <si>
    <t>PC-86811</t>
  </si>
  <si>
    <t>PC-86809</t>
  </si>
  <si>
    <t>PC-86911B                  (PC-86718)</t>
  </si>
  <si>
    <t>PC-86911BQ5 (86718)</t>
  </si>
  <si>
    <t>QTY/CTN</t>
  </si>
  <si>
    <t xml:space="preserve">OPENING </t>
  </si>
  <si>
    <t>STOCK</t>
  </si>
  <si>
    <t>01.04.2019</t>
  </si>
  <si>
    <t>PUR</t>
  </si>
  <si>
    <t>FBT1819/B2B02537</t>
  </si>
  <si>
    <t>07.01.19</t>
  </si>
  <si>
    <t>JMF SYN.INDIA PVT LTD (METALOC)</t>
  </si>
  <si>
    <t>THESE TWO PUR ENTERED IN 2018-STK</t>
  </si>
  <si>
    <t>FBT1819/B2B02544</t>
  </si>
  <si>
    <t>OUNUO (+KAILIDA+ QIRUITE HOSE + SALLY BLOWER MOTOR) THR. HSS FROM SS IMPORTS TO DD IMPORTS (HUF)</t>
  </si>
  <si>
    <t>NOT TILL 31/3/19</t>
  </si>
  <si>
    <t xml:space="preserve">2019-1     13/01/2019          </t>
  </si>
  <si>
    <t>14.03.2019</t>
  </si>
  <si>
    <t>OUYADI THR. HSS FROM SS IMPORTS TO DD IMPORTS (HUF)</t>
  </si>
  <si>
    <t xml:space="preserve">OYD-190221 21/02/2019          </t>
  </si>
  <si>
    <r>
      <t xml:space="preserve">JUNBO THR. HSS FROM OVERSEAS IMPORTS TO DD IMPORTS (HUF) </t>
    </r>
    <r>
      <rPr>
        <b/>
        <sz val="11"/>
        <color indexed="10"/>
        <rFont val="Calibri"/>
        <family val="2"/>
      </rPr>
      <t>(JUNBO+KAILIDA+BLUE+LEILA)</t>
    </r>
  </si>
  <si>
    <t>17.04.19</t>
  </si>
  <si>
    <t>NOT TILL 30/4/19</t>
  </si>
  <si>
    <t>JB-GR021  DT.05.03.19</t>
  </si>
  <si>
    <r>
      <t xml:space="preserve">HBS YOU2 THR. HSS FROM OVERSEAS IMPORTS TO DD IMPORTS (HUF)                             </t>
    </r>
    <r>
      <rPr>
        <b/>
        <sz val="11"/>
        <color indexed="10"/>
        <rFont val="Calibri"/>
        <family val="2"/>
      </rPr>
      <t>(HBS+BRYAN-GZ)</t>
    </r>
  </si>
  <si>
    <t>08.05.19</t>
  </si>
  <si>
    <t>NOT TILL 31/5/19</t>
  </si>
  <si>
    <t>HBS19M0321AG 21/03/2019</t>
  </si>
  <si>
    <r>
      <t xml:space="preserve">KALIDA THR. HSS FROM OVERSEAS IMPORTS TO DD IMPORTS (HUF) </t>
    </r>
    <r>
      <rPr>
        <b/>
        <sz val="11"/>
        <color indexed="10"/>
        <rFont val="Calibri"/>
        <family val="2"/>
      </rPr>
      <t>(KAILIDA+TRACY BLOWER)</t>
    </r>
  </si>
  <si>
    <t>16.05.19</t>
  </si>
  <si>
    <t>KLD20190412 12/04/2019</t>
  </si>
  <si>
    <t>30.05.19</t>
  </si>
  <si>
    <t xml:space="preserve">OYADI PLUS KALIDA THROUGH SS IMPORTS </t>
  </si>
  <si>
    <t>OYDY190504</t>
  </si>
  <si>
    <t>03.07.19</t>
  </si>
  <si>
    <t>OUNUO AUTOMOTIVE THROUGH SS IMPORTS (HOSE+CONDENSER+LEILA+STAL+OYD)</t>
  </si>
  <si>
    <t>this BOE of 2018 stock wrongly entered in 2019 stock</t>
  </si>
  <si>
    <t>10.08.18</t>
  </si>
  <si>
    <t>OUYADI THROUGH OVERSEAS IMPORT,</t>
  </si>
  <si>
    <t>OYD-180630</t>
  </si>
  <si>
    <t>13.06.19</t>
  </si>
  <si>
    <t>OYD-190511</t>
  </si>
  <si>
    <t>26.07.19</t>
  </si>
  <si>
    <t>HBS YOU2 FROM OVERSEAS IMPORTS 963 CTN</t>
  </si>
  <si>
    <t>16.08.19</t>
  </si>
  <si>
    <t>OUNUO AUTOMOTIVE THROUGH SS IMPORTS (CONDENSER+TRACCY+KALIDA+OYD+CHUNGLI+STAL)</t>
  </si>
  <si>
    <t>19.07.19</t>
  </si>
  <si>
    <t>KALIDA FROM OVERSEAS IMPORT (CONDENSER+COIL+CLUTCH ASS+HEATER)</t>
  </si>
  <si>
    <t>OUNUO FROM OVERSEAS IMPORT (CONDENSER+FLARE FITTING ,RECIOVERY MACHINE+COOLING COIL+MEGNET COIL)</t>
  </si>
  <si>
    <t>SALE</t>
  </si>
  <si>
    <t>2019-001</t>
  </si>
  <si>
    <t>Dealer-150 BHATINDA</t>
  </si>
  <si>
    <t>Contact-005</t>
  </si>
  <si>
    <t>2019-003</t>
  </si>
  <si>
    <t>AUTO COOL DHULE</t>
  </si>
  <si>
    <t>2019-004</t>
  </si>
  <si>
    <t>UMESH KOLKATA</t>
  </si>
  <si>
    <t>2019-005</t>
  </si>
  <si>
    <t>MEENA</t>
  </si>
  <si>
    <t>2019-007</t>
  </si>
  <si>
    <t>MANOJ MADRAS</t>
  </si>
  <si>
    <t>2019-008</t>
  </si>
  <si>
    <t>Dealer-292-PUNJAB</t>
  </si>
  <si>
    <t>DALIP</t>
  </si>
  <si>
    <t>Dealer-181</t>
  </si>
  <si>
    <t>HEM</t>
  </si>
  <si>
    <t>AMIT TRADING-Contact-007</t>
  </si>
  <si>
    <t>Dealer-139-Dealer-184, K.GATE</t>
  </si>
  <si>
    <t>ARORA JI- PREM NAGAR</t>
  </si>
  <si>
    <t>EMX-Dealer-139 NOIDA</t>
  </si>
  <si>
    <t>Dealer-055</t>
  </si>
  <si>
    <t>SALIM-NANDED</t>
  </si>
  <si>
    <t>Contact-004</t>
  </si>
  <si>
    <t>SONY AIR COOL SERV</t>
  </si>
  <si>
    <t>MAXCOOL</t>
  </si>
  <si>
    <t>BHATIA PIPES</t>
  </si>
  <si>
    <t>Dealer-030</t>
  </si>
  <si>
    <t>ACE AUTO CORP</t>
  </si>
  <si>
    <t>Dealer-317</t>
  </si>
  <si>
    <t>Dealer-272</t>
  </si>
  <si>
    <t>(ALL  SAMPLES SO NO STOCK ENTRY)</t>
  </si>
  <si>
    <t>JAN</t>
  </si>
  <si>
    <t>PRIYA ZIGMA</t>
  </si>
  <si>
    <t>Dealer-081 MADRAS</t>
  </si>
  <si>
    <t>Dealer-184 Dealer-139-K.GATE</t>
  </si>
  <si>
    <t>02.02.19</t>
  </si>
  <si>
    <t>ADVANCE AIR CONDITIONING SYS</t>
  </si>
  <si>
    <t>Dealer-139 NOIDA</t>
  </si>
  <si>
    <t>Dealer-047</t>
  </si>
  <si>
    <t>Dealer-228 Dealer-319</t>
  </si>
  <si>
    <t>Contact-072-THANE</t>
  </si>
  <si>
    <t>GOLDY MEERUT</t>
  </si>
  <si>
    <t>05.02.19</t>
  </si>
  <si>
    <t>VIKAS ACME</t>
  </si>
  <si>
    <t>Dealer-207 NEW NAYAN</t>
  </si>
  <si>
    <t>Dealer-011</t>
  </si>
  <si>
    <t>Dealer-139-NOIDA</t>
  </si>
  <si>
    <t>BHATIA PIPE</t>
  </si>
  <si>
    <t>Dealer-102 MEERUT</t>
  </si>
  <si>
    <t>Dealer-322</t>
  </si>
  <si>
    <t>10.02.19</t>
  </si>
  <si>
    <t>DHANBAD INDL.CORP</t>
  </si>
  <si>
    <t>Dealer-132</t>
  </si>
  <si>
    <t>CAR MAGIC- KERALA</t>
  </si>
  <si>
    <t>Dealer-108</t>
  </si>
  <si>
    <t>Dealer-184 RADIATORS</t>
  </si>
  <si>
    <t>UMESH-KOLKATA</t>
  </si>
  <si>
    <t>SONY AIR COOL SERV.</t>
  </si>
  <si>
    <t>AMMUS AUTO PARTS- KERALA</t>
  </si>
  <si>
    <t>SALIM NANDED</t>
  </si>
  <si>
    <t>SM AUTO</t>
  </si>
  <si>
    <t>Dealer-186</t>
  </si>
  <si>
    <t>Dealer-157-ROHINI</t>
  </si>
  <si>
    <t>Dealer-292</t>
  </si>
  <si>
    <t>SALIM - AHEMDABAD</t>
  </si>
  <si>
    <t>IRFAN Dealer-297</t>
  </si>
  <si>
    <t>ABDUL TIRUPATI</t>
  </si>
  <si>
    <t>SAGAR PUNE</t>
  </si>
  <si>
    <t>SHYAMA KOLKATA</t>
  </si>
  <si>
    <t>PRAMOD JAIPUR</t>
  </si>
  <si>
    <t>2019-130</t>
  </si>
  <si>
    <t>Dealer-326 LUDHIANA</t>
  </si>
  <si>
    <t>ARIHANT AUTO- Dealer-319</t>
  </si>
  <si>
    <t>Dealer-324-AHEMDABAD</t>
  </si>
  <si>
    <t>VINEY BANGALORE</t>
  </si>
  <si>
    <t>FEB</t>
  </si>
  <si>
    <t>Dealer-140</t>
  </si>
  <si>
    <t>Dealer-326-LUDHIANA</t>
  </si>
  <si>
    <t>Dealer-329</t>
  </si>
  <si>
    <t>Contact-032 HARAYAN</t>
  </si>
  <si>
    <t>Dealer-146</t>
  </si>
  <si>
    <t>Dealer-331</t>
  </si>
  <si>
    <t>Dealer-139 EMX NOIDA</t>
  </si>
  <si>
    <t>F</t>
  </si>
  <si>
    <t>Dealer-317-DELHI</t>
  </si>
  <si>
    <t>S K AUTOMOBILE</t>
  </si>
  <si>
    <t>RAUF UDAIPUR</t>
  </si>
  <si>
    <t>2018-0181</t>
  </si>
  <si>
    <t>IIJAZ KARNATAKA</t>
  </si>
  <si>
    <t>Dealer-184 -K.GATE</t>
  </si>
  <si>
    <t>SHIV MEERUT</t>
  </si>
  <si>
    <t>RAVI</t>
  </si>
  <si>
    <t>CONNECTOR</t>
  </si>
  <si>
    <t>2019-196</t>
  </si>
  <si>
    <t>Dealer-338</t>
  </si>
  <si>
    <t>Dealer-184-K.GATE</t>
  </si>
  <si>
    <t>Dealer-184-SALIM AHM</t>
  </si>
  <si>
    <t>Dealer-139-EMX  NOIDA</t>
  </si>
  <si>
    <t>PRAMOD JODHPUR</t>
  </si>
  <si>
    <t>Dealer-339 LUDHIANA</t>
  </si>
  <si>
    <t>24.03.19</t>
  </si>
  <si>
    <t>JAINA ROHINI</t>
  </si>
  <si>
    <t>ONE ITEM MISSING IN STOCK</t>
  </si>
  <si>
    <t>Dealer-316</t>
  </si>
  <si>
    <t>AIR CONDITIONER ENTERPISES</t>
  </si>
  <si>
    <t>SAMPLES</t>
  </si>
  <si>
    <t>SONY AIR COOL</t>
  </si>
  <si>
    <t>CHECK CHALLAN</t>
  </si>
  <si>
    <t>HOW TO ENTER FITTINGS STOCK</t>
  </si>
  <si>
    <t>29.03.18</t>
  </si>
  <si>
    <t>MARCH</t>
  </si>
  <si>
    <t>Transporter-024</t>
  </si>
  <si>
    <t>EMX-Dealer-139</t>
  </si>
  <si>
    <t>Dealer-180</t>
  </si>
  <si>
    <t>Dealer-139-K,GATE</t>
  </si>
  <si>
    <t>ACE CORP</t>
  </si>
  <si>
    <t>HIGH TECH REF.-KARNATAKA</t>
  </si>
  <si>
    <t>Dealer-316-CHANDIGHAR</t>
  </si>
  <si>
    <t>PRAMOD-JODHPUR</t>
  </si>
  <si>
    <t>Contact-070-LAXMI NGR DEL</t>
  </si>
  <si>
    <t>Dealer-324</t>
  </si>
  <si>
    <t>LUCKY STAR/Dealer-272</t>
  </si>
  <si>
    <t>BITTO- KAROL BAGH</t>
  </si>
  <si>
    <t>Dealer-139-K.GATE</t>
  </si>
  <si>
    <t>SONY-TELENGANA</t>
  </si>
  <si>
    <t>COMP.SAMPLE</t>
  </si>
  <si>
    <t>FILTER SAMPLE</t>
  </si>
  <si>
    <t>HOSE CATORI</t>
  </si>
  <si>
    <t>Contact-032-HARAYANA</t>
  </si>
  <si>
    <t>Dealer-329-AGRA</t>
  </si>
  <si>
    <t>Dealer-076 EAST DELHI</t>
  </si>
  <si>
    <t>Contact-007-JALANDHAR</t>
  </si>
  <si>
    <t>MAAS</t>
  </si>
  <si>
    <t>TINKU BAHADURGARH</t>
  </si>
  <si>
    <t>HARRY-Dealer-347</t>
  </si>
  <si>
    <t>ANIT MOTOR K.GATE</t>
  </si>
  <si>
    <t>NEW GILL</t>
  </si>
  <si>
    <t>AZAD</t>
  </si>
  <si>
    <t>Dealer-139-KASHMERI GATE</t>
  </si>
  <si>
    <t>BPI</t>
  </si>
  <si>
    <t>Dealer-265</t>
  </si>
  <si>
    <t>JAINA - ROHINI</t>
  </si>
  <si>
    <t>AIR CONDITIONER ENT.-ARORA JI</t>
  </si>
  <si>
    <t>MANOJ-MADRAS</t>
  </si>
  <si>
    <t>EMX Dealer-139 NOIDA</t>
  </si>
  <si>
    <t>Dealer-293-MEERUT</t>
  </si>
  <si>
    <t>AIR CONDITIONER ENT. (ARORAJI)</t>
  </si>
  <si>
    <t>ANIL/PARMOD-JODHPUR</t>
  </si>
  <si>
    <t>GOLDY-MEERUT</t>
  </si>
  <si>
    <t>Dealer-139-Dealer-184 K,GATE</t>
  </si>
  <si>
    <t>Dealer-121</t>
  </si>
  <si>
    <t>BHATIA PIPE IND.</t>
  </si>
  <si>
    <t>Dealer-353</t>
  </si>
  <si>
    <t>APRIL</t>
  </si>
  <si>
    <t>Dealer-081 Contact-MADRAS</t>
  </si>
  <si>
    <t>Dealer-055-KERALA</t>
  </si>
  <si>
    <t>EMX</t>
  </si>
  <si>
    <t>JAIN-ROHINI</t>
  </si>
  <si>
    <t>Dealer-357-AKOLA</t>
  </si>
  <si>
    <t>MAY</t>
  </si>
  <si>
    <t>JUNE</t>
  </si>
  <si>
    <t>JULY</t>
  </si>
  <si>
    <t>AUG</t>
  </si>
  <si>
    <t>SEPT</t>
  </si>
  <si>
    <t>OCT</t>
  </si>
  <si>
    <t>NOV</t>
  </si>
  <si>
    <t>DEC</t>
  </si>
  <si>
    <t xml:space="preserve">TOTAL </t>
  </si>
  <si>
    <t>SOLD</t>
  </si>
  <si>
    <t>BAL</t>
  </si>
  <si>
    <t>JAN-MAR</t>
  </si>
  <si>
    <t>APR-JUN</t>
  </si>
  <si>
    <t>JULY-SEPT</t>
  </si>
  <si>
    <t>OCT-DEC</t>
  </si>
  <si>
    <t>LESS 8% EVG. GST AMT</t>
  </si>
  <si>
    <t>TOTAL SALE</t>
  </si>
  <si>
    <t>NEW ORDER PLACED</t>
  </si>
  <si>
    <t>PC1901-11</t>
  </si>
  <si>
    <t>21.1.19</t>
  </si>
  <si>
    <t>HBS</t>
  </si>
  <si>
    <t>PC1903-03</t>
  </si>
  <si>
    <t>26.3.19</t>
  </si>
  <si>
    <t>PC1909-06</t>
  </si>
  <si>
    <t>30.9.19</t>
  </si>
  <si>
    <t>BUSY APR-DEC</t>
  </si>
  <si>
    <t>14x15x22mm oring</t>
  </si>
  <si>
    <t>14x15x22mm flare</t>
  </si>
  <si>
    <t>14x15x26mm flare</t>
  </si>
  <si>
    <t>14x18x22mm flare</t>
  </si>
  <si>
    <t>14x18x26mm flare</t>
  </si>
  <si>
    <t>14x21x26mm flare</t>
  </si>
  <si>
    <t>14x23x26mm flare</t>
  </si>
  <si>
    <t>14x23x44mm flare</t>
  </si>
  <si>
    <t>14x25x44mm flare</t>
  </si>
  <si>
    <t>14x28x44mm flare</t>
  </si>
  <si>
    <t>141518-ADOPTER</t>
  </si>
  <si>
    <r>
      <t xml:space="preserve">141518-F </t>
    </r>
    <r>
      <rPr>
        <b/>
        <sz val="10"/>
        <color indexed="10"/>
        <rFont val="Arial Narrow"/>
        <family val="2"/>
      </rPr>
      <t>(NEW)</t>
    </r>
  </si>
  <si>
    <r>
      <t xml:space="preserve">141518-O </t>
    </r>
    <r>
      <rPr>
        <b/>
        <sz val="10"/>
        <color indexed="10"/>
        <rFont val="Arial Narrow"/>
        <family val="2"/>
      </rPr>
      <t>(NEW)</t>
    </r>
  </si>
  <si>
    <t>14x18x16mm flare</t>
  </si>
  <si>
    <t>14x21x16mm flare</t>
  </si>
  <si>
    <t>25x28x20mm</t>
  </si>
  <si>
    <t>25x28x26mm</t>
  </si>
  <si>
    <t>14x28x20mm flare</t>
  </si>
  <si>
    <t>14x30x20mm flare</t>
  </si>
  <si>
    <t>14x25x20mm flare</t>
  </si>
  <si>
    <t>T-SHARTS</t>
  </si>
  <si>
    <t>entry of new qty</t>
  </si>
  <si>
    <t>no mistk</t>
  </si>
  <si>
    <t>OYADI PLUS KALIDA THROUGH SS IMPORTS</t>
  </si>
  <si>
    <t>2018-0183</t>
  </si>
  <si>
    <t xml:space="preserve">MOTOR </t>
  </si>
  <si>
    <t>COMP. PARTS</t>
  </si>
  <si>
    <t>EXP.VALVE</t>
  </si>
  <si>
    <t>COMPRESSOR OIL</t>
  </si>
  <si>
    <t>HOSE</t>
  </si>
  <si>
    <t>BS</t>
  </si>
  <si>
    <t>TAPE</t>
  </si>
  <si>
    <t xml:space="preserve">CHALLAN / BE NO </t>
  </si>
  <si>
    <r>
      <t>Ambasdor /Bolero-</t>
    </r>
    <r>
      <rPr>
        <b/>
        <sz val="11"/>
        <color indexed="13"/>
        <rFont val="Arial Narrow"/>
        <family val="2"/>
      </rPr>
      <t>corrected</t>
    </r>
  </si>
  <si>
    <t>Aveo</t>
  </si>
  <si>
    <t>Daewoo Cielo</t>
  </si>
  <si>
    <t>Desiccant Drier/Filter</t>
  </si>
  <si>
    <t>Ford</t>
  </si>
  <si>
    <t>Indica Behr</t>
  </si>
  <si>
    <t>Logan (DSL)</t>
  </si>
  <si>
    <t>Maruti 'F'Ring</t>
  </si>
  <si>
    <t>Maruti 'O'Ring</t>
  </si>
  <si>
    <t>Matiz</t>
  </si>
  <si>
    <t>Opel</t>
  </si>
  <si>
    <t>Optra</t>
  </si>
  <si>
    <t>PIZO (VALVO)</t>
  </si>
  <si>
    <t>Sonata</t>
  </si>
  <si>
    <r>
      <rPr>
        <b/>
        <sz val="11"/>
        <color indexed="13"/>
        <rFont val="Arial Narrow"/>
        <family val="2"/>
      </rPr>
      <t>TEMPO TRAVELL</t>
    </r>
    <r>
      <rPr>
        <b/>
        <sz val="11"/>
        <rFont val="Arial Narrow"/>
        <family val="2"/>
      </rPr>
      <t>ER-ORING 3/8 
SIZE 70*270</t>
    </r>
  </si>
  <si>
    <r>
      <t>TEMPO TRAVELLER-</t>
    </r>
    <r>
      <rPr>
        <b/>
        <sz val="11"/>
        <color indexed="13"/>
        <rFont val="Arial Narrow"/>
        <family val="2"/>
      </rPr>
      <t>SMALL (DENFOS)</t>
    </r>
  </si>
  <si>
    <t>Toyota Qualis/ SAFARI</t>
  </si>
  <si>
    <r>
      <t xml:space="preserve">Universal </t>
    </r>
    <r>
      <rPr>
        <b/>
        <sz val="11"/>
        <color indexed="13"/>
        <rFont val="Arial Narrow"/>
        <family val="2"/>
      </rPr>
      <t>BUS- 3/8F
SIZE 76*245</t>
    </r>
  </si>
  <si>
    <t>Universal-F</t>
  </si>
  <si>
    <t>Universal-O</t>
  </si>
  <si>
    <t>ADOPTER ORING 5/16 TO 3/8 FLARE</t>
  </si>
  <si>
    <t>Universal-F WITH BOLT</t>
  </si>
  <si>
    <t>Skoda SUPERB</t>
  </si>
  <si>
    <t>Universal</t>
  </si>
  <si>
    <t>EYE GLASS</t>
  </si>
  <si>
    <t>DEV'S CUSTOMER</t>
  </si>
  <si>
    <r>
      <t>507</t>
    </r>
    <r>
      <rPr>
        <b/>
        <sz val="10"/>
        <color indexed="10"/>
        <rFont val="Arial"/>
        <family val="2"/>
      </rPr>
      <t>-MG</t>
    </r>
  </si>
  <si>
    <r>
      <t>508</t>
    </r>
    <r>
      <rPr>
        <b/>
        <sz val="10"/>
        <color indexed="10"/>
        <rFont val="Arial"/>
        <family val="2"/>
      </rPr>
      <t>-MG</t>
    </r>
  </si>
  <si>
    <t>SKODA OCTIVA</t>
  </si>
  <si>
    <t>EARTH MOVING MACH COMP</t>
  </si>
  <si>
    <t>SANDEN 7PISTON 508/510</t>
  </si>
  <si>
    <t>BOLERO SANDEN</t>
  </si>
  <si>
    <t>COMP. SAMPLES</t>
  </si>
  <si>
    <t>ZEN</t>
  </si>
  <si>
    <t>ESTEEM</t>
  </si>
  <si>
    <t>MICRO-BUS 12V</t>
  </si>
  <si>
    <r>
      <t>SK MOTOR-</t>
    </r>
    <r>
      <rPr>
        <b/>
        <sz val="10"/>
        <color indexed="10"/>
        <rFont val="Calibri"/>
        <family val="2"/>
      </rPr>
      <t>12V</t>
    </r>
  </si>
  <si>
    <r>
      <t xml:space="preserve">MICRO-BUS </t>
    </r>
    <r>
      <rPr>
        <b/>
        <sz val="10"/>
        <color indexed="10"/>
        <rFont val="Calibri"/>
        <family val="2"/>
      </rPr>
      <t>24V</t>
    </r>
  </si>
  <si>
    <t>COMP. BACK PLATE-505/507 (FLARE)</t>
  </si>
  <si>
    <t>COMP. BACK PLATE-508/510 (FLARE)</t>
  </si>
  <si>
    <t>COMP. BACK PLATE-505/507 (O RING)</t>
  </si>
  <si>
    <t>COMP. BACK PLATE-508/510 (O RING)</t>
  </si>
  <si>
    <t>TRAVERA / XING/ ACCENT</t>
  </si>
  <si>
    <t>OPEL/INDICA BEHR/SCORPIO</t>
  </si>
  <si>
    <t>HONDA CITY (TYPE-1)</t>
  </si>
  <si>
    <t>O-RING</t>
  </si>
  <si>
    <t>INNOVA / WR</t>
  </si>
  <si>
    <t>ORIFICE TUBE</t>
  </si>
  <si>
    <t>ETIOS/AMAZE</t>
  </si>
  <si>
    <t>POLO/VENTO</t>
  </si>
  <si>
    <t>BEAT/CRUZE</t>
  </si>
  <si>
    <t>SKODA NEW</t>
  </si>
  <si>
    <t>M-HWAK-S2</t>
  </si>
  <si>
    <t>DEV EARTHMOVER</t>
  </si>
  <si>
    <t>COMPRESSOR OIL-250g</t>
  </si>
  <si>
    <t>COMPRESSOR OIL 20LTR</t>
  </si>
  <si>
    <t>HOSE      (8MM)</t>
  </si>
  <si>
    <t>HOSE (11MM)</t>
  </si>
  <si>
    <t>HOSE (15MM)</t>
  </si>
  <si>
    <t>HOSE (19MM)</t>
  </si>
  <si>
    <t xml:space="preserve">Clelo </t>
  </si>
  <si>
    <t>Santro Large/Matiz/Zen Delphi</t>
  </si>
  <si>
    <t>TM-16</t>
  </si>
  <si>
    <t>BOLERO /SKODA</t>
  </si>
  <si>
    <t>DKS-32</t>
  </si>
  <si>
    <t>Santro small/Travera/Scorpio/Ikon/Sonata</t>
  </si>
  <si>
    <t>507 SMALL SINGLE</t>
  </si>
  <si>
    <t>PC-8797</t>
  </si>
  <si>
    <t>PC-8263</t>
  </si>
  <si>
    <t>PC-8321</t>
  </si>
  <si>
    <t>PC-8115</t>
  </si>
  <si>
    <t>PC-20233-A</t>
  </si>
  <si>
    <t>PC-8047</t>
  </si>
  <si>
    <t>PC-8051</t>
  </si>
  <si>
    <t>PC-8096</t>
  </si>
  <si>
    <t>PC-6142</t>
  </si>
  <si>
    <t>PC-8031</t>
  </si>
  <si>
    <t>NA</t>
  </si>
  <si>
    <t>PC-6066</t>
  </si>
  <si>
    <t>PC-6001B</t>
  </si>
  <si>
    <t>PC-80007</t>
  </si>
  <si>
    <t>PC-62130</t>
  </si>
  <si>
    <t>PC-9001</t>
  </si>
  <si>
    <t>PC-9003</t>
  </si>
  <si>
    <t>PC-62208</t>
  </si>
  <si>
    <t>PC-9005</t>
  </si>
  <si>
    <t>PC-9006</t>
  </si>
  <si>
    <t>PC-0202</t>
  </si>
  <si>
    <t>PC-8202</t>
  </si>
  <si>
    <t>PC-5008</t>
  </si>
  <si>
    <t>PC-2827</t>
  </si>
  <si>
    <t>PC-1923</t>
  </si>
  <si>
    <t>PC-1113</t>
  </si>
  <si>
    <t>PC-4340</t>
  </si>
  <si>
    <t>PC-4745</t>
  </si>
  <si>
    <t>ST750363</t>
  </si>
  <si>
    <t>PC-1920</t>
  </si>
  <si>
    <t>PC-1712</t>
  </si>
  <si>
    <t>PC-1925</t>
  </si>
  <si>
    <t>TD-6034</t>
  </si>
  <si>
    <t>TD-6035</t>
  </si>
  <si>
    <t>TD-7800</t>
  </si>
  <si>
    <t>oringe-PC-8006</t>
  </si>
  <si>
    <t>white - PC-8002</t>
  </si>
  <si>
    <t>C-961</t>
  </si>
  <si>
    <t>PC-1205</t>
  </si>
  <si>
    <t>PC-1211</t>
  </si>
  <si>
    <t>PC-1212</t>
  </si>
  <si>
    <t>PC-1213</t>
  </si>
  <si>
    <t>PC-1214</t>
  </si>
  <si>
    <t>PC-1215</t>
  </si>
  <si>
    <t>PC-1216</t>
  </si>
  <si>
    <t>PC-1217</t>
  </si>
  <si>
    <t>ROLL</t>
  </si>
  <si>
    <t>PC-7038D / PC-7223</t>
  </si>
  <si>
    <t>SD 9051-9830 90402-S007-507AA  /  PC-7001A</t>
  </si>
  <si>
    <t xml:space="preserve">SD 8385-9830 90401-S008-508AA    /  PC-7004A </t>
  </si>
  <si>
    <t>PC-7053A  PC-7200</t>
  </si>
  <si>
    <t>PC-7059A</t>
  </si>
  <si>
    <t>PC-7031A/ PC-7226</t>
  </si>
  <si>
    <t>PC-7058A / PC-7225</t>
  </si>
  <si>
    <t>PC-7046A / PC-7233</t>
  </si>
  <si>
    <t>PC-7032A  / PC-7228</t>
  </si>
  <si>
    <t>PC-7237</t>
  </si>
  <si>
    <t>PC-7210</t>
  </si>
  <si>
    <t>OPENING</t>
  </si>
  <si>
    <t>OUNUO (+KAILIDA+ QIRUITE HOSE ) THR. HSS FROM SS IMPORTS TO DD IMPORTS (HUF)</t>
  </si>
  <si>
    <r>
      <t xml:space="preserve">HBS YOU2 THR. HSS FROM OVERSEAS IMPORTS TO DD IMPORTS (HUF)                             </t>
    </r>
    <r>
      <rPr>
        <b/>
        <sz val="8"/>
        <color indexed="10"/>
        <rFont val="Calibri"/>
        <family val="2"/>
      </rPr>
      <t>(HBS+BRYAN-GZ)</t>
    </r>
  </si>
  <si>
    <r>
      <t xml:space="preserve">KALIDA THR. HSS FROM OVERSEAS IMPORTS TO DD IMPORTS (HUF) </t>
    </r>
    <r>
      <rPr>
        <b/>
        <sz val="8"/>
        <color indexed="10"/>
        <rFont val="Calibri"/>
        <family val="2"/>
      </rPr>
      <t>(KAILIDA+TRACY BLOWER)</t>
    </r>
  </si>
  <si>
    <t>2019-006</t>
  </si>
  <si>
    <t>2019-376</t>
  </si>
  <si>
    <t>ORDER+TRANSIT</t>
  </si>
  <si>
    <t>500 PCS QTY C/F TO BUSY AS ""0"" BECAUSE SAME BOE QTY  ENTERED IN BUSY</t>
  </si>
  <si>
    <t>THESE QTY C/F TO BUSY AS ""0"" BECAUSE SAME BOE QTY  ENTERED IN BUSY</t>
  </si>
  <si>
    <t>&amp;</t>
  </si>
  <si>
    <t>PARTS</t>
  </si>
  <si>
    <t>BEO</t>
  </si>
  <si>
    <t>COUPLER</t>
  </si>
  <si>
    <t>PIPE OPENER</t>
  </si>
  <si>
    <t>RELAY</t>
  </si>
  <si>
    <t>RESISTOR</t>
  </si>
  <si>
    <t>MINIBUS</t>
  </si>
  <si>
    <t>CONCORD-AL-GREY</t>
  </si>
  <si>
    <t>CONCORD-AL-BEIGE/ ELEC.SWITCH</t>
  </si>
  <si>
    <t>CONCORD-COP-GREY</t>
  </si>
  <si>
    <t>CONCORD-COP-BEIGE</t>
  </si>
  <si>
    <t>CONCORD-AL/GREY/  ELE.SWITCH</t>
  </si>
  <si>
    <t>CONCORD-COP/GREY/ ELE.SWITCH</t>
  </si>
  <si>
    <t>CONCORD-AL/GREY/  WOODEN GRILL/MANUAL SWITCH</t>
  </si>
  <si>
    <t>CONCORD-AL/BG/  WOODEN GRILL/MANUAL SWITCH</t>
  </si>
  <si>
    <t>CONCORD-AL/  GREY/GREY GRILL/MANUAL SWITCH</t>
  </si>
  <si>
    <t>CONCORD-AL/  BG/DARK BROWN GRILL/MANUAL SWITCH</t>
  </si>
  <si>
    <t>CONCORD-AL/  BG/BLACK GRILL/MANUAL SWITCH</t>
  </si>
  <si>
    <t>SK GRILL</t>
  </si>
  <si>
    <t>SK BLOWER</t>
  </si>
  <si>
    <t>BLOWER  CONCORD WHEEL</t>
  </si>
  <si>
    <t>SK BLOWER   WHEEL</t>
  </si>
  <si>
    <t>MICRO-848L BLOWER</t>
  </si>
  <si>
    <r>
      <rPr>
        <b/>
        <sz val="10"/>
        <color indexed="10"/>
        <rFont val="Calibri"/>
        <family val="2"/>
      </rPr>
      <t xml:space="preserve">CHUNGLI- </t>
    </r>
    <r>
      <rPr>
        <b/>
        <sz val="10"/>
        <color indexed="8"/>
        <rFont val="Calibri"/>
        <family val="2"/>
      </rPr>
      <t>MICRO-848L BLOWER</t>
    </r>
  </si>
  <si>
    <t>MICRO-848L-PF</t>
  </si>
  <si>
    <t>UNICLA GRILL-WOODEN</t>
  </si>
  <si>
    <t>SEA-NAIR GRILL-GREY</t>
  </si>
  <si>
    <t>SEA-NAIR GRILL-BEIGE</t>
  </si>
  <si>
    <t>CONCORD RESISTOR</t>
  </si>
  <si>
    <t>SEANAIR-WOODEN GREY</t>
  </si>
  <si>
    <t>MICROBUS GRILL</t>
  </si>
  <si>
    <t>LOUVER OF CONCORD GRILL</t>
  </si>
  <si>
    <t>LOUVER OF SCANIA B.MTR</t>
  </si>
  <si>
    <t>PC-1304H</t>
  </si>
  <si>
    <t>ACCENT (CRDI)</t>
  </si>
  <si>
    <t>ACCORD</t>
  </si>
  <si>
    <t>CORSA</t>
  </si>
  <si>
    <t>ELENTRA</t>
  </si>
  <si>
    <t>FEBIA</t>
  </si>
  <si>
    <t>FIT</t>
  </si>
  <si>
    <t>SWIFT(D)</t>
  </si>
  <si>
    <r>
      <t xml:space="preserve">SWIFT(D) </t>
    </r>
    <r>
      <rPr>
        <b/>
        <sz val="10"/>
        <color indexed="10"/>
        <rFont val="Arial"/>
        <family val="2"/>
      </rPr>
      <t>NEW BIG</t>
    </r>
  </si>
  <si>
    <r>
      <t xml:space="preserve">I-10 </t>
    </r>
    <r>
      <rPr>
        <b/>
        <sz val="10"/>
        <color indexed="10"/>
        <rFont val="Arial"/>
        <family val="2"/>
      </rPr>
      <t>GRAND / EON</t>
    </r>
  </si>
  <si>
    <t>BREEZA/ERTIGA NEW</t>
  </si>
  <si>
    <t>HONDA T5/AMAZE</t>
  </si>
  <si>
    <t>ACCENT / HALLA SENSOR</t>
  </si>
  <si>
    <t>SANTRO SENSOR</t>
  </si>
  <si>
    <t>INNOVA SENSOR</t>
  </si>
  <si>
    <t>AMB/SUMO FUSE BOX</t>
  </si>
  <si>
    <t>UNIVERSAL SENSOR</t>
  </si>
  <si>
    <t>SUBROS/MAUTI/ZEN</t>
  </si>
  <si>
    <t>747 THERMOAMPLIFIER (NEW)</t>
  </si>
  <si>
    <t>FORD PIPE OPENER</t>
  </si>
  <si>
    <t xml:space="preserve">FORD </t>
  </si>
  <si>
    <t>ALTO / WR</t>
  </si>
  <si>
    <t>PALIO /SEIANNA</t>
  </si>
  <si>
    <t>SKODA LAURA BLOWER RESISTANCE</t>
  </si>
  <si>
    <t xml:space="preserve">EARTH MOVING MACH </t>
  </si>
  <si>
    <t>OPEL</t>
  </si>
  <si>
    <t>SKODA  (WITH PLATIC CASE)</t>
  </si>
  <si>
    <t>LANCER (4PIN)-12V</t>
  </si>
  <si>
    <t>HONDA i.VTEC</t>
  </si>
  <si>
    <t>HEATER COIL</t>
  </si>
  <si>
    <t>WR K-10</t>
  </si>
  <si>
    <t>BOLERO NEW</t>
  </si>
  <si>
    <t>VERNA FLUDIC</t>
  </si>
  <si>
    <t>ALTO 800 DEV</t>
  </si>
  <si>
    <t>CLASSY</t>
  </si>
  <si>
    <t>SDN</t>
  </si>
  <si>
    <t xml:space="preserve">PC-023 </t>
  </si>
  <si>
    <t xml:space="preserve">PC-006 </t>
  </si>
  <si>
    <t>PC-002</t>
  </si>
  <si>
    <t xml:space="preserve">PC-004 </t>
  </si>
  <si>
    <t xml:space="preserve">PC-021 </t>
  </si>
  <si>
    <t xml:space="preserve">PC033 </t>
  </si>
  <si>
    <t>PC-030            PC-003B</t>
  </si>
  <si>
    <t>PC-001 PC-003</t>
  </si>
  <si>
    <t xml:space="preserve">PC-036 </t>
  </si>
  <si>
    <t>PC-035</t>
  </si>
  <si>
    <t>PC-042</t>
  </si>
  <si>
    <t>TK-66007</t>
  </si>
  <si>
    <t>TK-005</t>
  </si>
  <si>
    <t>PC-9044</t>
  </si>
  <si>
    <t>PC-7556</t>
  </si>
  <si>
    <t>PC-7305/7035</t>
  </si>
  <si>
    <t>PC-0595</t>
  </si>
  <si>
    <t>PC-0392</t>
  </si>
  <si>
    <t>PC-0347</t>
  </si>
  <si>
    <t>PC-0214</t>
  </si>
  <si>
    <t>PC-0904</t>
  </si>
  <si>
    <t>PC-0905</t>
  </si>
  <si>
    <t>PC-0906</t>
  </si>
  <si>
    <t>PC-0910</t>
  </si>
  <si>
    <t>PC-0700</t>
  </si>
  <si>
    <t>10.08.19</t>
  </si>
  <si>
    <t>CHECKED ON 05/11/2023</t>
  </si>
  <si>
    <t xml:space="preserve">BLOWER MOTOR </t>
  </si>
  <si>
    <t>AC SWITCH</t>
  </si>
  <si>
    <t>10"X10  (St.)</t>
  </si>
  <si>
    <t>10"X6            ('S')</t>
  </si>
  <si>
    <t>12"X10 (ST)</t>
  </si>
  <si>
    <t>12"X10         ('S')</t>
  </si>
  <si>
    <t>14"X10 (St)</t>
  </si>
  <si>
    <r>
      <rPr>
        <b/>
        <sz val="8"/>
        <color indexed="10"/>
        <rFont val="Arial Narrow"/>
        <family val="2"/>
      </rPr>
      <t>JPI</t>
    </r>
    <r>
      <rPr>
        <b/>
        <sz val="8"/>
        <rFont val="Arial Narrow"/>
        <family val="2"/>
      </rPr>
      <t>-14"X10 ('S')</t>
    </r>
  </si>
  <si>
    <r>
      <rPr>
        <b/>
        <sz val="8"/>
        <color indexed="10"/>
        <rFont val="Arial Narrow"/>
        <family val="2"/>
      </rPr>
      <t>BEHR</t>
    </r>
    <r>
      <rPr>
        <b/>
        <sz val="8"/>
        <rFont val="Arial Narrow"/>
        <family val="2"/>
      </rPr>
      <t xml:space="preserve"> 12"X10  ('S')</t>
    </r>
  </si>
  <si>
    <r>
      <rPr>
        <b/>
        <sz val="8"/>
        <color indexed="10"/>
        <rFont val="Arial Narrow"/>
        <family val="2"/>
      </rPr>
      <t>SCORPIO</t>
    </r>
    <r>
      <rPr>
        <b/>
        <sz val="8"/>
        <rFont val="Arial Narrow"/>
        <family val="2"/>
      </rPr>
      <t>- 'S'  15",12V</t>
    </r>
  </si>
  <si>
    <t>BHER 14"X10</t>
  </si>
  <si>
    <r>
      <rPr>
        <b/>
        <sz val="8"/>
        <color indexed="10"/>
        <rFont val="Arial Narrow"/>
        <family val="2"/>
      </rPr>
      <t>JPI-</t>
    </r>
    <r>
      <rPr>
        <b/>
        <sz val="8"/>
        <rFont val="Arial Narrow"/>
        <family val="2"/>
      </rPr>
      <t>16"X10  ('S')</t>
    </r>
  </si>
  <si>
    <t>FAN ASSY.</t>
  </si>
  <si>
    <t>SKODA BIG FAN ASSY</t>
  </si>
  <si>
    <r>
      <t xml:space="preserve">SCORPIO CRDI                    (12PCS </t>
    </r>
    <r>
      <rPr>
        <b/>
        <sz val="9"/>
        <color indexed="9"/>
        <rFont val="Arial Narrow"/>
        <family val="2"/>
      </rPr>
      <t>CTN)</t>
    </r>
  </si>
  <si>
    <r>
      <t xml:space="preserve">SCORPIO CRDI </t>
    </r>
    <r>
      <rPr>
        <b/>
        <sz val="8"/>
        <color indexed="10"/>
        <rFont val="Arial Narrow"/>
        <family val="2"/>
      </rPr>
      <t>NEW STOCK                     (6PC CTN)</t>
    </r>
  </si>
  <si>
    <t>HONDA-T5</t>
  </si>
  <si>
    <r>
      <t>INNOVA</t>
    </r>
    <r>
      <rPr>
        <b/>
        <sz val="8"/>
        <color indexed="10"/>
        <rFont val="Arial Narrow"/>
        <family val="2"/>
      </rPr>
      <t>-F</t>
    </r>
  </si>
  <si>
    <r>
      <t>INNOVA</t>
    </r>
    <r>
      <rPr>
        <b/>
        <sz val="8"/>
        <color indexed="10"/>
        <rFont val="Arial Narrow"/>
        <family val="2"/>
      </rPr>
      <t>-R</t>
    </r>
  </si>
  <si>
    <r>
      <t xml:space="preserve">M-HAWK </t>
    </r>
    <r>
      <rPr>
        <b/>
        <sz val="8"/>
        <color indexed="10"/>
        <rFont val="Arial Narrow"/>
        <family val="2"/>
      </rPr>
      <t>WITH CASING</t>
    </r>
  </si>
  <si>
    <t>EARTH MOVING MACH</t>
  </si>
  <si>
    <t>BLOWER SAMPLE-SALLY-LONGQUAN</t>
  </si>
  <si>
    <t>blower samples from deep's suppler</t>
  </si>
  <si>
    <t>DENSO PLASTIC</t>
  </si>
  <si>
    <t>DENSO IRON</t>
  </si>
  <si>
    <t>VARRNA FLUDIC</t>
  </si>
  <si>
    <t>INN0VA BACK COVER</t>
  </si>
  <si>
    <t>WHEEL MHAWK</t>
  </si>
  <si>
    <r>
      <t>SANTRO / INDICA BEHR/SCORPIO 2PIN/TATA SAFARI R134/ AMBASDOR R134A-</t>
    </r>
    <r>
      <rPr>
        <b/>
        <sz val="8"/>
        <color indexed="10"/>
        <rFont val="Arial Narrow"/>
        <family val="2"/>
      </rPr>
      <t>2PIN</t>
    </r>
  </si>
  <si>
    <r>
      <t>OPEL-BIG</t>
    </r>
    <r>
      <rPr>
        <b/>
        <sz val="8"/>
        <color indexed="10"/>
        <rFont val="Arial Narrow"/>
        <family val="2"/>
      </rPr>
      <t>-4 PIN</t>
    </r>
  </si>
  <si>
    <r>
      <t>ESTEEM R12 / ACCENT</t>
    </r>
    <r>
      <rPr>
        <b/>
        <sz val="8"/>
        <color indexed="10"/>
        <rFont val="Arial Narrow"/>
        <family val="2"/>
      </rPr>
      <t xml:space="preserve"> 2 PIN</t>
    </r>
  </si>
  <si>
    <r>
      <t>SONATA / GETZ / ACCENT /TRAVERA</t>
    </r>
    <r>
      <rPr>
        <b/>
        <sz val="8"/>
        <color indexed="10"/>
        <rFont val="Arial Narrow"/>
        <family val="2"/>
      </rPr>
      <t>-4 PIN</t>
    </r>
  </si>
  <si>
    <r>
      <t xml:space="preserve">ESTEEM-R12/Lancer/ACCENT          </t>
    </r>
    <r>
      <rPr>
        <b/>
        <sz val="8"/>
        <color indexed="10"/>
        <rFont val="Arial Narrow"/>
        <family val="2"/>
      </rPr>
      <t>-2 PIN</t>
    </r>
  </si>
  <si>
    <r>
      <t>Lancer / ACCENT</t>
    </r>
    <r>
      <rPr>
        <b/>
        <sz val="8"/>
        <color indexed="10"/>
        <rFont val="Arial Narrow"/>
        <family val="2"/>
      </rPr>
      <t>- 2 PIN</t>
    </r>
  </si>
  <si>
    <t>OPEL-SMALL-2PIN</t>
  </si>
  <si>
    <r>
      <t>HONDA CITY</t>
    </r>
    <r>
      <rPr>
        <b/>
        <sz val="8"/>
        <color indexed="10"/>
        <rFont val="Arial Narrow"/>
        <family val="2"/>
      </rPr>
      <t>-2PIN</t>
    </r>
  </si>
  <si>
    <r>
      <t>swift/ SX4 (PTL &amp; DEL)</t>
    </r>
    <r>
      <rPr>
        <b/>
        <sz val="8"/>
        <color indexed="10"/>
        <rFont val="Arial Narrow"/>
        <family val="2"/>
      </rPr>
      <t>-3 PIN</t>
    </r>
  </si>
  <si>
    <r>
      <t>TOYOTA QUALIS / TRAVERA</t>
    </r>
    <r>
      <rPr>
        <b/>
        <sz val="8"/>
        <color indexed="10"/>
        <rFont val="Arial Narrow"/>
        <family val="2"/>
      </rPr>
      <t>-4 PIN</t>
    </r>
  </si>
  <si>
    <r>
      <t>INDICA R-134A /</t>
    </r>
    <r>
      <rPr>
        <b/>
        <sz val="8"/>
        <color indexed="10"/>
        <rFont val="Arial Narrow"/>
        <family val="2"/>
      </rPr>
      <t xml:space="preserve"> 4 PIN</t>
    </r>
    <r>
      <rPr>
        <b/>
        <sz val="8"/>
        <rFont val="Arial Narrow"/>
        <family val="2"/>
      </rPr>
      <t xml:space="preserve"> INDIGO / SCORPIO</t>
    </r>
  </si>
  <si>
    <r>
      <t xml:space="preserve">WAGON-R / ALTO / QUALIS / ESTEEM / ZEN R134A- </t>
    </r>
    <r>
      <rPr>
        <b/>
        <sz val="8"/>
        <color indexed="10"/>
        <rFont val="Arial Narrow"/>
        <family val="2"/>
      </rPr>
      <t>2 PIN</t>
    </r>
  </si>
  <si>
    <r>
      <t>FORD IKON-</t>
    </r>
    <r>
      <rPr>
        <b/>
        <sz val="8"/>
        <color indexed="10"/>
        <rFont val="Arial Narrow"/>
        <family val="2"/>
      </rPr>
      <t>4 PIN</t>
    </r>
  </si>
  <si>
    <r>
      <t xml:space="preserve">Esteem R12- </t>
    </r>
    <r>
      <rPr>
        <b/>
        <sz val="8"/>
        <color indexed="10"/>
        <rFont val="Arial Narrow"/>
        <family val="2"/>
      </rPr>
      <t xml:space="preserve">2PIN </t>
    </r>
    <r>
      <rPr>
        <b/>
        <sz val="8"/>
        <rFont val="Arial Narrow"/>
        <family val="2"/>
      </rPr>
      <t>ORDANARY</t>
    </r>
  </si>
  <si>
    <r>
      <t>Accent Sonata-</t>
    </r>
    <r>
      <rPr>
        <b/>
        <sz val="8"/>
        <color indexed="10"/>
        <rFont val="Arial Narrow"/>
        <family val="2"/>
      </rPr>
      <t>4PIN</t>
    </r>
  </si>
  <si>
    <r>
      <t>SKODA /laura-</t>
    </r>
    <r>
      <rPr>
        <b/>
        <sz val="8"/>
        <color indexed="10"/>
        <rFont val="Arial Narrow"/>
        <family val="2"/>
      </rPr>
      <t>3PIN</t>
    </r>
  </si>
  <si>
    <r>
      <t>PALIO / SEIANA</t>
    </r>
    <r>
      <rPr>
        <b/>
        <sz val="8"/>
        <color indexed="10"/>
        <rFont val="Arial"/>
        <family val="2"/>
      </rPr>
      <t>-5 PIN</t>
    </r>
  </si>
  <si>
    <t>MICRA  SUNNY</t>
  </si>
  <si>
    <t>AUDI- YL-1191B</t>
  </si>
  <si>
    <t>TATA R12 TWO LONG TERMAL PINS</t>
  </si>
  <si>
    <t>DEV EARTHMOVER WITH WIRE COUPLER</t>
  </si>
  <si>
    <t>LENCER BLOWER SWITCH</t>
  </si>
  <si>
    <t>747SANDEN A/C Switch (3 Coupler)</t>
  </si>
  <si>
    <t>747SANDEN A/C Switch (1 Coupler)</t>
  </si>
  <si>
    <t>ESTEEM A/C SWITCH</t>
  </si>
  <si>
    <r>
      <t xml:space="preserve">CONCORD DIGITAL SWITCH          </t>
    </r>
    <r>
      <rPr>
        <b/>
        <sz val="8"/>
        <color indexed="13"/>
        <rFont val="Arial Narrow"/>
        <family val="2"/>
      </rPr>
      <t>(Without Resistance &amp; wire)</t>
    </r>
  </si>
  <si>
    <t>INDICA A/C SWITCH PEN TYPE</t>
  </si>
  <si>
    <r>
      <t xml:space="preserve">CONCORD DIGITAL SWITCH          </t>
    </r>
    <r>
      <rPr>
        <b/>
        <sz val="9"/>
        <color indexed="10"/>
        <rFont val="Arial Narrow"/>
        <family val="2"/>
      </rPr>
      <t>(With Resistance &amp; Relay)</t>
    </r>
  </si>
  <si>
    <r>
      <t xml:space="preserve">CONCORD DIGITAL SWITCH    </t>
    </r>
    <r>
      <rPr>
        <b/>
        <sz val="8"/>
        <color indexed="10"/>
        <rFont val="Arial Narrow"/>
        <family val="2"/>
      </rPr>
      <t>(Without Resistance &amp; Relay)</t>
    </r>
  </si>
  <si>
    <r>
      <t>CONCORD Normal SWITCH-</t>
    </r>
    <r>
      <rPr>
        <b/>
        <sz val="8"/>
        <color indexed="10"/>
        <rFont val="Arial Narrow"/>
        <family val="2"/>
      </rPr>
      <t>Grey</t>
    </r>
  </si>
  <si>
    <r>
      <t>CONCORD Normal SWITCH-</t>
    </r>
    <r>
      <rPr>
        <b/>
        <sz val="8"/>
        <color indexed="10"/>
        <rFont val="Arial Narrow"/>
        <family val="2"/>
      </rPr>
      <t>Beige</t>
    </r>
  </si>
  <si>
    <t>TRAVERA A/C SWITCH</t>
  </si>
  <si>
    <r>
      <t xml:space="preserve">BOLERO </t>
    </r>
    <r>
      <rPr>
        <b/>
        <sz val="8"/>
        <color indexed="10"/>
        <rFont val="Arial Narrow"/>
        <family val="2"/>
      </rPr>
      <t>(BIG)</t>
    </r>
    <r>
      <rPr>
        <b/>
        <sz val="8"/>
        <rFont val="Arial Narrow"/>
        <family val="2"/>
      </rPr>
      <t xml:space="preserve"> A/C SWITCH</t>
    </r>
  </si>
  <si>
    <r>
      <t xml:space="preserve">BOLERO </t>
    </r>
    <r>
      <rPr>
        <b/>
        <sz val="8"/>
        <color indexed="10"/>
        <rFont val="Arial Narrow"/>
        <family val="2"/>
      </rPr>
      <t xml:space="preserve">(SMALL) </t>
    </r>
    <r>
      <rPr>
        <b/>
        <sz val="8"/>
        <rFont val="Arial Narrow"/>
        <family val="2"/>
      </rPr>
      <t>A/C SWITCH</t>
    </r>
  </si>
  <si>
    <t>SK SWITCH</t>
  </si>
  <si>
    <t>EARTH MOVING SWITCH PANEL</t>
  </si>
  <si>
    <t>848L MICROBUS SWITCH WITH WIRE</t>
  </si>
  <si>
    <t>SWITCH PANEL</t>
  </si>
  <si>
    <t>SAMPLE PANEL</t>
  </si>
  <si>
    <r>
      <t>HOSE FITTINGS</t>
    </r>
    <r>
      <rPr>
        <b/>
        <sz val="8"/>
        <color indexed="10"/>
        <rFont val="Arial Narrow"/>
        <family val="2"/>
      </rPr>
      <t>-FLARE</t>
    </r>
  </si>
  <si>
    <r>
      <t>HOSE FITTINGS</t>
    </r>
    <r>
      <rPr>
        <b/>
        <sz val="8"/>
        <color indexed="10"/>
        <rFont val="Arial Narrow"/>
        <family val="2"/>
      </rPr>
      <t>-R134A</t>
    </r>
  </si>
  <si>
    <t>HOSE FLARE FITTING-DIS</t>
  </si>
  <si>
    <t>HOSE FLARE FITTING-SUC</t>
  </si>
  <si>
    <t>HOSE NUT-IRON</t>
  </si>
  <si>
    <t>TOOL KIT IN BRIEFCASE</t>
  </si>
  <si>
    <t>MANIFOLD</t>
  </si>
  <si>
    <t>HOSE FLARE FITTING-DIS (ST)</t>
  </si>
  <si>
    <t>HOSE FLARE FITTING-SUC (ST)</t>
  </si>
  <si>
    <t>BUS KIT</t>
  </si>
  <si>
    <t>PLASTIC BOTTLE</t>
  </si>
  <si>
    <t>FLUSHING AND RECOVERY MACHINE</t>
  </si>
  <si>
    <t>EWCOVERY AND RECHARGE</t>
  </si>
  <si>
    <t>TD-1211</t>
  </si>
  <si>
    <t>TS-3301</t>
  </si>
  <si>
    <t>TS-3303</t>
  </si>
  <si>
    <t>TS-3304</t>
  </si>
  <si>
    <r>
      <t>TS-3518</t>
    </r>
    <r>
      <rPr>
        <b/>
        <sz val="12"/>
        <color indexed="10"/>
        <rFont val="Calibri"/>
        <family val="2"/>
      </rPr>
      <t>B</t>
    </r>
  </si>
  <si>
    <t>JK-77018SB</t>
  </si>
  <si>
    <t>JK-77004</t>
  </si>
  <si>
    <t>JK-77005</t>
  </si>
  <si>
    <t>JK-66008</t>
  </si>
  <si>
    <t>JK-66003</t>
  </si>
  <si>
    <t>JK-66013/JK-66014</t>
  </si>
  <si>
    <t>mix</t>
  </si>
  <si>
    <t>PC-16013</t>
  </si>
  <si>
    <t>PC-16003</t>
  </si>
  <si>
    <t>JK-88005B</t>
  </si>
  <si>
    <t>JK-8079</t>
  </si>
  <si>
    <t>PC-66016B</t>
  </si>
  <si>
    <t>PC-1091</t>
  </si>
  <si>
    <t>PC-1046 / 1052/1044A/1042</t>
  </si>
  <si>
    <t xml:space="preserve">PC-1042 A &amp; B / PC-1052/1046/ 1044A </t>
  </si>
  <si>
    <t>PC-1044A / PC-1052/1046 / 1042</t>
  </si>
  <si>
    <t>PC-1087</t>
  </si>
  <si>
    <t>PC-1047B/PC-1801A</t>
  </si>
  <si>
    <t>PC-1179B</t>
  </si>
  <si>
    <t>PC-1052/1046/ 1044A/1042</t>
  </si>
  <si>
    <t>PC-1802B / 2126</t>
  </si>
  <si>
    <t>PC-1100</t>
  </si>
  <si>
    <t>PC-926/ PC-2030</t>
  </si>
  <si>
    <t>PC-1043AC</t>
  </si>
  <si>
    <t>PC-1021</t>
  </si>
  <si>
    <t>PC-8059</t>
  </si>
  <si>
    <t>VOLVO-BY DHL</t>
  </si>
  <si>
    <t>PC-1111</t>
  </si>
  <si>
    <t>6/SETS (ENTRY IN PCS)</t>
  </si>
  <si>
    <t>PCS</t>
  </si>
  <si>
    <t>PC-HM804</t>
  </si>
  <si>
    <t>PC-HM805</t>
  </si>
  <si>
    <t>PC-FM1808</t>
  </si>
  <si>
    <t>PC-RM1100B</t>
  </si>
  <si>
    <r>
      <t xml:space="preserve">JUNBO THR. HSS FROM OVERSEAS IMPORTS TO DD IMPORTS (HUF) </t>
    </r>
    <r>
      <rPr>
        <b/>
        <sz val="8"/>
        <color indexed="10"/>
        <rFont val="Calibri"/>
        <family val="2"/>
      </rPr>
      <t>(JUNBO+KAILIDA+BLUE+LEILA)</t>
    </r>
  </si>
  <si>
    <t>OUNUO AUTOMOTIVE THROUGH SS IMPORTS (CONDENSER+TRACCY+KALIDA+OYD+CHUNGLI)</t>
  </si>
  <si>
    <t>2018-0185</t>
  </si>
  <si>
    <t xml:space="preserve">SL
 No. </t>
    <phoneticPr fontId="1" type="noConversion"/>
  </si>
  <si>
    <t>21.08.15</t>
  </si>
  <si>
    <t>SDN PART NOS.</t>
  </si>
  <si>
    <t>SD-1000-507R12-MC</t>
  </si>
  <si>
    <t>SD-1000-508R12-MC</t>
  </si>
  <si>
    <t>SD-1000-507R
134-MC</t>
    <phoneticPr fontId="1" type="noConversion"/>
  </si>
  <si>
    <r>
      <t>SD-1000-508R
134-MC</t>
    </r>
    <r>
      <rPr>
        <b/>
        <sz val="11"/>
        <color indexed="10"/>
        <rFont val="Calibri"/>
        <family val="2"/>
      </rPr>
      <t>-24V</t>
    </r>
  </si>
  <si>
    <t>SD-1001HCT1-MC</t>
  </si>
  <si>
    <t>SD-1001HCT3-MC</t>
  </si>
  <si>
    <t>SD-1002-MC-ACCENT</t>
  </si>
  <si>
    <t>SD-1003-MC QUALIS</t>
  </si>
  <si>
    <t>SD-1004-MC  (NEW)</t>
  </si>
  <si>
    <t>SD-1004-MC (DELPHI)</t>
  </si>
  <si>
    <t>SD-1005ND-MC</t>
  </si>
  <si>
    <t>SD-1007SKD-MC</t>
  </si>
  <si>
    <t>SD-1008WR-MC</t>
  </si>
  <si>
    <t>SD-1010LNR-MMC-MC</t>
  </si>
  <si>
    <t>SD-1014BLR-MC</t>
  </si>
  <si>
    <t>SD-1018IKN1.3-MC</t>
  </si>
  <si>
    <r>
      <t>SD-1019MC/BLR-</t>
    </r>
    <r>
      <rPr>
        <b/>
        <sz val="11"/>
        <color indexed="10"/>
        <rFont val="Calibri"/>
        <family val="2"/>
      </rPr>
      <t>24V</t>
    </r>
  </si>
  <si>
    <t>SD-1020ACCD-MC</t>
  </si>
  <si>
    <t>SDN-1020MC/HCT3</t>
  </si>
  <si>
    <t>SD-1021CRV-MC</t>
  </si>
  <si>
    <t>SD-1021MC/SKODA</t>
  </si>
  <si>
    <r>
      <t>SD-1014MC/BLR-</t>
    </r>
    <r>
      <rPr>
        <b/>
        <sz val="11"/>
        <color indexed="10"/>
        <rFont val="Calibri"/>
        <family val="2"/>
      </rPr>
      <t>OE COUPLER</t>
    </r>
  </si>
  <si>
    <t>SD-1020MC/HCT3</t>
  </si>
  <si>
    <t>SD-1018MC/INNOVA DUAL</t>
  </si>
  <si>
    <t>SD-1018MC/ SWIFT</t>
  </si>
  <si>
    <t>swift dsl</t>
  </si>
  <si>
    <r>
      <t xml:space="preserve">I-20 </t>
    </r>
    <r>
      <rPr>
        <b/>
        <sz val="11"/>
        <color indexed="10"/>
        <rFont val="Calibri"/>
        <family val="2"/>
      </rPr>
      <t>(DSL)</t>
    </r>
  </si>
  <si>
    <r>
      <t xml:space="preserve">VISTA </t>
    </r>
    <r>
      <rPr>
        <b/>
        <sz val="11"/>
        <color indexed="10"/>
        <rFont val="Calibri"/>
        <family val="2"/>
      </rPr>
      <t>BEHR 6PK Q.JET</t>
    </r>
  </si>
  <si>
    <r>
      <t xml:space="preserve">SCORPIO </t>
    </r>
    <r>
      <rPr>
        <b/>
        <sz val="11"/>
        <color indexed="10"/>
        <rFont val="Calibri"/>
        <family val="2"/>
      </rPr>
      <t>SANDEN</t>
    </r>
  </si>
  <si>
    <r>
      <t xml:space="preserve">FEISTA </t>
    </r>
    <r>
      <rPr>
        <b/>
        <sz val="11"/>
        <color indexed="10"/>
        <rFont val="Calibri"/>
        <family val="2"/>
      </rPr>
      <t>DSL</t>
    </r>
  </si>
  <si>
    <r>
      <t>SCORPIO HCC</t>
    </r>
    <r>
      <rPr>
        <b/>
        <sz val="11"/>
        <color indexed="10"/>
        <rFont val="Calibri"/>
        <family val="2"/>
      </rPr>
      <t>-B</t>
    </r>
  </si>
  <si>
    <r>
      <t xml:space="preserve">HONDA </t>
    </r>
    <r>
      <rPr>
        <b/>
        <sz val="11"/>
        <color indexed="10"/>
        <rFont val="Calibri"/>
        <family val="2"/>
      </rPr>
      <t>ZX/T4</t>
    </r>
  </si>
  <si>
    <t>SUMO VECTA DELPHI</t>
  </si>
  <si>
    <r>
      <t xml:space="preserve">I-10 </t>
    </r>
    <r>
      <rPr>
        <b/>
        <sz val="11"/>
        <color indexed="10"/>
        <rFont val="Calibri"/>
        <family val="2"/>
      </rPr>
      <t>KAPPA</t>
    </r>
  </si>
  <si>
    <r>
      <t xml:space="preserve">SWIFT </t>
    </r>
    <r>
      <rPr>
        <b/>
        <sz val="11"/>
        <color indexed="10"/>
        <rFont val="Calibri"/>
        <family val="2"/>
      </rPr>
      <t>PTL</t>
    </r>
  </si>
  <si>
    <r>
      <t xml:space="preserve">XYLO </t>
    </r>
    <r>
      <rPr>
        <b/>
        <sz val="11"/>
        <color indexed="10"/>
        <rFont val="Calibri"/>
        <family val="2"/>
      </rPr>
      <t>BIG</t>
    </r>
  </si>
  <si>
    <r>
      <t>SANTRO XING-</t>
    </r>
    <r>
      <rPr>
        <sz val="9"/>
        <color indexed="10"/>
        <rFont val="Calibri"/>
        <family val="2"/>
      </rPr>
      <t>some qty of xing pkd with i-20ptl sticker</t>
    </r>
  </si>
  <si>
    <t>WR/INNOVA SINGLE</t>
  </si>
  <si>
    <r>
      <t xml:space="preserve">SWIFT </t>
    </r>
    <r>
      <rPr>
        <b/>
        <sz val="11"/>
        <color indexed="10"/>
        <rFont val="Calibri"/>
        <family val="2"/>
      </rPr>
      <t>DSL</t>
    </r>
  </si>
  <si>
    <r>
      <t>XYLO</t>
    </r>
    <r>
      <rPr>
        <sz val="11"/>
        <color indexed="10"/>
        <rFont val="Calibri"/>
        <family val="2"/>
      </rPr>
      <t xml:space="preserve"> D2 (small)</t>
    </r>
  </si>
  <si>
    <r>
      <t xml:space="preserve">I-20 </t>
    </r>
    <r>
      <rPr>
        <b/>
        <sz val="11"/>
        <color indexed="10"/>
        <rFont val="Calibri"/>
        <family val="2"/>
      </rPr>
      <t>PTL</t>
    </r>
  </si>
  <si>
    <t>IND.MMC</t>
  </si>
  <si>
    <r>
      <t xml:space="preserve">ZEN </t>
    </r>
    <r>
      <rPr>
        <b/>
        <sz val="11"/>
        <color indexed="10"/>
        <rFont val="Calibri"/>
        <family val="2"/>
      </rPr>
      <t>ESTILO</t>
    </r>
  </si>
  <si>
    <t>HT-3</t>
  </si>
  <si>
    <r>
      <t xml:space="preserve">I-10 </t>
    </r>
    <r>
      <rPr>
        <b/>
        <sz val="11"/>
        <color indexed="10"/>
        <rFont val="Calibri"/>
        <family val="2"/>
      </rPr>
      <t>GRAND</t>
    </r>
  </si>
  <si>
    <t>SWIFT NEW 2012</t>
  </si>
  <si>
    <t>FIEST NEW</t>
  </si>
  <si>
    <r>
      <t xml:space="preserve">EARTH MOVING MACH </t>
    </r>
    <r>
      <rPr>
        <b/>
        <sz val="11"/>
        <color indexed="10"/>
        <rFont val="Calibri"/>
        <family val="2"/>
      </rPr>
      <t>24V</t>
    </r>
  </si>
  <si>
    <t>VISTA 5PK</t>
  </si>
  <si>
    <t>SD-1002-MC</t>
  </si>
  <si>
    <t>SD-1003-MC</t>
  </si>
  <si>
    <t>WR INNOVA SINGLE</t>
  </si>
  <si>
    <t>SD-1011ACRDI-MC</t>
  </si>
  <si>
    <t>SD-1012SCR-MC</t>
  </si>
  <si>
    <t>VISTA SUBROS</t>
  </si>
  <si>
    <t>SUMO VECTA</t>
  </si>
  <si>
    <r>
      <t xml:space="preserve">XYLO </t>
    </r>
    <r>
      <rPr>
        <b/>
        <sz val="11"/>
        <color indexed="10"/>
        <rFont val="Calibri"/>
        <family val="2"/>
      </rPr>
      <t>D2-small</t>
    </r>
  </si>
  <si>
    <t>WR/INNOVA SIGNLE</t>
  </si>
  <si>
    <t>BEAT-DSL</t>
  </si>
  <si>
    <t>XING</t>
  </si>
  <si>
    <t>SD-1020ACCD-MC/INNOVA DUAL</t>
  </si>
  <si>
    <r>
      <t>SDN101/507/</t>
    </r>
    <r>
      <rPr>
        <b/>
        <sz val="11"/>
        <color indexed="10"/>
        <rFont val="Calibri"/>
        <family val="2"/>
      </rPr>
      <t>7PK</t>
    </r>
  </si>
  <si>
    <r>
      <t>SDN102/508/</t>
    </r>
    <r>
      <rPr>
        <b/>
        <sz val="11"/>
        <color indexed="10"/>
        <rFont val="Calibri"/>
        <family val="2"/>
      </rPr>
      <t>8PK</t>
    </r>
  </si>
  <si>
    <r>
      <t xml:space="preserve">I-20 </t>
    </r>
    <r>
      <rPr>
        <b/>
        <sz val="11"/>
        <color indexed="10"/>
        <rFont val="Calibri"/>
        <family val="2"/>
      </rPr>
      <t>(PTL)</t>
    </r>
  </si>
  <si>
    <r>
      <t xml:space="preserve">SCORPIO </t>
    </r>
    <r>
      <rPr>
        <b/>
        <sz val="11"/>
        <color indexed="10"/>
        <rFont val="Calibri"/>
        <family val="2"/>
      </rPr>
      <t>HCC</t>
    </r>
  </si>
  <si>
    <t>HT3</t>
  </si>
  <si>
    <r>
      <t>SWIFT</t>
    </r>
    <r>
      <rPr>
        <b/>
        <sz val="11"/>
        <color indexed="10"/>
        <rFont val="Calibri"/>
        <family val="2"/>
      </rPr>
      <t xml:space="preserve"> PTL</t>
    </r>
  </si>
  <si>
    <r>
      <t xml:space="preserve">XYLO </t>
    </r>
    <r>
      <rPr>
        <b/>
        <sz val="11"/>
        <color indexed="10"/>
        <rFont val="Calibri"/>
        <family val="2"/>
      </rPr>
      <t>D2</t>
    </r>
  </si>
  <si>
    <r>
      <t xml:space="preserve">INDICA VISTA </t>
    </r>
    <r>
      <rPr>
        <b/>
        <sz val="11"/>
        <color indexed="10"/>
        <rFont val="Calibri"/>
        <family val="2"/>
      </rPr>
      <t>SUBROS 7PK</t>
    </r>
  </si>
  <si>
    <r>
      <t xml:space="preserve">VISTA </t>
    </r>
    <r>
      <rPr>
        <b/>
        <sz val="11"/>
        <color indexed="10"/>
        <rFont val="Calibri"/>
        <family val="2"/>
      </rPr>
      <t>SUBROS-5PK</t>
    </r>
  </si>
  <si>
    <t>SANDEN 4745</t>
  </si>
  <si>
    <t>CLUTCH SET WITH BEARING</t>
  </si>
  <si>
    <t>A-STAR / WR-K10</t>
  </si>
  <si>
    <r>
      <t>BOLERO</t>
    </r>
    <r>
      <rPr>
        <b/>
        <sz val="9"/>
        <color indexed="10"/>
        <rFont val="Arial"/>
        <family val="2"/>
      </rPr>
      <t>-12V</t>
    </r>
  </si>
  <si>
    <t>HONDA T4</t>
  </si>
  <si>
    <r>
      <t xml:space="preserve">SCORPIO </t>
    </r>
    <r>
      <rPr>
        <b/>
        <sz val="9"/>
        <color indexed="10"/>
        <rFont val="Arial"/>
        <family val="2"/>
      </rPr>
      <t>HALLA (wrong model)</t>
    </r>
  </si>
  <si>
    <t>SWIFT PTL</t>
  </si>
  <si>
    <r>
      <t>VISTA-SUBROS</t>
    </r>
    <r>
      <rPr>
        <b/>
        <sz val="9"/>
        <color indexed="10"/>
        <rFont val="Arial"/>
        <family val="2"/>
      </rPr>
      <t>-5PK</t>
    </r>
  </si>
  <si>
    <t>VOLVO BIG PULLEY SDN/061/S-3 VOLVO</t>
  </si>
  <si>
    <t>10PK SDN/062/10PK</t>
  </si>
  <si>
    <t>HONDA TYPE 5</t>
  </si>
  <si>
    <t>SUBROS 3600</t>
  </si>
  <si>
    <t>BEAT PETROL</t>
  </si>
  <si>
    <t>ECOSPORT</t>
  </si>
  <si>
    <t xml:space="preserve">Sanden 505,507 </t>
    <phoneticPr fontId="0" type="noConversion"/>
  </si>
  <si>
    <t>Sanden 508,510</t>
    <phoneticPr fontId="0" type="noConversion"/>
  </si>
  <si>
    <t>SANTRO/HC</t>
    <phoneticPr fontId="0" type="noConversion"/>
  </si>
  <si>
    <t xml:space="preserve">SANTRO XING </t>
    <phoneticPr fontId="0" type="noConversion"/>
  </si>
  <si>
    <t>QUALIS , TATA SAFARI</t>
    <phoneticPr fontId="0" type="noConversion"/>
  </si>
  <si>
    <t>CIELO / OPTRA</t>
  </si>
  <si>
    <t>ND / SUBROS</t>
  </si>
  <si>
    <t>TOYOTA COROLLA</t>
    <phoneticPr fontId="0" type="noConversion"/>
  </si>
  <si>
    <r>
      <t>SUZUKI SWIFT</t>
    </r>
    <r>
      <rPr>
        <b/>
        <sz val="10"/>
        <color indexed="10"/>
        <rFont val="Arial"/>
        <family val="2"/>
      </rPr>
      <t>=-PTL</t>
    </r>
  </si>
  <si>
    <t>FORD IKON/TRAVERA/ACCENT</t>
  </si>
  <si>
    <t>SUZUKI WAGON R/ALTO/INNOVA</t>
    <phoneticPr fontId="0" type="noConversion"/>
  </si>
  <si>
    <t>CIVIC</t>
    <phoneticPr fontId="0" type="noConversion"/>
  </si>
  <si>
    <t xml:space="preserve">  Description</t>
  </si>
  <si>
    <t>COIL</t>
    <phoneticPr fontId="1" type="noConversion"/>
  </si>
  <si>
    <t>SANDEN 507 R12 COIL</t>
  </si>
  <si>
    <t>SANDEN 508 R12 COIL</t>
  </si>
  <si>
    <t>SANDEN 507 R134 COIL</t>
  </si>
  <si>
    <r>
      <t>SANDEN 508 R134 COIL-</t>
    </r>
    <r>
      <rPr>
        <b/>
        <sz val="11"/>
        <color indexed="10"/>
        <rFont val="Calibri"/>
        <family val="2"/>
      </rPr>
      <t>24V</t>
    </r>
  </si>
  <si>
    <t>MAGNATTE COIL 
HONDA CITY-T1</t>
    <phoneticPr fontId="1" type="noConversion"/>
  </si>
  <si>
    <t>MAGNATTE COIL
 HONDA CITY-T3</t>
    <phoneticPr fontId="1" type="noConversion"/>
  </si>
  <si>
    <t xml:space="preserve">MAGNATTE COIL SONATA
 / ACCENT / CRD-I / 
TRAVERA </t>
    <phoneticPr fontId="1" type="noConversion"/>
  </si>
  <si>
    <t>MAGNATTE COIL QUALIS</t>
  </si>
  <si>
    <t>MAGNATIC COIL HS-11 
SANTRO XING (OLD)</t>
    <phoneticPr fontId="1" type="noConversion"/>
  </si>
  <si>
    <t>MAGNETIC COIL MC-A HS-11 
SANTRO XING (NEW)</t>
    <phoneticPr fontId="1" type="noConversion"/>
  </si>
  <si>
    <t>MAGNETIC COIL SANTRO 
(SP10)-DELPHI</t>
    <phoneticPr fontId="1" type="noConversion"/>
  </si>
  <si>
    <t>MAGNETIC COIL SUBROS
 ND ESTEEM</t>
    <phoneticPr fontId="1" type="noConversion"/>
  </si>
  <si>
    <t>MAGNETIC COIL SKODA</t>
  </si>
  <si>
    <t>MAGNETIC COIL WAGON-R
 / INNOVA SMALL</t>
    <phoneticPr fontId="1" type="noConversion"/>
  </si>
  <si>
    <t>MAGNETIC COIL FORD IKON 1.8</t>
  </si>
  <si>
    <t>MAGNETIC COIL LANCER MMC</t>
  </si>
  <si>
    <r>
      <t>MAGNETIC COIL TATA SUMO 
/ BOLERO/</t>
    </r>
    <r>
      <rPr>
        <sz val="11"/>
        <rFont val="Calibri"/>
        <family val="2"/>
      </rPr>
      <t>CORSA</t>
    </r>
  </si>
  <si>
    <t>MAGNETIC COIL FORD 1.3/ELANTRA</t>
  </si>
  <si>
    <r>
      <t>SD-1019MC/BLR-</t>
    </r>
    <r>
      <rPr>
        <b/>
        <sz val="11"/>
        <color indexed="10"/>
        <rFont val="Calibri"/>
        <family val="2"/>
      </rPr>
      <t>24V / SD103MC/BLR 24V</t>
    </r>
  </si>
  <si>
    <t>MAGNETIC COIL -INNOVA 
DUAL AC/ACCORD</t>
    <phoneticPr fontId="1" type="noConversion"/>
  </si>
  <si>
    <t>HCT3</t>
  </si>
  <si>
    <t>MAGNETIC COIL HONDA CRV</t>
  </si>
  <si>
    <r>
      <t>SD-1018MC/ SWIFT</t>
    </r>
    <r>
      <rPr>
        <b/>
        <sz val="8"/>
        <color indexed="10"/>
        <rFont val="Calibri"/>
        <family val="2"/>
      </rPr>
      <t>-DSL///SD-123/MC/SWIFT-DSL</t>
    </r>
  </si>
  <si>
    <t>SD129MC/QJET6PK</t>
  </si>
  <si>
    <t>SD-106/CIVIC</t>
  </si>
  <si>
    <t>SD-133MC/HT4ZXDSL</t>
  </si>
  <si>
    <t>SD-134MC/SUMO V.DELPHI</t>
  </si>
  <si>
    <t>SD-135MC/SX4</t>
  </si>
  <si>
    <t>SD-137/MC/VARNA</t>
  </si>
  <si>
    <t>SD-136MC/A-STAR</t>
  </si>
  <si>
    <t>SD-132MC/I20PTL</t>
  </si>
  <si>
    <r>
      <t>SD-124MC/ SWIFT</t>
    </r>
    <r>
      <rPr>
        <b/>
        <sz val="11"/>
        <color indexed="10"/>
        <rFont val="Calibri"/>
        <family val="2"/>
      </rPr>
      <t>-PTL</t>
    </r>
  </si>
  <si>
    <t>SD-131MC/END</t>
  </si>
  <si>
    <t>SD-138MC/MHWK</t>
  </si>
  <si>
    <t>SD121MC/      XING</t>
  </si>
  <si>
    <t>SD102MC/BLR</t>
  </si>
  <si>
    <t>SD125MC/WR</t>
  </si>
  <si>
    <t>SD142MC/XYLO D2</t>
  </si>
  <si>
    <t>SD143MC/ETIOSDSL</t>
  </si>
  <si>
    <t>SD-145MC/LGN.DSL</t>
  </si>
  <si>
    <t>SD-101MC/INNOVA DUAL</t>
  </si>
  <si>
    <t>SD149MC/BEATDSL</t>
  </si>
  <si>
    <t>SD151MC/I10GRAND</t>
  </si>
  <si>
    <r>
      <t>SDN/155MC/EV</t>
    </r>
    <r>
      <rPr>
        <b/>
        <sz val="11"/>
        <color indexed="10"/>
        <rFont val="Calibri"/>
        <family val="2"/>
      </rPr>
      <t>24V</t>
    </r>
  </si>
  <si>
    <t>SD-156MC/VS.5PK</t>
  </si>
  <si>
    <t>SD157MC/CRZ</t>
  </si>
  <si>
    <t>PLATE</t>
  </si>
  <si>
    <t>SD-1002-CP/ELANTRA</t>
  </si>
  <si>
    <t>SD-1003-CP/QUALIS</t>
  </si>
  <si>
    <t>SD-1004-CP (OLD)-XING</t>
  </si>
  <si>
    <t>SD-1004-CP
 (DELPHI)</t>
    <phoneticPr fontId="1" type="noConversion"/>
  </si>
  <si>
    <t>SD-1005ND-CP</t>
  </si>
  <si>
    <t>SD-1007SKD-CP</t>
  </si>
  <si>
    <t>SD-1008WR-CP</t>
  </si>
  <si>
    <t>SD-1009IKN1.8-CP</t>
  </si>
  <si>
    <t>SD-1010LNR
-MMC-CP</t>
    <phoneticPr fontId="1" type="noConversion"/>
  </si>
  <si>
    <t>SD-1011ACRDI-CP  // SD-208CP/SCR</t>
  </si>
  <si>
    <t>SD-1012SCR-CP</t>
  </si>
  <si>
    <t>SD-1018IKN1.3-CP</t>
  </si>
  <si>
    <t>SD-1020ACCD-CP</t>
  </si>
  <si>
    <t>SDN-214/CP</t>
  </si>
  <si>
    <r>
      <t>SDN-214</t>
    </r>
    <r>
      <rPr>
        <sz val="18"/>
        <color indexed="30"/>
        <rFont val="Calibri"/>
        <family val="2"/>
      </rPr>
      <t>B</t>
    </r>
    <r>
      <rPr>
        <sz val="11"/>
        <color indexed="10"/>
        <rFont val="Calibri"/>
        <family val="2"/>
      </rPr>
      <t>/CP</t>
    </r>
  </si>
  <si>
    <t>SD-216CP/SCR-sanden</t>
  </si>
  <si>
    <t>SD-206CP/SCR-B</t>
  </si>
  <si>
    <t>SD-228CP/BLR</t>
  </si>
  <si>
    <t>SD-231CP/HT3</t>
  </si>
  <si>
    <t>SD-226CP/A-STAR</t>
  </si>
  <si>
    <t>SD-221CP/I20PTL</t>
  </si>
  <si>
    <t>SD-222VP/HT4ZXDSL</t>
  </si>
  <si>
    <t>SD-225CP/SWT PTL</t>
  </si>
  <si>
    <t>SD-227CP/SWT DSL</t>
  </si>
  <si>
    <t>SD-229CP/CIVIC</t>
  </si>
  <si>
    <t>SD-230CP/CRV</t>
  </si>
  <si>
    <t>SD-223CP/SUMO V.DELPHI</t>
  </si>
  <si>
    <t>SD-220CP/END</t>
  </si>
  <si>
    <t>SD234CP/TT</t>
  </si>
  <si>
    <t>SD237CP/XYLO-D2</t>
  </si>
  <si>
    <t>SD221CP/I20 PTL</t>
  </si>
  <si>
    <t>SD238CP/ETOS-DSL</t>
  </si>
  <si>
    <t>SD240CP/LGN.DSL</t>
  </si>
  <si>
    <t>SD208CP/WR</t>
  </si>
  <si>
    <t>SD245CP/I-10 (G)</t>
  </si>
  <si>
    <t>SD248CP/CRZ</t>
  </si>
  <si>
    <t>SD249CP/BEAT DSL</t>
  </si>
  <si>
    <t>SD-1003-MC/SD-304PL/QUALIS</t>
  </si>
  <si>
    <t>SD-1004-PL (OLD)</t>
  </si>
  <si>
    <t>SD-1004-PL  (NEW)</t>
  </si>
  <si>
    <t>SD-1004-PL (DELPHI)</t>
  </si>
  <si>
    <t>SD-1004E</t>
  </si>
  <si>
    <t>SD-1005ND-PL</t>
  </si>
  <si>
    <t>SD-1007SKD-PL</t>
  </si>
  <si>
    <t>SD-1008WR-PL // SD-303PL/WR</t>
  </si>
  <si>
    <t>SD-1009IKN1.8-PL</t>
  </si>
  <si>
    <t>SD-1010LNR-MMC-PL</t>
  </si>
  <si>
    <t>SD-1011ACRDI-PL</t>
  </si>
  <si>
    <t>SD-1012SCR-PL</t>
  </si>
  <si>
    <t>SD-1018IKN1.3-PL</t>
  </si>
  <si>
    <t>SD-1020ACCD-PL</t>
  </si>
  <si>
    <t>SD-1021CRV-PL</t>
  </si>
  <si>
    <t>SDN-310/PL</t>
  </si>
  <si>
    <t>SD-313PL/I-20 DSL</t>
  </si>
  <si>
    <t>SD-319PL/I-20 PTL</t>
  </si>
  <si>
    <t>SD316PL/V.QJET6PK</t>
  </si>
  <si>
    <t>SD-315PL/FEISTA-DSL</t>
  </si>
  <si>
    <t>SD-321PL/SOMU V. DELPHI</t>
  </si>
  <si>
    <t>SD-317PL/I10 KAPPA</t>
  </si>
  <si>
    <t>SD-320PL/HT4ZXDSL</t>
  </si>
  <si>
    <t>SD-311PL/BLR</t>
  </si>
  <si>
    <t>SD-318PL/END</t>
  </si>
  <si>
    <t>SD312PL/HT3</t>
  </si>
  <si>
    <t>SD324PL/SWT-PTL</t>
  </si>
  <si>
    <t>SD325PL/SWT-DSL</t>
  </si>
  <si>
    <t>SD301PL/CRV</t>
  </si>
  <si>
    <t>SD326PL/CIVIC</t>
  </si>
  <si>
    <t>SD327PL/VARNA</t>
  </si>
  <si>
    <t>SD328PL/MHWK</t>
  </si>
  <si>
    <t>SD330PL/TT</t>
  </si>
  <si>
    <t>SD322PL/IKON DSL 1.8</t>
  </si>
  <si>
    <t>SD331PL/TVR</t>
  </si>
  <si>
    <t>SD335PL/XYLO D2</t>
  </si>
  <si>
    <t>SD336PL/ETOS-DSL</t>
  </si>
  <si>
    <t>SD338PL/LGN DSL</t>
  </si>
  <si>
    <t>SD340PL/INDSUB7PK</t>
  </si>
  <si>
    <t>SD346PL/MX5</t>
  </si>
  <si>
    <t>SD347PL/V.S 5PK</t>
  </si>
  <si>
    <t>SDN/351PL/S-1</t>
  </si>
  <si>
    <t>SD350PL/CRZ</t>
  </si>
  <si>
    <t>SDN-010/ACCENT-CRDi</t>
  </si>
  <si>
    <t xml:space="preserve">SDN-009/INNOVA </t>
  </si>
  <si>
    <t>SDN-018/INNOVA SINGLE</t>
  </si>
  <si>
    <t>SDN-004/SUMO V.DELPHI</t>
  </si>
  <si>
    <t>SDN-014/SWIFT DSL</t>
  </si>
  <si>
    <t>SDN-019/SWIFT PTL</t>
  </si>
  <si>
    <t>SDN-064/HT5</t>
  </si>
  <si>
    <t>SDN-065/S3600</t>
  </si>
  <si>
    <t>SDN-066/BEAT PTRL</t>
  </si>
  <si>
    <t>SDN-067/ECOSPORT</t>
  </si>
  <si>
    <t>SDN-068/MICRA</t>
  </si>
  <si>
    <t>35BD219DU</t>
  </si>
  <si>
    <t>40BD219DU</t>
  </si>
  <si>
    <t>35BD5020DU</t>
  </si>
  <si>
    <t>35BD5220DU</t>
    <phoneticPr fontId="0" type="noConversion"/>
  </si>
  <si>
    <t>38BD5417DU</t>
  </si>
  <si>
    <t>30BD4712DU</t>
  </si>
  <si>
    <t>32BD4718DU</t>
  </si>
  <si>
    <t>30BD40DU</t>
  </si>
  <si>
    <t>30BD5220DU</t>
  </si>
  <si>
    <t>35BD4820DU</t>
  </si>
  <si>
    <t>Ctns/
Pcs</t>
    <phoneticPr fontId="1" type="noConversion"/>
  </si>
  <si>
    <t>PURCHASE</t>
  </si>
  <si>
    <t>2019-375</t>
  </si>
  <si>
    <t>BAL QTY</t>
  </si>
  <si>
    <t>TOTAL OF</t>
  </si>
  <si>
    <t>TRANSIT &amp; WAREHOUSE</t>
  </si>
  <si>
    <t>S.NO.</t>
  </si>
  <si>
    <t>B.NO</t>
  </si>
  <si>
    <t>SUPPLIER/BUYER</t>
  </si>
  <si>
    <t>MARUTI 800 R12 DISCHARGE HOSE</t>
  </si>
  <si>
    <t>MARUTI 800 SUCTION HOSE R12</t>
  </si>
  <si>
    <t>MARUTI 800 SUCTION HOSE R12 N/TYPE</t>
  </si>
  <si>
    <t>MARUTI 800 LIQUID TUBE RD TO COND R12</t>
  </si>
  <si>
    <t>MARUTI 800 ALU. LIQ TUBE 27" WITHOUT VALVE</t>
  </si>
  <si>
    <t>MARUTI 800 LIQUID T'" RD TO COIL R12</t>
  </si>
  <si>
    <t>MARUTI 800 R12 COOLING COIL TUBE LIQUID</t>
  </si>
  <si>
    <t>MARUTI 800 R12 SUCTION TUBE COOLING COIL</t>
  </si>
  <si>
    <t>MARUTI 800 R134A DISCHARGE HOSE</t>
  </si>
  <si>
    <t>MARUTI 800 DISCHARGE HOSE R134A</t>
  </si>
  <si>
    <t>MARUTI 800 R134A SUCTION HOSE</t>
  </si>
  <si>
    <t>MARUTI 800 LIQUID TUBE RD TO COND R134A (PAD &amp; NUT)</t>
  </si>
  <si>
    <t>MARUTI 800 R134A LIQUID TUBE RD (BOTH SIDE PAD)</t>
  </si>
  <si>
    <t>MARUTI 800 R134A LIQUID TUBE RD TO COIL HP</t>
  </si>
  <si>
    <t>MARUTI 800 R134A LIQUID TUBE COOLING COIL</t>
  </si>
  <si>
    <t>MARUTI 800 R134A SUCTION TUBE COOLING COIL</t>
  </si>
  <si>
    <t>MARUTI ZEN ESTILO DISCHARGE HOSE</t>
  </si>
  <si>
    <t>MARUTI ZEN ESTILO SUCTION HOSE</t>
  </si>
  <si>
    <t>MARUTI ZEN ESTILO LIQUID TUBE RD TO COIL</t>
  </si>
  <si>
    <t>MARUTI SX4 DISCHARGE HOSE</t>
  </si>
  <si>
    <t>MARUTI SX4 SUCTION HOSE</t>
  </si>
  <si>
    <t>MARUTI SX4 SUCTION TUBE</t>
  </si>
  <si>
    <t>MARUTI SX4 SUC HOSE N/M</t>
  </si>
  <si>
    <t>MARUTI SX4 SUCTION HOSE NEW</t>
  </si>
  <si>
    <t>MARUTI SX 4 DISCHARGE HOSE NEW</t>
  </si>
  <si>
    <t>MARUTI SWIFT DSL DISCHARGE HOSE</t>
  </si>
  <si>
    <t>MARUTI SWIFT DSL. SUCTIONON HOSE</t>
  </si>
  <si>
    <t>MARUTI SWIFT DSL LIQUID TUBE RD TO COOLING COIL</t>
  </si>
  <si>
    <t>MARUTI SWIFT DSL DISCHARGE HOSE.</t>
  </si>
  <si>
    <t>MARUTI SWIFT DSL DISCHARGE HOSE DE'ZIRE</t>
  </si>
  <si>
    <t>MARUTI BALENO SUCTION HOSE</t>
  </si>
  <si>
    <t>MARUTI BALENO DISCHARGE HOSE</t>
  </si>
  <si>
    <t>MARUTI BALENO SUCTION TUBE</t>
  </si>
  <si>
    <t>MARUTI BALENO LIQUID TUBE</t>
  </si>
  <si>
    <t>MARUTI LIQUID TUBE BALENO</t>
  </si>
  <si>
    <t>MARUTI SWIFT PTL SUCTION HOSE</t>
  </si>
  <si>
    <t>MARUTI SWIFT DISCHARGE HOSE</t>
  </si>
  <si>
    <t>MARUTI SWIFT LIQUID TUBE RD TO COIL</t>
  </si>
  <si>
    <t>MARUTI SWIFT PTL DISCHARGE HOSE NEW</t>
  </si>
  <si>
    <t>MARUTI ALTO &amp; WAGON R SUCTION HOSE</t>
  </si>
  <si>
    <t>MARUTI ALTO SUCTION HOSE N/M</t>
  </si>
  <si>
    <t>MARUTI ALTO &amp; WAGON R DISCHARGE HOSE</t>
  </si>
  <si>
    <t>MARUTI ALTO &amp; WAGON R DISCHARGE HOSE VX</t>
  </si>
  <si>
    <t>MARUTI WAGON R SUCTION HOSE</t>
  </si>
  <si>
    <t>MARUTI ALTO &amp; WAGON R LIQUID HOSE RD TO COIL</t>
  </si>
  <si>
    <t>MARUTI ALTO SDN SUCTION HOSE</t>
  </si>
  <si>
    <t>MARUTI ALTO SUCTION HESSE SDN</t>
  </si>
  <si>
    <t>MARUTI ALTO SDN DISCHARGE HOSE</t>
  </si>
  <si>
    <t>MARUTI ALTO SDN DISCHARGE HOSE WITH CHARGING VALVE</t>
  </si>
  <si>
    <t>MARUTI ALTO SA,IDAN DISCHARGE HOSE</t>
  </si>
  <si>
    <t>MARUTI ALTO SDN LIQUID HOSE RD TO COIL</t>
  </si>
  <si>
    <t>MARUTI ALTC SDN LIQUID TUBE RD TO COND</t>
  </si>
  <si>
    <t>MARUTI ESTEEM SUCTION HOSE LX R12 PTL</t>
  </si>
  <si>
    <t>MARUTI ESTEEM SUCTION HOSE VX R12 PTL</t>
  </si>
  <si>
    <t>MARUTI ESTEEM DISCHARGE HOSE PTL R12 LX</t>
  </si>
  <si>
    <t>MARUTI ESTEEM DISCHARGE HOSE PTL R12 VX</t>
  </si>
  <si>
    <t>MARUTI ESTEEM LIQUID TUBE PTL R12 RD TO COND</t>
  </si>
  <si>
    <t>MARUTI ESTEEM R12 PTL LIQUID TUBE RD TO JOINT</t>
  </si>
  <si>
    <t>MARUTI ESTEEM R12 PTL LIQUID TUBE JOINT TO C. COIL</t>
  </si>
  <si>
    <t>MARUTI ESTEEM R12 PTL SUCTION TUBE C COIL</t>
  </si>
  <si>
    <t>MARUTI ESTEEM DSL R12 SUCTION HOSE</t>
  </si>
  <si>
    <t>MARUTI ESTEEM DSL R12 DISCHARGE HOSE</t>
  </si>
  <si>
    <t>MARUTI ESTEEM DSL R12 LIQUID TUBE RD TO COND</t>
  </si>
  <si>
    <t>MARUTI ESTEEM DSL R12 LIQUID TUBE RD TO JOINT</t>
  </si>
  <si>
    <t>MARUTI ESTEEM DSL R12 LIQUID TUBE JOINT TO C. COIL</t>
  </si>
  <si>
    <t>MARUTI ESTEEM DSL R12 SUCTION TUBE C. COIL</t>
  </si>
  <si>
    <t>MARUTI ESTEEM PTL R134A SUCTION HOSE LX</t>
  </si>
  <si>
    <t>MARUTI ESTEEM PTL 134A SUCTION HOSE VX</t>
  </si>
  <si>
    <t>MARUTI ESTEEM PTL 134A DISCHARGE HOSE LX</t>
  </si>
  <si>
    <t>MARUTI ESTEEM PTL 134A DISCHARE HOSE VX</t>
  </si>
  <si>
    <t>MARUTI ESTEEM PTL 134A LIQUID RD TO COND. PAD + NUT</t>
  </si>
  <si>
    <t>MARUTI ESTEEM PTL 134A LUID RD TO COND. BOTH PAD</t>
  </si>
  <si>
    <t>MARUTI ESTEEM PTL 134A DISCHARGE TUBE</t>
  </si>
  <si>
    <t>MARUTI ESTEEM PTL 134A LIQ. TUBE RD TO JOINT</t>
  </si>
  <si>
    <t>MARUTI ESTEEM PTL R134A LIQUID TUBE JOINT TO COIL</t>
  </si>
  <si>
    <t>MARUTI ESTEEM PTL R134A SUCTION TUBE C COIL</t>
  </si>
  <si>
    <t>MARUTI ESTEEM DSL R134A SUCTION HOSE</t>
  </si>
  <si>
    <t>MARUTI ESTEEM DSL R134A DISCHARGE HOSE</t>
  </si>
  <si>
    <t>MARUTI ESTEEM DSL R134A DISCHARGE TUBE</t>
  </si>
  <si>
    <t>MARUTI ESTEEM DSL R134A LIQUID TUBE RD TO COND</t>
  </si>
  <si>
    <t>MARUTI ESTEEM DSL R134A LIQUID TUBE RD TO JOINT</t>
  </si>
  <si>
    <t>MARUTI ESTEEM DSL R134A LIQUID TUBE JOINT TO C COIL</t>
  </si>
  <si>
    <t>MARUTI ESTEEM DSL SUCTION TUBE C COIL R134A</t>
  </si>
  <si>
    <t>MARUTI ZEN PTL SUCTION HOSE LX R12</t>
  </si>
  <si>
    <t>MARUTI ZEN PTL SUCTION HOSE R12 VX</t>
  </si>
  <si>
    <t>MARUTI ZEN PTL R12 DISCHARGE HOSE</t>
  </si>
  <si>
    <t>MARUTI ZEN PTL R12 SUCTION TUBE HOCKEY TYPE</t>
  </si>
  <si>
    <t>MARUTI ZEN PTL LIQUID TUBE R12 RD TCC COND</t>
  </si>
  <si>
    <t>MARUTI ZEN PTL R12 LIQUID TUBE RD TO COIL</t>
  </si>
  <si>
    <t>MARUTI ZEN PTL R12 LIQUID TUBE COOLING COIL</t>
  </si>
  <si>
    <t>MARUTI ZEN PTL SUCTION TUBE R12</t>
  </si>
  <si>
    <t>MARUTI ZEN PTL R12 LIQUID TUBE COOLING COIL OUTLET</t>
  </si>
  <si>
    <t>MARUTI ZEN DELPHI SUCTION IJ7,SE R12</t>
  </si>
  <si>
    <t>MARUTI ZEN DELPHI R12 DISCHARGE HOSE</t>
  </si>
  <si>
    <t>MARUTI ZEN DELPHI SUCTION TUBE HOCKEY TYPE</t>
  </si>
  <si>
    <t>MARUTI ZEN DELPHI R12 LIQUID TUBE RD TO COND</t>
  </si>
  <si>
    <t>MARUTI ZEN DELPHI R12 LIQUID TUBE RD TO COIL</t>
  </si>
  <si>
    <t>MARUTI ZEN DELPHI R12 SUCTION TUBE COOLING COIL</t>
  </si>
  <si>
    <t>MARUTI ZEN DELPHI R134A SUCTION HOSE</t>
  </si>
  <si>
    <t>MARUTI ZEN DELPHI R134A DISCHARGE HOSE</t>
  </si>
  <si>
    <t>MARUTI ZEN DELPHI R134A SUCTION HOSE MINOR</t>
  </si>
  <si>
    <t>MARUTI ZEN DELPHI R134A DISCHARGE HOSE MINOR</t>
  </si>
  <si>
    <t>MARUTI ZEN DELPHI R1 34A LIQUID TUBE RD TO COND</t>
  </si>
  <si>
    <t>MARUTI ZEN DELPHI R1 34A LIQUID TUBE RD TO COIL</t>
  </si>
  <si>
    <t>MARUTI ZEN DELPHI R134A SUCTION TUBE COOLING COIL</t>
  </si>
  <si>
    <t>MARUTI ZEN DELPHI R134A SUCTION TUBE COOLING COIL OUTLET</t>
  </si>
  <si>
    <t>MARUTI ZEN DSL R12 SUCTION HOSE</t>
  </si>
  <si>
    <t>MARUTI ZEN DSL R12 DISCHARGE HOSE</t>
  </si>
  <si>
    <t>MARUTI ZEN DSL. R12 SUCTION TUBE HOCKEY TYPE</t>
  </si>
  <si>
    <t>MARUTI ZEN D5I R12 LIQUID TUBE RD TO COND</t>
  </si>
  <si>
    <t>MARUTI ZEN SUCTION TUBE HOCKEY TYPE</t>
  </si>
  <si>
    <t>MARUTI ZEN DSL R12 SUCTION TUBE C. COIL</t>
  </si>
  <si>
    <t>MARUTI ZEN DSL R12 LIQUID TUBE COOLING COIL</t>
  </si>
  <si>
    <t>MARUTI ZEN PTL SUBROS R134A DISCHARGE HOSE</t>
  </si>
  <si>
    <t>MARUTI ZEN PTL SUBROS R134A LIQ. TUBE RD TO COND.</t>
  </si>
  <si>
    <t>MARUTI ZEN PTL SUBROS R134A DISCHARGE HOSE MINOR</t>
  </si>
  <si>
    <t>MARUTI ZEN PTL SUBROS R134A SUCTION TUBE HOCKEY TYPE</t>
  </si>
  <si>
    <t>MARUTI ZEN PTL SUBROS R134A MINOR SUC. HOSE</t>
  </si>
  <si>
    <t>MARUTI ZEN PTL SUBROS R134A LIQUID TUBE RD TO COIL</t>
  </si>
  <si>
    <t>MARUTI ZEN PTL SUBROS R134A SUCTION TUBE TO COIL</t>
  </si>
  <si>
    <t>MARUTI ZEN DSL SUBROS R134A SUCTION HOSE</t>
  </si>
  <si>
    <t>MARUTI ZEN DSL SUBROS R134A DISCHARGE HOSE</t>
  </si>
  <si>
    <t>MARUTI ZEN DSL SUBROS R134A SUCTION TUBE HOCKEY</t>
  </si>
  <si>
    <t>MARUTI ZEN DSL SUBROS R134A LIQUID TUBE RD TO COND</t>
  </si>
  <si>
    <t>MARUTI ZEN DSL SUBROS R134A LIQUID TUBE RD TO COIL</t>
  </si>
  <si>
    <t>MARUTI ZEN DSL SUBROS R134A SUCTION TUBE TO COIL</t>
  </si>
  <si>
    <t xml:space="preserve">HYUNDAI SANTRO DISCHARGE HOSE </t>
  </si>
  <si>
    <t>SANTRO LID TUBE</t>
  </si>
  <si>
    <t>SANTRO XING LID TUBE</t>
  </si>
  <si>
    <t>SANTRO XING SUC</t>
  </si>
  <si>
    <t>HYUNDAI SANTRO XING LIQUID TUBE RD TO COND.</t>
  </si>
  <si>
    <t>HYUNDAI SANTRO XING DISCHARGE HOSE</t>
  </si>
  <si>
    <t>SANTRO XING LID</t>
  </si>
  <si>
    <t>ACCENT PTL DISCHARGE HOSE 1ST PART</t>
  </si>
  <si>
    <t>HYUNDAI ACCENT CRDI DISCHARGE HOSE</t>
  </si>
  <si>
    <t>ACCENT SUC.</t>
  </si>
  <si>
    <t>HYUNDAI GETZ DISCHARGE HOSE 2ND PART</t>
  </si>
  <si>
    <t>HYUNDAI GETZ DISCHARGE 1ST PART</t>
  </si>
  <si>
    <t>HYUNDAI VARNA DSL SUC</t>
  </si>
  <si>
    <t>HYUNDAI VERNA DSL DISCHARGE HOSE</t>
  </si>
  <si>
    <t>TOYOTA QUALIS DISCHARGE HOSE</t>
  </si>
  <si>
    <t>TOYOTA QUALIS LIQUID TUBE RD TO COND</t>
  </si>
  <si>
    <t>TOYOTA QUALIS LIQUID TUBE RD CONDENSER NEW</t>
  </si>
  <si>
    <t>TOYOTA QUALIS LIQUID TUBE DUAL A/C CC</t>
  </si>
  <si>
    <t>TOYOTA QUALIS DUAL A/C LIQUID AND CONDENSER NEW</t>
  </si>
  <si>
    <t>TOYOTA INNOVA SUCTION HOSE</t>
  </si>
  <si>
    <t>TOYOTA INNOVA DISCHARGE HOSE</t>
  </si>
  <si>
    <t>INNOVA LID TUBE</t>
  </si>
  <si>
    <t>TOYOTA INNOVA DISCHARGE HOSE DUAL A/C</t>
  </si>
  <si>
    <t>ARMADA SUCTION HOSE</t>
  </si>
  <si>
    <t>ARMADA SUC HOSE</t>
  </si>
  <si>
    <t>ARMADA DISCHARGE HOSE</t>
  </si>
  <si>
    <t>ARMADA LIQUID HOSE RD TO COIL</t>
  </si>
  <si>
    <t>ARMADA LIQUID TUBE RD TO COND</t>
  </si>
  <si>
    <t>BOLERO DISCHARGE HOSE</t>
  </si>
  <si>
    <t>ARMADA DISCHARGE HOSE.</t>
  </si>
  <si>
    <t>ARMADA SUCT. HOSE</t>
  </si>
  <si>
    <t>BOLERO DISCHARGE HOSE.</t>
  </si>
  <si>
    <t>BOLERO SUCTION HOSE</t>
  </si>
  <si>
    <t>BOLERO LIQUID HOSE RD TO COND</t>
  </si>
  <si>
    <t>BOLERO LIQUID HOSE RD TO COOLING COIL</t>
  </si>
  <si>
    <t>BOLERO NEW R134A SUCTION HOSE PAD &amp; NUT</t>
  </si>
  <si>
    <t>BOLERO NEW R134A SUCTION HOSE BOTH SIDE PAD</t>
  </si>
  <si>
    <t>BOLERO R134A SUCTION HOSE NEW A</t>
  </si>
  <si>
    <t>BOLERO SUCTION HOSE NEW R134A</t>
  </si>
  <si>
    <t>BOLERO NEW DISCHARGE HOSE R134A</t>
  </si>
  <si>
    <t>BOLERO NEW R134A DISCHARGE HOSE</t>
  </si>
  <si>
    <t>BOLERO NEW R134A LIQUID HOSE RD TO COND</t>
  </si>
  <si>
    <t>BOLERO NEW R134A LIQUID HOSE RD TO C. COIL</t>
  </si>
  <si>
    <t>PC-101</t>
  </si>
  <si>
    <t>PC-102</t>
  </si>
  <si>
    <t>PC-103</t>
  </si>
  <si>
    <t>PC-104</t>
  </si>
  <si>
    <t>PC-104A</t>
  </si>
  <si>
    <t>PC-105</t>
  </si>
  <si>
    <t>PC-106</t>
  </si>
  <si>
    <t>PC-107</t>
  </si>
  <si>
    <t>PC-108</t>
  </si>
  <si>
    <t>PC-109</t>
  </si>
  <si>
    <t>PC-110</t>
  </si>
  <si>
    <t>PC-111</t>
  </si>
  <si>
    <t>PC-112</t>
  </si>
  <si>
    <t>PC-113</t>
  </si>
  <si>
    <t>PC-114</t>
  </si>
  <si>
    <t>PC-115</t>
  </si>
  <si>
    <t>PC-116</t>
  </si>
  <si>
    <t>PC-117</t>
  </si>
  <si>
    <t>PC-118</t>
  </si>
  <si>
    <t>PC-119</t>
  </si>
  <si>
    <t>PC-120</t>
  </si>
  <si>
    <t>PC-121</t>
  </si>
  <si>
    <t>PC-121A</t>
  </si>
  <si>
    <t>PC-121B</t>
  </si>
  <si>
    <t>PC-121C</t>
  </si>
  <si>
    <t>PC-122</t>
  </si>
  <si>
    <t>PC-123</t>
  </si>
  <si>
    <t>PC-124</t>
  </si>
  <si>
    <t>PC-124A</t>
  </si>
  <si>
    <t>PC-124B</t>
  </si>
  <si>
    <t>PC-125</t>
  </si>
  <si>
    <t>PC-126</t>
  </si>
  <si>
    <t>PC-127</t>
  </si>
  <si>
    <t>PC-128</t>
  </si>
  <si>
    <t>PC-129</t>
  </si>
  <si>
    <t>PC-130</t>
  </si>
  <si>
    <t>PC-131</t>
  </si>
  <si>
    <t>PC-132</t>
  </si>
  <si>
    <t>PC-132A</t>
  </si>
  <si>
    <t>PC-133</t>
  </si>
  <si>
    <t>PC-133A</t>
  </si>
  <si>
    <t>PC-134</t>
  </si>
  <si>
    <t>PC-135</t>
  </si>
  <si>
    <t>PC-136</t>
  </si>
  <si>
    <t>PC-137</t>
  </si>
  <si>
    <t>PC-139</t>
  </si>
  <si>
    <t>PC-140</t>
  </si>
  <si>
    <t>PC-141</t>
  </si>
  <si>
    <t>PC-142</t>
  </si>
  <si>
    <t>PC-143</t>
  </si>
  <si>
    <t>PC-144</t>
  </si>
  <si>
    <t>PC-145</t>
  </si>
  <si>
    <t>PC-146</t>
  </si>
  <si>
    <t>PC-147</t>
  </si>
  <si>
    <t>PC-148</t>
  </si>
  <si>
    <t>PC-149</t>
  </si>
  <si>
    <t>PC-150</t>
  </si>
  <si>
    <t>PC-151</t>
  </si>
  <si>
    <t>PC-152</t>
  </si>
  <si>
    <t>PC-153</t>
  </si>
  <si>
    <t>PC-154</t>
  </si>
  <si>
    <t>PC-155</t>
  </si>
  <si>
    <t>PC-156</t>
  </si>
  <si>
    <t>PC-157</t>
  </si>
  <si>
    <t>PC-158</t>
  </si>
  <si>
    <t>PC-159</t>
  </si>
  <si>
    <t>PC-160</t>
  </si>
  <si>
    <t>PC-161</t>
  </si>
  <si>
    <t>PC-162</t>
  </si>
  <si>
    <t>PC-163</t>
  </si>
  <si>
    <t>PC-164</t>
  </si>
  <si>
    <t>PC-165</t>
  </si>
  <si>
    <t>PC-166</t>
  </si>
  <si>
    <t>PC-167</t>
  </si>
  <si>
    <t>PC-168</t>
  </si>
  <si>
    <t>PC-169</t>
  </si>
  <si>
    <t>PC-170</t>
  </si>
  <si>
    <t>PC-171</t>
  </si>
  <si>
    <t>PC-172</t>
  </si>
  <si>
    <t>PC-173</t>
  </si>
  <si>
    <t>PC-174</t>
  </si>
  <si>
    <t>PC-175</t>
  </si>
  <si>
    <t>PC-176</t>
  </si>
  <si>
    <t>PC-177</t>
  </si>
  <si>
    <t>PC-178</t>
  </si>
  <si>
    <t>PC-179</t>
  </si>
  <si>
    <t>PC-180</t>
  </si>
  <si>
    <t>PC-181</t>
  </si>
  <si>
    <t>PC-182</t>
  </si>
  <si>
    <t>PC-183</t>
  </si>
  <si>
    <t>PC-184</t>
  </si>
  <si>
    <t>PC-185</t>
  </si>
  <si>
    <t>PC-186</t>
  </si>
  <si>
    <t>PC-187</t>
  </si>
  <si>
    <t>PC-188</t>
  </si>
  <si>
    <t>PC-189</t>
  </si>
  <si>
    <t>PC-190</t>
  </si>
  <si>
    <t>PC-191</t>
  </si>
  <si>
    <t>PC-192</t>
  </si>
  <si>
    <t>PC-193</t>
  </si>
  <si>
    <t>PC-194</t>
  </si>
  <si>
    <t>PC-195</t>
  </si>
  <si>
    <t>PC-196</t>
  </si>
  <si>
    <t>PC-197</t>
  </si>
  <si>
    <t>PC-198</t>
  </si>
  <si>
    <t>PC-199</t>
  </si>
  <si>
    <t>PC-200</t>
  </si>
  <si>
    <t>PC-201</t>
  </si>
  <si>
    <t>PC-202</t>
  </si>
  <si>
    <t>PC-203</t>
  </si>
  <si>
    <t>PC-204</t>
  </si>
  <si>
    <t>PC-205</t>
  </si>
  <si>
    <t>PC-206</t>
  </si>
  <si>
    <t>PC-208</t>
  </si>
  <si>
    <t>PC-209</t>
  </si>
  <si>
    <t>PC-210</t>
  </si>
  <si>
    <t>PC-212</t>
  </si>
  <si>
    <t>PC-213</t>
  </si>
  <si>
    <t>PC-214</t>
  </si>
  <si>
    <t>PC-215</t>
  </si>
  <si>
    <t>PC-216</t>
  </si>
  <si>
    <t>PC-217</t>
  </si>
  <si>
    <t>PC-218</t>
  </si>
  <si>
    <t>PC-219</t>
  </si>
  <si>
    <t>PC-220</t>
  </si>
  <si>
    <t>PC-231</t>
  </si>
  <si>
    <t>PC-233</t>
  </si>
  <si>
    <t>PC-234</t>
  </si>
  <si>
    <t>PC-235</t>
  </si>
  <si>
    <t>PC-236</t>
  </si>
  <si>
    <t>PC-237</t>
  </si>
  <si>
    <t>PC-239</t>
  </si>
  <si>
    <t>PC-240</t>
  </si>
  <si>
    <t>PC-241</t>
  </si>
  <si>
    <t>PC-245</t>
  </si>
  <si>
    <t>PC-248</t>
  </si>
  <si>
    <t>PC-252</t>
  </si>
  <si>
    <t>PC-255</t>
  </si>
  <si>
    <t>PC-258</t>
  </si>
  <si>
    <t>PC-259</t>
  </si>
  <si>
    <t>PC-262</t>
  </si>
  <si>
    <t>PC-263</t>
  </si>
  <si>
    <t>PC-264</t>
  </si>
  <si>
    <t>PC-270A</t>
  </si>
  <si>
    <t>PC-270B</t>
  </si>
  <si>
    <t>PC-272</t>
  </si>
  <si>
    <t>PC-273</t>
  </si>
  <si>
    <t>PC-274</t>
  </si>
  <si>
    <t>PC-273A</t>
  </si>
  <si>
    <t>PC-280</t>
  </si>
  <si>
    <t>PC-281</t>
  </si>
  <si>
    <t>PC-282</t>
  </si>
  <si>
    <t>PC-283</t>
  </si>
  <si>
    <t>PC-284</t>
  </si>
  <si>
    <t>PC-285</t>
  </si>
  <si>
    <t>PC-286</t>
  </si>
  <si>
    <t>PC-287</t>
  </si>
  <si>
    <t>PC-288</t>
  </si>
  <si>
    <t>PC-289</t>
  </si>
  <si>
    <t>PC-290</t>
  </si>
  <si>
    <t>PC-291</t>
  </si>
  <si>
    <t>PC-292</t>
  </si>
  <si>
    <t>PC-293</t>
  </si>
  <si>
    <t>PC-294</t>
  </si>
  <si>
    <t>PC-295</t>
  </si>
  <si>
    <t>PC-296</t>
  </si>
  <si>
    <t>PC-297</t>
  </si>
  <si>
    <t>PC-298</t>
  </si>
  <si>
    <t>PC-299</t>
  </si>
  <si>
    <t>2018-815</t>
  </si>
  <si>
    <t>02.08.18</t>
  </si>
  <si>
    <t>IRFAN - BHINMAL</t>
  </si>
  <si>
    <t>2017-128</t>
  </si>
  <si>
    <t>22.02.17</t>
  </si>
  <si>
    <t>2017-052</t>
  </si>
  <si>
    <t>24.01.17</t>
  </si>
  <si>
    <t>ANIL- JODHPUR</t>
  </si>
  <si>
    <t>2017-286</t>
  </si>
  <si>
    <t>29.03.17</t>
  </si>
  <si>
    <t>2017-295</t>
  </si>
  <si>
    <t>29.3.17</t>
  </si>
  <si>
    <t>Dealer-219 HI COOL GOA</t>
  </si>
  <si>
    <t>2017-396</t>
  </si>
  <si>
    <t>20.04.17</t>
  </si>
  <si>
    <t>SONU</t>
  </si>
  <si>
    <t>hose stk entry not done of this challan only amt mention</t>
  </si>
  <si>
    <t>2017-418</t>
  </si>
  <si>
    <t>24.04.17</t>
  </si>
  <si>
    <t>2017-408</t>
  </si>
  <si>
    <t>23.04.17</t>
  </si>
  <si>
    <t>2017-438</t>
  </si>
  <si>
    <t>27.04.17</t>
  </si>
  <si>
    <t>2017-464</t>
  </si>
  <si>
    <t>01.05.17</t>
  </si>
  <si>
    <t>2017-380</t>
  </si>
  <si>
    <t>17.04.17</t>
  </si>
  <si>
    <t>HARISH Dealer-211</t>
  </si>
  <si>
    <t>2017-433</t>
  </si>
  <si>
    <t>26.04.17</t>
  </si>
  <si>
    <t>2017-477</t>
  </si>
  <si>
    <t>06.05.17</t>
  </si>
  <si>
    <t>2017-47</t>
  </si>
  <si>
    <t>03.05.17</t>
  </si>
  <si>
    <t>2017-473</t>
  </si>
  <si>
    <t>04.05.17</t>
  </si>
  <si>
    <t>2017-476</t>
  </si>
  <si>
    <t>2017-489</t>
  </si>
  <si>
    <t>07.05.17</t>
  </si>
  <si>
    <t>2017-501</t>
  </si>
  <si>
    <t>10.05.17</t>
  </si>
  <si>
    <t>2017-504</t>
  </si>
  <si>
    <t>11.05.17</t>
  </si>
  <si>
    <t>2017-574</t>
  </si>
  <si>
    <t>25.05.17</t>
  </si>
  <si>
    <t>Dealer-129-HYD</t>
  </si>
  <si>
    <t>2017-618</t>
  </si>
  <si>
    <t>04.06.17</t>
  </si>
  <si>
    <t>2017-640</t>
  </si>
  <si>
    <t>09.06.17</t>
  </si>
  <si>
    <t>2017-643</t>
  </si>
  <si>
    <t>11.06.17</t>
  </si>
  <si>
    <t>GST-2017-161</t>
  </si>
  <si>
    <t>31.08.17</t>
  </si>
  <si>
    <t>BAL.</t>
  </si>
  <si>
    <t>BOLERO SUCTION TUBE JOINT TO COIL NEW RI 34A</t>
  </si>
  <si>
    <t>MAHINDERA LOGAN DISCHARGE HOSE PTL</t>
  </si>
  <si>
    <t>MAHINDRA LOGAN SUCTION HOSE</t>
  </si>
  <si>
    <t>MAHINDRA LOGAN .DISCHARGE HOSE</t>
  </si>
  <si>
    <t>MAHINDRA LOGAN LIQUID TUBE RD TO COIL</t>
  </si>
  <si>
    <t>MAHINDRA LOGAN LIQUID TUBE RD TO COND.</t>
  </si>
  <si>
    <t>MAHINDRA SUCTION TUBE</t>
  </si>
  <si>
    <t>SCORPIO SUCTION HOSE BHR</t>
  </si>
  <si>
    <t>CORPIO SUCTION HOSE BHR 1</t>
  </si>
  <si>
    <t>SCORPIO SUCTION HOSE BHR 2</t>
  </si>
  <si>
    <t>SCORPIO SUCTION HOSE SDN</t>
  </si>
  <si>
    <t>SCORPIO DISCHARG HOSE BHR</t>
  </si>
  <si>
    <t>SCORPIO DISCHARGE HOSE BHR 1</t>
  </si>
  <si>
    <t>SCORPIO DISCHARGE HOSE SDN</t>
  </si>
  <si>
    <t>SCORPIO LIQUID TUBE JOINT TO COIL</t>
  </si>
  <si>
    <t>SCORPIO LIQUID TUBE JOINT TO COIL 1</t>
  </si>
  <si>
    <t>SCORPIO LIQUID TUBE RD TO JOINT BIG</t>
  </si>
  <si>
    <t>SCORPIO LIQUD TUBE RD TO JOINT SMALL</t>
  </si>
  <si>
    <t>SCORPIO LIQUID TUBE RD TO JOINT BIG 1</t>
  </si>
  <si>
    <t>SCORPIO LIQUID TUBE RD TO COND. SMALL</t>
  </si>
  <si>
    <t>SUMO SIERA SUCTION HOSE TURBO</t>
  </si>
  <si>
    <t>SUMO SIERA DISCHARGE HOSE OLD</t>
  </si>
  <si>
    <t>SUMO SIERA 1 DISCHARGE TUBE</t>
  </si>
  <si>
    <t>SUMO SIERA 1 LIQUID TUBE RD TO JOINT</t>
  </si>
  <si>
    <t>SUMO SIERA 1 LIQUID TUBE RD TO COND.</t>
  </si>
  <si>
    <t>SUMO SIERA 1 LIDUID TUBE RD TO COIL</t>
  </si>
  <si>
    <t>SUMO SIERA 2 SUCTION HOSE TURBO</t>
  </si>
  <si>
    <t>SUMO SIERA 2 DISCARGE HOSE TURBO</t>
  </si>
  <si>
    <t>SUMO SIERA 2 SUCTION HOSE</t>
  </si>
  <si>
    <t>SUMO SIERA 2 SUCTION HOSE 1</t>
  </si>
  <si>
    <t>SUMO SIERA 2 DISCHARGE HOSE</t>
  </si>
  <si>
    <t>SUMO SIERA 2 DISCHARGE HOSE 1</t>
  </si>
  <si>
    <t>SUMO DLX R12 SUCTION HOSE</t>
  </si>
  <si>
    <t>SUMO DLX R12 DISARARGE HOSE</t>
  </si>
  <si>
    <t>SUMO DLX R12 LIQUID TUBE RD TO COIL</t>
  </si>
  <si>
    <t>SUMO DLX R12 LIQUID TUBE RD TO COND.</t>
  </si>
  <si>
    <t>SUMO SPECIO 134A SUCTION HOSE</t>
  </si>
  <si>
    <t>SUMO SPECIO DISCHARGE HOSE R134</t>
  </si>
  <si>
    <t>SUMO SPECIO SUCTION HOSE R12</t>
  </si>
  <si>
    <t>SUMO SPECIO DISCHARGE HOSE R12</t>
  </si>
  <si>
    <t>SUMO SPECIO LIQUID TUBE RD TO COND.</t>
  </si>
  <si>
    <t>SUMO SPECIO LIQUID TUBE RD TO COIL</t>
  </si>
  <si>
    <t>SUMO DLX R134 SUCTION HOSE</t>
  </si>
  <si>
    <t>SUMO DLX R134 NEW SUCTION HOSE</t>
  </si>
  <si>
    <t>SUMO DLX R134 DISCHARGE HOSE</t>
  </si>
  <si>
    <t>SUMO DLX R134 LIQUID TUBE RD TO COND.</t>
  </si>
  <si>
    <t>SUMO DLX R134 LIQUID TUBE RD TO COIL</t>
  </si>
  <si>
    <t>SAFARI 1 SUBROS DISCHARGE HOSE</t>
  </si>
  <si>
    <t>SAFARI 1 SUBROS SUCTION TUBE</t>
  </si>
  <si>
    <t>SAFARI 1 SUBROS LIQUID TUBE GLASS RD TO JOINT</t>
  </si>
  <si>
    <t>SAFARI SUBROS 1 LIQUID TUBE RD TO COND.</t>
  </si>
  <si>
    <t>SAFARI SUBROS 1 LIQUID TUBE</t>
  </si>
  <si>
    <t>SAFARI SUBROS 1 LIQUID TUBE 1</t>
  </si>
  <si>
    <t>SAFARI SUBROS LIQUID TUBE</t>
  </si>
  <si>
    <t>SAFARI SUBROS 1 DISCHARGE TUBE</t>
  </si>
  <si>
    <t>SAFARI SUBROS 2 SUCTION HOSE FRONT</t>
  </si>
  <si>
    <t>SAFARI SUBROS 2 SUCTION HOSE REAR</t>
  </si>
  <si>
    <t>SAFARI SUBROS 2 SUCTION TUBE</t>
  </si>
  <si>
    <t>SAFARI SUBROS 2 LIQUID TUBE</t>
  </si>
  <si>
    <t>SAFARI SUBROS 2 LIQUID TUBE 1</t>
  </si>
  <si>
    <t>SAFARI SUBROS 2 LIQUID TUBE 2</t>
  </si>
  <si>
    <t>SAFARI LE SUCTION HOSE FRONT</t>
  </si>
  <si>
    <t>SAFARI LE SUCTION HOSE REAR</t>
  </si>
  <si>
    <t>SAFARI LE DISCHARGE HOSE</t>
  </si>
  <si>
    <t>SAFARI LE DISCHARGE HOSE ANGLE CHANGE</t>
  </si>
  <si>
    <t>SAFARI LE LIQUID TUBE RD TO COND.</t>
  </si>
  <si>
    <t>SAFARI LE LIQUID TUBE RD TO JOINT</t>
  </si>
  <si>
    <t>SAFARI LE DICOR LIQUID TUBE RD TO JOINT</t>
  </si>
  <si>
    <t>SAFARI LE LIQUID TUBE</t>
  </si>
  <si>
    <t>SAFARI LE LIQUID TUBE 1</t>
  </si>
  <si>
    <t>SAFARI LE SUCTION TUBE FOR DUAL AC</t>
  </si>
  <si>
    <t>SAFARI LE LIQUID TUBE.</t>
  </si>
  <si>
    <t>SAFARI LE LIQUID TUBE SWITCH &amp; VALVE.</t>
  </si>
  <si>
    <t>SAFARI DICOR SUCTION HOSE</t>
  </si>
  <si>
    <t>SAFARI DICOR SUCTION HOSE N/M</t>
  </si>
  <si>
    <t>SAFARI DICOR SUCTION HOSE.</t>
  </si>
  <si>
    <t>SAFARI DICOR DELPHI SUCTIO HOSE DUAL AC</t>
  </si>
  <si>
    <t>SAFARI DICOR DISCHARGE HOSE</t>
  </si>
  <si>
    <t>SAFARI DICOR DISCHARGE HOSE.</t>
  </si>
  <si>
    <t>SAFARI DICOR SUCTIOR, T.JBE BACK AC</t>
  </si>
  <si>
    <t>SAFARI DICOR LIQUID TUBE BACK AC</t>
  </si>
  <si>
    <t>SAFARI DICOR DISCHARGE HOSE NEW.</t>
  </si>
  <si>
    <t>SAFARI DICOR DISCHARGE HOSE NEW,</t>
  </si>
  <si>
    <t>SAFARI DICOR DISCHARGE HOSE NEW..</t>
  </si>
  <si>
    <t>SAFARI DICOR SUCTION HOSE DUAL AC SBRS</t>
  </si>
  <si>
    <t>SAFARI DICOR SUCTION HOSE DUAL AC DLPH</t>
  </si>
  <si>
    <t>SUMO VICTA DELPHI SUCTION HOSE</t>
  </si>
  <si>
    <t>SUMO VICTA DELPHI DISCHARGE HOSE</t>
  </si>
  <si>
    <t>SUMO VICTA DELPHI LIQUID TUBE RD TO COND.</t>
  </si>
  <si>
    <t>SUMO VICTA DELPHI LIQUID TUBE RD TO COIL</t>
  </si>
  <si>
    <t>SUMO VICTA SUCTION HOSE DUAL AC</t>
  </si>
  <si>
    <t>SUMO VICTA DISCHARGE TUBE SDN DUAL AC</t>
  </si>
  <si>
    <t>SUMO VICTA LIQUID TUBE SDN DUAL AC</t>
  </si>
  <si>
    <t>INDICA BHR OLD SUCTION HOSE</t>
  </si>
  <si>
    <t>INDICA BHR OLD DISCHARGE HOSE</t>
  </si>
  <si>
    <t>INDICA BIR OLD LIQUID TUBE RD TO COND.</t>
  </si>
  <si>
    <t>INDICA BHR OLD LIQUID TUBE RD TO JOINT</t>
  </si>
  <si>
    <t>INDICA BHR OLD LIQUID TUBE JOINT TO COIL</t>
  </si>
  <si>
    <t>INDICA BHR SUCTION HOSE</t>
  </si>
  <si>
    <t>INDICA BHR DISCHARGE HOSE</t>
  </si>
  <si>
    <t>INDICA BHR LIQUID TUBE RD TO COND.</t>
  </si>
  <si>
    <t>INDICA BHR LIQUID TUBE RD TO JOINT</t>
  </si>
  <si>
    <t>INDICA BHR LIQUID TUBE JOINT TO COIL</t>
  </si>
  <si>
    <t>INDICA BHR SUCTION HOSE.</t>
  </si>
  <si>
    <t>INDICA SUBROS SUCTION HOSE</t>
  </si>
  <si>
    <t>INDICA SUBROS DISCHARGE HOSE</t>
  </si>
  <si>
    <t>INDICA SUBROS DISCHARGE HOSE V2</t>
  </si>
  <si>
    <t>INDICA SUBROS LIQUID TUBE RD TO COND.</t>
  </si>
  <si>
    <t>INDICA SUBROS LIQUID TUBE RD TO JOINT</t>
  </si>
  <si>
    <t>INDICA SUBROS LIQUID TUBE JOINT TO COIL</t>
  </si>
  <si>
    <t>INDICA SUBROS R134 SUCTION HOSE</t>
  </si>
  <si>
    <t>INDICA SUBROS R134 SUCTION HOSE.</t>
  </si>
  <si>
    <t>PC-300</t>
  </si>
  <si>
    <t>PC-301</t>
  </si>
  <si>
    <t>PC-302</t>
  </si>
  <si>
    <t>PC-303</t>
  </si>
  <si>
    <t>PC-304</t>
  </si>
  <si>
    <t>PC-305</t>
  </si>
  <si>
    <t>PC-306</t>
  </si>
  <si>
    <t>PC-306A</t>
  </si>
  <si>
    <t>PC-307</t>
  </si>
  <si>
    <t>PC-308</t>
  </si>
  <si>
    <t>PC-309</t>
  </si>
  <si>
    <t>PC-310</t>
  </si>
  <si>
    <t>PC-311</t>
  </si>
  <si>
    <t>PC-312</t>
  </si>
  <si>
    <t>PC-313</t>
  </si>
  <si>
    <t>PC-314</t>
  </si>
  <si>
    <t>PC-315</t>
  </si>
  <si>
    <t>PC-316</t>
  </si>
  <si>
    <t>PC-317</t>
  </si>
  <si>
    <t>PC-318</t>
  </si>
  <si>
    <t>PC-319</t>
  </si>
  <si>
    <t>PC-320</t>
  </si>
  <si>
    <t>PC-321</t>
  </si>
  <si>
    <t>PC-322</t>
  </si>
  <si>
    <t>PC-323</t>
  </si>
  <si>
    <t>PC-324</t>
  </si>
  <si>
    <t>PC-325</t>
  </si>
  <si>
    <t>PC-326</t>
  </si>
  <si>
    <t>PC-327</t>
  </si>
  <si>
    <t>PC-328</t>
  </si>
  <si>
    <t>PC-329</t>
  </si>
  <si>
    <t>PC-330</t>
  </si>
  <si>
    <t>PC-331</t>
  </si>
  <si>
    <t>PC-332</t>
  </si>
  <si>
    <t>PC-333</t>
  </si>
  <si>
    <t>PC-334</t>
  </si>
  <si>
    <t>PC-335</t>
  </si>
  <si>
    <t>PC-336</t>
  </si>
  <si>
    <t>PC-337</t>
  </si>
  <si>
    <t>PC-338</t>
  </si>
  <si>
    <t>PC-339</t>
  </si>
  <si>
    <t>PC-340</t>
  </si>
  <si>
    <t>PC-341</t>
  </si>
  <si>
    <t>PC-342</t>
  </si>
  <si>
    <t>PC-343</t>
  </si>
  <si>
    <t>PC-344</t>
  </si>
  <si>
    <t>PC-345</t>
  </si>
  <si>
    <t>PC-346</t>
  </si>
  <si>
    <t>PC-347</t>
  </si>
  <si>
    <t>PC-348</t>
  </si>
  <si>
    <t>PC-349</t>
  </si>
  <si>
    <t>PC-350</t>
  </si>
  <si>
    <t>PC-351</t>
  </si>
  <si>
    <t>PC-351A</t>
  </si>
  <si>
    <t>PC-352</t>
  </si>
  <si>
    <t>PC-353</t>
  </si>
  <si>
    <t>PC-354</t>
  </si>
  <si>
    <t>PC-355</t>
  </si>
  <si>
    <t>PC-356</t>
  </si>
  <si>
    <t>PC-357</t>
  </si>
  <si>
    <t>PC-358</t>
  </si>
  <si>
    <t>PC-359</t>
  </si>
  <si>
    <t>PC-360</t>
  </si>
  <si>
    <t>PC-361</t>
  </si>
  <si>
    <t>PC-362</t>
  </si>
  <si>
    <t>PC-363</t>
  </si>
  <si>
    <t>PC-364</t>
  </si>
  <si>
    <t>PC-365</t>
  </si>
  <si>
    <t>PC-366</t>
  </si>
  <si>
    <t>PC-367</t>
  </si>
  <si>
    <t>PC-368</t>
  </si>
  <si>
    <t>PC-369</t>
  </si>
  <si>
    <t>PC-369A</t>
  </si>
  <si>
    <t>PC-370</t>
  </si>
  <si>
    <t>PC-371</t>
  </si>
  <si>
    <t>PC-372</t>
  </si>
  <si>
    <t>PC-373</t>
  </si>
  <si>
    <t>PC-374</t>
  </si>
  <si>
    <t>PC-375</t>
  </si>
  <si>
    <t>PC-375A</t>
  </si>
  <si>
    <t>PC-375B</t>
  </si>
  <si>
    <t>PC-375C</t>
  </si>
  <si>
    <t>PC-375D</t>
  </si>
  <si>
    <t>PC-375E</t>
  </si>
  <si>
    <t>PC-375F</t>
  </si>
  <si>
    <t>PC-375G</t>
  </si>
  <si>
    <t>PC-376</t>
  </si>
  <si>
    <t>PC-377</t>
  </si>
  <si>
    <t>PC-378</t>
  </si>
  <si>
    <t>PC-379</t>
  </si>
  <si>
    <t>PC-380</t>
  </si>
  <si>
    <t>PC-381</t>
  </si>
  <si>
    <t>PC-381A</t>
  </si>
  <si>
    <t>PC-382</t>
  </si>
  <si>
    <t>PC-383</t>
  </si>
  <si>
    <t>PC-384</t>
  </si>
  <si>
    <t>PC-385</t>
  </si>
  <si>
    <t>PC-386</t>
  </si>
  <si>
    <t>PC-387</t>
  </si>
  <si>
    <t>PC-388</t>
  </si>
  <si>
    <t>PC-389</t>
  </si>
  <si>
    <t>PC-390</t>
  </si>
  <si>
    <t>PC-391</t>
  </si>
  <si>
    <t>PC-391A</t>
  </si>
  <si>
    <t>PC-392</t>
  </si>
  <si>
    <t>PC-393</t>
  </si>
  <si>
    <t>PC-394</t>
  </si>
  <si>
    <t>PC-395</t>
  </si>
  <si>
    <t>PC-396</t>
  </si>
  <si>
    <t>PC-397</t>
  </si>
  <si>
    <t>PC-398</t>
  </si>
  <si>
    <t>PC-399</t>
  </si>
  <si>
    <t>HOSE HALL 3</t>
  </si>
  <si>
    <t>AJAY LIST</t>
  </si>
  <si>
    <t>16.1.17</t>
  </si>
  <si>
    <t>HOSE HALL 2</t>
  </si>
  <si>
    <t>14.1.17</t>
  </si>
  <si>
    <t>HOSE HALL 1</t>
  </si>
  <si>
    <t>2017-040</t>
  </si>
  <si>
    <t>21.01.17</t>
  </si>
  <si>
    <t>Dealer-129- HYDERABAD</t>
  </si>
  <si>
    <r>
      <rPr>
        <b/>
        <sz val="11"/>
        <color indexed="10"/>
        <rFont val="Calibri"/>
        <family val="2"/>
      </rPr>
      <t>GST-</t>
    </r>
    <r>
      <rPr>
        <b/>
        <sz val="11"/>
        <rFont val="Calibri"/>
        <family val="2"/>
      </rPr>
      <t>2017-283</t>
    </r>
  </si>
  <si>
    <t>23.10.17</t>
  </si>
  <si>
    <r>
      <rPr>
        <b/>
        <sz val="11"/>
        <color indexed="10"/>
        <rFont val="Calibri"/>
        <family val="2"/>
      </rPr>
      <t>GST-</t>
    </r>
    <r>
      <rPr>
        <b/>
        <sz val="11"/>
        <rFont val="Calibri"/>
        <family val="2"/>
      </rPr>
      <t>2017-292</t>
    </r>
  </si>
  <si>
    <t>27.10.17</t>
  </si>
  <si>
    <t>Dealer-185-R.M.CAR A/C</t>
  </si>
  <si>
    <t>2017-159</t>
  </si>
  <si>
    <t>27.02.17</t>
  </si>
  <si>
    <t>Dealer-139 - NOIDA</t>
  </si>
  <si>
    <t>231/16-17</t>
  </si>
  <si>
    <t>06.06.16</t>
  </si>
  <si>
    <t>2017-361</t>
  </si>
  <si>
    <t>13.04.17</t>
  </si>
  <si>
    <t>286/16-17</t>
  </si>
  <si>
    <t>23.06.16</t>
  </si>
  <si>
    <t>B.NO.</t>
  </si>
  <si>
    <t>SCORPIO.M HAWK SUCTION HOSE.</t>
  </si>
  <si>
    <t>SCORPIO M HAWK DISCHARGE HOSE</t>
  </si>
  <si>
    <t>SCORPIO M HAWK DISCHARGE HOSE.</t>
  </si>
  <si>
    <t>SCORPIO M HAWK DISCARGE HOSE,</t>
  </si>
  <si>
    <t>SCORPIO M HAWK DISCHARGE HOSE;</t>
  </si>
  <si>
    <t>SCORPIO M HAWK LIQUID TUBE RD TO COIL</t>
  </si>
  <si>
    <t>SCORPIO M HAW;: LIQUID TUBE RD TO COIL.</t>
  </si>
  <si>
    <t>SCORPIO M HAWK LIQUID TUBE RD TO COIL,</t>
  </si>
  <si>
    <t>SCORPIO M HAWK LIQUID TUBE RD TO COIL;</t>
  </si>
  <si>
    <t>MAHINDRA XL SUCTION HOSE</t>
  </si>
  <si>
    <t>MAHINDERA XYLO SUC HOSE DUAL AC TOP MODEL</t>
  </si>
  <si>
    <t>MAHINDERA XYLO SUCTION HOSE DUAL AC</t>
  </si>
  <si>
    <t>MAHINDER XYLO DISCHARGE HOSE</t>
  </si>
  <si>
    <t>MAHINDERA XYLO DISCHARGE TUBE</t>
  </si>
  <si>
    <t>MAHINDERA XYLO DISCHARGE TUBE BACK AC</t>
  </si>
  <si>
    <t>MAHINDERA XYLO LIQUID TUBE RD TO COND</t>
  </si>
  <si>
    <t>MAHINDERA XYLO LIQUID TUBE JOINT TO COIL</t>
  </si>
  <si>
    <t>MAHINDERA XYLO TUBE DUAL AC</t>
  </si>
  <si>
    <t>MAHINDERA XYLO LIQUID TUBE BACK AC.</t>
  </si>
  <si>
    <t>TATA SUMO SPECIO SUCTION HOSE</t>
  </si>
  <si>
    <t>TATA SUMO SPECIO SUCTION HOSE N/M</t>
  </si>
  <si>
    <t>TATA SUMO SPECIO DISCHARGE HOSE</t>
  </si>
  <si>
    <t>TATA SUMO SPECIO DISCHARGE HOSE.</t>
  </si>
  <si>
    <t>TATA SUMO SPECIO DISCHARGE HOSE,</t>
  </si>
  <si>
    <t>TATA SUMO SPECIO DISCHARGE HOSE;</t>
  </si>
  <si>
    <t>TATA SUMO VICTRA SUCTION TUBE</t>
  </si>
  <si>
    <t>TATA SUMO VICTRA SUCTION TUBE.</t>
  </si>
  <si>
    <t>TATA SUMO SPECIO LIQUID TUBEDUAL AC</t>
  </si>
  <si>
    <t>TATA SUMO SPECIO LIQUID TUBE DUAL AC</t>
  </si>
  <si>
    <t>TATA SUMO SPECIO SUCTION &amp; LIQUID JOINT</t>
  </si>
  <si>
    <t>TATA SUMO SPECIO SUCTION HOSE DUAL AC</t>
  </si>
  <si>
    <t>TATA SUMO GRAND SUCTION HOSE</t>
  </si>
  <si>
    <t>TATA SUMO GRAND SUCTION HOSE.</t>
  </si>
  <si>
    <t>TATA SUMO GRAND SUCTION HOSE,</t>
  </si>
  <si>
    <t>TATA SUMO GRAND SUCTION TUBE</t>
  </si>
  <si>
    <t>TATA SUMO GRAND DISCHARGE HOSE</t>
  </si>
  <si>
    <t>TATA SUMO GRAND DISCHARGE HOSE.</t>
  </si>
  <si>
    <t>TATA SUMO GRAND LIQUID TUBE</t>
  </si>
  <si>
    <t>TATA SUMO GRAND LIQUID TUBE.</t>
  </si>
  <si>
    <t>TATA SUMO GRAND LIQUID TUBE,</t>
  </si>
  <si>
    <t>TATA SUMO GRAND LIQUID TUBE;</t>
  </si>
  <si>
    <t>TATA SUMO GRAND LIQUID TUBE'</t>
  </si>
  <si>
    <t>TATA INDICA VISTA SUCTION HOSE.</t>
  </si>
  <si>
    <t>TATA INDICA VISTA SUCTION 'OSE</t>
  </si>
  <si>
    <t>TATA INDICA VISTA SUCTION HOSE</t>
  </si>
  <si>
    <t>TATA INDICA VISTA DISCHARGE HOSE</t>
  </si>
  <si>
    <t>TATA INDICA VISTA DISCHARGE HOSE.</t>
  </si>
  <si>
    <t>TATA INDICA VISTA DISCHARGE HOSE. '</t>
  </si>
  <si>
    <t>TATA INDICA VISTA SUCTION TUBE;</t>
  </si>
  <si>
    <t>TATA INDICA VISTA LIQUID TUBE.</t>
  </si>
  <si>
    <t>TATA INDICA VISTA SUCTION TUBE</t>
  </si>
  <si>
    <t>TATA INDICA VISTA SUCTION TUBE.</t>
  </si>
  <si>
    <t>TATA INDICA VISTA DISCHARGE TUB</t>
  </si>
  <si>
    <t>TATA INDICA VISTA DISCHARGE TUBE.</t>
  </si>
  <si>
    <t>TATA INDICA VISTA DISCHARGE TUBE,</t>
  </si>
  <si>
    <t xml:space="preserve">TATA INDICA VISTA LIQUID HOSE </t>
  </si>
  <si>
    <t>TATA INDICA VISTA LIQUID HOSE.</t>
  </si>
  <si>
    <t>TATA INDICA VISTA LIQUID HOSE</t>
  </si>
  <si>
    <t>TATA INDICA VISTA LIQ. TUBE SWITCH WALT BOTH PAD</t>
  </si>
  <si>
    <t>TATA INDICA BHR &amp; SUBROS SUCTION HOSE</t>
  </si>
  <si>
    <t>TATA INDICA BHR &amp; SUBROS SUCTION HOSE.</t>
  </si>
  <si>
    <t>TATA INDICA BHR &amp; SUBROS SUCTION HOSE,</t>
  </si>
  <si>
    <t>TATA INDICA BHR &amp; SUBROS SUCTION HOSE;</t>
  </si>
  <si>
    <t>TATA INDICA BHR DISCHARGE HOSE.</t>
  </si>
  <si>
    <t>TATA INDICA BHR &amp; SUBRC,DISCHARGE HOSE NEW</t>
  </si>
  <si>
    <t>TATA INDICA BHR &amp; SUBRES DISCHARGE HOSE NEW.</t>
  </si>
  <si>
    <t>TATA INDICA SUBROS DISCHARGE HOSE.</t>
  </si>
  <si>
    <t>TATA INDICA DICOR DISCHARGE HOSE</t>
  </si>
  <si>
    <t>TATA INDICA DICOR SUCTION HOSE.</t>
  </si>
  <si>
    <t>TATA INDICA SUBROS DISCHARGE HOSE</t>
  </si>
  <si>
    <t>TATA INDICA BHR &amp; SUBROS SUCTION &amp; LIQ JOINT TUBE</t>
  </si>
  <si>
    <t>HYUNDAI I10 DISCHARGE HOSE</t>
  </si>
  <si>
    <t>HYUNDAI I10 DISCHARGE HOSE 1.2</t>
  </si>
  <si>
    <t>I-20 PTL SUC</t>
  </si>
  <si>
    <t>I-20 DSL SUC</t>
  </si>
  <si>
    <t>I 20 DSL DISCHARGE</t>
  </si>
  <si>
    <t>FIGO SUC</t>
  </si>
  <si>
    <t>FIGO LID</t>
  </si>
  <si>
    <t>FIGO SUC-TUBE CONNECTOR</t>
  </si>
  <si>
    <t>TEMPOO TRAVELLER SUCTION HOSE COMP. SIDE</t>
  </si>
  <si>
    <t>TRAVELER DISCHARGE HOSE</t>
  </si>
  <si>
    <t>TAMPO TRAVELER SUCTION TUBE</t>
  </si>
  <si>
    <t>TEMPO TRAVELER DISCHARGE TUBE</t>
  </si>
  <si>
    <t>TATA WINGER SUCTIONTUBE DUAL AC</t>
  </si>
  <si>
    <t>TATA WINGER SUCTION TUBE DUAL AC.</t>
  </si>
  <si>
    <t>TATA WINGER DISCHARGE HOSE</t>
  </si>
  <si>
    <t>TATA NANO LIQUID HOSE</t>
  </si>
  <si>
    <t>GRAND VICTRA DISCHARGE HOSE</t>
  </si>
  <si>
    <r>
      <t xml:space="preserve">INNOVA BACK COND. PIPE </t>
    </r>
    <r>
      <rPr>
        <b/>
        <sz val="9"/>
        <color indexed="10"/>
        <rFont val="Arial"/>
        <family val="2"/>
      </rPr>
      <t>(SET OF 2)</t>
    </r>
  </si>
  <si>
    <t>INNOVA BACK AC PIPE ORING</t>
  </si>
  <si>
    <t>MARUTI BACK AC PIP</t>
  </si>
  <si>
    <t>FLARE LIQUID 44"</t>
  </si>
  <si>
    <t>UNI AL 1MTR PIPE</t>
  </si>
  <si>
    <t>FLARE LIQUID 44.5"</t>
  </si>
  <si>
    <t>FLARE DISCHARGE 32" L TYPE</t>
  </si>
  <si>
    <t>FLARE DISCHARGE 28" L TYPE</t>
  </si>
  <si>
    <t>FLARE DISCHARGE 31.75" L TYPE</t>
  </si>
  <si>
    <t>FLARE DISCHARGE 27" L TYPE</t>
  </si>
  <si>
    <t>FLARE LIQUID 27" L TYPE</t>
  </si>
  <si>
    <t>FLARE LIQUID 24" L TYPE</t>
  </si>
  <si>
    <t>FLARE LIQUID 24" ST &amp; L TYPE</t>
  </si>
  <si>
    <t>FLARE SUCTION 28" L TYPE</t>
  </si>
  <si>
    <r>
      <t xml:space="preserve">FLARE SUCTION 28" L T YPE </t>
    </r>
    <r>
      <rPr>
        <b/>
        <sz val="9"/>
        <color indexed="10"/>
        <rFont val="Arial"/>
        <family val="2"/>
      </rPr>
      <t>WITH PORT+V.PIM</t>
    </r>
  </si>
  <si>
    <t>FLARE SUCTION 46" U TYPE</t>
  </si>
  <si>
    <r>
      <t xml:space="preserve">FLARE SUCTION 46" U TYPE </t>
    </r>
    <r>
      <rPr>
        <b/>
        <sz val="9"/>
        <color indexed="10"/>
        <rFont val="Arial"/>
        <family val="2"/>
      </rPr>
      <t>(WITH PORT)</t>
    </r>
  </si>
  <si>
    <r>
      <t xml:space="preserve">FLARE SUCTION 46" U TYPE </t>
    </r>
    <r>
      <rPr>
        <b/>
        <sz val="9"/>
        <color indexed="10"/>
        <rFont val="Arial"/>
        <family val="2"/>
      </rPr>
      <t>(WITH PORT+ PIN)</t>
    </r>
  </si>
  <si>
    <t>46" SUC. U TYPE (BOTH ENDS) (AL. FITTING) WITH CHARGING PORT &amp; VALVE PIN</t>
  </si>
  <si>
    <r>
      <t xml:space="preserve">FLARE SUCTION 46" </t>
    </r>
    <r>
      <rPr>
        <b/>
        <sz val="9"/>
        <color indexed="10"/>
        <rFont val="Arial"/>
        <family val="2"/>
      </rPr>
      <t xml:space="preserve">L </t>
    </r>
    <r>
      <rPr>
        <sz val="9"/>
        <color indexed="8"/>
        <rFont val="Arial"/>
        <family val="2"/>
      </rPr>
      <t xml:space="preserve">TYPE </t>
    </r>
    <r>
      <rPr>
        <b/>
        <sz val="9"/>
        <color indexed="10"/>
        <rFont val="Arial"/>
        <family val="2"/>
      </rPr>
      <t>(WITH PORT)</t>
    </r>
  </si>
  <si>
    <t>SUCTION BEND FLARE</t>
  </si>
  <si>
    <t>SUC ST. FLARE</t>
  </si>
  <si>
    <t>DIS BEND FLARE</t>
  </si>
  <si>
    <t>DIS DT. FLARE</t>
  </si>
  <si>
    <t>LID BEND FLARE</t>
  </si>
  <si>
    <t>LID ST.FLARE</t>
  </si>
  <si>
    <t>TOYOTA INNOVA SENDAN DISCHARGE</t>
  </si>
  <si>
    <t>TAVERA SANDEN DISCHARGE</t>
  </si>
  <si>
    <t>XUV-DIS</t>
  </si>
  <si>
    <r>
      <t xml:space="preserve">BACK CONDENSER PIPE SET </t>
    </r>
    <r>
      <rPr>
        <b/>
        <sz val="9"/>
        <color indexed="10"/>
        <rFont val="Arial"/>
        <family val="2"/>
      </rPr>
      <t>FLARE</t>
    </r>
  </si>
  <si>
    <r>
      <t xml:space="preserve">BACK CONDENSER PIPE SET </t>
    </r>
    <r>
      <rPr>
        <b/>
        <sz val="9"/>
        <color indexed="10"/>
        <rFont val="Arial"/>
        <family val="2"/>
      </rPr>
      <t>ORING</t>
    </r>
  </si>
  <si>
    <t>BACK CONDENSER PIPE SET 800</t>
  </si>
  <si>
    <t>BACK CONDENSER PIPE SET 134A</t>
  </si>
  <si>
    <t>46" SUC L+S</t>
  </si>
  <si>
    <t>18" SUC WITH R134A MOULD BOTH SIDE ST.</t>
  </si>
  <si>
    <t>12" SUC WITH R134A MOULD BOTH SIDE ST.</t>
  </si>
  <si>
    <t>36" SUC BOTH SIDE L WITH CV</t>
  </si>
  <si>
    <t>FLARE FITTING SET OF 6PCS</t>
  </si>
  <si>
    <t>FLARE FITTING SUC-L</t>
  </si>
  <si>
    <t>FLARE FITTING SUC-ST</t>
  </si>
  <si>
    <t>PC-600</t>
  </si>
  <si>
    <t>PC-601</t>
  </si>
  <si>
    <t>PC-602</t>
  </si>
  <si>
    <t>PC-603</t>
  </si>
  <si>
    <t>PC-604</t>
  </si>
  <si>
    <t>PC-605</t>
  </si>
  <si>
    <t>PC-606</t>
  </si>
  <si>
    <t>PC-607</t>
  </si>
  <si>
    <t>PC-608</t>
  </si>
  <si>
    <t>PC-609</t>
  </si>
  <si>
    <t>PC-610</t>
  </si>
  <si>
    <t>PC-610A</t>
  </si>
  <si>
    <t>PC-611</t>
  </si>
  <si>
    <t>PC-612</t>
  </si>
  <si>
    <t>PC-613</t>
  </si>
  <si>
    <t>PC-614</t>
  </si>
  <si>
    <t>PC-615</t>
  </si>
  <si>
    <t>PC-616</t>
  </si>
  <si>
    <t>PC-617</t>
  </si>
  <si>
    <t>PC-618</t>
  </si>
  <si>
    <t>PC-619</t>
  </si>
  <si>
    <t>PC-620</t>
  </si>
  <si>
    <t>PC-621</t>
  </si>
  <si>
    <t>PC-622</t>
  </si>
  <si>
    <t>PC-623</t>
  </si>
  <si>
    <t>PC-624</t>
  </si>
  <si>
    <t>PC-625</t>
  </si>
  <si>
    <t>PC-626</t>
  </si>
  <si>
    <t>PC-627</t>
  </si>
  <si>
    <t>PC-628</t>
  </si>
  <si>
    <t>PC-629</t>
  </si>
  <si>
    <t>PC-630</t>
  </si>
  <si>
    <t>PC-631</t>
  </si>
  <si>
    <t>PC-632</t>
  </si>
  <si>
    <t>PC-633</t>
  </si>
  <si>
    <t>PC-634</t>
  </si>
  <si>
    <t>PC-635</t>
  </si>
  <si>
    <t>PC-636</t>
  </si>
  <si>
    <t>PC-637</t>
  </si>
  <si>
    <t>PC-638</t>
  </si>
  <si>
    <t>PC-639</t>
  </si>
  <si>
    <t>PC-640</t>
  </si>
  <si>
    <t>PC-641</t>
  </si>
  <si>
    <t>PC-642</t>
  </si>
  <si>
    <t>PC-643</t>
  </si>
  <si>
    <t>PC-644</t>
  </si>
  <si>
    <t>PC-645</t>
  </si>
  <si>
    <t>PC-646</t>
  </si>
  <si>
    <t>PC-647</t>
  </si>
  <si>
    <t>PC-648</t>
  </si>
  <si>
    <t>PC-649</t>
  </si>
  <si>
    <t>PC-650</t>
  </si>
  <si>
    <t>PC-651</t>
  </si>
  <si>
    <t>PC-652</t>
  </si>
  <si>
    <t>PC-653</t>
  </si>
  <si>
    <t>PC-654</t>
  </si>
  <si>
    <t>PC-655</t>
  </si>
  <si>
    <t>PC-656</t>
  </si>
  <si>
    <t>PC-657</t>
  </si>
  <si>
    <t>PC-658</t>
  </si>
  <si>
    <t>PC-659</t>
  </si>
  <si>
    <t>PC-660</t>
  </si>
  <si>
    <t>PC-661</t>
  </si>
  <si>
    <t>PC-662</t>
  </si>
  <si>
    <t>PC-663</t>
  </si>
  <si>
    <t>PC-664</t>
  </si>
  <si>
    <t>PC-665</t>
  </si>
  <si>
    <t>PC-666</t>
  </si>
  <si>
    <t>PC-667</t>
  </si>
  <si>
    <t>PC-667A</t>
  </si>
  <si>
    <t>PC-668</t>
  </si>
  <si>
    <t>PC-669</t>
  </si>
  <si>
    <t>PC-687</t>
  </si>
  <si>
    <t>PC-688</t>
  </si>
  <si>
    <t>PC-692</t>
  </si>
  <si>
    <t>PC-693</t>
  </si>
  <si>
    <t>PC-695</t>
  </si>
  <si>
    <t>PC-699</t>
  </si>
  <si>
    <t>PC-700</t>
  </si>
  <si>
    <t>C-227</t>
  </si>
  <si>
    <t>C-142</t>
  </si>
  <si>
    <t>PC-741</t>
  </si>
  <si>
    <t>PC-742</t>
  </si>
  <si>
    <t>PC-743</t>
  </si>
  <si>
    <t>PC-744</t>
  </si>
  <si>
    <t>PC-745</t>
  </si>
  <si>
    <t>PC-746</t>
  </si>
  <si>
    <t>PC-747</t>
  </si>
  <si>
    <t>PC-766</t>
  </si>
  <si>
    <t>PC-767</t>
  </si>
  <si>
    <t>PC-777A</t>
  </si>
  <si>
    <t>PC-777B</t>
  </si>
  <si>
    <t>PC-778</t>
  </si>
  <si>
    <t>PC-783A</t>
  </si>
  <si>
    <t>PC-783</t>
  </si>
  <si>
    <t>PC-783B</t>
  </si>
  <si>
    <t>PC-789A</t>
  </si>
  <si>
    <t>PC-789B</t>
  </si>
  <si>
    <t>PC-789C</t>
  </si>
  <si>
    <t>PC-789D</t>
  </si>
  <si>
    <t>PC-790A</t>
  </si>
  <si>
    <t>PC-790B</t>
  </si>
  <si>
    <t>PC-791A</t>
  </si>
  <si>
    <t>PC-791B</t>
  </si>
  <si>
    <t>PC-793A</t>
  </si>
  <si>
    <t>PC-793B</t>
  </si>
  <si>
    <t>PC-793C</t>
  </si>
  <si>
    <t>PC-793D</t>
  </si>
  <si>
    <t>PC-793E</t>
  </si>
  <si>
    <t>PC-804</t>
  </si>
  <si>
    <t>PC-810</t>
  </si>
  <si>
    <t>PC-811</t>
  </si>
  <si>
    <t>PC-876</t>
  </si>
  <si>
    <t>PC-1000</t>
  </si>
  <si>
    <t>SET</t>
  </si>
  <si>
    <t>other sheet connetor sales</t>
  </si>
  <si>
    <t>INDICA SUBROS SUCTION HOSE 134A</t>
  </si>
  <si>
    <t>INDICA SUBROS SUCTION 134A N/M</t>
  </si>
  <si>
    <t>INDICA SUBROS R134 DISCHARGE HOSE</t>
  </si>
  <si>
    <t>INDICA SUBROS DIS. HOSE 134A CUT WALA PAD</t>
  </si>
  <si>
    <t>INDICA SUBROS R134 DISCHARGE HOSE.</t>
  </si>
  <si>
    <t>INDICA SUBROS R134 DISCHARGE TUBE</t>
  </si>
  <si>
    <t>INDICA SUBROS R134 LIQUID TUBE RD TO COND.</t>
  </si>
  <si>
    <t>INDICA SUBROS R134 LIQUID TUBE RD TO JOINT</t>
  </si>
  <si>
    <t>INDICA SUBROS R134 LIQUID TUBE JOINT TO COIL</t>
  </si>
  <si>
    <t>INDICA SUBROS LIQUID TUBE RD TO COND. LONG.</t>
  </si>
  <si>
    <t>INDICA VOLTAS SUCTION &amp; DISCHARGE HOSE JOINT</t>
  </si>
  <si>
    <t>INDICA VOLTAS LIQUID TUBE RD TO COND.</t>
  </si>
  <si>
    <t>INDICA VOLTAS LIQUID TUBE RD TO JOINT</t>
  </si>
  <si>
    <t>INDICA &amp; INDIGO BHR SUCTION HOSE</t>
  </si>
  <si>
    <t>INDICA &amp; INDIGO BHR SUCTION HOSE N/M,</t>
  </si>
  <si>
    <t>INDICA &amp; INDIGO BHR DISCHARGE HOSE</t>
  </si>
  <si>
    <t>INDICA &amp; INDIGO BHR DISCHARGE HOSE N/M</t>
  </si>
  <si>
    <t>INDICA &amp; INDIGO BHR DISCHARGE HOSE.</t>
  </si>
  <si>
    <t>INDICA &amp; INDIGO BHR LIQUID TUBE RD TO COND.</t>
  </si>
  <si>
    <t>INDICA &amp; INDIGO BHR LIQUID TUBE RD TO JOINT</t>
  </si>
  <si>
    <t>INDICA &amp; INDIGO BHR LIQUID TUBE JOINT TO COIL</t>
  </si>
  <si>
    <t>HONDA CITY LIQUID TUBE RD TO CO</t>
  </si>
  <si>
    <t>HONDA SUCTION NEW</t>
  </si>
  <si>
    <t>HONDA CITY NEW DISCHARGE HOSE</t>
  </si>
  <si>
    <t>HONDA CITY T3 LIQ.TUBE WITH GLASS &amp; V.PIN</t>
  </si>
  <si>
    <t>HONDA CIVIC DIS</t>
  </si>
  <si>
    <t>HONDA CIVIC LID RD TO COIL</t>
  </si>
  <si>
    <t>AMBASSDOR ISSUZU DSL SUCTION HOSE R12</t>
  </si>
  <si>
    <t>AMBASSDOR ISSUZU DSL DISCHARGE HOSE R12</t>
  </si>
  <si>
    <t>AMBASSDOR ISSUZU DSL LIQUID TUBE RD TO COIL</t>
  </si>
  <si>
    <t>AMBASSDOR ISSUZU LIQUID TUBE RD TO COND.</t>
  </si>
  <si>
    <t>AMBASSDOR ISSUZU DSL SUCTION TUBE COOLING COIL</t>
  </si>
  <si>
    <t>AMBASSDOR ISSUZU DSL LIQUID TUBE COOLING COIL</t>
  </si>
  <si>
    <t>AMBASSDOR ISSUZU PTL R12 SUCTION HOSE</t>
  </si>
  <si>
    <t>AMBASSDOR ISSUZU.PTL R12 DISCHARGE HOSE</t>
  </si>
  <si>
    <t>AMBASSDOR ISSUZU PTL R12 LIQUID TUBE RD TO COND.</t>
  </si>
  <si>
    <t>AMBASSDOR ISSUZU PTL R12 SUCTION TUBE COOLING COIL</t>
  </si>
  <si>
    <t>AMBASSDOR ISSUZU PTL LIQUID TUBE COOLING COIL</t>
  </si>
  <si>
    <t>AMBASSDOR AVIGO SUCTION HOSE</t>
  </si>
  <si>
    <t>AMBASSDOR AVIGO DISCHARGE HOSE</t>
  </si>
  <si>
    <t>AMBASSDOR AVIGO LIQUID TUBE RD TO COIL</t>
  </si>
  <si>
    <t>AMBASSDOR AVIGO LIQUID TUBE RD TO COND.</t>
  </si>
  <si>
    <t>AMBASSDOR AVIGO SUCTION TUBE COOLING COIL</t>
  </si>
  <si>
    <t>AMBASSDOR AVIGO LIQUID TUBE COOLING COIL</t>
  </si>
  <si>
    <t>AMBASSDOR ISSUZU DSL R134 DISCHARGE HOSE</t>
  </si>
  <si>
    <t>AMBASSDOR DSL R134 SUCTION HOSE</t>
  </si>
  <si>
    <t>AMBASSDOR ISSUZU DSL R134 LIQUID TUBE RD TO COIL</t>
  </si>
  <si>
    <t>AMBASSDOR ISSUZU DSL R134 LIQUID TUBE COOLING COIL</t>
  </si>
  <si>
    <t>AMBASSDOR ISSUZU DSL R134 SUCTION TUBE</t>
  </si>
  <si>
    <t>AMBASSDOR ISSUZU R134 PTK SUCTION HOSE</t>
  </si>
  <si>
    <t>AMBASSDOR ISSUZU R134 PTL DISCHARGE HOSE</t>
  </si>
  <si>
    <t>AMBASSDOR ISSUZU R134 PTL LIQUID TUBE RD TO COIL</t>
  </si>
  <si>
    <t>AMBASSDOR ISSUZU R134 PTL LIQUID RD TO COOLING COIL</t>
  </si>
  <si>
    <t>AMBASSDOR ISSUZU R134 PTL SUCTION TUBE</t>
  </si>
  <si>
    <t>SKODA DISCHARGE</t>
  </si>
  <si>
    <t>LANCER DISCHARGE</t>
  </si>
  <si>
    <t xml:space="preserve">TAVERA SUCTION HOSE 1ST PART </t>
  </si>
  <si>
    <t>CHEVROLET TAVERA DISCHARGE HOSE</t>
  </si>
  <si>
    <t>TAVERA LIQ TUBE RD TO COND</t>
  </si>
  <si>
    <t>AVIO DIS</t>
  </si>
  <si>
    <t>MAGNUM DIS</t>
  </si>
  <si>
    <t>OPTRA DIS</t>
  </si>
  <si>
    <t>MARUTI ALTO SUCTION HOSE FOR 507 COMP.</t>
  </si>
  <si>
    <t>MARUTI ALTO SDN SUCTION HOSE N/M.</t>
  </si>
  <si>
    <t>MARUTI ALTO DISCHARGE HOSE N/M.</t>
  </si>
  <si>
    <t>MARUTI ALTO DISCHARGE HOSE NEW.</t>
  </si>
  <si>
    <t>MARUTI ALTO DISCHARGE HOSEN/M'</t>
  </si>
  <si>
    <t>MARUTI ALTO DISCHARGE HOSE COMP 507</t>
  </si>
  <si>
    <t>MARUTI ALTO LIQUID HOSE RD TO COIL. NEW</t>
  </si>
  <si>
    <t>MARUTI ALTO LIQUID HOSE RD TO COIL.</t>
  </si>
  <si>
    <t>MARUTI A STAR SUCTION HOSE</t>
  </si>
  <si>
    <t>MARUTI A STAR LIQUID HOSE RD TO COIL</t>
  </si>
  <si>
    <t>MARUTI A STAR DISCHARGE HOSE</t>
  </si>
  <si>
    <t>MARUTI ALTO K 10 LIQUID TUBE RD TO COIL</t>
  </si>
  <si>
    <t>MARUTI ALTO K10 SUCTION HOSE.</t>
  </si>
  <si>
    <t>MARUTI ALTO K10 DISCHARGE HOSE</t>
  </si>
  <si>
    <t>MARUTI RITZ SUCTION HOSE</t>
  </si>
  <si>
    <t>MARUTI RITZ DISCHARGE HOSE</t>
  </si>
  <si>
    <t>MARUTI RITZ LIQUID TUBE RD TO COIL</t>
  </si>
  <si>
    <t>MARUTI RITZ DSL SUCTION HOLE</t>
  </si>
  <si>
    <t>MARUTI RITZ DSL DISCHARGE HOSE.</t>
  </si>
  <si>
    <t>MARUTI RITZ DSL LIQUID TUBE RD TO COIL</t>
  </si>
  <si>
    <t>MARUTI ZEN ESTILO NEW SUCTION HOSE</t>
  </si>
  <si>
    <t>MARUTI ZEN ESTILO NEW DISCHARGE HOSE</t>
  </si>
  <si>
    <t>MARUTI VERSA SUCTION HOSE.</t>
  </si>
  <si>
    <t>MARUTI VERSA SUCTION HOSE DUAL AC.</t>
  </si>
  <si>
    <t>MARUTI VERSA DISCHARGE HOSE.</t>
  </si>
  <si>
    <t>MARUTI VERSA LIQUID TUBE RD TO COND</t>
  </si>
  <si>
    <t>MARUTI VERSA LIQUID TUBE RD TO COIL</t>
  </si>
  <si>
    <t>MARUTI VERSA LIQUID TUBE RD TO COIL IST DUAL AC</t>
  </si>
  <si>
    <t>MARUTI VERSA LIQUID TUBE RD TO C. 2ND DUAL AC</t>
  </si>
  <si>
    <t>SWIFT NEW SUCTION HOSE</t>
  </si>
  <si>
    <t>SWIFT NEW SUCTION TUBE EXT.</t>
  </si>
  <si>
    <t>SWIFT DISCHARGE HOSE</t>
  </si>
  <si>
    <t>SWIFT NEW LIQUID TUBE RD TO COIL</t>
  </si>
  <si>
    <t>MARUTI WAGON R NEW SUCTION HOSE</t>
  </si>
  <si>
    <t>MARUTI WAGON R DISCHARGE HOSE N/M DOLKI WALA</t>
  </si>
  <si>
    <t xml:space="preserve">MARUTI WAGON R NEW LIQUID TUBE RD TO COIL  </t>
  </si>
  <si>
    <t>MARUTI EECO SUCTION HOSE ORIGINAL</t>
  </si>
  <si>
    <t>MARUTI EECO DISCHAIYZ HOSE ORIGINAL</t>
  </si>
  <si>
    <t>MARUTI EECO LIQUID TUBE RD TO COND ORIGINAL</t>
  </si>
  <si>
    <t>MARUTI EECO LIQUID TUBE RD TO COIL ORIGINAL</t>
  </si>
  <si>
    <t>MARUTI EECO DISCHARGE HOSE ONE SIDE FLARE</t>
  </si>
  <si>
    <t>MARUTI EECO SUCTION HOSE</t>
  </si>
  <si>
    <t>MARUTI EECO LIQUID I,E FLARE RD TO COIL</t>
  </si>
  <si>
    <t>MARUTI EECO LIQUID TUBE RD TO COIL</t>
  </si>
  <si>
    <t>BOLERO 134A NEW SUCTION HOSE BIG ALU.</t>
  </si>
  <si>
    <t>BOLERO 134A NEW SUCTION HOSE</t>
  </si>
  <si>
    <t>BOLERO 134A SUCTION HOSE BIG RUBBER</t>
  </si>
  <si>
    <t>BOLERO 134A SUCTION TUBE EXT. NEW</t>
  </si>
  <si>
    <t>BOLERO 134A NEW DISCHARGE HOSSE</t>
  </si>
  <si>
    <t>BOLERO 134A DISCHRAGE HOSE BIG RUBBER</t>
  </si>
  <si>
    <t>BOLERO 134A NEW DISCHARGE HOSE</t>
  </si>
  <si>
    <t>BOLERO 134A NEW LIQUID TUBE RD TO JOINT</t>
  </si>
  <si>
    <t>BOLERO 134A NEW LIQUID HOSE JOINT TO COIL</t>
  </si>
  <si>
    <t>BOLERO 134A NEW LIQUID TUBE</t>
  </si>
  <si>
    <t>BOLERO DISCHARGE TUBE CONDENSOR 134A</t>
  </si>
  <si>
    <t>BOLERO 134A NEW LIQUID TUBE COND</t>
  </si>
  <si>
    <t>BOLERO DISCHARGE HOSE (CRDE VLX )</t>
  </si>
  <si>
    <t>BOLERO LIQUID HOSE ( CRDE VLX )</t>
  </si>
  <si>
    <t>MAHINDERA THAR SUCTION HOSE</t>
  </si>
  <si>
    <t>MAHINDERA THAR DISCHARGE HOSE</t>
  </si>
  <si>
    <t>MAHINDERA THAR SUCTION TUBE EXT.</t>
  </si>
  <si>
    <t>MAHINDERA THAR LIQUID TUBE RD TO COND</t>
  </si>
  <si>
    <t>MAHINDERA THAR LIQUID TUBE RD TO COIL</t>
  </si>
  <si>
    <t>SCORPIO M.HAWK DLZ' SUCTION HOSE</t>
  </si>
  <si>
    <t>PC-400</t>
  </si>
  <si>
    <t>PC-400A</t>
  </si>
  <si>
    <t>PC-401</t>
  </si>
  <si>
    <t>PC-401A</t>
  </si>
  <si>
    <t>PC-402</t>
  </si>
  <si>
    <t>PC-403</t>
  </si>
  <si>
    <t>PC-404</t>
  </si>
  <si>
    <t>PC-405</t>
  </si>
  <si>
    <t>PC-406</t>
  </si>
  <si>
    <t>PC-406A</t>
  </si>
  <si>
    <t>PC-407</t>
  </si>
  <si>
    <t>PC-408</t>
  </si>
  <si>
    <t>PC-409</t>
  </si>
  <si>
    <t>PC-410</t>
  </si>
  <si>
    <t>PC-411</t>
  </si>
  <si>
    <t>PC-412</t>
  </si>
  <si>
    <t>PC-413</t>
  </si>
  <si>
    <t>PC-414</t>
  </si>
  <si>
    <t>PC-415</t>
  </si>
  <si>
    <t>PC-416</t>
  </si>
  <si>
    <t>PC-417</t>
  </si>
  <si>
    <t>PC-421</t>
  </si>
  <si>
    <t>PC-422</t>
  </si>
  <si>
    <t>PC-423</t>
  </si>
  <si>
    <t>PC-426</t>
  </si>
  <si>
    <t>PC-431</t>
  </si>
  <si>
    <t>PC-432</t>
  </si>
  <si>
    <t>PC-458A</t>
  </si>
  <si>
    <t>PC-459</t>
  </si>
  <si>
    <t>PC-460</t>
  </si>
  <si>
    <t>PC-461</t>
  </si>
  <si>
    <t>PC-462</t>
  </si>
  <si>
    <t>PC-463</t>
  </si>
  <si>
    <t>PC-464</t>
  </si>
  <si>
    <t>PC-465</t>
  </si>
  <si>
    <t>PC-466</t>
  </si>
  <si>
    <t>PC-467</t>
  </si>
  <si>
    <t>PC-468</t>
  </si>
  <si>
    <t>PC-469</t>
  </si>
  <si>
    <t>PC-470</t>
  </si>
  <si>
    <t>PC-471</t>
  </si>
  <si>
    <t>PC-472</t>
  </si>
  <si>
    <t>PC-473</t>
  </si>
  <si>
    <t>PC-474</t>
  </si>
  <si>
    <t>PC-475</t>
  </si>
  <si>
    <t>PC-476</t>
  </si>
  <si>
    <t>PC-477</t>
  </si>
  <si>
    <t>PC-478</t>
  </si>
  <si>
    <t>PC-479</t>
  </si>
  <si>
    <t>PC-480</t>
  </si>
  <si>
    <t>PC-481</t>
  </si>
  <si>
    <t>PC-482</t>
  </si>
  <si>
    <t>PC-483</t>
  </si>
  <si>
    <t>PC-484</t>
  </si>
  <si>
    <t>PC-491</t>
  </si>
  <si>
    <t>PC-505</t>
  </si>
  <si>
    <t>PC-513</t>
  </si>
  <si>
    <t>PC-514</t>
  </si>
  <si>
    <t>PC-518</t>
  </si>
  <si>
    <t>PC-521</t>
  </si>
  <si>
    <t>PC-522</t>
  </si>
  <si>
    <t>PC-524</t>
  </si>
  <si>
    <t>PC-538</t>
  </si>
  <si>
    <t>PC-539</t>
  </si>
  <si>
    <t>PC-540</t>
  </si>
  <si>
    <t>PC-541</t>
  </si>
  <si>
    <t>PC-542</t>
  </si>
  <si>
    <t>PC-543</t>
  </si>
  <si>
    <t>PC-544</t>
  </si>
  <si>
    <t>PC-545</t>
  </si>
  <si>
    <t>PC-546</t>
  </si>
  <si>
    <t>PC-547</t>
  </si>
  <si>
    <t>PC-548</t>
  </si>
  <si>
    <t>PC-549</t>
  </si>
  <si>
    <t>PC-550</t>
  </si>
  <si>
    <t>PC-551</t>
  </si>
  <si>
    <t>PC-552</t>
  </si>
  <si>
    <t>PC-553</t>
  </si>
  <si>
    <t>PC-554</t>
  </si>
  <si>
    <t>PC-555</t>
  </si>
  <si>
    <t>PC-556</t>
  </si>
  <si>
    <t>PC-557</t>
  </si>
  <si>
    <t>PC-558</t>
  </si>
  <si>
    <t>PC-559</t>
  </si>
  <si>
    <t>PC-560</t>
  </si>
  <si>
    <t>PC-561</t>
  </si>
  <si>
    <t>PC-562</t>
  </si>
  <si>
    <t>PC-563</t>
  </si>
  <si>
    <t>PC-564</t>
  </si>
  <si>
    <t>PC-565</t>
  </si>
  <si>
    <t>PC-566</t>
  </si>
  <si>
    <t>PC-567</t>
  </si>
  <si>
    <t>PC-568</t>
  </si>
  <si>
    <t>PC-569</t>
  </si>
  <si>
    <t>PC-570</t>
  </si>
  <si>
    <t>PC-571</t>
  </si>
  <si>
    <t>PC-572</t>
  </si>
  <si>
    <t>PC-573</t>
  </si>
  <si>
    <t>PC-574</t>
  </si>
  <si>
    <t>PC-575</t>
  </si>
  <si>
    <t>PC-576</t>
  </si>
  <si>
    <t>PC-577</t>
  </si>
  <si>
    <t>PC-578</t>
  </si>
  <si>
    <t>PC-579</t>
  </si>
  <si>
    <t>PC-580</t>
  </si>
  <si>
    <t>PC-581</t>
  </si>
  <si>
    <t>PC-581A</t>
  </si>
  <si>
    <t>PC-582</t>
  </si>
  <si>
    <t>PC-583</t>
  </si>
  <si>
    <t>PC-584</t>
  </si>
  <si>
    <t>PC-585</t>
  </si>
  <si>
    <t>PC-586</t>
  </si>
  <si>
    <t>PC-587</t>
  </si>
  <si>
    <t>PC-588</t>
  </si>
  <si>
    <t>PC-589</t>
  </si>
  <si>
    <t>PC-590</t>
  </si>
  <si>
    <t>PC-591</t>
  </si>
  <si>
    <t>PC-592</t>
  </si>
  <si>
    <t>PC-593</t>
  </si>
  <si>
    <t>PC-593A</t>
  </si>
  <si>
    <t>PC-593B</t>
  </si>
  <si>
    <t>PC-594</t>
  </si>
  <si>
    <t>PC-595</t>
  </si>
  <si>
    <t>PC-596</t>
  </si>
  <si>
    <t>PC-597</t>
  </si>
  <si>
    <t>PC-598</t>
  </si>
  <si>
    <t>PC-599</t>
  </si>
  <si>
    <t>2017-120</t>
  </si>
  <si>
    <t>2017-172</t>
  </si>
  <si>
    <t>02.03.17</t>
  </si>
  <si>
    <t>2017-249</t>
  </si>
  <si>
    <t>22.03.17</t>
  </si>
  <si>
    <t>Dealer-218-MAHARASHTRA</t>
  </si>
  <si>
    <t>2017-333</t>
  </si>
  <si>
    <t>06.04.17</t>
  </si>
  <si>
    <t>2017-232</t>
  </si>
  <si>
    <t>18.03.17</t>
  </si>
  <si>
    <t>PC PART NUMBER</t>
  </si>
  <si>
    <t>211,146</t>
  </si>
  <si>
    <t>136,207, 272,133, 217,211, 160,161, 192,430, 609,600, 125,550, 555,261, 295,289, 271,123, 130,110, 418,422</t>
  </si>
  <si>
    <t>296,109, 262,402, 666,297, 108</t>
  </si>
  <si>
    <t>412,644, 414,665</t>
  </si>
  <si>
    <t>233</t>
  </si>
  <si>
    <t>386,397, 111,112, 118,237, 131,122, 132A,259, 556,126, 121C,119</t>
  </si>
  <si>
    <t>316,315, 234,237,</t>
  </si>
  <si>
    <t>390,167</t>
  </si>
  <si>
    <t xml:space="preserve">136,272, 400,133, 217,160, 161,370, 243 ,692, 258,693, 430,454, 375F, 609, 600,236, 599,550, 375G,555,271,123, 130,110, 230,418, 308,306A, </t>
  </si>
  <si>
    <t>410,411, 399</t>
  </si>
  <si>
    <t>557,124, 301,303</t>
  </si>
  <si>
    <t>397,111, 113,557 ,554,132 ,118,270B,137</t>
  </si>
  <si>
    <t>421,397</t>
  </si>
  <si>
    <t>138</t>
  </si>
  <si>
    <t>404,111, 112,118, 270B,264, 363,165, 564</t>
  </si>
  <si>
    <t>113,554, 132,118, 105</t>
  </si>
  <si>
    <t>137</t>
  </si>
  <si>
    <t>557,554, 124, 132</t>
  </si>
  <si>
    <t>397,111, 113,270B,233,234, 241,167</t>
  </si>
  <si>
    <t>296,402, 109,262, 402,666, 297,108</t>
  </si>
  <si>
    <t>513,217, 211</t>
  </si>
  <si>
    <r>
      <t>207,160, 161,192, 186,178, 430,146, 125,236, 261,295, 289,110, 230,418, 422,</t>
    </r>
    <r>
      <rPr>
        <sz val="10"/>
        <color indexed="10"/>
        <rFont val="Arial"/>
        <family val="2"/>
      </rPr>
      <t>312</t>
    </r>
  </si>
  <si>
    <t>233, 235, 239,237</t>
  </si>
  <si>
    <t>239</t>
  </si>
  <si>
    <t>412,410</t>
  </si>
  <si>
    <t>411</t>
  </si>
  <si>
    <t>122,570, 556</t>
  </si>
  <si>
    <t>399,136, 400,133, 160,161, 309,454, 125,236</t>
  </si>
  <si>
    <t>514</t>
  </si>
  <si>
    <t>163,208, 273,162, 108</t>
  </si>
  <si>
    <t>136,133</t>
  </si>
  <si>
    <t>296,134, 135,163, 162,312, 139</t>
  </si>
  <si>
    <t>179</t>
  </si>
  <si>
    <t>231,311, 601,288</t>
  </si>
  <si>
    <t>131,132A</t>
  </si>
  <si>
    <t>208,647, 116,414</t>
  </si>
  <si>
    <t>231,522, 524</t>
  </si>
  <si>
    <t>423,402, 375C,559,424,375D, 666,455, 563</t>
  </si>
  <si>
    <t>245</t>
  </si>
  <si>
    <t>259</t>
  </si>
  <si>
    <t>245,687, 688,240, 310,256</t>
  </si>
  <si>
    <t>131,122, 132A</t>
  </si>
  <si>
    <t>415,390, 316, 318, 315</t>
  </si>
  <si>
    <t xml:space="preserve">410,411, 309,600, 308,306A, </t>
  </si>
  <si>
    <t>415,386, 318</t>
  </si>
  <si>
    <t>273,</t>
  </si>
  <si>
    <t>134,135</t>
  </si>
  <si>
    <t>514,256, 503D</t>
  </si>
  <si>
    <t>255</t>
  </si>
  <si>
    <t>248</t>
  </si>
  <si>
    <t>503D</t>
  </si>
  <si>
    <t>811</t>
  </si>
  <si>
    <t>310,311</t>
  </si>
  <si>
    <t>101</t>
  </si>
  <si>
    <t>101,179, 149</t>
  </si>
  <si>
    <t>688</t>
  </si>
  <si>
    <t>647</t>
  </si>
  <si>
    <t>399,207</t>
  </si>
  <si>
    <t>272,259, 695</t>
  </si>
  <si>
    <t>271</t>
  </si>
  <si>
    <t>105</t>
  </si>
  <si>
    <t>404</t>
  </si>
  <si>
    <t>500</t>
  </si>
  <si>
    <t>494,499B</t>
  </si>
  <si>
    <t>375F, 375G</t>
  </si>
  <si>
    <t>178</t>
  </si>
  <si>
    <t>611,423 ,126,116</t>
  </si>
  <si>
    <t>611,423</t>
  </si>
  <si>
    <t>423,646, 374,362, 375,139</t>
  </si>
  <si>
    <t>646</t>
  </si>
  <si>
    <t>240,695</t>
  </si>
  <si>
    <t>491</t>
  </si>
  <si>
    <t>570,</t>
  </si>
  <si>
    <t>374,521, 665,297</t>
  </si>
  <si>
    <t>644</t>
  </si>
  <si>
    <t>601</t>
  </si>
  <si>
    <t>500,503A</t>
  </si>
  <si>
    <t>273A,455, 563</t>
  </si>
  <si>
    <t>273A,402</t>
  </si>
  <si>
    <t>503A</t>
  </si>
  <si>
    <t>149</t>
  </si>
  <si>
    <t>375C,556, 403,375D,</t>
  </si>
  <si>
    <t>522,524, 521</t>
  </si>
  <si>
    <t>243,247</t>
  </si>
  <si>
    <t>370,121A, 454,375F, 309,550, 375G,295,289,252, 110,422</t>
  </si>
  <si>
    <t>493,499, 494,499B, 702</t>
  </si>
  <si>
    <t>493,499, 494,499B</t>
  </si>
  <si>
    <t>120,130</t>
  </si>
  <si>
    <t>120</t>
  </si>
  <si>
    <t>559,551</t>
  </si>
  <si>
    <t>692,693</t>
  </si>
  <si>
    <t>258</t>
  </si>
  <si>
    <t>692</t>
  </si>
  <si>
    <t>493</t>
  </si>
  <si>
    <t>243,121A</t>
  </si>
  <si>
    <t>693</t>
  </si>
  <si>
    <t>195,193</t>
  </si>
  <si>
    <t>192,186</t>
  </si>
  <si>
    <t>301,303</t>
  </si>
  <si>
    <t>403</t>
  </si>
  <si>
    <t>301</t>
  </si>
  <si>
    <t>609,550, 555,123, 130</t>
  </si>
  <si>
    <t>600,308, 306A</t>
  </si>
  <si>
    <t>702</t>
  </si>
  <si>
    <t>146</t>
  </si>
  <si>
    <t>247</t>
  </si>
  <si>
    <t>599</t>
  </si>
  <si>
    <t>362</t>
  </si>
  <si>
    <t>375</t>
  </si>
  <si>
    <t>527</t>
  </si>
  <si>
    <t>527,526</t>
  </si>
  <si>
    <t>375G</t>
  </si>
  <si>
    <t>555,123</t>
  </si>
  <si>
    <t>555</t>
  </si>
  <si>
    <t>551</t>
  </si>
  <si>
    <t>121C,119</t>
  </si>
  <si>
    <t>123</t>
  </si>
  <si>
    <t>526</t>
  </si>
  <si>
    <t>394</t>
  </si>
  <si>
    <t>SANTROO SUCTION NUT</t>
  </si>
  <si>
    <t>699</t>
  </si>
  <si>
    <t>PC PART NAME</t>
  </si>
  <si>
    <t>MARUTI ZEN PTL SUBROS R134A SUCTION TUBE HOCKEY TYPE,ESTEEM SUCTION HOSE</t>
  </si>
  <si>
    <t>MARUTI WAGON R SUCTION HOSE,MARUTI ZEN PTL SUBROS R134 A SUCTION HOSE,TOYOTA INNOVA SUCTION HOSE,MARUTI ALTO &amp; WAGON R SUCTION HOSE,MARUTI ZEN DSL SUBROS R134A SUCTION TUBE HOCKEY,MARUTI ZEN PTL SUBROS R134A SUCTION TUBE HOCKEY TYPE,MARUTI ESTEEM PTL 134A SUCTION HOSE VX,MARUTI ESTEEM PTL R134A SUCTION HOSE LX,ZEN DELPHI SUCTION R134A,ZEN PTL SUCTION,MAHINDRA XL SUCTION HOSE,SCORPIO M-HWK SUCTION,BALENO SUCTION HOSE,MARUTI ALTO K10 SUCTION HOSE,RITZ DSL SUCTION,QUALLIS SUCTION,BOLERO SUCTION 134A N/M,BOLERO SUCTION R12,TOYOTA INNOVA SUCTION HOSE FOR DUAL AC,MARUTI SWIFT DSL. SUCTION HOSE,SWIFT PETROL SUCTION,MARUTI 800 SUCTION R134A,HONDA CITY SUCTION,HONDA SUCTION NEW</t>
  </si>
  <si>
    <t>BOLERO NEW DISCHARGE HOSE R134A,MARUTI 800 DISCHARGE HOSE R134A,TOYOTA QUALIS DISCHARGE HOSE,INDICA SUBROS R134 DISCHARGE HOSE,INDICA SUBROS DISCHARGE HOSE,BOLERO DISCHARGE HOSE R134A FLARE,MARUTI 800 DISCHARGE HOSE R134A</t>
  </si>
  <si>
    <t>INDICA &amp; INDIGO BHR DISCHARGE HOSE,TATA INDICA VISTA SUCTION,INDICA &amp; INDIGO BHR DISCHARGE HOSE,INDICA BHR DISCHARGE HOSE</t>
  </si>
  <si>
    <t>HYUNDAI SANTRO LIQUID TUBE HI) TO JOINT</t>
  </si>
  <si>
    <t xml:space="preserve">INDICA BHR OLD LIQUID TUBE JOINT TO COIL, INDICA SUBROS LIQUID TUBE JOINT TO COIL, INDICA SUBROS LIQUID TUBE JOINT TO COIL, MARUTI 800 LIQUID TUBE RD TO COND R134A (PAD &amp; NUT), MARUTI 800 R134A LIQUID TUBE RD (BOTH SIDE PAD), MARUTI ZEN ESTILO LIQUID TUBE RD TO COIL,HYUNDAI SANTRO XING LIQUID TUBE RD TO JOINT,MARUTI SWIFT DISCHARGE HOSE,MARUTI SWIFT DSL DISCHARGE HOSE,MARUTI SWIFT PTL DISCHARGE HOSE NEW,HYUNDAI VERNA DIESEL DISCHARGE HOSE,MARUTI RITZ DSL DISCHARGE HOSE,BALENO DISCHARGE,SX4 DISCHARGE NEW ,MARUTI SX4 DISCHARGE </t>
  </si>
  <si>
    <t>SCORPIO LIQUD TUBE RD TO JOINT SMALL,SCORPIO LIQUID TUBE RD TO JOINT BIG,HYUNDAI SANTRO LIQUID TUBE JOINT TO COIL,HYUNDAI SANTRO XING LIQUID TUBE RD TO JOINT,</t>
  </si>
  <si>
    <t>INDICA BHR LIQUID TUBE RD TO JOINT,MARUTI ESTEEM PTL 134A LIQ. TUBE RD TO JOINT</t>
  </si>
  <si>
    <t>MARUTI WAGON R SUCTION HOSE,TOYOTA INNOVA SUCTION HOSE,INDICA SUBROS SUCTION HOSE R134,MARUTI ALTO &amp; WAGON R SUCTION HOSE,MARUTI ZEN DSL SUBROS R134A SUCTION TUBE HOCKEY,MARUTI ESTEEM PTL 134A SUCTION HOSE VX,MARUTI ESTEEM PTL R134A SUCTION HOSE LXSAFARI DICOR SUCTION HOSE,ACCENT PTL SUCTION,I-20 PTL SUCTION,HYUNDAI VERNA SUCTION,I-20 DSL SUCTION,ZEN PTL SUCTION,CORSA SUCTION,SAFARI DICOR SUCTION HOSE,MAHINDRA XL SUCTION HOSE,SCORPIO M-HWK SUCTION,SANTRO XING SUCTION,SCORPIO M.HAWK DLZ' SUCTION HOSE,MARUTI ALTO K10 SUCTION HOSE,SAFARI DICOR SUCTION HOSE DUAL AC DLPH,RITZ DSL SUCTION,TOYOTA INNOVA SUCTION HOSE FOR DUAL AC,MARUTI SWIFT DSL. SUCTION HOSE,SWIFT PETROL SUCTION,MARUTI 800 SUCTION R134A,SANTRO SUCTION,HONDA CITY SUCTION,SCORPIO SUCTION,SCORPIO SUCTION</t>
  </si>
  <si>
    <t>INDICA &amp; INDIGO BHR SUCTION HOSE,INDICA &amp; INDIGO BHR SUCTION HOSE N/M,INDICA SUBROS R134 SUCTION HOSE.</t>
  </si>
  <si>
    <t>MARUTI RITZ DSL LIQUID TUBE RD TO COIL, MARUTI SWIFT DSL LIQUID TUBE RD TO COOLING COIL,MAHINDERA LOGAN DISCHARGE HOSE PTL,LOGAN DISCHARGE</t>
  </si>
  <si>
    <t>INDICA SUBROS LIQUID TUBE JOINT TO COIL, MARUTI 800 LIQUID TUBE RD TO COND R134A (PAD &amp; NUT), MARUTI 800 R134A LIQUID TUBE RD TO COIL HP,MARUTI RITZ DSL LIQUID TUBE RD TO COIL,MARUTI RITZ LIQUID TUBE RD TO COIL, MARUTI SWIFT LIQUID TUBE RD TO COIL, MARUTI ZEN ESTILO LIQUID TUBE RD TO COIL,TOYOTA QUALIS DUAL AC LIQ TUBE RD TO COND NEW,MARUTI ALTO &amp; WAGON R LIQUID HOSE RD TO COIL</t>
  </si>
  <si>
    <t>HONDA CITY LIQUD TUBE RD TO COND, INDICA SUBROS LIQUID TUBE JOINT TO COIL</t>
  </si>
  <si>
    <t>INDICA SUBROS R134 LIQUID TUBE RD TO COND, MARUTI 800 LIQUID TUBE RD TO COND R134A (PAD &amp; NUT), MARUTI 800 R134A LIQUID TUBE RD (BOTH SIDE PAD), MARUTI ZEN ESTILO LIQUID TUBE RD TO COIL,TOYOTA QUALIS DUAL AC LIQ TUBE RD TO COND NEW,TOYOTA QUALIS LIQUID TUBE RD TO COND NEW,SAFARI LE LIQUID TUBE RD TO COND,MARUTI ESTEEM PTL 134A LUID RD TO COND. BOTH PAD,MARUTI VERSA LIQUID TUBE RD TO COND</t>
  </si>
  <si>
    <t>MARUTI 800 R134A LIQUID TUBE RD TO COIL HP,MARUTI RITZ LIQUID TUBE RD TO COIL, MARUTI SWIFT LIQUID TUBE RD TO COIL, MARUTI ZEN ESTILO LIQUID TUBE RD TO COIL,MARUTI 800 LIQUID T'" RD TO COIL R12</t>
  </si>
  <si>
    <t>MARUTI RITZ DSL LIQUID TUBE RD TO COIL,MARUTI RITZ LIQUID TUBE RD TO COIL, MARUTI SWIFT DSL LIQUID TUBE RD TO COOLING COIL, MARUTI SWIFT LIQUID TUBE RD TO COIL</t>
  </si>
  <si>
    <t>INDICA SUBROS LIQUID TUBE JOINT TO COIL, MARUTI 800 LIQUID TUBE RD TO COND R134A (PAD &amp; NUT),MARUTI 800 R134A LIQUID TUBE RD TO COIL HP,TOYOTA QUALIS DUAL AC LIQ TUBE RD TO COND NEW,HYUNDAI SANTRO LIQUID TUBE HI) TO JOINT,HYUNDAI SANTRO LIQUID TUBE JOINT TO COIL,HYUNDAI SANTRO XING LIQUID TUBE JOINT TO COIL,MARUTI ESTEEM PTL 134A LIQ. TUBE RD TO JOINT</t>
  </si>
  <si>
    <t>BOLERO NEW DISCHARGE HOSE R134A,INDICA SUBROS R134 DISCHARGE HOSE,MARUTI 800 DISCHARGE HOSE R134A,TOYOTA QUALIS DISCHARGE HOSE,INDICA SUBROS R134 DISCHARGE HOSE.,INDICA SUBROS DISCHARGE HOSE,BOLERO DISCHARGE HOSE R134A FLARE,MARUTI 800 DISCHARGE HOSE R134A</t>
  </si>
  <si>
    <t xml:space="preserve">TAVERA SUCTION HOSE IST PART,MARUTI ZEN DSL SUBROS R134A SUCTION TUBE HOCKEY,MARUTI ZEN PTL SUBROS R134A SUCTION TUBE HOCKEY TYPE </t>
  </si>
  <si>
    <r>
      <t>MARUTI ZEN PTL SUBROS R134 A SUCTION HOSE,MARUTI ESTEEM PTL 134A SUCTION HOSE VX,MARUTI ESTEEM PTL R134A SUCTION HOSE LX,ZEN DELPHI SUCTION R134A,ZEN DELPHI SUCTION R12,ZEN PTL SUCTION,ESTEEM SUCTION HOSE,BALENO SUCTION HOSE,SANTRO XING SUCTION,QUALLIS SUCTION,BOLERO SUCTION 134A N/M,BOLERO SUCTION R12,MARUTI 800 SUCTION R134A,SANTRO SUCTION,HONDA CITY SUCTION,HONDA SUCTION NEW,</t>
    </r>
    <r>
      <rPr>
        <sz val="10"/>
        <color indexed="10"/>
        <rFont val="Arial"/>
        <family val="2"/>
      </rPr>
      <t>SCORPIO DISCHARGE SDN</t>
    </r>
  </si>
  <si>
    <t>HYUNDAI SANTRO LIQUID TUBE HI) TO JOINT,HYUNDAI SANTRO LIQUID TUBE RD TO COND,HYUNDAI SANTRO XING LIQUID TUBE RD TO COND,HYUNDAI SANTRO XING LIQUID TUBE RD TO JOINT</t>
  </si>
  <si>
    <t>INDICA &amp; INDIGO BHR DISCHARGE HOSE,INDICA &amp; INDIGO BHR SUCTION HOSE</t>
  </si>
  <si>
    <t>MARUTI SWIFT DSL DISCHARGE HOSE, SWIFT DISCHARGE NEW MODEL,MARUTI RITZ DSL DISCHARGE HOSE.</t>
  </si>
  <si>
    <t>INDICA SUBROS R134 SUCTION HOSE.,MARUTI WAGON R SUCTION HOSE,INDICA SUBROS SUCTION HOSE R134,MARUTI ALTO &amp; WAGON R SUCTION HOSE,MARUTI ESTEEM PTL 134A SUCTION HOSE VX,MARUTI ESTEEM PTL R134A SUCTION HOSE LX,SCORPIO SUCTION,CORSA SUCTION,BALENO SUCTION HOSE,SANTRO XING SUCTION</t>
  </si>
  <si>
    <t>CHEV. TAVERA DISCHARGE HOSE</t>
  </si>
  <si>
    <t>MARUTI ESTEEM PTL 134A DISCHARE HOSE VX,MARUTI ZEN PTL SUBROS R134A DISCHARGE HOSE,TOYOTA INNOVA SINGLE DISCHARGE HOSE,MARUTI ESTEEM PTL 134A DISCHARGE HOSE LX,MARUTI 800 DISCHARGE HOSE R134A</t>
  </si>
  <si>
    <t>MARUTI WAGON R SUCTION HOSE,MARUTI ALTO &amp; WAGON R SUCTION HOSE</t>
  </si>
  <si>
    <t>BOLERO NEW DISCHARGE HOSE R134A,MARUTI ALTO &amp; WAGON R DISCHARGE HOSE,MARUTI ALTO &amp; WAGON R DISCHARGE HOSE VX,MARUTI ESTEEM PTL 134A DISCHARE HOSE VX,MARUTI ESTEEM PTL 134A DISCHARGE HOSE LX,SCORPIO DISCHARGE SDN,MARUTI WAGON R DISCHARGE VX</t>
  </si>
  <si>
    <t xml:space="preserve">HYUNDAI SANTRO XING DISCHARGE HOSE,MARUTI ZEN PTL R12 DISCHARGE HOSE </t>
  </si>
  <si>
    <t>HYUNDAI SANTRO DISCHARGE HOSE,SCORPIO DISCHARGE HOSE BHR 1,SCORPIO MHAWK DISCHARGE</t>
  </si>
  <si>
    <t>MARUTI SWIFT DISCHARGE HOSE, MARUTI SWIFT PTL DISCHARGE HOSE NEW</t>
  </si>
  <si>
    <t>MARUTI ZEN PTL SUBROS R134A DISCHARGE HOSE,TATA INDICA VISTA DISCHARGE HOSE,ZEN ESTILO DISCHARGE,INDICA &amp; INDIGO BHR DISCHARGE HOSE.</t>
  </si>
  <si>
    <t>HYUNDAI SANTRO DISCHARGE HOSE,MAGNUM DISCHARGE HOSE,OPTRA DISCHARGE</t>
  </si>
  <si>
    <t>HONDA CITY NEW DISCHARGE HOSE,INDICA SUBROS R134 DISCHARGE HOSE,SAFARI DICOR DISCHARGE HOSE NEW,MARUTI ZEN ESTILO NEW DISCHARGE HOSE,HONDA DISCHRGE HOSE NEW,SAFARI DICOR DISCHARGE HOSE NEW,INDICA SUBROS DISCHARGE HOSE,CORSA DISCHARGE HOSE,MARUTI VERSA DISCHARGE HOSE.</t>
  </si>
  <si>
    <t>HYUNDAI ACCENT DISCHARGE HOSE IST PART PTL</t>
  </si>
  <si>
    <t>HYUNDAI VERNA DIESEL DISCHARGE HOSE</t>
  </si>
  <si>
    <t>HYUNDAI ACCENT DISCHARGE HOSE IST PART PTL,HYUNDAI I10 DISCHARGE HOSE',HYUNDAI I10 DISCHARGE HOSE1.2,HYUNDAI SANTRO XING DISCHARGE HOSE,SCORPIO DISCHARG HOSE BHR,HYUNDAI GETZ DISCHARGE HOSE IST PART</t>
  </si>
  <si>
    <t>MARUTI SWIFT DISCHARGE HOSE,MARUTI SWIFT DSL DISCHARGE HOSE,MARUTI SWIFT PTL DISCHARGE HOSE NEW</t>
  </si>
  <si>
    <t>INDICA &amp; INDIGO BHR LIQUID TUBE RD TO COND, INDICA BHR LIQUID TUBE RD TO JOINT, SCORPIO LIQUD TUBE RD TO JOINT SMALL, SCORPIO LIQUID TUBE RD TO COND. SMALL,SCORPIO LIQUID TUBE RD TO JOINT BIG</t>
  </si>
  <si>
    <t>INDICA &amp; INDIGO BHR SUCTION HOSE,INDICA &amp; INDIGO BHR SUCTION HOSE N/M,SCORPIO SUCTION,SCORPIO M-HWK SUCTION,SCORPIO SUCTION,SCORPIO SUCTION</t>
  </si>
  <si>
    <t>INDICA &amp; INDIGO BHR LIQUID TUBE RD TO COND, INDICA BHR OLD LIQUID TUBE JOINT TO COIL, SCORPIO LIQUID TUBE RD TO COND. SMALL</t>
  </si>
  <si>
    <t>TOYOTA INNOVA SINGLE DISCHARGE HOSE,</t>
  </si>
  <si>
    <t>MARUTI ALTO &amp; WAGON R DISCHARGE HOSE,MARUTI ALTO &amp; WAGON R DISCHARGE HOSE VX</t>
  </si>
  <si>
    <t>CHEV. TAVERA DISCHARGE HOSE,HYUNDAI GETZ DISCHARGE HOSE IST PART,FORD FIESTA DISCHARGE HOSE NEW</t>
  </si>
  <si>
    <t>Tavera Sanden Discharge</t>
  </si>
  <si>
    <t>SCORPIO DISCHARG HOSE BHR,SCORPIO DISCHARGE HOSE BHR 1</t>
  </si>
  <si>
    <t>MARUTI 800 R12 DISCHARGE HOSE,MARUTI ZEN PTL R12 DISCHARGE HOSE,MARUTI ESTEEMVX DIS R12</t>
  </si>
  <si>
    <t>HYUNDAI I10 DISCHARGE HOSE1.2</t>
  </si>
  <si>
    <t>INDICA SUBROS R134 SUCTION HOSE.,MARUTI ZEN PTL SUBROS R134 A SUCTION HOSE</t>
  </si>
  <si>
    <t>TOYOTA INNOVA SUCTION HOSE,HYUNDAI VERNA DIESEL DISCHARGE HOSE,I 20 DSL DISCHRGE</t>
  </si>
  <si>
    <t>TOYOTA INNOVA SUCTION HOSE FOR DUAL AC</t>
  </si>
  <si>
    <t>INDICA SUBROS R134 LIQUID TUBE RD TO COND</t>
  </si>
  <si>
    <t>FORD FIESTA DOUBLE PIPE</t>
  </si>
  <si>
    <t>IKON DIS &amp; SUC 1.6,IKON DIS &amp; SUC 1.6 NEW</t>
  </si>
  <si>
    <t>SAFARI DICOR SUCTION HOSE,SAFARI DICOR SUCTION HOSE DUAL AC DLPH</t>
  </si>
  <si>
    <t>ZEN PTL SUCTION</t>
  </si>
  <si>
    <t>XYLO DISCHARGE,HONDA DISCHARGE,BALENODISCHARGE,ZEN ESTILO DISCHARGE</t>
  </si>
  <si>
    <t>XYLO DISCHARGE,HONDA DISCHARGE</t>
  </si>
  <si>
    <t>HONDA CIVIC DISCHARGE HOSE,INDICA VISTA DISCHARGE HOSE,SAFARI DICOR DISCHARGE HOSE,SAFARI LE DISCHARGE HOSE ANGLE CHANGE,SAFARI DICOR DISCHARGE,MARUTI WAGON R DISCHARGE VX</t>
  </si>
  <si>
    <t>INDICA VISTA DISCHARGE HOSE</t>
  </si>
  <si>
    <t>I 20 DSL DISCHRGE</t>
  </si>
  <si>
    <t>SKODA ND R134A DISCHARGE</t>
  </si>
  <si>
    <t>SWIFT DISCHARGE NEW MODEL</t>
  </si>
  <si>
    <t>SAFARI DICOR DISCHARGE HOSE,AVIO DISCHARGE,INDICA BHR DISCHARGE HOSE,BOLERO DISCHARGE HOSE R134A FLARE</t>
  </si>
  <si>
    <t>TATA INDICA VISTA SUCTION</t>
  </si>
  <si>
    <t>SCORPIO MHAWK DISCHARGE</t>
  </si>
  <si>
    <t>FORD FIESTA DOUBLE PIPE,FORD FIETA PTL</t>
  </si>
  <si>
    <t>INNOVA DISCHARGE DUAL AC,CORSA DISCHARGE HOSE,MARUTI VERSA DISCHARGE HOSE.</t>
  </si>
  <si>
    <t>INNOVA DISCHARGE DUAL AC,INDICA SUBROS R134 DISCHARGE HOSE.</t>
  </si>
  <si>
    <t>FORD FIETA PTL</t>
  </si>
  <si>
    <t>MARUTI ESTEEMVX DIS R12</t>
  </si>
  <si>
    <t>SAFARI DICOR DISCHARGE HOSE NEW,MARUTI RITZ DSL DISCHARGE HOSE,INDICA SUBROS R134 DISCHARGE TUBE,SAFARI DICOR DISCHARGE HOSE NEW</t>
  </si>
  <si>
    <t>MAGNUM DISCHARGE HOSE,OPTRA DISCHARGE,AVIO DISCHARGE</t>
  </si>
  <si>
    <t>ACCENT PTL SUCTION,ACCENT CRDI SUCTION</t>
  </si>
  <si>
    <t>SAFARI DICOR SUCTION HOSE,MARUTI SX4 SUC HOSE N/M,CORSA SUCTION,SAFARI DICOR SUCTION HOSE,MAHINDRA XL SUCTION HOSE,MARUTI ALTO K10 SUCTION HOSE,SAFARI DICOR SUCTION HOSE DUAL AC DLPH,BOLERO SUCTION 134A N/M,BOLERO SUCTION R12,ACCENT SUCTION HOSE,MARUTI 800 SUCTION R134A,HONDA SUCTION NEW</t>
  </si>
  <si>
    <t>IKON DIS &amp; SUC 1.3,IKON DISCHARGE H.P SWITCH,IKON DIS &amp; SUC 1.6,IKON DIS &amp; SUC 1.6 NEW,FORD FIGO DISCHARGE</t>
  </si>
  <si>
    <t>IKON DIS &amp; SUC 1.3,IKON DISCHARGE H.P SWITCH,IKON DIS &amp; SUC 1.6,IKON DIS &amp; SUC 1.6 NEW</t>
  </si>
  <si>
    <t>SX4 SUCTION,SWIFT PETROL SUCTION</t>
  </si>
  <si>
    <t>SX4 SUCTION</t>
  </si>
  <si>
    <t>MARUTI ZEN ESTILO NEW DISCHARGE HOSE,ALTO K10 DISCHARGE HOSE</t>
  </si>
  <si>
    <t>I-20 PTL SUCTION,I-20 DSL SUCTION</t>
  </si>
  <si>
    <t>HYUNDAI VERNA SUCTION</t>
  </si>
  <si>
    <t>I-20 PTL SUCTION</t>
  </si>
  <si>
    <t>IKON DIS &amp; SUC 1.3</t>
  </si>
  <si>
    <t>ACCENT PTL SUCTION</t>
  </si>
  <si>
    <t>I-20 DSL SUCTION</t>
  </si>
  <si>
    <t>ZEN DELPHI DISCHARGE R134A MINOR,MARUTI ZEN DELPHI DISCHARGE R134A</t>
  </si>
  <si>
    <t>ZEN DELPHI SUCTION R134A,ZEN DELPHI SUCTION R12</t>
  </si>
  <si>
    <t>MAHINDERA LOGAN DISCHARGE HOSE PTL,LOGAN DISCHARGE</t>
  </si>
  <si>
    <t>MAHINDRA XL SUCTION HOSE,MARUTI ALTO K10 SUCTION HOSE,RITZ DSL SUCTION,MARUTI SWIFT DSL SUCTION HOSE,SWIFT PETROL SUCTION</t>
  </si>
  <si>
    <t>SCORPIO M-HWK SUCTION,SCORPIO SUCTION,SCORPIO SUCTION</t>
  </si>
  <si>
    <t>FORD FIGO DISCHARGE</t>
  </si>
  <si>
    <t>ESTEEM SUCTION HOSE</t>
  </si>
  <si>
    <t>ACCENT CRDI SUCTION</t>
  </si>
  <si>
    <t xml:space="preserve">SAFARI DICOR DISCHARGE </t>
  </si>
  <si>
    <t>OPTRA SUCTION HOSE</t>
  </si>
  <si>
    <t>OPTRA SUCTION HOSE,OPTRA MAGNUM SUCTION HOSE</t>
  </si>
  <si>
    <t>RITZ DSL SUCTION,MARUTI SWIFT DSL. SUCTION HOSE</t>
  </si>
  <si>
    <t>RITZ DSL SUCTION</t>
  </si>
  <si>
    <t>ALTO K10 DISCHARGE HOSE</t>
  </si>
  <si>
    <t xml:space="preserve">SX4 DISCHARGE NEW,MARUTI SX4 DISCHARGE </t>
  </si>
  <si>
    <t xml:space="preserve">SX4 DISCHARGE NEW,MARUTI SX4 DISCHARGE  </t>
  </si>
  <si>
    <t xml:space="preserve">SX4 DISCHARGE NEW ,MARUTI SX4 DISCHARGE </t>
  </si>
  <si>
    <t>MARUTI SWIFT DSL. SUCTION HOSE</t>
  </si>
  <si>
    <t>OPTRA MAGNUM SUCTION HOSE</t>
  </si>
  <si>
    <t>INDICA DISCHARGE</t>
  </si>
  <si>
    <t>cuboid  zen estilo new</t>
  </si>
  <si>
    <t>zen estilo new end connector</t>
  </si>
  <si>
    <t>hook zen estilo new</t>
  </si>
  <si>
    <t>SARDAR</t>
  </si>
  <si>
    <t>nut suction flare</t>
  </si>
  <si>
    <t>nut discharge flare</t>
  </si>
  <si>
    <t>nut liquid flare</t>
  </si>
  <si>
    <t>FORD FORD SUCTION</t>
  </si>
  <si>
    <t>INNOVA DUAL AC LIQ TUBE "T"</t>
  </si>
  <si>
    <t>FORD LIQ CHARGING PORT</t>
  </si>
  <si>
    <t>FORD LIQ MOUTH</t>
  </si>
  <si>
    <t>S.No</t>
  </si>
  <si>
    <t>SUPPLIER</t>
  </si>
  <si>
    <r>
      <t xml:space="preserve">002     </t>
    </r>
    <r>
      <rPr>
        <sz val="10"/>
        <color indexed="10"/>
        <rFont val="Arial"/>
        <family val="2"/>
      </rPr>
      <t>NOT TO ORDER ANYMORE ABOUT TOTERMINATE</t>
    </r>
  </si>
  <si>
    <r>
      <t xml:space="preserve">003     </t>
    </r>
    <r>
      <rPr>
        <sz val="10"/>
        <color indexed="10"/>
        <rFont val="Arial"/>
        <family val="2"/>
      </rPr>
      <t>NOT TO ORDER ANYMORE ABOUT TOTERMINATE</t>
    </r>
  </si>
  <si>
    <t>004</t>
  </si>
  <si>
    <t>005</t>
  </si>
  <si>
    <t>006/005A</t>
  </si>
  <si>
    <t>007</t>
  </si>
  <si>
    <t>008</t>
  </si>
  <si>
    <t>010</t>
  </si>
  <si>
    <t>011</t>
  </si>
  <si>
    <t>013</t>
  </si>
  <si>
    <t>014</t>
  </si>
  <si>
    <t>016</t>
  </si>
  <si>
    <t>017</t>
  </si>
  <si>
    <t>017 WITH BOTTOM DRILL</t>
  </si>
  <si>
    <t>018</t>
  </si>
  <si>
    <t>019</t>
  </si>
  <si>
    <t>021</t>
  </si>
  <si>
    <t>022</t>
  </si>
  <si>
    <t>023(nut)</t>
  </si>
  <si>
    <t>024(nut)</t>
  </si>
  <si>
    <t>025(nut)</t>
  </si>
  <si>
    <t>026(pad)</t>
  </si>
  <si>
    <t>027</t>
  </si>
  <si>
    <t>028</t>
  </si>
  <si>
    <t>029</t>
  </si>
  <si>
    <t>030</t>
  </si>
  <si>
    <t>031.liq</t>
  </si>
  <si>
    <t>032.suc</t>
  </si>
  <si>
    <t>033.dis</t>
  </si>
  <si>
    <t>034</t>
  </si>
  <si>
    <t>035</t>
  </si>
  <si>
    <t>036</t>
  </si>
  <si>
    <t>037=044=129</t>
  </si>
  <si>
    <t>038</t>
  </si>
  <si>
    <t>039</t>
  </si>
  <si>
    <t>040</t>
  </si>
  <si>
    <t>040 WITH BIG DRILL</t>
  </si>
  <si>
    <t>041</t>
  </si>
  <si>
    <t>042 = 050 don’t buy 042 agaon</t>
  </si>
  <si>
    <t>043</t>
  </si>
  <si>
    <t>044=037=129</t>
  </si>
  <si>
    <t>045</t>
  </si>
  <si>
    <t>046</t>
  </si>
  <si>
    <t>047</t>
  </si>
  <si>
    <t>048</t>
  </si>
  <si>
    <t>049 = 081 = 071</t>
  </si>
  <si>
    <t>050 = 042 don’t buy 042 again</t>
  </si>
  <si>
    <t>052A</t>
  </si>
  <si>
    <t>052 (loha nut)</t>
  </si>
  <si>
    <t>053(loha nut)</t>
  </si>
  <si>
    <t>054(loha nut)</t>
  </si>
  <si>
    <t>055</t>
  </si>
  <si>
    <t>056</t>
  </si>
  <si>
    <t>057</t>
  </si>
  <si>
    <t>058</t>
  </si>
  <si>
    <t>059</t>
  </si>
  <si>
    <t>060</t>
  </si>
  <si>
    <t>061</t>
  </si>
  <si>
    <t>062</t>
  </si>
  <si>
    <t>063</t>
  </si>
  <si>
    <t>064</t>
  </si>
  <si>
    <t>065</t>
  </si>
  <si>
    <t>066</t>
  </si>
  <si>
    <t>067</t>
  </si>
  <si>
    <t>068</t>
  </si>
  <si>
    <t>069</t>
  </si>
  <si>
    <t>070</t>
  </si>
  <si>
    <t>071 = 081 = 049</t>
  </si>
  <si>
    <t>072</t>
  </si>
  <si>
    <t>073</t>
  </si>
  <si>
    <t>074</t>
  </si>
  <si>
    <t>075</t>
  </si>
  <si>
    <t>076</t>
  </si>
  <si>
    <t>077</t>
  </si>
  <si>
    <t>078</t>
  </si>
  <si>
    <t>079</t>
  </si>
  <si>
    <t>080</t>
  </si>
  <si>
    <t>081 = 071 = 049</t>
  </si>
  <si>
    <t>082</t>
  </si>
  <si>
    <t>083</t>
  </si>
  <si>
    <t>084</t>
  </si>
  <si>
    <t>085</t>
  </si>
  <si>
    <t>086</t>
  </si>
  <si>
    <t>086A (patti 039 after milling)</t>
  </si>
  <si>
    <t>087</t>
  </si>
  <si>
    <t>088</t>
  </si>
  <si>
    <t>089</t>
  </si>
  <si>
    <t>090</t>
  </si>
  <si>
    <t>091</t>
  </si>
  <si>
    <t>092</t>
  </si>
  <si>
    <t>093</t>
  </si>
  <si>
    <t>094</t>
  </si>
  <si>
    <t>095</t>
  </si>
  <si>
    <t>096(NUT)</t>
  </si>
  <si>
    <t>096A</t>
  </si>
  <si>
    <t>097</t>
  </si>
  <si>
    <t>098</t>
  </si>
  <si>
    <t>099</t>
  </si>
  <si>
    <t>100</t>
  </si>
  <si>
    <t>102</t>
  </si>
  <si>
    <t>103</t>
  </si>
  <si>
    <t>104</t>
  </si>
  <si>
    <t>106</t>
  </si>
  <si>
    <t>107</t>
  </si>
  <si>
    <t>108</t>
  </si>
  <si>
    <t>109</t>
  </si>
  <si>
    <t>110</t>
  </si>
  <si>
    <t>111</t>
  </si>
  <si>
    <t>112</t>
  </si>
  <si>
    <t>113</t>
  </si>
  <si>
    <t>114</t>
  </si>
  <si>
    <t>115</t>
  </si>
  <si>
    <t>116</t>
  </si>
  <si>
    <t>117</t>
  </si>
  <si>
    <t>118</t>
  </si>
  <si>
    <t>119  (USED IN LIQUID RUBBER AND LIQUID TUBE)</t>
  </si>
  <si>
    <t>120(NUT)</t>
  </si>
  <si>
    <t>121(same like 070 but diff TL)</t>
  </si>
  <si>
    <t>122</t>
  </si>
  <si>
    <t>124</t>
  </si>
  <si>
    <t>125</t>
  </si>
  <si>
    <t>126=138</t>
  </si>
  <si>
    <t>127</t>
  </si>
  <si>
    <t>128( no connector)</t>
  </si>
  <si>
    <t>129=037=044</t>
  </si>
  <si>
    <t>130</t>
  </si>
  <si>
    <t>131</t>
  </si>
  <si>
    <t>132</t>
  </si>
  <si>
    <t>133</t>
  </si>
  <si>
    <t>134</t>
  </si>
  <si>
    <t>135</t>
  </si>
  <si>
    <t>136</t>
  </si>
  <si>
    <t>138=126</t>
  </si>
  <si>
    <t>139</t>
  </si>
  <si>
    <t>140</t>
  </si>
  <si>
    <t>141</t>
  </si>
  <si>
    <t>143(figo discharge click pictures;pc-702</t>
  </si>
  <si>
    <t>144</t>
  </si>
  <si>
    <t>145</t>
  </si>
  <si>
    <t>147</t>
  </si>
  <si>
    <t>148</t>
  </si>
  <si>
    <t>150</t>
  </si>
  <si>
    <t>151</t>
  </si>
  <si>
    <t>152 (bottle)</t>
  </si>
  <si>
    <t>153</t>
  </si>
  <si>
    <t>154 (bottle)</t>
  </si>
  <si>
    <t>155</t>
  </si>
  <si>
    <t>156 (bottle)</t>
  </si>
  <si>
    <t>157</t>
  </si>
  <si>
    <t>158</t>
  </si>
  <si>
    <t>159</t>
  </si>
  <si>
    <t>160</t>
  </si>
  <si>
    <t>161</t>
  </si>
  <si>
    <t>162</t>
  </si>
  <si>
    <t>163 (bottle)</t>
  </si>
  <si>
    <t>164</t>
  </si>
  <si>
    <t>165 (164+104)</t>
  </si>
  <si>
    <t>166</t>
  </si>
  <si>
    <t>167</t>
  </si>
  <si>
    <t>168(figo</t>
  </si>
  <si>
    <t>169</t>
  </si>
  <si>
    <t>170</t>
  </si>
  <si>
    <t>171</t>
  </si>
  <si>
    <t>172</t>
  </si>
  <si>
    <t>173</t>
  </si>
  <si>
    <t>174</t>
  </si>
  <si>
    <t>175</t>
  </si>
  <si>
    <t>176</t>
  </si>
  <si>
    <t>177</t>
  </si>
  <si>
    <t>179 (bottle)</t>
  </si>
  <si>
    <t>180</t>
  </si>
  <si>
    <t>181 (bottle)</t>
  </si>
  <si>
    <t>182</t>
  </si>
  <si>
    <t>183 (bottle)</t>
  </si>
  <si>
    <t>184</t>
  </si>
  <si>
    <t>185</t>
  </si>
  <si>
    <t>186</t>
  </si>
  <si>
    <t>187</t>
  </si>
  <si>
    <t>188</t>
  </si>
  <si>
    <t>189 (bottle)</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</si>
  <si>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</si>
  <si>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</si>
  <si>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</si>
  <si>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</si>
  <si>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</si>
  <si>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</si>
  <si>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</si>
  <si>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</si>
  <si>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</si>
  <si>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</si>
  <si>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</si>
  <si>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</si>
  <si>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</si>
  <si>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</si>
  <si>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</si>
  <si>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</si>
  <si>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</si>
  <si>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</si>
  <si>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</si>
  <si>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</si>
  <si>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</si>
  <si>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</si>
  <si>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</si>
  <si>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</si>
  <si>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</si>
  <si>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</si>
  <si>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</si>
  <si>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</si>
  <si>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</si>
  <si>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</si>
  <si>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</si>
  <si>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</si>
  <si>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</si>
  <si>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</si>
  <si>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</si>
  <si>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</si>
  <si>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</si>
  <si>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</si>
  <si>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</si>
  <si>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</si>
  <si>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</si>
  <si>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</si>
  <si>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</si>
  <si>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234</t>
  </si>
  <si>
    <t>235</t>
  </si>
  <si>
    <t>236</t>
  </si>
  <si>
    <t>237</t>
  </si>
  <si>
    <t>238</t>
  </si>
  <si>
    <t>240</t>
  </si>
  <si>
    <t>241</t>
  </si>
  <si>
    <t>242</t>
  </si>
  <si>
    <t>243</t>
  </si>
  <si>
    <t>18.03.16</t>
  </si>
  <si>
    <t>16-17</t>
  </si>
  <si>
    <t>2018-039</t>
  </si>
  <si>
    <t>Dealer-229</t>
  </si>
  <si>
    <t>MISSING CONNECTORS</t>
  </si>
  <si>
    <t xml:space="preserve">PIPE </t>
  </si>
  <si>
    <t>ORDER PLACED</t>
  </si>
  <si>
    <t>8.11.13-order</t>
  </si>
  <si>
    <t xml:space="preserve">marks </t>
  </si>
  <si>
    <t>pending</t>
  </si>
  <si>
    <t>pending ahuja</t>
  </si>
  <si>
    <t>imp check</t>
  </si>
  <si>
    <t>no connector</t>
  </si>
  <si>
    <t>4.12.13</t>
  </si>
  <si>
    <t>192-200</t>
  </si>
  <si>
    <t>193-200</t>
  </si>
  <si>
    <t>194-200</t>
  </si>
  <si>
    <t>100-200</t>
  </si>
  <si>
    <t>200-150</t>
  </si>
  <si>
    <t>199-150</t>
  </si>
  <si>
    <t>196-400</t>
  </si>
  <si>
    <t>197-100</t>
  </si>
  <si>
    <t>195-300</t>
  </si>
  <si>
    <t>11.1.14</t>
  </si>
  <si>
    <t>MARKS</t>
  </si>
  <si>
    <t>119-700</t>
  </si>
  <si>
    <t>203-1250</t>
  </si>
  <si>
    <t>204-1000</t>
  </si>
  <si>
    <t>205-500</t>
  </si>
  <si>
    <t>207-250</t>
  </si>
  <si>
    <t>208-250</t>
  </si>
  <si>
    <t>209-250</t>
  </si>
  <si>
    <t>210-250</t>
  </si>
  <si>
    <t>211-250</t>
  </si>
  <si>
    <t>212-250</t>
  </si>
  <si>
    <t>214-250</t>
  </si>
  <si>
    <t>215-250</t>
  </si>
  <si>
    <t>217 PLACED</t>
  </si>
  <si>
    <t>218-250</t>
  </si>
  <si>
    <t>PIPE CAP</t>
  </si>
  <si>
    <t>Total Available</t>
  </si>
  <si>
    <t>Status</t>
  </si>
  <si>
    <t>ALTIS-CORRECTED</t>
  </si>
  <si>
    <t>ALTIS-Q5</t>
  </si>
  <si>
    <t>PC-86083-Q5</t>
  </si>
  <si>
    <t>ALTO 800 NEW</t>
  </si>
  <si>
    <t>AUDI A3</t>
  </si>
  <si>
    <t>AUDI A6</t>
  </si>
  <si>
    <t>AUDI Q3</t>
  </si>
  <si>
    <t>AUDI Q7</t>
  </si>
  <si>
    <t>BALENO-NEW</t>
  </si>
  <si>
    <t>BALENO-NEW-Q5</t>
  </si>
  <si>
    <t>PC-86803Q5</t>
  </si>
  <si>
    <t>BEAT DSL-Q5</t>
  </si>
  <si>
    <t>PC-86589Q5</t>
  </si>
  <si>
    <t>BEAT PTL-Q5</t>
  </si>
  <si>
    <t>PC-86535Q5</t>
  </si>
  <si>
    <t>BEAT-PTL</t>
  </si>
  <si>
    <t>BOLERO- R134A (NEW)</t>
  </si>
  <si>
    <t>BREEZA-Q5</t>
  </si>
  <si>
    <t>PC-86811-Q5</t>
  </si>
  <si>
    <t>BRIO-Q5</t>
  </si>
  <si>
    <t>PC-86581-Q5</t>
  </si>
  <si>
    <t>CAIZ-Q5</t>
  </si>
  <si>
    <t>PC-86812Q5</t>
  </si>
  <si>
    <t>CAMRY - 07-09</t>
  </si>
  <si>
    <t>CAMRY - 07-09 (Q5)</t>
  </si>
  <si>
    <t>PC-86397-Q5</t>
  </si>
  <si>
    <t>CIAZ-Q5</t>
  </si>
  <si>
    <t>COROLLA-Q5</t>
  </si>
  <si>
    <t>PC-86110A-Q5</t>
  </si>
  <si>
    <t>CRETA-DSL</t>
  </si>
  <si>
    <t>CRETA-DSL-Q5</t>
  </si>
  <si>
    <t>PC-86805-Q5</t>
  </si>
  <si>
    <t>CRETA-PTL</t>
  </si>
  <si>
    <t>CRETA-PTL-Q5</t>
  </si>
  <si>
    <t>PC-86806Q5</t>
  </si>
  <si>
    <t>CRUZE BIG</t>
  </si>
  <si>
    <t>pc-86907-26MM-8MM</t>
  </si>
  <si>
    <t>DUSTER / TERRANO-110CC</t>
  </si>
  <si>
    <t>DUSTER / TERRANO-110CC-Q5</t>
  </si>
  <si>
    <t>PC-86920A-Q5</t>
  </si>
  <si>
    <t>DUSTER / TERRANO-85CC</t>
  </si>
  <si>
    <t>DUSTER / TERRANO-85CC-Q5</t>
  </si>
  <si>
    <t>PC-86428-Q5</t>
  </si>
  <si>
    <t>ECOSPORT-DSL SMALL HOLE</t>
  </si>
  <si>
    <t>ECOSPORT-DSL-Q5 SMALL HOLE</t>
  </si>
  <si>
    <t>PC-86911BQ5</t>
  </si>
  <si>
    <t>ECOSPORT-PTL</t>
  </si>
  <si>
    <t>PC-86066</t>
  </si>
  <si>
    <t>ENDEAOUR-Q5</t>
  </si>
  <si>
    <t>PC-86277-Q5</t>
  </si>
  <si>
    <t>ENJOY DSL-Q5</t>
  </si>
  <si>
    <t>PC-86201-Q5</t>
  </si>
  <si>
    <t>ENJOY PTL</t>
  </si>
  <si>
    <t>ENJOY PTL-Q5</t>
  </si>
  <si>
    <t>PC-86202Q5</t>
  </si>
  <si>
    <t>ETIOS (PTL)</t>
  </si>
  <si>
    <t>ETIOS (PTL)-Q5</t>
  </si>
  <si>
    <t>PC-86656Q5</t>
  </si>
  <si>
    <t>FLUENCE-Q5</t>
  </si>
  <si>
    <t>PC-86769-Q5</t>
  </si>
  <si>
    <t>FORCE SUV-DSL</t>
  </si>
  <si>
    <t>FURTUNER (DSL)-Q5</t>
  </si>
  <si>
    <t>HONDA CIVIC-Q5</t>
  </si>
  <si>
    <t>PC-86251Q5</t>
  </si>
  <si>
    <t>HONDA ACCORD Q5</t>
  </si>
  <si>
    <t>PCP-86532 Q5</t>
  </si>
  <si>
    <t>HONDA AMAZE DSL</t>
  </si>
  <si>
    <t>HONDA AMAZE DSL-Q5</t>
  </si>
  <si>
    <t>PC-86902Q5</t>
  </si>
  <si>
    <t>Honda City-TYPE-3-Q5</t>
  </si>
  <si>
    <t>PC-86240AQ5</t>
  </si>
  <si>
    <t>HONDA CRV (NEW)-Q5</t>
  </si>
  <si>
    <t>PC-86398-Q5</t>
  </si>
  <si>
    <t>HONDA CRV-Q5</t>
  </si>
  <si>
    <t>PC-86101 Q5</t>
  </si>
  <si>
    <t>HONDA I.D.TEC (DSL)-Q5</t>
  </si>
  <si>
    <t>HONDA I.D.TEC (PTL)</t>
  </si>
  <si>
    <t>HONDA I.D.TEC (PTL)-Q5</t>
  </si>
  <si>
    <t>PC-86827Q5</t>
  </si>
  <si>
    <t>HONDA MOBILIO (DSL)</t>
  </si>
  <si>
    <t>HONDA MOBILIO (DSL)-Q5</t>
  </si>
  <si>
    <t>PC-86828Q5</t>
  </si>
  <si>
    <t>HONDA MOBILIO (PTL)</t>
  </si>
  <si>
    <t>HONDA MOBILIO (PTL)-Q5</t>
  </si>
  <si>
    <t>PC-86829-Q5</t>
  </si>
  <si>
    <t>HONDA T-5-Q5</t>
  </si>
  <si>
    <t>PC-86278-Q5</t>
  </si>
  <si>
    <t>I-10-Q5</t>
  </si>
  <si>
    <t>PC-86266Q5</t>
  </si>
  <si>
    <t>I-10 GRAND (DSL)</t>
  </si>
  <si>
    <t>I-10 GRAND (DSL)-Q5</t>
  </si>
  <si>
    <t>PC-86655-Q5</t>
  </si>
  <si>
    <t>PC-86448B</t>
  </si>
  <si>
    <t>I-10 GRAND (PTL)-Q5</t>
  </si>
  <si>
    <t>PC-86448B-Q5</t>
  </si>
  <si>
    <t>I-20-Q5</t>
  </si>
  <si>
    <t>PC-86268Q5</t>
  </si>
  <si>
    <t>I-20-DSL</t>
  </si>
  <si>
    <t>I-20-DSL=T2</t>
  </si>
  <si>
    <t>I-20-DSL=T2-Q5</t>
  </si>
  <si>
    <t>PC-86804-Q5</t>
  </si>
  <si>
    <t>INDICA BEHR-R134A (WITH BRACKET)</t>
  </si>
  <si>
    <t>INDICA VISTA -BEHR EV2</t>
  </si>
  <si>
    <t>INDICA VISTA SUBROS 4540 EV2 STEP-4</t>
  </si>
  <si>
    <t>INDICA VISTA SUBROS-T1</t>
  </si>
  <si>
    <t>INDICA VISTA SUBROS-T2</t>
  </si>
  <si>
    <t>INDICA VISTA-TDI</t>
  </si>
  <si>
    <t>PC-86046B</t>
  </si>
  <si>
    <t>INNOVA-Q5</t>
  </si>
  <si>
    <t>PC-86046B-Q5</t>
  </si>
  <si>
    <t>INNOVA-T4</t>
  </si>
  <si>
    <t>INNOVA-T4-Q5</t>
  </si>
  <si>
    <t>PC-86536-Q5</t>
  </si>
  <si>
    <t>KWID-DSL</t>
  </si>
  <si>
    <t>LOGAN PAD-DSL</t>
  </si>
  <si>
    <t>PC-86437Q5</t>
  </si>
  <si>
    <t>M-HWK-Q5</t>
  </si>
  <si>
    <t>PC-86371-Q5</t>
  </si>
  <si>
    <t>OPTRA (WITH DRIER)</t>
  </si>
  <si>
    <t>PC-86186</t>
  </si>
  <si>
    <t>PAJERO SPORT WITH R/D-Q5</t>
  </si>
  <si>
    <t>PASSAT-Q5</t>
  </si>
  <si>
    <t>PC-86801-Q5</t>
  </si>
  <si>
    <t>POLO-Q5</t>
  </si>
  <si>
    <t>PC-86457Q5 (86843)</t>
  </si>
  <si>
    <t>PUNTO KALE (DSL)</t>
  </si>
  <si>
    <t>PUNTO KALE (DSL)-AQ5</t>
  </si>
  <si>
    <t>PC-86534AQ5</t>
  </si>
  <si>
    <t>RITZ DEISAL-Q5</t>
  </si>
  <si>
    <t>PC-86367-Q5</t>
  </si>
  <si>
    <t>RITZ PETROL-Q5</t>
  </si>
  <si>
    <t>SAFARI STROME (SUBROS)-Q5</t>
  </si>
  <si>
    <t>PC-86810-Q5</t>
  </si>
  <si>
    <t>PC-86910Q5</t>
  </si>
  <si>
    <t>SKODA LAURA-Q5</t>
  </si>
  <si>
    <t>PC-86026B-Q5</t>
  </si>
  <si>
    <t>SKODA -Q5</t>
  </si>
  <si>
    <t>PC-86004-Q5</t>
  </si>
  <si>
    <t>SPARK (WITH BRACKET)</t>
  </si>
  <si>
    <t>SWIFT-NEW</t>
  </si>
  <si>
    <t>SWIFT-NEW-Q5</t>
  </si>
  <si>
    <t>PC-86539-Q5</t>
  </si>
  <si>
    <t>SX4Q5</t>
  </si>
  <si>
    <t>PC-86025Q5</t>
  </si>
  <si>
    <t>SX4 SUBROS-4140 DSL</t>
  </si>
  <si>
    <t>SX4 -Q5 SUBROS-4140 DSL</t>
  </si>
  <si>
    <t>PC-86802Q5</t>
  </si>
  <si>
    <t>TEMPO TRAVELLER-SUBROS</t>
  </si>
  <si>
    <t>TERRANO - BEHR 2016-Q5</t>
  </si>
  <si>
    <t>PC-86909Q5</t>
  </si>
  <si>
    <t>TUV-300-Q5</t>
  </si>
  <si>
    <t>PC-86809A-Q5</t>
  </si>
  <si>
    <t>VERNA (D)</t>
  </si>
  <si>
    <t>VERNA (FLUDIC)</t>
  </si>
  <si>
    <t>VERNA (FLUDIC)-Q5</t>
  </si>
  <si>
    <t>PC-86541-Q5</t>
  </si>
  <si>
    <t>VERSA NEW WITH DRIER</t>
  </si>
  <si>
    <t>WAGON R / ALTO (NEW)</t>
  </si>
  <si>
    <t>XUV 500-</t>
  </si>
  <si>
    <t>PC-86657-R</t>
  </si>
  <si>
    <t>XUV 500-Q5</t>
  </si>
  <si>
    <t>PC-86657-Q5</t>
  </si>
  <si>
    <t>XYLO-Q5 SUBROS (BIG)</t>
  </si>
  <si>
    <t>XYLO- SUBROS (BIG)</t>
  </si>
  <si>
    <t>PC-86449Q5</t>
  </si>
  <si>
    <t>XYLO SUBROS SMALL TYPE</t>
  </si>
  <si>
    <t>ZEN-R12 SUBROS</t>
  </si>
  <si>
    <t>PC-86819-Q5</t>
  </si>
  <si>
    <t>PC-86824-Q5</t>
  </si>
  <si>
    <t>PC-86817A-Q5</t>
  </si>
  <si>
    <t>ECOSPORT-DSL BIG HOLE</t>
  </si>
  <si>
    <t>ECOSPORT-DSL-Q5 BIG HOLE</t>
  </si>
  <si>
    <t>141518-F (NEW)</t>
  </si>
  <si>
    <t>141518-O (NEW)</t>
  </si>
  <si>
    <t>E</t>
  </si>
  <si>
    <t>Ambasdor /Bolero-corrected</t>
  </si>
  <si>
    <t>TEMPO TRAVELLER-SMALL (DENFOS)</t>
  </si>
  <si>
    <t>507-MG</t>
  </si>
  <si>
    <t>508-MG</t>
  </si>
  <si>
    <t>SK MOTOR-12V</t>
  </si>
  <si>
    <t>MICRO-BUS 24V</t>
  </si>
  <si>
    <t>PC-7053A PC-7200</t>
  </si>
  <si>
    <t>CHUNGLI- MICRO-848L BLOWER</t>
  </si>
  <si>
    <t>PC-017</t>
  </si>
  <si>
    <t>PC-024</t>
  </si>
  <si>
    <t>PC-005</t>
  </si>
  <si>
    <t>PC-020</t>
  </si>
  <si>
    <t>PC-009</t>
  </si>
  <si>
    <t>PC-025</t>
  </si>
  <si>
    <t>PC-012</t>
  </si>
  <si>
    <t>PC-007</t>
  </si>
  <si>
    <t>PC-010</t>
  </si>
  <si>
    <t>PC-016</t>
  </si>
  <si>
    <t>PC-019</t>
  </si>
  <si>
    <t>PC-018</t>
  </si>
  <si>
    <t>PC-011</t>
  </si>
  <si>
    <t>PC-027</t>
  </si>
  <si>
    <t>PC-022</t>
  </si>
  <si>
    <t>PC-015</t>
  </si>
  <si>
    <t>PC-026</t>
  </si>
  <si>
    <t>PC-008</t>
  </si>
  <si>
    <t>PC-014</t>
  </si>
  <si>
    <t>SWIFT(D) NEW BIG</t>
  </si>
  <si>
    <t>PC-013</t>
  </si>
  <si>
    <t>I-10 GRAND / EON</t>
  </si>
  <si>
    <t>PC-028</t>
  </si>
  <si>
    <t>PC-029</t>
  </si>
  <si>
    <t>SKODA (WITH PLATIC CASE)</t>
  </si>
  <si>
    <t>PC-7305/7035</t>
  </si>
  <si>
    <t>10"X10 (St.)</t>
  </si>
  <si>
    <t>JPI-14"X10 ('S')</t>
  </si>
  <si>
    <t>INNOVA-F</t>
  </si>
  <si>
    <t>INNOVA-R</t>
  </si>
  <si>
    <t>M-HAWK WITH CASING</t>
  </si>
  <si>
    <t>TS-3518B</t>
  </si>
  <si>
    <t>SANTRO / INDICA BEHR/SCORPIO 2PIN/TATA SAFARI R134/ AMBASDOR R134A-2PIN</t>
  </si>
  <si>
    <t>OPEL-BIG-4 PIN</t>
  </si>
  <si>
    <t>ESTEEM R12 / ACCENT 2 PIN</t>
  </si>
  <si>
    <t>SONATA / GETZ / ACCENT /TRAVERA-4 PIN</t>
  </si>
  <si>
    <t>Lancer / ACCENT- 2 PIN</t>
  </si>
  <si>
    <t>HONDA CITY-2PIN</t>
  </si>
  <si>
    <t>swift/ SX4 (PTL &amp; DEL)-3 PIN</t>
  </si>
  <si>
    <t>TOYOTA QUALIS / TRAVERA-4 PIN</t>
  </si>
  <si>
    <t>INDICA R-134A / 4 PIN INDIGO / SCORPIO</t>
  </si>
  <si>
    <t>WAGON-R / ALTO / QUALIS / ESTEEM / ZEN R134A- 2 PIN</t>
  </si>
  <si>
    <t>FORD IKON-4 PIN</t>
  </si>
  <si>
    <t>Esteem R12- 2PIN ORDANARY</t>
  </si>
  <si>
    <t>Accent Sonata-4PIN</t>
  </si>
  <si>
    <t>SKODA /laura-3PIN</t>
  </si>
  <si>
    <t>PALIO / SEIANA-5 PIN</t>
  </si>
  <si>
    <t>CONCORD Normal SWITCH-Grey</t>
  </si>
  <si>
    <t>CONCORD Normal SWITCH-Beige</t>
  </si>
  <si>
    <t>HOSE FITTINGS-FLARE</t>
  </si>
  <si>
    <t>HOSE FITTINGS-R134A</t>
  </si>
  <si>
    <t>SANDEN 508 R134 COIL-24V</t>
  </si>
  <si>
    <t>SD-1004-MC (NEW)</t>
  </si>
  <si>
    <t>MAGNETIC COIL SUBROS ND ESTEEM</t>
  </si>
  <si>
    <t>SD-1019MC/BLR-24V</t>
  </si>
  <si>
    <t>SD-1019MC/BLR-24V / SD103MC/BLR 24V</t>
  </si>
  <si>
    <t>SD-1014MC/BLR-OE COUPLER</t>
  </si>
  <si>
    <t>SD-1018MC/ SWIFT-DSL///SD-123/MC/SWIFT-DSL</t>
  </si>
  <si>
    <t>I-20 (DSL)</t>
  </si>
  <si>
    <t>VISTA BEHR 6PK Q.JET</t>
  </si>
  <si>
    <t>SCORPIO SANDEN</t>
  </si>
  <si>
    <t>FEISTA DSL</t>
  </si>
  <si>
    <t>SCORPIO HCC-B</t>
  </si>
  <si>
    <t>SD-124MC/ SWIFT-PTL</t>
  </si>
  <si>
    <t>SANTRO XING-some qty of xing pkd with i-20ptl sticker</t>
  </si>
  <si>
    <t>SD121MC/ XING</t>
  </si>
  <si>
    <t>XYLO D2 (small)</t>
  </si>
  <si>
    <t>I-20 PTL</t>
  </si>
  <si>
    <t>EARTH MOVING MACH 24V</t>
  </si>
  <si>
    <t>SDN/155MC/EV24V</t>
  </si>
  <si>
    <t>SD-1004-CP (DELPHI)</t>
  </si>
  <si>
    <t>SD-1010LNR -MMC-CP</t>
  </si>
  <si>
    <t>SD-1011ACRDI-CP // SD-208CP/SCR</t>
  </si>
  <si>
    <t>SDN-214B/CP</t>
  </si>
  <si>
    <t>XYLO D2-small</t>
  </si>
  <si>
    <t>SD-1004-PL (NEW)</t>
  </si>
  <si>
    <t>SDN101/507/7PK</t>
  </si>
  <si>
    <t>SDN102/508/8PK</t>
  </si>
  <si>
    <t>I-20 (PTL)</t>
  </si>
  <si>
    <t>SCORPIO HCC</t>
  </si>
  <si>
    <t>INDICA VISTA SUBROS 7PK</t>
  </si>
  <si>
    <t>VISTA SUBROS-5PK</t>
  </si>
  <si>
    <t>BOLERO-12V</t>
  </si>
  <si>
    <t>SCORPIO HALLA (wrong model)</t>
  </si>
  <si>
    <t>VISTA-SUBROS-5PK</t>
  </si>
  <si>
    <t>Sanden 505,507</t>
  </si>
  <si>
    <t>35BD5220DU</t>
  </si>
  <si>
    <t>SUZUKI SWIFT=-PTL</t>
  </si>
  <si>
    <t>Part 9</t>
  </si>
  <si>
    <t>Part 10</t>
  </si>
  <si>
    <t>INNOVA BACK COND. PIPE (SET OF 2)</t>
  </si>
  <si>
    <t>FLARE SUCTION 28" L T YPE WITH PORT+V.PIM</t>
  </si>
  <si>
    <t>FLARE SUCTION 46" U TYPE (WITH PORT)</t>
  </si>
  <si>
    <t>FLARE SUCTION 46" U TYPE (WITH PORT+ PIN)</t>
  </si>
  <si>
    <t>FLARE SUCTION 46" L TYPE (WITH PORT)</t>
  </si>
  <si>
    <t>BACK CONDENSER PIPE SET FLARE</t>
  </si>
  <si>
    <t>BACK CONDENSER PIPE SET ORING</t>
  </si>
  <si>
    <t>Date</t>
  </si>
  <si>
    <t>Qty</t>
  </si>
  <si>
    <t>PC-86769BAQ5</t>
  </si>
  <si>
    <t>I-20 (ELITE)-Q5</t>
  </si>
  <si>
    <t>PC-86448-BAQ5</t>
  </si>
  <si>
    <t>TATA VENTURE-FRONT</t>
  </si>
  <si>
    <t>BEAT- T2 (MMF)</t>
  </si>
  <si>
    <t>BEAT-MMF</t>
  </si>
  <si>
    <t>XUV 500- FRONT</t>
  </si>
  <si>
    <t>HONDA MOBILO-MMF TECH</t>
  </si>
  <si>
    <t>INDIGO BEHR</t>
  </si>
  <si>
    <t>INDIGO CS -NEW- TML</t>
  </si>
  <si>
    <t>LOGAN BEHR -MMF</t>
  </si>
  <si>
    <t>RITZ (DSL)-MMF</t>
  </si>
  <si>
    <t>WINGER-FRONT</t>
  </si>
  <si>
    <t>FORCE-1 WITH EXP.VALVE</t>
  </si>
  <si>
    <t>INNOVA-(DENSO TYPE)</t>
  </si>
  <si>
    <t>WAGON R / ALTO-SUBROS</t>
  </si>
  <si>
    <t>BRIDGESTONE</t>
  </si>
  <si>
    <t>HONDA CRV NEW 2008-2011 (DENSO TYPE)</t>
  </si>
  <si>
    <t>14x15x18mm flare - CUT TYPE</t>
  </si>
  <si>
    <t>MICROBUS-12V (WITH ORIGINAL FUJIKOKI EXP.VALVE)</t>
  </si>
  <si>
    <t>508-V GROVE PULLEY</t>
  </si>
  <si>
    <t>ZEN DELPHI-R134A</t>
  </si>
  <si>
    <t>INNOVA (FRONT)</t>
  </si>
  <si>
    <t>M-HWK (S-2 MODEL)</t>
  </si>
  <si>
    <t>ALTIS-(DENSO TYPE)</t>
  </si>
  <si>
    <t>BRIO-MMF TECH</t>
  </si>
  <si>
    <t>DUSTER -MMF</t>
  </si>
  <si>
    <t>HONDA CIVIC-MMF</t>
  </si>
  <si>
    <t>PCP-E25523</t>
  </si>
  <si>
    <t>NANO-MMF</t>
  </si>
  <si>
    <t>POLO BEHR - MMF</t>
  </si>
  <si>
    <t>XYLO-NEW (SUBROS) DENSO TYPE</t>
  </si>
  <si>
    <t>CRUZE BIG (DSL)- PREMIUM-Q5</t>
  </si>
  <si>
    <t>ETIOS-MMF TECH</t>
  </si>
  <si>
    <t>HONDA (I.VTEC) -T5</t>
  </si>
  <si>
    <t>VISTA BEHR</t>
  </si>
  <si>
    <t>XYLO (BACK)</t>
  </si>
  <si>
    <t>FLARE ALUMINUM FITTING (6PCS SET)</t>
  </si>
  <si>
    <t>14x15x18mm ORING - CUT TYPE</t>
  </si>
  <si>
    <t>INNOVA (REAR)</t>
  </si>
  <si>
    <t>VISTA-BEHR Q.JET 6PK</t>
  </si>
  <si>
    <t>ENJOY FRONT-MMF</t>
  </si>
  <si>
    <t>ENJOY-REAR</t>
  </si>
  <si>
    <t>HONDA I.V.TEC T-6 (DENSO TYPE)</t>
  </si>
  <si>
    <t>XUV 500- REAR</t>
  </si>
  <si>
    <t>I-20 PAD TYPE (PTL)-Q5</t>
  </si>
  <si>
    <t>PC-86268AQ5</t>
  </si>
  <si>
    <t>I-20 NEW PAD TYPE-Q5</t>
  </si>
  <si>
    <t>CONCORD SWITCH (SANDEN TYPE BEIGE COLOR) NORMAL</t>
  </si>
  <si>
    <t>HONDA CITY 2016 I.TEC -PTL-Q5</t>
  </si>
  <si>
    <t>PC-86827AQ5</t>
  </si>
  <si>
    <t>ECOSPORT DSLQ5</t>
  </si>
  <si>
    <t>PC-86911AQ5</t>
  </si>
  <si>
    <t>SUPERKING FRONT GRILL WITH LOUVER</t>
  </si>
  <si>
    <t>INDICA VISTA SUBROS 7PK Q.JET</t>
  </si>
  <si>
    <t>AUDI Q7 (REAR)</t>
  </si>
  <si>
    <t>507 IN MULTIGROOVE</t>
  </si>
  <si>
    <t>507-V GROVE PULLEY</t>
  </si>
  <si>
    <t>MERCEDES BENZ 203 WITH DOWN RD- Q5</t>
  </si>
  <si>
    <t>SOMU VECTA DELPHI BS3/BS4</t>
  </si>
  <si>
    <t>ZEN ESTILO-NEW</t>
  </si>
  <si>
    <t>HOSE ROLL</t>
  </si>
  <si>
    <t>CONDENSER-Q5</t>
  </si>
  <si>
    <t>AVEO-HCC</t>
  </si>
  <si>
    <t>POLO (DSL)</t>
  </si>
  <si>
    <t>508 (SD7H15) IN MULTIGROOVE</t>
  </si>
  <si>
    <t>RAPID (DSL)</t>
  </si>
  <si>
    <t>SKODA RAPID BHER-MMF</t>
  </si>
  <si>
    <t>HONDA AMAZE-MMF TECH</t>
  </si>
  <si>
    <t>510-V GROVE PULLEY</t>
  </si>
  <si>
    <t>ENDEVOUR REAR</t>
  </si>
  <si>
    <t>BMW E90 (X1)-DENSO TYPE</t>
  </si>
  <si>
    <t>ESTEEM R134A- 2 PIN</t>
  </si>
  <si>
    <t>I-10 GRAND-MMF</t>
  </si>
  <si>
    <t>VISTA BEHR-Combo 5+1 Free</t>
  </si>
  <si>
    <t>XCENT -MMF</t>
  </si>
  <si>
    <t>SKODA FEBIA (NEW)-MMF</t>
  </si>
  <si>
    <t>SKODA SUPERB-NEW</t>
  </si>
  <si>
    <t>CRETA-DENSO TYPE</t>
  </si>
  <si>
    <t>PCP-E17651</t>
  </si>
  <si>
    <t>FEISTA (NEW)</t>
  </si>
  <si>
    <t>VENTO (DSL)</t>
  </si>
  <si>
    <t>XCENT (PTL)-Q5</t>
  </si>
  <si>
    <t>SX4 (OLD MODEL PTL)-Q5 SUBROS 3770</t>
  </si>
  <si>
    <t>PC-86025AQ5</t>
  </si>
  <si>
    <t>HONDA MOBILO -PTL-Q5</t>
  </si>
  <si>
    <t>PC-86829AQ5</t>
  </si>
  <si>
    <t>HONDA MOBILO -DSL-Q5</t>
  </si>
  <si>
    <t>PC-86828AQ5</t>
  </si>
  <si>
    <t>POLO (DSL)-Q5</t>
  </si>
  <si>
    <t>PC-86457AQ5</t>
  </si>
  <si>
    <t>RAPID (DSL)-Q5</t>
  </si>
  <si>
    <t>RITZ PETROLAQ5</t>
  </si>
  <si>
    <t>PC-86370AQ5</t>
  </si>
  <si>
    <t>SKODA-Q5 SERIES</t>
  </si>
  <si>
    <t>PC-86004BQ5</t>
  </si>
  <si>
    <t>ELANTRA FLUDIC-Q5</t>
  </si>
  <si>
    <t>HONDA CRV (NEW)</t>
  </si>
  <si>
    <t>PC-86398</t>
  </si>
  <si>
    <t>95AG-8C616-FA</t>
  </si>
  <si>
    <t>EVALIA NISSAN-REAR (DENSO TYPE)</t>
  </si>
  <si>
    <t>SCORPIO (HALLA)</t>
  </si>
  <si>
    <t>SD-100MC/SCR-B /</t>
  </si>
  <si>
    <t>CONCORD SWITCH (SANDEN TYPE GREY COLOR) NORMAL</t>
  </si>
  <si>
    <t>MICROBUS FRONT GRILL WITH LOUVER</t>
  </si>
  <si>
    <t>I-10 GRAND-MMF FREE WITH 86536</t>
  </si>
  <si>
    <t>M-HWKS-2-Combo Scheme on 8PCs</t>
  </si>
  <si>
    <t>508 IN MULTIGROOVE</t>
  </si>
  <si>
    <t>R-134A ALUMINUM FITTING (6PCS SET)</t>
  </si>
  <si>
    <t>SANTRO FREE WITH 86125</t>
  </si>
  <si>
    <t>2 PCS 86125 SCHEME OF 86541Q5 WAS NOT SUPPLIED IN 2019-0250,</t>
  </si>
  <si>
    <t>SUPERKING-12V</t>
  </si>
  <si>
    <t>4 PCS 507 IN MULTIGROOVE</t>
  </si>
  <si>
    <t>507 V-GROVE FREE WITH CC</t>
  </si>
  <si>
    <t>507-V GROVE PULLEY FREE WITH CC</t>
  </si>
  <si>
    <t>507-V GROVE PULLEY FREE WITH CC SCHEME</t>
  </si>
  <si>
    <t>ELANTRA FLUDIC-DENSO TYPE</t>
  </si>
  <si>
    <t>4 PCS 508 IN MULTIGROOVE</t>
  </si>
  <si>
    <t>507-V GROVE PULLEY FREE WITH COOLING COIL</t>
  </si>
  <si>
    <t>507 IN MULTIGROOVE FREE WITH COOLING COIL</t>
  </si>
  <si>
    <t>HONDA ACCORD T4-Q5</t>
  </si>
  <si>
    <t>ZEN R-134-(SUBROS)</t>
  </si>
  <si>
    <t>HONDA CITY 2016 I.VTEC -PTL-Q5</t>
  </si>
  <si>
    <t>4 PCS 507-V GROVE PULLEY</t>
  </si>
  <si>
    <t>4 PCS 508-V GROVE PULLEY</t>
  </si>
  <si>
    <t>FREE 1 PCS COMP.507MG WITH CC SCHEME</t>
  </si>
  <si>
    <t>505-V GROVE PULLEY</t>
  </si>
  <si>
    <t>I-10 GRAND-MMF COOLING COIL</t>
  </si>
  <si>
    <t>TS-3305B</t>
  </si>
  <si>
    <t>TAVERA (BACK)</t>
  </si>
  <si>
    <t>AUDI A4 NEW (DENSO TYPE)</t>
  </si>
  <si>
    <t>INDIGO CS (BACK)</t>
  </si>
  <si>
    <t>BEAT (PTL)</t>
  </si>
  <si>
    <t>DUSTER NEW DSL 2016 (BEHR-Q5)</t>
  </si>
  <si>
    <t>ENJOY-DSL</t>
  </si>
  <si>
    <t>HONDA AMAZE -DSL-Q5</t>
  </si>
  <si>
    <t>HONDA CITY 2016 I.D.TEC DSL-Q5</t>
  </si>
  <si>
    <t>PC-86807-Q5</t>
  </si>
  <si>
    <t>TRAVERA-4 PIN</t>
  </si>
  <si>
    <t>BOLERO- R134A (NEW) WITH DRIER</t>
  </si>
  <si>
    <t>BREEZA DSL-Q5</t>
  </si>
  <si>
    <t>BRIO-PTL</t>
  </si>
  <si>
    <t>CIAZ PTL-Q5 D SERIES</t>
  </si>
  <si>
    <t>CRETA DSL</t>
  </si>
  <si>
    <t>CRETA PTL</t>
  </si>
  <si>
    <t>DUSTER DSL 110CC</t>
  </si>
  <si>
    <t>DUSTER 85CC PTL</t>
  </si>
  <si>
    <t>INNOVA - T4</t>
  </si>
  <si>
    <t>I-20 PAD TYPE (PTL)</t>
  </si>
  <si>
    <t>WAGON-R / ALTO - 2 PIN</t>
  </si>
  <si>
    <t>Tempo Traveller-Oring (SUBROS)</t>
  </si>
  <si>
    <t>SAIL-DSL</t>
  </si>
  <si>
    <t>INNOVA - T4 (Q5)</t>
  </si>
  <si>
    <t>BEAT (DSL)</t>
  </si>
  <si>
    <t>EECO NEW WITH DRIER</t>
  </si>
  <si>
    <t>HONDA AMAZE -DSL</t>
  </si>
  <si>
    <t>HONDA AMAZE -PTL</t>
  </si>
  <si>
    <t>I-20 (DSL) T1-WITH PIPE FITTING</t>
  </si>
  <si>
    <t>I-20 (DSL) T2-NEW WITH PIPE</t>
  </si>
  <si>
    <t>I-20 (DSL OLD)-Q5</t>
  </si>
  <si>
    <t>PC-86541Q5</t>
  </si>
  <si>
    <t>M-HAWK IN Q5 SERIES</t>
  </si>
  <si>
    <t>WAGON R / ALTO (NEW)-K10</t>
  </si>
  <si>
    <t>PCP-EUN035</t>
  </si>
  <si>
    <t>MICRA-DSL BHER WITH AL. BRACKET</t>
  </si>
  <si>
    <t>SD-121MC/SANTRO (NEW)</t>
  </si>
  <si>
    <t>507-7PK (WITHOUT BEARING)</t>
  </si>
  <si>
    <t>M-HWAK-WITH CASING</t>
  </si>
  <si>
    <t>SCORPIO-4 PIN (MOTTI CHODI)</t>
  </si>
  <si>
    <t>INDICA R-134A-4 PIN (PATLI CHODI)</t>
  </si>
  <si>
    <t>VARNA FLUDIC-DSL-Q5</t>
  </si>
  <si>
    <t>XCENT (DSL)</t>
  </si>
  <si>
    <t>Universal-O 5/16" WITH FLARE CONVERTIBLE ADOPTER</t>
  </si>
  <si>
    <t>SKODA (BLOCK TYPE)</t>
  </si>
  <si>
    <t>ENJOY-PTL</t>
  </si>
  <si>
    <t>HONDA MOBILO -DSL</t>
  </si>
  <si>
    <t>TEMPO TRAVELLER-NEW</t>
  </si>
  <si>
    <t>PCP-E53443</t>
  </si>
  <si>
    <t>FORD FIGO-DSL</t>
  </si>
  <si>
    <t>HONDA CITY 2016 I.TEC -PTL</t>
  </si>
  <si>
    <t>SX4 SUBROS 4140 (DSL)</t>
  </si>
  <si>
    <t>SD208CP</t>
  </si>
  <si>
    <t>QUICK COUPLER ADOPTER (BLUE)</t>
  </si>
  <si>
    <t>AUDI A3 PREMIUM Q5</t>
  </si>
  <si>
    <t>XUV 500 - Q5 SERIES</t>
  </si>
  <si>
    <t>XUV 500 - REGULAR</t>
  </si>
  <si>
    <t>XYLO SUBROS 3680 -BIG</t>
  </si>
  <si>
    <t>FEISTA (DSL)</t>
  </si>
  <si>
    <t>SD-128MC/FEISTA(DSL)</t>
  </si>
  <si>
    <t>M-HAWK WITH PLASTIC CASING</t>
  </si>
  <si>
    <t>PCP-E18022</t>
  </si>
  <si>
    <t>SUMO GOLD DELPHI-BS4</t>
  </si>
  <si>
    <t>BOLERO - 24V</t>
  </si>
  <si>
    <t>Desiccant Drier/Filter (Medium)</t>
  </si>
  <si>
    <t>TERRANO DSL 2016 (BEHR-Q5)</t>
  </si>
  <si>
    <t>COROLLA Q5</t>
  </si>
  <si>
    <t>PC-86110Q5</t>
  </si>
  <si>
    <t>ERTIGA-Q5</t>
  </si>
  <si>
    <t>PC-86539Q5</t>
  </si>
  <si>
    <t>Honda City-TYPE-3 Q5</t>
  </si>
  <si>
    <t>XCENT (PTL)</t>
  </si>
  <si>
    <t>SD-126MC/120(DSL)</t>
  </si>
  <si>
    <t>SD-124MC/ SWIFT PTL</t>
  </si>
  <si>
    <t>PC-033</t>
  </si>
  <si>
    <t>I-20 (2PCs model)</t>
  </si>
  <si>
    <t>PC-030</t>
  </si>
  <si>
    <t>SWIFT DZIRE-BIG SIZE</t>
  </si>
  <si>
    <t>SWIFT(DSL)-OLD</t>
  </si>
  <si>
    <t>BOLERO- R134A OLD MODEL</t>
  </si>
  <si>
    <t>INDIGO-4PIN (PATLI CHODI)</t>
  </si>
  <si>
    <t>FORCE SUV - DSL</t>
  </si>
  <si>
    <t>VARNA FLUDIC-PTL</t>
  </si>
  <si>
    <t>HONDA ACCORD-Q5</t>
  </si>
  <si>
    <t>PC-86367AQ5</t>
  </si>
  <si>
    <t>SANTRO-2PIN</t>
  </si>
  <si>
    <t>SCORPIO-4PIN (PATLI CHODI)</t>
  </si>
  <si>
    <t>508-7PK (WITHOUT BEARING)</t>
  </si>
  <si>
    <t>Desiccant Drier/Filter (Small)</t>
  </si>
  <si>
    <t>Desiccant Drier/Filter (Large)</t>
  </si>
  <si>
    <t>SCORPIO 2PIN-2PIN</t>
  </si>
  <si>
    <t>SKODA -3PIN</t>
  </si>
  <si>
    <t>747 THERMOAMPLIFIER (NEW) (BOLERO, AMBASDOR)</t>
  </si>
  <si>
    <t>VARNA FLUDIC-DSL</t>
  </si>
  <si>
    <t>SX4 (OLD MODEL PTL) SUBROS 3770</t>
  </si>
  <si>
    <t>BEAT (DSL)-Q5</t>
  </si>
  <si>
    <t>FORTUNER- Q5 SERIES</t>
  </si>
  <si>
    <t>PC-7038D</t>
  </si>
  <si>
    <t>PC-7031A</t>
  </si>
  <si>
    <t>CIAZ DSL-MGP</t>
  </si>
  <si>
    <t>GETZ (2PCs model)</t>
  </si>
  <si>
    <t>BEAT (PTL)-Q5</t>
  </si>
  <si>
    <t>ENJOY-DSL-Q5</t>
  </si>
  <si>
    <t>MERCEDES BENZ 204 WITH DOWN RD- Q5 PREMIUM</t>
  </si>
  <si>
    <t>SKODA LAURA-Q5 SERIES</t>
  </si>
  <si>
    <t>VARNA FLUDIC-DSL-Q5 WITH SCHEME</t>
  </si>
  <si>
    <t>SWIFT (NEW)-Q5</t>
  </si>
  <si>
    <t>PC-86810Q5</t>
  </si>
  <si>
    <t>TUV-300 Q5</t>
  </si>
  <si>
    <t>PC-86809AQ5</t>
  </si>
  <si>
    <t>INDICA VISTA BEHR (TDI) WITH BRECKET</t>
  </si>
  <si>
    <t>SD-133MC/HT4ZX (dsl)</t>
  </si>
  <si>
    <t>Universal-F 5/16" WITH ADOPTER</t>
  </si>
  <si>
    <t>SX 4 (NEW)</t>
  </si>
  <si>
    <t>SX 4 (NEW)-Q5</t>
  </si>
  <si>
    <t>OPTRA -WITH DRIER (PTL)</t>
  </si>
  <si>
    <t>SCORPIO- 'S' Blade 15",12V</t>
  </si>
  <si>
    <t>SD-1008WR-MC /WR, SD237CP/XYLO D2</t>
  </si>
  <si>
    <t>SAIL-PTL</t>
  </si>
  <si>
    <t>A6</t>
  </si>
  <si>
    <t>MICROBUS-24V</t>
  </si>
  <si>
    <t>SD-215CP/120(DSL)</t>
  </si>
  <si>
    <t>HONDA MOBILO -PTL</t>
  </si>
  <si>
    <t>PC-86101-Q5</t>
  </si>
  <si>
    <t>SD-125MC/WR //</t>
  </si>
  <si>
    <t>JPI-14"X10 B-('S' Type Blade) 130W</t>
  </si>
  <si>
    <t>BEHR MOTOR - 130W 12"X10 Blade- ('S' Type Blade)</t>
  </si>
  <si>
    <t>I-20 NEW</t>
  </si>
  <si>
    <t>ETIOS - 2 PIN</t>
  </si>
  <si>
    <t>INDICA BEHR-2PIN</t>
  </si>
  <si>
    <t>TRAVERA-4 PIN (MOTTI CHODI)</t>
  </si>
  <si>
    <t>XYLO SUBROS 3610-SMALL</t>
  </si>
  <si>
    <t>XYLO SUBROS 3680 -BIG-Q5</t>
  </si>
  <si>
    <t>PC-86449-Q5</t>
  </si>
  <si>
    <t>SKODA LAURA-TYPE II</t>
  </si>
  <si>
    <t>UVA (NEW)-DSL</t>
  </si>
  <si>
    <t>UVA (NEW)-PTL</t>
  </si>
  <si>
    <t>PC-86278Q5</t>
  </si>
  <si>
    <t>I-20 (DSL) T2-NEW WITH PIPE -Q5</t>
  </si>
  <si>
    <t>PC-86804Q5</t>
  </si>
  <si>
    <t>I-20 (ELITE)</t>
  </si>
  <si>
    <t>I-20 (DSL OLD)</t>
  </si>
  <si>
    <t>INDICA BEHR-CR4</t>
  </si>
  <si>
    <t>INDICA VISTA SUBROS-T1 (PTL)</t>
  </si>
  <si>
    <t>PAJERO SPORT-Q5 (NEW)</t>
  </si>
  <si>
    <t>PC-86758-Q5</t>
  </si>
  <si>
    <t>CIAZ DSL-MGP -IN Q5 SERIES</t>
  </si>
  <si>
    <t>DUSTER 85CC PTL-Q5</t>
  </si>
  <si>
    <t>ELANTRA FLUDIC</t>
  </si>
  <si>
    <t>ENJOY-PTL-Q5</t>
  </si>
  <si>
    <t>BALENO (OLD)</t>
  </si>
  <si>
    <t>PC-86251AQ5</t>
  </si>
  <si>
    <t>Tempo Traveller-SMALL (DENFOS)</t>
  </si>
  <si>
    <t>Universal-F 3/8" WITH BOLT</t>
  </si>
  <si>
    <t>SANDEN 508 R134 COIL - 24V</t>
  </si>
  <si>
    <t>ALTIS -DSL</t>
  </si>
  <si>
    <t>SANTRO-FREE WITH 86541</t>
  </si>
  <si>
    <t>SWIFT-Combo Scheme 5+1free</t>
  </si>
  <si>
    <t>SD-108MC/HT3</t>
  </si>
  <si>
    <t>INNOVA - T4 (Q5) WITH SCHEME 7+1PCS i10 grand cc FREE TILL 31.03.19</t>
  </si>
  <si>
    <t>AUDI (ORIGINAL MADE IN GERMANY)</t>
  </si>
  <si>
    <t>QUALIS-4 PIN (MOTTI CHODI)</t>
  </si>
  <si>
    <t>QUALIS - 2 PIN</t>
  </si>
  <si>
    <t>AMBASDOR R134A-2PIN</t>
  </si>
  <si>
    <t>ALTIS -DSL- Q5</t>
  </si>
  <si>
    <t>FLARE (ANGLE TYPE)</t>
  </si>
  <si>
    <t>O-RING (ANGLE TYPE)</t>
  </si>
  <si>
    <t>SUZUKI SWIFT-PTL</t>
  </si>
  <si>
    <t>SANTRO (ANGLE TYPE)</t>
  </si>
  <si>
    <t>TRAVERA (BLOCK TYPE)</t>
  </si>
  <si>
    <t>HONDA CITY 2016 I.VTEC DSL-Q5</t>
  </si>
  <si>
    <t>HONDA CITY 2016 I.VTEC -PTL</t>
  </si>
  <si>
    <t>TATA ARIA-DSL</t>
  </si>
  <si>
    <t>AUDI A6 PREMIUM Q5</t>
  </si>
  <si>
    <t>JATTA-OLD MODEL</t>
  </si>
  <si>
    <t>508 IN 7 PISTON (SD7H15) MULTIGROOVE</t>
  </si>
  <si>
    <t>INDICA SUBROS (ND)</t>
  </si>
  <si>
    <t>SAFARI R134-2PIN</t>
  </si>
  <si>
    <t>INNOVA - T4 (Q5) FREE 1 PCS PC CC I-10 GRAND ON 7 PCS 86536Q5</t>
  </si>
  <si>
    <t>ORIFICE TUBE ORANGE</t>
  </si>
  <si>
    <t>SD-103MC/BLR 24V</t>
  </si>
  <si>
    <t>ALTIS -PTL</t>
  </si>
  <si>
    <t>SD118MC/508R2134A24V</t>
  </si>
  <si>
    <t>Source Row</t>
  </si>
  <si>
    <t>Total Qty</t>
  </si>
  <si>
    <t>Challan No</t>
  </si>
  <si>
    <t>CAMRY -  02-05</t>
  </si>
  <si>
    <t>ETIOS  (DSL)</t>
  </si>
  <si>
    <t>HONDA  CIVIC-Q5</t>
  </si>
  <si>
    <t>INDICA SUBROS  NEW</t>
  </si>
  <si>
    <t>INDICA VISTA BEHR-      Q-JET</t>
  </si>
  <si>
    <t>MERX   BENZ-DW203-Q5</t>
  </si>
  <si>
    <t>SAIL     DSL</t>
  </si>
  <si>
    <t>SAIL     DSL-Q5</t>
  </si>
  <si>
    <t>SAIL     PTL</t>
  </si>
  <si>
    <t xml:space="preserve"> SUMO GOLD DELPHI BS4</t>
  </si>
  <si>
    <t>ZEN ESTILO-   T1</t>
  </si>
  <si>
    <t xml:space="preserve">PC-86589Q5 </t>
  </si>
  <si>
    <t xml:space="preserve">PC-86535Q5 </t>
  </si>
  <si>
    <t xml:space="preserve">PC-86398-Q5                </t>
  </si>
  <si>
    <t xml:space="preserve">PC-86101 Q5               </t>
  </si>
  <si>
    <t xml:space="preserve">PC-86758Q5         </t>
  </si>
  <si>
    <t>CancelledChallans</t>
  </si>
  <si>
    <t>ChallanNo</t>
  </si>
  <si>
    <t>Cancelled</t>
  </si>
  <si>
    <t>CleanCode</t>
  </si>
  <si>
    <t>Challan</t>
  </si>
  <si>
    <t xml:space="preserve">  </t>
  </si>
  <si>
    <t>Rows</t>
  </si>
  <si>
    <t>FORMULA CHECK - type a part code in B3</t>
  </si>
  <si>
    <t>Part code to test</t>
  </si>
  <si>
    <t>RAW SEARCH (what Ctrl+F would find)</t>
  </si>
  <si>
    <t>Cells in CHALLAN col C containing this text</t>
  </si>
  <si>
    <t>Cells in CHALLAN col C exactly equal to this</t>
  </si>
  <si>
    <t>Sum of TOTAL QTY on those exact cells (incl. cancelled)</t>
  </si>
  <si>
    <t>WHAT THE SHEET1 FORMULA COUNTS</t>
  </si>
  <si>
    <t>Live lines (cancelled excluded)</t>
  </si>
  <si>
    <t>Live quantity  &lt;-- should equal Sheet1 col D</t>
  </si>
  <si>
    <t>Cancelled lines</t>
  </si>
  <si>
    <t>Cancelled quantity</t>
  </si>
  <si>
    <t>Total lines (live + cancelled)</t>
  </si>
  <si>
    <t>CROSS-CHECK AGAINST SHEET1</t>
  </si>
  <si>
    <t>Sheet1 row holding this code</t>
  </si>
  <si>
    <t>Sheet1 item name</t>
  </si>
  <si>
    <t>Sheet1 Challan (col D)</t>
  </si>
  <si>
    <t>Difference (panel live qty - Sheet1 D)</t>
  </si>
  <si>
    <t>Live challans carrying this code</t>
  </si>
  <si>
    <t>Row in CHALLAN</t>
  </si>
  <si>
    <t>TEMPO TRAVELLER-ORING 3/8 
SIZE 70*270</t>
  </si>
  <si>
    <t>Universal BUS- 3/8F
SIZE 76*245</t>
  </si>
  <si>
    <t>Drier</t>
  </si>
  <si>
    <t>Stock</t>
  </si>
  <si>
    <t>Part Code</t>
  </si>
  <si>
    <t>-</t>
  </si>
  <si>
    <t>Basis</t>
  </si>
  <si>
    <t>D</t>
  </si>
  <si>
    <t>Code</t>
  </si>
  <si>
    <t>Group</t>
  </si>
  <si>
    <t>CONCORD-AL, BEIGE / WOODEN COLOR GRILL (WITH ELECTRONIC SWITCH WITH SEPARATE RELAY &amp; RESISTOR)</t>
  </si>
  <si>
    <t>CONCORD-AL, BEIGE / WOODEN COLOR GRILL (WITH ELECTRONIC SWITCH IN-BUILT RELAY &amp; RESISTOR)</t>
  </si>
  <si>
    <t>CONCORD-COPPER, BEIGE / WOODEN COLOR GRILL (WITH ELECTRONIC SWITCH IN-BUILT RELAY &amp; RESISTOR)</t>
  </si>
  <si>
    <t>CONCORD-AL , GREY / WITH GREY COLOR GRILL AND MANUAL SWITCH</t>
  </si>
  <si>
    <t>CONCORD-AL , BEIGE / WITH DARK BROWN COLOR GRILL AND MANUAL SWITCH</t>
  </si>
  <si>
    <t>Section</t>
  </si>
  <si>
    <t>BEHR 12"X10  ('S')</t>
  </si>
  <si>
    <t>SCORPIO- 'S'  15",12V</t>
  </si>
  <si>
    <t>JPI-16"X10  ('S')</t>
  </si>
  <si>
    <t>SCORPIO CRDI                    (12PCS CTN)</t>
  </si>
  <si>
    <t>SCORPIO CRDI NEW STOCK                     (6PC CTN)</t>
  </si>
  <si>
    <t>ESTEEM-R12/Lancer/ACCENT          -2 PIN</t>
  </si>
  <si>
    <t>CONCORD DIGITAL SWITCH          (Without Resistance &amp; wire)</t>
  </si>
  <si>
    <t>CONCORD DIGITAL SWITCH          (With Resistance &amp; Relay)</t>
  </si>
  <si>
    <t>CONCORD DIGITAL SWITCH    (Without Resistance &amp; Relay)</t>
  </si>
  <si>
    <t>SD-1000-507R
134-MC</t>
  </si>
  <si>
    <t>SD-1000-508R
134-MC-24V</t>
  </si>
  <si>
    <t>MAGNATTE COIL 
HONDA CITY-T1</t>
  </si>
  <si>
    <t>MAGNATTE COIL
 HONDA CITY-T3</t>
  </si>
  <si>
    <t xml:space="preserve">MAGNATTE COIL SONATA
 / ACCENT / CRD-I / 
TRAVERA </t>
  </si>
  <si>
    <t>MAGNATIC COIL HS-11 
SANTRO XING (OLD)</t>
  </si>
  <si>
    <t>MAGNETIC COIL MC-A HS-11 
SANTRO XING (NEW)</t>
  </si>
  <si>
    <t>MAGNETIC COIL SANTRO 
(SP10)-DELPHI</t>
  </si>
  <si>
    <t>MAGNETIC COIL SUBROS
 ND ESTEEM</t>
  </si>
  <si>
    <t>MAGNETIC COIL WAGON-R
 / INNOVA SMALL</t>
  </si>
  <si>
    <t>MAGNETIC COIL TATA SUMO 
/ BOLERO/CORSA</t>
  </si>
  <si>
    <t>MAGNETIC COIL -INNOVA 
DUAL AC/ACCORD</t>
  </si>
  <si>
    <t>SDN-1022MC/SWIFT // SD-123MC/SWIFT (DSL)</t>
  </si>
  <si>
    <t>SD-1014BLR-MC // SDN-1016/MC/BOLERO // SD-102MC/BLR OE</t>
  </si>
  <si>
    <t>SD-1020ACCD-MC // SDN-1018/MC/INNOVA DUAL // SD-101MC/INNOVA DUAL</t>
  </si>
  <si>
    <t>SD-1020ACCD-MC // SD-202CP/INNOVA</t>
  </si>
  <si>
    <t>SD-1020ACCD-MC // SD-302PL/INNOVA DUAL</t>
  </si>
  <si>
    <t>SDN-1019M C/BOLERO-24V // SD-103MC/BLR 24V</t>
  </si>
  <si>
    <t>SD-1012SCR-MC // SD-306PL/SCORPIO</t>
  </si>
  <si>
    <t>SD-1004-MC (DELPHI) // SD-205CP/XING</t>
  </si>
  <si>
    <t>SD-1004-MC(OLD) // SD-1004- MC (NEW) // SD-1004-MC (DELPHI) // SD-1004E SD-305PL/XING</t>
  </si>
  <si>
    <t>SD-1008WR-MC // SDN-1014/MC/WR // SD-125MC/WR // SD142MC/XYLO D2</t>
  </si>
  <si>
    <t>SD-1004-MC(OLD) // SDN-1009/MC/XING (NEW) // SD-121MC/SANTRO (NEW) SD-132MC/i20 (PTL)</t>
  </si>
  <si>
    <t>SD-136MC/A-STAR SD-135MC/SX4</t>
  </si>
  <si>
    <t>SDN-1020MC/HCT3 // SD-108MC/HT3 SD-106MC/CIVIC</t>
  </si>
  <si>
    <t>SD-100MC/SCR-B / SD-1002-MC // SDN-1007/MC/ACCENT CRDI // SD-138MC/MHWK</t>
  </si>
  <si>
    <t>SD-1011ACRDI-MC // SDN-021/QUALIS</t>
  </si>
  <si>
    <t>Verdict</t>
  </si>
  <si>
    <t>Item</t>
  </si>
  <si>
    <t>PART 1 – CONDENSERS</t>
  </si>
  <si>
    <t>PART 2 – O-RINGS &amp; FLARE SIZES</t>
  </si>
  <si>
    <t>PART 7 – PULLEYS</t>
  </si>
  <si>
    <t>PART 7 – CLUTCH SETS</t>
  </si>
  <si>
    <t>PART 7 – COILS</t>
  </si>
  <si>
    <t>PART 10 – HOSE &amp; TUBE ASSEMBLIES</t>
  </si>
  <si>
    <t>PART 8 – HOSE &amp; TUBE ASSEMBLIES</t>
  </si>
  <si>
    <t>PART 9 – HOSE &amp; TUBE ASSEMBLIES</t>
  </si>
  <si>
    <t>Gap</t>
  </si>
  <si>
    <t>(no description)</t>
  </si>
  <si>
    <t/>
  </si>
  <si>
    <t>406220</t>
  </si>
  <si>
    <t>355220</t>
  </si>
  <si>
    <t>355222</t>
  </si>
  <si>
    <t>Book</t>
  </si>
  <si>
    <t>Part Name</t>
  </si>
  <si>
    <t>Part Number</t>
  </si>
  <si>
    <t>Cancel Evidence</t>
  </si>
  <si>
    <t>Qty column</t>
  </si>
  <si>
    <t>CHALLAN!row 36 'cancel shifted to 2018-1151/31.12.18'</t>
  </si>
  <si>
    <t>FLUENCE RENAULT -Q5</t>
  </si>
  <si>
    <t>VALIDITY: 7DAYS FROM THE DATE</t>
  </si>
  <si>
    <t>D x E</t>
  </si>
  <si>
    <t>INDICA BEHR (EV2)</t>
  </si>
  <si>
    <t>CHALLAN!row 167 'CANCEL'</t>
  </si>
  <si>
    <t>HONDA T5 (DENSO TYPE)</t>
  </si>
  <si>
    <t>INNOVA REAR- (DENSO TYPE)</t>
  </si>
  <si>
    <t>PC-1801A PC-1047B</t>
  </si>
  <si>
    <t>Toyota Qualis / Safari</t>
  </si>
  <si>
    <t>CHALLAN!row 273 'CANCEL'</t>
  </si>
  <si>
    <t>IF GOODS DAMAGE IN TRANSIT</t>
  </si>
  <si>
    <t>CHALLAN!row 385 'CANCEL BECAUSE PAPA WANTED TO GIVE EXTRA BENEFITS TO CUSTOME'</t>
  </si>
  <si>
    <t>CHALLAN!row 709 'CANCEL'</t>
  </si>
  <si>
    <t>QUALIS / R134A</t>
  </si>
  <si>
    <t>SANTRO XING (BLOCK TYPE)</t>
  </si>
  <si>
    <t>35BG05S16G-2DL 35BD219DU 355520</t>
  </si>
  <si>
    <t>35BG05S7G-2DL 35BD5020DU 355020</t>
  </si>
  <si>
    <t>35BD5220DF 35BD5220DU 355220</t>
  </si>
  <si>
    <t>30BD40DU 305523</t>
  </si>
  <si>
    <t>30BGS32-DST 30BD5220DU 305220</t>
  </si>
  <si>
    <t>INDICA BEHR-R134A (QUARTER JET) (WITH BRACKET)</t>
  </si>
  <si>
    <t>SKODA NEW PREMIUM Q5</t>
  </si>
  <si>
    <t>AUDI Q3 PREMIUM Q5</t>
  </si>
  <si>
    <t>PC-E111 PCP-EUN111</t>
  </si>
  <si>
    <t>LANCER MMC (ANGLE TYPE)</t>
  </si>
  <si>
    <t>CHALLAN!row 1619 'CANCEL'</t>
  </si>
  <si>
    <t>PC-7031A PC-7226</t>
  </si>
  <si>
    <t>CHALLAN!row 1697 'cancel'</t>
  </si>
  <si>
    <t>VARNA (D)</t>
  </si>
  <si>
    <t>HONDA ACCORD NEW (DENSO TYPE)</t>
  </si>
  <si>
    <t>PC-7035 / PC-7305-ourter ctn</t>
  </si>
  <si>
    <t>SUPERKING AC SWITCH WITH WIRE</t>
  </si>
  <si>
    <t>INDIGO / INDICA BEHR (WITH BRACKET)</t>
  </si>
  <si>
    <t>CHALLAN!row 2447 'CANCEL'</t>
  </si>
  <si>
    <t>CHALLAN!row 2632 'CANCEL'</t>
  </si>
  <si>
    <t>CHALLAN!row 2731 'CANCEL'</t>
  </si>
  <si>
    <t>SD-1001HCT1-MC SD-1001HCT3-MC</t>
  </si>
  <si>
    <t>SWIFT (PTL)</t>
  </si>
  <si>
    <t>PC-0024 PC035</t>
  </si>
  <si>
    <t>WAGON-R (WITHOUT PLASTIC CASE)</t>
  </si>
  <si>
    <t>CHALLAN!row 2952 'CANCEL'</t>
  </si>
  <si>
    <t>SANDEN 507 R134 COIL -12V</t>
  </si>
  <si>
    <t>CHALLAN!row 3232 'CANCEL'</t>
  </si>
  <si>
    <t>CHALLAN!row 3317 'CANCEL'</t>
  </si>
  <si>
    <t>PC-7038D PC-7223</t>
  </si>
  <si>
    <t>Santro small/Travera/Scorpio/ Ikon/Sonata (CUT TYPE)</t>
  </si>
  <si>
    <t>40BGS11G-2DS 40BD219DU 406224</t>
  </si>
  <si>
    <t>INDICA EV2 SUBROS 4540 INDICA CR4 SUBROS</t>
  </si>
  <si>
    <t>3302</t>
  </si>
  <si>
    <t>3306</t>
  </si>
  <si>
    <t>MERCEDES BENZ W211/E200 WITH DOWN RD- Q5 PREMIUM</t>
  </si>
  <si>
    <t>86125</t>
  </si>
  <si>
    <t>30BD4712DU 304712</t>
  </si>
  <si>
    <t>ACCENT (BLOCK TYPE)</t>
  </si>
  <si>
    <t>CHALLAN!row 4631 'CANCEL'</t>
  </si>
  <si>
    <t>CHALLAN!row 4670 'CANCEL'</t>
  </si>
  <si>
    <t>CHALLAN!row 4837 'cancel'</t>
  </si>
  <si>
    <t>CHALLAN!row 5300 'CANCEL'</t>
  </si>
  <si>
    <t>CHALLAN!row 5384 'CANCEL'</t>
  </si>
  <si>
    <t>ECOSPORT (DENSO TYPE)</t>
  </si>
  <si>
    <t>CHALLAN!row 5500 'CANCEL'</t>
  </si>
  <si>
    <t>CHALLAN!row 5772 'CANCEL'</t>
  </si>
  <si>
    <t>SD-226CP/A-STAR, SD-224CP/SX4 SD238CP/ETOS-DSL, SD-208CP/XYLO D2, SD244CP/ALTO 800</t>
  </si>
  <si>
    <t>SD-233CP/MHWK / SD-206CP/SCR-B</t>
  </si>
  <si>
    <t>CHALLAN!row 6022 'CANCEL'</t>
  </si>
  <si>
    <t>35BD4820DU 354820</t>
  </si>
  <si>
    <t>SKODA OCTIVA-NEW (MMF TYPE)</t>
  </si>
  <si>
    <t>CHALLAN!row 6250 'CANCEL'</t>
  </si>
  <si>
    <t>CHALLAN!row 6392 'CANCEL'</t>
  </si>
  <si>
    <t>Honda City / SWIFT PTL</t>
  </si>
  <si>
    <t>SD-226CP/A-STAR, SD238CP/ETOS-DSL SD-208CP/WR, SD237CP/XYLO D2</t>
  </si>
  <si>
    <t>SDN-1022MC/SWIFT // SD- 123MC/SWIFT (DSL)</t>
  </si>
  <si>
    <t>SD-1004-MC(OLD) // SDN- 1009/MC/XING (NEW) // SD-121MC/SANTRO (NEW) SD- 132MC/i20 (PTL)</t>
  </si>
  <si>
    <t>SD-1002-MC // SDN- 1007/MC/ACCENT CRDI // SD- 138MC/MHWK // SD-100MC/SCR</t>
  </si>
  <si>
    <t>PC-E414 PCP-E58414</t>
  </si>
  <si>
    <t>CHALLAN!row 7187 'CANCEL'</t>
  </si>
  <si>
    <t>FORTUBER- FRONT (DENSO TYPE)</t>
  </si>
  <si>
    <t>FORTUNER REAR- (DENSO TYPE)</t>
  </si>
  <si>
    <t>CHALLAN!row 7304 'CANCEL'</t>
  </si>
  <si>
    <t>CHALLAN!row 7341 'CANCEL'</t>
  </si>
  <si>
    <t>SEA-NAIR SA-9001</t>
  </si>
  <si>
    <t>CHALLAN!row 7733 'cancel'</t>
  </si>
  <si>
    <t>CONCORD DIGITAL SWITCH (NEW) (With Resistance &amp; Relay)</t>
  </si>
  <si>
    <t>BMW 3 SERIES (X1)-DENSO TYPE</t>
  </si>
  <si>
    <t>INNOVA- COMBO (FRONT &amp; REAR) 4PC each</t>
  </si>
  <si>
    <t>CHALLAN!row 8120 'CANCEL'</t>
  </si>
  <si>
    <t>CHALLAN!row 8851 'CANCEL'; CHALLAN!row 8854 'CANCEL'</t>
  </si>
  <si>
    <t>10"X6 B- ('S' Type Blade)</t>
  </si>
  <si>
    <t>PC-E011 PCP-E76011</t>
  </si>
  <si>
    <t>HONDA JAZZ (DENSO TYPE)</t>
  </si>
  <si>
    <t>PAJERIO SPORTS (DENSO TYPE)</t>
  </si>
  <si>
    <t>PC-22003B PC-1190</t>
  </si>
  <si>
    <t>SKODA SUPERB (NEW) PREMIUM Q5</t>
  </si>
  <si>
    <t>PC-848L PC-7203</t>
  </si>
  <si>
    <t>CHALLAN!row 8924 'CANCEL'</t>
  </si>
  <si>
    <t>PC-7032A PC-7228</t>
  </si>
  <si>
    <t>BMW 3 SERIES E60 SMALL Q5 PREMIUM</t>
  </si>
  <si>
    <t>CHALLAN!row 10516 'CANCEL'</t>
  </si>
  <si>
    <t>UNICLA SEA-NAIR</t>
  </si>
  <si>
    <t>PC-4713 10S11C</t>
  </si>
  <si>
    <t>CHALLAN!row 11938 'CANCEL SHIFTED TO 2018-1165'</t>
  </si>
  <si>
    <t>CHALLAN!row 12097 'CANCEL'</t>
  </si>
  <si>
    <t>CHALLAN!row 12174 'CANCEL'</t>
  </si>
  <si>
    <t>SD-1005ND-MC // SDN-1012/MC/ND // SD-113MC/ND</t>
  </si>
  <si>
    <t>SD-1003-MC // SDN-1008/MC/QUALIS // SD-114MC/QUALIS</t>
  </si>
  <si>
    <t>CHALLAN!row 12301 'CANCEL'</t>
  </si>
  <si>
    <t>32BD4718DU 304718</t>
  </si>
  <si>
    <t>CHALLAN!row 13161 'CANCEL'</t>
  </si>
  <si>
    <t>CHALLAN!row 13772 'CANCEL'</t>
  </si>
  <si>
    <t>142526</t>
  </si>
  <si>
    <t>CHALLAN!row 14043 'CANCEL'</t>
  </si>
  <si>
    <t>CHALLAN!row 14124 'CANCEL'</t>
  </si>
  <si>
    <t>CHALLAN!row 14949 'CANCEL'</t>
  </si>
  <si>
    <t>AUDI Q7 PREMIUM Q5</t>
  </si>
  <si>
    <t>CHALLAN!row 15308 'CANCEL'</t>
  </si>
  <si>
    <t>HONDA CITY (TYPE-1) (ANGLE TYPE)</t>
  </si>
  <si>
    <t>CHALLAN!row 15679 'cancel'</t>
  </si>
  <si>
    <t>CHALLAN!row 15713 'cancel'</t>
  </si>
  <si>
    <t>CHALLAN!row 15783 'CANCEL'</t>
  </si>
  <si>
    <t>CHALLAN!row 15858 'CANCEL'</t>
  </si>
  <si>
    <t>CHALLAN!row 15899 'CANCEL'</t>
  </si>
  <si>
    <t>CHALLAN!row 16286 'CANCEL'</t>
  </si>
  <si>
    <t>CHALLAN!row 16357 'CANCEL'</t>
  </si>
  <si>
    <t>38BG05S6-DST2 38BD5417DU 385417</t>
  </si>
  <si>
    <t>BMW 3 SERIES E60 BIG Q5 PREMIUM</t>
  </si>
  <si>
    <t>PC-E431 PCP-E30431</t>
  </si>
  <si>
    <t>CHALLAN!row 17597 'CANCEL SHIFT TO 2018-1166'</t>
  </si>
  <si>
    <t>CHALLAN!row 17939 'CANCEL'</t>
  </si>
  <si>
    <t>CHALLAN!row 17982 'CANCEL'</t>
  </si>
  <si>
    <t>CHALLAN!row 18111 'CANCEL'</t>
  </si>
  <si>
    <t>CHALLAN!row 18619 'CANCEL'</t>
  </si>
  <si>
    <t>CHALLAN!row 18776 'CANCEL'</t>
  </si>
  <si>
    <t>CHALLAN!row 19061 'CANCEL'</t>
  </si>
  <si>
    <t>CHALLAN!row 19105 'CANCEL'</t>
  </si>
  <si>
    <t>CHALLAN!row 19147 'CANCEL'</t>
  </si>
  <si>
    <t>CHALLAN!row 19448 'cancel'</t>
  </si>
  <si>
    <t>35BD5220AT 35BD5220DF 35BD5220DU 355220</t>
  </si>
  <si>
    <t>CHALLAN!row 20336 'CANCEL'</t>
  </si>
  <si>
    <t>CHALLAN!row 20556 'CANCEL'</t>
  </si>
  <si>
    <t>CHALLAN!row 20641 'CANCEL'</t>
  </si>
  <si>
    <t>SWIFT (NEW) 2012</t>
  </si>
  <si>
    <t>FREE PC3600 COMPRESSOR FREE ON 1.50 LACS ORDER U/S</t>
  </si>
  <si>
    <t>CHALLAN!row 21193 'CANCEL'</t>
  </si>
  <si>
    <t>CHALLAN!row 22006 'CANCEL'</t>
  </si>
  <si>
    <t>Block start row</t>
  </si>
  <si>
    <t>PART SUMMARY 2019 — Challan book GST-Challan 2019-0001 to 2019-0490 (01.01.19 – 13.05.19). Total Qty = D × E, else Qty column. Cancelled = CANCEL mark in the challan block. Values from Pivot Data; checks live.</t>
  </si>
  <si>
    <t>Cancelled Qty</t>
  </si>
  <si>
    <t>Net Qty (excl. Cancelled)</t>
  </si>
  <si>
    <t>GRAND TOTAL</t>
  </si>
  <si>
    <t>RECONCILIATION (checks must be 0)</t>
  </si>
  <si>
    <t>Challan lines</t>
  </si>
  <si>
    <t xml:space="preserve">  of which D × E</t>
  </si>
  <si>
    <t xml:space="preserve">  of which Qty column</t>
  </si>
  <si>
    <t>Part Name + Part Number groups (exact)</t>
  </si>
  <si>
    <t>Total Qty − Pivot Data total</t>
  </si>
  <si>
    <t>Cancelled Qty − Pivot Data cancelled</t>
  </si>
  <si>
    <t>Net − (Total − Cancelled)</t>
  </si>
  <si>
    <t>Cancelled challans / lines</t>
  </si>
  <si>
    <t>Check</t>
  </si>
  <si>
    <t>Grand Total</t>
  </si>
  <si>
    <t>Sum of Total Qty</t>
  </si>
  <si>
    <t>(Multiple Items)</t>
  </si>
  <si>
    <t>PIVOT SUMMARY 2019 — PivotTable over Pivot Data (challan book)</t>
  </si>
  <si>
    <t>Cancelled filter "-" = active challans only. Double-click any total to list its lines. Grand total must equal Part Summary Net Qty.</t>
  </si>
  <si>
    <t>Net − Pivot Summary total (active)</t>
  </si>
  <si>
    <t>CONDENSER (Part 1) — AUDIT 2019</t>
  </si>
  <si>
    <t>221 Recon condenser rows: Challan recounted from active challan lines (Pivot Data, 01.01–13.05.19); every Part 1 ledger sale traced to its challan. Stock = Part 1 TOTAL SOLD.</t>
  </si>
  <si>
    <t>AT A GLANCE</t>
  </si>
  <si>
    <t>Gap (pcs)</t>
  </si>
  <si>
    <t>Rows reviewed</t>
  </si>
  <si>
    <t>Tie (no gap) before audit</t>
  </si>
  <si>
    <t>Fixed — Recon formula missed challan lines</t>
  </si>
  <si>
    <t>Explained — gap fully traced to ledger postings (noted on Recon, green)</t>
  </si>
  <si>
    <t>CONFLICTS FOR DECISION</t>
  </si>
  <si>
    <t>One code used for several car models</t>
  </si>
  <si>
    <t>Ledger qty differs from challan line</t>
  </si>
  <si>
    <t>Ledger sale, no challan line under this code</t>
  </si>
  <si>
    <t>Ledger postings not fully traced</t>
  </si>
  <si>
    <t>Total</t>
  </si>
  <si>
    <t>CONFLICT REGISTER</t>
  </si>
  <si>
    <t>#</t>
  </si>
  <si>
    <t>Conflict</t>
  </si>
  <si>
    <t>Recon row</t>
  </si>
  <si>
    <t>Part</t>
  </si>
  <si>
    <t>Recon Challan</t>
  </si>
  <si>
    <t>Ledger sold</t>
  </si>
  <si>
    <t>Gap / detail</t>
  </si>
  <si>
    <t>-231 — Lines under PC-86541-Q5 (240 pcs) carry: I-20 (DSL OLD)-Q5 / VARNA FLUDIC-DSL-Q5 / VARNA FLUDIC-DSL-Q5 WITH SCHEME; ledger books 231.</t>
  </si>
  <si>
    <t>-197 — Lines under PC-86448B (205 pcs) carry: I-20 NEW PAD TYPE / I-10 GRAND (PTL) / I-20 (ELITE); ledger books 197.</t>
  </si>
  <si>
    <t>46 — Lines under PC-86393 (498 pcs) carry: WAGON R / ALTO (NEW)-K10 / ZEN ESTILO -T2; ledger books 452.</t>
  </si>
  <si>
    <t>45 — Lines under PC-86365 (128 pcs) carry: EECO / VERSA; ledger books 84.</t>
  </si>
  <si>
    <t>40 — Lines under PC-86910 (143 pcs) carry: SAIL-DSL / TATA ARIA-DSL; ledger books 103.</t>
  </si>
  <si>
    <t>38 — Lines under PC-86539 (335 pcs) carry: SWIFT (NEW) / ERTIGA / SX 4 (NEW); ledger books 297.</t>
  </si>
  <si>
    <t>-33 — Lines under PC-86539-Q5 (58 pcs) carry: SWIFT (NEW)-Q5 / SX 4 (NEW)-Q5 / ERTIGA-Q5; ledger books 33.</t>
  </si>
  <si>
    <t>21 — Lines under PC-86536-Q5 (81 pcs) carry: INNOVA - T4 (Q5) / INNOVA - T4 (Q5) FREE 1 PCS PC CC I-10 GRAND ON 7 PCS 86536Q5; ledger books 60.</t>
  </si>
  <si>
    <t>21 — Lines under PC-86449 (88 pcs) carry: TEMPO TRAVELLER-NEW / XYLO SUBROS 3680 -BIG; ledger books 68.</t>
  </si>
  <si>
    <t>19 — Lines under PC-86920 (69 pcs) carry: DUSTER DSL 110CC / TERRANO; ledger books 50.</t>
  </si>
  <si>
    <t>8 — Lines under PCP-C86020 (28 pcs) carry: AUDI Q3 PREMIUM Q5 / SKODA SUPERB (NEW) PREMIUM Q5; ledger books 20.</t>
  </si>
  <si>
    <t>5 — Lines under PC-86655 (107 pcs) carry: I-10 GRAND (DSL) / XCENT (DSL) / VARNA FLUDIC-PTL; ledger books 102.</t>
  </si>
  <si>
    <t>-5 — Lines under PC-86125 (52 pcs) carry: SANTRO / SANTRO FREE WITH 86541-Q5 / SANTRO-FREE WITH 86541; ledger books 55.</t>
  </si>
  <si>
    <t>3 — Lines under PC-86803 (40 pcs) carry: S-CROSS (MARUTI) / BALENO-NEW; ledger books 37.</t>
  </si>
  <si>
    <t>75 — 2019-0002 L7/C5.</t>
  </si>
  <si>
    <t>50 — 2019-0314 L12/C10.</t>
  </si>
  <si>
    <t>36 — 2019-0253 L6/C5.</t>
  </si>
  <si>
    <t>17 — 2019-0197 L4/C2.</t>
  </si>
  <si>
    <t>15 — 2019-0134 L6/C1.</t>
  </si>
  <si>
    <t>15 — 2019-0261 L3/C1.</t>
  </si>
  <si>
    <t>12 — 2019-0165 L7/C5.</t>
  </si>
  <si>
    <t>11 — 2019-0270 L2/C1.</t>
  </si>
  <si>
    <t>11 — 2019-0153 L20/C10.</t>
  </si>
  <si>
    <t>11 — 2019-0473 L5/C4.</t>
  </si>
  <si>
    <t>1 — 2019-0216 L10/C5.</t>
  </si>
  <si>
    <t>1 — 2019-0388 L6/C5.</t>
  </si>
  <si>
    <t>-72 — Ledger 72 sold on 2019-0315:10, 2019-0390:15; likely a variant code on the challan.</t>
  </si>
  <si>
    <t>-47 — Ledger 47 sold on 2019-0315:5; likely a variant code on the challan.</t>
  </si>
  <si>
    <t>-43 — Ledger 43 sold; likely a variant code on the challan.</t>
  </si>
  <si>
    <t>-16 — Ledger 16 sold; likely a variant code on the challan.</t>
  </si>
  <si>
    <t>-13 — Ledger 13 sold; likely a variant code on the challan.</t>
  </si>
  <si>
    <t>-10 — Ledger 10 sold; likely a variant code on the challan.</t>
  </si>
  <si>
    <t>-8 — Ledger 8 sold; likely a variant code on the challan.</t>
  </si>
  <si>
    <t>-5 — Ledger 5 sold; likely a variant code on the challan.</t>
  </si>
  <si>
    <t>-4 — Ledger 4 sold; likely a variant code on the challan.</t>
  </si>
  <si>
    <t>-3 — Ledger 3 sold; likely a variant code on the challan.</t>
  </si>
  <si>
    <t>3 — Ledger 33 sold on 2019-0118:1; likely a variant code on the challan.</t>
  </si>
  <si>
    <t>-2 — Ledger 2 sold; likely a variant code on the challan.</t>
  </si>
  <si>
    <t>-1 — Ledger 1 sold; likely a variant code on the challan.</t>
  </si>
  <si>
    <t>43 — not posted: 2019-0037:5, 2019-0224:10, 2019-0317:5, 2019-0349:2</t>
  </si>
  <si>
    <t>22 — not posted: 2019-0224:2, 2019-0317:5, 2019-0335:5, 2019-0387:1</t>
  </si>
  <si>
    <t>15 — not posted: 2019-0224:2, 2019-0294:2, 2019-0317:2, 2019-0349:1</t>
  </si>
  <si>
    <t>11 — not posted: 2019-0224:2, 2019-0387:1, 2019-0439:10</t>
  </si>
  <si>
    <t>11 — not posted: 2019-0224:3, 2019-0336:5, 2019-0340:2, 2019-0396:5</t>
  </si>
  <si>
    <t>-11 — not posted: 2019-0456:1</t>
  </si>
  <si>
    <t>10 — not posted: 2019-0235:5, 2019-0319:3, 2019-0387:1, 2019-0442:1</t>
  </si>
  <si>
    <t>-5 — Check ledger postings.</t>
  </si>
  <si>
    <t>5 — not posted: 2019-0235:5, 2019-0373:5</t>
  </si>
  <si>
    <t>-5 — not posted: 2019-0296:5, 2019-0326:5, 2019-0349:1, 2019-0402:3</t>
  </si>
  <si>
    <t>5 — not posted: 2019-0224:2, 2019-0487:5</t>
  </si>
  <si>
    <t>-5 — not posted: 2019-0224:2; no challan line: 2019-0372:5</t>
  </si>
  <si>
    <t>1 — not posted: 2019-0224:2, 2019-0374:1</t>
  </si>
  <si>
    <t>1 — not posted: 2019-0349:1, 2019-0387:1, 2019-0442:1</t>
  </si>
  <si>
    <t>BRACKET-GAP LEDGER TRACE 2019 — every Recon row where Stock &gt; Challan</t>
  </si>
  <si>
    <t>Each ledger sale behind the Stock figure was traced to its challan (Pivot Data, cancellations applied). No Recon values changed.</t>
  </si>
  <si>
    <t>VERDICT</t>
  </si>
  <si>
    <t>Explained – issued inside SDN assemblies</t>
  </si>
  <si>
    <t>Explained – ledger posting not backed by a live challan line</t>
  </si>
  <si>
    <t>Recon Challan short – challan lines exist</t>
  </si>
  <si>
    <t>Partly explained</t>
  </si>
  <si>
    <t>Ledger postings ≠ Stock total</t>
  </si>
  <si>
    <t>Recon cell (Gap)</t>
  </si>
  <si>
    <t>Ledger trace</t>
  </si>
  <si>
    <t>Action</t>
  </si>
  <si>
    <t>X323</t>
  </si>
  <si>
    <t>95 pcs issued inside assemblies</t>
  </si>
  <si>
    <t>No change — assembly sold on challan, component issued in ledger.</t>
  </si>
  <si>
    <t>X331</t>
  </si>
  <si>
    <t>54 pcs issued inside assemblies</t>
  </si>
  <si>
    <t>X156</t>
  </si>
  <si>
    <t>41 pcs issued inside assemblies</t>
  </si>
  <si>
    <t>X354</t>
  </si>
  <si>
    <t>X336</t>
  </si>
  <si>
    <t>32 pcs issued inside assemblies</t>
  </si>
  <si>
    <t>X165</t>
  </si>
  <si>
    <t>30 pcs issued inside assemblies</t>
  </si>
  <si>
    <t>X317</t>
  </si>
  <si>
    <t>X154</t>
  </si>
  <si>
    <t>28 pcs issued inside assemblies</t>
  </si>
  <si>
    <t>X352</t>
  </si>
  <si>
    <t>X164</t>
  </si>
  <si>
    <t>20 pcs issued inside assemblies</t>
  </si>
  <si>
    <t>X359</t>
  </si>
  <si>
    <t>X112</t>
  </si>
  <si>
    <t>17 pcs issued inside assemblies</t>
  </si>
  <si>
    <t>X108</t>
  </si>
  <si>
    <t>10 pcs issued inside assemblies</t>
  </si>
  <si>
    <t>X144</t>
  </si>
  <si>
    <t>X157</t>
  </si>
  <si>
    <t>X312</t>
  </si>
  <si>
    <t>X332</t>
  </si>
  <si>
    <t>X345</t>
  </si>
  <si>
    <t>X355</t>
  </si>
  <si>
    <t>X168</t>
  </si>
  <si>
    <t>9 pcs issued inside assemblies</t>
  </si>
  <si>
    <t>X113</t>
  </si>
  <si>
    <t>8 pcs issued inside assemblies</t>
  </si>
  <si>
    <t>X134</t>
  </si>
  <si>
    <t>6 pcs issued inside assemblies</t>
  </si>
  <si>
    <t>X339</t>
  </si>
  <si>
    <t>4 pcs issued inside assemblies</t>
  </si>
  <si>
    <t>X158</t>
  </si>
  <si>
    <t>3 pcs issued inside assemblies</t>
  </si>
  <si>
    <t>X116</t>
  </si>
  <si>
    <t>2 pcs issued inside assemblies</t>
  </si>
  <si>
    <t>X142</t>
  </si>
  <si>
    <t>X319</t>
  </si>
  <si>
    <t>X329</t>
  </si>
  <si>
    <t>X343</t>
  </si>
  <si>
    <t>X152</t>
  </si>
  <si>
    <t>1 pcs issued inside assemblies</t>
  </si>
  <si>
    <t>X349</t>
  </si>
  <si>
    <t>P228</t>
  </si>
  <si>
    <t>23</t>
  </si>
  <si>
    <t>no such line on: 2019-0117:50</t>
  </si>
  <si>
    <t>Correct the ledger (wrong / cancelled / missing challan).</t>
  </si>
  <si>
    <t>X361</t>
  </si>
  <si>
    <t>26 pcs issued inside assemblies; challan not in book: 2019-0271:10</t>
  </si>
  <si>
    <t>AE144</t>
  </si>
  <si>
    <t>prior-year challans: 2017-464:20, 2017-489:3, 2017-618:5, 2017-643:6</t>
  </si>
  <si>
    <t>X141</t>
  </si>
  <si>
    <t>23 pcs issued inside assemblies; no such line on: 2019-0152:10</t>
  </si>
  <si>
    <t>X337</t>
  </si>
  <si>
    <t>AE145</t>
  </si>
  <si>
    <t>prior-year challans: 2017-464:20, 2017-489:3, 2017-643:10</t>
  </si>
  <si>
    <t>AE22</t>
  </si>
  <si>
    <t>prior-year challans: 2017-128:30</t>
  </si>
  <si>
    <t>AE35</t>
  </si>
  <si>
    <t>prior-year challans: 2018-815:30</t>
  </si>
  <si>
    <t>AE264</t>
  </si>
  <si>
    <t>prior-year challans: 2017-040:2, 2017-574:5, 2017-618:2, 2017-640:15 …</t>
  </si>
  <si>
    <t>AE155</t>
  </si>
  <si>
    <t>prior-year challans: 2017-286:20, 2017-473:5</t>
  </si>
  <si>
    <t>AE200</t>
  </si>
  <si>
    <t>prior-year challans: 2017-040:3, 2017-473:10, 2017-574:5</t>
  </si>
  <si>
    <t>X315</t>
  </si>
  <si>
    <t>5 pcs issued inside assemblies; no such line on: 2019-0066:10, 2019-0085:2</t>
  </si>
  <si>
    <t>AE70</t>
  </si>
  <si>
    <t>prior-year challans: 2017-574:5, 2017-618:10</t>
  </si>
  <si>
    <t>AE142</t>
  </si>
  <si>
    <t>prior-year challans: 2017-473:5, 2017-489:5, 2017-504:5</t>
  </si>
  <si>
    <t>X316</t>
  </si>
  <si>
    <t>no such line on: 2019-0090:10, 2019-0170:3</t>
  </si>
  <si>
    <t>AE176</t>
  </si>
  <si>
    <t>prior-year challans: 2017-473:5, 2017-489:3, 2017-504:5</t>
  </si>
  <si>
    <t>X314</t>
  </si>
  <si>
    <t>no such line on: 2019-0033:10</t>
  </si>
  <si>
    <t>AE38</t>
  </si>
  <si>
    <t>prior-year challans: 2017-504:10</t>
  </si>
  <si>
    <t>AE55</t>
  </si>
  <si>
    <t>prior-year challans: 2018-815:10</t>
  </si>
  <si>
    <t>AE118</t>
  </si>
  <si>
    <t>AE293</t>
  </si>
  <si>
    <t>prior-year challans: 2017-040:3, 2017-574:5, 2017-292:1</t>
  </si>
  <si>
    <t>AE56</t>
  </si>
  <si>
    <t>prior-year challans: 2017-489:3, 2017-574:5</t>
  </si>
  <si>
    <t>AE199</t>
  </si>
  <si>
    <t>prior-year challans: 2017-040:3, 2017-574:5</t>
  </si>
  <si>
    <t>AE256</t>
  </si>
  <si>
    <t>prior-year challans: 2017-040:2, 2017-574:6</t>
  </si>
  <si>
    <t>AE248</t>
  </si>
  <si>
    <t>prior-year challans: 2017-040:2, 2017-574:5</t>
  </si>
  <si>
    <t>AE263</t>
  </si>
  <si>
    <t>AE284</t>
  </si>
  <si>
    <t>AE11</t>
  </si>
  <si>
    <t>prior-year challans: 2017-161:6</t>
  </si>
  <si>
    <t>AE294</t>
  </si>
  <si>
    <t>prior-year challans: 2017-574:5, 2017-292:1</t>
  </si>
  <si>
    <t>P295</t>
  </si>
  <si>
    <t>no such line on: 2019-0012:5</t>
  </si>
  <si>
    <t>AE7</t>
  </si>
  <si>
    <t>prior-year challans: 2017-574:5</t>
  </si>
  <si>
    <t>AE13</t>
  </si>
  <si>
    <t>AE15</t>
  </si>
  <si>
    <t>AE39</t>
  </si>
  <si>
    <t>AE69</t>
  </si>
  <si>
    <t>AE72</t>
  </si>
  <si>
    <t>prior-year challans: 2017-504:5</t>
  </si>
  <si>
    <t>AE132</t>
  </si>
  <si>
    <t>AE153</t>
  </si>
  <si>
    <t>prior-year challans: 2017-618:5</t>
  </si>
  <si>
    <t>AE202</t>
  </si>
  <si>
    <t>AE88</t>
  </si>
  <si>
    <t>prior-year challans: 2017-295:3</t>
  </si>
  <si>
    <t>AE117</t>
  </si>
  <si>
    <t>AE247</t>
  </si>
  <si>
    <t>prior-year challans: 2017-040:2, 2017-618:1</t>
  </si>
  <si>
    <t>AE194</t>
  </si>
  <si>
    <t>prior-year challans: 2017-040:2</t>
  </si>
  <si>
    <t>AE280</t>
  </si>
  <si>
    <t>X149</t>
  </si>
  <si>
    <t>204 pcs issued inside assemblies; lines found: 2019-0022:30 'SWIFT (DSL) | SD-123MC/SWIFT (DSL)'; 2019-0090:30 'SWIFT (DSL) | SD-123MC/SWIFT (DSL)'; 2019-0116:30 'SWIFT (DSL) | SD-123MC/SWIFT (DSL)'; 2019-0272:5 'SWIFT (NEW) | PC-86539'</t>
  </si>
  <si>
    <t>Review the listed challan lines; add to Challan if they belong to this part.</t>
  </si>
  <si>
    <t>X373</t>
  </si>
  <si>
    <t>lines found: 2019-0022:100 'FORD IKON/TRAVERA / SCORPIO | 30BD40DU 305523'; 2019-0023:20 'FORD IKON/TRAVERA / SCORPIO | 30BD40DU 305523'; 2019-0052:100 'FORD IKON/TRAVERA / SCORPIO | 30BD40DU 305523'; 2019-0097:27 'TRAVERA | 30BD40DU 305523'</t>
  </si>
  <si>
    <t>X356</t>
  </si>
  <si>
    <t>162 pcs issued inside assemblies; no such line on: 2019-0072:10, 2019-0167:20; lines found: 2019-0133:4 'WAGON-R / INNOVA SMALL | SD-1008WR-MC /WR, SD'; 2019-0141:5 'INNOVA SINGLE A/C | SD-125MC/WR // SD142'; 2019-0026:10 'WAGON R / ALTO-SUBROS | PCP-E10208'; 2019-0090:10 'WAGON R / ALTO-SUBROS | PCP-E10208'</t>
  </si>
  <si>
    <t>X139</t>
  </si>
  <si>
    <t>120 pcs issued inside assemblies; no such line on: 2019-0068:5, 2019-0089:10, 2019-0113:10, 2019-0166:10; lines found: 2019-0022:30 'A-STAR | SD-136MC/A-STAR'; 2019-0151:3 'WAGON-R (K-10) | SD-136MC/A-STAR SD-1'; 2019-0223:30 'WAGON-R (K-10) | SD-136MC/A-STAR'; 2019-0085:11 'A-STAR | SD-136MC/A-STAR'</t>
  </si>
  <si>
    <t>X333</t>
  </si>
  <si>
    <t>110 pcs issued inside assemblies; no such line on: 2019-0068:5, 2019-0085:6, 2019-0089:10, 2019-0090:20; lines found: 2019-0103:10 'ND-Subros | PC-7031A PC-7226'; 2019-0151:3 'ETIOS (DSL) | SD-226CP/A-STAR, SD2'</t>
  </si>
  <si>
    <t>P34</t>
  </si>
  <si>
    <t>no such line on: 2019-0309:50; lines found: 2019-0109:50 'Universal-F 5/16" WITH ADOPTER | PC-6002'; 2019-0167:20 'ADOPTER 6002 | '; 2019-0227:50 'Universal-O 5/16" WITH FLARE C | PC-6002'</t>
  </si>
  <si>
    <t>X146</t>
  </si>
  <si>
    <t>156 pcs issued inside assemblies; lines found: 2019-0022:30 'SANTRO XING-NEW | SD-121MC/SANTRO (NEW'; 2019-0026:30 'SANTRO XING-NEW | SD-121MC/SANTRO (NEW'; 2019-0090:30 'SANTRO XING-NEW | SD-121MC/SANTRO (NEW'; 2019-0141:5 'SANTRO XING-NEW | SD-121MC/SANTRO (NEW'</t>
  </si>
  <si>
    <t>X159</t>
  </si>
  <si>
    <t>135 pcs issued inside assemblies; lines found: 2019-0020:30 'INNOVA DUAL | SD-101MC/INNOVA DUAL'; 2019-0022:30 'INNOVA DUAL | SD-101MC/INNOVA DUAL'; 2019-0141:5 'INNOVA DUAL | SD-101MC/INNOVA DUAL'; 2019-0223:30 'INNOVA DUAL | SD-101MC/INNOVA DUAL'</t>
  </si>
  <si>
    <t>X350</t>
  </si>
  <si>
    <t>104 pcs issued inside assemblies; prior-year challans: 2018-0183:20; lines found: 2019-0133:5 'ETIOS (DSL) | SD-226CP/A-STAR, SD-'; 2019-0151:2 'ETIOS (DSL) | SD-226CP/A-STAR, SD2'; 2019-0243:5 'ETIOS (DSL) | SD143MC/ETOS DSL'; 2019-0270:5 'ETIOS (DSL) | SD143MC/ETOS DSL'</t>
  </si>
  <si>
    <t>P52</t>
  </si>
  <si>
    <t>lines found: 2019-0086:2 '507 IN MULTIGROOVE | 5H11-507MG'; 2019-0154:12 '507 IN MULTIGROOVE | 5H11-507MG'; 2019-0243:1 '507 IN MULTIGROOVE | 5H11-507MG'; 2019-0274:4 '507 IN MULTIGROOVE | 5H11-507MG'</t>
  </si>
  <si>
    <t>X313</t>
  </si>
  <si>
    <t>81 pcs issued inside assemblies; lines found: 2019-0133:2 'SANTRO XING | SD-1004-MC (DELPHI) '; 2019-0362:10 'ENJOY-REAR | PC-R004'; 2019-0276:5 'SANTRO XING (BLOCK TYPE) | FK-C906'; 2019-0348:10 'ETIOS-MMF TECH | PCP-E10004'</t>
  </si>
  <si>
    <t>X143</t>
  </si>
  <si>
    <t>84 pcs issued inside assemblies; lines found: 2019-0151:2 'M-HWAK | SD-1002-MC // SDN- 1'</t>
  </si>
  <si>
    <t>X338</t>
  </si>
  <si>
    <t>72 pcs issued inside assemblies; lines found: 2019-0151:5 'SWIFT DSL | SD-227CP/SWT-DSL'</t>
  </si>
  <si>
    <t>X328</t>
  </si>
  <si>
    <t>10 pcs issued inside assemblies; lines found: 2019-0061:60 'SCORPIO (SANDEN) | SD-216CP/SCR-SANDEN'; 2019-0151:1 'SCORPIO (SANDEN) | SD-216CP/SCR-SANDEN'</t>
  </si>
  <si>
    <t>X130</t>
  </si>
  <si>
    <t>lines found: 2019-0022:30 'VISTA-BEHR Q.JET 6PK | SD-129MC/V.Q.JET6PK'; 2019-0057:10 'VISTA-BEHR Q.JET 6PK | SDN-025/VISTA Q.JET '; 2019-0066:10 'VISTA-BEHR Q.JET 6PK | SDN-025/VISTA Q.JET '; 2019-0072:10 'INDICA VISTA SUBROS 7PK Q.JET | SDN040/I.V.7PK Q.JET'</t>
  </si>
  <si>
    <t>X327</t>
  </si>
  <si>
    <t>lines found: 2019-0057:10 'VISTA-BEHR Q.JET 6PK | SDN-025/VISTA Q.JET '; 2019-0066:10 'VISTA-BEHR Q.JET 6PK | SDN-025/VISTA Q.JET '; 2019-0072:10 'INDICA VISTA SUBROS 7PK Q.JET | SDN040/I.V.7PK Q.JET'; 2019-0085:3 'INDICA VISTA SUBROS 7PK Q.JET | SDN040/I.V.7PK Q.JET'</t>
  </si>
  <si>
    <t>X344</t>
  </si>
  <si>
    <t>64 pcs issued inside assemblies; lines found: 2019-0133:2 'M-HWAK | SD-233CP/MHWK / SD-2'; 2019-0151:1 'M-HWAK | SD-233CP/MHWK'</t>
  </si>
  <si>
    <t>X140</t>
  </si>
  <si>
    <t>47 pcs issued inside assemblies; posted on cancelled challans: 2019-0260:15; lines found: 2019-0151:2 'I-10 KAPPA | SD-1004-MC(OLD) // S'</t>
  </si>
  <si>
    <t>X330</t>
  </si>
  <si>
    <t>43 pcs issued inside assemblies; no such line on: 2019-0084:10; lines found: 2019-0177:5 'ACCENT HUB / TRAVERA | SD-1011ACRDI-MC // S'</t>
  </si>
  <si>
    <t>X348</t>
  </si>
  <si>
    <t>26 pcs issued inside assemblies; no such line on: 2019-0148:2; lines found: 2019-0043:30 'XYLO D2 | SD208CP'</t>
  </si>
  <si>
    <t>P40</t>
  </si>
  <si>
    <t>lines found: 2019-0062:100 'Desiccant Drier/Filter (Medium | PC-20242'; 2019-0090:50 'Desiccant Drier/Filter (Large) | PC-20243'; 2019-0180:20 'Desiccant Drier/Filter (Medium | PC-20242'; 2019-0276:10 'Desiccant Drier/Filter (Medium | PC-20242'</t>
  </si>
  <si>
    <t>X335</t>
  </si>
  <si>
    <t>44 pcs issued inside assemblies; lines found: 2019-0151:2 'I-10 KAPPA | SD-219CP/I-10-KAPPA'</t>
  </si>
  <si>
    <t>X151</t>
  </si>
  <si>
    <t>26 pcs issued inside assemblies; no such line on: 2019-0090:10, 2019-0148:2; lines found: 2019-0243:5 'XYLO SUBROS 3680 -BIG | PC-86449'</t>
  </si>
  <si>
    <t>P129</t>
  </si>
  <si>
    <t>lines found: 2019-0482:40 'COMPRESSOR OIL-20tr | UNICLA'</t>
  </si>
  <si>
    <t>X169</t>
  </si>
  <si>
    <t>16 pcs issued inside assemblies; challan not in book: 2019-0271:10; lines found: 2019-0090:10 'SCORPIO | PC-7157'</t>
  </si>
  <si>
    <t>X360</t>
  </si>
  <si>
    <t>30 pcs issued inside assemblies; lines found: 2019-0177:5 'XUV 500 | SD247CP/MX5'</t>
  </si>
  <si>
    <t>X351</t>
  </si>
  <si>
    <t>2 pcs issued inside assemblies; lines found: 2019-0061:30 'INDICA MMC (MITSUBISHI) | SD239CP/IND.MMC'; 2019-0068:2 'INDICA MMC (MITSUBISHI) | SD144MC/IND.MMC'</t>
  </si>
  <si>
    <t>P84</t>
  </si>
  <si>
    <t>lines found: 2019-0314:10 'SUPERKING-12V | SK 12V'; 2019-0473:20 'SUPERKING-12V | SK 12V'</t>
  </si>
  <si>
    <t>P297</t>
  </si>
  <si>
    <t>lines found: 2019-0379:30 '10"X6 B- ('S' Type Blade) | TS-8805'</t>
  </si>
  <si>
    <t>X346</t>
  </si>
  <si>
    <t>23 pcs issued inside assemblies; lines found: 2019-0133:2 'XYLO BIG | SD235CP/XYLO-B'</t>
  </si>
  <si>
    <t>X325</t>
  </si>
  <si>
    <t>lines found: 2019-0029:2 'VISTA-SUBROS-5PK | SDN-007/I.V.SUBROS'; 2019-0085:4 'VISTA-SUBROS-5PK | SDN-007/I.V.SUBROS'; 2019-0243:5 'VISTA-SUBROS-5PK | SDN-007/I.V.SUBROS'; 2019-0339:3 'VISTA-SUBROS-5PK | SDN-007/I.V.SUBROS'</t>
  </si>
  <si>
    <t>X357</t>
  </si>
  <si>
    <t>21 pcs issued inside assemblies; lines found: 2019-0133:3 'ALTO 800 | SD150MC/ALTO 800'</t>
  </si>
  <si>
    <t>P53</t>
  </si>
  <si>
    <t>508</t>
  </si>
  <si>
    <t>lines found: 2019-0029:4 '508-V GROVE PULLEY | 5H14'; 2019-0134:4 '508-V GROVE PULLEY | 5H14'; 2019-0205:8 '508-V GROVE PULLEY | 5H14'; 2019-0246:4 '508-V GROVE PULLEY | 5H14'</t>
  </si>
  <si>
    <t>P54</t>
  </si>
  <si>
    <t>no such line on: 2019-0083:2; lines found: 2019-0112:2 '508 (SD7H15) IN MULTIGROOVE | 5H14-508MG'; 2019-0126:2 '508 (SD7H15) IN MULTIGROOVE | 5H14-508MG'; 2019-0134:4 '508 (SD7H15) IN MULTIGROOVE | 5H14-508MG'; 2019-0142:2 '508 (SD7H15) IN MULTIGROOVE | 5H14-508MG'</t>
  </si>
  <si>
    <t>P229</t>
  </si>
  <si>
    <t>24</t>
  </si>
  <si>
    <t>lines found: 2019-0224:20 'CRUZE | PC-0024 PC035'</t>
  </si>
  <si>
    <t>X129</t>
  </si>
  <si>
    <t>13 pcs issued inside assemblies; lines found: 2019-0170:2 'I-20 (DSL) T2-NEW WITH PIPE | PC-86804'</t>
  </si>
  <si>
    <t>X5</t>
  </si>
  <si>
    <t>lines found: 2019-0348:10 'ETIOS-MMF TECH | PCP-E10004'</t>
  </si>
  <si>
    <t>X324</t>
  </si>
  <si>
    <t>lines found: 2019-0057:10 'VISTA-SUBROS-5PK | SDN-007/I.V.SUBROS'</t>
  </si>
  <si>
    <t>X326</t>
  </si>
  <si>
    <t>3 pcs issued inside assemblies; lines found: 2019-0170:2 'I-20 (DSL) T2-NEW WITH PIPE | PC-86804'; 2019-0177:5 'I-20 (DSL) | SD-215CP/120(DSL)'</t>
  </si>
  <si>
    <t>F107</t>
  </si>
  <si>
    <t>lines found: 2019-0100:3 'I-20 PAD TYPE (PTL)-Q5 | PC-86268AQ5'; 2019-0107:5 'I-20 PAD TYPE (PTL)-Q5 | PC-86268AQ5'</t>
  </si>
  <si>
    <t>P333</t>
  </si>
  <si>
    <t>lines found: 2019-0088:6 'ETIOS | 3306'; 2019-0139:3 'ETIOS DSL | TD-3306'; 2019-0170:6 'ETIOS DSL | TD-3306'; 2019-0213:2 'ETIOS DSL | TD-3306'</t>
  </si>
  <si>
    <t>X115</t>
  </si>
  <si>
    <t>lines found: 2019-0090:10 'FORD IKON | PC-86034'</t>
  </si>
  <si>
    <t>X334</t>
  </si>
  <si>
    <t>4 pcs issued inside assemblies; lines found: 2019-0133:2 'VARNA | SD-232CP/VARNA'</t>
  </si>
  <si>
    <t>F4</t>
  </si>
  <si>
    <t>lines found: 2019-0239:5 'ALTIS -DSL | PC-86083'; 2019-0473:4 'ALTIS -PTL | PC-86032'</t>
  </si>
  <si>
    <t>F75</t>
  </si>
  <si>
    <t>lines found: 2019-0082:3 'FORTUNER- Q5 SERIES | PC-86604'; 2019-0426:5 'FLUENCE RENAULT -Q5 | PC-86769BAQ5'</t>
  </si>
  <si>
    <t>F110</t>
  </si>
  <si>
    <t>lines found: 2019-0475:5 'HONDA CITY 2016 I.VTEC DSL-Q5 | PC-86807-Q5'</t>
  </si>
  <si>
    <t>F120</t>
  </si>
  <si>
    <t>lines found: 2019-0023:5 'INNOVA | PC-86046B'; 2019-0025:2 'INNOVA | PC-86046B'; 2019-0061:25 'INNOVA | PC-86046B'; 2019-0063:5 'INNOVA | PC-86046B'</t>
  </si>
  <si>
    <t>F155</t>
  </si>
  <si>
    <t>lines found: 2019-0070:5 'RITZ DEISAL-Q5 | PC-86367AQ5'</t>
  </si>
  <si>
    <t>F164</t>
  </si>
  <si>
    <t>lines found: 2019-0097:2 'SANTRO FREE UNDER SCHEME | 86125'; 2019-0153:5 'SANTRO | PC-86125'; 2019-0170:2 'SANTRO | PC-86125'; 2019-0206:2 'SANTRO-FREE WITH 86541 | PC-86125'</t>
  </si>
  <si>
    <t>P55</t>
  </si>
  <si>
    <t>510</t>
  </si>
  <si>
    <t>lines found: 2019-0134:1 '510-V GROVE PULLEY | COMPANY-A'; 2019-0246:4 '510-V GROVE PULLEY | COMPANY-A'</t>
  </si>
  <si>
    <t>X353</t>
  </si>
  <si>
    <t>3 pcs issued inside assemblies; lines found: 2019-0133:2 'ZEN ESTILO | SD242CP/Z.ETLO'</t>
  </si>
  <si>
    <t>F9</t>
  </si>
  <si>
    <t>lines found: 2019-0052:3 'A-STAR | PC-86274'; 2019-0114:3 'ALTO 800 | PC-86634'</t>
  </si>
  <si>
    <t>F201</t>
  </si>
  <si>
    <t>lines found: 2019-0372:5 'INDICA EV2 SUBROS 4540 INDICA  | PC-86925'</t>
  </si>
  <si>
    <t>F148</t>
  </si>
  <si>
    <t>lines found: 2019-0243:2 'ALTIS -DSL- Q5 | PC-86083-Q5'</t>
  </si>
  <si>
    <t>P314</t>
  </si>
  <si>
    <t>lines found: 2019-0088:6 'FIESTA | 3302'; 2019-0107:30 'FIGO | TD-3302'; 2019-0108:4 'XUV 500 | TD-3302'; 2019-0139:6 'FIESTA | TD-3302'</t>
  </si>
  <si>
    <t>F24</t>
  </si>
  <si>
    <t>lines found: 2019-0030:1 'BMW E90DSL- SMALL | '</t>
  </si>
  <si>
    <t>F40</t>
  </si>
  <si>
    <t>lines found: 2019-0174:1 'COROLLA | PC-86110'; 2019-0254:5 'COROLLA Q5 | PC-86110Q5'; 2019-0333:5 'COROLLA Q5 | PC-86110Q5'; 2019-0461:5 'COROLLA Q5 | PC-86110Q5'</t>
  </si>
  <si>
    <t>P57</t>
  </si>
  <si>
    <t>lines found: 2019-0243:1 'INNOVA SINGLE | PC-4713 10S11C'</t>
  </si>
  <si>
    <t>P363</t>
  </si>
  <si>
    <t>lines found: 2019-0159:200 'TATA | PC-1011'; 2019-0359:100 'TATA | PC-1011'; 2019-0414:200 'TATA | PC-1011'; 2019-0031:101 'TATA | PC-1011'</t>
  </si>
  <si>
    <t>X148</t>
  </si>
  <si>
    <t>362 pcs issued inside assemblies; no such line on: 2019-0072:10, 2019-0351:10; prior-year challans: 2018-0183:60</t>
  </si>
  <si>
    <t>Manual check.</t>
  </si>
  <si>
    <t>X147</t>
  </si>
  <si>
    <t>129 pcs issued inside assemblies</t>
  </si>
  <si>
    <t>X133</t>
  </si>
  <si>
    <t>63 pcs issued inside assemblies; no such line on: 2019-0141:5, 2019-0206:40</t>
  </si>
  <si>
    <t>P183</t>
  </si>
  <si>
    <t>no such line on: 2019-0002:2, 2019-0033:2, 2019-0046:4, 2019-0048:4</t>
  </si>
  <si>
    <t>X153</t>
  </si>
  <si>
    <t>104 pcs issued inside assemblies; prior-year challans: 2018-0183:20</t>
  </si>
  <si>
    <t>X160</t>
  </si>
  <si>
    <t>no such line on: 2019-0149:10, 2019-0223:10, 2019-0276:10, 2019-0368:30</t>
  </si>
  <si>
    <t>X135</t>
  </si>
  <si>
    <t>X162</t>
  </si>
  <si>
    <t>24 pcs issued inside assemblies</t>
  </si>
  <si>
    <t>X145</t>
  </si>
  <si>
    <t>23 pcs issued inside assemblies</t>
  </si>
  <si>
    <t>P186</t>
  </si>
  <si>
    <t>no such line on: 2019-0029:2, 2019-0061:20, 2019-0086:2, 2019-0222:2</t>
  </si>
  <si>
    <t>X131</t>
  </si>
  <si>
    <t>X318</t>
  </si>
  <si>
    <t>no such line on: 2019-0090:10</t>
  </si>
  <si>
    <t>X25</t>
  </si>
  <si>
    <t>43 pcs issued inside assemblies</t>
  </si>
  <si>
    <t>AE47</t>
  </si>
  <si>
    <t>prior-year challans: 2018-815:5, 2017-295:3, 2017-473:10, 2017-574:5</t>
  </si>
  <si>
    <t>P51</t>
  </si>
  <si>
    <t>507</t>
  </si>
  <si>
    <t>no such line on: 2019-0437:4</t>
  </si>
  <si>
    <t>F154</t>
  </si>
  <si>
    <t>posted on cancelled challans: 2019-0260:10</t>
  </si>
  <si>
    <t>F104</t>
  </si>
  <si>
    <t>challan not in book: 2019-005:2, 2019-0271:10</t>
  </si>
  <si>
    <t>Ledger total row doesn't equal its postings — check ledger sums.</t>
  </si>
  <si>
    <t>F192</t>
  </si>
  <si>
    <t>X193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</si>
</sst>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6" formatCode="#,##0.00;\(#,##0.00\);\-"/>
    <numFmt numFmtId="167" formatCode="#,##0.00;\(#,##0.00\);0"/>
    <numFmt numFmtId="168" formatCode="#,##0;\(#,##0\);"/>
  </numFmts>
  <fonts count="182">
    <font>
      <sz val="11"/>
      <color theme="1"/>
      <name val="Calibri"/>
      <family val="2"/>
      <scheme val="minor"/>
    </font>
    <font>
      <b/>
      <sz val="11"/>
      <color indexed="8"/>
      <name val="Arial"/>
      <family val="2"/>
    </font>
    <font>
      <sz val="9"/>
      <name val="Arial"/>
      <family val="2"/>
    </font>
    <font>
      <b/>
      <sz val="9"/>
      <name val="Arial"/>
      <family val="2"/>
    </font>
    <font>
      <b/>
      <sz val="9"/>
      <color indexed="10"/>
      <name val="Arial"/>
      <family val="2"/>
    </font>
    <font>
      <sz val="9"/>
      <color indexed="10"/>
      <name val="Arial"/>
      <family val="2"/>
    </font>
    <font>
      <i/>
      <sz val="9"/>
      <name val="Arial"/>
      <family val="2"/>
    </font>
    <font>
      <b/>
      <sz val="9"/>
      <color indexed="8"/>
      <name val="Arial"/>
      <family val="2"/>
    </font>
    <font>
      <sz val="11"/>
      <color indexed="8"/>
      <name val="宋体"/>
      <charset val="134"/>
    </font>
    <font>
      <sz val="9"/>
      <color indexed="8"/>
      <name val="Arial"/>
      <family val="2"/>
    </font>
    <font>
      <b/>
      <sz val="12"/>
      <color indexed="10"/>
      <name val="Arial"/>
      <family val="2"/>
    </font>
    <font>
      <b/>
      <sz val="8"/>
      <name val="Arial"/>
      <family val="2"/>
    </font>
    <font>
      <sz val="10"/>
      <name val="Times New Roman"/>
      <family val="1"/>
    </font>
    <font>
      <sz val="10"/>
      <name val="Verdana"/>
      <family val="2"/>
    </font>
    <font>
      <sz val="10"/>
      <color indexed="8"/>
      <name val="Times New Roman"/>
      <family val="1"/>
    </font>
    <font>
      <sz val="10"/>
      <name val="Arial"/>
      <family val="2"/>
    </font>
    <font>
      <sz val="8"/>
      <name val="Arial"/>
      <family val="2"/>
    </font>
    <font>
      <b/>
      <sz val="9"/>
      <name val="Times New Roman"/>
      <family val="1"/>
    </font>
    <font>
      <b/>
      <sz val="9"/>
      <color indexed="10"/>
      <name val="Times New Roman"/>
      <family val="1"/>
    </font>
    <font>
      <b/>
      <sz val="11"/>
      <color indexed="8"/>
      <name val="Calibri"/>
      <family val="2"/>
    </font>
    <font>
      <b/>
      <sz val="8"/>
      <color indexed="10"/>
      <name val="Arial"/>
      <family val="2"/>
    </font>
    <font>
      <sz val="8"/>
      <color indexed="8"/>
      <name val="Arial"/>
      <family val="2"/>
    </font>
    <font>
      <b/>
      <sz val="8"/>
      <name val="Times New Roman"/>
      <family val="1"/>
    </font>
    <font>
      <b/>
      <u/>
      <sz val="9"/>
      <color indexed="10"/>
      <name val="Arial"/>
      <family val="2"/>
    </font>
    <font>
      <sz val="11"/>
      <name val="Calibri"/>
      <family val="2"/>
    </font>
    <font>
      <b/>
      <sz val="11"/>
      <color indexed="10"/>
      <name val="Calibri"/>
      <family val="2"/>
    </font>
    <font>
      <b/>
      <sz val="10"/>
      <name val="Arial"/>
      <family val="2"/>
    </font>
    <font>
      <b/>
      <sz val="8.5"/>
      <color indexed="10"/>
      <name val="Arial"/>
      <family val="2"/>
    </font>
    <font>
      <sz val="8"/>
      <color indexed="10"/>
      <name val="Calibri"/>
      <family val="2"/>
    </font>
    <font>
      <sz val="11"/>
      <color theme="1"/>
      <name val="Calibri"/>
      <family val="2"/>
      <scheme val="minor"/>
    </font>
    <font>
      <u/>
      <sz val="11"/>
      <color theme="10"/>
      <name val="Calibri"/>
      <family val="2"/>
    </font>
    <font>
      <b/>
      <sz val="11"/>
      <color theme="1"/>
      <name val="Calibri"/>
      <family val="2"/>
      <scheme val="minor"/>
    </font>
    <font>
      <sz val="11"/>
      <color rgb="FFFF0000"/>
      <name val="Calibri"/>
      <family val="2"/>
      <scheme val="minor"/>
    </font>
    <font>
      <sz val="11"/>
      <name val="Calibri"/>
      <family val="2"/>
      <scheme val="minor"/>
    </font>
    <font>
      <b/>
      <sz val="9"/>
      <color rgb="FFFF0000"/>
      <name val="Arial"/>
      <family val="2"/>
    </font>
    <font>
      <sz val="9"/>
      <color rgb="FF000000"/>
      <name val="Arial"/>
      <family val="2"/>
    </font>
    <font>
      <sz val="9"/>
      <color theme="1"/>
      <name val="Arial"/>
      <family val="2"/>
    </font>
    <font>
      <b/>
      <sz val="8"/>
      <color theme="1"/>
      <name val="Calibri"/>
      <family val="2"/>
      <scheme val="minor"/>
    </font>
    <font>
      <b/>
      <sz val="11"/>
      <color rgb="FFFF0000"/>
      <name val="Calibri"/>
      <family val="2"/>
      <scheme val="minor"/>
    </font>
    <font>
      <sz val="10"/>
      <color theme="1"/>
      <name val="Times New Roman"/>
      <family val="1"/>
    </font>
    <font>
      <b/>
      <sz val="10"/>
      <color rgb="FFFF0000"/>
      <name val="Calibri"/>
      <family val="2"/>
      <scheme val="minor"/>
    </font>
    <font>
      <b/>
      <sz val="10"/>
      <color rgb="FFFF0000"/>
      <name val="Century Gothic"/>
      <family val="2"/>
    </font>
    <font>
      <b/>
      <sz val="9"/>
      <color rgb="FF260E8E"/>
      <name val="Arial"/>
      <family val="2"/>
    </font>
    <font>
      <b/>
      <sz val="11"/>
      <name val="Calibri"/>
      <family val="2"/>
      <scheme val="minor"/>
    </font>
    <font>
      <sz val="12"/>
      <color theme="1"/>
      <name val="Calibri"/>
      <family val="2"/>
      <scheme val="minor"/>
    </font>
    <font>
      <sz val="9"/>
      <color rgb="FFFF0000"/>
      <name val="Arial"/>
      <family val="2"/>
    </font>
    <font>
      <sz val="9"/>
      <color theme="1"/>
      <name val="Calibri"/>
      <family val="2"/>
      <scheme val="minor"/>
    </font>
    <font>
      <b/>
      <sz val="9"/>
      <color rgb="FFFF0000"/>
      <name val="Century Gothic"/>
      <family val="2"/>
    </font>
    <font>
      <b/>
      <sz val="9"/>
      <color rgb="FFFF0000"/>
      <name val="Calibri"/>
      <family val="2"/>
      <scheme val="minor"/>
    </font>
    <font>
      <sz val="9"/>
      <name val="Calibri"/>
      <family val="2"/>
      <scheme val="minor"/>
    </font>
    <font>
      <sz val="8"/>
      <name val="Calibri"/>
      <family val="2"/>
      <scheme val="minor"/>
    </font>
    <font>
      <b/>
      <sz val="16"/>
      <color rgb="FFFF0000"/>
      <name val="Calibri"/>
      <family val="2"/>
      <scheme val="minor"/>
    </font>
    <font>
      <b/>
      <sz val="9"/>
      <color rgb="FFFF0000"/>
      <name val="Times New Roman"/>
      <family val="1"/>
    </font>
    <font>
      <b/>
      <sz val="9"/>
      <color rgb="FF0000FF"/>
      <name val="Arial"/>
      <family val="2"/>
    </font>
    <font>
      <b/>
      <sz val="11"/>
      <color rgb="FFFF0000"/>
      <name val="Arial"/>
      <family val="2"/>
    </font>
    <font>
      <b/>
      <sz val="10"/>
      <color rgb="FFFF0000"/>
      <name val="Times New Roman"/>
      <family val="1"/>
    </font>
    <font>
      <b/>
      <sz val="10"/>
      <color theme="1"/>
      <name val="Times New Roman"/>
      <family val="1"/>
    </font>
    <font>
      <sz val="12"/>
      <color theme="1"/>
      <name val="Times New Roman"/>
      <family val="1"/>
    </font>
    <font>
      <sz val="8"/>
      <color rgb="FFFF0000"/>
      <name val="Arial"/>
      <family val="2"/>
    </font>
    <font>
      <sz val="10"/>
      <color rgb="FFFF0000"/>
      <name val="Arial"/>
      <family val="2"/>
    </font>
    <font>
      <b/>
      <sz val="10"/>
      <color rgb="FFFF0000"/>
      <name val="Verdana"/>
      <family val="2"/>
    </font>
    <font>
      <b/>
      <sz val="9"/>
      <color theme="1"/>
      <name val="Calibri"/>
      <family val="2"/>
      <scheme val="minor"/>
    </font>
    <font>
      <b/>
      <sz val="12"/>
      <color rgb="FFFF0000"/>
      <name val="Arial"/>
      <family val="2"/>
    </font>
    <font>
      <b/>
      <sz val="9"/>
      <color theme="1"/>
      <name val="Arial"/>
      <family val="2"/>
    </font>
    <font>
      <sz val="8"/>
      <color theme="1"/>
      <name val="Calibri"/>
      <family val="2"/>
      <scheme val="minor"/>
    </font>
    <font>
      <b/>
      <sz val="8"/>
      <color rgb="FFFF0000"/>
      <name val="Calibri"/>
      <family val="2"/>
      <scheme val="minor"/>
    </font>
    <font>
      <sz val="8"/>
      <color theme="1"/>
      <name val="Arial"/>
      <family val="2"/>
    </font>
    <font>
      <b/>
      <sz val="8"/>
      <color theme="1"/>
      <name val="Arial"/>
      <family val="2"/>
    </font>
    <font>
      <sz val="10"/>
      <color rgb="FFFF0000"/>
      <name val="Century Gothic"/>
      <family val="2"/>
    </font>
    <font>
      <sz val="9"/>
      <color rgb="FF260E8E"/>
      <name val="Arial"/>
      <family val="2"/>
    </font>
    <font>
      <b/>
      <sz val="8"/>
      <color rgb="FFFF0000"/>
      <name val="Arial"/>
      <family val="2"/>
    </font>
    <font>
      <sz val="8"/>
      <color rgb="FF000000"/>
      <name val="Arial"/>
      <family val="2"/>
    </font>
    <font>
      <sz val="10"/>
      <color theme="1"/>
      <name val="Calibri"/>
      <family val="2"/>
      <scheme val="minor"/>
    </font>
    <font>
      <i/>
      <sz val="11"/>
      <color theme="1"/>
      <name val="Calibri"/>
      <family val="2"/>
      <scheme val="minor"/>
    </font>
    <font>
      <sz val="11"/>
      <color rgb="FFFF0000"/>
      <name val="Arial"/>
      <family val="2"/>
    </font>
    <font>
      <sz val="9"/>
      <color rgb="FF02032F"/>
      <name val="Arial"/>
      <family val="2"/>
    </font>
    <font>
      <b/>
      <sz val="9"/>
      <color rgb="FFFF0000"/>
      <name val="Wingdings"/>
      <charset val="2"/>
    </font>
    <font>
      <sz val="11"/>
      <color rgb="FFFF0000"/>
      <name val="Wingdings"/>
      <charset val="2"/>
    </font>
    <font>
      <b/>
      <sz val="11"/>
      <color rgb="FFFF0000"/>
      <name val="Wingdings"/>
      <charset val="2"/>
    </font>
    <font>
      <b/>
      <sz val="10"/>
      <color theme="1"/>
      <name val="Arial"/>
      <family val="2"/>
    </font>
    <font>
      <sz val="11"/>
      <color rgb="FFFFFF00"/>
      <name val="Calibri"/>
      <family val="2"/>
      <scheme val="minor"/>
    </font>
    <font>
      <b/>
      <u/>
      <sz val="9"/>
      <color rgb="FFFF0000"/>
      <name val="Arial"/>
      <family val="2"/>
    </font>
    <font>
      <b/>
      <sz val="20"/>
      <color rgb="FFFF0000"/>
      <name val="Arial"/>
      <family val="2"/>
    </font>
    <font>
      <b/>
      <sz val="24"/>
      <color rgb="FFFF0000"/>
      <name val="Calibri"/>
      <family val="2"/>
      <scheme val="minor"/>
    </font>
    <font>
      <b/>
      <sz val="11"/>
      <color theme="0"/>
      <name val="Calibri"/>
      <family val="2"/>
      <scheme val="minor"/>
    </font>
    <font>
      <sz val="11"/>
      <color theme="0"/>
      <name val="Calibri"/>
      <family val="2"/>
      <scheme val="minor"/>
    </font>
    <font>
      <b/>
      <sz val="20"/>
      <color theme="1"/>
      <name val="Calibri"/>
      <family val="2"/>
      <scheme val="minor"/>
    </font>
    <font>
      <b/>
      <sz val="20"/>
      <color rgb="FFFF0000"/>
      <name val="Calibri"/>
      <family val="2"/>
      <scheme val="minor"/>
    </font>
    <font>
      <b/>
      <sz val="20"/>
      <name val="Calibri"/>
      <family val="2"/>
      <scheme val="minor"/>
    </font>
    <font>
      <b/>
      <sz val="11"/>
      <color theme="1"/>
      <name val="Arial Narrow"/>
      <family val="2"/>
    </font>
    <font>
      <b/>
      <sz val="11"/>
      <color rgb="FFFF0000"/>
      <name val="Arial Narrow"/>
      <family val="2"/>
    </font>
    <font>
      <b/>
      <sz val="11"/>
      <name val="Arial Narrow"/>
      <family val="2"/>
    </font>
    <font>
      <b/>
      <sz val="10"/>
      <name val="Arial Narrow"/>
      <family val="2"/>
    </font>
    <font>
      <b/>
      <sz val="11"/>
      <color indexed="10"/>
      <name val="Arial Narrow"/>
      <family val="2"/>
    </font>
    <font>
      <b/>
      <sz val="10"/>
      <color indexed="10"/>
      <name val="Arial Narrow"/>
      <family val="2"/>
    </font>
    <font>
      <b/>
      <sz val="10"/>
      <color rgb="FFFF0000"/>
      <name val="Arial Narrow"/>
      <family val="2"/>
    </font>
    <font>
      <b/>
      <sz val="10"/>
      <color theme="1"/>
      <name val="Arial Narrow"/>
      <family val="2"/>
    </font>
    <font>
      <b/>
      <sz val="16"/>
      <color indexed="10"/>
      <name val="Arial Narrow"/>
      <family val="2"/>
    </font>
    <font>
      <b/>
      <sz val="14"/>
      <color indexed="10"/>
      <name val="Arial Narrow"/>
      <family val="2"/>
    </font>
    <font>
      <b/>
      <sz val="9"/>
      <color theme="1"/>
      <name val="Arial Narrow"/>
      <family val="2"/>
    </font>
    <font>
      <b/>
      <sz val="9"/>
      <color indexed="10"/>
      <name val="Arial Narrow"/>
      <family val="2"/>
    </font>
    <font>
      <b/>
      <sz val="12"/>
      <color indexed="10"/>
      <name val="Arial Narrow"/>
      <family val="2"/>
    </font>
    <font>
      <b/>
      <sz val="12"/>
      <color rgb="FFFF0000"/>
      <name val="Arial Narrow"/>
      <family val="2"/>
    </font>
    <font>
      <b/>
      <sz val="9"/>
      <color rgb="FFFF0000"/>
      <name val="Arial Narrow"/>
      <family val="2"/>
    </font>
    <font>
      <b/>
      <sz val="9"/>
      <name val="Arial Narrow"/>
      <family val="2"/>
    </font>
    <font>
      <b/>
      <sz val="8"/>
      <name val="Arial Narrow"/>
      <family val="2"/>
    </font>
    <font>
      <b/>
      <sz val="8"/>
      <color indexed="10"/>
      <name val="Arial Narrow"/>
      <family val="2"/>
    </font>
    <font>
      <b/>
      <sz val="10"/>
      <color rgb="FFFF0000"/>
      <name val="Arial"/>
      <family val="2"/>
    </font>
    <font>
      <b/>
      <sz val="14"/>
      <color rgb="FFFFFF00"/>
      <name val="Calibri"/>
      <family val="2"/>
      <scheme val="minor"/>
    </font>
    <font>
      <b/>
      <sz val="14"/>
      <color rgb="FFFF0000"/>
      <name val="Calibri"/>
      <family val="2"/>
      <scheme val="minor"/>
    </font>
    <font>
      <b/>
      <sz val="14"/>
      <name val="Calibri"/>
      <family val="2"/>
      <scheme val="minor"/>
    </font>
    <font>
      <b/>
      <sz val="8"/>
      <name val="Calibri"/>
      <family val="2"/>
      <scheme val="minor"/>
    </font>
    <font>
      <sz val="8"/>
      <color theme="1"/>
      <name val="Courier New"/>
      <family val="3"/>
    </font>
    <font>
      <sz val="8"/>
      <name val="Courier New"/>
      <family val="3"/>
    </font>
    <font>
      <b/>
      <sz val="11"/>
      <name val="Calibri"/>
      <family val="2"/>
    </font>
    <font>
      <b/>
      <sz val="11"/>
      <color rgb="FFFF0000"/>
      <name val="Calibri"/>
      <family val="2"/>
    </font>
    <font>
      <b/>
      <sz val="11"/>
      <color rgb="FFF8F8F8"/>
      <name val="Calibri"/>
      <family val="2"/>
      <scheme val="minor"/>
    </font>
    <font>
      <b/>
      <sz val="11"/>
      <color theme="0" tint="-0.14999847407452621"/>
      <name val="Calibri"/>
      <family val="2"/>
      <scheme val="minor"/>
    </font>
    <font>
      <b/>
      <sz val="18"/>
      <color theme="1"/>
      <name val="Calibri"/>
      <family val="2"/>
      <scheme val="minor"/>
    </font>
    <font>
      <b/>
      <sz val="18"/>
      <color rgb="FFFF0000"/>
      <name val="Calibri"/>
      <family val="2"/>
      <scheme val="minor"/>
    </font>
    <font>
      <b/>
      <sz val="18"/>
      <name val="Calibri"/>
      <family val="2"/>
      <scheme val="minor"/>
    </font>
    <font>
      <b/>
      <i/>
      <sz val="11"/>
      <color theme="1"/>
      <name val="Calibri"/>
      <family val="2"/>
      <scheme val="minor"/>
    </font>
    <font>
      <b/>
      <sz val="20"/>
      <color theme="0"/>
      <name val="Calibri"/>
      <family val="2"/>
      <scheme val="minor"/>
    </font>
    <font>
      <b/>
      <sz val="10"/>
      <color theme="1"/>
      <name val="Calibri"/>
      <family val="2"/>
      <scheme val="minor"/>
    </font>
    <font>
      <b/>
      <sz val="11"/>
      <color indexed="13"/>
      <name val="Arial Narrow"/>
      <family val="2"/>
    </font>
    <font>
      <b/>
      <sz val="11"/>
      <color rgb="FFFFFF00"/>
      <name val="Arial Narrow"/>
      <family val="2"/>
    </font>
    <font>
      <b/>
      <sz val="10"/>
      <color indexed="10"/>
      <name val="Arial"/>
      <family val="2"/>
    </font>
    <font>
      <b/>
      <sz val="10"/>
      <color indexed="10"/>
      <name val="Calibri"/>
      <family val="2"/>
    </font>
    <font>
      <b/>
      <sz val="10"/>
      <name val="Cambria"/>
      <family val="1"/>
      <scheme val="major"/>
    </font>
    <font>
      <b/>
      <sz val="10"/>
      <color indexed="8"/>
      <name val="Cambria"/>
      <family val="1"/>
      <scheme val="major"/>
    </font>
    <font>
      <b/>
      <sz val="10"/>
      <color rgb="FF02032F"/>
      <name val="Cambria"/>
      <family val="1"/>
      <scheme val="major"/>
    </font>
    <font>
      <sz val="10"/>
      <name val="Cambria"/>
      <family val="1"/>
    </font>
    <font>
      <sz val="10"/>
      <name val="Cambria"/>
      <family val="1"/>
      <scheme val="major"/>
    </font>
    <font>
      <b/>
      <sz val="10"/>
      <color theme="0"/>
      <name val="Arial"/>
      <family val="2"/>
    </font>
    <font>
      <b/>
      <sz val="10"/>
      <color indexed="8"/>
      <name val="Arial"/>
      <family val="2"/>
    </font>
    <font>
      <b/>
      <sz val="10"/>
      <name val="Times New Roman"/>
      <family val="1"/>
    </font>
    <font>
      <b/>
      <sz val="11"/>
      <name val="Arial"/>
      <family val="2"/>
    </font>
    <font>
      <b/>
      <sz val="12"/>
      <name val="Arial"/>
      <family val="2"/>
    </font>
    <font>
      <b/>
      <sz val="11"/>
      <color rgb="FFFFFF00"/>
      <name val="Calibri"/>
      <family val="2"/>
      <scheme val="minor"/>
    </font>
    <font>
      <b/>
      <sz val="8"/>
      <color indexed="10"/>
      <name val="Calibri"/>
      <family val="2"/>
    </font>
    <font>
      <b/>
      <sz val="20"/>
      <color theme="0" tint="-4.9989318521683403E-2"/>
      <name val="Calibri"/>
      <family val="2"/>
      <scheme val="minor"/>
    </font>
    <font>
      <b/>
      <sz val="10"/>
      <color indexed="8"/>
      <name val="Calibri"/>
      <family val="2"/>
    </font>
    <font>
      <b/>
      <sz val="10"/>
      <color theme="0"/>
      <name val="Arial Narrow"/>
      <family val="2"/>
    </font>
    <font>
      <b/>
      <sz val="9"/>
      <color theme="6" tint="0.79998168889431442"/>
      <name val="Arial"/>
      <family val="2"/>
    </font>
    <font>
      <b/>
      <sz val="10"/>
      <color theme="6" tint="0.79998168889431442"/>
      <name val="Arial"/>
      <family val="2"/>
    </font>
    <font>
      <b/>
      <sz val="8"/>
      <color theme="6" tint="0.79998168889431442"/>
      <name val="Arial"/>
      <family val="2"/>
    </font>
    <font>
      <b/>
      <sz val="8"/>
      <color theme="0"/>
      <name val="Calibri"/>
      <family val="2"/>
      <scheme val="minor"/>
    </font>
    <font>
      <b/>
      <sz val="8"/>
      <color theme="1"/>
      <name val="Arial Narrow"/>
      <family val="2"/>
    </font>
    <font>
      <b/>
      <sz val="8"/>
      <color theme="0"/>
      <name val="Arial Narrow"/>
      <family val="2"/>
    </font>
    <font>
      <b/>
      <sz val="9"/>
      <color indexed="9"/>
      <name val="Arial Narrow"/>
      <family val="2"/>
    </font>
    <font>
      <b/>
      <sz val="8"/>
      <color indexed="13"/>
      <name val="Arial Narrow"/>
      <family val="2"/>
    </font>
    <font>
      <b/>
      <sz val="8"/>
      <name val="Cambria"/>
      <family val="1"/>
      <scheme val="major"/>
    </font>
    <font>
      <b/>
      <sz val="8"/>
      <color theme="1"/>
      <name val="Cambria"/>
      <family val="1"/>
      <scheme val="major"/>
    </font>
    <font>
      <b/>
      <sz val="12"/>
      <color indexed="10"/>
      <name val="Calibri"/>
      <family val="2"/>
    </font>
    <font>
      <b/>
      <sz val="16"/>
      <color rgb="FFFFFF00"/>
      <name val="Calibri"/>
      <family val="2"/>
      <scheme val="minor"/>
    </font>
    <font>
      <b/>
      <sz val="16"/>
      <color theme="1"/>
      <name val="Calibri"/>
      <family val="2"/>
      <scheme val="minor"/>
    </font>
    <font>
      <sz val="8"/>
      <color rgb="FFFF0000"/>
      <name val="Calibri"/>
      <family val="2"/>
      <scheme val="minor"/>
    </font>
    <font>
      <b/>
      <sz val="8"/>
      <color rgb="FFFFFFFF"/>
      <name val="Calibri"/>
      <family val="2"/>
      <scheme val="minor"/>
    </font>
    <font>
      <sz val="14"/>
      <color rgb="FFFFFF00"/>
      <name val="Calibri"/>
      <family val="2"/>
      <scheme val="minor"/>
    </font>
    <font>
      <b/>
      <sz val="14"/>
      <color theme="1"/>
      <name val="Calibri"/>
      <family val="2"/>
      <scheme val="minor"/>
    </font>
    <font>
      <sz val="18"/>
      <color theme="1"/>
      <name val="Calibri"/>
      <family val="2"/>
      <scheme val="minor"/>
    </font>
    <font>
      <sz val="9"/>
      <color indexed="10"/>
      <name val="Calibri"/>
      <family val="2"/>
    </font>
    <font>
      <sz val="11"/>
      <color indexed="10"/>
      <name val="Calibri"/>
      <family val="2"/>
    </font>
    <font>
      <sz val="18"/>
      <color indexed="30"/>
      <name val="Calibri"/>
      <family val="2"/>
    </font>
    <font>
      <b/>
      <sz val="22"/>
      <color theme="1"/>
      <name val="Arial"/>
      <family val="2"/>
    </font>
    <font>
      <sz val="12"/>
      <color rgb="FFFFFF00"/>
      <name val="Calibri"/>
      <family val="2"/>
      <scheme val="minor"/>
    </font>
    <font>
      <b/>
      <sz val="12"/>
      <color rgb="FFFFFF00"/>
      <name val="Arial"/>
      <family val="2"/>
    </font>
    <font>
      <sz val="11"/>
      <color rgb="FFFF0000"/>
      <name val="Calibri"/>
      <family val="2"/>
    </font>
    <font>
      <sz val="10"/>
      <color indexed="10"/>
      <name val="Arial"/>
      <family val="2"/>
    </font>
    <font>
      <sz val="12"/>
      <color indexed="8"/>
      <name val="Calibri"/>
      <family val="2"/>
    </font>
    <font>
      <sz val="12"/>
      <name val="Calibri"/>
      <family val="2"/>
    </font>
    <font>
      <b/>
      <sz val="14"/>
      <name val="Arial"/>
      <family val="2"/>
    </font>
    <font>
      <b/>
      <sz val="11"/>
      <color rgb="FFFFFFFF"/>
      <name val="Calibri"/>
      <family val="2"/>
      <scheme val="minor"/>
    </font>
    <font>
      <b/>
      <sz val="12"/>
      <color theme="1"/>
      <name val="Calibri"/>
      <family val="2"/>
      <scheme val="minor"/>
    </font>
    <font>
      <sz val="9"/>
      <color indexed="81"/>
      <name val="Tahoma"/>
      <charset val="1"/>
    </font>
    <font>
      <b/>
      <sz val="9"/>
      <color indexed="81"/>
      <name val="Tahoma"/>
      <charset val="1"/>
    </font>
    <font>
      <b/>
      <sz val="13"/>
      <color theme="1"/>
      <name val="Calibri"/>
      <family val="2"/>
      <scheme val="minor"/>
    </font>
    <font>
      <sz val="11"/>
      <color rgb="FF008000"/>
      <name val="Calibri"/>
      <family val="2"/>
      <scheme val="minor"/>
    </font>
    <font>
      <b/>
      <sz val="9"/>
      <color rgb="FF1F3864"/>
      <name val="Calibri"/>
      <family val="2"/>
      <scheme val="minor"/>
    </font>
    <font>
      <b/>
      <sz val="11"/>
      <color rgb="FF1F3864"/>
      <name val="Calibri"/>
      <family val="2"/>
      <scheme val="minor"/>
    </font>
    <font>
      <b/>
      <sz val="14"/>
      <color rgb="FFFFFFFF"/>
      <name val="Calibri"/>
      <family val="2"/>
      <scheme val="minor"/>
    </font>
    <font>
      <b/>
      <sz val="11"/>
      <color theme="1"/>
      <name val="Calibri"/>
      <family val="2"/>
    </font>
  </fonts>
  <fills count="8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66"/>
        <bgColor indexed="64"/>
      </patternFill>
    </fill>
    <fill>
      <patternFill patternType="solid">
        <fgColor rgb="FFFFFF00"/>
        <bgColor indexed="64"/>
      </patternFill>
    </fill>
    <fill>
      <patternFill patternType="solid">
        <fgColor theme="4"/>
        <bgColor indexed="64"/>
      </patternFill>
    </fill>
    <fill>
      <patternFill patternType="solid">
        <fgColor theme="6"/>
        <bgColor indexed="64"/>
      </patternFill>
    </fill>
    <fill>
      <patternFill patternType="solid">
        <fgColor rgb="FFFF0000"/>
        <bgColor indexed="64"/>
      </patternFill>
    </fill>
    <fill>
      <patternFill patternType="solid">
        <fgColor theme="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499984740745262"/>
        <bgColor indexed="64"/>
      </patternFill>
    </fill>
    <fill>
      <patternFill patternType="solid">
        <fgColor theme="6" tint="-0.499984740745262"/>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3"/>
        <bgColor indexed="64"/>
      </patternFill>
    </fill>
    <fill>
      <patternFill patternType="solid">
        <fgColor theme="5" tint="-0.249977111117893"/>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3"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8" tint="-0.49998474074526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00FF00"/>
        <bgColor indexed="64"/>
      </patternFill>
    </fill>
    <fill>
      <patternFill patternType="solid">
        <fgColor rgb="FF6600FF"/>
        <bgColor indexed="64"/>
      </patternFill>
    </fill>
    <fill>
      <patternFill patternType="solid">
        <fgColor rgb="FFFFFF99"/>
        <bgColor indexed="64"/>
      </patternFill>
    </fill>
    <fill>
      <patternFill patternType="solid">
        <fgColor theme="8" tint="0.79998168889431442"/>
        <bgColor indexed="64"/>
      </patternFill>
    </fill>
    <fill>
      <patternFill patternType="solid">
        <fgColor rgb="FFD5FFFF"/>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rgb="FF002060"/>
        <bgColor indexed="64"/>
      </patternFill>
    </fill>
    <fill>
      <patternFill patternType="solid">
        <fgColor rgb="FF66FFCC"/>
        <bgColor indexed="64"/>
      </patternFill>
    </fill>
    <fill>
      <patternFill patternType="solid">
        <fgColor theme="1"/>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rgb="FF00FF99"/>
        <bgColor indexed="64"/>
      </patternFill>
    </fill>
    <fill>
      <patternFill patternType="solid">
        <fgColor theme="6" tint="0.79998168889431442"/>
        <bgColor indexed="64"/>
      </patternFill>
    </fill>
    <fill>
      <patternFill patternType="solid">
        <fgColor theme="1" tint="0.249977111117893"/>
        <bgColor indexed="64"/>
      </patternFill>
    </fill>
    <fill>
      <patternFill patternType="solid">
        <fgColor theme="1" tint="0.499984740745262"/>
        <bgColor indexed="64"/>
      </patternFill>
    </fill>
    <fill>
      <patternFill patternType="solid">
        <fgColor theme="2" tint="-0.749992370372631"/>
        <bgColor indexed="64"/>
      </patternFill>
    </fill>
    <fill>
      <patternFill patternType="solid">
        <fgColor rgb="FF02726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0000FF"/>
        <bgColor indexed="64"/>
      </patternFill>
    </fill>
    <fill>
      <patternFill patternType="solid">
        <fgColor rgb="FF00FFFF"/>
        <bgColor indexed="64"/>
      </patternFill>
    </fill>
    <fill>
      <patternFill patternType="solid">
        <fgColor rgb="FF99FFCC"/>
        <bgColor indexed="64"/>
      </patternFill>
    </fill>
    <fill>
      <patternFill patternType="solid">
        <fgColor theme="9" tint="0.39997558519241921"/>
        <bgColor indexed="64"/>
      </patternFill>
    </fill>
    <fill>
      <patternFill patternType="solid">
        <fgColor rgb="FF84FAA9"/>
        <bgColor indexed="64"/>
      </patternFill>
    </fill>
    <fill>
      <patternFill patternType="solid">
        <fgColor theme="0" tint="-0.14999847407452621"/>
        <bgColor indexed="64"/>
      </patternFill>
    </fill>
    <fill>
      <patternFill patternType="solid">
        <fgColor indexed="10"/>
        <bgColor indexed="64"/>
      </patternFill>
    </fill>
    <fill>
      <patternFill patternType="solid">
        <fgColor indexed="13"/>
        <bgColor indexed="64"/>
      </patternFill>
    </fill>
    <fill>
      <patternFill patternType="solid">
        <fgColor rgb="FFFF0066"/>
        <bgColor indexed="64"/>
      </patternFill>
    </fill>
    <fill>
      <patternFill patternType="solid">
        <fgColor indexed="11"/>
        <bgColor indexed="64"/>
      </patternFill>
    </fill>
    <fill>
      <patternFill patternType="solid">
        <fgColor rgb="FFD9D9D9"/>
        <bgColor indexed="64"/>
      </patternFill>
    </fill>
    <fill>
      <patternFill patternType="solid">
        <fgColor rgb="FFFCE4D6"/>
        <bgColor indexed="64"/>
      </patternFill>
    </fill>
    <fill>
      <patternFill patternType="solid">
        <fgColor rgb="FF1F3864"/>
        <bgColor indexed="64"/>
      </patternFill>
    </fill>
    <fill>
      <patternFill patternType="solid">
        <fgColor rgb="FFF2F2F2"/>
        <bgColor indexed="64"/>
      </patternFill>
    </fill>
    <fill>
      <patternFill patternType="solid">
        <fgColor rgb="FFFBF8F1"/>
        <bgColor indexed="64"/>
      </patternFill>
    </fill>
    <fill>
      <patternFill patternType="solid">
        <fgColor rgb="FFFFF2CC"/>
        <bgColor indexed="64"/>
      </patternFill>
    </fill>
    <fill>
      <patternFill patternType="solid">
        <fgColor rgb="FFEAF1FB"/>
        <bgColor indexed="64"/>
      </patternFill>
    </fill>
    <fill>
      <patternFill patternType="solid">
        <fgColor rgb="FFDDEBF7"/>
        <bgColor indexed="64"/>
      </patternFill>
    </fill>
    <fill>
      <patternFill patternType="solid">
        <fgColor rgb="FFC6EFCE"/>
        <bgColor indexed="64"/>
      </patternFill>
    </fill>
    <fill>
      <patternFill patternType="solid">
        <fgColor rgb="FFE2EFDA"/>
        <bgColor indexed="64"/>
      </patternFill>
    </fill>
    <fill>
      <patternFill patternType="solid">
        <fgColor rgb="FFFFEB9C"/>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right/>
      <top/>
      <bottom style="medium">
        <color rgb="FFFF0000"/>
      </bottom>
      <diagonal/>
    </border>
    <border>
      <left style="thin">
        <color rgb="FFFF0000"/>
      </left>
      <right style="thin">
        <color rgb="FFFF0000"/>
      </right>
      <top style="thin">
        <color rgb="FFFF0000"/>
      </top>
      <bottom style="thin">
        <color rgb="FFFF0000"/>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thin">
        <color indexed="64"/>
      </top>
      <bottom/>
      <diagonal/>
    </border>
    <border>
      <left style="thin">
        <color indexed="64"/>
      </left>
      <right style="medium">
        <color theme="1"/>
      </right>
      <top style="thin">
        <color indexed="64"/>
      </top>
      <bottom style="medium">
        <color indexed="64"/>
      </bottom>
      <diagonal/>
    </border>
    <border>
      <left style="thin">
        <color indexed="64"/>
      </left>
      <right style="medium">
        <color theme="1"/>
      </right>
      <top/>
      <bottom style="thin">
        <color indexed="64"/>
      </bottom>
      <diagonal/>
    </border>
    <border>
      <left style="thin">
        <color indexed="64"/>
      </left>
      <right style="medium">
        <color theme="1"/>
      </right>
      <top style="medium">
        <color indexed="64"/>
      </top>
      <bottom style="medium">
        <color indexed="64"/>
      </bottom>
      <diagonal/>
    </border>
    <border>
      <left style="medium">
        <color theme="1"/>
      </left>
      <right style="thin">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
      <left style="medium">
        <color rgb="FFFF0000"/>
      </left>
      <right style="thin">
        <color indexed="64"/>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style="medium">
        <color rgb="FF000000"/>
      </right>
      <top/>
      <bottom/>
      <diagonal/>
    </border>
  </borders>
  <cellStyleXfs count="4">
    <xf numFmtId="0" fontId="0" fillId="0" borderId="0"/>
    <xf numFmtId="0" fontId="30" fillId="0" borderId="0" applyNumberFormat="0" applyFill="0" applyBorder="0" applyAlignment="0" applyProtection="0">
      <alignment vertical="top"/>
      <protection locked="0"/>
    </xf>
    <xf numFmtId="0" fontId="8" fillId="0" borderId="0" applyFont="0" applyFill="0" applyBorder="0" applyAlignment="0" applyProtection="0"/>
    <xf numFmtId="0" fontId="8" fillId="0" borderId="0"/>
  </cellStyleXfs>
  <cellXfs count="1850">
    <xf numFmtId="0" fontId="0" fillId="0" borderId="0" xfId="0"/>
    <xf numFmtId="0" fontId="2" fillId="0" borderId="0" xfId="0" applyFont="1"/>
    <xf numFmtId="0" fontId="3" fillId="0" borderId="0" xfId="0" applyFont="1" applyAlignment="1">
      <alignment horizontal="center" vertical="center"/>
    </xf>
    <xf numFmtId="14" fontId="2" fillId="0" borderId="0" xfId="0" applyNumberFormat="1" applyFont="1"/>
    <xf numFmtId="0" fontId="31" fillId="0" borderId="0" xfId="0" applyFont="1" applyAlignment="1">
      <alignment horizontal="left"/>
    </xf>
    <xf numFmtId="0" fontId="2" fillId="0" borderId="1" xfId="0" applyFont="1" applyBorder="1" applyAlignment="1">
      <alignment horizontal="center" vertical="center"/>
    </xf>
    <xf numFmtId="0" fontId="33"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0" fillId="0" borderId="1" xfId="0" applyBorder="1"/>
    <xf numFmtId="0" fontId="34" fillId="3" borderId="1" xfId="0" applyFont="1" applyFill="1" applyBorder="1" applyAlignment="1">
      <alignment horizontal="left" vertical="center"/>
    </xf>
    <xf numFmtId="0" fontId="3" fillId="0" borderId="0" xfId="0" applyFont="1" applyAlignment="1">
      <alignment horizontal="left"/>
    </xf>
    <xf numFmtId="0" fontId="3" fillId="0" borderId="0" xfId="0" applyFont="1" applyAlignment="1">
      <alignment horizontal="center" wrapText="1"/>
    </xf>
    <xf numFmtId="0" fontId="6" fillId="0" borderId="0" xfId="0" applyFont="1"/>
    <xf numFmtId="0" fontId="2" fillId="0" borderId="1" xfId="0" applyFont="1" applyBorder="1" applyAlignment="1">
      <alignment horizontal="left" vertical="center" wrapText="1"/>
    </xf>
    <xf numFmtId="0" fontId="35" fillId="0" borderId="1" xfId="0" applyFont="1" applyBorder="1" applyAlignment="1">
      <alignment horizontal="center" vertical="center"/>
    </xf>
    <xf numFmtId="0" fontId="2" fillId="0" borderId="1" xfId="0" applyFont="1" applyBorder="1" applyAlignment="1">
      <alignment horizontal="justify" vertical="center"/>
    </xf>
    <xf numFmtId="0" fontId="36" fillId="0" borderId="1" xfId="0" applyFont="1" applyBorder="1" applyAlignment="1">
      <alignment vertical="center" wrapText="1"/>
    </xf>
    <xf numFmtId="0" fontId="36" fillId="0" borderId="1" xfId="0" applyFont="1" applyBorder="1" applyAlignment="1">
      <alignment horizontal="center" vertical="center"/>
    </xf>
    <xf numFmtId="0" fontId="2" fillId="0" borderId="1" xfId="0" applyFont="1" applyBorder="1" applyAlignment="1">
      <alignment vertical="center" wrapText="1"/>
    </xf>
    <xf numFmtId="0" fontId="0" fillId="0" borderId="1" xfId="0" applyBorder="1" applyAlignment="1">
      <alignment horizontal="center" vertical="center"/>
    </xf>
    <xf numFmtId="0" fontId="3" fillId="0" borderId="0" xfId="0" applyFont="1"/>
    <xf numFmtId="0" fontId="2" fillId="0" borderId="2" xfId="0" applyFont="1" applyBorder="1" applyAlignment="1">
      <alignment horizontal="center" vertical="center"/>
    </xf>
    <xf numFmtId="0" fontId="33" fillId="0" borderId="2" xfId="0" applyFont="1" applyBorder="1" applyAlignment="1">
      <alignment horizontal="center" vertical="center"/>
    </xf>
    <xf numFmtId="0" fontId="0" fillId="0" borderId="0" xfId="0" applyAlignment="1">
      <alignment horizont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distributed"/>
    </xf>
    <xf numFmtId="0" fontId="3" fillId="2" borderId="4" xfId="0" applyFont="1" applyFill="1" applyBorder="1" applyAlignment="1">
      <alignment horizontal="center" vertical="center" wrapText="1"/>
    </xf>
    <xf numFmtId="0" fontId="3" fillId="2" borderId="4" xfId="0" applyFont="1" applyFill="1" applyBorder="1" applyAlignment="1">
      <alignment horizontal="center" vertical="center"/>
    </xf>
    <xf numFmtId="2" fontId="3" fillId="2" borderId="5" xfId="0" applyNumberFormat="1" applyFont="1" applyFill="1" applyBorder="1" applyAlignment="1">
      <alignment horizontal="center" vertical="center"/>
    </xf>
    <xf numFmtId="0" fontId="35" fillId="0" borderId="6" xfId="0" applyFont="1" applyBorder="1" applyAlignment="1">
      <alignment horizontal="center" vertical="center"/>
    </xf>
    <xf numFmtId="2" fontId="0" fillId="0" borderId="7" xfId="0" applyNumberFormat="1" applyBorder="1" applyAlignment="1">
      <alignment horizontal="center" vertical="center"/>
    </xf>
    <xf numFmtId="0" fontId="0" fillId="0" borderId="6" xfId="0" applyBorder="1"/>
    <xf numFmtId="0" fontId="3" fillId="0" borderId="1" xfId="0" applyFont="1" applyBorder="1" applyAlignment="1">
      <alignment horizontal="center" vertical="center" wrapText="1"/>
    </xf>
    <xf numFmtId="0" fontId="0" fillId="0" borderId="8" xfId="0" applyBorder="1"/>
    <xf numFmtId="2" fontId="0" fillId="0" borderId="9" xfId="0" applyNumberFormat="1" applyBorder="1" applyAlignment="1">
      <alignment horizontal="center"/>
    </xf>
    <xf numFmtId="0" fontId="31" fillId="0" borderId="6" xfId="0" applyFont="1" applyBorder="1"/>
    <xf numFmtId="0" fontId="34" fillId="3" borderId="10" xfId="0" applyFont="1" applyFill="1" applyBorder="1" applyAlignment="1">
      <alignment horizontal="left" vertical="center"/>
    </xf>
    <xf numFmtId="0" fontId="31" fillId="0" borderId="11" xfId="0" applyFont="1" applyBorder="1" applyAlignment="1">
      <alignment horizontal="center"/>
    </xf>
    <xf numFmtId="0" fontId="31" fillId="0" borderId="12" xfId="0" applyFont="1" applyBorder="1" applyAlignment="1">
      <alignment horizontal="center"/>
    </xf>
    <xf numFmtId="0" fontId="31" fillId="0" borderId="12" xfId="0" applyFont="1" applyBorder="1"/>
    <xf numFmtId="0" fontId="37" fillId="0" borderId="12" xfId="0" applyFont="1" applyBorder="1" applyAlignment="1">
      <alignment horizontal="center" vertical="center"/>
    </xf>
    <xf numFmtId="2" fontId="31" fillId="0" borderId="13" xfId="0" applyNumberFormat="1" applyFont="1" applyBorder="1" applyAlignment="1">
      <alignment horizontal="center"/>
    </xf>
    <xf numFmtId="0" fontId="0" fillId="0" borderId="14" xfId="0" applyBorder="1"/>
    <xf numFmtId="0" fontId="0" fillId="0" borderId="15" xfId="0" applyBorder="1"/>
    <xf numFmtId="0" fontId="38" fillId="0" borderId="15" xfId="0" applyFont="1" applyBorder="1"/>
    <xf numFmtId="0" fontId="0" fillId="0" borderId="16" xfId="0" applyBorder="1"/>
    <xf numFmtId="0" fontId="36" fillId="0" borderId="1" xfId="0" applyFont="1" applyBorder="1" applyAlignment="1">
      <alignment horizontal="left" wrapText="1"/>
    </xf>
    <xf numFmtId="0" fontId="34" fillId="0" borderId="0" xfId="0" applyFont="1"/>
    <xf numFmtId="0" fontId="0" fillId="0" borderId="1" xfId="0" applyBorder="1" applyAlignment="1">
      <alignment horizontal="center"/>
    </xf>
    <xf numFmtId="0" fontId="9" fillId="0" borderId="0" xfId="0" applyFont="1"/>
    <xf numFmtId="0" fontId="9" fillId="0" borderId="1" xfId="0" applyFont="1" applyBorder="1" applyAlignment="1">
      <alignment horizontal="left" vertical="center"/>
    </xf>
    <xf numFmtId="0" fontId="2" fillId="0" borderId="17" xfId="0" applyFont="1" applyBorder="1" applyAlignment="1">
      <alignment horizontal="center" vertical="center"/>
    </xf>
    <xf numFmtId="0" fontId="32" fillId="0" borderId="0" xfId="0" applyFont="1"/>
    <xf numFmtId="0" fontId="38" fillId="0" borderId="0" xfId="0" applyFont="1"/>
    <xf numFmtId="0" fontId="3" fillId="0" borderId="0" xfId="0" applyFont="1" applyAlignment="1">
      <alignment vertical="center"/>
    </xf>
    <xf numFmtId="0" fontId="2" fillId="0" borderId="6" xfId="0" applyFont="1" applyBorder="1" applyAlignment="1">
      <alignment horizontal="center" vertical="center"/>
    </xf>
    <xf numFmtId="2" fontId="2" fillId="0" borderId="18" xfId="0" applyNumberFormat="1" applyFont="1" applyBorder="1" applyAlignment="1">
      <alignment horizontal="center" vertical="center"/>
    </xf>
    <xf numFmtId="0" fontId="2" fillId="0" borderId="17" xfId="0" applyFont="1" applyBorder="1" applyAlignment="1">
      <alignment vertical="center"/>
    </xf>
    <xf numFmtId="0" fontId="3" fillId="0" borderId="1" xfId="0" applyFont="1" applyBorder="1" applyAlignment="1">
      <alignment horizontal="left" vertical="center"/>
    </xf>
    <xf numFmtId="2" fontId="38" fillId="0" borderId="18" xfId="0" applyNumberFormat="1" applyFont="1" applyBorder="1" applyAlignment="1">
      <alignment horizontal="center"/>
    </xf>
    <xf numFmtId="0" fontId="12" fillId="0" borderId="0" xfId="0" applyFont="1"/>
    <xf numFmtId="0" fontId="39" fillId="0" borderId="0" xfId="0" applyFont="1"/>
    <xf numFmtId="0" fontId="2" fillId="0" borderId="0" xfId="0" applyFont="1" applyAlignment="1">
      <alignment horizontal="center" vertical="center"/>
    </xf>
    <xf numFmtId="0" fontId="2" fillId="0" borderId="20" xfId="0" applyFont="1" applyBorder="1" applyAlignment="1">
      <alignment horizontal="center" vertical="center"/>
    </xf>
    <xf numFmtId="0" fontId="2" fillId="0" borderId="28" xfId="0" applyFont="1" applyBorder="1"/>
    <xf numFmtId="0" fontId="9" fillId="0" borderId="6" xfId="0" applyFont="1" applyBorder="1" applyAlignment="1">
      <alignment horizontal="center" vertical="center" wrapText="1"/>
    </xf>
    <xf numFmtId="1" fontId="2" fillId="0" borderId="17" xfId="0" applyNumberFormat="1" applyFont="1" applyBorder="1" applyAlignment="1">
      <alignment horizontal="center" vertical="center"/>
    </xf>
    <xf numFmtId="0" fontId="38" fillId="0" borderId="1" xfId="0" applyFont="1" applyBorder="1"/>
    <xf numFmtId="2" fontId="2" fillId="0" borderId="31" xfId="0" applyNumberFormat="1" applyFont="1" applyBorder="1" applyAlignment="1">
      <alignment horizontal="center" vertical="center"/>
    </xf>
    <xf numFmtId="2" fontId="2" fillId="0" borderId="32" xfId="0" applyNumberFormat="1" applyFont="1" applyBorder="1" applyAlignment="1">
      <alignment horizontal="center" vertical="center"/>
    </xf>
    <xf numFmtId="0" fontId="2" fillId="0" borderId="25" xfId="0" applyFont="1" applyBorder="1" applyAlignment="1">
      <alignment horizontal="center" vertical="center"/>
    </xf>
    <xf numFmtId="0" fontId="3" fillId="0" borderId="27" xfId="0" applyFont="1" applyBorder="1" applyAlignment="1">
      <alignment horizontal="center" vertical="center"/>
    </xf>
    <xf numFmtId="0" fontId="40" fillId="4" borderId="0" xfId="0" applyFont="1" applyFill="1"/>
    <xf numFmtId="49" fontId="34" fillId="4" borderId="0" xfId="0" applyNumberFormat="1" applyFont="1" applyFill="1"/>
    <xf numFmtId="0" fontId="34" fillId="4" borderId="0" xfId="0" applyFont="1" applyFill="1" applyAlignment="1">
      <alignment vertical="center"/>
    </xf>
    <xf numFmtId="0" fontId="38" fillId="4" borderId="0" xfId="0" applyFont="1" applyFill="1"/>
    <xf numFmtId="0" fontId="33" fillId="0" borderId="17" xfId="0" applyFont="1" applyBorder="1" applyAlignment="1">
      <alignment horizontal="center" vertical="center"/>
    </xf>
    <xf numFmtId="0" fontId="5" fillId="0" borderId="1" xfId="0" applyFont="1" applyBorder="1" applyAlignment="1">
      <alignment vertical="center" wrapText="1"/>
    </xf>
    <xf numFmtId="0" fontId="34" fillId="0" borderId="1" xfId="0" applyFont="1" applyBorder="1" applyAlignment="1">
      <alignment horizontal="left" vertical="center"/>
    </xf>
    <xf numFmtId="0" fontId="34" fillId="0" borderId="10" xfId="0" applyFont="1" applyBorder="1" applyAlignment="1">
      <alignment horizontal="left" vertical="center"/>
    </xf>
    <xf numFmtId="0" fontId="0" fillId="0" borderId="27" xfId="0" applyBorder="1"/>
    <xf numFmtId="0" fontId="2" fillId="0" borderId="6" xfId="0" applyFont="1" applyBorder="1" applyAlignment="1">
      <alignment horizontal="center"/>
    </xf>
    <xf numFmtId="0" fontId="34" fillId="3" borderId="33" xfId="0" applyFont="1" applyFill="1" applyBorder="1" applyAlignment="1">
      <alignment horizontal="left" vertical="center"/>
    </xf>
    <xf numFmtId="0" fontId="38" fillId="0" borderId="0" xfId="0" applyFont="1" applyAlignment="1">
      <alignment vertical="center"/>
    </xf>
    <xf numFmtId="49" fontId="41" fillId="0" borderId="0" xfId="0" applyNumberFormat="1" applyFont="1"/>
    <xf numFmtId="49" fontId="38" fillId="0" borderId="0" xfId="0" applyNumberFormat="1" applyFont="1"/>
    <xf numFmtId="0" fontId="3" fillId="0" borderId="1" xfId="0" applyFont="1" applyBorder="1" applyAlignment="1">
      <alignment horizontal="center" vertical="center"/>
    </xf>
    <xf numFmtId="0" fontId="3" fillId="0" borderId="1" xfId="0" applyFont="1" applyBorder="1" applyAlignment="1">
      <alignment horizontal="center" vertical="distributed"/>
    </xf>
    <xf numFmtId="2" fontId="3" fillId="0" borderId="1" xfId="0" applyNumberFormat="1" applyFont="1" applyBorder="1" applyAlignment="1">
      <alignment horizontal="center" vertical="center"/>
    </xf>
    <xf numFmtId="0" fontId="0" fillId="0" borderId="17" xfId="0" applyBorder="1"/>
    <xf numFmtId="0" fontId="31" fillId="0" borderId="17" xfId="0" applyFont="1" applyBorder="1"/>
    <xf numFmtId="2" fontId="38" fillId="0" borderId="34" xfId="0" applyNumberFormat="1" applyFont="1" applyBorder="1" applyAlignment="1">
      <alignment horizontal="center"/>
    </xf>
    <xf numFmtId="2" fontId="2" fillId="0" borderId="35" xfId="0" applyNumberFormat="1" applyFont="1" applyBorder="1" applyAlignment="1">
      <alignment horizontal="center" vertical="center"/>
    </xf>
    <xf numFmtId="0" fontId="35" fillId="0" borderId="1" xfId="0" applyFont="1" applyBorder="1" applyAlignment="1">
      <alignment horizontal="left" vertical="center" wrapText="1"/>
    </xf>
    <xf numFmtId="0" fontId="13" fillId="0" borderId="1" xfId="0" applyFont="1" applyBorder="1" applyAlignment="1">
      <alignment horizontal="center" vertical="center" wrapText="1"/>
    </xf>
    <xf numFmtId="2" fontId="0" fillId="0" borderId="1" xfId="0" applyNumberFormat="1" applyBorder="1" applyAlignment="1">
      <alignment horizontal="center"/>
    </xf>
    <xf numFmtId="2" fontId="0" fillId="0" borderId="8" xfId="0" applyNumberFormat="1" applyBorder="1" applyAlignment="1">
      <alignment horizontal="center"/>
    </xf>
    <xf numFmtId="0" fontId="31" fillId="0" borderId="1" xfId="0" applyFont="1" applyBorder="1"/>
    <xf numFmtId="2" fontId="31" fillId="0" borderId="12" xfId="0" applyNumberFormat="1" applyFont="1" applyBorder="1" applyAlignment="1">
      <alignment horizontal="center"/>
    </xf>
    <xf numFmtId="0" fontId="35" fillId="0" borderId="1" xfId="0" applyFont="1" applyBorder="1" applyAlignment="1">
      <alignment horizontal="center" vertical="center" wrapText="1"/>
    </xf>
    <xf numFmtId="2" fontId="2" fillId="0" borderId="7" xfId="0" applyNumberFormat="1" applyFont="1" applyBorder="1" applyAlignment="1">
      <alignment horizontal="center" vertical="center"/>
    </xf>
    <xf numFmtId="0" fontId="35" fillId="0" borderId="35" xfId="0" applyFont="1" applyBorder="1" applyAlignment="1">
      <alignment horizontal="center" vertical="center"/>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2" fillId="0" borderId="1" xfId="0" applyFont="1" applyBorder="1" applyAlignment="1">
      <alignment vertical="center"/>
    </xf>
    <xf numFmtId="0" fontId="2" fillId="0" borderId="35" xfId="0" applyFont="1" applyBorder="1" applyAlignment="1">
      <alignment horizontal="center" vertical="center"/>
    </xf>
    <xf numFmtId="2" fontId="2" fillId="0" borderId="36" xfId="0" applyNumberFormat="1" applyFont="1" applyBorder="1" applyAlignment="1">
      <alignment horizontal="center" vertical="center"/>
    </xf>
    <xf numFmtId="0" fontId="0" fillId="0" borderId="2" xfId="0" applyBorder="1" applyAlignment="1">
      <alignment horizontal="center" vertical="center"/>
    </xf>
    <xf numFmtId="2" fontId="0" fillId="0" borderId="31" xfId="0" applyNumberFormat="1" applyBorder="1" applyAlignment="1">
      <alignment horizontal="center" vertical="center"/>
    </xf>
    <xf numFmtId="2" fontId="0" fillId="0" borderId="32" xfId="0" applyNumberFormat="1" applyBorder="1" applyAlignment="1">
      <alignment horizontal="center"/>
    </xf>
    <xf numFmtId="9" fontId="38" fillId="0" borderId="1" xfId="0" applyNumberFormat="1" applyFont="1" applyBorder="1"/>
    <xf numFmtId="0" fontId="0" fillId="0" borderId="25" xfId="0" applyBorder="1"/>
    <xf numFmtId="0" fontId="0" fillId="0" borderId="20" xfId="0" applyBorder="1"/>
    <xf numFmtId="2" fontId="0" fillId="0" borderId="23" xfId="0" applyNumberFormat="1" applyBorder="1" applyAlignment="1">
      <alignment horizontal="center"/>
    </xf>
    <xf numFmtId="0" fontId="0" fillId="0" borderId="2" xfId="0" applyBorder="1"/>
    <xf numFmtId="0" fontId="32" fillId="0" borderId="15" xfId="0" applyFont="1" applyBorder="1"/>
    <xf numFmtId="2" fontId="0" fillId="0" borderId="0" xfId="0" applyNumberFormat="1"/>
    <xf numFmtId="0" fontId="2" fillId="5" borderId="1" xfId="0" applyFont="1" applyFill="1" applyBorder="1" applyAlignment="1">
      <alignment horizontal="center" vertical="center"/>
    </xf>
    <xf numFmtId="0" fontId="42" fillId="5" borderId="1" xfId="0" applyFont="1" applyFill="1" applyBorder="1" applyAlignment="1">
      <alignment horizontal="center" vertical="center"/>
    </xf>
    <xf numFmtId="0" fontId="0" fillId="5" borderId="1" xfId="0" applyFill="1" applyBorder="1" applyAlignment="1">
      <alignment horizont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 fillId="0" borderId="0" xfId="0" applyFont="1" applyAlignment="1">
      <alignment horizontal="center" vertical="center"/>
    </xf>
    <xf numFmtId="49" fontId="43" fillId="0" borderId="0" xfId="0" applyNumberFormat="1" applyFont="1"/>
    <xf numFmtId="0" fontId="33" fillId="0" borderId="0" xfId="0" applyFont="1"/>
    <xf numFmtId="1" fontId="33" fillId="0" borderId="1" xfId="0" applyNumberFormat="1" applyFont="1" applyBorder="1" applyAlignment="1">
      <alignment horizontal="center" vertical="center"/>
    </xf>
    <xf numFmtId="0" fontId="35" fillId="0" borderId="1" xfId="0" applyFont="1" applyBorder="1" applyAlignment="1">
      <alignment horizontal="left" vertical="center"/>
    </xf>
    <xf numFmtId="2" fontId="33" fillId="0" borderId="7" xfId="0" applyNumberFormat="1" applyFont="1" applyBorder="1" applyAlignment="1">
      <alignment horizontal="center" vertical="center"/>
    </xf>
    <xf numFmtId="0" fontId="38" fillId="0" borderId="1" xfId="0" applyFont="1" applyBorder="1" applyAlignment="1">
      <alignment vertical="center"/>
    </xf>
    <xf numFmtId="0" fontId="38" fillId="0" borderId="1" xfId="0" applyFont="1" applyBorder="1" applyAlignment="1">
      <alignment vertical="center" wrapText="1"/>
    </xf>
    <xf numFmtId="0" fontId="40" fillId="0" borderId="1" xfId="0" applyFont="1" applyBorder="1"/>
    <xf numFmtId="9" fontId="40" fillId="0" borderId="1" xfId="0" applyNumberFormat="1" applyFont="1" applyBorder="1"/>
    <xf numFmtId="0" fontId="34" fillId="0" borderId="1" xfId="0" applyFont="1" applyBorder="1" applyAlignment="1">
      <alignment horizontal="center" vertical="center" wrapText="1"/>
    </xf>
    <xf numFmtId="0" fontId="42" fillId="0" borderId="1" xfId="0" applyFont="1" applyBorder="1" applyAlignment="1">
      <alignment horizontal="center" vertical="center"/>
    </xf>
    <xf numFmtId="0" fontId="14" fillId="0" borderId="0" xfId="0" applyFont="1"/>
    <xf numFmtId="0" fontId="0" fillId="0" borderId="1" xfId="0" applyBorder="1" applyAlignment="1">
      <alignment vertical="center"/>
    </xf>
    <xf numFmtId="0" fontId="15" fillId="0" borderId="1" xfId="0" applyFont="1" applyBorder="1" applyAlignment="1">
      <alignment horizontal="center" vertical="center"/>
    </xf>
    <xf numFmtId="0" fontId="0" fillId="0" borderId="6" xfId="0" applyBorder="1" applyAlignment="1">
      <alignment horizontal="center" vertical="center"/>
    </xf>
    <xf numFmtId="2" fontId="0" fillId="0" borderId="18" xfId="0" applyNumberFormat="1" applyBorder="1" applyAlignment="1">
      <alignment horizontal="center"/>
    </xf>
    <xf numFmtId="0" fontId="0" fillId="0" borderId="19" xfId="0" applyBorder="1"/>
    <xf numFmtId="0" fontId="44" fillId="0" borderId="0" xfId="0" applyFont="1"/>
    <xf numFmtId="0" fontId="33" fillId="0" borderId="19" xfId="0" applyFont="1" applyBorder="1"/>
    <xf numFmtId="0" fontId="3" fillId="0" borderId="19" xfId="0" applyFont="1" applyBorder="1" applyAlignment="1">
      <alignment horizontal="left"/>
    </xf>
    <xf numFmtId="49" fontId="34" fillId="0" borderId="0" xfId="0" applyNumberFormat="1" applyFont="1"/>
    <xf numFmtId="0" fontId="45" fillId="0" borderId="1" xfId="0" applyFont="1" applyBorder="1" applyAlignment="1">
      <alignment horizontal="center" vertical="center"/>
    </xf>
    <xf numFmtId="0" fontId="36" fillId="0" borderId="35" xfId="0" applyFont="1" applyBorder="1" applyAlignment="1">
      <alignment horizontal="center" vertical="center"/>
    </xf>
    <xf numFmtId="0" fontId="45" fillId="0" borderId="1" xfId="0" applyFont="1" applyBorder="1" applyAlignment="1">
      <alignment vertical="center" wrapText="1"/>
    </xf>
    <xf numFmtId="0" fontId="38" fillId="0" borderId="6" xfId="0" applyFont="1" applyBorder="1"/>
    <xf numFmtId="0" fontId="38" fillId="0" borderId="17" xfId="0" applyFont="1" applyBorder="1" applyAlignment="1">
      <alignment horizontal="left"/>
    </xf>
    <xf numFmtId="0" fontId="38" fillId="0" borderId="1" xfId="0" applyFont="1" applyBorder="1" applyAlignment="1">
      <alignment horizontal="left"/>
    </xf>
    <xf numFmtId="0" fontId="38" fillId="0" borderId="10" xfId="0" applyFont="1" applyBorder="1"/>
    <xf numFmtId="0" fontId="38" fillId="0" borderId="35" xfId="0" applyFont="1" applyBorder="1"/>
    <xf numFmtId="0" fontId="38" fillId="0" borderId="17" xfId="0" applyFont="1" applyBorder="1"/>
    <xf numFmtId="2" fontId="38" fillId="0" borderId="32" xfId="0" applyNumberFormat="1" applyFont="1" applyBorder="1" applyAlignment="1">
      <alignment horizontal="center"/>
    </xf>
    <xf numFmtId="0" fontId="32" fillId="0" borderId="8" xfId="0" applyFont="1" applyBorder="1"/>
    <xf numFmtId="0" fontId="2" fillId="0" borderId="1" xfId="0" applyFont="1" applyBorder="1"/>
    <xf numFmtId="0" fontId="36" fillId="2" borderId="1" xfId="0" applyFont="1" applyFill="1" applyBorder="1" applyAlignment="1">
      <alignment horizontal="left" wrapText="1"/>
    </xf>
    <xf numFmtId="0" fontId="36" fillId="2" borderId="1" xfId="0" applyFont="1" applyFill="1" applyBorder="1" applyAlignment="1">
      <alignment horizontal="center" vertical="center"/>
    </xf>
    <xf numFmtId="0" fontId="15" fillId="0" borderId="0" xfId="0" applyFont="1"/>
    <xf numFmtId="0" fontId="46" fillId="0" borderId="0" xfId="0" applyFont="1"/>
    <xf numFmtId="0" fontId="3" fillId="2" borderId="11" xfId="0" applyFont="1" applyFill="1" applyBorder="1" applyAlignment="1">
      <alignment horizontal="center" vertical="center"/>
    </xf>
    <xf numFmtId="0" fontId="3" fillId="2" borderId="12" xfId="0" applyFont="1" applyFill="1" applyBorder="1" applyAlignment="1">
      <alignment horizontal="center" vertical="distributed"/>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2" fontId="3" fillId="2" borderId="13" xfId="0" applyNumberFormat="1" applyFont="1" applyFill="1" applyBorder="1" applyAlignment="1">
      <alignment horizontal="center" vertical="center"/>
    </xf>
    <xf numFmtId="0" fontId="2" fillId="0" borderId="37" xfId="0" applyFont="1" applyBorder="1" applyAlignment="1">
      <alignment horizontal="center" vertical="center"/>
    </xf>
    <xf numFmtId="0" fontId="33" fillId="0" borderId="1" xfId="0" applyFont="1" applyBorder="1" applyAlignment="1">
      <alignment horizontal="center"/>
    </xf>
    <xf numFmtId="0" fontId="2" fillId="2" borderId="1" xfId="0" applyFont="1" applyFill="1" applyBorder="1" applyAlignment="1">
      <alignment horizontal="center" vertical="center"/>
    </xf>
    <xf numFmtId="0" fontId="0" fillId="0" borderId="17" xfId="0" applyBorder="1" applyAlignment="1">
      <alignment horizontal="center" vertical="center"/>
    </xf>
    <xf numFmtId="0" fontId="33" fillId="0" borderId="38" xfId="0" applyFont="1" applyBorder="1" applyAlignment="1">
      <alignment horizontal="center"/>
    </xf>
    <xf numFmtId="2" fontId="2" fillId="0" borderId="39" xfId="0" applyNumberFormat="1" applyFont="1" applyBorder="1" applyAlignment="1">
      <alignment horizontal="center" vertical="center"/>
    </xf>
    <xf numFmtId="0" fontId="38" fillId="0" borderId="8" xfId="0" applyFont="1" applyBorder="1"/>
    <xf numFmtId="2" fontId="38" fillId="0" borderId="9" xfId="0" applyNumberFormat="1" applyFont="1" applyBorder="1" applyAlignment="1">
      <alignment horizontal="center"/>
    </xf>
    <xf numFmtId="0" fontId="3" fillId="0" borderId="6" xfId="0" applyFont="1" applyBorder="1" applyAlignment="1">
      <alignment horizontal="left"/>
    </xf>
    <xf numFmtId="1" fontId="31" fillId="0" borderId="12" xfId="0" applyNumberFormat="1" applyFont="1" applyBorder="1" applyAlignment="1">
      <alignment horizontal="center"/>
    </xf>
    <xf numFmtId="0" fontId="38" fillId="0" borderId="2" xfId="0" applyFont="1" applyBorder="1"/>
    <xf numFmtId="0" fontId="2" fillId="2" borderId="0" xfId="0" applyFont="1" applyFill="1"/>
    <xf numFmtId="0" fontId="3" fillId="2" borderId="1" xfId="0" applyFont="1" applyFill="1" applyBorder="1" applyAlignment="1">
      <alignment horizontal="center" vertical="center"/>
    </xf>
    <xf numFmtId="0" fontId="3" fillId="2" borderId="1" xfId="0" applyFont="1" applyFill="1" applyBorder="1" applyAlignment="1">
      <alignment horizontal="center" vertical="distributed"/>
    </xf>
    <xf numFmtId="0" fontId="3" fillId="2"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xf>
    <xf numFmtId="2" fontId="2" fillId="0" borderId="1" xfId="0" applyNumberFormat="1"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33" fillId="0" borderId="8" xfId="0" applyFont="1" applyBorder="1" applyAlignment="1">
      <alignment horizontal="center" vertical="center"/>
    </xf>
    <xf numFmtId="1" fontId="33"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2" fontId="0" fillId="0" borderId="2" xfId="0" applyNumberFormat="1" applyBorder="1" applyAlignment="1">
      <alignment horizontal="center" vertical="center"/>
    </xf>
    <xf numFmtId="2" fontId="0" fillId="0" borderId="17" xfId="0" applyNumberFormat="1" applyBorder="1" applyAlignment="1">
      <alignment horizontal="center"/>
    </xf>
    <xf numFmtId="2" fontId="38" fillId="0" borderId="1" xfId="0" applyNumberFormat="1" applyFont="1" applyBorder="1" applyAlignment="1">
      <alignment horizontal="center"/>
    </xf>
    <xf numFmtId="0" fontId="31" fillId="0" borderId="1" xfId="0" applyFont="1" applyBorder="1" applyAlignment="1">
      <alignment horizontal="center"/>
    </xf>
    <xf numFmtId="0" fontId="37" fillId="0" borderId="1" xfId="0" applyFont="1" applyBorder="1" applyAlignment="1">
      <alignment horizontal="center" vertical="center"/>
    </xf>
    <xf numFmtId="2" fontId="31" fillId="0" borderId="1" xfId="0" applyNumberFormat="1" applyFont="1" applyBorder="1" applyAlignment="1">
      <alignment horizontal="center"/>
    </xf>
    <xf numFmtId="49" fontId="47" fillId="0" borderId="0" xfId="0" applyNumberFormat="1" applyFont="1"/>
    <xf numFmtId="0" fontId="48" fillId="0" borderId="0" xfId="0" applyFont="1" applyAlignment="1">
      <alignment vertical="center" wrapText="1"/>
    </xf>
    <xf numFmtId="0" fontId="38" fillId="0" borderId="0" xfId="0" applyFont="1" applyAlignment="1">
      <alignment vertical="center" wrapText="1"/>
    </xf>
    <xf numFmtId="0" fontId="3" fillId="2" borderId="40" xfId="0" applyFont="1" applyFill="1" applyBorder="1" applyAlignment="1">
      <alignment horizontal="center" vertical="center"/>
    </xf>
    <xf numFmtId="0" fontId="3" fillId="2" borderId="41" xfId="0" applyFont="1" applyFill="1" applyBorder="1" applyAlignment="1">
      <alignment horizontal="center" vertical="distributed"/>
    </xf>
    <xf numFmtId="0" fontId="3" fillId="2" borderId="41" xfId="0" applyFont="1" applyFill="1" applyBorder="1" applyAlignment="1">
      <alignment horizontal="center" vertical="center" wrapText="1"/>
    </xf>
    <xf numFmtId="0" fontId="3" fillId="2" borderId="41" xfId="0" applyFont="1" applyFill="1" applyBorder="1" applyAlignment="1">
      <alignment horizontal="center" vertical="center"/>
    </xf>
    <xf numFmtId="2" fontId="3" fillId="2" borderId="42" xfId="0" applyNumberFormat="1" applyFont="1" applyFill="1" applyBorder="1" applyAlignment="1">
      <alignment horizontal="center" vertical="center"/>
    </xf>
    <xf numFmtId="0" fontId="49" fillId="0" borderId="1" xfId="0" applyFont="1" applyBorder="1" applyAlignment="1">
      <alignment horizontal="center" vertical="center"/>
    </xf>
    <xf numFmtId="0" fontId="36" fillId="0" borderId="0" xfId="0" applyFont="1"/>
    <xf numFmtId="0" fontId="16" fillId="0" borderId="1" xfId="0" applyFont="1" applyBorder="1" applyAlignment="1">
      <alignment horizontal="center" vertical="center"/>
    </xf>
    <xf numFmtId="0" fontId="16" fillId="0" borderId="1" xfId="0" applyFont="1" applyBorder="1" applyAlignment="1">
      <alignment vertical="center" wrapText="1"/>
    </xf>
    <xf numFmtId="0" fontId="16" fillId="0" borderId="1" xfId="0" applyFont="1" applyBorder="1" applyAlignment="1">
      <alignment horizontal="center" vertical="center" wrapText="1"/>
    </xf>
    <xf numFmtId="1" fontId="16" fillId="0" borderId="1" xfId="0" applyNumberFormat="1" applyFont="1" applyBorder="1" applyAlignment="1">
      <alignment horizontal="center" vertical="center" wrapText="1"/>
    </xf>
    <xf numFmtId="0" fontId="16" fillId="0" borderId="8" xfId="0" applyFont="1" applyBorder="1" applyAlignment="1">
      <alignment horizontal="center" vertical="center"/>
    </xf>
    <xf numFmtId="0" fontId="50" fillId="0" borderId="8" xfId="0" applyFont="1" applyBorder="1" applyAlignment="1">
      <alignment horizontal="center" vertical="center"/>
    </xf>
    <xf numFmtId="2" fontId="16" fillId="0" borderId="18" xfId="0" applyNumberFormat="1" applyFont="1" applyBorder="1" applyAlignment="1">
      <alignment horizontal="center" vertical="center"/>
    </xf>
    <xf numFmtId="0" fontId="51" fillId="0" borderId="1" xfId="0" applyFont="1" applyBorder="1" applyAlignment="1">
      <alignment vertical="center"/>
    </xf>
    <xf numFmtId="0" fontId="51" fillId="0" borderId="8" xfId="0" applyFont="1" applyBorder="1" applyAlignment="1">
      <alignment vertical="center"/>
    </xf>
    <xf numFmtId="0" fontId="0" fillId="0" borderId="8" xfId="0" applyBorder="1" applyAlignment="1">
      <alignment horizontal="center" vertical="center"/>
    </xf>
    <xf numFmtId="2" fontId="0" fillId="0" borderId="9" xfId="0" applyNumberFormat="1" applyBorder="1" applyAlignment="1">
      <alignment horizontal="center" vertical="center"/>
    </xf>
    <xf numFmtId="0" fontId="51" fillId="0" borderId="10" xfId="0" applyFont="1" applyBorder="1" applyAlignment="1">
      <alignment vertical="center"/>
    </xf>
    <xf numFmtId="0" fontId="51" fillId="0" borderId="41" xfId="0" applyFont="1" applyBorder="1" applyAlignment="1">
      <alignment vertical="center"/>
    </xf>
    <xf numFmtId="0" fontId="0" fillId="0" borderId="41" xfId="0" applyBorder="1"/>
    <xf numFmtId="0" fontId="31" fillId="0" borderId="41" xfId="0" applyFont="1" applyBorder="1"/>
    <xf numFmtId="2" fontId="0" fillId="0" borderId="42" xfId="0" applyNumberFormat="1" applyBorder="1" applyAlignment="1">
      <alignment horizontal="center"/>
    </xf>
    <xf numFmtId="0" fontId="32" fillId="0" borderId="6" xfId="0" applyFont="1" applyBorder="1"/>
    <xf numFmtId="0" fontId="32" fillId="0" borderId="1" xfId="0" applyFont="1" applyBorder="1"/>
    <xf numFmtId="9" fontId="38" fillId="0" borderId="17" xfId="0" applyNumberFormat="1" applyFont="1" applyBorder="1"/>
    <xf numFmtId="0" fontId="36" fillId="0" borderId="1" xfId="0" applyFont="1" applyBorder="1" applyAlignment="1">
      <alignment vertical="center"/>
    </xf>
    <xf numFmtId="0" fontId="36" fillId="0" borderId="2" xfId="0" applyFont="1" applyBorder="1" applyAlignment="1">
      <alignment horizontal="center" vertical="center"/>
    </xf>
    <xf numFmtId="2" fontId="2" fillId="0" borderId="2" xfId="0" applyNumberFormat="1" applyFont="1" applyBorder="1" applyAlignment="1">
      <alignment horizontal="center" vertical="center"/>
    </xf>
    <xf numFmtId="0" fontId="9" fillId="0" borderId="1" xfId="0" applyFont="1" applyBorder="1" applyAlignment="1">
      <alignment horizontal="center" vertical="center" wrapText="1"/>
    </xf>
    <xf numFmtId="2" fontId="2" fillId="0" borderId="17" xfId="0" applyNumberFormat="1" applyFont="1" applyBorder="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center" vertical="center"/>
    </xf>
    <xf numFmtId="0" fontId="0" fillId="0" borderId="8" xfId="0" applyBorder="1" applyAlignment="1">
      <alignment vertical="center"/>
    </xf>
    <xf numFmtId="0" fontId="45" fillId="0" borderId="1" xfId="0" applyFont="1" applyBorder="1" applyAlignment="1">
      <alignment vertical="center"/>
    </xf>
    <xf numFmtId="0" fontId="45" fillId="0" borderId="43" xfId="0" applyFont="1" applyBorder="1" applyAlignment="1">
      <alignment vertical="center"/>
    </xf>
    <xf numFmtId="0" fontId="9" fillId="0" borderId="8" xfId="0" applyFont="1" applyBorder="1" applyAlignment="1">
      <alignment vertical="center"/>
    </xf>
    <xf numFmtId="0" fontId="9" fillId="0" borderId="1" xfId="0" applyFont="1" applyBorder="1" applyAlignment="1">
      <alignment horizontal="left" vertical="center" shrinkToFit="1"/>
    </xf>
    <xf numFmtId="0" fontId="9" fillId="0" borderId="1" xfId="0" applyFont="1" applyBorder="1" applyAlignment="1">
      <alignment horizontal="center" vertical="center" shrinkToFit="1"/>
    </xf>
    <xf numFmtId="0" fontId="2" fillId="0" borderId="1" xfId="2" applyFont="1" applyFill="1" applyBorder="1" applyAlignment="1">
      <alignment horizontal="center" vertical="center" wrapText="1"/>
    </xf>
    <xf numFmtId="0" fontId="35" fillId="0" borderId="8" xfId="0" applyFont="1" applyBorder="1" applyAlignment="1">
      <alignment horizontal="center" vertical="center"/>
    </xf>
    <xf numFmtId="0" fontId="9" fillId="0" borderId="8" xfId="0" applyFont="1" applyBorder="1" applyAlignment="1">
      <alignment vertical="center" wrapText="1"/>
    </xf>
    <xf numFmtId="0" fontId="9" fillId="0" borderId="8" xfId="0" applyFont="1" applyBorder="1" applyAlignment="1">
      <alignment horizontal="center" vertical="center" wrapText="1"/>
    </xf>
    <xf numFmtId="0" fontId="36" fillId="0" borderId="8" xfId="0" applyFont="1" applyBorder="1" applyAlignment="1">
      <alignment horizontal="center" vertical="center" wrapText="1"/>
    </xf>
    <xf numFmtId="0" fontId="33" fillId="0" borderId="0" xfId="0" applyFont="1" applyAlignment="1">
      <alignment horizontal="center" vertical="center"/>
    </xf>
    <xf numFmtId="49" fontId="52" fillId="0" borderId="0" xfId="0" applyNumberFormat="1" applyFont="1"/>
    <xf numFmtId="0" fontId="36" fillId="0" borderId="1" xfId="0" applyFont="1" applyBorder="1" applyAlignment="1">
      <alignment horizontal="left" vertical="center"/>
    </xf>
    <xf numFmtId="0" fontId="2" fillId="0" borderId="44" xfId="0" applyFont="1" applyBorder="1" applyAlignment="1">
      <alignment horizontal="center" vertical="center"/>
    </xf>
    <xf numFmtId="0" fontId="3" fillId="0" borderId="1" xfId="0" applyFont="1" applyBorder="1" applyAlignment="1">
      <alignment vertical="center"/>
    </xf>
    <xf numFmtId="9" fontId="38" fillId="0" borderId="8" xfId="0" applyNumberFormat="1" applyFont="1" applyBorder="1"/>
    <xf numFmtId="49" fontId="4" fillId="0" borderId="0" xfId="0" applyNumberFormat="1" applyFont="1"/>
    <xf numFmtId="0" fontId="30" fillId="0" borderId="0" xfId="1" applyAlignment="1" applyProtection="1"/>
    <xf numFmtId="2" fontId="38" fillId="0" borderId="43" xfId="0" applyNumberFormat="1" applyFont="1" applyBorder="1" applyAlignment="1">
      <alignment horizontal="center"/>
    </xf>
    <xf numFmtId="0" fontId="51" fillId="0" borderId="45" xfId="0" applyFont="1" applyBorder="1" applyAlignment="1">
      <alignment vertical="center"/>
    </xf>
    <xf numFmtId="0" fontId="38" fillId="0" borderId="44" xfId="0" applyFont="1" applyBorder="1"/>
    <xf numFmtId="0" fontId="38" fillId="5" borderId="1" xfId="0" applyFont="1" applyFill="1" applyBorder="1"/>
    <xf numFmtId="0" fontId="31" fillId="0" borderId="0" xfId="0" applyFont="1"/>
    <xf numFmtId="0" fontId="0" fillId="0" borderId="0" xfId="0" applyAlignment="1">
      <alignment horizontal="center" vertical="center"/>
    </xf>
    <xf numFmtId="2" fontId="38" fillId="0" borderId="31" xfId="0" applyNumberFormat="1" applyFont="1" applyBorder="1" applyAlignment="1">
      <alignment horizontal="center"/>
    </xf>
    <xf numFmtId="0" fontId="53" fillId="0" borderId="0" xfId="0" applyFont="1"/>
    <xf numFmtId="0" fontId="54" fillId="0" borderId="0" xfId="0" applyFont="1"/>
    <xf numFmtId="0" fontId="33" fillId="0" borderId="0" xfId="0" applyFont="1" applyAlignment="1">
      <alignment horizontal="center"/>
    </xf>
    <xf numFmtId="0" fontId="36" fillId="0" borderId="1" xfId="2" applyFont="1" applyFill="1" applyBorder="1" applyAlignment="1">
      <alignment horizontal="left" vertical="center" wrapText="1"/>
    </xf>
    <xf numFmtId="0" fontId="3" fillId="0" borderId="45" xfId="0" applyFont="1" applyBorder="1" applyAlignment="1">
      <alignment horizontal="center" vertical="center"/>
    </xf>
    <xf numFmtId="0" fontId="3" fillId="0" borderId="44" xfId="0" applyFont="1" applyBorder="1" applyAlignment="1">
      <alignment horizontal="center" vertical="center"/>
    </xf>
    <xf numFmtId="0" fontId="0" fillId="5" borderId="1" xfId="0" applyFill="1" applyBorder="1"/>
    <xf numFmtId="0" fontId="39" fillId="0" borderId="0" xfId="0" applyFont="1" applyAlignment="1">
      <alignment horizontal="left"/>
    </xf>
    <xf numFmtId="0" fontId="55" fillId="0" borderId="0" xfId="0" applyFont="1" applyAlignment="1">
      <alignment horizontal="left"/>
    </xf>
    <xf numFmtId="0" fontId="56" fillId="5" borderId="0" xfId="0" applyFont="1" applyFill="1" applyAlignment="1">
      <alignment horizontal="left"/>
    </xf>
    <xf numFmtId="0" fontId="31" fillId="5" borderId="0" xfId="0" applyFont="1" applyFill="1"/>
    <xf numFmtId="0" fontId="17" fillId="0" borderId="19" xfId="0" applyFont="1" applyBorder="1" applyAlignment="1">
      <alignment horizontal="left"/>
    </xf>
    <xf numFmtId="0" fontId="2" fillId="0" borderId="1" xfId="2" applyFont="1" applyFill="1" applyBorder="1" applyAlignment="1">
      <alignment horizontal="left" vertical="center" wrapText="1"/>
    </xf>
    <xf numFmtId="0" fontId="36" fillId="0" borderId="17" xfId="0" applyFont="1" applyBorder="1" applyAlignment="1">
      <alignment horizontal="center" vertical="center"/>
    </xf>
    <xf numFmtId="0" fontId="29" fillId="0" borderId="1" xfId="2" applyFont="1" applyFill="1" applyBorder="1" applyAlignment="1">
      <alignment horizontal="left" vertical="center" wrapText="1"/>
    </xf>
    <xf numFmtId="0" fontId="3" fillId="0" borderId="1" xfId="0" quotePrefix="1"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center"/>
    </xf>
    <xf numFmtId="0" fontId="45" fillId="0" borderId="1" xfId="0" applyFont="1" applyBorder="1" applyAlignment="1">
      <alignment horizontal="justify" vertical="center"/>
    </xf>
    <xf numFmtId="0" fontId="36" fillId="0" borderId="6" xfId="0" applyFont="1" applyBorder="1" applyAlignment="1">
      <alignment horizontal="center" vertical="center"/>
    </xf>
    <xf numFmtId="0" fontId="57" fillId="0" borderId="0" xfId="0" applyFont="1"/>
    <xf numFmtId="0" fontId="2" fillId="0" borderId="1" xfId="0" applyFont="1" applyBorder="1" applyAlignment="1">
      <alignment horizontal="left" vertical="top" wrapText="1"/>
    </xf>
    <xf numFmtId="0" fontId="9" fillId="0" borderId="1" xfId="2" applyFont="1" applyFill="1" applyBorder="1" applyAlignment="1">
      <alignment horizontal="left" vertical="center" wrapText="1"/>
    </xf>
    <xf numFmtId="0" fontId="36" fillId="0" borderId="0" xfId="0" applyFont="1" applyAlignment="1">
      <alignment horizontal="left" vertical="center"/>
    </xf>
    <xf numFmtId="0" fontId="36" fillId="0" borderId="0" xfId="0" applyFont="1" applyAlignment="1">
      <alignment horizontal="center" vertical="center"/>
    </xf>
    <xf numFmtId="1" fontId="2" fillId="0" borderId="35" xfId="0" applyNumberFormat="1" applyFont="1" applyBorder="1" applyAlignment="1">
      <alignment horizontal="center" vertical="center"/>
    </xf>
    <xf numFmtId="0" fontId="2" fillId="0" borderId="35" xfId="0" applyFont="1" applyBorder="1" applyAlignment="1">
      <alignment horizontal="center" vertical="center" wrapText="1"/>
    </xf>
    <xf numFmtId="1" fontId="36" fillId="0" borderId="35" xfId="0" applyNumberFormat="1" applyFont="1" applyBorder="1" applyAlignment="1">
      <alignment horizontal="center" vertical="center"/>
    </xf>
    <xf numFmtId="0" fontId="2" fillId="8" borderId="35"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xf>
    <xf numFmtId="0" fontId="33" fillId="8" borderId="1" xfId="0" applyFont="1" applyFill="1" applyBorder="1" applyAlignment="1">
      <alignment horizontal="center" vertical="center"/>
    </xf>
    <xf numFmtId="2" fontId="2" fillId="8" borderId="18" xfId="0" applyNumberFormat="1" applyFont="1" applyFill="1" applyBorder="1" applyAlignment="1">
      <alignment horizontal="center" vertical="center"/>
    </xf>
    <xf numFmtId="0" fontId="0" fillId="8" borderId="0" xfId="0" applyFill="1"/>
    <xf numFmtId="0" fontId="0" fillId="6" borderId="1" xfId="0" applyFill="1" applyBorder="1" applyAlignment="1">
      <alignment horizontal="center" vertical="center"/>
    </xf>
    <xf numFmtId="0" fontId="2" fillId="0" borderId="20" xfId="0" applyFont="1" applyBorder="1" applyAlignment="1">
      <alignment vertical="center"/>
    </xf>
    <xf numFmtId="0" fontId="58" fillId="6" borderId="20" xfId="0" applyFont="1" applyFill="1" applyBorder="1" applyAlignment="1">
      <alignment vertical="center"/>
    </xf>
    <xf numFmtId="0" fontId="58" fillId="6" borderId="17" xfId="0" applyFont="1" applyFill="1" applyBorder="1" applyAlignment="1">
      <alignment vertical="center"/>
    </xf>
    <xf numFmtId="0" fontId="2" fillId="9" borderId="1" xfId="0" applyFont="1" applyFill="1" applyBorder="1" applyAlignment="1">
      <alignment horizontal="center" vertical="center"/>
    </xf>
    <xf numFmtId="0" fontId="33" fillId="6" borderId="1" xfId="0" applyFont="1" applyFill="1" applyBorder="1" applyAlignment="1">
      <alignment horizontal="center" vertical="center"/>
    </xf>
    <xf numFmtId="0" fontId="33" fillId="9" borderId="1" xfId="0" applyFont="1" applyFill="1" applyBorder="1" applyAlignment="1">
      <alignment horizontal="center" vertical="center"/>
    </xf>
    <xf numFmtId="0" fontId="33" fillId="7" borderId="1" xfId="0" applyFont="1" applyFill="1" applyBorder="1" applyAlignment="1">
      <alignment horizontal="center" vertical="center"/>
    </xf>
    <xf numFmtId="2" fontId="2" fillId="9" borderId="1" xfId="0" applyNumberFormat="1" applyFont="1" applyFill="1" applyBorder="1" applyAlignment="1">
      <alignment horizontal="center" vertical="center"/>
    </xf>
    <xf numFmtId="0" fontId="2" fillId="7" borderId="1" xfId="0" applyFont="1" applyFill="1" applyBorder="1" applyAlignment="1">
      <alignment horizontal="center" vertical="center" wrapText="1"/>
    </xf>
    <xf numFmtId="0" fontId="59" fillId="0" borderId="1" xfId="0" applyFont="1" applyBorder="1" applyAlignment="1">
      <alignment horizontal="center" vertical="center"/>
    </xf>
    <xf numFmtId="0" fontId="0" fillId="0" borderId="17" xfId="0" applyBorder="1" applyAlignment="1">
      <alignment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17" fillId="0" borderId="0" xfId="0" applyFont="1" applyAlignment="1">
      <alignment horizontal="left"/>
    </xf>
    <xf numFmtId="0" fontId="36" fillId="0" borderId="1" xfId="0" applyFont="1" applyBorder="1" applyAlignment="1">
      <alignment wrapText="1"/>
    </xf>
    <xf numFmtId="2" fontId="2" fillId="0" borderId="1" xfId="0" applyNumberFormat="1" applyFont="1" applyBorder="1" applyAlignment="1">
      <alignment vertical="center"/>
    </xf>
    <xf numFmtId="0" fontId="2" fillId="0" borderId="1" xfId="2" applyFont="1" applyFill="1" applyBorder="1" applyAlignment="1">
      <alignment vertical="center" wrapText="1"/>
    </xf>
    <xf numFmtId="0" fontId="31" fillId="0" borderId="1" xfId="0" applyFont="1" applyBorder="1" applyAlignment="1">
      <alignment horizontal="center" vertical="center"/>
    </xf>
    <xf numFmtId="0" fontId="38" fillId="5" borderId="0" xfId="0" applyFont="1" applyFill="1"/>
    <xf numFmtId="0" fontId="34" fillId="0" borderId="1" xfId="0" applyFont="1" applyBorder="1" applyAlignment="1">
      <alignment horizontal="center" vertical="center"/>
    </xf>
    <xf numFmtId="0" fontId="60" fillId="0" borderId="1" xfId="0" applyFont="1" applyBorder="1" applyAlignment="1">
      <alignment horizontal="center" vertical="center" wrapText="1"/>
    </xf>
    <xf numFmtId="2" fontId="34" fillId="0" borderId="35" xfId="0" applyNumberFormat="1" applyFont="1" applyBorder="1" applyAlignment="1">
      <alignment horizontal="center" vertical="center"/>
    </xf>
    <xf numFmtId="0" fontId="35" fillId="0" borderId="0" xfId="0" applyFont="1"/>
    <xf numFmtId="0" fontId="36" fillId="0" borderId="8" xfId="0" applyFont="1" applyBorder="1" applyAlignment="1">
      <alignment horizontal="center" vertical="center"/>
    </xf>
    <xf numFmtId="0" fontId="36" fillId="0" borderId="8" xfId="0" applyFont="1" applyBorder="1" applyAlignment="1">
      <alignment vertical="center" wrapText="1"/>
    </xf>
    <xf numFmtId="0" fontId="36" fillId="0" borderId="8" xfId="0" applyFont="1" applyBorder="1" applyAlignment="1">
      <alignment horizontal="left" wrapText="1"/>
    </xf>
    <xf numFmtId="0" fontId="58" fillId="0" borderId="1" xfId="0" applyFont="1" applyBorder="1" applyAlignment="1">
      <alignment vertical="center"/>
    </xf>
    <xf numFmtId="0" fontId="36" fillId="0" borderId="35" xfId="0" applyFont="1" applyBorder="1" applyAlignment="1">
      <alignment horizontal="center" vertical="center" wrapText="1"/>
    </xf>
    <xf numFmtId="0" fontId="34" fillId="0" borderId="35" xfId="0" applyFont="1" applyBorder="1" applyAlignment="1">
      <alignment horizontal="center" vertical="center"/>
    </xf>
    <xf numFmtId="0" fontId="38" fillId="0" borderId="1" xfId="0" applyFont="1" applyBorder="1" applyAlignment="1">
      <alignment horizontal="center" vertical="center"/>
    </xf>
    <xf numFmtId="2" fontId="34" fillId="0" borderId="18" xfId="0" applyNumberFormat="1" applyFont="1" applyBorder="1" applyAlignment="1">
      <alignment horizontal="center" vertical="center"/>
    </xf>
    <xf numFmtId="0" fontId="3" fillId="0" borderId="17" xfId="0" applyFont="1" applyBorder="1" applyAlignment="1">
      <alignment horizontal="center" vertical="center"/>
    </xf>
    <xf numFmtId="0" fontId="0" fillId="9" borderId="0" xfId="0" applyFill="1"/>
    <xf numFmtId="0" fontId="0" fillId="6" borderId="0" xfId="0" applyFill="1"/>
    <xf numFmtId="0" fontId="3"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4"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4" borderId="1" xfId="0" applyFont="1" applyFill="1" applyBorder="1" applyAlignment="1">
      <alignment horizontal="center" vertical="center"/>
    </xf>
    <xf numFmtId="0" fontId="34" fillId="0" borderId="29" xfId="0" applyFont="1" applyBorder="1"/>
    <xf numFmtId="0" fontId="2" fillId="0" borderId="10" xfId="0" applyFont="1" applyBorder="1" applyAlignment="1">
      <alignment horizontal="center" vertical="center"/>
    </xf>
    <xf numFmtId="1" fontId="33" fillId="0" borderId="2" xfId="0" applyNumberFormat="1" applyFont="1" applyBorder="1" applyAlignment="1">
      <alignment horizontal="center" vertical="center"/>
    </xf>
    <xf numFmtId="2" fontId="3" fillId="0" borderId="43" xfId="0" applyNumberFormat="1" applyFont="1" applyBorder="1" applyAlignment="1">
      <alignment horizontal="center" vertical="center"/>
    </xf>
    <xf numFmtId="1" fontId="38" fillId="0" borderId="1" xfId="0" applyNumberFormat="1" applyFont="1" applyBorder="1" applyAlignment="1">
      <alignment horizontal="center" vertical="center"/>
    </xf>
    <xf numFmtId="9" fontId="34" fillId="0" borderId="1" xfId="0" applyNumberFormat="1" applyFont="1" applyBorder="1" applyAlignment="1">
      <alignment horizontal="center" vertical="center"/>
    </xf>
    <xf numFmtId="2" fontId="34" fillId="0" borderId="7" xfId="0" applyNumberFormat="1" applyFont="1" applyBorder="1" applyAlignment="1">
      <alignment horizontal="center" vertical="center"/>
    </xf>
    <xf numFmtId="0" fontId="34" fillId="0" borderId="6" xfId="0" applyFont="1" applyBorder="1" applyAlignment="1">
      <alignment horizontal="center" vertical="center"/>
    </xf>
    <xf numFmtId="0" fontId="0" fillId="0" borderId="11" xfId="0" applyBorder="1"/>
    <xf numFmtId="0" fontId="0" fillId="0" borderId="12" xfId="0" applyBorder="1"/>
    <xf numFmtId="2" fontId="0" fillId="0" borderId="13" xfId="0" applyNumberFormat="1" applyBorder="1" applyAlignment="1">
      <alignment horizontal="center"/>
    </xf>
    <xf numFmtId="0" fontId="34" fillId="0" borderId="0" xfId="0" applyFont="1" applyAlignment="1">
      <alignment horizontal="left"/>
    </xf>
    <xf numFmtId="0" fontId="36" fillId="0" borderId="1" xfId="0" applyFont="1" applyBorder="1"/>
    <xf numFmtId="1" fontId="36" fillId="0" borderId="1" xfId="0" applyNumberFormat="1" applyFont="1" applyBorder="1" applyAlignment="1">
      <alignment horizontal="center" vertical="center"/>
    </xf>
    <xf numFmtId="0" fontId="16" fillId="0" borderId="1" xfId="2" applyFont="1" applyFill="1" applyBorder="1" applyAlignment="1">
      <alignment horizontal="left" vertical="center" wrapText="1"/>
    </xf>
    <xf numFmtId="0" fontId="3" fillId="0" borderId="1" xfId="3" applyFont="1" applyBorder="1" applyAlignment="1">
      <alignment horizontal="center" vertical="center"/>
    </xf>
    <xf numFmtId="0" fontId="2" fillId="0" borderId="17" xfId="0" applyFont="1" applyBorder="1" applyAlignment="1">
      <alignment horizontal="center" vertical="center" wrapText="1"/>
    </xf>
    <xf numFmtId="0" fontId="2" fillId="15" borderId="1" xfId="0" applyFont="1" applyFill="1" applyBorder="1" applyAlignment="1">
      <alignment horizontal="left" vertical="center"/>
    </xf>
    <xf numFmtId="0" fontId="2" fillId="15" borderId="1" xfId="0" applyFont="1" applyFill="1" applyBorder="1" applyAlignment="1">
      <alignment horizontal="center" vertical="center"/>
    </xf>
    <xf numFmtId="0" fontId="2" fillId="15" borderId="1" xfId="0" applyFont="1" applyFill="1" applyBorder="1" applyAlignment="1">
      <alignment horizontal="left" vertical="center" wrapText="1"/>
    </xf>
    <xf numFmtId="0" fontId="45" fillId="0" borderId="1" xfId="2" applyFont="1" applyFill="1" applyBorder="1" applyAlignment="1">
      <alignment horizontal="left" vertical="center" wrapText="1"/>
    </xf>
    <xf numFmtId="9" fontId="0" fillId="0" borderId="1" xfId="0" applyNumberFormat="1" applyBorder="1"/>
    <xf numFmtId="0" fontId="31" fillId="0" borderId="22" xfId="0" applyFont="1" applyBorder="1"/>
    <xf numFmtId="0" fontId="34" fillId="3" borderId="45" xfId="0" applyFont="1" applyFill="1" applyBorder="1" applyAlignment="1">
      <alignment horizontal="left" vertical="center"/>
    </xf>
    <xf numFmtId="0" fontId="31" fillId="0" borderId="30" xfId="0" applyFont="1" applyBorder="1" applyAlignment="1">
      <alignment horizontal="center"/>
    </xf>
    <xf numFmtId="0" fontId="31" fillId="0" borderId="15" xfId="0" applyFont="1" applyBorder="1" applyAlignment="1">
      <alignment horizontal="center"/>
    </xf>
    <xf numFmtId="0" fontId="31" fillId="0" borderId="15" xfId="0" applyFont="1" applyBorder="1"/>
    <xf numFmtId="2" fontId="31" fillId="0" borderId="16" xfId="0" applyNumberFormat="1" applyFont="1" applyBorder="1" applyAlignment="1">
      <alignment horizontal="center"/>
    </xf>
    <xf numFmtId="2" fontId="0" fillId="0" borderId="16" xfId="0" applyNumberFormat="1" applyBorder="1"/>
    <xf numFmtId="0" fontId="2" fillId="0" borderId="45" xfId="0" applyFont="1" applyBorder="1" applyAlignment="1">
      <alignment horizontal="left" vertical="center"/>
    </xf>
    <xf numFmtId="0" fontId="2" fillId="0" borderId="44" xfId="0" applyFont="1" applyBorder="1" applyAlignment="1">
      <alignment horizontal="center" vertical="center" wrapText="1"/>
    </xf>
    <xf numFmtId="0" fontId="2" fillId="16"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1" borderId="1" xfId="0" applyFont="1" applyFill="1" applyBorder="1" applyAlignment="1">
      <alignment vertical="center"/>
    </xf>
    <xf numFmtId="0" fontId="2" fillId="16" borderId="1" xfId="0" applyFont="1" applyFill="1" applyBorder="1" applyAlignment="1">
      <alignment vertical="center"/>
    </xf>
    <xf numFmtId="49" fontId="4" fillId="0" borderId="0" xfId="0" applyNumberFormat="1" applyFont="1" applyAlignment="1">
      <alignment horizontal="left"/>
    </xf>
    <xf numFmtId="0" fontId="3" fillId="0" borderId="3" xfId="0" applyFont="1" applyBorder="1" applyAlignment="1">
      <alignment horizontal="center" vertical="center"/>
    </xf>
    <xf numFmtId="0" fontId="3" fillId="0" borderId="4" xfId="0" applyFont="1" applyBorder="1" applyAlignment="1">
      <alignment horizontal="center" vertical="distributed"/>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2" fontId="3" fillId="0" borderId="5" xfId="0" applyNumberFormat="1" applyFont="1" applyBorder="1" applyAlignment="1">
      <alignment horizontal="center" vertical="center"/>
    </xf>
    <xf numFmtId="0" fontId="16" fillId="0" borderId="1" xfId="0" applyFont="1" applyBorder="1" applyAlignment="1">
      <alignment horizontal="left" vertical="center" wrapText="1"/>
    </xf>
    <xf numFmtId="0" fontId="2" fillId="15" borderId="1" xfId="0" applyFont="1" applyFill="1" applyBorder="1" applyAlignment="1">
      <alignment vertical="center"/>
    </xf>
    <xf numFmtId="0" fontId="36" fillId="15" borderId="1" xfId="0" applyFont="1" applyFill="1" applyBorder="1" applyAlignment="1">
      <alignment horizontal="center" vertical="center"/>
    </xf>
    <xf numFmtId="0" fontId="2" fillId="17" borderId="1" xfId="0" applyFont="1" applyFill="1" applyBorder="1" applyAlignment="1">
      <alignment horizontal="center" vertical="center"/>
    </xf>
    <xf numFmtId="0" fontId="45" fillId="0" borderId="1" xfId="0" applyFont="1" applyBorder="1" applyAlignment="1">
      <alignment horizontal="center" vertical="center" wrapText="1"/>
    </xf>
    <xf numFmtId="0" fontId="32" fillId="0" borderId="1" xfId="0" applyFont="1" applyBorder="1" applyAlignment="1">
      <alignment horizontal="center" vertical="center"/>
    </xf>
    <xf numFmtId="2" fontId="45" fillId="0" borderId="1" xfId="0" applyNumberFormat="1" applyFont="1" applyBorder="1" applyAlignment="1">
      <alignment horizontal="center" vertical="center"/>
    </xf>
    <xf numFmtId="0" fontId="2" fillId="0" borderId="0" xfId="0" applyFont="1" applyAlignment="1">
      <alignment vertical="center"/>
    </xf>
    <xf numFmtId="0" fontId="35" fillId="0" borderId="8" xfId="0" applyFont="1" applyBorder="1" applyAlignment="1">
      <alignment horizontal="left" vertical="center" wrapText="1"/>
    </xf>
    <xf numFmtId="0" fontId="35" fillId="0" borderId="8" xfId="0" applyFont="1" applyBorder="1" applyAlignment="1">
      <alignment horizontal="center" vertical="center" wrapText="1"/>
    </xf>
    <xf numFmtId="9" fontId="2" fillId="0" borderId="1" xfId="0" applyNumberFormat="1" applyFont="1" applyBorder="1" applyAlignment="1">
      <alignment horizontal="center" vertical="center"/>
    </xf>
    <xf numFmtId="0" fontId="2" fillId="0" borderId="20" xfId="0" applyFont="1" applyBorder="1" applyAlignment="1">
      <alignment horizontal="center" vertical="center" wrapText="1"/>
    </xf>
    <xf numFmtId="0" fontId="35" fillId="15" borderId="1" xfId="0" applyFont="1" applyFill="1" applyBorder="1" applyAlignment="1">
      <alignment horizontal="center" vertical="center"/>
    </xf>
    <xf numFmtId="2" fontId="2" fillId="0" borderId="9" xfId="0" applyNumberFormat="1" applyFont="1" applyBorder="1" applyAlignment="1">
      <alignment horizontal="center" vertical="center"/>
    </xf>
    <xf numFmtId="0" fontId="3" fillId="0" borderId="0" xfId="0" applyFont="1" applyAlignment="1">
      <alignment horizontal="right" vertical="center"/>
    </xf>
    <xf numFmtId="0" fontId="46" fillId="0" borderId="0" xfId="0" applyFont="1" applyAlignment="1">
      <alignment horizontal="center"/>
    </xf>
    <xf numFmtId="0" fontId="61" fillId="0" borderId="0" xfId="0" applyFont="1" applyAlignment="1">
      <alignment horizontal="left"/>
    </xf>
    <xf numFmtId="0" fontId="36" fillId="0" borderId="0" xfId="0" applyFont="1" applyAlignment="1">
      <alignment horizontal="left"/>
    </xf>
    <xf numFmtId="0" fontId="45" fillId="0" borderId="0" xfId="0" applyFont="1"/>
    <xf numFmtId="1" fontId="2" fillId="0" borderId="8" xfId="0" applyNumberFormat="1" applyFont="1" applyBorder="1" applyAlignment="1">
      <alignment horizontal="center" vertical="center"/>
    </xf>
    <xf numFmtId="2" fontId="34" fillId="0" borderId="1" xfId="0" applyNumberFormat="1" applyFont="1" applyBorder="1" applyAlignment="1">
      <alignment horizontal="center" vertical="center"/>
    </xf>
    <xf numFmtId="0" fontId="35" fillId="0" borderId="19" xfId="0" applyFont="1" applyBorder="1"/>
    <xf numFmtId="0" fontId="30" fillId="0" borderId="19" xfId="1" applyBorder="1" applyAlignment="1" applyProtection="1"/>
    <xf numFmtId="0" fontId="45" fillId="0" borderId="29" xfId="0" applyFont="1" applyBorder="1"/>
    <xf numFmtId="0" fontId="59" fillId="0" borderId="0" xfId="0" applyFont="1" applyAlignment="1">
      <alignment horizontal="center" vertical="center"/>
    </xf>
    <xf numFmtId="0" fontId="45" fillId="0" borderId="1" xfId="0" applyFont="1" applyBorder="1" applyAlignment="1">
      <alignment horizontal="left" vertical="center"/>
    </xf>
    <xf numFmtId="0" fontId="2" fillId="0" borderId="18" xfId="0" applyFont="1" applyBorder="1" applyAlignment="1">
      <alignment horizontal="center" vertical="center"/>
    </xf>
    <xf numFmtId="2" fontId="45" fillId="0" borderId="7" xfId="0" applyNumberFormat="1" applyFont="1" applyBorder="1" applyAlignment="1">
      <alignment horizontal="center" vertical="center"/>
    </xf>
    <xf numFmtId="0" fontId="33"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33"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0" borderId="26" xfId="0" applyFont="1" applyBorder="1" applyAlignment="1">
      <alignment horizontal="center" vertical="center"/>
    </xf>
    <xf numFmtId="0" fontId="16" fillId="0" borderId="6" xfId="0" applyFont="1" applyBorder="1" applyAlignment="1">
      <alignment horizontal="center" vertical="center"/>
    </xf>
    <xf numFmtId="0" fontId="2" fillId="0" borderId="35" xfId="0" applyFont="1" applyBorder="1" applyAlignment="1">
      <alignment horizontal="center"/>
    </xf>
    <xf numFmtId="0" fontId="59" fillId="0" borderId="1" xfId="0" applyFont="1" applyBorder="1" applyAlignment="1">
      <alignment horizontal="center"/>
    </xf>
    <xf numFmtId="0" fontId="19" fillId="0" borderId="0" xfId="0" applyFont="1" applyAlignment="1">
      <alignment horizontal="left"/>
    </xf>
    <xf numFmtId="0" fontId="34" fillId="5" borderId="1" xfId="0" applyFont="1" applyFill="1" applyBorder="1" applyAlignment="1">
      <alignment horizontal="left" vertical="center"/>
    </xf>
    <xf numFmtId="14" fontId="45" fillId="0" borderId="0" xfId="0" applyNumberFormat="1" applyFont="1"/>
    <xf numFmtId="0" fontId="62" fillId="0" borderId="1" xfId="0" applyFont="1" applyBorder="1" applyAlignment="1">
      <alignment horizontal="left" vertical="center"/>
    </xf>
    <xf numFmtId="0" fontId="58"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shrinkToFit="1"/>
    </xf>
    <xf numFmtId="0" fontId="2" fillId="0" borderId="45" xfId="0" applyFont="1" applyBorder="1" applyAlignment="1">
      <alignment vertical="center" wrapText="1"/>
    </xf>
    <xf numFmtId="0" fontId="34" fillId="15" borderId="1" xfId="0" applyFont="1" applyFill="1" applyBorder="1" applyAlignment="1">
      <alignment horizontal="center" vertical="center" wrapText="1"/>
    </xf>
    <xf numFmtId="0" fontId="0" fillId="0" borderId="35" xfId="0" applyBorder="1" applyAlignment="1">
      <alignment horizontal="center" vertical="center"/>
    </xf>
    <xf numFmtId="0" fontId="42" fillId="15" borderId="17" xfId="0" applyFont="1" applyFill="1" applyBorder="1" applyAlignment="1">
      <alignment horizontal="center" vertical="center"/>
    </xf>
    <xf numFmtId="0" fontId="2" fillId="15" borderId="45" xfId="0" applyFont="1" applyFill="1" applyBorder="1" applyAlignment="1">
      <alignment horizontal="left" vertical="center" wrapText="1"/>
    </xf>
    <xf numFmtId="0" fontId="2" fillId="15" borderId="44" xfId="0" applyFont="1" applyFill="1" applyBorder="1" applyAlignment="1">
      <alignment horizontal="center" vertical="center"/>
    </xf>
    <xf numFmtId="1" fontId="35" fillId="0" borderId="1" xfId="0" applyNumberFormat="1" applyFont="1" applyBorder="1" applyAlignment="1">
      <alignment horizontal="center" vertical="center"/>
    </xf>
    <xf numFmtId="0" fontId="2" fillId="5" borderId="1" xfId="0" applyFont="1" applyFill="1" applyBorder="1" applyAlignment="1">
      <alignment vertical="center"/>
    </xf>
    <xf numFmtId="0" fontId="2" fillId="18" borderId="1" xfId="0" applyFont="1" applyFill="1" applyBorder="1" applyAlignment="1">
      <alignment horizontal="center" vertical="center"/>
    </xf>
    <xf numFmtId="2" fontId="2" fillId="18" borderId="1" xfId="0" applyNumberFormat="1" applyFont="1" applyFill="1" applyBorder="1" applyAlignment="1">
      <alignment vertical="center"/>
    </xf>
    <xf numFmtId="2" fontId="0" fillId="0" borderId="0" xfId="0" applyNumberFormat="1" applyAlignment="1">
      <alignment horizontal="center"/>
    </xf>
    <xf numFmtId="0" fontId="0" fillId="0" borderId="8" xfId="0" applyBorder="1" applyAlignment="1">
      <alignment horizontal="center"/>
    </xf>
    <xf numFmtId="0" fontId="9" fillId="0" borderId="1" xfId="0" applyFont="1" applyBorder="1" applyAlignment="1">
      <alignment horizontal="left" vertical="center" wrapText="1" shrinkToFit="1"/>
    </xf>
    <xf numFmtId="0" fontId="0" fillId="0" borderId="10" xfId="0" applyBorder="1" applyAlignment="1">
      <alignment horizontal="center" vertical="center"/>
    </xf>
    <xf numFmtId="0" fontId="36" fillId="5" borderId="1" xfId="0" applyFont="1" applyFill="1" applyBorder="1" applyAlignment="1">
      <alignment horizontal="center" vertical="center"/>
    </xf>
    <xf numFmtId="0" fontId="38" fillId="0" borderId="34" xfId="0" applyFont="1" applyBorder="1"/>
    <xf numFmtId="0" fontId="36" fillId="0" borderId="44" xfId="0" applyFont="1" applyBorder="1" applyAlignment="1">
      <alignment horizontal="center" vertical="center"/>
    </xf>
    <xf numFmtId="0" fontId="52" fillId="0" borderId="0" xfId="0" applyFont="1" applyAlignment="1">
      <alignment horizontal="left"/>
    </xf>
    <xf numFmtId="0" fontId="52" fillId="0" borderId="19" xfId="0" applyFont="1" applyBorder="1" applyAlignment="1">
      <alignment horizontal="left"/>
    </xf>
    <xf numFmtId="0" fontId="2" fillId="19" borderId="1" xfId="0" applyFont="1" applyFill="1" applyBorder="1" applyAlignment="1">
      <alignment horizontal="center" vertical="center"/>
    </xf>
    <xf numFmtId="0" fontId="0" fillId="9" borderId="1" xfId="0" applyFill="1" applyBorder="1" applyAlignment="1">
      <alignment horizontal="center" vertical="center"/>
    </xf>
    <xf numFmtId="0" fontId="3" fillId="7"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34"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4" fillId="14" borderId="1" xfId="0" applyFont="1" applyFill="1" applyBorder="1" applyAlignment="1">
      <alignment horizontal="center" vertical="center" wrapText="1"/>
    </xf>
    <xf numFmtId="0" fontId="0" fillId="14" borderId="1" xfId="0" applyFill="1" applyBorder="1" applyAlignment="1">
      <alignment horizontal="center" vertical="center"/>
    </xf>
    <xf numFmtId="0" fontId="34" fillId="20"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42" fillId="20" borderId="1" xfId="0" applyFont="1" applyFill="1" applyBorder="1" applyAlignment="1">
      <alignment horizontal="center" vertical="center"/>
    </xf>
    <xf numFmtId="0" fontId="0" fillId="20" borderId="1" xfId="0" applyFill="1" applyBorder="1" applyAlignment="1">
      <alignment horizontal="center" vertical="center"/>
    </xf>
    <xf numFmtId="0" fontId="2" fillId="20" borderId="1" xfId="0" applyFont="1" applyFill="1" applyBorder="1" applyAlignment="1">
      <alignment horizontal="center" vertical="center"/>
    </xf>
    <xf numFmtId="1" fontId="31" fillId="0" borderId="1" xfId="0" applyNumberFormat="1" applyFont="1" applyBorder="1" applyAlignment="1">
      <alignment horizontal="center"/>
    </xf>
    <xf numFmtId="0" fontId="63" fillId="0" borderId="0" xfId="0" applyFont="1" applyAlignment="1">
      <alignment horizontal="left"/>
    </xf>
    <xf numFmtId="0" fontId="38" fillId="5" borderId="1" xfId="0" applyFont="1" applyFill="1" applyBorder="1" applyAlignment="1">
      <alignment horizontal="center" vertical="center"/>
    </xf>
    <xf numFmtId="0" fontId="62" fillId="0" borderId="0" xfId="0" applyFont="1" applyAlignment="1">
      <alignment vertical="center"/>
    </xf>
    <xf numFmtId="0" fontId="4" fillId="0" borderId="0" xfId="0" applyFont="1" applyAlignment="1">
      <alignment vertical="center"/>
    </xf>
    <xf numFmtId="0" fontId="34" fillId="5" borderId="0" xfId="0" applyFont="1" applyFill="1" applyAlignment="1">
      <alignment vertical="center"/>
    </xf>
    <xf numFmtId="0" fontId="45" fillId="5" borderId="0" xfId="0" applyFont="1" applyFill="1"/>
    <xf numFmtId="0" fontId="32" fillId="5" borderId="0" xfId="0" applyFont="1" applyFill="1"/>
    <xf numFmtId="0" fontId="4" fillId="0" borderId="0" xfId="0" applyFont="1" applyAlignment="1">
      <alignment horizontal="center"/>
    </xf>
    <xf numFmtId="0" fontId="20" fillId="0" borderId="0" xfId="0" applyFont="1" applyAlignment="1">
      <alignment horizontal="center"/>
    </xf>
    <xf numFmtId="0" fontId="4" fillId="0" borderId="0" xfId="0" applyFont="1" applyAlignment="1">
      <alignment horizontal="left"/>
    </xf>
    <xf numFmtId="0" fontId="0" fillId="5" borderId="0" xfId="0" applyFill="1"/>
    <xf numFmtId="0" fontId="64" fillId="0" borderId="0" xfId="0" applyFont="1"/>
    <xf numFmtId="0" fontId="16" fillId="0" borderId="35" xfId="0" applyFont="1" applyBorder="1" applyAlignment="1">
      <alignment horizontal="center" vertical="center"/>
    </xf>
    <xf numFmtId="0" fontId="65" fillId="0" borderId="0" xfId="0" applyFont="1"/>
    <xf numFmtId="2" fontId="16" fillId="0" borderId="36" xfId="0" applyNumberFormat="1" applyFont="1" applyBorder="1" applyAlignment="1">
      <alignment horizontal="center" vertical="center"/>
    </xf>
    <xf numFmtId="0" fontId="2" fillId="21" borderId="1" xfId="0" applyFont="1" applyFill="1" applyBorder="1" applyAlignment="1">
      <alignment horizontal="center" vertical="center"/>
    </xf>
    <xf numFmtId="0" fontId="2" fillId="22" borderId="1" xfId="0" applyFont="1" applyFill="1" applyBorder="1" applyAlignment="1">
      <alignment horizontal="center" vertical="center"/>
    </xf>
    <xf numFmtId="0" fontId="2" fillId="23" borderId="1" xfId="0" applyFont="1" applyFill="1" applyBorder="1" applyAlignment="1">
      <alignment horizontal="center" vertical="center"/>
    </xf>
    <xf numFmtId="0" fontId="2" fillId="24" borderId="1" xfId="0" applyFont="1" applyFill="1" applyBorder="1" applyAlignment="1">
      <alignment horizontal="center" vertical="center"/>
    </xf>
    <xf numFmtId="0" fontId="2" fillId="25" borderId="1" xfId="0" applyFont="1" applyFill="1" applyBorder="1" applyAlignment="1">
      <alignment horizontal="center" vertical="center"/>
    </xf>
    <xf numFmtId="0" fontId="2" fillId="26" borderId="1" xfId="0" applyFont="1" applyFill="1" applyBorder="1" applyAlignment="1">
      <alignment horizontal="center" vertical="center"/>
    </xf>
    <xf numFmtId="0" fontId="34" fillId="5" borderId="1" xfId="0" applyFont="1" applyFill="1" applyBorder="1" applyAlignment="1">
      <alignment horizontal="center" vertical="center"/>
    </xf>
    <xf numFmtId="0" fontId="2" fillId="5" borderId="1" xfId="0" applyFont="1" applyFill="1" applyBorder="1" applyAlignment="1">
      <alignment horizontal="left" vertical="center"/>
    </xf>
    <xf numFmtId="0" fontId="63" fillId="0" borderId="0" xfId="0" applyFont="1"/>
    <xf numFmtId="0" fontId="9" fillId="0" borderId="1" xfId="2" applyFont="1" applyFill="1" applyBorder="1" applyAlignment="1">
      <alignment horizontal="center" vertical="center"/>
    </xf>
    <xf numFmtId="49" fontId="2" fillId="0" borderId="1" xfId="0" applyNumberFormat="1" applyFont="1" applyBorder="1" applyAlignment="1">
      <alignment horizontal="center" vertical="center"/>
    </xf>
    <xf numFmtId="0" fontId="0" fillId="0" borderId="45" xfId="0" applyBorder="1"/>
    <xf numFmtId="0" fontId="0" fillId="0" borderId="44" xfId="0" applyBorder="1"/>
    <xf numFmtId="0" fontId="2" fillId="27" borderId="1" xfId="0" applyFont="1" applyFill="1" applyBorder="1" applyAlignment="1">
      <alignment horizontal="center" vertical="center"/>
    </xf>
    <xf numFmtId="0" fontId="66" fillId="0" borderId="1" xfId="2" applyFont="1" applyFill="1" applyBorder="1" applyAlignment="1">
      <alignment horizontal="left" vertical="center" wrapText="1"/>
    </xf>
    <xf numFmtId="0" fontId="66" fillId="0" borderId="1" xfId="0" applyFont="1" applyBorder="1" applyAlignment="1">
      <alignment horizontal="left" wrapText="1"/>
    </xf>
    <xf numFmtId="0" fontId="21" fillId="0" borderId="1" xfId="0" applyFont="1" applyBorder="1" applyAlignment="1">
      <alignment horizontal="left" vertical="center" wrapText="1"/>
    </xf>
    <xf numFmtId="0" fontId="2" fillId="0" borderId="45" xfId="0" applyFont="1" applyBorder="1" applyAlignment="1">
      <alignment horizontal="left" vertical="center" wrapText="1"/>
    </xf>
    <xf numFmtId="0" fontId="0" fillId="0" borderId="20" xfId="0" applyBorder="1" applyAlignment="1">
      <alignment horizontal="center" vertical="center"/>
    </xf>
    <xf numFmtId="0" fontId="2" fillId="0" borderId="19" xfId="0" applyFont="1" applyBorder="1"/>
    <xf numFmtId="0" fontId="36" fillId="0" borderId="19" xfId="0" applyFont="1" applyBorder="1"/>
    <xf numFmtId="0" fontId="22" fillId="0" borderId="19" xfId="0" applyFont="1" applyBorder="1" applyAlignment="1">
      <alignment horizontal="left"/>
    </xf>
    <xf numFmtId="0" fontId="11" fillId="0" borderId="0" xfId="0" applyFont="1" applyAlignment="1">
      <alignment horizontal="right" vertical="center"/>
    </xf>
    <xf numFmtId="0" fontId="11" fillId="0" borderId="0" xfId="0" applyFont="1" applyAlignment="1">
      <alignment horizontal="left"/>
    </xf>
    <xf numFmtId="2" fontId="32" fillId="0" borderId="9" xfId="0" applyNumberFormat="1" applyFont="1" applyBorder="1" applyAlignment="1">
      <alignment horizontal="center"/>
    </xf>
    <xf numFmtId="0" fontId="2" fillId="0" borderId="10" xfId="0" applyFont="1" applyBorder="1" applyAlignment="1">
      <alignment horizontal="left" vertical="center"/>
    </xf>
    <xf numFmtId="0" fontId="2" fillId="0" borderId="8" xfId="0" applyFont="1" applyBorder="1" applyAlignment="1">
      <alignment vertical="center"/>
    </xf>
    <xf numFmtId="0" fontId="29" fillId="0" borderId="8" xfId="2" applyFont="1" applyFill="1" applyBorder="1" applyAlignment="1">
      <alignment horizontal="left" vertical="center" wrapText="1"/>
    </xf>
    <xf numFmtId="0" fontId="34" fillId="5" borderId="1" xfId="0" applyFont="1" applyFill="1" applyBorder="1" applyAlignment="1">
      <alignment horizontal="center" vertical="center" wrapText="1"/>
    </xf>
    <xf numFmtId="0" fontId="11" fillId="0" borderId="0" xfId="0" applyFont="1" applyAlignment="1">
      <alignment horizontal="center" vertical="center"/>
    </xf>
    <xf numFmtId="0" fontId="67" fillId="0" borderId="0" xfId="0" applyFont="1" applyAlignment="1">
      <alignment horizontal="left"/>
    </xf>
    <xf numFmtId="0" fontId="3" fillId="5"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0" fillId="11" borderId="1" xfId="0" applyFill="1" applyBorder="1" applyAlignment="1">
      <alignment horizontal="center" vertical="center"/>
    </xf>
    <xf numFmtId="0" fontId="34" fillId="9" borderId="1" xfId="0" applyFont="1" applyFill="1" applyBorder="1" applyAlignment="1">
      <alignment horizontal="center" vertical="center" wrapText="1"/>
    </xf>
    <xf numFmtId="0" fontId="34" fillId="10" borderId="1" xfId="0" applyFont="1" applyFill="1" applyBorder="1" applyAlignment="1">
      <alignment horizontal="center" vertical="center" wrapText="1"/>
    </xf>
    <xf numFmtId="0" fontId="35" fillId="3" borderId="35"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0" fontId="42" fillId="15" borderId="1" xfId="0" applyFont="1" applyFill="1" applyBorder="1" applyAlignment="1">
      <alignment horizontal="center" vertical="center"/>
    </xf>
    <xf numFmtId="0" fontId="35" fillId="15" borderId="1" xfId="0" applyFont="1" applyFill="1" applyBorder="1" applyAlignment="1">
      <alignment horizontal="center" vertical="center" wrapText="1"/>
    </xf>
    <xf numFmtId="1"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xf>
    <xf numFmtId="2" fontId="2" fillId="0" borderId="0" xfId="0" applyNumberFormat="1" applyFont="1" applyAlignment="1">
      <alignment horizontal="center" vertical="center"/>
    </xf>
    <xf numFmtId="2" fontId="38" fillId="0" borderId="2" xfId="0" applyNumberFormat="1" applyFont="1" applyBorder="1" applyAlignment="1">
      <alignment horizontal="center"/>
    </xf>
    <xf numFmtId="0" fontId="3" fillId="0" borderId="12" xfId="0" applyFont="1" applyBorder="1" applyAlignment="1">
      <alignment horizontal="center" vertical="distributed"/>
    </xf>
    <xf numFmtId="0" fontId="21" fillId="0" borderId="1" xfId="2" applyFont="1" applyFill="1" applyBorder="1" applyAlignment="1">
      <alignment horizontal="left" vertical="center" wrapText="1"/>
    </xf>
    <xf numFmtId="0" fontId="45" fillId="5" borderId="1" xfId="0" applyFont="1" applyFill="1" applyBorder="1" applyAlignment="1">
      <alignment horizontal="left" vertical="center"/>
    </xf>
    <xf numFmtId="0" fontId="45" fillId="5" borderId="1" xfId="0" applyFont="1" applyFill="1" applyBorder="1" applyAlignment="1">
      <alignment horizontal="center" vertical="center" wrapText="1"/>
    </xf>
    <xf numFmtId="0" fontId="45" fillId="5" borderId="1" xfId="0" applyFont="1" applyFill="1" applyBorder="1" applyAlignment="1">
      <alignment horizontal="left" vertical="center" wrapText="1"/>
    </xf>
    <xf numFmtId="0" fontId="36" fillId="0" borderId="1" xfId="0" applyFont="1" applyBorder="1" applyAlignment="1">
      <alignment horizontal="center"/>
    </xf>
    <xf numFmtId="0" fontId="34" fillId="0" borderId="1" xfId="0" applyFont="1" applyBorder="1" applyAlignment="1">
      <alignment horizontal="center" wrapText="1"/>
    </xf>
    <xf numFmtId="0" fontId="34" fillId="0" borderId="1" xfId="0" applyFont="1" applyBorder="1" applyAlignment="1">
      <alignment horizontal="center"/>
    </xf>
    <xf numFmtId="0" fontId="35" fillId="0" borderId="1" xfId="0" applyFont="1" applyBorder="1" applyAlignment="1">
      <alignment horizontal="center"/>
    </xf>
    <xf numFmtId="0" fontId="2" fillId="0" borderId="0" xfId="0" applyFont="1" applyAlignment="1">
      <alignment horizontal="left"/>
    </xf>
    <xf numFmtId="0" fontId="2" fillId="28" borderId="1" xfId="0" applyFont="1" applyFill="1" applyBorder="1" applyAlignment="1">
      <alignment horizontal="center" vertical="center"/>
    </xf>
    <xf numFmtId="49" fontId="32" fillId="0" borderId="0" xfId="0" applyNumberFormat="1" applyFont="1"/>
    <xf numFmtId="49" fontId="68" fillId="0" borderId="0" xfId="0" applyNumberFormat="1" applyFont="1"/>
    <xf numFmtId="2" fontId="2" fillId="0" borderId="43" xfId="0" applyNumberFormat="1" applyFont="1" applyBorder="1" applyAlignment="1">
      <alignment horizontal="center" vertical="center"/>
    </xf>
    <xf numFmtId="0" fontId="37" fillId="0" borderId="12" xfId="0" applyFont="1" applyBorder="1"/>
    <xf numFmtId="0" fontId="2" fillId="15" borderId="1" xfId="0" applyFont="1" applyFill="1" applyBorder="1" applyAlignment="1">
      <alignment horizontal="center" vertical="center" wrapText="1"/>
    </xf>
    <xf numFmtId="0" fontId="35" fillId="15" borderId="1" xfId="0" applyFont="1" applyFill="1" applyBorder="1" applyAlignment="1">
      <alignment horizontal="left" vertical="center"/>
    </xf>
    <xf numFmtId="0" fontId="35" fillId="15" borderId="1" xfId="0" applyFont="1" applyFill="1" applyBorder="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wrapText="1"/>
    </xf>
    <xf numFmtId="0" fontId="69" fillId="0" borderId="1" xfId="0" applyFont="1" applyBorder="1" applyAlignment="1">
      <alignment horizontal="center" vertical="center"/>
    </xf>
    <xf numFmtId="0" fontId="34" fillId="0" borderId="1" xfId="0" applyFont="1" applyBorder="1" applyAlignment="1">
      <alignment horizontal="left" vertical="center" wrapText="1"/>
    </xf>
    <xf numFmtId="0" fontId="36" fillId="5" borderId="8" xfId="0" applyFont="1" applyFill="1" applyBorder="1" applyAlignment="1">
      <alignment horizontal="center" vertical="center" wrapText="1"/>
    </xf>
    <xf numFmtId="0" fontId="45" fillId="18" borderId="1" xfId="0" applyFont="1" applyFill="1" applyBorder="1" applyAlignment="1">
      <alignment horizontal="center" vertical="center"/>
    </xf>
    <xf numFmtId="0" fontId="45" fillId="21" borderId="1" xfId="0" applyFont="1" applyFill="1" applyBorder="1" applyAlignment="1">
      <alignment horizontal="center" vertical="center"/>
    </xf>
    <xf numFmtId="0" fontId="24" fillId="0" borderId="0" xfId="0" applyFont="1" applyAlignment="1">
      <alignment vertical="center" wrapText="1"/>
    </xf>
    <xf numFmtId="0" fontId="2" fillId="15" borderId="45" xfId="0" applyFont="1" applyFill="1" applyBorder="1" applyAlignment="1">
      <alignment horizontal="left" vertical="center"/>
    </xf>
    <xf numFmtId="0" fontId="35" fillId="15" borderId="44" xfId="0" applyFont="1" applyFill="1" applyBorder="1" applyAlignment="1">
      <alignment horizontal="center" vertical="center"/>
    </xf>
    <xf numFmtId="1" fontId="35" fillId="15" borderId="1" xfId="0" applyNumberFormat="1" applyFont="1" applyFill="1" applyBorder="1" applyAlignment="1">
      <alignment horizontal="center" vertical="center"/>
    </xf>
    <xf numFmtId="1" fontId="0" fillId="0" borderId="0" xfId="0" applyNumberFormat="1"/>
    <xf numFmtId="0" fontId="2" fillId="0" borderId="8" xfId="0" applyFont="1" applyBorder="1" applyAlignment="1">
      <alignment horizontal="left" vertical="center" wrapText="1"/>
    </xf>
    <xf numFmtId="1" fontId="16" fillId="0" borderId="8" xfId="0" applyNumberFormat="1" applyFont="1" applyBorder="1" applyAlignment="1">
      <alignment horizontal="center" vertical="center" wrapText="1"/>
    </xf>
    <xf numFmtId="2" fontId="16" fillId="0" borderId="9" xfId="0" applyNumberFormat="1" applyFont="1" applyBorder="1" applyAlignment="1">
      <alignment horizontal="center" vertical="center"/>
    </xf>
    <xf numFmtId="0" fontId="34" fillId="6" borderId="1" xfId="0" applyFont="1" applyFill="1" applyBorder="1" applyAlignment="1">
      <alignment horizontal="center" vertical="center" wrapText="1"/>
    </xf>
    <xf numFmtId="0" fontId="2" fillId="0" borderId="52" xfId="0" applyFont="1" applyBorder="1" applyAlignment="1">
      <alignment horizontal="center" vertical="center"/>
    </xf>
    <xf numFmtId="0" fontId="2" fillId="0" borderId="53" xfId="0" applyFont="1" applyBorder="1" applyAlignment="1">
      <alignment horizontal="center" vertical="center" wrapText="1"/>
    </xf>
    <xf numFmtId="0" fontId="2" fillId="0" borderId="54" xfId="0" applyFont="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xf>
    <xf numFmtId="0" fontId="2" fillId="0" borderId="57" xfId="0" applyFont="1" applyBorder="1" applyAlignment="1">
      <alignment horizontal="center" vertical="center" wrapText="1"/>
    </xf>
    <xf numFmtId="0" fontId="70" fillId="0" borderId="54" xfId="0" applyFont="1" applyBorder="1" applyAlignment="1">
      <alignment horizontal="center" vertical="center" wrapText="1"/>
    </xf>
    <xf numFmtId="0" fontId="34" fillId="0" borderId="55" xfId="0" applyFont="1" applyBorder="1" applyAlignment="1">
      <alignment horizontal="center" vertical="center" wrapText="1"/>
    </xf>
    <xf numFmtId="0" fontId="0" fillId="0" borderId="6" xfId="0" applyBorder="1" applyAlignment="1">
      <alignment horizontal="center"/>
    </xf>
    <xf numFmtId="0" fontId="32" fillId="0" borderId="17" xfId="0" applyFont="1" applyBorder="1"/>
    <xf numFmtId="0" fontId="0" fillId="12" borderId="17" xfId="0" applyFill="1" applyBorder="1"/>
    <xf numFmtId="0" fontId="36" fillId="12" borderId="1" xfId="0" applyFont="1" applyFill="1" applyBorder="1" applyAlignment="1">
      <alignment horizontal="center" vertical="center"/>
    </xf>
    <xf numFmtId="0" fontId="36" fillId="7" borderId="1" xfId="0" applyFont="1" applyFill="1" applyBorder="1" applyAlignment="1">
      <alignment horizontal="center" vertical="center"/>
    </xf>
    <xf numFmtId="0" fontId="45" fillId="7" borderId="1" xfId="0" applyFont="1" applyFill="1" applyBorder="1" applyAlignment="1">
      <alignment horizontal="center" vertical="center"/>
    </xf>
    <xf numFmtId="0" fontId="36" fillId="10" borderId="1" xfId="0" applyFont="1" applyFill="1" applyBorder="1" applyAlignment="1">
      <alignment horizontal="center" vertical="center"/>
    </xf>
    <xf numFmtId="0" fontId="36" fillId="11" borderId="1" xfId="0" applyFont="1" applyFill="1" applyBorder="1" applyAlignment="1">
      <alignment horizontal="center" vertical="center"/>
    </xf>
    <xf numFmtId="0" fontId="36" fillId="11" borderId="1" xfId="0" applyFont="1" applyFill="1" applyBorder="1" applyAlignment="1">
      <alignment horizontal="center" vertical="center" wrapText="1"/>
    </xf>
    <xf numFmtId="0" fontId="36" fillId="0" borderId="1" xfId="0" applyFont="1" applyBorder="1" applyAlignment="1">
      <alignment horizontal="left" vertical="top" wrapText="1"/>
    </xf>
    <xf numFmtId="0" fontId="3" fillId="0" borderId="41" xfId="0" applyFont="1" applyBorder="1" applyAlignment="1">
      <alignment horizontal="center" vertical="distributed"/>
    </xf>
    <xf numFmtId="0" fontId="0" fillId="0" borderId="0" xfId="0" applyAlignment="1">
      <alignment vertical="center"/>
    </xf>
    <xf numFmtId="0" fontId="16" fillId="0" borderId="34" xfId="0" applyFont="1" applyBorder="1" applyAlignment="1">
      <alignment horizontal="center" vertical="center"/>
    </xf>
    <xf numFmtId="0" fontId="16" fillId="0" borderId="17" xfId="0" applyFont="1" applyBorder="1" applyAlignment="1">
      <alignment horizontal="center" vertical="center"/>
    </xf>
    <xf numFmtId="0" fontId="16" fillId="0" borderId="20" xfId="0" applyFont="1" applyBorder="1" applyAlignment="1">
      <alignment horizontal="center" vertical="center"/>
    </xf>
    <xf numFmtId="2" fontId="16" fillId="0" borderId="46" xfId="0" applyNumberFormat="1" applyFont="1" applyBorder="1" applyAlignment="1">
      <alignment horizontal="center" vertical="center"/>
    </xf>
    <xf numFmtId="0" fontId="34" fillId="0" borderId="8" xfId="0" applyFont="1" applyBorder="1" applyAlignment="1">
      <alignment horizontal="center" vertical="center"/>
    </xf>
    <xf numFmtId="1" fontId="58" fillId="0" borderId="8" xfId="0" applyNumberFormat="1" applyFont="1" applyBorder="1" applyAlignment="1">
      <alignment horizontal="center" vertical="center" wrapText="1"/>
    </xf>
    <xf numFmtId="0" fontId="33" fillId="29" borderId="1" xfId="0" applyFont="1" applyFill="1" applyBorder="1" applyAlignment="1">
      <alignment horizontal="center" vertical="center"/>
    </xf>
    <xf numFmtId="0" fontId="2" fillId="29" borderId="1" xfId="0" applyFont="1" applyFill="1" applyBorder="1" applyAlignment="1">
      <alignment horizontal="center" vertical="center"/>
    </xf>
    <xf numFmtId="0" fontId="71" fillId="0" borderId="1" xfId="0" applyFont="1" applyBorder="1" applyAlignment="1">
      <alignment horizontal="left" vertical="center" wrapText="1"/>
    </xf>
    <xf numFmtId="1" fontId="34" fillId="0" borderId="1" xfId="0" applyNumberFormat="1" applyFont="1" applyBorder="1" applyAlignment="1">
      <alignment horizontal="center" vertical="center"/>
    </xf>
    <xf numFmtId="0" fontId="70" fillId="0" borderId="1" xfId="0" applyFont="1" applyBorder="1" applyAlignment="1">
      <alignment horizontal="center" vertical="center" wrapText="1"/>
    </xf>
    <xf numFmtId="0" fontId="2" fillId="0" borderId="45" xfId="0" applyFont="1" applyBorder="1" applyAlignment="1">
      <alignment horizontal="justify" vertical="center"/>
    </xf>
    <xf numFmtId="0" fontId="33" fillId="16" borderId="1" xfId="0" applyFont="1" applyFill="1" applyBorder="1" applyAlignment="1">
      <alignment horizontal="center" vertical="center"/>
    </xf>
    <xf numFmtId="0" fontId="2" fillId="12" borderId="8" xfId="0" applyFont="1" applyFill="1" applyBorder="1" applyAlignment="1">
      <alignment horizontal="center" vertical="center"/>
    </xf>
    <xf numFmtId="1" fontId="33" fillId="16" borderId="1" xfId="0" applyNumberFormat="1" applyFont="1" applyFill="1" applyBorder="1" applyAlignment="1">
      <alignment horizontal="center" vertical="center"/>
    </xf>
    <xf numFmtId="0" fontId="2" fillId="16" borderId="1" xfId="0" applyFont="1" applyFill="1" applyBorder="1" applyAlignment="1">
      <alignment horizontal="center" vertical="center" wrapText="1"/>
    </xf>
    <xf numFmtId="0" fontId="2" fillId="16" borderId="0" xfId="0" applyFont="1" applyFill="1"/>
    <xf numFmtId="1" fontId="2" fillId="16" borderId="1" xfId="0" applyNumberFormat="1" applyFont="1" applyFill="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0" fontId="3" fillId="0" borderId="8" xfId="0" applyFont="1" applyBorder="1" applyAlignment="1">
      <alignment horizontal="center" vertical="center"/>
    </xf>
    <xf numFmtId="0" fontId="16" fillId="16" borderId="8" xfId="0" applyFont="1" applyFill="1" applyBorder="1" applyAlignment="1">
      <alignment horizontal="center" vertical="center"/>
    </xf>
    <xf numFmtId="0" fontId="33" fillId="16" borderId="20" xfId="0" applyFont="1" applyFill="1" applyBorder="1" applyAlignment="1">
      <alignment horizontal="center" vertical="center"/>
    </xf>
    <xf numFmtId="0" fontId="33" fillId="16" borderId="17" xfId="0" applyFont="1" applyFill="1" applyBorder="1" applyAlignment="1">
      <alignment horizontal="center" vertical="center"/>
    </xf>
    <xf numFmtId="0" fontId="45" fillId="0" borderId="17" xfId="0" applyFont="1" applyBorder="1" applyAlignment="1">
      <alignment horizontal="center" vertical="center"/>
    </xf>
    <xf numFmtId="0" fontId="36" fillId="0" borderId="20" xfId="0" applyFont="1" applyBorder="1" applyAlignment="1">
      <alignment horizontal="center" vertical="center"/>
    </xf>
    <xf numFmtId="0" fontId="0" fillId="16" borderId="0" xfId="0" applyFill="1"/>
    <xf numFmtId="2" fontId="2" fillId="0" borderId="47" xfId="0" applyNumberFormat="1" applyFont="1" applyBorder="1" applyAlignment="1">
      <alignment horizontal="center" vertical="center"/>
    </xf>
    <xf numFmtId="0" fontId="64" fillId="0" borderId="1" xfId="2" applyFont="1" applyFill="1" applyBorder="1" applyAlignment="1">
      <alignment horizontal="left" vertical="center" wrapText="1"/>
    </xf>
    <xf numFmtId="0" fontId="34" fillId="0" borderId="10" xfId="0" applyFont="1" applyBorder="1" applyAlignment="1">
      <alignment horizontal="center" vertical="center"/>
    </xf>
    <xf numFmtId="0" fontId="2" fillId="0" borderId="17" xfId="0" applyFont="1" applyBorder="1" applyAlignment="1">
      <alignment horizontal="left" vertical="center"/>
    </xf>
    <xf numFmtId="0" fontId="35" fillId="0" borderId="40" xfId="0" applyFont="1" applyBorder="1" applyAlignment="1">
      <alignment horizontal="left" vertical="center" wrapText="1"/>
    </xf>
    <xf numFmtId="0" fontId="2" fillId="0" borderId="42" xfId="0" applyFont="1" applyBorder="1" applyAlignment="1">
      <alignment horizontal="center" vertical="center" wrapText="1"/>
    </xf>
    <xf numFmtId="0" fontId="34" fillId="0" borderId="14" xfId="0" applyFont="1" applyBorder="1" applyAlignment="1">
      <alignment horizontal="left" vertical="center" wrapText="1"/>
    </xf>
    <xf numFmtId="0" fontId="34" fillId="0" borderId="31" xfId="0" applyFont="1" applyBorder="1" applyAlignment="1">
      <alignment horizontal="center" vertical="center"/>
    </xf>
    <xf numFmtId="0" fontId="0" fillId="12" borderId="1" xfId="0" applyFill="1" applyBorder="1" applyAlignment="1">
      <alignment horizontal="center" vertical="center"/>
    </xf>
    <xf numFmtId="0" fontId="0" fillId="7" borderId="1" xfId="0" applyFill="1" applyBorder="1" applyAlignment="1">
      <alignment horizontal="center" vertical="center"/>
    </xf>
    <xf numFmtId="0" fontId="34" fillId="10" borderId="1" xfId="0" applyFont="1" applyFill="1" applyBorder="1" applyAlignment="1">
      <alignment horizontal="center" vertical="center"/>
    </xf>
    <xf numFmtId="0" fontId="2" fillId="9" borderId="17" xfId="0" applyFont="1" applyFill="1" applyBorder="1" applyAlignment="1">
      <alignment horizontal="center" vertical="center"/>
    </xf>
    <xf numFmtId="0" fontId="15" fillId="19" borderId="1" xfId="0" applyFont="1" applyFill="1" applyBorder="1" applyAlignment="1">
      <alignment horizontal="center" vertical="center"/>
    </xf>
    <xf numFmtId="0" fontId="36" fillId="19" borderId="1" xfId="0" applyFont="1" applyFill="1" applyBorder="1" applyAlignment="1">
      <alignment horizontal="center" vertical="center"/>
    </xf>
    <xf numFmtId="0" fontId="36" fillId="9" borderId="1" xfId="0" applyFont="1" applyFill="1" applyBorder="1" applyAlignment="1">
      <alignment horizontal="center" vertical="center"/>
    </xf>
    <xf numFmtId="0" fontId="2" fillId="7" borderId="17"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6" borderId="17" xfId="0" applyFont="1" applyFill="1" applyBorder="1" applyAlignment="1">
      <alignment horizontal="center" vertical="center" wrapText="1"/>
    </xf>
    <xf numFmtId="1" fontId="33" fillId="16" borderId="8" xfId="0" applyNumberFormat="1" applyFont="1" applyFill="1" applyBorder="1" applyAlignment="1">
      <alignment horizontal="center" vertical="center"/>
    </xf>
    <xf numFmtId="0" fontId="33" fillId="0" borderId="1" xfId="0" applyFont="1" applyBorder="1"/>
    <xf numFmtId="0" fontId="2" fillId="0" borderId="8" xfId="2" applyFont="1" applyFill="1" applyBorder="1" applyAlignment="1">
      <alignment horizontal="left" vertical="center" wrapText="1"/>
    </xf>
    <xf numFmtId="0" fontId="42" fillId="19" borderId="1" xfId="0" applyFont="1" applyFill="1" applyBorder="1" applyAlignment="1">
      <alignment horizontal="center" vertical="center"/>
    </xf>
    <xf numFmtId="0" fontId="2" fillId="19" borderId="1" xfId="0" applyFont="1" applyFill="1" applyBorder="1" applyAlignment="1">
      <alignment horizontal="center" vertical="center" wrapText="1"/>
    </xf>
    <xf numFmtId="0" fontId="72" fillId="0" borderId="1" xfId="0" applyFont="1" applyBorder="1"/>
    <xf numFmtId="0" fontId="33" fillId="16" borderId="8" xfId="0" applyFont="1" applyFill="1" applyBorder="1" applyAlignment="1">
      <alignment horizontal="center" vertical="center"/>
    </xf>
    <xf numFmtId="0" fontId="45" fillId="0" borderId="10" xfId="0" applyFont="1" applyBorder="1" applyAlignment="1">
      <alignment horizontal="center" vertical="center"/>
    </xf>
    <xf numFmtId="0" fontId="45" fillId="0" borderId="35" xfId="0" applyFont="1" applyBorder="1" applyAlignment="1">
      <alignment horizontal="center" vertical="center"/>
    </xf>
    <xf numFmtId="0" fontId="2" fillId="0" borderId="44" xfId="0" applyFont="1" applyBorder="1" applyAlignment="1">
      <alignment horizontal="center"/>
    </xf>
    <xf numFmtId="0" fontId="0" fillId="21" borderId="0" xfId="0" applyFill="1"/>
    <xf numFmtId="0" fontId="2" fillId="0" borderId="8" xfId="0" applyFont="1" applyBorder="1" applyAlignment="1">
      <alignment horizontal="left" vertical="center"/>
    </xf>
    <xf numFmtId="0" fontId="31" fillId="0" borderId="10" xfId="0" applyFont="1" applyBorder="1"/>
    <xf numFmtId="0" fontId="34" fillId="0" borderId="8" xfId="0" applyFont="1" applyBorder="1" applyAlignment="1">
      <alignment horizontal="left" vertical="center"/>
    </xf>
    <xf numFmtId="0" fontId="34" fillId="0" borderId="11" xfId="0" applyFont="1" applyBorder="1" applyAlignment="1">
      <alignment horizontal="left" vertical="center"/>
    </xf>
    <xf numFmtId="0" fontId="34" fillId="19" borderId="1" xfId="0" applyFont="1" applyFill="1" applyBorder="1" applyAlignment="1">
      <alignment horizontal="center" vertical="center" wrapText="1"/>
    </xf>
    <xf numFmtId="0" fontId="2" fillId="30" borderId="1" xfId="0" applyFont="1" applyFill="1" applyBorder="1" applyAlignment="1">
      <alignment horizontal="center" vertical="center"/>
    </xf>
    <xf numFmtId="0" fontId="2" fillId="0" borderId="58" xfId="0" applyFont="1" applyBorder="1"/>
    <xf numFmtId="0" fontId="46" fillId="0" borderId="58" xfId="0" applyFont="1" applyBorder="1"/>
    <xf numFmtId="0" fontId="2" fillId="5" borderId="0" xfId="0" applyFont="1" applyFill="1"/>
    <xf numFmtId="0" fontId="46" fillId="5" borderId="0" xfId="0" applyFont="1" applyFill="1"/>
    <xf numFmtId="49" fontId="65" fillId="0" borderId="0" xfId="0" applyNumberFormat="1" applyFont="1" applyAlignment="1">
      <alignment horizontal="center" vertical="center"/>
    </xf>
    <xf numFmtId="49" fontId="40" fillId="0" borderId="0" xfId="0" applyNumberFormat="1" applyFont="1" applyAlignment="1">
      <alignment horizontal="center" vertical="center"/>
    </xf>
    <xf numFmtId="0" fontId="26" fillId="0" borderId="0" xfId="0" applyFont="1"/>
    <xf numFmtId="0" fontId="2" fillId="8" borderId="27" xfId="0" applyFont="1" applyFill="1" applyBorder="1"/>
    <xf numFmtId="14" fontId="2" fillId="5" borderId="0" xfId="0" applyNumberFormat="1" applyFont="1" applyFill="1"/>
    <xf numFmtId="0" fontId="2" fillId="31" borderId="1" xfId="0" applyFont="1" applyFill="1" applyBorder="1" applyAlignment="1">
      <alignment horizontal="center" vertical="center"/>
    </xf>
    <xf numFmtId="0" fontId="0" fillId="26" borderId="1" xfId="0" applyFill="1" applyBorder="1"/>
    <xf numFmtId="0" fontId="45" fillId="0" borderId="8" xfId="0" applyFont="1" applyBorder="1" applyAlignment="1">
      <alignment horizontal="center" vertical="center"/>
    </xf>
    <xf numFmtId="0" fontId="45" fillId="0" borderId="34" xfId="0" applyFont="1" applyBorder="1" applyAlignment="1">
      <alignment horizontal="center" vertical="center"/>
    </xf>
    <xf numFmtId="0" fontId="45" fillId="0" borderId="59" xfId="0" applyFont="1" applyBorder="1" applyAlignment="1">
      <alignment horizontal="center" vertical="center"/>
    </xf>
    <xf numFmtId="0" fontId="2" fillId="0" borderId="59" xfId="0" applyFont="1" applyBorder="1" applyAlignment="1">
      <alignment horizontal="center"/>
    </xf>
    <xf numFmtId="0" fontId="2" fillId="0" borderId="34" xfId="0" applyFont="1" applyBorder="1" applyAlignment="1">
      <alignment horizontal="center" vertical="center"/>
    </xf>
    <xf numFmtId="0" fontId="2" fillId="0" borderId="21" xfId="0" applyFont="1" applyBorder="1" applyAlignment="1">
      <alignment horizontal="left" vertical="center" wrapText="1"/>
    </xf>
    <xf numFmtId="0" fontId="2" fillId="0" borderId="59" xfId="0" applyFont="1" applyBorder="1" applyAlignment="1">
      <alignment vertical="center"/>
    </xf>
    <xf numFmtId="0" fontId="73" fillId="0" borderId="0" xfId="0" applyFont="1"/>
    <xf numFmtId="0" fontId="2" fillId="8" borderId="1" xfId="0" applyFont="1" applyFill="1" applyBorder="1" applyAlignment="1">
      <alignment vertical="center"/>
    </xf>
    <xf numFmtId="0" fontId="29" fillId="8" borderId="1" xfId="2" applyFont="1" applyFill="1" applyBorder="1" applyAlignment="1">
      <alignment horizontal="left" vertical="center" wrapText="1"/>
    </xf>
    <xf numFmtId="0" fontId="2" fillId="8" borderId="1" xfId="0" applyFont="1" applyFill="1" applyBorder="1" applyAlignment="1">
      <alignment horizontal="center" vertical="center" wrapText="1"/>
    </xf>
    <xf numFmtId="2" fontId="2" fillId="8" borderId="1" xfId="0" applyNumberFormat="1" applyFont="1" applyFill="1" applyBorder="1" applyAlignment="1">
      <alignment horizontal="center" vertical="center"/>
    </xf>
    <xf numFmtId="0" fontId="2" fillId="8" borderId="1" xfId="0" applyFont="1" applyFill="1" applyBorder="1" applyAlignment="1">
      <alignment vertical="center" wrapText="1"/>
    </xf>
    <xf numFmtId="0" fontId="2" fillId="8" borderId="1" xfId="0" applyFont="1" applyFill="1" applyBorder="1" applyAlignment="1">
      <alignment horizontal="left" vertical="center" wrapText="1"/>
    </xf>
    <xf numFmtId="0" fontId="36" fillId="8" borderId="1" xfId="0" applyFont="1" applyFill="1" applyBorder="1" applyAlignment="1">
      <alignment horizontal="center" vertical="center" wrapText="1"/>
    </xf>
    <xf numFmtId="0" fontId="9" fillId="8" borderId="8" xfId="0" applyFont="1" applyFill="1" applyBorder="1" applyAlignment="1">
      <alignment vertical="center" wrapText="1"/>
    </xf>
    <xf numFmtId="0" fontId="9" fillId="8" borderId="8" xfId="0" applyFont="1" applyFill="1" applyBorder="1" applyAlignment="1">
      <alignment horizontal="center" vertical="center" wrapText="1"/>
    </xf>
    <xf numFmtId="0" fontId="36" fillId="8" borderId="8"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4" fillId="0" borderId="8" xfId="0" applyFont="1" applyBorder="1" applyAlignment="1">
      <alignment horizontal="center" vertical="center" wrapText="1"/>
    </xf>
    <xf numFmtId="1" fontId="74" fillId="0" borderId="8" xfId="0" applyNumberFormat="1" applyFont="1" applyBorder="1" applyAlignment="1">
      <alignment horizontal="center" vertical="center" wrapText="1"/>
    </xf>
    <xf numFmtId="2" fontId="0" fillId="0" borderId="31" xfId="0" applyNumberFormat="1" applyBorder="1" applyAlignment="1">
      <alignment horizontal="center"/>
    </xf>
    <xf numFmtId="2" fontId="3" fillId="0" borderId="16" xfId="0" applyNumberFormat="1" applyFont="1" applyBorder="1" applyAlignment="1">
      <alignment horizontal="center" vertical="center"/>
    </xf>
    <xf numFmtId="0" fontId="2" fillId="0" borderId="48" xfId="0" applyFont="1" applyBorder="1" applyAlignment="1">
      <alignment horizontal="center" vertical="center"/>
    </xf>
    <xf numFmtId="0" fontId="75" fillId="0" borderId="1" xfId="0" applyFont="1" applyBorder="1" applyAlignment="1">
      <alignment horizontal="left" vertical="center"/>
    </xf>
    <xf numFmtId="0" fontId="76" fillId="0" borderId="0" xfId="0" applyFont="1" applyAlignment="1">
      <alignment horizontal="center"/>
    </xf>
    <xf numFmtId="0" fontId="11" fillId="0" borderId="27" xfId="0" applyFont="1" applyBorder="1" applyAlignment="1">
      <alignment horizontal="right" vertical="center"/>
    </xf>
    <xf numFmtId="0" fontId="45" fillId="0" borderId="27" xfId="0" applyFont="1" applyBorder="1"/>
    <xf numFmtId="0" fontId="34" fillId="0" borderId="27" xfId="0" applyFont="1" applyBorder="1"/>
    <xf numFmtId="0" fontId="48" fillId="0" borderId="27" xfId="0" applyFont="1" applyBorder="1"/>
    <xf numFmtId="0" fontId="77" fillId="5" borderId="0" xfId="0" applyFont="1" applyFill="1"/>
    <xf numFmtId="0" fontId="38" fillId="0" borderId="27" xfId="0" applyFont="1" applyBorder="1"/>
    <xf numFmtId="0" fontId="62" fillId="0" borderId="1" xfId="0" applyFont="1" applyBorder="1" applyAlignment="1">
      <alignment horizontal="center" vertical="center"/>
    </xf>
    <xf numFmtId="49" fontId="4" fillId="0" borderId="0" xfId="0" applyNumberFormat="1" applyFont="1" applyAlignment="1">
      <alignment horizontal="center"/>
    </xf>
    <xf numFmtId="0" fontId="77" fillId="0" borderId="0" xfId="0" applyFont="1"/>
    <xf numFmtId="0" fontId="3" fillId="2" borderId="60" xfId="0" applyFont="1" applyFill="1" applyBorder="1" applyAlignment="1">
      <alignment horizontal="center" vertical="center"/>
    </xf>
    <xf numFmtId="0" fontId="3" fillId="2" borderId="61" xfId="0" applyFont="1" applyFill="1" applyBorder="1" applyAlignment="1">
      <alignment horizontal="center" vertical="distributed"/>
    </xf>
    <xf numFmtId="0" fontId="3" fillId="0" borderId="61" xfId="0" applyFont="1" applyBorder="1" applyAlignment="1">
      <alignment horizontal="center" vertical="distributed"/>
    </xf>
    <xf numFmtId="0" fontId="3" fillId="2" borderId="61" xfId="0" applyFont="1" applyFill="1" applyBorder="1" applyAlignment="1">
      <alignment horizontal="center" vertical="center" wrapText="1"/>
    </xf>
    <xf numFmtId="0" fontId="3" fillId="2" borderId="61" xfId="0" applyFont="1" applyFill="1" applyBorder="1" applyAlignment="1">
      <alignment horizontal="center" vertical="center"/>
    </xf>
    <xf numFmtId="2" fontId="3" fillId="2" borderId="62" xfId="0" applyNumberFormat="1" applyFont="1" applyFill="1" applyBorder="1" applyAlignment="1">
      <alignment horizontal="center" vertical="center"/>
    </xf>
    <xf numFmtId="0" fontId="2" fillId="0" borderId="63" xfId="0" applyFont="1" applyBorder="1" applyAlignment="1">
      <alignment horizontal="center" vertical="center"/>
    </xf>
    <xf numFmtId="2" fontId="2" fillId="0" borderId="64" xfId="0" applyNumberFormat="1" applyFont="1" applyBorder="1" applyAlignment="1">
      <alignment horizontal="center" vertical="center"/>
    </xf>
    <xf numFmtId="2" fontId="2" fillId="0" borderId="65" xfId="0" applyNumberFormat="1" applyFont="1" applyBorder="1" applyAlignment="1">
      <alignment horizontal="center" vertical="center"/>
    </xf>
    <xf numFmtId="0" fontId="9" fillId="0" borderId="63" xfId="0" applyFont="1" applyBorder="1" applyAlignment="1">
      <alignment horizontal="center" vertical="center" wrapText="1"/>
    </xf>
    <xf numFmtId="2" fontId="2" fillId="0" borderId="66" xfId="0" applyNumberFormat="1" applyFont="1" applyBorder="1" applyAlignment="1">
      <alignment horizontal="center" vertical="center"/>
    </xf>
    <xf numFmtId="2" fontId="2" fillId="0" borderId="67" xfId="0" applyNumberFormat="1" applyFont="1" applyBorder="1" applyAlignment="1">
      <alignment horizontal="center" vertical="center"/>
    </xf>
    <xf numFmtId="0" fontId="32" fillId="0" borderId="63" xfId="0" applyFont="1" applyBorder="1"/>
    <xf numFmtId="2" fontId="38" fillId="0" borderId="66" xfId="0" applyNumberFormat="1" applyFont="1" applyBorder="1" applyAlignment="1">
      <alignment horizontal="center"/>
    </xf>
    <xf numFmtId="0" fontId="0" fillId="0" borderId="63" xfId="0" applyBorder="1"/>
    <xf numFmtId="2" fontId="0" fillId="0" borderId="67" xfId="0" applyNumberFormat="1" applyBorder="1" applyAlignment="1">
      <alignment horizontal="center"/>
    </xf>
    <xf numFmtId="2" fontId="38" fillId="0" borderId="64" xfId="0" applyNumberFormat="1" applyFont="1" applyBorder="1" applyAlignment="1">
      <alignment horizontal="center"/>
    </xf>
    <xf numFmtId="2" fontId="0" fillId="0" borderId="65" xfId="0" applyNumberFormat="1" applyBorder="1" applyAlignment="1">
      <alignment horizontal="center"/>
    </xf>
    <xf numFmtId="0" fontId="31" fillId="0" borderId="63" xfId="0" applyFont="1" applyBorder="1"/>
    <xf numFmtId="2" fontId="31" fillId="0" borderId="68" xfId="0" applyNumberFormat="1" applyFont="1" applyBorder="1" applyAlignment="1">
      <alignment horizontal="center"/>
    </xf>
    <xf numFmtId="0" fontId="0" fillId="0" borderId="69" xfId="0" applyBorder="1"/>
    <xf numFmtId="0" fontId="0" fillId="0" borderId="70" xfId="0" applyBorder="1"/>
    <xf numFmtId="0" fontId="0" fillId="0" borderId="71" xfId="0" applyBorder="1"/>
    <xf numFmtId="0" fontId="38" fillId="0" borderId="71" xfId="0" applyFont="1" applyBorder="1"/>
    <xf numFmtId="0" fontId="0" fillId="0" borderId="72" xfId="0" applyBorder="1"/>
    <xf numFmtId="0" fontId="34" fillId="5" borderId="1" xfId="0" applyFont="1" applyFill="1" applyBorder="1" applyAlignment="1">
      <alignment vertical="center"/>
    </xf>
    <xf numFmtId="0" fontId="36" fillId="0" borderId="45" xfId="0" applyFont="1" applyBorder="1" applyAlignment="1">
      <alignment vertical="center" wrapText="1"/>
    </xf>
    <xf numFmtId="0" fontId="2" fillId="0" borderId="44" xfId="0" applyFont="1" applyBorder="1" applyAlignment="1">
      <alignment horizontal="left" vertical="center" wrapText="1"/>
    </xf>
    <xf numFmtId="0" fontId="34" fillId="19" borderId="1" xfId="0" applyFont="1" applyFill="1" applyBorder="1" applyAlignment="1">
      <alignment horizontal="center" vertical="center"/>
    </xf>
    <xf numFmtId="0" fontId="36" fillId="18" borderId="1" xfId="0" applyFont="1" applyFill="1" applyBorder="1" applyAlignment="1">
      <alignment horizontal="center" vertical="center"/>
    </xf>
    <xf numFmtId="0" fontId="0" fillId="18" borderId="1" xfId="0" applyFill="1" applyBorder="1"/>
    <xf numFmtId="0" fontId="36" fillId="22" borderId="1" xfId="0" applyFont="1" applyFill="1" applyBorder="1" applyAlignment="1">
      <alignment horizontal="center" vertical="center"/>
    </xf>
    <xf numFmtId="0" fontId="0" fillId="24" borderId="1" xfId="0" applyFill="1" applyBorder="1" applyAlignment="1">
      <alignment horizontal="center" vertical="center"/>
    </xf>
    <xf numFmtId="0" fontId="2" fillId="25" borderId="1" xfId="0" applyFont="1" applyFill="1" applyBorder="1" applyAlignment="1">
      <alignment horizontal="center" vertical="center" wrapText="1"/>
    </xf>
    <xf numFmtId="0" fontId="34" fillId="25" borderId="1" xfId="0" applyFont="1" applyFill="1" applyBorder="1" applyAlignment="1">
      <alignment horizontal="center" vertical="center" wrapText="1"/>
    </xf>
    <xf numFmtId="0" fontId="34" fillId="32" borderId="1" xfId="0" applyFont="1" applyFill="1" applyBorder="1" applyAlignment="1">
      <alignment horizontal="center" vertical="center" wrapText="1"/>
    </xf>
    <xf numFmtId="0" fontId="2" fillId="32" borderId="1" xfId="0" applyFont="1" applyFill="1" applyBorder="1" applyAlignment="1">
      <alignment horizontal="center" vertical="center"/>
    </xf>
    <xf numFmtId="0" fontId="2" fillId="5" borderId="8" xfId="0" applyFont="1" applyFill="1" applyBorder="1" applyAlignment="1">
      <alignment horizontal="center" vertical="center"/>
    </xf>
    <xf numFmtId="0" fontId="36" fillId="0" borderId="8" xfId="0" applyFont="1" applyBorder="1" applyAlignment="1">
      <alignment horizontal="left" vertical="center" wrapText="1"/>
    </xf>
    <xf numFmtId="0" fontId="16" fillId="0" borderId="1" xfId="0" applyFont="1" applyBorder="1" applyAlignment="1">
      <alignment horizontal="left" vertical="center"/>
    </xf>
    <xf numFmtId="0" fontId="35" fillId="29" borderId="1" xfId="0" applyFont="1" applyFill="1" applyBorder="1" applyAlignment="1">
      <alignment horizontal="center" vertical="center"/>
    </xf>
    <xf numFmtId="0" fontId="2" fillId="0" borderId="27" xfId="0" applyFont="1" applyBorder="1"/>
    <xf numFmtId="0" fontId="34" fillId="5" borderId="0" xfId="0" applyFont="1" applyFill="1"/>
    <xf numFmtId="0" fontId="77" fillId="5" borderId="0" xfId="0" applyFont="1" applyFill="1" applyAlignment="1">
      <alignment horizontal="center"/>
    </xf>
    <xf numFmtId="0" fontId="78" fillId="5" borderId="0" xfId="0" applyFont="1" applyFill="1" applyAlignment="1">
      <alignment horizontal="center"/>
    </xf>
    <xf numFmtId="0" fontId="67" fillId="0" borderId="27" xfId="0" applyFont="1" applyBorder="1" applyAlignment="1">
      <alignment horizontal="left"/>
    </xf>
    <xf numFmtId="0" fontId="77" fillId="0" borderId="0" xfId="0" applyFont="1" applyAlignment="1">
      <alignment horizontal="center"/>
    </xf>
    <xf numFmtId="0" fontId="78" fillId="0" borderId="0" xfId="0" applyFont="1" applyAlignment="1">
      <alignment horizontal="center"/>
    </xf>
    <xf numFmtId="0" fontId="36" fillId="9"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36" fillId="28" borderId="1" xfId="0" applyFont="1" applyFill="1" applyBorder="1" applyAlignment="1">
      <alignment horizontal="center" vertical="center" wrapText="1"/>
    </xf>
    <xf numFmtId="0" fontId="2" fillId="33" borderId="1" xfId="0" applyFont="1" applyFill="1" applyBorder="1" applyAlignment="1">
      <alignment horizontal="center" vertical="center"/>
    </xf>
    <xf numFmtId="0" fontId="2" fillId="34" borderId="1" xfId="0" applyFont="1" applyFill="1" applyBorder="1" applyAlignment="1">
      <alignment horizontal="center" vertical="center"/>
    </xf>
    <xf numFmtId="0" fontId="30" fillId="0" borderId="0" xfId="1" applyFill="1" applyBorder="1" applyAlignment="1" applyProtection="1"/>
    <xf numFmtId="0" fontId="33" fillId="0" borderId="1" xfId="0" applyFont="1" applyBorder="1" applyAlignment="1">
      <alignment vertical="center"/>
    </xf>
    <xf numFmtId="9" fontId="2" fillId="0" borderId="17" xfId="0" applyNumberFormat="1" applyFont="1" applyBorder="1" applyAlignment="1">
      <alignment horizontal="center" vertical="center"/>
    </xf>
    <xf numFmtId="0" fontId="35" fillId="0" borderId="17" xfId="0" applyFont="1" applyBorder="1" applyAlignment="1">
      <alignment horizontal="center" vertical="center"/>
    </xf>
    <xf numFmtId="0" fontId="34" fillId="0" borderId="17" xfId="0" applyFont="1" applyBorder="1" applyAlignment="1">
      <alignment horizontal="center" vertical="center" wrapText="1"/>
    </xf>
    <xf numFmtId="2" fontId="2" fillId="0" borderId="46" xfId="0" applyNumberFormat="1" applyFont="1" applyBorder="1" applyAlignment="1">
      <alignment horizontal="center" vertical="center"/>
    </xf>
    <xf numFmtId="0" fontId="33" fillId="0" borderId="20" xfId="0" applyFont="1" applyBorder="1" applyAlignment="1">
      <alignment horizontal="center" vertical="center"/>
    </xf>
    <xf numFmtId="0" fontId="2" fillId="15" borderId="20" xfId="0" applyFont="1" applyFill="1" applyBorder="1" applyAlignment="1">
      <alignment horizontal="center" vertical="center"/>
    </xf>
    <xf numFmtId="0" fontId="42" fillId="15" borderId="20" xfId="0" applyFont="1" applyFill="1" applyBorder="1" applyAlignment="1">
      <alignment horizontal="center" vertical="center"/>
    </xf>
    <xf numFmtId="0" fontId="35" fillId="15" borderId="20" xfId="0" applyFont="1" applyFill="1" applyBorder="1" applyAlignment="1">
      <alignment horizontal="center" vertical="center"/>
    </xf>
    <xf numFmtId="0" fontId="46" fillId="0" borderId="27" xfId="0" applyFont="1" applyBorder="1"/>
    <xf numFmtId="0" fontId="48" fillId="5" borderId="0" xfId="0" applyFont="1" applyFill="1"/>
    <xf numFmtId="0" fontId="76" fillId="5" borderId="0" xfId="0" applyFont="1" applyFill="1"/>
    <xf numFmtId="0" fontId="63" fillId="0" borderId="27" xfId="0" applyFont="1" applyBorder="1" applyAlignment="1">
      <alignment horizontal="left"/>
    </xf>
    <xf numFmtId="0" fontId="2" fillId="35" borderId="1" xfId="0" applyFont="1" applyFill="1" applyBorder="1" applyAlignment="1">
      <alignment horizontal="center" vertical="center"/>
    </xf>
    <xf numFmtId="0" fontId="2" fillId="36" borderId="1" xfId="0" applyFont="1" applyFill="1" applyBorder="1" applyAlignment="1">
      <alignment horizontal="center" vertical="center"/>
    </xf>
    <xf numFmtId="0" fontId="2" fillId="37" borderId="1" xfId="0" applyFont="1" applyFill="1" applyBorder="1" applyAlignment="1">
      <alignment horizontal="center" vertical="center"/>
    </xf>
    <xf numFmtId="0" fontId="2" fillId="38" borderId="1" xfId="0" applyFont="1" applyFill="1" applyBorder="1" applyAlignment="1">
      <alignment horizontal="center" vertical="center"/>
    </xf>
    <xf numFmtId="0" fontId="2" fillId="39" borderId="1" xfId="0" applyFont="1" applyFill="1" applyBorder="1" applyAlignment="1">
      <alignment horizontal="center" vertical="center"/>
    </xf>
    <xf numFmtId="0" fontId="2" fillId="40" borderId="1" xfId="0" applyFont="1" applyFill="1" applyBorder="1" applyAlignment="1">
      <alignment horizontal="center" vertical="center"/>
    </xf>
    <xf numFmtId="0" fontId="2" fillId="15" borderId="17" xfId="0" applyFont="1" applyFill="1" applyBorder="1" applyAlignment="1">
      <alignment vertical="center"/>
    </xf>
    <xf numFmtId="0" fontId="0" fillId="0" borderId="17" xfId="0" applyBorder="1" applyAlignment="1">
      <alignment horizontal="center"/>
    </xf>
    <xf numFmtId="0" fontId="79" fillId="0" borderId="10" xfId="0" applyFont="1" applyBorder="1" applyAlignment="1">
      <alignment vertical="center" wrapText="1"/>
    </xf>
    <xf numFmtId="0" fontId="79" fillId="0" borderId="48" xfId="0" applyFont="1" applyBorder="1" applyAlignment="1">
      <alignment vertical="center" wrapText="1"/>
    </xf>
    <xf numFmtId="0" fontId="79" fillId="0" borderId="35" xfId="0" applyFont="1" applyBorder="1" applyAlignment="1">
      <alignment vertical="center" wrapText="1"/>
    </xf>
    <xf numFmtId="0" fontId="79" fillId="0" borderId="1" xfId="0" applyFont="1" applyBorder="1" applyAlignment="1">
      <alignment vertical="center" wrapText="1"/>
    </xf>
    <xf numFmtId="0" fontId="2" fillId="12" borderId="1" xfId="0" applyFont="1" applyFill="1" applyBorder="1" applyAlignment="1">
      <alignment horizontal="left" vertical="center"/>
    </xf>
    <xf numFmtId="0" fontId="34" fillId="12" borderId="1" xfId="0" applyFont="1" applyFill="1" applyBorder="1" applyAlignment="1">
      <alignment horizontal="center" vertical="center"/>
    </xf>
    <xf numFmtId="2" fontId="45" fillId="12" borderId="7" xfId="0" applyNumberFormat="1" applyFont="1" applyFill="1" applyBorder="1" applyAlignment="1">
      <alignment horizontal="center" vertical="center"/>
    </xf>
    <xf numFmtId="0" fontId="2" fillId="0" borderId="10" xfId="0" applyFont="1" applyBorder="1" applyAlignment="1">
      <alignment vertical="center" wrapText="1"/>
    </xf>
    <xf numFmtId="0" fontId="0" fillId="12" borderId="0" xfId="0" applyFill="1"/>
    <xf numFmtId="0" fontId="31" fillId="12" borderId="6" xfId="0" applyFont="1" applyFill="1" applyBorder="1"/>
    <xf numFmtId="0" fontId="34" fillId="12" borderId="10" xfId="0" applyFont="1" applyFill="1" applyBorder="1" applyAlignment="1">
      <alignment horizontal="left" vertical="center"/>
    </xf>
    <xf numFmtId="0" fontId="31" fillId="12" borderId="11" xfId="0" applyFont="1" applyFill="1" applyBorder="1" applyAlignment="1">
      <alignment horizontal="center"/>
    </xf>
    <xf numFmtId="0" fontId="31" fillId="12" borderId="12" xfId="0" applyFont="1" applyFill="1" applyBorder="1" applyAlignment="1">
      <alignment horizontal="center"/>
    </xf>
    <xf numFmtId="0" fontId="31" fillId="12" borderId="12" xfId="0" applyFont="1" applyFill="1" applyBorder="1"/>
    <xf numFmtId="0" fontId="37" fillId="12" borderId="12" xfId="0" applyFont="1" applyFill="1" applyBorder="1"/>
    <xf numFmtId="2" fontId="31" fillId="12" borderId="13" xfId="0" applyNumberFormat="1" applyFont="1" applyFill="1" applyBorder="1" applyAlignment="1">
      <alignment horizontal="center"/>
    </xf>
    <xf numFmtId="0" fontId="0" fillId="12" borderId="0" xfId="0" applyFill="1" applyAlignment="1">
      <alignment horizontal="center"/>
    </xf>
    <xf numFmtId="2" fontId="0" fillId="12" borderId="0" xfId="0" applyNumberFormat="1" applyFill="1"/>
    <xf numFmtId="0" fontId="32" fillId="12" borderId="0" xfId="0" applyFont="1" applyFill="1"/>
    <xf numFmtId="0" fontId="64" fillId="0" borderId="1" xfId="0" applyFont="1" applyBorder="1"/>
    <xf numFmtId="0" fontId="37" fillId="0" borderId="1" xfId="0" applyFont="1" applyBorder="1"/>
    <xf numFmtId="0" fontId="2" fillId="0" borderId="2" xfId="0" applyFont="1" applyBorder="1" applyAlignment="1">
      <alignment horizontal="left" vertical="center"/>
    </xf>
    <xf numFmtId="0" fontId="2" fillId="29" borderId="1" xfId="0" applyFont="1" applyFill="1" applyBorder="1" applyAlignment="1">
      <alignment horizontal="left" vertical="center" wrapText="1"/>
    </xf>
    <xf numFmtId="0" fontId="34" fillId="29" borderId="1" xfId="0" applyFont="1" applyFill="1" applyBorder="1" applyAlignment="1">
      <alignment horizontal="center" vertical="center"/>
    </xf>
    <xf numFmtId="0" fontId="0" fillId="29" borderId="0" xfId="0" applyFill="1"/>
    <xf numFmtId="2" fontId="45" fillId="29" borderId="35" xfId="0" applyNumberFormat="1" applyFont="1" applyFill="1" applyBorder="1" applyAlignment="1">
      <alignment horizontal="center" vertical="center"/>
    </xf>
    <xf numFmtId="0" fontId="2" fillId="0" borderId="24" xfId="0" applyFont="1" applyBorder="1" applyAlignment="1">
      <alignment horizontal="center" vertical="center"/>
    </xf>
    <xf numFmtId="2" fontId="33" fillId="0" borderId="31" xfId="0" applyNumberFormat="1" applyFont="1" applyBorder="1" applyAlignment="1">
      <alignment horizontal="center" vertical="center"/>
    </xf>
    <xf numFmtId="2" fontId="33" fillId="0" borderId="32" xfId="0" applyNumberFormat="1" applyFont="1" applyBorder="1" applyAlignment="1">
      <alignment horizontal="center"/>
    </xf>
    <xf numFmtId="2" fontId="43" fillId="0" borderId="18" xfId="0" applyNumberFormat="1" applyFont="1" applyBorder="1" applyAlignment="1">
      <alignment horizontal="center"/>
    </xf>
    <xf numFmtId="2" fontId="33" fillId="0" borderId="9" xfId="0" applyNumberFormat="1" applyFont="1" applyBorder="1" applyAlignment="1">
      <alignment horizontal="center"/>
    </xf>
    <xf numFmtId="2" fontId="43" fillId="0" borderId="13" xfId="0" applyNumberFormat="1" applyFont="1" applyBorder="1" applyAlignment="1">
      <alignment horizontal="center"/>
    </xf>
    <xf numFmtId="0" fontId="35" fillId="0" borderId="10" xfId="0" applyFont="1" applyBorder="1" applyAlignment="1">
      <alignment horizontal="center" vertical="center" wrapText="1"/>
    </xf>
    <xf numFmtId="0" fontId="34" fillId="0" borderId="20" xfId="0" applyFont="1" applyBorder="1" applyAlignment="1">
      <alignment horizontal="center" vertical="center" wrapText="1"/>
    </xf>
    <xf numFmtId="0" fontId="35" fillId="0" borderId="20" xfId="0" applyFont="1" applyBorder="1" applyAlignment="1">
      <alignment horizontal="center" vertical="center"/>
    </xf>
    <xf numFmtId="0" fontId="2" fillId="0" borderId="3" xfId="0" applyFont="1" applyBorder="1" applyAlignment="1">
      <alignment horizontal="center" vertical="center"/>
    </xf>
    <xf numFmtId="0" fontId="2" fillId="0" borderId="41" xfId="0" applyFont="1" applyBorder="1" applyAlignment="1">
      <alignment horizontal="center" vertical="center"/>
    </xf>
    <xf numFmtId="0" fontId="33" fillId="0" borderId="41" xfId="0" applyFont="1" applyBorder="1" applyAlignment="1">
      <alignment horizontal="center" vertical="center"/>
    </xf>
    <xf numFmtId="1" fontId="33" fillId="0" borderId="42" xfId="0" applyNumberFormat="1" applyFont="1" applyBorder="1" applyAlignment="1">
      <alignment horizontal="center" vertical="center"/>
    </xf>
    <xf numFmtId="1" fontId="33" fillId="0" borderId="18" xfId="0" applyNumberFormat="1" applyFont="1" applyBorder="1" applyAlignment="1">
      <alignment horizontal="center" vertical="center"/>
    </xf>
    <xf numFmtId="0" fontId="34" fillId="0" borderId="14" xfId="0" applyFont="1" applyBorder="1" applyAlignment="1">
      <alignment horizontal="center" vertical="center" wrapText="1"/>
    </xf>
    <xf numFmtId="0" fontId="35" fillId="0" borderId="2" xfId="0" applyFont="1" applyBorder="1" applyAlignment="1">
      <alignment horizontal="center" vertical="center"/>
    </xf>
    <xf numFmtId="0" fontId="33" fillId="0" borderId="31" xfId="0" applyFont="1" applyBorder="1" applyAlignment="1">
      <alignment horizontal="center" vertical="center"/>
    </xf>
    <xf numFmtId="0" fontId="0" fillId="8" borderId="1" xfId="0" applyFill="1" applyBorder="1" applyAlignment="1">
      <alignment horizontal="center" vertical="center"/>
    </xf>
    <xf numFmtId="0" fontId="36" fillId="2" borderId="1" xfId="0" applyFont="1" applyFill="1" applyBorder="1" applyAlignment="1">
      <alignment horizontal="left" vertical="center" wrapText="1"/>
    </xf>
    <xf numFmtId="2" fontId="2" fillId="0" borderId="48" xfId="0" applyNumberFormat="1" applyFont="1" applyBorder="1" applyAlignment="1">
      <alignment horizontal="center" vertical="center"/>
    </xf>
    <xf numFmtId="0" fontId="64" fillId="0" borderId="1" xfId="0" applyFont="1" applyBorder="1" applyAlignment="1">
      <alignment wrapText="1"/>
    </xf>
    <xf numFmtId="2" fontId="64" fillId="0" borderId="1" xfId="0" applyNumberFormat="1" applyFont="1" applyBorder="1"/>
    <xf numFmtId="0" fontId="33" fillId="19" borderId="1" xfId="0" applyFont="1" applyFill="1" applyBorder="1" applyAlignment="1">
      <alignment horizontal="center" vertical="center"/>
    </xf>
    <xf numFmtId="0" fontId="2" fillId="15" borderId="8" xfId="0" applyFont="1" applyFill="1" applyBorder="1" applyAlignment="1">
      <alignment vertical="center"/>
    </xf>
    <xf numFmtId="1" fontId="33" fillId="0" borderId="0" xfId="0" applyNumberFormat="1" applyFont="1" applyAlignment="1">
      <alignment horizontal="center" vertical="center"/>
    </xf>
    <xf numFmtId="0" fontId="2" fillId="0" borderId="10" xfId="0" applyFont="1" applyBorder="1" applyAlignment="1">
      <alignment horizontal="left" vertical="center" wrapText="1"/>
    </xf>
    <xf numFmtId="0" fontId="15" fillId="0" borderId="10" xfId="0" applyFont="1" applyBorder="1" applyAlignment="1">
      <alignment vertical="center" wrapText="1"/>
    </xf>
    <xf numFmtId="0" fontId="15" fillId="0" borderId="35" xfId="0" applyFont="1" applyBorder="1" applyAlignment="1">
      <alignment horizontal="center" vertical="center"/>
    </xf>
    <xf numFmtId="0" fontId="34" fillId="12" borderId="35" xfId="0" applyFont="1" applyFill="1" applyBorder="1" applyAlignment="1">
      <alignment horizontal="center" vertical="center"/>
    </xf>
    <xf numFmtId="0" fontId="34" fillId="12" borderId="8" xfId="0" applyFont="1" applyFill="1" applyBorder="1" applyAlignment="1">
      <alignment horizontal="center" vertical="center"/>
    </xf>
    <xf numFmtId="0" fontId="38" fillId="12" borderId="8" xfId="0" applyFont="1" applyFill="1" applyBorder="1" applyAlignment="1">
      <alignment horizontal="center" vertical="center"/>
    </xf>
    <xf numFmtId="2" fontId="34" fillId="12" borderId="9" xfId="0" applyNumberFormat="1" applyFont="1" applyFill="1" applyBorder="1" applyAlignment="1">
      <alignment horizontal="center" vertical="center"/>
    </xf>
    <xf numFmtId="0" fontId="38" fillId="12" borderId="0" xfId="0" applyFont="1" applyFill="1"/>
    <xf numFmtId="0" fontId="34" fillId="12" borderId="1" xfId="0" applyFont="1" applyFill="1" applyBorder="1" applyAlignment="1">
      <alignment horizontal="left" vertical="center" wrapText="1"/>
    </xf>
    <xf numFmtId="0" fontId="38" fillId="0" borderId="8" xfId="0" applyFont="1" applyBorder="1" applyAlignment="1">
      <alignment horizontal="center" vertical="center"/>
    </xf>
    <xf numFmtId="2" fontId="34" fillId="0" borderId="9" xfId="0" applyNumberFormat="1" applyFont="1" applyBorder="1" applyAlignment="1">
      <alignment horizontal="center" vertical="center"/>
    </xf>
    <xf numFmtId="0" fontId="70" fillId="0" borderId="35" xfId="0" applyFont="1" applyBorder="1" applyAlignment="1">
      <alignment horizontal="center" vertical="center"/>
    </xf>
    <xf numFmtId="0" fontId="70" fillId="0" borderId="1" xfId="0" applyFont="1" applyBorder="1" applyAlignment="1">
      <alignment horizontal="left" vertical="center" wrapText="1"/>
    </xf>
    <xf numFmtId="0" fontId="70" fillId="0" borderId="8" xfId="0" applyFont="1" applyBorder="1" applyAlignment="1">
      <alignment horizontal="center" vertical="center"/>
    </xf>
    <xf numFmtId="0" fontId="65" fillId="0" borderId="8" xfId="0" applyFont="1" applyBorder="1" applyAlignment="1">
      <alignment horizontal="center" vertical="center"/>
    </xf>
    <xf numFmtId="2" fontId="70" fillId="0" borderId="9" xfId="0" applyNumberFormat="1" applyFont="1" applyBorder="1" applyAlignment="1">
      <alignment horizontal="center" vertical="center"/>
    </xf>
    <xf numFmtId="0" fontId="70" fillId="0" borderId="1" xfId="0" applyFont="1" applyBorder="1" applyAlignment="1">
      <alignment horizontal="right" vertical="center" wrapText="1"/>
    </xf>
    <xf numFmtId="0" fontId="3" fillId="0" borderId="35" xfId="0" applyFont="1" applyBorder="1" applyAlignment="1">
      <alignment horizontal="center" vertical="center"/>
    </xf>
    <xf numFmtId="0" fontId="2" fillId="12" borderId="17" xfId="0" applyFont="1" applyFill="1" applyBorder="1" applyAlignment="1">
      <alignment horizontal="center" vertical="center"/>
    </xf>
    <xf numFmtId="0" fontId="31" fillId="0" borderId="1" xfId="0" applyFont="1" applyBorder="1" applyAlignment="1">
      <alignment vertical="center"/>
    </xf>
    <xf numFmtId="0" fontId="34" fillId="0" borderId="1" xfId="0" applyFont="1" applyBorder="1" applyAlignment="1">
      <alignment vertical="center"/>
    </xf>
    <xf numFmtId="0" fontId="0" fillId="12" borderId="1" xfId="0" applyFill="1" applyBorder="1" applyAlignment="1">
      <alignment horizontal="center"/>
    </xf>
    <xf numFmtId="0" fontId="2" fillId="12" borderId="35" xfId="0" applyFont="1" applyFill="1" applyBorder="1" applyAlignment="1">
      <alignment horizontal="center" vertical="center"/>
    </xf>
    <xf numFmtId="0" fontId="2" fillId="12" borderId="1" xfId="0" applyFont="1" applyFill="1" applyBorder="1" applyAlignment="1">
      <alignment horizontal="left" vertical="center" wrapText="1"/>
    </xf>
    <xf numFmtId="0" fontId="36" fillId="12" borderId="1" xfId="0" applyFont="1" applyFill="1" applyBorder="1" applyAlignment="1">
      <alignment horizontal="center" vertical="center" wrapText="1"/>
    </xf>
    <xf numFmtId="0" fontId="2" fillId="12" borderId="17" xfId="0" applyFont="1" applyFill="1" applyBorder="1" applyAlignment="1">
      <alignment horizontal="center" vertical="center" wrapText="1"/>
    </xf>
    <xf numFmtId="2" fontId="2" fillId="12" borderId="7" xfId="0" applyNumberFormat="1" applyFont="1" applyFill="1" applyBorder="1" applyAlignment="1">
      <alignment horizontal="center" vertical="center"/>
    </xf>
    <xf numFmtId="0" fontId="2" fillId="10" borderId="1" xfId="0" applyFont="1" applyFill="1" applyBorder="1" applyAlignment="1">
      <alignment vertical="center"/>
    </xf>
    <xf numFmtId="0" fontId="70" fillId="0" borderId="1" xfId="0" applyFont="1" applyBorder="1" applyAlignment="1">
      <alignment horizontal="center" vertical="center"/>
    </xf>
    <xf numFmtId="2" fontId="34" fillId="0" borderId="8" xfId="0" applyNumberFormat="1" applyFont="1" applyBorder="1" applyAlignment="1">
      <alignment horizontal="center" vertical="center"/>
    </xf>
    <xf numFmtId="2" fontId="70" fillId="0" borderId="8" xfId="0" applyNumberFormat="1" applyFont="1" applyBorder="1" applyAlignment="1">
      <alignment horizontal="center" vertical="center"/>
    </xf>
    <xf numFmtId="2" fontId="0" fillId="0" borderId="8" xfId="0" applyNumberFormat="1" applyBorder="1" applyAlignment="1">
      <alignment horizontal="center" vertical="center"/>
    </xf>
    <xf numFmtId="2" fontId="0" fillId="0" borderId="41" xfId="0" applyNumberFormat="1" applyBorder="1" applyAlignment="1">
      <alignment horizontal="center"/>
    </xf>
    <xf numFmtId="2" fontId="38" fillId="0" borderId="17" xfId="0" applyNumberFormat="1" applyFont="1" applyBorder="1" applyAlignment="1">
      <alignment horizontal="center"/>
    </xf>
    <xf numFmtId="0" fontId="2" fillId="0" borderId="8" xfId="0" applyFont="1" applyBorder="1" applyAlignment="1">
      <alignment horizontal="justify" vertical="center"/>
    </xf>
    <xf numFmtId="0" fontId="45" fillId="0" borderId="1" xfId="0" applyFont="1" applyBorder="1" applyAlignment="1">
      <alignment horizontal="left" vertical="center" wrapText="1"/>
    </xf>
    <xf numFmtId="0" fontId="45" fillId="0" borderId="1" xfId="0" applyFont="1" applyBorder="1" applyAlignment="1">
      <alignment horizontal="right" vertical="center"/>
    </xf>
    <xf numFmtId="2" fontId="34" fillId="12" borderId="8" xfId="0" applyNumberFormat="1" applyFont="1" applyFill="1" applyBorder="1" applyAlignment="1">
      <alignment horizontal="center" vertical="center"/>
    </xf>
    <xf numFmtId="0" fontId="70" fillId="0" borderId="35" xfId="0" applyFont="1" applyBorder="1" applyAlignment="1">
      <alignment horizontal="left" vertical="center"/>
    </xf>
    <xf numFmtId="0" fontId="35" fillId="5" borderId="1" xfId="0" applyFont="1" applyFill="1" applyBorder="1" applyAlignment="1">
      <alignment horizontal="center" vertical="center"/>
    </xf>
    <xf numFmtId="0" fontId="2" fillId="7" borderId="1" xfId="0" applyFont="1" applyFill="1" applyBorder="1" applyAlignment="1">
      <alignment vertical="center"/>
    </xf>
    <xf numFmtId="1" fontId="0" fillId="0" borderId="8" xfId="0" applyNumberFormat="1" applyBorder="1"/>
    <xf numFmtId="2" fontId="0" fillId="5" borderId="0" xfId="0" applyNumberFormat="1" applyFill="1"/>
    <xf numFmtId="0" fontId="33" fillId="0" borderId="35" xfId="0" applyFont="1" applyBorder="1" applyAlignment="1">
      <alignment horizontal="center" vertical="center"/>
    </xf>
    <xf numFmtId="0" fontId="3" fillId="5" borderId="1" xfId="0" applyFont="1" applyFill="1" applyBorder="1" applyAlignment="1">
      <alignment horizontal="center" vertical="center"/>
    </xf>
    <xf numFmtId="0" fontId="3" fillId="5" borderId="4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35" xfId="0" applyFont="1" applyFill="1" applyBorder="1" applyAlignment="1">
      <alignment horizontal="center" vertical="center"/>
    </xf>
    <xf numFmtId="0" fontId="31" fillId="5" borderId="10" xfId="0" applyFont="1" applyFill="1" applyBorder="1" applyAlignment="1">
      <alignment horizontal="center" vertical="center"/>
    </xf>
    <xf numFmtId="0" fontId="31" fillId="5" borderId="35" xfId="0" applyFont="1" applyFill="1" applyBorder="1" applyAlignment="1">
      <alignment horizontal="center" vertical="center"/>
    </xf>
    <xf numFmtId="0" fontId="3" fillId="5" borderId="17" xfId="0" applyFont="1" applyFill="1" applyBorder="1" applyAlignment="1">
      <alignment horizontal="center" vertical="center"/>
    </xf>
    <xf numFmtId="0" fontId="65" fillId="5" borderId="45" xfId="0" applyFont="1" applyFill="1" applyBorder="1" applyAlignment="1">
      <alignment horizontal="center" vertical="center" wrapText="1"/>
    </xf>
    <xf numFmtId="0" fontId="65" fillId="5" borderId="44" xfId="0" applyFont="1" applyFill="1" applyBorder="1" applyAlignment="1">
      <alignment horizontal="center" vertical="center" wrapText="1"/>
    </xf>
    <xf numFmtId="0" fontId="65" fillId="5" borderId="49" xfId="0" applyFont="1" applyFill="1" applyBorder="1" applyAlignment="1">
      <alignment horizontal="center" vertical="center" wrapText="1"/>
    </xf>
    <xf numFmtId="0" fontId="65" fillId="5" borderId="34" xfId="0" applyFont="1" applyFill="1" applyBorder="1" applyAlignment="1">
      <alignment horizontal="center" vertical="center" wrapText="1"/>
    </xf>
    <xf numFmtId="0" fontId="3" fillId="5" borderId="34" xfId="0" applyFont="1" applyFill="1" applyBorder="1" applyAlignment="1">
      <alignment horizontal="center" vertical="center"/>
    </xf>
    <xf numFmtId="0" fontId="34" fillId="5" borderId="44" xfId="0" applyFont="1" applyFill="1" applyBorder="1" applyAlignment="1">
      <alignment horizontal="center" vertical="center" wrapText="1"/>
    </xf>
    <xf numFmtId="0" fontId="34" fillId="5" borderId="49" xfId="0" applyFont="1" applyFill="1" applyBorder="1" applyAlignment="1">
      <alignment horizontal="center" vertical="center" wrapText="1"/>
    </xf>
    <xf numFmtId="0" fontId="34" fillId="5" borderId="34" xfId="0" applyFont="1" applyFill="1" applyBorder="1" applyAlignment="1">
      <alignment horizontal="center" vertical="center" wrapText="1"/>
    </xf>
    <xf numFmtId="0" fontId="2" fillId="4" borderId="21" xfId="0" applyFont="1" applyFill="1" applyBorder="1" applyAlignment="1">
      <alignment horizontal="center" wrapText="1"/>
    </xf>
    <xf numFmtId="0" fontId="2" fillId="4" borderId="25" xfId="0" applyFont="1" applyFill="1" applyBorder="1" applyAlignment="1">
      <alignment horizontal="center" wrapText="1"/>
    </xf>
    <xf numFmtId="0" fontId="2" fillId="4" borderId="49" xfId="0" applyFont="1" applyFill="1" applyBorder="1" applyAlignment="1">
      <alignment horizontal="center" wrapText="1"/>
    </xf>
    <xf numFmtId="0" fontId="2" fillId="4" borderId="34" xfId="0" applyFont="1" applyFill="1" applyBorder="1" applyAlignment="1">
      <alignment horizontal="center" wrapText="1"/>
    </xf>
    <xf numFmtId="0" fontId="30" fillId="0" borderId="0" xfId="1" applyAlignment="1" applyProtection="1">
      <alignment horizontal="left" wrapText="1"/>
    </xf>
    <xf numFmtId="0" fontId="34" fillId="5" borderId="45" xfId="0" applyFont="1" applyFill="1" applyBorder="1" applyAlignment="1">
      <alignment horizontal="center" vertical="center" wrapText="1"/>
    </xf>
    <xf numFmtId="0" fontId="31" fillId="0" borderId="20" xfId="0" applyFont="1" applyBorder="1"/>
    <xf numFmtId="0" fontId="32" fillId="0" borderId="20" xfId="0" applyFont="1" applyBorder="1"/>
    <xf numFmtId="0" fontId="38" fillId="0" borderId="20" xfId="0" applyFont="1" applyBorder="1"/>
    <xf numFmtId="2" fontId="32" fillId="0" borderId="23" xfId="0" applyNumberFormat="1" applyFont="1" applyBorder="1" applyAlignment="1">
      <alignment horizontal="center"/>
    </xf>
    <xf numFmtId="9" fontId="32" fillId="0" borderId="20" xfId="0" applyNumberFormat="1" applyFont="1" applyBorder="1"/>
    <xf numFmtId="0" fontId="30" fillId="0" borderId="0" xfId="1" applyAlignment="1" applyProtection="1">
      <alignment horizontal="left"/>
    </xf>
    <xf numFmtId="0" fontId="0" fillId="0" borderId="2" xfId="0" applyBorder="1" applyAlignment="1">
      <alignment horizontal="center"/>
    </xf>
    <xf numFmtId="2" fontId="33" fillId="0" borderId="39" xfId="0" applyNumberFormat="1" applyFont="1" applyBorder="1" applyAlignment="1">
      <alignment horizontal="center" vertical="center"/>
    </xf>
    <xf numFmtId="0" fontId="43" fillId="8" borderId="0" xfId="0" applyFont="1" applyFill="1"/>
    <xf numFmtId="49" fontId="34" fillId="0" borderId="0" xfId="0" applyNumberFormat="1" applyFont="1" applyAlignment="1">
      <alignment horizontal="left"/>
    </xf>
    <xf numFmtId="0" fontId="38" fillId="5" borderId="6" xfId="0" applyFont="1" applyFill="1" applyBorder="1"/>
    <xf numFmtId="0" fontId="45" fillId="5" borderId="1" xfId="0" applyFont="1" applyFill="1" applyBorder="1" applyAlignment="1">
      <alignment horizontal="justify" vertical="center"/>
    </xf>
    <xf numFmtId="0" fontId="32" fillId="5" borderId="8" xfId="0" applyFont="1" applyFill="1" applyBorder="1"/>
    <xf numFmtId="0" fontId="32" fillId="5" borderId="20" xfId="0" applyFont="1" applyFill="1" applyBorder="1"/>
    <xf numFmtId="0" fontId="38" fillId="5" borderId="20" xfId="0" applyFont="1" applyFill="1" applyBorder="1"/>
    <xf numFmtId="9" fontId="32" fillId="5" borderId="20" xfId="0" applyNumberFormat="1" applyFont="1" applyFill="1" applyBorder="1"/>
    <xf numFmtId="2" fontId="32" fillId="5" borderId="23" xfId="0" applyNumberFormat="1" applyFont="1" applyFill="1" applyBorder="1" applyAlignment="1">
      <alignment horizontal="center"/>
    </xf>
    <xf numFmtId="1" fontId="2" fillId="5" borderId="1" xfId="0" applyNumberFormat="1" applyFont="1" applyFill="1" applyBorder="1" applyAlignment="1">
      <alignment horizontal="center" vertical="center"/>
    </xf>
    <xf numFmtId="0" fontId="36" fillId="8" borderId="1" xfId="0" applyFont="1" applyFill="1" applyBorder="1" applyAlignment="1">
      <alignment horizontal="center" vertical="center"/>
    </xf>
    <xf numFmtId="0" fontId="45" fillId="5" borderId="8" xfId="0" applyFont="1" applyFill="1" applyBorder="1" applyAlignment="1">
      <alignment vertical="center" wrapText="1"/>
    </xf>
    <xf numFmtId="0" fontId="45" fillId="5" borderId="1" xfId="0" applyFont="1" applyFill="1" applyBorder="1" applyAlignment="1">
      <alignment horizontal="center" vertical="center"/>
    </xf>
    <xf numFmtId="0" fontId="45" fillId="5" borderId="1" xfId="0" applyFont="1" applyFill="1" applyBorder="1" applyAlignment="1">
      <alignment vertical="center"/>
    </xf>
    <xf numFmtId="0" fontId="86" fillId="0" borderId="1" xfId="0" applyFont="1" applyBorder="1" applyAlignment="1">
      <alignment horizontal="center"/>
    </xf>
    <xf numFmtId="0" fontId="86" fillId="0" borderId="1" xfId="0" applyFont="1" applyBorder="1"/>
    <xf numFmtId="0" fontId="48" fillId="14" borderId="1" xfId="0" applyFont="1" applyFill="1" applyBorder="1" applyAlignment="1">
      <alignment horizontal="center" vertical="center" wrapText="1"/>
    </xf>
    <xf numFmtId="0" fontId="87" fillId="0" borderId="1" xfId="0" applyFont="1" applyBorder="1"/>
    <xf numFmtId="0" fontId="86" fillId="0" borderId="1" xfId="0" applyFont="1" applyBorder="1" applyAlignment="1">
      <alignment wrapText="1"/>
    </xf>
    <xf numFmtId="0" fontId="87" fillId="5" borderId="1" xfId="0" applyFont="1" applyFill="1" applyBorder="1"/>
    <xf numFmtId="2" fontId="88" fillId="5" borderId="1" xfId="0" applyNumberFormat="1" applyFont="1" applyFill="1" applyBorder="1" applyAlignment="1">
      <alignment horizontal="center" wrapText="1"/>
    </xf>
    <xf numFmtId="2" fontId="86" fillId="5" borderId="1" xfId="0" applyNumberFormat="1" applyFont="1" applyFill="1" applyBorder="1"/>
    <xf numFmtId="0" fontId="86" fillId="5" borderId="1" xfId="0" applyFont="1" applyFill="1" applyBorder="1" applyAlignment="1">
      <alignment horizontal="center"/>
    </xf>
    <xf numFmtId="0" fontId="89" fillId="0" borderId="1" xfId="0" applyFont="1" applyBorder="1" applyAlignment="1">
      <alignment horizontal="center" vertical="center" wrapText="1"/>
    </xf>
    <xf numFmtId="0" fontId="89" fillId="0" borderId="1" xfId="0" applyFont="1" applyBorder="1" applyAlignment="1">
      <alignment horizontal="center" vertical="center"/>
    </xf>
    <xf numFmtId="2" fontId="89" fillId="0" borderId="1" xfId="0" applyNumberFormat="1" applyFont="1" applyBorder="1" applyAlignment="1">
      <alignment horizontal="center" vertical="center" wrapText="1"/>
    </xf>
    <xf numFmtId="0" fontId="90" fillId="0" borderId="1" xfId="0" applyFont="1" applyBorder="1" applyAlignment="1">
      <alignment horizontal="center" vertical="center" wrapText="1"/>
    </xf>
    <xf numFmtId="2" fontId="90" fillId="0" borderId="1" xfId="0" applyNumberFormat="1" applyFont="1" applyBorder="1" applyAlignment="1">
      <alignment horizontal="center" vertical="center" wrapText="1"/>
    </xf>
    <xf numFmtId="0" fontId="91" fillId="0" borderId="1" xfId="0" applyFont="1" applyBorder="1" applyAlignment="1">
      <alignment horizontal="center" vertical="center" wrapText="1"/>
    </xf>
    <xf numFmtId="0" fontId="92" fillId="5" borderId="1" xfId="0" applyFont="1" applyFill="1" applyBorder="1" applyAlignment="1">
      <alignment horizontal="center" vertical="center" wrapText="1"/>
    </xf>
    <xf numFmtId="0" fontId="89" fillId="5" borderId="1" xfId="0" applyFont="1" applyFill="1" applyBorder="1" applyAlignment="1">
      <alignment horizontal="center" vertical="center" wrapText="1"/>
    </xf>
    <xf numFmtId="0" fontId="95" fillId="5" borderId="1" xfId="0" applyFont="1" applyFill="1" applyBorder="1" applyAlignment="1">
      <alignment horizontal="center" vertical="center" wrapText="1"/>
    </xf>
    <xf numFmtId="0" fontId="96" fillId="5" borderId="1" xfId="0" applyFont="1" applyFill="1" applyBorder="1" applyAlignment="1">
      <alignment horizontal="center" vertical="center" wrapText="1"/>
    </xf>
    <xf numFmtId="0" fontId="92" fillId="8"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99" fillId="0" borderId="1" xfId="0" applyFont="1" applyBorder="1" applyAlignment="1">
      <alignment horizontal="center" vertical="center" wrapText="1"/>
    </xf>
    <xf numFmtId="0" fontId="99" fillId="0" borderId="1" xfId="0" applyFont="1" applyBorder="1" applyAlignment="1">
      <alignment horizontal="center" vertical="center"/>
    </xf>
    <xf numFmtId="2" fontId="102" fillId="0" borderId="1" xfId="0" applyNumberFormat="1" applyFont="1" applyBorder="1" applyAlignment="1">
      <alignment horizontal="center" vertical="center" wrapText="1"/>
    </xf>
    <xf numFmtId="0" fontId="103" fillId="0" borderId="1" xfId="0" applyFont="1" applyBorder="1" applyAlignment="1">
      <alignment horizontal="center" vertical="center" wrapText="1"/>
    </xf>
    <xf numFmtId="2" fontId="103" fillId="0" borderId="1" xfId="0" applyNumberFormat="1" applyFont="1" applyBorder="1" applyAlignment="1">
      <alignment horizontal="center" vertical="center" wrapText="1"/>
    </xf>
    <xf numFmtId="0" fontId="104" fillId="0" borderId="1" xfId="0" applyFont="1" applyBorder="1" applyAlignment="1">
      <alignment horizontal="center" wrapText="1"/>
    </xf>
    <xf numFmtId="0" fontId="104" fillId="0" borderId="1" xfId="0" applyFont="1" applyBorder="1" applyAlignment="1">
      <alignment horizontal="center" vertical="center" wrapText="1"/>
    </xf>
    <xf numFmtId="0" fontId="104" fillId="8" borderId="1" xfId="0" applyFont="1" applyFill="1" applyBorder="1" applyAlignment="1">
      <alignment horizontal="center" vertical="center" wrapText="1"/>
    </xf>
    <xf numFmtId="0" fontId="105" fillId="0" borderId="1" xfId="0" applyFont="1" applyBorder="1" applyAlignment="1">
      <alignment horizontal="center" vertical="center" wrapText="1"/>
    </xf>
    <xf numFmtId="0" fontId="31" fillId="42" borderId="1" xfId="0" applyFont="1" applyFill="1" applyBorder="1" applyAlignment="1">
      <alignment horizontal="center"/>
    </xf>
    <xf numFmtId="2" fontId="31" fillId="42" borderId="1" xfId="0" applyNumberFormat="1" applyFont="1" applyFill="1" applyBorder="1" applyAlignment="1">
      <alignment horizontal="center" wrapText="1"/>
    </xf>
    <xf numFmtId="0" fontId="38" fillId="42" borderId="1" xfId="0" applyFont="1" applyFill="1" applyBorder="1" applyAlignment="1">
      <alignment horizontal="center"/>
    </xf>
    <xf numFmtId="0" fontId="31" fillId="42" borderId="1" xfId="0" applyFont="1" applyFill="1" applyBorder="1" applyAlignment="1">
      <alignment horizontal="center" wrapText="1"/>
    </xf>
    <xf numFmtId="2" fontId="38" fillId="42" borderId="1" xfId="0" applyNumberFormat="1" applyFont="1" applyFill="1" applyBorder="1" applyAlignment="1">
      <alignment horizontal="center"/>
    </xf>
    <xf numFmtId="0" fontId="43" fillId="42" borderId="1" xfId="0" applyFont="1" applyFill="1" applyBorder="1" applyAlignment="1">
      <alignment horizontal="center"/>
    </xf>
    <xf numFmtId="0" fontId="26" fillId="42" borderId="1" xfId="0" applyFont="1" applyFill="1" applyBorder="1" applyAlignment="1">
      <alignment horizontal="center" vertical="center"/>
    </xf>
    <xf numFmtId="0" fontId="107" fillId="42" borderId="1" xfId="0" applyFont="1" applyFill="1" applyBorder="1" applyAlignment="1">
      <alignment horizontal="center" vertical="center"/>
    </xf>
    <xf numFmtId="0" fontId="108" fillId="8" borderId="1" xfId="0" applyFont="1" applyFill="1" applyBorder="1" applyAlignment="1">
      <alignment horizontal="center"/>
    </xf>
    <xf numFmtId="2" fontId="108" fillId="8" borderId="1" xfId="0" applyNumberFormat="1" applyFont="1" applyFill="1" applyBorder="1" applyAlignment="1">
      <alignment horizontal="center" wrapText="1"/>
    </xf>
    <xf numFmtId="0" fontId="109" fillId="8" borderId="1" xfId="0" applyFont="1" applyFill="1" applyBorder="1" applyAlignment="1">
      <alignment horizontal="center"/>
    </xf>
    <xf numFmtId="0" fontId="108" fillId="8" borderId="1" xfId="0" applyFont="1" applyFill="1" applyBorder="1" applyAlignment="1">
      <alignment horizontal="center" wrapText="1"/>
    </xf>
    <xf numFmtId="2" fontId="109" fillId="8" borderId="1" xfId="0" applyNumberFormat="1" applyFont="1" applyFill="1" applyBorder="1" applyAlignment="1">
      <alignment horizontal="center"/>
    </xf>
    <xf numFmtId="0" fontId="110" fillId="8" borderId="1" xfId="0" applyFont="1" applyFill="1" applyBorder="1" applyAlignment="1">
      <alignment horizontal="center"/>
    </xf>
    <xf numFmtId="2" fontId="108" fillId="8" borderId="1" xfId="0" applyNumberFormat="1" applyFont="1" applyFill="1" applyBorder="1"/>
    <xf numFmtId="1" fontId="108" fillId="8" borderId="1" xfId="0" applyNumberFormat="1" applyFont="1" applyFill="1" applyBorder="1" applyAlignment="1">
      <alignment horizontal="center"/>
    </xf>
    <xf numFmtId="2" fontId="108" fillId="8" borderId="1" xfId="0" applyNumberFormat="1" applyFont="1" applyFill="1" applyBorder="1" applyAlignment="1">
      <alignment horizontal="center"/>
    </xf>
    <xf numFmtId="0" fontId="38" fillId="0" borderId="1" xfId="0" applyFont="1" applyBorder="1" applyAlignment="1">
      <alignment horizontal="center"/>
    </xf>
    <xf numFmtId="2" fontId="38" fillId="0" borderId="1" xfId="0" applyNumberFormat="1" applyFont="1" applyBorder="1" applyAlignment="1">
      <alignment horizontal="center" wrapText="1"/>
    </xf>
    <xf numFmtId="0" fontId="38" fillId="0" borderId="1" xfId="0" applyFont="1" applyBorder="1" applyAlignment="1">
      <alignment wrapText="1"/>
    </xf>
    <xf numFmtId="2" fontId="38" fillId="0" borderId="1" xfId="0" applyNumberFormat="1" applyFont="1" applyBorder="1"/>
    <xf numFmtId="0" fontId="43" fillId="0" borderId="1" xfId="0" applyFont="1" applyBorder="1" applyAlignment="1">
      <alignment horizontal="center"/>
    </xf>
    <xf numFmtId="1" fontId="38" fillId="0" borderId="1" xfId="0" applyNumberFormat="1" applyFont="1" applyBorder="1"/>
    <xf numFmtId="0" fontId="84" fillId="0" borderId="1" xfId="0" applyFont="1" applyBorder="1" applyAlignment="1">
      <alignment horizontal="center"/>
    </xf>
    <xf numFmtId="0" fontId="84" fillId="0" borderId="1" xfId="0" applyFont="1" applyBorder="1"/>
    <xf numFmtId="2" fontId="84" fillId="0" borderId="1" xfId="0" applyNumberFormat="1" applyFont="1" applyBorder="1" applyAlignment="1">
      <alignment horizontal="center" wrapText="1"/>
    </xf>
    <xf numFmtId="0" fontId="84" fillId="0" borderId="1" xfId="0" applyFont="1" applyBorder="1" applyAlignment="1">
      <alignment wrapText="1"/>
    </xf>
    <xf numFmtId="0" fontId="31" fillId="43" borderId="1" xfId="0" applyFont="1" applyFill="1" applyBorder="1" applyAlignment="1">
      <alignment horizontal="center"/>
    </xf>
    <xf numFmtId="0" fontId="31" fillId="43" borderId="1" xfId="0" applyFont="1" applyFill="1" applyBorder="1"/>
    <xf numFmtId="2" fontId="31" fillId="43" borderId="1" xfId="0" applyNumberFormat="1" applyFont="1" applyFill="1" applyBorder="1" applyAlignment="1">
      <alignment horizontal="center" wrapText="1"/>
    </xf>
    <xf numFmtId="0" fontId="38" fillId="43" borderId="1" xfId="0" applyFont="1" applyFill="1" applyBorder="1"/>
    <xf numFmtId="0" fontId="31" fillId="43" borderId="1" xfId="0" applyFont="1" applyFill="1" applyBorder="1" applyAlignment="1">
      <alignment wrapText="1"/>
    </xf>
    <xf numFmtId="2" fontId="38" fillId="43" borderId="1" xfId="0" applyNumberFormat="1" applyFont="1" applyFill="1" applyBorder="1"/>
    <xf numFmtId="0" fontId="43" fillId="43" borderId="1" xfId="0" applyFont="1" applyFill="1" applyBorder="1" applyAlignment="1">
      <alignment horizontal="center"/>
    </xf>
    <xf numFmtId="0" fontId="43" fillId="0" borderId="1" xfId="0" applyFont="1" applyBorder="1"/>
    <xf numFmtId="2" fontId="43" fillId="0" borderId="1" xfId="0" applyNumberFormat="1" applyFont="1" applyBorder="1" applyAlignment="1">
      <alignment horizontal="center" wrapText="1"/>
    </xf>
    <xf numFmtId="0" fontId="43" fillId="0" borderId="1" xfId="0" applyFont="1" applyBorder="1" applyAlignment="1">
      <alignment wrapText="1"/>
    </xf>
    <xf numFmtId="0" fontId="43" fillId="8" borderId="1" xfId="0" applyFont="1" applyFill="1" applyBorder="1"/>
    <xf numFmtId="0" fontId="43" fillId="8" borderId="1" xfId="0" applyFont="1" applyFill="1" applyBorder="1" applyAlignment="1">
      <alignment wrapText="1"/>
    </xf>
    <xf numFmtId="0" fontId="111" fillId="0" borderId="1" xfId="0" applyFont="1" applyBorder="1" applyAlignment="1">
      <alignment wrapText="1"/>
    </xf>
    <xf numFmtId="0" fontId="43" fillId="0" borderId="0" xfId="0" applyFont="1"/>
    <xf numFmtId="14" fontId="43" fillId="0" borderId="1" xfId="0" applyNumberFormat="1" applyFont="1" applyBorder="1" applyAlignment="1">
      <alignment horizontal="left"/>
    </xf>
    <xf numFmtId="0" fontId="112" fillId="0" borderId="0" xfId="0" applyFont="1" applyAlignment="1">
      <alignment wrapText="1"/>
    </xf>
    <xf numFmtId="0" fontId="112" fillId="0" borderId="0" xfId="0" applyFont="1"/>
    <xf numFmtId="0" fontId="43" fillId="35" borderId="1" xfId="0" applyFont="1" applyFill="1" applyBorder="1" applyAlignment="1">
      <alignment horizontal="center"/>
    </xf>
    <xf numFmtId="0" fontId="43" fillId="35" borderId="1" xfId="0" applyFont="1" applyFill="1" applyBorder="1"/>
    <xf numFmtId="0" fontId="43" fillId="35" borderId="1" xfId="0" applyFont="1" applyFill="1" applyBorder="1" applyAlignment="1">
      <alignment wrapText="1"/>
    </xf>
    <xf numFmtId="2" fontId="43" fillId="35" borderId="1" xfId="0" applyNumberFormat="1" applyFont="1" applyFill="1" applyBorder="1" applyAlignment="1">
      <alignment horizontal="center" wrapText="1"/>
    </xf>
    <xf numFmtId="0" fontId="38" fillId="35" borderId="1" xfId="0" applyFont="1" applyFill="1" applyBorder="1"/>
    <xf numFmtId="0" fontId="38" fillId="35" borderId="1" xfId="0" applyFont="1" applyFill="1" applyBorder="1" applyAlignment="1">
      <alignment wrapText="1"/>
    </xf>
    <xf numFmtId="2" fontId="38" fillId="35" borderId="1" xfId="0" applyNumberFormat="1" applyFont="1" applyFill="1" applyBorder="1"/>
    <xf numFmtId="0" fontId="43" fillId="44" borderId="1" xfId="0" applyFont="1" applyFill="1" applyBorder="1" applyAlignment="1">
      <alignment horizontal="center"/>
    </xf>
    <xf numFmtId="0" fontId="43" fillId="44" borderId="1" xfId="0" applyFont="1" applyFill="1" applyBorder="1"/>
    <xf numFmtId="14" fontId="43" fillId="44" borderId="1" xfId="0" applyNumberFormat="1" applyFont="1" applyFill="1" applyBorder="1"/>
    <xf numFmtId="0" fontId="43" fillId="44" borderId="1" xfId="0" applyFont="1" applyFill="1" applyBorder="1" applyAlignment="1">
      <alignment wrapText="1"/>
    </xf>
    <xf numFmtId="2" fontId="43" fillId="44" borderId="1" xfId="0" applyNumberFormat="1" applyFont="1" applyFill="1" applyBorder="1" applyAlignment="1">
      <alignment horizontal="center" wrapText="1"/>
    </xf>
    <xf numFmtId="0" fontId="38" fillId="44" borderId="1" xfId="0" applyFont="1" applyFill="1" applyBorder="1"/>
    <xf numFmtId="0" fontId="38" fillId="44" borderId="1" xfId="0" applyFont="1" applyFill="1" applyBorder="1" applyAlignment="1">
      <alignment wrapText="1"/>
    </xf>
    <xf numFmtId="2" fontId="38" fillId="44" borderId="1" xfId="0" applyNumberFormat="1" applyFont="1" applyFill="1" applyBorder="1"/>
    <xf numFmtId="0" fontId="43" fillId="8" borderId="1" xfId="0" applyFont="1" applyFill="1" applyBorder="1" applyAlignment="1">
      <alignment horizontal="center"/>
    </xf>
    <xf numFmtId="2" fontId="43" fillId="8" borderId="1" xfId="0" applyNumberFormat="1" applyFont="1" applyFill="1" applyBorder="1" applyAlignment="1">
      <alignment horizontal="center" wrapText="1"/>
    </xf>
    <xf numFmtId="0" fontId="38" fillId="8" borderId="1" xfId="0" applyFont="1" applyFill="1" applyBorder="1"/>
    <xf numFmtId="2" fontId="38" fillId="8" borderId="1" xfId="0" applyNumberFormat="1" applyFont="1" applyFill="1" applyBorder="1"/>
    <xf numFmtId="0" fontId="43" fillId="7" borderId="1" xfId="0" applyFont="1" applyFill="1" applyBorder="1"/>
    <xf numFmtId="0" fontId="43" fillId="45" borderId="1" xfId="0" applyFont="1" applyFill="1" applyBorder="1" applyAlignment="1">
      <alignment horizontal="center"/>
    </xf>
    <xf numFmtId="0" fontId="43" fillId="45" borderId="1" xfId="0" applyFont="1" applyFill="1" applyBorder="1"/>
    <xf numFmtId="0" fontId="43" fillId="45" borderId="1" xfId="0" applyFont="1" applyFill="1" applyBorder="1" applyAlignment="1">
      <alignment wrapText="1"/>
    </xf>
    <xf numFmtId="2" fontId="43" fillId="45" borderId="1" xfId="0" applyNumberFormat="1" applyFont="1" applyFill="1" applyBorder="1" applyAlignment="1">
      <alignment horizontal="center" wrapText="1"/>
    </xf>
    <xf numFmtId="0" fontId="38" fillId="45" borderId="1" xfId="0" applyFont="1" applyFill="1" applyBorder="1"/>
    <xf numFmtId="2" fontId="38" fillId="45" borderId="1" xfId="0" applyNumberFormat="1" applyFont="1" applyFill="1" applyBorder="1"/>
    <xf numFmtId="0" fontId="65" fillId="20" borderId="1" xfId="0" applyFont="1" applyFill="1" applyBorder="1" applyAlignment="1">
      <alignment horizontal="center" wrapText="1"/>
    </xf>
    <xf numFmtId="0" fontId="43" fillId="20" borderId="1" xfId="0" applyFont="1" applyFill="1" applyBorder="1"/>
    <xf numFmtId="0" fontId="43" fillId="20" borderId="1" xfId="0" applyFont="1" applyFill="1" applyBorder="1" applyAlignment="1">
      <alignment wrapText="1"/>
    </xf>
    <xf numFmtId="2" fontId="43" fillId="20" borderId="1" xfId="0" applyNumberFormat="1" applyFont="1" applyFill="1" applyBorder="1" applyAlignment="1">
      <alignment horizontal="center" wrapText="1"/>
    </xf>
    <xf numFmtId="0" fontId="38" fillId="20" borderId="1" xfId="0" applyFont="1" applyFill="1" applyBorder="1"/>
    <xf numFmtId="2" fontId="38" fillId="20" borderId="1" xfId="0" applyNumberFormat="1" applyFont="1" applyFill="1" applyBorder="1"/>
    <xf numFmtId="0" fontId="43" fillId="20" borderId="1" xfId="0" applyFont="1" applyFill="1" applyBorder="1" applyAlignment="1">
      <alignment horizontal="center"/>
    </xf>
    <xf numFmtId="0" fontId="43" fillId="46" borderId="1" xfId="0" applyFont="1" applyFill="1" applyBorder="1" applyAlignment="1">
      <alignment horizontal="center"/>
    </xf>
    <xf numFmtId="0" fontId="43" fillId="46" borderId="1" xfId="0" applyFont="1" applyFill="1" applyBorder="1"/>
    <xf numFmtId="0" fontId="43" fillId="46" borderId="1" xfId="0" applyFont="1" applyFill="1" applyBorder="1" applyAlignment="1">
      <alignment wrapText="1"/>
    </xf>
    <xf numFmtId="2" fontId="43" fillId="46" borderId="1" xfId="0" applyNumberFormat="1" applyFont="1" applyFill="1" applyBorder="1" applyAlignment="1">
      <alignment horizontal="center" wrapText="1"/>
    </xf>
    <xf numFmtId="0" fontId="38" fillId="46" borderId="1" xfId="0" applyFont="1" applyFill="1" applyBorder="1"/>
    <xf numFmtId="2" fontId="38" fillId="46" borderId="1" xfId="0" applyNumberFormat="1" applyFont="1" applyFill="1" applyBorder="1"/>
    <xf numFmtId="0" fontId="43" fillId="16" borderId="1" xfId="0" applyFont="1" applyFill="1" applyBorder="1" applyAlignment="1">
      <alignment horizontal="center"/>
    </xf>
    <xf numFmtId="0" fontId="113" fillId="16" borderId="0" xfId="0" applyFont="1" applyFill="1"/>
    <xf numFmtId="17" fontId="43" fillId="16" borderId="1" xfId="0" applyNumberFormat="1" applyFont="1" applyFill="1" applyBorder="1"/>
    <xf numFmtId="0" fontId="111" fillId="16" borderId="1" xfId="0" applyFont="1" applyFill="1" applyBorder="1" applyAlignment="1">
      <alignment wrapText="1"/>
    </xf>
    <xf numFmtId="2" fontId="43" fillId="16" borderId="1" xfId="0" applyNumberFormat="1" applyFont="1" applyFill="1" applyBorder="1" applyAlignment="1">
      <alignment horizontal="center" wrapText="1"/>
    </xf>
    <xf numFmtId="0" fontId="38" fillId="16" borderId="1" xfId="0" applyFont="1" applyFill="1" applyBorder="1"/>
    <xf numFmtId="0" fontId="43" fillId="16" borderId="1" xfId="0" applyFont="1" applyFill="1" applyBorder="1" applyAlignment="1">
      <alignment wrapText="1"/>
    </xf>
    <xf numFmtId="2" fontId="38" fillId="16" borderId="1" xfId="0" applyNumberFormat="1" applyFont="1" applyFill="1" applyBorder="1"/>
    <xf numFmtId="0" fontId="43" fillId="16" borderId="1" xfId="0" applyFont="1" applyFill="1" applyBorder="1"/>
    <xf numFmtId="0" fontId="43" fillId="29" borderId="1" xfId="0" applyFont="1" applyFill="1" applyBorder="1" applyAlignment="1">
      <alignment horizontal="center"/>
    </xf>
    <xf numFmtId="0" fontId="43" fillId="29" borderId="1" xfId="0" applyFont="1" applyFill="1" applyBorder="1"/>
    <xf numFmtId="0" fontId="43" fillId="29" borderId="1" xfId="0" applyFont="1" applyFill="1" applyBorder="1" applyAlignment="1">
      <alignment wrapText="1"/>
    </xf>
    <xf numFmtId="2" fontId="43" fillId="29" borderId="1" xfId="0" applyNumberFormat="1" applyFont="1" applyFill="1" applyBorder="1" applyAlignment="1">
      <alignment horizontal="center" wrapText="1"/>
    </xf>
    <xf numFmtId="0" fontId="38" fillId="29" borderId="1" xfId="0" applyFont="1" applyFill="1" applyBorder="1"/>
    <xf numFmtId="2" fontId="38" fillId="29" borderId="1" xfId="0" applyNumberFormat="1" applyFont="1" applyFill="1" applyBorder="1"/>
    <xf numFmtId="0" fontId="43" fillId="23" borderId="1" xfId="0" applyFont="1" applyFill="1" applyBorder="1" applyAlignment="1">
      <alignment horizontal="center"/>
    </xf>
    <xf numFmtId="0" fontId="43" fillId="23" borderId="1" xfId="0" applyFont="1" applyFill="1" applyBorder="1"/>
    <xf numFmtId="0" fontId="43" fillId="23" borderId="1" xfId="0" applyFont="1" applyFill="1" applyBorder="1" applyAlignment="1">
      <alignment wrapText="1"/>
    </xf>
    <xf numFmtId="2" fontId="43" fillId="23" borderId="1" xfId="0" applyNumberFormat="1" applyFont="1" applyFill="1" applyBorder="1" applyAlignment="1">
      <alignment horizontal="center" wrapText="1"/>
    </xf>
    <xf numFmtId="0" fontId="38" fillId="23" borderId="1" xfId="0" applyFont="1" applyFill="1" applyBorder="1"/>
    <xf numFmtId="2" fontId="38" fillId="23" borderId="1" xfId="0" applyNumberFormat="1" applyFont="1" applyFill="1" applyBorder="1"/>
    <xf numFmtId="2" fontId="31" fillId="0" borderId="1" xfId="0" applyNumberFormat="1" applyFont="1" applyBorder="1" applyAlignment="1">
      <alignment horizontal="center" wrapText="1"/>
    </xf>
    <xf numFmtId="0" fontId="31" fillId="0" borderId="1" xfId="0" applyFont="1" applyBorder="1" applyAlignment="1">
      <alignment wrapText="1"/>
    </xf>
    <xf numFmtId="0" fontId="31" fillId="30" borderId="1" xfId="0" applyFont="1" applyFill="1" applyBorder="1" applyAlignment="1">
      <alignment horizontal="center"/>
    </xf>
    <xf numFmtId="0" fontId="31" fillId="30" borderId="1" xfId="0" applyFont="1" applyFill="1" applyBorder="1"/>
    <xf numFmtId="2" fontId="31" fillId="30" borderId="1" xfId="0" applyNumberFormat="1" applyFont="1" applyFill="1" applyBorder="1" applyAlignment="1">
      <alignment horizontal="center" wrapText="1"/>
    </xf>
    <xf numFmtId="0" fontId="38" fillId="30" borderId="1" xfId="0" applyFont="1" applyFill="1" applyBorder="1"/>
    <xf numFmtId="0" fontId="31" fillId="30" borderId="1" xfId="0" applyFont="1" applyFill="1" applyBorder="1" applyAlignment="1">
      <alignment wrapText="1"/>
    </xf>
    <xf numFmtId="2" fontId="38" fillId="30" borderId="1" xfId="0" applyNumberFormat="1" applyFont="1" applyFill="1" applyBorder="1"/>
    <xf numFmtId="0" fontId="43" fillId="30" borderId="1" xfId="0" applyFont="1" applyFill="1" applyBorder="1" applyAlignment="1">
      <alignment horizontal="center"/>
    </xf>
    <xf numFmtId="2" fontId="31" fillId="30" borderId="1" xfId="0" applyNumberFormat="1" applyFont="1" applyFill="1" applyBorder="1"/>
    <xf numFmtId="0" fontId="31" fillId="36" borderId="1" xfId="0" applyFont="1" applyFill="1" applyBorder="1" applyAlignment="1">
      <alignment horizontal="center"/>
    </xf>
    <xf numFmtId="0" fontId="31" fillId="36" borderId="1" xfId="0" applyFont="1" applyFill="1" applyBorder="1"/>
    <xf numFmtId="2" fontId="31" fillId="36" borderId="1" xfId="0" applyNumberFormat="1" applyFont="1" applyFill="1" applyBorder="1" applyAlignment="1">
      <alignment horizontal="center" wrapText="1"/>
    </xf>
    <xf numFmtId="0" fontId="38" fillId="36" borderId="1" xfId="0" applyFont="1" applyFill="1" applyBorder="1"/>
    <xf numFmtId="0" fontId="31" fillId="36" borderId="1" xfId="0" applyFont="1" applyFill="1" applyBorder="1" applyAlignment="1">
      <alignment wrapText="1"/>
    </xf>
    <xf numFmtId="2" fontId="38" fillId="36" borderId="1" xfId="0" applyNumberFormat="1" applyFont="1" applyFill="1" applyBorder="1"/>
    <xf numFmtId="0" fontId="43" fillId="36" borderId="1" xfId="0" applyFont="1" applyFill="1" applyBorder="1" applyAlignment="1">
      <alignment horizontal="center"/>
    </xf>
    <xf numFmtId="0" fontId="114" fillId="0" borderId="1" xfId="0" applyFont="1" applyBorder="1"/>
    <xf numFmtId="0" fontId="38" fillId="16" borderId="1" xfId="0" applyFont="1" applyFill="1" applyBorder="1" applyAlignment="1">
      <alignment horizontal="center"/>
    </xf>
    <xf numFmtId="0" fontId="115" fillId="16" borderId="1" xfId="0" applyFont="1" applyFill="1" applyBorder="1"/>
    <xf numFmtId="2" fontId="38" fillId="16" borderId="1" xfId="0" applyNumberFormat="1" applyFont="1" applyFill="1" applyBorder="1" applyAlignment="1">
      <alignment horizontal="center" wrapText="1"/>
    </xf>
    <xf numFmtId="0" fontId="38" fillId="16" borderId="1" xfId="0" applyFont="1" applyFill="1" applyBorder="1" applyAlignment="1">
      <alignment wrapText="1"/>
    </xf>
    <xf numFmtId="0" fontId="31" fillId="16" borderId="1" xfId="0" applyFont="1" applyFill="1" applyBorder="1" applyAlignment="1">
      <alignment horizontal="center"/>
    </xf>
    <xf numFmtId="0" fontId="114" fillId="16" borderId="1" xfId="0" applyFont="1" applyFill="1" applyBorder="1"/>
    <xf numFmtId="0" fontId="31" fillId="16" borderId="1" xfId="0" applyFont="1" applyFill="1" applyBorder="1"/>
    <xf numFmtId="2" fontId="31" fillId="16" borderId="1" xfId="0" applyNumberFormat="1" applyFont="1" applyFill="1" applyBorder="1" applyAlignment="1">
      <alignment horizontal="center" wrapText="1"/>
    </xf>
    <xf numFmtId="0" fontId="31" fillId="16" borderId="1" xfId="0" applyFont="1" applyFill="1" applyBorder="1" applyAlignment="1">
      <alignment wrapText="1"/>
    </xf>
    <xf numFmtId="0" fontId="31" fillId="8" borderId="1" xfId="0" applyFont="1" applyFill="1" applyBorder="1" applyAlignment="1">
      <alignment horizontal="center"/>
    </xf>
    <xf numFmtId="0" fontId="114" fillId="8" borderId="1" xfId="0" applyFont="1" applyFill="1" applyBorder="1"/>
    <xf numFmtId="0" fontId="31" fillId="8" borderId="1" xfId="0" applyFont="1" applyFill="1" applyBorder="1"/>
    <xf numFmtId="2" fontId="31" fillId="8" borderId="1" xfId="0" applyNumberFormat="1" applyFont="1" applyFill="1" applyBorder="1" applyAlignment="1">
      <alignment horizontal="center" wrapText="1"/>
    </xf>
    <xf numFmtId="0" fontId="31" fillId="8" borderId="1" xfId="0" applyFont="1" applyFill="1" applyBorder="1" applyAlignment="1">
      <alignment wrapText="1"/>
    </xf>
    <xf numFmtId="2" fontId="31" fillId="16" borderId="1" xfId="0" applyNumberFormat="1" applyFont="1" applyFill="1" applyBorder="1"/>
    <xf numFmtId="0" fontId="31" fillId="7" borderId="1" xfId="0" applyFont="1" applyFill="1" applyBorder="1"/>
    <xf numFmtId="0" fontId="43" fillId="0" borderId="1" xfId="0" applyFont="1" applyBorder="1" applyAlignment="1">
      <alignment horizontal="left"/>
    </xf>
    <xf numFmtId="0" fontId="31" fillId="5" borderId="1" xfId="0" applyFont="1" applyFill="1" applyBorder="1" applyAlignment="1">
      <alignment horizontal="center"/>
    </xf>
    <xf numFmtId="0" fontId="43" fillId="5" borderId="1" xfId="0" applyFont="1" applyFill="1" applyBorder="1" applyAlignment="1">
      <alignment horizontal="left"/>
    </xf>
    <xf numFmtId="0" fontId="31" fillId="5" borderId="1" xfId="0" applyFont="1" applyFill="1" applyBorder="1"/>
    <xf numFmtId="2" fontId="31" fillId="5" borderId="1" xfId="0" applyNumberFormat="1" applyFont="1" applyFill="1" applyBorder="1" applyAlignment="1">
      <alignment horizontal="center" wrapText="1"/>
    </xf>
    <xf numFmtId="0" fontId="31" fillId="5" borderId="1" xfId="0" applyFont="1" applyFill="1" applyBorder="1" applyAlignment="1">
      <alignment wrapText="1"/>
    </xf>
    <xf numFmtId="2" fontId="38" fillId="5" borderId="1" xfId="0" applyNumberFormat="1" applyFont="1" applyFill="1" applyBorder="1"/>
    <xf numFmtId="0" fontId="43" fillId="5" borderId="1" xfId="0" applyFont="1" applyFill="1" applyBorder="1" applyAlignment="1">
      <alignment horizontal="center"/>
    </xf>
    <xf numFmtId="0" fontId="31" fillId="16" borderId="1" xfId="0" applyFont="1" applyFill="1" applyBorder="1" applyAlignment="1">
      <alignment horizontal="left"/>
    </xf>
    <xf numFmtId="0" fontId="43" fillId="16" borderId="1" xfId="0" applyFont="1" applyFill="1" applyBorder="1" applyAlignment="1">
      <alignment horizontal="left"/>
    </xf>
    <xf numFmtId="2" fontId="43" fillId="16" borderId="8" xfId="0" applyNumberFormat="1" applyFont="1" applyFill="1" applyBorder="1" applyAlignment="1">
      <alignment horizontal="center" wrapText="1"/>
    </xf>
    <xf numFmtId="2" fontId="31" fillId="16" borderId="1" xfId="0" applyNumberFormat="1" applyFont="1" applyFill="1" applyBorder="1" applyAlignment="1">
      <alignment horizontal="center"/>
    </xf>
    <xf numFmtId="0" fontId="31" fillId="16" borderId="35" xfId="0" applyFont="1" applyFill="1" applyBorder="1"/>
    <xf numFmtId="2" fontId="43" fillId="16" borderId="17" xfId="0" applyNumberFormat="1" applyFont="1" applyFill="1" applyBorder="1" applyAlignment="1">
      <alignment horizontal="center" wrapText="1"/>
    </xf>
    <xf numFmtId="0" fontId="38" fillId="16" borderId="1" xfId="0" applyFont="1" applyFill="1" applyBorder="1" applyAlignment="1">
      <alignment horizontal="left"/>
    </xf>
    <xf numFmtId="2" fontId="43" fillId="5" borderId="1" xfId="0" applyNumberFormat="1" applyFont="1" applyFill="1" applyBorder="1" applyAlignment="1">
      <alignment horizontal="center" wrapText="1"/>
    </xf>
    <xf numFmtId="2" fontId="43" fillId="16" borderId="1" xfId="0" applyNumberFormat="1" applyFont="1" applyFill="1" applyBorder="1"/>
    <xf numFmtId="0" fontId="31" fillId="21" borderId="1" xfId="0" applyFont="1" applyFill="1" applyBorder="1"/>
    <xf numFmtId="0" fontId="43" fillId="5" borderId="1" xfId="0" applyFont="1" applyFill="1" applyBorder="1"/>
    <xf numFmtId="0" fontId="38" fillId="21" borderId="1" xfId="0" applyFont="1" applyFill="1" applyBorder="1"/>
    <xf numFmtId="2" fontId="43" fillId="0" borderId="1" xfId="0" applyNumberFormat="1" applyFont="1" applyBorder="1"/>
    <xf numFmtId="0" fontId="43" fillId="21" borderId="1" xfId="0" applyFont="1" applyFill="1" applyBorder="1"/>
    <xf numFmtId="0" fontId="43" fillId="0" borderId="1" xfId="0" applyFont="1" applyBorder="1" applyAlignment="1">
      <alignment vertical="center"/>
    </xf>
    <xf numFmtId="0" fontId="43" fillId="0" borderId="1" xfId="0" applyFont="1" applyBorder="1" applyAlignment="1">
      <alignment vertical="center" wrapText="1"/>
    </xf>
    <xf numFmtId="0" fontId="116" fillId="47" borderId="1" xfId="0" applyFont="1" applyFill="1" applyBorder="1" applyAlignment="1">
      <alignment horizontal="center" vertical="center"/>
    </xf>
    <xf numFmtId="2" fontId="116" fillId="47" borderId="1" xfId="0" applyNumberFormat="1" applyFont="1" applyFill="1" applyBorder="1" applyAlignment="1">
      <alignment horizontal="center" vertical="center" wrapText="1"/>
    </xf>
    <xf numFmtId="0" fontId="38" fillId="47" borderId="1" xfId="0" applyFont="1" applyFill="1" applyBorder="1" applyAlignment="1">
      <alignment horizontal="center" vertical="center"/>
    </xf>
    <xf numFmtId="0" fontId="116" fillId="47" borderId="1" xfId="0" applyFont="1" applyFill="1" applyBorder="1" applyAlignment="1">
      <alignment horizontal="center" vertical="center" wrapText="1"/>
    </xf>
    <xf numFmtId="0" fontId="43" fillId="47" borderId="1" xfId="0" applyFont="1" applyFill="1" applyBorder="1" applyAlignment="1">
      <alignment horizontal="center"/>
    </xf>
    <xf numFmtId="0" fontId="86" fillId="39" borderId="1" xfId="0" applyFont="1" applyFill="1" applyBorder="1" applyAlignment="1">
      <alignment horizontal="center" vertical="center"/>
    </xf>
    <xf numFmtId="2" fontId="86" fillId="39" borderId="1" xfId="0" applyNumberFormat="1" applyFont="1" applyFill="1" applyBorder="1" applyAlignment="1">
      <alignment horizontal="center" vertical="center" wrapText="1"/>
    </xf>
    <xf numFmtId="0" fontId="87" fillId="39" borderId="1" xfId="0" applyFont="1" applyFill="1" applyBorder="1" applyAlignment="1">
      <alignment horizontal="center" vertical="center"/>
    </xf>
    <xf numFmtId="0" fontId="86" fillId="39" borderId="1" xfId="0" applyFont="1" applyFill="1" applyBorder="1" applyAlignment="1">
      <alignment horizontal="center" vertical="center" wrapText="1"/>
    </xf>
    <xf numFmtId="2" fontId="87" fillId="39" borderId="1" xfId="0" applyNumberFormat="1" applyFont="1" applyFill="1" applyBorder="1" applyAlignment="1">
      <alignment horizontal="center" vertical="center"/>
    </xf>
    <xf numFmtId="0" fontId="88" fillId="39" borderId="1" xfId="0" applyFont="1" applyFill="1" applyBorder="1" applyAlignment="1">
      <alignment horizontal="center"/>
    </xf>
    <xf numFmtId="1" fontId="86" fillId="39" borderId="1" xfId="0" applyNumberFormat="1" applyFont="1" applyFill="1" applyBorder="1" applyAlignment="1">
      <alignment horizontal="center" vertical="center"/>
    </xf>
    <xf numFmtId="0" fontId="65" fillId="0" borderId="1" xfId="0" applyFont="1" applyBorder="1" applyAlignment="1">
      <alignment wrapText="1"/>
    </xf>
    <xf numFmtId="0" fontId="31" fillId="48" borderId="1" xfId="0" applyFont="1" applyFill="1" applyBorder="1"/>
    <xf numFmtId="2" fontId="31" fillId="48" borderId="1" xfId="0" applyNumberFormat="1" applyFont="1" applyFill="1" applyBorder="1" applyAlignment="1">
      <alignment horizontal="center" wrapText="1"/>
    </xf>
    <xf numFmtId="0" fontId="38" fillId="48" borderId="1" xfId="0" applyFont="1" applyFill="1" applyBorder="1"/>
    <xf numFmtId="0" fontId="109" fillId="49" borderId="1" xfId="0" applyFont="1" applyFill="1" applyBorder="1" applyAlignment="1">
      <alignment horizontal="center"/>
    </xf>
    <xf numFmtId="0" fontId="109" fillId="49" borderId="1" xfId="0" applyFont="1" applyFill="1" applyBorder="1"/>
    <xf numFmtId="2" fontId="109" fillId="49" borderId="1" xfId="0" applyNumberFormat="1" applyFont="1" applyFill="1" applyBorder="1" applyAlignment="1">
      <alignment horizontal="center" wrapText="1"/>
    </xf>
    <xf numFmtId="0" fontId="109" fillId="49" borderId="1" xfId="0" applyFont="1" applyFill="1" applyBorder="1" applyAlignment="1">
      <alignment wrapText="1"/>
    </xf>
    <xf numFmtId="2" fontId="109" fillId="49" borderId="1" xfId="0" applyNumberFormat="1" applyFont="1" applyFill="1" applyBorder="1"/>
    <xf numFmtId="0" fontId="110" fillId="49" borderId="1" xfId="0" applyFont="1" applyFill="1" applyBorder="1" applyAlignment="1">
      <alignment horizontal="center"/>
    </xf>
    <xf numFmtId="0" fontId="43" fillId="14" borderId="1" xfId="0" applyFont="1" applyFill="1" applyBorder="1" applyAlignment="1">
      <alignment horizontal="center"/>
    </xf>
    <xf numFmtId="0" fontId="43" fillId="14" borderId="1" xfId="0" applyFont="1" applyFill="1" applyBorder="1"/>
    <xf numFmtId="2" fontId="43" fillId="14" borderId="1" xfId="0" applyNumberFormat="1" applyFont="1" applyFill="1" applyBorder="1" applyAlignment="1">
      <alignment horizontal="center" wrapText="1"/>
    </xf>
    <xf numFmtId="0" fontId="38" fillId="14" borderId="1" xfId="0" applyFont="1" applyFill="1" applyBorder="1"/>
    <xf numFmtId="0" fontId="43" fillId="14" borderId="1" xfId="0" applyFont="1" applyFill="1" applyBorder="1" applyAlignment="1">
      <alignment wrapText="1"/>
    </xf>
    <xf numFmtId="2" fontId="38" fillId="14" borderId="1" xfId="0" applyNumberFormat="1" applyFont="1" applyFill="1" applyBorder="1"/>
    <xf numFmtId="0" fontId="117" fillId="14" borderId="1" xfId="0" applyFont="1" applyFill="1" applyBorder="1" applyAlignment="1">
      <alignment horizontal="center"/>
    </xf>
    <xf numFmtId="0" fontId="117" fillId="14" borderId="1" xfId="0" applyFont="1" applyFill="1" applyBorder="1"/>
    <xf numFmtId="2" fontId="117" fillId="14" borderId="1" xfId="0" applyNumberFormat="1" applyFont="1" applyFill="1" applyBorder="1" applyAlignment="1">
      <alignment horizontal="center" wrapText="1"/>
    </xf>
    <xf numFmtId="0" fontId="117" fillId="14" borderId="1" xfId="0" applyFont="1" applyFill="1" applyBorder="1" applyAlignment="1">
      <alignment wrapText="1"/>
    </xf>
    <xf numFmtId="0" fontId="117" fillId="0" borderId="1" xfId="0" applyFont="1" applyBorder="1" applyAlignment="1">
      <alignment horizontal="center"/>
    </xf>
    <xf numFmtId="0" fontId="117" fillId="0" borderId="1" xfId="0" applyFont="1" applyBorder="1"/>
    <xf numFmtId="2" fontId="117" fillId="0" borderId="1" xfId="0" applyNumberFormat="1" applyFont="1" applyBorder="1" applyAlignment="1">
      <alignment horizontal="center" wrapText="1"/>
    </xf>
    <xf numFmtId="0" fontId="117" fillId="0" borderId="1" xfId="0" applyFont="1" applyBorder="1" applyAlignment="1">
      <alignment wrapText="1"/>
    </xf>
    <xf numFmtId="0" fontId="118" fillId="13" borderId="1" xfId="0" applyFont="1" applyFill="1" applyBorder="1" applyAlignment="1">
      <alignment horizontal="center" vertical="center"/>
    </xf>
    <xf numFmtId="0" fontId="118" fillId="13" borderId="1" xfId="0" applyFont="1" applyFill="1" applyBorder="1" applyAlignment="1">
      <alignment vertical="center"/>
    </xf>
    <xf numFmtId="2" fontId="118" fillId="13" borderId="1" xfId="0" applyNumberFormat="1" applyFont="1" applyFill="1" applyBorder="1" applyAlignment="1">
      <alignment horizontal="center" vertical="center" wrapText="1"/>
    </xf>
    <xf numFmtId="0" fontId="119" fillId="13" borderId="1" xfId="0" applyFont="1" applyFill="1" applyBorder="1" applyAlignment="1">
      <alignment vertical="center"/>
    </xf>
    <xf numFmtId="0" fontId="120" fillId="13" borderId="1" xfId="0" applyFont="1" applyFill="1" applyBorder="1" applyAlignment="1">
      <alignment vertical="center"/>
    </xf>
    <xf numFmtId="0" fontId="120" fillId="13" borderId="1" xfId="0" applyFont="1" applyFill="1" applyBorder="1" applyAlignment="1">
      <alignment horizontal="center"/>
    </xf>
    <xf numFmtId="2" fontId="31" fillId="5" borderId="1" xfId="0" applyNumberFormat="1" applyFont="1" applyFill="1" applyBorder="1" applyAlignment="1">
      <alignment wrapText="1"/>
    </xf>
    <xf numFmtId="0" fontId="87" fillId="5" borderId="1" xfId="0" applyFont="1" applyFill="1" applyBorder="1" applyAlignment="1">
      <alignment horizontal="center"/>
    </xf>
    <xf numFmtId="0" fontId="99" fillId="8" borderId="1" xfId="0" applyFont="1" applyFill="1" applyBorder="1" applyAlignment="1">
      <alignment horizontal="center" vertical="center" wrapText="1"/>
    </xf>
    <xf numFmtId="0" fontId="99" fillId="21" borderId="1" xfId="0" applyFont="1" applyFill="1" applyBorder="1" applyAlignment="1">
      <alignment horizontal="center" vertical="center" wrapText="1"/>
    </xf>
    <xf numFmtId="0" fontId="79" fillId="42" borderId="1" xfId="0" applyFont="1" applyFill="1" applyBorder="1" applyAlignment="1">
      <alignment horizontal="center" vertical="center"/>
    </xf>
    <xf numFmtId="0" fontId="111" fillId="0" borderId="1" xfId="0" applyFont="1" applyBorder="1" applyAlignment="1">
      <alignment horizontal="center" wrapText="1"/>
    </xf>
    <xf numFmtId="17" fontId="43" fillId="0" borderId="1" xfId="0" applyNumberFormat="1" applyFont="1" applyBorder="1"/>
    <xf numFmtId="2" fontId="111" fillId="0" borderId="1" xfId="0" applyNumberFormat="1" applyFont="1" applyBorder="1" applyAlignment="1">
      <alignment horizontal="center" wrapText="1"/>
    </xf>
    <xf numFmtId="0" fontId="113" fillId="0" borderId="0" xfId="0" applyFont="1"/>
    <xf numFmtId="0" fontId="111" fillId="20" borderId="1" xfId="0" applyFont="1" applyFill="1" applyBorder="1" applyAlignment="1">
      <alignment wrapText="1"/>
    </xf>
    <xf numFmtId="0" fontId="111" fillId="0" borderId="1" xfId="0" applyFont="1" applyBorder="1"/>
    <xf numFmtId="14" fontId="43" fillId="0" borderId="1" xfId="0" applyNumberFormat="1" applyFont="1" applyBorder="1"/>
    <xf numFmtId="0" fontId="31" fillId="0" borderId="1" xfId="0" applyFont="1" applyBorder="1" applyAlignment="1">
      <alignment horizontal="left"/>
    </xf>
    <xf numFmtId="0" fontId="43" fillId="0" borderId="8" xfId="0" applyFont="1" applyBorder="1" applyAlignment="1">
      <alignment horizontal="left"/>
    </xf>
    <xf numFmtId="0" fontId="43" fillId="0" borderId="8" xfId="0" applyFont="1" applyBorder="1"/>
    <xf numFmtId="0" fontId="31" fillId="0" borderId="8" xfId="0" applyFont="1" applyBorder="1"/>
    <xf numFmtId="2" fontId="31" fillId="0" borderId="8" xfId="0" applyNumberFormat="1" applyFont="1" applyBorder="1" applyAlignment="1">
      <alignment horizontal="center" wrapText="1"/>
    </xf>
    <xf numFmtId="0" fontId="31" fillId="0" borderId="73" xfId="0" applyFont="1" applyBorder="1" applyAlignment="1">
      <alignment horizontal="center"/>
    </xf>
    <xf numFmtId="0" fontId="114" fillId="0" borderId="74" xfId="0" applyFont="1" applyBorder="1"/>
    <xf numFmtId="0" fontId="31" fillId="0" borderId="74" xfId="0" applyFont="1" applyBorder="1"/>
    <xf numFmtId="2" fontId="31" fillId="0" borderId="74" xfId="0" applyNumberFormat="1" applyFont="1" applyBorder="1" applyAlignment="1">
      <alignment horizontal="center" wrapText="1"/>
    </xf>
    <xf numFmtId="0" fontId="38" fillId="0" borderId="74" xfId="0" applyFont="1" applyBorder="1"/>
    <xf numFmtId="0" fontId="31" fillId="0" borderId="17" xfId="0" applyFont="1" applyBorder="1" applyAlignment="1">
      <alignment horizontal="center"/>
    </xf>
    <xf numFmtId="0" fontId="114" fillId="0" borderId="17" xfId="0" applyFont="1" applyBorder="1"/>
    <xf numFmtId="2" fontId="31" fillId="0" borderId="17" xfId="0" applyNumberFormat="1" applyFont="1" applyBorder="1" applyAlignment="1">
      <alignment horizontal="center" wrapText="1"/>
    </xf>
    <xf numFmtId="0" fontId="121" fillId="0" borderId="1" xfId="0" applyFont="1" applyBorder="1"/>
    <xf numFmtId="0" fontId="86" fillId="8" borderId="1" xfId="0" applyFont="1" applyFill="1" applyBorder="1" applyAlignment="1">
      <alignment horizontal="center"/>
    </xf>
    <xf numFmtId="0" fontId="86" fillId="50" borderId="1" xfId="0" applyFont="1" applyFill="1" applyBorder="1"/>
    <xf numFmtId="0" fontId="86" fillId="51" borderId="1" xfId="0" applyFont="1" applyFill="1" applyBorder="1"/>
    <xf numFmtId="0" fontId="86" fillId="52" borderId="1" xfId="0" applyFont="1" applyFill="1" applyBorder="1"/>
    <xf numFmtId="0" fontId="86" fillId="29" borderId="1" xfId="0" applyFont="1" applyFill="1" applyBorder="1"/>
    <xf numFmtId="0" fontId="122" fillId="49" borderId="1" xfId="0" applyFont="1" applyFill="1" applyBorder="1" applyAlignment="1">
      <alignment horizontal="center"/>
    </xf>
    <xf numFmtId="0" fontId="122" fillId="49" borderId="1" xfId="0" applyFont="1" applyFill="1" applyBorder="1" applyAlignment="1">
      <alignment horizontal="left"/>
    </xf>
    <xf numFmtId="0" fontId="86" fillId="53" borderId="1" xfId="0" applyFont="1" applyFill="1" applyBorder="1"/>
    <xf numFmtId="0" fontId="86" fillId="20" borderId="1" xfId="0" applyFont="1" applyFill="1" applyBorder="1"/>
    <xf numFmtId="0" fontId="123" fillId="0" borderId="1" xfId="0" applyFont="1" applyBorder="1" applyAlignment="1">
      <alignment horizontal="center" vertical="center" wrapText="1"/>
    </xf>
    <xf numFmtId="0" fontId="91" fillId="8" borderId="1" xfId="0" applyFont="1" applyFill="1" applyBorder="1" applyAlignment="1">
      <alignment horizontal="center" vertical="center" wrapText="1"/>
    </xf>
    <xf numFmtId="0" fontId="89" fillId="8" borderId="1" xfId="0" applyFont="1" applyFill="1" applyBorder="1" applyAlignment="1">
      <alignment horizontal="center" vertical="center" wrapText="1"/>
    </xf>
    <xf numFmtId="0" fontId="125" fillId="8" borderId="1" xfId="0" applyFont="1" applyFill="1" applyBorder="1" applyAlignment="1">
      <alignment horizontal="center" vertical="center" wrapText="1"/>
    </xf>
    <xf numFmtId="0" fontId="26" fillId="50" borderId="1" xfId="0" applyFont="1" applyFill="1" applyBorder="1" applyAlignment="1">
      <alignment horizontal="center" vertical="center" wrapText="1"/>
    </xf>
    <xf numFmtId="0" fontId="123" fillId="51" borderId="1" xfId="0" applyFont="1" applyFill="1" applyBorder="1" applyAlignment="1">
      <alignment horizontal="center" vertical="center" wrapText="1"/>
    </xf>
    <xf numFmtId="0" fontId="123" fillId="50" borderId="1" xfId="0" applyFont="1" applyFill="1" applyBorder="1" applyAlignment="1">
      <alignment horizontal="center" vertical="center" wrapText="1"/>
    </xf>
    <xf numFmtId="0" fontId="128" fillId="52" borderId="1" xfId="0" applyFont="1" applyFill="1" applyBorder="1" applyAlignment="1">
      <alignment horizontal="center" vertical="center" wrapText="1"/>
    </xf>
    <xf numFmtId="0" fontId="129" fillId="52" borderId="1" xfId="0" applyFont="1" applyFill="1" applyBorder="1" applyAlignment="1">
      <alignment horizontal="center" vertical="center" wrapText="1"/>
    </xf>
    <xf numFmtId="0" fontId="130" fillId="52" borderId="1" xfId="0" applyFont="1" applyFill="1" applyBorder="1" applyAlignment="1">
      <alignment horizontal="center" vertical="center" wrapText="1"/>
    </xf>
    <xf numFmtId="0" fontId="131" fillId="52" borderId="1" xfId="0" applyFont="1" applyFill="1" applyBorder="1" applyAlignment="1">
      <alignment horizontal="justify" vertical="center"/>
    </xf>
    <xf numFmtId="0" fontId="132" fillId="52" borderId="1" xfId="0" applyFont="1" applyFill="1" applyBorder="1" applyAlignment="1">
      <alignment horizontal="center" vertical="center" wrapText="1"/>
    </xf>
    <xf numFmtId="0" fontId="26" fillId="29" borderId="1" xfId="0" applyFont="1" applyFill="1" applyBorder="1" applyAlignment="1">
      <alignment horizontal="center" vertical="center" wrapText="1"/>
    </xf>
    <xf numFmtId="0" fontId="133" fillId="49" borderId="1" xfId="0" applyFont="1" applyFill="1" applyBorder="1" applyAlignment="1">
      <alignment horizontal="center" vertical="center" wrapText="1"/>
    </xf>
    <xf numFmtId="0" fontId="26" fillId="53" borderId="1" xfId="0" applyFont="1" applyFill="1" applyBorder="1" applyAlignment="1">
      <alignment horizontal="center" vertical="center" wrapText="1"/>
    </xf>
    <xf numFmtId="0" fontId="123" fillId="53" borderId="1" xfId="0" applyFont="1" applyFill="1" applyBorder="1" applyAlignment="1">
      <alignment horizontal="center" vertical="center" wrapText="1"/>
    </xf>
    <xf numFmtId="0" fontId="26" fillId="20" borderId="1" xfId="0" applyFont="1" applyFill="1" applyBorder="1" applyAlignment="1">
      <alignment horizontal="center" vertical="center"/>
    </xf>
    <xf numFmtId="0" fontId="26" fillId="20" borderId="1" xfId="0" applyFont="1" applyFill="1" applyBorder="1" applyAlignment="1">
      <alignment horizontal="center" vertical="center" wrapText="1"/>
    </xf>
    <xf numFmtId="0" fontId="134" fillId="20" borderId="1" xfId="0" applyFont="1" applyFill="1" applyBorder="1" applyAlignment="1">
      <alignment horizontal="center" vertical="center" wrapText="1"/>
    </xf>
    <xf numFmtId="0" fontId="134" fillId="20" borderId="1" xfId="0" applyFont="1" applyFill="1" applyBorder="1" applyAlignment="1">
      <alignment horizontal="center" vertical="center"/>
    </xf>
    <xf numFmtId="0" fontId="123" fillId="20" borderId="1" xfId="0" applyFont="1" applyFill="1" applyBorder="1" applyAlignment="1">
      <alignment horizontal="center" vertical="center" wrapText="1"/>
    </xf>
    <xf numFmtId="0" fontId="123" fillId="0" borderId="1" xfId="0" applyFont="1" applyBorder="1" applyAlignment="1">
      <alignment horizontal="center" vertical="center"/>
    </xf>
    <xf numFmtId="0" fontId="26" fillId="0" borderId="1" xfId="0" applyFont="1" applyBorder="1" applyAlignment="1">
      <alignment horizontal="center" vertical="center"/>
    </xf>
    <xf numFmtId="0" fontId="135" fillId="0" borderId="1" xfId="0" applyFont="1" applyBorder="1" applyAlignment="1">
      <alignment horizontal="center" vertical="center"/>
    </xf>
    <xf numFmtId="0" fontId="26" fillId="0" borderId="1" xfId="0" applyFont="1" applyBorder="1" applyAlignment="1">
      <alignment horizontal="center" vertical="center" wrapText="1"/>
    </xf>
    <xf numFmtId="0" fontId="26" fillId="29" borderId="1" xfId="0" applyFont="1" applyFill="1" applyBorder="1" applyAlignment="1">
      <alignment horizontal="center" vertical="center"/>
    </xf>
    <xf numFmtId="0" fontId="15" fillId="5" borderId="1" xfId="0" applyFont="1" applyFill="1" applyBorder="1" applyAlignment="1">
      <alignment horizontal="center" vertical="center"/>
    </xf>
    <xf numFmtId="0" fontId="31" fillId="33" borderId="1" xfId="0" applyFont="1" applyFill="1" applyBorder="1" applyAlignment="1">
      <alignment horizontal="center"/>
    </xf>
    <xf numFmtId="0" fontId="31" fillId="33" borderId="1" xfId="0" applyFont="1" applyFill="1" applyBorder="1"/>
    <xf numFmtId="0" fontId="136" fillId="8" borderId="1" xfId="0" applyFont="1" applyFill="1" applyBorder="1" applyAlignment="1">
      <alignment horizontal="center" vertical="center" wrapText="1"/>
    </xf>
    <xf numFmtId="0" fontId="136" fillId="42" borderId="1" xfId="0" applyFont="1" applyFill="1" applyBorder="1" applyAlignment="1">
      <alignment horizontal="center" vertical="center" wrapText="1"/>
    </xf>
    <xf numFmtId="0" fontId="136" fillId="42" borderId="1" xfId="0" applyFont="1" applyFill="1" applyBorder="1" applyAlignment="1">
      <alignment horizontal="center" vertical="center"/>
    </xf>
    <xf numFmtId="0" fontId="137" fillId="33" borderId="1" xfId="0" applyFont="1" applyFill="1" applyBorder="1" applyAlignment="1">
      <alignment horizontal="center" vertical="center"/>
    </xf>
    <xf numFmtId="0" fontId="137" fillId="33" borderId="1" xfId="0" applyFont="1" applyFill="1" applyBorder="1" applyAlignment="1">
      <alignment vertical="center"/>
    </xf>
    <xf numFmtId="0" fontId="31" fillId="29" borderId="1" xfId="0" applyFont="1" applyFill="1" applyBorder="1"/>
    <xf numFmtId="0" fontId="0" fillId="8" borderId="1" xfId="0" applyFill="1" applyBorder="1"/>
    <xf numFmtId="0" fontId="138" fillId="8" borderId="1" xfId="0" applyFont="1" applyFill="1" applyBorder="1" applyAlignment="1">
      <alignment horizontal="left"/>
    </xf>
    <xf numFmtId="0" fontId="138" fillId="8" borderId="1" xfId="0" applyFont="1" applyFill="1" applyBorder="1" applyAlignment="1">
      <alignment horizontal="center"/>
    </xf>
    <xf numFmtId="0" fontId="32" fillId="0" borderId="1" xfId="0" applyFont="1" applyBorder="1" applyAlignment="1">
      <alignment horizontal="center"/>
    </xf>
    <xf numFmtId="0" fontId="111" fillId="0" borderId="0" xfId="0" applyFont="1"/>
    <xf numFmtId="14" fontId="111" fillId="0" borderId="1" xfId="0" applyNumberFormat="1" applyFont="1" applyBorder="1" applyAlignment="1">
      <alignment horizontal="left"/>
    </xf>
    <xf numFmtId="0" fontId="0" fillId="21" borderId="1" xfId="0" applyFill="1" applyBorder="1"/>
    <xf numFmtId="0" fontId="0" fillId="18" borderId="1" xfId="0" applyFill="1" applyBorder="1" applyAlignment="1">
      <alignment horizontal="center"/>
    </xf>
    <xf numFmtId="0" fontId="111" fillId="18" borderId="1" xfId="0" applyFont="1" applyFill="1" applyBorder="1"/>
    <xf numFmtId="0" fontId="111" fillId="18" borderId="1" xfId="0" applyFont="1" applyFill="1" applyBorder="1" applyAlignment="1">
      <alignment wrapText="1"/>
    </xf>
    <xf numFmtId="0" fontId="31" fillId="18" borderId="1" xfId="0" applyFont="1" applyFill="1" applyBorder="1"/>
    <xf numFmtId="0" fontId="0" fillId="44" borderId="1" xfId="0" applyFill="1" applyBorder="1" applyAlignment="1">
      <alignment horizontal="center"/>
    </xf>
    <xf numFmtId="0" fontId="111" fillId="44" borderId="1" xfId="0" applyFont="1" applyFill="1" applyBorder="1"/>
    <xf numFmtId="14" fontId="111" fillId="44" borderId="1" xfId="0" applyNumberFormat="1" applyFont="1" applyFill="1" applyBorder="1"/>
    <xf numFmtId="0" fontId="111" fillId="44" borderId="1" xfId="0" applyFont="1" applyFill="1" applyBorder="1" applyAlignment="1">
      <alignment wrapText="1"/>
    </xf>
    <xf numFmtId="0" fontId="31" fillId="44" borderId="1" xfId="0" applyFont="1" applyFill="1" applyBorder="1"/>
    <xf numFmtId="0" fontId="0" fillId="44" borderId="1" xfId="0" applyFill="1" applyBorder="1"/>
    <xf numFmtId="0" fontId="0" fillId="45" borderId="1" xfId="0" applyFill="1" applyBorder="1" applyAlignment="1">
      <alignment horizontal="center"/>
    </xf>
    <xf numFmtId="0" fontId="31" fillId="45" borderId="1" xfId="0" applyFont="1" applyFill="1" applyBorder="1"/>
    <xf numFmtId="0" fontId="0" fillId="45" borderId="1" xfId="0" applyFill="1" applyBorder="1"/>
    <xf numFmtId="0" fontId="32" fillId="20" borderId="1" xfId="0" applyFont="1" applyFill="1" applyBorder="1" applyAlignment="1">
      <alignment horizontal="center"/>
    </xf>
    <xf numFmtId="0" fontId="84" fillId="20" borderId="1" xfId="0" applyFont="1" applyFill="1" applyBorder="1"/>
    <xf numFmtId="0" fontId="84" fillId="20" borderId="0" xfId="0" applyFont="1" applyFill="1"/>
    <xf numFmtId="0" fontId="32" fillId="20" borderId="1" xfId="0" applyFont="1" applyFill="1" applyBorder="1"/>
    <xf numFmtId="0" fontId="0" fillId="20" borderId="1" xfId="0" applyFill="1" applyBorder="1"/>
    <xf numFmtId="0" fontId="32" fillId="20" borderId="0" xfId="0" applyFont="1" applyFill="1"/>
    <xf numFmtId="0" fontId="32" fillId="29" borderId="1" xfId="0" applyFont="1" applyFill="1" applyBorder="1" applyAlignment="1">
      <alignment horizontal="center"/>
    </xf>
    <xf numFmtId="0" fontId="84" fillId="29" borderId="1" xfId="0" applyFont="1" applyFill="1" applyBorder="1"/>
    <xf numFmtId="0" fontId="84" fillId="29" borderId="0" xfId="0" applyFont="1" applyFill="1"/>
    <xf numFmtId="0" fontId="32" fillId="29" borderId="1" xfId="0" applyFont="1" applyFill="1" applyBorder="1"/>
    <xf numFmtId="0" fontId="0" fillId="29" borderId="1" xfId="0" applyFill="1" applyBorder="1"/>
    <xf numFmtId="0" fontId="32" fillId="29" borderId="0" xfId="0" applyFont="1" applyFill="1"/>
    <xf numFmtId="0" fontId="32" fillId="23" borderId="1" xfId="0" applyFont="1" applyFill="1" applyBorder="1" applyAlignment="1">
      <alignment horizontal="center"/>
    </xf>
    <xf numFmtId="0" fontId="84" fillId="23" borderId="1" xfId="0" applyFont="1" applyFill="1" applyBorder="1"/>
    <xf numFmtId="0" fontId="84" fillId="23" borderId="0" xfId="0" applyFont="1" applyFill="1"/>
    <xf numFmtId="0" fontId="32" fillId="23" borderId="1" xfId="0" applyFont="1" applyFill="1" applyBorder="1"/>
    <xf numFmtId="0" fontId="0" fillId="23" borderId="1" xfId="0" applyFill="1" applyBorder="1"/>
    <xf numFmtId="0" fontId="32" fillId="23" borderId="0" xfId="0" applyFont="1" applyFill="1"/>
    <xf numFmtId="0" fontId="31" fillId="54" borderId="3" xfId="0" applyFont="1" applyFill="1" applyBorder="1" applyAlignment="1">
      <alignment horizontal="center"/>
    </xf>
    <xf numFmtId="0" fontId="31" fillId="54" borderId="4" xfId="0" applyFont="1" applyFill="1" applyBorder="1"/>
    <xf numFmtId="0" fontId="0" fillId="54" borderId="4" xfId="0" applyFill="1" applyBorder="1"/>
    <xf numFmtId="0" fontId="31" fillId="36" borderId="17" xfId="0" applyFont="1" applyFill="1" applyBorder="1" applyAlignment="1">
      <alignment horizontal="center"/>
    </xf>
    <xf numFmtId="0" fontId="31" fillId="36" borderId="17" xfId="0" applyFont="1" applyFill="1" applyBorder="1"/>
    <xf numFmtId="0" fontId="0" fillId="36" borderId="17" xfId="0" applyFill="1" applyBorder="1"/>
    <xf numFmtId="0" fontId="114" fillId="0" borderId="8" xfId="0" applyFont="1" applyBorder="1"/>
    <xf numFmtId="0" fontId="33" fillId="0" borderId="8" xfId="0" applyFont="1" applyBorder="1"/>
    <xf numFmtId="0" fontId="32" fillId="8" borderId="1" xfId="0" applyFont="1" applyFill="1" applyBorder="1"/>
    <xf numFmtId="0" fontId="43" fillId="0" borderId="20" xfId="0" applyFont="1" applyBorder="1"/>
    <xf numFmtId="0" fontId="43" fillId="0" borderId="17" xfId="0" applyFont="1" applyBorder="1"/>
    <xf numFmtId="0" fontId="84" fillId="47" borderId="1" xfId="0" applyFont="1" applyFill="1" applyBorder="1" applyAlignment="1">
      <alignment horizontal="center"/>
    </xf>
    <xf numFmtId="0" fontId="85" fillId="47" borderId="1" xfId="0" applyFont="1" applyFill="1" applyBorder="1"/>
    <xf numFmtId="0" fontId="118" fillId="55" borderId="1" xfId="0" applyFont="1" applyFill="1" applyBorder="1" applyAlignment="1">
      <alignment horizontal="center" vertical="center"/>
    </xf>
    <xf numFmtId="0" fontId="118" fillId="55" borderId="1" xfId="0" applyFont="1" applyFill="1" applyBorder="1"/>
    <xf numFmtId="0" fontId="0" fillId="8" borderId="8" xfId="0" applyFill="1" applyBorder="1"/>
    <xf numFmtId="0" fontId="51" fillId="13" borderId="1" xfId="0" applyFont="1" applyFill="1" applyBorder="1" applyAlignment="1">
      <alignment horizontal="center" vertical="center"/>
    </xf>
    <xf numFmtId="0" fontId="51" fillId="13" borderId="1" xfId="0" applyFont="1" applyFill="1" applyBorder="1" applyAlignment="1">
      <alignment vertical="center"/>
    </xf>
    <xf numFmtId="0" fontId="0" fillId="13" borderId="1" xfId="0" applyFill="1" applyBorder="1"/>
    <xf numFmtId="0" fontId="86" fillId="17" borderId="1" xfId="0" applyFont="1" applyFill="1" applyBorder="1"/>
    <xf numFmtId="0" fontId="86" fillId="17" borderId="1" xfId="0" applyFont="1" applyFill="1" applyBorder="1" applyAlignment="1">
      <alignment horizontal="center"/>
    </xf>
    <xf numFmtId="0" fontId="86" fillId="17" borderId="10" xfId="0" applyFont="1" applyFill="1" applyBorder="1"/>
    <xf numFmtId="0" fontId="86" fillId="56" borderId="10" xfId="0" applyFont="1" applyFill="1" applyBorder="1" applyAlignment="1">
      <alignment horizontal="center"/>
    </xf>
    <xf numFmtId="0" fontId="86" fillId="56" borderId="35" xfId="0" applyFont="1" applyFill="1" applyBorder="1" applyAlignment="1">
      <alignment horizontal="center"/>
    </xf>
    <xf numFmtId="0" fontId="140" fillId="57" borderId="1" xfId="0" applyFont="1" applyFill="1" applyBorder="1" applyAlignment="1">
      <alignment horizontal="left"/>
    </xf>
    <xf numFmtId="0" fontId="140" fillId="57" borderId="1" xfId="0" applyFont="1" applyFill="1" applyBorder="1" applyAlignment="1">
      <alignment horizontal="center"/>
    </xf>
    <xf numFmtId="0" fontId="26" fillId="0" borderId="1" xfId="0" applyFont="1" applyBorder="1" applyAlignment="1">
      <alignment horizontal="center"/>
    </xf>
    <xf numFmtId="0" fontId="86" fillId="58" borderId="1" xfId="0" applyFont="1" applyFill="1" applyBorder="1"/>
    <xf numFmtId="0" fontId="86" fillId="23" borderId="1" xfId="0" applyFont="1" applyFill="1" applyBorder="1" applyAlignment="1">
      <alignment horizontal="left"/>
    </xf>
    <xf numFmtId="0" fontId="86" fillId="23" borderId="1" xfId="0" applyFont="1" applyFill="1" applyBorder="1" applyAlignment="1">
      <alignment horizontal="center"/>
    </xf>
    <xf numFmtId="0" fontId="86" fillId="31" borderId="1" xfId="0" applyFont="1" applyFill="1" applyBorder="1"/>
    <xf numFmtId="0" fontId="122" fillId="59" borderId="1" xfId="0" applyFont="1" applyFill="1" applyBorder="1"/>
    <xf numFmtId="0" fontId="122" fillId="60" borderId="1" xfId="0" applyFont="1" applyFill="1" applyBorder="1"/>
    <xf numFmtId="0" fontId="86" fillId="60" borderId="1" xfId="0" applyFont="1" applyFill="1" applyBorder="1"/>
    <xf numFmtId="0" fontId="86" fillId="39" borderId="1" xfId="0" applyFont="1" applyFill="1" applyBorder="1"/>
    <xf numFmtId="0" fontId="26" fillId="17" borderId="1" xfId="0" applyFont="1" applyFill="1" applyBorder="1" applyAlignment="1">
      <alignment horizontal="center" vertical="center" wrapText="1"/>
    </xf>
    <xf numFmtId="0" fontId="123" fillId="17" borderId="1" xfId="0" applyFont="1" applyFill="1" applyBorder="1" applyAlignment="1">
      <alignment horizontal="center" vertical="center" wrapText="1"/>
    </xf>
    <xf numFmtId="0" fontId="123" fillId="56" borderId="1" xfId="0" applyFont="1" applyFill="1" applyBorder="1" applyAlignment="1">
      <alignment horizontal="center" vertical="center" wrapText="1"/>
    </xf>
    <xf numFmtId="0" fontId="92" fillId="58" borderId="1" xfId="0" applyFont="1" applyFill="1" applyBorder="1" applyAlignment="1">
      <alignment horizontal="center" vertical="center" wrapText="1"/>
    </xf>
    <xf numFmtId="0" fontId="123" fillId="23" borderId="1" xfId="0" applyFont="1" applyFill="1" applyBorder="1" applyAlignment="1">
      <alignment horizontal="center" vertical="center" wrapText="1"/>
    </xf>
    <xf numFmtId="0" fontId="92" fillId="31" borderId="1" xfId="0" applyFont="1" applyFill="1" applyBorder="1" applyAlignment="1">
      <alignment horizontal="center" vertical="center" wrapText="1"/>
    </xf>
    <xf numFmtId="0" fontId="123" fillId="31" borderId="1" xfId="0" applyFont="1" applyFill="1" applyBorder="1" applyAlignment="1">
      <alignment horizontal="center" vertical="center" wrapText="1"/>
    </xf>
    <xf numFmtId="0" fontId="142" fillId="59" borderId="1" xfId="0" applyFont="1" applyFill="1" applyBorder="1" applyAlignment="1">
      <alignment horizontal="center" vertical="center" wrapText="1"/>
    </xf>
    <xf numFmtId="0" fontId="143" fillId="60" borderId="1" xfId="0" applyFont="1" applyFill="1" applyBorder="1" applyAlignment="1">
      <alignment horizontal="justify" vertical="center"/>
    </xf>
    <xf numFmtId="0" fontId="123" fillId="39" borderId="1" xfId="0" applyFont="1" applyFill="1" applyBorder="1" applyAlignment="1">
      <alignment horizontal="center" vertical="center" wrapText="1"/>
    </xf>
    <xf numFmtId="0" fontId="79" fillId="0" borderId="1" xfId="0" applyFont="1" applyBorder="1" applyAlignment="1">
      <alignment horizontal="center" vertical="center"/>
    </xf>
    <xf numFmtId="0" fontId="144" fillId="60" borderId="1" xfId="0" applyFont="1" applyFill="1" applyBorder="1" applyAlignment="1">
      <alignment vertical="center"/>
    </xf>
    <xf numFmtId="0" fontId="145" fillId="60" borderId="1" xfId="0" applyFont="1" applyFill="1" applyBorder="1" applyAlignment="1">
      <alignment vertical="center" wrapText="1"/>
    </xf>
    <xf numFmtId="0" fontId="123" fillId="39" borderId="1" xfId="0" applyFont="1" applyFill="1" applyBorder="1" applyAlignment="1">
      <alignment horizontal="center" vertical="center"/>
    </xf>
    <xf numFmtId="0" fontId="31" fillId="42" borderId="1" xfId="0" applyFont="1" applyFill="1" applyBorder="1"/>
    <xf numFmtId="0" fontId="84" fillId="24" borderId="1" xfId="0" applyFont="1" applyFill="1" applyBorder="1"/>
    <xf numFmtId="0" fontId="111" fillId="0" borderId="8" xfId="0" applyFont="1" applyBorder="1"/>
    <xf numFmtId="0" fontId="31" fillId="20" borderId="1" xfId="0" applyFont="1" applyFill="1" applyBorder="1" applyAlignment="1">
      <alignment horizontal="center"/>
    </xf>
    <xf numFmtId="0" fontId="31" fillId="20" borderId="1" xfId="0" applyFont="1" applyFill="1" applyBorder="1"/>
    <xf numFmtId="0" fontId="0" fillId="20" borderId="1" xfId="0" applyFill="1" applyBorder="1" applyAlignment="1">
      <alignment horizontal="center"/>
    </xf>
    <xf numFmtId="0" fontId="31" fillId="20" borderId="0" xfId="0" applyFont="1" applyFill="1"/>
    <xf numFmtId="0" fontId="31" fillId="29" borderId="1" xfId="0" applyFont="1" applyFill="1" applyBorder="1" applyAlignment="1">
      <alignment horizontal="center"/>
    </xf>
    <xf numFmtId="0" fontId="0" fillId="29" borderId="1" xfId="0" applyFill="1" applyBorder="1" applyAlignment="1">
      <alignment horizontal="center"/>
    </xf>
    <xf numFmtId="0" fontId="31" fillId="29" borderId="0" xfId="0" applyFont="1" applyFill="1"/>
    <xf numFmtId="0" fontId="31" fillId="35" borderId="1" xfId="0" applyFont="1" applyFill="1" applyBorder="1"/>
    <xf numFmtId="0" fontId="0" fillId="35" borderId="1" xfId="0" applyFill="1" applyBorder="1"/>
    <xf numFmtId="0" fontId="0" fillId="35" borderId="1" xfId="0" applyFill="1" applyBorder="1" applyAlignment="1">
      <alignment horizontal="center"/>
    </xf>
    <xf numFmtId="0" fontId="31" fillId="35" borderId="1" xfId="0" applyFont="1" applyFill="1" applyBorder="1" applyAlignment="1">
      <alignment horizontal="center"/>
    </xf>
    <xf numFmtId="0" fontId="31" fillId="35" borderId="0" xfId="0" applyFont="1" applyFill="1"/>
    <xf numFmtId="0" fontId="84" fillId="35" borderId="1" xfId="0" applyFont="1" applyFill="1" applyBorder="1"/>
    <xf numFmtId="14" fontId="43" fillId="0" borderId="8" xfId="0" applyNumberFormat="1" applyFont="1" applyBorder="1"/>
    <xf numFmtId="0" fontId="31" fillId="61" borderId="1" xfId="0" applyFont="1" applyFill="1" applyBorder="1" applyAlignment="1">
      <alignment horizontal="center"/>
    </xf>
    <xf numFmtId="0" fontId="31" fillId="61" borderId="1" xfId="0" applyFont="1" applyFill="1" applyBorder="1"/>
    <xf numFmtId="0" fontId="0" fillId="61" borderId="1" xfId="0" applyFill="1" applyBorder="1"/>
    <xf numFmtId="0" fontId="0" fillId="7" borderId="1" xfId="0" applyFill="1" applyBorder="1"/>
    <xf numFmtId="0" fontId="116" fillId="19" borderId="1" xfId="0" applyFont="1" applyFill="1" applyBorder="1" applyAlignment="1">
      <alignment horizontal="center"/>
    </xf>
    <xf numFmtId="0" fontId="86" fillId="55" borderId="1" xfId="0" applyFont="1" applyFill="1" applyBorder="1" applyAlignment="1">
      <alignment horizontal="center" vertical="center"/>
    </xf>
    <xf numFmtId="0" fontId="65" fillId="0" borderId="1" xfId="0" applyFont="1" applyBorder="1" applyAlignment="1">
      <alignment horizontal="center" wrapText="1"/>
    </xf>
    <xf numFmtId="0" fontId="37" fillId="0" borderId="1" xfId="0" applyFont="1" applyBorder="1" applyAlignment="1">
      <alignment horizontal="center"/>
    </xf>
    <xf numFmtId="0" fontId="37" fillId="62" borderId="1" xfId="0" applyFont="1" applyFill="1" applyBorder="1"/>
    <xf numFmtId="0" fontId="146" fillId="63" borderId="1" xfId="0" applyFont="1" applyFill="1" applyBorder="1"/>
    <xf numFmtId="0" fontId="37" fillId="34" borderId="1" xfId="0" applyFont="1" applyFill="1" applyBorder="1"/>
    <xf numFmtId="0" fontId="37" fillId="58" borderId="1" xfId="0" applyFont="1" applyFill="1" applyBorder="1"/>
    <xf numFmtId="0" fontId="147" fillId="0" borderId="1" xfId="0" applyFont="1" applyBorder="1" applyAlignment="1">
      <alignment horizontal="center" vertical="center" wrapText="1"/>
    </xf>
    <xf numFmtId="0" fontId="105" fillId="62" borderId="1" xfId="0" applyFont="1" applyFill="1" applyBorder="1" applyAlignment="1">
      <alignment horizontal="center" vertical="center" wrapText="1"/>
    </xf>
    <xf numFmtId="0" fontId="147" fillId="62" borderId="1" xfId="0" applyFont="1" applyFill="1" applyBorder="1" applyAlignment="1">
      <alignment horizontal="center" vertical="center" wrapText="1"/>
    </xf>
    <xf numFmtId="0" fontId="148" fillId="63" borderId="1" xfId="0" applyFont="1" applyFill="1" applyBorder="1" applyAlignment="1">
      <alignment horizontal="center" vertical="center" wrapText="1"/>
    </xf>
    <xf numFmtId="0" fontId="105" fillId="34" borderId="1" xfId="0" applyFont="1" applyFill="1" applyBorder="1" applyAlignment="1">
      <alignment horizontal="center" vertical="center" wrapText="1"/>
    </xf>
    <xf numFmtId="0" fontId="11" fillId="34" borderId="1" xfId="0" applyFont="1" applyFill="1" applyBorder="1" applyAlignment="1">
      <alignment horizontal="justify" vertical="center"/>
    </xf>
    <xf numFmtId="0" fontId="105" fillId="58" borderId="1" xfId="0" applyFont="1" applyFill="1" applyBorder="1" applyAlignment="1">
      <alignment horizontal="center" vertical="center" wrapText="1"/>
    </xf>
    <xf numFmtId="0" fontId="147" fillId="64" borderId="1" xfId="0" applyFont="1" applyFill="1" applyBorder="1" applyAlignment="1">
      <alignment horizontal="center" vertical="center" wrapText="1"/>
    </xf>
    <xf numFmtId="0" fontId="147" fillId="36" borderId="1" xfId="0" applyFont="1" applyFill="1" applyBorder="1" applyAlignment="1">
      <alignment horizontal="center" vertical="center" wrapText="1"/>
    </xf>
    <xf numFmtId="0" fontId="147" fillId="21" borderId="1" xfId="0" applyFont="1" applyFill="1" applyBorder="1" applyAlignment="1">
      <alignment horizontal="center" vertical="center" wrapText="1"/>
    </xf>
    <xf numFmtId="0" fontId="147" fillId="5" borderId="1" xfId="0" applyFont="1" applyFill="1" applyBorder="1" applyAlignment="1">
      <alignment horizontal="center" vertical="center" wrapText="1"/>
    </xf>
    <xf numFmtId="0" fontId="151" fillId="0" borderId="1" xfId="0" applyFont="1" applyBorder="1" applyAlignment="1">
      <alignment horizontal="center" vertical="center" wrapText="1"/>
    </xf>
    <xf numFmtId="0" fontId="152"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0" borderId="1" xfId="0" applyFont="1" applyBorder="1" applyAlignment="1">
      <alignment horizontal="center" vertical="center"/>
    </xf>
    <xf numFmtId="0" fontId="37" fillId="42" borderId="1" xfId="0" applyFont="1" applyFill="1" applyBorder="1" applyAlignment="1">
      <alignment horizontal="center"/>
    </xf>
    <xf numFmtId="0" fontId="37" fillId="42" borderId="1" xfId="0" applyFont="1" applyFill="1" applyBorder="1"/>
    <xf numFmtId="0" fontId="151" fillId="42" borderId="1" xfId="0" applyFont="1" applyFill="1" applyBorder="1" applyAlignment="1">
      <alignment horizontal="center" vertical="center"/>
    </xf>
    <xf numFmtId="0" fontId="152" fillId="42" borderId="1" xfId="0" applyFont="1" applyFill="1" applyBorder="1" applyAlignment="1">
      <alignment horizontal="center" vertical="center"/>
    </xf>
    <xf numFmtId="0" fontId="154" fillId="8" borderId="1" xfId="0" applyFont="1" applyFill="1" applyBorder="1" applyAlignment="1">
      <alignment horizontal="center"/>
    </xf>
    <xf numFmtId="0" fontId="154" fillId="8" borderId="1" xfId="0" applyFont="1" applyFill="1" applyBorder="1"/>
    <xf numFmtId="0" fontId="154" fillId="8" borderId="0" xfId="0" applyFont="1" applyFill="1"/>
    <xf numFmtId="0" fontId="155" fillId="5" borderId="1" xfId="0" applyFont="1" applyFill="1" applyBorder="1" applyAlignment="1">
      <alignment horizontal="center"/>
    </xf>
    <xf numFmtId="0" fontId="50" fillId="0" borderId="1" xfId="0" applyFont="1" applyBorder="1" applyAlignment="1">
      <alignment horizontal="center"/>
    </xf>
    <xf numFmtId="0" fontId="50" fillId="0" borderId="1" xfId="0" applyFont="1" applyBorder="1"/>
    <xf numFmtId="0" fontId="64" fillId="0" borderId="1" xfId="0" applyFont="1" applyBorder="1" applyAlignment="1">
      <alignment horizontal="center"/>
    </xf>
    <xf numFmtId="0" fontId="38" fillId="0" borderId="8" xfId="0" applyFont="1" applyBorder="1" applyAlignment="1">
      <alignment wrapText="1"/>
    </xf>
    <xf numFmtId="0" fontId="156" fillId="0" borderId="1" xfId="0" applyFont="1" applyBorder="1"/>
    <xf numFmtId="0" fontId="64" fillId="35" borderId="1" xfId="0" applyFont="1" applyFill="1" applyBorder="1" applyAlignment="1">
      <alignment horizontal="center"/>
    </xf>
    <xf numFmtId="0" fontId="111" fillId="35" borderId="1" xfId="0" applyFont="1" applyFill="1" applyBorder="1" applyAlignment="1">
      <alignment vertical="center"/>
    </xf>
    <xf numFmtId="0" fontId="111" fillId="35" borderId="1" xfId="0" applyFont="1" applyFill="1" applyBorder="1" applyAlignment="1">
      <alignment wrapText="1"/>
    </xf>
    <xf numFmtId="0" fontId="156" fillId="35" borderId="1" xfId="0" applyFont="1" applyFill="1" applyBorder="1"/>
    <xf numFmtId="0" fontId="64" fillId="35" borderId="0" xfId="0" applyFont="1" applyFill="1"/>
    <xf numFmtId="0" fontId="64" fillId="35" borderId="1" xfId="0" applyFont="1" applyFill="1" applyBorder="1"/>
    <xf numFmtId="0" fontId="156" fillId="18" borderId="1" xfId="0" applyFont="1" applyFill="1" applyBorder="1" applyAlignment="1">
      <alignment horizontal="center"/>
    </xf>
    <xf numFmtId="0" fontId="156" fillId="18" borderId="1" xfId="0" applyFont="1" applyFill="1" applyBorder="1"/>
    <xf numFmtId="0" fontId="156" fillId="18" borderId="0" xfId="0" applyFont="1" applyFill="1"/>
    <xf numFmtId="0" fontId="50" fillId="18" borderId="1" xfId="0" applyFont="1" applyFill="1" applyBorder="1"/>
    <xf numFmtId="0" fontId="50" fillId="45" borderId="1" xfId="0" applyFont="1" applyFill="1" applyBorder="1"/>
    <xf numFmtId="0" fontId="50" fillId="45" borderId="0" xfId="0" applyFont="1" applyFill="1"/>
    <xf numFmtId="0" fontId="64" fillId="29" borderId="1" xfId="0" applyFont="1" applyFill="1" applyBorder="1" applyAlignment="1">
      <alignment horizontal="center"/>
    </xf>
    <xf numFmtId="0" fontId="64" fillId="29" borderId="1" xfId="0" applyFont="1" applyFill="1" applyBorder="1"/>
    <xf numFmtId="0" fontId="64" fillId="29" borderId="0" xfId="0" applyFont="1" applyFill="1"/>
    <xf numFmtId="0" fontId="64" fillId="23" borderId="1" xfId="0" applyFont="1" applyFill="1" applyBorder="1" applyAlignment="1">
      <alignment horizontal="center"/>
    </xf>
    <xf numFmtId="0" fontId="64" fillId="23" borderId="1" xfId="0" applyFont="1" applyFill="1" applyBorder="1"/>
    <xf numFmtId="0" fontId="64" fillId="23" borderId="0" xfId="0" applyFont="1" applyFill="1"/>
    <xf numFmtId="0" fontId="37" fillId="30" borderId="1" xfId="0" applyFont="1" applyFill="1" applyBorder="1" applyAlignment="1">
      <alignment horizontal="center"/>
    </xf>
    <xf numFmtId="0" fontId="37" fillId="30" borderId="1" xfId="0" applyFont="1" applyFill="1" applyBorder="1"/>
    <xf numFmtId="0" fontId="37" fillId="5" borderId="1" xfId="0" applyFont="1" applyFill="1" applyBorder="1" applyAlignment="1">
      <alignment horizontal="center"/>
    </xf>
    <xf numFmtId="0" fontId="37" fillId="44" borderId="1" xfId="0" applyFont="1" applyFill="1" applyBorder="1"/>
    <xf numFmtId="0" fontId="43" fillId="8" borderId="8" xfId="0" applyFont="1" applyFill="1" applyBorder="1"/>
    <xf numFmtId="0" fontId="31" fillId="8" borderId="8" xfId="0" applyFont="1" applyFill="1" applyBorder="1"/>
    <xf numFmtId="0" fontId="157" fillId="47" borderId="1" xfId="0" applyFont="1" applyFill="1" applyBorder="1" applyAlignment="1">
      <alignment horizontal="center"/>
    </xf>
    <xf numFmtId="0" fontId="155" fillId="65" borderId="1" xfId="0" applyFont="1" applyFill="1" applyBorder="1" applyAlignment="1">
      <alignment horizontal="center" vertical="center"/>
    </xf>
    <xf numFmtId="0" fontId="158" fillId="8" borderId="1" xfId="0" applyFont="1" applyFill="1" applyBorder="1" applyAlignment="1">
      <alignment horizontal="center"/>
    </xf>
    <xf numFmtId="0" fontId="158" fillId="8" borderId="1" xfId="0" applyFont="1" applyFill="1" applyBorder="1"/>
    <xf numFmtId="17" fontId="158" fillId="8" borderId="1" xfId="0" applyNumberFormat="1" applyFont="1" applyFill="1" applyBorder="1"/>
    <xf numFmtId="0" fontId="158" fillId="8" borderId="0" xfId="0" applyFont="1" applyFill="1"/>
    <xf numFmtId="0" fontId="64" fillId="0" borderId="8" xfId="0" applyFont="1" applyBorder="1" applyAlignment="1">
      <alignment horizontal="center"/>
    </xf>
    <xf numFmtId="0" fontId="64" fillId="0" borderId="8" xfId="0" applyFont="1" applyBorder="1"/>
    <xf numFmtId="0" fontId="64" fillId="0" borderId="25" xfId="0" applyFont="1" applyBorder="1" applyAlignment="1">
      <alignment horizontal="center"/>
    </xf>
    <xf numFmtId="0" fontId="64" fillId="0" borderId="20" xfId="0" applyFont="1" applyBorder="1"/>
    <xf numFmtId="0" fontId="159" fillId="0" borderId="11" xfId="0" applyFont="1" applyBorder="1" applyAlignment="1">
      <alignment horizontal="center"/>
    </xf>
    <xf numFmtId="0" fontId="159" fillId="0" borderId="12" xfId="0" applyFont="1" applyBorder="1"/>
    <xf numFmtId="0" fontId="33" fillId="0" borderId="20" xfId="0" applyFont="1" applyBorder="1"/>
    <xf numFmtId="0" fontId="0" fillId="0" borderId="20" xfId="0" applyBorder="1" applyAlignment="1">
      <alignment wrapText="1"/>
    </xf>
    <xf numFmtId="0" fontId="64" fillId="0" borderId="17" xfId="0" applyFont="1" applyBorder="1"/>
    <xf numFmtId="0" fontId="26" fillId="0" borderId="1" xfId="0" applyFont="1" applyBorder="1" applyAlignment="1">
      <alignment horizontal="left" wrapText="1"/>
    </xf>
    <xf numFmtId="0" fontId="26" fillId="0" borderId="1" xfId="0" applyFont="1" applyBorder="1" applyAlignment="1">
      <alignment horizontal="left"/>
    </xf>
    <xf numFmtId="0" fontId="160" fillId="0" borderId="0" xfId="0" applyFont="1" applyAlignment="1">
      <alignment horizontal="center"/>
    </xf>
    <xf numFmtId="0" fontId="67" fillId="0" borderId="1" xfId="0" applyFont="1" applyBorder="1" applyAlignment="1">
      <alignment horizontal="center" vertical="center" wrapText="1"/>
    </xf>
    <xf numFmtId="0" fontId="63" fillId="8" borderId="1" xfId="0" applyFont="1" applyFill="1" applyBorder="1" applyAlignment="1">
      <alignment horizontal="center"/>
    </xf>
    <xf numFmtId="0" fontId="120" fillId="6" borderId="1" xfId="0" applyFont="1" applyFill="1" applyBorder="1" applyAlignment="1">
      <alignment vertical="center"/>
    </xf>
    <xf numFmtId="0" fontId="33" fillId="6" borderId="1" xfId="0" applyFont="1" applyFill="1" applyBorder="1"/>
    <xf numFmtId="0" fontId="0" fillId="6" borderId="1" xfId="0" applyFill="1" applyBorder="1"/>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67" fillId="5" borderId="8" xfId="0" applyFont="1" applyFill="1" applyBorder="1" applyAlignment="1">
      <alignment horizontal="center" vertical="center" wrapText="1"/>
    </xf>
    <xf numFmtId="0" fontId="63" fillId="8" borderId="1" xfId="0" applyFont="1" applyFill="1" applyBorder="1" applyAlignment="1">
      <alignment vertical="center" wrapText="1"/>
    </xf>
    <xf numFmtId="17" fontId="0" fillId="0" borderId="1" xfId="0" applyNumberFormat="1" applyBorder="1" applyAlignment="1">
      <alignment horizontal="center" vertical="center" wrapText="1"/>
    </xf>
    <xf numFmtId="0" fontId="31" fillId="0" borderId="1" xfId="0" applyFont="1" applyBorder="1" applyAlignment="1">
      <alignment horizontal="center" vertical="center" wrapText="1"/>
    </xf>
    <xf numFmtId="0" fontId="26" fillId="5"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64"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1" fillId="5"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67" fillId="5" borderId="17" xfId="0" applyFont="1" applyFill="1" applyBorder="1" applyAlignment="1">
      <alignment horizontal="center" vertical="center" wrapText="1"/>
    </xf>
    <xf numFmtId="0" fontId="36" fillId="0" borderId="1" xfId="2" applyFont="1" applyFill="1" applyBorder="1" applyAlignment="1">
      <alignment horizontal="center" vertical="center" wrapText="1"/>
    </xf>
    <xf numFmtId="0" fontId="63" fillId="8" borderId="1" xfId="2" applyFont="1" applyFill="1" applyBorder="1" applyAlignment="1">
      <alignment horizontal="center" vertical="center" wrapText="1"/>
    </xf>
    <xf numFmtId="0" fontId="26" fillId="21" borderId="1" xfId="0" applyFont="1" applyFill="1" applyBorder="1" applyAlignment="1">
      <alignment horizontal="left" wrapText="1"/>
    </xf>
    <xf numFmtId="0" fontId="26" fillId="21" borderId="1" xfId="0" applyFont="1" applyFill="1" applyBorder="1" applyAlignment="1">
      <alignment horizontal="left"/>
    </xf>
    <xf numFmtId="0" fontId="0" fillId="21" borderId="1" xfId="0" applyFill="1" applyBorder="1" applyAlignment="1">
      <alignment horizontal="center"/>
    </xf>
    <xf numFmtId="0" fontId="15" fillId="21" borderId="1" xfId="0" applyFont="1" applyFill="1" applyBorder="1" applyAlignment="1">
      <alignment horizontal="center"/>
    </xf>
    <xf numFmtId="0" fontId="164" fillId="21" borderId="1" xfId="0" applyFont="1" applyFill="1" applyBorder="1" applyAlignment="1">
      <alignment vertical="center" wrapText="1"/>
    </xf>
    <xf numFmtId="0" fontId="36" fillId="21" borderId="1" xfId="0" applyFont="1" applyFill="1" applyBorder="1" applyAlignment="1">
      <alignment horizontal="center" vertical="center"/>
    </xf>
    <xf numFmtId="0" fontId="63" fillId="8" borderId="1" xfId="0" applyFont="1" applyFill="1" applyBorder="1" applyAlignment="1">
      <alignment horizontal="center" vertical="center"/>
    </xf>
    <xf numFmtId="0" fontId="2" fillId="21" borderId="17" xfId="0" applyFont="1" applyFill="1" applyBorder="1" applyAlignment="1">
      <alignment horizontal="center" vertical="center"/>
    </xf>
    <xf numFmtId="0" fontId="15" fillId="0" borderId="1" xfId="0" applyFont="1" applyBorder="1" applyAlignment="1">
      <alignment horizontal="center"/>
    </xf>
    <xf numFmtId="0" fontId="80" fillId="0" borderId="1" xfId="0" applyFont="1" applyBorder="1" applyAlignment="1">
      <alignment horizontal="center"/>
    </xf>
    <xf numFmtId="0" fontId="80" fillId="0" borderId="1" xfId="0" applyFont="1" applyBorder="1"/>
    <xf numFmtId="0" fontId="165" fillId="8" borderId="1" xfId="0" applyFont="1" applyFill="1" applyBorder="1"/>
    <xf numFmtId="0" fontId="166" fillId="8" borderId="1" xfId="0" applyFont="1" applyFill="1" applyBorder="1" applyAlignment="1">
      <alignment horizontal="left" wrapText="1"/>
    </xf>
    <xf numFmtId="0" fontId="166" fillId="8" borderId="1" xfId="0" applyFont="1" applyFill="1" applyBorder="1" applyAlignment="1">
      <alignment horizontal="left"/>
    </xf>
    <xf numFmtId="0" fontId="165" fillId="8" borderId="1" xfId="0" applyFont="1" applyFill="1" applyBorder="1" applyAlignment="1">
      <alignment horizontal="center"/>
    </xf>
    <xf numFmtId="0" fontId="24" fillId="0" borderId="1" xfId="0" applyFont="1" applyBorder="1" applyAlignment="1">
      <alignment horizontal="center"/>
    </xf>
    <xf numFmtId="0" fontId="43" fillId="35" borderId="1" xfId="0" applyFont="1" applyFill="1" applyBorder="1" applyAlignment="1">
      <alignment vertical="center"/>
    </xf>
    <xf numFmtId="0" fontId="24" fillId="35" borderId="1" xfId="0" applyFont="1" applyFill="1" applyBorder="1" applyAlignment="1">
      <alignment horizontal="center"/>
    </xf>
    <xf numFmtId="0" fontId="0" fillId="35" borderId="0" xfId="0" applyFill="1"/>
    <xf numFmtId="0" fontId="38" fillId="35" borderId="1" xfId="0" applyFont="1" applyFill="1" applyBorder="1" applyAlignment="1">
      <alignment horizontal="center"/>
    </xf>
    <xf numFmtId="0" fontId="38" fillId="35" borderId="8" xfId="0" applyFont="1" applyFill="1" applyBorder="1" applyAlignment="1">
      <alignment wrapText="1"/>
    </xf>
    <xf numFmtId="0" fontId="32" fillId="35" borderId="1" xfId="0" applyFont="1" applyFill="1" applyBorder="1"/>
    <xf numFmtId="0" fontId="32" fillId="35" borderId="1" xfId="0" applyFont="1" applyFill="1" applyBorder="1" applyAlignment="1">
      <alignment horizontal="center"/>
    </xf>
    <xf numFmtId="0" fontId="167" fillId="35" borderId="1" xfId="0" applyFont="1" applyFill="1" applyBorder="1" applyAlignment="1">
      <alignment horizontal="center"/>
    </xf>
    <xf numFmtId="0" fontId="32" fillId="35" borderId="0" xfId="0" applyFont="1" applyFill="1"/>
    <xf numFmtId="0" fontId="0" fillId="23" borderId="1" xfId="0" applyFill="1" applyBorder="1" applyAlignment="1">
      <alignment horizontal="center"/>
    </xf>
    <xf numFmtId="0" fontId="24" fillId="23" borderId="1" xfId="0" applyFont="1" applyFill="1" applyBorder="1" applyAlignment="1">
      <alignment horizontal="center"/>
    </xf>
    <xf numFmtId="0" fontId="31" fillId="23" borderId="1" xfId="0" applyFont="1" applyFill="1" applyBorder="1"/>
    <xf numFmtId="0" fontId="0" fillId="23" borderId="0" xfId="0" applyFill="1"/>
    <xf numFmtId="17" fontId="31" fillId="0" borderId="1" xfId="0" applyNumberFormat="1" applyFont="1" applyBorder="1"/>
    <xf numFmtId="0" fontId="37" fillId="0" borderId="1" xfId="0" applyFont="1" applyBorder="1" applyAlignment="1">
      <alignment wrapText="1"/>
    </xf>
    <xf numFmtId="0" fontId="24" fillId="0" borderId="8" xfId="0" applyFont="1" applyBorder="1" applyAlignment="1">
      <alignment horizontal="center"/>
    </xf>
    <xf numFmtId="0" fontId="111" fillId="0" borderId="8" xfId="0" applyFont="1" applyBorder="1" applyAlignment="1">
      <alignment wrapText="1"/>
    </xf>
    <xf numFmtId="0" fontId="31" fillId="30" borderId="75" xfId="0" applyFont="1" applyFill="1" applyBorder="1"/>
    <xf numFmtId="0" fontId="31" fillId="30" borderId="11" xfId="0" applyFont="1" applyFill="1" applyBorder="1"/>
    <xf numFmtId="0" fontId="31" fillId="30" borderId="12" xfId="0" applyFont="1" applyFill="1" applyBorder="1"/>
    <xf numFmtId="0" fontId="31" fillId="8" borderId="17" xfId="0" applyFont="1" applyFill="1" applyBorder="1"/>
    <xf numFmtId="0" fontId="33" fillId="5" borderId="1" xfId="0" applyFont="1" applyFill="1" applyBorder="1"/>
    <xf numFmtId="0" fontId="38" fillId="0" borderId="8" xfId="0" applyFont="1" applyBorder="1" applyAlignment="1">
      <alignment horizontal="left"/>
    </xf>
    <xf numFmtId="0" fontId="31" fillId="66" borderId="75" xfId="0" applyFont="1" applyFill="1" applyBorder="1"/>
    <xf numFmtId="0" fontId="31" fillId="66" borderId="11" xfId="0" applyFont="1" applyFill="1" applyBorder="1"/>
    <xf numFmtId="0" fontId="31" fillId="66" borderId="12" xfId="0" applyFont="1" applyFill="1" applyBorder="1"/>
    <xf numFmtId="0" fontId="31" fillId="0" borderId="75" xfId="0" applyFont="1" applyBorder="1"/>
    <xf numFmtId="0" fontId="31" fillId="0" borderId="11" xfId="0" applyFont="1" applyBorder="1"/>
    <xf numFmtId="0" fontId="155" fillId="67" borderId="75" xfId="0" applyFont="1" applyFill="1" applyBorder="1" applyAlignment="1">
      <alignment horizontal="center" vertical="center"/>
    </xf>
    <xf numFmtId="0" fontId="155" fillId="67" borderId="11" xfId="0" applyFont="1" applyFill="1" applyBorder="1" applyAlignment="1">
      <alignment horizontal="center" vertical="center"/>
    </xf>
    <xf numFmtId="0" fontId="155" fillId="67" borderId="12" xfId="0" applyFont="1" applyFill="1" applyBorder="1" applyAlignment="1">
      <alignment horizontal="center" vertical="center"/>
    </xf>
    <xf numFmtId="0" fontId="31" fillId="8" borderId="20" xfId="0" applyFont="1" applyFill="1" applyBorder="1"/>
    <xf numFmtId="0" fontId="160" fillId="39" borderId="11" xfId="0" applyFont="1" applyFill="1" applyBorder="1"/>
    <xf numFmtId="0" fontId="160" fillId="39" borderId="12" xfId="0" applyFont="1" applyFill="1" applyBorder="1"/>
    <xf numFmtId="0" fontId="0" fillId="0" borderId="0" xfId="0" applyAlignment="1">
      <alignment horizontal="center" vertical="center" wrapText="1"/>
    </xf>
    <xf numFmtId="2" fontId="0" fillId="0" borderId="0" xfId="0" applyNumberFormat="1" applyAlignment="1">
      <alignment horizontal="center" vertical="center"/>
    </xf>
    <xf numFmtId="0" fontId="9"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wrapText="1"/>
    </xf>
    <xf numFmtId="0" fontId="32" fillId="0" borderId="1" xfId="0" applyFont="1" applyBorder="1" applyAlignment="1">
      <alignment vertical="center" wrapText="1"/>
    </xf>
    <xf numFmtId="0" fontId="4" fillId="0" borderId="20" xfId="0" applyFont="1" applyBorder="1" applyAlignment="1">
      <alignment horizontal="center" vertical="center" wrapText="1"/>
    </xf>
    <xf numFmtId="0" fontId="9" fillId="0" borderId="1" xfId="0" applyFont="1" applyBorder="1" applyAlignment="1">
      <alignment horizontal="left" indent="1"/>
    </xf>
    <xf numFmtId="0" fontId="9" fillId="0" borderId="20" xfId="0" applyFont="1" applyBorder="1" applyAlignment="1">
      <alignment horizontal="left" indent="1"/>
    </xf>
    <xf numFmtId="0" fontId="138" fillId="8" borderId="0" xfId="0" applyFont="1" applyFill="1" applyAlignment="1">
      <alignment horizontal="center" vertical="center"/>
    </xf>
    <xf numFmtId="0" fontId="138" fillId="8" borderId="1" xfId="0" applyFont="1" applyFill="1" applyBorder="1" applyAlignment="1">
      <alignment vertical="center" wrapText="1"/>
    </xf>
    <xf numFmtId="0" fontId="138" fillId="8" borderId="0" xfId="0" applyFont="1" applyFill="1" applyAlignment="1">
      <alignment vertical="center"/>
    </xf>
    <xf numFmtId="0" fontId="33" fillId="0" borderId="0" xfId="0" applyFont="1" applyAlignment="1">
      <alignment wrapText="1"/>
    </xf>
    <xf numFmtId="2" fontId="31" fillId="5" borderId="1" xfId="0" applyNumberFormat="1" applyFont="1" applyFill="1" applyBorder="1" applyAlignment="1">
      <alignment horizontal="center" vertical="center"/>
    </xf>
    <xf numFmtId="0" fontId="31" fillId="68" borderId="0" xfId="0" applyFont="1" applyFill="1" applyAlignment="1">
      <alignment horizontal="center"/>
    </xf>
    <xf numFmtId="0" fontId="0" fillId="68" borderId="0" xfId="0" applyFill="1" applyAlignment="1">
      <alignment horizontal="center"/>
    </xf>
    <xf numFmtId="0" fontId="0" fillId="68" borderId="0" xfId="0" applyFill="1"/>
    <xf numFmtId="2" fontId="0" fillId="68" borderId="0" xfId="0" applyNumberFormat="1" applyFill="1" applyAlignment="1">
      <alignment horizontal="center" vertical="center"/>
    </xf>
    <xf numFmtId="0" fontId="0" fillId="0" borderId="1" xfId="0" applyBorder="1" applyAlignment="1">
      <alignment wrapText="1"/>
    </xf>
    <xf numFmtId="2" fontId="33" fillId="0" borderId="1" xfId="0" applyNumberFormat="1" applyFont="1" applyBorder="1" applyAlignment="1">
      <alignment horizontal="center"/>
    </xf>
    <xf numFmtId="0" fontId="33" fillId="0" borderId="1" xfId="0" applyFont="1" applyBorder="1" applyAlignment="1">
      <alignment wrapText="1"/>
    </xf>
    <xf numFmtId="0" fontId="0" fillId="0" borderId="8" xfId="0" applyBorder="1" applyAlignment="1">
      <alignment wrapText="1"/>
    </xf>
    <xf numFmtId="0" fontId="0" fillId="0" borderId="1" xfId="0" applyBorder="1" applyAlignment="1">
      <alignment horizontal="left"/>
    </xf>
    <xf numFmtId="0" fontId="33" fillId="5" borderId="8" xfId="0" applyFont="1" applyFill="1" applyBorder="1" applyAlignment="1">
      <alignment wrapText="1"/>
    </xf>
    <xf numFmtId="2" fontId="33" fillId="5" borderId="0" xfId="0" applyNumberFormat="1" applyFont="1" applyFill="1" applyAlignment="1">
      <alignment horizontal="center" vertical="center"/>
    </xf>
    <xf numFmtId="0" fontId="32" fillId="0" borderId="0" xfId="0" applyFont="1" applyAlignment="1">
      <alignment horizontal="center"/>
    </xf>
    <xf numFmtId="0" fontId="38" fillId="0" borderId="0" xfId="0" applyFont="1" applyAlignment="1">
      <alignment horizontal="center"/>
    </xf>
    <xf numFmtId="0" fontId="32" fillId="0" borderId="0" xfId="0" applyFont="1" applyAlignment="1">
      <alignment horizontal="center" wrapText="1"/>
    </xf>
    <xf numFmtId="2" fontId="32" fillId="0" borderId="0" xfId="0" applyNumberFormat="1" applyFont="1" applyAlignment="1">
      <alignment horizontal="center" vertical="center"/>
    </xf>
    <xf numFmtId="0" fontId="32" fillId="0" borderId="0" xfId="0" applyFont="1" applyAlignment="1">
      <alignment horizontal="left"/>
    </xf>
    <xf numFmtId="0" fontId="31" fillId="21" borderId="17" xfId="0" applyFont="1" applyFill="1" applyBorder="1" applyAlignment="1">
      <alignment horizontal="center"/>
    </xf>
    <xf numFmtId="0" fontId="31" fillId="21" borderId="17" xfId="0" applyFont="1" applyFill="1" applyBorder="1"/>
    <xf numFmtId="2" fontId="31" fillId="21" borderId="17" xfId="0" applyNumberFormat="1" applyFont="1" applyFill="1" applyBorder="1" applyAlignment="1">
      <alignment horizontal="center" vertical="center"/>
    </xf>
    <xf numFmtId="0" fontId="31" fillId="65" borderId="1" xfId="0" applyFont="1" applyFill="1" applyBorder="1" applyAlignment="1">
      <alignment horizontal="center"/>
    </xf>
    <xf numFmtId="0" fontId="31" fillId="65" borderId="1" xfId="0" applyFont="1" applyFill="1" applyBorder="1"/>
    <xf numFmtId="2" fontId="31" fillId="65" borderId="1" xfId="0" applyNumberFormat="1" applyFont="1" applyFill="1" applyBorder="1" applyAlignment="1">
      <alignment horizontal="center" vertical="center"/>
    </xf>
    <xf numFmtId="0" fontId="9" fillId="0" borderId="1" xfId="0" applyFont="1" applyBorder="1" applyAlignment="1">
      <alignment wrapText="1"/>
    </xf>
    <xf numFmtId="0" fontId="9" fillId="0" borderId="0" xfId="0" applyFont="1" applyAlignment="1">
      <alignment horizontal="left" indent="1"/>
    </xf>
    <xf numFmtId="0" fontId="80" fillId="8" borderId="0" xfId="0" applyFont="1" applyFill="1" applyAlignment="1">
      <alignment horizontal="center"/>
    </xf>
    <xf numFmtId="0" fontId="80" fillId="8" borderId="0" xfId="0" applyFont="1" applyFill="1"/>
    <xf numFmtId="0" fontId="33" fillId="25" borderId="1" xfId="0" applyFont="1" applyFill="1" applyBorder="1" applyAlignment="1">
      <alignment horizontal="center"/>
    </xf>
    <xf numFmtId="0" fontId="114" fillId="25" borderId="1" xfId="0" applyFont="1" applyFill="1" applyBorder="1"/>
    <xf numFmtId="0" fontId="43" fillId="25" borderId="1" xfId="0" applyFont="1" applyFill="1" applyBorder="1"/>
    <xf numFmtId="0" fontId="0" fillId="25" borderId="0" xfId="0" applyFill="1"/>
    <xf numFmtId="0" fontId="33" fillId="25" borderId="1" xfId="0" applyFont="1" applyFill="1" applyBorder="1"/>
    <xf numFmtId="0" fontId="0" fillId="25" borderId="1" xfId="0" applyFill="1" applyBorder="1"/>
    <xf numFmtId="2" fontId="0" fillId="25" borderId="0" xfId="0" applyNumberFormat="1" applyFill="1" applyAlignment="1">
      <alignment horizontal="center" vertical="center"/>
    </xf>
    <xf numFmtId="0" fontId="31" fillId="21" borderId="1" xfId="0" applyFont="1" applyFill="1" applyBorder="1" applyAlignment="1">
      <alignment horizontal="center"/>
    </xf>
    <xf numFmtId="0" fontId="9" fillId="0" borderId="8" xfId="0" applyFont="1" applyBorder="1" applyAlignment="1">
      <alignment horizontal="left" vertical="center" wrapText="1"/>
    </xf>
    <xf numFmtId="0" fontId="9" fillId="0" borderId="20" xfId="0" applyFont="1" applyBorder="1" applyAlignment="1">
      <alignment vertical="center" wrapText="1"/>
    </xf>
    <xf numFmtId="0" fontId="36" fillId="0" borderId="0" xfId="0" applyFont="1" applyAlignment="1">
      <alignment vertical="center" wrapText="1"/>
    </xf>
    <xf numFmtId="0" fontId="9" fillId="39" borderId="1" xfId="0" applyFont="1" applyFill="1" applyBorder="1" applyAlignment="1">
      <alignment horizontal="left" indent="1"/>
    </xf>
    <xf numFmtId="0" fontId="0" fillId="39" borderId="0" xfId="0" applyFill="1"/>
    <xf numFmtId="0" fontId="33" fillId="39" borderId="0" xfId="0" applyFont="1" applyFill="1"/>
    <xf numFmtId="0" fontId="31" fillId="21" borderId="8" xfId="0" applyFont="1" applyFill="1" applyBorder="1" applyAlignment="1">
      <alignment horizontal="center"/>
    </xf>
    <xf numFmtId="0" fontId="31" fillId="21" borderId="8" xfId="0" applyFont="1" applyFill="1" applyBorder="1"/>
    <xf numFmtId="0" fontId="31" fillId="31" borderId="1" xfId="0" applyFont="1" applyFill="1" applyBorder="1" applyAlignment="1">
      <alignment horizontal="center"/>
    </xf>
    <xf numFmtId="0" fontId="31" fillId="31" borderId="1" xfId="0" applyFont="1" applyFill="1" applyBorder="1"/>
    <xf numFmtId="0" fontId="9" fillId="0" borderId="20" xfId="0" applyFont="1" applyBorder="1" applyAlignment="1">
      <alignment horizontal="center" vertical="center" wrapText="1"/>
    </xf>
    <xf numFmtId="0" fontId="138" fillId="8" borderId="0" xfId="0" applyFont="1" applyFill="1"/>
    <xf numFmtId="0" fontId="138" fillId="8" borderId="0" xfId="0" applyFont="1" applyFill="1" applyAlignment="1">
      <alignment wrapText="1"/>
    </xf>
    <xf numFmtId="49" fontId="0" fillId="0" borderId="0" xfId="0" applyNumberFormat="1" applyAlignment="1">
      <alignment horizontal="center" wrapText="1"/>
    </xf>
    <xf numFmtId="49" fontId="0" fillId="69" borderId="0" xfId="0" applyNumberFormat="1" applyFill="1" applyAlignment="1">
      <alignment horizontal="center" wrapText="1"/>
    </xf>
    <xf numFmtId="49" fontId="15" fillId="0" borderId="0" xfId="0" applyNumberFormat="1" applyFont="1" applyAlignment="1">
      <alignment horizontal="center" wrapText="1"/>
    </xf>
    <xf numFmtId="49" fontId="0" fillId="70" borderId="0" xfId="0" applyNumberFormat="1" applyFill="1" applyAlignment="1">
      <alignment horizontal="center" wrapText="1"/>
    </xf>
    <xf numFmtId="49" fontId="64" fillId="0" borderId="0" xfId="0" applyNumberFormat="1" applyFont="1" applyAlignment="1">
      <alignment horizontal="center" vertical="center" wrapText="1"/>
    </xf>
    <xf numFmtId="0" fontId="169" fillId="0" borderId="1" xfId="0" applyFont="1" applyBorder="1" applyAlignment="1">
      <alignment horizontal="center" wrapText="1"/>
    </xf>
    <xf numFmtId="0" fontId="170" fillId="0" borderId="1" xfId="0" applyFont="1" applyBorder="1" applyAlignment="1">
      <alignment horizontal="center" wrapText="1" shrinkToFit="1"/>
    </xf>
    <xf numFmtId="0" fontId="0" fillId="0" borderId="0" xfId="0" applyAlignment="1">
      <alignment horizontal="center" wrapText="1"/>
    </xf>
    <xf numFmtId="0" fontId="38" fillId="5" borderId="1" xfId="0" applyFont="1" applyFill="1" applyBorder="1" applyAlignment="1">
      <alignment horizontal="center" wrapText="1"/>
    </xf>
    <xf numFmtId="0" fontId="31" fillId="71" borderId="0" xfId="0" applyFont="1" applyFill="1" applyAlignment="1">
      <alignment horizontal="center" wrapText="1"/>
    </xf>
    <xf numFmtId="0" fontId="31" fillId="23" borderId="1" xfId="0" applyFont="1" applyFill="1" applyBorder="1" applyAlignment="1">
      <alignment horizontal="center" wrapText="1"/>
    </xf>
    <xf numFmtId="0" fontId="0" fillId="69" borderId="0" xfId="0" applyFill="1" applyAlignment="1">
      <alignment horizontal="center" wrapText="1"/>
    </xf>
    <xf numFmtId="0" fontId="31" fillId="16" borderId="1" xfId="0" applyFont="1" applyFill="1" applyBorder="1" applyAlignment="1">
      <alignment horizontal="center" wrapText="1"/>
    </xf>
    <xf numFmtId="0" fontId="31" fillId="39" borderId="1" xfId="0" applyFont="1" applyFill="1" applyBorder="1" applyAlignment="1">
      <alignment horizontal="center" vertical="center" wrapText="1"/>
    </xf>
    <xf numFmtId="0" fontId="171" fillId="70" borderId="0" xfId="0" applyFont="1" applyFill="1" applyAlignment="1">
      <alignment wrapText="1"/>
    </xf>
    <xf numFmtId="0" fontId="171" fillId="0" borderId="0" xfId="0" applyFont="1" applyAlignment="1">
      <alignment wrapText="1"/>
    </xf>
    <xf numFmtId="0" fontId="0" fillId="72" borderId="0" xfId="0" applyFill="1" applyAlignment="1">
      <alignment horizontal="center" wrapText="1"/>
    </xf>
    <xf numFmtId="0" fontId="0" fillId="0" borderId="0" xfId="0" quotePrefix="1" applyAlignment="1">
      <alignment horizontal="center" wrapText="1"/>
    </xf>
    <xf numFmtId="0" fontId="9" fillId="0" borderId="8" xfId="0" applyFont="1" applyBorder="1" applyAlignment="1">
      <alignment wrapText="1"/>
    </xf>
    <xf numFmtId="0" fontId="9" fillId="0" borderId="20" xfId="0" applyFont="1" applyBorder="1" applyAlignment="1">
      <alignment wrapText="1"/>
    </xf>
    <xf numFmtId="0" fontId="9" fillId="0" borderId="8" xfId="0" applyFont="1" applyBorder="1" applyAlignment="1">
      <alignment horizontal="left" wrapText="1"/>
    </xf>
    <xf numFmtId="0" fontId="32" fillId="23" borderId="0" xfId="0" applyFont="1" applyFill="1" applyAlignment="1">
      <alignment wrapText="1"/>
    </xf>
    <xf numFmtId="3" fontId="0" fillId="0" borderId="0" xfId="0" applyNumberFormat="1"/>
    <xf numFmtId="164" fontId="0" fillId="0" borderId="0" xfId="0" applyNumberFormat="1"/>
    <xf numFmtId="4" fontId="0" fillId="0" borderId="0" xfId="0" applyNumberFormat="1"/>
    <xf numFmtId="0" fontId="173" fillId="0" borderId="0" xfId="0" applyFont="1"/>
    <xf numFmtId="0" fontId="31" fillId="73" borderId="0" xfId="0" applyFont="1" applyFill="1"/>
    <xf numFmtId="0" fontId="176" fillId="0" borderId="0" xfId="0" applyFont="1" applyAlignment="1">
      <alignment horizontal="left"/>
    </xf>
    <xf numFmtId="0" fontId="0" fillId="0" borderId="0" xfId="0" applyAlignment="1">
      <alignment horizontal="left"/>
    </xf>
    <xf numFmtId="0" fontId="31" fillId="0" borderId="47" xfId="0" applyFont="1" applyBorder="1"/>
    <xf numFmtId="49" fontId="0" fillId="0" borderId="0" xfId="0" applyNumberFormat="1"/>
    <xf numFmtId="0" fontId="172" fillId="75" borderId="27" xfId="0" applyFont="1" applyFill="1" applyBorder="1" applyAlignment="1">
      <alignment horizontal="center" vertical="center"/>
    </xf>
    <xf numFmtId="0" fontId="0" fillId="76" borderId="0" xfId="0" applyFill="1"/>
    <xf numFmtId="0" fontId="172" fillId="75" borderId="76" xfId="0" applyFont="1" applyFill="1" applyBorder="1" applyAlignment="1">
      <alignment horizontal="center" vertical="center"/>
    </xf>
    <xf numFmtId="0" fontId="178" fillId="0" borderId="19" xfId="0" applyFont="1" applyBorder="1" applyAlignment="1">
      <alignment vertical="top" wrapText="1"/>
    </xf>
    <xf numFmtId="0" fontId="172" fillId="75" borderId="43" xfId="0" applyFont="1" applyFill="1" applyBorder="1" applyAlignment="1">
      <alignment horizontal="center" vertical="center"/>
    </xf>
    <xf numFmtId="0" fontId="179" fillId="0" borderId="19" xfId="0" applyFont="1" applyBorder="1"/>
    <xf numFmtId="0" fontId="179" fillId="0" borderId="0" xfId="0" applyFont="1"/>
    <xf numFmtId="164" fontId="0" fillId="77" borderId="0" xfId="0" applyNumberFormat="1" applyFill="1" applyAlignment="1">
      <alignment horizontal="right"/>
    </xf>
    <xf numFmtId="164" fontId="0" fillId="77" borderId="46" xfId="0" applyNumberFormat="1" applyFill="1" applyBorder="1" applyAlignment="1">
      <alignment horizontal="right"/>
    </xf>
    <xf numFmtId="164" fontId="177" fillId="77" borderId="0" xfId="0" applyNumberFormat="1" applyFont="1" applyFill="1" applyAlignment="1">
      <alignment horizontal="right"/>
    </xf>
    <xf numFmtId="164" fontId="31" fillId="77" borderId="0" xfId="0" applyNumberFormat="1" applyFont="1" applyFill="1" applyAlignment="1">
      <alignment horizontal="right"/>
    </xf>
    <xf numFmtId="164" fontId="31" fillId="77" borderId="46" xfId="0" applyNumberFormat="1" applyFont="1" applyFill="1" applyBorder="1" applyAlignment="1">
      <alignment horizontal="right"/>
    </xf>
    <xf numFmtId="2" fontId="2" fillId="0" borderId="23" xfId="0" applyNumberFormat="1" applyFont="1" applyBorder="1" applyAlignment="1">
      <alignment horizontal="center" vertical="center"/>
    </xf>
    <xf numFmtId="0" fontId="2" fillId="0" borderId="20" xfId="0" applyFont="1" applyBorder="1" applyAlignment="1">
      <alignment horizontal="center" vertical="center"/>
    </xf>
    <xf numFmtId="0" fontId="2" fillId="0" borderId="20" xfId="0" applyFont="1" applyBorder="1" applyAlignment="1">
      <alignment horizontal="center" vertical="center" wrapText="1"/>
    </xf>
    <xf numFmtId="0" fontId="1" fillId="0" borderId="0" xfId="0" applyFont="1" applyAlignment="1">
      <alignment horizontal="center" vertical="center"/>
    </xf>
    <xf numFmtId="0" fontId="3" fillId="5" borderId="1"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50" xfId="0" applyFont="1" applyFill="1" applyBorder="1" applyAlignment="1">
      <alignment horizontal="center" vertical="center"/>
    </xf>
    <xf numFmtId="0" fontId="3" fillId="5" borderId="51" xfId="0" applyFont="1" applyFill="1" applyBorder="1" applyAlignment="1">
      <alignment horizontal="center" vertical="center"/>
    </xf>
    <xf numFmtId="0" fontId="34" fillId="5" borderId="45" xfId="0" applyFont="1" applyFill="1" applyBorder="1" applyAlignment="1">
      <alignment horizontal="center" vertical="center" wrapText="1"/>
    </xf>
    <xf numFmtId="0" fontId="34" fillId="5" borderId="44" xfId="0" applyFont="1" applyFill="1" applyBorder="1" applyAlignment="1">
      <alignment horizontal="center" vertical="center" wrapText="1"/>
    </xf>
    <xf numFmtId="0" fontId="34" fillId="5" borderId="21" xfId="0" applyFont="1" applyFill="1" applyBorder="1" applyAlignment="1">
      <alignment horizontal="center" vertical="center" wrapText="1"/>
    </xf>
    <xf numFmtId="0" fontId="34" fillId="5" borderId="25" xfId="0" applyFont="1" applyFill="1" applyBorder="1" applyAlignment="1">
      <alignment horizontal="center" vertical="center" wrapText="1"/>
    </xf>
    <xf numFmtId="0" fontId="34" fillId="5" borderId="45" xfId="0" applyFont="1" applyFill="1" applyBorder="1" applyAlignment="1">
      <alignment horizontal="center" vertical="center"/>
    </xf>
    <xf numFmtId="0" fontId="34" fillId="5" borderId="44" xfId="0" applyFont="1" applyFill="1" applyBorder="1" applyAlignment="1">
      <alignment horizontal="center" vertical="center"/>
    </xf>
    <xf numFmtId="0" fontId="34" fillId="5" borderId="49" xfId="0" applyFont="1" applyFill="1" applyBorder="1" applyAlignment="1">
      <alignment horizontal="center" vertical="center"/>
    </xf>
    <xf numFmtId="0" fontId="34" fillId="5" borderId="34" xfId="0" applyFont="1" applyFill="1" applyBorder="1" applyAlignment="1">
      <alignment horizontal="center" vertical="center"/>
    </xf>
    <xf numFmtId="0" fontId="62" fillId="5" borderId="45" xfId="0" applyFont="1" applyFill="1" applyBorder="1" applyAlignment="1">
      <alignment horizontal="center" vertical="center" wrapText="1"/>
    </xf>
    <xf numFmtId="0" fontId="62" fillId="5" borderId="44" xfId="0" applyFont="1" applyFill="1" applyBorder="1" applyAlignment="1">
      <alignment horizontal="center" vertical="center" wrapText="1"/>
    </xf>
    <xf numFmtId="0" fontId="62" fillId="5" borderId="21" xfId="0" applyFont="1" applyFill="1" applyBorder="1" applyAlignment="1">
      <alignment horizontal="center" vertical="center" wrapText="1"/>
    </xf>
    <xf numFmtId="0" fontId="62" fillId="5" borderId="25" xfId="0" applyFont="1" applyFill="1" applyBorder="1" applyAlignment="1">
      <alignment horizontal="center" vertical="center" wrapText="1"/>
    </xf>
    <xf numFmtId="0" fontId="62" fillId="5" borderId="49" xfId="0" applyFont="1" applyFill="1" applyBorder="1" applyAlignment="1">
      <alignment horizontal="center" vertical="center" wrapText="1"/>
    </xf>
    <xf numFmtId="0" fontId="62" fillId="5" borderId="34" xfId="0" applyFont="1" applyFill="1" applyBorder="1" applyAlignment="1">
      <alignment horizontal="center" vertical="center" wrapText="1"/>
    </xf>
    <xf numFmtId="49" fontId="4" fillId="0" borderId="0" xfId="0" applyNumberFormat="1" applyFont="1" applyAlignment="1">
      <alignment horizontal="left"/>
    </xf>
    <xf numFmtId="0" fontId="38" fillId="12" borderId="8" xfId="0" applyFont="1" applyFill="1" applyBorder="1" applyAlignment="1">
      <alignment horizontal="center" vertical="center"/>
    </xf>
    <xf numFmtId="0" fontId="38" fillId="12" borderId="20" xfId="0" applyFont="1" applyFill="1" applyBorder="1" applyAlignment="1">
      <alignment horizontal="center" vertical="center"/>
    </xf>
    <xf numFmtId="0" fontId="38" fillId="12" borderId="17" xfId="0" applyFont="1" applyFill="1" applyBorder="1" applyAlignment="1">
      <alignment horizontal="center" vertical="center"/>
    </xf>
    <xf numFmtId="0" fontId="38" fillId="5" borderId="45" xfId="0" applyFont="1" applyFill="1" applyBorder="1" applyAlignment="1">
      <alignment horizontal="center" vertical="center" wrapText="1"/>
    </xf>
    <xf numFmtId="0" fontId="38" fillId="5" borderId="44" xfId="0" applyFont="1" applyFill="1" applyBorder="1" applyAlignment="1">
      <alignment horizontal="center" vertical="center" wrapText="1"/>
    </xf>
    <xf numFmtId="0" fontId="38" fillId="5" borderId="49" xfId="0" applyFont="1" applyFill="1" applyBorder="1" applyAlignment="1">
      <alignment horizontal="center" vertical="center" wrapText="1"/>
    </xf>
    <xf numFmtId="0" fontId="38" fillId="5" borderId="34" xfId="0" applyFont="1" applyFill="1" applyBorder="1" applyAlignment="1">
      <alignment horizontal="center" vertical="center" wrapText="1"/>
    </xf>
    <xf numFmtId="0" fontId="34" fillId="5" borderId="49" xfId="0" applyFont="1" applyFill="1" applyBorder="1" applyAlignment="1">
      <alignment horizontal="center" vertical="center" wrapText="1"/>
    </xf>
    <xf numFmtId="0" fontId="34" fillId="5" borderId="34" xfId="0" applyFont="1" applyFill="1" applyBorder="1" applyAlignment="1">
      <alignment horizontal="center" vertical="center" wrapText="1"/>
    </xf>
    <xf numFmtId="0" fontId="31" fillId="5" borderId="10" xfId="0" applyFont="1" applyFill="1" applyBorder="1" applyAlignment="1">
      <alignment horizontal="center" vertical="center"/>
    </xf>
    <xf numFmtId="0" fontId="31" fillId="5" borderId="35" xfId="0" applyFont="1" applyFill="1" applyBorder="1" applyAlignment="1">
      <alignment horizontal="center" vertical="center"/>
    </xf>
    <xf numFmtId="0" fontId="2" fillId="0" borderId="8" xfId="0" applyFont="1" applyBorder="1" applyAlignment="1">
      <alignment horizontal="center" vertical="center"/>
    </xf>
    <xf numFmtId="0" fontId="2" fillId="0" borderId="17" xfId="0" applyFont="1" applyBorder="1" applyAlignment="1">
      <alignment horizontal="center" vertical="center"/>
    </xf>
    <xf numFmtId="0" fontId="36" fillId="0" borderId="8" xfId="0" applyFont="1" applyBorder="1" applyAlignment="1">
      <alignment horizontal="center" vertical="center"/>
    </xf>
    <xf numFmtId="0" fontId="36" fillId="0" borderId="17" xfId="0" applyFont="1" applyBorder="1" applyAlignment="1">
      <alignment horizontal="center" vertical="center"/>
    </xf>
    <xf numFmtId="0" fontId="38" fillId="5" borderId="45" xfId="0" applyFont="1" applyFill="1" applyBorder="1" applyAlignment="1">
      <alignment horizontal="center" wrapText="1"/>
    </xf>
    <xf numFmtId="0" fontId="38" fillId="5" borderId="44" xfId="0" applyFont="1" applyFill="1" applyBorder="1" applyAlignment="1">
      <alignment horizontal="center" wrapText="1"/>
    </xf>
    <xf numFmtId="0" fontId="38" fillId="5" borderId="49" xfId="0" applyFont="1" applyFill="1" applyBorder="1" applyAlignment="1">
      <alignment horizontal="center" wrapText="1"/>
    </xf>
    <xf numFmtId="0" fontId="38" fillId="5" borderId="34" xfId="0" applyFont="1" applyFill="1" applyBorder="1" applyAlignment="1">
      <alignment horizontal="center" wrapText="1"/>
    </xf>
    <xf numFmtId="0" fontId="45" fillId="5" borderId="45" xfId="0" applyFont="1" applyFill="1" applyBorder="1" applyAlignment="1">
      <alignment horizontal="center" vertical="center"/>
    </xf>
    <xf numFmtId="0" fontId="45" fillId="5" borderId="44" xfId="0" applyFont="1" applyFill="1" applyBorder="1" applyAlignment="1">
      <alignment horizontal="center" vertical="center"/>
    </xf>
    <xf numFmtId="0" fontId="45" fillId="5" borderId="49" xfId="0" applyFont="1" applyFill="1" applyBorder="1" applyAlignment="1">
      <alignment horizontal="center" vertical="center"/>
    </xf>
    <xf numFmtId="0" fontId="45" fillId="5" borderId="34" xfId="0" applyFont="1" applyFill="1" applyBorder="1" applyAlignment="1">
      <alignment horizontal="center" vertical="center"/>
    </xf>
    <xf numFmtId="0" fontId="2" fillId="0" borderId="8" xfId="0" applyFont="1" applyBorder="1" applyAlignment="1">
      <alignment horizontal="center" vertical="center" wrapText="1"/>
    </xf>
    <xf numFmtId="0" fontId="2" fillId="0" borderId="17" xfId="0" applyFont="1" applyBorder="1" applyAlignment="1">
      <alignment horizontal="center" vertical="center" wrapText="1"/>
    </xf>
    <xf numFmtId="0" fontId="30" fillId="0" borderId="0" xfId="1" applyAlignment="1" applyProtection="1">
      <alignment horizontal="left" wrapText="1"/>
    </xf>
    <xf numFmtId="0" fontId="38" fillId="0" borderId="10" xfId="0" applyFont="1" applyBorder="1" applyAlignment="1">
      <alignment horizontal="right"/>
    </xf>
    <xf numFmtId="0" fontId="38" fillId="0" borderId="35" xfId="0" applyFont="1" applyBorder="1" applyAlignment="1">
      <alignment horizontal="right"/>
    </xf>
    <xf numFmtId="0" fontId="45" fillId="5" borderId="45" xfId="0" applyFont="1" applyFill="1" applyBorder="1" applyAlignment="1">
      <alignment horizontal="center" vertical="center" wrapText="1"/>
    </xf>
    <xf numFmtId="0" fontId="45" fillId="5" borderId="44" xfId="0" applyFont="1" applyFill="1" applyBorder="1" applyAlignment="1">
      <alignment horizontal="center" vertical="center" wrapText="1"/>
    </xf>
    <xf numFmtId="0" fontId="45" fillId="5" borderId="49" xfId="0" applyFont="1" applyFill="1" applyBorder="1" applyAlignment="1">
      <alignment horizontal="center" vertical="center" wrapText="1"/>
    </xf>
    <xf numFmtId="0" fontId="45" fillId="5" borderId="34"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4" fillId="5" borderId="21" xfId="0" applyFont="1" applyFill="1" applyBorder="1" applyAlignment="1">
      <alignment horizontal="center" vertical="center"/>
    </xf>
    <xf numFmtId="0" fontId="34" fillId="5" borderId="25" xfId="0" applyFont="1" applyFill="1" applyBorder="1" applyAlignment="1">
      <alignment horizontal="center" vertical="center"/>
    </xf>
    <xf numFmtId="0" fontId="3" fillId="5" borderId="17" xfId="0" applyFont="1" applyFill="1" applyBorder="1" applyAlignment="1">
      <alignment horizontal="center" vertical="center"/>
    </xf>
    <xf numFmtId="0" fontId="2" fillId="4" borderId="21" xfId="0" applyFont="1" applyFill="1" applyBorder="1" applyAlignment="1">
      <alignment horizontal="center" wrapText="1"/>
    </xf>
    <xf numFmtId="0" fontId="2" fillId="4" borderId="25" xfId="0" applyFont="1" applyFill="1" applyBorder="1" applyAlignment="1">
      <alignment horizontal="center" wrapText="1"/>
    </xf>
    <xf numFmtId="0" fontId="2" fillId="4" borderId="49" xfId="0" applyFont="1" applyFill="1" applyBorder="1" applyAlignment="1">
      <alignment horizontal="center" wrapText="1"/>
    </xf>
    <xf numFmtId="0" fontId="2" fillId="4" borderId="34" xfId="0" applyFont="1" applyFill="1" applyBorder="1" applyAlignment="1">
      <alignment horizontal="center" wrapText="1"/>
    </xf>
    <xf numFmtId="0" fontId="2" fillId="0" borderId="10" xfId="0" applyFont="1" applyBorder="1" applyAlignment="1">
      <alignment horizontal="center" vertical="center"/>
    </xf>
    <xf numFmtId="0" fontId="2" fillId="0" borderId="35" xfId="0" applyFont="1" applyBorder="1" applyAlignment="1">
      <alignment horizontal="center" vertical="center"/>
    </xf>
    <xf numFmtId="0" fontId="2" fillId="15" borderId="8" xfId="0" applyFont="1" applyFill="1" applyBorder="1" applyAlignment="1">
      <alignment horizontal="center" vertical="center"/>
    </xf>
    <xf numFmtId="0" fontId="2" fillId="15" borderId="17" xfId="0" applyFont="1" applyFill="1" applyBorder="1" applyAlignment="1">
      <alignment horizontal="center" vertical="center"/>
    </xf>
    <xf numFmtId="0" fontId="32" fillId="5" borderId="45" xfId="0" applyFont="1" applyFill="1" applyBorder="1" applyAlignment="1">
      <alignment horizontal="center" wrapText="1"/>
    </xf>
    <xf numFmtId="0" fontId="32" fillId="5" borderId="44" xfId="0" applyFont="1" applyFill="1" applyBorder="1" applyAlignment="1">
      <alignment horizontal="center" wrapText="1"/>
    </xf>
    <xf numFmtId="0" fontId="32" fillId="5" borderId="49" xfId="0" applyFont="1" applyFill="1" applyBorder="1" applyAlignment="1">
      <alignment horizontal="center" wrapText="1"/>
    </xf>
    <xf numFmtId="0" fontId="32" fillId="5" borderId="34" xfId="0" applyFont="1" applyFill="1" applyBorder="1" applyAlignment="1">
      <alignment horizontal="center" wrapText="1"/>
    </xf>
    <xf numFmtId="0" fontId="36" fillId="2" borderId="8" xfId="0" applyFont="1" applyFill="1" applyBorder="1" applyAlignment="1">
      <alignment horizontal="center" vertical="center"/>
    </xf>
    <xf numFmtId="0" fontId="36" fillId="2" borderId="20" xfId="0" applyFont="1" applyFill="1" applyBorder="1" applyAlignment="1">
      <alignment horizontal="center" vertical="center"/>
    </xf>
    <xf numFmtId="0" fontId="36" fillId="2" borderId="17" xfId="0" applyFont="1" applyFill="1" applyBorder="1" applyAlignment="1">
      <alignment horizontal="center" vertical="center"/>
    </xf>
    <xf numFmtId="0" fontId="81" fillId="5" borderId="45" xfId="0" applyFont="1" applyFill="1" applyBorder="1" applyAlignment="1">
      <alignment horizontal="center" vertical="center" wrapText="1"/>
    </xf>
    <xf numFmtId="0" fontId="81" fillId="5" borderId="44" xfId="0" applyFont="1" applyFill="1" applyBorder="1" applyAlignment="1">
      <alignment horizontal="center" vertical="center" wrapText="1"/>
    </xf>
    <xf numFmtId="0" fontId="81" fillId="5" borderId="49" xfId="0" applyFont="1" applyFill="1" applyBorder="1" applyAlignment="1">
      <alignment horizontal="center" vertical="center" wrapText="1"/>
    </xf>
    <xf numFmtId="0" fontId="81" fillId="5" borderId="34" xfId="0" applyFont="1" applyFill="1" applyBorder="1" applyAlignment="1">
      <alignment horizontal="center" vertical="center" wrapText="1"/>
    </xf>
    <xf numFmtId="0" fontId="34" fillId="41" borderId="45" xfId="0" applyFont="1" applyFill="1" applyBorder="1" applyAlignment="1">
      <alignment horizontal="center" vertical="center"/>
    </xf>
    <xf numFmtId="0" fontId="34" fillId="41" borderId="44" xfId="0" applyFont="1" applyFill="1" applyBorder="1" applyAlignment="1">
      <alignment horizontal="center" vertical="center"/>
    </xf>
    <xf numFmtId="0" fontId="34" fillId="41" borderId="21" xfId="0" applyFont="1" applyFill="1" applyBorder="1" applyAlignment="1">
      <alignment horizontal="center" vertical="center"/>
    </xf>
    <xf numFmtId="0" fontId="34" fillId="41" borderId="25" xfId="0" applyFont="1" applyFill="1" applyBorder="1" applyAlignment="1">
      <alignment horizontal="center" vertical="center"/>
    </xf>
    <xf numFmtId="0" fontId="34" fillId="41" borderId="49" xfId="0" applyFont="1" applyFill="1" applyBorder="1" applyAlignment="1">
      <alignment horizontal="center" vertical="center"/>
    </xf>
    <xf numFmtId="0" fontId="34" fillId="41" borderId="34" xfId="0" applyFont="1" applyFill="1" applyBorder="1" applyAlignment="1">
      <alignment horizontal="center" vertical="center"/>
    </xf>
    <xf numFmtId="0" fontId="34" fillId="5" borderId="1" xfId="0" applyFont="1" applyFill="1" applyBorder="1" applyAlignment="1">
      <alignment horizontal="center" vertical="center"/>
    </xf>
    <xf numFmtId="0" fontId="30" fillId="5" borderId="0" xfId="1" applyFill="1" applyAlignment="1" applyProtection="1">
      <alignment horizontal="left" wrapText="1"/>
    </xf>
    <xf numFmtId="0" fontId="3" fillId="0" borderId="8" xfId="0" applyFont="1" applyBorder="1" applyAlignment="1">
      <alignment horizontal="center" vertical="center"/>
    </xf>
    <xf numFmtId="0" fontId="3" fillId="0" borderId="17" xfId="0" applyFont="1" applyBorder="1" applyAlignment="1">
      <alignment horizontal="center" vertical="center"/>
    </xf>
    <xf numFmtId="0" fontId="3" fillId="0" borderId="20" xfId="0" applyFont="1" applyBorder="1" applyAlignment="1">
      <alignment horizontal="center" vertical="center"/>
    </xf>
    <xf numFmtId="0" fontId="2" fillId="0" borderId="1" xfId="0" applyFont="1" applyBorder="1" applyAlignment="1">
      <alignment horizontal="center" vertical="center" wrapText="1"/>
    </xf>
    <xf numFmtId="0" fontId="3" fillId="5" borderId="49" xfId="0" applyFont="1" applyFill="1" applyBorder="1" applyAlignment="1">
      <alignment horizontal="center" vertical="center"/>
    </xf>
    <xf numFmtId="0" fontId="3" fillId="5" borderId="34" xfId="0" applyFont="1" applyFill="1" applyBorder="1" applyAlignment="1">
      <alignment horizontal="center" vertical="center"/>
    </xf>
    <xf numFmtId="0" fontId="45" fillId="0" borderId="10" xfId="0" applyFont="1" applyBorder="1" applyAlignment="1">
      <alignment horizontal="center" vertical="center"/>
    </xf>
    <xf numFmtId="0" fontId="45" fillId="0" borderId="35" xfId="0" applyFont="1" applyBorder="1" applyAlignment="1">
      <alignment horizontal="center" vertical="center"/>
    </xf>
    <xf numFmtId="2" fontId="2" fillId="0" borderId="8" xfId="0" applyNumberFormat="1" applyFont="1" applyBorder="1" applyAlignment="1">
      <alignment horizontal="center" vertical="center"/>
    </xf>
    <xf numFmtId="2" fontId="2" fillId="0" borderId="17" xfId="0" applyNumberFormat="1" applyFont="1" applyBorder="1" applyAlignment="1">
      <alignment horizontal="center" vertical="center"/>
    </xf>
    <xf numFmtId="0" fontId="2" fillId="0" borderId="9" xfId="0" applyFont="1" applyBorder="1" applyAlignment="1">
      <alignment horizontal="center" vertical="center"/>
    </xf>
    <xf numFmtId="0" fontId="2" fillId="0" borderId="32" xfId="0" applyFont="1" applyBorder="1" applyAlignment="1">
      <alignment horizontal="center" vertical="center"/>
    </xf>
    <xf numFmtId="0" fontId="34" fillId="5" borderId="10" xfId="0" applyFont="1" applyFill="1" applyBorder="1" applyAlignment="1">
      <alignment horizontal="center" vertical="center" wrapText="1"/>
    </xf>
    <xf numFmtId="0" fontId="34" fillId="5" borderId="35" xfId="0" applyFont="1" applyFill="1" applyBorder="1" applyAlignment="1">
      <alignment horizontal="center" vertical="center" wrapText="1"/>
    </xf>
    <xf numFmtId="0" fontId="65" fillId="5" borderId="45" xfId="0" applyFont="1" applyFill="1" applyBorder="1" applyAlignment="1">
      <alignment horizontal="center" vertical="center" wrapText="1"/>
    </xf>
    <xf numFmtId="0" fontId="65" fillId="5" borderId="44" xfId="0" applyFont="1" applyFill="1" applyBorder="1" applyAlignment="1">
      <alignment horizontal="center" vertical="center" wrapText="1"/>
    </xf>
    <xf numFmtId="0" fontId="65" fillId="5" borderId="49" xfId="0" applyFont="1" applyFill="1" applyBorder="1" applyAlignment="1">
      <alignment horizontal="center" vertical="center" wrapText="1"/>
    </xf>
    <xf numFmtId="0" fontId="65" fillId="5" borderId="34"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17" xfId="0" applyFont="1" applyFill="1" applyBorder="1" applyAlignment="1">
      <alignment horizontal="center" vertical="center"/>
    </xf>
    <xf numFmtId="0" fontId="36" fillId="9" borderId="8" xfId="0" applyFont="1" applyFill="1" applyBorder="1" applyAlignment="1">
      <alignment horizontal="center" vertical="center"/>
    </xf>
    <xf numFmtId="0" fontId="36" fillId="9" borderId="20" xfId="0" applyFont="1" applyFill="1" applyBorder="1" applyAlignment="1">
      <alignment horizontal="center" vertical="center"/>
    </xf>
    <xf numFmtId="0" fontId="36" fillId="9" borderId="17" xfId="0" applyFont="1" applyFill="1" applyBorder="1" applyAlignment="1">
      <alignment horizontal="center" vertical="center"/>
    </xf>
    <xf numFmtId="0" fontId="45" fillId="5" borderId="10" xfId="0" applyFont="1" applyFill="1" applyBorder="1" applyAlignment="1">
      <alignment horizontal="center" vertical="center" wrapText="1"/>
    </xf>
    <xf numFmtId="0" fontId="45" fillId="5" borderId="35" xfId="0" applyFont="1" applyFill="1" applyBorder="1" applyAlignment="1">
      <alignment horizontal="center" vertical="center" wrapText="1"/>
    </xf>
    <xf numFmtId="0" fontId="2" fillId="6" borderId="8" xfId="0" applyFont="1" applyFill="1" applyBorder="1" applyAlignment="1">
      <alignment horizontal="center" vertical="center"/>
    </xf>
    <xf numFmtId="0" fontId="2" fillId="6" borderId="20" xfId="0" applyFont="1" applyFill="1" applyBorder="1" applyAlignment="1">
      <alignment horizontal="center" vertical="center"/>
    </xf>
    <xf numFmtId="0" fontId="2" fillId="6" borderId="17" xfId="0" applyFont="1" applyFill="1" applyBorder="1" applyAlignment="1">
      <alignment horizontal="center" vertical="center"/>
    </xf>
    <xf numFmtId="0" fontId="3" fillId="21" borderId="45" xfId="0" applyFont="1" applyFill="1" applyBorder="1" applyAlignment="1">
      <alignment horizontal="center" vertical="center" wrapText="1"/>
    </xf>
    <xf numFmtId="0" fontId="3" fillId="21" borderId="44" xfId="0" applyFont="1" applyFill="1" applyBorder="1" applyAlignment="1">
      <alignment horizontal="center" vertical="center" wrapText="1"/>
    </xf>
    <xf numFmtId="0" fontId="3" fillId="21" borderId="49" xfId="0" applyFont="1" applyFill="1" applyBorder="1" applyAlignment="1">
      <alignment horizontal="center" vertical="center" wrapText="1"/>
    </xf>
    <xf numFmtId="0" fontId="3" fillId="21" borderId="34"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35" xfId="0" applyFont="1" applyFill="1" applyBorder="1" applyAlignment="1">
      <alignment horizontal="center" vertical="center" wrapText="1"/>
    </xf>
    <xf numFmtId="0" fontId="36" fillId="19" borderId="8" xfId="0" applyFont="1" applyFill="1" applyBorder="1" applyAlignment="1">
      <alignment horizontal="center" vertical="center"/>
    </xf>
    <xf numFmtId="0" fontId="36" fillId="19" borderId="20" xfId="0" applyFont="1" applyFill="1" applyBorder="1" applyAlignment="1">
      <alignment horizontal="center" vertical="center"/>
    </xf>
    <xf numFmtId="0" fontId="36" fillId="19" borderId="17" xfId="0" applyFont="1" applyFill="1" applyBorder="1" applyAlignment="1">
      <alignment horizontal="center" vertical="center"/>
    </xf>
    <xf numFmtId="1" fontId="43" fillId="0" borderId="49" xfId="0" applyNumberFormat="1" applyFont="1" applyBorder="1" applyAlignment="1">
      <alignment horizontal="center" vertical="center"/>
    </xf>
    <xf numFmtId="1" fontId="43" fillId="0" borderId="34" xfId="0" applyNumberFormat="1" applyFont="1" applyBorder="1" applyAlignment="1">
      <alignment horizontal="center" vertical="center"/>
    </xf>
    <xf numFmtId="0" fontId="36" fillId="18" borderId="8" xfId="0" applyFont="1" applyFill="1" applyBorder="1" applyAlignment="1">
      <alignment horizontal="center" vertical="center"/>
    </xf>
    <xf numFmtId="0" fontId="36" fillId="18" borderId="20" xfId="0" applyFont="1" applyFill="1" applyBorder="1" applyAlignment="1">
      <alignment horizontal="center" vertical="center"/>
    </xf>
    <xf numFmtId="0" fontId="36" fillId="18" borderId="17" xfId="0" applyFont="1" applyFill="1" applyBorder="1" applyAlignment="1">
      <alignment horizontal="center" vertical="center"/>
    </xf>
    <xf numFmtId="0" fontId="40" fillId="5" borderId="45" xfId="0" applyFont="1" applyFill="1" applyBorder="1" applyAlignment="1">
      <alignment horizontal="center" vertical="center" wrapText="1"/>
    </xf>
    <xf numFmtId="0" fontId="40" fillId="5" borderId="44" xfId="0" applyFont="1" applyFill="1" applyBorder="1" applyAlignment="1">
      <alignment horizontal="center" vertical="center" wrapText="1"/>
    </xf>
    <xf numFmtId="0" fontId="40" fillId="5" borderId="49" xfId="0" applyFont="1" applyFill="1" applyBorder="1" applyAlignment="1">
      <alignment horizontal="center" vertical="center" wrapText="1"/>
    </xf>
    <xf numFmtId="0" fontId="40" fillId="5" borderId="34" xfId="0" applyFont="1" applyFill="1" applyBorder="1" applyAlignment="1">
      <alignment horizontal="center" vertical="center" wrapText="1"/>
    </xf>
    <xf numFmtId="0" fontId="45" fillId="5" borderId="21" xfId="0" applyFont="1" applyFill="1" applyBorder="1" applyAlignment="1">
      <alignment horizontal="center" vertical="center" wrapText="1"/>
    </xf>
    <xf numFmtId="0" fontId="45" fillId="5" borderId="25" xfId="0" applyFont="1" applyFill="1" applyBorder="1" applyAlignment="1">
      <alignment horizontal="center" vertical="center" wrapText="1"/>
    </xf>
    <xf numFmtId="0" fontId="3" fillId="5" borderId="45" xfId="0" applyFont="1" applyFill="1" applyBorder="1" applyAlignment="1">
      <alignment horizontal="center" vertical="center"/>
    </xf>
    <xf numFmtId="0" fontId="3" fillId="5" borderId="44" xfId="0" applyFont="1" applyFill="1" applyBorder="1" applyAlignment="1">
      <alignment horizontal="center" vertical="center"/>
    </xf>
    <xf numFmtId="0" fontId="3" fillId="5" borderId="1" xfId="0" applyFont="1" applyFill="1" applyBorder="1" applyAlignment="1">
      <alignment horizontal="center" vertical="center" wrapText="1"/>
    </xf>
    <xf numFmtId="0" fontId="34" fillId="5" borderId="10" xfId="0" applyFont="1" applyFill="1" applyBorder="1" applyAlignment="1">
      <alignment horizontal="center" vertical="center"/>
    </xf>
    <xf numFmtId="0" fontId="34" fillId="5" borderId="35" xfId="0" applyFont="1" applyFill="1" applyBorder="1" applyAlignment="1">
      <alignment horizontal="center" vertical="center"/>
    </xf>
    <xf numFmtId="0" fontId="36" fillId="7" borderId="8" xfId="0" applyFont="1" applyFill="1" applyBorder="1" applyAlignment="1">
      <alignment horizontal="center" vertical="center"/>
    </xf>
    <xf numFmtId="0" fontId="36" fillId="7" borderId="20" xfId="0" applyFont="1" applyFill="1" applyBorder="1" applyAlignment="1">
      <alignment horizontal="center" vertical="center"/>
    </xf>
    <xf numFmtId="0" fontId="36" fillId="7" borderId="17" xfId="0" applyFont="1" applyFill="1" applyBorder="1" applyAlignment="1">
      <alignment horizontal="center" vertical="center"/>
    </xf>
    <xf numFmtId="0" fontId="2" fillId="11" borderId="8" xfId="0" applyFont="1" applyFill="1" applyBorder="1" applyAlignment="1">
      <alignment horizontal="center" vertical="center"/>
    </xf>
    <xf numFmtId="0" fontId="2" fillId="11" borderId="17" xfId="0" applyFont="1" applyFill="1" applyBorder="1" applyAlignment="1">
      <alignment horizontal="center" vertical="center"/>
    </xf>
    <xf numFmtId="0" fontId="38" fillId="5" borderId="21" xfId="0" applyFont="1" applyFill="1" applyBorder="1" applyAlignment="1">
      <alignment horizontal="center" vertical="center" wrapText="1"/>
    </xf>
    <xf numFmtId="0" fontId="38" fillId="5" borderId="25" xfId="0" applyFont="1" applyFill="1" applyBorder="1" applyAlignment="1">
      <alignment horizontal="center" vertical="center" wrapText="1"/>
    </xf>
    <xf numFmtId="0" fontId="2" fillId="5" borderId="20" xfId="0" applyFont="1" applyFill="1" applyBorder="1" applyAlignment="1">
      <alignment horizontal="center" vertical="center"/>
    </xf>
    <xf numFmtId="0" fontId="33" fillId="0" borderId="8" xfId="0" applyFont="1" applyBorder="1" applyAlignment="1">
      <alignment horizontal="center" vertical="center"/>
    </xf>
    <xf numFmtId="0" fontId="33" fillId="0" borderId="20" xfId="0" applyFont="1" applyBorder="1" applyAlignment="1">
      <alignment horizontal="center" vertical="center"/>
    </xf>
    <xf numFmtId="0" fontId="33" fillId="0" borderId="17" xfId="0" applyFont="1" applyBorder="1" applyAlignment="1">
      <alignment horizontal="center" vertical="center"/>
    </xf>
    <xf numFmtId="1" fontId="33" fillId="0" borderId="10" xfId="0" applyNumberFormat="1" applyFont="1" applyBorder="1" applyAlignment="1">
      <alignment horizontal="center" vertical="center"/>
    </xf>
    <xf numFmtId="1" fontId="33" fillId="0" borderId="48" xfId="0" applyNumberFormat="1" applyFont="1" applyBorder="1" applyAlignment="1">
      <alignment horizontal="center" vertical="center"/>
    </xf>
    <xf numFmtId="1" fontId="33" fillId="0" borderId="35"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34" fillId="0" borderId="10" xfId="0" applyFont="1" applyBorder="1" applyAlignment="1">
      <alignment horizontal="center" vertical="center" wrapText="1"/>
    </xf>
    <xf numFmtId="0" fontId="34" fillId="0" borderId="35" xfId="0" applyFont="1" applyBorder="1" applyAlignment="1">
      <alignment horizontal="center" vertical="center" wrapText="1"/>
    </xf>
    <xf numFmtId="0" fontId="33" fillId="0" borderId="10" xfId="0" applyFont="1" applyBorder="1" applyAlignment="1">
      <alignment horizontal="center" vertical="center"/>
    </xf>
    <xf numFmtId="0" fontId="33" fillId="0" borderId="48" xfId="0" applyFont="1" applyBorder="1" applyAlignment="1">
      <alignment horizontal="center" vertical="center"/>
    </xf>
    <xf numFmtId="0" fontId="33" fillId="0" borderId="35" xfId="0" applyFont="1" applyBorder="1" applyAlignment="1">
      <alignment horizontal="center" vertical="center"/>
    </xf>
    <xf numFmtId="0" fontId="48" fillId="5" borderId="0" xfId="0" applyFont="1" applyFill="1" applyAlignment="1">
      <alignment horizontal="center" vertical="center"/>
    </xf>
    <xf numFmtId="0" fontId="2" fillId="0" borderId="9"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32" xfId="0" applyFont="1" applyBorder="1" applyAlignment="1">
      <alignment horizontal="center" vertical="center" wrapText="1"/>
    </xf>
    <xf numFmtId="0" fontId="38" fillId="5" borderId="0" xfId="0" applyFont="1" applyFill="1" applyAlignment="1">
      <alignment horizontal="center" vertical="center" wrapText="1"/>
    </xf>
    <xf numFmtId="0" fontId="3" fillId="0" borderId="1" xfId="0" applyFont="1" applyBorder="1" applyAlignment="1">
      <alignment horizontal="center" vertical="center"/>
    </xf>
    <xf numFmtId="0" fontId="0" fillId="0" borderId="20" xfId="0" applyBorder="1" applyAlignment="1">
      <alignment horizontal="center" vertical="center"/>
    </xf>
    <xf numFmtId="0" fontId="2" fillId="5" borderId="8"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9" borderId="8" xfId="0" applyFont="1" applyFill="1" applyBorder="1" applyAlignment="1">
      <alignment horizontal="center" vertical="center"/>
    </xf>
    <xf numFmtId="0" fontId="2" fillId="9" borderId="20" xfId="0" applyFont="1" applyFill="1" applyBorder="1" applyAlignment="1">
      <alignment horizontal="center" vertical="center"/>
    </xf>
    <xf numFmtId="0" fontId="2" fillId="9" borderId="17" xfId="0" applyFont="1" applyFill="1" applyBorder="1" applyAlignment="1">
      <alignment horizontal="center" vertical="center"/>
    </xf>
    <xf numFmtId="0" fontId="34" fillId="5" borderId="1" xfId="0" applyFont="1" applyFill="1" applyBorder="1" applyAlignment="1">
      <alignment horizontal="center" vertical="center" wrapText="1"/>
    </xf>
    <xf numFmtId="0" fontId="36" fillId="26" borderId="8" xfId="0" applyFont="1" applyFill="1" applyBorder="1" applyAlignment="1">
      <alignment horizontal="center" vertical="center"/>
    </xf>
    <xf numFmtId="0" fontId="36" fillId="26" borderId="20" xfId="0" applyFont="1" applyFill="1" applyBorder="1" applyAlignment="1">
      <alignment horizontal="center" vertical="center"/>
    </xf>
    <xf numFmtId="0" fontId="36" fillId="26" borderId="17" xfId="0" applyFont="1" applyFill="1" applyBorder="1" applyAlignment="1">
      <alignment horizontal="center" vertical="center"/>
    </xf>
    <xf numFmtId="0" fontId="42" fillId="15" borderId="8" xfId="0" applyFont="1" applyFill="1" applyBorder="1" applyAlignment="1">
      <alignment horizontal="center" vertical="center"/>
    </xf>
    <xf numFmtId="0" fontId="42" fillId="15" borderId="17" xfId="0" applyFont="1" applyFill="1" applyBorder="1" applyAlignment="1">
      <alignment horizontal="center" vertical="center"/>
    </xf>
    <xf numFmtId="0" fontId="2" fillId="12" borderId="8" xfId="0" applyFont="1" applyFill="1" applyBorder="1" applyAlignment="1">
      <alignment horizontal="center" vertical="center"/>
    </xf>
    <xf numFmtId="0" fontId="2" fillId="12" borderId="20" xfId="0" applyFont="1" applyFill="1" applyBorder="1" applyAlignment="1">
      <alignment horizontal="center" vertical="center"/>
    </xf>
    <xf numFmtId="0" fontId="2" fillId="12" borderId="17" xfId="0" applyFont="1" applyFill="1" applyBorder="1" applyAlignment="1">
      <alignment horizontal="center" vertical="center"/>
    </xf>
    <xf numFmtId="2" fontId="2" fillId="0" borderId="9" xfId="0" applyNumberFormat="1" applyFont="1" applyBorder="1" applyAlignment="1">
      <alignment horizontal="center" vertical="center"/>
    </xf>
    <xf numFmtId="2" fontId="2" fillId="0" borderId="32" xfId="0" applyNumberFormat="1" applyFont="1" applyBorder="1" applyAlignment="1">
      <alignment horizontal="center" vertical="center"/>
    </xf>
    <xf numFmtId="0" fontId="65" fillId="5" borderId="0" xfId="0" applyFont="1" applyFill="1" applyAlignment="1">
      <alignment horizontal="center" wrapText="1"/>
    </xf>
    <xf numFmtId="0" fontId="0" fillId="0" borderId="8" xfId="0" applyBorder="1" applyAlignment="1">
      <alignment horizontal="center" vertical="center"/>
    </xf>
    <xf numFmtId="0" fontId="0" fillId="0" borderId="17" xfId="0" applyBorder="1" applyAlignment="1">
      <alignment horizontal="center" vertical="center"/>
    </xf>
    <xf numFmtId="0" fontId="65" fillId="5" borderId="1" xfId="0" applyFont="1" applyFill="1" applyBorder="1" applyAlignment="1">
      <alignment horizontal="center" vertical="center" wrapText="1"/>
    </xf>
    <xf numFmtId="0" fontId="36" fillId="5" borderId="8" xfId="0" applyFont="1" applyFill="1" applyBorder="1" applyAlignment="1">
      <alignment horizontal="center" vertical="center"/>
    </xf>
    <xf numFmtId="0" fontId="36" fillId="5" borderId="20" xfId="0" applyFont="1" applyFill="1" applyBorder="1" applyAlignment="1">
      <alignment horizontal="center" vertical="center"/>
    </xf>
    <xf numFmtId="0" fontId="36" fillId="5" borderId="17" xfId="0" applyFont="1" applyFill="1" applyBorder="1" applyAlignment="1">
      <alignment horizontal="center" vertical="center"/>
    </xf>
    <xf numFmtId="0" fontId="45" fillId="5" borderId="8" xfId="0" applyFont="1" applyFill="1" applyBorder="1" applyAlignment="1">
      <alignment horizontal="center" vertical="center"/>
    </xf>
    <xf numFmtId="0" fontId="45" fillId="5" borderId="17" xfId="0" applyFont="1" applyFill="1" applyBorder="1" applyAlignment="1">
      <alignment horizontal="center" vertical="center"/>
    </xf>
    <xf numFmtId="0" fontId="63" fillId="5" borderId="10" xfId="0" applyFont="1" applyFill="1" applyBorder="1" applyAlignment="1">
      <alignment horizontal="center"/>
    </xf>
    <xf numFmtId="0" fontId="63" fillId="5" borderId="35" xfId="0" applyFont="1" applyFill="1" applyBorder="1" applyAlignment="1">
      <alignment horizontal="center"/>
    </xf>
    <xf numFmtId="0" fontId="34" fillId="0" borderId="10" xfId="0" applyFont="1" applyBorder="1" applyAlignment="1">
      <alignment horizontal="left" vertical="center" wrapText="1"/>
    </xf>
    <xf numFmtId="0" fontId="34" fillId="0" borderId="35" xfId="0" applyFont="1" applyBorder="1" applyAlignment="1">
      <alignment horizontal="left" vertical="center" wrapText="1"/>
    </xf>
    <xf numFmtId="49" fontId="2" fillId="0" borderId="8"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17" xfId="0" applyNumberFormat="1" applyFont="1" applyBorder="1" applyAlignment="1">
      <alignment horizontal="center" vertical="center"/>
    </xf>
    <xf numFmtId="2" fontId="2" fillId="5" borderId="8" xfId="0" applyNumberFormat="1" applyFont="1" applyFill="1" applyBorder="1" applyAlignment="1">
      <alignment horizontal="center" vertical="center"/>
    </xf>
    <xf numFmtId="2" fontId="2" fillId="5" borderId="20" xfId="0" applyNumberFormat="1" applyFont="1" applyFill="1" applyBorder="1" applyAlignment="1">
      <alignment horizontal="center" vertical="center"/>
    </xf>
    <xf numFmtId="2" fontId="2" fillId="5" borderId="17" xfId="0" applyNumberFormat="1" applyFont="1" applyFill="1" applyBorder="1" applyAlignment="1">
      <alignment horizontal="center" vertical="center"/>
    </xf>
    <xf numFmtId="0" fontId="82" fillId="5" borderId="45" xfId="0" applyFont="1" applyFill="1" applyBorder="1" applyAlignment="1">
      <alignment horizontal="center" vertical="center" wrapText="1"/>
    </xf>
    <xf numFmtId="0" fontId="82" fillId="5" borderId="44" xfId="0" applyFont="1" applyFill="1" applyBorder="1" applyAlignment="1">
      <alignment horizontal="center" vertical="center" wrapText="1"/>
    </xf>
    <xf numFmtId="0" fontId="82" fillId="5" borderId="49" xfId="0" applyFont="1" applyFill="1" applyBorder="1" applyAlignment="1">
      <alignment horizontal="center" vertical="center" wrapText="1"/>
    </xf>
    <xf numFmtId="0" fontId="82" fillId="5" borderId="34" xfId="0" applyFont="1" applyFill="1" applyBorder="1" applyAlignment="1">
      <alignment horizontal="center" vertical="center" wrapText="1"/>
    </xf>
    <xf numFmtId="0" fontId="36" fillId="0" borderId="8" xfId="0" applyFont="1" applyBorder="1" applyAlignment="1">
      <alignment horizontal="center" vertical="center" wrapText="1"/>
    </xf>
    <xf numFmtId="0" fontId="36" fillId="0" borderId="20" xfId="0" applyFont="1" applyBorder="1" applyAlignment="1">
      <alignment horizontal="center" vertical="center" wrapText="1"/>
    </xf>
    <xf numFmtId="0" fontId="36" fillId="0" borderId="17" xfId="0" applyFont="1" applyBorder="1" applyAlignment="1">
      <alignment horizontal="center" vertical="center" wrapText="1"/>
    </xf>
    <xf numFmtId="0" fontId="3" fillId="5" borderId="59" xfId="0" applyFont="1" applyFill="1" applyBorder="1" applyAlignment="1">
      <alignment horizontal="center" vertical="center"/>
    </xf>
    <xf numFmtId="0" fontId="2" fillId="0" borderId="4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34" xfId="0" applyFont="1" applyBorder="1" applyAlignment="1">
      <alignment horizontal="center" vertical="center" wrapText="1"/>
    </xf>
    <xf numFmtId="0" fontId="38" fillId="5" borderId="0" xfId="0" applyFont="1" applyFill="1" applyAlignment="1">
      <alignment horizontal="center" vertical="center"/>
    </xf>
    <xf numFmtId="0" fontId="2" fillId="32" borderId="8" xfId="0" applyFont="1" applyFill="1" applyBorder="1" applyAlignment="1">
      <alignment horizontal="center" vertical="center" wrapText="1"/>
    </xf>
    <xf numFmtId="0" fontId="2" fillId="32" borderId="17" xfId="0" applyFont="1" applyFill="1" applyBorder="1" applyAlignment="1">
      <alignment horizontal="center" vertical="center" wrapText="1"/>
    </xf>
    <xf numFmtId="0" fontId="2" fillId="15" borderId="20" xfId="0" applyFont="1" applyFill="1" applyBorder="1" applyAlignment="1">
      <alignment horizontal="center" vertical="center"/>
    </xf>
    <xf numFmtId="2" fontId="33" fillId="0" borderId="9" xfId="0" applyNumberFormat="1" applyFont="1" applyBorder="1" applyAlignment="1">
      <alignment horizontal="center" vertical="center"/>
    </xf>
    <xf numFmtId="2" fontId="33" fillId="0" borderId="23" xfId="0" applyNumberFormat="1" applyFont="1" applyBorder="1" applyAlignment="1">
      <alignment horizontal="center" vertical="center"/>
    </xf>
    <xf numFmtId="2" fontId="33" fillId="0" borderId="32" xfId="0" applyNumberFormat="1" applyFont="1" applyBorder="1" applyAlignment="1">
      <alignment horizontal="center" vertical="center"/>
    </xf>
    <xf numFmtId="0" fontId="31" fillId="0" borderId="10" xfId="0" applyFont="1" applyBorder="1" applyAlignment="1">
      <alignment horizontal="center" vertical="center"/>
    </xf>
    <xf numFmtId="0" fontId="31" fillId="0" borderId="35" xfId="0" applyFont="1" applyBorder="1" applyAlignment="1">
      <alignment horizontal="center" vertical="center"/>
    </xf>
    <xf numFmtId="0" fontId="83" fillId="5" borderId="45" xfId="0" applyFont="1" applyFill="1" applyBorder="1" applyAlignment="1">
      <alignment horizontal="center" wrapText="1"/>
    </xf>
    <xf numFmtId="0" fontId="83" fillId="5" borderId="44" xfId="0" applyFont="1" applyFill="1" applyBorder="1" applyAlignment="1">
      <alignment horizontal="center" wrapText="1"/>
    </xf>
    <xf numFmtId="0" fontId="83" fillId="5" borderId="49" xfId="0" applyFont="1" applyFill="1" applyBorder="1" applyAlignment="1">
      <alignment horizontal="center" wrapText="1"/>
    </xf>
    <xf numFmtId="0" fontId="83" fillId="5" borderId="34" xfId="0" applyFont="1" applyFill="1" applyBorder="1" applyAlignment="1">
      <alignment horizontal="center" wrapText="1"/>
    </xf>
    <xf numFmtId="0" fontId="2" fillId="34" borderId="8" xfId="0" applyFont="1" applyFill="1" applyBorder="1" applyAlignment="1">
      <alignment horizontal="center" vertical="center"/>
    </xf>
    <xf numFmtId="0" fontId="2" fillId="34" borderId="20" xfId="0" applyFont="1" applyFill="1" applyBorder="1" applyAlignment="1">
      <alignment horizontal="center" vertical="center"/>
    </xf>
    <xf numFmtId="0" fontId="2" fillId="34" borderId="17" xfId="0" applyFont="1" applyFill="1" applyBorder="1" applyAlignment="1">
      <alignment horizontal="center" vertical="center"/>
    </xf>
    <xf numFmtId="0" fontId="38" fillId="5" borderId="1" xfId="0" applyFont="1" applyFill="1" applyBorder="1" applyAlignment="1">
      <alignment horizontal="center" vertical="center" wrapText="1"/>
    </xf>
    <xf numFmtId="0" fontId="3" fillId="0" borderId="10" xfId="0" applyFont="1" applyBorder="1" applyAlignment="1">
      <alignment horizontal="center" vertical="center"/>
    </xf>
    <xf numFmtId="0" fontId="3" fillId="0" borderId="35" xfId="0" applyFont="1" applyBorder="1" applyAlignment="1">
      <alignment horizontal="center" vertical="center"/>
    </xf>
    <xf numFmtId="0" fontId="79" fillId="5" borderId="10" xfId="0" applyFont="1" applyFill="1" applyBorder="1" applyAlignment="1">
      <alignment horizontal="center" vertical="center" wrapText="1"/>
    </xf>
    <xf numFmtId="0" fontId="79" fillId="5" borderId="35" xfId="0" applyFont="1" applyFill="1" applyBorder="1" applyAlignment="1">
      <alignment horizontal="center" vertical="center" wrapText="1"/>
    </xf>
    <xf numFmtId="0" fontId="45" fillId="5" borderId="21" xfId="0" applyFont="1" applyFill="1" applyBorder="1" applyAlignment="1">
      <alignment horizontal="center" vertical="center"/>
    </xf>
    <xf numFmtId="0" fontId="45" fillId="5" borderId="25" xfId="0" applyFont="1" applyFill="1" applyBorder="1" applyAlignment="1">
      <alignment horizontal="center" vertical="center"/>
    </xf>
    <xf numFmtId="0" fontId="0" fillId="5" borderId="8" xfId="0" applyFill="1" applyBorder="1" applyAlignment="1">
      <alignment horizontal="center"/>
    </xf>
    <xf numFmtId="0" fontId="0" fillId="5" borderId="20" xfId="0" applyFill="1" applyBorder="1" applyAlignment="1">
      <alignment horizontal="center"/>
    </xf>
    <xf numFmtId="0" fontId="0" fillId="5" borderId="17" xfId="0" applyFill="1" applyBorder="1" applyAlignment="1">
      <alignment horizontal="center"/>
    </xf>
    <xf numFmtId="2" fontId="43" fillId="8" borderId="8" xfId="0" applyNumberFormat="1" applyFont="1" applyFill="1" applyBorder="1" applyAlignment="1">
      <alignment horizontal="center" wrapText="1"/>
    </xf>
    <xf numFmtId="2" fontId="43" fillId="8" borderId="17" xfId="0" applyNumberFormat="1" applyFont="1" applyFill="1" applyBorder="1" applyAlignment="1">
      <alignment horizontal="center" wrapText="1"/>
    </xf>
    <xf numFmtId="0" fontId="9" fillId="39" borderId="10" xfId="0" applyFont="1" applyFill="1" applyBorder="1" applyAlignment="1">
      <alignment horizontal="center" vertical="center" wrapText="1"/>
    </xf>
    <xf numFmtId="0" fontId="9" fillId="39" borderId="35" xfId="0" applyFont="1" applyFill="1" applyBorder="1" applyAlignment="1">
      <alignment horizontal="center" vertical="center" wrapText="1"/>
    </xf>
    <xf numFmtId="0" fontId="31" fillId="23" borderId="10" xfId="0" applyFont="1" applyFill="1" applyBorder="1" applyAlignment="1">
      <alignment horizontal="left" wrapText="1"/>
    </xf>
    <xf numFmtId="0" fontId="31" fillId="23" borderId="35" xfId="0" applyFont="1" applyFill="1" applyBorder="1" applyAlignment="1">
      <alignment horizontal="left" wrapText="1"/>
    </xf>
    <xf numFmtId="0" fontId="0" fillId="0" borderId="27" xfId="0" applyBorder="1" applyAlignment="1">
      <alignment horizontal="center" wrapText="1"/>
    </xf>
    <xf numFmtId="0" fontId="31" fillId="39" borderId="10" xfId="0" applyFont="1" applyFill="1" applyBorder="1" applyAlignment="1">
      <alignment horizontal="left" vertical="center" wrapText="1"/>
    </xf>
    <xf numFmtId="0" fontId="31" fillId="39" borderId="35" xfId="0" applyFont="1" applyFill="1" applyBorder="1" applyAlignment="1">
      <alignment horizontal="left" vertical="center" wrapText="1"/>
    </xf>
    <xf numFmtId="164" fontId="0" fillId="77" borderId="0" xfId="0" applyNumberFormat="1" applyFill="1" applyBorder="1" applyAlignment="1">
      <alignment horizontal="right"/>
    </xf>
    <xf numFmtId="164" fontId="31" fillId="77" borderId="0" xfId="0" applyNumberFormat="1" applyFont="1" applyFill="1" applyBorder="1" applyAlignment="1">
      <alignment horizontal="right"/>
    </xf>
    <xf numFmtId="0" fontId="31" fillId="0" borderId="19" xfId="0" applyFont="1" applyBorder="1"/>
    <xf numFmtId="49" fontId="0" fillId="79" borderId="0" xfId="0" applyNumberFormat="1" applyFill="1"/>
    <xf numFmtId="164" fontId="0" fillId="79" borderId="0" xfId="0" applyNumberFormat="1" applyFill="1" applyAlignment="1">
      <alignment horizontal="right"/>
    </xf>
    <xf numFmtId="0" fontId="0" fillId="0" borderId="0" xfId="0" applyNumberFormat="1"/>
    <xf numFmtId="166" fontId="0" fillId="0" borderId="0" xfId="0" applyNumberFormat="1"/>
    <xf numFmtId="0" fontId="31" fillId="80" borderId="0" xfId="0" applyFont="1" applyFill="1"/>
    <xf numFmtId="0" fontId="31" fillId="80" borderId="0" xfId="0" applyFont="1" applyFill="1" applyAlignment="1">
      <alignment horizontal="center" wrapText="1"/>
    </xf>
    <xf numFmtId="167" fontId="0" fillId="0" borderId="0" xfId="0" applyNumberFormat="1"/>
    <xf numFmtId="166" fontId="31" fillId="0" borderId="47" xfId="0" applyNumberFormat="1" applyFont="1" applyBorder="1"/>
    <xf numFmtId="0" fontId="0" fillId="0" borderId="0" xfId="0" pivotButton="1"/>
    <xf numFmtId="164" fontId="0" fillId="81" borderId="0" xfId="0" applyNumberFormat="1" applyFill="1" applyAlignment="1">
      <alignment horizontal="right"/>
    </xf>
    <xf numFmtId="0" fontId="0" fillId="75" borderId="0" xfId="0" applyFill="1"/>
    <xf numFmtId="0" fontId="180" fillId="75" borderId="0" xfId="0" applyFont="1" applyFill="1"/>
    <xf numFmtId="168" fontId="0" fillId="0" borderId="0" xfId="0" applyNumberFormat="1"/>
    <xf numFmtId="168" fontId="31" fillId="80" borderId="0" xfId="0" applyNumberFormat="1" applyFont="1" applyFill="1"/>
    <xf numFmtId="0" fontId="0" fillId="82" borderId="0" xfId="0" applyFill="1"/>
    <xf numFmtId="168" fontId="0" fillId="82" borderId="0" xfId="0" applyNumberFormat="1" applyFill="1"/>
    <xf numFmtId="168" fontId="31" fillId="0" borderId="47" xfId="0" applyNumberFormat="1" applyFont="1" applyBorder="1"/>
    <xf numFmtId="0" fontId="172" fillId="75" borderId="0" xfId="0" applyFont="1" applyFill="1"/>
    <xf numFmtId="49" fontId="0" fillId="0" borderId="0" xfId="0" applyNumberFormat="1" applyAlignment="1">
      <alignment wrapText="1"/>
    </xf>
    <xf numFmtId="0" fontId="0" fillId="0" borderId="0" xfId="0" applyAlignment="1">
      <alignment vertical="top"/>
    </xf>
    <xf numFmtId="49" fontId="0" fillId="0" borderId="0" xfId="0" applyNumberFormat="1" applyAlignment="1">
      <alignment vertical="top"/>
    </xf>
    <xf numFmtId="49" fontId="0" fillId="0" borderId="0" xfId="0" applyNumberFormat="1" applyAlignment="1">
      <alignment vertical="top" wrapText="1"/>
    </xf>
    <xf numFmtId="164" fontId="181" fillId="0" borderId="77" xfId="0" applyNumberFormat="1" applyFont="1" applyBorder="1" applyAlignment="1">
      <alignment horizontal="center"/>
    </xf>
    <xf numFmtId="49" fontId="0" fillId="0" borderId="19" xfId="0" applyNumberFormat="1" applyFill="1" applyBorder="1"/>
    <xf numFmtId="164" fontId="177" fillId="81" borderId="0" xfId="0" applyNumberFormat="1" applyFont="1" applyFill="1" applyAlignment="1">
      <alignment horizontal="right"/>
    </xf>
    <xf numFmtId="164" fontId="181" fillId="82" borderId="77" xfId="0" applyNumberFormat="1" applyFont="1" applyFill="1" applyBorder="1" applyAlignment="1">
      <alignment horizontal="center"/>
    </xf>
    <xf numFmtId="164" fontId="181" fillId="83" borderId="77" xfId="0" applyNumberFormat="1" applyFont="1" applyFill="1" applyBorder="1" applyAlignment="1">
      <alignment horizontal="center"/>
    </xf>
    <xf numFmtId="164" fontId="0" fillId="82" borderId="0" xfId="0" applyNumberFormat="1" applyFill="1"/>
    <xf numFmtId="164" fontId="31" fillId="0" borderId="47" xfId="0" applyNumberFormat="1" applyFont="1" applyBorder="1"/>
    <xf numFmtId="0" fontId="172" fillId="75" borderId="0" xfId="0" applyFont="1" applyFill="1" applyAlignment="1">
      <alignment wrapText="1"/>
    </xf>
    <xf numFmtId="49" fontId="0" fillId="82" borderId="0" xfId="0" applyNumberFormat="1" applyFill="1" applyAlignment="1">
      <alignment vertical="top"/>
    </xf>
    <xf numFmtId="164" fontId="0" fillId="0" borderId="0" xfId="0" applyNumberFormat="1" applyAlignment="1">
      <alignment vertical="top"/>
    </xf>
    <xf numFmtId="49" fontId="0" fillId="78" borderId="0" xfId="0" applyNumberFormat="1" applyFill="1" applyAlignment="1">
      <alignment vertical="top"/>
    </xf>
    <xf numFmtId="49" fontId="0" fillId="74" borderId="0" xfId="0" applyNumberFormat="1" applyFill="1" applyAlignment="1">
      <alignment vertical="top"/>
    </xf>
    <xf numFmtId="0" fontId="31" fillId="80" borderId="0" xfId="0" applyFont="1" applyFill="1" applyAlignment="1">
      <alignment horizontal="right"/>
    </xf>
  </cellXfs>
  <cellStyles count="4">
    <cellStyle name="Hyperlink" xfId="1" builtinId="8"/>
    <cellStyle name="Normal" xfId="0" builtinId="0"/>
    <cellStyle name="千位分隔 2" xfId="2" xr:uid="{1D360574-415C-4444-8EF6-4A7B141748D2}"/>
    <cellStyle name="常规_Sheet1_4" xfId="3" xr:uid="{7FBDA656-3DE0-4529-8993-31EB214C8FAA}"/>
  </cellStyles>
  <dxfs count="38">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7F6000"/>
      </font>
      <fill>
        <patternFill patternType="solid">
          <fgColor indexed="64"/>
          <bgColor rgb="FFFFF2CC"/>
        </patternFill>
      </fill>
    </dxf>
    <dxf>
      <font>
        <b/>
        <i val="0"/>
        <color rgb="FF843C0C"/>
      </font>
      <fill>
        <patternFill patternType="solid">
          <fgColor indexed="64"/>
          <bgColor rgb="FFF8CBAD"/>
        </patternFill>
      </fill>
    </dxf>
    <dxf>
      <font>
        <color rgb="FF7F6000"/>
      </font>
      <fill>
        <patternFill patternType="solid">
          <fgColor indexed="64"/>
          <bgColor rgb="FFFFF2CC"/>
        </patternFill>
      </fill>
    </dxf>
    <dxf>
      <font>
        <b/>
        <i val="0"/>
        <color rgb="FF843C0C"/>
      </font>
      <fill>
        <patternFill patternType="solid">
          <fgColor indexed="64"/>
          <bgColor rgb="FFF8CBAD"/>
        </patternFill>
      </fill>
    </dxf>
    <dxf>
      <font>
        <color rgb="FF7F6000"/>
      </font>
      <fill>
        <patternFill patternType="solid">
          <fgColor indexed="64"/>
          <bgColor rgb="FFFFF2CC"/>
        </patternFill>
      </fill>
    </dxf>
    <dxf>
      <font>
        <b/>
        <i val="0"/>
        <color rgb="FF843C0C"/>
      </font>
      <fill>
        <patternFill patternType="solid">
          <fgColor indexed="64"/>
          <bgColor rgb="FFF8CBAD"/>
        </patternFill>
      </fill>
    </dxf>
    <dxf>
      <font>
        <color rgb="FF7F6000"/>
      </font>
      <fill>
        <patternFill patternType="solid">
          <fgColor indexed="64"/>
          <bgColor rgb="FFFFF2CC"/>
        </patternFill>
      </fill>
    </dxf>
    <dxf>
      <font>
        <b/>
        <i val="0"/>
        <color rgb="FF843C0C"/>
      </font>
      <fill>
        <patternFill patternType="solid">
          <fgColor indexed="64"/>
          <bgColor rgb="FFF8CBAD"/>
        </patternFill>
      </fill>
    </dxf>
    <dxf>
      <font>
        <b/>
        <i val="0"/>
        <strike val="0"/>
        <condense val="0"/>
        <extend val="0"/>
        <outline val="0"/>
        <shadow val="0"/>
        <u val="none"/>
        <vertAlign val="baseline"/>
        <sz val="11"/>
        <color theme="1"/>
        <name val="Calibri"/>
        <family val="2"/>
        <scheme val="minor"/>
      </font>
      <fill>
        <patternFill patternType="solid">
          <fgColor indexed="64"/>
          <bgColor rgb="FFDDEBF7"/>
        </patternFill>
      </fill>
      <alignment horizontal="center" vertical="bottom" textRotation="0" wrapText="1" indent="0" justifyLastLine="0" shrinkToFit="0" readingOrder="0"/>
    </dxf>
    <dxf>
      <numFmt numFmtId="166" formatCode="#,##0.00;\(#,##0.00\);\-"/>
    </dxf>
    <dxf>
      <numFmt numFmtId="166" formatCode="#,##0.00;\(#,##0.00\);\-"/>
    </dxf>
    <dxf>
      <numFmt numFmtId="166" formatCode="#,##0.00;\(#,##0.00\);\-"/>
    </dxf>
    <dxf>
      <numFmt numFmtId="30" formatCode="@"/>
    </dxf>
    <dxf>
      <numFmt numFmtId="30" formatCode="@"/>
    </dxf>
    <dxf>
      <border outline="0">
        <bottom style="double">
          <color auto="1"/>
        </bottom>
      </border>
    </dxf>
    <dxf>
      <numFmt numFmtId="30" formatCode="@"/>
    </dxf>
    <dxf>
      <numFmt numFmtId="30" formatCode="@"/>
    </dxf>
    <dxf>
      <numFmt numFmtId="0" formatCode="General"/>
    </dxf>
    <dxf>
      <numFmt numFmtId="30" formatCode="@"/>
    </dxf>
    <dxf>
      <numFmt numFmtId="30" formatCode="@"/>
    </dxf>
    <dxf>
      <numFmt numFmtId="166" formatCode="#,##0.00;\(#,##0.00\);\-"/>
    </dxf>
    <dxf>
      <numFmt numFmtId="166" formatCode="#,##0.00;\(#,##0.00\);\-"/>
    </dxf>
    <dxf>
      <numFmt numFmtId="166" formatCode="#,##0.00;\(#,##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alyst" id="{5DB33CCC-1F1E-400F-8712-78DE075A61C0}" userId="Analyst"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lyst" refreshedDate="46291.54380266204" createdVersion="8" refreshedVersion="8" minRefreshableVersion="3" recordCount="5709" xr:uid="{0559EA83-42AD-4EFC-A773-DE858E52B6EB}">
  <cacheSource type="worksheet">
    <worksheetSource name="PivotData"/>
  </cacheSource>
  <cacheFields count="12">
    <cacheField name="Book" numFmtId="49">
      <sharedItems/>
    </cacheField>
    <cacheField name="Source Row" numFmtId="0">
      <sharedItems containsSemiMixedTypes="0" containsString="0" containsNumber="1" containsInteger="1" minValue="18" maxValue="22251"/>
    </cacheField>
    <cacheField name="Date" numFmtId="49">
      <sharedItems/>
    </cacheField>
    <cacheField name="Challan No" numFmtId="49">
      <sharedItems/>
    </cacheField>
    <cacheField name="Part Name" numFmtId="49">
      <sharedItems count="748">
        <s v="BEAT (PTL)"/>
        <s v="DUSTER NEW DSL 2016 (BEHR-Q5)"/>
        <s v="ENJOY-DSL"/>
        <s v="FLUENCE RENAULT -Q5"/>
        <s v="HONDA AMAZE -DSL-Q5"/>
        <s v="HONDA CITY 2016 I.D.TEC DSL-Q5"/>
        <s v="I-20 (ELITE)-Q5"/>
        <s v="TRAVERA-4 PIN"/>
        <s v="TATA VENTURE-FRONT"/>
        <s v="SKODA LAURA WITH RESISTANCE"/>
        <s v="VALIDITY: 7DAYS FROM THE DATE"/>
        <s v="BOLERO- R134A (NEW) WITH DRIER"/>
        <s v="INDICA BEHR (EV2)"/>
        <s v="M-HAWK"/>
        <s v="SAFARI DICOR"/>
        <s v="SCORPIO WITH BRACKET"/>
        <s v="BEAT- T2 (MMF)"/>
        <s v="BEAT-MMF"/>
        <s v="BOLERO"/>
        <s v="FIGO"/>
        <s v="TRAVERA"/>
        <s v="XUV 500- FRONT"/>
        <s v="SUPERKING"/>
        <s v="FIESTA"/>
        <s v="HONDA MOBILO-MMF TECH"/>
        <s v="HONDA T5 (DENSO TYPE)"/>
        <s v="INDIGO BEHR"/>
        <s v="INDIGO CS -NEW- TML"/>
        <s v="LOGAN BEHR -MMF"/>
        <s v="M-HWK"/>
        <s v="RITZ (DSL)-MMF"/>
        <s v="WINGER-FRONT"/>
        <s v="INNOVA REAR- (DENSO TYPE)"/>
        <s v="BREEZA DSL-Q5"/>
        <s v="BRIO-PTL"/>
        <s v="CIAZ PTL-Q5 D SERIES"/>
        <s v="CRETA DSL"/>
        <s v="CRETA PTL"/>
        <s v="DUSTER DSL 110CC"/>
        <s v="DUSTER 85CC PTL"/>
        <s v="INNOVA - T4"/>
        <s v="SPARK"/>
        <s v="I-20 PAD TYPE (PTL)"/>
        <s v="I-20 NEW PAD TYPE"/>
        <s v="WAGON-R / ALTO - 2 PIN"/>
        <s v="Toyota Qualis / Safari"/>
        <s v="Tempo Traveller-Oring (SUBROS)"/>
        <s v="ETIOS (DSL)"/>
        <s v="SAIL-DSL"/>
        <s v="AMBASDOR"/>
        <s v="FORCE-1 WITH EXP.VALVE"/>
        <s v="IF GOODS DAMAGE IN TRANSIT"/>
        <s v="WR/ALTO"/>
        <s v="I-20"/>
        <s v="BOLERO-OLD MODEL"/>
        <s v="INNOVA - T4 (Q5)"/>
        <s v="NOTE: VALIDITY 7 DAYS"/>
        <s v="14x18x20mm flare"/>
        <s v="Thermostate"/>
        <s v="MATALOC"/>
        <s v="MICRA-MMF"/>
        <s v="INNOVA-(DENSO TYPE)"/>
        <s v="SWIFT (DSL)"/>
        <s v="T-SHIRTS"/>
        <s v="ACCENT-PETROL"/>
        <s v="BEAT (DSL)"/>
        <s v="EECO"/>
        <s v="EECO NEW WITH DRIER"/>
        <s v="EON"/>
        <s v="ETIOS (PTL)"/>
        <s v="HONDA AMAZE -DSL"/>
        <s v="HONDA AMAZE -PTL"/>
        <s v="I-20 (DSL) T1-WITH PIPE FITTING"/>
        <s v="I-20 (DSL) T2-NEW WITH PIPE"/>
        <s v="I-20 (DSL OLD)-Q5"/>
        <s v="M-HAWK IN Q5 SERIES"/>
        <s v="RITZ DEISAL"/>
        <s v="RITZ PETROL"/>
        <s v="SWIFT (NEW)"/>
        <s v="WAGON R / ALTO (NEW)-K10"/>
        <s v="BALENO"/>
        <s v="ESTEEM R 134A"/>
        <s v="WAGON R / ALTO-SUBROS"/>
        <s v="LANCER HCC"/>
        <s v="3 Speed A/C Santro Switch"/>
        <s v="MICRA-DSL BHER WITH AL. BRACKET"/>
        <s v="14X28X20MM flare"/>
        <s v="I-10"/>
        <s v="HOSE (LIQUID)-8MM"/>
        <s v="HOSE (DISCHARGE)-11MM"/>
        <s v="HOSE (SUCTION)-15MM"/>
        <s v="INNOVA DUAL"/>
        <s v="HONDA CRV NEW 2008-2011 (DENSO TYPE)"/>
        <s v="ALTO"/>
        <s v="INDICA BEHR"/>
        <s v="QUALIS / R134A"/>
        <s v="SANTRO XING (BLOCK TYPE)"/>
        <s v="Sanden 505,507"/>
        <s v="SANTRO/HC"/>
        <s v="SANTRO XING"/>
        <s v="FORD IKON/TRAVERA / SCORPIO"/>
        <s v="SUZUKI WAGON R/ALTO/INNOVA"/>
        <s v="ACCENT BIG DEISAL / SCORPIO PETROL / SONATA / TRAVERA"/>
        <s v="A-STAR"/>
        <s v="SANTRO XING-NEW"/>
        <s v="VISTA-BEHR Q.JET 6PK"/>
        <s v="WAGON-R"/>
        <s v="507-7PK (WITHOUT BEARING)"/>
        <s v="INDICA VISTA SUBROS-T2 (D)"/>
        <s v="INDICA BEHR-R134A (QUARTER JET) (WITH BRACKET)"/>
        <s v="WAGON R / ALTO"/>
        <s v="INDICA-134A SUBROS BOTH 14&quot; AND 16&quot; FAN CAN FIX IN THIS MODEL"/>
        <s v="INNOVA"/>
        <s v="M-HWAK-WITH CASING"/>
        <s v="SCORPIO-4 PIN (MOTTI CHODI)"/>
        <s v="INDICA R-134A-4 PIN (PATLI CHODI)"/>
        <s v="ERTIGA"/>
        <s v="PUNTO KALE -DSL"/>
        <s v="VARNA FLUDIC-DSL-Q5"/>
        <s v="I-10 GRAND (DSL)"/>
        <s v="SKODA NEW PREMIUM Q5"/>
        <s v="AUDI Q3 PREMIUM Q5"/>
        <s v="WAGON R"/>
        <s v="BHARAT BENZ BEHR COOLING COIL"/>
        <s v="O RING"/>
        <s v="LANCER"/>
        <s v="LINEA"/>
        <s v="Qualis O Ring"/>
        <s v="XCENT (DSL)"/>
        <s v="14x15x18mm flare - CUT TYPE"/>
        <s v="HONDA ZX- T4 (DSL)"/>
        <s v="LANCER MMC"/>
        <s v="SCORPIO (HALLA)"/>
        <s v="VISTA-SUBROS-5PK"/>
        <s v="MICROBUS-12V (WITH ORIGINAL FUJIKOKI EXP.VALVE)"/>
        <s v="Honda City"/>
        <s v="Honda Civic"/>
        <s v="Santro / Santro Zing"/>
        <s v="Universal-O 5/16&quot; WITH FLARE CONVERTIBLE ADOPTER"/>
        <s v="508-V GROVE PULLEY"/>
        <s v="BOLERO SANDEN SD7H13"/>
        <s v="I-10 KAPPA"/>
        <s v="COMPANY-A 3600 (SUBROS)"/>
        <s v="INDICA SUBROS"/>
        <s v="VISTA SUBROS"/>
        <s v="BMW E90DSL- SMALL"/>
        <s v="TATA"/>
        <s v="HOSE (LIQUID)-8MM-UNICLA"/>
        <s v="HOSE (DISCHARGE)-11MM-BS"/>
        <s v="HOSE (SUCTION)-15MM-UNICLA"/>
        <s v="DATSUN"/>
        <s v="SCORPIO"/>
        <s v="ZEN DELPHI-R134A"/>
        <s v="Universal BUS -Flare"/>
        <s v="Esteem-R12"/>
        <s v="Skoda"/>
        <s v="SKODA (BLOCK TYPE)"/>
        <s v="SKODA LAURA"/>
        <s v="LANCER MMC (ANGLE TYPE)"/>
        <s v="INNOVA (FRONT)"/>
        <s v="HONDA T-1 (4 PIN)"/>
        <s v="SKODA (WITH PLATIC CASE)"/>
        <s v="LANCER (4PIN)-12V"/>
        <s v="INSULATION DAMBER TAPE"/>
        <s v="ENJOY-PTL"/>
        <s v="SAFARI STROME (SUBROS)"/>
        <s v="M-HWK (S-2 MODEL)"/>
        <s v="SAMPLE OF SANTRO SP-10 BIG HOLE PLASTE"/>
        <s v="HONDA MOBILO -DSL"/>
        <s v="I-10 GRAND (PTL)"/>
        <s v="TEMPO TRAVELLER-NEW"/>
        <s v="HONDA T-5"/>
        <s v="AVEO"/>
        <s v="HOSE (SUCTION)-15MM-BS"/>
        <s v="VALVE PIN R12"/>
        <s v="VALVE PIN R134"/>
        <s v="SWIFT / SWIFT DZIRE"/>
        <s v="I-10 GRAND"/>
        <s v="ND-Subros"/>
        <s v="ALTIS-(DENSO TYPE)"/>
        <s v="BRIO-MMF TECH"/>
        <s v="COROLLA"/>
        <s v="CRUZE"/>
        <s v="DUSTER -MMF"/>
        <s v="HONDA CITY T-3"/>
        <s v="HONDA CIVIC-MMF"/>
        <s v="NANO-MMF"/>
        <s v="POLO BEHR - MMF"/>
        <s v="SAIL"/>
        <s v="VERNA"/>
        <s v="XYLO-NEW (SUBROS) DENSO TYPE"/>
        <s v="ACCENT CRD-I"/>
        <s v="CRUZE BIG (DSL)- PREMIUM-Q5"/>
        <s v="FORD FIGO-DSL"/>
        <s v="HONDA CITY 2016 I.TEC -PTL"/>
        <s v="SX4 SUBROS 4140 (DSL)"/>
        <s v="VARNA (D)"/>
        <s v="25x28x20"/>
        <s v="ETIOS-MMF TECH"/>
        <s v="HONDA ACCORD NEW (DENSO TYPE)"/>
        <s v="THV TEMPO TRAVELLER-F"/>
        <s v="THV TEMPO TRAVELLER-R"/>
        <s v="HONDA (I.VTEC) -T5"/>
        <s v="SWIFT (4 PIN)"/>
        <s v="BOLERO-12V"/>
        <s v="MHAWK"/>
        <s v="XYLO D2"/>
        <s v="QUICK COUPLER ADOPTER (BLUE)"/>
        <s v="SCANIA BLOWER MOTOR AMW TRUCK"/>
        <s v="VOLVO 400 RESISTANCE"/>
        <s v="VOLVO 400 HPLP WITH WIRE COUPLER"/>
        <s v="BOLERO / SWIFT DSL"/>
        <s v="Innova A/C Switch"/>
        <s v="AUDI A3 PREMIUM Q5"/>
        <s v="BOLERO- R134A"/>
        <s v="ZEN-R134A"/>
        <s v="VISTA BEHR"/>
        <s v="REP FROM DIS ST. TO SUC ST. FLARE FITTING"/>
        <s v="CELERIO"/>
        <s v="ECOSPORT DSL"/>
        <s v="XUV 500 - Q5 SERIES"/>
        <s v="XUV 500 - REGULAR"/>
        <s v="XYLO SUBROS 3680 -BIG"/>
        <s v="XYLO (BACK)"/>
        <s v="XUV 500"/>
        <s v="FIGO-4PIN"/>
        <s v="KWID"/>
        <s v="ACCENT"/>
        <s v="XYLO"/>
        <s v="Maruti Car-800 MPFI"/>
        <s v="FLARE ALUMINUM FITTING (6PCS SET)"/>
        <s v="Esteem-R134A"/>
        <s v="Lancer / ACCENT- 2 PIN"/>
        <s v="SUPERKING AC SWITCH WITH WIRE"/>
        <s v="SANTRO"/>
        <s v="HONDA JAZZ"/>
        <s v="INDIGO / INDICA BEHR (WITH BRACKET)"/>
        <s v="NANO"/>
        <s v="ZEN DELPHI R134"/>
        <s v="ZEN-R12"/>
        <s v="14x15x18mm ORING - CUT TYPE"/>
        <s v="14x21x20mm flare"/>
        <s v="14x23x20mm flare"/>
        <s v="BEAT"/>
        <s v="FEISTA (DSL)"/>
        <s v="SWIFT DSL"/>
        <s v="BOLERO (SMALL) A/C SWITCH"/>
        <s v="T -SHIRTS"/>
        <s v="M-HAWK WITH PLASTIC CASING"/>
        <s v="HOSE LID-8MM"/>
        <s v="HOSE SUC-15MM"/>
        <s v="HONDA T 5"/>
        <s v="INNOVA (REAR)"/>
        <s v="I-20 (DSL)"/>
        <s v="INNOVA SINGLE"/>
        <s v="14X25X20MM flare"/>
        <s v="ENJOY FRONT-MMF"/>
        <s v="ENJOY-REAR"/>
        <s v="HONDA I.V.TEC T-6 (DENSO TYPE)"/>
        <s v="IKON"/>
        <s v="SAFARI"/>
        <s v="XUV 500- REAR"/>
        <s v="SUMO GOLD DELPHI-BS4"/>
        <s v="BOLERO - 24V"/>
        <s v="INDICA MMC (MITSUBISHI)"/>
        <s v="SCORPIO (SANDEN)"/>
        <s v="TERMS: F.O.R. CALCUTTA"/>
        <s v="FORD IKON"/>
        <s v="Honda City-TYPE-3"/>
        <s v="GETZ"/>
        <s v="Desiccant Drier/Filter (Medium)"/>
        <s v="TERRANO DSL 2016 (BEHR-Q5)"/>
        <s v="TAVERA"/>
        <s v="VERSA"/>
        <s v="COROLLA Q5"/>
        <s v="ERTIGA-Q5"/>
        <s v="ETIOS (PTL)-Q5"/>
        <s v="Honda City-TYPE-3 Q5"/>
        <s v="I-20 PAD TYPE (PTL)-Q5"/>
        <s v="I-20 NEW PAD TYPE-Q5"/>
        <s v="INNOVA-Q5"/>
        <s v="XCENT (PTL)"/>
        <s v="ZEN ESTILO-T1"/>
        <s v="ZEN ESTILO -T2"/>
        <s v="ALTO 800"/>
        <s v="HONDA CITY T3"/>
        <s v="HONDA CITY T-I"/>
        <s v="I-20 (PTL)"/>
        <s v="SWIFT (PTL)"/>
        <s v="SX-4"/>
        <s v="WAGON-R (K-10)"/>
        <s v="HONDA CRV"/>
        <s v="HONDA T3"/>
        <s v="WAGON R (K-10)"/>
        <s v="ZEN ESTILO"/>
        <s v="CRETA"/>
        <s v="DUSTER"/>
        <s v="ETIOS"/>
        <s v="I-20 (2PCs model)"/>
        <s v="LOGAN"/>
        <s v="RITZ"/>
        <s v="SKODA FEBIA"/>
        <s v="SWIFT DZIRE-BIG SIZE"/>
        <s v="SWIFT(DSL)-OLD"/>
        <s v="WAGON-R (WITHOUT PLASTIC CASE)"/>
        <s v="BOLERO- R134A OLD MODEL"/>
        <s v="Qualis PAD"/>
        <s v="LOGAN DSL"/>
        <s v="TEMPO TRAVELLER"/>
        <s v="ZEN SUBROS"/>
        <s v="FORD PIPE OPENER KIT"/>
        <s v="IKON-4 PIN"/>
        <s v="INDIGO-4PIN (PATLI CHODI)"/>
        <s v="CONCORD SWITCH (SANDEN TYPE BEIGE COLOR) NORMAL"/>
        <s v="FORCE SUV - DSL"/>
        <s v="LOGAN PAD"/>
        <s v="S-CROSS (MARUTI)"/>
        <s v="TERRANO"/>
        <s v="VARNA FLUDIC-PTL"/>
        <s v="HONDA ACCORD-Q5"/>
        <s v="IKON 1.3 / 1.6"/>
        <s v="IKON 1.8 (DEISAL)"/>
        <s v="MEGNUM OPTRA"/>
        <s v="14&quot;X10 B-(Straight Blade)"/>
        <s v="12&quot;X10 Blade- ('S' Type Blade)"/>
        <s v="RITZ DEISAL-Q5"/>
        <s v="HONDA CITY 2016 I.TEC -PTL-Q5"/>
        <s v="ECOSPORT DSLQ5"/>
        <s v="14x21x22mm flare"/>
        <s v="SUPERKING FRONT GRILL WITH LOUVER"/>
        <s v="404 BAZEL"/>
        <s v="SANTRO-2PIN"/>
        <s v="SCORPIO-4PIN (PATLI CHODI)"/>
        <s v="SANDEN 507 R134 COIL -12V"/>
        <s v="508-7PK (WITHOUT BEARING)"/>
        <s v="INDICA VISTA SUBROS 7PK Q.JET"/>
        <s v="ENDEAOUR-Q5"/>
        <s v="BALENO-NEW"/>
        <s v="1PC SAMPLE SEND BY COURIER"/>
        <s v="Desiccant Drier/Filter (Small)"/>
        <s v="Desiccant Drier/Filter (Large)"/>
        <s v="SCORPIO 2PIN-2PIN"/>
        <s v="SKODA -3PIN"/>
        <s v="747 THERMOAMPLIFIER (NEW) (BOLERO, AMBASDOR)"/>
        <s v="POLO"/>
        <s v="VARNA FLUDIC-DSL"/>
        <s v="DUAL BLOWER MOTOR"/>
        <s v="VOLVO BIG PULLEY"/>
        <s v="10 PK"/>
        <s v="WR"/>
        <s v="SWIFT DSL 2012"/>
        <s v="BOLERO/TATA SUMO/CORSA"/>
        <s v="ECOSPORT PTL"/>
        <s v="SX4 (OLD MODEL PTL) SUBROS 3770"/>
        <s v="BEAT (DSL)-Q5"/>
        <s v="FORTUNER- Q5 SERIES"/>
        <s v="AUDI Q7 (REAR)"/>
        <s v="507 IN MULTIGROOVE"/>
        <s v="507/508 single seal"/>
        <s v="Santro small/Travera/Scorpio/ Ikon/Sonata (CUT TYPE)"/>
        <s v="QUALIS , TATA SAFARI"/>
        <s v="Sanden 508,510"/>
        <s v="XYLO BIG"/>
        <s v="INNOVA SINGLE A/C"/>
        <s v="HOSE (DISCHARGE)-11MM-UNICLA"/>
        <s v="507-V GROVE PULLEY"/>
        <s v="14x23x16mm flare"/>
        <s v="HOSE 19MM"/>
        <s v="INDICA EV2 SUBROS 4540 INDICA CR4 SUBROS"/>
        <s v="CIAZ DSL-MGP"/>
        <s v="GETZ (2PCs model)"/>
        <s v="BEAT (PTL)-Q5"/>
        <s v="ENJOY-DSL-Q5"/>
        <s v="MERCEDES BENZ 203 WITH DOWN RD- Q5"/>
        <s v="MERCEDES BENZ W211/E200 WITH DOWN RD- Q5 PREMIUM"/>
        <s v="MERCEDES BENZ 204 WITH DOWN RD- Q5 PREMIUM"/>
        <s v="SKODA LAURA-Q5 SERIES"/>
        <s v="ASHOK LEYLAND STILE"/>
        <s v="SOMU VECTA DELPHI BS3/BS4"/>
        <s v="ZEN ESTILO-NEW"/>
        <s v="IKON 1.8 DSL"/>
        <s v="QUALIS"/>
        <s v="Ambasdor /Bolero"/>
        <s v="ANY COMP OF HCC"/>
        <s v="NOTE: VALIDITY FOR 7 DAYS"/>
        <s v="KOMATSU 2000"/>
        <s v="HOSE (SUCTION)-19MM"/>
        <s v="HOSE ROLL"/>
        <s v="CONDENSER-Q5"/>
        <s v="VARNA FLUDIC-DSL-Q5 WITH SCHEME"/>
        <s v="SANTRO FREE UNDER SCHEME"/>
        <s v="SWIFT (NEW)-Q5"/>
        <s v="I-10 GRAND (DSL)-Q5"/>
        <s v="I-10 GRAND (PTL)-Q5"/>
        <s v="SAFARI STROME (SUBROS)-Q5"/>
        <s v="TUV-300 Q5"/>
        <s v="AVEO-HCC"/>
        <s v="TOYOTA COROLLA"/>
        <s v="ZEN DELPHI"/>
        <s v="ACCENT (BLOCK TYPE)"/>
        <s v="4 Speed A/C Xing Switch"/>
        <s v="BOLERO (BIG) A/C SWITCH"/>
        <s v="12&quot;X10 B- Straight Blade)"/>
        <s v="INDICA VISTA BEHR (TDI) WITH BRECKET"/>
        <s v="VARNA (CRDI)"/>
        <s v="T-SHIRT"/>
        <s v="MARUTI ALTO &amp; WAGON R LIQUID TUBE RD TO COND"/>
        <s v="ENJOY DSL"/>
        <s v="I-10-Q5"/>
        <s v="HONDA ZX/T4"/>
        <s v="Universal-F 5/16&quot; WITH ADOPTER"/>
        <s v="POLO (DSL)"/>
        <s v="SX 4 (NEW)"/>
        <s v="SX 4 (NEW)-Q5"/>
        <s v="508 (SD7H15) IN MULTIGROOVE"/>
        <s v="BOLERO 2017 PVL SAMPLE RETURNED"/>
        <s v="MAGNUM"/>
        <s v="OPTRA -WITH DRIER (PTL)"/>
        <s v="RAPID (DSL)"/>
        <s v="TEMPO TRAVELLER-SUBROS"/>
        <s v="ELANTRA"/>
        <s v="SKODA RAPID BHER-MMF"/>
        <s v="I-10 - 2PIN"/>
        <s v="HONDA CITY-2PIN"/>
        <s v="MARUTI ZEN PTL SUBROS R134 A SUCTION HOSE"/>
        <s v="T- SHIRT"/>
        <s v="SAMPLE OF SWIFT NEW 2017 (OE) RETURNED"/>
        <s v="M-HWAK"/>
        <s v="SCORPIO- 'S' Blade 15&quot;,12V"/>
        <s v="SCORPIO CRDi WITH CASING"/>
        <s v="M-HAWK-S2"/>
        <s v="ECOSPORT (DENSO TYPE)"/>
        <s v="HONDA AMAZE-MMF TECH"/>
        <s v="510-V GROVE PULLEY"/>
        <s v="14X30X20MM flare"/>
        <s v="BREEZA MARUTI"/>
        <s v="JAZZ"/>
        <s v="COMPRESSOR OIL-4Ltr"/>
        <s v="CAP"/>
        <s v="ENDEVOUR REAR"/>
        <s v="VARNA FLUDIC"/>
        <s v="INNOVA DUAL / ACCORD"/>
        <s v="VARNA"/>
        <s v="WAGON-R / INNOVA SMALL"/>
        <s v="QUANTO MAHINDRA"/>
        <s v="FUSION"/>
        <s v="CIVIC"/>
        <s v="BMW E90 (X1)-DENSO TYPE"/>
        <s v="SKODA OCTIVA-NEW (MMF TYPE)"/>
        <s v="ETIOS DSL"/>
        <s v="SAIL-PTL"/>
        <s v="11mm flare iron nut"/>
        <s v="15mm flare iron nut"/>
        <s v="8mm oring iron nut"/>
        <s v="HONDA ACCORD"/>
        <s v="SANTRO FREE WITH 86541-Q5"/>
        <s v="Honda City / SWIFT PTL"/>
        <s v="BOLERO-2PIN"/>
        <s v="ESTEEM R134A- 2 PIN"/>
        <s v="swift/ SX4 (PTL &amp; DEL)-3 PIN"/>
        <s v="TSHIRT"/>
        <s v="WAGON-R (K10)"/>
        <s v="INNOVA BIG (DUAL A/C)"/>
        <s v="SANTRO XING NEW"/>
        <s v="SWIFT PTL"/>
        <s v="PASSAT"/>
        <s v="SWIFT"/>
        <s v="Esteem-134a / Esteem PAD"/>
        <s v="AMAZE"/>
        <s v="I-10 GRAND-MMF"/>
        <s v="A6"/>
        <s v="ASPIRE FORD"/>
        <s v="FORTUBER- FRONT (DENSO TYPE)"/>
        <s v="FORTUNER REAR- (DENSO TYPE)"/>
        <s v="OPTRA"/>
        <s v="ERTIGA (NEW) MARUTI"/>
        <s v="MICRA"/>
        <s v="INNOVA [SENSOR]"/>
        <s v="UNIVERSAL"/>
        <s v="CHARGING PORT [SHORT]"/>
        <s v="SWIF PAD"/>
        <s v="SUCTION CHARGING PORT [LONG]"/>
        <s v="R134 A SET LIQ"/>
        <s v="R134 A SET DIS"/>
        <s v="R134 A SET SUC"/>
        <s v="HONDA CITY LIQ TUBE"/>
        <s v="BOLERO SUCTION"/>
        <s v="CENTRE HOLE LONG MUFFLER"/>
        <s v="CENTRE HOLE SHORT MUFFLER"/>
        <s v="CENTRE-SIDE HOLE"/>
        <s v="ADOPTER 6002"/>
        <s v="CONCORD-AL, BEIGE / WOODEN COLOR GRILL (WITH ELECTRONIC SWITCH IN-BUILT RELAY &amp; RESISTOR)"/>
        <s v="CONCORD-AL , GREY / WITH GREY COLOR GRILL AND MANUAL SWITCH"/>
        <s v="HOSE FITTING CONNECTOR SAMPLE BOX"/>
        <s v="Honda City-TYPE-1&amp;2"/>
        <s v="ESTEEM ND"/>
        <s v="MICROBUS-24V"/>
        <s v="CONCORD-AL , BEIGE / WITH DARK BROWN COLOR GRILL AND MANUAL SWITCH"/>
        <s v="CONCORD DIGITAL SWITCH (NEW) (With Resistance &amp; Relay)"/>
        <s v="BMW 3 SERIES (X1)-DENSO TYPE"/>
        <s v="FORD FIESTA DISCHARGE HOSE NEW"/>
        <s v="ACCENT HUB / TRAVERA"/>
        <s v="CATALOUGE"/>
        <s v="HONDA MOBILO -PTL"/>
        <s v="HONDA CRV-Q5"/>
        <s v="HONDA CRV (NEW)-Q5"/>
        <s v="INNOVA- COMBO (FRONT &amp; REAR) 4PC each"/>
        <s v="CATALOG"/>
        <s v="VISTA"/>
        <s v="ECCO"/>
        <s v="SWIFT PAD"/>
        <s v="UNION 8MM"/>
        <s v="UNION 11MM"/>
        <s v="UNION 15MM"/>
        <s v="NUT 8MM"/>
        <s v="NUT 11MM"/>
        <s v="NUT 15MM"/>
        <s v="CATORI 8MM"/>
        <s v="CATORI 11MM"/>
        <s v="CATORI 15MM"/>
        <s v="6 PCS AL.PIPE WITH CONNECTOR FITTING SAMPLE FOR Contact-181"/>
        <s v="CATALOGUE / CATALOG"/>
        <s v="10&quot;X10 B- (Straight Blade)"/>
        <s v="10&quot;X6 B- ('S' Type Blade)"/>
        <s v="JPI-14&quot;X10 B-('S' Type Blade) 130W"/>
        <s v="BEHR MOTOR - 130W 12&quot;X10 Blade- ('S' Type Blade)"/>
        <s v="BHER 16&quot;X10B &quot;S&quot; BLADE"/>
        <s v="VENTO"/>
        <s v="VISTA BEHR-Combo 5+1 Free"/>
        <s v="XCENT -MMF"/>
        <s v="SKODA FEBIA (NEW)-MMF"/>
        <s v="SKODA SUPERB"/>
        <s v="SKODA SUPERB-NEW"/>
        <s v="SKODA YETI"/>
        <s v="VARNA (DEISAL)"/>
        <s v="VARNA (PETROL)"/>
        <s v="HONDA CITY-I &amp; II"/>
        <s v="HONDA JAZZ (DENSO TYPE)"/>
        <s v="CRETA-DENSO TYPE"/>
        <s v="AUDI A4"/>
        <s v="MEGNUM"/>
        <s v="PAJERIO SPORTS (DENSO TYPE)"/>
        <s v="FEISTA (NEW)"/>
        <s v="I-20 NEW"/>
        <s v="JETTA"/>
        <s v="HONDA"/>
        <s v="SKODA LAURA BLOWER MOTOR RESISTANCE"/>
        <s v="ETIOS - 2 PIN"/>
        <s v="INDICA BEHR-2PIN"/>
        <s v="MIRCRA"/>
        <s v="TRAVERA-4 PIN (MOTTI CHODI)"/>
        <s v="AUDI"/>
        <s v="CRV"/>
        <s v="ENJOY"/>
        <s v="HONDA CITY-T3"/>
        <s v="HONDA I.VTEC-5"/>
        <s v="LAURA"/>
        <s v="LENCER"/>
        <s v="No."/>
        <s v="TERRENO"/>
        <s v="XCENT"/>
        <s v="VARNA PETROL"/>
        <s v="VENTO (DSL)"/>
        <s v="VOLVO"/>
        <s v="XCENT (PTL)-Q5"/>
        <s v="XYLO SUBROS 3610-SMALL"/>
        <s v="XYLO SUBROS 3680 -BIG-Q5"/>
        <s v="SKODA LAURA-TYPE II"/>
        <s v="SKODA SUPERB (NEW) PREMIUM Q5"/>
        <s v="SX4 (OLD MODEL PTL)-Q5 SUBROS 3770"/>
        <s v="UVA (NEW)-DSL"/>
        <s v="UVA (NEW)-PTL"/>
        <s v="HONDA T-5-Q5"/>
        <s v="HONDA MOBILO -PTL-Q5"/>
        <s v="HONDA MOBILO -DSL-Q5"/>
        <s v="I-20 (DSL) T2-NEW WITH PIPE -Q5"/>
        <s v="I-20 (ELITE)"/>
        <s v="I-20 (DSL OLD)"/>
        <s v="INDICA BEHR-R134A (WITH BRACKET)"/>
        <s v="INDICA BEHR-CR4"/>
        <s v="INDICA VISTA SUBROS-T1 (PTL)"/>
        <s v="PAJERO SPORT-Q5 (NEW)"/>
        <s v="POLO (DSL)-Q5"/>
        <s v="RAPID (DSL)-Q5"/>
        <s v="RITZ PETROLAQ5"/>
        <s v="SKODA WITH DRIER"/>
        <s v="SKODA-Q5 SERIES"/>
        <s v="SKODA FABIA"/>
        <s v="CIAZ DSL-MGP -IN Q5 SERIES"/>
        <s v="DUSTER 85CC PTL-Q5"/>
        <s v="ELANTRA FLUDIC"/>
        <s v="ELANTRA FLUDIC-Q5"/>
        <s v="ENDEAOUR"/>
        <s v="ENJOY-PTL-Q5"/>
        <s v="BALENO (OLD)"/>
        <s v="HONDA CIVIC-Q5"/>
        <s v="HONDA CRV (NEW)"/>
        <s v="Audi A6"/>
        <s v="Scorpio 3 holes"/>
        <s v="Scorpio 4 holes"/>
        <s v="Tempo Traveller-SMALL (DENFOS)"/>
        <s v="Universal-F 3/8&quot;"/>
        <s v="Universal-F 3/8&quot; WITH BOLT"/>
        <s v="FORD (BIG)"/>
        <s v="MICROBUS"/>
        <s v="SANDEN 508 R134 COIL - 24V"/>
        <s v="ENDEVOUR T2"/>
        <s v="CONCORD WHEEL"/>
        <s v="ALTIS -DSL"/>
        <s v="EVALIA NISSAN-REAR (DENSO TYPE)"/>
        <s v="Toyota Qualis/Safari"/>
        <s v="MS FLARE NUT LIQ"/>
        <s v="7+1PCS i10 grand cc FREE TILL 31.03.19"/>
        <s v="SANTRO-FREE WITH 86541"/>
        <s v="SWIFT-Combo Scheme 5+1free"/>
        <s v="CONCORD SWITCH (SANDEN TYPE GREY COLOR) NORMAL"/>
        <s v="HONDA CITY ZX-4"/>
        <s v="METALOC"/>
        <s v="BMW 3 SERIES E60 SMALL Q5 PREMIUM"/>
        <s v="MICROBUS FRONT GRILL WITH LOUVER"/>
        <s v="SANTRO FREE WITH 86541"/>
        <s v="ALTO K-10"/>
        <s v="INNOVA - T4 (Q5) WITH SCHEME 7+1PCS i10 grand cc FREE TILL 31.03.19"/>
        <s v="25x28x26"/>
        <s v="HITACHI RECEIVER DRIER"/>
        <s v="THERMOSTATE EARTHMOVING"/>
        <s v="S7H13"/>
        <s v="XING CLUTCH PLATE"/>
        <s v="AUDI (ORIGINAL MADE IN GERMANY)"/>
        <s v="QUALIS-4 PIN (MOTTI CHODI)"/>
        <s v="CONCORD MOTOR"/>
        <s v="DIS ST."/>
        <s v="SUC-ST."/>
        <s v="DIS-L FLARE"/>
        <s v="SUC-L FLARE"/>
        <s v="I-10 GRAND-MMF FREE WITH 86536"/>
        <s v="M-HWKS-2-Combo Scheme on 8PCs"/>
        <s v="QUALIS - 2 PIN"/>
        <s v="AMBASDOR R134A-2PIN"/>
        <s v="WAGON R / ALTO-OLD"/>
        <s v="ALTIS -DSL- Q5"/>
        <s v="JATTA T2 NEW"/>
        <s v="CATALOUEG"/>
        <s v="508 IN MULTIGROOVE"/>
        <s v="WR (4 PIN)"/>
        <s v="ENDEAVOUR"/>
        <s v="SANTRO FREE WITH 86841Q5"/>
        <s v="PUNTO"/>
        <s v="FLARE (ANGLE TYPE)"/>
        <s v="O-RING (ANGLE TYPE)"/>
        <s v="ND SURBOS/ZEN/ESTEEM"/>
        <s v="SUZUKI SWIFT-PTL"/>
        <s v="CONCORD-AL, BEIGE / WOODEN COLOR GRILL (WITH ELECTRONIC SWITCH WITH SEPARATE RELAY &amp; RESISTOR)"/>
        <s v="CONCORD-COPPER, BEIGE / WOODEN COLOR GRILL (WITH ELECTRONIC SWITCH IN-BUILT RELAY &amp; RESISTOR)"/>
        <s v="HONDA AMAZE"/>
        <s v="HONDA CITY (BLOCK TYPE)"/>
        <s v="INNOVA REAR"/>
        <s v="SANTRO (ANGLE TYPE)"/>
        <s v="TRAVERA (BLOCK TYPE)"/>
        <s v="ENDEVOUR T1"/>
        <s v="SANTRO FREE WITH 86541Q5"/>
        <s v="SANTRO FREEN WITH 86541Q5"/>
        <s v="R-134A ALUMINUM FITTING (6PCS SET)"/>
        <s v="SANTRO FREE WITH 86125"/>
        <s v="HONDA CITY 2016 I.VTEC DSL-Q5"/>
        <s v="HONDA CITY 2016 I.VTEC -PTL"/>
        <s v="2 PCS 86125 SCHEME OF 86541Q5 WAS NOT SUPPLIED IN 2019-0250,"/>
        <s v="AS PER Contact, 5 PCS BOLOERO MEG SD102MC/BLR. WAS NOT FOUND IN CLUTCH SET OF BOLERO, IT IS NOT POSSIBLE BUT AS A SPECIAL CASE WE ACCEPT HIS REQUEST"/>
        <s v="TEMPO TRAVELLER (FRONT &amp; REAR)"/>
        <s v="SUPERKING-12V"/>
        <s v="TATA ARIA-DSL"/>
        <s v="VOLVO SMALL PULLEY"/>
        <s v="XACIS 220"/>
        <s v="HITACHI"/>
        <s v="VOLVO BIG"/>
        <s v="ASSORTED MODEL 1 HOSE FITTING WITH CATORI"/>
        <s v="ASSORTED MODEL 2 HOSE FITTING WITH CATORI"/>
        <s v="ASSORTED MODEL 3 HOSE FITTING WITH CATORI"/>
        <s v="14x25x26mm flare"/>
        <s v="AUDI A6 PREMIUM Q5"/>
        <s v="HOSE (SUC)-15MM"/>
        <s v="4 PCS 507 IN MULTIGROOVE"/>
        <s v="507 V-GROVE FREE WITH CC"/>
        <s v="507-V GROVE PULLEY FREE WITH CC"/>
        <s v="507-V GROVE PULLEY FREE WITH CC SCHEME"/>
        <s v="12&quot;X10 B- Straight Blade"/>
        <s v="ELANTRA FLUDIC-DENSO TYPE"/>
        <s v="AC HOSE"/>
        <s v="AUDI Q7 PREMIUM Q5"/>
        <s v="4 PCS 508 IN MULTIGROOVE"/>
        <s v="HONDA CITY (TYPE-1) (ANGLE TYPE)"/>
        <s v="507-V GROVE PULLEY FREE WITH COOLING COIL"/>
        <s v="T SHIRT"/>
        <s v="COMPANY-A CONDENSER"/>
        <s v="ONLY BOLT AVAILABLE [NO PORT]"/>
        <s v="507 IN MULTIGROOVE FREE WITH COOLING COIL"/>
        <s v="ND/SUBROS"/>
        <s v="JATTA-OLD MODEL"/>
        <s v="CATALLOG"/>
        <s v="BMW 3 SERIES E60 BIG Q5 PREMIUM"/>
        <s v="508 IN 7 PISTON (SD7H15) MULTIGROOVE"/>
        <s v="M-BENZ W211"/>
        <s v="FREE SANTRO CONDENSER"/>
        <s v="ZEN DELPHI R12"/>
        <s v="FREE 508 MG COMP WITH CC SCHEME"/>
        <s v="NOTE COUNTING MACHINE"/>
        <s v="LID- L"/>
        <s v="LID- ST."/>
        <s v="DIS-L"/>
        <s v="HONDA ACCORD T4-Q5"/>
        <s v="SUMO DELPHI"/>
        <s v="ZEN R-134-(SUBROS)"/>
        <s v="NUT SUC"/>
        <s v="HONDA CITY 2016 I.VTEC -PTL-Q5"/>
        <s v="INDICA SUBROS (ND)"/>
        <s v="4 PCS 507-V GROVE PULLEY"/>
        <s v="4 PCS 508-V GROVE PULLEY"/>
        <s v="SAFARI R134-2PIN"/>
        <s v="FREE 1 PCS COMP.507MG WITH CC SCHEME"/>
        <s v="505-V GROVE PULLEY"/>
        <s v="INNOVA - T4 (Q5) FREE 1 PCS PC CC I-10 GRAND ON 7 PCS 86536Q5"/>
        <s v="PASSAT-Q5"/>
        <s v="SUC-L"/>
        <s v="I-10 GRAND-MMF COOLING COIL"/>
        <s v="FREE PC-SUBROS 3600"/>
        <s v="KUV-100 BEHR (MAHINDRA)"/>
        <s v="TATA TIAGO"/>
        <s v="HOSE CRIMPING MACHINE"/>
        <s v="507 Small Single"/>
        <s v="COMPANY-A COOLING COIL"/>
        <s v="14x23x22mm flare"/>
        <s v="ADOPTER OF R/D6002 F TO O"/>
        <s v="Quanto (Mahindra) Subros 3610"/>
        <s v="TAVERA (BACK)"/>
        <s v="SWIFT (NEW) 2012"/>
        <s v="ORIFICE TUBE ORANGE"/>
        <s v="FREE PC3600 COMPRESSOR FREE ON 1.50 LACS ORDER U/S"/>
        <s v="PC3600 COMPRESSOR FREE"/>
        <s v="COMPRESSOR OIL-1Ltr"/>
        <s v="MERCEDES BENZ 24 V SAMPLE"/>
        <s v="ALTIS -PTL"/>
        <s v="AUDI A4 NEW (DENSO TYPE)"/>
        <s v="CAMRY-II"/>
        <s v="CAMRY"/>
        <s v="CRIMPING MACHINE"/>
        <s v="COMPRESSOR OIL-20tr"/>
        <s v="INDIGO CS (BACK)"/>
        <s v="VOLVO PANEL SAMPLE GREY NEW"/>
      </sharedItems>
    </cacheField>
    <cacheField name="Part Number" numFmtId="49">
      <sharedItems count="676">
        <s v="PC-86535"/>
        <s v="PC-86909Q5"/>
        <s v="PC-86201"/>
        <s v="PC-86769BAQ5"/>
        <s v="PC-86902Q5"/>
        <s v="PC-86807-Q5"/>
        <s v="PC-86448-BAQ5"/>
        <s v="PC-2126"/>
        <s v="PC-531R"/>
        <s v="TS-3308B"/>
        <s v="G.TOTAL"/>
        <s v="PC-86395"/>
        <s v="PC-86639"/>
        <s v="PC-86371"/>
        <s v="PC-86238"/>
        <s v="PC-86093B"/>
        <s v="PCP-E10067"/>
        <s v="PCP-E10723R"/>
        <s v="PCP-E08095R"/>
        <s v="PCP-E10705"/>
        <s v="PCP-EUN036"/>
        <s v="PCP-E03122"/>
        <s v="UNICLA"/>
        <s v="PCP-E18417"/>
        <s v="PCP-E10003"/>
        <s v="PCP-E01529"/>
        <s v="PC-7159"/>
        <s v="PCP-E10001"/>
        <s v="PCP-E10407"/>
        <s v="PCP-EUN402"/>
        <s v="PC-10616R"/>
        <s v="PC-8151R"/>
        <s v="PCP-E10246"/>
        <s v="PC-86811-Q5"/>
        <s v="PC-86581"/>
        <s v="PC-86901"/>
        <s v="PC-86805"/>
        <s v="PC-86806"/>
        <s v="PC-86920"/>
        <s v="PC-86428"/>
        <s v="PC-86536"/>
        <s v="PC-86015"/>
        <s v="PC-86268"/>
        <s v="PC-86448-B"/>
        <s v="PC-1801A PC-1047B"/>
        <s v="PC-8008"/>
        <s v="PC-60002"/>
        <s v="PC-86580"/>
        <s v="PC-86910"/>
        <s v="PC-8153R"/>
        <s v="PCP-E10082"/>
        <s v="PC-0347"/>
        <s v="PC-0902"/>
        <s v="PC-0900"/>
        <s v="PC-86536-Q5"/>
        <s v=""/>
        <s v="PC-1229A"/>
        <s v="PCP-E03087"/>
        <s v="PCP-E10209"/>
        <s v="SDN-1022MC/SWIFT // SD-123MC/SWIFT (DSL)"/>
        <s v="PC-86064B"/>
        <s v="PC-86589"/>
        <s v="PC-86365"/>
        <s v="PC-86905"/>
        <s v="PC-86617"/>
        <s v="PC-86656"/>
        <s v="PC-86902"/>
        <s v="PC-86540"/>
        <s v="PC-86804"/>
        <s v="PC-86541Q5"/>
        <s v="PC-86371-Q5"/>
        <s v="PC-86367"/>
        <s v="PC-86370"/>
        <s v="PC-86539"/>
        <s v="PC-86393"/>
        <s v="PCP-E52407"/>
        <s v="PCP-EUN035"/>
        <s v="PCP-E10208"/>
        <s v="PCP-E34601"/>
        <s v="PC-1001"/>
        <s v="PC-86800"/>
        <s v="PC-86266"/>
        <s v="BRIDGESTONE"/>
        <s v="SD-101MC/INNOVA DUAL"/>
        <s v="PCP-E10088"/>
        <s v="FK-1089D"/>
        <s v="FK-1181B"/>
        <s v="FK-1015"/>
        <s v="FK-C906"/>
        <s v="35BG05S16G-2DL 35BD219DU 355520"/>
        <s v="35BG05S7G-2DL 35BD5020DU 355020"/>
        <s v="35BD5220DF 35BD5220DU 355220"/>
        <s v="30BD40DU 305523"/>
        <s v="30BGS32-DST 30BD5220DU 305220"/>
        <s v="SD-100MC/SCR"/>
        <s v="SD-136MC/A-STAR"/>
        <s v="SD143MC/ETOS DSL"/>
        <s v="SD-121MC/SANTRO (NEW)"/>
        <s v="SD-123MC/SWIFT (DSL)"/>
        <s v="SD-129MC/V.Q.JET6PK"/>
        <s v="SD-125MC/WR"/>
        <s v="SDN-101/507/7PK"/>
        <s v="PC-86369"/>
        <s v="PC-86276"/>
        <s v="PC-86037"/>
        <s v="PC-86204"/>
        <s v="PC-86046B"/>
        <s v="TS-3518B"/>
        <s v="PC-1065"/>
        <s v="PC-1066"/>
        <s v="355222"/>
        <s v="PC-0903"/>
        <s v="PC-86534"/>
        <s v="PC-86655"/>
        <s v="PCP-C86283Q5"/>
        <s v="PCP-C86020"/>
        <s v="SDN-011/WR"/>
        <s v="PCP-E10095"/>
        <s v="PC-86246B"/>
        <s v="PC-86537"/>
        <s v="PC-86244"/>
        <s v="PC-86239"/>
        <s v="SDN033/FIGO"/>
        <s v="SDN-001/H.T4DSL"/>
        <s v="SDN-041/LNR MMC"/>
        <s v="SDN-021/SCR"/>
        <s v="SDN-007/I.V.SUBROS"/>
        <s v="SDN039/ETIOS DSL"/>
        <s v="F'"/>
        <s v="PC-8020"/>
        <s v="PC-65076"/>
        <s v="PC-8026"/>
        <s v="PC-6002"/>
        <s v="5H14"/>
        <s v="PC-5302"/>
        <s v="PC-6008"/>
        <s v="PC-3600"/>
        <s v="PC-18110R"/>
        <s v="PC-E111 PCP-EUN111"/>
        <s v="PCP-EUN406"/>
        <s v="PC-1011"/>
        <s v="COMBO-1"/>
        <s v="PCP-E10092"/>
        <s v="PC-7157"/>
        <s v="PCP-E52419"/>
        <s v="PC-61020"/>
        <s v="PC-8005"/>
        <s v="PC-8017"/>
        <s v="PC-8053"/>
        <s v="PC-8122"/>
        <s v="FK-1080"/>
        <s v="FK-948C"/>
        <s v="FK-1031B"/>
        <s v="SDN-012/XING"/>
        <s v="SDN-009/INNOVA DUAL"/>
        <s v="TD-3303"/>
        <s v="PC-7511"/>
        <s v="PC-7559"/>
        <s v="PC-7535"/>
        <s v="TK-66008"/>
        <s v="PC-86202"/>
        <s v="PC-86810"/>
        <s v="PCP-EUN403"/>
        <s v="SD-1004-MC(OLD)"/>
        <s v="PC-86828"/>
        <s v="PC-86449"/>
        <s v="PC-86278"/>
        <s v="PC-86251"/>
        <s v="PC-86177"/>
        <s v="COMBO-5"/>
        <s v="PC-001 / PC-003"/>
        <s v="COMPANY-A"/>
        <s v="PC-86207"/>
        <s v="PC-0901"/>
        <s v="PC-7031A PC-7226"/>
        <s v="PCP-E53443"/>
        <s v="PCP-E50826"/>
        <s v="PCP-E25424"/>
        <s v="PCP-E25523"/>
        <s v="PCP-E17404"/>
        <s v="PCP-E10073"/>
        <s v="PCP-E13013"/>
        <s v="PCP-E-10066"/>
        <s v="PCP-E82428"/>
        <s v="PCP-E10049"/>
        <s v="PC-86556"/>
        <s v="PC-86590"/>
        <s v="PC-86827"/>
        <s v="PC-86802"/>
        <s v="PC-86450"/>
        <s v="PCP-E10004"/>
        <s v="PCP-E05263"/>
        <s v="PCP-E10249"/>
        <s v="PC-1105"/>
        <s v="PC-1106"/>
        <s v="PC-7035 / PC-7305-ourter ctn"/>
        <s v="PC-7562"/>
        <s v="SDN-002/BLR"/>
        <s v="SDN029/MHWK"/>
        <s v="SD208CP"/>
        <s v="PC-1304L"/>
        <s v="PC-9999"/>
        <s v="PC-6263"/>
        <s v="PC-6261"/>
        <s v="PC-7237"/>
        <s v="TK-0302"/>
        <s v="PC-86236"/>
        <s v="PC-86245"/>
        <s v="PCP-EUN401"/>
        <s v="PC-86903"/>
        <s v="PC-86911"/>
        <s v="PC-86657-Q5"/>
        <s v="PC-86657-R"/>
        <s v="PC-8154R"/>
        <s v="SDN057/MX5"/>
        <s v="SDN-026/i10 (KAPPA)"/>
        <s v="PC-86915"/>
        <s v="PCP-E82420"/>
        <s v="PCP-E10549"/>
        <s v="PC-86092"/>
        <s v="PC-8006"/>
        <s v="PC-1044A / PC-1052/1046 / 1042"/>
        <s v="PCP-E82423"/>
        <s v="PC-86274"/>
        <s v="PC-86900"/>
        <s v="PC-86237"/>
        <s v="PC-86538"/>
        <s v="PC-86270R-134A"/>
        <s v="PC-86043"/>
        <s v="SD149MC/BEAT DSL"/>
        <s v="SD-128MC/FEISTA(DSL)"/>
        <s v="SD-1020ACCD-MC // SDN-1018/MC/INNOVA DUAL // SD-101MC/INNOVA DUAL"/>
        <s v="SD-1004-MC(OLD) // SDN-1009/MC/XING (NEW) // SD-121MC/SANTRO (NEW) SD-132MC/i20 (PTL)"/>
        <s v="SDN-003/ASTAR"/>
        <s v="SDN-014/SWIFT-DSL"/>
        <s v="PC-1107"/>
        <s v="PC034"/>
        <s v="TD-3301"/>
        <s v="TD-3304"/>
        <s v="SDN-022/i-20 (DSL)"/>
        <s v="SDN-018/INNOVA-SINGLE"/>
        <s v="SDN-025/VISTA Q.JET (6PK)"/>
        <s v="PCP-E14051"/>
        <s v="PC-R004"/>
        <s v="PCP-E10074"/>
        <s v="PCP-E18022"/>
        <s v="PCP-E-18083"/>
        <s v="PCP-E10151"/>
        <s v="PC-86906"/>
        <s v="SDN-1019M C/BOLERO-24V // SD-103MC/BLR 24V"/>
        <s v="SD239CP/IND.MMC"/>
        <s v="SD-216CP/SCR-SANDEN"/>
        <s v="PC-86034"/>
        <s v="PC-86240"/>
        <s v="PCP-E82422"/>
        <s v="PC-20242"/>
        <s v="PC-86247"/>
        <s v="PC-86110Q5"/>
        <s v="PC-86539Q5"/>
        <s v="PC-86656Q5"/>
        <s v="PC-86240AQ5"/>
        <s v="PC-86268AQ5"/>
        <s v="PC-86046B-Q5"/>
        <s v="PC-86125"/>
        <s v="PC-86275"/>
        <s v="PC-86394"/>
        <s v="SD150MC/ALTO 800"/>
        <s v="SDN-1020MC/HCT3 // SD-108MC/HT3 SD-106MC/CIVIC"/>
        <s v="SD-1001HCT1-MC SD-1001HCT3-MC"/>
        <s v="SD-126MC/120(DSL)"/>
        <s v="SD132MC/i20 (PTL)"/>
        <s v="SD-124MC/ SWIFT PTL"/>
        <s v="SD-135MC/SX4"/>
        <s v="SD-136MC/A-STAR SD-135MC/SX4"/>
        <s v="SD153MC/MX5"/>
        <s v="SDN-024/FEISTA (DSL)"/>
        <s v="SDN-016/CIVIC"/>
        <s v="SDN-017/CRV"/>
        <s v="SDN-008/H.T3"/>
        <s v="SDN-006/SX4"/>
        <s v="SDN037/Z.ESTILO"/>
        <s v="PC-024"/>
        <s v="PC-039"/>
        <s v="PC-0024 PC035"/>
        <s v="PC-027"/>
        <s v="PC-033"/>
        <s v="PC-028"/>
        <s v="PC-019"/>
        <s v="PC-030"/>
        <s v="PC-026"/>
        <s v="PC-025"/>
        <s v="PC036"/>
        <s v="PC-014"/>
        <s v="PC-040"/>
        <s v="PC-86235"/>
        <s v="PCP-E58419"/>
        <s v="SDN-063/CRZ"/>
        <s v="SDN035/LOGAN DSL"/>
        <s v="SDN-028/TT"/>
        <s v="SDN-013/ND"/>
        <s v="PC-7854"/>
        <s v="PC-7550"/>
        <s v="SEA-NAIR"/>
        <s v="PC-86110"/>
        <s v="PC-86904"/>
        <s v="PC-86087"/>
        <s v="PC-86803"/>
        <s v="PC-86006"/>
        <s v="SDN-021/QUALIS"/>
        <s v="SD-1009IKN1.8-MC"/>
        <s v="SD144MC/IND.MMC"/>
        <s v="SDN034/I.MMC"/>
        <s v="TST-8801-B"/>
        <s v="TS-8805-B"/>
        <s v="PC-86634"/>
        <s v="PC-86367AQ5"/>
        <s v="PC-86827AQ5"/>
        <s v="PC-86911AQ5"/>
        <s v="PC-113R"/>
        <s v="PC-7029"/>
        <s v="PC-1054 B"/>
        <s v="SD-1000-507R 134-MC // SD-116MC/507-R134"/>
        <s v="SDN-102/508/7PK"/>
        <s v="SDN040/I.V.7PK Q.JET"/>
        <s v="PC-86277-Q5"/>
        <s v="PC-20241"/>
        <s v="PC-20243"/>
        <s v="PC-1191"/>
        <s v="TK-66001"/>
        <s v="SDN-023/SCR SANDEN"/>
        <s v="SDN036/POLO"/>
        <s v="PC-86541"/>
        <s v="PC-16005"/>
        <s v="SDN/061/S-3 VOLVO"/>
        <s v="SDN/062/10PK"/>
        <s v="PC-7038D PC-7223"/>
        <s v="SDN059/SWFT 2012"/>
        <s v="SD-1014BLR-MC // SDN-1016/MC/BOLERO // SD-102MC/BLR OE"/>
        <s v="PC-86912"/>
        <s v="PC-86025"/>
        <s v="PC-86589Q5"/>
        <s v="PC-86604"/>
        <s v="PCP-E10065"/>
        <s v="PCP-E58414"/>
        <s v="5H11-507MG"/>
        <s v="PC-7038D"/>
        <s v="PC-7031A"/>
        <s v="PC-7053A PC-7200"/>
        <s v="PC-7217"/>
        <s v="SD-1008WR-MC // SDN-1014/MC/WR // SD-125MC/WR // SD142MC/XYLO D2"/>
        <s v="SD-1011ACRDI-MC // SDN-021/QUALIS"/>
        <s v="30BD5222DU"/>
        <s v="40BGS11G-2DS 40BD219DU 406224"/>
        <s v="SDN056/ALTO 800"/>
        <s v="SDN030/XYLO-B"/>
        <s v="SDN032/XYLO D2"/>
        <s v="SD-315PL/FEISTA(DSL)"/>
        <s v="5H11"/>
        <s v="PC-86925"/>
        <s v="PC-86812Q5"/>
        <s v="3302"/>
        <s v="3306"/>
        <s v="PC-010"/>
        <s v="PC-86041"/>
        <s v="PC-86535Q5"/>
        <s v="PC-86201-Q5"/>
        <s v="PC-86437"/>
        <s v="PCP-C86703"/>
        <s v="PCP-C86950"/>
        <s v="PC-86026B-Q5"/>
        <s v="PCP-E12109"/>
        <s v="PCP-E82426"/>
        <s v="PCP-E10600"/>
        <s v="PCP-E10681R"/>
        <s v="SDN045/IKON 1.8 DSL"/>
        <s v="SDN-020/QUALIS"/>
        <s v="SDN-015/SKD"/>
        <s v="PC-8120"/>
        <s v="PC-7034A"/>
        <s v="PC-86814"/>
        <s v="86046B"/>
        <s v="86125"/>
        <s v="PC-86655-Q5"/>
        <s v="PC-86810Q5"/>
        <s v="PC-86809AQ5"/>
        <s v="COMBO-4"/>
        <s v="11MM-UNICLA"/>
        <s v="PCP-E10061"/>
        <s v="30BD4712DU 304712"/>
        <s v="355220"/>
        <s v="PC-1202"/>
        <s v="PC-1108"/>
        <s v="10"/>
        <s v="100 PCS/PKT"/>
        <s v="250 PCS/BAG"/>
        <s v="TST-8801-A"/>
        <s v="PC-86273"/>
        <s v="PC-013"/>
        <s v="PC-138"/>
        <s v="TD-3302"/>
        <s v="TD-3309"/>
        <s v="PC-86266Q5"/>
        <s v="SD-133MC/HT4ZX (dsl)"/>
        <s v="PC-8039B"/>
        <s v="PC-86248"/>
        <s v="PC-86457"/>
        <s v="5H14-508MG"/>
        <s v="PC-86605"/>
        <s v="PC-86186"/>
        <s v="PC-86203"/>
        <s v="PC-135R"/>
        <s v="PC-1045 B"/>
        <s v="PC-207"/>
        <s v="SD-1002-MC // SDN-1007/MC/ACCENT CRDI // SD-138MC/MHWK // SD-100MC/SCR"/>
        <s v="TS-8805-D"/>
        <s v="TS-3305"/>
        <s v="PC-1201"/>
        <s v="PC-1207"/>
        <s v="PCP-E07320"/>
        <s v="PC-86272"/>
        <s v="COMBO-2"/>
        <s v="PC-041"/>
        <s v="PC-007"/>
        <s v="8MM"/>
        <s v="11MM"/>
        <s v="15MM"/>
        <s v="PCP-E0823"/>
        <s v="TD-3307"/>
        <s v="SD151MC/I-10 (G)"/>
        <s v="SD140MC/XYLO-B"/>
        <s v="SD-226CP/A-STAR, SD-224CP/SX4 SD238CP/ETOS-DSL, SD-208CP/XYLO D2, SD244CP/ALTO 800"/>
        <s v="SD-1020ACCD-MC // SD-202CP/INNOVA"/>
        <s v="SD-233CP/MHWK / SD-206CP/SCR-B"/>
        <s v="SD-1004-MC (DELPHI) // SD-205CP/XING"/>
        <s v="SD-232CP/VARNA"/>
        <s v="SD-1008WR-MC /WR, SD237CP/XYLO D2"/>
        <s v="SD235CP/XYLO-B"/>
        <s v="SD242CP/Z.ETLO"/>
        <s v="SD345PL/ALTO 800"/>
        <s v="SD336PL/ETOS DSL"/>
        <s v="SD317PL/i10 KAPPA"/>
        <s v="SD343PL/INNOVA (S)"/>
        <s v="SD333PL/XYLO-B"/>
        <s v="PC-86271"/>
        <s v="SD-323PL/A-STAR"/>
        <s v="35BD4820DU 354820"/>
        <s v="PCP-E10090"/>
        <s v="PCP-E11135"/>
        <s v="PCP-E08214"/>
        <s v="TD-3306"/>
        <s v="PC-86914"/>
        <s v="SD-125MC/WR // SD142MC/XYLO D2"/>
        <s v="SD-100MC/SCR-B /"/>
        <s v="PCP-E25510"/>
        <s v="PC-7061A"/>
        <s v="PC-1525"/>
        <s v="SD-227CP/SWT-DSL"/>
        <s v="SD-226CP/A-STAR, SD238CP/ETOS-DSL SD-208CP/WR, SD237CP/XYLO D2"/>
        <s v="SD-219CP/I-10-KAPPA"/>
        <s v="SD-224CP/SX4"/>
        <s v="SD-245CP/I-10 (G)"/>
        <s v="SD-233CP/MHWK"/>
        <s v="SDN-1022MC/SWIFT // SD- 123MC/SWIFT (DSL)"/>
        <s v="SD-1004-MC(OLD) // SDN- 1009/MC/XING (NEW) // SD-121MC/SANTRO (NEW) SD- 132MC/i20 (PTL)"/>
        <s v="SD-1002-MC // SDN- 1007/MC/ACCENT CRDI // SD- 138MC/MHWK // SD-100MC/SCR"/>
        <s v="SD-325PL/SWT-DSL"/>
        <s v="SD-1020ACCD-MC // SD-302PL/INNOVA DUAL"/>
        <s v="SD-314PL/SCR-SANDEN"/>
        <s v="SD346PL/I-10 (G)"/>
        <s v="SD-1004-MC(OLD) // SD-1004- MC (NEW) // SD-1004-MC (DELPHI) // SD-1004E SD-305PL/XING"/>
        <s v="SD-328PL/MHWK"/>
        <s v="SDN-019/SWIFT-PTL"/>
        <s v="PC-86801"/>
        <s v="PCP-E10434"/>
        <s v="PC-E414 PCP-E58414"/>
        <s v="PC-211"/>
        <s v="PC-86090"/>
        <s v="PC-042"/>
        <s v="PCP-E07638"/>
        <s v="PCP-E10091"/>
        <s v="PC-029"/>
        <s v="PC-1206"/>
        <s v="TK-66006"/>
        <s v="001"/>
        <s v="020"/>
        <s v="009"/>
        <s v="UNION+ MOUTH+NUT"/>
        <s v="015"/>
        <s v="142"/>
        <s v="UNICLA- MODEL # 1"/>
        <s v="SEA-NAIR MODEL # 5"/>
        <s v="PC-86091"/>
        <s v="SDN-005/VERNA"/>
        <s v="848L 24V"/>
        <s v="SEA-NAIR SA-9001"/>
        <s v="PC-503D"/>
        <s v="SD-1011ACRDI-MC // SD-206CP/SCR"/>
        <s v="SD-215CP/120(DSL)"/>
        <s v="SD247CP/MX5"/>
        <s v="SD-1012SCR-MC // SD-306PL/SCORPIO"/>
        <s v="PC-86829"/>
        <s v="PC-86101-Q5"/>
        <s v="PC-86398-Q5"/>
        <s v="PCP-E10209 PCP-E10246"/>
        <s v="TS-3518"/>
        <s v="PC-005"/>
        <s v="PC-0595"/>
        <s v="SD-125MC/WR //"/>
        <s v="TST-8801"/>
        <s v="TS-8805"/>
        <s v="TS-8805-A"/>
        <s v="TS-8805-CB"/>
        <s v="TS-8805-E"/>
        <s v="PC-451R"/>
        <s v="PC-E011 PCP-E76011"/>
        <s v="PCP-E03149"/>
        <s v="PC-439R"/>
        <s v="PC-8111R"/>
        <s v="PCP-E10125"/>
        <s v="PCP-E17651"/>
        <s v="PCP-E0824"/>
        <s v="SD154MC/FEISTA-NEW"/>
        <s v="SD148MC/FIGO"/>
        <s v="SD141MC/H.JZ"/>
        <s v="TS-3308"/>
        <s v="PC-7573"/>
        <s v="PC-7351"/>
        <s v="PC-22003B PC-1190"/>
        <s v="PC-22003B"/>
        <s v="PC-017"/>
        <s v="PC-037"/>
        <s v="PC-020"/>
        <s v="PC-009"/>
        <s v="PC-012"/>
        <s v="PC-016"/>
        <s v="PC032"/>
        <s v="PC-018"/>
        <s v="PC-011"/>
        <s v="PC-022"/>
        <s v="PC-015"/>
        <s v="PC-008"/>
        <s v="PC-86027"/>
        <s v="PC-86255B"/>
        <s v="PC-86372"/>
        <s v="PC-86449-Q5"/>
        <s v="PC-86025AQ5"/>
        <s v="PC-86278Q5"/>
        <s v="PC-86829AQ5"/>
        <s v="PC-86828AQ5"/>
        <s v="PC-86804Q5"/>
        <s v="PC-86233"/>
        <s v="PC-86366"/>
        <s v="PC-86758-Q5"/>
        <s v="PC-86457AQ5"/>
        <s v="PC-86370AQ5"/>
        <s v="PC-86004"/>
        <s v="PC-86004BQ5"/>
        <s v="PC-86134"/>
        <s v="PC-86026B"/>
        <s v="PC-86428-Q5"/>
        <s v="PC-86066"/>
        <s v="PC-86277"/>
        <s v="PC-86202Q5"/>
        <s v="PC-86242"/>
        <s v="PC-86040"/>
        <s v="PC-86027B"/>
        <s v="PC-86251AQ5"/>
        <s v="PC-86398"/>
        <s v="PC-650140"/>
        <s v="PC-650138"/>
        <s v="PC-650139"/>
        <s v="PC-60003"/>
        <s v="PC-6001"/>
        <s v="PC-6003"/>
        <s v="95AG-8C616-FA"/>
        <s v="PC-848L PC-7203"/>
        <s v="SD-1000-508R 134-MC // SDN-1005MC/24V-508R134"/>
        <s v="PCP-E18494"/>
        <s v="PC-86083"/>
        <s v="PC-7032A PC-7228"/>
        <s v="PC-4714"/>
        <s v="SD-102MC/BLR OE"/>
        <s v="SDN038/I-20 PTL"/>
        <s v="SD-108MC/HT3"/>
        <s v="PCP-C86748F"/>
        <s v="PC-0702"/>
        <s v="&quot;F&quot;"/>
        <s v="PC-0701"/>
        <s v="PC-1926"/>
        <s v="PC-9191B"/>
        <s v="UNICLA SEA-NAIR"/>
        <s v="R134A"/>
        <s v="PC-805"/>
        <s v="PC-803"/>
        <s v="PC-86083-Q5"/>
        <s v="PC-4713 10S11C"/>
        <s v="PC-7519"/>
        <s v="SDN-027/END."/>
        <s v="PC-86556Q5"/>
        <s v="SDN-1021MC/SKODA // SD-122MC/SKD"/>
        <s v="SD139MC/TT"/>
        <s v="FK-1011"/>
        <s v="FK-1012"/>
        <s v="SD-1005ND-MC // SDN-1012/MC/ND // SD-113MC/ND"/>
        <s v="SD-1003-MC // SDN-1008/MC/QUALIS // SD-114MC/QUALIS"/>
        <s v="32BD4718DU 304718"/>
        <s v="UNICLA- MODEL # 2"/>
        <s v="PC-1204"/>
        <s v="FK-961C"/>
        <s v="FK-1082B"/>
        <s v="PC-1203"/>
        <s v="FK-1023B"/>
        <s v="PCP-E18486"/>
        <s v="PC-0213"/>
        <s v="FLARE"/>
        <s v="PC-1209"/>
        <s v="FK-0116"/>
        <s v="SD-137MC/VARNA"/>
        <s v="SD-322PL/SX4"/>
        <s v="SK 12V"/>
        <s v="PC-5235"/>
        <s v="PC-5236"/>
        <s v="PC-5237"/>
        <s v="PC-683R"/>
        <s v="142526"/>
        <s v="PCP-C86082"/>
        <s v="SDN031/H.JAZZ"/>
        <s v="SDN035/POLO"/>
        <s v="SD-100MC/SCR-B / SD-1002-MC // SDN-1007/MC/ACCENT CRDI // SD-138MC/MHWK"/>
        <s v="PCP-E10069"/>
        <s v="BS-15MM"/>
        <s v="PCP-C86832"/>
        <s v="125MC/WR"/>
        <s v="FK-1034"/>
        <s v="211"/>
        <s v="SD-127MC/SCR-SANDEN"/>
        <s v="SDN036/LOGAN DSL"/>
        <s v="HOSE (LIQUID)-8MM-UNICLA"/>
        <s v="HOSE (DISCHARGE)-11MM-UNICLA"/>
        <s v="HOSE (SUCTION)-15MM-UNICLA"/>
        <s v="38BG05S6-DST2 38BD5417DU 385417"/>
        <s v="SD-122MC/SKD"/>
        <s v="PCP-C86749F"/>
        <s v="PC-5036"/>
        <s v="PC-E431 PCP-E30431"/>
        <s v="PC-86270-R12"/>
        <s v="PCP-E037"/>
        <s v="PC-807"/>
        <s v="PC-808"/>
        <s v="PC-806"/>
        <s v="PC-86532-Q5"/>
        <s v="PC-86368"/>
        <s v="PC-8082R"/>
        <s v="PC-86801-Q5"/>
        <s v="TS-3305B"/>
        <s v="PCP-E10096"/>
        <s v="PCP-E10097"/>
        <s v="PC-HM802"/>
        <s v="E10067"/>
        <s v="PC-7201"/>
        <s v="35BD5220AT 35BD5220DF 35BD5220DU 355220"/>
        <s v="PC-550R"/>
        <s v="SD152MC/SWT 2012"/>
        <s v="SD147MC/Z.ETLO"/>
        <s v="SDN-1005MC/24V-508R134"/>
        <s v="SD145MC/LGN.DSL"/>
        <s v="PC-1018"/>
        <s v="PC-HM801"/>
        <s v="PC-HM803"/>
        <s v="SD-103MC/BLR 24V"/>
        <s v="PC-86032"/>
        <s v="PCP-E10094"/>
        <s v="PC-256"/>
        <s v="SD118MC/508R2134A24V"/>
        <s v="PC-8152R"/>
        <s v="PC-1019"/>
      </sharedItems>
    </cacheField>
    <cacheField name="D" numFmtId="166">
      <sharedItems containsString="0" containsBlank="1" containsNumber="1" minValue="0.5" maxValue="82"/>
    </cacheField>
    <cacheField name="E" numFmtId="166">
      <sharedItems containsString="0" containsBlank="1" containsNumber="1" containsInteger="1" minValue="1" maxValue="500"/>
    </cacheField>
    <cacheField name="Total Qty" numFmtId="166">
      <sharedItems containsSemiMixedTypes="0" containsString="0" containsNumber="1" minValue="0" maxValue="7422"/>
    </cacheField>
    <cacheField name="Basis" numFmtId="49">
      <sharedItems/>
    </cacheField>
    <cacheField name="Cancelled" numFmtId="49">
      <sharedItems count="2">
        <s v="Cancelled"/>
        <s v="-"/>
      </sharedItems>
    </cacheField>
    <cacheField name="Cancel Evidence"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9">
  <r>
    <s v="GST"/>
    <n v="18"/>
    <s v="01.01.19"/>
    <s v="2019-0001"/>
    <x v="0"/>
    <x v="0"/>
    <m/>
    <m/>
    <n v="1"/>
    <s v="Qty column"/>
    <x v="0"/>
    <s v="CHALLAN!row 36 'cancel shifted to 2018-1151/31.12.18'"/>
  </r>
  <r>
    <s v="GST"/>
    <n v="19"/>
    <s v="01.01.19"/>
    <s v="2019-0001"/>
    <x v="1"/>
    <x v="1"/>
    <n v="1"/>
    <m/>
    <n v="2"/>
    <s v="Qty column"/>
    <x v="0"/>
    <s v="CHALLAN!row 36 'cancel shifted to 2018-1151/31.12.18'"/>
  </r>
  <r>
    <s v="GST"/>
    <n v="20"/>
    <s v="01.01.19"/>
    <s v="2019-0001"/>
    <x v="2"/>
    <x v="2"/>
    <n v="1"/>
    <m/>
    <n v="2"/>
    <s v="Qty column"/>
    <x v="0"/>
    <s v="CHALLAN!row 36 'cancel shifted to 2018-1151/31.12.18'"/>
  </r>
  <r>
    <s v="GST"/>
    <n v="21"/>
    <s v="01.01.19"/>
    <s v="2019-0001"/>
    <x v="3"/>
    <x v="3"/>
    <n v="1"/>
    <m/>
    <n v="2"/>
    <s v="Qty column"/>
    <x v="0"/>
    <s v="CHALLAN!row 36 'cancel shifted to 2018-1151/31.12.18'"/>
  </r>
  <r>
    <s v="GST"/>
    <n v="22"/>
    <s v="01.01.19"/>
    <s v="2019-0001"/>
    <x v="4"/>
    <x v="4"/>
    <m/>
    <m/>
    <n v="2"/>
    <s v="Qty column"/>
    <x v="0"/>
    <s v="CHALLAN!row 36 'cancel shifted to 2018-1151/31.12.18'"/>
  </r>
  <r>
    <s v="GST"/>
    <n v="23"/>
    <s v="01.01.19"/>
    <s v="2019-0001"/>
    <x v="5"/>
    <x v="5"/>
    <m/>
    <m/>
    <n v="2"/>
    <s v="Qty column"/>
    <x v="0"/>
    <s v="CHALLAN!row 36 'cancel shifted to 2018-1151/31.12.18'"/>
  </r>
  <r>
    <s v="GST"/>
    <n v="24"/>
    <s v="01.01.19"/>
    <s v="2019-0001"/>
    <x v="6"/>
    <x v="6"/>
    <m/>
    <m/>
    <n v="3"/>
    <s v="Qty column"/>
    <x v="0"/>
    <s v="CHALLAN!row 36 'cancel shifted to 2018-1151/31.12.18'"/>
  </r>
  <r>
    <s v="GST"/>
    <n v="26"/>
    <s v="01.01.19"/>
    <s v="2019-0001"/>
    <x v="7"/>
    <x v="7"/>
    <m/>
    <n v="25"/>
    <n v="25"/>
    <s v="Qty column"/>
    <x v="0"/>
    <s v="CHALLAN!row 36 'cancel shifted to 2018-1151/31.12.18'"/>
  </r>
  <r>
    <s v="GST"/>
    <n v="28"/>
    <s v="01.01.19"/>
    <s v="2019-0001"/>
    <x v="8"/>
    <x v="8"/>
    <m/>
    <m/>
    <n v="1"/>
    <s v="Qty column"/>
    <x v="0"/>
    <s v="CHALLAN!row 36 'cancel shifted to 2018-1151/31.12.18'"/>
  </r>
  <r>
    <s v="GST"/>
    <n v="30"/>
    <s v="01.01.19"/>
    <s v="2019-0001"/>
    <x v="9"/>
    <x v="9"/>
    <n v="1"/>
    <m/>
    <n v="2"/>
    <s v="Qty column"/>
    <x v="0"/>
    <s v="CHALLAN!row 36 'cancel shifted to 2018-1151/31.12.18'"/>
  </r>
  <r>
    <s v="GST"/>
    <n v="39"/>
    <s v="01.01.19"/>
    <s v="2019-0001"/>
    <x v="10"/>
    <x v="10"/>
    <n v="4"/>
    <m/>
    <n v="42"/>
    <s v="Qty column"/>
    <x v="0"/>
    <s v="CHALLAN!row 36 'cancel shifted to 2018-1151/31.12.18'"/>
  </r>
  <r>
    <s v="GST"/>
    <n v="66"/>
    <s v="01.01.19"/>
    <s v="2019-0002"/>
    <x v="11"/>
    <x v="11"/>
    <n v="3"/>
    <n v="5"/>
    <n v="15"/>
    <s v="D x E"/>
    <x v="1"/>
    <s v=""/>
  </r>
  <r>
    <s v="GST"/>
    <n v="67"/>
    <s v="01.01.19"/>
    <s v="2019-0002"/>
    <x v="12"/>
    <x v="12"/>
    <n v="1"/>
    <n v="5"/>
    <n v="5"/>
    <s v="D x E"/>
    <x v="1"/>
    <s v=""/>
  </r>
  <r>
    <s v="GST"/>
    <n v="69"/>
    <s v="01.01.19"/>
    <s v="2019-0002"/>
    <x v="13"/>
    <x v="13"/>
    <n v="1"/>
    <n v="5"/>
    <n v="5"/>
    <s v="D x E"/>
    <x v="1"/>
    <s v=""/>
  </r>
  <r>
    <s v="GST"/>
    <n v="70"/>
    <s v="01.01.19"/>
    <s v="2019-0002"/>
    <x v="14"/>
    <x v="14"/>
    <n v="1"/>
    <n v="5"/>
    <n v="5"/>
    <s v="D x E"/>
    <x v="1"/>
    <s v=""/>
  </r>
  <r>
    <s v="GST"/>
    <n v="71"/>
    <s v="01.01.19"/>
    <s v="2019-0002"/>
    <x v="15"/>
    <x v="15"/>
    <n v="1"/>
    <n v="5"/>
    <n v="5"/>
    <s v="D x E"/>
    <x v="1"/>
    <s v=""/>
  </r>
  <r>
    <s v="GST"/>
    <n v="72"/>
    <s v="01.01.19"/>
    <s v="2019-0002"/>
    <x v="15"/>
    <x v="15"/>
    <n v="2"/>
    <n v="1"/>
    <n v="2"/>
    <s v="D x E"/>
    <x v="1"/>
    <s v=""/>
  </r>
  <r>
    <s v="GST"/>
    <n v="74"/>
    <s v="01.01.19"/>
    <s v="2019-0002"/>
    <x v="16"/>
    <x v="16"/>
    <n v="1"/>
    <n v="4"/>
    <n v="4"/>
    <s v="D x E"/>
    <x v="1"/>
    <s v=""/>
  </r>
  <r>
    <s v="GST"/>
    <n v="75"/>
    <s v="01.01.19"/>
    <s v="2019-0002"/>
    <x v="17"/>
    <x v="17"/>
    <n v="1"/>
    <n v="3"/>
    <n v="3"/>
    <s v="D x E"/>
    <x v="1"/>
    <s v=""/>
  </r>
  <r>
    <s v="GST"/>
    <n v="76"/>
    <s v="01.01.19"/>
    <s v="2019-0002"/>
    <x v="18"/>
    <x v="18"/>
    <n v="3"/>
    <n v="4"/>
    <n v="12"/>
    <s v="D x E"/>
    <x v="1"/>
    <s v=""/>
  </r>
  <r>
    <s v="GST"/>
    <n v="77"/>
    <s v="01.01.19"/>
    <s v="2019-0002"/>
    <x v="19"/>
    <x v="19"/>
    <n v="1"/>
    <n v="4"/>
    <n v="4"/>
    <s v="D x E"/>
    <x v="1"/>
    <s v=""/>
  </r>
  <r>
    <s v="GST"/>
    <n v="78"/>
    <s v="01.01.19"/>
    <s v="2019-0002"/>
    <x v="20"/>
    <x v="20"/>
    <n v="1"/>
    <n v="4"/>
    <n v="4"/>
    <s v="D x E"/>
    <x v="1"/>
    <s v=""/>
  </r>
  <r>
    <s v="GST"/>
    <n v="79"/>
    <s v="01.01.19"/>
    <s v="2019-0002"/>
    <x v="21"/>
    <x v="21"/>
    <n v="1"/>
    <n v="4"/>
    <n v="4"/>
    <s v="D x E"/>
    <x v="1"/>
    <s v=""/>
  </r>
  <r>
    <s v="GST"/>
    <n v="81"/>
    <s v="01.01.19"/>
    <s v="2019-0002"/>
    <x v="22"/>
    <x v="22"/>
    <n v="1"/>
    <n v="2"/>
    <n v="2"/>
    <s v="D x E"/>
    <x v="1"/>
    <s v=""/>
  </r>
  <r>
    <s v="GST"/>
    <n v="142"/>
    <s v="06.01.19"/>
    <s v="2019-0004"/>
    <x v="16"/>
    <x v="16"/>
    <n v="1"/>
    <n v="4"/>
    <n v="4"/>
    <s v="D x E"/>
    <x v="0"/>
    <s v="CHALLAN!row 167 'CANCEL'"/>
  </r>
  <r>
    <s v="GST"/>
    <n v="143"/>
    <s v="06.01.19"/>
    <s v="2019-0004"/>
    <x v="17"/>
    <x v="17"/>
    <n v="1"/>
    <n v="4"/>
    <n v="4"/>
    <s v="D x E"/>
    <x v="0"/>
    <s v="CHALLAN!row 167 'CANCEL'"/>
  </r>
  <r>
    <s v="GST"/>
    <n v="144"/>
    <s v="06.01.19"/>
    <s v="2019-0004"/>
    <x v="18"/>
    <x v="18"/>
    <n v="1"/>
    <n v="4"/>
    <n v="4"/>
    <s v="D x E"/>
    <x v="0"/>
    <s v="CHALLAN!row 167 'CANCEL'"/>
  </r>
  <r>
    <s v="GST"/>
    <n v="145"/>
    <s v="06.01.19"/>
    <s v="2019-0004"/>
    <x v="23"/>
    <x v="23"/>
    <n v="1"/>
    <n v="4"/>
    <n v="4"/>
    <s v="D x E"/>
    <x v="0"/>
    <s v="CHALLAN!row 167 'CANCEL'"/>
  </r>
  <r>
    <s v="GST"/>
    <n v="146"/>
    <s v="06.01.19"/>
    <s v="2019-0004"/>
    <x v="19"/>
    <x v="19"/>
    <m/>
    <m/>
    <n v="2"/>
    <s v="Qty column"/>
    <x v="0"/>
    <s v="CHALLAN!row 167 'CANCEL'"/>
  </r>
  <r>
    <s v="GST"/>
    <n v="147"/>
    <s v="06.01.19"/>
    <s v="2019-0004"/>
    <x v="24"/>
    <x v="24"/>
    <n v="1"/>
    <n v="4"/>
    <n v="4"/>
    <s v="D x E"/>
    <x v="0"/>
    <s v="CHALLAN!row 167 'CANCEL'"/>
  </r>
  <r>
    <s v="GST"/>
    <n v="148"/>
    <s v="06.01.19"/>
    <s v="2019-0004"/>
    <x v="25"/>
    <x v="25"/>
    <m/>
    <m/>
    <n v="2"/>
    <s v="Qty column"/>
    <x v="0"/>
    <s v="CHALLAN!row 167 'CANCEL'"/>
  </r>
  <r>
    <s v="GST"/>
    <n v="149"/>
    <s v="06.01.19"/>
    <s v="2019-0004"/>
    <x v="26"/>
    <x v="26"/>
    <m/>
    <m/>
    <n v="3"/>
    <s v="Qty column"/>
    <x v="0"/>
    <s v="CHALLAN!row 167 'CANCEL'"/>
  </r>
  <r>
    <s v="GST"/>
    <n v="150"/>
    <s v="06.01.19"/>
    <s v="2019-0004"/>
    <x v="27"/>
    <x v="27"/>
    <n v="2"/>
    <n v="4"/>
    <n v="8"/>
    <s v="D x E"/>
    <x v="0"/>
    <s v="CHALLAN!row 167 'CANCEL'"/>
  </r>
  <r>
    <s v="GST"/>
    <n v="151"/>
    <s v="06.01.19"/>
    <s v="2019-0004"/>
    <x v="28"/>
    <x v="28"/>
    <m/>
    <m/>
    <n v="2"/>
    <s v="Qty column"/>
    <x v="0"/>
    <s v="CHALLAN!row 167 'CANCEL'"/>
  </r>
  <r>
    <s v="GST"/>
    <n v="152"/>
    <s v="06.01.19"/>
    <s v="2019-0004"/>
    <x v="29"/>
    <x v="29"/>
    <n v="1"/>
    <n v="4"/>
    <n v="4"/>
    <s v="D x E"/>
    <x v="0"/>
    <s v="CHALLAN!row 167 'CANCEL'"/>
  </r>
  <r>
    <s v="GST"/>
    <n v="153"/>
    <s v="06.01.19"/>
    <s v="2019-0004"/>
    <x v="30"/>
    <x v="30"/>
    <m/>
    <m/>
    <n v="2"/>
    <s v="Qty column"/>
    <x v="0"/>
    <s v="CHALLAN!row 167 'CANCEL'"/>
  </r>
  <r>
    <s v="GST"/>
    <n v="154"/>
    <s v="06.01.19"/>
    <s v="2019-0004"/>
    <x v="31"/>
    <x v="31"/>
    <m/>
    <m/>
    <n v="2"/>
    <s v="Qty column"/>
    <x v="0"/>
    <s v="CHALLAN!row 167 'CANCEL'"/>
  </r>
  <r>
    <s v="GST"/>
    <n v="155"/>
    <s v="06.01.19"/>
    <s v="2019-0004"/>
    <x v="32"/>
    <x v="32"/>
    <n v="1"/>
    <n v="4"/>
    <n v="4"/>
    <s v="D x E"/>
    <x v="0"/>
    <s v="CHALLAN!row 167 'CANCEL'"/>
  </r>
  <r>
    <s v="GST"/>
    <n v="157"/>
    <s v="06.01.19"/>
    <s v="2019-0004"/>
    <x v="33"/>
    <x v="33"/>
    <m/>
    <m/>
    <n v="2"/>
    <s v="Qty column"/>
    <x v="0"/>
    <s v="CHALLAN!row 167 'CANCEL'"/>
  </r>
  <r>
    <s v="GST"/>
    <n v="158"/>
    <s v="06.01.19"/>
    <s v="2019-0004"/>
    <x v="34"/>
    <x v="34"/>
    <m/>
    <m/>
    <n v="2"/>
    <s v="Qty column"/>
    <x v="0"/>
    <s v="CHALLAN!row 167 'CANCEL'"/>
  </r>
  <r>
    <s v="GST"/>
    <n v="159"/>
    <s v="06.01.19"/>
    <s v="2019-0004"/>
    <x v="35"/>
    <x v="35"/>
    <m/>
    <m/>
    <n v="2"/>
    <s v="Qty column"/>
    <x v="0"/>
    <s v="CHALLAN!row 167 'CANCEL'"/>
  </r>
  <r>
    <s v="GST"/>
    <n v="160"/>
    <s v="06.01.19"/>
    <s v="2019-0004"/>
    <x v="36"/>
    <x v="36"/>
    <m/>
    <m/>
    <n v="2"/>
    <s v="Qty column"/>
    <x v="0"/>
    <s v="CHALLAN!row 167 'CANCEL'"/>
  </r>
  <r>
    <s v="GST"/>
    <n v="161"/>
    <s v="06.01.19"/>
    <s v="2019-0004"/>
    <x v="37"/>
    <x v="37"/>
    <m/>
    <m/>
    <n v="2"/>
    <s v="Qty column"/>
    <x v="0"/>
    <s v="CHALLAN!row 167 'CANCEL'"/>
  </r>
  <r>
    <s v="GST"/>
    <n v="162"/>
    <s v="06.01.19"/>
    <s v="2019-0004"/>
    <x v="38"/>
    <x v="38"/>
    <m/>
    <m/>
    <n v="2"/>
    <s v="Qty column"/>
    <x v="0"/>
    <s v="CHALLAN!row 167 'CANCEL'"/>
  </r>
  <r>
    <s v="GST"/>
    <n v="163"/>
    <s v="06.01.19"/>
    <s v="2019-0004"/>
    <x v="39"/>
    <x v="39"/>
    <m/>
    <m/>
    <n v="2"/>
    <s v="Qty column"/>
    <x v="0"/>
    <s v="CHALLAN!row 167 'CANCEL'"/>
  </r>
  <r>
    <s v="GST"/>
    <n v="164"/>
    <s v="06.01.19"/>
    <s v="2019-0004"/>
    <x v="40"/>
    <x v="40"/>
    <n v="1"/>
    <n v="5"/>
    <n v="5"/>
    <s v="D x E"/>
    <x v="0"/>
    <s v="CHALLAN!row 167 'CANCEL'"/>
  </r>
  <r>
    <s v="GST"/>
    <n v="165"/>
    <s v="06.01.19"/>
    <s v="2019-0004"/>
    <x v="41"/>
    <x v="41"/>
    <n v="1"/>
    <n v="5"/>
    <n v="5"/>
    <s v="D x E"/>
    <x v="0"/>
    <s v="CHALLAN!row 167 'CANCEL'"/>
  </r>
  <r>
    <s v="GST"/>
    <n v="194"/>
    <s v="06.01.19"/>
    <s v="2019-0005"/>
    <x v="42"/>
    <x v="42"/>
    <m/>
    <m/>
    <n v="2"/>
    <s v="Qty column"/>
    <x v="1"/>
    <s v=""/>
  </r>
  <r>
    <s v="GST"/>
    <n v="195"/>
    <s v="06.01.19"/>
    <s v="2019-0005"/>
    <x v="43"/>
    <x v="43"/>
    <m/>
    <m/>
    <n v="2"/>
    <s v="Qty column"/>
    <x v="1"/>
    <s v=""/>
  </r>
  <r>
    <s v="GST"/>
    <n v="231"/>
    <s v="06.01.19"/>
    <s v="2019-0006"/>
    <x v="44"/>
    <x v="44"/>
    <m/>
    <n v="25"/>
    <n v="250"/>
    <s v="Qty column"/>
    <x v="1"/>
    <s v=""/>
  </r>
  <r>
    <s v="GST"/>
    <n v="233"/>
    <s v="06.01.19"/>
    <s v="2019-0006"/>
    <x v="45"/>
    <x v="45"/>
    <n v="1"/>
    <n v="25"/>
    <n v="25"/>
    <s v="D x E"/>
    <x v="1"/>
    <s v=""/>
  </r>
  <r>
    <s v="GST"/>
    <n v="234"/>
    <s v="06.01.19"/>
    <s v="2019-0006"/>
    <x v="46"/>
    <x v="46"/>
    <n v="1"/>
    <m/>
    <n v="10"/>
    <s v="Qty column"/>
    <x v="1"/>
    <s v=""/>
  </r>
  <r>
    <s v="GST"/>
    <n v="237"/>
    <s v="06.01.19"/>
    <s v="2019-0006"/>
    <x v="47"/>
    <x v="47"/>
    <n v="1"/>
    <n v="5"/>
    <n v="5"/>
    <s v="D x E"/>
    <x v="1"/>
    <s v=""/>
  </r>
  <r>
    <s v="GST"/>
    <n v="238"/>
    <s v="06.01.19"/>
    <s v="2019-0006"/>
    <x v="48"/>
    <x v="48"/>
    <n v="1"/>
    <n v="5"/>
    <n v="5"/>
    <s v="D x E"/>
    <x v="1"/>
    <s v=""/>
  </r>
  <r>
    <s v="GST"/>
    <n v="266"/>
    <s v="06.01.19"/>
    <s v="2019-0007"/>
    <x v="49"/>
    <x v="49"/>
    <m/>
    <m/>
    <n v="4"/>
    <s v="Qty column"/>
    <x v="0"/>
    <s v="CHALLAN!row 273 'CANCEL'"/>
  </r>
  <r>
    <s v="GST"/>
    <n v="267"/>
    <s v="06.01.19"/>
    <s v="2019-0007"/>
    <x v="50"/>
    <x v="50"/>
    <n v="1"/>
    <n v="4"/>
    <n v="4"/>
    <s v="D x E"/>
    <x v="0"/>
    <s v="CHALLAN!row 273 'CANCEL'"/>
  </r>
  <r>
    <s v="GST"/>
    <n v="269"/>
    <s v="06.01.19"/>
    <s v="2019-0007"/>
    <x v="2"/>
    <x v="2"/>
    <n v="1"/>
    <n v="5"/>
    <n v="5"/>
    <s v="D x E"/>
    <x v="0"/>
    <s v="CHALLAN!row 273 'CANCEL'"/>
  </r>
  <r>
    <s v="GST"/>
    <n v="278"/>
    <s v="06.01.19"/>
    <s v="2019-0007"/>
    <x v="51"/>
    <x v="10"/>
    <n v="2"/>
    <m/>
    <n v="13"/>
    <s v="Qty column"/>
    <x v="0"/>
    <s v="CHALLAN!row 273 'CANCEL'"/>
  </r>
  <r>
    <s v="GST"/>
    <n v="297"/>
    <s v="08.01.19"/>
    <s v="2019-0008"/>
    <x v="52"/>
    <x v="51"/>
    <n v="4"/>
    <n v="10"/>
    <n v="40"/>
    <s v="D x E"/>
    <x v="1"/>
    <s v=""/>
  </r>
  <r>
    <s v="GST"/>
    <n v="333"/>
    <s v="08.01.19"/>
    <s v="2019-0009"/>
    <x v="53"/>
    <x v="52"/>
    <n v="2"/>
    <n v="5"/>
    <n v="10"/>
    <s v="D x E"/>
    <x v="1"/>
    <s v=""/>
  </r>
  <r>
    <s v="GST"/>
    <n v="334"/>
    <s v="08.01.19"/>
    <s v="2019-0009"/>
    <x v="54"/>
    <x v="53"/>
    <n v="1"/>
    <n v="5"/>
    <n v="5"/>
    <s v="D x E"/>
    <x v="1"/>
    <s v=""/>
  </r>
  <r>
    <s v="GST"/>
    <n v="335"/>
    <s v="08.01.19"/>
    <s v="2019-0009"/>
    <x v="52"/>
    <x v="51"/>
    <n v="1"/>
    <n v="10"/>
    <n v="10"/>
    <s v="D x E"/>
    <x v="1"/>
    <s v=""/>
  </r>
  <r>
    <s v="GST"/>
    <n v="373"/>
    <s v="08.01.19"/>
    <s v="2019-0010"/>
    <x v="52"/>
    <x v="51"/>
    <n v="3"/>
    <n v="10"/>
    <n v="30"/>
    <s v="D x E"/>
    <x v="0"/>
    <s v="CHALLAN!row 385 'CANCEL BECAUSE PAPA WANTED TO GIVE EXTRA BENEFITS TO CUSTOME'"/>
  </r>
  <r>
    <s v="GST"/>
    <n v="375"/>
    <s v="08.01.19"/>
    <s v="2019-0010"/>
    <x v="55"/>
    <x v="54"/>
    <n v="1"/>
    <n v="5"/>
    <n v="5"/>
    <s v="D x E"/>
    <x v="0"/>
    <s v="CHALLAN!row 385 'CANCEL BECAUSE PAPA WANTED TO GIVE EXTRA BENEFITS TO CUSTOME'"/>
  </r>
  <r>
    <s v="GST"/>
    <n v="395"/>
    <s v="08.01.19"/>
    <s v="2019-0010"/>
    <x v="56"/>
    <x v="10"/>
    <n v="4"/>
    <m/>
    <n v="35"/>
    <s v="Qty column"/>
    <x v="0"/>
    <s v="CHALLAN!row 385 'CANCEL BECAUSE PAPA WANTED TO GIVE EXTRA BENEFITS TO CUSTOME'"/>
  </r>
  <r>
    <s v="GST"/>
    <n v="415"/>
    <s v="08.01.19"/>
    <s v="2019-0011"/>
    <x v="57"/>
    <x v="55"/>
    <n v="1"/>
    <n v="10"/>
    <n v="10"/>
    <s v="D x E"/>
    <x v="1"/>
    <s v=""/>
  </r>
  <r>
    <s v="GST"/>
    <n v="417"/>
    <s v="08.01.19"/>
    <s v="2019-0011"/>
    <x v="52"/>
    <x v="51"/>
    <n v="2"/>
    <n v="10"/>
    <n v="20"/>
    <s v="D x E"/>
    <x v="1"/>
    <s v=""/>
  </r>
  <r>
    <s v="GST"/>
    <n v="419"/>
    <s v="08.01.19"/>
    <s v="2019-0011"/>
    <x v="58"/>
    <x v="56"/>
    <n v="1"/>
    <n v="100"/>
    <n v="100"/>
    <s v="D x E"/>
    <x v="1"/>
    <s v=""/>
  </r>
  <r>
    <s v="GST"/>
    <n v="452"/>
    <s v="08.01.19"/>
    <s v="2019-0012"/>
    <x v="59"/>
    <x v="55"/>
    <m/>
    <m/>
    <n v="5"/>
    <s v="Qty column"/>
    <x v="1"/>
    <s v=""/>
  </r>
  <r>
    <s v="GST"/>
    <n v="482"/>
    <s v="08.01.19"/>
    <s v="2019-0013"/>
    <x v="60"/>
    <x v="57"/>
    <n v="1"/>
    <n v="4"/>
    <n v="4"/>
    <s v="D x E"/>
    <x v="1"/>
    <s v=""/>
  </r>
  <r>
    <s v="GST"/>
    <n v="483"/>
    <s v="08.01.19"/>
    <s v="2019-0013"/>
    <x v="32"/>
    <x v="32"/>
    <n v="1"/>
    <n v="4"/>
    <n v="4"/>
    <s v="D x E"/>
    <x v="1"/>
    <s v=""/>
  </r>
  <r>
    <s v="GST"/>
    <n v="484"/>
    <s v="08.01.19"/>
    <s v="2019-0013"/>
    <x v="61"/>
    <x v="58"/>
    <n v="1"/>
    <n v="4"/>
    <n v="4"/>
    <s v="D x E"/>
    <x v="1"/>
    <s v=""/>
  </r>
  <r>
    <s v="GST"/>
    <n v="485"/>
    <s v="08.01.19"/>
    <s v="2019-0013"/>
    <x v="30"/>
    <x v="30"/>
    <n v="1"/>
    <m/>
    <n v="2"/>
    <s v="Qty column"/>
    <x v="1"/>
    <s v=""/>
  </r>
  <r>
    <s v="GST"/>
    <n v="487"/>
    <s v="08.01.19"/>
    <s v="2019-0013"/>
    <x v="62"/>
    <x v="59"/>
    <m/>
    <m/>
    <n v="20"/>
    <s v="Qty column"/>
    <x v="1"/>
    <s v=""/>
  </r>
  <r>
    <s v="GST"/>
    <n v="488"/>
    <s v="08.01.19"/>
    <s v="2019-0013"/>
    <x v="63"/>
    <x v="55"/>
    <m/>
    <m/>
    <n v="30"/>
    <s v="Qty column"/>
    <x v="1"/>
    <s v=""/>
  </r>
  <r>
    <s v="GST"/>
    <n v="521"/>
    <s v="08.01.19"/>
    <s v="2019-0014"/>
    <x v="57"/>
    <x v="55"/>
    <n v="3"/>
    <n v="10"/>
    <n v="30"/>
    <s v="D x E"/>
    <x v="1"/>
    <s v=""/>
  </r>
  <r>
    <s v="GST"/>
    <n v="560"/>
    <s v="12.01.19"/>
    <s v="2019-0015"/>
    <x v="64"/>
    <x v="60"/>
    <n v="1"/>
    <n v="5"/>
    <n v="5"/>
    <s v="D x E"/>
    <x v="1"/>
    <s v=""/>
  </r>
  <r>
    <s v="GST"/>
    <n v="561"/>
    <s v="12.01.19"/>
    <s v="2019-0015"/>
    <x v="65"/>
    <x v="61"/>
    <n v="1"/>
    <n v="5"/>
    <n v="5"/>
    <s v="D x E"/>
    <x v="1"/>
    <s v=""/>
  </r>
  <r>
    <s v="GST"/>
    <n v="562"/>
    <s v="12.01.19"/>
    <s v="2019-0015"/>
    <x v="0"/>
    <x v="0"/>
    <n v="1"/>
    <n v="5"/>
    <n v="5"/>
    <s v="D x E"/>
    <x v="1"/>
    <s v=""/>
  </r>
  <r>
    <s v="GST"/>
    <n v="563"/>
    <s v="12.01.19"/>
    <s v="2019-0015"/>
    <x v="66"/>
    <x v="62"/>
    <n v="1"/>
    <n v="5"/>
    <n v="5"/>
    <s v="D x E"/>
    <x v="1"/>
    <s v=""/>
  </r>
  <r>
    <s v="GST"/>
    <n v="564"/>
    <s v="12.01.19"/>
    <s v="2019-0015"/>
    <x v="67"/>
    <x v="63"/>
    <n v="1"/>
    <n v="5"/>
    <n v="5"/>
    <s v="D x E"/>
    <x v="1"/>
    <s v=""/>
  </r>
  <r>
    <s v="GST"/>
    <n v="565"/>
    <s v="12.01.19"/>
    <s v="2019-0015"/>
    <x v="68"/>
    <x v="64"/>
    <n v="1"/>
    <n v="5"/>
    <n v="5"/>
    <s v="D x E"/>
    <x v="1"/>
    <s v=""/>
  </r>
  <r>
    <s v="GST"/>
    <n v="566"/>
    <s v="12.01.19"/>
    <s v="2019-0015"/>
    <x v="47"/>
    <x v="47"/>
    <n v="1"/>
    <n v="5"/>
    <n v="5"/>
    <s v="D x E"/>
    <x v="1"/>
    <s v=""/>
  </r>
  <r>
    <s v="GST"/>
    <n v="567"/>
    <s v="12.01.19"/>
    <s v="2019-0015"/>
    <x v="69"/>
    <x v="65"/>
    <n v="1"/>
    <n v="5"/>
    <n v="5"/>
    <s v="D x E"/>
    <x v="1"/>
    <s v=""/>
  </r>
  <r>
    <s v="GST"/>
    <n v="568"/>
    <s v="12.01.19"/>
    <s v="2019-0015"/>
    <x v="70"/>
    <x v="66"/>
    <n v="1"/>
    <n v="5"/>
    <n v="5"/>
    <s v="D x E"/>
    <x v="1"/>
    <s v=""/>
  </r>
  <r>
    <s v="GST"/>
    <n v="569"/>
    <s v="12.01.19"/>
    <s v="2019-0015"/>
    <x v="71"/>
    <x v="34"/>
    <n v="1"/>
    <n v="5"/>
    <n v="5"/>
    <s v="D x E"/>
    <x v="1"/>
    <s v=""/>
  </r>
  <r>
    <s v="GST"/>
    <n v="570"/>
    <s v="12.01.19"/>
    <s v="2019-0015"/>
    <x v="42"/>
    <x v="42"/>
    <n v="1"/>
    <n v="5"/>
    <n v="5"/>
    <s v="D x E"/>
    <x v="1"/>
    <s v=""/>
  </r>
  <r>
    <s v="GST"/>
    <n v="571"/>
    <s v="12.01.19"/>
    <s v="2019-0015"/>
    <x v="43"/>
    <x v="43"/>
    <n v="1"/>
    <n v="5"/>
    <n v="5"/>
    <s v="D x E"/>
    <x v="1"/>
    <s v=""/>
  </r>
  <r>
    <s v="GST"/>
    <n v="572"/>
    <s v="12.01.19"/>
    <s v="2019-0015"/>
    <x v="72"/>
    <x v="67"/>
    <n v="1"/>
    <n v="5"/>
    <n v="5"/>
    <s v="D x E"/>
    <x v="1"/>
    <s v=""/>
  </r>
  <r>
    <s v="GST"/>
    <n v="573"/>
    <s v="12.01.19"/>
    <s v="2019-0015"/>
    <x v="73"/>
    <x v="68"/>
    <n v="1"/>
    <n v="5"/>
    <n v="5"/>
    <s v="D x E"/>
    <x v="1"/>
    <s v=""/>
  </r>
  <r>
    <s v="GST"/>
    <n v="574"/>
    <s v="12.01.19"/>
    <s v="2019-0015"/>
    <x v="74"/>
    <x v="69"/>
    <n v="1"/>
    <n v="5"/>
    <n v="5"/>
    <s v="D x E"/>
    <x v="1"/>
    <s v=""/>
  </r>
  <r>
    <s v="GST"/>
    <n v="575"/>
    <s v="12.01.19"/>
    <s v="2019-0015"/>
    <x v="75"/>
    <x v="70"/>
    <n v="1"/>
    <n v="5"/>
    <n v="5"/>
    <s v="D x E"/>
    <x v="1"/>
    <s v=""/>
  </r>
  <r>
    <s v="GST"/>
    <n v="576"/>
    <s v="12.01.19"/>
    <s v="2019-0015"/>
    <x v="76"/>
    <x v="71"/>
    <n v="1"/>
    <n v="5"/>
    <n v="5"/>
    <s v="D x E"/>
    <x v="1"/>
    <s v=""/>
  </r>
  <r>
    <s v="GST"/>
    <n v="577"/>
    <s v="12.01.19"/>
    <s v="2019-0015"/>
    <x v="77"/>
    <x v="72"/>
    <n v="1"/>
    <n v="5"/>
    <n v="5"/>
    <s v="D x E"/>
    <x v="1"/>
    <s v=""/>
  </r>
  <r>
    <s v="GST"/>
    <n v="578"/>
    <s v="12.01.19"/>
    <s v="2019-0015"/>
    <x v="78"/>
    <x v="73"/>
    <n v="1"/>
    <n v="5"/>
    <n v="5"/>
    <s v="D x E"/>
    <x v="1"/>
    <s v=""/>
  </r>
  <r>
    <s v="GST"/>
    <n v="579"/>
    <s v="12.01.19"/>
    <s v="2019-0015"/>
    <x v="79"/>
    <x v="74"/>
    <n v="1"/>
    <n v="5"/>
    <n v="5"/>
    <s v="D x E"/>
    <x v="1"/>
    <s v=""/>
  </r>
  <r>
    <s v="GST"/>
    <n v="581"/>
    <s v="12.01.19"/>
    <s v="2019-0015"/>
    <x v="80"/>
    <x v="75"/>
    <n v="1"/>
    <n v="4"/>
    <n v="4"/>
    <s v="D x E"/>
    <x v="1"/>
    <s v=""/>
  </r>
  <r>
    <s v="GST"/>
    <n v="582"/>
    <s v="12.01.19"/>
    <s v="2019-0015"/>
    <x v="17"/>
    <x v="17"/>
    <n v="1"/>
    <n v="4"/>
    <n v="4"/>
    <s v="D x E"/>
    <x v="1"/>
    <s v=""/>
  </r>
  <r>
    <s v="GST"/>
    <n v="583"/>
    <s v="12.01.19"/>
    <s v="2019-0015"/>
    <x v="81"/>
    <x v="76"/>
    <n v="1"/>
    <n v="4"/>
    <n v="4"/>
    <s v="D x E"/>
    <x v="1"/>
    <s v=""/>
  </r>
  <r>
    <s v="GST"/>
    <n v="584"/>
    <s v="12.01.19"/>
    <s v="2019-0015"/>
    <x v="60"/>
    <x v="57"/>
    <n v="1"/>
    <n v="4"/>
    <n v="4"/>
    <s v="D x E"/>
    <x v="1"/>
    <s v=""/>
  </r>
  <r>
    <s v="GST"/>
    <n v="585"/>
    <s v="12.01.19"/>
    <s v="2019-0015"/>
    <x v="82"/>
    <x v="77"/>
    <n v="1"/>
    <n v="4"/>
    <n v="4"/>
    <s v="D x E"/>
    <x v="1"/>
    <s v=""/>
  </r>
  <r>
    <s v="GST"/>
    <n v="620"/>
    <s v="12.01.19"/>
    <s v="2019-0016"/>
    <x v="18"/>
    <x v="18"/>
    <n v="1"/>
    <n v="4"/>
    <n v="4"/>
    <s v="D x E"/>
    <x v="1"/>
    <s v=""/>
  </r>
  <r>
    <s v="GST"/>
    <n v="621"/>
    <s v="12.01.19"/>
    <s v="2019-0016"/>
    <x v="83"/>
    <x v="78"/>
    <n v="1"/>
    <n v="4"/>
    <n v="4"/>
    <s v="D x E"/>
    <x v="1"/>
    <s v=""/>
  </r>
  <r>
    <s v="GST"/>
    <n v="623"/>
    <s v="12.01.19"/>
    <s v="2019-0016"/>
    <x v="54"/>
    <x v="53"/>
    <n v="1"/>
    <n v="5"/>
    <n v="5"/>
    <s v="D x E"/>
    <x v="1"/>
    <s v=""/>
  </r>
  <r>
    <s v="GST"/>
    <n v="624"/>
    <s v="12.01.19"/>
    <s v="2019-0016"/>
    <x v="53"/>
    <x v="52"/>
    <n v="1"/>
    <n v="5"/>
    <n v="5"/>
    <s v="D x E"/>
    <x v="1"/>
    <s v=""/>
  </r>
  <r>
    <s v="GST"/>
    <n v="626"/>
    <s v="12.01.19"/>
    <s v="2019-0016"/>
    <x v="84"/>
    <x v="79"/>
    <n v="1"/>
    <m/>
    <n v="25"/>
    <s v="Qty column"/>
    <x v="1"/>
    <s v=""/>
  </r>
  <r>
    <s v="GST"/>
    <n v="671"/>
    <s v="12.01.19"/>
    <s v="2019-0017"/>
    <x v="85"/>
    <x v="80"/>
    <n v="1"/>
    <n v="5"/>
    <n v="5"/>
    <s v="D x E"/>
    <x v="1"/>
    <s v=""/>
  </r>
  <r>
    <s v="GST"/>
    <n v="700"/>
    <s v="12.01.19"/>
    <s v="2019-0018"/>
    <x v="86"/>
    <x v="55"/>
    <n v="1"/>
    <n v="5"/>
    <n v="5"/>
    <s v="D x E"/>
    <x v="0"/>
    <s v="CHALLAN!row 709 'CANCEL'"/>
  </r>
  <r>
    <s v="GST"/>
    <n v="701"/>
    <s v="12.01.19"/>
    <s v="2019-0018"/>
    <x v="87"/>
    <x v="81"/>
    <n v="1"/>
    <n v="5"/>
    <n v="5"/>
    <s v="D x E"/>
    <x v="0"/>
    <s v="CHALLAN!row 709 'CANCEL'"/>
  </r>
  <r>
    <s v="GST"/>
    <n v="702"/>
    <s v="12.01.19"/>
    <s v="2019-0018"/>
    <x v="78"/>
    <x v="73"/>
    <n v="2"/>
    <n v="5"/>
    <n v="10"/>
    <s v="D x E"/>
    <x v="0"/>
    <s v="CHALLAN!row 709 'CANCEL'"/>
  </r>
  <r>
    <s v="GST"/>
    <n v="703"/>
    <s v="12.01.19"/>
    <s v="2019-0018"/>
    <x v="79"/>
    <x v="74"/>
    <n v="2"/>
    <n v="5"/>
    <n v="10"/>
    <s v="D x E"/>
    <x v="0"/>
    <s v="CHALLAN!row 709 'CANCEL'"/>
  </r>
  <r>
    <s v="GST"/>
    <n v="719"/>
    <s v="12.01.19"/>
    <s v="2019-0018"/>
    <x v="56"/>
    <x v="10"/>
    <n v="6"/>
    <m/>
    <n v="30"/>
    <s v="Qty column"/>
    <x v="0"/>
    <s v="CHALLAN!row 709 'CANCEL'"/>
  </r>
  <r>
    <s v="GST"/>
    <n v="738"/>
    <s v="12.01.19"/>
    <s v="2019-0019"/>
    <x v="40"/>
    <x v="40"/>
    <n v="1"/>
    <n v="5"/>
    <n v="5"/>
    <s v="D x E"/>
    <x v="1"/>
    <s v=""/>
  </r>
  <r>
    <s v="GST"/>
    <n v="739"/>
    <s v="12.01.19"/>
    <s v="2019-0019"/>
    <x v="55"/>
    <x v="54"/>
    <n v="1"/>
    <n v="5"/>
    <n v="5"/>
    <s v="D x E"/>
    <x v="1"/>
    <s v=""/>
  </r>
  <r>
    <s v="GST"/>
    <n v="741"/>
    <s v="12.01.19"/>
    <s v="2019-0019"/>
    <x v="88"/>
    <x v="82"/>
    <n v="1"/>
    <n v="100"/>
    <n v="100"/>
    <s v="D x E"/>
    <x v="1"/>
    <s v=""/>
  </r>
  <r>
    <s v="GST"/>
    <n v="742"/>
    <s v="12.01.19"/>
    <s v="2019-0019"/>
    <x v="89"/>
    <x v="82"/>
    <n v="1"/>
    <n v="100"/>
    <n v="100"/>
    <s v="D x E"/>
    <x v="1"/>
    <s v=""/>
  </r>
  <r>
    <s v="GST"/>
    <n v="743"/>
    <s v="12.01.19"/>
    <s v="2019-0019"/>
    <x v="90"/>
    <x v="82"/>
    <n v="1"/>
    <n v="100"/>
    <n v="100"/>
    <s v="D x E"/>
    <x v="1"/>
    <s v=""/>
  </r>
  <r>
    <s v="GST"/>
    <n v="772"/>
    <s v="12.01.19"/>
    <s v="2019-0020"/>
    <x v="91"/>
    <x v="83"/>
    <n v="1"/>
    <n v="30"/>
    <n v="30"/>
    <s v="D x E"/>
    <x v="1"/>
    <s v=""/>
  </r>
  <r>
    <s v="GST"/>
    <n v="808"/>
    <s v="12.01.19"/>
    <s v="2019-0021"/>
    <x v="21"/>
    <x v="21"/>
    <n v="1"/>
    <n v="4"/>
    <n v="4"/>
    <s v="D x E"/>
    <x v="1"/>
    <s v=""/>
  </r>
  <r>
    <s v="GST"/>
    <n v="809"/>
    <s v="12.01.19"/>
    <s v="2019-0021"/>
    <x v="92"/>
    <x v="84"/>
    <n v="1"/>
    <n v="4"/>
    <n v="4"/>
    <s v="D x E"/>
    <x v="1"/>
    <s v=""/>
  </r>
  <r>
    <s v="GST"/>
    <n v="811"/>
    <s v="12.01.19"/>
    <s v="2019-0021"/>
    <x v="79"/>
    <x v="74"/>
    <n v="1"/>
    <n v="5"/>
    <n v="5"/>
    <s v="D x E"/>
    <x v="1"/>
    <s v=""/>
  </r>
  <r>
    <s v="GST"/>
    <n v="846"/>
    <s v="15.01.19"/>
    <s v="2019-0022"/>
    <x v="93"/>
    <x v="85"/>
    <n v="1"/>
    <n v="50"/>
    <n v="50"/>
    <s v="D x E"/>
    <x v="1"/>
    <s v=""/>
  </r>
  <r>
    <s v="GST"/>
    <n v="847"/>
    <s v="15.01.19"/>
    <s v="2019-0022"/>
    <x v="94"/>
    <x v="86"/>
    <m/>
    <n v="50"/>
    <n v="50"/>
    <s v="Qty column"/>
    <x v="1"/>
    <s v=""/>
  </r>
  <r>
    <s v="GST"/>
    <n v="848"/>
    <s v="15.01.19"/>
    <s v="2019-0022"/>
    <x v="95"/>
    <x v="87"/>
    <n v="1"/>
    <n v="50"/>
    <n v="50"/>
    <s v="D x E"/>
    <x v="1"/>
    <s v=""/>
  </r>
  <r>
    <s v="GST"/>
    <n v="849"/>
    <s v="15.01.19"/>
    <s v="2019-0022"/>
    <x v="96"/>
    <x v="88"/>
    <n v="1"/>
    <n v="50"/>
    <n v="50"/>
    <s v="D x E"/>
    <x v="1"/>
    <s v=""/>
  </r>
  <r>
    <s v="GST"/>
    <n v="851"/>
    <s v="15.01.19"/>
    <s v="2019-0022"/>
    <x v="97"/>
    <x v="89"/>
    <n v="1"/>
    <n v="100"/>
    <n v="100"/>
    <s v="D x E"/>
    <x v="1"/>
    <s v=""/>
  </r>
  <r>
    <s v="GST"/>
    <n v="852"/>
    <s v="15.01.19"/>
    <s v="2019-0022"/>
    <x v="98"/>
    <x v="90"/>
    <n v="1"/>
    <n v="100"/>
    <n v="100"/>
    <s v="D x E"/>
    <x v="1"/>
    <s v=""/>
  </r>
  <r>
    <s v="GST"/>
    <n v="853"/>
    <s v="15.01.19"/>
    <s v="2019-0022"/>
    <x v="99"/>
    <x v="91"/>
    <n v="1"/>
    <n v="100"/>
    <n v="100"/>
    <s v="D x E"/>
    <x v="1"/>
    <s v=""/>
  </r>
  <r>
    <s v="GST"/>
    <n v="855"/>
    <s v="15.01.19"/>
    <s v="2019-0022"/>
    <x v="100"/>
    <x v="92"/>
    <n v="1"/>
    <n v="100"/>
    <n v="100"/>
    <s v="D x E"/>
    <x v="1"/>
    <s v=""/>
  </r>
  <r>
    <s v="GST"/>
    <n v="856"/>
    <s v="15.01.19"/>
    <s v="2019-0022"/>
    <x v="101"/>
    <x v="93"/>
    <n v="1"/>
    <n v="100"/>
    <n v="100"/>
    <s v="D x E"/>
    <x v="1"/>
    <s v=""/>
  </r>
  <r>
    <s v="GST"/>
    <n v="858"/>
    <s v="15.01.19"/>
    <s v="2019-0022"/>
    <x v="102"/>
    <x v="94"/>
    <n v="1"/>
    <n v="30"/>
    <n v="30"/>
    <s v="D x E"/>
    <x v="1"/>
    <s v=""/>
  </r>
  <r>
    <s v="GST"/>
    <n v="859"/>
    <s v="15.01.19"/>
    <s v="2019-0022"/>
    <x v="103"/>
    <x v="95"/>
    <n v="1"/>
    <n v="30"/>
    <n v="30"/>
    <s v="D x E"/>
    <x v="1"/>
    <s v=""/>
  </r>
  <r>
    <s v="GST"/>
    <n v="860"/>
    <s v="15.01.19"/>
    <s v="2019-0022"/>
    <x v="47"/>
    <x v="96"/>
    <n v="1"/>
    <n v="30"/>
    <n v="30"/>
    <s v="D x E"/>
    <x v="1"/>
    <s v=""/>
  </r>
  <r>
    <s v="GST"/>
    <n v="861"/>
    <s v="15.01.19"/>
    <s v="2019-0022"/>
    <x v="91"/>
    <x v="83"/>
    <n v="1"/>
    <n v="30"/>
    <n v="30"/>
    <s v="D x E"/>
    <x v="1"/>
    <s v=""/>
  </r>
  <r>
    <s v="GST"/>
    <n v="862"/>
    <s v="15.01.19"/>
    <s v="2019-0022"/>
    <x v="104"/>
    <x v="97"/>
    <n v="1"/>
    <n v="30"/>
    <n v="30"/>
    <s v="D x E"/>
    <x v="1"/>
    <s v=""/>
  </r>
  <r>
    <s v="GST"/>
    <n v="863"/>
    <s v="15.01.19"/>
    <s v="2019-0022"/>
    <x v="62"/>
    <x v="98"/>
    <n v="1"/>
    <n v="30"/>
    <n v="30"/>
    <s v="D x E"/>
    <x v="1"/>
    <s v=""/>
  </r>
  <r>
    <s v="GST"/>
    <n v="864"/>
    <s v="15.01.19"/>
    <s v="2019-0022"/>
    <x v="105"/>
    <x v="99"/>
    <n v="1"/>
    <n v="30"/>
    <n v="30"/>
    <s v="D x E"/>
    <x v="1"/>
    <s v=""/>
  </r>
  <r>
    <s v="GST"/>
    <n v="865"/>
    <s v="15.01.19"/>
    <s v="2019-0022"/>
    <x v="106"/>
    <x v="100"/>
    <n v="1"/>
    <n v="30"/>
    <n v="30"/>
    <s v="D x E"/>
    <x v="1"/>
    <s v=""/>
  </r>
  <r>
    <s v="GST"/>
    <n v="867"/>
    <s v="15.01.19"/>
    <s v="2019-0022"/>
    <x v="107"/>
    <x v="101"/>
    <n v="1"/>
    <n v="10"/>
    <n v="10"/>
    <s v="D x E"/>
    <x v="1"/>
    <s v=""/>
  </r>
  <r>
    <s v="GST"/>
    <n v="895"/>
    <s v="15.01.19"/>
    <s v="2019-0023"/>
    <x v="15"/>
    <x v="15"/>
    <n v="1"/>
    <n v="5"/>
    <n v="5"/>
    <s v="D x E"/>
    <x v="1"/>
    <s v=""/>
  </r>
  <r>
    <s v="GST"/>
    <n v="896"/>
    <s v="15.01.19"/>
    <s v="2019-0023"/>
    <x v="11"/>
    <x v="11"/>
    <n v="1"/>
    <n v="5"/>
    <n v="5"/>
    <s v="D x E"/>
    <x v="1"/>
    <s v=""/>
  </r>
  <r>
    <s v="GST"/>
    <n v="897"/>
    <s v="15.01.19"/>
    <s v="2019-0023"/>
    <x v="108"/>
    <x v="102"/>
    <n v="2"/>
    <n v="5"/>
    <n v="10"/>
    <s v="D x E"/>
    <x v="1"/>
    <s v=""/>
  </r>
  <r>
    <s v="GST"/>
    <n v="898"/>
    <s v="15.01.19"/>
    <s v="2019-0023"/>
    <x v="109"/>
    <x v="103"/>
    <n v="1"/>
    <n v="5"/>
    <n v="5"/>
    <s v="D x E"/>
    <x v="1"/>
    <s v=""/>
  </r>
  <r>
    <s v="GST"/>
    <n v="899"/>
    <s v="15.01.19"/>
    <s v="2019-0023"/>
    <x v="78"/>
    <x v="73"/>
    <n v="1"/>
    <n v="5"/>
    <n v="5"/>
    <s v="D x E"/>
    <x v="1"/>
    <s v=""/>
  </r>
  <r>
    <s v="GST"/>
    <n v="900"/>
    <s v="15.01.19"/>
    <s v="2019-0023"/>
    <x v="110"/>
    <x v="104"/>
    <n v="1"/>
    <n v="5"/>
    <n v="5"/>
    <s v="D x E"/>
    <x v="1"/>
    <s v=""/>
  </r>
  <r>
    <s v="GST"/>
    <n v="901"/>
    <s v="15.01.19"/>
    <s v="2019-0023"/>
    <x v="111"/>
    <x v="105"/>
    <n v="1"/>
    <n v="5"/>
    <n v="5"/>
    <s v="D x E"/>
    <x v="1"/>
    <s v=""/>
  </r>
  <r>
    <s v="GST"/>
    <n v="902"/>
    <s v="15.01.19"/>
    <s v="2019-0023"/>
    <x v="112"/>
    <x v="106"/>
    <n v="1"/>
    <n v="5"/>
    <n v="5"/>
    <s v="D x E"/>
    <x v="1"/>
    <s v=""/>
  </r>
  <r>
    <s v="GST"/>
    <n v="904"/>
    <s v="15.01.19"/>
    <s v="2019-0023"/>
    <x v="113"/>
    <x v="107"/>
    <n v="1"/>
    <n v="6"/>
    <n v="6"/>
    <s v="D x E"/>
    <x v="1"/>
    <s v=""/>
  </r>
  <r>
    <s v="GST"/>
    <n v="906"/>
    <s v="15.01.19"/>
    <s v="2019-0023"/>
    <x v="58"/>
    <x v="56"/>
    <m/>
    <m/>
    <n v="20"/>
    <s v="Qty column"/>
    <x v="1"/>
    <s v=""/>
  </r>
  <r>
    <s v="GST"/>
    <n v="907"/>
    <s v="15.01.19"/>
    <s v="2019-0023"/>
    <x v="114"/>
    <x v="108"/>
    <m/>
    <n v="25"/>
    <n v="25"/>
    <s v="Qty column"/>
    <x v="1"/>
    <s v=""/>
  </r>
  <r>
    <s v="GST"/>
    <n v="908"/>
    <s v="15.01.19"/>
    <s v="2019-0023"/>
    <x v="115"/>
    <x v="109"/>
    <m/>
    <n v="25"/>
    <n v="25"/>
    <s v="Qty column"/>
    <x v="1"/>
    <s v=""/>
  </r>
  <r>
    <s v="GST"/>
    <n v="911"/>
    <s v="15.01.19"/>
    <s v="2019-0023"/>
    <x v="97"/>
    <x v="89"/>
    <n v="1"/>
    <m/>
    <n v="20"/>
    <s v="Qty column"/>
    <x v="1"/>
    <s v=""/>
  </r>
  <r>
    <s v="GST"/>
    <n v="912"/>
    <s v="15.01.19"/>
    <s v="2019-0023"/>
    <x v="98"/>
    <x v="90"/>
    <n v="1"/>
    <m/>
    <n v="20"/>
    <s v="Qty column"/>
    <x v="1"/>
    <s v=""/>
  </r>
  <r>
    <s v="GST"/>
    <n v="913"/>
    <s v="15.01.19"/>
    <s v="2019-0023"/>
    <x v="99"/>
    <x v="91"/>
    <m/>
    <m/>
    <n v="20"/>
    <s v="Qty column"/>
    <x v="1"/>
    <s v=""/>
  </r>
  <r>
    <s v="GST"/>
    <n v="914"/>
    <s v="15.01.19"/>
    <s v="2019-0023"/>
    <x v="100"/>
    <x v="92"/>
    <m/>
    <m/>
    <n v="20"/>
    <s v="Qty column"/>
    <x v="1"/>
    <s v=""/>
  </r>
  <r>
    <s v="GST"/>
    <n v="915"/>
    <s v="15.01.19"/>
    <s v="2019-0023"/>
    <x v="101"/>
    <x v="93"/>
    <m/>
    <m/>
    <n v="20"/>
    <s v="Qty column"/>
    <x v="1"/>
    <s v=""/>
  </r>
  <r>
    <s v="GST"/>
    <n v="916"/>
    <s v="15.01.19"/>
    <s v="2019-0023"/>
    <x v="53"/>
    <x v="110"/>
    <m/>
    <m/>
    <n v="20"/>
    <s v="Qty column"/>
    <x v="1"/>
    <s v=""/>
  </r>
  <r>
    <s v="GST"/>
    <n v="946"/>
    <s v="15.01.19"/>
    <s v="2019-0024"/>
    <x v="54"/>
    <x v="53"/>
    <n v="1"/>
    <n v="5"/>
    <n v="5"/>
    <s v="D x E"/>
    <x v="1"/>
    <s v=""/>
  </r>
  <r>
    <s v="GST"/>
    <n v="947"/>
    <s v="15.01.19"/>
    <s v="2019-0024"/>
    <x v="87"/>
    <x v="111"/>
    <n v="1"/>
    <n v="5"/>
    <n v="5"/>
    <s v="D x E"/>
    <x v="1"/>
    <s v=""/>
  </r>
  <r>
    <s v="GST"/>
    <n v="982"/>
    <s v="15.01.19"/>
    <s v="2019-0025"/>
    <x v="116"/>
    <x v="73"/>
    <n v="1"/>
    <n v="5"/>
    <n v="5"/>
    <s v="D x E"/>
    <x v="1"/>
    <s v=""/>
  </r>
  <r>
    <s v="GST"/>
    <n v="983"/>
    <s v="15.01.19"/>
    <s v="2019-0025"/>
    <x v="79"/>
    <x v="74"/>
    <n v="1"/>
    <m/>
    <n v="3"/>
    <s v="Qty column"/>
    <x v="1"/>
    <s v=""/>
  </r>
  <r>
    <s v="GST"/>
    <n v="984"/>
    <s v="15.01.19"/>
    <s v="2019-0025"/>
    <x v="112"/>
    <x v="106"/>
    <n v="1"/>
    <m/>
    <n v="2"/>
    <s v="Qty column"/>
    <x v="1"/>
    <s v=""/>
  </r>
  <r>
    <s v="GST"/>
    <n v="985"/>
    <s v="15.01.19"/>
    <s v="2019-0025"/>
    <x v="117"/>
    <x v="112"/>
    <m/>
    <m/>
    <n v="2"/>
    <s v="Qty column"/>
    <x v="1"/>
    <s v=""/>
  </r>
  <r>
    <s v="GST"/>
    <n v="986"/>
    <s v="15.01.19"/>
    <s v="2019-0025"/>
    <x v="118"/>
    <x v="69"/>
    <n v="1"/>
    <m/>
    <n v="3"/>
    <s v="Qty column"/>
    <x v="1"/>
    <s v=""/>
  </r>
  <r>
    <s v="GST"/>
    <n v="987"/>
    <s v="15.01.19"/>
    <s v="2019-0025"/>
    <x v="57"/>
    <x v="55"/>
    <n v="2"/>
    <n v="10"/>
    <n v="20"/>
    <s v="D x E"/>
    <x v="1"/>
    <s v=""/>
  </r>
  <r>
    <s v="GST"/>
    <n v="1022"/>
    <s v="15.01.19"/>
    <s v="2019-0026"/>
    <x v="57"/>
    <x v="55"/>
    <n v="2"/>
    <n v="10"/>
    <n v="20"/>
    <s v="D x E"/>
    <x v="1"/>
    <s v=""/>
  </r>
  <r>
    <s v="GST"/>
    <n v="1023"/>
    <s v="15.01.19"/>
    <s v="2019-0026"/>
    <x v="119"/>
    <x v="113"/>
    <n v="1"/>
    <n v="5"/>
    <n v="5"/>
    <s v="D x E"/>
    <x v="1"/>
    <s v=""/>
  </r>
  <r>
    <s v="GST"/>
    <n v="1024"/>
    <s v="15.01.19"/>
    <s v="2019-0026"/>
    <x v="118"/>
    <x v="69"/>
    <n v="1"/>
    <n v="5"/>
    <n v="5"/>
    <s v="D x E"/>
    <x v="1"/>
    <s v=""/>
  </r>
  <r>
    <s v="GST"/>
    <n v="1025"/>
    <s v="15.01.19"/>
    <s v="2019-0026"/>
    <x v="87"/>
    <x v="81"/>
    <n v="1"/>
    <n v="5"/>
    <n v="5"/>
    <s v="D x E"/>
    <x v="1"/>
    <s v=""/>
  </r>
  <r>
    <s v="GST"/>
    <n v="1026"/>
    <s v="15.01.19"/>
    <s v="2019-0026"/>
    <x v="72"/>
    <x v="67"/>
    <n v="1"/>
    <n v="5"/>
    <n v="5"/>
    <s v="D x E"/>
    <x v="1"/>
    <s v=""/>
  </r>
  <r>
    <s v="GST"/>
    <n v="1027"/>
    <s v="15.01.19"/>
    <s v="2019-0026"/>
    <x v="13"/>
    <x v="13"/>
    <n v="1"/>
    <n v="5"/>
    <n v="5"/>
    <s v="D x E"/>
    <x v="1"/>
    <s v=""/>
  </r>
  <r>
    <s v="GST"/>
    <n v="1028"/>
    <s v="15.01.19"/>
    <s v="2019-0026"/>
    <x v="120"/>
    <x v="114"/>
    <n v="1"/>
    <n v="5"/>
    <n v="5"/>
    <s v="D x E"/>
    <x v="1"/>
    <s v=""/>
  </r>
  <r>
    <s v="GST"/>
    <n v="1029"/>
    <s v="15.01.19"/>
    <s v="2019-0026"/>
    <x v="121"/>
    <x v="115"/>
    <n v="1"/>
    <n v="5"/>
    <n v="5"/>
    <s v="D x E"/>
    <x v="1"/>
    <s v=""/>
  </r>
  <r>
    <s v="GST"/>
    <n v="1031"/>
    <s v="15.01.19"/>
    <s v="2019-0026"/>
    <x v="82"/>
    <x v="77"/>
    <n v="2"/>
    <n v="4"/>
    <n v="8"/>
    <s v="D x E"/>
    <x v="1"/>
    <s v=""/>
  </r>
  <r>
    <s v="GST"/>
    <n v="1032"/>
    <s v="15.01.19"/>
    <s v="2019-0026"/>
    <x v="29"/>
    <x v="29"/>
    <n v="2"/>
    <n v="4"/>
    <n v="8"/>
    <s v="D x E"/>
    <x v="1"/>
    <s v=""/>
  </r>
  <r>
    <s v="GST"/>
    <n v="1034"/>
    <s v="15.01.19"/>
    <s v="2019-0026"/>
    <x v="122"/>
    <x v="116"/>
    <n v="1"/>
    <n v="10"/>
    <n v="10"/>
    <s v="D x E"/>
    <x v="1"/>
    <s v=""/>
  </r>
  <r>
    <s v="GST"/>
    <n v="1036"/>
    <s v="15.01.19"/>
    <s v="2019-0026"/>
    <x v="104"/>
    <x v="97"/>
    <n v="1"/>
    <n v="30"/>
    <n v="30"/>
    <s v="D x E"/>
    <x v="1"/>
    <s v=""/>
  </r>
  <r>
    <s v="GST"/>
    <n v="1040"/>
    <s v="15.01.19"/>
    <s v="2019-0026"/>
    <x v="113"/>
    <x v="107"/>
    <n v="1"/>
    <n v="6"/>
    <n v="6"/>
    <s v="D x E"/>
    <x v="1"/>
    <s v=""/>
  </r>
  <r>
    <s v="GST"/>
    <n v="1065"/>
    <s v="15.01.19"/>
    <s v="2019-0027"/>
    <x v="70"/>
    <x v="66"/>
    <n v="1"/>
    <n v="5"/>
    <n v="5"/>
    <s v="D x E"/>
    <x v="1"/>
    <s v=""/>
  </r>
  <r>
    <s v="GST"/>
    <n v="1098"/>
    <s v="15.1.19"/>
    <s v="2019-0028"/>
    <x v="123"/>
    <x v="117"/>
    <n v="13"/>
    <n v="4"/>
    <n v="52"/>
    <s v="D x E"/>
    <x v="1"/>
    <s v=""/>
  </r>
  <r>
    <s v="GST"/>
    <n v="1099"/>
    <s v="15.1.19"/>
    <s v="2019-0028"/>
    <x v="124"/>
    <x v="55"/>
    <m/>
    <n v="200"/>
    <n v="200"/>
    <s v="Qty column"/>
    <x v="1"/>
    <s v=""/>
  </r>
  <r>
    <s v="GST"/>
    <n v="1126"/>
    <s v="16.01.19"/>
    <s v="2019-0029"/>
    <x v="125"/>
    <x v="118"/>
    <n v="1"/>
    <m/>
    <n v="2"/>
    <s v="Qty column"/>
    <x v="1"/>
    <s v=""/>
  </r>
  <r>
    <s v="GST"/>
    <n v="1127"/>
    <s v="16.01.19"/>
    <s v="2019-0029"/>
    <x v="126"/>
    <x v="119"/>
    <n v="1"/>
    <m/>
    <n v="2"/>
    <s v="Qty column"/>
    <x v="1"/>
    <s v=""/>
  </r>
  <r>
    <s v="GST"/>
    <n v="1128"/>
    <s v="16.01.19"/>
    <s v="2019-0029"/>
    <x v="127"/>
    <x v="120"/>
    <n v="1"/>
    <m/>
    <n v="2"/>
    <s v="Qty column"/>
    <x v="1"/>
    <s v=""/>
  </r>
  <r>
    <s v="GST"/>
    <n v="1129"/>
    <s v="16.01.19"/>
    <s v="2019-0029"/>
    <x v="99"/>
    <x v="121"/>
    <m/>
    <m/>
    <n v="2"/>
    <s v="Qty column"/>
    <x v="1"/>
    <s v=""/>
  </r>
  <r>
    <s v="GST"/>
    <n v="1130"/>
    <s v="16.01.19"/>
    <s v="2019-0029"/>
    <x v="128"/>
    <x v="113"/>
    <m/>
    <m/>
    <n v="2"/>
    <s v="Qty column"/>
    <x v="1"/>
    <s v=""/>
  </r>
  <r>
    <s v="GST"/>
    <n v="1133"/>
    <s v="16.01.19"/>
    <s v="2019-0029"/>
    <x v="129"/>
    <x v="55"/>
    <m/>
    <m/>
    <n v="2"/>
    <s v="Qty column"/>
    <x v="1"/>
    <s v=""/>
  </r>
  <r>
    <s v="GST"/>
    <n v="1138"/>
    <s v="16.01.19"/>
    <s v="2019-0029"/>
    <x v="19"/>
    <x v="122"/>
    <n v="1"/>
    <m/>
    <n v="2"/>
    <s v="Qty column"/>
    <x v="1"/>
    <s v=""/>
  </r>
  <r>
    <s v="GST"/>
    <n v="1139"/>
    <s v="16.01.19"/>
    <s v="2019-0029"/>
    <x v="130"/>
    <x v="123"/>
    <m/>
    <m/>
    <n v="2"/>
    <s v="Qty column"/>
    <x v="1"/>
    <s v=""/>
  </r>
  <r>
    <s v="GST"/>
    <n v="1140"/>
    <s v="16.01.19"/>
    <s v="2019-0029"/>
    <x v="131"/>
    <x v="124"/>
    <m/>
    <m/>
    <n v="2"/>
    <s v="Qty column"/>
    <x v="1"/>
    <s v=""/>
  </r>
  <r>
    <s v="GST"/>
    <n v="1141"/>
    <s v="16.01.19"/>
    <s v="2019-0029"/>
    <x v="132"/>
    <x v="125"/>
    <m/>
    <m/>
    <n v="2"/>
    <s v="Qty column"/>
    <x v="1"/>
    <s v=""/>
  </r>
  <r>
    <s v="GST"/>
    <n v="1142"/>
    <s v="16.01.19"/>
    <s v="2019-0029"/>
    <x v="133"/>
    <x v="126"/>
    <m/>
    <m/>
    <n v="2"/>
    <s v="Qty column"/>
    <x v="1"/>
    <s v=""/>
  </r>
  <r>
    <s v="GST"/>
    <n v="1143"/>
    <s v="16.01.19"/>
    <s v="2019-0029"/>
    <x v="47"/>
    <x v="127"/>
    <m/>
    <m/>
    <n v="2"/>
    <s v="Qty column"/>
    <x v="1"/>
    <s v=""/>
  </r>
  <r>
    <s v="GST"/>
    <n v="1145"/>
    <s v="16.01.19"/>
    <s v="2019-0029"/>
    <x v="134"/>
    <x v="128"/>
    <n v="1"/>
    <n v="2"/>
    <n v="2"/>
    <s v="D x E"/>
    <x v="1"/>
    <s v=""/>
  </r>
  <r>
    <s v="GST"/>
    <n v="1147"/>
    <s v="16.01.19"/>
    <s v="2019-0029"/>
    <x v="135"/>
    <x v="129"/>
    <m/>
    <m/>
    <n v="5"/>
    <s v="Qty column"/>
    <x v="1"/>
    <s v=""/>
  </r>
  <r>
    <s v="GST"/>
    <n v="1148"/>
    <s v="16.01.19"/>
    <s v="2019-0029"/>
    <x v="136"/>
    <x v="130"/>
    <m/>
    <m/>
    <n v="5"/>
    <s v="Qty column"/>
    <x v="1"/>
    <s v=""/>
  </r>
  <r>
    <s v="GST"/>
    <n v="1150"/>
    <s v="16.01.19"/>
    <s v="2019-0029"/>
    <x v="137"/>
    <x v="131"/>
    <m/>
    <m/>
    <n v="5"/>
    <s v="Qty column"/>
    <x v="1"/>
    <s v=""/>
  </r>
  <r>
    <s v="GST"/>
    <n v="1151"/>
    <s v="16.01.19"/>
    <s v="2019-0029"/>
    <x v="46"/>
    <x v="46"/>
    <m/>
    <m/>
    <n v="5"/>
    <s v="Qty column"/>
    <x v="1"/>
    <s v=""/>
  </r>
  <r>
    <s v="GST"/>
    <n v="1152"/>
    <s v="16.01.19"/>
    <s v="2019-0029"/>
    <x v="138"/>
    <x v="132"/>
    <m/>
    <m/>
    <n v="5"/>
    <s v="Qty column"/>
    <x v="1"/>
    <s v=""/>
  </r>
  <r>
    <s v="GST"/>
    <n v="1155"/>
    <s v="16.01.19"/>
    <s v="2019-0029"/>
    <x v="139"/>
    <x v="133"/>
    <n v="1"/>
    <n v="4"/>
    <n v="4"/>
    <s v="D x E"/>
    <x v="1"/>
    <s v=""/>
  </r>
  <r>
    <s v="GST"/>
    <n v="1156"/>
    <s v="16.01.19"/>
    <s v="2019-0029"/>
    <x v="140"/>
    <x v="134"/>
    <n v="1"/>
    <m/>
    <n v="2"/>
    <s v="Qty column"/>
    <x v="1"/>
    <s v=""/>
  </r>
  <r>
    <s v="GST"/>
    <n v="1157"/>
    <s v="16.01.19"/>
    <s v="2019-0029"/>
    <x v="141"/>
    <x v="135"/>
    <n v="1"/>
    <m/>
    <n v="2"/>
    <s v="Qty column"/>
    <x v="1"/>
    <s v=""/>
  </r>
  <r>
    <s v="GST"/>
    <n v="1158"/>
    <s v="16.01.19"/>
    <s v="2019-0029"/>
    <x v="142"/>
    <x v="136"/>
    <m/>
    <m/>
    <n v="2"/>
    <s v="Qty column"/>
    <x v="1"/>
    <s v=""/>
  </r>
  <r>
    <s v="GST"/>
    <n v="1160"/>
    <s v="16.01.19"/>
    <s v="2019-0029"/>
    <x v="143"/>
    <x v="137"/>
    <n v="1"/>
    <m/>
    <n v="2"/>
    <s v="Qty column"/>
    <x v="1"/>
    <s v=""/>
  </r>
  <r>
    <s v="GST"/>
    <n v="1161"/>
    <s v="16.01.19"/>
    <s v="2019-0029"/>
    <x v="27"/>
    <x v="27"/>
    <m/>
    <m/>
    <n v="2"/>
    <s v="Qty column"/>
    <x v="1"/>
    <s v=""/>
  </r>
  <r>
    <s v="GST"/>
    <n v="1162"/>
    <s v="16.01.19"/>
    <s v="2019-0029"/>
    <x v="83"/>
    <x v="78"/>
    <m/>
    <m/>
    <n v="2"/>
    <s v="Qty column"/>
    <x v="1"/>
    <s v=""/>
  </r>
  <r>
    <s v="GST"/>
    <n v="1163"/>
    <s v="16.01.19"/>
    <s v="2019-0029"/>
    <x v="131"/>
    <x v="138"/>
    <n v="1"/>
    <m/>
    <n v="2"/>
    <s v="Qty column"/>
    <x v="1"/>
    <s v=""/>
  </r>
  <r>
    <s v="GST"/>
    <n v="1164"/>
    <s v="16.01.19"/>
    <s v="2019-0029"/>
    <x v="144"/>
    <x v="139"/>
    <n v="1"/>
    <m/>
    <n v="2"/>
    <s v="Qty column"/>
    <x v="1"/>
    <s v=""/>
  </r>
  <r>
    <s v="GST"/>
    <n v="1195"/>
    <s v="17.01.19"/>
    <s v="2019-0030"/>
    <x v="145"/>
    <x v="55"/>
    <n v="1"/>
    <n v="1"/>
    <n v="1"/>
    <s v="D x E"/>
    <x v="1"/>
    <s v=""/>
  </r>
  <r>
    <s v="GST"/>
    <n v="1197"/>
    <s v="17.01.19"/>
    <s v="2019-0030"/>
    <x v="90"/>
    <x v="22"/>
    <n v="5"/>
    <n v="50"/>
    <n v="250"/>
    <s v="D x E"/>
    <x v="1"/>
    <s v=""/>
  </r>
  <r>
    <s v="GST"/>
    <n v="1235"/>
    <s v="17.01.19"/>
    <s v="2019-0031"/>
    <x v="146"/>
    <x v="140"/>
    <m/>
    <n v="25"/>
    <n v="100"/>
    <s v="Qty column"/>
    <x v="1"/>
    <s v=""/>
  </r>
  <r>
    <s v="GST"/>
    <n v="1268"/>
    <s v="18.01.19"/>
    <s v="2019-0032"/>
    <x v="147"/>
    <x v="141"/>
    <n v="1"/>
    <n v="50"/>
    <n v="50"/>
    <s v="D x E"/>
    <x v="1"/>
    <s v=""/>
  </r>
  <r>
    <s v="GST"/>
    <n v="1269"/>
    <s v="18.01.19"/>
    <s v="2019-0032"/>
    <x v="148"/>
    <x v="55"/>
    <n v="1"/>
    <n v="100"/>
    <n v="100"/>
    <s v="D x E"/>
    <x v="1"/>
    <s v=""/>
  </r>
  <r>
    <s v="GST"/>
    <n v="1270"/>
    <s v="18.01.19"/>
    <s v="2019-0032"/>
    <x v="149"/>
    <x v="55"/>
    <n v="1"/>
    <n v="50"/>
    <n v="50"/>
    <s v="D x E"/>
    <x v="1"/>
    <s v=""/>
  </r>
  <r>
    <s v="GST"/>
    <n v="1272"/>
    <s v="18.01.19"/>
    <s v="2019-0032"/>
    <x v="150"/>
    <x v="142"/>
    <n v="1"/>
    <n v="4"/>
    <n v="4"/>
    <s v="D x E"/>
    <x v="1"/>
    <s v=""/>
  </r>
  <r>
    <s v="GST"/>
    <n v="1304"/>
    <s v="20.01.19"/>
    <s v="2019-0033"/>
    <x v="22"/>
    <x v="22"/>
    <n v="1"/>
    <n v="2"/>
    <n v="2"/>
    <s v="D x E"/>
    <x v="1"/>
    <s v=""/>
  </r>
  <r>
    <s v="GST"/>
    <n v="1306"/>
    <s v="20.01.19"/>
    <s v="2019-0033"/>
    <x v="151"/>
    <x v="143"/>
    <n v="1"/>
    <n v="4"/>
    <n v="4"/>
    <s v="D x E"/>
    <x v="1"/>
    <s v=""/>
  </r>
  <r>
    <s v="GST"/>
    <n v="1307"/>
    <s v="20.01.19"/>
    <s v="2019-0033"/>
    <x v="20"/>
    <x v="20"/>
    <n v="1"/>
    <n v="4"/>
    <n v="4"/>
    <s v="D x E"/>
    <x v="1"/>
    <s v=""/>
  </r>
  <r>
    <s v="GST"/>
    <n v="1308"/>
    <s v="20.01.19"/>
    <s v="2019-0033"/>
    <x v="83"/>
    <x v="78"/>
    <n v="1"/>
    <n v="4"/>
    <n v="4"/>
    <s v="D x E"/>
    <x v="1"/>
    <s v=""/>
  </r>
  <r>
    <s v="GST"/>
    <n v="1309"/>
    <s v="20.01.19"/>
    <s v="2019-0033"/>
    <x v="152"/>
    <x v="144"/>
    <n v="1"/>
    <n v="4"/>
    <n v="4"/>
    <s v="D x E"/>
    <x v="1"/>
    <s v=""/>
  </r>
  <r>
    <s v="GST"/>
    <n v="1311"/>
    <s v="20.01.19"/>
    <s v="2019-0033"/>
    <x v="153"/>
    <x v="145"/>
    <n v="1"/>
    <n v="20"/>
    <n v="20"/>
    <s v="D x E"/>
    <x v="1"/>
    <s v=""/>
  </r>
  <r>
    <s v="GST"/>
    <n v="1312"/>
    <s v="20.01.19"/>
    <s v="2019-0033"/>
    <x v="153"/>
    <x v="145"/>
    <m/>
    <m/>
    <n v="5"/>
    <s v="Qty column"/>
    <x v="1"/>
    <s v=""/>
  </r>
  <r>
    <s v="GST"/>
    <n v="1313"/>
    <s v="20.01.19"/>
    <s v="2019-0033"/>
    <x v="46"/>
    <x v="46"/>
    <n v="1"/>
    <n v="20"/>
    <n v="20"/>
    <s v="D x E"/>
    <x v="1"/>
    <s v=""/>
  </r>
  <r>
    <s v="GST"/>
    <n v="1314"/>
    <s v="20.01.19"/>
    <s v="2019-0033"/>
    <x v="154"/>
    <x v="146"/>
    <n v="1"/>
    <m/>
    <n v="15"/>
    <s v="Qty column"/>
    <x v="1"/>
    <s v=""/>
  </r>
  <r>
    <s v="GST"/>
    <n v="1315"/>
    <s v="20.01.19"/>
    <s v="2019-0033"/>
    <x v="135"/>
    <x v="129"/>
    <n v="1"/>
    <m/>
    <n v="6"/>
    <s v="Qty column"/>
    <x v="1"/>
    <s v=""/>
  </r>
  <r>
    <s v="GST"/>
    <n v="1316"/>
    <s v="20.01.19"/>
    <s v="2019-0033"/>
    <x v="125"/>
    <x v="147"/>
    <m/>
    <m/>
    <n v="1"/>
    <s v="Qty column"/>
    <x v="1"/>
    <s v=""/>
  </r>
  <r>
    <s v="GST"/>
    <n v="1317"/>
    <s v="20.01.19"/>
    <s v="2019-0033"/>
    <x v="155"/>
    <x v="148"/>
    <m/>
    <m/>
    <n v="12"/>
    <s v="Qty column"/>
    <x v="1"/>
    <s v=""/>
  </r>
  <r>
    <s v="GST"/>
    <n v="1318"/>
    <s v="20.01.19"/>
    <s v="2019-0033"/>
    <x v="20"/>
    <x v="149"/>
    <n v="1"/>
    <m/>
    <n v="10"/>
    <s v="Qty column"/>
    <x v="1"/>
    <s v=""/>
  </r>
  <r>
    <s v="GST"/>
    <n v="1320"/>
    <s v="20.01.19"/>
    <s v="2019-0033"/>
    <x v="156"/>
    <x v="150"/>
    <m/>
    <m/>
    <n v="5"/>
    <s v="Qty column"/>
    <x v="1"/>
    <s v=""/>
  </r>
  <r>
    <s v="GST"/>
    <n v="1321"/>
    <s v="20.01.19"/>
    <s v="2019-0033"/>
    <x v="157"/>
    <x v="151"/>
    <m/>
    <m/>
    <n v="5"/>
    <s v="Qty column"/>
    <x v="1"/>
    <s v=""/>
  </r>
  <r>
    <s v="GST"/>
    <n v="1322"/>
    <s v="20.01.19"/>
    <s v="2019-0033"/>
    <x v="158"/>
    <x v="152"/>
    <m/>
    <m/>
    <n v="6"/>
    <s v="Qty column"/>
    <x v="1"/>
    <s v=""/>
  </r>
  <r>
    <s v="GST"/>
    <n v="1324"/>
    <s v="20.01.19"/>
    <s v="2019-0033"/>
    <x v="58"/>
    <x v="56"/>
    <n v="1"/>
    <n v="100"/>
    <n v="100"/>
    <s v="D x E"/>
    <x v="1"/>
    <s v=""/>
  </r>
  <r>
    <s v="GST"/>
    <n v="1326"/>
    <s v="20.01.19"/>
    <s v="2019-0033"/>
    <x v="122"/>
    <x v="116"/>
    <n v="1"/>
    <n v="10"/>
    <n v="10"/>
    <s v="D x E"/>
    <x v="1"/>
    <s v=""/>
  </r>
  <r>
    <s v="GST"/>
    <n v="1327"/>
    <s v="20.01.19"/>
    <s v="2019-0033"/>
    <x v="99"/>
    <x v="153"/>
    <n v="1"/>
    <n v="10"/>
    <n v="10"/>
    <s v="D x E"/>
    <x v="1"/>
    <s v=""/>
  </r>
  <r>
    <s v="GST"/>
    <n v="1328"/>
    <s v="20.01.19"/>
    <s v="2019-0033"/>
    <x v="91"/>
    <x v="154"/>
    <n v="1"/>
    <n v="10"/>
    <n v="10"/>
    <s v="D x E"/>
    <x v="1"/>
    <s v=""/>
  </r>
  <r>
    <s v="GST"/>
    <n v="1329"/>
    <s v="20.01.19"/>
    <s v="2019-0033"/>
    <x v="47"/>
    <x v="127"/>
    <n v="1"/>
    <n v="10"/>
    <n v="10"/>
    <s v="D x E"/>
    <x v="1"/>
    <s v=""/>
  </r>
  <r>
    <s v="GST"/>
    <n v="1331"/>
    <s v="20.01.19"/>
    <s v="2019-0033"/>
    <x v="125"/>
    <x v="118"/>
    <n v="1"/>
    <n v="5"/>
    <n v="5"/>
    <s v="D x E"/>
    <x v="1"/>
    <s v=""/>
  </r>
  <r>
    <s v="GST"/>
    <n v="1334"/>
    <s v="20.01.19"/>
    <s v="2019-0033"/>
    <x v="159"/>
    <x v="155"/>
    <n v="1"/>
    <n v="6"/>
    <n v="6"/>
    <s v="D x E"/>
    <x v="1"/>
    <s v=""/>
  </r>
  <r>
    <s v="GST"/>
    <n v="1337"/>
    <s v="20.01.19"/>
    <s v="2019-0033"/>
    <x v="160"/>
    <x v="156"/>
    <m/>
    <m/>
    <n v="6"/>
    <s v="Qty column"/>
    <x v="1"/>
    <s v=""/>
  </r>
  <r>
    <s v="GST"/>
    <n v="1338"/>
    <s v="20.01.19"/>
    <s v="2019-0033"/>
    <x v="161"/>
    <x v="157"/>
    <m/>
    <m/>
    <n v="2"/>
    <s v="Qty column"/>
    <x v="1"/>
    <s v=""/>
  </r>
  <r>
    <s v="GST"/>
    <n v="1339"/>
    <s v="20.01.19"/>
    <s v="2019-0033"/>
    <x v="162"/>
    <x v="158"/>
    <m/>
    <m/>
    <n v="2"/>
    <s v="Qty column"/>
    <x v="1"/>
    <s v=""/>
  </r>
  <r>
    <s v="GST"/>
    <n v="1344"/>
    <s v="20.01.19"/>
    <s v="2019-0033"/>
    <x v="112"/>
    <x v="159"/>
    <m/>
    <m/>
    <n v="10"/>
    <s v="Qty column"/>
    <x v="1"/>
    <s v=""/>
  </r>
  <r>
    <s v="GST"/>
    <n v="1346"/>
    <s v="20.01.19"/>
    <s v="2019-0033"/>
    <x v="163"/>
    <x v="22"/>
    <n v="1"/>
    <n v="10"/>
    <n v="10"/>
    <s v="D x E"/>
    <x v="1"/>
    <s v=""/>
  </r>
  <r>
    <s v="GST"/>
    <n v="1372"/>
    <s v="20.01.19"/>
    <s v="2019-0034"/>
    <x v="121"/>
    <x v="115"/>
    <n v="3"/>
    <n v="1"/>
    <n v="3"/>
    <s v="D x E"/>
    <x v="1"/>
    <s v=""/>
  </r>
  <r>
    <s v="GST"/>
    <n v="1373"/>
    <s v="20.01.19"/>
    <s v="2019-0034"/>
    <x v="65"/>
    <x v="61"/>
    <n v="1"/>
    <n v="5"/>
    <n v="5"/>
    <s v="D x E"/>
    <x v="1"/>
    <s v=""/>
  </r>
  <r>
    <s v="GST"/>
    <n v="1374"/>
    <s v="20.01.19"/>
    <s v="2019-0034"/>
    <x v="0"/>
    <x v="0"/>
    <n v="1"/>
    <n v="5"/>
    <n v="5"/>
    <s v="D x E"/>
    <x v="1"/>
    <s v=""/>
  </r>
  <r>
    <s v="GST"/>
    <n v="1375"/>
    <s v="20.01.19"/>
    <s v="2019-0034"/>
    <x v="164"/>
    <x v="160"/>
    <n v="1"/>
    <n v="5"/>
    <n v="5"/>
    <s v="D x E"/>
    <x v="1"/>
    <s v=""/>
  </r>
  <r>
    <s v="GST"/>
    <n v="1376"/>
    <s v="20.01.19"/>
    <s v="2019-0034"/>
    <x v="68"/>
    <x v="64"/>
    <n v="1"/>
    <n v="5"/>
    <n v="5"/>
    <s v="D x E"/>
    <x v="1"/>
    <s v=""/>
  </r>
  <r>
    <s v="GST"/>
    <n v="1377"/>
    <s v="20.01.19"/>
    <s v="2019-0034"/>
    <x v="116"/>
    <x v="73"/>
    <n v="1"/>
    <n v="5"/>
    <n v="5"/>
    <s v="D x E"/>
    <x v="1"/>
    <s v=""/>
  </r>
  <r>
    <s v="GST"/>
    <n v="1378"/>
    <s v="20.01.19"/>
    <s v="2019-0034"/>
    <x v="47"/>
    <x v="47"/>
    <n v="1"/>
    <n v="5"/>
    <n v="5"/>
    <s v="D x E"/>
    <x v="1"/>
    <s v=""/>
  </r>
  <r>
    <s v="GST"/>
    <n v="1379"/>
    <s v="20.01.19"/>
    <s v="2019-0034"/>
    <x v="69"/>
    <x v="65"/>
    <n v="1"/>
    <n v="5"/>
    <n v="5"/>
    <s v="D x E"/>
    <x v="1"/>
    <s v=""/>
  </r>
  <r>
    <s v="GST"/>
    <n v="1380"/>
    <s v="20.01.19"/>
    <s v="2019-0034"/>
    <x v="165"/>
    <x v="161"/>
    <n v="1"/>
    <n v="5"/>
    <n v="5"/>
    <s v="D x E"/>
    <x v="1"/>
    <s v=""/>
  </r>
  <r>
    <s v="GST"/>
    <n v="1382"/>
    <s v="20.01.19"/>
    <s v="2019-0034"/>
    <x v="19"/>
    <x v="19"/>
    <n v="1"/>
    <n v="4"/>
    <n v="4"/>
    <s v="D x E"/>
    <x v="1"/>
    <s v=""/>
  </r>
  <r>
    <s v="GST"/>
    <n v="1383"/>
    <s v="20.01.19"/>
    <s v="2019-0034"/>
    <x v="16"/>
    <x v="16"/>
    <n v="1"/>
    <n v="4"/>
    <n v="4"/>
    <s v="D x E"/>
    <x v="1"/>
    <s v=""/>
  </r>
  <r>
    <s v="GST"/>
    <n v="1384"/>
    <s v="20.01.19"/>
    <s v="2019-0034"/>
    <x v="17"/>
    <x v="17"/>
    <n v="1"/>
    <n v="4"/>
    <n v="4"/>
    <s v="D x E"/>
    <x v="1"/>
    <s v=""/>
  </r>
  <r>
    <s v="GST"/>
    <n v="1385"/>
    <s v="20.01.19"/>
    <s v="2019-0034"/>
    <x v="32"/>
    <x v="32"/>
    <n v="2"/>
    <n v="4"/>
    <n v="8"/>
    <s v="D x E"/>
    <x v="1"/>
    <s v=""/>
  </r>
  <r>
    <s v="GST"/>
    <n v="1386"/>
    <s v="20.01.19"/>
    <s v="2019-0034"/>
    <x v="28"/>
    <x v="28"/>
    <n v="1"/>
    <n v="4"/>
    <n v="4"/>
    <s v="D x E"/>
    <x v="1"/>
    <s v=""/>
  </r>
  <r>
    <s v="GST"/>
    <n v="1387"/>
    <s v="20.01.19"/>
    <s v="2019-0034"/>
    <x v="21"/>
    <x v="21"/>
    <n v="1"/>
    <n v="4"/>
    <n v="4"/>
    <s v="D x E"/>
    <x v="1"/>
    <s v=""/>
  </r>
  <r>
    <s v="GST"/>
    <n v="1388"/>
    <s v="20.01.19"/>
    <s v="2019-0034"/>
    <x v="29"/>
    <x v="29"/>
    <n v="1"/>
    <n v="4"/>
    <n v="4"/>
    <s v="D x E"/>
    <x v="1"/>
    <s v=""/>
  </r>
  <r>
    <s v="GST"/>
    <n v="1389"/>
    <s v="20.01.19"/>
    <s v="2019-0034"/>
    <x v="18"/>
    <x v="18"/>
    <n v="1"/>
    <n v="4"/>
    <n v="4"/>
    <s v="D x E"/>
    <x v="1"/>
    <s v=""/>
  </r>
  <r>
    <s v="GST"/>
    <n v="1390"/>
    <s v="20.01.19"/>
    <s v="2019-0034"/>
    <x v="151"/>
    <x v="143"/>
    <n v="1"/>
    <n v="4"/>
    <n v="4"/>
    <s v="D x E"/>
    <x v="1"/>
    <s v=""/>
  </r>
  <r>
    <s v="GST"/>
    <n v="1391"/>
    <s v="20.01.19"/>
    <s v="2019-0034"/>
    <x v="166"/>
    <x v="162"/>
    <n v="1"/>
    <n v="4"/>
    <n v="4"/>
    <s v="D x E"/>
    <x v="1"/>
    <s v=""/>
  </r>
  <r>
    <s v="GST"/>
    <n v="1393"/>
    <s v="20.01.19"/>
    <s v="2019-0034"/>
    <x v="115"/>
    <x v="109"/>
    <m/>
    <n v="25"/>
    <n v="25"/>
    <s v="Qty column"/>
    <x v="1"/>
    <s v=""/>
  </r>
  <r>
    <s v="GST"/>
    <n v="1395"/>
    <s v="20.01.19"/>
    <s v="2019-0034"/>
    <x v="167"/>
    <x v="163"/>
    <n v="1"/>
    <n v="1"/>
    <n v="1"/>
    <s v="D x E"/>
    <x v="1"/>
    <s v=""/>
  </r>
  <r>
    <s v="GST"/>
    <n v="1419"/>
    <s v="20.01.19"/>
    <s v="2019-0035"/>
    <x v="70"/>
    <x v="66"/>
    <n v="1"/>
    <n v="5"/>
    <n v="5"/>
    <s v="D x E"/>
    <x v="1"/>
    <s v=""/>
  </r>
  <r>
    <s v="GST"/>
    <n v="1420"/>
    <s v="20.01.19"/>
    <s v="2019-0035"/>
    <x v="168"/>
    <x v="164"/>
    <n v="1"/>
    <n v="5"/>
    <n v="5"/>
    <s v="D x E"/>
    <x v="1"/>
    <s v=""/>
  </r>
  <r>
    <s v="GST"/>
    <n v="1421"/>
    <s v="20.01.19"/>
    <s v="2019-0035"/>
    <x v="87"/>
    <x v="81"/>
    <n v="1"/>
    <n v="5"/>
    <n v="5"/>
    <s v="D x E"/>
    <x v="1"/>
    <s v=""/>
  </r>
  <r>
    <s v="GST"/>
    <n v="1422"/>
    <s v="20.01.19"/>
    <s v="2019-0035"/>
    <x v="169"/>
    <x v="43"/>
    <n v="1"/>
    <n v="5"/>
    <n v="5"/>
    <s v="D x E"/>
    <x v="1"/>
    <s v=""/>
  </r>
  <r>
    <s v="GST"/>
    <n v="1423"/>
    <s v="20.01.19"/>
    <s v="2019-0035"/>
    <x v="72"/>
    <x v="67"/>
    <n v="1"/>
    <n v="5"/>
    <n v="5"/>
    <s v="D x E"/>
    <x v="1"/>
    <s v=""/>
  </r>
  <r>
    <s v="GST"/>
    <n v="1424"/>
    <s v="20.01.19"/>
    <s v="2019-0035"/>
    <x v="118"/>
    <x v="69"/>
    <n v="1"/>
    <n v="5"/>
    <n v="5"/>
    <s v="D x E"/>
    <x v="1"/>
    <s v=""/>
  </r>
  <r>
    <s v="GST"/>
    <n v="1427"/>
    <s v="20.01.19"/>
    <s v="2019-0035"/>
    <x v="170"/>
    <x v="165"/>
    <n v="1"/>
    <n v="5"/>
    <n v="5"/>
    <s v="D x E"/>
    <x v="1"/>
    <s v=""/>
  </r>
  <r>
    <s v="GST"/>
    <n v="1428"/>
    <s v="20.01.19"/>
    <s v="2019-0035"/>
    <x v="170"/>
    <x v="165"/>
    <n v="5"/>
    <n v="1"/>
    <n v="5"/>
    <s v="D x E"/>
    <x v="1"/>
    <s v=""/>
  </r>
  <r>
    <s v="GST"/>
    <n v="1429"/>
    <s v="20.01.19"/>
    <s v="2019-0035"/>
    <x v="15"/>
    <x v="15"/>
    <n v="1"/>
    <n v="5"/>
    <n v="5"/>
    <s v="D x E"/>
    <x v="1"/>
    <s v=""/>
  </r>
  <r>
    <s v="GST"/>
    <n v="1430"/>
    <s v="20.01.19"/>
    <s v="2019-0035"/>
    <x v="48"/>
    <x v="48"/>
    <n v="1"/>
    <n v="5"/>
    <n v="5"/>
    <s v="D x E"/>
    <x v="1"/>
    <s v=""/>
  </r>
  <r>
    <s v="GST"/>
    <n v="1461"/>
    <s v="20.01.19"/>
    <s v="2019-0036"/>
    <x v="79"/>
    <x v="74"/>
    <n v="1"/>
    <n v="5"/>
    <n v="5"/>
    <s v="D x E"/>
    <x v="1"/>
    <s v=""/>
  </r>
  <r>
    <s v="GST"/>
    <n v="1488"/>
    <s v="20.01.19"/>
    <s v="2019-0037"/>
    <x v="171"/>
    <x v="166"/>
    <n v="1"/>
    <n v="5"/>
    <n v="5"/>
    <s v="D x E"/>
    <x v="1"/>
    <s v=""/>
  </r>
  <r>
    <s v="GST"/>
    <n v="1489"/>
    <s v="20.01.19"/>
    <s v="2019-0037"/>
    <x v="136"/>
    <x v="167"/>
    <n v="1"/>
    <n v="5"/>
    <n v="5"/>
    <s v="D x E"/>
    <x v="1"/>
    <s v=""/>
  </r>
  <r>
    <s v="GST"/>
    <n v="1490"/>
    <s v="20.01.19"/>
    <s v="2019-0037"/>
    <x v="42"/>
    <x v="42"/>
    <n v="1"/>
    <n v="5"/>
    <n v="5"/>
    <s v="D x E"/>
    <x v="1"/>
    <s v=""/>
  </r>
  <r>
    <s v="GST"/>
    <n v="1491"/>
    <s v="20.01.19"/>
    <s v="2019-0037"/>
    <x v="118"/>
    <x v="69"/>
    <n v="1"/>
    <n v="5"/>
    <n v="5"/>
    <s v="D x E"/>
    <x v="1"/>
    <s v=""/>
  </r>
  <r>
    <s v="GST"/>
    <n v="1492"/>
    <s v="20.01.19"/>
    <s v="2019-0037"/>
    <x v="172"/>
    <x v="168"/>
    <n v="4"/>
    <n v="1"/>
    <n v="4"/>
    <s v="D x E"/>
    <x v="1"/>
    <s v=""/>
  </r>
  <r>
    <s v="GST"/>
    <n v="1493"/>
    <s v="20.01.19"/>
    <s v="2019-0037"/>
    <x v="47"/>
    <x v="47"/>
    <n v="1"/>
    <n v="5"/>
    <n v="5"/>
    <s v="D x E"/>
    <x v="1"/>
    <s v=""/>
  </r>
  <r>
    <s v="GST"/>
    <n v="1508"/>
    <s v="20.01.19"/>
    <s v="2019-0037"/>
    <x v="56"/>
    <x v="10"/>
    <n v="9"/>
    <m/>
    <n v="29"/>
    <s v="Qty column"/>
    <x v="1"/>
    <s v=""/>
  </r>
  <r>
    <s v="GST"/>
    <n v="1527"/>
    <s v="20.01.19"/>
    <s v="2019-0038"/>
    <x v="148"/>
    <x v="169"/>
    <n v="2"/>
    <n v="100"/>
    <n v="200"/>
    <s v="D x E"/>
    <x v="1"/>
    <s v=""/>
  </r>
  <r>
    <s v="GST"/>
    <n v="1528"/>
    <s v="20.01.19"/>
    <s v="2019-0038"/>
    <x v="173"/>
    <x v="55"/>
    <n v="2"/>
    <n v="100"/>
    <n v="200"/>
    <s v="D x E"/>
    <x v="1"/>
    <s v=""/>
  </r>
  <r>
    <s v="GST"/>
    <n v="1565"/>
    <s v="20.01.19"/>
    <s v="2019-0039"/>
    <x v="151"/>
    <x v="170"/>
    <n v="1"/>
    <m/>
    <n v="30"/>
    <s v="Qty column"/>
    <x v="1"/>
    <s v=""/>
  </r>
  <r>
    <s v="GST"/>
    <n v="1567"/>
    <s v="20.01.19"/>
    <s v="2019-0039"/>
    <x v="174"/>
    <x v="171"/>
    <m/>
    <m/>
    <n v="100"/>
    <s v="Qty column"/>
    <x v="1"/>
    <s v=""/>
  </r>
  <r>
    <s v="GST"/>
    <n v="1568"/>
    <s v="20.01.19"/>
    <s v="2019-0039"/>
    <x v="175"/>
    <x v="171"/>
    <m/>
    <m/>
    <n v="250"/>
    <s v="Qty column"/>
    <x v="1"/>
    <s v=""/>
  </r>
  <r>
    <s v="GST"/>
    <n v="1603"/>
    <s v="25.1.19"/>
    <s v="2019-0040"/>
    <x v="176"/>
    <x v="172"/>
    <n v="2"/>
    <n v="5"/>
    <n v="10"/>
    <s v="D x E"/>
    <x v="0"/>
    <s v="CHALLAN!row 1619 'CANCEL'"/>
  </r>
  <r>
    <s v="GST"/>
    <n v="1604"/>
    <s v="25.1.19"/>
    <s v="2019-0040"/>
    <x v="78"/>
    <x v="73"/>
    <n v="2"/>
    <n v="5"/>
    <n v="10"/>
    <s v="D x E"/>
    <x v="0"/>
    <s v="CHALLAN!row 1619 'CANCEL'"/>
  </r>
  <r>
    <s v="GST"/>
    <n v="1605"/>
    <s v="25.1.19"/>
    <s v="2019-0040"/>
    <x v="79"/>
    <x v="74"/>
    <n v="2"/>
    <n v="5"/>
    <n v="10"/>
    <s v="D x E"/>
    <x v="0"/>
    <s v="CHALLAN!row 1619 'CANCEL'"/>
  </r>
  <r>
    <s v="GST"/>
    <n v="1608"/>
    <s v="25.1.19"/>
    <s v="2019-0040"/>
    <x v="76"/>
    <x v="71"/>
    <n v="1"/>
    <n v="5"/>
    <n v="5"/>
    <s v="D x E"/>
    <x v="0"/>
    <s v="CHALLAN!row 1619 'CANCEL'"/>
  </r>
  <r>
    <s v="GST"/>
    <n v="1609"/>
    <s v="25.1.19"/>
    <s v="2019-0040"/>
    <x v="77"/>
    <x v="72"/>
    <n v="1"/>
    <n v="5"/>
    <n v="5"/>
    <s v="D x E"/>
    <x v="0"/>
    <s v="CHALLAN!row 1619 'CANCEL'"/>
  </r>
  <r>
    <s v="GST"/>
    <n v="1610"/>
    <s v="25.1.19"/>
    <s v="2019-0040"/>
    <x v="43"/>
    <x v="43"/>
    <n v="1"/>
    <n v="5"/>
    <n v="5"/>
    <s v="D x E"/>
    <x v="0"/>
    <s v="CHALLAN!row 1619 'CANCEL'"/>
  </r>
  <r>
    <s v="GST"/>
    <n v="1611"/>
    <s v="25.1.19"/>
    <s v="2019-0040"/>
    <x v="119"/>
    <x v="113"/>
    <n v="1"/>
    <n v="5"/>
    <n v="5"/>
    <s v="D x E"/>
    <x v="0"/>
    <s v="CHALLAN!row 1619 'CANCEL'"/>
  </r>
  <r>
    <s v="GST"/>
    <n v="1612"/>
    <s v="25.1.19"/>
    <s v="2019-0040"/>
    <x v="169"/>
    <x v="43"/>
    <n v="1"/>
    <n v="5"/>
    <n v="5"/>
    <s v="D x E"/>
    <x v="0"/>
    <s v="CHALLAN!row 1619 'CANCEL'"/>
  </r>
  <r>
    <s v="GST"/>
    <n v="1613"/>
    <s v="25.1.19"/>
    <s v="2019-0040"/>
    <x v="42"/>
    <x v="42"/>
    <n v="1"/>
    <n v="5"/>
    <n v="5"/>
    <s v="D x E"/>
    <x v="0"/>
    <s v="CHALLAN!row 1619 'CANCEL'"/>
  </r>
  <r>
    <s v="GST"/>
    <n v="1614"/>
    <s v="25.1.19"/>
    <s v="2019-0040"/>
    <x v="99"/>
    <x v="121"/>
    <n v="2"/>
    <n v="5"/>
    <n v="10"/>
    <s v="D x E"/>
    <x v="0"/>
    <s v="CHALLAN!row 1619 'CANCEL'"/>
  </r>
  <r>
    <s v="GST"/>
    <n v="1616"/>
    <s v="25.1.19"/>
    <s v="2019-0040"/>
    <x v="87"/>
    <x v="111"/>
    <n v="1"/>
    <n v="5"/>
    <n v="5"/>
    <s v="D x E"/>
    <x v="0"/>
    <s v="CHALLAN!row 1619 'CANCEL'"/>
  </r>
  <r>
    <s v="GST"/>
    <n v="1617"/>
    <s v="25.1.19"/>
    <s v="2019-0040"/>
    <x v="177"/>
    <x v="173"/>
    <n v="1"/>
    <n v="5"/>
    <n v="5"/>
    <s v="D x E"/>
    <x v="0"/>
    <s v="CHALLAN!row 1619 'CANCEL'"/>
  </r>
  <r>
    <s v="GST"/>
    <n v="1644"/>
    <s v="28.01.19"/>
    <s v="2019-0041"/>
    <x v="178"/>
    <x v="174"/>
    <m/>
    <n v="200"/>
    <n v="200"/>
    <s v="Qty column"/>
    <x v="1"/>
    <s v=""/>
  </r>
  <r>
    <s v="GST"/>
    <n v="1679"/>
    <s v="28.01.19"/>
    <s v="2019-0042"/>
    <x v="179"/>
    <x v="58"/>
    <n v="1"/>
    <n v="4"/>
    <n v="4"/>
    <s v="D x E"/>
    <x v="0"/>
    <s v="CHALLAN!row 1697 'cancel'"/>
  </r>
  <r>
    <s v="GST"/>
    <n v="1680"/>
    <s v="28.01.19"/>
    <s v="2019-0042"/>
    <x v="16"/>
    <x v="16"/>
    <n v="1"/>
    <n v="4"/>
    <n v="4"/>
    <s v="D x E"/>
    <x v="0"/>
    <s v="CHALLAN!row 1697 'cancel'"/>
  </r>
  <r>
    <s v="GST"/>
    <n v="1681"/>
    <s v="28.01.19"/>
    <s v="2019-0042"/>
    <x v="180"/>
    <x v="24"/>
    <n v="1"/>
    <n v="4"/>
    <n v="4"/>
    <s v="D x E"/>
    <x v="0"/>
    <s v="CHALLAN!row 1697 'cancel'"/>
  </r>
  <r>
    <s v="GST"/>
    <n v="1682"/>
    <s v="28.01.19"/>
    <s v="2019-0042"/>
    <x v="181"/>
    <x v="175"/>
    <n v="1"/>
    <n v="4"/>
    <n v="4"/>
    <s v="D x E"/>
    <x v="0"/>
    <s v="CHALLAN!row 1697 'cancel'"/>
  </r>
  <r>
    <s v="GST"/>
    <n v="1683"/>
    <s v="28.01.19"/>
    <s v="2019-0042"/>
    <x v="182"/>
    <x v="176"/>
    <n v="1"/>
    <n v="4"/>
    <n v="4"/>
    <s v="D x E"/>
    <x v="0"/>
    <s v="CHALLAN!row 1697 'cancel'"/>
  </r>
  <r>
    <s v="GST"/>
    <n v="1684"/>
    <s v="28.01.19"/>
    <s v="2019-0042"/>
    <x v="183"/>
    <x v="28"/>
    <n v="1"/>
    <n v="4"/>
    <n v="4"/>
    <s v="D x E"/>
    <x v="0"/>
    <s v="CHALLAN!row 1697 'cancel'"/>
  </r>
  <r>
    <s v="GST"/>
    <n v="1685"/>
    <s v="28.01.19"/>
    <s v="2019-0042"/>
    <x v="19"/>
    <x v="19"/>
    <n v="1"/>
    <n v="4"/>
    <n v="4"/>
    <s v="D x E"/>
    <x v="0"/>
    <s v="CHALLAN!row 1697 'cancel'"/>
  </r>
  <r>
    <s v="GST"/>
    <n v="1686"/>
    <s v="28.01.19"/>
    <s v="2019-0042"/>
    <x v="184"/>
    <x v="177"/>
    <n v="1"/>
    <n v="4"/>
    <n v="4"/>
    <s v="D x E"/>
    <x v="0"/>
    <s v="CHALLAN!row 1697 'cancel'"/>
  </r>
  <r>
    <s v="GST"/>
    <n v="1687"/>
    <s v="28.01.19"/>
    <s v="2019-0042"/>
    <x v="185"/>
    <x v="178"/>
    <n v="1"/>
    <n v="4"/>
    <n v="4"/>
    <s v="D x E"/>
    <x v="0"/>
    <s v="CHALLAN!row 1697 'cancel'"/>
  </r>
  <r>
    <s v="GST"/>
    <n v="1688"/>
    <s v="28.01.19"/>
    <s v="2019-0042"/>
    <x v="25"/>
    <x v="25"/>
    <n v="1"/>
    <n v="4"/>
    <n v="4"/>
    <s v="D x E"/>
    <x v="0"/>
    <s v="CHALLAN!row 1697 'cancel'"/>
  </r>
  <r>
    <s v="GST"/>
    <n v="1689"/>
    <s v="28.01.19"/>
    <s v="2019-0042"/>
    <x v="126"/>
    <x v="179"/>
    <n v="1"/>
    <n v="4"/>
    <n v="4"/>
    <s v="D x E"/>
    <x v="0"/>
    <s v="CHALLAN!row 1697 'cancel'"/>
  </r>
  <r>
    <s v="GST"/>
    <n v="1690"/>
    <s v="28.01.19"/>
    <s v="2019-0042"/>
    <x v="60"/>
    <x v="57"/>
    <n v="1"/>
    <n v="4"/>
    <n v="4"/>
    <s v="D x E"/>
    <x v="0"/>
    <s v="CHALLAN!row 1697 'cancel'"/>
  </r>
  <r>
    <s v="GST"/>
    <n v="1691"/>
    <s v="28.01.19"/>
    <s v="2019-0042"/>
    <x v="186"/>
    <x v="180"/>
    <n v="1"/>
    <n v="4"/>
    <n v="4"/>
    <s v="D x E"/>
    <x v="0"/>
    <s v="CHALLAN!row 1697 'cancel'"/>
  </r>
  <r>
    <s v="GST"/>
    <n v="1692"/>
    <s v="28.01.19"/>
    <s v="2019-0042"/>
    <x v="187"/>
    <x v="181"/>
    <n v="1"/>
    <n v="4"/>
    <n v="4"/>
    <s v="D x E"/>
    <x v="0"/>
    <s v="CHALLAN!row 1697 'cancel'"/>
  </r>
  <r>
    <s v="GST"/>
    <n v="1693"/>
    <s v="28.01.19"/>
    <s v="2019-0042"/>
    <x v="188"/>
    <x v="182"/>
    <n v="1"/>
    <n v="4"/>
    <n v="4"/>
    <s v="D x E"/>
    <x v="0"/>
    <s v="CHALLAN!row 1697 'cancel'"/>
  </r>
  <r>
    <s v="GST"/>
    <n v="1694"/>
    <s v="28.01.19"/>
    <s v="2019-0042"/>
    <x v="189"/>
    <x v="183"/>
    <n v="1"/>
    <n v="4"/>
    <n v="4"/>
    <s v="D x E"/>
    <x v="0"/>
    <s v="CHALLAN!row 1697 'cancel'"/>
  </r>
  <r>
    <s v="GST"/>
    <n v="1695"/>
    <s v="28.01.19"/>
    <s v="2019-0042"/>
    <x v="21"/>
    <x v="21"/>
    <n v="1"/>
    <n v="4"/>
    <n v="4"/>
    <s v="D x E"/>
    <x v="0"/>
    <s v="CHALLAN!row 1697 'cancel'"/>
  </r>
  <r>
    <s v="GST"/>
    <n v="1696"/>
    <s v="28.01.19"/>
    <s v="2019-0042"/>
    <x v="190"/>
    <x v="184"/>
    <n v="1"/>
    <n v="4"/>
    <n v="4"/>
    <s v="D x E"/>
    <x v="0"/>
    <s v="CHALLAN!row 1697 'cancel'"/>
  </r>
  <r>
    <s v="GST"/>
    <n v="1720"/>
    <s v="29.01.19"/>
    <s v="2019-0043"/>
    <x v="191"/>
    <x v="60"/>
    <n v="1"/>
    <n v="5"/>
    <n v="5"/>
    <s v="D x E"/>
    <x v="1"/>
    <s v=""/>
  </r>
  <r>
    <s v="GST"/>
    <n v="1721"/>
    <s v="29.01.19"/>
    <s v="2019-0043"/>
    <x v="192"/>
    <x v="185"/>
    <n v="1"/>
    <n v="4"/>
    <n v="4"/>
    <s v="D x E"/>
    <x v="1"/>
    <s v=""/>
  </r>
  <r>
    <s v="GST"/>
    <n v="1722"/>
    <s v="29.01.19"/>
    <s v="2019-0043"/>
    <x v="193"/>
    <x v="186"/>
    <n v="1"/>
    <n v="5"/>
    <n v="5"/>
    <s v="D x E"/>
    <x v="1"/>
    <s v=""/>
  </r>
  <r>
    <s v="GST"/>
    <n v="1723"/>
    <s v="29.01.19"/>
    <s v="2019-0043"/>
    <x v="70"/>
    <x v="66"/>
    <n v="2"/>
    <n v="5"/>
    <n v="10"/>
    <s v="D x E"/>
    <x v="1"/>
    <s v=""/>
  </r>
  <r>
    <s v="GST"/>
    <n v="1724"/>
    <s v="29.01.19"/>
    <s v="2019-0043"/>
    <x v="194"/>
    <x v="187"/>
    <n v="1"/>
    <n v="3"/>
    <n v="3"/>
    <s v="D x E"/>
    <x v="1"/>
    <s v=""/>
  </r>
  <r>
    <s v="GST"/>
    <n v="1725"/>
    <s v="29.01.19"/>
    <s v="2019-0043"/>
    <x v="15"/>
    <x v="15"/>
    <n v="1"/>
    <n v="5"/>
    <n v="5"/>
    <s v="D x E"/>
    <x v="1"/>
    <s v=""/>
  </r>
  <r>
    <s v="GST"/>
    <n v="1726"/>
    <s v="29.01.19"/>
    <s v="2019-0043"/>
    <x v="195"/>
    <x v="188"/>
    <n v="1"/>
    <n v="5"/>
    <n v="5"/>
    <s v="D x E"/>
    <x v="1"/>
    <s v=""/>
  </r>
  <r>
    <s v="GST"/>
    <n v="1727"/>
    <s v="29.01.19"/>
    <s v="2019-0043"/>
    <x v="196"/>
    <x v="189"/>
    <n v="1"/>
    <n v="5"/>
    <n v="5"/>
    <s v="D x E"/>
    <x v="1"/>
    <s v=""/>
  </r>
  <r>
    <s v="GST"/>
    <n v="1728"/>
    <s v="29.01.19"/>
    <s v="2019-0043"/>
    <x v="197"/>
    <x v="55"/>
    <n v="2"/>
    <n v="5"/>
    <n v="10"/>
    <s v="D x E"/>
    <x v="1"/>
    <s v=""/>
  </r>
  <r>
    <s v="GST"/>
    <n v="1730"/>
    <s v="29.01.19"/>
    <s v="2019-0043"/>
    <x v="16"/>
    <x v="16"/>
    <n v="1"/>
    <n v="4"/>
    <n v="4"/>
    <s v="D x E"/>
    <x v="1"/>
    <s v=""/>
  </r>
  <r>
    <s v="GST"/>
    <n v="1731"/>
    <s v="29.01.19"/>
    <s v="2019-0043"/>
    <x v="17"/>
    <x v="17"/>
    <n v="1"/>
    <n v="4"/>
    <n v="4"/>
    <s v="D x E"/>
    <x v="1"/>
    <s v=""/>
  </r>
  <r>
    <s v="GST"/>
    <n v="1732"/>
    <s v="29.01.19"/>
    <s v="2019-0043"/>
    <x v="198"/>
    <x v="190"/>
    <n v="2"/>
    <n v="4"/>
    <n v="8"/>
    <s v="D x E"/>
    <x v="1"/>
    <s v=""/>
  </r>
  <r>
    <s v="GST"/>
    <n v="1733"/>
    <s v="29.01.19"/>
    <s v="2019-0043"/>
    <x v="19"/>
    <x v="19"/>
    <n v="2"/>
    <n v="4"/>
    <n v="8"/>
    <s v="D x E"/>
    <x v="1"/>
    <s v=""/>
  </r>
  <r>
    <s v="GST"/>
    <n v="1734"/>
    <s v="29.01.19"/>
    <s v="2019-0043"/>
    <x v="199"/>
    <x v="191"/>
    <n v="1"/>
    <n v="4"/>
    <n v="4"/>
    <s v="D x E"/>
    <x v="1"/>
    <s v=""/>
  </r>
  <r>
    <s v="GST"/>
    <n v="1735"/>
    <s v="29.01.19"/>
    <s v="2019-0043"/>
    <x v="41"/>
    <x v="192"/>
    <n v="1"/>
    <n v="4"/>
    <n v="4"/>
    <s v="D x E"/>
    <x v="1"/>
    <s v=""/>
  </r>
  <r>
    <s v="GST"/>
    <n v="1736"/>
    <s v="29.01.19"/>
    <s v="2019-0043"/>
    <x v="200"/>
    <x v="193"/>
    <n v="5"/>
    <n v="4"/>
    <n v="20"/>
    <s v="D x E"/>
    <x v="1"/>
    <s v=""/>
  </r>
  <r>
    <s v="GST"/>
    <n v="1737"/>
    <s v="29.01.19"/>
    <s v="2019-0043"/>
    <x v="201"/>
    <x v="194"/>
    <n v="5"/>
    <n v="4"/>
    <n v="20"/>
    <s v="D x E"/>
    <x v="1"/>
    <s v=""/>
  </r>
  <r>
    <s v="GST"/>
    <n v="1738"/>
    <s v="29.01.19"/>
    <s v="2019-0043"/>
    <x v="20"/>
    <x v="20"/>
    <n v="2"/>
    <n v="4"/>
    <n v="8"/>
    <s v="D x E"/>
    <x v="1"/>
    <s v=""/>
  </r>
  <r>
    <s v="GST"/>
    <n v="1740"/>
    <s v="29.01.19"/>
    <s v="2019-0043"/>
    <x v="202"/>
    <x v="195"/>
    <m/>
    <m/>
    <n v="25"/>
    <s v="Qty column"/>
    <x v="1"/>
    <s v=""/>
  </r>
  <r>
    <s v="GST"/>
    <n v="1741"/>
    <s v="29.01.19"/>
    <s v="2019-0043"/>
    <x v="203"/>
    <x v="196"/>
    <m/>
    <m/>
    <n v="25"/>
    <s v="Qty column"/>
    <x v="1"/>
    <s v=""/>
  </r>
  <r>
    <s v="GST"/>
    <n v="1743"/>
    <s v="29.01.19"/>
    <s v="2019-0043"/>
    <x v="204"/>
    <x v="197"/>
    <n v="1"/>
    <n v="10"/>
    <n v="10"/>
    <s v="D x E"/>
    <x v="1"/>
    <s v=""/>
  </r>
  <r>
    <s v="GST"/>
    <n v="1744"/>
    <s v="29.01.19"/>
    <s v="2019-0043"/>
    <x v="205"/>
    <x v="198"/>
    <n v="1"/>
    <n v="10"/>
    <n v="10"/>
    <s v="D x E"/>
    <x v="1"/>
    <s v=""/>
  </r>
  <r>
    <s v="GST"/>
    <n v="1746"/>
    <s v="29.01.19"/>
    <s v="2019-0043"/>
    <x v="206"/>
    <x v="199"/>
    <n v="1"/>
    <n v="30"/>
    <n v="30"/>
    <s v="D x E"/>
    <x v="1"/>
    <s v=""/>
  </r>
  <r>
    <s v="GST"/>
    <n v="1777"/>
    <s v="29.1.19"/>
    <s v="2019-0044"/>
    <x v="207"/>
    <x v="200"/>
    <n v="1"/>
    <n v="10"/>
    <n v="10"/>
    <s v="D x E"/>
    <x v="1"/>
    <s v=""/>
  </r>
  <r>
    <s v="GST"/>
    <n v="1808"/>
    <s v="29.1.19"/>
    <s v="2019-0045"/>
    <x v="208"/>
    <x v="201"/>
    <n v="1"/>
    <n v="2"/>
    <n v="2"/>
    <s v="D x E"/>
    <x v="1"/>
    <s v=""/>
  </r>
  <r>
    <s v="GST"/>
    <n v="1809"/>
    <s v="29.1.19"/>
    <s v="2019-0045"/>
    <x v="209"/>
    <x v="202"/>
    <m/>
    <n v="5"/>
    <n v="5"/>
    <s v="Qty column"/>
    <x v="1"/>
    <s v=""/>
  </r>
  <r>
    <s v="GST"/>
    <n v="1810"/>
    <s v="29.1.19"/>
    <s v="2019-0045"/>
    <x v="210"/>
    <x v="203"/>
    <m/>
    <n v="2"/>
    <n v="2"/>
    <s v="Qty column"/>
    <x v="1"/>
    <s v=""/>
  </r>
  <r>
    <s v="GST"/>
    <n v="1840"/>
    <s v="30.01.19"/>
    <s v="2019-0046"/>
    <x v="211"/>
    <x v="204"/>
    <m/>
    <m/>
    <n v="100"/>
    <s v="Qty column"/>
    <x v="1"/>
    <s v=""/>
  </r>
  <r>
    <s v="GST"/>
    <n v="1841"/>
    <s v="30.01.19"/>
    <s v="2019-0046"/>
    <x v="212"/>
    <x v="205"/>
    <m/>
    <m/>
    <n v="24"/>
    <s v="Qty column"/>
    <x v="1"/>
    <s v=""/>
  </r>
  <r>
    <s v="GST"/>
    <n v="1842"/>
    <s v="30.01.19"/>
    <s v="2019-0046"/>
    <x v="22"/>
    <x v="22"/>
    <n v="2"/>
    <n v="2"/>
    <n v="4"/>
    <s v="D x E"/>
    <x v="1"/>
    <s v=""/>
  </r>
  <r>
    <s v="GST"/>
    <n v="1844"/>
    <s v="30.01.19"/>
    <s v="2019-0046"/>
    <x v="213"/>
    <x v="114"/>
    <n v="2"/>
    <n v="1"/>
    <n v="2"/>
    <s v="D x E"/>
    <x v="1"/>
    <s v=""/>
  </r>
  <r>
    <s v="GST"/>
    <n v="1845"/>
    <s v="30.01.19"/>
    <s v="2019-0046"/>
    <x v="214"/>
    <x v="206"/>
    <n v="2"/>
    <n v="1"/>
    <n v="2"/>
    <s v="D x E"/>
    <x v="1"/>
    <s v=""/>
  </r>
  <r>
    <s v="GST"/>
    <n v="1846"/>
    <s v="30.01.19"/>
    <s v="2019-0046"/>
    <x v="108"/>
    <x v="102"/>
    <n v="1"/>
    <n v="5"/>
    <n v="5"/>
    <s v="D x E"/>
    <x v="1"/>
    <s v=""/>
  </r>
  <r>
    <s v="GST"/>
    <n v="1847"/>
    <s v="30.01.19"/>
    <s v="2019-0046"/>
    <x v="15"/>
    <x v="15"/>
    <n v="1"/>
    <n v="5"/>
    <n v="5"/>
    <s v="D x E"/>
    <x v="1"/>
    <s v=""/>
  </r>
  <r>
    <s v="GST"/>
    <n v="1848"/>
    <s v="30.01.19"/>
    <s v="2019-0046"/>
    <x v="79"/>
    <x v="74"/>
    <n v="2"/>
    <n v="5"/>
    <n v="10"/>
    <s v="D x E"/>
    <x v="1"/>
    <s v=""/>
  </r>
  <r>
    <s v="GST"/>
    <n v="1849"/>
    <s v="30.01.19"/>
    <s v="2019-0046"/>
    <x v="215"/>
    <x v="207"/>
    <n v="1"/>
    <n v="5"/>
    <n v="5"/>
    <s v="D x E"/>
    <x v="1"/>
    <s v=""/>
  </r>
  <r>
    <s v="GST"/>
    <n v="1851"/>
    <s v="30.01.19"/>
    <s v="2019-0046"/>
    <x v="18"/>
    <x v="18"/>
    <n v="1"/>
    <n v="4"/>
    <n v="4"/>
    <s v="D x E"/>
    <x v="1"/>
    <s v=""/>
  </r>
  <r>
    <s v="GST"/>
    <n v="1852"/>
    <s v="30.01.19"/>
    <s v="2019-0046"/>
    <x v="216"/>
    <x v="208"/>
    <n v="3"/>
    <n v="1"/>
    <n v="3"/>
    <s v="D x E"/>
    <x v="1"/>
    <s v=""/>
  </r>
  <r>
    <s v="GST"/>
    <n v="1854"/>
    <s v="30.01.19"/>
    <s v="2019-0046"/>
    <x v="217"/>
    <x v="55"/>
    <n v="1"/>
    <m/>
    <n v="200"/>
    <s v="Qty column"/>
    <x v="1"/>
    <s v=""/>
  </r>
  <r>
    <s v="GST"/>
    <n v="1881"/>
    <s v="30.01.19"/>
    <s v="2019-0047"/>
    <x v="218"/>
    <x v="209"/>
    <n v="4"/>
    <n v="1"/>
    <n v="4"/>
    <s v="D x E"/>
    <x v="1"/>
    <s v=""/>
  </r>
  <r>
    <s v="GST"/>
    <n v="1882"/>
    <s v="30.01.19"/>
    <s v="2019-0047"/>
    <x v="39"/>
    <x v="39"/>
    <n v="1"/>
    <n v="5"/>
    <n v="5"/>
    <s v="D x E"/>
    <x v="1"/>
    <s v=""/>
  </r>
  <r>
    <s v="GST"/>
    <n v="1883"/>
    <s v="30.01.19"/>
    <s v="2019-0047"/>
    <x v="219"/>
    <x v="210"/>
    <n v="1"/>
    <n v="5"/>
    <n v="5"/>
    <s v="D x E"/>
    <x v="1"/>
    <s v=""/>
  </r>
  <r>
    <s v="GST"/>
    <n v="1884"/>
    <s v="30.01.19"/>
    <s v="2019-0047"/>
    <x v="193"/>
    <x v="186"/>
    <n v="1"/>
    <n v="5"/>
    <n v="5"/>
    <s v="D x E"/>
    <x v="1"/>
    <s v=""/>
  </r>
  <r>
    <s v="GST"/>
    <n v="1885"/>
    <s v="30.01.19"/>
    <s v="2019-0047"/>
    <x v="70"/>
    <x v="66"/>
    <n v="1"/>
    <n v="5"/>
    <n v="5"/>
    <s v="D x E"/>
    <x v="1"/>
    <s v=""/>
  </r>
  <r>
    <s v="GST"/>
    <n v="1886"/>
    <s v="30.01.19"/>
    <s v="2019-0047"/>
    <x v="76"/>
    <x v="71"/>
    <n v="1"/>
    <n v="5"/>
    <n v="5"/>
    <s v="D x E"/>
    <x v="1"/>
    <s v=""/>
  </r>
  <r>
    <s v="GST"/>
    <n v="1887"/>
    <s v="30.01.19"/>
    <s v="2019-0047"/>
    <x v="15"/>
    <x v="15"/>
    <n v="1"/>
    <n v="5"/>
    <n v="5"/>
    <s v="D x E"/>
    <x v="1"/>
    <s v=""/>
  </r>
  <r>
    <s v="GST"/>
    <n v="1888"/>
    <s v="30.01.19"/>
    <s v="2019-0047"/>
    <x v="78"/>
    <x v="73"/>
    <n v="1"/>
    <n v="5"/>
    <n v="5"/>
    <s v="D x E"/>
    <x v="1"/>
    <s v=""/>
  </r>
  <r>
    <s v="GST"/>
    <n v="1889"/>
    <s v="30.01.19"/>
    <s v="2019-0047"/>
    <x v="79"/>
    <x v="74"/>
    <n v="2"/>
    <n v="5"/>
    <n v="10"/>
    <s v="D x E"/>
    <x v="1"/>
    <s v=""/>
  </r>
  <r>
    <s v="GST"/>
    <n v="1890"/>
    <s v="30.01.19"/>
    <s v="2019-0047"/>
    <x v="220"/>
    <x v="211"/>
    <n v="1"/>
    <n v="5"/>
    <n v="5"/>
    <s v="D x E"/>
    <x v="1"/>
    <s v=""/>
  </r>
  <r>
    <s v="GST"/>
    <n v="1891"/>
    <s v="30.01.19"/>
    <s v="2019-0047"/>
    <x v="221"/>
    <x v="212"/>
    <n v="1"/>
    <n v="5"/>
    <n v="5"/>
    <s v="D x E"/>
    <x v="1"/>
    <s v=""/>
  </r>
  <r>
    <s v="GST"/>
    <n v="1892"/>
    <s v="30.01.19"/>
    <s v="2019-0047"/>
    <x v="222"/>
    <x v="165"/>
    <n v="1"/>
    <n v="5"/>
    <n v="5"/>
    <s v="D x E"/>
    <x v="1"/>
    <s v=""/>
  </r>
  <r>
    <s v="GST"/>
    <n v="1922"/>
    <s v="30.01.19"/>
    <s v="2019-0048"/>
    <x v="17"/>
    <x v="17"/>
    <n v="1"/>
    <n v="4"/>
    <n v="4"/>
    <s v="D x E"/>
    <x v="1"/>
    <s v=""/>
  </r>
  <r>
    <s v="GST"/>
    <n v="1923"/>
    <s v="30.01.19"/>
    <s v="2019-0048"/>
    <x v="32"/>
    <x v="32"/>
    <n v="1"/>
    <n v="4"/>
    <n v="4"/>
    <s v="D x E"/>
    <x v="1"/>
    <s v=""/>
  </r>
  <r>
    <s v="GST"/>
    <n v="1924"/>
    <s v="30.01.19"/>
    <s v="2019-0048"/>
    <x v="61"/>
    <x v="58"/>
    <n v="1"/>
    <n v="4"/>
    <n v="4"/>
    <s v="D x E"/>
    <x v="1"/>
    <s v=""/>
  </r>
  <r>
    <s v="GST"/>
    <n v="1925"/>
    <s v="30.01.19"/>
    <s v="2019-0048"/>
    <x v="126"/>
    <x v="179"/>
    <n v="1"/>
    <n v="4"/>
    <n v="4"/>
    <s v="D x E"/>
    <x v="1"/>
    <s v=""/>
  </r>
  <r>
    <s v="GST"/>
    <n v="1926"/>
    <s v="30.01.19"/>
    <s v="2019-0048"/>
    <x v="29"/>
    <x v="29"/>
    <n v="1"/>
    <n v="4"/>
    <n v="4"/>
    <s v="D x E"/>
    <x v="1"/>
    <s v=""/>
  </r>
  <r>
    <s v="GST"/>
    <n v="1927"/>
    <s v="30.01.19"/>
    <s v="2019-0048"/>
    <x v="166"/>
    <x v="162"/>
    <n v="1"/>
    <n v="4"/>
    <n v="4"/>
    <s v="D x E"/>
    <x v="1"/>
    <s v=""/>
  </r>
  <r>
    <s v="GST"/>
    <n v="1928"/>
    <s v="30.01.19"/>
    <s v="2019-0048"/>
    <x v="223"/>
    <x v="213"/>
    <n v="1"/>
    <n v="10"/>
    <n v="10"/>
    <s v="D x E"/>
    <x v="1"/>
    <s v=""/>
  </r>
  <r>
    <s v="GST"/>
    <n v="1930"/>
    <s v="30.01.19"/>
    <s v="2019-0048"/>
    <x v="122"/>
    <x v="116"/>
    <n v="2"/>
    <n v="10"/>
    <n v="20"/>
    <s v="D x E"/>
    <x v="1"/>
    <s v=""/>
  </r>
  <r>
    <s v="GST"/>
    <n v="1931"/>
    <s v="30.01.19"/>
    <s v="2019-0048"/>
    <x v="224"/>
    <x v="214"/>
    <n v="1"/>
    <n v="10"/>
    <n v="10"/>
    <s v="D x E"/>
    <x v="1"/>
    <s v=""/>
  </r>
  <r>
    <s v="GST"/>
    <n v="1933"/>
    <s v="30.01.19"/>
    <s v="2019-0048"/>
    <x v="174"/>
    <x v="171"/>
    <n v="1"/>
    <m/>
    <n v="4000"/>
    <s v="Qty column"/>
    <x v="1"/>
    <s v=""/>
  </r>
  <r>
    <s v="GST"/>
    <n v="1934"/>
    <s v="30.01.19"/>
    <s v="2019-0048"/>
    <x v="22"/>
    <x v="22"/>
    <n v="2"/>
    <n v="2"/>
    <n v="4"/>
    <s v="D x E"/>
    <x v="1"/>
    <s v=""/>
  </r>
  <r>
    <s v="GST"/>
    <n v="1935"/>
    <s v="30.01.19"/>
    <s v="2019-0048"/>
    <x v="225"/>
    <x v="7"/>
    <n v="1"/>
    <n v="25"/>
    <n v="25"/>
    <s v="D x E"/>
    <x v="1"/>
    <s v=""/>
  </r>
  <r>
    <s v="GST"/>
    <n v="1936"/>
    <s v="30.01.19"/>
    <s v="2019-0048"/>
    <x v="115"/>
    <x v="109"/>
    <n v="1"/>
    <n v="25"/>
    <n v="25"/>
    <s v="D x E"/>
    <x v="1"/>
    <s v=""/>
  </r>
  <r>
    <s v="GST"/>
    <n v="1964"/>
    <s v="30.01.19"/>
    <s v="2019-0049"/>
    <x v="110"/>
    <x v="104"/>
    <n v="4"/>
    <n v="5"/>
    <n v="20"/>
    <s v="D x E"/>
    <x v="1"/>
    <s v=""/>
  </r>
  <r>
    <s v="GST"/>
    <n v="1966"/>
    <s v="30.01.19"/>
    <s v="2019-0049"/>
    <x v="141"/>
    <x v="215"/>
    <n v="1"/>
    <n v="10"/>
    <n v="10"/>
    <s v="D x E"/>
    <x v="1"/>
    <s v=""/>
  </r>
  <r>
    <s v="GST"/>
    <n v="2003"/>
    <s v="31.01.19"/>
    <s v="2019-0050"/>
    <x v="219"/>
    <x v="210"/>
    <m/>
    <n v="1"/>
    <n v="2"/>
    <s v="Qty column"/>
    <x v="1"/>
    <s v=""/>
  </r>
  <r>
    <s v="GST"/>
    <n v="2004"/>
    <s v="31.01.19"/>
    <s v="2019-0050"/>
    <x v="68"/>
    <x v="64"/>
    <m/>
    <n v="1"/>
    <n v="2"/>
    <s v="Qty column"/>
    <x v="1"/>
    <s v=""/>
  </r>
  <r>
    <s v="GST"/>
    <n v="2005"/>
    <s v="31.01.19"/>
    <s v="2019-0050"/>
    <x v="47"/>
    <x v="47"/>
    <m/>
    <n v="1"/>
    <n v="2"/>
    <s v="Qty column"/>
    <x v="1"/>
    <s v=""/>
  </r>
  <r>
    <s v="GST"/>
    <n v="2006"/>
    <s v="31.01.19"/>
    <s v="2019-0050"/>
    <x v="226"/>
    <x v="216"/>
    <m/>
    <n v="1"/>
    <n v="2"/>
    <s v="Qty column"/>
    <x v="1"/>
    <s v=""/>
  </r>
  <r>
    <s v="GST"/>
    <n v="2043"/>
    <s v="01.02.19"/>
    <s v="2019-0051"/>
    <x v="227"/>
    <x v="217"/>
    <n v="1"/>
    <n v="4"/>
    <n v="4"/>
    <s v="D x E"/>
    <x v="1"/>
    <s v=""/>
  </r>
  <r>
    <s v="GST"/>
    <n v="2044"/>
    <s v="01.02.19"/>
    <s v="2019-0051"/>
    <x v="16"/>
    <x v="16"/>
    <n v="1"/>
    <n v="4"/>
    <n v="4"/>
    <s v="D x E"/>
    <x v="1"/>
    <s v=""/>
  </r>
  <r>
    <s v="GST"/>
    <n v="2045"/>
    <s v="01.02.19"/>
    <s v="2019-0051"/>
    <x v="17"/>
    <x v="17"/>
    <n v="1"/>
    <n v="4"/>
    <n v="4"/>
    <s v="D x E"/>
    <x v="1"/>
    <s v=""/>
  </r>
  <r>
    <s v="GST"/>
    <n v="2046"/>
    <s v="01.02.19"/>
    <s v="2019-0051"/>
    <x v="23"/>
    <x v="23"/>
    <n v="1"/>
    <n v="4"/>
    <n v="4"/>
    <s v="D x E"/>
    <x v="1"/>
    <s v=""/>
  </r>
  <r>
    <s v="GST"/>
    <n v="2047"/>
    <s v="01.02.19"/>
    <s v="2019-0051"/>
    <x v="19"/>
    <x v="19"/>
    <n v="1"/>
    <n v="4"/>
    <n v="4"/>
    <s v="D x E"/>
    <x v="1"/>
    <s v=""/>
  </r>
  <r>
    <s v="GST"/>
    <n v="2048"/>
    <s v="01.02.19"/>
    <s v="2019-0051"/>
    <x v="26"/>
    <x v="26"/>
    <n v="1"/>
    <n v="5"/>
    <n v="5"/>
    <s v="D x E"/>
    <x v="1"/>
    <s v=""/>
  </r>
  <r>
    <s v="GST"/>
    <n v="2049"/>
    <s v="01.02.19"/>
    <s v="2019-0051"/>
    <x v="82"/>
    <x v="77"/>
    <n v="1"/>
    <n v="4"/>
    <n v="4"/>
    <s v="D x E"/>
    <x v="1"/>
    <s v=""/>
  </r>
  <r>
    <s v="GST"/>
    <n v="2050"/>
    <s v="01.02.19"/>
    <s v="2019-0051"/>
    <x v="228"/>
    <x v="218"/>
    <n v="1"/>
    <n v="4"/>
    <n v="4"/>
    <s v="D x E"/>
    <x v="1"/>
    <s v=""/>
  </r>
  <r>
    <s v="GST"/>
    <n v="2051"/>
    <s v="01.02.19"/>
    <s v="2019-0051"/>
    <x v="190"/>
    <x v="184"/>
    <n v="1"/>
    <n v="4"/>
    <n v="4"/>
    <s v="D x E"/>
    <x v="1"/>
    <s v=""/>
  </r>
  <r>
    <s v="GST"/>
    <n v="2053"/>
    <s v="01.02.19"/>
    <s v="2019-0051"/>
    <x v="191"/>
    <x v="60"/>
    <n v="1"/>
    <n v="5"/>
    <n v="5"/>
    <s v="D x E"/>
    <x v="1"/>
    <s v=""/>
  </r>
  <r>
    <s v="GST"/>
    <n v="2054"/>
    <s v="01.02.19"/>
    <s v="2019-0051"/>
    <x v="193"/>
    <x v="186"/>
    <n v="1"/>
    <n v="5"/>
    <n v="5"/>
    <s v="D x E"/>
    <x v="1"/>
    <s v=""/>
  </r>
  <r>
    <s v="GST"/>
    <n v="2055"/>
    <s v="01.02.19"/>
    <s v="2019-0051"/>
    <x v="87"/>
    <x v="81"/>
    <n v="1"/>
    <n v="5"/>
    <n v="5"/>
    <s v="D x E"/>
    <x v="1"/>
    <s v=""/>
  </r>
  <r>
    <s v="GST"/>
    <n v="2056"/>
    <s v="01.02.19"/>
    <s v="2019-0051"/>
    <x v="229"/>
    <x v="219"/>
    <n v="1"/>
    <n v="5"/>
    <n v="5"/>
    <s v="D x E"/>
    <x v="1"/>
    <s v=""/>
  </r>
  <r>
    <s v="GST"/>
    <n v="2057"/>
    <s v="01.02.19"/>
    <s v="2019-0051"/>
    <x v="196"/>
    <x v="189"/>
    <n v="1"/>
    <n v="5"/>
    <n v="5"/>
    <s v="D x E"/>
    <x v="1"/>
    <s v=""/>
  </r>
  <r>
    <s v="GST"/>
    <n v="2058"/>
    <s v="01.02.19"/>
    <s v="2019-0051"/>
    <x v="215"/>
    <x v="207"/>
    <n v="1"/>
    <n v="5"/>
    <n v="5"/>
    <s v="D x E"/>
    <x v="1"/>
    <s v=""/>
  </r>
  <r>
    <s v="GST"/>
    <n v="2089"/>
    <s v="01.02.19"/>
    <s v="2019-0052"/>
    <x v="88"/>
    <x v="22"/>
    <n v="2"/>
    <n v="50"/>
    <n v="100"/>
    <s v="D x E"/>
    <x v="1"/>
    <s v=""/>
  </r>
  <r>
    <s v="GST"/>
    <n v="2090"/>
    <s v="01.02.19"/>
    <s v="2019-0052"/>
    <x v="90"/>
    <x v="22"/>
    <n v="2"/>
    <n v="50"/>
    <n v="100"/>
    <s v="D x E"/>
    <x v="1"/>
    <s v=""/>
  </r>
  <r>
    <s v="GST"/>
    <n v="2091"/>
    <s v="01.02.19"/>
    <s v="2019-0052"/>
    <x v="230"/>
    <x v="55"/>
    <n v="2"/>
    <n v="50"/>
    <n v="100"/>
    <s v="D x E"/>
    <x v="1"/>
    <s v=""/>
  </r>
  <r>
    <s v="GST"/>
    <n v="2093"/>
    <s v="01.02.19"/>
    <s v="2019-0052"/>
    <x v="22"/>
    <x v="22"/>
    <n v="3"/>
    <n v="2"/>
    <n v="6"/>
    <s v="D x E"/>
    <x v="1"/>
    <s v=""/>
  </r>
  <r>
    <s v="GST"/>
    <n v="2095"/>
    <s v="01.02.19"/>
    <s v="2019-0052"/>
    <x v="154"/>
    <x v="146"/>
    <n v="2"/>
    <n v="25"/>
    <n v="50"/>
    <s v="D x E"/>
    <x v="1"/>
    <s v=""/>
  </r>
  <r>
    <s v="GST"/>
    <n v="2096"/>
    <s v="01.02.19"/>
    <s v="2019-0052"/>
    <x v="231"/>
    <x v="220"/>
    <n v="2"/>
    <n v="25"/>
    <n v="50"/>
    <s v="D x E"/>
    <x v="1"/>
    <s v=""/>
  </r>
  <r>
    <s v="GST"/>
    <n v="2097"/>
    <s v="01.02.19"/>
    <s v="2019-0052"/>
    <x v="46"/>
    <x v="46"/>
    <n v="1"/>
    <n v="20"/>
    <n v="20"/>
    <s v="D x E"/>
    <x v="1"/>
    <s v=""/>
  </r>
  <r>
    <s v="GST"/>
    <n v="2099"/>
    <s v="01.02.19"/>
    <s v="2019-0052"/>
    <x v="112"/>
    <x v="85"/>
    <n v="2"/>
    <n v="50"/>
    <n v="100"/>
    <s v="D x E"/>
    <x v="1"/>
    <s v=""/>
  </r>
  <r>
    <s v="GST"/>
    <n v="2100"/>
    <s v="01.02.19"/>
    <s v="2019-0052"/>
    <x v="95"/>
    <x v="87"/>
    <n v="2"/>
    <n v="50"/>
    <n v="100"/>
    <s v="D x E"/>
    <x v="1"/>
    <s v=""/>
  </r>
  <r>
    <s v="GST"/>
    <n v="2102"/>
    <s v="01.02.19"/>
    <s v="2019-0052"/>
    <x v="97"/>
    <x v="89"/>
    <n v="1"/>
    <n v="100"/>
    <n v="100"/>
    <s v="D x E"/>
    <x v="1"/>
    <s v=""/>
  </r>
  <r>
    <s v="GST"/>
    <n v="2103"/>
    <s v="01.02.19"/>
    <s v="2019-0052"/>
    <x v="99"/>
    <x v="91"/>
    <n v="1"/>
    <n v="100"/>
    <n v="100"/>
    <s v="D x E"/>
    <x v="1"/>
    <s v=""/>
  </r>
  <r>
    <s v="GST"/>
    <n v="2105"/>
    <s v="01.02.19"/>
    <s v="2019-0052"/>
    <x v="100"/>
    <x v="92"/>
    <n v="1"/>
    <n v="100"/>
    <n v="100"/>
    <s v="D x E"/>
    <x v="1"/>
    <s v=""/>
  </r>
  <r>
    <s v="GST"/>
    <n v="2106"/>
    <s v="01.02.19"/>
    <s v="2019-0052"/>
    <x v="53"/>
    <x v="110"/>
    <n v="1"/>
    <n v="100"/>
    <n v="100"/>
    <s v="D x E"/>
    <x v="1"/>
    <s v=""/>
  </r>
  <r>
    <s v="GST"/>
    <n v="2108"/>
    <s v="01.02.19"/>
    <s v="2019-0052"/>
    <x v="232"/>
    <x v="221"/>
    <m/>
    <n v="25"/>
    <n v="25"/>
    <s v="Qty column"/>
    <x v="1"/>
    <s v=""/>
  </r>
  <r>
    <s v="GST"/>
    <n v="2109"/>
    <s v="01.02.19"/>
    <s v="2019-0052"/>
    <x v="58"/>
    <x v="56"/>
    <n v="3"/>
    <n v="100"/>
    <n v="300"/>
    <s v="D x E"/>
    <x v="1"/>
    <s v=""/>
  </r>
  <r>
    <s v="GST"/>
    <n v="2111"/>
    <s v="01.02.19"/>
    <s v="2019-0052"/>
    <x v="233"/>
    <x v="55"/>
    <m/>
    <m/>
    <n v="5"/>
    <s v="Qty column"/>
    <x v="1"/>
    <s v=""/>
  </r>
  <r>
    <s v="GST"/>
    <n v="2113"/>
    <s v="01.02.19"/>
    <s v="2019-0052"/>
    <x v="16"/>
    <x v="16"/>
    <n v="1"/>
    <n v="4"/>
    <n v="4"/>
    <s v="D x E"/>
    <x v="1"/>
    <s v=""/>
  </r>
  <r>
    <s v="GST"/>
    <n v="2114"/>
    <s v="01.02.19"/>
    <s v="2019-0052"/>
    <x v="17"/>
    <x v="17"/>
    <n v="2"/>
    <n v="4"/>
    <n v="8"/>
    <s v="D x E"/>
    <x v="1"/>
    <s v=""/>
  </r>
  <r>
    <s v="GST"/>
    <n v="2115"/>
    <s v="01.02.19"/>
    <s v="2019-0052"/>
    <x v="26"/>
    <x v="26"/>
    <n v="2"/>
    <n v="5"/>
    <n v="10"/>
    <s v="D x E"/>
    <x v="1"/>
    <s v=""/>
  </r>
  <r>
    <s v="GST"/>
    <n v="2116"/>
    <s v="01.02.19"/>
    <s v="2019-0052"/>
    <x v="32"/>
    <x v="32"/>
    <n v="2"/>
    <n v="4"/>
    <n v="8"/>
    <s v="D x E"/>
    <x v="1"/>
    <s v=""/>
  </r>
  <r>
    <s v="GST"/>
    <n v="2117"/>
    <s v="01.02.19"/>
    <s v="2019-0052"/>
    <x v="61"/>
    <x v="58"/>
    <n v="3"/>
    <n v="4"/>
    <n v="12"/>
    <s v="D x E"/>
    <x v="1"/>
    <s v=""/>
  </r>
  <r>
    <s v="GST"/>
    <n v="2118"/>
    <s v="01.02.19"/>
    <s v="2019-0052"/>
    <x v="83"/>
    <x v="78"/>
    <n v="5"/>
    <n v="4"/>
    <n v="20"/>
    <s v="D x E"/>
    <x v="1"/>
    <s v=""/>
  </r>
  <r>
    <s v="GST"/>
    <n v="2119"/>
    <s v="01.02.19"/>
    <s v="2019-0052"/>
    <x v="234"/>
    <x v="222"/>
    <n v="3"/>
    <n v="4"/>
    <n v="12"/>
    <s v="D x E"/>
    <x v="1"/>
    <s v=""/>
  </r>
  <r>
    <s v="GST"/>
    <n v="2120"/>
    <s v="01.02.19"/>
    <s v="2019-0052"/>
    <x v="151"/>
    <x v="143"/>
    <n v="3"/>
    <n v="4"/>
    <n v="12"/>
    <s v="D x E"/>
    <x v="1"/>
    <s v=""/>
  </r>
  <r>
    <s v="GST"/>
    <n v="2121"/>
    <s v="01.02.19"/>
    <s v="2019-0052"/>
    <x v="200"/>
    <x v="193"/>
    <n v="1"/>
    <n v="4"/>
    <n v="4"/>
    <s v="D x E"/>
    <x v="1"/>
    <s v=""/>
  </r>
  <r>
    <s v="GST"/>
    <n v="2122"/>
    <s v="01.02.19"/>
    <s v="2019-0052"/>
    <x v="201"/>
    <x v="194"/>
    <n v="1"/>
    <n v="4"/>
    <n v="4"/>
    <s v="D x E"/>
    <x v="1"/>
    <s v=""/>
  </r>
  <r>
    <s v="GST"/>
    <n v="2124"/>
    <s v="01.02.19"/>
    <s v="2019-0052"/>
    <x v="103"/>
    <x v="223"/>
    <m/>
    <m/>
    <n v="3"/>
    <s v="Qty column"/>
    <x v="1"/>
    <s v=""/>
  </r>
  <r>
    <s v="GST"/>
    <n v="2125"/>
    <s v="01.02.19"/>
    <s v="2019-0052"/>
    <x v="2"/>
    <x v="2"/>
    <n v="1"/>
    <n v="5"/>
    <n v="5"/>
    <s v="D x E"/>
    <x v="1"/>
    <s v=""/>
  </r>
  <r>
    <s v="GST"/>
    <n v="2126"/>
    <s v="01.02.19"/>
    <s v="2019-0052"/>
    <x v="68"/>
    <x v="64"/>
    <n v="1"/>
    <n v="5"/>
    <n v="5"/>
    <s v="D x E"/>
    <x v="1"/>
    <s v=""/>
  </r>
  <r>
    <s v="GST"/>
    <n v="2127"/>
    <s v="01.02.19"/>
    <s v="2019-0052"/>
    <x v="47"/>
    <x v="47"/>
    <n v="2"/>
    <n v="5"/>
    <n v="10"/>
    <s v="D x E"/>
    <x v="1"/>
    <s v=""/>
  </r>
  <r>
    <s v="GST"/>
    <n v="2129"/>
    <s v="01.02.19"/>
    <s v="2019-0052"/>
    <x v="235"/>
    <x v="224"/>
    <n v="1"/>
    <n v="5"/>
    <n v="5"/>
    <s v="D x E"/>
    <x v="1"/>
    <s v=""/>
  </r>
  <r>
    <s v="GST"/>
    <n v="2130"/>
    <s v="01.02.19"/>
    <s v="2019-0052"/>
    <x v="236"/>
    <x v="225"/>
    <n v="1"/>
    <m/>
    <n v="3"/>
    <s v="Qty column"/>
    <x v="1"/>
    <s v=""/>
  </r>
  <r>
    <s v="GST"/>
    <n v="2131"/>
    <s v="01.02.19"/>
    <s v="2019-0052"/>
    <x v="237"/>
    <x v="226"/>
    <n v="1"/>
    <n v="5"/>
    <n v="5"/>
    <s v="D x E"/>
    <x v="1"/>
    <s v=""/>
  </r>
  <r>
    <s v="GST"/>
    <n v="2132"/>
    <s v="01.02.19"/>
    <s v="2019-0052"/>
    <x v="238"/>
    <x v="227"/>
    <n v="1"/>
    <n v="5"/>
    <n v="5"/>
    <s v="D x E"/>
    <x v="1"/>
    <s v=""/>
  </r>
  <r>
    <s v="GST"/>
    <n v="2133"/>
    <s v="01.02.19"/>
    <s v="2019-0052"/>
    <x v="239"/>
    <x v="228"/>
    <n v="1"/>
    <n v="10"/>
    <n v="10"/>
    <s v="D x E"/>
    <x v="1"/>
    <s v=""/>
  </r>
  <r>
    <s v="GST"/>
    <n v="2134"/>
    <s v="01.02.19"/>
    <s v="2019-0052"/>
    <x v="215"/>
    <x v="207"/>
    <m/>
    <m/>
    <n v="3"/>
    <s v="Qty column"/>
    <x v="1"/>
    <s v=""/>
  </r>
  <r>
    <s v="GST"/>
    <n v="2135"/>
    <s v="01.02.19"/>
    <s v="2019-0052"/>
    <x v="129"/>
    <x v="55"/>
    <n v="1"/>
    <n v="5"/>
    <n v="5"/>
    <s v="D x E"/>
    <x v="1"/>
    <s v=""/>
  </r>
  <r>
    <s v="GST"/>
    <n v="2136"/>
    <s v="01.02.19"/>
    <s v="2019-0052"/>
    <x v="240"/>
    <x v="55"/>
    <n v="1"/>
    <m/>
    <n v="2"/>
    <s v="Qty column"/>
    <x v="1"/>
    <s v=""/>
  </r>
  <r>
    <s v="GST"/>
    <n v="2137"/>
    <s v="01.02.19"/>
    <s v="2019-0052"/>
    <x v="241"/>
    <x v="55"/>
    <n v="2"/>
    <n v="10"/>
    <n v="20"/>
    <s v="D x E"/>
    <x v="1"/>
    <s v=""/>
  </r>
  <r>
    <s v="GST"/>
    <n v="2138"/>
    <s v="01.02.19"/>
    <s v="2019-0052"/>
    <x v="242"/>
    <x v="55"/>
    <n v="1"/>
    <n v="10"/>
    <n v="10"/>
    <s v="D x E"/>
    <x v="1"/>
    <s v=""/>
  </r>
  <r>
    <s v="GST"/>
    <n v="2140"/>
    <s v="01.02.19"/>
    <s v="2019-0052"/>
    <x v="243"/>
    <x v="229"/>
    <m/>
    <m/>
    <n v="4"/>
    <s v="Qty column"/>
    <x v="1"/>
    <s v=""/>
  </r>
  <r>
    <s v="GST"/>
    <n v="2141"/>
    <s v="01.02.19"/>
    <s v="2019-0052"/>
    <x v="244"/>
    <x v="230"/>
    <n v="1"/>
    <n v="30"/>
    <n v="30"/>
    <s v="D x E"/>
    <x v="1"/>
    <s v=""/>
  </r>
  <r>
    <s v="GST"/>
    <n v="2142"/>
    <s v="01.02.19"/>
    <s v="2019-0052"/>
    <x v="91"/>
    <x v="231"/>
    <n v="1"/>
    <n v="30"/>
    <n v="30"/>
    <s v="D x E"/>
    <x v="1"/>
    <s v=""/>
  </r>
  <r>
    <s v="GST"/>
    <n v="2143"/>
    <s v="01.02.19"/>
    <s v="2019-0052"/>
    <x v="104"/>
    <x v="232"/>
    <n v="1"/>
    <n v="30"/>
    <n v="30"/>
    <s v="D x E"/>
    <x v="1"/>
    <s v=""/>
  </r>
  <r>
    <s v="GST"/>
    <n v="2145"/>
    <s v="01.02.19"/>
    <s v="2019-0052"/>
    <x v="107"/>
    <x v="101"/>
    <n v="2"/>
    <n v="10"/>
    <n v="20"/>
    <s v="D x E"/>
    <x v="1"/>
    <s v=""/>
  </r>
  <r>
    <s v="GST"/>
    <n v="2147"/>
    <s v="01.02.19"/>
    <s v="2019-0052"/>
    <x v="103"/>
    <x v="233"/>
    <n v="1"/>
    <n v="10"/>
    <n v="10"/>
    <s v="D x E"/>
    <x v="1"/>
    <s v=""/>
  </r>
  <r>
    <s v="GST"/>
    <n v="2148"/>
    <s v="01.02.19"/>
    <s v="2019-0052"/>
    <x v="47"/>
    <x v="127"/>
    <n v="2"/>
    <n v="10"/>
    <n v="20"/>
    <s v="D x E"/>
    <x v="1"/>
    <s v=""/>
  </r>
  <r>
    <s v="GST"/>
    <n v="2149"/>
    <s v="01.02.19"/>
    <s v="2019-0052"/>
    <x v="91"/>
    <x v="154"/>
    <n v="1"/>
    <n v="10"/>
    <n v="10"/>
    <s v="D x E"/>
    <x v="1"/>
    <s v=""/>
  </r>
  <r>
    <s v="GST"/>
    <n v="2150"/>
    <s v="01.02.19"/>
    <s v="2019-0052"/>
    <x v="245"/>
    <x v="234"/>
    <n v="2"/>
    <n v="10"/>
    <n v="20"/>
    <s v="D x E"/>
    <x v="1"/>
    <s v=""/>
  </r>
  <r>
    <s v="GST"/>
    <n v="2151"/>
    <s v="01.02.19"/>
    <s v="2019-0052"/>
    <x v="122"/>
    <x v="116"/>
    <n v="2"/>
    <n v="10"/>
    <n v="20"/>
    <s v="D x E"/>
    <x v="1"/>
    <s v=""/>
  </r>
  <r>
    <s v="GST"/>
    <n v="2185"/>
    <s v="01.02.19"/>
    <s v="2019-0053"/>
    <x v="11"/>
    <x v="11"/>
    <n v="1"/>
    <n v="5"/>
    <n v="5"/>
    <s v="D x E"/>
    <x v="1"/>
    <s v=""/>
  </r>
  <r>
    <s v="GST"/>
    <n v="2186"/>
    <s v="01.02.19"/>
    <s v="2019-0053"/>
    <x v="193"/>
    <x v="186"/>
    <n v="1"/>
    <n v="5"/>
    <n v="5"/>
    <s v="D x E"/>
    <x v="1"/>
    <s v=""/>
  </r>
  <r>
    <s v="GST"/>
    <n v="2187"/>
    <s v="01.02.19"/>
    <s v="2019-0053"/>
    <x v="169"/>
    <x v="43"/>
    <n v="1"/>
    <m/>
    <n v="3"/>
    <s v="Qty column"/>
    <x v="1"/>
    <s v=""/>
  </r>
  <r>
    <s v="GST"/>
    <n v="2188"/>
    <s v="01.02.19"/>
    <s v="2019-0053"/>
    <x v="14"/>
    <x v="14"/>
    <n v="1"/>
    <n v="5"/>
    <n v="5"/>
    <s v="D x E"/>
    <x v="1"/>
    <s v=""/>
  </r>
  <r>
    <s v="GST"/>
    <n v="2189"/>
    <s v="01.02.19"/>
    <s v="2019-0053"/>
    <x v="15"/>
    <x v="15"/>
    <n v="1"/>
    <n v="5"/>
    <n v="5"/>
    <s v="D x E"/>
    <x v="1"/>
    <s v=""/>
  </r>
  <r>
    <s v="GST"/>
    <n v="2190"/>
    <s v="01.02.19"/>
    <s v="2019-0053"/>
    <x v="78"/>
    <x v="73"/>
    <n v="1"/>
    <n v="5"/>
    <n v="5"/>
    <s v="D x E"/>
    <x v="1"/>
    <s v=""/>
  </r>
  <r>
    <s v="GST"/>
    <n v="2191"/>
    <s v="01.02.19"/>
    <s v="2019-0053"/>
    <x v="239"/>
    <x v="228"/>
    <m/>
    <m/>
    <n v="5"/>
    <s v="Qty column"/>
    <x v="1"/>
    <s v=""/>
  </r>
  <r>
    <s v="GST"/>
    <n v="2192"/>
    <s v="01.02.19"/>
    <s v="2019-0053"/>
    <x v="215"/>
    <x v="207"/>
    <n v="1"/>
    <n v="5"/>
    <n v="5"/>
    <s v="D x E"/>
    <x v="1"/>
    <s v=""/>
  </r>
  <r>
    <s v="GST"/>
    <n v="2193"/>
    <s v="01.02.19"/>
    <s v="2019-0053"/>
    <x v="119"/>
    <x v="113"/>
    <n v="1"/>
    <n v="5"/>
    <n v="5"/>
    <s v="D x E"/>
    <x v="1"/>
    <s v=""/>
  </r>
  <r>
    <s v="GST"/>
    <n v="2195"/>
    <s v="01.02.19"/>
    <s v="2019-0053"/>
    <x v="19"/>
    <x v="19"/>
    <n v="1"/>
    <n v="4"/>
    <n v="4"/>
    <s v="D x E"/>
    <x v="1"/>
    <s v=""/>
  </r>
  <r>
    <s v="GST"/>
    <n v="2196"/>
    <s v="01.02.19"/>
    <s v="2019-0053"/>
    <x v="29"/>
    <x v="29"/>
    <n v="1"/>
    <n v="4"/>
    <n v="4"/>
    <s v="D x E"/>
    <x v="1"/>
    <s v=""/>
  </r>
  <r>
    <s v="GST"/>
    <n v="2198"/>
    <s v="01.02.19"/>
    <s v="2019-0053"/>
    <x v="246"/>
    <x v="235"/>
    <m/>
    <m/>
    <n v="20"/>
    <s v="Qty column"/>
    <x v="1"/>
    <s v=""/>
  </r>
  <r>
    <s v="GST"/>
    <n v="2200"/>
    <s v="01.02.19"/>
    <s v="2019-0053"/>
    <x v="247"/>
    <x v="55"/>
    <n v="1"/>
    <m/>
    <n v="20"/>
    <s v="Qty column"/>
    <x v="1"/>
    <s v=""/>
  </r>
  <r>
    <s v="GST"/>
    <n v="2202"/>
    <s v="01.02.19"/>
    <s v="2019-0053"/>
    <x v="248"/>
    <x v="236"/>
    <n v="1"/>
    <n v="50"/>
    <n v="50"/>
    <s v="D x E"/>
    <x v="1"/>
    <s v=""/>
  </r>
  <r>
    <s v="GST"/>
    <n v="2237"/>
    <s v="04.02.19"/>
    <s v="2019-0055"/>
    <x v="249"/>
    <x v="22"/>
    <n v="2"/>
    <n v="50"/>
    <n v="100"/>
    <s v="D x E"/>
    <x v="1"/>
    <s v=""/>
  </r>
  <r>
    <s v="GST"/>
    <n v="2238"/>
    <s v="04.02.19"/>
    <s v="2019-0055"/>
    <x v="250"/>
    <x v="22"/>
    <n v="2"/>
    <n v="50"/>
    <n v="100"/>
    <s v="D x E"/>
    <x v="1"/>
    <s v=""/>
  </r>
  <r>
    <s v="GST"/>
    <n v="2271"/>
    <s v="04.02.19"/>
    <s v="2019-0056"/>
    <x v="70"/>
    <x v="66"/>
    <n v="1"/>
    <n v="5"/>
    <n v="5"/>
    <s v="D x E"/>
    <x v="1"/>
    <s v=""/>
  </r>
  <r>
    <s v="GST"/>
    <n v="2272"/>
    <s v="04.02.19"/>
    <s v="2019-0056"/>
    <x v="79"/>
    <x v="74"/>
    <n v="1"/>
    <n v="5"/>
    <n v="5"/>
    <s v="D x E"/>
    <x v="1"/>
    <s v=""/>
  </r>
  <r>
    <s v="GST"/>
    <n v="2301"/>
    <s v="04.02.19"/>
    <s v="2019-0057"/>
    <x v="161"/>
    <x v="157"/>
    <m/>
    <m/>
    <n v="10"/>
    <s v="Qty column"/>
    <x v="1"/>
    <s v=""/>
  </r>
  <r>
    <s v="GST"/>
    <n v="2302"/>
    <s v="04.02.19"/>
    <s v="2019-0057"/>
    <x v="202"/>
    <x v="195"/>
    <m/>
    <m/>
    <n v="25"/>
    <s v="Qty column"/>
    <x v="1"/>
    <s v=""/>
  </r>
  <r>
    <s v="GST"/>
    <n v="2303"/>
    <s v="04.02.19"/>
    <s v="2019-0057"/>
    <x v="207"/>
    <x v="200"/>
    <m/>
    <m/>
    <n v="10"/>
    <s v="Qty column"/>
    <x v="1"/>
    <s v=""/>
  </r>
  <r>
    <s v="GST"/>
    <n v="2305"/>
    <s v="04.02.19"/>
    <s v="2019-0057"/>
    <x v="251"/>
    <x v="237"/>
    <n v="1"/>
    <n v="6"/>
    <n v="6"/>
    <s v="D x E"/>
    <x v="1"/>
    <s v=""/>
  </r>
  <r>
    <s v="GST"/>
    <n v="2306"/>
    <s v="04.02.19"/>
    <s v="2019-0057"/>
    <x v="159"/>
    <x v="155"/>
    <n v="1"/>
    <n v="6"/>
    <n v="6"/>
    <s v="D x E"/>
    <x v="1"/>
    <s v=""/>
  </r>
  <r>
    <s v="GST"/>
    <n v="2307"/>
    <s v="04.02.19"/>
    <s v="2019-0057"/>
    <x v="252"/>
    <x v="238"/>
    <n v="1"/>
    <n v="6"/>
    <n v="6"/>
    <s v="D x E"/>
    <x v="1"/>
    <s v=""/>
  </r>
  <r>
    <s v="GST"/>
    <n v="2308"/>
    <s v="04.02.19"/>
    <s v="2019-0057"/>
    <x v="113"/>
    <x v="107"/>
    <n v="2"/>
    <n v="6"/>
    <n v="12"/>
    <s v="D x E"/>
    <x v="1"/>
    <s v=""/>
  </r>
  <r>
    <s v="GST"/>
    <n v="2310"/>
    <s v="04.02.19"/>
    <s v="2019-0057"/>
    <x v="103"/>
    <x v="233"/>
    <n v="1"/>
    <n v="10"/>
    <n v="10"/>
    <s v="D x E"/>
    <x v="1"/>
    <s v=""/>
  </r>
  <r>
    <s v="GST"/>
    <n v="2311"/>
    <s v="04.02.19"/>
    <s v="2019-0057"/>
    <x v="19"/>
    <x v="122"/>
    <n v="1"/>
    <n v="10"/>
    <n v="10"/>
    <s v="D x E"/>
    <x v="1"/>
    <s v=""/>
  </r>
  <r>
    <s v="GST"/>
    <n v="2312"/>
    <s v="04.02.19"/>
    <s v="2019-0057"/>
    <x v="253"/>
    <x v="239"/>
    <n v="1"/>
    <n v="10"/>
    <n v="10"/>
    <s v="D x E"/>
    <x v="1"/>
    <s v=""/>
  </r>
  <r>
    <s v="GST"/>
    <n v="2313"/>
    <s v="04.02.19"/>
    <s v="2019-0057"/>
    <x v="91"/>
    <x v="154"/>
    <n v="1"/>
    <n v="10"/>
    <n v="10"/>
    <s v="D x E"/>
    <x v="1"/>
    <s v=""/>
  </r>
  <r>
    <s v="GST"/>
    <n v="2314"/>
    <s v="04.02.19"/>
    <s v="2019-0057"/>
    <x v="254"/>
    <x v="240"/>
    <n v="1"/>
    <n v="10"/>
    <n v="10"/>
    <s v="D x E"/>
    <x v="1"/>
    <s v=""/>
  </r>
  <r>
    <s v="GST"/>
    <n v="2315"/>
    <s v="04.02.19"/>
    <s v="2019-0057"/>
    <x v="205"/>
    <x v="198"/>
    <n v="1"/>
    <n v="10"/>
    <n v="10"/>
    <s v="D x E"/>
    <x v="1"/>
    <s v=""/>
  </r>
  <r>
    <s v="GST"/>
    <n v="2316"/>
    <s v="04.02.19"/>
    <s v="2019-0057"/>
    <x v="245"/>
    <x v="234"/>
    <n v="1"/>
    <n v="10"/>
    <n v="10"/>
    <s v="D x E"/>
    <x v="1"/>
    <s v=""/>
  </r>
  <r>
    <s v="GST"/>
    <n v="2317"/>
    <s v="04.02.19"/>
    <s v="2019-0057"/>
    <x v="105"/>
    <x v="241"/>
    <n v="1"/>
    <n v="10"/>
    <n v="10"/>
    <s v="D x E"/>
    <x v="1"/>
    <s v=""/>
  </r>
  <r>
    <s v="GST"/>
    <n v="2318"/>
    <s v="04.02.19"/>
    <s v="2019-0057"/>
    <x v="133"/>
    <x v="126"/>
    <n v="1"/>
    <n v="10"/>
    <n v="10"/>
    <s v="D x E"/>
    <x v="1"/>
    <s v=""/>
  </r>
  <r>
    <s v="GST"/>
    <n v="2347"/>
    <s v="2.2.19"/>
    <s v="2019-0058"/>
    <x v="255"/>
    <x v="55"/>
    <n v="3"/>
    <n v="10"/>
    <n v="30"/>
    <s v="D x E"/>
    <x v="1"/>
    <s v=""/>
  </r>
  <r>
    <s v="GST"/>
    <n v="2391"/>
    <s v="04.02.19"/>
    <s v="2019-0059"/>
    <x v="227"/>
    <x v="217"/>
    <n v="1"/>
    <n v="4"/>
    <n v="4"/>
    <s v="D x E"/>
    <x v="1"/>
    <s v=""/>
  </r>
  <r>
    <s v="GST"/>
    <n v="2392"/>
    <s v="04.02.19"/>
    <s v="2019-0059"/>
    <x v="18"/>
    <x v="18"/>
    <n v="2"/>
    <n v="4"/>
    <n v="8"/>
    <s v="D x E"/>
    <x v="1"/>
    <s v=""/>
  </r>
  <r>
    <s v="GST"/>
    <n v="2393"/>
    <s v="04.02.19"/>
    <s v="2019-0059"/>
    <x v="181"/>
    <x v="175"/>
    <n v="1"/>
    <n v="4"/>
    <n v="4"/>
    <s v="D x E"/>
    <x v="1"/>
    <s v=""/>
  </r>
  <r>
    <s v="GST"/>
    <n v="2394"/>
    <s v="04.02.19"/>
    <s v="2019-0059"/>
    <x v="182"/>
    <x v="176"/>
    <n v="1"/>
    <n v="4"/>
    <n v="4"/>
    <s v="D x E"/>
    <x v="1"/>
    <s v=""/>
  </r>
  <r>
    <s v="GST"/>
    <n v="2395"/>
    <s v="04.02.19"/>
    <s v="2019-0059"/>
    <x v="256"/>
    <x v="242"/>
    <n v="1"/>
    <n v="4"/>
    <n v="4"/>
    <s v="D x E"/>
    <x v="1"/>
    <s v=""/>
  </r>
  <r>
    <s v="GST"/>
    <n v="2396"/>
    <s v="04.02.19"/>
    <s v="2019-0059"/>
    <x v="257"/>
    <x v="243"/>
    <n v="1"/>
    <n v="10"/>
    <n v="10"/>
    <s v="D x E"/>
    <x v="1"/>
    <s v=""/>
  </r>
  <r>
    <s v="GST"/>
    <n v="2397"/>
    <s v="04.02.19"/>
    <s v="2019-0059"/>
    <x v="81"/>
    <x v="76"/>
    <n v="1"/>
    <n v="4"/>
    <n v="4"/>
    <s v="D x E"/>
    <x v="1"/>
    <s v=""/>
  </r>
  <r>
    <s v="GST"/>
    <n v="2398"/>
    <s v="04.02.19"/>
    <s v="2019-0059"/>
    <x v="23"/>
    <x v="23"/>
    <n v="2"/>
    <n v="4"/>
    <n v="8"/>
    <s v="D x E"/>
    <x v="1"/>
    <s v=""/>
  </r>
  <r>
    <s v="GST"/>
    <n v="2399"/>
    <s v="04.02.19"/>
    <s v="2019-0059"/>
    <x v="19"/>
    <x v="19"/>
    <n v="2"/>
    <n v="4"/>
    <n v="8"/>
    <s v="D x E"/>
    <x v="1"/>
    <s v=""/>
  </r>
  <r>
    <s v="GST"/>
    <n v="2400"/>
    <s v="04.02.19"/>
    <s v="2019-0059"/>
    <x v="258"/>
    <x v="244"/>
    <n v="1"/>
    <n v="4"/>
    <n v="4"/>
    <s v="D x E"/>
    <x v="1"/>
    <s v=""/>
  </r>
  <r>
    <s v="GST"/>
    <n v="2401"/>
    <s v="04.02.19"/>
    <s v="2019-0059"/>
    <x v="259"/>
    <x v="245"/>
    <n v="1"/>
    <n v="4"/>
    <n v="4"/>
    <s v="D x E"/>
    <x v="1"/>
    <s v=""/>
  </r>
  <r>
    <s v="GST"/>
    <n v="2402"/>
    <s v="04.02.19"/>
    <s v="2019-0059"/>
    <x v="26"/>
    <x v="26"/>
    <n v="1"/>
    <n v="5"/>
    <n v="5"/>
    <s v="D x E"/>
    <x v="1"/>
    <s v=""/>
  </r>
  <r>
    <s v="GST"/>
    <n v="2403"/>
    <s v="04.02.19"/>
    <s v="2019-0059"/>
    <x v="32"/>
    <x v="32"/>
    <n v="1"/>
    <n v="4"/>
    <n v="4"/>
    <s v="D x E"/>
    <x v="1"/>
    <s v=""/>
  </r>
  <r>
    <s v="GST"/>
    <n v="2404"/>
    <s v="04.02.19"/>
    <s v="2019-0059"/>
    <x v="186"/>
    <x v="180"/>
    <n v="1"/>
    <n v="4"/>
    <n v="4"/>
    <s v="D x E"/>
    <x v="1"/>
    <s v=""/>
  </r>
  <r>
    <s v="GST"/>
    <n v="2405"/>
    <s v="04.02.19"/>
    <s v="2019-0059"/>
    <x v="187"/>
    <x v="181"/>
    <n v="1"/>
    <n v="4"/>
    <n v="4"/>
    <s v="D x E"/>
    <x v="1"/>
    <s v=""/>
  </r>
  <r>
    <s v="GST"/>
    <n v="2406"/>
    <s v="04.02.19"/>
    <s v="2019-0059"/>
    <x v="260"/>
    <x v="246"/>
    <n v="1"/>
    <n v="4"/>
    <n v="4"/>
    <s v="D x E"/>
    <x v="1"/>
    <s v=""/>
  </r>
  <r>
    <s v="GST"/>
    <n v="2407"/>
    <s v="04.02.19"/>
    <s v="2019-0059"/>
    <x v="144"/>
    <x v="139"/>
    <n v="1"/>
    <n v="4"/>
    <n v="4"/>
    <s v="D x E"/>
    <x v="1"/>
    <s v=""/>
  </r>
  <r>
    <s v="GST"/>
    <n v="2408"/>
    <s v="04.02.19"/>
    <s v="2019-0059"/>
    <x v="261"/>
    <x v="247"/>
    <n v="1"/>
    <n v="4"/>
    <n v="4"/>
    <s v="D x E"/>
    <x v="1"/>
    <s v=""/>
  </r>
  <r>
    <s v="GST"/>
    <n v="2409"/>
    <s v="04.02.19"/>
    <s v="2019-0059"/>
    <x v="228"/>
    <x v="218"/>
    <n v="1"/>
    <n v="4"/>
    <n v="4"/>
    <s v="D x E"/>
    <x v="1"/>
    <s v=""/>
  </r>
  <r>
    <s v="GST"/>
    <n v="2410"/>
    <s v="04.02.19"/>
    <s v="2019-0059"/>
    <x v="190"/>
    <x v="184"/>
    <n v="1"/>
    <n v="4"/>
    <n v="4"/>
    <s v="D x E"/>
    <x v="1"/>
    <s v=""/>
  </r>
  <r>
    <s v="GST"/>
    <n v="2442"/>
    <s v="04.02.19"/>
    <s v="2019-0060"/>
    <x v="11"/>
    <x v="11"/>
    <n v="1"/>
    <n v="5"/>
    <n v="5"/>
    <s v="D x E"/>
    <x v="0"/>
    <s v="CHALLAN!row 2447 'CANCEL'"/>
  </r>
  <r>
    <s v="GST"/>
    <n v="2486"/>
    <s v="04.02.19"/>
    <s v="2019-0061"/>
    <x v="112"/>
    <x v="106"/>
    <n v="5"/>
    <n v="5"/>
    <n v="25"/>
    <s v="D x E"/>
    <x v="1"/>
    <s v=""/>
  </r>
  <r>
    <s v="GST"/>
    <n v="2487"/>
    <s v="04.02.19"/>
    <s v="2019-0061"/>
    <x v="15"/>
    <x v="15"/>
    <n v="10"/>
    <n v="5"/>
    <n v="50"/>
    <s v="D x E"/>
    <x v="1"/>
    <s v=""/>
  </r>
  <r>
    <s v="GST"/>
    <n v="2488"/>
    <s v="04.02.19"/>
    <s v="2019-0061"/>
    <x v="262"/>
    <x v="248"/>
    <n v="1"/>
    <n v="2"/>
    <n v="2"/>
    <s v="D x E"/>
    <x v="1"/>
    <s v=""/>
  </r>
  <r>
    <s v="GST"/>
    <n v="2489"/>
    <s v="04.02.19"/>
    <s v="2019-0061"/>
    <x v="195"/>
    <x v="188"/>
    <n v="3"/>
    <n v="5"/>
    <n v="15"/>
    <s v="D x E"/>
    <x v="1"/>
    <s v=""/>
  </r>
  <r>
    <s v="GST"/>
    <n v="2490"/>
    <s v="04.02.19"/>
    <s v="2019-0061"/>
    <x v="238"/>
    <x v="227"/>
    <n v="3"/>
    <n v="5"/>
    <n v="15"/>
    <s v="D x E"/>
    <x v="1"/>
    <s v=""/>
  </r>
  <r>
    <s v="GST"/>
    <n v="2492"/>
    <s v="04.02.19"/>
    <s v="2019-0061"/>
    <x v="134"/>
    <x v="128"/>
    <n v="10"/>
    <n v="2"/>
    <n v="20"/>
    <s v="D x E"/>
    <x v="1"/>
    <s v=""/>
  </r>
  <r>
    <s v="GST"/>
    <n v="2494"/>
    <s v="04.02.19"/>
    <s v="2019-0061"/>
    <x v="263"/>
    <x v="249"/>
    <n v="1"/>
    <n v="30"/>
    <n v="30"/>
    <s v="D x E"/>
    <x v="1"/>
    <s v=""/>
  </r>
  <r>
    <s v="GST"/>
    <n v="2496"/>
    <s v="04.02.19"/>
    <s v="2019-0061"/>
    <x v="264"/>
    <x v="250"/>
    <n v="1"/>
    <n v="30"/>
    <n v="30"/>
    <s v="D x E"/>
    <x v="1"/>
    <s v=""/>
  </r>
  <r>
    <s v="GST"/>
    <n v="2497"/>
    <s v="04.02.19"/>
    <s v="2019-0061"/>
    <x v="265"/>
    <x v="251"/>
    <n v="2"/>
    <n v="30"/>
    <n v="60"/>
    <s v="D x E"/>
    <x v="1"/>
    <s v=""/>
  </r>
  <r>
    <s v="GST"/>
    <n v="2499"/>
    <s v="04.02.19"/>
    <s v="2019-0061"/>
    <x v="141"/>
    <x v="215"/>
    <n v="2"/>
    <n v="10"/>
    <n v="20"/>
    <s v="D x E"/>
    <x v="1"/>
    <s v=""/>
  </r>
  <r>
    <s v="GST"/>
    <n v="2500"/>
    <s v="04.02.19"/>
    <s v="2019-0061"/>
    <x v="205"/>
    <x v="198"/>
    <n v="2"/>
    <n v="10"/>
    <n v="20"/>
    <s v="D x E"/>
    <x v="1"/>
    <s v=""/>
  </r>
  <r>
    <s v="GST"/>
    <n v="2501"/>
    <s v="04.02.19"/>
    <s v="2019-0061"/>
    <x v="99"/>
    <x v="153"/>
    <n v="3"/>
    <n v="10"/>
    <n v="30"/>
    <s v="D x E"/>
    <x v="1"/>
    <s v=""/>
  </r>
  <r>
    <s v="GST"/>
    <n v="2502"/>
    <s v="04.02.19"/>
    <s v="2019-0061"/>
    <x v="122"/>
    <x v="116"/>
    <n v="3"/>
    <n v="10"/>
    <n v="30"/>
    <s v="D x E"/>
    <x v="1"/>
    <s v=""/>
  </r>
  <r>
    <s v="GST"/>
    <n v="2511"/>
    <s v="04.02.19"/>
    <s v="2019-0061"/>
    <x v="266"/>
    <x v="10"/>
    <n v="46"/>
    <m/>
    <n v="347"/>
    <s v="Qty column"/>
    <x v="1"/>
    <s v=""/>
  </r>
  <r>
    <s v="GST"/>
    <n v="2532"/>
    <s v="06.02.19"/>
    <s v="2019-0062"/>
    <x v="65"/>
    <x v="61"/>
    <n v="1"/>
    <n v="5"/>
    <n v="5"/>
    <s v="D x E"/>
    <x v="1"/>
    <s v=""/>
  </r>
  <r>
    <s v="GST"/>
    <n v="2534"/>
    <s v="06.02.19"/>
    <s v="2019-0062"/>
    <x v="47"/>
    <x v="47"/>
    <n v="1"/>
    <n v="5"/>
    <n v="5"/>
    <s v="D x E"/>
    <x v="1"/>
    <s v=""/>
  </r>
  <r>
    <s v="GST"/>
    <n v="2535"/>
    <s v="06.02.19"/>
    <s v="2019-0062"/>
    <x v="69"/>
    <x v="65"/>
    <n v="1"/>
    <n v="5"/>
    <n v="5"/>
    <s v="D x E"/>
    <x v="1"/>
    <s v=""/>
  </r>
  <r>
    <s v="GST"/>
    <n v="2536"/>
    <s v="06.02.19"/>
    <s v="2019-0062"/>
    <x v="267"/>
    <x v="252"/>
    <n v="1"/>
    <n v="5"/>
    <n v="5"/>
    <s v="D x E"/>
    <x v="1"/>
    <s v=""/>
  </r>
  <r>
    <s v="GST"/>
    <n v="2537"/>
    <s v="06.02.19"/>
    <s v="2019-0062"/>
    <x v="268"/>
    <x v="253"/>
    <n v="1"/>
    <n v="5"/>
    <n v="5"/>
    <s v="D x E"/>
    <x v="1"/>
    <s v=""/>
  </r>
  <r>
    <s v="GST"/>
    <n v="2538"/>
    <s v="06.02.19"/>
    <s v="2019-0062"/>
    <x v="169"/>
    <x v="43"/>
    <n v="1"/>
    <n v="5"/>
    <n v="5"/>
    <s v="D x E"/>
    <x v="1"/>
    <s v=""/>
  </r>
  <r>
    <s v="GST"/>
    <n v="2539"/>
    <s v="06.02.19"/>
    <s v="2019-0062"/>
    <x v="79"/>
    <x v="74"/>
    <n v="2"/>
    <n v="5"/>
    <n v="10"/>
    <s v="D x E"/>
    <x v="1"/>
    <s v=""/>
  </r>
  <r>
    <s v="GST"/>
    <n v="2541"/>
    <s v="06.02.19"/>
    <s v="2019-0062"/>
    <x v="239"/>
    <x v="228"/>
    <n v="5"/>
    <n v="1"/>
    <n v="5"/>
    <s v="D x E"/>
    <x v="1"/>
    <s v=""/>
  </r>
  <r>
    <s v="GST"/>
    <n v="2543"/>
    <s v="06.02.19"/>
    <s v="2019-0062"/>
    <x v="269"/>
    <x v="254"/>
    <n v="1"/>
    <n v="4"/>
    <n v="4"/>
    <s v="D x E"/>
    <x v="1"/>
    <s v=""/>
  </r>
  <r>
    <s v="GST"/>
    <n v="2545"/>
    <s v="06.02.19"/>
    <s v="2019-0062"/>
    <x v="263"/>
    <x v="249"/>
    <n v="1"/>
    <n v="30"/>
    <n v="30"/>
    <s v="D x E"/>
    <x v="1"/>
    <s v=""/>
  </r>
  <r>
    <s v="GST"/>
    <n v="2547"/>
    <s v="06.02.19"/>
    <s v="2019-0062"/>
    <x v="270"/>
    <x v="255"/>
    <n v="5"/>
    <n v="20"/>
    <n v="100"/>
    <s v="D x E"/>
    <x v="1"/>
    <s v=""/>
  </r>
  <r>
    <s v="GST"/>
    <n v="2574"/>
    <s v="06.02.19"/>
    <s v="2019-0063"/>
    <x v="65"/>
    <x v="61"/>
    <n v="1"/>
    <n v="5"/>
    <n v="5"/>
    <s v="D x E"/>
    <x v="1"/>
    <s v=""/>
  </r>
  <r>
    <s v="GST"/>
    <n v="2575"/>
    <s v="06.02.19"/>
    <s v="2019-0063"/>
    <x v="11"/>
    <x v="11"/>
    <n v="1"/>
    <n v="5"/>
    <n v="5"/>
    <s v="D x E"/>
    <x v="1"/>
    <s v=""/>
  </r>
  <r>
    <s v="GST"/>
    <n v="2576"/>
    <s v="06.02.19"/>
    <s v="2019-0063"/>
    <x v="38"/>
    <x v="38"/>
    <n v="1"/>
    <n v="5"/>
    <n v="5"/>
    <s v="D x E"/>
    <x v="1"/>
    <s v=""/>
  </r>
  <r>
    <s v="GST"/>
    <n v="2577"/>
    <s v="06.02.19"/>
    <s v="2019-0063"/>
    <x v="67"/>
    <x v="63"/>
    <n v="1"/>
    <n v="5"/>
    <n v="5"/>
    <s v="D x E"/>
    <x v="1"/>
    <s v=""/>
  </r>
  <r>
    <s v="GST"/>
    <n v="2578"/>
    <s v="06.02.19"/>
    <s v="2019-0063"/>
    <x v="47"/>
    <x v="47"/>
    <n v="1"/>
    <n v="5"/>
    <n v="5"/>
    <s v="D x E"/>
    <x v="1"/>
    <s v=""/>
  </r>
  <r>
    <s v="GST"/>
    <n v="2579"/>
    <s v="06.02.19"/>
    <s v="2019-0063"/>
    <x v="69"/>
    <x v="65"/>
    <n v="1"/>
    <n v="5"/>
    <n v="5"/>
    <s v="D x E"/>
    <x v="1"/>
    <s v=""/>
  </r>
  <r>
    <s v="GST"/>
    <n v="2580"/>
    <s v="06.02.19"/>
    <s v="2019-0063"/>
    <x v="5"/>
    <x v="5"/>
    <n v="1"/>
    <n v="5"/>
    <n v="5"/>
    <s v="D x E"/>
    <x v="1"/>
    <s v=""/>
  </r>
  <r>
    <s v="GST"/>
    <n v="2581"/>
    <s v="06.02.19"/>
    <s v="2019-0063"/>
    <x v="194"/>
    <x v="187"/>
    <n v="1"/>
    <n v="5"/>
    <n v="5"/>
    <s v="D x E"/>
    <x v="1"/>
    <s v=""/>
  </r>
  <r>
    <s v="GST"/>
    <n v="2582"/>
    <s v="06.02.19"/>
    <s v="2019-0063"/>
    <x v="87"/>
    <x v="81"/>
    <n v="1"/>
    <n v="5"/>
    <n v="5"/>
    <s v="D x E"/>
    <x v="1"/>
    <s v=""/>
  </r>
  <r>
    <s v="GST"/>
    <n v="2583"/>
    <s v="06.02.19"/>
    <s v="2019-0063"/>
    <x v="119"/>
    <x v="113"/>
    <n v="1"/>
    <n v="5"/>
    <n v="5"/>
    <s v="D x E"/>
    <x v="1"/>
    <s v=""/>
  </r>
  <r>
    <s v="GST"/>
    <n v="2584"/>
    <s v="06.02.19"/>
    <s v="2019-0063"/>
    <x v="42"/>
    <x v="42"/>
    <n v="1"/>
    <n v="5"/>
    <n v="5"/>
    <s v="D x E"/>
    <x v="1"/>
    <s v=""/>
  </r>
  <r>
    <s v="GST"/>
    <n v="2585"/>
    <s v="06.02.19"/>
    <s v="2019-0063"/>
    <x v="73"/>
    <x v="68"/>
    <n v="1"/>
    <n v="5"/>
    <n v="5"/>
    <s v="D x E"/>
    <x v="1"/>
    <s v=""/>
  </r>
  <r>
    <s v="GST"/>
    <n v="2586"/>
    <s v="06.02.19"/>
    <s v="2019-0063"/>
    <x v="112"/>
    <x v="106"/>
    <n v="1"/>
    <n v="5"/>
    <n v="5"/>
    <s v="D x E"/>
    <x v="1"/>
    <s v=""/>
  </r>
  <r>
    <s v="GST"/>
    <n v="2587"/>
    <s v="06.02.19"/>
    <s v="2019-0063"/>
    <x v="229"/>
    <x v="219"/>
    <n v="1"/>
    <n v="5"/>
    <n v="5"/>
    <s v="D x E"/>
    <x v="1"/>
    <s v=""/>
  </r>
  <r>
    <s v="GST"/>
    <n v="2588"/>
    <s v="06.02.19"/>
    <s v="2019-0063"/>
    <x v="237"/>
    <x v="226"/>
    <n v="1"/>
    <n v="5"/>
    <n v="5"/>
    <s v="D x E"/>
    <x v="1"/>
    <s v=""/>
  </r>
  <r>
    <s v="GST"/>
    <n v="2589"/>
    <s v="06.02.19"/>
    <s v="2019-0063"/>
    <x v="77"/>
    <x v="72"/>
    <n v="1"/>
    <n v="5"/>
    <n v="5"/>
    <s v="D x E"/>
    <x v="1"/>
    <s v=""/>
  </r>
  <r>
    <s v="GST"/>
    <n v="2590"/>
    <s v="06.02.19"/>
    <s v="2019-0063"/>
    <x v="170"/>
    <x v="165"/>
    <n v="1"/>
    <n v="5"/>
    <n v="5"/>
    <s v="D x E"/>
    <x v="1"/>
    <s v=""/>
  </r>
  <r>
    <s v="GST"/>
    <n v="2591"/>
    <s v="06.02.19"/>
    <s v="2019-0063"/>
    <x v="271"/>
    <x v="1"/>
    <n v="1"/>
    <n v="5"/>
    <n v="5"/>
    <s v="D x E"/>
    <x v="1"/>
    <s v=""/>
  </r>
  <r>
    <s v="GST"/>
    <n v="2592"/>
    <s v="06.02.19"/>
    <s v="2019-0063"/>
    <x v="272"/>
    <x v="256"/>
    <n v="1"/>
    <n v="5"/>
    <n v="5"/>
    <s v="D x E"/>
    <x v="1"/>
    <s v=""/>
  </r>
  <r>
    <s v="GST"/>
    <n v="2593"/>
    <s v="06.02.19"/>
    <s v="2019-0063"/>
    <x v="273"/>
    <x v="62"/>
    <n v="1"/>
    <n v="5"/>
    <n v="5"/>
    <s v="D x E"/>
    <x v="1"/>
    <s v=""/>
  </r>
  <r>
    <s v="GST"/>
    <n v="2594"/>
    <s v="06.02.19"/>
    <s v="2019-0063"/>
    <x v="79"/>
    <x v="74"/>
    <n v="1"/>
    <n v="5"/>
    <n v="5"/>
    <s v="D x E"/>
    <x v="1"/>
    <s v=""/>
  </r>
  <r>
    <s v="GST"/>
    <n v="2595"/>
    <s v="06.02.19"/>
    <s v="2019-0063"/>
    <x v="169"/>
    <x v="43"/>
    <n v="1"/>
    <n v="5"/>
    <n v="5"/>
    <s v="D x E"/>
    <x v="1"/>
    <s v=""/>
  </r>
  <r>
    <s v="GST"/>
    <n v="2596"/>
    <s v="06.02.19"/>
    <s v="2019-0063"/>
    <x v="119"/>
    <x v="113"/>
    <n v="1"/>
    <n v="5"/>
    <n v="5"/>
    <s v="D x E"/>
    <x v="1"/>
    <s v=""/>
  </r>
  <r>
    <s v="GST"/>
    <n v="2598"/>
    <s v="06.02.19"/>
    <s v="2019-0063"/>
    <x v="27"/>
    <x v="27"/>
    <n v="1"/>
    <n v="4"/>
    <n v="4"/>
    <s v="D x E"/>
    <x v="1"/>
    <s v=""/>
  </r>
  <r>
    <s v="GST"/>
    <n v="2624"/>
    <s v="06.02.19"/>
    <s v="2019-0064"/>
    <x v="242"/>
    <x v="55"/>
    <n v="1"/>
    <n v="10"/>
    <n v="10"/>
    <s v="D x E"/>
    <x v="0"/>
    <s v="CHALLAN!row 2632 'CANCEL'"/>
  </r>
  <r>
    <s v="GST"/>
    <n v="2626"/>
    <s v="06.02.19"/>
    <s v="2019-0064"/>
    <x v="153"/>
    <x v="145"/>
    <n v="3"/>
    <n v="20"/>
    <n v="60"/>
    <s v="D x E"/>
    <x v="0"/>
    <s v="CHALLAN!row 2632 'CANCEL'"/>
  </r>
  <r>
    <s v="GST"/>
    <n v="2627"/>
    <s v="06.02.19"/>
    <s v="2019-0064"/>
    <x v="138"/>
    <x v="132"/>
    <n v="4"/>
    <n v="25"/>
    <n v="100"/>
    <s v="D x E"/>
    <x v="0"/>
    <s v="CHALLAN!row 2632 'CANCEL'"/>
  </r>
  <r>
    <s v="GST"/>
    <n v="2629"/>
    <s v="06.02.19"/>
    <s v="2019-0064"/>
    <x v="88"/>
    <x v="22"/>
    <n v="8"/>
    <n v="50"/>
    <n v="400"/>
    <s v="D x E"/>
    <x v="0"/>
    <s v="CHALLAN!row 2632 'CANCEL'"/>
  </r>
  <r>
    <s v="GST"/>
    <n v="2630"/>
    <s v="06.02.19"/>
    <s v="2019-0064"/>
    <x v="90"/>
    <x v="22"/>
    <n v="8"/>
    <n v="50"/>
    <n v="400"/>
    <s v="D x E"/>
    <x v="0"/>
    <s v="CHALLAN!row 2632 'CANCEL'"/>
  </r>
  <r>
    <s v="GST"/>
    <n v="2655"/>
    <s v="06.02.19"/>
    <s v="2019-0065"/>
    <x v="274"/>
    <x v="257"/>
    <m/>
    <n v="1"/>
    <n v="2"/>
    <s v="Qty column"/>
    <x v="0"/>
    <s v="CHALLAN!row 2731 'CANCEL'"/>
  </r>
  <r>
    <s v="GST"/>
    <n v="2656"/>
    <s v="06.02.19"/>
    <s v="2019-0065"/>
    <x v="275"/>
    <x v="258"/>
    <m/>
    <n v="1"/>
    <n v="2"/>
    <s v="Qty column"/>
    <x v="0"/>
    <s v="CHALLAN!row 2731 'CANCEL'"/>
  </r>
  <r>
    <s v="GST"/>
    <n v="2657"/>
    <s v="06.02.19"/>
    <s v="2019-0065"/>
    <x v="47"/>
    <x v="47"/>
    <m/>
    <n v="1"/>
    <n v="2"/>
    <s v="Qty column"/>
    <x v="0"/>
    <s v="CHALLAN!row 2731 'CANCEL'"/>
  </r>
  <r>
    <s v="GST"/>
    <n v="2658"/>
    <s v="06.02.19"/>
    <s v="2019-0065"/>
    <x v="276"/>
    <x v="259"/>
    <m/>
    <n v="1"/>
    <n v="2"/>
    <s v="Qty column"/>
    <x v="0"/>
    <s v="CHALLAN!row 2731 'CANCEL'"/>
  </r>
  <r>
    <s v="GST"/>
    <n v="2659"/>
    <s v="06.02.19"/>
    <s v="2019-0065"/>
    <x v="277"/>
    <x v="260"/>
    <m/>
    <n v="1"/>
    <n v="2"/>
    <s v="Qty column"/>
    <x v="0"/>
    <s v="CHALLAN!row 2731 'CANCEL'"/>
  </r>
  <r>
    <s v="GST"/>
    <n v="2660"/>
    <s v="06.02.19"/>
    <s v="2019-0065"/>
    <x v="42"/>
    <x v="42"/>
    <m/>
    <n v="1"/>
    <n v="2"/>
    <s v="Qty column"/>
    <x v="0"/>
    <s v="CHALLAN!row 2731 'CANCEL'"/>
  </r>
  <r>
    <s v="GST"/>
    <n v="2661"/>
    <s v="06.02.19"/>
    <s v="2019-0065"/>
    <x v="278"/>
    <x v="261"/>
    <m/>
    <n v="1"/>
    <n v="2"/>
    <s v="Qty column"/>
    <x v="0"/>
    <s v="CHALLAN!row 2731 'CANCEL'"/>
  </r>
  <r>
    <s v="GST"/>
    <n v="2662"/>
    <s v="06.02.19"/>
    <s v="2019-0065"/>
    <x v="43"/>
    <x v="43"/>
    <m/>
    <n v="1"/>
    <n v="2"/>
    <s v="Qty column"/>
    <x v="0"/>
    <s v="CHALLAN!row 2731 'CANCEL'"/>
  </r>
  <r>
    <s v="GST"/>
    <n v="2663"/>
    <s v="06.02.19"/>
    <s v="2019-0065"/>
    <x v="279"/>
    <x v="6"/>
    <m/>
    <n v="1"/>
    <n v="2"/>
    <s v="Qty column"/>
    <x v="0"/>
    <s v="CHALLAN!row 2731 'CANCEL'"/>
  </r>
  <r>
    <s v="GST"/>
    <n v="2664"/>
    <s v="06.02.19"/>
    <s v="2019-0065"/>
    <x v="72"/>
    <x v="67"/>
    <m/>
    <n v="1"/>
    <n v="2"/>
    <s v="Qty column"/>
    <x v="0"/>
    <s v="CHALLAN!row 2731 'CANCEL'"/>
  </r>
  <r>
    <s v="GST"/>
    <n v="2665"/>
    <s v="06.02.19"/>
    <s v="2019-0065"/>
    <x v="280"/>
    <x v="262"/>
    <m/>
    <n v="1"/>
    <n v="2"/>
    <s v="Qty column"/>
    <x v="0"/>
    <s v="CHALLAN!row 2731 'CANCEL'"/>
  </r>
  <r>
    <s v="GST"/>
    <n v="2666"/>
    <s v="06.02.19"/>
    <s v="2019-0065"/>
    <x v="229"/>
    <x v="219"/>
    <m/>
    <n v="1"/>
    <n v="2"/>
    <s v="Qty column"/>
    <x v="0"/>
    <s v="CHALLAN!row 2731 'CANCEL'"/>
  </r>
  <r>
    <s v="GST"/>
    <n v="2667"/>
    <s v="06.02.19"/>
    <s v="2019-0065"/>
    <x v="234"/>
    <x v="263"/>
    <m/>
    <n v="1"/>
    <n v="2"/>
    <s v="Qty column"/>
    <x v="0"/>
    <s v="CHALLAN!row 2731 'CANCEL'"/>
  </r>
  <r>
    <s v="GST"/>
    <n v="2668"/>
    <s v="06.02.19"/>
    <s v="2019-0065"/>
    <x v="99"/>
    <x v="121"/>
    <m/>
    <n v="1"/>
    <n v="2"/>
    <s v="Qty column"/>
    <x v="0"/>
    <s v="CHALLAN!row 2731 'CANCEL'"/>
  </r>
  <r>
    <s v="GST"/>
    <n v="2669"/>
    <s v="06.02.19"/>
    <s v="2019-0065"/>
    <x v="41"/>
    <x v="41"/>
    <m/>
    <n v="1"/>
    <n v="2"/>
    <s v="Qty column"/>
    <x v="0"/>
    <s v="CHALLAN!row 2731 'CANCEL'"/>
  </r>
  <r>
    <s v="GST"/>
    <n v="2670"/>
    <s v="06.02.19"/>
    <s v="2019-0065"/>
    <x v="118"/>
    <x v="69"/>
    <m/>
    <n v="1"/>
    <n v="2"/>
    <s v="Qty column"/>
    <x v="0"/>
    <s v="CHALLAN!row 2731 'CANCEL'"/>
  </r>
  <r>
    <s v="GST"/>
    <n v="2671"/>
    <s v="06.02.19"/>
    <s v="2019-0065"/>
    <x v="273"/>
    <x v="62"/>
    <m/>
    <n v="1"/>
    <n v="2"/>
    <s v="Qty column"/>
    <x v="0"/>
    <s v="CHALLAN!row 2731 'CANCEL'"/>
  </r>
  <r>
    <s v="GST"/>
    <n v="2672"/>
    <s v="06.02.19"/>
    <s v="2019-0065"/>
    <x v="110"/>
    <x v="104"/>
    <m/>
    <n v="1"/>
    <n v="2"/>
    <s v="Qty column"/>
    <x v="0"/>
    <s v="CHALLAN!row 2731 'CANCEL'"/>
  </r>
  <r>
    <s v="GST"/>
    <n v="2673"/>
    <s v="06.02.19"/>
    <s v="2019-0065"/>
    <x v="79"/>
    <x v="74"/>
    <m/>
    <n v="1"/>
    <n v="2"/>
    <s v="Qty column"/>
    <x v="0"/>
    <s v="CHALLAN!row 2731 'CANCEL'"/>
  </r>
  <r>
    <s v="GST"/>
    <n v="2674"/>
    <s v="06.02.19"/>
    <s v="2019-0065"/>
    <x v="281"/>
    <x v="43"/>
    <m/>
    <n v="1"/>
    <n v="2"/>
    <s v="Qty column"/>
    <x v="0"/>
    <s v="CHALLAN!row 2731 'CANCEL'"/>
  </r>
  <r>
    <s v="GST"/>
    <n v="2676"/>
    <s v="06.02.19"/>
    <s v="2019-0065"/>
    <x v="222"/>
    <x v="165"/>
    <m/>
    <n v="1"/>
    <n v="2"/>
    <s v="Qty column"/>
    <x v="0"/>
    <s v="CHALLAN!row 2731 'CANCEL'"/>
  </r>
  <r>
    <s v="GST"/>
    <n v="2677"/>
    <s v="06.02.19"/>
    <s v="2019-0065"/>
    <x v="282"/>
    <x v="264"/>
    <m/>
    <n v="1"/>
    <n v="2"/>
    <s v="Qty column"/>
    <x v="0"/>
    <s v="CHALLAN!row 2731 'CANCEL'"/>
  </r>
  <r>
    <s v="GST"/>
    <n v="2678"/>
    <s v="06.02.19"/>
    <s v="2019-0065"/>
    <x v="283"/>
    <x v="265"/>
    <m/>
    <n v="1"/>
    <n v="2"/>
    <s v="Qty column"/>
    <x v="0"/>
    <s v="CHALLAN!row 2731 'CANCEL'"/>
  </r>
  <r>
    <s v="GST"/>
    <n v="2680"/>
    <s v="06.02.19"/>
    <s v="2019-0065"/>
    <x v="284"/>
    <x v="266"/>
    <m/>
    <n v="1"/>
    <n v="2"/>
    <s v="Qty column"/>
    <x v="0"/>
    <s v="CHALLAN!row 2731 'CANCEL'"/>
  </r>
  <r>
    <s v="GST"/>
    <n v="2681"/>
    <s v="06.02.19"/>
    <s v="2019-0065"/>
    <x v="243"/>
    <x v="229"/>
    <m/>
    <n v="1"/>
    <n v="2"/>
    <s v="Qty column"/>
    <x v="0"/>
    <s v="CHALLAN!row 2731 'CANCEL'"/>
  </r>
  <r>
    <s v="GST"/>
    <n v="2682"/>
    <s v="06.02.19"/>
    <s v="2019-0065"/>
    <x v="47"/>
    <x v="96"/>
    <m/>
    <n v="1"/>
    <n v="2"/>
    <s v="Qty column"/>
    <x v="0"/>
    <s v="CHALLAN!row 2731 'CANCEL'"/>
  </r>
  <r>
    <s v="GST"/>
    <n v="2683"/>
    <s v="06.02.19"/>
    <s v="2019-0065"/>
    <x v="285"/>
    <x v="267"/>
    <m/>
    <n v="1"/>
    <n v="2"/>
    <s v="Qty column"/>
    <x v="0"/>
    <s v="CHALLAN!row 2731 'CANCEL'"/>
  </r>
  <r>
    <s v="GST"/>
    <n v="2684"/>
    <s v="06.02.19"/>
    <s v="2019-0065"/>
    <x v="286"/>
    <x v="268"/>
    <m/>
    <n v="1"/>
    <n v="2"/>
    <s v="Qty column"/>
    <x v="0"/>
    <s v="CHALLAN!row 2731 'CANCEL'"/>
  </r>
  <r>
    <s v="GST"/>
    <n v="2685"/>
    <s v="06.02.19"/>
    <s v="2019-0065"/>
    <x v="141"/>
    <x v="232"/>
    <m/>
    <n v="1"/>
    <n v="2"/>
    <s v="Qty column"/>
    <x v="0"/>
    <s v="CHALLAN!row 2731 'CANCEL'"/>
  </r>
  <r>
    <s v="GST"/>
    <n v="2686"/>
    <s v="06.02.19"/>
    <s v="2019-0065"/>
    <x v="253"/>
    <x v="269"/>
    <m/>
    <n v="1"/>
    <n v="2"/>
    <s v="Qty column"/>
    <x v="0"/>
    <s v="CHALLAN!row 2731 'CANCEL'"/>
  </r>
  <r>
    <s v="GST"/>
    <n v="2687"/>
    <s v="06.02.19"/>
    <s v="2019-0065"/>
    <x v="287"/>
    <x v="270"/>
    <m/>
    <n v="1"/>
    <n v="2"/>
    <s v="Qty column"/>
    <x v="0"/>
    <s v="CHALLAN!row 2731 'CANCEL'"/>
  </r>
  <r>
    <s v="GST"/>
    <n v="2688"/>
    <s v="06.02.19"/>
    <s v="2019-0065"/>
    <x v="91"/>
    <x v="231"/>
    <m/>
    <n v="1"/>
    <n v="2"/>
    <s v="Qty column"/>
    <x v="0"/>
    <s v="CHALLAN!row 2731 'CANCEL'"/>
  </r>
  <r>
    <s v="GST"/>
    <n v="2689"/>
    <s v="06.02.19"/>
    <s v="2019-0065"/>
    <x v="62"/>
    <x v="59"/>
    <m/>
    <n v="1"/>
    <n v="2"/>
    <s v="Qty column"/>
    <x v="0"/>
    <s v="CHALLAN!row 2731 'CANCEL'"/>
  </r>
  <r>
    <s v="GST"/>
    <n v="2690"/>
    <s v="06.02.19"/>
    <s v="2019-0065"/>
    <x v="288"/>
    <x v="271"/>
    <m/>
    <n v="1"/>
    <n v="2"/>
    <s v="Qty column"/>
    <x v="0"/>
    <s v="CHALLAN!row 2731 'CANCEL'"/>
  </r>
  <r>
    <s v="GST"/>
    <n v="2691"/>
    <s v="06.02.19"/>
    <s v="2019-0065"/>
    <x v="289"/>
    <x v="272"/>
    <m/>
    <n v="1"/>
    <n v="2"/>
    <s v="Qty column"/>
    <x v="0"/>
    <s v="CHALLAN!row 2731 'CANCEL'"/>
  </r>
  <r>
    <s v="GST"/>
    <n v="2692"/>
    <s v="06.02.19"/>
    <s v="2019-0065"/>
    <x v="290"/>
    <x v="273"/>
    <m/>
    <n v="1"/>
    <n v="2"/>
    <s v="Qty column"/>
    <x v="0"/>
    <s v="CHALLAN!row 2731 'CANCEL'"/>
  </r>
  <r>
    <s v="GST"/>
    <n v="2693"/>
    <s v="06.02.19"/>
    <s v="2019-0065"/>
    <x v="224"/>
    <x v="274"/>
    <m/>
    <n v="1"/>
    <n v="2"/>
    <s v="Qty column"/>
    <x v="0"/>
    <s v="CHALLAN!row 2731 'CANCEL'"/>
  </r>
  <r>
    <s v="GST"/>
    <n v="2695"/>
    <s v="06.02.19"/>
    <s v="2019-0065"/>
    <x v="103"/>
    <x v="233"/>
    <m/>
    <n v="1"/>
    <n v="2"/>
    <s v="Qty column"/>
    <x v="0"/>
    <s v="CHALLAN!row 2731 'CANCEL'"/>
  </r>
  <r>
    <s v="GST"/>
    <n v="2696"/>
    <s v="06.02.19"/>
    <s v="2019-0065"/>
    <x v="244"/>
    <x v="275"/>
    <m/>
    <n v="1"/>
    <n v="2"/>
    <s v="Qty column"/>
    <x v="0"/>
    <s v="CHALLAN!row 2731 'CANCEL'"/>
  </r>
  <r>
    <s v="GST"/>
    <n v="2697"/>
    <s v="06.02.19"/>
    <s v="2019-0065"/>
    <x v="136"/>
    <x v="276"/>
    <m/>
    <n v="1"/>
    <n v="2"/>
    <s v="Qty column"/>
    <x v="0"/>
    <s v="CHALLAN!row 2731 'CANCEL'"/>
  </r>
  <r>
    <s v="GST"/>
    <n v="2698"/>
    <s v="06.02.19"/>
    <s v="2019-0065"/>
    <x v="291"/>
    <x v="277"/>
    <m/>
    <n v="1"/>
    <n v="2"/>
    <s v="Qty column"/>
    <x v="0"/>
    <s v="CHALLAN!row 2731 'CANCEL'"/>
  </r>
  <r>
    <s v="GST"/>
    <n v="2699"/>
    <s v="06.02.19"/>
    <s v="2019-0065"/>
    <x v="292"/>
    <x v="278"/>
    <m/>
    <n v="1"/>
    <n v="4"/>
    <s v="Qty column"/>
    <x v="0"/>
    <s v="CHALLAN!row 2731 'CANCEL'"/>
  </r>
  <r>
    <s v="GST"/>
    <n v="2700"/>
    <s v="06.02.19"/>
    <s v="2019-0065"/>
    <x v="130"/>
    <x v="123"/>
    <m/>
    <n v="1"/>
    <n v="4"/>
    <s v="Qty column"/>
    <x v="0"/>
    <s v="CHALLAN!row 2731 'CANCEL'"/>
  </r>
  <r>
    <s v="GST"/>
    <n v="2701"/>
    <s v="06.02.19"/>
    <s v="2019-0065"/>
    <x v="99"/>
    <x v="153"/>
    <m/>
    <n v="1"/>
    <n v="2"/>
    <s v="Qty column"/>
    <x v="0"/>
    <s v="CHALLAN!row 2731 'CANCEL'"/>
  </r>
  <r>
    <s v="GST"/>
    <n v="2702"/>
    <s v="06.02.19"/>
    <s v="2019-0065"/>
    <x v="245"/>
    <x v="234"/>
    <m/>
    <n v="1"/>
    <n v="2"/>
    <s v="Qty column"/>
    <x v="0"/>
    <s v="CHALLAN!row 2731 'CANCEL'"/>
  </r>
  <r>
    <s v="GST"/>
    <n v="2703"/>
    <s v="06.02.19"/>
    <s v="2019-0065"/>
    <x v="289"/>
    <x v="279"/>
    <m/>
    <n v="1"/>
    <n v="4"/>
    <s v="Qty column"/>
    <x v="0"/>
    <s v="CHALLAN!row 2731 'CANCEL'"/>
  </r>
  <r>
    <s v="GST"/>
    <n v="2704"/>
    <s v="06.02.19"/>
    <s v="2019-0065"/>
    <x v="122"/>
    <x v="116"/>
    <m/>
    <n v="1"/>
    <n v="5"/>
    <s v="Qty column"/>
    <x v="0"/>
    <s v="CHALLAN!row 2731 'CANCEL'"/>
  </r>
  <r>
    <s v="GST"/>
    <n v="2705"/>
    <s v="06.02.19"/>
    <s v="2019-0065"/>
    <x v="293"/>
    <x v="233"/>
    <m/>
    <n v="1"/>
    <n v="5"/>
    <s v="Qty column"/>
    <x v="0"/>
    <s v="CHALLAN!row 2731 'CANCEL'"/>
  </r>
  <r>
    <s v="GST"/>
    <n v="2706"/>
    <s v="06.02.19"/>
    <s v="2019-0065"/>
    <x v="224"/>
    <x v="214"/>
    <m/>
    <n v="1"/>
    <n v="2"/>
    <s v="Qty column"/>
    <x v="0"/>
    <s v="CHALLAN!row 2731 'CANCEL'"/>
  </r>
  <r>
    <s v="GST"/>
    <n v="2707"/>
    <s v="06.02.19"/>
    <s v="2019-0065"/>
    <x v="294"/>
    <x v="280"/>
    <m/>
    <n v="1"/>
    <n v="2"/>
    <s v="Qty column"/>
    <x v="0"/>
    <s v="CHALLAN!row 2731 'CANCEL'"/>
  </r>
  <r>
    <s v="GST"/>
    <n v="2709"/>
    <s v="06.02.19"/>
    <s v="2019-0065"/>
    <x v="243"/>
    <x v="281"/>
    <m/>
    <n v="1"/>
    <n v="5"/>
    <s v="Qty column"/>
    <x v="0"/>
    <s v="CHALLAN!row 2731 'CANCEL'"/>
  </r>
  <r>
    <s v="GST"/>
    <n v="2710"/>
    <s v="06.02.19"/>
    <s v="2019-0065"/>
    <x v="295"/>
    <x v="282"/>
    <m/>
    <n v="1"/>
    <n v="5"/>
    <s v="Qty column"/>
    <x v="0"/>
    <s v="CHALLAN!row 2731 'CANCEL'"/>
  </r>
  <r>
    <s v="GST"/>
    <n v="2711"/>
    <s v="06.02.19"/>
    <s v="2019-0065"/>
    <x v="182"/>
    <x v="283"/>
    <m/>
    <n v="1"/>
    <n v="5"/>
    <s v="Qty column"/>
    <x v="0"/>
    <s v="CHALLAN!row 2731 'CANCEL'"/>
  </r>
  <r>
    <s v="GST"/>
    <n v="2712"/>
    <s v="06.02.19"/>
    <s v="2019-0065"/>
    <x v="296"/>
    <x v="284"/>
    <m/>
    <n v="1"/>
    <n v="5"/>
    <s v="Qty column"/>
    <x v="0"/>
    <s v="CHALLAN!row 2731 'CANCEL'"/>
  </r>
  <r>
    <s v="GST"/>
    <n v="2713"/>
    <s v="06.02.19"/>
    <s v="2019-0065"/>
    <x v="297"/>
    <x v="285"/>
    <m/>
    <n v="1"/>
    <n v="5"/>
    <s v="Qty column"/>
    <x v="0"/>
    <s v="CHALLAN!row 2731 'CANCEL'"/>
  </r>
  <r>
    <s v="GST"/>
    <n v="2714"/>
    <s v="06.02.19"/>
    <s v="2019-0065"/>
    <x v="177"/>
    <x v="286"/>
    <m/>
    <n v="1"/>
    <n v="5"/>
    <s v="Qty column"/>
    <x v="0"/>
    <s v="CHALLAN!row 2731 'CANCEL'"/>
  </r>
  <r>
    <s v="GST"/>
    <n v="2715"/>
    <s v="06.02.19"/>
    <s v="2019-0065"/>
    <x v="298"/>
    <x v="287"/>
    <m/>
    <n v="1"/>
    <n v="5"/>
    <s v="Qty column"/>
    <x v="0"/>
    <s v="CHALLAN!row 2731 'CANCEL'"/>
  </r>
  <r>
    <s v="GST"/>
    <n v="2716"/>
    <s v="06.02.19"/>
    <s v="2019-0065"/>
    <x v="112"/>
    <x v="288"/>
    <m/>
    <n v="1"/>
    <n v="5"/>
    <s v="Qty column"/>
    <x v="0"/>
    <s v="CHALLAN!row 2731 'CANCEL'"/>
  </r>
  <r>
    <s v="GST"/>
    <n v="2717"/>
    <s v="06.02.19"/>
    <s v="2019-0065"/>
    <x v="299"/>
    <x v="284"/>
    <m/>
    <n v="1"/>
    <n v="5"/>
    <s v="Qty column"/>
    <x v="0"/>
    <s v="CHALLAN!row 2731 'CANCEL'"/>
  </r>
  <r>
    <s v="GST"/>
    <n v="2718"/>
    <s v="06.02.19"/>
    <s v="2019-0065"/>
    <x v="248"/>
    <x v="236"/>
    <m/>
    <n v="1"/>
    <n v="5"/>
    <s v="Qty column"/>
    <x v="0"/>
    <s v="CHALLAN!row 2731 'CANCEL'"/>
  </r>
  <r>
    <s v="GST"/>
    <n v="2719"/>
    <s v="06.02.19"/>
    <s v="2019-0065"/>
    <x v="300"/>
    <x v="289"/>
    <m/>
    <n v="1"/>
    <n v="5"/>
    <s v="Qty column"/>
    <x v="0"/>
    <s v="CHALLAN!row 2731 'CANCEL'"/>
  </r>
  <r>
    <s v="GST"/>
    <n v="2720"/>
    <s v="06.02.19"/>
    <s v="2019-0065"/>
    <x v="301"/>
    <x v="290"/>
    <m/>
    <n v="1"/>
    <n v="5"/>
    <s v="Qty column"/>
    <x v="0"/>
    <s v="CHALLAN!row 2731 'CANCEL'"/>
  </r>
  <r>
    <s v="GST"/>
    <n v="2721"/>
    <s v="06.02.19"/>
    <s v="2019-0065"/>
    <x v="302"/>
    <x v="291"/>
    <m/>
    <n v="1"/>
    <n v="5"/>
    <s v="Qty column"/>
    <x v="0"/>
    <s v="CHALLAN!row 2731 'CANCEL'"/>
  </r>
  <r>
    <s v="GST"/>
    <n v="2722"/>
    <s v="06.02.19"/>
    <s v="2019-0065"/>
    <x v="303"/>
    <x v="292"/>
    <m/>
    <n v="1"/>
    <n v="5"/>
    <s v="Qty column"/>
    <x v="0"/>
    <s v="CHALLAN!row 2731 'CANCEL'"/>
  </r>
  <r>
    <s v="GST"/>
    <n v="2723"/>
    <s v="06.02.19"/>
    <s v="2019-0065"/>
    <x v="304"/>
    <x v="293"/>
    <m/>
    <n v="1"/>
    <n v="5"/>
    <s v="Qty column"/>
    <x v="0"/>
    <s v="CHALLAN!row 2731 'CANCEL'"/>
  </r>
  <r>
    <s v="GST"/>
    <n v="2727"/>
    <s v="06.02.19"/>
    <s v="2019-0065"/>
    <x v="58"/>
    <x v="56"/>
    <m/>
    <m/>
    <n v="2"/>
    <s v="Qty column"/>
    <x v="0"/>
    <s v="CHALLAN!row 2731 'CANCEL'"/>
  </r>
  <r>
    <s v="GST"/>
    <n v="2729"/>
    <s v="06.02.19"/>
    <s v="2019-0065"/>
    <x v="112"/>
    <x v="159"/>
    <m/>
    <m/>
    <n v="2"/>
    <s v="Qty column"/>
    <x v="0"/>
    <s v="CHALLAN!row 2731 'CANCEL'"/>
  </r>
  <r>
    <s v="GST"/>
    <n v="2756"/>
    <s v="06.02.19"/>
    <s v="2019-0066"/>
    <x v="65"/>
    <x v="61"/>
    <n v="1"/>
    <n v="5"/>
    <n v="5"/>
    <s v="D x E"/>
    <x v="1"/>
    <s v=""/>
  </r>
  <r>
    <s v="GST"/>
    <n v="2757"/>
    <s v="06.02.19"/>
    <s v="2019-0066"/>
    <x v="305"/>
    <x v="206"/>
    <m/>
    <m/>
    <n v="2"/>
    <s v="Qty column"/>
    <x v="1"/>
    <s v=""/>
  </r>
  <r>
    <s v="GST"/>
    <n v="2758"/>
    <s v="06.02.19"/>
    <s v="2019-0066"/>
    <x v="2"/>
    <x v="2"/>
    <n v="1"/>
    <n v="5"/>
    <n v="5"/>
    <s v="D x E"/>
    <x v="1"/>
    <s v=""/>
  </r>
  <r>
    <s v="GST"/>
    <n v="2759"/>
    <s v="06.02.19"/>
    <s v="2019-0066"/>
    <x v="68"/>
    <x v="64"/>
    <n v="1"/>
    <n v="5"/>
    <n v="5"/>
    <s v="D x E"/>
    <x v="1"/>
    <s v=""/>
  </r>
  <r>
    <s v="GST"/>
    <n v="2760"/>
    <s v="06.02.19"/>
    <s v="2019-0066"/>
    <x v="47"/>
    <x v="47"/>
    <n v="1"/>
    <n v="5"/>
    <n v="5"/>
    <s v="D x E"/>
    <x v="1"/>
    <s v=""/>
  </r>
  <r>
    <s v="GST"/>
    <n v="2761"/>
    <s v="06.02.19"/>
    <s v="2019-0066"/>
    <x v="69"/>
    <x v="65"/>
    <n v="1"/>
    <n v="5"/>
    <n v="5"/>
    <s v="D x E"/>
    <x v="1"/>
    <s v=""/>
  </r>
  <r>
    <s v="GST"/>
    <n v="2763"/>
    <s v="06.02.19"/>
    <s v="2019-0066"/>
    <x v="193"/>
    <x v="186"/>
    <n v="1"/>
    <n v="5"/>
    <n v="5"/>
    <s v="D x E"/>
    <x v="1"/>
    <s v=""/>
  </r>
  <r>
    <s v="GST"/>
    <n v="2764"/>
    <s v="06.02.19"/>
    <s v="2019-0066"/>
    <x v="70"/>
    <x v="66"/>
    <n v="1"/>
    <n v="5"/>
    <n v="5"/>
    <s v="D x E"/>
    <x v="1"/>
    <s v=""/>
  </r>
  <r>
    <s v="GST"/>
    <n v="2765"/>
    <s v="06.02.19"/>
    <s v="2019-0066"/>
    <x v="235"/>
    <x v="224"/>
    <n v="1"/>
    <n v="5"/>
    <n v="5"/>
    <s v="D x E"/>
    <x v="1"/>
    <s v=""/>
  </r>
  <r>
    <s v="GST"/>
    <n v="2766"/>
    <s v="06.02.19"/>
    <s v="2019-0066"/>
    <x v="12"/>
    <x v="12"/>
    <m/>
    <m/>
    <n v="1"/>
    <s v="Qty column"/>
    <x v="1"/>
    <s v=""/>
  </r>
  <r>
    <s v="GST"/>
    <n v="2767"/>
    <s v="06.02.19"/>
    <s v="2019-0066"/>
    <x v="126"/>
    <x v="119"/>
    <m/>
    <m/>
    <n v="1"/>
    <s v="Qty column"/>
    <x v="1"/>
    <s v=""/>
  </r>
  <r>
    <s v="GST"/>
    <n v="2768"/>
    <s v="06.02.19"/>
    <s v="2019-0066"/>
    <x v="229"/>
    <x v="219"/>
    <n v="1"/>
    <n v="5"/>
    <n v="5"/>
    <s v="D x E"/>
    <x v="1"/>
    <s v=""/>
  </r>
  <r>
    <s v="GST"/>
    <n v="2769"/>
    <s v="06.02.19"/>
    <s v="2019-0066"/>
    <x v="127"/>
    <x v="120"/>
    <n v="1"/>
    <m/>
    <n v="2"/>
    <s v="Qty column"/>
    <x v="1"/>
    <s v=""/>
  </r>
  <r>
    <s v="GST"/>
    <n v="2770"/>
    <s v="06.02.19"/>
    <s v="2019-0066"/>
    <x v="306"/>
    <x v="294"/>
    <m/>
    <m/>
    <n v="2"/>
    <s v="Qty column"/>
    <x v="1"/>
    <s v=""/>
  </r>
  <r>
    <s v="GST"/>
    <n v="2771"/>
    <s v="06.02.19"/>
    <s v="2019-0066"/>
    <x v="76"/>
    <x v="71"/>
    <n v="1"/>
    <n v="5"/>
    <n v="5"/>
    <s v="D x E"/>
    <x v="1"/>
    <s v=""/>
  </r>
  <r>
    <s v="GST"/>
    <n v="2772"/>
    <s v="06.02.19"/>
    <s v="2019-0066"/>
    <x v="99"/>
    <x v="121"/>
    <n v="1"/>
    <n v="5"/>
    <n v="5"/>
    <s v="D x E"/>
    <x v="1"/>
    <s v=""/>
  </r>
  <r>
    <s v="GST"/>
    <n v="2773"/>
    <s v="06.02.19"/>
    <s v="2019-0066"/>
    <x v="272"/>
    <x v="256"/>
    <n v="1"/>
    <n v="5"/>
    <n v="5"/>
    <s v="D x E"/>
    <x v="1"/>
    <s v=""/>
  </r>
  <r>
    <s v="GST"/>
    <n v="2774"/>
    <s v="06.02.19"/>
    <s v="2019-0066"/>
    <x v="79"/>
    <x v="74"/>
    <n v="1"/>
    <n v="5"/>
    <n v="5"/>
    <s v="D x E"/>
    <x v="1"/>
    <s v=""/>
  </r>
  <r>
    <s v="GST"/>
    <n v="2775"/>
    <s v="06.02.19"/>
    <s v="2019-0066"/>
    <x v="238"/>
    <x v="227"/>
    <n v="1"/>
    <n v="5"/>
    <n v="5"/>
    <s v="D x E"/>
    <x v="1"/>
    <s v=""/>
  </r>
  <r>
    <s v="GST"/>
    <n v="2777"/>
    <s v="06.02.19"/>
    <s v="2019-0066"/>
    <x v="239"/>
    <x v="228"/>
    <n v="1"/>
    <m/>
    <n v="5"/>
    <s v="Qty column"/>
    <x v="1"/>
    <s v=""/>
  </r>
  <r>
    <s v="GST"/>
    <n v="2778"/>
    <s v="06.02.19"/>
    <s v="2019-0066"/>
    <x v="129"/>
    <x v="55"/>
    <n v="1"/>
    <n v="10"/>
    <n v="10"/>
    <s v="D x E"/>
    <x v="1"/>
    <s v=""/>
  </r>
  <r>
    <s v="GST"/>
    <n v="2779"/>
    <s v="06.02.19"/>
    <s v="2019-0066"/>
    <x v="241"/>
    <x v="55"/>
    <n v="1"/>
    <n v="10"/>
    <n v="10"/>
    <s v="D x E"/>
    <x v="1"/>
    <s v=""/>
  </r>
  <r>
    <s v="GST"/>
    <n v="2780"/>
    <s v="06.02.19"/>
    <s v="2019-0066"/>
    <x v="197"/>
    <x v="55"/>
    <n v="1"/>
    <n v="5"/>
    <n v="5"/>
    <s v="D x E"/>
    <x v="1"/>
    <s v=""/>
  </r>
  <r>
    <s v="GST"/>
    <n v="2782"/>
    <s v="06.02.19"/>
    <s v="2019-0066"/>
    <x v="227"/>
    <x v="217"/>
    <n v="1"/>
    <n v="4"/>
    <n v="4"/>
    <s v="D x E"/>
    <x v="1"/>
    <s v=""/>
  </r>
  <r>
    <s v="GST"/>
    <n v="2783"/>
    <s v="06.02.19"/>
    <s v="2019-0066"/>
    <x v="17"/>
    <x v="17"/>
    <n v="1"/>
    <n v="4"/>
    <n v="4"/>
    <s v="D x E"/>
    <x v="1"/>
    <s v=""/>
  </r>
  <r>
    <s v="GST"/>
    <n v="2784"/>
    <s v="06.02.19"/>
    <s v="2019-0066"/>
    <x v="83"/>
    <x v="78"/>
    <n v="2"/>
    <n v="4"/>
    <n v="8"/>
    <s v="D x E"/>
    <x v="1"/>
    <s v=""/>
  </r>
  <r>
    <s v="GST"/>
    <n v="2785"/>
    <s v="06.02.19"/>
    <s v="2019-0066"/>
    <x v="155"/>
    <x v="295"/>
    <n v="1"/>
    <n v="4"/>
    <n v="4"/>
    <s v="D x E"/>
    <x v="1"/>
    <s v=""/>
  </r>
  <r>
    <s v="GST"/>
    <n v="2786"/>
    <s v="06.02.19"/>
    <s v="2019-0066"/>
    <x v="20"/>
    <x v="20"/>
    <n v="1"/>
    <n v="4"/>
    <n v="4"/>
    <s v="D x E"/>
    <x v="1"/>
    <s v=""/>
  </r>
  <r>
    <s v="GST"/>
    <n v="2787"/>
    <s v="06.02.19"/>
    <s v="2019-0066"/>
    <x v="200"/>
    <x v="193"/>
    <n v="2"/>
    <n v="4"/>
    <n v="8"/>
    <s v="D x E"/>
    <x v="1"/>
    <s v=""/>
  </r>
  <r>
    <s v="GST"/>
    <n v="2788"/>
    <s v="06.02.19"/>
    <s v="2019-0066"/>
    <x v="201"/>
    <x v="194"/>
    <n v="1"/>
    <n v="4"/>
    <n v="4"/>
    <s v="D x E"/>
    <x v="1"/>
    <s v=""/>
  </r>
  <r>
    <s v="GST"/>
    <n v="2789"/>
    <s v="06.02.19"/>
    <s v="2019-0066"/>
    <x v="82"/>
    <x v="77"/>
    <n v="1"/>
    <n v="4"/>
    <n v="4"/>
    <s v="D x E"/>
    <x v="1"/>
    <s v=""/>
  </r>
  <r>
    <s v="GST"/>
    <n v="2791"/>
    <s v="06.02.19"/>
    <s v="2019-0066"/>
    <x v="103"/>
    <x v="233"/>
    <n v="1"/>
    <n v="10"/>
    <n v="10"/>
    <s v="D x E"/>
    <x v="1"/>
    <s v=""/>
  </r>
  <r>
    <s v="GST"/>
    <n v="2792"/>
    <s v="06.02.19"/>
    <s v="2019-0066"/>
    <x v="105"/>
    <x v="241"/>
    <n v="1"/>
    <n v="10"/>
    <n v="10"/>
    <s v="D x E"/>
    <x v="1"/>
    <s v=""/>
  </r>
  <r>
    <s v="GST"/>
    <n v="2793"/>
    <s v="06.02.19"/>
    <s v="2019-0066"/>
    <x v="182"/>
    <x v="296"/>
    <n v="1"/>
    <n v="10"/>
    <n v="10"/>
    <s v="D x E"/>
    <x v="1"/>
    <s v=""/>
  </r>
  <r>
    <s v="GST"/>
    <n v="2794"/>
    <s v="06.02.19"/>
    <s v="2019-0066"/>
    <x v="307"/>
    <x v="297"/>
    <n v="1"/>
    <n v="10"/>
    <n v="10"/>
    <s v="D x E"/>
    <x v="1"/>
    <s v=""/>
  </r>
  <r>
    <s v="GST"/>
    <n v="2795"/>
    <s v="06.02.19"/>
    <s v="2019-0066"/>
    <x v="308"/>
    <x v="298"/>
    <n v="1"/>
    <n v="10"/>
    <n v="10"/>
    <s v="D x E"/>
    <x v="1"/>
    <s v=""/>
  </r>
  <r>
    <s v="GST"/>
    <n v="2796"/>
    <s v="06.02.19"/>
    <s v="2019-0066"/>
    <x v="309"/>
    <x v="299"/>
    <n v="1"/>
    <n v="10"/>
    <n v="10"/>
    <s v="D x E"/>
    <x v="1"/>
    <s v=""/>
  </r>
  <r>
    <s v="GST"/>
    <n v="2830"/>
    <s v="06.02.19"/>
    <s v="2019-0067"/>
    <x v="163"/>
    <x v="22"/>
    <n v="1"/>
    <n v="10"/>
    <n v="10"/>
    <s v="D x E"/>
    <x v="1"/>
    <s v=""/>
  </r>
  <r>
    <s v="GST"/>
    <n v="2831"/>
    <s v="06.02.19"/>
    <s v="2019-0067"/>
    <x v="310"/>
    <x v="300"/>
    <m/>
    <m/>
    <n v="50"/>
    <s v="Qty column"/>
    <x v="1"/>
    <s v=""/>
  </r>
  <r>
    <s v="GST"/>
    <n v="2832"/>
    <s v="06.02.19"/>
    <s v="2019-0067"/>
    <x v="311"/>
    <x v="301"/>
    <m/>
    <m/>
    <n v="10"/>
    <s v="Qty column"/>
    <x v="1"/>
    <s v=""/>
  </r>
  <r>
    <s v="GST"/>
    <n v="2833"/>
    <s v="06.02.19"/>
    <s v="2019-0067"/>
    <x v="161"/>
    <x v="157"/>
    <m/>
    <m/>
    <n v="10"/>
    <s v="Qty column"/>
    <x v="1"/>
    <s v=""/>
  </r>
  <r>
    <s v="GST"/>
    <n v="2834"/>
    <s v="06.02.19"/>
    <s v="2019-0067"/>
    <x v="202"/>
    <x v="195"/>
    <m/>
    <m/>
    <n v="25"/>
    <s v="Qty column"/>
    <x v="1"/>
    <s v=""/>
  </r>
  <r>
    <s v="GST"/>
    <n v="2835"/>
    <s v="06.02.19"/>
    <s v="2019-0067"/>
    <x v="162"/>
    <x v="158"/>
    <m/>
    <n v="25"/>
    <n v="25"/>
    <s v="Qty column"/>
    <x v="1"/>
    <s v=""/>
  </r>
  <r>
    <s v="GST"/>
    <n v="2836"/>
    <s v="06.02.19"/>
    <s v="2019-0067"/>
    <x v="114"/>
    <x v="108"/>
    <m/>
    <n v="25"/>
    <n v="25"/>
    <s v="Qty column"/>
    <x v="1"/>
    <s v=""/>
  </r>
  <r>
    <s v="GST"/>
    <n v="2837"/>
    <s v="06.02.19"/>
    <s v="2019-0067"/>
    <x v="312"/>
    <x v="109"/>
    <m/>
    <n v="25"/>
    <n v="25"/>
    <s v="Qty column"/>
    <x v="1"/>
    <s v=""/>
  </r>
  <r>
    <s v="GST"/>
    <n v="2838"/>
    <s v="06.02.19"/>
    <s v="2019-0067"/>
    <x v="313"/>
    <x v="302"/>
    <m/>
    <m/>
    <n v="10"/>
    <s v="Qty column"/>
    <x v="1"/>
    <s v=""/>
  </r>
  <r>
    <s v="GST"/>
    <n v="2839"/>
    <s v="06.02.19"/>
    <s v="2019-0067"/>
    <x v="212"/>
    <x v="205"/>
    <m/>
    <m/>
    <n v="50"/>
    <s v="Qty column"/>
    <x v="1"/>
    <s v=""/>
  </r>
  <r>
    <s v="GST"/>
    <n v="2840"/>
    <s v="06.02.19"/>
    <s v="2019-0067"/>
    <x v="112"/>
    <x v="44"/>
    <m/>
    <n v="25"/>
    <n v="25"/>
    <s v="Qty column"/>
    <x v="1"/>
    <s v=""/>
  </r>
  <r>
    <s v="GST"/>
    <n v="2870"/>
    <s v="5.2.19"/>
    <s v="2019-0068"/>
    <x v="33"/>
    <x v="33"/>
    <m/>
    <n v="2"/>
    <n v="2"/>
    <s v="Qty column"/>
    <x v="1"/>
    <s v=""/>
  </r>
  <r>
    <s v="GST"/>
    <n v="2871"/>
    <s v="5.2.19"/>
    <s v="2019-0068"/>
    <x v="181"/>
    <x v="303"/>
    <m/>
    <n v="2"/>
    <n v="2"/>
    <s v="Qty column"/>
    <x v="1"/>
    <s v=""/>
  </r>
  <r>
    <s v="GST"/>
    <n v="2872"/>
    <s v="5.2.19"/>
    <s v="2019-0068"/>
    <x v="39"/>
    <x v="39"/>
    <m/>
    <n v="2"/>
    <n v="2"/>
    <s v="Qty column"/>
    <x v="1"/>
    <s v=""/>
  </r>
  <r>
    <s v="GST"/>
    <n v="2873"/>
    <s v="5.2.19"/>
    <s v="2019-0068"/>
    <x v="219"/>
    <x v="210"/>
    <n v="1"/>
    <n v="2"/>
    <n v="2"/>
    <s v="D x E"/>
    <x v="1"/>
    <s v=""/>
  </r>
  <r>
    <s v="GST"/>
    <n v="2874"/>
    <s v="5.2.19"/>
    <s v="2019-0068"/>
    <x v="314"/>
    <x v="304"/>
    <m/>
    <n v="1"/>
    <n v="1"/>
    <s v="Qty column"/>
    <x v="1"/>
    <s v=""/>
  </r>
  <r>
    <s v="GST"/>
    <n v="2875"/>
    <s v="5.2.19"/>
    <s v="2019-0068"/>
    <x v="87"/>
    <x v="81"/>
    <m/>
    <n v="2"/>
    <n v="2"/>
    <s v="Qty column"/>
    <x v="1"/>
    <s v=""/>
  </r>
  <r>
    <s v="GST"/>
    <n v="2876"/>
    <s v="5.2.19"/>
    <s v="2019-0068"/>
    <x v="236"/>
    <x v="225"/>
    <n v="1"/>
    <n v="3"/>
    <n v="3"/>
    <s v="D x E"/>
    <x v="1"/>
    <s v=""/>
  </r>
  <r>
    <s v="GST"/>
    <n v="2877"/>
    <s v="5.2.19"/>
    <s v="2019-0068"/>
    <x v="315"/>
    <x v="305"/>
    <m/>
    <n v="2"/>
    <n v="2"/>
    <s v="Qty column"/>
    <x v="1"/>
    <s v=""/>
  </r>
  <r>
    <s v="GST"/>
    <n v="2878"/>
    <s v="5.2.19"/>
    <s v="2019-0068"/>
    <x v="237"/>
    <x v="226"/>
    <n v="1"/>
    <n v="3"/>
    <n v="3"/>
    <s v="D x E"/>
    <x v="1"/>
    <s v=""/>
  </r>
  <r>
    <s v="GST"/>
    <n v="2879"/>
    <s v="5.2.19"/>
    <s v="2019-0068"/>
    <x v="316"/>
    <x v="306"/>
    <n v="1"/>
    <n v="2"/>
    <n v="2"/>
    <s v="D x E"/>
    <x v="1"/>
    <s v=""/>
  </r>
  <r>
    <s v="GST"/>
    <n v="2880"/>
    <s v="5.2.19"/>
    <s v="2019-0068"/>
    <x v="99"/>
    <x v="121"/>
    <n v="1"/>
    <n v="5"/>
    <n v="5"/>
    <s v="D x E"/>
    <x v="1"/>
    <s v=""/>
  </r>
  <r>
    <s v="GST"/>
    <n v="2881"/>
    <s v="5.2.19"/>
    <s v="2019-0068"/>
    <x v="317"/>
    <x v="38"/>
    <m/>
    <n v="2"/>
    <n v="2"/>
    <s v="Qty column"/>
    <x v="1"/>
    <s v=""/>
  </r>
  <r>
    <s v="GST"/>
    <n v="2882"/>
    <s v="5.2.19"/>
    <s v="2019-0068"/>
    <x v="272"/>
    <x v="256"/>
    <n v="1"/>
    <n v="3"/>
    <n v="3"/>
    <s v="D x E"/>
    <x v="1"/>
    <s v=""/>
  </r>
  <r>
    <s v="GST"/>
    <n v="2883"/>
    <s v="5.2.19"/>
    <s v="2019-0068"/>
    <x v="118"/>
    <x v="69"/>
    <m/>
    <n v="2"/>
    <n v="2"/>
    <s v="Qty column"/>
    <x v="1"/>
    <s v=""/>
  </r>
  <r>
    <s v="GST"/>
    <n v="2884"/>
    <s v="5.2.19"/>
    <s v="2019-0068"/>
    <x v="318"/>
    <x v="113"/>
    <m/>
    <n v="2"/>
    <n v="2"/>
    <s v="Qty column"/>
    <x v="1"/>
    <s v=""/>
  </r>
  <r>
    <s v="GST"/>
    <n v="2885"/>
    <s v="5.2.19"/>
    <s v="2019-0068"/>
    <x v="319"/>
    <x v="307"/>
    <n v="1"/>
    <n v="2"/>
    <n v="2"/>
    <s v="D x E"/>
    <x v="1"/>
    <s v=""/>
  </r>
  <r>
    <s v="GST"/>
    <n v="2886"/>
    <s v="5.2.19"/>
    <s v="2019-0068"/>
    <x v="0"/>
    <x v="0"/>
    <n v="1"/>
    <n v="2"/>
    <n v="2"/>
    <s v="D x E"/>
    <x v="1"/>
    <s v=""/>
  </r>
  <r>
    <s v="GST"/>
    <n v="2887"/>
    <s v="5.2.19"/>
    <s v="2019-0068"/>
    <x v="229"/>
    <x v="219"/>
    <n v="2"/>
    <n v="5"/>
    <n v="10"/>
    <s v="D x E"/>
    <x v="1"/>
    <s v=""/>
  </r>
  <r>
    <s v="GST"/>
    <n v="2888"/>
    <s v="5.2.19"/>
    <s v="2019-0068"/>
    <x v="221"/>
    <x v="212"/>
    <m/>
    <n v="2"/>
    <n v="2"/>
    <s v="Qty column"/>
    <x v="1"/>
    <s v=""/>
  </r>
  <r>
    <s v="GST"/>
    <n v="2890"/>
    <s v="5.2.19"/>
    <s v="2019-0068"/>
    <x v="320"/>
    <x v="308"/>
    <n v="1"/>
    <n v="3"/>
    <n v="3"/>
    <s v="D x E"/>
    <x v="1"/>
    <s v=""/>
  </r>
  <r>
    <s v="GST"/>
    <n v="2891"/>
    <s v="5.2.19"/>
    <s v="2019-0068"/>
    <x v="321"/>
    <x v="309"/>
    <m/>
    <n v="3"/>
    <n v="3"/>
    <s v="Qty column"/>
    <x v="1"/>
    <s v=""/>
  </r>
  <r>
    <s v="GST"/>
    <n v="2893"/>
    <s v="5.2.19"/>
    <s v="2019-0068"/>
    <x v="264"/>
    <x v="310"/>
    <m/>
    <n v="2"/>
    <n v="2"/>
    <s v="Qty column"/>
    <x v="1"/>
    <s v=""/>
  </r>
  <r>
    <s v="GST"/>
    <n v="2895"/>
    <s v="5.2.19"/>
    <s v="2019-0068"/>
    <x v="19"/>
    <x v="122"/>
    <n v="1"/>
    <n v="5"/>
    <n v="5"/>
    <s v="D x E"/>
    <x v="1"/>
    <s v=""/>
  </r>
  <r>
    <s v="GST"/>
    <n v="2897"/>
    <s v="5.2.19"/>
    <s v="2019-0068"/>
    <x v="322"/>
    <x v="296"/>
    <m/>
    <n v="2"/>
    <n v="2"/>
    <s v="Qty column"/>
    <x v="1"/>
    <s v=""/>
  </r>
  <r>
    <s v="GST"/>
    <n v="2898"/>
    <s v="5.2.19"/>
    <s v="2019-0068"/>
    <x v="132"/>
    <x v="125"/>
    <m/>
    <n v="3"/>
    <n v="3"/>
    <s v="Qty column"/>
    <x v="1"/>
    <s v=""/>
  </r>
  <r>
    <s v="GST"/>
    <n v="2899"/>
    <s v="5.2.19"/>
    <s v="2019-0068"/>
    <x v="293"/>
    <x v="233"/>
    <m/>
    <n v="5"/>
    <n v="5"/>
    <s v="Qty column"/>
    <x v="1"/>
    <s v=""/>
  </r>
  <r>
    <s v="GST"/>
    <n v="2900"/>
    <s v="5.2.19"/>
    <s v="2019-0068"/>
    <x v="264"/>
    <x v="311"/>
    <m/>
    <n v="2"/>
    <n v="2"/>
    <s v="Qty column"/>
    <x v="1"/>
    <s v=""/>
  </r>
  <r>
    <s v="GST"/>
    <n v="2902"/>
    <s v="5.2.19"/>
    <s v="2019-0068"/>
    <x v="248"/>
    <x v="236"/>
    <n v="1"/>
    <n v="15"/>
    <n v="15"/>
    <s v="D x E"/>
    <x v="1"/>
    <s v=""/>
  </r>
  <r>
    <s v="GST"/>
    <n v="2903"/>
    <s v="5.2.19"/>
    <s v="2019-0068"/>
    <x v="141"/>
    <x v="135"/>
    <n v="1"/>
    <n v="1"/>
    <n v="1"/>
    <s v="D x E"/>
    <x v="1"/>
    <s v=""/>
  </r>
  <r>
    <s v="GST"/>
    <n v="2904"/>
    <s v="5.2.19"/>
    <s v="2019-0068"/>
    <x v="140"/>
    <x v="134"/>
    <m/>
    <n v="1"/>
    <n v="1"/>
    <s v="Qty column"/>
    <x v="1"/>
    <s v=""/>
  </r>
  <r>
    <s v="GST"/>
    <n v="2905"/>
    <s v="5.2.19"/>
    <s v="2019-0068"/>
    <x v="168"/>
    <x v="164"/>
    <n v="1"/>
    <n v="3"/>
    <n v="3"/>
    <s v="D x E"/>
    <x v="1"/>
    <s v=""/>
  </r>
  <r>
    <s v="GST"/>
    <n v="2937"/>
    <s v="5.2.19"/>
    <s v="2019-0069"/>
    <x v="323"/>
    <x v="312"/>
    <n v="1"/>
    <n v="10"/>
    <n v="10"/>
    <s v="D x E"/>
    <x v="0"/>
    <s v="CHALLAN!row 2952 'CANCEL'"/>
  </r>
  <r>
    <s v="GST"/>
    <n v="2938"/>
    <s v="5.2.19"/>
    <s v="2019-0069"/>
    <x v="324"/>
    <x v="313"/>
    <n v="2"/>
    <n v="10"/>
    <n v="20"/>
    <s v="D x E"/>
    <x v="0"/>
    <s v="CHALLAN!row 2952 'CANCEL'"/>
  </r>
  <r>
    <s v="GST"/>
    <n v="2940"/>
    <s v="5.2.19"/>
    <s v="2019-0069"/>
    <x v="88"/>
    <x v="22"/>
    <n v="1"/>
    <n v="50"/>
    <n v="50"/>
    <s v="D x E"/>
    <x v="0"/>
    <s v="CHALLAN!row 2952 'CANCEL'"/>
  </r>
  <r>
    <s v="GST"/>
    <n v="2941"/>
    <s v="5.2.19"/>
    <s v="2019-0069"/>
    <x v="89"/>
    <x v="22"/>
    <n v="1"/>
    <n v="50"/>
    <n v="50"/>
    <s v="D x E"/>
    <x v="0"/>
    <s v="CHALLAN!row 2952 'CANCEL'"/>
  </r>
  <r>
    <s v="GST"/>
    <n v="2942"/>
    <s v="5.2.19"/>
    <s v="2019-0069"/>
    <x v="90"/>
    <x v="22"/>
    <n v="1"/>
    <n v="50"/>
    <n v="50"/>
    <s v="D x E"/>
    <x v="0"/>
    <s v="CHALLAN!row 2952 'CANCEL'"/>
  </r>
  <r>
    <s v="GST"/>
    <n v="2943"/>
    <s v="5.2.19"/>
    <s v="2019-0069"/>
    <x v="134"/>
    <x v="128"/>
    <n v="1"/>
    <n v="2"/>
    <n v="2"/>
    <s v="D x E"/>
    <x v="0"/>
    <s v="CHALLAN!row 2952 'CANCEL'"/>
  </r>
  <r>
    <s v="GST"/>
    <n v="2945"/>
    <s v="5.2.19"/>
    <s v="2019-0069"/>
    <x v="153"/>
    <x v="145"/>
    <m/>
    <n v="10"/>
    <n v="10"/>
    <s v="Qty column"/>
    <x v="0"/>
    <s v="CHALLAN!row 2952 'CANCEL'"/>
  </r>
  <r>
    <s v="GST"/>
    <n v="2947"/>
    <s v="5.2.19"/>
    <s v="2019-0069"/>
    <x v="139"/>
    <x v="133"/>
    <n v="2"/>
    <n v="4"/>
    <n v="8"/>
    <s v="D x E"/>
    <x v="0"/>
    <s v="CHALLAN!row 2952 'CANCEL'"/>
  </r>
  <r>
    <s v="GST"/>
    <n v="2986"/>
    <s v="5.2.19"/>
    <s v="2019-0070"/>
    <x v="284"/>
    <x v="314"/>
    <n v="1"/>
    <n v="3"/>
    <n v="3"/>
    <s v="D x E"/>
    <x v="1"/>
    <s v=""/>
  </r>
  <r>
    <s v="GST"/>
    <n v="2987"/>
    <s v="5.2.19"/>
    <s v="2019-0070"/>
    <x v="76"/>
    <x v="71"/>
    <n v="1"/>
    <n v="5"/>
    <n v="5"/>
    <s v="D x E"/>
    <x v="1"/>
    <s v=""/>
  </r>
  <r>
    <s v="GST"/>
    <n v="2988"/>
    <s v="5.2.19"/>
    <s v="2019-0070"/>
    <x v="325"/>
    <x v="315"/>
    <n v="1"/>
    <n v="5"/>
    <n v="5"/>
    <s v="D x E"/>
    <x v="1"/>
    <s v=""/>
  </r>
  <r>
    <s v="GST"/>
    <n v="2989"/>
    <s v="5.2.19"/>
    <s v="2019-0070"/>
    <x v="48"/>
    <x v="48"/>
    <n v="1"/>
    <n v="3"/>
    <n v="3"/>
    <s v="D x E"/>
    <x v="1"/>
    <s v=""/>
  </r>
  <r>
    <s v="GST"/>
    <n v="2990"/>
    <s v="5.2.19"/>
    <s v="2019-0070"/>
    <x v="12"/>
    <x v="12"/>
    <n v="1"/>
    <n v="5"/>
    <n v="5"/>
    <s v="D x E"/>
    <x v="1"/>
    <s v=""/>
  </r>
  <r>
    <s v="GST"/>
    <n v="2991"/>
    <s v="5.2.19"/>
    <s v="2019-0070"/>
    <x v="5"/>
    <x v="5"/>
    <n v="1"/>
    <n v="3"/>
    <n v="3"/>
    <s v="D x E"/>
    <x v="1"/>
    <s v=""/>
  </r>
  <r>
    <s v="GST"/>
    <n v="2992"/>
    <s v="5.2.19"/>
    <s v="2019-0070"/>
    <x v="194"/>
    <x v="187"/>
    <m/>
    <n v="3"/>
    <n v="3"/>
    <s v="Qty column"/>
    <x v="1"/>
    <s v=""/>
  </r>
  <r>
    <s v="GST"/>
    <n v="2993"/>
    <s v="5.2.19"/>
    <s v="2019-0070"/>
    <x v="326"/>
    <x v="316"/>
    <m/>
    <n v="3"/>
    <n v="3"/>
    <s v="Qty column"/>
    <x v="1"/>
    <s v=""/>
  </r>
  <r>
    <s v="GST"/>
    <n v="2994"/>
    <s v="5.2.19"/>
    <s v="2019-0070"/>
    <x v="327"/>
    <x v="317"/>
    <n v="1"/>
    <n v="5"/>
    <n v="5"/>
    <s v="D x E"/>
    <x v="1"/>
    <s v=""/>
  </r>
  <r>
    <s v="GST"/>
    <n v="2995"/>
    <s v="5.2.19"/>
    <s v="2019-0070"/>
    <x v="291"/>
    <x v="318"/>
    <n v="1"/>
    <n v="1"/>
    <n v="1"/>
    <s v="D x E"/>
    <x v="1"/>
    <s v=""/>
  </r>
  <r>
    <s v="GST"/>
    <n v="2996"/>
    <s v="5.2.19"/>
    <s v="2019-0070"/>
    <x v="92"/>
    <x v="84"/>
    <m/>
    <n v="1"/>
    <n v="1"/>
    <s v="Qty column"/>
    <x v="1"/>
    <s v=""/>
  </r>
  <r>
    <s v="GST"/>
    <n v="3028"/>
    <s v="5.2.19"/>
    <s v="2019-0071"/>
    <x v="328"/>
    <x v="55"/>
    <n v="3"/>
    <n v="10"/>
    <n v="30"/>
    <s v="D x E"/>
    <x v="1"/>
    <s v=""/>
  </r>
  <r>
    <s v="GST"/>
    <n v="3061"/>
    <s v="07.02.19"/>
    <s v="2019-0072"/>
    <x v="329"/>
    <x v="22"/>
    <n v="1"/>
    <n v="20"/>
    <n v="20"/>
    <s v="D x E"/>
    <x v="1"/>
    <s v=""/>
  </r>
  <r>
    <s v="GST"/>
    <n v="3062"/>
    <s v="07.02.19"/>
    <s v="2019-0072"/>
    <x v="330"/>
    <x v="302"/>
    <n v="4"/>
    <n v="1"/>
    <n v="4"/>
    <s v="D x E"/>
    <x v="1"/>
    <s v=""/>
  </r>
  <r>
    <s v="GST"/>
    <n v="3063"/>
    <s v="07.02.19"/>
    <s v="2019-0072"/>
    <x v="84"/>
    <x v="79"/>
    <n v="1"/>
    <n v="25"/>
    <n v="25"/>
    <s v="D x E"/>
    <x v="1"/>
    <s v=""/>
  </r>
  <r>
    <s v="GST"/>
    <n v="3064"/>
    <s v="07.02.19"/>
    <s v="2019-0072"/>
    <x v="22"/>
    <x v="22"/>
    <n v="6"/>
    <n v="2"/>
    <n v="12"/>
    <s v="D x E"/>
    <x v="1"/>
    <s v=""/>
  </r>
  <r>
    <s v="GST"/>
    <n v="3066"/>
    <s v="07.02.19"/>
    <s v="2019-0072"/>
    <x v="22"/>
    <x v="319"/>
    <n v="1"/>
    <n v="6"/>
    <n v="6"/>
    <s v="D x E"/>
    <x v="1"/>
    <s v=""/>
  </r>
  <r>
    <s v="GST"/>
    <n v="3068"/>
    <s v="07.02.19"/>
    <s v="2019-0072"/>
    <x v="331"/>
    <x v="320"/>
    <n v="2"/>
    <n v="25"/>
    <n v="50"/>
    <s v="D x E"/>
    <x v="1"/>
    <s v=""/>
  </r>
  <r>
    <s v="GST"/>
    <n v="3069"/>
    <s v="07.02.19"/>
    <s v="2019-0072"/>
    <x v="114"/>
    <x v="108"/>
    <n v="2"/>
    <n v="25"/>
    <n v="50"/>
    <s v="D x E"/>
    <x v="1"/>
    <s v=""/>
  </r>
  <r>
    <s v="GST"/>
    <n v="3070"/>
    <s v="07.02.19"/>
    <s v="2019-0072"/>
    <x v="332"/>
    <x v="109"/>
    <n v="2"/>
    <n v="25"/>
    <n v="50"/>
    <s v="D x E"/>
    <x v="1"/>
    <s v=""/>
  </r>
  <r>
    <s v="GST"/>
    <n v="3071"/>
    <s v="07.02.19"/>
    <s v="2019-0072"/>
    <x v="58"/>
    <x v="56"/>
    <n v="1"/>
    <n v="100"/>
    <n v="100"/>
    <s v="D x E"/>
    <x v="1"/>
    <s v=""/>
  </r>
  <r>
    <s v="GST"/>
    <n v="3073"/>
    <s v="07.02.19"/>
    <s v="2019-0072"/>
    <x v="119"/>
    <x v="113"/>
    <n v="1"/>
    <n v="5"/>
    <n v="5"/>
    <s v="D x E"/>
    <x v="1"/>
    <s v=""/>
  </r>
  <r>
    <s v="GST"/>
    <n v="3074"/>
    <s v="07.02.19"/>
    <s v="2019-0072"/>
    <x v="72"/>
    <x v="67"/>
    <n v="1"/>
    <n v="5"/>
    <n v="5"/>
    <s v="D x E"/>
    <x v="1"/>
    <s v=""/>
  </r>
  <r>
    <s v="GST"/>
    <n v="3076"/>
    <s v="07.02.19"/>
    <s v="2019-0072"/>
    <x v="333"/>
    <x v="321"/>
    <n v="1"/>
    <n v="30"/>
    <n v="30"/>
    <s v="D x E"/>
    <x v="1"/>
    <s v=""/>
  </r>
  <r>
    <s v="GST"/>
    <n v="3078"/>
    <s v="07.02.19"/>
    <s v="2019-0072"/>
    <x v="334"/>
    <x v="322"/>
    <n v="1"/>
    <n v="10"/>
    <n v="10"/>
    <s v="D x E"/>
    <x v="1"/>
    <s v=""/>
  </r>
  <r>
    <s v="GST"/>
    <n v="3080"/>
    <s v="07.02.19"/>
    <s v="2019-0072"/>
    <x v="335"/>
    <x v="323"/>
    <n v="1"/>
    <n v="10"/>
    <n v="10"/>
    <s v="D x E"/>
    <x v="1"/>
    <s v=""/>
  </r>
  <r>
    <s v="GST"/>
    <n v="3081"/>
    <s v="07.02.19"/>
    <s v="2019-0072"/>
    <x v="105"/>
    <x v="241"/>
    <n v="1"/>
    <n v="10"/>
    <n v="10"/>
    <s v="D x E"/>
    <x v="1"/>
    <s v=""/>
  </r>
  <r>
    <s v="GST"/>
    <n v="3110"/>
    <s v="07.02.19"/>
    <s v="2019-0073"/>
    <x v="114"/>
    <x v="108"/>
    <m/>
    <m/>
    <n v="50"/>
    <s v="Qty column"/>
    <x v="1"/>
    <s v=""/>
  </r>
  <r>
    <s v="GST"/>
    <n v="3111"/>
    <s v="07.02.19"/>
    <s v="2019-0073"/>
    <x v="332"/>
    <x v="109"/>
    <m/>
    <m/>
    <n v="50"/>
    <s v="Qty column"/>
    <x v="1"/>
    <s v=""/>
  </r>
  <r>
    <s v="GST"/>
    <n v="3112"/>
    <s v="07.02.19"/>
    <s v="2019-0073"/>
    <x v="44"/>
    <x v="44"/>
    <m/>
    <m/>
    <n v="50"/>
    <s v="Qty column"/>
    <x v="1"/>
    <s v=""/>
  </r>
  <r>
    <s v="GST"/>
    <n v="3114"/>
    <s v="07.02.19"/>
    <s v="2019-0073"/>
    <x v="336"/>
    <x v="324"/>
    <n v="1"/>
    <n v="5"/>
    <n v="5"/>
    <s v="D x E"/>
    <x v="1"/>
    <s v=""/>
  </r>
  <r>
    <s v="GST"/>
    <n v="3115"/>
    <s v="07.02.19"/>
    <s v="2019-0073"/>
    <x v="70"/>
    <x v="66"/>
    <n v="1"/>
    <n v="5"/>
    <n v="5"/>
    <s v="D x E"/>
    <x v="1"/>
    <s v=""/>
  </r>
  <r>
    <s v="GST"/>
    <n v="3116"/>
    <s v="07.02.19"/>
    <s v="2019-0073"/>
    <x v="42"/>
    <x v="42"/>
    <n v="1"/>
    <n v="5"/>
    <n v="5"/>
    <s v="D x E"/>
    <x v="1"/>
    <s v=""/>
  </r>
  <r>
    <s v="GST"/>
    <n v="3153"/>
    <s v="09.02.19"/>
    <s v="2019-0074"/>
    <x v="226"/>
    <x v="216"/>
    <n v="1"/>
    <n v="5"/>
    <n v="5"/>
    <s v="D x E"/>
    <x v="1"/>
    <s v=""/>
  </r>
  <r>
    <s v="GST"/>
    <n v="3154"/>
    <s v="09.02.19"/>
    <s v="2019-0074"/>
    <x v="39"/>
    <x v="39"/>
    <n v="1"/>
    <n v="5"/>
    <n v="5"/>
    <s v="D x E"/>
    <x v="1"/>
    <s v=""/>
  </r>
  <r>
    <s v="GST"/>
    <n v="3185"/>
    <s v="09.02.19"/>
    <s v="2019-0075"/>
    <x v="337"/>
    <x v="306"/>
    <n v="1"/>
    <n v="5"/>
    <n v="5"/>
    <s v="D x E"/>
    <x v="1"/>
    <s v=""/>
  </r>
  <r>
    <s v="GST"/>
    <n v="3187"/>
    <s v="09.02.19"/>
    <s v="2019-0075"/>
    <x v="107"/>
    <x v="101"/>
    <n v="2"/>
    <n v="10"/>
    <n v="20"/>
    <s v="D x E"/>
    <x v="1"/>
    <s v=""/>
  </r>
  <r>
    <s v="GST"/>
    <n v="3188"/>
    <s v="09.02.19"/>
    <s v="2019-0075"/>
    <x v="334"/>
    <x v="322"/>
    <n v="1"/>
    <n v="10"/>
    <n v="10"/>
    <s v="D x E"/>
    <x v="1"/>
    <s v=""/>
  </r>
  <r>
    <s v="GST"/>
    <n v="3190"/>
    <s v="09.02.19"/>
    <s v="2019-0075"/>
    <x v="40"/>
    <x v="40"/>
    <n v="1"/>
    <n v="5"/>
    <n v="5"/>
    <s v="D x E"/>
    <x v="1"/>
    <s v=""/>
  </r>
  <r>
    <s v="GST"/>
    <n v="3191"/>
    <s v="09.02.19"/>
    <s v="2019-0075"/>
    <x v="118"/>
    <x v="69"/>
    <n v="1"/>
    <n v="5"/>
    <n v="5"/>
    <s v="D x E"/>
    <x v="1"/>
    <s v=""/>
  </r>
  <r>
    <s v="GST"/>
    <n v="3226"/>
    <s v="09.02.19"/>
    <s v="2019-0076"/>
    <x v="146"/>
    <x v="140"/>
    <m/>
    <n v="25"/>
    <n v="200"/>
    <s v="Qty column"/>
    <x v="0"/>
    <s v="CHALLAN!row 3232 'CANCEL'"/>
  </r>
  <r>
    <s v="GST"/>
    <n v="3227"/>
    <s v="09.02.19"/>
    <s v="2019-0076"/>
    <x v="338"/>
    <x v="55"/>
    <m/>
    <m/>
    <n v="1"/>
    <s v="Qty column"/>
    <x v="0"/>
    <s v="CHALLAN!row 3232 'CANCEL'"/>
  </r>
  <r>
    <s v="GST"/>
    <n v="3261"/>
    <s v="09.02.19"/>
    <s v="2019-0077"/>
    <x v="163"/>
    <x v="22"/>
    <n v="2"/>
    <n v="10"/>
    <n v="20"/>
    <s v="D x E"/>
    <x v="1"/>
    <s v=""/>
  </r>
  <r>
    <s v="GST"/>
    <n v="3262"/>
    <s v="09.02.19"/>
    <s v="2019-0077"/>
    <x v="310"/>
    <x v="300"/>
    <m/>
    <n v="100"/>
    <n v="100"/>
    <s v="Qty column"/>
    <x v="1"/>
    <s v=""/>
  </r>
  <r>
    <s v="GST"/>
    <n v="3264"/>
    <s v="09.02.19"/>
    <s v="2019-0077"/>
    <x v="339"/>
    <x v="325"/>
    <n v="1"/>
    <n v="200"/>
    <n v="200"/>
    <s v="D x E"/>
    <x v="1"/>
    <s v=""/>
  </r>
  <r>
    <s v="GST"/>
    <n v="3265"/>
    <s v="09.02.19"/>
    <s v="2019-0077"/>
    <x v="340"/>
    <x v="326"/>
    <n v="1"/>
    <n v="200"/>
    <n v="200"/>
    <s v="D x E"/>
    <x v="1"/>
    <s v=""/>
  </r>
  <r>
    <s v="GST"/>
    <n v="3267"/>
    <s v="09.02.19"/>
    <s v="2019-0077"/>
    <x v="341"/>
    <x v="320"/>
    <m/>
    <n v="25"/>
    <n v="25"/>
    <s v="Qty column"/>
    <x v="1"/>
    <s v=""/>
  </r>
  <r>
    <s v="GST"/>
    <n v="3268"/>
    <s v="09.02.19"/>
    <s v="2019-0077"/>
    <x v="114"/>
    <x v="108"/>
    <m/>
    <n v="25"/>
    <n v="25"/>
    <s v="Qty column"/>
    <x v="1"/>
    <s v=""/>
  </r>
  <r>
    <s v="GST"/>
    <n v="3269"/>
    <s v="09.02.19"/>
    <s v="2019-0077"/>
    <x v="332"/>
    <x v="109"/>
    <m/>
    <n v="25"/>
    <n v="25"/>
    <s v="Qty column"/>
    <x v="1"/>
    <s v=""/>
  </r>
  <r>
    <s v="GST"/>
    <n v="3270"/>
    <s v="09.02.19"/>
    <s v="2019-0077"/>
    <x v="342"/>
    <x v="327"/>
    <m/>
    <n v="25"/>
    <n v="25"/>
    <s v="Qty column"/>
    <x v="1"/>
    <s v=""/>
  </r>
  <r>
    <s v="GST"/>
    <n v="3271"/>
    <s v="09.02.19"/>
    <s v="2019-0077"/>
    <x v="58"/>
    <x v="56"/>
    <n v="1"/>
    <n v="100"/>
    <n v="100"/>
    <s v="D x E"/>
    <x v="1"/>
    <s v=""/>
  </r>
  <r>
    <s v="GST"/>
    <n v="3272"/>
    <s v="09.02.19"/>
    <s v="2019-0077"/>
    <x v="343"/>
    <x v="328"/>
    <m/>
    <m/>
    <n v="100"/>
    <s v="Qty column"/>
    <x v="1"/>
    <s v=""/>
  </r>
  <r>
    <s v="GST"/>
    <n v="3301"/>
    <s v="09.02.19"/>
    <s v="2019-0078"/>
    <x v="132"/>
    <x v="125"/>
    <m/>
    <m/>
    <n v="2"/>
    <s v="Qty column"/>
    <x v="0"/>
    <s v="CHALLAN!row 3317 'CANCEL'"/>
  </r>
  <r>
    <s v="GST"/>
    <n v="3302"/>
    <s v="09.02.19"/>
    <s v="2019-0078"/>
    <x v="265"/>
    <x v="329"/>
    <m/>
    <m/>
    <n v="2"/>
    <s v="Qty column"/>
    <x v="0"/>
    <s v="CHALLAN!row 3317 'CANCEL'"/>
  </r>
  <r>
    <s v="GST"/>
    <n v="3303"/>
    <s v="09.02.19"/>
    <s v="2019-0078"/>
    <x v="289"/>
    <x v="279"/>
    <m/>
    <m/>
    <n v="2"/>
    <s v="Qty column"/>
    <x v="0"/>
    <s v="CHALLAN!row 3317 'CANCEL'"/>
  </r>
  <r>
    <s v="GST"/>
    <n v="3304"/>
    <s v="09.02.19"/>
    <s v="2019-0078"/>
    <x v="344"/>
    <x v="330"/>
    <m/>
    <m/>
    <n v="1"/>
    <s v="Qty column"/>
    <x v="0"/>
    <s v="CHALLAN!row 3317 'CANCEL'"/>
  </r>
  <r>
    <s v="GST"/>
    <n v="3306"/>
    <s v="09.02.19"/>
    <s v="2019-0078"/>
    <x v="99"/>
    <x v="121"/>
    <m/>
    <m/>
    <n v="1"/>
    <s v="Qty column"/>
    <x v="0"/>
    <s v="CHALLAN!row 3317 'CANCEL'"/>
  </r>
  <r>
    <s v="GST"/>
    <n v="3307"/>
    <s v="09.02.19"/>
    <s v="2019-0078"/>
    <x v="345"/>
    <x v="331"/>
    <m/>
    <m/>
    <n v="3"/>
    <s v="Qty column"/>
    <x v="0"/>
    <s v="CHALLAN!row 3317 'CANCEL'"/>
  </r>
  <r>
    <s v="GST"/>
    <n v="3308"/>
    <s v="09.02.19"/>
    <s v="2019-0078"/>
    <x v="318"/>
    <x v="113"/>
    <m/>
    <m/>
    <n v="3"/>
    <s v="Qty column"/>
    <x v="0"/>
    <s v="CHALLAN!row 3317 'CANCEL'"/>
  </r>
  <r>
    <s v="GST"/>
    <n v="3309"/>
    <s v="09.02.19"/>
    <s v="2019-0078"/>
    <x v="118"/>
    <x v="69"/>
    <m/>
    <m/>
    <n v="2"/>
    <s v="Qty column"/>
    <x v="0"/>
    <s v="CHALLAN!row 3317 'CANCEL'"/>
  </r>
  <r>
    <s v="GST"/>
    <n v="3310"/>
    <s v="09.02.19"/>
    <s v="2019-0078"/>
    <x v="221"/>
    <x v="212"/>
    <m/>
    <m/>
    <n v="1"/>
    <s v="Qty column"/>
    <x v="0"/>
    <s v="CHALLAN!row 3317 'CANCEL'"/>
  </r>
  <r>
    <s v="GST"/>
    <n v="3312"/>
    <s v="09.02.19"/>
    <s v="2019-0078"/>
    <x v="23"/>
    <x v="23"/>
    <m/>
    <m/>
    <n v="1"/>
    <s v="Qty column"/>
    <x v="0"/>
    <s v="CHALLAN!row 3317 'CANCEL'"/>
  </r>
  <r>
    <s v="GST"/>
    <n v="3313"/>
    <s v="09.02.19"/>
    <s v="2019-0078"/>
    <x v="28"/>
    <x v="28"/>
    <m/>
    <m/>
    <n v="1"/>
    <s v="Qty column"/>
    <x v="0"/>
    <s v="CHALLAN!row 3317 'CANCEL'"/>
  </r>
  <r>
    <s v="GST"/>
    <n v="3314"/>
    <s v="09.02.19"/>
    <s v="2019-0078"/>
    <x v="189"/>
    <x v="183"/>
    <m/>
    <m/>
    <n v="1"/>
    <s v="Qty column"/>
    <x v="0"/>
    <s v="CHALLAN!row 3317 'CANCEL'"/>
  </r>
  <r>
    <s v="GST"/>
    <n v="3337"/>
    <s v="09.02.19"/>
    <s v="2019-0079"/>
    <x v="49"/>
    <x v="49"/>
    <n v="1"/>
    <n v="4"/>
    <n v="4"/>
    <s v="D x E"/>
    <x v="1"/>
    <s v=""/>
  </r>
  <r>
    <s v="GST"/>
    <n v="3338"/>
    <s v="09.02.19"/>
    <s v="2019-0079"/>
    <x v="50"/>
    <x v="50"/>
    <n v="1"/>
    <n v="4"/>
    <n v="4"/>
    <s v="D x E"/>
    <x v="1"/>
    <s v=""/>
  </r>
  <r>
    <s v="GST"/>
    <n v="3339"/>
    <s v="09.02.19"/>
    <s v="2019-0079"/>
    <x v="22"/>
    <x v="319"/>
    <n v="1"/>
    <n v="6"/>
    <n v="6"/>
    <s v="D x E"/>
    <x v="1"/>
    <s v=""/>
  </r>
  <r>
    <s v="GST"/>
    <n v="3340"/>
    <s v="09.02.19"/>
    <s v="2019-0079"/>
    <x v="31"/>
    <x v="31"/>
    <n v="1"/>
    <n v="5"/>
    <n v="5"/>
    <s v="D x E"/>
    <x v="1"/>
    <s v=""/>
  </r>
  <r>
    <s v="GST"/>
    <n v="3341"/>
    <s v="09.02.19"/>
    <s v="2019-0079"/>
    <x v="200"/>
    <x v="193"/>
    <n v="1"/>
    <n v="4"/>
    <n v="4"/>
    <s v="D x E"/>
    <x v="1"/>
    <s v=""/>
  </r>
  <r>
    <s v="GST"/>
    <n v="3342"/>
    <s v="09.02.19"/>
    <s v="2019-0079"/>
    <x v="201"/>
    <x v="194"/>
    <n v="1"/>
    <n v="4"/>
    <n v="4"/>
    <s v="D x E"/>
    <x v="1"/>
    <s v=""/>
  </r>
  <r>
    <s v="GST"/>
    <n v="3344"/>
    <s v="09.02.19"/>
    <s v="2019-0079"/>
    <x v="2"/>
    <x v="2"/>
    <n v="1"/>
    <n v="5"/>
    <n v="5"/>
    <s v="D x E"/>
    <x v="1"/>
    <s v=""/>
  </r>
  <r>
    <s v="GST"/>
    <n v="3353"/>
    <s v="09.02.19"/>
    <s v="2019-0079"/>
    <x v="51"/>
    <x v="10"/>
    <n v="7"/>
    <m/>
    <n v="32"/>
    <s v="Qty column"/>
    <x v="1"/>
    <s v=""/>
  </r>
  <r>
    <s v="GST"/>
    <n v="3376"/>
    <s v="10.2.19"/>
    <s v="2019-0080"/>
    <x v="346"/>
    <x v="332"/>
    <n v="1"/>
    <n v="5"/>
    <n v="5"/>
    <s v="D x E"/>
    <x v="1"/>
    <s v=""/>
  </r>
  <r>
    <s v="GST"/>
    <n v="3378"/>
    <s v="10.2.19"/>
    <s v="2019-0080"/>
    <x v="347"/>
    <x v="333"/>
    <n v="2"/>
    <n v="5"/>
    <n v="10"/>
    <s v="D x E"/>
    <x v="1"/>
    <s v=""/>
  </r>
  <r>
    <s v="GST"/>
    <n v="3379"/>
    <s v="10.2.19"/>
    <s v="2019-0080"/>
    <x v="348"/>
    <x v="334"/>
    <n v="1"/>
    <n v="10"/>
    <n v="10"/>
    <s v="D x E"/>
    <x v="1"/>
    <s v=""/>
  </r>
  <r>
    <s v="GST"/>
    <n v="3411"/>
    <s v="11.02.19"/>
    <s v="2019-0081"/>
    <x v="349"/>
    <x v="335"/>
    <n v="1"/>
    <n v="50"/>
    <n v="50"/>
    <s v="D x E"/>
    <x v="1"/>
    <s v=""/>
  </r>
  <r>
    <s v="GST"/>
    <n v="3413"/>
    <s v="11.02.19"/>
    <s v="2019-0081"/>
    <x v="246"/>
    <x v="235"/>
    <n v="1"/>
    <n v="50"/>
    <n v="50"/>
    <s v="D x E"/>
    <x v="1"/>
    <s v=""/>
  </r>
  <r>
    <s v="GST"/>
    <n v="3416"/>
    <s v="11.02.19"/>
    <s v="2019-0081"/>
    <x v="112"/>
    <x v="106"/>
    <n v="1"/>
    <n v="5"/>
    <n v="5"/>
    <s v="D x E"/>
    <x v="1"/>
    <s v=""/>
  </r>
  <r>
    <s v="GST"/>
    <n v="3417"/>
    <s v="11.02.19"/>
    <s v="2019-0081"/>
    <x v="120"/>
    <x v="114"/>
    <n v="1"/>
    <n v="5"/>
    <n v="5"/>
    <s v="D x E"/>
    <x v="1"/>
    <s v=""/>
  </r>
  <r>
    <s v="GST"/>
    <n v="3418"/>
    <s v="11.02.19"/>
    <s v="2019-0081"/>
    <x v="108"/>
    <x v="102"/>
    <n v="2"/>
    <n v="5"/>
    <n v="10"/>
    <s v="D x E"/>
    <x v="1"/>
    <s v=""/>
  </r>
  <r>
    <s v="GST"/>
    <n v="3419"/>
    <s v="11.02.19"/>
    <s v="2019-0081"/>
    <x v="218"/>
    <x v="209"/>
    <n v="1"/>
    <n v="5"/>
    <n v="5"/>
    <s v="D x E"/>
    <x v="1"/>
    <s v=""/>
  </r>
  <r>
    <s v="GST"/>
    <n v="3421"/>
    <s v="11.02.19"/>
    <s v="2019-0081"/>
    <x v="350"/>
    <x v="336"/>
    <n v="1"/>
    <n v="10"/>
    <n v="10"/>
    <s v="D x E"/>
    <x v="1"/>
    <s v=""/>
  </r>
  <r>
    <s v="GST"/>
    <n v="3423"/>
    <s v="11.02.19"/>
    <s v="2019-0081"/>
    <x v="351"/>
    <x v="337"/>
    <n v="1"/>
    <n v="30"/>
    <n v="30"/>
    <s v="D x E"/>
    <x v="1"/>
    <s v=""/>
  </r>
  <r>
    <s v="GST"/>
    <n v="3452"/>
    <s v="11.02.19"/>
    <s v="2019-0082"/>
    <x v="11"/>
    <x v="11"/>
    <n v="2"/>
    <n v="5"/>
    <n v="10"/>
    <s v="D x E"/>
    <x v="1"/>
    <s v=""/>
  </r>
  <r>
    <s v="GST"/>
    <n v="3453"/>
    <s v="11.02.19"/>
    <s v="2019-0082"/>
    <x v="219"/>
    <x v="210"/>
    <n v="1"/>
    <n v="5"/>
    <n v="5"/>
    <s v="D x E"/>
    <x v="1"/>
    <s v=""/>
  </r>
  <r>
    <s v="GST"/>
    <n v="3454"/>
    <s v="11.02.19"/>
    <s v="2019-0082"/>
    <x v="352"/>
    <x v="338"/>
    <n v="1"/>
    <n v="5"/>
    <n v="5"/>
    <s v="D x E"/>
    <x v="1"/>
    <s v=""/>
  </r>
  <r>
    <s v="GST"/>
    <n v="3455"/>
    <s v="11.02.19"/>
    <s v="2019-0082"/>
    <x v="47"/>
    <x v="47"/>
    <n v="1"/>
    <n v="5"/>
    <n v="5"/>
    <s v="D x E"/>
    <x v="1"/>
    <s v=""/>
  </r>
  <r>
    <s v="GST"/>
    <n v="3456"/>
    <s v="11.02.19"/>
    <s v="2019-0082"/>
    <x v="70"/>
    <x v="66"/>
    <n v="1"/>
    <n v="5"/>
    <n v="5"/>
    <s v="D x E"/>
    <x v="1"/>
    <s v=""/>
  </r>
  <r>
    <s v="GST"/>
    <n v="3457"/>
    <s v="11.02.19"/>
    <s v="2019-0082"/>
    <x v="268"/>
    <x v="253"/>
    <n v="1"/>
    <n v="5"/>
    <n v="5"/>
    <s v="D x E"/>
    <x v="1"/>
    <s v=""/>
  </r>
  <r>
    <s v="GST"/>
    <n v="3459"/>
    <s v="11.02.19"/>
    <s v="2019-0082"/>
    <x v="87"/>
    <x v="81"/>
    <n v="1"/>
    <n v="5"/>
    <n v="5"/>
    <s v="D x E"/>
    <x v="1"/>
    <s v=""/>
  </r>
  <r>
    <s v="GST"/>
    <n v="3460"/>
    <s v="11.02.19"/>
    <s v="2019-0082"/>
    <x v="112"/>
    <x v="106"/>
    <n v="1"/>
    <n v="5"/>
    <n v="5"/>
    <s v="D x E"/>
    <x v="1"/>
    <s v=""/>
  </r>
  <r>
    <s v="GST"/>
    <n v="3461"/>
    <s v="11.02.19"/>
    <s v="2019-0082"/>
    <x v="13"/>
    <x v="13"/>
    <n v="1"/>
    <n v="5"/>
    <n v="5"/>
    <s v="D x E"/>
    <x v="1"/>
    <s v=""/>
  </r>
  <r>
    <s v="GST"/>
    <n v="3462"/>
    <s v="11.02.19"/>
    <s v="2019-0082"/>
    <x v="99"/>
    <x v="121"/>
    <n v="2"/>
    <n v="5"/>
    <n v="10"/>
    <s v="D x E"/>
    <x v="1"/>
    <s v=""/>
  </r>
  <r>
    <s v="GST"/>
    <n v="3464"/>
    <s v="11.02.19"/>
    <s v="2019-0082"/>
    <x v="353"/>
    <x v="339"/>
    <n v="1"/>
    <n v="5"/>
    <n v="5"/>
    <s v="D x E"/>
    <x v="1"/>
    <s v=""/>
  </r>
  <r>
    <s v="GST"/>
    <n v="3465"/>
    <s v="11.02.19"/>
    <s v="2019-0082"/>
    <x v="272"/>
    <x v="256"/>
    <n v="1"/>
    <n v="5"/>
    <n v="5"/>
    <s v="D x E"/>
    <x v="1"/>
    <s v=""/>
  </r>
  <r>
    <s v="GST"/>
    <n v="3466"/>
    <s v="11.02.19"/>
    <s v="2019-0082"/>
    <x v="110"/>
    <x v="104"/>
    <n v="3"/>
    <n v="5"/>
    <n v="15"/>
    <s v="D x E"/>
    <x v="1"/>
    <s v=""/>
  </r>
  <r>
    <s v="GST"/>
    <n v="3467"/>
    <s v="11.02.19"/>
    <s v="2019-0082"/>
    <x v="79"/>
    <x v="74"/>
    <n v="1"/>
    <n v="5"/>
    <n v="5"/>
    <s v="D x E"/>
    <x v="1"/>
    <s v=""/>
  </r>
  <r>
    <s v="GST"/>
    <n v="3469"/>
    <s v="11.02.19"/>
    <s v="2019-0082"/>
    <x v="65"/>
    <x v="61"/>
    <n v="1"/>
    <n v="5"/>
    <n v="5"/>
    <s v="D x E"/>
    <x v="1"/>
    <s v=""/>
  </r>
  <r>
    <s v="GST"/>
    <n v="3470"/>
    <s v="11.02.19"/>
    <s v="2019-0082"/>
    <x v="0"/>
    <x v="0"/>
    <n v="1"/>
    <n v="5"/>
    <n v="5"/>
    <s v="D x E"/>
    <x v="1"/>
    <s v=""/>
  </r>
  <r>
    <s v="GST"/>
    <n v="3471"/>
    <s v="11.02.19"/>
    <s v="2019-0082"/>
    <x v="354"/>
    <x v="340"/>
    <n v="2"/>
    <n v="1"/>
    <n v="2"/>
    <s v="D x E"/>
    <x v="1"/>
    <s v=""/>
  </r>
  <r>
    <s v="GST"/>
    <n v="3472"/>
    <s v="11.02.19"/>
    <s v="2019-0082"/>
    <x v="355"/>
    <x v="341"/>
    <n v="3"/>
    <n v="1"/>
    <n v="3"/>
    <s v="D x E"/>
    <x v="1"/>
    <s v=""/>
  </r>
  <r>
    <s v="GST"/>
    <n v="3473"/>
    <s v="11.02.19"/>
    <s v="2019-0082"/>
    <x v="325"/>
    <x v="315"/>
    <n v="2"/>
    <n v="1"/>
    <n v="2"/>
    <s v="D x E"/>
    <x v="1"/>
    <s v=""/>
  </r>
  <r>
    <s v="GST"/>
    <n v="3474"/>
    <s v="11.02.19"/>
    <s v="2019-0082"/>
    <x v="220"/>
    <x v="211"/>
    <n v="2"/>
    <n v="1"/>
    <n v="2"/>
    <s v="D x E"/>
    <x v="1"/>
    <s v=""/>
  </r>
  <r>
    <s v="GST"/>
    <n v="3475"/>
    <s v="11.02.19"/>
    <s v="2019-0082"/>
    <x v="284"/>
    <x v="314"/>
    <n v="5"/>
    <n v="1"/>
    <n v="5"/>
    <s v="D x E"/>
    <x v="1"/>
    <s v=""/>
  </r>
  <r>
    <s v="GST"/>
    <n v="3498"/>
    <s v="11.02.19"/>
    <s v="2019-0083"/>
    <x v="356"/>
    <x v="342"/>
    <n v="1"/>
    <n v="4"/>
    <n v="4"/>
    <s v="D x E"/>
    <x v="1"/>
    <s v=""/>
  </r>
  <r>
    <s v="GST"/>
    <n v="3499"/>
    <s v="11.02.19"/>
    <s v="2019-0083"/>
    <x v="16"/>
    <x v="16"/>
    <n v="1"/>
    <n v="4"/>
    <n v="4"/>
    <s v="D x E"/>
    <x v="1"/>
    <s v=""/>
  </r>
  <r>
    <s v="GST"/>
    <n v="3500"/>
    <s v="11.02.19"/>
    <s v="2019-0083"/>
    <x v="17"/>
    <x v="17"/>
    <n v="1"/>
    <n v="4"/>
    <n v="4"/>
    <s v="D x E"/>
    <x v="1"/>
    <s v=""/>
  </r>
  <r>
    <s v="GST"/>
    <n v="3501"/>
    <s v="11.02.19"/>
    <s v="2019-0083"/>
    <x v="23"/>
    <x v="23"/>
    <n v="1"/>
    <n v="4"/>
    <n v="4"/>
    <s v="D x E"/>
    <x v="1"/>
    <s v=""/>
  </r>
  <r>
    <s v="GST"/>
    <n v="3502"/>
    <s v="11.02.19"/>
    <s v="2019-0083"/>
    <x v="19"/>
    <x v="19"/>
    <n v="2"/>
    <n v="4"/>
    <n v="8"/>
    <s v="D x E"/>
    <x v="1"/>
    <s v=""/>
  </r>
  <r>
    <s v="GST"/>
    <n v="3503"/>
    <s v="11.02.19"/>
    <s v="2019-0083"/>
    <x v="32"/>
    <x v="32"/>
    <n v="1"/>
    <n v="4"/>
    <n v="4"/>
    <s v="D x E"/>
    <x v="1"/>
    <s v=""/>
  </r>
  <r>
    <s v="GST"/>
    <n v="3504"/>
    <s v="11.02.19"/>
    <s v="2019-0083"/>
    <x v="61"/>
    <x v="58"/>
    <n v="1"/>
    <n v="4"/>
    <n v="4"/>
    <s v="D x E"/>
    <x v="1"/>
    <s v=""/>
  </r>
  <r>
    <s v="GST"/>
    <n v="3505"/>
    <s v="11.02.19"/>
    <s v="2019-0083"/>
    <x v="29"/>
    <x v="29"/>
    <n v="1"/>
    <n v="4"/>
    <n v="4"/>
    <s v="D x E"/>
    <x v="1"/>
    <s v=""/>
  </r>
  <r>
    <s v="GST"/>
    <n v="3506"/>
    <s v="11.02.19"/>
    <s v="2019-0083"/>
    <x v="187"/>
    <x v="181"/>
    <n v="1"/>
    <n v="4"/>
    <n v="4"/>
    <s v="D x E"/>
    <x v="1"/>
    <s v=""/>
  </r>
  <r>
    <s v="GST"/>
    <n v="3507"/>
    <s v="11.02.19"/>
    <s v="2019-0083"/>
    <x v="157"/>
    <x v="343"/>
    <n v="1"/>
    <n v="4"/>
    <n v="4"/>
    <s v="D x E"/>
    <x v="1"/>
    <s v=""/>
  </r>
  <r>
    <s v="GST"/>
    <n v="3508"/>
    <s v="11.02.19"/>
    <s v="2019-0083"/>
    <x v="20"/>
    <x v="20"/>
    <n v="1"/>
    <n v="4"/>
    <n v="4"/>
    <s v="D x E"/>
    <x v="1"/>
    <s v=""/>
  </r>
  <r>
    <s v="GST"/>
    <n v="3509"/>
    <s v="11.02.19"/>
    <s v="2019-0083"/>
    <x v="21"/>
    <x v="21"/>
    <n v="1"/>
    <n v="4"/>
    <n v="4"/>
    <s v="D x E"/>
    <x v="1"/>
    <s v=""/>
  </r>
  <r>
    <s v="GST"/>
    <n v="3511"/>
    <s v="11.02.19"/>
    <s v="2019-0083"/>
    <x v="58"/>
    <x v="56"/>
    <n v="1"/>
    <n v="100"/>
    <n v="100"/>
    <s v="D x E"/>
    <x v="1"/>
    <s v=""/>
  </r>
  <r>
    <s v="GST"/>
    <n v="3512"/>
    <s v="11.02.19"/>
    <s v="2019-0083"/>
    <x v="341"/>
    <x v="320"/>
    <n v="2"/>
    <n v="25"/>
    <n v="50"/>
    <s v="D x E"/>
    <x v="1"/>
    <s v=""/>
  </r>
  <r>
    <s v="GST"/>
    <n v="3513"/>
    <s v="11.02.19"/>
    <s v="2019-0083"/>
    <x v="114"/>
    <x v="108"/>
    <n v="2"/>
    <n v="25"/>
    <n v="50"/>
    <s v="D x E"/>
    <x v="1"/>
    <s v=""/>
  </r>
  <r>
    <s v="GST"/>
    <n v="3514"/>
    <s v="11.02.19"/>
    <s v="2019-0083"/>
    <x v="332"/>
    <x v="109"/>
    <n v="1"/>
    <n v="25"/>
    <n v="25"/>
    <s v="D x E"/>
    <x v="1"/>
    <s v=""/>
  </r>
  <r>
    <s v="GST"/>
    <n v="3516"/>
    <s v="11.02.19"/>
    <s v="2019-0083"/>
    <x v="310"/>
    <x v="300"/>
    <m/>
    <m/>
    <n v="50"/>
    <s v="Qty column"/>
    <x v="1"/>
    <s v=""/>
  </r>
  <r>
    <s v="GST"/>
    <n v="3517"/>
    <s v="11.02.19"/>
    <s v="2019-0083"/>
    <x v="22"/>
    <x v="22"/>
    <n v="1"/>
    <n v="2"/>
    <n v="2"/>
    <s v="D x E"/>
    <x v="1"/>
    <s v=""/>
  </r>
  <r>
    <s v="GST"/>
    <n v="3519"/>
    <s v="11.02.19"/>
    <s v="2019-0083"/>
    <x v="357"/>
    <x v="344"/>
    <m/>
    <m/>
    <n v="2"/>
    <s v="Qty column"/>
    <x v="1"/>
    <s v=""/>
  </r>
  <r>
    <s v="GST"/>
    <n v="3521"/>
    <s v="11.02.19"/>
    <s v="2019-0083"/>
    <x v="113"/>
    <x v="107"/>
    <n v="1"/>
    <n v="6"/>
    <n v="6"/>
    <s v="D x E"/>
    <x v="1"/>
    <s v=""/>
  </r>
  <r>
    <s v="GST"/>
    <n v="3523"/>
    <s v="11.02.19"/>
    <s v="2019-0083"/>
    <x v="246"/>
    <x v="235"/>
    <m/>
    <m/>
    <n v="50"/>
    <s v="Qty column"/>
    <x v="1"/>
    <s v=""/>
  </r>
  <r>
    <s v="GST"/>
    <n v="3525"/>
    <s v="11.02.19"/>
    <s v="2019-0083"/>
    <x v="349"/>
    <x v="345"/>
    <m/>
    <m/>
    <n v="50"/>
    <s v="Qty column"/>
    <x v="1"/>
    <s v=""/>
  </r>
  <r>
    <s v="GST"/>
    <n v="3526"/>
    <s v="11.02.19"/>
    <s v="2019-0083"/>
    <x v="178"/>
    <x v="346"/>
    <m/>
    <m/>
    <n v="50"/>
    <s v="Qty column"/>
    <x v="1"/>
    <s v=""/>
  </r>
  <r>
    <s v="GST"/>
    <n v="3528"/>
    <s v="11.02.19"/>
    <s v="2019-0083"/>
    <x v="107"/>
    <x v="101"/>
    <n v="1"/>
    <n v="10"/>
    <n v="10"/>
    <s v="D x E"/>
    <x v="1"/>
    <s v=""/>
  </r>
  <r>
    <s v="GST"/>
    <n v="3551"/>
    <s v="11.02.19"/>
    <s v="2019-0084"/>
    <x v="38"/>
    <x v="38"/>
    <n v="1"/>
    <n v="5"/>
    <n v="5"/>
    <s v="D x E"/>
    <x v="1"/>
    <s v=""/>
  </r>
  <r>
    <s v="GST"/>
    <n v="3552"/>
    <s v="11.02.19"/>
    <s v="2019-0084"/>
    <x v="75"/>
    <x v="70"/>
    <n v="1"/>
    <n v="5"/>
    <n v="5"/>
    <s v="D x E"/>
    <x v="1"/>
    <s v=""/>
  </r>
  <r>
    <s v="GST"/>
    <n v="3553"/>
    <s v="11.02.19"/>
    <s v="2019-0084"/>
    <x v="220"/>
    <x v="211"/>
    <n v="1"/>
    <n v="5"/>
    <n v="5"/>
    <s v="D x E"/>
    <x v="1"/>
    <s v=""/>
  </r>
  <r>
    <s v="GST"/>
    <n v="3554"/>
    <s v="11.02.19"/>
    <s v="2019-0084"/>
    <x v="222"/>
    <x v="165"/>
    <n v="1"/>
    <n v="5"/>
    <n v="5"/>
    <s v="D x E"/>
    <x v="1"/>
    <s v=""/>
  </r>
  <r>
    <s v="GST"/>
    <n v="3555"/>
    <s v="11.02.19"/>
    <s v="2019-0084"/>
    <x v="118"/>
    <x v="69"/>
    <n v="1"/>
    <n v="5"/>
    <n v="5"/>
    <s v="D x E"/>
    <x v="1"/>
    <s v=""/>
  </r>
  <r>
    <s v="GST"/>
    <n v="3557"/>
    <s v="11.02.19"/>
    <s v="2019-0084"/>
    <x v="76"/>
    <x v="71"/>
    <n v="1"/>
    <n v="5"/>
    <n v="5"/>
    <s v="D x E"/>
    <x v="1"/>
    <s v=""/>
  </r>
  <r>
    <s v="GST"/>
    <n v="3558"/>
    <s v="11.02.19"/>
    <s v="2019-0084"/>
    <x v="77"/>
    <x v="72"/>
    <n v="1"/>
    <n v="5"/>
    <n v="5"/>
    <s v="D x E"/>
    <x v="1"/>
    <s v=""/>
  </r>
  <r>
    <s v="GST"/>
    <n v="3559"/>
    <s v="11.02.19"/>
    <s v="2019-0084"/>
    <x v="79"/>
    <x v="74"/>
    <n v="2"/>
    <n v="5"/>
    <n v="10"/>
    <s v="D x E"/>
    <x v="1"/>
    <s v=""/>
  </r>
  <r>
    <s v="GST"/>
    <n v="3561"/>
    <s v="11.02.19"/>
    <s v="2019-0084"/>
    <x v="349"/>
    <x v="335"/>
    <m/>
    <m/>
    <n v="25"/>
    <s v="Qty column"/>
    <x v="1"/>
    <s v=""/>
  </r>
  <r>
    <s v="GST"/>
    <n v="3562"/>
    <s v="11.02.19"/>
    <s v="2019-0084"/>
    <x v="358"/>
    <x v="347"/>
    <m/>
    <m/>
    <n v="25"/>
    <s v="Qty column"/>
    <x v="1"/>
    <s v=""/>
  </r>
  <r>
    <s v="GST"/>
    <n v="3563"/>
    <s v="11.02.19"/>
    <s v="2019-0084"/>
    <x v="178"/>
    <x v="174"/>
    <m/>
    <m/>
    <n v="25"/>
    <s v="Qty column"/>
    <x v="1"/>
    <s v=""/>
  </r>
  <r>
    <s v="GST"/>
    <n v="3564"/>
    <s v="11.02.19"/>
    <s v="2019-0084"/>
    <x v="359"/>
    <x v="348"/>
    <m/>
    <m/>
    <n v="25"/>
    <s v="Qty column"/>
    <x v="1"/>
    <s v=""/>
  </r>
  <r>
    <s v="GST"/>
    <n v="3566"/>
    <s v="11.02.19"/>
    <s v="2019-0084"/>
    <x v="106"/>
    <x v="349"/>
    <n v="1"/>
    <n v="30"/>
    <n v="30"/>
    <s v="D x E"/>
    <x v="1"/>
    <s v=""/>
  </r>
  <r>
    <s v="GST"/>
    <n v="3568"/>
    <s v="11.02.19"/>
    <s v="2019-0084"/>
    <x v="91"/>
    <x v="154"/>
    <n v="1"/>
    <n v="10"/>
    <n v="10"/>
    <s v="D x E"/>
    <x v="1"/>
    <s v=""/>
  </r>
  <r>
    <s v="GST"/>
    <n v="3569"/>
    <s v="11.02.19"/>
    <s v="2019-0084"/>
    <x v="245"/>
    <x v="234"/>
    <n v="1"/>
    <n v="10"/>
    <n v="10"/>
    <s v="D x E"/>
    <x v="1"/>
    <s v=""/>
  </r>
  <r>
    <s v="GST"/>
    <n v="3571"/>
    <s v="11.02.19"/>
    <s v="2019-0084"/>
    <x v="272"/>
    <x v="350"/>
    <m/>
    <m/>
    <n v="10"/>
    <s v="Qty column"/>
    <x v="1"/>
    <s v=""/>
  </r>
  <r>
    <s v="GST"/>
    <n v="3573"/>
    <s v="11.02.19"/>
    <s v="2019-0084"/>
    <x v="177"/>
    <x v="286"/>
    <n v="1"/>
    <n v="50"/>
    <n v="50"/>
    <s v="D x E"/>
    <x v="1"/>
    <s v=""/>
  </r>
  <r>
    <s v="GST"/>
    <n v="3574"/>
    <s v="11.02.19"/>
    <s v="2019-0084"/>
    <x v="151"/>
    <x v="170"/>
    <n v="1"/>
    <n v="50"/>
    <n v="50"/>
    <s v="D x E"/>
    <x v="1"/>
    <s v=""/>
  </r>
  <r>
    <s v="GST"/>
    <n v="3577"/>
    <s v="11.02.19"/>
    <s v="2019-0084"/>
    <x v="360"/>
    <x v="351"/>
    <m/>
    <m/>
    <n v="30"/>
    <s v="Qty column"/>
    <x v="1"/>
    <s v=""/>
  </r>
  <r>
    <s v="GST"/>
    <n v="3578"/>
    <s v="11.02.19"/>
    <s v="2019-0084"/>
    <x v="361"/>
    <x v="352"/>
    <m/>
    <m/>
    <n v="20"/>
    <s v="Qty column"/>
    <x v="1"/>
    <s v=""/>
  </r>
  <r>
    <s v="GST"/>
    <n v="3579"/>
    <s v="11.02.19"/>
    <s v="2019-0084"/>
    <x v="98"/>
    <x v="90"/>
    <m/>
    <m/>
    <n v="30"/>
    <s v="Qty column"/>
    <x v="1"/>
    <s v=""/>
  </r>
  <r>
    <s v="GST"/>
    <n v="3581"/>
    <s v="11.02.19"/>
    <s v="2019-0084"/>
    <x v="114"/>
    <x v="108"/>
    <n v="1"/>
    <n v="25"/>
    <n v="25"/>
    <s v="D x E"/>
    <x v="1"/>
    <s v=""/>
  </r>
  <r>
    <s v="GST"/>
    <n v="3582"/>
    <s v="11.02.19"/>
    <s v="2019-0084"/>
    <x v="332"/>
    <x v="109"/>
    <n v="1"/>
    <n v="25"/>
    <n v="25"/>
    <s v="D x E"/>
    <x v="1"/>
    <s v=""/>
  </r>
  <r>
    <s v="GST"/>
    <n v="3583"/>
    <s v="11.02.19"/>
    <s v="2019-0084"/>
    <x v="44"/>
    <x v="44"/>
    <n v="1"/>
    <n v="25"/>
    <n v="25"/>
    <s v="D x E"/>
    <x v="1"/>
    <s v=""/>
  </r>
  <r>
    <s v="GST"/>
    <n v="3585"/>
    <s v="11.02.19"/>
    <s v="2019-0084"/>
    <x v="212"/>
    <x v="205"/>
    <m/>
    <m/>
    <n v="25"/>
    <s v="Qty column"/>
    <x v="1"/>
    <s v=""/>
  </r>
  <r>
    <s v="GST"/>
    <n v="3614"/>
    <s v="11.2.19"/>
    <s v="2019-0085"/>
    <x v="103"/>
    <x v="233"/>
    <n v="5"/>
    <n v="3"/>
    <n v="15"/>
    <s v="D x E"/>
    <x v="1"/>
    <s v=""/>
  </r>
  <r>
    <s v="GST"/>
    <n v="3615"/>
    <s v="11.2.19"/>
    <s v="2019-0085"/>
    <x v="103"/>
    <x v="233"/>
    <m/>
    <n v="3"/>
    <n v="3"/>
    <s v="Qty column"/>
    <x v="1"/>
    <s v=""/>
  </r>
  <r>
    <s v="GST"/>
    <n v="3616"/>
    <s v="11.2.19"/>
    <s v="2019-0085"/>
    <x v="284"/>
    <x v="353"/>
    <m/>
    <n v="3"/>
    <n v="3"/>
    <s v="Qty column"/>
    <x v="1"/>
    <s v=""/>
  </r>
  <r>
    <s v="GST"/>
    <n v="3617"/>
    <s v="11.2.19"/>
    <s v="2019-0085"/>
    <x v="204"/>
    <x v="197"/>
    <m/>
    <n v="4"/>
    <n v="4"/>
    <s v="Qty column"/>
    <x v="1"/>
    <s v=""/>
  </r>
  <r>
    <s v="GST"/>
    <n v="3618"/>
    <s v="11.2.19"/>
    <s v="2019-0085"/>
    <x v="19"/>
    <x v="122"/>
    <m/>
    <n v="1"/>
    <n v="1"/>
    <s v="Qty column"/>
    <x v="1"/>
    <s v=""/>
  </r>
  <r>
    <s v="GST"/>
    <n v="3619"/>
    <s v="11.2.19"/>
    <s v="2019-0085"/>
    <x v="335"/>
    <x v="323"/>
    <m/>
    <n v="3"/>
    <n v="3"/>
    <s v="Qty column"/>
    <x v="1"/>
    <s v=""/>
  </r>
  <r>
    <s v="GST"/>
    <n v="3620"/>
    <s v="11.2.19"/>
    <s v="2019-0085"/>
    <x v="307"/>
    <x v="297"/>
    <m/>
    <n v="3"/>
    <n v="3"/>
    <s v="Qty column"/>
    <x v="1"/>
    <s v=""/>
  </r>
  <r>
    <s v="GST"/>
    <n v="3622"/>
    <s v="11.2.19"/>
    <s v="2019-0085"/>
    <x v="362"/>
    <x v="354"/>
    <m/>
    <n v="3"/>
    <n v="3"/>
    <s v="Qty column"/>
    <x v="1"/>
    <s v=""/>
  </r>
  <r>
    <s v="GST"/>
    <n v="3623"/>
    <s v="11.2.19"/>
    <s v="2019-0085"/>
    <x v="206"/>
    <x v="355"/>
    <m/>
    <n v="3"/>
    <n v="3"/>
    <s v="Qty column"/>
    <x v="1"/>
    <s v=""/>
  </r>
  <r>
    <s v="GST"/>
    <n v="3624"/>
    <s v="11.2.19"/>
    <s v="2019-0085"/>
    <x v="133"/>
    <x v="126"/>
    <m/>
    <n v="4"/>
    <n v="4"/>
    <s v="Qty column"/>
    <x v="1"/>
    <s v=""/>
  </r>
  <r>
    <s v="GST"/>
    <n v="3625"/>
    <s v="11.2.19"/>
    <s v="2019-0085"/>
    <x v="105"/>
    <x v="241"/>
    <m/>
    <n v="3"/>
    <n v="3"/>
    <s v="Qty column"/>
    <x v="1"/>
    <s v=""/>
  </r>
  <r>
    <s v="GST"/>
    <n v="3626"/>
    <s v="11.2.19"/>
    <s v="2019-0085"/>
    <x v="91"/>
    <x v="154"/>
    <m/>
    <n v="3"/>
    <n v="3"/>
    <s v="Qty column"/>
    <x v="1"/>
    <s v=""/>
  </r>
  <r>
    <s v="GST"/>
    <n v="3627"/>
    <s v="11.2.19"/>
    <s v="2019-0085"/>
    <x v="254"/>
    <x v="240"/>
    <m/>
    <n v="1"/>
    <n v="1"/>
    <s v="Qty column"/>
    <x v="1"/>
    <s v=""/>
  </r>
  <r>
    <s v="GST"/>
    <n v="3628"/>
    <s v="11.2.19"/>
    <s v="2019-0085"/>
    <x v="309"/>
    <x v="299"/>
    <m/>
    <n v="2"/>
    <n v="2"/>
    <s v="Qty column"/>
    <x v="1"/>
    <s v=""/>
  </r>
  <r>
    <s v="GST"/>
    <n v="3629"/>
    <s v="11.2.19"/>
    <s v="2019-0085"/>
    <x v="132"/>
    <x v="125"/>
    <m/>
    <n v="1"/>
    <n v="1"/>
    <s v="Qty column"/>
    <x v="1"/>
    <s v=""/>
  </r>
  <r>
    <s v="GST"/>
    <n v="3631"/>
    <s v="11.2.19"/>
    <s v="2019-0085"/>
    <x v="91"/>
    <x v="231"/>
    <m/>
    <n v="5"/>
    <n v="5"/>
    <s v="Qty column"/>
    <x v="1"/>
    <s v=""/>
  </r>
  <r>
    <s v="GST"/>
    <n v="3632"/>
    <s v="11.2.19"/>
    <s v="2019-0085"/>
    <x v="363"/>
    <x v="349"/>
    <m/>
    <n v="5"/>
    <n v="5"/>
    <s v="Qty column"/>
    <x v="1"/>
    <s v=""/>
  </r>
  <r>
    <s v="GST"/>
    <n v="3633"/>
    <s v="11.2.19"/>
    <s v="2019-0085"/>
    <x v="351"/>
    <x v="337"/>
    <m/>
    <n v="5"/>
    <n v="5"/>
    <s v="Qty column"/>
    <x v="1"/>
    <s v=""/>
  </r>
  <r>
    <s v="GST"/>
    <n v="3635"/>
    <s v="11.2.19"/>
    <s v="2019-0085"/>
    <x v="62"/>
    <x v="59"/>
    <m/>
    <n v="4"/>
    <n v="4"/>
    <s v="Qty column"/>
    <x v="1"/>
    <s v=""/>
  </r>
  <r>
    <s v="GST"/>
    <n v="3636"/>
    <s v="11.2.19"/>
    <s v="2019-0085"/>
    <x v="103"/>
    <x v="95"/>
    <m/>
    <n v="5"/>
    <n v="5"/>
    <s v="Qty column"/>
    <x v="1"/>
    <s v=""/>
  </r>
  <r>
    <s v="GST"/>
    <n v="3637"/>
    <s v="11.2.19"/>
    <s v="2019-0085"/>
    <x v="284"/>
    <x v="266"/>
    <m/>
    <n v="3"/>
    <n v="3"/>
    <s v="Qty column"/>
    <x v="1"/>
    <s v=""/>
  </r>
  <r>
    <s v="GST"/>
    <n v="3638"/>
    <s v="11.2.19"/>
    <s v="2019-0085"/>
    <x v="244"/>
    <x v="356"/>
    <m/>
    <n v="3"/>
    <n v="3"/>
    <s v="Qty column"/>
    <x v="1"/>
    <s v=""/>
  </r>
  <r>
    <s v="GST"/>
    <n v="3639"/>
    <s v="11.2.19"/>
    <s v="2019-0085"/>
    <x v="333"/>
    <x v="321"/>
    <m/>
    <n v="3"/>
    <n v="3"/>
    <s v="Qty column"/>
    <x v="1"/>
    <s v=""/>
  </r>
  <r>
    <s v="GST"/>
    <n v="3641"/>
    <s v="11.2.19"/>
    <s v="2019-0085"/>
    <x v="97"/>
    <x v="89"/>
    <m/>
    <n v="20"/>
    <n v="20"/>
    <s v="Qty column"/>
    <x v="1"/>
    <s v=""/>
  </r>
  <r>
    <s v="GST"/>
    <n v="3642"/>
    <s v="11.2.19"/>
    <s v="2019-0085"/>
    <x v="361"/>
    <x v="352"/>
    <m/>
    <n v="5"/>
    <n v="5"/>
    <s v="Qty column"/>
    <x v="1"/>
    <s v=""/>
  </r>
  <r>
    <s v="GST"/>
    <n v="3643"/>
    <s v="11.2.19"/>
    <s v="2019-0085"/>
    <x v="98"/>
    <x v="90"/>
    <m/>
    <n v="10"/>
    <n v="10"/>
    <s v="Qty column"/>
    <x v="1"/>
    <s v=""/>
  </r>
  <r>
    <s v="GST"/>
    <n v="3646"/>
    <s v="11.2.19"/>
    <s v="2019-0085"/>
    <x v="101"/>
    <x v="93"/>
    <m/>
    <n v="10"/>
    <n v="10"/>
    <s v="Qty column"/>
    <x v="1"/>
    <s v=""/>
  </r>
  <r>
    <s v="GST"/>
    <n v="3648"/>
    <s v="11.2.19"/>
    <s v="2019-0085"/>
    <x v="174"/>
    <x v="171"/>
    <m/>
    <m/>
    <n v="200"/>
    <s v="Qty column"/>
    <x v="1"/>
    <s v=""/>
  </r>
  <r>
    <s v="GST"/>
    <n v="3649"/>
    <s v="11.2.19"/>
    <s v="2019-0085"/>
    <x v="175"/>
    <x v="171"/>
    <m/>
    <m/>
    <n v="250"/>
    <s v="Qty column"/>
    <x v="1"/>
    <s v=""/>
  </r>
  <r>
    <s v="GST"/>
    <n v="3650"/>
    <s v="11.2.19"/>
    <s v="2019-0085"/>
    <x v="310"/>
    <x v="300"/>
    <m/>
    <n v="10"/>
    <n v="10"/>
    <s v="Qty column"/>
    <x v="1"/>
    <s v=""/>
  </r>
  <r>
    <s v="GST"/>
    <n v="3675"/>
    <s v="12.02.19"/>
    <s v="2019-0086"/>
    <x v="147"/>
    <x v="55"/>
    <n v="2"/>
    <n v="50"/>
    <n v="100"/>
    <s v="D x E"/>
    <x v="1"/>
    <s v=""/>
  </r>
  <r>
    <s v="GST"/>
    <n v="3676"/>
    <s v="12.02.19"/>
    <s v="2019-0086"/>
    <x v="364"/>
    <x v="55"/>
    <n v="2"/>
    <n v="50"/>
    <n v="100"/>
    <s v="D x E"/>
    <x v="1"/>
    <s v=""/>
  </r>
  <r>
    <s v="GST"/>
    <n v="3677"/>
    <s v="12.02.19"/>
    <s v="2019-0086"/>
    <x v="149"/>
    <x v="55"/>
    <n v="2"/>
    <n v="50"/>
    <n v="100"/>
    <s v="D x E"/>
    <x v="1"/>
    <s v=""/>
  </r>
  <r>
    <s v="GST"/>
    <n v="3678"/>
    <s v="12.02.19"/>
    <s v="2019-0086"/>
    <x v="22"/>
    <x v="22"/>
    <n v="4"/>
    <n v="2"/>
    <n v="8"/>
    <s v="D x E"/>
    <x v="1"/>
    <s v=""/>
  </r>
  <r>
    <s v="GST"/>
    <n v="3679"/>
    <s v="12.02.19"/>
    <s v="2019-0086"/>
    <x v="134"/>
    <x v="128"/>
    <n v="1"/>
    <n v="2"/>
    <n v="2"/>
    <s v="D x E"/>
    <x v="1"/>
    <s v=""/>
  </r>
  <r>
    <s v="GST"/>
    <n v="3681"/>
    <s v="12.02.19"/>
    <s v="2019-0086"/>
    <x v="365"/>
    <x v="357"/>
    <n v="1"/>
    <m/>
    <n v="1"/>
    <s v="Qty column"/>
    <x v="1"/>
    <s v=""/>
  </r>
  <r>
    <s v="GST"/>
    <n v="3682"/>
    <s v="12.02.19"/>
    <s v="2019-0086"/>
    <x v="357"/>
    <x v="344"/>
    <m/>
    <m/>
    <n v="2"/>
    <s v="Qty column"/>
    <x v="1"/>
    <s v=""/>
  </r>
  <r>
    <s v="GST"/>
    <n v="3683"/>
    <s v="12.02.19"/>
    <s v="2019-0086"/>
    <x v="140"/>
    <x v="134"/>
    <m/>
    <m/>
    <n v="1"/>
    <s v="Qty column"/>
    <x v="1"/>
    <s v=""/>
  </r>
  <r>
    <s v="GST"/>
    <n v="3685"/>
    <s v="12.02.19"/>
    <s v="2019-0086"/>
    <x v="31"/>
    <x v="31"/>
    <m/>
    <m/>
    <n v="1"/>
    <s v="Qty column"/>
    <x v="1"/>
    <s v=""/>
  </r>
  <r>
    <s v="GST"/>
    <n v="3716"/>
    <s v="12.02.19"/>
    <s v="2019-0087"/>
    <x v="366"/>
    <x v="55"/>
    <n v="3"/>
    <n v="10"/>
    <n v="30"/>
    <s v="D x E"/>
    <x v="1"/>
    <s v=""/>
  </r>
  <r>
    <s v="GST"/>
    <n v="3718"/>
    <s v="12.02.19"/>
    <s v="2019-0087"/>
    <x v="89"/>
    <x v="22"/>
    <n v="5"/>
    <n v="50"/>
    <n v="250"/>
    <s v="D x E"/>
    <x v="1"/>
    <s v=""/>
  </r>
  <r>
    <s v="GST"/>
    <n v="3719"/>
    <s v="12.02.19"/>
    <s v="2019-0087"/>
    <x v="367"/>
    <x v="55"/>
    <n v="1"/>
    <n v="50"/>
    <n v="50"/>
    <s v="D x E"/>
    <x v="1"/>
    <s v=""/>
  </r>
  <r>
    <s v="GST"/>
    <n v="3735"/>
    <s v="12.02.19"/>
    <s v="2019-0087"/>
    <x v="56"/>
    <x v="10"/>
    <n v="9"/>
    <m/>
    <n v="330"/>
    <s v="Qty column"/>
    <x v="1"/>
    <s v=""/>
  </r>
  <r>
    <s v="GST"/>
    <n v="3752"/>
    <s v="12.02.19"/>
    <s v="2019-0088"/>
    <x v="368"/>
    <x v="358"/>
    <n v="2"/>
    <n v="5"/>
    <n v="10"/>
    <s v="D x E"/>
    <x v="1"/>
    <s v=""/>
  </r>
  <r>
    <s v="GST"/>
    <n v="3753"/>
    <s v="12.02.19"/>
    <s v="2019-0088"/>
    <x v="369"/>
    <x v="359"/>
    <n v="1"/>
    <n v="5"/>
    <n v="5"/>
    <s v="D x E"/>
    <x v="1"/>
    <s v=""/>
  </r>
  <r>
    <s v="GST"/>
    <n v="3754"/>
    <s v="12.02.19"/>
    <s v="2019-0088"/>
    <x v="168"/>
    <x v="164"/>
    <n v="1"/>
    <n v="5"/>
    <n v="5"/>
    <s v="D x E"/>
    <x v="1"/>
    <s v=""/>
  </r>
  <r>
    <s v="GST"/>
    <n v="3755"/>
    <s v="12.02.19"/>
    <s v="2019-0088"/>
    <x v="78"/>
    <x v="73"/>
    <n v="1"/>
    <n v="5"/>
    <n v="5"/>
    <s v="D x E"/>
    <x v="1"/>
    <s v=""/>
  </r>
  <r>
    <s v="GST"/>
    <n v="3757"/>
    <s v="12.02.19"/>
    <s v="2019-0088"/>
    <x v="23"/>
    <x v="360"/>
    <n v="1"/>
    <n v="6"/>
    <n v="6"/>
    <s v="D x E"/>
    <x v="1"/>
    <s v=""/>
  </r>
  <r>
    <s v="GST"/>
    <n v="3758"/>
    <s v="12.02.19"/>
    <s v="2019-0088"/>
    <x v="297"/>
    <x v="361"/>
    <n v="1"/>
    <n v="6"/>
    <n v="6"/>
    <s v="D x E"/>
    <x v="1"/>
    <s v=""/>
  </r>
  <r>
    <s v="GST"/>
    <n v="3793"/>
    <s v="13.02.19"/>
    <s v="2019-0089"/>
    <x v="293"/>
    <x v="233"/>
    <n v="1"/>
    <n v="10"/>
    <n v="10"/>
    <s v="D x E"/>
    <x v="1"/>
    <s v=""/>
  </r>
  <r>
    <s v="GST"/>
    <n v="3795"/>
    <s v="13.02.19"/>
    <s v="2019-0089"/>
    <x v="370"/>
    <x v="362"/>
    <n v="1"/>
    <n v="50"/>
    <n v="50"/>
    <s v="D x E"/>
    <x v="1"/>
    <s v=""/>
  </r>
  <r>
    <s v="GST"/>
    <n v="3796"/>
    <s v="13.02.19"/>
    <s v="2019-0089"/>
    <x v="300"/>
    <x v="289"/>
    <n v="1"/>
    <n v="50"/>
    <n v="50"/>
    <s v="D x E"/>
    <x v="1"/>
    <s v=""/>
  </r>
  <r>
    <s v="GST"/>
    <n v="3798"/>
    <s v="13.02.19"/>
    <s v="2019-0089"/>
    <x v="306"/>
    <x v="294"/>
    <n v="3"/>
    <n v="1"/>
    <n v="3"/>
    <s v="D x E"/>
    <x v="1"/>
    <s v=""/>
  </r>
  <r>
    <s v="GST"/>
    <n v="3800"/>
    <s v="13.02.19"/>
    <s v="2019-0089"/>
    <x v="175"/>
    <x v="171"/>
    <n v="4"/>
    <m/>
    <n v="1000"/>
    <s v="Qty column"/>
    <x v="1"/>
    <s v=""/>
  </r>
  <r>
    <s v="GST"/>
    <n v="3833"/>
    <s v="13.02.18"/>
    <s v="2019-0090"/>
    <x v="49"/>
    <x v="363"/>
    <n v="1"/>
    <n v="5"/>
    <n v="5"/>
    <s v="D x E"/>
    <x v="1"/>
    <s v=""/>
  </r>
  <r>
    <s v="GST"/>
    <n v="3835"/>
    <s v="13.02.18"/>
    <s v="2019-0090"/>
    <x v="172"/>
    <x v="168"/>
    <n v="1"/>
    <n v="5"/>
    <n v="5"/>
    <s v="D x E"/>
    <x v="1"/>
    <s v=""/>
  </r>
  <r>
    <s v="GST"/>
    <n v="3836"/>
    <s v="13.02.18"/>
    <s v="2019-0090"/>
    <x v="65"/>
    <x v="61"/>
    <n v="1"/>
    <n v="5"/>
    <n v="5"/>
    <s v="D x E"/>
    <x v="1"/>
    <s v=""/>
  </r>
  <r>
    <s v="GST"/>
    <n v="3837"/>
    <s v="13.02.18"/>
    <s v="2019-0090"/>
    <x v="371"/>
    <x v="364"/>
    <n v="1"/>
    <n v="5"/>
    <n v="5"/>
    <s v="D x E"/>
    <x v="1"/>
    <s v=""/>
  </r>
  <r>
    <s v="GST"/>
    <n v="3838"/>
    <s v="13.02.18"/>
    <s v="2019-0090"/>
    <x v="305"/>
    <x v="206"/>
    <n v="1"/>
    <n v="5"/>
    <n v="5"/>
    <s v="D x E"/>
    <x v="1"/>
    <s v=""/>
  </r>
  <r>
    <s v="GST"/>
    <n v="3839"/>
    <s v="13.02.18"/>
    <s v="2019-0090"/>
    <x v="11"/>
    <x v="11"/>
    <n v="1"/>
    <n v="5"/>
    <n v="5"/>
    <s v="D x E"/>
    <x v="1"/>
    <s v=""/>
  </r>
  <r>
    <s v="GST"/>
    <n v="3840"/>
    <s v="13.02.18"/>
    <s v="2019-0090"/>
    <x v="36"/>
    <x v="36"/>
    <n v="1"/>
    <n v="5"/>
    <n v="5"/>
    <s v="D x E"/>
    <x v="1"/>
    <s v=""/>
  </r>
  <r>
    <s v="GST"/>
    <n v="3841"/>
    <s v="13.02.18"/>
    <s v="2019-0090"/>
    <x v="372"/>
    <x v="365"/>
    <n v="1"/>
    <n v="5"/>
    <n v="5"/>
    <s v="D x E"/>
    <x v="1"/>
    <s v=""/>
  </r>
  <r>
    <s v="GST"/>
    <n v="3842"/>
    <s v="13.02.18"/>
    <s v="2019-0090"/>
    <x v="68"/>
    <x v="64"/>
    <n v="1"/>
    <n v="5"/>
    <n v="5"/>
    <s v="D x E"/>
    <x v="1"/>
    <s v=""/>
  </r>
  <r>
    <s v="GST"/>
    <n v="3843"/>
    <s v="13.02.18"/>
    <s v="2019-0090"/>
    <x v="47"/>
    <x v="47"/>
    <n v="1"/>
    <n v="5"/>
    <n v="5"/>
    <s v="D x E"/>
    <x v="1"/>
    <s v=""/>
  </r>
  <r>
    <s v="GST"/>
    <n v="3844"/>
    <s v="13.02.18"/>
    <s v="2019-0090"/>
    <x v="193"/>
    <x v="186"/>
    <n v="1"/>
    <n v="5"/>
    <n v="5"/>
    <s v="D x E"/>
    <x v="1"/>
    <s v=""/>
  </r>
  <r>
    <s v="GST"/>
    <n v="3845"/>
    <s v="13.02.18"/>
    <s v="2019-0090"/>
    <x v="267"/>
    <x v="252"/>
    <n v="1"/>
    <n v="5"/>
    <n v="5"/>
    <s v="D x E"/>
    <x v="1"/>
    <s v=""/>
  </r>
  <r>
    <s v="GST"/>
    <n v="3846"/>
    <s v="13.02.18"/>
    <s v="2019-0090"/>
    <x v="5"/>
    <x v="5"/>
    <n v="1"/>
    <n v="5"/>
    <n v="5"/>
    <s v="D x E"/>
    <x v="1"/>
    <s v=""/>
  </r>
  <r>
    <s v="GST"/>
    <n v="3847"/>
    <s v="13.02.18"/>
    <s v="2019-0090"/>
    <x v="171"/>
    <x v="166"/>
    <n v="1"/>
    <n v="5"/>
    <n v="5"/>
    <s v="D x E"/>
    <x v="1"/>
    <s v=""/>
  </r>
  <r>
    <s v="GST"/>
    <n v="3848"/>
    <s v="13.02.18"/>
    <s v="2019-0090"/>
    <x v="87"/>
    <x v="81"/>
    <n v="1"/>
    <n v="5"/>
    <n v="5"/>
    <s v="D x E"/>
    <x v="1"/>
    <s v=""/>
  </r>
  <r>
    <s v="GST"/>
    <n v="3849"/>
    <s v="13.02.18"/>
    <s v="2019-0090"/>
    <x v="280"/>
    <x v="262"/>
    <n v="1"/>
    <n v="5"/>
    <n v="5"/>
    <s v="D x E"/>
    <x v="1"/>
    <s v=""/>
  </r>
  <r>
    <s v="GST"/>
    <n v="3850"/>
    <s v="13.02.18"/>
    <s v="2019-0090"/>
    <x v="55"/>
    <x v="54"/>
    <n v="1"/>
    <n v="5"/>
    <n v="5"/>
    <s v="D x E"/>
    <x v="1"/>
    <s v=""/>
  </r>
  <r>
    <s v="GST"/>
    <n v="3851"/>
    <s v="13.02.18"/>
    <s v="2019-0090"/>
    <x v="125"/>
    <x v="118"/>
    <n v="1"/>
    <n v="5"/>
    <n v="5"/>
    <s v="D x E"/>
    <x v="1"/>
    <s v=""/>
  </r>
  <r>
    <s v="GST"/>
    <n v="3852"/>
    <s v="13.02.18"/>
    <s v="2019-0090"/>
    <x v="126"/>
    <x v="119"/>
    <n v="1"/>
    <n v="5"/>
    <n v="5"/>
    <s v="D x E"/>
    <x v="1"/>
    <s v=""/>
  </r>
  <r>
    <s v="GST"/>
    <n v="3853"/>
    <s v="13.02.18"/>
    <s v="2019-0090"/>
    <x v="229"/>
    <x v="219"/>
    <n v="1"/>
    <n v="5"/>
    <n v="5"/>
    <s v="D x E"/>
    <x v="1"/>
    <s v=""/>
  </r>
  <r>
    <s v="GST"/>
    <n v="3854"/>
    <s v="13.02.18"/>
    <s v="2019-0090"/>
    <x v="373"/>
    <x v="366"/>
    <n v="1"/>
    <m/>
    <n v="1"/>
    <s v="Qty column"/>
    <x v="1"/>
    <s v=""/>
  </r>
  <r>
    <s v="GST"/>
    <n v="3855"/>
    <s v="13.02.18"/>
    <s v="2019-0090"/>
    <x v="374"/>
    <x v="367"/>
    <m/>
    <m/>
    <n v="1"/>
    <s v="Qty column"/>
    <x v="1"/>
    <s v=""/>
  </r>
  <r>
    <s v="GST"/>
    <n v="3856"/>
    <s v="13.02.18"/>
    <s v="2019-0090"/>
    <x v="375"/>
    <x v="368"/>
    <m/>
    <m/>
    <n v="1"/>
    <s v="Qty column"/>
    <x v="1"/>
    <s v=""/>
  </r>
  <r>
    <s v="GST"/>
    <n v="3857"/>
    <s v="13.02.18"/>
    <s v="2019-0090"/>
    <x v="237"/>
    <x v="226"/>
    <n v="1"/>
    <n v="5"/>
    <n v="5"/>
    <s v="D x E"/>
    <x v="1"/>
    <s v=""/>
  </r>
  <r>
    <s v="GST"/>
    <n v="3858"/>
    <s v="13.02.18"/>
    <s v="2019-0090"/>
    <x v="15"/>
    <x v="15"/>
    <n v="1"/>
    <n v="5"/>
    <n v="5"/>
    <s v="D x E"/>
    <x v="1"/>
    <s v=""/>
  </r>
  <r>
    <s v="GST"/>
    <n v="3859"/>
    <s v="13.02.18"/>
    <s v="2019-0090"/>
    <x v="376"/>
    <x v="369"/>
    <n v="1"/>
    <n v="5"/>
    <n v="5"/>
    <s v="D x E"/>
    <x v="1"/>
    <s v=""/>
  </r>
  <r>
    <s v="GST"/>
    <n v="3860"/>
    <s v="13.02.18"/>
    <s v="2019-0090"/>
    <x v="176"/>
    <x v="172"/>
    <n v="1"/>
    <n v="5"/>
    <n v="5"/>
    <s v="D x E"/>
    <x v="1"/>
    <s v=""/>
  </r>
  <r>
    <s v="GST"/>
    <n v="3861"/>
    <s v="13.02.18"/>
    <s v="2019-0090"/>
    <x v="78"/>
    <x v="73"/>
    <n v="1"/>
    <n v="5"/>
    <n v="5"/>
    <s v="D x E"/>
    <x v="1"/>
    <s v=""/>
  </r>
  <r>
    <s v="GST"/>
    <n v="3862"/>
    <s v="13.02.18"/>
    <s v="2019-0090"/>
    <x v="272"/>
    <x v="256"/>
    <n v="1"/>
    <n v="5"/>
    <n v="5"/>
    <s v="D x E"/>
    <x v="1"/>
    <s v=""/>
  </r>
  <r>
    <s v="GST"/>
    <n v="3863"/>
    <s v="13.02.18"/>
    <s v="2019-0090"/>
    <x v="196"/>
    <x v="189"/>
    <n v="1"/>
    <n v="5"/>
    <n v="5"/>
    <s v="D x E"/>
    <x v="1"/>
    <s v=""/>
  </r>
  <r>
    <s v="GST"/>
    <n v="3864"/>
    <s v="13.02.18"/>
    <s v="2019-0090"/>
    <x v="110"/>
    <x v="104"/>
    <n v="1"/>
    <n v="5"/>
    <n v="5"/>
    <s v="D x E"/>
    <x v="1"/>
    <s v=""/>
  </r>
  <r>
    <s v="GST"/>
    <n v="3865"/>
    <s v="13.02.18"/>
    <s v="2019-0090"/>
    <x v="239"/>
    <x v="228"/>
    <m/>
    <m/>
    <n v="3"/>
    <s v="Qty column"/>
    <x v="1"/>
    <s v=""/>
  </r>
  <r>
    <s v="GST"/>
    <n v="3867"/>
    <s v="13.02.18"/>
    <s v="2019-0090"/>
    <x v="161"/>
    <x v="157"/>
    <m/>
    <m/>
    <n v="10"/>
    <s v="Qty column"/>
    <x v="1"/>
    <s v=""/>
  </r>
  <r>
    <s v="GST"/>
    <n v="3869"/>
    <s v="13.02.18"/>
    <s v="2019-0090"/>
    <x v="112"/>
    <x v="85"/>
    <n v="1"/>
    <n v="50"/>
    <n v="50"/>
    <s v="D x E"/>
    <x v="1"/>
    <s v=""/>
  </r>
  <r>
    <s v="GST"/>
    <n v="3870"/>
    <s v="13.02.18"/>
    <s v="2019-0090"/>
    <x v="95"/>
    <x v="87"/>
    <n v="1"/>
    <n v="50"/>
    <n v="50"/>
    <s v="D x E"/>
    <x v="1"/>
    <s v=""/>
  </r>
  <r>
    <s v="GST"/>
    <n v="3872"/>
    <s v="13.02.18"/>
    <s v="2019-0090"/>
    <x v="49"/>
    <x v="49"/>
    <n v="1"/>
    <n v="8"/>
    <n v="8"/>
    <s v="D x E"/>
    <x v="1"/>
    <s v=""/>
  </r>
  <r>
    <s v="GST"/>
    <n v="3873"/>
    <s v="13.02.18"/>
    <s v="2019-0090"/>
    <x v="377"/>
    <x v="370"/>
    <n v="1"/>
    <n v="4"/>
    <n v="4"/>
    <s v="D x E"/>
    <x v="1"/>
    <s v=""/>
  </r>
  <r>
    <s v="GST"/>
    <n v="3874"/>
    <s v="13.02.18"/>
    <s v="2019-0090"/>
    <x v="80"/>
    <x v="75"/>
    <n v="1"/>
    <n v="4"/>
    <n v="4"/>
    <s v="D x E"/>
    <x v="1"/>
    <s v=""/>
  </r>
  <r>
    <s v="GST"/>
    <n v="3875"/>
    <s v="13.02.18"/>
    <s v="2019-0090"/>
    <x v="17"/>
    <x v="17"/>
    <n v="1"/>
    <n v="4"/>
    <n v="4"/>
    <s v="D x E"/>
    <x v="1"/>
    <s v=""/>
  </r>
  <r>
    <s v="GST"/>
    <n v="3876"/>
    <s v="13.02.18"/>
    <s v="2019-0090"/>
    <x v="18"/>
    <x v="18"/>
    <n v="1"/>
    <n v="4"/>
    <n v="4"/>
    <s v="D x E"/>
    <x v="1"/>
    <s v=""/>
  </r>
  <r>
    <s v="GST"/>
    <n v="3877"/>
    <s v="13.02.18"/>
    <s v="2019-0090"/>
    <x v="181"/>
    <x v="175"/>
    <n v="1"/>
    <n v="4"/>
    <n v="4"/>
    <s v="D x E"/>
    <x v="1"/>
    <s v=""/>
  </r>
  <r>
    <s v="GST"/>
    <n v="3878"/>
    <s v="13.02.18"/>
    <s v="2019-0090"/>
    <x v="256"/>
    <x v="242"/>
    <n v="1"/>
    <n v="4"/>
    <n v="4"/>
    <s v="D x E"/>
    <x v="1"/>
    <s v=""/>
  </r>
  <r>
    <s v="GST"/>
    <n v="3879"/>
    <s v="13.02.18"/>
    <s v="2019-0090"/>
    <x v="81"/>
    <x v="76"/>
    <n v="1"/>
    <n v="4"/>
    <n v="4"/>
    <s v="D x E"/>
    <x v="1"/>
    <s v=""/>
  </r>
  <r>
    <s v="GST"/>
    <n v="3880"/>
    <s v="13.02.18"/>
    <s v="2019-0090"/>
    <x v="23"/>
    <x v="23"/>
    <n v="1"/>
    <n v="4"/>
    <n v="4"/>
    <s v="D x E"/>
    <x v="1"/>
    <s v=""/>
  </r>
  <r>
    <s v="GST"/>
    <n v="3881"/>
    <s v="13.02.18"/>
    <s v="2019-0090"/>
    <x v="19"/>
    <x v="19"/>
    <n v="1"/>
    <n v="4"/>
    <n v="4"/>
    <s v="D x E"/>
    <x v="1"/>
    <s v=""/>
  </r>
  <r>
    <s v="GST"/>
    <n v="3882"/>
    <s v="13.02.18"/>
    <s v="2019-0090"/>
    <x v="184"/>
    <x v="177"/>
    <n v="1"/>
    <n v="4"/>
    <n v="4"/>
    <s v="D x E"/>
    <x v="1"/>
    <s v=""/>
  </r>
  <r>
    <s v="GST"/>
    <n v="3883"/>
    <s v="13.02.18"/>
    <s v="2019-0090"/>
    <x v="259"/>
    <x v="245"/>
    <n v="1"/>
    <n v="4"/>
    <n v="4"/>
    <s v="D x E"/>
    <x v="1"/>
    <s v=""/>
  </r>
  <r>
    <s v="GST"/>
    <n v="3884"/>
    <s v="13.02.18"/>
    <s v="2019-0090"/>
    <x v="26"/>
    <x v="26"/>
    <n v="1"/>
    <n v="5"/>
    <n v="5"/>
    <s v="D x E"/>
    <x v="1"/>
    <s v=""/>
  </r>
  <r>
    <s v="GST"/>
    <n v="3885"/>
    <s v="13.02.18"/>
    <s v="2019-0090"/>
    <x v="61"/>
    <x v="58"/>
    <n v="1"/>
    <n v="4"/>
    <n v="4"/>
    <s v="D x E"/>
    <x v="1"/>
    <s v=""/>
  </r>
  <r>
    <s v="GST"/>
    <n v="3886"/>
    <s v="13.02.18"/>
    <s v="2019-0090"/>
    <x v="83"/>
    <x v="78"/>
    <n v="1"/>
    <n v="4"/>
    <n v="4"/>
    <s v="D x E"/>
    <x v="1"/>
    <s v=""/>
  </r>
  <r>
    <s v="GST"/>
    <n v="3887"/>
    <s v="13.02.18"/>
    <s v="2019-0090"/>
    <x v="126"/>
    <x v="179"/>
    <n v="1"/>
    <n v="4"/>
    <n v="4"/>
    <s v="D x E"/>
    <x v="1"/>
    <s v=""/>
  </r>
  <r>
    <s v="GST"/>
    <n v="3888"/>
    <s v="13.02.18"/>
    <s v="2019-0090"/>
    <x v="29"/>
    <x v="29"/>
    <n v="1"/>
    <n v="4"/>
    <n v="4"/>
    <s v="D x E"/>
    <x v="1"/>
    <s v=""/>
  </r>
  <r>
    <s v="GST"/>
    <n v="3889"/>
    <s v="13.02.18"/>
    <s v="2019-0090"/>
    <x v="30"/>
    <x v="30"/>
    <n v="1"/>
    <n v="4"/>
    <n v="4"/>
    <s v="D x E"/>
    <x v="1"/>
    <s v=""/>
  </r>
  <r>
    <s v="GST"/>
    <n v="3890"/>
    <s v="13.02.18"/>
    <s v="2019-0090"/>
    <x v="234"/>
    <x v="222"/>
    <n v="1"/>
    <n v="4"/>
    <n v="4"/>
    <s v="D x E"/>
    <x v="1"/>
    <s v=""/>
  </r>
  <r>
    <s v="GST"/>
    <n v="3891"/>
    <s v="13.02.18"/>
    <s v="2019-0090"/>
    <x v="99"/>
    <x v="371"/>
    <n v="1"/>
    <n v="4"/>
    <n v="4"/>
    <s v="D x E"/>
    <x v="1"/>
    <s v=""/>
  </r>
  <r>
    <s v="GST"/>
    <n v="3892"/>
    <s v="13.02.18"/>
    <s v="2019-0090"/>
    <x v="151"/>
    <x v="143"/>
    <n v="1"/>
    <n v="4"/>
    <n v="4"/>
    <s v="D x E"/>
    <x v="1"/>
    <s v=""/>
  </r>
  <r>
    <s v="GST"/>
    <n v="3893"/>
    <s v="13.02.18"/>
    <s v="2019-0090"/>
    <x v="155"/>
    <x v="295"/>
    <n v="1"/>
    <n v="4"/>
    <n v="4"/>
    <s v="D x E"/>
    <x v="1"/>
    <s v=""/>
  </r>
  <r>
    <s v="GST"/>
    <n v="3894"/>
    <s v="13.02.18"/>
    <s v="2019-0090"/>
    <x v="378"/>
    <x v="372"/>
    <n v="1"/>
    <n v="4"/>
    <n v="4"/>
    <s v="D x E"/>
    <x v="1"/>
    <s v=""/>
  </r>
  <r>
    <s v="GST"/>
    <n v="3895"/>
    <s v="13.02.18"/>
    <s v="2019-0090"/>
    <x v="41"/>
    <x v="192"/>
    <n v="1"/>
    <n v="4"/>
    <n v="4"/>
    <s v="D x E"/>
    <x v="1"/>
    <s v=""/>
  </r>
  <r>
    <s v="GST"/>
    <n v="3896"/>
    <s v="13.02.18"/>
    <s v="2019-0090"/>
    <x v="20"/>
    <x v="20"/>
    <n v="1"/>
    <n v="4"/>
    <n v="4"/>
    <s v="D x E"/>
    <x v="1"/>
    <s v=""/>
  </r>
  <r>
    <s v="GST"/>
    <n v="3897"/>
    <s v="13.02.18"/>
    <s v="2019-0090"/>
    <x v="82"/>
    <x v="77"/>
    <n v="1"/>
    <n v="4"/>
    <n v="4"/>
    <s v="D x E"/>
    <x v="1"/>
    <s v=""/>
  </r>
  <r>
    <s v="GST"/>
    <n v="3898"/>
    <s v="13.02.18"/>
    <s v="2019-0090"/>
    <x v="152"/>
    <x v="144"/>
    <n v="1"/>
    <n v="4"/>
    <n v="4"/>
    <s v="D x E"/>
    <x v="1"/>
    <s v=""/>
  </r>
  <r>
    <s v="GST"/>
    <n v="3899"/>
    <s v="13.02.18"/>
    <s v="2019-0090"/>
    <x v="379"/>
    <x v="373"/>
    <n v="1"/>
    <n v="4"/>
    <n v="4"/>
    <s v="D x E"/>
    <x v="1"/>
    <s v=""/>
  </r>
  <r>
    <s v="GST"/>
    <n v="3905"/>
    <s v="13.02.18"/>
    <s v="2019-0090"/>
    <x v="104"/>
    <x v="97"/>
    <n v="1"/>
    <n v="30"/>
    <n v="30"/>
    <s v="D x E"/>
    <x v="1"/>
    <s v=""/>
  </r>
  <r>
    <s v="GST"/>
    <n v="3906"/>
    <s v="13.02.18"/>
    <s v="2019-0090"/>
    <x v="62"/>
    <x v="98"/>
    <n v="1"/>
    <n v="30"/>
    <n v="30"/>
    <s v="D x E"/>
    <x v="1"/>
    <s v=""/>
  </r>
  <r>
    <s v="GST"/>
    <n v="3908"/>
    <s v="13.02.18"/>
    <s v="2019-0090"/>
    <x v="103"/>
    <x v="233"/>
    <n v="1"/>
    <n v="10"/>
    <n v="10"/>
    <s v="D x E"/>
    <x v="1"/>
    <s v=""/>
  </r>
  <r>
    <s v="GST"/>
    <n v="3909"/>
    <s v="13.02.18"/>
    <s v="2019-0090"/>
    <x v="380"/>
    <x v="374"/>
    <n v="1"/>
    <n v="10"/>
    <n v="10"/>
    <s v="D x E"/>
    <x v="1"/>
    <s v=""/>
  </r>
  <r>
    <s v="GST"/>
    <n v="3910"/>
    <s v="13.02.18"/>
    <s v="2019-0090"/>
    <x v="335"/>
    <x v="323"/>
    <n v="1"/>
    <n v="10"/>
    <n v="10"/>
    <s v="D x E"/>
    <x v="1"/>
    <s v=""/>
  </r>
  <r>
    <s v="GST"/>
    <n v="3911"/>
    <s v="13.02.18"/>
    <s v="2019-0090"/>
    <x v="91"/>
    <x v="154"/>
    <n v="1"/>
    <n v="10"/>
    <n v="10"/>
    <s v="D x E"/>
    <x v="1"/>
    <s v=""/>
  </r>
  <r>
    <s v="GST"/>
    <n v="3912"/>
    <s v="13.02.18"/>
    <s v="2019-0090"/>
    <x v="254"/>
    <x v="240"/>
    <n v="1"/>
    <n v="10"/>
    <n v="10"/>
    <s v="D x E"/>
    <x v="1"/>
    <s v=""/>
  </r>
  <r>
    <s v="GST"/>
    <n v="3913"/>
    <s v="13.02.18"/>
    <s v="2019-0090"/>
    <x v="322"/>
    <x v="296"/>
    <n v="1"/>
    <n v="10"/>
    <n v="10"/>
    <s v="D x E"/>
    <x v="1"/>
    <s v=""/>
  </r>
  <r>
    <s v="GST"/>
    <n v="3914"/>
    <s v="13.02.18"/>
    <s v="2019-0090"/>
    <x v="381"/>
    <x v="375"/>
    <n v="1"/>
    <n v="10"/>
    <n v="10"/>
    <s v="D x E"/>
    <x v="1"/>
    <s v=""/>
  </r>
  <r>
    <s v="GST"/>
    <n v="3915"/>
    <s v="13.02.18"/>
    <s v="2019-0090"/>
    <x v="155"/>
    <x v="376"/>
    <n v="1"/>
    <n v="10"/>
    <n v="10"/>
    <s v="D x E"/>
    <x v="1"/>
    <s v=""/>
  </r>
  <r>
    <s v="GST"/>
    <n v="3916"/>
    <s v="13.02.18"/>
    <s v="2019-0090"/>
    <x v="245"/>
    <x v="234"/>
    <n v="1"/>
    <n v="10"/>
    <n v="10"/>
    <s v="D x E"/>
    <x v="1"/>
    <s v=""/>
  </r>
  <r>
    <s v="GST"/>
    <n v="3919"/>
    <s v="13.02.18"/>
    <s v="2019-0090"/>
    <x v="141"/>
    <x v="135"/>
    <n v="1"/>
    <n v="2"/>
    <n v="2"/>
    <s v="D x E"/>
    <x v="1"/>
    <s v=""/>
  </r>
  <r>
    <s v="GST"/>
    <n v="3921"/>
    <s v="13.02.18"/>
    <s v="2019-0090"/>
    <x v="382"/>
    <x v="377"/>
    <n v="1"/>
    <n v="20"/>
    <n v="20"/>
    <s v="D x E"/>
    <x v="1"/>
    <s v=""/>
  </r>
  <r>
    <s v="GST"/>
    <n v="3922"/>
    <s v="13.02.18"/>
    <s v="2019-0090"/>
    <x v="339"/>
    <x v="325"/>
    <n v="1"/>
    <n v="200"/>
    <n v="200"/>
    <s v="D x E"/>
    <x v="1"/>
    <s v=""/>
  </r>
  <r>
    <s v="GST"/>
    <n v="3923"/>
    <s v="13.02.18"/>
    <s v="2019-0090"/>
    <x v="340"/>
    <x v="326"/>
    <m/>
    <m/>
    <n v="50"/>
    <s v="Qty column"/>
    <x v="1"/>
    <s v=""/>
  </r>
  <r>
    <s v="GST"/>
    <n v="3924"/>
    <s v="13.02.18"/>
    <s v="2019-0090"/>
    <x v="231"/>
    <x v="220"/>
    <n v="1"/>
    <n v="25"/>
    <n v="25"/>
    <s v="D x E"/>
    <x v="1"/>
    <s v=""/>
  </r>
  <r>
    <s v="GST"/>
    <n v="3925"/>
    <s v="13.02.18"/>
    <s v="2019-0090"/>
    <x v="135"/>
    <x v="129"/>
    <n v="1"/>
    <n v="25"/>
    <n v="25"/>
    <s v="D x E"/>
    <x v="1"/>
    <s v=""/>
  </r>
  <r>
    <s v="GST"/>
    <n v="3927"/>
    <s v="13.02.18"/>
    <s v="2019-0090"/>
    <x v="137"/>
    <x v="131"/>
    <n v="1"/>
    <n v="25"/>
    <n v="25"/>
    <s v="D x E"/>
    <x v="1"/>
    <s v=""/>
  </r>
  <r>
    <s v="GST"/>
    <n v="3928"/>
    <s v="13.02.18"/>
    <s v="2019-0090"/>
    <x v="155"/>
    <x v="148"/>
    <n v="1"/>
    <n v="25"/>
    <n v="25"/>
    <s v="D x E"/>
    <x v="1"/>
    <s v=""/>
  </r>
  <r>
    <s v="GST"/>
    <n v="3929"/>
    <s v="13.02.18"/>
    <s v="2019-0090"/>
    <x v="45"/>
    <x v="45"/>
    <n v="1"/>
    <n v="25"/>
    <n v="25"/>
    <s v="D x E"/>
    <x v="1"/>
    <s v=""/>
  </r>
  <r>
    <s v="GST"/>
    <n v="3930"/>
    <s v="13.02.18"/>
    <s v="2019-0090"/>
    <x v="138"/>
    <x v="132"/>
    <n v="1"/>
    <n v="20"/>
    <n v="20"/>
    <s v="D x E"/>
    <x v="1"/>
    <s v=""/>
  </r>
  <r>
    <s v="GST"/>
    <n v="3932"/>
    <s v="13.02.18"/>
    <s v="2019-0090"/>
    <x v="243"/>
    <x v="281"/>
    <n v="1"/>
    <n v="50"/>
    <n v="50"/>
    <s v="D x E"/>
    <x v="1"/>
    <s v=""/>
  </r>
  <r>
    <s v="GST"/>
    <n v="3933"/>
    <s v="13.02.18"/>
    <s v="2019-0090"/>
    <x v="295"/>
    <x v="282"/>
    <n v="1"/>
    <n v="25"/>
    <n v="25"/>
    <s v="D x E"/>
    <x v="1"/>
    <s v=""/>
  </r>
  <r>
    <s v="GST"/>
    <n v="3934"/>
    <s v="13.02.18"/>
    <s v="2019-0090"/>
    <x v="296"/>
    <x v="284"/>
    <n v="1"/>
    <n v="50"/>
    <n v="50"/>
    <s v="D x E"/>
    <x v="1"/>
    <s v=""/>
  </r>
  <r>
    <s v="GST"/>
    <n v="3935"/>
    <s v="13.02.18"/>
    <s v="2019-0090"/>
    <x v="297"/>
    <x v="285"/>
    <n v="1"/>
    <n v="50"/>
    <n v="50"/>
    <s v="D x E"/>
    <x v="1"/>
    <s v=""/>
  </r>
  <r>
    <s v="GST"/>
    <n v="3936"/>
    <s v="13.02.18"/>
    <s v="2019-0090"/>
    <x v="112"/>
    <x v="288"/>
    <n v="1"/>
    <n v="50"/>
    <n v="50"/>
    <s v="D x E"/>
    <x v="1"/>
    <s v=""/>
  </r>
  <r>
    <s v="GST"/>
    <n v="3937"/>
    <s v="13.02.18"/>
    <s v="2019-0090"/>
    <x v="299"/>
    <x v="284"/>
    <n v="1"/>
    <n v="50"/>
    <n v="50"/>
    <s v="D x E"/>
    <x v="1"/>
    <s v=""/>
  </r>
  <r>
    <s v="GST"/>
    <n v="3938"/>
    <s v="13.02.18"/>
    <s v="2019-0090"/>
    <x v="300"/>
    <x v="289"/>
    <n v="1"/>
    <n v="50"/>
    <n v="50"/>
    <s v="D x E"/>
    <x v="1"/>
    <s v=""/>
  </r>
  <r>
    <s v="GST"/>
    <n v="3939"/>
    <s v="13.02.18"/>
    <s v="2019-0090"/>
    <x v="303"/>
    <x v="292"/>
    <n v="1"/>
    <n v="50"/>
    <n v="50"/>
    <s v="D x E"/>
    <x v="1"/>
    <s v=""/>
  </r>
  <r>
    <s v="GST"/>
    <n v="3940"/>
    <s v="13.02.18"/>
    <s v="2019-0090"/>
    <x v="304"/>
    <x v="293"/>
    <n v="1"/>
    <n v="25"/>
    <n v="25"/>
    <s v="D x E"/>
    <x v="1"/>
    <s v=""/>
  </r>
  <r>
    <s v="GST"/>
    <n v="3942"/>
    <s v="13.02.18"/>
    <s v="2019-0090"/>
    <x v="58"/>
    <x v="56"/>
    <n v="1"/>
    <n v="100"/>
    <n v="100"/>
    <s v="D x E"/>
    <x v="1"/>
    <s v=""/>
  </r>
  <r>
    <s v="GST"/>
    <n v="3943"/>
    <s v="13.02.18"/>
    <s v="2019-0090"/>
    <x v="349"/>
    <x v="335"/>
    <m/>
    <m/>
    <n v="50"/>
    <s v="Qty column"/>
    <x v="1"/>
    <s v=""/>
  </r>
  <r>
    <s v="GST"/>
    <n v="3944"/>
    <s v="13.02.18"/>
    <s v="2019-0090"/>
    <x v="383"/>
    <x v="378"/>
    <n v="1"/>
    <m/>
    <n v="50"/>
    <s v="Qty column"/>
    <x v="1"/>
    <s v=""/>
  </r>
  <r>
    <s v="GST"/>
    <n v="3979"/>
    <s v="13.02.18"/>
    <s v="2019-0091"/>
    <x v="242"/>
    <x v="55"/>
    <n v="2"/>
    <n v="10"/>
    <n v="20"/>
    <s v="D x E"/>
    <x v="1"/>
    <s v=""/>
  </r>
  <r>
    <s v="GST"/>
    <n v="3981"/>
    <s v="13.02.18"/>
    <s v="2019-0091"/>
    <x v="154"/>
    <x v="146"/>
    <n v="1"/>
    <n v="25"/>
    <n v="25"/>
    <s v="D x E"/>
    <x v="1"/>
    <s v=""/>
  </r>
  <r>
    <s v="GST"/>
    <n v="3982"/>
    <s v="13.02.18"/>
    <s v="2019-0091"/>
    <x v="231"/>
    <x v="220"/>
    <n v="1"/>
    <n v="25"/>
    <n v="25"/>
    <s v="D x E"/>
    <x v="1"/>
    <s v=""/>
  </r>
  <r>
    <s v="GST"/>
    <n v="3984"/>
    <s v="13.02.18"/>
    <s v="2019-0091"/>
    <x v="50"/>
    <x v="50"/>
    <n v="1"/>
    <n v="4"/>
    <n v="4"/>
    <s v="D x E"/>
    <x v="1"/>
    <s v=""/>
  </r>
  <r>
    <s v="GST"/>
    <n v="3985"/>
    <s v="13.02.18"/>
    <s v="2019-0091"/>
    <x v="200"/>
    <x v="193"/>
    <n v="1"/>
    <n v="4"/>
    <n v="4"/>
    <s v="D x E"/>
    <x v="1"/>
    <s v=""/>
  </r>
  <r>
    <s v="GST"/>
    <n v="3986"/>
    <s v="13.02.18"/>
    <s v="2019-0091"/>
    <x v="201"/>
    <x v="194"/>
    <n v="1"/>
    <n v="4"/>
    <n v="4"/>
    <s v="D x E"/>
    <x v="1"/>
    <s v=""/>
  </r>
  <r>
    <s v="GST"/>
    <n v="3996"/>
    <s v="13.02.18"/>
    <s v="2019-0091"/>
    <x v="384"/>
    <x v="10"/>
    <n v="7"/>
    <m/>
    <n v="82"/>
    <s v="Qty column"/>
    <x v="1"/>
    <s v=""/>
  </r>
  <r>
    <s v="GST"/>
    <n v="4015"/>
    <s v="13.02.18"/>
    <s v="2019-0092"/>
    <x v="385"/>
    <x v="379"/>
    <n v="4"/>
    <n v="5"/>
    <n v="20"/>
    <s v="D x E"/>
    <x v="1"/>
    <s v=""/>
  </r>
  <r>
    <s v="GST"/>
    <n v="4052"/>
    <s v="13.02.19"/>
    <s v="2019-0093"/>
    <x v="386"/>
    <x v="22"/>
    <n v="2"/>
    <n v="50"/>
    <n v="100"/>
    <s v="D x E"/>
    <x v="1"/>
    <s v=""/>
  </r>
  <r>
    <s v="GST"/>
    <n v="4054"/>
    <s v="13.02.19"/>
    <s v="2019-0093"/>
    <x v="29"/>
    <x v="29"/>
    <n v="3"/>
    <n v="4"/>
    <n v="12"/>
    <s v="D x E"/>
    <x v="1"/>
    <s v=""/>
  </r>
  <r>
    <s v="GST"/>
    <n v="4099"/>
    <s v="13.02.18"/>
    <s v="2019-0094"/>
    <x v="88"/>
    <x v="22"/>
    <n v="1"/>
    <n v="50"/>
    <n v="50"/>
    <s v="D x E"/>
    <x v="1"/>
    <s v=""/>
  </r>
  <r>
    <s v="GST"/>
    <n v="4100"/>
    <s v="13.02.18"/>
    <s v="2019-0094"/>
    <x v="90"/>
    <x v="22"/>
    <n v="1"/>
    <n v="50"/>
    <n v="50"/>
    <s v="D x E"/>
    <x v="1"/>
    <s v=""/>
  </r>
  <r>
    <s v="GST"/>
    <n v="4101"/>
    <s v="13.02.18"/>
    <s v="2019-0094"/>
    <x v="280"/>
    <x v="262"/>
    <n v="1"/>
    <n v="1"/>
    <n v="1"/>
    <s v="D x E"/>
    <x v="1"/>
    <s v=""/>
  </r>
  <r>
    <s v="GST"/>
    <n v="4135"/>
    <s v="13.02.19"/>
    <s v="2019-0095"/>
    <x v="29"/>
    <x v="29"/>
    <n v="3"/>
    <n v="4"/>
    <n v="12"/>
    <s v="D x E"/>
    <x v="1"/>
    <s v=""/>
  </r>
  <r>
    <s v="GST"/>
    <n v="4136"/>
    <s v="13.02.19"/>
    <s v="2019-0095"/>
    <x v="27"/>
    <x v="27"/>
    <n v="1"/>
    <n v="4"/>
    <n v="4"/>
    <s v="D x E"/>
    <x v="1"/>
    <s v=""/>
  </r>
  <r>
    <s v="GST"/>
    <n v="4138"/>
    <s v="13.02.19"/>
    <s v="2019-0095"/>
    <x v="15"/>
    <x v="15"/>
    <m/>
    <m/>
    <n v="3"/>
    <s v="Qty column"/>
    <x v="1"/>
    <s v=""/>
  </r>
  <r>
    <s v="GST"/>
    <n v="4158"/>
    <s v="13.02.19"/>
    <s v="2019-0095"/>
    <x v="56"/>
    <x v="10"/>
    <n v="4"/>
    <m/>
    <n v="19"/>
    <s v="Qty column"/>
    <x v="1"/>
    <s v=""/>
  </r>
  <r>
    <s v="GST"/>
    <n v="4179"/>
    <s v="13.02.19"/>
    <s v="2019-0096"/>
    <x v="16"/>
    <x v="16"/>
    <n v="1"/>
    <n v="4"/>
    <n v="4"/>
    <s v="D x E"/>
    <x v="1"/>
    <s v=""/>
  </r>
  <r>
    <s v="GST"/>
    <n v="4180"/>
    <s v="13.02.19"/>
    <s v="2019-0096"/>
    <x v="17"/>
    <x v="17"/>
    <n v="1"/>
    <n v="4"/>
    <n v="4"/>
    <s v="D x E"/>
    <x v="1"/>
    <s v=""/>
  </r>
  <r>
    <s v="GST"/>
    <n v="4181"/>
    <s v="13.02.19"/>
    <s v="2019-0096"/>
    <x v="18"/>
    <x v="18"/>
    <n v="1"/>
    <n v="4"/>
    <n v="4"/>
    <s v="D x E"/>
    <x v="1"/>
    <s v=""/>
  </r>
  <r>
    <s v="GST"/>
    <n v="4182"/>
    <s v="13.02.19"/>
    <s v="2019-0096"/>
    <x v="23"/>
    <x v="23"/>
    <n v="1"/>
    <n v="4"/>
    <n v="4"/>
    <s v="D x E"/>
    <x v="1"/>
    <s v=""/>
  </r>
  <r>
    <s v="GST"/>
    <n v="4185"/>
    <s v="13.02.19"/>
    <s v="2019-0096"/>
    <x v="25"/>
    <x v="25"/>
    <m/>
    <m/>
    <n v="2"/>
    <s v="Qty column"/>
    <x v="1"/>
    <s v=""/>
  </r>
  <r>
    <s v="GST"/>
    <n v="4186"/>
    <s v="13.02.19"/>
    <s v="2019-0096"/>
    <x v="26"/>
    <x v="26"/>
    <n v="1"/>
    <m/>
    <n v="3"/>
    <s v="Qty column"/>
    <x v="1"/>
    <s v=""/>
  </r>
  <r>
    <s v="GST"/>
    <n v="4188"/>
    <s v="13.02.19"/>
    <s v="2019-0096"/>
    <x v="28"/>
    <x v="28"/>
    <m/>
    <m/>
    <n v="2"/>
    <s v="Qty column"/>
    <x v="1"/>
    <s v=""/>
  </r>
  <r>
    <s v="GST"/>
    <n v="4189"/>
    <s v="13.02.19"/>
    <s v="2019-0096"/>
    <x v="29"/>
    <x v="29"/>
    <n v="1"/>
    <n v="4"/>
    <n v="4"/>
    <s v="D x E"/>
    <x v="1"/>
    <s v=""/>
  </r>
  <r>
    <s v="GST"/>
    <n v="4190"/>
    <s v="13.02.19"/>
    <s v="2019-0096"/>
    <x v="30"/>
    <x v="30"/>
    <m/>
    <m/>
    <n v="2"/>
    <s v="Qty column"/>
    <x v="1"/>
    <s v=""/>
  </r>
  <r>
    <s v="GST"/>
    <n v="4191"/>
    <s v="13.02.19"/>
    <s v="2019-0096"/>
    <x v="31"/>
    <x v="31"/>
    <m/>
    <m/>
    <n v="2"/>
    <s v="Qty column"/>
    <x v="1"/>
    <s v=""/>
  </r>
  <r>
    <s v="GST"/>
    <n v="4192"/>
    <s v="13.02.19"/>
    <s v="2019-0096"/>
    <x v="32"/>
    <x v="32"/>
    <n v="1"/>
    <n v="4"/>
    <n v="4"/>
    <s v="D x E"/>
    <x v="1"/>
    <s v=""/>
  </r>
  <r>
    <s v="GST"/>
    <n v="4193"/>
    <s v="13.02.19"/>
    <s v="2019-0096"/>
    <x v="19"/>
    <x v="19"/>
    <n v="1"/>
    <n v="4"/>
    <n v="4"/>
    <s v="D x E"/>
    <x v="1"/>
    <s v=""/>
  </r>
  <r>
    <s v="GST"/>
    <n v="4195"/>
    <s v="13.02.19"/>
    <s v="2019-0096"/>
    <x v="33"/>
    <x v="33"/>
    <n v="1"/>
    <m/>
    <n v="2"/>
    <s v="Qty column"/>
    <x v="1"/>
    <s v=""/>
  </r>
  <r>
    <s v="GST"/>
    <n v="4196"/>
    <s v="13.02.19"/>
    <s v="2019-0096"/>
    <x v="34"/>
    <x v="34"/>
    <m/>
    <m/>
    <n v="2"/>
    <s v="Qty column"/>
    <x v="1"/>
    <s v=""/>
  </r>
  <r>
    <s v="GST"/>
    <n v="4197"/>
    <s v="13.02.19"/>
    <s v="2019-0096"/>
    <x v="35"/>
    <x v="35"/>
    <m/>
    <m/>
    <n v="2"/>
    <s v="Qty column"/>
    <x v="1"/>
    <s v=""/>
  </r>
  <r>
    <s v="GST"/>
    <n v="4198"/>
    <s v="13.02.19"/>
    <s v="2019-0096"/>
    <x v="36"/>
    <x v="36"/>
    <m/>
    <m/>
    <n v="2"/>
    <s v="Qty column"/>
    <x v="1"/>
    <s v=""/>
  </r>
  <r>
    <s v="GST"/>
    <n v="4199"/>
    <s v="13.02.19"/>
    <s v="2019-0096"/>
    <x v="37"/>
    <x v="37"/>
    <m/>
    <m/>
    <n v="2"/>
    <s v="Qty column"/>
    <x v="1"/>
    <s v=""/>
  </r>
  <r>
    <s v="GST"/>
    <n v="4200"/>
    <s v="13.02.19"/>
    <s v="2019-0096"/>
    <x v="38"/>
    <x v="38"/>
    <n v="1"/>
    <m/>
    <n v="2"/>
    <s v="Qty column"/>
    <x v="1"/>
    <s v=""/>
  </r>
  <r>
    <s v="GST"/>
    <n v="4201"/>
    <s v="13.02.19"/>
    <s v="2019-0096"/>
    <x v="39"/>
    <x v="39"/>
    <n v="1"/>
    <m/>
    <n v="2"/>
    <s v="Qty column"/>
    <x v="1"/>
    <s v=""/>
  </r>
  <r>
    <s v="GST"/>
    <n v="4202"/>
    <s v="13.02.19"/>
    <s v="2019-0096"/>
    <x v="40"/>
    <x v="40"/>
    <n v="1"/>
    <n v="5"/>
    <n v="5"/>
    <s v="D x E"/>
    <x v="1"/>
    <s v=""/>
  </r>
  <r>
    <s v="GST"/>
    <n v="4203"/>
    <s v="13.02.19"/>
    <s v="2019-0096"/>
    <x v="41"/>
    <x v="41"/>
    <n v="1"/>
    <n v="5"/>
    <n v="5"/>
    <s v="D x E"/>
    <x v="1"/>
    <s v=""/>
  </r>
  <r>
    <s v="GST"/>
    <n v="4204"/>
    <s v="13.02.19"/>
    <s v="2019-0096"/>
    <x v="193"/>
    <x v="186"/>
    <m/>
    <m/>
    <n v="1"/>
    <s v="Qty column"/>
    <x v="1"/>
    <s v=""/>
  </r>
  <r>
    <s v="GST"/>
    <n v="4206"/>
    <s v="13.02.19"/>
    <s v="2019-0096"/>
    <x v="22"/>
    <x v="22"/>
    <n v="2"/>
    <n v="2"/>
    <n v="4"/>
    <s v="D x E"/>
    <x v="1"/>
    <s v=""/>
  </r>
  <r>
    <s v="GST"/>
    <n v="4208"/>
    <s v="13.02.19"/>
    <s v="2019-0096"/>
    <x v="387"/>
    <x v="22"/>
    <n v="2"/>
    <n v="50"/>
    <n v="100"/>
    <s v="D x E"/>
    <x v="1"/>
    <s v=""/>
  </r>
  <r>
    <s v="GST"/>
    <n v="4209"/>
    <s v="13.02.19"/>
    <s v="2019-0096"/>
    <x v="388"/>
    <x v="380"/>
    <n v="1"/>
    <n v="1"/>
    <n v="1"/>
    <s v="D x E"/>
    <x v="1"/>
    <s v=""/>
  </r>
  <r>
    <s v="GST"/>
    <n v="4238"/>
    <s v="15.02.19"/>
    <s v="2019-0097"/>
    <x v="389"/>
    <x v="69"/>
    <n v="1"/>
    <n v="5"/>
    <n v="5"/>
    <s v="D x E"/>
    <x v="1"/>
    <s v=""/>
  </r>
  <r>
    <s v="GST"/>
    <n v="4239"/>
    <s v="15.02.19"/>
    <s v="2019-0097"/>
    <x v="390"/>
    <x v="381"/>
    <n v="2"/>
    <n v="1"/>
    <n v="2"/>
    <s v="D x E"/>
    <x v="1"/>
    <s v=""/>
  </r>
  <r>
    <s v="GST"/>
    <n v="4241"/>
    <s v="15.02.19"/>
    <s v="2019-0097"/>
    <x v="119"/>
    <x v="113"/>
    <n v="1"/>
    <n v="5"/>
    <n v="5"/>
    <s v="D x E"/>
    <x v="1"/>
    <s v=""/>
  </r>
  <r>
    <s v="GST"/>
    <n v="4243"/>
    <s v="15.02.19"/>
    <s v="2019-0097"/>
    <x v="20"/>
    <x v="92"/>
    <n v="1"/>
    <m/>
    <n v="27"/>
    <s v="Qty column"/>
    <x v="1"/>
    <s v=""/>
  </r>
  <r>
    <s v="GST"/>
    <n v="4273"/>
    <s v="15.02.19"/>
    <s v="2019-0098"/>
    <x v="103"/>
    <x v="233"/>
    <n v="2"/>
    <n v="10"/>
    <n v="20"/>
    <s v="D x E"/>
    <x v="1"/>
    <s v=""/>
  </r>
  <r>
    <s v="GST"/>
    <n v="4274"/>
    <s v="15.02.19"/>
    <s v="2019-0098"/>
    <x v="284"/>
    <x v="353"/>
    <n v="1"/>
    <n v="10"/>
    <n v="10"/>
    <s v="D x E"/>
    <x v="1"/>
    <s v=""/>
  </r>
  <r>
    <s v="GST"/>
    <n v="4276"/>
    <s v="15.02.19"/>
    <s v="2019-0098"/>
    <x v="23"/>
    <x v="23"/>
    <n v="2"/>
    <n v="4"/>
    <n v="8"/>
    <s v="D x E"/>
    <x v="1"/>
    <s v=""/>
  </r>
  <r>
    <s v="GST"/>
    <n v="4277"/>
    <s v="15.02.19"/>
    <s v="2019-0098"/>
    <x v="19"/>
    <x v="19"/>
    <n v="3"/>
    <n v="4"/>
    <n v="12"/>
    <s v="D x E"/>
    <x v="1"/>
    <s v=""/>
  </r>
  <r>
    <s v="GST"/>
    <n v="4278"/>
    <s v="15.02.19"/>
    <s v="2019-0098"/>
    <x v="199"/>
    <x v="191"/>
    <n v="1"/>
    <n v="4"/>
    <n v="4"/>
    <s v="D x E"/>
    <x v="1"/>
    <s v=""/>
  </r>
  <r>
    <s v="GST"/>
    <n v="4279"/>
    <s v="15.02.19"/>
    <s v="2019-0098"/>
    <x v="60"/>
    <x v="57"/>
    <n v="3"/>
    <n v="4"/>
    <n v="12"/>
    <s v="D x E"/>
    <x v="1"/>
    <s v=""/>
  </r>
  <r>
    <s v="GST"/>
    <n v="4280"/>
    <s v="15.02.19"/>
    <s v="2019-0098"/>
    <x v="189"/>
    <x v="183"/>
    <n v="2"/>
    <n v="4"/>
    <n v="8"/>
    <s v="D x E"/>
    <x v="1"/>
    <s v=""/>
  </r>
  <r>
    <s v="GST"/>
    <n v="4281"/>
    <s v="15.02.19"/>
    <s v="2019-0098"/>
    <x v="228"/>
    <x v="218"/>
    <n v="2"/>
    <n v="4"/>
    <n v="8"/>
    <s v="D x E"/>
    <x v="1"/>
    <s v=""/>
  </r>
  <r>
    <s v="GST"/>
    <n v="4314"/>
    <s v="15.02.19"/>
    <s v="2019-0099"/>
    <x v="200"/>
    <x v="193"/>
    <n v="1"/>
    <n v="4"/>
    <n v="4"/>
    <s v="D x E"/>
    <x v="1"/>
    <s v=""/>
  </r>
  <r>
    <s v="GST"/>
    <n v="4315"/>
    <s v="15.02.19"/>
    <s v="2019-0099"/>
    <x v="201"/>
    <x v="194"/>
    <n v="1"/>
    <n v="4"/>
    <n v="4"/>
    <s v="D x E"/>
    <x v="1"/>
    <s v=""/>
  </r>
  <r>
    <s v="GST"/>
    <n v="4317"/>
    <s v="15.02.19"/>
    <s v="2019-0099"/>
    <x v="44"/>
    <x v="44"/>
    <m/>
    <n v="25"/>
    <n v="200"/>
    <s v="Qty column"/>
    <x v="1"/>
    <s v=""/>
  </r>
  <r>
    <s v="GST"/>
    <n v="4351"/>
    <s v="14.2.19"/>
    <s v="2019-0100"/>
    <x v="229"/>
    <x v="219"/>
    <m/>
    <n v="3"/>
    <n v="3"/>
    <s v="Qty column"/>
    <x v="1"/>
    <s v=""/>
  </r>
  <r>
    <s v="GST"/>
    <n v="4352"/>
    <s v="14.2.19"/>
    <s v="2019-0100"/>
    <x v="305"/>
    <x v="206"/>
    <n v="1"/>
    <n v="2"/>
    <n v="2"/>
    <s v="D x E"/>
    <x v="1"/>
    <s v=""/>
  </r>
  <r>
    <s v="GST"/>
    <n v="4353"/>
    <s v="14.2.19"/>
    <s v="2019-0100"/>
    <x v="11"/>
    <x v="11"/>
    <n v="1"/>
    <n v="5"/>
    <n v="5"/>
    <s v="D x E"/>
    <x v="1"/>
    <s v=""/>
  </r>
  <r>
    <s v="GST"/>
    <n v="4355"/>
    <s v="14.2.19"/>
    <s v="2019-0100"/>
    <x v="280"/>
    <x v="262"/>
    <n v="1"/>
    <n v="3"/>
    <n v="3"/>
    <s v="D x E"/>
    <x v="1"/>
    <s v=""/>
  </r>
  <r>
    <s v="GST"/>
    <n v="4356"/>
    <s v="14.2.19"/>
    <s v="2019-0100"/>
    <x v="55"/>
    <x v="54"/>
    <n v="1"/>
    <n v="3"/>
    <n v="3"/>
    <s v="D x E"/>
    <x v="1"/>
    <s v=""/>
  </r>
  <r>
    <s v="GST"/>
    <n v="4357"/>
    <s v="14.2.19"/>
    <s v="2019-0100"/>
    <x v="272"/>
    <x v="256"/>
    <m/>
    <n v="3"/>
    <n v="3"/>
    <s v="Qty column"/>
    <x v="1"/>
    <s v=""/>
  </r>
  <r>
    <s v="GST"/>
    <n v="4358"/>
    <s v="14.2.19"/>
    <s v="2019-0100"/>
    <x v="79"/>
    <x v="74"/>
    <n v="1"/>
    <n v="3"/>
    <n v="3"/>
    <s v="D x E"/>
    <x v="1"/>
    <s v=""/>
  </r>
  <r>
    <s v="GST"/>
    <n v="4360"/>
    <s v="14.2.19"/>
    <s v="2019-0100"/>
    <x v="391"/>
    <x v="258"/>
    <m/>
    <n v="2"/>
    <n v="2"/>
    <s v="Qty column"/>
    <x v="1"/>
    <s v=""/>
  </r>
  <r>
    <s v="GST"/>
    <n v="4361"/>
    <s v="14.2.19"/>
    <s v="2019-0100"/>
    <x v="368"/>
    <x v="358"/>
    <m/>
    <n v="2"/>
    <n v="2"/>
    <s v="Qty column"/>
    <x v="1"/>
    <s v=""/>
  </r>
  <r>
    <s v="GST"/>
    <n v="4362"/>
    <s v="14.2.19"/>
    <s v="2019-0100"/>
    <x v="392"/>
    <x v="382"/>
    <m/>
    <n v="3"/>
    <n v="3"/>
    <s v="Qty column"/>
    <x v="1"/>
    <s v=""/>
  </r>
  <r>
    <s v="GST"/>
    <n v="4363"/>
    <s v="14.2.19"/>
    <s v="2019-0100"/>
    <x v="393"/>
    <x v="6"/>
    <n v="1"/>
    <n v="3"/>
    <n v="3"/>
    <s v="D x E"/>
    <x v="1"/>
    <s v=""/>
  </r>
  <r>
    <s v="GST"/>
    <n v="4364"/>
    <s v="14.2.19"/>
    <s v="2019-0100"/>
    <x v="278"/>
    <x v="261"/>
    <n v="1"/>
    <n v="3"/>
    <n v="3"/>
    <s v="D x E"/>
    <x v="1"/>
    <s v=""/>
  </r>
  <r>
    <s v="GST"/>
    <n v="4365"/>
    <s v="14.2.19"/>
    <s v="2019-0100"/>
    <x v="72"/>
    <x v="67"/>
    <n v="1"/>
    <n v="3"/>
    <n v="3"/>
    <s v="D x E"/>
    <x v="1"/>
    <s v=""/>
  </r>
  <r>
    <s v="GST"/>
    <n v="4366"/>
    <s v="14.2.19"/>
    <s v="2019-0100"/>
    <x v="74"/>
    <x v="69"/>
    <n v="1"/>
    <n v="3"/>
    <n v="3"/>
    <s v="D x E"/>
    <x v="1"/>
    <s v=""/>
  </r>
  <r>
    <s v="GST"/>
    <n v="4367"/>
    <s v="14.2.19"/>
    <s v="2019-0100"/>
    <x v="391"/>
    <x v="258"/>
    <n v="1"/>
    <n v="2"/>
    <n v="2"/>
    <s v="D x E"/>
    <x v="1"/>
    <s v=""/>
  </r>
  <r>
    <s v="GST"/>
    <n v="4368"/>
    <s v="14.2.19"/>
    <s v="2019-0100"/>
    <x v="110"/>
    <x v="104"/>
    <m/>
    <n v="3"/>
    <n v="3"/>
    <s v="Qty column"/>
    <x v="1"/>
    <s v=""/>
  </r>
  <r>
    <s v="GST"/>
    <n v="4369"/>
    <s v="14.2.19"/>
    <s v="2019-0100"/>
    <x v="336"/>
    <x v="324"/>
    <m/>
    <n v="3"/>
    <n v="3"/>
    <s v="Qty column"/>
    <x v="1"/>
    <s v=""/>
  </r>
  <r>
    <s v="GST"/>
    <n v="4370"/>
    <s v="14.2.19"/>
    <s v="2019-0100"/>
    <x v="372"/>
    <x v="365"/>
    <n v="1"/>
    <n v="2"/>
    <n v="2"/>
    <s v="D x E"/>
    <x v="1"/>
    <s v=""/>
  </r>
  <r>
    <s v="GST"/>
    <n v="4371"/>
    <s v="14.2.19"/>
    <s v="2019-0100"/>
    <x v="75"/>
    <x v="70"/>
    <m/>
    <n v="3"/>
    <n v="3"/>
    <s v="Qty column"/>
    <x v="1"/>
    <s v=""/>
  </r>
  <r>
    <s v="GST"/>
    <n v="4372"/>
    <s v="14.2.19"/>
    <s v="2019-0100"/>
    <x v="371"/>
    <x v="364"/>
    <m/>
    <n v="3"/>
    <n v="3"/>
    <s v="Qty column"/>
    <x v="1"/>
    <s v=""/>
  </r>
  <r>
    <s v="GST"/>
    <n v="4374"/>
    <s v="14.2.19"/>
    <s v="2019-0100"/>
    <x v="127"/>
    <x v="120"/>
    <n v="1"/>
    <n v="2"/>
    <n v="2"/>
    <s v="D x E"/>
    <x v="1"/>
    <s v=""/>
  </r>
  <r>
    <s v="GST"/>
    <n v="4375"/>
    <s v="14.2.19"/>
    <s v="2019-0100"/>
    <x v="306"/>
    <x v="294"/>
    <m/>
    <n v="2"/>
    <n v="2"/>
    <s v="Qty column"/>
    <x v="1"/>
    <s v=""/>
  </r>
  <r>
    <s v="GST"/>
    <n v="4376"/>
    <s v="14.2.19"/>
    <s v="2019-0100"/>
    <x v="394"/>
    <x v="383"/>
    <m/>
    <n v="2"/>
    <n v="2"/>
    <s v="Qty column"/>
    <x v="1"/>
    <s v=""/>
  </r>
  <r>
    <s v="GST"/>
    <n v="4377"/>
    <s v="14.2.19"/>
    <s v="2019-0100"/>
    <x v="395"/>
    <x v="384"/>
    <m/>
    <n v="2"/>
    <n v="2"/>
    <s v="Qty column"/>
    <x v="1"/>
    <s v=""/>
  </r>
  <r>
    <s v="GST"/>
    <n v="4379"/>
    <s v="14.2.19"/>
    <s v="2019-0100"/>
    <x v="271"/>
    <x v="1"/>
    <m/>
    <n v="1"/>
    <n v="1"/>
    <s v="Qty column"/>
    <x v="1"/>
    <s v=""/>
  </r>
  <r>
    <s v="GST"/>
    <n v="4405"/>
    <s v="14.02.19"/>
    <s v="2019-0101"/>
    <x v="385"/>
    <x v="379"/>
    <n v="6"/>
    <n v="5"/>
    <n v="30"/>
    <s v="D x E"/>
    <x v="1"/>
    <s v=""/>
  </r>
  <r>
    <s v="GST"/>
    <n v="4435"/>
    <s v="16.02.19"/>
    <s v="2019-0102"/>
    <x v="147"/>
    <x v="385"/>
    <n v="3"/>
    <n v="50"/>
    <n v="150"/>
    <s v="D x E"/>
    <x v="1"/>
    <s v=""/>
  </r>
  <r>
    <s v="GST"/>
    <n v="4436"/>
    <s v="16.02.19"/>
    <s v="2019-0102"/>
    <x v="364"/>
    <x v="55"/>
    <n v="3"/>
    <n v="50"/>
    <n v="150"/>
    <s v="D x E"/>
    <x v="1"/>
    <s v=""/>
  </r>
  <r>
    <s v="GST"/>
    <n v="4437"/>
    <s v="16.02.19"/>
    <s v="2019-0102"/>
    <x v="149"/>
    <x v="55"/>
    <n v="3"/>
    <n v="50"/>
    <n v="150"/>
    <s v="D x E"/>
    <x v="1"/>
    <s v=""/>
  </r>
  <r>
    <s v="GST"/>
    <n v="4439"/>
    <s v="16.02.19"/>
    <s v="2019-0102"/>
    <x v="364"/>
    <x v="386"/>
    <n v="3"/>
    <n v="50"/>
    <n v="150"/>
    <s v="D x E"/>
    <x v="1"/>
    <s v=""/>
  </r>
  <r>
    <s v="GST"/>
    <n v="4441"/>
    <s v="16.02.19"/>
    <s v="2019-0102"/>
    <x v="396"/>
    <x v="387"/>
    <n v="1"/>
    <n v="4"/>
    <n v="4"/>
    <s v="D x E"/>
    <x v="1"/>
    <s v=""/>
  </r>
  <r>
    <s v="GST"/>
    <n v="4442"/>
    <s v="16.02.19"/>
    <s v="2019-0102"/>
    <x v="16"/>
    <x v="16"/>
    <n v="2"/>
    <n v="4"/>
    <n v="8"/>
    <s v="D x E"/>
    <x v="1"/>
    <s v=""/>
  </r>
  <r>
    <s v="GST"/>
    <n v="4443"/>
    <s v="16.02.19"/>
    <s v="2019-0102"/>
    <x v="17"/>
    <x v="17"/>
    <n v="2"/>
    <n v="4"/>
    <n v="8"/>
    <s v="D x E"/>
    <x v="1"/>
    <s v=""/>
  </r>
  <r>
    <s v="GST"/>
    <n v="4444"/>
    <s v="16.02.19"/>
    <s v="2019-0102"/>
    <x v="198"/>
    <x v="190"/>
    <n v="2"/>
    <n v="4"/>
    <n v="8"/>
    <s v="D x E"/>
    <x v="1"/>
    <s v=""/>
  </r>
  <r>
    <s v="GST"/>
    <n v="4445"/>
    <s v="16.02.19"/>
    <s v="2019-0102"/>
    <x v="269"/>
    <x v="254"/>
    <n v="1"/>
    <n v="4"/>
    <n v="4"/>
    <s v="D x E"/>
    <x v="1"/>
    <s v=""/>
  </r>
  <r>
    <s v="GST"/>
    <n v="4447"/>
    <s v="16.02.19"/>
    <s v="2019-0102"/>
    <x v="70"/>
    <x v="66"/>
    <n v="1"/>
    <n v="5"/>
    <n v="5"/>
    <s v="D x E"/>
    <x v="1"/>
    <s v=""/>
  </r>
  <r>
    <s v="GST"/>
    <n v="4448"/>
    <s v="16.02.19"/>
    <s v="2019-0102"/>
    <x v="72"/>
    <x v="67"/>
    <n v="1"/>
    <n v="5"/>
    <n v="5"/>
    <s v="D x E"/>
    <x v="1"/>
    <s v=""/>
  </r>
  <r>
    <s v="GST"/>
    <n v="4449"/>
    <s v="16.02.19"/>
    <s v="2019-0102"/>
    <x v="78"/>
    <x v="73"/>
    <n v="1"/>
    <n v="5"/>
    <n v="5"/>
    <s v="D x E"/>
    <x v="1"/>
    <s v=""/>
  </r>
  <r>
    <s v="GST"/>
    <n v="4461"/>
    <s v="16.02.19"/>
    <s v="2019-0102"/>
    <x v="56"/>
    <x v="10"/>
    <n v="23"/>
    <m/>
    <n v="200"/>
    <s v="Qty column"/>
    <x v="1"/>
    <s v=""/>
  </r>
  <r>
    <s v="GST"/>
    <n v="4482"/>
    <s v="16.02.19"/>
    <s v="2019-0103"/>
    <x v="87"/>
    <x v="81"/>
    <n v="1"/>
    <n v="5"/>
    <n v="5"/>
    <s v="D x E"/>
    <x v="1"/>
    <s v=""/>
  </r>
  <r>
    <s v="GST"/>
    <n v="4483"/>
    <s v="16.02.19"/>
    <s v="2019-0103"/>
    <x v="125"/>
    <x v="118"/>
    <n v="1"/>
    <n v="5"/>
    <n v="5"/>
    <s v="D x E"/>
    <x v="1"/>
    <s v=""/>
  </r>
  <r>
    <s v="GST"/>
    <n v="4484"/>
    <s v="16.02.19"/>
    <s v="2019-0103"/>
    <x v="229"/>
    <x v="219"/>
    <n v="1"/>
    <n v="5"/>
    <n v="5"/>
    <s v="D x E"/>
    <x v="1"/>
    <s v=""/>
  </r>
  <r>
    <s v="GST"/>
    <n v="4485"/>
    <s v="16.02.19"/>
    <s v="2019-0103"/>
    <x v="15"/>
    <x v="15"/>
    <n v="1"/>
    <n v="5"/>
    <n v="5"/>
    <s v="D x E"/>
    <x v="1"/>
    <s v=""/>
  </r>
  <r>
    <s v="GST"/>
    <n v="4486"/>
    <s v="16.02.19"/>
    <s v="2019-0103"/>
    <x v="41"/>
    <x v="41"/>
    <n v="1"/>
    <n v="5"/>
    <n v="5"/>
    <s v="D x E"/>
    <x v="1"/>
    <s v=""/>
  </r>
  <r>
    <s v="GST"/>
    <n v="4487"/>
    <s v="16.02.19"/>
    <s v="2019-0103"/>
    <x v="272"/>
    <x v="256"/>
    <n v="1"/>
    <n v="5"/>
    <n v="5"/>
    <s v="D x E"/>
    <x v="1"/>
    <s v=""/>
  </r>
  <r>
    <s v="GST"/>
    <n v="4488"/>
    <s v="16.02.19"/>
    <s v="2019-0103"/>
    <x v="238"/>
    <x v="227"/>
    <n v="1"/>
    <n v="5"/>
    <n v="5"/>
    <s v="D x E"/>
    <x v="1"/>
    <s v=""/>
  </r>
  <r>
    <s v="GST"/>
    <n v="4490"/>
    <s v="16.02.19"/>
    <s v="2019-0103"/>
    <x v="227"/>
    <x v="217"/>
    <n v="1"/>
    <n v="4"/>
    <n v="4"/>
    <s v="D x E"/>
    <x v="1"/>
    <s v=""/>
  </r>
  <r>
    <s v="GST"/>
    <n v="4491"/>
    <s v="16.02.19"/>
    <s v="2019-0103"/>
    <x v="80"/>
    <x v="75"/>
    <n v="1"/>
    <n v="4"/>
    <n v="4"/>
    <s v="D x E"/>
    <x v="1"/>
    <s v=""/>
  </r>
  <r>
    <s v="GST"/>
    <n v="4492"/>
    <s v="16.02.19"/>
    <s v="2019-0103"/>
    <x v="18"/>
    <x v="18"/>
    <n v="1"/>
    <n v="4"/>
    <n v="4"/>
    <s v="D x E"/>
    <x v="1"/>
    <s v=""/>
  </r>
  <r>
    <s v="GST"/>
    <n v="4493"/>
    <s v="16.02.19"/>
    <s v="2019-0103"/>
    <x v="256"/>
    <x v="242"/>
    <n v="1"/>
    <n v="4"/>
    <n v="4"/>
    <s v="D x E"/>
    <x v="1"/>
    <s v=""/>
  </r>
  <r>
    <s v="GST"/>
    <n v="4494"/>
    <s v="16.02.19"/>
    <s v="2019-0103"/>
    <x v="81"/>
    <x v="76"/>
    <n v="1"/>
    <n v="4"/>
    <n v="4"/>
    <s v="D x E"/>
    <x v="1"/>
    <s v=""/>
  </r>
  <r>
    <s v="GST"/>
    <n v="4495"/>
    <s v="16.02.19"/>
    <s v="2019-0103"/>
    <x v="259"/>
    <x v="245"/>
    <n v="2"/>
    <n v="4"/>
    <n v="8"/>
    <s v="D x E"/>
    <x v="1"/>
    <s v=""/>
  </r>
  <r>
    <s v="GST"/>
    <n v="4496"/>
    <s v="16.02.19"/>
    <s v="2019-0103"/>
    <x v="26"/>
    <x v="26"/>
    <n v="1"/>
    <n v="5"/>
    <n v="5"/>
    <s v="D x E"/>
    <x v="1"/>
    <s v=""/>
  </r>
  <r>
    <s v="GST"/>
    <n v="4497"/>
    <s v="16.02.19"/>
    <s v="2019-0103"/>
    <x v="32"/>
    <x v="32"/>
    <n v="1"/>
    <n v="4"/>
    <n v="4"/>
    <s v="D x E"/>
    <x v="1"/>
    <s v=""/>
  </r>
  <r>
    <s v="GST"/>
    <n v="4498"/>
    <s v="16.02.19"/>
    <s v="2019-0103"/>
    <x v="61"/>
    <x v="58"/>
    <n v="1"/>
    <n v="4"/>
    <n v="4"/>
    <s v="D x E"/>
    <x v="1"/>
    <s v=""/>
  </r>
  <r>
    <s v="GST"/>
    <n v="4499"/>
    <s v="16.02.19"/>
    <s v="2019-0103"/>
    <x v="83"/>
    <x v="78"/>
    <n v="1"/>
    <n v="4"/>
    <n v="4"/>
    <s v="D x E"/>
    <x v="1"/>
    <s v=""/>
  </r>
  <r>
    <s v="GST"/>
    <n v="4500"/>
    <s v="16.02.19"/>
    <s v="2019-0103"/>
    <x v="29"/>
    <x v="29"/>
    <n v="1"/>
    <n v="4"/>
    <n v="4"/>
    <s v="D x E"/>
    <x v="1"/>
    <s v=""/>
  </r>
  <r>
    <s v="GST"/>
    <n v="4501"/>
    <s v="16.02.19"/>
    <s v="2019-0103"/>
    <x v="30"/>
    <x v="30"/>
    <n v="1"/>
    <n v="4"/>
    <n v="4"/>
    <s v="D x E"/>
    <x v="1"/>
    <s v=""/>
  </r>
  <r>
    <s v="GST"/>
    <n v="4502"/>
    <s v="16.02.19"/>
    <s v="2019-0103"/>
    <x v="151"/>
    <x v="143"/>
    <n v="1"/>
    <n v="4"/>
    <n v="4"/>
    <s v="D x E"/>
    <x v="1"/>
    <s v=""/>
  </r>
  <r>
    <s v="GST"/>
    <n v="4503"/>
    <s v="16.02.19"/>
    <s v="2019-0103"/>
    <x v="155"/>
    <x v="295"/>
    <n v="2"/>
    <n v="4"/>
    <n v="8"/>
    <s v="D x E"/>
    <x v="1"/>
    <s v=""/>
  </r>
  <r>
    <s v="GST"/>
    <n v="4504"/>
    <s v="16.02.19"/>
    <s v="2019-0103"/>
    <x v="20"/>
    <x v="20"/>
    <n v="1"/>
    <n v="4"/>
    <n v="4"/>
    <s v="D x E"/>
    <x v="1"/>
    <s v=""/>
  </r>
  <r>
    <s v="GST"/>
    <n v="4505"/>
    <s v="16.02.19"/>
    <s v="2019-0103"/>
    <x v="82"/>
    <x v="77"/>
    <n v="1"/>
    <n v="4"/>
    <n v="4"/>
    <s v="D x E"/>
    <x v="1"/>
    <s v=""/>
  </r>
  <r>
    <s v="GST"/>
    <n v="4506"/>
    <s v="16.02.19"/>
    <s v="2019-0103"/>
    <x v="152"/>
    <x v="144"/>
    <n v="1"/>
    <n v="4"/>
    <n v="4"/>
    <s v="D x E"/>
    <x v="1"/>
    <s v=""/>
  </r>
  <r>
    <s v="GST"/>
    <n v="4508"/>
    <s v="16.02.19"/>
    <s v="2019-0103"/>
    <x v="122"/>
    <x v="116"/>
    <n v="1"/>
    <n v="10"/>
    <n v="10"/>
    <s v="D x E"/>
    <x v="1"/>
    <s v=""/>
  </r>
  <r>
    <s v="GST"/>
    <n v="4509"/>
    <s v="16.02.19"/>
    <s v="2019-0103"/>
    <x v="293"/>
    <x v="233"/>
    <n v="1"/>
    <n v="10"/>
    <n v="10"/>
    <s v="D x E"/>
    <x v="1"/>
    <s v=""/>
  </r>
  <r>
    <s v="GST"/>
    <n v="4511"/>
    <s v="16.02.19"/>
    <s v="2019-0103"/>
    <x v="363"/>
    <x v="349"/>
    <n v="1"/>
    <n v="30"/>
    <n v="30"/>
    <s v="D x E"/>
    <x v="1"/>
    <s v=""/>
  </r>
  <r>
    <s v="GST"/>
    <n v="4512"/>
    <s v="16.02.19"/>
    <s v="2019-0103"/>
    <x v="290"/>
    <x v="273"/>
    <n v="1"/>
    <n v="30"/>
    <n v="30"/>
    <s v="D x E"/>
    <x v="1"/>
    <s v=""/>
  </r>
  <r>
    <s v="GST"/>
    <n v="4515"/>
    <s v="16.02.19"/>
    <s v="2019-0103"/>
    <x v="397"/>
    <x v="388"/>
    <n v="1"/>
    <m/>
    <n v="25"/>
    <s v="Qty column"/>
    <x v="1"/>
    <s v=""/>
  </r>
  <r>
    <s v="GST"/>
    <n v="4516"/>
    <s v="16.02.19"/>
    <s v="2019-0103"/>
    <x v="398"/>
    <x v="389"/>
    <m/>
    <m/>
    <n v="25"/>
    <s v="Qty column"/>
    <x v="1"/>
    <s v=""/>
  </r>
  <r>
    <s v="GST"/>
    <n v="4518"/>
    <s v="16.02.19"/>
    <s v="2019-0103"/>
    <x v="339"/>
    <x v="325"/>
    <m/>
    <m/>
    <n v="60"/>
    <s v="Qty column"/>
    <x v="1"/>
    <s v=""/>
  </r>
  <r>
    <s v="GST"/>
    <n v="4519"/>
    <s v="16.02.19"/>
    <s v="2019-0103"/>
    <x v="154"/>
    <x v="146"/>
    <n v="1"/>
    <n v="25"/>
    <n v="25"/>
    <s v="D x E"/>
    <x v="1"/>
    <s v=""/>
  </r>
  <r>
    <s v="GST"/>
    <n v="4520"/>
    <s v="16.02.19"/>
    <s v="2019-0103"/>
    <x v="231"/>
    <x v="220"/>
    <n v="1"/>
    <n v="25"/>
    <n v="25"/>
    <s v="D x E"/>
    <x v="1"/>
    <s v=""/>
  </r>
  <r>
    <s v="GST"/>
    <n v="4521"/>
    <s v="16.02.19"/>
    <s v="2019-0103"/>
    <x v="137"/>
    <x v="131"/>
    <n v="1"/>
    <n v="25"/>
    <n v="25"/>
    <s v="D x E"/>
    <x v="1"/>
    <s v=""/>
  </r>
  <r>
    <s v="GST"/>
    <n v="4522"/>
    <s v="16.02.19"/>
    <s v="2019-0103"/>
    <x v="45"/>
    <x v="45"/>
    <n v="1"/>
    <n v="25"/>
    <n v="25"/>
    <s v="D x E"/>
    <x v="1"/>
    <s v=""/>
  </r>
  <r>
    <s v="GST"/>
    <n v="4525"/>
    <s v="16.02.19"/>
    <s v="2019-0103"/>
    <x v="93"/>
    <x v="85"/>
    <m/>
    <m/>
    <n v="25"/>
    <s v="Qty column"/>
    <x v="1"/>
    <s v=""/>
  </r>
  <r>
    <s v="GST"/>
    <n v="4526"/>
    <s v="16.02.19"/>
    <s v="2019-0103"/>
    <x v="399"/>
    <x v="88"/>
    <m/>
    <m/>
    <n v="10"/>
    <s v="Qty column"/>
    <x v="1"/>
    <s v=""/>
  </r>
  <r>
    <s v="GST"/>
    <n v="4527"/>
    <s v="16.02.19"/>
    <s v="2019-0103"/>
    <x v="297"/>
    <x v="390"/>
    <m/>
    <m/>
    <n v="25"/>
    <s v="Qty column"/>
    <x v="1"/>
    <s v=""/>
  </r>
  <r>
    <s v="GST"/>
    <n v="4529"/>
    <s v="16.02.19"/>
    <s v="2019-0103"/>
    <x v="58"/>
    <x v="56"/>
    <n v="1"/>
    <n v="100"/>
    <n v="100"/>
    <s v="D x E"/>
    <x v="1"/>
    <s v=""/>
  </r>
  <r>
    <s v="GST"/>
    <n v="4531"/>
    <s v="16.02.19"/>
    <s v="2019-0103"/>
    <x v="400"/>
    <x v="55"/>
    <m/>
    <m/>
    <n v="10"/>
    <s v="Qty column"/>
    <x v="1"/>
    <s v=""/>
  </r>
  <r>
    <s v="GST"/>
    <n v="4532"/>
    <s v="16.02.19"/>
    <s v="2019-0103"/>
    <x v="212"/>
    <x v="205"/>
    <m/>
    <m/>
    <n v="10"/>
    <s v="Qty column"/>
    <x v="1"/>
    <s v=""/>
  </r>
  <r>
    <s v="GST"/>
    <n v="4533"/>
    <s v="16.02.19"/>
    <s v="2019-0103"/>
    <x v="401"/>
    <x v="391"/>
    <n v="1"/>
    <m/>
    <n v="20"/>
    <s v="Qty column"/>
    <x v="1"/>
    <s v=""/>
  </r>
  <r>
    <s v="GST"/>
    <n v="4534"/>
    <s v="16.02.19"/>
    <s v="2019-0103"/>
    <x v="246"/>
    <x v="235"/>
    <m/>
    <m/>
    <n v="20"/>
    <s v="Qty column"/>
    <x v="1"/>
    <s v=""/>
  </r>
  <r>
    <s v="GST"/>
    <n v="4536"/>
    <s v="16.02.19"/>
    <s v="2019-0103"/>
    <x v="349"/>
    <x v="335"/>
    <m/>
    <m/>
    <n v="50"/>
    <s v="Qty column"/>
    <x v="1"/>
    <s v=""/>
  </r>
  <r>
    <s v="GST"/>
    <n v="4537"/>
    <s v="16.02.19"/>
    <s v="2019-0103"/>
    <x v="178"/>
    <x v="174"/>
    <n v="1"/>
    <m/>
    <n v="100"/>
    <s v="Qty column"/>
    <x v="1"/>
    <s v=""/>
  </r>
  <r>
    <s v="GST"/>
    <n v="4538"/>
    <s v="16.02.19"/>
    <s v="2019-0103"/>
    <x v="359"/>
    <x v="348"/>
    <m/>
    <m/>
    <n v="50"/>
    <s v="Qty column"/>
    <x v="1"/>
    <s v=""/>
  </r>
  <r>
    <s v="GST"/>
    <n v="4540"/>
    <s v="16.02.19"/>
    <s v="2019-0103"/>
    <x v="163"/>
    <x v="392"/>
    <n v="1"/>
    <n v="10"/>
    <n v="10"/>
    <s v="D x E"/>
    <x v="1"/>
    <s v=""/>
  </r>
  <r>
    <s v="GST"/>
    <n v="4541"/>
    <s v="16.02.19"/>
    <s v="2019-0103"/>
    <x v="174"/>
    <x v="393"/>
    <m/>
    <m/>
    <n v="1000"/>
    <s v="Qty column"/>
    <x v="1"/>
    <s v=""/>
  </r>
  <r>
    <s v="GST"/>
    <n v="4542"/>
    <s v="16.02.19"/>
    <s v="2019-0103"/>
    <x v="175"/>
    <x v="394"/>
    <m/>
    <m/>
    <n v="500"/>
    <s v="Qty column"/>
    <x v="1"/>
    <s v=""/>
  </r>
  <r>
    <s v="GST"/>
    <n v="4543"/>
    <s v="16.02.19"/>
    <s v="2019-0103"/>
    <x v="402"/>
    <x v="395"/>
    <n v="1"/>
    <n v="10"/>
    <n v="10"/>
    <s v="D x E"/>
    <x v="1"/>
    <s v=""/>
  </r>
  <r>
    <s v="GST"/>
    <n v="4572"/>
    <s v="29.01.19"/>
    <s v="2019-0043"/>
    <x v="156"/>
    <x v="150"/>
    <m/>
    <m/>
    <n v="10"/>
    <s v="Qty column"/>
    <x v="1"/>
    <s v=""/>
  </r>
  <r>
    <s v="GST"/>
    <n v="4574"/>
    <s v="29.01.19"/>
    <s v="2019-0043"/>
    <x v="71"/>
    <x v="34"/>
    <n v="1"/>
    <n v="5"/>
    <n v="5"/>
    <s v="D x E"/>
    <x v="1"/>
    <s v=""/>
  </r>
  <r>
    <s v="GST"/>
    <n v="4576"/>
    <s v="29.01.19"/>
    <s v="2019-0043"/>
    <x v="259"/>
    <x v="245"/>
    <n v="2"/>
    <n v="4"/>
    <n v="8"/>
    <s v="D x E"/>
    <x v="1"/>
    <s v=""/>
  </r>
  <r>
    <s v="GST"/>
    <n v="4577"/>
    <s v="29.01.19"/>
    <s v="2019-0043"/>
    <x v="82"/>
    <x v="77"/>
    <n v="2"/>
    <n v="4"/>
    <n v="8"/>
    <s v="D x E"/>
    <x v="1"/>
    <s v=""/>
  </r>
  <r>
    <s v="GST"/>
    <n v="4611"/>
    <s v="16.02.19"/>
    <s v="2019-0105"/>
    <x v="15"/>
    <x v="15"/>
    <n v="2"/>
    <n v="5"/>
    <n v="10"/>
    <s v="D x E"/>
    <x v="0"/>
    <s v="CHALLAN!row 4631 'CANCEL'"/>
  </r>
  <r>
    <s v="GST"/>
    <n v="4612"/>
    <s v="16.02.19"/>
    <s v="2019-0105"/>
    <x v="11"/>
    <x v="11"/>
    <n v="2"/>
    <n v="5"/>
    <n v="10"/>
    <s v="D x E"/>
    <x v="0"/>
    <s v="CHALLAN!row 4631 'CANCEL'"/>
  </r>
  <r>
    <s v="GST"/>
    <n v="4613"/>
    <s v="16.02.19"/>
    <s v="2019-0105"/>
    <x v="234"/>
    <x v="263"/>
    <n v="1"/>
    <n v="5"/>
    <n v="5"/>
    <s v="D x E"/>
    <x v="0"/>
    <s v="CHALLAN!row 4631 'CANCEL'"/>
  </r>
  <r>
    <s v="GST"/>
    <n v="4614"/>
    <s v="16.02.19"/>
    <s v="2019-0105"/>
    <x v="99"/>
    <x v="121"/>
    <n v="1"/>
    <n v="5"/>
    <n v="5"/>
    <s v="D x E"/>
    <x v="0"/>
    <s v="CHALLAN!row 4631 'CANCEL'"/>
  </r>
  <r>
    <s v="GST"/>
    <n v="4615"/>
    <s v="16.02.19"/>
    <s v="2019-0105"/>
    <x v="109"/>
    <x v="103"/>
    <n v="1"/>
    <n v="5"/>
    <n v="5"/>
    <s v="D x E"/>
    <x v="0"/>
    <s v="CHALLAN!row 4631 'CANCEL'"/>
  </r>
  <r>
    <s v="GST"/>
    <n v="4616"/>
    <s v="16.02.19"/>
    <s v="2019-0105"/>
    <x v="403"/>
    <x v="396"/>
    <n v="1"/>
    <n v="5"/>
    <n v="5"/>
    <s v="D x E"/>
    <x v="0"/>
    <s v="CHALLAN!row 4631 'CANCEL'"/>
  </r>
  <r>
    <s v="GST"/>
    <n v="4617"/>
    <s v="16.02.19"/>
    <s v="2019-0105"/>
    <x v="272"/>
    <x v="256"/>
    <n v="1"/>
    <n v="5"/>
    <n v="5"/>
    <s v="D x E"/>
    <x v="0"/>
    <s v="CHALLAN!row 4631 'CANCEL'"/>
  </r>
  <r>
    <s v="GST"/>
    <n v="4618"/>
    <s v="16.02.19"/>
    <s v="2019-0105"/>
    <x v="40"/>
    <x v="40"/>
    <m/>
    <m/>
    <n v="3"/>
    <s v="Qty column"/>
    <x v="0"/>
    <s v="CHALLAN!row 4631 'CANCEL'"/>
  </r>
  <r>
    <s v="GST"/>
    <n v="4620"/>
    <s v="16.02.19"/>
    <s v="2019-0105"/>
    <x v="27"/>
    <x v="27"/>
    <m/>
    <m/>
    <n v="5"/>
    <s v="Qty column"/>
    <x v="0"/>
    <s v="CHALLAN!row 4631 'CANCEL'"/>
  </r>
  <r>
    <s v="GST"/>
    <n v="4621"/>
    <s v="16.02.19"/>
    <s v="2019-0105"/>
    <x v="32"/>
    <x v="32"/>
    <n v="1"/>
    <n v="4"/>
    <n v="4"/>
    <s v="D x E"/>
    <x v="0"/>
    <s v="CHALLAN!row 4631 'CANCEL'"/>
  </r>
  <r>
    <s v="GST"/>
    <n v="4623"/>
    <s v="16.02.19"/>
    <s v="2019-0105"/>
    <x v="243"/>
    <x v="281"/>
    <m/>
    <m/>
    <n v="20"/>
    <s v="Qty column"/>
    <x v="0"/>
    <s v="CHALLAN!row 4631 'CANCEL'"/>
  </r>
  <r>
    <s v="GST"/>
    <n v="4624"/>
    <s v="16.02.19"/>
    <s v="2019-0105"/>
    <x v="404"/>
    <x v="397"/>
    <m/>
    <m/>
    <n v="30"/>
    <s v="Qty column"/>
    <x v="0"/>
    <s v="CHALLAN!row 4631 'CANCEL'"/>
  </r>
  <r>
    <s v="GST"/>
    <n v="4625"/>
    <s v="16.02.19"/>
    <s v="2019-0105"/>
    <x v="177"/>
    <x v="286"/>
    <m/>
    <m/>
    <n v="20"/>
    <s v="Qty column"/>
    <x v="0"/>
    <s v="CHALLAN!row 4631 'CANCEL'"/>
  </r>
  <r>
    <s v="GST"/>
    <n v="4626"/>
    <s v="16.02.19"/>
    <s v="2019-0105"/>
    <x v="405"/>
    <x v="55"/>
    <m/>
    <m/>
    <n v="20"/>
    <s v="Qty column"/>
    <x v="0"/>
    <s v="CHALLAN!row 4631 'CANCEL'"/>
  </r>
  <r>
    <s v="GST"/>
    <n v="4627"/>
    <s v="16.02.19"/>
    <s v="2019-0105"/>
    <x v="406"/>
    <x v="398"/>
    <m/>
    <m/>
    <n v="20"/>
    <s v="Qty column"/>
    <x v="0"/>
    <s v="CHALLAN!row 4631 'CANCEL'"/>
  </r>
  <r>
    <s v="GST"/>
    <n v="4657"/>
    <s v="16.02.19"/>
    <s v="2019-0106"/>
    <x v="368"/>
    <x v="358"/>
    <n v="5"/>
    <n v="5"/>
    <n v="25"/>
    <s v="D x E"/>
    <x v="0"/>
    <s v="CHALLAN!row 4670 'CANCEL'"/>
  </r>
  <r>
    <s v="GST"/>
    <n v="4695"/>
    <s v="16.2.19"/>
    <s v="2019-0107"/>
    <x v="19"/>
    <x v="399"/>
    <n v="5"/>
    <n v="6"/>
    <n v="30"/>
    <s v="D x E"/>
    <x v="1"/>
    <s v=""/>
  </r>
  <r>
    <s v="GST"/>
    <n v="4696"/>
    <s v="16.2.19"/>
    <s v="2019-0107"/>
    <x v="407"/>
    <x v="400"/>
    <n v="2"/>
    <n v="6"/>
    <n v="12"/>
    <s v="D x E"/>
    <x v="1"/>
    <s v=""/>
  </r>
  <r>
    <s v="GST"/>
    <n v="4698"/>
    <s v="16.2.19"/>
    <s v="2019-0107"/>
    <x v="16"/>
    <x v="16"/>
    <n v="1"/>
    <n v="4"/>
    <n v="4"/>
    <s v="D x E"/>
    <x v="1"/>
    <s v=""/>
  </r>
  <r>
    <s v="GST"/>
    <n v="4699"/>
    <s v="16.2.19"/>
    <s v="2019-0107"/>
    <x v="17"/>
    <x v="17"/>
    <n v="1"/>
    <n v="4"/>
    <n v="4"/>
    <s v="D x E"/>
    <x v="1"/>
    <s v=""/>
  </r>
  <r>
    <s v="GST"/>
    <n v="4700"/>
    <s v="16.2.19"/>
    <s v="2019-0107"/>
    <x v="269"/>
    <x v="254"/>
    <n v="1"/>
    <n v="4"/>
    <n v="4"/>
    <s v="D x E"/>
    <x v="1"/>
    <s v=""/>
  </r>
  <r>
    <s v="GST"/>
    <n v="4702"/>
    <s v="16.2.19"/>
    <s v="2019-0107"/>
    <x v="408"/>
    <x v="401"/>
    <n v="1"/>
    <n v="5"/>
    <n v="5"/>
    <s v="D x E"/>
    <x v="1"/>
    <s v=""/>
  </r>
  <r>
    <s v="GST"/>
    <n v="4703"/>
    <s v="16.2.19"/>
    <s v="2019-0107"/>
    <x v="278"/>
    <x v="261"/>
    <n v="1"/>
    <n v="5"/>
    <n v="5"/>
    <s v="D x E"/>
    <x v="1"/>
    <s v=""/>
  </r>
  <r>
    <s v="GST"/>
    <n v="4705"/>
    <s v="16.2.19"/>
    <s v="2019-0107"/>
    <x v="114"/>
    <x v="108"/>
    <m/>
    <n v="25"/>
    <n v="25"/>
    <s v="Qty column"/>
    <x v="1"/>
    <s v=""/>
  </r>
  <r>
    <s v="GST"/>
    <n v="4733"/>
    <s v="18.02.19"/>
    <s v="2019-0108"/>
    <x v="409"/>
    <x v="402"/>
    <m/>
    <m/>
    <n v="20"/>
    <s v="Qty column"/>
    <x v="1"/>
    <s v=""/>
  </r>
  <r>
    <s v="GST"/>
    <n v="4734"/>
    <s v="18.02.19"/>
    <s v="2019-0108"/>
    <x v="104"/>
    <x v="232"/>
    <m/>
    <m/>
    <n v="15"/>
    <s v="Qty column"/>
    <x v="1"/>
    <s v=""/>
  </r>
  <r>
    <s v="GST"/>
    <n v="4735"/>
    <s v="18.02.19"/>
    <s v="2019-0108"/>
    <x v="91"/>
    <x v="231"/>
    <m/>
    <m/>
    <n v="10"/>
    <s v="Qty column"/>
    <x v="1"/>
    <s v=""/>
  </r>
  <r>
    <s v="GST"/>
    <n v="4736"/>
    <s v="18.02.19"/>
    <s v="2019-0108"/>
    <x v="62"/>
    <x v="59"/>
    <m/>
    <m/>
    <n v="5"/>
    <s v="Qty column"/>
    <x v="1"/>
    <s v=""/>
  </r>
  <r>
    <s v="GST"/>
    <n v="4738"/>
    <s v="18.02.19"/>
    <s v="2019-0108"/>
    <x v="184"/>
    <x v="177"/>
    <n v="1"/>
    <n v="4"/>
    <n v="4"/>
    <s v="D x E"/>
    <x v="1"/>
    <s v=""/>
  </r>
  <r>
    <s v="GST"/>
    <n v="4739"/>
    <s v="18.02.19"/>
    <s v="2019-0108"/>
    <x v="25"/>
    <x v="25"/>
    <n v="1"/>
    <n v="4"/>
    <n v="4"/>
    <s v="D x E"/>
    <x v="1"/>
    <s v=""/>
  </r>
  <r>
    <s v="GST"/>
    <n v="4740"/>
    <s v="18.02.19"/>
    <s v="2019-0108"/>
    <x v="25"/>
    <x v="25"/>
    <n v="2"/>
    <n v="1"/>
    <n v="2"/>
    <s v="D x E"/>
    <x v="1"/>
    <s v=""/>
  </r>
  <r>
    <s v="GST"/>
    <n v="4741"/>
    <s v="18.02.19"/>
    <s v="2019-0108"/>
    <x v="181"/>
    <x v="175"/>
    <n v="4"/>
    <n v="1"/>
    <n v="4"/>
    <s v="D x E"/>
    <x v="1"/>
    <s v=""/>
  </r>
  <r>
    <s v="GST"/>
    <n v="4742"/>
    <s v="18.02.19"/>
    <s v="2019-0108"/>
    <x v="182"/>
    <x v="176"/>
    <n v="1"/>
    <n v="4"/>
    <n v="4"/>
    <s v="D x E"/>
    <x v="1"/>
    <s v=""/>
  </r>
  <r>
    <s v="GST"/>
    <n v="4743"/>
    <s v="18.02.19"/>
    <s v="2019-0108"/>
    <x v="61"/>
    <x v="58"/>
    <n v="2"/>
    <n v="1"/>
    <n v="2"/>
    <s v="D x E"/>
    <x v="1"/>
    <s v=""/>
  </r>
  <r>
    <s v="GST"/>
    <n v="4744"/>
    <s v="18.02.19"/>
    <s v="2019-0108"/>
    <x v="185"/>
    <x v="178"/>
    <n v="2"/>
    <n v="1"/>
    <n v="2"/>
    <s v="D x E"/>
    <x v="1"/>
    <s v=""/>
  </r>
  <r>
    <s v="GST"/>
    <n v="4745"/>
    <s v="18.02.19"/>
    <s v="2019-0108"/>
    <x v="17"/>
    <x v="17"/>
    <n v="1"/>
    <n v="4"/>
    <n v="4"/>
    <s v="D x E"/>
    <x v="1"/>
    <s v=""/>
  </r>
  <r>
    <s v="GST"/>
    <n v="4747"/>
    <s v="18.02.19"/>
    <s v="2019-0108"/>
    <x v="5"/>
    <x v="5"/>
    <n v="1"/>
    <n v="5"/>
    <n v="5"/>
    <s v="D x E"/>
    <x v="1"/>
    <s v=""/>
  </r>
  <r>
    <s v="GST"/>
    <n v="4749"/>
    <s v="18.02.19"/>
    <s v="2019-0108"/>
    <x v="251"/>
    <x v="237"/>
    <n v="1"/>
    <n v="6"/>
    <n v="6"/>
    <s v="D x E"/>
    <x v="1"/>
    <s v=""/>
  </r>
  <r>
    <s v="GST"/>
    <n v="4750"/>
    <s v="18.02.19"/>
    <s v="2019-0108"/>
    <x v="224"/>
    <x v="399"/>
    <n v="4"/>
    <n v="1"/>
    <n v="4"/>
    <s v="D x E"/>
    <x v="1"/>
    <s v=""/>
  </r>
  <r>
    <s v="GST"/>
    <n v="4775"/>
    <s v="18.02.19"/>
    <s v="2019-0109"/>
    <x v="410"/>
    <x v="132"/>
    <n v="1"/>
    <n v="25"/>
    <n v="25"/>
    <s v="D x E"/>
    <x v="1"/>
    <s v=""/>
  </r>
  <r>
    <s v="GST"/>
    <n v="4776"/>
    <s v="18.02.19"/>
    <s v="2019-0109"/>
    <x v="231"/>
    <x v="220"/>
    <n v="1"/>
    <n v="25"/>
    <n v="25"/>
    <s v="D x E"/>
    <x v="1"/>
    <s v=""/>
  </r>
  <r>
    <s v="GST"/>
    <n v="4777"/>
    <s v="18.02.19"/>
    <s v="2019-0109"/>
    <x v="382"/>
    <x v="377"/>
    <n v="1"/>
    <n v="25"/>
    <n v="25"/>
    <s v="D x E"/>
    <x v="1"/>
    <s v=""/>
  </r>
  <r>
    <s v="GST"/>
    <n v="4778"/>
    <s v="18.02.19"/>
    <s v="2019-0109"/>
    <x v="45"/>
    <x v="45"/>
    <m/>
    <m/>
    <n v="10"/>
    <s v="Qty column"/>
    <x v="1"/>
    <s v=""/>
  </r>
  <r>
    <s v="GST"/>
    <n v="4779"/>
    <s v="18.02.19"/>
    <s v="2019-0109"/>
    <x v="157"/>
    <x v="403"/>
    <n v="1"/>
    <m/>
    <n v="5"/>
    <s v="Qty column"/>
    <x v="1"/>
    <s v=""/>
  </r>
  <r>
    <s v="GST"/>
    <n v="4781"/>
    <s v="18.02.19"/>
    <s v="2019-0109"/>
    <x v="58"/>
    <x v="56"/>
    <m/>
    <m/>
    <n v="20"/>
    <s v="Qty column"/>
    <x v="1"/>
    <s v=""/>
  </r>
  <r>
    <s v="GST"/>
    <n v="4783"/>
    <s v="18.02.19"/>
    <s v="2019-0109"/>
    <x v="101"/>
    <x v="93"/>
    <m/>
    <m/>
    <n v="50"/>
    <s v="Qty column"/>
    <x v="1"/>
    <s v=""/>
  </r>
  <r>
    <s v="GST"/>
    <n v="4787"/>
    <s v="18.02.19"/>
    <s v="2019-0109"/>
    <x v="238"/>
    <x v="227"/>
    <n v="1"/>
    <n v="5"/>
    <n v="5"/>
    <s v="D x E"/>
    <x v="1"/>
    <s v=""/>
  </r>
  <r>
    <s v="GST"/>
    <n v="4789"/>
    <s v="18.02.19"/>
    <s v="2019-0109"/>
    <x v="267"/>
    <x v="252"/>
    <m/>
    <m/>
    <n v="2"/>
    <s v="Qty column"/>
    <x v="1"/>
    <s v=""/>
  </r>
  <r>
    <s v="GST"/>
    <n v="4818"/>
    <s v="18.02.19"/>
    <s v="2019-0110"/>
    <x v="64"/>
    <x v="404"/>
    <n v="1"/>
    <n v="5"/>
    <n v="5"/>
    <s v="D x E"/>
    <x v="0"/>
    <s v="CHALLAN!row 4837 'cancel'"/>
  </r>
  <r>
    <s v="GST"/>
    <n v="4819"/>
    <s v="18.02.19"/>
    <s v="2019-0110"/>
    <x v="34"/>
    <x v="34"/>
    <n v="1"/>
    <n v="5"/>
    <n v="5"/>
    <s v="D x E"/>
    <x v="0"/>
    <s v="CHALLAN!row 4837 'cancel'"/>
  </r>
  <r>
    <s v="GST"/>
    <n v="4820"/>
    <s v="18.02.19"/>
    <s v="2019-0110"/>
    <x v="181"/>
    <x v="303"/>
    <n v="1"/>
    <n v="5"/>
    <n v="5"/>
    <s v="D x E"/>
    <x v="0"/>
    <s v="CHALLAN!row 4837 'cancel'"/>
  </r>
  <r>
    <s v="GST"/>
    <n v="4821"/>
    <s v="18.02.19"/>
    <s v="2019-0110"/>
    <x v="192"/>
    <x v="185"/>
    <n v="1"/>
    <n v="5"/>
    <n v="5"/>
    <s v="D x E"/>
    <x v="0"/>
    <s v="CHALLAN!row 4837 'cancel'"/>
  </r>
  <r>
    <s v="GST"/>
    <n v="4822"/>
    <s v="18.02.19"/>
    <s v="2019-0110"/>
    <x v="38"/>
    <x v="38"/>
    <n v="1"/>
    <n v="5"/>
    <n v="5"/>
    <s v="D x E"/>
    <x v="0"/>
    <s v="CHALLAN!row 4837 'cancel'"/>
  </r>
  <r>
    <s v="GST"/>
    <n v="4823"/>
    <s v="18.02.19"/>
    <s v="2019-0110"/>
    <x v="39"/>
    <x v="39"/>
    <n v="1"/>
    <n v="5"/>
    <n v="5"/>
    <s v="D x E"/>
    <x v="0"/>
    <s v="CHALLAN!row 4837 'cancel'"/>
  </r>
  <r>
    <s v="GST"/>
    <n v="4824"/>
    <s v="18.02.19"/>
    <s v="2019-0110"/>
    <x v="67"/>
    <x v="63"/>
    <n v="1"/>
    <n v="5"/>
    <n v="5"/>
    <s v="D x E"/>
    <x v="0"/>
    <s v="CHALLAN!row 4837 'cancel'"/>
  </r>
  <r>
    <s v="GST"/>
    <n v="4825"/>
    <s v="18.02.19"/>
    <s v="2019-0110"/>
    <x v="116"/>
    <x v="73"/>
    <n v="1"/>
    <n v="5"/>
    <n v="5"/>
    <s v="D x E"/>
    <x v="0"/>
    <s v="CHALLAN!row 4837 'cancel'"/>
  </r>
  <r>
    <s v="GST"/>
    <n v="4826"/>
    <s v="18.02.19"/>
    <s v="2019-0110"/>
    <x v="193"/>
    <x v="186"/>
    <n v="1"/>
    <n v="5"/>
    <n v="5"/>
    <s v="D x E"/>
    <x v="0"/>
    <s v="CHALLAN!row 4837 'cancel'"/>
  </r>
  <r>
    <s v="GST"/>
    <n v="4827"/>
    <s v="18.02.19"/>
    <s v="2019-0110"/>
    <x v="268"/>
    <x v="253"/>
    <n v="1"/>
    <n v="5"/>
    <n v="5"/>
    <s v="D x E"/>
    <x v="0"/>
    <s v="CHALLAN!row 4837 'cancel'"/>
  </r>
  <r>
    <s v="GST"/>
    <n v="4828"/>
    <s v="18.02.19"/>
    <s v="2019-0110"/>
    <x v="136"/>
    <x v="167"/>
    <n v="1"/>
    <n v="5"/>
    <n v="5"/>
    <s v="D x E"/>
    <x v="0"/>
    <s v="CHALLAN!row 4837 'cancel'"/>
  </r>
  <r>
    <s v="GST"/>
    <n v="4829"/>
    <s v="18.02.19"/>
    <s v="2019-0110"/>
    <x v="5"/>
    <x v="5"/>
    <n v="1"/>
    <n v="5"/>
    <n v="5"/>
    <s v="D x E"/>
    <x v="0"/>
    <s v="CHALLAN!row 4837 'cancel'"/>
  </r>
  <r>
    <s v="GST"/>
    <n v="4830"/>
    <s v="18.02.19"/>
    <s v="2019-0110"/>
    <x v="169"/>
    <x v="43"/>
    <n v="1"/>
    <n v="5"/>
    <n v="5"/>
    <s v="D x E"/>
    <x v="0"/>
    <s v="CHALLAN!row 4837 'cancel'"/>
  </r>
  <r>
    <s v="GST"/>
    <n v="4831"/>
    <s v="18.02.19"/>
    <s v="2019-0110"/>
    <x v="226"/>
    <x v="216"/>
    <n v="1"/>
    <n v="5"/>
    <n v="5"/>
    <s v="D x E"/>
    <x v="0"/>
    <s v="CHALLAN!row 4837 'cancel'"/>
  </r>
  <r>
    <s v="GST"/>
    <n v="4832"/>
    <s v="18.02.19"/>
    <s v="2019-0110"/>
    <x v="126"/>
    <x v="119"/>
    <n v="1"/>
    <n v="5"/>
    <n v="5"/>
    <s v="D x E"/>
    <x v="0"/>
    <s v="CHALLAN!row 4837 'cancel'"/>
  </r>
  <r>
    <s v="GST"/>
    <n v="4833"/>
    <s v="18.02.19"/>
    <s v="2019-0110"/>
    <x v="411"/>
    <x v="405"/>
    <n v="1"/>
    <n v="5"/>
    <n v="5"/>
    <s v="D x E"/>
    <x v="0"/>
    <s v="CHALLAN!row 4837 'cancel'"/>
  </r>
  <r>
    <s v="GST"/>
    <n v="4834"/>
    <s v="18.02.19"/>
    <s v="2019-0110"/>
    <x v="353"/>
    <x v="339"/>
    <n v="1"/>
    <n v="5"/>
    <n v="5"/>
    <s v="D x E"/>
    <x v="0"/>
    <s v="CHALLAN!row 4837 'cancel'"/>
  </r>
  <r>
    <s v="GST"/>
    <n v="4835"/>
    <s v="18.02.19"/>
    <s v="2019-0110"/>
    <x v="195"/>
    <x v="188"/>
    <n v="1"/>
    <n v="5"/>
    <n v="5"/>
    <s v="D x E"/>
    <x v="0"/>
    <s v="CHALLAN!row 4837 'cancel'"/>
  </r>
  <r>
    <s v="GST"/>
    <n v="4836"/>
    <s v="18.02.19"/>
    <s v="2019-0110"/>
    <x v="79"/>
    <x v="74"/>
    <n v="1"/>
    <n v="5"/>
    <n v="5"/>
    <s v="D x E"/>
    <x v="0"/>
    <s v="CHALLAN!row 4837 'cancel'"/>
  </r>
  <r>
    <s v="GST"/>
    <n v="4866"/>
    <s v="20.02.19"/>
    <s v="2019-0111"/>
    <x v="11"/>
    <x v="11"/>
    <n v="3"/>
    <n v="5"/>
    <n v="15"/>
    <s v="D x E"/>
    <x v="1"/>
    <s v=""/>
  </r>
  <r>
    <s v="GST"/>
    <n v="4867"/>
    <s v="20.02.19"/>
    <s v="2019-0111"/>
    <x v="66"/>
    <x v="62"/>
    <n v="1"/>
    <n v="5"/>
    <n v="5"/>
    <s v="D x E"/>
    <x v="1"/>
    <s v=""/>
  </r>
  <r>
    <s v="GST"/>
    <n v="4868"/>
    <s v="20.02.19"/>
    <s v="2019-0111"/>
    <x v="67"/>
    <x v="63"/>
    <n v="1"/>
    <n v="5"/>
    <n v="5"/>
    <s v="D x E"/>
    <x v="1"/>
    <s v=""/>
  </r>
  <r>
    <s v="GST"/>
    <n v="4869"/>
    <s v="20.02.19"/>
    <s v="2019-0111"/>
    <x v="193"/>
    <x v="186"/>
    <n v="1"/>
    <n v="5"/>
    <n v="5"/>
    <s v="D x E"/>
    <x v="1"/>
    <s v=""/>
  </r>
  <r>
    <s v="GST"/>
    <n v="4870"/>
    <s v="20.02.19"/>
    <s v="2019-0111"/>
    <x v="412"/>
    <x v="73"/>
    <n v="2"/>
    <n v="5"/>
    <n v="10"/>
    <s v="D x E"/>
    <x v="1"/>
    <s v=""/>
  </r>
  <r>
    <s v="GST"/>
    <n v="4871"/>
    <s v="20.02.19"/>
    <s v="2019-0111"/>
    <x v="412"/>
    <x v="73"/>
    <n v="1"/>
    <m/>
    <n v="4"/>
    <s v="Qty column"/>
    <x v="1"/>
    <s v=""/>
  </r>
  <r>
    <s v="GST"/>
    <n v="4872"/>
    <s v="20.02.19"/>
    <s v="2019-0111"/>
    <x v="413"/>
    <x v="258"/>
    <m/>
    <m/>
    <n v="1"/>
    <s v="Qty column"/>
    <x v="1"/>
    <s v=""/>
  </r>
  <r>
    <s v="GST"/>
    <n v="4873"/>
    <s v="20.02.19"/>
    <s v="2019-0111"/>
    <x v="272"/>
    <x v="256"/>
    <n v="3"/>
    <n v="5"/>
    <n v="15"/>
    <s v="D x E"/>
    <x v="1"/>
    <s v=""/>
  </r>
  <r>
    <s v="GST"/>
    <n v="4874"/>
    <s v="20.02.19"/>
    <s v="2019-0111"/>
    <x v="79"/>
    <x v="74"/>
    <n v="1"/>
    <n v="5"/>
    <n v="5"/>
    <s v="D x E"/>
    <x v="1"/>
    <s v=""/>
  </r>
  <r>
    <s v="GST"/>
    <n v="4907"/>
    <s v="20.02.19"/>
    <s v="2019-0112"/>
    <x v="111"/>
    <x v="105"/>
    <n v="1"/>
    <n v="5"/>
    <n v="5"/>
    <s v="D x E"/>
    <x v="1"/>
    <s v=""/>
  </r>
  <r>
    <s v="GST"/>
    <n v="4909"/>
    <s v="20.02.19"/>
    <s v="2019-0112"/>
    <x v="108"/>
    <x v="102"/>
    <n v="3"/>
    <n v="5"/>
    <n v="15"/>
    <s v="D x E"/>
    <x v="1"/>
    <s v=""/>
  </r>
  <r>
    <s v="GST"/>
    <n v="4910"/>
    <s v="20.02.19"/>
    <s v="2019-0112"/>
    <x v="237"/>
    <x v="226"/>
    <n v="1"/>
    <n v="5"/>
    <n v="5"/>
    <s v="D x E"/>
    <x v="1"/>
    <s v=""/>
  </r>
  <r>
    <s v="GST"/>
    <n v="4911"/>
    <s v="20.02.19"/>
    <s v="2019-0112"/>
    <x v="76"/>
    <x v="71"/>
    <n v="1"/>
    <n v="5"/>
    <n v="5"/>
    <s v="D x E"/>
    <x v="1"/>
    <s v=""/>
  </r>
  <r>
    <s v="GST"/>
    <n v="4912"/>
    <s v="20.02.19"/>
    <s v="2019-0112"/>
    <x v="77"/>
    <x v="72"/>
    <n v="1"/>
    <n v="5"/>
    <n v="5"/>
    <s v="D x E"/>
    <x v="1"/>
    <s v=""/>
  </r>
  <r>
    <s v="GST"/>
    <n v="4913"/>
    <s v="20.02.19"/>
    <s v="2019-0112"/>
    <x v="260"/>
    <x v="14"/>
    <n v="1"/>
    <n v="5"/>
    <n v="5"/>
    <s v="D x E"/>
    <x v="1"/>
    <s v=""/>
  </r>
  <r>
    <s v="GST"/>
    <n v="4914"/>
    <s v="20.02.19"/>
    <s v="2019-0112"/>
    <x v="165"/>
    <x v="161"/>
    <n v="1"/>
    <n v="5"/>
    <n v="5"/>
    <s v="D x E"/>
    <x v="1"/>
    <s v=""/>
  </r>
  <r>
    <s v="GST"/>
    <n v="4915"/>
    <s v="20.02.19"/>
    <s v="2019-0112"/>
    <x v="272"/>
    <x v="256"/>
    <n v="2"/>
    <n v="5"/>
    <n v="10"/>
    <s v="D x E"/>
    <x v="1"/>
    <s v=""/>
  </r>
  <r>
    <s v="GST"/>
    <n v="4916"/>
    <s v="20.02.19"/>
    <s v="2019-0112"/>
    <x v="345"/>
    <x v="331"/>
    <n v="1"/>
    <n v="5"/>
    <n v="5"/>
    <s v="D x E"/>
    <x v="1"/>
    <s v=""/>
  </r>
  <r>
    <s v="GST"/>
    <n v="4917"/>
    <s v="20.02.19"/>
    <s v="2019-0112"/>
    <x v="79"/>
    <x v="74"/>
    <n v="3"/>
    <n v="5"/>
    <n v="15"/>
    <s v="D x E"/>
    <x v="1"/>
    <s v=""/>
  </r>
  <r>
    <s v="GST"/>
    <n v="4918"/>
    <s v="20.02.19"/>
    <s v="2019-0112"/>
    <x v="222"/>
    <x v="165"/>
    <n v="1"/>
    <n v="5"/>
    <n v="5"/>
    <s v="D x E"/>
    <x v="1"/>
    <s v=""/>
  </r>
  <r>
    <s v="GST"/>
    <n v="4919"/>
    <s v="20.02.19"/>
    <s v="2019-0112"/>
    <x v="218"/>
    <x v="209"/>
    <n v="1"/>
    <n v="5"/>
    <n v="5"/>
    <s v="D x E"/>
    <x v="1"/>
    <s v=""/>
  </r>
  <r>
    <s v="GST"/>
    <n v="4921"/>
    <s v="20.02.19"/>
    <s v="2019-0112"/>
    <x v="414"/>
    <x v="406"/>
    <n v="1"/>
    <n v="2"/>
    <n v="2"/>
    <s v="D x E"/>
    <x v="1"/>
    <s v=""/>
  </r>
  <r>
    <s v="GST"/>
    <n v="4952"/>
    <s v="20.02.19"/>
    <s v="2019-0113"/>
    <x v="16"/>
    <x v="16"/>
    <n v="1"/>
    <n v="4"/>
    <n v="4"/>
    <s v="D x E"/>
    <x v="1"/>
    <s v=""/>
  </r>
  <r>
    <s v="GST"/>
    <n v="4953"/>
    <s v="20.02.19"/>
    <s v="2019-0113"/>
    <x v="17"/>
    <x v="17"/>
    <n v="2"/>
    <n v="4"/>
    <n v="8"/>
    <s v="D x E"/>
    <x v="1"/>
    <s v=""/>
  </r>
  <r>
    <s v="GST"/>
    <n v="4954"/>
    <s v="20.02.19"/>
    <s v="2019-0113"/>
    <x v="198"/>
    <x v="190"/>
    <n v="1"/>
    <n v="4"/>
    <n v="4"/>
    <s v="D x E"/>
    <x v="1"/>
    <s v=""/>
  </r>
  <r>
    <s v="GST"/>
    <n v="4955"/>
    <s v="20.02.19"/>
    <s v="2019-0113"/>
    <x v="19"/>
    <x v="19"/>
    <n v="1"/>
    <n v="4"/>
    <n v="4"/>
    <s v="D x E"/>
    <x v="1"/>
    <s v=""/>
  </r>
  <r>
    <s v="GST"/>
    <n v="4956"/>
    <s v="20.02.19"/>
    <s v="2019-0113"/>
    <x v="185"/>
    <x v="178"/>
    <n v="1"/>
    <n v="4"/>
    <n v="4"/>
    <s v="D x E"/>
    <x v="1"/>
    <s v=""/>
  </r>
  <r>
    <s v="GST"/>
    <n v="4957"/>
    <s v="20.02.19"/>
    <s v="2019-0113"/>
    <x v="61"/>
    <x v="58"/>
    <n v="2"/>
    <n v="4"/>
    <n v="8"/>
    <s v="D x E"/>
    <x v="1"/>
    <s v=""/>
  </r>
  <r>
    <s v="GST"/>
    <n v="4958"/>
    <s v="20.02.19"/>
    <s v="2019-0113"/>
    <x v="28"/>
    <x v="28"/>
    <n v="1"/>
    <n v="4"/>
    <n v="4"/>
    <s v="D x E"/>
    <x v="1"/>
    <s v=""/>
  </r>
  <r>
    <s v="GST"/>
    <n v="4959"/>
    <s v="20.02.19"/>
    <s v="2019-0113"/>
    <x v="166"/>
    <x v="162"/>
    <n v="1"/>
    <n v="4"/>
    <n v="4"/>
    <s v="D x E"/>
    <x v="1"/>
    <s v=""/>
  </r>
  <r>
    <s v="GST"/>
    <n v="4960"/>
    <s v="20.02.19"/>
    <s v="2019-0113"/>
    <x v="151"/>
    <x v="143"/>
    <n v="1"/>
    <n v="4"/>
    <n v="4"/>
    <s v="D x E"/>
    <x v="1"/>
    <s v=""/>
  </r>
  <r>
    <s v="GST"/>
    <n v="4961"/>
    <s v="20.02.19"/>
    <s v="2019-0113"/>
    <x v="144"/>
    <x v="139"/>
    <n v="1"/>
    <n v="4"/>
    <n v="4"/>
    <s v="D x E"/>
    <x v="1"/>
    <s v=""/>
  </r>
  <r>
    <s v="GST"/>
    <n v="4962"/>
    <s v="20.02.19"/>
    <s v="2019-0113"/>
    <x v="21"/>
    <x v="21"/>
    <n v="1"/>
    <n v="4"/>
    <n v="4"/>
    <s v="D x E"/>
    <x v="1"/>
    <s v=""/>
  </r>
  <r>
    <s v="GST"/>
    <n v="4963"/>
    <s v="20.02.19"/>
    <s v="2019-0113"/>
    <x v="190"/>
    <x v="184"/>
    <n v="1"/>
    <n v="4"/>
    <n v="4"/>
    <s v="D x E"/>
    <x v="1"/>
    <s v=""/>
  </r>
  <r>
    <s v="GST"/>
    <n v="4965"/>
    <s v="20.02.19"/>
    <s v="2019-0113"/>
    <x v="22"/>
    <x v="22"/>
    <n v="1"/>
    <n v="2"/>
    <n v="2"/>
    <s v="D x E"/>
    <x v="1"/>
    <s v=""/>
  </r>
  <r>
    <s v="GST"/>
    <n v="4966"/>
    <s v="20.02.19"/>
    <s v="2019-0113"/>
    <x v="207"/>
    <x v="200"/>
    <n v="1"/>
    <m/>
    <n v="10"/>
    <s v="Qty column"/>
    <x v="1"/>
    <s v=""/>
  </r>
  <r>
    <s v="GST"/>
    <n v="4968"/>
    <s v="20.02.19"/>
    <s v="2019-0113"/>
    <x v="246"/>
    <x v="235"/>
    <n v="1"/>
    <m/>
    <n v="50"/>
    <s v="Qty column"/>
    <x v="1"/>
    <s v=""/>
  </r>
  <r>
    <s v="GST"/>
    <n v="4970"/>
    <s v="20.02.19"/>
    <s v="2019-0113"/>
    <x v="58"/>
    <x v="56"/>
    <n v="1"/>
    <n v="100"/>
    <n v="100"/>
    <s v="D x E"/>
    <x v="1"/>
    <s v=""/>
  </r>
  <r>
    <s v="GST"/>
    <n v="4972"/>
    <s v="20.02.19"/>
    <s v="2019-0113"/>
    <x v="113"/>
    <x v="107"/>
    <n v="2"/>
    <n v="6"/>
    <n v="12"/>
    <s v="D x E"/>
    <x v="1"/>
    <s v=""/>
  </r>
  <r>
    <s v="GST"/>
    <n v="4974"/>
    <s v="20.02.19"/>
    <s v="2019-0113"/>
    <x v="293"/>
    <x v="233"/>
    <n v="1"/>
    <n v="10"/>
    <n v="10"/>
    <s v="D x E"/>
    <x v="1"/>
    <s v=""/>
  </r>
  <r>
    <s v="GST"/>
    <n v="4977"/>
    <s v="20.02.19"/>
    <s v="2019-0113"/>
    <x v="11"/>
    <x v="11"/>
    <n v="1"/>
    <n v="5"/>
    <n v="5"/>
    <s v="D x E"/>
    <x v="1"/>
    <s v=""/>
  </r>
  <r>
    <s v="GST"/>
    <n v="5002"/>
    <s v="20.02.19"/>
    <s v="2019-0114"/>
    <x v="284"/>
    <x v="314"/>
    <n v="3"/>
    <n v="1"/>
    <n v="3"/>
    <s v="D x E"/>
    <x v="1"/>
    <s v=""/>
  </r>
  <r>
    <s v="GST"/>
    <n v="5003"/>
    <s v="20.02.19"/>
    <s v="2019-0114"/>
    <x v="0"/>
    <x v="0"/>
    <n v="2"/>
    <n v="5"/>
    <n v="10"/>
    <s v="D x E"/>
    <x v="1"/>
    <s v=""/>
  </r>
  <r>
    <s v="GST"/>
    <n v="5004"/>
    <s v="20.02.19"/>
    <s v="2019-0114"/>
    <x v="11"/>
    <x v="11"/>
    <n v="1"/>
    <n v="5"/>
    <n v="5"/>
    <s v="D x E"/>
    <x v="1"/>
    <s v=""/>
  </r>
  <r>
    <s v="GST"/>
    <n v="5005"/>
    <s v="20.02.19"/>
    <s v="2019-0114"/>
    <x v="36"/>
    <x v="36"/>
    <n v="1"/>
    <n v="5"/>
    <n v="5"/>
    <s v="D x E"/>
    <x v="1"/>
    <s v=""/>
  </r>
  <r>
    <s v="GST"/>
    <n v="5006"/>
    <s v="20.02.19"/>
    <s v="2019-0114"/>
    <x v="192"/>
    <x v="185"/>
    <n v="1"/>
    <n v="5"/>
    <n v="5"/>
    <s v="D x E"/>
    <x v="1"/>
    <s v=""/>
  </r>
  <r>
    <s v="GST"/>
    <n v="5007"/>
    <s v="20.02.19"/>
    <s v="2019-0114"/>
    <x v="38"/>
    <x v="38"/>
    <n v="1"/>
    <n v="5"/>
    <n v="5"/>
    <s v="D x E"/>
    <x v="1"/>
    <s v=""/>
  </r>
  <r>
    <s v="GST"/>
    <n v="5008"/>
    <s v="20.02.19"/>
    <s v="2019-0114"/>
    <x v="39"/>
    <x v="39"/>
    <n v="1"/>
    <n v="5"/>
    <n v="5"/>
    <s v="D x E"/>
    <x v="1"/>
    <s v=""/>
  </r>
  <r>
    <s v="GST"/>
    <n v="5009"/>
    <s v="20.02.19"/>
    <s v="2019-0114"/>
    <x v="68"/>
    <x v="64"/>
    <n v="3"/>
    <n v="5"/>
    <n v="15"/>
    <s v="D x E"/>
    <x v="1"/>
    <s v=""/>
  </r>
  <r>
    <s v="GST"/>
    <n v="5010"/>
    <s v="20.02.19"/>
    <s v="2019-0114"/>
    <x v="116"/>
    <x v="73"/>
    <n v="3"/>
    <n v="5"/>
    <n v="15"/>
    <s v="D x E"/>
    <x v="1"/>
    <s v=""/>
  </r>
  <r>
    <s v="GST"/>
    <n v="5011"/>
    <s v="20.02.19"/>
    <s v="2019-0114"/>
    <x v="193"/>
    <x v="186"/>
    <n v="1"/>
    <n v="5"/>
    <n v="5"/>
    <s v="D x E"/>
    <x v="1"/>
    <s v=""/>
  </r>
  <r>
    <s v="GST"/>
    <n v="5012"/>
    <s v="20.02.19"/>
    <s v="2019-0114"/>
    <x v="87"/>
    <x v="81"/>
    <n v="2"/>
    <n v="5"/>
    <n v="10"/>
    <s v="D x E"/>
    <x v="1"/>
    <s v=""/>
  </r>
  <r>
    <s v="GST"/>
    <n v="5013"/>
    <s v="20.02.19"/>
    <s v="2019-0114"/>
    <x v="169"/>
    <x v="43"/>
    <n v="1"/>
    <n v="5"/>
    <n v="5"/>
    <s v="D x E"/>
    <x v="1"/>
    <s v=""/>
  </r>
  <r>
    <s v="GST"/>
    <n v="5014"/>
    <s v="20.02.19"/>
    <s v="2019-0114"/>
    <x v="42"/>
    <x v="42"/>
    <n v="1"/>
    <n v="5"/>
    <n v="5"/>
    <s v="D x E"/>
    <x v="1"/>
    <s v=""/>
  </r>
  <r>
    <s v="GST"/>
    <n v="5015"/>
    <s v="20.02.19"/>
    <s v="2019-0114"/>
    <x v="72"/>
    <x v="67"/>
    <n v="1"/>
    <n v="5"/>
    <n v="5"/>
    <s v="D x E"/>
    <x v="1"/>
    <s v=""/>
  </r>
  <r>
    <s v="GST"/>
    <n v="5017"/>
    <s v="20.02.19"/>
    <s v="2019-0114"/>
    <x v="415"/>
    <x v="55"/>
    <n v="1"/>
    <n v="1"/>
    <n v="1"/>
    <s v="D x E"/>
    <x v="1"/>
    <s v=""/>
  </r>
  <r>
    <s v="GST"/>
    <n v="5049"/>
    <s v="20.02.19"/>
    <s v="2019-0115"/>
    <x v="22"/>
    <x v="22"/>
    <n v="1"/>
    <n v="2"/>
    <n v="2"/>
    <s v="D x E"/>
    <x v="1"/>
    <s v=""/>
  </r>
  <r>
    <s v="GST"/>
    <n v="5051"/>
    <s v="20.02.19"/>
    <s v="2019-0115"/>
    <x v="86"/>
    <x v="55"/>
    <n v="2"/>
    <n v="5"/>
    <n v="10"/>
    <s v="D x E"/>
    <x v="1"/>
    <s v=""/>
  </r>
  <r>
    <s v="GST"/>
    <n v="5053"/>
    <s v="20.02.19"/>
    <s v="2019-0115"/>
    <x v="358"/>
    <x v="347"/>
    <n v="1"/>
    <n v="25"/>
    <n v="25"/>
    <s v="D x E"/>
    <x v="1"/>
    <s v=""/>
  </r>
  <r>
    <s v="GST"/>
    <n v="5071"/>
    <s v="20.02.19"/>
    <s v="2019-0115"/>
    <x v="56"/>
    <x v="10"/>
    <n v="4"/>
    <m/>
    <n v="37"/>
    <s v="Qty column"/>
    <x v="1"/>
    <s v=""/>
  </r>
  <r>
    <s v="GST"/>
    <n v="5089"/>
    <s v="20.02.19"/>
    <s v="2019-0116"/>
    <x v="62"/>
    <x v="98"/>
    <n v="1"/>
    <n v="30"/>
    <n v="30"/>
    <s v="D x E"/>
    <x v="1"/>
    <s v=""/>
  </r>
  <r>
    <s v="GST"/>
    <n v="5090"/>
    <s v="20.02.19"/>
    <s v="2019-0116"/>
    <x v="91"/>
    <x v="83"/>
    <n v="1"/>
    <n v="30"/>
    <n v="30"/>
    <s v="D x E"/>
    <x v="1"/>
    <s v=""/>
  </r>
  <r>
    <s v="GST"/>
    <n v="5092"/>
    <s v="20.02.19"/>
    <s v="2019-0116"/>
    <x v="47"/>
    <x v="127"/>
    <n v="1"/>
    <n v="10"/>
    <n v="10"/>
    <s v="D x E"/>
    <x v="1"/>
    <s v=""/>
  </r>
  <r>
    <s v="GST"/>
    <n v="5093"/>
    <s v="20.02.19"/>
    <s v="2019-0116"/>
    <x v="19"/>
    <x v="122"/>
    <n v="1"/>
    <n v="10"/>
    <n v="10"/>
    <s v="D x E"/>
    <x v="1"/>
    <s v=""/>
  </r>
  <r>
    <s v="GST"/>
    <n v="5094"/>
    <s v="20.02.19"/>
    <s v="2019-0116"/>
    <x v="307"/>
    <x v="297"/>
    <n v="1"/>
    <n v="10"/>
    <n v="10"/>
    <s v="D x E"/>
    <x v="1"/>
    <s v=""/>
  </r>
  <r>
    <s v="GST"/>
    <n v="5095"/>
    <s v="20.02.19"/>
    <s v="2019-0116"/>
    <x v="362"/>
    <x v="354"/>
    <n v="1"/>
    <n v="10"/>
    <n v="10"/>
    <s v="D x E"/>
    <x v="1"/>
    <s v=""/>
  </r>
  <r>
    <s v="GST"/>
    <n v="5096"/>
    <s v="20.02.19"/>
    <s v="2019-0116"/>
    <x v="206"/>
    <x v="355"/>
    <n v="1"/>
    <n v="10"/>
    <n v="10"/>
    <s v="D x E"/>
    <x v="1"/>
    <s v=""/>
  </r>
  <r>
    <s v="GST"/>
    <n v="5097"/>
    <s v="20.02.19"/>
    <s v="2019-0116"/>
    <x v="224"/>
    <x v="214"/>
    <n v="1"/>
    <n v="10"/>
    <n v="10"/>
    <s v="D x E"/>
    <x v="1"/>
    <s v=""/>
  </r>
  <r>
    <s v="GST"/>
    <n v="5098"/>
    <s v="20.02.19"/>
    <s v="2019-0116"/>
    <x v="205"/>
    <x v="198"/>
    <n v="1"/>
    <n v="10"/>
    <n v="10"/>
    <s v="D x E"/>
    <x v="1"/>
    <s v=""/>
  </r>
  <r>
    <s v="GST"/>
    <n v="5099"/>
    <s v="20.02.19"/>
    <s v="2019-0116"/>
    <x v="204"/>
    <x v="197"/>
    <n v="1"/>
    <n v="10"/>
    <n v="10"/>
    <s v="D x E"/>
    <x v="1"/>
    <s v=""/>
  </r>
  <r>
    <s v="GST"/>
    <n v="5100"/>
    <s v="20.02.19"/>
    <s v="2019-0116"/>
    <x v="91"/>
    <x v="154"/>
    <n v="1"/>
    <n v="10"/>
    <n v="10"/>
    <s v="D x E"/>
    <x v="1"/>
    <s v=""/>
  </r>
  <r>
    <s v="GST"/>
    <n v="5103"/>
    <s v="20.02.19"/>
    <s v="2019-0116"/>
    <x v="16"/>
    <x v="16"/>
    <n v="1"/>
    <n v="4"/>
    <n v="4"/>
    <s v="D x E"/>
    <x v="1"/>
    <s v=""/>
  </r>
  <r>
    <s v="GST"/>
    <n v="5104"/>
    <s v="20.02.19"/>
    <s v="2019-0116"/>
    <x v="17"/>
    <x v="17"/>
    <n v="1"/>
    <n v="4"/>
    <n v="4"/>
    <s v="D x E"/>
    <x v="1"/>
    <s v=""/>
  </r>
  <r>
    <s v="GST"/>
    <n v="5105"/>
    <s v="20.02.19"/>
    <s v="2019-0116"/>
    <x v="18"/>
    <x v="18"/>
    <n v="1"/>
    <n v="4"/>
    <n v="4"/>
    <s v="D x E"/>
    <x v="1"/>
    <s v=""/>
  </r>
  <r>
    <s v="GST"/>
    <n v="5106"/>
    <s v="20.02.19"/>
    <s v="2019-0116"/>
    <x v="256"/>
    <x v="242"/>
    <n v="1"/>
    <n v="4"/>
    <n v="4"/>
    <s v="D x E"/>
    <x v="1"/>
    <s v=""/>
  </r>
  <r>
    <s v="GST"/>
    <n v="5107"/>
    <s v="20.02.19"/>
    <s v="2019-0116"/>
    <x v="20"/>
    <x v="20"/>
    <n v="1"/>
    <n v="4"/>
    <n v="4"/>
    <s v="D x E"/>
    <x v="1"/>
    <s v=""/>
  </r>
  <r>
    <s v="GST"/>
    <n v="5108"/>
    <s v="20.02.19"/>
    <s v="2019-0116"/>
    <x v="155"/>
    <x v="295"/>
    <n v="1"/>
    <n v="4"/>
    <n v="4"/>
    <s v="D x E"/>
    <x v="1"/>
    <s v=""/>
  </r>
  <r>
    <s v="GST"/>
    <n v="5135"/>
    <s v="20.02.19"/>
    <s v="2019-0117"/>
    <x v="177"/>
    <x v="173"/>
    <n v="1"/>
    <n v="5"/>
    <n v="5"/>
    <s v="D x E"/>
    <x v="1"/>
    <s v=""/>
  </r>
  <r>
    <s v="GST"/>
    <n v="5137"/>
    <s v="20.02.19"/>
    <s v="2019-0117"/>
    <x v="409"/>
    <x v="402"/>
    <n v="1"/>
    <n v="30"/>
    <n v="30"/>
    <s v="D x E"/>
    <x v="1"/>
    <s v=""/>
  </r>
  <r>
    <s v="GST"/>
    <n v="5139"/>
    <s v="20.02.19"/>
    <s v="2019-0117"/>
    <x v="302"/>
    <x v="291"/>
    <n v="1"/>
    <n v="50"/>
    <n v="50"/>
    <s v="D x E"/>
    <x v="1"/>
    <s v=""/>
  </r>
  <r>
    <s v="GST"/>
    <n v="5141"/>
    <s v="20.02.19"/>
    <s v="2019-0117"/>
    <x v="63"/>
    <x v="55"/>
    <n v="3"/>
    <n v="10"/>
    <n v="30"/>
    <s v="D x E"/>
    <x v="1"/>
    <s v=""/>
  </r>
  <r>
    <s v="GST"/>
    <n v="5174"/>
    <s v="20.02.19"/>
    <s v="2019-0118"/>
    <x v="65"/>
    <x v="61"/>
    <m/>
    <m/>
    <n v="2"/>
    <s v="Qty column"/>
    <x v="1"/>
    <s v=""/>
  </r>
  <r>
    <s v="GST"/>
    <n v="5175"/>
    <s v="20.02.19"/>
    <s v="2019-0118"/>
    <x v="0"/>
    <x v="0"/>
    <m/>
    <m/>
    <n v="1"/>
    <s v="Qty column"/>
    <x v="1"/>
    <s v=""/>
  </r>
  <r>
    <s v="GST"/>
    <n v="5176"/>
    <s v="20.02.19"/>
    <s v="2019-0118"/>
    <x v="305"/>
    <x v="206"/>
    <m/>
    <m/>
    <n v="1"/>
    <s v="Qty column"/>
    <x v="1"/>
    <s v=""/>
  </r>
  <r>
    <s v="GST"/>
    <n v="5177"/>
    <s v="20.02.19"/>
    <s v="2019-0118"/>
    <x v="11"/>
    <x v="11"/>
    <m/>
    <m/>
    <n v="2"/>
    <s v="Qty column"/>
    <x v="1"/>
    <s v=""/>
  </r>
  <r>
    <s v="GST"/>
    <n v="5179"/>
    <s v="20.02.19"/>
    <s v="2019-0118"/>
    <x v="192"/>
    <x v="185"/>
    <m/>
    <m/>
    <n v="1"/>
    <s v="Qty column"/>
    <x v="1"/>
    <s v=""/>
  </r>
  <r>
    <s v="GST"/>
    <n v="5180"/>
    <s v="20.02.19"/>
    <s v="2019-0118"/>
    <x v="2"/>
    <x v="2"/>
    <m/>
    <m/>
    <n v="1"/>
    <s v="Qty column"/>
    <x v="1"/>
    <s v=""/>
  </r>
  <r>
    <s v="GST"/>
    <n v="5181"/>
    <s v="20.02.19"/>
    <s v="2019-0118"/>
    <x v="168"/>
    <x v="164"/>
    <m/>
    <m/>
    <n v="2"/>
    <s v="Qty column"/>
    <x v="1"/>
    <s v=""/>
  </r>
  <r>
    <s v="GST"/>
    <n v="5182"/>
    <s v="20.02.19"/>
    <s v="2019-0118"/>
    <x v="87"/>
    <x v="81"/>
    <n v="1"/>
    <m/>
    <n v="2"/>
    <s v="Qty column"/>
    <x v="1"/>
    <s v=""/>
  </r>
  <r>
    <s v="GST"/>
    <n v="5183"/>
    <s v="20.02.19"/>
    <s v="2019-0118"/>
    <x v="73"/>
    <x v="68"/>
    <m/>
    <m/>
    <n v="2"/>
    <s v="Qty column"/>
    <x v="1"/>
    <s v=""/>
  </r>
  <r>
    <s v="GST"/>
    <n v="5184"/>
    <s v="20.02.19"/>
    <s v="2019-0118"/>
    <x v="112"/>
    <x v="106"/>
    <m/>
    <m/>
    <n v="2"/>
    <s v="Qty column"/>
    <x v="1"/>
    <s v=""/>
  </r>
  <r>
    <s v="GST"/>
    <n v="5185"/>
    <s v="20.02.19"/>
    <s v="2019-0118"/>
    <x v="226"/>
    <x v="216"/>
    <n v="1"/>
    <m/>
    <n v="1"/>
    <s v="Qty column"/>
    <x v="1"/>
    <s v=""/>
  </r>
  <r>
    <s v="GST"/>
    <n v="5186"/>
    <s v="20.02.19"/>
    <s v="2019-0118"/>
    <x v="416"/>
    <x v="407"/>
    <m/>
    <m/>
    <n v="3"/>
    <s v="Qty column"/>
    <x v="1"/>
    <s v=""/>
  </r>
  <r>
    <s v="GST"/>
    <n v="5187"/>
    <s v="20.02.19"/>
    <s v="2019-0118"/>
    <x v="229"/>
    <x v="219"/>
    <n v="1"/>
    <m/>
    <n v="4"/>
    <s v="Qty column"/>
    <x v="1"/>
    <s v=""/>
  </r>
  <r>
    <s v="GST"/>
    <n v="5188"/>
    <s v="20.02.19"/>
    <s v="2019-0118"/>
    <x v="417"/>
    <x v="408"/>
    <m/>
    <m/>
    <n v="1"/>
    <s v="Qty column"/>
    <x v="1"/>
    <s v=""/>
  </r>
  <r>
    <s v="GST"/>
    <n v="5189"/>
    <s v="20.02.19"/>
    <s v="2019-0118"/>
    <x v="418"/>
    <x v="405"/>
    <n v="1"/>
    <m/>
    <n v="1"/>
    <s v="Qty column"/>
    <x v="1"/>
    <s v=""/>
  </r>
  <r>
    <s v="GST"/>
    <n v="5190"/>
    <s v="20.02.19"/>
    <s v="2019-0118"/>
    <x v="419"/>
    <x v="409"/>
    <m/>
    <m/>
    <n v="1"/>
    <s v="Qty column"/>
    <x v="1"/>
    <s v=""/>
  </r>
  <r>
    <s v="GST"/>
    <n v="5191"/>
    <s v="20.02.19"/>
    <s v="2019-0118"/>
    <x v="196"/>
    <x v="189"/>
    <n v="1"/>
    <m/>
    <n v="4"/>
    <s v="Qty column"/>
    <x v="1"/>
    <s v=""/>
  </r>
  <r>
    <s v="GST"/>
    <n v="5192"/>
    <s v="20.02.19"/>
    <s v="2019-0118"/>
    <x v="272"/>
    <x v="256"/>
    <m/>
    <m/>
    <n v="2"/>
    <s v="Qty column"/>
    <x v="1"/>
    <s v=""/>
  </r>
  <r>
    <s v="GST"/>
    <n v="5194"/>
    <s v="20.02.19"/>
    <s v="2019-0118"/>
    <x v="222"/>
    <x v="165"/>
    <m/>
    <m/>
    <n v="1"/>
    <s v="Qty column"/>
    <x v="1"/>
    <s v=""/>
  </r>
  <r>
    <s v="GST"/>
    <n v="5195"/>
    <s v="20.02.19"/>
    <s v="2019-0118"/>
    <x v="282"/>
    <x v="264"/>
    <m/>
    <m/>
    <n v="1"/>
    <s v="Qty column"/>
    <x v="1"/>
    <s v=""/>
  </r>
  <r>
    <s v="GST"/>
    <n v="5196"/>
    <s v="20.02.19"/>
    <s v="2019-0118"/>
    <x v="283"/>
    <x v="74"/>
    <m/>
    <m/>
    <n v="1"/>
    <s v="Qty column"/>
    <x v="1"/>
    <s v=""/>
  </r>
  <r>
    <s v="GST"/>
    <n v="5198"/>
    <s v="20.02.19"/>
    <s v="2019-0118"/>
    <x v="68"/>
    <x v="64"/>
    <n v="1"/>
    <m/>
    <n v="3"/>
    <s v="Qty column"/>
    <x v="1"/>
    <s v=""/>
  </r>
  <r>
    <s v="GST"/>
    <n v="5199"/>
    <s v="20.02.19"/>
    <s v="2019-0118"/>
    <x v="171"/>
    <x v="166"/>
    <m/>
    <m/>
    <n v="1"/>
    <s v="Qty column"/>
    <x v="1"/>
    <s v=""/>
  </r>
  <r>
    <s v="GST"/>
    <n v="5201"/>
    <s v="20.02.19"/>
    <s v="2019-0118"/>
    <x v="16"/>
    <x v="16"/>
    <m/>
    <m/>
    <n v="2"/>
    <s v="Qty column"/>
    <x v="1"/>
    <s v=""/>
  </r>
  <r>
    <s v="GST"/>
    <n v="5202"/>
    <s v="20.02.19"/>
    <s v="2019-0118"/>
    <x v="17"/>
    <x v="17"/>
    <m/>
    <m/>
    <n v="2"/>
    <s v="Qty column"/>
    <x v="1"/>
    <s v=""/>
  </r>
  <r>
    <s v="GST"/>
    <n v="5203"/>
    <s v="20.02.19"/>
    <s v="2019-0118"/>
    <x v="420"/>
    <x v="410"/>
    <m/>
    <m/>
    <n v="1"/>
    <s v="Qty column"/>
    <x v="1"/>
    <s v=""/>
  </r>
  <r>
    <s v="GST"/>
    <n v="5204"/>
    <s v="20.02.19"/>
    <s v="2019-0118"/>
    <x v="180"/>
    <x v="24"/>
    <n v="1"/>
    <m/>
    <n v="2"/>
    <s v="Qty column"/>
    <x v="1"/>
    <s v=""/>
  </r>
  <r>
    <s v="GST"/>
    <n v="5205"/>
    <s v="20.02.19"/>
    <s v="2019-0118"/>
    <x v="143"/>
    <x v="137"/>
    <m/>
    <m/>
    <n v="1"/>
    <s v="Qty column"/>
    <x v="1"/>
    <s v=""/>
  </r>
  <r>
    <s v="GST"/>
    <n v="5206"/>
    <s v="20.02.19"/>
    <s v="2019-0118"/>
    <x v="28"/>
    <x v="28"/>
    <n v="1"/>
    <n v="4"/>
    <n v="4"/>
    <s v="D x E"/>
    <x v="1"/>
    <s v=""/>
  </r>
  <r>
    <s v="GST"/>
    <n v="5207"/>
    <s v="20.02.19"/>
    <s v="2019-0118"/>
    <x v="157"/>
    <x v="343"/>
    <m/>
    <m/>
    <n v="1"/>
    <s v="Qty column"/>
    <x v="1"/>
    <s v=""/>
  </r>
  <r>
    <s v="GST"/>
    <n v="5208"/>
    <s v="20.02.19"/>
    <s v="2019-0118"/>
    <x v="421"/>
    <x v="181"/>
    <m/>
    <m/>
    <n v="1"/>
    <s v="Qty column"/>
    <x v="1"/>
    <s v=""/>
  </r>
  <r>
    <s v="GST"/>
    <n v="5209"/>
    <s v="20.02.19"/>
    <s v="2019-0118"/>
    <x v="20"/>
    <x v="20"/>
    <n v="1"/>
    <m/>
    <n v="1"/>
    <s v="Qty column"/>
    <x v="1"/>
    <s v=""/>
  </r>
  <r>
    <s v="GST"/>
    <n v="5210"/>
    <s v="20.02.19"/>
    <s v="2019-0118"/>
    <x v="152"/>
    <x v="144"/>
    <m/>
    <m/>
    <n v="2"/>
    <s v="Qty column"/>
    <x v="1"/>
    <s v=""/>
  </r>
  <r>
    <s v="GST"/>
    <n v="5212"/>
    <s v="20.02.19"/>
    <s v="2019-0118"/>
    <x v="44"/>
    <x v="44"/>
    <m/>
    <n v="25"/>
    <n v="25"/>
    <s v="Qty column"/>
    <x v="1"/>
    <s v=""/>
  </r>
  <r>
    <s v="GST"/>
    <n v="5213"/>
    <s v="20.02.19"/>
    <s v="2019-0118"/>
    <x v="422"/>
    <x v="320"/>
    <m/>
    <n v="25"/>
    <n v="25"/>
    <s v="Qty column"/>
    <x v="1"/>
    <s v=""/>
  </r>
  <r>
    <s v="GST"/>
    <n v="5214"/>
    <s v="20.02.19"/>
    <s v="2019-0118"/>
    <x v="423"/>
    <x v="411"/>
    <m/>
    <n v="25"/>
    <n v="25"/>
    <s v="Qty column"/>
    <x v="1"/>
    <s v=""/>
  </r>
  <r>
    <s v="GST"/>
    <n v="5218"/>
    <s v="20.02.19"/>
    <s v="2019-0118"/>
    <x v="424"/>
    <x v="412"/>
    <m/>
    <m/>
    <n v="5"/>
    <s v="Qty column"/>
    <x v="1"/>
    <s v=""/>
  </r>
  <r>
    <s v="GST"/>
    <n v="5219"/>
    <s v="20.02.19"/>
    <s v="2019-0118"/>
    <x v="425"/>
    <x v="55"/>
    <m/>
    <m/>
    <n v="20"/>
    <s v="Qty column"/>
    <x v="1"/>
    <s v=""/>
  </r>
  <r>
    <s v="GST"/>
    <n v="5246"/>
    <s v="20.02.19"/>
    <s v="2019-0119"/>
    <x v="39"/>
    <x v="39"/>
    <n v="2"/>
    <n v="5"/>
    <n v="10"/>
    <s v="D x E"/>
    <x v="1"/>
    <s v=""/>
  </r>
  <r>
    <s v="GST"/>
    <n v="5247"/>
    <s v="20.02.19"/>
    <s v="2019-0119"/>
    <x v="70"/>
    <x v="66"/>
    <n v="2"/>
    <n v="5"/>
    <n v="10"/>
    <s v="D x E"/>
    <x v="1"/>
    <s v=""/>
  </r>
  <r>
    <s v="GST"/>
    <n v="5248"/>
    <s v="20.02.19"/>
    <s v="2019-0119"/>
    <x v="119"/>
    <x v="113"/>
    <n v="1"/>
    <n v="5"/>
    <n v="5"/>
    <s v="D x E"/>
    <x v="1"/>
    <s v=""/>
  </r>
  <r>
    <s v="GST"/>
    <n v="5249"/>
    <s v="20.02.19"/>
    <s v="2019-0119"/>
    <x v="68"/>
    <x v="64"/>
    <n v="1"/>
    <n v="5"/>
    <n v="5"/>
    <s v="D x E"/>
    <x v="1"/>
    <s v=""/>
  </r>
  <r>
    <s v="GST"/>
    <n v="5250"/>
    <s v="20.02.19"/>
    <s v="2019-0119"/>
    <x v="426"/>
    <x v="55"/>
    <n v="1"/>
    <n v="1"/>
    <n v="1"/>
    <s v="D x E"/>
    <x v="1"/>
    <s v=""/>
  </r>
  <r>
    <s v="GST"/>
    <n v="5276"/>
    <s v="20.02.19"/>
    <s v="2019-0120"/>
    <x v="78"/>
    <x v="73"/>
    <m/>
    <m/>
    <n v="3"/>
    <s v="Qty column"/>
    <x v="0"/>
    <s v="CHALLAN!row 5300 'CANCEL'"/>
  </r>
  <r>
    <s v="GST"/>
    <n v="5277"/>
    <s v="20.02.19"/>
    <s v="2019-0120"/>
    <x v="15"/>
    <x v="15"/>
    <m/>
    <m/>
    <n v="3"/>
    <s v="Qty column"/>
    <x v="0"/>
    <s v="CHALLAN!row 5300 'CANCEL'"/>
  </r>
  <r>
    <s v="GST"/>
    <n v="5278"/>
    <s v="20.02.19"/>
    <s v="2019-0120"/>
    <x v="13"/>
    <x v="13"/>
    <m/>
    <m/>
    <n v="3"/>
    <s v="Qty column"/>
    <x v="0"/>
    <s v="CHALLAN!row 5300 'CANCEL'"/>
  </r>
  <r>
    <s v="GST"/>
    <n v="5279"/>
    <s v="20.02.19"/>
    <s v="2019-0120"/>
    <x v="78"/>
    <x v="73"/>
    <m/>
    <m/>
    <n v="3"/>
    <s v="Qty column"/>
    <x v="0"/>
    <s v="CHALLAN!row 5300 'CANCEL'"/>
  </r>
  <r>
    <s v="GST"/>
    <n v="5281"/>
    <s v="20.02.19"/>
    <s v="2019-0120"/>
    <x v="351"/>
    <x v="337"/>
    <m/>
    <m/>
    <n v="5"/>
    <s v="Qty column"/>
    <x v="0"/>
    <s v="CHALLAN!row 5300 'CANCEL'"/>
  </r>
  <r>
    <s v="GST"/>
    <n v="5282"/>
    <s v="20.02.19"/>
    <s v="2019-0120"/>
    <x v="427"/>
    <x v="413"/>
    <m/>
    <m/>
    <n v="10"/>
    <s v="Qty column"/>
    <x v="0"/>
    <s v="CHALLAN!row 5300 'CANCEL'"/>
  </r>
  <r>
    <s v="GST"/>
    <n v="5284"/>
    <s v="20.02.19"/>
    <s v="2019-0120"/>
    <x v="97"/>
    <x v="89"/>
    <m/>
    <m/>
    <n v="10"/>
    <s v="Qty column"/>
    <x v="0"/>
    <s v="CHALLAN!row 5300 'CANCEL'"/>
  </r>
  <r>
    <s v="GST"/>
    <n v="5285"/>
    <s v="20.02.19"/>
    <s v="2019-0120"/>
    <x v="151"/>
    <x v="92"/>
    <m/>
    <m/>
    <n v="10"/>
    <s v="Qty column"/>
    <x v="0"/>
    <s v="CHALLAN!row 5300 'CANCEL'"/>
  </r>
  <r>
    <s v="GST"/>
    <n v="5287"/>
    <s v="20.02.19"/>
    <s v="2019-0120"/>
    <x v="383"/>
    <x v="378"/>
    <m/>
    <m/>
    <n v="10"/>
    <s v="Qty column"/>
    <x v="0"/>
    <s v="CHALLAN!row 5300 'CANCEL'"/>
  </r>
  <r>
    <s v="GST"/>
    <n v="5289"/>
    <s v="20.02.19"/>
    <s v="2019-0120"/>
    <x v="428"/>
    <x v="414"/>
    <n v="1"/>
    <n v="5"/>
    <n v="5"/>
    <s v="D x E"/>
    <x v="0"/>
    <s v="CHALLAN!row 5300 'CANCEL'"/>
  </r>
  <r>
    <s v="GST"/>
    <n v="5291"/>
    <s v="20.02.19"/>
    <s v="2019-0120"/>
    <x v="113"/>
    <x v="107"/>
    <m/>
    <m/>
    <n v="3"/>
    <s v="Qty column"/>
    <x v="0"/>
    <s v="CHALLAN!row 5300 'CANCEL'"/>
  </r>
  <r>
    <s v="GST"/>
    <n v="5292"/>
    <s v="20.02.19"/>
    <s v="2019-0120"/>
    <x v="224"/>
    <x v="399"/>
    <m/>
    <m/>
    <n v="2"/>
    <s v="Qty column"/>
    <x v="0"/>
    <s v="CHALLAN!row 5300 'CANCEL'"/>
  </r>
  <r>
    <s v="GST"/>
    <n v="5293"/>
    <s v="20.02.19"/>
    <s v="2019-0120"/>
    <x v="429"/>
    <x v="415"/>
    <m/>
    <m/>
    <n v="2"/>
    <s v="Qty column"/>
    <x v="0"/>
    <s v="CHALLAN!row 5300 'CANCEL'"/>
  </r>
  <r>
    <s v="GST"/>
    <n v="5295"/>
    <s v="20.02.19"/>
    <s v="2019-0120"/>
    <x v="13"/>
    <x v="416"/>
    <m/>
    <m/>
    <n v="5"/>
    <s v="Qty column"/>
    <x v="0"/>
    <s v="CHALLAN!row 5300 'CANCEL'"/>
  </r>
  <r>
    <s v="GST"/>
    <n v="5296"/>
    <s v="20.02.19"/>
    <s v="2019-0120"/>
    <x v="430"/>
    <x v="417"/>
    <m/>
    <m/>
    <n v="5"/>
    <s v="Qty column"/>
    <x v="0"/>
    <s v="CHALLAN!row 5300 'CANCEL'"/>
  </r>
  <r>
    <s v="GST"/>
    <n v="5297"/>
    <s v="20.02.19"/>
    <s v="2019-0120"/>
    <x v="106"/>
    <x v="85"/>
    <m/>
    <m/>
    <n v="5"/>
    <s v="Qty column"/>
    <x v="0"/>
    <s v="CHALLAN!row 5300 'CANCEL'"/>
  </r>
  <r>
    <s v="GST"/>
    <n v="5330"/>
    <s v="21.02.19"/>
    <s v="2019-0121"/>
    <x v="18"/>
    <x v="18"/>
    <m/>
    <m/>
    <n v="2"/>
    <s v="Qty column"/>
    <x v="0"/>
    <s v="CHALLAN!row 5384 'CANCEL'"/>
  </r>
  <r>
    <s v="GST"/>
    <n v="5331"/>
    <s v="21.02.19"/>
    <s v="2019-0121"/>
    <x v="181"/>
    <x v="175"/>
    <m/>
    <m/>
    <n v="1"/>
    <s v="Qty column"/>
    <x v="0"/>
    <s v="CHALLAN!row 5384 'CANCEL'"/>
  </r>
  <r>
    <s v="GST"/>
    <n v="5332"/>
    <s v="21.02.19"/>
    <s v="2019-0121"/>
    <x v="431"/>
    <x v="418"/>
    <m/>
    <m/>
    <n v="2"/>
    <s v="Qty column"/>
    <x v="0"/>
    <s v="CHALLAN!row 5384 'CANCEL'"/>
  </r>
  <r>
    <s v="GST"/>
    <n v="5333"/>
    <s v="21.02.19"/>
    <s v="2019-0121"/>
    <x v="198"/>
    <x v="190"/>
    <m/>
    <m/>
    <n v="2"/>
    <s v="Qty column"/>
    <x v="0"/>
    <s v="CHALLAN!row 5384 'CANCEL'"/>
  </r>
  <r>
    <s v="GST"/>
    <n v="5334"/>
    <s v="21.02.19"/>
    <s v="2019-0121"/>
    <x v="23"/>
    <x v="23"/>
    <m/>
    <m/>
    <n v="2"/>
    <s v="Qty column"/>
    <x v="0"/>
    <s v="CHALLAN!row 5384 'CANCEL'"/>
  </r>
  <r>
    <s v="GST"/>
    <n v="5335"/>
    <s v="21.02.19"/>
    <s v="2019-0121"/>
    <x v="19"/>
    <x v="19"/>
    <m/>
    <m/>
    <n v="2"/>
    <s v="Qty column"/>
    <x v="0"/>
    <s v="CHALLAN!row 5384 'CANCEL'"/>
  </r>
  <r>
    <s v="GST"/>
    <n v="5336"/>
    <s v="21.02.19"/>
    <s v="2019-0121"/>
    <x v="432"/>
    <x v="24"/>
    <m/>
    <m/>
    <n v="2"/>
    <s v="Qty column"/>
    <x v="0"/>
    <s v="CHALLAN!row 5384 'CANCEL'"/>
  </r>
  <r>
    <s v="GST"/>
    <n v="5337"/>
    <s v="21.02.19"/>
    <s v="2019-0121"/>
    <x v="259"/>
    <x v="245"/>
    <m/>
    <m/>
    <n v="2"/>
    <s v="Qty column"/>
    <x v="0"/>
    <s v="CHALLAN!row 5384 'CANCEL'"/>
  </r>
  <r>
    <s v="GST"/>
    <n v="5338"/>
    <s v="21.02.19"/>
    <s v="2019-0121"/>
    <x v="26"/>
    <x v="26"/>
    <m/>
    <m/>
    <n v="2"/>
    <s v="Qty column"/>
    <x v="0"/>
    <s v="CHALLAN!row 5384 'CANCEL'"/>
  </r>
  <r>
    <s v="GST"/>
    <n v="5339"/>
    <s v="21.02.19"/>
    <s v="2019-0121"/>
    <x v="32"/>
    <x v="32"/>
    <m/>
    <m/>
    <n v="5"/>
    <s v="Qty column"/>
    <x v="0"/>
    <s v="CHALLAN!row 5384 'CANCEL'"/>
  </r>
  <r>
    <s v="GST"/>
    <n v="5340"/>
    <s v="21.02.19"/>
    <s v="2019-0121"/>
    <x v="61"/>
    <x v="58"/>
    <m/>
    <m/>
    <n v="5"/>
    <s v="Qty column"/>
    <x v="0"/>
    <s v="CHALLAN!row 5384 'CANCEL'"/>
  </r>
  <r>
    <s v="GST"/>
    <n v="5341"/>
    <s v="21.02.19"/>
    <s v="2019-0121"/>
    <x v="151"/>
    <x v="143"/>
    <m/>
    <m/>
    <n v="2"/>
    <s v="Qty column"/>
    <x v="0"/>
    <s v="CHALLAN!row 5384 'CANCEL'"/>
  </r>
  <r>
    <s v="GST"/>
    <n v="5342"/>
    <s v="21.02.19"/>
    <s v="2019-0121"/>
    <x v="29"/>
    <x v="29"/>
    <m/>
    <m/>
    <n v="2"/>
    <s v="Qty column"/>
    <x v="0"/>
    <s v="CHALLAN!row 5384 'CANCEL'"/>
  </r>
  <r>
    <s v="GST"/>
    <n v="5343"/>
    <s v="21.02.19"/>
    <s v="2019-0121"/>
    <x v="166"/>
    <x v="162"/>
    <m/>
    <m/>
    <n v="2"/>
    <s v="Qty column"/>
    <x v="0"/>
    <s v="CHALLAN!row 5384 'CANCEL'"/>
  </r>
  <r>
    <s v="GST"/>
    <n v="5344"/>
    <s v="21.02.19"/>
    <s v="2019-0121"/>
    <x v="200"/>
    <x v="193"/>
    <m/>
    <m/>
    <n v="2"/>
    <s v="Qty column"/>
    <x v="0"/>
    <s v="CHALLAN!row 5384 'CANCEL'"/>
  </r>
  <r>
    <s v="GST"/>
    <n v="5345"/>
    <s v="21.02.19"/>
    <s v="2019-0121"/>
    <x v="201"/>
    <x v="194"/>
    <m/>
    <m/>
    <n v="2"/>
    <s v="Qty column"/>
    <x v="0"/>
    <s v="CHALLAN!row 5384 'CANCEL'"/>
  </r>
  <r>
    <s v="GST"/>
    <n v="5346"/>
    <s v="21.02.19"/>
    <s v="2019-0121"/>
    <x v="20"/>
    <x v="20"/>
    <m/>
    <m/>
    <n v="2"/>
    <s v="Qty column"/>
    <x v="0"/>
    <s v="CHALLAN!row 5384 'CANCEL'"/>
  </r>
  <r>
    <s v="GST"/>
    <n v="5347"/>
    <s v="21.02.19"/>
    <s v="2019-0121"/>
    <x v="189"/>
    <x v="183"/>
    <m/>
    <m/>
    <n v="2"/>
    <s v="Qty column"/>
    <x v="0"/>
    <s v="CHALLAN!row 5384 'CANCEL'"/>
  </r>
  <r>
    <s v="GST"/>
    <n v="5348"/>
    <s v="21.02.19"/>
    <s v="2019-0121"/>
    <x v="216"/>
    <x v="208"/>
    <m/>
    <m/>
    <n v="2"/>
    <s v="Qty column"/>
    <x v="0"/>
    <s v="CHALLAN!row 5384 'CANCEL'"/>
  </r>
  <r>
    <s v="GST"/>
    <n v="5349"/>
    <s v="21.02.19"/>
    <s v="2019-0121"/>
    <x v="144"/>
    <x v="139"/>
    <m/>
    <m/>
    <n v="2"/>
    <s v="Qty column"/>
    <x v="0"/>
    <s v="CHALLAN!row 5384 'CANCEL'"/>
  </r>
  <r>
    <s v="GST"/>
    <n v="5350"/>
    <s v="21.02.19"/>
    <s v="2019-0121"/>
    <x v="82"/>
    <x v="77"/>
    <m/>
    <m/>
    <n v="2"/>
    <s v="Qty column"/>
    <x v="0"/>
    <s v="CHALLAN!row 5384 'CANCEL'"/>
  </r>
  <r>
    <s v="GST"/>
    <n v="5351"/>
    <s v="21.02.19"/>
    <s v="2019-0121"/>
    <x v="21"/>
    <x v="21"/>
    <m/>
    <m/>
    <n v="2"/>
    <s v="Qty column"/>
    <x v="0"/>
    <s v="CHALLAN!row 5384 'CANCEL'"/>
  </r>
  <r>
    <s v="GST"/>
    <n v="5352"/>
    <s v="21.02.19"/>
    <s v="2019-0121"/>
    <x v="261"/>
    <x v="247"/>
    <m/>
    <m/>
    <n v="1"/>
    <s v="Qty column"/>
    <x v="0"/>
    <s v="CHALLAN!row 5384 'CANCEL'"/>
  </r>
  <r>
    <s v="GST"/>
    <n v="5353"/>
    <s v="21.02.19"/>
    <s v="2019-0121"/>
    <x v="228"/>
    <x v="218"/>
    <m/>
    <m/>
    <n v="2"/>
    <s v="Qty column"/>
    <x v="0"/>
    <s v="CHALLAN!row 5384 'CANCEL'"/>
  </r>
  <r>
    <s v="GST"/>
    <n v="5355"/>
    <s v="21.02.19"/>
    <s v="2019-0121"/>
    <x v="284"/>
    <x v="314"/>
    <m/>
    <m/>
    <n v="2"/>
    <s v="Qty column"/>
    <x v="0"/>
    <s v="CHALLAN!row 5384 'CANCEL'"/>
  </r>
  <r>
    <s v="GST"/>
    <n v="5356"/>
    <s v="21.02.19"/>
    <s v="2019-0121"/>
    <x v="337"/>
    <x v="306"/>
    <m/>
    <m/>
    <n v="2"/>
    <s v="Qty column"/>
    <x v="0"/>
    <s v="CHALLAN!row 5384 'CANCEL'"/>
  </r>
  <r>
    <s v="GST"/>
    <n v="5357"/>
    <s v="21.02.19"/>
    <s v="2019-0121"/>
    <x v="218"/>
    <x v="209"/>
    <m/>
    <m/>
    <n v="2"/>
    <s v="Qty column"/>
    <x v="0"/>
    <s v="CHALLAN!row 5384 'CANCEL'"/>
  </r>
  <r>
    <s v="GST"/>
    <n v="5358"/>
    <s v="21.02.19"/>
    <s v="2019-0121"/>
    <x v="116"/>
    <x v="73"/>
    <m/>
    <m/>
    <n v="4"/>
    <s v="Qty column"/>
    <x v="0"/>
    <s v="CHALLAN!row 5384 'CANCEL'"/>
  </r>
  <r>
    <s v="GST"/>
    <n v="5359"/>
    <s v="21.02.19"/>
    <s v="2019-0121"/>
    <x v="47"/>
    <x v="47"/>
    <m/>
    <m/>
    <n v="4"/>
    <s v="Qty column"/>
    <x v="0"/>
    <s v="CHALLAN!row 5384 'CANCEL'"/>
  </r>
  <r>
    <s v="GST"/>
    <n v="5360"/>
    <s v="21.02.19"/>
    <s v="2019-0121"/>
    <x v="23"/>
    <x v="419"/>
    <m/>
    <m/>
    <n v="2"/>
    <s v="Qty column"/>
    <x v="0"/>
    <s v="CHALLAN!row 5384 'CANCEL'"/>
  </r>
  <r>
    <s v="GST"/>
    <n v="5361"/>
    <s v="21.02.19"/>
    <s v="2019-0121"/>
    <x v="193"/>
    <x v="186"/>
    <m/>
    <m/>
    <n v="2"/>
    <s v="Qty column"/>
    <x v="0"/>
    <s v="CHALLAN!row 5384 'CANCEL'"/>
  </r>
  <r>
    <s v="GST"/>
    <n v="5362"/>
    <s v="21.02.19"/>
    <s v="2019-0121"/>
    <x v="119"/>
    <x v="113"/>
    <m/>
    <m/>
    <n v="1"/>
    <s v="Qty column"/>
    <x v="0"/>
    <s v="CHALLAN!row 5384 'CANCEL'"/>
  </r>
  <r>
    <s v="GST"/>
    <n v="5363"/>
    <s v="21.02.19"/>
    <s v="2019-0121"/>
    <x v="72"/>
    <x v="67"/>
    <m/>
    <m/>
    <n v="2"/>
    <s v="Qty column"/>
    <x v="0"/>
    <s v="CHALLAN!row 5384 'CANCEL'"/>
  </r>
  <r>
    <s v="GST"/>
    <n v="5364"/>
    <s v="21.02.19"/>
    <s v="2019-0121"/>
    <x v="73"/>
    <x v="68"/>
    <m/>
    <m/>
    <n v="1"/>
    <s v="Qty column"/>
    <x v="0"/>
    <s v="CHALLAN!row 5384 'CANCEL'"/>
  </r>
  <r>
    <s v="GST"/>
    <n v="5365"/>
    <s v="21.02.19"/>
    <s v="2019-0121"/>
    <x v="108"/>
    <x v="102"/>
    <m/>
    <m/>
    <n v="2"/>
    <s v="Qty column"/>
    <x v="0"/>
    <s v="CHALLAN!row 5384 'CANCEL'"/>
  </r>
  <r>
    <s v="GST"/>
    <n v="5366"/>
    <s v="21.02.19"/>
    <s v="2019-0121"/>
    <x v="112"/>
    <x v="106"/>
    <m/>
    <m/>
    <n v="2"/>
    <s v="Qty column"/>
    <x v="0"/>
    <s v="CHALLAN!row 5384 'CANCEL'"/>
  </r>
  <r>
    <s v="GST"/>
    <n v="5367"/>
    <s v="21.02.19"/>
    <s v="2019-0121"/>
    <x v="280"/>
    <x v="262"/>
    <m/>
    <m/>
    <n v="2"/>
    <s v="Qty column"/>
    <x v="0"/>
    <s v="CHALLAN!row 5384 'CANCEL'"/>
  </r>
  <r>
    <s v="GST"/>
    <n v="5368"/>
    <s v="21.02.19"/>
    <s v="2019-0121"/>
    <x v="40"/>
    <x v="40"/>
    <m/>
    <m/>
    <n v="1"/>
    <s v="Qty column"/>
    <x v="0"/>
    <s v="CHALLAN!row 5384 'CANCEL'"/>
  </r>
  <r>
    <s v="GST"/>
    <n v="5369"/>
    <s v="21.02.19"/>
    <s v="2019-0121"/>
    <x v="55"/>
    <x v="54"/>
    <m/>
    <m/>
    <n v="1"/>
    <s v="Qty column"/>
    <x v="0"/>
    <s v="CHALLAN!row 5384 'CANCEL'"/>
  </r>
  <r>
    <s v="GST"/>
    <n v="5370"/>
    <s v="21.02.19"/>
    <s v="2019-0121"/>
    <x v="13"/>
    <x v="13"/>
    <m/>
    <m/>
    <n v="2"/>
    <s v="Qty column"/>
    <x v="0"/>
    <s v="CHALLAN!row 5384 'CANCEL'"/>
  </r>
  <r>
    <s v="GST"/>
    <n v="5371"/>
    <s v="21.02.19"/>
    <s v="2019-0121"/>
    <x v="75"/>
    <x v="70"/>
    <m/>
    <m/>
    <n v="2"/>
    <s v="Qty column"/>
    <x v="0"/>
    <s v="CHALLAN!row 5384 'CANCEL'"/>
  </r>
  <r>
    <s v="GST"/>
    <n v="5372"/>
    <s v="21.02.19"/>
    <s v="2019-0121"/>
    <x v="76"/>
    <x v="71"/>
    <m/>
    <m/>
    <n v="2"/>
    <s v="Qty column"/>
    <x v="0"/>
    <s v="CHALLAN!row 5384 'CANCEL'"/>
  </r>
  <r>
    <s v="GST"/>
    <n v="5373"/>
    <s v="21.02.19"/>
    <s v="2019-0121"/>
    <x v="234"/>
    <x v="263"/>
    <m/>
    <m/>
    <n v="2"/>
    <s v="Qty column"/>
    <x v="0"/>
    <s v="CHALLAN!row 5384 'CANCEL'"/>
  </r>
  <r>
    <s v="GST"/>
    <n v="5374"/>
    <s v="21.02.19"/>
    <s v="2019-0121"/>
    <x v="99"/>
    <x v="121"/>
    <m/>
    <m/>
    <n v="2"/>
    <s v="Qty column"/>
    <x v="0"/>
    <s v="CHALLAN!row 5384 'CANCEL'"/>
  </r>
  <r>
    <s v="GST"/>
    <n v="5375"/>
    <s v="21.02.19"/>
    <s v="2019-0121"/>
    <x v="176"/>
    <x v="172"/>
    <m/>
    <m/>
    <n v="2"/>
    <s v="Qty column"/>
    <x v="0"/>
    <s v="CHALLAN!row 5384 'CANCEL'"/>
  </r>
  <r>
    <s v="GST"/>
    <n v="5376"/>
    <s v="21.02.19"/>
    <s v="2019-0121"/>
    <x v="78"/>
    <x v="73"/>
    <m/>
    <m/>
    <n v="2"/>
    <s v="Qty column"/>
    <x v="0"/>
    <s v="CHALLAN!row 5384 'CANCEL'"/>
  </r>
  <r>
    <s v="GST"/>
    <n v="5377"/>
    <s v="21.02.19"/>
    <s v="2019-0121"/>
    <x v="419"/>
    <x v="409"/>
    <m/>
    <m/>
    <n v="2"/>
    <s v="Qty column"/>
    <x v="0"/>
    <s v="CHALLAN!row 5384 'CANCEL'"/>
  </r>
  <r>
    <s v="GST"/>
    <n v="5378"/>
    <s v="21.02.19"/>
    <s v="2019-0121"/>
    <x v="170"/>
    <x v="165"/>
    <m/>
    <m/>
    <n v="2"/>
    <s v="Qty column"/>
    <x v="0"/>
    <s v="CHALLAN!row 5384 'CANCEL'"/>
  </r>
  <r>
    <s v="GST"/>
    <n v="5379"/>
    <s v="21.02.19"/>
    <s v="2019-0121"/>
    <x v="272"/>
    <x v="256"/>
    <m/>
    <m/>
    <n v="2"/>
    <s v="Qty column"/>
    <x v="0"/>
    <s v="CHALLAN!row 5384 'CANCEL'"/>
  </r>
  <r>
    <s v="GST"/>
    <n v="5380"/>
    <s v="21.02.19"/>
    <s v="2019-0121"/>
    <x v="110"/>
    <x v="104"/>
    <m/>
    <m/>
    <n v="2"/>
    <s v="Qty column"/>
    <x v="0"/>
    <s v="CHALLAN!row 5384 'CANCEL'"/>
  </r>
  <r>
    <s v="GST"/>
    <n v="5381"/>
    <s v="21.02.19"/>
    <s v="2019-0121"/>
    <x v="79"/>
    <x v="74"/>
    <m/>
    <m/>
    <n v="2"/>
    <s v="Qty column"/>
    <x v="0"/>
    <s v="CHALLAN!row 5384 'CANCEL'"/>
  </r>
  <r>
    <s v="GST"/>
    <n v="5412"/>
    <s v="22.02.19"/>
    <s v="2019-0122"/>
    <x v="147"/>
    <x v="385"/>
    <n v="2"/>
    <n v="50"/>
    <n v="100"/>
    <s v="D x E"/>
    <x v="1"/>
    <s v=""/>
  </r>
  <r>
    <s v="GST"/>
    <n v="5413"/>
    <s v="22.02.19"/>
    <s v="2019-0122"/>
    <x v="364"/>
    <x v="55"/>
    <n v="2"/>
    <n v="50"/>
    <n v="100"/>
    <s v="D x E"/>
    <x v="1"/>
    <s v=""/>
  </r>
  <r>
    <s v="GST"/>
    <n v="5414"/>
    <s v="22.02.19"/>
    <s v="2019-0122"/>
    <x v="149"/>
    <x v="55"/>
    <n v="2"/>
    <n v="50"/>
    <n v="100"/>
    <s v="D x E"/>
    <x v="1"/>
    <s v=""/>
  </r>
  <r>
    <s v="GST"/>
    <n v="5453"/>
    <s v="22.02.19"/>
    <s v="2019-0123"/>
    <x v="29"/>
    <x v="29"/>
    <n v="1"/>
    <n v="4"/>
    <n v="4"/>
    <s v="D x E"/>
    <x v="1"/>
    <s v=""/>
  </r>
  <r>
    <s v="GST"/>
    <n v="5486"/>
    <s v="22.02.19"/>
    <s v="2019-0124"/>
    <x v="134"/>
    <x v="128"/>
    <n v="1"/>
    <n v="2"/>
    <n v="2"/>
    <s v="D x E"/>
    <x v="0"/>
    <s v="CHALLAN!row 5500 'CANCEL'"/>
  </r>
  <r>
    <s v="GST"/>
    <n v="5488"/>
    <s v="22.02.19"/>
    <s v="2019-0124"/>
    <x v="402"/>
    <x v="395"/>
    <m/>
    <m/>
    <n v="6"/>
    <s v="Qty column"/>
    <x v="0"/>
    <s v="CHALLAN!row 5500 'CANCEL'"/>
  </r>
  <r>
    <s v="GST"/>
    <n v="5490"/>
    <s v="22.02.19"/>
    <s v="2019-0124"/>
    <x v="357"/>
    <x v="344"/>
    <m/>
    <m/>
    <n v="1"/>
    <s v="Qty column"/>
    <x v="0"/>
    <s v="CHALLAN!row 5500 'CANCEL'"/>
  </r>
  <r>
    <s v="GST"/>
    <n v="5491"/>
    <s v="22.02.19"/>
    <s v="2019-0124"/>
    <x v="433"/>
    <x v="171"/>
    <m/>
    <m/>
    <n v="8"/>
    <s v="Qty column"/>
    <x v="0"/>
    <s v="CHALLAN!row 5500 'CANCEL'"/>
  </r>
  <r>
    <s v="GST"/>
    <n v="5493"/>
    <s v="22.02.19"/>
    <s v="2019-0124"/>
    <x v="197"/>
    <x v="55"/>
    <m/>
    <m/>
    <n v="2"/>
    <s v="Qty column"/>
    <x v="0"/>
    <s v="CHALLAN!row 5500 'CANCEL'"/>
  </r>
  <r>
    <s v="GST"/>
    <n v="5495"/>
    <s v="22.02.19"/>
    <s v="2019-0124"/>
    <x v="147"/>
    <x v="385"/>
    <m/>
    <m/>
    <n v="1"/>
    <s v="Qty column"/>
    <x v="0"/>
    <s v="CHALLAN!row 5500 'CANCEL'"/>
  </r>
  <r>
    <s v="GST"/>
    <n v="5528"/>
    <s v="23.02.19"/>
    <s v="2019-0125"/>
    <x v="305"/>
    <x v="206"/>
    <n v="6"/>
    <n v="5"/>
    <n v="30"/>
    <s v="D x E"/>
    <x v="1"/>
    <s v=""/>
  </r>
  <r>
    <s v="GST"/>
    <n v="5529"/>
    <s v="23.02.19"/>
    <s v="2019-0125"/>
    <x v="48"/>
    <x v="48"/>
    <n v="6"/>
    <n v="5"/>
    <n v="30"/>
    <s v="D x E"/>
    <x v="1"/>
    <s v=""/>
  </r>
  <r>
    <s v="GST"/>
    <n v="5530"/>
    <s v="23.02.19"/>
    <s v="2019-0125"/>
    <x v="73"/>
    <x v="68"/>
    <n v="4"/>
    <n v="5"/>
    <n v="20"/>
    <s v="D x E"/>
    <x v="1"/>
    <s v=""/>
  </r>
  <r>
    <s v="GST"/>
    <n v="5531"/>
    <s v="23.02.19"/>
    <s v="2019-0125"/>
    <x v="70"/>
    <x v="66"/>
    <n v="6"/>
    <n v="5"/>
    <n v="30"/>
    <s v="D x E"/>
    <x v="1"/>
    <s v=""/>
  </r>
  <r>
    <s v="GST"/>
    <n v="5532"/>
    <s v="23.02.19"/>
    <s v="2019-0125"/>
    <x v="255"/>
    <x v="55"/>
    <n v="2"/>
    <n v="10"/>
    <n v="20"/>
    <s v="D x E"/>
    <x v="1"/>
    <s v=""/>
  </r>
  <r>
    <s v="GST"/>
    <n v="5533"/>
    <s v="23.02.19"/>
    <s v="2019-0125"/>
    <x v="434"/>
    <x v="55"/>
    <n v="4"/>
    <n v="5"/>
    <n v="20"/>
    <s v="D x E"/>
    <x v="1"/>
    <s v=""/>
  </r>
  <r>
    <s v="GST"/>
    <n v="5535"/>
    <s v="23.02.19"/>
    <s v="2019-0125"/>
    <x v="49"/>
    <x v="49"/>
    <n v="1"/>
    <n v="8"/>
    <n v="8"/>
    <s v="D x E"/>
    <x v="1"/>
    <s v=""/>
  </r>
  <r>
    <s v="GST"/>
    <n v="5537"/>
    <s v="23.02.19"/>
    <s v="2019-0125"/>
    <x v="88"/>
    <x v="22"/>
    <n v="2"/>
    <n v="50"/>
    <n v="100"/>
    <s v="D x E"/>
    <x v="1"/>
    <s v=""/>
  </r>
  <r>
    <s v="GST"/>
    <n v="5538"/>
    <s v="23.02.19"/>
    <s v="2019-0125"/>
    <x v="89"/>
    <x v="22"/>
    <n v="3"/>
    <n v="50"/>
    <n v="150"/>
    <s v="D x E"/>
    <x v="1"/>
    <s v=""/>
  </r>
  <r>
    <s v="GST"/>
    <n v="5539"/>
    <s v="23.02.19"/>
    <s v="2019-0125"/>
    <x v="90"/>
    <x v="22"/>
    <n v="3"/>
    <n v="50"/>
    <n v="150"/>
    <s v="D x E"/>
    <x v="1"/>
    <s v=""/>
  </r>
  <r>
    <s v="GST"/>
    <n v="5540"/>
    <s v="23.02.19"/>
    <s v="2019-0125"/>
    <x v="386"/>
    <x v="22"/>
    <n v="1"/>
    <n v="50"/>
    <n v="50"/>
    <s v="D x E"/>
    <x v="1"/>
    <s v=""/>
  </r>
  <r>
    <s v="GST"/>
    <n v="5541"/>
    <s v="23.02.19"/>
    <s v="2019-0125"/>
    <x v="174"/>
    <x v="171"/>
    <m/>
    <m/>
    <n v="1000"/>
    <s v="Qty column"/>
    <x v="1"/>
    <s v=""/>
  </r>
  <r>
    <s v="GST"/>
    <n v="5542"/>
    <s v="23.02.19"/>
    <s v="2019-0125"/>
    <x v="175"/>
    <x v="171"/>
    <m/>
    <m/>
    <n v="1000"/>
    <s v="Qty column"/>
    <x v="1"/>
    <s v=""/>
  </r>
  <r>
    <s v="GST"/>
    <n v="5552"/>
    <s v="23.02.19"/>
    <s v="2019-0125"/>
    <x v="266"/>
    <x v="10"/>
    <n v="38"/>
    <m/>
    <n v="2608"/>
    <s v="Qty column"/>
    <x v="1"/>
    <s v=""/>
  </r>
  <r>
    <s v="GST"/>
    <n v="5572"/>
    <s v="25.02.19"/>
    <s v="2019-0126"/>
    <x v="147"/>
    <x v="420"/>
    <n v="1"/>
    <n v="50"/>
    <n v="50"/>
    <s v="D x E"/>
    <x v="1"/>
    <s v=""/>
  </r>
  <r>
    <s v="GST"/>
    <n v="5573"/>
    <s v="25.02.19"/>
    <s v="2019-0126"/>
    <x v="148"/>
    <x v="55"/>
    <n v="1"/>
    <n v="100"/>
    <n v="100"/>
    <s v="D x E"/>
    <x v="1"/>
    <s v=""/>
  </r>
  <r>
    <s v="GST"/>
    <n v="5574"/>
    <s v="25.02.19"/>
    <s v="2019-0126"/>
    <x v="173"/>
    <x v="55"/>
    <n v="1"/>
    <n v="100"/>
    <n v="100"/>
    <s v="D x E"/>
    <x v="1"/>
    <s v=""/>
  </r>
  <r>
    <s v="GST"/>
    <n v="5577"/>
    <s v="25.02.19"/>
    <s v="2019-0126"/>
    <x v="207"/>
    <x v="200"/>
    <n v="1"/>
    <n v="10"/>
    <n v="10"/>
    <s v="D x E"/>
    <x v="1"/>
    <s v=""/>
  </r>
  <r>
    <s v="GST"/>
    <n v="5578"/>
    <s v="25.02.19"/>
    <s v="2019-0126"/>
    <x v="246"/>
    <x v="235"/>
    <m/>
    <m/>
    <n v="50"/>
    <s v="Qty column"/>
    <x v="1"/>
    <s v=""/>
  </r>
  <r>
    <s v="GST"/>
    <n v="5579"/>
    <s v="25.02.19"/>
    <s v="2019-0126"/>
    <x v="332"/>
    <x v="109"/>
    <m/>
    <n v="25"/>
    <n v="25"/>
    <s v="Qty column"/>
    <x v="1"/>
    <s v=""/>
  </r>
  <r>
    <s v="GST"/>
    <n v="5581"/>
    <s v="25.02.19"/>
    <s v="2019-0126"/>
    <x v="122"/>
    <x v="116"/>
    <n v="1"/>
    <n v="10"/>
    <n v="10"/>
    <s v="D x E"/>
    <x v="1"/>
    <s v=""/>
  </r>
  <r>
    <s v="GST"/>
    <n v="5583"/>
    <s v="25.02.19"/>
    <s v="2019-0126"/>
    <x v="113"/>
    <x v="107"/>
    <n v="1"/>
    <n v="6"/>
    <n v="6"/>
    <s v="D x E"/>
    <x v="1"/>
    <s v=""/>
  </r>
  <r>
    <s v="GST"/>
    <n v="5585"/>
    <s v="25.02.19"/>
    <s v="2019-0126"/>
    <x v="414"/>
    <x v="406"/>
    <n v="2"/>
    <n v="1"/>
    <n v="2"/>
    <s v="D x E"/>
    <x v="1"/>
    <s v=""/>
  </r>
  <r>
    <s v="GST"/>
    <n v="5587"/>
    <s v="25.02.19"/>
    <s v="2019-0126"/>
    <x v="227"/>
    <x v="217"/>
    <n v="1"/>
    <n v="4"/>
    <n v="4"/>
    <s v="D x E"/>
    <x v="1"/>
    <s v=""/>
  </r>
  <r>
    <s v="GST"/>
    <n v="5588"/>
    <s v="25.02.19"/>
    <s v="2019-0126"/>
    <x v="396"/>
    <x v="387"/>
    <n v="1"/>
    <n v="4"/>
    <n v="4"/>
    <s v="D x E"/>
    <x v="1"/>
    <s v=""/>
  </r>
  <r>
    <s v="GST"/>
    <n v="5589"/>
    <s v="25.02.19"/>
    <s v="2019-0126"/>
    <x v="16"/>
    <x v="16"/>
    <n v="2"/>
    <n v="4"/>
    <n v="8"/>
    <s v="D x E"/>
    <x v="1"/>
    <s v=""/>
  </r>
  <r>
    <s v="GST"/>
    <n v="5590"/>
    <s v="25.02.19"/>
    <s v="2019-0126"/>
    <x v="17"/>
    <x v="17"/>
    <n v="2"/>
    <n v="4"/>
    <n v="8"/>
    <s v="D x E"/>
    <x v="1"/>
    <s v=""/>
  </r>
  <r>
    <s v="GST"/>
    <n v="5591"/>
    <s v="25.02.19"/>
    <s v="2019-0126"/>
    <x v="23"/>
    <x v="23"/>
    <n v="1"/>
    <n v="4"/>
    <n v="4"/>
    <s v="D x E"/>
    <x v="1"/>
    <s v=""/>
  </r>
  <r>
    <s v="GST"/>
    <n v="5592"/>
    <s v="25.02.19"/>
    <s v="2019-0126"/>
    <x v="19"/>
    <x v="19"/>
    <n v="2"/>
    <n v="4"/>
    <n v="8"/>
    <s v="D x E"/>
    <x v="1"/>
    <s v=""/>
  </r>
  <r>
    <s v="GST"/>
    <n v="5593"/>
    <s v="25.02.19"/>
    <s v="2019-0126"/>
    <x v="25"/>
    <x v="25"/>
    <n v="1"/>
    <n v="4"/>
    <n v="4"/>
    <s v="D x E"/>
    <x v="1"/>
    <s v=""/>
  </r>
  <r>
    <s v="GST"/>
    <n v="5594"/>
    <s v="25.02.19"/>
    <s v="2019-0126"/>
    <x v="259"/>
    <x v="245"/>
    <n v="1"/>
    <n v="4"/>
    <n v="4"/>
    <s v="D x E"/>
    <x v="1"/>
    <s v=""/>
  </r>
  <r>
    <s v="GST"/>
    <n v="5595"/>
    <s v="25.02.19"/>
    <s v="2019-0126"/>
    <x v="32"/>
    <x v="32"/>
    <n v="1"/>
    <n v="4"/>
    <n v="4"/>
    <s v="D x E"/>
    <x v="1"/>
    <s v=""/>
  </r>
  <r>
    <s v="GST"/>
    <n v="5596"/>
    <s v="25.02.19"/>
    <s v="2019-0126"/>
    <x v="29"/>
    <x v="29"/>
    <n v="1"/>
    <n v="4"/>
    <n v="4"/>
    <s v="D x E"/>
    <x v="1"/>
    <s v=""/>
  </r>
  <r>
    <s v="GST"/>
    <n v="5597"/>
    <s v="25.02.19"/>
    <s v="2019-0126"/>
    <x v="41"/>
    <x v="192"/>
    <n v="1"/>
    <n v="4"/>
    <n v="4"/>
    <s v="D x E"/>
    <x v="1"/>
    <s v=""/>
  </r>
  <r>
    <s v="GST"/>
    <n v="5598"/>
    <s v="25.02.19"/>
    <s v="2019-0126"/>
    <x v="20"/>
    <x v="20"/>
    <n v="3"/>
    <n v="1"/>
    <n v="3"/>
    <s v="D x E"/>
    <x v="1"/>
    <s v=""/>
  </r>
  <r>
    <s v="GST"/>
    <n v="5599"/>
    <s v="25.02.19"/>
    <s v="2019-0126"/>
    <x v="190"/>
    <x v="184"/>
    <n v="1"/>
    <n v="4"/>
    <n v="4"/>
    <s v="D x E"/>
    <x v="1"/>
    <s v=""/>
  </r>
  <r>
    <s v="GST"/>
    <n v="5601"/>
    <s v="25.02.19"/>
    <s v="2019-0126"/>
    <x v="15"/>
    <x v="15"/>
    <n v="1"/>
    <n v="5"/>
    <n v="5"/>
    <s v="D x E"/>
    <x v="1"/>
    <s v=""/>
  </r>
  <r>
    <s v="GST"/>
    <n v="5623"/>
    <s v="25.02.19"/>
    <s v="2019-0127"/>
    <x v="172"/>
    <x v="168"/>
    <n v="1"/>
    <n v="5"/>
    <n v="5"/>
    <s v="D x E"/>
    <x v="1"/>
    <s v=""/>
  </r>
  <r>
    <s v="GST"/>
    <n v="5624"/>
    <s v="25.02.19"/>
    <s v="2019-0127"/>
    <x v="11"/>
    <x v="11"/>
    <n v="2"/>
    <n v="5"/>
    <n v="10"/>
    <s v="D x E"/>
    <x v="1"/>
    <s v=""/>
  </r>
  <r>
    <s v="GST"/>
    <n v="5625"/>
    <s v="25.02.19"/>
    <s v="2019-0127"/>
    <x v="47"/>
    <x v="47"/>
    <n v="1"/>
    <n v="5"/>
    <n v="5"/>
    <s v="D x E"/>
    <x v="1"/>
    <s v=""/>
  </r>
  <r>
    <s v="GST"/>
    <n v="5626"/>
    <s v="25.02.19"/>
    <s v="2019-0127"/>
    <x v="70"/>
    <x v="66"/>
    <n v="1"/>
    <n v="5"/>
    <n v="5"/>
    <s v="D x E"/>
    <x v="1"/>
    <s v=""/>
  </r>
  <r>
    <s v="GST"/>
    <n v="5627"/>
    <s v="25.02.19"/>
    <s v="2019-0127"/>
    <x v="171"/>
    <x v="166"/>
    <n v="1"/>
    <n v="5"/>
    <n v="5"/>
    <s v="D x E"/>
    <x v="1"/>
    <s v=""/>
  </r>
  <r>
    <s v="GST"/>
    <n v="5628"/>
    <s v="25.02.19"/>
    <s v="2019-0127"/>
    <x v="169"/>
    <x v="43"/>
    <n v="1"/>
    <n v="5"/>
    <n v="5"/>
    <s v="D x E"/>
    <x v="1"/>
    <s v=""/>
  </r>
  <r>
    <s v="GST"/>
    <n v="5629"/>
    <s v="25.02.19"/>
    <s v="2019-0127"/>
    <x v="368"/>
    <x v="358"/>
    <n v="1"/>
    <n v="5"/>
    <n v="5"/>
    <s v="D x E"/>
    <x v="1"/>
    <s v=""/>
  </r>
  <r>
    <s v="GST"/>
    <n v="5630"/>
    <s v="25.02.19"/>
    <s v="2019-0127"/>
    <x v="112"/>
    <x v="106"/>
    <n v="1"/>
    <n v="5"/>
    <n v="5"/>
    <s v="D x E"/>
    <x v="1"/>
    <s v=""/>
  </r>
  <r>
    <s v="GST"/>
    <n v="5631"/>
    <s v="25.02.19"/>
    <s v="2019-0127"/>
    <x v="40"/>
    <x v="40"/>
    <n v="1"/>
    <n v="5"/>
    <n v="5"/>
    <s v="D x E"/>
    <x v="1"/>
    <s v=""/>
  </r>
  <r>
    <s v="GST"/>
    <n v="5632"/>
    <s v="25.02.19"/>
    <s v="2019-0127"/>
    <x v="226"/>
    <x v="216"/>
    <n v="1"/>
    <n v="5"/>
    <n v="5"/>
    <s v="D x E"/>
    <x v="1"/>
    <s v=""/>
  </r>
  <r>
    <s v="GST"/>
    <n v="5633"/>
    <s v="25.02.19"/>
    <s v="2019-0127"/>
    <x v="229"/>
    <x v="219"/>
    <n v="1"/>
    <n v="5"/>
    <n v="5"/>
    <s v="D x E"/>
    <x v="1"/>
    <s v=""/>
  </r>
  <r>
    <s v="GST"/>
    <n v="5634"/>
    <s v="25.02.19"/>
    <s v="2019-0127"/>
    <x v="411"/>
    <x v="405"/>
    <n v="1"/>
    <n v="5"/>
    <n v="5"/>
    <s v="D x E"/>
    <x v="1"/>
    <s v=""/>
  </r>
  <r>
    <s v="GST"/>
    <n v="5635"/>
    <s v="25.02.19"/>
    <s v="2019-0127"/>
    <x v="76"/>
    <x v="71"/>
    <n v="1"/>
    <n v="5"/>
    <n v="5"/>
    <s v="D x E"/>
    <x v="1"/>
    <s v=""/>
  </r>
  <r>
    <s v="GST"/>
    <n v="5636"/>
    <s v="25.02.19"/>
    <s v="2019-0127"/>
    <x v="48"/>
    <x v="48"/>
    <n v="1"/>
    <n v="5"/>
    <n v="5"/>
    <s v="D x E"/>
    <x v="1"/>
    <s v=""/>
  </r>
  <r>
    <s v="GST"/>
    <n v="5637"/>
    <s v="25.02.19"/>
    <s v="2019-0127"/>
    <x v="260"/>
    <x v="14"/>
    <n v="1"/>
    <n v="5"/>
    <n v="5"/>
    <s v="D x E"/>
    <x v="1"/>
    <s v=""/>
  </r>
  <r>
    <s v="GST"/>
    <n v="5638"/>
    <s v="25.02.19"/>
    <s v="2019-0127"/>
    <x v="165"/>
    <x v="161"/>
    <n v="1"/>
    <n v="5"/>
    <n v="5"/>
    <s v="D x E"/>
    <x v="1"/>
    <s v=""/>
  </r>
  <r>
    <s v="GST"/>
    <n v="5639"/>
    <s v="25.02.19"/>
    <s v="2019-0127"/>
    <x v="99"/>
    <x v="121"/>
    <n v="1"/>
    <n v="5"/>
    <n v="5"/>
    <s v="D x E"/>
    <x v="1"/>
    <s v=""/>
  </r>
  <r>
    <s v="GST"/>
    <n v="5640"/>
    <s v="25.02.19"/>
    <s v="2019-0127"/>
    <x v="41"/>
    <x v="41"/>
    <n v="1"/>
    <n v="5"/>
    <n v="5"/>
    <s v="D x E"/>
    <x v="1"/>
    <s v=""/>
  </r>
  <r>
    <s v="GST"/>
    <n v="5641"/>
    <s v="25.02.19"/>
    <s v="2019-0127"/>
    <x v="78"/>
    <x v="73"/>
    <n v="2"/>
    <n v="5"/>
    <n v="10"/>
    <s v="D x E"/>
    <x v="1"/>
    <s v=""/>
  </r>
  <r>
    <s v="GST"/>
    <n v="5642"/>
    <s v="25.02.19"/>
    <s v="2019-0127"/>
    <x v="118"/>
    <x v="69"/>
    <n v="1"/>
    <n v="5"/>
    <n v="5"/>
    <s v="D x E"/>
    <x v="1"/>
    <s v=""/>
  </r>
  <r>
    <s v="GST"/>
    <n v="5643"/>
    <s v="25.02.19"/>
    <s v="2019-0127"/>
    <x v="110"/>
    <x v="104"/>
    <n v="1"/>
    <n v="5"/>
    <n v="5"/>
    <s v="D x E"/>
    <x v="1"/>
    <s v=""/>
  </r>
  <r>
    <s v="GST"/>
    <n v="5679"/>
    <s v="26.02.19"/>
    <s v="2019-0128"/>
    <x v="47"/>
    <x v="127"/>
    <n v="1"/>
    <n v="10"/>
    <n v="10"/>
    <s v="D x E"/>
    <x v="1"/>
    <s v=""/>
  </r>
  <r>
    <s v="GST"/>
    <n v="5681"/>
    <s v="26.02.19"/>
    <s v="2019-0128"/>
    <x v="174"/>
    <x v="171"/>
    <m/>
    <m/>
    <n v="300"/>
    <s v="Qty column"/>
    <x v="1"/>
    <s v=""/>
  </r>
  <r>
    <s v="GST"/>
    <n v="5682"/>
    <s v="26.02.19"/>
    <s v="2019-0128"/>
    <x v="175"/>
    <x v="171"/>
    <m/>
    <m/>
    <n v="500"/>
    <s v="Qty column"/>
    <x v="1"/>
    <s v=""/>
  </r>
  <r>
    <s v="GST"/>
    <n v="5683"/>
    <s v="26.02.19"/>
    <s v="2019-0128"/>
    <x v="58"/>
    <x v="56"/>
    <n v="1"/>
    <n v="100"/>
    <n v="100"/>
    <s v="D x E"/>
    <x v="1"/>
    <s v=""/>
  </r>
  <r>
    <s v="GST"/>
    <n v="5685"/>
    <s v="26.02.19"/>
    <s v="2019-0128"/>
    <x v="23"/>
    <x v="23"/>
    <n v="2"/>
    <n v="4"/>
    <n v="8"/>
    <s v="D x E"/>
    <x v="1"/>
    <s v=""/>
  </r>
  <r>
    <s v="GST"/>
    <n v="5686"/>
    <s v="26.02.19"/>
    <s v="2019-0128"/>
    <x v="19"/>
    <x v="19"/>
    <n v="2"/>
    <n v="4"/>
    <n v="8"/>
    <s v="D x E"/>
    <x v="1"/>
    <s v=""/>
  </r>
  <r>
    <s v="GST"/>
    <n v="5688"/>
    <s v="26.02.19"/>
    <s v="2019-0128"/>
    <x v="193"/>
    <x v="186"/>
    <n v="1"/>
    <n v="5"/>
    <n v="5"/>
    <s v="D x E"/>
    <x v="1"/>
    <s v=""/>
  </r>
  <r>
    <s v="GST"/>
    <n v="5689"/>
    <s v="26.02.19"/>
    <s v="2019-0128"/>
    <x v="4"/>
    <x v="4"/>
    <n v="1"/>
    <n v="5"/>
    <n v="5"/>
    <s v="D x E"/>
    <x v="1"/>
    <s v=""/>
  </r>
  <r>
    <s v="GST"/>
    <n v="5691"/>
    <s v="26.02.19"/>
    <s v="2019-0128"/>
    <x v="435"/>
    <x v="421"/>
    <n v="3"/>
    <n v="25"/>
    <n v="75"/>
    <s v="D x E"/>
    <x v="1"/>
    <s v=""/>
  </r>
  <r>
    <s v="GST"/>
    <n v="5692"/>
    <s v="26.02.19"/>
    <s v="2019-0128"/>
    <x v="295"/>
    <x v="282"/>
    <n v="2"/>
    <n v="25"/>
    <n v="50"/>
    <s v="D x E"/>
    <x v="1"/>
    <s v=""/>
  </r>
  <r>
    <s v="GST"/>
    <n v="5693"/>
    <s v="26.02.19"/>
    <s v="2019-0128"/>
    <x v="436"/>
    <x v="422"/>
    <n v="1"/>
    <n v="50"/>
    <n v="50"/>
    <s v="D x E"/>
    <x v="1"/>
    <s v=""/>
  </r>
  <r>
    <s v="GST"/>
    <n v="5694"/>
    <s v="26.02.19"/>
    <s v="2019-0128"/>
    <x v="248"/>
    <x v="236"/>
    <n v="2"/>
    <n v="50"/>
    <n v="100"/>
    <s v="D x E"/>
    <x v="1"/>
    <s v=""/>
  </r>
  <r>
    <s v="GST"/>
    <n v="5695"/>
    <s v="26.02.19"/>
    <s v="2019-0128"/>
    <x v="302"/>
    <x v="291"/>
    <n v="2"/>
    <n v="50"/>
    <n v="100"/>
    <s v="D x E"/>
    <x v="1"/>
    <s v=""/>
  </r>
  <r>
    <s v="GST"/>
    <n v="5697"/>
    <s v="26.02.19"/>
    <s v="2019-0128"/>
    <x v="437"/>
    <x v="22"/>
    <n v="4"/>
    <n v="6"/>
    <n v="24"/>
    <s v="D x E"/>
    <x v="1"/>
    <s v=""/>
  </r>
  <r>
    <s v="GST"/>
    <n v="5725"/>
    <s v="26.02.19"/>
    <s v="2019-0129"/>
    <x v="9"/>
    <x v="9"/>
    <n v="1"/>
    <n v="6"/>
    <n v="6"/>
    <s v="D x E"/>
    <x v="1"/>
    <s v=""/>
  </r>
  <r>
    <s v="GST"/>
    <n v="5727"/>
    <s v="26.02.19"/>
    <s v="2019-0129"/>
    <x v="16"/>
    <x v="16"/>
    <n v="1"/>
    <n v="4"/>
    <n v="4"/>
    <s v="D x E"/>
    <x v="1"/>
    <s v=""/>
  </r>
  <r>
    <s v="GST"/>
    <n v="5729"/>
    <s v="26.02.19"/>
    <s v="2019-0129"/>
    <x v="105"/>
    <x v="241"/>
    <n v="1"/>
    <n v="10"/>
    <n v="10"/>
    <s v="D x E"/>
    <x v="1"/>
    <s v=""/>
  </r>
  <r>
    <s v="GST"/>
    <n v="5731"/>
    <s v="26.02.19"/>
    <s v="2019-0129"/>
    <x v="136"/>
    <x v="167"/>
    <n v="1"/>
    <n v="5"/>
    <n v="5"/>
    <s v="D x E"/>
    <x v="1"/>
    <s v=""/>
  </r>
  <r>
    <s v="GST"/>
    <n v="5763"/>
    <s v="26.02.19"/>
    <s v="2019-0130"/>
    <x v="88"/>
    <x v="22"/>
    <n v="1"/>
    <n v="50"/>
    <n v="50"/>
    <s v="D x E"/>
    <x v="0"/>
    <s v="CHALLAN!row 5772 'CANCEL'"/>
  </r>
  <r>
    <s v="GST"/>
    <n v="5764"/>
    <s v="26.02.19"/>
    <s v="2019-0130"/>
    <x v="89"/>
    <x v="22"/>
    <n v="1"/>
    <n v="50"/>
    <n v="50"/>
    <s v="D x E"/>
    <x v="0"/>
    <s v="CHALLAN!row 5772 'CANCEL'"/>
  </r>
  <r>
    <s v="GST"/>
    <n v="5765"/>
    <s v="26.02.19"/>
    <s v="2019-0130"/>
    <x v="90"/>
    <x v="22"/>
    <n v="1"/>
    <n v="50"/>
    <n v="50"/>
    <s v="D x E"/>
    <x v="0"/>
    <s v="CHALLAN!row 5772 'CANCEL'"/>
  </r>
  <r>
    <s v="GST"/>
    <n v="5766"/>
    <s v="26.02.19"/>
    <s v="2019-0130"/>
    <x v="386"/>
    <x v="22"/>
    <n v="1"/>
    <n v="50"/>
    <n v="50"/>
    <s v="D x E"/>
    <x v="0"/>
    <s v="CHALLAN!row 5772 'CANCEL'"/>
  </r>
  <r>
    <s v="GST"/>
    <n v="5768"/>
    <s v="26.02.19"/>
    <s v="2019-0130"/>
    <x v="438"/>
    <x v="423"/>
    <m/>
    <n v="500"/>
    <n v="500"/>
    <s v="Qty column"/>
    <x v="0"/>
    <s v="CHALLAN!row 5772 'CANCEL'"/>
  </r>
  <r>
    <s v="GST"/>
    <n v="5769"/>
    <s v="26.02.19"/>
    <s v="2019-0130"/>
    <x v="438"/>
    <x v="424"/>
    <m/>
    <n v="500"/>
    <n v="500"/>
    <s v="Qty column"/>
    <x v="0"/>
    <s v="CHALLAN!row 5772 'CANCEL'"/>
  </r>
  <r>
    <s v="GST"/>
    <n v="5770"/>
    <s v="26.02.19"/>
    <s v="2019-0130"/>
    <x v="438"/>
    <x v="425"/>
    <m/>
    <n v="500"/>
    <n v="500"/>
    <s v="Qty column"/>
    <x v="0"/>
    <s v="CHALLAN!row 5772 'CANCEL'"/>
  </r>
  <r>
    <s v="GST"/>
    <n v="5797"/>
    <s v="26.02.19"/>
    <s v="2019-0131"/>
    <x v="86"/>
    <x v="55"/>
    <n v="3"/>
    <n v="5"/>
    <n v="15"/>
    <s v="D x E"/>
    <x v="1"/>
    <s v=""/>
  </r>
  <r>
    <s v="GST"/>
    <n v="5798"/>
    <s v="26.02.19"/>
    <s v="2019-0131"/>
    <x v="34"/>
    <x v="34"/>
    <n v="1"/>
    <n v="5"/>
    <n v="5"/>
    <s v="D x E"/>
    <x v="1"/>
    <s v=""/>
  </r>
  <r>
    <s v="GST"/>
    <n v="5799"/>
    <s v="26.02.19"/>
    <s v="2019-0131"/>
    <x v="87"/>
    <x v="81"/>
    <n v="1"/>
    <n v="5"/>
    <n v="5"/>
    <s v="D x E"/>
    <x v="1"/>
    <s v=""/>
  </r>
  <r>
    <s v="GST"/>
    <n v="5801"/>
    <s v="26.02.19"/>
    <s v="2019-0131"/>
    <x v="184"/>
    <x v="177"/>
    <n v="1"/>
    <n v="4"/>
    <n v="4"/>
    <s v="D x E"/>
    <x v="1"/>
    <s v=""/>
  </r>
  <r>
    <s v="GST"/>
    <n v="5802"/>
    <s v="26.02.19"/>
    <s v="2019-0131"/>
    <x v="21"/>
    <x v="21"/>
    <n v="4"/>
    <n v="1"/>
    <n v="4"/>
    <s v="D x E"/>
    <x v="1"/>
    <s v=""/>
  </r>
  <r>
    <s v="GST"/>
    <n v="5804"/>
    <s v="26.02.19"/>
    <s v="2019-0131"/>
    <x v="310"/>
    <x v="300"/>
    <n v="1"/>
    <n v="50"/>
    <n v="50"/>
    <s v="D x E"/>
    <x v="1"/>
    <s v=""/>
  </r>
  <r>
    <s v="GST"/>
    <n v="5817"/>
    <s v="26.02.19"/>
    <s v="2019-0131"/>
    <x v="56"/>
    <x v="10"/>
    <n v="11"/>
    <m/>
    <n v="83"/>
    <s v="Qty column"/>
    <x v="1"/>
    <s v=""/>
  </r>
  <r>
    <s v="GST"/>
    <n v="5836"/>
    <s v="26.02.19"/>
    <s v="2019-0132"/>
    <x v="439"/>
    <x v="426"/>
    <n v="2"/>
    <n v="4"/>
    <n v="8"/>
    <s v="D x E"/>
    <x v="1"/>
    <s v=""/>
  </r>
  <r>
    <s v="GST"/>
    <n v="5838"/>
    <s v="26.02.19"/>
    <s v="2019-0132"/>
    <x v="437"/>
    <x v="22"/>
    <n v="2"/>
    <n v="6"/>
    <n v="12"/>
    <s v="D x E"/>
    <x v="1"/>
    <s v=""/>
  </r>
  <r>
    <s v="GST"/>
    <n v="5840"/>
    <s v="26.02.19"/>
    <s v="2019-0132"/>
    <x v="78"/>
    <x v="73"/>
    <n v="2"/>
    <n v="5"/>
    <n v="10"/>
    <s v="D x E"/>
    <x v="1"/>
    <s v=""/>
  </r>
  <r>
    <s v="GST"/>
    <n v="5842"/>
    <s v="26.02.19"/>
    <s v="2019-0132"/>
    <x v="440"/>
    <x v="427"/>
    <n v="1"/>
    <n v="6"/>
    <n v="6"/>
    <s v="D x E"/>
    <x v="1"/>
    <s v=""/>
  </r>
  <r>
    <s v="GST"/>
    <n v="5844"/>
    <s v="26.02.19"/>
    <s v="2019-0132"/>
    <x v="386"/>
    <x v="22"/>
    <n v="1"/>
    <n v="50"/>
    <n v="50"/>
    <s v="D x E"/>
    <x v="1"/>
    <s v=""/>
  </r>
  <r>
    <s v="GST"/>
    <n v="5877"/>
    <s v="26.02.19"/>
    <s v="2019-0133"/>
    <x v="284"/>
    <x v="266"/>
    <m/>
    <m/>
    <n v="3"/>
    <s v="Qty column"/>
    <x v="1"/>
    <s v=""/>
  </r>
  <r>
    <s v="GST"/>
    <n v="5878"/>
    <s v="26.02.19"/>
    <s v="2019-0133"/>
    <x v="47"/>
    <x v="96"/>
    <m/>
    <m/>
    <n v="3"/>
    <s v="Qty column"/>
    <x v="1"/>
    <s v=""/>
  </r>
  <r>
    <s v="GST"/>
    <n v="5880"/>
    <s v="26.02.19"/>
    <s v="2019-0133"/>
    <x v="136"/>
    <x v="267"/>
    <m/>
    <m/>
    <n v="2"/>
    <s v="Qty column"/>
    <x v="1"/>
    <s v=""/>
  </r>
  <r>
    <s v="GST"/>
    <n v="5881"/>
    <s v="26.02.19"/>
    <s v="2019-0133"/>
    <x v="141"/>
    <x v="232"/>
    <m/>
    <m/>
    <n v="3"/>
    <s v="Qty column"/>
    <x v="1"/>
    <s v=""/>
  </r>
  <r>
    <s v="GST"/>
    <n v="5882"/>
    <s v="26.02.19"/>
    <s v="2019-0133"/>
    <x v="177"/>
    <x v="428"/>
    <m/>
    <m/>
    <n v="3"/>
    <s v="Qty column"/>
    <x v="1"/>
    <s v=""/>
  </r>
  <r>
    <s v="GST"/>
    <n v="5883"/>
    <s v="26.02.19"/>
    <s v="2019-0133"/>
    <x v="91"/>
    <x v="231"/>
    <m/>
    <m/>
    <n v="2"/>
    <s v="Qty column"/>
    <x v="1"/>
    <s v=""/>
  </r>
  <r>
    <s v="GST"/>
    <n v="5884"/>
    <s v="26.02.19"/>
    <s v="2019-0133"/>
    <x v="363"/>
    <x v="349"/>
    <m/>
    <m/>
    <n v="3"/>
    <s v="Qty column"/>
    <x v="1"/>
    <s v=""/>
  </r>
  <r>
    <s v="GST"/>
    <n v="5885"/>
    <s v="26.02.19"/>
    <s v="2019-0133"/>
    <x v="62"/>
    <x v="59"/>
    <m/>
    <m/>
    <n v="3"/>
    <s v="Qty column"/>
    <x v="1"/>
    <s v=""/>
  </r>
  <r>
    <s v="GST"/>
    <n v="5886"/>
    <s v="26.02.19"/>
    <s v="2019-0133"/>
    <x v="362"/>
    <x v="429"/>
    <m/>
    <m/>
    <n v="2"/>
    <s v="Qty column"/>
    <x v="1"/>
    <s v=""/>
  </r>
  <r>
    <s v="GST"/>
    <n v="5888"/>
    <s v="26.02.19"/>
    <s v="2019-0133"/>
    <x v="284"/>
    <x v="430"/>
    <m/>
    <m/>
    <n v="3"/>
    <s v="Qty column"/>
    <x v="1"/>
    <s v=""/>
  </r>
  <r>
    <s v="GST"/>
    <n v="5889"/>
    <s v="26.02.19"/>
    <s v="2019-0133"/>
    <x v="47"/>
    <x v="430"/>
    <m/>
    <m/>
    <n v="5"/>
    <s v="Qty column"/>
    <x v="1"/>
    <s v=""/>
  </r>
  <r>
    <s v="GST"/>
    <n v="5890"/>
    <s v="26.02.19"/>
    <s v="2019-0133"/>
    <x v="441"/>
    <x v="431"/>
    <m/>
    <m/>
    <n v="2"/>
    <s v="Qty column"/>
    <x v="1"/>
    <s v=""/>
  </r>
  <r>
    <s v="GST"/>
    <n v="5891"/>
    <s v="26.02.19"/>
    <s v="2019-0133"/>
    <x v="427"/>
    <x v="432"/>
    <m/>
    <m/>
    <n v="2"/>
    <s v="Qty column"/>
    <x v="1"/>
    <s v=""/>
  </r>
  <r>
    <s v="GST"/>
    <n v="5893"/>
    <s v="26.02.19"/>
    <s v="2019-0133"/>
    <x v="99"/>
    <x v="433"/>
    <m/>
    <m/>
    <n v="2"/>
    <s v="Qty column"/>
    <x v="1"/>
    <s v=""/>
  </r>
  <r>
    <s v="GST"/>
    <n v="5894"/>
    <s v="26.02.19"/>
    <s v="2019-0133"/>
    <x v="442"/>
    <x v="434"/>
    <m/>
    <m/>
    <n v="2"/>
    <s v="Qty column"/>
    <x v="1"/>
    <s v=""/>
  </r>
  <r>
    <s v="GST"/>
    <n v="5895"/>
    <s v="26.02.19"/>
    <s v="2019-0133"/>
    <x v="443"/>
    <x v="435"/>
    <m/>
    <m/>
    <n v="4"/>
    <s v="Qty column"/>
    <x v="1"/>
    <s v=""/>
  </r>
  <r>
    <s v="GST"/>
    <n v="5896"/>
    <s v="26.02.19"/>
    <s v="2019-0133"/>
    <x v="362"/>
    <x v="436"/>
    <m/>
    <m/>
    <n v="2"/>
    <s v="Qty column"/>
    <x v="1"/>
    <s v=""/>
  </r>
  <r>
    <s v="GST"/>
    <n v="5897"/>
    <s v="26.02.19"/>
    <s v="2019-0133"/>
    <x v="294"/>
    <x v="437"/>
    <m/>
    <m/>
    <n v="2"/>
    <s v="Qty column"/>
    <x v="1"/>
    <s v=""/>
  </r>
  <r>
    <s v="GST"/>
    <n v="5898"/>
    <s v="26.02.19"/>
    <s v="2019-0133"/>
    <x v="263"/>
    <x v="249"/>
    <m/>
    <m/>
    <n v="1"/>
    <s v="Qty column"/>
    <x v="1"/>
    <s v=""/>
  </r>
  <r>
    <s v="GST"/>
    <n v="5900"/>
    <s v="26.02.19"/>
    <s v="2019-0133"/>
    <x v="107"/>
    <x v="101"/>
    <m/>
    <m/>
    <n v="2"/>
    <s v="Qty column"/>
    <x v="1"/>
    <s v=""/>
  </r>
  <r>
    <s v="GST"/>
    <n v="5901"/>
    <s v="26.02.19"/>
    <s v="2019-0133"/>
    <x v="284"/>
    <x v="438"/>
    <m/>
    <m/>
    <n v="3"/>
    <s v="Qty column"/>
    <x v="1"/>
    <s v=""/>
  </r>
  <r>
    <s v="GST"/>
    <n v="5902"/>
    <s v="26.02.19"/>
    <s v="2019-0133"/>
    <x v="47"/>
    <x v="439"/>
    <m/>
    <m/>
    <n v="3"/>
    <s v="Qty column"/>
    <x v="1"/>
    <s v=""/>
  </r>
  <r>
    <s v="GST"/>
    <n v="5903"/>
    <s v="26.02.19"/>
    <s v="2019-0133"/>
    <x v="141"/>
    <x v="440"/>
    <m/>
    <m/>
    <n v="2"/>
    <s v="Qty column"/>
    <x v="1"/>
    <s v=""/>
  </r>
  <r>
    <s v="GST"/>
    <n v="5904"/>
    <s v="26.02.19"/>
    <s v="2019-0133"/>
    <x v="254"/>
    <x v="441"/>
    <m/>
    <m/>
    <n v="3"/>
    <s v="Qty column"/>
    <x v="1"/>
    <s v=""/>
  </r>
  <r>
    <s v="GST"/>
    <n v="5905"/>
    <s v="26.02.19"/>
    <s v="2019-0133"/>
    <x v="362"/>
    <x v="442"/>
    <m/>
    <m/>
    <n v="2"/>
    <s v="Qty column"/>
    <x v="1"/>
    <s v=""/>
  </r>
  <r>
    <s v="GST"/>
    <n v="5943"/>
    <s v="26.02.19"/>
    <s v="2019-0134"/>
    <x v="139"/>
    <x v="133"/>
    <n v="1"/>
    <n v="4"/>
    <n v="4"/>
    <s v="D x E"/>
    <x v="1"/>
    <s v=""/>
  </r>
  <r>
    <s v="GST"/>
    <n v="5944"/>
    <s v="26.02.19"/>
    <s v="2019-0134"/>
    <x v="414"/>
    <x v="406"/>
    <n v="1"/>
    <n v="4"/>
    <n v="4"/>
    <s v="D x E"/>
    <x v="1"/>
    <s v=""/>
  </r>
  <r>
    <s v="GST"/>
    <n v="5946"/>
    <s v="26.02.19"/>
    <s v="2019-0134"/>
    <x v="433"/>
    <x v="171"/>
    <m/>
    <m/>
    <n v="1"/>
    <s v="Qty column"/>
    <x v="1"/>
    <s v=""/>
  </r>
  <r>
    <s v="GST"/>
    <n v="5948"/>
    <s v="26.02.19"/>
    <s v="2019-0134"/>
    <x v="181"/>
    <x v="175"/>
    <n v="1"/>
    <m/>
    <n v="2"/>
    <s v="Qty column"/>
    <x v="1"/>
    <s v=""/>
  </r>
  <r>
    <s v="GST"/>
    <n v="5949"/>
    <s v="26.02.19"/>
    <s v="2019-0134"/>
    <x v="431"/>
    <x v="418"/>
    <m/>
    <m/>
    <n v="1"/>
    <s v="Qty column"/>
    <x v="1"/>
    <s v=""/>
  </r>
  <r>
    <s v="GST"/>
    <n v="5950"/>
    <s v="26.02.19"/>
    <s v="2019-0134"/>
    <x v="256"/>
    <x v="242"/>
    <m/>
    <m/>
    <n v="2"/>
    <s v="Qty column"/>
    <x v="1"/>
    <s v=""/>
  </r>
  <r>
    <s v="GST"/>
    <n v="5951"/>
    <s v="26.02.19"/>
    <s v="2019-0134"/>
    <x v="198"/>
    <x v="190"/>
    <n v="1"/>
    <n v="4"/>
    <n v="4"/>
    <s v="D x E"/>
    <x v="1"/>
    <s v=""/>
  </r>
  <r>
    <s v="GST"/>
    <n v="5952"/>
    <s v="26.02.19"/>
    <s v="2019-0134"/>
    <x v="184"/>
    <x v="177"/>
    <n v="1"/>
    <m/>
    <n v="2"/>
    <s v="Qty column"/>
    <x v="1"/>
    <s v=""/>
  </r>
  <r>
    <s v="GST"/>
    <n v="5953"/>
    <s v="26.02.19"/>
    <s v="2019-0134"/>
    <x v="258"/>
    <x v="244"/>
    <m/>
    <m/>
    <n v="2"/>
    <s v="Qty column"/>
    <x v="1"/>
    <s v=""/>
  </r>
  <r>
    <s v="GST"/>
    <n v="5954"/>
    <s v="26.02.19"/>
    <s v="2019-0134"/>
    <x v="29"/>
    <x v="29"/>
    <n v="1"/>
    <n v="4"/>
    <n v="4"/>
    <s v="D x E"/>
    <x v="1"/>
    <s v=""/>
  </r>
  <r>
    <s v="GST"/>
    <n v="5955"/>
    <s v="26.02.19"/>
    <s v="2019-0134"/>
    <x v="444"/>
    <x v="184"/>
    <n v="1"/>
    <n v="4"/>
    <n v="4"/>
    <s v="D x E"/>
    <x v="1"/>
    <s v=""/>
  </r>
  <r>
    <s v="GST"/>
    <n v="5956"/>
    <s v="26.02.19"/>
    <s v="2019-0134"/>
    <x v="30"/>
    <x v="30"/>
    <n v="1"/>
    <n v="4"/>
    <n v="4"/>
    <s v="D x E"/>
    <x v="1"/>
    <s v=""/>
  </r>
  <r>
    <s v="GST"/>
    <n v="5957"/>
    <s v="26.02.19"/>
    <s v="2019-0134"/>
    <x v="234"/>
    <x v="222"/>
    <n v="1"/>
    <m/>
    <n v="2"/>
    <s v="Qty column"/>
    <x v="1"/>
    <s v=""/>
  </r>
  <r>
    <s v="GST"/>
    <n v="5958"/>
    <s v="26.02.19"/>
    <s v="2019-0134"/>
    <x v="151"/>
    <x v="143"/>
    <n v="1"/>
    <n v="4"/>
    <n v="4"/>
    <s v="D x E"/>
    <x v="1"/>
    <s v=""/>
  </r>
  <r>
    <s v="GST"/>
    <n v="5959"/>
    <s v="26.02.19"/>
    <s v="2019-0134"/>
    <x v="41"/>
    <x v="192"/>
    <n v="1"/>
    <m/>
    <n v="2"/>
    <s v="Qty column"/>
    <x v="1"/>
    <s v=""/>
  </r>
  <r>
    <s v="GST"/>
    <n v="5960"/>
    <s v="26.02.19"/>
    <s v="2019-0134"/>
    <x v="21"/>
    <x v="21"/>
    <m/>
    <m/>
    <n v="2"/>
    <s v="Qty column"/>
    <x v="1"/>
    <s v=""/>
  </r>
  <r>
    <s v="GST"/>
    <n v="5961"/>
    <s v="26.02.19"/>
    <s v="2019-0134"/>
    <x v="261"/>
    <x v="247"/>
    <m/>
    <m/>
    <n v="2"/>
    <s v="Qty column"/>
    <x v="1"/>
    <s v=""/>
  </r>
  <r>
    <s v="GST"/>
    <n v="5962"/>
    <s v="26.02.19"/>
    <s v="2019-0134"/>
    <x v="228"/>
    <x v="218"/>
    <n v="1"/>
    <m/>
    <n v="3"/>
    <s v="Qty column"/>
    <x v="1"/>
    <s v=""/>
  </r>
  <r>
    <s v="GST"/>
    <n v="5964"/>
    <s v="26.02.19"/>
    <s v="2019-0134"/>
    <x v="11"/>
    <x v="11"/>
    <n v="1"/>
    <n v="5"/>
    <n v="5"/>
    <s v="D x E"/>
    <x v="1"/>
    <s v=""/>
  </r>
  <r>
    <s v="GST"/>
    <n v="5965"/>
    <s v="26.02.19"/>
    <s v="2019-0134"/>
    <x v="164"/>
    <x v="160"/>
    <m/>
    <m/>
    <n v="3"/>
    <s v="Qty column"/>
    <x v="1"/>
    <s v=""/>
  </r>
  <r>
    <s v="GST"/>
    <n v="5966"/>
    <s v="26.02.19"/>
    <s v="2019-0134"/>
    <x v="47"/>
    <x v="47"/>
    <m/>
    <m/>
    <n v="3"/>
    <s v="Qty column"/>
    <x v="1"/>
    <s v=""/>
  </r>
  <r>
    <s v="GST"/>
    <n v="5967"/>
    <s v="26.02.19"/>
    <s v="2019-0134"/>
    <x v="193"/>
    <x v="186"/>
    <n v="1"/>
    <m/>
    <n v="2"/>
    <s v="Qty column"/>
    <x v="1"/>
    <s v=""/>
  </r>
  <r>
    <s v="GST"/>
    <n v="5968"/>
    <s v="26.02.19"/>
    <s v="2019-0134"/>
    <x v="445"/>
    <x v="443"/>
    <n v="1"/>
    <m/>
    <n v="2"/>
    <s v="Qty column"/>
    <x v="1"/>
    <s v=""/>
  </r>
  <r>
    <s v="GST"/>
    <n v="5969"/>
    <s v="26.02.19"/>
    <s v="2019-0134"/>
    <x v="87"/>
    <x v="81"/>
    <n v="1"/>
    <n v="5"/>
    <n v="5"/>
    <s v="D x E"/>
    <x v="1"/>
    <s v=""/>
  </r>
  <r>
    <s v="GST"/>
    <n v="5970"/>
    <s v="26.02.19"/>
    <s v="2019-0134"/>
    <x v="72"/>
    <x v="67"/>
    <m/>
    <m/>
    <n v="1"/>
    <s v="Qty column"/>
    <x v="1"/>
    <s v=""/>
  </r>
  <r>
    <s v="GST"/>
    <n v="5971"/>
    <s v="26.02.19"/>
    <s v="2019-0134"/>
    <x v="72"/>
    <x v="67"/>
    <n v="1"/>
    <n v="5"/>
    <n v="5"/>
    <s v="D x E"/>
    <x v="1"/>
    <s v=""/>
  </r>
  <r>
    <s v="GST"/>
    <n v="5972"/>
    <s v="26.02.19"/>
    <s v="2019-0134"/>
    <x v="111"/>
    <x v="105"/>
    <n v="1"/>
    <n v="5"/>
    <n v="5"/>
    <s v="D x E"/>
    <x v="1"/>
    <s v=""/>
  </r>
  <r>
    <s v="GST"/>
    <n v="5974"/>
    <s v="26.02.19"/>
    <s v="2019-0134"/>
    <x v="40"/>
    <x v="40"/>
    <n v="1"/>
    <n v="5"/>
    <n v="5"/>
    <s v="D x E"/>
    <x v="1"/>
    <s v=""/>
  </r>
  <r>
    <s v="GST"/>
    <n v="5975"/>
    <s v="26.02.19"/>
    <s v="2019-0134"/>
    <x v="13"/>
    <x v="13"/>
    <n v="1"/>
    <n v="5"/>
    <n v="5"/>
    <s v="D x E"/>
    <x v="1"/>
    <s v=""/>
  </r>
  <r>
    <s v="GST"/>
    <n v="5976"/>
    <s v="26.02.19"/>
    <s v="2019-0134"/>
    <x v="229"/>
    <x v="219"/>
    <n v="1"/>
    <n v="5"/>
    <n v="5"/>
    <s v="D x E"/>
    <x v="1"/>
    <s v=""/>
  </r>
  <r>
    <s v="GST"/>
    <n v="5977"/>
    <s v="26.02.19"/>
    <s v="2019-0134"/>
    <x v="41"/>
    <x v="41"/>
    <n v="1"/>
    <n v="5"/>
    <n v="5"/>
    <s v="D x E"/>
    <x v="1"/>
    <s v=""/>
  </r>
  <r>
    <s v="GST"/>
    <n v="5978"/>
    <s v="26.02.19"/>
    <s v="2019-0134"/>
    <x v="78"/>
    <x v="73"/>
    <n v="1"/>
    <n v="5"/>
    <n v="5"/>
    <s v="D x E"/>
    <x v="1"/>
    <s v=""/>
  </r>
  <r>
    <s v="GST"/>
    <n v="5979"/>
    <s v="26.02.19"/>
    <s v="2019-0134"/>
    <x v="395"/>
    <x v="384"/>
    <m/>
    <m/>
    <n v="1"/>
    <s v="Qty column"/>
    <x v="1"/>
    <s v=""/>
  </r>
  <r>
    <s v="GST"/>
    <n v="5980"/>
    <s v="26.02.19"/>
    <s v="2019-0134"/>
    <x v="221"/>
    <x v="212"/>
    <n v="1"/>
    <n v="5"/>
    <n v="5"/>
    <s v="D x E"/>
    <x v="1"/>
    <s v=""/>
  </r>
  <r>
    <s v="GST"/>
    <n v="5981"/>
    <s v="26.02.19"/>
    <s v="2019-0134"/>
    <x v="222"/>
    <x v="165"/>
    <n v="1"/>
    <n v="5"/>
    <n v="5"/>
    <s v="D x E"/>
    <x v="1"/>
    <s v=""/>
  </r>
  <r>
    <s v="GST"/>
    <n v="5982"/>
    <s v="26.02.19"/>
    <s v="2019-0134"/>
    <x v="68"/>
    <x v="64"/>
    <n v="1"/>
    <n v="5"/>
    <n v="5"/>
    <s v="D x E"/>
    <x v="1"/>
    <s v=""/>
  </r>
  <r>
    <s v="GST"/>
    <n v="5983"/>
    <s v="26.02.19"/>
    <s v="2019-0134"/>
    <x v="38"/>
    <x v="38"/>
    <n v="1"/>
    <m/>
    <n v="2"/>
    <s v="Qty column"/>
    <x v="1"/>
    <s v=""/>
  </r>
  <r>
    <s v="GST"/>
    <n v="5984"/>
    <s v="26.02.19"/>
    <s v="2019-0134"/>
    <x v="85"/>
    <x v="80"/>
    <m/>
    <m/>
    <n v="1"/>
    <s v="Qty column"/>
    <x v="1"/>
    <s v=""/>
  </r>
  <r>
    <s v="GST"/>
    <n v="6015"/>
    <s v="26.02.19"/>
    <s v="2019-0135"/>
    <x v="230"/>
    <x v="55"/>
    <m/>
    <m/>
    <n v="100"/>
    <s v="Qty column"/>
    <x v="0"/>
    <s v="CHALLAN!row 6022 'CANCEL'"/>
  </r>
  <r>
    <s v="GST"/>
    <n v="6046"/>
    <s v="27.02.19"/>
    <s v="2019-0136"/>
    <x v="11"/>
    <x v="11"/>
    <n v="1"/>
    <n v="5"/>
    <n v="5"/>
    <s v="D x E"/>
    <x v="1"/>
    <s v=""/>
  </r>
  <r>
    <s v="GST"/>
    <n v="6047"/>
    <s v="27.02.19"/>
    <s v="2019-0136"/>
    <x v="47"/>
    <x v="47"/>
    <n v="1"/>
    <n v="5"/>
    <n v="5"/>
    <s v="D x E"/>
    <x v="1"/>
    <s v=""/>
  </r>
  <r>
    <s v="GST"/>
    <n v="6048"/>
    <s v="27.02.19"/>
    <s v="2019-0136"/>
    <x v="319"/>
    <x v="307"/>
    <n v="3"/>
    <n v="1"/>
    <n v="3"/>
    <s v="D x E"/>
    <x v="1"/>
    <s v=""/>
  </r>
  <r>
    <s v="GST"/>
    <n v="6049"/>
    <s v="27.02.19"/>
    <s v="2019-0136"/>
    <x v="70"/>
    <x v="66"/>
    <n v="1"/>
    <n v="5"/>
    <n v="5"/>
    <s v="D x E"/>
    <x v="1"/>
    <s v=""/>
  </r>
  <r>
    <s v="GST"/>
    <n v="6050"/>
    <s v="27.02.19"/>
    <s v="2019-0136"/>
    <x v="78"/>
    <x v="73"/>
    <n v="2"/>
    <n v="5"/>
    <n v="10"/>
    <s v="D x E"/>
    <x v="1"/>
    <s v=""/>
  </r>
  <r>
    <s v="GST"/>
    <n v="6051"/>
    <s v="27.02.19"/>
    <s v="2019-0136"/>
    <x v="79"/>
    <x v="74"/>
    <n v="2"/>
    <n v="5"/>
    <n v="10"/>
    <s v="D x E"/>
    <x v="1"/>
    <s v=""/>
  </r>
  <r>
    <s v="GST"/>
    <n v="6052"/>
    <s v="27.02.19"/>
    <s v="2019-0136"/>
    <x v="268"/>
    <x v="253"/>
    <n v="1"/>
    <n v="5"/>
    <n v="5"/>
    <s v="D x E"/>
    <x v="1"/>
    <s v=""/>
  </r>
  <r>
    <s v="GST"/>
    <n v="6053"/>
    <s v="27.02.19"/>
    <s v="2019-0136"/>
    <x v="5"/>
    <x v="5"/>
    <n v="1"/>
    <n v="5"/>
    <n v="5"/>
    <s v="D x E"/>
    <x v="1"/>
    <s v=""/>
  </r>
  <r>
    <s v="GST"/>
    <n v="6055"/>
    <s v="27.02.19"/>
    <s v="2019-0136"/>
    <x v="202"/>
    <x v="195"/>
    <n v="1"/>
    <m/>
    <n v="15"/>
    <s v="Qty column"/>
    <x v="1"/>
    <s v=""/>
  </r>
  <r>
    <s v="GST"/>
    <n v="6057"/>
    <s v="27.02.19"/>
    <s v="2019-0136"/>
    <x v="185"/>
    <x v="178"/>
    <n v="1"/>
    <n v="4"/>
    <n v="4"/>
    <s v="D x E"/>
    <x v="1"/>
    <s v=""/>
  </r>
  <r>
    <s v="GST"/>
    <n v="6072"/>
    <s v="27.02.19"/>
    <s v="2019-0136"/>
    <x v="56"/>
    <x v="10"/>
    <n v="14"/>
    <m/>
    <n v="67"/>
    <s v="Qty column"/>
    <x v="1"/>
    <s v=""/>
  </r>
  <r>
    <s v="GST"/>
    <n v="6093"/>
    <s v="27.02.19"/>
    <s v="2019-0137"/>
    <x v="176"/>
    <x v="172"/>
    <n v="1"/>
    <n v="5"/>
    <n v="5"/>
    <s v="D x E"/>
    <x v="1"/>
    <s v=""/>
  </r>
  <r>
    <s v="GST"/>
    <n v="6094"/>
    <s v="27.02.19"/>
    <s v="2019-0137"/>
    <x v="78"/>
    <x v="73"/>
    <n v="1"/>
    <n v="5"/>
    <n v="5"/>
    <s v="D x E"/>
    <x v="1"/>
    <s v=""/>
  </r>
  <r>
    <s v="GST"/>
    <n v="6096"/>
    <s v="27.02.19"/>
    <s v="2019-0137"/>
    <x v="290"/>
    <x v="444"/>
    <n v="1"/>
    <n v="10"/>
    <n v="10"/>
    <s v="D x E"/>
    <x v="1"/>
    <s v=""/>
  </r>
  <r>
    <s v="GST"/>
    <n v="6098"/>
    <s v="27.02.19"/>
    <s v="2019-0137"/>
    <x v="93"/>
    <x v="93"/>
    <n v="1"/>
    <m/>
    <n v="20"/>
    <s v="Qty column"/>
    <x v="1"/>
    <s v=""/>
  </r>
  <r>
    <s v="GST"/>
    <n v="6099"/>
    <s v="27.02.19"/>
    <s v="2019-0137"/>
    <x v="446"/>
    <x v="445"/>
    <m/>
    <m/>
    <n v="10"/>
    <s v="Qty column"/>
    <x v="1"/>
    <s v=""/>
  </r>
  <r>
    <s v="GST"/>
    <n v="6100"/>
    <s v="27.02.19"/>
    <s v="2019-0137"/>
    <x v="53"/>
    <x v="110"/>
    <m/>
    <m/>
    <n v="20"/>
    <s v="Qty column"/>
    <x v="1"/>
    <s v=""/>
  </r>
  <r>
    <s v="GST"/>
    <n v="6102"/>
    <s v="27.02.19"/>
    <s v="2019-0137"/>
    <x v="157"/>
    <x v="343"/>
    <n v="1"/>
    <n v="4"/>
    <n v="4"/>
    <s v="D x E"/>
    <x v="1"/>
    <s v=""/>
  </r>
  <r>
    <s v="GST"/>
    <n v="6134"/>
    <s v="27.02.19"/>
    <s v="2019-0138"/>
    <x v="39"/>
    <x v="39"/>
    <n v="1"/>
    <n v="5"/>
    <n v="5"/>
    <s v="D x E"/>
    <x v="1"/>
    <s v=""/>
  </r>
  <r>
    <s v="GST"/>
    <n v="6136"/>
    <s v="27.02.19"/>
    <s v="2019-0138"/>
    <x v="447"/>
    <x v="446"/>
    <n v="1"/>
    <n v="4"/>
    <n v="4"/>
    <s v="D x E"/>
    <x v="1"/>
    <s v=""/>
  </r>
  <r>
    <s v="GST"/>
    <n v="6138"/>
    <s v="27.02.19"/>
    <s v="2019-0138"/>
    <x v="310"/>
    <x v="300"/>
    <n v="1"/>
    <n v="100"/>
    <n v="100"/>
    <s v="D x E"/>
    <x v="1"/>
    <s v=""/>
  </r>
  <r>
    <s v="GST"/>
    <n v="6173"/>
    <s v="27.02.19"/>
    <s v="2019-0139"/>
    <x v="227"/>
    <x v="217"/>
    <n v="1"/>
    <n v="4"/>
    <n v="4"/>
    <s v="D x E"/>
    <x v="1"/>
    <s v=""/>
  </r>
  <r>
    <s v="GST"/>
    <n v="6174"/>
    <s v="27.02.19"/>
    <s v="2019-0139"/>
    <x v="396"/>
    <x v="387"/>
    <n v="1"/>
    <m/>
    <n v="2"/>
    <s v="Qty column"/>
    <x v="1"/>
    <s v=""/>
  </r>
  <r>
    <s v="GST"/>
    <n v="6175"/>
    <s v="27.02.19"/>
    <s v="2019-0139"/>
    <x v="80"/>
    <x v="75"/>
    <n v="1"/>
    <n v="4"/>
    <n v="4"/>
    <s v="D x E"/>
    <x v="1"/>
    <s v=""/>
  </r>
  <r>
    <s v="GST"/>
    <n v="6176"/>
    <s v="27.02.19"/>
    <s v="2019-0139"/>
    <x v="17"/>
    <x v="17"/>
    <n v="1"/>
    <n v="4"/>
    <n v="4"/>
    <s v="D x E"/>
    <x v="1"/>
    <s v=""/>
  </r>
  <r>
    <s v="GST"/>
    <n v="6177"/>
    <s v="27.02.19"/>
    <s v="2019-0139"/>
    <x v="17"/>
    <x v="17"/>
    <m/>
    <m/>
    <n v="2"/>
    <s v="Qty column"/>
    <x v="1"/>
    <s v=""/>
  </r>
  <r>
    <s v="GST"/>
    <n v="6178"/>
    <s v="27.02.19"/>
    <s v="2019-0139"/>
    <x v="181"/>
    <x v="175"/>
    <n v="1"/>
    <n v="4"/>
    <n v="4"/>
    <s v="D x E"/>
    <x v="1"/>
    <s v=""/>
  </r>
  <r>
    <s v="GST"/>
    <n v="6179"/>
    <s v="27.02.19"/>
    <s v="2019-0139"/>
    <x v="150"/>
    <x v="142"/>
    <m/>
    <m/>
    <n v="2"/>
    <s v="Qty column"/>
    <x v="1"/>
    <s v=""/>
  </r>
  <r>
    <s v="GST"/>
    <n v="6180"/>
    <s v="27.02.19"/>
    <s v="2019-0139"/>
    <x v="420"/>
    <x v="447"/>
    <n v="1"/>
    <n v="4"/>
    <n v="4"/>
    <s v="D x E"/>
    <x v="1"/>
    <s v=""/>
  </r>
  <r>
    <s v="GST"/>
    <n v="6181"/>
    <s v="27.02.19"/>
    <s v="2019-0139"/>
    <x v="19"/>
    <x v="19"/>
    <n v="1"/>
    <n v="4"/>
    <n v="4"/>
    <s v="D x E"/>
    <x v="1"/>
    <s v=""/>
  </r>
  <r>
    <s v="GST"/>
    <n v="6182"/>
    <s v="27.02.19"/>
    <s v="2019-0139"/>
    <x v="50"/>
    <x v="50"/>
    <n v="1"/>
    <m/>
    <n v="2"/>
    <s v="Qty column"/>
    <x v="1"/>
    <s v=""/>
  </r>
  <r>
    <s v="GST"/>
    <n v="6183"/>
    <s v="27.02.19"/>
    <s v="2019-0139"/>
    <x v="199"/>
    <x v="191"/>
    <n v="1"/>
    <n v="4"/>
    <n v="4"/>
    <s v="D x E"/>
    <x v="1"/>
    <s v=""/>
  </r>
  <r>
    <s v="GST"/>
    <n v="6184"/>
    <s v="27.02.19"/>
    <s v="2019-0139"/>
    <x v="184"/>
    <x v="177"/>
    <n v="1"/>
    <n v="4"/>
    <n v="4"/>
    <s v="D x E"/>
    <x v="1"/>
    <s v=""/>
  </r>
  <r>
    <s v="GST"/>
    <n v="6185"/>
    <s v="27.02.19"/>
    <s v="2019-0139"/>
    <x v="25"/>
    <x v="25"/>
    <n v="1"/>
    <n v="4"/>
    <n v="4"/>
    <s v="D x E"/>
    <x v="1"/>
    <s v=""/>
  </r>
  <r>
    <s v="GST"/>
    <n v="6186"/>
    <s v="27.02.19"/>
    <s v="2019-0139"/>
    <x v="83"/>
    <x v="78"/>
    <n v="1"/>
    <n v="4"/>
    <n v="4"/>
    <s v="D x E"/>
    <x v="1"/>
    <s v=""/>
  </r>
  <r>
    <s v="GST"/>
    <n v="6187"/>
    <s v="27.02.19"/>
    <s v="2019-0139"/>
    <x v="151"/>
    <x v="143"/>
    <n v="1"/>
    <n v="4"/>
    <n v="4"/>
    <s v="D x E"/>
    <x v="1"/>
    <s v=""/>
  </r>
  <r>
    <s v="GST"/>
    <n v="6188"/>
    <s v="27.02.19"/>
    <s v="2019-0139"/>
    <x v="155"/>
    <x v="295"/>
    <n v="1"/>
    <n v="4"/>
    <n v="4"/>
    <s v="D x E"/>
    <x v="1"/>
    <s v=""/>
  </r>
  <r>
    <s v="GST"/>
    <n v="6189"/>
    <s v="27.02.19"/>
    <s v="2019-0139"/>
    <x v="448"/>
    <x v="448"/>
    <n v="1"/>
    <m/>
    <n v="2"/>
    <s v="Qty column"/>
    <x v="1"/>
    <s v=""/>
  </r>
  <r>
    <s v="GST"/>
    <n v="6190"/>
    <s v="27.02.19"/>
    <s v="2019-0139"/>
    <x v="378"/>
    <x v="372"/>
    <m/>
    <m/>
    <n v="2"/>
    <s v="Qty column"/>
    <x v="1"/>
    <s v=""/>
  </r>
  <r>
    <s v="GST"/>
    <n v="6191"/>
    <s v="27.02.19"/>
    <s v="2019-0139"/>
    <x v="22"/>
    <x v="319"/>
    <n v="1"/>
    <n v="6"/>
    <n v="6"/>
    <s v="D x E"/>
    <x v="1"/>
    <s v=""/>
  </r>
  <r>
    <s v="GST"/>
    <n v="6192"/>
    <s v="27.02.19"/>
    <s v="2019-0139"/>
    <x v="200"/>
    <x v="193"/>
    <n v="1"/>
    <n v="4"/>
    <n v="4"/>
    <s v="D x E"/>
    <x v="1"/>
    <s v=""/>
  </r>
  <r>
    <s v="GST"/>
    <n v="6193"/>
    <s v="27.02.19"/>
    <s v="2019-0139"/>
    <x v="200"/>
    <x v="193"/>
    <n v="1"/>
    <m/>
    <n v="2"/>
    <s v="Qty column"/>
    <x v="1"/>
    <s v=""/>
  </r>
  <r>
    <s v="GST"/>
    <n v="6194"/>
    <s v="27.02.19"/>
    <s v="2019-0139"/>
    <x v="201"/>
    <x v="194"/>
    <n v="1"/>
    <n v="4"/>
    <n v="4"/>
    <s v="D x E"/>
    <x v="1"/>
    <s v=""/>
  </r>
  <r>
    <s v="GST"/>
    <n v="6195"/>
    <s v="27.02.19"/>
    <s v="2019-0139"/>
    <x v="201"/>
    <x v="194"/>
    <m/>
    <m/>
    <n v="2"/>
    <s v="Qty column"/>
    <x v="1"/>
    <s v=""/>
  </r>
  <r>
    <s v="GST"/>
    <n v="6196"/>
    <s v="27.02.19"/>
    <s v="2019-0139"/>
    <x v="20"/>
    <x v="20"/>
    <n v="1"/>
    <n v="4"/>
    <n v="4"/>
    <s v="D x E"/>
    <x v="1"/>
    <s v=""/>
  </r>
  <r>
    <s v="GST"/>
    <n v="6198"/>
    <s v="27.02.19"/>
    <s v="2019-0139"/>
    <x v="152"/>
    <x v="144"/>
    <n v="1"/>
    <m/>
    <n v="2"/>
    <s v="Qty column"/>
    <x v="1"/>
    <s v=""/>
  </r>
  <r>
    <s v="GST"/>
    <n v="6199"/>
    <s v="27.02.19"/>
    <s v="2019-0139"/>
    <x v="366"/>
    <x v="55"/>
    <n v="1"/>
    <n v="10"/>
    <n v="10"/>
    <s v="D x E"/>
    <x v="1"/>
    <s v=""/>
  </r>
  <r>
    <s v="GST"/>
    <n v="6200"/>
    <s v="27.02.19"/>
    <s v="2019-0139"/>
    <x v="86"/>
    <x v="55"/>
    <n v="1"/>
    <n v="5"/>
    <n v="5"/>
    <s v="D x E"/>
    <x v="1"/>
    <s v=""/>
  </r>
  <r>
    <s v="GST"/>
    <n v="6202"/>
    <s v="27.02.19"/>
    <s v="2019-0139"/>
    <x v="407"/>
    <x v="400"/>
    <n v="1"/>
    <m/>
    <n v="3"/>
    <s v="Qty column"/>
    <x v="1"/>
    <s v=""/>
  </r>
  <r>
    <s v="GST"/>
    <n v="6203"/>
    <s v="27.02.19"/>
    <s v="2019-0139"/>
    <x v="449"/>
    <x v="449"/>
    <m/>
    <m/>
    <n v="3"/>
    <s v="Qty column"/>
    <x v="1"/>
    <s v=""/>
  </r>
  <r>
    <s v="GST"/>
    <n v="6204"/>
    <s v="27.02.19"/>
    <s v="2019-0139"/>
    <x v="23"/>
    <x v="399"/>
    <n v="1"/>
    <n v="6"/>
    <n v="6"/>
    <s v="D x E"/>
    <x v="1"/>
    <s v=""/>
  </r>
  <r>
    <s v="GST"/>
    <n v="6205"/>
    <s v="27.02.19"/>
    <s v="2019-0139"/>
    <x v="159"/>
    <x v="155"/>
    <m/>
    <n v="1"/>
    <n v="3"/>
    <s v="Qty column"/>
    <x v="1"/>
    <s v=""/>
  </r>
  <r>
    <s v="GST"/>
    <n v="6206"/>
    <s v="27.02.19"/>
    <s v="2019-0139"/>
    <x v="429"/>
    <x v="415"/>
    <n v="1"/>
    <m/>
    <n v="3"/>
    <s v="Qty column"/>
    <x v="1"/>
    <s v=""/>
  </r>
  <r>
    <s v="GST"/>
    <n v="6207"/>
    <s v="27.02.19"/>
    <s v="2019-0139"/>
    <x v="440"/>
    <x v="427"/>
    <n v="1"/>
    <m/>
    <n v="2"/>
    <s v="Qty column"/>
    <x v="1"/>
    <s v=""/>
  </r>
  <r>
    <s v="GST"/>
    <n v="6231"/>
    <s v="27.02.19"/>
    <s v="2019-0140"/>
    <x v="88"/>
    <x v="22"/>
    <n v="1"/>
    <n v="50"/>
    <n v="50"/>
    <s v="D x E"/>
    <x v="0"/>
    <s v="CHALLAN!row 6250 'CANCEL'"/>
  </r>
  <r>
    <s v="GST"/>
    <n v="6232"/>
    <s v="27.02.19"/>
    <s v="2019-0140"/>
    <x v="89"/>
    <x v="22"/>
    <n v="1"/>
    <n v="50"/>
    <n v="50"/>
    <s v="D x E"/>
    <x v="0"/>
    <s v="CHALLAN!row 6250 'CANCEL'"/>
  </r>
  <r>
    <s v="GST"/>
    <n v="6233"/>
    <s v="27.02.19"/>
    <s v="2019-0140"/>
    <x v="90"/>
    <x v="22"/>
    <n v="2"/>
    <n v="50"/>
    <n v="100"/>
    <s v="D x E"/>
    <x v="0"/>
    <s v="CHALLAN!row 6250 'CANCEL'"/>
  </r>
  <r>
    <s v="GST"/>
    <n v="6237"/>
    <s v="27.02.19"/>
    <s v="2019-0140"/>
    <x v="111"/>
    <x v="105"/>
    <n v="1"/>
    <n v="5"/>
    <n v="5"/>
    <s v="D x E"/>
    <x v="0"/>
    <s v="CHALLAN!row 6250 'CANCEL'"/>
  </r>
  <r>
    <s v="GST"/>
    <n v="6238"/>
    <s v="27.02.19"/>
    <s v="2019-0140"/>
    <x v="41"/>
    <x v="41"/>
    <n v="1"/>
    <n v="5"/>
    <n v="5"/>
    <s v="D x E"/>
    <x v="0"/>
    <s v="CHALLAN!row 6250 'CANCEL'"/>
  </r>
  <r>
    <s v="GST"/>
    <n v="6240"/>
    <s v="27.02.19"/>
    <s v="2019-0140"/>
    <x v="175"/>
    <x v="171"/>
    <m/>
    <m/>
    <n v="1000"/>
    <s v="Qty column"/>
    <x v="0"/>
    <s v="CHALLAN!row 6250 'CANCEL'"/>
  </r>
  <r>
    <s v="GST"/>
    <n v="6242"/>
    <s v="27.02.19"/>
    <s v="2019-0140"/>
    <x v="254"/>
    <x v="240"/>
    <n v="1"/>
    <n v="10"/>
    <n v="10"/>
    <s v="D x E"/>
    <x v="0"/>
    <s v="CHALLAN!row 6250 'CANCEL'"/>
  </r>
  <r>
    <s v="GST"/>
    <n v="6243"/>
    <s v="27.02.19"/>
    <s v="2019-0140"/>
    <x v="122"/>
    <x v="116"/>
    <n v="1"/>
    <n v="10"/>
    <n v="10"/>
    <s v="D x E"/>
    <x v="0"/>
    <s v="CHALLAN!row 6250 'CANCEL'"/>
  </r>
  <r>
    <s v="GST"/>
    <n v="6245"/>
    <s v="27.02.19"/>
    <s v="2019-0140"/>
    <x v="243"/>
    <x v="229"/>
    <n v="1"/>
    <n v="30"/>
    <n v="30"/>
    <s v="D x E"/>
    <x v="0"/>
    <s v="CHALLAN!row 6250 'CANCEL'"/>
  </r>
  <r>
    <s v="GST"/>
    <n v="6246"/>
    <s v="27.02.19"/>
    <s v="2019-0140"/>
    <x v="62"/>
    <x v="59"/>
    <n v="2"/>
    <n v="30"/>
    <n v="60"/>
    <s v="D x E"/>
    <x v="0"/>
    <s v="CHALLAN!row 6250 'CANCEL'"/>
  </r>
  <r>
    <s v="GST"/>
    <n v="6279"/>
    <s v="28.02.19"/>
    <s v="2019-0141"/>
    <x v="251"/>
    <x v="237"/>
    <n v="1"/>
    <m/>
    <n v="2"/>
    <s v="Qty column"/>
    <x v="1"/>
    <s v=""/>
  </r>
  <r>
    <s v="GST"/>
    <n v="6280"/>
    <s v="28.02.19"/>
    <s v="2019-0141"/>
    <x v="159"/>
    <x v="155"/>
    <m/>
    <m/>
    <n v="2"/>
    <s v="Qty column"/>
    <x v="1"/>
    <s v=""/>
  </r>
  <r>
    <s v="GST"/>
    <n v="6281"/>
    <s v="28.02.19"/>
    <s v="2019-0141"/>
    <x v="252"/>
    <x v="238"/>
    <m/>
    <m/>
    <n v="2"/>
    <s v="Qty column"/>
    <x v="1"/>
    <s v=""/>
  </r>
  <r>
    <s v="GST"/>
    <n v="6285"/>
    <s v="28.02.19"/>
    <s v="2019-0141"/>
    <x v="171"/>
    <x v="166"/>
    <n v="1"/>
    <n v="5"/>
    <n v="5"/>
    <s v="D x E"/>
    <x v="1"/>
    <s v=""/>
  </r>
  <r>
    <s v="GST"/>
    <n v="6286"/>
    <s v="28.02.19"/>
    <s v="2019-0141"/>
    <x v="41"/>
    <x v="41"/>
    <n v="1"/>
    <n v="5"/>
    <n v="5"/>
    <s v="D x E"/>
    <x v="1"/>
    <s v=""/>
  </r>
  <r>
    <s v="GST"/>
    <n v="6287"/>
    <s v="28.02.19"/>
    <s v="2019-0141"/>
    <x v="450"/>
    <x v="450"/>
    <m/>
    <n v="1"/>
    <n v="1"/>
    <s v="Qty column"/>
    <x v="1"/>
    <s v=""/>
  </r>
  <r>
    <s v="GST"/>
    <n v="6292"/>
    <s v="28.02.19"/>
    <s v="2019-0141"/>
    <x v="91"/>
    <x v="83"/>
    <n v="1"/>
    <m/>
    <n v="5"/>
    <s v="Qty column"/>
    <x v="1"/>
    <s v=""/>
  </r>
  <r>
    <s v="GST"/>
    <n v="6293"/>
    <s v="28.02.19"/>
    <s v="2019-0141"/>
    <x v="363"/>
    <x v="451"/>
    <m/>
    <m/>
    <n v="5"/>
    <s v="Qty column"/>
    <x v="1"/>
    <s v=""/>
  </r>
  <r>
    <s v="GST"/>
    <n v="6294"/>
    <s v="28.02.19"/>
    <s v="2019-0141"/>
    <x v="104"/>
    <x v="97"/>
    <m/>
    <m/>
    <n v="5"/>
    <s v="Qty column"/>
    <x v="1"/>
    <s v=""/>
  </r>
  <r>
    <s v="GST"/>
    <n v="6295"/>
    <s v="28.02.19"/>
    <s v="2019-0141"/>
    <x v="272"/>
    <x v="452"/>
    <m/>
    <m/>
    <n v="5"/>
    <s v="Qty column"/>
    <x v="1"/>
    <s v=""/>
  </r>
  <r>
    <s v="GST"/>
    <n v="6297"/>
    <s v="28.02.19"/>
    <s v="2019-0141"/>
    <x v="307"/>
    <x v="297"/>
    <n v="1"/>
    <m/>
    <n v="5"/>
    <s v="Qty column"/>
    <x v="1"/>
    <s v=""/>
  </r>
  <r>
    <s v="GST"/>
    <n v="6298"/>
    <s v="28.02.19"/>
    <s v="2019-0141"/>
    <x v="293"/>
    <x v="233"/>
    <m/>
    <m/>
    <n v="5"/>
    <s v="Qty column"/>
    <x v="1"/>
    <s v=""/>
  </r>
  <r>
    <s v="GST"/>
    <n v="6325"/>
    <s v="28.02.19"/>
    <s v="2019-0142"/>
    <x v="414"/>
    <x v="406"/>
    <n v="2"/>
    <n v="1"/>
    <n v="2"/>
    <s v="D x E"/>
    <x v="1"/>
    <s v=""/>
  </r>
  <r>
    <s v="GST"/>
    <n v="6327"/>
    <s v="28.02.19"/>
    <s v="2019-0142"/>
    <x v="349"/>
    <x v="335"/>
    <n v="1"/>
    <m/>
    <n v="50"/>
    <s v="Qty column"/>
    <x v="1"/>
    <s v=""/>
  </r>
  <r>
    <s v="GST"/>
    <n v="6329"/>
    <s v="28.02.19"/>
    <s v="2019-0142"/>
    <x v="22"/>
    <x v="22"/>
    <n v="1"/>
    <n v="2"/>
    <n v="2"/>
    <s v="D x E"/>
    <x v="1"/>
    <s v=""/>
  </r>
  <r>
    <s v="GST"/>
    <n v="6331"/>
    <s v="28.02.19"/>
    <s v="2019-0142"/>
    <x v="113"/>
    <x v="107"/>
    <n v="2"/>
    <n v="6"/>
    <n v="12"/>
    <s v="D x E"/>
    <x v="1"/>
    <s v=""/>
  </r>
  <r>
    <s v="GST"/>
    <n v="6333"/>
    <s v="28.02.19"/>
    <s v="2019-0142"/>
    <x v="87"/>
    <x v="81"/>
    <n v="1"/>
    <n v="5"/>
    <n v="5"/>
    <s v="D x E"/>
    <x v="1"/>
    <s v=""/>
  </r>
  <r>
    <s v="GST"/>
    <n v="6334"/>
    <s v="28.02.19"/>
    <s v="2019-0142"/>
    <x v="119"/>
    <x v="113"/>
    <n v="1"/>
    <n v="5"/>
    <n v="5"/>
    <s v="D x E"/>
    <x v="1"/>
    <s v=""/>
  </r>
  <r>
    <s v="GST"/>
    <n v="6335"/>
    <s v="28.02.19"/>
    <s v="2019-0142"/>
    <x v="43"/>
    <x v="43"/>
    <n v="1"/>
    <n v="5"/>
    <n v="5"/>
    <s v="D x E"/>
    <x v="1"/>
    <s v=""/>
  </r>
  <r>
    <s v="GST"/>
    <n v="6336"/>
    <s v="28.02.19"/>
    <s v="2019-0142"/>
    <x v="112"/>
    <x v="106"/>
    <n v="1"/>
    <n v="5"/>
    <n v="5"/>
    <s v="D x E"/>
    <x v="1"/>
    <s v=""/>
  </r>
  <r>
    <s v="GST"/>
    <n v="6337"/>
    <s v="28.02.19"/>
    <s v="2019-0142"/>
    <x v="15"/>
    <x v="15"/>
    <n v="1"/>
    <n v="5"/>
    <n v="5"/>
    <s v="D x E"/>
    <x v="1"/>
    <s v=""/>
  </r>
  <r>
    <s v="GST"/>
    <n v="6338"/>
    <s v="28.02.19"/>
    <s v="2019-0142"/>
    <x v="78"/>
    <x v="73"/>
    <n v="1"/>
    <n v="5"/>
    <n v="5"/>
    <s v="D x E"/>
    <x v="1"/>
    <s v=""/>
  </r>
  <r>
    <s v="GST"/>
    <n v="6339"/>
    <s v="28.02.19"/>
    <s v="2019-0142"/>
    <x v="110"/>
    <x v="104"/>
    <n v="1"/>
    <n v="5"/>
    <n v="5"/>
    <s v="D x E"/>
    <x v="1"/>
    <s v=""/>
  </r>
  <r>
    <s v="GST"/>
    <n v="6340"/>
    <s v="28.02.19"/>
    <s v="2019-0142"/>
    <x v="79"/>
    <x v="74"/>
    <n v="1"/>
    <n v="5"/>
    <n v="5"/>
    <s v="D x E"/>
    <x v="1"/>
    <s v=""/>
  </r>
  <r>
    <s v="GST"/>
    <n v="6341"/>
    <s v="28.02.19"/>
    <s v="2019-0142"/>
    <x v="272"/>
    <x v="256"/>
    <n v="1"/>
    <n v="5"/>
    <n v="5"/>
    <s v="D x E"/>
    <x v="1"/>
    <s v=""/>
  </r>
  <r>
    <s v="GST"/>
    <n v="6343"/>
    <s v="28.02.19"/>
    <s v="2019-0142"/>
    <x v="16"/>
    <x v="16"/>
    <n v="2"/>
    <n v="4"/>
    <n v="8"/>
    <s v="D x E"/>
    <x v="1"/>
    <s v=""/>
  </r>
  <r>
    <s v="GST"/>
    <n v="6344"/>
    <s v="28.02.19"/>
    <s v="2019-0142"/>
    <x v="17"/>
    <x v="17"/>
    <n v="2"/>
    <n v="4"/>
    <n v="8"/>
    <s v="D x E"/>
    <x v="1"/>
    <s v=""/>
  </r>
  <r>
    <s v="GST"/>
    <n v="6345"/>
    <s v="28.02.19"/>
    <s v="2019-0142"/>
    <x v="18"/>
    <x v="18"/>
    <n v="1"/>
    <n v="4"/>
    <n v="4"/>
    <s v="D x E"/>
    <x v="1"/>
    <s v=""/>
  </r>
  <r>
    <s v="GST"/>
    <n v="6346"/>
    <s v="28.02.19"/>
    <s v="2019-0142"/>
    <x v="198"/>
    <x v="190"/>
    <n v="1"/>
    <n v="4"/>
    <n v="4"/>
    <s v="D x E"/>
    <x v="1"/>
    <s v=""/>
  </r>
  <r>
    <s v="GST"/>
    <n v="6347"/>
    <s v="28.02.19"/>
    <s v="2019-0142"/>
    <x v="143"/>
    <x v="137"/>
    <n v="1"/>
    <n v="4"/>
    <n v="4"/>
    <s v="D x E"/>
    <x v="1"/>
    <s v=""/>
  </r>
  <r>
    <s v="GST"/>
    <n v="6348"/>
    <s v="28.02.19"/>
    <s v="2019-0142"/>
    <x v="143"/>
    <x v="137"/>
    <n v="2"/>
    <n v="1"/>
    <n v="2"/>
    <s v="D x E"/>
    <x v="1"/>
    <s v=""/>
  </r>
  <r>
    <s v="GST"/>
    <n v="6349"/>
    <s v="28.02.19"/>
    <s v="2019-0142"/>
    <x v="32"/>
    <x v="32"/>
    <n v="1"/>
    <n v="4"/>
    <n v="4"/>
    <s v="D x E"/>
    <x v="1"/>
    <s v=""/>
  </r>
  <r>
    <s v="GST"/>
    <n v="6350"/>
    <s v="28.02.19"/>
    <s v="2019-0142"/>
    <x v="61"/>
    <x v="58"/>
    <n v="2"/>
    <n v="4"/>
    <n v="8"/>
    <s v="D x E"/>
    <x v="1"/>
    <s v=""/>
  </r>
  <r>
    <s v="GST"/>
    <n v="6351"/>
    <s v="28.02.19"/>
    <s v="2019-0142"/>
    <x v="29"/>
    <x v="29"/>
    <n v="1"/>
    <n v="4"/>
    <n v="4"/>
    <s v="D x E"/>
    <x v="1"/>
    <s v=""/>
  </r>
  <r>
    <s v="GST"/>
    <n v="6352"/>
    <s v="28.02.19"/>
    <s v="2019-0142"/>
    <x v="60"/>
    <x v="57"/>
    <n v="1"/>
    <n v="4"/>
    <n v="4"/>
    <s v="D x E"/>
    <x v="1"/>
    <s v=""/>
  </r>
  <r>
    <s v="GST"/>
    <n v="6353"/>
    <s v="28.02.19"/>
    <s v="2019-0142"/>
    <x v="20"/>
    <x v="20"/>
    <n v="1"/>
    <n v="4"/>
    <n v="4"/>
    <s v="D x E"/>
    <x v="1"/>
    <s v=""/>
  </r>
  <r>
    <s v="GST"/>
    <n v="6354"/>
    <s v="28.02.19"/>
    <s v="2019-0142"/>
    <x v="228"/>
    <x v="218"/>
    <n v="4"/>
    <n v="1"/>
    <n v="4"/>
    <s v="D x E"/>
    <x v="1"/>
    <s v=""/>
  </r>
  <r>
    <s v="GST"/>
    <n v="6356"/>
    <s v="28.02.19"/>
    <s v="2019-0142"/>
    <x v="341"/>
    <x v="320"/>
    <m/>
    <n v="25"/>
    <n v="25"/>
    <s v="Qty column"/>
    <x v="1"/>
    <s v=""/>
  </r>
  <r>
    <s v="GST"/>
    <n v="6357"/>
    <s v="28.02.19"/>
    <s v="2019-0142"/>
    <x v="114"/>
    <x v="108"/>
    <m/>
    <n v="25"/>
    <n v="25"/>
    <s v="Qty column"/>
    <x v="1"/>
    <s v=""/>
  </r>
  <r>
    <s v="GST"/>
    <n v="6380"/>
    <s v="28.02.19"/>
    <s v="2019-0143"/>
    <x v="200"/>
    <x v="193"/>
    <m/>
    <m/>
    <n v="2"/>
    <s v="Qty column"/>
    <x v="0"/>
    <s v="CHALLAN!row 6392 'CANCEL'"/>
  </r>
  <r>
    <s v="GST"/>
    <n v="6381"/>
    <s v="28.02.19"/>
    <s v="2019-0143"/>
    <x v="201"/>
    <x v="194"/>
    <m/>
    <m/>
    <n v="2"/>
    <s v="Qty column"/>
    <x v="0"/>
    <s v="CHALLAN!row 6392 'CANCEL'"/>
  </r>
  <r>
    <s v="GST"/>
    <n v="6383"/>
    <s v="28.02.19"/>
    <s v="2019-0143"/>
    <x v="414"/>
    <x v="406"/>
    <m/>
    <m/>
    <n v="5"/>
    <s v="Qty column"/>
    <x v="0"/>
    <s v="CHALLAN!row 6392 'CANCEL'"/>
  </r>
  <r>
    <s v="GST"/>
    <n v="6385"/>
    <s v="28.02.19"/>
    <s v="2019-0143"/>
    <x v="330"/>
    <x v="302"/>
    <m/>
    <m/>
    <n v="2"/>
    <s v="Qty column"/>
    <x v="0"/>
    <s v="CHALLAN!row 6392 'CANCEL'"/>
  </r>
  <r>
    <s v="GST"/>
    <n v="6387"/>
    <s v="28.02.19"/>
    <s v="2019-0143"/>
    <x v="46"/>
    <x v="46"/>
    <m/>
    <m/>
    <n v="10"/>
    <s v="Qty column"/>
    <x v="0"/>
    <s v="CHALLAN!row 6392 'CANCEL'"/>
  </r>
  <r>
    <s v="GST"/>
    <n v="6388"/>
    <s v="28.02.19"/>
    <s v="2019-0143"/>
    <x v="153"/>
    <x v="145"/>
    <m/>
    <m/>
    <n v="5"/>
    <s v="Qty column"/>
    <x v="0"/>
    <s v="CHALLAN!row 6392 'CANCEL'"/>
  </r>
  <r>
    <s v="GST"/>
    <n v="6389"/>
    <s v="28.02.19"/>
    <s v="2019-0143"/>
    <x v="138"/>
    <x v="132"/>
    <m/>
    <m/>
    <n v="5"/>
    <s v="Qty column"/>
    <x v="0"/>
    <s v="CHALLAN!row 6392 'CANCEL'"/>
  </r>
  <r>
    <s v="GST"/>
    <n v="6420"/>
    <s v="28.02.19"/>
    <s v="2019-0144"/>
    <x v="169"/>
    <x v="43"/>
    <n v="2"/>
    <n v="5"/>
    <n v="10"/>
    <s v="D x E"/>
    <x v="1"/>
    <s v=""/>
  </r>
  <r>
    <s v="GST"/>
    <n v="6421"/>
    <s v="28.02.19"/>
    <s v="2019-0144"/>
    <x v="38"/>
    <x v="38"/>
    <n v="4"/>
    <n v="1"/>
    <n v="4"/>
    <s v="D x E"/>
    <x v="1"/>
    <s v=""/>
  </r>
  <r>
    <s v="GST"/>
    <n v="6422"/>
    <s v="28.02.19"/>
    <s v="2019-0144"/>
    <x v="38"/>
    <x v="38"/>
    <n v="1"/>
    <n v="1"/>
    <n v="1"/>
    <s v="D x E"/>
    <x v="1"/>
    <s v=""/>
  </r>
  <r>
    <s v="GST"/>
    <n v="6423"/>
    <s v="28.02.19"/>
    <s v="2019-0144"/>
    <x v="39"/>
    <x v="39"/>
    <n v="1"/>
    <n v="5"/>
    <n v="5"/>
    <s v="D x E"/>
    <x v="1"/>
    <s v=""/>
  </r>
  <r>
    <s v="GST"/>
    <n v="6424"/>
    <s v="28.02.19"/>
    <s v="2019-0144"/>
    <x v="70"/>
    <x v="66"/>
    <n v="1"/>
    <n v="5"/>
    <n v="5"/>
    <s v="D x E"/>
    <x v="1"/>
    <s v=""/>
  </r>
  <r>
    <s v="GST"/>
    <n v="6425"/>
    <s v="28.02.19"/>
    <s v="2019-0144"/>
    <x v="66"/>
    <x v="62"/>
    <n v="1"/>
    <n v="5"/>
    <n v="5"/>
    <s v="D x E"/>
    <x v="1"/>
    <s v=""/>
  </r>
  <r>
    <s v="GST"/>
    <n v="6426"/>
    <s v="28.02.19"/>
    <s v="2019-0144"/>
    <x v="67"/>
    <x v="63"/>
    <n v="2"/>
    <n v="5"/>
    <n v="10"/>
    <s v="D x E"/>
    <x v="1"/>
    <s v=""/>
  </r>
  <r>
    <s v="GST"/>
    <n v="6428"/>
    <s v="28.02.19"/>
    <s v="2019-0144"/>
    <x v="227"/>
    <x v="217"/>
    <n v="2"/>
    <n v="4"/>
    <n v="8"/>
    <s v="D x E"/>
    <x v="1"/>
    <s v=""/>
  </r>
  <r>
    <s v="GST"/>
    <n v="6429"/>
    <s v="28.02.19"/>
    <s v="2019-0144"/>
    <x v="16"/>
    <x v="16"/>
    <n v="1"/>
    <n v="4"/>
    <n v="4"/>
    <s v="D x E"/>
    <x v="1"/>
    <s v=""/>
  </r>
  <r>
    <s v="GST"/>
    <n v="6430"/>
    <s v="28.02.19"/>
    <s v="2019-0144"/>
    <x v="29"/>
    <x v="29"/>
    <n v="1"/>
    <n v="4"/>
    <n v="4"/>
    <s v="D x E"/>
    <x v="1"/>
    <s v=""/>
  </r>
  <r>
    <s v="GST"/>
    <n v="6448"/>
    <s v="28.02.19"/>
    <s v="2019-0144"/>
    <x v="56"/>
    <x v="10"/>
    <n v="16"/>
    <m/>
    <n v="56"/>
    <s v="Qty column"/>
    <x v="1"/>
    <s v=""/>
  </r>
  <r>
    <s v="GST"/>
    <n v="6469"/>
    <s v="01.03.19"/>
    <s v="2019-0145"/>
    <x v="451"/>
    <x v="55"/>
    <m/>
    <m/>
    <n v="782"/>
    <s v="Qty column"/>
    <x v="1"/>
    <s v=""/>
  </r>
  <r>
    <s v="GST"/>
    <n v="6471"/>
    <s v="01.03.19"/>
    <s v="2019-0145"/>
    <x v="452"/>
    <x v="55"/>
    <m/>
    <m/>
    <n v="55"/>
    <s v="Qty column"/>
    <x v="1"/>
    <s v=""/>
  </r>
  <r>
    <s v="GST"/>
    <n v="6473"/>
    <s v="01.03.19"/>
    <s v="2019-0145"/>
    <x v="453"/>
    <x v="55"/>
    <m/>
    <m/>
    <n v="135"/>
    <s v="Qty column"/>
    <x v="1"/>
    <s v=""/>
  </r>
  <r>
    <s v="GST"/>
    <n v="6501"/>
    <s v="01.03.19"/>
    <s v="2019-0146"/>
    <x v="78"/>
    <x v="73"/>
    <n v="1"/>
    <n v="5"/>
    <n v="5"/>
    <s v="D x E"/>
    <x v="1"/>
    <s v=""/>
  </r>
  <r>
    <s v="GST"/>
    <n v="6502"/>
    <s v="01.03.19"/>
    <s v="2019-0146"/>
    <x v="169"/>
    <x v="43"/>
    <n v="1"/>
    <n v="5"/>
    <n v="5"/>
    <s v="D x E"/>
    <x v="1"/>
    <s v=""/>
  </r>
  <r>
    <s v="GST"/>
    <n v="6504"/>
    <s v="01.03.19"/>
    <s v="2019-0146"/>
    <x v="454"/>
    <x v="453"/>
    <n v="1"/>
    <n v="4"/>
    <n v="4"/>
    <s v="D x E"/>
    <x v="1"/>
    <s v=""/>
  </r>
  <r>
    <s v="GST"/>
    <n v="6505"/>
    <s v="01.03.19"/>
    <s v="2019-0146"/>
    <x v="60"/>
    <x v="57"/>
    <n v="1"/>
    <n v="4"/>
    <n v="4"/>
    <s v="D x E"/>
    <x v="1"/>
    <s v=""/>
  </r>
  <r>
    <s v="GST"/>
    <n v="6506"/>
    <s v="01.03.19"/>
    <s v="2019-0146"/>
    <x v="82"/>
    <x v="77"/>
    <n v="2"/>
    <n v="4"/>
    <n v="8"/>
    <s v="D x E"/>
    <x v="1"/>
    <s v=""/>
  </r>
  <r>
    <s v="GST"/>
    <n v="6508"/>
    <s v="01.03.19"/>
    <s v="2019-0146"/>
    <x v="230"/>
    <x v="55"/>
    <n v="1"/>
    <m/>
    <n v="100"/>
    <s v="Qty column"/>
    <x v="1"/>
    <s v=""/>
  </r>
  <r>
    <s v="GST"/>
    <n v="6534"/>
    <s v="03.03.19"/>
    <s v="2019-0147"/>
    <x v="47"/>
    <x v="47"/>
    <n v="2"/>
    <n v="5"/>
    <n v="10"/>
    <s v="D x E"/>
    <x v="1"/>
    <s v=""/>
  </r>
  <r>
    <s v="GST"/>
    <n v="6535"/>
    <s v="03.03.19"/>
    <s v="2019-0147"/>
    <x v="111"/>
    <x v="105"/>
    <n v="1"/>
    <n v="5"/>
    <n v="5"/>
    <s v="D x E"/>
    <x v="1"/>
    <s v=""/>
  </r>
  <r>
    <s v="GST"/>
    <n v="6536"/>
    <s v="03.03.19"/>
    <s v="2019-0147"/>
    <x v="13"/>
    <x v="13"/>
    <n v="2"/>
    <n v="5"/>
    <n v="10"/>
    <s v="D x E"/>
    <x v="1"/>
    <s v=""/>
  </r>
  <r>
    <s v="GST"/>
    <n v="6537"/>
    <s v="03.03.19"/>
    <s v="2019-0147"/>
    <x v="234"/>
    <x v="263"/>
    <n v="2"/>
    <n v="5"/>
    <n v="10"/>
    <s v="D x E"/>
    <x v="1"/>
    <s v=""/>
  </r>
  <r>
    <s v="GST"/>
    <n v="6538"/>
    <s v="03.03.19"/>
    <s v="2019-0147"/>
    <x v="99"/>
    <x v="121"/>
    <n v="2"/>
    <n v="5"/>
    <n v="10"/>
    <s v="D x E"/>
    <x v="1"/>
    <s v=""/>
  </r>
  <r>
    <s v="GST"/>
    <n v="6539"/>
    <s v="03.03.19"/>
    <s v="2019-0147"/>
    <x v="389"/>
    <x v="69"/>
    <n v="2"/>
    <n v="5"/>
    <n v="10"/>
    <s v="D x E"/>
    <x v="1"/>
    <s v=""/>
  </r>
  <r>
    <s v="GST"/>
    <n v="6540"/>
    <s v="03.03.19"/>
    <s v="2019-0147"/>
    <x v="455"/>
    <x v="263"/>
    <n v="2"/>
    <n v="1"/>
    <n v="2"/>
    <s v="D x E"/>
    <x v="1"/>
    <s v=""/>
  </r>
  <r>
    <s v="GST"/>
    <n v="6542"/>
    <s v="03.03.19"/>
    <s v="2019-0147"/>
    <x v="198"/>
    <x v="190"/>
    <n v="1"/>
    <n v="4"/>
    <n v="4"/>
    <s v="D x E"/>
    <x v="1"/>
    <s v=""/>
  </r>
  <r>
    <s v="GST"/>
    <n v="6544"/>
    <s v="03.03.19"/>
    <s v="2019-0147"/>
    <x v="342"/>
    <x v="327"/>
    <n v="1"/>
    <m/>
    <n v="50"/>
    <s v="Qty column"/>
    <x v="1"/>
    <s v=""/>
  </r>
  <r>
    <s v="GST"/>
    <n v="6546"/>
    <s v="03.03.19"/>
    <s v="2019-0147"/>
    <x v="349"/>
    <x v="335"/>
    <m/>
    <m/>
    <n v="50"/>
    <s v="Qty column"/>
    <x v="1"/>
    <s v=""/>
  </r>
  <r>
    <s v="GST"/>
    <n v="6547"/>
    <s v="03.03.19"/>
    <s v="2019-0147"/>
    <x v="456"/>
    <x v="454"/>
    <m/>
    <m/>
    <n v="50"/>
    <s v="Qty column"/>
    <x v="1"/>
    <s v=""/>
  </r>
  <r>
    <s v="GST"/>
    <n v="6549"/>
    <s v="03.03.19"/>
    <s v="2019-0147"/>
    <x v="310"/>
    <x v="300"/>
    <n v="1"/>
    <n v="50"/>
    <n v="50"/>
    <s v="D x E"/>
    <x v="1"/>
    <s v=""/>
  </r>
  <r>
    <s v="GST"/>
    <n v="6575"/>
    <s v="03.03.19"/>
    <s v="2019-0148"/>
    <x v="15"/>
    <x v="15"/>
    <n v="1"/>
    <n v="5"/>
    <n v="5"/>
    <s v="D x E"/>
    <x v="1"/>
    <s v=""/>
  </r>
  <r>
    <s v="GST"/>
    <n v="6576"/>
    <s v="03.03.19"/>
    <s v="2019-0148"/>
    <x v="11"/>
    <x v="11"/>
    <n v="2"/>
    <n v="5"/>
    <n v="10"/>
    <s v="D x E"/>
    <x v="1"/>
    <s v=""/>
  </r>
  <r>
    <s v="GST"/>
    <n v="6577"/>
    <s v="03.03.19"/>
    <s v="2019-0148"/>
    <x v="108"/>
    <x v="102"/>
    <n v="2"/>
    <n v="5"/>
    <n v="10"/>
    <s v="D x E"/>
    <x v="1"/>
    <s v=""/>
  </r>
  <r>
    <s v="GST"/>
    <n v="6578"/>
    <s v="03.03.19"/>
    <s v="2019-0148"/>
    <x v="280"/>
    <x v="262"/>
    <n v="1"/>
    <n v="5"/>
    <n v="5"/>
    <s v="D x E"/>
    <x v="1"/>
    <s v=""/>
  </r>
  <r>
    <s v="GST"/>
    <n v="6579"/>
    <s v="03.03.19"/>
    <s v="2019-0148"/>
    <x v="13"/>
    <x v="13"/>
    <n v="2"/>
    <n v="5"/>
    <n v="10"/>
    <s v="D x E"/>
    <x v="1"/>
    <s v=""/>
  </r>
  <r>
    <s v="GST"/>
    <n v="6582"/>
    <s v="03.03.19"/>
    <s v="2019-0148"/>
    <x v="392"/>
    <x v="382"/>
    <n v="1"/>
    <n v="5"/>
    <n v="5"/>
    <s v="D x E"/>
    <x v="1"/>
    <s v=""/>
  </r>
  <r>
    <s v="GST"/>
    <n v="6583"/>
    <s v="03.03.19"/>
    <s v="2019-0148"/>
    <x v="87"/>
    <x v="81"/>
    <n v="1"/>
    <n v="5"/>
    <n v="5"/>
    <s v="D x E"/>
    <x v="1"/>
    <s v=""/>
  </r>
  <r>
    <s v="GST"/>
    <n v="6585"/>
    <s v="03.03.19"/>
    <s v="2019-0148"/>
    <x v="457"/>
    <x v="320"/>
    <n v="1"/>
    <n v="25"/>
    <n v="25"/>
    <s v="D x E"/>
    <x v="1"/>
    <s v=""/>
  </r>
  <r>
    <s v="GST"/>
    <n v="6586"/>
    <s v="03.03.19"/>
    <s v="2019-0148"/>
    <x v="458"/>
    <x v="44"/>
    <m/>
    <n v="25"/>
    <n v="25"/>
    <s v="Qty column"/>
    <x v="1"/>
    <s v=""/>
  </r>
  <r>
    <s v="GST"/>
    <n v="6587"/>
    <s v="03.03.19"/>
    <s v="2019-0148"/>
    <x v="423"/>
    <x v="411"/>
    <m/>
    <n v="25"/>
    <n v="25"/>
    <s v="Qty column"/>
    <x v="1"/>
    <s v=""/>
  </r>
  <r>
    <s v="GST"/>
    <n v="6588"/>
    <s v="03.03.19"/>
    <s v="2019-0148"/>
    <x v="459"/>
    <x v="455"/>
    <m/>
    <n v="25"/>
    <n v="25"/>
    <s v="Qty column"/>
    <x v="1"/>
    <s v=""/>
  </r>
  <r>
    <s v="GST"/>
    <n v="6590"/>
    <s v="03.03.19"/>
    <s v="2019-0148"/>
    <x v="205"/>
    <x v="198"/>
    <n v="1"/>
    <n v="10"/>
    <n v="10"/>
    <s v="D x E"/>
    <x v="1"/>
    <s v=""/>
  </r>
  <r>
    <s v="GST"/>
    <n v="6591"/>
    <s v="03.03.19"/>
    <s v="2019-0148"/>
    <x v="460"/>
    <x v="55"/>
    <m/>
    <n v="5"/>
    <n v="5"/>
    <s v="Qty column"/>
    <x v="1"/>
    <s v=""/>
  </r>
  <r>
    <s v="GST"/>
    <n v="6592"/>
    <s v="03.03.19"/>
    <s v="2019-0148"/>
    <x v="47"/>
    <x v="127"/>
    <n v="2"/>
    <n v="10"/>
    <n v="20"/>
    <s v="D x E"/>
    <x v="1"/>
    <s v=""/>
  </r>
  <r>
    <s v="GST"/>
    <n v="6593"/>
    <s v="03.03.19"/>
    <s v="2019-0148"/>
    <x v="105"/>
    <x v="241"/>
    <n v="1"/>
    <n v="10"/>
    <n v="10"/>
    <s v="D x E"/>
    <x v="1"/>
    <s v=""/>
  </r>
  <r>
    <s v="GST"/>
    <n v="6594"/>
    <s v="03.03.19"/>
    <s v="2019-0148"/>
    <x v="254"/>
    <x v="240"/>
    <n v="1"/>
    <n v="5"/>
    <n v="5"/>
    <s v="D x E"/>
    <x v="1"/>
    <s v=""/>
  </r>
  <r>
    <s v="GST"/>
    <n v="6595"/>
    <s v="03.03.19"/>
    <s v="2019-0148"/>
    <x v="335"/>
    <x v="323"/>
    <m/>
    <n v="2"/>
    <n v="2"/>
    <s v="Qty column"/>
    <x v="1"/>
    <s v=""/>
  </r>
  <r>
    <s v="GST"/>
    <n v="6623"/>
    <s v="04.03.19"/>
    <s v="2019-0149"/>
    <x v="200"/>
    <x v="193"/>
    <n v="4"/>
    <n v="4"/>
    <n v="16"/>
    <s v="D x E"/>
    <x v="1"/>
    <s v=""/>
  </r>
  <r>
    <s v="GST"/>
    <n v="6624"/>
    <s v="04.03.19"/>
    <s v="2019-0149"/>
    <x v="201"/>
    <x v="194"/>
    <n v="4"/>
    <n v="4"/>
    <n v="16"/>
    <s v="D x E"/>
    <x v="1"/>
    <s v=""/>
  </r>
  <r>
    <s v="GST"/>
    <n v="6625"/>
    <s v="04.03.19"/>
    <s v="2019-0149"/>
    <x v="189"/>
    <x v="183"/>
    <n v="1"/>
    <n v="4"/>
    <n v="4"/>
    <s v="D x E"/>
    <x v="1"/>
    <s v=""/>
  </r>
  <r>
    <s v="GST"/>
    <n v="6626"/>
    <s v="04.03.19"/>
    <s v="2019-0149"/>
    <x v="17"/>
    <x v="17"/>
    <n v="1"/>
    <n v="4"/>
    <n v="4"/>
    <s v="D x E"/>
    <x v="1"/>
    <s v=""/>
  </r>
  <r>
    <s v="GST"/>
    <n v="6627"/>
    <s v="04.03.19"/>
    <s v="2019-0149"/>
    <x v="19"/>
    <x v="19"/>
    <n v="1"/>
    <n v="4"/>
    <n v="4"/>
    <s v="D x E"/>
    <x v="1"/>
    <s v=""/>
  </r>
  <r>
    <s v="GST"/>
    <n v="6629"/>
    <s v="04.03.19"/>
    <s v="2019-0149"/>
    <x v="62"/>
    <x v="59"/>
    <n v="1"/>
    <n v="30"/>
    <n v="30"/>
    <s v="D x E"/>
    <x v="1"/>
    <s v=""/>
  </r>
  <r>
    <s v="GST"/>
    <n v="6631"/>
    <s v="04.03.19"/>
    <s v="2019-0149"/>
    <x v="122"/>
    <x v="116"/>
    <n v="1"/>
    <n v="10"/>
    <n v="10"/>
    <s v="D x E"/>
    <x v="1"/>
    <s v=""/>
  </r>
  <r>
    <s v="GST"/>
    <n v="6632"/>
    <s v="04.03.19"/>
    <s v="2019-0149"/>
    <x v="292"/>
    <x v="278"/>
    <n v="1"/>
    <n v="10"/>
    <n v="10"/>
    <s v="D x E"/>
    <x v="1"/>
    <s v=""/>
  </r>
  <r>
    <s v="GST"/>
    <n v="6664"/>
    <s v="04.03.19"/>
    <s v="2019-0150"/>
    <x v="88"/>
    <x v="22"/>
    <n v="1"/>
    <n v="50"/>
    <n v="50"/>
    <s v="D x E"/>
    <x v="1"/>
    <s v=""/>
  </r>
  <r>
    <s v="GST"/>
    <n v="6665"/>
    <s v="04.03.19"/>
    <s v="2019-0150"/>
    <x v="89"/>
    <x v="22"/>
    <n v="1"/>
    <n v="50"/>
    <n v="50"/>
    <s v="D x E"/>
    <x v="1"/>
    <s v=""/>
  </r>
  <r>
    <s v="GST"/>
    <n v="6666"/>
    <s v="04.03.19"/>
    <s v="2019-0150"/>
    <x v="90"/>
    <x v="22"/>
    <n v="1"/>
    <n v="50"/>
    <n v="50"/>
    <s v="D x E"/>
    <x v="1"/>
    <s v=""/>
  </r>
  <r>
    <s v="GST"/>
    <n v="6669"/>
    <s v="04.03.19"/>
    <s v="2019-0150"/>
    <x v="230"/>
    <x v="55"/>
    <n v="1"/>
    <m/>
    <n v="100"/>
    <s v="Qty column"/>
    <x v="1"/>
    <s v=""/>
  </r>
  <r>
    <s v="GST"/>
    <n v="6699"/>
    <s v="04.03.19"/>
    <s v="2019-0151"/>
    <x v="245"/>
    <x v="456"/>
    <m/>
    <m/>
    <n v="5"/>
    <s v="Qty column"/>
    <x v="1"/>
    <s v=""/>
  </r>
  <r>
    <s v="GST"/>
    <n v="6700"/>
    <s v="04.03.19"/>
    <s v="2019-0151"/>
    <x v="47"/>
    <x v="457"/>
    <m/>
    <m/>
    <n v="2"/>
    <s v="Qty column"/>
    <x v="1"/>
    <s v=""/>
  </r>
  <r>
    <s v="GST"/>
    <n v="6701"/>
    <s v="04.03.19"/>
    <s v="2019-0151"/>
    <x v="141"/>
    <x v="458"/>
    <m/>
    <m/>
    <n v="2"/>
    <s v="Qty column"/>
    <x v="1"/>
    <s v=""/>
  </r>
  <r>
    <s v="GST"/>
    <n v="6702"/>
    <s v="04.03.19"/>
    <s v="2019-0151"/>
    <x v="461"/>
    <x v="459"/>
    <m/>
    <m/>
    <n v="3"/>
    <s v="Qty column"/>
    <x v="1"/>
    <s v=""/>
  </r>
  <r>
    <s v="GST"/>
    <n v="6703"/>
    <s v="04.03.19"/>
    <s v="2019-0151"/>
    <x v="265"/>
    <x v="251"/>
    <m/>
    <m/>
    <n v="1"/>
    <s v="Qty column"/>
    <x v="1"/>
    <s v=""/>
  </r>
  <r>
    <s v="GST"/>
    <n v="6704"/>
    <s v="04.03.19"/>
    <s v="2019-0151"/>
    <x v="177"/>
    <x v="460"/>
    <m/>
    <m/>
    <n v="1"/>
    <s v="Qty column"/>
    <x v="1"/>
    <s v=""/>
  </r>
  <r>
    <s v="GST"/>
    <n v="6705"/>
    <s v="04.03.19"/>
    <s v="2019-0151"/>
    <x v="427"/>
    <x v="461"/>
    <m/>
    <m/>
    <n v="1"/>
    <s v="Qty column"/>
    <x v="1"/>
    <s v=""/>
  </r>
  <r>
    <s v="GST"/>
    <n v="6707"/>
    <s v="04.03.19"/>
    <s v="2019-0151"/>
    <x v="62"/>
    <x v="462"/>
    <m/>
    <m/>
    <n v="2"/>
    <s v="Qty column"/>
    <x v="1"/>
    <s v=""/>
  </r>
  <r>
    <s v="GST"/>
    <n v="6708"/>
    <s v="04.03.19"/>
    <s v="2019-0151"/>
    <x v="141"/>
    <x v="463"/>
    <m/>
    <m/>
    <n v="2"/>
    <s v="Qty column"/>
    <x v="1"/>
    <s v=""/>
  </r>
  <r>
    <s v="GST"/>
    <n v="6709"/>
    <s v="04.03.19"/>
    <s v="2019-0151"/>
    <x v="290"/>
    <x v="273"/>
    <m/>
    <m/>
    <n v="3"/>
    <s v="Qty column"/>
    <x v="1"/>
    <s v=""/>
  </r>
  <r>
    <s v="GST"/>
    <n v="6711"/>
    <s v="04.03.19"/>
    <s v="2019-0151"/>
    <x v="47"/>
    <x v="96"/>
    <m/>
    <m/>
    <n v="1"/>
    <s v="Qty column"/>
    <x v="1"/>
    <s v=""/>
  </r>
  <r>
    <s v="GST"/>
    <n v="6712"/>
    <s v="04.03.19"/>
    <s v="2019-0151"/>
    <x v="427"/>
    <x v="464"/>
    <m/>
    <m/>
    <n v="2"/>
    <s v="Qty column"/>
    <x v="1"/>
    <s v=""/>
  </r>
  <r>
    <s v="GST"/>
    <n v="6714"/>
    <s v="04.03.19"/>
    <s v="2019-0151"/>
    <x v="245"/>
    <x v="465"/>
    <m/>
    <m/>
    <n v="5"/>
    <s v="Qty column"/>
    <x v="1"/>
    <s v=""/>
  </r>
  <r>
    <s v="GST"/>
    <n v="6715"/>
    <s v="04.03.19"/>
    <s v="2019-0151"/>
    <x v="462"/>
    <x v="466"/>
    <m/>
    <m/>
    <n v="2"/>
    <s v="Qty column"/>
    <x v="1"/>
    <s v=""/>
  </r>
  <r>
    <s v="GST"/>
    <n v="6716"/>
    <s v="04.03.19"/>
    <s v="2019-0151"/>
    <x v="290"/>
    <x v="444"/>
    <m/>
    <m/>
    <n v="3"/>
    <s v="Qty column"/>
    <x v="1"/>
    <s v=""/>
  </r>
  <r>
    <s v="GST"/>
    <n v="6717"/>
    <s v="04.03.19"/>
    <s v="2019-0151"/>
    <x v="265"/>
    <x v="467"/>
    <m/>
    <m/>
    <n v="1"/>
    <s v="Qty column"/>
    <x v="1"/>
    <s v=""/>
  </r>
  <r>
    <s v="GST"/>
    <n v="6718"/>
    <s v="04.03.19"/>
    <s v="2019-0151"/>
    <x v="177"/>
    <x v="468"/>
    <m/>
    <m/>
    <n v="2"/>
    <s v="Qty column"/>
    <x v="1"/>
    <s v=""/>
  </r>
  <r>
    <s v="GST"/>
    <n v="6719"/>
    <s v="04.03.19"/>
    <s v="2019-0151"/>
    <x v="463"/>
    <x v="469"/>
    <m/>
    <m/>
    <n v="2"/>
    <s v="Qty column"/>
    <x v="1"/>
    <s v=""/>
  </r>
  <r>
    <s v="GST"/>
    <n v="6720"/>
    <s v="04.03.19"/>
    <s v="2019-0151"/>
    <x v="13"/>
    <x v="470"/>
    <m/>
    <m/>
    <n v="2"/>
    <s v="Qty column"/>
    <x v="1"/>
    <s v=""/>
  </r>
  <r>
    <s v="GST"/>
    <n v="6722"/>
    <s v="04.03.19"/>
    <s v="2019-0151"/>
    <x v="16"/>
    <x v="16"/>
    <m/>
    <m/>
    <n v="1"/>
    <s v="Qty column"/>
    <x v="1"/>
    <s v=""/>
  </r>
  <r>
    <s v="GST"/>
    <n v="6762"/>
    <s v="05.03.19"/>
    <s v="2019-0152"/>
    <x v="282"/>
    <x v="264"/>
    <n v="1"/>
    <n v="5"/>
    <n v="5"/>
    <s v="D x E"/>
    <x v="1"/>
    <s v=""/>
  </r>
  <r>
    <s v="GST"/>
    <n v="6764"/>
    <s v="05.03.19"/>
    <s v="2019-0152"/>
    <x v="307"/>
    <x v="297"/>
    <n v="1"/>
    <n v="10"/>
    <n v="10"/>
    <s v="D x E"/>
    <x v="1"/>
    <s v=""/>
  </r>
  <r>
    <s v="GST"/>
    <n v="6765"/>
    <s v="05.03.19"/>
    <s v="2019-0152"/>
    <x v="99"/>
    <x v="153"/>
    <n v="1"/>
    <n v="10"/>
    <n v="10"/>
    <s v="D x E"/>
    <x v="1"/>
    <s v=""/>
  </r>
  <r>
    <s v="GST"/>
    <n v="6766"/>
    <s v="05.03.19"/>
    <s v="2019-0152"/>
    <x v="362"/>
    <x v="354"/>
    <n v="1"/>
    <n v="10"/>
    <n v="10"/>
    <s v="D x E"/>
    <x v="1"/>
    <s v=""/>
  </r>
  <r>
    <s v="GST"/>
    <n v="6767"/>
    <s v="05.03.19"/>
    <s v="2019-0152"/>
    <x v="464"/>
    <x v="471"/>
    <m/>
    <m/>
    <n v="5"/>
    <s v="Qty column"/>
    <x v="1"/>
    <s v=""/>
  </r>
  <r>
    <s v="GST"/>
    <n v="6806"/>
    <s v="05.03.19"/>
    <s v="2019-0153"/>
    <x v="219"/>
    <x v="210"/>
    <n v="2"/>
    <n v="5"/>
    <n v="10"/>
    <s v="D x E"/>
    <x v="1"/>
    <s v=""/>
  </r>
  <r>
    <s v="GST"/>
    <n v="6807"/>
    <s v="05.03.19"/>
    <s v="2019-0153"/>
    <x v="74"/>
    <x v="69"/>
    <n v="1"/>
    <n v="5"/>
    <n v="5"/>
    <s v="D x E"/>
    <x v="1"/>
    <s v=""/>
  </r>
  <r>
    <s v="GST"/>
    <n v="6808"/>
    <s v="05.03.19"/>
    <s v="2019-0153"/>
    <x v="108"/>
    <x v="102"/>
    <n v="2"/>
    <n v="5"/>
    <n v="10"/>
    <s v="D x E"/>
    <x v="1"/>
    <s v=""/>
  </r>
  <r>
    <s v="GST"/>
    <n v="6809"/>
    <s v="05.03.19"/>
    <s v="2019-0153"/>
    <x v="368"/>
    <x v="358"/>
    <n v="2"/>
    <n v="5"/>
    <n v="10"/>
    <s v="D x E"/>
    <x v="1"/>
    <s v=""/>
  </r>
  <r>
    <s v="GST"/>
    <n v="6810"/>
    <s v="05.03.19"/>
    <s v="2019-0153"/>
    <x v="48"/>
    <x v="48"/>
    <n v="1"/>
    <n v="5"/>
    <n v="5"/>
    <s v="D x E"/>
    <x v="1"/>
    <s v=""/>
  </r>
  <r>
    <s v="GST"/>
    <n v="6811"/>
    <s v="05.03.19"/>
    <s v="2019-0153"/>
    <x v="234"/>
    <x v="263"/>
    <n v="1"/>
    <n v="5"/>
    <n v="5"/>
    <s v="D x E"/>
    <x v="1"/>
    <s v=""/>
  </r>
  <r>
    <s v="GST"/>
    <n v="6812"/>
    <s v="05.03.19"/>
    <s v="2019-0153"/>
    <x v="99"/>
    <x v="121"/>
    <n v="1"/>
    <n v="5"/>
    <n v="5"/>
    <s v="D x E"/>
    <x v="1"/>
    <s v=""/>
  </r>
  <r>
    <s v="GST"/>
    <n v="6813"/>
    <s v="05.03.19"/>
    <s v="2019-0153"/>
    <x v="15"/>
    <x v="15"/>
    <n v="1"/>
    <n v="5"/>
    <n v="5"/>
    <s v="D x E"/>
    <x v="1"/>
    <s v=""/>
  </r>
  <r>
    <s v="GST"/>
    <n v="6814"/>
    <s v="05.03.19"/>
    <s v="2019-0153"/>
    <x v="42"/>
    <x v="42"/>
    <n v="1"/>
    <m/>
    <n v="2"/>
    <s v="Qty column"/>
    <x v="1"/>
    <s v=""/>
  </r>
  <r>
    <s v="GST"/>
    <n v="6815"/>
    <s v="05.03.19"/>
    <s v="2019-0153"/>
    <x v="465"/>
    <x v="472"/>
    <n v="1"/>
    <n v="5"/>
    <n v="5"/>
    <s v="D x E"/>
    <x v="1"/>
    <s v=""/>
  </r>
  <r>
    <s v="GST"/>
    <n v="6816"/>
    <s v="05.03.19"/>
    <s v="2019-0153"/>
    <x v="176"/>
    <x v="172"/>
    <n v="1"/>
    <n v="5"/>
    <n v="5"/>
    <s v="D x E"/>
    <x v="1"/>
    <s v=""/>
  </r>
  <r>
    <s v="GST"/>
    <n v="6817"/>
    <s v="05.03.19"/>
    <s v="2019-0153"/>
    <x v="110"/>
    <x v="104"/>
    <n v="1"/>
    <n v="5"/>
    <n v="5"/>
    <s v="D x E"/>
    <x v="1"/>
    <s v=""/>
  </r>
  <r>
    <s v="GST"/>
    <n v="6818"/>
    <s v="05.03.19"/>
    <s v="2019-0153"/>
    <x v="79"/>
    <x v="74"/>
    <n v="1"/>
    <n v="5"/>
    <n v="5"/>
    <s v="D x E"/>
    <x v="1"/>
    <s v=""/>
  </r>
  <r>
    <s v="GST"/>
    <n v="6819"/>
    <s v="05.03.19"/>
    <s v="2019-0153"/>
    <x v="108"/>
    <x v="102"/>
    <n v="2"/>
    <n v="5"/>
    <n v="10"/>
    <s v="D x E"/>
    <x v="1"/>
    <s v=""/>
  </r>
  <r>
    <s v="GST"/>
    <n v="6820"/>
    <s v="05.03.19"/>
    <s v="2019-0153"/>
    <x v="11"/>
    <x v="11"/>
    <n v="1"/>
    <n v="5"/>
    <n v="5"/>
    <s v="D x E"/>
    <x v="1"/>
    <s v=""/>
  </r>
  <r>
    <s v="GST"/>
    <n v="6822"/>
    <s v="05.03.19"/>
    <s v="2019-0153"/>
    <x v="17"/>
    <x v="17"/>
    <n v="1"/>
    <n v="4"/>
    <n v="4"/>
    <s v="D x E"/>
    <x v="1"/>
    <s v=""/>
  </r>
  <r>
    <s v="GST"/>
    <n v="6823"/>
    <s v="05.03.19"/>
    <s v="2019-0153"/>
    <x v="16"/>
    <x v="16"/>
    <n v="1"/>
    <n v="4"/>
    <n v="4"/>
    <s v="D x E"/>
    <x v="1"/>
    <s v=""/>
  </r>
  <r>
    <s v="GST"/>
    <n v="6824"/>
    <s v="05.03.19"/>
    <s v="2019-0153"/>
    <x v="18"/>
    <x v="18"/>
    <n v="1"/>
    <n v="4"/>
    <n v="4"/>
    <s v="D x E"/>
    <x v="1"/>
    <s v=""/>
  </r>
  <r>
    <s v="GST"/>
    <n v="6825"/>
    <s v="05.03.19"/>
    <s v="2019-0153"/>
    <x v="23"/>
    <x v="23"/>
    <n v="1"/>
    <n v="4"/>
    <n v="4"/>
    <s v="D x E"/>
    <x v="1"/>
    <s v=""/>
  </r>
  <r>
    <s v="GST"/>
    <n v="6827"/>
    <s v="05.03.19"/>
    <s v="2019-0153"/>
    <x v="19"/>
    <x v="19"/>
    <n v="4"/>
    <n v="2"/>
    <n v="8"/>
    <s v="D x E"/>
    <x v="1"/>
    <s v=""/>
  </r>
  <r>
    <s v="GST"/>
    <n v="6830"/>
    <s v="05.03.19"/>
    <s v="2019-0153"/>
    <x v="199"/>
    <x v="191"/>
    <m/>
    <n v="2"/>
    <n v="2"/>
    <s v="Qty column"/>
    <x v="1"/>
    <s v=""/>
  </r>
  <r>
    <s v="GST"/>
    <n v="6831"/>
    <s v="05.03.19"/>
    <s v="2019-0153"/>
    <x v="185"/>
    <x v="178"/>
    <m/>
    <n v="2"/>
    <n v="2"/>
    <s v="Qty column"/>
    <x v="1"/>
    <s v=""/>
  </r>
  <r>
    <s v="GST"/>
    <n v="6832"/>
    <s v="05.03.19"/>
    <s v="2019-0153"/>
    <x v="25"/>
    <x v="25"/>
    <m/>
    <n v="2"/>
    <n v="2"/>
    <s v="Qty column"/>
    <x v="1"/>
    <s v=""/>
  </r>
  <r>
    <s v="GST"/>
    <n v="6833"/>
    <s v="05.03.19"/>
    <s v="2019-0153"/>
    <x v="258"/>
    <x v="244"/>
    <m/>
    <n v="2"/>
    <n v="2"/>
    <s v="Qty column"/>
    <x v="1"/>
    <s v=""/>
  </r>
  <r>
    <s v="GST"/>
    <n v="6834"/>
    <s v="05.03.19"/>
    <s v="2019-0153"/>
    <x v="53"/>
    <x v="473"/>
    <m/>
    <n v="2"/>
    <n v="2"/>
    <s v="Qty column"/>
    <x v="1"/>
    <s v=""/>
  </r>
  <r>
    <s v="GST"/>
    <n v="6836"/>
    <s v="05.03.19"/>
    <s v="2019-0153"/>
    <x v="143"/>
    <x v="137"/>
    <m/>
    <m/>
    <n v="2"/>
    <s v="Qty column"/>
    <x v="1"/>
    <s v=""/>
  </r>
  <r>
    <s v="GST"/>
    <n v="6837"/>
    <s v="05.03.19"/>
    <s v="2019-0153"/>
    <x v="166"/>
    <x v="162"/>
    <n v="1"/>
    <n v="4"/>
    <n v="4"/>
    <s v="D x E"/>
    <x v="1"/>
    <s v=""/>
  </r>
  <r>
    <s v="GST"/>
    <n v="6838"/>
    <s v="05.03.19"/>
    <s v="2019-0153"/>
    <x v="60"/>
    <x v="57"/>
    <n v="3"/>
    <n v="2"/>
    <n v="6"/>
    <s v="D x E"/>
    <x v="1"/>
    <s v=""/>
  </r>
  <r>
    <s v="GST"/>
    <n v="6839"/>
    <s v="05.03.19"/>
    <s v="2019-0153"/>
    <x v="444"/>
    <x v="184"/>
    <m/>
    <n v="3"/>
    <n v="3"/>
    <s v="Qty column"/>
    <x v="1"/>
    <s v=""/>
  </r>
  <r>
    <s v="GST"/>
    <n v="6840"/>
    <s v="05.03.19"/>
    <s v="2019-0153"/>
    <x v="421"/>
    <x v="181"/>
    <m/>
    <n v="2"/>
    <n v="2"/>
    <s v="Qty column"/>
    <x v="1"/>
    <s v=""/>
  </r>
  <r>
    <s v="GST"/>
    <n v="6841"/>
    <s v="05.03.19"/>
    <s v="2019-0153"/>
    <x v="190"/>
    <x v="184"/>
    <m/>
    <n v="1"/>
    <n v="1"/>
    <s v="Qty column"/>
    <x v="1"/>
    <s v=""/>
  </r>
  <r>
    <s v="GST"/>
    <n v="6842"/>
    <s v="05.03.19"/>
    <s v="2019-0153"/>
    <x v="465"/>
    <x v="474"/>
    <m/>
    <n v="2"/>
    <n v="2"/>
    <s v="Qty column"/>
    <x v="1"/>
    <s v=""/>
  </r>
  <r>
    <s v="GST"/>
    <n v="6843"/>
    <s v="05.03.19"/>
    <s v="2019-0153"/>
    <x v="466"/>
    <x v="475"/>
    <m/>
    <n v="2"/>
    <n v="2"/>
    <s v="Qty column"/>
    <x v="1"/>
    <s v=""/>
  </r>
  <r>
    <s v="GST"/>
    <n v="6844"/>
    <s v="05.03.19"/>
    <s v="2019-0153"/>
    <x v="460"/>
    <x v="55"/>
    <m/>
    <n v="5"/>
    <n v="5"/>
    <s v="Qty column"/>
    <x v="1"/>
    <s v=""/>
  </r>
  <r>
    <s v="GST"/>
    <n v="6873"/>
    <s v="05.03.19"/>
    <s v="2019-0154"/>
    <x v="357"/>
    <x v="344"/>
    <n v="3"/>
    <n v="4"/>
    <n v="12"/>
    <s v="D x E"/>
    <x v="1"/>
    <s v=""/>
  </r>
  <r>
    <s v="GST"/>
    <n v="6875"/>
    <s v="05.03.19"/>
    <s v="2019-0154"/>
    <x v="181"/>
    <x v="303"/>
    <m/>
    <m/>
    <n v="2"/>
    <s v="Qty column"/>
    <x v="1"/>
    <s v=""/>
  </r>
  <r>
    <s v="GST"/>
    <n v="6876"/>
    <s v="05.03.19"/>
    <s v="2019-0154"/>
    <x v="70"/>
    <x v="66"/>
    <m/>
    <m/>
    <n v="2"/>
    <s v="Qty column"/>
    <x v="1"/>
    <s v=""/>
  </r>
  <r>
    <s v="GST"/>
    <n v="6877"/>
    <s v="05.03.19"/>
    <s v="2019-0154"/>
    <x v="168"/>
    <x v="164"/>
    <n v="1"/>
    <m/>
    <n v="3"/>
    <s v="Qty column"/>
    <x v="1"/>
    <s v=""/>
  </r>
  <r>
    <s v="GST"/>
    <n v="6878"/>
    <s v="05.03.19"/>
    <s v="2019-0154"/>
    <x v="119"/>
    <x v="113"/>
    <n v="1"/>
    <n v="5"/>
    <n v="5"/>
    <s v="D x E"/>
    <x v="1"/>
    <s v=""/>
  </r>
  <r>
    <s v="GST"/>
    <n v="6879"/>
    <s v="05.03.19"/>
    <s v="2019-0154"/>
    <x v="169"/>
    <x v="43"/>
    <n v="1"/>
    <n v="5"/>
    <n v="5"/>
    <s v="D x E"/>
    <x v="1"/>
    <s v=""/>
  </r>
  <r>
    <s v="GST"/>
    <n v="6880"/>
    <s v="05.03.19"/>
    <s v="2019-0154"/>
    <x v="77"/>
    <x v="72"/>
    <n v="1"/>
    <m/>
    <n v="3"/>
    <s v="Qty column"/>
    <x v="1"/>
    <s v=""/>
  </r>
  <r>
    <s v="GST"/>
    <n v="6881"/>
    <s v="05.03.19"/>
    <s v="2019-0154"/>
    <x v="48"/>
    <x v="48"/>
    <n v="1"/>
    <m/>
    <n v="3"/>
    <s v="Qty column"/>
    <x v="1"/>
    <s v=""/>
  </r>
  <r>
    <s v="GST"/>
    <n v="6882"/>
    <s v="05.03.19"/>
    <s v="2019-0154"/>
    <x v="78"/>
    <x v="73"/>
    <n v="1"/>
    <n v="5"/>
    <n v="5"/>
    <s v="D x E"/>
    <x v="1"/>
    <s v=""/>
  </r>
  <r>
    <s v="GST"/>
    <n v="6883"/>
    <s v="05.03.19"/>
    <s v="2019-0154"/>
    <x v="272"/>
    <x v="256"/>
    <n v="1"/>
    <m/>
    <n v="3"/>
    <s v="Qty column"/>
    <x v="1"/>
    <s v=""/>
  </r>
  <r>
    <s v="GST"/>
    <n v="6884"/>
    <s v="05.03.19"/>
    <s v="2019-0154"/>
    <x v="110"/>
    <x v="104"/>
    <n v="1"/>
    <n v="5"/>
    <n v="5"/>
    <s v="D x E"/>
    <x v="1"/>
    <s v=""/>
  </r>
  <r>
    <s v="GST"/>
    <n v="6885"/>
    <s v="05.03.19"/>
    <s v="2019-0154"/>
    <x v="79"/>
    <x v="74"/>
    <n v="1"/>
    <n v="5"/>
    <n v="5"/>
    <s v="D x E"/>
    <x v="1"/>
    <s v=""/>
  </r>
  <r>
    <s v="GST"/>
    <n v="6887"/>
    <s v="05.03.19"/>
    <s v="2019-0154"/>
    <x v="187"/>
    <x v="181"/>
    <n v="1"/>
    <n v="4"/>
    <n v="4"/>
    <s v="D x E"/>
    <x v="1"/>
    <s v=""/>
  </r>
  <r>
    <s v="GST"/>
    <n v="6888"/>
    <s v="05.03.19"/>
    <s v="2019-0154"/>
    <x v="19"/>
    <x v="19"/>
    <n v="1"/>
    <n v="4"/>
    <n v="4"/>
    <s v="D x E"/>
    <x v="1"/>
    <s v=""/>
  </r>
  <r>
    <s v="GST"/>
    <n v="6917"/>
    <s v="05.03.19"/>
    <s v="2019-0155"/>
    <x v="116"/>
    <x v="73"/>
    <m/>
    <m/>
    <n v="2"/>
    <s v="Qty column"/>
    <x v="1"/>
    <s v=""/>
  </r>
  <r>
    <s v="GST"/>
    <n v="6918"/>
    <s v="05.03.19"/>
    <s v="2019-0155"/>
    <x v="275"/>
    <x v="258"/>
    <m/>
    <m/>
    <n v="2"/>
    <s v="Qty column"/>
    <x v="1"/>
    <s v=""/>
  </r>
  <r>
    <s v="GST"/>
    <n v="6919"/>
    <s v="05.03.19"/>
    <s v="2019-0155"/>
    <x v="467"/>
    <x v="476"/>
    <m/>
    <m/>
    <n v="2"/>
    <s v="Qty column"/>
    <x v="1"/>
    <s v=""/>
  </r>
  <r>
    <s v="GST"/>
    <n v="6920"/>
    <s v="05.03.19"/>
    <s v="2019-0155"/>
    <x v="71"/>
    <x v="34"/>
    <n v="1"/>
    <m/>
    <n v="2"/>
    <s v="Qty column"/>
    <x v="1"/>
    <s v=""/>
  </r>
  <r>
    <s v="GST"/>
    <n v="6921"/>
    <s v="05.03.19"/>
    <s v="2019-0155"/>
    <x v="235"/>
    <x v="224"/>
    <m/>
    <m/>
    <n v="2"/>
    <s v="Qty column"/>
    <x v="1"/>
    <s v=""/>
  </r>
  <r>
    <s v="GST"/>
    <n v="6924"/>
    <s v="05.03.19"/>
    <s v="2019-0155"/>
    <x v="273"/>
    <x v="62"/>
    <n v="1"/>
    <n v="1"/>
    <n v="1"/>
    <s v="D x E"/>
    <x v="1"/>
    <s v=""/>
  </r>
  <r>
    <s v="GST"/>
    <n v="6925"/>
    <s v="05.03.19"/>
    <s v="2019-0155"/>
    <x v="108"/>
    <x v="102"/>
    <m/>
    <m/>
    <n v="2"/>
    <s v="Qty column"/>
    <x v="1"/>
    <s v=""/>
  </r>
  <r>
    <s v="GST"/>
    <n v="6926"/>
    <s v="05.03.19"/>
    <s v="2019-0155"/>
    <x v="111"/>
    <x v="105"/>
    <n v="1"/>
    <m/>
    <n v="2"/>
    <s v="Qty column"/>
    <x v="1"/>
    <s v=""/>
  </r>
  <r>
    <s v="GST"/>
    <n v="6927"/>
    <s v="05.03.19"/>
    <s v="2019-0155"/>
    <x v="368"/>
    <x v="358"/>
    <m/>
    <m/>
    <n v="2"/>
    <s v="Qty column"/>
    <x v="1"/>
    <s v=""/>
  </r>
  <r>
    <s v="GST"/>
    <n v="6929"/>
    <s v="05.03.19"/>
    <s v="2019-0155"/>
    <x v="17"/>
    <x v="17"/>
    <n v="1"/>
    <m/>
    <n v="2"/>
    <s v="Qty column"/>
    <x v="1"/>
    <s v=""/>
  </r>
  <r>
    <s v="GST"/>
    <n v="6930"/>
    <s v="05.03.19"/>
    <s v="2019-0155"/>
    <x v="182"/>
    <x v="176"/>
    <n v="1"/>
    <m/>
    <n v="2"/>
    <s v="Qty column"/>
    <x v="1"/>
    <s v=""/>
  </r>
  <r>
    <s v="GST"/>
    <n v="6931"/>
    <s v="05.03.19"/>
    <s v="2019-0155"/>
    <x v="150"/>
    <x v="142"/>
    <m/>
    <m/>
    <n v="2"/>
    <s v="Qty column"/>
    <x v="1"/>
    <s v=""/>
  </r>
  <r>
    <s v="GST"/>
    <n v="6932"/>
    <s v="05.03.19"/>
    <s v="2019-0155"/>
    <x v="198"/>
    <x v="190"/>
    <m/>
    <m/>
    <n v="2"/>
    <s v="Qty column"/>
    <x v="1"/>
    <s v=""/>
  </r>
  <r>
    <s v="GST"/>
    <n v="6933"/>
    <s v="05.03.19"/>
    <s v="2019-0155"/>
    <x v="256"/>
    <x v="242"/>
    <n v="1"/>
    <m/>
    <n v="2"/>
    <s v="Qty column"/>
    <x v="1"/>
    <s v=""/>
  </r>
  <r>
    <s v="GST"/>
    <n v="6934"/>
    <s v="05.03.19"/>
    <s v="2019-0155"/>
    <x v="28"/>
    <x v="28"/>
    <m/>
    <m/>
    <n v="2"/>
    <s v="Qty column"/>
    <x v="1"/>
    <s v=""/>
  </r>
  <r>
    <s v="GST"/>
    <n v="6936"/>
    <s v="05.03.19"/>
    <s v="2019-0155"/>
    <x v="244"/>
    <x v="275"/>
    <n v="1"/>
    <m/>
    <n v="2"/>
    <s v="Qty column"/>
    <x v="1"/>
    <s v=""/>
  </r>
  <r>
    <s v="GST"/>
    <n v="6937"/>
    <s v="05.03.19"/>
    <s v="2019-0155"/>
    <x v="264"/>
    <x v="311"/>
    <m/>
    <m/>
    <n v="2"/>
    <s v="Qty column"/>
    <x v="1"/>
    <s v=""/>
  </r>
  <r>
    <s v="GST"/>
    <n v="6938"/>
    <s v="05.03.19"/>
    <s v="2019-0155"/>
    <x v="294"/>
    <x v="280"/>
    <m/>
    <m/>
    <n v="2"/>
    <s v="Qty column"/>
    <x v="1"/>
    <s v=""/>
  </r>
  <r>
    <s v="GST"/>
    <n v="6939"/>
    <s v="05.03.19"/>
    <s v="2019-0155"/>
    <x v="253"/>
    <x v="239"/>
    <m/>
    <m/>
    <n v="2"/>
    <s v="Qty column"/>
    <x v="1"/>
    <s v=""/>
  </r>
  <r>
    <s v="GST"/>
    <n v="6941"/>
    <s v="05.03.19"/>
    <s v="2019-0155"/>
    <x v="58"/>
    <x v="56"/>
    <m/>
    <m/>
    <n v="4"/>
    <s v="Qty column"/>
    <x v="1"/>
    <s v=""/>
  </r>
  <r>
    <s v="GST"/>
    <n v="6943"/>
    <s v="05.03.19"/>
    <s v="2019-0155"/>
    <x v="365"/>
    <x v="357"/>
    <n v="1"/>
    <m/>
    <n v="2"/>
    <s v="Qty column"/>
    <x v="1"/>
    <s v=""/>
  </r>
  <r>
    <s v="GST"/>
    <n v="6974"/>
    <s v="05.03.19"/>
    <s v="2019-0156"/>
    <x v="108"/>
    <x v="102"/>
    <n v="2"/>
    <n v="5"/>
    <n v="10"/>
    <s v="D x E"/>
    <x v="1"/>
    <s v=""/>
  </r>
  <r>
    <s v="GST"/>
    <n v="6975"/>
    <s v="05.03.19"/>
    <s v="2019-0156"/>
    <x v="272"/>
    <x v="256"/>
    <n v="1"/>
    <n v="4"/>
    <n v="4"/>
    <s v="D x E"/>
    <x v="1"/>
    <s v=""/>
  </r>
  <r>
    <s v="GST"/>
    <n v="6976"/>
    <s v="05.03.19"/>
    <s v="2019-0156"/>
    <x v="40"/>
    <x v="40"/>
    <n v="1"/>
    <n v="5"/>
    <n v="5"/>
    <s v="D x E"/>
    <x v="1"/>
    <s v=""/>
  </r>
  <r>
    <s v="GST"/>
    <n v="6977"/>
    <s v="05.03.19"/>
    <s v="2019-0156"/>
    <x v="11"/>
    <x v="11"/>
    <n v="1"/>
    <n v="5"/>
    <n v="5"/>
    <s v="D x E"/>
    <x v="1"/>
    <s v=""/>
  </r>
  <r>
    <s v="GST"/>
    <n v="6978"/>
    <s v="05.03.19"/>
    <s v="2019-0156"/>
    <x v="78"/>
    <x v="73"/>
    <n v="1"/>
    <n v="5"/>
    <n v="5"/>
    <s v="D x E"/>
    <x v="1"/>
    <s v=""/>
  </r>
  <r>
    <s v="GST"/>
    <n v="6980"/>
    <s v="05.03.19"/>
    <s v="2019-0156"/>
    <x v="32"/>
    <x v="32"/>
    <n v="1"/>
    <n v="4"/>
    <n v="4"/>
    <s v="D x E"/>
    <x v="1"/>
    <s v=""/>
  </r>
  <r>
    <s v="GST"/>
    <n v="6982"/>
    <s v="05.03.19"/>
    <s v="2019-0156"/>
    <x v="405"/>
    <x v="55"/>
    <m/>
    <m/>
    <n v="10"/>
    <s v="Qty column"/>
    <x v="1"/>
    <s v=""/>
  </r>
  <r>
    <s v="GST"/>
    <n v="7012"/>
    <s v="05.03.19"/>
    <s v="2019-0157"/>
    <x v="302"/>
    <x v="291"/>
    <m/>
    <m/>
    <n v="1"/>
    <s v="Qty column"/>
    <x v="1"/>
    <s v=""/>
  </r>
  <r>
    <s v="GST"/>
    <n v="7013"/>
    <s v="05.03.19"/>
    <s v="2019-0157"/>
    <x v="303"/>
    <x v="292"/>
    <m/>
    <m/>
    <n v="1"/>
    <s v="Qty column"/>
    <x v="1"/>
    <s v=""/>
  </r>
  <r>
    <s v="GST"/>
    <n v="7014"/>
    <s v="05.03.19"/>
    <s v="2019-0157"/>
    <x v="68"/>
    <x v="286"/>
    <m/>
    <m/>
    <n v="1"/>
    <s v="Qty column"/>
    <x v="1"/>
    <s v=""/>
  </r>
  <r>
    <s v="GST"/>
    <n v="7015"/>
    <s v="05.03.19"/>
    <s v="2019-0157"/>
    <x v="468"/>
    <x v="477"/>
    <m/>
    <m/>
    <n v="1"/>
    <s v="Qty column"/>
    <x v="1"/>
    <s v=""/>
  </r>
  <r>
    <s v="GST"/>
    <n v="7016"/>
    <s v="05.03.19"/>
    <s v="2019-0157"/>
    <x v="435"/>
    <x v="421"/>
    <m/>
    <m/>
    <n v="1"/>
    <s v="Qty column"/>
    <x v="1"/>
    <s v=""/>
  </r>
  <r>
    <s v="GST"/>
    <n v="7017"/>
    <s v="05.03.19"/>
    <s v="2019-0157"/>
    <x v="295"/>
    <x v="282"/>
    <m/>
    <m/>
    <n v="1"/>
    <s v="Qty column"/>
    <x v="1"/>
    <s v=""/>
  </r>
  <r>
    <s v="GST"/>
    <n v="7018"/>
    <s v="05.03.19"/>
    <s v="2019-0157"/>
    <x v="296"/>
    <x v="284"/>
    <m/>
    <m/>
    <n v="1"/>
    <s v="Qty column"/>
    <x v="1"/>
    <s v=""/>
  </r>
  <r>
    <s v="GST"/>
    <n v="7020"/>
    <s v="05.03.19"/>
    <s v="2019-0157"/>
    <x v="168"/>
    <x v="164"/>
    <m/>
    <m/>
    <n v="1"/>
    <s v="Qty column"/>
    <x v="1"/>
    <s v=""/>
  </r>
  <r>
    <s v="GST"/>
    <n v="7021"/>
    <s v="05.03.19"/>
    <s v="2019-0157"/>
    <x v="391"/>
    <x v="258"/>
    <m/>
    <m/>
    <n v="1"/>
    <s v="Qty column"/>
    <x v="1"/>
    <s v=""/>
  </r>
  <r>
    <s v="GST"/>
    <n v="7023"/>
    <s v="05.03.19"/>
    <s v="2019-0157"/>
    <x v="469"/>
    <x v="478"/>
    <m/>
    <m/>
    <n v="1"/>
    <s v="Qty column"/>
    <x v="1"/>
    <s v=""/>
  </r>
  <r>
    <s v="GST"/>
    <n v="7024"/>
    <s v="05.03.19"/>
    <s v="2019-0157"/>
    <x v="53"/>
    <x v="473"/>
    <m/>
    <m/>
    <n v="1"/>
    <s v="Qty column"/>
    <x v="1"/>
    <s v=""/>
  </r>
  <r>
    <s v="GST"/>
    <n v="7055"/>
    <s v="06.03.19"/>
    <s v="2019-0158"/>
    <x v="47"/>
    <x v="47"/>
    <n v="2"/>
    <n v="5"/>
    <n v="10"/>
    <s v="D x E"/>
    <x v="1"/>
    <s v=""/>
  </r>
  <r>
    <s v="GST"/>
    <n v="7056"/>
    <s v="06.03.19"/>
    <s v="2019-0158"/>
    <x v="69"/>
    <x v="65"/>
    <n v="2"/>
    <n v="5"/>
    <n v="10"/>
    <s v="D x E"/>
    <x v="1"/>
    <s v=""/>
  </r>
  <r>
    <s v="GST"/>
    <n v="7057"/>
    <s v="06.03.19"/>
    <s v="2019-0158"/>
    <x v="221"/>
    <x v="212"/>
    <n v="5"/>
    <n v="1"/>
    <n v="5"/>
    <s v="D x E"/>
    <x v="1"/>
    <s v=""/>
  </r>
  <r>
    <s v="GST"/>
    <n v="7059"/>
    <s v="06.03.19"/>
    <s v="2019-0158"/>
    <x v="269"/>
    <x v="254"/>
    <n v="4"/>
    <n v="1"/>
    <n v="4"/>
    <s v="D x E"/>
    <x v="1"/>
    <s v=""/>
  </r>
  <r>
    <s v="GST"/>
    <n v="7060"/>
    <s v="06.03.19"/>
    <s v="2019-0158"/>
    <x v="30"/>
    <x v="30"/>
    <n v="2"/>
    <n v="4"/>
    <n v="8"/>
    <s v="D x E"/>
    <x v="1"/>
    <s v=""/>
  </r>
  <r>
    <s v="GST"/>
    <n v="7061"/>
    <s v="06.03.19"/>
    <s v="2019-0158"/>
    <x v="82"/>
    <x v="77"/>
    <n v="2"/>
    <n v="4"/>
    <n v="8"/>
    <s v="D x E"/>
    <x v="1"/>
    <s v=""/>
  </r>
  <r>
    <s v="GST"/>
    <n v="7063"/>
    <s v="06.03.19"/>
    <s v="2019-0158"/>
    <x v="212"/>
    <x v="205"/>
    <n v="1"/>
    <n v="10"/>
    <n v="10"/>
    <s v="D x E"/>
    <x v="1"/>
    <s v=""/>
  </r>
  <r>
    <s v="GST"/>
    <n v="7081"/>
    <s v="06.03.19"/>
    <s v="2019-0158"/>
    <x v="56"/>
    <x v="10"/>
    <n v="18"/>
    <m/>
    <n v="55"/>
    <s v="Qty column"/>
    <x v="1"/>
    <s v=""/>
  </r>
  <r>
    <s v="GST"/>
    <n v="7105"/>
    <s v="6.3.19"/>
    <s v="2019-0159"/>
    <x v="146"/>
    <x v="140"/>
    <m/>
    <n v="25"/>
    <n v="200"/>
    <s v="Qty column"/>
    <x v="1"/>
    <s v=""/>
  </r>
  <r>
    <s v="GST"/>
    <n v="7106"/>
    <s v="6.3.19"/>
    <s v="2019-0159"/>
    <x v="338"/>
    <x v="55"/>
    <m/>
    <m/>
    <n v="1"/>
    <s v="Qty column"/>
    <x v="1"/>
    <s v=""/>
  </r>
  <r>
    <s v="GST"/>
    <n v="7139"/>
    <s v="6.3.19"/>
    <s v="2019-0160"/>
    <x v="470"/>
    <x v="131"/>
    <m/>
    <n v="2"/>
    <n v="2"/>
    <s v="Qty column"/>
    <x v="0"/>
    <s v="CHALLAN!row 7187 'CANCEL'"/>
  </r>
  <r>
    <s v="GST"/>
    <n v="7140"/>
    <s v="6.3.19"/>
    <s v="2019-0160"/>
    <x v="471"/>
    <x v="479"/>
    <m/>
    <n v="2"/>
    <n v="2"/>
    <s v="Qty column"/>
    <x v="0"/>
    <s v="CHALLAN!row 7187 'CANCEL'"/>
  </r>
  <r>
    <s v="GST"/>
    <n v="7141"/>
    <s v="6.3.19"/>
    <s v="2019-0160"/>
    <x v="472"/>
    <x v="58"/>
    <m/>
    <n v="2"/>
    <n v="2"/>
    <s v="Qty column"/>
    <x v="0"/>
    <s v="CHALLAN!row 7187 'CANCEL'"/>
  </r>
  <r>
    <s v="GST"/>
    <n v="7142"/>
    <s v="6.3.19"/>
    <s v="2019-0160"/>
    <x v="473"/>
    <x v="32"/>
    <m/>
    <n v="2"/>
    <n v="2"/>
    <s v="Qty column"/>
    <x v="0"/>
    <s v="CHALLAN!row 7187 'CANCEL'"/>
  </r>
  <r>
    <s v="GST"/>
    <n v="7143"/>
    <s v="6.3.19"/>
    <s v="2019-0160"/>
    <x v="143"/>
    <x v="137"/>
    <m/>
    <n v="3"/>
    <n v="3"/>
    <s v="Qty column"/>
    <x v="0"/>
    <s v="CHALLAN!row 7187 'CANCEL'"/>
  </r>
  <r>
    <s v="GST"/>
    <n v="7144"/>
    <s v="6.3.19"/>
    <s v="2019-0160"/>
    <x v="60"/>
    <x v="57"/>
    <n v="1"/>
    <n v="4"/>
    <n v="4"/>
    <s v="D x E"/>
    <x v="0"/>
    <s v="CHALLAN!row 7187 'CANCEL'"/>
  </r>
  <r>
    <s v="GST"/>
    <n v="7145"/>
    <s v="6.3.19"/>
    <s v="2019-0160"/>
    <x v="21"/>
    <x v="21"/>
    <m/>
    <n v="2"/>
    <n v="2"/>
    <s v="Qty column"/>
    <x v="0"/>
    <s v="CHALLAN!row 7187 'CANCEL'"/>
  </r>
  <r>
    <s v="GST"/>
    <n v="7146"/>
    <s v="6.3.19"/>
    <s v="2019-0160"/>
    <x v="261"/>
    <x v="247"/>
    <m/>
    <n v="2"/>
    <n v="2"/>
    <s v="Qty column"/>
    <x v="0"/>
    <s v="CHALLAN!row 7187 'CANCEL'"/>
  </r>
  <r>
    <s v="GST"/>
    <n v="7147"/>
    <s v="6.3.19"/>
    <s v="2019-0160"/>
    <x v="190"/>
    <x v="184"/>
    <m/>
    <n v="2"/>
    <n v="2"/>
    <s v="Qty column"/>
    <x v="0"/>
    <s v="CHALLAN!row 7187 'CANCEL'"/>
  </r>
  <r>
    <s v="GST"/>
    <n v="7148"/>
    <s v="6.3.19"/>
    <s v="2019-0160"/>
    <x v="81"/>
    <x v="76"/>
    <m/>
    <n v="4"/>
    <n v="4"/>
    <s v="Qty column"/>
    <x v="0"/>
    <s v="CHALLAN!row 7187 'CANCEL'"/>
  </r>
  <r>
    <s v="GST"/>
    <n v="7150"/>
    <s v="6.3.19"/>
    <s v="2019-0160"/>
    <x v="32"/>
    <x v="32"/>
    <n v="1"/>
    <n v="4"/>
    <n v="4"/>
    <s v="D x E"/>
    <x v="0"/>
    <s v="CHALLAN!row 7187 'CANCEL'"/>
  </r>
  <r>
    <s v="GST"/>
    <n v="7151"/>
    <s v="6.3.19"/>
    <s v="2019-0160"/>
    <x v="61"/>
    <x v="58"/>
    <n v="1"/>
    <n v="4"/>
    <n v="4"/>
    <s v="D x E"/>
    <x v="0"/>
    <s v="CHALLAN!row 7187 'CANCEL'"/>
  </r>
  <r>
    <s v="GST"/>
    <n v="7155"/>
    <s v="6.3.19"/>
    <s v="2019-0160"/>
    <x v="211"/>
    <x v="204"/>
    <m/>
    <n v="10"/>
    <n v="10"/>
    <s v="Qty column"/>
    <x v="0"/>
    <s v="CHALLAN!row 7187 'CANCEL'"/>
  </r>
  <r>
    <s v="GST"/>
    <n v="7157"/>
    <s v="6.3.19"/>
    <s v="2019-0160"/>
    <x v="19"/>
    <x v="122"/>
    <m/>
    <n v="5"/>
    <n v="5"/>
    <s v="Qty column"/>
    <x v="0"/>
    <s v="CHALLAN!row 7187 'CANCEL'"/>
  </r>
  <r>
    <s v="GST"/>
    <n v="7158"/>
    <s v="6.3.19"/>
    <s v="2019-0160"/>
    <x v="322"/>
    <x v="296"/>
    <m/>
    <n v="2"/>
    <n v="2"/>
    <s v="Qty column"/>
    <x v="0"/>
    <s v="CHALLAN!row 7187 'CANCEL'"/>
  </r>
  <r>
    <s v="GST"/>
    <n v="7159"/>
    <s v="6.3.19"/>
    <s v="2019-0160"/>
    <x v="474"/>
    <x v="296"/>
    <m/>
    <n v="2"/>
    <n v="2"/>
    <s v="Qty column"/>
    <x v="0"/>
    <s v="CHALLAN!row 7187 'CANCEL'"/>
  </r>
  <r>
    <s v="GST"/>
    <n v="7160"/>
    <s v="6.3.19"/>
    <s v="2019-0160"/>
    <x v="206"/>
    <x v="355"/>
    <m/>
    <n v="2"/>
    <n v="2"/>
    <s v="Qty column"/>
    <x v="0"/>
    <s v="CHALLAN!row 7187 'CANCEL'"/>
  </r>
  <r>
    <s v="GST"/>
    <n v="7163"/>
    <s v="6.3.19"/>
    <s v="2019-0160"/>
    <x v="475"/>
    <x v="421"/>
    <n v="1"/>
    <n v="25"/>
    <n v="25"/>
    <s v="D x E"/>
    <x v="0"/>
    <s v="CHALLAN!row 7187 'CANCEL'"/>
  </r>
  <r>
    <s v="GST"/>
    <n v="7164"/>
    <s v="6.3.19"/>
    <s v="2019-0160"/>
    <x v="243"/>
    <x v="281"/>
    <m/>
    <n v="20"/>
    <n v="20"/>
    <s v="Qty column"/>
    <x v="0"/>
    <s v="CHALLAN!row 7187 'CANCEL'"/>
  </r>
  <r>
    <s v="GST"/>
    <n v="7165"/>
    <s v="6.3.19"/>
    <s v="2019-0160"/>
    <x v="302"/>
    <x v="291"/>
    <m/>
    <n v="20"/>
    <n v="20"/>
    <s v="Qty column"/>
    <x v="0"/>
    <s v="CHALLAN!row 7187 'CANCEL'"/>
  </r>
  <r>
    <s v="GST"/>
    <n v="7166"/>
    <s v="6.3.19"/>
    <s v="2019-0160"/>
    <x v="303"/>
    <x v="292"/>
    <m/>
    <n v="20"/>
    <n v="20"/>
    <s v="Qty column"/>
    <x v="0"/>
    <s v="CHALLAN!row 7187 'CANCEL'"/>
  </r>
  <r>
    <s v="GST"/>
    <n v="7167"/>
    <s v="6.3.19"/>
    <s v="2019-0160"/>
    <x v="435"/>
    <x v="421"/>
    <m/>
    <n v="15"/>
    <n v="15"/>
    <s v="Qty column"/>
    <x v="0"/>
    <s v="CHALLAN!row 7187 'CANCEL'"/>
  </r>
  <r>
    <s v="GST"/>
    <n v="7168"/>
    <s v="6.3.19"/>
    <s v="2019-0160"/>
    <x v="295"/>
    <x v="282"/>
    <m/>
    <n v="15"/>
    <n v="15"/>
    <s v="Qty column"/>
    <x v="0"/>
    <s v="CHALLAN!row 7187 'CANCEL'"/>
  </r>
  <r>
    <s v="GST"/>
    <n v="7169"/>
    <s v="6.3.19"/>
    <s v="2019-0160"/>
    <x v="476"/>
    <x v="480"/>
    <m/>
    <n v="15"/>
    <n v="15"/>
    <s v="Qty column"/>
    <x v="0"/>
    <s v="CHALLAN!row 7187 'CANCEL'"/>
  </r>
  <r>
    <s v="GST"/>
    <n v="7170"/>
    <s v="6.3.19"/>
    <s v="2019-0160"/>
    <x v="344"/>
    <x v="290"/>
    <m/>
    <n v="15"/>
    <n v="15"/>
    <s v="Qty column"/>
    <x v="0"/>
    <s v="CHALLAN!row 7187 'CANCEL'"/>
  </r>
  <r>
    <s v="GST"/>
    <n v="7171"/>
    <s v="6.3.19"/>
    <s v="2019-0160"/>
    <x v="304"/>
    <x v="293"/>
    <m/>
    <n v="15"/>
    <n v="15"/>
    <s v="Qty column"/>
    <x v="0"/>
    <s v="CHALLAN!row 7187 'CANCEL'"/>
  </r>
  <r>
    <s v="GST"/>
    <n v="7174"/>
    <s v="6.3.19"/>
    <s v="2019-0160"/>
    <x v="237"/>
    <x v="226"/>
    <n v="1"/>
    <n v="4"/>
    <n v="4"/>
    <s v="D x E"/>
    <x v="0"/>
    <s v="CHALLAN!row 7187 'CANCEL'"/>
  </r>
  <r>
    <s v="GST"/>
    <n v="7175"/>
    <s v="6.3.19"/>
    <s v="2019-0160"/>
    <x v="467"/>
    <x v="476"/>
    <m/>
    <n v="2"/>
    <n v="2"/>
    <s v="Qty column"/>
    <x v="0"/>
    <s v="CHALLAN!row 7187 'CANCEL'"/>
  </r>
  <r>
    <s v="GST"/>
    <n v="7176"/>
    <s v="6.3.19"/>
    <s v="2019-0160"/>
    <x v="234"/>
    <x v="263"/>
    <n v="1"/>
    <n v="5"/>
    <n v="5"/>
    <s v="D x E"/>
    <x v="0"/>
    <s v="CHALLAN!row 7187 'CANCEL'"/>
  </r>
  <r>
    <s v="GST"/>
    <n v="7179"/>
    <s v="6.3.19"/>
    <s v="2019-0160"/>
    <x v="401"/>
    <x v="391"/>
    <m/>
    <n v="10"/>
    <n v="10"/>
    <s v="Qty column"/>
    <x v="0"/>
    <s v="CHALLAN!row 7187 'CANCEL'"/>
  </r>
  <r>
    <s v="GST"/>
    <n v="7180"/>
    <s v="6.3.19"/>
    <s v="2019-0160"/>
    <x v="246"/>
    <x v="235"/>
    <m/>
    <n v="10"/>
    <n v="10"/>
    <s v="Qty column"/>
    <x v="0"/>
    <s v="CHALLAN!row 7187 'CANCEL'"/>
  </r>
  <r>
    <s v="GST"/>
    <n v="7181"/>
    <s v="6.3.19"/>
    <s v="2019-0160"/>
    <x v="84"/>
    <x v="79"/>
    <m/>
    <n v="20"/>
    <n v="20"/>
    <s v="Qty column"/>
    <x v="0"/>
    <s v="CHALLAN!row 7187 'CANCEL'"/>
  </r>
  <r>
    <s v="GST"/>
    <n v="7184"/>
    <s v="6.3.19"/>
    <s v="2019-0160"/>
    <x v="150"/>
    <x v="481"/>
    <m/>
    <n v="5"/>
    <n v="5"/>
    <s v="Qty column"/>
    <x v="0"/>
    <s v="CHALLAN!row 7187 'CANCEL'"/>
  </r>
  <r>
    <s v="GST"/>
    <n v="7185"/>
    <s v="6.3.19"/>
    <s v="2019-0160"/>
    <x v="297"/>
    <x v="390"/>
    <m/>
    <n v="5"/>
    <n v="5"/>
    <s v="Qty column"/>
    <x v="0"/>
    <s v="CHALLAN!row 7187 'CANCEL'"/>
  </r>
  <r>
    <s v="GST"/>
    <n v="7213"/>
    <s v="06.03.19"/>
    <s v="2019-0161"/>
    <x v="115"/>
    <x v="109"/>
    <n v="1"/>
    <n v="25"/>
    <n v="25"/>
    <s v="D x E"/>
    <x v="1"/>
    <s v=""/>
  </r>
  <r>
    <s v="GST"/>
    <n v="7215"/>
    <s v="06.03.19"/>
    <s v="2019-0161"/>
    <x v="358"/>
    <x v="347"/>
    <m/>
    <m/>
    <n v="100"/>
    <s v="Qty column"/>
    <x v="1"/>
    <s v=""/>
  </r>
  <r>
    <s v="GST"/>
    <n v="7217"/>
    <s v="06.03.19"/>
    <s v="2019-0161"/>
    <x v="477"/>
    <x v="159"/>
    <m/>
    <m/>
    <n v="60"/>
    <s v="Qty column"/>
    <x v="1"/>
    <s v=""/>
  </r>
  <r>
    <s v="GST"/>
    <n v="7218"/>
    <s v="06.03.19"/>
    <s v="2019-0161"/>
    <x v="478"/>
    <x v="482"/>
    <m/>
    <m/>
    <n v="100"/>
    <s v="Qty column"/>
    <x v="1"/>
    <s v=""/>
  </r>
  <r>
    <s v="GST"/>
    <n v="7250"/>
    <s v="6.3.19"/>
    <s v="2019-0162"/>
    <x v="255"/>
    <x v="55"/>
    <n v="3"/>
    <n v="10"/>
    <n v="30"/>
    <s v="D x E"/>
    <x v="1"/>
    <s v=""/>
  </r>
  <r>
    <s v="GST"/>
    <n v="7292"/>
    <s v="06.03.19"/>
    <s v="2019-0163"/>
    <x v="479"/>
    <x v="483"/>
    <m/>
    <m/>
    <n v="256"/>
    <s v="Qty column"/>
    <x v="0"/>
    <s v="CHALLAN!row 7304 'CANCEL'"/>
  </r>
  <r>
    <s v="GST"/>
    <n v="7293"/>
    <s v="06.03.19"/>
    <s v="2019-0163"/>
    <x v="480"/>
    <x v="484"/>
    <m/>
    <m/>
    <n v="200"/>
    <s v="Qty column"/>
    <x v="0"/>
    <s v="CHALLAN!row 7304 'CANCEL'"/>
  </r>
  <r>
    <s v="GST"/>
    <n v="7294"/>
    <s v="06.03.19"/>
    <s v="2019-0163"/>
    <x v="481"/>
    <x v="485"/>
    <m/>
    <m/>
    <n v="200"/>
    <s v="Qty column"/>
    <x v="0"/>
    <s v="CHALLAN!row 7304 'CANCEL'"/>
  </r>
  <r>
    <s v="GST"/>
    <n v="7295"/>
    <s v="06.03.19"/>
    <s v="2019-0163"/>
    <x v="482"/>
    <x v="486"/>
    <m/>
    <m/>
    <n v="200"/>
    <s v="Qty column"/>
    <x v="0"/>
    <s v="CHALLAN!row 7304 'CANCEL'"/>
  </r>
  <r>
    <s v="GST"/>
    <n v="7296"/>
    <s v="06.03.19"/>
    <s v="2019-0163"/>
    <x v="483"/>
    <x v="486"/>
    <m/>
    <m/>
    <n v="200"/>
    <s v="Qty column"/>
    <x v="0"/>
    <s v="CHALLAN!row 7304 'CANCEL'"/>
  </r>
  <r>
    <s v="GST"/>
    <n v="7297"/>
    <s v="06.03.19"/>
    <s v="2019-0163"/>
    <x v="484"/>
    <x v="486"/>
    <m/>
    <m/>
    <n v="200"/>
    <s v="Qty column"/>
    <x v="0"/>
    <s v="CHALLAN!row 7304 'CANCEL'"/>
  </r>
  <r>
    <s v="GST"/>
    <n v="7298"/>
    <s v="06.03.19"/>
    <s v="2019-0163"/>
    <x v="438"/>
    <x v="423"/>
    <m/>
    <m/>
    <n v="500"/>
    <s v="Qty column"/>
    <x v="0"/>
    <s v="CHALLAN!row 7304 'CANCEL'"/>
  </r>
  <r>
    <s v="GST"/>
    <n v="7299"/>
    <s v="06.03.19"/>
    <s v="2019-0163"/>
    <x v="438"/>
    <x v="424"/>
    <m/>
    <m/>
    <n v="500"/>
    <s v="Qty column"/>
    <x v="0"/>
    <s v="CHALLAN!row 7304 'CANCEL'"/>
  </r>
  <r>
    <s v="GST"/>
    <n v="7300"/>
    <s v="06.03.19"/>
    <s v="2019-0163"/>
    <x v="438"/>
    <x v="425"/>
    <m/>
    <m/>
    <n v="500"/>
    <s v="Qty column"/>
    <x v="0"/>
    <s v="CHALLAN!row 7304 'CANCEL'"/>
  </r>
  <r>
    <s v="GST"/>
    <n v="7301"/>
    <s v="06.03.19"/>
    <s v="2019-0163"/>
    <x v="485"/>
    <x v="487"/>
    <m/>
    <m/>
    <n v="200"/>
    <s v="Qty column"/>
    <x v="0"/>
    <s v="CHALLAN!row 7304 'CANCEL'"/>
  </r>
  <r>
    <s v="GST"/>
    <n v="7302"/>
    <s v="06.03.19"/>
    <s v="2019-0163"/>
    <x v="486"/>
    <x v="488"/>
    <m/>
    <m/>
    <n v="200"/>
    <s v="Qty column"/>
    <x v="0"/>
    <s v="CHALLAN!row 7304 'CANCEL'"/>
  </r>
  <r>
    <s v="GST"/>
    <n v="7329"/>
    <s v="06.03.19"/>
    <s v="2019-0164"/>
    <x v="487"/>
    <x v="55"/>
    <m/>
    <m/>
    <n v="100"/>
    <s v="Qty column"/>
    <x v="0"/>
    <s v="CHALLAN!row 7341 'CANCEL'"/>
  </r>
  <r>
    <s v="GST"/>
    <n v="7330"/>
    <s v="06.03.19"/>
    <s v="2019-0164"/>
    <x v="488"/>
    <x v="55"/>
    <m/>
    <m/>
    <n v="100"/>
    <s v="Qty column"/>
    <x v="0"/>
    <s v="CHALLAN!row 7341 'CANCEL'"/>
  </r>
  <r>
    <s v="GST"/>
    <n v="7331"/>
    <s v="06.03.19"/>
    <s v="2019-0164"/>
    <x v="489"/>
    <x v="55"/>
    <m/>
    <m/>
    <n v="100"/>
    <s v="Qty column"/>
    <x v="0"/>
    <s v="CHALLAN!row 7341 'CANCEL'"/>
  </r>
  <r>
    <s v="GST"/>
    <n v="7366"/>
    <s v="07.03.19"/>
    <s v="2019-0165"/>
    <x v="376"/>
    <x v="369"/>
    <n v="1"/>
    <n v="5"/>
    <n v="5"/>
    <s v="D x E"/>
    <x v="1"/>
    <s v=""/>
  </r>
  <r>
    <s v="GST"/>
    <n v="7367"/>
    <s v="07.03.19"/>
    <s v="2019-0165"/>
    <x v="376"/>
    <x v="369"/>
    <n v="2"/>
    <n v="1"/>
    <n v="2"/>
    <s v="D x E"/>
    <x v="1"/>
    <s v=""/>
  </r>
  <r>
    <s v="GST"/>
    <n v="7368"/>
    <s v="07.03.19"/>
    <s v="2019-0165"/>
    <x v="192"/>
    <x v="185"/>
    <n v="1"/>
    <n v="5"/>
    <n v="5"/>
    <s v="D x E"/>
    <x v="1"/>
    <s v=""/>
  </r>
  <r>
    <s v="GST"/>
    <n v="7404"/>
    <s v="07.03.19"/>
    <s v="2019-0166"/>
    <x v="337"/>
    <x v="306"/>
    <n v="5"/>
    <n v="1"/>
    <n v="5"/>
    <s v="D x E"/>
    <x v="1"/>
    <s v=""/>
  </r>
  <r>
    <s v="GST"/>
    <n v="7405"/>
    <s v="07.03.19"/>
    <s v="2019-0166"/>
    <x v="11"/>
    <x v="11"/>
    <n v="2"/>
    <n v="5"/>
    <n v="10"/>
    <s v="D x E"/>
    <x v="1"/>
    <s v=""/>
  </r>
  <r>
    <s v="GST"/>
    <n v="7406"/>
    <s v="07.03.19"/>
    <s v="2019-0166"/>
    <x v="33"/>
    <x v="33"/>
    <n v="1"/>
    <n v="5"/>
    <n v="5"/>
    <s v="D x E"/>
    <x v="1"/>
    <s v=""/>
  </r>
  <r>
    <s v="GST"/>
    <n v="7407"/>
    <s v="07.03.19"/>
    <s v="2019-0166"/>
    <x v="34"/>
    <x v="34"/>
    <n v="1"/>
    <n v="5"/>
    <n v="5"/>
    <s v="D x E"/>
    <x v="1"/>
    <s v=""/>
  </r>
  <r>
    <s v="GST"/>
    <n v="7408"/>
    <s v="07.03.19"/>
    <s v="2019-0166"/>
    <x v="218"/>
    <x v="209"/>
    <n v="1"/>
    <n v="5"/>
    <n v="5"/>
    <s v="D x E"/>
    <x v="1"/>
    <s v=""/>
  </r>
  <r>
    <s v="GST"/>
    <n v="7409"/>
    <s v="07.03.19"/>
    <s v="2019-0166"/>
    <x v="39"/>
    <x v="39"/>
    <n v="1"/>
    <n v="5"/>
    <n v="5"/>
    <s v="D x E"/>
    <x v="1"/>
    <s v=""/>
  </r>
  <r>
    <s v="GST"/>
    <n v="7410"/>
    <s v="07.03.19"/>
    <s v="2019-0166"/>
    <x v="47"/>
    <x v="47"/>
    <n v="1"/>
    <n v="5"/>
    <n v="5"/>
    <s v="D x E"/>
    <x v="1"/>
    <s v=""/>
  </r>
  <r>
    <s v="GST"/>
    <n v="7411"/>
    <s v="07.03.19"/>
    <s v="2019-0166"/>
    <x v="171"/>
    <x v="166"/>
    <n v="1"/>
    <n v="5"/>
    <n v="5"/>
    <s v="D x E"/>
    <x v="1"/>
    <s v=""/>
  </r>
  <r>
    <s v="GST"/>
    <n v="7412"/>
    <s v="07.03.19"/>
    <s v="2019-0166"/>
    <x v="15"/>
    <x v="15"/>
    <n v="2"/>
    <n v="5"/>
    <n v="10"/>
    <s v="D x E"/>
    <x v="1"/>
    <s v=""/>
  </r>
  <r>
    <s v="GST"/>
    <n v="7413"/>
    <s v="07.03.19"/>
    <s v="2019-0166"/>
    <x v="395"/>
    <x v="384"/>
    <n v="1"/>
    <n v="5"/>
    <n v="5"/>
    <s v="D x E"/>
    <x v="1"/>
    <s v=""/>
  </r>
  <r>
    <s v="GST"/>
    <n v="7414"/>
    <s v="07.03.19"/>
    <s v="2019-0166"/>
    <x v="222"/>
    <x v="165"/>
    <n v="1"/>
    <n v="5"/>
    <n v="5"/>
    <s v="D x E"/>
    <x v="1"/>
    <s v=""/>
  </r>
  <r>
    <s v="GST"/>
    <n v="7416"/>
    <s v="07.03.19"/>
    <s v="2019-0166"/>
    <x v="356"/>
    <x v="342"/>
    <n v="1"/>
    <n v="4"/>
    <n v="4"/>
    <s v="D x E"/>
    <x v="1"/>
    <s v=""/>
  </r>
  <r>
    <s v="GST"/>
    <n v="7417"/>
    <s v="07.03.19"/>
    <s v="2019-0166"/>
    <x v="19"/>
    <x v="19"/>
    <n v="1"/>
    <n v="4"/>
    <n v="4"/>
    <s v="D x E"/>
    <x v="1"/>
    <s v=""/>
  </r>
  <r>
    <s v="GST"/>
    <n v="7418"/>
    <s v="07.03.19"/>
    <s v="2019-0166"/>
    <x v="32"/>
    <x v="32"/>
    <n v="1"/>
    <n v="4"/>
    <n v="4"/>
    <s v="D x E"/>
    <x v="1"/>
    <s v=""/>
  </r>
  <r>
    <s v="GST"/>
    <n v="7419"/>
    <s v="07.03.19"/>
    <s v="2019-0166"/>
    <x v="28"/>
    <x v="28"/>
    <n v="1"/>
    <n v="4"/>
    <n v="4"/>
    <s v="D x E"/>
    <x v="1"/>
    <s v=""/>
  </r>
  <r>
    <s v="GST"/>
    <n v="7420"/>
    <s v="07.03.19"/>
    <s v="2019-0166"/>
    <x v="60"/>
    <x v="57"/>
    <n v="1"/>
    <n v="4"/>
    <n v="4"/>
    <s v="D x E"/>
    <x v="1"/>
    <s v=""/>
  </r>
  <r>
    <s v="GST"/>
    <n v="7421"/>
    <s v="07.03.19"/>
    <s v="2019-0166"/>
    <x v="21"/>
    <x v="21"/>
    <n v="1"/>
    <n v="4"/>
    <n v="4"/>
    <s v="D x E"/>
    <x v="1"/>
    <s v=""/>
  </r>
  <r>
    <s v="GST"/>
    <n v="7423"/>
    <s v="07.03.19"/>
    <s v="2019-0166"/>
    <x v="122"/>
    <x v="116"/>
    <n v="1"/>
    <n v="10"/>
    <n v="10"/>
    <s v="D x E"/>
    <x v="1"/>
    <s v=""/>
  </r>
  <r>
    <s v="GST"/>
    <n v="7424"/>
    <s v="07.03.19"/>
    <s v="2019-0166"/>
    <x v="293"/>
    <x v="233"/>
    <n v="1"/>
    <n v="10"/>
    <n v="10"/>
    <s v="D x E"/>
    <x v="1"/>
    <s v=""/>
  </r>
  <r>
    <s v="GST"/>
    <n v="7455"/>
    <s v="07.03.19"/>
    <s v="2019-0167"/>
    <x v="88"/>
    <x v="22"/>
    <n v="2"/>
    <n v="50"/>
    <n v="100"/>
    <s v="D x E"/>
    <x v="1"/>
    <s v=""/>
  </r>
  <r>
    <s v="GST"/>
    <n v="7456"/>
    <s v="07.03.19"/>
    <s v="2019-0167"/>
    <x v="89"/>
    <x v="22"/>
    <n v="2"/>
    <n v="50"/>
    <n v="100"/>
    <s v="D x E"/>
    <x v="1"/>
    <s v=""/>
  </r>
  <r>
    <s v="GST"/>
    <n v="7457"/>
    <s v="07.03.19"/>
    <s v="2019-0167"/>
    <x v="90"/>
    <x v="22"/>
    <n v="3"/>
    <n v="50"/>
    <n v="150"/>
    <s v="D x E"/>
    <x v="1"/>
    <s v=""/>
  </r>
  <r>
    <s v="GST"/>
    <n v="7461"/>
    <s v="07.03.19"/>
    <s v="2019-0167"/>
    <x v="111"/>
    <x v="105"/>
    <n v="2"/>
    <n v="5"/>
    <n v="10"/>
    <s v="D x E"/>
    <x v="1"/>
    <s v=""/>
  </r>
  <r>
    <s v="GST"/>
    <n v="7462"/>
    <s v="07.03.19"/>
    <s v="2019-0167"/>
    <x v="41"/>
    <x v="41"/>
    <n v="1"/>
    <n v="5"/>
    <n v="5"/>
    <s v="D x E"/>
    <x v="1"/>
    <s v=""/>
  </r>
  <r>
    <s v="GST"/>
    <n v="7464"/>
    <s v="07.03.19"/>
    <s v="2019-0167"/>
    <x v="241"/>
    <x v="55"/>
    <n v="1"/>
    <n v="10"/>
    <n v="10"/>
    <s v="D x E"/>
    <x v="1"/>
    <s v=""/>
  </r>
  <r>
    <s v="GST"/>
    <n v="7465"/>
    <s v="07.03.19"/>
    <s v="2019-0167"/>
    <x v="86"/>
    <x v="55"/>
    <n v="1"/>
    <n v="5"/>
    <n v="5"/>
    <s v="D x E"/>
    <x v="1"/>
    <s v=""/>
  </r>
  <r>
    <s v="GST"/>
    <n v="7467"/>
    <s v="07.03.19"/>
    <s v="2019-0167"/>
    <x v="175"/>
    <x v="171"/>
    <n v="1"/>
    <m/>
    <n v="2000"/>
    <s v="Qty column"/>
    <x v="1"/>
    <s v=""/>
  </r>
  <r>
    <s v="GST"/>
    <n v="7469"/>
    <s v="07.03.19"/>
    <s v="2019-0167"/>
    <x v="254"/>
    <x v="240"/>
    <n v="1"/>
    <n v="10"/>
    <n v="10"/>
    <s v="D x E"/>
    <x v="1"/>
    <s v=""/>
  </r>
  <r>
    <s v="GST"/>
    <n v="7470"/>
    <s v="07.03.19"/>
    <s v="2019-0167"/>
    <x v="122"/>
    <x v="116"/>
    <n v="1"/>
    <n v="10"/>
    <n v="10"/>
    <s v="D x E"/>
    <x v="1"/>
    <s v=""/>
  </r>
  <r>
    <s v="GST"/>
    <n v="7471"/>
    <s v="07.03.19"/>
    <s v="2019-0167"/>
    <x v="103"/>
    <x v="233"/>
    <n v="1"/>
    <n v="10"/>
    <n v="10"/>
    <s v="D x E"/>
    <x v="1"/>
    <s v=""/>
  </r>
  <r>
    <s v="GST"/>
    <n v="7472"/>
    <s v="07.03.19"/>
    <s v="2019-0167"/>
    <x v="141"/>
    <x v="215"/>
    <n v="1"/>
    <n v="10"/>
    <n v="10"/>
    <s v="D x E"/>
    <x v="1"/>
    <s v=""/>
  </r>
  <r>
    <s v="GST"/>
    <n v="7473"/>
    <s v="07.03.19"/>
    <s v="2019-0167"/>
    <x v="91"/>
    <x v="154"/>
    <n v="1"/>
    <n v="10"/>
    <n v="10"/>
    <s v="D x E"/>
    <x v="1"/>
    <s v=""/>
  </r>
  <r>
    <s v="GST"/>
    <n v="7474"/>
    <s v="07.03.19"/>
    <s v="2019-0167"/>
    <x v="464"/>
    <x v="471"/>
    <n v="1"/>
    <n v="10"/>
    <n v="10"/>
    <s v="D x E"/>
    <x v="1"/>
    <s v=""/>
  </r>
  <r>
    <s v="GST"/>
    <n v="7475"/>
    <s v="07.03.19"/>
    <s v="2019-0167"/>
    <x v="105"/>
    <x v="241"/>
    <n v="1"/>
    <n v="10"/>
    <n v="10"/>
    <s v="D x E"/>
    <x v="1"/>
    <s v=""/>
  </r>
  <r>
    <s v="GST"/>
    <n v="7478"/>
    <s v="07.03.19"/>
    <s v="2019-0167"/>
    <x v="62"/>
    <x v="59"/>
    <n v="2"/>
    <n v="30"/>
    <n v="60"/>
    <s v="D x E"/>
    <x v="1"/>
    <s v=""/>
  </r>
  <r>
    <s v="GST"/>
    <n v="7480"/>
    <s v="07.03.19"/>
    <s v="2019-0167"/>
    <x v="22"/>
    <x v="22"/>
    <n v="6"/>
    <n v="2"/>
    <n v="12"/>
    <s v="D x E"/>
    <x v="1"/>
    <s v=""/>
  </r>
  <r>
    <s v="GST"/>
    <n v="7481"/>
    <s v="07.03.19"/>
    <s v="2019-0167"/>
    <x v="490"/>
    <x v="55"/>
    <m/>
    <m/>
    <n v="20"/>
    <s v="Qty column"/>
    <x v="1"/>
    <s v=""/>
  </r>
  <r>
    <s v="GST"/>
    <n v="7482"/>
    <s v="07.03.19"/>
    <s v="2019-0167"/>
    <x v="163"/>
    <x v="22"/>
    <n v="1"/>
    <n v="10"/>
    <n v="10"/>
    <s v="D x E"/>
    <x v="1"/>
    <s v=""/>
  </r>
  <r>
    <s v="GST"/>
    <n v="7484"/>
    <s v="07.03.19"/>
    <s v="2019-0167"/>
    <x v="151"/>
    <x v="143"/>
    <n v="2"/>
    <n v="4"/>
    <n v="8"/>
    <s v="D x E"/>
    <x v="1"/>
    <s v=""/>
  </r>
  <r>
    <s v="GST"/>
    <n v="7517"/>
    <s v="08.03.19"/>
    <s v="2019-0168"/>
    <x v="78"/>
    <x v="73"/>
    <n v="2"/>
    <n v="5"/>
    <n v="10"/>
    <s v="D x E"/>
    <x v="1"/>
    <s v=""/>
  </r>
  <r>
    <s v="GST"/>
    <n v="7519"/>
    <s v="08.03.19"/>
    <s v="2019-0168"/>
    <x v="107"/>
    <x v="101"/>
    <n v="2"/>
    <n v="10"/>
    <n v="20"/>
    <s v="D x E"/>
    <x v="1"/>
    <s v=""/>
  </r>
  <r>
    <s v="GST"/>
    <n v="7521"/>
    <s v="08.03.19"/>
    <s v="2019-0168"/>
    <x v="491"/>
    <x v="489"/>
    <n v="2"/>
    <n v="1"/>
    <n v="2"/>
    <s v="D x E"/>
    <x v="1"/>
    <s v=""/>
  </r>
  <r>
    <s v="GST"/>
    <n v="7522"/>
    <s v="08.03.19"/>
    <s v="2019-0168"/>
    <x v="492"/>
    <x v="490"/>
    <n v="3"/>
    <n v="1"/>
    <n v="3"/>
    <s v="D x E"/>
    <x v="1"/>
    <s v=""/>
  </r>
  <r>
    <s v="GST"/>
    <n v="7525"/>
    <s v="08.03.19"/>
    <s v="2019-0168"/>
    <x v="493"/>
    <x v="55"/>
    <n v="1"/>
    <n v="44"/>
    <n v="44"/>
    <s v="D x E"/>
    <x v="1"/>
    <s v=""/>
  </r>
  <r>
    <s v="GST"/>
    <n v="7555"/>
    <s v="08.03.19"/>
    <s v="2019-0169"/>
    <x v="78"/>
    <x v="73"/>
    <n v="2"/>
    <n v="5"/>
    <n v="10"/>
    <s v="D x E"/>
    <x v="1"/>
    <s v=""/>
  </r>
  <r>
    <s v="GST"/>
    <n v="7556"/>
    <s v="08.03.19"/>
    <s v="2019-0169"/>
    <x v="110"/>
    <x v="104"/>
    <n v="1"/>
    <n v="5"/>
    <n v="5"/>
    <s v="D x E"/>
    <x v="1"/>
    <s v=""/>
  </r>
  <r>
    <s v="GST"/>
    <n v="7558"/>
    <s v="08.03.19"/>
    <s v="2019-0169"/>
    <x v="126"/>
    <x v="179"/>
    <n v="1"/>
    <n v="4"/>
    <n v="4"/>
    <s v="D x E"/>
    <x v="1"/>
    <s v=""/>
  </r>
  <r>
    <s v="GST"/>
    <n v="7559"/>
    <s v="08.03.19"/>
    <s v="2019-0169"/>
    <x v="184"/>
    <x v="177"/>
    <n v="1"/>
    <n v="4"/>
    <n v="4"/>
    <s v="D x E"/>
    <x v="1"/>
    <s v=""/>
  </r>
  <r>
    <s v="GST"/>
    <n v="7598"/>
    <s v="08.03.19"/>
    <s v="2019-0170"/>
    <x v="369"/>
    <x v="359"/>
    <m/>
    <m/>
    <n v="3"/>
    <s v="Qty column"/>
    <x v="1"/>
    <s v=""/>
  </r>
  <r>
    <s v="GST"/>
    <n v="7599"/>
    <s v="08.03.19"/>
    <s v="2019-0170"/>
    <x v="494"/>
    <x v="491"/>
    <n v="1"/>
    <m/>
    <n v="1"/>
    <s v="Qty column"/>
    <x v="1"/>
    <s v=""/>
  </r>
  <r>
    <s v="GST"/>
    <n v="7600"/>
    <s v="08.03.19"/>
    <s v="2019-0170"/>
    <x v="73"/>
    <x v="68"/>
    <m/>
    <m/>
    <n v="2"/>
    <s v="Qty column"/>
    <x v="1"/>
    <s v=""/>
  </r>
  <r>
    <s v="GST"/>
    <n v="7601"/>
    <s v="08.03.19"/>
    <s v="2019-0170"/>
    <x v="234"/>
    <x v="263"/>
    <n v="1"/>
    <m/>
    <n v="2"/>
    <s v="Qty column"/>
    <x v="1"/>
    <s v=""/>
  </r>
  <r>
    <s v="GST"/>
    <n v="7602"/>
    <s v="08.03.19"/>
    <s v="2019-0170"/>
    <x v="99"/>
    <x v="121"/>
    <n v="1"/>
    <n v="5"/>
    <n v="5"/>
    <s v="D x E"/>
    <x v="1"/>
    <s v=""/>
  </r>
  <r>
    <s v="GST"/>
    <n v="7603"/>
    <s v="08.03.19"/>
    <s v="2019-0170"/>
    <x v="196"/>
    <x v="189"/>
    <n v="1"/>
    <m/>
    <n v="2"/>
    <s v="Qty column"/>
    <x v="1"/>
    <s v=""/>
  </r>
  <r>
    <s v="GST"/>
    <n v="7604"/>
    <s v="08.03.19"/>
    <s v="2019-0170"/>
    <x v="110"/>
    <x v="104"/>
    <n v="2"/>
    <n v="5"/>
    <n v="10"/>
    <s v="D x E"/>
    <x v="1"/>
    <s v=""/>
  </r>
  <r>
    <s v="GST"/>
    <n v="7605"/>
    <s v="08.03.19"/>
    <s v="2019-0170"/>
    <x v="221"/>
    <x v="212"/>
    <m/>
    <m/>
    <n v="2"/>
    <s v="Qty column"/>
    <x v="1"/>
    <s v=""/>
  </r>
  <r>
    <s v="GST"/>
    <n v="7607"/>
    <s v="08.03.19"/>
    <s v="2019-0170"/>
    <x v="449"/>
    <x v="449"/>
    <n v="1"/>
    <n v="6"/>
    <n v="6"/>
    <s v="D x E"/>
    <x v="1"/>
    <s v=""/>
  </r>
  <r>
    <s v="GST"/>
    <n v="7608"/>
    <s v="08.03.19"/>
    <s v="2019-0170"/>
    <x v="440"/>
    <x v="427"/>
    <n v="1"/>
    <n v="6"/>
    <n v="6"/>
    <s v="D x E"/>
    <x v="1"/>
    <s v=""/>
  </r>
  <r>
    <s v="GST"/>
    <n v="7610"/>
    <s v="08.03.19"/>
    <s v="2019-0170"/>
    <x v="19"/>
    <x v="19"/>
    <m/>
    <m/>
    <n v="2"/>
    <s v="Qty column"/>
    <x v="1"/>
    <s v=""/>
  </r>
  <r>
    <s v="GST"/>
    <n v="7612"/>
    <s v="08.03.19"/>
    <s v="2019-0170"/>
    <x v="284"/>
    <x v="353"/>
    <n v="1"/>
    <m/>
    <n v="3"/>
    <s v="Qty column"/>
    <x v="1"/>
    <s v=""/>
  </r>
  <r>
    <s v="GST"/>
    <n v="7613"/>
    <s v="08.03.19"/>
    <s v="2019-0170"/>
    <x v="253"/>
    <x v="239"/>
    <m/>
    <m/>
    <n v="2"/>
    <s v="Qty column"/>
    <x v="1"/>
    <s v=""/>
  </r>
  <r>
    <s v="GST"/>
    <n v="7614"/>
    <s v="08.03.19"/>
    <s v="2019-0170"/>
    <x v="205"/>
    <x v="198"/>
    <m/>
    <m/>
    <n v="4"/>
    <s v="Qty column"/>
    <x v="1"/>
    <s v=""/>
  </r>
  <r>
    <s v="GST"/>
    <n v="7615"/>
    <s v="08.03.19"/>
    <s v="2019-0170"/>
    <x v="155"/>
    <x v="376"/>
    <m/>
    <m/>
    <n v="3"/>
    <s v="Qty column"/>
    <x v="1"/>
    <s v=""/>
  </r>
  <r>
    <s v="GST"/>
    <n v="7616"/>
    <s v="08.03.19"/>
    <s v="2019-0170"/>
    <x v="442"/>
    <x v="492"/>
    <m/>
    <m/>
    <n v="3"/>
    <s v="Qty column"/>
    <x v="1"/>
    <s v=""/>
  </r>
  <r>
    <s v="GST"/>
    <n v="7617"/>
    <s v="08.03.19"/>
    <s v="2019-0170"/>
    <x v="105"/>
    <x v="241"/>
    <m/>
    <m/>
    <n v="2"/>
    <s v="Qty column"/>
    <x v="1"/>
    <s v=""/>
  </r>
  <r>
    <s v="GST"/>
    <n v="7618"/>
    <s v="08.03.19"/>
    <s v="2019-0170"/>
    <x v="122"/>
    <x v="116"/>
    <n v="1"/>
    <n v="10"/>
    <n v="10"/>
    <s v="D x E"/>
    <x v="1"/>
    <s v=""/>
  </r>
  <r>
    <s v="GST"/>
    <n v="7619"/>
    <s v="08.03.19"/>
    <s v="2019-0170"/>
    <x v="293"/>
    <x v="233"/>
    <n v="1"/>
    <m/>
    <n v="5"/>
    <s v="Qty column"/>
    <x v="1"/>
    <s v=""/>
  </r>
  <r>
    <s v="GST"/>
    <n v="7620"/>
    <s v="08.03.19"/>
    <s v="2019-0170"/>
    <x v="495"/>
    <x v="299"/>
    <m/>
    <m/>
    <n v="5"/>
    <s v="Qty column"/>
    <x v="1"/>
    <s v=""/>
  </r>
  <r>
    <s v="GST"/>
    <n v="7647"/>
    <s v="08.03.19"/>
    <s v="2019-0171"/>
    <x v="496"/>
    <x v="493"/>
    <n v="1"/>
    <n v="20"/>
    <n v="20"/>
    <s v="D x E"/>
    <x v="1"/>
    <s v=""/>
  </r>
  <r>
    <s v="GST"/>
    <n v="7649"/>
    <s v="08.03.19"/>
    <s v="2019-0171"/>
    <x v="58"/>
    <x v="56"/>
    <n v="1"/>
    <n v="100"/>
    <n v="100"/>
    <s v="D x E"/>
    <x v="1"/>
    <s v=""/>
  </r>
  <r>
    <s v="GST"/>
    <n v="7651"/>
    <s v="08.03.19"/>
    <s v="2019-0171"/>
    <x v="228"/>
    <x v="218"/>
    <n v="1"/>
    <n v="4"/>
    <n v="4"/>
    <s v="D x E"/>
    <x v="1"/>
    <s v=""/>
  </r>
  <r>
    <s v="GST"/>
    <n v="7653"/>
    <s v="08.03.19"/>
    <s v="2019-0171"/>
    <x v="330"/>
    <x v="302"/>
    <n v="2"/>
    <n v="2"/>
    <n v="4"/>
    <s v="D x E"/>
    <x v="1"/>
    <s v=""/>
  </r>
  <r>
    <s v="GST"/>
    <n v="7683"/>
    <s v="08.03.19"/>
    <s v="2019-0172"/>
    <x v="330"/>
    <x v="302"/>
    <n v="5"/>
    <n v="2"/>
    <n v="10"/>
    <s v="D x E"/>
    <x v="1"/>
    <s v=""/>
  </r>
  <r>
    <s v="GST"/>
    <n v="7684"/>
    <s v="08.03.19"/>
    <s v="2019-0172"/>
    <x v="22"/>
    <x v="22"/>
    <n v="3"/>
    <n v="2"/>
    <n v="6"/>
    <s v="D x E"/>
    <x v="1"/>
    <s v=""/>
  </r>
  <r>
    <s v="GST"/>
    <n v="7685"/>
    <s v="08.03.19"/>
    <s v="2019-0172"/>
    <x v="492"/>
    <x v="490"/>
    <n v="2"/>
    <n v="1"/>
    <n v="2"/>
    <s v="D x E"/>
    <x v="1"/>
    <s v=""/>
  </r>
  <r>
    <s v="GST"/>
    <n v="7686"/>
    <s v="08.03.19"/>
    <s v="2019-0172"/>
    <x v="497"/>
    <x v="494"/>
    <n v="2"/>
    <n v="1"/>
    <n v="2"/>
    <s v="D x E"/>
    <x v="1"/>
    <s v=""/>
  </r>
  <r>
    <s v="GST"/>
    <n v="7721"/>
    <s v="08.03.19"/>
    <s v="2019-0173"/>
    <x v="47"/>
    <x v="47"/>
    <n v="2"/>
    <n v="5"/>
    <n v="10"/>
    <s v="D x E"/>
    <x v="0"/>
    <s v="CHALLAN!row 7733 'cancel'"/>
  </r>
  <r>
    <s v="GST"/>
    <n v="7747"/>
    <s v="08.03.19"/>
    <s v="2019-0173"/>
    <x v="56"/>
    <x v="10"/>
    <n v="2"/>
    <m/>
    <n v="10"/>
    <s v="Qty column"/>
    <x v="0"/>
    <s v="CHALLAN!row 7733 'cancel'"/>
  </r>
  <r>
    <s v="GST"/>
    <n v="7767"/>
    <s v="10.03.19"/>
    <s v="2019-0174"/>
    <x v="227"/>
    <x v="217"/>
    <m/>
    <m/>
    <n v="1"/>
    <s v="Qty column"/>
    <x v="1"/>
    <s v=""/>
  </r>
  <r>
    <s v="GST"/>
    <n v="7768"/>
    <s v="10.03.19"/>
    <s v="2019-0174"/>
    <x v="179"/>
    <x v="58"/>
    <m/>
    <m/>
    <n v="2"/>
    <s v="Qty column"/>
    <x v="1"/>
    <s v=""/>
  </r>
  <r>
    <s v="GST"/>
    <n v="7769"/>
    <s v="10.03.19"/>
    <s v="2019-0174"/>
    <x v="16"/>
    <x v="16"/>
    <m/>
    <m/>
    <n v="2"/>
    <s v="Qty column"/>
    <x v="1"/>
    <s v=""/>
  </r>
  <r>
    <s v="GST"/>
    <n v="7770"/>
    <s v="10.03.19"/>
    <s v="2019-0174"/>
    <x v="180"/>
    <x v="24"/>
    <m/>
    <m/>
    <n v="2"/>
    <s v="Qty column"/>
    <x v="1"/>
    <s v=""/>
  </r>
  <r>
    <s v="GST"/>
    <n v="7771"/>
    <s v="10.03.19"/>
    <s v="2019-0174"/>
    <x v="181"/>
    <x v="175"/>
    <m/>
    <m/>
    <n v="1"/>
    <s v="Qty column"/>
    <x v="1"/>
    <s v=""/>
  </r>
  <r>
    <s v="GST"/>
    <n v="7772"/>
    <s v="10.03.19"/>
    <s v="2019-0174"/>
    <x v="182"/>
    <x v="176"/>
    <m/>
    <m/>
    <n v="1"/>
    <s v="Qty column"/>
    <x v="1"/>
    <s v=""/>
  </r>
  <r>
    <s v="GST"/>
    <n v="7773"/>
    <s v="10.03.19"/>
    <s v="2019-0174"/>
    <x v="183"/>
    <x v="28"/>
    <m/>
    <m/>
    <n v="1"/>
    <s v="Qty column"/>
    <x v="1"/>
    <s v=""/>
  </r>
  <r>
    <s v="GST"/>
    <n v="7774"/>
    <s v="10.03.19"/>
    <s v="2019-0174"/>
    <x v="472"/>
    <x v="58"/>
    <m/>
    <m/>
    <n v="1"/>
    <s v="Qty column"/>
    <x v="1"/>
    <s v=""/>
  </r>
  <r>
    <s v="GST"/>
    <n v="7775"/>
    <s v="10.03.19"/>
    <s v="2019-0174"/>
    <x v="184"/>
    <x v="177"/>
    <m/>
    <m/>
    <n v="2"/>
    <s v="Qty column"/>
    <x v="1"/>
    <s v=""/>
  </r>
  <r>
    <s v="GST"/>
    <n v="7776"/>
    <s v="10.03.19"/>
    <s v="2019-0174"/>
    <x v="185"/>
    <x v="178"/>
    <m/>
    <m/>
    <n v="1"/>
    <s v="Qty column"/>
    <x v="1"/>
    <s v=""/>
  </r>
  <r>
    <s v="GST"/>
    <n v="7777"/>
    <s v="10.03.19"/>
    <s v="2019-0174"/>
    <x v="25"/>
    <x v="25"/>
    <m/>
    <m/>
    <n v="1"/>
    <s v="Qty column"/>
    <x v="1"/>
    <s v=""/>
  </r>
  <r>
    <s v="GST"/>
    <n v="7778"/>
    <s v="10.03.19"/>
    <s v="2019-0174"/>
    <x v="61"/>
    <x v="58"/>
    <m/>
    <m/>
    <n v="1"/>
    <s v="Qty column"/>
    <x v="1"/>
    <s v=""/>
  </r>
  <r>
    <s v="GST"/>
    <n v="7779"/>
    <s v="10.03.19"/>
    <s v="2019-0174"/>
    <x v="126"/>
    <x v="179"/>
    <m/>
    <m/>
    <n v="1"/>
    <s v="Qty column"/>
    <x v="1"/>
    <s v=""/>
  </r>
  <r>
    <s v="GST"/>
    <n v="7780"/>
    <s v="10.03.19"/>
    <s v="2019-0174"/>
    <x v="187"/>
    <x v="181"/>
    <m/>
    <m/>
    <n v="1"/>
    <s v="Qty column"/>
    <x v="1"/>
    <s v=""/>
  </r>
  <r>
    <s v="GST"/>
    <n v="7781"/>
    <s v="10.03.19"/>
    <s v="2019-0174"/>
    <x v="188"/>
    <x v="182"/>
    <m/>
    <m/>
    <n v="1"/>
    <s v="Qty column"/>
    <x v="1"/>
    <s v=""/>
  </r>
  <r>
    <s v="GST"/>
    <n v="7782"/>
    <s v="10.03.19"/>
    <s v="2019-0174"/>
    <x v="189"/>
    <x v="183"/>
    <m/>
    <m/>
    <n v="1"/>
    <s v="Qty column"/>
    <x v="1"/>
    <s v=""/>
  </r>
  <r>
    <s v="GST"/>
    <n v="7783"/>
    <s v="10.03.19"/>
    <s v="2019-0174"/>
    <x v="21"/>
    <x v="21"/>
    <m/>
    <m/>
    <n v="1"/>
    <s v="Qty column"/>
    <x v="1"/>
    <s v=""/>
  </r>
  <r>
    <s v="GST"/>
    <n v="7785"/>
    <s v="10.03.19"/>
    <s v="2019-0174"/>
    <x v="181"/>
    <x v="303"/>
    <m/>
    <m/>
    <n v="1"/>
    <s v="Qty column"/>
    <x v="1"/>
    <s v=""/>
  </r>
  <r>
    <s v="GST"/>
    <n v="7786"/>
    <s v="10.03.19"/>
    <s v="2019-0174"/>
    <x v="192"/>
    <x v="185"/>
    <m/>
    <m/>
    <n v="2"/>
    <s v="Qty column"/>
    <x v="1"/>
    <s v=""/>
  </r>
  <r>
    <s v="GST"/>
    <n v="7787"/>
    <s v="10.03.19"/>
    <s v="2019-0174"/>
    <x v="38"/>
    <x v="38"/>
    <m/>
    <m/>
    <n v="2"/>
    <s v="Qty column"/>
    <x v="1"/>
    <s v=""/>
  </r>
  <r>
    <s v="GST"/>
    <n v="7788"/>
    <s v="10.03.19"/>
    <s v="2019-0174"/>
    <x v="39"/>
    <x v="39"/>
    <m/>
    <m/>
    <n v="2"/>
    <s v="Qty column"/>
    <x v="1"/>
    <s v=""/>
  </r>
  <r>
    <s v="GST"/>
    <n v="7789"/>
    <s v="10.03.19"/>
    <s v="2019-0174"/>
    <x v="67"/>
    <x v="63"/>
    <m/>
    <m/>
    <n v="1"/>
    <s v="Qty column"/>
    <x v="1"/>
    <s v=""/>
  </r>
  <r>
    <s v="GST"/>
    <n v="7790"/>
    <s v="10.03.19"/>
    <s v="2019-0174"/>
    <x v="116"/>
    <x v="73"/>
    <n v="1"/>
    <n v="5"/>
    <n v="5"/>
    <s v="D x E"/>
    <x v="1"/>
    <s v=""/>
  </r>
  <r>
    <s v="GST"/>
    <n v="7791"/>
    <s v="10.03.19"/>
    <s v="2019-0174"/>
    <x v="71"/>
    <x v="34"/>
    <n v="1"/>
    <n v="5"/>
    <n v="5"/>
    <s v="D x E"/>
    <x v="1"/>
    <s v=""/>
  </r>
  <r>
    <s v="GST"/>
    <n v="7792"/>
    <s v="10.03.19"/>
    <s v="2019-0174"/>
    <x v="268"/>
    <x v="253"/>
    <n v="1"/>
    <n v="5"/>
    <n v="5"/>
    <s v="D x E"/>
    <x v="1"/>
    <s v=""/>
  </r>
  <r>
    <s v="GST"/>
    <n v="7793"/>
    <s v="10.03.19"/>
    <s v="2019-0174"/>
    <x v="136"/>
    <x v="167"/>
    <m/>
    <m/>
    <n v="2"/>
    <s v="Qty column"/>
    <x v="1"/>
    <s v=""/>
  </r>
  <r>
    <s v="GST"/>
    <n v="7794"/>
    <s v="10.03.19"/>
    <s v="2019-0174"/>
    <x v="5"/>
    <x v="5"/>
    <m/>
    <m/>
    <n v="1"/>
    <s v="Qty column"/>
    <x v="1"/>
    <s v=""/>
  </r>
  <r>
    <s v="GST"/>
    <n v="7795"/>
    <s v="10.03.19"/>
    <s v="2019-0174"/>
    <x v="169"/>
    <x v="43"/>
    <n v="1"/>
    <n v="5"/>
    <n v="5"/>
    <s v="D x E"/>
    <x v="1"/>
    <s v=""/>
  </r>
  <r>
    <s v="GST"/>
    <n v="7796"/>
    <s v="10.03.19"/>
    <s v="2019-0174"/>
    <x v="126"/>
    <x v="119"/>
    <m/>
    <m/>
    <n v="1"/>
    <s v="Qty column"/>
    <x v="1"/>
    <s v=""/>
  </r>
  <r>
    <s v="GST"/>
    <n v="7797"/>
    <s v="10.03.19"/>
    <s v="2019-0174"/>
    <x v="411"/>
    <x v="405"/>
    <m/>
    <m/>
    <n v="2"/>
    <s v="Qty column"/>
    <x v="1"/>
    <s v=""/>
  </r>
  <r>
    <s v="GST"/>
    <n v="7798"/>
    <s v="10.03.19"/>
    <s v="2019-0174"/>
    <x v="353"/>
    <x v="339"/>
    <m/>
    <m/>
    <n v="3"/>
    <s v="Qty column"/>
    <x v="1"/>
    <s v=""/>
  </r>
  <r>
    <s v="GST"/>
    <n v="7799"/>
    <s v="10.03.19"/>
    <s v="2019-0174"/>
    <x v="195"/>
    <x v="188"/>
    <m/>
    <m/>
    <n v="1"/>
    <s v="Qty column"/>
    <x v="1"/>
    <s v=""/>
  </r>
  <r>
    <s v="GST"/>
    <n v="7800"/>
    <s v="10.03.19"/>
    <s v="2019-0174"/>
    <x v="79"/>
    <x v="74"/>
    <n v="1"/>
    <n v="5"/>
    <n v="5"/>
    <s v="D x E"/>
    <x v="1"/>
    <s v=""/>
  </r>
  <r>
    <s v="GST"/>
    <n v="7826"/>
    <s v="10.03.19"/>
    <s v="2019-0175"/>
    <x v="437"/>
    <x v="22"/>
    <n v="1"/>
    <n v="6"/>
    <n v="6"/>
    <s v="D x E"/>
    <x v="1"/>
    <s v=""/>
  </r>
  <r>
    <s v="GST"/>
    <n v="7827"/>
    <s v="10.03.19"/>
    <s v="2019-0175"/>
    <x v="339"/>
    <x v="325"/>
    <n v="5"/>
    <n v="20"/>
    <n v="100"/>
    <s v="D x E"/>
    <x v="1"/>
    <s v=""/>
  </r>
  <r>
    <s v="GST"/>
    <n v="7828"/>
    <s v="10.03.19"/>
    <s v="2019-0175"/>
    <x v="498"/>
    <x v="55"/>
    <n v="1"/>
    <n v="1"/>
    <n v="1"/>
    <s v="D x E"/>
    <x v="1"/>
    <s v=""/>
  </r>
  <r>
    <s v="GST"/>
    <n v="7830"/>
    <s v="10.03.19"/>
    <s v="2019-0175"/>
    <x v="70"/>
    <x v="66"/>
    <n v="1"/>
    <n v="5"/>
    <n v="5"/>
    <s v="D x E"/>
    <x v="1"/>
    <s v=""/>
  </r>
  <r>
    <s v="GST"/>
    <n v="7831"/>
    <s v="10.03.19"/>
    <s v="2019-0175"/>
    <x v="171"/>
    <x v="166"/>
    <n v="4"/>
    <n v="1"/>
    <n v="4"/>
    <s v="D x E"/>
    <x v="1"/>
    <s v=""/>
  </r>
  <r>
    <s v="GST"/>
    <n v="7832"/>
    <s v="10.03.19"/>
    <s v="2019-0175"/>
    <x v="75"/>
    <x v="70"/>
    <n v="1"/>
    <n v="5"/>
    <n v="5"/>
    <s v="D x E"/>
    <x v="1"/>
    <s v=""/>
  </r>
  <r>
    <s v="GST"/>
    <n v="7834"/>
    <s v="10.03.19"/>
    <s v="2019-0175"/>
    <x v="499"/>
    <x v="446"/>
    <n v="1"/>
    <n v="4"/>
    <n v="4"/>
    <s v="D x E"/>
    <x v="1"/>
    <s v=""/>
  </r>
  <r>
    <s v="GST"/>
    <n v="7836"/>
    <s v="10.03.19"/>
    <s v="2019-0175"/>
    <x v="137"/>
    <x v="131"/>
    <n v="1"/>
    <n v="25"/>
    <n v="25"/>
    <s v="D x E"/>
    <x v="1"/>
    <s v=""/>
  </r>
  <r>
    <s v="GST"/>
    <n v="7869"/>
    <s v="10.03.19"/>
    <s v="2019-0176"/>
    <x v="82"/>
    <x v="77"/>
    <n v="1"/>
    <n v="4"/>
    <n v="4"/>
    <s v="D x E"/>
    <x v="1"/>
    <s v=""/>
  </r>
  <r>
    <s v="GST"/>
    <n v="7870"/>
    <s v="10.03.19"/>
    <s v="2019-0176"/>
    <x v="19"/>
    <x v="19"/>
    <n v="3"/>
    <n v="4"/>
    <n v="12"/>
    <s v="D x E"/>
    <x v="1"/>
    <s v=""/>
  </r>
  <r>
    <s v="GST"/>
    <n v="7872"/>
    <s v="10.03.19"/>
    <s v="2019-0176"/>
    <x v="207"/>
    <x v="200"/>
    <n v="2"/>
    <n v="10"/>
    <n v="20"/>
    <s v="D x E"/>
    <x v="1"/>
    <s v=""/>
  </r>
  <r>
    <s v="GST"/>
    <n v="7906"/>
    <s v="10.03.19"/>
    <s v="2019-0177"/>
    <x v="53"/>
    <x v="110"/>
    <n v="1"/>
    <m/>
    <n v="20"/>
    <s v="Qty column"/>
    <x v="1"/>
    <s v=""/>
  </r>
  <r>
    <s v="GST"/>
    <n v="7907"/>
    <s v="10.03.19"/>
    <s v="2019-0177"/>
    <x v="112"/>
    <x v="93"/>
    <m/>
    <m/>
    <n v="20"/>
    <s v="Qty column"/>
    <x v="1"/>
    <s v=""/>
  </r>
  <r>
    <s v="GST"/>
    <n v="7909"/>
    <s v="10.03.19"/>
    <s v="2019-0177"/>
    <x v="97"/>
    <x v="89"/>
    <m/>
    <m/>
    <n v="50"/>
    <s v="Qty column"/>
    <x v="1"/>
    <s v=""/>
  </r>
  <r>
    <s v="GST"/>
    <n v="7911"/>
    <s v="10.03.19"/>
    <s v="2019-0177"/>
    <x v="500"/>
    <x v="495"/>
    <m/>
    <m/>
    <n v="2"/>
    <s v="Qty column"/>
    <x v="1"/>
    <s v=""/>
  </r>
  <r>
    <s v="GST"/>
    <n v="7913"/>
    <s v="10.03.19"/>
    <s v="2019-0177"/>
    <x v="310"/>
    <x v="300"/>
    <m/>
    <m/>
    <n v="10"/>
    <s v="Qty column"/>
    <x v="1"/>
    <s v=""/>
  </r>
  <r>
    <s v="GST"/>
    <n v="7915"/>
    <s v="10.03.19"/>
    <s v="2019-0177"/>
    <x v="351"/>
    <x v="337"/>
    <m/>
    <m/>
    <n v="5"/>
    <s v="Qty column"/>
    <x v="1"/>
    <s v=""/>
  </r>
  <r>
    <s v="GST"/>
    <n v="7916"/>
    <s v="10.03.19"/>
    <s v="2019-0177"/>
    <x v="102"/>
    <x v="413"/>
    <m/>
    <m/>
    <n v="10"/>
    <s v="Qty column"/>
    <x v="1"/>
    <s v=""/>
  </r>
  <r>
    <s v="GST"/>
    <n v="7918"/>
    <s v="10.03.19"/>
    <s v="2019-0177"/>
    <x v="501"/>
    <x v="496"/>
    <n v="1"/>
    <n v="3"/>
    <n v="3"/>
    <s v="D x E"/>
    <x v="1"/>
    <s v=""/>
  </r>
  <r>
    <s v="GST"/>
    <n v="7919"/>
    <s v="10.03.19"/>
    <s v="2019-0177"/>
    <x v="253"/>
    <x v="497"/>
    <n v="1"/>
    <m/>
    <n v="5"/>
    <s v="Qty column"/>
    <x v="1"/>
    <s v=""/>
  </r>
  <r>
    <s v="GST"/>
    <n v="7920"/>
    <s v="10.03.19"/>
    <s v="2019-0177"/>
    <x v="224"/>
    <x v="498"/>
    <m/>
    <m/>
    <n v="5"/>
    <s v="Qty column"/>
    <x v="1"/>
    <s v=""/>
  </r>
  <r>
    <s v="GST"/>
    <n v="7922"/>
    <s v="10.03.19"/>
    <s v="2019-0177"/>
    <x v="107"/>
    <x v="101"/>
    <n v="1"/>
    <n v="10"/>
    <n v="10"/>
    <s v="D x E"/>
    <x v="1"/>
    <s v=""/>
  </r>
  <r>
    <s v="GST"/>
    <n v="7923"/>
    <s v="10.03.19"/>
    <s v="2019-0177"/>
    <x v="334"/>
    <x v="322"/>
    <m/>
    <m/>
    <n v="5"/>
    <s v="Qty column"/>
    <x v="1"/>
    <s v=""/>
  </r>
  <r>
    <s v="GST"/>
    <n v="7924"/>
    <s v="10.03.19"/>
    <s v="2019-0177"/>
    <x v="132"/>
    <x v="499"/>
    <m/>
    <n v="4"/>
    <n v="5"/>
    <s v="Qty column"/>
    <x v="1"/>
    <s v=""/>
  </r>
  <r>
    <s v="GST"/>
    <n v="7926"/>
    <s v="10.03.19"/>
    <s v="2019-0177"/>
    <x v="182"/>
    <x v="296"/>
    <n v="1"/>
    <m/>
    <n v="2"/>
    <s v="Qty column"/>
    <x v="1"/>
    <s v=""/>
  </r>
  <r>
    <s v="GST"/>
    <n v="7927"/>
    <s v="10.03.19"/>
    <s v="2019-0177"/>
    <x v="141"/>
    <x v="215"/>
    <m/>
    <m/>
    <n v="2"/>
    <s v="Qty column"/>
    <x v="1"/>
    <s v=""/>
  </r>
  <r>
    <s v="GST"/>
    <n v="7928"/>
    <s v="10.03.19"/>
    <s v="2019-0177"/>
    <x v="322"/>
    <x v="296"/>
    <m/>
    <m/>
    <n v="2"/>
    <s v="Qty column"/>
    <x v="1"/>
    <s v=""/>
  </r>
  <r>
    <s v="GST"/>
    <n v="7930"/>
    <s v="10.03.19"/>
    <s v="2019-0177"/>
    <x v="307"/>
    <x v="297"/>
    <m/>
    <m/>
    <n v="3"/>
    <s v="Qty column"/>
    <x v="1"/>
    <s v=""/>
  </r>
  <r>
    <s v="GST"/>
    <n v="7932"/>
    <s v="10.03.19"/>
    <s v="2019-0177"/>
    <x v="238"/>
    <x v="227"/>
    <n v="1"/>
    <n v="5"/>
    <n v="5"/>
    <s v="D x E"/>
    <x v="1"/>
    <s v=""/>
  </r>
  <r>
    <s v="GST"/>
    <n v="7933"/>
    <s v="10.03.19"/>
    <s v="2019-0177"/>
    <x v="417"/>
    <x v="408"/>
    <n v="1"/>
    <m/>
    <n v="1"/>
    <s v="Qty column"/>
    <x v="1"/>
    <s v=""/>
  </r>
  <r>
    <s v="GST"/>
    <n v="7934"/>
    <s v="10.03.19"/>
    <s v="2019-0177"/>
    <x v="395"/>
    <x v="384"/>
    <n v="1"/>
    <n v="5"/>
    <n v="5"/>
    <s v="D x E"/>
    <x v="1"/>
    <s v=""/>
  </r>
  <r>
    <s v="GST"/>
    <n v="7935"/>
    <s v="10.03.19"/>
    <s v="2019-0177"/>
    <x v="502"/>
    <x v="55"/>
    <m/>
    <m/>
    <n v="5"/>
    <s v="Qty column"/>
    <x v="1"/>
    <s v=""/>
  </r>
  <r>
    <s v="GST"/>
    <n v="7960"/>
    <s v="10.03.19"/>
    <s v="2019-0178"/>
    <x v="155"/>
    <x v="148"/>
    <n v="1"/>
    <n v="25"/>
    <n v="25"/>
    <s v="D x E"/>
    <x v="1"/>
    <s v=""/>
  </r>
  <r>
    <s v="GST"/>
    <n v="7962"/>
    <s v="10.03.19"/>
    <s v="2019-0178"/>
    <x v="177"/>
    <x v="428"/>
    <n v="1"/>
    <n v="30"/>
    <n v="30"/>
    <s v="D x E"/>
    <x v="1"/>
    <s v=""/>
  </r>
  <r>
    <s v="GST"/>
    <n v="7964"/>
    <s v="10.03.19"/>
    <s v="2019-0178"/>
    <x v="344"/>
    <x v="330"/>
    <n v="1"/>
    <n v="10"/>
    <n v="10"/>
    <s v="D x E"/>
    <x v="1"/>
    <s v=""/>
  </r>
  <r>
    <s v="GST"/>
    <n v="7965"/>
    <s v="10.03.19"/>
    <s v="2019-0178"/>
    <x v="132"/>
    <x v="125"/>
    <n v="1"/>
    <n v="10"/>
    <n v="10"/>
    <s v="D x E"/>
    <x v="1"/>
    <s v=""/>
  </r>
  <r>
    <s v="GST"/>
    <n v="7966"/>
    <s v="10.03.19"/>
    <s v="2019-0178"/>
    <x v="224"/>
    <x v="214"/>
    <n v="1"/>
    <n v="10"/>
    <n v="10"/>
    <s v="D x E"/>
    <x v="1"/>
    <s v=""/>
  </r>
  <r>
    <s v="GST"/>
    <n v="7968"/>
    <s v="10.03.19"/>
    <s v="2019-0178"/>
    <x v="84"/>
    <x v="79"/>
    <n v="1"/>
    <n v="50"/>
    <n v="50"/>
    <s v="D x E"/>
    <x v="1"/>
    <s v=""/>
  </r>
  <r>
    <s v="GST"/>
    <n v="7970"/>
    <s v="10.03.19"/>
    <s v="2019-0178"/>
    <x v="181"/>
    <x v="175"/>
    <n v="2"/>
    <n v="4"/>
    <n v="8"/>
    <s v="D x E"/>
    <x v="1"/>
    <s v=""/>
  </r>
  <r>
    <s v="GST"/>
    <n v="7971"/>
    <s v="10.03.19"/>
    <s v="2019-0178"/>
    <x v="256"/>
    <x v="242"/>
    <n v="1"/>
    <n v="4"/>
    <n v="4"/>
    <s v="D x E"/>
    <x v="1"/>
    <s v=""/>
  </r>
  <r>
    <s v="GST"/>
    <n v="7972"/>
    <s v="10.03.19"/>
    <s v="2019-0178"/>
    <x v="23"/>
    <x v="23"/>
    <n v="3"/>
    <n v="4"/>
    <n v="12"/>
    <s v="D x E"/>
    <x v="1"/>
    <s v=""/>
  </r>
  <r>
    <s v="GST"/>
    <n v="7973"/>
    <s v="10.03.19"/>
    <s v="2019-0178"/>
    <x v="19"/>
    <x v="19"/>
    <n v="3"/>
    <n v="4"/>
    <n v="12"/>
    <s v="D x E"/>
    <x v="1"/>
    <s v=""/>
  </r>
  <r>
    <s v="GST"/>
    <n v="7974"/>
    <s v="10.03.19"/>
    <s v="2019-0178"/>
    <x v="199"/>
    <x v="191"/>
    <n v="2"/>
    <n v="4"/>
    <n v="8"/>
    <s v="D x E"/>
    <x v="1"/>
    <s v=""/>
  </r>
  <r>
    <s v="GST"/>
    <n v="7975"/>
    <s v="10.03.19"/>
    <s v="2019-0178"/>
    <x v="92"/>
    <x v="84"/>
    <n v="1"/>
    <n v="4"/>
    <n v="4"/>
    <s v="D x E"/>
    <x v="1"/>
    <s v=""/>
  </r>
  <r>
    <s v="GST"/>
    <n v="7976"/>
    <s v="10.03.19"/>
    <s v="2019-0178"/>
    <x v="155"/>
    <x v="295"/>
    <n v="1"/>
    <n v="4"/>
    <n v="4"/>
    <s v="D x E"/>
    <x v="1"/>
    <s v=""/>
  </r>
  <r>
    <s v="GST"/>
    <n v="7977"/>
    <s v="10.03.19"/>
    <s v="2019-0178"/>
    <x v="20"/>
    <x v="20"/>
    <n v="1"/>
    <n v="4"/>
    <n v="4"/>
    <s v="D x E"/>
    <x v="1"/>
    <s v=""/>
  </r>
  <r>
    <s v="GST"/>
    <n v="8006"/>
    <s v="10.03.19"/>
    <s v="2019-0179"/>
    <x v="218"/>
    <x v="209"/>
    <n v="1"/>
    <n v="5"/>
    <n v="5"/>
    <s v="D x E"/>
    <x v="1"/>
    <s v=""/>
  </r>
  <r>
    <s v="GST"/>
    <n v="8007"/>
    <s v="10.03.19"/>
    <s v="2019-0179"/>
    <x v="181"/>
    <x v="303"/>
    <n v="1"/>
    <n v="5"/>
    <n v="5"/>
    <s v="D x E"/>
    <x v="1"/>
    <s v=""/>
  </r>
  <r>
    <s v="GST"/>
    <n v="8008"/>
    <s v="10.03.19"/>
    <s v="2019-0179"/>
    <x v="39"/>
    <x v="39"/>
    <n v="1"/>
    <n v="5"/>
    <n v="5"/>
    <s v="D x E"/>
    <x v="1"/>
    <s v=""/>
  </r>
  <r>
    <s v="GST"/>
    <n v="8009"/>
    <s v="10.03.19"/>
    <s v="2019-0179"/>
    <x v="5"/>
    <x v="5"/>
    <n v="1"/>
    <n v="5"/>
    <n v="5"/>
    <s v="D x E"/>
    <x v="1"/>
    <s v=""/>
  </r>
  <r>
    <s v="GST"/>
    <n v="8010"/>
    <s v="10.03.19"/>
    <s v="2019-0179"/>
    <x v="194"/>
    <x v="187"/>
    <n v="1"/>
    <n v="5"/>
    <n v="5"/>
    <s v="D x E"/>
    <x v="1"/>
    <s v=""/>
  </r>
  <r>
    <s v="GST"/>
    <n v="8011"/>
    <s v="10.03.19"/>
    <s v="2019-0179"/>
    <x v="268"/>
    <x v="253"/>
    <n v="1"/>
    <n v="5"/>
    <n v="5"/>
    <s v="D x E"/>
    <x v="1"/>
    <s v=""/>
  </r>
  <r>
    <s v="GST"/>
    <n v="8012"/>
    <s v="10.03.19"/>
    <s v="2019-0179"/>
    <x v="193"/>
    <x v="186"/>
    <n v="1"/>
    <n v="5"/>
    <n v="5"/>
    <s v="D x E"/>
    <x v="1"/>
    <s v=""/>
  </r>
  <r>
    <s v="GST"/>
    <n v="8013"/>
    <s v="10.03.19"/>
    <s v="2019-0179"/>
    <x v="219"/>
    <x v="210"/>
    <n v="1"/>
    <n v="5"/>
    <n v="5"/>
    <s v="D x E"/>
    <x v="1"/>
    <s v=""/>
  </r>
  <r>
    <s v="GST"/>
    <n v="8014"/>
    <s v="10.03.19"/>
    <s v="2019-0179"/>
    <x v="352"/>
    <x v="338"/>
    <n v="1"/>
    <n v="5"/>
    <n v="5"/>
    <s v="D x E"/>
    <x v="1"/>
    <s v=""/>
  </r>
  <r>
    <s v="GST"/>
    <n v="8015"/>
    <s v="10.03.19"/>
    <s v="2019-0179"/>
    <x v="47"/>
    <x v="47"/>
    <n v="1"/>
    <n v="5"/>
    <n v="5"/>
    <s v="D x E"/>
    <x v="1"/>
    <s v=""/>
  </r>
  <r>
    <s v="GST"/>
    <n v="8016"/>
    <s v="10.03.19"/>
    <s v="2019-0179"/>
    <x v="69"/>
    <x v="65"/>
    <n v="1"/>
    <n v="5"/>
    <n v="5"/>
    <s v="D x E"/>
    <x v="1"/>
    <s v=""/>
  </r>
  <r>
    <s v="GST"/>
    <n v="8017"/>
    <s v="10.03.19"/>
    <s v="2019-0179"/>
    <x v="503"/>
    <x v="500"/>
    <n v="1"/>
    <n v="5"/>
    <n v="5"/>
    <s v="D x E"/>
    <x v="1"/>
    <s v=""/>
  </r>
  <r>
    <s v="GST"/>
    <n v="8018"/>
    <s v="10.03.19"/>
    <s v="2019-0179"/>
    <x v="168"/>
    <x v="164"/>
    <n v="1"/>
    <n v="5"/>
    <n v="5"/>
    <s v="D x E"/>
    <x v="1"/>
    <s v=""/>
  </r>
  <r>
    <s v="GST"/>
    <n v="8019"/>
    <s v="10.03.19"/>
    <s v="2019-0179"/>
    <x v="68"/>
    <x v="64"/>
    <n v="1"/>
    <n v="5"/>
    <n v="5"/>
    <s v="D x E"/>
    <x v="1"/>
    <s v=""/>
  </r>
  <r>
    <s v="GST"/>
    <n v="8020"/>
    <s v="10.03.19"/>
    <s v="2019-0179"/>
    <x v="504"/>
    <x v="501"/>
    <n v="1"/>
    <n v="5"/>
    <n v="5"/>
    <s v="D x E"/>
    <x v="1"/>
    <s v=""/>
  </r>
  <r>
    <s v="GST"/>
    <n v="8022"/>
    <s v="10.03.19"/>
    <s v="2019-0179"/>
    <x v="78"/>
    <x v="73"/>
    <n v="2"/>
    <n v="5"/>
    <n v="10"/>
    <s v="D x E"/>
    <x v="1"/>
    <s v=""/>
  </r>
  <r>
    <s v="GST"/>
    <n v="8023"/>
    <s v="10.03.19"/>
    <s v="2019-0179"/>
    <x v="79"/>
    <x v="74"/>
    <n v="2"/>
    <n v="5"/>
    <n v="10"/>
    <s v="D x E"/>
    <x v="1"/>
    <s v=""/>
  </r>
  <r>
    <s v="GST"/>
    <n v="8024"/>
    <s v="10.03.19"/>
    <s v="2019-0179"/>
    <x v="505"/>
    <x v="502"/>
    <n v="1"/>
    <m/>
    <n v="1"/>
    <s v="Qty column"/>
    <x v="1"/>
    <s v=""/>
  </r>
  <r>
    <s v="GST"/>
    <n v="8025"/>
    <s v="10.03.19"/>
    <s v="2019-0179"/>
    <x v="0"/>
    <x v="0"/>
    <n v="1"/>
    <n v="5"/>
    <n v="5"/>
    <s v="D x E"/>
    <x v="1"/>
    <s v=""/>
  </r>
  <r>
    <s v="GST"/>
    <n v="8026"/>
    <s v="10.03.19"/>
    <s v="2019-0179"/>
    <x v="34"/>
    <x v="34"/>
    <n v="1"/>
    <n v="5"/>
    <n v="5"/>
    <s v="D x E"/>
    <x v="1"/>
    <s v=""/>
  </r>
  <r>
    <s v="GST"/>
    <n v="8027"/>
    <s v="10.03.19"/>
    <s v="2019-0179"/>
    <x v="76"/>
    <x v="71"/>
    <n v="1"/>
    <n v="5"/>
    <n v="5"/>
    <s v="D x E"/>
    <x v="1"/>
    <s v=""/>
  </r>
  <r>
    <s v="GST"/>
    <n v="8028"/>
    <s v="10.03.19"/>
    <s v="2019-0179"/>
    <x v="77"/>
    <x v="72"/>
    <n v="1"/>
    <n v="5"/>
    <n v="5"/>
    <s v="D x E"/>
    <x v="1"/>
    <s v=""/>
  </r>
  <r>
    <s v="GST"/>
    <n v="8030"/>
    <s v="10.03.19"/>
    <s v="2019-0179"/>
    <x v="47"/>
    <x v="127"/>
    <n v="1"/>
    <n v="10"/>
    <n v="10"/>
    <s v="D x E"/>
    <x v="1"/>
    <s v=""/>
  </r>
  <r>
    <s v="GST"/>
    <n v="8031"/>
    <s v="10.03.19"/>
    <s v="2019-0179"/>
    <x v="99"/>
    <x v="153"/>
    <n v="1"/>
    <n v="10"/>
    <n v="10"/>
    <s v="D x E"/>
    <x v="1"/>
    <s v=""/>
  </r>
  <r>
    <s v="GST"/>
    <n v="8032"/>
    <s v="10.03.19"/>
    <s v="2019-0179"/>
    <x v="293"/>
    <x v="233"/>
    <n v="1"/>
    <n v="10"/>
    <n v="10"/>
    <s v="D x E"/>
    <x v="1"/>
    <s v=""/>
  </r>
  <r>
    <s v="GST"/>
    <n v="8034"/>
    <s v="10.03.19"/>
    <s v="2019-0179"/>
    <x v="181"/>
    <x v="175"/>
    <m/>
    <m/>
    <n v="5"/>
    <s v="Qty column"/>
    <x v="1"/>
    <s v=""/>
  </r>
  <r>
    <s v="GST"/>
    <n v="8035"/>
    <s v="10.03.19"/>
    <s v="2019-0179"/>
    <x v="92"/>
    <x v="84"/>
    <m/>
    <m/>
    <n v="5"/>
    <s v="Qty column"/>
    <x v="1"/>
    <s v=""/>
  </r>
  <r>
    <s v="GST"/>
    <n v="8036"/>
    <s v="10.03.19"/>
    <s v="2019-0179"/>
    <x v="16"/>
    <x v="16"/>
    <m/>
    <m/>
    <n v="5"/>
    <s v="Qty column"/>
    <x v="1"/>
    <s v=""/>
  </r>
  <r>
    <s v="GST"/>
    <n v="8037"/>
    <s v="10.03.19"/>
    <s v="2019-0179"/>
    <x v="17"/>
    <x v="17"/>
    <m/>
    <m/>
    <n v="5"/>
    <s v="Qty column"/>
    <x v="1"/>
    <s v=""/>
  </r>
  <r>
    <s v="GST"/>
    <n v="8038"/>
    <s v="10.03.19"/>
    <s v="2019-0179"/>
    <x v="198"/>
    <x v="190"/>
    <m/>
    <m/>
    <n v="5"/>
    <s v="Qty column"/>
    <x v="1"/>
    <s v=""/>
  </r>
  <r>
    <s v="GST"/>
    <n v="8039"/>
    <s v="10.03.19"/>
    <s v="2019-0179"/>
    <x v="166"/>
    <x v="162"/>
    <m/>
    <m/>
    <n v="5"/>
    <s v="Qty column"/>
    <x v="1"/>
    <s v=""/>
  </r>
  <r>
    <s v="GST"/>
    <n v="8040"/>
    <s v="10.03.19"/>
    <s v="2019-0179"/>
    <x v="187"/>
    <x v="181"/>
    <m/>
    <m/>
    <n v="5"/>
    <s v="Qty column"/>
    <x v="1"/>
    <s v=""/>
  </r>
  <r>
    <s v="GST"/>
    <n v="8041"/>
    <s v="10.03.19"/>
    <s v="2019-0179"/>
    <x v="506"/>
    <x v="503"/>
    <m/>
    <m/>
    <n v="1"/>
    <s v="Qty column"/>
    <x v="1"/>
    <s v=""/>
  </r>
  <r>
    <s v="GST"/>
    <n v="8043"/>
    <s v="10.03.19"/>
    <s v="2019-0179"/>
    <x v="163"/>
    <x v="22"/>
    <n v="1"/>
    <n v="10"/>
    <n v="10"/>
    <s v="D x E"/>
    <x v="1"/>
    <s v=""/>
  </r>
  <r>
    <s v="GST"/>
    <n v="8069"/>
    <s v="11.3.19"/>
    <s v="2019-0180"/>
    <x v="280"/>
    <x v="262"/>
    <n v="1"/>
    <n v="2"/>
    <n v="2"/>
    <s v="D x E"/>
    <x v="1"/>
    <s v=""/>
  </r>
  <r>
    <s v="GST"/>
    <n v="8070"/>
    <s v="11.3.19"/>
    <s v="2019-0180"/>
    <x v="0"/>
    <x v="0"/>
    <n v="1"/>
    <n v="2"/>
    <n v="2"/>
    <s v="D x E"/>
    <x v="1"/>
    <s v=""/>
  </r>
  <r>
    <s v="GST"/>
    <n v="8071"/>
    <s v="11.3.19"/>
    <s v="2019-0180"/>
    <x v="48"/>
    <x v="48"/>
    <n v="1"/>
    <n v="5"/>
    <n v="5"/>
    <s v="D x E"/>
    <x v="1"/>
    <s v=""/>
  </r>
  <r>
    <s v="GST"/>
    <n v="8072"/>
    <s v="11.3.19"/>
    <s v="2019-0180"/>
    <x v="450"/>
    <x v="450"/>
    <m/>
    <n v="2"/>
    <n v="2"/>
    <s v="Qty column"/>
    <x v="1"/>
    <s v=""/>
  </r>
  <r>
    <s v="GST"/>
    <n v="8074"/>
    <s v="11.3.19"/>
    <s v="2019-0180"/>
    <x v="16"/>
    <x v="16"/>
    <n v="1"/>
    <n v="4"/>
    <n v="4"/>
    <s v="D x E"/>
    <x v="1"/>
    <s v=""/>
  </r>
  <r>
    <s v="GST"/>
    <n v="8075"/>
    <s v="11.3.19"/>
    <s v="2019-0180"/>
    <x v="20"/>
    <x v="20"/>
    <n v="1"/>
    <n v="4"/>
    <n v="4"/>
    <s v="D x E"/>
    <x v="1"/>
    <s v=""/>
  </r>
  <r>
    <s v="GST"/>
    <n v="8077"/>
    <s v="11.3.19"/>
    <s v="2019-0180"/>
    <x v="427"/>
    <x v="504"/>
    <n v="1"/>
    <n v="12"/>
    <n v="12"/>
    <s v="D x E"/>
    <x v="1"/>
    <s v=""/>
  </r>
  <r>
    <s v="GST"/>
    <n v="8078"/>
    <s v="11.3.19"/>
    <s v="2019-0180"/>
    <x v="19"/>
    <x v="399"/>
    <n v="1"/>
    <n v="6"/>
    <n v="6"/>
    <s v="D x E"/>
    <x v="1"/>
    <s v=""/>
  </r>
  <r>
    <s v="GST"/>
    <n v="8079"/>
    <s v="11.3.19"/>
    <s v="2019-0180"/>
    <x v="113"/>
    <x v="107"/>
    <n v="1"/>
    <n v="6"/>
    <n v="6"/>
    <s v="D x E"/>
    <x v="1"/>
    <s v=""/>
  </r>
  <r>
    <s v="GST"/>
    <n v="8081"/>
    <s v="11.3.19"/>
    <s v="2019-0180"/>
    <x v="339"/>
    <x v="325"/>
    <m/>
    <n v="20"/>
    <n v="20"/>
    <s v="Qty column"/>
    <x v="1"/>
    <s v=""/>
  </r>
  <r>
    <s v="GST"/>
    <n v="8082"/>
    <s v="11.3.19"/>
    <s v="2019-0180"/>
    <x v="270"/>
    <x v="255"/>
    <m/>
    <n v="20"/>
    <n v="20"/>
    <s v="Qty column"/>
    <x v="1"/>
    <s v=""/>
  </r>
  <r>
    <s v="GST"/>
    <n v="8083"/>
    <s v="11.3.19"/>
    <s v="2019-0180"/>
    <x v="340"/>
    <x v="326"/>
    <m/>
    <n v="20"/>
    <n v="20"/>
    <s v="Qty column"/>
    <x v="1"/>
    <s v=""/>
  </r>
  <r>
    <s v="GST"/>
    <n v="8085"/>
    <s v="11.3.19"/>
    <s v="2019-0180"/>
    <x v="174"/>
    <x v="171"/>
    <m/>
    <n v="100"/>
    <n v="100"/>
    <s v="Qty column"/>
    <x v="1"/>
    <s v=""/>
  </r>
  <r>
    <s v="GST"/>
    <n v="8086"/>
    <s v="11.3.19"/>
    <s v="2019-0180"/>
    <x v="175"/>
    <x v="171"/>
    <m/>
    <n v="500"/>
    <n v="500"/>
    <s v="Qty column"/>
    <x v="1"/>
    <s v=""/>
  </r>
  <r>
    <s v="GST"/>
    <n v="8087"/>
    <s v="11.3.19"/>
    <s v="2019-0180"/>
    <x v="163"/>
    <x v="22"/>
    <n v="1"/>
    <n v="10"/>
    <n v="10"/>
    <s v="D x E"/>
    <x v="1"/>
    <s v=""/>
  </r>
  <r>
    <s v="GST"/>
    <n v="8088"/>
    <s v="11.3.19"/>
    <s v="2019-0180"/>
    <x v="507"/>
    <x v="55"/>
    <m/>
    <m/>
    <n v="1"/>
    <s v="Qty column"/>
    <x v="1"/>
    <s v=""/>
  </r>
  <r>
    <s v="GST"/>
    <n v="8114"/>
    <s v="11.3.19"/>
    <s v="2019-0181"/>
    <x v="303"/>
    <x v="292"/>
    <n v="1"/>
    <n v="50"/>
    <n v="50"/>
    <s v="D x E"/>
    <x v="0"/>
    <s v="CHALLAN!row 8120 'CANCEL'"/>
  </r>
  <r>
    <s v="GST"/>
    <n v="8115"/>
    <s v="11.3.19"/>
    <s v="2019-0181"/>
    <x v="302"/>
    <x v="291"/>
    <n v="1"/>
    <n v="50"/>
    <n v="50"/>
    <s v="D x E"/>
    <x v="0"/>
    <s v="CHALLAN!row 8120 'CANCEL'"/>
  </r>
  <r>
    <s v="GST"/>
    <n v="8116"/>
    <s v="11.3.19"/>
    <s v="2019-0181"/>
    <x v="475"/>
    <x v="421"/>
    <n v="1"/>
    <n v="25"/>
    <n v="25"/>
    <s v="D x E"/>
    <x v="0"/>
    <s v="CHALLAN!row 8120 'CANCEL'"/>
  </r>
  <r>
    <s v="GST"/>
    <n v="8117"/>
    <s v="11.3.19"/>
    <s v="2019-0181"/>
    <x v="112"/>
    <x v="288"/>
    <m/>
    <n v="10"/>
    <n v="10"/>
    <s v="Qty column"/>
    <x v="0"/>
    <s v="CHALLAN!row 8120 'CANCEL'"/>
  </r>
  <r>
    <s v="GST"/>
    <n v="8118"/>
    <s v="11.3.19"/>
    <s v="2019-0181"/>
    <x v="508"/>
    <x v="505"/>
    <m/>
    <n v="10"/>
    <n v="10"/>
    <s v="Qty column"/>
    <x v="0"/>
    <s v="CHALLAN!row 8120 'CANCEL'"/>
  </r>
  <r>
    <s v="GST"/>
    <n v="8119"/>
    <s v="11.3.19"/>
    <s v="2019-0181"/>
    <x v="296"/>
    <x v="284"/>
    <m/>
    <n v="20"/>
    <n v="20"/>
    <s v="Qty column"/>
    <x v="0"/>
    <s v="CHALLAN!row 8120 'CANCEL'"/>
  </r>
  <r>
    <s v="GST"/>
    <n v="8143"/>
    <s v="11.03.19"/>
    <s v="2019-0182"/>
    <x v="509"/>
    <x v="506"/>
    <m/>
    <m/>
    <n v="1"/>
    <s v="Qty column"/>
    <x v="1"/>
    <s v=""/>
  </r>
  <r>
    <s v="GST"/>
    <n v="8177"/>
    <s v="11.03.19"/>
    <s v="2019-0183"/>
    <x v="80"/>
    <x v="75"/>
    <n v="1"/>
    <n v="4"/>
    <n v="4"/>
    <s v="D x E"/>
    <x v="1"/>
    <s v=""/>
  </r>
  <r>
    <s v="GST"/>
    <n v="8178"/>
    <s v="11.03.19"/>
    <s v="2019-0183"/>
    <x v="16"/>
    <x v="16"/>
    <n v="5"/>
    <n v="4"/>
    <n v="20"/>
    <s v="D x E"/>
    <x v="1"/>
    <s v=""/>
  </r>
  <r>
    <s v="GST"/>
    <n v="8179"/>
    <s v="11.03.19"/>
    <s v="2019-0183"/>
    <x v="17"/>
    <x v="17"/>
    <n v="5"/>
    <n v="4"/>
    <n v="20"/>
    <s v="D x E"/>
    <x v="1"/>
    <s v=""/>
  </r>
  <r>
    <s v="GST"/>
    <n v="8180"/>
    <s v="11.03.19"/>
    <s v="2019-0183"/>
    <x v="180"/>
    <x v="24"/>
    <n v="2"/>
    <n v="4"/>
    <n v="8"/>
    <s v="D x E"/>
    <x v="1"/>
    <s v=""/>
  </r>
  <r>
    <s v="GST"/>
    <n v="8181"/>
    <s v="11.03.19"/>
    <s v="2019-0183"/>
    <x v="198"/>
    <x v="190"/>
    <n v="3"/>
    <n v="4"/>
    <n v="12"/>
    <s v="D x E"/>
    <x v="1"/>
    <s v=""/>
  </r>
  <r>
    <s v="GST"/>
    <n v="8182"/>
    <s v="11.03.19"/>
    <s v="2019-0183"/>
    <x v="199"/>
    <x v="191"/>
    <n v="2"/>
    <n v="4"/>
    <n v="8"/>
    <s v="D x E"/>
    <x v="1"/>
    <s v=""/>
  </r>
  <r>
    <s v="GST"/>
    <n v="8183"/>
    <s v="11.03.19"/>
    <s v="2019-0183"/>
    <x v="41"/>
    <x v="192"/>
    <n v="2"/>
    <n v="4"/>
    <n v="8"/>
    <s v="D x E"/>
    <x v="1"/>
    <s v=""/>
  </r>
  <r>
    <s v="GST"/>
    <n v="8184"/>
    <s v="11.03.19"/>
    <s v="2019-0183"/>
    <x v="82"/>
    <x v="77"/>
    <n v="2"/>
    <n v="4"/>
    <n v="8"/>
    <s v="D x E"/>
    <x v="1"/>
    <s v=""/>
  </r>
  <r>
    <s v="GST"/>
    <n v="8185"/>
    <s v="11.03.19"/>
    <s v="2019-0183"/>
    <x v="16"/>
    <x v="16"/>
    <n v="1"/>
    <n v="1"/>
    <n v="1"/>
    <s v="D x E"/>
    <x v="1"/>
    <s v=""/>
  </r>
  <r>
    <s v="GST"/>
    <n v="8186"/>
    <s v="11.03.19"/>
    <s v="2019-0183"/>
    <x v="198"/>
    <x v="190"/>
    <n v="2"/>
    <n v="1"/>
    <n v="2"/>
    <s v="D x E"/>
    <x v="1"/>
    <s v=""/>
  </r>
  <r>
    <s v="GST"/>
    <n v="8187"/>
    <s v="11.03.19"/>
    <s v="2019-0183"/>
    <x v="82"/>
    <x v="77"/>
    <n v="1"/>
    <n v="1"/>
    <n v="1"/>
    <s v="D x E"/>
    <x v="1"/>
    <s v=""/>
  </r>
  <r>
    <s v="GST"/>
    <n v="8189"/>
    <s v="11.03.19"/>
    <s v="2019-0183"/>
    <x v="194"/>
    <x v="187"/>
    <n v="2"/>
    <n v="5"/>
    <n v="10"/>
    <s v="D x E"/>
    <x v="1"/>
    <s v=""/>
  </r>
  <r>
    <s v="GST"/>
    <n v="8190"/>
    <s v="11.03.19"/>
    <s v="2019-0183"/>
    <x v="79"/>
    <x v="74"/>
    <n v="3"/>
    <n v="5"/>
    <n v="15"/>
    <s v="D x E"/>
    <x v="1"/>
    <s v=""/>
  </r>
  <r>
    <s v="GST"/>
    <n v="8191"/>
    <s v="11.03.19"/>
    <s v="2019-0183"/>
    <x v="86"/>
    <x v="55"/>
    <n v="1"/>
    <n v="5"/>
    <n v="5"/>
    <s v="D x E"/>
    <x v="1"/>
    <s v=""/>
  </r>
  <r>
    <s v="GST"/>
    <n v="8193"/>
    <s v="11.03.19"/>
    <s v="2019-0183"/>
    <x v="47"/>
    <x v="127"/>
    <n v="2"/>
    <n v="10"/>
    <n v="20"/>
    <s v="D x E"/>
    <x v="1"/>
    <s v=""/>
  </r>
  <r>
    <s v="GST"/>
    <n v="8195"/>
    <s v="11.03.19"/>
    <s v="2019-0183"/>
    <x v="106"/>
    <x v="507"/>
    <n v="2"/>
    <n v="30"/>
    <n v="60"/>
    <s v="D x E"/>
    <x v="1"/>
    <s v=""/>
  </r>
  <r>
    <s v="GST"/>
    <n v="8197"/>
    <s v="11.03.19"/>
    <s v="2019-0183"/>
    <x v="22"/>
    <x v="22"/>
    <n v="1"/>
    <n v="2"/>
    <n v="2"/>
    <s v="D x E"/>
    <x v="1"/>
    <s v=""/>
  </r>
  <r>
    <s v="GST"/>
    <n v="8206"/>
    <s v="11.03.19"/>
    <s v="2019-0183"/>
    <x v="56"/>
    <x v="10"/>
    <n v="37"/>
    <m/>
    <n v="204"/>
    <s v="Qty column"/>
    <x v="1"/>
    <s v=""/>
  </r>
  <r>
    <s v="GST"/>
    <n v="8226"/>
    <s v="11.03.19"/>
    <s v="2019-0184"/>
    <x v="330"/>
    <x v="302"/>
    <n v="10"/>
    <n v="1"/>
    <n v="10"/>
    <s v="D x E"/>
    <x v="1"/>
    <s v=""/>
  </r>
  <r>
    <s v="GST"/>
    <n v="8266"/>
    <s v="12.3.19"/>
    <s v="2019-0185"/>
    <x v="324"/>
    <x v="313"/>
    <n v="2"/>
    <n v="10"/>
    <n v="20"/>
    <s v="D x E"/>
    <x v="1"/>
    <s v=""/>
  </r>
  <r>
    <s v="GST"/>
    <n v="8298"/>
    <s v="12.03.19"/>
    <s v="2019-0186"/>
    <x v="479"/>
    <x v="483"/>
    <n v="3"/>
    <m/>
    <n v="253"/>
    <s v="Qty column"/>
    <x v="1"/>
    <s v=""/>
  </r>
  <r>
    <s v="GST"/>
    <n v="8301"/>
    <s v="12.03.19"/>
    <s v="2019-0186"/>
    <x v="510"/>
    <x v="484"/>
    <m/>
    <m/>
    <n v="200"/>
    <s v="Qty column"/>
    <x v="1"/>
    <s v=""/>
  </r>
  <r>
    <s v="GST"/>
    <n v="8302"/>
    <s v="12.03.19"/>
    <s v="2019-0186"/>
    <x v="481"/>
    <x v="485"/>
    <m/>
    <m/>
    <n v="200"/>
    <s v="Qty column"/>
    <x v="1"/>
    <s v=""/>
  </r>
  <r>
    <s v="GST"/>
    <n v="8303"/>
    <s v="12.03.19"/>
    <s v="2019-0186"/>
    <x v="511"/>
    <x v="55"/>
    <m/>
    <m/>
    <n v="200"/>
    <s v="Qty column"/>
    <x v="1"/>
    <s v=""/>
  </r>
  <r>
    <s v="GST"/>
    <n v="8304"/>
    <s v="12.03.19"/>
    <s v="2019-0186"/>
    <x v="512"/>
    <x v="55"/>
    <m/>
    <m/>
    <n v="200"/>
    <s v="Qty column"/>
    <x v="1"/>
    <s v=""/>
  </r>
  <r>
    <s v="GST"/>
    <n v="8305"/>
    <s v="12.03.19"/>
    <s v="2019-0186"/>
    <x v="513"/>
    <x v="55"/>
    <m/>
    <m/>
    <n v="200"/>
    <s v="Qty column"/>
    <x v="1"/>
    <s v=""/>
  </r>
  <r>
    <s v="GST"/>
    <n v="8306"/>
    <s v="12.03.19"/>
    <s v="2019-0186"/>
    <x v="514"/>
    <x v="55"/>
    <m/>
    <m/>
    <n v="200"/>
    <s v="Qty column"/>
    <x v="1"/>
    <s v=""/>
  </r>
  <r>
    <s v="GST"/>
    <n v="8307"/>
    <s v="12.03.19"/>
    <s v="2019-0186"/>
    <x v="515"/>
    <x v="55"/>
    <m/>
    <m/>
    <n v="200"/>
    <s v="Qty column"/>
    <x v="1"/>
    <s v=""/>
  </r>
  <r>
    <s v="GST"/>
    <n v="8308"/>
    <s v="12.03.19"/>
    <s v="2019-0186"/>
    <x v="516"/>
    <x v="55"/>
    <m/>
    <m/>
    <n v="200"/>
    <s v="Qty column"/>
    <x v="1"/>
    <s v=""/>
  </r>
  <r>
    <s v="GST"/>
    <n v="8310"/>
    <s v="12.03.19"/>
    <s v="2019-0186"/>
    <x v="517"/>
    <x v="55"/>
    <m/>
    <m/>
    <n v="500"/>
    <s v="Qty column"/>
    <x v="1"/>
    <s v=""/>
  </r>
  <r>
    <s v="GST"/>
    <n v="8311"/>
    <s v="12.03.19"/>
    <s v="2019-0186"/>
    <x v="518"/>
    <x v="55"/>
    <m/>
    <m/>
    <n v="500"/>
    <s v="Qty column"/>
    <x v="1"/>
    <s v=""/>
  </r>
  <r>
    <s v="GST"/>
    <n v="8312"/>
    <s v="12.03.19"/>
    <s v="2019-0186"/>
    <x v="519"/>
    <x v="55"/>
    <m/>
    <m/>
    <n v="500"/>
    <s v="Qty column"/>
    <x v="1"/>
    <s v=""/>
  </r>
  <r>
    <s v="GST"/>
    <n v="8313"/>
    <s v="12.03.19"/>
    <s v="2019-0186"/>
    <x v="485"/>
    <x v="487"/>
    <m/>
    <m/>
    <n v="200"/>
    <s v="Qty column"/>
    <x v="1"/>
    <s v=""/>
  </r>
  <r>
    <s v="GST"/>
    <n v="8314"/>
    <s v="12.03.19"/>
    <s v="2019-0186"/>
    <x v="486"/>
    <x v="488"/>
    <m/>
    <m/>
    <n v="200"/>
    <s v="Qty column"/>
    <x v="1"/>
    <s v=""/>
  </r>
  <r>
    <s v="GST"/>
    <n v="8345"/>
    <s v="14.03.19"/>
    <s v="2019-0187"/>
    <x v="368"/>
    <x v="358"/>
    <n v="1"/>
    <n v="5"/>
    <n v="5"/>
    <s v="D x E"/>
    <x v="1"/>
    <s v=""/>
  </r>
  <r>
    <s v="GST"/>
    <n v="8346"/>
    <s v="14.03.19"/>
    <s v="2019-0187"/>
    <x v="314"/>
    <x v="304"/>
    <n v="4"/>
    <n v="1"/>
    <n v="4"/>
    <s v="D x E"/>
    <x v="1"/>
    <s v=""/>
  </r>
  <r>
    <s v="GST"/>
    <n v="8348"/>
    <s v="14.03.19"/>
    <s v="2019-0187"/>
    <x v="187"/>
    <x v="181"/>
    <n v="3"/>
    <n v="1"/>
    <n v="3"/>
    <s v="D x E"/>
    <x v="1"/>
    <s v=""/>
  </r>
  <r>
    <s v="GST"/>
    <n v="8349"/>
    <s v="14.03.19"/>
    <s v="2019-0187"/>
    <x v="198"/>
    <x v="190"/>
    <n v="1"/>
    <n v="4"/>
    <n v="4"/>
    <s v="D x E"/>
    <x v="1"/>
    <s v=""/>
  </r>
  <r>
    <s v="GST"/>
    <n v="8351"/>
    <s v="14.03.19"/>
    <s v="2019-0187"/>
    <x v="122"/>
    <x v="116"/>
    <n v="1"/>
    <n v="10"/>
    <n v="10"/>
    <s v="D x E"/>
    <x v="1"/>
    <s v=""/>
  </r>
  <r>
    <s v="GST"/>
    <n v="8353"/>
    <s v="14.03.19"/>
    <s v="2019-0187"/>
    <x v="87"/>
    <x v="111"/>
    <n v="1"/>
    <n v="5"/>
    <n v="5"/>
    <s v="D x E"/>
    <x v="1"/>
    <s v=""/>
  </r>
  <r>
    <s v="GST"/>
    <n v="8355"/>
    <s v="14.03.19"/>
    <s v="2019-0187"/>
    <x v="97"/>
    <x v="89"/>
    <n v="1"/>
    <n v="100"/>
    <n v="100"/>
    <s v="D x E"/>
    <x v="1"/>
    <s v=""/>
  </r>
  <r>
    <s v="GST"/>
    <n v="8357"/>
    <s v="14.03.19"/>
    <s v="2019-0187"/>
    <x v="520"/>
    <x v="55"/>
    <n v="1"/>
    <m/>
    <n v="0"/>
    <s v="Qty column"/>
    <x v="1"/>
    <s v=""/>
  </r>
  <r>
    <s v="GST"/>
    <n v="8384"/>
    <s v="14.03.19"/>
    <s v="2019-0188"/>
    <x v="169"/>
    <x v="43"/>
    <n v="1"/>
    <n v="5"/>
    <n v="5"/>
    <s v="D x E"/>
    <x v="1"/>
    <s v=""/>
  </r>
  <r>
    <s v="GST"/>
    <n v="8385"/>
    <s v="14.03.19"/>
    <s v="2019-0188"/>
    <x v="68"/>
    <x v="64"/>
    <n v="1"/>
    <n v="5"/>
    <n v="5"/>
    <s v="D x E"/>
    <x v="1"/>
    <s v=""/>
  </r>
  <r>
    <s v="GST"/>
    <n v="8415"/>
    <s v="14.03.19"/>
    <s v="2019-0189"/>
    <x v="457"/>
    <x v="320"/>
    <n v="1"/>
    <n v="25"/>
    <n v="25"/>
    <s v="D x E"/>
    <x v="1"/>
    <s v=""/>
  </r>
  <r>
    <s v="GST"/>
    <n v="8416"/>
    <s v="14.03.19"/>
    <s v="2019-0189"/>
    <x v="114"/>
    <x v="108"/>
    <m/>
    <n v="25"/>
    <n v="100"/>
    <s v="Qty column"/>
    <x v="1"/>
    <s v=""/>
  </r>
  <r>
    <s v="GST"/>
    <n v="8417"/>
    <s v="14.03.19"/>
    <s v="2019-0189"/>
    <x v="332"/>
    <x v="109"/>
    <m/>
    <n v="25"/>
    <n v="100"/>
    <s v="Qty column"/>
    <x v="1"/>
    <s v=""/>
  </r>
  <r>
    <s v="GST"/>
    <n v="8418"/>
    <s v="14.03.19"/>
    <s v="2019-0189"/>
    <x v="342"/>
    <x v="327"/>
    <m/>
    <n v="25"/>
    <n v="25"/>
    <s v="Qty column"/>
    <x v="1"/>
    <s v=""/>
  </r>
  <r>
    <s v="GST"/>
    <n v="8419"/>
    <s v="14.03.19"/>
    <s v="2019-0189"/>
    <x v="343"/>
    <x v="328"/>
    <m/>
    <n v="25"/>
    <n v="25"/>
    <s v="Qty column"/>
    <x v="1"/>
    <s v=""/>
  </r>
  <r>
    <s v="GST"/>
    <n v="8420"/>
    <s v="14.03.19"/>
    <s v="2019-0189"/>
    <x v="521"/>
    <x v="55"/>
    <m/>
    <m/>
    <n v="1"/>
    <s v="Qty column"/>
    <x v="1"/>
    <s v=""/>
  </r>
  <r>
    <s v="GST"/>
    <n v="8454"/>
    <s v="13.3.19"/>
    <s v="2019-0190"/>
    <x v="522"/>
    <x v="508"/>
    <n v="1"/>
    <n v="10"/>
    <n v="10"/>
    <s v="D x E"/>
    <x v="0"/>
    <s v="CHALLAN!row 8851 'CANCEL'; CHALLAN!row 8854 'CANCEL'"/>
  </r>
  <r>
    <s v="GST"/>
    <n v="8455"/>
    <s v="13.3.19"/>
    <s v="2019-0190"/>
    <x v="523"/>
    <x v="509"/>
    <n v="1"/>
    <n v="10"/>
    <n v="10"/>
    <s v="D x E"/>
    <x v="0"/>
    <s v="CHALLAN!row 8851 'CANCEL'; CHALLAN!row 8854 'CANCEL'"/>
  </r>
  <r>
    <s v="GST"/>
    <n v="8456"/>
    <s v="13.3.19"/>
    <s v="2019-0190"/>
    <x v="402"/>
    <x v="395"/>
    <n v="1"/>
    <n v="10"/>
    <n v="10"/>
    <s v="D x E"/>
    <x v="0"/>
    <s v="CHALLAN!row 8851 'CANCEL'; CHALLAN!row 8854 'CANCEL'"/>
  </r>
  <r>
    <s v="GST"/>
    <n v="8457"/>
    <s v="13.3.19"/>
    <s v="2019-0190"/>
    <x v="324"/>
    <x v="313"/>
    <n v="1"/>
    <n v="10"/>
    <n v="10"/>
    <s v="D x E"/>
    <x v="0"/>
    <s v="CHALLAN!row 8851 'CANCEL'; CHALLAN!row 8854 'CANCEL'"/>
  </r>
  <r>
    <s v="GST"/>
    <n v="8458"/>
    <s v="13.3.19"/>
    <s v="2019-0190"/>
    <x v="323"/>
    <x v="312"/>
    <n v="1"/>
    <n v="10"/>
    <n v="10"/>
    <s v="D x E"/>
    <x v="0"/>
    <s v="CHALLAN!row 8851 'CANCEL'; CHALLAN!row 8854 'CANCEL'"/>
  </r>
  <r>
    <s v="GST"/>
    <n v="8459"/>
    <s v="13.3.19"/>
    <s v="2019-0190"/>
    <x v="524"/>
    <x v="510"/>
    <n v="1"/>
    <n v="5"/>
    <n v="5"/>
    <s v="D x E"/>
    <x v="0"/>
    <s v="CHALLAN!row 8851 'CANCEL'; CHALLAN!row 8854 'CANCEL'"/>
  </r>
  <r>
    <s v="GST"/>
    <n v="8460"/>
    <s v="13.3.19"/>
    <s v="2019-0190"/>
    <x v="525"/>
    <x v="511"/>
    <n v="1"/>
    <n v="10"/>
    <n v="10"/>
    <s v="D x E"/>
    <x v="0"/>
    <s v="CHALLAN!row 8851 'CANCEL'; CHALLAN!row 8854 'CANCEL'"/>
  </r>
  <r>
    <s v="GST"/>
    <n v="8461"/>
    <s v="13.3.19"/>
    <s v="2019-0190"/>
    <x v="428"/>
    <x v="414"/>
    <n v="1"/>
    <n v="5"/>
    <n v="5"/>
    <s v="D x E"/>
    <x v="0"/>
    <s v="CHALLAN!row 8851 'CANCEL'; CHALLAN!row 8854 'CANCEL'"/>
  </r>
  <r>
    <s v="GST"/>
    <n v="8462"/>
    <s v="13.3.19"/>
    <s v="2019-0190"/>
    <x v="526"/>
    <x v="512"/>
    <n v="1"/>
    <n v="5"/>
    <n v="5"/>
    <s v="D x E"/>
    <x v="0"/>
    <s v="CHALLAN!row 8851 'CANCEL'; CHALLAN!row 8854 'CANCEL'"/>
  </r>
  <r>
    <s v="GST"/>
    <n v="8464"/>
    <s v="13.3.19"/>
    <s v="2019-0190"/>
    <x v="527"/>
    <x v="181"/>
    <n v="1"/>
    <n v="4"/>
    <n v="4"/>
    <s v="D x E"/>
    <x v="0"/>
    <s v="CHALLAN!row 8851 'CANCEL'; CHALLAN!row 8854 'CANCEL'"/>
  </r>
  <r>
    <s v="GST"/>
    <n v="8465"/>
    <s v="13.3.19"/>
    <s v="2019-0190"/>
    <x v="189"/>
    <x v="183"/>
    <n v="1"/>
    <n v="4"/>
    <n v="4"/>
    <s v="D x E"/>
    <x v="0"/>
    <s v="CHALLAN!row 8851 'CANCEL'; CHALLAN!row 8854 'CANCEL'"/>
  </r>
  <r>
    <s v="GST"/>
    <n v="8466"/>
    <s v="13.3.19"/>
    <s v="2019-0190"/>
    <x v="508"/>
    <x v="513"/>
    <n v="1"/>
    <n v="6"/>
    <n v="6"/>
    <s v="D x E"/>
    <x v="0"/>
    <s v="CHALLAN!row 8851 'CANCEL'; CHALLAN!row 8854 'CANCEL'"/>
  </r>
  <r>
    <s v="GST"/>
    <n v="8467"/>
    <s v="13.3.19"/>
    <s v="2019-0190"/>
    <x v="216"/>
    <x v="208"/>
    <n v="1"/>
    <n v="4"/>
    <n v="4"/>
    <s v="D x E"/>
    <x v="0"/>
    <s v="CHALLAN!row 8851 'CANCEL'; CHALLAN!row 8854 'CANCEL'"/>
  </r>
  <r>
    <s v="GST"/>
    <n v="8468"/>
    <s v="13.3.19"/>
    <s v="2019-0190"/>
    <x v="528"/>
    <x v="208"/>
    <n v="1"/>
    <n v="4"/>
    <n v="4"/>
    <s v="D x E"/>
    <x v="0"/>
    <s v="CHALLAN!row 8851 'CANCEL'; CHALLAN!row 8854 'CANCEL'"/>
  </r>
  <r>
    <s v="GST"/>
    <n v="8469"/>
    <s v="13.3.19"/>
    <s v="2019-0190"/>
    <x v="144"/>
    <x v="139"/>
    <n v="1"/>
    <n v="4"/>
    <n v="4"/>
    <s v="D x E"/>
    <x v="0"/>
    <s v="CHALLAN!row 8851 'CANCEL'; CHALLAN!row 8854 'CANCEL'"/>
  </r>
  <r>
    <s v="GST"/>
    <n v="8470"/>
    <s v="13.3.19"/>
    <s v="2019-0190"/>
    <x v="82"/>
    <x v="77"/>
    <n v="1"/>
    <n v="4"/>
    <n v="4"/>
    <s v="D x E"/>
    <x v="0"/>
    <s v="CHALLAN!row 8851 'CANCEL'; CHALLAN!row 8854 'CANCEL'"/>
  </r>
  <r>
    <s v="GST"/>
    <n v="8471"/>
    <s v="13.3.19"/>
    <s v="2019-0190"/>
    <x v="529"/>
    <x v="478"/>
    <n v="1"/>
    <n v="4"/>
    <n v="4"/>
    <s v="D x E"/>
    <x v="0"/>
    <s v="CHALLAN!row 8851 'CANCEL'; CHALLAN!row 8854 'CANCEL'"/>
  </r>
  <r>
    <s v="GST"/>
    <n v="8472"/>
    <s v="13.3.19"/>
    <s v="2019-0190"/>
    <x v="21"/>
    <x v="21"/>
    <n v="1"/>
    <n v="4"/>
    <n v="4"/>
    <s v="D x E"/>
    <x v="0"/>
    <s v="CHALLAN!row 8851 'CANCEL'; CHALLAN!row 8854 'CANCEL'"/>
  </r>
  <r>
    <s v="GST"/>
    <n v="8473"/>
    <s v="13.3.19"/>
    <s v="2019-0190"/>
    <x v="261"/>
    <x v="247"/>
    <n v="1"/>
    <n v="4"/>
    <n v="4"/>
    <s v="D x E"/>
    <x v="0"/>
    <s v="CHALLAN!row 8851 'CANCEL'; CHALLAN!row 8854 'CANCEL'"/>
  </r>
  <r>
    <s v="GST"/>
    <n v="8474"/>
    <s v="13.3.19"/>
    <s v="2019-0190"/>
    <x v="228"/>
    <x v="218"/>
    <n v="1"/>
    <n v="4"/>
    <n v="4"/>
    <s v="D x E"/>
    <x v="0"/>
    <s v="CHALLAN!row 8851 'CANCEL'; CHALLAN!row 8854 'CANCEL'"/>
  </r>
  <r>
    <s v="GST"/>
    <n v="8475"/>
    <s v="13.3.19"/>
    <s v="2019-0190"/>
    <x v="223"/>
    <x v="213"/>
    <n v="1"/>
    <n v="10"/>
    <n v="10"/>
    <s v="D x E"/>
    <x v="0"/>
    <s v="CHALLAN!row 8851 'CANCEL'; CHALLAN!row 8854 'CANCEL'"/>
  </r>
  <r>
    <s v="GST"/>
    <n v="8476"/>
    <s v="13.3.19"/>
    <s v="2019-0190"/>
    <x v="190"/>
    <x v="184"/>
    <n v="1"/>
    <n v="4"/>
    <n v="4"/>
    <s v="D x E"/>
    <x v="0"/>
    <s v="CHALLAN!row 8851 'CANCEL'; CHALLAN!row 8854 'CANCEL'"/>
  </r>
  <r>
    <s v="GST"/>
    <n v="8477"/>
    <s v="13.3.19"/>
    <s v="2019-0190"/>
    <x v="151"/>
    <x v="143"/>
    <n v="1"/>
    <n v="4"/>
    <n v="4"/>
    <s v="D x E"/>
    <x v="0"/>
    <s v="CHALLAN!row 8851 'CANCEL'; CHALLAN!row 8854 'CANCEL'"/>
  </r>
  <r>
    <s v="GST"/>
    <n v="8478"/>
    <s v="13.3.19"/>
    <s v="2019-0190"/>
    <x v="155"/>
    <x v="295"/>
    <n v="1"/>
    <n v="4"/>
    <n v="4"/>
    <s v="D x E"/>
    <x v="0"/>
    <s v="CHALLAN!row 8851 'CANCEL'; CHALLAN!row 8854 'CANCEL'"/>
  </r>
  <r>
    <s v="GST"/>
    <n v="8479"/>
    <s v="13.3.19"/>
    <s v="2019-0190"/>
    <x v="301"/>
    <x v="514"/>
    <n v="1"/>
    <n v="4"/>
    <n v="4"/>
    <s v="D x E"/>
    <x v="0"/>
    <s v="CHALLAN!row 8851 'CANCEL'; CHALLAN!row 8854 'CANCEL'"/>
  </r>
  <r>
    <s v="GST"/>
    <n v="8480"/>
    <s v="13.3.19"/>
    <s v="2019-0190"/>
    <x v="530"/>
    <x v="181"/>
    <n v="1"/>
    <n v="4"/>
    <n v="4"/>
    <s v="D x E"/>
    <x v="0"/>
    <s v="CHALLAN!row 8851 'CANCEL'; CHALLAN!row 8854 'CANCEL'"/>
  </r>
  <r>
    <s v="GST"/>
    <n v="8481"/>
    <s v="13.3.19"/>
    <s v="2019-0190"/>
    <x v="157"/>
    <x v="343"/>
    <n v="1"/>
    <n v="4"/>
    <n v="4"/>
    <s v="D x E"/>
    <x v="0"/>
    <s v="CHALLAN!row 8851 'CANCEL'; CHALLAN!row 8854 'CANCEL'"/>
  </r>
  <r>
    <s v="GST"/>
    <n v="8482"/>
    <s v="13.3.19"/>
    <s v="2019-0190"/>
    <x v="448"/>
    <x v="448"/>
    <n v="1"/>
    <n v="4"/>
    <n v="4"/>
    <s v="D x E"/>
    <x v="0"/>
    <s v="CHALLAN!row 8851 'CANCEL'; CHALLAN!row 8854 'CANCEL'"/>
  </r>
  <r>
    <s v="GST"/>
    <n v="8483"/>
    <s v="13.3.19"/>
    <s v="2019-0190"/>
    <x v="421"/>
    <x v="181"/>
    <n v="1"/>
    <n v="4"/>
    <n v="4"/>
    <s v="D x E"/>
    <x v="0"/>
    <s v="CHALLAN!row 8851 'CANCEL'; CHALLAN!row 8854 'CANCEL'"/>
  </r>
  <r>
    <s v="GST"/>
    <n v="8484"/>
    <s v="13.3.19"/>
    <s v="2019-0190"/>
    <x v="531"/>
    <x v="515"/>
    <n v="1"/>
    <n v="4"/>
    <n v="4"/>
    <s v="D x E"/>
    <x v="0"/>
    <s v="CHALLAN!row 8851 'CANCEL'; CHALLAN!row 8854 'CANCEL'"/>
  </r>
  <r>
    <s v="GST"/>
    <n v="8485"/>
    <s v="13.3.19"/>
    <s v="2019-0190"/>
    <x v="532"/>
    <x v="343"/>
    <n v="1"/>
    <n v="4"/>
    <n v="4"/>
    <s v="D x E"/>
    <x v="0"/>
    <s v="CHALLAN!row 8851 'CANCEL'; CHALLAN!row 8854 'CANCEL'"/>
  </r>
  <r>
    <s v="GST"/>
    <n v="8486"/>
    <s v="13.3.19"/>
    <s v="2019-0190"/>
    <x v="533"/>
    <x v="343"/>
    <n v="1"/>
    <n v="4"/>
    <n v="4"/>
    <s v="D x E"/>
    <x v="0"/>
    <s v="CHALLAN!row 8851 'CANCEL'; CHALLAN!row 8854 'CANCEL'"/>
  </r>
  <r>
    <s v="GST"/>
    <n v="8487"/>
    <s v="13.3.19"/>
    <s v="2019-0190"/>
    <x v="41"/>
    <x v="192"/>
    <n v="1"/>
    <n v="4"/>
    <n v="4"/>
    <s v="D x E"/>
    <x v="0"/>
    <s v="CHALLAN!row 8851 'CANCEL'; CHALLAN!row 8854 'CANCEL'"/>
  </r>
  <r>
    <s v="GST"/>
    <n v="8488"/>
    <s v="13.3.19"/>
    <s v="2019-0190"/>
    <x v="466"/>
    <x v="475"/>
    <n v="1"/>
    <n v="6"/>
    <n v="6"/>
    <s v="D x E"/>
    <x v="0"/>
    <s v="CHALLAN!row 8851 'CANCEL'; CHALLAN!row 8854 'CANCEL'"/>
  </r>
  <r>
    <s v="GST"/>
    <n v="8489"/>
    <s v="13.3.19"/>
    <s v="2019-0190"/>
    <x v="20"/>
    <x v="20"/>
    <n v="1"/>
    <n v="4"/>
    <n v="4"/>
    <s v="D x E"/>
    <x v="0"/>
    <s v="CHALLAN!row 8851 'CANCEL'; CHALLAN!row 8854 'CANCEL'"/>
  </r>
  <r>
    <s v="GST"/>
    <n v="8490"/>
    <s v="13.3.19"/>
    <s v="2019-0190"/>
    <x v="534"/>
    <x v="516"/>
    <n v="1"/>
    <n v="6"/>
    <n v="6"/>
    <s v="D x E"/>
    <x v="0"/>
    <s v="CHALLAN!row 8851 'CANCEL'; CHALLAN!row 8854 'CANCEL'"/>
  </r>
  <r>
    <s v="GST"/>
    <n v="8491"/>
    <s v="13.3.19"/>
    <s v="2019-0190"/>
    <x v="535"/>
    <x v="412"/>
    <n v="1"/>
    <n v="6"/>
    <n v="6"/>
    <s v="D x E"/>
    <x v="0"/>
    <s v="CHALLAN!row 8851 'CANCEL'; CHALLAN!row 8854 'CANCEL'"/>
  </r>
  <r>
    <s v="GST"/>
    <n v="8492"/>
    <s v="13.3.19"/>
    <s v="2019-0190"/>
    <x v="536"/>
    <x v="517"/>
    <n v="1"/>
    <n v="6"/>
    <n v="6"/>
    <s v="D x E"/>
    <x v="0"/>
    <s v="CHALLAN!row 8851 'CANCEL'; CHALLAN!row 8854 'CANCEL'"/>
  </r>
  <r>
    <s v="GST"/>
    <n v="8493"/>
    <s v="13.3.19"/>
    <s v="2019-0190"/>
    <x v="185"/>
    <x v="178"/>
    <n v="1"/>
    <n v="4"/>
    <n v="4"/>
    <s v="D x E"/>
    <x v="0"/>
    <s v="CHALLAN!row 8851 'CANCEL'; CHALLAN!row 8854 'CANCEL'"/>
  </r>
  <r>
    <s v="GST"/>
    <n v="8494"/>
    <s v="13.3.19"/>
    <s v="2019-0190"/>
    <x v="291"/>
    <x v="318"/>
    <n v="1"/>
    <n v="4"/>
    <n v="4"/>
    <s v="D x E"/>
    <x v="0"/>
    <s v="CHALLAN!row 8851 'CANCEL'; CHALLAN!row 8854 'CANCEL'"/>
  </r>
  <r>
    <s v="GST"/>
    <n v="8495"/>
    <s v="13.3.19"/>
    <s v="2019-0190"/>
    <x v="92"/>
    <x v="84"/>
    <n v="1"/>
    <n v="4"/>
    <n v="4"/>
    <s v="D x E"/>
    <x v="0"/>
    <s v="CHALLAN!row 8851 'CANCEL'; CHALLAN!row 8854 'CANCEL'"/>
  </r>
  <r>
    <s v="GST"/>
    <n v="8496"/>
    <s v="13.3.19"/>
    <s v="2019-0190"/>
    <x v="258"/>
    <x v="244"/>
    <n v="1"/>
    <n v="4"/>
    <n v="4"/>
    <s v="D x E"/>
    <x v="0"/>
    <s v="CHALLAN!row 8851 'CANCEL'; CHALLAN!row 8854 'CANCEL'"/>
  </r>
  <r>
    <s v="GST"/>
    <n v="8497"/>
    <s v="13.3.19"/>
    <s v="2019-0190"/>
    <x v="537"/>
    <x v="518"/>
    <n v="1"/>
    <n v="4"/>
    <n v="4"/>
    <s v="D x E"/>
    <x v="0"/>
    <s v="CHALLAN!row 8851 'CANCEL'; CHALLAN!row 8854 'CANCEL'"/>
  </r>
  <r>
    <s v="GST"/>
    <n v="8498"/>
    <s v="13.3.19"/>
    <s v="2019-0190"/>
    <x v="24"/>
    <x v="24"/>
    <n v="1"/>
    <n v="4"/>
    <n v="4"/>
    <s v="D x E"/>
    <x v="0"/>
    <s v="CHALLAN!row 8851 'CANCEL'; CHALLAN!row 8854 'CANCEL'"/>
  </r>
  <r>
    <s v="GST"/>
    <n v="8499"/>
    <s v="13.3.19"/>
    <s v="2019-0190"/>
    <x v="25"/>
    <x v="25"/>
    <n v="1"/>
    <n v="4"/>
    <n v="4"/>
    <s v="D x E"/>
    <x v="0"/>
    <s v="CHALLAN!row 8851 'CANCEL'; CHALLAN!row 8854 'CANCEL'"/>
  </r>
  <r>
    <s v="GST"/>
    <n v="8500"/>
    <s v="13.3.19"/>
    <s v="2019-0190"/>
    <x v="32"/>
    <x v="32"/>
    <n v="1"/>
    <n v="4"/>
    <n v="4"/>
    <s v="D x E"/>
    <x v="0"/>
    <s v="CHALLAN!row 8851 'CANCEL'; CHALLAN!row 8854 'CANCEL'"/>
  </r>
  <r>
    <s v="GST"/>
    <n v="8501"/>
    <s v="13.3.19"/>
    <s v="2019-0190"/>
    <x v="61"/>
    <x v="58"/>
    <n v="1"/>
    <n v="4"/>
    <n v="4"/>
    <s v="D x E"/>
    <x v="0"/>
    <s v="CHALLAN!row 8851 'CANCEL'; CHALLAN!row 8854 'CANCEL'"/>
  </r>
  <r>
    <s v="GST"/>
    <n v="8502"/>
    <s v="13.3.19"/>
    <s v="2019-0190"/>
    <x v="28"/>
    <x v="28"/>
    <n v="1"/>
    <n v="4"/>
    <n v="4"/>
    <s v="D x E"/>
    <x v="0"/>
    <s v="CHALLAN!row 8851 'CANCEL'; CHALLAN!row 8854 'CANCEL'"/>
  </r>
  <r>
    <s v="GST"/>
    <n v="8503"/>
    <s v="13.3.19"/>
    <s v="2019-0190"/>
    <x v="181"/>
    <x v="175"/>
    <n v="1"/>
    <n v="4"/>
    <n v="4"/>
    <s v="D x E"/>
    <x v="0"/>
    <s v="CHALLAN!row 8851 'CANCEL'; CHALLAN!row 8854 'CANCEL'"/>
  </r>
  <r>
    <s v="GST"/>
    <n v="8504"/>
    <s v="13.3.19"/>
    <s v="2019-0190"/>
    <x v="538"/>
    <x v="519"/>
    <n v="1"/>
    <n v="4"/>
    <n v="4"/>
    <s v="D x E"/>
    <x v="0"/>
    <s v="CHALLAN!row 8851 'CANCEL'; CHALLAN!row 8854 'CANCEL'"/>
  </r>
  <r>
    <s v="GST"/>
    <n v="8505"/>
    <s v="13.3.19"/>
    <s v="2019-0190"/>
    <x v="182"/>
    <x v="176"/>
    <n v="1"/>
    <n v="4"/>
    <n v="4"/>
    <s v="D x E"/>
    <x v="0"/>
    <s v="CHALLAN!row 8851 'CANCEL'; CHALLAN!row 8854 'CANCEL'"/>
  </r>
  <r>
    <s v="GST"/>
    <n v="8506"/>
    <s v="13.3.19"/>
    <s v="2019-0190"/>
    <x v="150"/>
    <x v="142"/>
    <n v="1"/>
    <n v="4"/>
    <n v="4"/>
    <s v="D x E"/>
    <x v="0"/>
    <s v="CHALLAN!row 8851 'CANCEL'; CHALLAN!row 8854 'CANCEL'"/>
  </r>
  <r>
    <s v="GST"/>
    <n v="8507"/>
    <s v="13.3.19"/>
    <s v="2019-0190"/>
    <x v="183"/>
    <x v="28"/>
    <n v="1"/>
    <n v="4"/>
    <n v="4"/>
    <s v="D x E"/>
    <x v="0"/>
    <s v="CHALLAN!row 8851 'CANCEL'; CHALLAN!row 8854 'CANCEL'"/>
  </r>
  <r>
    <s v="GST"/>
    <n v="8508"/>
    <s v="13.3.19"/>
    <s v="2019-0190"/>
    <x v="431"/>
    <x v="418"/>
    <n v="1"/>
    <n v="4"/>
    <n v="4"/>
    <s v="D x E"/>
    <x v="0"/>
    <s v="CHALLAN!row 8851 'CANCEL'; CHALLAN!row 8854 'CANCEL'"/>
  </r>
  <r>
    <s v="GST"/>
    <n v="8509"/>
    <s v="13.3.19"/>
    <s v="2019-0190"/>
    <x v="256"/>
    <x v="242"/>
    <n v="1"/>
    <n v="4"/>
    <n v="4"/>
    <s v="D x E"/>
    <x v="0"/>
    <s v="CHALLAN!row 8851 'CANCEL'; CHALLAN!row 8854 'CANCEL'"/>
  </r>
  <r>
    <s v="GST"/>
    <n v="8510"/>
    <s v="13.3.19"/>
    <s v="2019-0190"/>
    <x v="257"/>
    <x v="243"/>
    <n v="1"/>
    <n v="10"/>
    <n v="10"/>
    <s v="D x E"/>
    <x v="0"/>
    <s v="CHALLAN!row 8851 'CANCEL'; CHALLAN!row 8854 'CANCEL'"/>
  </r>
  <r>
    <s v="GST"/>
    <n v="8511"/>
    <s v="13.3.19"/>
    <s v="2019-0190"/>
    <x v="198"/>
    <x v="190"/>
    <n v="1"/>
    <n v="4"/>
    <n v="4"/>
    <s v="D x E"/>
    <x v="0"/>
    <s v="CHALLAN!row 8851 'CANCEL'; CHALLAN!row 8854 'CANCEL'"/>
  </r>
  <r>
    <s v="GST"/>
    <n v="8512"/>
    <s v="13.3.19"/>
    <s v="2019-0190"/>
    <x v="23"/>
    <x v="23"/>
    <n v="1"/>
    <n v="4"/>
    <n v="4"/>
    <s v="D x E"/>
    <x v="0"/>
    <s v="CHALLAN!row 8851 'CANCEL'; CHALLAN!row 8854 'CANCEL'"/>
  </r>
  <r>
    <s v="GST"/>
    <n v="8513"/>
    <s v="13.3.19"/>
    <s v="2019-0190"/>
    <x v="19"/>
    <x v="19"/>
    <n v="1"/>
    <n v="4"/>
    <n v="4"/>
    <s v="D x E"/>
    <x v="0"/>
    <s v="CHALLAN!row 8851 'CANCEL'; CHALLAN!row 8854 'CANCEL'"/>
  </r>
  <r>
    <s v="GST"/>
    <n v="8514"/>
    <s v="13.3.19"/>
    <s v="2019-0190"/>
    <x v="269"/>
    <x v="254"/>
    <n v="1"/>
    <n v="4"/>
    <n v="4"/>
    <s v="D x E"/>
    <x v="0"/>
    <s v="CHALLAN!row 8851 'CANCEL'; CHALLAN!row 8854 'CANCEL'"/>
  </r>
  <r>
    <s v="GST"/>
    <n v="8515"/>
    <s v="13.3.19"/>
    <s v="2019-0190"/>
    <x v="432"/>
    <x v="24"/>
    <n v="1"/>
    <n v="4"/>
    <n v="4"/>
    <s v="D x E"/>
    <x v="0"/>
    <s v="CHALLAN!row 8851 'CANCEL'; CHALLAN!row 8854 'CANCEL'"/>
  </r>
  <r>
    <s v="GST"/>
    <n v="8516"/>
    <s v="13.3.19"/>
    <s v="2019-0190"/>
    <x v="184"/>
    <x v="177"/>
    <n v="1"/>
    <n v="4"/>
    <n v="4"/>
    <s v="D x E"/>
    <x v="0"/>
    <s v="CHALLAN!row 8851 'CANCEL'; CHALLAN!row 8854 'CANCEL'"/>
  </r>
  <r>
    <s v="GST"/>
    <n v="8517"/>
    <s v="13.3.19"/>
    <s v="2019-0190"/>
    <x v="471"/>
    <x v="479"/>
    <n v="1"/>
    <n v="4"/>
    <n v="4"/>
    <s v="D x E"/>
    <x v="0"/>
    <s v="CHALLAN!row 8851 'CANCEL'; CHALLAN!row 8854 'CANCEL'"/>
  </r>
  <r>
    <s v="GST"/>
    <n v="8518"/>
    <s v="13.3.19"/>
    <s v="2019-0190"/>
    <x v="539"/>
    <x v="515"/>
    <n v="1"/>
    <n v="4"/>
    <n v="4"/>
    <s v="D x E"/>
    <x v="0"/>
    <s v="CHALLAN!row 8851 'CANCEL'; CHALLAN!row 8854 'CANCEL'"/>
  </r>
  <r>
    <s v="GST"/>
    <n v="8519"/>
    <s v="13.3.19"/>
    <s v="2019-0190"/>
    <x v="356"/>
    <x v="342"/>
    <n v="1"/>
    <n v="4"/>
    <n v="4"/>
    <s v="D x E"/>
    <x v="0"/>
    <s v="CHALLAN!row 8851 'CANCEL'; CHALLAN!row 8854 'CANCEL'"/>
  </r>
  <r>
    <s v="GST"/>
    <n v="8520"/>
    <s v="13.3.19"/>
    <s v="2019-0190"/>
    <x v="396"/>
    <x v="387"/>
    <n v="1"/>
    <n v="4"/>
    <n v="4"/>
    <s v="D x E"/>
    <x v="0"/>
    <s v="CHALLAN!row 8851 'CANCEL'; CHALLAN!row 8854 'CANCEL'"/>
  </r>
  <r>
    <s v="GST"/>
    <n v="8521"/>
    <s v="13.3.19"/>
    <s v="2019-0190"/>
    <x v="80"/>
    <x v="75"/>
    <n v="1"/>
    <n v="4"/>
    <n v="4"/>
    <s v="D x E"/>
    <x v="0"/>
    <s v="CHALLAN!row 8851 'CANCEL'; CHALLAN!row 8854 'CANCEL'"/>
  </r>
  <r>
    <s v="GST"/>
    <n v="8522"/>
    <s v="13.3.19"/>
    <s v="2019-0190"/>
    <x v="16"/>
    <x v="16"/>
    <n v="1"/>
    <n v="4"/>
    <n v="4"/>
    <s v="D x E"/>
    <x v="0"/>
    <s v="CHALLAN!row 8851 'CANCEL'; CHALLAN!row 8854 'CANCEL'"/>
  </r>
  <r>
    <s v="GST"/>
    <n v="8523"/>
    <s v="13.3.19"/>
    <s v="2019-0190"/>
    <x v="17"/>
    <x v="17"/>
    <n v="1"/>
    <n v="4"/>
    <n v="4"/>
    <s v="D x E"/>
    <x v="0"/>
    <s v="CHALLAN!row 8851 'CANCEL'; CHALLAN!row 8854 'CANCEL'"/>
  </r>
  <r>
    <s v="GST"/>
    <n v="8524"/>
    <s v="13.3.19"/>
    <s v="2019-0190"/>
    <x v="499"/>
    <x v="446"/>
    <n v="1"/>
    <n v="4"/>
    <n v="4"/>
    <s v="D x E"/>
    <x v="0"/>
    <s v="CHALLAN!row 8851 'CANCEL'; CHALLAN!row 8854 'CANCEL'"/>
  </r>
  <r>
    <s v="GST"/>
    <n v="8525"/>
    <s v="13.3.19"/>
    <s v="2019-0190"/>
    <x v="447"/>
    <x v="446"/>
    <n v="1"/>
    <n v="4"/>
    <n v="4"/>
    <s v="D x E"/>
    <x v="0"/>
    <s v="CHALLAN!row 8851 'CANCEL'; CHALLAN!row 8854 'CANCEL'"/>
  </r>
  <r>
    <s v="GST"/>
    <n v="8526"/>
    <s v="13.3.19"/>
    <s v="2019-0190"/>
    <x v="18"/>
    <x v="18"/>
    <n v="1"/>
    <n v="4"/>
    <n v="4"/>
    <s v="D x E"/>
    <x v="0"/>
    <s v="CHALLAN!row 8851 'CANCEL'; CHALLAN!row 8854 'CANCEL'"/>
  </r>
  <r>
    <s v="GST"/>
    <n v="8527"/>
    <s v="13.3.19"/>
    <s v="2019-0190"/>
    <x v="180"/>
    <x v="24"/>
    <n v="1"/>
    <n v="4"/>
    <n v="4"/>
    <s v="D x E"/>
    <x v="0"/>
    <s v="CHALLAN!row 8851 'CANCEL'; CHALLAN!row 8854 'CANCEL'"/>
  </r>
  <r>
    <s v="GST"/>
    <n v="8528"/>
    <s v="13.3.19"/>
    <s v="2019-0190"/>
    <x v="540"/>
    <x v="520"/>
    <n v="1"/>
    <n v="4"/>
    <n v="4"/>
    <s v="D x E"/>
    <x v="0"/>
    <s v="CHALLAN!row 8851 'CANCEL'; CHALLAN!row 8854 'CANCEL'"/>
  </r>
  <r>
    <s v="GST"/>
    <n v="8529"/>
    <s v="13.3.19"/>
    <s v="2019-0190"/>
    <x v="29"/>
    <x v="29"/>
    <n v="1"/>
    <n v="4"/>
    <n v="4"/>
    <s v="D x E"/>
    <x v="0"/>
    <s v="CHALLAN!row 8851 'CANCEL'; CHALLAN!row 8854 'CANCEL'"/>
  </r>
  <r>
    <s v="GST"/>
    <n v="8530"/>
    <s v="13.3.19"/>
    <s v="2019-0190"/>
    <x v="166"/>
    <x v="162"/>
    <n v="1"/>
    <n v="4"/>
    <n v="4"/>
    <s v="D x E"/>
    <x v="0"/>
    <s v="CHALLAN!row 8851 'CANCEL'; CHALLAN!row 8854 'CANCEL'"/>
  </r>
  <r>
    <s v="GST"/>
    <n v="8531"/>
    <s v="13.3.19"/>
    <s v="2019-0190"/>
    <x v="60"/>
    <x v="57"/>
    <n v="1"/>
    <n v="4"/>
    <n v="4"/>
    <s v="D x E"/>
    <x v="0"/>
    <s v="CHALLAN!row 8851 'CANCEL'; CHALLAN!row 8854 'CANCEL'"/>
  </r>
  <r>
    <s v="GST"/>
    <n v="8532"/>
    <s v="13.3.19"/>
    <s v="2019-0190"/>
    <x v="186"/>
    <x v="180"/>
    <n v="1"/>
    <n v="4"/>
    <n v="4"/>
    <s v="D x E"/>
    <x v="0"/>
    <s v="CHALLAN!row 8851 'CANCEL'; CHALLAN!row 8854 'CANCEL'"/>
  </r>
  <r>
    <s v="GST"/>
    <n v="8533"/>
    <s v="13.3.19"/>
    <s v="2019-0190"/>
    <x v="541"/>
    <x v="479"/>
    <n v="1"/>
    <n v="4"/>
    <n v="4"/>
    <s v="D x E"/>
    <x v="0"/>
    <s v="CHALLAN!row 8851 'CANCEL'; CHALLAN!row 8854 'CANCEL'"/>
  </r>
  <r>
    <s v="GST"/>
    <n v="8534"/>
    <s v="13.3.19"/>
    <s v="2019-0190"/>
    <x v="465"/>
    <x v="474"/>
    <n v="1"/>
    <n v="4"/>
    <n v="4"/>
    <s v="D x E"/>
    <x v="0"/>
    <s v="CHALLAN!row 8851 'CANCEL'; CHALLAN!row 8854 'CANCEL'"/>
  </r>
  <r>
    <s v="GST"/>
    <n v="8535"/>
    <s v="13.3.19"/>
    <s v="2019-0190"/>
    <x v="187"/>
    <x v="181"/>
    <n v="1"/>
    <n v="4"/>
    <n v="4"/>
    <s v="D x E"/>
    <x v="0"/>
    <s v="CHALLAN!row 8851 'CANCEL'; CHALLAN!row 8854 'CANCEL'"/>
  </r>
  <r>
    <s v="GST"/>
    <n v="8536"/>
    <s v="13.3.19"/>
    <s v="2019-0190"/>
    <x v="30"/>
    <x v="30"/>
    <n v="1"/>
    <n v="4"/>
    <n v="4"/>
    <s v="D x E"/>
    <x v="0"/>
    <s v="CHALLAN!row 8851 'CANCEL'; CHALLAN!row 8854 'CANCEL'"/>
  </r>
  <r>
    <s v="GST"/>
    <n v="8537"/>
    <s v="13.3.19"/>
    <s v="2019-0190"/>
    <x v="260"/>
    <x v="246"/>
    <n v="1"/>
    <n v="4"/>
    <n v="4"/>
    <s v="D x E"/>
    <x v="0"/>
    <s v="CHALLAN!row 8851 'CANCEL'; CHALLAN!row 8854 'CANCEL'"/>
  </r>
  <r>
    <s v="GST"/>
    <n v="8548"/>
    <s v="13.3.19"/>
    <s v="2019-0190"/>
    <x v="103"/>
    <x v="95"/>
    <n v="1"/>
    <n v="30"/>
    <n v="30"/>
    <s v="D x E"/>
    <x v="0"/>
    <s v="CHALLAN!row 8851 'CANCEL'; CHALLAN!row 8854 'CANCEL'"/>
  </r>
  <r>
    <s v="GST"/>
    <n v="8549"/>
    <s v="13.3.19"/>
    <s v="2019-0190"/>
    <x v="284"/>
    <x v="266"/>
    <n v="1"/>
    <n v="30"/>
    <n v="30"/>
    <s v="D x E"/>
    <x v="0"/>
    <s v="CHALLAN!row 8851 'CANCEL'; CHALLAN!row 8854 'CANCEL'"/>
  </r>
  <r>
    <s v="GST"/>
    <n v="8550"/>
    <s v="13.3.19"/>
    <s v="2019-0190"/>
    <x v="351"/>
    <x v="337"/>
    <n v="1"/>
    <n v="30"/>
    <n v="30"/>
    <s v="D x E"/>
    <x v="0"/>
    <s v="CHALLAN!row 8851 'CANCEL'; CHALLAN!row 8854 'CANCEL'"/>
  </r>
  <r>
    <s v="GST"/>
    <n v="8551"/>
    <s v="13.3.19"/>
    <s v="2019-0190"/>
    <x v="244"/>
    <x v="230"/>
    <n v="1"/>
    <n v="30"/>
    <n v="30"/>
    <s v="D x E"/>
    <x v="0"/>
    <s v="CHALLAN!row 8851 'CANCEL'; CHALLAN!row 8854 'CANCEL'"/>
  </r>
  <r>
    <s v="GST"/>
    <n v="8552"/>
    <s v="13.3.19"/>
    <s v="2019-0190"/>
    <x v="542"/>
    <x v="521"/>
    <n v="1"/>
    <n v="30"/>
    <n v="30"/>
    <s v="D x E"/>
    <x v="0"/>
    <s v="CHALLAN!row 8851 'CANCEL'; CHALLAN!row 8854 'CANCEL'"/>
  </r>
  <r>
    <s v="GST"/>
    <n v="8553"/>
    <s v="13.3.19"/>
    <s v="2019-0190"/>
    <x v="19"/>
    <x v="522"/>
    <n v="1"/>
    <n v="30"/>
    <n v="30"/>
    <s v="D x E"/>
    <x v="0"/>
    <s v="CHALLAN!row 8851 'CANCEL'; CHALLAN!row 8854 'CANCEL'"/>
  </r>
  <r>
    <s v="GST"/>
    <n v="8554"/>
    <s v="13.3.19"/>
    <s v="2019-0190"/>
    <x v="285"/>
    <x v="267"/>
    <n v="1"/>
    <n v="30"/>
    <n v="30"/>
    <s v="D x E"/>
    <x v="0"/>
    <s v="CHALLAN!row 8851 'CANCEL'; CHALLAN!row 8854 'CANCEL'"/>
  </r>
  <r>
    <s v="GST"/>
    <n v="8555"/>
    <s v="13.3.19"/>
    <s v="2019-0190"/>
    <x v="286"/>
    <x v="268"/>
    <n v="1"/>
    <n v="30"/>
    <n v="30"/>
    <s v="D x E"/>
    <x v="0"/>
    <s v="CHALLAN!row 8851 'CANCEL'; CHALLAN!row 8854 'CANCEL'"/>
  </r>
  <r>
    <s v="GST"/>
    <n v="8556"/>
    <s v="13.3.19"/>
    <s v="2019-0190"/>
    <x v="136"/>
    <x v="267"/>
    <n v="1"/>
    <n v="30"/>
    <n v="30"/>
    <s v="D x E"/>
    <x v="0"/>
    <s v="CHALLAN!row 8851 'CANCEL'; CHALLAN!row 8854 'CANCEL'"/>
  </r>
  <r>
    <s v="GST"/>
    <n v="8557"/>
    <s v="13.3.19"/>
    <s v="2019-0190"/>
    <x v="235"/>
    <x v="523"/>
    <n v="1"/>
    <n v="30"/>
    <n v="30"/>
    <s v="D x E"/>
    <x v="0"/>
    <s v="CHALLAN!row 8851 'CANCEL'; CHALLAN!row 8854 'CANCEL'"/>
  </r>
  <r>
    <s v="GST"/>
    <n v="8558"/>
    <s v="13.3.19"/>
    <s v="2019-0190"/>
    <x v="409"/>
    <x v="402"/>
    <n v="1"/>
    <n v="30"/>
    <n v="30"/>
    <s v="D x E"/>
    <x v="0"/>
    <s v="CHALLAN!row 8851 'CANCEL'; CHALLAN!row 8854 'CANCEL'"/>
  </r>
  <r>
    <s v="GST"/>
    <n v="8559"/>
    <s v="13.3.19"/>
    <s v="2019-0190"/>
    <x v="171"/>
    <x v="267"/>
    <n v="1"/>
    <n v="30"/>
    <n v="30"/>
    <s v="D x E"/>
    <x v="0"/>
    <s v="CHALLAN!row 8851 'CANCEL'; CHALLAN!row 8854 'CANCEL'"/>
  </r>
  <r>
    <s v="GST"/>
    <n v="8560"/>
    <s v="13.3.19"/>
    <s v="2019-0190"/>
    <x v="141"/>
    <x v="232"/>
    <n v="1"/>
    <n v="30"/>
    <n v="30"/>
    <s v="D x E"/>
    <x v="0"/>
    <s v="CHALLAN!row 8851 'CANCEL'; CHALLAN!row 8854 'CANCEL'"/>
  </r>
  <r>
    <s v="GST"/>
    <n v="8562"/>
    <s v="13.3.19"/>
    <s v="2019-0190"/>
    <x v="407"/>
    <x v="400"/>
    <n v="1"/>
    <n v="6"/>
    <n v="6"/>
    <s v="D x E"/>
    <x v="0"/>
    <s v="CHALLAN!row 8851 'CANCEL'; CHALLAN!row 8854 'CANCEL'"/>
  </r>
  <r>
    <s v="GST"/>
    <n v="8563"/>
    <s v="13.3.19"/>
    <s v="2019-0190"/>
    <x v="449"/>
    <x v="449"/>
    <n v="1"/>
    <n v="6"/>
    <n v="6"/>
    <s v="D x E"/>
    <x v="0"/>
    <s v="CHALLAN!row 8851 'CANCEL'; CHALLAN!row 8854 'CANCEL'"/>
  </r>
  <r>
    <s v="GST"/>
    <n v="8564"/>
    <s v="13.3.19"/>
    <s v="2019-0190"/>
    <x v="23"/>
    <x v="399"/>
    <n v="1"/>
    <n v="6"/>
    <n v="6"/>
    <s v="D x E"/>
    <x v="0"/>
    <s v="CHALLAN!row 8851 'CANCEL'; CHALLAN!row 8854 'CANCEL'"/>
  </r>
  <r>
    <s v="GST"/>
    <n v="8565"/>
    <s v="13.3.19"/>
    <s v="2019-0190"/>
    <x v="19"/>
    <x v="399"/>
    <n v="1"/>
    <n v="6"/>
    <n v="6"/>
    <s v="D x E"/>
    <x v="0"/>
    <s v="CHALLAN!row 8851 'CANCEL'; CHALLAN!row 8854 'CANCEL'"/>
  </r>
  <r>
    <s v="GST"/>
    <n v="8566"/>
    <s v="13.3.19"/>
    <s v="2019-0190"/>
    <x v="251"/>
    <x v="237"/>
    <n v="1"/>
    <n v="6"/>
    <n v="6"/>
    <s v="D x E"/>
    <x v="0"/>
    <s v="CHALLAN!row 8851 'CANCEL'; CHALLAN!row 8854 'CANCEL'"/>
  </r>
  <r>
    <s v="GST"/>
    <n v="8567"/>
    <s v="13.3.19"/>
    <s v="2019-0190"/>
    <x v="543"/>
    <x v="427"/>
    <n v="1"/>
    <n v="6"/>
    <n v="6"/>
    <s v="D x E"/>
    <x v="0"/>
    <s v="CHALLAN!row 8851 'CANCEL'; CHALLAN!row 8854 'CANCEL'"/>
  </r>
  <r>
    <s v="GST"/>
    <n v="8568"/>
    <s v="13.3.19"/>
    <s v="2019-0190"/>
    <x v="159"/>
    <x v="155"/>
    <n v="1"/>
    <n v="6"/>
    <n v="6"/>
    <s v="D x E"/>
    <x v="0"/>
    <s v="CHALLAN!row 8851 'CANCEL'; CHALLAN!row 8854 'CANCEL'"/>
  </r>
  <r>
    <s v="GST"/>
    <n v="8569"/>
    <s v="13.3.19"/>
    <s v="2019-0190"/>
    <x v="252"/>
    <x v="238"/>
    <n v="1"/>
    <n v="6"/>
    <n v="6"/>
    <s v="D x E"/>
    <x v="0"/>
    <s v="CHALLAN!row 8851 'CANCEL'; CHALLAN!row 8854 'CANCEL'"/>
  </r>
  <r>
    <s v="GST"/>
    <n v="8570"/>
    <s v="13.3.19"/>
    <s v="2019-0190"/>
    <x v="544"/>
    <x v="524"/>
    <n v="1"/>
    <n v="12"/>
    <n v="12"/>
    <s v="D x E"/>
    <x v="0"/>
    <s v="CHALLAN!row 8851 'CANCEL'; CHALLAN!row 8854 'CANCEL'"/>
  </r>
  <r>
    <s v="GST"/>
    <n v="8571"/>
    <s v="13.3.19"/>
    <s v="2019-0190"/>
    <x v="427"/>
    <x v="504"/>
    <n v="1"/>
    <n v="12"/>
    <n v="12"/>
    <s v="D x E"/>
    <x v="0"/>
    <s v="CHALLAN!row 8851 'CANCEL'; CHALLAN!row 8854 'CANCEL'"/>
  </r>
  <r>
    <s v="GST"/>
    <n v="8572"/>
    <s v="13.3.19"/>
    <s v="2019-0190"/>
    <x v="113"/>
    <x v="107"/>
    <n v="1"/>
    <n v="6"/>
    <n v="6"/>
    <s v="D x E"/>
    <x v="0"/>
    <s v="CHALLAN!row 8851 'CANCEL'; CHALLAN!row 8854 'CANCEL'"/>
  </r>
  <r>
    <s v="GST"/>
    <n v="8573"/>
    <s v="13.3.19"/>
    <s v="2019-0190"/>
    <x v="465"/>
    <x v="524"/>
    <n v="1"/>
    <n v="12"/>
    <n v="12"/>
    <s v="D x E"/>
    <x v="0"/>
    <s v="CHALLAN!row 8851 'CANCEL'; CHALLAN!row 8854 'CANCEL'"/>
  </r>
  <r>
    <s v="GST"/>
    <n v="8574"/>
    <s v="13.3.19"/>
    <s v="2019-0190"/>
    <x v="429"/>
    <x v="415"/>
    <n v="1"/>
    <n v="12"/>
    <n v="12"/>
    <s v="D x E"/>
    <x v="0"/>
    <s v="CHALLAN!row 8851 'CANCEL'; CHALLAN!row 8854 'CANCEL'"/>
  </r>
  <r>
    <s v="GST"/>
    <n v="8575"/>
    <s v="13.3.19"/>
    <s v="2019-0190"/>
    <x v="9"/>
    <x v="524"/>
    <n v="1"/>
    <n v="12"/>
    <n v="12"/>
    <s v="D x E"/>
    <x v="0"/>
    <s v="CHALLAN!row 8851 'CANCEL'; CHALLAN!row 8854 'CANCEL'"/>
  </r>
  <r>
    <s v="GST"/>
    <n v="8576"/>
    <s v="13.3.19"/>
    <s v="2019-0190"/>
    <x v="9"/>
    <x v="9"/>
    <n v="1"/>
    <n v="6"/>
    <n v="6"/>
    <s v="D x E"/>
    <x v="0"/>
    <s v="CHALLAN!row 8851 'CANCEL'; CHALLAN!row 8854 'CANCEL'"/>
  </r>
  <r>
    <s v="GST"/>
    <n v="8577"/>
    <s v="13.3.19"/>
    <s v="2019-0190"/>
    <x v="531"/>
    <x v="524"/>
    <n v="1"/>
    <n v="12"/>
    <n v="12"/>
    <s v="D x E"/>
    <x v="0"/>
    <s v="CHALLAN!row 8851 'CANCEL'; CHALLAN!row 8854 'CANCEL'"/>
  </r>
  <r>
    <s v="GST"/>
    <n v="8578"/>
    <s v="13.3.19"/>
    <s v="2019-0190"/>
    <x v="440"/>
    <x v="427"/>
    <n v="1"/>
    <n v="6"/>
    <n v="6"/>
    <s v="D x E"/>
    <x v="0"/>
    <s v="CHALLAN!row 8851 'CANCEL'; CHALLAN!row 8854 'CANCEL'"/>
  </r>
  <r>
    <s v="GST"/>
    <n v="8579"/>
    <s v="13.3.19"/>
    <s v="2019-0190"/>
    <x v="224"/>
    <x v="399"/>
    <n v="1"/>
    <n v="6"/>
    <n v="6"/>
    <s v="D x E"/>
    <x v="0"/>
    <s v="CHALLAN!row 8851 'CANCEL'; CHALLAN!row 8854 'CANCEL'"/>
  </r>
  <r>
    <s v="GST"/>
    <n v="8581"/>
    <s v="13.3.19"/>
    <s v="2019-0190"/>
    <x v="478"/>
    <x v="482"/>
    <m/>
    <n v="10"/>
    <n v="10"/>
    <s v="Qty column"/>
    <x v="0"/>
    <s v="CHALLAN!row 8851 'CANCEL'; CHALLAN!row 8854 'CANCEL'"/>
  </r>
  <r>
    <s v="GST"/>
    <n v="8582"/>
    <s v="13.3.19"/>
    <s v="2019-0190"/>
    <x v="343"/>
    <x v="328"/>
    <m/>
    <n v="10"/>
    <n v="10"/>
    <s v="Qty column"/>
    <x v="0"/>
    <s v="CHALLAN!row 8851 'CANCEL'; CHALLAN!row 8854 'CANCEL'"/>
  </r>
  <r>
    <s v="GST"/>
    <n v="8583"/>
    <s v="13.3.19"/>
    <s v="2019-0190"/>
    <x v="112"/>
    <x v="159"/>
    <m/>
    <n v="10"/>
    <n v="10"/>
    <s v="Qty column"/>
    <x v="0"/>
    <s v="CHALLAN!row 8851 'CANCEL'; CHALLAN!row 8854 'CANCEL'"/>
  </r>
  <r>
    <s v="GST"/>
    <n v="8584"/>
    <s v="13.3.19"/>
    <s v="2019-0190"/>
    <x v="160"/>
    <x v="156"/>
    <m/>
    <n v="10"/>
    <n v="10"/>
    <s v="Qty column"/>
    <x v="0"/>
    <s v="CHALLAN!row 8851 'CANCEL'; CHALLAN!row 8854 'CANCEL'"/>
  </r>
  <r>
    <s v="GST"/>
    <n v="8585"/>
    <s v="13.3.19"/>
    <s v="2019-0190"/>
    <x v="161"/>
    <x v="157"/>
    <m/>
    <n v="10"/>
    <n v="10"/>
    <s v="Qty column"/>
    <x v="0"/>
    <s v="CHALLAN!row 8851 'CANCEL'; CHALLAN!row 8854 'CANCEL'"/>
  </r>
  <r>
    <s v="GST"/>
    <n v="8586"/>
    <s v="13.3.19"/>
    <s v="2019-0190"/>
    <x v="545"/>
    <x v="525"/>
    <m/>
    <n v="10"/>
    <n v="10"/>
    <s v="Qty column"/>
    <x v="0"/>
    <s v="CHALLAN!row 8851 'CANCEL'; CHALLAN!row 8854 'CANCEL'"/>
  </r>
  <r>
    <s v="GST"/>
    <n v="8587"/>
    <s v="13.3.19"/>
    <s v="2019-0190"/>
    <x v="202"/>
    <x v="195"/>
    <m/>
    <n v="10"/>
    <n v="10"/>
    <s v="Qty column"/>
    <x v="0"/>
    <s v="CHALLAN!row 8851 'CANCEL'; CHALLAN!row 8854 'CANCEL'"/>
  </r>
  <r>
    <s v="GST"/>
    <n v="8588"/>
    <s v="13.3.19"/>
    <s v="2019-0190"/>
    <x v="203"/>
    <x v="196"/>
    <m/>
    <n v="10"/>
    <n v="10"/>
    <s v="Qty column"/>
    <x v="0"/>
    <s v="CHALLAN!row 8851 'CANCEL'; CHALLAN!row 8854 'CANCEL'"/>
  </r>
  <r>
    <s v="GST"/>
    <n v="8589"/>
    <s v="13.3.19"/>
    <s v="2019-0190"/>
    <x v="546"/>
    <x v="526"/>
    <m/>
    <n v="10"/>
    <n v="10"/>
    <s v="Qty column"/>
    <x v="0"/>
    <s v="CHALLAN!row 8851 'CANCEL'; CHALLAN!row 8854 'CANCEL'"/>
  </r>
  <r>
    <s v="GST"/>
    <n v="8591"/>
    <s v="13.3.19"/>
    <s v="2019-0190"/>
    <x v="457"/>
    <x v="320"/>
    <n v="1"/>
    <n v="25"/>
    <n v="25"/>
    <s v="D x E"/>
    <x v="0"/>
    <s v="CHALLAN!row 8851 'CANCEL'; CHALLAN!row 8854 'CANCEL'"/>
  </r>
  <r>
    <s v="GST"/>
    <n v="8592"/>
    <s v="13.3.19"/>
    <s v="2019-0190"/>
    <x v="547"/>
    <x v="44"/>
    <n v="1"/>
    <n v="25"/>
    <n v="25"/>
    <s v="D x E"/>
    <x v="0"/>
    <s v="CHALLAN!row 8851 'CANCEL'; CHALLAN!row 8854 'CANCEL'"/>
  </r>
  <r>
    <s v="GST"/>
    <n v="8593"/>
    <s v="13.3.19"/>
    <s v="2019-0190"/>
    <x v="225"/>
    <x v="7"/>
    <n v="1"/>
    <n v="25"/>
    <n v="25"/>
    <s v="D x E"/>
    <x v="0"/>
    <s v="CHALLAN!row 8851 'CANCEL'; CHALLAN!row 8854 'CANCEL'"/>
  </r>
  <r>
    <s v="GST"/>
    <n v="8594"/>
    <s v="13.3.19"/>
    <s v="2019-0190"/>
    <x v="423"/>
    <x v="411"/>
    <n v="1"/>
    <n v="25"/>
    <n v="25"/>
    <s v="D x E"/>
    <x v="0"/>
    <s v="CHALLAN!row 8851 'CANCEL'; CHALLAN!row 8854 'CANCEL'"/>
  </r>
  <r>
    <s v="GST"/>
    <n v="8595"/>
    <s v="13.3.19"/>
    <s v="2019-0190"/>
    <x v="422"/>
    <x v="320"/>
    <n v="1"/>
    <n v="25"/>
    <n v="25"/>
    <s v="D x E"/>
    <x v="0"/>
    <s v="CHALLAN!row 8851 'CANCEL'; CHALLAN!row 8854 'CANCEL'"/>
  </r>
  <r>
    <s v="GST"/>
    <n v="8596"/>
    <s v="13.3.19"/>
    <s v="2019-0190"/>
    <x v="548"/>
    <x v="320"/>
    <n v="1"/>
    <n v="25"/>
    <n v="25"/>
    <s v="D x E"/>
    <x v="0"/>
    <s v="CHALLAN!row 8851 'CANCEL'; CHALLAN!row 8854 'CANCEL'"/>
  </r>
  <r>
    <s v="GST"/>
    <n v="8597"/>
    <s v="13.3.19"/>
    <s v="2019-0190"/>
    <x v="115"/>
    <x v="109"/>
    <n v="1"/>
    <n v="25"/>
    <n v="25"/>
    <s v="D x E"/>
    <x v="0"/>
    <s v="CHALLAN!row 8851 'CANCEL'; CHALLAN!row 8854 'CANCEL'"/>
  </r>
  <r>
    <s v="GST"/>
    <n v="8598"/>
    <s v="13.3.19"/>
    <s v="2019-0190"/>
    <x v="312"/>
    <x v="109"/>
    <n v="1"/>
    <n v="25"/>
    <n v="25"/>
    <s v="D x E"/>
    <x v="0"/>
    <s v="CHALLAN!row 8851 'CANCEL'; CHALLAN!row 8854 'CANCEL'"/>
  </r>
  <r>
    <s v="GST"/>
    <n v="8599"/>
    <s v="13.3.19"/>
    <s v="2019-0190"/>
    <x v="112"/>
    <x v="44"/>
    <n v="1"/>
    <n v="25"/>
    <n v="25"/>
    <s v="D x E"/>
    <x v="0"/>
    <s v="CHALLAN!row 8851 'CANCEL'; CHALLAN!row 8854 'CANCEL'"/>
  </r>
  <r>
    <s v="GST"/>
    <n v="8600"/>
    <s v="13.3.19"/>
    <s v="2019-0190"/>
    <x v="232"/>
    <x v="221"/>
    <n v="1"/>
    <n v="25"/>
    <n v="25"/>
    <s v="D x E"/>
    <x v="0"/>
    <s v="CHALLAN!row 8851 'CANCEL'; CHALLAN!row 8854 'CANCEL'"/>
  </r>
  <r>
    <s v="GST"/>
    <n v="8601"/>
    <s v="13.3.19"/>
    <s v="2019-0190"/>
    <x v="549"/>
    <x v="527"/>
    <n v="1"/>
    <n v="25"/>
    <n v="25"/>
    <s v="D x E"/>
    <x v="0"/>
    <s v="CHALLAN!row 8851 'CANCEL'; CHALLAN!row 8854 'CANCEL'"/>
  </r>
  <r>
    <s v="GST"/>
    <n v="8602"/>
    <s v="13.3.19"/>
    <s v="2019-0190"/>
    <x v="237"/>
    <x v="528"/>
    <n v="1"/>
    <n v="25"/>
    <n v="25"/>
    <s v="D x E"/>
    <x v="0"/>
    <s v="CHALLAN!row 8851 'CANCEL'; CHALLAN!row 8854 'CANCEL'"/>
  </r>
  <r>
    <s v="GST"/>
    <n v="8603"/>
    <s v="13.3.19"/>
    <s v="2019-0190"/>
    <x v="341"/>
    <x v="320"/>
    <n v="1"/>
    <n v="25"/>
    <n v="25"/>
    <s v="D x E"/>
    <x v="0"/>
    <s v="CHALLAN!row 8851 'CANCEL'; CHALLAN!row 8854 'CANCEL'"/>
  </r>
  <r>
    <s v="GST"/>
    <n v="8604"/>
    <s v="13.3.19"/>
    <s v="2019-0190"/>
    <x v="114"/>
    <x v="108"/>
    <n v="1"/>
    <n v="25"/>
    <n v="25"/>
    <s v="D x E"/>
    <x v="0"/>
    <s v="CHALLAN!row 8851 'CANCEL'; CHALLAN!row 8854 'CANCEL'"/>
  </r>
  <r>
    <s v="GST"/>
    <n v="8605"/>
    <s v="13.3.19"/>
    <s v="2019-0190"/>
    <x v="332"/>
    <x v="109"/>
    <n v="1"/>
    <n v="25"/>
    <n v="25"/>
    <s v="D x E"/>
    <x v="0"/>
    <s v="CHALLAN!row 8851 'CANCEL'; CHALLAN!row 8854 'CANCEL'"/>
  </r>
  <r>
    <s v="GST"/>
    <n v="8606"/>
    <s v="13.3.19"/>
    <s v="2019-0190"/>
    <x v="459"/>
    <x v="455"/>
    <n v="1"/>
    <n v="25"/>
    <n v="25"/>
    <s v="D x E"/>
    <x v="0"/>
    <s v="CHALLAN!row 8851 'CANCEL'; CHALLAN!row 8854 'CANCEL'"/>
  </r>
  <r>
    <s v="GST"/>
    <n v="8607"/>
    <s v="13.3.19"/>
    <s v="2019-0190"/>
    <x v="58"/>
    <x v="56"/>
    <n v="1"/>
    <n v="25"/>
    <n v="25"/>
    <s v="D x E"/>
    <x v="0"/>
    <s v="CHALLAN!row 8851 'CANCEL'; CHALLAN!row 8854 'CANCEL'"/>
  </r>
  <r>
    <s v="GST"/>
    <n v="8608"/>
    <s v="13.3.19"/>
    <s v="2019-0190"/>
    <x v="7"/>
    <x v="7"/>
    <n v="1"/>
    <n v="25"/>
    <n v="25"/>
    <s v="D x E"/>
    <x v="0"/>
    <s v="CHALLAN!row 8851 'CANCEL'; CHALLAN!row 8854 'CANCEL'"/>
  </r>
  <r>
    <s v="GST"/>
    <n v="8609"/>
    <s v="13.3.19"/>
    <s v="2019-0190"/>
    <x v="550"/>
    <x v="108"/>
    <n v="1"/>
    <n v="25"/>
    <n v="25"/>
    <s v="D x E"/>
    <x v="0"/>
    <s v="CHALLAN!row 8851 'CANCEL'; CHALLAN!row 8854 'CANCEL'"/>
  </r>
  <r>
    <s v="GST"/>
    <n v="8610"/>
    <s v="13.3.19"/>
    <s v="2019-0190"/>
    <x v="44"/>
    <x v="44"/>
    <n v="1"/>
    <n v="25"/>
    <n v="25"/>
    <s v="D x E"/>
    <x v="0"/>
    <s v="CHALLAN!row 8851 'CANCEL'; CHALLAN!row 8854 'CANCEL'"/>
  </r>
  <r>
    <s v="GST"/>
    <n v="8611"/>
    <s v="13.3.19"/>
    <s v="2019-0190"/>
    <x v="228"/>
    <x v="44"/>
    <n v="1"/>
    <n v="25"/>
    <n v="25"/>
    <s v="D x E"/>
    <x v="0"/>
    <s v="CHALLAN!row 8851 'CANCEL'; CHALLAN!row 8854 'CANCEL'"/>
  </r>
  <r>
    <s v="GST"/>
    <n v="8613"/>
    <s v="13.3.19"/>
    <s v="2019-0190"/>
    <x v="134"/>
    <x v="128"/>
    <n v="1"/>
    <n v="2"/>
    <n v="2"/>
    <s v="D x E"/>
    <x v="0"/>
    <s v="CHALLAN!row 8851 'CANCEL'; CHALLAN!row 8854 'CANCEL'"/>
  </r>
  <r>
    <s v="GST"/>
    <n v="8614"/>
    <s v="13.3.19"/>
    <s v="2019-0190"/>
    <x v="89"/>
    <x v="82"/>
    <n v="1"/>
    <n v="100"/>
    <n v="100"/>
    <s v="D x E"/>
    <x v="0"/>
    <s v="CHALLAN!row 8851 'CANCEL'; CHALLAN!row 8854 'CANCEL'"/>
  </r>
  <r>
    <s v="GST"/>
    <n v="8615"/>
    <s v="13.3.19"/>
    <s v="2019-0190"/>
    <x v="163"/>
    <x v="22"/>
    <n v="1"/>
    <n v="10"/>
    <n v="10"/>
    <s v="D x E"/>
    <x v="0"/>
    <s v="CHALLAN!row 8851 'CANCEL'; CHALLAN!row 8854 'CANCEL'"/>
  </r>
  <r>
    <s v="GST"/>
    <n v="8616"/>
    <s v="13.3.19"/>
    <s v="2019-0190"/>
    <x v="174"/>
    <x v="171"/>
    <m/>
    <m/>
    <n v="100"/>
    <s v="Qty column"/>
    <x v="0"/>
    <s v="CHALLAN!row 8851 'CANCEL'; CHALLAN!row 8854 'CANCEL'"/>
  </r>
  <r>
    <s v="GST"/>
    <n v="8617"/>
    <s v="13.3.19"/>
    <s v="2019-0190"/>
    <x v="175"/>
    <x v="171"/>
    <m/>
    <m/>
    <n v="250"/>
    <s v="Qty column"/>
    <x v="0"/>
    <s v="CHALLAN!row 8851 'CANCEL'; CHALLAN!row 8854 'CANCEL'"/>
  </r>
  <r>
    <s v="GST"/>
    <n v="8618"/>
    <s v="13.3.19"/>
    <s v="2019-0190"/>
    <x v="207"/>
    <x v="200"/>
    <m/>
    <n v="10"/>
    <n v="10"/>
    <s v="Qty column"/>
    <x v="0"/>
    <s v="CHALLAN!row 8851 'CANCEL'; CHALLAN!row 8854 'CANCEL'"/>
  </r>
  <r>
    <s v="GST"/>
    <n v="8620"/>
    <s v="13.3.19"/>
    <s v="2019-0190"/>
    <x v="468"/>
    <x v="477"/>
    <n v="1"/>
    <n v="25"/>
    <n v="25"/>
    <s v="D x E"/>
    <x v="0"/>
    <s v="CHALLAN!row 8851 'CANCEL'; CHALLAN!row 8854 'CANCEL'"/>
  </r>
  <r>
    <s v="GST"/>
    <n v="8621"/>
    <s v="13.3.19"/>
    <s v="2019-0190"/>
    <x v="172"/>
    <x v="529"/>
    <n v="1"/>
    <n v="50"/>
    <n v="50"/>
    <s v="D x E"/>
    <x v="0"/>
    <s v="CHALLAN!row 8851 'CANCEL'; CHALLAN!row 8854 'CANCEL'"/>
  </r>
  <r>
    <s v="GST"/>
    <n v="8622"/>
    <s v="13.3.19"/>
    <s v="2019-0190"/>
    <x v="551"/>
    <x v="530"/>
    <n v="1"/>
    <n v="25"/>
    <n v="25"/>
    <s v="D x E"/>
    <x v="0"/>
    <s v="CHALLAN!row 8851 'CANCEL'; CHALLAN!row 8854 'CANCEL'"/>
  </r>
  <r>
    <s v="GST"/>
    <n v="8623"/>
    <s v="13.3.19"/>
    <s v="2019-0190"/>
    <x v="243"/>
    <x v="281"/>
    <n v="1"/>
    <n v="50"/>
    <n v="50"/>
    <s v="D x E"/>
    <x v="0"/>
    <s v="CHALLAN!row 8851 'CANCEL'; CHALLAN!row 8854 'CANCEL'"/>
  </r>
  <r>
    <s v="GST"/>
    <n v="8624"/>
    <s v="13.3.19"/>
    <s v="2019-0190"/>
    <x v="435"/>
    <x v="421"/>
    <n v="1"/>
    <n v="25"/>
    <n v="25"/>
    <s v="D x E"/>
    <x v="0"/>
    <s v="CHALLAN!row 8851 'CANCEL'; CHALLAN!row 8854 'CANCEL'"/>
  </r>
  <r>
    <s v="GST"/>
    <n v="8625"/>
    <s v="13.3.19"/>
    <s v="2019-0190"/>
    <x v="446"/>
    <x v="531"/>
    <n v="1"/>
    <n v="50"/>
    <n v="50"/>
    <s v="D x E"/>
    <x v="0"/>
    <s v="CHALLAN!row 8851 'CANCEL'; CHALLAN!row 8854 'CANCEL'"/>
  </r>
  <r>
    <s v="GST"/>
    <n v="8626"/>
    <s v="13.3.19"/>
    <s v="2019-0190"/>
    <x v="295"/>
    <x v="282"/>
    <n v="1"/>
    <n v="25"/>
    <n v="25"/>
    <s v="D x E"/>
    <x v="0"/>
    <s v="CHALLAN!row 8851 'CANCEL'; CHALLAN!row 8854 'CANCEL'"/>
  </r>
  <r>
    <s v="GST"/>
    <n v="8627"/>
    <s v="13.3.19"/>
    <s v="2019-0190"/>
    <x v="182"/>
    <x v="283"/>
    <n v="1"/>
    <n v="50"/>
    <n v="50"/>
    <s v="D x E"/>
    <x v="0"/>
    <s v="CHALLAN!row 8851 'CANCEL'; CHALLAN!row 8854 'CANCEL'"/>
  </r>
  <r>
    <s v="GST"/>
    <n v="8628"/>
    <s v="13.3.19"/>
    <s v="2019-0190"/>
    <x v="552"/>
    <x v="532"/>
    <n v="1"/>
    <n v="50"/>
    <n v="50"/>
    <s v="D x E"/>
    <x v="0"/>
    <s v="CHALLAN!row 8851 'CANCEL'; CHALLAN!row 8854 'CANCEL'"/>
  </r>
  <r>
    <s v="GST"/>
    <n v="8629"/>
    <s v="13.3.19"/>
    <s v="2019-0190"/>
    <x v="296"/>
    <x v="284"/>
    <n v="1"/>
    <n v="50"/>
    <n v="50"/>
    <s v="D x E"/>
    <x v="0"/>
    <s v="CHALLAN!row 8851 'CANCEL'; CHALLAN!row 8854 'CANCEL'"/>
  </r>
  <r>
    <s v="GST"/>
    <n v="8630"/>
    <s v="13.3.19"/>
    <s v="2019-0190"/>
    <x v="475"/>
    <x v="421"/>
    <n v="1"/>
    <n v="25"/>
    <n v="25"/>
    <s v="D x E"/>
    <x v="0"/>
    <s v="CHALLAN!row 8851 'CANCEL'; CHALLAN!row 8854 'CANCEL'"/>
  </r>
  <r>
    <s v="GST"/>
    <n v="8631"/>
    <s v="13.3.19"/>
    <s v="2019-0190"/>
    <x v="553"/>
    <x v="281"/>
    <n v="1"/>
    <n v="50"/>
    <n v="50"/>
    <s v="D x E"/>
    <x v="0"/>
    <s v="CHALLAN!row 8851 'CANCEL'; CHALLAN!row 8854 'CANCEL'"/>
  </r>
  <r>
    <s v="GST"/>
    <n v="8632"/>
    <s v="13.3.19"/>
    <s v="2019-0190"/>
    <x v="68"/>
    <x v="286"/>
    <n v="1"/>
    <n v="50"/>
    <n v="50"/>
    <s v="D x E"/>
    <x v="0"/>
    <s v="CHALLAN!row 8851 'CANCEL'; CHALLAN!row 8854 'CANCEL'"/>
  </r>
  <r>
    <s v="GST"/>
    <n v="8633"/>
    <s v="13.3.19"/>
    <s v="2019-0190"/>
    <x v="297"/>
    <x v="285"/>
    <n v="1"/>
    <n v="50"/>
    <n v="50"/>
    <s v="D x E"/>
    <x v="0"/>
    <s v="CHALLAN!row 8851 'CANCEL'; CHALLAN!row 8854 'CANCEL'"/>
  </r>
  <r>
    <s v="GST"/>
    <n v="8634"/>
    <s v="13.3.19"/>
    <s v="2019-0190"/>
    <x v="23"/>
    <x v="533"/>
    <n v="1"/>
    <n v="50"/>
    <n v="50"/>
    <s v="D x E"/>
    <x v="0"/>
    <s v="CHALLAN!row 8851 'CANCEL'; CHALLAN!row 8854 'CANCEL'"/>
  </r>
  <r>
    <s v="GST"/>
    <n v="8635"/>
    <s v="13.3.19"/>
    <s v="2019-0190"/>
    <x v="370"/>
    <x v="362"/>
    <n v="1"/>
    <n v="50"/>
    <n v="50"/>
    <s v="D x E"/>
    <x v="0"/>
    <s v="CHALLAN!row 8851 'CANCEL'; CHALLAN!row 8854 'CANCEL'"/>
  </r>
  <r>
    <s v="GST"/>
    <n v="8636"/>
    <s v="13.3.19"/>
    <s v="2019-0190"/>
    <x v="554"/>
    <x v="534"/>
    <n v="1"/>
    <n v="50"/>
    <n v="50"/>
    <s v="D x E"/>
    <x v="0"/>
    <s v="CHALLAN!row 8851 'CANCEL'; CHALLAN!row 8854 'CANCEL'"/>
  </r>
  <r>
    <s v="GST"/>
    <n v="8637"/>
    <s v="13.3.19"/>
    <s v="2019-0190"/>
    <x v="555"/>
    <x v="477"/>
    <n v="1"/>
    <n v="25"/>
    <n v="25"/>
    <s v="D x E"/>
    <x v="0"/>
    <s v="CHALLAN!row 8851 'CANCEL'; CHALLAN!row 8854 'CANCEL'"/>
  </r>
  <r>
    <s v="GST"/>
    <n v="8638"/>
    <s v="13.3.19"/>
    <s v="2019-0190"/>
    <x v="87"/>
    <x v="535"/>
    <n v="1"/>
    <n v="50"/>
    <n v="50"/>
    <s v="D x E"/>
    <x v="0"/>
    <s v="CHALLAN!row 8851 'CANCEL'; CHALLAN!row 8854 'CANCEL'"/>
  </r>
  <r>
    <s v="GST"/>
    <n v="8639"/>
    <s v="13.3.19"/>
    <s v="2019-0190"/>
    <x v="177"/>
    <x v="286"/>
    <n v="1"/>
    <n v="50"/>
    <n v="50"/>
    <s v="D x E"/>
    <x v="0"/>
    <s v="CHALLAN!row 8851 'CANCEL'; CHALLAN!row 8854 'CANCEL'"/>
  </r>
  <r>
    <s v="GST"/>
    <n v="8640"/>
    <s v="13.3.19"/>
    <s v="2019-0190"/>
    <x v="298"/>
    <x v="287"/>
    <n v="1"/>
    <n v="50"/>
    <n v="50"/>
    <s v="D x E"/>
    <x v="0"/>
    <s v="CHALLAN!row 8851 'CANCEL'; CHALLAN!row 8854 'CANCEL'"/>
  </r>
  <r>
    <s v="GST"/>
    <n v="8641"/>
    <s v="13.3.19"/>
    <s v="2019-0190"/>
    <x v="112"/>
    <x v="288"/>
    <n v="1"/>
    <n v="50"/>
    <n v="50"/>
    <s v="D x E"/>
    <x v="0"/>
    <s v="CHALLAN!row 8851 'CANCEL'; CHALLAN!row 8854 'CANCEL'"/>
  </r>
  <r>
    <s v="GST"/>
    <n v="8642"/>
    <s v="13.3.19"/>
    <s v="2019-0190"/>
    <x v="436"/>
    <x v="422"/>
    <n v="1"/>
    <n v="50"/>
    <n v="50"/>
    <s v="D x E"/>
    <x v="0"/>
    <s v="CHALLAN!row 8851 'CANCEL'; CHALLAN!row 8854 'CANCEL'"/>
  </r>
  <r>
    <s v="GST"/>
    <n v="8643"/>
    <s v="13.3.19"/>
    <s v="2019-0190"/>
    <x v="544"/>
    <x v="536"/>
    <n v="1"/>
    <n v="50"/>
    <n v="50"/>
    <s v="D x E"/>
    <x v="0"/>
    <s v="CHALLAN!row 8851 'CANCEL'; CHALLAN!row 8854 'CANCEL'"/>
  </r>
  <r>
    <s v="GST"/>
    <n v="8644"/>
    <s v="13.3.19"/>
    <s v="2019-0190"/>
    <x v="556"/>
    <x v="536"/>
    <n v="1"/>
    <n v="50"/>
    <n v="50"/>
    <s v="D x E"/>
    <x v="0"/>
    <s v="CHALLAN!row 8851 'CANCEL'; CHALLAN!row 8854 'CANCEL'"/>
  </r>
  <r>
    <s v="GST"/>
    <n v="8645"/>
    <s v="13.3.19"/>
    <s v="2019-0190"/>
    <x v="557"/>
    <x v="537"/>
    <n v="1"/>
    <n v="50"/>
    <n v="50"/>
    <s v="D x E"/>
    <x v="0"/>
    <s v="CHALLAN!row 8851 'CANCEL'; CHALLAN!row 8854 'CANCEL'"/>
  </r>
  <r>
    <s v="GST"/>
    <n v="8646"/>
    <s v="13.3.19"/>
    <s v="2019-0190"/>
    <x v="299"/>
    <x v="284"/>
    <n v="1"/>
    <n v="50"/>
    <n v="50"/>
    <s v="D x E"/>
    <x v="0"/>
    <s v="CHALLAN!row 8851 'CANCEL'; CHALLAN!row 8854 'CANCEL'"/>
  </r>
  <r>
    <s v="GST"/>
    <n v="8647"/>
    <s v="13.3.19"/>
    <s v="2019-0190"/>
    <x v="476"/>
    <x v="480"/>
    <n v="1"/>
    <n v="50"/>
    <n v="50"/>
    <s v="D x E"/>
    <x v="0"/>
    <s v="CHALLAN!row 8851 'CANCEL'; CHALLAN!row 8854 'CANCEL'"/>
  </r>
  <r>
    <s v="GST"/>
    <n v="8648"/>
    <s v="13.3.19"/>
    <s v="2019-0190"/>
    <x v="248"/>
    <x v="236"/>
    <n v="1"/>
    <n v="50"/>
    <n v="50"/>
    <s v="D x E"/>
    <x v="0"/>
    <s v="CHALLAN!row 8851 'CANCEL'; CHALLAN!row 8854 'CANCEL'"/>
  </r>
  <r>
    <s v="GST"/>
    <n v="8649"/>
    <s v="13.3.19"/>
    <s v="2019-0190"/>
    <x v="558"/>
    <x v="538"/>
    <n v="1"/>
    <n v="50"/>
    <n v="50"/>
    <s v="D x E"/>
    <x v="0"/>
    <s v="CHALLAN!row 8851 'CANCEL'; CHALLAN!row 8854 'CANCEL'"/>
  </r>
  <r>
    <s v="GST"/>
    <n v="8650"/>
    <s v="13.3.19"/>
    <s v="2019-0190"/>
    <x v="474"/>
    <x v="539"/>
    <n v="1"/>
    <n v="50"/>
    <n v="50"/>
    <s v="D x E"/>
    <x v="0"/>
    <s v="CHALLAN!row 8851 'CANCEL'; CHALLAN!row 8854 'CANCEL'"/>
  </r>
  <r>
    <s v="GST"/>
    <n v="8651"/>
    <s v="13.3.19"/>
    <s v="2019-0190"/>
    <x v="465"/>
    <x v="536"/>
    <n v="1"/>
    <n v="50"/>
    <n v="50"/>
    <s v="D x E"/>
    <x v="0"/>
    <s v="CHALLAN!row 8851 'CANCEL'; CHALLAN!row 8854 'CANCEL'"/>
  </r>
  <r>
    <s v="GST"/>
    <n v="8652"/>
    <s v="13.3.19"/>
    <s v="2019-0190"/>
    <x v="344"/>
    <x v="290"/>
    <n v="1"/>
    <n v="50"/>
    <n v="50"/>
    <s v="D x E"/>
    <x v="0"/>
    <s v="CHALLAN!row 8851 'CANCEL'; CHALLAN!row 8854 'CANCEL'"/>
  </r>
  <r>
    <s v="GST"/>
    <n v="8653"/>
    <s v="13.3.19"/>
    <s v="2019-0190"/>
    <x v="300"/>
    <x v="289"/>
    <n v="1"/>
    <n v="50"/>
    <n v="50"/>
    <s v="D x E"/>
    <x v="0"/>
    <s v="CHALLAN!row 8851 'CANCEL'; CHALLAN!row 8854 'CANCEL'"/>
  </r>
  <r>
    <s v="GST"/>
    <n v="8654"/>
    <s v="13.3.19"/>
    <s v="2019-0190"/>
    <x v="151"/>
    <x v="170"/>
    <n v="1"/>
    <n v="50"/>
    <n v="50"/>
    <s v="D x E"/>
    <x v="0"/>
    <s v="CHALLAN!row 8851 'CANCEL'; CHALLAN!row 8854 'CANCEL'"/>
  </r>
  <r>
    <s v="GST"/>
    <n v="8655"/>
    <s v="13.3.19"/>
    <s v="2019-0190"/>
    <x v="155"/>
    <x v="540"/>
    <n v="1"/>
    <n v="50"/>
    <n v="50"/>
    <s v="D x E"/>
    <x v="0"/>
    <s v="CHALLAN!row 8851 'CANCEL'; CHALLAN!row 8854 'CANCEL'"/>
  </r>
  <r>
    <s v="GST"/>
    <n v="8656"/>
    <s v="13.3.19"/>
    <s v="2019-0190"/>
    <x v="301"/>
    <x v="290"/>
    <n v="1"/>
    <n v="50"/>
    <n v="50"/>
    <s v="D x E"/>
    <x v="0"/>
    <s v="CHALLAN!row 8851 'CANCEL'; CHALLAN!row 8854 'CANCEL'"/>
  </r>
  <r>
    <s v="GST"/>
    <n v="8657"/>
    <s v="13.3.19"/>
    <s v="2019-0190"/>
    <x v="302"/>
    <x v="291"/>
    <n v="1"/>
    <n v="50"/>
    <n v="50"/>
    <s v="D x E"/>
    <x v="0"/>
    <s v="CHALLAN!row 8851 'CANCEL'; CHALLAN!row 8854 'CANCEL'"/>
  </r>
  <r>
    <s v="GST"/>
    <n v="8658"/>
    <s v="13.3.19"/>
    <s v="2019-0190"/>
    <x v="303"/>
    <x v="292"/>
    <n v="1"/>
    <n v="50"/>
    <n v="50"/>
    <s v="D x E"/>
    <x v="0"/>
    <s v="CHALLAN!row 8851 'CANCEL'; CHALLAN!row 8854 'CANCEL'"/>
  </r>
  <r>
    <s v="GST"/>
    <n v="8659"/>
    <s v="13.3.19"/>
    <s v="2019-0190"/>
    <x v="559"/>
    <x v="284"/>
    <n v="1"/>
    <n v="50"/>
    <n v="50"/>
    <s v="D x E"/>
    <x v="0"/>
    <s v="CHALLAN!row 8851 'CANCEL'; CHALLAN!row 8854 'CANCEL'"/>
  </r>
  <r>
    <s v="GST"/>
    <n v="8660"/>
    <s v="13.3.19"/>
    <s v="2019-0190"/>
    <x v="404"/>
    <x v="397"/>
    <n v="1"/>
    <n v="50"/>
    <n v="50"/>
    <s v="D x E"/>
    <x v="0"/>
    <s v="CHALLAN!row 8851 'CANCEL'; CHALLAN!row 8854 'CANCEL'"/>
  </r>
  <r>
    <s v="GST"/>
    <n v="8661"/>
    <s v="13.3.19"/>
    <s v="2019-0190"/>
    <x v="527"/>
    <x v="290"/>
    <n v="1"/>
    <n v="50"/>
    <n v="50"/>
    <s v="D x E"/>
    <x v="0"/>
    <s v="CHALLAN!row 8851 'CANCEL'; CHALLAN!row 8854 'CANCEL'"/>
  </r>
  <r>
    <s v="GST"/>
    <n v="8662"/>
    <s v="13.3.19"/>
    <s v="2019-0190"/>
    <x v="508"/>
    <x v="505"/>
    <n v="1"/>
    <n v="50"/>
    <n v="50"/>
    <s v="D x E"/>
    <x v="0"/>
    <s v="CHALLAN!row 8851 'CANCEL'; CHALLAN!row 8854 'CANCEL'"/>
  </r>
  <r>
    <s v="GST"/>
    <n v="8663"/>
    <s v="13.3.19"/>
    <s v="2019-0190"/>
    <x v="304"/>
    <x v="293"/>
    <n v="1"/>
    <n v="25"/>
    <n v="25"/>
    <s v="D x E"/>
    <x v="0"/>
    <s v="CHALLAN!row 8851 'CANCEL'; CHALLAN!row 8854 'CANCEL'"/>
  </r>
  <r>
    <s v="GST"/>
    <n v="8664"/>
    <s v="13.3.19"/>
    <s v="2019-0190"/>
    <x v="560"/>
    <x v="286"/>
    <n v="1"/>
    <n v="50"/>
    <n v="50"/>
    <s v="D x E"/>
    <x v="0"/>
    <s v="CHALLAN!row 8851 'CANCEL'; CHALLAN!row 8854 'CANCEL'"/>
  </r>
  <r>
    <s v="GST"/>
    <n v="8667"/>
    <s v="13.3.19"/>
    <s v="2019-0190"/>
    <x v="318"/>
    <x v="113"/>
    <n v="1"/>
    <n v="5"/>
    <n v="5"/>
    <s v="D x E"/>
    <x v="0"/>
    <s v="CHALLAN!row 8851 'CANCEL'; CHALLAN!row 8854 'CANCEL'"/>
  </r>
  <r>
    <s v="GST"/>
    <n v="8668"/>
    <s v="13.3.19"/>
    <s v="2019-0190"/>
    <x v="561"/>
    <x v="541"/>
    <n v="1"/>
    <n v="5"/>
    <n v="5"/>
    <s v="D x E"/>
    <x v="0"/>
    <s v="CHALLAN!row 8851 'CANCEL'; CHALLAN!row 8854 'CANCEL'"/>
  </r>
  <r>
    <s v="GST"/>
    <n v="8669"/>
    <s v="13.3.19"/>
    <s v="2019-0190"/>
    <x v="562"/>
    <x v="405"/>
    <n v="1"/>
    <n v="5"/>
    <n v="5"/>
    <s v="D x E"/>
    <x v="0"/>
    <s v="CHALLAN!row 8851 'CANCEL'; CHALLAN!row 8854 'CANCEL'"/>
  </r>
  <r>
    <s v="GST"/>
    <n v="8670"/>
    <s v="13.3.19"/>
    <s v="2019-0190"/>
    <x v="273"/>
    <x v="62"/>
    <n v="1"/>
    <n v="5"/>
    <n v="5"/>
    <s v="D x E"/>
    <x v="0"/>
    <s v="CHALLAN!row 8851 'CANCEL'; CHALLAN!row 8854 'CANCEL'"/>
  </r>
  <r>
    <s v="GST"/>
    <n v="8671"/>
    <s v="13.3.19"/>
    <s v="2019-0190"/>
    <x v="563"/>
    <x v="542"/>
    <n v="1"/>
    <n v="5"/>
    <n v="5"/>
    <s v="D x E"/>
    <x v="0"/>
    <s v="CHALLAN!row 8851 'CANCEL'; CHALLAN!row 8854 'CANCEL'"/>
  </r>
  <r>
    <s v="GST"/>
    <n v="8672"/>
    <s v="13.3.19"/>
    <s v="2019-0190"/>
    <x v="110"/>
    <x v="104"/>
    <n v="1"/>
    <n v="5"/>
    <n v="5"/>
    <s v="D x E"/>
    <x v="0"/>
    <s v="CHALLAN!row 8851 'CANCEL'; CHALLAN!row 8854 'CANCEL'"/>
  </r>
  <r>
    <s v="GST"/>
    <n v="8673"/>
    <s v="13.3.19"/>
    <s v="2019-0190"/>
    <x v="79"/>
    <x v="74"/>
    <n v="1"/>
    <n v="5"/>
    <n v="5"/>
    <s v="D x E"/>
    <x v="0"/>
    <s v="CHALLAN!row 8851 'CANCEL'; CHALLAN!row 8854 'CANCEL'"/>
  </r>
  <r>
    <s v="GST"/>
    <n v="8674"/>
    <s v="13.3.19"/>
    <s v="2019-0190"/>
    <x v="128"/>
    <x v="113"/>
    <n v="1"/>
    <n v="5"/>
    <n v="5"/>
    <s v="D x E"/>
    <x v="0"/>
    <s v="CHALLAN!row 8851 'CANCEL'; CHALLAN!row 8854 'CANCEL'"/>
  </r>
  <r>
    <s v="GST"/>
    <n v="8675"/>
    <s v="13.3.19"/>
    <s v="2019-0190"/>
    <x v="281"/>
    <x v="43"/>
    <n v="1"/>
    <n v="5"/>
    <n v="5"/>
    <s v="D x E"/>
    <x v="0"/>
    <s v="CHALLAN!row 8851 'CANCEL'; CHALLAN!row 8854 'CANCEL'"/>
  </r>
  <r>
    <s v="GST"/>
    <n v="8676"/>
    <s v="13.3.19"/>
    <s v="2019-0190"/>
    <x v="564"/>
    <x v="6"/>
    <n v="1"/>
    <n v="5"/>
    <n v="5"/>
    <s v="D x E"/>
    <x v="0"/>
    <s v="CHALLAN!row 8851 'CANCEL'; CHALLAN!row 8854 'CANCEL'"/>
  </r>
  <r>
    <s v="GST"/>
    <n v="8677"/>
    <s v="13.3.19"/>
    <s v="2019-0190"/>
    <x v="220"/>
    <x v="211"/>
    <n v="1"/>
    <n v="5"/>
    <n v="5"/>
    <s v="D x E"/>
    <x v="0"/>
    <s v="CHALLAN!row 8851 'CANCEL'; CHALLAN!row 8854 'CANCEL'"/>
  </r>
  <r>
    <s v="GST"/>
    <n v="8678"/>
    <s v="13.3.19"/>
    <s v="2019-0190"/>
    <x v="221"/>
    <x v="212"/>
    <n v="1"/>
    <n v="5"/>
    <n v="5"/>
    <s v="D x E"/>
    <x v="0"/>
    <s v="CHALLAN!row 8851 'CANCEL'; CHALLAN!row 8854 'CANCEL'"/>
  </r>
  <r>
    <s v="GST"/>
    <n v="8679"/>
    <s v="13.3.19"/>
    <s v="2019-0190"/>
    <x v="565"/>
    <x v="543"/>
    <n v="1"/>
    <n v="5"/>
    <n v="5"/>
    <s v="D x E"/>
    <x v="0"/>
    <s v="CHALLAN!row 8851 'CANCEL'; CHALLAN!row 8854 'CANCEL'"/>
  </r>
  <r>
    <s v="GST"/>
    <n v="8680"/>
    <s v="13.3.19"/>
    <s v="2019-0190"/>
    <x v="222"/>
    <x v="165"/>
    <n v="1"/>
    <n v="5"/>
    <n v="5"/>
    <s v="D x E"/>
    <x v="0"/>
    <s v="CHALLAN!row 8851 'CANCEL'; CHALLAN!row 8854 'CANCEL'"/>
  </r>
  <r>
    <s v="GST"/>
    <n v="8681"/>
    <s v="13.3.19"/>
    <s v="2019-0190"/>
    <x v="566"/>
    <x v="544"/>
    <n v="1"/>
    <n v="5"/>
    <n v="5"/>
    <s v="D x E"/>
    <x v="0"/>
    <s v="CHALLAN!row 8851 'CANCEL'; CHALLAN!row 8854 'CANCEL'"/>
  </r>
  <r>
    <s v="GST"/>
    <n v="8682"/>
    <s v="13.3.19"/>
    <s v="2019-0190"/>
    <x v="376"/>
    <x v="369"/>
    <n v="1"/>
    <n v="5"/>
    <n v="5"/>
    <s v="D x E"/>
    <x v="0"/>
    <s v="CHALLAN!row 8851 'CANCEL'; CHALLAN!row 8854 'CANCEL'"/>
  </r>
  <r>
    <s v="GST"/>
    <n v="8683"/>
    <s v="13.3.19"/>
    <s v="2019-0190"/>
    <x v="567"/>
    <x v="472"/>
    <n v="1"/>
    <n v="5"/>
    <n v="5"/>
    <s v="D x E"/>
    <x v="0"/>
    <s v="CHALLAN!row 8851 'CANCEL'; CHALLAN!row 8854 'CANCEL'"/>
  </r>
  <r>
    <s v="GST"/>
    <n v="8684"/>
    <s v="13.3.19"/>
    <s v="2019-0190"/>
    <x v="120"/>
    <x v="114"/>
    <n v="1"/>
    <n v="5"/>
    <n v="5"/>
    <s v="D x E"/>
    <x v="0"/>
    <s v="CHALLAN!row 8851 'CANCEL'; CHALLAN!row 8854 'CANCEL'"/>
  </r>
  <r>
    <s v="GST"/>
    <n v="8685"/>
    <s v="13.3.19"/>
    <s v="2019-0190"/>
    <x v="568"/>
    <x v="115"/>
    <n v="1"/>
    <n v="5"/>
    <n v="5"/>
    <s v="D x E"/>
    <x v="0"/>
    <s v="CHALLAN!row 8851 'CANCEL'; CHALLAN!row 8854 'CANCEL'"/>
  </r>
  <r>
    <s v="GST"/>
    <n v="8686"/>
    <s v="13.3.19"/>
    <s v="2019-0190"/>
    <x v="176"/>
    <x v="172"/>
    <n v="1"/>
    <n v="5"/>
    <n v="5"/>
    <s v="D x E"/>
    <x v="0"/>
    <s v="CHALLAN!row 8851 'CANCEL'; CHALLAN!row 8854 'CANCEL'"/>
  </r>
  <r>
    <s v="GST"/>
    <n v="8687"/>
    <s v="13.3.19"/>
    <s v="2019-0190"/>
    <x v="78"/>
    <x v="73"/>
    <n v="1"/>
    <n v="5"/>
    <n v="5"/>
    <s v="D x E"/>
    <x v="0"/>
    <s v="CHALLAN!row 8851 'CANCEL'; CHALLAN!row 8854 'CANCEL'"/>
  </r>
  <r>
    <s v="GST"/>
    <n v="8688"/>
    <s v="13.3.19"/>
    <s v="2019-0190"/>
    <x v="391"/>
    <x v="258"/>
    <n v="1"/>
    <n v="5"/>
    <n v="5"/>
    <s v="D x E"/>
    <x v="0"/>
    <s v="CHALLAN!row 8851 'CANCEL'; CHALLAN!row 8854 'CANCEL'"/>
  </r>
  <r>
    <s v="GST"/>
    <n v="8689"/>
    <s v="13.3.19"/>
    <s v="2019-0190"/>
    <x v="353"/>
    <x v="339"/>
    <n v="1"/>
    <n v="5"/>
    <n v="5"/>
    <s v="D x E"/>
    <x v="0"/>
    <s v="CHALLAN!row 8851 'CANCEL'; CHALLAN!row 8854 'CANCEL'"/>
  </r>
  <r>
    <s v="GST"/>
    <n v="8690"/>
    <s v="13.3.19"/>
    <s v="2019-0190"/>
    <x v="569"/>
    <x v="545"/>
    <n v="1"/>
    <n v="5"/>
    <n v="5"/>
    <s v="D x E"/>
    <x v="0"/>
    <s v="CHALLAN!row 8851 'CANCEL'; CHALLAN!row 8854 'CANCEL'"/>
  </r>
  <r>
    <s v="GST"/>
    <n v="8691"/>
    <s v="13.3.19"/>
    <s v="2019-0190"/>
    <x v="412"/>
    <x v="73"/>
    <n v="1"/>
    <n v="5"/>
    <n v="5"/>
    <s v="D x E"/>
    <x v="0"/>
    <s v="CHALLAN!row 8851 'CANCEL'; CHALLAN!row 8854 'CANCEL'"/>
  </r>
  <r>
    <s v="GST"/>
    <n v="8692"/>
    <s v="13.3.19"/>
    <s v="2019-0190"/>
    <x v="413"/>
    <x v="258"/>
    <n v="1"/>
    <n v="5"/>
    <n v="5"/>
    <s v="D x E"/>
    <x v="0"/>
    <s v="CHALLAN!row 8851 'CANCEL'; CHALLAN!row 8854 'CANCEL'"/>
  </r>
  <r>
    <s v="GST"/>
    <n v="8693"/>
    <s v="13.3.19"/>
    <s v="2019-0190"/>
    <x v="195"/>
    <x v="188"/>
    <n v="1"/>
    <n v="5"/>
    <n v="5"/>
    <s v="D x E"/>
    <x v="0"/>
    <s v="CHALLAN!row 8851 'CANCEL'; CHALLAN!row 8854 'CANCEL'"/>
  </r>
  <r>
    <s v="GST"/>
    <n v="8694"/>
    <s v="13.3.19"/>
    <s v="2019-0190"/>
    <x v="419"/>
    <x v="409"/>
    <n v="1"/>
    <n v="5"/>
    <n v="5"/>
    <s v="D x E"/>
    <x v="0"/>
    <s v="CHALLAN!row 8851 'CANCEL'; CHALLAN!row 8854 'CANCEL'"/>
  </r>
  <r>
    <s v="GST"/>
    <n v="8695"/>
    <s v="13.3.19"/>
    <s v="2019-0190"/>
    <x v="170"/>
    <x v="165"/>
    <n v="1"/>
    <n v="5"/>
    <n v="5"/>
    <s v="D x E"/>
    <x v="0"/>
    <s v="CHALLAN!row 8851 'CANCEL'; CHALLAN!row 8854 'CANCEL'"/>
  </r>
  <r>
    <s v="GST"/>
    <n v="8696"/>
    <s v="13.3.19"/>
    <s v="2019-0190"/>
    <x v="317"/>
    <x v="38"/>
    <n v="1"/>
    <n v="5"/>
    <n v="5"/>
    <s v="D x E"/>
    <x v="0"/>
    <s v="CHALLAN!row 8851 'CANCEL'; CHALLAN!row 8854 'CANCEL'"/>
  </r>
  <r>
    <s v="GST"/>
    <n v="8697"/>
    <s v="13.3.19"/>
    <s v="2019-0190"/>
    <x v="271"/>
    <x v="1"/>
    <n v="1"/>
    <n v="5"/>
    <n v="5"/>
    <s v="D x E"/>
    <x v="0"/>
    <s v="CHALLAN!row 8851 'CANCEL'; CHALLAN!row 8854 'CANCEL'"/>
  </r>
  <r>
    <s v="GST"/>
    <n v="8698"/>
    <s v="13.3.19"/>
    <s v="2019-0190"/>
    <x v="272"/>
    <x v="256"/>
    <n v="1"/>
    <n v="5"/>
    <n v="5"/>
    <s v="D x E"/>
    <x v="0"/>
    <s v="CHALLAN!row 8851 'CANCEL'; CHALLAN!row 8854 'CANCEL'"/>
  </r>
  <r>
    <s v="GST"/>
    <n v="8699"/>
    <s v="13.3.19"/>
    <s v="2019-0190"/>
    <x v="395"/>
    <x v="384"/>
    <n v="1"/>
    <n v="5"/>
    <n v="5"/>
    <s v="D x E"/>
    <x v="0"/>
    <s v="CHALLAN!row 8851 'CANCEL'; CHALLAN!row 8854 'CANCEL'"/>
  </r>
  <r>
    <s v="GST"/>
    <n v="8700"/>
    <s v="13.3.19"/>
    <s v="2019-0190"/>
    <x v="570"/>
    <x v="48"/>
    <n v="1"/>
    <n v="5"/>
    <n v="5"/>
    <s v="D x E"/>
    <x v="0"/>
    <s v="CHALLAN!row 8851 'CANCEL'; CHALLAN!row 8854 'CANCEL'"/>
  </r>
  <r>
    <s v="GST"/>
    <n v="8701"/>
    <s v="13.3.19"/>
    <s v="2019-0190"/>
    <x v="571"/>
    <x v="450"/>
    <n v="1"/>
    <n v="5"/>
    <n v="5"/>
    <s v="D x E"/>
    <x v="0"/>
    <s v="CHALLAN!row 8851 'CANCEL'; CHALLAN!row 8854 'CANCEL'"/>
  </r>
  <r>
    <s v="GST"/>
    <n v="8702"/>
    <s v="13.3.19"/>
    <s v="2019-0190"/>
    <x v="196"/>
    <x v="189"/>
    <n v="1"/>
    <n v="5"/>
    <n v="5"/>
    <s v="D x E"/>
    <x v="0"/>
    <s v="CHALLAN!row 8851 'CANCEL'; CHALLAN!row 8854 'CANCEL'"/>
  </r>
  <r>
    <s v="GST"/>
    <n v="8703"/>
    <s v="13.3.19"/>
    <s v="2019-0190"/>
    <x v="345"/>
    <x v="331"/>
    <n v="1"/>
    <n v="5"/>
    <n v="5"/>
    <s v="D x E"/>
    <x v="0"/>
    <s v="CHALLAN!row 8851 'CANCEL'; CHALLAN!row 8854 'CANCEL'"/>
  </r>
  <r>
    <s v="GST"/>
    <n v="8704"/>
    <s v="13.3.19"/>
    <s v="2019-0190"/>
    <x v="118"/>
    <x v="69"/>
    <n v="1"/>
    <n v="5"/>
    <n v="5"/>
    <s v="D x E"/>
    <x v="0"/>
    <s v="CHALLAN!row 8851 'CANCEL'; CHALLAN!row 8854 'CANCEL'"/>
  </r>
  <r>
    <s v="GST"/>
    <n v="8705"/>
    <s v="13.3.19"/>
    <s v="2019-0190"/>
    <x v="326"/>
    <x v="316"/>
    <n v="1"/>
    <n v="5"/>
    <n v="5"/>
    <s v="D x E"/>
    <x v="0"/>
    <s v="CHALLAN!row 8851 'CANCEL'; CHALLAN!row 8854 'CANCEL'"/>
  </r>
  <r>
    <s v="GST"/>
    <n v="8706"/>
    <s v="13.3.19"/>
    <s v="2019-0190"/>
    <x v="171"/>
    <x v="166"/>
    <n v="1"/>
    <n v="5"/>
    <n v="5"/>
    <s v="D x E"/>
    <x v="0"/>
    <s v="CHALLAN!row 8851 'CANCEL'; CHALLAN!row 8854 'CANCEL'"/>
  </r>
  <r>
    <s v="GST"/>
    <n v="8707"/>
    <s v="13.3.19"/>
    <s v="2019-0190"/>
    <x v="572"/>
    <x v="546"/>
    <n v="1"/>
    <n v="5"/>
    <n v="5"/>
    <s v="D x E"/>
    <x v="0"/>
    <s v="CHALLAN!row 8851 'CANCEL'; CHALLAN!row 8854 'CANCEL'"/>
  </r>
  <r>
    <s v="GST"/>
    <n v="8708"/>
    <s v="13.3.19"/>
    <s v="2019-0190"/>
    <x v="503"/>
    <x v="500"/>
    <n v="1"/>
    <n v="5"/>
    <n v="5"/>
    <s v="D x E"/>
    <x v="0"/>
    <s v="CHALLAN!row 8851 'CANCEL'; CHALLAN!row 8854 'CANCEL'"/>
  </r>
  <r>
    <s v="GST"/>
    <n v="8709"/>
    <s v="13.3.19"/>
    <s v="2019-0190"/>
    <x v="573"/>
    <x v="547"/>
    <n v="1"/>
    <n v="5"/>
    <n v="5"/>
    <s v="D x E"/>
    <x v="0"/>
    <s v="CHALLAN!row 8851 'CANCEL'; CHALLAN!row 8854 'CANCEL'"/>
  </r>
  <r>
    <s v="GST"/>
    <n v="8710"/>
    <s v="13.3.19"/>
    <s v="2019-0190"/>
    <x v="168"/>
    <x v="164"/>
    <n v="1"/>
    <n v="5"/>
    <n v="5"/>
    <s v="D x E"/>
    <x v="0"/>
    <s v="CHALLAN!row 8851 'CANCEL'; CHALLAN!row 8854 'CANCEL'"/>
  </r>
  <r>
    <s v="GST"/>
    <n v="8711"/>
    <s v="13.3.19"/>
    <s v="2019-0190"/>
    <x v="574"/>
    <x v="548"/>
    <n v="1"/>
    <n v="5"/>
    <n v="5"/>
    <s v="D x E"/>
    <x v="0"/>
    <s v="CHALLAN!row 8851 'CANCEL'; CHALLAN!row 8854 'CANCEL'"/>
  </r>
  <r>
    <s v="GST"/>
    <n v="8712"/>
    <s v="13.3.19"/>
    <s v="2019-0190"/>
    <x v="87"/>
    <x v="81"/>
    <n v="1"/>
    <n v="5"/>
    <n v="5"/>
    <s v="D x E"/>
    <x v="0"/>
    <s v="CHALLAN!row 8851 'CANCEL'; CHALLAN!row 8854 'CANCEL'"/>
  </r>
  <r>
    <s v="GST"/>
    <n v="8713"/>
    <s v="13.3.19"/>
    <s v="2019-0190"/>
    <x v="408"/>
    <x v="401"/>
    <n v="1"/>
    <n v="5"/>
    <n v="5"/>
    <s v="D x E"/>
    <x v="0"/>
    <s v="CHALLAN!row 8851 'CANCEL'; CHALLAN!row 8854 'CANCEL'"/>
  </r>
  <r>
    <s v="GST"/>
    <n v="8714"/>
    <s v="13.3.19"/>
    <s v="2019-0190"/>
    <x v="119"/>
    <x v="113"/>
    <n v="1"/>
    <n v="5"/>
    <n v="5"/>
    <s v="D x E"/>
    <x v="0"/>
    <s v="CHALLAN!row 8851 'CANCEL'; CHALLAN!row 8854 'CANCEL'"/>
  </r>
  <r>
    <s v="GST"/>
    <n v="8715"/>
    <s v="13.3.19"/>
    <s v="2019-0190"/>
    <x v="392"/>
    <x v="382"/>
    <n v="1"/>
    <n v="5"/>
    <n v="5"/>
    <s v="D x E"/>
    <x v="0"/>
    <s v="CHALLAN!row 8851 'CANCEL'; CHALLAN!row 8854 'CANCEL'"/>
  </r>
  <r>
    <s v="GST"/>
    <n v="8716"/>
    <s v="13.3.19"/>
    <s v="2019-0190"/>
    <x v="169"/>
    <x v="43"/>
    <n v="1"/>
    <n v="5"/>
    <n v="5"/>
    <s v="D x E"/>
    <x v="0"/>
    <s v="CHALLAN!row 8851 'CANCEL'; CHALLAN!row 8854 'CANCEL'"/>
  </r>
  <r>
    <s v="GST"/>
    <n v="8717"/>
    <s v="13.3.19"/>
    <s v="2019-0190"/>
    <x v="393"/>
    <x v="6"/>
    <n v="1"/>
    <n v="5"/>
    <n v="5"/>
    <s v="D x E"/>
    <x v="0"/>
    <s v="CHALLAN!row 8851 'CANCEL'; CHALLAN!row 8854 'CANCEL'"/>
  </r>
  <r>
    <s v="GST"/>
    <n v="8718"/>
    <s v="13.3.19"/>
    <s v="2019-0190"/>
    <x v="42"/>
    <x v="42"/>
    <n v="1"/>
    <n v="5"/>
    <n v="5"/>
    <s v="D x E"/>
    <x v="0"/>
    <s v="CHALLAN!row 8851 'CANCEL'; CHALLAN!row 8854 'CANCEL'"/>
  </r>
  <r>
    <s v="GST"/>
    <n v="8719"/>
    <s v="13.3.19"/>
    <s v="2019-0190"/>
    <x v="278"/>
    <x v="261"/>
    <n v="1"/>
    <n v="5"/>
    <n v="5"/>
    <s v="D x E"/>
    <x v="0"/>
    <s v="CHALLAN!row 8851 'CANCEL'; CHALLAN!row 8854 'CANCEL'"/>
  </r>
  <r>
    <s v="GST"/>
    <n v="8720"/>
    <s v="13.3.19"/>
    <s v="2019-0190"/>
    <x v="43"/>
    <x v="43"/>
    <n v="1"/>
    <n v="5"/>
    <n v="5"/>
    <s v="D x E"/>
    <x v="0"/>
    <s v="CHALLAN!row 8851 'CANCEL'; CHALLAN!row 8854 'CANCEL'"/>
  </r>
  <r>
    <s v="GST"/>
    <n v="8721"/>
    <s v="13.3.19"/>
    <s v="2019-0190"/>
    <x v="279"/>
    <x v="6"/>
    <n v="1"/>
    <n v="5"/>
    <n v="5"/>
    <s v="D x E"/>
    <x v="0"/>
    <s v="CHALLAN!row 8851 'CANCEL'; CHALLAN!row 8854 'CANCEL'"/>
  </r>
  <r>
    <s v="GST"/>
    <n v="8722"/>
    <s v="13.3.19"/>
    <s v="2019-0190"/>
    <x v="72"/>
    <x v="67"/>
    <n v="1"/>
    <n v="5"/>
    <n v="5"/>
    <s v="D x E"/>
    <x v="0"/>
    <s v="CHALLAN!row 8851 'CANCEL'; CHALLAN!row 8854 'CANCEL'"/>
  </r>
  <r>
    <s v="GST"/>
    <n v="8723"/>
    <s v="13.3.19"/>
    <s v="2019-0190"/>
    <x v="73"/>
    <x v="68"/>
    <n v="1"/>
    <n v="5"/>
    <n v="5"/>
    <s v="D x E"/>
    <x v="0"/>
    <s v="CHALLAN!row 8851 'CANCEL'; CHALLAN!row 8854 'CANCEL'"/>
  </r>
  <r>
    <s v="GST"/>
    <n v="8724"/>
    <s v="13.3.19"/>
    <s v="2019-0190"/>
    <x v="575"/>
    <x v="549"/>
    <n v="1"/>
    <n v="5"/>
    <n v="5"/>
    <s v="D x E"/>
    <x v="0"/>
    <s v="CHALLAN!row 8851 'CANCEL'; CHALLAN!row 8854 'CANCEL'"/>
  </r>
  <r>
    <s v="GST"/>
    <n v="8725"/>
    <s v="13.3.19"/>
    <s v="2019-0190"/>
    <x v="576"/>
    <x v="43"/>
    <n v="1"/>
    <n v="5"/>
    <n v="5"/>
    <s v="D x E"/>
    <x v="0"/>
    <s v="CHALLAN!row 8851 'CANCEL'; CHALLAN!row 8854 'CANCEL'"/>
  </r>
  <r>
    <s v="GST"/>
    <n v="8726"/>
    <s v="13.3.19"/>
    <s v="2019-0190"/>
    <x v="6"/>
    <x v="6"/>
    <n v="1"/>
    <n v="5"/>
    <n v="5"/>
    <s v="D x E"/>
    <x v="0"/>
    <s v="CHALLAN!row 8851 'CANCEL'; CHALLAN!row 8854 'CANCEL'"/>
  </r>
  <r>
    <s v="GST"/>
    <n v="8727"/>
    <s v="13.3.19"/>
    <s v="2019-0190"/>
    <x v="577"/>
    <x v="331"/>
    <n v="1"/>
    <n v="5"/>
    <n v="5"/>
    <s v="D x E"/>
    <x v="0"/>
    <s v="CHALLAN!row 8851 'CANCEL'; CHALLAN!row 8854 'CANCEL'"/>
  </r>
  <r>
    <s v="GST"/>
    <n v="8728"/>
    <s v="13.3.19"/>
    <s v="2019-0190"/>
    <x v="74"/>
    <x v="69"/>
    <n v="1"/>
    <n v="5"/>
    <n v="5"/>
    <s v="D x E"/>
    <x v="0"/>
    <s v="CHALLAN!row 8851 'CANCEL'; CHALLAN!row 8854 'CANCEL'"/>
  </r>
  <r>
    <s v="GST"/>
    <n v="8729"/>
    <s v="13.3.19"/>
    <s v="2019-0190"/>
    <x v="578"/>
    <x v="550"/>
    <n v="1"/>
    <n v="5"/>
    <n v="5"/>
    <s v="D x E"/>
    <x v="0"/>
    <s v="CHALLAN!row 8851 'CANCEL'; CHALLAN!row 8854 'CANCEL'"/>
  </r>
  <r>
    <s v="GST"/>
    <n v="8730"/>
    <s v="13.3.19"/>
    <s v="2019-0190"/>
    <x v="579"/>
    <x v="12"/>
    <n v="1"/>
    <n v="5"/>
    <n v="5"/>
    <s v="D x E"/>
    <x v="0"/>
    <s v="CHALLAN!row 8851 'CANCEL'; CHALLAN!row 8854 'CANCEL'"/>
  </r>
  <r>
    <s v="GST"/>
    <n v="8731"/>
    <s v="13.3.19"/>
    <s v="2019-0190"/>
    <x v="111"/>
    <x v="105"/>
    <n v="1"/>
    <n v="5"/>
    <n v="5"/>
    <s v="D x E"/>
    <x v="0"/>
    <s v="CHALLAN!row 8851 'CANCEL'; CHALLAN!row 8854 'CANCEL'"/>
  </r>
  <r>
    <s v="GST"/>
    <n v="8732"/>
    <s v="13.3.19"/>
    <s v="2019-0190"/>
    <x v="109"/>
    <x v="103"/>
    <n v="1"/>
    <n v="5"/>
    <n v="5"/>
    <s v="D x E"/>
    <x v="0"/>
    <s v="CHALLAN!row 8851 'CANCEL'; CHALLAN!row 8854 'CANCEL'"/>
  </r>
  <r>
    <s v="GST"/>
    <n v="8733"/>
    <s v="13.3.19"/>
    <s v="2019-0190"/>
    <x v="403"/>
    <x v="396"/>
    <n v="1"/>
    <n v="5"/>
    <n v="5"/>
    <s v="D x E"/>
    <x v="0"/>
    <s v="CHALLAN!row 8851 'CANCEL'; CHALLAN!row 8854 'CANCEL'"/>
  </r>
  <r>
    <s v="GST"/>
    <n v="8734"/>
    <s v="13.3.19"/>
    <s v="2019-0190"/>
    <x v="236"/>
    <x v="225"/>
    <n v="1"/>
    <n v="5"/>
    <n v="5"/>
    <s v="D x E"/>
    <x v="0"/>
    <s v="CHALLAN!row 8851 'CANCEL'; CHALLAN!row 8854 'CANCEL'"/>
  </r>
  <r>
    <s v="GST"/>
    <n v="8735"/>
    <s v="13.3.19"/>
    <s v="2019-0190"/>
    <x v="580"/>
    <x v="551"/>
    <n v="1"/>
    <n v="5"/>
    <n v="5"/>
    <s v="D x E"/>
    <x v="0"/>
    <s v="CHALLAN!row 8851 'CANCEL'; CHALLAN!row 8854 'CANCEL'"/>
  </r>
  <r>
    <s v="GST"/>
    <n v="8736"/>
    <s v="13.3.19"/>
    <s v="2019-0190"/>
    <x v="112"/>
    <x v="106"/>
    <n v="1"/>
    <n v="5"/>
    <n v="5"/>
    <s v="D x E"/>
    <x v="0"/>
    <s v="CHALLAN!row 8851 'CANCEL'; CHALLAN!row 8854 'CANCEL'"/>
  </r>
  <r>
    <s v="GST"/>
    <n v="8737"/>
    <s v="13.3.19"/>
    <s v="2019-0190"/>
    <x v="280"/>
    <x v="262"/>
    <n v="1"/>
    <n v="5"/>
    <n v="5"/>
    <s v="D x E"/>
    <x v="0"/>
    <s v="CHALLAN!row 8851 'CANCEL'; CHALLAN!row 8854 'CANCEL'"/>
  </r>
  <r>
    <s v="GST"/>
    <n v="8738"/>
    <s v="13.3.19"/>
    <s v="2019-0190"/>
    <x v="40"/>
    <x v="40"/>
    <n v="1"/>
    <n v="5"/>
    <n v="5"/>
    <s v="D x E"/>
    <x v="0"/>
    <s v="CHALLAN!row 8851 'CANCEL'; CHALLAN!row 8854 'CANCEL'"/>
  </r>
  <r>
    <s v="GST"/>
    <n v="8739"/>
    <s v="13.3.19"/>
    <s v="2019-0190"/>
    <x v="55"/>
    <x v="54"/>
    <n v="1"/>
    <n v="5"/>
    <n v="5"/>
    <s v="D x E"/>
    <x v="0"/>
    <s v="CHALLAN!row 8851 'CANCEL'; CHALLAN!row 8854 'CANCEL'"/>
  </r>
  <r>
    <s v="GST"/>
    <n v="8740"/>
    <s v="13.3.19"/>
    <s v="2019-0190"/>
    <x v="226"/>
    <x v="216"/>
    <n v="1"/>
    <n v="5"/>
    <n v="5"/>
    <s v="D x E"/>
    <x v="0"/>
    <s v="CHALLAN!row 8851 'CANCEL'; CHALLAN!row 8854 'CANCEL'"/>
  </r>
  <r>
    <s v="GST"/>
    <n v="8741"/>
    <s v="13.3.19"/>
    <s v="2019-0190"/>
    <x v="126"/>
    <x v="119"/>
    <n v="1"/>
    <n v="5"/>
    <n v="5"/>
    <s v="D x E"/>
    <x v="0"/>
    <s v="CHALLAN!row 8851 'CANCEL'; CHALLAN!row 8854 'CANCEL'"/>
  </r>
  <r>
    <s v="GST"/>
    <n v="8742"/>
    <s v="13.3.19"/>
    <s v="2019-0190"/>
    <x v="315"/>
    <x v="305"/>
    <n v="1"/>
    <n v="5"/>
    <n v="5"/>
    <s v="D x E"/>
    <x v="0"/>
    <s v="CHALLAN!row 8851 'CANCEL'; CHALLAN!row 8854 'CANCEL'"/>
  </r>
  <r>
    <s v="GST"/>
    <n v="8743"/>
    <s v="13.3.19"/>
    <s v="2019-0190"/>
    <x v="13"/>
    <x v="13"/>
    <n v="1"/>
    <n v="5"/>
    <n v="5"/>
    <s v="D x E"/>
    <x v="0"/>
    <s v="CHALLAN!row 8851 'CANCEL'; CHALLAN!row 8854 'CANCEL'"/>
  </r>
  <r>
    <s v="GST"/>
    <n v="8744"/>
    <s v="13.3.19"/>
    <s v="2019-0190"/>
    <x v="75"/>
    <x v="70"/>
    <n v="1"/>
    <n v="5"/>
    <n v="5"/>
    <s v="D x E"/>
    <x v="0"/>
    <s v="CHALLAN!row 8851 'CANCEL'; CHALLAN!row 8854 'CANCEL'"/>
  </r>
  <r>
    <s v="GST"/>
    <n v="8745"/>
    <s v="13.3.19"/>
    <s v="2019-0190"/>
    <x v="85"/>
    <x v="80"/>
    <n v="1"/>
    <n v="5"/>
    <n v="5"/>
    <s v="D x E"/>
    <x v="0"/>
    <s v="CHALLAN!row 8851 'CANCEL'; CHALLAN!row 8854 'CANCEL'"/>
  </r>
  <r>
    <s v="GST"/>
    <n v="8746"/>
    <s v="13.3.19"/>
    <s v="2019-0190"/>
    <x v="237"/>
    <x v="226"/>
    <n v="1"/>
    <n v="5"/>
    <n v="5"/>
    <s v="D x E"/>
    <x v="0"/>
    <s v="CHALLAN!row 8851 'CANCEL'; CHALLAN!row 8854 'CANCEL'"/>
  </r>
  <r>
    <s v="GST"/>
    <n v="8747"/>
    <s v="13.3.19"/>
    <s v="2019-0190"/>
    <x v="581"/>
    <x v="552"/>
    <n v="1"/>
    <n v="5"/>
    <n v="5"/>
    <s v="D x E"/>
    <x v="0"/>
    <s v="CHALLAN!row 8851 'CANCEL'; CHALLAN!row 8854 'CANCEL'"/>
  </r>
  <r>
    <s v="GST"/>
    <n v="8748"/>
    <s v="13.3.19"/>
    <s v="2019-0190"/>
    <x v="411"/>
    <x v="405"/>
    <n v="1"/>
    <n v="5"/>
    <n v="5"/>
    <s v="D x E"/>
    <x v="0"/>
    <s v="CHALLAN!row 8851 'CANCEL'; CHALLAN!row 8854 'CANCEL'"/>
  </r>
  <r>
    <s v="GST"/>
    <n v="8749"/>
    <s v="13.3.19"/>
    <s v="2019-0190"/>
    <x v="582"/>
    <x v="553"/>
    <n v="1"/>
    <n v="5"/>
    <n v="5"/>
    <s v="D x E"/>
    <x v="0"/>
    <s v="CHALLAN!row 8851 'CANCEL'; CHALLAN!row 8854 'CANCEL'"/>
  </r>
  <r>
    <s v="GST"/>
    <n v="8750"/>
    <s v="13.3.19"/>
    <s v="2019-0190"/>
    <x v="418"/>
    <x v="405"/>
    <n v="1"/>
    <n v="5"/>
    <n v="5"/>
    <s v="D x E"/>
    <x v="0"/>
    <s v="CHALLAN!row 8851 'CANCEL'; CHALLAN!row 8854 'CANCEL'"/>
  </r>
  <r>
    <s v="GST"/>
    <n v="8751"/>
    <s v="13.3.19"/>
    <s v="2019-0190"/>
    <x v="583"/>
    <x v="553"/>
    <n v="1"/>
    <n v="5"/>
    <n v="5"/>
    <s v="D x E"/>
    <x v="0"/>
    <s v="CHALLAN!row 8851 'CANCEL'; CHALLAN!row 8854 'CANCEL'"/>
  </r>
  <r>
    <s v="GST"/>
    <n v="8752"/>
    <s v="13.3.19"/>
    <s v="2019-0190"/>
    <x v="76"/>
    <x v="71"/>
    <n v="1"/>
    <n v="5"/>
    <n v="5"/>
    <s v="D x E"/>
    <x v="0"/>
    <s v="CHALLAN!row 8851 'CANCEL'; CHALLAN!row 8854 'CANCEL'"/>
  </r>
  <r>
    <s v="GST"/>
    <n v="8753"/>
    <s v="13.3.19"/>
    <s v="2019-0190"/>
    <x v="325"/>
    <x v="315"/>
    <n v="1"/>
    <n v="5"/>
    <n v="5"/>
    <s v="D x E"/>
    <x v="0"/>
    <s v="CHALLAN!row 8851 'CANCEL'; CHALLAN!row 8854 'CANCEL'"/>
  </r>
  <r>
    <s v="GST"/>
    <n v="8754"/>
    <s v="13.3.19"/>
    <s v="2019-0190"/>
    <x v="77"/>
    <x v="72"/>
    <n v="1"/>
    <n v="5"/>
    <n v="5"/>
    <s v="D x E"/>
    <x v="0"/>
    <s v="CHALLAN!row 8851 'CANCEL'; CHALLAN!row 8854 'CANCEL'"/>
  </r>
  <r>
    <s v="GST"/>
    <n v="8755"/>
    <s v="13.3.19"/>
    <s v="2019-0190"/>
    <x v="584"/>
    <x v="554"/>
    <n v="1"/>
    <n v="5"/>
    <n v="5"/>
    <s v="D x E"/>
    <x v="0"/>
    <s v="CHALLAN!row 8851 'CANCEL'; CHALLAN!row 8854 'CANCEL'"/>
  </r>
  <r>
    <s v="GST"/>
    <n v="8756"/>
    <s v="13.3.19"/>
    <s v="2019-0190"/>
    <x v="48"/>
    <x v="48"/>
    <n v="1"/>
    <n v="5"/>
    <n v="5"/>
    <s v="D x E"/>
    <x v="0"/>
    <s v="CHALLAN!row 8851 'CANCEL'; CHALLAN!row 8854 'CANCEL'"/>
  </r>
  <r>
    <s v="GST"/>
    <n v="8757"/>
    <s v="13.3.19"/>
    <s v="2019-0190"/>
    <x v="450"/>
    <x v="450"/>
    <n v="1"/>
    <n v="5"/>
    <n v="5"/>
    <s v="D x E"/>
    <x v="0"/>
    <s v="CHALLAN!row 8851 'CANCEL'; CHALLAN!row 8854 'CANCEL'"/>
  </r>
  <r>
    <s v="GST"/>
    <n v="8758"/>
    <s v="13.3.19"/>
    <s v="2019-0190"/>
    <x v="316"/>
    <x v="306"/>
    <n v="1"/>
    <n v="5"/>
    <n v="5"/>
    <s v="D x E"/>
    <x v="0"/>
    <s v="CHALLAN!row 8851 'CANCEL'; CHALLAN!row 8854 'CANCEL'"/>
  </r>
  <r>
    <s v="GST"/>
    <n v="8759"/>
    <s v="13.3.19"/>
    <s v="2019-0190"/>
    <x v="15"/>
    <x v="15"/>
    <n v="1"/>
    <n v="5"/>
    <n v="5"/>
    <s v="D x E"/>
    <x v="0"/>
    <s v="CHALLAN!row 8851 'CANCEL'; CHALLAN!row 8854 'CANCEL'"/>
  </r>
  <r>
    <s v="GST"/>
    <n v="8760"/>
    <s v="13.3.19"/>
    <s v="2019-0190"/>
    <x v="585"/>
    <x v="555"/>
    <n v="1"/>
    <n v="5"/>
    <n v="5"/>
    <s v="D x E"/>
    <x v="0"/>
    <s v="CHALLAN!row 8851 'CANCEL'; CHALLAN!row 8854 'CANCEL'"/>
  </r>
  <r>
    <s v="GST"/>
    <n v="8761"/>
    <s v="13.3.19"/>
    <s v="2019-0190"/>
    <x v="586"/>
    <x v="556"/>
    <n v="1"/>
    <n v="5"/>
    <n v="5"/>
    <s v="D x E"/>
    <x v="0"/>
    <s v="CHALLAN!row 8851 'CANCEL'; CHALLAN!row 8854 'CANCEL'"/>
  </r>
  <r>
    <s v="GST"/>
    <n v="8762"/>
    <s v="13.3.19"/>
    <s v="2019-0190"/>
    <x v="587"/>
    <x v="557"/>
    <n v="1"/>
    <n v="5"/>
    <n v="5"/>
    <s v="D x E"/>
    <x v="0"/>
    <s v="CHALLAN!row 8851 'CANCEL'; CHALLAN!row 8854 'CANCEL'"/>
  </r>
  <r>
    <s v="GST"/>
    <n v="8763"/>
    <s v="13.3.19"/>
    <s v="2019-0190"/>
    <x v="157"/>
    <x v="558"/>
    <n v="1"/>
    <n v="5"/>
    <n v="5"/>
    <s v="D x E"/>
    <x v="0"/>
    <s v="CHALLAN!row 8851 'CANCEL'; CHALLAN!row 8854 'CANCEL'"/>
  </r>
  <r>
    <s v="GST"/>
    <n v="8764"/>
    <s v="13.3.19"/>
    <s v="2019-0190"/>
    <x v="218"/>
    <x v="209"/>
    <n v="1"/>
    <n v="5"/>
    <n v="5"/>
    <s v="D x E"/>
    <x v="0"/>
    <s v="CHALLAN!row 8851 'CANCEL'; CHALLAN!row 8854 'CANCEL'"/>
  </r>
  <r>
    <s v="GST"/>
    <n v="8765"/>
    <s v="13.3.19"/>
    <s v="2019-0190"/>
    <x v="35"/>
    <x v="35"/>
    <n v="1"/>
    <n v="5"/>
    <n v="5"/>
    <s v="D x E"/>
    <x v="0"/>
    <s v="CHALLAN!row 8851 'CANCEL'; CHALLAN!row 8854 'CANCEL'"/>
  </r>
  <r>
    <s v="GST"/>
    <n v="8766"/>
    <s v="13.3.19"/>
    <s v="2019-0190"/>
    <x v="588"/>
    <x v="359"/>
    <n v="1"/>
    <n v="5"/>
    <n v="5"/>
    <s v="D x E"/>
    <x v="0"/>
    <s v="CHALLAN!row 8851 'CANCEL'; CHALLAN!row 8854 'CANCEL'"/>
  </r>
  <r>
    <s v="GST"/>
    <n v="8767"/>
    <s v="13.3.19"/>
    <s v="2019-0190"/>
    <x v="38"/>
    <x v="38"/>
    <n v="1"/>
    <n v="5"/>
    <n v="5"/>
    <s v="D x E"/>
    <x v="0"/>
    <s v="CHALLAN!row 8851 'CANCEL'; CHALLAN!row 8854 'CANCEL'"/>
  </r>
  <r>
    <s v="GST"/>
    <n v="8768"/>
    <s v="13.3.19"/>
    <s v="2019-0190"/>
    <x v="39"/>
    <x v="39"/>
    <n v="1"/>
    <n v="5"/>
    <n v="5"/>
    <s v="D x E"/>
    <x v="0"/>
    <s v="CHALLAN!row 8851 'CANCEL'; CHALLAN!row 8854 'CANCEL'"/>
  </r>
  <r>
    <s v="GST"/>
    <n v="8769"/>
    <s v="13.3.19"/>
    <s v="2019-0190"/>
    <x v="589"/>
    <x v="559"/>
    <n v="1"/>
    <n v="5"/>
    <n v="5"/>
    <s v="D x E"/>
    <x v="0"/>
    <s v="CHALLAN!row 8851 'CANCEL'; CHALLAN!row 8854 'CANCEL'"/>
  </r>
  <r>
    <s v="GST"/>
    <n v="8770"/>
    <s v="13.3.19"/>
    <s v="2019-0190"/>
    <x v="1"/>
    <x v="1"/>
    <n v="1"/>
    <n v="5"/>
    <n v="5"/>
    <s v="D x E"/>
    <x v="0"/>
    <s v="CHALLAN!row 8851 'CANCEL'; CHALLAN!row 8854 'CANCEL'"/>
  </r>
  <r>
    <s v="GST"/>
    <n v="8771"/>
    <s v="13.3.19"/>
    <s v="2019-0190"/>
    <x v="66"/>
    <x v="62"/>
    <n v="1"/>
    <n v="5"/>
    <n v="5"/>
    <s v="D x E"/>
    <x v="0"/>
    <s v="CHALLAN!row 8851 'CANCEL'; CHALLAN!row 8854 'CANCEL'"/>
  </r>
  <r>
    <s v="GST"/>
    <n v="8772"/>
    <s v="13.3.19"/>
    <s v="2019-0190"/>
    <x v="67"/>
    <x v="63"/>
    <n v="1"/>
    <n v="5"/>
    <n v="5"/>
    <s v="D x E"/>
    <x v="0"/>
    <s v="CHALLAN!row 8851 'CANCEL'; CHALLAN!row 8854 'CANCEL'"/>
  </r>
  <r>
    <s v="GST"/>
    <n v="8773"/>
    <s v="13.3.19"/>
    <s v="2019-0190"/>
    <x v="219"/>
    <x v="210"/>
    <n v="1"/>
    <n v="5"/>
    <n v="5"/>
    <s v="D x E"/>
    <x v="0"/>
    <s v="CHALLAN!row 8851 'CANCEL'; CHALLAN!row 8854 'CANCEL'"/>
  </r>
  <r>
    <s v="GST"/>
    <n v="8774"/>
    <s v="13.3.19"/>
    <s v="2019-0190"/>
    <x v="327"/>
    <x v="317"/>
    <n v="1"/>
    <n v="5"/>
    <n v="5"/>
    <s v="D x E"/>
    <x v="0"/>
    <s v="CHALLAN!row 8851 'CANCEL'; CHALLAN!row 8854 'CANCEL'"/>
  </r>
  <r>
    <s v="GST"/>
    <n v="8775"/>
    <s v="13.3.19"/>
    <s v="2019-0190"/>
    <x v="352"/>
    <x v="338"/>
    <n v="1"/>
    <n v="5"/>
    <n v="5"/>
    <s v="D x E"/>
    <x v="0"/>
    <s v="CHALLAN!row 8851 'CANCEL'; CHALLAN!row 8854 'CANCEL'"/>
  </r>
  <r>
    <s v="GST"/>
    <n v="8776"/>
    <s v="13.3.19"/>
    <s v="2019-0190"/>
    <x v="420"/>
    <x v="560"/>
    <n v="1"/>
    <n v="5"/>
    <n v="5"/>
    <s v="D x E"/>
    <x v="0"/>
    <s v="CHALLAN!row 8851 'CANCEL'; CHALLAN!row 8854 'CANCEL'"/>
  </r>
  <r>
    <s v="GST"/>
    <n v="8777"/>
    <s v="13.3.19"/>
    <s v="2019-0190"/>
    <x v="590"/>
    <x v="43"/>
    <n v="1"/>
    <n v="5"/>
    <n v="5"/>
    <s v="D x E"/>
    <x v="0"/>
    <s v="CHALLAN!row 8851 'CANCEL'; CHALLAN!row 8854 'CANCEL'"/>
  </r>
  <r>
    <s v="GST"/>
    <n v="8778"/>
    <s v="13.3.19"/>
    <s v="2019-0190"/>
    <x v="591"/>
    <x v="6"/>
    <n v="1"/>
    <n v="5"/>
    <n v="5"/>
    <s v="D x E"/>
    <x v="0"/>
    <s v="CHALLAN!row 8851 'CANCEL'; CHALLAN!row 8854 'CANCEL'"/>
  </r>
  <r>
    <s v="GST"/>
    <n v="8779"/>
    <s v="13.3.19"/>
    <s v="2019-0190"/>
    <x v="592"/>
    <x v="561"/>
    <n v="1"/>
    <n v="5"/>
    <n v="5"/>
    <s v="D x E"/>
    <x v="0"/>
    <s v="CHALLAN!row 8851 'CANCEL'; CHALLAN!row 8854 'CANCEL'"/>
  </r>
  <r>
    <s v="GST"/>
    <n v="8780"/>
    <s v="13.3.19"/>
    <s v="2019-0190"/>
    <x v="336"/>
    <x v="324"/>
    <n v="1"/>
    <n v="5"/>
    <n v="5"/>
    <s v="D x E"/>
    <x v="0"/>
    <s v="CHALLAN!row 8851 'CANCEL'; CHALLAN!row 8854 'CANCEL'"/>
  </r>
  <r>
    <s v="GST"/>
    <n v="8781"/>
    <s v="13.3.19"/>
    <s v="2019-0190"/>
    <x v="164"/>
    <x v="160"/>
    <n v="1"/>
    <n v="5"/>
    <n v="5"/>
    <s v="D x E"/>
    <x v="0"/>
    <s v="CHALLAN!row 8851 'CANCEL'; CHALLAN!row 8854 'CANCEL'"/>
  </r>
  <r>
    <s v="GST"/>
    <n v="8782"/>
    <s v="13.3.19"/>
    <s v="2019-0190"/>
    <x v="593"/>
    <x v="562"/>
    <n v="1"/>
    <n v="5"/>
    <n v="5"/>
    <s v="D x E"/>
    <x v="0"/>
    <s v="CHALLAN!row 8851 'CANCEL'; CHALLAN!row 8854 'CANCEL'"/>
  </r>
  <r>
    <s v="GST"/>
    <n v="8783"/>
    <s v="13.3.19"/>
    <s v="2019-0190"/>
    <x v="2"/>
    <x v="2"/>
    <n v="1"/>
    <n v="5"/>
    <n v="5"/>
    <s v="D x E"/>
    <x v="0"/>
    <s v="CHALLAN!row 8851 'CANCEL'; CHALLAN!row 8854 'CANCEL'"/>
  </r>
  <r>
    <s v="GST"/>
    <n v="8784"/>
    <s v="13.3.19"/>
    <s v="2019-0190"/>
    <x v="372"/>
    <x v="365"/>
    <n v="1"/>
    <n v="5"/>
    <n v="5"/>
    <s v="D x E"/>
    <x v="0"/>
    <s v="CHALLAN!row 8851 'CANCEL'; CHALLAN!row 8854 'CANCEL'"/>
  </r>
  <r>
    <s v="GST"/>
    <n v="8785"/>
    <s v="13.3.19"/>
    <s v="2019-0190"/>
    <x v="191"/>
    <x v="60"/>
    <n v="1"/>
    <n v="5"/>
    <n v="5"/>
    <s v="D x E"/>
    <x v="0"/>
    <s v="CHALLAN!row 8851 'CANCEL'; CHALLAN!row 8854 'CANCEL'"/>
  </r>
  <r>
    <s v="GST"/>
    <n v="8786"/>
    <s v="13.3.19"/>
    <s v="2019-0190"/>
    <x v="284"/>
    <x v="314"/>
    <n v="1"/>
    <n v="5"/>
    <n v="5"/>
    <s v="D x E"/>
    <x v="0"/>
    <s v="CHALLAN!row 8851 'CANCEL'; CHALLAN!row 8854 'CANCEL'"/>
  </r>
  <r>
    <s v="GST"/>
    <n v="8787"/>
    <s v="13.3.19"/>
    <s v="2019-0190"/>
    <x v="103"/>
    <x v="223"/>
    <n v="1"/>
    <n v="5"/>
    <n v="5"/>
    <s v="D x E"/>
    <x v="0"/>
    <s v="CHALLAN!row 8851 'CANCEL'; CHALLAN!row 8854 'CANCEL'"/>
  </r>
  <r>
    <s v="GST"/>
    <n v="8788"/>
    <s v="13.3.19"/>
    <s v="2019-0190"/>
    <x v="594"/>
    <x v="563"/>
    <n v="1"/>
    <n v="5"/>
    <n v="5"/>
    <s v="D x E"/>
    <x v="0"/>
    <s v="CHALLAN!row 8851 'CANCEL'; CHALLAN!row 8854 'CANCEL'"/>
  </r>
  <r>
    <s v="GST"/>
    <n v="8789"/>
    <s v="13.3.19"/>
    <s v="2019-0190"/>
    <x v="337"/>
    <x v="306"/>
    <n v="1"/>
    <n v="5"/>
    <n v="5"/>
    <s v="D x E"/>
    <x v="0"/>
    <s v="CHALLAN!row 8851 'CANCEL'; CHALLAN!row 8854 'CANCEL'"/>
  </r>
  <r>
    <s v="GST"/>
    <n v="8790"/>
    <s v="13.3.19"/>
    <s v="2019-0190"/>
    <x v="65"/>
    <x v="61"/>
    <n v="1"/>
    <n v="5"/>
    <n v="5"/>
    <s v="D x E"/>
    <x v="0"/>
    <s v="CHALLAN!row 8851 'CANCEL'; CHALLAN!row 8854 'CANCEL'"/>
  </r>
  <r>
    <s v="GST"/>
    <n v="8791"/>
    <s v="13.3.19"/>
    <s v="2019-0190"/>
    <x v="354"/>
    <x v="340"/>
    <n v="1"/>
    <n v="5"/>
    <n v="5"/>
    <s v="D x E"/>
    <x v="0"/>
    <s v="CHALLAN!row 8851 'CANCEL'; CHALLAN!row 8854 'CANCEL'"/>
  </r>
  <r>
    <s v="GST"/>
    <n v="8792"/>
    <s v="13.3.19"/>
    <s v="2019-0190"/>
    <x v="0"/>
    <x v="0"/>
    <n v="1"/>
    <n v="5"/>
    <n v="5"/>
    <s v="D x E"/>
    <x v="0"/>
    <s v="CHALLAN!row 8851 'CANCEL'; CHALLAN!row 8854 'CANCEL'"/>
  </r>
  <r>
    <s v="GST"/>
    <n v="8793"/>
    <s v="13.3.19"/>
    <s v="2019-0190"/>
    <x v="371"/>
    <x v="364"/>
    <n v="1"/>
    <n v="5"/>
    <n v="5"/>
    <s v="D x E"/>
    <x v="0"/>
    <s v="CHALLAN!row 8851 'CANCEL'; CHALLAN!row 8854 'CANCEL'"/>
  </r>
  <r>
    <s v="GST"/>
    <n v="8794"/>
    <s v="13.3.19"/>
    <s v="2019-0190"/>
    <x v="305"/>
    <x v="206"/>
    <n v="1"/>
    <n v="5"/>
    <n v="5"/>
    <s v="D x E"/>
    <x v="0"/>
    <s v="CHALLAN!row 8851 'CANCEL'; CHALLAN!row 8854 'CANCEL'"/>
  </r>
  <r>
    <s v="GST"/>
    <n v="8795"/>
    <s v="13.3.19"/>
    <s v="2019-0190"/>
    <x v="11"/>
    <x v="11"/>
    <n v="1"/>
    <n v="5"/>
    <n v="5"/>
    <s v="D x E"/>
    <x v="0"/>
    <s v="CHALLAN!row 8851 'CANCEL'; CHALLAN!row 8854 'CANCEL'"/>
  </r>
  <r>
    <s v="GST"/>
    <n v="8796"/>
    <s v="13.3.19"/>
    <s v="2019-0190"/>
    <x v="33"/>
    <x v="33"/>
    <n v="1"/>
    <n v="5"/>
    <n v="5"/>
    <s v="D x E"/>
    <x v="0"/>
    <s v="CHALLAN!row 8851 'CANCEL'; CHALLAN!row 8854 'CANCEL'"/>
  </r>
  <r>
    <s v="GST"/>
    <n v="8797"/>
    <s v="13.3.19"/>
    <s v="2019-0190"/>
    <x v="68"/>
    <x v="64"/>
    <n v="1"/>
    <n v="5"/>
    <n v="5"/>
    <s v="D x E"/>
    <x v="0"/>
    <s v="CHALLAN!row 8851 'CANCEL'; CHALLAN!row 8854 'CANCEL'"/>
  </r>
  <r>
    <s v="GST"/>
    <n v="8798"/>
    <s v="13.3.19"/>
    <s v="2019-0190"/>
    <x v="116"/>
    <x v="73"/>
    <n v="1"/>
    <n v="5"/>
    <n v="5"/>
    <s v="D x E"/>
    <x v="0"/>
    <s v="CHALLAN!row 8851 'CANCEL'; CHALLAN!row 8854 'CANCEL'"/>
  </r>
  <r>
    <s v="GST"/>
    <n v="8799"/>
    <s v="13.3.19"/>
    <s v="2019-0190"/>
    <x v="275"/>
    <x v="258"/>
    <n v="1"/>
    <n v="5"/>
    <n v="5"/>
    <s v="D x E"/>
    <x v="0"/>
    <s v="CHALLAN!row 8851 'CANCEL'; CHALLAN!row 8854 'CANCEL'"/>
  </r>
  <r>
    <s v="GST"/>
    <n v="8800"/>
    <s v="13.3.19"/>
    <s v="2019-0190"/>
    <x v="467"/>
    <x v="476"/>
    <n v="1"/>
    <n v="5"/>
    <n v="5"/>
    <s v="D x E"/>
    <x v="0"/>
    <s v="CHALLAN!row 8851 'CANCEL'; CHALLAN!row 8854 'CANCEL'"/>
  </r>
  <r>
    <s v="GST"/>
    <n v="8801"/>
    <s v="13.3.19"/>
    <s v="2019-0190"/>
    <x v="154"/>
    <x v="564"/>
    <n v="1"/>
    <n v="10"/>
    <n v="10"/>
    <s v="D x E"/>
    <x v="0"/>
    <s v="CHALLAN!row 8851 'CANCEL'; CHALLAN!row 8854 'CANCEL'"/>
  </r>
  <r>
    <s v="GST"/>
    <n v="8802"/>
    <s v="13.3.19"/>
    <s v="2019-0190"/>
    <x v="47"/>
    <x v="47"/>
    <n v="1"/>
    <n v="5"/>
    <n v="5"/>
    <s v="D x E"/>
    <x v="0"/>
    <s v="CHALLAN!row 8851 'CANCEL'; CHALLAN!row 8854 'CANCEL'"/>
  </r>
  <r>
    <s v="GST"/>
    <n v="8803"/>
    <s v="13.3.19"/>
    <s v="2019-0190"/>
    <x v="69"/>
    <x v="65"/>
    <n v="1"/>
    <n v="5"/>
    <n v="5"/>
    <s v="D x E"/>
    <x v="0"/>
    <s v="CHALLAN!row 8851 'CANCEL'; CHALLAN!row 8854 'CANCEL'"/>
  </r>
  <r>
    <s v="GST"/>
    <n v="8804"/>
    <s v="13.3.19"/>
    <s v="2019-0190"/>
    <x v="23"/>
    <x v="419"/>
    <n v="1"/>
    <n v="5"/>
    <n v="5"/>
    <s v="D x E"/>
    <x v="0"/>
    <s v="CHALLAN!row 8851 'CANCEL'; CHALLAN!row 8854 'CANCEL'"/>
  </r>
  <r>
    <s v="GST"/>
    <n v="8805"/>
    <s v="13.3.19"/>
    <s v="2019-0190"/>
    <x v="314"/>
    <x v="304"/>
    <n v="1"/>
    <n v="5"/>
    <n v="5"/>
    <s v="D x E"/>
    <x v="0"/>
    <s v="CHALLAN!row 8851 'CANCEL'; CHALLAN!row 8854 'CANCEL'"/>
  </r>
  <r>
    <s v="GST"/>
    <n v="8806"/>
    <s v="13.3.19"/>
    <s v="2019-0190"/>
    <x v="193"/>
    <x v="186"/>
    <n v="1"/>
    <n v="5"/>
    <n v="5"/>
    <s v="D x E"/>
    <x v="0"/>
    <s v="CHALLAN!row 8851 'CANCEL'; CHALLAN!row 8854 'CANCEL'"/>
  </r>
  <r>
    <s v="GST"/>
    <n v="8807"/>
    <s v="13.3.19"/>
    <s v="2019-0190"/>
    <x v="267"/>
    <x v="252"/>
    <n v="1"/>
    <n v="5"/>
    <n v="5"/>
    <s v="D x E"/>
    <x v="0"/>
    <s v="CHALLAN!row 8851 'CANCEL'; CHALLAN!row 8854 'CANCEL'"/>
  </r>
  <r>
    <s v="GST"/>
    <n v="8808"/>
    <s v="13.3.19"/>
    <s v="2019-0190"/>
    <x v="445"/>
    <x v="443"/>
    <n v="1"/>
    <n v="5"/>
    <n v="5"/>
    <s v="D x E"/>
    <x v="0"/>
    <s v="CHALLAN!row 8851 'CANCEL'; CHALLAN!row 8854 'CANCEL'"/>
  </r>
  <r>
    <s v="GST"/>
    <n v="8809"/>
    <s v="13.3.19"/>
    <s v="2019-0190"/>
    <x v="269"/>
    <x v="565"/>
    <n v="1"/>
    <n v="5"/>
    <n v="5"/>
    <s v="D x E"/>
    <x v="0"/>
    <s v="CHALLAN!row 8851 'CANCEL'; CHALLAN!row 8854 'CANCEL'"/>
  </r>
  <r>
    <s v="GST"/>
    <n v="8810"/>
    <s v="13.3.19"/>
    <s v="2019-0190"/>
    <x v="70"/>
    <x v="66"/>
    <n v="1"/>
    <n v="5"/>
    <n v="5"/>
    <s v="D x E"/>
    <x v="0"/>
    <s v="CHALLAN!row 8851 'CANCEL'; CHALLAN!row 8854 'CANCEL'"/>
  </r>
  <r>
    <s v="GST"/>
    <n v="8811"/>
    <s v="13.3.19"/>
    <s v="2019-0190"/>
    <x v="4"/>
    <x v="4"/>
    <n v="1"/>
    <n v="5"/>
    <n v="5"/>
    <s v="D x E"/>
    <x v="0"/>
    <s v="CHALLAN!row 8851 'CANCEL'; CHALLAN!row 8854 'CANCEL'"/>
  </r>
  <r>
    <s v="GST"/>
    <n v="8812"/>
    <s v="13.3.19"/>
    <s v="2019-0190"/>
    <x v="494"/>
    <x v="491"/>
    <n v="1"/>
    <n v="5"/>
    <n v="5"/>
    <s v="D x E"/>
    <x v="0"/>
    <s v="CHALLAN!row 8851 'CANCEL'; CHALLAN!row 8854 'CANCEL'"/>
  </r>
  <r>
    <s v="GST"/>
    <n v="8813"/>
    <s v="13.3.19"/>
    <s v="2019-0190"/>
    <x v="268"/>
    <x v="253"/>
    <n v="1"/>
    <n v="5"/>
    <n v="5"/>
    <s v="D x E"/>
    <x v="0"/>
    <s v="CHALLAN!row 8851 'CANCEL'; CHALLAN!row 8854 'CANCEL'"/>
  </r>
  <r>
    <s v="GST"/>
    <n v="8814"/>
    <s v="13.3.19"/>
    <s v="2019-0190"/>
    <x v="136"/>
    <x v="167"/>
    <n v="1"/>
    <n v="5"/>
    <n v="5"/>
    <s v="D x E"/>
    <x v="0"/>
    <s v="CHALLAN!row 8851 'CANCEL'; CHALLAN!row 8854 'CANCEL'"/>
  </r>
  <r>
    <s v="GST"/>
    <n v="8815"/>
    <s v="13.3.19"/>
    <s v="2019-0190"/>
    <x v="595"/>
    <x v="566"/>
    <n v="1"/>
    <n v="5"/>
    <n v="5"/>
    <s v="D x E"/>
    <x v="0"/>
    <s v="CHALLAN!row 8851 'CANCEL'; CHALLAN!row 8854 'CANCEL'"/>
  </r>
  <r>
    <s v="GST"/>
    <n v="8816"/>
    <s v="13.3.19"/>
    <s v="2019-0190"/>
    <x v="504"/>
    <x v="501"/>
    <n v="1"/>
    <n v="5"/>
    <n v="5"/>
    <s v="D x E"/>
    <x v="0"/>
    <s v="CHALLAN!row 8851 'CANCEL'; CHALLAN!row 8854 'CANCEL'"/>
  </r>
  <r>
    <s v="GST"/>
    <n v="8817"/>
    <s v="13.3.19"/>
    <s v="2019-0190"/>
    <x v="596"/>
    <x v="567"/>
    <n v="1"/>
    <n v="5"/>
    <n v="5"/>
    <s v="D x E"/>
    <x v="0"/>
    <s v="CHALLAN!row 8851 'CANCEL'; CHALLAN!row 8854 'CANCEL'"/>
  </r>
  <r>
    <s v="GST"/>
    <n v="8818"/>
    <s v="13.3.19"/>
    <s v="2019-0190"/>
    <x v="505"/>
    <x v="502"/>
    <n v="1"/>
    <n v="5"/>
    <n v="5"/>
    <s v="D x E"/>
    <x v="0"/>
    <s v="CHALLAN!row 8851 'CANCEL'; CHALLAN!row 8854 'CANCEL'"/>
  </r>
  <r>
    <s v="GST"/>
    <n v="8819"/>
    <s v="13.3.19"/>
    <s v="2019-0190"/>
    <x v="5"/>
    <x v="5"/>
    <n v="1"/>
    <n v="5"/>
    <n v="5"/>
    <s v="D x E"/>
    <x v="0"/>
    <s v="CHALLAN!row 8851 'CANCEL'; CHALLAN!row 8854 'CANCEL'"/>
  </r>
  <r>
    <s v="GST"/>
    <n v="8821"/>
    <s v="13.3.19"/>
    <s v="2019-0190"/>
    <x v="597"/>
    <x v="568"/>
    <n v="1"/>
    <n v="20"/>
    <n v="20"/>
    <s v="D x E"/>
    <x v="0"/>
    <s v="CHALLAN!row 8851 'CANCEL'; CHALLAN!row 8854 'CANCEL'"/>
  </r>
  <r>
    <s v="GST"/>
    <n v="8822"/>
    <s v="13.3.19"/>
    <s v="2019-0190"/>
    <x v="339"/>
    <x v="325"/>
    <n v="1"/>
    <n v="200"/>
    <n v="200"/>
    <s v="D x E"/>
    <x v="0"/>
    <s v="CHALLAN!row 8851 'CANCEL'; CHALLAN!row 8854 'CANCEL'"/>
  </r>
  <r>
    <s v="GST"/>
    <n v="8823"/>
    <s v="13.3.19"/>
    <s v="2019-0190"/>
    <x v="270"/>
    <x v="255"/>
    <n v="1"/>
    <n v="200"/>
    <n v="200"/>
    <s v="D x E"/>
    <x v="0"/>
    <s v="CHALLAN!row 8851 'CANCEL'; CHALLAN!row 8854 'CANCEL'"/>
  </r>
  <r>
    <s v="GST"/>
    <n v="8824"/>
    <s v="13.3.19"/>
    <s v="2019-0190"/>
    <x v="340"/>
    <x v="326"/>
    <n v="1"/>
    <n v="200"/>
    <n v="200"/>
    <s v="D x E"/>
    <x v="0"/>
    <s v="CHALLAN!row 8851 'CANCEL'; CHALLAN!row 8854 'CANCEL'"/>
  </r>
  <r>
    <s v="GST"/>
    <n v="8825"/>
    <s v="13.3.19"/>
    <s v="2019-0190"/>
    <x v="135"/>
    <x v="129"/>
    <n v="1"/>
    <n v="25"/>
    <n v="25"/>
    <s v="D x E"/>
    <x v="0"/>
    <s v="CHALLAN!row 8851 'CANCEL'; CHALLAN!row 8854 'CANCEL'"/>
  </r>
  <r>
    <s v="GST"/>
    <n v="8826"/>
    <s v="13.3.19"/>
    <s v="2019-0190"/>
    <x v="136"/>
    <x v="130"/>
    <n v="1"/>
    <n v="25"/>
    <n v="25"/>
    <s v="D x E"/>
    <x v="0"/>
    <s v="CHALLAN!row 8851 'CANCEL'; CHALLAN!row 8854 'CANCEL'"/>
  </r>
  <r>
    <s v="GST"/>
    <n v="8827"/>
    <s v="13.3.19"/>
    <s v="2019-0190"/>
    <x v="137"/>
    <x v="131"/>
    <n v="1"/>
    <n v="25"/>
    <n v="25"/>
    <s v="D x E"/>
    <x v="0"/>
    <s v="CHALLAN!row 8851 'CANCEL'; CHALLAN!row 8854 'CANCEL'"/>
  </r>
  <r>
    <s v="GST"/>
    <n v="8828"/>
    <s v="13.3.19"/>
    <s v="2019-0190"/>
    <x v="598"/>
    <x v="569"/>
    <n v="1"/>
    <n v="25"/>
    <n v="25"/>
    <s v="D x E"/>
    <x v="0"/>
    <s v="CHALLAN!row 8851 'CANCEL'; CHALLAN!row 8854 'CANCEL'"/>
  </r>
  <r>
    <s v="GST"/>
    <n v="8829"/>
    <s v="13.3.19"/>
    <s v="2019-0190"/>
    <x v="599"/>
    <x v="570"/>
    <n v="1"/>
    <n v="25"/>
    <n v="25"/>
    <s v="D x E"/>
    <x v="0"/>
    <s v="CHALLAN!row 8851 'CANCEL'; CHALLAN!row 8854 'CANCEL'"/>
  </r>
  <r>
    <s v="GST"/>
    <n v="8830"/>
    <s v="13.3.19"/>
    <s v="2019-0190"/>
    <x v="155"/>
    <x v="148"/>
    <n v="1"/>
    <n v="25"/>
    <n v="25"/>
    <s v="D x E"/>
    <x v="0"/>
    <s v="CHALLAN!row 8851 'CANCEL'; CHALLAN!row 8854 'CANCEL'"/>
  </r>
  <r>
    <s v="GST"/>
    <n v="8831"/>
    <s v="13.3.19"/>
    <s v="2019-0190"/>
    <x v="531"/>
    <x v="568"/>
    <n v="1"/>
    <n v="20"/>
    <n v="20"/>
    <s v="D x E"/>
    <x v="0"/>
    <s v="CHALLAN!row 8851 'CANCEL'; CHALLAN!row 8854 'CANCEL'"/>
  </r>
  <r>
    <s v="GST"/>
    <n v="8832"/>
    <s v="13.3.19"/>
    <s v="2019-0190"/>
    <x v="157"/>
    <x v="403"/>
    <n v="1"/>
    <n v="25"/>
    <n v="25"/>
    <s v="D x E"/>
    <x v="0"/>
    <s v="CHALLAN!row 8851 'CANCEL'; CHALLAN!row 8854 'CANCEL'"/>
  </r>
  <r>
    <s v="GST"/>
    <n v="8833"/>
    <s v="13.3.19"/>
    <s v="2019-0190"/>
    <x v="45"/>
    <x v="45"/>
    <n v="1"/>
    <n v="25"/>
    <n v="25"/>
    <s v="D x E"/>
    <x v="0"/>
    <s v="CHALLAN!row 8851 'CANCEL'; CHALLAN!row 8854 'CANCEL'"/>
  </r>
  <r>
    <s v="GST"/>
    <n v="8834"/>
    <s v="13.3.19"/>
    <s v="2019-0190"/>
    <x v="46"/>
    <x v="46"/>
    <n v="1"/>
    <n v="20"/>
    <n v="20"/>
    <s v="D x E"/>
    <x v="0"/>
    <s v="CHALLAN!row 8851 'CANCEL'; CHALLAN!row 8854 'CANCEL'"/>
  </r>
  <r>
    <s v="GST"/>
    <n v="8835"/>
    <s v="13.3.19"/>
    <s v="2019-0190"/>
    <x v="600"/>
    <x v="571"/>
    <n v="1"/>
    <n v="25"/>
    <n v="25"/>
    <s v="D x E"/>
    <x v="0"/>
    <s v="CHALLAN!row 8851 'CANCEL'; CHALLAN!row 8854 'CANCEL'"/>
  </r>
  <r>
    <s v="GST"/>
    <n v="8836"/>
    <s v="13.3.19"/>
    <s v="2019-0190"/>
    <x v="20"/>
    <x v="149"/>
    <n v="1"/>
    <n v="25"/>
    <n v="25"/>
    <s v="D x E"/>
    <x v="0"/>
    <s v="CHALLAN!row 8851 'CANCEL'; CHALLAN!row 8854 'CANCEL'"/>
  </r>
  <r>
    <s v="GST"/>
    <n v="8837"/>
    <s v="13.3.19"/>
    <s v="2019-0190"/>
    <x v="153"/>
    <x v="145"/>
    <n v="1"/>
    <n v="20"/>
    <n v="20"/>
    <s v="D x E"/>
    <x v="0"/>
    <s v="CHALLAN!row 8851 'CANCEL'; CHALLAN!row 8854 'CANCEL'"/>
  </r>
  <r>
    <s v="GST"/>
    <n v="8838"/>
    <s v="13.3.19"/>
    <s v="2019-0190"/>
    <x v="601"/>
    <x v="572"/>
    <n v="1"/>
    <n v="25"/>
    <n v="25"/>
    <s v="D x E"/>
    <x v="0"/>
    <s v="CHALLAN!row 8851 'CANCEL'; CHALLAN!row 8854 'CANCEL'"/>
  </r>
  <r>
    <s v="GST"/>
    <n v="8839"/>
    <s v="13.3.19"/>
    <s v="2019-0190"/>
    <x v="602"/>
    <x v="573"/>
    <n v="1"/>
    <n v="25"/>
    <n v="25"/>
    <s v="D x E"/>
    <x v="0"/>
    <s v="CHALLAN!row 8851 'CANCEL'; CHALLAN!row 8854 'CANCEL'"/>
  </r>
  <r>
    <s v="GST"/>
    <n v="8841"/>
    <s v="13.3.19"/>
    <s v="2019-0190"/>
    <x v="212"/>
    <x v="205"/>
    <m/>
    <n v="10"/>
    <n v="10"/>
    <s v="Qty column"/>
    <x v="0"/>
    <s v="CHALLAN!row 8851 'CANCEL'; CHALLAN!row 8854 'CANCEL'"/>
  </r>
  <r>
    <s v="GST"/>
    <n v="8842"/>
    <s v="13.3.19"/>
    <s v="2019-0190"/>
    <x v="401"/>
    <x v="391"/>
    <m/>
    <n v="10"/>
    <n v="10"/>
    <s v="Qty column"/>
    <x v="0"/>
    <s v="CHALLAN!row 8851 'CANCEL'; CHALLAN!row 8854 'CANCEL'"/>
  </r>
  <r>
    <s v="GST"/>
    <n v="8843"/>
    <s v="13.3.19"/>
    <s v="2019-0190"/>
    <x v="246"/>
    <x v="235"/>
    <m/>
    <n v="10"/>
    <n v="10"/>
    <s v="Qty column"/>
    <x v="0"/>
    <s v="CHALLAN!row 8851 'CANCEL'; CHALLAN!row 8854 'CANCEL'"/>
  </r>
  <r>
    <s v="GST"/>
    <n v="8844"/>
    <s v="13.3.19"/>
    <s v="2019-0190"/>
    <x v="603"/>
    <x v="574"/>
    <m/>
    <n v="10"/>
    <n v="10"/>
    <s v="Qty column"/>
    <x v="0"/>
    <s v="CHALLAN!row 8851 'CANCEL'; CHALLAN!row 8854 'CANCEL'"/>
  </r>
  <r>
    <s v="GST"/>
    <n v="8913"/>
    <s v="13.03.19"/>
    <s v="2019-0192"/>
    <x v="604"/>
    <x v="575"/>
    <n v="1"/>
    <n v="4"/>
    <n v="4"/>
    <s v="D x E"/>
    <x v="0"/>
    <s v="CHALLAN!row 8924 'CANCEL'"/>
  </r>
  <r>
    <s v="GST"/>
    <n v="8915"/>
    <s v="13.03.19"/>
    <s v="2019-0192"/>
    <x v="458"/>
    <x v="44"/>
    <n v="4"/>
    <n v="25"/>
    <n v="100"/>
    <s v="D x E"/>
    <x v="0"/>
    <s v="CHALLAN!row 8924 'CANCEL'"/>
  </r>
  <r>
    <s v="GST"/>
    <n v="8917"/>
    <s v="13.03.19"/>
    <s v="2019-0192"/>
    <x v="605"/>
    <x v="576"/>
    <m/>
    <m/>
    <n v="10"/>
    <s v="Qty column"/>
    <x v="0"/>
    <s v="CHALLAN!row 8924 'CANCEL'"/>
  </r>
  <r>
    <s v="GST"/>
    <n v="8920"/>
    <s v="13.03.19"/>
    <s v="2019-0192"/>
    <x v="47"/>
    <x v="47"/>
    <n v="1"/>
    <n v="5"/>
    <n v="5"/>
    <s v="D x E"/>
    <x v="0"/>
    <s v="CHALLAN!row 8924 'CANCEL'"/>
  </r>
  <r>
    <s v="GST"/>
    <n v="8929"/>
    <s v="13.03.19"/>
    <s v="2019-0192"/>
    <x v="51"/>
    <x v="10"/>
    <n v="6"/>
    <m/>
    <n v="119"/>
    <s v="Qty column"/>
    <x v="0"/>
    <s v="CHALLAN!row 8924 'CANCEL'"/>
  </r>
  <r>
    <s v="GST"/>
    <n v="8950"/>
    <s v="15.03.19"/>
    <s v="2019-0193"/>
    <x v="23"/>
    <x v="23"/>
    <n v="1"/>
    <n v="4"/>
    <n v="4"/>
    <s v="D x E"/>
    <x v="1"/>
    <s v=""/>
  </r>
  <r>
    <s v="GST"/>
    <n v="8951"/>
    <s v="15.03.19"/>
    <s v="2019-0193"/>
    <x v="19"/>
    <x v="19"/>
    <n v="2"/>
    <n v="4"/>
    <n v="8"/>
    <s v="D x E"/>
    <x v="1"/>
    <s v=""/>
  </r>
  <r>
    <s v="GST"/>
    <n v="8952"/>
    <s v="15.03.19"/>
    <s v="2019-0193"/>
    <x v="269"/>
    <x v="254"/>
    <n v="1"/>
    <n v="4"/>
    <n v="4"/>
    <s v="D x E"/>
    <x v="1"/>
    <s v=""/>
  </r>
  <r>
    <s v="GST"/>
    <n v="8953"/>
    <s v="15.03.19"/>
    <s v="2019-0193"/>
    <x v="60"/>
    <x v="57"/>
    <n v="1"/>
    <n v="4"/>
    <n v="4"/>
    <s v="D x E"/>
    <x v="1"/>
    <s v=""/>
  </r>
  <r>
    <s v="GST"/>
    <n v="8954"/>
    <s v="15.03.19"/>
    <s v="2019-0193"/>
    <x v="41"/>
    <x v="192"/>
    <n v="1"/>
    <n v="4"/>
    <n v="4"/>
    <s v="D x E"/>
    <x v="1"/>
    <s v=""/>
  </r>
  <r>
    <s v="GST"/>
    <n v="8955"/>
    <s v="15.03.19"/>
    <s v="2019-0193"/>
    <x v="144"/>
    <x v="139"/>
    <n v="1"/>
    <n v="4"/>
    <n v="4"/>
    <s v="D x E"/>
    <x v="1"/>
    <s v=""/>
  </r>
  <r>
    <s v="GST"/>
    <n v="8956"/>
    <s v="15.03.19"/>
    <s v="2019-0193"/>
    <x v="82"/>
    <x v="77"/>
    <n v="1"/>
    <n v="4"/>
    <n v="4"/>
    <s v="D x E"/>
    <x v="1"/>
    <s v=""/>
  </r>
  <r>
    <s v="GST"/>
    <n v="8958"/>
    <s v="15.03.19"/>
    <s v="2019-0193"/>
    <x v="168"/>
    <x v="164"/>
    <n v="1"/>
    <n v="5"/>
    <n v="5"/>
    <s v="D x E"/>
    <x v="1"/>
    <s v=""/>
  </r>
  <r>
    <s v="GST"/>
    <n v="8959"/>
    <s v="15.03.19"/>
    <s v="2019-0193"/>
    <x v="586"/>
    <x v="556"/>
    <n v="2"/>
    <n v="1"/>
    <n v="2"/>
    <s v="D x E"/>
    <x v="1"/>
    <s v=""/>
  </r>
  <r>
    <s v="GST"/>
    <n v="9002"/>
    <s v="15.03.19"/>
    <s v="2019-0194"/>
    <x v="174"/>
    <x v="171"/>
    <m/>
    <m/>
    <n v="2000"/>
    <s v="Qty column"/>
    <x v="1"/>
    <s v=""/>
  </r>
  <r>
    <s v="GST"/>
    <n v="9003"/>
    <s v="15.03.19"/>
    <s v="2019-0194"/>
    <x v="175"/>
    <x v="171"/>
    <m/>
    <m/>
    <n v="5000"/>
    <s v="Qty column"/>
    <x v="1"/>
    <s v=""/>
  </r>
  <r>
    <s v="GST"/>
    <n v="9031"/>
    <s v="16.03.19"/>
    <s v="2019-0195"/>
    <x v="89"/>
    <x v="22"/>
    <n v="1"/>
    <n v="50"/>
    <n v="50"/>
    <s v="D x E"/>
    <x v="1"/>
    <s v=""/>
  </r>
  <r>
    <s v="GST"/>
    <n v="9032"/>
    <s v="16.03.19"/>
    <s v="2019-0195"/>
    <x v="90"/>
    <x v="22"/>
    <n v="1"/>
    <n v="50"/>
    <n v="50"/>
    <s v="D x E"/>
    <x v="1"/>
    <s v=""/>
  </r>
  <r>
    <s v="GST"/>
    <n v="9034"/>
    <s v="16.03.19"/>
    <s v="2019-0195"/>
    <x v="365"/>
    <x v="357"/>
    <n v="2"/>
    <n v="4"/>
    <n v="8"/>
    <s v="D x E"/>
    <x v="1"/>
    <s v=""/>
  </r>
  <r>
    <s v="GST"/>
    <n v="9065"/>
    <s v="16.03.19"/>
    <s v="2019-0196"/>
    <x v="368"/>
    <x v="358"/>
    <n v="1"/>
    <m/>
    <n v="3"/>
    <s v="Qty column"/>
    <x v="1"/>
    <s v=""/>
  </r>
  <r>
    <s v="GST"/>
    <n v="9066"/>
    <s v="16.03.19"/>
    <s v="2019-0196"/>
    <x v="73"/>
    <x v="68"/>
    <n v="1"/>
    <n v="5"/>
    <n v="5"/>
    <s v="D x E"/>
    <x v="1"/>
    <s v=""/>
  </r>
  <r>
    <s v="GST"/>
    <n v="9068"/>
    <s v="16.03.19"/>
    <s v="2019-0196"/>
    <x v="197"/>
    <x v="55"/>
    <n v="1"/>
    <m/>
    <n v="2"/>
    <s v="Qty column"/>
    <x v="1"/>
    <s v=""/>
  </r>
  <r>
    <s v="GST"/>
    <n v="9070"/>
    <s v="16.03.19"/>
    <s v="2019-0196"/>
    <x v="182"/>
    <x v="176"/>
    <n v="1"/>
    <m/>
    <n v="2"/>
    <s v="Qty column"/>
    <x v="1"/>
    <s v=""/>
  </r>
  <r>
    <s v="GST"/>
    <n v="9071"/>
    <s v="16.03.19"/>
    <s v="2019-0196"/>
    <x v="50"/>
    <x v="50"/>
    <n v="1"/>
    <n v="4"/>
    <n v="4"/>
    <s v="D x E"/>
    <x v="1"/>
    <s v=""/>
  </r>
  <r>
    <s v="GST"/>
    <n v="9072"/>
    <s v="16.03.19"/>
    <s v="2019-0196"/>
    <x v="606"/>
    <x v="577"/>
    <m/>
    <m/>
    <n v="2"/>
    <s v="Qty column"/>
    <x v="1"/>
    <s v=""/>
  </r>
  <r>
    <s v="GST"/>
    <n v="9074"/>
    <s v="16.03.19"/>
    <s v="2019-0196"/>
    <x v="174"/>
    <x v="171"/>
    <m/>
    <n v="100"/>
    <n v="100"/>
    <s v="Qty column"/>
    <x v="1"/>
    <s v=""/>
  </r>
  <r>
    <s v="GST"/>
    <n v="9075"/>
    <s v="16.03.19"/>
    <s v="2019-0196"/>
    <x v="175"/>
    <x v="171"/>
    <m/>
    <n v="250"/>
    <n v="250"/>
    <s v="Qty column"/>
    <x v="1"/>
    <s v=""/>
  </r>
  <r>
    <s v="GST"/>
    <n v="9077"/>
    <s v="16.03.19"/>
    <s v="2019-0196"/>
    <x v="339"/>
    <x v="325"/>
    <m/>
    <m/>
    <n v="100"/>
    <s v="Qty column"/>
    <x v="1"/>
    <s v=""/>
  </r>
  <r>
    <s v="GST"/>
    <n v="9079"/>
    <s v="16.03.19"/>
    <s v="2019-0196"/>
    <x v="95"/>
    <x v="87"/>
    <n v="1"/>
    <m/>
    <n v="25"/>
    <s v="Qty column"/>
    <x v="1"/>
    <s v=""/>
  </r>
  <r>
    <s v="GST"/>
    <n v="9081"/>
    <s v="16.03.19"/>
    <s v="2019-0196"/>
    <x v="607"/>
    <x v="22"/>
    <n v="1"/>
    <m/>
    <n v="10"/>
    <s v="Qty column"/>
    <x v="1"/>
    <s v=""/>
  </r>
  <r>
    <s v="GST"/>
    <n v="9082"/>
    <s v="16.03.19"/>
    <s v="2019-0196"/>
    <x v="507"/>
    <x v="55"/>
    <m/>
    <m/>
    <n v="1"/>
    <s v="Qty column"/>
    <x v="1"/>
    <s v=""/>
  </r>
  <r>
    <s v="GST"/>
    <n v="9112"/>
    <s v="16.03.19"/>
    <s v="2019-0197"/>
    <x v="608"/>
    <x v="578"/>
    <m/>
    <n v="1"/>
    <n v="1"/>
    <s v="Qty column"/>
    <x v="1"/>
    <s v=""/>
  </r>
  <r>
    <s v="GST"/>
    <n v="9113"/>
    <s v="16.03.19"/>
    <s v="2019-0197"/>
    <x v="11"/>
    <x v="11"/>
    <n v="1"/>
    <n v="5"/>
    <n v="5"/>
    <s v="D x E"/>
    <x v="1"/>
    <s v=""/>
  </r>
  <r>
    <s v="GST"/>
    <n v="9115"/>
    <s v="16.03.19"/>
    <s v="2019-0197"/>
    <x v="65"/>
    <x v="61"/>
    <m/>
    <n v="2"/>
    <n v="2"/>
    <s v="Qty column"/>
    <x v="1"/>
    <s v=""/>
  </r>
  <r>
    <s v="GST"/>
    <n v="9116"/>
    <s v="16.03.19"/>
    <s v="2019-0197"/>
    <x v="588"/>
    <x v="359"/>
    <m/>
    <n v="2"/>
    <n v="2"/>
    <s v="Qty column"/>
    <x v="1"/>
    <s v=""/>
  </r>
  <r>
    <s v="GST"/>
    <n v="9117"/>
    <s v="16.03.19"/>
    <s v="2019-0197"/>
    <x v="116"/>
    <x v="73"/>
    <n v="1"/>
    <n v="2"/>
    <n v="2"/>
    <s v="D x E"/>
    <x v="1"/>
    <s v=""/>
  </r>
  <r>
    <s v="GST"/>
    <n v="9118"/>
    <s v="16.03.19"/>
    <s v="2019-0197"/>
    <x v="47"/>
    <x v="47"/>
    <n v="1"/>
    <n v="5"/>
    <n v="5"/>
    <s v="D x E"/>
    <x v="1"/>
    <s v=""/>
  </r>
  <r>
    <s v="GST"/>
    <n v="9120"/>
    <s v="16.03.19"/>
    <s v="2019-0197"/>
    <x v="576"/>
    <x v="43"/>
    <m/>
    <n v="2"/>
    <n v="2"/>
    <s v="Qty column"/>
    <x v="1"/>
    <s v=""/>
  </r>
  <r>
    <s v="GST"/>
    <n v="9121"/>
    <s v="16.03.19"/>
    <s v="2019-0197"/>
    <x v="368"/>
    <x v="358"/>
    <n v="1"/>
    <n v="5"/>
    <n v="5"/>
    <s v="D x E"/>
    <x v="1"/>
    <s v=""/>
  </r>
  <r>
    <s v="GST"/>
    <n v="9122"/>
    <s v="16.03.19"/>
    <s v="2019-0197"/>
    <x v="85"/>
    <x v="80"/>
    <m/>
    <n v="2"/>
    <n v="2"/>
    <s v="Qty column"/>
    <x v="1"/>
    <s v=""/>
  </r>
  <r>
    <s v="GST"/>
    <n v="9123"/>
    <s v="16.03.19"/>
    <s v="2019-0197"/>
    <x v="578"/>
    <x v="550"/>
    <n v="1"/>
    <n v="2"/>
    <n v="2"/>
    <s v="D x E"/>
    <x v="1"/>
    <s v=""/>
  </r>
  <r>
    <s v="GST"/>
    <n v="9124"/>
    <s v="16.03.19"/>
    <s v="2019-0197"/>
    <x v="165"/>
    <x v="161"/>
    <n v="1"/>
    <n v="2"/>
    <n v="2"/>
    <s v="D x E"/>
    <x v="1"/>
    <s v=""/>
  </r>
  <r>
    <s v="GST"/>
    <n v="9125"/>
    <s v="16.03.19"/>
    <s v="2019-0197"/>
    <x v="353"/>
    <x v="339"/>
    <m/>
    <n v="2"/>
    <n v="2"/>
    <s v="Qty column"/>
    <x v="1"/>
    <s v=""/>
  </r>
  <r>
    <s v="GST"/>
    <n v="9126"/>
    <s v="16.03.19"/>
    <s v="2019-0197"/>
    <x v="317"/>
    <x v="38"/>
    <n v="1"/>
    <n v="2"/>
    <n v="2"/>
    <s v="D x E"/>
    <x v="1"/>
    <s v=""/>
  </r>
  <r>
    <s v="GST"/>
    <n v="9127"/>
    <s v="16.03.19"/>
    <s v="2019-0197"/>
    <x v="193"/>
    <x v="186"/>
    <m/>
    <n v="2"/>
    <n v="2"/>
    <s v="Qty column"/>
    <x v="1"/>
    <s v=""/>
  </r>
  <r>
    <s v="GST"/>
    <n v="9128"/>
    <s v="16.03.19"/>
    <s v="2019-0197"/>
    <x v="316"/>
    <x v="306"/>
    <n v="1"/>
    <n v="1"/>
    <n v="1"/>
    <s v="D x E"/>
    <x v="1"/>
    <s v=""/>
  </r>
  <r>
    <s v="GST"/>
    <n v="9130"/>
    <s v="16.03.19"/>
    <s v="2019-0197"/>
    <x v="16"/>
    <x v="16"/>
    <n v="1"/>
    <n v="2"/>
    <n v="2"/>
    <s v="D x E"/>
    <x v="1"/>
    <s v=""/>
  </r>
  <r>
    <s v="GST"/>
    <n v="9131"/>
    <s v="16.03.19"/>
    <s v="2019-0197"/>
    <x v="18"/>
    <x v="18"/>
    <n v="2"/>
    <n v="8"/>
    <n v="16"/>
    <s v="D x E"/>
    <x v="1"/>
    <s v=""/>
  </r>
  <r>
    <s v="GST"/>
    <n v="9132"/>
    <s v="16.03.19"/>
    <s v="2019-0197"/>
    <x v="150"/>
    <x v="142"/>
    <n v="1"/>
    <n v="4"/>
    <n v="4"/>
    <s v="D x E"/>
    <x v="1"/>
    <s v=""/>
  </r>
  <r>
    <s v="GST"/>
    <n v="9133"/>
    <s v="16.03.19"/>
    <s v="2019-0197"/>
    <x v="609"/>
    <x v="370"/>
    <n v="1"/>
    <n v="2"/>
    <n v="2"/>
    <s v="D x E"/>
    <x v="1"/>
    <s v=""/>
  </r>
  <r>
    <s v="GST"/>
    <n v="9134"/>
    <s v="16.03.19"/>
    <s v="2019-0197"/>
    <x v="259"/>
    <x v="245"/>
    <n v="1"/>
    <n v="4"/>
    <n v="4"/>
    <s v="D x E"/>
    <x v="1"/>
    <s v=""/>
  </r>
  <r>
    <s v="GST"/>
    <n v="9135"/>
    <s v="16.03.19"/>
    <s v="2019-0197"/>
    <x v="377"/>
    <x v="370"/>
    <m/>
    <n v="2"/>
    <n v="2"/>
    <s v="Qty column"/>
    <x v="1"/>
    <s v=""/>
  </r>
  <r>
    <s v="GST"/>
    <n v="9136"/>
    <s v="16.03.19"/>
    <s v="2019-0197"/>
    <x v="378"/>
    <x v="372"/>
    <n v="1"/>
    <n v="4"/>
    <n v="4"/>
    <s v="D x E"/>
    <x v="1"/>
    <s v=""/>
  </r>
  <r>
    <s v="GST"/>
    <n v="9138"/>
    <s v="16.03.19"/>
    <s v="2019-0197"/>
    <x v="157"/>
    <x v="151"/>
    <m/>
    <n v="5"/>
    <n v="5"/>
    <s v="Qty column"/>
    <x v="1"/>
    <s v=""/>
  </r>
  <r>
    <s v="GST"/>
    <n v="9140"/>
    <s v="16.03.19"/>
    <s v="2019-0197"/>
    <x v="58"/>
    <x v="56"/>
    <m/>
    <n v="5"/>
    <n v="5"/>
    <s v="Qty column"/>
    <x v="1"/>
    <s v=""/>
  </r>
  <r>
    <s v="GST"/>
    <n v="9142"/>
    <s v="16.03.19"/>
    <s v="2019-0197"/>
    <x v="610"/>
    <x v="579"/>
    <m/>
    <n v="10"/>
    <n v="10"/>
    <s v="Qty column"/>
    <x v="1"/>
    <s v=""/>
  </r>
  <r>
    <s v="GST"/>
    <n v="9143"/>
    <s v="16.03.19"/>
    <s v="2019-0197"/>
    <x v="507"/>
    <x v="55"/>
    <m/>
    <m/>
    <n v="1"/>
    <s v="Qty column"/>
    <x v="1"/>
    <s v=""/>
  </r>
  <r>
    <s v="GST"/>
    <n v="9172"/>
    <s v="18.03.19"/>
    <s v="2019-0198"/>
    <x v="227"/>
    <x v="217"/>
    <n v="1"/>
    <n v="4"/>
    <n v="4"/>
    <s v="D x E"/>
    <x v="1"/>
    <s v=""/>
  </r>
  <r>
    <s v="GST"/>
    <n v="9173"/>
    <s v="18.03.19"/>
    <s v="2019-0198"/>
    <x v="17"/>
    <x v="17"/>
    <n v="2"/>
    <n v="4"/>
    <n v="8"/>
    <s v="D x E"/>
    <x v="1"/>
    <s v=""/>
  </r>
  <r>
    <s v="GST"/>
    <n v="9175"/>
    <s v="18.03.19"/>
    <s v="2019-0198"/>
    <x v="195"/>
    <x v="188"/>
    <n v="1"/>
    <n v="5"/>
    <n v="5"/>
    <s v="D x E"/>
    <x v="1"/>
    <s v=""/>
  </r>
  <r>
    <s v="GST"/>
    <n v="9176"/>
    <s v="18.03.19"/>
    <s v="2019-0198"/>
    <x v="69"/>
    <x v="65"/>
    <n v="1"/>
    <n v="5"/>
    <n v="5"/>
    <s v="D x E"/>
    <x v="1"/>
    <s v=""/>
  </r>
  <r>
    <s v="GST"/>
    <n v="9177"/>
    <s v="18.03.19"/>
    <s v="2019-0198"/>
    <x v="136"/>
    <x v="167"/>
    <n v="1"/>
    <n v="5"/>
    <n v="5"/>
    <s v="D x E"/>
    <x v="1"/>
    <s v=""/>
  </r>
  <r>
    <s v="GST"/>
    <n v="9178"/>
    <s v="18.03.19"/>
    <s v="2019-0198"/>
    <x v="87"/>
    <x v="81"/>
    <n v="2"/>
    <n v="5"/>
    <n v="10"/>
    <s v="D x E"/>
    <x v="1"/>
    <s v=""/>
  </r>
  <r>
    <s v="GST"/>
    <n v="9179"/>
    <s v="18.03.19"/>
    <s v="2019-0198"/>
    <x v="411"/>
    <x v="405"/>
    <n v="1"/>
    <n v="5"/>
    <n v="5"/>
    <s v="D x E"/>
    <x v="1"/>
    <s v=""/>
  </r>
  <r>
    <s v="GST"/>
    <n v="9180"/>
    <s v="18.03.19"/>
    <s v="2019-0198"/>
    <x v="502"/>
    <x v="55"/>
    <n v="5"/>
    <n v="1"/>
    <n v="5"/>
    <s v="D x E"/>
    <x v="1"/>
    <s v=""/>
  </r>
  <r>
    <s v="GST"/>
    <n v="9213"/>
    <s v="18.03.19"/>
    <s v="2019-0199"/>
    <x v="611"/>
    <x v="423"/>
    <m/>
    <m/>
    <n v="787"/>
    <s v="Qty column"/>
    <x v="1"/>
    <s v=""/>
  </r>
  <r>
    <s v="GST"/>
    <n v="9249"/>
    <s v="18.03.19"/>
    <s v="2019-0199"/>
    <x v="44"/>
    <x v="44"/>
    <n v="1"/>
    <n v="25"/>
    <n v="25"/>
    <s v="D x E"/>
    <x v="1"/>
    <s v=""/>
  </r>
  <r>
    <s v="GST"/>
    <n v="9251"/>
    <s v="18.03.19"/>
    <s v="2019-0199"/>
    <x v="70"/>
    <x v="66"/>
    <n v="1"/>
    <n v="5"/>
    <n v="5"/>
    <s v="D x E"/>
    <x v="1"/>
    <s v=""/>
  </r>
  <r>
    <s v="GST"/>
    <n v="9253"/>
    <s v="18.03.19"/>
    <s v="2019-0199"/>
    <x v="257"/>
    <x v="243"/>
    <n v="1"/>
    <n v="10"/>
    <n v="10"/>
    <s v="D x E"/>
    <x v="1"/>
    <s v=""/>
  </r>
  <r>
    <s v="GST"/>
    <n v="9290"/>
    <s v="04.03.19"/>
    <s v="2019-0200"/>
    <x v="88"/>
    <x v="22"/>
    <n v="6"/>
    <n v="50"/>
    <n v="300"/>
    <s v="D x E"/>
    <x v="1"/>
    <s v=""/>
  </r>
  <r>
    <s v="GST"/>
    <n v="9291"/>
    <s v="04.03.19"/>
    <s v="2019-0200"/>
    <x v="89"/>
    <x v="22"/>
    <n v="20"/>
    <n v="50"/>
    <n v="1000"/>
    <s v="D x E"/>
    <x v="1"/>
    <s v=""/>
  </r>
  <r>
    <s v="GST"/>
    <n v="9328"/>
    <s v="18.03.19"/>
    <s v="2019-0201"/>
    <x v="114"/>
    <x v="108"/>
    <n v="1"/>
    <n v="25"/>
    <n v="25"/>
    <s v="D x E"/>
    <x v="1"/>
    <s v=""/>
  </r>
  <r>
    <s v="GST"/>
    <n v="9329"/>
    <s v="18.03.19"/>
    <s v="2019-0201"/>
    <x v="332"/>
    <x v="109"/>
    <n v="1"/>
    <n v="25"/>
    <n v="25"/>
    <s v="D x E"/>
    <x v="1"/>
    <s v=""/>
  </r>
  <r>
    <s v="GST"/>
    <n v="9331"/>
    <s v="18.03.19"/>
    <s v="2019-0201"/>
    <x v="219"/>
    <x v="210"/>
    <n v="4"/>
    <n v="1"/>
    <n v="4"/>
    <s v="D x E"/>
    <x v="1"/>
    <s v=""/>
  </r>
  <r>
    <s v="GST"/>
    <n v="9333"/>
    <s v="18.03.19"/>
    <s v="2019-0201"/>
    <x v="227"/>
    <x v="217"/>
    <n v="2"/>
    <n v="4"/>
    <n v="8"/>
    <s v="D x E"/>
    <x v="1"/>
    <s v=""/>
  </r>
  <r>
    <s v="GST"/>
    <n v="9334"/>
    <s v="18.03.19"/>
    <s v="2019-0201"/>
    <x v="227"/>
    <x v="217"/>
    <n v="3"/>
    <n v="1"/>
    <n v="3"/>
    <s v="D x E"/>
    <x v="1"/>
    <s v=""/>
  </r>
  <r>
    <s v="GST"/>
    <n v="9335"/>
    <s v="18.03.19"/>
    <s v="2019-0201"/>
    <x v="454"/>
    <x v="453"/>
    <n v="1"/>
    <n v="4"/>
    <n v="4"/>
    <s v="D x E"/>
    <x v="1"/>
    <s v=""/>
  </r>
  <r>
    <s v="GST"/>
    <n v="9336"/>
    <s v="18.03.19"/>
    <s v="2019-0201"/>
    <x v="184"/>
    <x v="177"/>
    <n v="2"/>
    <n v="4"/>
    <n v="8"/>
    <s v="D x E"/>
    <x v="1"/>
    <s v=""/>
  </r>
  <r>
    <s v="GST"/>
    <n v="9337"/>
    <s v="18.03.19"/>
    <s v="2019-0201"/>
    <x v="21"/>
    <x v="21"/>
    <n v="2"/>
    <n v="4"/>
    <n v="8"/>
    <s v="D x E"/>
    <x v="1"/>
    <s v=""/>
  </r>
  <r>
    <s v="GST"/>
    <n v="9339"/>
    <s v="18.03.19"/>
    <s v="2019-0201"/>
    <x v="163"/>
    <x v="22"/>
    <n v="2"/>
    <n v="10"/>
    <n v="20"/>
    <s v="D x E"/>
    <x v="1"/>
    <s v=""/>
  </r>
  <r>
    <s v="GST"/>
    <n v="9341"/>
    <s v="18.03.19"/>
    <s v="2019-0201"/>
    <x v="107"/>
    <x v="101"/>
    <n v="3"/>
    <n v="10"/>
    <n v="30"/>
    <s v="D x E"/>
    <x v="1"/>
    <s v=""/>
  </r>
  <r>
    <s v="GST"/>
    <n v="9343"/>
    <s v="18.03.19"/>
    <s v="2019-0201"/>
    <x v="502"/>
    <x v="55"/>
    <n v="2"/>
    <n v="1"/>
    <n v="2"/>
    <s v="D x E"/>
    <x v="1"/>
    <s v=""/>
  </r>
  <r>
    <s v="GST"/>
    <n v="9354"/>
    <s v="18.03.19"/>
    <s v="2019-0201"/>
    <x v="56"/>
    <x v="10"/>
    <n v="23"/>
    <m/>
    <n v="137"/>
    <s v="Qty column"/>
    <x v="1"/>
    <s v=""/>
  </r>
  <r>
    <s v="GST"/>
    <n v="9374"/>
    <s v="18.03.19"/>
    <s v="2019-0202"/>
    <x v="171"/>
    <x v="166"/>
    <n v="1"/>
    <n v="5"/>
    <n v="5"/>
    <s v="D x E"/>
    <x v="1"/>
    <s v=""/>
  </r>
  <r>
    <s v="GST"/>
    <n v="9375"/>
    <s v="18.03.19"/>
    <s v="2019-0202"/>
    <x v="119"/>
    <x v="113"/>
    <n v="1"/>
    <n v="5"/>
    <n v="5"/>
    <s v="D x E"/>
    <x v="1"/>
    <s v=""/>
  </r>
  <r>
    <s v="GST"/>
    <n v="9376"/>
    <s v="18.03.19"/>
    <s v="2019-0202"/>
    <x v="136"/>
    <x v="167"/>
    <n v="1"/>
    <n v="5"/>
    <n v="5"/>
    <s v="D x E"/>
    <x v="1"/>
    <s v=""/>
  </r>
  <r>
    <s v="GST"/>
    <n v="9377"/>
    <s v="18.03.19"/>
    <s v="2019-0202"/>
    <x v="502"/>
    <x v="55"/>
    <n v="1"/>
    <n v="1"/>
    <n v="1"/>
    <s v="D x E"/>
    <x v="1"/>
    <s v=""/>
  </r>
  <r>
    <s v="GST"/>
    <n v="9408"/>
    <s v="18.03.19"/>
    <s v="2019-0203"/>
    <x v="11"/>
    <x v="11"/>
    <n v="1"/>
    <n v="5"/>
    <n v="5"/>
    <s v="D x E"/>
    <x v="1"/>
    <s v=""/>
  </r>
  <r>
    <s v="GST"/>
    <n v="9409"/>
    <s v="18.03.19"/>
    <s v="2019-0203"/>
    <x v="218"/>
    <x v="209"/>
    <n v="1"/>
    <n v="5"/>
    <n v="5"/>
    <s v="D x E"/>
    <x v="1"/>
    <s v=""/>
  </r>
  <r>
    <s v="GST"/>
    <n v="9410"/>
    <s v="18.03.19"/>
    <s v="2019-0203"/>
    <x v="2"/>
    <x v="2"/>
    <n v="2"/>
    <n v="5"/>
    <n v="10"/>
    <s v="D x E"/>
    <x v="1"/>
    <s v=""/>
  </r>
  <r>
    <s v="GST"/>
    <n v="9411"/>
    <s v="18.03.19"/>
    <s v="2019-0203"/>
    <x v="68"/>
    <x v="64"/>
    <n v="1"/>
    <n v="5"/>
    <n v="5"/>
    <s v="D x E"/>
    <x v="1"/>
    <s v=""/>
  </r>
  <r>
    <s v="GST"/>
    <n v="9412"/>
    <s v="18.03.19"/>
    <s v="2019-0203"/>
    <x v="116"/>
    <x v="73"/>
    <n v="1"/>
    <n v="5"/>
    <n v="5"/>
    <s v="D x E"/>
    <x v="1"/>
    <s v=""/>
  </r>
  <r>
    <s v="GST"/>
    <n v="9413"/>
    <s v="18.03.19"/>
    <s v="2019-0203"/>
    <x v="47"/>
    <x v="47"/>
    <n v="1"/>
    <n v="5"/>
    <n v="5"/>
    <s v="D x E"/>
    <x v="1"/>
    <s v=""/>
  </r>
  <r>
    <s v="GST"/>
    <n v="9414"/>
    <s v="18.03.19"/>
    <s v="2019-0203"/>
    <x v="193"/>
    <x v="186"/>
    <n v="1"/>
    <n v="5"/>
    <n v="5"/>
    <s v="D x E"/>
    <x v="1"/>
    <s v=""/>
  </r>
  <r>
    <s v="GST"/>
    <n v="9415"/>
    <s v="18.03.19"/>
    <s v="2019-0203"/>
    <x v="70"/>
    <x v="66"/>
    <n v="2"/>
    <n v="5"/>
    <n v="10"/>
    <s v="D x E"/>
    <x v="1"/>
    <s v=""/>
  </r>
  <r>
    <s v="GST"/>
    <n v="9416"/>
    <s v="18.03.19"/>
    <s v="2019-0203"/>
    <x v="119"/>
    <x v="113"/>
    <n v="1"/>
    <n v="5"/>
    <n v="5"/>
    <s v="D x E"/>
    <x v="1"/>
    <s v=""/>
  </r>
  <r>
    <s v="GST"/>
    <n v="9417"/>
    <s v="18.03.19"/>
    <s v="2019-0203"/>
    <x v="15"/>
    <x v="15"/>
    <n v="1"/>
    <n v="5"/>
    <n v="5"/>
    <s v="D x E"/>
    <x v="1"/>
    <s v=""/>
  </r>
  <r>
    <s v="GST"/>
    <n v="9419"/>
    <s v="18.03.19"/>
    <s v="2019-0203"/>
    <x v="110"/>
    <x v="104"/>
    <n v="1"/>
    <n v="5"/>
    <n v="5"/>
    <s v="D x E"/>
    <x v="1"/>
    <s v=""/>
  </r>
  <r>
    <s v="GST"/>
    <n v="9420"/>
    <s v="18.03.19"/>
    <s v="2019-0203"/>
    <x v="79"/>
    <x v="74"/>
    <n v="2"/>
    <n v="5"/>
    <n v="10"/>
    <s v="D x E"/>
    <x v="1"/>
    <s v=""/>
  </r>
  <r>
    <s v="GST"/>
    <n v="9421"/>
    <s v="18.03.19"/>
    <s v="2019-0203"/>
    <x v="221"/>
    <x v="212"/>
    <n v="1"/>
    <n v="5"/>
    <n v="5"/>
    <s v="D x E"/>
    <x v="1"/>
    <s v=""/>
  </r>
  <r>
    <s v="GST"/>
    <n v="9422"/>
    <s v="18.03.19"/>
    <s v="2019-0203"/>
    <x v="222"/>
    <x v="165"/>
    <n v="1"/>
    <n v="5"/>
    <n v="5"/>
    <s v="D x E"/>
    <x v="1"/>
    <s v=""/>
  </r>
  <r>
    <s v="GST"/>
    <n v="9423"/>
    <s v="18.03.19"/>
    <s v="2019-0203"/>
    <x v="0"/>
    <x v="0"/>
    <n v="1"/>
    <n v="5"/>
    <n v="5"/>
    <s v="D x E"/>
    <x v="1"/>
    <s v=""/>
  </r>
  <r>
    <s v="GST"/>
    <n v="9425"/>
    <s v="18.03.19"/>
    <s v="2019-0203"/>
    <x v="22"/>
    <x v="22"/>
    <n v="1"/>
    <n v="2"/>
    <n v="2"/>
    <s v="D x E"/>
    <x v="1"/>
    <s v=""/>
  </r>
  <r>
    <s v="GST"/>
    <n v="9427"/>
    <s v="18.03.19"/>
    <s v="2019-0203"/>
    <x v="365"/>
    <x v="357"/>
    <n v="2"/>
    <n v="1"/>
    <n v="2"/>
    <s v="D x E"/>
    <x v="1"/>
    <s v=""/>
  </r>
  <r>
    <s v="GST"/>
    <n v="9430"/>
    <s v="18.03.19"/>
    <s v="2019-0203"/>
    <x v="332"/>
    <x v="109"/>
    <n v="2"/>
    <n v="25"/>
    <n v="50"/>
    <s v="D x E"/>
    <x v="1"/>
    <s v=""/>
  </r>
  <r>
    <s v="GST"/>
    <n v="9457"/>
    <s v="18.03.19"/>
    <s v="2019-0204"/>
    <x v="16"/>
    <x v="16"/>
    <n v="1"/>
    <n v="4"/>
    <n v="4"/>
    <s v="D x E"/>
    <x v="1"/>
    <s v=""/>
  </r>
  <r>
    <s v="GST"/>
    <n v="9458"/>
    <s v="18.03.19"/>
    <s v="2019-0204"/>
    <x v="17"/>
    <x v="17"/>
    <n v="1"/>
    <n v="4"/>
    <n v="4"/>
    <s v="D x E"/>
    <x v="1"/>
    <s v=""/>
  </r>
  <r>
    <s v="GST"/>
    <n v="9459"/>
    <s v="18.03.19"/>
    <s v="2019-0204"/>
    <x v="499"/>
    <x v="446"/>
    <n v="1"/>
    <n v="4"/>
    <n v="4"/>
    <s v="D x E"/>
    <x v="1"/>
    <s v=""/>
  </r>
  <r>
    <s v="GST"/>
    <n v="9460"/>
    <s v="18.03.19"/>
    <s v="2019-0204"/>
    <x v="182"/>
    <x v="176"/>
    <n v="1"/>
    <n v="4"/>
    <n v="4"/>
    <s v="D x E"/>
    <x v="1"/>
    <s v=""/>
  </r>
  <r>
    <s v="GST"/>
    <n v="9461"/>
    <s v="18.03.19"/>
    <s v="2019-0204"/>
    <x v="256"/>
    <x v="242"/>
    <n v="1"/>
    <n v="4"/>
    <n v="4"/>
    <s v="D x E"/>
    <x v="1"/>
    <s v=""/>
  </r>
  <r>
    <s v="GST"/>
    <n v="9462"/>
    <s v="18.03.19"/>
    <s v="2019-0204"/>
    <x v="257"/>
    <x v="243"/>
    <n v="1"/>
    <n v="10"/>
    <n v="10"/>
    <s v="D x E"/>
    <x v="1"/>
    <s v=""/>
  </r>
  <r>
    <s v="GST"/>
    <n v="9463"/>
    <s v="18.03.19"/>
    <s v="2019-0204"/>
    <x v="198"/>
    <x v="190"/>
    <n v="1"/>
    <n v="4"/>
    <n v="4"/>
    <s v="D x E"/>
    <x v="1"/>
    <s v=""/>
  </r>
  <r>
    <s v="GST"/>
    <n v="9464"/>
    <s v="18.03.19"/>
    <s v="2019-0204"/>
    <x v="19"/>
    <x v="19"/>
    <n v="1"/>
    <n v="4"/>
    <n v="4"/>
    <s v="D x E"/>
    <x v="1"/>
    <s v=""/>
  </r>
  <r>
    <s v="GST"/>
    <n v="9465"/>
    <s v="18.03.19"/>
    <s v="2019-0204"/>
    <x v="259"/>
    <x v="245"/>
    <n v="1"/>
    <n v="4"/>
    <n v="4"/>
    <s v="D x E"/>
    <x v="1"/>
    <s v=""/>
  </r>
  <r>
    <s v="GST"/>
    <n v="9466"/>
    <s v="18.03.19"/>
    <s v="2019-0204"/>
    <x v="506"/>
    <x v="58"/>
    <n v="1"/>
    <n v="4"/>
    <n v="4"/>
    <s v="D x E"/>
    <x v="1"/>
    <s v=""/>
  </r>
  <r>
    <s v="GST"/>
    <n v="9467"/>
    <s v="18.03.19"/>
    <s v="2019-0204"/>
    <x v="506"/>
    <x v="32"/>
    <n v="1"/>
    <n v="4"/>
    <n v="4"/>
    <s v="D x E"/>
    <x v="1"/>
    <s v=""/>
  </r>
  <r>
    <s v="GST"/>
    <n v="9468"/>
    <s v="18.03.19"/>
    <s v="2019-0204"/>
    <x v="186"/>
    <x v="180"/>
    <n v="1"/>
    <n v="4"/>
    <n v="4"/>
    <s v="D x E"/>
    <x v="1"/>
    <s v=""/>
  </r>
  <r>
    <s v="GST"/>
    <n v="9469"/>
    <s v="18.03.19"/>
    <s v="2019-0204"/>
    <x v="187"/>
    <x v="181"/>
    <n v="1"/>
    <n v="4"/>
    <n v="4"/>
    <s v="D x E"/>
    <x v="1"/>
    <s v=""/>
  </r>
  <r>
    <s v="GST"/>
    <n v="9470"/>
    <s v="18.03.19"/>
    <s v="2019-0204"/>
    <x v="155"/>
    <x v="295"/>
    <n v="1"/>
    <n v="4"/>
    <n v="4"/>
    <s v="D x E"/>
    <x v="1"/>
    <s v=""/>
  </r>
  <r>
    <s v="GST"/>
    <n v="9471"/>
    <s v="18.03.19"/>
    <s v="2019-0204"/>
    <x v="41"/>
    <x v="192"/>
    <n v="1"/>
    <n v="4"/>
    <n v="4"/>
    <s v="D x E"/>
    <x v="1"/>
    <s v=""/>
  </r>
  <r>
    <s v="GST"/>
    <n v="9472"/>
    <s v="18.03.19"/>
    <s v="2019-0204"/>
    <x v="20"/>
    <x v="20"/>
    <n v="1"/>
    <n v="4"/>
    <n v="4"/>
    <s v="D x E"/>
    <x v="1"/>
    <s v=""/>
  </r>
  <r>
    <s v="GST"/>
    <n v="9473"/>
    <s v="18.03.19"/>
    <s v="2019-0204"/>
    <x v="261"/>
    <x v="247"/>
    <n v="1"/>
    <n v="4"/>
    <n v="4"/>
    <s v="D x E"/>
    <x v="1"/>
    <s v=""/>
  </r>
  <r>
    <s v="GST"/>
    <n v="9508"/>
    <s v="18.03.19"/>
    <s v="2019-0205"/>
    <x v="139"/>
    <x v="133"/>
    <n v="2"/>
    <n v="4"/>
    <n v="8"/>
    <s v="D x E"/>
    <x v="1"/>
    <s v=""/>
  </r>
  <r>
    <s v="GST"/>
    <n v="9548"/>
    <s v="19.03.19"/>
    <s v="2019-0206"/>
    <x v="47"/>
    <x v="47"/>
    <n v="1"/>
    <n v="5"/>
    <n v="5"/>
    <s v="D x E"/>
    <x v="1"/>
    <s v=""/>
  </r>
  <r>
    <s v="GST"/>
    <n v="9549"/>
    <s v="19.03.19"/>
    <s v="2019-0206"/>
    <x v="11"/>
    <x v="11"/>
    <n v="1"/>
    <n v="5"/>
    <n v="5"/>
    <s v="D x E"/>
    <x v="1"/>
    <s v=""/>
  </r>
  <r>
    <s v="GST"/>
    <n v="9550"/>
    <s v="19.03.19"/>
    <s v="2019-0206"/>
    <x v="55"/>
    <x v="54"/>
    <n v="1"/>
    <n v="5"/>
    <n v="5"/>
    <s v="D x E"/>
    <x v="1"/>
    <s v=""/>
  </r>
  <r>
    <s v="GST"/>
    <n v="9551"/>
    <s v="19.03.19"/>
    <s v="2019-0206"/>
    <x v="55"/>
    <x v="54"/>
    <n v="1"/>
    <m/>
    <n v="2"/>
    <s v="Qty column"/>
    <x v="1"/>
    <s v=""/>
  </r>
  <r>
    <s v="GST"/>
    <n v="9552"/>
    <s v="19.03.19"/>
    <s v="2019-0206"/>
    <x v="612"/>
    <x v="478"/>
    <n v="1"/>
    <m/>
    <n v="1"/>
    <s v="Qty column"/>
    <x v="1"/>
    <s v=""/>
  </r>
  <r>
    <s v="GST"/>
    <n v="9553"/>
    <s v="19.03.19"/>
    <s v="2019-0206"/>
    <x v="125"/>
    <x v="118"/>
    <n v="1"/>
    <n v="5"/>
    <n v="5"/>
    <s v="D x E"/>
    <x v="1"/>
    <s v=""/>
  </r>
  <r>
    <s v="GST"/>
    <n v="9554"/>
    <s v="19.03.19"/>
    <s v="2019-0206"/>
    <x v="391"/>
    <x v="258"/>
    <n v="1"/>
    <n v="5"/>
    <n v="5"/>
    <s v="D x E"/>
    <x v="1"/>
    <s v=""/>
  </r>
  <r>
    <s v="GST"/>
    <n v="9555"/>
    <s v="19.03.19"/>
    <s v="2019-0206"/>
    <x v="118"/>
    <x v="69"/>
    <n v="2"/>
    <n v="5"/>
    <n v="10"/>
    <s v="D x E"/>
    <x v="1"/>
    <s v=""/>
  </r>
  <r>
    <s v="GST"/>
    <n v="9556"/>
    <s v="19.03.19"/>
    <s v="2019-0206"/>
    <x v="613"/>
    <x v="263"/>
    <m/>
    <m/>
    <n v="2"/>
    <s v="Qty column"/>
    <x v="1"/>
    <s v=""/>
  </r>
  <r>
    <s v="GST"/>
    <n v="9557"/>
    <s v="19.03.19"/>
    <s v="2019-0206"/>
    <x v="220"/>
    <x v="211"/>
    <n v="1"/>
    <n v="5"/>
    <n v="5"/>
    <s v="D x E"/>
    <x v="1"/>
    <s v=""/>
  </r>
  <r>
    <s v="GST"/>
    <n v="9559"/>
    <s v="19.03.19"/>
    <s v="2019-0206"/>
    <x v="147"/>
    <x v="385"/>
    <n v="1"/>
    <n v="50"/>
    <n v="50"/>
    <s v="D x E"/>
    <x v="1"/>
    <s v=""/>
  </r>
  <r>
    <s v="GST"/>
    <n v="9560"/>
    <s v="19.03.19"/>
    <s v="2019-0206"/>
    <x v="364"/>
    <x v="55"/>
    <n v="1"/>
    <n v="50"/>
    <n v="50"/>
    <s v="D x E"/>
    <x v="1"/>
    <s v=""/>
  </r>
  <r>
    <s v="GST"/>
    <n v="9561"/>
    <s v="19.03.19"/>
    <s v="2019-0206"/>
    <x v="149"/>
    <x v="55"/>
    <n v="1"/>
    <n v="50"/>
    <n v="50"/>
    <s v="D x E"/>
    <x v="1"/>
    <s v=""/>
  </r>
  <r>
    <s v="GST"/>
    <n v="9562"/>
    <s v="19.03.19"/>
    <s v="2019-0206"/>
    <x v="178"/>
    <x v="174"/>
    <m/>
    <m/>
    <n v="50"/>
    <s v="Qty column"/>
    <x v="1"/>
    <s v=""/>
  </r>
  <r>
    <s v="GST"/>
    <n v="9564"/>
    <s v="19.03.19"/>
    <s v="2019-0206"/>
    <x v="93"/>
    <x v="93"/>
    <n v="1"/>
    <n v="100"/>
    <n v="100"/>
    <s v="D x E"/>
    <x v="1"/>
    <s v=""/>
  </r>
  <r>
    <s v="GST"/>
    <n v="9565"/>
    <s v="19.03.19"/>
    <s v="2019-0206"/>
    <x v="97"/>
    <x v="89"/>
    <n v="1"/>
    <n v="100"/>
    <n v="100"/>
    <s v="D x E"/>
    <x v="1"/>
    <s v=""/>
  </r>
  <r>
    <s v="GST"/>
    <n v="9566"/>
    <s v="19.03.19"/>
    <s v="2019-0206"/>
    <x v="99"/>
    <x v="91"/>
    <n v="1"/>
    <n v="100"/>
    <n v="100"/>
    <s v="D x E"/>
    <x v="1"/>
    <s v=""/>
  </r>
  <r>
    <s v="GST"/>
    <n v="9568"/>
    <s v="19.03.19"/>
    <s v="2019-0206"/>
    <x v="132"/>
    <x v="452"/>
    <n v="1"/>
    <n v="30"/>
    <n v="30"/>
    <s v="D x E"/>
    <x v="1"/>
    <s v=""/>
  </r>
  <r>
    <s v="GST"/>
    <n v="9569"/>
    <s v="19.03.19"/>
    <s v="2019-0206"/>
    <x v="62"/>
    <x v="59"/>
    <n v="1"/>
    <n v="30"/>
    <n v="30"/>
    <s v="D x E"/>
    <x v="1"/>
    <s v=""/>
  </r>
  <r>
    <s v="GST"/>
    <n v="9571"/>
    <s v="19.03.19"/>
    <s v="2019-0206"/>
    <x v="302"/>
    <x v="291"/>
    <n v="2"/>
    <n v="50"/>
    <n v="100"/>
    <s v="D x E"/>
    <x v="1"/>
    <s v=""/>
  </r>
  <r>
    <s v="GST"/>
    <n v="9573"/>
    <s v="19.03.19"/>
    <s v="2019-0206"/>
    <x v="614"/>
    <x v="475"/>
    <n v="1"/>
    <n v="6"/>
    <n v="6"/>
    <s v="D x E"/>
    <x v="1"/>
    <s v=""/>
  </r>
  <r>
    <s v="GST"/>
    <n v="9574"/>
    <s v="19.03.19"/>
    <s v="2019-0206"/>
    <x v="614"/>
    <x v="475"/>
    <m/>
    <m/>
    <n v="1"/>
    <s v="Qty column"/>
    <x v="1"/>
    <s v=""/>
  </r>
  <r>
    <s v="GST"/>
    <n v="9575"/>
    <s v="19.03.19"/>
    <s v="2019-0206"/>
    <x v="53"/>
    <x v="473"/>
    <n v="1"/>
    <n v="4"/>
    <n v="4"/>
    <s v="D x E"/>
    <x v="1"/>
    <s v=""/>
  </r>
  <r>
    <s v="GST"/>
    <n v="9577"/>
    <s v="19.03.19"/>
    <s v="2019-0206"/>
    <x v="132"/>
    <x v="125"/>
    <n v="1"/>
    <n v="10"/>
    <n v="10"/>
    <s v="D x E"/>
    <x v="1"/>
    <s v=""/>
  </r>
  <r>
    <s v="GST"/>
    <n v="9578"/>
    <s v="19.03.19"/>
    <s v="2019-0206"/>
    <x v="502"/>
    <x v="55"/>
    <m/>
    <m/>
    <n v="5"/>
    <s v="Qty column"/>
    <x v="1"/>
    <s v=""/>
  </r>
  <r>
    <s v="GST"/>
    <n v="9606"/>
    <s v="19.03.19"/>
    <s v="2019-0207"/>
    <x v="608"/>
    <x v="578"/>
    <n v="1"/>
    <n v="5"/>
    <n v="5"/>
    <s v="D x E"/>
    <x v="1"/>
    <s v=""/>
  </r>
  <r>
    <s v="GST"/>
    <n v="9607"/>
    <s v="19.03.19"/>
    <s v="2019-0207"/>
    <x v="11"/>
    <x v="11"/>
    <n v="2"/>
    <n v="5"/>
    <n v="10"/>
    <s v="D x E"/>
    <x v="1"/>
    <s v=""/>
  </r>
  <r>
    <s v="GST"/>
    <n v="9608"/>
    <s v="19.03.19"/>
    <s v="2019-0207"/>
    <x v="78"/>
    <x v="73"/>
    <n v="1"/>
    <n v="5"/>
    <n v="5"/>
    <s v="D x E"/>
    <x v="1"/>
    <s v=""/>
  </r>
  <r>
    <s v="GST"/>
    <n v="9644"/>
    <s v="19.03.19"/>
    <s v="2019-0208"/>
    <x v="243"/>
    <x v="281"/>
    <n v="1"/>
    <n v="25"/>
    <n v="25"/>
    <s v="D x E"/>
    <x v="1"/>
    <s v=""/>
  </r>
  <r>
    <s v="GST"/>
    <n v="9645"/>
    <s v="19.03.19"/>
    <s v="2019-0208"/>
    <x v="248"/>
    <x v="236"/>
    <m/>
    <n v="25"/>
    <n v="25"/>
    <s v="Qty column"/>
    <x v="1"/>
    <s v=""/>
  </r>
  <r>
    <s v="GST"/>
    <n v="9647"/>
    <s v="19.03.19"/>
    <s v="2019-0208"/>
    <x v="365"/>
    <x v="357"/>
    <n v="1"/>
    <m/>
    <n v="2"/>
    <s v="Qty column"/>
    <x v="1"/>
    <s v=""/>
  </r>
  <r>
    <s v="GST"/>
    <n v="9649"/>
    <s v="19.03.19"/>
    <s v="2019-0208"/>
    <x v="114"/>
    <x v="108"/>
    <m/>
    <n v="25"/>
    <n v="25"/>
    <s v="Qty column"/>
    <x v="1"/>
    <s v=""/>
  </r>
  <r>
    <s v="GST"/>
    <n v="9650"/>
    <s v="19.03.19"/>
    <s v="2019-0208"/>
    <x v="332"/>
    <x v="109"/>
    <m/>
    <n v="25"/>
    <n v="25"/>
    <s v="Qty column"/>
    <x v="1"/>
    <s v=""/>
  </r>
  <r>
    <s v="GST"/>
    <n v="9652"/>
    <s v="19.03.19"/>
    <s v="2019-0208"/>
    <x v="22"/>
    <x v="22"/>
    <n v="1"/>
    <n v="2"/>
    <n v="2"/>
    <s v="D x E"/>
    <x v="1"/>
    <s v=""/>
  </r>
  <r>
    <s v="GST"/>
    <n v="9654"/>
    <s v="19.03.19"/>
    <s v="2019-0208"/>
    <x v="50"/>
    <x v="50"/>
    <n v="1"/>
    <n v="4"/>
    <n v="4"/>
    <s v="D x E"/>
    <x v="1"/>
    <s v=""/>
  </r>
  <r>
    <s v="GST"/>
    <n v="9655"/>
    <s v="19.03.19"/>
    <s v="2019-0208"/>
    <x v="60"/>
    <x v="57"/>
    <n v="1"/>
    <n v="4"/>
    <n v="4"/>
    <s v="D x E"/>
    <x v="1"/>
    <s v=""/>
  </r>
  <r>
    <s v="GST"/>
    <n v="9657"/>
    <s v="19.03.19"/>
    <s v="2019-0208"/>
    <x v="35"/>
    <x v="35"/>
    <n v="1"/>
    <n v="5"/>
    <n v="5"/>
    <s v="D x E"/>
    <x v="1"/>
    <s v=""/>
  </r>
  <r>
    <s v="GST"/>
    <n v="9658"/>
    <s v="19.03.19"/>
    <s v="2019-0208"/>
    <x v="314"/>
    <x v="304"/>
    <n v="1"/>
    <n v="5"/>
    <n v="5"/>
    <s v="D x E"/>
    <x v="1"/>
    <s v=""/>
  </r>
  <r>
    <s v="GST"/>
    <n v="9659"/>
    <s v="19.03.19"/>
    <s v="2019-0208"/>
    <x v="193"/>
    <x v="186"/>
    <n v="1"/>
    <n v="5"/>
    <n v="5"/>
    <s v="D x E"/>
    <x v="1"/>
    <s v=""/>
  </r>
  <r>
    <s v="GST"/>
    <n v="9660"/>
    <s v="19.03.19"/>
    <s v="2019-0208"/>
    <x v="168"/>
    <x v="164"/>
    <n v="1"/>
    <n v="5"/>
    <n v="5"/>
    <s v="D x E"/>
    <x v="1"/>
    <s v=""/>
  </r>
  <r>
    <s v="GST"/>
    <n v="9661"/>
    <s v="19.03.19"/>
    <s v="2019-0208"/>
    <x v="260"/>
    <x v="14"/>
    <n v="1"/>
    <n v="5"/>
    <n v="5"/>
    <s v="D x E"/>
    <x v="1"/>
    <s v=""/>
  </r>
  <r>
    <s v="GST"/>
    <n v="9662"/>
    <s v="19.03.19"/>
    <s v="2019-0208"/>
    <x v="273"/>
    <x v="62"/>
    <n v="1"/>
    <n v="5"/>
    <n v="5"/>
    <s v="D x E"/>
    <x v="1"/>
    <s v=""/>
  </r>
  <r>
    <s v="GST"/>
    <n v="9663"/>
    <s v="19.03.19"/>
    <s v="2019-0208"/>
    <x v="221"/>
    <x v="212"/>
    <n v="1"/>
    <n v="5"/>
    <n v="5"/>
    <s v="D x E"/>
    <x v="1"/>
    <s v=""/>
  </r>
  <r>
    <s v="GST"/>
    <n v="9691"/>
    <s v="19.03.19"/>
    <s v="2019-0209"/>
    <x v="107"/>
    <x v="101"/>
    <n v="3"/>
    <n v="10"/>
    <n v="30"/>
    <s v="D x E"/>
    <x v="1"/>
    <s v=""/>
  </r>
  <r>
    <s v="GST"/>
    <n v="9692"/>
    <s v="19.03.19"/>
    <s v="2019-0209"/>
    <x v="334"/>
    <x v="322"/>
    <n v="2"/>
    <n v="10"/>
    <n v="20"/>
    <s v="D x E"/>
    <x v="1"/>
    <s v=""/>
  </r>
  <r>
    <s v="GST"/>
    <n v="9723"/>
    <s v="19.03.19"/>
    <s v="2019-0210"/>
    <x v="227"/>
    <x v="217"/>
    <n v="1"/>
    <n v="3"/>
    <n v="3"/>
    <s v="D x E"/>
    <x v="1"/>
    <s v=""/>
  </r>
  <r>
    <s v="GST"/>
    <n v="9725"/>
    <s v="19.03.19"/>
    <s v="2019-0210"/>
    <x v="11"/>
    <x v="11"/>
    <n v="4"/>
    <n v="5"/>
    <n v="20"/>
    <s v="D x E"/>
    <x v="1"/>
    <s v=""/>
  </r>
  <r>
    <s v="GST"/>
    <n v="9726"/>
    <s v="19.03.19"/>
    <s v="2019-0210"/>
    <x v="73"/>
    <x v="68"/>
    <n v="2"/>
    <n v="5"/>
    <n v="10"/>
    <s v="D x E"/>
    <x v="1"/>
    <s v=""/>
  </r>
  <r>
    <s v="GST"/>
    <n v="9727"/>
    <s v="19.03.19"/>
    <s v="2019-0210"/>
    <x v="78"/>
    <x v="73"/>
    <n v="4"/>
    <n v="5"/>
    <n v="20"/>
    <s v="D x E"/>
    <x v="1"/>
    <s v=""/>
  </r>
  <r>
    <s v="GST"/>
    <n v="9728"/>
    <s v="19.03.19"/>
    <s v="2019-0210"/>
    <x v="79"/>
    <x v="74"/>
    <n v="3"/>
    <n v="5"/>
    <n v="15"/>
    <s v="D x E"/>
    <x v="1"/>
    <s v=""/>
  </r>
  <r>
    <s v="GST"/>
    <n v="9730"/>
    <s v="19.03.19"/>
    <s v="2019-0210"/>
    <x v="615"/>
    <x v="302"/>
    <m/>
    <n v="5"/>
    <n v="5"/>
    <s v="Qty column"/>
    <x v="1"/>
    <s v=""/>
  </r>
  <r>
    <s v="GST"/>
    <n v="9731"/>
    <s v="19.03.19"/>
    <s v="2019-0210"/>
    <x v="313"/>
    <x v="302"/>
    <m/>
    <n v="5"/>
    <n v="5"/>
    <s v="Qty column"/>
    <x v="1"/>
    <s v=""/>
  </r>
  <r>
    <s v="GST"/>
    <n v="9761"/>
    <s v="19.03.19"/>
    <s v="2019-0211"/>
    <x v="199"/>
    <x v="191"/>
    <n v="1"/>
    <n v="4"/>
    <n v="4"/>
    <s v="D x E"/>
    <x v="1"/>
    <s v=""/>
  </r>
  <r>
    <s v="GST"/>
    <n v="9797"/>
    <s v="19.03.19"/>
    <s v="2019-0212"/>
    <x v="103"/>
    <x v="233"/>
    <n v="1"/>
    <n v="10"/>
    <n v="10"/>
    <s v="D x E"/>
    <x v="1"/>
    <s v=""/>
  </r>
  <r>
    <s v="GST"/>
    <n v="9799"/>
    <s v="19.03.19"/>
    <s v="2019-0212"/>
    <x v="104"/>
    <x v="97"/>
    <n v="1"/>
    <n v="30"/>
    <n v="30"/>
    <s v="D x E"/>
    <x v="1"/>
    <s v=""/>
  </r>
  <r>
    <s v="GST"/>
    <n v="9801"/>
    <s v="19.03.19"/>
    <s v="2019-0212"/>
    <x v="159"/>
    <x v="155"/>
    <n v="1"/>
    <n v="6"/>
    <n v="6"/>
    <s v="D x E"/>
    <x v="1"/>
    <s v=""/>
  </r>
  <r>
    <s v="GST"/>
    <n v="9803"/>
    <s v="19.03.19"/>
    <s v="2019-0212"/>
    <x v="22"/>
    <x v="22"/>
    <n v="2"/>
    <n v="2"/>
    <n v="4"/>
    <s v="D x E"/>
    <x v="1"/>
    <s v=""/>
  </r>
  <r>
    <s v="GST"/>
    <n v="9805"/>
    <s v="19.03.19"/>
    <s v="2019-0212"/>
    <x v="506"/>
    <x v="58"/>
    <n v="1"/>
    <n v="4"/>
    <n v="4"/>
    <s v="D x E"/>
    <x v="1"/>
    <s v=""/>
  </r>
  <r>
    <s v="GST"/>
    <n v="9806"/>
    <s v="19.03.19"/>
    <s v="2019-0212"/>
    <x v="506"/>
    <x v="32"/>
    <n v="1"/>
    <n v="4"/>
    <n v="4"/>
    <s v="D x E"/>
    <x v="1"/>
    <s v=""/>
  </r>
  <r>
    <s v="GST"/>
    <n v="9838"/>
    <s v="22.03.19"/>
    <s v="2019-0213"/>
    <x v="506"/>
    <x v="58"/>
    <n v="1"/>
    <n v="4"/>
    <n v="4"/>
    <s v="D x E"/>
    <x v="1"/>
    <s v=""/>
  </r>
  <r>
    <s v="GST"/>
    <n v="9839"/>
    <s v="22.03.19"/>
    <s v="2019-0213"/>
    <x v="506"/>
    <x v="32"/>
    <n v="1"/>
    <n v="4"/>
    <n v="4"/>
    <s v="D x E"/>
    <x v="1"/>
    <s v=""/>
  </r>
  <r>
    <s v="GST"/>
    <n v="9840"/>
    <s v="22.03.19"/>
    <s v="2019-0213"/>
    <x v="25"/>
    <x v="25"/>
    <n v="1"/>
    <n v="4"/>
    <n v="4"/>
    <s v="D x E"/>
    <x v="1"/>
    <s v=""/>
  </r>
  <r>
    <s v="GST"/>
    <n v="9841"/>
    <s v="22.03.19"/>
    <s v="2019-0213"/>
    <x v="182"/>
    <x v="176"/>
    <n v="1"/>
    <n v="4"/>
    <n v="4"/>
    <s v="D x E"/>
    <x v="1"/>
    <s v=""/>
  </r>
  <r>
    <s v="GST"/>
    <n v="9843"/>
    <s v="22.03.19"/>
    <s v="2019-0213"/>
    <x v="407"/>
    <x v="400"/>
    <n v="2"/>
    <n v="1"/>
    <n v="2"/>
    <s v="D x E"/>
    <x v="1"/>
    <s v=""/>
  </r>
  <r>
    <s v="GST"/>
    <n v="9844"/>
    <s v="22.03.19"/>
    <s v="2019-0213"/>
    <x v="449"/>
    <x v="449"/>
    <n v="2"/>
    <n v="1"/>
    <n v="2"/>
    <s v="D x E"/>
    <x v="1"/>
    <s v=""/>
  </r>
  <r>
    <s v="GST"/>
    <n v="9845"/>
    <s v="22.03.19"/>
    <s v="2019-0213"/>
    <x v="19"/>
    <x v="399"/>
    <n v="1"/>
    <n v="6"/>
    <n v="6"/>
    <s v="D x E"/>
    <x v="1"/>
    <s v=""/>
  </r>
  <r>
    <s v="GST"/>
    <n v="9846"/>
    <s v="22.03.19"/>
    <s v="2019-0213"/>
    <x v="159"/>
    <x v="155"/>
    <n v="1"/>
    <n v="6"/>
    <n v="6"/>
    <s v="D x E"/>
    <x v="1"/>
    <s v=""/>
  </r>
  <r>
    <s v="GST"/>
    <n v="9847"/>
    <s v="22.03.19"/>
    <s v="2019-0213"/>
    <x v="252"/>
    <x v="238"/>
    <n v="2"/>
    <n v="1"/>
    <n v="2"/>
    <s v="D x E"/>
    <x v="1"/>
    <s v=""/>
  </r>
  <r>
    <s v="GST"/>
    <n v="9848"/>
    <s v="22.03.19"/>
    <s v="2019-0213"/>
    <x v="113"/>
    <x v="107"/>
    <n v="1"/>
    <n v="6"/>
    <n v="6"/>
    <s v="D x E"/>
    <x v="1"/>
    <s v=""/>
  </r>
  <r>
    <s v="GST"/>
    <n v="9849"/>
    <s v="22.03.19"/>
    <s v="2019-0213"/>
    <x v="440"/>
    <x v="427"/>
    <n v="2"/>
    <n v="1"/>
    <n v="2"/>
    <s v="D x E"/>
    <x v="1"/>
    <s v=""/>
  </r>
  <r>
    <s v="GST"/>
    <n v="9851"/>
    <s v="22.03.19"/>
    <s v="2019-0213"/>
    <x v="411"/>
    <x v="405"/>
    <n v="1"/>
    <n v="5"/>
    <n v="5"/>
    <s v="D x E"/>
    <x v="1"/>
    <s v=""/>
  </r>
  <r>
    <s v="GST"/>
    <n v="9892"/>
    <s v="22.03.19"/>
    <s v="2019-0214"/>
    <x v="113"/>
    <x v="107"/>
    <n v="2"/>
    <n v="6"/>
    <n v="12"/>
    <s v="D x E"/>
    <x v="1"/>
    <s v=""/>
  </r>
  <r>
    <s v="GST"/>
    <n v="9894"/>
    <s v="22.03.19"/>
    <s v="2019-0214"/>
    <x v="140"/>
    <x v="134"/>
    <n v="1"/>
    <m/>
    <n v="2"/>
    <s v="Qty column"/>
    <x v="1"/>
    <s v=""/>
  </r>
  <r>
    <s v="GST"/>
    <n v="9895"/>
    <s v="22.03.19"/>
    <s v="2019-0214"/>
    <x v="91"/>
    <x v="580"/>
    <m/>
    <m/>
    <n v="1"/>
    <s v="Qty column"/>
    <x v="1"/>
    <s v=""/>
  </r>
  <r>
    <s v="GST"/>
    <n v="9897"/>
    <s v="22.03.19"/>
    <s v="2019-0214"/>
    <x v="351"/>
    <x v="581"/>
    <n v="1"/>
    <n v="30"/>
    <n v="30"/>
    <s v="D x E"/>
    <x v="1"/>
    <s v=""/>
  </r>
  <r>
    <s v="GST"/>
    <n v="9899"/>
    <s v="22.03.19"/>
    <s v="2019-0214"/>
    <x v="16"/>
    <x v="16"/>
    <n v="1"/>
    <n v="4"/>
    <n v="4"/>
    <s v="D x E"/>
    <x v="1"/>
    <s v=""/>
  </r>
  <r>
    <s v="GST"/>
    <n v="9900"/>
    <s v="22.03.19"/>
    <s v="2019-0214"/>
    <x v="17"/>
    <x v="17"/>
    <n v="1"/>
    <n v="4"/>
    <n v="4"/>
    <s v="D x E"/>
    <x v="1"/>
    <s v=""/>
  </r>
  <r>
    <s v="GST"/>
    <n v="9901"/>
    <s v="22.03.19"/>
    <s v="2019-0214"/>
    <x v="184"/>
    <x v="177"/>
    <n v="1"/>
    <n v="4"/>
    <n v="4"/>
    <s v="D x E"/>
    <x v="1"/>
    <s v=""/>
  </r>
  <r>
    <s v="GST"/>
    <n v="9902"/>
    <s v="22.03.19"/>
    <s v="2019-0214"/>
    <x v="506"/>
    <x v="58"/>
    <n v="2"/>
    <n v="4"/>
    <n v="8"/>
    <s v="D x E"/>
    <x v="1"/>
    <s v=""/>
  </r>
  <r>
    <s v="GST"/>
    <n v="9903"/>
    <s v="22.03.19"/>
    <s v="2019-0214"/>
    <x v="506"/>
    <x v="32"/>
    <n v="2"/>
    <n v="4"/>
    <n v="8"/>
    <s v="D x E"/>
    <x v="1"/>
    <s v=""/>
  </r>
  <r>
    <s v="GST"/>
    <n v="9904"/>
    <s v="22.03.19"/>
    <s v="2019-0214"/>
    <x v="20"/>
    <x v="20"/>
    <n v="1"/>
    <n v="4"/>
    <n v="4"/>
    <s v="D x E"/>
    <x v="1"/>
    <s v=""/>
  </r>
  <r>
    <s v="GST"/>
    <n v="9906"/>
    <s v="22.03.19"/>
    <s v="2019-0214"/>
    <x v="354"/>
    <x v="340"/>
    <m/>
    <n v="2"/>
    <n v="3"/>
    <s v="Qty column"/>
    <x v="1"/>
    <s v=""/>
  </r>
  <r>
    <s v="GST"/>
    <n v="9907"/>
    <s v="22.03.19"/>
    <s v="2019-0214"/>
    <x v="371"/>
    <x v="364"/>
    <m/>
    <m/>
    <n v="2"/>
    <s v="Qty column"/>
    <x v="1"/>
    <s v=""/>
  </r>
  <r>
    <s v="GST"/>
    <n v="9908"/>
    <s v="22.03.19"/>
    <s v="2019-0214"/>
    <x v="11"/>
    <x v="11"/>
    <n v="2"/>
    <n v="5"/>
    <n v="10"/>
    <s v="D x E"/>
    <x v="1"/>
    <s v=""/>
  </r>
  <r>
    <s v="GST"/>
    <n v="9909"/>
    <s v="22.03.19"/>
    <s v="2019-0214"/>
    <x v="34"/>
    <x v="34"/>
    <n v="1"/>
    <m/>
    <n v="3"/>
    <s v="Qty column"/>
    <x v="1"/>
    <s v=""/>
  </r>
  <r>
    <s v="GST"/>
    <n v="9910"/>
    <s v="22.03.19"/>
    <s v="2019-0214"/>
    <x v="589"/>
    <x v="559"/>
    <m/>
    <m/>
    <n v="2"/>
    <s v="Qty column"/>
    <x v="1"/>
    <s v=""/>
  </r>
  <r>
    <s v="GST"/>
    <n v="9911"/>
    <s v="22.03.19"/>
    <s v="2019-0214"/>
    <x v="2"/>
    <x v="2"/>
    <n v="1"/>
    <m/>
    <n v="2"/>
    <s v="Qty column"/>
    <x v="1"/>
    <s v=""/>
  </r>
  <r>
    <s v="GST"/>
    <n v="9912"/>
    <s v="22.03.19"/>
    <s v="2019-0214"/>
    <x v="112"/>
    <x v="106"/>
    <n v="1"/>
    <n v="5"/>
    <n v="5"/>
    <s v="D x E"/>
    <x v="1"/>
    <s v=""/>
  </r>
  <r>
    <s v="GST"/>
    <n v="9913"/>
    <s v="22.03.19"/>
    <s v="2019-0214"/>
    <x v="13"/>
    <x v="13"/>
    <n v="1"/>
    <n v="5"/>
    <n v="5"/>
    <s v="D x E"/>
    <x v="1"/>
    <s v=""/>
  </r>
  <r>
    <s v="GST"/>
    <n v="9914"/>
    <s v="22.03.19"/>
    <s v="2019-0214"/>
    <x v="48"/>
    <x v="48"/>
    <n v="1"/>
    <m/>
    <n v="2"/>
    <s v="Qty column"/>
    <x v="1"/>
    <s v=""/>
  </r>
  <r>
    <s v="GST"/>
    <n v="9915"/>
    <s v="22.03.19"/>
    <s v="2019-0214"/>
    <x v="502"/>
    <x v="55"/>
    <m/>
    <m/>
    <n v="2"/>
    <s v="Qty column"/>
    <x v="1"/>
    <s v=""/>
  </r>
  <r>
    <s v="GST"/>
    <n v="9943"/>
    <s v="22.03.19"/>
    <s v="2019-0215"/>
    <x v="79"/>
    <x v="74"/>
    <n v="2"/>
    <n v="5"/>
    <n v="10"/>
    <s v="D x E"/>
    <x v="1"/>
    <s v=""/>
  </r>
  <r>
    <s v="GST"/>
    <n v="9945"/>
    <s v="22.03.19"/>
    <s v="2019-0215"/>
    <x v="82"/>
    <x v="77"/>
    <n v="2"/>
    <n v="4"/>
    <n v="8"/>
    <s v="D x E"/>
    <x v="1"/>
    <s v=""/>
  </r>
  <r>
    <s v="GST"/>
    <n v="9980"/>
    <s v="22.03.19"/>
    <s v="2019-0216"/>
    <x v="37"/>
    <x v="37"/>
    <n v="1"/>
    <n v="5"/>
    <n v="5"/>
    <s v="D x E"/>
    <x v="1"/>
    <s v=""/>
  </r>
  <r>
    <s v="GST"/>
    <n v="9981"/>
    <s v="22.03.19"/>
    <s v="2019-0216"/>
    <x v="37"/>
    <x v="37"/>
    <n v="5"/>
    <n v="1"/>
    <n v="5"/>
    <s v="D x E"/>
    <x v="1"/>
    <s v=""/>
  </r>
  <r>
    <s v="GST"/>
    <n v="9982"/>
    <s v="22.03.19"/>
    <s v="2019-0216"/>
    <x v="271"/>
    <x v="1"/>
    <n v="1"/>
    <n v="5"/>
    <n v="5"/>
    <s v="D x E"/>
    <x v="1"/>
    <s v=""/>
  </r>
  <r>
    <s v="GST"/>
    <n v="9983"/>
    <s v="22.03.19"/>
    <s v="2019-0216"/>
    <x v="281"/>
    <x v="43"/>
    <n v="3"/>
    <n v="5"/>
    <n v="15"/>
    <s v="D x E"/>
    <x v="1"/>
    <s v=""/>
  </r>
  <r>
    <s v="GST"/>
    <n v="9985"/>
    <s v="22.03.19"/>
    <s v="2019-0216"/>
    <x v="227"/>
    <x v="217"/>
    <n v="1"/>
    <n v="4"/>
    <n v="4"/>
    <s v="D x E"/>
    <x v="1"/>
    <s v=""/>
  </r>
  <r>
    <s v="GST"/>
    <n v="9986"/>
    <s v="22.03.19"/>
    <s v="2019-0216"/>
    <x v="616"/>
    <x v="177"/>
    <n v="2"/>
    <n v="4"/>
    <n v="8"/>
    <s v="D x E"/>
    <x v="1"/>
    <s v=""/>
  </r>
  <r>
    <s v="GST"/>
    <n v="9987"/>
    <s v="22.03.19"/>
    <s v="2019-0216"/>
    <x v="41"/>
    <x v="192"/>
    <n v="1"/>
    <n v="4"/>
    <n v="4"/>
    <s v="D x E"/>
    <x v="1"/>
    <s v=""/>
  </r>
  <r>
    <s v="GST"/>
    <n v="9988"/>
    <s v="22.03.19"/>
    <s v="2019-0216"/>
    <x v="21"/>
    <x v="21"/>
    <n v="1"/>
    <n v="4"/>
    <n v="4"/>
    <s v="D x E"/>
    <x v="1"/>
    <s v=""/>
  </r>
  <r>
    <s v="GST"/>
    <n v="9990"/>
    <s v="22.03.19"/>
    <s v="2019-0216"/>
    <x v="175"/>
    <x v="171"/>
    <n v="8"/>
    <m/>
    <n v="2000"/>
    <s v="Qty column"/>
    <x v="1"/>
    <s v=""/>
  </r>
  <r>
    <s v="GST"/>
    <n v="9992"/>
    <s v="22.03.19"/>
    <s v="2019-0216"/>
    <x v="458"/>
    <x v="44"/>
    <n v="2"/>
    <n v="25"/>
    <n v="50"/>
    <s v="D x E"/>
    <x v="1"/>
    <s v=""/>
  </r>
  <r>
    <s v="GST"/>
    <n v="9993"/>
    <s v="22.03.19"/>
    <s v="2019-0216"/>
    <x v="331"/>
    <x v="320"/>
    <n v="2"/>
    <n v="25"/>
    <n v="50"/>
    <s v="D x E"/>
    <x v="1"/>
    <s v=""/>
  </r>
  <r>
    <s v="GST"/>
    <n v="9994"/>
    <s v="22.03.19"/>
    <s v="2019-0216"/>
    <x v="114"/>
    <x v="108"/>
    <n v="2"/>
    <n v="25"/>
    <n v="50"/>
    <s v="D x E"/>
    <x v="1"/>
    <s v=""/>
  </r>
  <r>
    <s v="GST"/>
    <n v="9995"/>
    <s v="22.03.19"/>
    <s v="2019-0216"/>
    <x v="332"/>
    <x v="109"/>
    <n v="2"/>
    <n v="25"/>
    <n v="50"/>
    <s v="D x E"/>
    <x v="1"/>
    <s v=""/>
  </r>
  <r>
    <s v="GST"/>
    <n v="10023"/>
    <s v="22.03.19"/>
    <s v="2019-0217"/>
    <x v="617"/>
    <x v="55"/>
    <m/>
    <m/>
    <n v="1"/>
    <s v="Qty column"/>
    <x v="1"/>
    <s v=""/>
  </r>
  <r>
    <s v="GST"/>
    <n v="10053"/>
    <s v="22.03.19"/>
    <s v="2019-0218"/>
    <x v="253"/>
    <x v="239"/>
    <m/>
    <m/>
    <n v="1"/>
    <s v="Qty column"/>
    <x v="1"/>
    <s v=""/>
  </r>
  <r>
    <s v="GST"/>
    <n v="10054"/>
    <s v="22.03.19"/>
    <s v="2019-0218"/>
    <x v="287"/>
    <x v="582"/>
    <m/>
    <m/>
    <n v="1"/>
    <s v="Qty column"/>
    <x v="1"/>
    <s v=""/>
  </r>
  <r>
    <s v="GST"/>
    <n v="10055"/>
    <s v="22.03.19"/>
    <s v="2019-0218"/>
    <x v="464"/>
    <x v="471"/>
    <m/>
    <m/>
    <n v="1"/>
    <s v="Qty column"/>
    <x v="1"/>
    <s v=""/>
  </r>
  <r>
    <s v="GST"/>
    <n v="10056"/>
    <s v="22.03.19"/>
    <s v="2019-0218"/>
    <x v="122"/>
    <x v="116"/>
    <m/>
    <m/>
    <n v="1"/>
    <s v="Qty column"/>
    <x v="1"/>
    <s v=""/>
  </r>
  <r>
    <s v="GST"/>
    <n v="10057"/>
    <s v="22.03.19"/>
    <s v="2019-0218"/>
    <x v="293"/>
    <x v="233"/>
    <m/>
    <m/>
    <n v="1"/>
    <s v="Qty column"/>
    <x v="1"/>
    <s v=""/>
  </r>
  <r>
    <s v="GST"/>
    <n v="10058"/>
    <s v="22.03.19"/>
    <s v="2019-0218"/>
    <x v="294"/>
    <x v="280"/>
    <m/>
    <m/>
    <n v="1"/>
    <s v="Qty column"/>
    <x v="1"/>
    <s v=""/>
  </r>
  <r>
    <s v="GST"/>
    <n v="10059"/>
    <s v="22.03.19"/>
    <s v="2019-0218"/>
    <x v="47"/>
    <x v="127"/>
    <m/>
    <m/>
    <n v="1"/>
    <s v="Qty column"/>
    <x v="1"/>
    <s v=""/>
  </r>
  <r>
    <s v="GST"/>
    <n v="10060"/>
    <s v="22.03.19"/>
    <s v="2019-0218"/>
    <x v="99"/>
    <x v="153"/>
    <m/>
    <m/>
    <n v="1"/>
    <s v="Qty column"/>
    <x v="1"/>
    <s v=""/>
  </r>
  <r>
    <s v="GST"/>
    <n v="10061"/>
    <s v="22.03.19"/>
    <s v="2019-0218"/>
    <x v="442"/>
    <x v="492"/>
    <m/>
    <m/>
    <n v="1"/>
    <s v="Qty column"/>
    <x v="1"/>
    <s v=""/>
  </r>
  <r>
    <s v="GST"/>
    <n v="10062"/>
    <s v="22.03.19"/>
    <s v="2019-0218"/>
    <x v="110"/>
    <x v="104"/>
    <m/>
    <m/>
    <n v="1"/>
    <s v="Qty column"/>
    <x v="1"/>
    <s v=""/>
  </r>
  <r>
    <s v="GST"/>
    <n v="10096"/>
    <s v="23.03.19"/>
    <s v="2019-0219"/>
    <x v="121"/>
    <x v="115"/>
    <n v="2"/>
    <n v="1"/>
    <n v="2"/>
    <s v="D x E"/>
    <x v="1"/>
    <s v=""/>
  </r>
  <r>
    <s v="GST"/>
    <n v="10097"/>
    <s v="23.03.19"/>
    <s v="2019-0219"/>
    <x v="69"/>
    <x v="65"/>
    <n v="2"/>
    <n v="5"/>
    <n v="10"/>
    <s v="D x E"/>
    <x v="1"/>
    <s v=""/>
  </r>
  <r>
    <s v="GST"/>
    <n v="10098"/>
    <s v="23.03.19"/>
    <s v="2019-0219"/>
    <x v="87"/>
    <x v="81"/>
    <n v="1"/>
    <n v="5"/>
    <n v="5"/>
    <s v="D x E"/>
    <x v="1"/>
    <s v=""/>
  </r>
  <r>
    <s v="GST"/>
    <n v="10099"/>
    <s v="23.03.19"/>
    <s v="2019-0219"/>
    <x v="169"/>
    <x v="43"/>
    <n v="1"/>
    <n v="5"/>
    <n v="5"/>
    <s v="D x E"/>
    <x v="1"/>
    <s v=""/>
  </r>
  <r>
    <s v="GST"/>
    <n v="10101"/>
    <s v="23.03.19"/>
    <s v="2019-0219"/>
    <x v="396"/>
    <x v="387"/>
    <n v="1"/>
    <n v="4"/>
    <n v="4"/>
    <s v="D x E"/>
    <x v="1"/>
    <s v=""/>
  </r>
  <r>
    <s v="GST"/>
    <n v="10116"/>
    <s v="23.03.19"/>
    <s v="2019-0219"/>
    <x v="56"/>
    <x v="10"/>
    <n v="7"/>
    <m/>
    <n v="26"/>
    <s v="Qty column"/>
    <x v="1"/>
    <s v=""/>
  </r>
  <r>
    <s v="GST"/>
    <n v="10139"/>
    <s v="23.03.19"/>
    <s v="2019-0220"/>
    <x v="113"/>
    <x v="107"/>
    <n v="2"/>
    <n v="6"/>
    <n v="12"/>
    <s v="D x E"/>
    <x v="1"/>
    <s v=""/>
  </r>
  <r>
    <s v="GST"/>
    <n v="10141"/>
    <s v="23.03.19"/>
    <s v="2019-0220"/>
    <x v="163"/>
    <x v="22"/>
    <n v="5"/>
    <n v="10"/>
    <n v="50"/>
    <s v="D x E"/>
    <x v="1"/>
    <s v=""/>
  </r>
  <r>
    <s v="GST"/>
    <n v="10177"/>
    <s v="23.03.19"/>
    <s v="2019-0221"/>
    <x v="268"/>
    <x v="253"/>
    <n v="1"/>
    <n v="5"/>
    <n v="5"/>
    <s v="D x E"/>
    <x v="1"/>
    <s v=""/>
  </r>
  <r>
    <s v="GST"/>
    <n v="10179"/>
    <s v="23.03.19"/>
    <s v="2019-0221"/>
    <x v="21"/>
    <x v="21"/>
    <n v="1"/>
    <n v="4"/>
    <n v="4"/>
    <s v="D x E"/>
    <x v="1"/>
    <s v=""/>
  </r>
  <r>
    <s v="GST"/>
    <n v="10219"/>
    <s v="23.3.19"/>
    <s v="2019-0222"/>
    <x v="134"/>
    <x v="128"/>
    <n v="1"/>
    <n v="2"/>
    <n v="2"/>
    <s v="D x E"/>
    <x v="1"/>
    <s v=""/>
  </r>
  <r>
    <s v="GST"/>
    <n v="10221"/>
    <s v="23.3.19"/>
    <s v="2019-0222"/>
    <x v="524"/>
    <x v="510"/>
    <n v="1"/>
    <n v="5"/>
    <n v="5"/>
    <s v="D x E"/>
    <x v="1"/>
    <s v=""/>
  </r>
  <r>
    <s v="GST"/>
    <n v="10223"/>
    <s v="23.3.19"/>
    <s v="2019-0222"/>
    <x v="46"/>
    <x v="46"/>
    <n v="1"/>
    <n v="5"/>
    <n v="5"/>
    <s v="D x E"/>
    <x v="1"/>
    <s v=""/>
  </r>
  <r>
    <s v="GST"/>
    <n v="10252"/>
    <s v="24.3.19"/>
    <s v="2019-0223"/>
    <x v="285"/>
    <x v="583"/>
    <m/>
    <m/>
    <n v="10"/>
    <s v="Qty column"/>
    <x v="1"/>
    <s v=""/>
  </r>
  <r>
    <s v="GST"/>
    <n v="10253"/>
    <s v="24.3.19"/>
    <s v="2019-0223"/>
    <x v="91"/>
    <x v="83"/>
    <n v="1"/>
    <n v="30"/>
    <n v="30"/>
    <s v="D x E"/>
    <x v="1"/>
    <s v=""/>
  </r>
  <r>
    <s v="GST"/>
    <n v="10254"/>
    <s v="24.3.19"/>
    <s v="2019-0223"/>
    <x v="104"/>
    <x v="97"/>
    <n v="1"/>
    <n v="30"/>
    <n v="30"/>
    <s v="D x E"/>
    <x v="1"/>
    <s v=""/>
  </r>
  <r>
    <s v="GST"/>
    <n v="10255"/>
    <s v="24.3.19"/>
    <s v="2019-0223"/>
    <x v="106"/>
    <x v="507"/>
    <n v="1"/>
    <n v="30"/>
    <n v="30"/>
    <s v="D x E"/>
    <x v="1"/>
    <s v=""/>
  </r>
  <r>
    <s v="GST"/>
    <n v="10256"/>
    <s v="24.3.19"/>
    <s v="2019-0223"/>
    <x v="290"/>
    <x v="95"/>
    <n v="1"/>
    <n v="30"/>
    <n v="30"/>
    <s v="D x E"/>
    <x v="1"/>
    <s v=""/>
  </r>
  <r>
    <s v="GST"/>
    <n v="10258"/>
    <s v="24.3.19"/>
    <s v="2019-0223"/>
    <x v="107"/>
    <x v="101"/>
    <n v="2"/>
    <n v="10"/>
    <n v="20"/>
    <s v="D x E"/>
    <x v="1"/>
    <s v=""/>
  </r>
  <r>
    <s v="GST"/>
    <n v="10260"/>
    <s v="24.3.19"/>
    <s v="2019-0223"/>
    <x v="595"/>
    <x v="566"/>
    <n v="1"/>
    <n v="5"/>
    <n v="5"/>
    <s v="D x E"/>
    <x v="1"/>
    <s v=""/>
  </r>
  <r>
    <s v="GST"/>
    <n v="10262"/>
    <s v="24.3.19"/>
    <s v="2019-0223"/>
    <x v="227"/>
    <x v="217"/>
    <n v="1"/>
    <n v="4"/>
    <n v="4"/>
    <s v="D x E"/>
    <x v="1"/>
    <s v=""/>
  </r>
  <r>
    <s v="GST"/>
    <n v="10263"/>
    <s v="24.3.19"/>
    <s v="2019-0223"/>
    <x v="81"/>
    <x v="76"/>
    <n v="1"/>
    <n v="4"/>
    <n v="4"/>
    <s v="D x E"/>
    <x v="1"/>
    <s v=""/>
  </r>
  <r>
    <s v="GST"/>
    <n v="10265"/>
    <s v="24.3.19"/>
    <s v="2019-0223"/>
    <x v="437"/>
    <x v="22"/>
    <n v="3"/>
    <n v="6"/>
    <n v="18"/>
    <s v="D x E"/>
    <x v="1"/>
    <s v=""/>
  </r>
  <r>
    <s v="GST"/>
    <n v="10292"/>
    <s v="24.3.19"/>
    <s v="2019-0224"/>
    <x v="618"/>
    <x v="584"/>
    <n v="1"/>
    <n v="2"/>
    <n v="2"/>
    <s v="D x E"/>
    <x v="1"/>
    <s v=""/>
  </r>
  <r>
    <s v="GST"/>
    <n v="10293"/>
    <s v="24.3.19"/>
    <s v="2019-0224"/>
    <x v="47"/>
    <x v="47"/>
    <n v="2"/>
    <n v="5"/>
    <n v="10"/>
    <s v="D x E"/>
    <x v="1"/>
    <s v=""/>
  </r>
  <r>
    <s v="GST"/>
    <n v="10294"/>
    <s v="24.3.19"/>
    <s v="2019-0224"/>
    <x v="72"/>
    <x v="67"/>
    <n v="1"/>
    <n v="1"/>
    <n v="1"/>
    <s v="D x E"/>
    <x v="1"/>
    <s v=""/>
  </r>
  <r>
    <s v="GST"/>
    <n v="10295"/>
    <s v="24.3.19"/>
    <s v="2019-0224"/>
    <x v="35"/>
    <x v="35"/>
    <m/>
    <n v="2"/>
    <n v="2"/>
    <s v="Qty column"/>
    <x v="1"/>
    <s v=""/>
  </r>
  <r>
    <s v="GST"/>
    <n v="10296"/>
    <s v="24.3.19"/>
    <s v="2019-0224"/>
    <x v="336"/>
    <x v="324"/>
    <m/>
    <n v="3"/>
    <n v="3"/>
    <s v="Qty column"/>
    <x v="1"/>
    <s v=""/>
  </r>
  <r>
    <s v="GST"/>
    <n v="10297"/>
    <s v="24.3.19"/>
    <s v="2019-0224"/>
    <x v="392"/>
    <x v="382"/>
    <m/>
    <n v="2"/>
    <n v="2"/>
    <s v="Qty column"/>
    <x v="1"/>
    <s v=""/>
  </r>
  <r>
    <s v="GST"/>
    <n v="10298"/>
    <s v="24.3.19"/>
    <s v="2019-0224"/>
    <x v="75"/>
    <x v="70"/>
    <m/>
    <n v="2"/>
    <n v="2"/>
    <s v="Qty column"/>
    <x v="1"/>
    <s v=""/>
  </r>
  <r>
    <s v="GST"/>
    <n v="10299"/>
    <s v="24.3.19"/>
    <s v="2019-0224"/>
    <x v="220"/>
    <x v="211"/>
    <m/>
    <n v="2"/>
    <n v="2"/>
    <s v="Qty column"/>
    <x v="1"/>
    <s v=""/>
  </r>
  <r>
    <s v="GST"/>
    <n v="10300"/>
    <s v="24.3.19"/>
    <s v="2019-0224"/>
    <x v="566"/>
    <x v="544"/>
    <m/>
    <n v="2"/>
    <n v="2"/>
    <s v="Qty column"/>
    <x v="1"/>
    <s v=""/>
  </r>
  <r>
    <s v="GST"/>
    <n v="10301"/>
    <s v="24.3.19"/>
    <s v="2019-0224"/>
    <x v="408"/>
    <x v="401"/>
    <m/>
    <n v="2"/>
    <n v="2"/>
    <s v="Qty column"/>
    <x v="1"/>
    <s v=""/>
  </r>
  <r>
    <s v="GST"/>
    <n v="10302"/>
    <s v="24.3.19"/>
    <s v="2019-0224"/>
    <x v="55"/>
    <x v="54"/>
    <m/>
    <n v="2"/>
    <n v="2"/>
    <s v="Qty column"/>
    <x v="1"/>
    <s v=""/>
  </r>
  <r>
    <s v="GST"/>
    <n v="10307"/>
    <s v="24.3.19"/>
    <s v="2019-0224"/>
    <x v="293"/>
    <x v="585"/>
    <n v="1"/>
    <n v="5"/>
    <n v="5"/>
    <s v="D x E"/>
    <x v="1"/>
    <s v=""/>
  </r>
  <r>
    <s v="GST"/>
    <n v="10310"/>
    <s v="24.3.19"/>
    <s v="2019-0224"/>
    <x v="19"/>
    <x v="19"/>
    <n v="2"/>
    <n v="4"/>
    <n v="8"/>
    <s v="D x E"/>
    <x v="1"/>
    <s v=""/>
  </r>
  <r>
    <s v="GST"/>
    <n v="10311"/>
    <s v="24.3.19"/>
    <s v="2019-0224"/>
    <x v="257"/>
    <x v="243"/>
    <n v="1"/>
    <n v="1"/>
    <n v="1"/>
    <s v="D x E"/>
    <x v="1"/>
    <s v=""/>
  </r>
  <r>
    <s v="GST"/>
    <n v="10312"/>
    <s v="24.3.19"/>
    <s v="2019-0224"/>
    <x v="152"/>
    <x v="144"/>
    <n v="1"/>
    <n v="4"/>
    <n v="4"/>
    <s v="D x E"/>
    <x v="1"/>
    <s v=""/>
  </r>
  <r>
    <s v="GST"/>
    <n v="10313"/>
    <s v="24.3.19"/>
    <s v="2019-0224"/>
    <x v="189"/>
    <x v="183"/>
    <n v="1"/>
    <n v="4"/>
    <n v="4"/>
    <s v="D x E"/>
    <x v="1"/>
    <s v=""/>
  </r>
  <r>
    <s v="GST"/>
    <n v="10314"/>
    <s v="24.3.19"/>
    <s v="2019-0224"/>
    <x v="157"/>
    <x v="343"/>
    <n v="1"/>
    <n v="2"/>
    <n v="2"/>
    <s v="D x E"/>
    <x v="1"/>
    <s v=""/>
  </r>
  <r>
    <s v="GST"/>
    <n v="10319"/>
    <s v="24.3.19"/>
    <s v="2019-0224"/>
    <x v="141"/>
    <x v="135"/>
    <n v="1"/>
    <n v="4"/>
    <n v="4"/>
    <s v="D x E"/>
    <x v="1"/>
    <s v=""/>
  </r>
  <r>
    <s v="GST"/>
    <n v="10321"/>
    <s v="24.3.19"/>
    <s v="2019-0224"/>
    <x v="44"/>
    <x v="44"/>
    <m/>
    <n v="25"/>
    <n v="25"/>
    <s v="Qty column"/>
    <x v="1"/>
    <s v=""/>
  </r>
  <r>
    <s v="GST"/>
    <n v="10322"/>
    <s v="24.3.19"/>
    <s v="2019-0224"/>
    <x v="227"/>
    <x v="7"/>
    <m/>
    <n v="25"/>
    <n v="25"/>
    <s v="Qty column"/>
    <x v="1"/>
    <s v=""/>
  </r>
  <r>
    <s v="GST"/>
    <n v="10324"/>
    <s v="24.3.19"/>
    <s v="2019-0224"/>
    <x v="297"/>
    <x v="390"/>
    <m/>
    <n v="10"/>
    <n v="10"/>
    <s v="Qty column"/>
    <x v="1"/>
    <s v=""/>
  </r>
  <r>
    <s v="GST"/>
    <n v="10326"/>
    <s v="24.3.19"/>
    <s v="2019-0224"/>
    <x v="324"/>
    <x v="313"/>
    <n v="2"/>
    <n v="10"/>
    <n v="20"/>
    <s v="D x E"/>
    <x v="1"/>
    <s v=""/>
  </r>
  <r>
    <s v="GST"/>
    <n v="10327"/>
    <s v="24.3.19"/>
    <s v="2019-0224"/>
    <x v="523"/>
    <x v="509"/>
    <n v="1"/>
    <n v="10"/>
    <n v="10"/>
    <s v="D x E"/>
    <x v="1"/>
    <s v=""/>
  </r>
  <r>
    <s v="GST"/>
    <n v="10330"/>
    <s v="24.3.19"/>
    <s v="2019-0224"/>
    <x v="246"/>
    <x v="235"/>
    <n v="1"/>
    <n v="10"/>
    <n v="10"/>
    <s v="D x E"/>
    <x v="1"/>
    <s v=""/>
  </r>
  <r>
    <s v="GST"/>
    <n v="10333"/>
    <s v="24.3.19"/>
    <s v="2019-0224"/>
    <x v="202"/>
    <x v="195"/>
    <m/>
    <n v="5"/>
    <n v="5"/>
    <s v="Qty column"/>
    <x v="1"/>
    <s v=""/>
  </r>
  <r>
    <s v="GST"/>
    <n v="10336"/>
    <s v="24.3.19"/>
    <s v="2019-0224"/>
    <x v="468"/>
    <x v="477"/>
    <n v="2"/>
    <n v="5"/>
    <n v="10"/>
    <s v="D x E"/>
    <x v="1"/>
    <s v=""/>
  </r>
  <r>
    <s v="GST"/>
    <n v="10337"/>
    <s v="24.3.19"/>
    <s v="2019-0224"/>
    <x v="243"/>
    <x v="281"/>
    <m/>
    <n v="5"/>
    <n v="5"/>
    <s v="Qty column"/>
    <x v="1"/>
    <s v=""/>
  </r>
  <r>
    <s v="GST"/>
    <n v="10338"/>
    <s v="24.3.19"/>
    <s v="2019-0224"/>
    <x v="295"/>
    <x v="282"/>
    <m/>
    <n v="10"/>
    <n v="10"/>
    <s v="Qty column"/>
    <x v="1"/>
    <s v=""/>
  </r>
  <r>
    <s v="GST"/>
    <n v="10339"/>
    <s v="24.3.19"/>
    <s v="2019-0224"/>
    <x v="296"/>
    <x v="284"/>
    <m/>
    <n v="10"/>
    <n v="10"/>
    <s v="Qty column"/>
    <x v="1"/>
    <s v=""/>
  </r>
  <r>
    <s v="GST"/>
    <n v="10340"/>
    <s v="24.3.19"/>
    <s v="2019-0224"/>
    <x v="177"/>
    <x v="286"/>
    <m/>
    <n v="20"/>
    <n v="20"/>
    <s v="Qty column"/>
    <x v="1"/>
    <s v=""/>
  </r>
  <r>
    <s v="GST"/>
    <n v="10341"/>
    <s v="24.3.19"/>
    <s v="2019-0224"/>
    <x v="556"/>
    <x v="536"/>
    <m/>
    <n v="20"/>
    <n v="20"/>
    <s v="Qty column"/>
    <x v="1"/>
    <s v=""/>
  </r>
  <r>
    <s v="GST"/>
    <n v="10342"/>
    <s v="24.3.19"/>
    <s v="2019-0224"/>
    <x v="248"/>
    <x v="236"/>
    <m/>
    <n v="5"/>
    <n v="5"/>
    <s v="Qty column"/>
    <x v="1"/>
    <s v=""/>
  </r>
  <r>
    <s v="GST"/>
    <n v="10344"/>
    <s v="24.3.19"/>
    <s v="2019-0224"/>
    <x v="300"/>
    <x v="289"/>
    <m/>
    <n v="5"/>
    <n v="5"/>
    <s v="Qty column"/>
    <x v="1"/>
    <s v=""/>
  </r>
  <r>
    <s v="GST"/>
    <n v="10345"/>
    <s v="24.3.19"/>
    <s v="2019-0224"/>
    <x v="155"/>
    <x v="540"/>
    <m/>
    <n v="5"/>
    <n v="5"/>
    <s v="Qty column"/>
    <x v="1"/>
    <s v=""/>
  </r>
  <r>
    <s v="GST"/>
    <n v="10346"/>
    <s v="24.3.19"/>
    <s v="2019-0224"/>
    <x v="182"/>
    <x v="283"/>
    <m/>
    <n v="20"/>
    <n v="20"/>
    <s v="Qty column"/>
    <x v="1"/>
    <s v=""/>
  </r>
  <r>
    <s v="GST"/>
    <n v="10379"/>
    <s v="25.03.19"/>
    <s v="2019-0225"/>
    <x v="619"/>
    <x v="586"/>
    <n v="10"/>
    <n v="1"/>
    <n v="10"/>
    <s v="D x E"/>
    <x v="1"/>
    <s v=""/>
  </r>
  <r>
    <s v="GST"/>
    <n v="10381"/>
    <s v="25.03.19"/>
    <s v="2019-0225"/>
    <x v="42"/>
    <x v="42"/>
    <n v="2"/>
    <n v="5"/>
    <n v="10"/>
    <s v="D x E"/>
    <x v="1"/>
    <s v=""/>
  </r>
  <r>
    <s v="GST"/>
    <n v="10382"/>
    <s v="25.03.19"/>
    <s v="2019-0225"/>
    <x v="78"/>
    <x v="73"/>
    <n v="2"/>
    <n v="5"/>
    <n v="10"/>
    <s v="D x E"/>
    <x v="1"/>
    <s v=""/>
  </r>
  <r>
    <s v="GST"/>
    <n v="10384"/>
    <s v="25.03.19"/>
    <s v="2019-0225"/>
    <x v="227"/>
    <x v="217"/>
    <n v="2"/>
    <n v="4"/>
    <n v="8"/>
    <s v="D x E"/>
    <x v="1"/>
    <s v=""/>
  </r>
  <r>
    <s v="GST"/>
    <n v="10385"/>
    <s v="25.03.19"/>
    <s v="2019-0225"/>
    <x v="17"/>
    <x v="17"/>
    <n v="2"/>
    <n v="4"/>
    <n v="8"/>
    <s v="D x E"/>
    <x v="1"/>
    <s v=""/>
  </r>
  <r>
    <s v="GST"/>
    <n v="10386"/>
    <s v="25.03.19"/>
    <s v="2019-0225"/>
    <x v="198"/>
    <x v="190"/>
    <n v="1"/>
    <n v="4"/>
    <n v="4"/>
    <s v="D x E"/>
    <x v="1"/>
    <s v=""/>
  </r>
  <r>
    <s v="GST"/>
    <n v="10387"/>
    <s v="25.03.19"/>
    <s v="2019-0225"/>
    <x v="187"/>
    <x v="181"/>
    <n v="1"/>
    <n v="4"/>
    <n v="4"/>
    <s v="D x E"/>
    <x v="1"/>
    <s v=""/>
  </r>
  <r>
    <s v="GST"/>
    <n v="10388"/>
    <s v="25.03.19"/>
    <s v="2019-0225"/>
    <x v="41"/>
    <x v="192"/>
    <n v="2"/>
    <n v="4"/>
    <n v="8"/>
    <s v="D x E"/>
    <x v="1"/>
    <s v=""/>
  </r>
  <r>
    <s v="GST"/>
    <n v="10390"/>
    <s v="25.03.19"/>
    <s v="2019-0225"/>
    <x v="293"/>
    <x v="585"/>
    <n v="1"/>
    <n v="20"/>
    <n v="20"/>
    <s v="D x E"/>
    <x v="1"/>
    <s v=""/>
  </r>
  <r>
    <s v="GST"/>
    <n v="10420"/>
    <s v="25.03.19"/>
    <s v="2019-0226"/>
    <x v="389"/>
    <x v="69"/>
    <n v="2"/>
    <n v="5"/>
    <n v="10"/>
    <s v="D x E"/>
    <x v="1"/>
    <s v=""/>
  </r>
  <r>
    <s v="GST"/>
    <n v="10421"/>
    <s v="25.03.19"/>
    <s v="2019-0226"/>
    <x v="620"/>
    <x v="263"/>
    <n v="2"/>
    <n v="1"/>
    <n v="2"/>
    <s v="D x E"/>
    <x v="1"/>
    <s v=""/>
  </r>
  <r>
    <s v="GST"/>
    <n v="10423"/>
    <s v="25.03.19"/>
    <s v="2019-0226"/>
    <x v="251"/>
    <x v="237"/>
    <n v="2"/>
    <n v="6"/>
    <n v="12"/>
    <s v="D x E"/>
    <x v="1"/>
    <s v=""/>
  </r>
  <r>
    <s v="GST"/>
    <n v="10459"/>
    <s v="25.03.19"/>
    <s v="2019-0227"/>
    <x v="621"/>
    <x v="587"/>
    <n v="5"/>
    <n v="1"/>
    <n v="5"/>
    <s v="D x E"/>
    <x v="1"/>
    <s v=""/>
  </r>
  <r>
    <s v="GST"/>
    <n v="10460"/>
    <s v="25.03.19"/>
    <s v="2019-0227"/>
    <x v="293"/>
    <x v="585"/>
    <n v="5"/>
    <n v="1"/>
    <n v="5"/>
    <s v="D x E"/>
    <x v="1"/>
    <s v=""/>
  </r>
  <r>
    <s v="GST"/>
    <n v="10462"/>
    <s v="25.03.19"/>
    <s v="2019-0227"/>
    <x v="22"/>
    <x v="22"/>
    <n v="1"/>
    <n v="2"/>
    <n v="2"/>
    <s v="D x E"/>
    <x v="1"/>
    <s v=""/>
  </r>
  <r>
    <s v="GST"/>
    <n v="10464"/>
    <s v="25.03.19"/>
    <s v="2019-0227"/>
    <x v="87"/>
    <x v="81"/>
    <n v="1"/>
    <n v="5"/>
    <n v="5"/>
    <s v="D x E"/>
    <x v="1"/>
    <s v=""/>
  </r>
  <r>
    <s v="GST"/>
    <n v="10465"/>
    <s v="25.03.19"/>
    <s v="2019-0227"/>
    <x v="79"/>
    <x v="74"/>
    <n v="2"/>
    <n v="5"/>
    <n v="10"/>
    <s v="D x E"/>
    <x v="1"/>
    <s v=""/>
  </r>
  <r>
    <s v="GST"/>
    <n v="10467"/>
    <s v="25.03.19"/>
    <s v="2019-0227"/>
    <x v="181"/>
    <x v="175"/>
    <n v="1"/>
    <n v="4"/>
    <n v="4"/>
    <s v="D x E"/>
    <x v="1"/>
    <s v=""/>
  </r>
  <r>
    <s v="GST"/>
    <n v="10469"/>
    <s v="25.03.19"/>
    <s v="2019-0227"/>
    <x v="141"/>
    <x v="135"/>
    <n v="2"/>
    <n v="1"/>
    <n v="2"/>
    <s v="D x E"/>
    <x v="1"/>
    <s v=""/>
  </r>
  <r>
    <s v="GST"/>
    <n v="10470"/>
    <s v="25.03.19"/>
    <s v="2019-0227"/>
    <x v="174"/>
    <x v="171"/>
    <n v="10"/>
    <n v="100"/>
    <n v="1000"/>
    <s v="D x E"/>
    <x v="1"/>
    <s v=""/>
  </r>
  <r>
    <s v="GST"/>
    <n v="10471"/>
    <s v="25.03.19"/>
    <s v="2019-0227"/>
    <x v="138"/>
    <x v="132"/>
    <n v="1"/>
    <n v="25"/>
    <n v="25"/>
    <s v="D x E"/>
    <x v="1"/>
    <s v=""/>
  </r>
  <r>
    <s v="GST"/>
    <n v="10503"/>
    <s v="25.03.19"/>
    <s v="2019-0228"/>
    <x v="112"/>
    <x v="106"/>
    <n v="1"/>
    <n v="5"/>
    <n v="5"/>
    <s v="D x E"/>
    <x v="0"/>
    <s v="CHALLAN!row 10516 'CANCEL'"/>
  </r>
  <r>
    <s v="GST"/>
    <n v="10504"/>
    <s v="25.03.19"/>
    <s v="2019-0228"/>
    <x v="280"/>
    <x v="262"/>
    <n v="1"/>
    <n v="5"/>
    <n v="5"/>
    <s v="D x E"/>
    <x v="0"/>
    <s v="CHALLAN!row 10516 'CANCEL'"/>
  </r>
  <r>
    <s v="GST"/>
    <n v="10505"/>
    <s v="25.03.19"/>
    <s v="2019-0228"/>
    <x v="55"/>
    <x v="54"/>
    <n v="1"/>
    <n v="5"/>
    <n v="5"/>
    <s v="D x E"/>
    <x v="0"/>
    <s v="CHALLAN!row 10516 'CANCEL'"/>
  </r>
  <r>
    <s v="GST"/>
    <n v="10506"/>
    <s v="25.03.19"/>
    <s v="2019-0228"/>
    <x v="622"/>
    <x v="54"/>
    <n v="1"/>
    <n v="5"/>
    <n v="5"/>
    <s v="D x E"/>
    <x v="0"/>
    <s v="CHALLAN!row 10516 'CANCEL'"/>
  </r>
  <r>
    <s v="GST"/>
    <n v="10507"/>
    <s v="25.03.19"/>
    <s v="2019-0228"/>
    <x v="622"/>
    <x v="54"/>
    <m/>
    <m/>
    <n v="2"/>
    <s v="Qty column"/>
    <x v="0"/>
    <s v="CHALLAN!row 10516 'CANCEL'"/>
  </r>
  <r>
    <s v="GST"/>
    <n v="10508"/>
    <s v="25.03.19"/>
    <s v="2019-0228"/>
    <x v="469"/>
    <x v="478"/>
    <m/>
    <m/>
    <n v="1"/>
    <s v="Qty column"/>
    <x v="0"/>
    <s v="CHALLAN!row 10516 'CANCEL'"/>
  </r>
  <r>
    <s v="GST"/>
    <n v="10510"/>
    <s v="25.03.19"/>
    <s v="2019-0228"/>
    <x v="506"/>
    <x v="58"/>
    <n v="1"/>
    <n v="4"/>
    <n v="4"/>
    <s v="D x E"/>
    <x v="0"/>
    <s v="CHALLAN!row 10516 'CANCEL'"/>
  </r>
  <r>
    <s v="GST"/>
    <n v="10511"/>
    <s v="25.03.19"/>
    <s v="2019-0228"/>
    <x v="506"/>
    <x v="32"/>
    <n v="1"/>
    <n v="4"/>
    <n v="4"/>
    <s v="D x E"/>
    <x v="0"/>
    <s v="CHALLAN!row 10516 'CANCEL'"/>
  </r>
  <r>
    <s v="GST"/>
    <n v="10512"/>
    <s v="25.03.19"/>
    <s v="2019-0228"/>
    <x v="181"/>
    <x v="175"/>
    <n v="1"/>
    <n v="4"/>
    <n v="4"/>
    <s v="D x E"/>
    <x v="0"/>
    <s v="CHALLAN!row 10516 'CANCEL'"/>
  </r>
  <r>
    <s v="GST"/>
    <n v="10513"/>
    <s v="25.03.19"/>
    <s v="2019-0228"/>
    <x v="538"/>
    <x v="519"/>
    <n v="1"/>
    <n v="4"/>
    <n v="4"/>
    <s v="D x E"/>
    <x v="0"/>
    <s v="CHALLAN!row 10516 'CANCEL'"/>
  </r>
  <r>
    <s v="GST"/>
    <n v="10542"/>
    <s v="25.03.19"/>
    <s v="2019-0229"/>
    <x v="162"/>
    <x v="158"/>
    <m/>
    <m/>
    <n v="15"/>
    <s v="Qty column"/>
    <x v="1"/>
    <s v=""/>
  </r>
  <r>
    <s v="GST"/>
    <n v="10543"/>
    <s v="25.03.19"/>
    <s v="2019-0229"/>
    <x v="114"/>
    <x v="108"/>
    <m/>
    <m/>
    <n v="125"/>
    <s v="Qty column"/>
    <x v="1"/>
    <s v=""/>
  </r>
  <r>
    <s v="GST"/>
    <n v="10544"/>
    <s v="25.03.19"/>
    <s v="2019-0229"/>
    <x v="615"/>
    <x v="302"/>
    <m/>
    <m/>
    <n v="10"/>
    <s v="Qty column"/>
    <x v="1"/>
    <s v=""/>
  </r>
  <r>
    <s v="GST"/>
    <n v="10545"/>
    <s v="25.03.19"/>
    <s v="2019-0229"/>
    <x v="313"/>
    <x v="302"/>
    <m/>
    <m/>
    <n v="10"/>
    <s v="Qty column"/>
    <x v="1"/>
    <s v=""/>
  </r>
  <r>
    <s v="GST"/>
    <n v="10546"/>
    <s v="25.03.19"/>
    <s v="2019-0229"/>
    <x v="112"/>
    <x v="159"/>
    <m/>
    <m/>
    <n v="50"/>
    <s v="Qty column"/>
    <x v="1"/>
    <s v=""/>
  </r>
  <r>
    <s v="GST"/>
    <n v="10547"/>
    <s v="25.03.19"/>
    <s v="2019-0229"/>
    <x v="202"/>
    <x v="195"/>
    <m/>
    <m/>
    <n v="10"/>
    <s v="Qty column"/>
    <x v="1"/>
    <s v=""/>
  </r>
  <r>
    <s v="GST"/>
    <n v="10576"/>
    <s v="25.03.19"/>
    <s v="2019-0230"/>
    <x v="11"/>
    <x v="11"/>
    <n v="2"/>
    <n v="5"/>
    <n v="10"/>
    <s v="D x E"/>
    <x v="1"/>
    <s v=""/>
  </r>
  <r>
    <s v="GST"/>
    <n v="10577"/>
    <s v="25.03.19"/>
    <s v="2019-0230"/>
    <x v="47"/>
    <x v="47"/>
    <n v="1"/>
    <n v="5"/>
    <n v="5"/>
    <s v="D x E"/>
    <x v="1"/>
    <s v=""/>
  </r>
  <r>
    <s v="GST"/>
    <n v="10578"/>
    <s v="25.03.19"/>
    <s v="2019-0230"/>
    <x v="74"/>
    <x v="69"/>
    <m/>
    <n v="1"/>
    <n v="3"/>
    <s v="Qty column"/>
    <x v="1"/>
    <s v=""/>
  </r>
  <r>
    <s v="GST"/>
    <n v="10579"/>
    <s v="25.03.19"/>
    <s v="2019-0230"/>
    <x v="111"/>
    <x v="105"/>
    <m/>
    <n v="1"/>
    <n v="3"/>
    <s v="Qty column"/>
    <x v="1"/>
    <s v=""/>
  </r>
  <r>
    <s v="GST"/>
    <n v="10580"/>
    <s v="25.03.19"/>
    <s v="2019-0230"/>
    <x v="368"/>
    <x v="358"/>
    <n v="1"/>
    <m/>
    <n v="3"/>
    <s v="Qty column"/>
    <x v="1"/>
    <s v=""/>
  </r>
  <r>
    <s v="GST"/>
    <n v="10581"/>
    <s v="25.03.19"/>
    <s v="2019-0230"/>
    <x v="234"/>
    <x v="263"/>
    <n v="1"/>
    <m/>
    <n v="3"/>
    <s v="Qty column"/>
    <x v="1"/>
    <s v=""/>
  </r>
  <r>
    <s v="GST"/>
    <n v="10582"/>
    <s v="25.03.19"/>
    <s v="2019-0230"/>
    <x v="99"/>
    <x v="121"/>
    <m/>
    <n v="1"/>
    <n v="3"/>
    <s v="Qty column"/>
    <x v="1"/>
    <s v=""/>
  </r>
  <r>
    <s v="GST"/>
    <n v="10583"/>
    <s v="25.03.19"/>
    <s v="2019-0230"/>
    <x v="15"/>
    <x v="15"/>
    <n v="2"/>
    <n v="5"/>
    <n v="10"/>
    <s v="D x E"/>
    <x v="1"/>
    <s v=""/>
  </r>
  <r>
    <s v="GST"/>
    <n v="10584"/>
    <s v="25.03.19"/>
    <s v="2019-0230"/>
    <x v="41"/>
    <x v="41"/>
    <n v="1"/>
    <m/>
    <n v="3"/>
    <s v="Qty column"/>
    <x v="1"/>
    <s v=""/>
  </r>
  <r>
    <s v="GST"/>
    <n v="10585"/>
    <s v="25.03.19"/>
    <s v="2019-0230"/>
    <x v="110"/>
    <x v="104"/>
    <n v="1"/>
    <n v="5"/>
    <n v="5"/>
    <s v="D x E"/>
    <x v="1"/>
    <s v=""/>
  </r>
  <r>
    <s v="GST"/>
    <n v="10587"/>
    <s v="25.03.19"/>
    <s v="2019-0230"/>
    <x v="29"/>
    <x v="29"/>
    <n v="1"/>
    <m/>
    <n v="3"/>
    <s v="Qty column"/>
    <x v="1"/>
    <s v=""/>
  </r>
  <r>
    <s v="GST"/>
    <n v="10588"/>
    <s v="25.03.19"/>
    <s v="2019-0230"/>
    <x v="166"/>
    <x v="162"/>
    <n v="1"/>
    <m/>
    <n v="2"/>
    <s v="Qty column"/>
    <x v="1"/>
    <s v=""/>
  </r>
  <r>
    <s v="GST"/>
    <n v="10589"/>
    <s v="25.03.19"/>
    <s v="2019-0230"/>
    <x v="20"/>
    <x v="20"/>
    <m/>
    <m/>
    <n v="3"/>
    <s v="Qty column"/>
    <x v="1"/>
    <s v=""/>
  </r>
  <r>
    <s v="GST"/>
    <n v="10591"/>
    <s v="25.03.19"/>
    <s v="2019-0230"/>
    <x v="113"/>
    <x v="107"/>
    <n v="1"/>
    <n v="6"/>
    <n v="6"/>
    <s v="D x E"/>
    <x v="1"/>
    <s v=""/>
  </r>
  <r>
    <s v="GST"/>
    <n v="10593"/>
    <s v="25.03.19"/>
    <s v="2019-0230"/>
    <x v="508"/>
    <x v="505"/>
    <n v="1"/>
    <m/>
    <n v="20"/>
    <s v="Qty column"/>
    <x v="1"/>
    <s v=""/>
  </r>
  <r>
    <s v="GST"/>
    <n v="10594"/>
    <s v="25.03.19"/>
    <s v="2019-0230"/>
    <x v="13"/>
    <x v="13"/>
    <n v="1"/>
    <m/>
    <n v="3"/>
    <s v="Qty column"/>
    <x v="1"/>
    <s v=""/>
  </r>
  <r>
    <s v="GST"/>
    <n v="10595"/>
    <s v="25.03.19"/>
    <s v="2019-0230"/>
    <x v="21"/>
    <x v="21"/>
    <m/>
    <m/>
    <n v="2"/>
    <s v="Qty column"/>
    <x v="1"/>
    <s v=""/>
  </r>
  <r>
    <s v="GST"/>
    <n v="10596"/>
    <s v="25.03.19"/>
    <s v="2019-0230"/>
    <x v="63"/>
    <x v="55"/>
    <m/>
    <m/>
    <n v="5"/>
    <s v="Qty column"/>
    <x v="1"/>
    <s v=""/>
  </r>
  <r>
    <s v="GST"/>
    <n v="10597"/>
    <s v="25.03.19"/>
    <s v="2019-0230"/>
    <x v="507"/>
    <x v="55"/>
    <m/>
    <m/>
    <n v="3"/>
    <s v="Qty column"/>
    <x v="1"/>
    <s v=""/>
  </r>
  <r>
    <s v="GST"/>
    <n v="10625"/>
    <s v="26.03.19"/>
    <s v="2019-0231"/>
    <x v="496"/>
    <x v="493"/>
    <n v="1"/>
    <n v="20"/>
    <n v="20"/>
    <s v="D x E"/>
    <x v="1"/>
    <s v=""/>
  </r>
  <r>
    <s v="GST"/>
    <n v="10627"/>
    <s v="26.03.19"/>
    <s v="2019-0231"/>
    <x v="19"/>
    <x v="19"/>
    <n v="2"/>
    <n v="4"/>
    <n v="8"/>
    <s v="D x E"/>
    <x v="1"/>
    <s v=""/>
  </r>
  <r>
    <s v="GST"/>
    <n v="10658"/>
    <s v="26.03.19"/>
    <s v="2019-0232"/>
    <x v="87"/>
    <x v="81"/>
    <n v="1"/>
    <n v="5"/>
    <n v="5"/>
    <s v="D x E"/>
    <x v="1"/>
    <s v=""/>
  </r>
  <r>
    <s v="GST"/>
    <n v="10659"/>
    <s v="26.03.19"/>
    <s v="2019-0232"/>
    <x v="169"/>
    <x v="43"/>
    <n v="4"/>
    <n v="5"/>
    <n v="20"/>
    <s v="D x E"/>
    <x v="1"/>
    <s v=""/>
  </r>
  <r>
    <s v="GST"/>
    <n v="10660"/>
    <s v="26.03.19"/>
    <s v="2019-0232"/>
    <x v="376"/>
    <x v="369"/>
    <n v="1"/>
    <n v="5"/>
    <n v="5"/>
    <s v="D x E"/>
    <x v="1"/>
    <s v=""/>
  </r>
  <r>
    <s v="GST"/>
    <n v="10661"/>
    <s v="26.03.19"/>
    <s v="2019-0232"/>
    <x v="623"/>
    <x v="55"/>
    <n v="2"/>
    <n v="5"/>
    <n v="10"/>
    <s v="D x E"/>
    <x v="1"/>
    <s v=""/>
  </r>
  <r>
    <s v="GST"/>
    <n v="10663"/>
    <s v="26.03.19"/>
    <s v="2019-0232"/>
    <x v="181"/>
    <x v="175"/>
    <n v="2"/>
    <n v="4"/>
    <n v="8"/>
    <s v="D x E"/>
    <x v="1"/>
    <s v=""/>
  </r>
  <r>
    <s v="GST"/>
    <n v="10664"/>
    <s v="26.03.19"/>
    <s v="2019-0232"/>
    <x v="256"/>
    <x v="242"/>
    <n v="2"/>
    <n v="4"/>
    <n v="8"/>
    <s v="D x E"/>
    <x v="1"/>
    <s v=""/>
  </r>
  <r>
    <s v="GST"/>
    <n v="10665"/>
    <s v="26.03.19"/>
    <s v="2019-0232"/>
    <x v="29"/>
    <x v="29"/>
    <n v="3"/>
    <n v="4"/>
    <n v="12"/>
    <s v="D x E"/>
    <x v="1"/>
    <s v=""/>
  </r>
  <r>
    <s v="GST"/>
    <n v="10666"/>
    <s v="26.03.19"/>
    <s v="2019-0232"/>
    <x v="21"/>
    <x v="21"/>
    <n v="3"/>
    <n v="4"/>
    <n v="12"/>
    <s v="D x E"/>
    <x v="1"/>
    <s v=""/>
  </r>
  <r>
    <s v="GST"/>
    <n v="10668"/>
    <s v="26.03.19"/>
    <s v="2019-0232"/>
    <x v="329"/>
    <x v="22"/>
    <n v="1"/>
    <n v="20"/>
    <n v="20"/>
    <s v="D x E"/>
    <x v="1"/>
    <s v=""/>
  </r>
  <r>
    <s v="GST"/>
    <n v="10670"/>
    <s v="26.03.19"/>
    <s v="2019-0232"/>
    <x v="98"/>
    <x v="90"/>
    <n v="1"/>
    <n v="50"/>
    <n v="50"/>
    <s v="D x E"/>
    <x v="1"/>
    <s v=""/>
  </r>
  <r>
    <s v="GST"/>
    <n v="10672"/>
    <s v="26.03.19"/>
    <s v="2019-0232"/>
    <x v="22"/>
    <x v="22"/>
    <n v="1"/>
    <n v="2"/>
    <n v="2"/>
    <s v="D x E"/>
    <x v="1"/>
    <s v=""/>
  </r>
  <r>
    <s v="GST"/>
    <n v="10673"/>
    <s v="26.03.19"/>
    <s v="2019-0232"/>
    <x v="134"/>
    <x v="128"/>
    <n v="2"/>
    <n v="2"/>
    <n v="4"/>
    <s v="D x E"/>
    <x v="1"/>
    <s v=""/>
  </r>
  <r>
    <s v="GST"/>
    <n v="10674"/>
    <s v="26.03.19"/>
    <s v="2019-0232"/>
    <x v="25"/>
    <x v="25"/>
    <n v="1"/>
    <n v="4"/>
    <n v="4"/>
    <s v="D x E"/>
    <x v="1"/>
    <s v=""/>
  </r>
  <r>
    <s v="GST"/>
    <n v="10675"/>
    <s v="26.03.19"/>
    <s v="2019-0232"/>
    <x v="444"/>
    <x v="184"/>
    <n v="1"/>
    <n v="4"/>
    <n v="4"/>
    <s v="D x E"/>
    <x v="1"/>
    <s v=""/>
  </r>
  <r>
    <s v="GST"/>
    <n v="10676"/>
    <s v="26.03.19"/>
    <s v="2019-0232"/>
    <x v="30"/>
    <x v="30"/>
    <n v="1"/>
    <n v="4"/>
    <n v="4"/>
    <s v="D x E"/>
    <x v="1"/>
    <s v=""/>
  </r>
  <r>
    <s v="GST"/>
    <n v="10677"/>
    <s v="26.03.19"/>
    <s v="2019-0232"/>
    <x v="82"/>
    <x v="77"/>
    <n v="1"/>
    <n v="4"/>
    <n v="4"/>
    <s v="D x E"/>
    <x v="1"/>
    <s v=""/>
  </r>
  <r>
    <s v="GST"/>
    <n v="10686"/>
    <s v="26.03.19"/>
    <s v="2019-0232"/>
    <x v="56"/>
    <x v="10"/>
    <n v="27"/>
    <m/>
    <n v="172"/>
    <s v="Qty column"/>
    <x v="1"/>
    <s v=""/>
  </r>
  <r>
    <s v="GST"/>
    <n v="10706"/>
    <s v="26.03.19"/>
    <s v="2019-0233"/>
    <x v="624"/>
    <x v="45"/>
    <n v="2"/>
    <n v="25"/>
    <n v="50"/>
    <s v="D x E"/>
    <x v="1"/>
    <s v=""/>
  </r>
  <r>
    <s v="GST"/>
    <n v="10709"/>
    <s v="26.03.19"/>
    <s v="2019-0233"/>
    <x v="625"/>
    <x v="56"/>
    <n v="1"/>
    <n v="100"/>
    <n v="100"/>
    <s v="D x E"/>
    <x v="1"/>
    <s v=""/>
  </r>
  <r>
    <s v="GST"/>
    <n v="10737"/>
    <s v="26.03.19"/>
    <s v="2019-0234"/>
    <x v="626"/>
    <x v="588"/>
    <n v="1"/>
    <n v="1"/>
    <n v="1"/>
    <s v="D x E"/>
    <x v="1"/>
    <s v=""/>
  </r>
  <r>
    <s v="GST"/>
    <n v="10765"/>
    <s v="26.03.19"/>
    <s v="2019-0235"/>
    <x v="72"/>
    <x v="67"/>
    <n v="1"/>
    <n v="5"/>
    <n v="5"/>
    <s v="D x E"/>
    <x v="1"/>
    <s v=""/>
  </r>
  <r>
    <s v="GST"/>
    <n v="10766"/>
    <s v="26.03.19"/>
    <s v="2019-0235"/>
    <x v="73"/>
    <x v="68"/>
    <n v="1"/>
    <n v="5"/>
    <n v="5"/>
    <s v="D x E"/>
    <x v="1"/>
    <s v=""/>
  </r>
  <r>
    <s v="GST"/>
    <n v="10767"/>
    <s v="26.03.19"/>
    <s v="2019-0235"/>
    <x v="74"/>
    <x v="69"/>
    <n v="1"/>
    <n v="5"/>
    <n v="5"/>
    <s v="D x E"/>
    <x v="1"/>
    <s v=""/>
  </r>
  <r>
    <s v="GST"/>
    <n v="10768"/>
    <s v="26.03.19"/>
    <s v="2019-0235"/>
    <x v="371"/>
    <x v="364"/>
    <n v="1"/>
    <n v="5"/>
    <n v="5"/>
    <s v="D x E"/>
    <x v="1"/>
    <s v=""/>
  </r>
  <r>
    <s v="GST"/>
    <n v="10769"/>
    <s v="26.03.19"/>
    <s v="2019-0235"/>
    <x v="327"/>
    <x v="317"/>
    <n v="1"/>
    <n v="5"/>
    <n v="5"/>
    <s v="D x E"/>
    <x v="1"/>
    <s v=""/>
  </r>
  <r>
    <s v="GST"/>
    <n v="10770"/>
    <s v="26.03.19"/>
    <s v="2019-0235"/>
    <x v="372"/>
    <x v="365"/>
    <n v="1"/>
    <n v="5"/>
    <n v="5"/>
    <s v="D x E"/>
    <x v="1"/>
    <s v=""/>
  </r>
  <r>
    <s v="GST"/>
    <n v="10771"/>
    <s v="26.03.19"/>
    <s v="2019-0235"/>
    <x v="43"/>
    <x v="43"/>
    <n v="1"/>
    <n v="5"/>
    <n v="5"/>
    <s v="D x E"/>
    <x v="1"/>
    <s v=""/>
  </r>
  <r>
    <s v="GST"/>
    <n v="10772"/>
    <s v="26.03.19"/>
    <s v="2019-0235"/>
    <x v="79"/>
    <x v="74"/>
    <n v="2"/>
    <n v="5"/>
    <n v="10"/>
    <s v="D x E"/>
    <x v="1"/>
    <s v=""/>
  </r>
  <r>
    <s v="GST"/>
    <n v="10773"/>
    <s v="26.03.19"/>
    <s v="2019-0235"/>
    <x v="366"/>
    <x v="55"/>
    <n v="1"/>
    <n v="10"/>
    <n v="10"/>
    <s v="D x E"/>
    <x v="1"/>
    <s v=""/>
  </r>
  <r>
    <s v="GST"/>
    <n v="10774"/>
    <s v="26.03.19"/>
    <s v="2019-0235"/>
    <x v="197"/>
    <x v="55"/>
    <n v="1"/>
    <n v="5"/>
    <n v="5"/>
    <s v="D x E"/>
    <x v="1"/>
    <s v=""/>
  </r>
  <r>
    <s v="GST"/>
    <n v="10776"/>
    <s v="26.03.19"/>
    <s v="2019-0235"/>
    <x v="227"/>
    <x v="217"/>
    <n v="1"/>
    <n v="4"/>
    <n v="4"/>
    <s v="D x E"/>
    <x v="1"/>
    <s v=""/>
  </r>
  <r>
    <s v="GST"/>
    <n v="10777"/>
    <s v="26.03.19"/>
    <s v="2019-0235"/>
    <x v="16"/>
    <x v="16"/>
    <n v="1"/>
    <n v="4"/>
    <n v="4"/>
    <s v="D x E"/>
    <x v="1"/>
    <s v=""/>
  </r>
  <r>
    <s v="GST"/>
    <n v="10778"/>
    <s v="26.03.19"/>
    <s v="2019-0235"/>
    <x v="17"/>
    <x v="17"/>
    <n v="1"/>
    <n v="4"/>
    <n v="4"/>
    <s v="D x E"/>
    <x v="1"/>
    <s v=""/>
  </r>
  <r>
    <s v="GST"/>
    <n v="10779"/>
    <s v="26.03.19"/>
    <s v="2019-0235"/>
    <x v="181"/>
    <x v="175"/>
    <n v="1"/>
    <n v="4"/>
    <n v="4"/>
    <s v="D x E"/>
    <x v="1"/>
    <s v=""/>
  </r>
  <r>
    <s v="GST"/>
    <n v="10780"/>
    <s v="26.03.19"/>
    <s v="2019-0235"/>
    <x v="439"/>
    <x v="426"/>
    <n v="1"/>
    <n v="4"/>
    <n v="4"/>
    <s v="D x E"/>
    <x v="1"/>
    <s v=""/>
  </r>
  <r>
    <s v="GST"/>
    <n v="10781"/>
    <s v="26.03.19"/>
    <s v="2019-0235"/>
    <x v="256"/>
    <x v="242"/>
    <n v="1"/>
    <n v="4"/>
    <n v="4"/>
    <s v="D x E"/>
    <x v="1"/>
    <s v=""/>
  </r>
  <r>
    <s v="GST"/>
    <n v="10782"/>
    <s v="26.03.19"/>
    <s v="2019-0235"/>
    <x v="81"/>
    <x v="76"/>
    <n v="1"/>
    <n v="4"/>
    <n v="4"/>
    <s v="D x E"/>
    <x v="1"/>
    <s v=""/>
  </r>
  <r>
    <s v="GST"/>
    <n v="10783"/>
    <s v="26.03.19"/>
    <s v="2019-0235"/>
    <x v="269"/>
    <x v="254"/>
    <n v="1"/>
    <n v="4"/>
    <n v="4"/>
    <s v="D x E"/>
    <x v="1"/>
    <s v=""/>
  </r>
  <r>
    <s v="GST"/>
    <n v="10784"/>
    <s v="26.03.19"/>
    <s v="2019-0235"/>
    <x v="185"/>
    <x v="178"/>
    <n v="1"/>
    <n v="4"/>
    <n v="4"/>
    <s v="D x E"/>
    <x v="1"/>
    <s v=""/>
  </r>
  <r>
    <s v="GST"/>
    <n v="10785"/>
    <s v="26.03.19"/>
    <s v="2019-0235"/>
    <x v="444"/>
    <x v="184"/>
    <n v="1"/>
    <n v="4"/>
    <n v="4"/>
    <s v="D x E"/>
    <x v="1"/>
    <s v=""/>
  </r>
  <r>
    <s v="GST"/>
    <n v="10786"/>
    <s v="26.03.19"/>
    <s v="2019-0235"/>
    <x v="82"/>
    <x v="77"/>
    <n v="1"/>
    <n v="4"/>
    <n v="4"/>
    <s v="D x E"/>
    <x v="1"/>
    <s v=""/>
  </r>
  <r>
    <s v="GST"/>
    <n v="10788"/>
    <s v="26.03.19"/>
    <s v="2019-0235"/>
    <x v="177"/>
    <x v="173"/>
    <n v="1"/>
    <n v="5"/>
    <n v="5"/>
    <s v="D x E"/>
    <x v="1"/>
    <s v=""/>
  </r>
  <r>
    <s v="GST"/>
    <n v="10789"/>
    <s v="26.03.19"/>
    <s v="2019-0235"/>
    <x v="53"/>
    <x v="52"/>
    <n v="1"/>
    <n v="5"/>
    <n v="5"/>
    <s v="D x E"/>
    <x v="1"/>
    <s v=""/>
  </r>
  <r>
    <s v="GST"/>
    <n v="10791"/>
    <s v="26.03.19"/>
    <s v="2019-0235"/>
    <x v="293"/>
    <x v="585"/>
    <m/>
    <m/>
    <n v="5"/>
    <s v="Qty column"/>
    <x v="1"/>
    <s v=""/>
  </r>
  <r>
    <s v="GST"/>
    <n v="10793"/>
    <s v="26.03.19"/>
    <s v="2019-0235"/>
    <x v="47"/>
    <x v="127"/>
    <n v="1"/>
    <n v="10"/>
    <n v="10"/>
    <s v="D x E"/>
    <x v="1"/>
    <s v=""/>
  </r>
  <r>
    <s v="GST"/>
    <n v="10794"/>
    <s v="26.03.19"/>
    <s v="2019-0235"/>
    <x v="130"/>
    <x v="123"/>
    <n v="1"/>
    <n v="10"/>
    <n v="10"/>
    <s v="D x E"/>
    <x v="1"/>
    <s v=""/>
  </r>
  <r>
    <s v="GST"/>
    <n v="10795"/>
    <s v="26.03.19"/>
    <s v="2019-0235"/>
    <x v="293"/>
    <x v="233"/>
    <n v="1"/>
    <n v="10"/>
    <n v="10"/>
    <s v="D x E"/>
    <x v="1"/>
    <s v=""/>
  </r>
  <r>
    <s v="GST"/>
    <n v="10796"/>
    <s v="26.03.19"/>
    <s v="2019-0235"/>
    <x v="122"/>
    <x v="116"/>
    <n v="1"/>
    <n v="10"/>
    <n v="10"/>
    <s v="D x E"/>
    <x v="1"/>
    <s v=""/>
  </r>
  <r>
    <s v="GST"/>
    <n v="10797"/>
    <s v="26.03.19"/>
    <s v="2019-0235"/>
    <x v="206"/>
    <x v="355"/>
    <n v="1"/>
    <n v="10"/>
    <n v="10"/>
    <s v="D x E"/>
    <x v="1"/>
    <s v=""/>
  </r>
  <r>
    <s v="GST"/>
    <n v="10799"/>
    <s v="26.03.19"/>
    <s v="2019-0235"/>
    <x v="627"/>
    <x v="55"/>
    <m/>
    <m/>
    <n v="10"/>
    <s v="Qty column"/>
    <x v="1"/>
    <s v=""/>
  </r>
  <r>
    <s v="GST"/>
    <n v="10801"/>
    <s v="26.03.19"/>
    <s v="2019-0235"/>
    <x v="628"/>
    <x v="589"/>
    <m/>
    <m/>
    <n v="10"/>
    <s v="Qty column"/>
    <x v="1"/>
    <s v=""/>
  </r>
  <r>
    <s v="GST"/>
    <n v="10802"/>
    <s v="26.03.19"/>
    <s v="2019-0235"/>
    <x v="115"/>
    <x v="109"/>
    <n v="1"/>
    <n v="25"/>
    <n v="25"/>
    <s v="D x E"/>
    <x v="1"/>
    <s v=""/>
  </r>
  <r>
    <s v="GST"/>
    <n v="10803"/>
    <s v="26.03.19"/>
    <s v="2019-0235"/>
    <x v="629"/>
    <x v="108"/>
    <n v="1"/>
    <n v="25"/>
    <n v="25"/>
    <s v="D x E"/>
    <x v="1"/>
    <s v=""/>
  </r>
  <r>
    <s v="GST"/>
    <n v="10804"/>
    <s v="26.03.19"/>
    <s v="2019-0235"/>
    <x v="607"/>
    <x v="22"/>
    <n v="1"/>
    <n v="25"/>
    <n v="25"/>
    <s v="D x E"/>
    <x v="1"/>
    <s v=""/>
  </r>
  <r>
    <s v="GST"/>
    <n v="10805"/>
    <s v="26.03.19"/>
    <s v="2019-0235"/>
    <x v="630"/>
    <x v="590"/>
    <m/>
    <m/>
    <n v="20"/>
    <s v="Qty column"/>
    <x v="1"/>
    <s v=""/>
  </r>
  <r>
    <s v="GST"/>
    <n v="10807"/>
    <s v="26.03.19"/>
    <s v="2019-0235"/>
    <x v="46"/>
    <x v="46"/>
    <n v="1"/>
    <n v="20"/>
    <n v="20"/>
    <s v="D x E"/>
    <x v="1"/>
    <s v=""/>
  </r>
  <r>
    <s v="GST"/>
    <n v="10809"/>
    <s v="26.03.19"/>
    <s v="2019-0235"/>
    <x v="97"/>
    <x v="89"/>
    <m/>
    <m/>
    <n v="50"/>
    <s v="Qty column"/>
    <x v="1"/>
    <s v=""/>
  </r>
  <r>
    <s v="GST"/>
    <n v="10810"/>
    <s v="26.03.19"/>
    <s v="2019-0235"/>
    <x v="98"/>
    <x v="90"/>
    <m/>
    <m/>
    <n v="50"/>
    <s v="Qty column"/>
    <x v="1"/>
    <s v=""/>
  </r>
  <r>
    <s v="GST"/>
    <n v="10811"/>
    <s v="26.03.19"/>
    <s v="2019-0235"/>
    <x v="405"/>
    <x v="55"/>
    <m/>
    <m/>
    <n v="10"/>
    <s v="Qty column"/>
    <x v="1"/>
    <s v=""/>
  </r>
  <r>
    <s v="GST"/>
    <n v="10812"/>
    <s v="26.03.19"/>
    <s v="2019-0235"/>
    <x v="507"/>
    <x v="55"/>
    <m/>
    <m/>
    <n v="5"/>
    <s v="Qty column"/>
    <x v="1"/>
    <s v=""/>
  </r>
  <r>
    <s v="GST"/>
    <n v="10813"/>
    <s v="26.03.19"/>
    <s v="2019-0235"/>
    <x v="631"/>
    <x v="591"/>
    <m/>
    <m/>
    <n v="50"/>
    <s v="Qty column"/>
    <x v="1"/>
    <s v=""/>
  </r>
  <r>
    <s v="GST"/>
    <n v="10814"/>
    <s v="26.03.19"/>
    <s v="2019-0235"/>
    <x v="632"/>
    <x v="591"/>
    <m/>
    <m/>
    <n v="50"/>
    <s v="Qty column"/>
    <x v="1"/>
    <s v=""/>
  </r>
  <r>
    <s v="GST"/>
    <n v="10815"/>
    <s v="26.03.19"/>
    <s v="2019-0235"/>
    <x v="633"/>
    <x v="592"/>
    <m/>
    <m/>
    <n v="50"/>
    <s v="Qty column"/>
    <x v="1"/>
    <s v=""/>
  </r>
  <r>
    <s v="GST"/>
    <n v="10816"/>
    <s v="26.03.19"/>
    <s v="2019-0235"/>
    <x v="634"/>
    <x v="593"/>
    <m/>
    <m/>
    <n v="50"/>
    <s v="Qty column"/>
    <x v="1"/>
    <s v=""/>
  </r>
  <r>
    <s v="GST"/>
    <n v="10843"/>
    <s v="27.03.19"/>
    <s v="2019-0236"/>
    <x v="220"/>
    <x v="211"/>
    <n v="1"/>
    <n v="5"/>
    <n v="5"/>
    <s v="D x E"/>
    <x v="1"/>
    <s v=""/>
  </r>
  <r>
    <s v="GST"/>
    <n v="10845"/>
    <s v="27.03.19"/>
    <s v="2019-0236"/>
    <x v="80"/>
    <x v="75"/>
    <n v="1"/>
    <n v="4"/>
    <n v="4"/>
    <s v="D x E"/>
    <x v="1"/>
    <s v=""/>
  </r>
  <r>
    <s v="GST"/>
    <n v="10846"/>
    <s v="27.03.19"/>
    <s v="2019-0236"/>
    <x v="190"/>
    <x v="184"/>
    <n v="1"/>
    <n v="4"/>
    <n v="4"/>
    <s v="D x E"/>
    <x v="1"/>
    <s v=""/>
  </r>
  <r>
    <s v="GST"/>
    <n v="10848"/>
    <s v="27.03.19"/>
    <s v="2019-0236"/>
    <x v="437"/>
    <x v="22"/>
    <n v="2"/>
    <n v="6"/>
    <n v="12"/>
    <s v="D x E"/>
    <x v="1"/>
    <s v=""/>
  </r>
  <r>
    <s v="GST"/>
    <n v="10884"/>
    <s v="27.03.19"/>
    <s v="2019-0237"/>
    <x v="34"/>
    <x v="34"/>
    <n v="1"/>
    <n v="5"/>
    <n v="5"/>
    <s v="D x E"/>
    <x v="1"/>
    <s v=""/>
  </r>
  <r>
    <s v="GST"/>
    <n v="10887"/>
    <s v="27.03.19"/>
    <s v="2019-0237"/>
    <x v="227"/>
    <x v="217"/>
    <n v="1"/>
    <n v="4"/>
    <n v="4"/>
    <s v="D x E"/>
    <x v="1"/>
    <s v=""/>
  </r>
  <r>
    <s v="GST"/>
    <n v="10888"/>
    <s v="27.03.19"/>
    <s v="2019-0237"/>
    <x v="25"/>
    <x v="25"/>
    <n v="1"/>
    <n v="4"/>
    <n v="4"/>
    <s v="D x E"/>
    <x v="1"/>
    <s v=""/>
  </r>
  <r>
    <s v="GST"/>
    <n v="10889"/>
    <s v="27.03.19"/>
    <s v="2019-0237"/>
    <x v="187"/>
    <x v="181"/>
    <n v="1"/>
    <n v="4"/>
    <n v="4"/>
    <s v="D x E"/>
    <x v="1"/>
    <s v=""/>
  </r>
  <r>
    <s v="GST"/>
    <n v="10920"/>
    <s v="27.03.19"/>
    <s v="2019-0238"/>
    <x v="0"/>
    <x v="0"/>
    <n v="1"/>
    <n v="5"/>
    <n v="5"/>
    <s v="D x E"/>
    <x v="1"/>
    <s v=""/>
  </r>
  <r>
    <s v="GST"/>
    <n v="10922"/>
    <s v="27.03.19"/>
    <s v="2019-0238"/>
    <x v="227"/>
    <x v="217"/>
    <n v="2"/>
    <n v="4"/>
    <n v="8"/>
    <s v="D x E"/>
    <x v="1"/>
    <s v=""/>
  </r>
  <r>
    <s v="GST"/>
    <n v="10923"/>
    <s v="27.03.19"/>
    <s v="2019-0238"/>
    <x v="17"/>
    <x v="17"/>
    <n v="2"/>
    <n v="4"/>
    <n v="8"/>
    <s v="D x E"/>
    <x v="1"/>
    <s v=""/>
  </r>
  <r>
    <s v="GST"/>
    <n v="10924"/>
    <s v="27.03.19"/>
    <s v="2019-0238"/>
    <x v="439"/>
    <x v="426"/>
    <n v="1"/>
    <n v="4"/>
    <n v="4"/>
    <s v="D x E"/>
    <x v="1"/>
    <s v=""/>
  </r>
  <r>
    <s v="GST"/>
    <n v="10925"/>
    <s v="27.03.19"/>
    <s v="2019-0238"/>
    <x v="23"/>
    <x v="23"/>
    <n v="1"/>
    <n v="4"/>
    <n v="4"/>
    <s v="D x E"/>
    <x v="1"/>
    <s v=""/>
  </r>
  <r>
    <s v="GST"/>
    <n v="10926"/>
    <s v="27.03.19"/>
    <s v="2019-0238"/>
    <x v="155"/>
    <x v="295"/>
    <n v="1"/>
    <n v="4"/>
    <n v="4"/>
    <s v="D x E"/>
    <x v="1"/>
    <s v=""/>
  </r>
  <r>
    <s v="GST"/>
    <n v="10928"/>
    <s v="27.03.19"/>
    <s v="2019-0238"/>
    <x v="231"/>
    <x v="220"/>
    <n v="2"/>
    <n v="25"/>
    <n v="50"/>
    <s v="D x E"/>
    <x v="1"/>
    <s v=""/>
  </r>
  <r>
    <s v="GST"/>
    <n v="10945"/>
    <s v="27.03.19"/>
    <s v="2019-0238"/>
    <x v="56"/>
    <x v="10"/>
    <n v="10"/>
    <m/>
    <n v="83"/>
    <s v="Qty column"/>
    <x v="1"/>
    <s v=""/>
  </r>
  <r>
    <s v="GST"/>
    <n v="10966"/>
    <s v="27.03.19"/>
    <s v="2019-0239"/>
    <x v="608"/>
    <x v="578"/>
    <n v="1"/>
    <n v="5"/>
    <n v="5"/>
    <s v="D x E"/>
    <x v="1"/>
    <s v=""/>
  </r>
  <r>
    <s v="GST"/>
    <n v="10967"/>
    <s v="27.03.19"/>
    <s v="2019-0239"/>
    <x v="0"/>
    <x v="0"/>
    <n v="1"/>
    <n v="5"/>
    <n v="5"/>
    <s v="D x E"/>
    <x v="1"/>
    <s v=""/>
  </r>
  <r>
    <s v="GST"/>
    <n v="10968"/>
    <s v="27.03.19"/>
    <s v="2019-0239"/>
    <x v="11"/>
    <x v="11"/>
    <n v="1"/>
    <n v="5"/>
    <n v="5"/>
    <s v="D x E"/>
    <x v="1"/>
    <s v=""/>
  </r>
  <r>
    <s v="GST"/>
    <n v="10969"/>
    <s v="27.03.19"/>
    <s v="2019-0239"/>
    <x v="34"/>
    <x v="34"/>
    <n v="1"/>
    <n v="5"/>
    <n v="5"/>
    <s v="D x E"/>
    <x v="1"/>
    <s v=""/>
  </r>
  <r>
    <s v="GST"/>
    <n v="10970"/>
    <s v="27.03.19"/>
    <s v="2019-0239"/>
    <x v="1"/>
    <x v="1"/>
    <n v="1"/>
    <n v="5"/>
    <n v="5"/>
    <s v="D x E"/>
    <x v="1"/>
    <s v=""/>
  </r>
  <r>
    <s v="GST"/>
    <n v="10971"/>
    <s v="27.03.19"/>
    <s v="2019-0239"/>
    <x v="2"/>
    <x v="2"/>
    <n v="1"/>
    <n v="5"/>
    <n v="5"/>
    <s v="D x E"/>
    <x v="1"/>
    <s v=""/>
  </r>
  <r>
    <s v="GST"/>
    <n v="10972"/>
    <s v="27.03.19"/>
    <s v="2019-0239"/>
    <x v="68"/>
    <x v="64"/>
    <n v="1"/>
    <n v="5"/>
    <n v="5"/>
    <s v="D x E"/>
    <x v="1"/>
    <s v=""/>
  </r>
  <r>
    <s v="GST"/>
    <n v="10973"/>
    <s v="27.03.19"/>
    <s v="2019-0239"/>
    <x v="47"/>
    <x v="47"/>
    <n v="2"/>
    <n v="5"/>
    <n v="10"/>
    <s v="D x E"/>
    <x v="1"/>
    <s v=""/>
  </r>
  <r>
    <s v="GST"/>
    <n v="10974"/>
    <s v="27.03.19"/>
    <s v="2019-0239"/>
    <x v="136"/>
    <x v="167"/>
    <n v="1"/>
    <n v="5"/>
    <n v="5"/>
    <s v="D x E"/>
    <x v="1"/>
    <s v=""/>
  </r>
  <r>
    <s v="GST"/>
    <n v="10975"/>
    <s v="27.03.19"/>
    <s v="2019-0239"/>
    <x v="119"/>
    <x v="113"/>
    <n v="1"/>
    <n v="5"/>
    <n v="5"/>
    <s v="D x E"/>
    <x v="1"/>
    <s v=""/>
  </r>
  <r>
    <s v="GST"/>
    <n v="10976"/>
    <s v="27.03.19"/>
    <s v="2019-0239"/>
    <x v="169"/>
    <x v="43"/>
    <n v="1"/>
    <n v="5"/>
    <n v="5"/>
    <s v="D x E"/>
    <x v="1"/>
    <s v=""/>
  </r>
  <r>
    <s v="GST"/>
    <n v="10977"/>
    <s v="27.03.19"/>
    <s v="2019-0239"/>
    <x v="42"/>
    <x v="42"/>
    <n v="1"/>
    <n v="5"/>
    <n v="5"/>
    <s v="D x E"/>
    <x v="1"/>
    <s v=""/>
  </r>
  <r>
    <s v="GST"/>
    <n v="10978"/>
    <s v="27.03.19"/>
    <s v="2019-0239"/>
    <x v="108"/>
    <x v="102"/>
    <n v="1"/>
    <n v="5"/>
    <n v="5"/>
    <s v="D x E"/>
    <x v="1"/>
    <s v=""/>
  </r>
  <r>
    <s v="GST"/>
    <n v="10979"/>
    <s v="27.03.19"/>
    <s v="2019-0239"/>
    <x v="368"/>
    <x v="358"/>
    <n v="5"/>
    <n v="1"/>
    <n v="5"/>
    <s v="D x E"/>
    <x v="1"/>
    <s v=""/>
  </r>
  <r>
    <s v="GST"/>
    <n v="10980"/>
    <s v="27.03.19"/>
    <s v="2019-0239"/>
    <x v="229"/>
    <x v="219"/>
    <n v="1"/>
    <n v="5"/>
    <n v="5"/>
    <s v="D x E"/>
    <x v="1"/>
    <s v=""/>
  </r>
  <r>
    <s v="GST"/>
    <n v="10981"/>
    <s v="27.03.19"/>
    <s v="2019-0239"/>
    <x v="237"/>
    <x v="226"/>
    <n v="1"/>
    <n v="5"/>
    <n v="5"/>
    <s v="D x E"/>
    <x v="1"/>
    <s v=""/>
  </r>
  <r>
    <s v="GST"/>
    <n v="10982"/>
    <s v="27.03.19"/>
    <s v="2019-0239"/>
    <x v="411"/>
    <x v="405"/>
    <n v="1"/>
    <n v="5"/>
    <n v="5"/>
    <s v="D x E"/>
    <x v="1"/>
    <s v=""/>
  </r>
  <r>
    <s v="GST"/>
    <n v="10983"/>
    <s v="27.03.19"/>
    <s v="2019-0239"/>
    <x v="41"/>
    <x v="41"/>
    <n v="2"/>
    <n v="5"/>
    <n v="10"/>
    <s v="D x E"/>
    <x v="1"/>
    <s v=""/>
  </r>
  <r>
    <s v="GST"/>
    <n v="10984"/>
    <s v="27.03.19"/>
    <s v="2019-0239"/>
    <x v="78"/>
    <x v="73"/>
    <n v="1"/>
    <n v="5"/>
    <n v="5"/>
    <s v="D x E"/>
    <x v="1"/>
    <s v=""/>
  </r>
  <r>
    <s v="GST"/>
    <n v="10985"/>
    <s v="27.03.19"/>
    <s v="2019-0239"/>
    <x v="110"/>
    <x v="104"/>
    <n v="1"/>
    <n v="5"/>
    <n v="5"/>
    <s v="D x E"/>
    <x v="1"/>
    <s v=""/>
  </r>
  <r>
    <s v="GST"/>
    <n v="10986"/>
    <s v="27.03.19"/>
    <s v="2019-0239"/>
    <x v="79"/>
    <x v="74"/>
    <n v="2"/>
    <n v="5"/>
    <n v="10"/>
    <s v="D x E"/>
    <x v="1"/>
    <s v=""/>
  </r>
  <r>
    <s v="GST"/>
    <n v="11014"/>
    <s v="27.03.19"/>
    <s v="2019-0240"/>
    <x v="11"/>
    <x v="11"/>
    <n v="1"/>
    <n v="5"/>
    <n v="5"/>
    <s v="D x E"/>
    <x v="1"/>
    <s v=""/>
  </r>
  <r>
    <s v="GST"/>
    <n v="11015"/>
    <s v="27.03.19"/>
    <s v="2019-0240"/>
    <x v="2"/>
    <x v="2"/>
    <n v="1"/>
    <n v="5"/>
    <n v="5"/>
    <s v="D x E"/>
    <x v="1"/>
    <s v=""/>
  </r>
  <r>
    <s v="GST"/>
    <n v="11016"/>
    <s v="27.03.19"/>
    <s v="2019-0240"/>
    <x v="5"/>
    <x v="5"/>
    <n v="4"/>
    <n v="1"/>
    <n v="4"/>
    <s v="D x E"/>
    <x v="1"/>
    <s v=""/>
  </r>
  <r>
    <s v="GST"/>
    <n v="11017"/>
    <s v="27.03.19"/>
    <s v="2019-0240"/>
    <x v="55"/>
    <x v="54"/>
    <n v="1"/>
    <n v="5"/>
    <n v="5"/>
    <s v="D x E"/>
    <x v="1"/>
    <s v=""/>
  </r>
  <r>
    <s v="GST"/>
    <n v="11018"/>
    <s v="27.03.19"/>
    <s v="2019-0240"/>
    <x v="55"/>
    <x v="54"/>
    <n v="2"/>
    <n v="1"/>
    <n v="2"/>
    <s v="D x E"/>
    <x v="1"/>
    <s v=""/>
  </r>
  <r>
    <s v="GST"/>
    <n v="11019"/>
    <s v="27.03.19"/>
    <s v="2019-0240"/>
    <x v="635"/>
    <x v="478"/>
    <n v="1"/>
    <n v="1"/>
    <n v="1"/>
    <s v="D x E"/>
    <x v="1"/>
    <s v=""/>
  </r>
  <r>
    <s v="GST"/>
    <n v="11020"/>
    <s v="27.03.19"/>
    <s v="2019-0240"/>
    <x v="15"/>
    <x v="15"/>
    <n v="1"/>
    <n v="5"/>
    <n v="5"/>
    <s v="D x E"/>
    <x v="1"/>
    <s v=""/>
  </r>
  <r>
    <s v="GST"/>
    <n v="11021"/>
    <s v="27.03.19"/>
    <s v="2019-0240"/>
    <x v="220"/>
    <x v="211"/>
    <n v="1"/>
    <n v="5"/>
    <n v="5"/>
    <s v="D x E"/>
    <x v="1"/>
    <s v=""/>
  </r>
  <r>
    <s v="GST"/>
    <n v="11023"/>
    <s v="27.03.19"/>
    <s v="2019-0240"/>
    <x v="227"/>
    <x v="217"/>
    <n v="1"/>
    <n v="4"/>
    <n v="4"/>
    <s v="D x E"/>
    <x v="1"/>
    <s v=""/>
  </r>
  <r>
    <s v="GST"/>
    <n v="11024"/>
    <s v="27.03.19"/>
    <s v="2019-0240"/>
    <x v="16"/>
    <x v="16"/>
    <n v="1"/>
    <n v="4"/>
    <n v="4"/>
    <s v="D x E"/>
    <x v="1"/>
    <s v=""/>
  </r>
  <r>
    <s v="GST"/>
    <n v="11025"/>
    <s v="27.03.19"/>
    <s v="2019-0240"/>
    <x v="17"/>
    <x v="17"/>
    <n v="2"/>
    <n v="4"/>
    <n v="8"/>
    <s v="D x E"/>
    <x v="1"/>
    <s v=""/>
  </r>
  <r>
    <s v="GST"/>
    <n v="11026"/>
    <s v="27.03.19"/>
    <s v="2019-0240"/>
    <x v="256"/>
    <x v="242"/>
    <n v="1"/>
    <n v="4"/>
    <n v="4"/>
    <s v="D x E"/>
    <x v="1"/>
    <s v=""/>
  </r>
  <r>
    <s v="GST"/>
    <n v="11027"/>
    <s v="27.03.19"/>
    <s v="2019-0240"/>
    <x v="19"/>
    <x v="19"/>
    <n v="2"/>
    <n v="4"/>
    <n v="8"/>
    <s v="D x E"/>
    <x v="1"/>
    <s v=""/>
  </r>
  <r>
    <s v="GST"/>
    <n v="11028"/>
    <s v="27.03.19"/>
    <s v="2019-0240"/>
    <x v="184"/>
    <x v="177"/>
    <n v="1"/>
    <n v="4"/>
    <n v="4"/>
    <s v="D x E"/>
    <x v="1"/>
    <s v=""/>
  </r>
  <r>
    <s v="GST"/>
    <n v="11029"/>
    <s v="27.03.19"/>
    <s v="2019-0240"/>
    <x v="469"/>
    <x v="478"/>
    <n v="1"/>
    <n v="4"/>
    <n v="4"/>
    <s v="D x E"/>
    <x v="1"/>
    <s v=""/>
  </r>
  <r>
    <s v="GST"/>
    <n v="11030"/>
    <s v="27.03.19"/>
    <s v="2019-0240"/>
    <x v="506"/>
    <x v="503"/>
    <n v="1"/>
    <n v="4"/>
    <n v="4"/>
    <s v="D x E"/>
    <x v="1"/>
    <s v=""/>
  </r>
  <r>
    <s v="GST"/>
    <n v="11031"/>
    <s v="27.03.19"/>
    <s v="2019-0240"/>
    <x v="506"/>
    <x v="503"/>
    <n v="1"/>
    <n v="4"/>
    <n v="4"/>
    <s v="D x E"/>
    <x v="1"/>
    <s v=""/>
  </r>
  <r>
    <s v="GST"/>
    <n v="11032"/>
    <s v="27.03.19"/>
    <s v="2019-0240"/>
    <x v="636"/>
    <x v="162"/>
    <n v="2"/>
    <n v="4"/>
    <n v="8"/>
    <s v="D x E"/>
    <x v="1"/>
    <s v=""/>
  </r>
  <r>
    <s v="GST"/>
    <n v="11033"/>
    <s v="27.03.19"/>
    <s v="2019-0240"/>
    <x v="216"/>
    <x v="208"/>
    <n v="1"/>
    <n v="1"/>
    <n v="1"/>
    <s v="D x E"/>
    <x v="1"/>
    <s v=""/>
  </r>
  <r>
    <s v="GST"/>
    <n v="11034"/>
    <s v="27.03.19"/>
    <s v="2019-0240"/>
    <x v="187"/>
    <x v="181"/>
    <n v="1"/>
    <n v="4"/>
    <n v="4"/>
    <s v="D x E"/>
    <x v="1"/>
    <s v=""/>
  </r>
  <r>
    <s v="GST"/>
    <n v="11035"/>
    <s v="27.03.19"/>
    <s v="2019-0240"/>
    <x v="20"/>
    <x v="20"/>
    <n v="1"/>
    <n v="4"/>
    <n v="4"/>
    <s v="D x E"/>
    <x v="1"/>
    <s v=""/>
  </r>
  <r>
    <s v="GST"/>
    <n v="11036"/>
    <s v="27.03.19"/>
    <s v="2019-0240"/>
    <x v="21"/>
    <x v="21"/>
    <n v="1"/>
    <n v="4"/>
    <n v="4"/>
    <s v="D x E"/>
    <x v="1"/>
    <s v=""/>
  </r>
  <r>
    <s v="GST"/>
    <n v="11037"/>
    <s v="27.03.19"/>
    <s v="2019-0240"/>
    <x v="228"/>
    <x v="218"/>
    <n v="1"/>
    <n v="4"/>
    <n v="4"/>
    <s v="D x E"/>
    <x v="1"/>
    <s v=""/>
  </r>
  <r>
    <s v="GST"/>
    <n v="11038"/>
    <s v="27.03.19"/>
    <s v="2019-0240"/>
    <x v="190"/>
    <x v="184"/>
    <n v="1"/>
    <n v="4"/>
    <n v="4"/>
    <s v="D x E"/>
    <x v="1"/>
    <s v=""/>
  </r>
  <r>
    <s v="GST"/>
    <n v="11039"/>
    <s v="27.03.19"/>
    <s v="2019-0240"/>
    <x v="190"/>
    <x v="184"/>
    <n v="2"/>
    <n v="1"/>
    <n v="2"/>
    <s v="D x E"/>
    <x v="1"/>
    <s v=""/>
  </r>
  <r>
    <s v="GST"/>
    <n v="11065"/>
    <s v="27.03.19"/>
    <s v="2019-0241"/>
    <x v="637"/>
    <x v="44"/>
    <n v="1"/>
    <n v="25"/>
    <n v="25"/>
    <s v="D x E"/>
    <x v="1"/>
    <s v=""/>
  </r>
  <r>
    <s v="GST"/>
    <n v="11066"/>
    <s v="27.03.19"/>
    <s v="2019-0241"/>
    <x v="341"/>
    <x v="320"/>
    <n v="1"/>
    <n v="25"/>
    <n v="25"/>
    <s v="D x E"/>
    <x v="1"/>
    <s v=""/>
  </r>
  <r>
    <s v="GST"/>
    <n v="11067"/>
    <s v="27.03.19"/>
    <s v="2019-0241"/>
    <x v="114"/>
    <x v="108"/>
    <n v="1"/>
    <n v="25"/>
    <n v="25"/>
    <s v="D x E"/>
    <x v="1"/>
    <s v=""/>
  </r>
  <r>
    <s v="GST"/>
    <n v="11068"/>
    <s v="27.03.19"/>
    <s v="2019-0241"/>
    <x v="332"/>
    <x v="109"/>
    <n v="1"/>
    <n v="25"/>
    <n v="25"/>
    <s v="D x E"/>
    <x v="1"/>
    <s v=""/>
  </r>
  <r>
    <s v="GST"/>
    <n v="11070"/>
    <s v="27.03.19"/>
    <s v="2019-0241"/>
    <x v="22"/>
    <x v="22"/>
    <n v="1"/>
    <n v="2"/>
    <n v="2"/>
    <s v="D x E"/>
    <x v="1"/>
    <s v=""/>
  </r>
  <r>
    <s v="GST"/>
    <n v="11072"/>
    <s v="27.03.19"/>
    <s v="2019-0241"/>
    <x v="365"/>
    <x v="357"/>
    <n v="2"/>
    <n v="1"/>
    <n v="2"/>
    <s v="D x E"/>
    <x v="1"/>
    <s v=""/>
  </r>
  <r>
    <s v="GST"/>
    <n v="11074"/>
    <s v="27.03.19"/>
    <s v="2019-0241"/>
    <x v="178"/>
    <x v="174"/>
    <n v="1"/>
    <m/>
    <n v="50"/>
    <s v="Qty column"/>
    <x v="1"/>
    <s v=""/>
  </r>
  <r>
    <s v="GST"/>
    <n v="11075"/>
    <s v="27.03.19"/>
    <s v="2019-0241"/>
    <x v="349"/>
    <x v="335"/>
    <m/>
    <m/>
    <n v="50"/>
    <s v="Qty column"/>
    <x v="1"/>
    <s v=""/>
  </r>
  <r>
    <s v="GST"/>
    <n v="11077"/>
    <s v="27.03.19"/>
    <s v="2019-0241"/>
    <x v="45"/>
    <x v="45"/>
    <n v="2"/>
    <n v="25"/>
    <n v="50"/>
    <s v="D x E"/>
    <x v="1"/>
    <s v=""/>
  </r>
  <r>
    <s v="GST"/>
    <n v="11078"/>
    <s v="27.03.19"/>
    <s v="2019-0241"/>
    <x v="46"/>
    <x v="46"/>
    <n v="1"/>
    <n v="20"/>
    <n v="20"/>
    <s v="D x E"/>
    <x v="1"/>
    <s v=""/>
  </r>
  <r>
    <s v="GST"/>
    <n v="11080"/>
    <s v="27.03.19"/>
    <s v="2019-0241"/>
    <x v="251"/>
    <x v="237"/>
    <n v="1"/>
    <n v="6"/>
    <n v="6"/>
    <s v="D x E"/>
    <x v="1"/>
    <s v=""/>
  </r>
  <r>
    <s v="GST"/>
    <n v="11082"/>
    <s v="27.03.19"/>
    <s v="2019-0241"/>
    <x v="87"/>
    <x v="81"/>
    <n v="1"/>
    <n v="5"/>
    <n v="5"/>
    <s v="D x E"/>
    <x v="1"/>
    <s v=""/>
  </r>
  <r>
    <s v="GST"/>
    <n v="11083"/>
    <s v="27.03.19"/>
    <s v="2019-0241"/>
    <x v="219"/>
    <x v="210"/>
    <n v="1"/>
    <n v="5"/>
    <n v="5"/>
    <s v="D x E"/>
    <x v="1"/>
    <s v=""/>
  </r>
  <r>
    <s v="GST"/>
    <n v="11085"/>
    <s v="27.03.19"/>
    <s v="2019-0241"/>
    <x v="310"/>
    <x v="300"/>
    <n v="1"/>
    <n v="50"/>
    <n v="50"/>
    <s v="D x E"/>
    <x v="1"/>
    <s v=""/>
  </r>
  <r>
    <s v="GST"/>
    <n v="11086"/>
    <s v="27.03.19"/>
    <s v="2019-0241"/>
    <x v="339"/>
    <x v="325"/>
    <n v="5"/>
    <n v="20"/>
    <n v="100"/>
    <s v="D x E"/>
    <x v="1"/>
    <s v=""/>
  </r>
  <r>
    <s v="GST"/>
    <n v="11110"/>
    <s v="27.03.19"/>
    <s v="2019-0242"/>
    <x v="389"/>
    <x v="69"/>
    <n v="4"/>
    <n v="5"/>
    <n v="20"/>
    <s v="D x E"/>
    <x v="1"/>
    <s v=""/>
  </r>
  <r>
    <s v="GST"/>
    <n v="11111"/>
    <s v="27.03.19"/>
    <s v="2019-0242"/>
    <x v="620"/>
    <x v="263"/>
    <n v="4"/>
    <n v="1"/>
    <n v="4"/>
    <s v="D x E"/>
    <x v="1"/>
    <s v=""/>
  </r>
  <r>
    <s v="GST"/>
    <n v="11113"/>
    <s v="27.03.19"/>
    <s v="2019-0242"/>
    <x v="227"/>
    <x v="217"/>
    <n v="2"/>
    <n v="4"/>
    <n v="8"/>
    <s v="D x E"/>
    <x v="1"/>
    <s v=""/>
  </r>
  <r>
    <s v="GST"/>
    <n v="11114"/>
    <s v="27.03.19"/>
    <s v="2019-0242"/>
    <x v="356"/>
    <x v="342"/>
    <n v="1"/>
    <n v="4"/>
    <n v="4"/>
    <s v="D x E"/>
    <x v="1"/>
    <s v=""/>
  </r>
  <r>
    <s v="GST"/>
    <n v="11115"/>
    <s v="27.03.19"/>
    <s v="2019-0242"/>
    <x v="185"/>
    <x v="178"/>
    <n v="2"/>
    <n v="4"/>
    <n v="8"/>
    <s v="D x E"/>
    <x v="1"/>
    <s v=""/>
  </r>
  <r>
    <s v="GST"/>
    <n v="11116"/>
    <s v="27.03.19"/>
    <s v="2019-0242"/>
    <x v="60"/>
    <x v="57"/>
    <n v="1"/>
    <n v="4"/>
    <n v="4"/>
    <s v="D x E"/>
    <x v="1"/>
    <s v=""/>
  </r>
  <r>
    <s v="GST"/>
    <n v="11117"/>
    <s v="27.03.19"/>
    <s v="2019-0242"/>
    <x v="234"/>
    <x v="222"/>
    <n v="1"/>
    <n v="4"/>
    <n v="4"/>
    <s v="D x E"/>
    <x v="1"/>
    <s v=""/>
  </r>
  <r>
    <s v="GST"/>
    <n v="11118"/>
    <s v="27.03.19"/>
    <s v="2019-0242"/>
    <x v="20"/>
    <x v="20"/>
    <n v="1"/>
    <n v="4"/>
    <n v="4"/>
    <s v="D x E"/>
    <x v="1"/>
    <s v=""/>
  </r>
  <r>
    <s v="GST"/>
    <n v="11161"/>
    <s v="27.03.19"/>
    <s v="2019-0243"/>
    <x v="47"/>
    <x v="96"/>
    <m/>
    <m/>
    <n v="5"/>
    <s v="Qty column"/>
    <x v="1"/>
    <s v=""/>
  </r>
  <r>
    <s v="GST"/>
    <n v="11163"/>
    <s v="27.03.19"/>
    <s v="2019-0243"/>
    <x v="47"/>
    <x v="127"/>
    <n v="1"/>
    <m/>
    <n v="5"/>
    <s v="Qty column"/>
    <x v="1"/>
    <s v=""/>
  </r>
  <r>
    <s v="GST"/>
    <n v="11165"/>
    <s v="27.03.19"/>
    <s v="2019-0243"/>
    <x v="132"/>
    <x v="125"/>
    <m/>
    <m/>
    <n v="5"/>
    <s v="Qty column"/>
    <x v="1"/>
    <s v=""/>
  </r>
  <r>
    <s v="GST"/>
    <n v="11166"/>
    <s v="27.03.19"/>
    <s v="2019-0243"/>
    <x v="245"/>
    <x v="234"/>
    <n v="1"/>
    <n v="10"/>
    <n v="10"/>
    <s v="D x E"/>
    <x v="1"/>
    <s v=""/>
  </r>
  <r>
    <s v="GST"/>
    <n v="11167"/>
    <s v="27.03.19"/>
    <s v="2019-0243"/>
    <x v="105"/>
    <x v="241"/>
    <m/>
    <m/>
    <n v="5"/>
    <s v="Qty column"/>
    <x v="1"/>
    <s v=""/>
  </r>
  <r>
    <s v="GST"/>
    <n v="11168"/>
    <s v="27.03.19"/>
    <s v="2019-0243"/>
    <x v="133"/>
    <x v="126"/>
    <n v="1"/>
    <m/>
    <n v="5"/>
    <s v="Qty column"/>
    <x v="1"/>
    <s v=""/>
  </r>
  <r>
    <s v="GST"/>
    <n v="11170"/>
    <s v="27.03.19"/>
    <s v="2019-0243"/>
    <x v="231"/>
    <x v="220"/>
    <n v="2"/>
    <n v="25"/>
    <n v="50"/>
    <s v="D x E"/>
    <x v="1"/>
    <s v=""/>
  </r>
  <r>
    <s v="GST"/>
    <n v="11172"/>
    <s v="27.03.19"/>
    <s v="2019-0243"/>
    <x v="174"/>
    <x v="171"/>
    <m/>
    <m/>
    <n v="500"/>
    <s v="Qty column"/>
    <x v="1"/>
    <s v=""/>
  </r>
  <r>
    <s v="GST"/>
    <n v="11174"/>
    <s v="27.03.19"/>
    <s v="2019-0243"/>
    <x v="638"/>
    <x v="320"/>
    <m/>
    <m/>
    <n v="25"/>
    <s v="Qty column"/>
    <x v="1"/>
    <s v=""/>
  </r>
  <r>
    <s v="GST"/>
    <n v="11177"/>
    <s v="27.03.19"/>
    <s v="2019-0243"/>
    <x v="44"/>
    <x v="44"/>
    <m/>
    <m/>
    <n v="25"/>
    <s v="Qty column"/>
    <x v="1"/>
    <s v=""/>
  </r>
  <r>
    <s v="GST"/>
    <n v="11179"/>
    <s v="27.03.19"/>
    <s v="2019-0243"/>
    <x v="478"/>
    <x v="482"/>
    <n v="1"/>
    <m/>
    <n v="25"/>
    <s v="Qty column"/>
    <x v="1"/>
    <s v=""/>
  </r>
  <r>
    <s v="GST"/>
    <n v="11181"/>
    <s v="27.03.19"/>
    <s v="2019-0243"/>
    <x v="203"/>
    <x v="196"/>
    <m/>
    <m/>
    <n v="10"/>
    <s v="Qty column"/>
    <x v="1"/>
    <s v=""/>
  </r>
  <r>
    <s v="GST"/>
    <n v="11183"/>
    <s v="27.03.19"/>
    <s v="2019-0243"/>
    <x v="112"/>
    <x v="288"/>
    <n v="1"/>
    <n v="50"/>
    <n v="50"/>
    <s v="D x E"/>
    <x v="1"/>
    <s v=""/>
  </r>
  <r>
    <s v="GST"/>
    <n v="11185"/>
    <s v="27.03.19"/>
    <s v="2019-0243"/>
    <x v="639"/>
    <x v="51"/>
    <n v="1"/>
    <n v="10"/>
    <n v="10"/>
    <s v="D x E"/>
    <x v="1"/>
    <s v=""/>
  </r>
  <r>
    <s v="GST"/>
    <n v="11187"/>
    <s v="27.03.19"/>
    <s v="2019-0243"/>
    <x v="159"/>
    <x v="155"/>
    <n v="1"/>
    <n v="6"/>
    <n v="6"/>
    <s v="D x E"/>
    <x v="1"/>
    <s v=""/>
  </r>
  <r>
    <s v="GST"/>
    <n v="11188"/>
    <s v="27.03.19"/>
    <s v="2019-0243"/>
    <x v="429"/>
    <x v="415"/>
    <n v="1"/>
    <m/>
    <n v="4"/>
    <s v="Qty column"/>
    <x v="1"/>
    <s v=""/>
  </r>
  <r>
    <s v="GST"/>
    <n v="11190"/>
    <s v="27.03.19"/>
    <s v="2019-0243"/>
    <x v="16"/>
    <x v="16"/>
    <n v="1"/>
    <n v="4"/>
    <n v="4"/>
    <s v="D x E"/>
    <x v="1"/>
    <s v=""/>
  </r>
  <r>
    <s v="GST"/>
    <n v="11191"/>
    <s v="27.03.19"/>
    <s v="2019-0243"/>
    <x v="17"/>
    <x v="17"/>
    <n v="1"/>
    <n v="4"/>
    <n v="4"/>
    <s v="D x E"/>
    <x v="1"/>
    <s v=""/>
  </r>
  <r>
    <s v="GST"/>
    <n v="11192"/>
    <s v="27.03.19"/>
    <s v="2019-0243"/>
    <x v="18"/>
    <x v="18"/>
    <n v="1"/>
    <n v="4"/>
    <n v="4"/>
    <s v="D x E"/>
    <x v="1"/>
    <s v=""/>
  </r>
  <r>
    <s v="GST"/>
    <n v="11193"/>
    <s v="27.03.19"/>
    <s v="2019-0243"/>
    <x v="19"/>
    <x v="19"/>
    <n v="1"/>
    <n v="4"/>
    <n v="4"/>
    <s v="D x E"/>
    <x v="1"/>
    <s v=""/>
  </r>
  <r>
    <s v="GST"/>
    <n v="11194"/>
    <s v="27.03.19"/>
    <s v="2019-0243"/>
    <x v="53"/>
    <x v="473"/>
    <n v="1"/>
    <n v="4"/>
    <n v="4"/>
    <s v="D x E"/>
    <x v="1"/>
    <s v=""/>
  </r>
  <r>
    <s v="GST"/>
    <n v="11195"/>
    <s v="27.03.19"/>
    <s v="2019-0243"/>
    <x v="259"/>
    <x v="245"/>
    <n v="1"/>
    <n v="4"/>
    <n v="4"/>
    <s v="D x E"/>
    <x v="1"/>
    <s v=""/>
  </r>
  <r>
    <s v="GST"/>
    <n v="11196"/>
    <s v="27.03.19"/>
    <s v="2019-0243"/>
    <x v="60"/>
    <x v="57"/>
    <n v="1"/>
    <n v="4"/>
    <n v="4"/>
    <s v="D x E"/>
    <x v="1"/>
    <s v=""/>
  </r>
  <r>
    <s v="GST"/>
    <n v="11197"/>
    <s v="27.03.19"/>
    <s v="2019-0243"/>
    <x v="151"/>
    <x v="143"/>
    <n v="1"/>
    <n v="4"/>
    <n v="4"/>
    <s v="D x E"/>
    <x v="1"/>
    <s v=""/>
  </r>
  <r>
    <s v="GST"/>
    <n v="11198"/>
    <s v="27.03.19"/>
    <s v="2019-0243"/>
    <x v="228"/>
    <x v="218"/>
    <n v="1"/>
    <n v="4"/>
    <n v="4"/>
    <s v="D x E"/>
    <x v="1"/>
    <s v=""/>
  </r>
  <r>
    <s v="GST"/>
    <n v="11200"/>
    <s v="27.03.19"/>
    <s v="2019-0243"/>
    <x v="640"/>
    <x v="594"/>
    <m/>
    <m/>
    <n v="2"/>
    <s v="Qty column"/>
    <x v="1"/>
    <s v=""/>
  </r>
  <r>
    <s v="GST"/>
    <n v="11201"/>
    <s v="27.03.19"/>
    <s v="2019-0243"/>
    <x v="2"/>
    <x v="2"/>
    <n v="1"/>
    <m/>
    <n v="2"/>
    <s v="Qty column"/>
    <x v="1"/>
    <s v=""/>
  </r>
  <r>
    <s v="GST"/>
    <n v="11202"/>
    <s v="27.03.19"/>
    <s v="2019-0243"/>
    <x v="193"/>
    <x v="186"/>
    <n v="1"/>
    <m/>
    <n v="3"/>
    <s v="Qty column"/>
    <x v="1"/>
    <s v=""/>
  </r>
  <r>
    <s v="GST"/>
    <n v="11203"/>
    <s v="27.03.19"/>
    <s v="2019-0243"/>
    <x v="87"/>
    <x v="81"/>
    <n v="1"/>
    <n v="5"/>
    <n v="5"/>
    <s v="D x E"/>
    <x v="1"/>
    <s v=""/>
  </r>
  <r>
    <s v="GST"/>
    <n v="11204"/>
    <s v="27.03.19"/>
    <s v="2019-0243"/>
    <x v="119"/>
    <x v="113"/>
    <m/>
    <m/>
    <n v="3"/>
    <s v="Qty column"/>
    <x v="1"/>
    <s v=""/>
  </r>
  <r>
    <s v="GST"/>
    <n v="11205"/>
    <s v="27.03.19"/>
    <s v="2019-0243"/>
    <x v="112"/>
    <x v="106"/>
    <n v="1"/>
    <n v="5"/>
    <n v="5"/>
    <s v="D x E"/>
    <x v="1"/>
    <s v=""/>
  </r>
  <r>
    <s v="GST"/>
    <n v="11206"/>
    <s v="27.03.19"/>
    <s v="2019-0243"/>
    <x v="641"/>
    <x v="472"/>
    <n v="1"/>
    <m/>
    <n v="2"/>
    <s v="Qty column"/>
    <x v="1"/>
    <s v=""/>
  </r>
  <r>
    <s v="GST"/>
    <n v="11207"/>
    <s v="27.03.19"/>
    <s v="2019-0243"/>
    <x v="229"/>
    <x v="219"/>
    <n v="2"/>
    <n v="5"/>
    <n v="10"/>
    <s v="D x E"/>
    <x v="1"/>
    <s v=""/>
  </r>
  <r>
    <s v="GST"/>
    <n v="11208"/>
    <s v="27.03.19"/>
    <s v="2019-0243"/>
    <x v="582"/>
    <x v="553"/>
    <m/>
    <m/>
    <n v="2"/>
    <s v="Qty column"/>
    <x v="1"/>
    <s v=""/>
  </r>
  <r>
    <s v="GST"/>
    <n v="11209"/>
    <s v="27.03.19"/>
    <s v="2019-0243"/>
    <x v="76"/>
    <x v="71"/>
    <n v="1"/>
    <n v="5"/>
    <n v="5"/>
    <s v="D x E"/>
    <x v="1"/>
    <s v=""/>
  </r>
  <r>
    <s v="GST"/>
    <n v="11210"/>
    <s v="27.03.19"/>
    <s v="2019-0243"/>
    <x v="391"/>
    <x v="258"/>
    <n v="1"/>
    <n v="5"/>
    <n v="5"/>
    <s v="D x E"/>
    <x v="1"/>
    <s v=""/>
  </r>
  <r>
    <s v="GST"/>
    <n v="11211"/>
    <s v="27.03.19"/>
    <s v="2019-0243"/>
    <x v="222"/>
    <x v="165"/>
    <n v="1"/>
    <n v="5"/>
    <n v="5"/>
    <s v="D x E"/>
    <x v="1"/>
    <s v=""/>
  </r>
  <r>
    <s v="GST"/>
    <n v="11212"/>
    <s v="27.03.19"/>
    <s v="2019-0243"/>
    <x v="467"/>
    <x v="476"/>
    <n v="1"/>
    <m/>
    <n v="2"/>
    <s v="Qty column"/>
    <x v="1"/>
    <s v=""/>
  </r>
  <r>
    <s v="GST"/>
    <n v="11214"/>
    <s v="27.03.19"/>
    <s v="2019-0243"/>
    <x v="22"/>
    <x v="22"/>
    <n v="2"/>
    <n v="2"/>
    <n v="4"/>
    <s v="D x E"/>
    <x v="1"/>
    <s v=""/>
  </r>
  <r>
    <s v="GST"/>
    <n v="11215"/>
    <s v="27.03.19"/>
    <s v="2019-0243"/>
    <x v="642"/>
    <x v="55"/>
    <m/>
    <m/>
    <n v="5"/>
    <s v="Qty column"/>
    <x v="1"/>
    <s v=""/>
  </r>
  <r>
    <s v="GST"/>
    <n v="11216"/>
    <s v="27.03.19"/>
    <s v="2019-0243"/>
    <x v="405"/>
    <x v="55"/>
    <m/>
    <m/>
    <n v="10"/>
    <s v="Qty column"/>
    <x v="1"/>
    <s v=""/>
  </r>
  <r>
    <s v="GST"/>
    <n v="11218"/>
    <s v="27.03.19"/>
    <s v="2019-0243"/>
    <x v="254"/>
    <x v="595"/>
    <n v="1"/>
    <m/>
    <n v="1"/>
    <s v="Qty column"/>
    <x v="1"/>
    <s v=""/>
  </r>
  <r>
    <s v="GST"/>
    <n v="11219"/>
    <s v="27.03.19"/>
    <s v="2019-0243"/>
    <x v="357"/>
    <x v="344"/>
    <m/>
    <m/>
    <n v="1"/>
    <s v="Qty column"/>
    <x v="1"/>
    <s v=""/>
  </r>
  <r>
    <s v="GST"/>
    <n v="11220"/>
    <s v="27.03.19"/>
    <s v="2019-0243"/>
    <x v="643"/>
    <x v="406"/>
    <m/>
    <m/>
    <n v="2"/>
    <s v="Qty column"/>
    <x v="1"/>
    <s v=""/>
  </r>
  <r>
    <s v="GST"/>
    <n v="11221"/>
    <s v="27.03.19"/>
    <s v="2019-0243"/>
    <x v="644"/>
    <x v="596"/>
    <m/>
    <m/>
    <n v="10"/>
    <s v="Qty column"/>
    <x v="1"/>
    <s v=""/>
  </r>
  <r>
    <s v="GST"/>
    <n v="11252"/>
    <s v="27.03.19"/>
    <s v="2019-0244"/>
    <x v="219"/>
    <x v="210"/>
    <n v="1"/>
    <n v="5"/>
    <n v="5"/>
    <s v="D x E"/>
    <x v="1"/>
    <s v=""/>
  </r>
  <r>
    <s v="GST"/>
    <n v="11253"/>
    <s v="27.03.19"/>
    <s v="2019-0244"/>
    <x v="69"/>
    <x v="65"/>
    <n v="1"/>
    <n v="5"/>
    <n v="5"/>
    <s v="D x E"/>
    <x v="1"/>
    <s v=""/>
  </r>
  <r>
    <s v="GST"/>
    <n v="11254"/>
    <s v="27.03.19"/>
    <s v="2019-0244"/>
    <x v="169"/>
    <x v="43"/>
    <n v="1"/>
    <n v="5"/>
    <n v="5"/>
    <s v="D x E"/>
    <x v="1"/>
    <s v=""/>
  </r>
  <r>
    <s v="GST"/>
    <n v="11293"/>
    <s v="6.3.19"/>
    <s v="2019-0245"/>
    <x v="255"/>
    <x v="55"/>
    <n v="8"/>
    <n v="10"/>
    <n v="80"/>
    <s v="D x E"/>
    <x v="1"/>
    <s v=""/>
  </r>
  <r>
    <s v="GST"/>
    <n v="11334"/>
    <s v="27.03.19"/>
    <s v="2019-0246"/>
    <x v="171"/>
    <x v="166"/>
    <n v="1"/>
    <m/>
    <n v="2"/>
    <s v="Qty column"/>
    <x v="1"/>
    <s v=""/>
  </r>
  <r>
    <s v="GST"/>
    <n v="11335"/>
    <s v="27.03.19"/>
    <s v="2019-0246"/>
    <x v="79"/>
    <x v="74"/>
    <n v="1"/>
    <n v="5"/>
    <n v="5"/>
    <s v="D x E"/>
    <x v="1"/>
    <s v=""/>
  </r>
  <r>
    <s v="GST"/>
    <n v="11336"/>
    <s v="27.03.19"/>
    <s v="2019-0246"/>
    <x v="592"/>
    <x v="561"/>
    <n v="1"/>
    <m/>
    <n v="2"/>
    <s v="Qty column"/>
    <x v="1"/>
    <s v=""/>
  </r>
  <r>
    <s v="GST"/>
    <n v="11337"/>
    <s v="27.03.19"/>
    <s v="2019-0246"/>
    <x v="196"/>
    <x v="189"/>
    <m/>
    <m/>
    <n v="1"/>
    <s v="Qty column"/>
    <x v="1"/>
    <s v=""/>
  </r>
  <r>
    <s v="GST"/>
    <n v="11338"/>
    <s v="27.03.19"/>
    <s v="2019-0246"/>
    <x v="222"/>
    <x v="165"/>
    <m/>
    <m/>
    <n v="2"/>
    <s v="Qty column"/>
    <x v="1"/>
    <s v=""/>
  </r>
  <r>
    <s v="GST"/>
    <n v="11339"/>
    <s v="27.03.19"/>
    <s v="2019-0246"/>
    <x v="0"/>
    <x v="0"/>
    <m/>
    <m/>
    <n v="2"/>
    <s v="Qty column"/>
    <x v="1"/>
    <s v=""/>
  </r>
  <r>
    <s v="GST"/>
    <n v="11341"/>
    <s v="27.03.19"/>
    <s v="2019-0246"/>
    <x v="17"/>
    <x v="17"/>
    <n v="1"/>
    <n v="4"/>
    <n v="4"/>
    <s v="D x E"/>
    <x v="1"/>
    <s v=""/>
  </r>
  <r>
    <s v="GST"/>
    <n v="11342"/>
    <s v="27.03.19"/>
    <s v="2019-0246"/>
    <x v="18"/>
    <x v="18"/>
    <n v="1"/>
    <n v="4"/>
    <n v="4"/>
    <s v="D x E"/>
    <x v="1"/>
    <s v=""/>
  </r>
  <r>
    <s v="GST"/>
    <n v="11344"/>
    <s v="27.03.19"/>
    <s v="2019-0246"/>
    <x v="259"/>
    <x v="245"/>
    <m/>
    <m/>
    <n v="2"/>
    <s v="Qty column"/>
    <x v="1"/>
    <s v=""/>
  </r>
  <r>
    <s v="GST"/>
    <n v="11345"/>
    <s v="27.03.19"/>
    <s v="2019-0246"/>
    <x v="32"/>
    <x v="32"/>
    <n v="1"/>
    <n v="4"/>
    <n v="4"/>
    <s v="D x E"/>
    <x v="1"/>
    <s v=""/>
  </r>
  <r>
    <s v="GST"/>
    <n v="11346"/>
    <s v="27.03.19"/>
    <s v="2019-0246"/>
    <x v="20"/>
    <x v="20"/>
    <m/>
    <m/>
    <n v="2"/>
    <s v="Qty column"/>
    <x v="1"/>
    <s v=""/>
  </r>
  <r>
    <s v="GST"/>
    <n v="11347"/>
    <s v="27.03.19"/>
    <s v="2019-0246"/>
    <x v="200"/>
    <x v="193"/>
    <n v="1"/>
    <m/>
    <n v="1"/>
    <s v="Qty column"/>
    <x v="1"/>
    <s v=""/>
  </r>
  <r>
    <s v="GST"/>
    <n v="11349"/>
    <s v="27.03.19"/>
    <s v="2019-0246"/>
    <x v="144"/>
    <x v="139"/>
    <n v="1"/>
    <m/>
    <n v="1"/>
    <s v="Qty column"/>
    <x v="1"/>
    <s v=""/>
  </r>
  <r>
    <s v="GST"/>
    <n v="11351"/>
    <s v="27.03.19"/>
    <s v="2019-0246"/>
    <x v="139"/>
    <x v="133"/>
    <n v="1"/>
    <n v="4"/>
    <n v="4"/>
    <s v="D x E"/>
    <x v="1"/>
    <s v=""/>
  </r>
  <r>
    <s v="GST"/>
    <n v="11352"/>
    <s v="27.03.19"/>
    <s v="2019-0246"/>
    <x v="433"/>
    <x v="171"/>
    <n v="1"/>
    <n v="4"/>
    <n v="4"/>
    <s v="D x E"/>
    <x v="1"/>
    <s v=""/>
  </r>
  <r>
    <s v="GST"/>
    <n v="11353"/>
    <s v="27.03.19"/>
    <s v="2019-0246"/>
    <x v="460"/>
    <x v="55"/>
    <m/>
    <m/>
    <n v="10"/>
    <s v="Qty column"/>
    <x v="1"/>
    <s v=""/>
  </r>
  <r>
    <s v="GST"/>
    <n v="11354"/>
    <s v="27.03.19"/>
    <s v="2019-0246"/>
    <x v="507"/>
    <x v="55"/>
    <m/>
    <m/>
    <n v="3"/>
    <s v="Qty column"/>
    <x v="1"/>
    <s v=""/>
  </r>
  <r>
    <s v="GST"/>
    <n v="11385"/>
    <s v="29.03.19"/>
    <s v="2019-0247"/>
    <x v="34"/>
    <x v="34"/>
    <n v="1"/>
    <n v="5"/>
    <n v="5"/>
    <s v="D x E"/>
    <x v="1"/>
    <s v=""/>
  </r>
  <r>
    <s v="GST"/>
    <n v="11386"/>
    <s v="29.03.19"/>
    <s v="2019-0247"/>
    <x v="5"/>
    <x v="5"/>
    <n v="2"/>
    <n v="5"/>
    <n v="10"/>
    <s v="D x E"/>
    <x v="1"/>
    <s v=""/>
  </r>
  <r>
    <s v="GST"/>
    <n v="11387"/>
    <s v="29.03.19"/>
    <s v="2019-0247"/>
    <x v="42"/>
    <x v="42"/>
    <n v="2"/>
    <n v="5"/>
    <n v="10"/>
    <s v="D x E"/>
    <x v="1"/>
    <s v=""/>
  </r>
  <r>
    <s v="GST"/>
    <n v="11388"/>
    <s v="29.03.19"/>
    <s v="2019-0247"/>
    <x v="353"/>
    <x v="339"/>
    <n v="2"/>
    <n v="5"/>
    <n v="10"/>
    <s v="D x E"/>
    <x v="1"/>
    <s v=""/>
  </r>
  <r>
    <s v="GST"/>
    <n v="11389"/>
    <s v="29.03.19"/>
    <s v="2019-0247"/>
    <x v="195"/>
    <x v="188"/>
    <n v="2"/>
    <n v="5"/>
    <n v="10"/>
    <s v="D x E"/>
    <x v="1"/>
    <s v=""/>
  </r>
  <r>
    <s v="GST"/>
    <n v="11391"/>
    <s v="29.03.19"/>
    <s v="2019-0247"/>
    <x v="80"/>
    <x v="75"/>
    <n v="1"/>
    <n v="4"/>
    <n v="4"/>
    <s v="D x E"/>
    <x v="1"/>
    <s v=""/>
  </r>
  <r>
    <s v="GST"/>
    <n v="11392"/>
    <s v="29.03.19"/>
    <s v="2019-0247"/>
    <x v="16"/>
    <x v="16"/>
    <n v="2"/>
    <n v="4"/>
    <n v="8"/>
    <s v="D x E"/>
    <x v="1"/>
    <s v=""/>
  </r>
  <r>
    <s v="GST"/>
    <n v="11393"/>
    <s v="29.03.19"/>
    <s v="2019-0247"/>
    <x v="17"/>
    <x v="17"/>
    <n v="2"/>
    <n v="4"/>
    <n v="8"/>
    <s v="D x E"/>
    <x v="1"/>
    <s v=""/>
  </r>
  <r>
    <s v="GST"/>
    <n v="11394"/>
    <s v="29.03.19"/>
    <s v="2019-0247"/>
    <x v="269"/>
    <x v="254"/>
    <n v="2"/>
    <n v="4"/>
    <n v="8"/>
    <s v="D x E"/>
    <x v="1"/>
    <s v=""/>
  </r>
  <r>
    <s v="GST"/>
    <n v="11395"/>
    <s v="29.03.19"/>
    <s v="2019-0247"/>
    <x v="92"/>
    <x v="84"/>
    <n v="2"/>
    <n v="4"/>
    <n v="8"/>
    <s v="D x E"/>
    <x v="1"/>
    <s v=""/>
  </r>
  <r>
    <s v="GST"/>
    <n v="11396"/>
    <s v="29.03.19"/>
    <s v="2019-0247"/>
    <x v="60"/>
    <x v="57"/>
    <n v="3"/>
    <n v="4"/>
    <n v="12"/>
    <s v="D x E"/>
    <x v="1"/>
    <s v=""/>
  </r>
  <r>
    <s v="GST"/>
    <n v="11397"/>
    <s v="29.03.19"/>
    <s v="2019-0247"/>
    <x v="82"/>
    <x v="77"/>
    <n v="4"/>
    <n v="4"/>
    <n v="16"/>
    <s v="D x E"/>
    <x v="1"/>
    <s v=""/>
  </r>
  <r>
    <s v="GST"/>
    <n v="11399"/>
    <s v="29.03.19"/>
    <s v="2019-0247"/>
    <x v="400"/>
    <x v="55"/>
    <n v="1"/>
    <n v="25"/>
    <n v="25"/>
    <s v="D x E"/>
    <x v="1"/>
    <s v=""/>
  </r>
  <r>
    <s v="GST"/>
    <n v="11432"/>
    <s v="29.03.19"/>
    <s v="2019-0248"/>
    <x v="197"/>
    <x v="55"/>
    <n v="1"/>
    <n v="5"/>
    <n v="5"/>
    <s v="D x E"/>
    <x v="1"/>
    <s v=""/>
  </r>
  <r>
    <s v="GST"/>
    <n v="11433"/>
    <s v="29.03.19"/>
    <s v="2019-0248"/>
    <x v="229"/>
    <x v="219"/>
    <n v="1"/>
    <n v="5"/>
    <n v="5"/>
    <s v="D x E"/>
    <x v="1"/>
    <s v=""/>
  </r>
  <r>
    <s v="GST"/>
    <n v="11435"/>
    <s v="29.03.19"/>
    <s v="2019-0248"/>
    <x v="324"/>
    <x v="313"/>
    <n v="3"/>
    <n v="10"/>
    <n v="30"/>
    <s v="D x E"/>
    <x v="1"/>
    <s v=""/>
  </r>
  <r>
    <s v="GST"/>
    <n v="11471"/>
    <s v="29.03.19"/>
    <s v="2019-0249"/>
    <x v="450"/>
    <x v="450"/>
    <n v="1"/>
    <n v="5"/>
    <n v="5"/>
    <s v="D x E"/>
    <x v="1"/>
    <s v=""/>
  </r>
  <r>
    <s v="GST"/>
    <n v="11473"/>
    <s v="29.03.19"/>
    <s v="2019-0249"/>
    <x v="16"/>
    <x v="16"/>
    <n v="1"/>
    <n v="4"/>
    <n v="4"/>
    <s v="D x E"/>
    <x v="1"/>
    <s v=""/>
  </r>
  <r>
    <s v="GST"/>
    <n v="11474"/>
    <s v="29.03.19"/>
    <s v="2019-0249"/>
    <x v="81"/>
    <x v="76"/>
    <n v="1"/>
    <n v="4"/>
    <n v="4"/>
    <s v="D x E"/>
    <x v="1"/>
    <s v=""/>
  </r>
  <r>
    <s v="GST"/>
    <n v="11475"/>
    <s v="29.03.19"/>
    <s v="2019-0249"/>
    <x v="126"/>
    <x v="179"/>
    <n v="1"/>
    <n v="4"/>
    <n v="4"/>
    <s v="D x E"/>
    <x v="1"/>
    <s v=""/>
  </r>
  <r>
    <s v="GST"/>
    <n v="11477"/>
    <s v="29.03.19"/>
    <s v="2019-0249"/>
    <x v="331"/>
    <x v="320"/>
    <n v="4"/>
    <n v="25"/>
    <n v="100"/>
    <s v="D x E"/>
    <x v="1"/>
    <s v=""/>
  </r>
  <r>
    <s v="GST"/>
    <n v="11478"/>
    <s v="29.03.19"/>
    <s v="2019-0249"/>
    <x v="114"/>
    <x v="108"/>
    <n v="4"/>
    <n v="25"/>
    <n v="100"/>
    <s v="D x E"/>
    <x v="1"/>
    <s v=""/>
  </r>
  <r>
    <s v="GST"/>
    <n v="11479"/>
    <s v="29.03.19"/>
    <s v="2019-0249"/>
    <x v="332"/>
    <x v="109"/>
    <n v="4"/>
    <n v="25"/>
    <n v="100"/>
    <s v="D x E"/>
    <x v="1"/>
    <s v=""/>
  </r>
  <r>
    <s v="GST"/>
    <n v="11480"/>
    <s v="29.03.19"/>
    <s v="2019-0249"/>
    <x v="44"/>
    <x v="44"/>
    <n v="4"/>
    <n v="25"/>
    <n v="100"/>
    <s v="D x E"/>
    <x v="1"/>
    <s v=""/>
  </r>
  <r>
    <s v="GST"/>
    <n v="11511"/>
    <s v="29.03.19"/>
    <s v="2019-0250"/>
    <x v="47"/>
    <x v="47"/>
    <n v="1"/>
    <n v="5"/>
    <n v="5"/>
    <s v="D x E"/>
    <x v="1"/>
    <s v=""/>
  </r>
  <r>
    <s v="GST"/>
    <n v="11512"/>
    <s v="29.03.19"/>
    <s v="2019-0250"/>
    <x v="267"/>
    <x v="252"/>
    <m/>
    <n v="1"/>
    <n v="2"/>
    <s v="Qty column"/>
    <x v="1"/>
    <s v=""/>
  </r>
  <r>
    <s v="GST"/>
    <n v="11513"/>
    <s v="29.03.19"/>
    <s v="2019-0250"/>
    <x v="74"/>
    <x v="69"/>
    <n v="2"/>
    <n v="5"/>
    <n v="10"/>
    <s v="D x E"/>
    <x v="1"/>
    <s v=""/>
  </r>
  <r>
    <s v="GST"/>
    <n v="11515"/>
    <s v="29.03.19"/>
    <s v="2019-0250"/>
    <x v="85"/>
    <x v="80"/>
    <m/>
    <m/>
    <n v="3"/>
    <s v="Qty column"/>
    <x v="1"/>
    <s v=""/>
  </r>
  <r>
    <s v="GST"/>
    <n v="11516"/>
    <s v="29.03.19"/>
    <s v="2019-0250"/>
    <x v="565"/>
    <x v="543"/>
    <n v="1"/>
    <m/>
    <n v="1"/>
    <s v="Qty column"/>
    <x v="1"/>
    <s v=""/>
  </r>
  <r>
    <s v="GST"/>
    <n v="11518"/>
    <s v="29.03.19"/>
    <s v="2019-0250"/>
    <x v="283"/>
    <x v="74"/>
    <n v="1"/>
    <m/>
    <n v="2"/>
    <s v="Qty column"/>
    <x v="1"/>
    <s v=""/>
  </r>
  <r>
    <s v="GST"/>
    <n v="11520"/>
    <s v="29.03.19"/>
    <s v="2019-0250"/>
    <x v="645"/>
    <x v="597"/>
    <m/>
    <m/>
    <n v="2"/>
    <s v="Qty column"/>
    <x v="1"/>
    <s v=""/>
  </r>
  <r>
    <s v="GST"/>
    <n v="11522"/>
    <s v="29.03.19"/>
    <s v="2019-0250"/>
    <x v="420"/>
    <x v="447"/>
    <n v="1"/>
    <m/>
    <n v="2"/>
    <s v="Qty column"/>
    <x v="1"/>
    <s v=""/>
  </r>
  <r>
    <s v="GST"/>
    <n v="11552"/>
    <s v="29.03.19"/>
    <s v="2019-0251"/>
    <x v="227"/>
    <x v="217"/>
    <n v="3"/>
    <n v="4"/>
    <n v="12"/>
    <s v="D x E"/>
    <x v="1"/>
    <s v=""/>
  </r>
  <r>
    <s v="GST"/>
    <n v="11553"/>
    <s v="29.03.19"/>
    <s v="2019-0251"/>
    <x v="17"/>
    <x v="17"/>
    <n v="4"/>
    <n v="4"/>
    <n v="16"/>
    <s v="D x E"/>
    <x v="1"/>
    <s v=""/>
  </r>
  <r>
    <s v="GST"/>
    <n v="11554"/>
    <s v="29.03.19"/>
    <s v="2019-0251"/>
    <x v="256"/>
    <x v="242"/>
    <n v="2"/>
    <n v="4"/>
    <n v="8"/>
    <s v="D x E"/>
    <x v="1"/>
    <s v=""/>
  </r>
  <r>
    <s v="GST"/>
    <n v="11555"/>
    <s v="29.03.19"/>
    <s v="2019-0251"/>
    <x v="184"/>
    <x v="177"/>
    <n v="2"/>
    <n v="4"/>
    <n v="8"/>
    <s v="D x E"/>
    <x v="1"/>
    <s v=""/>
  </r>
  <r>
    <s v="GST"/>
    <n v="11556"/>
    <s v="29.03.19"/>
    <s v="2019-0251"/>
    <x v="444"/>
    <x v="184"/>
    <n v="1"/>
    <n v="4"/>
    <n v="4"/>
    <s v="D x E"/>
    <x v="1"/>
    <s v=""/>
  </r>
  <r>
    <s v="GST"/>
    <n v="11558"/>
    <s v="29.03.19"/>
    <s v="2019-0251"/>
    <x v="47"/>
    <x v="47"/>
    <n v="2"/>
    <n v="5"/>
    <n v="10"/>
    <s v="D x E"/>
    <x v="1"/>
    <s v=""/>
  </r>
  <r>
    <s v="GST"/>
    <n v="11559"/>
    <s v="29.03.19"/>
    <s v="2019-0251"/>
    <x v="168"/>
    <x v="164"/>
    <n v="1"/>
    <n v="5"/>
    <n v="5"/>
    <s v="D x E"/>
    <x v="1"/>
    <s v=""/>
  </r>
  <r>
    <s v="GST"/>
    <n v="11575"/>
    <s v="29.03.19"/>
    <s v="2019-0251"/>
    <x v="56"/>
    <x v="10"/>
    <n v="15"/>
    <m/>
    <n v="63"/>
    <s v="Qty column"/>
    <x v="1"/>
    <s v=""/>
  </r>
  <r>
    <s v="GST"/>
    <n v="11598"/>
    <s v="29.03.19"/>
    <s v="2019-0252"/>
    <x v="506"/>
    <x v="58"/>
    <n v="3"/>
    <n v="4"/>
    <n v="12"/>
    <s v="D x E"/>
    <x v="1"/>
    <s v=""/>
  </r>
  <r>
    <s v="GST"/>
    <n v="11599"/>
    <s v="29.03.19"/>
    <s v="2019-0252"/>
    <x v="506"/>
    <x v="32"/>
    <n v="3"/>
    <n v="4"/>
    <n v="12"/>
    <s v="D x E"/>
    <x v="1"/>
    <s v=""/>
  </r>
  <r>
    <s v="GST"/>
    <n v="11636"/>
    <s v="30.03.19"/>
    <s v="2019-0253"/>
    <x v="155"/>
    <x v="295"/>
    <n v="1"/>
    <n v="4"/>
    <n v="4"/>
    <s v="D x E"/>
    <x v="1"/>
    <s v=""/>
  </r>
  <r>
    <s v="GST"/>
    <n v="11638"/>
    <s v="30.03.19"/>
    <s v="2019-0253"/>
    <x v="45"/>
    <x v="45"/>
    <n v="1"/>
    <n v="25"/>
    <n v="25"/>
    <s v="D x E"/>
    <x v="1"/>
    <s v=""/>
  </r>
  <r>
    <s v="GST"/>
    <n v="11640"/>
    <s v="30.03.19"/>
    <s v="2019-0253"/>
    <x v="67"/>
    <x v="63"/>
    <n v="1"/>
    <n v="5"/>
    <n v="5"/>
    <s v="D x E"/>
    <x v="1"/>
    <s v=""/>
  </r>
  <r>
    <s v="GST"/>
    <n v="11641"/>
    <s v="30.03.19"/>
    <s v="2019-0253"/>
    <x v="67"/>
    <x v="63"/>
    <m/>
    <m/>
    <n v="1"/>
    <s v="Qty column"/>
    <x v="1"/>
    <s v=""/>
  </r>
  <r>
    <s v="GST"/>
    <n v="11642"/>
    <s v="30.03.19"/>
    <s v="2019-0253"/>
    <x v="268"/>
    <x v="253"/>
    <n v="1"/>
    <n v="5"/>
    <n v="5"/>
    <s v="D x E"/>
    <x v="1"/>
    <s v=""/>
  </r>
  <r>
    <s v="GST"/>
    <n v="11643"/>
    <s v="30.03.19"/>
    <s v="2019-0253"/>
    <x v="136"/>
    <x v="167"/>
    <n v="2"/>
    <n v="5"/>
    <n v="10"/>
    <s v="D x E"/>
    <x v="1"/>
    <s v=""/>
  </r>
  <r>
    <s v="GST"/>
    <n v="11644"/>
    <s v="30.03.19"/>
    <s v="2019-0253"/>
    <x v="87"/>
    <x v="81"/>
    <n v="2"/>
    <n v="5"/>
    <n v="10"/>
    <s v="D x E"/>
    <x v="1"/>
    <s v=""/>
  </r>
  <r>
    <s v="GST"/>
    <n v="11645"/>
    <s v="30.03.19"/>
    <s v="2019-0253"/>
    <x v="169"/>
    <x v="43"/>
    <n v="2"/>
    <n v="5"/>
    <n v="10"/>
    <s v="D x E"/>
    <x v="1"/>
    <s v=""/>
  </r>
  <r>
    <s v="GST"/>
    <n v="11646"/>
    <s v="30.03.19"/>
    <s v="2019-0253"/>
    <x v="353"/>
    <x v="339"/>
    <n v="1"/>
    <n v="5"/>
    <n v="5"/>
    <s v="D x E"/>
    <x v="1"/>
    <s v=""/>
  </r>
  <r>
    <s v="GST"/>
    <n v="11647"/>
    <s v="30.03.19"/>
    <s v="2019-0253"/>
    <x v="171"/>
    <x v="166"/>
    <n v="1"/>
    <n v="5"/>
    <n v="5"/>
    <s v="D x E"/>
    <x v="1"/>
    <s v=""/>
  </r>
  <r>
    <s v="GST"/>
    <n v="11658"/>
    <s v="30.03.19"/>
    <s v="2019-0253"/>
    <x v="56"/>
    <x v="10"/>
    <n v="12"/>
    <m/>
    <n v="80"/>
    <s v="Qty column"/>
    <x v="1"/>
    <s v=""/>
  </r>
  <r>
    <s v="GST"/>
    <n v="11680"/>
    <s v="30.03.19"/>
    <s v="2019-0254"/>
    <x v="274"/>
    <x v="257"/>
    <n v="1"/>
    <n v="5"/>
    <n v="5"/>
    <s v="D x E"/>
    <x v="1"/>
    <s v=""/>
  </r>
  <r>
    <s v="GST"/>
    <n v="11681"/>
    <s v="30.03.19"/>
    <s v="2019-0254"/>
    <x v="192"/>
    <x v="598"/>
    <n v="1"/>
    <n v="5"/>
    <n v="5"/>
    <s v="D x E"/>
    <x v="1"/>
    <s v=""/>
  </r>
  <r>
    <s v="GST"/>
    <n v="11682"/>
    <s v="30.03.19"/>
    <s v="2019-0254"/>
    <x v="171"/>
    <x v="166"/>
    <n v="1"/>
    <n v="5"/>
    <n v="5"/>
    <s v="D x E"/>
    <x v="1"/>
    <s v=""/>
  </r>
  <r>
    <s v="GST"/>
    <n v="11684"/>
    <s v="30.03.19"/>
    <s v="2019-0254"/>
    <x v="91"/>
    <x v="83"/>
    <n v="1"/>
    <n v="30"/>
    <n v="30"/>
    <s v="D x E"/>
    <x v="1"/>
    <s v=""/>
  </r>
  <r>
    <s v="GST"/>
    <n v="11721"/>
    <s v="30.03.19"/>
    <s v="2019-0255"/>
    <x v="227"/>
    <x v="217"/>
    <n v="1"/>
    <n v="4"/>
    <n v="4"/>
    <s v="D x E"/>
    <x v="1"/>
    <s v=""/>
  </r>
  <r>
    <s v="GST"/>
    <n v="11722"/>
    <s v="30.03.19"/>
    <s v="2019-0255"/>
    <x v="18"/>
    <x v="18"/>
    <n v="1"/>
    <n v="4"/>
    <n v="4"/>
    <s v="D x E"/>
    <x v="1"/>
    <s v=""/>
  </r>
  <r>
    <s v="GST"/>
    <n v="11724"/>
    <s v="30.03.19"/>
    <s v="2019-0255"/>
    <x v="46"/>
    <x v="46"/>
    <n v="1"/>
    <n v="20"/>
    <n v="20"/>
    <s v="D x E"/>
    <x v="1"/>
    <s v=""/>
  </r>
  <r>
    <s v="GST"/>
    <n v="11758"/>
    <s v="31.03.19"/>
    <s v="2019-0256"/>
    <x v="337"/>
    <x v="306"/>
    <n v="1"/>
    <n v="5"/>
    <n v="5"/>
    <s v="D x E"/>
    <x v="1"/>
    <s v=""/>
  </r>
  <r>
    <s v="GST"/>
    <n v="11759"/>
    <s v="31.03.19"/>
    <s v="2019-0256"/>
    <x v="79"/>
    <x v="74"/>
    <n v="4"/>
    <n v="5"/>
    <n v="20"/>
    <s v="D x E"/>
    <x v="1"/>
    <s v=""/>
  </r>
  <r>
    <s v="GST"/>
    <n v="11761"/>
    <s v="31.03.19"/>
    <s v="2019-0256"/>
    <x v="604"/>
    <x v="575"/>
    <n v="1"/>
    <n v="4"/>
    <n v="4"/>
    <s v="D x E"/>
    <x v="1"/>
    <s v=""/>
  </r>
  <r>
    <s v="GST"/>
    <n v="11762"/>
    <s v="31.03.19"/>
    <s v="2019-0256"/>
    <x v="41"/>
    <x v="192"/>
    <n v="1"/>
    <n v="4"/>
    <n v="4"/>
    <s v="D x E"/>
    <x v="1"/>
    <s v=""/>
  </r>
  <r>
    <s v="GST"/>
    <n v="11763"/>
    <s v="31.03.19"/>
    <s v="2019-0256"/>
    <x v="197"/>
    <x v="55"/>
    <n v="1"/>
    <n v="5"/>
    <n v="5"/>
    <s v="D x E"/>
    <x v="1"/>
    <s v=""/>
  </r>
  <r>
    <s v="GST"/>
    <n v="11798"/>
    <s v="30.03.19"/>
    <s v="2019-0257"/>
    <x v="327"/>
    <x v="317"/>
    <n v="1"/>
    <n v="5"/>
    <n v="5"/>
    <s v="D x E"/>
    <x v="1"/>
    <s v=""/>
  </r>
  <r>
    <s v="GST"/>
    <n v="11799"/>
    <s v="30.03.19"/>
    <s v="2019-0257"/>
    <x v="79"/>
    <x v="74"/>
    <n v="2"/>
    <n v="5"/>
    <n v="10"/>
    <s v="D x E"/>
    <x v="1"/>
    <s v=""/>
  </r>
  <r>
    <s v="GST"/>
    <n v="11801"/>
    <s v="30.03.19"/>
    <s v="2019-0257"/>
    <x v="50"/>
    <x v="50"/>
    <n v="1"/>
    <n v="4"/>
    <n v="4"/>
    <s v="D x E"/>
    <x v="1"/>
    <s v=""/>
  </r>
  <r>
    <s v="GST"/>
    <n v="11802"/>
    <s v="30.03.19"/>
    <s v="2019-0257"/>
    <x v="32"/>
    <x v="32"/>
    <n v="2"/>
    <n v="4"/>
    <n v="8"/>
    <s v="D x E"/>
    <x v="1"/>
    <s v=""/>
  </r>
  <r>
    <s v="GST"/>
    <n v="11803"/>
    <s v="30.03.19"/>
    <s v="2019-0257"/>
    <x v="21"/>
    <x v="21"/>
    <n v="1"/>
    <n v="4"/>
    <n v="4"/>
    <s v="D x E"/>
    <x v="1"/>
    <s v=""/>
  </r>
  <r>
    <s v="GST"/>
    <n v="11804"/>
    <s v="30.03.19"/>
    <s v="2019-0257"/>
    <x v="185"/>
    <x v="178"/>
    <n v="1"/>
    <n v="4"/>
    <n v="4"/>
    <s v="D x E"/>
    <x v="1"/>
    <s v=""/>
  </r>
  <r>
    <s v="GST"/>
    <n v="11806"/>
    <s v="30.03.19"/>
    <s v="2019-0257"/>
    <x v="107"/>
    <x v="101"/>
    <n v="2"/>
    <n v="10"/>
    <n v="20"/>
    <s v="D x E"/>
    <x v="1"/>
    <s v=""/>
  </r>
  <r>
    <s v="GST"/>
    <n v="11808"/>
    <s v="30.03.19"/>
    <s v="2019-0257"/>
    <x v="141"/>
    <x v="135"/>
    <n v="3"/>
    <n v="1"/>
    <n v="3"/>
    <s v="D x E"/>
    <x v="1"/>
    <s v=""/>
  </r>
  <r>
    <s v="GST"/>
    <n v="11835"/>
    <s v="30.03.19"/>
    <s v="2019-0258"/>
    <x v="122"/>
    <x v="116"/>
    <n v="4"/>
    <n v="10"/>
    <n v="40"/>
    <s v="D x E"/>
    <x v="1"/>
    <s v=""/>
  </r>
  <r>
    <s v="GST"/>
    <n v="11836"/>
    <s v="30.03.19"/>
    <s v="2019-0258"/>
    <x v="204"/>
    <x v="197"/>
    <n v="2"/>
    <n v="10"/>
    <n v="20"/>
    <s v="D x E"/>
    <x v="1"/>
    <s v=""/>
  </r>
  <r>
    <s v="GST"/>
    <n v="11837"/>
    <s v="30.03.19"/>
    <s v="2019-0258"/>
    <x v="103"/>
    <x v="233"/>
    <n v="2"/>
    <n v="10"/>
    <n v="20"/>
    <s v="D x E"/>
    <x v="1"/>
    <s v=""/>
  </r>
  <r>
    <s v="GST"/>
    <n v="11838"/>
    <s v="30.03.19"/>
    <s v="2019-0258"/>
    <x v="350"/>
    <x v="336"/>
    <n v="1"/>
    <n v="10"/>
    <n v="10"/>
    <s v="D x E"/>
    <x v="1"/>
    <s v=""/>
  </r>
  <r>
    <s v="GST"/>
    <n v="11841"/>
    <s v="30.03.19"/>
    <s v="2019-0258"/>
    <x v="78"/>
    <x v="73"/>
    <n v="2"/>
    <n v="5"/>
    <n v="10"/>
    <s v="D x E"/>
    <x v="1"/>
    <s v=""/>
  </r>
  <r>
    <s v="GST"/>
    <n v="11844"/>
    <s v="30.03.19"/>
    <s v="2019-0258"/>
    <x v="536"/>
    <x v="517"/>
    <n v="1"/>
    <n v="6"/>
    <n v="6"/>
    <s v="D x E"/>
    <x v="1"/>
    <s v=""/>
  </r>
  <r>
    <s v="GST"/>
    <n v="11873"/>
    <s v="30.03.19"/>
    <s v="2019-0259"/>
    <x v="337"/>
    <x v="306"/>
    <n v="2"/>
    <n v="5"/>
    <n v="10"/>
    <s v="D x E"/>
    <x v="1"/>
    <s v=""/>
  </r>
  <r>
    <s v="GST"/>
    <n v="11874"/>
    <s v="30.03.19"/>
    <s v="2019-0259"/>
    <x v="192"/>
    <x v="185"/>
    <n v="1"/>
    <n v="5"/>
    <n v="5"/>
    <s v="D x E"/>
    <x v="1"/>
    <s v=""/>
  </r>
  <r>
    <s v="GST"/>
    <n v="11875"/>
    <s v="30.03.19"/>
    <s v="2019-0259"/>
    <x v="118"/>
    <x v="69"/>
    <n v="2"/>
    <n v="5"/>
    <n v="10"/>
    <s v="D x E"/>
    <x v="1"/>
    <s v=""/>
  </r>
  <r>
    <s v="GST"/>
    <n v="11876"/>
    <s v="30.03.19"/>
    <s v="2019-0259"/>
    <x v="646"/>
    <x v="381"/>
    <n v="2"/>
    <n v="1"/>
    <n v="2"/>
    <s v="D x E"/>
    <x v="1"/>
    <s v=""/>
  </r>
  <r>
    <s v="GST"/>
    <n v="11877"/>
    <s v="30.03.19"/>
    <s v="2019-0259"/>
    <x v="268"/>
    <x v="253"/>
    <n v="2"/>
    <n v="5"/>
    <n v="10"/>
    <s v="D x E"/>
    <x v="1"/>
    <s v=""/>
  </r>
  <r>
    <s v="GST"/>
    <n v="11878"/>
    <s v="30.03.19"/>
    <s v="2019-0259"/>
    <x v="85"/>
    <x v="80"/>
    <n v="1"/>
    <n v="5"/>
    <n v="5"/>
    <s v="D x E"/>
    <x v="1"/>
    <s v=""/>
  </r>
  <r>
    <s v="GST"/>
    <n v="11880"/>
    <s v="30.03.19"/>
    <s v="2019-0259"/>
    <x v="30"/>
    <x v="30"/>
    <n v="2"/>
    <n v="4"/>
    <n v="8"/>
    <s v="D x E"/>
    <x v="1"/>
    <s v=""/>
  </r>
  <r>
    <s v="GST"/>
    <n v="11881"/>
    <s v="30.03.19"/>
    <s v="2019-0259"/>
    <x v="184"/>
    <x v="177"/>
    <n v="2"/>
    <n v="4"/>
    <n v="8"/>
    <s v="D x E"/>
    <x v="1"/>
    <s v=""/>
  </r>
  <r>
    <s v="GST"/>
    <n v="11883"/>
    <s v="30.03.19"/>
    <s v="2019-0259"/>
    <x v="155"/>
    <x v="599"/>
    <n v="1"/>
    <n v="30"/>
    <n v="30"/>
    <s v="D x E"/>
    <x v="1"/>
    <s v=""/>
  </r>
  <r>
    <s v="GST"/>
    <n v="11885"/>
    <s v="30.03.19"/>
    <s v="2019-0259"/>
    <x v="107"/>
    <x v="101"/>
    <n v="2"/>
    <n v="10"/>
    <n v="20"/>
    <s v="D x E"/>
    <x v="1"/>
    <s v=""/>
  </r>
  <r>
    <s v="GST"/>
    <n v="11886"/>
    <s v="30.03.19"/>
    <s v="2019-0259"/>
    <x v="334"/>
    <x v="322"/>
    <n v="1"/>
    <n v="10"/>
    <n v="10"/>
    <s v="D x E"/>
    <x v="1"/>
    <s v=""/>
  </r>
  <r>
    <s v="GST"/>
    <n v="11889"/>
    <s v="30.03.19"/>
    <s v="2019-0259"/>
    <x v="91"/>
    <x v="154"/>
    <n v="2"/>
    <n v="10"/>
    <n v="20"/>
    <s v="D x E"/>
    <x v="1"/>
    <s v=""/>
  </r>
  <r>
    <s v="GST"/>
    <n v="11920"/>
    <s v="01.04.19"/>
    <s v="2019-0260"/>
    <x v="97"/>
    <x v="89"/>
    <n v="2"/>
    <n v="100"/>
    <n v="200"/>
    <s v="D x E"/>
    <x v="0"/>
    <s v="CHALLAN!row 11938 'CANCEL SHIFTED TO 2018-1165'"/>
  </r>
  <r>
    <s v="GST"/>
    <n v="11922"/>
    <s v="01.04.19"/>
    <s v="2019-0260"/>
    <x v="136"/>
    <x v="167"/>
    <n v="1"/>
    <m/>
    <n v="2"/>
    <s v="Qty column"/>
    <x v="0"/>
    <s v="CHALLAN!row 11938 'CANCEL SHIFTED TO 2018-1165'"/>
  </r>
  <r>
    <s v="GST"/>
    <n v="11923"/>
    <s v="01.04.19"/>
    <s v="2019-0260"/>
    <x v="76"/>
    <x v="71"/>
    <n v="2"/>
    <n v="5"/>
    <n v="10"/>
    <s v="D x E"/>
    <x v="0"/>
    <s v="CHALLAN!row 11938 'CANCEL SHIFTED TO 2018-1165'"/>
  </r>
  <r>
    <s v="GST"/>
    <n v="11926"/>
    <s v="01.04.19"/>
    <s v="2019-0260"/>
    <x v="141"/>
    <x v="232"/>
    <m/>
    <m/>
    <n v="15"/>
    <s v="Qty column"/>
    <x v="0"/>
    <s v="CHALLAN!row 11938 'CANCEL SHIFTED TO 2018-1165'"/>
  </r>
  <r>
    <s v="GST"/>
    <n v="11928"/>
    <s v="01.04.19"/>
    <s v="2019-0260"/>
    <x v="439"/>
    <x v="426"/>
    <n v="1"/>
    <n v="4"/>
    <n v="4"/>
    <s v="D x E"/>
    <x v="0"/>
    <s v="CHALLAN!row 11938 'CANCEL SHIFTED TO 2018-1165'"/>
  </r>
  <r>
    <s v="GST"/>
    <n v="11929"/>
    <s v="01.04.19"/>
    <s v="2019-0260"/>
    <x v="439"/>
    <x v="426"/>
    <m/>
    <m/>
    <n v="2"/>
    <s v="Qty column"/>
    <x v="0"/>
    <s v="CHALLAN!row 11938 'CANCEL SHIFTED TO 2018-1165'"/>
  </r>
  <r>
    <s v="GST"/>
    <n v="11941"/>
    <s v="01.04.19"/>
    <s v="2019-0260"/>
    <x v="10"/>
    <x v="10"/>
    <n v="6"/>
    <m/>
    <n v="233"/>
    <s v="Qty column"/>
    <x v="0"/>
    <s v="CHALLAN!row 11938 'CANCEL SHIFTED TO 2018-1165'"/>
  </r>
  <r>
    <s v="GST"/>
    <n v="11960"/>
    <s v="01.04.19"/>
    <s v="2019-0261"/>
    <x v="608"/>
    <x v="578"/>
    <n v="1"/>
    <m/>
    <n v="2"/>
    <s v="Qty column"/>
    <x v="1"/>
    <s v=""/>
  </r>
  <r>
    <s v="GST"/>
    <n v="11963"/>
    <s v="01.04.19"/>
    <s v="2019-0261"/>
    <x v="647"/>
    <x v="179"/>
    <m/>
    <m/>
    <n v="1"/>
    <s v="Qty column"/>
    <x v="1"/>
    <s v=""/>
  </r>
  <r>
    <s v="GST"/>
    <n v="11965"/>
    <s v="01.04.19"/>
    <s v="2019-0261"/>
    <x v="62"/>
    <x v="59"/>
    <n v="1"/>
    <m/>
    <n v="20"/>
    <s v="Qty column"/>
    <x v="1"/>
    <s v=""/>
  </r>
  <r>
    <s v="GST"/>
    <n v="11966"/>
    <s v="01.04.19"/>
    <s v="2019-0261"/>
    <x v="333"/>
    <x v="321"/>
    <m/>
    <m/>
    <n v="5"/>
    <s v="Qty column"/>
    <x v="1"/>
    <s v=""/>
  </r>
  <r>
    <s v="GST"/>
    <n v="11968"/>
    <s v="01.04.19"/>
    <s v="2019-0261"/>
    <x v="351"/>
    <x v="337"/>
    <m/>
    <m/>
    <n v="20"/>
    <s v="Qty column"/>
    <x v="1"/>
    <s v=""/>
  </r>
  <r>
    <s v="GST"/>
    <n v="11969"/>
    <s v="01.04.19"/>
    <s v="2019-0261"/>
    <x v="155"/>
    <x v="599"/>
    <m/>
    <m/>
    <n v="5"/>
    <s v="Qty column"/>
    <x v="1"/>
    <s v=""/>
  </r>
  <r>
    <s v="GST"/>
    <n v="11970"/>
    <s v="01.04.19"/>
    <s v="2019-0261"/>
    <x v="106"/>
    <x v="349"/>
    <n v="1"/>
    <m/>
    <n v="20"/>
    <s v="Qty column"/>
    <x v="1"/>
    <s v=""/>
  </r>
  <r>
    <s v="GST"/>
    <n v="11971"/>
    <s v="01.04.19"/>
    <s v="2019-0261"/>
    <x v="91"/>
    <x v="231"/>
    <m/>
    <m/>
    <n v="5"/>
    <s v="Qty column"/>
    <x v="1"/>
    <s v=""/>
  </r>
  <r>
    <s v="GST"/>
    <n v="11972"/>
    <s v="01.04.19"/>
    <s v="2019-0261"/>
    <x v="308"/>
    <x v="600"/>
    <n v="1"/>
    <m/>
    <n v="5"/>
    <s v="Qty column"/>
    <x v="1"/>
    <s v=""/>
  </r>
  <r>
    <s v="GST"/>
    <n v="11974"/>
    <s v="01.04.19"/>
    <s v="2019-0261"/>
    <x v="99"/>
    <x v="91"/>
    <m/>
    <m/>
    <n v="20"/>
    <s v="Qty column"/>
    <x v="1"/>
    <s v=""/>
  </r>
  <r>
    <s v="GST"/>
    <n v="11975"/>
    <s v="01.04.19"/>
    <s v="2019-0261"/>
    <x v="73"/>
    <x v="68"/>
    <n v="1"/>
    <n v="1"/>
    <n v="1"/>
    <s v="D x E"/>
    <x v="1"/>
    <s v=""/>
  </r>
  <r>
    <s v="GST"/>
    <n v="11976"/>
    <s v="01.04.19"/>
    <s v="2019-0261"/>
    <x v="196"/>
    <x v="189"/>
    <m/>
    <n v="2"/>
    <n v="3"/>
    <s v="Qty column"/>
    <x v="1"/>
    <s v=""/>
  </r>
  <r>
    <s v="GST"/>
    <n v="12006"/>
    <s v="02.04.19"/>
    <s v="2019-0262"/>
    <x v="110"/>
    <x v="104"/>
    <n v="2"/>
    <n v="5"/>
    <n v="10"/>
    <s v="D x E"/>
    <x v="1"/>
    <s v=""/>
  </r>
  <r>
    <s v="GST"/>
    <n v="12008"/>
    <s v="02.04.19"/>
    <s v="2019-0262"/>
    <x v="251"/>
    <x v="237"/>
    <n v="1"/>
    <n v="6"/>
    <n v="6"/>
    <s v="D x E"/>
    <x v="1"/>
    <s v=""/>
  </r>
  <r>
    <s v="GST"/>
    <n v="12010"/>
    <s v="02.04.19"/>
    <s v="2019-0262"/>
    <x v="23"/>
    <x v="23"/>
    <n v="1"/>
    <n v="4"/>
    <n v="4"/>
    <s v="D x E"/>
    <x v="1"/>
    <s v=""/>
  </r>
  <r>
    <s v="GST"/>
    <n v="12011"/>
    <s v="02.04.19"/>
    <s v="2019-0262"/>
    <x v="29"/>
    <x v="29"/>
    <n v="1"/>
    <n v="4"/>
    <n v="4"/>
    <s v="D x E"/>
    <x v="1"/>
    <s v=""/>
  </r>
  <r>
    <s v="GST"/>
    <n v="12053"/>
    <s v="02.04.19"/>
    <s v="2019-0263"/>
    <x v="218"/>
    <x v="209"/>
    <n v="1"/>
    <n v="5"/>
    <n v="5"/>
    <s v="D x E"/>
    <x v="1"/>
    <s v=""/>
  </r>
  <r>
    <s v="GST"/>
    <n v="12088"/>
    <s v="02.04.19"/>
    <s v="2019-0264"/>
    <x v="439"/>
    <x v="426"/>
    <n v="1"/>
    <n v="4"/>
    <n v="4"/>
    <s v="D x E"/>
    <x v="0"/>
    <s v="CHALLAN!row 12097 'CANCEL'"/>
  </r>
  <r>
    <s v="GST"/>
    <n v="12089"/>
    <s v="02.04.19"/>
    <s v="2019-0264"/>
    <x v="83"/>
    <x v="78"/>
    <n v="1"/>
    <n v="4"/>
    <n v="4"/>
    <s v="D x E"/>
    <x v="0"/>
    <s v="CHALLAN!row 12097 'CANCEL'"/>
  </r>
  <r>
    <s v="GST"/>
    <n v="12090"/>
    <s v="02.04.19"/>
    <s v="2019-0264"/>
    <x v="17"/>
    <x v="17"/>
    <n v="1"/>
    <n v="4"/>
    <n v="4"/>
    <s v="D x E"/>
    <x v="0"/>
    <s v="CHALLAN!row 12097 'CANCEL'"/>
  </r>
  <r>
    <s v="GST"/>
    <n v="12091"/>
    <s v="02.04.19"/>
    <s v="2019-0264"/>
    <x v="216"/>
    <x v="208"/>
    <n v="1"/>
    <n v="4"/>
    <n v="4"/>
    <s v="D x E"/>
    <x v="0"/>
    <s v="CHALLAN!row 12097 'CANCEL'"/>
  </r>
  <r>
    <s v="GST"/>
    <n v="12092"/>
    <s v="02.04.19"/>
    <s v="2019-0264"/>
    <x v="144"/>
    <x v="139"/>
    <n v="1"/>
    <n v="4"/>
    <n v="4"/>
    <s v="D x E"/>
    <x v="0"/>
    <s v="CHALLAN!row 12097 'CANCEL'"/>
  </r>
  <r>
    <s v="GST"/>
    <n v="12093"/>
    <s v="02.04.19"/>
    <s v="2019-0264"/>
    <x v="82"/>
    <x v="77"/>
    <n v="1"/>
    <n v="4"/>
    <n v="4"/>
    <s v="D x E"/>
    <x v="0"/>
    <s v="CHALLAN!row 12097 'CANCEL'"/>
  </r>
  <r>
    <s v="GST"/>
    <n v="12118"/>
    <s v="02.04.19"/>
    <s v="2019-0265"/>
    <x v="122"/>
    <x v="116"/>
    <m/>
    <m/>
    <n v="5"/>
    <s v="Qty column"/>
    <x v="0"/>
    <s v="CHALLAN!row 12174 'CANCEL'"/>
  </r>
  <r>
    <s v="GST"/>
    <n v="12119"/>
    <s v="02.04.19"/>
    <s v="2019-0265"/>
    <x v="103"/>
    <x v="233"/>
    <m/>
    <m/>
    <n v="5"/>
    <s v="Qty column"/>
    <x v="0"/>
    <s v="CHALLAN!row 12174 'CANCEL'"/>
  </r>
  <r>
    <s v="GST"/>
    <n v="12120"/>
    <s v="02.04.19"/>
    <s v="2019-0265"/>
    <x v="204"/>
    <x v="197"/>
    <m/>
    <m/>
    <n v="3"/>
    <s v="Qty column"/>
    <x v="0"/>
    <s v="CHALLAN!row 12174 'CANCEL'"/>
  </r>
  <r>
    <s v="GST"/>
    <n v="12121"/>
    <s v="02.04.19"/>
    <s v="2019-0265"/>
    <x v="293"/>
    <x v="233"/>
    <m/>
    <m/>
    <n v="2"/>
    <s v="Qty column"/>
    <x v="0"/>
    <s v="CHALLAN!row 12174 'CANCEL'"/>
  </r>
  <r>
    <s v="GST"/>
    <n v="12122"/>
    <s v="02.04.19"/>
    <s v="2019-0265"/>
    <x v="47"/>
    <x v="127"/>
    <m/>
    <m/>
    <n v="2"/>
    <s v="Qty column"/>
    <x v="0"/>
    <s v="CHALLAN!row 12174 'CANCEL'"/>
  </r>
  <r>
    <s v="GST"/>
    <n v="12123"/>
    <s v="02.04.19"/>
    <s v="2019-0265"/>
    <x v="244"/>
    <x v="275"/>
    <m/>
    <m/>
    <n v="3"/>
    <s v="Qty column"/>
    <x v="0"/>
    <s v="CHALLAN!row 12174 'CANCEL'"/>
  </r>
  <r>
    <s v="GST"/>
    <n v="12124"/>
    <s v="02.04.19"/>
    <s v="2019-0265"/>
    <x v="19"/>
    <x v="122"/>
    <m/>
    <m/>
    <n v="3"/>
    <s v="Qty column"/>
    <x v="0"/>
    <s v="CHALLAN!row 12174 'CANCEL'"/>
  </r>
  <r>
    <s v="GST"/>
    <n v="12125"/>
    <s v="02.04.19"/>
    <s v="2019-0265"/>
    <x v="141"/>
    <x v="215"/>
    <m/>
    <m/>
    <n v="2"/>
    <s v="Qty column"/>
    <x v="0"/>
    <s v="CHALLAN!row 12174 'CANCEL'"/>
  </r>
  <r>
    <s v="GST"/>
    <n v="12126"/>
    <s v="02.04.19"/>
    <s v="2019-0265"/>
    <x v="335"/>
    <x v="323"/>
    <m/>
    <m/>
    <n v="2"/>
    <s v="Qty column"/>
    <x v="0"/>
    <s v="CHALLAN!row 12174 'CANCEL'"/>
  </r>
  <r>
    <s v="GST"/>
    <n v="12127"/>
    <s v="02.04.19"/>
    <s v="2019-0265"/>
    <x v="105"/>
    <x v="241"/>
    <m/>
    <m/>
    <n v="2"/>
    <s v="Qty column"/>
    <x v="0"/>
    <s v="CHALLAN!row 12174 'CANCEL'"/>
  </r>
  <r>
    <s v="GST"/>
    <n v="12128"/>
    <s v="02.04.19"/>
    <s v="2019-0265"/>
    <x v="133"/>
    <x v="126"/>
    <m/>
    <m/>
    <n v="2"/>
    <s v="Qty column"/>
    <x v="0"/>
    <s v="CHALLAN!row 12174 'CANCEL'"/>
  </r>
  <r>
    <s v="GST"/>
    <n v="12129"/>
    <s v="02.04.19"/>
    <s v="2019-0265"/>
    <x v="91"/>
    <x v="154"/>
    <m/>
    <m/>
    <n v="2"/>
    <s v="Qty column"/>
    <x v="0"/>
    <s v="CHALLAN!row 12174 'CANCEL'"/>
  </r>
  <r>
    <s v="GST"/>
    <n v="12130"/>
    <s v="02.04.19"/>
    <s v="2019-0265"/>
    <x v="254"/>
    <x v="240"/>
    <m/>
    <m/>
    <n v="2"/>
    <s v="Qty column"/>
    <x v="0"/>
    <s v="CHALLAN!row 12174 'CANCEL'"/>
  </r>
  <r>
    <s v="GST"/>
    <n v="12131"/>
    <s v="02.04.19"/>
    <s v="2019-0265"/>
    <x v="131"/>
    <x v="124"/>
    <m/>
    <m/>
    <n v="2"/>
    <s v="Qty column"/>
    <x v="0"/>
    <s v="CHALLAN!row 12174 'CANCEL'"/>
  </r>
  <r>
    <s v="GST"/>
    <n v="12132"/>
    <s v="02.04.19"/>
    <s v="2019-0265"/>
    <x v="307"/>
    <x v="297"/>
    <m/>
    <m/>
    <n v="3"/>
    <s v="Qty column"/>
    <x v="0"/>
    <s v="CHALLAN!row 12174 'CANCEL'"/>
  </r>
  <r>
    <s v="GST"/>
    <n v="12133"/>
    <s v="02.04.19"/>
    <s v="2019-0265"/>
    <x v="205"/>
    <x v="198"/>
    <m/>
    <m/>
    <n v="4"/>
    <s v="Qty column"/>
    <x v="0"/>
    <s v="CHALLAN!row 12174 'CANCEL'"/>
  </r>
  <r>
    <s v="GST"/>
    <n v="12134"/>
    <s v="02.04.19"/>
    <s v="2019-0265"/>
    <x v="381"/>
    <x v="375"/>
    <m/>
    <m/>
    <n v="5"/>
    <s v="Qty column"/>
    <x v="0"/>
    <s v="CHALLAN!row 12174 'CANCEL'"/>
  </r>
  <r>
    <s v="GST"/>
    <n v="12135"/>
    <s v="02.04.19"/>
    <s v="2019-0265"/>
    <x v="99"/>
    <x v="153"/>
    <m/>
    <m/>
    <n v="4"/>
    <s v="Qty column"/>
    <x v="0"/>
    <s v="CHALLAN!row 12174 'CANCEL'"/>
  </r>
  <r>
    <s v="GST"/>
    <n v="12136"/>
    <s v="02.04.19"/>
    <s v="2019-0265"/>
    <x v="245"/>
    <x v="234"/>
    <m/>
    <m/>
    <n v="5"/>
    <s v="Qty column"/>
    <x v="0"/>
    <s v="CHALLAN!row 12174 'CANCEL'"/>
  </r>
  <r>
    <s v="GST"/>
    <n v="12137"/>
    <s v="02.04.19"/>
    <s v="2019-0265"/>
    <x v="155"/>
    <x v="376"/>
    <m/>
    <m/>
    <n v="3"/>
    <s v="Qty column"/>
    <x v="0"/>
    <s v="CHALLAN!row 12174 'CANCEL'"/>
  </r>
  <r>
    <s v="GST"/>
    <n v="12138"/>
    <s v="02.04.19"/>
    <s v="2019-0265"/>
    <x v="464"/>
    <x v="471"/>
    <m/>
    <m/>
    <n v="3"/>
    <s v="Qty column"/>
    <x v="0"/>
    <s v="CHALLAN!row 12174 'CANCEL'"/>
  </r>
  <r>
    <s v="GST"/>
    <n v="12139"/>
    <s v="02.04.19"/>
    <s v="2019-0265"/>
    <x v="308"/>
    <x v="298"/>
    <m/>
    <m/>
    <n v="3"/>
    <s v="Qty column"/>
    <x v="0"/>
    <s v="CHALLAN!row 12174 'CANCEL'"/>
  </r>
  <r>
    <s v="GST"/>
    <n v="12140"/>
    <s v="02.04.19"/>
    <s v="2019-0265"/>
    <x v="442"/>
    <x v="492"/>
    <m/>
    <m/>
    <n v="3"/>
    <s v="Qty column"/>
    <x v="0"/>
    <s v="CHALLAN!row 12174 'CANCEL'"/>
  </r>
  <r>
    <s v="GST"/>
    <n v="12142"/>
    <s v="02.04.19"/>
    <s v="2019-0265"/>
    <x v="360"/>
    <x v="351"/>
    <m/>
    <m/>
    <n v="10"/>
    <s v="Qty column"/>
    <x v="0"/>
    <s v="CHALLAN!row 12174 'CANCEL'"/>
  </r>
  <r>
    <s v="GST"/>
    <n v="12143"/>
    <s v="02.04.19"/>
    <s v="2019-0265"/>
    <x v="97"/>
    <x v="89"/>
    <m/>
    <m/>
    <n v="10"/>
    <s v="Qty column"/>
    <x v="0"/>
    <s v="CHALLAN!row 12174 'CANCEL'"/>
  </r>
  <r>
    <s v="GST"/>
    <n v="12144"/>
    <s v="02.04.19"/>
    <s v="2019-0265"/>
    <x v="361"/>
    <x v="352"/>
    <m/>
    <m/>
    <n v="10"/>
    <s v="Qty column"/>
    <x v="0"/>
    <s v="CHALLAN!row 12174 'CANCEL'"/>
  </r>
  <r>
    <s v="GST"/>
    <n v="12145"/>
    <s v="02.04.19"/>
    <s v="2019-0265"/>
    <x v="99"/>
    <x v="91"/>
    <m/>
    <m/>
    <n v="10"/>
    <s v="Qty column"/>
    <x v="0"/>
    <s v="CHALLAN!row 12174 'CANCEL'"/>
  </r>
  <r>
    <s v="GST"/>
    <n v="12146"/>
    <s v="02.04.19"/>
    <s v="2019-0265"/>
    <x v="98"/>
    <x v="90"/>
    <m/>
    <m/>
    <n v="10"/>
    <s v="Qty column"/>
    <x v="0"/>
    <s v="CHALLAN!row 12174 'CANCEL'"/>
  </r>
  <r>
    <s v="GST"/>
    <n v="12147"/>
    <s v="02.04.19"/>
    <s v="2019-0265"/>
    <x v="101"/>
    <x v="93"/>
    <m/>
    <m/>
    <n v="10"/>
    <s v="Qty column"/>
    <x v="0"/>
    <s v="CHALLAN!row 12174 'CANCEL'"/>
  </r>
  <r>
    <s v="GST"/>
    <n v="12149"/>
    <s v="02.04.19"/>
    <s v="2019-0265"/>
    <x v="82"/>
    <x v="77"/>
    <n v="3"/>
    <n v="4"/>
    <n v="12"/>
    <s v="D x E"/>
    <x v="0"/>
    <s v="CHALLAN!row 12174 'CANCEL'"/>
  </r>
  <r>
    <s v="GST"/>
    <n v="12150"/>
    <s v="02.04.19"/>
    <s v="2019-0265"/>
    <x v="32"/>
    <x v="32"/>
    <n v="2"/>
    <n v="4"/>
    <n v="8"/>
    <s v="D x E"/>
    <x v="0"/>
    <s v="CHALLAN!row 12174 'CANCEL'"/>
  </r>
  <r>
    <s v="GST"/>
    <n v="12151"/>
    <s v="02.04.19"/>
    <s v="2019-0265"/>
    <x v="61"/>
    <x v="58"/>
    <n v="2"/>
    <n v="4"/>
    <n v="8"/>
    <s v="D x E"/>
    <x v="0"/>
    <s v="CHALLAN!row 12174 'CANCEL'"/>
  </r>
  <r>
    <s v="GST"/>
    <n v="12152"/>
    <s v="02.04.19"/>
    <s v="2019-0265"/>
    <x v="143"/>
    <x v="137"/>
    <n v="1"/>
    <n v="6"/>
    <n v="6"/>
    <s v="D x E"/>
    <x v="0"/>
    <s v="CHALLAN!row 12174 'CANCEL'"/>
  </r>
  <r>
    <s v="GST"/>
    <n v="12153"/>
    <s v="02.04.19"/>
    <s v="2019-0265"/>
    <x v="528"/>
    <x v="208"/>
    <m/>
    <m/>
    <n v="5"/>
    <s v="Qty column"/>
    <x v="0"/>
    <s v="CHALLAN!row 12174 'CANCEL'"/>
  </r>
  <r>
    <s v="GST"/>
    <n v="12154"/>
    <s v="02.04.19"/>
    <s v="2019-0265"/>
    <x v="528"/>
    <x v="208"/>
    <m/>
    <m/>
    <n v="1"/>
    <s v="Qty column"/>
    <x v="0"/>
    <s v="CHALLAN!row 12174 'CANCEL'"/>
  </r>
  <r>
    <s v="GST"/>
    <n v="12155"/>
    <s v="02.04.19"/>
    <s v="2019-0265"/>
    <x v="144"/>
    <x v="139"/>
    <m/>
    <m/>
    <n v="5"/>
    <s v="Qty column"/>
    <x v="0"/>
    <s v="CHALLAN!row 12174 'CANCEL'"/>
  </r>
  <r>
    <s v="GST"/>
    <n v="12157"/>
    <s v="02.04.19"/>
    <s v="2019-0265"/>
    <x v="93"/>
    <x v="85"/>
    <m/>
    <m/>
    <n v="10"/>
    <s v="Qty column"/>
    <x v="0"/>
    <s v="CHALLAN!row 12174 'CANCEL'"/>
  </r>
  <r>
    <s v="GST"/>
    <n v="12158"/>
    <s v="02.04.19"/>
    <s v="2019-0265"/>
    <x v="648"/>
    <x v="601"/>
    <m/>
    <m/>
    <n v="5"/>
    <s v="Qty column"/>
    <x v="0"/>
    <s v="CHALLAN!row 12174 'CANCEL'"/>
  </r>
  <r>
    <s v="GST"/>
    <n v="12159"/>
    <s v="02.04.19"/>
    <s v="2019-0265"/>
    <x v="649"/>
    <x v="602"/>
    <m/>
    <m/>
    <n v="5"/>
    <s v="Qty column"/>
    <x v="0"/>
    <s v="CHALLAN!row 12174 'CANCEL'"/>
  </r>
  <r>
    <s v="GST"/>
    <n v="12160"/>
    <s v="02.04.19"/>
    <s v="2019-0265"/>
    <x v="95"/>
    <x v="87"/>
    <m/>
    <m/>
    <n v="10"/>
    <s v="Qty column"/>
    <x v="0"/>
    <s v="CHALLAN!row 12174 'CANCEL'"/>
  </r>
  <r>
    <s v="GST"/>
    <n v="12162"/>
    <s v="02.04.19"/>
    <s v="2019-0265"/>
    <x v="88"/>
    <x v="22"/>
    <n v="1"/>
    <n v="50"/>
    <n v="50"/>
    <s v="D x E"/>
    <x v="0"/>
    <s v="CHALLAN!row 12174 'CANCEL'"/>
  </r>
  <r>
    <s v="GST"/>
    <n v="12163"/>
    <s v="02.04.19"/>
    <s v="2019-0265"/>
    <x v="89"/>
    <x v="22"/>
    <n v="1"/>
    <n v="50"/>
    <n v="50"/>
    <s v="D x E"/>
    <x v="0"/>
    <s v="CHALLAN!row 12174 'CANCEL'"/>
  </r>
  <r>
    <s v="GST"/>
    <n v="12164"/>
    <s v="02.04.19"/>
    <s v="2019-0265"/>
    <x v="90"/>
    <x v="22"/>
    <n v="1"/>
    <n v="50"/>
    <n v="50"/>
    <s v="D x E"/>
    <x v="0"/>
    <s v="CHALLAN!row 12174 'CANCEL'"/>
  </r>
  <r>
    <s v="GST"/>
    <n v="12165"/>
    <s v="02.04.19"/>
    <s v="2019-0265"/>
    <x v="230"/>
    <x v="55"/>
    <m/>
    <m/>
    <n v="150"/>
    <s v="Qty column"/>
    <x v="0"/>
    <s v="CHALLAN!row 12174 'CANCEL'"/>
  </r>
  <r>
    <s v="GST"/>
    <n v="12167"/>
    <s v="02.04.19"/>
    <s v="2019-0265"/>
    <x v="650"/>
    <x v="603"/>
    <m/>
    <m/>
    <n v="5"/>
    <s v="Qty column"/>
    <x v="0"/>
    <s v="CHALLAN!row 12174 'CANCEL'"/>
  </r>
  <r>
    <s v="GST"/>
    <n v="12168"/>
    <s v="02.04.19"/>
    <s v="2019-0265"/>
    <x v="381"/>
    <x v="604"/>
    <m/>
    <m/>
    <n v="5"/>
    <s v="Qty column"/>
    <x v="0"/>
    <s v="CHALLAN!row 12174 'CANCEL'"/>
  </r>
  <r>
    <s v="GST"/>
    <n v="12169"/>
    <s v="02.04.19"/>
    <s v="2019-0265"/>
    <x v="605"/>
    <x v="576"/>
    <m/>
    <m/>
    <n v="10"/>
    <s v="Qty column"/>
    <x v="0"/>
    <s v="CHALLAN!row 12174 'CANCEL'"/>
  </r>
  <r>
    <s v="GST"/>
    <n v="12170"/>
    <s v="02.04.19"/>
    <s v="2019-0265"/>
    <x v="62"/>
    <x v="59"/>
    <m/>
    <m/>
    <n v="5"/>
    <s v="Qty column"/>
    <x v="0"/>
    <s v="CHALLAN!row 12174 'CANCEL'"/>
  </r>
  <r>
    <s v="GST"/>
    <n v="12172"/>
    <s v="02.04.19"/>
    <s v="2019-0265"/>
    <x v="178"/>
    <x v="174"/>
    <m/>
    <m/>
    <n v="250"/>
    <s v="Qty column"/>
    <x v="0"/>
    <s v="CHALLAN!row 12174 'CANCEL'"/>
  </r>
  <r>
    <s v="GST"/>
    <n v="12201"/>
    <s v="02.04.19"/>
    <s v="2019-0266"/>
    <x v="34"/>
    <x v="34"/>
    <n v="1"/>
    <n v="5"/>
    <n v="5"/>
    <s v="D x E"/>
    <x v="1"/>
    <s v=""/>
  </r>
  <r>
    <s v="GST"/>
    <n v="12202"/>
    <s v="02.04.19"/>
    <s v="2019-0266"/>
    <x v="87"/>
    <x v="81"/>
    <n v="2"/>
    <n v="5"/>
    <n v="10"/>
    <s v="D x E"/>
    <x v="1"/>
    <s v=""/>
  </r>
  <r>
    <s v="GST"/>
    <n v="12203"/>
    <s v="02.04.19"/>
    <s v="2019-0266"/>
    <x v="169"/>
    <x v="43"/>
    <n v="1"/>
    <n v="5"/>
    <n v="5"/>
    <s v="D x E"/>
    <x v="1"/>
    <s v=""/>
  </r>
  <r>
    <s v="GST"/>
    <n v="12204"/>
    <s v="02.04.19"/>
    <s v="2019-0266"/>
    <x v="78"/>
    <x v="73"/>
    <n v="1"/>
    <n v="5"/>
    <n v="5"/>
    <s v="D x E"/>
    <x v="1"/>
    <s v=""/>
  </r>
  <r>
    <s v="GST"/>
    <n v="12206"/>
    <s v="02.04.19"/>
    <s v="2019-0266"/>
    <x v="198"/>
    <x v="190"/>
    <n v="3"/>
    <n v="4"/>
    <n v="12"/>
    <s v="D x E"/>
    <x v="1"/>
    <s v=""/>
  </r>
  <r>
    <s v="GST"/>
    <n v="12208"/>
    <s v="02.04.19"/>
    <s v="2019-0266"/>
    <x v="147"/>
    <x v="385"/>
    <n v="3"/>
    <n v="50"/>
    <n v="150"/>
    <s v="D x E"/>
    <x v="1"/>
    <s v=""/>
  </r>
  <r>
    <s v="GST"/>
    <n v="12209"/>
    <s v="02.04.19"/>
    <s v="2019-0266"/>
    <x v="364"/>
    <x v="55"/>
    <n v="3"/>
    <n v="50"/>
    <n v="150"/>
    <s v="D x E"/>
    <x v="1"/>
    <s v=""/>
  </r>
  <r>
    <s v="GST"/>
    <n v="12210"/>
    <s v="02.04.19"/>
    <s v="2019-0266"/>
    <x v="149"/>
    <x v="55"/>
    <n v="3"/>
    <n v="50"/>
    <n v="150"/>
    <s v="D x E"/>
    <x v="1"/>
    <s v=""/>
  </r>
  <r>
    <s v="GST"/>
    <n v="12221"/>
    <s v="02.04.19"/>
    <s v="2019-0266"/>
    <x v="56"/>
    <x v="10"/>
    <n v="17"/>
    <m/>
    <n v="487"/>
    <s v="Qty column"/>
    <x v="1"/>
    <s v=""/>
  </r>
  <r>
    <s v="GST"/>
    <n v="12242"/>
    <s v="02.04.19"/>
    <s v="2019-0267"/>
    <x v="136"/>
    <x v="167"/>
    <n v="1"/>
    <n v="5"/>
    <n v="5"/>
    <s v="D x E"/>
    <x v="1"/>
    <s v=""/>
  </r>
  <r>
    <s v="GST"/>
    <n v="12243"/>
    <s v="02.04.19"/>
    <s v="2019-0267"/>
    <x v="70"/>
    <x v="66"/>
    <n v="1"/>
    <n v="5"/>
    <n v="5"/>
    <s v="D x E"/>
    <x v="1"/>
    <s v=""/>
  </r>
  <r>
    <s v="GST"/>
    <n v="12284"/>
    <s v="2.4.19"/>
    <s v="2019-0268"/>
    <x v="176"/>
    <x v="172"/>
    <n v="2"/>
    <n v="5"/>
    <n v="10"/>
    <s v="D x E"/>
    <x v="0"/>
    <s v="CHALLAN!row 12301 'CANCEL'"/>
  </r>
  <r>
    <s v="GST"/>
    <n v="12285"/>
    <s v="2.4.19"/>
    <s v="2019-0268"/>
    <x v="78"/>
    <x v="73"/>
    <n v="2"/>
    <n v="5"/>
    <n v="10"/>
    <s v="D x E"/>
    <x v="0"/>
    <s v="CHALLAN!row 12301 'CANCEL'"/>
  </r>
  <r>
    <s v="GST"/>
    <n v="12286"/>
    <s v="2.4.19"/>
    <s v="2019-0268"/>
    <x v="79"/>
    <x v="74"/>
    <n v="2"/>
    <n v="5"/>
    <n v="10"/>
    <s v="D x E"/>
    <x v="0"/>
    <s v="CHALLAN!row 12301 'CANCEL'"/>
  </r>
  <r>
    <s v="GST"/>
    <n v="12289"/>
    <s v="2.4.19"/>
    <s v="2019-0268"/>
    <x v="76"/>
    <x v="71"/>
    <n v="1"/>
    <n v="5"/>
    <n v="5"/>
    <s v="D x E"/>
    <x v="0"/>
    <s v="CHALLAN!row 12301 'CANCEL'"/>
  </r>
  <r>
    <s v="GST"/>
    <n v="12290"/>
    <s v="2.4.19"/>
    <s v="2019-0268"/>
    <x v="77"/>
    <x v="72"/>
    <n v="1"/>
    <n v="5"/>
    <n v="5"/>
    <s v="D x E"/>
    <x v="0"/>
    <s v="CHALLAN!row 12301 'CANCEL'"/>
  </r>
  <r>
    <s v="GST"/>
    <n v="12291"/>
    <s v="2.4.19"/>
    <s v="2019-0268"/>
    <x v="43"/>
    <x v="43"/>
    <n v="1"/>
    <n v="5"/>
    <n v="5"/>
    <s v="D x E"/>
    <x v="0"/>
    <s v="CHALLAN!row 12301 'CANCEL'"/>
  </r>
  <r>
    <s v="GST"/>
    <n v="12292"/>
    <s v="2.4.19"/>
    <s v="2019-0268"/>
    <x v="119"/>
    <x v="113"/>
    <n v="1"/>
    <n v="5"/>
    <n v="5"/>
    <s v="D x E"/>
    <x v="0"/>
    <s v="CHALLAN!row 12301 'CANCEL'"/>
  </r>
  <r>
    <s v="GST"/>
    <n v="12293"/>
    <s v="2.4.19"/>
    <s v="2019-0268"/>
    <x v="169"/>
    <x v="43"/>
    <n v="1"/>
    <n v="5"/>
    <n v="5"/>
    <s v="D x E"/>
    <x v="0"/>
    <s v="CHALLAN!row 12301 'CANCEL'"/>
  </r>
  <r>
    <s v="GST"/>
    <n v="12294"/>
    <s v="2.4.19"/>
    <s v="2019-0268"/>
    <x v="42"/>
    <x v="42"/>
    <n v="1"/>
    <n v="5"/>
    <n v="5"/>
    <s v="D x E"/>
    <x v="0"/>
    <s v="CHALLAN!row 12301 'CANCEL'"/>
  </r>
  <r>
    <s v="GST"/>
    <n v="12295"/>
    <s v="2.4.19"/>
    <s v="2019-0268"/>
    <x v="99"/>
    <x v="121"/>
    <n v="2"/>
    <n v="5"/>
    <n v="10"/>
    <s v="D x E"/>
    <x v="0"/>
    <s v="CHALLAN!row 12301 'CANCEL'"/>
  </r>
  <r>
    <s v="GST"/>
    <n v="12298"/>
    <s v="2.4.19"/>
    <s v="2019-0268"/>
    <x v="177"/>
    <x v="173"/>
    <n v="1"/>
    <n v="5"/>
    <n v="5"/>
    <s v="D x E"/>
    <x v="0"/>
    <s v="CHALLAN!row 12301 'CANCEL'"/>
  </r>
  <r>
    <s v="GST"/>
    <n v="12300"/>
    <s v="2.4.19"/>
    <s v="2019-0268"/>
    <x v="141"/>
    <x v="135"/>
    <m/>
    <n v="1"/>
    <n v="1"/>
    <s v="Qty column"/>
    <x v="0"/>
    <s v="CHALLAN!row 12301 'CANCEL'"/>
  </r>
  <r>
    <s v="GST"/>
    <n v="12332"/>
    <s v="2.4.19"/>
    <s v="2019-0269"/>
    <x v="303"/>
    <x v="292"/>
    <n v="1"/>
    <n v="50"/>
    <n v="50"/>
    <s v="D x E"/>
    <x v="1"/>
    <s v=""/>
  </r>
  <r>
    <s v="GST"/>
    <n v="12333"/>
    <s v="2.4.19"/>
    <s v="2019-0269"/>
    <x v="302"/>
    <x v="291"/>
    <n v="1"/>
    <n v="50"/>
    <n v="50"/>
    <s v="D x E"/>
    <x v="1"/>
    <s v=""/>
  </r>
  <r>
    <s v="GST"/>
    <n v="12334"/>
    <s v="2.4.19"/>
    <s v="2019-0269"/>
    <x v="475"/>
    <x v="421"/>
    <n v="1"/>
    <n v="25"/>
    <n v="25"/>
    <s v="D x E"/>
    <x v="1"/>
    <s v=""/>
  </r>
  <r>
    <s v="GST"/>
    <n v="12335"/>
    <s v="2.4.19"/>
    <s v="2019-0269"/>
    <x v="112"/>
    <x v="288"/>
    <n v="1"/>
    <n v="10"/>
    <n v="10"/>
    <s v="D x E"/>
    <x v="1"/>
    <s v=""/>
  </r>
  <r>
    <s v="GST"/>
    <n v="12336"/>
    <s v="2.4.19"/>
    <s v="2019-0269"/>
    <x v="508"/>
    <x v="505"/>
    <m/>
    <n v="10"/>
    <n v="10"/>
    <s v="Qty column"/>
    <x v="1"/>
    <s v=""/>
  </r>
  <r>
    <s v="GST"/>
    <n v="12337"/>
    <s v="2.4.19"/>
    <s v="2019-0269"/>
    <x v="296"/>
    <x v="284"/>
    <m/>
    <n v="20"/>
    <n v="20"/>
    <s v="Qty column"/>
    <x v="1"/>
    <s v=""/>
  </r>
  <r>
    <s v="GST"/>
    <n v="12363"/>
    <s v="2.4.19"/>
    <s v="2019-0270"/>
    <x v="118"/>
    <x v="69"/>
    <n v="2"/>
    <n v="5"/>
    <n v="10"/>
    <s v="D x E"/>
    <x v="1"/>
    <s v=""/>
  </r>
  <r>
    <s v="GST"/>
    <n v="12364"/>
    <s v="2.4.19"/>
    <s v="2019-0270"/>
    <x v="33"/>
    <x v="33"/>
    <n v="0.5"/>
    <n v="2"/>
    <n v="1"/>
    <s v="D x E"/>
    <x v="1"/>
    <s v=""/>
  </r>
  <r>
    <s v="GST"/>
    <n v="12365"/>
    <s v="2.4.19"/>
    <s v="2019-0270"/>
    <x v="213"/>
    <x v="114"/>
    <m/>
    <n v="2"/>
    <n v="2"/>
    <s v="Qty column"/>
    <x v="1"/>
    <s v=""/>
  </r>
  <r>
    <s v="GST"/>
    <n v="12366"/>
    <s v="2.4.19"/>
    <s v="2019-0270"/>
    <x v="408"/>
    <x v="401"/>
    <n v="1"/>
    <n v="5"/>
    <n v="5"/>
    <s v="D x E"/>
    <x v="1"/>
    <s v=""/>
  </r>
  <r>
    <s v="GST"/>
    <n v="12367"/>
    <s v="2.4.19"/>
    <s v="2019-0270"/>
    <x v="220"/>
    <x v="211"/>
    <n v="1"/>
    <n v="2"/>
    <n v="2"/>
    <s v="D x E"/>
    <x v="1"/>
    <s v=""/>
  </r>
  <r>
    <s v="GST"/>
    <n v="12370"/>
    <s v="2.4.19"/>
    <s v="2019-0270"/>
    <x v="189"/>
    <x v="183"/>
    <n v="2"/>
    <n v="4"/>
    <n v="8"/>
    <s v="D x E"/>
    <x v="1"/>
    <s v=""/>
  </r>
  <r>
    <s v="GST"/>
    <n v="12371"/>
    <s v="2.4.19"/>
    <s v="2019-0270"/>
    <x v="188"/>
    <x v="182"/>
    <n v="0.5"/>
    <n v="2"/>
    <n v="1"/>
    <s v="D x E"/>
    <x v="1"/>
    <s v=""/>
  </r>
  <r>
    <s v="GST"/>
    <n v="12374"/>
    <s v="2.4.19"/>
    <s v="2019-0270"/>
    <x v="47"/>
    <x v="96"/>
    <n v="0.5"/>
    <n v="15"/>
    <n v="7.5"/>
    <s v="D x E"/>
    <x v="1"/>
    <s v=""/>
  </r>
  <r>
    <s v="GST"/>
    <n v="12376"/>
    <s v="2.4.19"/>
    <s v="2019-0270"/>
    <x v="47"/>
    <x v="127"/>
    <n v="0.5"/>
    <n v="5"/>
    <n v="2.5"/>
    <s v="D x E"/>
    <x v="1"/>
    <s v=""/>
  </r>
  <r>
    <s v="GST"/>
    <n v="12377"/>
    <s v="2.4.19"/>
    <s v="2019-0270"/>
    <x v="464"/>
    <x v="471"/>
    <m/>
    <n v="2"/>
    <n v="2"/>
    <s v="Qty column"/>
    <x v="1"/>
    <s v=""/>
  </r>
  <r>
    <s v="GST"/>
    <n v="12379"/>
    <s v="2.4.19"/>
    <s v="2019-0270"/>
    <x v="112"/>
    <x v="288"/>
    <n v="2"/>
    <n v="50"/>
    <n v="100"/>
    <s v="D x E"/>
    <x v="1"/>
    <s v=""/>
  </r>
  <r>
    <s v="GST"/>
    <n v="12380"/>
    <s v="2.4.19"/>
    <s v="2019-0270"/>
    <x v="297"/>
    <x v="285"/>
    <n v="1"/>
    <n v="50"/>
    <n v="50"/>
    <s v="D x E"/>
    <x v="1"/>
    <s v=""/>
  </r>
  <r>
    <s v="GST"/>
    <n v="12381"/>
    <s v="2.4.19"/>
    <s v="2019-0270"/>
    <x v="155"/>
    <x v="540"/>
    <n v="0.5"/>
    <n v="10"/>
    <n v="5"/>
    <s v="D x E"/>
    <x v="1"/>
    <s v=""/>
  </r>
  <r>
    <s v="GST"/>
    <n v="12384"/>
    <s v="2.4.19"/>
    <s v="2019-0270"/>
    <x v="141"/>
    <x v="135"/>
    <n v="2"/>
    <n v="4"/>
    <n v="8"/>
    <s v="D x E"/>
    <x v="1"/>
    <s v=""/>
  </r>
  <r>
    <s v="GST"/>
    <n v="12386"/>
    <s v="2.4.19"/>
    <s v="2019-0270"/>
    <x v="227"/>
    <x v="92"/>
    <n v="0.5"/>
    <n v="15"/>
    <n v="7.5"/>
    <s v="D x E"/>
    <x v="1"/>
    <s v=""/>
  </r>
  <r>
    <s v="GST"/>
    <n v="12388"/>
    <s v="2.4.19"/>
    <s v="2019-0270"/>
    <x v="446"/>
    <x v="445"/>
    <m/>
    <n v="5"/>
    <n v="5"/>
    <s v="Qty column"/>
    <x v="1"/>
    <s v=""/>
  </r>
  <r>
    <s v="GST"/>
    <n v="12389"/>
    <s v="2.4.19"/>
    <s v="2019-0270"/>
    <x v="651"/>
    <x v="605"/>
    <m/>
    <n v="5"/>
    <n v="5"/>
    <s v="Qty column"/>
    <x v="1"/>
    <s v=""/>
  </r>
  <r>
    <s v="GST"/>
    <n v="12391"/>
    <s v="2.4.19"/>
    <s v="2019-0270"/>
    <x v="460"/>
    <x v="55"/>
    <m/>
    <n v="5"/>
    <n v="5"/>
    <s v="Qty column"/>
    <x v="1"/>
    <s v=""/>
  </r>
  <r>
    <s v="GST"/>
    <n v="12421"/>
    <s v="02.04.19"/>
    <s v="2019-0266"/>
    <x v="169"/>
    <x v="43"/>
    <n v="2"/>
    <n v="5"/>
    <n v="10"/>
    <s v="D x E"/>
    <x v="1"/>
    <s v=""/>
  </r>
  <r>
    <s v="GST"/>
    <n v="12422"/>
    <s v="02.04.19"/>
    <s v="2019-0266"/>
    <x v="78"/>
    <x v="73"/>
    <n v="1"/>
    <n v="5"/>
    <n v="5"/>
    <s v="D x E"/>
    <x v="1"/>
    <s v=""/>
  </r>
  <r>
    <s v="GST"/>
    <n v="12423"/>
    <s v="02.04.19"/>
    <s v="2019-0266"/>
    <x v="15"/>
    <x v="15"/>
    <n v="2"/>
    <n v="1"/>
    <n v="2"/>
    <s v="D x E"/>
    <x v="1"/>
    <s v=""/>
  </r>
  <r>
    <s v="GST"/>
    <n v="12424"/>
    <s v="02.04.19"/>
    <s v="2019-0266"/>
    <x v="79"/>
    <x v="74"/>
    <n v="2"/>
    <n v="5"/>
    <n v="10"/>
    <s v="D x E"/>
    <x v="1"/>
    <s v=""/>
  </r>
  <r>
    <s v="GST"/>
    <n v="12425"/>
    <s v="02.04.19"/>
    <s v="2019-0266"/>
    <x v="219"/>
    <x v="210"/>
    <n v="1"/>
    <n v="5"/>
    <n v="5"/>
    <s v="D x E"/>
    <x v="1"/>
    <s v=""/>
  </r>
  <r>
    <s v="GST"/>
    <n v="12426"/>
    <s v="02.04.19"/>
    <s v="2019-0266"/>
    <x v="86"/>
    <x v="55"/>
    <n v="2"/>
    <n v="5"/>
    <n v="10"/>
    <s v="D x E"/>
    <x v="1"/>
    <s v=""/>
  </r>
  <r>
    <s v="GST"/>
    <n v="12428"/>
    <s v="02.04.19"/>
    <s v="2019-0266"/>
    <x v="198"/>
    <x v="190"/>
    <n v="1"/>
    <n v="4"/>
    <n v="4"/>
    <s v="D x E"/>
    <x v="1"/>
    <s v=""/>
  </r>
  <r>
    <s v="GST"/>
    <n v="12429"/>
    <s v="02.04.19"/>
    <s v="2019-0266"/>
    <x v="16"/>
    <x v="16"/>
    <n v="2"/>
    <n v="4"/>
    <n v="8"/>
    <s v="D x E"/>
    <x v="1"/>
    <s v=""/>
  </r>
  <r>
    <s v="GST"/>
    <n v="12430"/>
    <s v="02.04.19"/>
    <s v="2019-0266"/>
    <x v="17"/>
    <x v="17"/>
    <n v="3"/>
    <n v="4"/>
    <n v="12"/>
    <s v="D x E"/>
    <x v="1"/>
    <s v=""/>
  </r>
  <r>
    <s v="GST"/>
    <n v="12431"/>
    <s v="02.04.19"/>
    <s v="2019-0266"/>
    <x v="180"/>
    <x v="24"/>
    <n v="4"/>
    <n v="4"/>
    <n v="16"/>
    <s v="D x E"/>
    <x v="1"/>
    <s v=""/>
  </r>
  <r>
    <s v="GST"/>
    <n v="12432"/>
    <s v="02.04.19"/>
    <s v="2019-0266"/>
    <x v="186"/>
    <x v="180"/>
    <n v="1"/>
    <n v="4"/>
    <n v="4"/>
    <s v="D x E"/>
    <x v="1"/>
    <s v=""/>
  </r>
  <r>
    <s v="GST"/>
    <n v="12433"/>
    <s v="02.04.19"/>
    <s v="2019-0266"/>
    <x v="82"/>
    <x v="77"/>
    <n v="2"/>
    <n v="4"/>
    <n v="8"/>
    <s v="D x E"/>
    <x v="1"/>
    <s v=""/>
  </r>
  <r>
    <s v="GST"/>
    <n v="12435"/>
    <s v="02.04.19"/>
    <s v="2019-0266"/>
    <x v="182"/>
    <x v="296"/>
    <n v="1"/>
    <n v="10"/>
    <n v="10"/>
    <s v="D x E"/>
    <x v="1"/>
    <s v=""/>
  </r>
  <r>
    <s v="GST"/>
    <n v="12449"/>
    <s v="02.04.19"/>
    <s v="2019-0266"/>
    <x v="56"/>
    <x v="10"/>
    <n v="24"/>
    <m/>
    <n v="104"/>
    <s v="Qty column"/>
    <x v="1"/>
    <s v=""/>
  </r>
  <r>
    <s v="GST"/>
    <n v="12467"/>
    <s v="02.04.19"/>
    <s v="2019-0272"/>
    <x v="11"/>
    <x v="11"/>
    <n v="2"/>
    <n v="5"/>
    <n v="10"/>
    <s v="D x E"/>
    <x v="1"/>
    <s v=""/>
  </r>
  <r>
    <s v="GST"/>
    <n v="12468"/>
    <s v="02.04.19"/>
    <s v="2019-0272"/>
    <x v="15"/>
    <x v="15"/>
    <m/>
    <m/>
    <n v="3"/>
    <s v="Qty column"/>
    <x v="1"/>
    <s v=""/>
  </r>
  <r>
    <s v="GST"/>
    <n v="12469"/>
    <s v="02.04.19"/>
    <s v="2019-0272"/>
    <x v="13"/>
    <x v="13"/>
    <n v="1"/>
    <n v="5"/>
    <n v="5"/>
    <s v="D x E"/>
    <x v="1"/>
    <s v=""/>
  </r>
  <r>
    <s v="GST"/>
    <n v="12470"/>
    <s v="02.04.19"/>
    <s v="2019-0272"/>
    <x v="78"/>
    <x v="73"/>
    <n v="1"/>
    <n v="5"/>
    <n v="5"/>
    <s v="D x E"/>
    <x v="1"/>
    <s v=""/>
  </r>
  <r>
    <s v="GST"/>
    <n v="12472"/>
    <s v="02.04.19"/>
    <s v="2019-0272"/>
    <x v="113"/>
    <x v="107"/>
    <n v="1"/>
    <m/>
    <n v="3"/>
    <s v="Qty column"/>
    <x v="1"/>
    <s v=""/>
  </r>
  <r>
    <s v="GST"/>
    <n v="12474"/>
    <s v="02.04.19"/>
    <s v="2019-0272"/>
    <x v="224"/>
    <x v="399"/>
    <m/>
    <m/>
    <n v="2"/>
    <s v="Qty column"/>
    <x v="1"/>
    <s v=""/>
  </r>
  <r>
    <s v="GST"/>
    <n v="12476"/>
    <s v="02.04.19"/>
    <s v="2019-0272"/>
    <x v="97"/>
    <x v="89"/>
    <n v="1"/>
    <m/>
    <n v="10"/>
    <s v="Qty column"/>
    <x v="1"/>
    <s v=""/>
  </r>
  <r>
    <s v="GST"/>
    <n v="12477"/>
    <s v="02.04.19"/>
    <s v="2019-0272"/>
    <x v="99"/>
    <x v="91"/>
    <m/>
    <m/>
    <n v="10"/>
    <s v="Qty column"/>
    <x v="1"/>
    <s v=""/>
  </r>
  <r>
    <s v="GST"/>
    <n v="12478"/>
    <s v="02.04.19"/>
    <s v="2019-0272"/>
    <x v="151"/>
    <x v="92"/>
    <m/>
    <m/>
    <n v="20"/>
    <s v="Qty column"/>
    <x v="1"/>
    <s v=""/>
  </r>
  <r>
    <s v="GST"/>
    <n v="12479"/>
    <s v="02.04.19"/>
    <s v="2019-0272"/>
    <x v="651"/>
    <x v="605"/>
    <m/>
    <m/>
    <n v="5"/>
    <s v="Qty column"/>
    <x v="1"/>
    <s v=""/>
  </r>
  <r>
    <s v="GST"/>
    <n v="12480"/>
    <s v="02.04.19"/>
    <s v="2019-0272"/>
    <x v="101"/>
    <x v="93"/>
    <m/>
    <m/>
    <n v="10"/>
    <s v="Qty column"/>
    <x v="1"/>
    <s v=""/>
  </r>
  <r>
    <s v="GST"/>
    <n v="12482"/>
    <s v="02.04.19"/>
    <s v="2019-0272"/>
    <x v="383"/>
    <x v="378"/>
    <m/>
    <m/>
    <n v="15"/>
    <s v="Qty column"/>
    <x v="1"/>
    <s v=""/>
  </r>
  <r>
    <s v="GST"/>
    <n v="12484"/>
    <s v="02.04.19"/>
    <s v="2019-0272"/>
    <x v="351"/>
    <x v="337"/>
    <n v="1"/>
    <m/>
    <n v="10"/>
    <s v="Qty column"/>
    <x v="1"/>
    <s v=""/>
  </r>
  <r>
    <s v="GST"/>
    <n v="12485"/>
    <s v="02.04.19"/>
    <s v="2019-0272"/>
    <x v="427"/>
    <x v="413"/>
    <m/>
    <m/>
    <n v="10"/>
    <s v="Qty column"/>
    <x v="1"/>
    <s v=""/>
  </r>
  <r>
    <s v="GST"/>
    <n v="12486"/>
    <s v="02.04.19"/>
    <s v="2019-0272"/>
    <x v="62"/>
    <x v="59"/>
    <m/>
    <m/>
    <n v="5"/>
    <s v="Qty column"/>
    <x v="1"/>
    <s v=""/>
  </r>
  <r>
    <s v="GST"/>
    <n v="12488"/>
    <s v="02.04.19"/>
    <s v="2019-0272"/>
    <x v="13"/>
    <x v="416"/>
    <m/>
    <m/>
    <n v="5"/>
    <s v="Qty column"/>
    <x v="1"/>
    <s v=""/>
  </r>
  <r>
    <s v="GST"/>
    <n v="12489"/>
    <s v="02.04.19"/>
    <s v="2019-0272"/>
    <x v="430"/>
    <x v="417"/>
    <m/>
    <m/>
    <n v="5"/>
    <s v="Qty column"/>
    <x v="1"/>
    <s v=""/>
  </r>
  <r>
    <s v="GST"/>
    <n v="12490"/>
    <s v="02.04.19"/>
    <s v="2019-0272"/>
    <x v="106"/>
    <x v="85"/>
    <m/>
    <m/>
    <n v="5"/>
    <s v="Qty column"/>
    <x v="1"/>
    <s v=""/>
  </r>
  <r>
    <s v="GST"/>
    <n v="12492"/>
    <s v="02.04.19"/>
    <s v="2019-0272"/>
    <x v="428"/>
    <x v="414"/>
    <n v="1"/>
    <n v="5"/>
    <n v="5"/>
    <s v="D x E"/>
    <x v="1"/>
    <s v=""/>
  </r>
  <r>
    <s v="GST"/>
    <n v="12494"/>
    <s v="02.04.19"/>
    <s v="2019-0272"/>
    <x v="248"/>
    <x v="236"/>
    <m/>
    <m/>
    <n v="10"/>
    <s v="Qty column"/>
    <x v="1"/>
    <s v=""/>
  </r>
  <r>
    <s v="GST"/>
    <n v="12495"/>
    <s v="02.04.19"/>
    <s v="2019-0272"/>
    <x v="302"/>
    <x v="291"/>
    <n v="1"/>
    <n v="50"/>
    <n v="50"/>
    <s v="D x E"/>
    <x v="1"/>
    <s v=""/>
  </r>
  <r>
    <s v="GST"/>
    <n v="12496"/>
    <s v="02.04.19"/>
    <s v="2019-0272"/>
    <x v="21"/>
    <x v="21"/>
    <n v="1"/>
    <m/>
    <n v="2"/>
    <s v="Qty column"/>
    <x v="1"/>
    <s v=""/>
  </r>
  <r>
    <s v="GST"/>
    <n v="12527"/>
    <s v="02.04.19"/>
    <s v="2019-0273"/>
    <x v="420"/>
    <x v="560"/>
    <m/>
    <m/>
    <n v="1"/>
    <s v="Qty column"/>
    <x v="1"/>
    <s v=""/>
  </r>
  <r>
    <s v="GST"/>
    <n v="12529"/>
    <s v="02.04.19"/>
    <s v="2019-0273"/>
    <x v="503"/>
    <x v="500"/>
    <m/>
    <m/>
    <n v="2"/>
    <s v="Qty column"/>
    <x v="1"/>
    <s v=""/>
  </r>
  <r>
    <s v="GST"/>
    <n v="12530"/>
    <s v="02.04.19"/>
    <s v="2019-0273"/>
    <x v="168"/>
    <x v="164"/>
    <n v="1"/>
    <m/>
    <n v="2"/>
    <s v="Qty column"/>
    <x v="1"/>
    <s v=""/>
  </r>
  <r>
    <s v="GST"/>
    <n v="12531"/>
    <s v="02.04.19"/>
    <s v="2019-0273"/>
    <x v="282"/>
    <x v="264"/>
    <n v="1"/>
    <n v="5"/>
    <n v="5"/>
    <s v="D x E"/>
    <x v="1"/>
    <s v=""/>
  </r>
  <r>
    <s v="GST"/>
    <n v="12532"/>
    <s v="02.04.19"/>
    <s v="2019-0273"/>
    <x v="164"/>
    <x v="160"/>
    <m/>
    <m/>
    <n v="2"/>
    <s v="Qty column"/>
    <x v="1"/>
    <s v=""/>
  </r>
  <r>
    <s v="GST"/>
    <n v="12534"/>
    <s v="02.04.19"/>
    <s v="2019-0273"/>
    <x v="16"/>
    <x v="16"/>
    <n v="1"/>
    <n v="4"/>
    <n v="4"/>
    <s v="D x E"/>
    <x v="1"/>
    <s v=""/>
  </r>
  <r>
    <s v="GST"/>
    <n v="12535"/>
    <s v="02.04.19"/>
    <s v="2019-0273"/>
    <x v="17"/>
    <x v="17"/>
    <n v="1"/>
    <m/>
    <n v="2"/>
    <s v="Qty column"/>
    <x v="1"/>
    <s v=""/>
  </r>
  <r>
    <s v="GST"/>
    <n v="12536"/>
    <s v="02.04.19"/>
    <s v="2019-0273"/>
    <x v="81"/>
    <x v="76"/>
    <n v="1"/>
    <m/>
    <n v="2"/>
    <s v="Qty column"/>
    <x v="1"/>
    <s v=""/>
  </r>
  <r>
    <s v="GST"/>
    <n v="12538"/>
    <s v="02.04.19"/>
    <s v="2019-0273"/>
    <x v="41"/>
    <x v="192"/>
    <n v="1"/>
    <n v="4"/>
    <n v="4"/>
    <s v="D x E"/>
    <x v="1"/>
    <s v=""/>
  </r>
  <r>
    <s v="GST"/>
    <n v="12539"/>
    <s v="02.04.19"/>
    <s v="2019-0273"/>
    <x v="82"/>
    <x v="77"/>
    <m/>
    <m/>
    <n v="2"/>
    <s v="Qty column"/>
    <x v="1"/>
    <s v=""/>
  </r>
  <r>
    <s v="GST"/>
    <n v="12541"/>
    <s v="02.04.19"/>
    <s v="2019-0273"/>
    <x v="174"/>
    <x v="171"/>
    <m/>
    <n v="100"/>
    <n v="1000"/>
    <s v="Qty column"/>
    <x v="1"/>
    <s v=""/>
  </r>
  <r>
    <s v="GST"/>
    <n v="12542"/>
    <s v="02.04.19"/>
    <s v="2019-0273"/>
    <x v="652"/>
    <x v="489"/>
    <n v="2"/>
    <n v="2"/>
    <n v="4"/>
    <s v="D x E"/>
    <x v="1"/>
    <s v=""/>
  </r>
  <r>
    <s v="GST"/>
    <n v="12544"/>
    <s v="02.04.19"/>
    <s v="2019-0273"/>
    <x v="93"/>
    <x v="85"/>
    <m/>
    <m/>
    <n v="20"/>
    <s v="Qty column"/>
    <x v="1"/>
    <s v=""/>
  </r>
  <r>
    <s v="GST"/>
    <n v="12582"/>
    <s v="02.04.19"/>
    <s v="2019-0274"/>
    <x v="18"/>
    <x v="18"/>
    <n v="1"/>
    <n v="4"/>
    <n v="4"/>
    <s v="D x E"/>
    <x v="1"/>
    <s v=""/>
  </r>
  <r>
    <s v="GST"/>
    <n v="12583"/>
    <s v="02.04.19"/>
    <s v="2019-0274"/>
    <x v="29"/>
    <x v="29"/>
    <n v="1"/>
    <n v="4"/>
    <n v="4"/>
    <s v="D x E"/>
    <x v="1"/>
    <s v=""/>
  </r>
  <r>
    <s v="GST"/>
    <n v="12585"/>
    <s v="02.04.19"/>
    <s v="2019-0274"/>
    <x v="435"/>
    <x v="421"/>
    <n v="2"/>
    <n v="25"/>
    <n v="50"/>
    <s v="D x E"/>
    <x v="1"/>
    <s v=""/>
  </r>
  <r>
    <s v="GST"/>
    <n v="12586"/>
    <s v="02.04.19"/>
    <s v="2019-0274"/>
    <x v="248"/>
    <x v="236"/>
    <n v="1"/>
    <n v="50"/>
    <n v="50"/>
    <s v="D x E"/>
    <x v="1"/>
    <s v=""/>
  </r>
  <r>
    <s v="GST"/>
    <n v="12588"/>
    <s v="02.04.19"/>
    <s v="2019-0274"/>
    <x v="365"/>
    <x v="357"/>
    <n v="1"/>
    <n v="4"/>
    <n v="4"/>
    <s v="D x E"/>
    <x v="1"/>
    <s v=""/>
  </r>
  <r>
    <s v="GST"/>
    <n v="12589"/>
    <s v="02.04.19"/>
    <s v="2019-0274"/>
    <x v="357"/>
    <x v="344"/>
    <n v="1"/>
    <n v="4"/>
    <n v="4"/>
    <s v="D x E"/>
    <x v="1"/>
    <s v=""/>
  </r>
  <r>
    <s v="GST"/>
    <n v="12590"/>
    <s v="02.04.19"/>
    <s v="2019-0274"/>
    <x v="140"/>
    <x v="134"/>
    <n v="1"/>
    <m/>
    <n v="2"/>
    <s v="Qty column"/>
    <x v="1"/>
    <s v=""/>
  </r>
  <r>
    <s v="GST"/>
    <n v="12591"/>
    <s v="02.04.19"/>
    <s v="2019-0274"/>
    <x v="142"/>
    <x v="136"/>
    <m/>
    <m/>
    <n v="1"/>
    <s v="Qty column"/>
    <x v="1"/>
    <s v=""/>
  </r>
  <r>
    <s v="GST"/>
    <n v="12593"/>
    <s v="02.04.19"/>
    <s v="2019-0274"/>
    <x v="11"/>
    <x v="11"/>
    <n v="1"/>
    <n v="5"/>
    <n v="5"/>
    <s v="D x E"/>
    <x v="1"/>
    <s v=""/>
  </r>
  <r>
    <s v="GST"/>
    <n v="12595"/>
    <s v="02.04.19"/>
    <s v="2019-0274"/>
    <x v="113"/>
    <x v="107"/>
    <n v="1"/>
    <n v="6"/>
    <n v="6"/>
    <s v="D x E"/>
    <x v="1"/>
    <s v=""/>
  </r>
  <r>
    <s v="GST"/>
    <n v="12596"/>
    <s v="02.04.19"/>
    <s v="2019-0274"/>
    <x v="224"/>
    <x v="399"/>
    <n v="1"/>
    <n v="6"/>
    <n v="6"/>
    <s v="D x E"/>
    <x v="1"/>
    <s v=""/>
  </r>
  <r>
    <s v="GST"/>
    <n v="12598"/>
    <s v="02.04.19"/>
    <s v="2019-0274"/>
    <x v="63"/>
    <x v="55"/>
    <m/>
    <m/>
    <n v="10"/>
    <s v="Qty column"/>
    <x v="1"/>
    <s v=""/>
  </r>
  <r>
    <s v="GST"/>
    <n v="12599"/>
    <s v="02.04.19"/>
    <s v="2019-0274"/>
    <x v="502"/>
    <x v="55"/>
    <m/>
    <m/>
    <n v="2"/>
    <s v="Qty column"/>
    <x v="1"/>
    <s v=""/>
  </r>
  <r>
    <s v="GST"/>
    <n v="12600"/>
    <s v="02.04.19"/>
    <s v="2019-0274"/>
    <x v="653"/>
    <x v="606"/>
    <n v="1"/>
    <n v="2"/>
    <n v="2"/>
    <s v="D x E"/>
    <x v="1"/>
    <s v=""/>
  </r>
  <r>
    <s v="GST"/>
    <n v="12601"/>
    <s v="02.04.19"/>
    <s v="2019-0274"/>
    <x v="22"/>
    <x v="22"/>
    <n v="2"/>
    <n v="2"/>
    <n v="4"/>
    <s v="D x E"/>
    <x v="1"/>
    <s v=""/>
  </r>
  <r>
    <s v="GST"/>
    <n v="12602"/>
    <s v="02.04.19"/>
    <s v="2019-0274"/>
    <x v="310"/>
    <x v="300"/>
    <n v="1"/>
    <n v="25"/>
    <n v="25"/>
    <s v="D x E"/>
    <x v="1"/>
    <s v=""/>
  </r>
  <r>
    <s v="GST"/>
    <n v="12629"/>
    <s v="02.04.19"/>
    <s v="2019-0275"/>
    <x v="79"/>
    <x v="74"/>
    <n v="4"/>
    <n v="5"/>
    <n v="20"/>
    <s v="D x E"/>
    <x v="1"/>
    <s v=""/>
  </r>
  <r>
    <s v="GST"/>
    <n v="12630"/>
    <s v="02.04.19"/>
    <s v="2019-0275"/>
    <x v="193"/>
    <x v="186"/>
    <m/>
    <m/>
    <n v="2"/>
    <s v="Qty column"/>
    <x v="1"/>
    <s v=""/>
  </r>
  <r>
    <s v="GST"/>
    <n v="12631"/>
    <s v="02.04.19"/>
    <s v="2019-0275"/>
    <x v="221"/>
    <x v="212"/>
    <m/>
    <m/>
    <n v="1"/>
    <s v="Qty column"/>
    <x v="1"/>
    <s v=""/>
  </r>
  <r>
    <s v="GST"/>
    <n v="12633"/>
    <s v="02.04.19"/>
    <s v="2019-0275"/>
    <x v="353"/>
    <x v="339"/>
    <n v="1"/>
    <n v="5"/>
    <n v="5"/>
    <s v="D x E"/>
    <x v="1"/>
    <s v=""/>
  </r>
  <r>
    <s v="GST"/>
    <n v="12636"/>
    <s v="02.04.19"/>
    <s v="2019-0275"/>
    <x v="227"/>
    <x v="217"/>
    <m/>
    <m/>
    <n v="2"/>
    <s v="Qty column"/>
    <x v="1"/>
    <s v=""/>
  </r>
  <r>
    <s v="GST"/>
    <n v="12637"/>
    <s v="02.04.19"/>
    <s v="2019-0275"/>
    <x v="181"/>
    <x v="175"/>
    <m/>
    <m/>
    <n v="2"/>
    <s v="Qty column"/>
    <x v="1"/>
    <s v=""/>
  </r>
  <r>
    <s v="GST"/>
    <n v="12638"/>
    <s v="02.04.19"/>
    <s v="2019-0275"/>
    <x v="182"/>
    <x v="176"/>
    <m/>
    <m/>
    <n v="2"/>
    <s v="Qty column"/>
    <x v="1"/>
    <s v=""/>
  </r>
  <r>
    <s v="GST"/>
    <n v="12639"/>
    <s v="02.04.19"/>
    <s v="2019-0275"/>
    <x v="185"/>
    <x v="178"/>
    <m/>
    <m/>
    <n v="2"/>
    <s v="Qty column"/>
    <x v="1"/>
    <s v=""/>
  </r>
  <r>
    <s v="GST"/>
    <n v="12640"/>
    <s v="02.04.19"/>
    <s v="2019-0275"/>
    <x v="183"/>
    <x v="28"/>
    <m/>
    <m/>
    <n v="2"/>
    <s v="Qty column"/>
    <x v="1"/>
    <s v=""/>
  </r>
  <r>
    <s v="GST"/>
    <n v="12641"/>
    <s v="02.04.19"/>
    <s v="2019-0275"/>
    <x v="258"/>
    <x v="244"/>
    <m/>
    <m/>
    <n v="2"/>
    <s v="Qty column"/>
    <x v="1"/>
    <s v=""/>
  </r>
  <r>
    <s v="GST"/>
    <n v="12642"/>
    <s v="02.04.19"/>
    <s v="2019-0275"/>
    <x v="126"/>
    <x v="179"/>
    <m/>
    <m/>
    <n v="2"/>
    <s v="Qty column"/>
    <x v="1"/>
    <s v=""/>
  </r>
  <r>
    <s v="GST"/>
    <n v="12643"/>
    <s v="02.04.19"/>
    <s v="2019-0275"/>
    <x v="186"/>
    <x v="180"/>
    <m/>
    <m/>
    <n v="2"/>
    <s v="Qty column"/>
    <x v="1"/>
    <s v=""/>
  </r>
  <r>
    <s v="GST"/>
    <n v="12644"/>
    <s v="02.04.19"/>
    <s v="2019-0275"/>
    <x v="187"/>
    <x v="181"/>
    <m/>
    <m/>
    <n v="2"/>
    <s v="Qty column"/>
    <x v="1"/>
    <s v=""/>
  </r>
  <r>
    <s v="GST"/>
    <n v="12645"/>
    <s v="02.04.19"/>
    <s v="2019-0275"/>
    <x v="188"/>
    <x v="182"/>
    <m/>
    <m/>
    <n v="2"/>
    <s v="Qty column"/>
    <x v="1"/>
    <s v=""/>
  </r>
  <r>
    <s v="GST"/>
    <n v="12646"/>
    <s v="02.04.19"/>
    <s v="2019-0275"/>
    <x v="189"/>
    <x v="183"/>
    <m/>
    <m/>
    <n v="2"/>
    <s v="Qty column"/>
    <x v="1"/>
    <s v=""/>
  </r>
  <r>
    <s v="GST"/>
    <n v="12647"/>
    <s v="02.04.19"/>
    <s v="2019-0275"/>
    <x v="21"/>
    <x v="21"/>
    <m/>
    <m/>
    <n v="2"/>
    <s v="Qty column"/>
    <x v="1"/>
    <s v=""/>
  </r>
  <r>
    <s v="GST"/>
    <n v="12648"/>
    <s v="02.04.19"/>
    <s v="2019-0275"/>
    <x v="190"/>
    <x v="184"/>
    <m/>
    <m/>
    <n v="1"/>
    <s v="Qty column"/>
    <x v="1"/>
    <s v=""/>
  </r>
  <r>
    <s v="GST"/>
    <n v="12649"/>
    <s v="02.04.19"/>
    <s v="2019-0275"/>
    <x v="337"/>
    <x v="306"/>
    <m/>
    <m/>
    <n v="1"/>
    <s v="Qty column"/>
    <x v="1"/>
    <s v=""/>
  </r>
  <r>
    <s v="GST"/>
    <n v="12676"/>
    <s v="02.04.19"/>
    <s v="2019-0276"/>
    <x v="191"/>
    <x v="60"/>
    <n v="1"/>
    <m/>
    <n v="2"/>
    <s v="Qty column"/>
    <x v="1"/>
    <s v=""/>
  </r>
  <r>
    <s v="GST"/>
    <n v="12678"/>
    <s v="02.04.19"/>
    <s v="2019-0276"/>
    <x v="110"/>
    <x v="104"/>
    <n v="3"/>
    <n v="5"/>
    <n v="15"/>
    <s v="D x E"/>
    <x v="1"/>
    <s v=""/>
  </r>
  <r>
    <s v="GST"/>
    <n v="12679"/>
    <s v="02.04.19"/>
    <s v="2019-0276"/>
    <x v="70"/>
    <x v="66"/>
    <n v="1"/>
    <m/>
    <n v="3"/>
    <s v="Qty column"/>
    <x v="1"/>
    <s v=""/>
  </r>
  <r>
    <s v="GST"/>
    <n v="12680"/>
    <s v="02.04.19"/>
    <s v="2019-0276"/>
    <x v="67"/>
    <x v="63"/>
    <n v="1"/>
    <n v="5"/>
    <n v="5"/>
    <s v="D x E"/>
    <x v="1"/>
    <s v=""/>
  </r>
  <r>
    <s v="GST"/>
    <n v="12681"/>
    <s v="02.04.19"/>
    <s v="2019-0276"/>
    <x v="576"/>
    <x v="43"/>
    <n v="1"/>
    <n v="5"/>
    <n v="5"/>
    <s v="D x E"/>
    <x v="1"/>
    <s v=""/>
  </r>
  <r>
    <s v="GST"/>
    <n v="12682"/>
    <s v="02.04.19"/>
    <s v="2019-0276"/>
    <x v="576"/>
    <x v="43"/>
    <m/>
    <m/>
    <n v="2"/>
    <s v="Qty column"/>
    <x v="1"/>
    <s v=""/>
  </r>
  <r>
    <s v="GST"/>
    <n v="12683"/>
    <s v="02.04.19"/>
    <s v="2019-0276"/>
    <x v="234"/>
    <x v="263"/>
    <m/>
    <n v="1"/>
    <n v="3"/>
    <s v="Qty column"/>
    <x v="1"/>
    <s v=""/>
  </r>
  <r>
    <s v="GST"/>
    <n v="12686"/>
    <s v="02.04.19"/>
    <s v="2019-0276"/>
    <x v="137"/>
    <x v="131"/>
    <m/>
    <m/>
    <n v="5"/>
    <s v="Qty column"/>
    <x v="1"/>
    <s v=""/>
  </r>
  <r>
    <s v="GST"/>
    <n v="12687"/>
    <s v="02.04.19"/>
    <s v="2019-0276"/>
    <x v="382"/>
    <x v="377"/>
    <m/>
    <m/>
    <n v="5"/>
    <s v="Qty column"/>
    <x v="1"/>
    <s v=""/>
  </r>
  <r>
    <s v="GST"/>
    <n v="12688"/>
    <s v="02.04.19"/>
    <s v="2019-0276"/>
    <x v="339"/>
    <x v="325"/>
    <m/>
    <m/>
    <n v="10"/>
    <s v="Qty column"/>
    <x v="1"/>
    <s v=""/>
  </r>
  <r>
    <s v="GST"/>
    <n v="12689"/>
    <s v="02.04.19"/>
    <s v="2019-0276"/>
    <x v="270"/>
    <x v="255"/>
    <m/>
    <m/>
    <n v="10"/>
    <s v="Qty column"/>
    <x v="1"/>
    <s v=""/>
  </r>
  <r>
    <s v="GST"/>
    <n v="12690"/>
    <s v="02.04.19"/>
    <s v="2019-0276"/>
    <x v="340"/>
    <x v="326"/>
    <m/>
    <m/>
    <n v="10"/>
    <s v="Qty column"/>
    <x v="1"/>
    <s v=""/>
  </r>
  <r>
    <s v="GST"/>
    <n v="12692"/>
    <s v="02.04.19"/>
    <s v="2019-0276"/>
    <x v="399"/>
    <x v="88"/>
    <m/>
    <m/>
    <n v="5"/>
    <s v="Qty column"/>
    <x v="1"/>
    <s v=""/>
  </r>
  <r>
    <s v="GST"/>
    <n v="12693"/>
    <s v="02.04.19"/>
    <s v="2019-0276"/>
    <x v="93"/>
    <x v="85"/>
    <m/>
    <m/>
    <n v="10"/>
    <s v="Qty column"/>
    <x v="1"/>
    <s v=""/>
  </r>
  <r>
    <s v="GST"/>
    <n v="12694"/>
    <s v="02.04.19"/>
    <s v="2019-0276"/>
    <x v="243"/>
    <x v="607"/>
    <m/>
    <m/>
    <n v="5"/>
    <s v="Qty column"/>
    <x v="1"/>
    <s v=""/>
  </r>
  <r>
    <s v="GST"/>
    <n v="12695"/>
    <s v="02.04.19"/>
    <s v="2019-0276"/>
    <x v="654"/>
    <x v="390"/>
    <m/>
    <m/>
    <n v="5"/>
    <s v="Qty column"/>
    <x v="1"/>
    <s v=""/>
  </r>
  <r>
    <s v="GST"/>
    <n v="12696"/>
    <s v="02.04.19"/>
    <s v="2019-0276"/>
    <x v="655"/>
    <x v="608"/>
    <m/>
    <m/>
    <n v="5"/>
    <s v="Qty column"/>
    <x v="1"/>
    <s v=""/>
  </r>
  <r>
    <s v="GST"/>
    <n v="12697"/>
    <s v="02.04.19"/>
    <s v="2019-0276"/>
    <x v="656"/>
    <x v="609"/>
    <m/>
    <m/>
    <n v="5"/>
    <s v="Qty column"/>
    <x v="1"/>
    <s v=""/>
  </r>
  <r>
    <s v="GST"/>
    <n v="12698"/>
    <s v="02.04.19"/>
    <s v="2019-0276"/>
    <x v="112"/>
    <x v="85"/>
    <m/>
    <m/>
    <n v="5"/>
    <s v="Qty column"/>
    <x v="1"/>
    <s v=""/>
  </r>
  <r>
    <s v="GST"/>
    <n v="12699"/>
    <s v="02.04.19"/>
    <s v="2019-0276"/>
    <x v="13"/>
    <x v="416"/>
    <m/>
    <m/>
    <n v="5"/>
    <s v="Qty column"/>
    <x v="1"/>
    <s v=""/>
  </r>
  <r>
    <s v="GST"/>
    <n v="12700"/>
    <s v="02.04.19"/>
    <s v="2019-0276"/>
    <x v="430"/>
    <x v="417"/>
    <m/>
    <m/>
    <n v="5"/>
    <s v="Qty column"/>
    <x v="1"/>
    <s v=""/>
  </r>
  <r>
    <s v="GST"/>
    <n v="12701"/>
    <s v="02.04.19"/>
    <s v="2019-0276"/>
    <x v="344"/>
    <x v="610"/>
    <m/>
    <m/>
    <n v="5"/>
    <s v="Qty column"/>
    <x v="1"/>
    <s v=""/>
  </r>
  <r>
    <s v="GST"/>
    <n v="12702"/>
    <s v="02.04.19"/>
    <s v="2019-0276"/>
    <x v="657"/>
    <x v="611"/>
    <m/>
    <m/>
    <n v="5"/>
    <s v="Qty column"/>
    <x v="1"/>
    <s v=""/>
  </r>
  <r>
    <s v="GST"/>
    <n v="12703"/>
    <s v="02.04.19"/>
    <s v="2019-0276"/>
    <x v="96"/>
    <x v="88"/>
    <m/>
    <m/>
    <n v="5"/>
    <s v="Qty column"/>
    <x v="1"/>
    <s v=""/>
  </r>
  <r>
    <s v="GST"/>
    <n v="12704"/>
    <s v="02.04.19"/>
    <s v="2019-0276"/>
    <x v="156"/>
    <x v="150"/>
    <m/>
    <m/>
    <n v="5"/>
    <s v="Qty column"/>
    <x v="1"/>
    <s v=""/>
  </r>
  <r>
    <s v="GST"/>
    <n v="12705"/>
    <s v="02.04.19"/>
    <s v="2019-0276"/>
    <x v="658"/>
    <x v="88"/>
    <m/>
    <m/>
    <n v="10"/>
    <s v="Qty column"/>
    <x v="1"/>
    <s v=""/>
  </r>
  <r>
    <s v="GST"/>
    <n v="12707"/>
    <s v="02.04.19"/>
    <s v="2019-0276"/>
    <x v="227"/>
    <x v="7"/>
    <m/>
    <m/>
    <n v="25"/>
    <s v="Qty column"/>
    <x v="1"/>
    <s v=""/>
  </r>
  <r>
    <s v="GST"/>
    <n v="12708"/>
    <s v="02.04.19"/>
    <s v="2019-0276"/>
    <x v="457"/>
    <x v="320"/>
    <m/>
    <m/>
    <n v="25"/>
    <s v="Qty column"/>
    <x v="1"/>
    <s v=""/>
  </r>
  <r>
    <s v="GST"/>
    <n v="12709"/>
    <s v="02.04.19"/>
    <s v="2019-0276"/>
    <x v="423"/>
    <x v="411"/>
    <m/>
    <m/>
    <n v="25"/>
    <s v="Qty column"/>
    <x v="1"/>
    <s v=""/>
  </r>
  <r>
    <s v="GST"/>
    <n v="12710"/>
    <s v="02.04.19"/>
    <s v="2019-0276"/>
    <x v="44"/>
    <x v="44"/>
    <n v="1"/>
    <m/>
    <n v="25"/>
    <s v="Qty column"/>
    <x v="1"/>
    <s v=""/>
  </r>
  <r>
    <s v="GST"/>
    <n v="12713"/>
    <s v="02.04.19"/>
    <s v="2019-0276"/>
    <x v="285"/>
    <x v="267"/>
    <m/>
    <m/>
    <n v="5"/>
    <s v="Qty column"/>
    <x v="1"/>
    <s v=""/>
  </r>
  <r>
    <s v="GST"/>
    <n v="12714"/>
    <s v="02.04.19"/>
    <s v="2019-0276"/>
    <x v="171"/>
    <x v="267"/>
    <m/>
    <m/>
    <n v="5"/>
    <s v="Qty column"/>
    <x v="1"/>
    <s v=""/>
  </r>
  <r>
    <s v="GST"/>
    <n v="12715"/>
    <s v="02.04.19"/>
    <s v="2019-0276"/>
    <x v="363"/>
    <x v="349"/>
    <n v="1"/>
    <m/>
    <n v="5"/>
    <s v="Qty column"/>
    <x v="1"/>
    <s v=""/>
  </r>
  <r>
    <s v="GST"/>
    <n v="12716"/>
    <s v="02.04.19"/>
    <s v="2019-0276"/>
    <x v="288"/>
    <x v="271"/>
    <m/>
    <m/>
    <n v="5"/>
    <s v="Qty column"/>
    <x v="1"/>
    <s v=""/>
  </r>
  <r>
    <s v="GST"/>
    <n v="12718"/>
    <s v="02.04.19"/>
    <s v="2019-0276"/>
    <x v="284"/>
    <x v="353"/>
    <m/>
    <m/>
    <n v="5"/>
    <s v="Qty column"/>
    <x v="1"/>
    <s v=""/>
  </r>
  <r>
    <s v="GST"/>
    <n v="12719"/>
    <s v="02.04.19"/>
    <s v="2019-0276"/>
    <x v="204"/>
    <x v="197"/>
    <n v="1"/>
    <n v="10"/>
    <n v="10"/>
    <s v="D x E"/>
    <x v="1"/>
    <s v=""/>
  </r>
  <r>
    <s v="GST"/>
    <n v="12720"/>
    <s v="02.04.19"/>
    <s v="2019-0276"/>
    <x v="99"/>
    <x v="153"/>
    <n v="1"/>
    <m/>
    <n v="5"/>
    <s v="Qty column"/>
    <x v="1"/>
    <s v=""/>
  </r>
  <r>
    <s v="GST"/>
    <n v="12722"/>
    <s v="02.04.19"/>
    <s v="2019-0276"/>
    <x v="16"/>
    <x v="16"/>
    <n v="1"/>
    <m/>
    <n v="2"/>
    <s v="Qty column"/>
    <x v="1"/>
    <s v=""/>
  </r>
  <r>
    <s v="GST"/>
    <n v="12723"/>
    <s v="02.04.19"/>
    <s v="2019-0276"/>
    <x v="17"/>
    <x v="17"/>
    <m/>
    <m/>
    <n v="2"/>
    <s v="Qty column"/>
    <x v="1"/>
    <s v=""/>
  </r>
  <r>
    <s v="GST"/>
    <n v="12724"/>
    <s v="02.04.19"/>
    <s v="2019-0276"/>
    <x v="41"/>
    <x v="192"/>
    <m/>
    <m/>
    <n v="1"/>
    <s v="Qty column"/>
    <x v="1"/>
    <s v=""/>
  </r>
  <r>
    <s v="GST"/>
    <n v="12725"/>
    <s v="02.04.19"/>
    <s v="2019-0276"/>
    <x v="659"/>
    <x v="612"/>
    <m/>
    <m/>
    <n v="1"/>
    <s v="Qty column"/>
    <x v="1"/>
    <s v=""/>
  </r>
  <r>
    <s v="GST"/>
    <n v="12726"/>
    <s v="02.04.19"/>
    <s v="2019-0276"/>
    <x v="606"/>
    <x v="577"/>
    <n v="1"/>
    <m/>
    <n v="1"/>
    <s v="Qty column"/>
    <x v="1"/>
    <s v=""/>
  </r>
  <r>
    <s v="GST"/>
    <n v="12754"/>
    <s v="02.04.19"/>
    <s v="2019-0277"/>
    <x v="42"/>
    <x v="42"/>
    <n v="1"/>
    <n v="5"/>
    <n v="5"/>
    <s v="D x E"/>
    <x v="1"/>
    <s v=""/>
  </r>
  <r>
    <s v="GST"/>
    <n v="12755"/>
    <s v="02.04.19"/>
    <s v="2019-0277"/>
    <x v="172"/>
    <x v="168"/>
    <n v="1"/>
    <n v="5"/>
    <n v="5"/>
    <s v="D x E"/>
    <x v="1"/>
    <s v=""/>
  </r>
  <r>
    <s v="GST"/>
    <n v="12756"/>
    <s v="02.04.19"/>
    <s v="2019-0277"/>
    <x v="41"/>
    <x v="41"/>
    <n v="1"/>
    <n v="5"/>
    <n v="5"/>
    <s v="D x E"/>
    <x v="1"/>
    <s v=""/>
  </r>
  <r>
    <s v="GST"/>
    <n v="12757"/>
    <s v="02.04.19"/>
    <s v="2019-0277"/>
    <x v="169"/>
    <x v="43"/>
    <n v="1"/>
    <n v="5"/>
    <n v="5"/>
    <s v="D x E"/>
    <x v="1"/>
    <s v=""/>
  </r>
  <r>
    <s v="GST"/>
    <n v="12758"/>
    <s v="02.04.19"/>
    <s v="2019-0277"/>
    <x v="69"/>
    <x v="65"/>
    <n v="1"/>
    <n v="5"/>
    <n v="5"/>
    <s v="D x E"/>
    <x v="1"/>
    <s v=""/>
  </r>
  <r>
    <s v="GST"/>
    <n v="12759"/>
    <s v="02.04.19"/>
    <s v="2019-0277"/>
    <x v="79"/>
    <x v="74"/>
    <n v="2"/>
    <n v="5"/>
    <n v="10"/>
    <s v="D x E"/>
    <x v="1"/>
    <s v=""/>
  </r>
  <r>
    <s v="GST"/>
    <n v="12760"/>
    <s v="02.04.19"/>
    <s v="2019-0277"/>
    <x v="164"/>
    <x v="160"/>
    <n v="1"/>
    <n v="5"/>
    <n v="5"/>
    <s v="D x E"/>
    <x v="1"/>
    <s v=""/>
  </r>
  <r>
    <s v="GST"/>
    <n v="12761"/>
    <s v="02.04.19"/>
    <s v="2019-0277"/>
    <x v="2"/>
    <x v="2"/>
    <n v="1"/>
    <n v="5"/>
    <n v="5"/>
    <s v="D x E"/>
    <x v="1"/>
    <s v=""/>
  </r>
  <r>
    <s v="GST"/>
    <n v="12762"/>
    <s v="02.04.19"/>
    <s v="2019-0277"/>
    <x v="222"/>
    <x v="165"/>
    <n v="1"/>
    <n v="5"/>
    <n v="5"/>
    <s v="D x E"/>
    <x v="1"/>
    <s v=""/>
  </r>
  <r>
    <s v="GST"/>
    <n v="12763"/>
    <s v="02.04.19"/>
    <s v="2019-0277"/>
    <x v="34"/>
    <x v="34"/>
    <n v="1"/>
    <n v="5"/>
    <n v="5"/>
    <s v="D x E"/>
    <x v="1"/>
    <s v=""/>
  </r>
  <r>
    <s v="GST"/>
    <n v="12764"/>
    <s v="02.04.19"/>
    <s v="2019-0277"/>
    <x v="0"/>
    <x v="0"/>
    <n v="1"/>
    <n v="5"/>
    <n v="5"/>
    <s v="D x E"/>
    <x v="1"/>
    <s v=""/>
  </r>
  <r>
    <s v="GST"/>
    <n v="12766"/>
    <s v="02.04.19"/>
    <s v="2019-0277"/>
    <x v="186"/>
    <x v="180"/>
    <n v="1"/>
    <n v="4"/>
    <n v="4"/>
    <s v="D x E"/>
    <x v="1"/>
    <s v=""/>
  </r>
  <r>
    <s v="GST"/>
    <n v="12767"/>
    <s v="02.04.19"/>
    <s v="2019-0277"/>
    <x v="21"/>
    <x v="21"/>
    <n v="1"/>
    <n v="4"/>
    <n v="4"/>
    <s v="D x E"/>
    <x v="1"/>
    <s v=""/>
  </r>
  <r>
    <s v="GST"/>
    <n v="12768"/>
    <s v="02.04.19"/>
    <s v="2019-0277"/>
    <x v="259"/>
    <x v="245"/>
    <n v="1"/>
    <n v="4"/>
    <n v="4"/>
    <s v="D x E"/>
    <x v="1"/>
    <s v=""/>
  </r>
  <r>
    <s v="GST"/>
    <n v="12769"/>
    <s v="02.04.19"/>
    <s v="2019-0277"/>
    <x v="81"/>
    <x v="76"/>
    <n v="4"/>
    <n v="1"/>
    <n v="4"/>
    <s v="D x E"/>
    <x v="1"/>
    <s v=""/>
  </r>
  <r>
    <s v="GST"/>
    <n v="12770"/>
    <s v="02.04.19"/>
    <s v="2019-0277"/>
    <x v="63"/>
    <x v="55"/>
    <n v="3"/>
    <n v="10"/>
    <n v="30"/>
    <s v="D x E"/>
    <x v="1"/>
    <s v=""/>
  </r>
  <r>
    <s v="GST"/>
    <n v="12802"/>
    <s v="2.4.19"/>
    <s v="2019-0273"/>
    <x v="48"/>
    <x v="48"/>
    <n v="3"/>
    <n v="5"/>
    <n v="15"/>
    <s v="D x E"/>
    <x v="1"/>
    <s v=""/>
  </r>
  <r>
    <s v="GST"/>
    <n v="12803"/>
    <s v="2.4.19"/>
    <s v="2019-0273"/>
    <x v="15"/>
    <x v="15"/>
    <n v="3"/>
    <n v="5"/>
    <n v="15"/>
    <s v="D x E"/>
    <x v="1"/>
    <s v=""/>
  </r>
  <r>
    <s v="GST"/>
    <n v="12836"/>
    <s v="03.04.19"/>
    <s v="2019-0279"/>
    <x v="227"/>
    <x v="613"/>
    <n v="1"/>
    <n v="10"/>
    <n v="10"/>
    <s v="D x E"/>
    <x v="1"/>
    <s v=""/>
  </r>
  <r>
    <s v="GST"/>
    <n v="12838"/>
    <s v="03.04.19"/>
    <s v="2019-0279"/>
    <x v="181"/>
    <x v="175"/>
    <n v="1"/>
    <n v="4"/>
    <n v="4"/>
    <s v="D x E"/>
    <x v="1"/>
    <s v=""/>
  </r>
  <r>
    <s v="GST"/>
    <n v="12839"/>
    <s v="03.04.19"/>
    <s v="2019-0279"/>
    <x v="198"/>
    <x v="190"/>
    <n v="2"/>
    <n v="4"/>
    <n v="8"/>
    <s v="D x E"/>
    <x v="1"/>
    <s v=""/>
  </r>
  <r>
    <s v="GST"/>
    <n v="12840"/>
    <s v="03.04.19"/>
    <s v="2019-0279"/>
    <x v="184"/>
    <x v="177"/>
    <n v="1"/>
    <n v="4"/>
    <n v="4"/>
    <s v="D x E"/>
    <x v="1"/>
    <s v=""/>
  </r>
  <r>
    <s v="GST"/>
    <n v="12841"/>
    <s v="03.04.19"/>
    <s v="2019-0279"/>
    <x v="185"/>
    <x v="178"/>
    <n v="1"/>
    <n v="4"/>
    <n v="4"/>
    <s v="D x E"/>
    <x v="1"/>
    <s v=""/>
  </r>
  <r>
    <s v="GST"/>
    <n v="12842"/>
    <s v="03.04.19"/>
    <s v="2019-0279"/>
    <x v="528"/>
    <x v="208"/>
    <n v="1"/>
    <n v="4"/>
    <n v="4"/>
    <s v="D x E"/>
    <x v="1"/>
    <s v=""/>
  </r>
  <r>
    <s v="GST"/>
    <n v="12843"/>
    <s v="03.04.19"/>
    <s v="2019-0279"/>
    <x v="528"/>
    <x v="208"/>
    <n v="1"/>
    <n v="1"/>
    <n v="1"/>
    <s v="D x E"/>
    <x v="1"/>
    <s v=""/>
  </r>
  <r>
    <s v="GST"/>
    <n v="12844"/>
    <s v="03.04.19"/>
    <s v="2019-0279"/>
    <x v="528"/>
    <x v="208"/>
    <n v="1"/>
    <n v="1"/>
    <n v="1"/>
    <s v="D x E"/>
    <x v="1"/>
    <s v=""/>
  </r>
  <r>
    <s v="GST"/>
    <n v="12846"/>
    <s v="03.04.19"/>
    <s v="2019-0279"/>
    <x v="193"/>
    <x v="186"/>
    <n v="1"/>
    <n v="5"/>
    <n v="5"/>
    <s v="D x E"/>
    <x v="1"/>
    <s v=""/>
  </r>
  <r>
    <s v="GST"/>
    <n v="12847"/>
    <s v="03.04.19"/>
    <s v="2019-0279"/>
    <x v="419"/>
    <x v="409"/>
    <n v="5"/>
    <n v="1"/>
    <n v="5"/>
    <s v="D x E"/>
    <x v="1"/>
    <s v=""/>
  </r>
  <r>
    <s v="GST"/>
    <n v="12848"/>
    <s v="03.04.19"/>
    <s v="2019-0279"/>
    <x v="389"/>
    <x v="69"/>
    <n v="2"/>
    <n v="5"/>
    <n v="10"/>
    <s v="D x E"/>
    <x v="1"/>
    <s v=""/>
  </r>
  <r>
    <s v="GST"/>
    <n v="12849"/>
    <s v="03.04.19"/>
    <s v="2019-0279"/>
    <x v="660"/>
    <x v="381"/>
    <n v="2"/>
    <n v="1"/>
    <n v="2"/>
    <s v="D x E"/>
    <x v="1"/>
    <s v=""/>
  </r>
  <r>
    <s v="GST"/>
    <n v="12851"/>
    <s v="03.04.19"/>
    <s v="2019-0279"/>
    <x v="47"/>
    <x v="127"/>
    <n v="1"/>
    <n v="10"/>
    <n v="10"/>
    <s v="D x E"/>
    <x v="1"/>
    <s v=""/>
  </r>
  <r>
    <s v="GST"/>
    <n v="12884"/>
    <s v="03.04.19"/>
    <s v="2019-0280"/>
    <x v="47"/>
    <x v="47"/>
    <n v="1"/>
    <n v="5"/>
    <n v="5"/>
    <s v="D x E"/>
    <x v="1"/>
    <s v=""/>
  </r>
  <r>
    <s v="GST"/>
    <n v="12885"/>
    <s v="03.04.19"/>
    <s v="2019-0280"/>
    <x v="193"/>
    <x v="186"/>
    <n v="1"/>
    <n v="5"/>
    <n v="5"/>
    <s v="D x E"/>
    <x v="1"/>
    <s v=""/>
  </r>
  <r>
    <s v="GST"/>
    <n v="12886"/>
    <s v="03.04.19"/>
    <s v="2019-0280"/>
    <x v="87"/>
    <x v="81"/>
    <n v="1"/>
    <n v="5"/>
    <n v="5"/>
    <s v="D x E"/>
    <x v="1"/>
    <s v=""/>
  </r>
  <r>
    <s v="GST"/>
    <n v="12887"/>
    <s v="03.04.19"/>
    <s v="2019-0280"/>
    <x v="108"/>
    <x v="102"/>
    <n v="1"/>
    <n v="5"/>
    <n v="5"/>
    <s v="D x E"/>
    <x v="1"/>
    <s v=""/>
  </r>
  <r>
    <s v="GST"/>
    <n v="12888"/>
    <s v="03.04.19"/>
    <s v="2019-0280"/>
    <x v="112"/>
    <x v="106"/>
    <n v="1"/>
    <n v="5"/>
    <n v="5"/>
    <s v="D x E"/>
    <x v="1"/>
    <s v=""/>
  </r>
  <r>
    <s v="GST"/>
    <n v="12889"/>
    <s v="03.04.19"/>
    <s v="2019-0280"/>
    <x v="55"/>
    <x v="54"/>
    <n v="1"/>
    <n v="5"/>
    <n v="5"/>
    <s v="D x E"/>
    <x v="1"/>
    <s v=""/>
  </r>
  <r>
    <s v="GST"/>
    <n v="12890"/>
    <s v="03.04.19"/>
    <s v="2019-0280"/>
    <x v="13"/>
    <x v="13"/>
    <n v="1"/>
    <n v="5"/>
    <n v="5"/>
    <s v="D x E"/>
    <x v="1"/>
    <s v=""/>
  </r>
  <r>
    <s v="GST"/>
    <n v="12891"/>
    <s v="03.04.19"/>
    <s v="2019-0280"/>
    <x v="15"/>
    <x v="15"/>
    <n v="1"/>
    <n v="5"/>
    <n v="5"/>
    <s v="D x E"/>
    <x v="1"/>
    <s v=""/>
  </r>
  <r>
    <s v="GST"/>
    <n v="12892"/>
    <s v="03.04.19"/>
    <s v="2019-0280"/>
    <x v="176"/>
    <x v="172"/>
    <n v="2"/>
    <n v="5"/>
    <n v="10"/>
    <s v="D x E"/>
    <x v="1"/>
    <s v=""/>
  </r>
  <r>
    <s v="GST"/>
    <n v="12893"/>
    <s v="03.04.19"/>
    <s v="2019-0280"/>
    <x v="78"/>
    <x v="73"/>
    <n v="1"/>
    <n v="5"/>
    <n v="5"/>
    <s v="D x E"/>
    <x v="1"/>
    <s v=""/>
  </r>
  <r>
    <s v="GST"/>
    <n v="12894"/>
    <s v="03.04.19"/>
    <s v="2019-0280"/>
    <x v="389"/>
    <x v="69"/>
    <n v="2"/>
    <n v="5"/>
    <n v="10"/>
    <s v="D x E"/>
    <x v="1"/>
    <s v=""/>
  </r>
  <r>
    <s v="GST"/>
    <n v="12895"/>
    <s v="03.04.19"/>
    <s v="2019-0280"/>
    <x v="660"/>
    <x v="263"/>
    <n v="2"/>
    <n v="1"/>
    <n v="2"/>
    <s v="D x E"/>
    <x v="1"/>
    <s v=""/>
  </r>
  <r>
    <s v="GST"/>
    <n v="12896"/>
    <s v="03.04.19"/>
    <s v="2019-0280"/>
    <x v="221"/>
    <x v="212"/>
    <n v="5"/>
    <n v="1"/>
    <n v="5"/>
    <s v="D x E"/>
    <x v="1"/>
    <s v=""/>
  </r>
  <r>
    <s v="GST"/>
    <n v="12898"/>
    <s v="03.04.19"/>
    <s v="2019-0280"/>
    <x v="21"/>
    <x v="21"/>
    <n v="1"/>
    <n v="4"/>
    <n v="4"/>
    <s v="D x E"/>
    <x v="1"/>
    <s v=""/>
  </r>
  <r>
    <s v="GST"/>
    <n v="12928"/>
    <s v="03.04.19"/>
    <s v="2019-0281"/>
    <x v="437"/>
    <x v="22"/>
    <n v="1"/>
    <n v="6"/>
    <n v="6"/>
    <s v="D x E"/>
    <x v="1"/>
    <s v=""/>
  </r>
  <r>
    <s v="GST"/>
    <n v="12969"/>
    <s v="04.04.19"/>
    <s v="2019-0282"/>
    <x v="218"/>
    <x v="209"/>
    <n v="1"/>
    <n v="5"/>
    <n v="5"/>
    <s v="D x E"/>
    <x v="1"/>
    <s v=""/>
  </r>
  <r>
    <s v="GST"/>
    <n v="12970"/>
    <s v="04.04.19"/>
    <s v="2019-0282"/>
    <x v="220"/>
    <x v="211"/>
    <n v="1"/>
    <n v="5"/>
    <n v="5"/>
    <s v="D x E"/>
    <x v="1"/>
    <s v=""/>
  </r>
  <r>
    <s v="GST"/>
    <n v="12971"/>
    <s v="04.04.19"/>
    <s v="2019-0282"/>
    <x v="389"/>
    <x v="69"/>
    <n v="2"/>
    <n v="5"/>
    <n v="10"/>
    <s v="D x E"/>
    <x v="1"/>
    <s v=""/>
  </r>
  <r>
    <s v="GST"/>
    <n v="12972"/>
    <s v="04.04.19"/>
    <s v="2019-0282"/>
    <x v="661"/>
    <x v="263"/>
    <n v="2"/>
    <n v="1"/>
    <n v="2"/>
    <s v="D x E"/>
    <x v="1"/>
    <s v=""/>
  </r>
  <r>
    <s v="GST"/>
    <n v="12974"/>
    <s v="04.04.19"/>
    <s v="2019-0282"/>
    <x v="25"/>
    <x v="25"/>
    <n v="2"/>
    <n v="4"/>
    <n v="8"/>
    <s v="D x E"/>
    <x v="1"/>
    <s v=""/>
  </r>
  <r>
    <s v="GST"/>
    <n v="12975"/>
    <s v="04.04.19"/>
    <s v="2019-0282"/>
    <x v="506"/>
    <x v="503"/>
    <n v="2"/>
    <n v="4"/>
    <n v="8"/>
    <s v="D x E"/>
    <x v="1"/>
    <s v=""/>
  </r>
  <r>
    <s v="GST"/>
    <n v="12976"/>
    <s v="04.04.19"/>
    <s v="2019-0282"/>
    <x v="506"/>
    <x v="503"/>
    <n v="2"/>
    <n v="4"/>
    <n v="8"/>
    <s v="D x E"/>
    <x v="1"/>
    <s v=""/>
  </r>
  <r>
    <s v="GST"/>
    <n v="12978"/>
    <s v="04.04.19"/>
    <s v="2019-0282"/>
    <x v="136"/>
    <x v="276"/>
    <n v="1"/>
    <n v="4"/>
    <n v="4"/>
    <s v="D x E"/>
    <x v="1"/>
    <s v=""/>
  </r>
  <r>
    <s v="GST"/>
    <n v="12980"/>
    <s v="04.04.19"/>
    <s v="2019-0282"/>
    <x v="639"/>
    <x v="51"/>
    <n v="3"/>
    <n v="10"/>
    <n v="30"/>
    <s v="D x E"/>
    <x v="1"/>
    <s v=""/>
  </r>
  <r>
    <s v="GST"/>
    <n v="12982"/>
    <s v="04.04.19"/>
    <s v="2019-0282"/>
    <x v="22"/>
    <x v="22"/>
    <n v="1"/>
    <n v="2"/>
    <n v="2"/>
    <s v="D x E"/>
    <x v="1"/>
    <s v=""/>
  </r>
  <r>
    <s v="GST"/>
    <n v="12997"/>
    <s v="04.04.19"/>
    <s v="2019-0282"/>
    <x v="56"/>
    <x v="10"/>
    <n v="17"/>
    <m/>
    <n v="82"/>
    <s v="Qty column"/>
    <x v="1"/>
    <s v=""/>
  </r>
  <r>
    <s v="GST"/>
    <n v="13020"/>
    <s v="04.04.19"/>
    <s v="2019-0283"/>
    <x v="147"/>
    <x v="385"/>
    <n v="1"/>
    <n v="50"/>
    <n v="50"/>
    <s v="D x E"/>
    <x v="1"/>
    <s v=""/>
  </r>
  <r>
    <s v="GST"/>
    <n v="13021"/>
    <s v="04.04.19"/>
    <s v="2019-0283"/>
    <x v="364"/>
    <x v="55"/>
    <n v="1"/>
    <n v="50"/>
    <n v="50"/>
    <s v="D x E"/>
    <x v="1"/>
    <s v=""/>
  </r>
  <r>
    <s v="GST"/>
    <n v="13022"/>
    <s v="04.04.19"/>
    <s v="2019-0283"/>
    <x v="149"/>
    <x v="55"/>
    <n v="1"/>
    <n v="50"/>
    <n v="50"/>
    <s v="D x E"/>
    <x v="1"/>
    <s v=""/>
  </r>
  <r>
    <s v="GST"/>
    <n v="13024"/>
    <s v="04.04.19"/>
    <s v="2019-0283"/>
    <x v="230"/>
    <x v="614"/>
    <m/>
    <m/>
    <n v="100"/>
    <s v="Qty column"/>
    <x v="1"/>
    <s v=""/>
  </r>
  <r>
    <s v="GST"/>
    <n v="13026"/>
    <s v="04.04.19"/>
    <s v="2019-0283"/>
    <x v="184"/>
    <x v="177"/>
    <n v="1"/>
    <n v="4"/>
    <n v="4"/>
    <s v="D x E"/>
    <x v="1"/>
    <s v=""/>
  </r>
  <r>
    <s v="GST"/>
    <n v="13027"/>
    <s v="04.04.19"/>
    <s v="2019-0283"/>
    <x v="25"/>
    <x v="25"/>
    <n v="1"/>
    <n v="4"/>
    <n v="4"/>
    <s v="D x E"/>
    <x v="1"/>
    <s v=""/>
  </r>
  <r>
    <s v="GST"/>
    <n v="13028"/>
    <s v="04.04.19"/>
    <s v="2019-0283"/>
    <x v="186"/>
    <x v="180"/>
    <n v="1"/>
    <n v="4"/>
    <n v="4"/>
    <s v="D x E"/>
    <x v="1"/>
    <s v=""/>
  </r>
  <r>
    <s v="GST"/>
    <n v="13029"/>
    <s v="04.04.19"/>
    <s v="2019-0283"/>
    <x v="188"/>
    <x v="182"/>
    <n v="1"/>
    <n v="4"/>
    <n v="4"/>
    <s v="D x E"/>
    <x v="1"/>
    <s v=""/>
  </r>
  <r>
    <s v="GST"/>
    <n v="13030"/>
    <s v="04.04.19"/>
    <s v="2019-0283"/>
    <x v="41"/>
    <x v="192"/>
    <n v="1"/>
    <n v="4"/>
    <n v="4"/>
    <s v="D x E"/>
    <x v="1"/>
    <s v=""/>
  </r>
  <r>
    <s v="GST"/>
    <n v="13031"/>
    <s v="04.04.19"/>
    <s v="2019-0283"/>
    <x v="144"/>
    <x v="139"/>
    <n v="1"/>
    <n v="4"/>
    <n v="4"/>
    <s v="D x E"/>
    <x v="1"/>
    <s v=""/>
  </r>
  <r>
    <s v="GST"/>
    <n v="13032"/>
    <s v="04.04.19"/>
    <s v="2019-0283"/>
    <x v="604"/>
    <x v="575"/>
    <n v="2"/>
    <n v="4"/>
    <n v="8"/>
    <s v="D x E"/>
    <x v="1"/>
    <s v=""/>
  </r>
  <r>
    <s v="GST"/>
    <n v="13033"/>
    <s v="04.04.19"/>
    <s v="2019-0283"/>
    <x v="269"/>
    <x v="254"/>
    <n v="1"/>
    <n v="4"/>
    <n v="4"/>
    <s v="D x E"/>
    <x v="1"/>
    <s v=""/>
  </r>
  <r>
    <s v="GST"/>
    <n v="13035"/>
    <s v="04.04.19"/>
    <s v="2019-0283"/>
    <x v="231"/>
    <x v="220"/>
    <n v="1"/>
    <n v="25"/>
    <n v="25"/>
    <s v="D x E"/>
    <x v="1"/>
    <s v=""/>
  </r>
  <r>
    <s v="GST"/>
    <n v="13037"/>
    <s v="04.04.19"/>
    <s v="2019-0283"/>
    <x v="282"/>
    <x v="264"/>
    <n v="1"/>
    <n v="5"/>
    <n v="5"/>
    <s v="D x E"/>
    <x v="1"/>
    <s v=""/>
  </r>
  <r>
    <s v="GST"/>
    <n v="13068"/>
    <s v="04.04.19"/>
    <s v="2019-0284"/>
    <x v="282"/>
    <x v="264"/>
    <n v="1"/>
    <n v="5"/>
    <n v="5"/>
    <s v="D x E"/>
    <x v="1"/>
    <s v=""/>
  </r>
  <r>
    <s v="GST"/>
    <n v="13069"/>
    <s v="04.04.19"/>
    <s v="2019-0284"/>
    <x v="66"/>
    <x v="62"/>
    <n v="1"/>
    <n v="5"/>
    <n v="5"/>
    <s v="D x E"/>
    <x v="1"/>
    <s v=""/>
  </r>
  <r>
    <s v="GST"/>
    <n v="13070"/>
    <s v="04.04.19"/>
    <s v="2019-0284"/>
    <x v="67"/>
    <x v="63"/>
    <n v="1"/>
    <n v="5"/>
    <n v="5"/>
    <s v="D x E"/>
    <x v="1"/>
    <s v=""/>
  </r>
  <r>
    <s v="GST"/>
    <n v="13072"/>
    <s v="04.04.19"/>
    <s v="2019-0284"/>
    <x v="141"/>
    <x v="135"/>
    <n v="1"/>
    <n v="4"/>
    <n v="4"/>
    <s v="D x E"/>
    <x v="1"/>
    <s v=""/>
  </r>
  <r>
    <s v="GST"/>
    <n v="13073"/>
    <s v="04.04.19"/>
    <s v="2019-0284"/>
    <x v="141"/>
    <x v="135"/>
    <n v="1"/>
    <n v="1"/>
    <n v="1"/>
    <s v="D x E"/>
    <x v="1"/>
    <s v=""/>
  </r>
  <r>
    <s v="GST"/>
    <n v="13102"/>
    <s v="04.04.19"/>
    <s v="2019-0285"/>
    <x v="164"/>
    <x v="160"/>
    <n v="1"/>
    <n v="5"/>
    <n v="5"/>
    <s v="D x E"/>
    <x v="1"/>
    <s v=""/>
  </r>
  <r>
    <s v="GST"/>
    <n v="13103"/>
    <s v="04.04.19"/>
    <s v="2019-0285"/>
    <x v="2"/>
    <x v="2"/>
    <n v="1"/>
    <n v="5"/>
    <n v="5"/>
    <s v="D x E"/>
    <x v="1"/>
    <s v=""/>
  </r>
  <r>
    <s v="GST"/>
    <n v="13104"/>
    <s v="04.04.19"/>
    <s v="2019-0285"/>
    <x v="119"/>
    <x v="113"/>
    <n v="1"/>
    <n v="5"/>
    <n v="5"/>
    <s v="D x E"/>
    <x v="1"/>
    <s v=""/>
  </r>
  <r>
    <s v="GST"/>
    <n v="13105"/>
    <s v="04.04.19"/>
    <s v="2019-0285"/>
    <x v="169"/>
    <x v="43"/>
    <n v="1"/>
    <n v="5"/>
    <n v="5"/>
    <s v="D x E"/>
    <x v="1"/>
    <s v=""/>
  </r>
  <r>
    <s v="GST"/>
    <n v="13106"/>
    <s v="04.04.19"/>
    <s v="2019-0285"/>
    <x v="42"/>
    <x v="42"/>
    <n v="1"/>
    <n v="5"/>
    <n v="5"/>
    <s v="D x E"/>
    <x v="1"/>
    <s v=""/>
  </r>
  <r>
    <s v="GST"/>
    <n v="13107"/>
    <s v="04.04.19"/>
    <s v="2019-0285"/>
    <x v="43"/>
    <x v="43"/>
    <n v="1"/>
    <n v="5"/>
    <n v="5"/>
    <s v="D x E"/>
    <x v="1"/>
    <s v=""/>
  </r>
  <r>
    <s v="GST"/>
    <n v="13108"/>
    <s v="04.04.19"/>
    <s v="2019-0285"/>
    <x v="72"/>
    <x v="67"/>
    <n v="1"/>
    <n v="5"/>
    <n v="5"/>
    <s v="D x E"/>
    <x v="1"/>
    <s v=""/>
  </r>
  <r>
    <s v="GST"/>
    <n v="13109"/>
    <s v="04.04.19"/>
    <s v="2019-0285"/>
    <x v="73"/>
    <x v="68"/>
    <n v="1"/>
    <n v="5"/>
    <n v="5"/>
    <s v="D x E"/>
    <x v="1"/>
    <s v=""/>
  </r>
  <r>
    <s v="GST"/>
    <n v="13110"/>
    <s v="04.04.19"/>
    <s v="2019-0285"/>
    <x v="78"/>
    <x v="73"/>
    <n v="1"/>
    <n v="5"/>
    <n v="5"/>
    <s v="D x E"/>
    <x v="1"/>
    <s v=""/>
  </r>
  <r>
    <s v="GST"/>
    <n v="13111"/>
    <s v="04.04.19"/>
    <s v="2019-0285"/>
    <x v="191"/>
    <x v="60"/>
    <n v="1"/>
    <n v="5"/>
    <n v="5"/>
    <s v="D x E"/>
    <x v="1"/>
    <s v=""/>
  </r>
  <r>
    <s v="GST"/>
    <n v="13113"/>
    <s v="04.04.19"/>
    <s v="2019-0285"/>
    <x v="0"/>
    <x v="0"/>
    <n v="1"/>
    <n v="5"/>
    <n v="5"/>
    <s v="D x E"/>
    <x v="1"/>
    <s v=""/>
  </r>
  <r>
    <s v="GST"/>
    <n v="13114"/>
    <s v="04.04.19"/>
    <s v="2019-0285"/>
    <x v="276"/>
    <x v="259"/>
    <n v="1"/>
    <n v="5"/>
    <n v="5"/>
    <s v="D x E"/>
    <x v="1"/>
    <s v=""/>
  </r>
  <r>
    <s v="GST"/>
    <n v="13115"/>
    <s v="04.04.19"/>
    <s v="2019-0285"/>
    <x v="196"/>
    <x v="189"/>
    <n v="1"/>
    <n v="5"/>
    <n v="5"/>
    <s v="D x E"/>
    <x v="1"/>
    <s v=""/>
  </r>
  <r>
    <s v="GST"/>
    <n v="13116"/>
    <s v="04.04.19"/>
    <s v="2019-0285"/>
    <x v="268"/>
    <x v="253"/>
    <n v="1"/>
    <n v="5"/>
    <n v="5"/>
    <s v="D x E"/>
    <x v="1"/>
    <s v=""/>
  </r>
  <r>
    <s v="GST"/>
    <n v="13118"/>
    <s v="04.04.19"/>
    <s v="2019-0285"/>
    <x v="16"/>
    <x v="16"/>
    <n v="1"/>
    <n v="4"/>
    <n v="4"/>
    <s v="D x E"/>
    <x v="1"/>
    <s v=""/>
  </r>
  <r>
    <s v="GST"/>
    <n v="13119"/>
    <s v="04.04.19"/>
    <s v="2019-0285"/>
    <x v="17"/>
    <x v="17"/>
    <n v="1"/>
    <n v="4"/>
    <n v="4"/>
    <s v="D x E"/>
    <x v="1"/>
    <s v=""/>
  </r>
  <r>
    <s v="GST"/>
    <n v="13120"/>
    <s v="04.04.19"/>
    <s v="2019-0285"/>
    <x v="30"/>
    <x v="30"/>
    <n v="3"/>
    <n v="4"/>
    <n v="12"/>
    <s v="D x E"/>
    <x v="1"/>
    <s v=""/>
  </r>
  <r>
    <s v="GST"/>
    <n v="13121"/>
    <s v="04.04.19"/>
    <s v="2019-0285"/>
    <x v="184"/>
    <x v="177"/>
    <n v="1"/>
    <n v="4"/>
    <n v="4"/>
    <s v="D x E"/>
    <x v="1"/>
    <s v=""/>
  </r>
  <r>
    <s v="GST"/>
    <n v="13122"/>
    <s v="04.04.19"/>
    <s v="2019-0285"/>
    <x v="256"/>
    <x v="242"/>
    <n v="1"/>
    <n v="4"/>
    <n v="4"/>
    <s v="D x E"/>
    <x v="1"/>
    <s v=""/>
  </r>
  <r>
    <s v="GST"/>
    <n v="13124"/>
    <s v="04.04.19"/>
    <s v="2019-0285"/>
    <x v="174"/>
    <x v="171"/>
    <n v="10"/>
    <n v="100"/>
    <n v="1000"/>
    <s v="D x E"/>
    <x v="1"/>
    <s v=""/>
  </r>
  <r>
    <s v="GST"/>
    <n v="13148"/>
    <s v="04.04.19"/>
    <s v="2019-0286"/>
    <x v="16"/>
    <x v="16"/>
    <m/>
    <m/>
    <n v="2"/>
    <s v="Qty column"/>
    <x v="0"/>
    <s v="CHALLAN!row 13161 'CANCEL'"/>
  </r>
  <r>
    <s v="GST"/>
    <n v="13149"/>
    <s v="04.04.19"/>
    <s v="2019-0286"/>
    <x v="23"/>
    <x v="23"/>
    <n v="1"/>
    <n v="4"/>
    <n v="4"/>
    <s v="D x E"/>
    <x v="0"/>
    <s v="CHALLAN!row 13161 'CANCEL'"/>
  </r>
  <r>
    <s v="GST"/>
    <n v="13150"/>
    <s v="04.04.19"/>
    <s v="2019-0286"/>
    <x v="378"/>
    <x v="372"/>
    <n v="1"/>
    <n v="4"/>
    <n v="4"/>
    <s v="D x E"/>
    <x v="0"/>
    <s v="CHALLAN!row 13161 'CANCEL'"/>
  </r>
  <r>
    <s v="GST"/>
    <n v="13151"/>
    <s v="04.04.19"/>
    <s v="2019-0286"/>
    <x v="32"/>
    <x v="32"/>
    <n v="1"/>
    <n v="4"/>
    <n v="4"/>
    <s v="D x E"/>
    <x v="0"/>
    <s v="CHALLAN!row 13161 'CANCEL'"/>
  </r>
  <r>
    <s v="GST"/>
    <n v="13152"/>
    <s v="04.04.19"/>
    <s v="2019-0286"/>
    <x v="260"/>
    <x v="246"/>
    <m/>
    <m/>
    <n v="2"/>
    <s v="Qty column"/>
    <x v="0"/>
    <s v="CHALLAN!row 13161 'CANCEL'"/>
  </r>
  <r>
    <s v="GST"/>
    <n v="13154"/>
    <s v="04.04.19"/>
    <s v="2019-0286"/>
    <x v="328"/>
    <x v="55"/>
    <n v="1"/>
    <m/>
    <n v="4"/>
    <s v="Qty column"/>
    <x v="0"/>
    <s v="CHALLAN!row 13161 'CANCEL'"/>
  </r>
  <r>
    <s v="GST"/>
    <n v="13155"/>
    <s v="04.04.19"/>
    <s v="2019-0286"/>
    <x v="416"/>
    <x v="407"/>
    <m/>
    <m/>
    <n v="1"/>
    <s v="Qty column"/>
    <x v="0"/>
    <s v="CHALLAN!row 13161 'CANCEL'"/>
  </r>
  <r>
    <s v="GST"/>
    <n v="13157"/>
    <s v="04.04.19"/>
    <s v="2019-0286"/>
    <x v="22"/>
    <x v="22"/>
    <n v="1"/>
    <n v="2"/>
    <n v="2"/>
    <s v="D x E"/>
    <x v="0"/>
    <s v="CHALLAN!row 13161 'CANCEL'"/>
  </r>
  <r>
    <s v="GST"/>
    <n v="13192"/>
    <s v="05.04.19"/>
    <s v="2019-0287"/>
    <x v="230"/>
    <x v="55"/>
    <m/>
    <m/>
    <n v="67"/>
    <s v="Qty column"/>
    <x v="1"/>
    <s v=""/>
  </r>
  <r>
    <s v="GST"/>
    <n v="13194"/>
    <s v="05.04.19"/>
    <s v="2019-0287"/>
    <x v="662"/>
    <x v="55"/>
    <m/>
    <m/>
    <n v="50"/>
    <s v="Qty column"/>
    <x v="1"/>
    <s v=""/>
  </r>
  <r>
    <s v="GST"/>
    <n v="13231"/>
    <s v="05.04.19"/>
    <s v="2019-0288"/>
    <x v="337"/>
    <x v="306"/>
    <n v="1"/>
    <n v="5"/>
    <n v="5"/>
    <s v="D x E"/>
    <x v="1"/>
    <s v=""/>
  </r>
  <r>
    <s v="GST"/>
    <n v="13232"/>
    <s v="05.04.19"/>
    <s v="2019-0288"/>
    <x v="0"/>
    <x v="0"/>
    <n v="2"/>
    <n v="5"/>
    <n v="10"/>
    <s v="D x E"/>
    <x v="1"/>
    <s v=""/>
  </r>
  <r>
    <s v="GST"/>
    <n v="13233"/>
    <s v="05.04.19"/>
    <s v="2019-0288"/>
    <x v="2"/>
    <x v="2"/>
    <n v="2"/>
    <n v="5"/>
    <n v="10"/>
    <s v="D x E"/>
    <x v="1"/>
    <s v=""/>
  </r>
  <r>
    <s v="GST"/>
    <n v="13234"/>
    <s v="05.04.19"/>
    <s v="2019-0288"/>
    <x v="505"/>
    <x v="502"/>
    <n v="1"/>
    <n v="5"/>
    <n v="5"/>
    <s v="D x E"/>
    <x v="1"/>
    <s v=""/>
  </r>
  <r>
    <s v="GST"/>
    <n v="13235"/>
    <s v="05.04.19"/>
    <s v="2019-0288"/>
    <x v="72"/>
    <x v="67"/>
    <n v="1"/>
    <n v="5"/>
    <n v="5"/>
    <s v="D x E"/>
    <x v="1"/>
    <s v=""/>
  </r>
  <r>
    <s v="GST"/>
    <n v="13236"/>
    <s v="05.04.19"/>
    <s v="2019-0288"/>
    <x v="353"/>
    <x v="339"/>
    <n v="2"/>
    <n v="5"/>
    <n v="10"/>
    <s v="D x E"/>
    <x v="1"/>
    <s v=""/>
  </r>
  <r>
    <s v="GST"/>
    <n v="13237"/>
    <s v="05.04.19"/>
    <s v="2019-0288"/>
    <x v="366"/>
    <x v="55"/>
    <n v="1"/>
    <n v="10"/>
    <n v="10"/>
    <s v="D x E"/>
    <x v="1"/>
    <s v=""/>
  </r>
  <r>
    <s v="GST"/>
    <n v="13238"/>
    <s v="05.04.19"/>
    <s v="2019-0288"/>
    <x v="86"/>
    <x v="55"/>
    <n v="1"/>
    <n v="5"/>
    <n v="5"/>
    <s v="D x E"/>
    <x v="1"/>
    <s v=""/>
  </r>
  <r>
    <s v="GST"/>
    <n v="13240"/>
    <s v="05.04.19"/>
    <s v="2019-0288"/>
    <x v="181"/>
    <x v="175"/>
    <n v="1"/>
    <n v="4"/>
    <n v="4"/>
    <s v="D x E"/>
    <x v="1"/>
    <s v=""/>
  </r>
  <r>
    <s v="GST"/>
    <n v="13241"/>
    <s v="05.04.19"/>
    <s v="2019-0288"/>
    <x v="257"/>
    <x v="243"/>
    <n v="5"/>
    <n v="1"/>
    <n v="5"/>
    <s v="D x E"/>
    <x v="1"/>
    <s v=""/>
  </r>
  <r>
    <s v="GST"/>
    <n v="13242"/>
    <s v="05.04.19"/>
    <s v="2019-0288"/>
    <x v="269"/>
    <x v="254"/>
    <n v="1"/>
    <n v="4"/>
    <n v="4"/>
    <s v="D x E"/>
    <x v="1"/>
    <s v=""/>
  </r>
  <r>
    <s v="GST"/>
    <n v="13243"/>
    <s v="05.04.19"/>
    <s v="2019-0288"/>
    <x v="29"/>
    <x v="29"/>
    <n v="2"/>
    <n v="4"/>
    <n v="8"/>
    <s v="D x E"/>
    <x v="1"/>
    <s v=""/>
  </r>
  <r>
    <s v="GST"/>
    <n v="13244"/>
    <s v="05.04.19"/>
    <s v="2019-0288"/>
    <x v="234"/>
    <x v="222"/>
    <n v="1"/>
    <n v="4"/>
    <n v="4"/>
    <s v="D x E"/>
    <x v="1"/>
    <s v=""/>
  </r>
  <r>
    <s v="GST"/>
    <n v="13255"/>
    <s v="05.04.19"/>
    <s v="2019-0288"/>
    <x v="56"/>
    <x v="10"/>
    <n v="21"/>
    <m/>
    <n v="85"/>
    <s v="Qty column"/>
    <x v="1"/>
    <s v=""/>
  </r>
  <r>
    <s v="GST"/>
    <n v="13275"/>
    <s v="05.04.19"/>
    <s v="2019-0289"/>
    <x v="65"/>
    <x v="61"/>
    <n v="1"/>
    <n v="5"/>
    <n v="5"/>
    <s v="D x E"/>
    <x v="1"/>
    <s v=""/>
  </r>
  <r>
    <s v="GST"/>
    <n v="13276"/>
    <s v="05.04.19"/>
    <s v="2019-0289"/>
    <x v="0"/>
    <x v="0"/>
    <n v="1"/>
    <n v="5"/>
    <n v="5"/>
    <s v="D x E"/>
    <x v="1"/>
    <s v=""/>
  </r>
  <r>
    <s v="GST"/>
    <n v="13277"/>
    <s v="05.04.19"/>
    <s v="2019-0289"/>
    <x v="11"/>
    <x v="11"/>
    <n v="1"/>
    <n v="5"/>
    <n v="5"/>
    <s v="D x E"/>
    <x v="1"/>
    <s v=""/>
  </r>
  <r>
    <s v="GST"/>
    <n v="13278"/>
    <s v="05.04.19"/>
    <s v="2019-0289"/>
    <x v="34"/>
    <x v="34"/>
    <n v="1"/>
    <n v="5"/>
    <n v="5"/>
    <s v="D x E"/>
    <x v="1"/>
    <s v=""/>
  </r>
  <r>
    <s v="GST"/>
    <n v="13279"/>
    <s v="05.04.19"/>
    <s v="2019-0289"/>
    <x v="38"/>
    <x v="38"/>
    <n v="1"/>
    <n v="5"/>
    <n v="5"/>
    <s v="D x E"/>
    <x v="1"/>
    <s v=""/>
  </r>
  <r>
    <s v="GST"/>
    <n v="13280"/>
    <s v="05.04.19"/>
    <s v="2019-0289"/>
    <x v="39"/>
    <x v="39"/>
    <n v="1"/>
    <n v="5"/>
    <n v="5"/>
    <s v="D x E"/>
    <x v="1"/>
    <s v=""/>
  </r>
  <r>
    <s v="GST"/>
    <n v="13281"/>
    <s v="05.04.19"/>
    <s v="2019-0289"/>
    <x v="2"/>
    <x v="2"/>
    <n v="1"/>
    <n v="5"/>
    <n v="5"/>
    <s v="D x E"/>
    <x v="1"/>
    <s v=""/>
  </r>
  <r>
    <s v="GST"/>
    <n v="13282"/>
    <s v="05.04.19"/>
    <s v="2019-0289"/>
    <x v="68"/>
    <x v="64"/>
    <n v="1"/>
    <n v="5"/>
    <n v="5"/>
    <s v="D x E"/>
    <x v="1"/>
    <s v=""/>
  </r>
  <r>
    <s v="GST"/>
    <n v="13283"/>
    <s v="05.04.19"/>
    <s v="2019-0289"/>
    <x v="47"/>
    <x v="47"/>
    <n v="1"/>
    <n v="5"/>
    <n v="5"/>
    <s v="D x E"/>
    <x v="1"/>
    <s v=""/>
  </r>
  <r>
    <s v="GST"/>
    <n v="13284"/>
    <s v="05.04.19"/>
    <s v="2019-0289"/>
    <x v="70"/>
    <x v="66"/>
    <n v="1"/>
    <n v="5"/>
    <n v="5"/>
    <s v="D x E"/>
    <x v="1"/>
    <s v=""/>
  </r>
  <r>
    <s v="GST"/>
    <n v="13285"/>
    <s v="05.04.19"/>
    <s v="2019-0289"/>
    <x v="169"/>
    <x v="43"/>
    <n v="1"/>
    <n v="5"/>
    <n v="5"/>
    <s v="D x E"/>
    <x v="1"/>
    <s v=""/>
  </r>
  <r>
    <s v="GST"/>
    <n v="13286"/>
    <s v="05.04.19"/>
    <s v="2019-0289"/>
    <x v="237"/>
    <x v="226"/>
    <n v="1"/>
    <n v="5"/>
    <n v="5"/>
    <s v="D x E"/>
    <x v="1"/>
    <s v=""/>
  </r>
  <r>
    <s v="GST"/>
    <n v="13287"/>
    <s v="05.04.19"/>
    <s v="2019-0289"/>
    <x v="99"/>
    <x v="121"/>
    <n v="1"/>
    <n v="5"/>
    <n v="5"/>
    <s v="D x E"/>
    <x v="1"/>
    <s v=""/>
  </r>
  <r>
    <s v="GST"/>
    <n v="13288"/>
    <s v="05.04.19"/>
    <s v="2019-0289"/>
    <x v="41"/>
    <x v="41"/>
    <n v="1"/>
    <n v="5"/>
    <n v="5"/>
    <s v="D x E"/>
    <x v="1"/>
    <s v=""/>
  </r>
  <r>
    <s v="GST"/>
    <n v="13289"/>
    <s v="05.04.19"/>
    <s v="2019-0289"/>
    <x v="78"/>
    <x v="73"/>
    <n v="1"/>
    <n v="5"/>
    <n v="5"/>
    <s v="D x E"/>
    <x v="1"/>
    <s v=""/>
  </r>
  <r>
    <s v="GST"/>
    <n v="13291"/>
    <s v="05.04.19"/>
    <s v="2019-0289"/>
    <x v="118"/>
    <x v="69"/>
    <n v="2"/>
    <n v="5"/>
    <n v="10"/>
    <s v="D x E"/>
    <x v="1"/>
    <s v=""/>
  </r>
  <r>
    <s v="GST"/>
    <n v="13292"/>
    <s v="05.04.19"/>
    <s v="2019-0289"/>
    <x v="663"/>
    <x v="381"/>
    <n v="2"/>
    <n v="1"/>
    <n v="2"/>
    <s v="D x E"/>
    <x v="1"/>
    <s v=""/>
  </r>
  <r>
    <s v="GST"/>
    <n v="13293"/>
    <s v="05.04.19"/>
    <s v="2019-0289"/>
    <x v="110"/>
    <x v="104"/>
    <n v="1"/>
    <n v="5"/>
    <n v="5"/>
    <s v="D x E"/>
    <x v="1"/>
    <s v=""/>
  </r>
  <r>
    <s v="GST"/>
    <n v="13294"/>
    <s v="05.04.19"/>
    <s v="2019-0289"/>
    <x v="79"/>
    <x v="74"/>
    <n v="2"/>
    <n v="5"/>
    <n v="10"/>
    <s v="D x E"/>
    <x v="1"/>
    <s v=""/>
  </r>
  <r>
    <s v="GST"/>
    <n v="13295"/>
    <s v="05.04.19"/>
    <s v="2019-0289"/>
    <x v="282"/>
    <x v="264"/>
    <n v="1"/>
    <n v="5"/>
    <n v="5"/>
    <s v="D x E"/>
    <x v="1"/>
    <s v=""/>
  </r>
  <r>
    <s v="GST"/>
    <n v="13297"/>
    <s v="05.04.19"/>
    <s v="2019-0289"/>
    <x v="22"/>
    <x v="22"/>
    <n v="1"/>
    <n v="2"/>
    <n v="2"/>
    <s v="D x E"/>
    <x v="1"/>
    <s v=""/>
  </r>
  <r>
    <s v="GST"/>
    <n v="13298"/>
    <s v="05.04.19"/>
    <s v="2019-0289"/>
    <x v="46"/>
    <x v="46"/>
    <n v="1"/>
    <n v="10"/>
    <n v="10"/>
    <s v="D x E"/>
    <x v="1"/>
    <s v=""/>
  </r>
  <r>
    <s v="GST"/>
    <n v="13299"/>
    <s v="05.04.19"/>
    <s v="2019-0289"/>
    <x v="638"/>
    <x v="320"/>
    <n v="1"/>
    <n v="25"/>
    <n v="25"/>
    <s v="D x E"/>
    <x v="1"/>
    <s v=""/>
  </r>
  <r>
    <s v="GST"/>
    <n v="13326"/>
    <s v="05.04.19"/>
    <s v="2019-0290"/>
    <x v="664"/>
    <x v="5"/>
    <n v="1"/>
    <n v="5"/>
    <n v="5"/>
    <s v="D x E"/>
    <x v="1"/>
    <s v=""/>
  </r>
  <r>
    <s v="GST"/>
    <n v="13327"/>
    <s v="05.04.19"/>
    <s v="2019-0290"/>
    <x v="665"/>
    <x v="187"/>
    <n v="1"/>
    <n v="5"/>
    <n v="5"/>
    <s v="D x E"/>
    <x v="1"/>
    <s v=""/>
  </r>
  <r>
    <s v="GST"/>
    <n v="13328"/>
    <s v="05.04.19"/>
    <s v="2019-0290"/>
    <x v="87"/>
    <x v="81"/>
    <n v="1"/>
    <n v="5"/>
    <n v="5"/>
    <s v="D x E"/>
    <x v="1"/>
    <s v=""/>
  </r>
  <r>
    <s v="GST"/>
    <n v="13329"/>
    <s v="05.04.19"/>
    <s v="2019-0290"/>
    <x v="11"/>
    <x v="11"/>
    <n v="1"/>
    <n v="5"/>
    <n v="5"/>
    <s v="D x E"/>
    <x v="1"/>
    <s v=""/>
  </r>
  <r>
    <s v="GST"/>
    <n v="13330"/>
    <s v="05.04.19"/>
    <s v="2019-0290"/>
    <x v="47"/>
    <x v="47"/>
    <n v="1"/>
    <n v="5"/>
    <n v="5"/>
    <s v="D x E"/>
    <x v="1"/>
    <s v=""/>
  </r>
  <r>
    <s v="GST"/>
    <n v="13331"/>
    <s v="05.04.19"/>
    <s v="2019-0290"/>
    <x v="70"/>
    <x v="66"/>
    <n v="1"/>
    <n v="5"/>
    <n v="5"/>
    <s v="D x E"/>
    <x v="1"/>
    <s v=""/>
  </r>
  <r>
    <s v="GST"/>
    <n v="13332"/>
    <s v="05.04.19"/>
    <s v="2019-0290"/>
    <x v="78"/>
    <x v="73"/>
    <n v="1"/>
    <n v="5"/>
    <n v="5"/>
    <s v="D x E"/>
    <x v="1"/>
    <s v=""/>
  </r>
  <r>
    <s v="GST"/>
    <n v="13334"/>
    <s v="05.04.19"/>
    <s v="2019-0290"/>
    <x v="227"/>
    <x v="217"/>
    <n v="1"/>
    <n v="4"/>
    <n v="4"/>
    <s v="D x E"/>
    <x v="1"/>
    <s v=""/>
  </r>
  <r>
    <s v="GST"/>
    <n v="13335"/>
    <s v="05.04.19"/>
    <s v="2019-0290"/>
    <x v="16"/>
    <x v="16"/>
    <n v="3"/>
    <n v="4"/>
    <n v="12"/>
    <s v="D x E"/>
    <x v="1"/>
    <s v=""/>
  </r>
  <r>
    <s v="GST"/>
    <n v="13336"/>
    <s v="05.04.19"/>
    <s v="2019-0290"/>
    <x v="17"/>
    <x v="17"/>
    <n v="2"/>
    <n v="4"/>
    <n v="8"/>
    <s v="D x E"/>
    <x v="1"/>
    <s v=""/>
  </r>
  <r>
    <s v="GST"/>
    <n v="13337"/>
    <s v="05.04.19"/>
    <s v="2019-0290"/>
    <x v="18"/>
    <x v="18"/>
    <n v="1"/>
    <n v="4"/>
    <n v="4"/>
    <s v="D x E"/>
    <x v="1"/>
    <s v=""/>
  </r>
  <r>
    <s v="GST"/>
    <n v="13338"/>
    <s v="05.04.19"/>
    <s v="2019-0290"/>
    <x v="181"/>
    <x v="175"/>
    <n v="1"/>
    <n v="4"/>
    <n v="4"/>
    <s v="D x E"/>
    <x v="1"/>
    <s v=""/>
  </r>
  <r>
    <s v="GST"/>
    <n v="13339"/>
    <s v="05.04.19"/>
    <s v="2019-0290"/>
    <x v="198"/>
    <x v="190"/>
    <n v="1"/>
    <n v="4"/>
    <n v="4"/>
    <s v="D x E"/>
    <x v="1"/>
    <s v=""/>
  </r>
  <r>
    <s v="GST"/>
    <n v="13340"/>
    <s v="05.04.19"/>
    <s v="2019-0290"/>
    <x v="23"/>
    <x v="23"/>
    <n v="1"/>
    <n v="4"/>
    <n v="4"/>
    <s v="D x E"/>
    <x v="1"/>
    <s v=""/>
  </r>
  <r>
    <s v="GST"/>
    <n v="13341"/>
    <s v="05.04.19"/>
    <s v="2019-0290"/>
    <x v="19"/>
    <x v="19"/>
    <n v="2"/>
    <n v="4"/>
    <n v="8"/>
    <s v="D x E"/>
    <x v="1"/>
    <s v=""/>
  </r>
  <r>
    <s v="GST"/>
    <n v="13342"/>
    <s v="05.04.19"/>
    <s v="2019-0290"/>
    <x v="506"/>
    <x v="58"/>
    <n v="1"/>
    <n v="4"/>
    <n v="4"/>
    <s v="D x E"/>
    <x v="1"/>
    <s v=""/>
  </r>
  <r>
    <s v="GST"/>
    <n v="13343"/>
    <s v="05.04.19"/>
    <s v="2019-0290"/>
    <x v="506"/>
    <x v="32"/>
    <n v="1"/>
    <n v="4"/>
    <n v="4"/>
    <s v="D x E"/>
    <x v="1"/>
    <s v=""/>
  </r>
  <r>
    <s v="GST"/>
    <n v="13344"/>
    <s v="05.04.19"/>
    <s v="2019-0290"/>
    <x v="126"/>
    <x v="179"/>
    <n v="1"/>
    <n v="4"/>
    <n v="4"/>
    <s v="D x E"/>
    <x v="1"/>
    <s v=""/>
  </r>
  <r>
    <s v="GST"/>
    <n v="13345"/>
    <s v="05.04.19"/>
    <s v="2019-0290"/>
    <x v="29"/>
    <x v="29"/>
    <n v="1"/>
    <n v="4"/>
    <n v="4"/>
    <s v="D x E"/>
    <x v="1"/>
    <s v=""/>
  </r>
  <r>
    <s v="GST"/>
    <n v="13346"/>
    <s v="05.04.19"/>
    <s v="2019-0290"/>
    <x v="187"/>
    <x v="181"/>
    <n v="1"/>
    <n v="4"/>
    <n v="4"/>
    <s v="D x E"/>
    <x v="1"/>
    <s v=""/>
  </r>
  <r>
    <s v="GST"/>
    <n v="13347"/>
    <s v="05.04.19"/>
    <s v="2019-0290"/>
    <x v="41"/>
    <x v="192"/>
    <n v="1"/>
    <n v="4"/>
    <n v="4"/>
    <s v="D x E"/>
    <x v="1"/>
    <s v=""/>
  </r>
  <r>
    <s v="GST"/>
    <n v="13348"/>
    <s v="05.04.19"/>
    <s v="2019-0290"/>
    <x v="20"/>
    <x v="20"/>
    <n v="1"/>
    <n v="4"/>
    <n v="4"/>
    <s v="D x E"/>
    <x v="1"/>
    <s v=""/>
  </r>
  <r>
    <s v="GST"/>
    <n v="13349"/>
    <s v="05.04.19"/>
    <s v="2019-0290"/>
    <x v="21"/>
    <x v="21"/>
    <n v="1"/>
    <n v="4"/>
    <n v="4"/>
    <s v="D x E"/>
    <x v="1"/>
    <s v=""/>
  </r>
  <r>
    <s v="GST"/>
    <n v="13350"/>
    <s v="05.04.19"/>
    <s v="2019-0290"/>
    <x v="228"/>
    <x v="218"/>
    <n v="1"/>
    <n v="4"/>
    <n v="4"/>
    <s v="D x E"/>
    <x v="1"/>
    <s v=""/>
  </r>
  <r>
    <s v="GST"/>
    <n v="13377"/>
    <s v="06.04.19"/>
    <s v="2019-0291"/>
    <x v="402"/>
    <x v="395"/>
    <n v="1"/>
    <n v="10"/>
    <n v="10"/>
    <s v="D x E"/>
    <x v="1"/>
    <s v=""/>
  </r>
  <r>
    <s v="GST"/>
    <n v="13378"/>
    <s v="06.04.19"/>
    <s v="2019-0291"/>
    <x v="324"/>
    <x v="313"/>
    <n v="2"/>
    <n v="10"/>
    <n v="20"/>
    <s v="D x E"/>
    <x v="1"/>
    <s v=""/>
  </r>
  <r>
    <s v="GST"/>
    <n v="13379"/>
    <s v="06.04.19"/>
    <s v="2019-0291"/>
    <x v="524"/>
    <x v="510"/>
    <n v="1"/>
    <n v="5"/>
    <n v="5"/>
    <s v="D x E"/>
    <x v="1"/>
    <s v=""/>
  </r>
  <r>
    <s v="GST"/>
    <n v="13381"/>
    <s v="06.04.19"/>
    <s v="2019-0291"/>
    <x v="666"/>
    <x v="55"/>
    <n v="1"/>
    <m/>
    <n v="2"/>
    <s v="Qty column"/>
    <x v="1"/>
    <s v=""/>
  </r>
  <r>
    <s v="GST"/>
    <n v="13382"/>
    <s v="06.04.19"/>
    <s v="2019-0291"/>
    <x v="667"/>
    <x v="55"/>
    <m/>
    <m/>
    <n v="5"/>
    <s v="Qty column"/>
    <x v="1"/>
    <s v=""/>
  </r>
  <r>
    <s v="GST"/>
    <n v="13385"/>
    <s v="06.04.19"/>
    <s v="2019-0291"/>
    <x v="13"/>
    <x v="13"/>
    <m/>
    <m/>
    <n v="3"/>
    <s v="Qty column"/>
    <x v="1"/>
    <s v=""/>
  </r>
  <r>
    <s v="GST"/>
    <n v="13416"/>
    <s v="06.04.19"/>
    <s v="2019-0292"/>
    <x v="82"/>
    <x v="77"/>
    <n v="1"/>
    <n v="4"/>
    <n v="4"/>
    <s v="D x E"/>
    <x v="1"/>
    <s v=""/>
  </r>
  <r>
    <s v="GST"/>
    <n v="13417"/>
    <s v="06.04.19"/>
    <s v="2019-0292"/>
    <x v="379"/>
    <x v="373"/>
    <n v="1"/>
    <n v="4"/>
    <n v="4"/>
    <s v="D x E"/>
    <x v="1"/>
    <s v=""/>
  </r>
  <r>
    <s v="GST"/>
    <n v="13418"/>
    <s v="06.04.19"/>
    <s v="2019-0292"/>
    <x v="17"/>
    <x v="17"/>
    <n v="1"/>
    <n v="4"/>
    <n v="4"/>
    <s v="D x E"/>
    <x v="1"/>
    <s v=""/>
  </r>
  <r>
    <s v="GST"/>
    <n v="13419"/>
    <s v="06.04.19"/>
    <s v="2019-0292"/>
    <x v="183"/>
    <x v="28"/>
    <n v="1"/>
    <n v="4"/>
    <n v="4"/>
    <s v="D x E"/>
    <x v="1"/>
    <s v=""/>
  </r>
  <r>
    <s v="GST"/>
    <n v="13420"/>
    <s v="06.04.19"/>
    <s v="2019-0292"/>
    <x v="198"/>
    <x v="190"/>
    <n v="1"/>
    <n v="4"/>
    <n v="4"/>
    <s v="D x E"/>
    <x v="1"/>
    <s v=""/>
  </r>
  <r>
    <s v="GST"/>
    <n v="13421"/>
    <s v="06.04.19"/>
    <s v="2019-0292"/>
    <x v="19"/>
    <x v="19"/>
    <n v="1"/>
    <n v="4"/>
    <n v="4"/>
    <s v="D x E"/>
    <x v="1"/>
    <s v=""/>
  </r>
  <r>
    <s v="GST"/>
    <n v="13422"/>
    <s v="06.04.19"/>
    <s v="2019-0292"/>
    <x v="269"/>
    <x v="254"/>
    <n v="1"/>
    <n v="4"/>
    <n v="4"/>
    <s v="D x E"/>
    <x v="1"/>
    <s v=""/>
  </r>
  <r>
    <s v="GST"/>
    <n v="13423"/>
    <s v="06.04.19"/>
    <s v="2019-0292"/>
    <x v="180"/>
    <x v="24"/>
    <n v="1"/>
    <n v="4"/>
    <n v="4"/>
    <s v="D x E"/>
    <x v="1"/>
    <s v=""/>
  </r>
  <r>
    <s v="GST"/>
    <n v="13424"/>
    <s v="06.04.19"/>
    <s v="2019-0292"/>
    <x v="25"/>
    <x v="25"/>
    <n v="1"/>
    <n v="4"/>
    <n v="4"/>
    <s v="D x E"/>
    <x v="1"/>
    <s v=""/>
  </r>
  <r>
    <s v="GST"/>
    <n v="13425"/>
    <s v="06.04.19"/>
    <s v="2019-0292"/>
    <x v="616"/>
    <x v="177"/>
    <n v="1"/>
    <n v="4"/>
    <n v="4"/>
    <s v="D x E"/>
    <x v="1"/>
    <s v=""/>
  </r>
  <r>
    <s v="GST"/>
    <n v="13426"/>
    <s v="06.04.19"/>
    <s v="2019-0292"/>
    <x v="29"/>
    <x v="29"/>
    <n v="1"/>
    <n v="4"/>
    <n v="4"/>
    <s v="D x E"/>
    <x v="1"/>
    <s v=""/>
  </r>
  <r>
    <s v="GST"/>
    <n v="13427"/>
    <s v="06.04.19"/>
    <s v="2019-0292"/>
    <x v="60"/>
    <x v="57"/>
    <n v="1"/>
    <n v="4"/>
    <n v="4"/>
    <s v="D x E"/>
    <x v="1"/>
    <s v=""/>
  </r>
  <r>
    <s v="GST"/>
    <n v="13428"/>
    <s v="06.04.19"/>
    <s v="2019-0292"/>
    <x v="186"/>
    <x v="180"/>
    <n v="1"/>
    <n v="4"/>
    <n v="4"/>
    <s v="D x E"/>
    <x v="1"/>
    <s v=""/>
  </r>
  <r>
    <s v="GST"/>
    <n v="13429"/>
    <s v="06.04.19"/>
    <s v="2019-0292"/>
    <x v="187"/>
    <x v="181"/>
    <n v="1"/>
    <n v="4"/>
    <n v="4"/>
    <s v="D x E"/>
    <x v="1"/>
    <s v=""/>
  </r>
  <r>
    <s v="GST"/>
    <n v="13430"/>
    <s v="06.04.19"/>
    <s v="2019-0292"/>
    <x v="260"/>
    <x v="246"/>
    <n v="1"/>
    <n v="4"/>
    <n v="4"/>
    <s v="D x E"/>
    <x v="1"/>
    <s v=""/>
  </r>
  <r>
    <s v="GST"/>
    <n v="13432"/>
    <s v="06.04.19"/>
    <s v="2019-0292"/>
    <x v="393"/>
    <x v="6"/>
    <n v="1"/>
    <n v="5"/>
    <n v="5"/>
    <s v="D x E"/>
    <x v="1"/>
    <s v=""/>
  </r>
  <r>
    <s v="GST"/>
    <n v="13433"/>
    <s v="06.04.19"/>
    <s v="2019-0292"/>
    <x v="584"/>
    <x v="554"/>
    <n v="1"/>
    <n v="5"/>
    <n v="5"/>
    <s v="D x E"/>
    <x v="1"/>
    <s v=""/>
  </r>
  <r>
    <s v="GST"/>
    <n v="13434"/>
    <s v="06.04.19"/>
    <s v="2019-0292"/>
    <x v="391"/>
    <x v="258"/>
    <n v="1"/>
    <n v="5"/>
    <n v="5"/>
    <s v="D x E"/>
    <x v="1"/>
    <s v=""/>
  </r>
  <r>
    <s v="GST"/>
    <n v="13466"/>
    <s v="06.04.19"/>
    <s v="2019-0293"/>
    <x v="34"/>
    <x v="34"/>
    <n v="2"/>
    <n v="5"/>
    <n v="10"/>
    <s v="D x E"/>
    <x v="1"/>
    <s v=""/>
  </r>
  <r>
    <s v="GST"/>
    <n v="13467"/>
    <s v="06.04.19"/>
    <s v="2019-0293"/>
    <x v="67"/>
    <x v="63"/>
    <n v="1"/>
    <n v="5"/>
    <n v="5"/>
    <s v="D x E"/>
    <x v="1"/>
    <s v=""/>
  </r>
  <r>
    <s v="GST"/>
    <n v="13468"/>
    <s v="06.04.19"/>
    <s v="2019-0293"/>
    <x v="68"/>
    <x v="64"/>
    <n v="1"/>
    <n v="5"/>
    <n v="5"/>
    <s v="D x E"/>
    <x v="1"/>
    <s v=""/>
  </r>
  <r>
    <s v="GST"/>
    <n v="13469"/>
    <s v="06.04.19"/>
    <s v="2019-0293"/>
    <x v="393"/>
    <x v="6"/>
    <n v="2"/>
    <n v="5"/>
    <n v="10"/>
    <s v="D x E"/>
    <x v="1"/>
    <s v=""/>
  </r>
  <r>
    <s v="GST"/>
    <n v="13470"/>
    <s v="06.04.19"/>
    <s v="2019-0293"/>
    <x v="376"/>
    <x v="369"/>
    <n v="1"/>
    <n v="5"/>
    <n v="5"/>
    <s v="D x E"/>
    <x v="1"/>
    <s v=""/>
  </r>
  <r>
    <s v="GST"/>
    <n v="13471"/>
    <s v="06.04.19"/>
    <s v="2019-0293"/>
    <x v="197"/>
    <x v="55"/>
    <n v="4"/>
    <n v="1"/>
    <n v="4"/>
    <s v="D x E"/>
    <x v="1"/>
    <s v=""/>
  </r>
  <r>
    <s v="GST"/>
    <n v="13473"/>
    <s v="06.04.19"/>
    <s v="2019-0293"/>
    <x v="50"/>
    <x v="50"/>
    <n v="1"/>
    <n v="4"/>
    <n v="4"/>
    <s v="D x E"/>
    <x v="1"/>
    <s v=""/>
  </r>
  <r>
    <s v="GST"/>
    <n v="13474"/>
    <s v="06.04.19"/>
    <s v="2019-0293"/>
    <x v="25"/>
    <x v="25"/>
    <n v="1"/>
    <n v="4"/>
    <n v="4"/>
    <s v="D x E"/>
    <x v="1"/>
    <s v=""/>
  </r>
  <r>
    <s v="GST"/>
    <n v="13475"/>
    <s v="06.04.19"/>
    <s v="2019-0293"/>
    <x v="30"/>
    <x v="30"/>
    <n v="1"/>
    <n v="4"/>
    <n v="4"/>
    <s v="D x E"/>
    <x v="1"/>
    <s v=""/>
  </r>
  <r>
    <s v="GST"/>
    <n v="13476"/>
    <s v="06.04.19"/>
    <s v="2019-0293"/>
    <x v="82"/>
    <x v="77"/>
    <n v="2"/>
    <n v="4"/>
    <n v="8"/>
    <s v="D x E"/>
    <x v="1"/>
    <s v=""/>
  </r>
  <r>
    <s v="GST"/>
    <n v="13478"/>
    <s v="06.04.19"/>
    <s v="2019-0293"/>
    <x v="47"/>
    <x v="96"/>
    <n v="1"/>
    <n v="30"/>
    <n v="30"/>
    <s v="D x E"/>
    <x v="1"/>
    <s v=""/>
  </r>
  <r>
    <s v="GST"/>
    <n v="13510"/>
    <s v="5.4.19"/>
    <s v="2019-0294"/>
    <x v="103"/>
    <x v="233"/>
    <n v="6"/>
    <n v="2"/>
    <n v="12"/>
    <s v="D x E"/>
    <x v="1"/>
    <s v=""/>
  </r>
  <r>
    <s v="GST"/>
    <n v="13511"/>
    <s v="5.4.19"/>
    <s v="2019-0294"/>
    <x v="19"/>
    <x v="122"/>
    <m/>
    <n v="5"/>
    <n v="5"/>
    <s v="Qty column"/>
    <x v="1"/>
    <s v=""/>
  </r>
  <r>
    <s v="GST"/>
    <n v="13512"/>
    <s v="5.4.19"/>
    <s v="2019-0294"/>
    <x v="141"/>
    <x v="215"/>
    <m/>
    <n v="3"/>
    <n v="3"/>
    <s v="Qty column"/>
    <x v="1"/>
    <s v=""/>
  </r>
  <r>
    <s v="GST"/>
    <n v="13513"/>
    <s v="5.4.19"/>
    <s v="2019-0294"/>
    <x v="204"/>
    <x v="197"/>
    <m/>
    <n v="3"/>
    <n v="3"/>
    <s v="Qty column"/>
    <x v="1"/>
    <s v=""/>
  </r>
  <r>
    <s v="GST"/>
    <n v="13514"/>
    <s v="5.4.19"/>
    <s v="2019-0294"/>
    <x v="287"/>
    <x v="582"/>
    <m/>
    <n v="1"/>
    <n v="1"/>
    <s v="Qty column"/>
    <x v="1"/>
    <s v=""/>
  </r>
  <r>
    <s v="GST"/>
    <n v="13516"/>
    <s v="5.4.19"/>
    <s v="2019-0294"/>
    <x v="264"/>
    <x v="311"/>
    <m/>
    <n v="2"/>
    <n v="2"/>
    <s v="Qty column"/>
    <x v="1"/>
    <s v=""/>
  </r>
  <r>
    <s v="GST"/>
    <n v="13517"/>
    <s v="5.4.19"/>
    <s v="2019-0294"/>
    <x v="91"/>
    <x v="154"/>
    <m/>
    <n v="6"/>
    <n v="6"/>
    <s v="Qty column"/>
    <x v="1"/>
    <s v=""/>
  </r>
  <r>
    <s v="GST"/>
    <n v="13518"/>
    <s v="5.4.19"/>
    <s v="2019-0294"/>
    <x v="254"/>
    <x v="240"/>
    <m/>
    <n v="2"/>
    <n v="2"/>
    <s v="Qty column"/>
    <x v="1"/>
    <s v=""/>
  </r>
  <r>
    <s v="GST"/>
    <n v="13519"/>
    <s v="5.4.19"/>
    <s v="2019-0294"/>
    <x v="307"/>
    <x v="297"/>
    <m/>
    <n v="5"/>
    <n v="5"/>
    <s v="Qty column"/>
    <x v="1"/>
    <s v=""/>
  </r>
  <r>
    <s v="GST"/>
    <n v="13520"/>
    <s v="5.4.19"/>
    <s v="2019-0294"/>
    <x v="132"/>
    <x v="125"/>
    <m/>
    <n v="2"/>
    <n v="2"/>
    <s v="Qty column"/>
    <x v="1"/>
    <s v=""/>
  </r>
  <r>
    <s v="GST"/>
    <n v="13521"/>
    <s v="5.4.19"/>
    <s v="2019-0294"/>
    <x v="265"/>
    <x v="329"/>
    <m/>
    <n v="2"/>
    <n v="2"/>
    <s v="Qty column"/>
    <x v="1"/>
    <s v=""/>
  </r>
  <r>
    <s v="GST"/>
    <n v="13522"/>
    <s v="5.4.19"/>
    <s v="2019-0294"/>
    <x v="344"/>
    <x v="330"/>
    <m/>
    <n v="2"/>
    <n v="2"/>
    <s v="Qty column"/>
    <x v="1"/>
    <s v=""/>
  </r>
  <r>
    <s v="GST"/>
    <n v="13523"/>
    <s v="5.4.19"/>
    <s v="2019-0294"/>
    <x v="381"/>
    <x v="375"/>
    <m/>
    <n v="2"/>
    <n v="2"/>
    <s v="Qty column"/>
    <x v="1"/>
    <s v=""/>
  </r>
  <r>
    <s v="GST"/>
    <n v="13524"/>
    <s v="5.4.19"/>
    <s v="2019-0294"/>
    <x v="245"/>
    <x v="234"/>
    <m/>
    <n v="3"/>
    <n v="3"/>
    <s v="Qty column"/>
    <x v="1"/>
    <s v=""/>
  </r>
  <r>
    <s v="GST"/>
    <n v="13525"/>
    <s v="5.4.19"/>
    <s v="2019-0294"/>
    <x v="155"/>
    <x v="376"/>
    <m/>
    <n v="1"/>
    <n v="1"/>
    <s v="Qty column"/>
    <x v="1"/>
    <s v=""/>
  </r>
  <r>
    <s v="GST"/>
    <n v="13526"/>
    <s v="5.4.19"/>
    <s v="2019-0294"/>
    <x v="105"/>
    <x v="241"/>
    <m/>
    <n v="3"/>
    <n v="3"/>
    <s v="Qty column"/>
    <x v="1"/>
    <s v=""/>
  </r>
  <r>
    <s v="GST"/>
    <n v="13527"/>
    <s v="5.4.19"/>
    <s v="2019-0294"/>
    <x v="133"/>
    <x v="126"/>
    <m/>
    <n v="3"/>
    <n v="3"/>
    <s v="Qty column"/>
    <x v="1"/>
    <s v=""/>
  </r>
  <r>
    <s v="GST"/>
    <n v="13528"/>
    <s v="5.4.19"/>
    <s v="2019-0294"/>
    <x v="442"/>
    <x v="492"/>
    <m/>
    <n v="2"/>
    <n v="2"/>
    <s v="Qty column"/>
    <x v="1"/>
    <s v=""/>
  </r>
  <r>
    <s v="GST"/>
    <n v="13530"/>
    <s v="5.4.19"/>
    <s v="2019-0294"/>
    <x v="172"/>
    <x v="615"/>
    <m/>
    <n v="3"/>
    <n v="3"/>
    <s v="Qty column"/>
    <x v="1"/>
    <s v=""/>
  </r>
  <r>
    <s v="GST"/>
    <n v="13531"/>
    <s v="5.4.19"/>
    <s v="2019-0294"/>
    <x v="150"/>
    <x v="481"/>
    <m/>
    <n v="3"/>
    <n v="3"/>
    <s v="Qty column"/>
    <x v="1"/>
    <s v=""/>
  </r>
  <r>
    <s v="GST"/>
    <n v="13532"/>
    <s v="5.4.19"/>
    <s v="2019-0294"/>
    <x v="656"/>
    <x v="609"/>
    <m/>
    <n v="10"/>
    <n v="10"/>
    <s v="Qty column"/>
    <x v="1"/>
    <s v=""/>
  </r>
  <r>
    <s v="GST"/>
    <n v="13533"/>
    <s v="5.4.19"/>
    <s v="2019-0294"/>
    <x v="344"/>
    <x v="610"/>
    <m/>
    <n v="3"/>
    <n v="3"/>
    <s v="Qty column"/>
    <x v="1"/>
    <s v=""/>
  </r>
  <r>
    <s v="GST"/>
    <n v="13534"/>
    <s v="5.4.19"/>
    <s v="2019-0294"/>
    <x v="668"/>
    <x v="616"/>
    <m/>
    <n v="2"/>
    <n v="2"/>
    <s v="Qty column"/>
    <x v="1"/>
    <s v=""/>
  </r>
  <r>
    <s v="GST"/>
    <n v="13535"/>
    <s v="5.4.19"/>
    <s v="2019-0294"/>
    <x v="156"/>
    <x v="150"/>
    <m/>
    <n v="2"/>
    <n v="2"/>
    <s v="Qty column"/>
    <x v="1"/>
    <s v=""/>
  </r>
  <r>
    <s v="GST"/>
    <n v="13537"/>
    <s v="5.4.19"/>
    <s v="2019-0294"/>
    <x v="498"/>
    <x v="55"/>
    <m/>
    <n v="4"/>
    <n v="4"/>
    <s v="Qty column"/>
    <x v="1"/>
    <s v=""/>
  </r>
  <r>
    <s v="GST"/>
    <n v="13541"/>
    <s v="5.4.19"/>
    <s v="2019-0294"/>
    <x v="263"/>
    <x v="249"/>
    <m/>
    <n v="2"/>
    <n v="2"/>
    <s v="Qty column"/>
    <x v="1"/>
    <s v=""/>
  </r>
  <r>
    <s v="GST"/>
    <n v="13542"/>
    <s v="5.4.19"/>
    <s v="2019-0294"/>
    <x v="47"/>
    <x v="96"/>
    <m/>
    <n v="5"/>
    <n v="5"/>
    <s v="Qty column"/>
    <x v="1"/>
    <s v=""/>
  </r>
  <r>
    <s v="GST"/>
    <n v="13543"/>
    <s v="5.4.19"/>
    <s v="2019-0294"/>
    <x v="244"/>
    <x v="230"/>
    <m/>
    <n v="5"/>
    <n v="5"/>
    <s v="Qty column"/>
    <x v="1"/>
    <s v=""/>
  </r>
  <r>
    <s v="GST"/>
    <n v="13544"/>
    <s v="5.4.19"/>
    <s v="2019-0294"/>
    <x v="542"/>
    <x v="521"/>
    <m/>
    <n v="5"/>
    <n v="5"/>
    <s v="Qty column"/>
    <x v="1"/>
    <s v=""/>
  </r>
  <r>
    <s v="GST"/>
    <n v="13546"/>
    <s v="5.4.19"/>
    <s v="2019-0294"/>
    <x v="91"/>
    <x v="231"/>
    <m/>
    <n v="2"/>
    <n v="2"/>
    <s v="Qty column"/>
    <x v="1"/>
    <s v=""/>
  </r>
  <r>
    <s v="GST"/>
    <n v="13547"/>
    <s v="5.4.19"/>
    <s v="2019-0294"/>
    <x v="290"/>
    <x v="273"/>
    <m/>
    <n v="3"/>
    <n v="3"/>
    <s v="Qty column"/>
    <x v="1"/>
    <s v=""/>
  </r>
  <r>
    <s v="GST"/>
    <n v="13548"/>
    <s v="5.4.19"/>
    <s v="2019-0294"/>
    <x v="442"/>
    <x v="617"/>
    <m/>
    <n v="2"/>
    <n v="2"/>
    <s v="Qty column"/>
    <x v="1"/>
    <s v=""/>
  </r>
  <r>
    <s v="GST"/>
    <n v="13549"/>
    <s v="5.4.19"/>
    <s v="2019-0294"/>
    <x v="177"/>
    <x v="428"/>
    <m/>
    <n v="3"/>
    <n v="3"/>
    <s v="Qty column"/>
    <x v="1"/>
    <s v=""/>
  </r>
  <r>
    <s v="GST"/>
    <n v="13551"/>
    <s v="5.4.19"/>
    <s v="2019-0294"/>
    <x v="264"/>
    <x v="310"/>
    <m/>
    <n v="2"/>
    <n v="2"/>
    <s v="Qty column"/>
    <x v="1"/>
    <s v=""/>
  </r>
  <r>
    <s v="GST"/>
    <n v="13553"/>
    <s v="5.4.19"/>
    <s v="2019-0294"/>
    <x v="289"/>
    <x v="618"/>
    <m/>
    <n v="2"/>
    <n v="2"/>
    <s v="Qty column"/>
    <x v="1"/>
    <s v=""/>
  </r>
  <r>
    <s v="GST"/>
    <n v="13555"/>
    <s v="5.4.19"/>
    <s v="2019-0294"/>
    <x v="630"/>
    <x v="590"/>
    <n v="2"/>
    <n v="2"/>
    <n v="4"/>
    <s v="D x E"/>
    <x v="1"/>
    <s v=""/>
  </r>
  <r>
    <s v="GST"/>
    <n v="13556"/>
    <s v="5.4.19"/>
    <s v="2019-0294"/>
    <x v="669"/>
    <x v="619"/>
    <m/>
    <n v="2"/>
    <n v="2"/>
    <s v="Qty column"/>
    <x v="1"/>
    <s v=""/>
  </r>
  <r>
    <s v="GST"/>
    <n v="13558"/>
    <s v="5.4.19"/>
    <s v="2019-0294"/>
    <x v="220"/>
    <x v="211"/>
    <m/>
    <n v="2"/>
    <n v="2"/>
    <s v="Qty column"/>
    <x v="1"/>
    <s v=""/>
  </r>
  <r>
    <s v="GST"/>
    <n v="13559"/>
    <s v="5.4.19"/>
    <s v="2019-0294"/>
    <x v="196"/>
    <x v="189"/>
    <m/>
    <n v="2"/>
    <n v="2"/>
    <s v="Qty column"/>
    <x v="1"/>
    <s v=""/>
  </r>
  <r>
    <s v="GST"/>
    <n v="13561"/>
    <s v="5.4.19"/>
    <s v="2019-0294"/>
    <x v="670"/>
    <x v="48"/>
    <m/>
    <n v="1"/>
    <n v="1"/>
    <s v="Qty column"/>
    <x v="1"/>
    <s v=""/>
  </r>
  <r>
    <s v="GST"/>
    <n v="13563"/>
    <s v="5.4.19"/>
    <s v="2019-0294"/>
    <x v="151"/>
    <x v="143"/>
    <n v="1"/>
    <n v="4"/>
    <n v="4"/>
    <s v="D x E"/>
    <x v="1"/>
    <s v=""/>
  </r>
  <r>
    <s v="GST"/>
    <n v="13593"/>
    <s v="08.04.19"/>
    <s v="2019-0295"/>
    <x v="136"/>
    <x v="167"/>
    <n v="1"/>
    <n v="5"/>
    <n v="5"/>
    <s v="D x E"/>
    <x v="1"/>
    <s v=""/>
  </r>
  <r>
    <s v="GST"/>
    <n v="13594"/>
    <s v="08.04.19"/>
    <s v="2019-0295"/>
    <x v="169"/>
    <x v="43"/>
    <n v="1"/>
    <n v="5"/>
    <n v="5"/>
    <s v="D x E"/>
    <x v="1"/>
    <s v=""/>
  </r>
  <r>
    <s v="GST"/>
    <n v="13595"/>
    <s v="08.04.19"/>
    <s v="2019-0295"/>
    <x v="169"/>
    <x v="43"/>
    <n v="1"/>
    <n v="1"/>
    <n v="1"/>
    <s v="D x E"/>
    <x v="1"/>
    <s v=""/>
  </r>
  <r>
    <s v="GST"/>
    <n v="13596"/>
    <s v="08.04.19"/>
    <s v="2019-0295"/>
    <x v="73"/>
    <x v="68"/>
    <n v="1"/>
    <n v="5"/>
    <n v="5"/>
    <s v="D x E"/>
    <x v="1"/>
    <s v=""/>
  </r>
  <r>
    <s v="GST"/>
    <n v="13631"/>
    <s v="08.04.19"/>
    <s v="2019-0296"/>
    <x v="11"/>
    <x v="11"/>
    <n v="1"/>
    <n v="5"/>
    <n v="5"/>
    <s v="D x E"/>
    <x v="1"/>
    <s v=""/>
  </r>
  <r>
    <s v="GST"/>
    <n v="13632"/>
    <s v="08.04.19"/>
    <s v="2019-0296"/>
    <x v="38"/>
    <x v="38"/>
    <m/>
    <m/>
    <n v="3"/>
    <s v="Qty column"/>
    <x v="1"/>
    <s v=""/>
  </r>
  <r>
    <s v="GST"/>
    <n v="13633"/>
    <s v="08.04.19"/>
    <s v="2019-0296"/>
    <x v="1"/>
    <x v="1"/>
    <n v="1"/>
    <m/>
    <n v="3"/>
    <s v="Qty column"/>
    <x v="1"/>
    <s v=""/>
  </r>
  <r>
    <s v="GST"/>
    <n v="13634"/>
    <s v="08.04.19"/>
    <s v="2019-0296"/>
    <x v="112"/>
    <x v="106"/>
    <n v="1"/>
    <n v="5"/>
    <n v="5"/>
    <s v="D x E"/>
    <x v="1"/>
    <s v=""/>
  </r>
  <r>
    <s v="GST"/>
    <n v="13635"/>
    <s v="08.04.19"/>
    <s v="2019-0296"/>
    <x v="76"/>
    <x v="71"/>
    <n v="1"/>
    <n v="5"/>
    <n v="5"/>
    <s v="D x E"/>
    <x v="1"/>
    <s v=""/>
  </r>
  <r>
    <s v="GST"/>
    <n v="13636"/>
    <s v="08.04.19"/>
    <s v="2019-0296"/>
    <x v="15"/>
    <x v="15"/>
    <n v="1"/>
    <n v="5"/>
    <n v="5"/>
    <s v="D x E"/>
    <x v="1"/>
    <s v=""/>
  </r>
  <r>
    <s v="GST"/>
    <n v="13637"/>
    <s v="08.04.19"/>
    <s v="2019-0296"/>
    <x v="116"/>
    <x v="73"/>
    <n v="1"/>
    <n v="5"/>
    <n v="5"/>
    <s v="D x E"/>
    <x v="1"/>
    <s v=""/>
  </r>
  <r>
    <s v="GST"/>
    <n v="13638"/>
    <s v="08.04.19"/>
    <s v="2019-0296"/>
    <x v="222"/>
    <x v="165"/>
    <n v="1"/>
    <n v="1"/>
    <n v="1"/>
    <s v="D x E"/>
    <x v="1"/>
    <s v=""/>
  </r>
  <r>
    <s v="GST"/>
    <n v="13640"/>
    <s v="08.04.19"/>
    <s v="2019-0296"/>
    <x v="189"/>
    <x v="183"/>
    <n v="1"/>
    <n v="4"/>
    <n v="4"/>
    <s v="D x E"/>
    <x v="1"/>
    <s v=""/>
  </r>
  <r>
    <s v="GST"/>
    <n v="13641"/>
    <s v="08.04.19"/>
    <s v="2019-0296"/>
    <x v="19"/>
    <x v="19"/>
    <n v="1"/>
    <n v="4"/>
    <n v="4"/>
    <s v="D x E"/>
    <x v="1"/>
    <s v=""/>
  </r>
  <r>
    <s v="GST"/>
    <n v="13643"/>
    <s v="08.04.19"/>
    <s v="2019-0296"/>
    <x v="245"/>
    <x v="456"/>
    <m/>
    <m/>
    <n v="10"/>
    <s v="Qty column"/>
    <x v="1"/>
    <s v=""/>
  </r>
  <r>
    <s v="GST"/>
    <n v="13645"/>
    <s v="08.04.19"/>
    <s v="2019-0296"/>
    <x v="231"/>
    <x v="220"/>
    <m/>
    <m/>
    <n v="10"/>
    <s v="Qty column"/>
    <x v="1"/>
    <s v=""/>
  </r>
  <r>
    <s v="GST"/>
    <n v="13647"/>
    <s v="08.04.19"/>
    <s v="2019-0296"/>
    <x v="406"/>
    <x v="398"/>
    <m/>
    <m/>
    <n v="20"/>
    <s v="Qty column"/>
    <x v="1"/>
    <s v=""/>
  </r>
  <r>
    <s v="GST"/>
    <n v="13673"/>
    <s v="7.4.19"/>
    <s v="2019-0297"/>
    <x v="671"/>
    <x v="55"/>
    <n v="1"/>
    <n v="1"/>
    <n v="1"/>
    <s v="D x E"/>
    <x v="1"/>
    <s v=""/>
  </r>
  <r>
    <s v="GST"/>
    <n v="13703"/>
    <s v="7.4.19"/>
    <s v="2019-0298"/>
    <x v="672"/>
    <x v="620"/>
    <n v="1"/>
    <n v="1"/>
    <n v="1"/>
    <s v="D x E"/>
    <x v="1"/>
    <s v=""/>
  </r>
  <r>
    <s v="GST"/>
    <n v="13704"/>
    <s v="7.4.19"/>
    <s v="2019-0298"/>
    <x v="673"/>
    <x v="621"/>
    <m/>
    <n v="1"/>
    <n v="1"/>
    <s v="Qty column"/>
    <x v="1"/>
    <s v=""/>
  </r>
  <r>
    <s v="GST"/>
    <n v="13705"/>
    <s v="7.4.19"/>
    <s v="2019-0298"/>
    <x v="674"/>
    <x v="622"/>
    <m/>
    <n v="1"/>
    <n v="1"/>
    <s v="Qty column"/>
    <x v="1"/>
    <s v=""/>
  </r>
  <r>
    <s v="GST"/>
    <n v="13732"/>
    <s v="7.4.19"/>
    <s v="2019-0299"/>
    <x v="675"/>
    <x v="55"/>
    <n v="1"/>
    <n v="50"/>
    <n v="50"/>
    <s v="D x E"/>
    <x v="1"/>
    <s v=""/>
  </r>
  <r>
    <s v="GST"/>
    <n v="13733"/>
    <s v="7.4.19"/>
    <s v="2019-0299"/>
    <x v="676"/>
    <x v="55"/>
    <m/>
    <n v="50"/>
    <n v="50"/>
    <s v="Qty column"/>
    <x v="1"/>
    <s v=""/>
  </r>
  <r>
    <s v="GST"/>
    <n v="13734"/>
    <s v="7.4.19"/>
    <s v="2019-0299"/>
    <x v="677"/>
    <x v="55"/>
    <m/>
    <n v="50"/>
    <n v="50"/>
    <s v="Qty column"/>
    <x v="1"/>
    <s v=""/>
  </r>
  <r>
    <s v="GST"/>
    <n v="13762"/>
    <s v="07.04.19"/>
    <s v="2019-0300"/>
    <x v="128"/>
    <x v="113"/>
    <m/>
    <m/>
    <n v="1"/>
    <s v="Qty column"/>
    <x v="0"/>
    <s v="CHALLAN!row 13772 'CANCEL'"/>
  </r>
  <r>
    <s v="GST"/>
    <n v="13763"/>
    <s v="07.04.19"/>
    <s v="2019-0300"/>
    <x v="79"/>
    <x v="74"/>
    <m/>
    <m/>
    <n v="1"/>
    <s v="Qty column"/>
    <x v="0"/>
    <s v="CHALLAN!row 13772 'CANCEL'"/>
  </r>
  <r>
    <s v="GST"/>
    <n v="13765"/>
    <s v="07.04.19"/>
    <s v="2019-0300"/>
    <x v="30"/>
    <x v="30"/>
    <m/>
    <m/>
    <n v="1"/>
    <s v="Qty column"/>
    <x v="0"/>
    <s v="CHALLAN!row 13772 'CANCEL'"/>
  </r>
  <r>
    <s v="GST"/>
    <n v="13766"/>
    <s v="07.04.19"/>
    <s v="2019-0300"/>
    <x v="466"/>
    <x v="475"/>
    <m/>
    <m/>
    <n v="1"/>
    <s v="Qty column"/>
    <x v="0"/>
    <s v="CHALLAN!row 13772 'CANCEL'"/>
  </r>
  <r>
    <s v="GST"/>
    <n v="13767"/>
    <s v="07.04.19"/>
    <s v="2019-0300"/>
    <x v="87"/>
    <x v="623"/>
    <m/>
    <m/>
    <n v="1"/>
    <s v="Qty column"/>
    <x v="0"/>
    <s v="CHALLAN!row 13772 'CANCEL'"/>
  </r>
  <r>
    <s v="GST"/>
    <n v="13768"/>
    <s v="07.04.19"/>
    <s v="2019-0300"/>
    <x v="469"/>
    <x v="478"/>
    <m/>
    <m/>
    <n v="1"/>
    <s v="Qty column"/>
    <x v="0"/>
    <s v="CHALLAN!row 13772 'CANCEL'"/>
  </r>
  <r>
    <s v="GST"/>
    <n v="13798"/>
    <s v="08.04.19"/>
    <s v="2019-0301"/>
    <x v="337"/>
    <x v="306"/>
    <n v="1"/>
    <n v="5"/>
    <n v="5"/>
    <s v="D x E"/>
    <x v="1"/>
    <s v=""/>
  </r>
  <r>
    <s v="GST"/>
    <n v="13799"/>
    <s v="08.04.19"/>
    <s v="2019-0301"/>
    <x v="608"/>
    <x v="578"/>
    <n v="1"/>
    <n v="5"/>
    <n v="5"/>
    <s v="D x E"/>
    <x v="1"/>
    <s v=""/>
  </r>
  <r>
    <s v="GST"/>
    <n v="13800"/>
    <s v="08.04.19"/>
    <s v="2019-0301"/>
    <x v="218"/>
    <x v="209"/>
    <n v="2"/>
    <n v="5"/>
    <n v="10"/>
    <s v="D x E"/>
    <x v="1"/>
    <s v=""/>
  </r>
  <r>
    <s v="GST"/>
    <n v="13801"/>
    <s v="08.04.19"/>
    <s v="2019-0301"/>
    <x v="66"/>
    <x v="62"/>
    <n v="2"/>
    <n v="5"/>
    <n v="10"/>
    <s v="D x E"/>
    <x v="1"/>
    <s v=""/>
  </r>
  <r>
    <s v="GST"/>
    <n v="13802"/>
    <s v="08.04.19"/>
    <s v="2019-0301"/>
    <x v="70"/>
    <x v="66"/>
    <n v="1"/>
    <n v="5"/>
    <n v="5"/>
    <s v="D x E"/>
    <x v="1"/>
    <s v=""/>
  </r>
  <r>
    <s v="GST"/>
    <n v="13803"/>
    <s v="08.04.19"/>
    <s v="2019-0301"/>
    <x v="136"/>
    <x v="167"/>
    <n v="1"/>
    <n v="5"/>
    <n v="5"/>
    <s v="D x E"/>
    <x v="1"/>
    <s v=""/>
  </r>
  <r>
    <s v="GST"/>
    <n v="13804"/>
    <s v="08.04.19"/>
    <s v="2019-0301"/>
    <x v="664"/>
    <x v="5"/>
    <n v="1"/>
    <n v="5"/>
    <n v="5"/>
    <s v="D x E"/>
    <x v="1"/>
    <s v=""/>
  </r>
  <r>
    <s v="GST"/>
    <n v="13805"/>
    <s v="08.04.19"/>
    <s v="2019-0301"/>
    <x v="42"/>
    <x v="42"/>
    <n v="2"/>
    <n v="5"/>
    <n v="10"/>
    <s v="D x E"/>
    <x v="1"/>
    <s v=""/>
  </r>
  <r>
    <s v="GST"/>
    <n v="13806"/>
    <s v="08.04.19"/>
    <s v="2019-0301"/>
    <x v="41"/>
    <x v="41"/>
    <n v="2"/>
    <n v="5"/>
    <n v="10"/>
    <s v="D x E"/>
    <x v="1"/>
    <s v=""/>
  </r>
  <r>
    <s v="GST"/>
    <n v="13807"/>
    <s v="08.04.19"/>
    <s v="2019-0301"/>
    <x v="79"/>
    <x v="74"/>
    <n v="1"/>
    <n v="5"/>
    <n v="5"/>
    <s v="D x E"/>
    <x v="1"/>
    <s v=""/>
  </r>
  <r>
    <s v="GST"/>
    <n v="13808"/>
    <s v="08.04.19"/>
    <s v="2019-0301"/>
    <x v="282"/>
    <x v="264"/>
    <n v="2"/>
    <n v="5"/>
    <n v="10"/>
    <s v="D x E"/>
    <x v="1"/>
    <s v=""/>
  </r>
  <r>
    <s v="GST"/>
    <n v="13810"/>
    <s v="08.04.19"/>
    <s v="2019-0301"/>
    <x v="227"/>
    <x v="217"/>
    <n v="2"/>
    <n v="4"/>
    <n v="8"/>
    <s v="D x E"/>
    <x v="1"/>
    <s v=""/>
  </r>
  <r>
    <s v="GST"/>
    <n v="13811"/>
    <s v="08.04.19"/>
    <s v="2019-0301"/>
    <x v="182"/>
    <x v="176"/>
    <n v="1"/>
    <n v="4"/>
    <n v="4"/>
    <s v="D x E"/>
    <x v="1"/>
    <s v=""/>
  </r>
  <r>
    <s v="GST"/>
    <n v="13812"/>
    <s v="08.04.19"/>
    <s v="2019-0301"/>
    <x v="23"/>
    <x v="23"/>
    <n v="1"/>
    <n v="4"/>
    <n v="4"/>
    <s v="D x E"/>
    <x v="1"/>
    <s v=""/>
  </r>
  <r>
    <s v="GST"/>
    <n v="13813"/>
    <s v="08.04.19"/>
    <s v="2019-0301"/>
    <x v="92"/>
    <x v="84"/>
    <n v="2"/>
    <n v="4"/>
    <n v="8"/>
    <s v="D x E"/>
    <x v="1"/>
    <s v=""/>
  </r>
  <r>
    <s v="GST"/>
    <n v="13814"/>
    <s v="08.04.19"/>
    <s v="2019-0301"/>
    <x v="60"/>
    <x v="57"/>
    <n v="2"/>
    <n v="4"/>
    <n v="8"/>
    <s v="D x E"/>
    <x v="1"/>
    <s v=""/>
  </r>
  <r>
    <s v="GST"/>
    <n v="13815"/>
    <s v="08.04.19"/>
    <s v="2019-0301"/>
    <x v="444"/>
    <x v="184"/>
    <n v="2"/>
    <n v="4"/>
    <n v="8"/>
    <s v="D x E"/>
    <x v="1"/>
    <s v=""/>
  </r>
  <r>
    <s v="GST"/>
    <n v="13816"/>
    <s v="08.04.19"/>
    <s v="2019-0301"/>
    <x v="41"/>
    <x v="192"/>
    <n v="2"/>
    <n v="4"/>
    <n v="8"/>
    <s v="D x E"/>
    <x v="1"/>
    <s v=""/>
  </r>
  <r>
    <s v="GST"/>
    <n v="13817"/>
    <s v="08.04.19"/>
    <s v="2019-0301"/>
    <x v="82"/>
    <x v="77"/>
    <n v="2"/>
    <n v="4"/>
    <n v="8"/>
    <s v="D x E"/>
    <x v="1"/>
    <s v=""/>
  </r>
  <r>
    <s v="GST"/>
    <n v="13818"/>
    <s v="08.04.19"/>
    <s v="2019-0301"/>
    <x v="21"/>
    <x v="21"/>
    <n v="2"/>
    <n v="4"/>
    <n v="8"/>
    <s v="D x E"/>
    <x v="1"/>
    <s v=""/>
  </r>
  <r>
    <s v="GST"/>
    <n v="13820"/>
    <s v="08.04.19"/>
    <s v="2019-0301"/>
    <x v="107"/>
    <x v="101"/>
    <n v="3"/>
    <n v="10"/>
    <n v="30"/>
    <s v="D x E"/>
    <x v="1"/>
    <s v=""/>
  </r>
  <r>
    <s v="GST"/>
    <n v="13821"/>
    <s v="08.04.19"/>
    <s v="2019-0301"/>
    <x v="334"/>
    <x v="322"/>
    <n v="1"/>
    <n v="10"/>
    <n v="10"/>
    <s v="D x E"/>
    <x v="1"/>
    <s v=""/>
  </r>
  <r>
    <s v="GST"/>
    <n v="13830"/>
    <s v="08.04.19"/>
    <s v="2019-0301"/>
    <x v="56"/>
    <x v="10"/>
    <n v="36"/>
    <m/>
    <n v="184"/>
    <s v="Qty column"/>
    <x v="1"/>
    <s v=""/>
  </r>
  <r>
    <s v="GST"/>
    <n v="13849"/>
    <s v="08.04.19"/>
    <s v="2019-0302"/>
    <x v="678"/>
    <x v="624"/>
    <n v="1"/>
    <n v="10"/>
    <n v="10"/>
    <s v="D x E"/>
    <x v="1"/>
    <s v=""/>
  </r>
  <r>
    <s v="GST"/>
    <n v="13850"/>
    <s v="08.04.19"/>
    <s v="2019-0302"/>
    <x v="87"/>
    <x v="81"/>
    <n v="2"/>
    <n v="5"/>
    <n v="10"/>
    <s v="D x E"/>
    <x v="1"/>
    <s v=""/>
  </r>
  <r>
    <s v="GST"/>
    <n v="13851"/>
    <s v="08.04.19"/>
    <s v="2019-0302"/>
    <x v="49"/>
    <x v="363"/>
    <n v="2"/>
    <n v="1"/>
    <n v="2"/>
    <s v="D x E"/>
    <x v="1"/>
    <s v=""/>
  </r>
  <r>
    <s v="GST"/>
    <n v="13852"/>
    <s v="08.04.19"/>
    <s v="2019-0302"/>
    <x v="136"/>
    <x v="167"/>
    <n v="1"/>
    <n v="5"/>
    <n v="5"/>
    <s v="D x E"/>
    <x v="1"/>
    <s v=""/>
  </r>
  <r>
    <s v="GST"/>
    <n v="13853"/>
    <s v="08.04.19"/>
    <s v="2019-0302"/>
    <x v="393"/>
    <x v="6"/>
    <n v="1"/>
    <n v="5"/>
    <n v="5"/>
    <s v="D x E"/>
    <x v="1"/>
    <s v=""/>
  </r>
  <r>
    <s v="GST"/>
    <n v="13854"/>
    <s v="08.04.19"/>
    <s v="2019-0302"/>
    <x v="2"/>
    <x v="2"/>
    <n v="1"/>
    <n v="5"/>
    <n v="5"/>
    <s v="D x E"/>
    <x v="1"/>
    <s v=""/>
  </r>
  <r>
    <s v="GST"/>
    <n v="13855"/>
    <s v="08.04.19"/>
    <s v="2019-0302"/>
    <x v="41"/>
    <x v="41"/>
    <n v="1"/>
    <n v="5"/>
    <n v="5"/>
    <s v="D x E"/>
    <x v="1"/>
    <s v=""/>
  </r>
  <r>
    <s v="GST"/>
    <n v="13857"/>
    <s v="08.04.19"/>
    <s v="2019-0302"/>
    <x v="81"/>
    <x v="76"/>
    <n v="1"/>
    <n v="4"/>
    <n v="4"/>
    <s v="D x E"/>
    <x v="1"/>
    <s v=""/>
  </r>
  <r>
    <s v="GST"/>
    <n v="13887"/>
    <s v="08.04.19"/>
    <s v="2019-0303"/>
    <x v="679"/>
    <x v="625"/>
    <n v="1"/>
    <n v="5"/>
    <n v="5"/>
    <s v="D x E"/>
    <x v="1"/>
    <s v=""/>
  </r>
  <r>
    <s v="GST"/>
    <n v="13888"/>
    <s v="08.04.19"/>
    <s v="2019-0303"/>
    <x v="36"/>
    <x v="36"/>
    <n v="2"/>
    <n v="5"/>
    <n v="10"/>
    <s v="D x E"/>
    <x v="1"/>
    <s v=""/>
  </r>
  <r>
    <s v="GST"/>
    <n v="13889"/>
    <s v="08.04.19"/>
    <s v="2019-0303"/>
    <x v="327"/>
    <x v="317"/>
    <n v="2"/>
    <n v="5"/>
    <n v="10"/>
    <s v="D x E"/>
    <x v="1"/>
    <s v=""/>
  </r>
  <r>
    <s v="GST"/>
    <n v="13890"/>
    <s v="08.04.19"/>
    <s v="2019-0303"/>
    <x v="119"/>
    <x v="113"/>
    <n v="2"/>
    <n v="5"/>
    <n v="10"/>
    <s v="D x E"/>
    <x v="1"/>
    <s v=""/>
  </r>
  <r>
    <s v="GST"/>
    <n v="13891"/>
    <s v="08.04.19"/>
    <s v="2019-0303"/>
    <x v="73"/>
    <x v="68"/>
    <n v="1"/>
    <n v="5"/>
    <n v="5"/>
    <s v="D x E"/>
    <x v="1"/>
    <s v=""/>
  </r>
  <r>
    <s v="GST"/>
    <n v="13892"/>
    <s v="08.04.19"/>
    <s v="2019-0303"/>
    <x v="375"/>
    <x v="368"/>
    <n v="3"/>
    <n v="1"/>
    <n v="3"/>
    <s v="D x E"/>
    <x v="1"/>
    <s v=""/>
  </r>
  <r>
    <s v="GST"/>
    <n v="13894"/>
    <s v="08.04.19"/>
    <s v="2019-0303"/>
    <x v="199"/>
    <x v="191"/>
    <n v="1"/>
    <n v="4"/>
    <n v="4"/>
    <s v="D x E"/>
    <x v="1"/>
    <s v=""/>
  </r>
  <r>
    <s v="GST"/>
    <n v="13926"/>
    <s v="08.04.19"/>
    <s v="2019-0304"/>
    <x v="193"/>
    <x v="186"/>
    <n v="1"/>
    <n v="5"/>
    <n v="5"/>
    <s v="D x E"/>
    <x v="1"/>
    <s v=""/>
  </r>
  <r>
    <s v="GST"/>
    <n v="13964"/>
    <s v="08.04.19"/>
    <s v="2019-0305"/>
    <x v="192"/>
    <x v="185"/>
    <n v="1"/>
    <n v="5"/>
    <n v="5"/>
    <s v="D x E"/>
    <x v="1"/>
    <s v=""/>
  </r>
  <r>
    <s v="GST"/>
    <n v="13965"/>
    <s v="08.04.19"/>
    <s v="2019-0305"/>
    <x v="192"/>
    <x v="185"/>
    <n v="1"/>
    <n v="1"/>
    <n v="1"/>
    <s v="D x E"/>
    <x v="1"/>
    <s v=""/>
  </r>
  <r>
    <s v="GST"/>
    <n v="13966"/>
    <s v="08.04.19"/>
    <s v="2019-0305"/>
    <x v="79"/>
    <x v="74"/>
    <n v="1"/>
    <n v="5"/>
    <n v="5"/>
    <s v="D x E"/>
    <x v="1"/>
    <s v=""/>
  </r>
  <r>
    <s v="GST"/>
    <n v="13967"/>
    <s v="08.04.19"/>
    <s v="2019-0305"/>
    <x v="2"/>
    <x v="2"/>
    <n v="1"/>
    <n v="5"/>
    <n v="5"/>
    <s v="D x E"/>
    <x v="1"/>
    <s v=""/>
  </r>
  <r>
    <s v="GST"/>
    <n v="13968"/>
    <s v="08.04.19"/>
    <s v="2019-0305"/>
    <x v="70"/>
    <x v="66"/>
    <n v="2"/>
    <n v="5"/>
    <n v="10"/>
    <s v="D x E"/>
    <x v="1"/>
    <s v=""/>
  </r>
  <r>
    <s v="GST"/>
    <n v="13969"/>
    <s v="08.04.19"/>
    <s v="2019-0305"/>
    <x v="79"/>
    <x v="74"/>
    <n v="2"/>
    <n v="5"/>
    <n v="10"/>
    <s v="D x E"/>
    <x v="1"/>
    <s v=""/>
  </r>
  <r>
    <s v="GST"/>
    <n v="13970"/>
    <s v="08.04.19"/>
    <s v="2019-0305"/>
    <x v="0"/>
    <x v="0"/>
    <n v="1"/>
    <n v="5"/>
    <n v="5"/>
    <s v="D x E"/>
    <x v="1"/>
    <s v=""/>
  </r>
  <r>
    <s v="GST"/>
    <n v="13971"/>
    <s v="08.04.19"/>
    <s v="2019-0305"/>
    <x v="85"/>
    <x v="80"/>
    <n v="1"/>
    <n v="5"/>
    <n v="5"/>
    <s v="D x E"/>
    <x v="1"/>
    <s v=""/>
  </r>
  <r>
    <s v="GST"/>
    <n v="13973"/>
    <s v="08.04.19"/>
    <s v="2019-0305"/>
    <x v="45"/>
    <x v="45"/>
    <n v="2"/>
    <n v="25"/>
    <n v="50"/>
    <s v="D x E"/>
    <x v="1"/>
    <s v=""/>
  </r>
  <r>
    <s v="GST"/>
    <n v="13975"/>
    <s v="08.04.19"/>
    <s v="2019-0305"/>
    <x v="396"/>
    <x v="387"/>
    <n v="1"/>
    <n v="4"/>
    <n v="4"/>
    <s v="D x E"/>
    <x v="1"/>
    <s v=""/>
  </r>
  <r>
    <s v="GST"/>
    <n v="13976"/>
    <s v="08.04.19"/>
    <s v="2019-0305"/>
    <x v="454"/>
    <x v="453"/>
    <n v="1"/>
    <n v="4"/>
    <n v="4"/>
    <s v="D x E"/>
    <x v="1"/>
    <s v=""/>
  </r>
  <r>
    <s v="GST"/>
    <n v="13977"/>
    <s v="08.04.19"/>
    <s v="2019-0305"/>
    <x v="199"/>
    <x v="191"/>
    <n v="2"/>
    <n v="4"/>
    <n v="8"/>
    <s v="D x E"/>
    <x v="1"/>
    <s v=""/>
  </r>
  <r>
    <s v="GST"/>
    <n v="13978"/>
    <s v="08.04.19"/>
    <s v="2019-0305"/>
    <x v="29"/>
    <x v="29"/>
    <n v="2"/>
    <n v="4"/>
    <n v="8"/>
    <s v="D x E"/>
    <x v="1"/>
    <s v=""/>
  </r>
  <r>
    <s v="GST"/>
    <n v="13980"/>
    <s v="08.04.19"/>
    <s v="2019-0305"/>
    <x v="402"/>
    <x v="395"/>
    <n v="1"/>
    <n v="10"/>
    <n v="10"/>
    <s v="D x E"/>
    <x v="1"/>
    <s v=""/>
  </r>
  <r>
    <s v="GST"/>
    <n v="13981"/>
    <s v="08.04.19"/>
    <s v="2019-0305"/>
    <x v="323"/>
    <x v="312"/>
    <n v="1"/>
    <n v="10"/>
    <n v="10"/>
    <s v="D x E"/>
    <x v="1"/>
    <s v=""/>
  </r>
  <r>
    <s v="GST"/>
    <n v="13995"/>
    <s v="08.04.19"/>
    <s v="2019-0305"/>
    <x v="56"/>
    <x v="10"/>
    <n v="20"/>
    <m/>
    <n v="140"/>
    <s v="Qty column"/>
    <x v="1"/>
    <s v=""/>
  </r>
  <r>
    <s v="GST"/>
    <n v="14024"/>
    <s v="09.04.19"/>
    <s v="2019-0306"/>
    <x v="151"/>
    <x v="143"/>
    <m/>
    <m/>
    <n v="2"/>
    <s v="Qty column"/>
    <x v="0"/>
    <s v="CHALLAN!row 14043 'CANCEL'"/>
  </r>
  <r>
    <s v="GST"/>
    <n v="14027"/>
    <s v="09.04.19"/>
    <s v="2019-0306"/>
    <x v="243"/>
    <x v="281"/>
    <n v="1"/>
    <n v="50"/>
    <n v="50"/>
    <s v="D x E"/>
    <x v="0"/>
    <s v="CHALLAN!row 14043 'CANCEL'"/>
  </r>
  <r>
    <s v="GST"/>
    <n v="14028"/>
    <s v="09.04.19"/>
    <s v="2019-0306"/>
    <x v="295"/>
    <x v="282"/>
    <n v="2"/>
    <n v="25"/>
    <n v="50"/>
    <s v="D x E"/>
    <x v="0"/>
    <s v="CHALLAN!row 14043 'CANCEL'"/>
  </r>
  <r>
    <s v="GST"/>
    <n v="14029"/>
    <s v="09.04.19"/>
    <s v="2019-0306"/>
    <x v="248"/>
    <x v="236"/>
    <n v="2"/>
    <n v="50"/>
    <n v="100"/>
    <s v="D x E"/>
    <x v="0"/>
    <s v="CHALLAN!row 14043 'CANCEL'"/>
  </r>
  <r>
    <s v="GST"/>
    <n v="14031"/>
    <s v="09.04.19"/>
    <s v="2019-0306"/>
    <x v="91"/>
    <x v="580"/>
    <m/>
    <m/>
    <n v="2"/>
    <s v="Qty column"/>
    <x v="0"/>
    <s v="CHALLAN!row 14043 'CANCEL'"/>
  </r>
  <r>
    <s v="GST"/>
    <n v="14070"/>
    <s v="09.04.19"/>
    <s v="2019-0307"/>
    <x v="39"/>
    <x v="39"/>
    <n v="5"/>
    <n v="1"/>
    <n v="5"/>
    <s v="D x E"/>
    <x v="1"/>
    <s v=""/>
  </r>
  <r>
    <s v="GST"/>
    <n v="14071"/>
    <s v="09.04.19"/>
    <s v="2019-0307"/>
    <x v="327"/>
    <x v="317"/>
    <n v="1"/>
    <n v="5"/>
    <n v="5"/>
    <s v="D x E"/>
    <x v="1"/>
    <s v=""/>
  </r>
  <r>
    <s v="GST"/>
    <n v="14072"/>
    <s v="09.04.19"/>
    <s v="2019-0307"/>
    <x v="505"/>
    <x v="502"/>
    <n v="1"/>
    <n v="5"/>
    <n v="5"/>
    <s v="D x E"/>
    <x v="1"/>
    <s v=""/>
  </r>
  <r>
    <s v="GST"/>
    <n v="14073"/>
    <s v="09.04.19"/>
    <s v="2019-0307"/>
    <x v="505"/>
    <x v="502"/>
    <n v="1"/>
    <n v="1"/>
    <n v="1"/>
    <s v="D x E"/>
    <x v="1"/>
    <s v=""/>
  </r>
  <r>
    <s v="GST"/>
    <n v="14075"/>
    <s v="09.04.19"/>
    <s v="2019-0307"/>
    <x v="16"/>
    <x v="16"/>
    <n v="1"/>
    <n v="4"/>
    <n v="4"/>
    <s v="D x E"/>
    <x v="1"/>
    <s v=""/>
  </r>
  <r>
    <s v="GST"/>
    <n v="14076"/>
    <s v="09.04.19"/>
    <s v="2019-0307"/>
    <x v="17"/>
    <x v="17"/>
    <n v="2"/>
    <n v="4"/>
    <n v="8"/>
    <s v="D x E"/>
    <x v="1"/>
    <s v=""/>
  </r>
  <r>
    <s v="GST"/>
    <n v="14077"/>
    <s v="09.04.19"/>
    <s v="2019-0307"/>
    <x v="17"/>
    <x v="17"/>
    <n v="1"/>
    <n v="1"/>
    <n v="1"/>
    <s v="D x E"/>
    <x v="1"/>
    <s v=""/>
  </r>
  <r>
    <s v="GST"/>
    <n v="14112"/>
    <s v="09.04.19"/>
    <s v="2019-0308"/>
    <x v="429"/>
    <x v="415"/>
    <n v="1"/>
    <n v="12"/>
    <n v="12"/>
    <s v="D x E"/>
    <x v="0"/>
    <s v="CHALLAN!row 14124 'CANCEL'"/>
  </r>
  <r>
    <s v="GST"/>
    <n v="14113"/>
    <s v="09.04.19"/>
    <s v="2019-0308"/>
    <x v="429"/>
    <x v="415"/>
    <m/>
    <m/>
    <n v="9"/>
    <s v="Qty column"/>
    <x v="0"/>
    <s v="CHALLAN!row 14124 'CANCEL'"/>
  </r>
  <r>
    <s v="GST"/>
    <n v="14129"/>
    <s v="09.04.19"/>
    <s v="2019-0308"/>
    <x v="51"/>
    <x v="10"/>
    <n v="1"/>
    <m/>
    <n v="21"/>
    <s v="Qty column"/>
    <x v="0"/>
    <s v="CHALLAN!row 14124 'CANCEL'"/>
  </r>
  <r>
    <s v="GST"/>
    <n v="14151"/>
    <s v="09.04.19"/>
    <s v="2019-0309"/>
    <x v="16"/>
    <x v="16"/>
    <m/>
    <m/>
    <n v="2"/>
    <s v="Qty column"/>
    <x v="1"/>
    <s v=""/>
  </r>
  <r>
    <s v="GST"/>
    <n v="14152"/>
    <s v="09.04.19"/>
    <s v="2019-0309"/>
    <x v="23"/>
    <x v="23"/>
    <n v="1"/>
    <n v="4"/>
    <n v="4"/>
    <s v="D x E"/>
    <x v="1"/>
    <s v=""/>
  </r>
  <r>
    <s v="GST"/>
    <n v="14153"/>
    <s v="09.04.19"/>
    <s v="2019-0309"/>
    <x v="378"/>
    <x v="372"/>
    <n v="1"/>
    <m/>
    <n v="2"/>
    <s v="Qty column"/>
    <x v="1"/>
    <s v=""/>
  </r>
  <r>
    <s v="GST"/>
    <n v="14154"/>
    <s v="09.04.19"/>
    <s v="2019-0309"/>
    <x v="32"/>
    <x v="32"/>
    <n v="1"/>
    <n v="4"/>
    <n v="4"/>
    <s v="D x E"/>
    <x v="1"/>
    <s v=""/>
  </r>
  <r>
    <s v="GST"/>
    <n v="14155"/>
    <s v="09.04.19"/>
    <s v="2019-0309"/>
    <x v="260"/>
    <x v="246"/>
    <m/>
    <m/>
    <n v="2"/>
    <s v="Qty column"/>
    <x v="1"/>
    <s v=""/>
  </r>
  <r>
    <s v="GST"/>
    <n v="14157"/>
    <s v="09.04.19"/>
    <s v="2019-0309"/>
    <x v="328"/>
    <x v="55"/>
    <n v="1"/>
    <n v="10"/>
    <n v="10"/>
    <s v="D x E"/>
    <x v="1"/>
    <s v=""/>
  </r>
  <r>
    <s v="GST"/>
    <n v="14158"/>
    <s v="09.04.19"/>
    <s v="2019-0309"/>
    <x v="40"/>
    <x v="40"/>
    <n v="1"/>
    <m/>
    <n v="3"/>
    <s v="Qty column"/>
    <x v="1"/>
    <s v=""/>
  </r>
  <r>
    <s v="GST"/>
    <n v="14159"/>
    <s v="09.04.19"/>
    <s v="2019-0309"/>
    <x v="229"/>
    <x v="219"/>
    <m/>
    <m/>
    <n v="2"/>
    <s v="Qty column"/>
    <x v="1"/>
    <s v=""/>
  </r>
  <r>
    <s v="GST"/>
    <n v="14161"/>
    <s v="09.04.19"/>
    <s v="2019-0309"/>
    <x v="268"/>
    <x v="253"/>
    <m/>
    <m/>
    <n v="1"/>
    <s v="Qty column"/>
    <x v="1"/>
    <s v=""/>
  </r>
  <r>
    <s v="GST"/>
    <n v="14163"/>
    <s v="09.04.19"/>
    <s v="2019-0309"/>
    <x v="22"/>
    <x v="22"/>
    <n v="1"/>
    <n v="2"/>
    <n v="2"/>
    <s v="D x E"/>
    <x v="1"/>
    <s v=""/>
  </r>
  <r>
    <s v="GST"/>
    <n v="14165"/>
    <s v="09.04.19"/>
    <s v="2019-0309"/>
    <x v="365"/>
    <x v="357"/>
    <n v="1"/>
    <n v="4"/>
    <n v="4"/>
    <s v="D x E"/>
    <x v="1"/>
    <s v=""/>
  </r>
  <r>
    <s v="GST"/>
    <n v="14166"/>
    <s v="09.04.19"/>
    <s v="2019-0309"/>
    <x v="357"/>
    <x v="344"/>
    <n v="2"/>
    <n v="4"/>
    <n v="8"/>
    <s v="D x E"/>
    <x v="1"/>
    <s v=""/>
  </r>
  <r>
    <s v="GST"/>
    <n v="14167"/>
    <s v="09.04.19"/>
    <s v="2019-0309"/>
    <x v="601"/>
    <x v="572"/>
    <n v="1"/>
    <n v="25"/>
    <n v="25"/>
    <s v="D x E"/>
    <x v="1"/>
    <s v=""/>
  </r>
  <r>
    <s v="GST"/>
    <n v="14197"/>
    <s v="09.04.19"/>
    <s v="2019-0310"/>
    <x v="76"/>
    <x v="71"/>
    <n v="1"/>
    <n v="5"/>
    <n v="5"/>
    <s v="D x E"/>
    <x v="1"/>
    <s v=""/>
  </r>
  <r>
    <s v="GST"/>
    <n v="14230"/>
    <s v="09.04.19"/>
    <s v="2019-0311"/>
    <x v="331"/>
    <x v="320"/>
    <n v="2"/>
    <n v="25"/>
    <n v="50"/>
    <s v="D x E"/>
    <x v="1"/>
    <s v=""/>
  </r>
  <r>
    <s v="GST"/>
    <n v="14231"/>
    <s v="09.04.19"/>
    <s v="2019-0311"/>
    <x v="114"/>
    <x v="108"/>
    <n v="2"/>
    <n v="25"/>
    <n v="50"/>
    <s v="D x E"/>
    <x v="1"/>
    <s v=""/>
  </r>
  <r>
    <s v="GST"/>
    <n v="14232"/>
    <s v="09.04.19"/>
    <s v="2019-0311"/>
    <x v="332"/>
    <x v="109"/>
    <n v="2"/>
    <n v="25"/>
    <n v="50"/>
    <s v="D x E"/>
    <x v="1"/>
    <s v=""/>
  </r>
  <r>
    <s v="GST"/>
    <n v="14234"/>
    <s v="09.04.19"/>
    <s v="2019-0311"/>
    <x v="87"/>
    <x v="81"/>
    <n v="1"/>
    <n v="5"/>
    <n v="5"/>
    <s v="D x E"/>
    <x v="1"/>
    <s v=""/>
  </r>
  <r>
    <s v="GST"/>
    <n v="14235"/>
    <s v="09.04.19"/>
    <s v="2019-0311"/>
    <x v="42"/>
    <x v="42"/>
    <n v="2"/>
    <n v="5"/>
    <n v="10"/>
    <s v="D x E"/>
    <x v="1"/>
    <s v=""/>
  </r>
  <r>
    <s v="GST"/>
    <n v="14236"/>
    <s v="09.04.19"/>
    <s v="2019-0311"/>
    <x v="72"/>
    <x v="67"/>
    <n v="2"/>
    <n v="5"/>
    <n v="10"/>
    <s v="D x E"/>
    <x v="1"/>
    <s v=""/>
  </r>
  <r>
    <s v="GST"/>
    <n v="14237"/>
    <s v="09.04.19"/>
    <s v="2019-0311"/>
    <x v="584"/>
    <x v="554"/>
    <n v="2"/>
    <n v="5"/>
    <n v="10"/>
    <s v="D x E"/>
    <x v="1"/>
    <s v=""/>
  </r>
  <r>
    <s v="GST"/>
    <n v="14238"/>
    <s v="09.04.19"/>
    <s v="2019-0311"/>
    <x v="389"/>
    <x v="69"/>
    <n v="4"/>
    <n v="5"/>
    <n v="20"/>
    <s v="D x E"/>
    <x v="1"/>
    <s v=""/>
  </r>
  <r>
    <s v="GST"/>
    <n v="14239"/>
    <s v="09.04.19"/>
    <s v="2019-0311"/>
    <x v="234"/>
    <x v="263"/>
    <n v="4"/>
    <n v="1"/>
    <n v="4"/>
    <s v="D x E"/>
    <x v="1"/>
    <s v=""/>
  </r>
  <r>
    <s v="GST"/>
    <n v="14241"/>
    <s v="09.04.19"/>
    <s v="2019-0311"/>
    <x v="227"/>
    <x v="217"/>
    <n v="2"/>
    <n v="4"/>
    <n v="8"/>
    <s v="D x E"/>
    <x v="1"/>
    <s v=""/>
  </r>
  <r>
    <s v="GST"/>
    <n v="14242"/>
    <s v="09.04.19"/>
    <s v="2019-0311"/>
    <x v="447"/>
    <x v="446"/>
    <n v="1"/>
    <n v="4"/>
    <n v="4"/>
    <s v="D x E"/>
    <x v="1"/>
    <s v=""/>
  </r>
  <r>
    <s v="GST"/>
    <n v="14243"/>
    <s v="09.04.19"/>
    <s v="2019-0311"/>
    <x v="19"/>
    <x v="19"/>
    <n v="2"/>
    <n v="4"/>
    <n v="8"/>
    <s v="D x E"/>
    <x v="1"/>
    <s v=""/>
  </r>
  <r>
    <s v="GST"/>
    <n v="14244"/>
    <s v="09.04.19"/>
    <s v="2019-0311"/>
    <x v="454"/>
    <x v="453"/>
    <n v="1"/>
    <n v="4"/>
    <n v="4"/>
    <s v="D x E"/>
    <x v="1"/>
    <s v=""/>
  </r>
  <r>
    <s v="GST"/>
    <n v="14245"/>
    <s v="09.04.19"/>
    <s v="2019-0311"/>
    <x v="29"/>
    <x v="29"/>
    <n v="2"/>
    <n v="4"/>
    <n v="8"/>
    <s v="D x E"/>
    <x v="1"/>
    <s v=""/>
  </r>
  <r>
    <s v="GST"/>
    <n v="14247"/>
    <s v="09.04.19"/>
    <s v="2019-0311"/>
    <x v="99"/>
    <x v="153"/>
    <n v="2"/>
    <n v="10"/>
    <n v="20"/>
    <s v="D x E"/>
    <x v="1"/>
    <s v=""/>
  </r>
  <r>
    <s v="GST"/>
    <n v="14250"/>
    <s v="09.04.19"/>
    <s v="2019-0311"/>
    <x v="89"/>
    <x v="22"/>
    <n v="2"/>
    <n v="50"/>
    <n v="100"/>
    <s v="D x E"/>
    <x v="1"/>
    <s v=""/>
  </r>
  <r>
    <s v="GST"/>
    <n v="14251"/>
    <s v="09.04.19"/>
    <s v="2019-0311"/>
    <x v="680"/>
    <x v="22"/>
    <n v="2"/>
    <n v="50"/>
    <n v="100"/>
    <s v="D x E"/>
    <x v="1"/>
    <s v=""/>
  </r>
  <r>
    <s v="GST"/>
    <n v="14279"/>
    <s v="09.04.19"/>
    <s v="2019-0312"/>
    <x v="55"/>
    <x v="54"/>
    <n v="1"/>
    <n v="5"/>
    <n v="5"/>
    <s v="D x E"/>
    <x v="1"/>
    <s v=""/>
  </r>
  <r>
    <s v="GST"/>
    <n v="14280"/>
    <s v="09.04.19"/>
    <s v="2019-0312"/>
    <x v="419"/>
    <x v="409"/>
    <n v="2"/>
    <n v="5"/>
    <n v="10"/>
    <s v="D x E"/>
    <x v="1"/>
    <s v=""/>
  </r>
  <r>
    <s v="GST"/>
    <n v="14282"/>
    <s v="09.04.19"/>
    <s v="2019-0312"/>
    <x v="16"/>
    <x v="16"/>
    <n v="2"/>
    <n v="4"/>
    <n v="8"/>
    <s v="D x E"/>
    <x v="1"/>
    <s v=""/>
  </r>
  <r>
    <s v="GST"/>
    <n v="14283"/>
    <s v="09.04.19"/>
    <s v="2019-0312"/>
    <x v="506"/>
    <x v="58"/>
    <n v="1"/>
    <n v="4"/>
    <n v="4"/>
    <s v="D x E"/>
    <x v="1"/>
    <s v=""/>
  </r>
  <r>
    <s v="GST"/>
    <n v="14284"/>
    <s v="09.04.19"/>
    <s v="2019-0312"/>
    <x v="506"/>
    <x v="32"/>
    <n v="1"/>
    <n v="4"/>
    <n v="4"/>
    <s v="D x E"/>
    <x v="1"/>
    <s v=""/>
  </r>
  <r>
    <s v="GST"/>
    <n v="14285"/>
    <s v="09.04.19"/>
    <s v="2019-0312"/>
    <x v="187"/>
    <x v="181"/>
    <n v="1"/>
    <n v="4"/>
    <n v="4"/>
    <s v="D x E"/>
    <x v="1"/>
    <s v=""/>
  </r>
  <r>
    <s v="GST"/>
    <n v="14287"/>
    <s v="09.04.19"/>
    <s v="2019-0312"/>
    <x v="103"/>
    <x v="233"/>
    <n v="1"/>
    <n v="10"/>
    <n v="10"/>
    <s v="D x E"/>
    <x v="1"/>
    <s v=""/>
  </r>
  <r>
    <s v="GST"/>
    <n v="14289"/>
    <s v="09.04.19"/>
    <s v="2019-0312"/>
    <x v="202"/>
    <x v="195"/>
    <n v="1"/>
    <n v="25"/>
    <n v="25"/>
    <s v="D x E"/>
    <x v="1"/>
    <s v=""/>
  </r>
  <r>
    <s v="GST"/>
    <n v="14320"/>
    <s v="11.04.19"/>
    <s v="2019-0313"/>
    <x v="218"/>
    <x v="209"/>
    <n v="2"/>
    <n v="5"/>
    <n v="10"/>
    <s v="D x E"/>
    <x v="1"/>
    <s v=""/>
  </r>
  <r>
    <s v="GST"/>
    <n v="14321"/>
    <s v="11.04.19"/>
    <s v="2019-0313"/>
    <x v="67"/>
    <x v="63"/>
    <n v="1"/>
    <n v="5"/>
    <n v="5"/>
    <s v="D x E"/>
    <x v="1"/>
    <s v=""/>
  </r>
  <r>
    <s v="GST"/>
    <n v="14322"/>
    <s v="11.04.19"/>
    <s v="2019-0313"/>
    <x v="2"/>
    <x v="2"/>
    <n v="2"/>
    <n v="5"/>
    <n v="10"/>
    <s v="D x E"/>
    <x v="1"/>
    <s v=""/>
  </r>
  <r>
    <s v="GST"/>
    <n v="14323"/>
    <s v="11.04.19"/>
    <s v="2019-0313"/>
    <x v="47"/>
    <x v="47"/>
    <n v="2"/>
    <n v="5"/>
    <n v="10"/>
    <s v="D x E"/>
    <x v="1"/>
    <s v=""/>
  </r>
  <r>
    <s v="GST"/>
    <n v="14324"/>
    <s v="11.04.19"/>
    <s v="2019-0313"/>
    <x v="70"/>
    <x v="66"/>
    <n v="2"/>
    <n v="5"/>
    <n v="10"/>
    <s v="D x E"/>
    <x v="1"/>
    <s v=""/>
  </r>
  <r>
    <s v="GST"/>
    <n v="14325"/>
    <s v="11.04.19"/>
    <s v="2019-0313"/>
    <x v="268"/>
    <x v="253"/>
    <n v="1"/>
    <n v="5"/>
    <n v="5"/>
    <s v="D x E"/>
    <x v="1"/>
    <s v=""/>
  </r>
  <r>
    <s v="GST"/>
    <n v="14326"/>
    <s v="11.04.19"/>
    <s v="2019-0313"/>
    <x v="87"/>
    <x v="81"/>
    <n v="1"/>
    <n v="5"/>
    <n v="5"/>
    <s v="D x E"/>
    <x v="1"/>
    <s v=""/>
  </r>
  <r>
    <s v="GST"/>
    <n v="14327"/>
    <s v="11.04.19"/>
    <s v="2019-0313"/>
    <x v="119"/>
    <x v="113"/>
    <n v="2"/>
    <n v="5"/>
    <n v="10"/>
    <s v="D x E"/>
    <x v="1"/>
    <s v=""/>
  </r>
  <r>
    <s v="GST"/>
    <n v="14328"/>
    <s v="11.04.19"/>
    <s v="2019-0313"/>
    <x v="393"/>
    <x v="6"/>
    <n v="1"/>
    <n v="5"/>
    <n v="5"/>
    <s v="D x E"/>
    <x v="1"/>
    <s v=""/>
  </r>
  <r>
    <s v="GST"/>
    <n v="14329"/>
    <s v="11.04.19"/>
    <s v="2019-0313"/>
    <x v="42"/>
    <x v="42"/>
    <n v="1"/>
    <n v="5"/>
    <n v="5"/>
    <s v="D x E"/>
    <x v="1"/>
    <s v=""/>
  </r>
  <r>
    <s v="GST"/>
    <n v="14330"/>
    <s v="11.04.19"/>
    <s v="2019-0313"/>
    <x v="72"/>
    <x v="67"/>
    <n v="1"/>
    <n v="5"/>
    <n v="5"/>
    <s v="D x E"/>
    <x v="1"/>
    <s v=""/>
  </r>
  <r>
    <s v="GST"/>
    <n v="14331"/>
    <s v="11.04.19"/>
    <s v="2019-0313"/>
    <x v="73"/>
    <x v="68"/>
    <n v="2"/>
    <n v="1"/>
    <n v="2"/>
    <s v="D x E"/>
    <x v="1"/>
    <s v=""/>
  </r>
  <r>
    <s v="GST"/>
    <n v="14332"/>
    <s v="11.04.19"/>
    <s v="2019-0313"/>
    <x v="108"/>
    <x v="102"/>
    <n v="1"/>
    <n v="5"/>
    <n v="5"/>
    <s v="D x E"/>
    <x v="1"/>
    <s v=""/>
  </r>
  <r>
    <s v="GST"/>
    <n v="14333"/>
    <s v="11.04.19"/>
    <s v="2019-0313"/>
    <x v="411"/>
    <x v="405"/>
    <n v="1"/>
    <n v="5"/>
    <n v="5"/>
    <s v="D x E"/>
    <x v="1"/>
    <s v=""/>
  </r>
  <r>
    <s v="GST"/>
    <n v="14334"/>
    <s v="11.04.19"/>
    <s v="2019-0313"/>
    <x v="78"/>
    <x v="73"/>
    <n v="2"/>
    <n v="5"/>
    <n v="10"/>
    <s v="D x E"/>
    <x v="1"/>
    <s v=""/>
  </r>
  <r>
    <s v="GST"/>
    <n v="14335"/>
    <s v="11.04.19"/>
    <s v="2019-0313"/>
    <x v="271"/>
    <x v="1"/>
    <n v="1"/>
    <n v="5"/>
    <n v="5"/>
    <s v="D x E"/>
    <x v="1"/>
    <s v=""/>
  </r>
  <r>
    <s v="GST"/>
    <n v="14336"/>
    <s v="11.04.19"/>
    <s v="2019-0313"/>
    <x v="273"/>
    <x v="62"/>
    <n v="1"/>
    <n v="5"/>
    <n v="5"/>
    <s v="D x E"/>
    <x v="1"/>
    <s v=""/>
  </r>
  <r>
    <s v="GST"/>
    <n v="14337"/>
    <s v="11.04.19"/>
    <s v="2019-0313"/>
    <x v="110"/>
    <x v="104"/>
    <n v="1"/>
    <n v="5"/>
    <n v="5"/>
    <s v="D x E"/>
    <x v="1"/>
    <s v=""/>
  </r>
  <r>
    <s v="GST"/>
    <n v="14338"/>
    <s v="11.04.19"/>
    <s v="2019-0313"/>
    <x v="79"/>
    <x v="74"/>
    <n v="1"/>
    <n v="5"/>
    <n v="5"/>
    <s v="D x E"/>
    <x v="1"/>
    <s v=""/>
  </r>
  <r>
    <s v="GST"/>
    <n v="14339"/>
    <s v="11.04.19"/>
    <s v="2019-0313"/>
    <x v="220"/>
    <x v="211"/>
    <n v="1"/>
    <n v="5"/>
    <n v="5"/>
    <s v="D x E"/>
    <x v="1"/>
    <s v=""/>
  </r>
  <r>
    <s v="GST"/>
    <n v="14340"/>
    <s v="11.04.19"/>
    <s v="2019-0313"/>
    <x v="222"/>
    <x v="165"/>
    <n v="1"/>
    <n v="5"/>
    <n v="5"/>
    <s v="D x E"/>
    <x v="1"/>
    <s v=""/>
  </r>
  <r>
    <s v="GST"/>
    <n v="14370"/>
    <s v="11.04.19"/>
    <s v="2019-0314"/>
    <x v="227"/>
    <x v="217"/>
    <n v="1"/>
    <n v="4"/>
    <n v="4"/>
    <s v="D x E"/>
    <x v="1"/>
    <s v=""/>
  </r>
  <r>
    <s v="GST"/>
    <n v="14371"/>
    <s v="11.04.19"/>
    <s v="2019-0314"/>
    <x v="16"/>
    <x v="16"/>
    <n v="2"/>
    <n v="4"/>
    <n v="8"/>
    <s v="D x E"/>
    <x v="1"/>
    <s v=""/>
  </r>
  <r>
    <s v="GST"/>
    <n v="14372"/>
    <s v="11.04.19"/>
    <s v="2019-0314"/>
    <x v="17"/>
    <x v="17"/>
    <n v="2"/>
    <n v="4"/>
    <n v="8"/>
    <s v="D x E"/>
    <x v="1"/>
    <s v=""/>
  </r>
  <r>
    <s v="GST"/>
    <n v="14373"/>
    <s v="11.04.19"/>
    <s v="2019-0314"/>
    <x v="18"/>
    <x v="18"/>
    <n v="1"/>
    <n v="4"/>
    <n v="4"/>
    <s v="D x E"/>
    <x v="1"/>
    <s v=""/>
  </r>
  <r>
    <s v="GST"/>
    <n v="14374"/>
    <s v="11.04.19"/>
    <s v="2019-0314"/>
    <x v="182"/>
    <x v="176"/>
    <n v="1"/>
    <n v="4"/>
    <n v="4"/>
    <s v="D x E"/>
    <x v="1"/>
    <s v=""/>
  </r>
  <r>
    <s v="GST"/>
    <n v="14375"/>
    <s v="11.04.19"/>
    <s v="2019-0314"/>
    <x v="198"/>
    <x v="190"/>
    <n v="1"/>
    <n v="4"/>
    <n v="4"/>
    <s v="D x E"/>
    <x v="1"/>
    <s v=""/>
  </r>
  <r>
    <s v="GST"/>
    <n v="14376"/>
    <s v="11.04.19"/>
    <s v="2019-0314"/>
    <x v="23"/>
    <x v="23"/>
    <n v="1"/>
    <n v="4"/>
    <n v="4"/>
    <s v="D x E"/>
    <x v="1"/>
    <s v=""/>
  </r>
  <r>
    <s v="GST"/>
    <n v="14377"/>
    <s v="11.04.19"/>
    <s v="2019-0314"/>
    <x v="19"/>
    <x v="19"/>
    <n v="3"/>
    <n v="4"/>
    <n v="12"/>
    <s v="D x E"/>
    <x v="1"/>
    <s v=""/>
  </r>
  <r>
    <s v="GST"/>
    <n v="14378"/>
    <s v="11.04.19"/>
    <s v="2019-0314"/>
    <x v="184"/>
    <x v="177"/>
    <n v="2"/>
    <n v="4"/>
    <n v="8"/>
    <s v="D x E"/>
    <x v="1"/>
    <s v=""/>
  </r>
  <r>
    <s v="GST"/>
    <n v="14379"/>
    <s v="11.04.19"/>
    <s v="2019-0314"/>
    <x v="258"/>
    <x v="244"/>
    <n v="1"/>
    <n v="4"/>
    <n v="4"/>
    <s v="D x E"/>
    <x v="1"/>
    <s v=""/>
  </r>
  <r>
    <s v="GST"/>
    <n v="14380"/>
    <s v="11.04.19"/>
    <s v="2019-0314"/>
    <x v="469"/>
    <x v="478"/>
    <n v="1"/>
    <n v="4"/>
    <n v="4"/>
    <s v="D x E"/>
    <x v="1"/>
    <s v=""/>
  </r>
  <r>
    <s v="GST"/>
    <n v="14381"/>
    <s v="11.04.19"/>
    <s v="2019-0314"/>
    <x v="27"/>
    <x v="27"/>
    <n v="1"/>
    <n v="4"/>
    <n v="4"/>
    <s v="D x E"/>
    <x v="1"/>
    <s v=""/>
  </r>
  <r>
    <s v="GST"/>
    <n v="14382"/>
    <s v="11.04.19"/>
    <s v="2019-0314"/>
    <x v="506"/>
    <x v="58"/>
    <n v="2"/>
    <n v="4"/>
    <n v="8"/>
    <s v="D x E"/>
    <x v="1"/>
    <s v=""/>
  </r>
  <r>
    <s v="GST"/>
    <n v="14383"/>
    <s v="11.04.19"/>
    <s v="2019-0314"/>
    <x v="506"/>
    <x v="32"/>
    <n v="2"/>
    <n v="4"/>
    <n v="8"/>
    <s v="D x E"/>
    <x v="1"/>
    <s v=""/>
  </r>
  <r>
    <s v="GST"/>
    <n v="14384"/>
    <s v="11.04.19"/>
    <s v="2019-0314"/>
    <x v="126"/>
    <x v="179"/>
    <n v="1"/>
    <n v="4"/>
    <n v="4"/>
    <s v="D x E"/>
    <x v="1"/>
    <s v=""/>
  </r>
  <r>
    <s v="GST"/>
    <n v="14385"/>
    <s v="11.04.19"/>
    <s v="2019-0314"/>
    <x v="28"/>
    <x v="28"/>
    <n v="1"/>
    <n v="4"/>
    <n v="4"/>
    <s v="D x E"/>
    <x v="1"/>
    <s v=""/>
  </r>
  <r>
    <s v="GST"/>
    <n v="14386"/>
    <s v="11.04.19"/>
    <s v="2019-0314"/>
    <x v="29"/>
    <x v="29"/>
    <n v="2"/>
    <n v="4"/>
    <n v="8"/>
    <s v="D x E"/>
    <x v="1"/>
    <s v=""/>
  </r>
  <r>
    <s v="GST"/>
    <n v="14387"/>
    <s v="11.04.19"/>
    <s v="2019-0314"/>
    <x v="29"/>
    <x v="29"/>
    <n v="1"/>
    <n v="1"/>
    <n v="1"/>
    <s v="D x E"/>
    <x v="1"/>
    <s v=""/>
  </r>
  <r>
    <s v="GST"/>
    <n v="14388"/>
    <s v="11.04.19"/>
    <s v="2019-0314"/>
    <x v="60"/>
    <x v="57"/>
    <n v="1"/>
    <n v="4"/>
    <n v="4"/>
    <s v="D x E"/>
    <x v="1"/>
    <s v=""/>
  </r>
  <r>
    <s v="GST"/>
    <n v="14389"/>
    <s v="11.04.19"/>
    <s v="2019-0314"/>
    <x v="41"/>
    <x v="192"/>
    <n v="1"/>
    <n v="4"/>
    <n v="4"/>
    <s v="D x E"/>
    <x v="1"/>
    <s v=""/>
  </r>
  <r>
    <s v="GST"/>
    <n v="14390"/>
    <s v="11.04.19"/>
    <s v="2019-0314"/>
    <x v="20"/>
    <x v="20"/>
    <n v="1"/>
    <n v="3"/>
    <n v="3"/>
    <s v="D x E"/>
    <x v="1"/>
    <s v=""/>
  </r>
  <r>
    <s v="GST"/>
    <n v="14391"/>
    <s v="11.04.19"/>
    <s v="2019-0314"/>
    <x v="144"/>
    <x v="139"/>
    <n v="1"/>
    <n v="4"/>
    <n v="4"/>
    <s v="D x E"/>
    <x v="1"/>
    <s v=""/>
  </r>
  <r>
    <s v="GST"/>
    <n v="14392"/>
    <s v="11.04.19"/>
    <s v="2019-0314"/>
    <x v="681"/>
    <x v="344"/>
    <n v="1"/>
    <n v="4"/>
    <n v="4"/>
    <s v="D x E"/>
    <x v="1"/>
    <s v=""/>
  </r>
  <r>
    <s v="GST"/>
    <n v="14393"/>
    <s v="11.04.19"/>
    <s v="2019-0314"/>
    <x v="682"/>
    <x v="357"/>
    <n v="1"/>
    <n v="1"/>
    <n v="1"/>
    <s v="D x E"/>
    <x v="1"/>
    <s v=""/>
  </r>
  <r>
    <s v="GST"/>
    <n v="14394"/>
    <s v="11.04.19"/>
    <s v="2019-0314"/>
    <x v="114"/>
    <x v="108"/>
    <n v="1"/>
    <n v="25"/>
    <n v="25"/>
    <s v="D x E"/>
    <x v="1"/>
    <s v=""/>
  </r>
  <r>
    <s v="GST"/>
    <n v="14395"/>
    <s v="11.04.19"/>
    <s v="2019-0314"/>
    <x v="332"/>
    <x v="109"/>
    <n v="1"/>
    <n v="25"/>
    <n v="25"/>
    <s v="D x E"/>
    <x v="1"/>
    <s v=""/>
  </r>
  <r>
    <s v="GST"/>
    <n v="14396"/>
    <s v="11.04.19"/>
    <s v="2019-0314"/>
    <x v="669"/>
    <x v="619"/>
    <n v="1"/>
    <n v="10"/>
    <n v="10"/>
    <s v="D x E"/>
    <x v="1"/>
    <s v=""/>
  </r>
  <r>
    <s v="GST"/>
    <n v="14397"/>
    <s v="11.04.19"/>
    <s v="2019-0314"/>
    <x v="11"/>
    <x v="11"/>
    <n v="2"/>
    <n v="5"/>
    <n v="10"/>
    <s v="D x E"/>
    <x v="1"/>
    <s v=""/>
  </r>
  <r>
    <s v="GST"/>
    <n v="14398"/>
    <s v="11.04.19"/>
    <s v="2019-0314"/>
    <x v="11"/>
    <x v="11"/>
    <n v="2"/>
    <n v="1"/>
    <n v="2"/>
    <s v="D x E"/>
    <x v="1"/>
    <s v=""/>
  </r>
  <r>
    <s v="GST"/>
    <n v="14420"/>
    <s v="11.04.19"/>
    <s v="2019-0311"/>
    <x v="595"/>
    <x v="566"/>
    <n v="1"/>
    <n v="5"/>
    <n v="5"/>
    <s v="D x E"/>
    <x v="1"/>
    <s v=""/>
  </r>
  <r>
    <s v="GST"/>
    <n v="14421"/>
    <s v="11.04.19"/>
    <s v="2019-0311"/>
    <x v="393"/>
    <x v="6"/>
    <n v="2"/>
    <n v="5"/>
    <n v="10"/>
    <s v="D x E"/>
    <x v="1"/>
    <s v=""/>
  </r>
  <r>
    <s v="GST"/>
    <n v="14423"/>
    <s v="11.04.19"/>
    <s v="2019-0311"/>
    <x v="147"/>
    <x v="385"/>
    <n v="1"/>
    <n v="50"/>
    <n v="50"/>
    <s v="D x E"/>
    <x v="1"/>
    <s v=""/>
  </r>
  <r>
    <s v="GST"/>
    <n v="14424"/>
    <s v="11.04.19"/>
    <s v="2019-0311"/>
    <x v="364"/>
    <x v="55"/>
    <n v="1"/>
    <n v="50"/>
    <n v="50"/>
    <s v="D x E"/>
    <x v="1"/>
    <s v=""/>
  </r>
  <r>
    <s v="GST"/>
    <n v="14425"/>
    <s v="11.04.19"/>
    <s v="2019-0311"/>
    <x v="149"/>
    <x v="55"/>
    <n v="1"/>
    <n v="50"/>
    <n v="50"/>
    <s v="D x E"/>
    <x v="1"/>
    <s v=""/>
  </r>
  <r>
    <s v="GST"/>
    <n v="14426"/>
    <s v="11.04.19"/>
    <s v="2019-0311"/>
    <x v="89"/>
    <x v="22"/>
    <n v="2"/>
    <n v="50"/>
    <n v="100"/>
    <s v="D x E"/>
    <x v="1"/>
    <s v=""/>
  </r>
  <r>
    <s v="GST"/>
    <n v="14428"/>
    <s v="11.04.19"/>
    <s v="2019-0311"/>
    <x v="17"/>
    <x v="17"/>
    <n v="2"/>
    <n v="4"/>
    <n v="8"/>
    <s v="D x E"/>
    <x v="1"/>
    <s v=""/>
  </r>
  <r>
    <s v="GST"/>
    <n v="14429"/>
    <s v="11.04.19"/>
    <s v="2019-0311"/>
    <x v="16"/>
    <x v="16"/>
    <n v="2"/>
    <n v="4"/>
    <n v="8"/>
    <s v="D x E"/>
    <x v="1"/>
    <s v=""/>
  </r>
  <r>
    <s v="GST"/>
    <n v="14446"/>
    <s v="11.04.19"/>
    <s v="2019-0311"/>
    <x v="56"/>
    <x v="10"/>
    <n v="12"/>
    <m/>
    <n v="281"/>
    <s v="Qty column"/>
    <x v="1"/>
    <s v=""/>
  </r>
  <r>
    <s v="GST"/>
    <n v="14470"/>
    <s v="12.04.19"/>
    <s v="2019-0316"/>
    <x v="664"/>
    <x v="5"/>
    <n v="1"/>
    <n v="5"/>
    <n v="5"/>
    <s v="D x E"/>
    <x v="1"/>
    <s v=""/>
  </r>
  <r>
    <s v="GST"/>
    <n v="14471"/>
    <s v="12.04.19"/>
    <s v="2019-0316"/>
    <x v="87"/>
    <x v="81"/>
    <n v="2"/>
    <n v="5"/>
    <n v="10"/>
    <s v="D x E"/>
    <x v="1"/>
    <s v=""/>
  </r>
  <r>
    <s v="GST"/>
    <n v="14472"/>
    <s v="12.04.19"/>
    <s v="2019-0316"/>
    <x v="78"/>
    <x v="73"/>
    <n v="2"/>
    <n v="5"/>
    <n v="10"/>
    <s v="D x E"/>
    <x v="1"/>
    <s v=""/>
  </r>
  <r>
    <s v="GST"/>
    <n v="14473"/>
    <s v="12.04.19"/>
    <s v="2019-0316"/>
    <x v="273"/>
    <x v="62"/>
    <n v="2"/>
    <n v="5"/>
    <n v="10"/>
    <s v="D x E"/>
    <x v="1"/>
    <s v=""/>
  </r>
  <r>
    <s v="GST"/>
    <n v="14474"/>
    <s v="12.04.19"/>
    <s v="2019-0316"/>
    <x v="623"/>
    <x v="55"/>
    <n v="2"/>
    <n v="5"/>
    <n v="10"/>
    <s v="D x E"/>
    <x v="1"/>
    <s v=""/>
  </r>
  <r>
    <s v="GST"/>
    <n v="14476"/>
    <s v="12.04.19"/>
    <s v="2019-0316"/>
    <x v="524"/>
    <x v="510"/>
    <n v="1"/>
    <n v="5"/>
    <n v="5"/>
    <s v="D x E"/>
    <x v="1"/>
    <s v=""/>
  </r>
  <r>
    <s v="GST"/>
    <n v="14478"/>
    <s v="12.04.19"/>
    <s v="2019-0316"/>
    <x v="492"/>
    <x v="490"/>
    <n v="2"/>
    <n v="1"/>
    <n v="2"/>
    <s v="D x E"/>
    <x v="1"/>
    <s v=""/>
  </r>
  <r>
    <s v="GST"/>
    <n v="14480"/>
    <s v="12.04.19"/>
    <s v="2019-0316"/>
    <x v="107"/>
    <x v="101"/>
    <n v="3"/>
    <n v="10"/>
    <n v="30"/>
    <s v="D x E"/>
    <x v="1"/>
    <s v=""/>
  </r>
  <r>
    <s v="GST"/>
    <n v="14482"/>
    <s v="12.04.19"/>
    <s v="2019-0316"/>
    <x v="80"/>
    <x v="75"/>
    <n v="1"/>
    <n v="4"/>
    <n v="4"/>
    <s v="D x E"/>
    <x v="1"/>
    <s v=""/>
  </r>
  <r>
    <s v="GST"/>
    <n v="14483"/>
    <s v="12.04.19"/>
    <s v="2019-0316"/>
    <x v="16"/>
    <x v="16"/>
    <n v="2"/>
    <n v="4"/>
    <n v="8"/>
    <s v="D x E"/>
    <x v="1"/>
    <s v=""/>
  </r>
  <r>
    <s v="GST"/>
    <n v="14484"/>
    <s v="12.04.19"/>
    <s v="2019-0316"/>
    <x v="17"/>
    <x v="17"/>
    <n v="2"/>
    <n v="4"/>
    <n v="8"/>
    <s v="D x E"/>
    <x v="1"/>
    <s v=""/>
  </r>
  <r>
    <s v="GST"/>
    <n v="14485"/>
    <s v="12.04.19"/>
    <s v="2019-0316"/>
    <x v="184"/>
    <x v="177"/>
    <n v="3"/>
    <n v="4"/>
    <n v="12"/>
    <s v="D x E"/>
    <x v="1"/>
    <s v=""/>
  </r>
  <r>
    <s v="GST"/>
    <n v="14486"/>
    <s v="12.04.19"/>
    <s v="2019-0316"/>
    <x v="184"/>
    <x v="177"/>
    <n v="2"/>
    <n v="1"/>
    <n v="2"/>
    <s v="D x E"/>
    <x v="1"/>
    <s v=""/>
  </r>
  <r>
    <s v="GST"/>
    <n v="14487"/>
    <s v="12.04.19"/>
    <s v="2019-0316"/>
    <x v="53"/>
    <x v="473"/>
    <n v="1"/>
    <n v="4"/>
    <n v="4"/>
    <s v="D x E"/>
    <x v="1"/>
    <s v=""/>
  </r>
  <r>
    <s v="GST"/>
    <n v="14488"/>
    <s v="12.04.19"/>
    <s v="2019-0316"/>
    <x v="29"/>
    <x v="29"/>
    <n v="3"/>
    <n v="4"/>
    <n v="12"/>
    <s v="D x E"/>
    <x v="1"/>
    <s v=""/>
  </r>
  <r>
    <s v="GST"/>
    <n v="14489"/>
    <s v="12.04.19"/>
    <s v="2019-0316"/>
    <x v="187"/>
    <x v="181"/>
    <n v="1"/>
    <n v="4"/>
    <n v="4"/>
    <s v="D x E"/>
    <x v="1"/>
    <s v=""/>
  </r>
  <r>
    <s v="GST"/>
    <n v="14490"/>
    <s v="12.04.19"/>
    <s v="2019-0316"/>
    <x v="82"/>
    <x v="77"/>
    <n v="3"/>
    <n v="4"/>
    <n v="12"/>
    <s v="D x E"/>
    <x v="1"/>
    <s v=""/>
  </r>
  <r>
    <s v="GST"/>
    <n v="14491"/>
    <s v="12.04.19"/>
    <s v="2019-0316"/>
    <x v="190"/>
    <x v="184"/>
    <n v="1"/>
    <n v="4"/>
    <n v="4"/>
    <s v="D x E"/>
    <x v="1"/>
    <s v=""/>
  </r>
  <r>
    <s v="GST"/>
    <n v="14493"/>
    <s v="12.04.19"/>
    <s v="2019-0316"/>
    <x v="683"/>
    <x v="357"/>
    <n v="1"/>
    <n v="1"/>
    <n v="1"/>
    <s v="D x E"/>
    <x v="1"/>
    <s v=""/>
  </r>
  <r>
    <s v="GST"/>
    <n v="14500"/>
    <s v="12.04.19"/>
    <s v="2019-0316"/>
    <x v="56"/>
    <x v="10"/>
    <n v="35"/>
    <m/>
    <n v="153"/>
    <s v="Qty column"/>
    <x v="1"/>
    <s v=""/>
  </r>
  <r>
    <s v="GST"/>
    <n v="14520"/>
    <s v="12.04.19"/>
    <s v="2019-0317"/>
    <x v="47"/>
    <x v="47"/>
    <n v="1"/>
    <n v="5"/>
    <n v="5"/>
    <s v="D x E"/>
    <x v="1"/>
    <s v=""/>
  </r>
  <r>
    <s v="GST"/>
    <n v="14521"/>
    <s v="12.04.19"/>
    <s v="2019-0317"/>
    <x v="408"/>
    <x v="401"/>
    <n v="1"/>
    <n v="5"/>
    <n v="5"/>
    <s v="D x E"/>
    <x v="1"/>
    <s v=""/>
  </r>
  <r>
    <s v="GST"/>
    <n v="14522"/>
    <s v="12.04.19"/>
    <s v="2019-0317"/>
    <x v="220"/>
    <x v="211"/>
    <n v="1"/>
    <m/>
    <n v="2"/>
    <s v="Qty column"/>
    <x v="1"/>
    <s v=""/>
  </r>
  <r>
    <s v="GST"/>
    <n v="14523"/>
    <s v="12.04.19"/>
    <s v="2019-0317"/>
    <x v="241"/>
    <x v="55"/>
    <n v="1"/>
    <n v="10"/>
    <n v="10"/>
    <s v="D x E"/>
    <x v="1"/>
    <s v=""/>
  </r>
  <r>
    <s v="GST"/>
    <n v="14525"/>
    <s v="12.04.19"/>
    <s v="2019-0317"/>
    <x v="155"/>
    <x v="295"/>
    <n v="1"/>
    <n v="4"/>
    <n v="4"/>
    <s v="D x E"/>
    <x v="1"/>
    <s v=""/>
  </r>
  <r>
    <s v="GST"/>
    <n v="14554"/>
    <s v="12.04.19"/>
    <s v="2019-0318"/>
    <x v="227"/>
    <x v="217"/>
    <n v="2"/>
    <n v="4"/>
    <n v="8"/>
    <s v="D x E"/>
    <x v="1"/>
    <s v=""/>
  </r>
  <r>
    <s v="GST"/>
    <n v="14555"/>
    <s v="12.04.19"/>
    <s v="2019-0318"/>
    <x v="49"/>
    <x v="49"/>
    <n v="2"/>
    <n v="1"/>
    <n v="2"/>
    <s v="D x E"/>
    <x v="1"/>
    <s v=""/>
  </r>
  <r>
    <s v="GST"/>
    <n v="14556"/>
    <s v="12.04.19"/>
    <s v="2019-0318"/>
    <x v="356"/>
    <x v="342"/>
    <n v="1"/>
    <n v="4"/>
    <n v="4"/>
    <s v="D x E"/>
    <x v="1"/>
    <s v=""/>
  </r>
  <r>
    <s v="GST"/>
    <n v="14557"/>
    <s v="12.04.19"/>
    <s v="2019-0318"/>
    <x v="16"/>
    <x v="16"/>
    <n v="1"/>
    <n v="4"/>
    <n v="4"/>
    <s v="D x E"/>
    <x v="1"/>
    <s v=""/>
  </r>
  <r>
    <s v="GST"/>
    <n v="14558"/>
    <s v="12.04.19"/>
    <s v="2019-0318"/>
    <x v="17"/>
    <x v="17"/>
    <n v="2"/>
    <n v="4"/>
    <n v="8"/>
    <s v="D x E"/>
    <x v="1"/>
    <s v=""/>
  </r>
  <r>
    <s v="GST"/>
    <n v="14559"/>
    <s v="12.04.19"/>
    <s v="2019-0318"/>
    <x v="181"/>
    <x v="175"/>
    <n v="1"/>
    <n v="4"/>
    <n v="4"/>
    <s v="D x E"/>
    <x v="1"/>
    <s v=""/>
  </r>
  <r>
    <s v="GST"/>
    <n v="14560"/>
    <s v="12.04.19"/>
    <s v="2019-0318"/>
    <x v="181"/>
    <x v="175"/>
    <n v="1"/>
    <n v="1"/>
    <n v="1"/>
    <s v="D x E"/>
    <x v="1"/>
    <s v=""/>
  </r>
  <r>
    <s v="GST"/>
    <n v="14561"/>
    <s v="12.04.19"/>
    <s v="2019-0318"/>
    <x v="198"/>
    <x v="190"/>
    <n v="4"/>
    <n v="4"/>
    <n v="16"/>
    <s v="D x E"/>
    <x v="1"/>
    <s v=""/>
  </r>
  <r>
    <s v="GST"/>
    <n v="14562"/>
    <s v="12.04.19"/>
    <s v="2019-0318"/>
    <x v="23"/>
    <x v="23"/>
    <n v="1"/>
    <n v="4"/>
    <n v="4"/>
    <s v="D x E"/>
    <x v="1"/>
    <s v=""/>
  </r>
  <r>
    <s v="GST"/>
    <n v="14563"/>
    <s v="12.04.19"/>
    <s v="2019-0318"/>
    <x v="187"/>
    <x v="181"/>
    <n v="1"/>
    <n v="4"/>
    <n v="4"/>
    <s v="D x E"/>
    <x v="1"/>
    <s v=""/>
  </r>
  <r>
    <s v="GST"/>
    <n v="14564"/>
    <s v="12.04.19"/>
    <s v="2019-0318"/>
    <x v="30"/>
    <x v="30"/>
    <n v="1"/>
    <n v="4"/>
    <n v="4"/>
    <s v="D x E"/>
    <x v="1"/>
    <s v=""/>
  </r>
  <r>
    <s v="GST"/>
    <n v="14565"/>
    <s v="12.04.19"/>
    <s v="2019-0318"/>
    <x v="82"/>
    <x v="77"/>
    <n v="2"/>
    <n v="4"/>
    <n v="8"/>
    <s v="D x E"/>
    <x v="1"/>
    <s v=""/>
  </r>
  <r>
    <s v="GST"/>
    <n v="14566"/>
    <s v="12.04.19"/>
    <s v="2019-0318"/>
    <x v="186"/>
    <x v="180"/>
    <n v="2"/>
    <n v="4"/>
    <n v="8"/>
    <s v="D x E"/>
    <x v="1"/>
    <s v=""/>
  </r>
  <r>
    <s v="GST"/>
    <n v="14568"/>
    <s v="12.04.19"/>
    <s v="2019-0318"/>
    <x v="684"/>
    <x v="357"/>
    <n v="1"/>
    <n v="1"/>
    <n v="1"/>
    <s v="D x E"/>
    <x v="1"/>
    <s v=""/>
  </r>
  <r>
    <s v="GST"/>
    <n v="14570"/>
    <s v="12.04.19"/>
    <s v="2019-0318"/>
    <x v="464"/>
    <x v="471"/>
    <n v="1"/>
    <n v="10"/>
    <n v="10"/>
    <s v="D x E"/>
    <x v="1"/>
    <s v=""/>
  </r>
  <r>
    <s v="GST"/>
    <n v="14572"/>
    <s v="12.04.19"/>
    <s v="2019-0318"/>
    <x v="685"/>
    <x v="395"/>
    <n v="1"/>
    <n v="10"/>
    <n v="10"/>
    <s v="D x E"/>
    <x v="1"/>
    <s v=""/>
  </r>
  <r>
    <s v="GST"/>
    <n v="14607"/>
    <s v="12.04.19"/>
    <s v="2019-0319"/>
    <x v="47"/>
    <x v="127"/>
    <n v="1"/>
    <m/>
    <n v="3"/>
    <s v="Qty column"/>
    <x v="1"/>
    <s v=""/>
  </r>
  <r>
    <s v="GST"/>
    <n v="14608"/>
    <s v="12.04.19"/>
    <s v="2019-0319"/>
    <x v="244"/>
    <x v="275"/>
    <m/>
    <m/>
    <n v="3"/>
    <s v="Qty column"/>
    <x v="1"/>
    <s v=""/>
  </r>
  <r>
    <s v="GST"/>
    <n v="14609"/>
    <s v="12.04.19"/>
    <s v="2019-0319"/>
    <x v="19"/>
    <x v="122"/>
    <m/>
    <m/>
    <n v="3"/>
    <s v="Qty column"/>
    <x v="1"/>
    <s v=""/>
  </r>
  <r>
    <s v="GST"/>
    <n v="14610"/>
    <s v="12.04.19"/>
    <s v="2019-0319"/>
    <x v="235"/>
    <x v="626"/>
    <m/>
    <m/>
    <n v="3"/>
    <s v="Qty column"/>
    <x v="1"/>
    <s v=""/>
  </r>
  <r>
    <s v="GST"/>
    <n v="14611"/>
    <s v="12.04.19"/>
    <s v="2019-0319"/>
    <x v="205"/>
    <x v="198"/>
    <m/>
    <m/>
    <n v="2"/>
    <s v="Qty column"/>
    <x v="1"/>
    <s v=""/>
  </r>
  <r>
    <s v="GST"/>
    <n v="14612"/>
    <s v="12.04.19"/>
    <s v="2019-0319"/>
    <x v="344"/>
    <x v="627"/>
    <m/>
    <m/>
    <n v="3"/>
    <s v="Qty column"/>
    <x v="1"/>
    <s v=""/>
  </r>
  <r>
    <s v="GST"/>
    <n v="14613"/>
    <s v="12.04.19"/>
    <s v="2019-0319"/>
    <x v="245"/>
    <x v="234"/>
    <n v="1"/>
    <n v="10"/>
    <n v="10"/>
    <s v="D x E"/>
    <x v="1"/>
    <s v=""/>
  </r>
  <r>
    <s v="GST"/>
    <n v="14614"/>
    <s v="12.04.19"/>
    <s v="2019-0319"/>
    <x v="464"/>
    <x v="471"/>
    <n v="1"/>
    <m/>
    <n v="5"/>
    <s v="Qty column"/>
    <x v="1"/>
    <s v=""/>
  </r>
  <r>
    <s v="GST"/>
    <n v="14615"/>
    <s v="12.04.19"/>
    <s v="2019-0319"/>
    <x v="122"/>
    <x v="116"/>
    <n v="1"/>
    <m/>
    <n v="5"/>
    <s v="Qty column"/>
    <x v="1"/>
    <s v=""/>
  </r>
  <r>
    <s v="GST"/>
    <n v="14616"/>
    <s v="12.04.19"/>
    <s v="2019-0319"/>
    <x v="224"/>
    <x v="214"/>
    <m/>
    <m/>
    <n v="3"/>
    <s v="Qty column"/>
    <x v="1"/>
    <s v=""/>
  </r>
  <r>
    <s v="GST"/>
    <n v="14618"/>
    <s v="12.04.19"/>
    <s v="2019-0319"/>
    <x v="351"/>
    <x v="337"/>
    <n v="1"/>
    <m/>
    <n v="15"/>
    <s v="Qty column"/>
    <x v="1"/>
    <s v=""/>
  </r>
  <r>
    <s v="GST"/>
    <n v="14619"/>
    <s v="12.04.19"/>
    <s v="2019-0319"/>
    <x v="47"/>
    <x v="96"/>
    <m/>
    <m/>
    <n v="5"/>
    <s v="Qty column"/>
    <x v="1"/>
    <s v=""/>
  </r>
  <r>
    <s v="GST"/>
    <n v="14620"/>
    <s v="12.04.19"/>
    <s v="2019-0319"/>
    <x v="244"/>
    <x v="230"/>
    <m/>
    <m/>
    <n v="5"/>
    <s v="Qty column"/>
    <x v="1"/>
    <s v=""/>
  </r>
  <r>
    <s v="GST"/>
    <n v="14621"/>
    <s v="12.04.19"/>
    <s v="2019-0319"/>
    <x v="542"/>
    <x v="521"/>
    <n v="1"/>
    <m/>
    <n v="5"/>
    <s v="Qty column"/>
    <x v="1"/>
    <s v=""/>
  </r>
  <r>
    <s v="GST"/>
    <n v="14623"/>
    <s v="12.04.19"/>
    <s v="2019-0319"/>
    <x v="235"/>
    <x v="523"/>
    <m/>
    <m/>
    <n v="5"/>
    <s v="Qty column"/>
    <x v="1"/>
    <s v=""/>
  </r>
  <r>
    <s v="GST"/>
    <n v="14624"/>
    <s v="12.04.19"/>
    <s v="2019-0319"/>
    <x v="409"/>
    <x v="402"/>
    <m/>
    <m/>
    <n v="5"/>
    <s v="Qty column"/>
    <x v="1"/>
    <s v=""/>
  </r>
  <r>
    <s v="GST"/>
    <n v="14625"/>
    <s v="12.04.19"/>
    <s v="2019-0319"/>
    <x v="177"/>
    <x v="428"/>
    <n v="1"/>
    <m/>
    <n v="5"/>
    <s v="Qty column"/>
    <x v="1"/>
    <s v=""/>
  </r>
  <r>
    <s v="GST"/>
    <n v="14626"/>
    <s v="12.04.19"/>
    <s v="2019-0319"/>
    <x v="427"/>
    <x v="413"/>
    <m/>
    <m/>
    <n v="5"/>
    <s v="Qty column"/>
    <x v="1"/>
    <s v=""/>
  </r>
  <r>
    <s v="GST"/>
    <n v="14627"/>
    <s v="12.04.19"/>
    <s v="2019-0319"/>
    <x v="62"/>
    <x v="59"/>
    <m/>
    <m/>
    <n v="15"/>
    <s v="Qty column"/>
    <x v="1"/>
    <s v=""/>
  </r>
  <r>
    <s v="GST"/>
    <n v="14628"/>
    <s v="12.04.19"/>
    <s v="2019-0319"/>
    <x v="272"/>
    <x v="628"/>
    <m/>
    <m/>
    <n v="5"/>
    <s v="Qty column"/>
    <x v="1"/>
    <s v=""/>
  </r>
  <r>
    <s v="GST"/>
    <n v="14629"/>
    <s v="12.04.19"/>
    <s v="2019-0319"/>
    <x v="290"/>
    <x v="273"/>
    <m/>
    <m/>
    <n v="15"/>
    <s v="Qty column"/>
    <x v="1"/>
    <s v=""/>
  </r>
  <r>
    <s v="GST"/>
    <n v="14631"/>
    <s v="12.04.19"/>
    <s v="2019-0319"/>
    <x v="420"/>
    <x v="447"/>
    <n v="1"/>
    <m/>
    <n v="2"/>
    <s v="Qty column"/>
    <x v="1"/>
    <s v=""/>
  </r>
  <r>
    <s v="GST"/>
    <n v="14632"/>
    <s v="12.04.19"/>
    <s v="2019-0319"/>
    <x v="686"/>
    <x v="629"/>
    <m/>
    <m/>
    <n v="3"/>
    <s v="Qty column"/>
    <x v="1"/>
    <s v=""/>
  </r>
  <r>
    <s v="GST"/>
    <n v="14633"/>
    <s v="12.04.19"/>
    <s v="2019-0319"/>
    <x v="198"/>
    <x v="190"/>
    <n v="1"/>
    <m/>
    <n v="2"/>
    <s v="Qty column"/>
    <x v="1"/>
    <s v=""/>
  </r>
  <r>
    <s v="GST"/>
    <n v="14634"/>
    <s v="12.04.19"/>
    <s v="2019-0319"/>
    <x v="258"/>
    <x v="244"/>
    <m/>
    <m/>
    <n v="2"/>
    <s v="Qty column"/>
    <x v="1"/>
    <s v=""/>
  </r>
  <r>
    <s v="GST"/>
    <n v="14635"/>
    <s v="12.04.19"/>
    <s v="2019-0319"/>
    <x v="24"/>
    <x v="24"/>
    <n v="1"/>
    <m/>
    <n v="2"/>
    <s v="Qty column"/>
    <x v="1"/>
    <s v=""/>
  </r>
  <r>
    <s v="GST"/>
    <n v="14636"/>
    <s v="12.04.19"/>
    <s v="2019-0319"/>
    <x v="16"/>
    <x v="16"/>
    <m/>
    <m/>
    <n v="2"/>
    <s v="Qty column"/>
    <x v="1"/>
    <s v=""/>
  </r>
  <r>
    <s v="GST"/>
    <n v="14637"/>
    <s v="12.04.19"/>
    <s v="2019-0319"/>
    <x v="17"/>
    <x v="17"/>
    <m/>
    <m/>
    <n v="2"/>
    <s v="Qty column"/>
    <x v="1"/>
    <s v=""/>
  </r>
  <r>
    <s v="GST"/>
    <n v="14638"/>
    <s v="12.04.19"/>
    <s v="2019-0319"/>
    <x v="19"/>
    <x v="19"/>
    <m/>
    <m/>
    <n v="2"/>
    <s v="Qty column"/>
    <x v="1"/>
    <s v=""/>
  </r>
  <r>
    <s v="GST"/>
    <n v="14639"/>
    <s v="12.04.19"/>
    <s v="2019-0319"/>
    <x v="20"/>
    <x v="20"/>
    <m/>
    <m/>
    <n v="2"/>
    <s v="Qty column"/>
    <x v="1"/>
    <s v=""/>
  </r>
  <r>
    <s v="GST"/>
    <n v="14641"/>
    <s v="12.04.19"/>
    <s v="2019-0319"/>
    <x v="343"/>
    <x v="328"/>
    <m/>
    <m/>
    <n v="10"/>
    <s v="Qty column"/>
    <x v="1"/>
    <s v=""/>
  </r>
  <r>
    <s v="GST"/>
    <n v="14642"/>
    <s v="12.04.19"/>
    <s v="2019-0319"/>
    <x v="630"/>
    <x v="590"/>
    <m/>
    <m/>
    <n v="1"/>
    <s v="Qty column"/>
    <x v="1"/>
    <s v=""/>
  </r>
  <r>
    <s v="GST"/>
    <n v="14643"/>
    <s v="12.04.19"/>
    <s v="2019-0319"/>
    <x v="492"/>
    <x v="490"/>
    <n v="1"/>
    <m/>
    <n v="1"/>
    <s v="Qty column"/>
    <x v="1"/>
    <s v=""/>
  </r>
  <r>
    <s v="GST"/>
    <n v="14644"/>
    <s v="12.04.19"/>
    <s v="2019-0319"/>
    <x v="497"/>
    <x v="494"/>
    <m/>
    <m/>
    <n v="1"/>
    <s v="Qty column"/>
    <x v="1"/>
    <s v=""/>
  </r>
  <r>
    <s v="GST"/>
    <n v="14646"/>
    <s v="12.04.19"/>
    <s v="2019-0319"/>
    <x v="401"/>
    <x v="391"/>
    <m/>
    <m/>
    <n v="10"/>
    <s v="Qty column"/>
    <x v="1"/>
    <s v=""/>
  </r>
  <r>
    <s v="GST"/>
    <n v="14647"/>
    <s v="12.04.19"/>
    <s v="2019-0319"/>
    <x v="246"/>
    <x v="235"/>
    <m/>
    <m/>
    <n v="10"/>
    <s v="Qty column"/>
    <x v="1"/>
    <s v=""/>
  </r>
  <r>
    <s v="GST"/>
    <n v="14649"/>
    <s v="12.04.19"/>
    <s v="2019-0319"/>
    <x v="327"/>
    <x v="317"/>
    <n v="1"/>
    <m/>
    <n v="3"/>
    <s v="Qty column"/>
    <x v="1"/>
    <s v=""/>
  </r>
  <r>
    <s v="GST"/>
    <n v="14650"/>
    <s v="12.04.19"/>
    <s v="2019-0319"/>
    <x v="352"/>
    <x v="338"/>
    <m/>
    <m/>
    <n v="3"/>
    <s v="Qty column"/>
    <x v="1"/>
    <s v=""/>
  </r>
  <r>
    <s v="GST"/>
    <n v="14651"/>
    <s v="12.04.19"/>
    <s v="2019-0319"/>
    <x v="268"/>
    <x v="253"/>
    <n v="1"/>
    <m/>
    <n v="5"/>
    <s v="Qty column"/>
    <x v="1"/>
    <s v=""/>
  </r>
  <r>
    <s v="GST"/>
    <n v="14652"/>
    <s v="12.04.19"/>
    <s v="2019-0319"/>
    <x v="229"/>
    <x v="219"/>
    <n v="1"/>
    <m/>
    <n v="2"/>
    <s v="Qty column"/>
    <x v="1"/>
    <s v=""/>
  </r>
  <r>
    <s v="GST"/>
    <n v="14653"/>
    <s v="12.04.19"/>
    <s v="2019-0319"/>
    <x v="196"/>
    <x v="189"/>
    <m/>
    <m/>
    <n v="2"/>
    <s v="Qty column"/>
    <x v="1"/>
    <s v=""/>
  </r>
  <r>
    <s v="GST"/>
    <n v="14655"/>
    <s v="12.04.19"/>
    <s v="2019-0319"/>
    <x v="193"/>
    <x v="186"/>
    <n v="1"/>
    <m/>
    <n v="3"/>
    <s v="Qty column"/>
    <x v="1"/>
    <s v=""/>
  </r>
  <r>
    <s v="GST"/>
    <n v="14656"/>
    <s v="12.04.19"/>
    <s v="2019-0319"/>
    <x v="72"/>
    <x v="67"/>
    <n v="1"/>
    <m/>
    <n v="3"/>
    <s v="Qty column"/>
    <x v="1"/>
    <s v=""/>
  </r>
  <r>
    <s v="GST"/>
    <n v="14657"/>
    <s v="12.04.19"/>
    <s v="2019-0319"/>
    <x v="234"/>
    <x v="263"/>
    <n v="1"/>
    <n v="5"/>
    <n v="5"/>
    <s v="D x E"/>
    <x v="1"/>
    <s v=""/>
  </r>
  <r>
    <s v="GST"/>
    <n v="14658"/>
    <s v="12.04.19"/>
    <s v="2019-0319"/>
    <x v="99"/>
    <x v="121"/>
    <n v="1"/>
    <n v="5"/>
    <n v="5"/>
    <s v="D x E"/>
    <x v="1"/>
    <s v=""/>
  </r>
  <r>
    <s v="GST"/>
    <n v="14659"/>
    <s v="12.04.19"/>
    <s v="2019-0319"/>
    <x v="110"/>
    <x v="104"/>
    <n v="2"/>
    <n v="5"/>
    <n v="10"/>
    <s v="D x E"/>
    <x v="1"/>
    <s v=""/>
  </r>
  <r>
    <s v="GST"/>
    <n v="14661"/>
    <s v="12.04.19"/>
    <s v="2019-0319"/>
    <x v="221"/>
    <x v="212"/>
    <m/>
    <m/>
    <n v="4"/>
    <s v="Qty column"/>
    <x v="1"/>
    <s v=""/>
  </r>
  <r>
    <s v="GST"/>
    <n v="14662"/>
    <s v="12.04.19"/>
    <s v="2019-0319"/>
    <x v="48"/>
    <x v="48"/>
    <m/>
    <m/>
    <n v="3"/>
    <s v="Qty column"/>
    <x v="1"/>
    <s v=""/>
  </r>
  <r>
    <s v="GST"/>
    <n v="14664"/>
    <s v="12.04.19"/>
    <s v="2019-0319"/>
    <x v="365"/>
    <x v="357"/>
    <n v="1"/>
    <m/>
    <n v="1"/>
    <s v="Qty column"/>
    <x v="1"/>
    <s v=""/>
  </r>
  <r>
    <s v="GST"/>
    <n v="14665"/>
    <s v="12.04.19"/>
    <s v="2019-0319"/>
    <x v="91"/>
    <x v="580"/>
    <m/>
    <m/>
    <n v="1"/>
    <s v="Qty column"/>
    <x v="1"/>
    <s v=""/>
  </r>
  <r>
    <s v="GST"/>
    <n v="14666"/>
    <s v="12.04.19"/>
    <s v="2019-0319"/>
    <x v="254"/>
    <x v="595"/>
    <m/>
    <m/>
    <n v="1"/>
    <s v="Qty column"/>
    <x v="1"/>
    <s v=""/>
  </r>
  <r>
    <s v="GST"/>
    <n v="14667"/>
    <s v="12.04.19"/>
    <s v="2019-0319"/>
    <x v="142"/>
    <x v="136"/>
    <m/>
    <m/>
    <n v="1"/>
    <s v="Qty column"/>
    <x v="1"/>
    <s v=""/>
  </r>
  <r>
    <s v="GST"/>
    <n v="14700"/>
    <s v="12.04.19"/>
    <s v="2019-0320"/>
    <x v="107"/>
    <x v="101"/>
    <n v="1"/>
    <n v="10"/>
    <n v="10"/>
    <s v="D x E"/>
    <x v="1"/>
    <s v=""/>
  </r>
  <r>
    <s v="GST"/>
    <n v="14701"/>
    <s v="12.04.19"/>
    <s v="2019-0320"/>
    <x v="334"/>
    <x v="322"/>
    <n v="1"/>
    <n v="10"/>
    <n v="10"/>
    <s v="D x E"/>
    <x v="1"/>
    <s v=""/>
  </r>
  <r>
    <s v="GST"/>
    <n v="14736"/>
    <s v="12.4.19"/>
    <s v="2019-0321"/>
    <x v="673"/>
    <x v="45"/>
    <n v="1"/>
    <n v="25"/>
    <n v="25"/>
    <s v="D x E"/>
    <x v="1"/>
    <s v=""/>
  </r>
  <r>
    <s v="GST"/>
    <n v="14771"/>
    <s v="12.04.19"/>
    <s v="2019-0322"/>
    <x v="468"/>
    <x v="477"/>
    <m/>
    <m/>
    <n v="10"/>
    <s v="Qty column"/>
    <x v="1"/>
    <s v=""/>
  </r>
  <r>
    <s v="GST"/>
    <n v="14773"/>
    <s v="12.04.19"/>
    <s v="2019-0322"/>
    <x v="243"/>
    <x v="281"/>
    <m/>
    <m/>
    <n v="5"/>
    <s v="Qty column"/>
    <x v="1"/>
    <s v=""/>
  </r>
  <r>
    <s v="GST"/>
    <n v="14774"/>
    <s v="12.04.19"/>
    <s v="2019-0322"/>
    <x v="446"/>
    <x v="531"/>
    <m/>
    <m/>
    <n v="5"/>
    <s v="Qty column"/>
    <x v="1"/>
    <s v=""/>
  </r>
  <r>
    <s v="GST"/>
    <n v="14776"/>
    <s v="12.04.19"/>
    <s v="2019-0322"/>
    <x v="295"/>
    <x v="282"/>
    <m/>
    <m/>
    <n v="5"/>
    <s v="Qty column"/>
    <x v="1"/>
    <s v=""/>
  </r>
  <r>
    <s v="GST"/>
    <n v="14777"/>
    <s v="12.04.19"/>
    <s v="2019-0322"/>
    <x v="296"/>
    <x v="284"/>
    <m/>
    <m/>
    <n v="10"/>
    <s v="Qty column"/>
    <x v="1"/>
    <s v=""/>
  </r>
  <r>
    <s v="GST"/>
    <n v="14779"/>
    <s v="12.04.19"/>
    <s v="2019-0322"/>
    <x v="553"/>
    <x v="281"/>
    <m/>
    <m/>
    <n v="2"/>
    <s v="Qty column"/>
    <x v="1"/>
    <s v=""/>
  </r>
  <r>
    <s v="GST"/>
    <n v="14780"/>
    <s v="12.04.19"/>
    <s v="2019-0322"/>
    <x v="297"/>
    <x v="285"/>
    <m/>
    <m/>
    <n v="5"/>
    <s v="Qty column"/>
    <x v="1"/>
    <s v=""/>
  </r>
  <r>
    <s v="GST"/>
    <n v="14782"/>
    <s v="12.04.19"/>
    <s v="2019-0322"/>
    <x v="370"/>
    <x v="362"/>
    <m/>
    <m/>
    <n v="2"/>
    <s v="Qty column"/>
    <x v="1"/>
    <s v=""/>
  </r>
  <r>
    <s v="GST"/>
    <n v="14784"/>
    <s v="12.04.19"/>
    <s v="2019-0322"/>
    <x v="555"/>
    <x v="477"/>
    <m/>
    <m/>
    <n v="5"/>
    <s v="Qty column"/>
    <x v="1"/>
    <s v=""/>
  </r>
  <r>
    <s v="GST"/>
    <n v="14785"/>
    <s v="12.04.19"/>
    <s v="2019-0322"/>
    <x v="177"/>
    <x v="286"/>
    <m/>
    <m/>
    <n v="10"/>
    <s v="Qty column"/>
    <x v="1"/>
    <s v=""/>
  </r>
  <r>
    <s v="GST"/>
    <n v="14786"/>
    <s v="12.04.19"/>
    <s v="2019-0322"/>
    <x v="298"/>
    <x v="287"/>
    <m/>
    <m/>
    <n v="10"/>
    <s v="Qty column"/>
    <x v="1"/>
    <s v=""/>
  </r>
  <r>
    <s v="GST"/>
    <n v="14787"/>
    <s v="12.04.19"/>
    <s v="2019-0322"/>
    <x v="112"/>
    <x v="288"/>
    <m/>
    <m/>
    <n v="2"/>
    <s v="Qty column"/>
    <x v="1"/>
    <s v=""/>
  </r>
  <r>
    <s v="GST"/>
    <n v="14788"/>
    <s v="12.04.19"/>
    <s v="2019-0322"/>
    <x v="436"/>
    <x v="422"/>
    <m/>
    <m/>
    <n v="2"/>
    <s v="Qty column"/>
    <x v="1"/>
    <s v=""/>
  </r>
  <r>
    <s v="GST"/>
    <n v="14789"/>
    <s v="12.04.19"/>
    <s v="2019-0322"/>
    <x v="476"/>
    <x v="480"/>
    <m/>
    <m/>
    <n v="2"/>
    <s v="Qty column"/>
    <x v="1"/>
    <s v=""/>
  </r>
  <r>
    <s v="GST"/>
    <n v="14790"/>
    <s v="12.04.19"/>
    <s v="2019-0322"/>
    <x v="248"/>
    <x v="236"/>
    <m/>
    <m/>
    <n v="2"/>
    <s v="Qty column"/>
    <x v="1"/>
    <s v=""/>
  </r>
  <r>
    <s v="GST"/>
    <n v="14792"/>
    <s v="12.04.19"/>
    <s v="2019-0322"/>
    <x v="300"/>
    <x v="289"/>
    <m/>
    <m/>
    <n v="2"/>
    <s v="Qty column"/>
    <x v="1"/>
    <s v=""/>
  </r>
  <r>
    <s v="GST"/>
    <n v="14793"/>
    <s v="12.04.19"/>
    <s v="2019-0322"/>
    <x v="151"/>
    <x v="170"/>
    <m/>
    <m/>
    <n v="2"/>
    <s v="Qty column"/>
    <x v="1"/>
    <s v=""/>
  </r>
  <r>
    <s v="GST"/>
    <n v="14796"/>
    <s v="12.04.19"/>
    <s v="2019-0322"/>
    <x v="66"/>
    <x v="62"/>
    <m/>
    <m/>
    <n v="2"/>
    <s v="Qty column"/>
    <x v="1"/>
    <s v=""/>
  </r>
  <r>
    <s v="GST"/>
    <n v="14797"/>
    <s v="12.04.19"/>
    <s v="2019-0322"/>
    <x v="67"/>
    <x v="63"/>
    <m/>
    <m/>
    <n v="2"/>
    <s v="Qty column"/>
    <x v="1"/>
    <s v=""/>
  </r>
  <r>
    <s v="GST"/>
    <n v="14798"/>
    <s v="12.04.19"/>
    <s v="2019-0322"/>
    <x v="112"/>
    <x v="106"/>
    <m/>
    <m/>
    <n v="1"/>
    <s v="Qty column"/>
    <x v="1"/>
    <s v=""/>
  </r>
  <r>
    <s v="GST"/>
    <n v="14799"/>
    <s v="12.04.19"/>
    <s v="2019-0322"/>
    <x v="176"/>
    <x v="172"/>
    <m/>
    <m/>
    <n v="1"/>
    <s v="Qty column"/>
    <x v="1"/>
    <s v=""/>
  </r>
  <r>
    <s v="GST"/>
    <n v="14800"/>
    <s v="12.04.19"/>
    <s v="2019-0322"/>
    <x v="78"/>
    <x v="73"/>
    <m/>
    <m/>
    <n v="1"/>
    <s v="Qty column"/>
    <x v="1"/>
    <s v=""/>
  </r>
  <r>
    <s v="GST"/>
    <n v="14801"/>
    <s v="12.04.19"/>
    <s v="2019-0322"/>
    <x v="110"/>
    <x v="104"/>
    <m/>
    <m/>
    <n v="2"/>
    <s v="Qty column"/>
    <x v="1"/>
    <s v=""/>
  </r>
  <r>
    <s v="GST"/>
    <n v="14802"/>
    <s v="12.04.19"/>
    <s v="2019-0322"/>
    <x v="79"/>
    <x v="74"/>
    <m/>
    <m/>
    <n v="3"/>
    <s v="Qty column"/>
    <x v="1"/>
    <s v=""/>
  </r>
  <r>
    <s v="GST"/>
    <n v="14803"/>
    <s v="12.04.19"/>
    <s v="2019-0322"/>
    <x v="76"/>
    <x v="71"/>
    <m/>
    <m/>
    <n v="1"/>
    <s v="Qty column"/>
    <x v="1"/>
    <s v=""/>
  </r>
  <r>
    <s v="GST"/>
    <n v="14804"/>
    <s v="12.04.19"/>
    <s v="2019-0322"/>
    <x v="584"/>
    <x v="554"/>
    <m/>
    <m/>
    <n v="1"/>
    <s v="Qty column"/>
    <x v="1"/>
    <s v=""/>
  </r>
  <r>
    <s v="GST"/>
    <n v="14839"/>
    <s v="11.04.19"/>
    <s v="2019-0312"/>
    <x v="16"/>
    <x v="16"/>
    <n v="2"/>
    <n v="4"/>
    <n v="8"/>
    <s v="D x E"/>
    <x v="1"/>
    <s v=""/>
  </r>
  <r>
    <s v="GST"/>
    <n v="14840"/>
    <s v="11.04.19"/>
    <s v="2019-0312"/>
    <x v="18"/>
    <x v="18"/>
    <n v="1"/>
    <n v="4"/>
    <n v="4"/>
    <s v="D x E"/>
    <x v="1"/>
    <s v=""/>
  </r>
  <r>
    <s v="GST"/>
    <n v="14841"/>
    <s v="11.04.19"/>
    <s v="2019-0312"/>
    <x v="53"/>
    <x v="473"/>
    <n v="1"/>
    <n v="4"/>
    <n v="4"/>
    <s v="D x E"/>
    <x v="1"/>
    <s v=""/>
  </r>
  <r>
    <s v="GST"/>
    <n v="14842"/>
    <s v="11.04.19"/>
    <s v="2019-0312"/>
    <x v="259"/>
    <x v="245"/>
    <n v="1"/>
    <n v="4"/>
    <n v="4"/>
    <s v="D x E"/>
    <x v="1"/>
    <s v=""/>
  </r>
  <r>
    <s v="GST"/>
    <n v="14843"/>
    <s v="11.04.19"/>
    <s v="2019-0312"/>
    <x v="151"/>
    <x v="143"/>
    <n v="1"/>
    <n v="4"/>
    <n v="4"/>
    <s v="D x E"/>
    <x v="1"/>
    <s v=""/>
  </r>
  <r>
    <s v="GST"/>
    <n v="14845"/>
    <s v="11.04.19"/>
    <s v="2019-0312"/>
    <x v="0"/>
    <x v="0"/>
    <n v="1"/>
    <n v="5"/>
    <n v="5"/>
    <s v="D x E"/>
    <x v="1"/>
    <s v=""/>
  </r>
  <r>
    <s v="GST"/>
    <n v="14846"/>
    <s v="11.04.19"/>
    <s v="2019-0312"/>
    <x v="79"/>
    <x v="74"/>
    <n v="2"/>
    <n v="5"/>
    <n v="10"/>
    <s v="D x E"/>
    <x v="1"/>
    <s v=""/>
  </r>
  <r>
    <s v="GST"/>
    <n v="14885"/>
    <s v="12.04.19"/>
    <s v="2019-0324"/>
    <x v="379"/>
    <x v="373"/>
    <n v="4"/>
    <n v="4"/>
    <n v="16"/>
    <s v="D x E"/>
    <x v="1"/>
    <s v=""/>
  </r>
  <r>
    <s v="GST"/>
    <n v="14886"/>
    <s v="12.04.19"/>
    <s v="2019-0324"/>
    <x v="82"/>
    <x v="77"/>
    <n v="4"/>
    <n v="4"/>
    <n v="16"/>
    <s v="D x E"/>
    <x v="1"/>
    <s v=""/>
  </r>
  <r>
    <s v="GST"/>
    <n v="14887"/>
    <s v="12.04.19"/>
    <s v="2019-0324"/>
    <x v="187"/>
    <x v="181"/>
    <n v="1"/>
    <n v="4"/>
    <n v="4"/>
    <s v="D x E"/>
    <x v="1"/>
    <s v=""/>
  </r>
  <r>
    <s v="GST"/>
    <n v="14888"/>
    <s v="12.04.19"/>
    <s v="2019-0324"/>
    <x v="186"/>
    <x v="180"/>
    <n v="1"/>
    <n v="4"/>
    <n v="4"/>
    <s v="D x E"/>
    <x v="1"/>
    <s v=""/>
  </r>
  <r>
    <s v="GST"/>
    <n v="14891"/>
    <s v="12.04.19"/>
    <s v="2019-0324"/>
    <x v="129"/>
    <x v="55"/>
    <n v="2"/>
    <n v="10"/>
    <n v="20"/>
    <s v="D x E"/>
    <x v="1"/>
    <s v=""/>
  </r>
  <r>
    <s v="GST"/>
    <n v="14893"/>
    <s v="12.04.19"/>
    <s v="2019-0324"/>
    <x v="135"/>
    <x v="129"/>
    <n v="2"/>
    <n v="1"/>
    <n v="2"/>
    <s v="D x E"/>
    <x v="1"/>
    <s v=""/>
  </r>
  <r>
    <s v="GST"/>
    <n v="14930"/>
    <s v="12.04.19"/>
    <s v="2019-0325"/>
    <x v="687"/>
    <x v="630"/>
    <n v="1"/>
    <n v="100"/>
    <n v="100"/>
    <s v="D x E"/>
    <x v="0"/>
    <s v="CHALLAN!row 14949 'CANCEL'"/>
  </r>
  <r>
    <s v="GST"/>
    <n v="14971"/>
    <s v="12.04.19"/>
    <s v="2019-0326"/>
    <x v="93"/>
    <x v="85"/>
    <n v="1"/>
    <m/>
    <n v="25"/>
    <s v="Qty column"/>
    <x v="1"/>
    <s v=""/>
  </r>
  <r>
    <s v="GST"/>
    <n v="14973"/>
    <s v="12.04.19"/>
    <s v="2019-0326"/>
    <x v="11"/>
    <x v="11"/>
    <n v="1"/>
    <n v="5"/>
    <n v="5"/>
    <s v="D x E"/>
    <x v="1"/>
    <s v=""/>
  </r>
  <r>
    <s v="GST"/>
    <n v="14974"/>
    <s v="12.04.19"/>
    <s v="2019-0326"/>
    <x v="112"/>
    <x v="106"/>
    <n v="1"/>
    <n v="5"/>
    <n v="5"/>
    <s v="D x E"/>
    <x v="1"/>
    <s v=""/>
  </r>
  <r>
    <s v="GST"/>
    <n v="14975"/>
    <s v="12.04.19"/>
    <s v="2019-0326"/>
    <x v="41"/>
    <x v="41"/>
    <m/>
    <m/>
    <n v="1"/>
    <s v="Qty column"/>
    <x v="1"/>
    <s v=""/>
  </r>
  <r>
    <s v="GST"/>
    <n v="14976"/>
    <s v="12.04.19"/>
    <s v="2019-0326"/>
    <x v="78"/>
    <x v="73"/>
    <n v="1"/>
    <n v="5"/>
    <n v="5"/>
    <s v="D x E"/>
    <x v="1"/>
    <s v=""/>
  </r>
  <r>
    <s v="GST"/>
    <n v="14977"/>
    <s v="12.04.19"/>
    <s v="2019-0326"/>
    <x v="353"/>
    <x v="339"/>
    <m/>
    <m/>
    <n v="1"/>
    <s v="Qty column"/>
    <x v="1"/>
    <s v=""/>
  </r>
  <r>
    <s v="GST"/>
    <n v="14979"/>
    <s v="12.04.19"/>
    <s v="2019-0326"/>
    <x v="25"/>
    <x v="25"/>
    <m/>
    <m/>
    <n v="2"/>
    <s v="Qty column"/>
    <x v="1"/>
    <s v=""/>
  </r>
  <r>
    <s v="GST"/>
    <n v="14980"/>
    <s v="12.04.19"/>
    <s v="2019-0326"/>
    <x v="379"/>
    <x v="373"/>
    <n v="1"/>
    <n v="4"/>
    <n v="4"/>
    <s v="D x E"/>
    <x v="1"/>
    <s v=""/>
  </r>
  <r>
    <s v="GST"/>
    <n v="14982"/>
    <s v="12.04.19"/>
    <s v="2019-0326"/>
    <x v="524"/>
    <x v="510"/>
    <n v="1"/>
    <n v="5"/>
    <n v="5"/>
    <s v="D x E"/>
    <x v="1"/>
    <s v=""/>
  </r>
  <r>
    <s v="GST"/>
    <n v="15016"/>
    <s v="12.04.19"/>
    <s v="2019-0327"/>
    <x v="681"/>
    <x v="344"/>
    <n v="2"/>
    <n v="4"/>
    <n v="8"/>
    <s v="D x E"/>
    <x v="1"/>
    <s v=""/>
  </r>
  <r>
    <s v="GST"/>
    <n v="15054"/>
    <s v="12.04.19"/>
    <s v="2019-0328"/>
    <x v="44"/>
    <x v="44"/>
    <n v="1"/>
    <n v="25"/>
    <n v="25"/>
    <s v="D x E"/>
    <x v="1"/>
    <s v=""/>
  </r>
  <r>
    <s v="GST"/>
    <n v="15055"/>
    <s v="12.04.19"/>
    <s v="2019-0328"/>
    <x v="89"/>
    <x v="22"/>
    <n v="2"/>
    <n v="50"/>
    <n v="100"/>
    <s v="D x E"/>
    <x v="1"/>
    <s v=""/>
  </r>
  <r>
    <s v="GST"/>
    <n v="15056"/>
    <s v="12.04.19"/>
    <s v="2019-0328"/>
    <x v="0"/>
    <x v="0"/>
    <n v="1"/>
    <n v="5"/>
    <n v="5"/>
    <s v="D x E"/>
    <x v="1"/>
    <s v=""/>
  </r>
  <r>
    <s v="GST"/>
    <n v="15057"/>
    <s v="12.04.19"/>
    <s v="2019-0328"/>
    <x v="47"/>
    <x v="47"/>
    <n v="1"/>
    <n v="5"/>
    <n v="5"/>
    <s v="D x E"/>
    <x v="1"/>
    <s v=""/>
  </r>
  <r>
    <s v="GST"/>
    <n v="15058"/>
    <s v="12.04.19"/>
    <s v="2019-0328"/>
    <x v="48"/>
    <x v="48"/>
    <n v="1"/>
    <n v="5"/>
    <n v="5"/>
    <s v="D x E"/>
    <x v="1"/>
    <s v=""/>
  </r>
  <r>
    <s v="GST"/>
    <n v="15059"/>
    <s v="12.04.19"/>
    <s v="2019-0328"/>
    <x v="310"/>
    <x v="300"/>
    <m/>
    <m/>
    <n v="50"/>
    <s v="Qty column"/>
    <x v="1"/>
    <s v=""/>
  </r>
  <r>
    <s v="GST"/>
    <n v="15092"/>
    <s v="13.04.19"/>
    <s v="2019-0329"/>
    <x v="168"/>
    <x v="164"/>
    <n v="1"/>
    <n v="5"/>
    <n v="5"/>
    <s v="D x E"/>
    <x v="1"/>
    <s v=""/>
  </r>
  <r>
    <s v="GST"/>
    <n v="15093"/>
    <s v="13.04.19"/>
    <s v="2019-0329"/>
    <x v="226"/>
    <x v="216"/>
    <n v="1"/>
    <n v="5"/>
    <n v="5"/>
    <s v="D x E"/>
    <x v="1"/>
    <s v=""/>
  </r>
  <r>
    <s v="GST"/>
    <n v="15095"/>
    <s v="13.04.19"/>
    <s v="2019-0329"/>
    <x v="148"/>
    <x v="169"/>
    <n v="1"/>
    <n v="100"/>
    <n v="100"/>
    <s v="D x E"/>
    <x v="1"/>
    <s v=""/>
  </r>
  <r>
    <s v="GST"/>
    <n v="15096"/>
    <s v="13.04.19"/>
    <s v="2019-0329"/>
    <x v="173"/>
    <x v="55"/>
    <n v="1"/>
    <n v="100"/>
    <n v="100"/>
    <s v="D x E"/>
    <x v="1"/>
    <s v=""/>
  </r>
  <r>
    <s v="GST"/>
    <n v="15101"/>
    <s v="13.04.19"/>
    <s v="2019-0329"/>
    <x v="323"/>
    <x v="312"/>
    <n v="1"/>
    <n v="10"/>
    <n v="10"/>
    <s v="D x E"/>
    <x v="1"/>
    <s v=""/>
  </r>
  <r>
    <s v="GST"/>
    <n v="15102"/>
    <s v="13.04.19"/>
    <s v="2019-0329"/>
    <x v="523"/>
    <x v="509"/>
    <n v="1"/>
    <n v="10"/>
    <n v="10"/>
    <s v="D x E"/>
    <x v="1"/>
    <s v=""/>
  </r>
  <r>
    <s v="GST"/>
    <n v="15109"/>
    <s v="13.04.19"/>
    <s v="2019-0329"/>
    <x v="88"/>
    <x v="22"/>
    <n v="1"/>
    <n v="50"/>
    <n v="50"/>
    <s v="D x E"/>
    <x v="1"/>
    <s v=""/>
  </r>
  <r>
    <s v="GST"/>
    <n v="15135"/>
    <s v="13.04.19"/>
    <s v="2019-0330"/>
    <x v="260"/>
    <x v="246"/>
    <n v="1"/>
    <n v="4"/>
    <n v="4"/>
    <s v="D x E"/>
    <x v="1"/>
    <s v=""/>
  </r>
  <r>
    <s v="GST"/>
    <n v="15136"/>
    <s v="13.04.19"/>
    <s v="2019-0330"/>
    <x v="82"/>
    <x v="77"/>
    <n v="2"/>
    <n v="4"/>
    <n v="8"/>
    <s v="D x E"/>
    <x v="1"/>
    <s v=""/>
  </r>
  <r>
    <s v="GST"/>
    <n v="15137"/>
    <s v="13.04.19"/>
    <s v="2019-0330"/>
    <x v="181"/>
    <x v="175"/>
    <n v="1"/>
    <n v="4"/>
    <n v="4"/>
    <s v="D x E"/>
    <x v="1"/>
    <s v=""/>
  </r>
  <r>
    <s v="GST"/>
    <n v="15138"/>
    <s v="13.04.19"/>
    <s v="2019-0330"/>
    <x v="19"/>
    <x v="19"/>
    <n v="1"/>
    <n v="4"/>
    <n v="4"/>
    <s v="D x E"/>
    <x v="1"/>
    <s v=""/>
  </r>
  <r>
    <s v="GST"/>
    <n v="15139"/>
    <s v="13.04.19"/>
    <s v="2019-0330"/>
    <x v="199"/>
    <x v="191"/>
    <n v="1"/>
    <n v="4"/>
    <n v="4"/>
    <s v="D x E"/>
    <x v="1"/>
    <s v=""/>
  </r>
  <r>
    <s v="GST"/>
    <n v="15141"/>
    <s v="13.04.19"/>
    <s v="2019-0330"/>
    <x v="688"/>
    <x v="631"/>
    <n v="3"/>
    <n v="1"/>
    <n v="3"/>
    <s v="D x E"/>
    <x v="1"/>
    <s v=""/>
  </r>
  <r>
    <s v="GST"/>
    <n v="15142"/>
    <s v="13.04.19"/>
    <s v="2019-0330"/>
    <x v="218"/>
    <x v="209"/>
    <n v="1"/>
    <n v="5"/>
    <n v="5"/>
    <s v="D x E"/>
    <x v="1"/>
    <s v=""/>
  </r>
  <r>
    <s v="GST"/>
    <n v="15143"/>
    <s v="13.04.19"/>
    <s v="2019-0330"/>
    <x v="68"/>
    <x v="64"/>
    <n v="1"/>
    <n v="5"/>
    <n v="5"/>
    <s v="D x E"/>
    <x v="1"/>
    <s v=""/>
  </r>
  <r>
    <s v="GST"/>
    <n v="15144"/>
    <s v="13.04.19"/>
    <s v="2019-0330"/>
    <x v="70"/>
    <x v="66"/>
    <n v="1"/>
    <n v="5"/>
    <n v="5"/>
    <s v="D x E"/>
    <x v="1"/>
    <s v=""/>
  </r>
  <r>
    <s v="GST"/>
    <n v="15145"/>
    <s v="13.04.19"/>
    <s v="2019-0330"/>
    <x v="595"/>
    <x v="566"/>
    <n v="1"/>
    <n v="5"/>
    <n v="5"/>
    <s v="D x E"/>
    <x v="1"/>
    <s v=""/>
  </r>
  <r>
    <s v="GST"/>
    <n v="15146"/>
    <s v="13.04.19"/>
    <s v="2019-0330"/>
    <x v="79"/>
    <x v="74"/>
    <n v="4"/>
    <n v="5"/>
    <n v="20"/>
    <s v="D x E"/>
    <x v="1"/>
    <s v=""/>
  </r>
  <r>
    <s v="GST"/>
    <n v="15148"/>
    <s v="13.04.19"/>
    <s v="2019-0330"/>
    <x v="91"/>
    <x v="83"/>
    <n v="1"/>
    <n v="30"/>
    <n v="30"/>
    <s v="D x E"/>
    <x v="1"/>
    <s v=""/>
  </r>
  <r>
    <s v="GST"/>
    <n v="15149"/>
    <s v="13.04.19"/>
    <s v="2019-0330"/>
    <x v="363"/>
    <x v="632"/>
    <n v="1"/>
    <n v="30"/>
    <n v="30"/>
    <s v="D x E"/>
    <x v="1"/>
    <s v=""/>
  </r>
  <r>
    <s v="GST"/>
    <n v="15177"/>
    <s v="11.04.19"/>
    <s v="2019-0315"/>
    <x v="53"/>
    <x v="473"/>
    <m/>
    <m/>
    <n v="1"/>
    <s v="Qty column"/>
    <x v="1"/>
    <s v=""/>
  </r>
  <r>
    <s v="GST"/>
    <n v="15179"/>
    <s v="11.04.19"/>
    <s v="2019-0315"/>
    <x v="74"/>
    <x v="69"/>
    <m/>
    <m/>
    <n v="1"/>
    <s v="Qty column"/>
    <x v="1"/>
    <s v=""/>
  </r>
  <r>
    <s v="GST"/>
    <n v="15209"/>
    <s v="13.04.19"/>
    <s v="2019-0332"/>
    <x v="681"/>
    <x v="344"/>
    <n v="2"/>
    <n v="4"/>
    <n v="8"/>
    <s v="D x E"/>
    <x v="1"/>
    <s v=""/>
  </r>
  <r>
    <s v="GST"/>
    <n v="15210"/>
    <s v="13.04.19"/>
    <s v="2019-0332"/>
    <x v="689"/>
    <x v="406"/>
    <m/>
    <m/>
    <n v="2"/>
    <s v="Qty column"/>
    <x v="1"/>
    <s v=""/>
  </r>
  <r>
    <s v="GST"/>
    <n v="15211"/>
    <s v="13.04.19"/>
    <s v="2019-0332"/>
    <x v="681"/>
    <x v="344"/>
    <m/>
    <m/>
    <n v="2"/>
    <s v="Qty column"/>
    <x v="1"/>
    <s v=""/>
  </r>
  <r>
    <s v="GST"/>
    <n v="15213"/>
    <s v="13.04.19"/>
    <s v="2019-0332"/>
    <x v="107"/>
    <x v="101"/>
    <m/>
    <m/>
    <n v="2"/>
    <s v="Qty column"/>
    <x v="1"/>
    <s v=""/>
  </r>
  <r>
    <s v="GST"/>
    <n v="15214"/>
    <s v="13.04.19"/>
    <s v="2019-0332"/>
    <x v="334"/>
    <x v="322"/>
    <m/>
    <m/>
    <n v="5"/>
    <s v="Qty column"/>
    <x v="1"/>
    <s v=""/>
  </r>
  <r>
    <s v="GST"/>
    <n v="15216"/>
    <s v="13.04.19"/>
    <s v="2019-0332"/>
    <x v="333"/>
    <x v="321"/>
    <m/>
    <m/>
    <n v="10"/>
    <s v="Qty column"/>
    <x v="1"/>
    <s v=""/>
  </r>
  <r>
    <s v="GST"/>
    <n v="15218"/>
    <s v="13.04.19"/>
    <s v="2019-0332"/>
    <x v="62"/>
    <x v="59"/>
    <m/>
    <m/>
    <n v="3"/>
    <s v="Qty column"/>
    <x v="1"/>
    <s v=""/>
  </r>
  <r>
    <s v="GST"/>
    <n v="15220"/>
    <s v="13.04.19"/>
    <s v="2019-0332"/>
    <x v="270"/>
    <x v="255"/>
    <m/>
    <m/>
    <n v="60"/>
    <s v="Qty column"/>
    <x v="1"/>
    <s v=""/>
  </r>
  <r>
    <s v="GST"/>
    <n v="15221"/>
    <s v="13.04.19"/>
    <s v="2019-0332"/>
    <x v="340"/>
    <x v="326"/>
    <m/>
    <m/>
    <n v="40"/>
    <s v="Qty column"/>
    <x v="1"/>
    <s v=""/>
  </r>
  <r>
    <s v="GST"/>
    <n v="15248"/>
    <s v="15.04.18"/>
    <s v="2019-0333"/>
    <x v="99"/>
    <x v="153"/>
    <n v="1"/>
    <n v="10"/>
    <n v="10"/>
    <s v="D x E"/>
    <x v="1"/>
    <s v=""/>
  </r>
  <r>
    <s v="GST"/>
    <n v="15249"/>
    <s v="15.04.18"/>
    <s v="2019-0333"/>
    <x v="122"/>
    <x v="116"/>
    <n v="1"/>
    <n v="10"/>
    <n v="10"/>
    <s v="D x E"/>
    <x v="1"/>
    <s v=""/>
  </r>
  <r>
    <s v="GST"/>
    <n v="15251"/>
    <s v="15.04.18"/>
    <s v="2019-0333"/>
    <x v="664"/>
    <x v="5"/>
    <n v="1"/>
    <n v="5"/>
    <n v="5"/>
    <s v="D x E"/>
    <x v="1"/>
    <s v=""/>
  </r>
  <r>
    <s v="GST"/>
    <n v="15252"/>
    <s v="15.04.18"/>
    <s v="2019-0333"/>
    <x v="42"/>
    <x v="42"/>
    <n v="3"/>
    <n v="5"/>
    <n v="15"/>
    <s v="D x E"/>
    <x v="1"/>
    <s v=""/>
  </r>
  <r>
    <s v="GST"/>
    <n v="15253"/>
    <s v="15.04.18"/>
    <s v="2019-0333"/>
    <x v="274"/>
    <x v="257"/>
    <n v="1"/>
    <n v="5"/>
    <n v="5"/>
    <s v="D x E"/>
    <x v="1"/>
    <s v=""/>
  </r>
  <r>
    <s v="GST"/>
    <n v="15254"/>
    <s v="15.04.18"/>
    <s v="2019-0333"/>
    <x v="504"/>
    <x v="501"/>
    <m/>
    <m/>
    <n v="2"/>
    <s v="Qty column"/>
    <x v="1"/>
    <s v=""/>
  </r>
  <r>
    <s v="GST"/>
    <n v="15255"/>
    <s v="15.04.18"/>
    <s v="2019-0333"/>
    <x v="273"/>
    <x v="62"/>
    <n v="1"/>
    <n v="5"/>
    <n v="5"/>
    <s v="D x E"/>
    <x v="1"/>
    <s v=""/>
  </r>
  <r>
    <s v="GST"/>
    <n v="15293"/>
    <s v="15.04.18"/>
    <s v="2019-0334"/>
    <x v="243"/>
    <x v="281"/>
    <n v="1"/>
    <n v="50"/>
    <n v="50"/>
    <s v="D x E"/>
    <x v="0"/>
    <s v="CHALLAN!row 15308 'CANCEL'"/>
  </r>
  <r>
    <s v="GST"/>
    <n v="15294"/>
    <s v="15.04.18"/>
    <s v="2019-0334"/>
    <x v="248"/>
    <x v="236"/>
    <n v="2"/>
    <n v="50"/>
    <n v="100"/>
    <s v="D x E"/>
    <x v="0"/>
    <s v="CHALLAN!row 15308 'CANCEL'"/>
  </r>
  <r>
    <s v="GST"/>
    <n v="15296"/>
    <s v="15.04.18"/>
    <s v="2019-0334"/>
    <x v="91"/>
    <x v="580"/>
    <m/>
    <m/>
    <n v="2"/>
    <s v="Qty column"/>
    <x v="0"/>
    <s v="CHALLAN!row 15308 'CANCEL'"/>
  </r>
  <r>
    <s v="GST"/>
    <n v="15298"/>
    <s v="15.04.18"/>
    <s v="2019-0334"/>
    <x v="18"/>
    <x v="18"/>
    <n v="1"/>
    <n v="4"/>
    <n v="4"/>
    <s v="D x E"/>
    <x v="0"/>
    <s v="CHALLAN!row 15308 'CANCEL'"/>
  </r>
  <r>
    <s v="GST"/>
    <n v="15299"/>
    <s v="15.04.18"/>
    <s v="2019-0334"/>
    <x v="32"/>
    <x v="32"/>
    <n v="1"/>
    <n v="4"/>
    <n v="4"/>
    <s v="D x E"/>
    <x v="0"/>
    <s v="CHALLAN!row 15308 'CANCEL'"/>
  </r>
  <r>
    <s v="GST"/>
    <n v="15301"/>
    <s v="15.04.18"/>
    <s v="2019-0334"/>
    <x v="11"/>
    <x v="11"/>
    <n v="2"/>
    <n v="5"/>
    <n v="10"/>
    <s v="D x E"/>
    <x v="0"/>
    <s v="CHALLAN!row 15308 'CANCEL'"/>
  </r>
  <r>
    <s v="GST"/>
    <n v="15302"/>
    <s v="15.04.18"/>
    <s v="2019-0334"/>
    <x v="168"/>
    <x v="164"/>
    <m/>
    <m/>
    <n v="2"/>
    <s v="Qty column"/>
    <x v="0"/>
    <s v="CHALLAN!row 15308 'CANCEL'"/>
  </r>
  <r>
    <s v="GST"/>
    <n v="15303"/>
    <s v="15.04.18"/>
    <s v="2019-0334"/>
    <x v="368"/>
    <x v="358"/>
    <m/>
    <m/>
    <n v="2"/>
    <s v="Qty column"/>
    <x v="0"/>
    <s v="CHALLAN!row 15308 'CANCEL'"/>
  </r>
  <r>
    <s v="GST"/>
    <n v="15304"/>
    <s v="15.04.18"/>
    <s v="2019-0334"/>
    <x v="118"/>
    <x v="69"/>
    <n v="1"/>
    <n v="5"/>
    <n v="5"/>
    <s v="D x E"/>
    <x v="0"/>
    <s v="CHALLAN!row 15308 'CANCEL'"/>
  </r>
  <r>
    <s v="GST"/>
    <n v="15342"/>
    <s v="15.04.18"/>
    <s v="2019-0335"/>
    <x v="16"/>
    <x v="16"/>
    <n v="1"/>
    <n v="4"/>
    <n v="4"/>
    <s v="D x E"/>
    <x v="1"/>
    <s v=""/>
  </r>
  <r>
    <s v="GST"/>
    <n v="15343"/>
    <s v="15.04.18"/>
    <s v="2019-0335"/>
    <x v="18"/>
    <x v="18"/>
    <n v="1"/>
    <n v="4"/>
    <n v="4"/>
    <s v="D x E"/>
    <x v="1"/>
    <s v=""/>
  </r>
  <r>
    <s v="GST"/>
    <n v="15344"/>
    <s v="15.04.18"/>
    <s v="2019-0335"/>
    <x v="439"/>
    <x v="426"/>
    <m/>
    <m/>
    <n v="2"/>
    <s v="Qty column"/>
    <x v="1"/>
    <s v=""/>
  </r>
  <r>
    <s v="GST"/>
    <n v="15345"/>
    <s v="15.04.18"/>
    <s v="2019-0335"/>
    <x v="198"/>
    <x v="190"/>
    <n v="1"/>
    <n v="4"/>
    <n v="4"/>
    <s v="D x E"/>
    <x v="1"/>
    <s v=""/>
  </r>
  <r>
    <s v="GST"/>
    <n v="15346"/>
    <s v="15.04.18"/>
    <s v="2019-0335"/>
    <x v="19"/>
    <x v="19"/>
    <n v="1"/>
    <n v="4"/>
    <n v="4"/>
    <s v="D x E"/>
    <x v="1"/>
    <s v=""/>
  </r>
  <r>
    <s v="GST"/>
    <n v="15347"/>
    <s v="15.04.18"/>
    <s v="2019-0335"/>
    <x v="53"/>
    <x v="473"/>
    <n v="1"/>
    <n v="4"/>
    <n v="4"/>
    <s v="D x E"/>
    <x v="1"/>
    <s v=""/>
  </r>
  <r>
    <s v="GST"/>
    <n v="15348"/>
    <s v="15.04.18"/>
    <s v="2019-0335"/>
    <x v="259"/>
    <x v="245"/>
    <n v="1"/>
    <n v="4"/>
    <n v="4"/>
    <s v="D x E"/>
    <x v="1"/>
    <s v=""/>
  </r>
  <r>
    <s v="GST"/>
    <n v="15349"/>
    <s v="15.04.18"/>
    <s v="2019-0335"/>
    <x v="32"/>
    <x v="32"/>
    <n v="3"/>
    <n v="4"/>
    <n v="12"/>
    <s v="D x E"/>
    <x v="1"/>
    <s v=""/>
  </r>
  <r>
    <s v="GST"/>
    <n v="15350"/>
    <s v="15.04.18"/>
    <s v="2019-0335"/>
    <x v="61"/>
    <x v="58"/>
    <n v="2"/>
    <n v="4"/>
    <n v="8"/>
    <s v="D x E"/>
    <x v="1"/>
    <s v=""/>
  </r>
  <r>
    <s v="GST"/>
    <n v="15351"/>
    <s v="15.04.18"/>
    <s v="2019-0335"/>
    <x v="83"/>
    <x v="78"/>
    <n v="2"/>
    <n v="4"/>
    <n v="8"/>
    <s v="D x E"/>
    <x v="1"/>
    <s v=""/>
  </r>
  <r>
    <s v="GST"/>
    <n v="15352"/>
    <s v="15.04.18"/>
    <s v="2019-0335"/>
    <x v="260"/>
    <x v="246"/>
    <n v="1"/>
    <n v="4"/>
    <n v="4"/>
    <s v="D x E"/>
    <x v="1"/>
    <s v=""/>
  </r>
  <r>
    <s v="GST"/>
    <n v="15353"/>
    <s v="15.04.18"/>
    <s v="2019-0335"/>
    <x v="151"/>
    <x v="143"/>
    <n v="1"/>
    <n v="4"/>
    <n v="4"/>
    <s v="D x E"/>
    <x v="1"/>
    <s v=""/>
  </r>
  <r>
    <s v="GST"/>
    <n v="15354"/>
    <s v="15.04.18"/>
    <s v="2019-0335"/>
    <x v="21"/>
    <x v="21"/>
    <n v="1"/>
    <n v="4"/>
    <n v="4"/>
    <s v="D x E"/>
    <x v="1"/>
    <s v=""/>
  </r>
  <r>
    <s v="GST"/>
    <n v="15355"/>
    <s v="15.04.18"/>
    <s v="2019-0335"/>
    <x v="152"/>
    <x v="144"/>
    <n v="1"/>
    <n v="4"/>
    <n v="4"/>
    <s v="D x E"/>
    <x v="1"/>
    <s v=""/>
  </r>
  <r>
    <s v="GST"/>
    <n v="15357"/>
    <s v="15.04.18"/>
    <s v="2019-0335"/>
    <x v="193"/>
    <x v="186"/>
    <n v="1"/>
    <n v="5"/>
    <n v="5"/>
    <s v="D x E"/>
    <x v="1"/>
    <s v=""/>
  </r>
  <r>
    <s v="GST"/>
    <n v="15358"/>
    <s v="15.04.18"/>
    <s v="2019-0335"/>
    <x v="78"/>
    <x v="73"/>
    <n v="1"/>
    <n v="5"/>
    <n v="5"/>
    <s v="D x E"/>
    <x v="1"/>
    <s v=""/>
  </r>
  <r>
    <s v="GST"/>
    <n v="15359"/>
    <s v="15.04.18"/>
    <s v="2019-0335"/>
    <x v="238"/>
    <x v="227"/>
    <n v="1"/>
    <n v="5"/>
    <n v="5"/>
    <s v="D x E"/>
    <x v="1"/>
    <s v=""/>
  </r>
  <r>
    <s v="GST"/>
    <n v="15361"/>
    <s v="15.04.18"/>
    <s v="2019-0335"/>
    <x v="297"/>
    <x v="285"/>
    <n v="1"/>
    <n v="50"/>
    <n v="50"/>
    <s v="D x E"/>
    <x v="1"/>
    <s v=""/>
  </r>
  <r>
    <s v="GST"/>
    <n v="15362"/>
    <s v="15.04.18"/>
    <s v="2019-0335"/>
    <x v="87"/>
    <x v="535"/>
    <n v="1"/>
    <m/>
    <n v="25"/>
    <s v="Qty column"/>
    <x v="1"/>
    <s v=""/>
  </r>
  <r>
    <s v="GST"/>
    <n v="15363"/>
    <s v="15.04.18"/>
    <s v="2019-0335"/>
    <x v="300"/>
    <x v="289"/>
    <m/>
    <m/>
    <n v="25"/>
    <s v="Qty column"/>
    <x v="1"/>
    <s v=""/>
  </r>
  <r>
    <s v="GST"/>
    <n v="15364"/>
    <s v="15.04.18"/>
    <s v="2019-0335"/>
    <x v="302"/>
    <x v="291"/>
    <n v="1"/>
    <n v="50"/>
    <n v="50"/>
    <s v="D x E"/>
    <x v="1"/>
    <s v=""/>
  </r>
  <r>
    <s v="GST"/>
    <n v="15366"/>
    <s v="15.04.18"/>
    <s v="2019-0335"/>
    <x v="224"/>
    <x v="214"/>
    <m/>
    <m/>
    <n v="5"/>
    <s v="Qty column"/>
    <x v="1"/>
    <s v=""/>
  </r>
  <r>
    <s v="GST"/>
    <n v="15368"/>
    <s v="15.04.18"/>
    <s v="2019-0335"/>
    <x v="311"/>
    <x v="301"/>
    <m/>
    <m/>
    <n v="4"/>
    <s v="Qty column"/>
    <x v="1"/>
    <s v=""/>
  </r>
  <r>
    <s v="GST"/>
    <n v="15369"/>
    <s v="15.04.18"/>
    <s v="2019-0335"/>
    <x v="401"/>
    <x v="391"/>
    <m/>
    <m/>
    <n v="25"/>
    <s v="Qty column"/>
    <x v="1"/>
    <s v=""/>
  </r>
  <r>
    <s v="GST"/>
    <n v="15371"/>
    <s v="15.04.18"/>
    <s v="2019-0335"/>
    <x v="154"/>
    <x v="146"/>
    <n v="1"/>
    <n v="25"/>
    <n v="25"/>
    <s v="D x E"/>
    <x v="1"/>
    <s v=""/>
  </r>
  <r>
    <s v="GST"/>
    <n v="15372"/>
    <s v="15.04.18"/>
    <s v="2019-0335"/>
    <x v="45"/>
    <x v="45"/>
    <m/>
    <m/>
    <n v="10"/>
    <s v="Qty column"/>
    <x v="1"/>
    <s v=""/>
  </r>
  <r>
    <s v="GST"/>
    <n v="15374"/>
    <s v="15.04.18"/>
    <s v="2019-0335"/>
    <x v="310"/>
    <x v="300"/>
    <m/>
    <m/>
    <n v="20"/>
    <s v="Qty column"/>
    <x v="1"/>
    <s v=""/>
  </r>
  <r>
    <s v="GST"/>
    <n v="15376"/>
    <s v="15.04.18"/>
    <s v="2019-0335"/>
    <x v="358"/>
    <x v="347"/>
    <m/>
    <m/>
    <n v="25"/>
    <s v="Qty column"/>
    <x v="1"/>
    <s v=""/>
  </r>
  <r>
    <s v="GST"/>
    <n v="15378"/>
    <s v="15.04.18"/>
    <s v="2019-0335"/>
    <x v="690"/>
    <x v="633"/>
    <m/>
    <m/>
    <n v="5"/>
    <s v="Qty column"/>
    <x v="1"/>
    <s v=""/>
  </r>
  <r>
    <s v="GST"/>
    <n v="15380"/>
    <s v="15.04.18"/>
    <s v="2019-0335"/>
    <x v="691"/>
    <x v="357"/>
    <n v="1"/>
    <m/>
    <n v="1"/>
    <s v="Qty column"/>
    <x v="1"/>
    <s v=""/>
  </r>
  <r>
    <s v="GST"/>
    <n v="15382"/>
    <s v="15.04.18"/>
    <s v="2019-0335"/>
    <x v="113"/>
    <x v="107"/>
    <n v="1"/>
    <n v="6"/>
    <n v="6"/>
    <s v="D x E"/>
    <x v="1"/>
    <s v=""/>
  </r>
  <r>
    <s v="GST"/>
    <n v="15384"/>
    <s v="15.04.18"/>
    <s v="2019-0335"/>
    <x v="351"/>
    <x v="581"/>
    <m/>
    <m/>
    <n v="10"/>
    <s v="Qty column"/>
    <x v="1"/>
    <s v=""/>
  </r>
  <r>
    <s v="GST"/>
    <n v="15385"/>
    <s v="15.04.18"/>
    <s v="2019-0335"/>
    <x v="243"/>
    <x v="229"/>
    <m/>
    <m/>
    <n v="9"/>
    <s v="Qty column"/>
    <x v="1"/>
    <s v=""/>
  </r>
  <r>
    <s v="GST"/>
    <n v="15386"/>
    <s v="15.04.18"/>
    <s v="2019-0335"/>
    <x v="47"/>
    <x v="96"/>
    <m/>
    <m/>
    <n v="3"/>
    <s v="Qty column"/>
    <x v="1"/>
    <s v=""/>
  </r>
  <r>
    <s v="GST"/>
    <n v="15387"/>
    <s v="15.04.18"/>
    <s v="2019-0335"/>
    <x v="244"/>
    <x v="230"/>
    <n v="1"/>
    <m/>
    <n v="10"/>
    <s v="Qty column"/>
    <x v="1"/>
    <s v=""/>
  </r>
  <r>
    <s v="GST"/>
    <n v="15389"/>
    <s v="15.04.18"/>
    <s v="2019-0335"/>
    <x v="155"/>
    <x v="599"/>
    <n v="1"/>
    <m/>
    <n v="10"/>
    <s v="Qty column"/>
    <x v="1"/>
    <s v=""/>
  </r>
  <r>
    <s v="GST"/>
    <n v="15391"/>
    <s v="15.04.18"/>
    <s v="2019-0335"/>
    <x v="408"/>
    <x v="401"/>
    <n v="1"/>
    <n v="5"/>
    <n v="5"/>
    <s v="D x E"/>
    <x v="1"/>
    <s v=""/>
  </r>
  <r>
    <s v="GST"/>
    <n v="15393"/>
    <s v="15.04.18"/>
    <s v="2019-0335"/>
    <x v="152"/>
    <x v="144"/>
    <n v="1"/>
    <m/>
    <n v="1"/>
    <s v="Qty column"/>
    <x v="1"/>
    <s v=""/>
  </r>
  <r>
    <s v="GST"/>
    <n v="15395"/>
    <s v="15.04.18"/>
    <s v="2019-0335"/>
    <x v="362"/>
    <x v="354"/>
    <m/>
    <m/>
    <n v="2"/>
    <s v="Qty column"/>
    <x v="1"/>
    <s v=""/>
  </r>
  <r>
    <s v="GST"/>
    <n v="15424"/>
    <s v="15.04.19"/>
    <s v="2019-0336"/>
    <x v="136"/>
    <x v="276"/>
    <n v="1"/>
    <n v="8"/>
    <n v="8"/>
    <s v="D x E"/>
    <x v="1"/>
    <s v=""/>
  </r>
  <r>
    <s v="GST"/>
    <n v="15425"/>
    <s v="15.04.19"/>
    <s v="2019-0336"/>
    <x v="292"/>
    <x v="278"/>
    <n v="1"/>
    <n v="10"/>
    <n v="10"/>
    <s v="D x E"/>
    <x v="1"/>
    <s v=""/>
  </r>
  <r>
    <s v="GST"/>
    <n v="15426"/>
    <s v="15.04.19"/>
    <s v="2019-0336"/>
    <x v="91"/>
    <x v="154"/>
    <n v="1"/>
    <n v="10"/>
    <n v="10"/>
    <s v="D x E"/>
    <x v="1"/>
    <s v=""/>
  </r>
  <r>
    <s v="GST"/>
    <n v="15427"/>
    <s v="15.04.19"/>
    <s v="2019-0336"/>
    <x v="289"/>
    <x v="279"/>
    <n v="1"/>
    <n v="10"/>
    <n v="10"/>
    <s v="D x E"/>
    <x v="1"/>
    <s v=""/>
  </r>
  <r>
    <s v="GST"/>
    <n v="15428"/>
    <s v="15.04.19"/>
    <s v="2019-0336"/>
    <x v="47"/>
    <x v="127"/>
    <n v="1"/>
    <n v="10"/>
    <n v="10"/>
    <s v="D x E"/>
    <x v="1"/>
    <s v=""/>
  </r>
  <r>
    <s v="GST"/>
    <n v="15429"/>
    <s v="15.04.19"/>
    <s v="2019-0336"/>
    <x v="293"/>
    <x v="233"/>
    <n v="1"/>
    <n v="10"/>
    <n v="10"/>
    <s v="D x E"/>
    <x v="1"/>
    <s v=""/>
  </r>
  <r>
    <s v="GST"/>
    <n v="15432"/>
    <s v="15.04.19"/>
    <s v="2019-0336"/>
    <x v="66"/>
    <x v="62"/>
    <n v="1"/>
    <n v="5"/>
    <n v="5"/>
    <s v="D x E"/>
    <x v="1"/>
    <s v=""/>
  </r>
  <r>
    <s v="GST"/>
    <n v="15433"/>
    <s v="15.04.19"/>
    <s v="2019-0336"/>
    <x v="67"/>
    <x v="63"/>
    <n v="1"/>
    <n v="5"/>
    <n v="5"/>
    <s v="D x E"/>
    <x v="1"/>
    <s v=""/>
  </r>
  <r>
    <s v="GST"/>
    <n v="15434"/>
    <s v="15.04.19"/>
    <s v="2019-0336"/>
    <x v="336"/>
    <x v="324"/>
    <n v="1"/>
    <n v="5"/>
    <n v="5"/>
    <s v="D x E"/>
    <x v="1"/>
    <s v=""/>
  </r>
  <r>
    <s v="GST"/>
    <n v="15435"/>
    <s v="15.04.19"/>
    <s v="2019-0336"/>
    <x v="169"/>
    <x v="43"/>
    <n v="2"/>
    <n v="5"/>
    <n v="10"/>
    <s v="D x E"/>
    <x v="1"/>
    <s v=""/>
  </r>
  <r>
    <s v="GST"/>
    <n v="15437"/>
    <s v="15.04.19"/>
    <s v="2019-0336"/>
    <x v="376"/>
    <x v="369"/>
    <n v="1"/>
    <n v="5"/>
    <n v="5"/>
    <s v="D x E"/>
    <x v="1"/>
    <s v=""/>
  </r>
  <r>
    <s v="GST"/>
    <n v="15438"/>
    <s v="15.04.19"/>
    <s v="2019-0336"/>
    <x v="79"/>
    <x v="74"/>
    <n v="2"/>
    <n v="5"/>
    <n v="10"/>
    <s v="D x E"/>
    <x v="1"/>
    <s v=""/>
  </r>
  <r>
    <s v="GST"/>
    <n v="15439"/>
    <s v="15.04.19"/>
    <s v="2019-0336"/>
    <x v="282"/>
    <x v="264"/>
    <n v="1"/>
    <n v="5"/>
    <n v="5"/>
    <s v="D x E"/>
    <x v="1"/>
    <s v=""/>
  </r>
  <r>
    <s v="GST"/>
    <n v="15440"/>
    <s v="15.04.19"/>
    <s v="2019-0336"/>
    <x v="268"/>
    <x v="253"/>
    <n v="1"/>
    <n v="5"/>
    <n v="5"/>
    <s v="D x E"/>
    <x v="1"/>
    <s v=""/>
  </r>
  <r>
    <s v="GST"/>
    <n v="15443"/>
    <s v="15.04.19"/>
    <s v="2019-0336"/>
    <x v="334"/>
    <x v="322"/>
    <n v="1"/>
    <n v="10"/>
    <n v="10"/>
    <s v="D x E"/>
    <x v="1"/>
    <s v=""/>
  </r>
  <r>
    <s v="GST"/>
    <n v="15445"/>
    <s v="15.04.19"/>
    <s v="2019-0336"/>
    <x v="227"/>
    <x v="217"/>
    <n v="1"/>
    <n v="4"/>
    <n v="4"/>
    <s v="D x E"/>
    <x v="1"/>
    <s v=""/>
  </r>
  <r>
    <s v="GST"/>
    <n v="15446"/>
    <s v="15.04.19"/>
    <s v="2019-0336"/>
    <x v="16"/>
    <x v="16"/>
    <n v="2"/>
    <n v="4"/>
    <n v="8"/>
    <s v="D x E"/>
    <x v="1"/>
    <s v=""/>
  </r>
  <r>
    <s v="GST"/>
    <n v="15447"/>
    <s v="15.04.19"/>
    <s v="2019-0336"/>
    <x v="17"/>
    <x v="17"/>
    <n v="2"/>
    <n v="4"/>
    <n v="8"/>
    <s v="D x E"/>
    <x v="1"/>
    <s v=""/>
  </r>
  <r>
    <s v="GST"/>
    <n v="15448"/>
    <s v="15.04.19"/>
    <s v="2019-0336"/>
    <x v="182"/>
    <x v="176"/>
    <n v="1"/>
    <n v="4"/>
    <n v="4"/>
    <s v="D x E"/>
    <x v="1"/>
    <s v=""/>
  </r>
  <r>
    <s v="GST"/>
    <n v="15449"/>
    <s v="15.04.19"/>
    <s v="2019-0336"/>
    <x v="454"/>
    <x v="453"/>
    <n v="1"/>
    <n v="4"/>
    <n v="4"/>
    <s v="D x E"/>
    <x v="1"/>
    <s v=""/>
  </r>
  <r>
    <s v="GST"/>
    <n v="15450"/>
    <s v="15.04.19"/>
    <s v="2019-0336"/>
    <x v="199"/>
    <x v="191"/>
    <n v="1"/>
    <n v="4"/>
    <n v="4"/>
    <s v="D x E"/>
    <x v="1"/>
    <s v=""/>
  </r>
  <r>
    <s v="GST"/>
    <n v="15451"/>
    <s v="15.04.19"/>
    <s v="2019-0336"/>
    <x v="184"/>
    <x v="177"/>
    <n v="2"/>
    <n v="4"/>
    <n v="8"/>
    <s v="D x E"/>
    <x v="1"/>
    <s v=""/>
  </r>
  <r>
    <s v="GST"/>
    <n v="15452"/>
    <s v="15.04.19"/>
    <s v="2019-0336"/>
    <x v="25"/>
    <x v="25"/>
    <n v="2"/>
    <n v="4"/>
    <n v="8"/>
    <s v="D x E"/>
    <x v="1"/>
    <s v=""/>
  </r>
  <r>
    <s v="GST"/>
    <n v="15453"/>
    <s v="15.04.19"/>
    <s v="2019-0336"/>
    <x v="29"/>
    <x v="29"/>
    <n v="2"/>
    <n v="4"/>
    <n v="8"/>
    <s v="D x E"/>
    <x v="1"/>
    <s v=""/>
  </r>
  <r>
    <s v="GST"/>
    <n v="15454"/>
    <s v="15.04.19"/>
    <s v="2019-0336"/>
    <x v="60"/>
    <x v="57"/>
    <n v="2"/>
    <n v="4"/>
    <n v="8"/>
    <s v="D x E"/>
    <x v="1"/>
    <s v=""/>
  </r>
  <r>
    <s v="GST"/>
    <n v="15455"/>
    <s v="15.04.19"/>
    <s v="2019-0336"/>
    <x v="187"/>
    <x v="181"/>
    <n v="1"/>
    <n v="4"/>
    <n v="4"/>
    <s v="D x E"/>
    <x v="1"/>
    <s v=""/>
  </r>
  <r>
    <s v="GST"/>
    <n v="15456"/>
    <s v="15.04.19"/>
    <s v="2019-0336"/>
    <x v="190"/>
    <x v="184"/>
    <n v="1"/>
    <n v="4"/>
    <n v="4"/>
    <s v="D x E"/>
    <x v="1"/>
    <s v=""/>
  </r>
  <r>
    <s v="GST"/>
    <n v="15457"/>
    <s v="15.04.19"/>
    <s v="2019-0336"/>
    <x v="32"/>
    <x v="32"/>
    <n v="1"/>
    <n v="4"/>
    <n v="4"/>
    <s v="D x E"/>
    <x v="1"/>
    <s v=""/>
  </r>
  <r>
    <s v="GST"/>
    <n v="15458"/>
    <s v="15.04.19"/>
    <s v="2019-0336"/>
    <x v="92"/>
    <x v="84"/>
    <n v="1"/>
    <n v="4"/>
    <n v="4"/>
    <s v="D x E"/>
    <x v="1"/>
    <s v=""/>
  </r>
  <r>
    <s v="GST"/>
    <n v="15459"/>
    <s v="15.04.19"/>
    <s v="2019-0336"/>
    <x v="643"/>
    <x v="406"/>
    <m/>
    <m/>
    <n v="1"/>
    <s v="Qty column"/>
    <x v="1"/>
    <s v=""/>
  </r>
  <r>
    <s v="GST"/>
    <n v="15461"/>
    <s v="15.04.19"/>
    <s v="2019-0336"/>
    <x v="692"/>
    <x v="55"/>
    <m/>
    <m/>
    <n v="10"/>
    <s v="Qty column"/>
    <x v="1"/>
    <s v=""/>
  </r>
  <r>
    <s v="GST"/>
    <n v="15489"/>
    <s v="16.04.19"/>
    <s v="2019-0337"/>
    <x v="107"/>
    <x v="101"/>
    <n v="5"/>
    <n v="10"/>
    <n v="50"/>
    <s v="D x E"/>
    <x v="1"/>
    <s v=""/>
  </r>
  <r>
    <s v="GST"/>
    <n v="15490"/>
    <s v="16.04.19"/>
    <s v="2019-0337"/>
    <x v="334"/>
    <x v="322"/>
    <n v="2"/>
    <n v="10"/>
    <n v="20"/>
    <s v="D x E"/>
    <x v="1"/>
    <s v=""/>
  </r>
  <r>
    <s v="GST"/>
    <n v="15492"/>
    <s v="16.04.19"/>
    <s v="2019-0337"/>
    <x v="2"/>
    <x v="2"/>
    <n v="2"/>
    <n v="5"/>
    <n v="10"/>
    <s v="D x E"/>
    <x v="1"/>
    <s v=""/>
  </r>
  <r>
    <s v="GST"/>
    <n v="15526"/>
    <s v="16.04.19"/>
    <s v="2019-0338"/>
    <x v="212"/>
    <x v="205"/>
    <m/>
    <m/>
    <n v="20"/>
    <s v="Qty column"/>
    <x v="1"/>
    <s v=""/>
  </r>
  <r>
    <s v="GST"/>
    <n v="15565"/>
    <s v="16.4.19"/>
    <s v="2019-0339"/>
    <x v="32"/>
    <x v="32"/>
    <n v="1"/>
    <n v="2"/>
    <n v="2"/>
    <s v="D x E"/>
    <x v="1"/>
    <s v=""/>
  </r>
  <r>
    <s v="GST"/>
    <n v="15567"/>
    <s v="16.4.19"/>
    <s v="2019-0339"/>
    <x v="601"/>
    <x v="572"/>
    <n v="1"/>
    <n v="25"/>
    <n v="25"/>
    <s v="D x E"/>
    <x v="1"/>
    <s v=""/>
  </r>
  <r>
    <s v="GST"/>
    <n v="15568"/>
    <s v="16.4.19"/>
    <s v="2019-0339"/>
    <x v="693"/>
    <x v="55"/>
    <n v="3"/>
    <m/>
    <n v="0"/>
    <s v="Qty column"/>
    <x v="1"/>
    <s v=""/>
  </r>
  <r>
    <s v="GST"/>
    <n v="15569"/>
    <s v="16.4.19"/>
    <s v="2019-0339"/>
    <x v="328"/>
    <x v="55"/>
    <m/>
    <n v="10"/>
    <n v="10"/>
    <s v="Qty column"/>
    <x v="1"/>
    <s v=""/>
  </r>
  <r>
    <s v="GST"/>
    <n v="15571"/>
    <s v="16.4.19"/>
    <s v="2019-0339"/>
    <x v="280"/>
    <x v="262"/>
    <m/>
    <n v="3"/>
    <n v="3"/>
    <s v="Qty column"/>
    <x v="1"/>
    <s v=""/>
  </r>
  <r>
    <s v="GST"/>
    <n v="15572"/>
    <s v="16.4.19"/>
    <s v="2019-0339"/>
    <x v="75"/>
    <x v="70"/>
    <m/>
    <n v="2"/>
    <n v="2"/>
    <s v="Qty column"/>
    <x v="1"/>
    <s v=""/>
  </r>
  <r>
    <s v="GST"/>
    <n v="15574"/>
    <s v="16.4.19"/>
    <s v="2019-0339"/>
    <x v="95"/>
    <x v="87"/>
    <m/>
    <n v="10"/>
    <n v="10"/>
    <s v="Qty column"/>
    <x v="1"/>
    <s v=""/>
  </r>
  <r>
    <s v="GST"/>
    <n v="15576"/>
    <s v="16.4.19"/>
    <s v="2019-0339"/>
    <x v="141"/>
    <x v="215"/>
    <m/>
    <n v="2"/>
    <n v="2"/>
    <s v="Qty column"/>
    <x v="1"/>
    <s v=""/>
  </r>
  <r>
    <s v="GST"/>
    <n v="15577"/>
    <s v="16.4.19"/>
    <s v="2019-0339"/>
    <x v="47"/>
    <x v="127"/>
    <m/>
    <n v="1"/>
    <n v="1"/>
    <s v="Qty column"/>
    <x v="1"/>
    <s v=""/>
  </r>
  <r>
    <s v="GST"/>
    <n v="15578"/>
    <s v="16.4.19"/>
    <s v="2019-0339"/>
    <x v="254"/>
    <x v="240"/>
    <m/>
    <n v="2"/>
    <n v="2"/>
    <s v="Qty column"/>
    <x v="1"/>
    <s v=""/>
  </r>
  <r>
    <s v="GST"/>
    <n v="15579"/>
    <s v="16.4.19"/>
    <s v="2019-0339"/>
    <x v="245"/>
    <x v="234"/>
    <m/>
    <n v="2"/>
    <n v="2"/>
    <s v="Qty column"/>
    <x v="1"/>
    <s v=""/>
  </r>
  <r>
    <s v="GST"/>
    <n v="15580"/>
    <s v="16.4.19"/>
    <s v="2019-0339"/>
    <x v="132"/>
    <x v="125"/>
    <m/>
    <n v="2"/>
    <n v="2"/>
    <s v="Qty column"/>
    <x v="1"/>
    <s v=""/>
  </r>
  <r>
    <s v="GST"/>
    <n v="15581"/>
    <s v="16.4.19"/>
    <s v="2019-0339"/>
    <x v="133"/>
    <x v="126"/>
    <m/>
    <n v="3"/>
    <n v="3"/>
    <s v="Qty column"/>
    <x v="1"/>
    <s v=""/>
  </r>
  <r>
    <s v="GST"/>
    <n v="15608"/>
    <s v="16.04.19"/>
    <s v="2019-0340"/>
    <x v="264"/>
    <x v="310"/>
    <n v="1"/>
    <n v="5"/>
    <n v="5"/>
    <s v="D x E"/>
    <x v="1"/>
    <s v=""/>
  </r>
  <r>
    <s v="GST"/>
    <n v="15609"/>
    <s v="16.04.19"/>
    <s v="2019-0340"/>
    <x v="91"/>
    <x v="231"/>
    <m/>
    <n v="10"/>
    <n v="10"/>
    <s v="Qty column"/>
    <x v="1"/>
    <s v=""/>
  </r>
  <r>
    <s v="GST"/>
    <n v="15611"/>
    <s v="16.04.19"/>
    <s v="2019-0340"/>
    <x v="362"/>
    <x v="429"/>
    <m/>
    <n v="5"/>
    <n v="5"/>
    <s v="Qty column"/>
    <x v="1"/>
    <s v=""/>
  </r>
  <r>
    <s v="GST"/>
    <n v="15612"/>
    <s v="16.04.19"/>
    <s v="2019-0340"/>
    <x v="206"/>
    <x v="349"/>
    <m/>
    <n v="5"/>
    <n v="5"/>
    <s v="Qty column"/>
    <x v="1"/>
    <s v=""/>
  </r>
  <r>
    <s v="GST"/>
    <n v="15617"/>
    <s v="16.04.19"/>
    <s v="2019-0340"/>
    <x v="47"/>
    <x v="127"/>
    <n v="1"/>
    <n v="10"/>
    <n v="10"/>
    <s v="D x E"/>
    <x v="1"/>
    <s v=""/>
  </r>
  <r>
    <s v="GST"/>
    <n v="15618"/>
    <s v="16.04.19"/>
    <s v="2019-0340"/>
    <x v="19"/>
    <x v="122"/>
    <m/>
    <n v="6"/>
    <n v="6"/>
    <s v="Qty column"/>
    <x v="1"/>
    <s v=""/>
  </r>
  <r>
    <s v="GST"/>
    <n v="15620"/>
    <s v="16.04.19"/>
    <s v="2019-0340"/>
    <x v="252"/>
    <x v="238"/>
    <n v="1"/>
    <n v="3"/>
    <n v="3"/>
    <s v="D x E"/>
    <x v="1"/>
    <s v=""/>
  </r>
  <r>
    <s v="GST"/>
    <n v="15621"/>
    <s v="16.04.19"/>
    <s v="2019-0340"/>
    <x v="113"/>
    <x v="107"/>
    <m/>
    <n v="2"/>
    <n v="2"/>
    <s v="Qty column"/>
    <x v="1"/>
    <s v=""/>
  </r>
  <r>
    <s v="GST"/>
    <n v="15623"/>
    <s v="16.04.19"/>
    <s v="2019-0340"/>
    <x v="140"/>
    <x v="134"/>
    <n v="1"/>
    <n v="1"/>
    <n v="1"/>
    <s v="D x E"/>
    <x v="1"/>
    <s v=""/>
  </r>
  <r>
    <s v="GST"/>
    <n v="15626"/>
    <s v="16.04.19"/>
    <s v="2019-0340"/>
    <x v="336"/>
    <x v="324"/>
    <n v="2"/>
    <n v="1"/>
    <n v="2"/>
    <s v="D x E"/>
    <x v="1"/>
    <s v=""/>
  </r>
  <r>
    <s v="GST"/>
    <n v="15629"/>
    <s v="16.04.19"/>
    <s v="2019-0340"/>
    <x v="279"/>
    <x v="6"/>
    <m/>
    <n v="2"/>
    <n v="2"/>
    <s v="Qty column"/>
    <x v="1"/>
    <s v=""/>
  </r>
  <r>
    <s v="GST"/>
    <n v="15630"/>
    <s v="16.04.19"/>
    <s v="2019-0340"/>
    <x v="6"/>
    <x v="6"/>
    <m/>
    <n v="2"/>
    <n v="2"/>
    <s v="Qty column"/>
    <x v="1"/>
    <s v=""/>
  </r>
  <r>
    <s v="GST"/>
    <n v="15631"/>
    <s v="16.04.19"/>
    <s v="2019-0340"/>
    <x v="74"/>
    <x v="69"/>
    <m/>
    <n v="2"/>
    <n v="2"/>
    <s v="Qty column"/>
    <x v="1"/>
    <s v=""/>
  </r>
  <r>
    <s v="GST"/>
    <n v="15632"/>
    <s v="16.04.19"/>
    <s v="2019-0340"/>
    <x v="12"/>
    <x v="12"/>
    <m/>
    <n v="1"/>
    <n v="1"/>
    <s v="Qty column"/>
    <x v="1"/>
    <s v=""/>
  </r>
  <r>
    <s v="GST"/>
    <n v="15633"/>
    <s v="16.04.19"/>
    <s v="2019-0340"/>
    <x v="580"/>
    <x v="551"/>
    <m/>
    <n v="1"/>
    <n v="1"/>
    <s v="Qty column"/>
    <x v="1"/>
    <s v=""/>
  </r>
  <r>
    <s v="GST"/>
    <n v="15634"/>
    <s v="16.04.19"/>
    <s v="2019-0340"/>
    <x v="108"/>
    <x v="102"/>
    <m/>
    <n v="1"/>
    <n v="1"/>
    <s v="Qty column"/>
    <x v="1"/>
    <s v=""/>
  </r>
  <r>
    <s v="GST"/>
    <n v="15635"/>
    <s v="16.04.19"/>
    <s v="2019-0340"/>
    <x v="403"/>
    <x v="396"/>
    <m/>
    <n v="1"/>
    <n v="1"/>
    <s v="Qty column"/>
    <x v="1"/>
    <s v=""/>
  </r>
  <r>
    <s v="GST"/>
    <n v="15640"/>
    <s v="16.04.19"/>
    <s v="2019-0340"/>
    <x v="112"/>
    <x v="85"/>
    <m/>
    <n v="3"/>
    <n v="3"/>
    <s v="Qty column"/>
    <x v="1"/>
    <s v=""/>
  </r>
  <r>
    <s v="GST"/>
    <n v="15641"/>
    <s v="16.04.19"/>
    <s v="2019-0340"/>
    <x v="172"/>
    <x v="615"/>
    <m/>
    <n v="2"/>
    <n v="2"/>
    <s v="Qty column"/>
    <x v="1"/>
    <s v=""/>
  </r>
  <r>
    <s v="GST"/>
    <n v="15642"/>
    <s v="16.04.19"/>
    <s v="2019-0340"/>
    <x v="182"/>
    <x v="607"/>
    <m/>
    <n v="2"/>
    <n v="2"/>
    <s v="Qty column"/>
    <x v="1"/>
    <s v=""/>
  </r>
  <r>
    <s v="GST"/>
    <n v="15643"/>
    <s v="16.04.19"/>
    <s v="2019-0340"/>
    <x v="654"/>
    <x v="390"/>
    <m/>
    <n v="2"/>
    <n v="2"/>
    <s v="Qty column"/>
    <x v="1"/>
    <s v=""/>
  </r>
  <r>
    <s v="GST"/>
    <n v="15669"/>
    <s v="16.04.19"/>
    <s v="2019-0341"/>
    <x v="681"/>
    <x v="344"/>
    <n v="1"/>
    <n v="4"/>
    <n v="4"/>
    <s v="D x E"/>
    <x v="0"/>
    <s v="CHALLAN!row 15679 'cancel'"/>
  </r>
  <r>
    <s v="GST"/>
    <n v="15670"/>
    <s v="16.04.19"/>
    <s v="2019-0341"/>
    <x v="689"/>
    <x v="406"/>
    <n v="2"/>
    <n v="4"/>
    <n v="8"/>
    <s v="D x E"/>
    <x v="0"/>
    <s v="CHALLAN!row 15679 'cancel'"/>
  </r>
  <r>
    <s v="GST"/>
    <n v="15703"/>
    <s v="16.04.19"/>
    <s v="2019-0342"/>
    <x v="78"/>
    <x v="73"/>
    <m/>
    <m/>
    <n v="1"/>
    <s v="Qty column"/>
    <x v="0"/>
    <s v="CHALLAN!row 15713 'cancel'"/>
  </r>
  <r>
    <s v="GST"/>
    <n v="15704"/>
    <s v="16.04.19"/>
    <s v="2019-0342"/>
    <x v="391"/>
    <x v="258"/>
    <m/>
    <m/>
    <n v="1"/>
    <s v="Qty column"/>
    <x v="0"/>
    <s v="CHALLAN!row 15713 'cancel'"/>
  </r>
  <r>
    <s v="GST"/>
    <n v="15705"/>
    <s v="16.04.19"/>
    <s v="2019-0342"/>
    <x v="564"/>
    <x v="6"/>
    <m/>
    <m/>
    <n v="2"/>
    <s v="Qty column"/>
    <x v="0"/>
    <s v="CHALLAN!row 15713 'cancel'"/>
  </r>
  <r>
    <s v="GST"/>
    <n v="15706"/>
    <s v="16.04.19"/>
    <s v="2019-0342"/>
    <x v="283"/>
    <x v="74"/>
    <m/>
    <m/>
    <n v="1"/>
    <s v="Qty column"/>
    <x v="0"/>
    <s v="CHALLAN!row 15713 'cancel'"/>
  </r>
  <r>
    <s v="GST"/>
    <n v="15739"/>
    <s v="16.04.19"/>
    <s v="2019-0343"/>
    <x v="393"/>
    <x v="6"/>
    <n v="1"/>
    <n v="5"/>
    <n v="5"/>
    <s v="D x E"/>
    <x v="1"/>
    <s v=""/>
  </r>
  <r>
    <s v="GST"/>
    <n v="15740"/>
    <s v="16.04.19"/>
    <s v="2019-0343"/>
    <x v="192"/>
    <x v="185"/>
    <n v="1"/>
    <n v="5"/>
    <n v="5"/>
    <s v="D x E"/>
    <x v="1"/>
    <s v=""/>
  </r>
  <r>
    <s v="GST"/>
    <n v="15741"/>
    <s v="16.04.19"/>
    <s v="2019-0343"/>
    <x v="72"/>
    <x v="67"/>
    <n v="1"/>
    <n v="5"/>
    <n v="5"/>
    <s v="D x E"/>
    <x v="1"/>
    <s v=""/>
  </r>
  <r>
    <s v="GST"/>
    <n v="15743"/>
    <s v="16.04.19"/>
    <s v="2019-0343"/>
    <x v="102"/>
    <x v="413"/>
    <n v="1"/>
    <n v="30"/>
    <n v="30"/>
    <s v="D x E"/>
    <x v="1"/>
    <s v=""/>
  </r>
  <r>
    <s v="GST"/>
    <n v="15745"/>
    <s v="16.04.19"/>
    <s v="2019-0343"/>
    <x v="107"/>
    <x v="101"/>
    <n v="1"/>
    <n v="10"/>
    <n v="10"/>
    <s v="D x E"/>
    <x v="1"/>
    <s v=""/>
  </r>
  <r>
    <s v="GST"/>
    <n v="15746"/>
    <s v="16.04.19"/>
    <s v="2019-0343"/>
    <x v="334"/>
    <x v="322"/>
    <n v="1"/>
    <n v="10"/>
    <n v="10"/>
    <s v="D x E"/>
    <x v="1"/>
    <s v=""/>
  </r>
  <r>
    <s v="GST"/>
    <n v="15775"/>
    <s v="16.04.19"/>
    <s v="2019-0344"/>
    <x v="89"/>
    <x v="22"/>
    <n v="1"/>
    <n v="50"/>
    <n v="50"/>
    <s v="D x E"/>
    <x v="0"/>
    <s v="CHALLAN!row 15783 'CANCEL'"/>
  </r>
  <r>
    <s v="GST"/>
    <n v="15776"/>
    <s v="16.04.19"/>
    <s v="2019-0344"/>
    <x v="90"/>
    <x v="22"/>
    <n v="1"/>
    <n v="50"/>
    <n v="50"/>
    <s v="D x E"/>
    <x v="0"/>
    <s v="CHALLAN!row 15783 'CANCEL'"/>
  </r>
  <r>
    <s v="GST"/>
    <n v="15811"/>
    <s v="16.04.19"/>
    <s v="2019-0345"/>
    <x v="70"/>
    <x v="66"/>
    <n v="1"/>
    <n v="5"/>
    <n v="5"/>
    <s v="D x E"/>
    <x v="1"/>
    <s v=""/>
  </r>
  <r>
    <s v="GST"/>
    <n v="15850"/>
    <s v="16.04.19"/>
    <s v="2019-0346"/>
    <x v="694"/>
    <x v="634"/>
    <m/>
    <m/>
    <n v="213"/>
    <s v="Qty column"/>
    <x v="0"/>
    <s v="CHALLAN!row 15858 'CANCEL'"/>
  </r>
  <r>
    <s v="GST"/>
    <n v="15887"/>
    <s v="16.04.19"/>
    <s v="2019-0347"/>
    <x v="357"/>
    <x v="344"/>
    <n v="1"/>
    <n v="4"/>
    <n v="4"/>
    <s v="D x E"/>
    <x v="0"/>
    <s v="CHALLAN!row 15899 'CANCEL'"/>
  </r>
  <r>
    <s v="GST"/>
    <n v="15889"/>
    <s v="16.04.19"/>
    <s v="2019-0347"/>
    <x v="53"/>
    <x v="473"/>
    <n v="1"/>
    <n v="4"/>
    <n v="4"/>
    <s v="D x E"/>
    <x v="0"/>
    <s v="CHALLAN!row 15899 'CANCEL'"/>
  </r>
  <r>
    <s v="GST"/>
    <n v="15890"/>
    <s v="16.04.19"/>
    <s v="2019-0347"/>
    <x v="19"/>
    <x v="19"/>
    <n v="1"/>
    <n v="4"/>
    <n v="4"/>
    <s v="D x E"/>
    <x v="0"/>
    <s v="CHALLAN!row 15899 'CANCEL'"/>
  </r>
  <r>
    <s v="GST"/>
    <n v="15891"/>
    <s v="16.04.19"/>
    <s v="2019-0347"/>
    <x v="32"/>
    <x v="32"/>
    <n v="1"/>
    <n v="4"/>
    <n v="4"/>
    <s v="D x E"/>
    <x v="0"/>
    <s v="CHALLAN!row 15899 'CANCEL'"/>
  </r>
  <r>
    <s v="GST"/>
    <n v="15892"/>
    <s v="16.04.19"/>
    <s v="2019-0347"/>
    <x v="16"/>
    <x v="16"/>
    <n v="1"/>
    <n v="4"/>
    <n v="4"/>
    <s v="D x E"/>
    <x v="0"/>
    <s v="CHALLAN!row 15899 'CANCEL'"/>
  </r>
  <r>
    <s v="GST"/>
    <n v="15893"/>
    <s v="16.04.19"/>
    <s v="2019-0347"/>
    <x v="189"/>
    <x v="183"/>
    <n v="1"/>
    <n v="4"/>
    <n v="4"/>
    <s v="D x E"/>
    <x v="0"/>
    <s v="CHALLAN!row 15899 'CANCEL'"/>
  </r>
  <r>
    <s v="GST"/>
    <n v="15895"/>
    <s v="16.04.19"/>
    <s v="2019-0347"/>
    <x v="175"/>
    <x v="171"/>
    <n v="1"/>
    <m/>
    <n v="250"/>
    <s v="Qty column"/>
    <x v="0"/>
    <s v="CHALLAN!row 15899 'CANCEL'"/>
  </r>
  <r>
    <s v="GST"/>
    <n v="15896"/>
    <s v="16.04.19"/>
    <s v="2019-0347"/>
    <x v="89"/>
    <x v="22"/>
    <n v="1"/>
    <m/>
    <n v="50"/>
    <s v="Qty column"/>
    <x v="0"/>
    <s v="CHALLAN!row 15899 'CANCEL'"/>
  </r>
  <r>
    <s v="GST"/>
    <n v="15897"/>
    <s v="16.04.19"/>
    <s v="2019-0347"/>
    <x v="90"/>
    <x v="22"/>
    <n v="1"/>
    <m/>
    <n v="50"/>
    <s v="Qty column"/>
    <x v="0"/>
    <s v="CHALLAN!row 15899 'CANCEL'"/>
  </r>
  <r>
    <s v="GST"/>
    <n v="15926"/>
    <s v="16.04.19"/>
    <s v="2019-0348"/>
    <x v="181"/>
    <x v="303"/>
    <n v="1"/>
    <n v="5"/>
    <n v="5"/>
    <s v="D x E"/>
    <x v="1"/>
    <s v=""/>
  </r>
  <r>
    <s v="GST"/>
    <n v="15928"/>
    <s v="16.04.19"/>
    <s v="2019-0348"/>
    <x v="227"/>
    <x v="217"/>
    <n v="1"/>
    <n v="4"/>
    <n v="4"/>
    <s v="D x E"/>
    <x v="1"/>
    <s v=""/>
  </r>
  <r>
    <s v="GST"/>
    <n v="15929"/>
    <s v="16.04.19"/>
    <s v="2019-0348"/>
    <x v="198"/>
    <x v="190"/>
    <n v="1"/>
    <n v="4"/>
    <n v="4"/>
    <s v="D x E"/>
    <x v="1"/>
    <s v=""/>
  </r>
  <r>
    <s v="GST"/>
    <n v="15930"/>
    <s v="16.04.19"/>
    <s v="2019-0348"/>
    <x v="82"/>
    <x v="77"/>
    <n v="1"/>
    <n v="4"/>
    <n v="4"/>
    <s v="D x E"/>
    <x v="1"/>
    <s v=""/>
  </r>
  <r>
    <s v="GST"/>
    <n v="15932"/>
    <s v="16.04.19"/>
    <s v="2019-0348"/>
    <x v="293"/>
    <x v="233"/>
    <n v="1"/>
    <n v="10"/>
    <n v="10"/>
    <s v="D x E"/>
    <x v="1"/>
    <s v=""/>
  </r>
  <r>
    <s v="GST"/>
    <n v="15933"/>
    <s v="16.04.19"/>
    <s v="2019-0348"/>
    <x v="99"/>
    <x v="153"/>
    <n v="1"/>
    <n v="10"/>
    <n v="10"/>
    <s v="D x E"/>
    <x v="1"/>
    <s v=""/>
  </r>
  <r>
    <s v="GST"/>
    <n v="15934"/>
    <s v="16.04.19"/>
    <s v="2019-0348"/>
    <x v="245"/>
    <x v="234"/>
    <n v="1"/>
    <n v="10"/>
    <n v="10"/>
    <s v="D x E"/>
    <x v="1"/>
    <s v=""/>
  </r>
  <r>
    <s v="GST"/>
    <n v="15935"/>
    <s v="16.04.19"/>
    <s v="2019-0348"/>
    <x v="122"/>
    <x v="116"/>
    <n v="1"/>
    <n v="10"/>
    <n v="10"/>
    <s v="D x E"/>
    <x v="1"/>
    <s v=""/>
  </r>
  <r>
    <s v="GST"/>
    <n v="15963"/>
    <s v="16.04.19"/>
    <s v="2019-0349"/>
    <x v="91"/>
    <x v="231"/>
    <m/>
    <m/>
    <n v="2"/>
    <s v="Qty column"/>
    <x v="1"/>
    <s v=""/>
  </r>
  <r>
    <s v="GST"/>
    <n v="15964"/>
    <s v="16.04.19"/>
    <s v="2019-0349"/>
    <x v="363"/>
    <x v="349"/>
    <m/>
    <m/>
    <n v="2"/>
    <s v="Qty column"/>
    <x v="1"/>
    <s v=""/>
  </r>
  <r>
    <s v="GST"/>
    <n v="15965"/>
    <s v="16.04.19"/>
    <s v="2019-0349"/>
    <x v="132"/>
    <x v="628"/>
    <m/>
    <m/>
    <n v="2"/>
    <s v="Qty column"/>
    <x v="1"/>
    <s v=""/>
  </r>
  <r>
    <s v="GST"/>
    <n v="15966"/>
    <s v="16.04.19"/>
    <s v="2019-0349"/>
    <x v="265"/>
    <x v="635"/>
    <m/>
    <m/>
    <n v="2"/>
    <s v="Qty column"/>
    <x v="1"/>
    <s v=""/>
  </r>
  <r>
    <s v="GST"/>
    <n v="15967"/>
    <s v="16.04.19"/>
    <s v="2019-0349"/>
    <x v="62"/>
    <x v="59"/>
    <m/>
    <m/>
    <n v="2"/>
    <s v="Qty column"/>
    <x v="1"/>
    <s v=""/>
  </r>
  <r>
    <s v="GST"/>
    <n v="15968"/>
    <s v="16.04.19"/>
    <s v="2019-0349"/>
    <x v="272"/>
    <x v="628"/>
    <m/>
    <m/>
    <n v="2"/>
    <s v="Qty column"/>
    <x v="1"/>
    <s v=""/>
  </r>
  <r>
    <s v="GST"/>
    <n v="15969"/>
    <s v="16.04.19"/>
    <s v="2019-0349"/>
    <x v="362"/>
    <x v="429"/>
    <m/>
    <m/>
    <n v="2"/>
    <s v="Qty column"/>
    <x v="1"/>
    <s v=""/>
  </r>
  <r>
    <s v="GST"/>
    <n v="15970"/>
    <s v="16.04.19"/>
    <s v="2019-0349"/>
    <x v="206"/>
    <x v="349"/>
    <m/>
    <m/>
    <n v="2"/>
    <s v="Qty column"/>
    <x v="1"/>
    <s v=""/>
  </r>
  <r>
    <s v="GST"/>
    <n v="15971"/>
    <s v="16.04.19"/>
    <s v="2019-0349"/>
    <x v="284"/>
    <x v="266"/>
    <m/>
    <m/>
    <n v="2"/>
    <s v="Qty column"/>
    <x v="1"/>
    <s v=""/>
  </r>
  <r>
    <s v="GST"/>
    <n v="15974"/>
    <s v="16.04.19"/>
    <s v="2019-0349"/>
    <x v="254"/>
    <x v="240"/>
    <m/>
    <m/>
    <n v="2"/>
    <s v="Qty column"/>
    <x v="1"/>
    <s v=""/>
  </r>
  <r>
    <s v="GST"/>
    <n v="15975"/>
    <s v="16.04.19"/>
    <s v="2019-0349"/>
    <x v="307"/>
    <x v="636"/>
    <m/>
    <m/>
    <n v="2"/>
    <s v="Qty column"/>
    <x v="1"/>
    <s v=""/>
  </r>
  <r>
    <s v="GST"/>
    <n v="15976"/>
    <s v="16.04.19"/>
    <s v="2019-0349"/>
    <x v="206"/>
    <x v="355"/>
    <m/>
    <m/>
    <n v="2"/>
    <s v="Qty column"/>
    <x v="1"/>
    <s v=""/>
  </r>
  <r>
    <s v="GST"/>
    <n v="15977"/>
    <s v="16.04.19"/>
    <s v="2019-0349"/>
    <x v="287"/>
    <x v="582"/>
    <m/>
    <m/>
    <n v="2"/>
    <s v="Qty column"/>
    <x v="1"/>
    <s v=""/>
  </r>
  <r>
    <s v="GST"/>
    <n v="15979"/>
    <s v="16.04.19"/>
    <s v="2019-0349"/>
    <x v="53"/>
    <x v="473"/>
    <m/>
    <m/>
    <n v="2"/>
    <s v="Qty column"/>
    <x v="1"/>
    <s v=""/>
  </r>
  <r>
    <s v="GST"/>
    <n v="15981"/>
    <s v="16.04.19"/>
    <s v="2019-0349"/>
    <x v="437"/>
    <x v="22"/>
    <m/>
    <m/>
    <n v="2"/>
    <s v="Qty column"/>
    <x v="1"/>
    <s v=""/>
  </r>
  <r>
    <s v="GST"/>
    <n v="15983"/>
    <s v="16.04.19"/>
    <s v="2019-0349"/>
    <x v="68"/>
    <x v="64"/>
    <m/>
    <m/>
    <n v="1"/>
    <s v="Qty column"/>
    <x v="1"/>
    <s v=""/>
  </r>
  <r>
    <s v="GST"/>
    <n v="15984"/>
    <s v="16.04.19"/>
    <s v="2019-0349"/>
    <x v="87"/>
    <x v="81"/>
    <m/>
    <m/>
    <n v="1"/>
    <s v="Qty column"/>
    <x v="1"/>
    <s v=""/>
  </r>
  <r>
    <s v="GST"/>
    <n v="15985"/>
    <s v="16.04.19"/>
    <s v="2019-0349"/>
    <x v="112"/>
    <x v="106"/>
    <m/>
    <m/>
    <n v="1"/>
    <s v="Qty column"/>
    <x v="1"/>
    <s v=""/>
  </r>
  <r>
    <s v="GST"/>
    <n v="15986"/>
    <s v="16.04.19"/>
    <s v="2019-0349"/>
    <x v="13"/>
    <x v="13"/>
    <m/>
    <m/>
    <n v="1"/>
    <s v="Qty column"/>
    <x v="1"/>
    <s v=""/>
  </r>
  <r>
    <s v="GST"/>
    <n v="15987"/>
    <s v="16.04.19"/>
    <s v="2019-0349"/>
    <x v="411"/>
    <x v="405"/>
    <m/>
    <m/>
    <n v="1"/>
    <s v="Qty column"/>
    <x v="1"/>
    <s v=""/>
  </r>
  <r>
    <s v="GST"/>
    <n v="15988"/>
    <s v="16.04.19"/>
    <s v="2019-0349"/>
    <x v="76"/>
    <x v="71"/>
    <m/>
    <m/>
    <n v="1"/>
    <s v="Qty column"/>
    <x v="1"/>
    <s v=""/>
  </r>
  <r>
    <s v="GST"/>
    <n v="15989"/>
    <s v="16.04.19"/>
    <s v="2019-0349"/>
    <x v="584"/>
    <x v="554"/>
    <m/>
    <m/>
    <n v="1"/>
    <s v="Qty column"/>
    <x v="1"/>
    <s v=""/>
  </r>
  <r>
    <s v="GST"/>
    <n v="15990"/>
    <s v="16.04.19"/>
    <s v="2019-0349"/>
    <x v="99"/>
    <x v="121"/>
    <m/>
    <m/>
    <n v="1"/>
    <s v="Qty column"/>
    <x v="1"/>
    <s v=""/>
  </r>
  <r>
    <s v="GST"/>
    <n v="15991"/>
    <s v="16.04.19"/>
    <s v="2019-0349"/>
    <x v="41"/>
    <x v="41"/>
    <m/>
    <m/>
    <n v="1"/>
    <s v="Qty column"/>
    <x v="1"/>
    <s v=""/>
  </r>
  <r>
    <s v="GST"/>
    <n v="15992"/>
    <s v="16.04.19"/>
    <s v="2019-0349"/>
    <x v="176"/>
    <x v="172"/>
    <m/>
    <m/>
    <n v="1"/>
    <s v="Qty column"/>
    <x v="1"/>
    <s v=""/>
  </r>
  <r>
    <s v="GST"/>
    <n v="15993"/>
    <s v="16.04.19"/>
    <s v="2019-0349"/>
    <x v="78"/>
    <x v="73"/>
    <m/>
    <m/>
    <n v="1"/>
    <s v="Qty column"/>
    <x v="1"/>
    <s v=""/>
  </r>
  <r>
    <s v="GST"/>
    <n v="15994"/>
    <s v="16.04.19"/>
    <s v="2019-0349"/>
    <x v="110"/>
    <x v="104"/>
    <m/>
    <m/>
    <n v="1"/>
    <s v="Qty column"/>
    <x v="1"/>
    <s v=""/>
  </r>
  <r>
    <s v="GST"/>
    <n v="15995"/>
    <s v="16.04.19"/>
    <s v="2019-0349"/>
    <x v="79"/>
    <x v="74"/>
    <m/>
    <m/>
    <n v="1"/>
    <s v="Qty column"/>
    <x v="1"/>
    <s v=""/>
  </r>
  <r>
    <s v="GST"/>
    <n v="15996"/>
    <s v="16.04.19"/>
    <s v="2019-0349"/>
    <x v="220"/>
    <x v="211"/>
    <m/>
    <m/>
    <n v="1"/>
    <s v="Qty column"/>
    <x v="1"/>
    <s v=""/>
  </r>
  <r>
    <s v="GST"/>
    <n v="15997"/>
    <s v="16.04.19"/>
    <s v="2019-0349"/>
    <x v="47"/>
    <x v="47"/>
    <m/>
    <m/>
    <n v="2"/>
    <s v="Qty column"/>
    <x v="1"/>
    <s v=""/>
  </r>
  <r>
    <s v="GST"/>
    <n v="15998"/>
    <s v="16.04.19"/>
    <s v="2019-0349"/>
    <x v="116"/>
    <x v="73"/>
    <m/>
    <m/>
    <n v="2"/>
    <s v="Qty column"/>
    <x v="1"/>
    <s v=""/>
  </r>
  <r>
    <s v="GST"/>
    <n v="15999"/>
    <s v="16.04.19"/>
    <s v="2019-0349"/>
    <x v="70"/>
    <x v="66"/>
    <m/>
    <m/>
    <n v="1"/>
    <s v="Qty column"/>
    <x v="1"/>
    <s v=""/>
  </r>
  <r>
    <s v="GST"/>
    <n v="16001"/>
    <s v="16.04.19"/>
    <s v="2019-0349"/>
    <x v="95"/>
    <x v="87"/>
    <m/>
    <m/>
    <n v="5"/>
    <s v="Qty column"/>
    <x v="1"/>
    <s v=""/>
  </r>
  <r>
    <s v="GST"/>
    <n v="16033"/>
    <s v="18.04.19"/>
    <s v="2019-0350"/>
    <x v="0"/>
    <x v="0"/>
    <n v="1"/>
    <n v="5"/>
    <n v="5"/>
    <s v="D x E"/>
    <x v="1"/>
    <s v=""/>
  </r>
  <r>
    <s v="GST"/>
    <n v="16034"/>
    <s v="18.04.19"/>
    <s v="2019-0350"/>
    <x v="327"/>
    <x v="317"/>
    <n v="1"/>
    <n v="5"/>
    <n v="5"/>
    <s v="D x E"/>
    <x v="1"/>
    <s v=""/>
  </r>
  <r>
    <s v="GST"/>
    <n v="16035"/>
    <s v="18.04.19"/>
    <s v="2019-0350"/>
    <x v="112"/>
    <x v="106"/>
    <n v="1"/>
    <n v="5"/>
    <n v="5"/>
    <s v="D x E"/>
    <x v="1"/>
    <s v=""/>
  </r>
  <r>
    <s v="GST"/>
    <n v="16036"/>
    <s v="18.04.19"/>
    <s v="2019-0350"/>
    <x v="55"/>
    <x v="54"/>
    <n v="1"/>
    <n v="5"/>
    <n v="5"/>
    <s v="D x E"/>
    <x v="1"/>
    <s v=""/>
  </r>
  <r>
    <s v="GST"/>
    <n v="16038"/>
    <s v="18.04.19"/>
    <s v="2019-0350"/>
    <x v="16"/>
    <x v="16"/>
    <n v="1"/>
    <n v="4"/>
    <n v="4"/>
    <s v="D x E"/>
    <x v="1"/>
    <s v=""/>
  </r>
  <r>
    <s v="GST"/>
    <n v="16039"/>
    <s v="18.04.19"/>
    <s v="2019-0350"/>
    <x v="17"/>
    <x v="17"/>
    <n v="1"/>
    <n v="4"/>
    <n v="4"/>
    <s v="D x E"/>
    <x v="1"/>
    <s v=""/>
  </r>
  <r>
    <s v="GST"/>
    <n v="16040"/>
    <s v="18.04.19"/>
    <s v="2019-0350"/>
    <x v="18"/>
    <x v="18"/>
    <n v="1"/>
    <n v="4"/>
    <n v="4"/>
    <s v="D x E"/>
    <x v="1"/>
    <s v=""/>
  </r>
  <r>
    <s v="GST"/>
    <n v="16041"/>
    <s v="18.04.19"/>
    <s v="2019-0350"/>
    <x v="181"/>
    <x v="175"/>
    <n v="1"/>
    <n v="4"/>
    <n v="4"/>
    <s v="D x E"/>
    <x v="1"/>
    <s v=""/>
  </r>
  <r>
    <s v="GST"/>
    <n v="16042"/>
    <s v="18.04.19"/>
    <s v="2019-0350"/>
    <x v="198"/>
    <x v="190"/>
    <n v="1"/>
    <n v="4"/>
    <n v="4"/>
    <s v="D x E"/>
    <x v="1"/>
    <s v=""/>
  </r>
  <r>
    <s v="GST"/>
    <n v="16043"/>
    <s v="18.04.19"/>
    <s v="2019-0350"/>
    <x v="32"/>
    <x v="32"/>
    <n v="3"/>
    <n v="4"/>
    <n v="12"/>
    <s v="D x E"/>
    <x v="1"/>
    <s v=""/>
  </r>
  <r>
    <s v="GST"/>
    <n v="16044"/>
    <s v="18.04.19"/>
    <s v="2019-0350"/>
    <x v="61"/>
    <x v="58"/>
    <n v="3"/>
    <n v="4"/>
    <n v="12"/>
    <s v="D x E"/>
    <x v="1"/>
    <s v=""/>
  </r>
  <r>
    <s v="GST"/>
    <n v="16045"/>
    <s v="18.04.19"/>
    <s v="2019-0350"/>
    <x v="21"/>
    <x v="21"/>
    <n v="2"/>
    <n v="4"/>
    <n v="8"/>
    <s v="D x E"/>
    <x v="1"/>
    <s v=""/>
  </r>
  <r>
    <s v="GST"/>
    <n v="16046"/>
    <s v="18.04.19"/>
    <s v="2019-0350"/>
    <x v="261"/>
    <x v="247"/>
    <n v="2"/>
    <n v="1"/>
    <n v="2"/>
    <s v="D x E"/>
    <x v="1"/>
    <s v=""/>
  </r>
  <r>
    <s v="GST"/>
    <n v="16047"/>
    <s v="18.04.19"/>
    <s v="2019-0350"/>
    <x v="92"/>
    <x v="84"/>
    <n v="3"/>
    <n v="1"/>
    <n v="3"/>
    <s v="D x E"/>
    <x v="1"/>
    <s v=""/>
  </r>
  <r>
    <s v="GST"/>
    <n v="16048"/>
    <s v="18.04.19"/>
    <s v="2019-0350"/>
    <x v="24"/>
    <x v="24"/>
    <n v="1"/>
    <n v="4"/>
    <n v="4"/>
    <s v="D x E"/>
    <x v="1"/>
    <s v=""/>
  </r>
  <r>
    <s v="GST"/>
    <n v="16049"/>
    <s v="18.04.19"/>
    <s v="2019-0350"/>
    <x v="25"/>
    <x v="25"/>
    <n v="1"/>
    <n v="4"/>
    <n v="4"/>
    <s v="D x E"/>
    <x v="1"/>
    <s v=""/>
  </r>
  <r>
    <s v="GST"/>
    <n v="16050"/>
    <s v="18.04.19"/>
    <s v="2019-0350"/>
    <x v="616"/>
    <x v="177"/>
    <n v="1"/>
    <n v="4"/>
    <n v="4"/>
    <s v="D x E"/>
    <x v="1"/>
    <s v=""/>
  </r>
  <r>
    <s v="GST"/>
    <n v="16051"/>
    <s v="18.04.19"/>
    <s v="2019-0350"/>
    <x v="378"/>
    <x v="372"/>
    <n v="1"/>
    <n v="1"/>
    <n v="1"/>
    <s v="D x E"/>
    <x v="1"/>
    <s v=""/>
  </r>
  <r>
    <s v="GST"/>
    <n v="16053"/>
    <s v="18.04.19"/>
    <s v="2019-0350"/>
    <x v="695"/>
    <x v="344"/>
    <n v="1"/>
    <n v="1"/>
    <n v="1"/>
    <s v="D x E"/>
    <x v="1"/>
    <s v=""/>
  </r>
  <r>
    <s v="GST"/>
    <n v="16082"/>
    <s v="18.04.19"/>
    <s v="2019-0351"/>
    <x v="130"/>
    <x v="123"/>
    <n v="1"/>
    <n v="10"/>
    <n v="10"/>
    <s v="D x E"/>
    <x v="1"/>
    <s v=""/>
  </r>
  <r>
    <s v="GST"/>
    <n v="16083"/>
    <s v="18.04.19"/>
    <s v="2019-0351"/>
    <x v="133"/>
    <x v="126"/>
    <n v="1"/>
    <n v="10"/>
    <n v="10"/>
    <s v="D x E"/>
    <x v="1"/>
    <s v=""/>
  </r>
  <r>
    <s v="GST"/>
    <n v="16085"/>
    <s v="18.04.19"/>
    <s v="2019-0351"/>
    <x v="87"/>
    <x v="81"/>
    <n v="2"/>
    <n v="5"/>
    <n v="10"/>
    <s v="D x E"/>
    <x v="1"/>
    <s v=""/>
  </r>
  <r>
    <s v="GST"/>
    <n v="16117"/>
    <s v="18.04.19"/>
    <s v="2019-0352"/>
    <x v="429"/>
    <x v="415"/>
    <n v="3"/>
    <n v="6"/>
    <n v="18"/>
    <s v="D x E"/>
    <x v="1"/>
    <s v=""/>
  </r>
  <r>
    <s v="GST"/>
    <n v="16134"/>
    <s v="18.04.19"/>
    <s v="2019-0352"/>
    <x v="51"/>
    <x v="10"/>
    <n v="3"/>
    <m/>
    <n v="18"/>
    <s v="Qty column"/>
    <x v="1"/>
    <s v=""/>
  </r>
  <r>
    <s v="GST"/>
    <n v="16152"/>
    <s v="18.04.19"/>
    <s v="2019-0353"/>
    <x v="17"/>
    <x v="17"/>
    <n v="2"/>
    <n v="4"/>
    <n v="8"/>
    <s v="D x E"/>
    <x v="1"/>
    <s v=""/>
  </r>
  <r>
    <s v="GST"/>
    <n v="16153"/>
    <s v="18.04.19"/>
    <s v="2019-0353"/>
    <x v="41"/>
    <x v="192"/>
    <n v="1"/>
    <n v="4"/>
    <n v="4"/>
    <s v="D x E"/>
    <x v="1"/>
    <s v=""/>
  </r>
  <r>
    <s v="GST"/>
    <n v="16155"/>
    <s v="18.04.19"/>
    <s v="2019-0353"/>
    <x v="110"/>
    <x v="104"/>
    <n v="2"/>
    <n v="5"/>
    <n v="10"/>
    <s v="D x E"/>
    <x v="1"/>
    <s v=""/>
  </r>
  <r>
    <s v="GST"/>
    <n v="16156"/>
    <s v="18.04.19"/>
    <s v="2019-0353"/>
    <x v="665"/>
    <x v="187"/>
    <n v="1"/>
    <n v="5"/>
    <n v="5"/>
    <s v="D x E"/>
    <x v="1"/>
    <s v=""/>
  </r>
  <r>
    <s v="GST"/>
    <n v="16157"/>
    <s v="18.04.19"/>
    <s v="2019-0353"/>
    <x v="87"/>
    <x v="81"/>
    <n v="2"/>
    <n v="5"/>
    <n v="10"/>
    <s v="D x E"/>
    <x v="1"/>
    <s v=""/>
  </r>
  <r>
    <s v="GST"/>
    <n v="16159"/>
    <s v="18.04.19"/>
    <s v="2019-0353"/>
    <x v="89"/>
    <x v="22"/>
    <n v="2"/>
    <n v="50"/>
    <n v="100"/>
    <s v="D x E"/>
    <x v="1"/>
    <s v=""/>
  </r>
  <r>
    <s v="GST"/>
    <n v="16160"/>
    <s v="18.04.19"/>
    <s v="2019-0353"/>
    <x v="90"/>
    <x v="22"/>
    <n v="2"/>
    <n v="50"/>
    <n v="100"/>
    <s v="D x E"/>
    <x v="1"/>
    <s v=""/>
  </r>
  <r>
    <s v="GST"/>
    <n v="16162"/>
    <s v="18.04.19"/>
    <s v="2019-0353"/>
    <x v="153"/>
    <x v="145"/>
    <n v="2"/>
    <n v="20"/>
    <n v="40"/>
    <s v="D x E"/>
    <x v="1"/>
    <s v=""/>
  </r>
  <r>
    <s v="GST"/>
    <n v="16164"/>
    <s v="18.04.19"/>
    <s v="2019-0353"/>
    <x v="107"/>
    <x v="101"/>
    <n v="1"/>
    <n v="10"/>
    <n v="10"/>
    <s v="D x E"/>
    <x v="1"/>
    <s v=""/>
  </r>
  <r>
    <s v="GST"/>
    <n v="16165"/>
    <s v="18.04.19"/>
    <s v="2019-0353"/>
    <x v="334"/>
    <x v="322"/>
    <n v="1"/>
    <n v="10"/>
    <n v="10"/>
    <s v="D x E"/>
    <x v="1"/>
    <s v=""/>
  </r>
  <r>
    <s v="GST"/>
    <n v="16167"/>
    <s v="18.04.19"/>
    <s v="2019-0353"/>
    <x v="130"/>
    <x v="123"/>
    <n v="1"/>
    <n v="10"/>
    <n v="10"/>
    <s v="D x E"/>
    <x v="1"/>
    <s v=""/>
  </r>
  <r>
    <s v="GST"/>
    <n v="16193"/>
    <s v="18.04.19"/>
    <s v="2019-0354"/>
    <x v="87"/>
    <x v="81"/>
    <n v="2"/>
    <n v="5"/>
    <n v="10"/>
    <s v="D x E"/>
    <x v="1"/>
    <s v=""/>
  </r>
  <r>
    <s v="GST"/>
    <n v="16194"/>
    <s v="18.04.19"/>
    <s v="2019-0354"/>
    <x v="171"/>
    <x v="166"/>
    <n v="1"/>
    <n v="5"/>
    <n v="5"/>
    <s v="D x E"/>
    <x v="1"/>
    <s v=""/>
  </r>
  <r>
    <s v="GST"/>
    <n v="16234"/>
    <s v="19.04.19"/>
    <s v="2019-0355"/>
    <x v="268"/>
    <x v="253"/>
    <n v="1"/>
    <n v="5"/>
    <n v="5"/>
    <s v="D x E"/>
    <x v="1"/>
    <s v=""/>
  </r>
  <r>
    <s v="GST"/>
    <n v="16235"/>
    <s v="19.04.19"/>
    <s v="2019-0355"/>
    <x v="47"/>
    <x v="47"/>
    <n v="1"/>
    <n v="5"/>
    <n v="5"/>
    <s v="D x E"/>
    <x v="1"/>
    <s v=""/>
  </r>
  <r>
    <s v="GST"/>
    <n v="16236"/>
    <s v="19.04.19"/>
    <s v="2019-0355"/>
    <x v="69"/>
    <x v="65"/>
    <n v="1"/>
    <n v="5"/>
    <n v="5"/>
    <s v="D x E"/>
    <x v="1"/>
    <s v=""/>
  </r>
  <r>
    <s v="GST"/>
    <n v="16238"/>
    <s v="19.04.19"/>
    <s v="2019-0355"/>
    <x v="163"/>
    <x v="22"/>
    <n v="5"/>
    <n v="10"/>
    <n v="50"/>
    <s v="D x E"/>
    <x v="1"/>
    <s v=""/>
  </r>
  <r>
    <s v="GST"/>
    <n v="16276"/>
    <s v="19.04.19"/>
    <s v="2019-0356"/>
    <x v="95"/>
    <x v="87"/>
    <m/>
    <m/>
    <n v="5"/>
    <s v="Qty column"/>
    <x v="0"/>
    <s v="CHALLAN!row 16286 'CANCEL'"/>
  </r>
  <r>
    <s v="GST"/>
    <n v="16315"/>
    <s v="19.04.19"/>
    <s v="2019-0357"/>
    <x v="273"/>
    <x v="62"/>
    <n v="2"/>
    <n v="5"/>
    <n v="10"/>
    <s v="D x E"/>
    <x v="1"/>
    <s v=""/>
  </r>
  <r>
    <s v="GST"/>
    <n v="16316"/>
    <s v="19.04.19"/>
    <s v="2019-0357"/>
    <x v="13"/>
    <x v="13"/>
    <n v="1"/>
    <n v="5"/>
    <n v="5"/>
    <s v="D x E"/>
    <x v="1"/>
    <s v=""/>
  </r>
  <r>
    <s v="GST"/>
    <n v="16317"/>
    <s v="19.04.19"/>
    <s v="2019-0357"/>
    <x v="237"/>
    <x v="226"/>
    <n v="1"/>
    <n v="5"/>
    <n v="5"/>
    <s v="D x E"/>
    <x v="1"/>
    <s v=""/>
  </r>
  <r>
    <s v="GST"/>
    <n v="16319"/>
    <s v="19.04.19"/>
    <s v="2019-0357"/>
    <x v="157"/>
    <x v="343"/>
    <n v="1"/>
    <n v="4"/>
    <n v="4"/>
    <s v="D x E"/>
    <x v="1"/>
    <s v=""/>
  </r>
  <r>
    <s v="GST"/>
    <n v="16320"/>
    <s v="19.04.19"/>
    <s v="2019-0357"/>
    <x v="228"/>
    <x v="218"/>
    <n v="1"/>
    <n v="4"/>
    <n v="4"/>
    <s v="D x E"/>
    <x v="1"/>
    <s v=""/>
  </r>
  <r>
    <s v="GST"/>
    <n v="16321"/>
    <s v="19.04.19"/>
    <s v="2019-0357"/>
    <x v="61"/>
    <x v="58"/>
    <n v="1"/>
    <n v="4"/>
    <n v="4"/>
    <s v="D x E"/>
    <x v="1"/>
    <s v=""/>
  </r>
  <r>
    <s v="GST"/>
    <n v="16322"/>
    <s v="19.04.19"/>
    <s v="2019-0357"/>
    <x v="185"/>
    <x v="178"/>
    <n v="1"/>
    <n v="4"/>
    <n v="4"/>
    <s v="D x E"/>
    <x v="1"/>
    <s v=""/>
  </r>
  <r>
    <s v="GST"/>
    <n v="16323"/>
    <s v="19.04.19"/>
    <s v="2019-0357"/>
    <x v="126"/>
    <x v="179"/>
    <n v="1"/>
    <n v="4"/>
    <n v="4"/>
    <s v="D x E"/>
    <x v="1"/>
    <s v=""/>
  </r>
  <r>
    <s v="GST"/>
    <n v="16324"/>
    <s v="19.04.19"/>
    <s v="2019-0357"/>
    <x v="21"/>
    <x v="21"/>
    <n v="1"/>
    <n v="4"/>
    <n v="4"/>
    <s v="D x E"/>
    <x v="1"/>
    <s v=""/>
  </r>
  <r>
    <s v="GST"/>
    <n v="16351"/>
    <s v="19.04.19"/>
    <s v="2019-0358"/>
    <x v="147"/>
    <x v="637"/>
    <n v="1"/>
    <n v="50"/>
    <n v="50"/>
    <s v="D x E"/>
    <x v="0"/>
    <s v="CHALLAN!row 16357 'CANCEL'"/>
  </r>
  <r>
    <s v="GST"/>
    <n v="16352"/>
    <s v="19.04.19"/>
    <s v="2019-0358"/>
    <x v="364"/>
    <x v="638"/>
    <n v="1"/>
    <n v="50"/>
    <n v="50"/>
    <s v="D x E"/>
    <x v="0"/>
    <s v="CHALLAN!row 16357 'CANCEL'"/>
  </r>
  <r>
    <s v="GST"/>
    <n v="16353"/>
    <s v="19.04.19"/>
    <s v="2019-0358"/>
    <x v="149"/>
    <x v="639"/>
    <n v="1"/>
    <n v="50"/>
    <n v="50"/>
    <s v="D x E"/>
    <x v="0"/>
    <s v="CHALLAN!row 16357 'CANCEL'"/>
  </r>
  <r>
    <s v="GST"/>
    <n v="16381"/>
    <s v="19.04.19"/>
    <s v="2019-0359"/>
    <x v="146"/>
    <x v="140"/>
    <m/>
    <m/>
    <n v="100"/>
    <s v="Qty column"/>
    <x v="1"/>
    <s v=""/>
  </r>
  <r>
    <s v="GST"/>
    <n v="16383"/>
    <s v="19.04.19"/>
    <s v="2019-0359"/>
    <x v="163"/>
    <x v="22"/>
    <n v="1"/>
    <n v="10"/>
    <n v="10"/>
    <s v="D x E"/>
    <x v="1"/>
    <s v=""/>
  </r>
  <r>
    <s v="GST"/>
    <n v="16427"/>
    <s v="20.04.19"/>
    <s v="2019-0360"/>
    <x v="192"/>
    <x v="185"/>
    <n v="1"/>
    <n v="5"/>
    <n v="5"/>
    <s v="D x E"/>
    <x v="1"/>
    <s v=""/>
  </r>
  <r>
    <s v="GST"/>
    <n v="16467"/>
    <s v="20.04.19"/>
    <s v="2019-0361"/>
    <x v="0"/>
    <x v="0"/>
    <n v="1"/>
    <n v="5"/>
    <n v="5"/>
    <s v="D x E"/>
    <x v="1"/>
    <s v=""/>
  </r>
  <r>
    <s v="GST"/>
    <n v="16468"/>
    <s v="20.04.19"/>
    <s v="2019-0361"/>
    <x v="72"/>
    <x v="67"/>
    <n v="1"/>
    <n v="5"/>
    <n v="5"/>
    <s v="D x E"/>
    <x v="1"/>
    <s v=""/>
  </r>
  <r>
    <s v="GST"/>
    <n v="16469"/>
    <s v="20.04.19"/>
    <s v="2019-0361"/>
    <x v="121"/>
    <x v="115"/>
    <m/>
    <m/>
    <n v="3"/>
    <s v="Qty column"/>
    <x v="1"/>
    <s v=""/>
  </r>
  <r>
    <s v="GST"/>
    <n v="16470"/>
    <s v="20.04.19"/>
    <s v="2019-0361"/>
    <x v="193"/>
    <x v="186"/>
    <n v="1"/>
    <n v="5"/>
    <n v="5"/>
    <s v="D x E"/>
    <x v="1"/>
    <s v=""/>
  </r>
  <r>
    <s v="GST"/>
    <n v="16472"/>
    <s v="20.04.19"/>
    <s v="2019-0361"/>
    <x v="16"/>
    <x v="16"/>
    <n v="4"/>
    <n v="4"/>
    <n v="16"/>
    <s v="D x E"/>
    <x v="1"/>
    <s v=""/>
  </r>
  <r>
    <s v="GST"/>
    <n v="16473"/>
    <s v="20.04.19"/>
    <s v="2019-0361"/>
    <x v="17"/>
    <x v="17"/>
    <n v="8"/>
    <n v="4"/>
    <n v="32"/>
    <s v="D x E"/>
    <x v="1"/>
    <s v=""/>
  </r>
  <r>
    <s v="GST"/>
    <n v="16474"/>
    <s v="20.04.19"/>
    <s v="2019-0361"/>
    <x v="180"/>
    <x v="24"/>
    <n v="2"/>
    <n v="4"/>
    <n v="8"/>
    <s v="D x E"/>
    <x v="1"/>
    <s v=""/>
  </r>
  <r>
    <s v="GST"/>
    <n v="16475"/>
    <s v="20.04.19"/>
    <s v="2019-0361"/>
    <x v="60"/>
    <x v="57"/>
    <n v="2"/>
    <n v="4"/>
    <n v="8"/>
    <s v="D x E"/>
    <x v="1"/>
    <s v=""/>
  </r>
  <r>
    <s v="GST"/>
    <n v="16476"/>
    <s v="20.04.19"/>
    <s v="2019-0361"/>
    <x v="30"/>
    <x v="30"/>
    <n v="2"/>
    <n v="4"/>
    <n v="8"/>
    <s v="D x E"/>
    <x v="1"/>
    <s v=""/>
  </r>
  <r>
    <s v="GST"/>
    <n v="16478"/>
    <s v="20.04.19"/>
    <s v="2019-0361"/>
    <x v="683"/>
    <x v="357"/>
    <n v="1"/>
    <n v="1"/>
    <n v="1"/>
    <s v="D x E"/>
    <x v="1"/>
    <s v=""/>
  </r>
  <r>
    <s v="GST"/>
    <n v="16491"/>
    <s v="20.04.19"/>
    <s v="2019-0361"/>
    <x v="56"/>
    <x v="10"/>
    <n v="22"/>
    <m/>
    <n v="91"/>
    <s v="Qty column"/>
    <x v="1"/>
    <s v=""/>
  </r>
  <r>
    <s v="GST"/>
    <n v="16511"/>
    <s v="20.04.19"/>
    <s v="2019-0362"/>
    <x v="16"/>
    <x v="16"/>
    <n v="2"/>
    <n v="4"/>
    <n v="8"/>
    <s v="D x E"/>
    <x v="1"/>
    <s v=""/>
  </r>
  <r>
    <s v="GST"/>
    <n v="16512"/>
    <s v="20.04.19"/>
    <s v="2019-0362"/>
    <x v="439"/>
    <x v="426"/>
    <n v="1"/>
    <n v="4"/>
    <n v="4"/>
    <s v="D x E"/>
    <x v="1"/>
    <s v=""/>
  </r>
  <r>
    <s v="GST"/>
    <n v="16513"/>
    <s v="20.04.19"/>
    <s v="2019-0362"/>
    <x v="257"/>
    <x v="243"/>
    <n v="1"/>
    <n v="10"/>
    <n v="10"/>
    <s v="D x E"/>
    <x v="1"/>
    <s v=""/>
  </r>
  <r>
    <s v="GST"/>
    <n v="16514"/>
    <s v="20.04.19"/>
    <s v="2019-0362"/>
    <x v="604"/>
    <x v="575"/>
    <n v="1"/>
    <n v="4"/>
    <n v="4"/>
    <s v="D x E"/>
    <x v="1"/>
    <s v=""/>
  </r>
  <r>
    <s v="GST"/>
    <n v="16515"/>
    <s v="20.04.19"/>
    <s v="2019-0362"/>
    <x v="29"/>
    <x v="29"/>
    <n v="2"/>
    <n v="4"/>
    <n v="8"/>
    <s v="D x E"/>
    <x v="1"/>
    <s v=""/>
  </r>
  <r>
    <s v="GST"/>
    <n v="16516"/>
    <s v="20.04.19"/>
    <s v="2019-0362"/>
    <x v="186"/>
    <x v="180"/>
    <n v="1"/>
    <n v="4"/>
    <n v="4"/>
    <s v="D x E"/>
    <x v="1"/>
    <s v=""/>
  </r>
  <r>
    <s v="GST"/>
    <n v="16518"/>
    <s v="20.04.19"/>
    <s v="2019-0362"/>
    <x v="218"/>
    <x v="209"/>
    <n v="2"/>
    <n v="5"/>
    <n v="10"/>
    <s v="D x E"/>
    <x v="1"/>
    <s v=""/>
  </r>
  <r>
    <s v="GST"/>
    <n v="16519"/>
    <s v="20.04.19"/>
    <s v="2019-0362"/>
    <x v="87"/>
    <x v="81"/>
    <n v="2"/>
    <n v="5"/>
    <n v="10"/>
    <s v="D x E"/>
    <x v="1"/>
    <s v=""/>
  </r>
  <r>
    <s v="GST"/>
    <n v="16520"/>
    <s v="20.04.19"/>
    <s v="2019-0362"/>
    <x v="110"/>
    <x v="104"/>
    <n v="2"/>
    <n v="5"/>
    <n v="10"/>
    <s v="D x E"/>
    <x v="1"/>
    <s v=""/>
  </r>
  <r>
    <s v="GST"/>
    <n v="16522"/>
    <s v="20.04.19"/>
    <s v="2019-0362"/>
    <x v="99"/>
    <x v="153"/>
    <n v="1"/>
    <n v="10"/>
    <n v="10"/>
    <s v="D x E"/>
    <x v="1"/>
    <s v=""/>
  </r>
  <r>
    <s v="GST"/>
    <n v="16523"/>
    <s v="20.04.19"/>
    <s v="2019-0362"/>
    <x v="132"/>
    <x v="125"/>
    <n v="1"/>
    <n v="10"/>
    <n v="10"/>
    <s v="D x E"/>
    <x v="1"/>
    <s v=""/>
  </r>
  <r>
    <s v="GST"/>
    <n v="16524"/>
    <s v="20.04.19"/>
    <s v="2019-0362"/>
    <x v="265"/>
    <x v="329"/>
    <n v="1"/>
    <n v="10"/>
    <n v="10"/>
    <s v="D x E"/>
    <x v="1"/>
    <s v=""/>
  </r>
  <r>
    <s v="GST"/>
    <n v="16526"/>
    <s v="20.04.19"/>
    <s v="2019-0362"/>
    <x v="409"/>
    <x v="402"/>
    <n v="1"/>
    <n v="30"/>
    <n v="30"/>
    <s v="D x E"/>
    <x v="1"/>
    <s v=""/>
  </r>
  <r>
    <s v="GST"/>
    <n v="16528"/>
    <s v="20.04.19"/>
    <s v="2019-0362"/>
    <x v="113"/>
    <x v="107"/>
    <n v="1"/>
    <n v="6"/>
    <n v="6"/>
    <s v="D x E"/>
    <x v="1"/>
    <s v=""/>
  </r>
  <r>
    <s v="GST"/>
    <n v="16563"/>
    <s v="20.04.19"/>
    <s v="2019-0363"/>
    <x v="47"/>
    <x v="47"/>
    <n v="1"/>
    <n v="5"/>
    <n v="5"/>
    <s v="D x E"/>
    <x v="1"/>
    <s v=""/>
  </r>
  <r>
    <s v="GST"/>
    <n v="16564"/>
    <s v="20.04.19"/>
    <s v="2019-0363"/>
    <x v="69"/>
    <x v="65"/>
    <n v="1"/>
    <n v="5"/>
    <n v="5"/>
    <s v="D x E"/>
    <x v="1"/>
    <s v=""/>
  </r>
  <r>
    <s v="GST"/>
    <n v="16565"/>
    <s v="20.04.19"/>
    <s v="2019-0363"/>
    <x v="504"/>
    <x v="501"/>
    <m/>
    <m/>
    <n v="2"/>
    <s v="Qty column"/>
    <x v="1"/>
    <s v=""/>
  </r>
  <r>
    <s v="GST"/>
    <n v="16566"/>
    <s v="20.04.19"/>
    <s v="2019-0363"/>
    <x v="79"/>
    <x v="74"/>
    <n v="2"/>
    <n v="5"/>
    <n v="10"/>
    <s v="D x E"/>
    <x v="1"/>
    <s v=""/>
  </r>
  <r>
    <s v="GST"/>
    <n v="16610"/>
    <s v="20.04.19"/>
    <s v="2019-0364"/>
    <x v="87"/>
    <x v="81"/>
    <n v="1"/>
    <n v="5"/>
    <n v="5"/>
    <s v="D x E"/>
    <x v="1"/>
    <s v=""/>
  </r>
  <r>
    <s v="GST"/>
    <n v="16611"/>
    <s v="20.04.19"/>
    <s v="2019-0364"/>
    <x v="42"/>
    <x v="42"/>
    <n v="1"/>
    <n v="5"/>
    <n v="5"/>
    <s v="D x E"/>
    <x v="1"/>
    <s v=""/>
  </r>
  <r>
    <s v="GST"/>
    <n v="16612"/>
    <s v="20.04.19"/>
    <s v="2019-0364"/>
    <x v="43"/>
    <x v="43"/>
    <n v="1"/>
    <n v="5"/>
    <n v="5"/>
    <s v="D x E"/>
    <x v="1"/>
    <s v=""/>
  </r>
  <r>
    <s v="GST"/>
    <n v="16613"/>
    <s v="20.04.19"/>
    <s v="2019-0364"/>
    <x v="72"/>
    <x v="67"/>
    <n v="1"/>
    <n v="5"/>
    <n v="5"/>
    <s v="D x E"/>
    <x v="1"/>
    <s v=""/>
  </r>
  <r>
    <s v="GST"/>
    <n v="16614"/>
    <s v="20.04.19"/>
    <s v="2019-0364"/>
    <x v="73"/>
    <x v="68"/>
    <n v="1"/>
    <n v="5"/>
    <n v="5"/>
    <s v="D x E"/>
    <x v="1"/>
    <s v=""/>
  </r>
  <r>
    <s v="GST"/>
    <n v="16615"/>
    <s v="20.04.19"/>
    <s v="2019-0364"/>
    <x v="74"/>
    <x v="69"/>
    <n v="1"/>
    <n v="5"/>
    <n v="5"/>
    <s v="D x E"/>
    <x v="1"/>
    <s v=""/>
  </r>
  <r>
    <s v="GST"/>
    <n v="16657"/>
    <s v="20.04.19"/>
    <s v="2019-0365"/>
    <x v="197"/>
    <x v="55"/>
    <n v="2"/>
    <n v="5"/>
    <n v="10"/>
    <s v="D x E"/>
    <x v="1"/>
    <s v=""/>
  </r>
  <r>
    <s v="GST"/>
    <n v="16659"/>
    <s v="20.04.19"/>
    <s v="2019-0365"/>
    <x v="681"/>
    <x v="344"/>
    <n v="1"/>
    <n v="4"/>
    <n v="4"/>
    <s v="D x E"/>
    <x v="1"/>
    <s v=""/>
  </r>
  <r>
    <s v="GST"/>
    <n v="16660"/>
    <s v="20.04.19"/>
    <s v="2019-0365"/>
    <x v="689"/>
    <x v="406"/>
    <n v="1"/>
    <n v="4"/>
    <n v="4"/>
    <s v="D x E"/>
    <x v="1"/>
    <s v=""/>
  </r>
  <r>
    <s v="GST"/>
    <n v="16702"/>
    <s v="22.04.19"/>
    <s v="2019-0366"/>
    <x v="22"/>
    <x v="22"/>
    <n v="2"/>
    <n v="2"/>
    <n v="4"/>
    <s v="D x E"/>
    <x v="1"/>
    <s v=""/>
  </r>
  <r>
    <s v="GST"/>
    <n v="16704"/>
    <s v="22.04.19"/>
    <s v="2019-0366"/>
    <x v="389"/>
    <x v="69"/>
    <n v="2"/>
    <n v="5"/>
    <n v="10"/>
    <s v="D x E"/>
    <x v="1"/>
    <s v=""/>
  </r>
  <r>
    <s v="GST"/>
    <n v="16705"/>
    <s v="22.04.19"/>
    <s v="2019-0366"/>
    <x v="620"/>
    <x v="55"/>
    <n v="2"/>
    <n v="1"/>
    <n v="2"/>
    <s v="D x E"/>
    <x v="1"/>
    <s v=""/>
  </r>
  <r>
    <s v="GST"/>
    <n v="16745"/>
    <s v="22.04.19"/>
    <s v="2019-0367"/>
    <x v="234"/>
    <x v="222"/>
    <n v="2"/>
    <n v="4"/>
    <n v="8"/>
    <s v="D x E"/>
    <x v="1"/>
    <s v=""/>
  </r>
  <r>
    <s v="GST"/>
    <n v="16747"/>
    <s v="22.04.19"/>
    <s v="2019-0367"/>
    <x v="246"/>
    <x v="235"/>
    <n v="1"/>
    <m/>
    <n v="51"/>
    <s v="Qty column"/>
    <x v="1"/>
    <s v=""/>
  </r>
  <r>
    <s v="GST"/>
    <n v="16783"/>
    <s v="22.04.19"/>
    <s v="2019-0368"/>
    <x v="65"/>
    <x v="61"/>
    <n v="1"/>
    <n v="5"/>
    <n v="5"/>
    <s v="D x E"/>
    <x v="1"/>
    <s v=""/>
  </r>
  <r>
    <s v="GST"/>
    <n v="16785"/>
    <s v="22.04.19"/>
    <s v="2019-0368"/>
    <x v="190"/>
    <x v="184"/>
    <n v="1"/>
    <n v="4"/>
    <n v="4"/>
    <s v="D x E"/>
    <x v="1"/>
    <s v=""/>
  </r>
  <r>
    <s v="GST"/>
    <n v="16787"/>
    <s v="22.04.19"/>
    <s v="2019-0368"/>
    <x v="285"/>
    <x v="267"/>
    <n v="1"/>
    <n v="30"/>
    <n v="30"/>
    <s v="D x E"/>
    <x v="1"/>
    <s v=""/>
  </r>
  <r>
    <s v="GST"/>
    <n v="16821"/>
    <s v="22.04.19"/>
    <s v="2019-0369"/>
    <x v="417"/>
    <x v="408"/>
    <n v="2"/>
    <n v="1"/>
    <n v="2"/>
    <s v="D x E"/>
    <x v="1"/>
    <s v=""/>
  </r>
  <r>
    <s v="GST"/>
    <n v="16822"/>
    <s v="22.04.19"/>
    <s v="2019-0369"/>
    <x v="38"/>
    <x v="38"/>
    <n v="1"/>
    <n v="5"/>
    <n v="5"/>
    <s v="D x E"/>
    <x v="1"/>
    <s v=""/>
  </r>
  <r>
    <s v="GST"/>
    <n v="16824"/>
    <s v="22.04.19"/>
    <s v="2019-0369"/>
    <x v="227"/>
    <x v="217"/>
    <n v="1"/>
    <n v="4"/>
    <n v="4"/>
    <s v="D x E"/>
    <x v="1"/>
    <s v=""/>
  </r>
  <r>
    <s v="GST"/>
    <n v="16825"/>
    <s v="22.04.19"/>
    <s v="2019-0369"/>
    <x v="49"/>
    <x v="49"/>
    <n v="1"/>
    <n v="8"/>
    <n v="8"/>
    <s v="D x E"/>
    <x v="1"/>
    <s v=""/>
  </r>
  <r>
    <s v="GST"/>
    <n v="16827"/>
    <s v="22.04.19"/>
    <s v="2019-0369"/>
    <x v="89"/>
    <x v="22"/>
    <n v="4"/>
    <n v="50"/>
    <n v="200"/>
    <s v="D x E"/>
    <x v="1"/>
    <s v=""/>
  </r>
  <r>
    <s v="GST"/>
    <n v="16829"/>
    <s v="22.04.19"/>
    <s v="2019-0369"/>
    <x v="681"/>
    <x v="344"/>
    <n v="3"/>
    <n v="4"/>
    <n v="12"/>
    <s v="D x E"/>
    <x v="1"/>
    <s v=""/>
  </r>
  <r>
    <s v="GST"/>
    <n v="16833"/>
    <s v="22.04.19"/>
    <s v="2019-0369"/>
    <x v="66"/>
    <x v="45"/>
    <n v="2"/>
    <n v="25"/>
    <n v="50"/>
    <s v="D x E"/>
    <x v="1"/>
    <s v=""/>
  </r>
  <r>
    <s v="GST"/>
    <n v="16835"/>
    <s v="22.04.19"/>
    <s v="2019-0369"/>
    <x v="349"/>
    <x v="335"/>
    <n v="1"/>
    <m/>
    <n v="20"/>
    <s v="Qty column"/>
    <x v="1"/>
    <s v=""/>
  </r>
  <r>
    <s v="GST"/>
    <n v="16836"/>
    <s v="22.04.19"/>
    <s v="2019-0369"/>
    <x v="178"/>
    <x v="174"/>
    <m/>
    <m/>
    <n v="20"/>
    <s v="Qty column"/>
    <x v="1"/>
    <s v=""/>
  </r>
  <r>
    <s v="GST"/>
    <n v="16845"/>
    <s v="22.04.19"/>
    <s v="2019-0369"/>
    <x v="56"/>
    <x v="10"/>
    <n v="15"/>
    <m/>
    <n v="321"/>
    <s v="Qty column"/>
    <x v="1"/>
    <s v=""/>
  </r>
  <r>
    <s v="GST"/>
    <n v="16867"/>
    <s v="22.04.19"/>
    <s v="2019-0370"/>
    <x v="171"/>
    <x v="166"/>
    <n v="1"/>
    <n v="5"/>
    <n v="5"/>
    <s v="D x E"/>
    <x v="1"/>
    <s v=""/>
  </r>
  <r>
    <s v="GST"/>
    <n v="16869"/>
    <s v="22.04.19"/>
    <s v="2019-0370"/>
    <x v="433"/>
    <x v="171"/>
    <n v="1"/>
    <m/>
    <n v="2"/>
    <s v="Qty column"/>
    <x v="1"/>
    <s v=""/>
  </r>
  <r>
    <s v="GST"/>
    <n v="16871"/>
    <s v="22.04.19"/>
    <s v="2019-0370"/>
    <x v="22"/>
    <x v="22"/>
    <n v="2"/>
    <n v="2"/>
    <n v="4"/>
    <s v="D x E"/>
    <x v="1"/>
    <s v=""/>
  </r>
  <r>
    <s v="GST"/>
    <n v="16906"/>
    <s v="22.04.19"/>
    <s v="2019-0371"/>
    <x v="608"/>
    <x v="578"/>
    <m/>
    <m/>
    <n v="1"/>
    <s v="Qty column"/>
    <x v="1"/>
    <s v=""/>
  </r>
  <r>
    <s v="GST"/>
    <n v="16907"/>
    <s v="22.04.19"/>
    <s v="2019-0371"/>
    <x v="192"/>
    <x v="185"/>
    <m/>
    <m/>
    <n v="1"/>
    <s v="Qty column"/>
    <x v="1"/>
    <s v=""/>
  </r>
  <r>
    <s v="GST"/>
    <n v="16909"/>
    <s v="22.04.19"/>
    <s v="2019-0371"/>
    <x v="2"/>
    <x v="2"/>
    <m/>
    <m/>
    <n v="2"/>
    <s v="Qty column"/>
    <x v="1"/>
    <s v=""/>
  </r>
  <r>
    <s v="GST"/>
    <n v="16910"/>
    <s v="22.04.19"/>
    <s v="2019-0371"/>
    <x v="116"/>
    <x v="73"/>
    <n v="1"/>
    <n v="5"/>
    <n v="5"/>
    <s v="D x E"/>
    <x v="1"/>
    <s v=""/>
  </r>
  <r>
    <s v="GST"/>
    <n v="16911"/>
    <s v="22.04.19"/>
    <s v="2019-0371"/>
    <x v="467"/>
    <x v="476"/>
    <m/>
    <m/>
    <n v="2"/>
    <s v="Qty column"/>
    <x v="1"/>
    <s v=""/>
  </r>
  <r>
    <s v="GST"/>
    <n v="16912"/>
    <s v="22.04.19"/>
    <s v="2019-0371"/>
    <x v="193"/>
    <x v="186"/>
    <m/>
    <m/>
    <n v="2"/>
    <s v="Qty column"/>
    <x v="1"/>
    <s v=""/>
  </r>
  <r>
    <s v="GST"/>
    <n v="16913"/>
    <s v="22.04.19"/>
    <s v="2019-0371"/>
    <x v="229"/>
    <x v="219"/>
    <n v="1"/>
    <n v="5"/>
    <n v="5"/>
    <s v="D x E"/>
    <x v="1"/>
    <s v=""/>
  </r>
  <r>
    <s v="GST"/>
    <n v="16914"/>
    <s v="22.04.19"/>
    <s v="2019-0371"/>
    <x v="222"/>
    <x v="165"/>
    <n v="1"/>
    <m/>
    <n v="2"/>
    <s v="Qty column"/>
    <x v="1"/>
    <s v=""/>
  </r>
  <r>
    <s v="GST"/>
    <n v="16916"/>
    <s v="22.04.19"/>
    <s v="2019-0371"/>
    <x v="238"/>
    <x v="227"/>
    <n v="1"/>
    <n v="5"/>
    <n v="5"/>
    <s v="D x E"/>
    <x v="1"/>
    <s v=""/>
  </r>
  <r>
    <s v="GST"/>
    <n v="16920"/>
    <s v="22.04.19"/>
    <s v="2019-0371"/>
    <x v="97"/>
    <x v="89"/>
    <n v="1"/>
    <n v="100"/>
    <n v="100"/>
    <s v="D x E"/>
    <x v="1"/>
    <s v=""/>
  </r>
  <r>
    <s v="GST"/>
    <n v="16922"/>
    <s v="22.04.19"/>
    <s v="2019-0371"/>
    <x v="16"/>
    <x v="16"/>
    <n v="1"/>
    <n v="4"/>
    <n v="4"/>
    <s v="D x E"/>
    <x v="1"/>
    <s v=""/>
  </r>
  <r>
    <s v="GST"/>
    <n v="16923"/>
    <s v="22.04.19"/>
    <s v="2019-0371"/>
    <x v="17"/>
    <x v="17"/>
    <n v="1"/>
    <m/>
    <n v="2"/>
    <s v="Qty column"/>
    <x v="1"/>
    <s v=""/>
  </r>
  <r>
    <s v="GST"/>
    <n v="16924"/>
    <s v="22.04.19"/>
    <s v="2019-0371"/>
    <x v="81"/>
    <x v="76"/>
    <m/>
    <m/>
    <n v="1"/>
    <s v="Qty column"/>
    <x v="1"/>
    <s v=""/>
  </r>
  <r>
    <s v="GST"/>
    <n v="16926"/>
    <s v="22.04.19"/>
    <s v="2019-0371"/>
    <x v="174"/>
    <x v="171"/>
    <m/>
    <m/>
    <n v="500"/>
    <s v="Qty column"/>
    <x v="1"/>
    <s v=""/>
  </r>
  <r>
    <s v="GST"/>
    <n v="16929"/>
    <s v="22.04.19"/>
    <s v="2019-0371"/>
    <x v="648"/>
    <x v="601"/>
    <m/>
    <m/>
    <n v="10"/>
    <s v="Qty column"/>
    <x v="1"/>
    <s v=""/>
  </r>
  <r>
    <s v="GST"/>
    <n v="16931"/>
    <s v="22.04.19"/>
    <s v="2019-0371"/>
    <x v="53"/>
    <x v="110"/>
    <m/>
    <m/>
    <n v="20"/>
    <s v="Qty column"/>
    <x v="1"/>
    <s v=""/>
  </r>
  <r>
    <s v="GST"/>
    <n v="16932"/>
    <s v="22.04.19"/>
    <s v="2019-0371"/>
    <x v="696"/>
    <x v="640"/>
    <m/>
    <m/>
    <n v="50"/>
    <s v="Qty column"/>
    <x v="1"/>
    <s v=""/>
  </r>
  <r>
    <s v="GST"/>
    <n v="16933"/>
    <s v="22.04.19"/>
    <s v="2019-0371"/>
    <x v="360"/>
    <x v="351"/>
    <n v="1"/>
    <m/>
    <n v="20"/>
    <s v="Qty column"/>
    <x v="1"/>
    <s v=""/>
  </r>
  <r>
    <s v="GST"/>
    <n v="16934"/>
    <s v="22.04.19"/>
    <s v="2019-0371"/>
    <x v="245"/>
    <x v="91"/>
    <m/>
    <m/>
    <n v="20"/>
    <s v="Qty column"/>
    <x v="1"/>
    <s v=""/>
  </r>
  <r>
    <s v="GST"/>
    <n v="16935"/>
    <s v="22.04.19"/>
    <s v="2019-0371"/>
    <x v="98"/>
    <x v="90"/>
    <n v="1"/>
    <m/>
    <n v="50"/>
    <s v="Qty column"/>
    <x v="1"/>
    <s v=""/>
  </r>
  <r>
    <s v="GST"/>
    <n v="16936"/>
    <s v="22.04.19"/>
    <s v="2019-0371"/>
    <x v="651"/>
    <x v="605"/>
    <m/>
    <m/>
    <n v="10"/>
    <s v="Qty column"/>
    <x v="1"/>
    <s v=""/>
  </r>
  <r>
    <s v="GST"/>
    <n v="16938"/>
    <s v="22.04.19"/>
    <s v="2019-0371"/>
    <x v="310"/>
    <x v="300"/>
    <n v="1"/>
    <m/>
    <n v="10"/>
    <s v="Qty column"/>
    <x v="1"/>
    <s v=""/>
  </r>
  <r>
    <s v="GST"/>
    <n v="16941"/>
    <s v="22.04.19"/>
    <s v="2019-0371"/>
    <x v="424"/>
    <x v="412"/>
    <m/>
    <m/>
    <n v="10"/>
    <s v="Qty column"/>
    <x v="1"/>
    <s v=""/>
  </r>
  <r>
    <s v="GST"/>
    <n v="16943"/>
    <s v="22.04.19"/>
    <s v="2019-0371"/>
    <x v="91"/>
    <x v="580"/>
    <n v="1"/>
    <m/>
    <n v="2"/>
    <s v="Qty column"/>
    <x v="1"/>
    <s v=""/>
  </r>
  <r>
    <s v="GST"/>
    <n v="16945"/>
    <s v="22.04.19"/>
    <s v="2019-0371"/>
    <x v="155"/>
    <x v="641"/>
    <m/>
    <m/>
    <n v="5"/>
    <s v="Qty column"/>
    <x v="1"/>
    <s v=""/>
  </r>
  <r>
    <s v="GST"/>
    <n v="16978"/>
    <s v="22.04.19"/>
    <s v="2019-0372"/>
    <x v="243"/>
    <x v="281"/>
    <n v="1"/>
    <n v="50"/>
    <n v="50"/>
    <s v="D x E"/>
    <x v="1"/>
    <s v=""/>
  </r>
  <r>
    <s v="GST"/>
    <n v="16979"/>
    <s v="22.04.19"/>
    <s v="2019-0372"/>
    <x v="248"/>
    <x v="236"/>
    <n v="2"/>
    <n v="50"/>
    <n v="100"/>
    <s v="D x E"/>
    <x v="1"/>
    <s v=""/>
  </r>
  <r>
    <s v="GST"/>
    <n v="16980"/>
    <s v="22.04.19"/>
    <s v="2019-0372"/>
    <x v="295"/>
    <x v="282"/>
    <n v="2"/>
    <n v="25"/>
    <n v="50"/>
    <s v="D x E"/>
    <x v="1"/>
    <s v=""/>
  </r>
  <r>
    <s v="GST"/>
    <n v="16982"/>
    <s v="22.04.19"/>
    <s v="2019-0372"/>
    <x v="91"/>
    <x v="580"/>
    <n v="1"/>
    <m/>
    <n v="1"/>
    <s v="Qty column"/>
    <x v="1"/>
    <s v=""/>
  </r>
  <r>
    <s v="GST"/>
    <n v="16984"/>
    <s v="22.04.19"/>
    <s v="2019-0372"/>
    <x v="18"/>
    <x v="18"/>
    <n v="1"/>
    <n v="4"/>
    <n v="4"/>
    <s v="D x E"/>
    <x v="1"/>
    <s v=""/>
  </r>
  <r>
    <s v="GST"/>
    <n v="16985"/>
    <s v="22.04.19"/>
    <s v="2019-0372"/>
    <x v="32"/>
    <x v="32"/>
    <n v="1"/>
    <n v="4"/>
    <n v="4"/>
    <s v="D x E"/>
    <x v="1"/>
    <s v=""/>
  </r>
  <r>
    <s v="GST"/>
    <n v="16987"/>
    <s v="22.04.19"/>
    <s v="2019-0372"/>
    <x v="11"/>
    <x v="11"/>
    <n v="2"/>
    <n v="5"/>
    <n v="10"/>
    <s v="D x E"/>
    <x v="1"/>
    <s v=""/>
  </r>
  <r>
    <s v="GST"/>
    <n v="16988"/>
    <s v="22.04.19"/>
    <s v="2019-0372"/>
    <x v="168"/>
    <x v="164"/>
    <n v="1"/>
    <m/>
    <n v="2"/>
    <s v="Qty column"/>
    <x v="1"/>
    <s v=""/>
  </r>
  <r>
    <s v="GST"/>
    <n v="16989"/>
    <s v="22.04.19"/>
    <s v="2019-0372"/>
    <x v="368"/>
    <x v="358"/>
    <m/>
    <m/>
    <n v="2"/>
    <s v="Qty column"/>
    <x v="1"/>
    <s v=""/>
  </r>
  <r>
    <s v="GST"/>
    <n v="16990"/>
    <s v="22.04.19"/>
    <s v="2019-0372"/>
    <x v="118"/>
    <x v="69"/>
    <n v="1"/>
    <n v="5"/>
    <n v="5"/>
    <s v="D x E"/>
    <x v="1"/>
    <s v=""/>
  </r>
  <r>
    <s v="GST"/>
    <n v="16991"/>
    <s v="22.04.19"/>
    <s v="2019-0372"/>
    <x v="220"/>
    <x v="211"/>
    <n v="1"/>
    <n v="5"/>
    <n v="5"/>
    <s v="D x E"/>
    <x v="1"/>
    <s v=""/>
  </r>
  <r>
    <s v="GST"/>
    <n v="16992"/>
    <s v="22.04.19"/>
    <s v="2019-0372"/>
    <x v="78"/>
    <x v="73"/>
    <n v="1"/>
    <n v="5"/>
    <n v="5"/>
    <s v="D x E"/>
    <x v="1"/>
    <s v=""/>
  </r>
  <r>
    <s v="GST"/>
    <n v="16994"/>
    <s v="22.04.19"/>
    <s v="2019-0372"/>
    <x v="174"/>
    <x v="171"/>
    <m/>
    <m/>
    <n v="200"/>
    <s v="Qty column"/>
    <x v="1"/>
    <s v=""/>
  </r>
  <r>
    <s v="GST"/>
    <n v="17021"/>
    <s v="21.4.19"/>
    <s v="2019-0373"/>
    <x v="371"/>
    <x v="364"/>
    <n v="1"/>
    <n v="5"/>
    <n v="5"/>
    <s v="D x E"/>
    <x v="1"/>
    <s v=""/>
  </r>
  <r>
    <s v="GST"/>
    <n v="17022"/>
    <s v="21.4.19"/>
    <s v="2019-0373"/>
    <x v="47"/>
    <x v="47"/>
    <n v="2"/>
    <n v="5"/>
    <n v="10"/>
    <s v="D x E"/>
    <x v="1"/>
    <s v=""/>
  </r>
  <r>
    <s v="GST"/>
    <n v="17024"/>
    <s v="21.4.19"/>
    <s v="2019-0373"/>
    <x v="262"/>
    <x v="248"/>
    <n v="1"/>
    <n v="5"/>
    <n v="5"/>
    <s v="D x E"/>
    <x v="1"/>
    <s v=""/>
  </r>
  <r>
    <s v="GST"/>
    <n v="17025"/>
    <s v="21.4.19"/>
    <s v="2019-0373"/>
    <x v="41"/>
    <x v="41"/>
    <n v="1"/>
    <n v="5"/>
    <n v="5"/>
    <s v="D x E"/>
    <x v="1"/>
    <s v=""/>
  </r>
  <r>
    <s v="GST"/>
    <n v="17026"/>
    <s v="21.4.19"/>
    <s v="2019-0373"/>
    <x v="15"/>
    <x v="15"/>
    <n v="2"/>
    <n v="5"/>
    <n v="10"/>
    <s v="D x E"/>
    <x v="1"/>
    <s v=""/>
  </r>
  <r>
    <s v="GST"/>
    <n v="17027"/>
    <s v="21.4.19"/>
    <s v="2019-0373"/>
    <x v="170"/>
    <x v="165"/>
    <n v="2"/>
    <n v="5"/>
    <n v="10"/>
    <s v="D x E"/>
    <x v="1"/>
    <s v=""/>
  </r>
  <r>
    <s v="GST"/>
    <n v="17028"/>
    <s v="21.4.19"/>
    <s v="2019-0373"/>
    <x v="280"/>
    <x v="262"/>
    <n v="1"/>
    <n v="5"/>
    <n v="5"/>
    <s v="D x E"/>
    <x v="1"/>
    <s v=""/>
  </r>
  <r>
    <s v="GST"/>
    <n v="17029"/>
    <s v="21.4.19"/>
    <s v="2019-0373"/>
    <x v="196"/>
    <x v="189"/>
    <n v="2"/>
    <n v="5"/>
    <n v="10"/>
    <s v="D x E"/>
    <x v="1"/>
    <s v=""/>
  </r>
  <r>
    <s v="GST"/>
    <n v="17030"/>
    <s v="21.4.19"/>
    <s v="2019-0373"/>
    <x v="697"/>
    <x v="558"/>
    <n v="1"/>
    <n v="5"/>
    <n v="5"/>
    <s v="D x E"/>
    <x v="1"/>
    <s v=""/>
  </r>
  <r>
    <s v="GST"/>
    <n v="17032"/>
    <s v="21.4.19"/>
    <s v="2019-0373"/>
    <x v="245"/>
    <x v="234"/>
    <n v="1"/>
    <n v="10"/>
    <n v="10"/>
    <s v="D x E"/>
    <x v="1"/>
    <s v=""/>
  </r>
  <r>
    <s v="GST"/>
    <n v="17034"/>
    <s v="21.4.19"/>
    <s v="2019-0373"/>
    <x v="427"/>
    <x v="413"/>
    <n v="1"/>
    <n v="20"/>
    <n v="20"/>
    <s v="D x E"/>
    <x v="1"/>
    <s v=""/>
  </r>
  <r>
    <s v="GST"/>
    <n v="17035"/>
    <s v="21.4.19"/>
    <s v="2019-0373"/>
    <x v="132"/>
    <x v="499"/>
    <n v="2"/>
    <n v="20"/>
    <n v="40"/>
    <s v="D x E"/>
    <x v="1"/>
    <s v=""/>
  </r>
  <r>
    <s v="GST"/>
    <n v="17036"/>
    <s v="21.4.19"/>
    <s v="2019-0373"/>
    <x v="698"/>
    <x v="55"/>
    <n v="1"/>
    <n v="2"/>
    <n v="2"/>
    <s v="D x E"/>
    <x v="1"/>
    <s v=""/>
  </r>
  <r>
    <s v="GST"/>
    <n v="17037"/>
    <s v="21.4.19"/>
    <s v="2019-0373"/>
    <x v="129"/>
    <x v="55"/>
    <m/>
    <n v="5"/>
    <n v="5"/>
    <s v="Qty column"/>
    <x v="1"/>
    <s v=""/>
  </r>
  <r>
    <s v="GST"/>
    <n v="17070"/>
    <s v="21.4.19"/>
    <s v="2019-0374"/>
    <x v="65"/>
    <x v="61"/>
    <n v="1"/>
    <n v="5"/>
    <n v="5"/>
    <s v="D x E"/>
    <x v="1"/>
    <s v=""/>
  </r>
  <r>
    <s v="GST"/>
    <n v="17071"/>
    <s v="21.4.19"/>
    <s v="2019-0374"/>
    <x v="618"/>
    <x v="584"/>
    <n v="1"/>
    <n v="1"/>
    <n v="1"/>
    <s v="D x E"/>
    <x v="1"/>
    <s v=""/>
  </r>
  <r>
    <s v="GST"/>
    <n v="17072"/>
    <s v="21.4.19"/>
    <s v="2019-0374"/>
    <x v="699"/>
    <x v="642"/>
    <m/>
    <n v="1"/>
    <n v="1"/>
    <s v="Qty column"/>
    <x v="1"/>
    <s v=""/>
  </r>
  <r>
    <s v="GST"/>
    <n v="17075"/>
    <s v="21.4.19"/>
    <s v="2019-0374"/>
    <x v="74"/>
    <x v="69"/>
    <n v="1"/>
    <n v="5"/>
    <n v="5"/>
    <s v="D x E"/>
    <x v="1"/>
    <s v=""/>
  </r>
  <r>
    <s v="GST"/>
    <n v="17076"/>
    <s v="21.4.19"/>
    <s v="2019-0374"/>
    <x v="193"/>
    <x v="186"/>
    <n v="1"/>
    <n v="5"/>
    <n v="5"/>
    <s v="D x E"/>
    <x v="1"/>
    <s v=""/>
  </r>
  <r>
    <s v="GST"/>
    <n v="17077"/>
    <s v="21.4.19"/>
    <s v="2019-0374"/>
    <x v="226"/>
    <x v="216"/>
    <n v="1"/>
    <n v="5"/>
    <n v="5"/>
    <s v="D x E"/>
    <x v="1"/>
    <s v=""/>
  </r>
  <r>
    <s v="GST"/>
    <n v="17078"/>
    <s v="21.4.19"/>
    <s v="2019-0374"/>
    <x v="229"/>
    <x v="219"/>
    <n v="1"/>
    <n v="5"/>
    <n v="5"/>
    <s v="D x E"/>
    <x v="1"/>
    <s v=""/>
  </r>
  <r>
    <s v="GST"/>
    <n v="17079"/>
    <s v="21.4.19"/>
    <s v="2019-0374"/>
    <x v="110"/>
    <x v="104"/>
    <n v="1"/>
    <n v="5"/>
    <n v="5"/>
    <s v="D x E"/>
    <x v="1"/>
    <s v=""/>
  </r>
  <r>
    <s v="GST"/>
    <n v="17080"/>
    <s v="21.4.19"/>
    <s v="2019-0374"/>
    <x v="282"/>
    <x v="264"/>
    <n v="1"/>
    <n v="5"/>
    <n v="5"/>
    <s v="D x E"/>
    <x v="1"/>
    <s v=""/>
  </r>
  <r>
    <s v="GST"/>
    <n v="17083"/>
    <s v="21.4.19"/>
    <s v="2019-0374"/>
    <x v="18"/>
    <x v="18"/>
    <n v="2"/>
    <n v="4"/>
    <n v="8"/>
    <s v="D x E"/>
    <x v="1"/>
    <s v=""/>
  </r>
  <r>
    <s v="GST"/>
    <n v="17084"/>
    <s v="21.4.19"/>
    <s v="2019-0374"/>
    <x v="23"/>
    <x v="23"/>
    <n v="1"/>
    <n v="4"/>
    <n v="4"/>
    <s v="D x E"/>
    <x v="1"/>
    <s v=""/>
  </r>
  <r>
    <s v="GST"/>
    <n v="17085"/>
    <s v="21.4.19"/>
    <s v="2019-0374"/>
    <x v="19"/>
    <x v="19"/>
    <n v="1"/>
    <n v="4"/>
    <n v="4"/>
    <s v="D x E"/>
    <x v="1"/>
    <s v=""/>
  </r>
  <r>
    <s v="GST"/>
    <n v="17086"/>
    <s v="21.4.19"/>
    <s v="2019-0374"/>
    <x v="256"/>
    <x v="242"/>
    <n v="0.5"/>
    <n v="2"/>
    <n v="1"/>
    <s v="D x E"/>
    <x v="1"/>
    <s v=""/>
  </r>
  <r>
    <s v="GST"/>
    <n v="17087"/>
    <s v="21.4.19"/>
    <s v="2019-0374"/>
    <x v="41"/>
    <x v="192"/>
    <n v="1"/>
    <n v="4"/>
    <n v="4"/>
    <s v="D x E"/>
    <x v="1"/>
    <s v=""/>
  </r>
  <r>
    <s v="GST"/>
    <n v="17089"/>
    <s v="21.4.19"/>
    <s v="2019-0374"/>
    <x v="20"/>
    <x v="20"/>
    <n v="0.5"/>
    <n v="2"/>
    <n v="1"/>
    <s v="D x E"/>
    <x v="1"/>
    <s v=""/>
  </r>
  <r>
    <s v="GST"/>
    <n v="17090"/>
    <s v="21.4.19"/>
    <s v="2019-0374"/>
    <x v="228"/>
    <x v="218"/>
    <n v="1"/>
    <n v="4"/>
    <n v="4"/>
    <s v="D x E"/>
    <x v="1"/>
    <s v=""/>
  </r>
  <r>
    <s v="GST"/>
    <n v="17091"/>
    <s v="21.4.19"/>
    <s v="2019-0374"/>
    <x v="190"/>
    <x v="184"/>
    <n v="1"/>
    <n v="4"/>
    <n v="4"/>
    <s v="D x E"/>
    <x v="1"/>
    <s v=""/>
  </r>
  <r>
    <s v="GST"/>
    <n v="17116"/>
    <s v="22.04.19"/>
    <s v="2019-0375"/>
    <x v="107"/>
    <x v="101"/>
    <n v="1"/>
    <n v="10"/>
    <n v="10"/>
    <s v="D x E"/>
    <x v="1"/>
    <s v=""/>
  </r>
  <r>
    <s v="GST"/>
    <n v="17149"/>
    <s v="23.04.19"/>
    <s v="2019-0376"/>
    <x v="0"/>
    <x v="0"/>
    <n v="2"/>
    <n v="5"/>
    <n v="10"/>
    <s v="D x E"/>
    <x v="1"/>
    <s v=""/>
  </r>
  <r>
    <s v="GST"/>
    <n v="17150"/>
    <s v="23.04.19"/>
    <s v="2019-0376"/>
    <x v="87"/>
    <x v="81"/>
    <n v="2"/>
    <n v="5"/>
    <n v="10"/>
    <s v="D x E"/>
    <x v="1"/>
    <s v=""/>
  </r>
  <r>
    <s v="GST"/>
    <n v="17151"/>
    <s v="23.04.19"/>
    <s v="2019-0376"/>
    <x v="15"/>
    <x v="15"/>
    <n v="2"/>
    <n v="5"/>
    <n v="10"/>
    <s v="D x E"/>
    <x v="1"/>
    <s v=""/>
  </r>
  <r>
    <s v="GST"/>
    <n v="17153"/>
    <s v="23.04.19"/>
    <s v="2019-0376"/>
    <x v="600"/>
    <x v="571"/>
    <n v="1"/>
    <n v="25"/>
    <n v="25"/>
    <s v="D x E"/>
    <x v="1"/>
    <s v=""/>
  </r>
  <r>
    <s v="GST"/>
    <n v="17193"/>
    <s v="23.04.19"/>
    <s v="2019-0377"/>
    <x v="313"/>
    <x v="302"/>
    <m/>
    <m/>
    <n v="20"/>
    <s v="Qty column"/>
    <x v="1"/>
    <s v=""/>
  </r>
  <r>
    <s v="GST"/>
    <n v="17194"/>
    <s v="23.04.19"/>
    <s v="2019-0377"/>
    <x v="310"/>
    <x v="300"/>
    <m/>
    <m/>
    <n v="100"/>
    <s v="Qty column"/>
    <x v="1"/>
    <s v=""/>
  </r>
  <r>
    <s v="GST"/>
    <n v="17196"/>
    <s v="23.04.19"/>
    <s v="2019-0377"/>
    <x v="114"/>
    <x v="108"/>
    <m/>
    <m/>
    <n v="50"/>
    <s v="Qty column"/>
    <x v="1"/>
    <s v=""/>
  </r>
  <r>
    <s v="GST"/>
    <n v="17197"/>
    <s v="23.04.19"/>
    <s v="2019-0377"/>
    <x v="332"/>
    <x v="109"/>
    <m/>
    <m/>
    <n v="50"/>
    <s v="Qty column"/>
    <x v="1"/>
    <s v=""/>
  </r>
  <r>
    <s v="GST"/>
    <n v="17200"/>
    <s v="23.04.19"/>
    <s v="2019-0377"/>
    <x v="202"/>
    <x v="195"/>
    <m/>
    <m/>
    <n v="20"/>
    <s v="Qty column"/>
    <x v="1"/>
    <s v=""/>
  </r>
  <r>
    <s v="GST"/>
    <n v="17202"/>
    <s v="23.04.19"/>
    <s v="2019-0377"/>
    <x v="93"/>
    <x v="93"/>
    <m/>
    <m/>
    <n v="30"/>
    <s v="Qty column"/>
    <x v="1"/>
    <s v=""/>
  </r>
  <r>
    <s v="GST"/>
    <n v="17203"/>
    <s v="23.04.19"/>
    <s v="2019-0377"/>
    <x v="696"/>
    <x v="640"/>
    <m/>
    <m/>
    <n v="30"/>
    <s v="Qty column"/>
    <x v="1"/>
    <s v=""/>
  </r>
  <r>
    <s v="GST"/>
    <n v="17204"/>
    <s v="23.04.19"/>
    <s v="2019-0377"/>
    <x v="360"/>
    <x v="351"/>
    <m/>
    <m/>
    <n v="10"/>
    <s v="Qty column"/>
    <x v="1"/>
    <s v=""/>
  </r>
  <r>
    <s v="GST"/>
    <n v="17205"/>
    <s v="23.04.19"/>
    <s v="2019-0377"/>
    <x v="97"/>
    <x v="89"/>
    <m/>
    <m/>
    <n v="30"/>
    <s v="Qty column"/>
    <x v="1"/>
    <s v=""/>
  </r>
  <r>
    <s v="GST"/>
    <n v="17206"/>
    <s v="23.04.19"/>
    <s v="2019-0377"/>
    <x v="98"/>
    <x v="90"/>
    <m/>
    <m/>
    <n v="10"/>
    <s v="Qty column"/>
    <x v="1"/>
    <s v=""/>
  </r>
  <r>
    <s v="GST"/>
    <n v="17208"/>
    <s v="23.04.19"/>
    <s v="2019-0377"/>
    <x v="44"/>
    <x v="44"/>
    <m/>
    <m/>
    <n v="25"/>
    <s v="Qty column"/>
    <x v="1"/>
    <s v=""/>
  </r>
  <r>
    <s v="GST"/>
    <n v="17233"/>
    <s v="23.04.19"/>
    <s v="2019-0378"/>
    <x v="428"/>
    <x v="414"/>
    <n v="1"/>
    <n v="5"/>
    <n v="5"/>
    <s v="D x E"/>
    <x v="1"/>
    <s v=""/>
  </r>
  <r>
    <s v="GST"/>
    <n v="17234"/>
    <s v="23.04.19"/>
    <s v="2019-0378"/>
    <x v="19"/>
    <x v="19"/>
    <m/>
    <m/>
    <n v="2"/>
    <s v="Qty column"/>
    <x v="1"/>
    <s v=""/>
  </r>
  <r>
    <s v="GST"/>
    <n v="17235"/>
    <s v="23.04.19"/>
    <s v="2019-0378"/>
    <x v="18"/>
    <x v="18"/>
    <n v="1"/>
    <n v="4"/>
    <n v="4"/>
    <s v="D x E"/>
    <x v="1"/>
    <s v=""/>
  </r>
  <r>
    <s v="GST"/>
    <n v="17236"/>
    <s v="23.04.19"/>
    <s v="2019-0378"/>
    <x v="184"/>
    <x v="177"/>
    <n v="1"/>
    <m/>
    <n v="2"/>
    <s v="Qty column"/>
    <x v="1"/>
    <s v=""/>
  </r>
  <r>
    <s v="GST"/>
    <n v="17237"/>
    <s v="23.04.19"/>
    <s v="2019-0378"/>
    <x v="25"/>
    <x v="25"/>
    <m/>
    <m/>
    <n v="2"/>
    <s v="Qty column"/>
    <x v="1"/>
    <s v=""/>
  </r>
  <r>
    <s v="GST"/>
    <n v="17238"/>
    <s v="23.04.19"/>
    <s v="2019-0378"/>
    <x v="353"/>
    <x v="339"/>
    <n v="1"/>
    <m/>
    <n v="1"/>
    <s v="Qty column"/>
    <x v="1"/>
    <s v=""/>
  </r>
  <r>
    <s v="GST"/>
    <n v="17239"/>
    <s v="23.04.19"/>
    <s v="2019-0378"/>
    <x v="681"/>
    <x v="344"/>
    <n v="2"/>
    <n v="4"/>
    <n v="8"/>
    <s v="D x E"/>
    <x v="1"/>
    <s v=""/>
  </r>
  <r>
    <s v="GST"/>
    <n v="17240"/>
    <s v="23.04.19"/>
    <s v="2019-0378"/>
    <x v="700"/>
    <x v="643"/>
    <n v="1"/>
    <m/>
    <n v="3"/>
    <s v="Qty column"/>
    <x v="1"/>
    <s v=""/>
  </r>
  <r>
    <s v="GST"/>
    <n v="17241"/>
    <s v="23.04.19"/>
    <s v="2019-0378"/>
    <x v="141"/>
    <x v="135"/>
    <m/>
    <m/>
    <n v="1"/>
    <s v="Qty column"/>
    <x v="1"/>
    <s v=""/>
  </r>
  <r>
    <s v="GST"/>
    <n v="17273"/>
    <s v="23.04.19"/>
    <s v="2019-0379"/>
    <x v="523"/>
    <x v="509"/>
    <n v="3"/>
    <n v="10"/>
    <n v="30"/>
    <s v="D x E"/>
    <x v="1"/>
    <s v=""/>
  </r>
  <r>
    <s v="GST"/>
    <n v="17274"/>
    <s v="23.04.19"/>
    <s v="2019-0379"/>
    <x v="324"/>
    <x v="313"/>
    <n v="5"/>
    <n v="10"/>
    <n v="50"/>
    <s v="D x E"/>
    <x v="1"/>
    <s v=""/>
  </r>
  <r>
    <s v="GST"/>
    <n v="17293"/>
    <s v="23.04.19"/>
    <s v="2019-0379"/>
    <x v="56"/>
    <x v="10"/>
    <n v="8"/>
    <m/>
    <n v="80"/>
    <s v="Qty column"/>
    <x v="1"/>
    <s v=""/>
  </r>
  <r>
    <s v="GST"/>
    <n v="17313"/>
    <s v="23.04.19"/>
    <s v="2019-0380"/>
    <x v="565"/>
    <x v="543"/>
    <m/>
    <m/>
    <n v="1"/>
    <s v="Qty column"/>
    <x v="1"/>
    <s v=""/>
  </r>
  <r>
    <s v="GST"/>
    <n v="17314"/>
    <s v="23.04.19"/>
    <s v="2019-0380"/>
    <x v="222"/>
    <x v="165"/>
    <m/>
    <m/>
    <n v="1"/>
    <s v="Qty column"/>
    <x v="1"/>
    <s v=""/>
  </r>
  <r>
    <s v="GST"/>
    <n v="17315"/>
    <s v="23.04.19"/>
    <s v="2019-0380"/>
    <x v="14"/>
    <x v="14"/>
    <m/>
    <m/>
    <n v="1"/>
    <s v="Qty column"/>
    <x v="1"/>
    <s v=""/>
  </r>
  <r>
    <s v="GST"/>
    <n v="17316"/>
    <s v="23.04.19"/>
    <s v="2019-0380"/>
    <x v="165"/>
    <x v="161"/>
    <m/>
    <m/>
    <n v="1"/>
    <s v="Qty column"/>
    <x v="1"/>
    <s v=""/>
  </r>
  <r>
    <s v="GST"/>
    <n v="17350"/>
    <s v="23.04.19"/>
    <s v="2019-0381"/>
    <x v="259"/>
    <x v="245"/>
    <m/>
    <m/>
    <n v="1"/>
    <s v="Qty column"/>
    <x v="1"/>
    <s v=""/>
  </r>
  <r>
    <s v="GST"/>
    <n v="17392"/>
    <s v="23.04.19"/>
    <s v="2019-0382"/>
    <x v="16"/>
    <x v="16"/>
    <n v="2"/>
    <n v="4"/>
    <n v="8"/>
    <s v="D x E"/>
    <x v="1"/>
    <s v=""/>
  </r>
  <r>
    <s v="GST"/>
    <n v="17393"/>
    <s v="23.04.19"/>
    <s v="2019-0382"/>
    <x v="181"/>
    <x v="175"/>
    <n v="2"/>
    <n v="4"/>
    <n v="8"/>
    <s v="D x E"/>
    <x v="1"/>
    <s v=""/>
  </r>
  <r>
    <s v="GST"/>
    <n v="17394"/>
    <s v="23.04.19"/>
    <s v="2019-0382"/>
    <x v="181"/>
    <x v="175"/>
    <n v="2"/>
    <n v="1"/>
    <n v="2"/>
    <s v="D x E"/>
    <x v="1"/>
    <s v=""/>
  </r>
  <r>
    <s v="GST"/>
    <n v="17395"/>
    <s v="23.04.19"/>
    <s v="2019-0382"/>
    <x v="198"/>
    <x v="190"/>
    <n v="1"/>
    <n v="4"/>
    <n v="4"/>
    <s v="D x E"/>
    <x v="1"/>
    <s v=""/>
  </r>
  <r>
    <s v="GST"/>
    <n v="17396"/>
    <s v="23.04.19"/>
    <s v="2019-0382"/>
    <x v="198"/>
    <x v="190"/>
    <n v="3"/>
    <n v="1"/>
    <n v="3"/>
    <s v="D x E"/>
    <x v="1"/>
    <s v=""/>
  </r>
  <r>
    <s v="GST"/>
    <n v="17397"/>
    <s v="23.04.19"/>
    <s v="2019-0382"/>
    <x v="269"/>
    <x v="254"/>
    <n v="1"/>
    <n v="4"/>
    <n v="4"/>
    <s v="D x E"/>
    <x v="1"/>
    <s v=""/>
  </r>
  <r>
    <s v="GST"/>
    <n v="17398"/>
    <s v="23.04.19"/>
    <s v="2019-0382"/>
    <x v="269"/>
    <x v="254"/>
    <n v="2"/>
    <n v="1"/>
    <n v="2"/>
    <s v="D x E"/>
    <x v="1"/>
    <s v=""/>
  </r>
  <r>
    <s v="GST"/>
    <n v="17399"/>
    <s v="23.04.19"/>
    <s v="2019-0382"/>
    <x v="199"/>
    <x v="191"/>
    <n v="1"/>
    <n v="4"/>
    <n v="4"/>
    <s v="D x E"/>
    <x v="1"/>
    <s v=""/>
  </r>
  <r>
    <s v="GST"/>
    <n v="17400"/>
    <s v="23.04.19"/>
    <s v="2019-0382"/>
    <x v="184"/>
    <x v="177"/>
    <n v="2"/>
    <n v="4"/>
    <n v="8"/>
    <s v="D x E"/>
    <x v="1"/>
    <s v=""/>
  </r>
  <r>
    <s v="GST"/>
    <n v="17401"/>
    <s v="23.04.19"/>
    <s v="2019-0382"/>
    <x v="185"/>
    <x v="178"/>
    <n v="1"/>
    <n v="4"/>
    <n v="4"/>
    <s v="D x E"/>
    <x v="1"/>
    <s v=""/>
  </r>
  <r>
    <s v="GST"/>
    <n v="17402"/>
    <s v="23.04.19"/>
    <s v="2019-0382"/>
    <x v="185"/>
    <x v="178"/>
    <n v="2"/>
    <n v="1"/>
    <n v="2"/>
    <s v="D x E"/>
    <x v="1"/>
    <s v=""/>
  </r>
  <r>
    <s v="GST"/>
    <n v="17403"/>
    <s v="23.04.19"/>
    <s v="2019-0382"/>
    <x v="25"/>
    <x v="25"/>
    <n v="1"/>
    <n v="4"/>
    <n v="4"/>
    <s v="D x E"/>
    <x v="1"/>
    <s v=""/>
  </r>
  <r>
    <s v="GST"/>
    <n v="17404"/>
    <s v="23.04.19"/>
    <s v="2019-0382"/>
    <x v="701"/>
    <x v="644"/>
    <n v="1"/>
    <n v="4"/>
    <n v="4"/>
    <s v="D x E"/>
    <x v="1"/>
    <s v=""/>
  </r>
  <r>
    <s v="GST"/>
    <n v="17405"/>
    <s v="23.04.19"/>
    <s v="2019-0382"/>
    <x v="647"/>
    <x v="179"/>
    <n v="1"/>
    <n v="4"/>
    <n v="4"/>
    <s v="D x E"/>
    <x v="1"/>
    <s v=""/>
  </r>
  <r>
    <s v="GST"/>
    <n v="17406"/>
    <s v="23.04.19"/>
    <s v="2019-0382"/>
    <x v="151"/>
    <x v="143"/>
    <n v="1"/>
    <n v="4"/>
    <n v="4"/>
    <s v="D x E"/>
    <x v="1"/>
    <s v=""/>
  </r>
  <r>
    <s v="GST"/>
    <n v="17407"/>
    <s v="23.04.19"/>
    <s v="2019-0382"/>
    <x v="378"/>
    <x v="372"/>
    <n v="1"/>
    <n v="4"/>
    <n v="4"/>
    <s v="D x E"/>
    <x v="1"/>
    <s v=""/>
  </r>
  <r>
    <s v="GST"/>
    <n v="17408"/>
    <s v="23.04.19"/>
    <s v="2019-0382"/>
    <x v="82"/>
    <x v="77"/>
    <n v="2"/>
    <n v="4"/>
    <n v="8"/>
    <s v="D x E"/>
    <x v="1"/>
    <s v=""/>
  </r>
  <r>
    <s v="GST"/>
    <n v="17409"/>
    <s v="23.04.19"/>
    <s v="2019-0382"/>
    <x v="82"/>
    <x v="77"/>
    <n v="1"/>
    <n v="1"/>
    <n v="1"/>
    <s v="D x E"/>
    <x v="1"/>
    <s v=""/>
  </r>
  <r>
    <s v="GST"/>
    <n v="17410"/>
    <s v="23.04.19"/>
    <s v="2019-0382"/>
    <x v="20"/>
    <x v="20"/>
    <n v="1"/>
    <n v="4"/>
    <n v="4"/>
    <s v="D x E"/>
    <x v="1"/>
    <s v=""/>
  </r>
  <r>
    <s v="GST"/>
    <n v="17412"/>
    <s v="23.04.19"/>
    <s v="2019-0382"/>
    <x v="643"/>
    <x v="406"/>
    <n v="1"/>
    <n v="1"/>
    <n v="1"/>
    <s v="D x E"/>
    <x v="1"/>
    <s v=""/>
  </r>
  <r>
    <s v="GST"/>
    <n v="17414"/>
    <s v="23.04.19"/>
    <s v="2019-0382"/>
    <x v="402"/>
    <x v="395"/>
    <n v="1"/>
    <n v="10"/>
    <n v="10"/>
    <s v="D x E"/>
    <x v="1"/>
    <s v=""/>
  </r>
  <r>
    <s v="GST"/>
    <n v="17416"/>
    <s v="23.04.19"/>
    <s v="2019-0382"/>
    <x v="70"/>
    <x v="66"/>
    <n v="1"/>
    <n v="5"/>
    <n v="5"/>
    <s v="D x E"/>
    <x v="1"/>
    <s v=""/>
  </r>
  <r>
    <s v="GST"/>
    <n v="17417"/>
    <s v="23.04.19"/>
    <s v="2019-0382"/>
    <x v="368"/>
    <x v="358"/>
    <n v="1"/>
    <n v="5"/>
    <n v="5"/>
    <s v="D x E"/>
    <x v="1"/>
    <s v=""/>
  </r>
  <r>
    <s v="GST"/>
    <n v="17418"/>
    <s v="23.04.19"/>
    <s v="2019-0382"/>
    <x v="237"/>
    <x v="226"/>
    <n v="1"/>
    <n v="5"/>
    <n v="5"/>
    <s v="D x E"/>
    <x v="1"/>
    <s v=""/>
  </r>
  <r>
    <s v="GST"/>
    <n v="17443"/>
    <s v="23.04.19"/>
    <s v="2019-0383"/>
    <x v="79"/>
    <x v="74"/>
    <n v="4"/>
    <n v="5"/>
    <n v="20"/>
    <s v="D x E"/>
    <x v="1"/>
    <s v=""/>
  </r>
  <r>
    <s v="GST"/>
    <n v="17445"/>
    <s v="23.04.19"/>
    <s v="2019-0383"/>
    <x v="261"/>
    <x v="247"/>
    <n v="1"/>
    <n v="4"/>
    <n v="4"/>
    <s v="D x E"/>
    <x v="1"/>
    <s v=""/>
  </r>
  <r>
    <s v="GST"/>
    <n v="17447"/>
    <s v="23.04.19"/>
    <s v="2019-0383"/>
    <x v="324"/>
    <x v="313"/>
    <n v="4"/>
    <n v="5"/>
    <n v="20"/>
    <s v="D x E"/>
    <x v="1"/>
    <s v=""/>
  </r>
  <r>
    <s v="GST"/>
    <n v="17479"/>
    <s v="23.04.19"/>
    <s v="2019-0384"/>
    <x v="65"/>
    <x v="61"/>
    <n v="1"/>
    <n v="5"/>
    <n v="5"/>
    <s v="D x E"/>
    <x v="1"/>
    <s v=""/>
  </r>
  <r>
    <s v="GST"/>
    <n v="17480"/>
    <s v="23.04.19"/>
    <s v="2019-0384"/>
    <x v="11"/>
    <x v="11"/>
    <n v="2"/>
    <n v="5"/>
    <n v="10"/>
    <s v="D x E"/>
    <x v="1"/>
    <s v=""/>
  </r>
  <r>
    <s v="GST"/>
    <n v="17481"/>
    <s v="23.04.19"/>
    <s v="2019-0384"/>
    <x v="34"/>
    <x v="34"/>
    <n v="2"/>
    <n v="5"/>
    <n v="10"/>
    <s v="D x E"/>
    <x v="1"/>
    <s v=""/>
  </r>
  <r>
    <s v="GST"/>
    <n v="17482"/>
    <s v="23.04.19"/>
    <s v="2019-0384"/>
    <x v="67"/>
    <x v="63"/>
    <n v="1"/>
    <n v="5"/>
    <n v="5"/>
    <s v="D x E"/>
    <x v="1"/>
    <s v=""/>
  </r>
  <r>
    <s v="GST"/>
    <n v="17483"/>
    <s v="23.04.19"/>
    <s v="2019-0384"/>
    <x v="70"/>
    <x v="66"/>
    <n v="2"/>
    <n v="5"/>
    <n v="10"/>
    <s v="D x E"/>
    <x v="1"/>
    <s v=""/>
  </r>
  <r>
    <s v="GST"/>
    <n v="17484"/>
    <s v="23.04.19"/>
    <s v="2019-0384"/>
    <x v="87"/>
    <x v="81"/>
    <n v="1"/>
    <n v="5"/>
    <n v="5"/>
    <s v="D x E"/>
    <x v="1"/>
    <s v=""/>
  </r>
  <r>
    <s v="GST"/>
    <n v="17485"/>
    <s v="23.04.19"/>
    <s v="2019-0384"/>
    <x v="393"/>
    <x v="6"/>
    <n v="1"/>
    <n v="5"/>
    <n v="5"/>
    <s v="D x E"/>
    <x v="1"/>
    <s v=""/>
  </r>
  <r>
    <s v="GST"/>
    <n v="17486"/>
    <s v="23.04.19"/>
    <s v="2019-0384"/>
    <x v="76"/>
    <x v="71"/>
    <n v="1"/>
    <n v="5"/>
    <n v="5"/>
    <s v="D x E"/>
    <x v="1"/>
    <s v=""/>
  </r>
  <r>
    <s v="GST"/>
    <n v="17487"/>
    <s v="23.04.19"/>
    <s v="2019-0384"/>
    <x v="584"/>
    <x v="554"/>
    <n v="1"/>
    <n v="5"/>
    <n v="5"/>
    <s v="D x E"/>
    <x v="1"/>
    <s v=""/>
  </r>
  <r>
    <s v="GST"/>
    <n v="17488"/>
    <s v="23.04.19"/>
    <s v="2019-0384"/>
    <x v="48"/>
    <x v="48"/>
    <n v="1"/>
    <n v="5"/>
    <n v="5"/>
    <s v="D x E"/>
    <x v="1"/>
    <s v=""/>
  </r>
  <r>
    <s v="GST"/>
    <n v="17489"/>
    <s v="23.04.19"/>
    <s v="2019-0384"/>
    <x v="99"/>
    <x v="121"/>
    <n v="1"/>
    <n v="5"/>
    <n v="5"/>
    <s v="D x E"/>
    <x v="1"/>
    <s v=""/>
  </r>
  <r>
    <s v="GST"/>
    <n v="17490"/>
    <s v="23.04.19"/>
    <s v="2019-0384"/>
    <x v="15"/>
    <x v="15"/>
    <n v="1"/>
    <n v="5"/>
    <n v="5"/>
    <s v="D x E"/>
    <x v="1"/>
    <s v=""/>
  </r>
  <r>
    <s v="GST"/>
    <n v="17491"/>
    <s v="23.04.19"/>
    <s v="2019-0384"/>
    <x v="78"/>
    <x v="73"/>
    <n v="1"/>
    <n v="5"/>
    <n v="5"/>
    <s v="D x E"/>
    <x v="1"/>
    <s v=""/>
  </r>
  <r>
    <s v="GST"/>
    <n v="17492"/>
    <s v="23.04.19"/>
    <s v="2019-0384"/>
    <x v="389"/>
    <x v="69"/>
    <n v="2"/>
    <n v="5"/>
    <n v="10"/>
    <s v="D x E"/>
    <x v="1"/>
    <s v=""/>
  </r>
  <r>
    <s v="GST"/>
    <n v="17493"/>
    <s v="23.04.19"/>
    <s v="2019-0384"/>
    <x v="702"/>
    <x v="263"/>
    <n v="2"/>
    <n v="1"/>
    <n v="2"/>
    <s v="D x E"/>
    <x v="1"/>
    <s v=""/>
  </r>
  <r>
    <s v="GST"/>
    <n v="17494"/>
    <s v="23.04.19"/>
    <s v="2019-0384"/>
    <x v="273"/>
    <x v="62"/>
    <n v="1"/>
    <n v="5"/>
    <n v="5"/>
    <s v="D x E"/>
    <x v="1"/>
    <s v=""/>
  </r>
  <r>
    <s v="GST"/>
    <n v="17495"/>
    <s v="23.04.19"/>
    <s v="2019-0384"/>
    <x v="110"/>
    <x v="104"/>
    <n v="2"/>
    <n v="5"/>
    <n v="10"/>
    <s v="D x E"/>
    <x v="1"/>
    <s v=""/>
  </r>
  <r>
    <s v="GST"/>
    <n v="17496"/>
    <s v="23.04.19"/>
    <s v="2019-0384"/>
    <x v="79"/>
    <x v="74"/>
    <n v="2"/>
    <n v="5"/>
    <n v="10"/>
    <s v="D x E"/>
    <x v="1"/>
    <s v=""/>
  </r>
  <r>
    <s v="GST"/>
    <n v="17497"/>
    <s v="23.04.19"/>
    <s v="2019-0384"/>
    <x v="222"/>
    <x v="165"/>
    <n v="1"/>
    <n v="5"/>
    <n v="5"/>
    <s v="D x E"/>
    <x v="1"/>
    <s v=""/>
  </r>
  <r>
    <s v="GST"/>
    <n v="17498"/>
    <s v="23.04.19"/>
    <s v="2019-0384"/>
    <x v="282"/>
    <x v="264"/>
    <n v="1"/>
    <n v="5"/>
    <n v="5"/>
    <s v="D x E"/>
    <x v="1"/>
    <s v=""/>
  </r>
  <r>
    <s v="GST"/>
    <n v="17528"/>
    <s v="23.04.19"/>
    <s v="2019-0385"/>
    <x v="16"/>
    <x v="16"/>
    <n v="2"/>
    <n v="4"/>
    <n v="8"/>
    <s v="D x E"/>
    <x v="1"/>
    <s v=""/>
  </r>
  <r>
    <s v="GST"/>
    <n v="17529"/>
    <s v="23.04.19"/>
    <s v="2019-0385"/>
    <x v="17"/>
    <x v="17"/>
    <n v="2"/>
    <n v="4"/>
    <n v="8"/>
    <s v="D x E"/>
    <x v="1"/>
    <s v=""/>
  </r>
  <r>
    <s v="GST"/>
    <n v="17530"/>
    <s v="23.04.19"/>
    <s v="2019-0385"/>
    <x v="18"/>
    <x v="18"/>
    <n v="4"/>
    <n v="1"/>
    <n v="4"/>
    <s v="D x E"/>
    <x v="1"/>
    <s v=""/>
  </r>
  <r>
    <s v="GST"/>
    <n v="17531"/>
    <s v="23.04.19"/>
    <s v="2019-0385"/>
    <x v="198"/>
    <x v="190"/>
    <n v="1"/>
    <n v="4"/>
    <n v="4"/>
    <s v="D x E"/>
    <x v="1"/>
    <s v=""/>
  </r>
  <r>
    <s v="GST"/>
    <n v="17532"/>
    <s v="23.04.19"/>
    <s v="2019-0385"/>
    <x v="19"/>
    <x v="19"/>
    <n v="2"/>
    <n v="4"/>
    <n v="8"/>
    <s v="D x E"/>
    <x v="1"/>
    <s v=""/>
  </r>
  <r>
    <s v="GST"/>
    <n v="17533"/>
    <s v="23.04.19"/>
    <s v="2019-0385"/>
    <x v="469"/>
    <x v="478"/>
    <n v="1"/>
    <n v="4"/>
    <n v="4"/>
    <s v="D x E"/>
    <x v="1"/>
    <s v=""/>
  </r>
  <r>
    <s v="GST"/>
    <n v="17534"/>
    <s v="23.04.19"/>
    <s v="2019-0385"/>
    <x v="32"/>
    <x v="32"/>
    <n v="2"/>
    <n v="4"/>
    <n v="8"/>
    <s v="D x E"/>
    <x v="1"/>
    <s v=""/>
  </r>
  <r>
    <s v="GST"/>
    <n v="17535"/>
    <s v="23.04.19"/>
    <s v="2019-0385"/>
    <x v="166"/>
    <x v="162"/>
    <n v="1"/>
    <n v="4"/>
    <n v="4"/>
    <s v="D x E"/>
    <x v="1"/>
    <s v=""/>
  </r>
  <r>
    <s v="GST"/>
    <n v="17536"/>
    <s v="23.04.19"/>
    <s v="2019-0385"/>
    <x v="60"/>
    <x v="57"/>
    <n v="1"/>
    <n v="4"/>
    <n v="4"/>
    <s v="D x E"/>
    <x v="1"/>
    <s v=""/>
  </r>
  <r>
    <s v="GST"/>
    <n v="17537"/>
    <s v="23.04.19"/>
    <s v="2019-0385"/>
    <x v="188"/>
    <x v="182"/>
    <n v="1"/>
    <n v="4"/>
    <n v="4"/>
    <s v="D x E"/>
    <x v="1"/>
    <s v=""/>
  </r>
  <r>
    <s v="GST"/>
    <n v="17538"/>
    <s v="23.04.19"/>
    <s v="2019-0385"/>
    <x v="151"/>
    <x v="143"/>
    <n v="1"/>
    <n v="4"/>
    <n v="4"/>
    <s v="D x E"/>
    <x v="1"/>
    <s v=""/>
  </r>
  <r>
    <s v="GST"/>
    <n v="17539"/>
    <s v="23.04.19"/>
    <s v="2019-0385"/>
    <x v="41"/>
    <x v="192"/>
    <n v="1"/>
    <n v="4"/>
    <n v="4"/>
    <s v="D x E"/>
    <x v="1"/>
    <s v=""/>
  </r>
  <r>
    <s v="GST"/>
    <n v="17540"/>
    <s v="23.04.19"/>
    <s v="2019-0385"/>
    <x v="20"/>
    <x v="20"/>
    <n v="1"/>
    <n v="4"/>
    <n v="4"/>
    <s v="D x E"/>
    <x v="1"/>
    <s v=""/>
  </r>
  <r>
    <s v="GST"/>
    <n v="17541"/>
    <s v="23.04.19"/>
    <s v="2019-0385"/>
    <x v="144"/>
    <x v="139"/>
    <n v="1"/>
    <n v="4"/>
    <n v="4"/>
    <s v="D x E"/>
    <x v="1"/>
    <s v=""/>
  </r>
  <r>
    <s v="GST"/>
    <n v="17542"/>
    <s v="23.04.19"/>
    <s v="2019-0385"/>
    <x v="21"/>
    <x v="21"/>
    <n v="1"/>
    <n v="4"/>
    <n v="4"/>
    <s v="D x E"/>
    <x v="1"/>
    <s v=""/>
  </r>
  <r>
    <s v="GST"/>
    <n v="17543"/>
    <s v="23.04.19"/>
    <s v="2019-0385"/>
    <x v="228"/>
    <x v="218"/>
    <n v="1"/>
    <n v="4"/>
    <n v="4"/>
    <s v="D x E"/>
    <x v="1"/>
    <s v=""/>
  </r>
  <r>
    <s v="GST"/>
    <n v="17544"/>
    <s v="23.04.19"/>
    <s v="2019-0385"/>
    <x v="190"/>
    <x v="184"/>
    <n v="1"/>
    <n v="4"/>
    <n v="4"/>
    <s v="D x E"/>
    <x v="1"/>
    <s v=""/>
  </r>
  <r>
    <s v="GST"/>
    <n v="17545"/>
    <s v="23.04.19"/>
    <s v="2019-0385"/>
    <x v="190"/>
    <x v="184"/>
    <n v="1"/>
    <n v="1"/>
    <n v="1"/>
    <s v="D x E"/>
    <x v="1"/>
    <s v=""/>
  </r>
  <r>
    <s v="GST"/>
    <n v="17547"/>
    <s v="23.04.19"/>
    <s v="2019-0385"/>
    <x v="218"/>
    <x v="209"/>
    <n v="2"/>
    <n v="5"/>
    <n v="10"/>
    <s v="D x E"/>
    <x v="1"/>
    <s v=""/>
  </r>
  <r>
    <s v="GST"/>
    <n v="17549"/>
    <s v="23.04.19"/>
    <s v="2019-0385"/>
    <x v="22"/>
    <x v="22"/>
    <n v="1"/>
    <n v="2"/>
    <n v="2"/>
    <s v="D x E"/>
    <x v="1"/>
    <s v=""/>
  </r>
  <r>
    <s v="GST"/>
    <n v="17551"/>
    <s v="23.04.19"/>
    <s v="2019-0385"/>
    <x v="244"/>
    <x v="356"/>
    <n v="1"/>
    <m/>
    <n v="1"/>
    <s v="Qty column"/>
    <x v="1"/>
    <s v=""/>
  </r>
  <r>
    <s v="GST"/>
    <n v="17582"/>
    <s v="23.04.19"/>
    <s v="2019-0386"/>
    <x v="330"/>
    <x v="302"/>
    <n v="3"/>
    <n v="2"/>
    <n v="6"/>
    <s v="D x E"/>
    <x v="0"/>
    <s v="CHALLAN!row 17597 'CANCEL SHIFT TO 2018-1166'"/>
  </r>
  <r>
    <s v="GST"/>
    <n v="17584"/>
    <s v="23.04.19"/>
    <s v="2019-0386"/>
    <x v="703"/>
    <x v="645"/>
    <n v="2"/>
    <n v="5"/>
    <n v="10"/>
    <s v="D x E"/>
    <x v="0"/>
    <s v="CHALLAN!row 17597 'CANCEL SHIFT TO 2018-1166'"/>
  </r>
  <r>
    <s v="GST"/>
    <n v="17585"/>
    <s v="23.04.19"/>
    <s v="2019-0386"/>
    <x v="48"/>
    <x v="48"/>
    <n v="1"/>
    <n v="5"/>
    <n v="5"/>
    <s v="D x E"/>
    <x v="0"/>
    <s v="CHALLAN!row 17597 'CANCEL SHIFT TO 2018-1166'"/>
  </r>
  <r>
    <s v="GST"/>
    <n v="17587"/>
    <s v="23.04.19"/>
    <s v="2019-0386"/>
    <x v="46"/>
    <x v="46"/>
    <m/>
    <m/>
    <n v="10"/>
    <s v="Qty column"/>
    <x v="0"/>
    <s v="CHALLAN!row 17597 'CANCEL SHIFT TO 2018-1166'"/>
  </r>
  <r>
    <s v="GST"/>
    <n v="17589"/>
    <s v="23.04.19"/>
    <s v="2019-0386"/>
    <x v="299"/>
    <x v="284"/>
    <n v="1"/>
    <n v="50"/>
    <n v="50"/>
    <s v="D x E"/>
    <x v="0"/>
    <s v="CHALLAN!row 17597 'CANCEL SHIFT TO 2018-1166'"/>
  </r>
  <r>
    <s v="GST"/>
    <n v="17590"/>
    <s v="23.04.19"/>
    <s v="2019-0386"/>
    <x v="300"/>
    <x v="289"/>
    <n v="1"/>
    <n v="50"/>
    <n v="50"/>
    <s v="D x E"/>
    <x v="0"/>
    <s v="CHALLAN!row 17597 'CANCEL SHIFT TO 2018-1166'"/>
  </r>
  <r>
    <s v="GST"/>
    <n v="17591"/>
    <s v="23.04.19"/>
    <s v="2019-0386"/>
    <x v="527"/>
    <x v="290"/>
    <n v="1"/>
    <n v="50"/>
    <n v="50"/>
    <s v="D x E"/>
    <x v="0"/>
    <s v="CHALLAN!row 17597 'CANCEL SHIFT TO 2018-1166'"/>
  </r>
  <r>
    <s v="GST"/>
    <n v="17600"/>
    <s v="23.04.19"/>
    <s v="2019-0386"/>
    <x v="10"/>
    <x v="10"/>
    <n v="9"/>
    <m/>
    <n v="181"/>
    <s v="Qty column"/>
    <x v="0"/>
    <s v="CHALLAN!row 17597 'CANCEL SHIFT TO 2018-1166'"/>
  </r>
  <r>
    <s v="GST"/>
    <n v="17620"/>
    <s v="23.04.19"/>
    <s v="2019-0387"/>
    <x v="310"/>
    <x v="300"/>
    <n v="1"/>
    <m/>
    <n v="25"/>
    <s v="Qty column"/>
    <x v="1"/>
    <s v=""/>
  </r>
  <r>
    <s v="GST"/>
    <n v="17621"/>
    <s v="23.04.19"/>
    <s v="2019-0387"/>
    <x v="339"/>
    <x v="325"/>
    <m/>
    <n v="20"/>
    <n v="100"/>
    <s v="Qty column"/>
    <x v="1"/>
    <s v=""/>
  </r>
  <r>
    <s v="GST"/>
    <n v="17623"/>
    <s v="23.04.19"/>
    <s v="2019-0387"/>
    <x v="681"/>
    <x v="344"/>
    <n v="4"/>
    <n v="4"/>
    <n v="16"/>
    <s v="D x E"/>
    <x v="1"/>
    <s v=""/>
  </r>
  <r>
    <s v="GST"/>
    <n v="17657"/>
    <s v="25.04.19"/>
    <s v="2019-0388"/>
    <x v="640"/>
    <x v="594"/>
    <n v="1"/>
    <n v="5"/>
    <n v="5"/>
    <s v="D x E"/>
    <x v="1"/>
    <s v=""/>
  </r>
  <r>
    <s v="GST"/>
    <n v="17658"/>
    <s v="25.04.19"/>
    <s v="2019-0388"/>
    <x v="87"/>
    <x v="81"/>
    <n v="1"/>
    <n v="5"/>
    <n v="5"/>
    <s v="D x E"/>
    <x v="1"/>
    <s v=""/>
  </r>
  <r>
    <s v="GST"/>
    <n v="17659"/>
    <s v="25.04.19"/>
    <s v="2019-0388"/>
    <x v="87"/>
    <x v="81"/>
    <n v="1"/>
    <n v="1"/>
    <n v="1"/>
    <s v="D x E"/>
    <x v="1"/>
    <s v=""/>
  </r>
  <r>
    <s v="GST"/>
    <n v="17660"/>
    <s v="25.04.19"/>
    <s v="2019-0388"/>
    <x v="282"/>
    <x v="264"/>
    <n v="1"/>
    <n v="5"/>
    <n v="5"/>
    <s v="D x E"/>
    <x v="1"/>
    <s v=""/>
  </r>
  <r>
    <s v="GST"/>
    <n v="17662"/>
    <s v="25.04.19"/>
    <s v="2019-0388"/>
    <x v="227"/>
    <x v="217"/>
    <n v="4"/>
    <n v="4"/>
    <n v="16"/>
    <s v="D x E"/>
    <x v="1"/>
    <s v=""/>
  </r>
  <r>
    <s v="GST"/>
    <n v="17663"/>
    <s v="25.04.19"/>
    <s v="2019-0388"/>
    <x v="80"/>
    <x v="75"/>
    <n v="2"/>
    <n v="4"/>
    <n v="8"/>
    <s v="D x E"/>
    <x v="1"/>
    <s v=""/>
  </r>
  <r>
    <s v="GST"/>
    <n v="17664"/>
    <s v="25.04.19"/>
    <s v="2019-0388"/>
    <x v="16"/>
    <x v="16"/>
    <n v="4"/>
    <n v="4"/>
    <n v="16"/>
    <s v="D x E"/>
    <x v="1"/>
    <s v=""/>
  </r>
  <r>
    <s v="GST"/>
    <n v="17665"/>
    <s v="25.04.19"/>
    <s v="2019-0388"/>
    <x v="29"/>
    <x v="29"/>
    <n v="2"/>
    <n v="4"/>
    <n v="8"/>
    <s v="D x E"/>
    <x v="1"/>
    <s v=""/>
  </r>
  <r>
    <s v="GST"/>
    <n v="17666"/>
    <s v="25.04.19"/>
    <s v="2019-0388"/>
    <x v="474"/>
    <x v="646"/>
    <n v="2"/>
    <n v="1"/>
    <n v="2"/>
    <s v="D x E"/>
    <x v="1"/>
    <s v=""/>
  </r>
  <r>
    <s v="GST"/>
    <n v="17667"/>
    <s v="25.04.19"/>
    <s v="2019-0388"/>
    <x v="81"/>
    <x v="76"/>
    <n v="1"/>
    <n v="4"/>
    <n v="4"/>
    <s v="D x E"/>
    <x v="1"/>
    <s v=""/>
  </r>
  <r>
    <s v="GST"/>
    <n v="17668"/>
    <s v="25.04.19"/>
    <s v="2019-0388"/>
    <x v="184"/>
    <x v="177"/>
    <n v="2"/>
    <n v="4"/>
    <n v="8"/>
    <s v="D x E"/>
    <x v="1"/>
    <s v=""/>
  </r>
  <r>
    <s v="GST"/>
    <n v="17669"/>
    <s v="25.04.19"/>
    <s v="2019-0388"/>
    <x v="92"/>
    <x v="84"/>
    <n v="1"/>
    <n v="4"/>
    <n v="4"/>
    <s v="D x E"/>
    <x v="1"/>
    <s v=""/>
  </r>
  <r>
    <s v="GST"/>
    <n v="17671"/>
    <s v="25.04.19"/>
    <s v="2019-0388"/>
    <x v="704"/>
    <x v="55"/>
    <n v="1"/>
    <n v="1"/>
    <n v="1"/>
    <s v="D x E"/>
    <x v="1"/>
    <s v=""/>
  </r>
  <r>
    <s v="GST"/>
    <n v="17681"/>
    <s v="25.04.19"/>
    <s v="2019-0388"/>
    <x v="56"/>
    <x v="10"/>
    <n v="23"/>
    <m/>
    <n v="83"/>
    <s v="Qty column"/>
    <x v="1"/>
    <s v=""/>
  </r>
  <r>
    <s v="GST"/>
    <n v="17701"/>
    <s v="25.04.19"/>
    <s v="2019-0389"/>
    <x v="198"/>
    <x v="190"/>
    <n v="3"/>
    <n v="4"/>
    <n v="12"/>
    <s v="D x E"/>
    <x v="1"/>
    <s v=""/>
  </r>
  <r>
    <s v="GST"/>
    <n v="17702"/>
    <s v="25.04.19"/>
    <s v="2019-0389"/>
    <x v="29"/>
    <x v="29"/>
    <n v="10"/>
    <n v="4"/>
    <n v="40"/>
    <s v="D x E"/>
    <x v="1"/>
    <s v=""/>
  </r>
  <r>
    <s v="GST"/>
    <n v="17703"/>
    <s v="25.04.19"/>
    <s v="2019-0389"/>
    <x v="82"/>
    <x v="77"/>
    <n v="4"/>
    <n v="4"/>
    <n v="16"/>
    <s v="D x E"/>
    <x v="1"/>
    <s v=""/>
  </r>
  <r>
    <s v="GST"/>
    <n v="17704"/>
    <s v="25.04.19"/>
    <s v="2019-0389"/>
    <x v="256"/>
    <x v="242"/>
    <n v="1"/>
    <n v="4"/>
    <n v="4"/>
    <s v="D x E"/>
    <x v="1"/>
    <s v=""/>
  </r>
  <r>
    <s v="GST"/>
    <n v="17706"/>
    <s v="25.04.19"/>
    <s v="2019-0389"/>
    <x v="643"/>
    <x v="406"/>
    <n v="1"/>
    <n v="1"/>
    <n v="1"/>
    <s v="D x E"/>
    <x v="1"/>
    <s v=""/>
  </r>
  <r>
    <s v="GST"/>
    <n v="17708"/>
    <s v="25.04.19"/>
    <s v="2019-0389"/>
    <x v="3"/>
    <x v="3"/>
    <n v="2"/>
    <n v="1"/>
    <n v="2"/>
    <s v="D x E"/>
    <x v="1"/>
    <s v=""/>
  </r>
  <r>
    <s v="GST"/>
    <n v="17710"/>
    <s v="25.04.19"/>
    <s v="2019-0389"/>
    <x v="705"/>
    <x v="55"/>
    <n v="1"/>
    <n v="2"/>
    <n v="2"/>
    <s v="D x E"/>
    <x v="1"/>
    <s v=""/>
  </r>
  <r>
    <s v="GST"/>
    <n v="17744"/>
    <s v="25.04.19"/>
    <s v="2019-0389"/>
    <x v="199"/>
    <x v="191"/>
    <n v="1"/>
    <n v="4"/>
    <n v="4"/>
    <s v="D x E"/>
    <x v="1"/>
    <s v=""/>
  </r>
  <r>
    <s v="GST"/>
    <n v="17745"/>
    <s v="25.04.19"/>
    <s v="2019-0389"/>
    <x v="190"/>
    <x v="184"/>
    <n v="2"/>
    <n v="4"/>
    <n v="8"/>
    <s v="D x E"/>
    <x v="1"/>
    <s v=""/>
  </r>
  <r>
    <s v="GST"/>
    <n v="17749"/>
    <s v="25.04.19"/>
    <s v="2019-0389"/>
    <x v="231"/>
    <x v="220"/>
    <n v="1"/>
    <n v="25"/>
    <n v="25"/>
    <s v="D x E"/>
    <x v="1"/>
    <s v=""/>
  </r>
  <r>
    <s v="GST"/>
    <n v="17750"/>
    <s v="25.04.19"/>
    <s v="2019-0389"/>
    <x v="137"/>
    <x v="131"/>
    <n v="1"/>
    <n v="25"/>
    <n v="25"/>
    <s v="D x E"/>
    <x v="1"/>
    <s v=""/>
  </r>
  <r>
    <s v="GST"/>
    <n v="17752"/>
    <s v="25.04.19"/>
    <s v="2019-0389"/>
    <x v="393"/>
    <x v="6"/>
    <n v="3"/>
    <n v="5"/>
    <n v="15"/>
    <s v="D x E"/>
    <x v="1"/>
    <s v=""/>
  </r>
  <r>
    <s v="GST"/>
    <n v="17753"/>
    <s v="25.04.19"/>
    <s v="2019-0389"/>
    <x v="48"/>
    <x v="48"/>
    <n v="1"/>
    <n v="5"/>
    <n v="5"/>
    <s v="D x E"/>
    <x v="1"/>
    <s v=""/>
  </r>
  <r>
    <s v="GST"/>
    <n v="17754"/>
    <s v="25.04.19"/>
    <s v="2019-0389"/>
    <x v="78"/>
    <x v="73"/>
    <n v="1"/>
    <n v="5"/>
    <n v="5"/>
    <s v="D x E"/>
    <x v="1"/>
    <s v=""/>
  </r>
  <r>
    <s v="GST"/>
    <n v="17790"/>
    <s v="25.04.19"/>
    <s v="2019-0390"/>
    <x v="260"/>
    <x v="246"/>
    <n v="1"/>
    <n v="4"/>
    <n v="4"/>
    <s v="D x E"/>
    <x v="1"/>
    <s v=""/>
  </r>
  <r>
    <s v="GST"/>
    <n v="17827"/>
    <s v="25.04.19"/>
    <s v="2019-0390"/>
    <x v="251"/>
    <x v="237"/>
    <m/>
    <m/>
    <n v="1"/>
    <s v="Qty column"/>
    <x v="1"/>
    <s v=""/>
  </r>
  <r>
    <s v="GST"/>
    <n v="17869"/>
    <s v="25.04.19"/>
    <s v="2019-0387"/>
    <x v="172"/>
    <x v="168"/>
    <m/>
    <m/>
    <n v="1"/>
    <s v="Qty column"/>
    <x v="1"/>
    <s v=""/>
  </r>
  <r>
    <s v="GST"/>
    <n v="17870"/>
    <s v="25.04.19"/>
    <s v="2019-0387"/>
    <x v="594"/>
    <x v="563"/>
    <m/>
    <m/>
    <n v="1"/>
    <s v="Qty column"/>
    <x v="1"/>
    <s v=""/>
  </r>
  <r>
    <s v="GST"/>
    <n v="17871"/>
    <s v="25.04.19"/>
    <s v="2019-0387"/>
    <x v="65"/>
    <x v="61"/>
    <m/>
    <m/>
    <n v="1"/>
    <s v="Qty column"/>
    <x v="1"/>
    <s v=""/>
  </r>
  <r>
    <s v="GST"/>
    <n v="17872"/>
    <s v="25.04.19"/>
    <s v="2019-0387"/>
    <x v="0"/>
    <x v="0"/>
    <m/>
    <m/>
    <n v="1"/>
    <s v="Qty column"/>
    <x v="1"/>
    <s v=""/>
  </r>
  <r>
    <s v="GST"/>
    <n v="17873"/>
    <s v="25.04.19"/>
    <s v="2019-0387"/>
    <x v="33"/>
    <x v="33"/>
    <m/>
    <m/>
    <n v="1"/>
    <s v="Qty column"/>
    <x v="1"/>
    <s v=""/>
  </r>
  <r>
    <s v="GST"/>
    <n v="17874"/>
    <s v="25.04.19"/>
    <s v="2019-0387"/>
    <x v="34"/>
    <x v="34"/>
    <m/>
    <m/>
    <n v="1"/>
    <s v="Qty column"/>
    <x v="1"/>
    <s v=""/>
  </r>
  <r>
    <s v="GST"/>
    <n v="17875"/>
    <s v="25.04.19"/>
    <s v="2019-0387"/>
    <x v="218"/>
    <x v="209"/>
    <m/>
    <m/>
    <n v="1"/>
    <s v="Qty column"/>
    <x v="1"/>
    <s v=""/>
  </r>
  <r>
    <s v="GST"/>
    <n v="17876"/>
    <s v="25.04.19"/>
    <s v="2019-0387"/>
    <x v="35"/>
    <x v="35"/>
    <m/>
    <m/>
    <n v="1"/>
    <s v="Qty column"/>
    <x v="1"/>
    <s v=""/>
  </r>
  <r>
    <s v="GST"/>
    <n v="17877"/>
    <s v="25.04.19"/>
    <s v="2019-0387"/>
    <x v="181"/>
    <x v="303"/>
    <m/>
    <m/>
    <n v="1"/>
    <s v="Qty column"/>
    <x v="1"/>
    <s v=""/>
  </r>
  <r>
    <s v="GST"/>
    <n v="17878"/>
    <s v="25.04.19"/>
    <s v="2019-0387"/>
    <x v="36"/>
    <x v="36"/>
    <m/>
    <m/>
    <n v="1"/>
    <s v="Qty column"/>
    <x v="1"/>
    <s v=""/>
  </r>
  <r>
    <s v="GST"/>
    <n v="17879"/>
    <s v="25.04.19"/>
    <s v="2019-0387"/>
    <x v="37"/>
    <x v="37"/>
    <m/>
    <m/>
    <n v="1"/>
    <s v="Qty column"/>
    <x v="1"/>
    <s v=""/>
  </r>
  <r>
    <s v="GST"/>
    <n v="17880"/>
    <s v="25.04.19"/>
    <s v="2019-0387"/>
    <x v="38"/>
    <x v="38"/>
    <m/>
    <m/>
    <n v="1"/>
    <s v="Qty column"/>
    <x v="1"/>
    <s v=""/>
  </r>
  <r>
    <s v="GST"/>
    <n v="17881"/>
    <s v="25.04.19"/>
    <s v="2019-0387"/>
    <x v="39"/>
    <x v="39"/>
    <m/>
    <m/>
    <n v="1"/>
    <s v="Qty column"/>
    <x v="1"/>
    <s v=""/>
  </r>
  <r>
    <s v="GST"/>
    <n v="17882"/>
    <s v="25.04.19"/>
    <s v="2019-0387"/>
    <x v="66"/>
    <x v="62"/>
    <m/>
    <m/>
    <n v="1"/>
    <s v="Qty column"/>
    <x v="1"/>
    <s v=""/>
  </r>
  <r>
    <s v="GST"/>
    <n v="17883"/>
    <s v="25.04.19"/>
    <s v="2019-0387"/>
    <x v="67"/>
    <x v="63"/>
    <m/>
    <m/>
    <n v="1"/>
    <s v="Qty column"/>
    <x v="1"/>
    <s v=""/>
  </r>
  <r>
    <s v="GST"/>
    <n v="17884"/>
    <s v="25.04.19"/>
    <s v="2019-0387"/>
    <x v="327"/>
    <x v="317"/>
    <m/>
    <m/>
    <n v="1"/>
    <s v="Qty column"/>
    <x v="1"/>
    <s v=""/>
  </r>
  <r>
    <s v="GST"/>
    <n v="17885"/>
    <s v="25.04.19"/>
    <s v="2019-0387"/>
    <x v="352"/>
    <x v="338"/>
    <m/>
    <m/>
    <n v="1"/>
    <s v="Qty column"/>
    <x v="1"/>
    <s v=""/>
  </r>
  <r>
    <s v="GST"/>
    <n v="17886"/>
    <s v="25.04.19"/>
    <s v="2019-0387"/>
    <x v="68"/>
    <x v="64"/>
    <m/>
    <m/>
    <n v="1"/>
    <s v="Qty column"/>
    <x v="1"/>
    <s v=""/>
  </r>
  <r>
    <s v="GST"/>
    <n v="17887"/>
    <s v="25.04.19"/>
    <s v="2019-0387"/>
    <x v="116"/>
    <x v="73"/>
    <m/>
    <m/>
    <n v="1"/>
    <s v="Qty column"/>
    <x v="1"/>
    <s v=""/>
  </r>
  <r>
    <s v="GST"/>
    <n v="17888"/>
    <s v="25.04.19"/>
    <s v="2019-0387"/>
    <x v="467"/>
    <x v="476"/>
    <m/>
    <m/>
    <n v="1"/>
    <s v="Qty column"/>
    <x v="1"/>
    <s v=""/>
  </r>
  <r>
    <s v="GST"/>
    <n v="17889"/>
    <s v="25.04.19"/>
    <s v="2019-0387"/>
    <x v="70"/>
    <x v="66"/>
    <m/>
    <m/>
    <n v="1"/>
    <s v="Qty column"/>
    <x v="1"/>
    <s v=""/>
  </r>
  <r>
    <s v="GST"/>
    <n v="17890"/>
    <s v="25.04.19"/>
    <s v="2019-0387"/>
    <x v="71"/>
    <x v="34"/>
    <m/>
    <m/>
    <n v="1"/>
    <s v="Qty column"/>
    <x v="1"/>
    <s v=""/>
  </r>
  <r>
    <s v="GST"/>
    <n v="17891"/>
    <s v="25.04.19"/>
    <s v="2019-0387"/>
    <x v="268"/>
    <x v="253"/>
    <m/>
    <m/>
    <n v="1"/>
    <s v="Qty column"/>
    <x v="1"/>
    <s v=""/>
  </r>
  <r>
    <s v="GST"/>
    <n v="17892"/>
    <s v="25.04.19"/>
    <s v="2019-0387"/>
    <x v="595"/>
    <x v="566"/>
    <m/>
    <m/>
    <n v="1"/>
    <s v="Qty column"/>
    <x v="1"/>
    <s v=""/>
  </r>
  <r>
    <s v="GST"/>
    <n v="17893"/>
    <s v="25.04.19"/>
    <s v="2019-0387"/>
    <x v="171"/>
    <x v="166"/>
    <m/>
    <m/>
    <n v="1"/>
    <s v="Qty column"/>
    <x v="1"/>
    <s v=""/>
  </r>
  <r>
    <s v="GST"/>
    <n v="17894"/>
    <s v="25.04.19"/>
    <s v="2019-0387"/>
    <x v="408"/>
    <x v="401"/>
    <m/>
    <m/>
    <n v="1"/>
    <s v="Qty column"/>
    <x v="1"/>
    <s v=""/>
  </r>
  <r>
    <s v="GST"/>
    <n v="17895"/>
    <s v="25.04.19"/>
    <s v="2019-0387"/>
    <x v="119"/>
    <x v="113"/>
    <m/>
    <m/>
    <n v="1"/>
    <s v="Qty column"/>
    <x v="1"/>
    <s v=""/>
  </r>
  <r>
    <s v="GST"/>
    <n v="17896"/>
    <s v="25.04.19"/>
    <s v="2019-0387"/>
    <x v="169"/>
    <x v="43"/>
    <m/>
    <m/>
    <n v="1"/>
    <s v="Qty column"/>
    <x v="1"/>
    <s v=""/>
  </r>
  <r>
    <s v="GST"/>
    <n v="17897"/>
    <s v="25.04.19"/>
    <s v="2019-0387"/>
    <x v="43"/>
    <x v="43"/>
    <m/>
    <m/>
    <n v="1"/>
    <s v="Qty column"/>
    <x v="1"/>
    <s v=""/>
  </r>
  <r>
    <s v="GST"/>
    <n v="17898"/>
    <s v="25.04.19"/>
    <s v="2019-0387"/>
    <x v="576"/>
    <x v="43"/>
    <m/>
    <m/>
    <n v="1"/>
    <s v="Qty column"/>
    <x v="1"/>
    <s v=""/>
  </r>
  <r>
    <s v="GST"/>
    <n v="17899"/>
    <s v="25.04.19"/>
    <s v="2019-0387"/>
    <x v="74"/>
    <x v="69"/>
    <m/>
    <m/>
    <n v="1"/>
    <s v="Qty column"/>
    <x v="1"/>
    <s v=""/>
  </r>
  <r>
    <s v="GST"/>
    <n v="17900"/>
    <s v="25.04.19"/>
    <s v="2019-0387"/>
    <x v="13"/>
    <x v="13"/>
    <m/>
    <m/>
    <n v="1"/>
    <s v="Qty column"/>
    <x v="1"/>
    <s v=""/>
  </r>
  <r>
    <s v="GST"/>
    <n v="17901"/>
    <s v="25.04.19"/>
    <s v="2019-0387"/>
    <x v="76"/>
    <x v="71"/>
    <m/>
    <m/>
    <n v="1"/>
    <s v="Qty column"/>
    <x v="1"/>
    <s v=""/>
  </r>
  <r>
    <s v="GST"/>
    <n v="17902"/>
    <s v="25.04.19"/>
    <s v="2019-0387"/>
    <x v="584"/>
    <x v="554"/>
    <m/>
    <m/>
    <n v="1"/>
    <s v="Qty column"/>
    <x v="1"/>
    <s v=""/>
  </r>
  <r>
    <s v="GST"/>
    <n v="17903"/>
    <s v="25.04.19"/>
    <s v="2019-0387"/>
    <x v="99"/>
    <x v="121"/>
    <m/>
    <m/>
    <n v="1"/>
    <s v="Qty column"/>
    <x v="1"/>
    <s v=""/>
  </r>
  <r>
    <s v="GST"/>
    <n v="17904"/>
    <s v="25.04.19"/>
    <s v="2019-0387"/>
    <x v="176"/>
    <x v="172"/>
    <m/>
    <m/>
    <n v="1"/>
    <s v="Qty column"/>
    <x v="1"/>
    <s v=""/>
  </r>
  <r>
    <s v="GST"/>
    <n v="17905"/>
    <s v="25.04.19"/>
    <s v="2019-0387"/>
    <x v="78"/>
    <x v="73"/>
    <m/>
    <m/>
    <n v="1"/>
    <s v="Qty column"/>
    <x v="1"/>
    <s v=""/>
  </r>
  <r>
    <s v="GST"/>
    <n v="17906"/>
    <s v="25.04.19"/>
    <s v="2019-0387"/>
    <x v="353"/>
    <x v="339"/>
    <m/>
    <m/>
    <n v="1"/>
    <s v="Qty column"/>
    <x v="1"/>
    <s v=""/>
  </r>
  <r>
    <s v="GST"/>
    <n v="17907"/>
    <s v="25.04.19"/>
    <s v="2019-0387"/>
    <x v="412"/>
    <x v="73"/>
    <m/>
    <m/>
    <n v="1"/>
    <s v="Qty column"/>
    <x v="1"/>
    <s v=""/>
  </r>
  <r>
    <s v="GST"/>
    <n v="17908"/>
    <s v="25.04.19"/>
    <s v="2019-0387"/>
    <x v="79"/>
    <x v="74"/>
    <m/>
    <m/>
    <n v="1"/>
    <s v="Qty column"/>
    <x v="1"/>
    <s v=""/>
  </r>
  <r>
    <s v="GST"/>
    <n v="17930"/>
    <s v="25.04.19"/>
    <s v="2019-0388"/>
    <x v="147"/>
    <x v="385"/>
    <n v="1"/>
    <n v="50"/>
    <n v="50"/>
    <s v="D x E"/>
    <x v="0"/>
    <s v="CHALLAN!row 17939 'CANCEL'"/>
  </r>
  <r>
    <s v="GST"/>
    <n v="17931"/>
    <s v="25.04.19"/>
    <s v="2019-0388"/>
    <x v="364"/>
    <x v="55"/>
    <n v="1"/>
    <n v="50"/>
    <n v="50"/>
    <s v="D x E"/>
    <x v="0"/>
    <s v="CHALLAN!row 17939 'CANCEL'"/>
  </r>
  <r>
    <s v="GST"/>
    <n v="17932"/>
    <s v="25.04.19"/>
    <s v="2019-0388"/>
    <x v="149"/>
    <x v="55"/>
    <n v="1"/>
    <n v="50"/>
    <n v="50"/>
    <s v="D x E"/>
    <x v="0"/>
    <s v="CHALLAN!row 17939 'CANCEL'"/>
  </r>
  <r>
    <s v="GST"/>
    <n v="17933"/>
    <s v="25.04.19"/>
    <s v="2019-0388"/>
    <x v="706"/>
    <x v="647"/>
    <m/>
    <m/>
    <n v="150"/>
    <s v="Qty column"/>
    <x v="0"/>
    <s v="CHALLAN!row 17939 'CANCEL'"/>
  </r>
  <r>
    <s v="GST"/>
    <n v="17934"/>
    <s v="25.04.19"/>
    <s v="2019-0388"/>
    <x v="707"/>
    <x v="648"/>
    <m/>
    <m/>
    <n v="150"/>
    <s v="Qty column"/>
    <x v="0"/>
    <s v="CHALLAN!row 17939 'CANCEL'"/>
  </r>
  <r>
    <s v="GST"/>
    <n v="17935"/>
    <s v="25.04.19"/>
    <s v="2019-0388"/>
    <x v="708"/>
    <x v="592"/>
    <m/>
    <m/>
    <n v="150"/>
    <s v="Qty column"/>
    <x v="0"/>
    <s v="CHALLAN!row 17939 'CANCEL'"/>
  </r>
  <r>
    <s v="GST"/>
    <n v="17936"/>
    <s v="25.04.19"/>
    <s v="2019-0388"/>
    <x v="631"/>
    <x v="649"/>
    <m/>
    <m/>
    <n v="150"/>
    <s v="Qty column"/>
    <x v="0"/>
    <s v="CHALLAN!row 17939 'CANCEL'"/>
  </r>
  <r>
    <s v="GST"/>
    <n v="17964"/>
    <s v="25.04.19"/>
    <s v="2019-0395"/>
    <x v="523"/>
    <x v="509"/>
    <n v="2"/>
    <n v="10"/>
    <n v="20"/>
    <s v="D x E"/>
    <x v="0"/>
    <s v="CHALLAN!row 17982 'CANCEL'"/>
  </r>
  <r>
    <s v="GST"/>
    <n v="17965"/>
    <s v="25.04.19"/>
    <s v="2019-0395"/>
    <x v="324"/>
    <x v="313"/>
    <n v="4"/>
    <n v="10"/>
    <n v="40"/>
    <s v="D x E"/>
    <x v="0"/>
    <s v="CHALLAN!row 17982 'CANCEL'"/>
  </r>
  <r>
    <s v="GST"/>
    <n v="18010"/>
    <s v="25.4.19"/>
    <s v="2019-0396"/>
    <x v="96"/>
    <x v="88"/>
    <n v="0.5"/>
    <n v="20"/>
    <n v="10"/>
    <s v="D x E"/>
    <x v="1"/>
    <s v=""/>
  </r>
  <r>
    <s v="GST"/>
    <n v="18012"/>
    <s v="25.4.19"/>
    <s v="2019-0396"/>
    <x v="121"/>
    <x v="115"/>
    <m/>
    <n v="2"/>
    <n v="2"/>
    <s v="Qty column"/>
    <x v="1"/>
    <s v=""/>
  </r>
  <r>
    <s v="GST"/>
    <n v="18013"/>
    <s v="25.4.19"/>
    <s v="2019-0396"/>
    <x v="408"/>
    <x v="401"/>
    <n v="2"/>
    <n v="5"/>
    <n v="10"/>
    <s v="D x E"/>
    <x v="1"/>
    <s v=""/>
  </r>
  <r>
    <s v="GST"/>
    <n v="18014"/>
    <s v="25.4.19"/>
    <s v="2019-0396"/>
    <x v="3"/>
    <x v="3"/>
    <m/>
    <n v="2"/>
    <n v="2"/>
    <s v="Qty column"/>
    <x v="1"/>
    <s v=""/>
  </r>
  <r>
    <s v="GST"/>
    <n v="18015"/>
    <s v="25.4.19"/>
    <s v="2019-0396"/>
    <x v="640"/>
    <x v="594"/>
    <n v="1"/>
    <n v="5"/>
    <n v="5"/>
    <s v="D x E"/>
    <x v="1"/>
    <s v=""/>
  </r>
  <r>
    <s v="GST"/>
    <n v="18017"/>
    <s v="25.4.19"/>
    <s v="2019-0396"/>
    <x v="72"/>
    <x v="67"/>
    <n v="1"/>
    <n v="2"/>
    <n v="2"/>
    <s v="D x E"/>
    <x v="1"/>
    <s v=""/>
  </r>
  <r>
    <s v="GST"/>
    <n v="18018"/>
    <s v="25.4.19"/>
    <s v="2019-0396"/>
    <x v="71"/>
    <x v="34"/>
    <m/>
    <n v="2"/>
    <n v="2"/>
    <s v="Qty column"/>
    <x v="1"/>
    <s v=""/>
  </r>
  <r>
    <s v="GST"/>
    <n v="18019"/>
    <s v="25.4.19"/>
    <s v="2019-0396"/>
    <x v="336"/>
    <x v="324"/>
    <n v="1"/>
    <n v="5"/>
    <n v="5"/>
    <s v="D x E"/>
    <x v="1"/>
    <s v=""/>
  </r>
  <r>
    <s v="GST"/>
    <n v="18020"/>
    <s v="25.4.19"/>
    <s v="2019-0396"/>
    <x v="709"/>
    <x v="650"/>
    <n v="1"/>
    <n v="2"/>
    <n v="2"/>
    <s v="D x E"/>
    <x v="1"/>
    <s v=""/>
  </r>
  <r>
    <s v="GST"/>
    <n v="18021"/>
    <s v="25.4.19"/>
    <s v="2019-0396"/>
    <x v="664"/>
    <x v="5"/>
    <m/>
    <n v="2"/>
    <n v="2"/>
    <s v="Qty column"/>
    <x v="1"/>
    <s v=""/>
  </r>
  <r>
    <s v="GST"/>
    <n v="18022"/>
    <s v="25.4.19"/>
    <s v="2019-0396"/>
    <x v="220"/>
    <x v="211"/>
    <n v="1"/>
    <n v="5"/>
    <n v="5"/>
    <s v="D x E"/>
    <x v="1"/>
    <s v=""/>
  </r>
  <r>
    <s v="GST"/>
    <n v="18024"/>
    <s v="25.4.19"/>
    <s v="2019-0396"/>
    <x v="444"/>
    <x v="184"/>
    <n v="1"/>
    <n v="4"/>
    <n v="4"/>
    <s v="D x E"/>
    <x v="1"/>
    <s v=""/>
  </r>
  <r>
    <s v="GST"/>
    <n v="18025"/>
    <s v="25.4.19"/>
    <s v="2019-0396"/>
    <x v="301"/>
    <x v="514"/>
    <n v="2"/>
    <n v="4"/>
    <n v="8"/>
    <s v="D x E"/>
    <x v="1"/>
    <s v=""/>
  </r>
  <r>
    <s v="GST"/>
    <n v="18026"/>
    <s v="25.4.19"/>
    <s v="2019-0396"/>
    <x v="29"/>
    <x v="29"/>
    <n v="3"/>
    <n v="4"/>
    <n v="12"/>
    <s v="D x E"/>
    <x v="1"/>
    <s v=""/>
  </r>
  <r>
    <s v="GST"/>
    <n v="18027"/>
    <s v="25.4.19"/>
    <s v="2019-0396"/>
    <x v="83"/>
    <x v="78"/>
    <n v="1"/>
    <n v="4"/>
    <n v="4"/>
    <s v="D x E"/>
    <x v="1"/>
    <s v=""/>
  </r>
  <r>
    <s v="GST"/>
    <n v="18030"/>
    <s v="25.4.19"/>
    <s v="2019-0396"/>
    <x v="141"/>
    <x v="135"/>
    <n v="3"/>
    <n v="4"/>
    <n v="12"/>
    <s v="D x E"/>
    <x v="1"/>
    <s v=""/>
  </r>
  <r>
    <s v="GST"/>
    <n v="18032"/>
    <s v="25.4.19"/>
    <s v="2019-0396"/>
    <x v="243"/>
    <x v="281"/>
    <n v="1"/>
    <n v="50"/>
    <n v="50"/>
    <s v="D x E"/>
    <x v="1"/>
    <s v=""/>
  </r>
  <r>
    <s v="GST"/>
    <n v="18033"/>
    <s v="25.4.19"/>
    <s v="2019-0396"/>
    <x v="297"/>
    <x v="285"/>
    <n v="1"/>
    <n v="50"/>
    <n v="50"/>
    <s v="D x E"/>
    <x v="1"/>
    <s v=""/>
  </r>
  <r>
    <s v="GST"/>
    <n v="18035"/>
    <s v="25.4.19"/>
    <s v="2019-0396"/>
    <x v="289"/>
    <x v="279"/>
    <n v="2"/>
    <n v="5"/>
    <n v="10"/>
    <s v="D x E"/>
    <x v="1"/>
    <s v=""/>
  </r>
  <r>
    <s v="GST"/>
    <n v="18036"/>
    <s v="25.4.19"/>
    <s v="2019-0396"/>
    <x v="264"/>
    <x v="311"/>
    <m/>
    <n v="2"/>
    <n v="2"/>
    <s v="Qty column"/>
    <x v="1"/>
    <s v=""/>
  </r>
  <r>
    <s v="GST"/>
    <n v="18038"/>
    <s v="25.4.19"/>
    <s v="2019-0396"/>
    <x v="231"/>
    <x v="220"/>
    <n v="3"/>
    <n v="25"/>
    <n v="75"/>
    <s v="D x E"/>
    <x v="1"/>
    <s v=""/>
  </r>
  <r>
    <s v="GST"/>
    <n v="18039"/>
    <s v="25.4.19"/>
    <s v="2019-0396"/>
    <x v="136"/>
    <x v="130"/>
    <n v="0.54"/>
    <n v="5"/>
    <n v="2.7"/>
    <s v="D x E"/>
    <x v="1"/>
    <s v=""/>
  </r>
  <r>
    <s v="GST"/>
    <n v="18041"/>
    <s v="25.4.19"/>
    <s v="2019-0396"/>
    <x v="9"/>
    <x v="9"/>
    <n v="1"/>
    <n v="2"/>
    <n v="2"/>
    <s v="D x E"/>
    <x v="1"/>
    <s v=""/>
  </r>
  <r>
    <s v="GST"/>
    <n v="18042"/>
    <s v="25.4.19"/>
    <s v="2019-0396"/>
    <x v="251"/>
    <x v="237"/>
    <m/>
    <n v="2"/>
    <n v="2"/>
    <s v="Qty column"/>
    <x v="1"/>
    <s v=""/>
  </r>
  <r>
    <s v="GST"/>
    <n v="18043"/>
    <s v="25.4.19"/>
    <s v="2019-0396"/>
    <x v="19"/>
    <x v="399"/>
    <m/>
    <n v="2"/>
    <n v="2"/>
    <s v="Qty column"/>
    <x v="1"/>
    <s v=""/>
  </r>
  <r>
    <s v="GST"/>
    <n v="18046"/>
    <s v="25.4.19"/>
    <s v="2019-0396"/>
    <x v="234"/>
    <x v="263"/>
    <n v="2"/>
    <n v="2"/>
    <n v="4"/>
    <s v="D x E"/>
    <x v="1"/>
    <s v=""/>
  </r>
  <r>
    <s v="GST"/>
    <n v="18047"/>
    <s v="25.4.19"/>
    <s v="2019-0396"/>
    <x v="507"/>
    <x v="55"/>
    <m/>
    <n v="2"/>
    <n v="2"/>
    <s v="Qty column"/>
    <x v="1"/>
    <s v=""/>
  </r>
  <r>
    <s v="GST"/>
    <n v="18049"/>
    <s v="25.4.19"/>
    <s v="2019-0396"/>
    <x v="186"/>
    <x v="180"/>
    <m/>
    <n v="2"/>
    <n v="2"/>
    <s v="Qty column"/>
    <x v="1"/>
    <s v=""/>
  </r>
  <r>
    <s v="GST"/>
    <n v="18050"/>
    <s v="25.4.19"/>
    <s v="2019-0396"/>
    <x v="125"/>
    <x v="118"/>
    <m/>
    <n v="3"/>
    <n v="3"/>
    <s v="Qty column"/>
    <x v="1"/>
    <s v=""/>
  </r>
  <r>
    <s v="GST"/>
    <n v="18051"/>
    <s v="25.4.19"/>
    <s v="2019-0396"/>
    <x v="277"/>
    <x v="260"/>
    <m/>
    <n v="3"/>
    <n v="3"/>
    <s v="Qty column"/>
    <x v="1"/>
    <s v=""/>
  </r>
  <r>
    <s v="GST"/>
    <n v="18052"/>
    <s v="25.4.19"/>
    <s v="2019-0396"/>
    <x v="361"/>
    <x v="352"/>
    <m/>
    <n v="15"/>
    <n v="15"/>
    <s v="Qty column"/>
    <x v="1"/>
    <s v=""/>
  </r>
  <r>
    <s v="GST"/>
    <n v="18053"/>
    <s v="25.4.19"/>
    <s v="2019-0396"/>
    <x v="48"/>
    <x v="48"/>
    <m/>
    <n v="3"/>
    <n v="3"/>
    <s v="Qty column"/>
    <x v="1"/>
    <s v=""/>
  </r>
  <r>
    <s v="GST"/>
    <n v="18086"/>
    <s v="25.04.19"/>
    <s v="2019-0397"/>
    <x v="354"/>
    <x v="340"/>
    <n v="4"/>
    <n v="5"/>
    <n v="20"/>
    <s v="D x E"/>
    <x v="0"/>
    <s v="CHALLAN!row 18111 'CANCEL'"/>
  </r>
  <r>
    <s v="GST"/>
    <n v="18087"/>
    <s v="25.04.19"/>
    <s v="2019-0397"/>
    <x v="33"/>
    <x v="33"/>
    <n v="2"/>
    <n v="5"/>
    <n v="10"/>
    <s v="D x E"/>
    <x v="0"/>
    <s v="CHALLAN!row 18111 'CANCEL'"/>
  </r>
  <r>
    <s v="GST"/>
    <n v="18088"/>
    <s v="25.04.19"/>
    <s v="2019-0397"/>
    <x v="218"/>
    <x v="209"/>
    <n v="4"/>
    <n v="5"/>
    <n v="20"/>
    <s v="D x E"/>
    <x v="0"/>
    <s v="CHALLAN!row 18111 'CANCEL'"/>
  </r>
  <r>
    <s v="GST"/>
    <n v="18089"/>
    <s v="25.04.19"/>
    <s v="2019-0397"/>
    <x v="35"/>
    <x v="35"/>
    <n v="2"/>
    <n v="5"/>
    <n v="10"/>
    <s v="D x E"/>
    <x v="0"/>
    <s v="CHALLAN!row 18111 'CANCEL'"/>
  </r>
  <r>
    <s v="GST"/>
    <n v="18090"/>
    <s v="25.04.19"/>
    <s v="2019-0397"/>
    <x v="589"/>
    <x v="559"/>
    <n v="4"/>
    <n v="5"/>
    <n v="20"/>
    <s v="D x E"/>
    <x v="0"/>
    <s v="CHALLAN!row 18111 'CANCEL'"/>
  </r>
  <r>
    <s v="GST"/>
    <n v="18091"/>
    <s v="25.04.19"/>
    <s v="2019-0397"/>
    <x v="66"/>
    <x v="62"/>
    <n v="4"/>
    <n v="5"/>
    <n v="20"/>
    <s v="D x E"/>
    <x v="0"/>
    <s v="CHALLAN!row 18111 'CANCEL'"/>
  </r>
  <r>
    <s v="GST"/>
    <n v="18092"/>
    <s v="25.04.19"/>
    <s v="2019-0397"/>
    <x v="67"/>
    <x v="63"/>
    <n v="4"/>
    <n v="5"/>
    <n v="20"/>
    <s v="D x E"/>
    <x v="0"/>
    <s v="CHALLAN!row 18111 'CANCEL'"/>
  </r>
  <r>
    <s v="GST"/>
    <n v="18093"/>
    <s v="25.04.19"/>
    <s v="2019-0397"/>
    <x v="70"/>
    <x v="66"/>
    <n v="4"/>
    <n v="5"/>
    <n v="20"/>
    <s v="D x E"/>
    <x v="0"/>
    <s v="CHALLAN!row 18111 'CANCEL'"/>
  </r>
  <r>
    <s v="GST"/>
    <n v="18094"/>
    <s v="25.04.19"/>
    <s v="2019-0397"/>
    <x v="48"/>
    <x v="48"/>
    <n v="4"/>
    <n v="5"/>
    <n v="20"/>
    <s v="D x E"/>
    <x v="0"/>
    <s v="CHALLAN!row 18111 'CANCEL'"/>
  </r>
  <r>
    <s v="GST"/>
    <n v="18095"/>
    <s v="25.04.19"/>
    <s v="2019-0397"/>
    <x v="15"/>
    <x v="15"/>
    <n v="10"/>
    <n v="5"/>
    <n v="50"/>
    <s v="D x E"/>
    <x v="0"/>
    <s v="CHALLAN!row 18111 'CANCEL'"/>
  </r>
  <r>
    <s v="GST"/>
    <n v="18096"/>
    <s v="25.04.19"/>
    <s v="2019-0397"/>
    <x v="710"/>
    <x v="651"/>
    <n v="4"/>
    <n v="5"/>
    <n v="20"/>
    <s v="D x E"/>
    <x v="0"/>
    <s v="CHALLAN!row 18111 'CANCEL'"/>
  </r>
  <r>
    <s v="GST"/>
    <n v="18097"/>
    <s v="25.04.19"/>
    <s v="2019-0397"/>
    <x v="262"/>
    <x v="248"/>
    <n v="8"/>
    <n v="5"/>
    <n v="40"/>
    <s v="D x E"/>
    <x v="0"/>
    <s v="CHALLAN!row 18111 'CANCEL'"/>
  </r>
  <r>
    <s v="GST"/>
    <n v="18098"/>
    <s v="25.04.19"/>
    <s v="2019-0397"/>
    <x v="78"/>
    <x v="73"/>
    <n v="4"/>
    <n v="5"/>
    <n v="20"/>
    <s v="D x E"/>
    <x v="0"/>
    <s v="CHALLAN!row 18111 'CANCEL'"/>
  </r>
  <r>
    <s v="GST"/>
    <n v="18099"/>
    <s v="25.04.19"/>
    <s v="2019-0397"/>
    <x v="391"/>
    <x v="258"/>
    <n v="4"/>
    <n v="5"/>
    <n v="20"/>
    <s v="D x E"/>
    <x v="0"/>
    <s v="CHALLAN!row 18111 'CANCEL'"/>
  </r>
  <r>
    <s v="GST"/>
    <n v="18100"/>
    <s v="25.04.19"/>
    <s v="2019-0397"/>
    <x v="129"/>
    <x v="55"/>
    <n v="2"/>
    <n v="10"/>
    <n v="20"/>
    <s v="D x E"/>
    <x v="0"/>
    <s v="CHALLAN!row 18111 'CANCEL'"/>
  </r>
  <r>
    <s v="GST"/>
    <n v="18102"/>
    <s v="25.04.19"/>
    <s v="2019-0397"/>
    <x v="174"/>
    <x v="171"/>
    <m/>
    <m/>
    <n v="2000"/>
    <s v="Qty column"/>
    <x v="0"/>
    <s v="CHALLAN!row 18111 'CANCEL'"/>
  </r>
  <r>
    <s v="GST"/>
    <n v="18103"/>
    <s v="25.04.19"/>
    <s v="2019-0397"/>
    <x v="175"/>
    <x v="171"/>
    <m/>
    <m/>
    <n v="5000"/>
    <s v="Qty column"/>
    <x v="0"/>
    <s v="CHALLAN!row 18111 'CANCEL'"/>
  </r>
  <r>
    <s v="GST"/>
    <n v="18105"/>
    <s v="25.04.19"/>
    <s v="2019-0397"/>
    <x v="329"/>
    <x v="22"/>
    <n v="1"/>
    <n v="20"/>
    <n v="20"/>
    <s v="D x E"/>
    <x v="0"/>
    <s v="CHALLAN!row 18111 'CANCEL'"/>
  </r>
  <r>
    <s v="GST"/>
    <n v="18107"/>
    <s v="25.04.19"/>
    <s v="2019-0397"/>
    <x v="711"/>
    <x v="652"/>
    <n v="13"/>
    <n v="4"/>
    <n v="52"/>
    <s v="D x E"/>
    <x v="0"/>
    <s v="CHALLAN!row 18111 'CANCEL'"/>
  </r>
  <r>
    <s v="GST"/>
    <n v="18108"/>
    <s v="25.04.19"/>
    <s v="2019-0397"/>
    <x v="31"/>
    <x v="31"/>
    <n v="4"/>
    <n v="5"/>
    <n v="20"/>
    <s v="D x E"/>
    <x v="0"/>
    <s v="CHALLAN!row 18111 'CANCEL'"/>
  </r>
  <r>
    <s v="GST"/>
    <n v="18118"/>
    <s v="25.04.19"/>
    <s v="2019-0397"/>
    <x v="266"/>
    <x v="10"/>
    <n v="82"/>
    <m/>
    <n v="7422"/>
    <s v="Qty column"/>
    <x v="0"/>
    <s v="CHALLAN!row 18111 'CANCEL'"/>
  </r>
  <r>
    <s v="GST"/>
    <n v="18142"/>
    <s v="27.04.19"/>
    <s v="2019-0398"/>
    <x v="67"/>
    <x v="63"/>
    <n v="1"/>
    <n v="5"/>
    <n v="5"/>
    <s v="D x E"/>
    <x v="1"/>
    <s v=""/>
  </r>
  <r>
    <s v="GST"/>
    <n v="18143"/>
    <s v="27.04.19"/>
    <s v="2019-0398"/>
    <x v="108"/>
    <x v="102"/>
    <n v="1"/>
    <n v="5"/>
    <n v="5"/>
    <s v="D x E"/>
    <x v="1"/>
    <s v=""/>
  </r>
  <r>
    <s v="GST"/>
    <n v="18144"/>
    <s v="27.04.19"/>
    <s v="2019-0398"/>
    <x v="595"/>
    <x v="566"/>
    <n v="1"/>
    <n v="5"/>
    <n v="5"/>
    <s v="D x E"/>
    <x v="1"/>
    <s v=""/>
  </r>
  <r>
    <s v="GST"/>
    <n v="18146"/>
    <s v="27.04.19"/>
    <s v="2019-0398"/>
    <x v="227"/>
    <x v="217"/>
    <n v="1"/>
    <n v="4"/>
    <n v="4"/>
    <s v="D x E"/>
    <x v="1"/>
    <s v=""/>
  </r>
  <r>
    <s v="GST"/>
    <n v="18148"/>
    <s v="27.04.19"/>
    <s v="2019-0398"/>
    <x v="712"/>
    <x v="55"/>
    <m/>
    <m/>
    <n v="1"/>
    <s v="Qty column"/>
    <x v="1"/>
    <s v=""/>
  </r>
  <r>
    <s v="GST"/>
    <n v="18150"/>
    <s v="27.04.19"/>
    <s v="2019-0398"/>
    <x v="62"/>
    <x v="59"/>
    <n v="1"/>
    <n v="30"/>
    <n v="30"/>
    <s v="D x E"/>
    <x v="1"/>
    <s v=""/>
  </r>
  <r>
    <s v="GST"/>
    <n v="18184"/>
    <s v="27.04.19"/>
    <s v="2019-0399"/>
    <x v="595"/>
    <x v="566"/>
    <n v="1"/>
    <n v="5"/>
    <n v="5"/>
    <s v="D x E"/>
    <x v="1"/>
    <s v=""/>
  </r>
  <r>
    <s v="GST"/>
    <n v="18185"/>
    <s v="27.04.19"/>
    <s v="2019-0399"/>
    <x v="128"/>
    <x v="113"/>
    <n v="1"/>
    <n v="5"/>
    <n v="5"/>
    <s v="D x E"/>
    <x v="1"/>
    <s v=""/>
  </r>
  <r>
    <s v="GST"/>
    <n v="18186"/>
    <s v="27.04.19"/>
    <s v="2019-0399"/>
    <x v="281"/>
    <x v="43"/>
    <n v="2"/>
    <n v="1"/>
    <n v="2"/>
    <s v="D x E"/>
    <x v="1"/>
    <s v=""/>
  </r>
  <r>
    <s v="GST"/>
    <n v="18187"/>
    <s v="27.04.19"/>
    <s v="2019-0399"/>
    <x v="564"/>
    <x v="6"/>
    <n v="1"/>
    <n v="5"/>
    <n v="5"/>
    <s v="D x E"/>
    <x v="1"/>
    <s v=""/>
  </r>
  <r>
    <s v="GST"/>
    <n v="18188"/>
    <s v="27.04.19"/>
    <s v="2019-0399"/>
    <x v="220"/>
    <x v="211"/>
    <n v="1"/>
    <n v="5"/>
    <n v="5"/>
    <s v="D x E"/>
    <x v="1"/>
    <s v=""/>
  </r>
  <r>
    <s v="GST"/>
    <n v="18190"/>
    <s v="27.04.19"/>
    <s v="2019-0399"/>
    <x v="141"/>
    <x v="135"/>
    <n v="1"/>
    <n v="4"/>
    <n v="4"/>
    <s v="D x E"/>
    <x v="1"/>
    <s v=""/>
  </r>
  <r>
    <s v="GST"/>
    <n v="18191"/>
    <s v="27.04.19"/>
    <s v="2019-0399"/>
    <x v="141"/>
    <x v="135"/>
    <n v="1"/>
    <n v="1"/>
    <n v="1"/>
    <s v="D x E"/>
    <x v="1"/>
    <s v=""/>
  </r>
  <r>
    <s v="GST"/>
    <n v="18193"/>
    <s v="27.04.19"/>
    <s v="2019-0399"/>
    <x v="101"/>
    <x v="93"/>
    <n v="1"/>
    <n v="100"/>
    <n v="100"/>
    <s v="D x E"/>
    <x v="1"/>
    <s v=""/>
  </r>
  <r>
    <s v="GST"/>
    <n v="18195"/>
    <s v="27.04.19"/>
    <s v="2019-0399"/>
    <x v="17"/>
    <x v="17"/>
    <n v="1"/>
    <n v="4"/>
    <n v="4"/>
    <s v="D x E"/>
    <x v="1"/>
    <s v=""/>
  </r>
  <r>
    <s v="GST"/>
    <n v="18196"/>
    <s v="27.04.19"/>
    <s v="2019-0399"/>
    <x v="198"/>
    <x v="190"/>
    <n v="1"/>
    <n v="4"/>
    <n v="4"/>
    <s v="D x E"/>
    <x v="1"/>
    <s v=""/>
  </r>
  <r>
    <s v="GST"/>
    <n v="18197"/>
    <s v="27.04.19"/>
    <s v="2019-0399"/>
    <x v="29"/>
    <x v="29"/>
    <n v="1"/>
    <n v="4"/>
    <n v="4"/>
    <s v="D x E"/>
    <x v="1"/>
    <s v=""/>
  </r>
  <r>
    <s v="GST"/>
    <n v="18198"/>
    <s v="27.04.19"/>
    <s v="2019-0399"/>
    <x v="29"/>
    <x v="29"/>
    <n v="1"/>
    <n v="1"/>
    <n v="1"/>
    <s v="D x E"/>
    <x v="1"/>
    <s v=""/>
  </r>
  <r>
    <s v="GST"/>
    <n v="18233"/>
    <s v="27.04.19"/>
    <s v="2019-0400"/>
    <x v="531"/>
    <x v="568"/>
    <n v="1"/>
    <n v="20"/>
    <n v="20"/>
    <s v="D x E"/>
    <x v="1"/>
    <s v=""/>
  </r>
  <r>
    <s v="GST"/>
    <n v="18234"/>
    <s v="27.04.19"/>
    <s v="2019-0400"/>
    <x v="137"/>
    <x v="131"/>
    <n v="2"/>
    <n v="25"/>
    <n v="50"/>
    <s v="D x E"/>
    <x v="1"/>
    <s v=""/>
  </r>
  <r>
    <s v="GST"/>
    <n v="18236"/>
    <s v="27.04.19"/>
    <s v="2019-0400"/>
    <x v="93"/>
    <x v="85"/>
    <n v="1"/>
    <n v="41"/>
    <n v="41"/>
    <s v="D x E"/>
    <x v="1"/>
    <s v=""/>
  </r>
  <r>
    <s v="GST"/>
    <n v="18274"/>
    <s v="27.04.19"/>
    <s v="2019-0401"/>
    <x v="119"/>
    <x v="113"/>
    <n v="1"/>
    <n v="5"/>
    <n v="5"/>
    <s v="D x E"/>
    <x v="1"/>
    <s v=""/>
  </r>
  <r>
    <s v="GST"/>
    <n v="18307"/>
    <s v="27.04.19"/>
    <s v="2019-0402"/>
    <x v="11"/>
    <x v="11"/>
    <n v="2"/>
    <n v="5"/>
    <n v="10"/>
    <s v="D x E"/>
    <x v="1"/>
    <s v=""/>
  </r>
  <r>
    <s v="GST"/>
    <n v="18309"/>
    <s v="27.04.19"/>
    <s v="2019-0402"/>
    <x v="112"/>
    <x v="106"/>
    <n v="1"/>
    <m/>
    <n v="3"/>
    <s v="Qty column"/>
    <x v="1"/>
    <s v=""/>
  </r>
  <r>
    <s v="GST"/>
    <n v="18311"/>
    <s v="27.04.19"/>
    <s v="2019-0402"/>
    <x v="93"/>
    <x v="85"/>
    <m/>
    <m/>
    <n v="10"/>
    <s v="Qty column"/>
    <x v="1"/>
    <s v=""/>
  </r>
  <r>
    <s v="GST"/>
    <n v="18349"/>
    <s v="27.04.19"/>
    <s v="2019-0403"/>
    <x v="408"/>
    <x v="401"/>
    <n v="2"/>
    <n v="5"/>
    <n v="10"/>
    <s v="D x E"/>
    <x v="1"/>
    <s v=""/>
  </r>
  <r>
    <s v="GST"/>
    <n v="18350"/>
    <s v="27.04.19"/>
    <s v="2019-0403"/>
    <x v="195"/>
    <x v="188"/>
    <n v="1"/>
    <n v="5"/>
    <n v="5"/>
    <s v="D x E"/>
    <x v="1"/>
    <s v=""/>
  </r>
  <r>
    <s v="GST"/>
    <n v="18352"/>
    <s v="27.04.19"/>
    <s v="2019-0403"/>
    <x v="81"/>
    <x v="76"/>
    <n v="1"/>
    <n v="4"/>
    <n v="4"/>
    <s v="D x E"/>
    <x v="1"/>
    <s v=""/>
  </r>
  <r>
    <s v="GST"/>
    <n v="18353"/>
    <s v="27.04.19"/>
    <s v="2019-0403"/>
    <x v="29"/>
    <x v="29"/>
    <n v="3"/>
    <n v="4"/>
    <n v="12"/>
    <s v="D x E"/>
    <x v="1"/>
    <s v=""/>
  </r>
  <r>
    <s v="GST"/>
    <n v="18354"/>
    <s v="27.04.19"/>
    <s v="2019-0403"/>
    <x v="30"/>
    <x v="30"/>
    <n v="2"/>
    <n v="4"/>
    <n v="8"/>
    <s v="D x E"/>
    <x v="1"/>
    <s v=""/>
  </r>
  <r>
    <s v="GST"/>
    <n v="18394"/>
    <s v="29.04.19"/>
    <s v="2019-0404"/>
    <x v="437"/>
    <x v="22"/>
    <n v="1"/>
    <n v="6"/>
    <n v="6"/>
    <s v="D x E"/>
    <x v="1"/>
    <s v=""/>
  </r>
  <r>
    <s v="GST"/>
    <n v="18395"/>
    <s v="29.04.19"/>
    <s v="2019-0404"/>
    <x v="90"/>
    <x v="22"/>
    <n v="3"/>
    <n v="50"/>
    <n v="150"/>
    <s v="D x E"/>
    <x v="1"/>
    <s v=""/>
  </r>
  <r>
    <s v="GST"/>
    <n v="18396"/>
    <s v="29.04.19"/>
    <s v="2019-0404"/>
    <x v="22"/>
    <x v="22"/>
    <n v="2"/>
    <n v="2"/>
    <n v="4"/>
    <s v="D x E"/>
    <x v="1"/>
    <s v=""/>
  </r>
  <r>
    <s v="GST"/>
    <n v="18398"/>
    <s v="29.04.19"/>
    <s v="2019-0404"/>
    <x v="260"/>
    <x v="246"/>
    <n v="1"/>
    <n v="4"/>
    <n v="4"/>
    <s v="D x E"/>
    <x v="1"/>
    <s v=""/>
  </r>
  <r>
    <s v="GST"/>
    <n v="18400"/>
    <s v="29.04.19"/>
    <s v="2019-0404"/>
    <x v="62"/>
    <x v="98"/>
    <n v="1"/>
    <n v="30"/>
    <n v="30"/>
    <s v="D x E"/>
    <x v="1"/>
    <s v=""/>
  </r>
  <r>
    <s v="GST"/>
    <n v="18402"/>
    <s v="29.04.19"/>
    <s v="2019-0404"/>
    <x v="595"/>
    <x v="566"/>
    <n v="1"/>
    <n v="5"/>
    <n v="5"/>
    <s v="D x E"/>
    <x v="1"/>
    <s v=""/>
  </r>
  <r>
    <s v="GST"/>
    <n v="18403"/>
    <s v="29.04.19"/>
    <s v="2019-0404"/>
    <x v="197"/>
    <x v="55"/>
    <n v="2"/>
    <n v="5"/>
    <n v="10"/>
    <s v="D x E"/>
    <x v="1"/>
    <s v=""/>
  </r>
  <r>
    <s v="GST"/>
    <n v="18404"/>
    <s v="29.04.19"/>
    <s v="2019-0404"/>
    <x v="79"/>
    <x v="74"/>
    <n v="2"/>
    <n v="5"/>
    <n v="10"/>
    <s v="D x E"/>
    <x v="1"/>
    <s v=""/>
  </r>
  <r>
    <s v="GST"/>
    <n v="18405"/>
    <s v="29.04.19"/>
    <s v="2019-0404"/>
    <x v="273"/>
    <x v="62"/>
    <n v="1"/>
    <n v="5"/>
    <n v="5"/>
    <s v="D x E"/>
    <x v="1"/>
    <s v=""/>
  </r>
  <r>
    <s v="GST"/>
    <n v="18407"/>
    <s v="29.04.19"/>
    <s v="2019-0404"/>
    <x v="231"/>
    <x v="220"/>
    <n v="1"/>
    <n v="25"/>
    <n v="25"/>
    <s v="D x E"/>
    <x v="1"/>
    <s v=""/>
  </r>
  <r>
    <s v="GST"/>
    <n v="18439"/>
    <s v="29.04.19"/>
    <s v="2019-0405"/>
    <x v="640"/>
    <x v="594"/>
    <n v="1"/>
    <n v="5"/>
    <n v="5"/>
    <s v="D x E"/>
    <x v="1"/>
    <s v=""/>
  </r>
  <r>
    <s v="GST"/>
    <n v="18440"/>
    <s v="29.04.19"/>
    <s v="2019-0405"/>
    <x v="218"/>
    <x v="209"/>
    <n v="1"/>
    <n v="5"/>
    <n v="5"/>
    <s v="D x E"/>
    <x v="1"/>
    <s v=""/>
  </r>
  <r>
    <s v="GST"/>
    <n v="18441"/>
    <s v="29.04.19"/>
    <s v="2019-0405"/>
    <x v="595"/>
    <x v="566"/>
    <n v="2"/>
    <n v="5"/>
    <n v="10"/>
    <s v="D x E"/>
    <x v="1"/>
    <s v=""/>
  </r>
  <r>
    <s v="GST"/>
    <n v="18442"/>
    <s v="29.04.19"/>
    <s v="2019-0405"/>
    <x v="713"/>
    <x v="316"/>
    <n v="2"/>
    <n v="5"/>
    <n v="10"/>
    <s v="D x E"/>
    <x v="1"/>
    <s v=""/>
  </r>
  <r>
    <s v="GST"/>
    <n v="18443"/>
    <s v="29.04.19"/>
    <s v="2019-0405"/>
    <x v="503"/>
    <x v="500"/>
    <n v="1"/>
    <n v="5"/>
    <n v="5"/>
    <s v="D x E"/>
    <x v="1"/>
    <s v=""/>
  </r>
  <r>
    <s v="GST"/>
    <n v="18444"/>
    <s v="29.04.19"/>
    <s v="2019-0405"/>
    <x v="465"/>
    <x v="472"/>
    <n v="1"/>
    <n v="5"/>
    <n v="5"/>
    <s v="D x E"/>
    <x v="1"/>
    <s v=""/>
  </r>
  <r>
    <s v="GST"/>
    <n v="18445"/>
    <s v="29.04.19"/>
    <s v="2019-0405"/>
    <x v="584"/>
    <x v="554"/>
    <n v="1"/>
    <n v="5"/>
    <n v="5"/>
    <s v="D x E"/>
    <x v="1"/>
    <s v=""/>
  </r>
  <r>
    <s v="GST"/>
    <n v="18446"/>
    <s v="29.04.19"/>
    <s v="2019-0405"/>
    <x v="110"/>
    <x v="104"/>
    <n v="3"/>
    <n v="5"/>
    <n v="15"/>
    <s v="D x E"/>
    <x v="1"/>
    <s v=""/>
  </r>
  <r>
    <s v="GST"/>
    <n v="18447"/>
    <s v="29.04.19"/>
    <s v="2019-0405"/>
    <x v="282"/>
    <x v="264"/>
    <n v="1"/>
    <n v="5"/>
    <n v="5"/>
    <s v="D x E"/>
    <x v="1"/>
    <s v=""/>
  </r>
  <r>
    <s v="GST"/>
    <n v="18449"/>
    <s v="29.04.19"/>
    <s v="2019-0405"/>
    <x v="198"/>
    <x v="190"/>
    <n v="1"/>
    <n v="4"/>
    <n v="4"/>
    <s v="D x E"/>
    <x v="1"/>
    <s v=""/>
  </r>
  <r>
    <s v="GST"/>
    <n v="18450"/>
    <s v="29.04.19"/>
    <s v="2019-0405"/>
    <x v="184"/>
    <x v="177"/>
    <n v="2"/>
    <n v="4"/>
    <n v="8"/>
    <s v="D x E"/>
    <x v="1"/>
    <s v=""/>
  </r>
  <r>
    <s v="GST"/>
    <n v="18451"/>
    <s v="29.04.19"/>
    <s v="2019-0405"/>
    <x v="185"/>
    <x v="178"/>
    <n v="2"/>
    <n v="4"/>
    <n v="8"/>
    <s v="D x E"/>
    <x v="1"/>
    <s v=""/>
  </r>
  <r>
    <s v="GST"/>
    <n v="18452"/>
    <s v="29.04.19"/>
    <s v="2019-0405"/>
    <x v="82"/>
    <x v="77"/>
    <n v="2"/>
    <n v="4"/>
    <n v="8"/>
    <s v="D x E"/>
    <x v="1"/>
    <s v=""/>
  </r>
  <r>
    <s v="GST"/>
    <n v="18488"/>
    <s v="29.04.19"/>
    <s v="2019-0406"/>
    <x v="503"/>
    <x v="500"/>
    <n v="1"/>
    <n v="5"/>
    <n v="5"/>
    <s v="D x E"/>
    <x v="1"/>
    <s v=""/>
  </r>
  <r>
    <s v="GST"/>
    <n v="18489"/>
    <s v="29.04.19"/>
    <s v="2019-0406"/>
    <x v="126"/>
    <x v="119"/>
    <n v="1"/>
    <n v="5"/>
    <n v="5"/>
    <s v="D x E"/>
    <x v="1"/>
    <s v=""/>
  </r>
  <r>
    <s v="GST"/>
    <n v="18491"/>
    <s v="29.04.19"/>
    <s v="2019-0406"/>
    <x v="437"/>
    <x v="22"/>
    <n v="2"/>
    <n v="6"/>
    <n v="12"/>
    <s v="D x E"/>
    <x v="1"/>
    <s v=""/>
  </r>
  <r>
    <s v="GST"/>
    <n v="18493"/>
    <s v="29.04.19"/>
    <s v="2019-0406"/>
    <x v="113"/>
    <x v="107"/>
    <n v="1"/>
    <n v="6"/>
    <n v="6"/>
    <s v="D x E"/>
    <x v="1"/>
    <s v=""/>
  </r>
  <r>
    <s v="GST"/>
    <n v="18495"/>
    <s v="29.04.19"/>
    <s v="2019-0406"/>
    <x v="700"/>
    <x v="643"/>
    <n v="1"/>
    <n v="4"/>
    <n v="4"/>
    <s v="D x E"/>
    <x v="1"/>
    <s v=""/>
  </r>
  <r>
    <s v="GST"/>
    <n v="18497"/>
    <s v="29.04.19"/>
    <s v="2019-0406"/>
    <x v="184"/>
    <x v="177"/>
    <n v="1"/>
    <n v="4"/>
    <n v="4"/>
    <s v="D x E"/>
    <x v="1"/>
    <s v=""/>
  </r>
  <r>
    <s v="GST"/>
    <n v="18498"/>
    <s v="29.04.19"/>
    <s v="2019-0406"/>
    <x v="25"/>
    <x v="25"/>
    <n v="1"/>
    <n v="4"/>
    <n v="4"/>
    <s v="D x E"/>
    <x v="1"/>
    <s v=""/>
  </r>
  <r>
    <s v="GST"/>
    <n v="18499"/>
    <s v="29.04.19"/>
    <s v="2019-0406"/>
    <x v="186"/>
    <x v="180"/>
    <n v="1"/>
    <n v="4"/>
    <n v="4"/>
    <s v="D x E"/>
    <x v="1"/>
    <s v=""/>
  </r>
  <r>
    <s v="GST"/>
    <n v="18533"/>
    <s v="29.04.19"/>
    <s v="2019-0407"/>
    <x v="227"/>
    <x v="217"/>
    <n v="1"/>
    <m/>
    <n v="2"/>
    <s v="Qty column"/>
    <x v="1"/>
    <s v=""/>
  </r>
  <r>
    <s v="GST"/>
    <n v="18534"/>
    <s v="29.04.19"/>
    <s v="2019-0407"/>
    <x v="18"/>
    <x v="18"/>
    <n v="3"/>
    <n v="4"/>
    <n v="12"/>
    <s v="D x E"/>
    <x v="1"/>
    <s v=""/>
  </r>
  <r>
    <s v="GST"/>
    <n v="18535"/>
    <s v="29.04.19"/>
    <s v="2019-0407"/>
    <x v="606"/>
    <x v="577"/>
    <n v="1"/>
    <m/>
    <n v="2"/>
    <s v="Qty column"/>
    <x v="1"/>
    <s v=""/>
  </r>
  <r>
    <s v="GST"/>
    <n v="18536"/>
    <s v="29.04.19"/>
    <s v="2019-0407"/>
    <x v="19"/>
    <x v="19"/>
    <n v="1"/>
    <m/>
    <n v="2"/>
    <s v="Qty column"/>
    <x v="1"/>
    <s v=""/>
  </r>
  <r>
    <s v="GST"/>
    <n v="18537"/>
    <s v="29.04.19"/>
    <s v="2019-0407"/>
    <x v="616"/>
    <x v="177"/>
    <n v="1"/>
    <n v="4"/>
    <n v="4"/>
    <s v="D x E"/>
    <x v="1"/>
    <s v=""/>
  </r>
  <r>
    <s v="GST"/>
    <n v="18538"/>
    <s v="29.04.19"/>
    <s v="2019-0407"/>
    <x v="41"/>
    <x v="192"/>
    <m/>
    <m/>
    <n v="2"/>
    <s v="Qty column"/>
    <x v="1"/>
    <s v=""/>
  </r>
  <r>
    <s v="GST"/>
    <n v="18539"/>
    <s v="29.04.19"/>
    <s v="2019-0407"/>
    <x v="32"/>
    <x v="32"/>
    <n v="1"/>
    <n v="4"/>
    <n v="4"/>
    <s v="D x E"/>
    <x v="1"/>
    <s v=""/>
  </r>
  <r>
    <s v="GST"/>
    <n v="18541"/>
    <s v="29.04.19"/>
    <s v="2019-0407"/>
    <x v="640"/>
    <x v="594"/>
    <m/>
    <m/>
    <n v="2"/>
    <s v="Qty column"/>
    <x v="1"/>
    <s v=""/>
  </r>
  <r>
    <s v="GST"/>
    <n v="18542"/>
    <s v="29.04.19"/>
    <s v="2019-0407"/>
    <x v="192"/>
    <x v="598"/>
    <n v="1"/>
    <m/>
    <n v="2"/>
    <s v="Qty column"/>
    <x v="1"/>
    <s v=""/>
  </r>
  <r>
    <s v="GST"/>
    <n v="18543"/>
    <s v="29.04.19"/>
    <s v="2019-0407"/>
    <x v="420"/>
    <x v="560"/>
    <n v="1"/>
    <m/>
    <n v="2"/>
    <s v="Qty column"/>
    <x v="1"/>
    <s v=""/>
  </r>
  <r>
    <s v="GST"/>
    <n v="18544"/>
    <s v="29.04.19"/>
    <s v="2019-0407"/>
    <x v="591"/>
    <x v="6"/>
    <m/>
    <m/>
    <n v="2"/>
    <s v="Qty column"/>
    <x v="1"/>
    <s v=""/>
  </r>
  <r>
    <s v="GST"/>
    <n v="18545"/>
    <s v="29.04.19"/>
    <s v="2019-0407"/>
    <x v="2"/>
    <x v="2"/>
    <n v="1"/>
    <m/>
    <n v="2"/>
    <s v="Qty column"/>
    <x v="1"/>
    <s v=""/>
  </r>
  <r>
    <s v="GST"/>
    <n v="18546"/>
    <s v="29.04.19"/>
    <s v="2019-0407"/>
    <x v="193"/>
    <x v="186"/>
    <n v="1"/>
    <n v="5"/>
    <n v="5"/>
    <s v="D x E"/>
    <x v="1"/>
    <s v=""/>
  </r>
  <r>
    <s v="GST"/>
    <n v="18547"/>
    <s v="29.04.19"/>
    <s v="2019-0407"/>
    <x v="595"/>
    <x v="566"/>
    <n v="1"/>
    <m/>
    <n v="3"/>
    <s v="Qty column"/>
    <x v="1"/>
    <s v=""/>
  </r>
  <r>
    <s v="GST"/>
    <n v="18548"/>
    <s v="29.04.19"/>
    <s v="2019-0407"/>
    <x v="42"/>
    <x v="42"/>
    <n v="1"/>
    <n v="5"/>
    <n v="5"/>
    <s v="D x E"/>
    <x v="1"/>
    <s v=""/>
  </r>
  <r>
    <s v="GST"/>
    <n v="18549"/>
    <s v="29.04.19"/>
    <s v="2019-0407"/>
    <x v="226"/>
    <x v="216"/>
    <m/>
    <n v="1"/>
    <n v="2"/>
    <s v="Qty column"/>
    <x v="1"/>
    <s v=""/>
  </r>
  <r>
    <s v="GST"/>
    <n v="18550"/>
    <s v="29.04.19"/>
    <s v="2019-0407"/>
    <x v="229"/>
    <x v="219"/>
    <n v="1"/>
    <m/>
    <n v="2"/>
    <s v="Qty column"/>
    <x v="1"/>
    <s v=""/>
  </r>
  <r>
    <s v="GST"/>
    <n v="18551"/>
    <s v="29.04.19"/>
    <s v="2019-0407"/>
    <x v="237"/>
    <x v="226"/>
    <m/>
    <n v="1"/>
    <n v="2"/>
    <s v="Qty column"/>
    <x v="1"/>
    <s v=""/>
  </r>
  <r>
    <s v="GST"/>
    <n v="18552"/>
    <s v="29.04.19"/>
    <s v="2019-0407"/>
    <x v="411"/>
    <x v="405"/>
    <m/>
    <m/>
    <n v="2"/>
    <s v="Qty column"/>
    <x v="1"/>
    <s v=""/>
  </r>
  <r>
    <s v="GST"/>
    <n v="18553"/>
    <s v="29.04.19"/>
    <s v="2019-0407"/>
    <x v="76"/>
    <x v="71"/>
    <m/>
    <m/>
    <n v="2"/>
    <s v="Qty column"/>
    <x v="1"/>
    <s v=""/>
  </r>
  <r>
    <s v="GST"/>
    <n v="18554"/>
    <s v="29.04.19"/>
    <s v="2019-0407"/>
    <x v="450"/>
    <x v="450"/>
    <n v="1"/>
    <m/>
    <n v="2"/>
    <s v="Qty column"/>
    <x v="1"/>
    <s v=""/>
  </r>
  <r>
    <s v="GST"/>
    <n v="18555"/>
    <s v="29.04.19"/>
    <s v="2019-0407"/>
    <x v="376"/>
    <x v="369"/>
    <m/>
    <m/>
    <n v="2"/>
    <s v="Qty column"/>
    <x v="1"/>
    <s v=""/>
  </r>
  <r>
    <s v="GST"/>
    <n v="18556"/>
    <s v="29.04.19"/>
    <s v="2019-0407"/>
    <x v="196"/>
    <x v="189"/>
    <n v="1"/>
    <n v="5"/>
    <n v="5"/>
    <s v="D x E"/>
    <x v="1"/>
    <s v=""/>
  </r>
  <r>
    <s v="GST"/>
    <n v="18557"/>
    <s v="29.04.19"/>
    <s v="2019-0407"/>
    <x v="273"/>
    <x v="62"/>
    <n v="1"/>
    <n v="5"/>
    <n v="5"/>
    <s v="D x E"/>
    <x v="1"/>
    <s v=""/>
  </r>
  <r>
    <s v="GST"/>
    <n v="18558"/>
    <s v="29.04.19"/>
    <s v="2019-0407"/>
    <x v="110"/>
    <x v="104"/>
    <n v="6"/>
    <n v="5"/>
    <n v="30"/>
    <s v="D x E"/>
    <x v="1"/>
    <s v=""/>
  </r>
  <r>
    <s v="GST"/>
    <n v="18559"/>
    <s v="29.04.19"/>
    <s v="2019-0407"/>
    <x v="79"/>
    <x v="74"/>
    <n v="3"/>
    <n v="5"/>
    <n v="15"/>
    <s v="D x E"/>
    <x v="1"/>
    <s v=""/>
  </r>
  <r>
    <s v="GST"/>
    <n v="18560"/>
    <s v="29.04.19"/>
    <s v="2019-0407"/>
    <x v="222"/>
    <x v="165"/>
    <m/>
    <m/>
    <n v="3"/>
    <s v="Qty column"/>
    <x v="1"/>
    <s v=""/>
  </r>
  <r>
    <s v="GST"/>
    <n v="18563"/>
    <s v="29.04.19"/>
    <s v="2019-0407"/>
    <x v="142"/>
    <x v="136"/>
    <n v="1"/>
    <m/>
    <n v="2"/>
    <s v="Qty column"/>
    <x v="1"/>
    <s v=""/>
  </r>
  <r>
    <s v="GST"/>
    <n v="18566"/>
    <s v="29.04.19"/>
    <s v="2019-0407"/>
    <x v="155"/>
    <x v="599"/>
    <n v="1"/>
    <m/>
    <n v="5"/>
    <s v="Qty column"/>
    <x v="1"/>
    <s v=""/>
  </r>
  <r>
    <s v="GST"/>
    <n v="18567"/>
    <s v="29.04.19"/>
    <s v="2019-0407"/>
    <x v="272"/>
    <x v="628"/>
    <m/>
    <m/>
    <n v="5"/>
    <s v="Qty column"/>
    <x v="1"/>
    <s v=""/>
  </r>
  <r>
    <s v="GST"/>
    <n v="18568"/>
    <s v="29.04.19"/>
    <s v="2019-0407"/>
    <x v="442"/>
    <x v="617"/>
    <m/>
    <m/>
    <n v="5"/>
    <s v="Qty column"/>
    <x v="1"/>
    <s v=""/>
  </r>
  <r>
    <s v="GST"/>
    <n v="18569"/>
    <s v="29.04.19"/>
    <s v="2019-0407"/>
    <x v="106"/>
    <x v="349"/>
    <n v="2"/>
    <n v="30"/>
    <n v="60"/>
    <s v="D x E"/>
    <x v="1"/>
    <s v=""/>
  </r>
  <r>
    <s v="GST"/>
    <n v="18572"/>
    <s v="29.04.19"/>
    <s v="2019-0407"/>
    <x v="204"/>
    <x v="197"/>
    <n v="1"/>
    <n v="10"/>
    <n v="10"/>
    <s v="D x E"/>
    <x v="1"/>
    <s v=""/>
  </r>
  <r>
    <s v="GST"/>
    <n v="18573"/>
    <s v="29.04.19"/>
    <s v="2019-0407"/>
    <x v="292"/>
    <x v="278"/>
    <m/>
    <m/>
    <n v="3"/>
    <s v="Qty column"/>
    <x v="1"/>
    <s v=""/>
  </r>
  <r>
    <s v="GST"/>
    <n v="18574"/>
    <s v="29.04.19"/>
    <s v="2019-0407"/>
    <x v="141"/>
    <x v="215"/>
    <n v="1"/>
    <m/>
    <n v="3"/>
    <s v="Qty column"/>
    <x v="1"/>
    <s v=""/>
  </r>
  <r>
    <s v="GST"/>
    <n v="18575"/>
    <s v="29.04.19"/>
    <s v="2019-0407"/>
    <x v="714"/>
    <x v="299"/>
    <m/>
    <m/>
    <n v="2"/>
    <s v="Qty column"/>
    <x v="1"/>
    <s v=""/>
  </r>
  <r>
    <s v="GST"/>
    <n v="18576"/>
    <s v="29.04.19"/>
    <s v="2019-0407"/>
    <x v="99"/>
    <x v="153"/>
    <m/>
    <m/>
    <n v="5"/>
    <s v="Qty column"/>
    <x v="1"/>
    <s v=""/>
  </r>
  <r>
    <s v="GST"/>
    <n v="18578"/>
    <s v="29.04.19"/>
    <s v="2019-0407"/>
    <x v="122"/>
    <x v="116"/>
    <m/>
    <m/>
    <n v="2"/>
    <s v="Qty column"/>
    <x v="1"/>
    <s v=""/>
  </r>
  <r>
    <s v="GST"/>
    <n v="18579"/>
    <s v="29.04.19"/>
    <s v="2019-0407"/>
    <x v="293"/>
    <x v="233"/>
    <n v="1"/>
    <m/>
    <n v="5"/>
    <s v="Qty column"/>
    <x v="1"/>
    <s v=""/>
  </r>
  <r>
    <s v="GST"/>
    <n v="18580"/>
    <s v="29.04.19"/>
    <s v="2019-0407"/>
    <x v="224"/>
    <x v="214"/>
    <m/>
    <n v="1"/>
    <n v="2"/>
    <s v="Qty column"/>
    <x v="1"/>
    <s v=""/>
  </r>
  <r>
    <s v="GST"/>
    <n v="18582"/>
    <s v="29.04.19"/>
    <s v="2019-0407"/>
    <x v="261"/>
    <x v="247"/>
    <m/>
    <m/>
    <n v="2"/>
    <s v="Qty column"/>
    <x v="1"/>
    <s v=""/>
  </r>
  <r>
    <s v="GST"/>
    <n v="18583"/>
    <s v="29.04.19"/>
    <s v="2019-0407"/>
    <x v="21"/>
    <x v="21"/>
    <m/>
    <m/>
    <n v="2"/>
    <s v="Qty column"/>
    <x v="1"/>
    <s v=""/>
  </r>
  <r>
    <s v="GST"/>
    <n v="18614"/>
    <s v="29.04.19"/>
    <s v="2019-0408"/>
    <x v="506"/>
    <x v="503"/>
    <n v="1"/>
    <n v="8"/>
    <n v="8"/>
    <s v="D x E"/>
    <x v="0"/>
    <s v="CHALLAN!row 18619 'CANCEL'"/>
  </r>
  <r>
    <s v="GST"/>
    <n v="18615"/>
    <s v="29.04.19"/>
    <s v="2019-0408"/>
    <x v="506"/>
    <x v="503"/>
    <m/>
    <m/>
    <n v="4"/>
    <s v="Qty column"/>
    <x v="0"/>
    <s v="CHALLAN!row 18619 'CANCEL'"/>
  </r>
  <r>
    <s v="GST"/>
    <n v="18617"/>
    <s v="29.04.19"/>
    <s v="2019-0408"/>
    <x v="445"/>
    <x v="443"/>
    <m/>
    <m/>
    <n v="1"/>
    <s v="Qty column"/>
    <x v="0"/>
    <s v="CHALLAN!row 18619 'CANCEL'"/>
  </r>
  <r>
    <s v="GST"/>
    <n v="18647"/>
    <s v="28.4.19"/>
    <s v="2019-0409"/>
    <x v="255"/>
    <x v="55"/>
    <n v="4"/>
    <n v="10"/>
    <n v="40"/>
    <s v="D x E"/>
    <x v="1"/>
    <s v=""/>
  </r>
  <r>
    <s v="GST"/>
    <n v="18690"/>
    <s v="29.04.19"/>
    <s v="2019-0410"/>
    <x v="46"/>
    <x v="46"/>
    <n v="1"/>
    <n v="20"/>
    <n v="20"/>
    <s v="D x E"/>
    <x v="1"/>
    <s v=""/>
  </r>
  <r>
    <s v="GST"/>
    <n v="18724"/>
    <s v="29.04.19"/>
    <s v="2019-0411"/>
    <x v="681"/>
    <x v="344"/>
    <n v="5"/>
    <n v="4"/>
    <n v="20"/>
    <s v="D x E"/>
    <x v="1"/>
    <s v=""/>
  </r>
  <r>
    <s v="GST"/>
    <n v="18741"/>
    <s v="29.04.19"/>
    <s v="2019-0411"/>
    <x v="56"/>
    <x v="10"/>
    <n v="5"/>
    <m/>
    <n v="20"/>
    <s v="Qty column"/>
    <x v="1"/>
    <s v=""/>
  </r>
  <r>
    <s v="GST"/>
    <n v="18760"/>
    <s v="29.04.19"/>
    <s v="2019-0412"/>
    <x v="65"/>
    <x v="61"/>
    <n v="1"/>
    <n v="5"/>
    <n v="5"/>
    <s v="D x E"/>
    <x v="0"/>
    <s v="CHALLAN!row 18776 'CANCEL'"/>
  </r>
  <r>
    <s v="GST"/>
    <n v="18761"/>
    <s v="29.04.19"/>
    <s v="2019-0412"/>
    <x v="38"/>
    <x v="38"/>
    <n v="1"/>
    <n v="5"/>
    <n v="5"/>
    <s v="D x E"/>
    <x v="0"/>
    <s v="CHALLAN!row 18776 'CANCEL'"/>
  </r>
  <r>
    <s v="GST"/>
    <n v="18762"/>
    <s v="29.04.19"/>
    <s v="2019-0412"/>
    <x v="39"/>
    <x v="39"/>
    <n v="1"/>
    <n v="5"/>
    <n v="5"/>
    <s v="D x E"/>
    <x v="0"/>
    <s v="CHALLAN!row 18776 'CANCEL'"/>
  </r>
  <r>
    <s v="GST"/>
    <n v="18763"/>
    <s v="29.04.19"/>
    <s v="2019-0412"/>
    <x v="595"/>
    <x v="566"/>
    <n v="2"/>
    <n v="5"/>
    <n v="10"/>
    <s v="D x E"/>
    <x v="0"/>
    <s v="CHALLAN!row 18776 'CANCEL'"/>
  </r>
  <r>
    <s v="GST"/>
    <n v="18764"/>
    <s v="29.04.19"/>
    <s v="2019-0412"/>
    <x v="168"/>
    <x v="164"/>
    <n v="1"/>
    <n v="5"/>
    <n v="5"/>
    <s v="D x E"/>
    <x v="0"/>
    <s v="CHALLAN!row 18776 'CANCEL'"/>
  </r>
  <r>
    <s v="GST"/>
    <n v="18765"/>
    <s v="29.04.19"/>
    <s v="2019-0412"/>
    <x v="87"/>
    <x v="81"/>
    <n v="2"/>
    <n v="5"/>
    <n v="10"/>
    <s v="D x E"/>
    <x v="0"/>
    <s v="CHALLAN!row 18776 'CANCEL'"/>
  </r>
  <r>
    <s v="GST"/>
    <n v="18766"/>
    <s v="29.04.19"/>
    <s v="2019-0412"/>
    <x v="77"/>
    <x v="72"/>
    <n v="1"/>
    <n v="5"/>
    <n v="5"/>
    <s v="D x E"/>
    <x v="0"/>
    <s v="CHALLAN!row 18776 'CANCEL'"/>
  </r>
  <r>
    <s v="GST"/>
    <n v="18767"/>
    <s v="29.04.19"/>
    <s v="2019-0412"/>
    <x v="48"/>
    <x v="48"/>
    <m/>
    <m/>
    <n v="2"/>
    <s v="Qty column"/>
    <x v="0"/>
    <s v="CHALLAN!row 18776 'CANCEL'"/>
  </r>
  <r>
    <s v="GST"/>
    <n v="18768"/>
    <s v="29.04.19"/>
    <s v="2019-0412"/>
    <x v="450"/>
    <x v="450"/>
    <m/>
    <m/>
    <n v="2"/>
    <s v="Qty column"/>
    <x v="0"/>
    <s v="CHALLAN!row 18776 'CANCEL'"/>
  </r>
  <r>
    <s v="GST"/>
    <n v="18770"/>
    <s v="29.04.19"/>
    <s v="2019-0412"/>
    <x v="269"/>
    <x v="254"/>
    <n v="2"/>
    <n v="4"/>
    <n v="8"/>
    <s v="D x E"/>
    <x v="0"/>
    <s v="CHALLAN!row 18776 'CANCEL'"/>
  </r>
  <r>
    <s v="GST"/>
    <n v="18771"/>
    <s v="29.04.19"/>
    <s v="2019-0412"/>
    <x v="41"/>
    <x v="192"/>
    <n v="2"/>
    <n v="4"/>
    <n v="8"/>
    <s v="D x E"/>
    <x v="0"/>
    <s v="CHALLAN!row 18776 'CANCEL'"/>
  </r>
  <r>
    <s v="GST"/>
    <n v="18773"/>
    <s v="29.04.19"/>
    <s v="2019-0412"/>
    <x v="231"/>
    <x v="220"/>
    <n v="1"/>
    <n v="25"/>
    <n v="25"/>
    <s v="D x E"/>
    <x v="0"/>
    <s v="CHALLAN!row 18776 'CANCEL'"/>
  </r>
  <r>
    <s v="GST"/>
    <n v="18784"/>
    <s v="29.04.19"/>
    <s v="2019-0412"/>
    <x v="56"/>
    <x v="10"/>
    <n v="14"/>
    <m/>
    <n v="90"/>
    <s v="Qty column"/>
    <x v="0"/>
    <s v="CHALLAN!row 18776 'CANCEL'"/>
  </r>
  <r>
    <s v="GST"/>
    <n v="18803"/>
    <s v="29.04.19"/>
    <s v="2019-0413"/>
    <x v="256"/>
    <x v="242"/>
    <n v="1"/>
    <m/>
    <n v="2"/>
    <s v="Qty column"/>
    <x v="1"/>
    <s v=""/>
  </r>
  <r>
    <s v="GST"/>
    <n v="18805"/>
    <s v="29.04.19"/>
    <s v="2019-0413"/>
    <x v="144"/>
    <x v="139"/>
    <n v="1"/>
    <m/>
    <n v="2"/>
    <s v="Qty column"/>
    <x v="1"/>
    <s v=""/>
  </r>
  <r>
    <s v="GST"/>
    <n v="18807"/>
    <s v="29.04.19"/>
    <s v="2019-0413"/>
    <x v="185"/>
    <x v="178"/>
    <m/>
    <m/>
    <n v="1"/>
    <s v="Qty column"/>
    <x v="1"/>
    <s v=""/>
  </r>
  <r>
    <s v="GST"/>
    <n v="18809"/>
    <s v="29.04.19"/>
    <s v="2019-0413"/>
    <x v="21"/>
    <x v="21"/>
    <m/>
    <m/>
    <n v="2"/>
    <s v="Qty column"/>
    <x v="1"/>
    <s v=""/>
  </r>
  <r>
    <s v="GST"/>
    <n v="18811"/>
    <s v="29.04.19"/>
    <s v="2019-0413"/>
    <x v="715"/>
    <x v="357"/>
    <n v="1"/>
    <n v="4"/>
    <n v="4"/>
    <s v="D x E"/>
    <x v="1"/>
    <s v=""/>
  </r>
  <r>
    <s v="GST"/>
    <n v="18812"/>
    <s v="29.04.19"/>
    <s v="2019-0413"/>
    <x v="681"/>
    <x v="344"/>
    <n v="2"/>
    <n v="4"/>
    <n v="8"/>
    <s v="D x E"/>
    <x v="1"/>
    <s v=""/>
  </r>
  <r>
    <s v="GST"/>
    <n v="18813"/>
    <s v="29.04.19"/>
    <s v="2019-0413"/>
    <x v="716"/>
    <x v="133"/>
    <n v="1"/>
    <n v="4"/>
    <n v="4"/>
    <s v="D x E"/>
    <x v="1"/>
    <s v=""/>
  </r>
  <r>
    <s v="GST"/>
    <n v="18815"/>
    <s v="29.04.19"/>
    <s v="2019-0413"/>
    <x v="595"/>
    <x v="566"/>
    <m/>
    <m/>
    <n v="1"/>
    <s v="Qty column"/>
    <x v="1"/>
    <s v=""/>
  </r>
  <r>
    <s v="GST"/>
    <n v="18816"/>
    <s v="29.04.19"/>
    <s v="2019-0413"/>
    <x v="172"/>
    <x v="168"/>
    <m/>
    <m/>
    <n v="1"/>
    <s v="Qty column"/>
    <x v="1"/>
    <s v=""/>
  </r>
  <r>
    <s v="GST"/>
    <n v="18817"/>
    <s v="29.04.19"/>
    <s v="2019-0413"/>
    <x v="55"/>
    <x v="54"/>
    <n v="1"/>
    <m/>
    <n v="2"/>
    <s v="Qty column"/>
    <x v="1"/>
    <s v=""/>
  </r>
  <r>
    <s v="GST"/>
    <n v="18818"/>
    <s v="29.04.19"/>
    <s v="2019-0413"/>
    <x v="79"/>
    <x v="74"/>
    <n v="1"/>
    <n v="5"/>
    <n v="5"/>
    <s v="D x E"/>
    <x v="1"/>
    <s v=""/>
  </r>
  <r>
    <s v="GST"/>
    <n v="18820"/>
    <s v="29.04.19"/>
    <s v="2019-0413"/>
    <x v="717"/>
    <x v="320"/>
    <m/>
    <n v="25"/>
    <n v="25"/>
    <s v="Qty column"/>
    <x v="1"/>
    <s v=""/>
  </r>
  <r>
    <s v="GST"/>
    <n v="18821"/>
    <s v="29.04.19"/>
    <s v="2019-0413"/>
    <x v="692"/>
    <x v="55"/>
    <m/>
    <m/>
    <n v="10"/>
    <s v="Qty column"/>
    <x v="1"/>
    <s v=""/>
  </r>
  <r>
    <s v="GST"/>
    <n v="18822"/>
    <s v="29.04.19"/>
    <s v="2019-0413"/>
    <x v="168"/>
    <x v="164"/>
    <n v="1"/>
    <m/>
    <n v="2"/>
    <s v="Qty column"/>
    <x v="1"/>
    <s v=""/>
  </r>
  <r>
    <s v="GST"/>
    <n v="18852"/>
    <s v="29.04.19"/>
    <s v="2019-0414"/>
    <x v="174"/>
    <x v="171"/>
    <m/>
    <m/>
    <n v="2000"/>
    <s v="Qty column"/>
    <x v="1"/>
    <s v=""/>
  </r>
  <r>
    <s v="GST"/>
    <n v="18853"/>
    <s v="29.04.19"/>
    <s v="2019-0414"/>
    <x v="146"/>
    <x v="140"/>
    <m/>
    <m/>
    <n v="200"/>
    <s v="Qty column"/>
    <x v="1"/>
    <s v=""/>
  </r>
  <r>
    <s v="GST"/>
    <n v="18883"/>
    <s v="29.04.19"/>
    <s v="2019-0415"/>
    <x v="22"/>
    <x v="22"/>
    <n v="15"/>
    <n v="2"/>
    <n v="30"/>
    <s v="D x E"/>
    <x v="1"/>
    <s v=""/>
  </r>
  <r>
    <s v="GST"/>
    <n v="18884"/>
    <s v="29.04.19"/>
    <s v="2019-0415"/>
    <x v="134"/>
    <x v="128"/>
    <n v="3"/>
    <n v="2"/>
    <n v="6"/>
    <s v="D x E"/>
    <x v="1"/>
    <s v=""/>
  </r>
  <r>
    <s v="GST"/>
    <n v="18918"/>
    <s v="30.04.19"/>
    <s v="2019-0416"/>
    <x v="269"/>
    <x v="254"/>
    <n v="3"/>
    <n v="4"/>
    <n v="12"/>
    <s v="D x E"/>
    <x v="1"/>
    <s v=""/>
  </r>
  <r>
    <s v="GST"/>
    <n v="18919"/>
    <s v="30.04.19"/>
    <s v="2019-0416"/>
    <x v="41"/>
    <x v="192"/>
    <n v="3"/>
    <n v="4"/>
    <n v="12"/>
    <s v="D x E"/>
    <x v="1"/>
    <s v=""/>
  </r>
  <r>
    <s v="GST"/>
    <n v="18920"/>
    <s v="30.04.19"/>
    <s v="2019-0416"/>
    <x v="259"/>
    <x v="245"/>
    <n v="3"/>
    <n v="4"/>
    <n v="12"/>
    <s v="D x E"/>
    <x v="1"/>
    <s v=""/>
  </r>
  <r>
    <s v="GST"/>
    <n v="18921"/>
    <s v="30.04.19"/>
    <s v="2019-0416"/>
    <x v="17"/>
    <x v="17"/>
    <n v="9"/>
    <n v="4"/>
    <n v="36"/>
    <s v="D x E"/>
    <x v="1"/>
    <s v=""/>
  </r>
  <r>
    <s v="GST"/>
    <n v="18922"/>
    <s v="30.04.19"/>
    <s v="2019-0416"/>
    <x v="17"/>
    <x v="17"/>
    <n v="1"/>
    <n v="1"/>
    <n v="1"/>
    <s v="D x E"/>
    <x v="1"/>
    <s v=""/>
  </r>
  <r>
    <s v="GST"/>
    <n v="18924"/>
    <s v="30.04.19"/>
    <s v="2019-0416"/>
    <x v="231"/>
    <x v="220"/>
    <n v="1"/>
    <n v="25"/>
    <n v="25"/>
    <s v="D x E"/>
    <x v="1"/>
    <s v=""/>
  </r>
  <r>
    <s v="GST"/>
    <n v="18926"/>
    <s v="30.04.19"/>
    <s v="2019-0416"/>
    <x v="141"/>
    <x v="135"/>
    <n v="1"/>
    <n v="4"/>
    <n v="4"/>
    <s v="D x E"/>
    <x v="1"/>
    <s v=""/>
  </r>
  <r>
    <s v="GST"/>
    <n v="18927"/>
    <s v="30.04.19"/>
    <s v="2019-0416"/>
    <x v="718"/>
    <x v="344"/>
    <n v="1"/>
    <n v="1"/>
    <n v="1"/>
    <s v="D x E"/>
    <x v="1"/>
    <s v=""/>
  </r>
  <r>
    <s v="GST"/>
    <n v="18941"/>
    <s v="30.04.19"/>
    <s v="2019-0416"/>
    <x v="56"/>
    <x v="10"/>
    <n v="22"/>
    <m/>
    <n v="103"/>
    <s v="Qty column"/>
    <x v="1"/>
    <s v=""/>
  </r>
  <r>
    <s v="GST"/>
    <n v="18964"/>
    <s v="30.04.19"/>
    <s v="2019-0417"/>
    <x v="174"/>
    <x v="171"/>
    <m/>
    <m/>
    <n v="1000"/>
    <s v="Qty column"/>
    <x v="1"/>
    <s v=""/>
  </r>
  <r>
    <s v="GST"/>
    <n v="18966"/>
    <s v="30.04.19"/>
    <s v="2019-0417"/>
    <x v="3"/>
    <x v="3"/>
    <n v="2"/>
    <n v="1"/>
    <n v="2"/>
    <s v="D x E"/>
    <x v="1"/>
    <s v=""/>
  </r>
  <r>
    <s v="GST"/>
    <n v="18968"/>
    <s v="30.04.19"/>
    <s v="2019-0417"/>
    <x v="27"/>
    <x v="27"/>
    <n v="1"/>
    <n v="1"/>
    <n v="1"/>
    <s v="D x E"/>
    <x v="1"/>
    <s v=""/>
  </r>
  <r>
    <s v="GST"/>
    <n v="19001"/>
    <s v="30.04.19"/>
    <s v="2019-0418"/>
    <x v="140"/>
    <x v="134"/>
    <n v="1"/>
    <n v="4"/>
    <n v="4"/>
    <s v="D x E"/>
    <x v="1"/>
    <s v=""/>
  </r>
  <r>
    <s v="GST"/>
    <n v="19003"/>
    <s v="30.04.19"/>
    <s v="2019-0418"/>
    <x v="46"/>
    <x v="46"/>
    <n v="1"/>
    <n v="20"/>
    <n v="20"/>
    <s v="D x E"/>
    <x v="1"/>
    <s v=""/>
  </r>
  <r>
    <s v="GST"/>
    <n v="19045"/>
    <s v="30.04.19"/>
    <s v="2019-0416"/>
    <x v="65"/>
    <x v="61"/>
    <n v="1"/>
    <n v="5"/>
    <n v="5"/>
    <s v="D x E"/>
    <x v="0"/>
    <s v="CHALLAN!row 19061 'CANCEL'"/>
  </r>
  <r>
    <s v="GST"/>
    <n v="19046"/>
    <s v="30.04.19"/>
    <s v="2019-0416"/>
    <x v="38"/>
    <x v="38"/>
    <n v="1"/>
    <n v="5"/>
    <n v="5"/>
    <s v="D x E"/>
    <x v="0"/>
    <s v="CHALLAN!row 19061 'CANCEL'"/>
  </r>
  <r>
    <s v="GST"/>
    <n v="19047"/>
    <s v="30.04.19"/>
    <s v="2019-0416"/>
    <x v="39"/>
    <x v="39"/>
    <n v="1"/>
    <n v="5"/>
    <n v="5"/>
    <s v="D x E"/>
    <x v="0"/>
    <s v="CHALLAN!row 19061 'CANCEL'"/>
  </r>
  <r>
    <s v="GST"/>
    <n v="19048"/>
    <s v="30.04.19"/>
    <s v="2019-0416"/>
    <x v="2"/>
    <x v="2"/>
    <n v="1"/>
    <n v="5"/>
    <n v="5"/>
    <s v="D x E"/>
    <x v="0"/>
    <s v="CHALLAN!row 19061 'CANCEL'"/>
  </r>
  <r>
    <s v="GST"/>
    <n v="19049"/>
    <s v="30.04.19"/>
    <s v="2019-0416"/>
    <x v="595"/>
    <x v="566"/>
    <n v="2"/>
    <n v="5"/>
    <n v="10"/>
    <s v="D x E"/>
    <x v="0"/>
    <s v="CHALLAN!row 19061 'CANCEL'"/>
  </r>
  <r>
    <s v="GST"/>
    <n v="19050"/>
    <s v="30.04.19"/>
    <s v="2019-0416"/>
    <x v="168"/>
    <x v="164"/>
    <n v="1"/>
    <n v="5"/>
    <n v="5"/>
    <s v="D x E"/>
    <x v="0"/>
    <s v="CHALLAN!row 19061 'CANCEL'"/>
  </r>
  <r>
    <s v="GST"/>
    <n v="19051"/>
    <s v="30.04.19"/>
    <s v="2019-0416"/>
    <x v="77"/>
    <x v="72"/>
    <n v="1"/>
    <n v="5"/>
    <n v="5"/>
    <s v="D x E"/>
    <x v="0"/>
    <s v="CHALLAN!row 19061 'CANCEL'"/>
  </r>
  <r>
    <s v="GST"/>
    <n v="19052"/>
    <s v="30.04.19"/>
    <s v="2019-0416"/>
    <x v="48"/>
    <x v="48"/>
    <m/>
    <m/>
    <n v="2"/>
    <s v="Qty column"/>
    <x v="0"/>
    <s v="CHALLAN!row 19061 'CANCEL'"/>
  </r>
  <r>
    <s v="GST"/>
    <n v="19053"/>
    <s v="30.04.19"/>
    <s v="2019-0416"/>
    <x v="450"/>
    <x v="450"/>
    <m/>
    <m/>
    <n v="2"/>
    <s v="Qty column"/>
    <x v="0"/>
    <s v="CHALLAN!row 19061 'CANCEL'"/>
  </r>
  <r>
    <s v="GST"/>
    <n v="19070"/>
    <s v="30.04.19"/>
    <s v="2019-0416"/>
    <x v="56"/>
    <x v="10"/>
    <n v="8"/>
    <m/>
    <n v="44"/>
    <s v="Qty column"/>
    <x v="0"/>
    <s v="CHALLAN!row 19061 'CANCEL'"/>
  </r>
  <r>
    <s v="GST"/>
    <n v="19095"/>
    <s v="29.4.19"/>
    <s v="2019-0417"/>
    <x v="134"/>
    <x v="128"/>
    <n v="1"/>
    <n v="2"/>
    <n v="2"/>
    <s v="D x E"/>
    <x v="0"/>
    <s v="CHALLAN!row 19105 'CANCEL'"/>
  </r>
  <r>
    <s v="GST"/>
    <n v="19097"/>
    <s v="29.4.19"/>
    <s v="2019-0417"/>
    <x v="46"/>
    <x v="46"/>
    <m/>
    <n v="10"/>
    <n v="10"/>
    <s v="Qty column"/>
    <x v="0"/>
    <s v="CHALLAN!row 19105 'CANCEL'"/>
  </r>
  <r>
    <s v="GST"/>
    <n v="19098"/>
    <s v="29.4.19"/>
    <s v="2019-0417"/>
    <x v="45"/>
    <x v="45"/>
    <m/>
    <n v="10"/>
    <n v="10"/>
    <s v="Qty column"/>
    <x v="0"/>
    <s v="CHALLAN!row 19105 'CANCEL'"/>
  </r>
  <r>
    <s v="GST"/>
    <n v="19100"/>
    <s v="29.4.19"/>
    <s v="2019-0417"/>
    <x v="419"/>
    <x v="409"/>
    <n v="1"/>
    <n v="5"/>
    <n v="5"/>
    <s v="D x E"/>
    <x v="0"/>
    <s v="CHALLAN!row 19105 'CANCEL'"/>
  </r>
  <r>
    <s v="GST"/>
    <n v="19102"/>
    <s v="29.4.19"/>
    <s v="2019-0417"/>
    <x v="82"/>
    <x v="77"/>
    <n v="2"/>
    <n v="4"/>
    <n v="8"/>
    <s v="D x E"/>
    <x v="0"/>
    <s v="CHALLAN!row 19105 'CANCEL'"/>
  </r>
  <r>
    <s v="GST"/>
    <n v="19104"/>
    <s v="29.4.19"/>
    <s v="2019-0417"/>
    <x v="139"/>
    <x v="133"/>
    <n v="1"/>
    <n v="4"/>
    <n v="4"/>
    <s v="D x E"/>
    <x v="0"/>
    <s v="CHALLAN!row 19105 'CANCEL'"/>
  </r>
  <r>
    <s v="GST"/>
    <n v="19139"/>
    <s v="29.4.19"/>
    <s v="2019-0418"/>
    <x v="29"/>
    <x v="29"/>
    <n v="3"/>
    <n v="4"/>
    <n v="12"/>
    <s v="D x E"/>
    <x v="0"/>
    <s v="CHALLAN!row 19147 'CANCEL'"/>
  </r>
  <r>
    <s v="GST"/>
    <n v="19141"/>
    <s v="29.4.19"/>
    <s v="2019-0418"/>
    <x v="192"/>
    <x v="185"/>
    <m/>
    <n v="3"/>
    <n v="3"/>
    <s v="Qty column"/>
    <x v="0"/>
    <s v="CHALLAN!row 19147 'CANCEL'"/>
  </r>
  <r>
    <s v="GST"/>
    <n v="19143"/>
    <s v="29.4.19"/>
    <s v="2019-0418"/>
    <x v="376"/>
    <x v="369"/>
    <m/>
    <n v="3"/>
    <n v="3"/>
    <s v="Qty column"/>
    <x v="0"/>
    <s v="CHALLAN!row 19147 'CANCEL'"/>
  </r>
  <r>
    <s v="GST"/>
    <n v="19145"/>
    <s v="29.4.19"/>
    <s v="2019-0418"/>
    <x v="719"/>
    <x v="171"/>
    <m/>
    <n v="3"/>
    <n v="3"/>
    <s v="Qty column"/>
    <x v="0"/>
    <s v="CHALLAN!row 19147 'CANCEL'"/>
  </r>
  <r>
    <s v="GST"/>
    <n v="19146"/>
    <s v="29.4.19"/>
    <s v="2019-0418"/>
    <x v="365"/>
    <x v="357"/>
    <m/>
    <n v="2"/>
    <n v="2"/>
    <s v="Qty column"/>
    <x v="0"/>
    <s v="CHALLAN!row 19147 'CANCEL'"/>
  </r>
  <r>
    <s v="GST"/>
    <n v="19176"/>
    <s v="29.4.19"/>
    <s v="2019-0419"/>
    <x v="396"/>
    <x v="387"/>
    <n v="1"/>
    <n v="4"/>
    <n v="4"/>
    <s v="D x E"/>
    <x v="1"/>
    <s v=""/>
  </r>
  <r>
    <s v="GST"/>
    <n v="19177"/>
    <s v="29.4.19"/>
    <s v="2019-0419"/>
    <x v="16"/>
    <x v="16"/>
    <n v="2"/>
    <n v="4"/>
    <n v="8"/>
    <s v="D x E"/>
    <x v="1"/>
    <s v=""/>
  </r>
  <r>
    <s v="GST"/>
    <n v="19178"/>
    <s v="29.4.19"/>
    <s v="2019-0419"/>
    <x v="17"/>
    <x v="17"/>
    <n v="2"/>
    <n v="4"/>
    <n v="8"/>
    <s v="D x E"/>
    <x v="1"/>
    <s v=""/>
  </r>
  <r>
    <s v="GST"/>
    <n v="19179"/>
    <s v="29.4.19"/>
    <s v="2019-0419"/>
    <x v="181"/>
    <x v="175"/>
    <n v="1"/>
    <n v="4"/>
    <n v="4"/>
    <s v="D x E"/>
    <x v="1"/>
    <s v=""/>
  </r>
  <r>
    <s v="GST"/>
    <n v="19180"/>
    <s v="29.4.19"/>
    <s v="2019-0419"/>
    <x v="439"/>
    <x v="426"/>
    <n v="1"/>
    <n v="4"/>
    <n v="4"/>
    <s v="D x E"/>
    <x v="1"/>
    <s v=""/>
  </r>
  <r>
    <s v="GST"/>
    <n v="19181"/>
    <s v="29.4.19"/>
    <s v="2019-0419"/>
    <x v="659"/>
    <x v="612"/>
    <n v="1"/>
    <n v="4"/>
    <n v="4"/>
    <s v="D x E"/>
    <x v="1"/>
    <s v=""/>
  </r>
  <r>
    <s v="GST"/>
    <n v="19182"/>
    <s v="29.4.19"/>
    <s v="2019-0419"/>
    <x v="606"/>
    <x v="577"/>
    <n v="1"/>
    <n v="4"/>
    <n v="4"/>
    <s v="D x E"/>
    <x v="1"/>
    <s v=""/>
  </r>
  <r>
    <s v="GST"/>
    <n v="19183"/>
    <s v="29.4.19"/>
    <s v="2019-0419"/>
    <x v="256"/>
    <x v="242"/>
    <n v="1"/>
    <n v="4"/>
    <n v="4"/>
    <s v="D x E"/>
    <x v="1"/>
    <s v=""/>
  </r>
  <r>
    <s v="GST"/>
    <n v="19184"/>
    <s v="29.4.19"/>
    <s v="2019-0419"/>
    <x v="257"/>
    <x v="243"/>
    <n v="1"/>
    <n v="10"/>
    <n v="10"/>
    <s v="D x E"/>
    <x v="1"/>
    <s v=""/>
  </r>
  <r>
    <s v="GST"/>
    <n v="19185"/>
    <s v="29.4.19"/>
    <s v="2019-0419"/>
    <x v="81"/>
    <x v="76"/>
    <n v="1"/>
    <n v="4"/>
    <n v="4"/>
    <s v="D x E"/>
    <x v="1"/>
    <s v=""/>
  </r>
  <r>
    <s v="GST"/>
    <n v="19186"/>
    <s v="29.4.19"/>
    <s v="2019-0419"/>
    <x v="198"/>
    <x v="190"/>
    <n v="1"/>
    <n v="4"/>
    <n v="4"/>
    <s v="D x E"/>
    <x v="1"/>
    <s v=""/>
  </r>
  <r>
    <s v="GST"/>
    <n v="19187"/>
    <s v="29.4.19"/>
    <s v="2019-0419"/>
    <x v="19"/>
    <x v="19"/>
    <n v="1"/>
    <n v="4"/>
    <n v="4"/>
    <s v="D x E"/>
    <x v="1"/>
    <s v=""/>
  </r>
  <r>
    <s v="GST"/>
    <n v="19188"/>
    <s v="29.4.19"/>
    <s v="2019-0419"/>
    <x v="454"/>
    <x v="453"/>
    <n v="1"/>
    <n v="4"/>
    <n v="4"/>
    <s v="D x E"/>
    <x v="1"/>
    <s v=""/>
  </r>
  <r>
    <s v="GST"/>
    <n v="19189"/>
    <s v="29.4.19"/>
    <s v="2019-0419"/>
    <x v="199"/>
    <x v="191"/>
    <n v="1"/>
    <n v="4"/>
    <n v="4"/>
    <s v="D x E"/>
    <x v="1"/>
    <s v=""/>
  </r>
  <r>
    <s v="GST"/>
    <n v="19190"/>
    <s v="29.4.19"/>
    <s v="2019-0419"/>
    <x v="184"/>
    <x v="177"/>
    <n v="1"/>
    <n v="4"/>
    <n v="4"/>
    <s v="D x E"/>
    <x v="1"/>
    <s v=""/>
  </r>
  <r>
    <s v="GST"/>
    <n v="19191"/>
    <s v="29.4.19"/>
    <s v="2019-0419"/>
    <x v="25"/>
    <x v="25"/>
    <n v="1"/>
    <n v="4"/>
    <n v="4"/>
    <s v="D x E"/>
    <x v="1"/>
    <s v=""/>
  </r>
  <r>
    <s v="GST"/>
    <n v="19192"/>
    <s v="29.4.19"/>
    <s v="2019-0419"/>
    <x v="291"/>
    <x v="318"/>
    <m/>
    <n v="4"/>
    <n v="4"/>
    <s v="Qty column"/>
    <x v="1"/>
    <s v=""/>
  </r>
  <r>
    <s v="GST"/>
    <n v="19193"/>
    <s v="29.4.19"/>
    <s v="2019-0419"/>
    <x v="92"/>
    <x v="84"/>
    <n v="1"/>
    <n v="4"/>
    <n v="4"/>
    <s v="D x E"/>
    <x v="1"/>
    <s v=""/>
  </r>
  <r>
    <s v="GST"/>
    <n v="19194"/>
    <s v="29.4.19"/>
    <s v="2019-0419"/>
    <x v="32"/>
    <x v="32"/>
    <n v="2"/>
    <n v="4"/>
    <n v="8"/>
    <s v="D x E"/>
    <x v="1"/>
    <s v=""/>
  </r>
  <r>
    <s v="GST"/>
    <n v="19195"/>
    <s v="29.4.19"/>
    <s v="2019-0419"/>
    <x v="61"/>
    <x v="58"/>
    <n v="2"/>
    <n v="4"/>
    <n v="8"/>
    <s v="D x E"/>
    <x v="1"/>
    <s v=""/>
  </r>
  <r>
    <s v="GST"/>
    <n v="19196"/>
    <s v="29.4.19"/>
    <s v="2019-0419"/>
    <x v="28"/>
    <x v="28"/>
    <n v="1"/>
    <n v="4"/>
    <n v="4"/>
    <s v="D x E"/>
    <x v="1"/>
    <s v=""/>
  </r>
  <r>
    <s v="GST"/>
    <n v="19197"/>
    <s v="29.4.19"/>
    <s v="2019-0419"/>
    <x v="29"/>
    <x v="29"/>
    <n v="1"/>
    <n v="4"/>
    <n v="4"/>
    <s v="D x E"/>
    <x v="1"/>
    <s v=""/>
  </r>
  <r>
    <s v="GST"/>
    <n v="19198"/>
    <s v="29.4.19"/>
    <s v="2019-0419"/>
    <x v="604"/>
    <x v="575"/>
    <m/>
    <n v="2"/>
    <n v="2"/>
    <s v="Qty column"/>
    <x v="1"/>
    <s v=""/>
  </r>
  <r>
    <s v="GST"/>
    <n v="19199"/>
    <s v="29.4.19"/>
    <s v="2019-0419"/>
    <x v="187"/>
    <x v="181"/>
    <n v="1"/>
    <n v="4"/>
    <n v="4"/>
    <s v="D x E"/>
    <x v="1"/>
    <s v=""/>
  </r>
  <r>
    <s v="GST"/>
    <n v="19200"/>
    <s v="29.4.19"/>
    <s v="2019-0419"/>
    <x v="444"/>
    <x v="184"/>
    <n v="1"/>
    <n v="4"/>
    <n v="4"/>
    <s v="D x E"/>
    <x v="1"/>
    <s v=""/>
  </r>
  <r>
    <s v="GST"/>
    <n v="19201"/>
    <s v="29.4.19"/>
    <s v="2019-0419"/>
    <x v="30"/>
    <x v="30"/>
    <n v="2"/>
    <n v="4"/>
    <n v="8"/>
    <s v="D x E"/>
    <x v="1"/>
    <s v=""/>
  </r>
  <r>
    <s v="GST"/>
    <n v="19202"/>
    <s v="29.4.19"/>
    <s v="2019-0419"/>
    <x v="151"/>
    <x v="143"/>
    <n v="1"/>
    <n v="4"/>
    <n v="4"/>
    <s v="D x E"/>
    <x v="1"/>
    <s v=""/>
  </r>
  <r>
    <s v="GST"/>
    <n v="19203"/>
    <s v="29.4.19"/>
    <s v="2019-0419"/>
    <x v="188"/>
    <x v="182"/>
    <n v="1"/>
    <n v="4"/>
    <n v="4"/>
    <s v="D x E"/>
    <x v="1"/>
    <s v=""/>
  </r>
  <r>
    <s v="GST"/>
    <n v="19204"/>
    <s v="29.4.19"/>
    <s v="2019-0419"/>
    <x v="155"/>
    <x v="295"/>
    <n v="1"/>
    <n v="4"/>
    <n v="4"/>
    <s v="D x E"/>
    <x v="1"/>
    <s v=""/>
  </r>
  <r>
    <s v="GST"/>
    <n v="19205"/>
    <s v="29.4.19"/>
    <s v="2019-0419"/>
    <x v="378"/>
    <x v="372"/>
    <n v="1"/>
    <n v="4"/>
    <n v="4"/>
    <s v="D x E"/>
    <x v="1"/>
    <s v=""/>
  </r>
  <r>
    <s v="GST"/>
    <n v="19206"/>
    <s v="29.4.19"/>
    <s v="2019-0419"/>
    <x v="20"/>
    <x v="20"/>
    <n v="1"/>
    <n v="4"/>
    <n v="4"/>
    <s v="D x E"/>
    <x v="1"/>
    <s v=""/>
  </r>
  <r>
    <s v="GST"/>
    <n v="19207"/>
    <s v="29.4.19"/>
    <s v="2019-0419"/>
    <x v="200"/>
    <x v="193"/>
    <m/>
    <n v="2"/>
    <n v="2"/>
    <s v="Qty column"/>
    <x v="1"/>
    <s v=""/>
  </r>
  <r>
    <s v="GST"/>
    <n v="19208"/>
    <s v="29.4.19"/>
    <s v="2019-0419"/>
    <x v="201"/>
    <x v="194"/>
    <m/>
    <n v="2"/>
    <n v="2"/>
    <s v="Qty column"/>
    <x v="1"/>
    <s v=""/>
  </r>
  <r>
    <s v="GST"/>
    <n v="19210"/>
    <s v="29.4.19"/>
    <s v="2019-0419"/>
    <x v="82"/>
    <x v="77"/>
    <n v="2"/>
    <n v="4"/>
    <n v="8"/>
    <s v="D x E"/>
    <x v="1"/>
    <s v=""/>
  </r>
  <r>
    <s v="GST"/>
    <n v="19211"/>
    <s v="29.4.19"/>
    <s v="2019-0419"/>
    <x v="711"/>
    <x v="652"/>
    <m/>
    <n v="2"/>
    <n v="2"/>
    <s v="Qty column"/>
    <x v="1"/>
    <s v=""/>
  </r>
  <r>
    <s v="GST"/>
    <n v="19213"/>
    <s v="29.4.19"/>
    <s v="2019-0419"/>
    <x v="689"/>
    <x v="406"/>
    <n v="1"/>
    <n v="4"/>
    <n v="4"/>
    <s v="D x E"/>
    <x v="1"/>
    <s v=""/>
  </r>
  <r>
    <s v="GST"/>
    <n v="19214"/>
    <s v="29.4.19"/>
    <s v="2019-0419"/>
    <x v="681"/>
    <x v="344"/>
    <n v="3"/>
    <n v="4"/>
    <n v="12"/>
    <s v="D x E"/>
    <x v="1"/>
    <s v=""/>
  </r>
  <r>
    <s v="GST"/>
    <n v="19216"/>
    <s v="29.4.19"/>
    <s v="2019-0419"/>
    <x v="357"/>
    <x v="344"/>
    <m/>
    <n v="1"/>
    <n v="1"/>
    <s v="Qty column"/>
    <x v="1"/>
    <s v=""/>
  </r>
  <r>
    <s v="GST"/>
    <n v="19217"/>
    <s v="29.4.19"/>
    <s v="2019-0419"/>
    <x v="357"/>
    <x v="344"/>
    <m/>
    <n v="1"/>
    <n v="1"/>
    <s v="Qty column"/>
    <x v="1"/>
    <s v=""/>
  </r>
  <r>
    <s v="GST"/>
    <n v="19241"/>
    <s v="29.04.19"/>
    <s v="2019-0420"/>
    <x v="665"/>
    <x v="187"/>
    <n v="1"/>
    <n v="5"/>
    <n v="5"/>
    <s v="D x E"/>
    <x v="1"/>
    <s v=""/>
  </r>
  <r>
    <s v="GST"/>
    <n v="19275"/>
    <s v="01.05.19"/>
    <s v="2019-0424"/>
    <x v="47"/>
    <x v="47"/>
    <n v="1"/>
    <n v="5"/>
    <n v="5"/>
    <s v="D x E"/>
    <x v="1"/>
    <s v=""/>
  </r>
  <r>
    <s v="GST"/>
    <n v="19276"/>
    <s v="01.05.19"/>
    <s v="2019-0424"/>
    <x v="720"/>
    <x v="54"/>
    <n v="1"/>
    <n v="5"/>
    <n v="5"/>
    <s v="D x E"/>
    <x v="1"/>
    <s v=""/>
  </r>
  <r>
    <s v="GST"/>
    <n v="19277"/>
    <s v="01.05.19"/>
    <s v="2019-0424"/>
    <x v="55"/>
    <x v="54"/>
    <m/>
    <m/>
    <n v="2"/>
    <s v="Qty column"/>
    <x v="1"/>
    <s v=""/>
  </r>
  <r>
    <s v="GST"/>
    <n v="19278"/>
    <s v="01.05.19"/>
    <s v="2019-0424"/>
    <x v="78"/>
    <x v="73"/>
    <n v="1"/>
    <n v="5"/>
    <n v="5"/>
    <s v="D x E"/>
    <x v="1"/>
    <s v=""/>
  </r>
  <r>
    <s v="GST"/>
    <n v="19279"/>
    <s v="01.05.19"/>
    <s v="2019-0424"/>
    <x v="391"/>
    <x v="258"/>
    <n v="1"/>
    <n v="5"/>
    <n v="5"/>
    <s v="D x E"/>
    <x v="1"/>
    <s v=""/>
  </r>
  <r>
    <s v="GST"/>
    <n v="19280"/>
    <s v="01.05.19"/>
    <s v="2019-0424"/>
    <x v="110"/>
    <x v="104"/>
    <n v="1"/>
    <n v="5"/>
    <n v="5"/>
    <s v="D x E"/>
    <x v="1"/>
    <s v=""/>
  </r>
  <r>
    <s v="GST"/>
    <n v="19282"/>
    <s v="01.05.19"/>
    <s v="2019-0424"/>
    <x v="91"/>
    <x v="580"/>
    <n v="1"/>
    <n v="4"/>
    <n v="4"/>
    <s v="D x E"/>
    <x v="1"/>
    <s v=""/>
  </r>
  <r>
    <s v="GST"/>
    <n v="19284"/>
    <s v="01.05.19"/>
    <s v="2019-0424"/>
    <x v="137"/>
    <x v="131"/>
    <n v="1"/>
    <n v="25"/>
    <n v="25"/>
    <s v="D x E"/>
    <x v="1"/>
    <s v=""/>
  </r>
  <r>
    <s v="GST"/>
    <n v="19286"/>
    <s v="01.05.19"/>
    <s v="2019-0424"/>
    <x v="80"/>
    <x v="75"/>
    <n v="1"/>
    <n v="4"/>
    <n v="4"/>
    <s v="D x E"/>
    <x v="1"/>
    <s v=""/>
  </r>
  <r>
    <s v="GST"/>
    <n v="19323"/>
    <s v="01.05.19"/>
    <s v="2019-0425"/>
    <x v="268"/>
    <x v="253"/>
    <n v="1"/>
    <n v="5"/>
    <n v="5"/>
    <s v="D x E"/>
    <x v="1"/>
    <s v=""/>
  </r>
  <r>
    <s v="GST"/>
    <n v="19325"/>
    <s v="01.05.19"/>
    <s v="2019-0425"/>
    <x v="157"/>
    <x v="343"/>
    <n v="1"/>
    <n v="4"/>
    <n v="4"/>
    <s v="D x E"/>
    <x v="1"/>
    <s v=""/>
  </r>
  <r>
    <s v="GST"/>
    <n v="19327"/>
    <s v="01.05.19"/>
    <s v="2019-0425"/>
    <x v="103"/>
    <x v="233"/>
    <n v="1"/>
    <n v="10"/>
    <n v="10"/>
    <s v="D x E"/>
    <x v="1"/>
    <s v=""/>
  </r>
  <r>
    <s v="GST"/>
    <n v="19329"/>
    <s v="01.05.19"/>
    <s v="2019-0425"/>
    <x v="107"/>
    <x v="101"/>
    <n v="1"/>
    <n v="10"/>
    <n v="10"/>
    <s v="D x E"/>
    <x v="1"/>
    <s v=""/>
  </r>
  <r>
    <s v="GST"/>
    <n v="19365"/>
    <s v="01.05.19"/>
    <s v="2019-0426"/>
    <x v="3"/>
    <x v="3"/>
    <n v="1"/>
    <n v="5"/>
    <n v="5"/>
    <s v="D x E"/>
    <x v="1"/>
    <s v=""/>
  </r>
  <r>
    <s v="GST"/>
    <n v="19366"/>
    <s v="01.05.19"/>
    <s v="2019-0426"/>
    <x v="721"/>
    <x v="653"/>
    <n v="1"/>
    <n v="5"/>
    <n v="5"/>
    <s v="D x E"/>
    <x v="1"/>
    <s v=""/>
  </r>
  <r>
    <s v="GST"/>
    <n v="19367"/>
    <s v="01.05.19"/>
    <s v="2019-0426"/>
    <x v="411"/>
    <x v="405"/>
    <n v="1"/>
    <n v="5"/>
    <n v="5"/>
    <s v="D x E"/>
    <x v="1"/>
    <s v=""/>
  </r>
  <r>
    <s v="GST"/>
    <n v="19368"/>
    <s v="01.05.19"/>
    <s v="2019-0426"/>
    <x v="376"/>
    <x v="369"/>
    <n v="1"/>
    <n v="5"/>
    <n v="5"/>
    <s v="D x E"/>
    <x v="1"/>
    <s v=""/>
  </r>
  <r>
    <s v="GST"/>
    <n v="19369"/>
    <s v="01.05.19"/>
    <s v="2019-0426"/>
    <x v="262"/>
    <x v="248"/>
    <n v="1"/>
    <n v="5"/>
    <n v="5"/>
    <s v="D x E"/>
    <x v="1"/>
    <s v=""/>
  </r>
  <r>
    <s v="GST"/>
    <n v="19371"/>
    <s v="01.05.19"/>
    <s v="2019-0426"/>
    <x v="257"/>
    <x v="243"/>
    <n v="2"/>
    <n v="10"/>
    <n v="20"/>
    <s v="D x E"/>
    <x v="1"/>
    <s v=""/>
  </r>
  <r>
    <s v="GST"/>
    <n v="19372"/>
    <s v="01.05.19"/>
    <s v="2019-0426"/>
    <x v="21"/>
    <x v="21"/>
    <n v="1"/>
    <n v="4"/>
    <n v="4"/>
    <s v="D x E"/>
    <x v="1"/>
    <s v=""/>
  </r>
  <r>
    <s v="GST"/>
    <n v="19374"/>
    <s v="01.05.19"/>
    <s v="2019-0426"/>
    <x v="333"/>
    <x v="321"/>
    <n v="1"/>
    <n v="30"/>
    <n v="30"/>
    <s v="D x E"/>
    <x v="1"/>
    <s v=""/>
  </r>
  <r>
    <s v="GST"/>
    <n v="19376"/>
    <s v="01.05.19"/>
    <s v="2019-0426"/>
    <x v="401"/>
    <x v="391"/>
    <n v="1"/>
    <n v="25"/>
    <n v="25"/>
    <s v="D x E"/>
    <x v="1"/>
    <s v=""/>
  </r>
  <r>
    <s v="GST"/>
    <n v="19411"/>
    <s v="01.05.19"/>
    <s v="2019-0427"/>
    <x v="708"/>
    <x v="55"/>
    <m/>
    <m/>
    <n v="323"/>
    <s v="Qty column"/>
    <x v="1"/>
    <s v=""/>
  </r>
  <r>
    <s v="GST"/>
    <n v="19412"/>
    <s v="01.05.19"/>
    <s v="2019-0427"/>
    <x v="722"/>
    <x v="55"/>
    <m/>
    <m/>
    <n v="400"/>
    <s v="Qty column"/>
    <x v="1"/>
    <s v=""/>
  </r>
  <r>
    <s v="GST"/>
    <n v="19440"/>
    <s v="01.05.19"/>
    <s v="2019-0428"/>
    <x v="386"/>
    <x v="22"/>
    <n v="1"/>
    <n v="50"/>
    <n v="50"/>
    <s v="D x E"/>
    <x v="0"/>
    <s v="CHALLAN!row 19448 'cancel'"/>
  </r>
  <r>
    <s v="GST"/>
    <n v="19471"/>
    <s v="01.05.19"/>
    <s v="2019-0429"/>
    <x v="393"/>
    <x v="6"/>
    <n v="2"/>
    <n v="5"/>
    <n v="10"/>
    <s v="D x E"/>
    <x v="1"/>
    <s v=""/>
  </r>
  <r>
    <s v="GST"/>
    <n v="19472"/>
    <s v="01.05.19"/>
    <s v="2019-0429"/>
    <x v="393"/>
    <x v="6"/>
    <n v="4"/>
    <n v="1"/>
    <n v="4"/>
    <s v="D x E"/>
    <x v="1"/>
    <s v=""/>
  </r>
  <r>
    <s v="GST"/>
    <n v="19473"/>
    <s v="01.05.19"/>
    <s v="2019-0429"/>
    <x v="584"/>
    <x v="554"/>
    <n v="1"/>
    <n v="5"/>
    <n v="5"/>
    <s v="D x E"/>
    <x v="1"/>
    <s v=""/>
  </r>
  <r>
    <s v="GST"/>
    <n v="19475"/>
    <s v="01.05.19"/>
    <s v="2019-0429"/>
    <x v="276"/>
    <x v="259"/>
    <n v="1"/>
    <n v="5"/>
    <n v="5"/>
    <s v="D x E"/>
    <x v="1"/>
    <s v=""/>
  </r>
  <r>
    <s v="GST"/>
    <n v="19476"/>
    <s v="01.05.19"/>
    <s v="2019-0429"/>
    <x v="34"/>
    <x v="34"/>
    <n v="2"/>
    <n v="5"/>
    <n v="10"/>
    <s v="D x E"/>
    <x v="1"/>
    <s v=""/>
  </r>
  <r>
    <s v="GST"/>
    <n v="19477"/>
    <s v="01.05.19"/>
    <s v="2019-0429"/>
    <x v="70"/>
    <x v="66"/>
    <n v="1"/>
    <n v="5"/>
    <n v="5"/>
    <s v="D x E"/>
    <x v="1"/>
    <s v=""/>
  </r>
  <r>
    <s v="GST"/>
    <n v="19478"/>
    <s v="01.05.19"/>
    <s v="2019-0429"/>
    <x v="193"/>
    <x v="186"/>
    <n v="1"/>
    <n v="5"/>
    <n v="5"/>
    <s v="D x E"/>
    <x v="1"/>
    <s v=""/>
  </r>
  <r>
    <s v="GST"/>
    <n v="19479"/>
    <s v="01.05.19"/>
    <s v="2019-0429"/>
    <x v="55"/>
    <x v="54"/>
    <n v="2"/>
    <n v="5"/>
    <n v="10"/>
    <s v="D x E"/>
    <x v="1"/>
    <s v=""/>
  </r>
  <r>
    <s v="GST"/>
    <n v="19480"/>
    <s v="01.05.19"/>
    <s v="2019-0429"/>
    <x v="55"/>
    <x v="54"/>
    <n v="4"/>
    <n v="1"/>
    <n v="4"/>
    <s v="D x E"/>
    <x v="1"/>
    <s v=""/>
  </r>
  <r>
    <s v="GST"/>
    <n v="19481"/>
    <s v="01.05.19"/>
    <s v="2019-0429"/>
    <x v="469"/>
    <x v="478"/>
    <n v="2"/>
    <n v="1"/>
    <n v="2"/>
    <s v="D x E"/>
    <x v="1"/>
    <s v=""/>
  </r>
  <r>
    <s v="GST"/>
    <n v="19508"/>
    <s v="01.05.19"/>
    <s v="2019-0430"/>
    <x v="40"/>
    <x v="40"/>
    <n v="4"/>
    <n v="5"/>
    <n v="20"/>
    <s v="D x E"/>
    <x v="1"/>
    <s v=""/>
  </r>
  <r>
    <s v="GST"/>
    <n v="19510"/>
    <s v="01.05.19"/>
    <s v="2019-0430"/>
    <x v="199"/>
    <x v="191"/>
    <n v="1"/>
    <n v="4"/>
    <n v="4"/>
    <s v="D x E"/>
    <x v="1"/>
    <s v=""/>
  </r>
  <r>
    <s v="GST"/>
    <n v="19511"/>
    <s v="01.05.19"/>
    <s v="2019-0430"/>
    <x v="181"/>
    <x v="175"/>
    <n v="1"/>
    <n v="4"/>
    <n v="4"/>
    <s v="D x E"/>
    <x v="1"/>
    <s v=""/>
  </r>
  <r>
    <s v="GST"/>
    <n v="19512"/>
    <s v="01.05.19"/>
    <s v="2019-0430"/>
    <x v="356"/>
    <x v="342"/>
    <n v="1"/>
    <n v="4"/>
    <n v="4"/>
    <s v="D x E"/>
    <x v="1"/>
    <s v=""/>
  </r>
  <r>
    <s v="GST"/>
    <n v="19514"/>
    <s v="01.05.19"/>
    <s v="2019-0430"/>
    <x v="45"/>
    <x v="45"/>
    <n v="2"/>
    <n v="25"/>
    <n v="50"/>
    <s v="D x E"/>
    <x v="1"/>
    <s v=""/>
  </r>
  <r>
    <s v="GST"/>
    <n v="19516"/>
    <s v="01.05.19"/>
    <s v="2019-0430"/>
    <x v="231"/>
    <x v="220"/>
    <n v="2"/>
    <n v="25"/>
    <n v="50"/>
    <s v="D x E"/>
    <x v="1"/>
    <s v=""/>
  </r>
  <r>
    <s v="GST"/>
    <n v="19546"/>
    <s v="01.05.19"/>
    <s v="2019-0431"/>
    <x v="581"/>
    <x v="552"/>
    <n v="2"/>
    <n v="1"/>
    <n v="2"/>
    <s v="D x E"/>
    <x v="1"/>
    <s v=""/>
  </r>
  <r>
    <s v="GST"/>
    <n v="19548"/>
    <s v="01.05.19"/>
    <s v="2019-0431"/>
    <x v="448"/>
    <x v="448"/>
    <n v="1"/>
    <n v="4"/>
    <n v="4"/>
    <s v="D x E"/>
    <x v="1"/>
    <s v=""/>
  </r>
  <r>
    <s v="GST"/>
    <n v="19550"/>
    <s v="01.05.19"/>
    <s v="2019-0431"/>
    <x v="297"/>
    <x v="390"/>
    <m/>
    <m/>
    <n v="10"/>
    <s v="Qty column"/>
    <x v="1"/>
    <s v=""/>
  </r>
  <r>
    <s v="GST"/>
    <n v="19585"/>
    <s v="01.05.19"/>
    <s v="2019-0432"/>
    <x v="55"/>
    <x v="54"/>
    <n v="1"/>
    <n v="5"/>
    <n v="5"/>
    <s v="D x E"/>
    <x v="1"/>
    <s v=""/>
  </r>
  <r>
    <s v="GST"/>
    <n v="19586"/>
    <s v="01.05.19"/>
    <s v="2019-0432"/>
    <x v="55"/>
    <x v="54"/>
    <n v="1"/>
    <m/>
    <n v="2"/>
    <s v="Qty column"/>
    <x v="1"/>
    <s v=""/>
  </r>
  <r>
    <s v="GST"/>
    <n v="19587"/>
    <s v="01.05.19"/>
    <s v="2019-0432"/>
    <x v="723"/>
    <x v="478"/>
    <m/>
    <m/>
    <n v="1"/>
    <s v="Qty column"/>
    <x v="1"/>
    <s v=""/>
  </r>
  <r>
    <s v="GST"/>
    <n v="19589"/>
    <s v="01.05.19"/>
    <s v="2019-0432"/>
    <x v="65"/>
    <x v="61"/>
    <n v="1"/>
    <n v="5"/>
    <n v="5"/>
    <s v="D x E"/>
    <x v="1"/>
    <s v=""/>
  </r>
  <r>
    <s v="GST"/>
    <n v="19590"/>
    <s v="01.05.19"/>
    <s v="2019-0432"/>
    <x v="11"/>
    <x v="11"/>
    <n v="1"/>
    <n v="5"/>
    <n v="5"/>
    <s v="D x E"/>
    <x v="1"/>
    <s v=""/>
  </r>
  <r>
    <s v="GST"/>
    <n v="19591"/>
    <s v="01.05.19"/>
    <s v="2019-0432"/>
    <x v="68"/>
    <x v="64"/>
    <m/>
    <m/>
    <n v="2"/>
    <s v="Qty column"/>
    <x v="1"/>
    <s v=""/>
  </r>
  <r>
    <s v="GST"/>
    <n v="19592"/>
    <s v="01.05.19"/>
    <s v="2019-0432"/>
    <x v="6"/>
    <x v="6"/>
    <m/>
    <m/>
    <n v="2"/>
    <s v="Qty column"/>
    <x v="1"/>
    <s v=""/>
  </r>
  <r>
    <s v="GST"/>
    <n v="19593"/>
    <s v="01.05.19"/>
    <s v="2019-0432"/>
    <x v="41"/>
    <x v="41"/>
    <n v="1"/>
    <n v="5"/>
    <n v="5"/>
    <s v="D x E"/>
    <x v="1"/>
    <s v=""/>
  </r>
  <r>
    <s v="GST"/>
    <n v="19594"/>
    <s v="01.05.19"/>
    <s v="2019-0432"/>
    <x v="110"/>
    <x v="104"/>
    <n v="1"/>
    <n v="5"/>
    <n v="5"/>
    <s v="D x E"/>
    <x v="1"/>
    <s v=""/>
  </r>
  <r>
    <s v="GST"/>
    <n v="19596"/>
    <s v="01.05.19"/>
    <s v="2019-0432"/>
    <x v="324"/>
    <x v="313"/>
    <n v="5"/>
    <n v="10"/>
    <n v="50"/>
    <s v="D x E"/>
    <x v="1"/>
    <s v=""/>
  </r>
  <r>
    <s v="GST"/>
    <n v="19598"/>
    <s v="01.05.19"/>
    <s v="2019-0432"/>
    <x v="351"/>
    <x v="337"/>
    <m/>
    <m/>
    <n v="20"/>
    <s v="Qty column"/>
    <x v="1"/>
    <s v=""/>
  </r>
  <r>
    <s v="GST"/>
    <n v="19599"/>
    <s v="01.05.19"/>
    <s v="2019-0432"/>
    <x v="47"/>
    <x v="96"/>
    <n v="1"/>
    <m/>
    <n v="10"/>
    <s v="Qty column"/>
    <x v="1"/>
    <s v=""/>
  </r>
  <r>
    <s v="GST"/>
    <n v="19601"/>
    <s v="01.05.19"/>
    <s v="2019-0432"/>
    <x v="13"/>
    <x v="416"/>
    <m/>
    <m/>
    <n v="5"/>
    <s v="Qty column"/>
    <x v="1"/>
    <s v=""/>
  </r>
  <r>
    <s v="GST"/>
    <n v="19602"/>
    <s v="01.05.19"/>
    <s v="2019-0432"/>
    <x v="430"/>
    <x v="417"/>
    <m/>
    <m/>
    <n v="5"/>
    <s v="Qty column"/>
    <x v="1"/>
    <s v=""/>
  </r>
  <r>
    <s v="GST"/>
    <n v="19603"/>
    <s v="01.05.19"/>
    <s v="2019-0432"/>
    <x v="95"/>
    <x v="87"/>
    <n v="1"/>
    <m/>
    <n v="20"/>
    <s v="Qty column"/>
    <x v="1"/>
    <s v=""/>
  </r>
  <r>
    <s v="GST"/>
    <n v="19605"/>
    <s v="01.05.19"/>
    <s v="2019-0432"/>
    <x v="401"/>
    <x v="391"/>
    <m/>
    <m/>
    <n v="10"/>
    <s v="Qty column"/>
    <x v="1"/>
    <s v=""/>
  </r>
  <r>
    <s v="GST"/>
    <n v="19607"/>
    <s v="01.05.19"/>
    <s v="2019-0432"/>
    <x v="178"/>
    <x v="174"/>
    <m/>
    <m/>
    <n v="25"/>
    <s v="Qty column"/>
    <x v="1"/>
    <s v=""/>
  </r>
  <r>
    <s v="GST"/>
    <n v="19609"/>
    <s v="01.05.19"/>
    <s v="2019-0432"/>
    <x v="468"/>
    <x v="477"/>
    <n v="1"/>
    <n v="25"/>
    <n v="25"/>
    <s v="D x E"/>
    <x v="1"/>
    <s v=""/>
  </r>
  <r>
    <s v="GST"/>
    <n v="19610"/>
    <s v="01.05.19"/>
    <s v="2019-0432"/>
    <x v="177"/>
    <x v="286"/>
    <m/>
    <m/>
    <n v="25"/>
    <s v="Qty column"/>
    <x v="1"/>
    <s v=""/>
  </r>
  <r>
    <s v="GST"/>
    <n v="19611"/>
    <s v="01.05.19"/>
    <s v="2019-0432"/>
    <x v="112"/>
    <x v="288"/>
    <n v="1"/>
    <n v="50"/>
    <n v="50"/>
    <s v="D x E"/>
    <x v="1"/>
    <s v=""/>
  </r>
  <r>
    <s v="GST"/>
    <n v="19612"/>
    <s v="01.05.19"/>
    <s v="2019-0432"/>
    <x v="302"/>
    <x v="291"/>
    <n v="1"/>
    <n v="50"/>
    <n v="50"/>
    <s v="D x E"/>
    <x v="1"/>
    <s v=""/>
  </r>
  <r>
    <s v="GST"/>
    <n v="19614"/>
    <s v="01.05.19"/>
    <s v="2019-0432"/>
    <x v="18"/>
    <x v="18"/>
    <n v="1"/>
    <n v="4"/>
    <n v="4"/>
    <s v="D x E"/>
    <x v="1"/>
    <s v=""/>
  </r>
  <r>
    <s v="GST"/>
    <n v="19615"/>
    <s v="01.05.19"/>
    <s v="2019-0432"/>
    <x v="19"/>
    <x v="19"/>
    <n v="1"/>
    <n v="4"/>
    <n v="4"/>
    <s v="D x E"/>
    <x v="1"/>
    <s v=""/>
  </r>
  <r>
    <s v="GST"/>
    <n v="19616"/>
    <s v="01.05.19"/>
    <s v="2019-0432"/>
    <x v="53"/>
    <x v="473"/>
    <n v="1"/>
    <n v="4"/>
    <n v="4"/>
    <s v="D x E"/>
    <x v="1"/>
    <s v=""/>
  </r>
  <r>
    <s v="GST"/>
    <n v="19617"/>
    <s v="01.05.19"/>
    <s v="2019-0432"/>
    <x v="82"/>
    <x v="77"/>
    <n v="1"/>
    <n v="4"/>
    <n v="4"/>
    <s v="D x E"/>
    <x v="1"/>
    <s v=""/>
  </r>
  <r>
    <s v="GST"/>
    <n v="19618"/>
    <s v="01.05.19"/>
    <s v="2019-0432"/>
    <x v="228"/>
    <x v="218"/>
    <n v="1"/>
    <n v="4"/>
    <n v="4"/>
    <s v="D x E"/>
    <x v="1"/>
    <s v=""/>
  </r>
  <r>
    <s v="GST"/>
    <n v="19620"/>
    <s v="01.05.19"/>
    <s v="2019-0432"/>
    <x v="429"/>
    <x v="654"/>
    <n v="1"/>
    <n v="6"/>
    <n v="6"/>
    <s v="D x E"/>
    <x v="1"/>
    <s v=""/>
  </r>
  <r>
    <s v="GST"/>
    <n v="19622"/>
    <s v="01.05.19"/>
    <s v="2019-0432"/>
    <x v="362"/>
    <x v="354"/>
    <m/>
    <m/>
    <n v="5"/>
    <s v="Qty column"/>
    <x v="1"/>
    <s v=""/>
  </r>
  <r>
    <s v="GST"/>
    <n v="19624"/>
    <s v="01.05.19"/>
    <s v="2019-0432"/>
    <x v="98"/>
    <x v="90"/>
    <n v="1"/>
    <m/>
    <n v="50"/>
    <s v="Qty column"/>
    <x v="1"/>
    <s v=""/>
  </r>
  <r>
    <s v="GST"/>
    <n v="19626"/>
    <s v="01.05.19"/>
    <s v="2019-0432"/>
    <x v="724"/>
    <x v="136"/>
    <m/>
    <m/>
    <n v="1"/>
    <s v="Qty column"/>
    <x v="1"/>
    <s v=""/>
  </r>
  <r>
    <s v="GST"/>
    <n v="19658"/>
    <s v="02.05.19"/>
    <s v="2019-0433"/>
    <x v="44"/>
    <x v="44"/>
    <n v="1"/>
    <n v="25"/>
    <n v="25"/>
    <s v="D x E"/>
    <x v="1"/>
    <s v=""/>
  </r>
  <r>
    <s v="GST"/>
    <n v="19659"/>
    <s v="02.05.19"/>
    <s v="2019-0433"/>
    <x v="0"/>
    <x v="0"/>
    <n v="1"/>
    <n v="5"/>
    <n v="5"/>
    <s v="D x E"/>
    <x v="1"/>
    <s v=""/>
  </r>
  <r>
    <s v="GST"/>
    <n v="19660"/>
    <s v="02.05.19"/>
    <s v="2019-0433"/>
    <x v="46"/>
    <x v="46"/>
    <n v="1"/>
    <n v="20"/>
    <n v="20"/>
    <s v="D x E"/>
    <x v="1"/>
    <s v=""/>
  </r>
  <r>
    <s v="GST"/>
    <n v="19661"/>
    <s v="02.05.19"/>
    <s v="2019-0433"/>
    <x v="668"/>
    <x v="616"/>
    <m/>
    <m/>
    <n v="20"/>
    <s v="Qty column"/>
    <x v="1"/>
    <s v=""/>
  </r>
  <r>
    <s v="GST"/>
    <n v="19690"/>
    <s v="03.05.19"/>
    <s v="2019-0434"/>
    <x v="21"/>
    <x v="21"/>
    <n v="2"/>
    <n v="4"/>
    <n v="8"/>
    <s v="D x E"/>
    <x v="1"/>
    <s v=""/>
  </r>
  <r>
    <s v="GST"/>
    <n v="19733"/>
    <s v="2.5.19"/>
    <s v="2019-0435"/>
    <x v="32"/>
    <x v="32"/>
    <n v="1"/>
    <n v="4"/>
    <n v="4"/>
    <s v="D x E"/>
    <x v="1"/>
    <s v=""/>
  </r>
  <r>
    <s v="GST"/>
    <n v="19734"/>
    <s v="2.5.19"/>
    <s v="2019-0435"/>
    <x v="61"/>
    <x v="58"/>
    <n v="1"/>
    <n v="4"/>
    <n v="4"/>
    <s v="D x E"/>
    <x v="1"/>
    <s v=""/>
  </r>
  <r>
    <s v="GST"/>
    <n v="19768"/>
    <s v="03.05.19"/>
    <s v="2019-0436"/>
    <x v="198"/>
    <x v="190"/>
    <n v="2"/>
    <n v="4"/>
    <n v="8"/>
    <s v="D x E"/>
    <x v="1"/>
    <s v=""/>
  </r>
  <r>
    <s v="GST"/>
    <n v="19770"/>
    <s v="03.05.19"/>
    <s v="2019-0436"/>
    <x v="67"/>
    <x v="63"/>
    <n v="2"/>
    <n v="5"/>
    <n v="10"/>
    <s v="D x E"/>
    <x v="1"/>
    <s v=""/>
  </r>
  <r>
    <s v="GST"/>
    <n v="19810"/>
    <s v="03.05.19"/>
    <s v="2019-0437"/>
    <x v="282"/>
    <x v="264"/>
    <n v="1"/>
    <n v="5"/>
    <n v="5"/>
    <s v="D x E"/>
    <x v="1"/>
    <s v=""/>
  </r>
  <r>
    <s v="GST"/>
    <n v="19811"/>
    <s v="03.05.19"/>
    <s v="2019-0437"/>
    <x v="42"/>
    <x v="42"/>
    <n v="4"/>
    <n v="5"/>
    <n v="20"/>
    <s v="D x E"/>
    <x v="1"/>
    <s v=""/>
  </r>
  <r>
    <s v="GST"/>
    <n v="19813"/>
    <s v="03.05.19"/>
    <s v="2019-0437"/>
    <x v="619"/>
    <x v="586"/>
    <n v="1"/>
    <m/>
    <n v="10"/>
    <s v="Qty column"/>
    <x v="1"/>
    <s v=""/>
  </r>
  <r>
    <s v="GST"/>
    <n v="19815"/>
    <s v="03.05.19"/>
    <s v="2019-0437"/>
    <x v="454"/>
    <x v="453"/>
    <n v="1"/>
    <n v="4"/>
    <n v="4"/>
    <s v="D x E"/>
    <x v="1"/>
    <s v=""/>
  </r>
  <r>
    <s v="GST"/>
    <n v="19816"/>
    <s v="03.05.19"/>
    <s v="2019-0437"/>
    <x v="25"/>
    <x v="25"/>
    <n v="1"/>
    <n v="4"/>
    <n v="4"/>
    <s v="D x E"/>
    <x v="1"/>
    <s v=""/>
  </r>
  <r>
    <s v="GST"/>
    <n v="19818"/>
    <s v="03.05.19"/>
    <s v="2019-0437"/>
    <x v="433"/>
    <x v="171"/>
    <n v="1"/>
    <n v="4"/>
    <n v="4"/>
    <s v="D x E"/>
    <x v="1"/>
    <s v=""/>
  </r>
  <r>
    <s v="GST"/>
    <n v="19820"/>
    <s v="03.05.19"/>
    <s v="2019-0437"/>
    <x v="114"/>
    <x v="108"/>
    <n v="1"/>
    <n v="25"/>
    <n v="25"/>
    <s v="D x E"/>
    <x v="1"/>
    <s v=""/>
  </r>
  <r>
    <s v="GST"/>
    <n v="19821"/>
    <s v="03.05.19"/>
    <s v="2019-0437"/>
    <x v="332"/>
    <x v="109"/>
    <n v="1"/>
    <n v="25"/>
    <n v="25"/>
    <s v="D x E"/>
    <x v="1"/>
    <s v=""/>
  </r>
  <r>
    <s v="GST"/>
    <n v="19851"/>
    <s v="03.05.19"/>
    <s v="2019-0438"/>
    <x v="588"/>
    <x v="359"/>
    <n v="1"/>
    <n v="5"/>
    <n v="5"/>
    <s v="D x E"/>
    <x v="1"/>
    <s v=""/>
  </r>
  <r>
    <s v="GST"/>
    <n v="19889"/>
    <s v="03.05.19"/>
    <s v="2019-0439"/>
    <x v="354"/>
    <x v="340"/>
    <n v="4"/>
    <n v="5"/>
    <n v="20"/>
    <s v="D x E"/>
    <x v="1"/>
    <s v=""/>
  </r>
  <r>
    <s v="GST"/>
    <n v="19890"/>
    <s v="03.05.19"/>
    <s v="2019-0439"/>
    <x v="33"/>
    <x v="33"/>
    <n v="2"/>
    <n v="5"/>
    <n v="10"/>
    <s v="D x E"/>
    <x v="1"/>
    <s v=""/>
  </r>
  <r>
    <s v="GST"/>
    <n v="19892"/>
    <s v="03.05.19"/>
    <s v="2019-0439"/>
    <x v="35"/>
    <x v="35"/>
    <n v="2"/>
    <n v="5"/>
    <n v="10"/>
    <s v="D x E"/>
    <x v="1"/>
    <s v=""/>
  </r>
  <r>
    <s v="GST"/>
    <n v="19893"/>
    <s v="03.05.19"/>
    <s v="2019-0439"/>
    <x v="39"/>
    <x v="39"/>
    <n v="4"/>
    <n v="5"/>
    <n v="20"/>
    <s v="D x E"/>
    <x v="1"/>
    <s v=""/>
  </r>
  <r>
    <s v="GST"/>
    <n v="19894"/>
    <s v="03.05.19"/>
    <s v="2019-0439"/>
    <x v="66"/>
    <x v="62"/>
    <n v="4"/>
    <n v="5"/>
    <n v="20"/>
    <s v="D x E"/>
    <x v="1"/>
    <s v=""/>
  </r>
  <r>
    <s v="GST"/>
    <n v="19895"/>
    <s v="03.05.19"/>
    <s v="2019-0439"/>
    <x v="67"/>
    <x v="63"/>
    <n v="4"/>
    <n v="5"/>
    <n v="20"/>
    <s v="D x E"/>
    <x v="1"/>
    <s v=""/>
  </r>
  <r>
    <s v="GST"/>
    <n v="19896"/>
    <s v="03.05.19"/>
    <s v="2019-0439"/>
    <x v="70"/>
    <x v="66"/>
    <n v="4"/>
    <n v="5"/>
    <n v="20"/>
    <s v="D x E"/>
    <x v="1"/>
    <s v=""/>
  </r>
  <r>
    <s v="GST"/>
    <n v="19897"/>
    <s v="03.05.19"/>
    <s v="2019-0439"/>
    <x v="48"/>
    <x v="48"/>
    <n v="4"/>
    <n v="5"/>
    <n v="20"/>
    <s v="D x E"/>
    <x v="1"/>
    <s v=""/>
  </r>
  <r>
    <s v="GST"/>
    <n v="19898"/>
    <s v="03.05.19"/>
    <s v="2019-0439"/>
    <x v="15"/>
    <x v="15"/>
    <n v="10"/>
    <n v="5"/>
    <n v="50"/>
    <s v="D x E"/>
    <x v="1"/>
    <s v=""/>
  </r>
  <r>
    <s v="GST"/>
    <n v="19899"/>
    <s v="03.05.19"/>
    <s v="2019-0439"/>
    <x v="710"/>
    <x v="651"/>
    <n v="4"/>
    <n v="5"/>
    <n v="20"/>
    <s v="D x E"/>
    <x v="1"/>
    <s v=""/>
  </r>
  <r>
    <s v="GST"/>
    <n v="19900"/>
    <s v="03.05.19"/>
    <s v="2019-0439"/>
    <x v="262"/>
    <x v="248"/>
    <n v="8"/>
    <n v="5"/>
    <n v="40"/>
    <s v="D x E"/>
    <x v="1"/>
    <s v=""/>
  </r>
  <r>
    <s v="GST"/>
    <n v="19902"/>
    <s v="03.05.19"/>
    <s v="2019-0439"/>
    <x v="391"/>
    <x v="258"/>
    <n v="4"/>
    <n v="5"/>
    <n v="20"/>
    <s v="D x E"/>
    <x v="1"/>
    <s v=""/>
  </r>
  <r>
    <s v="GST"/>
    <n v="19903"/>
    <s v="03.05.19"/>
    <s v="2019-0439"/>
    <x v="129"/>
    <x v="55"/>
    <n v="4"/>
    <n v="5"/>
    <n v="20"/>
    <s v="D x E"/>
    <x v="1"/>
    <s v=""/>
  </r>
  <r>
    <s v="GST"/>
    <n v="19905"/>
    <s v="03.05.19"/>
    <s v="2019-0439"/>
    <x v="174"/>
    <x v="171"/>
    <m/>
    <m/>
    <n v="2000"/>
    <s v="Qty column"/>
    <x v="1"/>
    <s v=""/>
  </r>
  <r>
    <s v="GST"/>
    <n v="19906"/>
    <s v="03.05.19"/>
    <s v="2019-0439"/>
    <x v="175"/>
    <x v="171"/>
    <n v="1"/>
    <m/>
    <n v="5000"/>
    <s v="Qty column"/>
    <x v="1"/>
    <s v=""/>
  </r>
  <r>
    <s v="GST"/>
    <n v="19908"/>
    <s v="03.05.19"/>
    <s v="2019-0439"/>
    <x v="329"/>
    <x v="22"/>
    <n v="1"/>
    <n v="20"/>
    <n v="20"/>
    <s v="D x E"/>
    <x v="1"/>
    <s v=""/>
  </r>
  <r>
    <s v="GST"/>
    <n v="19911"/>
    <s v="03.05.19"/>
    <s v="2019-0439"/>
    <x v="31"/>
    <x v="31"/>
    <n v="1"/>
    <n v="5"/>
    <n v="5"/>
    <s v="D x E"/>
    <x v="1"/>
    <s v=""/>
  </r>
  <r>
    <s v="GST"/>
    <n v="19912"/>
    <s v="03.05.19"/>
    <s v="2019-0439"/>
    <x v="31"/>
    <x v="31"/>
    <n v="1"/>
    <n v="4"/>
    <n v="4"/>
    <s v="D x E"/>
    <x v="1"/>
    <s v=""/>
  </r>
  <r>
    <s v="GST"/>
    <n v="19913"/>
    <s v="03.05.19"/>
    <s v="2019-0439"/>
    <x v="725"/>
    <x v="655"/>
    <n v="1"/>
    <n v="4"/>
    <n v="4"/>
    <s v="D x E"/>
    <x v="1"/>
    <s v=""/>
  </r>
  <r>
    <s v="GST"/>
    <n v="19914"/>
    <s v="03.05.19"/>
    <s v="2019-0439"/>
    <x v="726"/>
    <x v="656"/>
    <n v="1"/>
    <n v="4"/>
    <n v="4"/>
    <s v="D x E"/>
    <x v="1"/>
    <s v=""/>
  </r>
  <r>
    <s v="GST"/>
    <n v="19916"/>
    <s v="03.05.19"/>
    <s v="2019-0439"/>
    <x v="727"/>
    <x v="657"/>
    <n v="2"/>
    <n v="1"/>
    <n v="2"/>
    <s v="D x E"/>
    <x v="1"/>
    <s v=""/>
  </r>
  <r>
    <s v="GST"/>
    <n v="19918"/>
    <s v="03.05.19"/>
    <s v="2019-0439"/>
    <x v="724"/>
    <x v="136"/>
    <n v="1"/>
    <n v="4"/>
    <n v="4"/>
    <s v="D x E"/>
    <x v="1"/>
    <s v=""/>
  </r>
  <r>
    <s v="GST"/>
    <n v="19926"/>
    <s v="03.05.19"/>
    <s v="2019-0439"/>
    <x v="266"/>
    <x v="10"/>
    <n v="67"/>
    <m/>
    <n v="7333"/>
    <s v="Qty column"/>
    <x v="1"/>
    <s v=""/>
  </r>
  <r>
    <s v="GST"/>
    <n v="19950"/>
    <s v="03.05.19"/>
    <s v="2019-0440"/>
    <x v="11"/>
    <x v="11"/>
    <n v="1"/>
    <n v="5"/>
    <n v="5"/>
    <s v="D x E"/>
    <x v="1"/>
    <s v=""/>
  </r>
  <r>
    <s v="GST"/>
    <n v="19951"/>
    <s v="03.05.19"/>
    <s v="2019-0440"/>
    <x v="119"/>
    <x v="113"/>
    <n v="1"/>
    <m/>
    <n v="3"/>
    <s v="Qty column"/>
    <x v="1"/>
    <s v=""/>
  </r>
  <r>
    <s v="GST"/>
    <n v="19952"/>
    <s v="03.05.19"/>
    <s v="2019-0440"/>
    <x v="393"/>
    <x v="6"/>
    <m/>
    <m/>
    <n v="3"/>
    <s v="Qty column"/>
    <x v="1"/>
    <s v=""/>
  </r>
  <r>
    <s v="GST"/>
    <n v="19953"/>
    <s v="03.05.19"/>
    <s v="2019-0440"/>
    <x v="111"/>
    <x v="105"/>
    <n v="1"/>
    <n v="5"/>
    <n v="5"/>
    <s v="D x E"/>
    <x v="1"/>
    <s v=""/>
  </r>
  <r>
    <s v="GST"/>
    <n v="19954"/>
    <s v="03.05.19"/>
    <s v="2019-0440"/>
    <x v="368"/>
    <x v="358"/>
    <n v="1"/>
    <n v="5"/>
    <n v="5"/>
    <s v="D x E"/>
    <x v="1"/>
    <s v=""/>
  </r>
  <r>
    <s v="GST"/>
    <n v="19955"/>
    <s v="03.05.19"/>
    <s v="2019-0440"/>
    <x v="40"/>
    <x v="40"/>
    <n v="1"/>
    <n v="5"/>
    <n v="5"/>
    <s v="D x E"/>
    <x v="1"/>
    <s v=""/>
  </r>
  <r>
    <s v="GST"/>
    <n v="19956"/>
    <s v="03.05.19"/>
    <s v="2019-0440"/>
    <x v="13"/>
    <x v="13"/>
    <n v="1"/>
    <m/>
    <n v="3"/>
    <s v="Qty column"/>
    <x v="1"/>
    <s v=""/>
  </r>
  <r>
    <s v="GST"/>
    <n v="19957"/>
    <s v="03.05.19"/>
    <s v="2019-0440"/>
    <x v="391"/>
    <x v="258"/>
    <n v="1"/>
    <n v="5"/>
    <n v="5"/>
    <s v="D x E"/>
    <x v="1"/>
    <s v=""/>
  </r>
  <r>
    <s v="GST"/>
    <n v="19958"/>
    <s v="03.05.19"/>
    <s v="2019-0440"/>
    <x v="196"/>
    <x v="189"/>
    <n v="1"/>
    <n v="5"/>
    <n v="5"/>
    <s v="D x E"/>
    <x v="1"/>
    <s v=""/>
  </r>
  <r>
    <s v="GST"/>
    <n v="19959"/>
    <s v="03.05.19"/>
    <s v="2019-0440"/>
    <x v="79"/>
    <x v="74"/>
    <n v="1"/>
    <m/>
    <n v="3"/>
    <s v="Qty column"/>
    <x v="1"/>
    <s v=""/>
  </r>
  <r>
    <s v="GST"/>
    <n v="19961"/>
    <s v="03.05.19"/>
    <s v="2019-0440"/>
    <x v="29"/>
    <x v="29"/>
    <n v="1"/>
    <n v="4"/>
    <n v="4"/>
    <s v="D x E"/>
    <x v="1"/>
    <s v=""/>
  </r>
  <r>
    <s v="GST"/>
    <n v="19984"/>
    <s v="03.05.19"/>
    <s v="2019-0441"/>
    <x v="83"/>
    <x v="78"/>
    <n v="1"/>
    <m/>
    <n v="2"/>
    <s v="Qty column"/>
    <x v="1"/>
    <s v=""/>
  </r>
  <r>
    <s v="GST"/>
    <n v="19985"/>
    <s v="03.05.19"/>
    <s v="2019-0441"/>
    <x v="17"/>
    <x v="17"/>
    <n v="1"/>
    <n v="4"/>
    <n v="4"/>
    <s v="D x E"/>
    <x v="1"/>
    <s v=""/>
  </r>
  <r>
    <s v="GST"/>
    <n v="19986"/>
    <s v="03.05.19"/>
    <s v="2019-0441"/>
    <x v="151"/>
    <x v="143"/>
    <n v="1"/>
    <n v="4"/>
    <n v="4"/>
    <s v="D x E"/>
    <x v="1"/>
    <s v=""/>
  </r>
  <r>
    <s v="GST"/>
    <n v="19987"/>
    <s v="03.05.19"/>
    <s v="2019-0441"/>
    <x v="261"/>
    <x v="247"/>
    <m/>
    <m/>
    <n v="2"/>
    <s v="Qty column"/>
    <x v="1"/>
    <s v=""/>
  </r>
  <r>
    <s v="GST"/>
    <n v="19988"/>
    <s v="03.05.19"/>
    <s v="2019-0441"/>
    <x v="16"/>
    <x v="658"/>
    <n v="1"/>
    <n v="4"/>
    <n v="4"/>
    <s v="D x E"/>
    <x v="1"/>
    <s v=""/>
  </r>
  <r>
    <s v="GST"/>
    <n v="19990"/>
    <s v="03.05.19"/>
    <s v="2019-0441"/>
    <x v="154"/>
    <x v="146"/>
    <n v="1"/>
    <m/>
    <n v="4"/>
    <s v="Qty column"/>
    <x v="1"/>
    <s v=""/>
  </r>
  <r>
    <s v="GST"/>
    <n v="19991"/>
    <s v="03.05.19"/>
    <s v="2019-0441"/>
    <x v="231"/>
    <x v="220"/>
    <n v="2"/>
    <n v="25"/>
    <n v="50"/>
    <s v="D x E"/>
    <x v="1"/>
    <s v=""/>
  </r>
  <r>
    <s v="GST"/>
    <n v="19992"/>
    <s v="03.05.19"/>
    <s v="2019-0441"/>
    <x v="46"/>
    <x v="46"/>
    <m/>
    <m/>
    <n v="5"/>
    <s v="Qty column"/>
    <x v="1"/>
    <s v=""/>
  </r>
  <r>
    <s v="GST"/>
    <n v="19993"/>
    <s v="03.05.19"/>
    <s v="2019-0441"/>
    <x v="153"/>
    <x v="145"/>
    <n v="1"/>
    <m/>
    <n v="2"/>
    <s v="Qty column"/>
    <x v="1"/>
    <s v=""/>
  </r>
  <r>
    <s v="GST"/>
    <n v="19994"/>
    <s v="03.05.19"/>
    <s v="2019-0441"/>
    <x v="339"/>
    <x v="325"/>
    <m/>
    <m/>
    <n v="50"/>
    <s v="Qty column"/>
    <x v="1"/>
    <s v=""/>
  </r>
  <r>
    <s v="GST"/>
    <n v="19995"/>
    <s v="03.05.19"/>
    <s v="2019-0441"/>
    <x v="138"/>
    <x v="132"/>
    <n v="1"/>
    <n v="25"/>
    <n v="25"/>
    <s v="D x E"/>
    <x v="1"/>
    <s v=""/>
  </r>
  <r>
    <s v="GST"/>
    <n v="19997"/>
    <s v="03.05.19"/>
    <s v="2019-0441"/>
    <x v="22"/>
    <x v="22"/>
    <n v="2"/>
    <n v="2"/>
    <n v="4"/>
    <s v="D x E"/>
    <x v="1"/>
    <s v=""/>
  </r>
  <r>
    <s v="GST"/>
    <n v="19999"/>
    <s v="03.05.19"/>
    <s v="2019-0441"/>
    <x v="212"/>
    <x v="205"/>
    <m/>
    <m/>
    <n v="5"/>
    <s v="Qty column"/>
    <x v="1"/>
    <s v=""/>
  </r>
  <r>
    <s v="GST"/>
    <n v="20000"/>
    <s v="03.05.19"/>
    <s v="2019-0441"/>
    <x v="498"/>
    <x v="55"/>
    <m/>
    <m/>
    <n v="1"/>
    <s v="Qty column"/>
    <x v="1"/>
    <s v=""/>
  </r>
  <r>
    <s v="GST"/>
    <n v="20002"/>
    <s v="03.05.19"/>
    <s v="2019-0441"/>
    <x v="358"/>
    <x v="347"/>
    <m/>
    <m/>
    <n v="25"/>
    <s v="Qty column"/>
    <x v="1"/>
    <s v=""/>
  </r>
  <r>
    <s v="GST"/>
    <n v="20003"/>
    <s v="03.05.19"/>
    <s v="2019-0441"/>
    <x v="728"/>
    <x v="659"/>
    <m/>
    <m/>
    <n v="25"/>
    <s v="Qty column"/>
    <x v="1"/>
    <s v=""/>
  </r>
  <r>
    <s v="GST"/>
    <n v="20004"/>
    <s v="03.05.19"/>
    <s v="2019-0441"/>
    <x v="211"/>
    <x v="204"/>
    <m/>
    <m/>
    <n v="25"/>
    <s v="Qty column"/>
    <x v="1"/>
    <s v=""/>
  </r>
  <r>
    <s v="GST"/>
    <n v="20007"/>
    <s v="03.05.19"/>
    <s v="2019-0441"/>
    <x v="324"/>
    <x v="313"/>
    <n v="2"/>
    <n v="10"/>
    <n v="20"/>
    <s v="D x E"/>
    <x v="1"/>
    <s v=""/>
  </r>
  <r>
    <s v="GST"/>
    <n v="20009"/>
    <s v="03.05.19"/>
    <s v="2019-0441"/>
    <x v="65"/>
    <x v="61"/>
    <m/>
    <m/>
    <n v="3"/>
    <s v="Qty column"/>
    <x v="1"/>
    <s v=""/>
  </r>
  <r>
    <s v="GST"/>
    <n v="20010"/>
    <s v="03.05.19"/>
    <s v="2019-0441"/>
    <x v="567"/>
    <x v="472"/>
    <m/>
    <m/>
    <n v="2"/>
    <s v="Qty column"/>
    <x v="1"/>
    <s v=""/>
  </r>
  <r>
    <s v="GST"/>
    <n v="20011"/>
    <s v="03.05.19"/>
    <s v="2019-0441"/>
    <x v="15"/>
    <x v="15"/>
    <n v="1"/>
    <m/>
    <n v="2"/>
    <s v="Qty column"/>
    <x v="1"/>
    <s v=""/>
  </r>
  <r>
    <s v="GST"/>
    <n v="20013"/>
    <s v="03.05.19"/>
    <s v="2019-0441"/>
    <x v="172"/>
    <x v="615"/>
    <m/>
    <m/>
    <n v="5"/>
    <s v="Qty column"/>
    <x v="1"/>
    <s v=""/>
  </r>
  <r>
    <s v="GST"/>
    <n v="20014"/>
    <s v="03.05.19"/>
    <s v="2019-0441"/>
    <x v="297"/>
    <x v="390"/>
    <m/>
    <m/>
    <n v="5"/>
    <s v="Qty column"/>
    <x v="1"/>
    <s v=""/>
  </r>
  <r>
    <s v="GST"/>
    <n v="20015"/>
    <s v="03.05.19"/>
    <s v="2019-0441"/>
    <x v="654"/>
    <x v="390"/>
    <m/>
    <m/>
    <n v="5"/>
    <s v="Qty column"/>
    <x v="1"/>
    <s v=""/>
  </r>
  <r>
    <s v="GST"/>
    <n v="20017"/>
    <s v="03.05.19"/>
    <s v="2019-0441"/>
    <x v="669"/>
    <x v="619"/>
    <m/>
    <m/>
    <n v="3"/>
    <s v="Qty column"/>
    <x v="1"/>
    <s v=""/>
  </r>
  <r>
    <s v="GST"/>
    <n v="20019"/>
    <s v="03.05.19"/>
    <s v="2019-0441"/>
    <x v="63"/>
    <x v="55"/>
    <m/>
    <m/>
    <n v="10"/>
    <s v="Qty column"/>
    <x v="1"/>
    <s v=""/>
  </r>
  <r>
    <s v="GST"/>
    <n v="20049"/>
    <s v="03.05.19"/>
    <s v="2019-0442"/>
    <x v="337"/>
    <x v="306"/>
    <m/>
    <m/>
    <n v="1"/>
    <s v="Qty column"/>
    <x v="1"/>
    <s v=""/>
  </r>
  <r>
    <s v="GST"/>
    <n v="20050"/>
    <s v="03.05.19"/>
    <s v="2019-0442"/>
    <x v="327"/>
    <x v="317"/>
    <m/>
    <m/>
    <n v="1"/>
    <s v="Qty column"/>
    <x v="1"/>
    <s v=""/>
  </r>
  <r>
    <s v="GST"/>
    <n v="20051"/>
    <s v="03.05.19"/>
    <s v="2019-0442"/>
    <x v="352"/>
    <x v="338"/>
    <m/>
    <m/>
    <n v="1"/>
    <s v="Qty column"/>
    <x v="1"/>
    <s v=""/>
  </r>
  <r>
    <s v="GST"/>
    <n v="20052"/>
    <s v="03.05.19"/>
    <s v="2019-0442"/>
    <x v="592"/>
    <x v="561"/>
    <m/>
    <m/>
    <n v="1"/>
    <s v="Qty column"/>
    <x v="1"/>
    <s v=""/>
  </r>
  <r>
    <s v="GST"/>
    <n v="20053"/>
    <s v="03.05.19"/>
    <s v="2019-0442"/>
    <x v="2"/>
    <x v="2"/>
    <m/>
    <m/>
    <n v="1"/>
    <s v="Qty column"/>
    <x v="1"/>
    <s v=""/>
  </r>
  <r>
    <s v="GST"/>
    <n v="20054"/>
    <s v="03.05.19"/>
    <s v="2019-0442"/>
    <x v="68"/>
    <x v="64"/>
    <m/>
    <m/>
    <n v="1"/>
    <s v="Qty column"/>
    <x v="1"/>
    <s v=""/>
  </r>
  <r>
    <s v="GST"/>
    <n v="20055"/>
    <s v="03.05.19"/>
    <s v="2019-0442"/>
    <x v="47"/>
    <x v="47"/>
    <m/>
    <m/>
    <n v="1"/>
    <s v="Qty column"/>
    <x v="1"/>
    <s v=""/>
  </r>
  <r>
    <s v="GST"/>
    <n v="20056"/>
    <s v="03.05.19"/>
    <s v="2019-0442"/>
    <x v="69"/>
    <x v="65"/>
    <m/>
    <m/>
    <n v="1"/>
    <s v="Qty column"/>
    <x v="1"/>
    <s v=""/>
  </r>
  <r>
    <s v="GST"/>
    <n v="20057"/>
    <s v="03.05.19"/>
    <s v="2019-0442"/>
    <x v="193"/>
    <x v="186"/>
    <m/>
    <m/>
    <n v="1"/>
    <s v="Qty column"/>
    <x v="1"/>
    <s v=""/>
  </r>
  <r>
    <s v="GST"/>
    <n v="20058"/>
    <s v="03.05.19"/>
    <s v="2019-0442"/>
    <x v="267"/>
    <x v="252"/>
    <m/>
    <m/>
    <n v="1"/>
    <s v="Qty column"/>
    <x v="1"/>
    <s v=""/>
  </r>
  <r>
    <s v="GST"/>
    <n v="20060"/>
    <s v="03.05.19"/>
    <s v="2019-0442"/>
    <x v="70"/>
    <x v="66"/>
    <m/>
    <m/>
    <n v="1"/>
    <s v="Qty column"/>
    <x v="1"/>
    <s v=""/>
  </r>
  <r>
    <s v="GST"/>
    <n v="20061"/>
    <s v="03.05.19"/>
    <s v="2019-0442"/>
    <x v="71"/>
    <x v="34"/>
    <m/>
    <m/>
    <n v="1"/>
    <s v="Qty column"/>
    <x v="1"/>
    <s v=""/>
  </r>
  <r>
    <s v="GST"/>
    <n v="20062"/>
    <s v="03.05.19"/>
    <s v="2019-0442"/>
    <x v="268"/>
    <x v="253"/>
    <m/>
    <m/>
    <n v="1"/>
    <s v="Qty column"/>
    <x v="1"/>
    <s v=""/>
  </r>
  <r>
    <s v="GST"/>
    <n v="20063"/>
    <s v="03.05.19"/>
    <s v="2019-0442"/>
    <x v="408"/>
    <x v="401"/>
    <m/>
    <m/>
    <n v="1"/>
    <s v="Qty column"/>
    <x v="1"/>
    <s v=""/>
  </r>
  <r>
    <s v="GST"/>
    <n v="20064"/>
    <s v="03.05.19"/>
    <s v="2019-0442"/>
    <x v="119"/>
    <x v="113"/>
    <m/>
    <m/>
    <n v="1"/>
    <s v="Qty column"/>
    <x v="1"/>
    <s v=""/>
  </r>
  <r>
    <s v="GST"/>
    <n v="20065"/>
    <s v="03.05.19"/>
    <s v="2019-0442"/>
    <x v="393"/>
    <x v="6"/>
    <m/>
    <m/>
    <n v="1"/>
    <s v="Qty column"/>
    <x v="1"/>
    <s v=""/>
  </r>
  <r>
    <s v="GST"/>
    <n v="20066"/>
    <s v="03.05.19"/>
    <s v="2019-0442"/>
    <x v="112"/>
    <x v="106"/>
    <m/>
    <m/>
    <n v="1"/>
    <s v="Qty column"/>
    <x v="1"/>
    <s v=""/>
  </r>
  <r>
    <s v="GST"/>
    <n v="20067"/>
    <s v="03.05.19"/>
    <s v="2019-0442"/>
    <x v="13"/>
    <x v="13"/>
    <m/>
    <m/>
    <n v="1"/>
    <s v="Qty column"/>
    <x v="1"/>
    <s v=""/>
  </r>
  <r>
    <s v="GST"/>
    <n v="20068"/>
    <s v="03.05.19"/>
    <s v="2019-0442"/>
    <x v="325"/>
    <x v="315"/>
    <m/>
    <m/>
    <n v="1"/>
    <s v="Qty column"/>
    <x v="1"/>
    <s v=""/>
  </r>
  <r>
    <s v="GST"/>
    <n v="20069"/>
    <s v="03.05.19"/>
    <s v="2019-0442"/>
    <x v="584"/>
    <x v="554"/>
    <m/>
    <m/>
    <n v="1"/>
    <s v="Qty column"/>
    <x v="1"/>
    <s v=""/>
  </r>
  <r>
    <s v="GST"/>
    <n v="20070"/>
    <s v="03.05.19"/>
    <s v="2019-0442"/>
    <x v="262"/>
    <x v="248"/>
    <m/>
    <m/>
    <n v="1"/>
    <s v="Qty column"/>
    <x v="1"/>
    <s v=""/>
  </r>
  <r>
    <s v="GST"/>
    <n v="20071"/>
    <s v="03.05.19"/>
    <s v="2019-0442"/>
    <x v="79"/>
    <x v="74"/>
    <m/>
    <m/>
    <n v="1"/>
    <s v="Qty column"/>
    <x v="1"/>
    <s v=""/>
  </r>
  <r>
    <s v="GST"/>
    <n v="20072"/>
    <s v="03.05.19"/>
    <s v="2019-0442"/>
    <x v="14"/>
    <x v="14"/>
    <m/>
    <m/>
    <n v="1"/>
    <s v="Qty column"/>
    <x v="1"/>
    <s v=""/>
  </r>
  <r>
    <s v="GST"/>
    <n v="20073"/>
    <s v="03.05.19"/>
    <s v="2019-0442"/>
    <x v="165"/>
    <x v="161"/>
    <m/>
    <m/>
    <n v="1"/>
    <s v="Qty column"/>
    <x v="1"/>
    <s v=""/>
  </r>
  <r>
    <s v="GST"/>
    <n v="20074"/>
    <s v="03.05.19"/>
    <s v="2019-0442"/>
    <x v="170"/>
    <x v="165"/>
    <m/>
    <m/>
    <n v="1"/>
    <s v="Qty column"/>
    <x v="1"/>
    <s v=""/>
  </r>
  <r>
    <s v="GST"/>
    <n v="20075"/>
    <s v="03.05.19"/>
    <s v="2019-0442"/>
    <x v="565"/>
    <x v="543"/>
    <m/>
    <m/>
    <n v="1"/>
    <s v="Qty column"/>
    <x v="1"/>
    <s v=""/>
  </r>
  <r>
    <s v="GST"/>
    <n v="20076"/>
    <s v="03.05.19"/>
    <s v="2019-0442"/>
    <x v="222"/>
    <x v="165"/>
    <m/>
    <m/>
    <n v="1"/>
    <s v="Qty column"/>
    <x v="1"/>
    <s v=""/>
  </r>
  <r>
    <s v="GST"/>
    <n v="20077"/>
    <s v="03.05.19"/>
    <s v="2019-0442"/>
    <x v="729"/>
    <x v="55"/>
    <m/>
    <m/>
    <n v="1"/>
    <s v="Qty column"/>
    <x v="1"/>
    <s v=""/>
  </r>
  <r>
    <s v="GST"/>
    <n v="20078"/>
    <s v="03.05.19"/>
    <s v="2019-0442"/>
    <x v="103"/>
    <x v="373"/>
    <m/>
    <m/>
    <n v="1"/>
    <s v="Qty column"/>
    <x v="1"/>
    <s v=""/>
  </r>
  <r>
    <s v="GST"/>
    <n v="20079"/>
    <s v="03.05.19"/>
    <s v="2019-0442"/>
    <x v="431"/>
    <x v="418"/>
    <m/>
    <m/>
    <n v="2"/>
    <s v="Qty column"/>
    <x v="1"/>
    <s v=""/>
  </r>
  <r>
    <s v="GST"/>
    <n v="20080"/>
    <s v="03.05.19"/>
    <s v="2019-0442"/>
    <x v="472"/>
    <x v="58"/>
    <m/>
    <m/>
    <n v="1"/>
    <s v="Qty column"/>
    <x v="1"/>
    <s v=""/>
  </r>
  <r>
    <s v="GST"/>
    <n v="20081"/>
    <s v="03.05.19"/>
    <s v="2019-0442"/>
    <x v="473"/>
    <x v="32"/>
    <m/>
    <m/>
    <n v="1"/>
    <s v="Qty column"/>
    <x v="1"/>
    <s v=""/>
  </r>
  <r>
    <s v="GST"/>
    <n v="20082"/>
    <s v="03.05.19"/>
    <s v="2019-0442"/>
    <x v="269"/>
    <x v="254"/>
    <m/>
    <m/>
    <n v="1"/>
    <s v="Qty column"/>
    <x v="1"/>
    <s v=""/>
  </r>
  <r>
    <s v="GST"/>
    <n v="20083"/>
    <s v="03.05.19"/>
    <s v="2019-0442"/>
    <x v="87"/>
    <x v="623"/>
    <m/>
    <m/>
    <n v="1"/>
    <s v="Qty column"/>
    <x v="1"/>
    <s v=""/>
  </r>
  <r>
    <s v="GST"/>
    <n v="20087"/>
    <s v="03.05.19"/>
    <s v="2019-0442"/>
    <x v="444"/>
    <x v="184"/>
    <m/>
    <m/>
    <n v="1"/>
    <s v="Qty column"/>
    <x v="1"/>
    <s v=""/>
  </r>
  <r>
    <s v="GST"/>
    <n v="20088"/>
    <s v="03.05.19"/>
    <s v="2019-0442"/>
    <x v="260"/>
    <x v="246"/>
    <m/>
    <m/>
    <n v="1"/>
    <s v="Qty column"/>
    <x v="1"/>
    <s v=""/>
  </r>
  <r>
    <s v="GST"/>
    <n v="20089"/>
    <s v="03.05.19"/>
    <s v="2019-0442"/>
    <x v="99"/>
    <x v="371"/>
    <m/>
    <m/>
    <n v="1"/>
    <s v="Qty column"/>
    <x v="1"/>
    <s v=""/>
  </r>
  <r>
    <s v="GST"/>
    <n v="20090"/>
    <s v="03.05.19"/>
    <s v="2019-0442"/>
    <x v="151"/>
    <x v="143"/>
    <m/>
    <m/>
    <n v="1"/>
    <s v="Qty column"/>
    <x v="1"/>
    <s v=""/>
  </r>
  <r>
    <s v="GST"/>
    <n v="20091"/>
    <s v="03.05.19"/>
    <s v="2019-0442"/>
    <x v="466"/>
    <x v="475"/>
    <m/>
    <m/>
    <n v="1"/>
    <s v="Qty column"/>
    <x v="1"/>
    <s v=""/>
  </r>
  <r>
    <s v="GST"/>
    <n v="20092"/>
    <s v="03.05.19"/>
    <s v="2019-0442"/>
    <x v="82"/>
    <x v="77"/>
    <m/>
    <m/>
    <n v="1"/>
    <s v="Qty column"/>
    <x v="1"/>
    <s v=""/>
  </r>
  <r>
    <s v="GST"/>
    <n v="20123"/>
    <s v="04.05.19"/>
    <s v="2019-0443"/>
    <x v="2"/>
    <x v="2"/>
    <n v="1"/>
    <n v="5"/>
    <n v="5"/>
    <s v="D x E"/>
    <x v="1"/>
    <s v=""/>
  </r>
  <r>
    <s v="GST"/>
    <n v="20162"/>
    <s v="04.05.19"/>
    <s v="2019-0444"/>
    <x v="38"/>
    <x v="38"/>
    <n v="1"/>
    <n v="5"/>
    <n v="5"/>
    <s v="D x E"/>
    <x v="1"/>
    <s v=""/>
  </r>
  <r>
    <s v="GST"/>
    <n v="20163"/>
    <s v="04.05.19"/>
    <s v="2019-0444"/>
    <x v="39"/>
    <x v="39"/>
    <n v="1"/>
    <n v="5"/>
    <n v="5"/>
    <s v="D x E"/>
    <x v="1"/>
    <s v=""/>
  </r>
  <r>
    <s v="GST"/>
    <n v="20164"/>
    <s v="04.05.19"/>
    <s v="2019-0444"/>
    <x v="68"/>
    <x v="64"/>
    <n v="1"/>
    <n v="5"/>
    <n v="5"/>
    <s v="D x E"/>
    <x v="1"/>
    <s v=""/>
  </r>
  <r>
    <s v="GST"/>
    <n v="20165"/>
    <s v="04.05.19"/>
    <s v="2019-0444"/>
    <x v="70"/>
    <x v="66"/>
    <n v="1"/>
    <n v="5"/>
    <n v="5"/>
    <s v="D x E"/>
    <x v="1"/>
    <s v=""/>
  </r>
  <r>
    <s v="GST"/>
    <n v="20198"/>
    <s v="04.05.19"/>
    <s v="2019-0445"/>
    <x v="88"/>
    <x v="22"/>
    <n v="3"/>
    <n v="50"/>
    <n v="150"/>
    <s v="D x E"/>
    <x v="1"/>
    <s v=""/>
  </r>
  <r>
    <s v="GST"/>
    <n v="20199"/>
    <s v="04.05.19"/>
    <s v="2019-0445"/>
    <x v="89"/>
    <x v="22"/>
    <n v="4"/>
    <n v="50"/>
    <n v="200"/>
    <s v="D x E"/>
    <x v="1"/>
    <s v=""/>
  </r>
  <r>
    <s v="GST"/>
    <n v="20200"/>
    <s v="04.05.19"/>
    <s v="2019-0445"/>
    <x v="90"/>
    <x v="22"/>
    <n v="5"/>
    <n v="50"/>
    <n v="250"/>
    <s v="D x E"/>
    <x v="1"/>
    <s v=""/>
  </r>
  <r>
    <s v="GST"/>
    <n v="20201"/>
    <s v="04.05.19"/>
    <s v="2019-0445"/>
    <x v="310"/>
    <x v="300"/>
    <n v="1"/>
    <n v="100"/>
    <n v="100"/>
    <s v="D x E"/>
    <x v="1"/>
    <s v=""/>
  </r>
  <r>
    <s v="GST"/>
    <n v="20203"/>
    <s v="04.05.19"/>
    <s v="2019-0445"/>
    <x v="715"/>
    <x v="357"/>
    <n v="1"/>
    <n v="4"/>
    <n v="4"/>
    <s v="D x E"/>
    <x v="1"/>
    <s v=""/>
  </r>
  <r>
    <s v="GST"/>
    <n v="20205"/>
    <s v="04.05.19"/>
    <s v="2019-0445"/>
    <x v="231"/>
    <x v="220"/>
    <n v="2"/>
    <n v="25"/>
    <n v="50"/>
    <s v="D x E"/>
    <x v="1"/>
    <s v=""/>
  </r>
  <r>
    <s v="GST"/>
    <n v="20206"/>
    <s v="04.05.19"/>
    <s v="2019-0445"/>
    <x v="45"/>
    <x v="45"/>
    <n v="1"/>
    <n v="25"/>
    <n v="25"/>
    <s v="D x E"/>
    <x v="1"/>
    <s v=""/>
  </r>
  <r>
    <s v="GST"/>
    <n v="20207"/>
    <s v="04.05.19"/>
    <s v="2019-0445"/>
    <x v="46"/>
    <x v="46"/>
    <n v="2"/>
    <n v="20"/>
    <n v="40"/>
    <s v="D x E"/>
    <x v="1"/>
    <s v=""/>
  </r>
  <r>
    <s v="GST"/>
    <n v="20208"/>
    <s v="04.05.19"/>
    <s v="2019-0445"/>
    <x v="153"/>
    <x v="145"/>
    <n v="1"/>
    <n v="20"/>
    <n v="20"/>
    <s v="D x E"/>
    <x v="1"/>
    <s v=""/>
  </r>
  <r>
    <s v="GST"/>
    <n v="20210"/>
    <s v="04.05.19"/>
    <s v="2019-0445"/>
    <x v="84"/>
    <x v="79"/>
    <n v="1"/>
    <m/>
    <n v="100"/>
    <s v="Qty column"/>
    <x v="1"/>
    <s v=""/>
  </r>
  <r>
    <s v="GST"/>
    <n v="20211"/>
    <s v="04.05.19"/>
    <s v="2019-0445"/>
    <x v="400"/>
    <x v="55"/>
    <m/>
    <m/>
    <n v="100"/>
    <s v="Qty column"/>
    <x v="1"/>
    <s v=""/>
  </r>
  <r>
    <s v="GST"/>
    <n v="20212"/>
    <s v="04.05.19"/>
    <s v="2019-0445"/>
    <x v="401"/>
    <x v="391"/>
    <n v="1"/>
    <m/>
    <n v="100"/>
    <s v="Qty column"/>
    <x v="1"/>
    <s v=""/>
  </r>
  <r>
    <s v="GST"/>
    <n v="20213"/>
    <s v="04.05.19"/>
    <s v="2019-0445"/>
    <x v="246"/>
    <x v="235"/>
    <m/>
    <m/>
    <n v="100"/>
    <s v="Qty column"/>
    <x v="1"/>
    <s v=""/>
  </r>
  <r>
    <s v="GST"/>
    <n v="20215"/>
    <s v="04.05.19"/>
    <s v="2019-0445"/>
    <x v="93"/>
    <x v="93"/>
    <n v="1"/>
    <n v="100"/>
    <n v="100"/>
    <s v="D x E"/>
    <x v="1"/>
    <s v=""/>
  </r>
  <r>
    <s v="GST"/>
    <n v="20216"/>
    <s v="04.05.19"/>
    <s v="2019-0445"/>
    <x v="696"/>
    <x v="640"/>
    <n v="1"/>
    <n v="100"/>
    <n v="100"/>
    <s v="D x E"/>
    <x v="1"/>
    <s v=""/>
  </r>
  <r>
    <s v="GST"/>
    <n v="20217"/>
    <s v="04.05.19"/>
    <s v="2019-0445"/>
    <x v="97"/>
    <x v="89"/>
    <n v="1"/>
    <n v="100"/>
    <n v="100"/>
    <s v="D x E"/>
    <x v="1"/>
    <s v=""/>
  </r>
  <r>
    <s v="GST"/>
    <n v="20218"/>
    <s v="04.05.19"/>
    <s v="2019-0445"/>
    <x v="99"/>
    <x v="660"/>
    <n v="1"/>
    <n v="100"/>
    <n v="100"/>
    <s v="D x E"/>
    <x v="1"/>
    <s v=""/>
  </r>
  <r>
    <s v="GST"/>
    <n v="20219"/>
    <s v="04.05.19"/>
    <s v="2019-0445"/>
    <x v="98"/>
    <x v="90"/>
    <n v="1"/>
    <n v="100"/>
    <n v="100"/>
    <s v="D x E"/>
    <x v="1"/>
    <s v=""/>
  </r>
  <r>
    <s v="GST"/>
    <n v="20221"/>
    <s v="04.05.19"/>
    <s v="2019-0445"/>
    <x v="102"/>
    <x v="413"/>
    <n v="1"/>
    <n v="30"/>
    <n v="30"/>
    <s v="D x E"/>
    <x v="1"/>
    <s v=""/>
  </r>
  <r>
    <s v="GST"/>
    <n v="20222"/>
    <s v="04.05.19"/>
    <s v="2019-0445"/>
    <x v="47"/>
    <x v="96"/>
    <n v="1"/>
    <n v="30"/>
    <n v="30"/>
    <s v="D x E"/>
    <x v="1"/>
    <s v=""/>
  </r>
  <r>
    <s v="GST"/>
    <n v="20224"/>
    <s v="04.05.19"/>
    <s v="2019-0445"/>
    <x v="91"/>
    <x v="231"/>
    <n v="1"/>
    <n v="30"/>
    <n v="30"/>
    <s v="D x E"/>
    <x v="1"/>
    <s v=""/>
  </r>
  <r>
    <s v="GST"/>
    <n v="20225"/>
    <s v="04.05.19"/>
    <s v="2019-0445"/>
    <x v="605"/>
    <x v="576"/>
    <n v="1"/>
    <n v="30"/>
    <n v="30"/>
    <s v="D x E"/>
    <x v="1"/>
    <s v=""/>
  </r>
  <r>
    <s v="GST"/>
    <n v="20226"/>
    <s v="04.05.19"/>
    <s v="2019-0445"/>
    <x v="104"/>
    <x v="232"/>
    <n v="1"/>
    <n v="30"/>
    <n v="30"/>
    <s v="D x E"/>
    <x v="1"/>
    <s v=""/>
  </r>
  <r>
    <s v="GST"/>
    <n v="20227"/>
    <s v="04.05.19"/>
    <s v="2019-0445"/>
    <x v="62"/>
    <x v="59"/>
    <n v="1"/>
    <n v="30"/>
    <n v="30"/>
    <s v="D x E"/>
    <x v="1"/>
    <s v=""/>
  </r>
  <r>
    <s v="GST"/>
    <n v="20228"/>
    <s v="04.05.19"/>
    <s v="2019-0445"/>
    <x v="106"/>
    <x v="349"/>
    <n v="1"/>
    <n v="30"/>
    <n v="30"/>
    <s v="D x E"/>
    <x v="1"/>
    <s v=""/>
  </r>
  <r>
    <s v="GST"/>
    <n v="20230"/>
    <s v="04.05.19"/>
    <s v="2019-0445"/>
    <x v="107"/>
    <x v="101"/>
    <n v="2"/>
    <n v="10"/>
    <n v="20"/>
    <s v="D x E"/>
    <x v="1"/>
    <s v=""/>
  </r>
  <r>
    <s v="GST"/>
    <n v="20232"/>
    <s v="04.05.19"/>
    <s v="2019-0445"/>
    <x v="103"/>
    <x v="233"/>
    <n v="2"/>
    <n v="10"/>
    <n v="20"/>
    <s v="D x E"/>
    <x v="1"/>
    <s v=""/>
  </r>
  <r>
    <s v="GST"/>
    <n v="20234"/>
    <s v="04.05.19"/>
    <s v="2019-0445"/>
    <x v="254"/>
    <x v="240"/>
    <n v="1"/>
    <n v="10"/>
    <n v="10"/>
    <s v="D x E"/>
    <x v="1"/>
    <s v=""/>
  </r>
  <r>
    <s v="GST"/>
    <n v="20235"/>
    <s v="04.05.19"/>
    <s v="2019-0445"/>
    <x v="307"/>
    <x v="636"/>
    <n v="1"/>
    <n v="10"/>
    <n v="10"/>
    <s v="D x E"/>
    <x v="1"/>
    <s v=""/>
  </r>
  <r>
    <s v="GST"/>
    <n v="20236"/>
    <s v="04.05.19"/>
    <s v="2019-0445"/>
    <x v="245"/>
    <x v="234"/>
    <n v="2"/>
    <n v="10"/>
    <n v="20"/>
    <s v="D x E"/>
    <x v="1"/>
    <s v=""/>
  </r>
  <r>
    <s v="GST"/>
    <n v="20238"/>
    <s v="04.05.19"/>
    <s v="2019-0445"/>
    <x v="26"/>
    <x v="26"/>
    <n v="2"/>
    <n v="5"/>
    <n v="10"/>
    <s v="D x E"/>
    <x v="1"/>
    <s v=""/>
  </r>
  <r>
    <s v="GST"/>
    <n v="20239"/>
    <s v="04.05.19"/>
    <s v="2019-0445"/>
    <x v="151"/>
    <x v="143"/>
    <n v="2"/>
    <n v="4"/>
    <n v="8"/>
    <s v="D x E"/>
    <x v="1"/>
    <s v=""/>
  </r>
  <r>
    <s v="GST"/>
    <n v="20240"/>
    <s v="04.05.19"/>
    <s v="2019-0445"/>
    <x v="448"/>
    <x v="448"/>
    <n v="3"/>
    <n v="4"/>
    <n v="12"/>
    <s v="D x E"/>
    <x v="1"/>
    <s v=""/>
  </r>
  <r>
    <s v="GST"/>
    <n v="20241"/>
    <s v="04.05.19"/>
    <s v="2019-0445"/>
    <x v="22"/>
    <x v="319"/>
    <n v="1"/>
    <n v="6"/>
    <n v="6"/>
    <s v="D x E"/>
    <x v="1"/>
    <s v=""/>
  </r>
  <r>
    <s v="GST"/>
    <n v="20242"/>
    <s v="04.05.19"/>
    <s v="2019-0445"/>
    <x v="82"/>
    <x v="77"/>
    <n v="2"/>
    <n v="4"/>
    <n v="8"/>
    <s v="D x E"/>
    <x v="1"/>
    <s v=""/>
  </r>
  <r>
    <s v="GST"/>
    <n v="20244"/>
    <s v="04.05.19"/>
    <s v="2019-0445"/>
    <x v="0"/>
    <x v="0"/>
    <n v="1"/>
    <n v="5"/>
    <n v="5"/>
    <s v="D x E"/>
    <x v="1"/>
    <s v=""/>
  </r>
  <r>
    <s v="GST"/>
    <n v="20245"/>
    <s v="04.05.19"/>
    <s v="2019-0445"/>
    <x v="2"/>
    <x v="2"/>
    <n v="2"/>
    <n v="5"/>
    <n v="10"/>
    <s v="D x E"/>
    <x v="1"/>
    <s v=""/>
  </r>
  <r>
    <s v="GST"/>
    <n v="20246"/>
    <s v="04.05.19"/>
    <s v="2019-0445"/>
    <x v="229"/>
    <x v="219"/>
    <n v="1"/>
    <n v="5"/>
    <n v="5"/>
    <s v="D x E"/>
    <x v="1"/>
    <s v=""/>
  </r>
  <r>
    <s v="GST"/>
    <n v="20247"/>
    <s v="04.05.19"/>
    <s v="2019-0445"/>
    <x v="48"/>
    <x v="48"/>
    <n v="1"/>
    <n v="5"/>
    <n v="5"/>
    <s v="D x E"/>
    <x v="1"/>
    <s v=""/>
  </r>
  <r>
    <s v="GST"/>
    <n v="20248"/>
    <s v="04.05.19"/>
    <s v="2019-0445"/>
    <x v="238"/>
    <x v="227"/>
    <n v="1"/>
    <n v="5"/>
    <n v="5"/>
    <s v="D x E"/>
    <x v="1"/>
    <s v=""/>
  </r>
  <r>
    <s v="GST"/>
    <n v="20249"/>
    <s v="04.05.19"/>
    <s v="2019-0445"/>
    <x v="328"/>
    <x v="55"/>
    <n v="2"/>
    <n v="10"/>
    <n v="20"/>
    <s v="D x E"/>
    <x v="1"/>
    <s v=""/>
  </r>
  <r>
    <s v="GST"/>
    <n v="20250"/>
    <s v="04.05.19"/>
    <s v="2019-0445"/>
    <x v="730"/>
    <x v="55"/>
    <n v="1"/>
    <n v="10"/>
    <n v="10"/>
    <s v="D x E"/>
    <x v="1"/>
    <s v=""/>
  </r>
  <r>
    <s v="GST"/>
    <n v="20251"/>
    <s v="04.05.19"/>
    <s v="2019-0445"/>
    <x v="129"/>
    <x v="55"/>
    <n v="2"/>
    <n v="5"/>
    <n v="10"/>
    <s v="D x E"/>
    <x v="1"/>
    <s v=""/>
  </r>
  <r>
    <s v="GST"/>
    <n v="20253"/>
    <s v="04.05.19"/>
    <s v="2019-0445"/>
    <x v="731"/>
    <x v="55"/>
    <m/>
    <m/>
    <n v="500"/>
    <s v="Qty column"/>
    <x v="1"/>
    <s v=""/>
  </r>
  <r>
    <s v="GST"/>
    <n v="20255"/>
    <s v="04.05.19"/>
    <s v="2019-0445"/>
    <x v="142"/>
    <x v="136"/>
    <n v="1"/>
    <n v="4"/>
    <n v="4"/>
    <s v="D x E"/>
    <x v="1"/>
    <s v=""/>
  </r>
  <r>
    <s v="GST"/>
    <n v="20290"/>
    <s v="04.05.19"/>
    <s v="2019-0446"/>
    <x v="79"/>
    <x v="74"/>
    <n v="5"/>
    <n v="5"/>
    <n v="25"/>
    <s v="D x E"/>
    <x v="1"/>
    <s v=""/>
  </r>
  <r>
    <s v="GST"/>
    <n v="20292"/>
    <s v="04.05.19"/>
    <s v="2019-0446"/>
    <x v="25"/>
    <x v="25"/>
    <n v="1"/>
    <n v="4"/>
    <n v="4"/>
    <s v="D x E"/>
    <x v="1"/>
    <s v=""/>
  </r>
  <r>
    <s v="GST"/>
    <n v="20294"/>
    <s v="04.05.19"/>
    <s v="2019-0446"/>
    <x v="142"/>
    <x v="136"/>
    <m/>
    <m/>
    <n v="1"/>
    <s v="Qty column"/>
    <x v="1"/>
    <s v=""/>
  </r>
  <r>
    <s v="GST"/>
    <n v="20332"/>
    <s v="04.05.19"/>
    <s v="2019-0447"/>
    <x v="16"/>
    <x v="16"/>
    <m/>
    <m/>
    <n v="1"/>
    <s v="Qty column"/>
    <x v="0"/>
    <s v="CHALLAN!row 20336 'CANCEL'"/>
  </r>
  <r>
    <s v="GST"/>
    <n v="20333"/>
    <s v="04.05.19"/>
    <s v="2019-0447"/>
    <x v="183"/>
    <x v="28"/>
    <m/>
    <m/>
    <n v="1"/>
    <s v="Qty column"/>
    <x v="0"/>
    <s v="CHALLAN!row 20336 'CANCEL'"/>
  </r>
  <r>
    <s v="GST"/>
    <n v="20334"/>
    <s v="04.05.19"/>
    <s v="2019-0447"/>
    <x v="187"/>
    <x v="181"/>
    <m/>
    <m/>
    <n v="1"/>
    <s v="Qty column"/>
    <x v="0"/>
    <s v="CHALLAN!row 20336 'CANCEL'"/>
  </r>
  <r>
    <s v="GST"/>
    <n v="20335"/>
    <s v="04.05.19"/>
    <s v="2019-0447"/>
    <x v="25"/>
    <x v="25"/>
    <m/>
    <m/>
    <n v="1"/>
    <s v="Qty column"/>
    <x v="0"/>
    <s v="CHALLAN!row 20336 'CANCEL'"/>
  </r>
  <r>
    <s v="GST"/>
    <n v="20366"/>
    <s v="06.05.19"/>
    <s v="2019-0448"/>
    <x v="608"/>
    <x v="578"/>
    <n v="1"/>
    <n v="5"/>
    <n v="5"/>
    <s v="D x E"/>
    <x v="1"/>
    <s v=""/>
  </r>
  <r>
    <s v="GST"/>
    <n v="20367"/>
    <s v="06.05.19"/>
    <s v="2019-0448"/>
    <x v="11"/>
    <x v="11"/>
    <n v="1"/>
    <n v="5"/>
    <n v="5"/>
    <s v="D x E"/>
    <x v="1"/>
    <s v=""/>
  </r>
  <r>
    <s v="GST"/>
    <n v="20368"/>
    <s v="06.05.19"/>
    <s v="2019-0448"/>
    <x v="38"/>
    <x v="38"/>
    <n v="1"/>
    <n v="5"/>
    <n v="5"/>
    <s v="D x E"/>
    <x v="1"/>
    <s v=""/>
  </r>
  <r>
    <s v="GST"/>
    <n v="20369"/>
    <s v="06.05.19"/>
    <s v="2019-0448"/>
    <x v="2"/>
    <x v="2"/>
    <n v="1"/>
    <n v="5"/>
    <n v="5"/>
    <s v="D x E"/>
    <x v="1"/>
    <s v=""/>
  </r>
  <r>
    <s v="GST"/>
    <n v="20370"/>
    <s v="06.05.19"/>
    <s v="2019-0448"/>
    <x v="47"/>
    <x v="47"/>
    <n v="3"/>
    <n v="5"/>
    <n v="15"/>
    <s v="D x E"/>
    <x v="1"/>
    <s v=""/>
  </r>
  <r>
    <s v="GST"/>
    <n v="20371"/>
    <s v="06.05.19"/>
    <s v="2019-0448"/>
    <x v="314"/>
    <x v="304"/>
    <n v="1"/>
    <n v="5"/>
    <n v="5"/>
    <s v="D x E"/>
    <x v="1"/>
    <s v=""/>
  </r>
  <r>
    <s v="GST"/>
    <n v="20372"/>
    <s v="06.05.19"/>
    <s v="2019-0448"/>
    <x v="70"/>
    <x v="66"/>
    <n v="2"/>
    <n v="5"/>
    <n v="10"/>
    <s v="D x E"/>
    <x v="1"/>
    <s v=""/>
  </r>
  <r>
    <s v="GST"/>
    <n v="20373"/>
    <s v="06.05.19"/>
    <s v="2019-0448"/>
    <x v="168"/>
    <x v="164"/>
    <n v="1"/>
    <n v="5"/>
    <n v="5"/>
    <s v="D x E"/>
    <x v="1"/>
    <s v=""/>
  </r>
  <r>
    <s v="GST"/>
    <n v="20374"/>
    <s v="06.05.19"/>
    <s v="2019-0448"/>
    <x v="42"/>
    <x v="42"/>
    <n v="1"/>
    <n v="5"/>
    <n v="5"/>
    <s v="D x E"/>
    <x v="1"/>
    <s v=""/>
  </r>
  <r>
    <s v="GST"/>
    <n v="20375"/>
    <s v="06.05.19"/>
    <s v="2019-0448"/>
    <x v="368"/>
    <x v="358"/>
    <n v="1"/>
    <n v="5"/>
    <n v="5"/>
    <s v="D x E"/>
    <x v="1"/>
    <s v=""/>
  </r>
  <r>
    <s v="GST"/>
    <n v="20376"/>
    <s v="06.05.19"/>
    <s v="2019-0448"/>
    <x v="76"/>
    <x v="71"/>
    <n v="1"/>
    <n v="5"/>
    <n v="5"/>
    <s v="D x E"/>
    <x v="1"/>
    <s v=""/>
  </r>
  <r>
    <s v="GST"/>
    <n v="20377"/>
    <s v="06.05.19"/>
    <s v="2019-0448"/>
    <x v="41"/>
    <x v="41"/>
    <n v="1"/>
    <n v="5"/>
    <n v="5"/>
    <s v="D x E"/>
    <x v="1"/>
    <s v=""/>
  </r>
  <r>
    <s v="GST"/>
    <n v="20378"/>
    <s v="06.05.19"/>
    <s v="2019-0448"/>
    <x v="391"/>
    <x v="258"/>
    <n v="1"/>
    <n v="5"/>
    <n v="5"/>
    <s v="D x E"/>
    <x v="1"/>
    <s v=""/>
  </r>
  <r>
    <s v="GST"/>
    <n v="20379"/>
    <s v="06.05.19"/>
    <s v="2019-0448"/>
    <x v="110"/>
    <x v="104"/>
    <n v="2"/>
    <n v="5"/>
    <n v="10"/>
    <s v="D x E"/>
    <x v="1"/>
    <s v=""/>
  </r>
  <r>
    <s v="GST"/>
    <n v="20380"/>
    <s v="06.05.19"/>
    <s v="2019-0448"/>
    <x v="79"/>
    <x v="74"/>
    <n v="2"/>
    <n v="5"/>
    <n v="10"/>
    <s v="D x E"/>
    <x v="1"/>
    <s v=""/>
  </r>
  <r>
    <s v="GST"/>
    <n v="20381"/>
    <s v="06.05.19"/>
    <s v="2019-0448"/>
    <x v="282"/>
    <x v="264"/>
    <n v="1"/>
    <n v="5"/>
    <n v="5"/>
    <s v="D x E"/>
    <x v="1"/>
    <s v=""/>
  </r>
  <r>
    <s v="GST"/>
    <n v="20383"/>
    <s v="06.05.19"/>
    <s v="2019-0448"/>
    <x v="142"/>
    <x v="136"/>
    <n v="1"/>
    <n v="1"/>
    <n v="1"/>
    <s v="D x E"/>
    <x v="1"/>
    <s v=""/>
  </r>
  <r>
    <s v="GST"/>
    <n v="20385"/>
    <s v="06.05.19"/>
    <s v="2019-0448"/>
    <x v="32"/>
    <x v="32"/>
    <n v="2"/>
    <n v="4"/>
    <n v="8"/>
    <s v="D x E"/>
    <x v="1"/>
    <s v=""/>
  </r>
  <r>
    <s v="GST"/>
    <n v="20417"/>
    <s v="06.05.19"/>
    <s v="2019-0449"/>
    <x v="112"/>
    <x v="106"/>
    <n v="1"/>
    <n v="5"/>
    <n v="5"/>
    <s v="D x E"/>
    <x v="1"/>
    <s v=""/>
  </r>
  <r>
    <s v="GST"/>
    <n v="20418"/>
    <s v="06.05.19"/>
    <s v="2019-0449"/>
    <x v="15"/>
    <x v="15"/>
    <n v="1"/>
    <n v="5"/>
    <n v="5"/>
    <s v="D x E"/>
    <x v="1"/>
    <s v=""/>
  </r>
  <r>
    <s v="GST"/>
    <n v="20419"/>
    <s v="06.05.19"/>
    <s v="2019-0449"/>
    <x v="11"/>
    <x v="11"/>
    <n v="1"/>
    <n v="5"/>
    <n v="5"/>
    <s v="D x E"/>
    <x v="1"/>
    <s v=""/>
  </r>
  <r>
    <s v="GST"/>
    <n v="20420"/>
    <s v="06.05.19"/>
    <s v="2019-0449"/>
    <x v="327"/>
    <x v="317"/>
    <n v="1"/>
    <n v="5"/>
    <n v="5"/>
    <s v="D x E"/>
    <x v="1"/>
    <s v=""/>
  </r>
  <r>
    <s v="GST"/>
    <n v="20422"/>
    <s v="06.05.19"/>
    <s v="2019-0449"/>
    <x v="16"/>
    <x v="16"/>
    <n v="2"/>
    <n v="4"/>
    <n v="8"/>
    <s v="D x E"/>
    <x v="1"/>
    <s v=""/>
  </r>
  <r>
    <s v="GST"/>
    <n v="20423"/>
    <s v="06.05.19"/>
    <s v="2019-0449"/>
    <x v="17"/>
    <x v="17"/>
    <n v="2"/>
    <n v="4"/>
    <n v="8"/>
    <s v="D x E"/>
    <x v="1"/>
    <s v=""/>
  </r>
  <r>
    <s v="GST"/>
    <n v="20424"/>
    <s v="06.05.19"/>
    <s v="2019-0449"/>
    <x v="18"/>
    <x v="18"/>
    <n v="1"/>
    <n v="4"/>
    <n v="4"/>
    <s v="D x E"/>
    <x v="1"/>
    <s v=""/>
  </r>
  <r>
    <s v="GST"/>
    <n v="20425"/>
    <s v="06.05.19"/>
    <s v="2019-0449"/>
    <x v="198"/>
    <x v="190"/>
    <n v="1"/>
    <n v="4"/>
    <n v="4"/>
    <s v="D x E"/>
    <x v="1"/>
    <s v=""/>
  </r>
  <r>
    <s v="GST"/>
    <n v="20426"/>
    <s v="06.05.19"/>
    <s v="2019-0449"/>
    <x v="23"/>
    <x v="23"/>
    <n v="1"/>
    <n v="4"/>
    <n v="4"/>
    <s v="D x E"/>
    <x v="1"/>
    <s v=""/>
  </r>
  <r>
    <s v="GST"/>
    <n v="20427"/>
    <s v="06.05.19"/>
    <s v="2019-0449"/>
    <x v="19"/>
    <x v="19"/>
    <n v="2"/>
    <n v="4"/>
    <n v="8"/>
    <s v="D x E"/>
    <x v="1"/>
    <s v=""/>
  </r>
  <r>
    <s v="GST"/>
    <n v="20428"/>
    <s v="06.05.19"/>
    <s v="2019-0449"/>
    <x v="32"/>
    <x v="32"/>
    <n v="1"/>
    <n v="4"/>
    <n v="4"/>
    <s v="D x E"/>
    <x v="1"/>
    <s v=""/>
  </r>
  <r>
    <s v="GST"/>
    <n v="20429"/>
    <s v="06.05.19"/>
    <s v="2019-0449"/>
    <x v="28"/>
    <x v="28"/>
    <n v="1"/>
    <n v="4"/>
    <n v="4"/>
    <s v="D x E"/>
    <x v="1"/>
    <s v=""/>
  </r>
  <r>
    <s v="GST"/>
    <n v="20430"/>
    <s v="06.05.19"/>
    <s v="2019-0449"/>
    <x v="60"/>
    <x v="57"/>
    <n v="1"/>
    <n v="4"/>
    <n v="4"/>
    <s v="D x E"/>
    <x v="1"/>
    <s v=""/>
  </r>
  <r>
    <s v="GST"/>
    <n v="20431"/>
    <s v="06.05.19"/>
    <s v="2019-0449"/>
    <x v="187"/>
    <x v="181"/>
    <n v="1"/>
    <n v="4"/>
    <n v="4"/>
    <s v="D x E"/>
    <x v="1"/>
    <s v=""/>
  </r>
  <r>
    <s v="GST"/>
    <n v="20432"/>
    <s v="06.05.19"/>
    <s v="2019-0449"/>
    <x v="155"/>
    <x v="295"/>
    <n v="1"/>
    <n v="4"/>
    <n v="4"/>
    <s v="D x E"/>
    <x v="1"/>
    <s v=""/>
  </r>
  <r>
    <s v="GST"/>
    <n v="20433"/>
    <s v="06.05.19"/>
    <s v="2019-0449"/>
    <x v="41"/>
    <x v="192"/>
    <n v="1"/>
    <n v="4"/>
    <n v="4"/>
    <s v="D x E"/>
    <x v="1"/>
    <s v=""/>
  </r>
  <r>
    <s v="GST"/>
    <n v="20434"/>
    <s v="06.05.19"/>
    <s v="2019-0449"/>
    <x v="20"/>
    <x v="20"/>
    <n v="1"/>
    <n v="4"/>
    <n v="4"/>
    <s v="D x E"/>
    <x v="1"/>
    <s v=""/>
  </r>
  <r>
    <s v="GST"/>
    <n v="20435"/>
    <s v="06.05.19"/>
    <s v="2019-0449"/>
    <x v="21"/>
    <x v="21"/>
    <n v="1"/>
    <n v="4"/>
    <n v="4"/>
    <s v="D x E"/>
    <x v="1"/>
    <s v=""/>
  </r>
  <r>
    <s v="GST"/>
    <n v="20437"/>
    <s v="06.05.19"/>
    <s v="2019-0449"/>
    <x v="339"/>
    <x v="325"/>
    <n v="5"/>
    <n v="20"/>
    <n v="100"/>
    <s v="D x E"/>
    <x v="1"/>
    <s v=""/>
  </r>
  <r>
    <s v="GST"/>
    <n v="20439"/>
    <s v="06.05.19"/>
    <s v="2019-0449"/>
    <x v="142"/>
    <x v="136"/>
    <n v="1"/>
    <n v="1"/>
    <n v="1"/>
    <s v="D x E"/>
    <x v="1"/>
    <s v=""/>
  </r>
  <r>
    <s v="GST"/>
    <n v="20468"/>
    <s v="06.05.19"/>
    <s v="2019-0450"/>
    <x v="681"/>
    <x v="344"/>
    <n v="5"/>
    <n v="4"/>
    <n v="20"/>
    <s v="D x E"/>
    <x v="1"/>
    <s v=""/>
  </r>
  <r>
    <s v="GST"/>
    <n v="20507"/>
    <s v="06.05.19"/>
    <s v="2019-0451"/>
    <x v="49"/>
    <x v="363"/>
    <m/>
    <m/>
    <n v="2"/>
    <s v="Qty column"/>
    <x v="0"/>
    <s v="CHALLAN!row 20556 'CANCEL'"/>
  </r>
  <r>
    <s v="GST"/>
    <n v="20508"/>
    <s v="06.05.19"/>
    <s v="2019-0451"/>
    <x v="65"/>
    <x v="61"/>
    <m/>
    <m/>
    <n v="2"/>
    <s v="Qty column"/>
    <x v="0"/>
    <s v="CHALLAN!row 20556 'CANCEL'"/>
  </r>
  <r>
    <s v="GST"/>
    <n v="20509"/>
    <s v="06.05.19"/>
    <s v="2019-0451"/>
    <x v="0"/>
    <x v="0"/>
    <m/>
    <m/>
    <n v="2"/>
    <s v="Qty column"/>
    <x v="0"/>
    <s v="CHALLAN!row 20556 'CANCEL'"/>
  </r>
  <r>
    <s v="GST"/>
    <n v="20510"/>
    <s v="06.05.19"/>
    <s v="2019-0451"/>
    <x v="33"/>
    <x v="33"/>
    <m/>
    <m/>
    <n v="2"/>
    <s v="Qty column"/>
    <x v="0"/>
    <s v="CHALLAN!row 20556 'CANCEL'"/>
  </r>
  <r>
    <s v="GST"/>
    <n v="20511"/>
    <s v="06.05.19"/>
    <s v="2019-0451"/>
    <x v="588"/>
    <x v="359"/>
    <m/>
    <m/>
    <n v="3"/>
    <s v="Qty column"/>
    <x v="0"/>
    <s v="CHALLAN!row 20556 'CANCEL'"/>
  </r>
  <r>
    <s v="GST"/>
    <n v="20512"/>
    <s v="06.05.19"/>
    <s v="2019-0451"/>
    <x v="38"/>
    <x v="38"/>
    <n v="1"/>
    <n v="5"/>
    <n v="5"/>
    <s v="D x E"/>
    <x v="0"/>
    <s v="CHALLAN!row 20556 'CANCEL'"/>
  </r>
  <r>
    <s v="GST"/>
    <n v="20513"/>
    <s v="06.05.19"/>
    <s v="2019-0451"/>
    <x v="1"/>
    <x v="1"/>
    <m/>
    <m/>
    <n v="2"/>
    <s v="Qty column"/>
    <x v="0"/>
    <s v="CHALLAN!row 20556 'CANCEL'"/>
  </r>
  <r>
    <s v="GST"/>
    <n v="20514"/>
    <s v="06.05.19"/>
    <s v="2019-0451"/>
    <x v="164"/>
    <x v="160"/>
    <m/>
    <m/>
    <n v="2"/>
    <s v="Qty column"/>
    <x v="0"/>
    <s v="CHALLAN!row 20556 'CANCEL'"/>
  </r>
  <r>
    <s v="GST"/>
    <n v="20515"/>
    <s v="06.05.19"/>
    <s v="2019-0451"/>
    <x v="2"/>
    <x v="2"/>
    <m/>
    <m/>
    <n v="2"/>
    <s v="Qty column"/>
    <x v="0"/>
    <s v="CHALLAN!row 20556 'CANCEL'"/>
  </r>
  <r>
    <s v="GST"/>
    <n v="20516"/>
    <s v="06.05.19"/>
    <s v="2019-0451"/>
    <x v="47"/>
    <x v="47"/>
    <m/>
    <m/>
    <n v="2"/>
    <s v="Qty column"/>
    <x v="0"/>
    <s v="CHALLAN!row 20556 'CANCEL'"/>
  </r>
  <r>
    <s v="GST"/>
    <n v="20517"/>
    <s v="06.05.19"/>
    <s v="2019-0451"/>
    <x v="69"/>
    <x v="65"/>
    <m/>
    <m/>
    <n v="2"/>
    <s v="Qty column"/>
    <x v="0"/>
    <s v="CHALLAN!row 20556 'CANCEL'"/>
  </r>
  <r>
    <s v="GST"/>
    <n v="20518"/>
    <s v="06.05.19"/>
    <s v="2019-0451"/>
    <x v="314"/>
    <x v="304"/>
    <m/>
    <m/>
    <n v="1"/>
    <s v="Qty column"/>
    <x v="0"/>
    <s v="CHALLAN!row 20556 'CANCEL'"/>
  </r>
  <r>
    <s v="GST"/>
    <n v="20519"/>
    <s v="06.05.19"/>
    <s v="2019-0451"/>
    <x v="445"/>
    <x v="443"/>
    <m/>
    <m/>
    <n v="2"/>
    <s v="Qty column"/>
    <x v="0"/>
    <s v="CHALLAN!row 20556 'CANCEL'"/>
  </r>
  <r>
    <s v="GST"/>
    <n v="20520"/>
    <s v="06.05.19"/>
    <s v="2019-0451"/>
    <x v="664"/>
    <x v="5"/>
    <n v="1"/>
    <n v="5"/>
    <n v="5"/>
    <s v="D x E"/>
    <x v="0"/>
    <s v="CHALLAN!row 20556 'CANCEL'"/>
  </r>
  <r>
    <s v="GST"/>
    <n v="20521"/>
    <s v="06.05.19"/>
    <s v="2019-0451"/>
    <x v="713"/>
    <x v="316"/>
    <m/>
    <m/>
    <n v="2"/>
    <s v="Qty column"/>
    <x v="0"/>
    <s v="CHALLAN!row 20556 'CANCEL'"/>
  </r>
  <r>
    <s v="GST"/>
    <n v="20522"/>
    <s v="06.05.19"/>
    <s v="2019-0451"/>
    <x v="70"/>
    <x v="66"/>
    <m/>
    <m/>
    <n v="3"/>
    <s v="Qty column"/>
    <x v="0"/>
    <s v="CHALLAN!row 20556 'CANCEL'"/>
  </r>
  <r>
    <s v="GST"/>
    <n v="20523"/>
    <s v="06.05.19"/>
    <s v="2019-0451"/>
    <x v="71"/>
    <x v="34"/>
    <m/>
    <m/>
    <n v="3"/>
    <s v="Qty column"/>
    <x v="0"/>
    <s v="CHALLAN!row 20556 'CANCEL'"/>
  </r>
  <r>
    <s v="GST"/>
    <n v="20524"/>
    <s v="06.05.19"/>
    <s v="2019-0451"/>
    <x v="503"/>
    <x v="500"/>
    <m/>
    <m/>
    <n v="4"/>
    <s v="Qty column"/>
    <x v="0"/>
    <s v="CHALLAN!row 20556 'CANCEL'"/>
  </r>
  <r>
    <s v="GST"/>
    <n v="20525"/>
    <s v="06.05.19"/>
    <s v="2019-0451"/>
    <x v="168"/>
    <x v="164"/>
    <m/>
    <m/>
    <n v="2"/>
    <s v="Qty column"/>
    <x v="0"/>
    <s v="CHALLAN!row 20556 'CANCEL'"/>
  </r>
  <r>
    <s v="GST"/>
    <n v="20526"/>
    <s v="06.05.19"/>
    <s v="2019-0451"/>
    <x v="85"/>
    <x v="80"/>
    <m/>
    <m/>
    <n v="1"/>
    <s v="Qty column"/>
    <x v="0"/>
    <s v="CHALLAN!row 20556 'CANCEL'"/>
  </r>
  <r>
    <s v="GST"/>
    <n v="20527"/>
    <s v="06.05.19"/>
    <s v="2019-0451"/>
    <x v="117"/>
    <x v="112"/>
    <m/>
    <m/>
    <n v="2"/>
    <s v="Qty column"/>
    <x v="0"/>
    <s v="CHALLAN!row 20556 'CANCEL'"/>
  </r>
  <r>
    <s v="GST"/>
    <n v="20528"/>
    <s v="06.05.19"/>
    <s v="2019-0451"/>
    <x v="418"/>
    <x v="405"/>
    <m/>
    <m/>
    <n v="1"/>
    <s v="Qty column"/>
    <x v="0"/>
    <s v="CHALLAN!row 20556 'CANCEL'"/>
  </r>
  <r>
    <s v="GST"/>
    <n v="20529"/>
    <s v="06.05.19"/>
    <s v="2019-0451"/>
    <x v="732"/>
    <x v="543"/>
    <n v="1"/>
    <n v="5"/>
    <n v="5"/>
    <s v="D x E"/>
    <x v="0"/>
    <s v="CHALLAN!row 20556 'CANCEL'"/>
  </r>
  <r>
    <s v="GST"/>
    <n v="20530"/>
    <s v="06.05.19"/>
    <s v="2019-0451"/>
    <x v="48"/>
    <x v="48"/>
    <m/>
    <m/>
    <n v="1"/>
    <s v="Qty column"/>
    <x v="0"/>
    <s v="CHALLAN!row 20556 'CANCEL'"/>
  </r>
  <r>
    <s v="GST"/>
    <n v="20531"/>
    <s v="06.05.19"/>
    <s v="2019-0451"/>
    <x v="450"/>
    <x v="450"/>
    <m/>
    <m/>
    <n v="1"/>
    <s v="Qty column"/>
    <x v="0"/>
    <s v="CHALLAN!row 20556 'CANCEL'"/>
  </r>
  <r>
    <s v="GST"/>
    <n v="20532"/>
    <s v="06.05.19"/>
    <s v="2019-0451"/>
    <x v="316"/>
    <x v="306"/>
    <m/>
    <m/>
    <n v="2"/>
    <s v="Qty column"/>
    <x v="0"/>
    <s v="CHALLAN!row 20556 'CANCEL'"/>
  </r>
  <r>
    <s v="GST"/>
    <n v="20533"/>
    <s v="06.05.19"/>
    <s v="2019-0451"/>
    <x v="234"/>
    <x v="263"/>
    <m/>
    <m/>
    <n v="2"/>
    <s v="Qty column"/>
    <x v="0"/>
    <s v="CHALLAN!row 20556 'CANCEL'"/>
  </r>
  <r>
    <s v="GST"/>
    <n v="20534"/>
    <s v="06.05.19"/>
    <s v="2019-0451"/>
    <x v="157"/>
    <x v="558"/>
    <m/>
    <m/>
    <n v="2"/>
    <s v="Qty column"/>
    <x v="0"/>
    <s v="CHALLAN!row 20556 'CANCEL'"/>
  </r>
  <r>
    <s v="GST"/>
    <n v="20535"/>
    <s v="06.05.19"/>
    <s v="2019-0451"/>
    <x v="395"/>
    <x v="384"/>
    <m/>
    <m/>
    <n v="2"/>
    <s v="Qty column"/>
    <x v="0"/>
    <s v="CHALLAN!row 20556 'CANCEL'"/>
  </r>
  <r>
    <s v="GST"/>
    <n v="20536"/>
    <s v="06.05.19"/>
    <s v="2019-0451"/>
    <x v="110"/>
    <x v="104"/>
    <n v="1"/>
    <n v="5"/>
    <n v="5"/>
    <s v="D x E"/>
    <x v="0"/>
    <s v="CHALLAN!row 20556 'CANCEL'"/>
  </r>
  <r>
    <s v="GST"/>
    <n v="20537"/>
    <s v="06.05.19"/>
    <s v="2019-0451"/>
    <x v="328"/>
    <x v="55"/>
    <n v="1"/>
    <n v="10"/>
    <n v="10"/>
    <s v="D x E"/>
    <x v="0"/>
    <s v="CHALLAN!row 20556 'CANCEL'"/>
  </r>
  <r>
    <s v="GST"/>
    <n v="20539"/>
    <s v="06.05.19"/>
    <s v="2019-0451"/>
    <x v="17"/>
    <x v="17"/>
    <n v="1"/>
    <n v="4"/>
    <n v="4"/>
    <s v="D x E"/>
    <x v="0"/>
    <s v="CHALLAN!row 20556 'CANCEL'"/>
  </r>
  <r>
    <s v="GST"/>
    <n v="20540"/>
    <s v="06.05.19"/>
    <s v="2019-0451"/>
    <x v="18"/>
    <x v="18"/>
    <n v="1"/>
    <n v="4"/>
    <n v="4"/>
    <s v="D x E"/>
    <x v="0"/>
    <s v="CHALLAN!row 20556 'CANCEL'"/>
  </r>
  <r>
    <s v="GST"/>
    <n v="20541"/>
    <s v="06.05.19"/>
    <s v="2019-0451"/>
    <x v="61"/>
    <x v="58"/>
    <n v="1"/>
    <n v="4"/>
    <n v="4"/>
    <s v="D x E"/>
    <x v="0"/>
    <s v="CHALLAN!row 20556 'CANCEL'"/>
  </r>
  <r>
    <s v="GST"/>
    <n v="20542"/>
    <s v="06.05.19"/>
    <s v="2019-0451"/>
    <x v="60"/>
    <x v="57"/>
    <m/>
    <m/>
    <n v="2"/>
    <s v="Qty column"/>
    <x v="0"/>
    <s v="CHALLAN!row 20556 'CANCEL'"/>
  </r>
  <r>
    <s v="GST"/>
    <n v="20543"/>
    <s v="06.05.19"/>
    <s v="2019-0451"/>
    <x v="22"/>
    <x v="319"/>
    <m/>
    <m/>
    <n v="1"/>
    <s v="Qty column"/>
    <x v="0"/>
    <s v="CHALLAN!row 20556 'CANCEL'"/>
  </r>
  <r>
    <s v="GST"/>
    <n v="20544"/>
    <s v="06.05.19"/>
    <s v="2019-0451"/>
    <x v="733"/>
    <x v="661"/>
    <m/>
    <m/>
    <n v="2"/>
    <s v="Qty column"/>
    <x v="0"/>
    <s v="CHALLAN!row 20556 'CANCEL'"/>
  </r>
  <r>
    <s v="GST"/>
    <n v="20545"/>
    <s v="06.05.19"/>
    <s v="2019-0451"/>
    <x v="20"/>
    <x v="20"/>
    <n v="1"/>
    <n v="4"/>
    <n v="4"/>
    <s v="D x E"/>
    <x v="0"/>
    <s v="CHALLAN!row 20556 'CANCEL'"/>
  </r>
  <r>
    <s v="GST"/>
    <n v="20546"/>
    <s v="06.05.19"/>
    <s v="2019-0451"/>
    <x v="21"/>
    <x v="21"/>
    <m/>
    <m/>
    <n v="2"/>
    <s v="Qty column"/>
    <x v="0"/>
    <s v="CHALLAN!row 20556 'CANCEL'"/>
  </r>
  <r>
    <s v="GST"/>
    <n v="20547"/>
    <s v="06.05.19"/>
    <s v="2019-0451"/>
    <x v="261"/>
    <x v="247"/>
    <m/>
    <m/>
    <n v="1"/>
    <s v="Qty column"/>
    <x v="0"/>
    <s v="CHALLAN!row 20556 'CANCEL'"/>
  </r>
  <r>
    <s v="GST"/>
    <n v="20548"/>
    <s v="06.05.19"/>
    <s v="2019-0451"/>
    <x v="223"/>
    <x v="213"/>
    <m/>
    <m/>
    <n v="2"/>
    <s v="Qty column"/>
    <x v="0"/>
    <s v="CHALLAN!row 20556 'CANCEL'"/>
  </r>
  <r>
    <s v="GST"/>
    <n v="20550"/>
    <s v="06.05.19"/>
    <s v="2019-0451"/>
    <x v="142"/>
    <x v="136"/>
    <m/>
    <m/>
    <n v="1"/>
    <s v="Qty column"/>
    <x v="0"/>
    <s v="CHALLAN!row 20556 'CANCEL'"/>
  </r>
  <r>
    <s v="GST"/>
    <n v="20582"/>
    <s v="06.05.19"/>
    <s v="2019-0452"/>
    <x v="172"/>
    <x v="615"/>
    <m/>
    <n v="1"/>
    <n v="1"/>
    <s v="Qty column"/>
    <x v="0"/>
    <s v="CHALLAN!row 20641 'CANCEL'"/>
  </r>
  <r>
    <s v="GST"/>
    <n v="20583"/>
    <s v="06.05.19"/>
    <s v="2019-0452"/>
    <x v="399"/>
    <x v="88"/>
    <m/>
    <n v="1"/>
    <n v="1"/>
    <s v="Qty column"/>
    <x v="0"/>
    <s v="CHALLAN!row 20641 'CANCEL'"/>
  </r>
  <r>
    <s v="GST"/>
    <n v="20584"/>
    <s v="06.05.19"/>
    <s v="2019-0452"/>
    <x v="93"/>
    <x v="85"/>
    <m/>
    <n v="1"/>
    <n v="1"/>
    <s v="Qty column"/>
    <x v="0"/>
    <s v="CHALLAN!row 20641 'CANCEL'"/>
  </r>
  <r>
    <s v="GST"/>
    <n v="20585"/>
    <s v="06.05.19"/>
    <s v="2019-0452"/>
    <x v="654"/>
    <x v="390"/>
    <m/>
    <n v="1"/>
    <n v="1"/>
    <s v="Qty column"/>
    <x v="0"/>
    <s v="CHALLAN!row 20641 'CANCEL'"/>
  </r>
  <r>
    <s v="GST"/>
    <n v="20586"/>
    <s v="06.05.19"/>
    <s v="2019-0452"/>
    <x v="243"/>
    <x v="607"/>
    <m/>
    <n v="1"/>
    <n v="1"/>
    <s v="Qty column"/>
    <x v="0"/>
    <s v="CHALLAN!row 20641 'CANCEL'"/>
  </r>
  <r>
    <s v="GST"/>
    <n v="20587"/>
    <s v="06.05.19"/>
    <s v="2019-0452"/>
    <x v="297"/>
    <x v="390"/>
    <m/>
    <n v="1"/>
    <n v="1"/>
    <s v="Qty column"/>
    <x v="0"/>
    <s v="CHALLAN!row 20641 'CANCEL'"/>
  </r>
  <r>
    <s v="GST"/>
    <n v="20588"/>
    <s v="06.05.19"/>
    <s v="2019-0452"/>
    <x v="656"/>
    <x v="609"/>
    <m/>
    <n v="1"/>
    <n v="1"/>
    <s v="Qty column"/>
    <x v="0"/>
    <s v="CHALLAN!row 20641 'CANCEL'"/>
  </r>
  <r>
    <s v="GST"/>
    <n v="20589"/>
    <s v="06.05.19"/>
    <s v="2019-0452"/>
    <x v="112"/>
    <x v="85"/>
    <m/>
    <n v="1"/>
    <n v="1"/>
    <s v="Qty column"/>
    <x v="0"/>
    <s v="CHALLAN!row 20641 'CANCEL'"/>
  </r>
  <r>
    <s v="GST"/>
    <n v="20590"/>
    <s v="06.05.19"/>
    <s v="2019-0452"/>
    <x v="13"/>
    <x v="416"/>
    <m/>
    <n v="1"/>
    <n v="1"/>
    <s v="Qty column"/>
    <x v="0"/>
    <s v="CHALLAN!row 20641 'CANCEL'"/>
  </r>
  <r>
    <s v="GST"/>
    <n v="20591"/>
    <s v="06.05.19"/>
    <s v="2019-0452"/>
    <x v="657"/>
    <x v="611"/>
    <m/>
    <n v="1"/>
    <n v="1"/>
    <s v="Qty column"/>
    <x v="0"/>
    <s v="CHALLAN!row 20641 'CANCEL'"/>
  </r>
  <r>
    <s v="GST"/>
    <n v="20592"/>
    <s v="06.05.19"/>
    <s v="2019-0452"/>
    <x v="96"/>
    <x v="88"/>
    <m/>
    <n v="1"/>
    <n v="1"/>
    <s v="Qty column"/>
    <x v="0"/>
    <s v="CHALLAN!row 20641 'CANCEL'"/>
  </r>
  <r>
    <s v="GST"/>
    <n v="20593"/>
    <s v="06.05.19"/>
    <s v="2019-0452"/>
    <x v="151"/>
    <x v="86"/>
    <m/>
    <n v="1"/>
    <n v="1"/>
    <s v="Qty column"/>
    <x v="0"/>
    <s v="CHALLAN!row 20641 'CANCEL'"/>
  </r>
  <r>
    <s v="GST"/>
    <n v="20594"/>
    <s v="06.05.19"/>
    <s v="2019-0452"/>
    <x v="106"/>
    <x v="85"/>
    <m/>
    <n v="1"/>
    <n v="1"/>
    <s v="Qty column"/>
    <x v="0"/>
    <s v="CHALLAN!row 20641 'CANCEL'"/>
  </r>
  <r>
    <s v="GST"/>
    <n v="20596"/>
    <s v="06.05.19"/>
    <s v="2019-0452"/>
    <x v="99"/>
    <x v="121"/>
    <m/>
    <n v="2"/>
    <n v="2"/>
    <s v="Qty column"/>
    <x v="0"/>
    <s v="CHALLAN!row 20641 'CANCEL'"/>
  </r>
  <r>
    <s v="GST"/>
    <n v="20597"/>
    <s v="06.05.19"/>
    <s v="2019-0452"/>
    <x v="79"/>
    <x v="74"/>
    <m/>
    <n v="2"/>
    <n v="2"/>
    <s v="Qty column"/>
    <x v="0"/>
    <s v="CHALLAN!row 20641 'CANCEL'"/>
  </r>
  <r>
    <s v="GST"/>
    <n v="20599"/>
    <s v="06.05.19"/>
    <s v="2019-0452"/>
    <x v="523"/>
    <x v="509"/>
    <m/>
    <n v="2"/>
    <n v="2"/>
    <s v="Qty column"/>
    <x v="0"/>
    <s v="CHALLAN!row 20641 'CANCEL'"/>
  </r>
  <r>
    <s v="GST"/>
    <n v="20600"/>
    <s v="06.05.19"/>
    <s v="2019-0452"/>
    <x v="324"/>
    <x v="313"/>
    <m/>
    <n v="2"/>
    <n v="2"/>
    <s v="Qty column"/>
    <x v="0"/>
    <s v="CHALLAN!row 20641 'CANCEL'"/>
  </r>
  <r>
    <s v="GST"/>
    <n v="20601"/>
    <s v="06.05.19"/>
    <s v="2019-0452"/>
    <x v="323"/>
    <x v="312"/>
    <m/>
    <n v="2"/>
    <n v="2"/>
    <s v="Qty column"/>
    <x v="0"/>
    <s v="CHALLAN!row 20641 'CANCEL'"/>
  </r>
  <r>
    <s v="GST"/>
    <n v="20603"/>
    <s v="06.05.19"/>
    <s v="2019-0452"/>
    <x v="339"/>
    <x v="325"/>
    <m/>
    <n v="20"/>
    <n v="20"/>
    <s v="Qty column"/>
    <x v="0"/>
    <s v="CHALLAN!row 20641 'CANCEL'"/>
  </r>
  <r>
    <s v="GST"/>
    <n v="20604"/>
    <s v="06.05.19"/>
    <s v="2019-0452"/>
    <x v="270"/>
    <x v="255"/>
    <m/>
    <n v="20"/>
    <n v="20"/>
    <s v="Qty column"/>
    <x v="0"/>
    <s v="CHALLAN!row 20641 'CANCEL'"/>
  </r>
  <r>
    <s v="GST"/>
    <n v="20605"/>
    <s v="06.05.19"/>
    <s v="2019-0452"/>
    <x v="340"/>
    <x v="326"/>
    <m/>
    <n v="20"/>
    <n v="20"/>
    <s v="Qty column"/>
    <x v="0"/>
    <s v="CHALLAN!row 20641 'CANCEL'"/>
  </r>
  <r>
    <s v="GST"/>
    <n v="20606"/>
    <s v="06.05.19"/>
    <s v="2019-0452"/>
    <x v="45"/>
    <x v="45"/>
    <m/>
    <n v="2"/>
    <n v="2"/>
    <s v="Qty column"/>
    <x v="0"/>
    <s v="CHALLAN!row 20641 'CANCEL'"/>
  </r>
  <r>
    <s v="GST"/>
    <n v="20607"/>
    <s v="06.05.19"/>
    <s v="2019-0452"/>
    <x v="154"/>
    <x v="146"/>
    <m/>
    <n v="2"/>
    <n v="2"/>
    <s v="Qty column"/>
    <x v="0"/>
    <s v="CHALLAN!row 20641 'CANCEL'"/>
  </r>
  <r>
    <s v="GST"/>
    <n v="20608"/>
    <s v="06.05.19"/>
    <s v="2019-0452"/>
    <x v="231"/>
    <x v="220"/>
    <m/>
    <n v="2"/>
    <n v="2"/>
    <s v="Qty column"/>
    <x v="0"/>
    <s v="CHALLAN!row 20641 'CANCEL'"/>
  </r>
  <r>
    <s v="GST"/>
    <n v="20609"/>
    <s v="06.05.19"/>
    <s v="2019-0452"/>
    <x v="137"/>
    <x v="131"/>
    <m/>
    <n v="2"/>
    <n v="2"/>
    <s v="Qty column"/>
    <x v="0"/>
    <s v="CHALLAN!row 20641 'CANCEL'"/>
  </r>
  <r>
    <s v="GST"/>
    <n v="20611"/>
    <s v="06.05.19"/>
    <s v="2019-0452"/>
    <x v="174"/>
    <x v="171"/>
    <m/>
    <m/>
    <n v="100"/>
    <s v="Qty column"/>
    <x v="0"/>
    <s v="CHALLAN!row 20641 'CANCEL'"/>
  </r>
  <r>
    <s v="GST"/>
    <n v="20612"/>
    <s v="06.05.19"/>
    <s v="2019-0452"/>
    <x v="175"/>
    <x v="171"/>
    <m/>
    <m/>
    <n v="250"/>
    <s v="Qty column"/>
    <x v="0"/>
    <s v="CHALLAN!row 20641 'CANCEL'"/>
  </r>
  <r>
    <s v="GST"/>
    <n v="20614"/>
    <s v="06.05.19"/>
    <s v="2019-0452"/>
    <x v="468"/>
    <x v="477"/>
    <m/>
    <n v="5"/>
    <n v="5"/>
    <s v="Qty column"/>
    <x v="0"/>
    <s v="CHALLAN!row 20641 'CANCEL'"/>
  </r>
  <r>
    <s v="GST"/>
    <n v="20615"/>
    <s v="06.05.19"/>
    <s v="2019-0452"/>
    <x v="435"/>
    <x v="421"/>
    <m/>
    <n v="5"/>
    <n v="5"/>
    <s v="Qty column"/>
    <x v="0"/>
    <s v="CHALLAN!row 20641 'CANCEL'"/>
  </r>
  <r>
    <s v="GST"/>
    <n v="20616"/>
    <s v="06.05.19"/>
    <s v="2019-0452"/>
    <x v="296"/>
    <x v="284"/>
    <m/>
    <n v="5"/>
    <n v="5"/>
    <s v="Qty column"/>
    <x v="0"/>
    <s v="CHALLAN!row 20641 'CANCEL'"/>
  </r>
  <r>
    <s v="GST"/>
    <n v="20617"/>
    <s v="06.05.19"/>
    <s v="2019-0452"/>
    <x v="475"/>
    <x v="421"/>
    <m/>
    <n v="5"/>
    <n v="5"/>
    <s v="Qty column"/>
    <x v="0"/>
    <s v="CHALLAN!row 20641 'CANCEL'"/>
  </r>
  <r>
    <s v="GST"/>
    <n v="20618"/>
    <s v="06.05.19"/>
    <s v="2019-0452"/>
    <x v="554"/>
    <x v="534"/>
    <m/>
    <n v="5"/>
    <n v="5"/>
    <s v="Qty column"/>
    <x v="0"/>
    <s v="CHALLAN!row 20641 'CANCEL'"/>
  </r>
  <r>
    <s v="GST"/>
    <n v="20619"/>
    <s v="06.05.19"/>
    <s v="2019-0452"/>
    <x v="555"/>
    <x v="477"/>
    <m/>
    <n v="5"/>
    <n v="5"/>
    <s v="Qty column"/>
    <x v="0"/>
    <s v="CHALLAN!row 20641 'CANCEL'"/>
  </r>
  <r>
    <s v="GST"/>
    <n v="20620"/>
    <s v="06.05.19"/>
    <s v="2019-0452"/>
    <x v="177"/>
    <x v="286"/>
    <m/>
    <n v="5"/>
    <n v="5"/>
    <s v="Qty column"/>
    <x v="0"/>
    <s v="CHALLAN!row 20641 'CANCEL'"/>
  </r>
  <r>
    <s v="GST"/>
    <n v="20621"/>
    <s v="06.05.19"/>
    <s v="2019-0452"/>
    <x v="112"/>
    <x v="288"/>
    <m/>
    <n v="5"/>
    <n v="5"/>
    <s v="Qty column"/>
    <x v="0"/>
    <s v="CHALLAN!row 20641 'CANCEL'"/>
  </r>
  <r>
    <s v="GST"/>
    <n v="20622"/>
    <s v="06.05.19"/>
    <s v="2019-0452"/>
    <x v="300"/>
    <x v="289"/>
    <m/>
    <n v="5"/>
    <n v="5"/>
    <s v="Qty column"/>
    <x v="0"/>
    <s v="CHALLAN!row 20641 'CANCEL'"/>
  </r>
  <r>
    <s v="GST"/>
    <n v="20623"/>
    <s v="06.05.19"/>
    <s v="2019-0452"/>
    <x v="302"/>
    <x v="291"/>
    <m/>
    <n v="10"/>
    <n v="10"/>
    <s v="Qty column"/>
    <x v="0"/>
    <s v="CHALLAN!row 20641 'CANCEL'"/>
  </r>
  <r>
    <s v="GST"/>
    <n v="20624"/>
    <s v="06.05.19"/>
    <s v="2019-0452"/>
    <x v="303"/>
    <x v="292"/>
    <m/>
    <n v="10"/>
    <n v="10"/>
    <s v="Qty column"/>
    <x v="0"/>
    <s v="CHALLAN!row 20641 'CANCEL'"/>
  </r>
  <r>
    <s v="GST"/>
    <n v="20625"/>
    <s v="06.05.19"/>
    <s v="2019-0452"/>
    <x v="304"/>
    <x v="293"/>
    <m/>
    <n v="10"/>
    <n v="10"/>
    <s v="Qty column"/>
    <x v="0"/>
    <s v="CHALLAN!row 20641 'CANCEL'"/>
  </r>
  <r>
    <s v="GST"/>
    <n v="20627"/>
    <s v="06.05.19"/>
    <s v="2019-0452"/>
    <x v="171"/>
    <x v="267"/>
    <m/>
    <n v="2"/>
    <n v="2"/>
    <s v="Qty column"/>
    <x v="0"/>
    <s v="CHALLAN!row 20641 'CANCEL'"/>
  </r>
  <r>
    <s v="GST"/>
    <n v="20628"/>
    <s v="06.05.19"/>
    <s v="2019-0452"/>
    <x v="141"/>
    <x v="232"/>
    <m/>
    <n v="2"/>
    <n v="2"/>
    <s v="Qty column"/>
    <x v="0"/>
    <s v="CHALLAN!row 20641 'CANCEL'"/>
  </r>
  <r>
    <s v="GST"/>
    <n v="20629"/>
    <s v="06.05.19"/>
    <s v="2019-0452"/>
    <x v="286"/>
    <x v="268"/>
    <m/>
    <n v="2"/>
    <n v="2"/>
    <s v="Qty column"/>
    <x v="0"/>
    <s v="CHALLAN!row 20641 'CANCEL'"/>
  </r>
  <r>
    <s v="GST"/>
    <n v="20630"/>
    <s v="06.05.19"/>
    <s v="2019-0452"/>
    <x v="177"/>
    <x v="428"/>
    <m/>
    <n v="2"/>
    <n v="2"/>
    <s v="Qty column"/>
    <x v="0"/>
    <s v="CHALLAN!row 20641 'CANCEL'"/>
  </r>
  <r>
    <s v="GST"/>
    <n v="20631"/>
    <s v="06.05.19"/>
    <s v="2019-0452"/>
    <x v="253"/>
    <x v="269"/>
    <m/>
    <n v="2"/>
    <n v="2"/>
    <s v="Qty column"/>
    <x v="0"/>
    <s v="CHALLAN!row 20641 'CANCEL'"/>
  </r>
  <r>
    <s v="GST"/>
    <n v="20632"/>
    <s v="06.05.19"/>
    <s v="2019-0452"/>
    <x v="287"/>
    <x v="270"/>
    <m/>
    <n v="2"/>
    <n v="2"/>
    <s v="Qty column"/>
    <x v="0"/>
    <s v="CHALLAN!row 20641 'CANCEL'"/>
  </r>
  <r>
    <s v="GST"/>
    <n v="20633"/>
    <s v="06.05.19"/>
    <s v="2019-0452"/>
    <x v="104"/>
    <x v="232"/>
    <m/>
    <n v="2"/>
    <n v="2"/>
    <s v="Qty column"/>
    <x v="0"/>
    <s v="CHALLAN!row 20641 'CANCEL'"/>
  </r>
  <r>
    <s v="GST"/>
    <n v="20634"/>
    <s v="06.05.19"/>
    <s v="2019-0452"/>
    <x v="62"/>
    <x v="59"/>
    <m/>
    <n v="2"/>
    <n v="2"/>
    <s v="Qty column"/>
    <x v="0"/>
    <s v="CHALLAN!row 20641 'CANCEL'"/>
  </r>
  <r>
    <s v="GST"/>
    <n v="20635"/>
    <s v="06.05.19"/>
    <s v="2019-0452"/>
    <x v="288"/>
    <x v="271"/>
    <m/>
    <n v="2"/>
    <n v="2"/>
    <s v="Qty column"/>
    <x v="0"/>
    <s v="CHALLAN!row 20641 'CANCEL'"/>
  </r>
  <r>
    <s v="GST"/>
    <n v="20636"/>
    <s v="06.05.19"/>
    <s v="2019-0452"/>
    <x v="734"/>
    <x v="662"/>
    <m/>
    <n v="2"/>
    <n v="2"/>
    <s v="Qty column"/>
    <x v="0"/>
    <s v="CHALLAN!row 20641 'CANCEL'"/>
  </r>
  <r>
    <s v="GST"/>
    <n v="20637"/>
    <s v="06.05.19"/>
    <s v="2019-0452"/>
    <x v="289"/>
    <x v="272"/>
    <m/>
    <n v="2"/>
    <n v="2"/>
    <s v="Qty column"/>
    <x v="0"/>
    <s v="CHALLAN!row 20641 'CANCEL'"/>
  </r>
  <r>
    <s v="GST"/>
    <n v="20638"/>
    <s v="06.05.19"/>
    <s v="2019-0452"/>
    <x v="290"/>
    <x v="273"/>
    <m/>
    <n v="2"/>
    <n v="2"/>
    <s v="Qty column"/>
    <x v="0"/>
    <s v="CHALLAN!row 20641 'CANCEL'"/>
  </r>
  <r>
    <s v="GST"/>
    <n v="20639"/>
    <s v="06.05.19"/>
    <s v="2019-0452"/>
    <x v="294"/>
    <x v="663"/>
    <m/>
    <n v="2"/>
    <n v="2"/>
    <s v="Qty column"/>
    <x v="0"/>
    <s v="CHALLAN!row 20641 'CANCEL'"/>
  </r>
  <r>
    <s v="GST"/>
    <n v="20661"/>
    <s v="25.04.19"/>
    <s v="2019-0388"/>
    <x v="147"/>
    <x v="385"/>
    <n v="1"/>
    <n v="50"/>
    <n v="50"/>
    <s v="D x E"/>
    <x v="1"/>
    <s v=""/>
  </r>
  <r>
    <s v="GST"/>
    <n v="20662"/>
    <s v="25.04.19"/>
    <s v="2019-0388"/>
    <x v="364"/>
    <x v="55"/>
    <n v="1"/>
    <n v="50"/>
    <n v="50"/>
    <s v="D x E"/>
    <x v="1"/>
    <s v=""/>
  </r>
  <r>
    <s v="GST"/>
    <n v="20663"/>
    <s v="25.04.19"/>
    <s v="2019-0388"/>
    <x v="149"/>
    <x v="55"/>
    <n v="1"/>
    <n v="50"/>
    <n v="50"/>
    <s v="D x E"/>
    <x v="1"/>
    <s v=""/>
  </r>
  <r>
    <s v="GST"/>
    <n v="20664"/>
    <s v="25.04.19"/>
    <s v="2019-0388"/>
    <x v="706"/>
    <x v="647"/>
    <n v="1"/>
    <m/>
    <n v="74"/>
    <s v="Qty column"/>
    <x v="1"/>
    <s v=""/>
  </r>
  <r>
    <s v="GST"/>
    <n v="20665"/>
    <s v="25.04.19"/>
    <s v="2019-0388"/>
    <x v="707"/>
    <x v="648"/>
    <m/>
    <m/>
    <n v="74"/>
    <s v="Qty column"/>
    <x v="1"/>
    <s v=""/>
  </r>
  <r>
    <s v="GST"/>
    <n v="20666"/>
    <s v="25.04.19"/>
    <s v="2019-0388"/>
    <x v="708"/>
    <x v="592"/>
    <m/>
    <m/>
    <n v="150"/>
    <s v="Qty column"/>
    <x v="1"/>
    <s v=""/>
  </r>
  <r>
    <s v="GST"/>
    <n v="20667"/>
    <s v="25.04.19"/>
    <s v="2019-0388"/>
    <x v="631"/>
    <x v="649"/>
    <m/>
    <m/>
    <n v="23"/>
    <s v="Qty column"/>
    <x v="1"/>
    <s v=""/>
  </r>
  <r>
    <s v="GST"/>
    <n v="20706"/>
    <s v="06.05.19"/>
    <s v="2019-0454"/>
    <x v="70"/>
    <x v="66"/>
    <n v="1"/>
    <n v="5"/>
    <n v="5"/>
    <s v="D x E"/>
    <x v="1"/>
    <s v=""/>
  </r>
  <r>
    <s v="GST"/>
    <n v="20707"/>
    <s v="06.05.19"/>
    <s v="2019-0454"/>
    <x v="268"/>
    <x v="253"/>
    <n v="1"/>
    <n v="5"/>
    <n v="5"/>
    <s v="D x E"/>
    <x v="1"/>
    <s v=""/>
  </r>
  <r>
    <s v="GST"/>
    <n v="20708"/>
    <s v="06.05.19"/>
    <s v="2019-0454"/>
    <x v="171"/>
    <x v="166"/>
    <n v="1"/>
    <n v="5"/>
    <n v="5"/>
    <s v="D x E"/>
    <x v="1"/>
    <s v=""/>
  </r>
  <r>
    <s v="GST"/>
    <n v="20710"/>
    <s v="06.05.19"/>
    <s v="2019-0454"/>
    <x v="376"/>
    <x v="369"/>
    <n v="1"/>
    <n v="5"/>
    <n v="5"/>
    <s v="D x E"/>
    <x v="1"/>
    <s v=""/>
  </r>
  <r>
    <s v="GST"/>
    <n v="20712"/>
    <s v="06.05.19"/>
    <s v="2019-0454"/>
    <x v="409"/>
    <x v="402"/>
    <n v="1"/>
    <n v="30"/>
    <n v="30"/>
    <s v="D x E"/>
    <x v="1"/>
    <s v=""/>
  </r>
  <r>
    <s v="GST"/>
    <n v="20713"/>
    <s v="06.05.19"/>
    <s v="2019-0454"/>
    <x v="605"/>
    <x v="664"/>
    <n v="1"/>
    <n v="30"/>
    <n v="30"/>
    <s v="D x E"/>
    <x v="1"/>
    <s v=""/>
  </r>
  <r>
    <s v="GST"/>
    <n v="20717"/>
    <s v="06.05.19"/>
    <s v="2019-0454"/>
    <x v="258"/>
    <x v="244"/>
    <n v="1"/>
    <n v="4"/>
    <n v="4"/>
    <s v="D x E"/>
    <x v="1"/>
    <s v=""/>
  </r>
  <r>
    <s v="GST"/>
    <n v="20718"/>
    <s v="06.05.19"/>
    <s v="2019-0454"/>
    <x v="378"/>
    <x v="372"/>
    <n v="1"/>
    <n v="4"/>
    <n v="4"/>
    <s v="D x E"/>
    <x v="1"/>
    <s v=""/>
  </r>
  <r>
    <s v="GST"/>
    <n v="20719"/>
    <s v="06.05.19"/>
    <s v="2019-0454"/>
    <x v="190"/>
    <x v="184"/>
    <n v="1"/>
    <n v="4"/>
    <n v="4"/>
    <s v="D x E"/>
    <x v="1"/>
    <s v=""/>
  </r>
  <r>
    <s v="GST"/>
    <n v="20721"/>
    <s v="06.05.19"/>
    <s v="2019-0454"/>
    <x v="22"/>
    <x v="22"/>
    <n v="1"/>
    <n v="2"/>
    <n v="2"/>
    <s v="D x E"/>
    <x v="1"/>
    <s v=""/>
  </r>
  <r>
    <s v="GST"/>
    <n v="20723"/>
    <s v="06.05.19"/>
    <s v="2019-0454"/>
    <x v="142"/>
    <x v="136"/>
    <n v="1"/>
    <n v="1"/>
    <n v="1"/>
    <s v="D x E"/>
    <x v="1"/>
    <s v=""/>
  </r>
  <r>
    <s v="GST"/>
    <n v="20754"/>
    <s v="06.05.19"/>
    <s v="2019-0455"/>
    <x v="107"/>
    <x v="101"/>
    <n v="3"/>
    <n v="10"/>
    <n v="30"/>
    <s v="D x E"/>
    <x v="1"/>
    <s v=""/>
  </r>
  <r>
    <s v="GST"/>
    <n v="20796"/>
    <s v="6.5.19"/>
    <s v="2019-0456"/>
    <x v="48"/>
    <x v="48"/>
    <n v="1"/>
    <n v="5"/>
    <n v="5"/>
    <s v="D x E"/>
    <x v="1"/>
    <s v=""/>
  </r>
  <r>
    <s v="GST"/>
    <n v="20798"/>
    <s v="6.5.19"/>
    <s v="2019-0456"/>
    <x v="393"/>
    <x v="6"/>
    <m/>
    <n v="1"/>
    <n v="1"/>
    <s v="Qty column"/>
    <x v="1"/>
    <s v=""/>
  </r>
  <r>
    <s v="GST"/>
    <n v="20800"/>
    <s v="6.5.19"/>
    <s v="2019-0456"/>
    <x v="664"/>
    <x v="5"/>
    <m/>
    <n v="5"/>
    <n v="5"/>
    <s v="Qty column"/>
    <x v="1"/>
    <s v=""/>
  </r>
  <r>
    <s v="GST"/>
    <n v="20802"/>
    <s v="6.5.19"/>
    <s v="2019-0456"/>
    <x v="595"/>
    <x v="566"/>
    <m/>
    <n v="3"/>
    <n v="3"/>
    <s v="Qty column"/>
    <x v="1"/>
    <s v=""/>
  </r>
  <r>
    <s v="GST"/>
    <n v="20803"/>
    <s v="6.5.19"/>
    <s v="2019-0456"/>
    <x v="504"/>
    <x v="501"/>
    <m/>
    <n v="1"/>
    <n v="1"/>
    <s v="Qty column"/>
    <x v="1"/>
    <s v=""/>
  </r>
  <r>
    <s v="GST"/>
    <n v="20807"/>
    <s v="6.5.19"/>
    <s v="2019-0456"/>
    <x v="182"/>
    <x v="607"/>
    <n v="1"/>
    <n v="3"/>
    <n v="3"/>
    <s v="D x E"/>
    <x v="1"/>
    <s v=""/>
  </r>
  <r>
    <s v="GST"/>
    <n v="20808"/>
    <s v="6.5.19"/>
    <s v="2019-0456"/>
    <x v="13"/>
    <x v="416"/>
    <m/>
    <n v="2"/>
    <n v="2"/>
    <s v="Qty column"/>
    <x v="1"/>
    <s v=""/>
  </r>
  <r>
    <s v="GST"/>
    <n v="20809"/>
    <s v="6.5.19"/>
    <s v="2019-0456"/>
    <x v="430"/>
    <x v="417"/>
    <m/>
    <n v="2"/>
    <n v="2"/>
    <s v="Qty column"/>
    <x v="1"/>
    <s v=""/>
  </r>
  <r>
    <s v="GST"/>
    <n v="20810"/>
    <s v="6.5.19"/>
    <s v="2019-0456"/>
    <x v="735"/>
    <x v="220"/>
    <m/>
    <n v="10"/>
    <n v="10"/>
    <s v="Qty column"/>
    <x v="1"/>
    <s v=""/>
  </r>
  <r>
    <s v="GST"/>
    <n v="20811"/>
    <s v="6.5.19"/>
    <s v="2019-0456"/>
    <x v="151"/>
    <x v="86"/>
    <m/>
    <n v="2"/>
    <n v="2"/>
    <s v="Qty column"/>
    <x v="1"/>
    <s v=""/>
  </r>
  <r>
    <s v="GST"/>
    <n v="20814"/>
    <s v="6.5.19"/>
    <s v="2019-0456"/>
    <x v="141"/>
    <x v="135"/>
    <n v="5"/>
    <n v="4"/>
    <n v="20"/>
    <s v="D x E"/>
    <x v="1"/>
    <s v=""/>
  </r>
  <r>
    <s v="GST"/>
    <n v="20818"/>
    <s v="6.5.19"/>
    <s v="2019-0456"/>
    <x v="601"/>
    <x v="572"/>
    <n v="1"/>
    <n v="25"/>
    <n v="25"/>
    <s v="D x E"/>
    <x v="1"/>
    <s v=""/>
  </r>
  <r>
    <s v="GST"/>
    <n v="20820"/>
    <s v="6.5.19"/>
    <s v="2019-0456"/>
    <x v="407"/>
    <x v="400"/>
    <n v="0.5"/>
    <n v="2"/>
    <n v="1"/>
    <s v="D x E"/>
    <x v="1"/>
    <s v=""/>
  </r>
  <r>
    <s v="GST"/>
    <n v="20821"/>
    <s v="6.5.19"/>
    <s v="2019-0456"/>
    <x v="251"/>
    <x v="237"/>
    <m/>
    <n v="2"/>
    <n v="2"/>
    <s v="Qty column"/>
    <x v="1"/>
    <s v=""/>
  </r>
  <r>
    <s v="GST"/>
    <n v="20823"/>
    <s v="6.5.19"/>
    <s v="2019-0456"/>
    <x v="341"/>
    <x v="320"/>
    <n v="1"/>
    <n v="25"/>
    <n v="25"/>
    <s v="D x E"/>
    <x v="1"/>
    <s v=""/>
  </r>
  <r>
    <s v="GST"/>
    <n v="20824"/>
    <s v="6.5.19"/>
    <s v="2019-0456"/>
    <x v="628"/>
    <x v="589"/>
    <m/>
    <n v="2"/>
    <n v="2"/>
    <s v="Qty column"/>
    <x v="1"/>
    <s v=""/>
  </r>
  <r>
    <s v="GST"/>
    <n v="20827"/>
    <s v="6.5.19"/>
    <s v="2019-0456"/>
    <x v="211"/>
    <x v="204"/>
    <n v="1"/>
    <n v="10"/>
    <n v="10"/>
    <s v="D x E"/>
    <x v="1"/>
    <s v=""/>
  </r>
  <r>
    <s v="GST"/>
    <n v="20828"/>
    <s v="6.5.19"/>
    <s v="2019-0456"/>
    <x v="349"/>
    <x v="335"/>
    <m/>
    <n v="10"/>
    <n v="10"/>
    <s v="Qty column"/>
    <x v="1"/>
    <s v=""/>
  </r>
  <r>
    <s v="GST"/>
    <n v="20829"/>
    <s v="6.5.19"/>
    <s v="2019-0456"/>
    <x v="178"/>
    <x v="174"/>
    <m/>
    <n v="10"/>
    <n v="10"/>
    <s v="Qty column"/>
    <x v="1"/>
    <s v=""/>
  </r>
  <r>
    <s v="GST"/>
    <n v="20830"/>
    <s v="6.5.19"/>
    <s v="2019-0456"/>
    <x v="359"/>
    <x v="348"/>
    <m/>
    <n v="20"/>
    <n v="20"/>
    <s v="Qty column"/>
    <x v="1"/>
    <s v=""/>
  </r>
  <r>
    <s v="GST"/>
    <n v="20833"/>
    <s v="6.5.19"/>
    <s v="2019-0456"/>
    <x v="182"/>
    <x v="283"/>
    <n v="0.5"/>
    <n v="25"/>
    <n v="12.5"/>
    <s v="D x E"/>
    <x v="1"/>
    <s v=""/>
  </r>
  <r>
    <s v="GST"/>
    <n v="20834"/>
    <s v="6.5.19"/>
    <s v="2019-0456"/>
    <x v="155"/>
    <x v="295"/>
    <n v="1"/>
    <n v="4"/>
    <n v="4"/>
    <s v="D x E"/>
    <x v="1"/>
    <s v=""/>
  </r>
  <r>
    <s v="GST"/>
    <n v="20835"/>
    <s v="6.5.19"/>
    <s v="2019-0456"/>
    <x v="47"/>
    <x v="47"/>
    <n v="2"/>
    <n v="5"/>
    <n v="10"/>
    <s v="D x E"/>
    <x v="1"/>
    <s v=""/>
  </r>
  <r>
    <s v="GST"/>
    <n v="20865"/>
    <s v="07.05.19"/>
    <s v="2019-0457"/>
    <x v="153"/>
    <x v="145"/>
    <n v="1"/>
    <n v="20"/>
    <n v="20"/>
    <s v="D x E"/>
    <x v="1"/>
    <s v=""/>
  </r>
  <r>
    <s v="GST"/>
    <n v="20867"/>
    <s v="07.05.19"/>
    <s v="2019-0457"/>
    <x v="331"/>
    <x v="320"/>
    <n v="1"/>
    <n v="25"/>
    <n v="25"/>
    <s v="D x E"/>
    <x v="1"/>
    <s v=""/>
  </r>
  <r>
    <s v="GST"/>
    <n v="20868"/>
    <s v="07.05.19"/>
    <s v="2019-0457"/>
    <x v="114"/>
    <x v="108"/>
    <n v="5"/>
    <n v="25"/>
    <n v="125"/>
    <s v="D x E"/>
    <x v="1"/>
    <s v=""/>
  </r>
  <r>
    <s v="GST"/>
    <n v="20869"/>
    <s v="07.05.19"/>
    <s v="2019-0457"/>
    <x v="332"/>
    <x v="109"/>
    <n v="5"/>
    <n v="25"/>
    <n v="125"/>
    <s v="D x E"/>
    <x v="1"/>
    <s v=""/>
  </r>
  <r>
    <s v="GST"/>
    <n v="20871"/>
    <s v="07.05.19"/>
    <s v="2019-0457"/>
    <x v="396"/>
    <x v="387"/>
    <n v="2"/>
    <n v="4"/>
    <n v="8"/>
    <s v="D x E"/>
    <x v="1"/>
    <s v=""/>
  </r>
  <r>
    <s v="GST"/>
    <n v="20872"/>
    <s v="07.05.19"/>
    <s v="2019-0457"/>
    <x v="184"/>
    <x v="177"/>
    <n v="2"/>
    <n v="4"/>
    <n v="8"/>
    <s v="D x E"/>
    <x v="1"/>
    <s v=""/>
  </r>
  <r>
    <s v="GST"/>
    <n v="20873"/>
    <s v="07.05.19"/>
    <s v="2019-0457"/>
    <x v="185"/>
    <x v="178"/>
    <n v="2"/>
    <n v="4"/>
    <n v="8"/>
    <s v="D x E"/>
    <x v="1"/>
    <s v=""/>
  </r>
  <r>
    <s v="GST"/>
    <n v="20874"/>
    <s v="07.05.19"/>
    <s v="2019-0457"/>
    <x v="258"/>
    <x v="244"/>
    <n v="1"/>
    <n v="4"/>
    <n v="4"/>
    <s v="D x E"/>
    <x v="1"/>
    <s v=""/>
  </r>
  <r>
    <s v="GST"/>
    <n v="20876"/>
    <s v="07.05.19"/>
    <s v="2019-0457"/>
    <x v="640"/>
    <x v="594"/>
    <n v="1"/>
    <n v="5"/>
    <n v="5"/>
    <s v="D x E"/>
    <x v="1"/>
    <s v=""/>
  </r>
  <r>
    <s v="GST"/>
    <n v="20877"/>
    <s v="07.05.19"/>
    <s v="2019-0457"/>
    <x v="65"/>
    <x v="61"/>
    <n v="1"/>
    <n v="5"/>
    <n v="5"/>
    <s v="D x E"/>
    <x v="1"/>
    <s v=""/>
  </r>
  <r>
    <s v="GST"/>
    <n v="20879"/>
    <s v="07.05.19"/>
    <s v="2019-0457"/>
    <x v="38"/>
    <x v="38"/>
    <n v="1"/>
    <n v="5"/>
    <n v="5"/>
    <s v="D x E"/>
    <x v="1"/>
    <s v=""/>
  </r>
  <r>
    <s v="GST"/>
    <n v="20880"/>
    <s v="07.05.19"/>
    <s v="2019-0457"/>
    <x v="39"/>
    <x v="39"/>
    <n v="1"/>
    <n v="5"/>
    <n v="5"/>
    <s v="D x E"/>
    <x v="1"/>
    <s v=""/>
  </r>
  <r>
    <s v="GST"/>
    <n v="20881"/>
    <s v="07.05.19"/>
    <s v="2019-0457"/>
    <x v="66"/>
    <x v="62"/>
    <n v="4"/>
    <n v="1"/>
    <n v="4"/>
    <s v="D x E"/>
    <x v="1"/>
    <s v=""/>
  </r>
  <r>
    <s v="GST"/>
    <n v="20882"/>
    <s v="07.05.19"/>
    <s v="2019-0457"/>
    <x v="67"/>
    <x v="63"/>
    <n v="1"/>
    <n v="5"/>
    <n v="5"/>
    <s v="D x E"/>
    <x v="1"/>
    <s v=""/>
  </r>
  <r>
    <s v="GST"/>
    <n v="20883"/>
    <s v="07.05.19"/>
    <s v="2019-0457"/>
    <x v="2"/>
    <x v="2"/>
    <n v="1"/>
    <n v="5"/>
    <n v="5"/>
    <s v="D x E"/>
    <x v="1"/>
    <s v=""/>
  </r>
  <r>
    <s v="GST"/>
    <n v="20884"/>
    <s v="07.05.19"/>
    <s v="2019-0457"/>
    <x v="319"/>
    <x v="307"/>
    <n v="3"/>
    <n v="1"/>
    <n v="3"/>
    <s v="D x E"/>
    <x v="1"/>
    <s v=""/>
  </r>
  <r>
    <s v="GST"/>
    <n v="20885"/>
    <s v="07.05.19"/>
    <s v="2019-0457"/>
    <x v="595"/>
    <x v="566"/>
    <n v="1"/>
    <n v="5"/>
    <n v="5"/>
    <s v="D x E"/>
    <x v="1"/>
    <s v=""/>
  </r>
  <r>
    <s v="GST"/>
    <n v="20887"/>
    <s v="07.05.19"/>
    <s v="2019-0457"/>
    <x v="393"/>
    <x v="6"/>
    <n v="3"/>
    <n v="1"/>
    <n v="3"/>
    <s v="D x E"/>
    <x v="1"/>
    <s v=""/>
  </r>
  <r>
    <s v="GST"/>
    <n v="20888"/>
    <s v="07.05.19"/>
    <s v="2019-0457"/>
    <x v="72"/>
    <x v="67"/>
    <n v="1"/>
    <n v="5"/>
    <n v="5"/>
    <s v="D x E"/>
    <x v="1"/>
    <s v=""/>
  </r>
  <r>
    <s v="GST"/>
    <n v="20889"/>
    <s v="07.05.19"/>
    <s v="2019-0457"/>
    <x v="73"/>
    <x v="68"/>
    <n v="1"/>
    <n v="5"/>
    <n v="5"/>
    <s v="D x E"/>
    <x v="1"/>
    <s v=""/>
  </r>
  <r>
    <s v="GST"/>
    <n v="20890"/>
    <s v="07.05.19"/>
    <s v="2019-0457"/>
    <x v="282"/>
    <x v="264"/>
    <n v="1"/>
    <n v="5"/>
    <n v="5"/>
    <s v="D x E"/>
    <x v="1"/>
    <s v=""/>
  </r>
  <r>
    <s v="GST"/>
    <n v="20892"/>
    <s v="07.05.19"/>
    <s v="2019-0457"/>
    <x v="736"/>
    <x v="136"/>
    <n v="1"/>
    <n v="1"/>
    <n v="1"/>
    <s v="D x E"/>
    <x v="1"/>
    <s v=""/>
  </r>
  <r>
    <s v="GST"/>
    <n v="20899"/>
    <s v="07.05.19"/>
    <s v="2019-0457"/>
    <x v="56"/>
    <x v="10"/>
    <n v="40"/>
    <m/>
    <n v="384"/>
    <s v="Qty column"/>
    <x v="1"/>
    <s v=""/>
  </r>
  <r>
    <s v="GST"/>
    <n v="20916"/>
    <s v="07.05.19"/>
    <s v="2019-0458"/>
    <x v="48"/>
    <x v="48"/>
    <m/>
    <m/>
    <n v="3"/>
    <s v="Qty column"/>
    <x v="1"/>
    <s v=""/>
  </r>
  <r>
    <s v="GST"/>
    <n v="20917"/>
    <s v="07.05.19"/>
    <s v="2019-0458"/>
    <x v="121"/>
    <x v="115"/>
    <n v="1"/>
    <n v="5"/>
    <n v="5"/>
    <s v="D x E"/>
    <x v="1"/>
    <s v=""/>
  </r>
  <r>
    <s v="GST"/>
    <n v="20918"/>
    <s v="07.05.19"/>
    <s v="2019-0458"/>
    <x v="268"/>
    <x v="253"/>
    <n v="1"/>
    <n v="5"/>
    <n v="5"/>
    <s v="D x E"/>
    <x v="1"/>
    <s v=""/>
  </r>
  <r>
    <s v="GST"/>
    <n v="20919"/>
    <s v="07.05.19"/>
    <s v="2019-0458"/>
    <x v="353"/>
    <x v="339"/>
    <n v="1"/>
    <n v="5"/>
    <n v="5"/>
    <s v="D x E"/>
    <x v="1"/>
    <s v=""/>
  </r>
  <r>
    <s v="GST"/>
    <n v="20921"/>
    <s v="07.05.19"/>
    <s v="2019-0458"/>
    <x v="736"/>
    <x v="136"/>
    <m/>
    <m/>
    <n v="1"/>
    <s v="Qty column"/>
    <x v="1"/>
    <s v=""/>
  </r>
  <r>
    <s v="GST"/>
    <n v="20967"/>
    <s v="07.05.19"/>
    <s v="2019-0459"/>
    <x v="134"/>
    <x v="128"/>
    <n v="1"/>
    <n v="2"/>
    <n v="2"/>
    <s v="D x E"/>
    <x v="1"/>
    <s v=""/>
  </r>
  <r>
    <s v="GST"/>
    <n v="20968"/>
    <s v="07.05.19"/>
    <s v="2019-0459"/>
    <x v="163"/>
    <x v="22"/>
    <n v="1"/>
    <n v="10"/>
    <n v="10"/>
    <s v="D x E"/>
    <x v="1"/>
    <s v=""/>
  </r>
  <r>
    <s v="GST"/>
    <n v="20971"/>
    <s v="07.05.19"/>
    <s v="2019-0459"/>
    <x v="307"/>
    <x v="665"/>
    <n v="1"/>
    <n v="30"/>
    <n v="30"/>
    <s v="D x E"/>
    <x v="1"/>
    <s v=""/>
  </r>
  <r>
    <s v="GST"/>
    <n v="20973"/>
    <s v="07.05.19"/>
    <s v="2019-0459"/>
    <x v="129"/>
    <x v="55"/>
    <n v="2"/>
    <n v="5"/>
    <n v="10"/>
    <s v="D x E"/>
    <x v="1"/>
    <s v=""/>
  </r>
  <r>
    <s v="GST"/>
    <n v="20974"/>
    <s v="07.05.19"/>
    <s v="2019-0459"/>
    <x v="434"/>
    <x v="55"/>
    <n v="2"/>
    <n v="5"/>
    <n v="10"/>
    <s v="D x E"/>
    <x v="1"/>
    <s v=""/>
  </r>
  <r>
    <s v="GST"/>
    <n v="20975"/>
    <s v="07.05.19"/>
    <s v="2019-0459"/>
    <x v="197"/>
    <x v="55"/>
    <n v="2"/>
    <n v="5"/>
    <n v="10"/>
    <s v="D x E"/>
    <x v="1"/>
    <s v=""/>
  </r>
  <r>
    <s v="GST"/>
    <n v="20979"/>
    <s v="07.05.19"/>
    <s v="2019-0459"/>
    <x v="449"/>
    <x v="449"/>
    <n v="1"/>
    <n v="6"/>
    <n v="6"/>
    <s v="D x E"/>
    <x v="1"/>
    <s v=""/>
  </r>
  <r>
    <s v="GST"/>
    <n v="20980"/>
    <s v="07.05.19"/>
    <s v="2019-0459"/>
    <x v="159"/>
    <x v="155"/>
    <n v="1"/>
    <n v="6"/>
    <n v="6"/>
    <s v="D x E"/>
    <x v="1"/>
    <s v=""/>
  </r>
  <r>
    <s v="GST"/>
    <n v="20982"/>
    <s v="07.05.19"/>
    <s v="2019-0459"/>
    <x v="696"/>
    <x v="640"/>
    <n v="1"/>
    <n v="100"/>
    <n v="100"/>
    <s v="D x E"/>
    <x v="1"/>
    <s v=""/>
  </r>
  <r>
    <s v="GST"/>
    <n v="20985"/>
    <s v="07.05.19"/>
    <s v="2019-0459"/>
    <x v="231"/>
    <x v="220"/>
    <n v="1"/>
    <n v="25"/>
    <n v="25"/>
    <s v="D x E"/>
    <x v="1"/>
    <s v=""/>
  </r>
  <r>
    <s v="GST"/>
    <n v="20987"/>
    <s v="07.05.19"/>
    <s v="2019-0459"/>
    <x v="46"/>
    <x v="46"/>
    <n v="1"/>
    <n v="20"/>
    <n v="20"/>
    <s v="D x E"/>
    <x v="1"/>
    <s v=""/>
  </r>
  <r>
    <s v="GST"/>
    <n v="20988"/>
    <s v="07.05.19"/>
    <s v="2019-0459"/>
    <x v="600"/>
    <x v="571"/>
    <n v="1"/>
    <n v="25"/>
    <n v="25"/>
    <s v="D x E"/>
    <x v="1"/>
    <s v=""/>
  </r>
  <r>
    <s v="GST"/>
    <n v="20989"/>
    <s v="07.05.19"/>
    <s v="2019-0459"/>
    <x v="153"/>
    <x v="145"/>
    <n v="1"/>
    <n v="20"/>
    <n v="20"/>
    <s v="D x E"/>
    <x v="1"/>
    <s v=""/>
  </r>
  <r>
    <s v="GST"/>
    <n v="20993"/>
    <s v="07.05.19"/>
    <s v="2019-0459"/>
    <x v="212"/>
    <x v="205"/>
    <n v="1"/>
    <m/>
    <n v="20"/>
    <s v="Qty column"/>
    <x v="1"/>
    <s v=""/>
  </r>
  <r>
    <s v="GST"/>
    <n v="20994"/>
    <s v="07.05.19"/>
    <s v="2019-0459"/>
    <x v="246"/>
    <x v="235"/>
    <m/>
    <m/>
    <n v="50"/>
    <s v="Qty column"/>
    <x v="1"/>
    <s v=""/>
  </r>
  <r>
    <s v="GST"/>
    <n v="20996"/>
    <s v="07.05.19"/>
    <s v="2019-0459"/>
    <x v="58"/>
    <x v="56"/>
    <n v="1"/>
    <n v="100"/>
    <n v="100"/>
    <s v="D x E"/>
    <x v="1"/>
    <s v=""/>
  </r>
  <r>
    <s v="GST"/>
    <n v="20998"/>
    <s v="07.05.19"/>
    <s v="2019-0459"/>
    <x v="737"/>
    <x v="55"/>
    <n v="1"/>
    <n v="1"/>
    <n v="1"/>
    <s v="D x E"/>
    <x v="1"/>
    <s v=""/>
  </r>
  <r>
    <s v="GST"/>
    <n v="21025"/>
    <s v="07.05.19"/>
    <s v="2019-0460"/>
    <x v="595"/>
    <x v="566"/>
    <n v="1"/>
    <n v="5"/>
    <n v="5"/>
    <s v="D x E"/>
    <x v="1"/>
    <s v=""/>
  </r>
  <r>
    <s v="GST"/>
    <n v="21027"/>
    <s v="07.05.19"/>
    <s v="2019-0460"/>
    <x v="738"/>
    <x v="22"/>
    <n v="2"/>
    <n v="24"/>
    <n v="48"/>
    <s v="D x E"/>
    <x v="1"/>
    <s v=""/>
  </r>
  <r>
    <s v="GST"/>
    <n v="21028"/>
    <s v="07.05.19"/>
    <s v="2019-0460"/>
    <x v="738"/>
    <x v="22"/>
    <n v="2"/>
    <n v="24"/>
    <n v="48"/>
    <s v="D x E"/>
    <x v="1"/>
    <s v=""/>
  </r>
  <r>
    <s v="GST"/>
    <n v="21030"/>
    <s v="07.05.19"/>
    <s v="2019-0460"/>
    <x v="686"/>
    <x v="629"/>
    <n v="1"/>
    <n v="4"/>
    <n v="4"/>
    <s v="D x E"/>
    <x v="1"/>
    <s v=""/>
  </r>
  <r>
    <s v="GST"/>
    <n v="21031"/>
    <s v="07.05.19"/>
    <s v="2019-0460"/>
    <x v="27"/>
    <x v="27"/>
    <n v="1"/>
    <n v="4"/>
    <n v="4"/>
    <s v="D x E"/>
    <x v="1"/>
    <s v=""/>
  </r>
  <r>
    <s v="GST"/>
    <n v="21032"/>
    <s v="07.05.19"/>
    <s v="2019-0460"/>
    <x v="725"/>
    <x v="656"/>
    <n v="1"/>
    <n v="4"/>
    <n v="4"/>
    <s v="D x E"/>
    <x v="1"/>
    <s v=""/>
  </r>
  <r>
    <s v="GST"/>
    <n v="21033"/>
    <s v="07.05.19"/>
    <s v="2019-0460"/>
    <x v="726"/>
    <x v="655"/>
    <n v="1"/>
    <n v="4"/>
    <n v="4"/>
    <s v="D x E"/>
    <x v="1"/>
    <s v=""/>
  </r>
  <r>
    <s v="GST"/>
    <n v="21062"/>
    <s v="07.05.19"/>
    <s v="2019-0461"/>
    <x v="197"/>
    <x v="55"/>
    <n v="2"/>
    <n v="5"/>
    <n v="10"/>
    <s v="D x E"/>
    <x v="1"/>
    <s v=""/>
  </r>
  <r>
    <s v="GST"/>
    <n v="21063"/>
    <s v="07.05.19"/>
    <s v="2019-0461"/>
    <x v="2"/>
    <x v="2"/>
    <n v="1"/>
    <n v="5"/>
    <n v="5"/>
    <s v="D x E"/>
    <x v="1"/>
    <s v=""/>
  </r>
  <r>
    <s v="GST"/>
    <n v="21064"/>
    <s v="07.05.19"/>
    <s v="2019-0461"/>
    <x v="274"/>
    <x v="257"/>
    <n v="1"/>
    <n v="5"/>
    <n v="5"/>
    <s v="D x E"/>
    <x v="1"/>
    <s v=""/>
  </r>
  <r>
    <s v="GST"/>
    <n v="21065"/>
    <s v="07.05.19"/>
    <s v="2019-0461"/>
    <x v="121"/>
    <x v="115"/>
    <n v="3"/>
    <n v="1"/>
    <n v="3"/>
    <s v="D x E"/>
    <x v="1"/>
    <s v=""/>
  </r>
  <r>
    <s v="GST"/>
    <n v="21067"/>
    <s v="07.05.19"/>
    <s v="2019-0461"/>
    <x v="448"/>
    <x v="448"/>
    <n v="1"/>
    <n v="4"/>
    <n v="4"/>
    <s v="D x E"/>
    <x v="1"/>
    <s v=""/>
  </r>
  <r>
    <s v="GST"/>
    <n v="21068"/>
    <s v="07.05.19"/>
    <s v="2019-0461"/>
    <x v="448"/>
    <x v="448"/>
    <n v="2"/>
    <n v="1"/>
    <n v="2"/>
    <s v="D x E"/>
    <x v="1"/>
    <s v=""/>
  </r>
  <r>
    <s v="GST"/>
    <n v="21069"/>
    <s v="07.05.19"/>
    <s v="2019-0461"/>
    <x v="81"/>
    <x v="76"/>
    <n v="1"/>
    <n v="4"/>
    <n v="4"/>
    <s v="D x E"/>
    <x v="1"/>
    <s v=""/>
  </r>
  <r>
    <s v="GST"/>
    <n v="21070"/>
    <s v="07.05.19"/>
    <s v="2019-0461"/>
    <x v="81"/>
    <x v="76"/>
    <n v="1"/>
    <n v="1"/>
    <n v="1"/>
    <s v="D x E"/>
    <x v="1"/>
    <s v=""/>
  </r>
  <r>
    <s v="GST"/>
    <n v="21071"/>
    <s v="07.05.19"/>
    <s v="2019-0461"/>
    <x v="32"/>
    <x v="32"/>
    <n v="1"/>
    <n v="4"/>
    <n v="4"/>
    <s v="D x E"/>
    <x v="1"/>
    <s v=""/>
  </r>
  <r>
    <s v="GST"/>
    <n v="21072"/>
    <s v="07.05.19"/>
    <s v="2019-0461"/>
    <x v="32"/>
    <x v="32"/>
    <n v="1"/>
    <n v="1"/>
    <n v="1"/>
    <s v="D x E"/>
    <x v="1"/>
    <s v=""/>
  </r>
  <r>
    <s v="GST"/>
    <n v="21073"/>
    <s v="07.05.19"/>
    <s v="2019-0461"/>
    <x v="260"/>
    <x v="246"/>
    <n v="1"/>
    <n v="4"/>
    <n v="4"/>
    <s v="D x E"/>
    <x v="1"/>
    <s v=""/>
  </r>
  <r>
    <s v="GST"/>
    <n v="21075"/>
    <s v="07.05.19"/>
    <s v="2019-0461"/>
    <x v="141"/>
    <x v="135"/>
    <n v="2"/>
    <n v="1"/>
    <n v="2"/>
    <s v="D x E"/>
    <x v="1"/>
    <s v=""/>
  </r>
  <r>
    <s v="GST"/>
    <n v="21077"/>
    <s v="07.05.19"/>
    <s v="2019-0461"/>
    <x v="297"/>
    <x v="390"/>
    <n v="1"/>
    <n v="10"/>
    <n v="10"/>
    <s v="D x E"/>
    <x v="1"/>
    <s v=""/>
  </r>
  <r>
    <s v="GST"/>
    <n v="21079"/>
    <s v="07.05.19"/>
    <s v="2019-0461"/>
    <x v="738"/>
    <x v="22"/>
    <n v="3"/>
    <n v="24"/>
    <n v="72"/>
    <s v="D x E"/>
    <x v="1"/>
    <s v=""/>
  </r>
  <r>
    <s v="GST"/>
    <n v="21080"/>
    <s v="07.05.19"/>
    <s v="2019-0461"/>
    <x v="738"/>
    <x v="22"/>
    <n v="1"/>
    <n v="24"/>
    <n v="24"/>
    <s v="D x E"/>
    <x v="1"/>
    <s v=""/>
  </r>
  <r>
    <s v="GST"/>
    <n v="21081"/>
    <s v="07.05.19"/>
    <s v="2019-0461"/>
    <x v="330"/>
    <x v="302"/>
    <n v="4"/>
    <n v="1"/>
    <n v="4"/>
    <s v="D x E"/>
    <x v="1"/>
    <s v=""/>
  </r>
  <r>
    <s v="GST"/>
    <n v="21107"/>
    <s v="07.05.19"/>
    <s v="2019-0462"/>
    <x v="0"/>
    <x v="0"/>
    <n v="1"/>
    <n v="5"/>
    <n v="5"/>
    <s v="D x E"/>
    <x v="1"/>
    <s v=""/>
  </r>
  <r>
    <s v="GST"/>
    <n v="21108"/>
    <s v="07.05.19"/>
    <s v="2019-0462"/>
    <x v="39"/>
    <x v="39"/>
    <n v="1"/>
    <n v="5"/>
    <n v="5"/>
    <s v="D x E"/>
    <x v="1"/>
    <s v=""/>
  </r>
  <r>
    <s v="GST"/>
    <n v="21109"/>
    <s v="07.05.19"/>
    <s v="2019-0462"/>
    <x v="67"/>
    <x v="63"/>
    <n v="1"/>
    <n v="5"/>
    <n v="5"/>
    <s v="D x E"/>
    <x v="1"/>
    <s v=""/>
  </r>
  <r>
    <s v="GST"/>
    <n v="21110"/>
    <s v="07.05.19"/>
    <s v="2019-0462"/>
    <x v="595"/>
    <x v="566"/>
    <n v="1"/>
    <n v="5"/>
    <n v="5"/>
    <s v="D x E"/>
    <x v="1"/>
    <s v=""/>
  </r>
  <r>
    <s v="GST"/>
    <n v="21112"/>
    <s v="07.05.19"/>
    <s v="2019-0462"/>
    <x v="720"/>
    <x v="54"/>
    <n v="1"/>
    <n v="5"/>
    <n v="5"/>
    <s v="D x E"/>
    <x v="1"/>
    <s v=""/>
  </r>
  <r>
    <s v="GST"/>
    <n v="21113"/>
    <s v="07.05.19"/>
    <s v="2019-0462"/>
    <x v="720"/>
    <x v="54"/>
    <n v="2"/>
    <n v="1"/>
    <n v="2"/>
    <s v="D x E"/>
    <x v="1"/>
    <s v=""/>
  </r>
  <r>
    <s v="GST"/>
    <n v="21115"/>
    <s v="07.05.19"/>
    <s v="2019-0462"/>
    <x v="293"/>
    <x v="233"/>
    <n v="1"/>
    <n v="10"/>
    <n v="10"/>
    <s v="D x E"/>
    <x v="1"/>
    <s v=""/>
  </r>
  <r>
    <s v="GST"/>
    <n v="21117"/>
    <s v="07.05.19"/>
    <s v="2019-0462"/>
    <x v="81"/>
    <x v="76"/>
    <n v="1"/>
    <n v="4"/>
    <n v="4"/>
    <s v="D x E"/>
    <x v="1"/>
    <s v=""/>
  </r>
  <r>
    <s v="GST"/>
    <n v="21118"/>
    <s v="07.05.19"/>
    <s v="2019-0462"/>
    <x v="469"/>
    <x v="478"/>
    <n v="1"/>
    <n v="1"/>
    <n v="1"/>
    <s v="D x E"/>
    <x v="1"/>
    <s v=""/>
  </r>
  <r>
    <s v="GST"/>
    <n v="21119"/>
    <s v="07.05.19"/>
    <s v="2019-0462"/>
    <x v="405"/>
    <x v="55"/>
    <n v="1"/>
    <n v="10"/>
    <n v="10"/>
    <s v="D x E"/>
    <x v="1"/>
    <s v=""/>
  </r>
  <r>
    <s v="GST"/>
    <n v="21120"/>
    <s v="07.05.19"/>
    <s v="2019-0462"/>
    <x v="227"/>
    <x v="217"/>
    <n v="1"/>
    <n v="4"/>
    <n v="4"/>
    <s v="D x E"/>
    <x v="1"/>
    <s v=""/>
  </r>
  <r>
    <s v="GST"/>
    <n v="21121"/>
    <s v="07.05.19"/>
    <s v="2019-0462"/>
    <x v="726"/>
    <x v="655"/>
    <n v="1"/>
    <n v="4"/>
    <n v="4"/>
    <s v="D x E"/>
    <x v="1"/>
    <s v=""/>
  </r>
  <r>
    <s v="GST"/>
    <n v="21122"/>
    <s v="07.05.19"/>
    <s v="2019-0462"/>
    <x v="725"/>
    <x v="656"/>
    <n v="1"/>
    <n v="4"/>
    <n v="4"/>
    <s v="D x E"/>
    <x v="1"/>
    <s v=""/>
  </r>
  <r>
    <s v="GST"/>
    <n v="21123"/>
    <s v="07.05.19"/>
    <s v="2019-0462"/>
    <x v="29"/>
    <x v="29"/>
    <n v="1"/>
    <n v="4"/>
    <n v="4"/>
    <s v="D x E"/>
    <x v="1"/>
    <s v=""/>
  </r>
  <r>
    <s v="GST"/>
    <n v="21144"/>
    <s v="07.05.19"/>
    <s v="2019-0463"/>
    <x v="373"/>
    <x v="366"/>
    <n v="2"/>
    <n v="1"/>
    <n v="2"/>
    <s v="D x E"/>
    <x v="1"/>
    <s v=""/>
  </r>
  <r>
    <s v="GST"/>
    <n v="21145"/>
    <s v="07.05.19"/>
    <s v="2019-0463"/>
    <x v="374"/>
    <x v="367"/>
    <n v="2"/>
    <n v="1"/>
    <n v="2"/>
    <s v="D x E"/>
    <x v="1"/>
    <s v=""/>
  </r>
  <r>
    <s v="GST"/>
    <n v="21146"/>
    <s v="07.05.19"/>
    <s v="2019-0463"/>
    <x v="375"/>
    <x v="368"/>
    <n v="2"/>
    <n v="1"/>
    <n v="2"/>
    <s v="D x E"/>
    <x v="1"/>
    <s v=""/>
  </r>
  <r>
    <s v="GST"/>
    <n v="21148"/>
    <s v="07.05.19"/>
    <s v="2019-0463"/>
    <x v="50"/>
    <x v="50"/>
    <n v="1"/>
    <n v="4"/>
    <n v="4"/>
    <s v="D x E"/>
    <x v="1"/>
    <s v=""/>
  </r>
  <r>
    <s v="GST"/>
    <n v="21179"/>
    <s v="07.05.19"/>
    <s v="2019-0464"/>
    <x v="372"/>
    <x v="365"/>
    <m/>
    <m/>
    <n v="1"/>
    <s v="Qty column"/>
    <x v="0"/>
    <s v="CHALLAN!row 21193 'CANCEL'"/>
  </r>
  <r>
    <s v="GST"/>
    <n v="21180"/>
    <s v="07.05.19"/>
    <s v="2019-0464"/>
    <x v="275"/>
    <x v="258"/>
    <m/>
    <m/>
    <n v="1"/>
    <s v="Qty column"/>
    <x v="0"/>
    <s v="CHALLAN!row 21193 'CANCEL'"/>
  </r>
  <r>
    <s v="GST"/>
    <n v="21181"/>
    <s v="07.05.19"/>
    <s v="2019-0464"/>
    <x v="327"/>
    <x v="317"/>
    <m/>
    <m/>
    <n v="1"/>
    <s v="Qty column"/>
    <x v="0"/>
    <s v="CHALLAN!row 21193 'CANCEL'"/>
  </r>
  <r>
    <s v="GST"/>
    <n v="21182"/>
    <s v="07.05.19"/>
    <s v="2019-0464"/>
    <x v="664"/>
    <x v="5"/>
    <m/>
    <m/>
    <n v="1"/>
    <s v="Qty column"/>
    <x v="0"/>
    <s v="CHALLAN!row 21193 'CANCEL'"/>
  </r>
  <r>
    <s v="GST"/>
    <n v="21183"/>
    <s v="07.05.19"/>
    <s v="2019-0464"/>
    <x v="75"/>
    <x v="70"/>
    <m/>
    <m/>
    <n v="1"/>
    <s v="Qty column"/>
    <x v="0"/>
    <s v="CHALLAN!row 21193 'CANCEL'"/>
  </r>
  <r>
    <s v="GST"/>
    <n v="21184"/>
    <s v="07.05.19"/>
    <s v="2019-0464"/>
    <x v="583"/>
    <x v="553"/>
    <m/>
    <m/>
    <n v="1"/>
    <s v="Qty column"/>
    <x v="0"/>
    <s v="CHALLAN!row 21193 'CANCEL'"/>
  </r>
  <r>
    <s v="GST"/>
    <n v="21185"/>
    <s v="07.05.19"/>
    <s v="2019-0464"/>
    <x v="48"/>
    <x v="48"/>
    <m/>
    <m/>
    <n v="1"/>
    <s v="Qty column"/>
    <x v="0"/>
    <s v="CHALLAN!row 21193 'CANCEL'"/>
  </r>
  <r>
    <s v="GST"/>
    <n v="21186"/>
    <s v="07.05.19"/>
    <s v="2019-0464"/>
    <x v="376"/>
    <x v="369"/>
    <m/>
    <m/>
    <n v="1"/>
    <s v="Qty column"/>
    <x v="0"/>
    <s v="CHALLAN!row 21193 'CANCEL'"/>
  </r>
  <r>
    <s v="GST"/>
    <n v="21187"/>
    <s v="07.05.19"/>
    <s v="2019-0464"/>
    <x v="79"/>
    <x v="74"/>
    <m/>
    <m/>
    <n v="1"/>
    <s v="Qty column"/>
    <x v="0"/>
    <s v="CHALLAN!row 21193 'CANCEL'"/>
  </r>
  <r>
    <s v="GST"/>
    <n v="21220"/>
    <s v="15.1.19"/>
    <s v="2019-0465"/>
    <x v="739"/>
    <x v="666"/>
    <n v="1"/>
    <n v="2"/>
    <n v="2"/>
    <s v="D x E"/>
    <x v="1"/>
    <s v=""/>
  </r>
  <r>
    <s v="GST"/>
    <n v="21252"/>
    <s v="09.05.19"/>
    <s v="2019-0466"/>
    <x v="640"/>
    <x v="594"/>
    <n v="2"/>
    <n v="5"/>
    <n v="10"/>
    <s v="D x E"/>
    <x v="1"/>
    <s v=""/>
  </r>
  <r>
    <s v="GST"/>
    <n v="21253"/>
    <s v="09.05.19"/>
    <s v="2019-0466"/>
    <x v="327"/>
    <x v="317"/>
    <n v="1"/>
    <n v="5"/>
    <n v="5"/>
    <s v="D x E"/>
    <x v="1"/>
    <s v=""/>
  </r>
  <r>
    <s v="GST"/>
    <n v="21254"/>
    <s v="09.05.19"/>
    <s v="2019-0466"/>
    <x v="2"/>
    <x v="2"/>
    <n v="1"/>
    <n v="5"/>
    <n v="5"/>
    <s v="D x E"/>
    <x v="1"/>
    <s v=""/>
  </r>
  <r>
    <s v="GST"/>
    <n v="21255"/>
    <s v="09.05.19"/>
    <s v="2019-0466"/>
    <x v="273"/>
    <x v="62"/>
    <n v="1"/>
    <n v="5"/>
    <n v="5"/>
    <s v="D x E"/>
    <x v="1"/>
    <s v=""/>
  </r>
  <r>
    <s v="GST"/>
    <n v="21257"/>
    <s v="09.05.19"/>
    <s v="2019-0466"/>
    <x v="27"/>
    <x v="27"/>
    <n v="1"/>
    <n v="4"/>
    <n v="4"/>
    <s v="D x E"/>
    <x v="1"/>
    <s v=""/>
  </r>
  <r>
    <s v="GST"/>
    <n v="21258"/>
    <s v="09.05.19"/>
    <s v="2019-0466"/>
    <x v="27"/>
    <x v="27"/>
    <n v="1"/>
    <n v="1"/>
    <n v="1"/>
    <s v="D x E"/>
    <x v="1"/>
    <s v=""/>
  </r>
  <r>
    <s v="GST"/>
    <n v="21277"/>
    <s v="09.05.19"/>
    <s v="2019-0466"/>
    <x v="56"/>
    <x v="10"/>
    <n v="7"/>
    <m/>
    <n v="30"/>
    <s v="Qty column"/>
    <x v="1"/>
    <s v=""/>
  </r>
  <r>
    <s v="GST"/>
    <n v="21298"/>
    <s v="09.05.19"/>
    <s v="2019-0467"/>
    <x v="681"/>
    <x v="344"/>
    <n v="2"/>
    <n v="4"/>
    <n v="8"/>
    <s v="D x E"/>
    <x v="1"/>
    <s v=""/>
  </r>
  <r>
    <s v="GST"/>
    <n v="21318"/>
    <s v="09.05.19"/>
    <s v="2019-0467"/>
    <x v="56"/>
    <x v="10"/>
    <n v="2"/>
    <m/>
    <n v="8"/>
    <s v="Qty column"/>
    <x v="1"/>
    <s v=""/>
  </r>
  <r>
    <s v="GST"/>
    <n v="21338"/>
    <s v="09.05.19"/>
    <s v="2019-0468"/>
    <x v="738"/>
    <x v="22"/>
    <n v="2"/>
    <n v="24"/>
    <n v="48"/>
    <s v="D x E"/>
    <x v="1"/>
    <s v=""/>
  </r>
  <r>
    <s v="GST"/>
    <n v="21339"/>
    <s v="09.05.19"/>
    <s v="2019-0468"/>
    <x v="738"/>
    <x v="22"/>
    <n v="2"/>
    <n v="24"/>
    <n v="48"/>
    <s v="D x E"/>
    <x v="1"/>
    <s v=""/>
  </r>
  <r>
    <s v="GST"/>
    <n v="21341"/>
    <s v="09.05.19"/>
    <s v="2019-0468"/>
    <x v="727"/>
    <x v="667"/>
    <n v="1"/>
    <n v="1"/>
    <n v="1"/>
    <s v="D x E"/>
    <x v="1"/>
    <s v=""/>
  </r>
  <r>
    <s v="GST"/>
    <n v="21342"/>
    <s v="09.05.19"/>
    <s v="2019-0468"/>
    <x v="727"/>
    <x v="668"/>
    <n v="1"/>
    <n v="1"/>
    <n v="1"/>
    <s v="D x E"/>
    <x v="1"/>
    <s v=""/>
  </r>
  <r>
    <s v="GST"/>
    <n v="21379"/>
    <s v="09.05.19"/>
    <s v="2019-0469"/>
    <x v="70"/>
    <x v="66"/>
    <n v="1"/>
    <n v="5"/>
    <n v="5"/>
    <s v="D x E"/>
    <x v="1"/>
    <s v=""/>
  </r>
  <r>
    <s v="GST"/>
    <n v="21417"/>
    <s v="09.05.19"/>
    <s v="2019-0470"/>
    <x v="268"/>
    <x v="253"/>
    <n v="2"/>
    <n v="5"/>
    <n v="10"/>
    <s v="D x E"/>
    <x v="1"/>
    <s v=""/>
  </r>
  <r>
    <s v="GST"/>
    <n v="21419"/>
    <s v="09.05.19"/>
    <s v="2019-0470"/>
    <x v="227"/>
    <x v="217"/>
    <n v="2"/>
    <n v="4"/>
    <n v="8"/>
    <s v="D x E"/>
    <x v="1"/>
    <s v=""/>
  </r>
  <r>
    <s v="GST"/>
    <n v="21420"/>
    <s v="09.05.19"/>
    <s v="2019-0470"/>
    <x v="184"/>
    <x v="177"/>
    <n v="2"/>
    <n v="4"/>
    <n v="8"/>
    <s v="D x E"/>
    <x v="1"/>
    <s v=""/>
  </r>
  <r>
    <s v="GST"/>
    <n v="21421"/>
    <s v="09.05.19"/>
    <s v="2019-0470"/>
    <x v="25"/>
    <x v="25"/>
    <n v="1"/>
    <n v="4"/>
    <n v="4"/>
    <s v="D x E"/>
    <x v="1"/>
    <s v=""/>
  </r>
  <r>
    <s v="GST"/>
    <n v="21422"/>
    <s v="09.05.19"/>
    <s v="2019-0470"/>
    <x v="27"/>
    <x v="27"/>
    <n v="2"/>
    <n v="4"/>
    <n v="8"/>
    <s v="D x E"/>
    <x v="1"/>
    <s v=""/>
  </r>
  <r>
    <s v="GST"/>
    <n v="21423"/>
    <s v="09.05.19"/>
    <s v="2019-0470"/>
    <x v="725"/>
    <x v="656"/>
    <n v="1"/>
    <n v="4"/>
    <n v="4"/>
    <s v="D x E"/>
    <x v="1"/>
    <s v=""/>
  </r>
  <r>
    <s v="GST"/>
    <n v="21424"/>
    <s v="09.05.19"/>
    <s v="2019-0470"/>
    <x v="726"/>
    <x v="655"/>
    <n v="1"/>
    <n v="4"/>
    <n v="4"/>
    <s v="D x E"/>
    <x v="1"/>
    <s v=""/>
  </r>
  <r>
    <s v="GST"/>
    <n v="21426"/>
    <s v="09.05.19"/>
    <s v="2019-0470"/>
    <x v="736"/>
    <x v="136"/>
    <n v="1"/>
    <n v="1"/>
    <n v="1"/>
    <s v="D x E"/>
    <x v="1"/>
    <s v=""/>
  </r>
  <r>
    <s v="GST"/>
    <n v="21458"/>
    <s v="09.05.19"/>
    <s v="2019-0471"/>
    <x v="727"/>
    <x v="657"/>
    <n v="2"/>
    <n v="1"/>
    <n v="2"/>
    <s v="D x E"/>
    <x v="1"/>
    <s v=""/>
  </r>
  <r>
    <s v="GST"/>
    <n v="21492"/>
    <s v="10.05.19"/>
    <s v="2019-0472"/>
    <x v="282"/>
    <x v="264"/>
    <n v="2"/>
    <n v="5"/>
    <n v="10"/>
    <s v="D x E"/>
    <x v="1"/>
    <s v=""/>
  </r>
  <r>
    <s v="GST"/>
    <n v="21496"/>
    <s v="10.05.19"/>
    <s v="2019-0472"/>
    <x v="263"/>
    <x v="669"/>
    <n v="1"/>
    <n v="30"/>
    <n v="30"/>
    <s v="D x E"/>
    <x v="1"/>
    <s v=""/>
  </r>
  <r>
    <s v="GST"/>
    <n v="21498"/>
    <s v="10.05.19"/>
    <s v="2019-0472"/>
    <x v="17"/>
    <x v="17"/>
    <n v="2"/>
    <n v="4"/>
    <n v="8"/>
    <s v="D x E"/>
    <x v="1"/>
    <s v=""/>
  </r>
  <r>
    <s v="GST"/>
    <n v="21499"/>
    <s v="10.05.19"/>
    <s v="2019-0472"/>
    <x v="726"/>
    <x v="655"/>
    <n v="1"/>
    <n v="4"/>
    <n v="4"/>
    <s v="D x E"/>
    <x v="1"/>
    <s v=""/>
  </r>
  <r>
    <s v="GST"/>
    <n v="21501"/>
    <s v="10.05.19"/>
    <s v="2019-0472"/>
    <x v="9"/>
    <x v="9"/>
    <n v="1"/>
    <n v="6"/>
    <n v="6"/>
    <s v="D x E"/>
    <x v="1"/>
    <s v=""/>
  </r>
  <r>
    <s v="GST"/>
    <n v="21504"/>
    <s v="10.05.19"/>
    <s v="2019-0472"/>
    <x v="736"/>
    <x v="136"/>
    <m/>
    <m/>
    <n v="1"/>
    <s v="Qty column"/>
    <x v="1"/>
    <s v=""/>
  </r>
  <r>
    <s v="GST"/>
    <n v="21535"/>
    <s v="10.05.19"/>
    <s v="2019-0473"/>
    <x v="740"/>
    <x v="670"/>
    <n v="1"/>
    <n v="4"/>
    <n v="4"/>
    <s v="D x E"/>
    <x v="1"/>
    <s v=""/>
  </r>
  <r>
    <s v="GST"/>
    <n v="21536"/>
    <s v="10.05.19"/>
    <s v="2019-0473"/>
    <x v="608"/>
    <x v="578"/>
    <n v="1"/>
    <n v="5"/>
    <n v="5"/>
    <s v="D x E"/>
    <x v="1"/>
    <s v=""/>
  </r>
  <r>
    <s v="GST"/>
    <n v="21537"/>
    <s v="10.05.19"/>
    <s v="2019-0473"/>
    <x v="640"/>
    <x v="594"/>
    <n v="1"/>
    <n v="5"/>
    <n v="5"/>
    <s v="D x E"/>
    <x v="1"/>
    <s v=""/>
  </r>
  <r>
    <s v="GST"/>
    <n v="21538"/>
    <s v="10.05.19"/>
    <s v="2019-0473"/>
    <x v="38"/>
    <x v="38"/>
    <n v="1"/>
    <n v="5"/>
    <n v="5"/>
    <s v="D x E"/>
    <x v="1"/>
    <s v=""/>
  </r>
  <r>
    <s v="GST"/>
    <n v="21539"/>
    <s v="10.05.19"/>
    <s v="2019-0473"/>
    <x v="39"/>
    <x v="39"/>
    <n v="1"/>
    <n v="5"/>
    <n v="5"/>
    <s v="D x E"/>
    <x v="1"/>
    <s v=""/>
  </r>
  <r>
    <s v="GST"/>
    <n v="21540"/>
    <s v="10.05.19"/>
    <s v="2019-0473"/>
    <x v="327"/>
    <x v="317"/>
    <n v="1"/>
    <n v="5"/>
    <n v="5"/>
    <s v="D x E"/>
    <x v="1"/>
    <s v=""/>
  </r>
  <r>
    <s v="GST"/>
    <n v="21541"/>
    <s v="10.05.19"/>
    <s v="2019-0473"/>
    <x v="336"/>
    <x v="324"/>
    <n v="1"/>
    <n v="5"/>
    <n v="5"/>
    <s v="D x E"/>
    <x v="1"/>
    <s v=""/>
  </r>
  <r>
    <s v="GST"/>
    <n v="21542"/>
    <s v="10.05.19"/>
    <s v="2019-0473"/>
    <x v="68"/>
    <x v="64"/>
    <n v="1"/>
    <n v="5"/>
    <n v="5"/>
    <s v="D x E"/>
    <x v="1"/>
    <s v=""/>
  </r>
  <r>
    <s v="GST"/>
    <n v="21543"/>
    <s v="10.05.19"/>
    <s v="2019-0473"/>
    <x v="709"/>
    <x v="650"/>
    <n v="5"/>
    <n v="1"/>
    <n v="5"/>
    <s v="D x E"/>
    <x v="1"/>
    <s v=""/>
  </r>
  <r>
    <s v="GST"/>
    <n v="21545"/>
    <s v="10.05.19"/>
    <s v="2019-0473"/>
    <x v="42"/>
    <x v="42"/>
    <n v="1"/>
    <n v="5"/>
    <n v="5"/>
    <s v="D x E"/>
    <x v="1"/>
    <s v=""/>
  </r>
  <r>
    <s v="GST"/>
    <n v="21546"/>
    <s v="10.05.19"/>
    <s v="2019-0473"/>
    <x v="72"/>
    <x v="67"/>
    <n v="1"/>
    <n v="5"/>
    <n v="5"/>
    <s v="D x E"/>
    <x v="1"/>
    <s v=""/>
  </r>
  <r>
    <s v="GST"/>
    <n v="21547"/>
    <s v="10.05.19"/>
    <s v="2019-0473"/>
    <x v="48"/>
    <x v="48"/>
    <n v="1"/>
    <n v="5"/>
    <n v="5"/>
    <s v="D x E"/>
    <x v="1"/>
    <s v=""/>
  </r>
  <r>
    <s v="GST"/>
    <n v="21548"/>
    <s v="10.05.19"/>
    <s v="2019-0473"/>
    <x v="99"/>
    <x v="121"/>
    <n v="1"/>
    <n v="5"/>
    <n v="5"/>
    <s v="D x E"/>
    <x v="1"/>
    <s v=""/>
  </r>
  <r>
    <s v="GST"/>
    <n v="21549"/>
    <s v="10.05.19"/>
    <s v="2019-0473"/>
    <x v="41"/>
    <x v="41"/>
    <n v="1"/>
    <n v="4"/>
    <n v="4"/>
    <s v="D x E"/>
    <x v="1"/>
    <s v=""/>
  </r>
  <r>
    <s v="GST"/>
    <n v="21550"/>
    <s v="10.05.19"/>
    <s v="2019-0473"/>
    <x v="282"/>
    <x v="264"/>
    <n v="1"/>
    <n v="5"/>
    <n v="5"/>
    <s v="D x E"/>
    <x v="1"/>
    <s v=""/>
  </r>
  <r>
    <s v="GST"/>
    <n v="21552"/>
    <s v="10.05.19"/>
    <s v="2019-0473"/>
    <x v="227"/>
    <x v="217"/>
    <n v="1"/>
    <n v="4"/>
    <n v="4"/>
    <s v="D x E"/>
    <x v="1"/>
    <s v=""/>
  </r>
  <r>
    <s v="GST"/>
    <n v="21553"/>
    <s v="10.05.19"/>
    <s v="2019-0473"/>
    <x v="741"/>
    <x v="671"/>
    <n v="1"/>
    <n v="4"/>
    <n v="4"/>
    <s v="D x E"/>
    <x v="1"/>
    <s v=""/>
  </r>
  <r>
    <s v="GST"/>
    <n v="21554"/>
    <s v="10.05.19"/>
    <s v="2019-0473"/>
    <x v="742"/>
    <x v="672"/>
    <n v="1"/>
    <n v="6"/>
    <n v="6"/>
    <s v="D x E"/>
    <x v="1"/>
    <s v=""/>
  </r>
  <r>
    <s v="GST"/>
    <n v="21555"/>
    <s v="10.05.19"/>
    <s v="2019-0473"/>
    <x v="686"/>
    <x v="629"/>
    <n v="1"/>
    <n v="4"/>
    <n v="4"/>
    <s v="D x E"/>
    <x v="1"/>
    <s v=""/>
  </r>
  <r>
    <s v="GST"/>
    <n v="21556"/>
    <s v="10.05.19"/>
    <s v="2019-0473"/>
    <x v="198"/>
    <x v="190"/>
    <n v="1"/>
    <n v="4"/>
    <n v="4"/>
    <s v="D x E"/>
    <x v="1"/>
    <s v=""/>
  </r>
  <r>
    <s v="GST"/>
    <n v="21557"/>
    <s v="10.05.19"/>
    <s v="2019-0473"/>
    <x v="27"/>
    <x v="27"/>
    <n v="2"/>
    <n v="4"/>
    <n v="8"/>
    <s v="D x E"/>
    <x v="1"/>
    <s v=""/>
  </r>
  <r>
    <s v="GST"/>
    <n v="21558"/>
    <s v="10.05.19"/>
    <s v="2019-0473"/>
    <x v="725"/>
    <x v="656"/>
    <n v="1"/>
    <n v="4"/>
    <n v="4"/>
    <s v="D x E"/>
    <x v="1"/>
    <s v=""/>
  </r>
  <r>
    <s v="GST"/>
    <n v="21559"/>
    <s v="10.05.19"/>
    <s v="2019-0473"/>
    <x v="29"/>
    <x v="29"/>
    <n v="1"/>
    <n v="4"/>
    <n v="4"/>
    <s v="D x E"/>
    <x v="1"/>
    <s v=""/>
  </r>
  <r>
    <s v="GST"/>
    <n v="21560"/>
    <s v="10.05.19"/>
    <s v="2019-0473"/>
    <x v="41"/>
    <x v="192"/>
    <n v="1"/>
    <n v="4"/>
    <n v="4"/>
    <s v="D x E"/>
    <x v="1"/>
    <s v=""/>
  </r>
  <r>
    <s v="GST"/>
    <n v="21561"/>
    <s v="10.05.19"/>
    <s v="2019-0473"/>
    <x v="726"/>
    <x v="655"/>
    <n v="1"/>
    <n v="4"/>
    <n v="4"/>
    <s v="D x E"/>
    <x v="1"/>
    <s v=""/>
  </r>
  <r>
    <s v="GST"/>
    <n v="21562"/>
    <s v="10.05.19"/>
    <s v="2019-0473"/>
    <x v="21"/>
    <x v="21"/>
    <n v="1"/>
    <n v="4"/>
    <n v="4"/>
    <s v="D x E"/>
    <x v="1"/>
    <s v=""/>
  </r>
  <r>
    <s v="GST"/>
    <n v="21564"/>
    <s v="10.05.19"/>
    <s v="2019-0473"/>
    <x v="743"/>
    <x v="505"/>
    <n v="7"/>
    <n v="1"/>
    <n v="7"/>
    <s v="D x E"/>
    <x v="1"/>
    <s v=""/>
  </r>
  <r>
    <s v="GST"/>
    <n v="21566"/>
    <s v="10.05.19"/>
    <s v="2019-0473"/>
    <x v="88"/>
    <x v="22"/>
    <n v="1"/>
    <n v="50"/>
    <n v="50"/>
    <s v="D x E"/>
    <x v="1"/>
    <s v=""/>
  </r>
  <r>
    <s v="GST"/>
    <n v="21567"/>
    <s v="10.05.19"/>
    <s v="2019-0473"/>
    <x v="89"/>
    <x v="22"/>
    <n v="1"/>
    <n v="50"/>
    <n v="50"/>
    <s v="D x E"/>
    <x v="1"/>
    <s v=""/>
  </r>
  <r>
    <s v="GST"/>
    <n v="21568"/>
    <s v="10.05.19"/>
    <s v="2019-0473"/>
    <x v="90"/>
    <x v="22"/>
    <n v="1"/>
    <n v="50"/>
    <n v="50"/>
    <s v="D x E"/>
    <x v="1"/>
    <s v=""/>
  </r>
  <r>
    <s v="GST"/>
    <n v="21570"/>
    <s v="10.05.19"/>
    <s v="2019-0473"/>
    <x v="669"/>
    <x v="619"/>
    <n v="1"/>
    <n v="20"/>
    <n v="20"/>
    <s v="D x E"/>
    <x v="1"/>
    <s v=""/>
  </r>
  <r>
    <s v="GST"/>
    <n v="21572"/>
    <s v="10.05.19"/>
    <s v="2019-0473"/>
    <x v="736"/>
    <x v="136"/>
    <n v="2"/>
    <n v="1"/>
    <n v="2"/>
    <s v="D x E"/>
    <x v="1"/>
    <s v=""/>
  </r>
  <r>
    <s v="GST"/>
    <n v="21594"/>
    <s v="10.05.19"/>
    <s v="2019-0474"/>
    <x v="39"/>
    <x v="39"/>
    <n v="1"/>
    <n v="5"/>
    <n v="5"/>
    <s v="D x E"/>
    <x v="1"/>
    <s v=""/>
  </r>
  <r>
    <s v="GST"/>
    <n v="21595"/>
    <s v="10.05.19"/>
    <s v="2019-0474"/>
    <x v="327"/>
    <x v="317"/>
    <n v="1"/>
    <n v="5"/>
    <n v="5"/>
    <s v="D x E"/>
    <x v="1"/>
    <s v=""/>
  </r>
  <r>
    <s v="GST"/>
    <n v="21596"/>
    <s v="10.05.19"/>
    <s v="2019-0474"/>
    <x v="68"/>
    <x v="64"/>
    <n v="1"/>
    <n v="5"/>
    <n v="5"/>
    <s v="D x E"/>
    <x v="1"/>
    <s v=""/>
  </r>
  <r>
    <s v="GST"/>
    <n v="21598"/>
    <s v="10.05.19"/>
    <s v="2019-0474"/>
    <x v="42"/>
    <x v="42"/>
    <n v="1"/>
    <n v="5"/>
    <n v="5"/>
    <s v="D x E"/>
    <x v="1"/>
    <s v=""/>
  </r>
  <r>
    <s v="GST"/>
    <n v="21599"/>
    <s v="10.05.19"/>
    <s v="2019-0474"/>
    <x v="72"/>
    <x v="67"/>
    <n v="1"/>
    <n v="5"/>
    <n v="5"/>
    <s v="D x E"/>
    <x v="1"/>
    <s v=""/>
  </r>
  <r>
    <s v="GST"/>
    <n v="21601"/>
    <s v="10.05.19"/>
    <s v="2019-0474"/>
    <x v="282"/>
    <x v="264"/>
    <n v="1"/>
    <n v="5"/>
    <n v="5"/>
    <s v="D x E"/>
    <x v="1"/>
    <s v=""/>
  </r>
  <r>
    <s v="GST"/>
    <n v="21603"/>
    <s v="10.05.19"/>
    <s v="2019-0474"/>
    <x v="227"/>
    <x v="217"/>
    <n v="1"/>
    <n v="4"/>
    <n v="4"/>
    <s v="D x E"/>
    <x v="1"/>
    <s v=""/>
  </r>
  <r>
    <s v="GST"/>
    <n v="21604"/>
    <s v="10.05.19"/>
    <s v="2019-0474"/>
    <x v="27"/>
    <x v="27"/>
    <n v="2"/>
    <n v="4"/>
    <n v="8"/>
    <s v="D x E"/>
    <x v="1"/>
    <s v=""/>
  </r>
  <r>
    <s v="GST"/>
    <n v="21605"/>
    <s v="10.05.19"/>
    <s v="2019-0474"/>
    <x v="29"/>
    <x v="29"/>
    <n v="1"/>
    <n v="4"/>
    <n v="4"/>
    <s v="D x E"/>
    <x v="1"/>
    <s v=""/>
  </r>
  <r>
    <s v="GST"/>
    <n v="21606"/>
    <s v="10.05.19"/>
    <s v="2019-0474"/>
    <x v="41"/>
    <x v="192"/>
    <n v="1"/>
    <n v="4"/>
    <n v="4"/>
    <s v="D x E"/>
    <x v="1"/>
    <s v=""/>
  </r>
  <r>
    <s v="GST"/>
    <n v="21607"/>
    <s v="10.05.19"/>
    <s v="2019-0474"/>
    <x v="536"/>
    <x v="517"/>
    <n v="2"/>
    <n v="6"/>
    <n v="12"/>
    <s v="D x E"/>
    <x v="1"/>
    <s v=""/>
  </r>
  <r>
    <s v="GST"/>
    <n v="21608"/>
    <s v="10.05.19"/>
    <s v="2019-0474"/>
    <x v="259"/>
    <x v="245"/>
    <n v="1"/>
    <n v="4"/>
    <n v="4"/>
    <s v="D x E"/>
    <x v="1"/>
    <s v=""/>
  </r>
  <r>
    <s v="GST"/>
    <n v="21610"/>
    <s v="10.05.19"/>
    <s v="2019-0474"/>
    <x v="89"/>
    <x v="22"/>
    <n v="1"/>
    <n v="50"/>
    <n v="50"/>
    <s v="D x E"/>
    <x v="1"/>
    <s v=""/>
  </r>
  <r>
    <s v="GST"/>
    <n v="21611"/>
    <s v="10.05.19"/>
    <s v="2019-0474"/>
    <x v="90"/>
    <x v="22"/>
    <n v="1"/>
    <n v="50"/>
    <n v="50"/>
    <s v="D x E"/>
    <x v="1"/>
    <s v=""/>
  </r>
  <r>
    <s v="GST"/>
    <n v="21613"/>
    <s v="10.05.19"/>
    <s v="2019-0474"/>
    <x v="605"/>
    <x v="673"/>
    <n v="1"/>
    <m/>
    <n v="10"/>
    <s v="Qty column"/>
    <x v="1"/>
    <s v=""/>
  </r>
  <r>
    <s v="GST"/>
    <n v="21615"/>
    <s v="10.05.19"/>
    <s v="2019-0474"/>
    <x v="736"/>
    <x v="136"/>
    <m/>
    <m/>
    <n v="1"/>
    <s v="Qty column"/>
    <x v="1"/>
    <s v=""/>
  </r>
  <r>
    <s v="GST"/>
    <n v="21651"/>
    <s v="10.05.19"/>
    <s v="2019-0475"/>
    <x v="102"/>
    <x v="94"/>
    <n v="1"/>
    <n v="10"/>
    <n v="10"/>
    <s v="D x E"/>
    <x v="1"/>
    <s v=""/>
  </r>
  <r>
    <s v="GST"/>
    <n v="21652"/>
    <s v="10.05.19"/>
    <s v="2019-0475"/>
    <x v="409"/>
    <x v="402"/>
    <n v="1"/>
    <n v="30"/>
    <n v="30"/>
    <s v="D x E"/>
    <x v="1"/>
    <s v=""/>
  </r>
  <r>
    <s v="GST"/>
    <n v="21654"/>
    <s v="10.05.19"/>
    <s v="2019-0475"/>
    <x v="172"/>
    <x v="168"/>
    <n v="1"/>
    <n v="5"/>
    <n v="5"/>
    <s v="D x E"/>
    <x v="1"/>
    <s v=""/>
  </r>
  <r>
    <s v="GST"/>
    <n v="21655"/>
    <s v="10.05.19"/>
    <s v="2019-0475"/>
    <x v="595"/>
    <x v="566"/>
    <n v="2"/>
    <n v="1"/>
    <n v="2"/>
    <s v="D x E"/>
    <x v="1"/>
    <s v=""/>
  </r>
  <r>
    <s v="GST"/>
    <n v="21656"/>
    <s v="10.05.19"/>
    <s v="2019-0475"/>
    <x v="664"/>
    <x v="5"/>
    <n v="1"/>
    <n v="5"/>
    <n v="5"/>
    <s v="D x E"/>
    <x v="1"/>
    <s v=""/>
  </r>
  <r>
    <s v="GST"/>
    <n v="21657"/>
    <s v="10.05.19"/>
    <s v="2019-0475"/>
    <x v="72"/>
    <x v="67"/>
    <n v="1"/>
    <n v="5"/>
    <n v="5"/>
    <s v="D x E"/>
    <x v="1"/>
    <s v=""/>
  </r>
  <r>
    <s v="GST"/>
    <n v="21658"/>
    <s v="10.05.19"/>
    <s v="2019-0475"/>
    <x v="73"/>
    <x v="68"/>
    <n v="1"/>
    <n v="5"/>
    <n v="5"/>
    <s v="D x E"/>
    <x v="1"/>
    <s v=""/>
  </r>
  <r>
    <s v="GST"/>
    <n v="21659"/>
    <s v="10.05.19"/>
    <s v="2019-0475"/>
    <x v="192"/>
    <x v="185"/>
    <n v="5"/>
    <n v="1"/>
    <n v="5"/>
    <s v="D x E"/>
    <x v="1"/>
    <s v=""/>
  </r>
  <r>
    <s v="GST"/>
    <n v="21661"/>
    <s v="10.05.19"/>
    <s v="2019-0475"/>
    <x v="258"/>
    <x v="244"/>
    <n v="1"/>
    <n v="4"/>
    <n v="4"/>
    <s v="D x E"/>
    <x v="1"/>
    <s v=""/>
  </r>
  <r>
    <s v="GST"/>
    <n v="21662"/>
    <s v="10.05.19"/>
    <s v="2019-0475"/>
    <x v="199"/>
    <x v="191"/>
    <n v="1"/>
    <n v="4"/>
    <n v="4"/>
    <s v="D x E"/>
    <x v="1"/>
    <s v=""/>
  </r>
  <r>
    <s v="GST"/>
    <n v="21663"/>
    <s v="10.05.19"/>
    <s v="2019-0475"/>
    <x v="25"/>
    <x v="25"/>
    <n v="1"/>
    <n v="4"/>
    <n v="4"/>
    <s v="D x E"/>
    <x v="1"/>
    <s v=""/>
  </r>
  <r>
    <s v="GST"/>
    <n v="21667"/>
    <s v="10.05.19"/>
    <s v="2019-0475"/>
    <x v="107"/>
    <x v="101"/>
    <n v="2"/>
    <n v="10"/>
    <n v="20"/>
    <s v="D x E"/>
    <x v="1"/>
    <s v=""/>
  </r>
  <r>
    <s v="GST"/>
    <n v="21669"/>
    <s v="10.05.19"/>
    <s v="2019-0475"/>
    <x v="63"/>
    <x v="55"/>
    <m/>
    <m/>
    <n v="10"/>
    <s v="Qty column"/>
    <x v="1"/>
    <s v=""/>
  </r>
  <r>
    <s v="GST"/>
    <n v="21670"/>
    <s v="10.05.19"/>
    <s v="2019-0475"/>
    <x v="738"/>
    <x v="22"/>
    <n v="2"/>
    <n v="24"/>
    <n v="48"/>
    <s v="D x E"/>
    <x v="1"/>
    <s v=""/>
  </r>
  <r>
    <s v="GST"/>
    <n v="21671"/>
    <s v="10.05.19"/>
    <s v="2019-0475"/>
    <x v="738"/>
    <x v="22"/>
    <n v="2"/>
    <n v="24"/>
    <n v="48"/>
    <s v="D x E"/>
    <x v="1"/>
    <s v=""/>
  </r>
  <r>
    <s v="GST"/>
    <n v="21697"/>
    <s v="10.05.19"/>
    <s v="2019-0476"/>
    <x v="587"/>
    <x v="557"/>
    <n v="1"/>
    <n v="5"/>
    <n v="5"/>
    <s v="D x E"/>
    <x v="1"/>
    <s v=""/>
  </r>
  <r>
    <s v="GST"/>
    <n v="21698"/>
    <s v="10.05.19"/>
    <s v="2019-0476"/>
    <x v="376"/>
    <x v="369"/>
    <n v="1"/>
    <n v="5"/>
    <n v="5"/>
    <s v="D x E"/>
    <x v="1"/>
    <s v=""/>
  </r>
  <r>
    <s v="GST"/>
    <n v="21699"/>
    <s v="10.05.19"/>
    <s v="2019-0476"/>
    <x v="568"/>
    <x v="115"/>
    <n v="1"/>
    <n v="5"/>
    <n v="5"/>
    <s v="D x E"/>
    <x v="1"/>
    <s v=""/>
  </r>
  <r>
    <s v="GST"/>
    <n v="21701"/>
    <s v="10.05.19"/>
    <s v="2019-0476"/>
    <x v="19"/>
    <x v="19"/>
    <n v="1"/>
    <n v="4"/>
    <n v="4"/>
    <s v="D x E"/>
    <x v="1"/>
    <s v=""/>
  </r>
  <r>
    <s v="GST"/>
    <n v="21702"/>
    <s v="10.05.19"/>
    <s v="2019-0476"/>
    <x v="259"/>
    <x v="245"/>
    <n v="1"/>
    <n v="4"/>
    <n v="4"/>
    <s v="D x E"/>
    <x v="1"/>
    <s v=""/>
  </r>
  <r>
    <s v="GST"/>
    <n v="21703"/>
    <s v="10.05.19"/>
    <s v="2019-0476"/>
    <x v="126"/>
    <x v="179"/>
    <n v="1"/>
    <n v="4"/>
    <n v="4"/>
    <s v="D x E"/>
    <x v="1"/>
    <s v=""/>
  </r>
  <r>
    <s v="GST"/>
    <n v="21735"/>
    <s v="10.05.19"/>
    <s v="2019-0477"/>
    <x v="110"/>
    <x v="104"/>
    <n v="1"/>
    <n v="5"/>
    <n v="5"/>
    <s v="D x E"/>
    <x v="1"/>
    <s v=""/>
  </r>
  <r>
    <s v="GST"/>
    <n v="21736"/>
    <s v="10.05.19"/>
    <s v="2019-0477"/>
    <x v="595"/>
    <x v="566"/>
    <m/>
    <m/>
    <n v="1"/>
    <s v="Qty column"/>
    <x v="1"/>
    <s v=""/>
  </r>
  <r>
    <s v="GST"/>
    <n v="21737"/>
    <s v="10.05.19"/>
    <s v="2019-0477"/>
    <x v="172"/>
    <x v="168"/>
    <m/>
    <m/>
    <n v="1"/>
    <s v="Qty column"/>
    <x v="1"/>
    <s v=""/>
  </r>
  <r>
    <s v="GST"/>
    <n v="21738"/>
    <s v="10.05.19"/>
    <s v="2019-0477"/>
    <x v="353"/>
    <x v="339"/>
    <m/>
    <m/>
    <n v="1"/>
    <s v="Qty column"/>
    <x v="1"/>
    <s v=""/>
  </r>
  <r>
    <s v="GST"/>
    <n v="21739"/>
    <s v="10.05.19"/>
    <s v="2019-0477"/>
    <x v="419"/>
    <x v="409"/>
    <m/>
    <m/>
    <n v="1"/>
    <s v="Qty column"/>
    <x v="1"/>
    <s v=""/>
  </r>
  <r>
    <s v="GST"/>
    <n v="21740"/>
    <s v="10.05.19"/>
    <s v="2019-0477"/>
    <x v="170"/>
    <x v="165"/>
    <m/>
    <m/>
    <n v="1"/>
    <s v="Qty column"/>
    <x v="1"/>
    <s v=""/>
  </r>
  <r>
    <s v="GST"/>
    <n v="21741"/>
    <s v="10.05.19"/>
    <s v="2019-0477"/>
    <x v="11"/>
    <x v="11"/>
    <n v="1"/>
    <n v="5"/>
    <n v="5"/>
    <s v="D x E"/>
    <x v="1"/>
    <s v=""/>
  </r>
  <r>
    <s v="GST"/>
    <n v="21743"/>
    <s v="10.05.19"/>
    <s v="2019-0477"/>
    <x v="29"/>
    <x v="29"/>
    <n v="1"/>
    <n v="4"/>
    <n v="4"/>
    <s v="D x E"/>
    <x v="1"/>
    <s v=""/>
  </r>
  <r>
    <s v="GST"/>
    <n v="21744"/>
    <s v="10.05.19"/>
    <s v="2019-0477"/>
    <x v="19"/>
    <x v="19"/>
    <m/>
    <m/>
    <n v="2"/>
    <s v="Qty column"/>
    <x v="1"/>
    <s v=""/>
  </r>
  <r>
    <s v="GST"/>
    <n v="21746"/>
    <s v="10.05.19"/>
    <s v="2019-0477"/>
    <x v="231"/>
    <x v="220"/>
    <m/>
    <m/>
    <n v="15"/>
    <s v="Qty column"/>
    <x v="1"/>
    <s v=""/>
  </r>
  <r>
    <s v="GST"/>
    <n v="21747"/>
    <s v="10.05.19"/>
    <s v="2019-0477"/>
    <x v="46"/>
    <x v="46"/>
    <m/>
    <m/>
    <n v="5"/>
    <s v="Qty column"/>
    <x v="1"/>
    <s v=""/>
  </r>
  <r>
    <s v="GST"/>
    <n v="21748"/>
    <s v="10.05.19"/>
    <s v="2019-0477"/>
    <x v="600"/>
    <x v="571"/>
    <m/>
    <m/>
    <n v="5"/>
    <s v="Qty column"/>
    <x v="1"/>
    <s v=""/>
  </r>
  <r>
    <s v="GST"/>
    <n v="21750"/>
    <s v="10.05.19"/>
    <s v="2019-0477"/>
    <x v="700"/>
    <x v="643"/>
    <n v="1"/>
    <n v="4"/>
    <n v="4"/>
    <s v="D x E"/>
    <x v="1"/>
    <s v=""/>
  </r>
  <r>
    <s v="GST"/>
    <n v="21752"/>
    <s v="10.05.19"/>
    <s v="2019-0477"/>
    <x v="630"/>
    <x v="590"/>
    <m/>
    <m/>
    <n v="10"/>
    <s v="Qty column"/>
    <x v="1"/>
    <s v=""/>
  </r>
  <r>
    <s v="GST"/>
    <n v="21754"/>
    <s v="10.05.19"/>
    <s v="2019-0477"/>
    <x v="174"/>
    <x v="171"/>
    <m/>
    <m/>
    <n v="100"/>
    <s v="Qty column"/>
    <x v="1"/>
    <s v=""/>
  </r>
  <r>
    <s v="GST"/>
    <n v="21755"/>
    <s v="10.05.19"/>
    <s v="2019-0477"/>
    <x v="175"/>
    <x v="171"/>
    <m/>
    <m/>
    <n v="250"/>
    <s v="Qty column"/>
    <x v="1"/>
    <s v=""/>
  </r>
  <r>
    <s v="GST"/>
    <n v="21757"/>
    <s v="10.05.19"/>
    <s v="2019-0477"/>
    <x v="550"/>
    <x v="108"/>
    <m/>
    <n v="25"/>
    <n v="25"/>
    <s v="Qty column"/>
    <x v="1"/>
    <s v=""/>
  </r>
  <r>
    <s v="GST"/>
    <n v="21758"/>
    <s v="10.05.19"/>
    <s v="2019-0477"/>
    <x v="744"/>
    <x v="55"/>
    <n v="1"/>
    <m/>
    <n v="1"/>
    <s v="Qty column"/>
    <x v="1"/>
    <s v=""/>
  </r>
  <r>
    <s v="GST"/>
    <n v="21787"/>
    <s v="10.05.19"/>
    <s v="2019-0478"/>
    <x v="108"/>
    <x v="102"/>
    <n v="1"/>
    <n v="5"/>
    <n v="5"/>
    <s v="D x E"/>
    <x v="1"/>
    <s v=""/>
  </r>
  <r>
    <s v="GST"/>
    <n v="21816"/>
    <s v="10.05.19"/>
    <s v="2019-0479"/>
    <x v="153"/>
    <x v="145"/>
    <n v="5"/>
    <n v="20"/>
    <n v="100"/>
    <s v="D x E"/>
    <x v="1"/>
    <s v=""/>
  </r>
  <r>
    <s v="GST"/>
    <n v="21855"/>
    <s v="10.05.19"/>
    <s v="2019-0480"/>
    <x v="504"/>
    <x v="501"/>
    <n v="2"/>
    <n v="1"/>
    <n v="2"/>
    <s v="D x E"/>
    <x v="1"/>
    <s v=""/>
  </r>
  <r>
    <s v="GST"/>
    <n v="21857"/>
    <s v="10.05.19"/>
    <s v="2019-0480"/>
    <x v="107"/>
    <x v="101"/>
    <n v="1"/>
    <n v="10"/>
    <n v="10"/>
    <s v="D x E"/>
    <x v="1"/>
    <s v=""/>
  </r>
  <r>
    <s v="GST"/>
    <n v="21858"/>
    <s v="10.05.19"/>
    <s v="2019-0480"/>
    <x v="334"/>
    <x v="322"/>
    <n v="1"/>
    <n v="10"/>
    <n v="10"/>
    <s v="D x E"/>
    <x v="1"/>
    <s v=""/>
  </r>
  <r>
    <s v="GST"/>
    <n v="21860"/>
    <s v="10.05.19"/>
    <s v="2019-0480"/>
    <x v="458"/>
    <x v="44"/>
    <n v="2"/>
    <n v="25"/>
    <n v="50"/>
    <s v="D x E"/>
    <x v="1"/>
    <s v=""/>
  </r>
  <r>
    <s v="GST"/>
    <n v="21862"/>
    <s v="10.05.19"/>
    <s v="2019-0480"/>
    <x v="184"/>
    <x v="177"/>
    <n v="2"/>
    <n v="4"/>
    <n v="8"/>
    <s v="D x E"/>
    <x v="1"/>
    <s v=""/>
  </r>
  <r>
    <s v="GST"/>
    <n v="21863"/>
    <s v="10.05.19"/>
    <s v="2019-0480"/>
    <x v="32"/>
    <x v="32"/>
    <n v="3"/>
    <n v="4"/>
    <n v="12"/>
    <s v="D x E"/>
    <x v="1"/>
    <s v=""/>
  </r>
  <r>
    <s v="GST"/>
    <n v="21893"/>
    <s v="10.05.19"/>
    <s v="2019-0481"/>
    <x v="75"/>
    <x v="70"/>
    <n v="1"/>
    <n v="5"/>
    <n v="5"/>
    <s v="D x E"/>
    <x v="1"/>
    <s v=""/>
  </r>
  <r>
    <s v="GST"/>
    <n v="21894"/>
    <s v="10.05.19"/>
    <s v="2019-0481"/>
    <x v="77"/>
    <x v="72"/>
    <n v="1"/>
    <n v="5"/>
    <n v="5"/>
    <s v="D x E"/>
    <x v="1"/>
    <s v=""/>
  </r>
  <r>
    <s v="GST"/>
    <n v="21896"/>
    <s v="10.05.19"/>
    <s v="2019-0481"/>
    <x v="9"/>
    <x v="9"/>
    <n v="1"/>
    <n v="6"/>
    <n v="6"/>
    <s v="D x E"/>
    <x v="1"/>
    <s v=""/>
  </r>
  <r>
    <s v="GST"/>
    <n v="21898"/>
    <s v="10.05.19"/>
    <s v="2019-0481"/>
    <x v="638"/>
    <x v="320"/>
    <n v="1"/>
    <n v="25"/>
    <n v="25"/>
    <s v="D x E"/>
    <x v="1"/>
    <s v=""/>
  </r>
  <r>
    <s v="GST"/>
    <n v="21930"/>
    <s v="10.05.19"/>
    <s v="2019-0482"/>
    <x v="745"/>
    <x v="22"/>
    <m/>
    <m/>
    <n v="2"/>
    <s v="Qty column"/>
    <x v="1"/>
    <s v=""/>
  </r>
  <r>
    <s v="GST"/>
    <n v="21966"/>
    <s v="10.05.19"/>
    <s v="2019-0483"/>
    <x v="284"/>
    <x v="314"/>
    <m/>
    <m/>
    <n v="1"/>
    <s v="Qty column"/>
    <x v="0"/>
    <s v="CHALLAN!row 22006 'CANCEL'"/>
  </r>
  <r>
    <s v="GST"/>
    <n v="21967"/>
    <s v="10.05.19"/>
    <s v="2019-0483"/>
    <x v="176"/>
    <x v="172"/>
    <m/>
    <m/>
    <n v="1"/>
    <s v="Qty column"/>
    <x v="0"/>
    <s v="CHALLAN!row 22006 'CANCEL'"/>
  </r>
  <r>
    <s v="GST"/>
    <n v="21968"/>
    <s v="10.05.19"/>
    <s v="2019-0483"/>
    <x v="11"/>
    <x v="11"/>
    <m/>
    <m/>
    <n v="1"/>
    <s v="Qty column"/>
    <x v="0"/>
    <s v="CHALLAN!row 22006 'CANCEL'"/>
  </r>
  <r>
    <s v="GST"/>
    <n v="21969"/>
    <s v="10.05.19"/>
    <s v="2019-0483"/>
    <x v="68"/>
    <x v="64"/>
    <m/>
    <m/>
    <n v="1"/>
    <s v="Qty column"/>
    <x v="0"/>
    <s v="CHALLAN!row 22006 'CANCEL'"/>
  </r>
  <r>
    <s v="GST"/>
    <n v="21970"/>
    <s v="10.05.19"/>
    <s v="2019-0483"/>
    <x v="15"/>
    <x v="15"/>
    <m/>
    <m/>
    <n v="1"/>
    <s v="Qty column"/>
    <x v="0"/>
    <s v="CHALLAN!row 22006 'CANCEL'"/>
  </r>
  <r>
    <s v="GST"/>
    <n v="21971"/>
    <s v="10.05.19"/>
    <s v="2019-0483"/>
    <x v="87"/>
    <x v="81"/>
    <m/>
    <m/>
    <n v="1"/>
    <s v="Qty column"/>
    <x v="0"/>
    <s v="CHALLAN!row 22006 'CANCEL'"/>
  </r>
  <r>
    <s v="GST"/>
    <n v="21972"/>
    <s v="10.05.19"/>
    <s v="2019-0483"/>
    <x v="43"/>
    <x v="43"/>
    <m/>
    <m/>
    <n v="1"/>
    <s v="Qty column"/>
    <x v="0"/>
    <s v="CHALLAN!row 22006 'CANCEL'"/>
  </r>
  <r>
    <s v="GST"/>
    <n v="21973"/>
    <s v="10.05.19"/>
    <s v="2019-0483"/>
    <x v="577"/>
    <x v="331"/>
    <m/>
    <m/>
    <n v="1"/>
    <s v="Qty column"/>
    <x v="0"/>
    <s v="CHALLAN!row 22006 'CANCEL'"/>
  </r>
  <r>
    <s v="GST"/>
    <n v="21974"/>
    <s v="10.05.19"/>
    <s v="2019-0483"/>
    <x v="578"/>
    <x v="550"/>
    <m/>
    <m/>
    <n v="1"/>
    <s v="Qty column"/>
    <x v="0"/>
    <s v="CHALLAN!row 22006 'CANCEL'"/>
  </r>
  <r>
    <s v="GST"/>
    <n v="21975"/>
    <s v="10.05.19"/>
    <s v="2019-0483"/>
    <x v="579"/>
    <x v="12"/>
    <m/>
    <m/>
    <n v="1"/>
    <s v="Qty column"/>
    <x v="0"/>
    <s v="CHALLAN!row 22006 'CANCEL'"/>
  </r>
  <r>
    <s v="GST"/>
    <n v="21976"/>
    <s v="10.05.19"/>
    <s v="2019-0483"/>
    <x v="111"/>
    <x v="105"/>
    <m/>
    <m/>
    <n v="1"/>
    <s v="Qty column"/>
    <x v="0"/>
    <s v="CHALLAN!row 22006 'CANCEL'"/>
  </r>
  <r>
    <s v="GST"/>
    <n v="21977"/>
    <s v="10.05.19"/>
    <s v="2019-0483"/>
    <x v="109"/>
    <x v="103"/>
    <m/>
    <m/>
    <n v="1"/>
    <s v="Qty column"/>
    <x v="0"/>
    <s v="CHALLAN!row 22006 'CANCEL'"/>
  </r>
  <r>
    <s v="GST"/>
    <n v="21978"/>
    <s v="10.05.19"/>
    <s v="2019-0483"/>
    <x v="403"/>
    <x v="396"/>
    <m/>
    <m/>
    <n v="1"/>
    <s v="Qty column"/>
    <x v="0"/>
    <s v="CHALLAN!row 22006 'CANCEL'"/>
  </r>
  <r>
    <s v="GST"/>
    <n v="21979"/>
    <s v="10.05.19"/>
    <s v="2019-0483"/>
    <x v="236"/>
    <x v="225"/>
    <m/>
    <m/>
    <n v="1"/>
    <s v="Qty column"/>
    <x v="0"/>
    <s v="CHALLAN!row 22006 'CANCEL'"/>
  </r>
  <r>
    <s v="GST"/>
    <n v="21980"/>
    <s v="10.05.19"/>
    <s v="2019-0483"/>
    <x v="580"/>
    <x v="551"/>
    <m/>
    <m/>
    <n v="1"/>
    <s v="Qty column"/>
    <x v="0"/>
    <s v="CHALLAN!row 22006 'CANCEL'"/>
  </r>
  <r>
    <s v="GST"/>
    <n v="21981"/>
    <s v="10.05.19"/>
    <s v="2019-0483"/>
    <x v="108"/>
    <x v="102"/>
    <m/>
    <m/>
    <n v="1"/>
    <s v="Qty column"/>
    <x v="0"/>
    <s v="CHALLAN!row 22006 'CANCEL'"/>
  </r>
  <r>
    <s v="GST"/>
    <n v="21982"/>
    <s v="10.05.19"/>
    <s v="2019-0483"/>
    <x v="12"/>
    <x v="12"/>
    <m/>
    <m/>
    <n v="1"/>
    <s v="Qty column"/>
    <x v="0"/>
    <s v="CHALLAN!row 22006 'CANCEL'"/>
  </r>
  <r>
    <s v="GST"/>
    <n v="21983"/>
    <s v="10.05.19"/>
    <s v="2019-0483"/>
    <x v="368"/>
    <x v="358"/>
    <m/>
    <m/>
    <n v="1"/>
    <s v="Qty column"/>
    <x v="0"/>
    <s v="CHALLAN!row 22006 'CANCEL'"/>
  </r>
  <r>
    <s v="GST"/>
    <n v="21984"/>
    <s v="10.05.19"/>
    <s v="2019-0483"/>
    <x v="275"/>
    <x v="258"/>
    <m/>
    <m/>
    <n v="1"/>
    <s v="Qty column"/>
    <x v="0"/>
    <s v="CHALLAN!row 22006 'CANCEL'"/>
  </r>
  <r>
    <s v="GST"/>
    <n v="21985"/>
    <s v="10.05.19"/>
    <s v="2019-0483"/>
    <x v="112"/>
    <x v="106"/>
    <m/>
    <m/>
    <n v="1"/>
    <s v="Qty column"/>
    <x v="0"/>
    <s v="CHALLAN!row 22006 'CANCEL'"/>
  </r>
  <r>
    <s v="GST"/>
    <n v="21986"/>
    <s v="10.05.19"/>
    <s v="2019-0483"/>
    <x v="729"/>
    <x v="55"/>
    <m/>
    <m/>
    <n v="1"/>
    <s v="Qty column"/>
    <x v="0"/>
    <s v="CHALLAN!row 22006 'CANCEL'"/>
  </r>
  <r>
    <s v="GST"/>
    <n v="21987"/>
    <s v="10.05.19"/>
    <s v="2019-0483"/>
    <x v="18"/>
    <x v="18"/>
    <m/>
    <m/>
    <n v="1"/>
    <s v="Qty column"/>
    <x v="0"/>
    <s v="CHALLAN!row 22006 'CANCEL'"/>
  </r>
  <r>
    <s v="GST"/>
    <n v="21988"/>
    <s v="10.05.19"/>
    <s v="2019-0483"/>
    <x v="151"/>
    <x v="143"/>
    <m/>
    <m/>
    <n v="1"/>
    <s v="Qty column"/>
    <x v="0"/>
    <s v="CHALLAN!row 22006 'CANCEL'"/>
  </r>
  <r>
    <s v="GST"/>
    <n v="21989"/>
    <s v="10.05.19"/>
    <s v="2019-0483"/>
    <x v="466"/>
    <x v="475"/>
    <m/>
    <m/>
    <n v="1"/>
    <s v="Qty column"/>
    <x v="0"/>
    <s v="CHALLAN!row 22006 'CANCEL'"/>
  </r>
  <r>
    <s v="GST"/>
    <n v="21990"/>
    <s v="10.05.19"/>
    <s v="2019-0483"/>
    <x v="82"/>
    <x v="77"/>
    <m/>
    <m/>
    <n v="1"/>
    <s v="Qty column"/>
    <x v="0"/>
    <s v="CHALLAN!row 22006 'CANCEL'"/>
  </r>
  <r>
    <s v="GST"/>
    <n v="21991"/>
    <s v="10.05.19"/>
    <s v="2019-0483"/>
    <x v="87"/>
    <x v="623"/>
    <m/>
    <m/>
    <n v="1"/>
    <s v="Qty column"/>
    <x v="0"/>
    <s v="CHALLAN!row 22006 'CANCEL'"/>
  </r>
  <r>
    <s v="GST"/>
    <n v="21992"/>
    <s v="10.05.19"/>
    <s v="2019-0483"/>
    <x v="53"/>
    <x v="473"/>
    <m/>
    <m/>
    <n v="1"/>
    <s v="Qty column"/>
    <x v="0"/>
    <s v="CHALLAN!row 22006 'CANCEL'"/>
  </r>
  <r>
    <s v="GST"/>
    <n v="21993"/>
    <s v="10.05.19"/>
    <s v="2019-0483"/>
    <x v="26"/>
    <x v="26"/>
    <m/>
    <m/>
    <n v="1"/>
    <s v="Qty column"/>
    <x v="0"/>
    <s v="CHALLAN!row 22006 'CANCEL'"/>
  </r>
  <r>
    <s v="GST"/>
    <n v="21994"/>
    <s v="10.05.19"/>
    <s v="2019-0483"/>
    <x v="746"/>
    <x v="674"/>
    <m/>
    <m/>
    <n v="1"/>
    <s v="Qty column"/>
    <x v="0"/>
    <s v="CHALLAN!row 22006 'CANCEL'"/>
  </r>
  <r>
    <s v="GST"/>
    <n v="21995"/>
    <s v="10.05.19"/>
    <s v="2019-0483"/>
    <x v="27"/>
    <x v="27"/>
    <m/>
    <m/>
    <n v="1"/>
    <s v="Qty column"/>
    <x v="0"/>
    <s v="CHALLAN!row 22006 'CANCEL'"/>
  </r>
  <r>
    <s v="GST"/>
    <n v="21996"/>
    <s v="10.05.19"/>
    <s v="2019-0483"/>
    <x v="469"/>
    <x v="478"/>
    <m/>
    <m/>
    <n v="1"/>
    <s v="Qty column"/>
    <x v="0"/>
    <s v="CHALLAN!row 22006 'CANCEL'"/>
  </r>
  <r>
    <s v="GST"/>
    <n v="21998"/>
    <s v="10.05.19"/>
    <s v="2019-0483"/>
    <x v="738"/>
    <x v="22"/>
    <m/>
    <m/>
    <n v="2"/>
    <s v="Qty column"/>
    <x v="0"/>
    <s v="CHALLAN!row 22006 'CANCEL'"/>
  </r>
  <r>
    <s v="GST"/>
    <n v="22028"/>
    <s v="13.05.19"/>
    <s v="2019-0484"/>
    <x v="11"/>
    <x v="11"/>
    <n v="2"/>
    <n v="5"/>
    <n v="10"/>
    <s v="D x E"/>
    <x v="1"/>
    <s v=""/>
  </r>
  <r>
    <s v="GST"/>
    <n v="22029"/>
    <s v="13.05.19"/>
    <s v="2019-0484"/>
    <x v="34"/>
    <x v="34"/>
    <n v="1"/>
    <n v="5"/>
    <n v="5"/>
    <s v="D x E"/>
    <x v="1"/>
    <s v=""/>
  </r>
  <r>
    <s v="GST"/>
    <n v="22030"/>
    <s v="13.05.19"/>
    <s v="2019-0484"/>
    <x v="218"/>
    <x v="209"/>
    <n v="1"/>
    <n v="5"/>
    <n v="5"/>
    <s v="D x E"/>
    <x v="1"/>
    <s v=""/>
  </r>
  <r>
    <s v="GST"/>
    <n v="22031"/>
    <s v="13.05.19"/>
    <s v="2019-0484"/>
    <x v="38"/>
    <x v="38"/>
    <n v="1"/>
    <n v="5"/>
    <n v="5"/>
    <s v="D x E"/>
    <x v="1"/>
    <s v=""/>
  </r>
  <r>
    <s v="GST"/>
    <n v="22032"/>
    <s v="13.05.19"/>
    <s v="2019-0484"/>
    <x v="66"/>
    <x v="62"/>
    <n v="1"/>
    <n v="5"/>
    <n v="5"/>
    <s v="D x E"/>
    <x v="1"/>
    <s v=""/>
  </r>
  <r>
    <s v="GST"/>
    <n v="22033"/>
    <s v="13.05.19"/>
    <s v="2019-0484"/>
    <x v="116"/>
    <x v="73"/>
    <n v="1"/>
    <n v="5"/>
    <n v="5"/>
    <s v="D x E"/>
    <x v="1"/>
    <s v=""/>
  </r>
  <r>
    <s v="GST"/>
    <n v="22034"/>
    <s v="13.05.19"/>
    <s v="2019-0484"/>
    <x v="47"/>
    <x v="47"/>
    <n v="2"/>
    <n v="5"/>
    <n v="10"/>
    <s v="D x E"/>
    <x v="1"/>
    <s v=""/>
  </r>
  <r>
    <s v="GST"/>
    <n v="22035"/>
    <s v="13.05.19"/>
    <s v="2019-0484"/>
    <x v="70"/>
    <x v="66"/>
    <n v="2"/>
    <n v="5"/>
    <n v="10"/>
    <s v="D x E"/>
    <x v="1"/>
    <s v=""/>
  </r>
  <r>
    <s v="GST"/>
    <n v="22036"/>
    <s v="13.05.19"/>
    <s v="2019-0484"/>
    <x v="268"/>
    <x v="253"/>
    <n v="1"/>
    <n v="5"/>
    <n v="5"/>
    <s v="D x E"/>
    <x v="1"/>
    <s v=""/>
  </r>
  <r>
    <s v="GST"/>
    <n v="22037"/>
    <s v="13.05.19"/>
    <s v="2019-0484"/>
    <x v="665"/>
    <x v="187"/>
    <n v="1"/>
    <n v="5"/>
    <n v="5"/>
    <s v="D x E"/>
    <x v="1"/>
    <s v=""/>
  </r>
  <r>
    <s v="GST"/>
    <n v="22038"/>
    <s v="13.05.19"/>
    <s v="2019-0484"/>
    <x v="168"/>
    <x v="164"/>
    <n v="1"/>
    <n v="5"/>
    <n v="5"/>
    <s v="D x E"/>
    <x v="1"/>
    <s v=""/>
  </r>
  <r>
    <s v="GST"/>
    <n v="22039"/>
    <s v="13.05.19"/>
    <s v="2019-0484"/>
    <x v="42"/>
    <x v="42"/>
    <n v="1"/>
    <n v="5"/>
    <n v="5"/>
    <s v="D x E"/>
    <x v="1"/>
    <s v=""/>
  </r>
  <r>
    <s v="GST"/>
    <n v="22040"/>
    <s v="13.05.19"/>
    <s v="2019-0484"/>
    <x v="73"/>
    <x v="68"/>
    <n v="1"/>
    <n v="5"/>
    <n v="5"/>
    <s v="D x E"/>
    <x v="1"/>
    <s v=""/>
  </r>
  <r>
    <s v="GST"/>
    <n v="22042"/>
    <s v="13.05.19"/>
    <s v="2019-0484"/>
    <x v="715"/>
    <x v="357"/>
    <n v="1"/>
    <n v="4"/>
    <n v="4"/>
    <s v="D x E"/>
    <x v="1"/>
    <s v=""/>
  </r>
  <r>
    <s v="GST"/>
    <n v="22074"/>
    <s v="13.05.19"/>
    <s v="2019-0485"/>
    <x v="108"/>
    <x v="102"/>
    <n v="1"/>
    <n v="5"/>
    <n v="5"/>
    <s v="D x E"/>
    <x v="1"/>
    <s v=""/>
  </r>
  <r>
    <s v="GST"/>
    <n v="22075"/>
    <s v="13.05.19"/>
    <s v="2019-0485"/>
    <x v="368"/>
    <x v="358"/>
    <n v="1"/>
    <n v="5"/>
    <n v="5"/>
    <s v="D x E"/>
    <x v="1"/>
    <s v=""/>
  </r>
  <r>
    <s v="GST"/>
    <n v="22076"/>
    <s v="13.05.19"/>
    <s v="2019-0485"/>
    <x v="226"/>
    <x v="216"/>
    <n v="1"/>
    <n v="5"/>
    <n v="5"/>
    <s v="D x E"/>
    <x v="1"/>
    <s v=""/>
  </r>
  <r>
    <s v="GST"/>
    <n v="22077"/>
    <s v="13.05.19"/>
    <s v="2019-0485"/>
    <x v="229"/>
    <x v="219"/>
    <n v="1"/>
    <n v="5"/>
    <n v="5"/>
    <s v="D x E"/>
    <x v="1"/>
    <s v=""/>
  </r>
  <r>
    <s v="GST"/>
    <n v="22078"/>
    <s v="13.05.19"/>
    <s v="2019-0485"/>
    <x v="237"/>
    <x v="226"/>
    <n v="1"/>
    <n v="5"/>
    <n v="5"/>
    <s v="D x E"/>
    <x v="1"/>
    <s v=""/>
  </r>
  <r>
    <s v="GST"/>
    <n v="22079"/>
    <s v="13.05.19"/>
    <s v="2019-0485"/>
    <x v="48"/>
    <x v="48"/>
    <n v="1"/>
    <n v="5"/>
    <n v="5"/>
    <s v="D x E"/>
    <x v="1"/>
    <s v=""/>
  </r>
  <r>
    <s v="GST"/>
    <n v="22080"/>
    <s v="13.05.19"/>
    <s v="2019-0485"/>
    <x v="15"/>
    <x v="15"/>
    <n v="1"/>
    <n v="5"/>
    <n v="5"/>
    <s v="D x E"/>
    <x v="1"/>
    <s v=""/>
  </r>
  <r>
    <s v="GST"/>
    <n v="22082"/>
    <s v="13.05.19"/>
    <s v="2019-0485"/>
    <x v="419"/>
    <x v="409"/>
    <n v="1"/>
    <n v="5"/>
    <n v="5"/>
    <s v="D x E"/>
    <x v="1"/>
    <s v=""/>
  </r>
  <r>
    <s v="GST"/>
    <n v="22083"/>
    <s v="13.05.19"/>
    <s v="2019-0485"/>
    <x v="110"/>
    <x v="104"/>
    <n v="2"/>
    <n v="5"/>
    <n v="10"/>
    <s v="D x E"/>
    <x v="1"/>
    <s v=""/>
  </r>
  <r>
    <s v="GST"/>
    <n v="22084"/>
    <s v="13.05.19"/>
    <s v="2019-0485"/>
    <x v="79"/>
    <x v="74"/>
    <n v="2"/>
    <n v="5"/>
    <n v="10"/>
    <s v="D x E"/>
    <x v="1"/>
    <s v=""/>
  </r>
  <r>
    <s v="GST"/>
    <n v="22116"/>
    <s v="13.05.19"/>
    <s v="2019-0486"/>
    <x v="16"/>
    <x v="16"/>
    <n v="1"/>
    <n v="4"/>
    <n v="4"/>
    <s v="D x E"/>
    <x v="1"/>
    <s v=""/>
  </r>
  <r>
    <s v="GST"/>
    <n v="22117"/>
    <s v="13.05.19"/>
    <s v="2019-0486"/>
    <x v="17"/>
    <x v="17"/>
    <n v="2"/>
    <n v="4"/>
    <n v="8"/>
    <s v="D x E"/>
    <x v="1"/>
    <s v=""/>
  </r>
  <r>
    <s v="GST"/>
    <n v="22118"/>
    <s v="13.05.19"/>
    <s v="2019-0486"/>
    <x v="18"/>
    <x v="18"/>
    <n v="1"/>
    <n v="4"/>
    <n v="4"/>
    <s v="D x E"/>
    <x v="1"/>
    <s v=""/>
  </r>
  <r>
    <s v="GST"/>
    <n v="22119"/>
    <s v="13.05.19"/>
    <s v="2019-0486"/>
    <x v="198"/>
    <x v="190"/>
    <n v="1"/>
    <n v="4"/>
    <n v="4"/>
    <s v="D x E"/>
    <x v="1"/>
    <s v=""/>
  </r>
  <r>
    <s v="GST"/>
    <n v="22120"/>
    <s v="13.05.19"/>
    <s v="2019-0486"/>
    <x v="23"/>
    <x v="23"/>
    <n v="1"/>
    <n v="4"/>
    <n v="4"/>
    <s v="D x E"/>
    <x v="1"/>
    <s v=""/>
  </r>
  <r>
    <s v="GST"/>
    <n v="22121"/>
    <s v="13.05.19"/>
    <s v="2019-0486"/>
    <x v="19"/>
    <x v="19"/>
    <n v="1"/>
    <n v="4"/>
    <n v="4"/>
    <s v="D x E"/>
    <x v="1"/>
    <s v=""/>
  </r>
  <r>
    <s v="GST"/>
    <n v="22122"/>
    <s v="13.05.19"/>
    <s v="2019-0486"/>
    <x v="184"/>
    <x v="177"/>
    <n v="1"/>
    <n v="4"/>
    <n v="4"/>
    <s v="D x E"/>
    <x v="1"/>
    <s v=""/>
  </r>
  <r>
    <s v="GST"/>
    <n v="22123"/>
    <s v="13.05.19"/>
    <s v="2019-0486"/>
    <x v="185"/>
    <x v="178"/>
    <n v="1"/>
    <n v="4"/>
    <n v="4"/>
    <s v="D x E"/>
    <x v="1"/>
    <s v=""/>
  </r>
  <r>
    <s v="GST"/>
    <n v="22124"/>
    <s v="13.05.19"/>
    <s v="2019-0486"/>
    <x v="25"/>
    <x v="25"/>
    <n v="1"/>
    <n v="4"/>
    <n v="4"/>
    <s v="D x E"/>
    <x v="1"/>
    <s v=""/>
  </r>
  <r>
    <s v="GST"/>
    <n v="22125"/>
    <s v="13.05.19"/>
    <s v="2019-0486"/>
    <x v="32"/>
    <x v="32"/>
    <n v="2"/>
    <n v="4"/>
    <n v="8"/>
    <s v="D x E"/>
    <x v="1"/>
    <s v=""/>
  </r>
  <r>
    <s v="GST"/>
    <n v="22126"/>
    <s v="13.05.19"/>
    <s v="2019-0486"/>
    <x v="29"/>
    <x v="29"/>
    <n v="1"/>
    <n v="4"/>
    <n v="4"/>
    <s v="D x E"/>
    <x v="1"/>
    <s v=""/>
  </r>
  <r>
    <s v="GST"/>
    <n v="22127"/>
    <s v="13.05.19"/>
    <s v="2019-0486"/>
    <x v="188"/>
    <x v="182"/>
    <n v="1"/>
    <n v="4"/>
    <n v="4"/>
    <s v="D x E"/>
    <x v="1"/>
    <s v=""/>
  </r>
  <r>
    <s v="GST"/>
    <n v="22128"/>
    <s v="13.05.19"/>
    <s v="2019-0486"/>
    <x v="155"/>
    <x v="295"/>
    <n v="1"/>
    <n v="4"/>
    <n v="4"/>
    <s v="D x E"/>
    <x v="1"/>
    <s v=""/>
  </r>
  <r>
    <s v="GST"/>
    <n v="22130"/>
    <s v="13.05.19"/>
    <s v="2019-0486"/>
    <x v="144"/>
    <x v="139"/>
    <n v="1"/>
    <n v="4"/>
    <n v="4"/>
    <s v="D x E"/>
    <x v="1"/>
    <s v=""/>
  </r>
  <r>
    <s v="GST"/>
    <n v="22131"/>
    <s v="13.05.19"/>
    <s v="2019-0486"/>
    <x v="21"/>
    <x v="21"/>
    <n v="2"/>
    <n v="4"/>
    <n v="8"/>
    <s v="D x E"/>
    <x v="1"/>
    <s v=""/>
  </r>
  <r>
    <s v="GST"/>
    <n v="22132"/>
    <s v="13.05.19"/>
    <s v="2019-0486"/>
    <x v="228"/>
    <x v="218"/>
    <n v="1"/>
    <n v="4"/>
    <n v="4"/>
    <s v="D x E"/>
    <x v="1"/>
    <s v=""/>
  </r>
  <r>
    <s v="GST"/>
    <n v="22133"/>
    <s v="13.05.19"/>
    <s v="2019-0486"/>
    <x v="190"/>
    <x v="184"/>
    <n v="1"/>
    <n v="4"/>
    <n v="4"/>
    <s v="D x E"/>
    <x v="1"/>
    <s v=""/>
  </r>
  <r>
    <s v="GST"/>
    <n v="22135"/>
    <s v="13.05.19"/>
    <s v="2019-0486"/>
    <x v="22"/>
    <x v="22"/>
    <n v="1"/>
    <n v="2"/>
    <n v="2"/>
    <s v="D x E"/>
    <x v="1"/>
    <s v=""/>
  </r>
  <r>
    <s v="GST"/>
    <n v="22137"/>
    <s v="13.05.19"/>
    <s v="2019-0486"/>
    <x v="548"/>
    <x v="320"/>
    <n v="1"/>
    <n v="25"/>
    <n v="25"/>
    <s v="D x E"/>
    <x v="1"/>
    <s v=""/>
  </r>
  <r>
    <s v="GST"/>
    <n v="22138"/>
    <s v="13.05.19"/>
    <s v="2019-0486"/>
    <x v="115"/>
    <x v="109"/>
    <n v="1"/>
    <n v="25"/>
    <n v="25"/>
    <s v="D x E"/>
    <x v="1"/>
    <s v=""/>
  </r>
  <r>
    <s v="GST"/>
    <n v="22139"/>
    <s v="13.05.19"/>
    <s v="2019-0486"/>
    <x v="628"/>
    <x v="589"/>
    <n v="5"/>
    <n v="1"/>
    <n v="5"/>
    <s v="D x E"/>
    <x v="1"/>
    <s v=""/>
  </r>
  <r>
    <s v="GST"/>
    <n v="22141"/>
    <s v="13.05.19"/>
    <s v="2019-0486"/>
    <x v="293"/>
    <x v="233"/>
    <n v="1"/>
    <n v="10"/>
    <n v="10"/>
    <s v="D x E"/>
    <x v="1"/>
    <s v=""/>
  </r>
  <r>
    <s v="GST"/>
    <n v="22175"/>
    <s v="13.05.19"/>
    <s v="2019-0487"/>
    <x v="324"/>
    <x v="313"/>
    <n v="20"/>
    <n v="10"/>
    <n v="200"/>
    <s v="D x E"/>
    <x v="1"/>
    <s v=""/>
  </r>
  <r>
    <s v="GST"/>
    <n v="22178"/>
    <s v="13.05.19"/>
    <s v="2019-0487"/>
    <x v="117"/>
    <x v="112"/>
    <n v="1"/>
    <n v="5"/>
    <n v="5"/>
    <s v="D x E"/>
    <x v="1"/>
    <s v=""/>
  </r>
  <r>
    <s v="GST"/>
    <n v="22179"/>
    <s v="13.05.19"/>
    <s v="2019-0487"/>
    <x v="75"/>
    <x v="70"/>
    <n v="1"/>
    <n v="5"/>
    <n v="5"/>
    <s v="D x E"/>
    <x v="1"/>
    <s v=""/>
  </r>
  <r>
    <s v="GST"/>
    <n v="22180"/>
    <s v="13.05.19"/>
    <s v="2019-0487"/>
    <x v="11"/>
    <x v="11"/>
    <n v="1"/>
    <n v="5"/>
    <n v="5"/>
    <s v="D x E"/>
    <x v="1"/>
    <s v=""/>
  </r>
  <r>
    <s v="GST"/>
    <n v="22181"/>
    <s v="13.05.19"/>
    <s v="2019-0487"/>
    <x v="57"/>
    <x v="55"/>
    <n v="1"/>
    <n v="10"/>
    <n v="10"/>
    <s v="D x E"/>
    <x v="1"/>
    <s v=""/>
  </r>
  <r>
    <s v="GST"/>
    <n v="22182"/>
    <s v="13.05.19"/>
    <s v="2019-0487"/>
    <x v="110"/>
    <x v="104"/>
    <n v="1"/>
    <n v="5"/>
    <n v="5"/>
    <s v="D x E"/>
    <x v="1"/>
    <s v=""/>
  </r>
  <r>
    <s v="GST"/>
    <n v="22184"/>
    <s v="13.05.19"/>
    <s v="2019-0487"/>
    <x v="93"/>
    <x v="85"/>
    <m/>
    <m/>
    <n v="10"/>
    <s v="Qty column"/>
    <x v="1"/>
    <s v=""/>
  </r>
  <r>
    <s v="GST"/>
    <n v="22185"/>
    <s v="13.05.19"/>
    <s v="2019-0487"/>
    <x v="657"/>
    <x v="611"/>
    <m/>
    <m/>
    <n v="10"/>
    <s v="Qty column"/>
    <x v="1"/>
    <s v=""/>
  </r>
  <r>
    <s v="GST"/>
    <n v="22187"/>
    <s v="13.05.19"/>
    <s v="2019-0487"/>
    <x v="58"/>
    <x v="56"/>
    <n v="1"/>
    <n v="100"/>
    <n v="100"/>
    <s v="D x E"/>
    <x v="1"/>
    <s v=""/>
  </r>
  <r>
    <s v="GST"/>
    <n v="22188"/>
    <s v="13.05.19"/>
    <s v="2019-0487"/>
    <x v="459"/>
    <x v="455"/>
    <n v="1"/>
    <n v="25"/>
    <n v="25"/>
    <s v="D x E"/>
    <x v="1"/>
    <s v=""/>
  </r>
  <r>
    <s v="GST"/>
    <n v="22190"/>
    <s v="13.05.19"/>
    <s v="2019-0487"/>
    <x v="738"/>
    <x v="22"/>
    <n v="3"/>
    <n v="24"/>
    <n v="72"/>
    <s v="D x E"/>
    <x v="1"/>
    <s v=""/>
  </r>
  <r>
    <s v="GST"/>
    <n v="22191"/>
    <s v="13.05.19"/>
    <s v="2019-0487"/>
    <x v="738"/>
    <x v="22"/>
    <n v="1"/>
    <n v="24"/>
    <n v="24"/>
    <s v="D x E"/>
    <x v="1"/>
    <s v=""/>
  </r>
  <r>
    <s v="GST"/>
    <n v="22192"/>
    <s v="13.05.19"/>
    <s v="2019-0487"/>
    <x v="22"/>
    <x v="22"/>
    <n v="2"/>
    <n v="2"/>
    <n v="4"/>
    <s v="D x E"/>
    <x v="1"/>
    <s v=""/>
  </r>
  <r>
    <s v="GST"/>
    <n v="22194"/>
    <s v="13.05.19"/>
    <s v="2019-0487"/>
    <x v="556"/>
    <x v="536"/>
    <m/>
    <m/>
    <n v="25"/>
    <s v="Qty column"/>
    <x v="1"/>
    <s v=""/>
  </r>
  <r>
    <s v="GST"/>
    <n v="22195"/>
    <s v="13.05.19"/>
    <s v="2019-0487"/>
    <x v="243"/>
    <x v="281"/>
    <n v="1"/>
    <n v="50"/>
    <n v="50"/>
    <s v="D x E"/>
    <x v="1"/>
    <s v=""/>
  </r>
  <r>
    <s v="GST"/>
    <n v="22197"/>
    <s v="13.05.19"/>
    <s v="2019-0487"/>
    <x v="349"/>
    <x v="335"/>
    <m/>
    <m/>
    <n v="25"/>
    <s v="Qty column"/>
    <x v="1"/>
    <s v=""/>
  </r>
  <r>
    <s v="GST"/>
    <n v="22198"/>
    <s v="13.05.19"/>
    <s v="2019-0487"/>
    <x v="178"/>
    <x v="174"/>
    <m/>
    <m/>
    <n v="25"/>
    <s v="Qty column"/>
    <x v="1"/>
    <s v=""/>
  </r>
  <r>
    <s v="GST"/>
    <n v="22199"/>
    <s v="13.05.19"/>
    <s v="2019-0487"/>
    <x v="359"/>
    <x v="348"/>
    <m/>
    <m/>
    <n v="25"/>
    <s v="Qty column"/>
    <x v="1"/>
    <s v=""/>
  </r>
  <r>
    <s v="GST"/>
    <n v="22201"/>
    <s v="13.05.19"/>
    <s v="2019-0487"/>
    <x v="696"/>
    <x v="640"/>
    <m/>
    <m/>
    <n v="50"/>
    <s v="Qty column"/>
    <x v="1"/>
    <s v=""/>
  </r>
  <r>
    <s v="GST"/>
    <n v="22203"/>
    <s v="13.05.19"/>
    <s v="2019-0487"/>
    <x v="135"/>
    <x v="129"/>
    <m/>
    <m/>
    <n v="10"/>
    <s v="Qty column"/>
    <x v="1"/>
    <s v=""/>
  </r>
  <r>
    <s v="GST"/>
    <n v="22204"/>
    <s v="13.05.19"/>
    <s v="2019-0487"/>
    <x v="155"/>
    <x v="148"/>
    <m/>
    <m/>
    <n v="10"/>
    <s v="Qty column"/>
    <x v="1"/>
    <s v=""/>
  </r>
  <r>
    <s v="GST"/>
    <n v="22206"/>
    <s v="13.05.19"/>
    <s v="2019-0487"/>
    <x v="61"/>
    <x v="58"/>
    <n v="2"/>
    <n v="4"/>
    <n v="8"/>
    <s v="D x E"/>
    <x v="1"/>
    <s v=""/>
  </r>
  <r>
    <s v="GST"/>
    <n v="22207"/>
    <s v="13.05.19"/>
    <s v="2019-0487"/>
    <x v="470"/>
    <x v="131"/>
    <m/>
    <m/>
    <n v="2"/>
    <s v="Qty column"/>
    <x v="1"/>
    <s v=""/>
  </r>
  <r>
    <s v="GST"/>
    <n v="22208"/>
    <s v="13.05.19"/>
    <s v="2019-0487"/>
    <x v="614"/>
    <x v="475"/>
    <n v="1"/>
    <n v="5"/>
    <n v="5"/>
    <s v="D x E"/>
    <x v="1"/>
    <s v=""/>
  </r>
  <r>
    <s v="GST"/>
    <n v="22209"/>
    <s v="13.05.19"/>
    <s v="2019-0487"/>
    <x v="614"/>
    <x v="475"/>
    <m/>
    <m/>
    <n v="0"/>
    <s v="Qty column"/>
    <x v="1"/>
    <s v=""/>
  </r>
  <r>
    <s v="GST"/>
    <n v="22211"/>
    <s v="13.05.19"/>
    <s v="2019-0487"/>
    <x v="47"/>
    <x v="127"/>
    <m/>
    <m/>
    <n v="5"/>
    <s v="Qty column"/>
    <x v="1"/>
    <s v=""/>
  </r>
  <r>
    <s v="GST"/>
    <n v="22213"/>
    <s v="13.05.19"/>
    <s v="2019-0487"/>
    <x v="689"/>
    <x v="406"/>
    <n v="1"/>
    <n v="4"/>
    <n v="4"/>
    <s v="D x E"/>
    <x v="1"/>
    <s v=""/>
  </r>
  <r>
    <s v="GST"/>
    <n v="22215"/>
    <s v="13.05.19"/>
    <s v="2019-0487"/>
    <x v="400"/>
    <x v="55"/>
    <m/>
    <m/>
    <n v="10"/>
    <s v="Qty column"/>
    <x v="1"/>
    <s v=""/>
  </r>
  <r>
    <s v="GST"/>
    <n v="22251"/>
    <s v="13.5.19"/>
    <s v="2019-0490"/>
    <x v="747"/>
    <x v="675"/>
    <n v="1"/>
    <n v="3"/>
    <n v="3"/>
    <s v="D x E"/>
    <x v="1"/>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37F64-00B2-4A4F-A72E-0B2100632CEF}" name="ChallanPivot"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C856" firstHeaderRow="1" firstDataRow="1" firstDataCol="2" rowPageCount="1" colPageCount="1"/>
  <pivotFields count="12">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48">
        <item x="348"/>
        <item x="522"/>
        <item x="523"/>
        <item x="451"/>
        <item x="685"/>
        <item x="402"/>
        <item x="324"/>
        <item x="323"/>
        <item x="129"/>
        <item x="240"/>
        <item x="57"/>
        <item x="241"/>
        <item x="328"/>
        <item x="366"/>
        <item x="242"/>
        <item x="730"/>
        <item x="255"/>
        <item x="678"/>
        <item x="86"/>
        <item x="434"/>
        <item x="452"/>
        <item x="338"/>
        <item x="666"/>
        <item x="197"/>
        <item x="623"/>
        <item x="84"/>
        <item x="681"/>
        <item x="715"/>
        <item x="689"/>
        <item x="716"/>
        <item x="400"/>
        <item x="330"/>
        <item x="719"/>
        <item x="357"/>
        <item x="695"/>
        <item x="728"/>
        <item x="682"/>
        <item x="358"/>
        <item x="107"/>
        <item x="365"/>
        <item x="683"/>
        <item x="684"/>
        <item x="691"/>
        <item x="414"/>
        <item x="700"/>
        <item x="643"/>
        <item x="334"/>
        <item x="139"/>
        <item x="433"/>
        <item x="520"/>
        <item x="612"/>
        <item x="343"/>
        <item x="453"/>
        <item x="470"/>
        <item x="687"/>
        <item x="227"/>
        <item x="399"/>
        <item x="102"/>
        <item x="191"/>
        <item x="501"/>
        <item x="64"/>
        <item x="490"/>
        <item x="731"/>
        <item x="737"/>
        <item x="142"/>
        <item x="693"/>
        <item x="729"/>
        <item x="608"/>
        <item x="640"/>
        <item x="740"/>
        <item x="179"/>
        <item x="93"/>
        <item x="284"/>
        <item x="621"/>
        <item x="468"/>
        <item x="49"/>
        <item x="382"/>
        <item x="638"/>
        <item x="383"/>
        <item x="667"/>
        <item x="377"/>
        <item x="471"/>
        <item x="675"/>
        <item x="676"/>
        <item x="677"/>
        <item x="103"/>
        <item x="551"/>
        <item x="628"/>
        <item x="213"/>
        <item x="539"/>
        <item x="741"/>
        <item x="597"/>
        <item x="679"/>
        <item x="121"/>
        <item x="356"/>
        <item x="688"/>
        <item x="172"/>
        <item x="396"/>
        <item x="80"/>
        <item x="594"/>
        <item x="337"/>
        <item x="243"/>
        <item x="65"/>
        <item x="354"/>
        <item x="0"/>
        <item x="371"/>
        <item x="16"/>
        <item x="17"/>
        <item x="525"/>
        <item x="123"/>
        <item x="526"/>
        <item x="499"/>
        <item x="699"/>
        <item x="618"/>
        <item x="447"/>
        <item x="145"/>
        <item x="18"/>
        <item x="263"/>
        <item x="401"/>
        <item x="246"/>
        <item x="211"/>
        <item x="415"/>
        <item x="214"/>
        <item x="11"/>
        <item x="305"/>
        <item x="140"/>
        <item x="486"/>
        <item x="351"/>
        <item x="204"/>
        <item x="457"/>
        <item x="54"/>
        <item x="33"/>
        <item x="435"/>
        <item x="180"/>
        <item x="34"/>
        <item x="743"/>
        <item x="742"/>
        <item x="438"/>
        <item x="698"/>
        <item x="507"/>
        <item x="521"/>
        <item x="642"/>
        <item x="502"/>
        <item x="518"/>
        <item x="519"/>
        <item x="517"/>
        <item x="218"/>
        <item x="487"/>
        <item x="488"/>
        <item x="489"/>
        <item x="479"/>
        <item x="369"/>
        <item x="588"/>
        <item x="35"/>
        <item x="446"/>
        <item x="738"/>
        <item x="745"/>
        <item x="437"/>
        <item x="498"/>
        <item x="630"/>
        <item x="313"/>
        <item x="615"/>
        <item x="607"/>
        <item x="497"/>
        <item x="492"/>
        <item x="491"/>
        <item x="652"/>
        <item x="653"/>
        <item x="388"/>
        <item x="181"/>
        <item x="274"/>
        <item x="295"/>
        <item x="36"/>
        <item x="37"/>
        <item x="538"/>
        <item x="744"/>
        <item x="182"/>
        <item x="192"/>
        <item x="552"/>
        <item x="150"/>
        <item x="340"/>
        <item x="270"/>
        <item x="339"/>
        <item x="631"/>
        <item x="708"/>
        <item x="633"/>
        <item x="346"/>
        <item x="296"/>
        <item x="39"/>
        <item x="589"/>
        <item x="38"/>
        <item x="183"/>
        <item x="1"/>
        <item x="509"/>
        <item x="431"/>
        <item x="219"/>
        <item x="327"/>
        <item x="352"/>
        <item x="66"/>
        <item x="67"/>
        <item x="420"/>
        <item x="590"/>
        <item x="686"/>
        <item x="591"/>
        <item x="592"/>
        <item x="336"/>
        <item x="645"/>
        <item x="439"/>
        <item x="659"/>
        <item x="606"/>
        <item x="553"/>
        <item x="407"/>
        <item x="256"/>
        <item x="2"/>
        <item x="372"/>
        <item x="164"/>
        <item x="593"/>
        <item x="257"/>
        <item x="68"/>
        <item x="116"/>
        <item x="475"/>
        <item x="275"/>
        <item x="495"/>
        <item x="81"/>
        <item x="458"/>
        <item x="467"/>
        <item x="154"/>
        <item x="231"/>
        <item x="297"/>
        <item x="547"/>
        <item x="47"/>
        <item x="69"/>
        <item x="276"/>
        <item x="449"/>
        <item x="198"/>
        <item x="609"/>
        <item x="244"/>
        <item x="542"/>
        <item x="23"/>
        <item x="19"/>
        <item x="225"/>
        <item x="648"/>
        <item x="230"/>
        <item x="3"/>
        <item x="314"/>
        <item x="50"/>
        <item x="603"/>
        <item x="500"/>
        <item x="193"/>
        <item x="267"/>
        <item x="100"/>
        <item x="310"/>
        <item x="472"/>
        <item x="355"/>
        <item x="473"/>
        <item x="718"/>
        <item x="704"/>
        <item x="736"/>
        <item x="724"/>
        <item x="702"/>
        <item x="445"/>
        <item x="269"/>
        <item x="370"/>
        <item x="673"/>
        <item x="624"/>
        <item x="545"/>
        <item x="202"/>
        <item x="454"/>
        <item x="199"/>
        <item x="709"/>
        <item x="319"/>
        <item x="654"/>
        <item x="70"/>
        <item x="4"/>
        <item x="71"/>
        <item x="432"/>
        <item x="135"/>
        <item x="655"/>
        <item x="690"/>
        <item x="456"/>
        <item x="5"/>
        <item x="194"/>
        <item x="326"/>
        <item x="664"/>
        <item x="665"/>
        <item x="713"/>
        <item x="485"/>
        <item x="285"/>
        <item x="184"/>
        <item x="286"/>
        <item x="616"/>
        <item x="423"/>
        <item x="536"/>
        <item x="554"/>
        <item x="494"/>
        <item x="268"/>
        <item x="277"/>
        <item x="136"/>
        <item x="185"/>
        <item x="595"/>
        <item x="291"/>
        <item x="596"/>
        <item x="505"/>
        <item x="92"/>
        <item x="504"/>
        <item x="258"/>
        <item x="555"/>
        <item x="235"/>
        <item x="537"/>
        <item x="168"/>
        <item x="574"/>
        <item x="503"/>
        <item x="573"/>
        <item x="24"/>
        <item x="251"/>
        <item x="160"/>
        <item x="292"/>
        <item x="171"/>
        <item x="25"/>
        <item x="572"/>
        <item x="130"/>
        <item x="409"/>
        <item x="89"/>
        <item x="148"/>
        <item x="364"/>
        <item x="88"/>
        <item x="147"/>
        <item x="680"/>
        <item x="90"/>
        <item x="173"/>
        <item x="149"/>
        <item x="386"/>
        <item x="367"/>
        <item x="727"/>
        <item x="493"/>
        <item x="249"/>
        <item x="387"/>
        <item x="250"/>
        <item x="87"/>
        <item x="422"/>
        <item x="177"/>
        <item x="119"/>
        <item x="392"/>
        <item x="169"/>
        <item x="393"/>
        <item x="469"/>
        <item x="723"/>
        <item x="635"/>
        <item x="141"/>
        <item x="408"/>
        <item x="53"/>
        <item x="298"/>
        <item x="577"/>
        <item x="74"/>
        <item x="253"/>
        <item x="72"/>
        <item x="73"/>
        <item x="575"/>
        <item x="576"/>
        <item x="6"/>
        <item x="287"/>
        <item x="543"/>
        <item x="43"/>
        <item x="279"/>
        <item x="42"/>
        <item x="278"/>
        <item x="51"/>
        <item x="259"/>
        <item x="320"/>
        <item x="321"/>
        <item x="380"/>
        <item x="311"/>
        <item x="94"/>
        <item x="12"/>
        <item x="548"/>
        <item x="579"/>
        <item x="109"/>
        <item x="578"/>
        <item x="368"/>
        <item x="264"/>
        <item x="115"/>
        <item x="143"/>
        <item x="714"/>
        <item x="403"/>
        <item x="335"/>
        <item x="580"/>
        <item x="108"/>
        <item x="111"/>
        <item x="236"/>
        <item x="26"/>
        <item x="746"/>
        <item x="27"/>
        <item x="312"/>
        <item x="112"/>
        <item x="40"/>
        <item x="55"/>
        <item x="720"/>
        <item x="622"/>
        <item x="159"/>
        <item x="252"/>
        <item x="477"/>
        <item x="212"/>
        <item x="462"/>
        <item x="506"/>
        <item x="91"/>
        <item x="441"/>
        <item x="656"/>
        <item x="32"/>
        <item x="254"/>
        <item x="363"/>
        <item x="61"/>
        <item x="280"/>
        <item x="163"/>
        <item x="641"/>
        <item x="697"/>
        <item x="436"/>
        <item x="544"/>
        <item x="524"/>
        <item x="385"/>
        <item x="725"/>
        <item x="226"/>
        <item x="125"/>
        <item x="162"/>
        <item x="232"/>
        <item x="83"/>
        <item x="131"/>
        <item x="158"/>
        <item x="556"/>
        <item x="557"/>
        <item x="706"/>
        <item x="707"/>
        <item x="126"/>
        <item x="299"/>
        <item x="28"/>
        <item x="307"/>
        <item x="315"/>
        <item x="416"/>
        <item x="406"/>
        <item x="229"/>
        <item x="424"/>
        <item x="59"/>
        <item x="701"/>
        <item x="540"/>
        <item x="322"/>
        <item x="373"/>
        <item x="375"/>
        <item x="739"/>
        <item x="374"/>
        <item x="617"/>
        <item x="205"/>
        <item x="13"/>
        <item x="75"/>
        <item x="248"/>
        <item x="430"/>
        <item x="427"/>
        <item x="113"/>
        <item x="29"/>
        <item x="166"/>
        <item x="636"/>
        <item x="476"/>
        <item x="85"/>
        <item x="60"/>
        <item x="604"/>
        <item x="619"/>
        <item x="134"/>
        <item x="496"/>
        <item x="549"/>
        <item x="611"/>
        <item x="237"/>
        <item x="186"/>
        <item x="650"/>
        <item x="696"/>
        <item x="178"/>
        <item x="558"/>
        <item x="705"/>
        <item x="56"/>
        <item x="384"/>
        <item x="515"/>
        <item x="516"/>
        <item x="514"/>
        <item x="712"/>
        <item x="124"/>
        <item x="694"/>
        <item x="474"/>
        <item x="417"/>
        <item x="735"/>
        <item x="649"/>
        <item x="541"/>
        <item x="581"/>
        <item x="465"/>
        <item x="721"/>
        <item x="344"/>
        <item x="411"/>
        <item x="582"/>
        <item x="187"/>
        <item x="647"/>
        <item x="117"/>
        <item x="381"/>
        <item x="637"/>
        <item x="360"/>
        <item x="95"/>
        <item x="127"/>
        <item x="306"/>
        <item x="629"/>
        <item x="732"/>
        <item x="444"/>
        <item x="207"/>
        <item x="483"/>
        <item x="482"/>
        <item x="484"/>
        <item x="662"/>
        <item x="418"/>
        <item x="583"/>
        <item x="217"/>
        <item x="300"/>
        <item x="30"/>
        <item x="76"/>
        <item x="325"/>
        <item x="77"/>
        <item x="584"/>
        <item x="626"/>
        <item x="260"/>
        <item x="14"/>
        <item x="717"/>
        <item x="165"/>
        <item x="394"/>
        <item x="188"/>
        <item x="48"/>
        <item x="450"/>
        <item x="167"/>
        <item x="426"/>
        <item x="97"/>
        <item x="333"/>
        <item x="605"/>
        <item x="361"/>
        <item x="234"/>
        <item x="657"/>
        <item x="137"/>
        <item x="390"/>
        <item x="663"/>
        <item x="620"/>
        <item x="660"/>
        <item x="455"/>
        <item x="646"/>
        <item x="661"/>
        <item x="359"/>
        <item x="99"/>
        <item x="96"/>
        <item x="463"/>
        <item x="104"/>
        <item x="98"/>
        <item x="331"/>
        <item x="613"/>
        <item x="208"/>
        <item x="151"/>
        <item x="132"/>
        <item x="265"/>
        <item x="341"/>
        <item x="598"/>
        <item x="599"/>
        <item x="429"/>
        <item x="428"/>
        <item x="15"/>
        <item x="114"/>
        <item x="332"/>
        <item x="316"/>
        <item x="155"/>
        <item x="156"/>
        <item x="161"/>
        <item x="342"/>
        <item x="587"/>
        <item x="301"/>
        <item x="530"/>
        <item x="157"/>
        <item x="546"/>
        <item x="9"/>
        <item x="376"/>
        <item x="567"/>
        <item x="120"/>
        <item x="448"/>
        <item x="421"/>
        <item x="531"/>
        <item x="568"/>
        <item x="532"/>
        <item x="585"/>
        <item x="533"/>
        <item x="586"/>
        <item x="378"/>
        <item x="41"/>
        <item x="722"/>
        <item x="634"/>
        <item x="632"/>
        <item x="481"/>
        <item x="710"/>
        <item x="262"/>
        <item x="22"/>
        <item x="233"/>
        <item x="329"/>
        <item x="669"/>
        <item x="651"/>
        <item x="101"/>
        <item x="480"/>
        <item x="466"/>
        <item x="203"/>
        <item x="62"/>
        <item x="78"/>
        <item x="734"/>
        <item x="391"/>
        <item x="288"/>
        <item x="176"/>
        <item x="245"/>
        <item x="350"/>
        <item x="302"/>
        <item x="510"/>
        <item x="464"/>
        <item x="303"/>
        <item x="459"/>
        <item x="614"/>
        <item x="412"/>
        <item x="413"/>
        <item x="289"/>
        <item x="353"/>
        <item x="569"/>
        <item x="195"/>
        <item x="692"/>
        <item x="425"/>
        <item x="247"/>
        <item x="146"/>
        <item x="670"/>
        <item x="726"/>
        <item x="8"/>
        <item x="272"/>
        <item x="733"/>
        <item x="308"/>
        <item x="668"/>
        <item x="170"/>
        <item x="46"/>
        <item x="600"/>
        <item x="419"/>
        <item x="266"/>
        <item x="317"/>
        <item x="271"/>
        <item x="559"/>
        <item x="58"/>
        <item x="625"/>
        <item x="200"/>
        <item x="201"/>
        <item x="397"/>
        <item x="45"/>
        <item x="610"/>
        <item x="20"/>
        <item x="658"/>
        <item x="7"/>
        <item x="550"/>
        <item x="460"/>
        <item x="405"/>
        <item x="63"/>
        <item x="395"/>
        <item x="512"/>
        <item x="513"/>
        <item x="511"/>
        <item x="478"/>
        <item x="153"/>
        <item x="601"/>
        <item x="602"/>
        <item x="410"/>
        <item x="138"/>
        <item x="570"/>
        <item x="571"/>
        <item x="10"/>
        <item x="174"/>
        <item x="175"/>
        <item x="442"/>
        <item x="404"/>
        <item x="196"/>
        <item x="534"/>
        <item x="535"/>
        <item x="440"/>
        <item x="345"/>
        <item x="118"/>
        <item x="389"/>
        <item x="318"/>
        <item x="561"/>
        <item x="527"/>
        <item x="562"/>
        <item x="189"/>
        <item x="273"/>
        <item x="508"/>
        <item x="216"/>
        <item x="528"/>
        <item x="144"/>
        <item x="105"/>
        <item x="133"/>
        <item x="563"/>
        <item x="210"/>
        <item x="209"/>
        <item x="674"/>
        <item x="347"/>
        <item x="747"/>
        <item x="671"/>
        <item x="122"/>
        <item x="293"/>
        <item x="110"/>
        <item x="79"/>
        <item x="639"/>
        <item x="82"/>
        <item x="106"/>
        <item x="461"/>
        <item x="290"/>
        <item x="304"/>
        <item x="44"/>
        <item x="443"/>
        <item x="31"/>
        <item x="349"/>
        <item x="644"/>
        <item x="52"/>
        <item x="672"/>
        <item x="560"/>
        <item x="128"/>
        <item x="281"/>
        <item x="564"/>
        <item x="529"/>
        <item x="627"/>
        <item x="224"/>
        <item x="220"/>
        <item x="221"/>
        <item x="21"/>
        <item x="261"/>
        <item x="228"/>
        <item x="223"/>
        <item x="362"/>
        <item x="206"/>
        <item x="565"/>
        <item x="222"/>
        <item x="566"/>
        <item x="190"/>
        <item x="398"/>
        <item x="703"/>
        <item x="238"/>
        <item x="152"/>
        <item x="294"/>
        <item x="283"/>
        <item x="379"/>
        <item x="282"/>
        <item x="711"/>
        <item x="309"/>
        <item x="239"/>
        <item x="215"/>
      </items>
      <extLst>
        <ext xmlns:x14="http://schemas.microsoft.com/office/spreadsheetml/2009/9/main" uri="{2946ED86-A175-432a-8AC1-64E0C546D7DE}">
          <x14:pivotField fillDownLabels="1"/>
        </ext>
      </extLst>
    </pivotField>
    <pivotField axis="axisRow" compact="0" outline="0" showAll="0" defaultSubtotal="0">
      <items count="676">
        <item x="55"/>
        <item x="586"/>
        <item x="483"/>
        <item x="485"/>
        <item x="487"/>
        <item x="484"/>
        <item x="392"/>
        <item x="393"/>
        <item x="424"/>
        <item x="386"/>
        <item x="632"/>
        <item x="488"/>
        <item x="624"/>
        <item x="425"/>
        <item x="634"/>
        <item x="394"/>
        <item x="92"/>
        <item x="388"/>
        <item x="351"/>
        <item x="93"/>
        <item x="605"/>
        <item x="360"/>
        <item x="361"/>
        <item x="389"/>
        <item x="110"/>
        <item x="445"/>
        <item x="660"/>
        <item x="91"/>
        <item x="89"/>
        <item x="90"/>
        <item x="640"/>
        <item x="352"/>
        <item x="357"/>
        <item x="344"/>
        <item x="133"/>
        <item x="406"/>
        <item x="493"/>
        <item x="380"/>
        <item x="381"/>
        <item x="423"/>
        <item x="574"/>
        <item x="170"/>
        <item x="283"/>
        <item x="505"/>
        <item x="422"/>
        <item x="540"/>
        <item x="532"/>
        <item x="362"/>
        <item x="537"/>
        <item x="533"/>
        <item x="397"/>
        <item x="292"/>
        <item x="539"/>
        <item x="534"/>
        <item x="529"/>
        <item x="536"/>
        <item x="287"/>
        <item x="531"/>
        <item x="613"/>
        <item x="538"/>
        <item x="281"/>
        <item x="290"/>
        <item x="289"/>
        <item x="284"/>
        <item x="286"/>
        <item x="480"/>
        <item x="288"/>
        <item x="535"/>
        <item x="285"/>
        <item x="236"/>
        <item x="51"/>
        <item x="291"/>
        <item x="530"/>
        <item x="282"/>
        <item x="293"/>
        <item x="421"/>
        <item x="477"/>
        <item x="506"/>
        <item x="587"/>
        <item x="585"/>
        <item x="53"/>
        <item x="173"/>
        <item x="52"/>
        <item x="111"/>
        <item x="79"/>
        <item x="140"/>
        <item x="666"/>
        <item x="675"/>
        <item x="221"/>
        <item x="411"/>
        <item x="320"/>
        <item x="30"/>
        <item x="108"/>
        <item x="109"/>
        <item x="193"/>
        <item x="194"/>
        <item x="235"/>
        <item x="391"/>
        <item x="318"/>
        <item x="327"/>
        <item x="416"/>
        <item x="390"/>
        <item x="610"/>
        <item x="607"/>
        <item x="481"/>
        <item x="417"/>
        <item x="615"/>
        <item x="56"/>
        <item x="200"/>
        <item x="410"/>
        <item x="398"/>
        <item x="455"/>
        <item x="332"/>
        <item x="44"/>
        <item x="137"/>
        <item x="588"/>
        <item x="325"/>
        <item x="255"/>
        <item x="326"/>
        <item x="412"/>
        <item x="475"/>
        <item x="7"/>
        <item x="528"/>
        <item x="527"/>
        <item x="672"/>
        <item x="136"/>
        <item x="516"/>
        <item x="513"/>
        <item x="595"/>
        <item x="580"/>
        <item x="643"/>
        <item x="495"/>
        <item x="620"/>
        <item x="621"/>
        <item x="622"/>
        <item x="134"/>
        <item x="8"/>
        <item x="661"/>
        <item x="46"/>
        <item x="571"/>
        <item x="572"/>
        <item x="132"/>
        <item x="573"/>
        <item x="135"/>
        <item x="145"/>
        <item x="203"/>
        <item x="202"/>
        <item x="569"/>
        <item x="570"/>
        <item x="568"/>
        <item x="130"/>
        <item x="623"/>
        <item x="319"/>
        <item x="346"/>
        <item x="174"/>
        <item x="579"/>
        <item x="378"/>
        <item x="195"/>
        <item x="345"/>
        <item x="335"/>
        <item x="347"/>
        <item x="454"/>
        <item x="143"/>
        <item x="26"/>
        <item x="659"/>
        <item x="348"/>
        <item x="204"/>
        <item x="526"/>
        <item x="156"/>
        <item x="596"/>
        <item x="158"/>
        <item x="301"/>
        <item x="157"/>
        <item x="196"/>
        <item x="525"/>
        <item x="300"/>
        <item x="146"/>
        <item x="220"/>
        <item x="45"/>
        <item x="147"/>
        <item x="129"/>
        <item x="131"/>
        <item x="593"/>
        <item x="403"/>
        <item x="592"/>
        <item x="148"/>
        <item x="649"/>
        <item x="647"/>
        <item x="648"/>
        <item x="652"/>
        <item x="517"/>
        <item x="377"/>
        <item x="149"/>
        <item x="31"/>
        <item x="674"/>
        <item x="49"/>
        <item x="213"/>
        <item x="575"/>
        <item x="555"/>
        <item x="556"/>
        <item x="307"/>
        <item x="41"/>
        <item x="339"/>
        <item x="545"/>
        <item x="558"/>
        <item x="369"/>
        <item x="541"/>
        <item x="565"/>
        <item x="670"/>
        <item x="252"/>
        <item x="104"/>
        <item x="564"/>
        <item x="363"/>
        <item x="228"/>
        <item x="106"/>
        <item x="262"/>
        <item x="60"/>
        <item x="560"/>
        <item x="578"/>
        <item x="594"/>
        <item x="305"/>
        <item x="476"/>
        <item x="491"/>
        <item x="219"/>
        <item x="15"/>
        <item x="501"/>
        <item x="303"/>
        <item x="257"/>
        <item x="263"/>
        <item x="557"/>
        <item x="168"/>
        <item x="408"/>
        <item x="2"/>
        <item x="365"/>
        <item x="160"/>
        <item x="562"/>
        <item x="409"/>
        <item x="105"/>
        <item x="172"/>
        <item x="550"/>
        <item x="294"/>
        <item x="206"/>
        <item x="225"/>
        <item x="14"/>
        <item x="121"/>
        <item x="253"/>
        <item x="260"/>
        <item x="563"/>
        <item x="120"/>
        <item x="207"/>
        <item x="118"/>
        <item x="256"/>
        <item x="404"/>
        <item x="167"/>
        <item x="566"/>
        <item x="542"/>
        <item x="81"/>
        <item x="401"/>
        <item x="42"/>
        <item x="261"/>
        <item x="645"/>
        <item x="227"/>
        <item x="443"/>
        <item x="419"/>
        <item x="396"/>
        <item x="223"/>
        <item x="264"/>
        <item x="103"/>
        <item x="561"/>
        <item x="324"/>
        <item x="166"/>
        <item x="546"/>
        <item x="62"/>
        <item x="551"/>
        <item x="71"/>
        <item x="315"/>
        <item x="651"/>
        <item x="102"/>
        <item x="72"/>
        <item x="554"/>
        <item x="13"/>
        <item x="70"/>
        <item x="543"/>
        <item x="74"/>
        <item x="265"/>
        <item x="11"/>
        <item x="567"/>
        <item x="502"/>
        <item x="39"/>
        <item x="559"/>
        <item x="366"/>
        <item x="43"/>
        <item x="6"/>
        <item x="165"/>
        <item x="544"/>
        <item x="189"/>
        <item x="405"/>
        <item x="553"/>
        <item x="650"/>
        <item x="112"/>
        <item x="0"/>
        <item x="364"/>
        <item x="40"/>
        <item x="54"/>
        <item x="119"/>
        <item x="226"/>
        <item x="73"/>
        <item x="258"/>
        <item x="67"/>
        <item x="331"/>
        <item x="69"/>
        <item x="185"/>
        <item x="598"/>
        <item x="47"/>
        <item x="34"/>
        <item x="61"/>
        <item x="340"/>
        <item x="186"/>
        <item x="341"/>
        <item x="407"/>
        <item x="64"/>
        <item x="314"/>
        <item x="12"/>
        <item x="113"/>
        <item x="382"/>
        <item x="65"/>
        <item x="259"/>
        <item x="211"/>
        <item x="212"/>
        <item x="552"/>
        <item x="3"/>
        <item x="80"/>
        <item x="472"/>
        <item x="653"/>
        <item x="188"/>
        <item x="306"/>
        <item x="68"/>
        <item x="549"/>
        <item x="36"/>
        <item x="37"/>
        <item x="5"/>
        <item x="384"/>
        <item x="161"/>
        <item x="383"/>
        <item x="33"/>
        <item x="359"/>
        <item x="379"/>
        <item x="187"/>
        <item x="316"/>
        <item x="164"/>
        <item x="548"/>
        <item x="500"/>
        <item x="547"/>
        <item x="224"/>
        <item x="35"/>
        <item x="66"/>
        <item x="4"/>
        <item x="209"/>
        <item x="304"/>
        <item x="63"/>
        <item x="248"/>
        <item x="1"/>
        <item x="48"/>
        <item x="210"/>
        <item x="317"/>
        <item x="338"/>
        <item x="450"/>
        <item x="216"/>
        <item x="38"/>
        <item x="358"/>
        <item x="589"/>
        <item x="201"/>
        <item x="514"/>
        <item x="138"/>
        <item x="474"/>
        <item x="644"/>
        <item x="667"/>
        <item x="657"/>
        <item x="668"/>
        <item x="115"/>
        <item x="625"/>
        <item x="114"/>
        <item x="367"/>
        <item x="584"/>
        <item x="642"/>
        <item x="631"/>
        <item x="368"/>
        <item x="25"/>
        <item x="57"/>
        <item x="21"/>
        <item x="515"/>
        <item x="646"/>
        <item x="191"/>
        <item x="418"/>
        <item x="478"/>
        <item x="18"/>
        <item x="448"/>
        <item x="426"/>
        <item x="520"/>
        <item x="27"/>
        <item x="24"/>
        <item x="190"/>
        <item x="184"/>
        <item x="387"/>
        <item x="342"/>
        <item x="182"/>
        <item x="16"/>
        <item x="629"/>
        <item x="180"/>
        <item x="244"/>
        <item x="50"/>
        <item x="84"/>
        <item x="446"/>
        <item x="479"/>
        <item x="142"/>
        <item x="671"/>
        <item x="117"/>
        <item x="655"/>
        <item x="656"/>
        <item x="518"/>
        <item x="247"/>
        <item x="77"/>
        <item x="58"/>
        <item x="503"/>
        <item x="32"/>
        <item x="192"/>
        <item x="28"/>
        <item x="473"/>
        <item x="218"/>
        <item x="372"/>
        <item x="373"/>
        <item x="19"/>
        <item x="17"/>
        <item x="447"/>
        <item x="370"/>
        <item x="181"/>
        <item x="242"/>
        <item x="179"/>
        <item x="519"/>
        <item x="245"/>
        <item x="246"/>
        <item x="23"/>
        <item x="612"/>
        <item x="577"/>
        <item x="177"/>
        <item x="453"/>
        <item x="178"/>
        <item x="78"/>
        <item x="176"/>
        <item x="75"/>
        <item x="144"/>
        <item x="175"/>
        <item x="343"/>
        <item x="295"/>
        <item x="217"/>
        <item x="254"/>
        <item x="222"/>
        <item x="371"/>
        <item x="183"/>
        <item x="76"/>
        <item x="20"/>
        <item x="208"/>
        <item x="29"/>
        <item x="162"/>
        <item x="139"/>
        <item x="243"/>
        <item x="171"/>
        <item x="82"/>
        <item x="630"/>
        <item x="141"/>
        <item x="420"/>
        <item x="385"/>
        <item x="169"/>
        <item x="658"/>
        <item x="128"/>
        <item x="616"/>
        <item x="601"/>
        <item x="602"/>
        <item x="87"/>
        <item x="611"/>
        <item x="152"/>
        <item x="633"/>
        <item x="150"/>
        <item x="609"/>
        <item x="85"/>
        <item x="86"/>
        <item x="151"/>
        <item x="608"/>
        <item x="88"/>
        <item x="614"/>
        <item x="10"/>
        <item x="638"/>
        <item x="637"/>
        <item x="639"/>
        <item x="591"/>
        <item x="321"/>
        <item x="576"/>
        <item x="268"/>
        <item x="464"/>
        <item x="413"/>
        <item x="604"/>
        <item x="433"/>
        <item x="163"/>
        <item x="469"/>
        <item x="463"/>
        <item x="232"/>
        <item x="603"/>
        <item x="349"/>
        <item x="435"/>
        <item x="309"/>
        <item x="94"/>
        <item x="452"/>
        <item x="628"/>
        <item x="496"/>
        <item x="350"/>
        <item x="499"/>
        <item x="337"/>
        <item x="83"/>
        <item x="431"/>
        <item x="466"/>
        <item x="231"/>
        <item x="581"/>
        <item x="669"/>
        <item x="583"/>
        <item x="673"/>
        <item x="97"/>
        <item x="641"/>
        <item x="98"/>
        <item x="271"/>
        <item x="100"/>
        <item x="507"/>
        <item x="451"/>
        <item x="269"/>
        <item x="635"/>
        <item x="230"/>
        <item x="99"/>
        <item x="270"/>
        <item x="402"/>
        <item x="272"/>
        <item x="95"/>
        <item x="273"/>
        <item x="617"/>
        <item x="600"/>
        <item x="429"/>
        <item x="523"/>
        <item x="96"/>
        <item x="310"/>
        <item x="665"/>
        <item x="663"/>
        <item x="522"/>
        <item x="229"/>
        <item x="266"/>
        <item x="428"/>
        <item x="662"/>
        <item x="274"/>
        <item x="521"/>
        <item x="199"/>
        <item x="497"/>
        <item x="251"/>
        <item x="458"/>
        <item x="459"/>
        <item x="430"/>
        <item x="457"/>
        <item x="456"/>
        <item x="434"/>
        <item x="461"/>
        <item x="432"/>
        <item x="436"/>
        <item x="250"/>
        <item x="437"/>
        <item x="460"/>
        <item x="498"/>
        <item x="467"/>
        <item x="356"/>
        <item x="440"/>
        <item x="618"/>
        <item x="444"/>
        <item x="465"/>
        <item x="470"/>
        <item x="442"/>
        <item x="439"/>
        <item x="441"/>
        <item x="438"/>
        <item x="468"/>
        <item x="333"/>
        <item x="334"/>
        <item x="123"/>
        <item x="197"/>
        <item x="233"/>
        <item x="492"/>
        <item x="279"/>
        <item x="126"/>
        <item x="278"/>
        <item x="154"/>
        <item x="116"/>
        <item x="153"/>
        <item x="299"/>
        <item x="234"/>
        <item x="376"/>
        <item x="276"/>
        <item x="277"/>
        <item x="240"/>
        <item x="471"/>
        <item x="375"/>
        <item x="308"/>
        <item x="125"/>
        <item x="239"/>
        <item x="329"/>
        <item x="275"/>
        <item x="241"/>
        <item x="215"/>
        <item x="597"/>
        <item x="298"/>
        <item x="198"/>
        <item x="354"/>
        <item x="626"/>
        <item x="355"/>
        <item x="122"/>
        <item x="311"/>
        <item x="297"/>
        <item x="627"/>
        <item x="636"/>
        <item x="330"/>
        <item x="280"/>
        <item x="582"/>
        <item x="127"/>
        <item x="323"/>
        <item x="124"/>
        <item x="374"/>
        <item x="353"/>
        <item x="214"/>
        <item x="336"/>
        <item x="296"/>
        <item x="664"/>
        <item x="101"/>
        <item x="249"/>
        <item x="322"/>
        <item x="267"/>
        <item x="599"/>
        <item x="462"/>
        <item x="59"/>
        <item x="302"/>
        <item x="490"/>
        <item x="494"/>
        <item x="619"/>
        <item x="237"/>
        <item x="399"/>
        <item x="155"/>
        <item x="238"/>
        <item x="449"/>
        <item x="427"/>
        <item x="400"/>
        <item x="205"/>
        <item x="328"/>
        <item x="482"/>
        <item x="159"/>
        <item x="415"/>
        <item x="654"/>
        <item x="524"/>
        <item x="9"/>
        <item x="504"/>
        <item x="107"/>
        <item x="509"/>
        <item x="510"/>
        <item x="313"/>
        <item x="511"/>
        <item x="414"/>
        <item x="512"/>
        <item x="508"/>
        <item x="395"/>
        <item x="312"/>
        <item x="22"/>
        <item x="489"/>
        <item x="606"/>
        <item x="590"/>
        <item x="48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
        <item x="1"/>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4"/>
    <field x="5"/>
  </rowFields>
  <rowItems count="849">
    <i>
      <x/>
      <x v="585"/>
    </i>
    <i>
      <x v="2"/>
      <x v="662"/>
    </i>
    <i>
      <x v="3"/>
      <x/>
    </i>
    <i>
      <x v="4"/>
      <x v="669"/>
    </i>
    <i>
      <x v="5"/>
      <x v="669"/>
    </i>
    <i>
      <x v="6"/>
      <x v="664"/>
    </i>
    <i>
      <x v="7"/>
      <x v="670"/>
    </i>
    <i>
      <x v="8"/>
      <x/>
    </i>
    <i>
      <x v="9"/>
      <x/>
    </i>
    <i>
      <x v="10"/>
      <x/>
    </i>
    <i>
      <x v="11"/>
      <x/>
    </i>
    <i>
      <x v="12"/>
      <x/>
    </i>
    <i>
      <x v="13"/>
      <x/>
    </i>
    <i>
      <x v="14"/>
      <x/>
    </i>
    <i>
      <x v="15"/>
      <x/>
    </i>
    <i>
      <x v="16"/>
      <x/>
    </i>
    <i>
      <x v="17"/>
      <x v="12"/>
    </i>
    <i>
      <x v="18"/>
      <x/>
    </i>
    <i>
      <x v="19"/>
      <x/>
    </i>
    <i>
      <x v="20"/>
      <x/>
    </i>
    <i>
      <x v="21"/>
      <x/>
    </i>
    <i>
      <x v="22"/>
      <x/>
    </i>
    <i>
      <x v="23"/>
      <x/>
    </i>
    <i>
      <x v="24"/>
      <x/>
    </i>
    <i>
      <x v="25"/>
      <x v="84"/>
    </i>
    <i>
      <x v="26"/>
      <x v="33"/>
    </i>
    <i>
      <x v="27"/>
      <x v="32"/>
    </i>
    <i>
      <x v="28"/>
      <x v="35"/>
    </i>
    <i>
      <x v="29"/>
      <x v="34"/>
    </i>
    <i>
      <x v="30"/>
      <x/>
    </i>
    <i>
      <x v="31"/>
      <x v="641"/>
    </i>
    <i>
      <x v="33"/>
      <x v="33"/>
    </i>
    <i>
      <x v="34"/>
      <x v="33"/>
    </i>
    <i>
      <x v="35"/>
      <x v="164"/>
    </i>
    <i>
      <x v="36"/>
      <x v="32"/>
    </i>
    <i>
      <x v="37"/>
      <x v="160"/>
    </i>
    <i>
      <x v="38"/>
      <x v="634"/>
    </i>
    <i>
      <x v="39"/>
      <x v="32"/>
    </i>
    <i>
      <x v="40"/>
      <x v="32"/>
    </i>
    <i>
      <x v="41"/>
      <x v="32"/>
    </i>
    <i>
      <x v="42"/>
      <x v="32"/>
    </i>
    <i>
      <x v="43"/>
      <x v="35"/>
    </i>
    <i>
      <x v="44"/>
      <x v="130"/>
    </i>
    <i>
      <x v="45"/>
      <x v="35"/>
    </i>
    <i>
      <x v="46"/>
      <x v="636"/>
    </i>
    <i>
      <x v="47"/>
      <x v="34"/>
    </i>
    <i>
      <x v="48"/>
      <x v="466"/>
    </i>
    <i>
      <x v="49"/>
      <x/>
    </i>
    <i>
      <x v="50"/>
      <x v="394"/>
    </i>
    <i>
      <x v="51"/>
      <x v="653"/>
    </i>
    <i>
      <x v="52"/>
      <x/>
    </i>
    <i>
      <x v="53"/>
      <x v="181"/>
    </i>
    <i>
      <x v="55"/>
      <x v="16"/>
    </i>
    <i r="1">
      <x v="58"/>
    </i>
    <i r="1">
      <x v="121"/>
    </i>
    <i r="1">
      <x v="454"/>
    </i>
    <i>
      <x v="56"/>
      <x v="488"/>
    </i>
    <i>
      <x v="57"/>
      <x v="499"/>
    </i>
    <i r="1">
      <x v="510"/>
    </i>
    <i>
      <x v="58"/>
      <x v="216"/>
    </i>
    <i>
      <x v="59"/>
      <x v="513"/>
    </i>
    <i>
      <x v="60"/>
      <x v="216"/>
    </i>
    <i>
      <x v="61"/>
      <x/>
    </i>
    <i>
      <x v="62"/>
      <x/>
    </i>
    <i>
      <x v="63"/>
      <x/>
    </i>
    <i>
      <x v="64"/>
      <x v="125"/>
    </i>
    <i>
      <x v="65"/>
      <x/>
    </i>
    <i>
      <x v="66"/>
      <x/>
    </i>
    <i>
      <x v="67"/>
      <x v="218"/>
    </i>
    <i>
      <x v="68"/>
      <x v="219"/>
    </i>
    <i>
      <x v="69"/>
      <x v="208"/>
    </i>
    <i>
      <x v="70"/>
      <x v="422"/>
    </i>
    <i>
      <x v="71"/>
      <x v="19"/>
    </i>
    <i r="1">
      <x v="484"/>
    </i>
    <i>
      <x v="72"/>
      <x v="321"/>
    </i>
    <i r="1">
      <x v="551"/>
    </i>
    <i r="1">
      <x v="561"/>
    </i>
    <i r="1">
      <x v="582"/>
    </i>
    <i r="1">
      <x v="629"/>
    </i>
    <i>
      <x v="73"/>
      <x v="78"/>
    </i>
    <i>
      <x v="74"/>
      <x v="76"/>
    </i>
    <i>
      <x v="75"/>
      <x v="195"/>
    </i>
    <i r="1">
      <x v="212"/>
    </i>
    <i>
      <x v="76"/>
      <x v="191"/>
    </i>
    <i>
      <x v="77"/>
      <x v="90"/>
    </i>
    <i>
      <x v="78"/>
      <x v="156"/>
    </i>
    <i>
      <x v="79"/>
      <x/>
    </i>
    <i>
      <x v="80"/>
      <x v="434"/>
    </i>
    <i>
      <x v="82"/>
      <x/>
    </i>
    <i>
      <x v="83"/>
      <x/>
    </i>
    <i>
      <x v="84"/>
      <x/>
    </i>
    <i>
      <x v="85"/>
      <x v="265"/>
    </i>
    <i r="1">
      <x v="430"/>
    </i>
    <i r="1">
      <x v="539"/>
    </i>
    <i r="1">
      <x v="588"/>
    </i>
    <i>
      <x v="87"/>
      <x v="370"/>
    </i>
    <i>
      <x v="88"/>
      <x v="381"/>
    </i>
    <i>
      <x v="90"/>
      <x v="415"/>
    </i>
    <i>
      <x v="92"/>
      <x v="380"/>
    </i>
    <i>
      <x v="93"/>
      <x v="379"/>
    </i>
    <i>
      <x v="94"/>
      <x v="404"/>
    </i>
    <i>
      <x v="95"/>
      <x v="385"/>
    </i>
    <i>
      <x v="96"/>
      <x v="106"/>
    </i>
    <i r="1">
      <x v="230"/>
    </i>
    <i>
      <x v="97"/>
      <x v="403"/>
    </i>
    <i>
      <x v="98"/>
      <x v="449"/>
    </i>
    <i>
      <x v="99"/>
      <x v="247"/>
    </i>
    <i>
      <x v="100"/>
      <x v="335"/>
    </i>
    <i>
      <x v="101"/>
      <x v="60"/>
    </i>
    <i r="1">
      <x v="103"/>
    </i>
    <i r="1">
      <x v="550"/>
    </i>
    <i>
      <x v="102"/>
      <x v="315"/>
    </i>
    <i>
      <x v="103"/>
      <x v="316"/>
    </i>
    <i>
      <x v="104"/>
      <x v="300"/>
    </i>
    <i>
      <x v="105"/>
      <x v="301"/>
    </i>
    <i>
      <x v="106"/>
      <x v="406"/>
    </i>
    <i r="1">
      <x v="473"/>
    </i>
    <i>
      <x v="107"/>
      <x v="432"/>
    </i>
    <i>
      <x v="109"/>
      <x v="416"/>
    </i>
    <i>
      <x v="111"/>
      <x v="412"/>
    </i>
    <i>
      <x v="112"/>
      <x v="384"/>
    </i>
    <i>
      <x v="113"/>
      <x v="383"/>
    </i>
    <i>
      <x v="114"/>
      <x v="412"/>
    </i>
    <i>
      <x v="115"/>
      <x/>
    </i>
    <i>
      <x v="116"/>
      <x v="395"/>
    </i>
    <i>
      <x v="117"/>
      <x v="522"/>
    </i>
    <i r="1">
      <x v="635"/>
    </i>
    <i>
      <x v="118"/>
      <x v="97"/>
    </i>
    <i>
      <x v="119"/>
      <x v="96"/>
    </i>
    <i>
      <x v="120"/>
      <x v="166"/>
    </i>
    <i>
      <x v="121"/>
      <x/>
    </i>
    <i>
      <x v="122"/>
      <x v="241"/>
    </i>
    <i>
      <x v="123"/>
      <x v="285"/>
    </i>
    <i>
      <x v="124"/>
      <x v="241"/>
    </i>
    <i>
      <x v="125"/>
      <x v="135"/>
    </i>
    <i>
      <x v="126"/>
      <x v="11"/>
    </i>
    <i>
      <x v="127"/>
      <x v="516"/>
    </i>
    <i r="1">
      <x v="521"/>
    </i>
    <i>
      <x v="128"/>
      <x v="587"/>
    </i>
    <i>
      <x v="129"/>
      <x v="90"/>
    </i>
    <i>
      <x v="130"/>
      <x v="80"/>
    </i>
    <i>
      <x v="131"/>
      <x v="344"/>
    </i>
    <i>
      <x v="132"/>
      <x v="75"/>
    </i>
    <i>
      <x v="133"/>
      <x v="400"/>
    </i>
    <i>
      <x v="134"/>
      <x v="314"/>
    </i>
    <i>
      <x v="135"/>
      <x v="43"/>
    </i>
    <i>
      <x v="136"/>
      <x v="124"/>
    </i>
    <i>
      <x v="138"/>
      <x/>
    </i>
    <i>
      <x v="139"/>
      <x/>
    </i>
    <i>
      <x v="140"/>
      <x/>
    </i>
    <i>
      <x v="141"/>
      <x/>
    </i>
    <i>
      <x v="142"/>
      <x/>
    </i>
    <i>
      <x v="143"/>
      <x/>
    </i>
    <i>
      <x v="144"/>
      <x/>
    </i>
    <i>
      <x v="145"/>
      <x/>
    </i>
    <i>
      <x v="146"/>
      <x v="357"/>
    </i>
    <i>
      <x v="150"/>
      <x v="2"/>
    </i>
    <i>
      <x v="151"/>
      <x v="345"/>
    </i>
    <i>
      <x v="152"/>
      <x v="345"/>
    </i>
    <i>
      <x v="153"/>
      <x v="354"/>
    </i>
    <i>
      <x v="154"/>
      <x v="25"/>
    </i>
    <i r="1">
      <x v="57"/>
    </i>
    <i>
      <x v="155"/>
      <x v="671"/>
    </i>
    <i>
      <x v="156"/>
      <x v="671"/>
    </i>
    <i>
      <x v="157"/>
      <x v="671"/>
    </i>
    <i>
      <x v="158"/>
      <x/>
    </i>
    <i>
      <x v="159"/>
      <x v="674"/>
    </i>
    <i>
      <x v="160"/>
      <x v="641"/>
    </i>
    <i>
      <x v="161"/>
      <x v="641"/>
    </i>
    <i>
      <x v="162"/>
      <x v="671"/>
    </i>
    <i>
      <x v="163"/>
      <x v="643"/>
    </i>
    <i>
      <x v="164"/>
      <x v="642"/>
    </i>
    <i>
      <x v="165"/>
      <x v="672"/>
    </i>
    <i>
      <x v="166"/>
      <x v="672"/>
    </i>
    <i>
      <x v="167"/>
      <x v="673"/>
    </i>
    <i>
      <x v="168"/>
      <x v="37"/>
    </i>
    <i>
      <x v="169"/>
      <x v="226"/>
    </i>
    <i r="1">
      <x v="451"/>
    </i>
    <i>
      <x v="170"/>
      <x v="227"/>
    </i>
    <i>
      <x v="171"/>
      <x v="73"/>
    </i>
    <i>
      <x v="172"/>
      <x v="338"/>
    </i>
    <i>
      <x v="173"/>
      <x v="339"/>
    </i>
    <i>
      <x v="175"/>
      <x/>
    </i>
    <i>
      <x v="176"/>
      <x v="42"/>
    </i>
    <i r="1">
      <x v="103"/>
    </i>
    <i r="1">
      <x v="448"/>
    </i>
    <i r="1">
      <x v="632"/>
    </i>
    <i>
      <x v="177"/>
      <x v="311"/>
    </i>
    <i r="1">
      <x v="312"/>
    </i>
    <i>
      <x v="179"/>
      <x v="104"/>
    </i>
    <i r="1">
      <x v="414"/>
    </i>
    <i>
      <x v="180"/>
      <x v="118"/>
    </i>
    <i>
      <x v="181"/>
      <x v="117"/>
    </i>
    <i>
      <x v="182"/>
      <x v="116"/>
    </i>
    <i>
      <x v="183"/>
      <x v="186"/>
    </i>
    <i r="1">
      <x v="494"/>
    </i>
    <i>
      <x v="184"/>
      <x/>
    </i>
    <i r="1">
      <x v="184"/>
    </i>
    <i>
      <x v="185"/>
      <x v="184"/>
    </i>
    <i>
      <x v="186"/>
      <x v="112"/>
    </i>
    <i>
      <x v="187"/>
      <x v="63"/>
    </i>
    <i>
      <x v="188"/>
      <x v="288"/>
    </i>
    <i>
      <x v="189"/>
      <x v="289"/>
    </i>
    <i>
      <x v="190"/>
      <x v="368"/>
    </i>
    <i>
      <x v="191"/>
      <x v="426"/>
    </i>
    <i>
      <x v="192"/>
      <x v="361"/>
    </i>
    <i>
      <x v="193"/>
      <x v="77"/>
    </i>
    <i>
      <x v="194"/>
      <x v="393"/>
    </i>
    <i>
      <x v="195"/>
      <x v="363"/>
    </i>
    <i>
      <x v="196"/>
      <x v="364"/>
    </i>
    <i>
      <x v="197"/>
      <x v="365"/>
    </i>
    <i>
      <x v="198"/>
      <x v="178"/>
    </i>
    <i r="1">
      <x v="272"/>
    </i>
    <i>
      <x v="199"/>
      <x v="359"/>
    </i>
    <i>
      <x v="200"/>
      <x v="109"/>
    </i>
    <i r="1">
      <x v="217"/>
    </i>
    <i r="1">
      <x v="433"/>
    </i>
    <i>
      <x v="202"/>
      <x v="407"/>
    </i>
    <i>
      <x v="203"/>
      <x v="292"/>
    </i>
    <i>
      <x v="204"/>
      <x v="268"/>
    </i>
    <i>
      <x v="205"/>
      <x v="269"/>
    </i>
    <i>
      <x v="206"/>
      <x v="611"/>
    </i>
    <i>
      <x v="207"/>
      <x v="397"/>
    </i>
    <i>
      <x v="208"/>
      <x v="442"/>
    </i>
    <i>
      <x v="209"/>
      <x v="443"/>
    </i>
    <i>
      <x v="210"/>
      <x v="60"/>
    </i>
    <i>
      <x v="211"/>
      <x v="651"/>
    </i>
    <i>
      <x v="212"/>
      <x v="436"/>
    </i>
    <i>
      <x v="213"/>
      <x v="232"/>
    </i>
    <i>
      <x v="214"/>
      <x v="233"/>
    </i>
    <i>
      <x v="215"/>
      <x v="234"/>
    </i>
    <i>
      <x v="217"/>
      <x v="465"/>
    </i>
    <i>
      <x v="218"/>
      <x v="64"/>
    </i>
    <i r="1">
      <x v="320"/>
    </i>
    <i>
      <x v="219"/>
      <x v="306"/>
    </i>
    <i>
      <x v="220"/>
      <x v="75"/>
    </i>
    <i>
      <x v="221"/>
      <x v="307"/>
    </i>
    <i>
      <x v="222"/>
      <x v="596"/>
    </i>
    <i>
      <x v="223"/>
      <x v="459"/>
    </i>
    <i>
      <x v="224"/>
      <x v="113"/>
    </i>
    <i>
      <x v="225"/>
      <x v="221"/>
    </i>
    <i>
      <x v="226"/>
      <x v="176"/>
    </i>
    <i>
      <x v="227"/>
      <x v="177"/>
    </i>
    <i>
      <x v="228"/>
      <x v="22"/>
    </i>
    <i r="1">
      <x v="68"/>
    </i>
    <i r="1">
      <x v="101"/>
    </i>
    <i>
      <x v="230"/>
      <x v="313"/>
    </i>
    <i r="1">
      <x v="545"/>
    </i>
    <i r="1">
      <x v="561"/>
    </i>
    <i r="1">
      <x v="562"/>
    </i>
    <i r="1">
      <x v="580"/>
    </i>
    <i r="1">
      <x v="625"/>
    </i>
    <i>
      <x v="231"/>
      <x v="325"/>
    </i>
    <i>
      <x v="232"/>
      <x v="326"/>
    </i>
    <i>
      <x v="233"/>
      <x v="649"/>
    </i>
    <i>
      <x v="234"/>
      <x v="401"/>
    </i>
    <i>
      <x v="235"/>
      <x v="434"/>
    </i>
    <i>
      <x v="236"/>
      <x v="534"/>
    </i>
    <i r="1">
      <x v="573"/>
    </i>
    <i r="1">
      <x v="608"/>
    </i>
    <i>
      <x v="237"/>
      <x v="555"/>
    </i>
    <i>
      <x v="238"/>
      <x v="21"/>
    </i>
    <i r="1">
      <x v="441"/>
    </i>
    <i r="1">
      <x v="646"/>
    </i>
    <i>
      <x v="239"/>
      <x v="431"/>
    </i>
    <i r="1">
      <x v="617"/>
    </i>
    <i r="1">
      <x v="646"/>
    </i>
    <i>
      <x v="240"/>
      <x v="121"/>
    </i>
    <i>
      <x v="241"/>
      <x v="476"/>
    </i>
    <i>
      <x v="242"/>
      <x/>
    </i>
    <i r="1">
      <x v="489"/>
    </i>
    <i>
      <x v="243"/>
      <x v="330"/>
    </i>
    <i>
      <x v="244"/>
      <x v="358"/>
    </i>
    <i>
      <x v="245"/>
      <x v="410"/>
    </i>
    <i>
      <x v="247"/>
      <x v="131"/>
    </i>
    <i>
      <x v="248"/>
      <x v="317"/>
    </i>
    <i>
      <x v="249"/>
      <x v="209"/>
    </i>
    <i>
      <x v="250"/>
      <x v="16"/>
    </i>
    <i>
      <x v="251"/>
      <x v="175"/>
    </i>
    <i>
      <x v="252"/>
      <x v="422"/>
    </i>
    <i>
      <x v="253"/>
      <x v="318"/>
    </i>
    <i>
      <x v="254"/>
      <x v="424"/>
    </i>
    <i>
      <x v="255"/>
      <x v="33"/>
    </i>
    <i>
      <x v="256"/>
      <x/>
    </i>
    <i>
      <x v="257"/>
      <x v="125"/>
    </i>
    <i>
      <x v="258"/>
      <x v="125"/>
    </i>
    <i>
      <x v="259"/>
      <x v="228"/>
    </i>
    <i>
      <x v="260"/>
      <x v="262"/>
    </i>
    <i>
      <x v="261"/>
      <x v="455"/>
    </i>
    <i>
      <x v="262"/>
      <x v="47"/>
    </i>
    <i>
      <x v="263"/>
      <x v="133"/>
    </i>
    <i r="1">
      <x v="178"/>
    </i>
    <i>
      <x v="264"/>
      <x v="178"/>
    </i>
    <i>
      <x v="266"/>
      <x v="157"/>
    </i>
    <i>
      <x v="267"/>
      <x v="445"/>
    </i>
    <i>
      <x v="268"/>
      <x v="392"/>
    </i>
    <i>
      <x v="269"/>
      <x v="298"/>
    </i>
    <i>
      <x v="270"/>
      <x v="200"/>
    </i>
    <i>
      <x v="271"/>
      <x v="101"/>
    </i>
    <i>
      <x v="272"/>
      <x v="355"/>
    </i>
    <i>
      <x v="273"/>
      <x v="356"/>
    </i>
    <i>
      <x v="274"/>
      <x v="314"/>
    </i>
    <i>
      <x v="276"/>
      <x v="180"/>
    </i>
    <i>
      <x v="277"/>
      <x v="487"/>
    </i>
    <i>
      <x v="278"/>
      <x v="481"/>
    </i>
    <i>
      <x v="279"/>
      <x v="161"/>
    </i>
    <i>
      <x v="280"/>
      <x v="340"/>
    </i>
    <i>
      <x v="281"/>
      <x v="347"/>
    </i>
    <i>
      <x v="282"/>
      <x v="348"/>
    </i>
    <i>
      <x v="283"/>
      <x v="340"/>
    </i>
    <i>
      <x v="284"/>
      <x v="347"/>
    </i>
    <i>
      <x v="285"/>
      <x v="348"/>
    </i>
    <i>
      <x v="286"/>
      <x v="4"/>
    </i>
    <i>
      <x v="287"/>
      <x v="523"/>
    </i>
    <i r="1">
      <x v="637"/>
    </i>
    <i>
      <x v="288"/>
      <x v="444"/>
    </i>
    <i>
      <x v="290"/>
      <x v="444"/>
    </i>
    <i>
      <x v="291"/>
      <x v="89"/>
    </i>
    <i>
      <x v="292"/>
      <x v="190"/>
    </i>
    <i>
      <x v="294"/>
      <x v="222"/>
    </i>
    <i>
      <x v="295"/>
      <x v="245"/>
    </i>
    <i>
      <x v="296"/>
      <x v="246"/>
    </i>
    <i>
      <x v="297"/>
      <x v="150"/>
    </i>
    <i r="1">
      <x v="253"/>
    </i>
    <i r="1">
      <x v="599"/>
    </i>
    <i r="1">
      <x v="637"/>
    </i>
    <i>
      <x v="298"/>
      <x v="446"/>
    </i>
    <i>
      <x v="299"/>
      <x v="254"/>
    </i>
    <i>
      <x v="300"/>
      <x v="98"/>
    </i>
    <i>
      <x v="302"/>
      <x v="287"/>
    </i>
    <i>
      <x v="303"/>
      <x v="411"/>
    </i>
    <i>
      <x v="304"/>
      <x v="225"/>
    </i>
    <i>
      <x v="305"/>
      <x v="409"/>
    </i>
    <i>
      <x v="306"/>
      <x v="76"/>
    </i>
    <i>
      <x v="307"/>
      <x v="353"/>
    </i>
    <i r="1">
      <x v="544"/>
    </i>
    <i r="1">
      <x v="615"/>
    </i>
    <i>
      <x v="309"/>
      <x v="349"/>
    </i>
    <i>
      <x v="311"/>
      <x v="351"/>
    </i>
    <i>
      <x v="313"/>
      <x v="400"/>
    </i>
    <i>
      <x v="314"/>
      <x v="645"/>
    </i>
    <i>
      <x v="315"/>
      <x v="168"/>
    </i>
    <i>
      <x v="316"/>
      <x v="592"/>
    </i>
    <i>
      <x v="317"/>
      <x v="270"/>
    </i>
    <i r="1">
      <x v="637"/>
    </i>
    <i>
      <x v="318"/>
      <x v="387"/>
    </i>
    <i>
      <x v="320"/>
      <x v="586"/>
    </i>
    <i>
      <x v="321"/>
      <x v="537"/>
    </i>
    <i>
      <x v="322"/>
      <x v="467"/>
    </i>
    <i r="1">
      <x v="671"/>
    </i>
    <i>
      <x v="323"/>
      <x/>
    </i>
    <i r="1">
      <x v="472"/>
    </i>
    <i>
      <x v="324"/>
      <x/>
    </i>
    <i r="1">
      <x v="9"/>
    </i>
    <i>
      <x v="325"/>
      <x v="467"/>
    </i>
    <i r="1">
      <x v="671"/>
    </i>
    <i>
      <x v="326"/>
      <x/>
    </i>
    <i r="1">
      <x v="469"/>
    </i>
    <i r="1">
      <x v="470"/>
    </i>
    <i r="1">
      <x v="471"/>
    </i>
    <i>
      <x v="327"/>
      <x v="671"/>
    </i>
    <i>
      <x v="328"/>
      <x v="467"/>
    </i>
    <i r="1">
      <x v="671"/>
    </i>
    <i>
      <x v="329"/>
      <x/>
    </i>
    <i>
      <x v="330"/>
      <x/>
    </i>
    <i>
      <x v="331"/>
      <x v="671"/>
    </i>
    <i>
      <x v="332"/>
      <x/>
    </i>
    <i>
      <x v="333"/>
      <x v="376"/>
    </i>
    <i r="1">
      <x v="377"/>
    </i>
    <i r="1">
      <x v="378"/>
    </i>
    <i>
      <x v="334"/>
      <x/>
    </i>
    <i>
      <x v="335"/>
      <x v="671"/>
    </i>
    <i>
      <x v="336"/>
      <x v="671"/>
    </i>
    <i>
      <x v="337"/>
      <x v="671"/>
    </i>
    <i>
      <x v="338"/>
      <x v="67"/>
    </i>
    <i r="1">
      <x v="83"/>
    </i>
    <i r="1">
      <x v="151"/>
    </i>
    <i r="1">
      <x v="256"/>
    </i>
    <i>
      <x v="339"/>
      <x v="90"/>
    </i>
    <i>
      <x v="340"/>
      <x v="64"/>
    </i>
    <i r="1">
      <x v="81"/>
    </i>
    <i r="1">
      <x v="552"/>
    </i>
    <i r="1">
      <x v="570"/>
    </i>
    <i r="1">
      <x v="583"/>
    </i>
    <i>
      <x v="341"/>
      <x v="323"/>
    </i>
    <i>
      <x v="342"/>
      <x v="324"/>
    </i>
    <i>
      <x v="343"/>
      <x v="291"/>
    </i>
    <i>
      <x v="344"/>
      <x v="292"/>
    </i>
    <i>
      <x v="345"/>
      <x v="394"/>
    </i>
    <i>
      <x v="346"/>
      <x v="394"/>
    </i>
    <i>
      <x v="347"/>
      <x v="394"/>
    </i>
    <i>
      <x v="348"/>
      <x v="143"/>
    </i>
    <i r="1">
      <x v="504"/>
    </i>
    <i r="1">
      <x v="505"/>
    </i>
    <i r="1">
      <x v="559"/>
    </i>
    <i r="1">
      <x v="574"/>
    </i>
    <i r="1">
      <x v="610"/>
    </i>
    <i>
      <x v="349"/>
      <x v="257"/>
    </i>
    <i>
      <x v="350"/>
      <x v="24"/>
    </i>
    <i r="1">
      <x v="82"/>
    </i>
    <i r="1">
      <x v="427"/>
    </i>
    <i>
      <x v="351"/>
      <x v="56"/>
    </i>
    <i>
      <x v="353"/>
      <x v="310"/>
    </i>
    <i>
      <x v="354"/>
      <x v="557"/>
    </i>
    <i r="1">
      <x v="606"/>
    </i>
    <i>
      <x v="355"/>
      <x v="308"/>
    </i>
    <i>
      <x v="356"/>
      <x v="336"/>
    </i>
    <i>
      <x v="358"/>
      <x v="291"/>
    </i>
    <i>
      <x v="359"/>
      <x v="292"/>
    </i>
    <i>
      <x v="360"/>
      <x v="624"/>
    </i>
    <i>
      <x v="362"/>
      <x v="291"/>
    </i>
    <i>
      <x v="363"/>
      <x v="292"/>
    </i>
    <i>
      <x v="364"/>
      <x v="258"/>
    </i>
    <i>
      <x v="365"/>
      <x v="259"/>
    </i>
    <i>
      <x v="366"/>
      <x v="490"/>
    </i>
    <i>
      <x v="367"/>
      <x v="439"/>
    </i>
    <i>
      <x v="368"/>
      <x v="604"/>
    </i>
    <i>
      <x v="369"/>
      <x v="509"/>
    </i>
    <i>
      <x v="370"/>
      <x v="628"/>
    </i>
    <i>
      <x v="371"/>
      <x v="171"/>
    </i>
    <i>
      <x v="372"/>
      <x v="485"/>
    </i>
    <i>
      <x v="373"/>
      <x v="322"/>
    </i>
    <i>
      <x v="374"/>
      <x v="90"/>
    </i>
    <i>
      <x v="376"/>
      <x v="267"/>
    </i>
    <i>
      <x v="377"/>
      <x v="239"/>
    </i>
    <i>
      <x v="378"/>
      <x v="369"/>
    </i>
    <i>
      <x v="379"/>
      <x v="546"/>
    </i>
    <i r="1">
      <x v="568"/>
    </i>
    <i r="1">
      <x v="618"/>
    </i>
    <i>
      <x v="380"/>
      <x v="93"/>
    </i>
    <i>
      <x v="381"/>
      <x v="114"/>
    </i>
    <i>
      <x v="382"/>
      <x v="596"/>
    </i>
    <i>
      <x v="383"/>
      <x v="264"/>
    </i>
    <i>
      <x v="384"/>
      <x v="626"/>
    </i>
    <i>
      <x v="385"/>
      <x v="273"/>
    </i>
    <i>
      <x v="386"/>
      <x v="277"/>
    </i>
    <i>
      <x v="387"/>
      <x v="237"/>
    </i>
    <i>
      <x v="388"/>
      <x v="242"/>
    </i>
    <i>
      <x v="389"/>
      <x v="163"/>
    </i>
    <i>
      <x v="391"/>
      <x v="399"/>
    </i>
    <i>
      <x v="392"/>
      <x v="93"/>
    </i>
    <i>
      <x v="393"/>
      <x v="19"/>
    </i>
    <i r="1">
      <x v="66"/>
    </i>
    <i r="1">
      <x v="113"/>
    </i>
    <i r="1">
      <x v="214"/>
    </i>
    <i r="1">
      <x v="484"/>
    </i>
    <i r="1">
      <x v="655"/>
    </i>
    <i>
      <x v="394"/>
      <x v="302"/>
    </i>
    <i>
      <x v="395"/>
      <x v="303"/>
    </i>
    <i>
      <x v="396"/>
      <x v="303"/>
    </i>
    <i>
      <x v="398"/>
      <x v="647"/>
    </i>
    <i>
      <x v="399"/>
      <x v="648"/>
    </i>
    <i>
      <x v="400"/>
      <x v="655"/>
    </i>
    <i>
      <x v="401"/>
      <x v="652"/>
    </i>
    <i>
      <x v="402"/>
      <x v="519"/>
    </i>
    <i>
      <x v="403"/>
      <x v="422"/>
    </i>
    <i r="1">
      <x v="423"/>
    </i>
    <i r="1">
      <x v="424"/>
    </i>
    <i>
      <x v="404"/>
      <x v="129"/>
    </i>
    <i r="1">
      <x v="517"/>
    </i>
    <i r="1">
      <x v="520"/>
    </i>
    <i r="1">
      <x v="593"/>
    </i>
    <i>
      <x v="405"/>
      <x v="518"/>
    </i>
    <i>
      <x v="406"/>
      <x v="483"/>
    </i>
    <i>
      <x v="407"/>
      <x v="424"/>
    </i>
    <i>
      <x v="408"/>
      <x v="128"/>
    </i>
    <i r="1">
      <x v="581"/>
    </i>
    <i r="1">
      <x v="601"/>
    </i>
    <i>
      <x v="409"/>
      <x v="10"/>
    </i>
    <i r="1">
      <x v="507"/>
    </i>
    <i r="1">
      <x v="531"/>
    </i>
    <i>
      <x v="410"/>
      <x v="422"/>
    </i>
    <i>
      <x v="411"/>
      <x v="215"/>
    </i>
    <i>
      <x v="412"/>
      <x v="6"/>
    </i>
    <i r="1">
      <x v="671"/>
    </i>
    <i>
      <x v="413"/>
      <x v="332"/>
    </i>
    <i>
      <x v="414"/>
      <x v="204"/>
    </i>
    <i>
      <x v="415"/>
      <x v="44"/>
    </i>
    <i>
      <x v="417"/>
      <x v="663"/>
    </i>
    <i>
      <x v="418"/>
      <x v="346"/>
    </i>
    <i>
      <x v="419"/>
      <x v="417"/>
    </i>
    <i r="1">
      <x v="418"/>
    </i>
    <i>
      <x v="420"/>
      <x v="367"/>
    </i>
    <i>
      <x v="421"/>
      <x v="179"/>
    </i>
    <i r="1">
      <x v="250"/>
    </i>
    <i>
      <x v="422"/>
      <x v="170"/>
    </i>
    <i>
      <x v="423"/>
      <x v="88"/>
    </i>
    <i>
      <x v="424"/>
      <x v="447"/>
    </i>
    <i>
      <x v="425"/>
      <x v="373"/>
    </i>
    <i r="1">
      <x v="627"/>
    </i>
    <i>
      <x v="426"/>
      <x v="480"/>
    </i>
    <i>
      <x v="427"/>
      <x v="55"/>
    </i>
    <i>
      <x v="429"/>
      <x v="187"/>
    </i>
    <i>
      <x v="430"/>
      <x v="188"/>
    </i>
    <i>
      <x v="431"/>
      <x v="304"/>
    </i>
    <i r="1">
      <x v="437"/>
    </i>
    <i>
      <x v="432"/>
      <x v="63"/>
    </i>
    <i>
      <x v="433"/>
      <x v="426"/>
    </i>
    <i>
      <x v="434"/>
      <x v="547"/>
    </i>
    <i r="1">
      <x v="619"/>
    </i>
    <i r="1">
      <x v="621"/>
    </i>
    <i>
      <x v="435"/>
      <x v="220"/>
    </i>
    <i>
      <x v="436"/>
      <x v="319"/>
    </i>
    <i>
      <x v="437"/>
      <x v="110"/>
    </i>
    <i>
      <x v="438"/>
      <x v="223"/>
    </i>
    <i>
      <x v="439"/>
      <x v="119"/>
    </i>
    <i>
      <x v="440"/>
      <x/>
    </i>
    <i>
      <x v="441"/>
      <x v="375"/>
    </i>
    <i>
      <x v="443"/>
      <x v="632"/>
    </i>
    <i>
      <x v="444"/>
      <x v="290"/>
    </i>
    <i>
      <x v="445"/>
      <x v="386"/>
    </i>
    <i>
      <x v="446"/>
      <x v="86"/>
    </i>
    <i>
      <x v="447"/>
      <x v="382"/>
    </i>
    <i>
      <x v="448"/>
      <x/>
    </i>
    <i>
      <x v="449"/>
      <x v="613"/>
    </i>
    <i>
      <x v="450"/>
      <x v="100"/>
    </i>
    <i r="1">
      <x v="280"/>
    </i>
    <i r="1">
      <x v="578"/>
    </i>
    <i>
      <x v="451"/>
      <x v="281"/>
    </i>
    <i>
      <x v="452"/>
      <x v="69"/>
    </i>
    <i>
      <x v="453"/>
      <x v="105"/>
    </i>
    <i>
      <x v="454"/>
      <x v="498"/>
    </i>
    <i r="1">
      <x v="499"/>
    </i>
    <i r="1">
      <x v="565"/>
    </i>
    <i r="1">
      <x v="566"/>
    </i>
    <i r="1">
      <x v="660"/>
    </i>
    <i>
      <x v="455"/>
      <x v="661"/>
    </i>
    <i>
      <x v="456"/>
      <x v="462"/>
    </i>
    <i>
      <x v="457"/>
      <x v="463"/>
    </i>
    <i>
      <x v="458"/>
      <x v="463"/>
    </i>
    <i>
      <x v="459"/>
      <x v="65"/>
    </i>
    <i>
      <x v="460"/>
      <x v="331"/>
    </i>
    <i>
      <x v="461"/>
      <x v="388"/>
    </i>
    <i>
      <x v="462"/>
      <x v="197"/>
    </i>
    <i>
      <x v="463"/>
      <x v="1"/>
    </i>
    <i>
      <x v="464"/>
      <x v="474"/>
    </i>
    <i>
      <x v="465"/>
      <x v="36"/>
    </i>
    <i>
      <x v="467"/>
      <x v="39"/>
    </i>
    <i>
      <x v="468"/>
      <x v="305"/>
    </i>
    <i>
      <x v="469"/>
      <x v="408"/>
    </i>
    <i>
      <x v="471"/>
      <x v="30"/>
    </i>
    <i>
      <x v="472"/>
      <x v="153"/>
    </i>
    <i r="1">
      <x v="154"/>
    </i>
    <i>
      <x v="474"/>
      <x/>
    </i>
    <i>
      <x v="475"/>
      <x v="490"/>
    </i>
    <i>
      <x v="476"/>
      <x v="490"/>
    </i>
    <i>
      <x v="477"/>
      <x/>
    </i>
    <i>
      <x v="478"/>
      <x/>
    </i>
    <i>
      <x v="479"/>
      <x/>
    </i>
    <i>
      <x v="480"/>
      <x/>
    </i>
    <i>
      <x v="481"/>
      <x/>
    </i>
    <i>
      <x v="483"/>
      <x v="391"/>
    </i>
    <i>
      <x v="484"/>
      <x v="231"/>
    </i>
    <i>
      <x v="485"/>
      <x v="177"/>
    </i>
    <i>
      <x v="488"/>
      <x v="329"/>
    </i>
    <i>
      <x v="489"/>
      <x v="332"/>
    </i>
    <i r="1">
      <x v="374"/>
    </i>
    <i>
      <x v="490"/>
      <x v="333"/>
    </i>
    <i>
      <x v="491"/>
      <x v="102"/>
    </i>
    <i r="1">
      <x v="620"/>
    </i>
    <i r="1">
      <x v="622"/>
    </i>
    <i>
      <x v="492"/>
      <x v="296"/>
    </i>
    <i>
      <x v="493"/>
      <x v="297"/>
    </i>
    <i>
      <x v="494"/>
      <x v="435"/>
    </i>
    <i>
      <x v="495"/>
      <x v="437"/>
    </i>
    <i>
      <x v="496"/>
      <x v="299"/>
    </i>
    <i>
      <x v="497"/>
      <x v="603"/>
    </i>
    <i>
      <x v="498"/>
      <x v="113"/>
    </i>
    <i>
      <x v="499"/>
      <x v="18"/>
    </i>
    <i>
      <x v="500"/>
      <x v="478"/>
    </i>
    <i>
      <x v="501"/>
      <x v="248"/>
    </i>
    <i>
      <x v="502"/>
      <x v="240"/>
    </i>
    <i>
      <x v="503"/>
      <x v="92"/>
    </i>
    <i>
      <x v="505"/>
      <x v="402"/>
    </i>
    <i>
      <x v="506"/>
      <x v="108"/>
    </i>
    <i>
      <x v="510"/>
      <x/>
    </i>
    <i>
      <x v="511"/>
      <x v="296"/>
    </i>
    <i>
      <x v="513"/>
      <x/>
    </i>
    <i>
      <x v="514"/>
      <x v="62"/>
    </i>
    <i>
      <x v="515"/>
      <x v="91"/>
    </i>
    <i>
      <x v="516"/>
      <x v="274"/>
    </i>
    <i>
      <x v="517"/>
      <x v="275"/>
    </i>
    <i>
      <x v="518"/>
      <x v="278"/>
    </i>
    <i>
      <x v="519"/>
      <x v="279"/>
    </i>
    <i>
      <x v="520"/>
      <x v="115"/>
    </i>
    <i>
      <x v="521"/>
      <x v="243"/>
    </i>
    <i r="1">
      <x v="440"/>
    </i>
    <i>
      <x v="522"/>
      <x v="243"/>
    </i>
    <i>
      <x v="523"/>
      <x v="90"/>
    </i>
    <i>
      <x v="524"/>
      <x v="342"/>
    </i>
    <i>
      <x v="525"/>
      <x v="343"/>
    </i>
    <i>
      <x v="526"/>
      <x v="405"/>
    </i>
    <i>
      <x v="527"/>
      <x v="362"/>
    </i>
    <i>
      <x v="528"/>
      <x v="366"/>
    </i>
    <i>
      <x v="529"/>
      <x v="502"/>
    </i>
    <i>
      <x v="530"/>
      <x/>
    </i>
    <i>
      <x v="531"/>
      <x v="28"/>
    </i>
    <i>
      <x v="532"/>
      <x v="495"/>
    </i>
    <i>
      <x v="533"/>
      <x v="496"/>
    </i>
    <i r="1">
      <x v="524"/>
    </i>
    <i r="1">
      <x v="633"/>
    </i>
    <i>
      <x v="534"/>
      <x v="31"/>
    </i>
    <i>
      <x v="535"/>
      <x v="228"/>
    </i>
    <i r="1">
      <x v="456"/>
    </i>
    <i>
      <x v="536"/>
      <x v="479"/>
    </i>
    <i>
      <x v="537"/>
      <x v="181"/>
    </i>
    <i>
      <x v="538"/>
      <x v="38"/>
    </i>
    <i>
      <x v="539"/>
      <x v="38"/>
    </i>
    <i>
      <x v="540"/>
      <x/>
    </i>
    <i r="1">
      <x v="228"/>
    </i>
    <i>
      <x v="541"/>
      <x v="38"/>
    </i>
    <i r="1">
      <x v="228"/>
    </i>
    <i>
      <x v="542"/>
      <x v="228"/>
    </i>
    <i>
      <x v="543"/>
      <x v="38"/>
    </i>
    <i>
      <x v="544"/>
      <x v="228"/>
    </i>
    <i>
      <x v="545"/>
      <x v="165"/>
    </i>
    <i>
      <x v="546"/>
      <x v="26"/>
    </i>
    <i r="1">
      <x v="27"/>
    </i>
    <i r="1">
      <x v="244"/>
    </i>
    <i r="1">
      <x v="457"/>
    </i>
    <i r="1">
      <x v="501"/>
    </i>
    <i r="1">
      <x v="595"/>
    </i>
    <i>
      <x v="547"/>
      <x v="488"/>
    </i>
    <i>
      <x v="548"/>
      <x v="503"/>
    </i>
    <i>
      <x v="549"/>
      <x v="505"/>
    </i>
    <i r="1">
      <x v="525"/>
    </i>
    <i>
      <x v="550"/>
      <x v="29"/>
    </i>
    <i>
      <x v="551"/>
      <x v="90"/>
    </i>
    <i>
      <x v="552"/>
      <x v="228"/>
    </i>
    <i>
      <x v="553"/>
      <x v="371"/>
    </i>
    <i>
      <x v="554"/>
      <x v="16"/>
    </i>
    <i r="1">
      <x v="41"/>
    </i>
    <i r="1">
      <x v="162"/>
    </i>
    <i r="1">
      <x v="485"/>
    </i>
    <i>
      <x v="555"/>
      <x v="511"/>
    </i>
    <i r="1">
      <x v="512"/>
    </i>
    <i r="1">
      <x v="515"/>
    </i>
    <i r="1">
      <x v="605"/>
    </i>
    <i>
      <x v="556"/>
      <x v="533"/>
    </i>
    <i r="1">
      <x v="558"/>
    </i>
    <i r="1">
      <x v="572"/>
    </i>
    <i r="1">
      <x v="607"/>
    </i>
    <i>
      <x v="557"/>
      <x v="90"/>
    </i>
    <i>
      <x v="560"/>
      <x v="656"/>
    </i>
    <i r="1">
      <x v="657"/>
    </i>
    <i>
      <x v="561"/>
      <x v="666"/>
    </i>
    <i>
      <x v="562"/>
      <x v="224"/>
    </i>
    <i>
      <x v="563"/>
      <x v="92"/>
    </i>
    <i>
      <x v="564"/>
      <x v="93"/>
    </i>
    <i>
      <x v="565"/>
      <x v="335"/>
    </i>
    <i>
      <x v="566"/>
      <x v="45"/>
    </i>
    <i r="1">
      <x v="185"/>
    </i>
    <i r="1">
      <x v="453"/>
    </i>
    <i r="1">
      <x v="526"/>
    </i>
    <i r="1">
      <x v="598"/>
    </i>
    <i r="1">
      <x v="638"/>
    </i>
    <i>
      <x v="567"/>
      <x v="482"/>
    </i>
    <i>
      <x v="568"/>
      <x v="172"/>
    </i>
    <i>
      <x v="569"/>
      <x v="99"/>
    </i>
    <i>
      <x v="570"/>
      <x v="229"/>
    </i>
    <i>
      <x v="571"/>
      <x v="372"/>
    </i>
    <i>
      <x v="573"/>
      <x v="183"/>
    </i>
    <i r="1">
      <x v="452"/>
    </i>
    <i r="1">
      <x v="486"/>
    </i>
    <i>
      <x v="575"/>
      <x v="659"/>
    </i>
    <i>
      <x v="576"/>
      <x v="205"/>
    </i>
    <i>
      <x v="577"/>
      <x v="332"/>
    </i>
    <i>
      <x v="578"/>
      <x v="381"/>
    </i>
    <i>
      <x v="579"/>
      <x v="396"/>
    </i>
    <i>
      <x v="580"/>
      <x v="435"/>
    </i>
    <i>
      <x v="581"/>
      <x v="149"/>
    </i>
    <i>
      <x v="582"/>
      <x v="379"/>
    </i>
    <i>
      <x v="586"/>
      <x v="199"/>
    </i>
    <i>
      <x v="587"/>
      <x v="429"/>
    </i>
    <i>
      <x v="588"/>
      <x v="201"/>
    </i>
    <i r="1">
      <x v="425"/>
    </i>
    <i>
      <x v="589"/>
      <x/>
    </i>
    <i>
      <x v="590"/>
      <x v="182"/>
    </i>
    <i>
      <x v="591"/>
      <x v="494"/>
    </i>
    <i>
      <x v="592"/>
      <x v="3"/>
    </i>
    <i>
      <x v="593"/>
      <x v="276"/>
    </i>
    <i>
      <x v="594"/>
      <x v="360"/>
    </i>
    <i>
      <x v="595"/>
      <x v="152"/>
    </i>
    <i r="1">
      <x v="671"/>
    </i>
    <i>
      <x v="596"/>
      <x/>
    </i>
    <i>
      <x v="597"/>
      <x v="671"/>
    </i>
    <i>
      <x v="598"/>
      <x v="644"/>
    </i>
    <i>
      <x v="599"/>
      <x v="20"/>
    </i>
    <i>
      <x v="600"/>
      <x v="19"/>
    </i>
    <i>
      <x v="602"/>
      <x v="120"/>
    </i>
    <i>
      <x v="603"/>
      <x v="173"/>
    </i>
    <i>
      <x v="604"/>
      <x v="527"/>
    </i>
    <i r="1">
      <x v="639"/>
    </i>
    <i r="1">
      <x v="640"/>
    </i>
    <i>
      <x v="605"/>
      <x v="306"/>
    </i>
    <i>
      <x v="607"/>
      <x v="307"/>
    </i>
    <i>
      <x v="608"/>
      <x v="528"/>
    </i>
    <i>
      <x v="609"/>
      <x v="238"/>
    </i>
    <i>
      <x v="610"/>
      <x v="27"/>
    </i>
    <i r="1">
      <x v="563"/>
    </i>
    <i r="1">
      <x v="577"/>
    </i>
    <i r="1">
      <x v="597"/>
    </i>
    <i>
      <x v="611"/>
      <x v="631"/>
    </i>
    <i>
      <x v="612"/>
      <x v="71"/>
    </i>
    <i>
      <x v="613"/>
      <x v="5"/>
    </i>
    <i>
      <x v="614"/>
      <x v="602"/>
    </i>
    <i>
      <x v="615"/>
      <x v="51"/>
    </i>
    <i>
      <x v="616"/>
      <x v="111"/>
    </i>
    <i>
      <x v="617"/>
      <x v="120"/>
    </i>
    <i>
      <x v="618"/>
      <x v="306"/>
    </i>
    <i>
      <x v="619"/>
      <x v="307"/>
    </i>
    <i>
      <x v="620"/>
      <x v="575"/>
    </i>
    <i r="1">
      <x v="590"/>
    </i>
    <i>
      <x v="621"/>
      <x v="202"/>
    </i>
    <i>
      <x v="623"/>
      <x v="334"/>
    </i>
    <i>
      <x v="624"/>
      <x/>
    </i>
    <i>
      <x v="625"/>
      <x/>
    </i>
    <i>
      <x v="626"/>
      <x/>
    </i>
    <i>
      <x v="627"/>
      <x v="85"/>
    </i>
    <i>
      <x v="628"/>
      <x v="362"/>
    </i>
    <i>
      <x v="629"/>
      <x v="417"/>
    </i>
    <i r="1">
      <x v="418"/>
    </i>
    <i>
      <x v="631"/>
      <x v="251"/>
    </i>
    <i r="1">
      <x v="511"/>
    </i>
    <i r="1">
      <x v="512"/>
    </i>
    <i r="1">
      <x v="514"/>
    </i>
    <i>
      <x v="633"/>
      <x v="542"/>
    </i>
    <i r="1">
      <x v="612"/>
    </i>
    <i>
      <x v="634"/>
      <x v="475"/>
    </i>
    <i>
      <x v="635"/>
      <x v="293"/>
    </i>
    <i>
      <x v="636"/>
      <x v="138"/>
    </i>
    <i>
      <x v="637"/>
      <x v="139"/>
    </i>
    <i>
      <x v="638"/>
      <x v="236"/>
    </i>
    <i>
      <x v="639"/>
      <x v="490"/>
    </i>
    <i>
      <x v="640"/>
      <x v="368"/>
    </i>
    <i>
      <x v="641"/>
      <x v="361"/>
    </i>
    <i>
      <x v="643"/>
      <x v="107"/>
    </i>
    <i>
      <x v="644"/>
      <x v="107"/>
    </i>
    <i>
      <x v="645"/>
      <x v="94"/>
    </i>
    <i>
      <x v="646"/>
      <x v="95"/>
    </i>
    <i>
      <x v="647"/>
      <x v="17"/>
    </i>
    <i>
      <x v="648"/>
      <x v="178"/>
    </i>
    <i>
      <x v="649"/>
      <x v="155"/>
    </i>
    <i>
      <x v="650"/>
      <x v="16"/>
    </i>
    <i r="1">
      <x v="192"/>
    </i>
    <i r="1">
      <x v="460"/>
    </i>
    <i>
      <x v="651"/>
      <x v="488"/>
    </i>
    <i>
      <x v="653"/>
      <x v="92"/>
    </i>
    <i>
      <x v="654"/>
      <x/>
    </i>
    <i>
      <x v="655"/>
      <x/>
    </i>
    <i>
      <x v="656"/>
      <x/>
    </i>
    <i>
      <x v="657"/>
      <x v="341"/>
    </i>
    <i>
      <x v="658"/>
      <x/>
    </i>
    <i>
      <x v="659"/>
      <x/>
    </i>
    <i>
      <x v="660"/>
      <x/>
    </i>
    <i>
      <x v="661"/>
      <x v="654"/>
    </i>
    <i>
      <x v="662"/>
      <x v="144"/>
    </i>
    <i>
      <x v="663"/>
      <x v="140"/>
    </i>
    <i>
      <x v="665"/>
      <x v="141"/>
    </i>
    <i>
      <x v="666"/>
      <x v="141"/>
    </i>
    <i>
      <x v="670"/>
      <x v="7"/>
    </i>
    <i r="1">
      <x v="466"/>
    </i>
    <i>
      <x v="671"/>
      <x v="15"/>
    </i>
    <i r="1">
      <x v="466"/>
    </i>
    <i>
      <x v="672"/>
      <x v="541"/>
    </i>
    <i r="1">
      <x v="564"/>
    </i>
    <i r="1">
      <x v="589"/>
    </i>
    <i>
      <x v="674"/>
      <x v="295"/>
    </i>
    <i>
      <x v="677"/>
      <x v="650"/>
    </i>
    <i>
      <x v="678"/>
      <x v="309"/>
    </i>
    <i>
      <x v="679"/>
      <x v="310"/>
    </i>
    <i>
      <x v="680"/>
      <x v="310"/>
    </i>
    <i>
      <x v="681"/>
      <x v="323"/>
    </i>
    <i>
      <x v="685"/>
      <x v="458"/>
    </i>
    <i>
      <x v="686"/>
      <x v="272"/>
    </i>
    <i>
      <x v="687"/>
      <x v="43"/>
    </i>
    <i>
      <x v="688"/>
      <x v="461"/>
    </i>
    <i>
      <x v="689"/>
      <x v="461"/>
    </i>
    <i>
      <x v="690"/>
      <x v="464"/>
    </i>
    <i>
      <x v="691"/>
      <x v="535"/>
    </i>
    <i r="1">
      <x v="609"/>
    </i>
    <i>
      <x v="692"/>
      <x v="591"/>
    </i>
    <i>
      <x v="694"/>
      <x v="145"/>
    </i>
    <i>
      <x v="695"/>
      <x v="146"/>
    </i>
    <i>
      <x v="696"/>
      <x v="134"/>
    </i>
    <i>
      <x v="697"/>
      <x v="584"/>
    </i>
    <i>
      <x v="698"/>
      <x v="87"/>
    </i>
    <i>
      <x v="699"/>
      <x/>
    </i>
    <i>
      <x v="700"/>
      <x v="594"/>
    </i>
    <i>
      <x v="701"/>
      <x v="79"/>
    </i>
    <i r="1">
      <x v="588"/>
    </i>
    <i>
      <x v="702"/>
      <x v="210"/>
    </i>
    <i>
      <x v="703"/>
      <x v="283"/>
    </i>
    <i>
      <x v="704"/>
      <x v="70"/>
    </i>
    <i>
      <x v="705"/>
      <x v="421"/>
    </i>
    <i>
      <x v="706"/>
      <x v="484"/>
    </i>
    <i r="1">
      <x v="507"/>
    </i>
    <i r="1">
      <x v="529"/>
    </i>
    <i r="1">
      <x v="530"/>
    </i>
    <i>
      <x v="707"/>
      <x v="560"/>
    </i>
    <i>
      <x v="708"/>
      <x v="539"/>
    </i>
    <i r="1">
      <x v="540"/>
    </i>
    <i r="1">
      <x v="576"/>
    </i>
    <i>
      <x v="709"/>
      <x v="74"/>
    </i>
    <i>
      <x v="710"/>
      <x v="113"/>
    </i>
    <i>
      <x v="711"/>
      <x v="508"/>
    </i>
    <i>
      <x v="712"/>
      <x v="193"/>
    </i>
    <i>
      <x v="713"/>
      <x v="158"/>
    </i>
    <i r="1">
      <x v="159"/>
    </i>
    <i>
      <x v="714"/>
      <x v="169"/>
    </i>
    <i>
      <x v="715"/>
      <x v="70"/>
    </i>
    <i>
      <x v="716"/>
      <x v="132"/>
    </i>
    <i>
      <x v="718"/>
      <x v="323"/>
    </i>
    <i>
      <x v="719"/>
      <x v="291"/>
    </i>
    <i>
      <x v="720"/>
      <x v="292"/>
    </i>
    <i>
      <x v="722"/>
      <x/>
    </i>
    <i>
      <x v="723"/>
      <x v="571"/>
    </i>
    <i r="1">
      <x v="630"/>
    </i>
    <i r="1">
      <x v="646"/>
    </i>
    <i>
      <x v="724"/>
      <x v="327"/>
    </i>
    <i>
      <x v="725"/>
      <x v="328"/>
    </i>
    <i>
      <x v="726"/>
      <x v="389"/>
    </i>
    <i>
      <x v="727"/>
      <x v="420"/>
    </i>
    <i>
      <x v="728"/>
      <x v="428"/>
    </i>
    <i>
      <x v="729"/>
      <x v="196"/>
    </i>
    <i>
      <x v="730"/>
      <x v="543"/>
    </i>
    <i r="1">
      <x v="567"/>
    </i>
    <i r="1">
      <x v="579"/>
    </i>
    <i r="1">
      <x v="614"/>
    </i>
    <i>
      <x v="731"/>
      <x v="507"/>
    </i>
    <i r="1">
      <x v="556"/>
    </i>
    <i r="1">
      <x v="616"/>
    </i>
    <i>
      <x v="732"/>
      <x v="282"/>
    </i>
    <i>
      <x v="733"/>
      <x v="293"/>
    </i>
    <i>
      <x v="734"/>
      <x v="294"/>
    </i>
    <i>
      <x v="735"/>
      <x v="402"/>
    </i>
    <i>
      <x v="736"/>
      <x v="23"/>
    </i>
    <i>
      <x v="738"/>
      <x v="261"/>
    </i>
    <i>
      <x v="739"/>
      <x v="450"/>
    </i>
    <i>
      <x v="740"/>
      <x v="569"/>
    </i>
    <i r="1">
      <x v="623"/>
    </i>
    <i>
      <x v="741"/>
      <x v="283"/>
    </i>
    <i>
      <x v="742"/>
      <x v="430"/>
    </i>
    <i>
      <x v="743"/>
      <x v="266"/>
    </i>
    <i>
      <x v="744"/>
      <x v="189"/>
    </i>
    <i>
      <x v="745"/>
      <x v="596"/>
    </i>
    <i>
      <x v="746"/>
      <x v="213"/>
    </i>
    <i>
      <x v="747"/>
      <x v="249"/>
    </i>
    <i t="grand">
      <x/>
    </i>
  </rowItems>
  <colItems count="1">
    <i/>
  </colItems>
  <pageFields count="1">
    <pageField fld="10" hier="-1"/>
  </pageFields>
  <dataFields count="1">
    <dataField name="Sum of Total Qty" fld="8"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43E981-D810-4F30-8860-79A437A7CADB}" name="Table5" displayName="Table5" ref="A3:E964" totalsRowShown="0" headerRowDxfId="14" tableBorderDxfId="20">
  <autoFilter ref="A3:E964" xr:uid="{4043E981-D810-4F30-8860-79A437A7CADB}">
    <filterColumn colId="0">
      <filters>
        <filter val="Maruti Car-800 MPFI"/>
      </filters>
    </filterColumn>
  </autoFilter>
  <tableColumns count="5">
    <tableColumn id="1" xr3:uid="{1BD158B8-A3CC-4B62-9F9E-3823304D9E0E}" name="Part Name" dataDxfId="19"/>
    <tableColumn id="2" xr3:uid="{E4960A26-3D9E-4F21-9B6D-A80F4A4EBB41}" name="Part Number" dataDxfId="18"/>
    <tableColumn id="3" xr3:uid="{A51AB9A9-1E46-47D0-8CC9-33CC9D49C9DA}" name="Total Qty" dataDxfId="17"/>
    <tableColumn id="4" xr3:uid="{5C450871-3741-4AEB-AC5B-20E4EF65791C}" name="Cancelled Qty" dataDxfId="16"/>
    <tableColumn id="5" xr3:uid="{27DB4E03-878C-4D45-9A6E-178E1D750740}" name="Net Qty (excl. Cancelled)"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FE48A5-2CAA-43F9-902B-779C2DA7EC1A}" name="PivotData" displayName="PivotData" ref="A1:L5710" totalsRowShown="0">
  <autoFilter ref="A1:L5710" xr:uid="{4EFE48A5-2CAA-43F9-902B-779C2DA7EC1A}"/>
  <tableColumns count="12">
    <tableColumn id="1" xr3:uid="{59B763BA-1F14-4ED8-BF75-59813E7EFC7C}" name="Book" dataDxfId="37"/>
    <tableColumn id="2" xr3:uid="{03A7B6A4-5A20-4C20-9CBA-93327CDC72DB}" name="Source Row" dataDxfId="36"/>
    <tableColumn id="3" xr3:uid="{B74C0212-0FF2-4A84-9442-BD60979A9D3D}" name="Date" dataDxfId="35"/>
    <tableColumn id="4" xr3:uid="{177B9356-E9BF-4853-90BB-0E1440909A99}" name="Challan No" dataDxfId="34"/>
    <tableColumn id="5" xr3:uid="{8985D517-9455-463D-9B15-F50B01AF0BE9}" name="Part Name" dataDxfId="33"/>
    <tableColumn id="6" xr3:uid="{F3565D78-9C21-44D5-8834-AD5F6C1A534F}" name="Part Number" dataDxfId="32"/>
    <tableColumn id="7" xr3:uid="{A63FD989-DF77-4E63-90FA-70BC1F5CB3C8}" name="D" dataDxfId="28"/>
    <tableColumn id="8" xr3:uid="{6595A7C9-0AFF-47FE-BB85-044306A6E547}" name="E" dataDxfId="27"/>
    <tableColumn id="9" xr3:uid="{39152EA9-17D1-41C9-A4DD-0D977D06B0CC}" name="Total Qty" dataDxfId="26"/>
    <tableColumn id="10" xr3:uid="{0060F316-B7D6-476D-A301-034348B30BC7}" name="Basis" dataDxfId="31"/>
    <tableColumn id="11" xr3:uid="{3387EA2A-7B99-40E9-8C0B-3EB25E85B0C8}" name="Cancelled" dataDxfId="30"/>
    <tableColumn id="12" xr3:uid="{AA261986-E73E-4508-8BCE-B6FF457C7ECF}" name="Cancel Evidence" dataDxfId="2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847936-9853-4603-BB68-920C26CD5D24}" name="ChallanIndex" displayName="ChallanIndex" ref="N1:R489" totalsRowShown="0">
  <autoFilter ref="N1:R489" xr:uid="{E8847936-9853-4603-BB68-920C26CD5D24}"/>
  <tableColumns count="5">
    <tableColumn id="1" xr3:uid="{C7A05E8C-6F5A-4079-A865-C8AB73BB3085}" name="Book" dataDxfId="25"/>
    <tableColumn id="2" xr3:uid="{E77AB7D8-2FF2-4D63-B903-EB0231AD2C83}" name="Challan No" dataDxfId="24"/>
    <tableColumn id="3" xr3:uid="{83342F64-0807-4555-BED1-FB1E689011BD}" name="Block start row" dataDxfId="23"/>
    <tableColumn id="4" xr3:uid="{73CE2FA1-17BA-4F79-8EB2-0F7F368B1DCA}" name="Date" dataDxfId="22"/>
    <tableColumn id="5" xr3:uid="{71DB9478-E88F-4788-ABC9-76DA0CF873C2}" name="Status" dataDxfId="21"/>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5" dT="2026-09-26T07:35:06.24" personId="{5DB33CCC-1F1E-400F-8712-78DE075A61C0}" id="{F1CED476-7D86-4CFE-84BA-A5904D6A7539}">
    <text>Audit 2026-09-26 – gap fully traced (100%): Recon Challan = active challan lines; the difference is in the Part 1 ledger — challans not posted in the Part 1 ledger: 2019-0239:5, 2019-0371:1.</text>
  </threadedComment>
  <threadedComment ref="F6" dT="2026-09-26T07:35:06.25" personId="{5DB33CCC-1F1E-400F-8712-78DE075A61C0}" id="{BCE5DC81-F4FA-4AFF-A7E9-792932AE6293}">
    <text>Audit 2026-09-26 – gap fully traced (100%): Recon Challan = active challan lines; the difference is in the Part 1 ledger — challans not posted in the Part 1 ledger: 2019-0396:5, 2019-0407:2, 2019-0457:5, 2019-0466:10.</text>
  </threadedComment>
  <threadedComment ref="F7" dT="2026-09-26T07:35:06.25" personId="{5DB33CCC-1F1E-400F-8712-78DE075A61C0}" id="{A3221BDA-963E-4A7B-BC1D-7AA1A18E49FA}">
    <text>Audit 2026-09-26 – gap fully traced (100%): Recon Challan = active challan lines; the difference is in the Part 1 ledger — challans not posted in the Part 1 ledger: 2019-0114:3.</text>
  </threadedComment>
  <threadedComment ref="F9" dT="2026-09-26T07:35:06.25" personId="{5DB33CCC-1F1E-400F-8712-78DE075A61C0}" id="{D795B214-F17B-42EF-A106-AFB95D36506A}">
    <text>Audit 2026-09-26 – gap fully traced (100%): Recon Challan = active challan lines; the difference is in the Part 1 ledger — ledger sales with no matching challan line: 2019-0114:3.</text>
  </threadedComment>
  <threadedComment ref="F15" dT="2026-09-26T07:35:06.25" personId="{5DB33CCC-1F1E-400F-8712-78DE075A61C0}" id="{2906FAA7-7C65-4E28-93BE-74996E68C58E}">
    <text>Audit 2026-09-26 – gap fully traced (100%): Recon Challan = active challan lines; the difference is in the Part 1 ledger — challans not posted in the Part 1 ledger: 2019-0037:4, 2019-0387:1, 2019-0413:1, 2019-0477:1.</text>
  </threadedComment>
  <threadedComment ref="F18" dT="2026-09-26T07:35:06.25" personId="{5DB33CCC-1F1E-400F-8712-78DE075A61C0}" id="{02A3789E-4219-479C-A032-C7ECABC2DA57}">
    <text>Audit 2026-09-26 – gap fully traced (100%): Recon Challan = active challan lines; the difference is in the Part 1 ledger — challans not posted in the Part 1 ledger: 2019-0439:20.</text>
  </threadedComment>
  <threadedComment ref="X20" dT="2026-09-26T08:21:03.03" personId="{5DB33CCC-1F1E-400F-8712-78DE075A61C0}" id="{9FA10788-4706-4AF5-B86B-53E140877CB4}">
    <text>Audit 2026-09-26 – gap fully traced: Recon Challan 140 = all active challan lines under this part number; the Part 7 ledger posted 130 of them (10 pcs not posted). Recon Challan is correct.</text>
  </threadedComment>
  <threadedComment ref="F21" dT="2026-09-26T07:35:06.25" personId="{5DB33CCC-1F1E-400F-8712-78DE075A61C0}" id="{69CFBC00-13D8-4920-B57E-EE684ADB8EF5}">
    <text>Audit 2026-09-26 – gap fully traced (100%): Recon Challan = active challan lines; the difference is in the Part 1 ledger — challans not posted in the Part 1 ledger: 2019-0068:2, 2019-0312:5, 2019-0387:1, 2019-0445:5, 2019-0462:5; ledger sales with no matching challan line: 2019-0323:5.</text>
  </threadedComment>
  <threadedComment ref="F22" dT="2026-09-26T07:35:06.27" personId="{5DB33CCC-1F1E-400F-8712-78DE075A61C0}" id="{678BC1BE-0065-4C5C-8043-935A229DA22C}">
    <text>Audit 2026-09-26 – gap fully traced (100%): Recon Challan = active challan lines; the difference is in the Part 1 ledger — challans not posted in the Part 1 ledger: 2019-0387:1.</text>
  </threadedComment>
  <threadedComment ref="F25" dT="2026-09-26T07:35:06.27" personId="{5DB33CCC-1F1E-400F-8712-78DE075A61C0}" id="{E3C88505-246D-42F2-B887-63F8F6C93E97}">
    <text>Audit 2026-09-26 – gap fully traced (100%): Recon Challan = active challan lines; the difference is in the Part 1 ledger — challans not posted in the Part 1 ledger: 2019-0374:1.</text>
  </threadedComment>
  <threadedComment ref="F31" dT="2026-09-26T07:35:06.27" personId="{5DB33CCC-1F1E-400F-8712-78DE075A61C0}" id="{5E31899B-FF03-45A8-9351-0B684CAE27DB}">
    <text>Audit 2026-09-26 – gap fully traced (100%): Recon Challan = active challan lines; the difference is in the Part 1 ledger — challans not posted in the Part 1 ledger: 2019-0043:5, 2019-0293:10, 2019-0387:1, 2019-0387:1, 2019-0396:2, 2019-0442:1 …; ledger sales with no matching challan line: 2019-0104:5.</text>
  </threadedComment>
  <threadedComment ref="F37" dT="2026-09-26T07:35:06.28" personId="{5DB33CCC-1F1E-400F-8712-78DE075A61C0}" id="{6211F592-A865-49D7-8F50-F10E4D3D1ED7}">
    <text>Audit 2026-09-26 – gap fully traced (100%): Recon Challan = active challan lines; the difference is in the Part 1 ledger — challans not posted in the Part 1 ledger: 2019-0387:1, 2019-0484:5.</text>
  </threadedComment>
  <threadedComment ref="F39" dT="2026-09-26T07:35:06.28" personId="{5DB33CCC-1F1E-400F-8712-78DE075A61C0}" id="{7BE17329-2A7B-472C-881F-127474EBD68B}">
    <text>Audit 2026-09-26 – gap fully traced (100%): Recon Challan = active challan lines; the difference is in the Part 1 ledger — challans not posted in the Part 1 ledger: 2019-0174:1, 2019-0387:1.</text>
  </threadedComment>
  <threadedComment ref="F41" dT="2026-09-26T07:35:06.29" personId="{5DB33CCC-1F1E-400F-8712-78DE075A61C0}" id="{34F56FCB-3DC4-434E-A379-71D0C9A4E1A3}">
    <text>Audit 2026-09-26 – gap fully traced (100%): Recon Challan = active challan lines; the difference is in the Part 1 ledger — challans not posted in the Part 1 ledger: 2019-0387:1.</text>
  </threadedComment>
  <threadedComment ref="F52" dT="2026-09-26T07:35:06.29" personId="{5DB33CCC-1F1E-400F-8712-78DE075A61C0}" id="{281AC78A-FB4C-4CD4-9DAF-203B8D310BDE}">
    <text>Audit 2026-09-26 – gap fully traced (100%): Recon Challan = active challan lines; the difference is in the Part 1 ledger — challans not posted in the Part 1 ledger: 2019-0387:1, 2019-0439:20, 2019-0457:5, 2019-0462:5.</text>
  </threadedComment>
  <threadedComment ref="F56" dT="2026-09-26T07:35:06.29" personId="{5DB33CCC-1F1E-400F-8712-78DE075A61C0}" id="{7D5D8C19-EDE3-471A-AAA3-95B50B00315C}">
    <text>Audit 2026-09-26 – gap fully traced (100%): Recon Challan = active challan lines; the difference is in the Part 1 ledger — challans not posted in the Part 1 ledger: 2019-0319:3, 2019-0387:1, 2019-0442:1.</text>
  </threadedComment>
  <threadedComment ref="F57" dT="2026-09-26T07:35:06.33" personId="{5DB33CCC-1F1E-400F-8712-78DE075A61C0}" id="{FBAA8960-E2DA-4BD4-BC7C-3D38F904D936}">
    <text>Audit 2026-09-26 – gap fully traced (100%): Recon Challan = active challan lines; the difference is in the Part 1 ledger — challans not posted in the Part 1 ledger: 2019-0273:1, 2019-0407:2.</text>
  </threadedComment>
  <threadedComment ref="F58" dT="2026-09-26T07:35:06.33" personId="{5DB33CCC-1F1E-400F-8712-78DE075A61C0}" id="{9B68B745-3516-434D-900F-1D7665EEFB82}">
    <text>Audit 2026-09-26 – gap fully traced (100%): Recon Challan = active challan lines; the difference is in the Part 1 ledger — challans not posted in the Part 1 ledger: 2019-0442:1.</text>
  </threadedComment>
  <threadedComment ref="F60" dT="2026-09-26T07:35:06.33" personId="{5DB33CCC-1F1E-400F-8712-78DE075A61C0}" id="{03346A4F-1989-4E24-A613-31046E00D8BC}">
    <text>Audit 2026-09-26 – gap fully traced (100%): Recon Challan = active challan lines; the difference is in the Part 1 ledger — challans not posted in the Part 1 ledger: 2019-0371:2, 2019-0407:2, 2019-0442:1, 2019-0445:10, 2019-0457:5, 2019-0466:5.</text>
  </threadedComment>
  <threadedComment ref="F62" dT="2026-09-26T07:35:06.33" personId="{5DB33CCC-1F1E-400F-8712-78DE075A61C0}" id="{FBCFD2E9-3D13-46DB-B2C5-016FD4A1C001}">
    <text>Audit 2026-09-26 – gap fully traced (100%): Recon Challan = active challan lines; the difference is in the Part 1 ledger — challans not posted in the Part 1 ledger: 2019-0273:2.</text>
  </threadedComment>
  <threadedComment ref="F64" dT="2026-09-26T07:35:06.33" personId="{5DB33CCC-1F1E-400F-8712-78DE075A61C0}" id="{64794AE2-F7DF-4C89-9177-3C051020DFA7}">
    <text>Audit 2026-09-26 – gap fully traced (100%): Recon Challan = active challan lines; the difference is in the Part 1 ledger — challans not posted in the Part 1 ledger: 2019-0349:1, 2019-0387:1, 2019-0432:2, 2019-0442:1.</text>
  </threadedComment>
  <threadedComment ref="F65" dT="2026-09-26T07:35:06.34" personId="{5DB33CCC-1F1E-400F-8712-78DE075A61C0}" id="{37CFB249-08D8-4121-BAD0-5513973F99D1}">
    <text>Audit 2026-09-26 – gap fully traced (100%): Recon Challan = active challan lines; the difference is in the Part 1 ledger — challans not posted in the Part 1 ledger: 2019-0371:2, 2019-0387:1.</text>
  </threadedComment>
  <threadedComment ref="F68" dT="2026-09-26T07:35:06.34" personId="{5DB33CCC-1F1E-400F-8712-78DE075A61C0}" id="{BDF8C7A5-4759-402A-A930-D702828A071D}">
    <text>Audit 2026-09-26 – gap fully traced (100%): Recon Challan = active challan lines; the difference is in the Part 1 ledger — challans not posted in the Part 1 ledger: 2019-0442:1.</text>
  </threadedComment>
  <threadedComment ref="F71" dT="2026-09-26T07:35:06.34" personId="{5DB33CCC-1F1E-400F-8712-78DE075A61C0}" id="{EFC439B6-9524-4A8B-8479-831E052D757C}">
    <text>Audit 2026-09-26 – gap fully traced (100%): Recon Challan = active challan lines; the difference is in the Part 1 ledger — challans not posted in the Part 1 ledger: 2019-0319:3, 2019-0335:5, 2019-0371:2, 2019-0374:5, 2019-0407:5, 2019-0442:1; ledger sales with no matching challan line: 2019-0062:5.</text>
  </threadedComment>
  <threadedComment ref="F74" dT="2026-09-26T07:35:06.34" personId="{5DB33CCC-1F1E-400F-8712-78DE075A61C0}" id="{DF481155-C617-4100-AB80-92E0A40D45A4}">
    <text>Audit 2026-09-26 – gap fully traced (100%): Recon Challan = active challan lines; the difference is in the Part 1 ledger — challans not posted in the Part 1 ledger: 2019-0062:5, 2019-0442:1.</text>
  </threadedComment>
  <threadedComment ref="F75" dT="2026-09-26T07:35:06.36" personId="{5DB33CCC-1F1E-400F-8712-78DE075A61C0}" id="{841CDC71-4ACF-4216-98F4-E6FC887D2FC0}">
    <text>Audit 2026-09-26 – gap fully traced (100%): Recon Challan = active challan lines; the difference is in the Part 1 ledger — ledger sales with no matching challan line: 2019-0426:5.</text>
  </threadedComment>
  <threadedComment ref="F78" dT="2026-09-26T07:35:06.36" personId="{5DB33CCC-1F1E-400F-8712-78DE075A61C0}" id="{336C4F27-C34A-40B8-9B0A-CE0EAA974949}">
    <text>Audit 2026-09-26 – gap fully traced (100%): Recon Challan = active challan lines; the difference is in the Part 1 ledger — challans not posted in the Part 1 ledger: 2019-0037:5; ledger sales on cancelled challans: 2019-0260:2.</text>
  </threadedComment>
  <threadedComment ref="F80" dT="2026-09-26T07:35:06.36" personId="{5DB33CCC-1F1E-400F-8712-78DE075A61C0}" id="{831C5076-CB53-4EAE-AAB1-485114E5431B}">
    <text>Audit 2026-09-26 – gap fully traced (100%): Recon Challan = active challan lines; the difference is in the Part 1 ledger — challans not posted in the Part 1 ledger: 2019-0457:3.</text>
  </threadedComment>
  <threadedComment ref="F82" dT="2026-09-26T07:35:06.37" personId="{5DB33CCC-1F1E-400F-8712-78DE075A61C0}" id="{6544F87A-CB9A-4067-A4C7-C769A45746B6}">
    <text>Audit 2026-09-26 – gap fully traced (100%): Recon Challan = active challan lines; the difference is in the Part 1 ledger — challans not posted in the Part 1 ledger: 2019-0102:5, 2019-0349:1, 2019-0387:1, 2019-0439:20, 2019-0442:1, 2019-0484:10; ledger sales with no matching challan line: 2019-0084:5.</text>
  </threadedComment>
  <threadedComment ref="F85" dT="2026-09-26T07:35:06.38" personId="{5DB33CCC-1F1E-400F-8712-78DE075A61C0}" id="{A9EB8089-F764-4647-92CA-88E788314766}">
    <text>Audit 2026-09-26 – gap fully traced (100%): Recon Challan = active challan lines; the difference is in the Part 1 ledger — challans not posted in the Part 1 ledger: 2019-0319:5, 2019-0336:5, 2019-0387:1, 2019-0442:1, 2019-0458:5, 2019-0484:5.</text>
  </threadedComment>
  <threadedComment ref="F86" dT="2026-09-26T07:35:06.38" personId="{5DB33CCC-1F1E-400F-8712-78DE075A61C0}" id="{03B39AAE-E025-4F22-98F0-DE9C442D5F95}">
    <text>Audit 2026-09-26 – gap fully traced (100%): Recon Challan = active challan lines; the difference is in the Part 1 ledger — challans not posted in the Part 1 ledger: 2019-0396:3.</text>
  </threadedComment>
  <threadedComment ref="F90" dT="2026-09-26T07:35:06.41" personId="{5DB33CCC-1F1E-400F-8712-78DE075A61C0}" id="{937D47AE-8596-4650-98B7-2C70F231581D}">
    <text>Audit 2026-09-26 – gap fully traced (100%): Recon Challan = active challan lines; the difference is in the Part 1 ledger — challans not posted in the Part 1 ledger: 2019-0396:2, 2019-0456:5.</text>
  </threadedComment>
  <threadedComment ref="F91" dT="2026-09-26T07:35:06.41" personId="{5DB33CCC-1F1E-400F-8712-78DE075A61C0}" id="{FFDF7E0F-BA10-4293-8D12-5972AB871CF0}">
    <text>Audit 2026-09-26 – gap fully traced (100%): Recon Challan = active challan lines; the difference is in the Part 1 ledger — challans not posted in the Part 1 ledger: 2019-0420:5, 2019-0484:5.</text>
  </threadedComment>
  <threadedComment ref="F94" dT="2026-09-26T07:35:06.41" personId="{5DB33CCC-1F1E-400F-8712-78DE075A61C0}" id="{A4D4CFA6-DDB8-49D3-B496-DE077420CBAE}">
    <text>Audit 2026-09-26 – gap fully traced (100%): Recon Challan = active challan lines; the difference is in the Part 1 ledger — challans not posted in the Part 1 ledger: 2019-0068:3, 2019-0273:2, 2019-0329:5, 2019-0413:2, 2019-0484:5.</text>
  </threadedComment>
  <threadedComment ref="F96" dT="2026-09-26T07:35:06.41" personId="{5DB33CCC-1F1E-400F-8712-78DE075A61C0}" id="{EEAD7EBE-1D50-4966-AC11-EAA4E5260A02}">
    <text>Audit 2026-09-26 – gap fully traced (100%): Recon Challan = active challan lines; the difference is in the Part 1 ledger — challans not posted in the Part 1 ledger: 2019-0273:2.</text>
  </threadedComment>
  <threadedComment ref="F98" dT="2026-09-26T07:35:06.41" personId="{5DB33CCC-1F1E-400F-8712-78DE075A61C0}" id="{D66B61A1-132E-42C4-8711-665D0A13AF1E}">
    <text>Audit 2026-09-26 – gap fully traced (100%): Recon Challan = active challan lines; the difference is in the Part 1 ledger — challans not posted in the Part 1 ledger: 2019-0037:5, 2019-0370:5, 2019-0387:1.</text>
  </threadedComment>
  <threadedComment ref="F106" dT="2026-09-26T07:35:06.43" personId="{5DB33CCC-1F1E-400F-8712-78DE075A61C0}" id="{F4035890-B3E1-4107-A0CE-CD2C17E1CE97}">
    <text>Audit 2026-09-26 – gap fully traced (100%): Recon Challan = active challan lines; the difference is in the Part 1 ledger — challans not posted in the Part 1 ledger: 2019-0005:2, 2019-0037:5, 2019-0407:5, 2019-0484:5; ledger sales with no matching challan line: 2019-005:2, 2019-0068:3.</text>
  </threadedComment>
  <threadedComment ref="F110" dT="2026-09-26T07:35:06.43" personId="{5DB33CCC-1F1E-400F-8712-78DE075A61C0}" id="{FA1F7E58-6AF2-49FE-9DB6-40D1330AB786}">
    <text>Audit 2026-09-26 – gap fully traced (100%): Recon Challan = active challan lines; the difference is in the Part 1 ledger — ledger sales with no matching challan line: 2019-0475:5.</text>
  </threadedComment>
  <threadedComment ref="F112" dT="2026-09-26T07:35:06.43" personId="{5DB33CCC-1F1E-400F-8712-78DE075A61C0}" id="{B2A36702-5DE1-4479-9752-5D903DB4BBF3}">
    <text>Audit 2026-09-26 – gap fully traced (100%): Recon Challan = active challan lines; the difference is in the Part 1 ledger — challans not posted in the Part 1 ledger: 2019-0440:5.</text>
  </threadedComment>
  <threadedComment ref="F114" dT="2026-09-26T07:35:06.43" personId="{5DB33CCC-1F1E-400F-8712-78DE075A61C0}" id="{78E1023B-7968-404A-9DC2-304D49C57680}">
    <text>Audit 2026-09-26 – gap fully traced (100%): Recon Challan = active challan lines; the difference is in the Part 1 ledger — challans not posted in the Part 1 ledger: 2019-0340:1.</text>
  </threadedComment>
  <threadedComment ref="F115" dT="2026-09-26T07:35:06.44" personId="{5DB33CCC-1F1E-400F-8712-78DE075A61C0}" id="{A1980E98-4E46-467C-A1D8-227FDEDCBC92}">
    <text>Audit 2026-09-26 – gap fully traced (100%): Recon Challan = active challan lines; the difference is in the Part 1 ledger — challans not posted in the Part 1 ledger: 2019-0196:3, 2019-0440:5, 2019-0485:5; ledger sales with no matching challan line: 2019-196:3.</text>
  </threadedComment>
  <threadedComment ref="F116" dT="2026-09-26T07:35:06.44" personId="{5DB33CCC-1F1E-400F-8712-78DE075A61C0}" id="{29A8FE28-182F-43F5-BF9F-95841575A20E}">
    <text>Audit 2026-09-26 – gap fully traced (100%): Recon Challan = active challan lines; the difference is in the Part 1 ledger — challans not posted in the Part 1 ledger: 2019-0340:1.</text>
  </threadedComment>
  <threadedComment ref="F118" dT="2026-09-26T07:35:06.44" personId="{5DB33CCC-1F1E-400F-8712-78DE075A61C0}" id="{4131110E-12E7-4CAE-8158-EE1DC1813203}">
    <text>Audit 2026-09-26 – gap fully traced (100%): Recon Challan = active challan lines; the difference is in the Part 1 ledger — challans not posted in the Part 1 ledger: 2019-0340:1.</text>
  </threadedComment>
  <threadedComment ref="F122" dT="2026-09-26T07:35:06.44" personId="{5DB33CCC-1F1E-400F-8712-78DE075A61C0}" id="{3B7DFBC0-D84B-4FFF-92E0-0063BA57DC57}">
    <text>Audit 2026-09-26 – gap fully traced (100%): Recon Challan = active challan lines; the difference is in the Part 1 ledger — challans not posted in the Part 1 ledger: 2019-0075:5, 2019-0430:20, 2019-0440:5.</text>
  </threadedComment>
  <threadedComment ref="F124" dT="2026-09-26T07:35:06.44" personId="{5DB33CCC-1F1E-400F-8712-78DE075A61C0}" id="{BDDEE22F-F2A3-4511-AF18-243AD0096169}">
    <text>Audit 2026-09-26 – gap fully traced (100%): Recon Challan = active challan lines; the difference is in the Part 1 ledger — challans not posted in the Part 1 ledger: 2019-0329:5, 2019-0374:5, 2019-0407:2, 2019-0485:5.</text>
  </threadedComment>
  <threadedComment ref="V124" dT="2026-09-26T08:20:40.47" personId="{5DB33CCC-1F1E-400F-8712-78DE075A61C0}" id="{6261C8A4-8D13-4FAD-94C3-B76C0AE74D5D}">
    <text>Audit 2026-09-26 (ledger read-back): Challan = 40 = all active challan lines written as 'BOLERO/TATA SUMO/CORSA | SD-102MC/BLR OE'. Every Part 7 ledger sale for this item (30 pcs) traces to one of these lines, same challan and qty. 10 pcs of these challan lines were never posted in the ledger — that is the Gap.</text>
  </threadedComment>
  <threadedComment ref="F125" dT="2026-09-26T07:35:06.45" personId="{5DB33CCC-1F1E-400F-8712-78DE075A61C0}" id="{90DC1F17-062E-45AE-9BDE-5254BADB0E14}">
    <text>Audit 2026-09-26 – gap fully traced (100%): Recon Challan = active challan lines; the difference is in the Part 1 ledger — challans not posted in the Part 1 ledger: 2019-0396:3.</text>
  </threadedComment>
  <threadedComment ref="F129" dT="2026-09-26T07:35:06.48" personId="{5DB33CCC-1F1E-400F-8712-78DE075A61C0}" id="{8868CDB0-D9EB-4BEC-A9C6-6710BE2B2FD1}">
    <text>Audit 2026-09-26 – gap fully traced (100%): Recon Challan = active challan lines; the difference is in the Part 1 ledger — challans not posted in the Part 1 ledger: 2019-0319:2, 2019-0371:5, 2019-0374:5, 2019-0407:2, 2019-0445:5, 2019-0485:5.</text>
  </threadedComment>
  <threadedComment ref="X130" dT="2026-09-26T08:21:03.04" personId="{5DB33CCC-1F1E-400F-8712-78DE075A61C0}" id="{D65F8A60-07DB-4F29-96DF-4940AFE09781}">
    <text>Audit 2026-09-26 – conflict: rows 130 and 327 trace to the SAME challan lines. Decide which row owns them before changing Challan.</text>
  </threadedComment>
  <threadedComment ref="F135" dT="2026-09-26T07:35:06.49" personId="{5DB33CCC-1F1E-400F-8712-78DE075A61C0}" id="{08CA1D63-BB0A-45B9-83ED-8E5211DC83A6}">
    <text>Audit 2026-09-26 – gap fully traced (100%): Recon Challan = active challan lines; the difference is in the Part 1 ledger — challans not posted in the Part 1 ledger: 2019-0349:1, 2019-0387:1, 2019-0440:3, 2019-0442:1.</text>
  </threadedComment>
  <threadedComment ref="F138" dT="2026-09-26T07:35:06.49" personId="{5DB33CCC-1F1E-400F-8712-78DE075A61C0}" id="{5388C854-10E2-4344-9029-1E297EDB6ACE}">
    <text>Audit 2026-09-26 – gap fully traced (100%): Recon Challan = active challan lines; the difference is in the Part 1 ledger — challans not posted in the Part 1 ledger: 2019-0407:2, 2019-0485:5.</text>
  </threadedComment>
  <threadedComment ref="D142" dT="2026-09-26T07:34:55.15" personId="{5DB33CCC-1F1E-400F-8712-78DE075A61C0}" id="{DF926991-2593-42A3-9BA4-68D6312CC800}">
    <text>Audit 2026-09-26: Challan set to 2 (Recon formula gave 0). The formula missed the line(s): code written 'PC-86758-Q5' on the challan (Recon has 'PC-86758Q5'); active line 2019-0431 (2 pcs); 2019-0190 is cancelled and excluded. Part 1 ledger shows 2 sold — now ties. Previous formula replaced (began: =SUMPRODUCT((UPPER(TRIM(IFERROR(LEFT($C142,FIND("(",$C142)-1…).</text>
  </threadedComment>
  <threadedComment ref="F145" dT="2026-09-26T07:35:06.49" personId="{5DB33CCC-1F1E-400F-8712-78DE075A61C0}" id="{F9A3AE38-0C8B-4C9C-A9AA-4AD0A605CF67}">
    <text>Audit 2026-09-26 – gap fully traced (100%): Recon Challan = active challan lines; the difference is in the Part 1 ledger — challans not posted in the Part 1 ledger: 2019-0441:2.</text>
  </threadedComment>
  <threadedComment ref="F149" dT="2026-09-26T07:35:06.49" personId="{5DB33CCC-1F1E-400F-8712-78DE075A61C0}" id="{9920444D-E234-4E48-8EA8-D755A25FA831}">
    <text>Audit 2026-09-26 – gap fully traced (100%): Recon Challan = active challan lines; the difference is in the Part 1 ledger — challans not posted in the Part 1 ledger: 2019-0487:5.</text>
  </threadedComment>
  <threadedComment ref="D153" dT="2026-09-26T07:34:55.19" personId="{5DB33CCC-1F1E-400F-8712-78DE075A61C0}" id="{3F226F10-7AA0-4A43-80C7-FFF0A64B9638}">
    <text>Audit 2026-09-26: Challan set to 7 (Recon formula gave 6). The formula missed the line(s): one line's Qty-in-PCs differs from Ctn × Pcs; active lines 2019-0066 (2), 0089 (3), 0100 (2) = 7. Part 1 ledger shows 7 sold — now ties. Previous formula replaced (began: =SUMPRODUCT((UPPER(TRIM(IFERROR(LEFT($C153,FIND("(",$C153)-1…).</text>
  </threadedComment>
  <threadedComment ref="F154" dT="2026-09-26T07:35:06.50" personId="{5DB33CCC-1F1E-400F-8712-78DE075A61C0}" id="{9E3CEB88-A66C-4B1F-B679-16B903BF07C3}">
    <text>Audit 2026-09-26 – gap fully traced (100%): Recon Challan = active challan lines; the difference is in the Part 1 ledger — challans not posted in the Part 1 ledger: 2019-0296:5, 2019-0349:1, 2019-0387:1, 2019-0407:2; ledger sales on cancelled challans: 2019-0260:10.</text>
  </threadedComment>
  <threadedComment ref="F158" dT="2026-09-26T07:35:06.50" personId="{5DB33CCC-1F1E-400F-8712-78DE075A61C0}" id="{A7DC7A56-D3FC-4AD0-B038-AFBB3CBD0220}">
    <text>Audit 2026-09-26 – gap fully traced (100%): Recon Challan = active challan lines; the difference is in the Part 1 ledger — challans not posted in the Part 1 ledger: 2019-0380:1, 2019-0442:1.</text>
  </threadedComment>
  <threadedComment ref="F159" dT="2026-09-26T07:35:06.51" personId="{5DB33CCC-1F1E-400F-8712-78DE075A61C0}" id="{040DC2F4-8267-4AB9-8306-8584D77D1659}">
    <text>Audit 2026-09-26 – gap fully traced (100%): Recon Challan = active challan lines; the difference is in the Part 1 ledger — challans not posted in the Part 1 ledger: 2019-0380:1, 2019-0442:1.</text>
  </threadedComment>
  <threadedComment ref="D160" dT="2026-09-26T07:34:55.24" personId="{5DB33CCC-1F1E-400F-8712-78DE075A61C0}" id="{97F1EFF7-0F1C-412D-8537-4E5EC66F1ACA}">
    <text>Audit 2026-09-26: Challan set to 2 (Recon formula gave 0). The formula missed the line(s): code written 'PC-86810Q5' on the challan (Recon has 'PC-86810-Q5'); active line 2019-0100 (2 pcs). Part 1 ledger shows 2 sold — now ties. Previous formula replaced (began: =SUMPRODUCT((UPPER(TRIM(IFERROR(LEFT($C160,FIND("(",$C160)-1…).</text>
  </threadedComment>
  <threadedComment ref="X161" dT="2026-09-26T08:21:03.03" personId="{5DB33CCC-1F1E-400F-8712-78DE075A61C0}" id="{23F4230B-558F-4D6C-B5D1-3DFF56060809}">
    <text>Audit 2026-09-26 – gap fully traced: Recon Challan 13 = all active challan lines under this part number; the Part 7 ledger posted 4 of them (9 pcs not posted). Recon Challan is correct.</text>
  </threadedComment>
  <threadedComment ref="F163" dT="2026-09-26T07:35:06.51" personId="{5DB33CCC-1F1E-400F-8712-78DE075A61C0}" id="{8ADA98FE-61B3-400E-8018-9756041AE7F9}">
    <text>Audit 2026-09-26 – gap fully traced (100%): Recon Challan = active challan lines; the difference is in the Part 1 ledger — challans not posted in the Part 1 ledger: 2019-0141:1, 2019-0249:5, 2019-0407:2.</text>
  </threadedComment>
  <threadedComment ref="X163" dT="2026-09-26T08:21:03.03" personId="{5DB33CCC-1F1E-400F-8712-78DE075A61C0}" id="{66E9FF4E-DA84-4F4F-9901-0959C6608AF9}">
    <text>Audit 2026-09-26 – gap fully traced: Recon Challan 41 = all active challan lines under this part number; the Part 7 ledger posted 33 of them (8 pcs not posted). Recon Challan is correct.</text>
  </threadedComment>
  <threadedComment ref="F165" dT="2026-09-26T07:35:06.52" personId="{5DB33CCC-1F1E-400F-8712-78DE075A61C0}" id="{6986FA0A-3DC9-4601-9AB1-2467EF3C8E9F}">
    <text>Audit 2026-09-26 – gap fully traced (100%): Recon Challan = active challan lines; the difference is in the Part 1 ledger — challans not posted in the Part 1 ledger: 2019-0319:5, 2019-0349:1, 2019-0387:1.</text>
  </threadedComment>
  <threadedComment ref="F168" dT="2026-09-26T07:35:06.52" personId="{5DB33CCC-1F1E-400F-8712-78DE075A61C0}" id="{FBE7B5EA-B75A-4853-9C5B-68880C36CC11}">
    <text>Audit 2026-09-26 – gap fully traced (100%): Recon Challan = active challan lines; the difference is in the Part 1 ledger — challans not posted in the Part 1 ledger: 2019-0373:5.</text>
  </threadedComment>
  <threadedComment ref="F174" dT="2026-09-26T07:35:06.52" personId="{5DB33CCC-1F1E-400F-8712-78DE075A61C0}" id="{999DDC46-D70B-4BEE-90B5-66047E3405D0}">
    <text>Audit 2026-09-26 – gap fully traced (100%): Recon Challan = active challan lines; the difference is in the Part 1 ledger — challans not posted in the Part 1 ledger: 2019-0439:20.</text>
  </threadedComment>
  <threadedComment ref="F175" dT="2026-09-26T07:35:06.53" personId="{5DB33CCC-1F1E-400F-8712-78DE075A61C0}" id="{A980214C-D21D-4D90-A69A-F30CCDB42D2E}">
    <text>Audit 2026-09-26 – gap fully traced (100%): Recon Challan = active challan lines; the difference is in the Part 1 ledger — challans not posted in the Part 1 ledger: 2019-0373:5, 2019-0439:40, 2019-0442:1.</text>
  </threadedComment>
  <threadedComment ref="F177" dT="2026-09-26T07:35:06.53" personId="{5DB33CCC-1F1E-400F-8712-78DE075A61C0}" id="{0E5FEE97-EFB1-4290-8EE7-DF70876B47F6}">
    <text>Audit 2026-09-26 – gap fully traced (100%): Recon Challan = active challan lines; the difference is in the Part 1 ledger — challans not posted in the Part 1 ledger: 2019-0349:1, 2019-0387:1.</text>
  </threadedComment>
  <threadedComment ref="F180" dT="2026-09-26T07:35:06.53" personId="{5DB33CCC-1F1E-400F-8712-78DE075A61C0}" id="{961BEB6A-82B6-4069-9E67-BC40CDB5720E}">
    <text>Audit 2026-09-26 – gap fully traced (100%): Recon Challan = active challan lines; the difference is in the Part 1 ledger — challans not posted in the Part 1 ledger: 2019-0326:1, 2019-0378:1, 2019-0387:1, 2019-0458:5, 2019-0477:1.</text>
  </threadedComment>
  <threadedComment ref="F184" dT="2026-09-26T07:35:06.56" personId="{5DB33CCC-1F1E-400F-8712-78DE075A61C0}" id="{755B209D-8B2D-419D-9D5F-48DD47D9F0D3}">
    <text>Audit 2026-09-26 – gap fully traced (100%): Recon Challan = active challan lines; the difference is in the Part 1 ledger — challans not posted in the Part 1 ledger: 2019-0477:1, 2019-0485:5.</text>
  </threadedComment>
  <threadedComment ref="F185" dT="2026-09-26T07:35:06.56" personId="{5DB33CCC-1F1E-400F-8712-78DE075A61C0}" id="{90D2C467-F56F-45F6-BAD6-9234ABE989BF}">
    <text>Audit 2026-09-26 – gap fully traced (100%): Recon Challan = active challan lines; the difference is in the Part 1 ledger — challans not posted in the Part 1 ledger: 2019-0296:3.</text>
  </threadedComment>
  <threadedComment ref="D188" dT="2026-09-26T07:34:55.28" personId="{5DB33CCC-1F1E-400F-8712-78DE075A61C0}" id="{2232BC41-3525-4F2D-B0B5-90AAFD6ECADE}">
    <text>Audit 2026-09-26: Challan set to 13 (Recon formula gave 0). The formula missed the line(s): code written 'PC-86809AQ5' on the challan (Recon has 'PC-86809A-Q5'); active lines 2019-0100 (2), 0134 (1), 0166 (5), 0177 (5) = 13; cancelled 0190 and 0451 excluded. Part 1 ledger shows 13 sold — now ties. Previous formula replaced (began: =SUMPRODUCT((UPPER(TRIM(IFERROR(LEFT($C188,FIND("(",$C188)-1…).</text>
  </threadedComment>
  <threadedComment ref="F190" dT="2026-09-26T07:35:06.57" personId="{5DB33CCC-1F1E-400F-8712-78DE075A61C0}" id="{5C09999F-9B3B-4411-B558-FCBFD8CB900B}">
    <text>Audit 2026-09-26 – gap fully traced (100%): Recon Challan = active challan lines; the difference is in the Part 1 ledger — challans not posted in the Part 1 ledger: 2019-0294:2, 2019-0319:2, 2019-0373:10, 2019-0407:5, 2019-0440:5.</text>
  </threadedComment>
  <threadedComment ref="F191" dT="2026-09-26T07:35:06.57" personId="{5DB33CCC-1F1E-400F-8712-78DE075A61C0}" id="{148AEFA6-9142-41FA-8BFD-8F4845E2472A}">
    <text>Audit 2026-09-26 – gap fully traced (100%): Recon Challan = active challan lines; the difference is in the Part 1 ledger — challans not posted in the Part 1 ledger: 2019-0112:5; ledger sales with no matching challan line: 2019-0331:1.</text>
  </threadedComment>
  <threadedComment ref="F196" dT="2026-09-26T07:35:06.58" personId="{5DB33CCC-1F1E-400F-8712-78DE075A61C0}" id="{E30685C4-0CEE-497B-A07A-04E1782F7513}">
    <text>Audit 2026-09-26 – gap fully traced (100%): Recon Challan = active challan lines; the difference is in the Part 1 ledger — challans not posted in the Part 1 ledger: 2019-0319:10, 2019-0349:1, 2019-0374:5, 2019-0407:30, 2019-0432:5, 2019-0477:5 ….</text>
  </threadedComment>
  <threadedComment ref="F198" dT="2026-09-26T07:35:06.58" personId="{5DB33CCC-1F1E-400F-8712-78DE075A61C0}" id="{B71447EC-D95B-4C64-9B67-0A05D9308F16}">
    <text>Audit 2026-09-26 – gap fully traced (100%): Recon Challan = active challan lines; the difference is in the Part 1 ledger — challans not posted in the Part 1 ledger: 2019-0319:4.</text>
  </threadedComment>
  <threadedComment ref="F202" dT="2026-09-26T07:35:06.58" personId="{5DB33CCC-1F1E-400F-8712-78DE075A61C0}" id="{69076101-02F7-4C2A-A6BA-976DB0A307E9}">
    <text>Audit 2026-09-26 – gap fully traced (100%): Recon Challan = active challan lines; the difference is in the Part 1 ledger — challans not posted in the Part 1 ledger: 2019-0380:1, 2019-0442:1.</text>
  </threadedComment>
  <threadedComment ref="F204" dT="2026-09-26T07:35:06.58" personId="{5DB33CCC-1F1E-400F-8712-78DE075A61C0}" id="{A081F2B7-85A2-4027-859A-226C0CBC3827}">
    <text>Audit 2026-09-26 – gap fully traced (100%): Recon Challan = active challan lines; the difference is in the Part 1 ledger — challans not posted in the Part 1 ledger: 2019-0335:5, 2019-0371:5, 2019-0445:5.</text>
  </threadedComment>
  <threadedComment ref="F205" dT="2026-09-26T07:35:06.59" personId="{5DB33CCC-1F1E-400F-8712-78DE075A61C0}" id="{E9FC3F99-0FE3-45BB-8407-09652487070C}">
    <text>Audit 2026-09-26 – gap fully traced (100%): Recon Challan = active challan lines; the difference is in the Part 1 ledger — challans not posted in the Part 1 ledger: 2019-0273:5, 2019-0336:5, 2019-0374:5, 2019-0457:5.</text>
  </threadedComment>
  <threadedComment ref="V310" dT="2026-09-26T07:32:27.17" personId="{5DB33CCC-1F1E-400F-8712-78DE075A61C0}" id="{41894471-45F5-41C8-ADFA-D75CEAC24C96}">
    <text>Added 2026-09-26 from Part 7 col CB. Ledger header is a model name ('0.466666666666667'), not a part code — challan not matched.</text>
  </threadedComment>
  <threadedComment ref="V311" dT="2026-09-26T07:32:27.17" personId="{5DB33CCC-1F1E-400F-8712-78DE075A61C0}" id="{312390DD-2A04-440C-B572-170796C0E7A1}">
    <text>Added 2026-09-26 from Part 7 col CC. Challan = 0 active lines under this exact code.</text>
  </threadedComment>
  <threadedComment ref="V312" dT="2026-09-26T07:32:27.17" personId="{5DB33CCC-1F1E-400F-8712-78DE075A61C0}" id="{18750592-650D-4B0F-9BD8-522FF513E6FC}">
    <text>Added 2026-09-26 from Part 7 col CD. Challan = 0 active lines under this exact code.</text>
  </threadedComment>
  <threadedComment ref="V313" dT="2026-09-26T07:32:27.18" personId="{5DB33CCC-1F1E-400F-8712-78DE075A61C0}" id="{61355FEF-077E-42D3-AD12-03E1D59EFE2B}">
    <text>Added 2026-09-26 from Part 7 col CE. Challan = 1 active lines under this exact code.</text>
  </threadedComment>
  <threadedComment ref="V314" dT="2026-09-26T07:32:27.18" personId="{5DB33CCC-1F1E-400F-8712-78DE075A61C0}" id="{46C9DDAC-F816-4BD3-9C28-2A01E51E0CE8}">
    <text>Added 2026-09-26 from Part 7 col CF. Challan = 0 active lines under this exact code.</text>
  </threadedComment>
  <threadedComment ref="V315" dT="2026-09-26T07:32:27.18" personId="{5DB33CCC-1F1E-400F-8712-78DE075A61C0}" id="{2BC611A1-E47F-4812-96D4-31896301B3A0}">
    <text>Added 2026-09-26 from Part 7 col CG. Challan = 0 active lines under this exact code.</text>
  </threadedComment>
  <threadedComment ref="V316" dT="2026-09-26T07:32:27.18" personId="{5DB33CCC-1F1E-400F-8712-78DE075A61C0}" id="{EAA1C66D-EBA4-4F2C-A21D-A7EAE8074C09}">
    <text>Added 2026-09-26 from Part 7 col CH. Challan = 0 active lines under this exact code.</text>
  </threadedComment>
  <threadedComment ref="V317" dT="2026-09-26T07:32:27.18" personId="{5DB33CCC-1F1E-400F-8712-78DE075A61C0}" id="{EAED45EE-107F-4400-A490-DF5EB45E743F}">
    <text>Added 2026-09-26 from Part 7 col CI. Ledger header is a model name ('WR INNOVA SINGLE'), not a part code — challan not matched.</text>
  </threadedComment>
  <threadedComment ref="V318" dT="2026-09-26T07:32:27.18" personId="{5DB33CCC-1F1E-400F-8712-78DE075A61C0}" id="{00740D85-8782-40EE-B860-C0B2B10B3DF5}">
    <text>Added 2026-09-26 from Part 7 col CJ. Challan = 1 active lines under this exact code.</text>
  </threadedComment>
  <threadedComment ref="V319" dT="2026-09-26T07:32:27.18" personId="{5DB33CCC-1F1E-400F-8712-78DE075A61C0}" id="{09F9F2C7-5CF0-4A1B-BDAB-B44CF38130C6}">
    <text>Added 2026-09-26 from Part 7 col CK. Challan = 0 active lines under this exact code.</text>
  </threadedComment>
  <threadedComment ref="V320" dT="2026-09-26T07:32:27.18" personId="{5DB33CCC-1F1E-400F-8712-78DE075A61C0}" id="{1F62A986-6CEE-4DB6-8CC8-0C5DD8C16754}">
    <text>Added 2026-09-26 from Part 7 col CL. Challan = 0 active lines under this exact code.</text>
  </threadedComment>
  <threadedComment ref="V321" dT="2026-09-26T07:32:27.19" personId="{5DB33CCC-1F1E-400F-8712-78DE075A61C0}" id="{042A39BF-1D93-47DA-8A99-133FBC5AC577}">
    <text>Added 2026-09-26 from Part 7 col CM. Challan = 0 active lines under this exact code.</text>
  </threadedComment>
  <threadedComment ref="V322" dT="2026-09-26T07:32:27.19" personId="{5DB33CCC-1F1E-400F-8712-78DE075A61C0}" id="{89BE15CB-D89D-4E08-A4CA-2B6E76E4ED90}">
    <text>Added 2026-09-26 from Part 7 col CN. Challan = 0 active lines under this exact code.</text>
  </threadedComment>
  <threadedComment ref="V323" dT="2026-09-26T07:32:27.19" personId="{5DB33CCC-1F1E-400F-8712-78DE075A61C0}" id="{3B615EFE-DDF0-4BFB-8297-5917DC2BCE50}">
    <text>Added 2026-09-26 from Part 7 col CO. Ledger header is a model name ('INNOVA DUAL'), not a part code — challan not matched.</text>
  </threadedComment>
  <threadedComment ref="V324" dT="2026-09-26T07:32:27.19" personId="{5DB33CCC-1F1E-400F-8712-78DE075A61C0}" id="{0F5217B9-54CC-43F5-8435-D0AE8ADC3B77}">
    <text>Added 2026-09-26 from Part 7 col CP. Ledger header is a model name ('VISTA SUBROS'), not a part code — challan not matched.</text>
  </threadedComment>
  <threadedComment ref="X324" dT="2026-09-26T08:21:03.05" personId="{5DB33CCC-1F1E-400F-8712-78DE075A61C0}" id="{A60DC452-8035-4C97-9E4B-416B75B4E9E1}">
    <text>Audit 2026-09-26 – conflict: rows 324 and 325 trace to the SAME challan lines. Decide which row owns them before changing Challan.</text>
  </threadedComment>
  <threadedComment ref="V325" dT="2026-09-26T07:32:27.19" personId="{5DB33CCC-1F1E-400F-8712-78DE075A61C0}" id="{4ABE5A6F-8784-4297-B85A-A0D8667D2FAC}">
    <text>Added 2026-09-26 from Part 7 col CQ. Ledger header is a model name ('VISTA SUBROS'), not a part code — challan not matched.</text>
  </threadedComment>
  <threadedComment ref="X325" dT="2026-09-26T08:21:03.05" personId="{5DB33CCC-1F1E-400F-8712-78DE075A61C0}" id="{708A77F6-AB1E-4A83-98FC-8EB37DE8935D}">
    <text>Audit 2026-09-26 – conflict: rows 324 and 325 trace to the SAME challan lines. Decide which row owns them before changing Challan.</text>
  </threadedComment>
  <threadedComment ref="V326" dT="2026-09-26T07:32:27.19" personId="{5DB33CCC-1F1E-400F-8712-78DE075A61C0}" id="{2C6D6EB4-9BC1-4119-A851-D998113ABEE2}">
    <text>Added 2026-09-26 from Part 7 col CR. Ledger header is a model name ('I-20 (DSL)'), not a part code — challan not matched.</text>
  </threadedComment>
  <threadedComment ref="V327" dT="2026-09-26T07:32:27.19" personId="{5DB33CCC-1F1E-400F-8712-78DE075A61C0}" id="{7AE6B0BD-9819-4D2A-B168-F39713FF62C6}">
    <text>Added 2026-09-26 from Part 7 col CS. Ledger header is a model name ('VISTA BEHR 6PK Q.JET'), not a part code — challan not matched.</text>
  </threadedComment>
  <threadedComment ref="X327" dT="2026-09-26T08:21:03.04" personId="{5DB33CCC-1F1E-400F-8712-78DE075A61C0}" id="{55169211-21C5-4D45-8779-83E9D5B627A9}">
    <text>Audit 2026-09-26 – conflict: rows 130 and 327 trace to the SAME challan lines. Decide which row owns them before changing Challan.</text>
  </threadedComment>
  <threadedComment ref="V328" dT="2026-09-26T07:32:27.19" personId="{5DB33CCC-1F1E-400F-8712-78DE075A61C0}" id="{E7E7E88E-BC6F-4235-B479-4D54DE9393B7}">
    <text>Added 2026-09-26 from Part 7 col CT. Ledger header is a model name ('SCORPIO SANDEN'), not a part code — challan not matched.</text>
  </threadedComment>
  <threadedComment ref="V329" dT="2026-09-26T07:32:27.19" personId="{5DB33CCC-1F1E-400F-8712-78DE075A61C0}" id="{38277B72-C875-42D5-829D-CD0ADF2ECA9F}">
    <text>Added 2026-09-26 from Part 7 col CU. Ledger header is a model name ('FEISTA DSL'), not a part code — challan not matched.</text>
  </threadedComment>
  <threadedComment ref="V330" dT="2026-09-26T07:32:27.21" personId="{5DB33CCC-1F1E-400F-8712-78DE075A61C0}" id="{A094680C-D8B5-4136-BE08-4479458D7FED}">
    <text>Added 2026-09-26 from Part 7 col CV. Ledger header is a model name ('SCORPIO HCC-B'), not a part code — challan not matched.</text>
  </threadedComment>
  <threadedComment ref="V331" dT="2026-09-26T07:32:27.21" personId="{5DB33CCC-1F1E-400F-8712-78DE075A61C0}" id="{561A91EF-80FD-4C5E-80B2-0AF368C99116}">
    <text>Added 2026-09-26 from Part 7 col CW. Ledger header is a model name ('BOLERO'), not a part code — challan not matched.</text>
  </threadedComment>
  <threadedComment ref="V332" dT="2026-09-26T07:32:27.22" personId="{5DB33CCC-1F1E-400F-8712-78DE075A61C0}" id="{342F8D16-2E56-47FA-903E-BF3A32315533}">
    <text>Added 2026-09-26 from Part 7 col CX. Ledger header is a model name ('HONDA T3'), not a part code — challan not matched.</text>
  </threadedComment>
  <threadedComment ref="V333" dT="2026-09-26T07:32:27.22" personId="{5DB33CCC-1F1E-400F-8712-78DE075A61C0}" id="{BD2C3484-8136-4A8E-81D0-0998F14DDB20}">
    <text>Added 2026-09-26 from Part 7 col CY. Ledger header is a model name ('A-STAR'), not a part code — challan not matched.</text>
  </threadedComment>
  <threadedComment ref="V334" dT="2026-09-26T07:32:27.22" personId="{5DB33CCC-1F1E-400F-8712-78DE075A61C0}" id="{3F572E38-E18B-4673-8638-5B77AD1F0AF0}">
    <text>Added 2026-09-26 from Part 7 col CZ. Ledger header is a model name ('VARNA'), not a part code — challan not matched.</text>
  </threadedComment>
  <threadedComment ref="V335" dT="2026-09-26T07:32:27.22" personId="{5DB33CCC-1F1E-400F-8712-78DE075A61C0}" id="{046173D1-078D-4039-ACD5-23E1BC5FDD35}">
    <text>Added 2026-09-26 from Part 7 col DA. Ledger header is a model name ('I-10 KAPPA'), not a part code — challan not matched.</text>
  </threadedComment>
  <threadedComment ref="V336" dT="2026-09-26T07:32:27.22" personId="{5DB33CCC-1F1E-400F-8712-78DE075A61C0}" id="{443CF15C-768F-4A60-8235-A47FF2CC0DA8}">
    <text>Added 2026-09-26 from Part 7 col DB. Ledger header is a model name ('HONDA ZX/T4'), not a part code — challan not matched.</text>
  </threadedComment>
  <threadedComment ref="V337" dT="2026-09-26T07:32:27.22" personId="{5DB33CCC-1F1E-400F-8712-78DE075A61C0}" id="{F80A244A-BFF5-4B0B-A197-749EA29910BA}">
    <text>Added 2026-09-26 from Part 7 col DC. Ledger header is a model name ('SWIFT PTL'), not a part code — challan not matched.</text>
  </threadedComment>
  <threadedComment ref="V338" dT="2026-09-26T07:32:27.23" personId="{5DB33CCC-1F1E-400F-8712-78DE075A61C0}" id="{194866F1-FCAB-4EE4-8ABF-C9EFE82F9321}">
    <text>Added 2026-09-26 from Part 7 col DD. Ledger header is a model name ('SWIFT DSL'), not a part code — challan not matched.</text>
  </threadedComment>
  <threadedComment ref="V339" dT="2026-09-26T07:32:27.23" personId="{5DB33CCC-1F1E-400F-8712-78DE075A61C0}" id="{376244B8-71FA-4E7C-8A31-D16E872B9617}">
    <text>Added 2026-09-26 from Part 7 col DE. Ledger header is a model name ('HONDA CIVIC'), not a part code — challan not matched.</text>
  </threadedComment>
  <threadedComment ref="V340" dT="2026-09-26T07:32:27.23" personId="{5DB33CCC-1F1E-400F-8712-78DE075A61C0}" id="{E07924F9-0D3E-4D49-B502-23C19AB8D02A}">
    <text>Added 2026-09-26 from Part 7 col DF. Ledger header is a model name ('HONDA CRV'), not a part code — challan not matched.</text>
  </threadedComment>
  <threadedComment ref="V341" dT="2026-09-26T07:32:27.23" personId="{5DB33CCC-1F1E-400F-8712-78DE075A61C0}" id="{F9A5D24D-8584-442A-92F3-FF150DDC6BA3}">
    <text>Added 2026-09-26 from Part 7 col DG. Ledger header is a model name ('SUMO VECTA'), not a part code — challan not matched.</text>
  </threadedComment>
  <threadedComment ref="V342" dT="2026-09-26T07:32:27.23" personId="{5DB33CCC-1F1E-400F-8712-78DE075A61C0}" id="{1E088A69-D724-4825-ACBA-089088BF3538}">
    <text>Added 2026-09-26 from Part 7 col DH. Ledger header is a model name ('SX4'), not a part code — challan not matched.</text>
  </threadedComment>
  <threadedComment ref="V343" dT="2026-09-26T07:32:27.23" personId="{5DB33CCC-1F1E-400F-8712-78DE075A61C0}" id="{C4FA9C5D-0EB3-4B42-9497-D1CF08AA4B1E}">
    <text>Added 2026-09-26 from Part 7 col DI. Ledger header is a model name ('ENDEAVOUR'), not a part code — challan not matched.</text>
  </threadedComment>
  <threadedComment ref="V344" dT="2026-09-26T07:32:27.23" personId="{5DB33CCC-1F1E-400F-8712-78DE075A61C0}" id="{6ED5BC6F-3877-484E-8186-46D5AF3DB402}">
    <text>Added 2026-09-26 from Part 7 col DJ. Ledger header is a model name ('MHAWK'), not a part code — challan not matched.</text>
  </threadedComment>
  <threadedComment ref="V345" dT="2026-09-26T07:32:27.23" personId="{5DB33CCC-1F1E-400F-8712-78DE075A61C0}" id="{29E7A3BE-699F-49FA-A370-A3A8A2796010}">
    <text>Added 2026-09-26 from Part 7 col DK. Ledger header is a model name ('TEMPO TRAVELLER'), not a part code — challan not matched.</text>
  </threadedComment>
  <threadedComment ref="V346" dT="2026-09-26T07:32:27.23" personId="{5DB33CCC-1F1E-400F-8712-78DE075A61C0}" id="{1C58AC2D-F93B-4F6A-92A3-C8871DC1A429}">
    <text>Added 2026-09-26 from Part 7 col DL. Ledger header is a model name ('XYLO BIG'), not a part code — challan not matched.</text>
  </threadedComment>
  <threadedComment ref="V347" dT="2026-09-26T07:32:27.23" personId="{5DB33CCC-1F1E-400F-8712-78DE075A61C0}" id="{38091723-1B6E-4B78-A3B8-8B46E39FC7E0}">
    <text>Added 2026-09-26 from Part 7 col DM. Ledger header is a model name ('JAZZ'), not a part code — challan not matched.</text>
  </threadedComment>
  <threadedComment ref="V348" dT="2026-09-26T07:32:27.23" personId="{5DB33CCC-1F1E-400F-8712-78DE075A61C0}" id="{155364E9-31BE-4D21-A3BF-780C6164D386}">
    <text>Added 2026-09-26 from Part 7 col DN. Ledger header is a model name ('XYLO D2-small'), not a part code — challan not matched.</text>
  </threadedComment>
  <threadedComment ref="V349" dT="2026-09-26T07:32:27.23" personId="{5DB33CCC-1F1E-400F-8712-78DE075A61C0}" id="{D1E07DB5-73BD-4AAC-8518-EA95FAD5ECB9}">
    <text>Added 2026-09-26 from Part 7 col DO. Ledger header is a model name ('I-20 PTL'), not a part code — challan not matched.</text>
  </threadedComment>
  <threadedComment ref="V350" dT="2026-09-26T07:32:27.25" personId="{5DB33CCC-1F1E-400F-8712-78DE075A61C0}" id="{79C0E6F7-A307-4F07-9C7E-07263BD97DE1}">
    <text>Added 2026-09-26 from Part 7 col DP. Ledger header is a model name ('ETIOS DSL'), not a part code — challan not matched.</text>
  </threadedComment>
  <threadedComment ref="V351" dT="2026-09-26T07:32:27.25" personId="{5DB33CCC-1F1E-400F-8712-78DE075A61C0}" id="{4D7FC2A6-E0A8-44A9-92E4-83453F47A28C}">
    <text>Added 2026-09-26 from Part 7 col DQ. Ledger header is a model name ('IND.MMC'), not a part code — challan not matched.</text>
  </threadedComment>
  <threadedComment ref="V352" dT="2026-09-26T07:32:27.25" personId="{5DB33CCC-1F1E-400F-8712-78DE075A61C0}" id="{602C84F7-1EE4-4B4A-87C7-796D1357F046}">
    <text>Added 2026-09-26 from Part 7 col DR. Ledger header is a model name ('FIGO'), not a part code — challan not matched.</text>
  </threadedComment>
  <threadedComment ref="V353" dT="2026-09-26T07:32:27.25" personId="{5DB33CCC-1F1E-400F-8712-78DE075A61C0}" id="{1A809A9F-DA05-47A7-BA84-7E958A603474}">
    <text>Added 2026-09-26 from Part 7 col DS. Ledger header is a model name ('ZEN ESTILO'), not a part code — challan not matched.</text>
  </threadedComment>
  <threadedComment ref="V354" dT="2026-09-26T07:32:27.25" personId="{5DB33CCC-1F1E-400F-8712-78DE075A61C0}" id="{F30AC473-29F7-4576-8E4B-EC28598CD908}">
    <text>Added 2026-09-26 from Part 7 col DT. Ledger header is a model name ('LOGAN DSL'), not a part code — challan not matched.</text>
  </threadedComment>
  <threadedComment ref="V355" dT="2026-09-26T07:32:27.25" personId="{5DB33CCC-1F1E-400F-8712-78DE075A61C0}" id="{CCD7B956-1305-4CD7-A849-08AF5800EDD1}">
    <text>Added 2026-09-26 from Part 7 col DU. Ledger header is a model name ('POLO'), not a part code — challan not matched.</text>
  </threadedComment>
  <threadedComment ref="V356" dT="2026-09-26T07:32:27.25" personId="{5DB33CCC-1F1E-400F-8712-78DE075A61C0}" id="{4C1DFED7-270A-42D5-AD8C-3B2BBB54BB46}">
    <text>Added 2026-09-26 from Part 7 col DV. Ledger header is a model name ('WR/INNOVA SIGNLE'), not a part code — challan not matched.</text>
  </threadedComment>
  <threadedComment ref="V357" dT="2026-09-26T07:32:27.25" personId="{5DB33CCC-1F1E-400F-8712-78DE075A61C0}" id="{66DFB648-D3B6-4FFF-9BBD-7D966CA89378}">
    <text>Added 2026-09-26 from Part 7 col DW. Ledger header is a model name ('ALTO 800'), not a part code — challan not matched.</text>
  </threadedComment>
  <threadedComment ref="V358" dT="2026-09-26T07:32:27.26" personId="{5DB33CCC-1F1E-400F-8712-78DE075A61C0}" id="{AD54DF0C-2DBA-4EBE-B015-522C2B4BD058}">
    <text>Audit 2026-09-26 (ledger read-back): Challan = 1 = all active challan lines written as 'I-10 GRAND | SD-245CP/I-10 (G)'. Every Part 7 ledger sale for this item (1 pcs) traces to one of these lines, same challan and qty. Ties with the ledger.</text>
  </threadedComment>
  <threadedComment ref="V359" dT="2026-09-26T07:32:27.26" personId="{5DB33CCC-1F1E-400F-8712-78DE075A61C0}" id="{6109B36B-B2BB-4B62-A0EC-1BDE64CD84CD}">
    <text>Added 2026-09-26 from Part 7 col DY. Ledger header is a model name ('SWIFT NEW 2012'), not a part code — challan not matched.</text>
  </threadedComment>
  <threadedComment ref="V360" dT="2026-09-26T07:32:27.26" personId="{5DB33CCC-1F1E-400F-8712-78DE075A61C0}" id="{2626FE7D-1D14-474F-B5F0-194C9B0798A7}">
    <text>Added 2026-09-26 from Part 7 col DZ. Ledger header is a model name ('XUV 500'), not a part code — challan not matched.</text>
  </threadedComment>
  <threadedComment ref="V361" dT="2026-09-26T07:32:27.26" personId="{5DB33CCC-1F1E-400F-8712-78DE075A61C0}" id="{A0ED5395-9EC2-42A4-AC51-65912BC22884}">
    <text>Added 2026-09-26 from Part 7 col EA. Ledger header is a model name ('CRUZE'), not a part code — challan not matched.</text>
  </threadedComment>
  <threadedComment ref="V362" dT="2026-09-26T07:32:27.26" personId="{5DB33CCC-1F1E-400F-8712-78DE075A61C0}" id="{CEE8A8B7-ED8B-47AE-9602-44D3D9F06C37}">
    <text>Added 2026-09-26 from Part 7 col EB. Ledger header is a model name ('BEAT-DSL'), not a part code — challan not matched.</text>
  </threadedComment>
  <threadedComment ref="V363" dT="2026-09-26T07:32:27.26" personId="{5DB33CCC-1F1E-400F-8712-78DE075A61C0}" id="{01651E8C-075E-425A-BCED-8B273BE2251D}">
    <text>Added 2026-09-26 from Part 7 col EH. Ledger header is a model name (''), not a part code — challan not matched.</text>
  </threadedComment>
  <threadedComment ref="V364" dT="2026-09-26T07:32:27.27" personId="{5DB33CCC-1F1E-400F-8712-78DE075A61C0}" id="{0A867CD7-9591-4242-BC63-E570D3FEA253}">
    <text>Audit 2026-09-26 (ledger read-back): Challan = 40 = all active challan lines written as 'Sanden 508,510 | 40BGS11G-2DS 40BD219DU 4'. Every Part 7 ledger sale for this item (25 pcs) traces to one of these lines, same challan and qty. 15 pcs of these challan lines were never posted in the ledger — that is the Gap.</text>
  </threadedComment>
  <threadedComment ref="V365" dT="2026-09-26T07:32:27.27" personId="{5DB33CCC-1F1E-400F-8712-78DE075A61C0}" id="{B05423A8-545E-447C-A4DD-4C78BDAD4011}">
    <text>Audit 2026-09-26 (ledger read-back): Challan = 470 = all active challan lines written as 'SANTRO/HC | 35BG05S7G-2DL 35BD5020DU'. Every Part 7 ledger sale for this item (270 pcs) traces to one of these lines, same challan and qty. 200 pcs of these challan lines were never posted in the ledger — that is the Gap.</text>
  </threadedComment>
  <threadedComment ref="V366" dT="2026-09-26T07:32:27.27" personId="{5DB33CCC-1F1E-400F-8712-78DE075A61C0}" id="{9C6C899C-D548-46E9-8E9E-1A399389751F}">
    <text>Audit 2026-09-26 (ledger read-back): Challan = 370 = all active challan lines written as 'SANTRO XING | 35BD5220DF 35BD5220DU 35'. Every Part 7 ledger sale for this item (350 pcs) traces to one of these lines, same challan and qty. 20 pcs of these challan lines were never posted in the ledger — that is the Gap.</text>
  </threadedComment>
  <threadedComment ref="V367" dT="2026-09-26T07:32:27.27" personId="{5DB33CCC-1F1E-400F-8712-78DE075A61C0}" id="{BADE2DA7-0CE3-4771-8317-0244C4D57283}">
    <text>Audit 2026-09-26 (ledger read-back): Challan = 60 = all active challan lines written as 'QUALIS , TATA SAFARI | 30BD5222DU'. Every Part 7 ledger sale for this item (40 pcs) traces to one of these lines, same challan and qty. 20 pcs of these challan lines were never posted in the ledger — that is the Gap.</text>
  </threadedComment>
  <threadedComment ref="V368" dT="2026-09-26T07:32:27.27" personId="{5DB33CCC-1F1E-400F-8712-78DE075A61C0}" id="{FBFEFC4D-8585-4D1A-A1E2-93BA34E0AE53}">
    <text>Added 2026-09-26 from Part 7 col IE. Ledger header is a model name ('CIELO / OPTRA'), not a part code — challan not matched.</text>
  </threadedComment>
  <threadedComment ref="V369" dT="2026-09-26T07:32:27.27" personId="{5DB33CCC-1F1E-400F-8712-78DE075A61C0}" id="{8185D469-CA55-40E8-AC5E-24D21C7C826C}">
    <text>Audit 2026-09-26 (ledger read-back): Challan = 330 = all active challan lines written as 'ND/SUBROS | 38BG05S6-DST2 38BD5417DU'. Every Part 7 ledger sale for this item (130 pcs) traces to one of these lines, same challan and qty. 200 pcs of these challan lines were never posted in the ledger — that is the Gap.</text>
  </threadedComment>
  <threadedComment ref="V370" dT="2026-09-26T07:32:27.31" personId="{5DB33CCC-1F1E-400F-8712-78DE075A61C0}" id="{B00717D0-924C-4663-8FF5-4A6FEC35607F}">
    <text>Audit 2026-09-26 (ledger read-back): Challan = 25 = all active challan lines written as 'TOYOTA COROLLA | 30BD4712DU 304712'. Every Part 7 ledger sale for this item (25 pcs) traces to one of these lines, same challan and qty. Ties with the ledger.</text>
  </threadedComment>
  <threadedComment ref="V371" dT="2026-09-26T07:32:27.31" personId="{5DB33CCC-1F1E-400F-8712-78DE075A61C0}" id="{CE0AFA3F-3BCF-456B-8130-885DBABB25C0}">
    <text>Audit 2026-09-26 (ledger read-back): Challan = 25 = all active challan lines written as 'ZEN DELPHI | 355220'. Every Part 7 ledger sale for this item (25 pcs) traces to one of these lines, same challan and qty. Ties with the ledger.</text>
  </threadedComment>
  <threadedComment ref="V372" dT="2026-09-26T07:32:27.31" personId="{5DB33CCC-1F1E-400F-8712-78DE075A61C0}" id="{F3E46AAC-81B2-4FD7-9B46-18C4AA93125E}">
    <text>Audit 2026-09-26 (ledger read-back): Challan = 20 = all active challan lines written as 'SUZUKI SWIFT-PTL | 32BD4718DU 304718'. Every Part 7 ledger sale for this item (10 pcs) traces to one of these lines, same challan and qty. 10 pcs of these challan lines were never posted in the ledger — that is the Gap.</text>
  </threadedComment>
  <threadedComment ref="V373" dT="2026-09-26T07:32:27.31" personId="{5DB33CCC-1F1E-400F-8712-78DE075A61C0}" id="{589E5727-420C-40E6-8504-D15372869019}">
    <text>Added 2026-09-26 from Part 7 col IJ. Ledger header is a model name ('FORD IKON/TRAVERA/ACCENT'), not a part code — challan not matched.</text>
  </threadedComment>
  <threadedComment ref="V374" dT="2026-09-26T07:32:27.31" personId="{5DB33CCC-1F1E-400F-8712-78DE075A61C0}" id="{E532A1ED-57A5-431C-A57D-FB1914ACD74A}">
    <text>Audit 2026-09-26 (ledger read-back): Challan = 560 = all active challan lines written as 'SUZUKI WAGON R/ALTO/INNOVA | 30BGS32-DST 30BD5220DU 3 ; ALTO | 30BGS32-DST 30BD5220DU 3 ; INNOVA | 30BGS32-DST'. Every Part 7 ledger sale for this item (460 pcs) traces to one of these lines, same challan and qty. 100 pcs of these challan lines were never posted in the ledger — that is the Gap.</text>
  </threadedComment>
  <threadedComment ref="V375" dT="2026-09-26T07:32:27.31" personId="{5DB33CCC-1F1E-400F-8712-78DE075A61C0}" id="{E896EFA1-2871-4122-82EF-E9E39292FD2B}">
    <text>Audit 2026-09-26 (ledger read-back): Challan = 15 = all active challan lines written as 'CIVIC | 35BD4820DU 354820'. Every Part 7 ledger sale for this item (15 pcs) traces to one of these lines, same challan and qty. Ties with the ledger.</text>
  </threadedComment>
  <threadedComment ref="V376" dT="2026-09-26T07:32:27.32" personId="{5DB33CCC-1F1E-400F-8712-78DE075A61C0}" id="{4FEF1277-5040-42E9-BC3B-A250F5531A09}">
    <text>Audit 2026-09-26 (ledger read-back): Challan = 180 = all active challan lines written as 'I-20 | 355222'. Every Part 7 ledger sale for this item (160 pcs) traces to one of these lines, same challan and qty. 20 pcs of these challan lines were never posted in the ledger — that is the Gap.</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8"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E4ECD2-D8A3-4795-8F66-853E05D157DF}">
  <we:reference id="wa200009404" version="1.0.0.8" store="en-US" storeType="OMEX"/>
  <we:alternateReferences>
    <we:reference id="wa200009404" version="1.0.0.8" store="en-US" storeType="OMEX"/>
  </we:alternateReferences>
  <we:properties>
    <we:property name="claude.fileId" value="&quot;ad86be73-1a13-4c88-8a81-cb8c3bbc05d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3" Type="http://schemas.openxmlformats.org/officeDocument/2006/relationships/printerSettings" Target="../printerSettings/printerSettings1.bin"/><Relationship Id="rId15" Type="http://schemas.openxmlformats.org/officeDocument/2006/relationships/comments" Target="../comments2.xml"/><Relationship Id="rId14"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18B90-E0D3-4675-966A-8225F44AEB07}">
  <dimension ref="A1:K166"/>
  <sheetViews>
    <sheetView showGridLines="0" topLeftCell="C127" workbookViewId="0">
      <selection activeCell="E10" sqref="E10"/>
    </sheetView>
  </sheetViews>
  <sheetFormatPr defaultRowHeight="15"/>
  <cols>
    <col min="1" max="1" width="5.7109375" customWidth="1"/>
    <col min="2" max="2" width="59" customWidth="1"/>
    <col min="3" max="3" width="13.28515625" customWidth="1"/>
    <col min="4" max="4" width="28.5703125" customWidth="1"/>
    <col min="5" max="5" width="38.140625" customWidth="1"/>
    <col min="6" max="6" width="24.7109375" customWidth="1"/>
    <col min="7" max="9" width="11.42578125" customWidth="1"/>
    <col min="10" max="10" width="83.85546875" customWidth="1"/>
    <col min="11" max="11" width="49.5703125" customWidth="1"/>
  </cols>
  <sheetData>
    <row r="1" spans="1:11" ht="18.75">
      <c r="A1" s="1826" t="s">
        <v>6765</v>
      </c>
      <c r="B1" s="1825"/>
      <c r="C1" s="1825"/>
      <c r="D1" s="1825"/>
      <c r="E1" s="1825"/>
      <c r="F1" s="1825"/>
      <c r="G1" s="1825"/>
      <c r="H1" s="1825"/>
      <c r="I1" s="1825"/>
      <c r="J1" s="1825"/>
      <c r="K1" s="1825"/>
    </row>
    <row r="2" spans="1:11">
      <c r="A2" s="647" t="s">
        <v>6766</v>
      </c>
    </row>
    <row r="4" spans="1:11">
      <c r="B4" s="1819" t="s">
        <v>6767</v>
      </c>
      <c r="C4" s="1819" t="s">
        <v>6431</v>
      </c>
      <c r="D4" s="1849" t="s">
        <v>6693</v>
      </c>
    </row>
    <row r="5" spans="1:11">
      <c r="B5" s="1829" t="s">
        <v>6768</v>
      </c>
      <c r="C5" s="1842">
        <v>31</v>
      </c>
      <c r="D5" s="1842">
        <v>-548</v>
      </c>
    </row>
    <row r="6" spans="1:11">
      <c r="B6" s="1829" t="s">
        <v>6769</v>
      </c>
      <c r="C6" s="1842">
        <v>44</v>
      </c>
      <c r="D6" s="1842">
        <v>-593</v>
      </c>
    </row>
    <row r="7" spans="1:11">
      <c r="B7" t="s">
        <v>6770</v>
      </c>
      <c r="C7" s="1539">
        <v>59</v>
      </c>
      <c r="D7" s="1539">
        <v>-3395</v>
      </c>
    </row>
    <row r="8" spans="1:11">
      <c r="B8" t="s">
        <v>6771</v>
      </c>
      <c r="C8" s="1539">
        <v>16</v>
      </c>
      <c r="D8" s="1539">
        <v>-857</v>
      </c>
    </row>
    <row r="9" spans="1:11">
      <c r="B9" t="s">
        <v>6772</v>
      </c>
      <c r="C9" s="1539">
        <v>3</v>
      </c>
      <c r="D9" s="1539">
        <v>-113</v>
      </c>
    </row>
    <row r="10" spans="1:11">
      <c r="B10" s="1545" t="s">
        <v>6703</v>
      </c>
      <c r="C10" s="1843">
        <f>SUM(C5:C9)</f>
        <v>153</v>
      </c>
      <c r="D10" s="1843">
        <f>SUM(D5:D9)</f>
        <v>-5506</v>
      </c>
    </row>
    <row r="13" spans="1:11" ht="45">
      <c r="A13" s="1844" t="s">
        <v>6705</v>
      </c>
      <c r="B13" s="1844" t="s">
        <v>6503</v>
      </c>
      <c r="C13" s="1844" t="s">
        <v>6773</v>
      </c>
      <c r="D13" s="1844" t="s">
        <v>6466</v>
      </c>
      <c r="E13" s="1844" t="s">
        <v>6708</v>
      </c>
      <c r="F13" s="1844" t="s">
        <v>6459</v>
      </c>
      <c r="G13" s="1844" t="s">
        <v>6429</v>
      </c>
      <c r="H13" s="1844" t="s">
        <v>6454</v>
      </c>
      <c r="I13" s="1844" t="s">
        <v>6513</v>
      </c>
      <c r="J13" s="1844" t="s">
        <v>6774</v>
      </c>
      <c r="K13" s="1844" t="s">
        <v>6775</v>
      </c>
    </row>
    <row r="14" spans="1:11" ht="30">
      <c r="A14" s="1834">
        <v>1</v>
      </c>
      <c r="B14" s="1845" t="s">
        <v>6768</v>
      </c>
      <c r="C14" s="1835" t="s">
        <v>6776</v>
      </c>
      <c r="D14" s="1835" t="s">
        <v>6510</v>
      </c>
      <c r="E14" s="1835" t="s">
        <v>4050</v>
      </c>
      <c r="F14" s="1835" t="s">
        <v>515</v>
      </c>
      <c r="G14" s="1846">
        <v>0</v>
      </c>
      <c r="H14" s="1846">
        <v>95</v>
      </c>
      <c r="I14" s="1846">
        <v>-95</v>
      </c>
      <c r="J14" s="1836" t="s">
        <v>6777</v>
      </c>
      <c r="K14" s="1836" t="s">
        <v>6778</v>
      </c>
    </row>
    <row r="15" spans="1:11" ht="30">
      <c r="A15" s="1834">
        <v>2</v>
      </c>
      <c r="B15" s="1845" t="s">
        <v>6768</v>
      </c>
      <c r="C15" s="1835" t="s">
        <v>6779</v>
      </c>
      <c r="D15" s="1835" t="s">
        <v>6510</v>
      </c>
      <c r="E15" s="1835" t="s">
        <v>4055</v>
      </c>
      <c r="F15" s="1835" t="s">
        <v>293</v>
      </c>
      <c r="G15" s="1846">
        <v>0</v>
      </c>
      <c r="H15" s="1846">
        <v>54</v>
      </c>
      <c r="I15" s="1846">
        <v>-54</v>
      </c>
      <c r="J15" s="1836" t="s">
        <v>6780</v>
      </c>
      <c r="K15" s="1836" t="s">
        <v>6778</v>
      </c>
    </row>
    <row r="16" spans="1:11" ht="30">
      <c r="A16" s="1834">
        <v>3</v>
      </c>
      <c r="B16" s="1845" t="s">
        <v>6768</v>
      </c>
      <c r="C16" s="1835" t="s">
        <v>6781</v>
      </c>
      <c r="D16" s="1835" t="s">
        <v>6509</v>
      </c>
      <c r="E16" s="1835" t="s">
        <v>1196</v>
      </c>
      <c r="F16" s="1835" t="s">
        <v>4030</v>
      </c>
      <c r="G16" s="1846">
        <v>30</v>
      </c>
      <c r="H16" s="1846">
        <v>71</v>
      </c>
      <c r="I16" s="1846">
        <v>-41</v>
      </c>
      <c r="J16" s="1836" t="s">
        <v>6782</v>
      </c>
      <c r="K16" s="1836" t="s">
        <v>6778</v>
      </c>
    </row>
    <row r="17" spans="1:11" ht="30">
      <c r="A17" s="1834">
        <v>4</v>
      </c>
      <c r="B17" s="1845" t="s">
        <v>6768</v>
      </c>
      <c r="C17" s="1835" t="s">
        <v>6783</v>
      </c>
      <c r="D17" s="1835" t="s">
        <v>6510</v>
      </c>
      <c r="E17" s="1835" t="s">
        <v>4070</v>
      </c>
      <c r="F17" s="1835" t="s">
        <v>1196</v>
      </c>
      <c r="G17" s="1846">
        <v>0</v>
      </c>
      <c r="H17" s="1846">
        <v>41</v>
      </c>
      <c r="I17" s="1846">
        <v>-41</v>
      </c>
      <c r="J17" s="1836" t="s">
        <v>6782</v>
      </c>
      <c r="K17" s="1836" t="s">
        <v>6778</v>
      </c>
    </row>
    <row r="18" spans="1:11" ht="30">
      <c r="A18" s="1834">
        <v>5</v>
      </c>
      <c r="B18" s="1845" t="s">
        <v>6768</v>
      </c>
      <c r="C18" s="1835" t="s">
        <v>6784</v>
      </c>
      <c r="D18" s="1835" t="s">
        <v>6510</v>
      </c>
      <c r="E18" s="1835" t="s">
        <v>4059</v>
      </c>
      <c r="F18" s="1835" t="s">
        <v>1483</v>
      </c>
      <c r="G18" s="1846">
        <v>0</v>
      </c>
      <c r="H18" s="1846">
        <v>32</v>
      </c>
      <c r="I18" s="1846">
        <v>-32</v>
      </c>
      <c r="J18" s="1836" t="s">
        <v>6785</v>
      </c>
      <c r="K18" s="1836" t="s">
        <v>6778</v>
      </c>
    </row>
    <row r="19" spans="1:11" ht="30">
      <c r="A19" s="1834">
        <v>6</v>
      </c>
      <c r="B19" s="1845" t="s">
        <v>6768</v>
      </c>
      <c r="C19" s="1835" t="s">
        <v>6786</v>
      </c>
      <c r="D19" s="1835" t="s">
        <v>6509</v>
      </c>
      <c r="E19" s="1835" t="s">
        <v>912</v>
      </c>
      <c r="F19" s="1835" t="s">
        <v>1089</v>
      </c>
      <c r="G19" s="1846">
        <v>0</v>
      </c>
      <c r="H19" s="1846">
        <v>30</v>
      </c>
      <c r="I19" s="1846">
        <v>-30</v>
      </c>
      <c r="J19" s="1836" t="s">
        <v>6787</v>
      </c>
      <c r="K19" s="1836" t="s">
        <v>6778</v>
      </c>
    </row>
    <row r="20" spans="1:11" ht="30">
      <c r="A20" s="1834">
        <v>7</v>
      </c>
      <c r="B20" s="1845" t="s">
        <v>6768</v>
      </c>
      <c r="C20" s="1835" t="s">
        <v>6788</v>
      </c>
      <c r="D20" s="1835" t="s">
        <v>6510</v>
      </c>
      <c r="E20" s="1835" t="s">
        <v>4044</v>
      </c>
      <c r="F20" s="1835" t="s">
        <v>3944</v>
      </c>
      <c r="G20" s="1846">
        <v>0</v>
      </c>
      <c r="H20" s="1846">
        <v>30</v>
      </c>
      <c r="I20" s="1846">
        <v>-30</v>
      </c>
      <c r="J20" s="1836" t="s">
        <v>6787</v>
      </c>
      <c r="K20" s="1836" t="s">
        <v>6778</v>
      </c>
    </row>
    <row r="21" spans="1:11" ht="30">
      <c r="A21" s="1834">
        <v>8</v>
      </c>
      <c r="B21" s="1845" t="s">
        <v>6768</v>
      </c>
      <c r="C21" s="1835" t="s">
        <v>6789</v>
      </c>
      <c r="D21" s="1835" t="s">
        <v>6509</v>
      </c>
      <c r="E21" s="1835" t="s">
        <v>277</v>
      </c>
      <c r="F21" s="1835" t="s">
        <v>1750</v>
      </c>
      <c r="G21" s="1846">
        <v>0</v>
      </c>
      <c r="H21" s="1846">
        <v>28</v>
      </c>
      <c r="I21" s="1846">
        <v>-28</v>
      </c>
      <c r="J21" s="1836" t="s">
        <v>6790</v>
      </c>
      <c r="K21" s="1836" t="s">
        <v>6778</v>
      </c>
    </row>
    <row r="22" spans="1:11" ht="30">
      <c r="A22" s="1834">
        <v>9</v>
      </c>
      <c r="B22" s="1845" t="s">
        <v>6768</v>
      </c>
      <c r="C22" s="1835" t="s">
        <v>6791</v>
      </c>
      <c r="D22" s="1835" t="s">
        <v>6510</v>
      </c>
      <c r="E22" s="1835" t="s">
        <v>6514</v>
      </c>
      <c r="F22" s="1835" t="s">
        <v>277</v>
      </c>
      <c r="G22" s="1846">
        <v>0</v>
      </c>
      <c r="H22" s="1846">
        <v>28</v>
      </c>
      <c r="I22" s="1846">
        <v>-28</v>
      </c>
      <c r="J22" s="1836" t="s">
        <v>6790</v>
      </c>
      <c r="K22" s="1836" t="s">
        <v>6778</v>
      </c>
    </row>
    <row r="23" spans="1:11" ht="30">
      <c r="A23" s="1834">
        <v>10</v>
      </c>
      <c r="B23" s="1845" t="s">
        <v>6768</v>
      </c>
      <c r="C23" s="1835" t="s">
        <v>6792</v>
      </c>
      <c r="D23" s="1835" t="s">
        <v>6509</v>
      </c>
      <c r="E23" s="1835" t="s">
        <v>3938</v>
      </c>
      <c r="F23" s="1835" t="s">
        <v>6515</v>
      </c>
      <c r="G23" s="1846">
        <v>0</v>
      </c>
      <c r="H23" s="1846">
        <v>20</v>
      </c>
      <c r="I23" s="1846">
        <v>-20</v>
      </c>
      <c r="J23" s="1836" t="s">
        <v>6793</v>
      </c>
      <c r="K23" s="1836" t="s">
        <v>6778</v>
      </c>
    </row>
    <row r="24" spans="1:11" ht="30">
      <c r="A24" s="1834">
        <v>11</v>
      </c>
      <c r="B24" s="1845" t="s">
        <v>6768</v>
      </c>
      <c r="C24" s="1835" t="s">
        <v>6794</v>
      </c>
      <c r="D24" s="1835" t="s">
        <v>6510</v>
      </c>
      <c r="E24" s="1835" t="s">
        <v>6514</v>
      </c>
      <c r="F24" s="1835" t="s">
        <v>3938</v>
      </c>
      <c r="G24" s="1846">
        <v>0</v>
      </c>
      <c r="H24" s="1846">
        <v>20</v>
      </c>
      <c r="I24" s="1846">
        <v>-20</v>
      </c>
      <c r="J24" s="1836" t="s">
        <v>6793</v>
      </c>
      <c r="K24" s="1836" t="s">
        <v>6778</v>
      </c>
    </row>
    <row r="25" spans="1:11" ht="30">
      <c r="A25" s="1834">
        <v>12</v>
      </c>
      <c r="B25" s="1845" t="s">
        <v>6768</v>
      </c>
      <c r="C25" s="1835" t="s">
        <v>6795</v>
      </c>
      <c r="D25" s="1835" t="s">
        <v>6509</v>
      </c>
      <c r="E25" s="1835" t="s">
        <v>3903</v>
      </c>
      <c r="F25" s="1835" t="s">
        <v>6048</v>
      </c>
      <c r="G25" s="1846">
        <v>0</v>
      </c>
      <c r="H25" s="1846">
        <v>17</v>
      </c>
      <c r="I25" s="1846">
        <v>-17</v>
      </c>
      <c r="J25" s="1836" t="s">
        <v>6796</v>
      </c>
      <c r="K25" s="1836" t="s">
        <v>6778</v>
      </c>
    </row>
    <row r="26" spans="1:11" ht="30">
      <c r="A26" s="1834">
        <v>13</v>
      </c>
      <c r="B26" s="1845" t="s">
        <v>6768</v>
      </c>
      <c r="C26" s="1835" t="s">
        <v>6797</v>
      </c>
      <c r="D26" s="1835" t="s">
        <v>6509</v>
      </c>
      <c r="E26" s="1835" t="s">
        <v>3900</v>
      </c>
      <c r="F26" s="1835" t="s">
        <v>3998</v>
      </c>
      <c r="G26" s="1846">
        <v>0</v>
      </c>
      <c r="H26" s="1846">
        <v>10</v>
      </c>
      <c r="I26" s="1846">
        <v>-10</v>
      </c>
      <c r="J26" s="1836" t="s">
        <v>6798</v>
      </c>
      <c r="K26" s="1836" t="s">
        <v>6778</v>
      </c>
    </row>
    <row r="27" spans="1:11" ht="30">
      <c r="A27" s="1834">
        <v>14</v>
      </c>
      <c r="B27" s="1845" t="s">
        <v>6768</v>
      </c>
      <c r="C27" s="1835" t="s">
        <v>6799</v>
      </c>
      <c r="D27" s="1835" t="s">
        <v>6509</v>
      </c>
      <c r="E27" s="1835" t="s">
        <v>1194</v>
      </c>
      <c r="F27" s="1835" t="s">
        <v>2469</v>
      </c>
      <c r="G27" s="1846">
        <v>5</v>
      </c>
      <c r="H27" s="1846">
        <v>15</v>
      </c>
      <c r="I27" s="1846">
        <v>-10</v>
      </c>
      <c r="J27" s="1836" t="s">
        <v>6798</v>
      </c>
      <c r="K27" s="1836" t="s">
        <v>6778</v>
      </c>
    </row>
    <row r="28" spans="1:11" ht="30">
      <c r="A28" s="1834">
        <v>15</v>
      </c>
      <c r="B28" s="1845" t="s">
        <v>6768</v>
      </c>
      <c r="C28" s="1835" t="s">
        <v>6800</v>
      </c>
      <c r="D28" s="1835" t="s">
        <v>6509</v>
      </c>
      <c r="E28" s="1835" t="s">
        <v>1240</v>
      </c>
      <c r="F28" s="1835" t="s">
        <v>6515</v>
      </c>
      <c r="G28" s="1846">
        <v>0</v>
      </c>
      <c r="H28" s="1846">
        <v>10</v>
      </c>
      <c r="I28" s="1846">
        <v>-10</v>
      </c>
      <c r="J28" s="1836" t="s">
        <v>6798</v>
      </c>
      <c r="K28" s="1836" t="s">
        <v>6778</v>
      </c>
    </row>
    <row r="29" spans="1:11" ht="30">
      <c r="A29" s="1834">
        <v>16</v>
      </c>
      <c r="B29" s="1845" t="s">
        <v>6768</v>
      </c>
      <c r="C29" s="1835" t="s">
        <v>6801</v>
      </c>
      <c r="D29" s="1835" t="s">
        <v>6510</v>
      </c>
      <c r="E29" s="1835" t="s">
        <v>4039</v>
      </c>
      <c r="F29" s="1835" t="s">
        <v>3943</v>
      </c>
      <c r="G29" s="1846">
        <v>0</v>
      </c>
      <c r="H29" s="1846">
        <v>10</v>
      </c>
      <c r="I29" s="1846">
        <v>-10</v>
      </c>
      <c r="J29" s="1836" t="s">
        <v>6798</v>
      </c>
      <c r="K29" s="1836" t="s">
        <v>6778</v>
      </c>
    </row>
    <row r="30" spans="1:11" ht="30">
      <c r="A30" s="1834">
        <v>17</v>
      </c>
      <c r="B30" s="1845" t="s">
        <v>6768</v>
      </c>
      <c r="C30" s="1835" t="s">
        <v>6802</v>
      </c>
      <c r="D30" s="1835" t="s">
        <v>6510</v>
      </c>
      <c r="E30" s="1835" t="s">
        <v>4056</v>
      </c>
      <c r="F30" s="1835" t="s">
        <v>1084</v>
      </c>
      <c r="G30" s="1846">
        <v>0</v>
      </c>
      <c r="H30" s="1846">
        <v>10</v>
      </c>
      <c r="I30" s="1846">
        <v>-10</v>
      </c>
      <c r="J30" s="1836" t="s">
        <v>6798</v>
      </c>
      <c r="K30" s="1836" t="s">
        <v>6778</v>
      </c>
    </row>
    <row r="31" spans="1:11" ht="30">
      <c r="A31" s="1834">
        <v>18</v>
      </c>
      <c r="B31" s="1845" t="s">
        <v>6768</v>
      </c>
      <c r="C31" s="1835" t="s">
        <v>6803</v>
      </c>
      <c r="D31" s="1835" t="s">
        <v>6510</v>
      </c>
      <c r="E31" s="1835" t="s">
        <v>4066</v>
      </c>
      <c r="F31" s="1835" t="s">
        <v>1194</v>
      </c>
      <c r="G31" s="1846">
        <v>0</v>
      </c>
      <c r="H31" s="1846">
        <v>10</v>
      </c>
      <c r="I31" s="1846">
        <v>-10</v>
      </c>
      <c r="J31" s="1836" t="s">
        <v>6798</v>
      </c>
      <c r="K31" s="1836" t="s">
        <v>6778</v>
      </c>
    </row>
    <row r="32" spans="1:11" ht="30">
      <c r="A32" s="1834">
        <v>19</v>
      </c>
      <c r="B32" s="1845" t="s">
        <v>6768</v>
      </c>
      <c r="C32" s="1835" t="s">
        <v>6804</v>
      </c>
      <c r="D32" s="1835" t="s">
        <v>6510</v>
      </c>
      <c r="E32" s="1835" t="s">
        <v>6514</v>
      </c>
      <c r="F32" s="1835" t="s">
        <v>1240</v>
      </c>
      <c r="G32" s="1846">
        <v>0</v>
      </c>
      <c r="H32" s="1846">
        <v>10</v>
      </c>
      <c r="I32" s="1846">
        <v>-10</v>
      </c>
      <c r="J32" s="1836" t="s">
        <v>6798</v>
      </c>
      <c r="K32" s="1836" t="s">
        <v>6778</v>
      </c>
    </row>
    <row r="33" spans="1:11" ht="30">
      <c r="A33" s="1834">
        <v>20</v>
      </c>
      <c r="B33" s="1845" t="s">
        <v>6768</v>
      </c>
      <c r="C33" s="1835" t="s">
        <v>6805</v>
      </c>
      <c r="D33" s="1835" t="s">
        <v>6509</v>
      </c>
      <c r="E33" s="1835" t="s">
        <v>3941</v>
      </c>
      <c r="F33" s="1835" t="s">
        <v>4035</v>
      </c>
      <c r="G33" s="1846">
        <v>0</v>
      </c>
      <c r="H33" s="1846">
        <v>9</v>
      </c>
      <c r="I33" s="1846">
        <v>-9</v>
      </c>
      <c r="J33" s="1836" t="s">
        <v>6806</v>
      </c>
      <c r="K33" s="1836" t="s">
        <v>6778</v>
      </c>
    </row>
    <row r="34" spans="1:11" ht="30">
      <c r="A34" s="1834">
        <v>21</v>
      </c>
      <c r="B34" s="1845" t="s">
        <v>6768</v>
      </c>
      <c r="C34" s="1835" t="s">
        <v>6807</v>
      </c>
      <c r="D34" s="1835" t="s">
        <v>6509</v>
      </c>
      <c r="E34" s="1835" t="s">
        <v>3904</v>
      </c>
      <c r="F34" s="1835" t="s">
        <v>4003</v>
      </c>
      <c r="G34" s="1846">
        <v>0</v>
      </c>
      <c r="H34" s="1846">
        <v>8</v>
      </c>
      <c r="I34" s="1846">
        <v>-8</v>
      </c>
      <c r="J34" s="1836" t="s">
        <v>6808</v>
      </c>
      <c r="K34" s="1836" t="s">
        <v>6778</v>
      </c>
    </row>
    <row r="35" spans="1:11" ht="30">
      <c r="A35" s="1834">
        <v>22</v>
      </c>
      <c r="B35" s="1845" t="s">
        <v>6768</v>
      </c>
      <c r="C35" s="1835" t="s">
        <v>6809</v>
      </c>
      <c r="D35" s="1835" t="s">
        <v>6509</v>
      </c>
      <c r="E35" s="1835" t="s">
        <v>1634</v>
      </c>
      <c r="F35" s="1835" t="s">
        <v>4015</v>
      </c>
      <c r="G35" s="1846">
        <v>0</v>
      </c>
      <c r="H35" s="1846">
        <v>6</v>
      </c>
      <c r="I35" s="1846">
        <v>-6</v>
      </c>
      <c r="J35" s="1836" t="s">
        <v>6810</v>
      </c>
      <c r="K35" s="1836" t="s">
        <v>6778</v>
      </c>
    </row>
    <row r="36" spans="1:11" ht="30">
      <c r="A36" s="1834">
        <v>23</v>
      </c>
      <c r="B36" s="1845" t="s">
        <v>6768</v>
      </c>
      <c r="C36" s="1835" t="s">
        <v>6811</v>
      </c>
      <c r="D36" s="1835" t="s">
        <v>6510</v>
      </c>
      <c r="E36" s="1835" t="s">
        <v>4062</v>
      </c>
      <c r="F36" s="1835" t="s">
        <v>755</v>
      </c>
      <c r="G36" s="1846">
        <v>0</v>
      </c>
      <c r="H36" s="1846">
        <v>4</v>
      </c>
      <c r="I36" s="1846">
        <v>-4</v>
      </c>
      <c r="J36" s="1836" t="s">
        <v>6812</v>
      </c>
      <c r="K36" s="1836" t="s">
        <v>6778</v>
      </c>
    </row>
    <row r="37" spans="1:11" ht="30">
      <c r="A37" s="1834">
        <v>24</v>
      </c>
      <c r="B37" s="1845" t="s">
        <v>6768</v>
      </c>
      <c r="C37" s="1835" t="s">
        <v>6813</v>
      </c>
      <c r="D37" s="1835" t="s">
        <v>6509</v>
      </c>
      <c r="E37" s="1835" t="s">
        <v>1079</v>
      </c>
      <c r="F37" s="1835" t="s">
        <v>6515</v>
      </c>
      <c r="G37" s="1846">
        <v>0</v>
      </c>
      <c r="H37" s="1846">
        <v>3</v>
      </c>
      <c r="I37" s="1846">
        <v>-3</v>
      </c>
      <c r="J37" s="1836" t="s">
        <v>6814</v>
      </c>
      <c r="K37" s="1836" t="s">
        <v>6778</v>
      </c>
    </row>
    <row r="38" spans="1:11" ht="30">
      <c r="A38" s="1834">
        <v>25</v>
      </c>
      <c r="B38" s="1845" t="s">
        <v>6768</v>
      </c>
      <c r="C38" s="1835" t="s">
        <v>6815</v>
      </c>
      <c r="D38" s="1835" t="s">
        <v>6509</v>
      </c>
      <c r="E38" s="1835" t="s">
        <v>3906</v>
      </c>
      <c r="F38" s="1835" t="s">
        <v>4006</v>
      </c>
      <c r="G38" s="1846">
        <v>0</v>
      </c>
      <c r="H38" s="1846">
        <v>2</v>
      </c>
      <c r="I38" s="1846">
        <v>-2</v>
      </c>
      <c r="J38" s="1836" t="s">
        <v>6816</v>
      </c>
      <c r="K38" s="1836" t="s">
        <v>6778</v>
      </c>
    </row>
    <row r="39" spans="1:11" ht="30">
      <c r="A39" s="1834">
        <v>26</v>
      </c>
      <c r="B39" s="1845" t="s">
        <v>6768</v>
      </c>
      <c r="C39" s="1835" t="s">
        <v>6817</v>
      </c>
      <c r="D39" s="1835" t="s">
        <v>6509</v>
      </c>
      <c r="E39" s="1835" t="s">
        <v>2224</v>
      </c>
      <c r="F39" s="1835" t="s">
        <v>4023</v>
      </c>
      <c r="G39" s="1846">
        <v>0</v>
      </c>
      <c r="H39" s="1846">
        <v>2</v>
      </c>
      <c r="I39" s="1846">
        <v>-2</v>
      </c>
      <c r="J39" s="1836" t="s">
        <v>6816</v>
      </c>
      <c r="K39" s="1836" t="s">
        <v>6778</v>
      </c>
    </row>
    <row r="40" spans="1:11" ht="30">
      <c r="A40" s="1834">
        <v>27</v>
      </c>
      <c r="B40" s="1845" t="s">
        <v>6768</v>
      </c>
      <c r="C40" s="1835" t="s">
        <v>6818</v>
      </c>
      <c r="D40" s="1835" t="s">
        <v>6510</v>
      </c>
      <c r="E40" s="1835" t="s">
        <v>6066</v>
      </c>
      <c r="F40" s="1835" t="s">
        <v>3906</v>
      </c>
      <c r="G40" s="1846">
        <v>0</v>
      </c>
      <c r="H40" s="1846">
        <v>2</v>
      </c>
      <c r="I40" s="1846">
        <v>-2</v>
      </c>
      <c r="J40" s="1836" t="s">
        <v>6816</v>
      </c>
      <c r="K40" s="1836" t="s">
        <v>6778</v>
      </c>
    </row>
    <row r="41" spans="1:11" ht="30">
      <c r="A41" s="1834">
        <v>28</v>
      </c>
      <c r="B41" s="1845" t="s">
        <v>6768</v>
      </c>
      <c r="C41" s="1835" t="s">
        <v>6819</v>
      </c>
      <c r="D41" s="1835" t="s">
        <v>6510</v>
      </c>
      <c r="E41" s="1835" t="s">
        <v>6514</v>
      </c>
      <c r="F41" s="1835" t="s">
        <v>6056</v>
      </c>
      <c r="G41" s="1846">
        <v>0</v>
      </c>
      <c r="H41" s="1846">
        <v>2</v>
      </c>
      <c r="I41" s="1846">
        <v>-2</v>
      </c>
      <c r="J41" s="1836" t="s">
        <v>6816</v>
      </c>
      <c r="K41" s="1836" t="s">
        <v>6778</v>
      </c>
    </row>
    <row r="42" spans="1:11" ht="30">
      <c r="A42" s="1834">
        <v>29</v>
      </c>
      <c r="B42" s="1845" t="s">
        <v>6768</v>
      </c>
      <c r="C42" s="1835" t="s">
        <v>6820</v>
      </c>
      <c r="D42" s="1835" t="s">
        <v>6510</v>
      </c>
      <c r="E42" s="1835" t="s">
        <v>4065</v>
      </c>
      <c r="F42" s="1835" t="s">
        <v>2224</v>
      </c>
      <c r="G42" s="1846">
        <v>0</v>
      </c>
      <c r="H42" s="1846">
        <v>2</v>
      </c>
      <c r="I42" s="1846">
        <v>-2</v>
      </c>
      <c r="J42" s="1836" t="s">
        <v>6816</v>
      </c>
      <c r="K42" s="1836" t="s">
        <v>6778</v>
      </c>
    </row>
    <row r="43" spans="1:11" ht="30">
      <c r="A43" s="1834">
        <v>30</v>
      </c>
      <c r="B43" s="1845" t="s">
        <v>6768</v>
      </c>
      <c r="C43" s="1835" t="s">
        <v>6821</v>
      </c>
      <c r="D43" s="1835" t="s">
        <v>6509</v>
      </c>
      <c r="E43" s="1835" t="s">
        <v>6062</v>
      </c>
      <c r="F43" s="1835" t="s">
        <v>6515</v>
      </c>
      <c r="G43" s="1846">
        <v>0</v>
      </c>
      <c r="H43" s="1846">
        <v>1</v>
      </c>
      <c r="I43" s="1846">
        <v>-1</v>
      </c>
      <c r="J43" s="1836" t="s">
        <v>6822</v>
      </c>
      <c r="K43" s="1836" t="s">
        <v>6778</v>
      </c>
    </row>
    <row r="44" spans="1:11" ht="30">
      <c r="A44" s="1834">
        <v>31</v>
      </c>
      <c r="B44" s="1845" t="s">
        <v>6768</v>
      </c>
      <c r="C44" s="1835" t="s">
        <v>6823</v>
      </c>
      <c r="D44" s="1835" t="s">
        <v>6510</v>
      </c>
      <c r="E44" s="1835" t="s">
        <v>4068</v>
      </c>
      <c r="F44" s="1835" t="s">
        <v>6062</v>
      </c>
      <c r="G44" s="1846">
        <v>0</v>
      </c>
      <c r="H44" s="1846">
        <v>1</v>
      </c>
      <c r="I44" s="1846">
        <v>-1</v>
      </c>
      <c r="J44" s="1836" t="s">
        <v>6822</v>
      </c>
      <c r="K44" s="1836" t="s">
        <v>6778</v>
      </c>
    </row>
    <row r="45" spans="1:11" ht="30">
      <c r="A45" s="1834">
        <v>32</v>
      </c>
      <c r="B45" s="1845" t="s">
        <v>6769</v>
      </c>
      <c r="C45" s="1835" t="s">
        <v>6824</v>
      </c>
      <c r="D45" s="1835" t="s">
        <v>6825</v>
      </c>
      <c r="E45" s="1835" t="s">
        <v>1454</v>
      </c>
      <c r="F45" s="1835" t="s">
        <v>6015</v>
      </c>
      <c r="G45" s="1846">
        <v>0</v>
      </c>
      <c r="H45" s="1846">
        <v>50</v>
      </c>
      <c r="I45" s="1846">
        <v>-50</v>
      </c>
      <c r="J45" s="1836" t="s">
        <v>6826</v>
      </c>
      <c r="K45" s="1836" t="s">
        <v>6827</v>
      </c>
    </row>
    <row r="46" spans="1:11" ht="30">
      <c r="A46" s="1834">
        <v>33</v>
      </c>
      <c r="B46" s="1845" t="s">
        <v>6769</v>
      </c>
      <c r="C46" s="1835" t="s">
        <v>6828</v>
      </c>
      <c r="D46" s="1835" t="s">
        <v>6510</v>
      </c>
      <c r="E46" s="1835" t="s">
        <v>4073</v>
      </c>
      <c r="F46" s="1835" t="s">
        <v>833</v>
      </c>
      <c r="G46" s="1846">
        <v>0</v>
      </c>
      <c r="H46" s="1846">
        <v>36</v>
      </c>
      <c r="I46" s="1846">
        <v>-36</v>
      </c>
      <c r="J46" s="1836" t="s">
        <v>6829</v>
      </c>
      <c r="K46" s="1836" t="s">
        <v>6827</v>
      </c>
    </row>
    <row r="47" spans="1:11" ht="30">
      <c r="A47" s="1834">
        <v>34</v>
      </c>
      <c r="B47" s="1845" t="s">
        <v>6769</v>
      </c>
      <c r="C47" s="1835" t="s">
        <v>6830</v>
      </c>
      <c r="D47" s="1835" t="s">
        <v>6511</v>
      </c>
      <c r="E47" s="1835" t="s">
        <v>4284</v>
      </c>
      <c r="F47" s="1835" t="s">
        <v>4454</v>
      </c>
      <c r="G47" s="1846">
        <v>0</v>
      </c>
      <c r="H47" s="1846">
        <v>34</v>
      </c>
      <c r="I47" s="1846">
        <v>-34</v>
      </c>
      <c r="J47" s="1836" t="s">
        <v>6831</v>
      </c>
      <c r="K47" s="1836" t="s">
        <v>6827</v>
      </c>
    </row>
    <row r="48" spans="1:11" ht="30">
      <c r="A48" s="1834">
        <v>35</v>
      </c>
      <c r="B48" s="1845" t="s">
        <v>6769</v>
      </c>
      <c r="C48" s="1835" t="s">
        <v>6832</v>
      </c>
      <c r="D48" s="1835" t="s">
        <v>6509</v>
      </c>
      <c r="E48" s="1835" t="s">
        <v>3969</v>
      </c>
      <c r="F48" s="1835" t="s">
        <v>6058</v>
      </c>
      <c r="G48" s="1846">
        <v>5</v>
      </c>
      <c r="H48" s="1846">
        <v>38</v>
      </c>
      <c r="I48" s="1846">
        <v>-33</v>
      </c>
      <c r="J48" s="1836" t="s">
        <v>6833</v>
      </c>
      <c r="K48" s="1836" t="s">
        <v>6827</v>
      </c>
    </row>
    <row r="49" spans="1:11" ht="30">
      <c r="A49" s="1834">
        <v>36</v>
      </c>
      <c r="B49" s="1845" t="s">
        <v>6769</v>
      </c>
      <c r="C49" s="1835" t="s">
        <v>6834</v>
      </c>
      <c r="D49" s="1835" t="s">
        <v>6510</v>
      </c>
      <c r="E49" s="1835" t="s">
        <v>4060</v>
      </c>
      <c r="F49" s="1835" t="s">
        <v>3969</v>
      </c>
      <c r="G49" s="1846">
        <v>0</v>
      </c>
      <c r="H49" s="1846">
        <v>33</v>
      </c>
      <c r="I49" s="1846">
        <v>-33</v>
      </c>
      <c r="J49" s="1836" t="s">
        <v>6833</v>
      </c>
      <c r="K49" s="1836" t="s">
        <v>6827</v>
      </c>
    </row>
    <row r="50" spans="1:11" ht="30">
      <c r="A50" s="1834">
        <v>37</v>
      </c>
      <c r="B50" s="1845" t="s">
        <v>6769</v>
      </c>
      <c r="C50" s="1835" t="s">
        <v>6835</v>
      </c>
      <c r="D50" s="1835" t="s">
        <v>6511</v>
      </c>
      <c r="E50" s="1835" t="s">
        <v>4285</v>
      </c>
      <c r="F50" s="1835" t="s">
        <v>2908</v>
      </c>
      <c r="G50" s="1846">
        <v>0</v>
      </c>
      <c r="H50" s="1846">
        <v>33</v>
      </c>
      <c r="I50" s="1846">
        <v>-33</v>
      </c>
      <c r="J50" s="1836" t="s">
        <v>6836</v>
      </c>
      <c r="K50" s="1836" t="s">
        <v>6827</v>
      </c>
    </row>
    <row r="51" spans="1:11" ht="30">
      <c r="A51" s="1834">
        <v>38</v>
      </c>
      <c r="B51" s="1845" t="s">
        <v>6769</v>
      </c>
      <c r="C51" s="1835" t="s">
        <v>6837</v>
      </c>
      <c r="D51" s="1835" t="s">
        <v>6511</v>
      </c>
      <c r="E51" s="1835" t="s">
        <v>4168</v>
      </c>
      <c r="F51" s="1835" t="s">
        <v>4337</v>
      </c>
      <c r="G51" s="1846">
        <v>0</v>
      </c>
      <c r="H51" s="1846">
        <v>30</v>
      </c>
      <c r="I51" s="1846">
        <v>-30</v>
      </c>
      <c r="J51" s="1836" t="s">
        <v>6838</v>
      </c>
      <c r="K51" s="1836" t="s">
        <v>6827</v>
      </c>
    </row>
    <row r="52" spans="1:11" ht="30">
      <c r="A52" s="1834">
        <v>39</v>
      </c>
      <c r="B52" s="1845" t="s">
        <v>6769</v>
      </c>
      <c r="C52" s="1835" t="s">
        <v>6839</v>
      </c>
      <c r="D52" s="1835" t="s">
        <v>6511</v>
      </c>
      <c r="E52" s="1835" t="s">
        <v>4181</v>
      </c>
      <c r="F52" s="1835" t="s">
        <v>4350</v>
      </c>
      <c r="G52" s="1846">
        <v>0</v>
      </c>
      <c r="H52" s="1846">
        <v>30</v>
      </c>
      <c r="I52" s="1846">
        <v>-30</v>
      </c>
      <c r="J52" s="1836" t="s">
        <v>6840</v>
      </c>
      <c r="K52" s="1836" t="s">
        <v>6827</v>
      </c>
    </row>
    <row r="53" spans="1:11" ht="30">
      <c r="A53" s="1834">
        <v>40</v>
      </c>
      <c r="B53" s="1845" t="s">
        <v>6769</v>
      </c>
      <c r="C53" s="1835" t="s">
        <v>6841</v>
      </c>
      <c r="D53" s="1835" t="s">
        <v>6512</v>
      </c>
      <c r="E53" s="1835" t="s">
        <v>4622</v>
      </c>
      <c r="F53" s="1835" t="s">
        <v>4734</v>
      </c>
      <c r="G53" s="1846">
        <v>0</v>
      </c>
      <c r="H53" s="1846">
        <v>29</v>
      </c>
      <c r="I53" s="1846">
        <v>-29</v>
      </c>
      <c r="J53" s="1836" t="s">
        <v>6842</v>
      </c>
      <c r="K53" s="1836" t="s">
        <v>6827</v>
      </c>
    </row>
    <row r="54" spans="1:11" ht="30">
      <c r="A54" s="1834">
        <v>41</v>
      </c>
      <c r="B54" s="1845" t="s">
        <v>6769</v>
      </c>
      <c r="C54" s="1835" t="s">
        <v>6843</v>
      </c>
      <c r="D54" s="1835" t="s">
        <v>6511</v>
      </c>
      <c r="E54" s="1835" t="s">
        <v>4295</v>
      </c>
      <c r="F54" s="1835" t="s">
        <v>4464</v>
      </c>
      <c r="G54" s="1846">
        <v>0</v>
      </c>
      <c r="H54" s="1846">
        <v>25</v>
      </c>
      <c r="I54" s="1846">
        <v>-25</v>
      </c>
      <c r="J54" s="1836" t="s">
        <v>6844</v>
      </c>
      <c r="K54" s="1836" t="s">
        <v>6827</v>
      </c>
    </row>
    <row r="55" spans="1:11" ht="30">
      <c r="A55" s="1834">
        <v>42</v>
      </c>
      <c r="B55" s="1845" t="s">
        <v>6769</v>
      </c>
      <c r="C55" s="1835" t="s">
        <v>6845</v>
      </c>
      <c r="D55" s="1835" t="s">
        <v>6512</v>
      </c>
      <c r="E55" s="1835" t="s">
        <v>4558</v>
      </c>
      <c r="F55" s="1835" t="s">
        <v>4670</v>
      </c>
      <c r="G55" s="1846">
        <v>0</v>
      </c>
      <c r="H55" s="1846">
        <v>18</v>
      </c>
      <c r="I55" s="1846">
        <v>-18</v>
      </c>
      <c r="J55" s="1836" t="s">
        <v>6846</v>
      </c>
      <c r="K55" s="1836" t="s">
        <v>6827</v>
      </c>
    </row>
    <row r="56" spans="1:11" ht="30">
      <c r="A56" s="1834">
        <v>43</v>
      </c>
      <c r="B56" s="1845" t="s">
        <v>6769</v>
      </c>
      <c r="C56" s="1835" t="s">
        <v>6847</v>
      </c>
      <c r="D56" s="1835" t="s">
        <v>6510</v>
      </c>
      <c r="E56" s="1835" t="s">
        <v>4042</v>
      </c>
      <c r="F56" s="1835" t="s">
        <v>3903</v>
      </c>
      <c r="G56" s="1846">
        <v>0</v>
      </c>
      <c r="H56" s="1846">
        <v>17</v>
      </c>
      <c r="I56" s="1846">
        <v>-17</v>
      </c>
      <c r="J56" s="1836" t="s">
        <v>6848</v>
      </c>
      <c r="K56" s="1836" t="s">
        <v>6827</v>
      </c>
    </row>
    <row r="57" spans="1:11" ht="30">
      <c r="A57" s="1834">
        <v>44</v>
      </c>
      <c r="B57" s="1845" t="s">
        <v>6769</v>
      </c>
      <c r="C57" s="1835" t="s">
        <v>6849</v>
      </c>
      <c r="D57" s="1835" t="s">
        <v>6511</v>
      </c>
      <c r="E57" s="1835" t="s">
        <v>4215</v>
      </c>
      <c r="F57" s="1835" t="s">
        <v>4384</v>
      </c>
      <c r="G57" s="1846">
        <v>0</v>
      </c>
      <c r="H57" s="1846">
        <v>15</v>
      </c>
      <c r="I57" s="1846">
        <v>-15</v>
      </c>
      <c r="J57" s="1836" t="s">
        <v>6850</v>
      </c>
      <c r="K57" s="1836" t="s">
        <v>6827</v>
      </c>
    </row>
    <row r="58" spans="1:11" ht="30">
      <c r="A58" s="1834">
        <v>45</v>
      </c>
      <c r="B58" s="1845" t="s">
        <v>6769</v>
      </c>
      <c r="C58" s="1835" t="s">
        <v>6851</v>
      </c>
      <c r="D58" s="1835" t="s">
        <v>6511</v>
      </c>
      <c r="E58" s="1835" t="s">
        <v>4282</v>
      </c>
      <c r="F58" s="1835" t="s">
        <v>4452</v>
      </c>
      <c r="G58" s="1846">
        <v>0</v>
      </c>
      <c r="H58" s="1846">
        <v>15</v>
      </c>
      <c r="I58" s="1846">
        <v>-15</v>
      </c>
      <c r="J58" s="1836" t="s">
        <v>6852</v>
      </c>
      <c r="K58" s="1836" t="s">
        <v>6827</v>
      </c>
    </row>
    <row r="59" spans="1:11" ht="30">
      <c r="A59" s="1834">
        <v>46</v>
      </c>
      <c r="B59" s="1845" t="s">
        <v>6769</v>
      </c>
      <c r="C59" s="1835" t="s">
        <v>6853</v>
      </c>
      <c r="D59" s="1835" t="s">
        <v>6510</v>
      </c>
      <c r="E59" s="1835" t="s">
        <v>4043</v>
      </c>
      <c r="F59" s="1835" t="s">
        <v>3904</v>
      </c>
      <c r="G59" s="1846">
        <v>0</v>
      </c>
      <c r="H59" s="1846">
        <v>13</v>
      </c>
      <c r="I59" s="1846">
        <v>-13</v>
      </c>
      <c r="J59" s="1836" t="s">
        <v>6854</v>
      </c>
      <c r="K59" s="1836" t="s">
        <v>6827</v>
      </c>
    </row>
    <row r="60" spans="1:11" ht="30">
      <c r="A60" s="1834">
        <v>47</v>
      </c>
      <c r="B60" s="1845" t="s">
        <v>6769</v>
      </c>
      <c r="C60" s="1835" t="s">
        <v>6855</v>
      </c>
      <c r="D60" s="1835" t="s">
        <v>6511</v>
      </c>
      <c r="E60" s="1835" t="s">
        <v>4314</v>
      </c>
      <c r="F60" s="1835" t="s">
        <v>4483</v>
      </c>
      <c r="G60" s="1846">
        <v>0</v>
      </c>
      <c r="H60" s="1846">
        <v>13</v>
      </c>
      <c r="I60" s="1846">
        <v>-13</v>
      </c>
      <c r="J60" s="1836" t="s">
        <v>6856</v>
      </c>
      <c r="K60" s="1836" t="s">
        <v>6827</v>
      </c>
    </row>
    <row r="61" spans="1:11" ht="30">
      <c r="A61" s="1834">
        <v>48</v>
      </c>
      <c r="B61" s="1845" t="s">
        <v>6769</v>
      </c>
      <c r="C61" s="1835" t="s">
        <v>6857</v>
      </c>
      <c r="D61" s="1835" t="s">
        <v>6510</v>
      </c>
      <c r="E61" s="1835" t="s">
        <v>6065</v>
      </c>
      <c r="F61" s="1835" t="s">
        <v>3902</v>
      </c>
      <c r="G61" s="1846">
        <v>0</v>
      </c>
      <c r="H61" s="1846">
        <v>10</v>
      </c>
      <c r="I61" s="1846">
        <v>-10</v>
      </c>
      <c r="J61" s="1836" t="s">
        <v>6858</v>
      </c>
      <c r="K61" s="1836" t="s">
        <v>6827</v>
      </c>
    </row>
    <row r="62" spans="1:11" ht="30">
      <c r="A62" s="1834">
        <v>49</v>
      </c>
      <c r="B62" s="1845" t="s">
        <v>6769</v>
      </c>
      <c r="C62" s="1835" t="s">
        <v>6859</v>
      </c>
      <c r="D62" s="1835" t="s">
        <v>6511</v>
      </c>
      <c r="E62" s="1835" t="s">
        <v>4184</v>
      </c>
      <c r="F62" s="1835" t="s">
        <v>4353</v>
      </c>
      <c r="G62" s="1846">
        <v>0</v>
      </c>
      <c r="H62" s="1846">
        <v>10</v>
      </c>
      <c r="I62" s="1846">
        <v>-10</v>
      </c>
      <c r="J62" s="1836" t="s">
        <v>6860</v>
      </c>
      <c r="K62" s="1836" t="s">
        <v>6827</v>
      </c>
    </row>
    <row r="63" spans="1:11" ht="30">
      <c r="A63" s="1834">
        <v>50</v>
      </c>
      <c r="B63" s="1845" t="s">
        <v>6769</v>
      </c>
      <c r="C63" s="1835" t="s">
        <v>6861</v>
      </c>
      <c r="D63" s="1835" t="s">
        <v>6511</v>
      </c>
      <c r="E63" s="1835" t="s">
        <v>4200</v>
      </c>
      <c r="F63" s="1835" t="s">
        <v>4369</v>
      </c>
      <c r="G63" s="1846">
        <v>0</v>
      </c>
      <c r="H63" s="1846">
        <v>10</v>
      </c>
      <c r="I63" s="1846">
        <v>-10</v>
      </c>
      <c r="J63" s="1836" t="s">
        <v>6862</v>
      </c>
      <c r="K63" s="1836" t="s">
        <v>6827</v>
      </c>
    </row>
    <row r="64" spans="1:11" ht="30">
      <c r="A64" s="1834">
        <v>51</v>
      </c>
      <c r="B64" s="1845" t="s">
        <v>6769</v>
      </c>
      <c r="C64" s="1835" t="s">
        <v>6863</v>
      </c>
      <c r="D64" s="1835" t="s">
        <v>6511</v>
      </c>
      <c r="E64" s="1835" t="s">
        <v>4262</v>
      </c>
      <c r="F64" s="1835" t="s">
        <v>4431</v>
      </c>
      <c r="G64" s="1846">
        <v>0</v>
      </c>
      <c r="H64" s="1846">
        <v>10</v>
      </c>
      <c r="I64" s="1846">
        <v>-10</v>
      </c>
      <c r="J64" s="1836" t="s">
        <v>6862</v>
      </c>
      <c r="K64" s="1836" t="s">
        <v>6827</v>
      </c>
    </row>
    <row r="65" spans="1:11" ht="30">
      <c r="A65" s="1834">
        <v>52</v>
      </c>
      <c r="B65" s="1845" t="s">
        <v>6769</v>
      </c>
      <c r="C65" s="1835" t="s">
        <v>6864</v>
      </c>
      <c r="D65" s="1835" t="s">
        <v>6512</v>
      </c>
      <c r="E65" s="1835" t="s">
        <v>4651</v>
      </c>
      <c r="F65" s="1835" t="s">
        <v>4763</v>
      </c>
      <c r="G65" s="1846">
        <v>0</v>
      </c>
      <c r="H65" s="1846">
        <v>9</v>
      </c>
      <c r="I65" s="1846">
        <v>-9</v>
      </c>
      <c r="J65" s="1836" t="s">
        <v>6865</v>
      </c>
      <c r="K65" s="1836" t="s">
        <v>6827</v>
      </c>
    </row>
    <row r="66" spans="1:11" ht="30">
      <c r="A66" s="1834">
        <v>53</v>
      </c>
      <c r="B66" s="1845" t="s">
        <v>6769</v>
      </c>
      <c r="C66" s="1835" t="s">
        <v>6866</v>
      </c>
      <c r="D66" s="1835" t="s">
        <v>6511</v>
      </c>
      <c r="E66" s="1835" t="s">
        <v>4201</v>
      </c>
      <c r="F66" s="1835" t="s">
        <v>4370</v>
      </c>
      <c r="G66" s="1846">
        <v>0</v>
      </c>
      <c r="H66" s="1846">
        <v>8</v>
      </c>
      <c r="I66" s="1846">
        <v>-8</v>
      </c>
      <c r="J66" s="1836" t="s">
        <v>6867</v>
      </c>
      <c r="K66" s="1836" t="s">
        <v>6827</v>
      </c>
    </row>
    <row r="67" spans="1:11" ht="30">
      <c r="A67" s="1834">
        <v>54</v>
      </c>
      <c r="B67" s="1845" t="s">
        <v>6769</v>
      </c>
      <c r="C67" s="1835" t="s">
        <v>6868</v>
      </c>
      <c r="D67" s="1835" t="s">
        <v>6512</v>
      </c>
      <c r="E67" s="1835" t="s">
        <v>4557</v>
      </c>
      <c r="F67" s="1835" t="s">
        <v>4669</v>
      </c>
      <c r="G67" s="1846">
        <v>0</v>
      </c>
      <c r="H67" s="1846">
        <v>8</v>
      </c>
      <c r="I67" s="1846">
        <v>-8</v>
      </c>
      <c r="J67" s="1836" t="s">
        <v>6869</v>
      </c>
      <c r="K67" s="1836" t="s">
        <v>6827</v>
      </c>
    </row>
    <row r="68" spans="1:11" ht="30">
      <c r="A68" s="1834">
        <v>55</v>
      </c>
      <c r="B68" s="1845" t="s">
        <v>6769</v>
      </c>
      <c r="C68" s="1835" t="s">
        <v>6870</v>
      </c>
      <c r="D68" s="1835" t="s">
        <v>6512</v>
      </c>
      <c r="E68" s="1835" t="s">
        <v>4614</v>
      </c>
      <c r="F68" s="1835" t="s">
        <v>4726</v>
      </c>
      <c r="G68" s="1846">
        <v>0</v>
      </c>
      <c r="H68" s="1846">
        <v>8</v>
      </c>
      <c r="I68" s="1846">
        <v>-8</v>
      </c>
      <c r="J68" s="1836" t="s">
        <v>6871</v>
      </c>
      <c r="K68" s="1836" t="s">
        <v>6827</v>
      </c>
    </row>
    <row r="69" spans="1:11" ht="30">
      <c r="A69" s="1834">
        <v>56</v>
      </c>
      <c r="B69" s="1845" t="s">
        <v>6769</v>
      </c>
      <c r="C69" s="1835" t="s">
        <v>6872</v>
      </c>
      <c r="D69" s="1835" t="s">
        <v>6512</v>
      </c>
      <c r="E69" s="1835" t="s">
        <v>4606</v>
      </c>
      <c r="F69" s="1835" t="s">
        <v>4718</v>
      </c>
      <c r="G69" s="1846">
        <v>0</v>
      </c>
      <c r="H69" s="1846">
        <v>7</v>
      </c>
      <c r="I69" s="1846">
        <v>-7</v>
      </c>
      <c r="J69" s="1836" t="s">
        <v>6873</v>
      </c>
      <c r="K69" s="1836" t="s">
        <v>6827</v>
      </c>
    </row>
    <row r="70" spans="1:11" ht="30">
      <c r="A70" s="1834">
        <v>57</v>
      </c>
      <c r="B70" s="1845" t="s">
        <v>6769</v>
      </c>
      <c r="C70" s="1835" t="s">
        <v>6874</v>
      </c>
      <c r="D70" s="1835" t="s">
        <v>6512</v>
      </c>
      <c r="E70" s="1835" t="s">
        <v>4621</v>
      </c>
      <c r="F70" s="1835" t="s">
        <v>4733</v>
      </c>
      <c r="G70" s="1846">
        <v>0</v>
      </c>
      <c r="H70" s="1846">
        <v>7</v>
      </c>
      <c r="I70" s="1846">
        <v>-7</v>
      </c>
      <c r="J70" s="1836" t="s">
        <v>6873</v>
      </c>
      <c r="K70" s="1836" t="s">
        <v>6827</v>
      </c>
    </row>
    <row r="71" spans="1:11" ht="30">
      <c r="A71" s="1834">
        <v>58</v>
      </c>
      <c r="B71" s="1845" t="s">
        <v>6769</v>
      </c>
      <c r="C71" s="1835" t="s">
        <v>6875</v>
      </c>
      <c r="D71" s="1835" t="s">
        <v>6512</v>
      </c>
      <c r="E71" s="1835" t="s">
        <v>4642</v>
      </c>
      <c r="F71" s="1835" t="s">
        <v>4754</v>
      </c>
      <c r="G71" s="1846">
        <v>0</v>
      </c>
      <c r="H71" s="1846">
        <v>7</v>
      </c>
      <c r="I71" s="1846">
        <v>-7</v>
      </c>
      <c r="J71" s="1836" t="s">
        <v>6873</v>
      </c>
      <c r="K71" s="1836" t="s">
        <v>6827</v>
      </c>
    </row>
    <row r="72" spans="1:11" ht="30">
      <c r="A72" s="1834">
        <v>59</v>
      </c>
      <c r="B72" s="1845" t="s">
        <v>6769</v>
      </c>
      <c r="C72" s="1835" t="s">
        <v>6876</v>
      </c>
      <c r="D72" s="1835" t="s">
        <v>6511</v>
      </c>
      <c r="E72" s="1835" t="s">
        <v>4157</v>
      </c>
      <c r="F72" s="1835" t="s">
        <v>4326</v>
      </c>
      <c r="G72" s="1846">
        <v>0</v>
      </c>
      <c r="H72" s="1846">
        <v>6</v>
      </c>
      <c r="I72" s="1846">
        <v>-6</v>
      </c>
      <c r="J72" s="1836" t="s">
        <v>6877</v>
      </c>
      <c r="K72" s="1836" t="s">
        <v>6827</v>
      </c>
    </row>
    <row r="73" spans="1:11" ht="30">
      <c r="A73" s="1834">
        <v>60</v>
      </c>
      <c r="B73" s="1845" t="s">
        <v>6769</v>
      </c>
      <c r="C73" s="1835" t="s">
        <v>6878</v>
      </c>
      <c r="D73" s="1835" t="s">
        <v>6512</v>
      </c>
      <c r="E73" s="1835" t="s">
        <v>4652</v>
      </c>
      <c r="F73" s="1835" t="s">
        <v>4764</v>
      </c>
      <c r="G73" s="1846">
        <v>0</v>
      </c>
      <c r="H73" s="1846">
        <v>6</v>
      </c>
      <c r="I73" s="1846">
        <v>-6</v>
      </c>
      <c r="J73" s="1836" t="s">
        <v>6879</v>
      </c>
      <c r="K73" s="1836" t="s">
        <v>6827</v>
      </c>
    </row>
    <row r="74" spans="1:11" ht="30">
      <c r="A74" s="1834">
        <v>61</v>
      </c>
      <c r="B74" s="1845" t="s">
        <v>6769</v>
      </c>
      <c r="C74" s="1835" t="s">
        <v>6880</v>
      </c>
      <c r="D74" s="1835" t="s">
        <v>731</v>
      </c>
      <c r="E74" s="1835" t="s">
        <v>2114</v>
      </c>
      <c r="F74" s="1835" t="s">
        <v>6515</v>
      </c>
      <c r="G74" s="1846">
        <v>1</v>
      </c>
      <c r="H74" s="1846">
        <v>6</v>
      </c>
      <c r="I74" s="1846">
        <v>-5</v>
      </c>
      <c r="J74" s="1836" t="s">
        <v>6881</v>
      </c>
      <c r="K74" s="1836" t="s">
        <v>6827</v>
      </c>
    </row>
    <row r="75" spans="1:11" ht="30">
      <c r="A75" s="1834">
        <v>62</v>
      </c>
      <c r="B75" s="1845" t="s">
        <v>6769</v>
      </c>
      <c r="C75" s="1835" t="s">
        <v>6882</v>
      </c>
      <c r="D75" s="1835" t="s">
        <v>6511</v>
      </c>
      <c r="E75" s="1835" t="s">
        <v>4153</v>
      </c>
      <c r="F75" s="1835" t="s">
        <v>4322</v>
      </c>
      <c r="G75" s="1846">
        <v>0</v>
      </c>
      <c r="H75" s="1846">
        <v>5</v>
      </c>
      <c r="I75" s="1846">
        <v>-5</v>
      </c>
      <c r="J75" s="1836" t="s">
        <v>6883</v>
      </c>
      <c r="K75" s="1836" t="s">
        <v>6827</v>
      </c>
    </row>
    <row r="76" spans="1:11" ht="30">
      <c r="A76" s="1834">
        <v>63</v>
      </c>
      <c r="B76" s="1845" t="s">
        <v>6769</v>
      </c>
      <c r="C76" s="1835" t="s">
        <v>6884</v>
      </c>
      <c r="D76" s="1835" t="s">
        <v>6511</v>
      </c>
      <c r="E76" s="1835" t="s">
        <v>4159</v>
      </c>
      <c r="F76" s="1835" t="s">
        <v>4328</v>
      </c>
      <c r="G76" s="1846">
        <v>0</v>
      </c>
      <c r="H76" s="1846">
        <v>5</v>
      </c>
      <c r="I76" s="1846">
        <v>-5</v>
      </c>
      <c r="J76" s="1836" t="s">
        <v>6883</v>
      </c>
      <c r="K76" s="1836" t="s">
        <v>6827</v>
      </c>
    </row>
    <row r="77" spans="1:11" ht="30">
      <c r="A77" s="1834">
        <v>64</v>
      </c>
      <c r="B77" s="1845" t="s">
        <v>6769</v>
      </c>
      <c r="C77" s="1835" t="s">
        <v>6885</v>
      </c>
      <c r="D77" s="1835" t="s">
        <v>6511</v>
      </c>
      <c r="E77" s="1835" t="s">
        <v>4161</v>
      </c>
      <c r="F77" s="1835" t="s">
        <v>4330</v>
      </c>
      <c r="G77" s="1846">
        <v>0</v>
      </c>
      <c r="H77" s="1846">
        <v>5</v>
      </c>
      <c r="I77" s="1846">
        <v>-5</v>
      </c>
      <c r="J77" s="1836" t="s">
        <v>6883</v>
      </c>
      <c r="K77" s="1836" t="s">
        <v>6827</v>
      </c>
    </row>
    <row r="78" spans="1:11" ht="30">
      <c r="A78" s="1834">
        <v>65</v>
      </c>
      <c r="B78" s="1845" t="s">
        <v>6769</v>
      </c>
      <c r="C78" s="1835" t="s">
        <v>6886</v>
      </c>
      <c r="D78" s="1835" t="s">
        <v>6511</v>
      </c>
      <c r="E78" s="1835" t="s">
        <v>4185</v>
      </c>
      <c r="F78" s="1835" t="s">
        <v>4354</v>
      </c>
      <c r="G78" s="1846">
        <v>0</v>
      </c>
      <c r="H78" s="1846">
        <v>5</v>
      </c>
      <c r="I78" s="1846">
        <v>-5</v>
      </c>
      <c r="J78" s="1836" t="s">
        <v>6883</v>
      </c>
      <c r="K78" s="1836" t="s">
        <v>6827</v>
      </c>
    </row>
    <row r="79" spans="1:11" ht="30">
      <c r="A79" s="1834">
        <v>66</v>
      </c>
      <c r="B79" s="1845" t="s">
        <v>6769</v>
      </c>
      <c r="C79" s="1835" t="s">
        <v>6887</v>
      </c>
      <c r="D79" s="1835" t="s">
        <v>6511</v>
      </c>
      <c r="E79" s="1835" t="s">
        <v>4214</v>
      </c>
      <c r="F79" s="1835" t="s">
        <v>4383</v>
      </c>
      <c r="G79" s="1846">
        <v>0</v>
      </c>
      <c r="H79" s="1846">
        <v>5</v>
      </c>
      <c r="I79" s="1846">
        <v>-5</v>
      </c>
      <c r="J79" s="1836" t="s">
        <v>6883</v>
      </c>
      <c r="K79" s="1836" t="s">
        <v>6827</v>
      </c>
    </row>
    <row r="80" spans="1:11" ht="30">
      <c r="A80" s="1834">
        <v>67</v>
      </c>
      <c r="B80" s="1845" t="s">
        <v>6769</v>
      </c>
      <c r="C80" s="1835" t="s">
        <v>6888</v>
      </c>
      <c r="D80" s="1835" t="s">
        <v>6511</v>
      </c>
      <c r="E80" s="1835" t="s">
        <v>4217</v>
      </c>
      <c r="F80" s="1835" t="s">
        <v>4386</v>
      </c>
      <c r="G80" s="1846">
        <v>0</v>
      </c>
      <c r="H80" s="1846">
        <v>5</v>
      </c>
      <c r="I80" s="1846">
        <v>-5</v>
      </c>
      <c r="J80" s="1836" t="s">
        <v>6889</v>
      </c>
      <c r="K80" s="1836" t="s">
        <v>6827</v>
      </c>
    </row>
    <row r="81" spans="1:11" ht="30">
      <c r="A81" s="1834">
        <v>68</v>
      </c>
      <c r="B81" s="1845" t="s">
        <v>6769</v>
      </c>
      <c r="C81" s="1835" t="s">
        <v>6890</v>
      </c>
      <c r="D81" s="1835" t="s">
        <v>6511</v>
      </c>
      <c r="E81" s="1835" t="s">
        <v>4275</v>
      </c>
      <c r="F81" s="1835" t="s">
        <v>4443</v>
      </c>
      <c r="G81" s="1846">
        <v>0</v>
      </c>
      <c r="H81" s="1846">
        <v>5</v>
      </c>
      <c r="I81" s="1846">
        <v>-5</v>
      </c>
      <c r="J81" s="1836" t="s">
        <v>6883</v>
      </c>
      <c r="K81" s="1836" t="s">
        <v>6827</v>
      </c>
    </row>
    <row r="82" spans="1:11" ht="30">
      <c r="A82" s="1834">
        <v>69</v>
      </c>
      <c r="B82" s="1845" t="s">
        <v>6769</v>
      </c>
      <c r="C82" s="1835" t="s">
        <v>6891</v>
      </c>
      <c r="D82" s="1835" t="s">
        <v>6511</v>
      </c>
      <c r="E82" s="1835" t="s">
        <v>4293</v>
      </c>
      <c r="F82" s="1835" t="s">
        <v>4462</v>
      </c>
      <c r="G82" s="1846">
        <v>0</v>
      </c>
      <c r="H82" s="1846">
        <v>5</v>
      </c>
      <c r="I82" s="1846">
        <v>-5</v>
      </c>
      <c r="J82" s="1836" t="s">
        <v>6892</v>
      </c>
      <c r="K82" s="1836" t="s">
        <v>6827</v>
      </c>
    </row>
    <row r="83" spans="1:11" ht="30">
      <c r="A83" s="1834">
        <v>70</v>
      </c>
      <c r="B83" s="1845" t="s">
        <v>6769</v>
      </c>
      <c r="C83" s="1835" t="s">
        <v>6893</v>
      </c>
      <c r="D83" s="1835" t="s">
        <v>6512</v>
      </c>
      <c r="E83" s="1835" t="s">
        <v>4560</v>
      </c>
      <c r="F83" s="1835" t="s">
        <v>4672</v>
      </c>
      <c r="G83" s="1846">
        <v>0</v>
      </c>
      <c r="H83" s="1846">
        <v>5</v>
      </c>
      <c r="I83" s="1846">
        <v>-5</v>
      </c>
      <c r="J83" s="1836" t="s">
        <v>6883</v>
      </c>
      <c r="K83" s="1836" t="s">
        <v>6827</v>
      </c>
    </row>
    <row r="84" spans="1:11" ht="30">
      <c r="A84" s="1834">
        <v>71</v>
      </c>
      <c r="B84" s="1845" t="s">
        <v>6769</v>
      </c>
      <c r="C84" s="1835" t="s">
        <v>6894</v>
      </c>
      <c r="D84" s="1835" t="s">
        <v>6511</v>
      </c>
      <c r="E84" s="1835" t="s">
        <v>4233</v>
      </c>
      <c r="F84" s="1835" t="s">
        <v>4402</v>
      </c>
      <c r="G84" s="1846">
        <v>0</v>
      </c>
      <c r="H84" s="1846">
        <v>3</v>
      </c>
      <c r="I84" s="1846">
        <v>-3</v>
      </c>
      <c r="J84" s="1836" t="s">
        <v>6895</v>
      </c>
      <c r="K84" s="1836" t="s">
        <v>6827</v>
      </c>
    </row>
    <row r="85" spans="1:11" ht="30">
      <c r="A85" s="1834">
        <v>72</v>
      </c>
      <c r="B85" s="1845" t="s">
        <v>6769</v>
      </c>
      <c r="C85" s="1835" t="s">
        <v>6896</v>
      </c>
      <c r="D85" s="1835" t="s">
        <v>6511</v>
      </c>
      <c r="E85" s="1835" t="s">
        <v>4261</v>
      </c>
      <c r="F85" s="1835" t="s">
        <v>4430</v>
      </c>
      <c r="G85" s="1846">
        <v>0</v>
      </c>
      <c r="H85" s="1846">
        <v>3</v>
      </c>
      <c r="I85" s="1846">
        <v>-3</v>
      </c>
      <c r="J85" s="1836" t="s">
        <v>6895</v>
      </c>
      <c r="K85" s="1836" t="s">
        <v>6827</v>
      </c>
    </row>
    <row r="86" spans="1:11" ht="30">
      <c r="A86" s="1834">
        <v>73</v>
      </c>
      <c r="B86" s="1845" t="s">
        <v>6769</v>
      </c>
      <c r="C86" s="1835" t="s">
        <v>6897</v>
      </c>
      <c r="D86" s="1835" t="s">
        <v>6512</v>
      </c>
      <c r="E86" s="1835" t="s">
        <v>4605</v>
      </c>
      <c r="F86" s="1835" t="s">
        <v>4717</v>
      </c>
      <c r="G86" s="1846">
        <v>0</v>
      </c>
      <c r="H86" s="1846">
        <v>3</v>
      </c>
      <c r="I86" s="1846">
        <v>-3</v>
      </c>
      <c r="J86" s="1836" t="s">
        <v>6898</v>
      </c>
      <c r="K86" s="1836" t="s">
        <v>6827</v>
      </c>
    </row>
    <row r="87" spans="1:11" ht="30">
      <c r="A87" s="1834">
        <v>74</v>
      </c>
      <c r="B87" s="1845" t="s">
        <v>6769</v>
      </c>
      <c r="C87" s="1835" t="s">
        <v>6899</v>
      </c>
      <c r="D87" s="1835" t="s">
        <v>6512</v>
      </c>
      <c r="E87" s="1835" t="s">
        <v>4552</v>
      </c>
      <c r="F87" s="1835" t="s">
        <v>4664</v>
      </c>
      <c r="G87" s="1846">
        <v>0</v>
      </c>
      <c r="H87" s="1846">
        <v>2</v>
      </c>
      <c r="I87" s="1846">
        <v>-2</v>
      </c>
      <c r="J87" s="1836" t="s">
        <v>6900</v>
      </c>
      <c r="K87" s="1836" t="s">
        <v>6827</v>
      </c>
    </row>
    <row r="88" spans="1:11" ht="30">
      <c r="A88" s="1834">
        <v>75</v>
      </c>
      <c r="B88" s="1845" t="s">
        <v>6769</v>
      </c>
      <c r="C88" s="1835" t="s">
        <v>6901</v>
      </c>
      <c r="D88" s="1835" t="s">
        <v>6512</v>
      </c>
      <c r="E88" s="1835" t="s">
        <v>4638</v>
      </c>
      <c r="F88" s="1835" t="s">
        <v>4750</v>
      </c>
      <c r="G88" s="1846">
        <v>0</v>
      </c>
      <c r="H88" s="1846">
        <v>2</v>
      </c>
      <c r="I88" s="1846">
        <v>-2</v>
      </c>
      <c r="J88" s="1836" t="s">
        <v>6900</v>
      </c>
      <c r="K88" s="1836" t="s">
        <v>6827</v>
      </c>
    </row>
    <row r="89" spans="1:11" ht="45">
      <c r="A89" s="1834">
        <v>76</v>
      </c>
      <c r="B89" s="1847" t="s">
        <v>6770</v>
      </c>
      <c r="C89" s="1835" t="s">
        <v>6902</v>
      </c>
      <c r="D89" s="1835" t="s">
        <v>6509</v>
      </c>
      <c r="E89" s="1835" t="s">
        <v>1694</v>
      </c>
      <c r="F89" s="1835" t="s">
        <v>6515</v>
      </c>
      <c r="G89" s="1846">
        <v>0</v>
      </c>
      <c r="H89" s="1846">
        <v>329</v>
      </c>
      <c r="I89" s="1846">
        <v>-329</v>
      </c>
      <c r="J89" s="1836" t="s">
        <v>6903</v>
      </c>
      <c r="K89" s="1836" t="s">
        <v>6904</v>
      </c>
    </row>
    <row r="90" spans="1:11" ht="45">
      <c r="A90" s="1834">
        <v>77</v>
      </c>
      <c r="B90" s="1847" t="s">
        <v>6770</v>
      </c>
      <c r="C90" s="1835" t="s">
        <v>6905</v>
      </c>
      <c r="D90" s="1835" t="s">
        <v>6510</v>
      </c>
      <c r="E90" s="1835" t="s">
        <v>4136</v>
      </c>
      <c r="F90" s="1835" t="s">
        <v>3986</v>
      </c>
      <c r="G90" s="1846">
        <v>0</v>
      </c>
      <c r="H90" s="1846">
        <v>282</v>
      </c>
      <c r="I90" s="1846">
        <v>-282</v>
      </c>
      <c r="J90" s="1836" t="s">
        <v>6906</v>
      </c>
      <c r="K90" s="1836" t="s">
        <v>6904</v>
      </c>
    </row>
    <row r="91" spans="1:11" ht="60">
      <c r="A91" s="1834">
        <v>78</v>
      </c>
      <c r="B91" s="1847" t="s">
        <v>6770</v>
      </c>
      <c r="C91" s="1835" t="s">
        <v>6907</v>
      </c>
      <c r="D91" s="1835" t="s">
        <v>6510</v>
      </c>
      <c r="E91" s="1835" t="s">
        <v>4071</v>
      </c>
      <c r="F91" s="1835" t="s">
        <v>3950</v>
      </c>
      <c r="G91" s="1846">
        <v>0</v>
      </c>
      <c r="H91" s="1846">
        <v>258</v>
      </c>
      <c r="I91" s="1846">
        <v>-258</v>
      </c>
      <c r="J91" s="1836" t="s">
        <v>6908</v>
      </c>
      <c r="K91" s="1836" t="s">
        <v>6904</v>
      </c>
    </row>
    <row r="92" spans="1:11" ht="60">
      <c r="A92" s="1834">
        <v>79</v>
      </c>
      <c r="B92" s="1847" t="s">
        <v>6770</v>
      </c>
      <c r="C92" s="1835" t="s">
        <v>6909</v>
      </c>
      <c r="D92" s="1835" t="s">
        <v>6509</v>
      </c>
      <c r="E92" s="1835" t="s">
        <v>970</v>
      </c>
      <c r="F92" s="1835" t="s">
        <v>4020</v>
      </c>
      <c r="G92" s="1846">
        <v>65</v>
      </c>
      <c r="H92" s="1846">
        <v>305</v>
      </c>
      <c r="I92" s="1846">
        <v>-240</v>
      </c>
      <c r="J92" s="1836" t="s">
        <v>6910</v>
      </c>
      <c r="K92" s="1836" t="s">
        <v>6904</v>
      </c>
    </row>
    <row r="93" spans="1:11" ht="45">
      <c r="A93" s="1834">
        <v>80</v>
      </c>
      <c r="B93" s="1847" t="s">
        <v>6770</v>
      </c>
      <c r="C93" s="1835" t="s">
        <v>6911</v>
      </c>
      <c r="D93" s="1835" t="s">
        <v>6510</v>
      </c>
      <c r="E93" s="1835" t="s">
        <v>4057</v>
      </c>
      <c r="F93" s="1835" t="s">
        <v>970</v>
      </c>
      <c r="G93" s="1846">
        <v>0</v>
      </c>
      <c r="H93" s="1846">
        <v>220</v>
      </c>
      <c r="I93" s="1846">
        <v>-220</v>
      </c>
      <c r="J93" s="1836" t="s">
        <v>6912</v>
      </c>
      <c r="K93" s="1836" t="s">
        <v>6904</v>
      </c>
    </row>
    <row r="94" spans="1:11" ht="45">
      <c r="A94" s="1834">
        <v>81</v>
      </c>
      <c r="B94" s="1847" t="s">
        <v>6770</v>
      </c>
      <c r="C94" s="1835" t="s">
        <v>6913</v>
      </c>
      <c r="D94" s="1835" t="s">
        <v>6453</v>
      </c>
      <c r="E94" s="1835" t="s">
        <v>3557</v>
      </c>
      <c r="F94" s="1835" t="s">
        <v>6515</v>
      </c>
      <c r="G94" s="1846">
        <v>0</v>
      </c>
      <c r="H94" s="1846">
        <v>170</v>
      </c>
      <c r="I94" s="1846">
        <v>-170</v>
      </c>
      <c r="J94" s="1836" t="s">
        <v>6914</v>
      </c>
      <c r="K94" s="1836" t="s">
        <v>6904</v>
      </c>
    </row>
    <row r="95" spans="1:11" ht="60">
      <c r="A95" s="1834">
        <v>82</v>
      </c>
      <c r="B95" s="1847" t="s">
        <v>6770</v>
      </c>
      <c r="C95" s="1835" t="s">
        <v>6915</v>
      </c>
      <c r="D95" s="1835" t="s">
        <v>6509</v>
      </c>
      <c r="E95" s="1835" t="s">
        <v>6059</v>
      </c>
      <c r="F95" s="1835" t="s">
        <v>6060</v>
      </c>
      <c r="G95" s="1846">
        <v>155</v>
      </c>
      <c r="H95" s="1846">
        <v>316</v>
      </c>
      <c r="I95" s="1846">
        <v>-161</v>
      </c>
      <c r="J95" s="1836" t="s">
        <v>6916</v>
      </c>
      <c r="K95" s="1836" t="s">
        <v>6904</v>
      </c>
    </row>
    <row r="96" spans="1:11" ht="60">
      <c r="A96" s="1834">
        <v>83</v>
      </c>
      <c r="B96" s="1847" t="s">
        <v>6770</v>
      </c>
      <c r="C96" s="1835" t="s">
        <v>6917</v>
      </c>
      <c r="D96" s="1835" t="s">
        <v>6509</v>
      </c>
      <c r="E96" s="1835" t="s">
        <v>515</v>
      </c>
      <c r="F96" s="1835" t="s">
        <v>4031</v>
      </c>
      <c r="G96" s="1846">
        <v>185</v>
      </c>
      <c r="H96" s="1846">
        <v>330</v>
      </c>
      <c r="I96" s="1846">
        <v>-145</v>
      </c>
      <c r="J96" s="1836" t="s">
        <v>6918</v>
      </c>
      <c r="K96" s="1836" t="s">
        <v>6904</v>
      </c>
    </row>
    <row r="97" spans="1:11" ht="60">
      <c r="A97" s="1834">
        <v>84</v>
      </c>
      <c r="B97" s="1847" t="s">
        <v>6770</v>
      </c>
      <c r="C97" s="1835" t="s">
        <v>6919</v>
      </c>
      <c r="D97" s="1835" t="s">
        <v>6510</v>
      </c>
      <c r="E97" s="1835" t="s">
        <v>4069</v>
      </c>
      <c r="F97" s="1835" t="s">
        <v>1643</v>
      </c>
      <c r="G97" s="1846">
        <v>0</v>
      </c>
      <c r="H97" s="1846">
        <v>141</v>
      </c>
      <c r="I97" s="1846">
        <v>-141</v>
      </c>
      <c r="J97" s="1836" t="s">
        <v>6920</v>
      </c>
      <c r="K97" s="1836" t="s">
        <v>6904</v>
      </c>
    </row>
    <row r="98" spans="1:11" ht="45">
      <c r="A98" s="1834">
        <v>85</v>
      </c>
      <c r="B98" s="1847" t="s">
        <v>6770</v>
      </c>
      <c r="C98" s="1835" t="s">
        <v>6921</v>
      </c>
      <c r="D98" s="1835" t="s">
        <v>2173</v>
      </c>
      <c r="E98" s="1835" t="s">
        <v>5989</v>
      </c>
      <c r="F98" s="1835" t="s">
        <v>6515</v>
      </c>
      <c r="G98" s="1846">
        <v>0</v>
      </c>
      <c r="H98" s="1846">
        <v>115</v>
      </c>
      <c r="I98" s="1846">
        <v>-115</v>
      </c>
      <c r="J98" s="1836" t="s">
        <v>6922</v>
      </c>
      <c r="K98" s="1836" t="s">
        <v>6904</v>
      </c>
    </row>
    <row r="99" spans="1:11" ht="45">
      <c r="A99" s="1834">
        <v>86</v>
      </c>
      <c r="B99" s="1847" t="s">
        <v>6770</v>
      </c>
      <c r="C99" s="1835" t="s">
        <v>6923</v>
      </c>
      <c r="D99" s="1835" t="s">
        <v>6510</v>
      </c>
      <c r="E99" s="1835" t="s">
        <v>4040</v>
      </c>
      <c r="F99" s="1835" t="s">
        <v>798</v>
      </c>
      <c r="G99" s="1846">
        <v>1</v>
      </c>
      <c r="H99" s="1846">
        <v>108</v>
      </c>
      <c r="I99" s="1846">
        <v>-107</v>
      </c>
      <c r="J99" s="1836" t="s">
        <v>6924</v>
      </c>
      <c r="K99" s="1836" t="s">
        <v>6904</v>
      </c>
    </row>
    <row r="100" spans="1:11" ht="30">
      <c r="A100" s="1834">
        <v>87</v>
      </c>
      <c r="B100" s="1847" t="s">
        <v>6770</v>
      </c>
      <c r="C100" s="1835" t="s">
        <v>6925</v>
      </c>
      <c r="D100" s="1835" t="s">
        <v>6509</v>
      </c>
      <c r="E100" s="1835" t="s">
        <v>867</v>
      </c>
      <c r="F100" s="1835" t="s">
        <v>4024</v>
      </c>
      <c r="G100" s="1846">
        <v>0</v>
      </c>
      <c r="H100" s="1846">
        <v>86</v>
      </c>
      <c r="I100" s="1846">
        <v>-86</v>
      </c>
      <c r="J100" s="1836" t="s">
        <v>6926</v>
      </c>
      <c r="K100" s="1836" t="s">
        <v>6904</v>
      </c>
    </row>
    <row r="101" spans="1:11" ht="30">
      <c r="A101" s="1834">
        <v>88</v>
      </c>
      <c r="B101" s="1847" t="s">
        <v>6770</v>
      </c>
      <c r="C101" s="1835" t="s">
        <v>6927</v>
      </c>
      <c r="D101" s="1835" t="s">
        <v>6510</v>
      </c>
      <c r="E101" s="1835" t="s">
        <v>4061</v>
      </c>
      <c r="F101" s="1835" t="s">
        <v>1694</v>
      </c>
      <c r="G101" s="1846">
        <v>0</v>
      </c>
      <c r="H101" s="1846">
        <v>77</v>
      </c>
      <c r="I101" s="1846">
        <v>-77</v>
      </c>
      <c r="J101" s="1836" t="s">
        <v>6928</v>
      </c>
      <c r="K101" s="1836" t="s">
        <v>6904</v>
      </c>
    </row>
    <row r="102" spans="1:11" ht="30">
      <c r="A102" s="1834">
        <v>89</v>
      </c>
      <c r="B102" s="1847" t="s">
        <v>6770</v>
      </c>
      <c r="C102" s="1835" t="s">
        <v>6929</v>
      </c>
      <c r="D102" s="1835" t="s">
        <v>6510</v>
      </c>
      <c r="E102" s="1835" t="s">
        <v>4053</v>
      </c>
      <c r="F102" s="1835" t="s">
        <v>6055</v>
      </c>
      <c r="G102" s="1846">
        <v>0</v>
      </c>
      <c r="H102" s="1846">
        <v>71</v>
      </c>
      <c r="I102" s="1846">
        <v>-71</v>
      </c>
      <c r="J102" s="1836" t="s">
        <v>6930</v>
      </c>
      <c r="K102" s="1836" t="s">
        <v>6904</v>
      </c>
    </row>
    <row r="103" spans="1:11" ht="45">
      <c r="A103" s="1834">
        <v>90</v>
      </c>
      <c r="B103" s="1847" t="s">
        <v>6770</v>
      </c>
      <c r="C103" s="1835" t="s">
        <v>6931</v>
      </c>
      <c r="D103" s="1835" t="s">
        <v>6509</v>
      </c>
      <c r="E103" s="1835" t="s">
        <v>6054</v>
      </c>
      <c r="F103" s="1835" t="s">
        <v>4014</v>
      </c>
      <c r="G103" s="1846">
        <v>30</v>
      </c>
      <c r="H103" s="1846">
        <v>100</v>
      </c>
      <c r="I103" s="1846">
        <v>-70</v>
      </c>
      <c r="J103" s="1836" t="s">
        <v>6932</v>
      </c>
      <c r="K103" s="1836" t="s">
        <v>6904</v>
      </c>
    </row>
    <row r="104" spans="1:11" ht="60">
      <c r="A104" s="1834">
        <v>91</v>
      </c>
      <c r="B104" s="1847" t="s">
        <v>6770</v>
      </c>
      <c r="C104" s="1835" t="s">
        <v>6933</v>
      </c>
      <c r="D104" s="1835" t="s">
        <v>6510</v>
      </c>
      <c r="E104" s="1835" t="s">
        <v>6514</v>
      </c>
      <c r="F104" s="1835" t="s">
        <v>6054</v>
      </c>
      <c r="G104" s="1846">
        <v>0</v>
      </c>
      <c r="H104" s="1846">
        <v>70</v>
      </c>
      <c r="I104" s="1846">
        <v>-70</v>
      </c>
      <c r="J104" s="1836" t="s">
        <v>6934</v>
      </c>
      <c r="K104" s="1836" t="s">
        <v>6904</v>
      </c>
    </row>
    <row r="105" spans="1:11" ht="30">
      <c r="A105" s="1834">
        <v>92</v>
      </c>
      <c r="B105" s="1847" t="s">
        <v>6770</v>
      </c>
      <c r="C105" s="1835" t="s">
        <v>6935</v>
      </c>
      <c r="D105" s="1835" t="s">
        <v>6510</v>
      </c>
      <c r="E105" s="1835" t="s">
        <v>1700</v>
      </c>
      <c r="F105" s="1835" t="s">
        <v>867</v>
      </c>
      <c r="G105" s="1846">
        <v>0</v>
      </c>
      <c r="H105" s="1846">
        <v>67</v>
      </c>
      <c r="I105" s="1846">
        <v>-67</v>
      </c>
      <c r="J105" s="1836" t="s">
        <v>6936</v>
      </c>
      <c r="K105" s="1836" t="s">
        <v>6904</v>
      </c>
    </row>
    <row r="106" spans="1:11" ht="30">
      <c r="A106" s="1834">
        <v>93</v>
      </c>
      <c r="B106" s="1847" t="s">
        <v>6770</v>
      </c>
      <c r="C106" s="1835" t="s">
        <v>6937</v>
      </c>
      <c r="D106" s="1835" t="s">
        <v>6509</v>
      </c>
      <c r="E106" s="1835" t="s">
        <v>649</v>
      </c>
      <c r="F106" s="1835" t="s">
        <v>4021</v>
      </c>
      <c r="G106" s="1846">
        <v>0</v>
      </c>
      <c r="H106" s="1846">
        <v>64</v>
      </c>
      <c r="I106" s="1846">
        <v>-64</v>
      </c>
      <c r="J106" s="1836" t="s">
        <v>6938</v>
      </c>
      <c r="K106" s="1836" t="s">
        <v>6904</v>
      </c>
    </row>
    <row r="107" spans="1:11" ht="30">
      <c r="A107" s="1834">
        <v>94</v>
      </c>
      <c r="B107" s="1847" t="s">
        <v>6770</v>
      </c>
      <c r="C107" s="1835" t="s">
        <v>6939</v>
      </c>
      <c r="D107" s="1835" t="s">
        <v>6510</v>
      </c>
      <c r="E107" s="1835" t="s">
        <v>4054</v>
      </c>
      <c r="F107" s="1835" t="s">
        <v>6057</v>
      </c>
      <c r="G107" s="1846">
        <v>0</v>
      </c>
      <c r="H107" s="1846">
        <v>58</v>
      </c>
      <c r="I107" s="1846">
        <v>-58</v>
      </c>
      <c r="J107" s="1836" t="s">
        <v>6940</v>
      </c>
      <c r="K107" s="1836" t="s">
        <v>6904</v>
      </c>
    </row>
    <row r="108" spans="1:11" ht="30">
      <c r="A108" s="1834">
        <v>95</v>
      </c>
      <c r="B108" s="1847" t="s">
        <v>6770</v>
      </c>
      <c r="C108" s="1835" t="s">
        <v>6941</v>
      </c>
      <c r="D108" s="1835" t="s">
        <v>6510</v>
      </c>
      <c r="E108" s="1835" t="s">
        <v>4067</v>
      </c>
      <c r="F108" s="1835" t="s">
        <v>6069</v>
      </c>
      <c r="G108" s="1846">
        <v>0</v>
      </c>
      <c r="H108" s="1846">
        <v>58</v>
      </c>
      <c r="I108" s="1846">
        <v>-58</v>
      </c>
      <c r="J108" s="1836" t="s">
        <v>6942</v>
      </c>
      <c r="K108" s="1836" t="s">
        <v>6904</v>
      </c>
    </row>
    <row r="109" spans="1:11" ht="45">
      <c r="A109" s="1834">
        <v>96</v>
      </c>
      <c r="B109" s="1847" t="s">
        <v>6770</v>
      </c>
      <c r="C109" s="1835" t="s">
        <v>6943</v>
      </c>
      <c r="D109" s="1835" t="s">
        <v>6453</v>
      </c>
      <c r="E109" s="1835" t="s">
        <v>3540</v>
      </c>
      <c r="F109" s="1835" t="s">
        <v>1043</v>
      </c>
      <c r="G109" s="1846">
        <v>190</v>
      </c>
      <c r="H109" s="1846">
        <v>240</v>
      </c>
      <c r="I109" s="1846">
        <v>-50</v>
      </c>
      <c r="J109" s="1836" t="s">
        <v>6944</v>
      </c>
      <c r="K109" s="1836" t="s">
        <v>6904</v>
      </c>
    </row>
    <row r="110" spans="1:11" ht="30">
      <c r="A110" s="1834">
        <v>97</v>
      </c>
      <c r="B110" s="1847" t="s">
        <v>6770</v>
      </c>
      <c r="C110" s="1835" t="s">
        <v>6945</v>
      </c>
      <c r="D110" s="1835" t="s">
        <v>6510</v>
      </c>
      <c r="E110" s="1835" t="s">
        <v>4058</v>
      </c>
      <c r="F110" s="1835" t="s">
        <v>649</v>
      </c>
      <c r="G110" s="1846">
        <v>0</v>
      </c>
      <c r="H110" s="1846">
        <v>46</v>
      </c>
      <c r="I110" s="1846">
        <v>-46</v>
      </c>
      <c r="J110" s="1836" t="s">
        <v>6946</v>
      </c>
      <c r="K110" s="1836" t="s">
        <v>6904</v>
      </c>
    </row>
    <row r="111" spans="1:11" ht="30">
      <c r="A111" s="1834">
        <v>98</v>
      </c>
      <c r="B111" s="1847" t="s">
        <v>6770</v>
      </c>
      <c r="C111" s="1835" t="s">
        <v>6947</v>
      </c>
      <c r="D111" s="1835" t="s">
        <v>6509</v>
      </c>
      <c r="E111" s="1835" t="s">
        <v>6061</v>
      </c>
      <c r="F111" s="1835" t="s">
        <v>4028</v>
      </c>
      <c r="G111" s="1846">
        <v>0</v>
      </c>
      <c r="H111" s="1846">
        <v>43</v>
      </c>
      <c r="I111" s="1846">
        <v>-43</v>
      </c>
      <c r="J111" s="1836" t="s">
        <v>6948</v>
      </c>
      <c r="K111" s="1836" t="s">
        <v>6904</v>
      </c>
    </row>
    <row r="112" spans="1:11" ht="30">
      <c r="A112" s="1834">
        <v>99</v>
      </c>
      <c r="B112" s="1847" t="s">
        <v>6770</v>
      </c>
      <c r="C112" s="1835" t="s">
        <v>6949</v>
      </c>
      <c r="D112" s="1835" t="s">
        <v>3532</v>
      </c>
      <c r="E112" s="1835" t="s">
        <v>3592</v>
      </c>
      <c r="F112" s="1835" t="s">
        <v>6515</v>
      </c>
      <c r="G112" s="1846">
        <v>2</v>
      </c>
      <c r="H112" s="1846">
        <v>40</v>
      </c>
      <c r="I112" s="1846">
        <v>-38</v>
      </c>
      <c r="J112" s="1836" t="s">
        <v>6950</v>
      </c>
      <c r="K112" s="1836" t="s">
        <v>6904</v>
      </c>
    </row>
    <row r="113" spans="1:11" ht="30">
      <c r="A113" s="1834">
        <v>100</v>
      </c>
      <c r="B113" s="1847" t="s">
        <v>6770</v>
      </c>
      <c r="C113" s="1835" t="s">
        <v>6951</v>
      </c>
      <c r="D113" s="1835" t="s">
        <v>6509</v>
      </c>
      <c r="E113" s="1835" t="s">
        <v>833</v>
      </c>
      <c r="F113" s="1835" t="s">
        <v>4036</v>
      </c>
      <c r="G113" s="1846">
        <v>0</v>
      </c>
      <c r="H113" s="1846">
        <v>36</v>
      </c>
      <c r="I113" s="1846">
        <v>-36</v>
      </c>
      <c r="J113" s="1836" t="s">
        <v>6952</v>
      </c>
      <c r="K113" s="1836" t="s">
        <v>6904</v>
      </c>
    </row>
    <row r="114" spans="1:11" ht="30">
      <c r="A114" s="1834">
        <v>101</v>
      </c>
      <c r="B114" s="1847" t="s">
        <v>6770</v>
      </c>
      <c r="C114" s="1835" t="s">
        <v>6953</v>
      </c>
      <c r="D114" s="1835" t="s">
        <v>6510</v>
      </c>
      <c r="E114" s="1835" t="s">
        <v>6514</v>
      </c>
      <c r="F114" s="1835" t="s">
        <v>912</v>
      </c>
      <c r="G114" s="1846">
        <v>0</v>
      </c>
      <c r="H114" s="1846">
        <v>35</v>
      </c>
      <c r="I114" s="1846">
        <v>-35</v>
      </c>
      <c r="J114" s="1836" t="s">
        <v>6954</v>
      </c>
      <c r="K114" s="1836" t="s">
        <v>6904</v>
      </c>
    </row>
    <row r="115" spans="1:11" ht="30">
      <c r="A115" s="1834">
        <v>102</v>
      </c>
      <c r="B115" s="1847" t="s">
        <v>6770</v>
      </c>
      <c r="C115" s="1835" t="s">
        <v>6955</v>
      </c>
      <c r="D115" s="1835" t="s">
        <v>6510</v>
      </c>
      <c r="E115" s="1835" t="s">
        <v>6514</v>
      </c>
      <c r="F115" s="1835" t="s">
        <v>3934</v>
      </c>
      <c r="G115" s="1846">
        <v>0</v>
      </c>
      <c r="H115" s="1846">
        <v>34</v>
      </c>
      <c r="I115" s="1846">
        <v>-34</v>
      </c>
      <c r="J115" s="1836" t="s">
        <v>6956</v>
      </c>
      <c r="K115" s="1836" t="s">
        <v>6904</v>
      </c>
    </row>
    <row r="116" spans="1:11" ht="30">
      <c r="A116" s="1834">
        <v>103</v>
      </c>
      <c r="B116" s="1847" t="s">
        <v>6770</v>
      </c>
      <c r="C116" s="1835" t="s">
        <v>6957</v>
      </c>
      <c r="D116" s="1835" t="s">
        <v>1803</v>
      </c>
      <c r="E116" s="1835" t="s">
        <v>5991</v>
      </c>
      <c r="F116" s="1835" t="s">
        <v>3638</v>
      </c>
      <c r="G116" s="1846">
        <v>0</v>
      </c>
      <c r="H116" s="1846">
        <v>30</v>
      </c>
      <c r="I116" s="1846">
        <v>-30</v>
      </c>
      <c r="J116" s="1836" t="s">
        <v>6958</v>
      </c>
      <c r="K116" s="1836" t="s">
        <v>6904</v>
      </c>
    </row>
    <row r="117" spans="1:11" ht="30">
      <c r="A117" s="1834">
        <v>104</v>
      </c>
      <c r="B117" s="1847" t="s">
        <v>6770</v>
      </c>
      <c r="C117" s="1835" t="s">
        <v>6959</v>
      </c>
      <c r="D117" s="1835" t="s">
        <v>2175</v>
      </c>
      <c r="E117" s="1835" t="s">
        <v>6021</v>
      </c>
      <c r="F117" s="1835" t="s">
        <v>1887</v>
      </c>
      <c r="G117" s="1846">
        <v>0</v>
      </c>
      <c r="H117" s="1846">
        <v>30</v>
      </c>
      <c r="I117" s="1846">
        <v>-30</v>
      </c>
      <c r="J117" s="1836" t="s">
        <v>6960</v>
      </c>
      <c r="K117" s="1836" t="s">
        <v>6904</v>
      </c>
    </row>
    <row r="118" spans="1:11" ht="30">
      <c r="A118" s="1834">
        <v>105</v>
      </c>
      <c r="B118" s="1847" t="s">
        <v>6770</v>
      </c>
      <c r="C118" s="1835" t="s">
        <v>6961</v>
      </c>
      <c r="D118" s="1835" t="s">
        <v>6510</v>
      </c>
      <c r="E118" s="1835" t="s">
        <v>1612</v>
      </c>
      <c r="F118" s="1835" t="s">
        <v>1303</v>
      </c>
      <c r="G118" s="1846">
        <v>0</v>
      </c>
      <c r="H118" s="1846">
        <v>25</v>
      </c>
      <c r="I118" s="1846">
        <v>-25</v>
      </c>
      <c r="J118" s="1836" t="s">
        <v>6962</v>
      </c>
      <c r="K118" s="1836" t="s">
        <v>6904</v>
      </c>
    </row>
    <row r="119" spans="1:11" ht="45">
      <c r="A119" s="1834">
        <v>106</v>
      </c>
      <c r="B119" s="1847" t="s">
        <v>6770</v>
      </c>
      <c r="C119" s="1835" t="s">
        <v>6963</v>
      </c>
      <c r="D119" s="1835" t="s">
        <v>6510</v>
      </c>
      <c r="E119" s="1835" t="s">
        <v>6068</v>
      </c>
      <c r="F119" s="1835" t="s">
        <v>3947</v>
      </c>
      <c r="G119" s="1846">
        <v>0</v>
      </c>
      <c r="H119" s="1846">
        <v>24</v>
      </c>
      <c r="I119" s="1846">
        <v>-24</v>
      </c>
      <c r="J119" s="1836" t="s">
        <v>6964</v>
      </c>
      <c r="K119" s="1836" t="s">
        <v>6904</v>
      </c>
    </row>
    <row r="120" spans="1:11" ht="30">
      <c r="A120" s="1834">
        <v>107</v>
      </c>
      <c r="B120" s="1847" t="s">
        <v>6770</v>
      </c>
      <c r="C120" s="1835" t="s">
        <v>6965</v>
      </c>
      <c r="D120" s="1835" t="s">
        <v>6510</v>
      </c>
      <c r="E120" s="1835" t="s">
        <v>6514</v>
      </c>
      <c r="F120" s="1835" t="s">
        <v>1103</v>
      </c>
      <c r="G120" s="1846">
        <v>0</v>
      </c>
      <c r="H120" s="1846">
        <v>24</v>
      </c>
      <c r="I120" s="1846">
        <v>-24</v>
      </c>
      <c r="J120" s="1836" t="s">
        <v>6966</v>
      </c>
      <c r="K120" s="1836" t="s">
        <v>6904</v>
      </c>
    </row>
    <row r="121" spans="1:11" ht="30">
      <c r="A121" s="1834">
        <v>108</v>
      </c>
      <c r="B121" s="1847" t="s">
        <v>6770</v>
      </c>
      <c r="C121" s="1835" t="s">
        <v>6967</v>
      </c>
      <c r="D121" s="1835" t="s">
        <v>2173</v>
      </c>
      <c r="E121" s="1835" t="s">
        <v>6968</v>
      </c>
      <c r="F121" s="1835" t="s">
        <v>6515</v>
      </c>
      <c r="G121" s="1846">
        <v>0</v>
      </c>
      <c r="H121" s="1846">
        <v>22</v>
      </c>
      <c r="I121" s="1846">
        <v>-22</v>
      </c>
      <c r="J121" s="1836" t="s">
        <v>6969</v>
      </c>
      <c r="K121" s="1836" t="s">
        <v>6904</v>
      </c>
    </row>
    <row r="122" spans="1:11" ht="60">
      <c r="A122" s="1834">
        <v>109</v>
      </c>
      <c r="B122" s="1847" t="s">
        <v>6770</v>
      </c>
      <c r="C122" s="1835" t="s">
        <v>6970</v>
      </c>
      <c r="D122" s="1835" t="s">
        <v>2173</v>
      </c>
      <c r="E122" s="1835" t="s">
        <v>5990</v>
      </c>
      <c r="F122" s="1835" t="s">
        <v>6515</v>
      </c>
      <c r="G122" s="1846">
        <v>0</v>
      </c>
      <c r="H122" s="1846">
        <v>21</v>
      </c>
      <c r="I122" s="1846">
        <v>-21</v>
      </c>
      <c r="J122" s="1836" t="s">
        <v>6971</v>
      </c>
      <c r="K122" s="1836" t="s">
        <v>6904</v>
      </c>
    </row>
    <row r="123" spans="1:11" ht="30">
      <c r="A123" s="1834">
        <v>110</v>
      </c>
      <c r="B123" s="1847" t="s">
        <v>6770</v>
      </c>
      <c r="C123" s="1835" t="s">
        <v>6972</v>
      </c>
      <c r="D123" s="1835" t="s">
        <v>6973</v>
      </c>
      <c r="E123" s="1835" t="s">
        <v>833</v>
      </c>
      <c r="F123" s="1835" t="s">
        <v>3750</v>
      </c>
      <c r="G123" s="1846">
        <v>0</v>
      </c>
      <c r="H123" s="1846">
        <v>20</v>
      </c>
      <c r="I123" s="1846">
        <v>-20</v>
      </c>
      <c r="J123" s="1836" t="s">
        <v>6974</v>
      </c>
      <c r="K123" s="1836" t="s">
        <v>6904</v>
      </c>
    </row>
    <row r="124" spans="1:11" ht="30">
      <c r="A124" s="1834">
        <v>111</v>
      </c>
      <c r="B124" s="1847" t="s">
        <v>6770</v>
      </c>
      <c r="C124" s="1835" t="s">
        <v>6975</v>
      </c>
      <c r="D124" s="1835" t="s">
        <v>6509</v>
      </c>
      <c r="E124" s="1835" t="s">
        <v>6053</v>
      </c>
      <c r="F124" s="1835" t="s">
        <v>6515</v>
      </c>
      <c r="G124" s="1846">
        <v>0</v>
      </c>
      <c r="H124" s="1846">
        <v>15</v>
      </c>
      <c r="I124" s="1846">
        <v>-15</v>
      </c>
      <c r="J124" s="1836" t="s">
        <v>6976</v>
      </c>
      <c r="K124" s="1836" t="s">
        <v>6904</v>
      </c>
    </row>
    <row r="125" spans="1:11" ht="30">
      <c r="A125" s="1834">
        <v>112</v>
      </c>
      <c r="B125" s="1847" t="s">
        <v>6770</v>
      </c>
      <c r="C125" s="1835" t="s">
        <v>6977</v>
      </c>
      <c r="D125" s="1835" t="s">
        <v>6507</v>
      </c>
      <c r="E125" s="1835" t="s">
        <v>6047</v>
      </c>
      <c r="F125" s="1835" t="s">
        <v>6070</v>
      </c>
      <c r="G125" s="1846">
        <v>0</v>
      </c>
      <c r="H125" s="1846">
        <v>10</v>
      </c>
      <c r="I125" s="1846">
        <v>-10</v>
      </c>
      <c r="J125" s="1836" t="s">
        <v>6978</v>
      </c>
      <c r="K125" s="1836" t="s">
        <v>6904</v>
      </c>
    </row>
    <row r="126" spans="1:11" ht="30">
      <c r="A126" s="1834">
        <v>113</v>
      </c>
      <c r="B126" s="1847" t="s">
        <v>6770</v>
      </c>
      <c r="C126" s="1835" t="s">
        <v>6979</v>
      </c>
      <c r="D126" s="1835" t="s">
        <v>6510</v>
      </c>
      <c r="E126" s="1835" t="s">
        <v>4051</v>
      </c>
      <c r="F126" s="1835" t="s">
        <v>3947</v>
      </c>
      <c r="G126" s="1846">
        <v>0</v>
      </c>
      <c r="H126" s="1846">
        <v>10</v>
      </c>
      <c r="I126" s="1846">
        <v>-10</v>
      </c>
      <c r="J126" s="1836" t="s">
        <v>6980</v>
      </c>
      <c r="K126" s="1836" t="s">
        <v>6904</v>
      </c>
    </row>
    <row r="127" spans="1:11" ht="30">
      <c r="A127" s="1834">
        <v>114</v>
      </c>
      <c r="B127" s="1847" t="s">
        <v>6770</v>
      </c>
      <c r="C127" s="1835" t="s">
        <v>6981</v>
      </c>
      <c r="D127" s="1835" t="s">
        <v>6510</v>
      </c>
      <c r="E127" s="1835" t="s">
        <v>6514</v>
      </c>
      <c r="F127" s="1835" t="s">
        <v>6053</v>
      </c>
      <c r="G127" s="1846">
        <v>0</v>
      </c>
      <c r="H127" s="1846">
        <v>10</v>
      </c>
      <c r="I127" s="1846">
        <v>-10</v>
      </c>
      <c r="J127" s="1836" t="s">
        <v>6982</v>
      </c>
      <c r="K127" s="1836" t="s">
        <v>6904</v>
      </c>
    </row>
    <row r="128" spans="1:11" ht="30">
      <c r="A128" s="1834">
        <v>115</v>
      </c>
      <c r="B128" s="1847" t="s">
        <v>6770</v>
      </c>
      <c r="C128" s="1835" t="s">
        <v>6983</v>
      </c>
      <c r="D128" s="1835" t="s">
        <v>6505</v>
      </c>
      <c r="E128" s="1835" t="s">
        <v>5907</v>
      </c>
      <c r="F128" s="1835" t="s">
        <v>5908</v>
      </c>
      <c r="G128" s="1846">
        <v>0</v>
      </c>
      <c r="H128" s="1846">
        <v>8</v>
      </c>
      <c r="I128" s="1846">
        <v>-8</v>
      </c>
      <c r="J128" s="1836" t="s">
        <v>6984</v>
      </c>
      <c r="K128" s="1836" t="s">
        <v>6904</v>
      </c>
    </row>
    <row r="129" spans="1:11" ht="30">
      <c r="A129" s="1834">
        <v>116</v>
      </c>
      <c r="B129" s="1847" t="s">
        <v>6770</v>
      </c>
      <c r="C129" s="1835" t="s">
        <v>6985</v>
      </c>
      <c r="D129" s="1835" t="s">
        <v>2802</v>
      </c>
      <c r="E129" s="1835" t="s">
        <v>912</v>
      </c>
      <c r="F129" s="1835" t="s">
        <v>1642</v>
      </c>
      <c r="G129" s="1846">
        <v>17</v>
      </c>
      <c r="H129" s="1846">
        <v>25</v>
      </c>
      <c r="I129" s="1846">
        <v>-8</v>
      </c>
      <c r="J129" s="1836" t="s">
        <v>6986</v>
      </c>
      <c r="K129" s="1836" t="s">
        <v>6904</v>
      </c>
    </row>
    <row r="130" spans="1:11" ht="30">
      <c r="A130" s="1834">
        <v>117</v>
      </c>
      <c r="B130" s="1847" t="s">
        <v>6770</v>
      </c>
      <c r="C130" s="1835" t="s">
        <v>6987</v>
      </c>
      <c r="D130" s="1835" t="s">
        <v>6509</v>
      </c>
      <c r="E130" s="1835" t="s">
        <v>1162</v>
      </c>
      <c r="F130" s="1835" t="s">
        <v>4005</v>
      </c>
      <c r="G130" s="1846">
        <v>3</v>
      </c>
      <c r="H130" s="1846">
        <v>10</v>
      </c>
      <c r="I130" s="1846">
        <v>-7</v>
      </c>
      <c r="J130" s="1836" t="s">
        <v>6988</v>
      </c>
      <c r="K130" s="1836" t="s">
        <v>6904</v>
      </c>
    </row>
    <row r="131" spans="1:11" ht="30">
      <c r="A131" s="1834">
        <v>118</v>
      </c>
      <c r="B131" s="1847" t="s">
        <v>6770</v>
      </c>
      <c r="C131" s="1835" t="s">
        <v>6989</v>
      </c>
      <c r="D131" s="1835" t="s">
        <v>6510</v>
      </c>
      <c r="E131" s="1835" t="s">
        <v>1609</v>
      </c>
      <c r="F131" s="1835" t="s">
        <v>1608</v>
      </c>
      <c r="G131" s="1846">
        <v>0</v>
      </c>
      <c r="H131" s="1846">
        <v>6</v>
      </c>
      <c r="I131" s="1846">
        <v>-6</v>
      </c>
      <c r="J131" s="1836" t="s">
        <v>6990</v>
      </c>
      <c r="K131" s="1836" t="s">
        <v>6904</v>
      </c>
    </row>
    <row r="132" spans="1:11" ht="30">
      <c r="A132" s="1834">
        <v>119</v>
      </c>
      <c r="B132" s="1847" t="s">
        <v>6770</v>
      </c>
      <c r="C132" s="1835" t="s">
        <v>6991</v>
      </c>
      <c r="D132" s="1835" t="s">
        <v>6505</v>
      </c>
      <c r="E132" s="1835" t="s">
        <v>3002</v>
      </c>
      <c r="F132" s="1835" t="s">
        <v>2914</v>
      </c>
      <c r="G132" s="1846">
        <v>4</v>
      </c>
      <c r="H132" s="1846">
        <v>9</v>
      </c>
      <c r="I132" s="1846">
        <v>-5</v>
      </c>
      <c r="J132" s="1836" t="s">
        <v>6992</v>
      </c>
      <c r="K132" s="1836" t="s">
        <v>6904</v>
      </c>
    </row>
    <row r="133" spans="1:11" ht="30">
      <c r="A133" s="1834">
        <v>120</v>
      </c>
      <c r="B133" s="1847" t="s">
        <v>6770</v>
      </c>
      <c r="C133" s="1835" t="s">
        <v>6993</v>
      </c>
      <c r="D133" s="1835" t="s">
        <v>6505</v>
      </c>
      <c r="E133" s="1835" t="s">
        <v>5873</v>
      </c>
      <c r="F133" s="1835" t="s">
        <v>1283</v>
      </c>
      <c r="G133" s="1846">
        <v>3</v>
      </c>
      <c r="H133" s="1846">
        <v>8</v>
      </c>
      <c r="I133" s="1846">
        <v>-5</v>
      </c>
      <c r="J133" s="1836" t="s">
        <v>6994</v>
      </c>
      <c r="K133" s="1836" t="s">
        <v>6904</v>
      </c>
    </row>
    <row r="134" spans="1:11" ht="30">
      <c r="A134" s="1834">
        <v>121</v>
      </c>
      <c r="B134" s="1847" t="s">
        <v>6770</v>
      </c>
      <c r="C134" s="1835" t="s">
        <v>6995</v>
      </c>
      <c r="D134" s="1835" t="s">
        <v>6505</v>
      </c>
      <c r="E134" s="1835" t="s">
        <v>5911</v>
      </c>
      <c r="F134" s="1835" t="s">
        <v>5912</v>
      </c>
      <c r="G134" s="1846">
        <v>0</v>
      </c>
      <c r="H134" s="1846">
        <v>5</v>
      </c>
      <c r="I134" s="1846">
        <v>-5</v>
      </c>
      <c r="J134" s="1836" t="s">
        <v>6996</v>
      </c>
      <c r="K134" s="1836" t="s">
        <v>6904</v>
      </c>
    </row>
    <row r="135" spans="1:11" ht="30">
      <c r="A135" s="1834">
        <v>122</v>
      </c>
      <c r="B135" s="1847" t="s">
        <v>6770</v>
      </c>
      <c r="C135" s="1835" t="s">
        <v>6997</v>
      </c>
      <c r="D135" s="1835" t="s">
        <v>6505</v>
      </c>
      <c r="E135" s="1835" t="s">
        <v>586</v>
      </c>
      <c r="F135" s="1835" t="s">
        <v>5919</v>
      </c>
      <c r="G135" s="1846">
        <v>100</v>
      </c>
      <c r="H135" s="1846">
        <v>105</v>
      </c>
      <c r="I135" s="1846">
        <v>-5</v>
      </c>
      <c r="J135" s="1836" t="s">
        <v>6998</v>
      </c>
      <c r="K135" s="1836" t="s">
        <v>6904</v>
      </c>
    </row>
    <row r="136" spans="1:11" ht="30">
      <c r="A136" s="1834">
        <v>123</v>
      </c>
      <c r="B136" s="1847" t="s">
        <v>6770</v>
      </c>
      <c r="C136" s="1835" t="s">
        <v>6999</v>
      </c>
      <c r="D136" s="1835" t="s">
        <v>6505</v>
      </c>
      <c r="E136" s="1835" t="s">
        <v>5940</v>
      </c>
      <c r="F136" s="1835" t="s">
        <v>5941</v>
      </c>
      <c r="G136" s="1846">
        <v>0</v>
      </c>
      <c r="H136" s="1846">
        <v>5</v>
      </c>
      <c r="I136" s="1846">
        <v>-5</v>
      </c>
      <c r="J136" s="1836" t="s">
        <v>7000</v>
      </c>
      <c r="K136" s="1836" t="s">
        <v>6904</v>
      </c>
    </row>
    <row r="137" spans="1:11" ht="45">
      <c r="A137" s="1834">
        <v>124</v>
      </c>
      <c r="B137" s="1847" t="s">
        <v>6770</v>
      </c>
      <c r="C137" s="1835" t="s">
        <v>7001</v>
      </c>
      <c r="D137" s="1835" t="s">
        <v>6505</v>
      </c>
      <c r="E137" s="1835" t="s">
        <v>1064</v>
      </c>
      <c r="F137" s="1835" t="s">
        <v>1063</v>
      </c>
      <c r="G137" s="1846">
        <v>50</v>
      </c>
      <c r="H137" s="1846">
        <v>55</v>
      </c>
      <c r="I137" s="1846">
        <v>-5</v>
      </c>
      <c r="J137" s="1836" t="s">
        <v>7002</v>
      </c>
      <c r="K137" s="1836" t="s">
        <v>6904</v>
      </c>
    </row>
    <row r="138" spans="1:11" ht="30">
      <c r="A138" s="1834">
        <v>125</v>
      </c>
      <c r="B138" s="1847" t="s">
        <v>6770</v>
      </c>
      <c r="C138" s="1835" t="s">
        <v>7003</v>
      </c>
      <c r="D138" s="1835" t="s">
        <v>2173</v>
      </c>
      <c r="E138" s="1835" t="s">
        <v>7004</v>
      </c>
      <c r="F138" s="1835" t="s">
        <v>6515</v>
      </c>
      <c r="G138" s="1846">
        <v>0</v>
      </c>
      <c r="H138" s="1846">
        <v>5</v>
      </c>
      <c r="I138" s="1846">
        <v>-5</v>
      </c>
      <c r="J138" s="1836" t="s">
        <v>7005</v>
      </c>
      <c r="K138" s="1836" t="s">
        <v>6904</v>
      </c>
    </row>
    <row r="139" spans="1:11" ht="30">
      <c r="A139" s="1834">
        <v>126</v>
      </c>
      <c r="B139" s="1847" t="s">
        <v>6770</v>
      </c>
      <c r="C139" s="1835" t="s">
        <v>7006</v>
      </c>
      <c r="D139" s="1835" t="s">
        <v>6510</v>
      </c>
      <c r="E139" s="1835" t="s">
        <v>6514</v>
      </c>
      <c r="F139" s="1835" t="s">
        <v>1079</v>
      </c>
      <c r="G139" s="1846">
        <v>0</v>
      </c>
      <c r="H139" s="1846">
        <v>5</v>
      </c>
      <c r="I139" s="1846">
        <v>-5</v>
      </c>
      <c r="J139" s="1836" t="s">
        <v>7007</v>
      </c>
      <c r="K139" s="1836" t="s">
        <v>6904</v>
      </c>
    </row>
    <row r="140" spans="1:11" ht="30">
      <c r="A140" s="1834">
        <v>127</v>
      </c>
      <c r="B140" s="1847" t="s">
        <v>6770</v>
      </c>
      <c r="C140" s="1835" t="s">
        <v>7008</v>
      </c>
      <c r="D140" s="1835" t="s">
        <v>6505</v>
      </c>
      <c r="E140" s="1835" t="s">
        <v>970</v>
      </c>
      <c r="F140" s="1835" t="s">
        <v>969</v>
      </c>
      <c r="G140" s="1846">
        <v>3</v>
      </c>
      <c r="H140" s="1846">
        <v>6</v>
      </c>
      <c r="I140" s="1846">
        <v>-3</v>
      </c>
      <c r="J140" s="1836" t="s">
        <v>7009</v>
      </c>
      <c r="K140" s="1836" t="s">
        <v>6904</v>
      </c>
    </row>
    <row r="141" spans="1:11" ht="30">
      <c r="A141" s="1834">
        <v>128</v>
      </c>
      <c r="B141" s="1847" t="s">
        <v>6770</v>
      </c>
      <c r="C141" s="1835" t="s">
        <v>7010</v>
      </c>
      <c r="D141" s="1835" t="s">
        <v>6505</v>
      </c>
      <c r="E141" s="1835" t="s">
        <v>5975</v>
      </c>
      <c r="F141" s="1835" t="s">
        <v>5976</v>
      </c>
      <c r="G141" s="1846">
        <v>2</v>
      </c>
      <c r="H141" s="1846">
        <v>5</v>
      </c>
      <c r="I141" s="1846">
        <v>-3</v>
      </c>
      <c r="J141" s="1836" t="s">
        <v>7011</v>
      </c>
      <c r="K141" s="1836" t="s">
        <v>6904</v>
      </c>
    </row>
    <row r="142" spans="1:11" ht="30">
      <c r="A142" s="1834">
        <v>129</v>
      </c>
      <c r="B142" s="1847" t="s">
        <v>6770</v>
      </c>
      <c r="C142" s="1835" t="s">
        <v>7012</v>
      </c>
      <c r="D142" s="1835" t="s">
        <v>6505</v>
      </c>
      <c r="E142" s="1835" t="s">
        <v>5935</v>
      </c>
      <c r="F142" s="1835" t="s">
        <v>5936</v>
      </c>
      <c r="G142" s="1846">
        <v>0</v>
      </c>
      <c r="H142" s="1846">
        <v>2</v>
      </c>
      <c r="I142" s="1846">
        <v>-2</v>
      </c>
      <c r="J142" s="1836" t="s">
        <v>7013</v>
      </c>
      <c r="K142" s="1836" t="s">
        <v>6904</v>
      </c>
    </row>
    <row r="143" spans="1:11" ht="30">
      <c r="A143" s="1834">
        <v>130</v>
      </c>
      <c r="B143" s="1847" t="s">
        <v>6770</v>
      </c>
      <c r="C143" s="1835" t="s">
        <v>7014</v>
      </c>
      <c r="D143" s="1835" t="s">
        <v>2802</v>
      </c>
      <c r="E143" s="1835" t="s">
        <v>912</v>
      </c>
      <c r="F143" s="1835" t="s">
        <v>1473</v>
      </c>
      <c r="G143" s="1846">
        <v>62</v>
      </c>
      <c r="H143" s="1846">
        <v>64</v>
      </c>
      <c r="I143" s="1846">
        <v>-2</v>
      </c>
      <c r="J143" s="1836" t="s">
        <v>7015</v>
      </c>
      <c r="K143" s="1836" t="s">
        <v>6904</v>
      </c>
    </row>
    <row r="144" spans="1:11" ht="30">
      <c r="A144" s="1834">
        <v>131</v>
      </c>
      <c r="B144" s="1847" t="s">
        <v>6770</v>
      </c>
      <c r="C144" s="1835" t="s">
        <v>7016</v>
      </c>
      <c r="D144" s="1835" t="s">
        <v>6505</v>
      </c>
      <c r="E144" s="1835" t="s">
        <v>3018</v>
      </c>
      <c r="F144" s="1835" t="s">
        <v>3179</v>
      </c>
      <c r="G144" s="1846">
        <v>0</v>
      </c>
      <c r="H144" s="1846">
        <v>1</v>
      </c>
      <c r="I144" s="1846">
        <v>-1</v>
      </c>
      <c r="J144" s="1836" t="s">
        <v>7017</v>
      </c>
      <c r="K144" s="1836" t="s">
        <v>6904</v>
      </c>
    </row>
    <row r="145" spans="1:11" ht="30">
      <c r="A145" s="1834">
        <v>132</v>
      </c>
      <c r="B145" s="1847" t="s">
        <v>6770</v>
      </c>
      <c r="C145" s="1835" t="s">
        <v>7018</v>
      </c>
      <c r="D145" s="1835" t="s">
        <v>6505</v>
      </c>
      <c r="E145" s="1835" t="s">
        <v>5839</v>
      </c>
      <c r="F145" s="1835" t="s">
        <v>5840</v>
      </c>
      <c r="G145" s="1846">
        <v>15</v>
      </c>
      <c r="H145" s="1846">
        <v>16</v>
      </c>
      <c r="I145" s="1846">
        <v>-1</v>
      </c>
      <c r="J145" s="1836" t="s">
        <v>7019</v>
      </c>
      <c r="K145" s="1836" t="s">
        <v>6904</v>
      </c>
    </row>
    <row r="146" spans="1:11" ht="30">
      <c r="A146" s="1834">
        <v>133</v>
      </c>
      <c r="B146" s="1847" t="s">
        <v>6770</v>
      </c>
      <c r="C146" s="1835" t="s">
        <v>7020</v>
      </c>
      <c r="D146" s="1835" t="s">
        <v>2173</v>
      </c>
      <c r="E146" s="1835" t="s">
        <v>1007</v>
      </c>
      <c r="F146" s="1835" t="s">
        <v>6515</v>
      </c>
      <c r="G146" s="1846">
        <v>0</v>
      </c>
      <c r="H146" s="1846">
        <v>1</v>
      </c>
      <c r="I146" s="1846">
        <v>-1</v>
      </c>
      <c r="J146" s="1836" t="s">
        <v>7021</v>
      </c>
      <c r="K146" s="1836" t="s">
        <v>6904</v>
      </c>
    </row>
    <row r="147" spans="1:11" ht="30">
      <c r="A147" s="1834">
        <v>134</v>
      </c>
      <c r="B147" s="1847" t="s">
        <v>6770</v>
      </c>
      <c r="C147" s="1835" t="s">
        <v>7022</v>
      </c>
      <c r="D147" s="1835" t="s">
        <v>51</v>
      </c>
      <c r="E147" s="1835" t="s">
        <v>3815</v>
      </c>
      <c r="F147" s="1835" t="s">
        <v>670</v>
      </c>
      <c r="G147" s="1846">
        <v>600</v>
      </c>
      <c r="H147" s="1846">
        <v>601</v>
      </c>
      <c r="I147" s="1846">
        <v>-1</v>
      </c>
      <c r="J147" s="1836" t="s">
        <v>7023</v>
      </c>
      <c r="K147" s="1836" t="s">
        <v>6904</v>
      </c>
    </row>
    <row r="148" spans="1:11" ht="30">
      <c r="A148" s="1834">
        <v>135</v>
      </c>
      <c r="B148" s="1848" t="s">
        <v>6771</v>
      </c>
      <c r="C148" s="1835" t="s">
        <v>7024</v>
      </c>
      <c r="D148" s="1835" t="s">
        <v>6509</v>
      </c>
      <c r="E148" s="1835" t="s">
        <v>3930</v>
      </c>
      <c r="F148" s="1835" t="s">
        <v>4027</v>
      </c>
      <c r="G148" s="1846">
        <v>150</v>
      </c>
      <c r="H148" s="1846">
        <v>552</v>
      </c>
      <c r="I148" s="1846">
        <v>-402</v>
      </c>
      <c r="J148" s="1836" t="s">
        <v>7025</v>
      </c>
      <c r="K148" s="1836" t="s">
        <v>7026</v>
      </c>
    </row>
    <row r="149" spans="1:11">
      <c r="A149" s="1834">
        <v>136</v>
      </c>
      <c r="B149" s="1848" t="s">
        <v>6771</v>
      </c>
      <c r="C149" s="1835" t="s">
        <v>7027</v>
      </c>
      <c r="D149" s="1835" t="s">
        <v>6509</v>
      </c>
      <c r="E149" s="1835" t="s">
        <v>293</v>
      </c>
      <c r="F149" s="1835" t="s">
        <v>4026</v>
      </c>
      <c r="G149" s="1846">
        <v>40</v>
      </c>
      <c r="H149" s="1846">
        <v>129</v>
      </c>
      <c r="I149" s="1846">
        <v>-89</v>
      </c>
      <c r="J149" s="1836" t="s">
        <v>7028</v>
      </c>
      <c r="K149" s="1836" t="s">
        <v>7026</v>
      </c>
    </row>
    <row r="150" spans="1:11">
      <c r="A150" s="1834">
        <v>137</v>
      </c>
      <c r="B150" s="1848" t="s">
        <v>6771</v>
      </c>
      <c r="C150" s="1835" t="s">
        <v>7029</v>
      </c>
      <c r="D150" s="1835" t="s">
        <v>6509</v>
      </c>
      <c r="E150" s="1835" t="s">
        <v>6057</v>
      </c>
      <c r="F150" s="1835" t="s">
        <v>6515</v>
      </c>
      <c r="G150" s="1846">
        <v>65</v>
      </c>
      <c r="H150" s="1846">
        <v>148</v>
      </c>
      <c r="I150" s="1846">
        <v>-83</v>
      </c>
      <c r="J150" s="1836" t="s">
        <v>7030</v>
      </c>
      <c r="K150" s="1836" t="s">
        <v>7026</v>
      </c>
    </row>
    <row r="151" spans="1:11">
      <c r="A151" s="1834">
        <v>138</v>
      </c>
      <c r="B151" s="1848" t="s">
        <v>6771</v>
      </c>
      <c r="C151" s="1835" t="s">
        <v>7031</v>
      </c>
      <c r="D151" s="1835" t="s">
        <v>3673</v>
      </c>
      <c r="E151" s="1835" t="s">
        <v>3691</v>
      </c>
      <c r="F151" s="1835" t="s">
        <v>6515</v>
      </c>
      <c r="G151" s="1846">
        <v>35</v>
      </c>
      <c r="H151" s="1846">
        <v>102</v>
      </c>
      <c r="I151" s="1846">
        <v>-67</v>
      </c>
      <c r="J151" s="1836" t="s">
        <v>7032</v>
      </c>
      <c r="K151" s="1836" t="s">
        <v>7026</v>
      </c>
    </row>
    <row r="152" spans="1:11">
      <c r="A152" s="1834">
        <v>139</v>
      </c>
      <c r="B152" s="1848" t="s">
        <v>6771</v>
      </c>
      <c r="C152" s="1835" t="s">
        <v>7033</v>
      </c>
      <c r="D152" s="1835" t="s">
        <v>6509</v>
      </c>
      <c r="E152" s="1835" t="s">
        <v>1643</v>
      </c>
      <c r="F152" s="1835" t="s">
        <v>4029</v>
      </c>
      <c r="G152" s="1846">
        <v>137</v>
      </c>
      <c r="H152" s="1846">
        <v>203</v>
      </c>
      <c r="I152" s="1846">
        <v>-66</v>
      </c>
      <c r="J152" s="1836" t="s">
        <v>7034</v>
      </c>
      <c r="K152" s="1836" t="s">
        <v>7026</v>
      </c>
    </row>
    <row r="153" spans="1:11">
      <c r="A153" s="1834">
        <v>140</v>
      </c>
      <c r="B153" s="1848" t="s">
        <v>6771</v>
      </c>
      <c r="C153" s="1835" t="s">
        <v>7035</v>
      </c>
      <c r="D153" s="1835" t="s">
        <v>6509</v>
      </c>
      <c r="E153" s="1835" t="s">
        <v>3936</v>
      </c>
      <c r="F153" s="1835" t="s">
        <v>6515</v>
      </c>
      <c r="G153" s="1846">
        <v>10</v>
      </c>
      <c r="H153" s="1846">
        <v>60</v>
      </c>
      <c r="I153" s="1846">
        <v>-50</v>
      </c>
      <c r="J153" s="1836" t="s">
        <v>7036</v>
      </c>
      <c r="K153" s="1836" t="s">
        <v>7026</v>
      </c>
    </row>
    <row r="154" spans="1:11">
      <c r="A154" s="1834">
        <v>141</v>
      </c>
      <c r="B154" s="1848" t="s">
        <v>6771</v>
      </c>
      <c r="C154" s="1835" t="s">
        <v>7037</v>
      </c>
      <c r="D154" s="1835" t="s">
        <v>6509</v>
      </c>
      <c r="E154" s="1835" t="s">
        <v>1483</v>
      </c>
      <c r="F154" s="1835" t="s">
        <v>4016</v>
      </c>
      <c r="G154" s="1846">
        <v>145</v>
      </c>
      <c r="H154" s="1846">
        <v>172</v>
      </c>
      <c r="I154" s="1846">
        <v>-27</v>
      </c>
      <c r="J154" s="1836" t="s">
        <v>6785</v>
      </c>
      <c r="K154" s="1836" t="s">
        <v>7026</v>
      </c>
    </row>
    <row r="155" spans="1:11">
      <c r="A155" s="1834">
        <v>142</v>
      </c>
      <c r="B155" s="1848" t="s">
        <v>6771</v>
      </c>
      <c r="C155" s="1835" t="s">
        <v>7038</v>
      </c>
      <c r="D155" s="1835" t="s">
        <v>6509</v>
      </c>
      <c r="E155" s="1835" t="s">
        <v>1103</v>
      </c>
      <c r="F155" s="1835" t="s">
        <v>6515</v>
      </c>
      <c r="G155" s="1846">
        <v>8</v>
      </c>
      <c r="H155" s="1846">
        <v>27</v>
      </c>
      <c r="I155" s="1846">
        <v>-19</v>
      </c>
      <c r="J155" s="1836" t="s">
        <v>7039</v>
      </c>
      <c r="K155" s="1836" t="s">
        <v>7026</v>
      </c>
    </row>
    <row r="156" spans="1:11">
      <c r="A156" s="1834">
        <v>143</v>
      </c>
      <c r="B156" s="1848" t="s">
        <v>6771</v>
      </c>
      <c r="C156" s="1835" t="s">
        <v>7040</v>
      </c>
      <c r="D156" s="1835" t="s">
        <v>6509</v>
      </c>
      <c r="E156" s="1835" t="s">
        <v>1303</v>
      </c>
      <c r="F156" s="1835" t="s">
        <v>1601</v>
      </c>
      <c r="G156" s="1846">
        <v>9</v>
      </c>
      <c r="H156" s="1846">
        <v>25</v>
      </c>
      <c r="I156" s="1846">
        <v>-16</v>
      </c>
      <c r="J156" s="1836" t="s">
        <v>7041</v>
      </c>
      <c r="K156" s="1836" t="s">
        <v>7026</v>
      </c>
    </row>
    <row r="157" spans="1:11">
      <c r="A157" s="1834">
        <v>144</v>
      </c>
      <c r="B157" s="1848" t="s">
        <v>6771</v>
      </c>
      <c r="C157" s="1835" t="s">
        <v>7042</v>
      </c>
      <c r="D157" s="1835" t="s">
        <v>3673</v>
      </c>
      <c r="E157" s="1835" t="s">
        <v>3694</v>
      </c>
      <c r="F157" s="1835" t="s">
        <v>6515</v>
      </c>
      <c r="G157" s="1846">
        <v>18</v>
      </c>
      <c r="H157" s="1846">
        <v>32</v>
      </c>
      <c r="I157" s="1846">
        <v>-14</v>
      </c>
      <c r="J157" s="1836" t="s">
        <v>7043</v>
      </c>
      <c r="K157" s="1836" t="s">
        <v>7026</v>
      </c>
    </row>
    <row r="158" spans="1:11">
      <c r="A158" s="1834">
        <v>145</v>
      </c>
      <c r="B158" s="1848" t="s">
        <v>6771</v>
      </c>
      <c r="C158" s="1835" t="s">
        <v>7044</v>
      </c>
      <c r="D158" s="1835" t="s">
        <v>6509</v>
      </c>
      <c r="E158" s="1835" t="s">
        <v>6055</v>
      </c>
      <c r="F158" s="1835" t="s">
        <v>6515</v>
      </c>
      <c r="G158" s="1846">
        <v>2</v>
      </c>
      <c r="H158" s="1846">
        <v>10</v>
      </c>
      <c r="I158" s="1846">
        <v>-8</v>
      </c>
      <c r="J158" s="1836" t="s">
        <v>6798</v>
      </c>
      <c r="K158" s="1836" t="s">
        <v>7026</v>
      </c>
    </row>
    <row r="159" spans="1:11">
      <c r="A159" s="1834">
        <v>146</v>
      </c>
      <c r="B159" s="1848" t="s">
        <v>6771</v>
      </c>
      <c r="C159" s="1835" t="s">
        <v>7045</v>
      </c>
      <c r="D159" s="1835" t="s">
        <v>6510</v>
      </c>
      <c r="E159" s="1835" t="s">
        <v>4045</v>
      </c>
      <c r="F159" s="1835" t="s">
        <v>1162</v>
      </c>
      <c r="G159" s="1846">
        <v>3</v>
      </c>
      <c r="H159" s="1846">
        <v>10</v>
      </c>
      <c r="I159" s="1846">
        <v>-7</v>
      </c>
      <c r="J159" s="1836" t="s">
        <v>7046</v>
      </c>
      <c r="K159" s="1836" t="s">
        <v>7026</v>
      </c>
    </row>
    <row r="160" spans="1:11">
      <c r="A160" s="1834">
        <v>147</v>
      </c>
      <c r="B160" s="1848" t="s">
        <v>6771</v>
      </c>
      <c r="C160" s="1835" t="s">
        <v>7047</v>
      </c>
      <c r="D160" s="1835" t="s">
        <v>6507</v>
      </c>
      <c r="E160" s="1835" t="s">
        <v>6074</v>
      </c>
      <c r="F160" s="1835" t="s">
        <v>6515</v>
      </c>
      <c r="G160" s="1846">
        <v>45</v>
      </c>
      <c r="H160" s="1846">
        <v>48</v>
      </c>
      <c r="I160" s="1846">
        <v>-3</v>
      </c>
      <c r="J160" s="1836" t="s">
        <v>7048</v>
      </c>
      <c r="K160" s="1836" t="s">
        <v>7026</v>
      </c>
    </row>
    <row r="161" spans="1:11">
      <c r="A161" s="1834">
        <v>148</v>
      </c>
      <c r="B161" s="1848" t="s">
        <v>6771</v>
      </c>
      <c r="C161" s="1835" t="s">
        <v>7049</v>
      </c>
      <c r="D161" s="1835" t="s">
        <v>6511</v>
      </c>
      <c r="E161" s="1835" t="s">
        <v>1457</v>
      </c>
      <c r="F161" s="1835" t="s">
        <v>1458</v>
      </c>
      <c r="G161" s="1846">
        <v>20</v>
      </c>
      <c r="H161" s="1846">
        <v>23</v>
      </c>
      <c r="I161" s="1846">
        <v>-3</v>
      </c>
      <c r="J161" s="1836" t="s">
        <v>7050</v>
      </c>
      <c r="K161" s="1836" t="s">
        <v>7026</v>
      </c>
    </row>
    <row r="162" spans="1:11">
      <c r="A162" s="1834">
        <v>149</v>
      </c>
      <c r="B162" s="1848" t="s">
        <v>6771</v>
      </c>
      <c r="C162" s="1835" t="s">
        <v>7051</v>
      </c>
      <c r="D162" s="1835" t="s">
        <v>2173</v>
      </c>
      <c r="E162" s="1835" t="s">
        <v>7052</v>
      </c>
      <c r="F162" s="1835" t="s">
        <v>6515</v>
      </c>
      <c r="G162" s="1846">
        <v>31</v>
      </c>
      <c r="H162" s="1846">
        <v>33</v>
      </c>
      <c r="I162" s="1846">
        <v>-2</v>
      </c>
      <c r="J162" s="1836" t="s">
        <v>7053</v>
      </c>
      <c r="K162" s="1836" t="s">
        <v>7026</v>
      </c>
    </row>
    <row r="163" spans="1:11">
      <c r="A163" s="1834">
        <v>150</v>
      </c>
      <c r="B163" s="1848" t="s">
        <v>6771</v>
      </c>
      <c r="C163" s="1835" t="s">
        <v>7054</v>
      </c>
      <c r="D163" s="1835" t="s">
        <v>6505</v>
      </c>
      <c r="E163" s="1835" t="s">
        <v>443</v>
      </c>
      <c r="F163" s="1835" t="s">
        <v>442</v>
      </c>
      <c r="G163" s="1846">
        <v>70</v>
      </c>
      <c r="H163" s="1846">
        <v>71</v>
      </c>
      <c r="I163" s="1846">
        <v>-1</v>
      </c>
      <c r="J163" s="1836" t="s">
        <v>7055</v>
      </c>
      <c r="K163" s="1836" t="s">
        <v>7026</v>
      </c>
    </row>
    <row r="164" spans="1:11" ht="30">
      <c r="A164" s="1834">
        <v>151</v>
      </c>
      <c r="B164" s="1848" t="s">
        <v>6772</v>
      </c>
      <c r="C164" s="1835" t="s">
        <v>7056</v>
      </c>
      <c r="D164" s="1835" t="s">
        <v>6505</v>
      </c>
      <c r="E164" s="1835" t="s">
        <v>1662</v>
      </c>
      <c r="F164" s="1835" t="s">
        <v>5904</v>
      </c>
      <c r="G164" s="1846">
        <v>150</v>
      </c>
      <c r="H164" s="1846">
        <v>197</v>
      </c>
      <c r="I164" s="1846">
        <v>-47</v>
      </c>
      <c r="J164" s="1836" t="s">
        <v>7057</v>
      </c>
      <c r="K164" s="1836" t="s">
        <v>7058</v>
      </c>
    </row>
    <row r="165" spans="1:11" ht="30">
      <c r="A165" s="1834">
        <v>152</v>
      </c>
      <c r="B165" s="1848" t="s">
        <v>6772</v>
      </c>
      <c r="C165" s="1835" t="s">
        <v>7059</v>
      </c>
      <c r="D165" s="1835" t="s">
        <v>6505</v>
      </c>
      <c r="E165" s="1835" t="s">
        <v>5966</v>
      </c>
      <c r="F165" s="1835" t="s">
        <v>5967</v>
      </c>
      <c r="G165" s="1846">
        <v>195</v>
      </c>
      <c r="H165" s="1846">
        <v>231</v>
      </c>
      <c r="I165" s="1846">
        <v>-36</v>
      </c>
      <c r="J165" s="1836" t="s">
        <v>6515</v>
      </c>
      <c r="K165" s="1836" t="s">
        <v>7058</v>
      </c>
    </row>
    <row r="166" spans="1:11" ht="30">
      <c r="A166" s="1834">
        <v>153</v>
      </c>
      <c r="B166" s="1848" t="s">
        <v>6772</v>
      </c>
      <c r="C166" s="1835" t="s">
        <v>7060</v>
      </c>
      <c r="D166" s="1835" t="s">
        <v>6510</v>
      </c>
      <c r="E166" s="1835" t="s">
        <v>4809</v>
      </c>
      <c r="F166" s="1835" t="s">
        <v>4938</v>
      </c>
      <c r="G166" s="1846">
        <v>0</v>
      </c>
      <c r="H166" s="1846">
        <v>30</v>
      </c>
      <c r="I166" s="1846">
        <v>-30</v>
      </c>
      <c r="J166" s="1836" t="s">
        <v>6515</v>
      </c>
      <c r="K166" s="1836" t="s">
        <v>7058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2EDA-2A50-4A22-B15A-2359FC03EE90}">
  <sheetPr>
    <tabColor rgb="FF00B050"/>
  </sheetPr>
  <dimension ref="A1:CL412"/>
  <sheetViews>
    <sheetView tabSelected="1" topLeftCell="M1" workbookViewId="0">
      <pane ySplit="1" topLeftCell="A2" activePane="bottomLeft" state="frozen"/>
      <selection activeCell="D104" sqref="D104"/>
      <selection pane="bottomLeft" activeCell="N22" sqref="N22"/>
    </sheetView>
  </sheetViews>
  <sheetFormatPr defaultRowHeight="15"/>
  <cols>
    <col min="1" max="1" width="21" customWidth="1"/>
    <col min="2" max="2" width="45.7109375" customWidth="1"/>
    <col min="3" max="3" width="20" customWidth="1"/>
    <col min="4" max="4" width="13.28515625" customWidth="1"/>
    <col min="5" max="7" width="14.85546875" customWidth="1"/>
    <col min="8" max="8" width="11.42578125" customWidth="1"/>
    <col min="9" max="10" width="2.7109375" customWidth="1"/>
    <col min="11" max="11" width="21" customWidth="1"/>
    <col min="12" max="12" width="45.7109375" customWidth="1"/>
    <col min="13" max="13" width="20" customWidth="1"/>
    <col min="14" max="17" width="13.28515625" customWidth="1"/>
    <col min="18" max="18" width="2.7109375" customWidth="1"/>
    <col min="19" max="19" width="21" customWidth="1"/>
    <col min="20" max="20" width="45.7109375" customWidth="1"/>
    <col min="21" max="21" width="20" customWidth="1"/>
    <col min="22" max="25" width="13.28515625" customWidth="1"/>
    <col min="26" max="26" width="21" customWidth="1"/>
    <col min="27" max="27" width="45.7109375" customWidth="1"/>
    <col min="28" max="28" width="20" customWidth="1"/>
    <col min="29" max="29" width="13.28515625" customWidth="1"/>
    <col min="30" max="32" width="15.42578125" customWidth="1"/>
  </cols>
  <sheetData>
    <row r="1" spans="1:32" ht="27.95" customHeight="1">
      <c r="A1" s="1549" t="s">
        <v>6460</v>
      </c>
      <c r="B1" s="1547" t="s">
        <v>6504</v>
      </c>
      <c r="C1" s="1547" t="s">
        <v>6455</v>
      </c>
      <c r="D1" s="1547" t="s">
        <v>6429</v>
      </c>
      <c r="E1" s="1551" t="s">
        <v>6454</v>
      </c>
      <c r="F1" s="1551" t="s">
        <v>6513</v>
      </c>
      <c r="G1" s="1551" t="s">
        <v>5810</v>
      </c>
      <c r="I1" s="1548"/>
      <c r="K1" s="1549" t="s">
        <v>6460</v>
      </c>
      <c r="L1" s="1547" t="s">
        <v>6504</v>
      </c>
      <c r="M1" s="1547" t="s">
        <v>6455</v>
      </c>
      <c r="N1" s="1547" t="s">
        <v>6429</v>
      </c>
      <c r="O1" s="1551" t="s">
        <v>6454</v>
      </c>
      <c r="P1" s="1551" t="s">
        <v>6513</v>
      </c>
      <c r="Q1" s="1551" t="s">
        <v>5810</v>
      </c>
      <c r="R1" s="1548"/>
      <c r="S1" s="1549" t="s">
        <v>6460</v>
      </c>
      <c r="T1" s="1547" t="s">
        <v>6504</v>
      </c>
      <c r="U1" s="1547" t="s">
        <v>6455</v>
      </c>
      <c r="V1" s="1547" t="s">
        <v>6429</v>
      </c>
      <c r="W1" s="1547" t="s">
        <v>6454</v>
      </c>
      <c r="X1" s="1547" t="s">
        <v>6513</v>
      </c>
      <c r="Y1" s="1547" t="s">
        <v>5810</v>
      </c>
      <c r="Z1" s="1549" t="s">
        <v>6460</v>
      </c>
      <c r="AA1" s="1547" t="s">
        <v>6504</v>
      </c>
      <c r="AB1" s="1547" t="s">
        <v>6455</v>
      </c>
      <c r="AC1" s="1547" t="s">
        <v>6429</v>
      </c>
      <c r="AD1" s="1551" t="s">
        <v>6454</v>
      </c>
      <c r="AE1" s="1551" t="s">
        <v>6513</v>
      </c>
      <c r="AF1" s="1551" t="s">
        <v>5810</v>
      </c>
    </row>
    <row r="2" spans="1:32" ht="15" customHeight="1">
      <c r="A2" s="1550" t="s">
        <v>6505</v>
      </c>
      <c r="B2" t="s">
        <v>860</v>
      </c>
      <c r="C2" t="s">
        <v>751</v>
      </c>
      <c r="D2" s="1554">
        <v>22</v>
      </c>
      <c r="E2" s="1555" cm="1">
        <f t="array" ref="E2">IF($B2="","",IF(TRIM(INDEX('Part 1'!$L$2:$IV$2,1,ROW()-1))=TRIM($B2),INDEX('Part 1'!$L$1250:$IV$1250,1,ROW()-1),"CHECK"))</f>
        <v>22</v>
      </c>
      <c r="F2" s="1837">
        <f>IFERROR(D2-E2,"")</f>
        <v>0</v>
      </c>
      <c r="G2" s="1812">
        <f>'Part 1'!L30</f>
        <v>95</v>
      </c>
      <c r="I2" s="1548"/>
      <c r="K2" s="1552" t="s">
        <v>6453</v>
      </c>
      <c r="L2" t="s">
        <v>1358</v>
      </c>
      <c r="M2" t="s">
        <v>1357</v>
      </c>
      <c r="N2" s="1556">
        <v>0</v>
      </c>
      <c r="O2" s="1555">
        <f>IF($L2="","",IF(TRIM(INDEX('Part 4'!$E$2:$AY$2,1,ROW()-1))=TRIM($L2),INDEX('Part 4'!$E$778:$AY$778,1,ROW()-1),"CHECK"))</f>
        <v>0</v>
      </c>
      <c r="P2" s="1837">
        <f>IFERROR(N2-O2,"")</f>
        <v>0</v>
      </c>
      <c r="Q2" s="1812">
        <f>'Part 4'!E20</f>
        <v>280</v>
      </c>
      <c r="R2" s="1548"/>
      <c r="S2" s="141"/>
      <c r="T2" s="1553" t="s">
        <v>2580</v>
      </c>
      <c r="V2" s="1554"/>
      <c r="W2" s="1554"/>
      <c r="X2" s="1837">
        <f>IFERROR(V2-W2,"")</f>
        <v>0</v>
      </c>
      <c r="Y2" s="1554"/>
      <c r="Z2" s="1550" t="s">
        <v>6511</v>
      </c>
      <c r="AA2" t="s">
        <v>4148</v>
      </c>
      <c r="AB2" t="s">
        <v>4317</v>
      </c>
      <c r="AC2" s="1554">
        <v>0</v>
      </c>
      <c r="AD2" s="1555">
        <f>IF($AB2="","",IF(TRIM(INDEX('Part 8'!$F$2:$IV$2,1,ROW()-1))=TRIM($AB2),INDEX('Part 8'!$F$244:$IV$244,1,ROW()-1),"CHECK"))</f>
        <v>0</v>
      </c>
      <c r="AE2" s="1812">
        <f>IFERROR(AC2-AD2,"")</f>
        <v>0</v>
      </c>
      <c r="AF2" s="1812">
        <f>'Part 8'!F9</f>
        <v>0</v>
      </c>
    </row>
    <row r="3" spans="1:32">
      <c r="A3" s="141"/>
      <c r="B3" t="s">
        <v>465</v>
      </c>
      <c r="C3" t="s">
        <v>1489</v>
      </c>
      <c r="D3" s="1554">
        <v>0</v>
      </c>
      <c r="E3" s="1555" cm="1">
        <f t="array" ref="E3">IF($B3="","",IF(TRIM(INDEX('Part 1'!$L$2:$IV$2,1,ROW()-1))=TRIM($B3),INDEX('Part 1'!$L$1250:$IV$1250,1,ROW()-1),"CHECK"))</f>
        <v>0</v>
      </c>
      <c r="F3" s="1837">
        <f>IFERROR(D3-E3,"")</f>
        <v>0</v>
      </c>
      <c r="G3" s="1812">
        <f>'Part 1'!M30</f>
        <v>120</v>
      </c>
      <c r="I3" s="1548"/>
      <c r="K3" s="141"/>
      <c r="L3" t="s">
        <v>5987</v>
      </c>
      <c r="M3" t="s">
        <v>1357</v>
      </c>
      <c r="N3" s="1556">
        <v>50</v>
      </c>
      <c r="O3" s="1555">
        <f>IF($L3="","",IF(TRIM(INDEX('Part 4'!$E$2:$AY$2,1,ROW()-1))=TRIM($L3),INDEX('Part 4'!$E$778:$AY$778,1,ROW()-1),"CHECK"))</f>
        <v>50</v>
      </c>
      <c r="P3" s="1837">
        <f>IFERROR(N3-O3,"")</f>
        <v>0</v>
      </c>
      <c r="Q3" s="1812">
        <f>'Part 4'!F20</f>
        <v>95</v>
      </c>
      <c r="R3" s="1548"/>
      <c r="S3" s="1550" t="s">
        <v>6507</v>
      </c>
      <c r="T3" t="s">
        <v>1354</v>
      </c>
      <c r="U3" t="s">
        <v>4075</v>
      </c>
      <c r="V3" s="1556">
        <v>12</v>
      </c>
      <c r="W3" s="1556">
        <f>IFERROR('Part 7'!EI690+0,0)</f>
        <v>10</v>
      </c>
      <c r="X3" s="1837">
        <f>IFERROR(V3-W3,"")</f>
        <v>2</v>
      </c>
      <c r="Y3" s="1556">
        <f>'Part 7'!EI18</f>
        <v>312</v>
      </c>
      <c r="Z3" s="141"/>
      <c r="AA3" t="s">
        <v>4149</v>
      </c>
      <c r="AB3" t="s">
        <v>4318</v>
      </c>
      <c r="AC3" s="1554">
        <v>0</v>
      </c>
      <c r="AD3" s="1555">
        <f>IF($AB3="","",IF(TRIM(INDEX('Part 8'!$F$2:$IV$2,1,ROW()-1))=TRIM($AB3),INDEX('Part 8'!$F$244:$IV$244,1,ROW()-1),"CHECK"))</f>
        <v>0</v>
      </c>
      <c r="AE3" s="1812">
        <f>IFERROR(AC3-AD3,"")</f>
        <v>0</v>
      </c>
      <c r="AF3" s="1812">
        <f>'Part 8'!G9</f>
        <v>0</v>
      </c>
    </row>
    <row r="4" spans="1:32">
      <c r="A4" s="141"/>
      <c r="B4" t="s">
        <v>3002</v>
      </c>
      <c r="C4" t="s">
        <v>2914</v>
      </c>
      <c r="D4" s="1554">
        <v>4</v>
      </c>
      <c r="E4" s="1555" cm="1">
        <f t="array" ref="E4">IF($B4="","",IF(TRIM(INDEX('Part 1'!$L$2:$IV$2,1,ROW()-1))=TRIM($B4),INDEX('Part 1'!$L$1250:$IV$1250,1,ROW()-1),"CHECK"))</f>
        <v>9</v>
      </c>
      <c r="F4" s="1837">
        <f>IFERROR(D4-E4,"")</f>
        <v>-5</v>
      </c>
      <c r="G4" s="1812">
        <f>'Part 1'!N30</f>
        <v>-6</v>
      </c>
      <c r="I4" s="1548"/>
      <c r="K4" s="141"/>
      <c r="L4" t="s">
        <v>3538</v>
      </c>
      <c r="M4" t="s">
        <v>3604</v>
      </c>
      <c r="N4" s="1556">
        <v>0</v>
      </c>
      <c r="O4" s="1555">
        <f>IF($L4="","",IF(TRIM(INDEX('Part 4'!$E$2:$AY$2,1,ROW()-1))=TRIM($L4),INDEX('Part 4'!$E$778:$AY$778,1,ROW()-1),"CHECK"))</f>
        <v>0</v>
      </c>
      <c r="P4" s="1837">
        <f>IFERROR(N4-O4,"")</f>
        <v>0</v>
      </c>
      <c r="Q4" s="1812">
        <f>'Part 4'!G20</f>
        <v>348</v>
      </c>
      <c r="R4" s="1548"/>
      <c r="S4" s="141"/>
      <c r="T4" t="s">
        <v>798</v>
      </c>
      <c r="U4" t="s">
        <v>4076</v>
      </c>
      <c r="V4" s="1556">
        <v>0</v>
      </c>
      <c r="W4" s="1556">
        <f>IFERROR('Part 7'!EJ690+0,0)</f>
        <v>0</v>
      </c>
      <c r="X4" s="1837">
        <f>IFERROR(V4-W4,"")</f>
        <v>0</v>
      </c>
      <c r="Y4" s="1556">
        <f>'Part 7'!EJ18</f>
        <v>94</v>
      </c>
      <c r="Z4" s="141"/>
      <c r="AA4" t="s">
        <v>4150</v>
      </c>
      <c r="AB4" t="s">
        <v>4319</v>
      </c>
      <c r="AC4" s="1554">
        <v>0</v>
      </c>
      <c r="AD4" s="1555">
        <f>IF($AB4="","",IF(TRIM(INDEX('Part 8'!$F$2:$IV$2,1,ROW()-1))=TRIM($AB4),INDEX('Part 8'!$F$244:$IV$244,1,ROW()-1),"CHECK"))</f>
        <v>0</v>
      </c>
      <c r="AE4" s="1812">
        <f>IFERROR(AC4-AD4,"")</f>
        <v>0</v>
      </c>
      <c r="AF4" s="1812">
        <f>'Part 8'!H9</f>
        <v>0</v>
      </c>
    </row>
    <row r="5" spans="1:32">
      <c r="A5" s="141"/>
      <c r="B5" t="s">
        <v>5812</v>
      </c>
      <c r="C5" t="s">
        <v>2066</v>
      </c>
      <c r="D5" s="1554">
        <v>29</v>
      </c>
      <c r="E5" s="1555" cm="1">
        <f t="array" ref="E5">IF($B5="","",IF(TRIM(INDEX('Part 1'!$L$2:$IV$2,1,ROW()-1))=TRIM($B5),INDEX('Part 1'!$L$1250:$IV$1250,1,ROW()-1),"CHECK"))</f>
        <v>23</v>
      </c>
      <c r="F5" s="1837">
        <f>IFERROR(D5-E5,"")</f>
        <v>6</v>
      </c>
      <c r="G5" s="1812">
        <f>'Part 1'!O30</f>
        <v>57</v>
      </c>
      <c r="I5" s="1548"/>
      <c r="K5" s="141"/>
      <c r="L5" t="s">
        <v>3539</v>
      </c>
      <c r="M5" t="s">
        <v>3605</v>
      </c>
      <c r="N5" s="1556">
        <v>0</v>
      </c>
      <c r="O5" s="1555">
        <f>IF($L5="","",IF(TRIM(INDEX('Part 4'!$E$2:$AY$2,1,ROW()-1))=TRIM($L5),INDEX('Part 4'!$E$778:$AY$778,1,ROW()-1),"CHECK"))</f>
        <v>0</v>
      </c>
      <c r="P5" s="1837">
        <f>IFERROR(N5-O5,"")</f>
        <v>0</v>
      </c>
      <c r="Q5" s="1812">
        <f>'Part 4'!H20</f>
        <v>40</v>
      </c>
      <c r="R5" s="1548"/>
      <c r="S5" s="141"/>
      <c r="T5" t="s">
        <v>3901</v>
      </c>
      <c r="U5" t="s">
        <v>4077</v>
      </c>
      <c r="V5" s="1556">
        <v>0</v>
      </c>
      <c r="W5" s="1556">
        <f>IFERROR('Part 7'!EK690+0,0)</f>
        <v>10</v>
      </c>
      <c r="X5" s="1837">
        <f>IFERROR(V5-W5,"")</f>
        <v>-10</v>
      </c>
      <c r="Y5" s="1556">
        <f>'Part 7'!EK18</f>
        <v>-176</v>
      </c>
      <c r="Z5" s="141"/>
      <c r="AA5" t="s">
        <v>4151</v>
      </c>
      <c r="AB5" t="s">
        <v>4320</v>
      </c>
      <c r="AC5" s="1554">
        <v>0</v>
      </c>
      <c r="AD5" s="1555">
        <f>IF($AB5="","",IF(TRIM(INDEX('Part 8'!$F$2:$IV$2,1,ROW()-1))=TRIM($AB5),INDEX('Part 8'!$F$244:$IV$244,1,ROW()-1),"CHECK"))</f>
        <v>0</v>
      </c>
      <c r="AE5" s="1812">
        <f>IFERROR(AC5-AD5,"")</f>
        <v>0</v>
      </c>
      <c r="AF5" s="1812">
        <f>'Part 8'!I9</f>
        <v>0</v>
      </c>
    </row>
    <row r="6" spans="1:32">
      <c r="A6" s="141"/>
      <c r="B6" t="s">
        <v>5813</v>
      </c>
      <c r="C6" t="s">
        <v>5814</v>
      </c>
      <c r="D6" s="1554">
        <v>39</v>
      </c>
      <c r="E6" s="1555" cm="1">
        <f t="array" ref="E6">IF($B6="","",IF(TRIM(INDEX('Part 1'!$L$2:$IV$2,1,ROW()-1))=TRIM($B6),INDEX('Part 1'!$L$1250:$IV$1250,1,ROW()-1),"CHECK"))</f>
        <v>17</v>
      </c>
      <c r="F6" s="1837">
        <f>IFERROR(D6-E6,"")</f>
        <v>22</v>
      </c>
      <c r="G6" s="1812">
        <f>'Part 1'!P30</f>
        <v>172</v>
      </c>
      <c r="I6" s="1548"/>
      <c r="K6" s="141"/>
      <c r="L6" t="s">
        <v>3540</v>
      </c>
      <c r="M6" t="s">
        <v>1227</v>
      </c>
      <c r="N6" s="1556">
        <v>1040</v>
      </c>
      <c r="O6" s="1555">
        <f>IF($L6="","",IF(TRIM(INDEX('Part 4'!$E$2:$AY$2,1,ROW()-1))=TRIM($L6),INDEX('Part 4'!$E$778:$AY$778,1,ROW()-1),"CHECK"))</f>
        <v>990</v>
      </c>
      <c r="P6" s="1837">
        <f>IFERROR(N6-O6,"")</f>
        <v>50</v>
      </c>
      <c r="Q6" s="1812">
        <f>'Part 4'!I20</f>
        <v>17032</v>
      </c>
      <c r="R6" s="1548"/>
      <c r="S6" s="141"/>
      <c r="T6" t="s">
        <v>3902</v>
      </c>
      <c r="U6" t="s">
        <v>4078</v>
      </c>
      <c r="V6" s="1556">
        <v>0</v>
      </c>
      <c r="W6" s="1556">
        <f>IFERROR('Part 7'!EL690+0,0)</f>
        <v>0</v>
      </c>
      <c r="X6" s="1837">
        <f>IFERROR(V6-W6,"")</f>
        <v>0</v>
      </c>
      <c r="Y6" s="1556">
        <f>'Part 7'!EL18</f>
        <v>0</v>
      </c>
      <c r="Z6" s="141"/>
      <c r="AA6" t="s">
        <v>4152</v>
      </c>
      <c r="AB6" t="s">
        <v>4321</v>
      </c>
      <c r="AC6" s="1554">
        <v>0</v>
      </c>
      <c r="AD6" s="1555">
        <f>IF($AB6="","",IF(TRIM(INDEX('Part 8'!$F$2:$IV$2,1,ROW()-1))=TRIM($AB6),INDEX('Part 8'!$F$244:$IV$244,1,ROW()-1),"CHECK"))</f>
        <v>0</v>
      </c>
      <c r="AE6" s="1812">
        <f>IFERROR(AC6-AD6,"")</f>
        <v>0</v>
      </c>
      <c r="AF6" s="1812">
        <f>'Part 8'!J9</f>
        <v>0</v>
      </c>
    </row>
    <row r="7" spans="1:32">
      <c r="A7" s="141"/>
      <c r="B7" t="s">
        <v>5815</v>
      </c>
      <c r="C7" t="s">
        <v>1183</v>
      </c>
      <c r="D7" s="1554">
        <v>11</v>
      </c>
      <c r="E7" s="1555" cm="1">
        <f t="array" ref="E7">IF($B7="","",IF(TRIM(INDEX('Part 1'!$L$2:$IV$2,1,ROW()-1))=TRIM($B7),INDEX('Part 1'!$L$1250:$IV$1250,1,ROW()-1),"CHECK"))</f>
        <v>8</v>
      </c>
      <c r="F7" s="1837">
        <f>IFERROR(D7-E7,"")</f>
        <v>3</v>
      </c>
      <c r="G7" s="1812">
        <f>'Part 1'!Q30</f>
        <v>218</v>
      </c>
      <c r="I7" s="1548"/>
      <c r="K7" s="141"/>
      <c r="L7" t="s">
        <v>713</v>
      </c>
      <c r="M7" t="s">
        <v>714</v>
      </c>
      <c r="N7" s="1556">
        <v>144</v>
      </c>
      <c r="O7" s="1555">
        <f>IF($L7="","",IF(TRIM(INDEX('Part 4'!$E$2:$AY$2,1,ROW()-1))=TRIM($L7),INDEX('Part 4'!$E$778:$AY$778,1,ROW()-1),"CHECK"))</f>
        <v>115</v>
      </c>
      <c r="P7" s="1837">
        <f>IFERROR(N7-O7,"")</f>
        <v>29</v>
      </c>
      <c r="Q7" s="1812">
        <f>'Part 4'!J20</f>
        <v>201</v>
      </c>
      <c r="R7" s="1548"/>
      <c r="S7" s="141"/>
      <c r="T7" t="s">
        <v>3952</v>
      </c>
      <c r="U7" t="s">
        <v>4079</v>
      </c>
      <c r="V7" s="1556">
        <v>121</v>
      </c>
      <c r="W7" s="1556">
        <f>IFERROR('Part 7'!EM690+0,0)</f>
        <v>108</v>
      </c>
      <c r="X7" s="1837">
        <f>IFERROR(V7-W7,"")</f>
        <v>13</v>
      </c>
      <c r="Y7" s="1556">
        <f>'Part 7'!EM18</f>
        <v>654</v>
      </c>
      <c r="Z7" s="141"/>
      <c r="AA7" t="s">
        <v>4153</v>
      </c>
      <c r="AB7" t="s">
        <v>4322</v>
      </c>
      <c r="AC7" s="1554">
        <v>0</v>
      </c>
      <c r="AD7" s="1555">
        <f>IF($AB7="","",IF(TRIM(INDEX('Part 8'!$F$2:$IV$2,1,ROW()-1))=TRIM($AB7),INDEX('Part 8'!$F$244:$IV$244,1,ROW()-1),"CHECK"))</f>
        <v>5</v>
      </c>
      <c r="AE7" s="1812">
        <f>IFERROR(AC7-AD7,"")</f>
        <v>-5</v>
      </c>
      <c r="AF7" s="1812">
        <f>'Part 8'!K9</f>
        <v>0</v>
      </c>
    </row>
    <row r="8" spans="1:32">
      <c r="A8" s="141"/>
      <c r="B8" t="s">
        <v>389</v>
      </c>
      <c r="C8" t="s">
        <v>1342</v>
      </c>
      <c r="D8" s="1554">
        <v>7</v>
      </c>
      <c r="E8" s="1555" cm="1">
        <f t="array" ref="E8">IF($B8="","",IF(TRIM(INDEX('Part 1'!$L$2:$IV$2,1,ROW()-1))=TRIM($B8),INDEX('Part 1'!$L$1250:$IV$1250,1,ROW()-1),"CHECK"))</f>
        <v>7</v>
      </c>
      <c r="F8" s="1837">
        <f>IFERROR(D8-E8,"")</f>
        <v>0</v>
      </c>
      <c r="G8" s="1812">
        <f>'Part 1'!R30</f>
        <v>63</v>
      </c>
      <c r="I8" s="1548"/>
      <c r="K8" s="141"/>
      <c r="L8" t="s">
        <v>948</v>
      </c>
      <c r="M8" t="s">
        <v>947</v>
      </c>
      <c r="N8" s="1556">
        <v>635</v>
      </c>
      <c r="O8" s="1555">
        <f>IF($L8="","",IF(TRIM(INDEX('Part 4'!$E$2:$AY$2,1,ROW()-1))=TRIM($L8),INDEX('Part 4'!$E$778:$AY$778,1,ROW()-1),"CHECK"))</f>
        <v>400</v>
      </c>
      <c r="P8" s="1837">
        <f>IFERROR(N8-O8,"")</f>
        <v>235</v>
      </c>
      <c r="Q8" s="1812">
        <f>'Part 4'!K20</f>
        <v>844</v>
      </c>
      <c r="R8" s="1548"/>
      <c r="S8" s="141"/>
      <c r="T8" t="s">
        <v>3903</v>
      </c>
      <c r="U8" t="s">
        <v>4080</v>
      </c>
      <c r="V8" s="1556">
        <v>19</v>
      </c>
      <c r="W8" s="1556">
        <f>IFERROR('Part 7'!EN690+0,0)</f>
        <v>17</v>
      </c>
      <c r="X8" s="1837">
        <f>IFERROR(V8-W8,"")</f>
        <v>2</v>
      </c>
      <c r="Y8" s="1556">
        <f>'Part 7'!EN18</f>
        <v>740</v>
      </c>
      <c r="Z8" s="141"/>
      <c r="AA8" t="s">
        <v>4154</v>
      </c>
      <c r="AB8" t="s">
        <v>4323</v>
      </c>
      <c r="AC8" s="1554">
        <v>0</v>
      </c>
      <c r="AD8" s="1555">
        <f>IF($AB8="","",IF(TRIM(INDEX('Part 8'!$F$2:$IV$2,1,ROW()-1))=TRIM($AB8),INDEX('Part 8'!$F$244:$IV$244,1,ROW()-1),"CHECK"))</f>
        <v>0</v>
      </c>
      <c r="AE8" s="1812">
        <f>IFERROR(AC8-AD8,"")</f>
        <v>0</v>
      </c>
      <c r="AF8" s="1812">
        <f>'Part 8'!L9</f>
        <v>0</v>
      </c>
    </row>
    <row r="9" spans="1:32">
      <c r="A9" s="141"/>
      <c r="B9" t="s">
        <v>970</v>
      </c>
      <c r="C9" t="s">
        <v>969</v>
      </c>
      <c r="D9" s="1554">
        <v>3</v>
      </c>
      <c r="E9" s="1555" cm="1">
        <f t="array" ref="E9">IF($B9="","",IF(TRIM(INDEX('Part 1'!$L$2:$IV$2,1,ROW()-1))=TRIM($B9),INDEX('Part 1'!$L$1250:$IV$1250,1,ROW()-1),"CHECK"))</f>
        <v>6</v>
      </c>
      <c r="F9" s="1837">
        <f>IFERROR(D9-E9,"")</f>
        <v>-3</v>
      </c>
      <c r="G9" s="1812">
        <f>'Part 1'!S30</f>
        <v>108</v>
      </c>
      <c r="I9" s="1548"/>
      <c r="K9" s="141"/>
      <c r="L9" t="s">
        <v>3541</v>
      </c>
      <c r="M9" t="s">
        <v>3606</v>
      </c>
      <c r="N9" s="1556">
        <v>0</v>
      </c>
      <c r="O9" s="1555">
        <f>IF($L9="","",IF(TRIM(INDEX('Part 4'!$E$2:$AY$2,1,ROW()-1))=TRIM($L9),INDEX('Part 4'!$E$778:$AY$778,1,ROW()-1),"CHECK"))</f>
        <v>0</v>
      </c>
      <c r="P9" s="1837">
        <f>IFERROR(N9-O9,"")</f>
        <v>0</v>
      </c>
      <c r="Q9" s="1812">
        <f>'Part 4'!L20</f>
        <v>51</v>
      </c>
      <c r="R9" s="1548"/>
      <c r="S9" s="141"/>
      <c r="T9" t="s">
        <v>3904</v>
      </c>
      <c r="U9" t="s">
        <v>4081</v>
      </c>
      <c r="V9" s="1556">
        <v>14</v>
      </c>
      <c r="W9" s="1556">
        <f>IFERROR('Part 7'!EO690+0,0)</f>
        <v>13</v>
      </c>
      <c r="X9" s="1837">
        <f>IFERROR(V9-W9,"")</f>
        <v>1</v>
      </c>
      <c r="Y9" s="1556">
        <f>'Part 7'!EO18</f>
        <v>316</v>
      </c>
      <c r="Z9" s="141"/>
      <c r="AA9" t="s">
        <v>4155</v>
      </c>
      <c r="AB9" t="s">
        <v>4324</v>
      </c>
      <c r="AC9" s="1554">
        <v>0</v>
      </c>
      <c r="AD9" s="1555">
        <f>IF($AB9="","",IF(TRIM(INDEX('Part 8'!$F$2:$IV$2,1,ROW()-1))=TRIM($AB9),INDEX('Part 8'!$F$244:$IV$244,1,ROW()-1),"CHECK"))</f>
        <v>0</v>
      </c>
      <c r="AE9" s="1812">
        <f>IFERROR(AC9-AD9,"")</f>
        <v>0</v>
      </c>
      <c r="AF9" s="1812">
        <f>'Part 8'!M9</f>
        <v>0</v>
      </c>
    </row>
    <row r="10" spans="1:32">
      <c r="A10" s="141"/>
      <c r="B10" t="s">
        <v>5816</v>
      </c>
      <c r="C10" t="s">
        <v>3174</v>
      </c>
      <c r="D10" s="1554">
        <v>14</v>
      </c>
      <c r="E10" s="1555" cm="1">
        <f t="array" ref="E10">IF($B10="","",IF(TRIM(INDEX('Part 1'!$L$2:$IV$2,1,ROW()-1))=TRIM($B10),INDEX('Part 1'!$L$1250:$IV$1250,1,ROW()-1),"CHECK"))</f>
        <v>14</v>
      </c>
      <c r="F10" s="1837">
        <f>IFERROR(D10-E10,"")</f>
        <v>0</v>
      </c>
      <c r="G10" s="1812">
        <f>'Part 1'!T30</f>
        <v>96</v>
      </c>
      <c r="I10" s="1548"/>
      <c r="K10" s="141"/>
      <c r="L10" t="s">
        <v>634</v>
      </c>
      <c r="M10" t="s">
        <v>635</v>
      </c>
      <c r="N10" s="1556">
        <v>48</v>
      </c>
      <c r="O10" s="1555">
        <f>IF($L10="","",IF(TRIM(INDEX('Part 4'!$E$2:$AY$2,1,ROW()-1))=TRIM($L10),INDEX('Part 4'!$E$778:$AY$778,1,ROW()-1),"CHECK"))</f>
        <v>38</v>
      </c>
      <c r="P10" s="1837">
        <f>IFERROR(N10-O10,"")</f>
        <v>10</v>
      </c>
      <c r="Q10" s="1812">
        <f>'Part 4'!M20</f>
        <v>1299</v>
      </c>
      <c r="R10" s="1548"/>
      <c r="S10" s="141"/>
      <c r="T10" t="s">
        <v>3905</v>
      </c>
      <c r="U10" t="s">
        <v>4082</v>
      </c>
      <c r="V10" s="1556">
        <v>238</v>
      </c>
      <c r="W10" s="1556">
        <f>IFERROR('Part 7'!EP690+0,0)</f>
        <v>226</v>
      </c>
      <c r="X10" s="1837">
        <f>IFERROR(V10-W10,"")</f>
        <v>12</v>
      </c>
      <c r="Y10" s="1556">
        <f>'Part 7'!EP18</f>
        <v>404</v>
      </c>
      <c r="Z10" s="141"/>
      <c r="AA10" t="s">
        <v>4156</v>
      </c>
      <c r="AB10" t="s">
        <v>4325</v>
      </c>
      <c r="AC10" s="1554">
        <v>0</v>
      </c>
      <c r="AD10" s="1555">
        <f>IF($AB10="","",IF(TRIM(INDEX('Part 8'!$F$2:$IV$2,1,ROW()-1))=TRIM($AB10),INDEX('Part 8'!$F$244:$IV$244,1,ROW()-1),"CHECK"))</f>
        <v>0</v>
      </c>
      <c r="AE10" s="1812">
        <f>IFERROR(AC10-AD10,"")</f>
        <v>0</v>
      </c>
      <c r="AF10" s="1812">
        <f>'Part 8'!N9</f>
        <v>0</v>
      </c>
    </row>
    <row r="11" spans="1:32">
      <c r="A11" s="141"/>
      <c r="B11" t="s">
        <v>1918</v>
      </c>
      <c r="C11" t="s">
        <v>3175</v>
      </c>
      <c r="D11" s="1554">
        <v>0</v>
      </c>
      <c r="E11" s="1555" cm="1">
        <f t="array" ref="E11">IF($B11="","",IF(TRIM(INDEX('Part 1'!$L$2:$IV$2,1,ROW()-1))=TRIM($B11),INDEX('Part 1'!$L$1250:$IV$1250,1,ROW()-1),"CHECK"))</f>
        <v>0</v>
      </c>
      <c r="F11" s="1837">
        <f>IFERROR(D11-E11,"")</f>
        <v>0</v>
      </c>
      <c r="G11" s="1812">
        <f>'Part 1'!U30</f>
        <v>37</v>
      </c>
      <c r="I11" s="1548"/>
      <c r="K11" s="141"/>
      <c r="L11" t="s">
        <v>636</v>
      </c>
      <c r="M11" t="s">
        <v>637</v>
      </c>
      <c r="N11" s="1556">
        <v>10</v>
      </c>
      <c r="O11" s="1555">
        <f>IF($L11="","",IF(TRIM(INDEX('Part 4'!$E$2:$AY$2,1,ROW()-1))=TRIM($L11),INDEX('Part 4'!$E$778:$AY$778,1,ROW()-1),"CHECK"))</f>
        <v>5</v>
      </c>
      <c r="P11" s="1837">
        <f>IFERROR(N11-O11,"")</f>
        <v>5</v>
      </c>
      <c r="Q11" s="1812">
        <f>'Part 4'!N20</f>
        <v>-131</v>
      </c>
      <c r="R11" s="1548"/>
      <c r="S11" s="141"/>
      <c r="T11" t="s">
        <v>1162</v>
      </c>
      <c r="U11" t="s">
        <v>4083</v>
      </c>
      <c r="V11" s="1556">
        <v>0</v>
      </c>
      <c r="W11" s="1556">
        <f>IFERROR('Part 7'!EQ690+0,0)</f>
        <v>0</v>
      </c>
      <c r="X11" s="1837">
        <f>IFERROR(V11-W11,"")</f>
        <v>0</v>
      </c>
      <c r="Y11" s="1556">
        <f>'Part 7'!EQ18</f>
        <v>180</v>
      </c>
      <c r="Z11" s="141"/>
      <c r="AA11" t="s">
        <v>4157</v>
      </c>
      <c r="AB11" t="s">
        <v>4326</v>
      </c>
      <c r="AC11" s="1554">
        <v>0</v>
      </c>
      <c r="AD11" s="1555">
        <f>IF($AB11="","",IF(TRIM(INDEX('Part 8'!$F$2:$IV$2,1,ROW()-1))=TRIM($AB11),INDEX('Part 8'!$F$244:$IV$244,1,ROW()-1),"CHECK"))</f>
        <v>6</v>
      </c>
      <c r="AE11" s="1812">
        <f>IFERROR(AC11-AD11,"")</f>
        <v>-6</v>
      </c>
      <c r="AF11" s="1812">
        <f>'Part 8'!O9</f>
        <v>0</v>
      </c>
    </row>
    <row r="12" spans="1:32">
      <c r="A12" s="141"/>
      <c r="B12" t="s">
        <v>5817</v>
      </c>
      <c r="C12" t="s">
        <v>2600</v>
      </c>
      <c r="D12" s="1554">
        <v>5</v>
      </c>
      <c r="E12" s="1555" cm="1">
        <f t="array" ref="E12">IF($B12="","",IF(TRIM(INDEX('Part 1'!$L$2:$IV$2,1,ROW()-1))=TRIM($B12),INDEX('Part 1'!$L$1250:$IV$1250,1,ROW()-1),"CHECK"))</f>
        <v>5</v>
      </c>
      <c r="F12" s="1837">
        <f>IFERROR(D12-E12,"")</f>
        <v>0</v>
      </c>
      <c r="G12" s="1812">
        <f>'Part 1'!V30</f>
        <v>39</v>
      </c>
      <c r="I12" s="1548"/>
      <c r="K12" s="141"/>
      <c r="L12" t="s">
        <v>3542</v>
      </c>
      <c r="M12" t="s">
        <v>3607</v>
      </c>
      <c r="N12" s="1556">
        <v>0</v>
      </c>
      <c r="O12" s="1555">
        <f>IF($L12="","",IF(TRIM(INDEX('Part 4'!$E$2:$AY$2,1,ROW()-1))=TRIM($L12),INDEX('Part 4'!$E$778:$AY$778,1,ROW()-1),"CHECK"))</f>
        <v>0</v>
      </c>
      <c r="P12" s="1837">
        <f>IFERROR(N12-O12,"")</f>
        <v>0</v>
      </c>
      <c r="Q12" s="1812">
        <f>'Part 4'!O20</f>
        <v>436</v>
      </c>
      <c r="R12" s="1548"/>
      <c r="S12" s="141"/>
      <c r="T12" t="s">
        <v>3906</v>
      </c>
      <c r="U12" t="s">
        <v>4084</v>
      </c>
      <c r="V12" s="1556">
        <v>2</v>
      </c>
      <c r="W12" s="1556">
        <f>IFERROR('Part 7'!ER690+0,0)</f>
        <v>2</v>
      </c>
      <c r="X12" s="1837">
        <f>IFERROR(V12-W12,"")</f>
        <v>0</v>
      </c>
      <c r="Y12" s="1556">
        <f>'Part 7'!ER18</f>
        <v>22</v>
      </c>
      <c r="Z12" s="141"/>
      <c r="AA12" t="s">
        <v>4158</v>
      </c>
      <c r="AB12" t="s">
        <v>4327</v>
      </c>
      <c r="AC12" s="1554">
        <v>0</v>
      </c>
      <c r="AD12" s="1555">
        <f>IF($AB12="","",IF(TRIM(INDEX('Part 8'!$F$2:$IV$2,1,ROW()-1))=TRIM($AB12),INDEX('Part 8'!$F$244:$IV$244,1,ROW()-1),"CHECK"))</f>
        <v>0</v>
      </c>
      <c r="AE12" s="1812">
        <f>IFERROR(AC12-AD12,"")</f>
        <v>0</v>
      </c>
      <c r="AF12" s="1812">
        <f>'Part 8'!P9</f>
        <v>0</v>
      </c>
    </row>
    <row r="13" spans="1:32">
      <c r="A13" s="141"/>
      <c r="B13" t="s">
        <v>5818</v>
      </c>
      <c r="C13" t="s">
        <v>603</v>
      </c>
      <c r="D13" s="1554">
        <v>28</v>
      </c>
      <c r="E13" s="1555" cm="1">
        <f t="array" ref="E13">IF($B13="","",IF(TRIM(INDEX('Part 1'!$L$2:$IV$2,1,ROW()-1))=TRIM($B13),INDEX('Part 1'!$L$1250:$IV$1250,1,ROW()-1),"CHECK"))</f>
        <v>20</v>
      </c>
      <c r="F13" s="1837">
        <f>IFERROR(D13-E13,"")</f>
        <v>8</v>
      </c>
      <c r="G13" s="1812">
        <f>'Part 1'!W30</f>
        <v>65</v>
      </c>
      <c r="I13" s="1548"/>
      <c r="K13" s="141"/>
      <c r="L13" t="s">
        <v>638</v>
      </c>
      <c r="M13" t="s">
        <v>639</v>
      </c>
      <c r="N13" s="1556">
        <v>1</v>
      </c>
      <c r="O13" s="1555">
        <f>IF($L13="","",IF(TRIM(INDEX('Part 4'!$E$2:$AY$2,1,ROW()-1))=TRIM($L13),INDEX('Part 4'!$E$778:$AY$778,1,ROW()-1),"CHECK"))</f>
        <v>1</v>
      </c>
      <c r="P13" s="1837">
        <f>IFERROR(N13-O13,"")</f>
        <v>0</v>
      </c>
      <c r="Q13" s="1812">
        <f>'Part 4'!P20</f>
        <v>28</v>
      </c>
      <c r="R13" s="1548"/>
      <c r="S13" s="141"/>
      <c r="T13" t="s">
        <v>3945</v>
      </c>
      <c r="U13" t="s">
        <v>4085</v>
      </c>
      <c r="V13" s="1556">
        <v>0</v>
      </c>
      <c r="W13" s="1556">
        <f>IFERROR('Part 7'!ES690+0,0)</f>
        <v>0</v>
      </c>
      <c r="X13" s="1837">
        <f>IFERROR(V13-W13,"")</f>
        <v>0</v>
      </c>
      <c r="Y13" s="1556">
        <f>'Part 7'!ES18</f>
        <v>279</v>
      </c>
      <c r="Z13" s="141"/>
      <c r="AA13" t="s">
        <v>4159</v>
      </c>
      <c r="AB13" t="s">
        <v>4328</v>
      </c>
      <c r="AC13" s="1554">
        <v>0</v>
      </c>
      <c r="AD13" s="1555">
        <f>IF($AB13="","",IF(TRIM(INDEX('Part 8'!$F$2:$IV$2,1,ROW()-1))=TRIM($AB13),INDEX('Part 8'!$F$244:$IV$244,1,ROW()-1),"CHECK"))</f>
        <v>5</v>
      </c>
      <c r="AE13" s="1812">
        <f>IFERROR(AC13-AD13,"")</f>
        <v>-5</v>
      </c>
      <c r="AF13" s="1812">
        <f>'Part 8'!Q9</f>
        <v>0</v>
      </c>
    </row>
    <row r="14" spans="1:32">
      <c r="A14" s="141"/>
      <c r="B14" t="s">
        <v>5819</v>
      </c>
      <c r="C14" t="s">
        <v>2633</v>
      </c>
      <c r="D14" s="1554">
        <v>3</v>
      </c>
      <c r="E14" s="1555" cm="1">
        <f t="array" ref="E14">IF($B14="","",IF(TRIM(INDEX('Part 1'!$L$2:$IV$2,1,ROW()-1))=TRIM($B14),INDEX('Part 1'!$L$1250:$IV$1250,1,ROW()-1),"CHECK"))</f>
        <v>3</v>
      </c>
      <c r="F14" s="1837">
        <f>IFERROR(D14-E14,"")</f>
        <v>0</v>
      </c>
      <c r="G14" s="1812">
        <f>'Part 1'!X30</f>
        <v>20</v>
      </c>
      <c r="I14" s="1548"/>
      <c r="K14" s="141"/>
      <c r="L14" t="s">
        <v>3543</v>
      </c>
      <c r="M14" t="s">
        <v>3608</v>
      </c>
      <c r="N14" s="1556">
        <v>0</v>
      </c>
      <c r="O14" s="1555">
        <f>IF($L14="","",IF(TRIM(INDEX('Part 4'!$E$2:$AY$2,1,ROW()-1))=TRIM($L14),INDEX('Part 4'!$E$778:$AY$778,1,ROW()-1),"CHECK"))</f>
        <v>0</v>
      </c>
      <c r="P14" s="1837">
        <f>IFERROR(N14-O14,"")</f>
        <v>0</v>
      </c>
      <c r="Q14" s="1812">
        <f>'Part 4'!Q20</f>
        <v>75</v>
      </c>
      <c r="R14" s="1548"/>
      <c r="S14" s="141"/>
      <c r="T14" t="s">
        <v>3946</v>
      </c>
      <c r="U14" t="s">
        <v>4086</v>
      </c>
      <c r="V14" s="1556">
        <v>0</v>
      </c>
      <c r="W14" s="1556">
        <f>IFERROR('Part 7'!ET690+0,0)</f>
        <v>0</v>
      </c>
      <c r="X14" s="1837">
        <f>IFERROR(V14-W14,"")</f>
        <v>0</v>
      </c>
      <c r="Y14" s="1556">
        <f>'Part 7'!ET18</f>
        <v>440</v>
      </c>
      <c r="Z14" s="141"/>
      <c r="AA14" t="s">
        <v>4160</v>
      </c>
      <c r="AB14" t="s">
        <v>4329</v>
      </c>
      <c r="AC14" s="1554">
        <v>0</v>
      </c>
      <c r="AD14" s="1555">
        <f>IF($AB14="","",IF(TRIM(INDEX('Part 8'!$F$2:$IV$2,1,ROW()-1))=TRIM($AB14),INDEX('Part 8'!$F$244:$IV$244,1,ROW()-1),"CHECK"))</f>
        <v>0</v>
      </c>
      <c r="AE14" s="1812">
        <f>IFERROR(AC14-AD14,"")</f>
        <v>0</v>
      </c>
      <c r="AF14" s="1812">
        <f>'Part 8'!R9</f>
        <v>0</v>
      </c>
    </row>
    <row r="15" spans="1:32">
      <c r="A15" s="141"/>
      <c r="B15" t="s">
        <v>757</v>
      </c>
      <c r="C15" t="s">
        <v>758</v>
      </c>
      <c r="D15" s="1554">
        <v>27</v>
      </c>
      <c r="E15" s="1555" cm="1">
        <f t="array" ref="E15">IF($B15="","",IF(TRIM(INDEX('Part 1'!$L$2:$IV$2,1,ROW()-1))=TRIM($B15),INDEX('Part 1'!$L$1250:$IV$1250,1,ROW()-1),"CHECK"))</f>
        <v>20</v>
      </c>
      <c r="F15" s="1837">
        <f>IFERROR(D15-E15,"")</f>
        <v>7</v>
      </c>
      <c r="G15" s="1812">
        <f>'Part 1'!Y30</f>
        <v>96</v>
      </c>
      <c r="I15" s="1548"/>
      <c r="K15" s="141"/>
      <c r="L15" t="s">
        <v>3544</v>
      </c>
      <c r="M15" t="s">
        <v>3609</v>
      </c>
      <c r="N15" s="1556">
        <v>0</v>
      </c>
      <c r="O15" s="1555">
        <f>IF($L15="","",IF(TRIM(INDEX('Part 4'!$E$2:$AY$2,1,ROW()-1))=TRIM($L15),INDEX('Part 4'!$E$778:$AY$778,1,ROW()-1),"CHECK"))</f>
        <v>0</v>
      </c>
      <c r="P15" s="1837">
        <f>IFERROR(N15-O15,"")</f>
        <v>0</v>
      </c>
      <c r="Q15" s="1812">
        <f>'Part 4'!R20</f>
        <v>716</v>
      </c>
      <c r="R15" s="1548"/>
      <c r="S15" s="141"/>
      <c r="T15" t="s">
        <v>3908</v>
      </c>
      <c r="U15" t="s">
        <v>4087</v>
      </c>
      <c r="V15" s="1556">
        <v>0</v>
      </c>
      <c r="W15" s="1556">
        <f>IFERROR('Part 7'!EU690+0,0)</f>
        <v>0</v>
      </c>
      <c r="X15" s="1837">
        <f>IFERROR(V15-W15,"")</f>
        <v>0</v>
      </c>
      <c r="Y15" s="1556">
        <f>'Part 7'!EU18</f>
        <v>-1</v>
      </c>
      <c r="Z15" s="141"/>
      <c r="AA15" t="s">
        <v>4161</v>
      </c>
      <c r="AB15" t="s">
        <v>4330</v>
      </c>
      <c r="AC15" s="1554">
        <v>0</v>
      </c>
      <c r="AD15" s="1555">
        <f>IF($AB15="","",IF(TRIM(INDEX('Part 8'!$F$2:$IV$2,1,ROW()-1))=TRIM($AB15),INDEX('Part 8'!$F$244:$IV$244,1,ROW()-1),"CHECK"))</f>
        <v>5</v>
      </c>
      <c r="AE15" s="1812">
        <f>IFERROR(AC15-AD15,"")</f>
        <v>-5</v>
      </c>
      <c r="AF15" s="1812">
        <f>'Part 8'!S9</f>
        <v>0</v>
      </c>
    </row>
    <row r="16" spans="1:32">
      <c r="A16" s="141"/>
      <c r="B16" t="s">
        <v>5820</v>
      </c>
      <c r="C16" t="s">
        <v>1153</v>
      </c>
      <c r="D16" s="1554">
        <v>40</v>
      </c>
      <c r="E16" s="1555" cm="1">
        <f t="array" ref="E16">IF($B16="","",IF(TRIM(INDEX('Part 1'!$L$2:$IV$2,1,ROW()-1))=TRIM($B16),INDEX('Part 1'!$L$1250:$IV$1250,1,ROW()-1),"CHECK"))</f>
        <v>37</v>
      </c>
      <c r="F16" s="1837">
        <f>IFERROR(D16-E16,"")</f>
        <v>3</v>
      </c>
      <c r="G16" s="1812">
        <f>'Part 1'!Z30</f>
        <v>175</v>
      </c>
      <c r="I16" s="1548"/>
      <c r="K16" s="141"/>
      <c r="L16" t="s">
        <v>3545</v>
      </c>
      <c r="M16" t="s">
        <v>3610</v>
      </c>
      <c r="N16" s="1556">
        <v>0</v>
      </c>
      <c r="O16" s="1555">
        <f>IF($L16="","",IF(TRIM(INDEX('Part 4'!$E$2:$AY$2,1,ROW()-1))=TRIM($L16),INDEX('Part 4'!$E$778:$AY$778,1,ROW()-1),"CHECK"))</f>
        <v>0</v>
      </c>
      <c r="P16" s="1837">
        <f>IFERROR(N16-O16,"")</f>
        <v>0</v>
      </c>
      <c r="Q16" s="1812">
        <f>'Part 4'!S20</f>
        <v>1481</v>
      </c>
      <c r="R16" s="1548"/>
      <c r="S16" s="141"/>
      <c r="T16" t="s">
        <v>3953</v>
      </c>
      <c r="U16" t="s">
        <v>4088</v>
      </c>
      <c r="V16" s="1556">
        <v>0</v>
      </c>
      <c r="W16" s="1556">
        <f>IFERROR('Part 7'!EV690+0,0)</f>
        <v>0</v>
      </c>
      <c r="X16" s="1837">
        <f>IFERROR(V16-W16,"")</f>
        <v>0</v>
      </c>
      <c r="Y16" s="1556">
        <f>'Part 7'!EV18</f>
        <v>139</v>
      </c>
      <c r="Z16" s="141"/>
      <c r="AA16" t="s">
        <v>4162</v>
      </c>
      <c r="AB16" t="s">
        <v>4331</v>
      </c>
      <c r="AC16" s="1554">
        <v>0</v>
      </c>
      <c r="AD16" s="1555">
        <f>IF($AB16="","",IF(TRIM(INDEX('Part 8'!$F$2:$IV$2,1,ROW()-1))=TRIM($AB16),INDEX('Part 8'!$F$244:$IV$244,1,ROW()-1),"CHECK"))</f>
        <v>0</v>
      </c>
      <c r="AE16" s="1812">
        <f>IFERROR(AC16-AD16,"")</f>
        <v>0</v>
      </c>
      <c r="AF16" s="1812">
        <f>'Part 8'!T9</f>
        <v>0</v>
      </c>
    </row>
    <row r="17" spans="1:32">
      <c r="A17" s="141"/>
      <c r="B17" t="s">
        <v>5821</v>
      </c>
      <c r="C17" t="s">
        <v>5822</v>
      </c>
      <c r="D17" s="1554">
        <v>0</v>
      </c>
      <c r="E17" s="1555" cm="1">
        <f t="array" ref="E17">IF($B17="","",IF(TRIM(INDEX('Part 1'!$L$2:$IV$2,1,ROW()-1))=TRIM($B17),INDEX('Part 1'!$L$1250:$IV$1250,1,ROW()-1),"CHECK"))</f>
        <v>0</v>
      </c>
      <c r="F17" s="1837">
        <f>IFERROR(D17-E17,"")</f>
        <v>0</v>
      </c>
      <c r="G17" s="1812">
        <f>'Part 1'!AA30</f>
        <v>50</v>
      </c>
      <c r="I17" s="1548"/>
      <c r="K17" s="141"/>
      <c r="L17" t="s">
        <v>3546</v>
      </c>
      <c r="M17" t="s">
        <v>3611</v>
      </c>
      <c r="N17" s="1556">
        <v>0</v>
      </c>
      <c r="O17" s="1555">
        <f>IF($L17="","",IF(TRIM(INDEX('Part 4'!$E$2:$AY$2,1,ROW()-1))=TRIM($L17),INDEX('Part 4'!$E$778:$AY$778,1,ROW()-1),"CHECK"))</f>
        <v>0</v>
      </c>
      <c r="P17" s="1837">
        <f>IFERROR(N17-O17,"")</f>
        <v>0</v>
      </c>
      <c r="Q17" s="1812">
        <f>'Part 4'!T20</f>
        <v>0</v>
      </c>
      <c r="R17" s="1548"/>
      <c r="S17" s="141"/>
      <c r="T17" t="s">
        <v>3912</v>
      </c>
      <c r="U17" t="s">
        <v>4089</v>
      </c>
      <c r="V17" s="1556">
        <v>0</v>
      </c>
      <c r="W17" s="1556">
        <f>IFERROR('Part 7'!EW690+0,0)</f>
        <v>0</v>
      </c>
      <c r="X17" s="1837">
        <f>IFERROR(V17-W17,"")</f>
        <v>0</v>
      </c>
      <c r="Y17" s="1556">
        <f>'Part 7'!EW18</f>
        <v>260</v>
      </c>
      <c r="Z17" s="141"/>
      <c r="AA17" t="s">
        <v>4163</v>
      </c>
      <c r="AB17" t="s">
        <v>4332</v>
      </c>
      <c r="AC17" s="1554">
        <v>0</v>
      </c>
      <c r="AD17" s="1555">
        <f>IF($AB17="","",IF(TRIM(INDEX('Part 8'!$F$2:$IV$2,1,ROW()-1))=TRIM($AB17),INDEX('Part 8'!$F$244:$IV$244,1,ROW()-1),"CHECK"))</f>
        <v>0</v>
      </c>
      <c r="AE17" s="1812">
        <f>IFERROR(AC17-AD17,"")</f>
        <v>0</v>
      </c>
      <c r="AF17" s="1812">
        <f>'Part 8'!U9</f>
        <v>0</v>
      </c>
    </row>
    <row r="18" spans="1:32">
      <c r="A18" s="141"/>
      <c r="B18" t="s">
        <v>5823</v>
      </c>
      <c r="C18" t="s">
        <v>6420</v>
      </c>
      <c r="D18" s="1554">
        <v>25</v>
      </c>
      <c r="E18" s="1555" cm="1">
        <f t="array" ref="E18">IF($B18="","",IF(TRIM(INDEX('Part 1'!$L$2:$IV$2,1,ROW()-1))=TRIM($B18),INDEX('Part 1'!$L$1250:$IV$1250,1,ROW()-1),"CHECK"))</f>
        <v>5</v>
      </c>
      <c r="F18" s="1837">
        <f>IFERROR(D18-E18,"")</f>
        <v>20</v>
      </c>
      <c r="G18" s="1812">
        <f>'Part 1'!AB30</f>
        <v>145</v>
      </c>
      <c r="I18" s="1548"/>
      <c r="K18" s="141"/>
      <c r="L18" t="s">
        <v>3547</v>
      </c>
      <c r="M18" t="s">
        <v>3612</v>
      </c>
      <c r="N18" s="1556">
        <v>0</v>
      </c>
      <c r="O18" s="1555">
        <f>IF($L18="","",IF(TRIM(INDEX('Part 4'!$E$2:$AY$2,1,ROW()-1))=TRIM($L18),INDEX('Part 4'!$E$778:$AY$778,1,ROW()-1),"CHECK"))</f>
        <v>0</v>
      </c>
      <c r="P18" s="1837">
        <f>IFERROR(N18-O18,"")</f>
        <v>0</v>
      </c>
      <c r="Q18" s="1812">
        <f>'Part 4'!U20</f>
        <v>323</v>
      </c>
      <c r="R18" s="1548"/>
      <c r="S18" s="141"/>
      <c r="T18" t="s">
        <v>1429</v>
      </c>
      <c r="U18" t="s">
        <v>4090</v>
      </c>
      <c r="V18" s="1556">
        <v>0</v>
      </c>
      <c r="W18" s="1556">
        <f>IFERROR('Part 7'!EX690+0,0)</f>
        <v>0</v>
      </c>
      <c r="X18" s="1837">
        <f>IFERROR(V18-W18,"")</f>
        <v>0</v>
      </c>
      <c r="Y18" s="1556">
        <f>'Part 7'!EX18</f>
        <v>270</v>
      </c>
      <c r="Z18" s="141"/>
      <c r="AA18" t="s">
        <v>4164</v>
      </c>
      <c r="AB18" t="s">
        <v>4333</v>
      </c>
      <c r="AC18" s="1554">
        <v>0</v>
      </c>
      <c r="AD18" s="1555">
        <f>IF($AB18="","",IF(TRIM(INDEX('Part 8'!$F$2:$IV$2,1,ROW()-1))=TRIM($AB18),INDEX('Part 8'!$F$244:$IV$244,1,ROW()-1),"CHECK"))</f>
        <v>0</v>
      </c>
      <c r="AE18" s="1812">
        <f>IFERROR(AC18-AD18,"")</f>
        <v>0</v>
      </c>
      <c r="AF18" s="1812">
        <f>'Part 8'!V9</f>
        <v>0</v>
      </c>
    </row>
    <row r="19" spans="1:32">
      <c r="A19" s="141"/>
      <c r="B19" t="s">
        <v>5825</v>
      </c>
      <c r="C19" t="s">
        <v>6421</v>
      </c>
      <c r="D19" s="1554">
        <v>20</v>
      </c>
      <c r="E19" s="1555" cm="1">
        <f t="array" ref="E19">IF($B19="","",IF(TRIM(INDEX('Part 1'!$L$2:$IV$2,1,ROW()-1))=TRIM($B19),INDEX('Part 1'!$L$1250:$IV$1250,1,ROW()-1),"CHECK"))</f>
        <v>15</v>
      </c>
      <c r="F19" s="1837">
        <f>IFERROR(D19-E19,"")</f>
        <v>5</v>
      </c>
      <c r="G19" s="1812">
        <f>'Part 1'!AC30</f>
        <v>299</v>
      </c>
      <c r="I19" s="1548"/>
      <c r="K19" s="141"/>
      <c r="L19" t="s">
        <v>3548</v>
      </c>
      <c r="M19" t="s">
        <v>3613</v>
      </c>
      <c r="N19" s="1556">
        <v>0</v>
      </c>
      <c r="O19" s="1555">
        <f>IF($L19="","",IF(TRIM(INDEX('Part 4'!$E$2:$AY$2,1,ROW()-1))=TRIM($L19),INDEX('Part 4'!$E$778:$AY$778,1,ROW()-1),"CHECK"))</f>
        <v>0</v>
      </c>
      <c r="P19" s="1837">
        <f>IFERROR(N19-O19,"")</f>
        <v>0</v>
      </c>
      <c r="Q19" s="1812">
        <f>'Part 4'!V20</f>
        <v>105</v>
      </c>
      <c r="R19" s="1548"/>
      <c r="S19" s="141"/>
      <c r="T19" t="s">
        <v>6071</v>
      </c>
      <c r="V19" s="1556">
        <v>454</v>
      </c>
      <c r="W19" s="1556">
        <f>IFERROR('Part 7'!EY690+0,0)</f>
        <v>434</v>
      </c>
      <c r="X19" s="1837">
        <f>IFERROR(V19-W19,"")</f>
        <v>20</v>
      </c>
      <c r="Y19" s="1556">
        <f>'Part 7'!EY18</f>
        <v>1232</v>
      </c>
      <c r="Z19" s="141"/>
      <c r="AA19" t="s">
        <v>4165</v>
      </c>
      <c r="AB19" t="s">
        <v>4334</v>
      </c>
      <c r="AC19" s="1554">
        <v>0</v>
      </c>
      <c r="AD19" s="1555">
        <f>IF($AB19="","",IF(TRIM(INDEX('Part 8'!$F$2:$IV$2,1,ROW()-1))=TRIM($AB19),INDEX('Part 8'!$F$244:$IV$244,1,ROW()-1),"CHECK"))</f>
        <v>0</v>
      </c>
      <c r="AE19" s="1812">
        <f>IFERROR(AC19-AD19,"")</f>
        <v>0</v>
      </c>
      <c r="AF19" s="1812">
        <f>'Part 8'!W9</f>
        <v>0</v>
      </c>
    </row>
    <row r="20" spans="1:32">
      <c r="A20" s="141"/>
      <c r="B20" t="s">
        <v>3951</v>
      </c>
      <c r="C20" t="s">
        <v>463</v>
      </c>
      <c r="D20" s="1554">
        <v>73</v>
      </c>
      <c r="E20" s="1555" cm="1">
        <f t="array" ref="E20">IF($B20="","",IF(TRIM(INDEX('Part 1'!$L$2:$IV$2,1,ROW()-1))=TRIM($B20),INDEX('Part 1'!$L$1250:$IV$1250,1,ROW()-1),"CHECK"))</f>
        <v>56</v>
      </c>
      <c r="F20" s="1837">
        <f>IFERROR(D20-E20,"")</f>
        <v>17</v>
      </c>
      <c r="G20" s="1812">
        <f>'Part 1'!AD30</f>
        <v>350</v>
      </c>
      <c r="I20" s="1548"/>
      <c r="K20" s="141"/>
      <c r="L20" t="s">
        <v>3549</v>
      </c>
      <c r="M20" t="s">
        <v>3614</v>
      </c>
      <c r="N20" s="1556">
        <v>0</v>
      </c>
      <c r="O20" s="1555">
        <f>IF($L20="","",IF(TRIM(INDEX('Part 4'!$E$2:$AY$2,1,ROW()-1))=TRIM($L20),INDEX('Part 4'!$E$778:$AY$778,1,ROW()-1),"CHECK"))</f>
        <v>0</v>
      </c>
      <c r="P20" s="1837">
        <f>IFERROR(N20-O20,"")</f>
        <v>0</v>
      </c>
      <c r="Q20" s="1812">
        <f>'Part 4'!W20</f>
        <v>0</v>
      </c>
      <c r="R20" s="1548"/>
      <c r="S20" s="141"/>
      <c r="T20" t="s">
        <v>6072</v>
      </c>
      <c r="V20" s="1556">
        <v>140</v>
      </c>
      <c r="W20" s="1556">
        <f>IFERROR('Part 7'!EZ690+0,0)</f>
        <v>130</v>
      </c>
      <c r="X20" s="1840">
        <f>IFERROR(V20-W20,"")</f>
        <v>10</v>
      </c>
      <c r="Y20" s="1556">
        <f>'Part 7'!EZ18</f>
        <v>790</v>
      </c>
      <c r="Z20" s="141"/>
      <c r="AA20" t="s">
        <v>4166</v>
      </c>
      <c r="AB20" t="s">
        <v>4335</v>
      </c>
      <c r="AC20" s="1554">
        <v>0</v>
      </c>
      <c r="AD20" s="1555">
        <f>IF($AB20="","",IF(TRIM(INDEX('Part 8'!$F$2:$IV$2,1,ROW()-1))=TRIM($AB20),INDEX('Part 8'!$F$244:$IV$244,1,ROW()-1),"CHECK"))</f>
        <v>0</v>
      </c>
      <c r="AE20" s="1812">
        <f>IFERROR(AC20-AD20,"")</f>
        <v>0</v>
      </c>
      <c r="AF20" s="1812">
        <f>'Part 8'!X9</f>
        <v>0</v>
      </c>
    </row>
    <row r="21" spans="1:32">
      <c r="A21" s="141"/>
      <c r="B21" t="s">
        <v>5827</v>
      </c>
      <c r="C21" t="s">
        <v>38</v>
      </c>
      <c r="D21" s="1554">
        <v>128</v>
      </c>
      <c r="E21" s="1555" cm="1">
        <f t="array" ref="E21">IF($B21="","",IF(TRIM(INDEX('Part 1'!$L$2:$IV$2,1,ROW()-1))=TRIM($B21),INDEX('Part 1'!$L$1250:$IV$1250,1,ROW()-1),"CHECK"))</f>
        <v>115</v>
      </c>
      <c r="F21" s="1837">
        <f>IFERROR(D21-E21,"")</f>
        <v>13</v>
      </c>
      <c r="G21" s="1812">
        <f>'Part 1'!AE30</f>
        <v>652</v>
      </c>
      <c r="I21" s="1548"/>
      <c r="K21" s="141"/>
      <c r="L21" t="s">
        <v>640</v>
      </c>
      <c r="M21" t="s">
        <v>641</v>
      </c>
      <c r="N21" s="1556">
        <v>187</v>
      </c>
      <c r="O21" s="1555">
        <f>IF($L21="","",IF(TRIM(INDEX('Part 4'!$E$2:$AY$2,1,ROW()-1))=TRIM($L21),INDEX('Part 4'!$E$778:$AY$778,1,ROW()-1),"CHECK"))</f>
        <v>185</v>
      </c>
      <c r="P21" s="1837">
        <f>IFERROR(N21-O21,"")</f>
        <v>2</v>
      </c>
      <c r="Q21" s="1812">
        <f>'Part 4'!X20</f>
        <v>322</v>
      </c>
      <c r="R21" s="1548"/>
      <c r="S21" s="141"/>
      <c r="T21" t="s">
        <v>6053</v>
      </c>
      <c r="U21" t="s">
        <v>4091</v>
      </c>
      <c r="V21" s="1556">
        <v>15</v>
      </c>
      <c r="W21" s="1556">
        <f>IFERROR('Part 7'!FA690+0,0)</f>
        <v>15</v>
      </c>
      <c r="X21" s="1837">
        <f>IFERROR(V21-W21,"")</f>
        <v>0</v>
      </c>
      <c r="Y21" s="1556">
        <f>'Part 7'!FA18</f>
        <v>387</v>
      </c>
      <c r="Z21" s="141"/>
      <c r="AA21" t="s">
        <v>4167</v>
      </c>
      <c r="AB21" t="s">
        <v>4336</v>
      </c>
      <c r="AC21" s="1554">
        <v>0</v>
      </c>
      <c r="AD21" s="1555">
        <f>IF($AB21="","",IF(TRIM(INDEX('Part 8'!$F$2:$IV$2,1,ROW()-1))=TRIM($AB21),INDEX('Part 8'!$F$244:$IV$244,1,ROW()-1),"CHECK"))</f>
        <v>0</v>
      </c>
      <c r="AE21" s="1812">
        <f>IFERROR(AC21-AD21,"")</f>
        <v>0</v>
      </c>
      <c r="AF21" s="1812">
        <f>'Part 8'!Y9</f>
        <v>0</v>
      </c>
    </row>
    <row r="22" spans="1:32">
      <c r="A22" s="141"/>
      <c r="B22" t="s">
        <v>3017</v>
      </c>
      <c r="C22" t="s">
        <v>2035</v>
      </c>
      <c r="D22" s="1554">
        <v>1</v>
      </c>
      <c r="E22" s="1555" cm="1">
        <f t="array" ref="E22">IF($B22="","",IF(TRIM(INDEX('Part 1'!$L$2:$IV$2,1,ROW()-1))=TRIM($B22),INDEX('Part 1'!$L$1250:$IV$1250,1,ROW()-1),"CHECK"))</f>
        <v>0</v>
      </c>
      <c r="F22" s="1837">
        <f>IFERROR(D22-E22,"")</f>
        <v>1</v>
      </c>
      <c r="G22" s="1812">
        <f>'Part 1'!AF30</f>
        <v>118</v>
      </c>
      <c r="I22" s="1548"/>
      <c r="K22" s="141"/>
      <c r="L22" t="s">
        <v>1967</v>
      </c>
      <c r="M22" t="s">
        <v>1968</v>
      </c>
      <c r="N22" s="1556">
        <v>0</v>
      </c>
      <c r="O22" s="1555">
        <f>IF($L22="","",IF(TRIM(INDEX('Part 4'!$E$2:$AY$2,1,ROW()-1))=TRIM($L22),INDEX('Part 4'!$E$778:$AY$778,1,ROW()-1),"CHECK"))</f>
        <v>0</v>
      </c>
      <c r="P22" s="1837">
        <f>IFERROR(N22-O22,"")</f>
        <v>0</v>
      </c>
      <c r="Q22" s="1812">
        <f>'Part 4'!Y20</f>
        <v>210</v>
      </c>
      <c r="R22" s="1548"/>
      <c r="S22" s="141"/>
      <c r="T22" t="s">
        <v>6073</v>
      </c>
      <c r="U22" t="s">
        <v>4092</v>
      </c>
      <c r="V22" s="1556">
        <v>4</v>
      </c>
      <c r="W22" s="1556">
        <f>IFERROR('Part 7'!FB690+0,0)</f>
        <v>1</v>
      </c>
      <c r="X22" s="1837">
        <f>IFERROR(V22-W22,"")</f>
        <v>3</v>
      </c>
      <c r="Y22" s="1556">
        <f>'Part 7'!FB18</f>
        <v>509</v>
      </c>
      <c r="Z22" s="141"/>
      <c r="AA22" t="s">
        <v>4168</v>
      </c>
      <c r="AB22" t="s">
        <v>4337</v>
      </c>
      <c r="AC22" s="1554">
        <v>0</v>
      </c>
      <c r="AD22" s="1555">
        <f>IF($AB22="","",IF(TRIM(INDEX('Part 8'!$F$2:$IV$2,1,ROW()-1))=TRIM($AB22),INDEX('Part 8'!$F$244:$IV$244,1,ROW()-1),"CHECK"))</f>
        <v>30</v>
      </c>
      <c r="AE22" s="1812">
        <f>IFERROR(AC22-AD22,"")</f>
        <v>-30</v>
      </c>
      <c r="AF22" s="1812">
        <f>'Part 8'!Z9</f>
        <v>0</v>
      </c>
    </row>
    <row r="23" spans="1:32">
      <c r="A23" s="141"/>
      <c r="D23" s="1554"/>
      <c r="E23" s="1555" t="str" cm="1">
        <f t="array" ref="E23">IF($B23="","",IF(TRIM(INDEX('Part 1'!$L$2:$IV$2,1,ROW()-1))=TRIM($B23),INDEX('Part 1'!$L$1250:$IV$1250,1,ROW()-1),"CHECK"))</f>
        <v/>
      </c>
      <c r="F23" s="1837"/>
      <c r="G23" s="1812"/>
      <c r="I23" s="1548"/>
      <c r="K23" s="141"/>
      <c r="L23" t="s">
        <v>1969</v>
      </c>
      <c r="M23" t="s">
        <v>1970</v>
      </c>
      <c r="N23" s="1556">
        <v>0</v>
      </c>
      <c r="O23" s="1555">
        <f>IF($L23="","",IF(TRIM(INDEX('Part 4'!$E$2:$AY$2,1,ROW()-1))=TRIM($L23),INDEX('Part 4'!$E$778:$AY$778,1,ROW()-1),"CHECK"))</f>
        <v>0</v>
      </c>
      <c r="P23" s="1837">
        <f>IFERROR(N23-O23,"")</f>
        <v>0</v>
      </c>
      <c r="Q23" s="1812">
        <f>'Part 4'!Z20</f>
        <v>448</v>
      </c>
      <c r="R23" s="1548"/>
      <c r="S23" s="141"/>
      <c r="T23" t="s">
        <v>6054</v>
      </c>
      <c r="U23" t="s">
        <v>4093</v>
      </c>
      <c r="V23" s="1556">
        <v>73</v>
      </c>
      <c r="W23" s="1556">
        <f>IFERROR('Part 7'!FC690+0,0)</f>
        <v>71</v>
      </c>
      <c r="X23" s="1837">
        <f>IFERROR(V23-W23,"")</f>
        <v>2</v>
      </c>
      <c r="Y23" s="1556">
        <f>'Part 7'!FC18</f>
        <v>654</v>
      </c>
      <c r="Z23" s="141"/>
      <c r="AA23" t="s">
        <v>4169</v>
      </c>
      <c r="AB23" t="s">
        <v>4338</v>
      </c>
      <c r="AC23" s="1554">
        <v>0</v>
      </c>
      <c r="AD23" s="1555">
        <f>IF($AB23="","",IF(TRIM(INDEX('Part 8'!$F$2:$IV$2,1,ROW()-1))=TRIM($AB23),INDEX('Part 8'!$F$244:$IV$244,1,ROW()-1),"CHECK"))</f>
        <v>0</v>
      </c>
      <c r="AE23" s="1812">
        <f>IFERROR(AC23-AD23,"")</f>
        <v>0</v>
      </c>
      <c r="AF23" s="1812">
        <f>'Part 8'!AA9</f>
        <v>0</v>
      </c>
    </row>
    <row r="24" spans="1:32">
      <c r="A24" s="141"/>
      <c r="B24" t="s">
        <v>3018</v>
      </c>
      <c r="C24" t="s">
        <v>3179</v>
      </c>
      <c r="D24" s="1554">
        <v>0</v>
      </c>
      <c r="E24" s="1555" cm="1">
        <f t="array" ref="E24">IF($B24="","",IF(TRIM(INDEX('Part 1'!$L$2:$IV$2,1,ROW()-1))=TRIM($B24),INDEX('Part 1'!$L$1250:$IV$1250,1,ROW()-1),"CHECK"))</f>
        <v>1</v>
      </c>
      <c r="F24" s="1837">
        <f>IFERROR(D24-E24,"")</f>
        <v>-1</v>
      </c>
      <c r="G24" s="1812">
        <f>'Part 1'!AH30</f>
        <v>0</v>
      </c>
      <c r="I24" s="1548"/>
      <c r="K24" s="141"/>
      <c r="L24" t="s">
        <v>715</v>
      </c>
      <c r="M24" t="s">
        <v>716</v>
      </c>
      <c r="N24" s="1556">
        <v>72</v>
      </c>
      <c r="O24" s="1555">
        <f>IF($L24="","",IF(TRIM(INDEX('Part 4'!$E$2:$AY$2,1,ROW()-1))=TRIM($L24),INDEX('Part 4'!$E$778:$AY$778,1,ROW()-1),"CHECK"))</f>
        <v>62</v>
      </c>
      <c r="P24" s="1837">
        <f>IFERROR(N24-O24,"")</f>
        <v>10</v>
      </c>
      <c r="Q24" s="1812">
        <f>'Part 4'!AA20</f>
        <v>242</v>
      </c>
      <c r="R24" s="1548"/>
      <c r="S24" s="141"/>
      <c r="T24" t="s">
        <v>6055</v>
      </c>
      <c r="V24" s="1556">
        <v>13</v>
      </c>
      <c r="W24" s="1556">
        <f>IFERROR('Part 7'!FD690+0,0)</f>
        <v>10</v>
      </c>
      <c r="X24" s="1837">
        <f>IFERROR(V24-W24,"")</f>
        <v>3</v>
      </c>
      <c r="Y24" s="1556">
        <f>'Part 7'!FD18</f>
        <v>249</v>
      </c>
      <c r="Z24" s="141"/>
      <c r="AA24" t="s">
        <v>4170</v>
      </c>
      <c r="AB24" t="s">
        <v>4339</v>
      </c>
      <c r="AC24" s="1554">
        <v>0</v>
      </c>
      <c r="AD24" s="1555">
        <f>IF($AB24="","",IF(TRIM(INDEX('Part 8'!$F$2:$IV$2,1,ROW()-1))=TRIM($AB24),INDEX('Part 8'!$F$244:$IV$244,1,ROW()-1),"CHECK"))</f>
        <v>0</v>
      </c>
      <c r="AE24" s="1812">
        <f>IFERROR(AC24-AD24,"")</f>
        <v>0</v>
      </c>
      <c r="AF24" s="1812">
        <f>'Part 8'!AB9</f>
        <v>0</v>
      </c>
    </row>
    <row r="25" spans="1:32">
      <c r="A25" s="141"/>
      <c r="B25" t="s">
        <v>3019</v>
      </c>
      <c r="C25" t="s">
        <v>2710</v>
      </c>
      <c r="D25" s="1554">
        <v>1</v>
      </c>
      <c r="E25" s="1555" cm="1">
        <f t="array" ref="E25">IF($B25="","",IF(TRIM(INDEX('Part 1'!$L$2:$IV$2,1,ROW()-1))=TRIM($B25),INDEX('Part 1'!$L$1250:$IV$1250,1,ROW()-1),"CHECK"))</f>
        <v>0</v>
      </c>
      <c r="F25" s="1837">
        <f>IFERROR(D25-E25,"")</f>
        <v>1</v>
      </c>
      <c r="G25" s="1812">
        <f>'Part 1'!AI30</f>
        <v>28</v>
      </c>
      <c r="I25" s="1548"/>
      <c r="K25" s="141"/>
      <c r="L25" t="s">
        <v>1485</v>
      </c>
      <c r="M25" t="s">
        <v>1486</v>
      </c>
      <c r="N25" s="1556">
        <v>5</v>
      </c>
      <c r="O25" s="1555">
        <f>IF($L25="","",IF(TRIM(INDEX('Part 4'!$E$2:$AY$2,1,ROW()-1))=TRIM($L25),INDEX('Part 4'!$E$778:$AY$778,1,ROW()-1),"CHECK"))</f>
        <v>5</v>
      </c>
      <c r="P25" s="1837">
        <f>IFERROR(N25-O25,"")</f>
        <v>0</v>
      </c>
      <c r="Q25" s="1812">
        <f>'Part 4'!AB20</f>
        <v>300</v>
      </c>
      <c r="R25" s="1548"/>
      <c r="S25" s="141"/>
      <c r="T25" t="s">
        <v>6074</v>
      </c>
      <c r="V25" s="1556">
        <v>45</v>
      </c>
      <c r="W25" s="1556">
        <f>IFERROR('Part 7'!FE690+0,0)</f>
        <v>48</v>
      </c>
      <c r="X25" s="1837">
        <f>IFERROR(V25-W25,"")</f>
        <v>-3</v>
      </c>
      <c r="Y25" s="1556">
        <f>'Part 7'!FE18</f>
        <v>233</v>
      </c>
      <c r="Z25" s="141"/>
      <c r="AA25" t="s">
        <v>4171</v>
      </c>
      <c r="AB25" t="s">
        <v>4340</v>
      </c>
      <c r="AC25" s="1554">
        <v>0</v>
      </c>
      <c r="AD25" s="1555">
        <f>IF($AB25="","",IF(TRIM(INDEX('Part 8'!$F$2:$IV$2,1,ROW()-1))=TRIM($AB25),INDEX('Part 8'!$F$244:$IV$244,1,ROW()-1),"CHECK"))</f>
        <v>0</v>
      </c>
      <c r="AE25" s="1812">
        <f>IFERROR(AC25-AD25,"")</f>
        <v>0</v>
      </c>
      <c r="AF25" s="1812">
        <f>'Part 8'!AC9</f>
        <v>0</v>
      </c>
    </row>
    <row r="26" spans="1:32">
      <c r="A26" s="141"/>
      <c r="B26" t="s">
        <v>3020</v>
      </c>
      <c r="C26" t="s">
        <v>3180</v>
      </c>
      <c r="D26" s="1554">
        <v>0</v>
      </c>
      <c r="E26" s="1555" cm="1">
        <f t="array" ref="E26">IF($B26="","",IF(TRIM(INDEX('Part 1'!$L$2:$IV$2,1,ROW()-1))=TRIM($B26),INDEX('Part 1'!$L$1250:$IV$1250,1,ROW()-1),"CHECK"))</f>
        <v>0</v>
      </c>
      <c r="F26" s="1837">
        <f>IFERROR(D26-E26,"")</f>
        <v>0</v>
      </c>
      <c r="G26" s="1812">
        <f>'Part 1'!AJ30</f>
        <v>16</v>
      </c>
      <c r="I26" s="1548"/>
      <c r="K26" s="141"/>
      <c r="L26" t="s">
        <v>3550</v>
      </c>
      <c r="M26" t="s">
        <v>3615</v>
      </c>
      <c r="N26" s="1556">
        <v>0</v>
      </c>
      <c r="O26" s="1555">
        <f>IF($L26="","",IF(TRIM(INDEX('Part 4'!$E$2:$AY$2,1,ROW()-1))=TRIM($L26),INDEX('Part 4'!$E$778:$AY$778,1,ROW()-1),"CHECK"))</f>
        <v>0</v>
      </c>
      <c r="P26" s="1837">
        <f>IFERROR(N26-O26,"")</f>
        <v>0</v>
      </c>
      <c r="Q26" s="1812">
        <f>'Part 4'!AC20</f>
        <v>0</v>
      </c>
      <c r="R26" s="1548"/>
      <c r="S26" s="141"/>
      <c r="T26" t="s">
        <v>6056</v>
      </c>
      <c r="U26" t="s">
        <v>4094</v>
      </c>
      <c r="V26" s="1556">
        <v>9</v>
      </c>
      <c r="W26" s="1556">
        <f>IFERROR('Part 7'!FF690+0,0)</f>
        <v>3</v>
      </c>
      <c r="X26" s="1837">
        <f>IFERROR(V26-W26,"")</f>
        <v>6</v>
      </c>
      <c r="Y26" s="1556">
        <f>'Part 7'!FF18</f>
        <v>325</v>
      </c>
      <c r="Z26" s="141"/>
      <c r="AA26" t="s">
        <v>4172</v>
      </c>
      <c r="AB26" t="s">
        <v>4341</v>
      </c>
      <c r="AC26" s="1554">
        <v>0</v>
      </c>
      <c r="AD26" s="1555">
        <f>IF($AB26="","",IF(TRIM(INDEX('Part 8'!$F$2:$IV$2,1,ROW()-1))=TRIM($AB26),INDEX('Part 8'!$F$244:$IV$244,1,ROW()-1),"CHECK"))</f>
        <v>0</v>
      </c>
      <c r="AE26" s="1812">
        <f>IFERROR(AC26-AD26,"")</f>
        <v>0</v>
      </c>
      <c r="AF26" s="1812">
        <f>'Part 8'!AD9</f>
        <v>0</v>
      </c>
    </row>
    <row r="27" spans="1:32">
      <c r="A27" s="141"/>
      <c r="B27" t="s">
        <v>3021</v>
      </c>
      <c r="C27" t="s">
        <v>2144</v>
      </c>
      <c r="D27" s="1554">
        <v>3</v>
      </c>
      <c r="E27" s="1555" cm="1">
        <f t="array" ref="E27">IF($B27="","",IF(TRIM(INDEX('Part 1'!$L$2:$IV$2,1,ROW()-1))=TRIM($B27),INDEX('Part 1'!$L$1250:$IV$1250,1,ROW()-1),"CHECK"))</f>
        <v>2</v>
      </c>
      <c r="F27" s="1837">
        <f>IFERROR(D27-E27,"")</f>
        <v>1</v>
      </c>
      <c r="G27" s="1812">
        <f>'Part 1'!AK30</f>
        <v>15</v>
      </c>
      <c r="I27" s="1548"/>
      <c r="K27" s="141"/>
      <c r="L27" t="s">
        <v>6451</v>
      </c>
      <c r="M27" t="s">
        <v>379</v>
      </c>
      <c r="N27" s="1556">
        <v>260</v>
      </c>
      <c r="O27" s="1555">
        <f>IF($L27="","",IF(TRIM(INDEX('Part 4'!$E$2:$AY$2,1,ROW()-1))=TRIM($L27),INDEX('Part 4'!$E$778:$AY$778,1,ROW()-1),"CHECK"))</f>
        <v>210</v>
      </c>
      <c r="P27" s="1837">
        <f>IFERROR(N27-O27,"")</f>
        <v>50</v>
      </c>
      <c r="Q27" s="1812">
        <f>'Part 4'!AD20</f>
        <v>1047</v>
      </c>
      <c r="R27" s="1548"/>
      <c r="S27" s="141"/>
      <c r="T27" t="s">
        <v>3925</v>
      </c>
      <c r="U27" t="s">
        <v>4095</v>
      </c>
      <c r="V27" s="1556">
        <v>0</v>
      </c>
      <c r="W27" s="1556">
        <f>IFERROR('Part 7'!FG690+0,0)</f>
        <v>0</v>
      </c>
      <c r="X27" s="1837">
        <f>IFERROR(V27-W27,"")</f>
        <v>0</v>
      </c>
      <c r="Y27" s="1556">
        <f>'Part 7'!FG18</f>
        <v>546</v>
      </c>
      <c r="Z27" s="141"/>
      <c r="AA27" t="s">
        <v>4173</v>
      </c>
      <c r="AB27" t="s">
        <v>4342</v>
      </c>
      <c r="AC27" s="1554">
        <v>0</v>
      </c>
      <c r="AD27" s="1555">
        <f>IF($AB27="","",IF(TRIM(INDEX('Part 8'!$F$2:$IV$2,1,ROW()-1))=TRIM($AB27),INDEX('Part 8'!$F$244:$IV$244,1,ROW()-1),"CHECK"))</f>
        <v>0</v>
      </c>
      <c r="AE27" s="1812">
        <f>IFERROR(AC27-AD27,"")</f>
        <v>0</v>
      </c>
      <c r="AF27" s="1812">
        <f>'Part 8'!AE9</f>
        <v>0</v>
      </c>
    </row>
    <row r="28" spans="1:32">
      <c r="A28" s="141"/>
      <c r="B28" t="s">
        <v>897</v>
      </c>
      <c r="C28" t="s">
        <v>896</v>
      </c>
      <c r="D28" s="1554">
        <v>42</v>
      </c>
      <c r="E28" s="1555" cm="1">
        <f t="array" ref="E28">IF($B28="","",IF(TRIM(INDEX('Part 1'!$L$2:$IV$2,1,ROW()-1))=TRIM($B28),INDEX('Part 1'!$L$1250:$IV$1250,1,ROW()-1),"CHECK"))</f>
        <v>42</v>
      </c>
      <c r="F28" s="1837">
        <f>IFERROR(D28-E28,"")</f>
        <v>0</v>
      </c>
      <c r="G28" s="1812">
        <f>'Part 1'!AL30</f>
        <v>50</v>
      </c>
      <c r="I28" s="1548"/>
      <c r="K28" s="141"/>
      <c r="L28" t="s">
        <v>5988</v>
      </c>
      <c r="M28" t="s">
        <v>1973</v>
      </c>
      <c r="N28" s="1556">
        <v>55</v>
      </c>
      <c r="O28" s="1555">
        <f>IF($L28="","",IF(TRIM(INDEX('Part 4'!$E$2:$AY$2,1,ROW()-1))=TRIM($L28),INDEX('Part 4'!$E$778:$AY$778,1,ROW()-1),"CHECK"))</f>
        <v>50</v>
      </c>
      <c r="P28" s="1837">
        <f>IFERROR(N28-O28,"")</f>
        <v>5</v>
      </c>
      <c r="Q28" s="1812">
        <f>'Part 4'!AE20</f>
        <v>115</v>
      </c>
      <c r="R28" s="1548"/>
      <c r="S28" s="141"/>
      <c r="T28" t="s">
        <v>970</v>
      </c>
      <c r="U28" t="s">
        <v>1632</v>
      </c>
      <c r="V28" s="1556">
        <v>282</v>
      </c>
      <c r="W28" s="1556">
        <f>IFERROR('Part 7'!FH690+0,0)</f>
        <v>220</v>
      </c>
      <c r="X28" s="1837">
        <f>IFERROR(V28-W28,"")</f>
        <v>62</v>
      </c>
      <c r="Y28" s="1556">
        <f>'Part 7'!FH18</f>
        <v>1214</v>
      </c>
      <c r="Z28" s="141"/>
      <c r="AA28" t="s">
        <v>4174</v>
      </c>
      <c r="AB28" t="s">
        <v>4343</v>
      </c>
      <c r="AC28" s="1554">
        <v>0</v>
      </c>
      <c r="AD28" s="1555">
        <f>IF($AB28="","",IF(TRIM(INDEX('Part 8'!$F$2:$IV$2,1,ROW()-1))=TRIM($AB28),INDEX('Part 8'!$F$244:$IV$244,1,ROW()-1),"CHECK"))</f>
        <v>0</v>
      </c>
      <c r="AE28" s="1812">
        <f>IFERROR(AC28-AD28,"")</f>
        <v>0</v>
      </c>
      <c r="AF28" s="1812">
        <f>'Part 8'!AF9</f>
        <v>0</v>
      </c>
    </row>
    <row r="29" spans="1:32">
      <c r="A29" s="141"/>
      <c r="B29" t="s">
        <v>5828</v>
      </c>
      <c r="C29" t="s">
        <v>274</v>
      </c>
      <c r="D29" s="1554">
        <v>319</v>
      </c>
      <c r="E29" s="1555" cm="1">
        <f t="array" ref="E29">IF($B29="","",IF(TRIM(INDEX('Part 1'!$L$2:$IV$2,1,ROW()-1))=TRIM($B29),INDEX('Part 1'!$L$1250:$IV$1250,1,ROW()-1),"CHECK"))</f>
        <v>269</v>
      </c>
      <c r="F29" s="1837">
        <f>IFERROR(D29-E29,"")</f>
        <v>50</v>
      </c>
      <c r="G29" s="1812">
        <f>'Part 1'!AM30</f>
        <v>728</v>
      </c>
      <c r="I29" s="1548"/>
      <c r="K29" s="141"/>
      <c r="L29" t="s">
        <v>3553</v>
      </c>
      <c r="M29" t="s">
        <v>377</v>
      </c>
      <c r="N29" s="1556">
        <v>420</v>
      </c>
      <c r="O29" s="1555">
        <f>IF($L29="","",IF(TRIM(INDEX('Part 4'!$E$2:$AY$2,1,ROW()-1))=TRIM($L29),INDEX('Part 4'!$E$778:$AY$778,1,ROW()-1),"CHECK"))</f>
        <v>310</v>
      </c>
      <c r="P29" s="1837">
        <f>IFERROR(N29-O29,"")</f>
        <v>110</v>
      </c>
      <c r="Q29" s="1812">
        <f>'Part 4'!AF20</f>
        <v>998</v>
      </c>
      <c r="R29" s="1548"/>
      <c r="S29" s="141"/>
      <c r="T29" t="s">
        <v>649</v>
      </c>
      <c r="U29" t="s">
        <v>4096</v>
      </c>
      <c r="V29" s="1556">
        <v>52</v>
      </c>
      <c r="W29" s="1556">
        <f>IFERROR('Part 7'!FI690+0,0)</f>
        <v>46</v>
      </c>
      <c r="X29" s="1837">
        <f>IFERROR(V29-W29,"")</f>
        <v>6</v>
      </c>
      <c r="Y29" s="1556">
        <f>'Part 7'!FI18</f>
        <v>608</v>
      </c>
      <c r="Z29" s="141"/>
      <c r="AA29" t="s">
        <v>4175</v>
      </c>
      <c r="AB29" t="s">
        <v>4344</v>
      </c>
      <c r="AC29" s="1554">
        <v>0</v>
      </c>
      <c r="AD29" s="1555">
        <f>IF($AB29="","",IF(TRIM(INDEX('Part 8'!$F$2:$IV$2,1,ROW()-1))=TRIM($AB29),INDEX('Part 8'!$F$244:$IV$244,1,ROW()-1),"CHECK"))</f>
        <v>0</v>
      </c>
      <c r="AE29" s="1812">
        <f>IFERROR(AC29-AD29,"")</f>
        <v>0</v>
      </c>
      <c r="AF29" s="1812">
        <f>'Part 8'!AG9</f>
        <v>0</v>
      </c>
    </row>
    <row r="30" spans="1:32">
      <c r="A30" s="141"/>
      <c r="B30" t="s">
        <v>5829</v>
      </c>
      <c r="C30" t="s">
        <v>5830</v>
      </c>
      <c r="D30" s="1554">
        <v>22</v>
      </c>
      <c r="E30" s="1555" cm="1">
        <f t="array" ref="E30">IF($B30="","",IF(TRIM(INDEX('Part 1'!$L$2:$IV$2,1,ROW()-1))=TRIM($B30),INDEX('Part 1'!$L$1250:$IV$1250,1,ROW()-1),"CHECK"))</f>
        <v>11</v>
      </c>
      <c r="F30" s="1837">
        <f>IFERROR(D30-E30,"")</f>
        <v>11</v>
      </c>
      <c r="G30" s="1812">
        <f>'Part 1'!AN30</f>
        <v>127</v>
      </c>
      <c r="I30" s="1548"/>
      <c r="K30" s="141"/>
      <c r="L30" t="s">
        <v>717</v>
      </c>
      <c r="M30" t="s">
        <v>718</v>
      </c>
      <c r="N30" s="1556">
        <v>10</v>
      </c>
      <c r="O30" s="1555">
        <f>IF($L30="","",IF(TRIM(INDEX('Part 4'!$E$2:$AY$2,1,ROW()-1))=TRIM($L30),INDEX('Part 4'!$E$778:$AY$778,1,ROW()-1),"CHECK"))</f>
        <v>10</v>
      </c>
      <c r="P30" s="1837">
        <f>IFERROR(N30-O30,"")</f>
        <v>0</v>
      </c>
      <c r="Q30" s="1812">
        <f>'Part 4'!AG20</f>
        <v>2104</v>
      </c>
      <c r="R30" s="1548"/>
      <c r="S30" s="141"/>
      <c r="T30" t="s">
        <v>1483</v>
      </c>
      <c r="U30" t="s">
        <v>4097</v>
      </c>
      <c r="V30" s="1556">
        <v>32</v>
      </c>
      <c r="W30" s="1556">
        <f>IFERROR('Part 7'!FJ690+0,0)</f>
        <v>32</v>
      </c>
      <c r="X30" s="1837">
        <f>IFERROR(V30-W30,"")</f>
        <v>0</v>
      </c>
      <c r="Y30" s="1556">
        <f>'Part 7'!FJ18</f>
        <v>632</v>
      </c>
      <c r="Z30" s="141"/>
      <c r="AA30" t="s">
        <v>4176</v>
      </c>
      <c r="AB30" t="s">
        <v>4345</v>
      </c>
      <c r="AC30" s="1554">
        <v>0</v>
      </c>
      <c r="AD30" s="1555">
        <f>IF($AB30="","",IF(TRIM(INDEX('Part 8'!$F$2:$IV$2,1,ROW()-1))=TRIM($AB30),INDEX('Part 8'!$F$244:$IV$244,1,ROW()-1),"CHECK"))</f>
        <v>0</v>
      </c>
      <c r="AE30" s="1812">
        <f>IFERROR(AC30-AD30,"")</f>
        <v>0</v>
      </c>
      <c r="AF30" s="1812">
        <f>'Part 8'!AH9</f>
        <v>0</v>
      </c>
    </row>
    <row r="31" spans="1:32">
      <c r="A31" s="141"/>
      <c r="B31" t="s">
        <v>3024</v>
      </c>
      <c r="C31" t="s">
        <v>339</v>
      </c>
      <c r="D31" s="1554">
        <v>107</v>
      </c>
      <c r="E31" s="1555" cm="1">
        <f t="array" ref="E31">IF($B31="","",IF(TRIM(INDEX('Part 1'!$L$2:$IV$2,1,ROW()-1))=TRIM($B31),INDEX('Part 1'!$L$1250:$IV$1250,1,ROW()-1),"CHECK"))</f>
        <v>87</v>
      </c>
      <c r="F31" s="1837">
        <f>IFERROR(D31-E31,"")</f>
        <v>20</v>
      </c>
      <c r="G31" s="1812">
        <f>'Part 1'!AO30</f>
        <v>517</v>
      </c>
      <c r="I31" s="1548"/>
      <c r="K31" s="141"/>
      <c r="L31" t="s">
        <v>6452</v>
      </c>
      <c r="M31" t="s">
        <v>712</v>
      </c>
      <c r="N31" s="1556">
        <v>227</v>
      </c>
      <c r="O31" s="1555">
        <f>IF($L31="","",IF(TRIM(INDEX('Part 4'!$E$2:$AY$2,1,ROW()-1))=TRIM($L31),INDEX('Part 4'!$E$778:$AY$778,1,ROW()-1),"CHECK"))</f>
        <v>185</v>
      </c>
      <c r="P31" s="1837">
        <f>IFERROR(N31-O31,"")</f>
        <v>42</v>
      </c>
      <c r="Q31" s="1812">
        <f>'Part 4'!AH20</f>
        <v>1199</v>
      </c>
      <c r="R31" s="1548"/>
      <c r="S31" s="141"/>
      <c r="T31" t="s">
        <v>293</v>
      </c>
      <c r="U31" t="s">
        <v>4098</v>
      </c>
      <c r="V31" s="1556">
        <v>67</v>
      </c>
      <c r="W31" s="1556">
        <f>IFERROR('Part 7'!FK690+0,0)</f>
        <v>54</v>
      </c>
      <c r="X31" s="1837">
        <f>IFERROR(V31-W31,"")</f>
        <v>13</v>
      </c>
      <c r="Y31" s="1556">
        <f>'Part 7'!FK18</f>
        <v>721</v>
      </c>
      <c r="Z31" s="141"/>
      <c r="AA31" t="s">
        <v>4177</v>
      </c>
      <c r="AB31" t="s">
        <v>4346</v>
      </c>
      <c r="AC31" s="1554">
        <v>0</v>
      </c>
      <c r="AD31" s="1555">
        <f>IF($AB31="","",IF(TRIM(INDEX('Part 8'!$F$2:$IV$2,1,ROW()-1))=TRIM($AB31),INDEX('Part 8'!$F$244:$IV$244,1,ROW()-1),"CHECK"))</f>
        <v>0</v>
      </c>
      <c r="AE31" s="1812">
        <f>IFERROR(AC31-AD31,"")</f>
        <v>0</v>
      </c>
      <c r="AF31" s="1812">
        <f>'Part 8'!AI9</f>
        <v>0</v>
      </c>
    </row>
    <row r="32" spans="1:32">
      <c r="A32" s="141"/>
      <c r="B32" t="s">
        <v>5831</v>
      </c>
      <c r="C32" t="s">
        <v>5832</v>
      </c>
      <c r="D32" s="1554">
        <v>86</v>
      </c>
      <c r="E32" s="1555" cm="1">
        <f t="array" ref="E32">IF($B32="","",IF(TRIM(INDEX('Part 1'!$L$2:$IV$2,1,ROW()-1))=TRIM($B32),INDEX('Part 1'!$L$1250:$IV$1250,1,ROW()-1),"CHECK"))</f>
        <v>10</v>
      </c>
      <c r="F32" s="1837">
        <f>IFERROR(D32-E32,"")</f>
        <v>76</v>
      </c>
      <c r="G32" s="1812">
        <f>'Part 1'!AP30</f>
        <v>195</v>
      </c>
      <c r="I32" s="1548"/>
      <c r="K32" s="141"/>
      <c r="L32" t="s">
        <v>3555</v>
      </c>
      <c r="M32" t="s">
        <v>1975</v>
      </c>
      <c r="N32" s="1556">
        <v>75</v>
      </c>
      <c r="O32" s="1555">
        <f>IF($L32="","",IF(TRIM(INDEX('Part 4'!$E$2:$AY$2,1,ROW()-1))=TRIM($L32),INDEX('Part 4'!$E$778:$AY$778,1,ROW()-1),"CHECK"))</f>
        <v>50</v>
      </c>
      <c r="P32" s="1837">
        <f>IFERROR(N32-O32,"")</f>
        <v>25</v>
      </c>
      <c r="Q32" s="1812">
        <f>'Part 4'!AI20</f>
        <v>1463</v>
      </c>
      <c r="R32" s="1548"/>
      <c r="S32" s="141"/>
      <c r="T32" t="s">
        <v>3136</v>
      </c>
      <c r="U32" t="s">
        <v>2561</v>
      </c>
      <c r="V32" s="1556">
        <v>17</v>
      </c>
      <c r="W32" s="1556">
        <f>IFERROR('Part 7'!FL690+0,0)</f>
        <v>0</v>
      </c>
      <c r="X32" s="1837">
        <f>IFERROR(V32-W32,"")</f>
        <v>17</v>
      </c>
      <c r="Y32" s="1556">
        <f>'Part 7'!FL18</f>
        <v>363</v>
      </c>
      <c r="Z32" s="141"/>
      <c r="AA32" t="s">
        <v>4178</v>
      </c>
      <c r="AB32" t="s">
        <v>4347</v>
      </c>
      <c r="AC32" s="1554">
        <v>0</v>
      </c>
      <c r="AD32" s="1555">
        <f>IF($AB32="","",IF(TRIM(INDEX('Part 8'!$F$2:$IV$2,1,ROW()-1))=TRIM($AB32),INDEX('Part 8'!$F$244:$IV$244,1,ROW()-1),"CHECK"))</f>
        <v>0</v>
      </c>
      <c r="AE32" s="1812">
        <f>IFERROR(AC32-AD32,"")</f>
        <v>0</v>
      </c>
      <c r="AF32" s="1812">
        <f>'Part 8'!AJ9</f>
        <v>0</v>
      </c>
    </row>
    <row r="33" spans="1:32">
      <c r="A33" s="141"/>
      <c r="B33" t="s">
        <v>5833</v>
      </c>
      <c r="C33" t="s">
        <v>5834</v>
      </c>
      <c r="D33" s="1554">
        <v>15</v>
      </c>
      <c r="E33" s="1555" cm="1">
        <f t="array" ref="E33">IF($B33="","",IF(TRIM(INDEX('Part 1'!$L$2:$IV$2,1,ROW()-1))=TRIM($B33),INDEX('Part 1'!$L$1250:$IV$1250,1,ROW()-1),"CHECK"))</f>
        <v>15</v>
      </c>
      <c r="F33" s="1837">
        <f>IFERROR(D33-E33,"")</f>
        <v>0</v>
      </c>
      <c r="G33" s="1812">
        <f>'Part 1'!AQ30</f>
        <v>100</v>
      </c>
      <c r="I33" s="1548"/>
      <c r="K33" s="141"/>
      <c r="L33" t="s">
        <v>3556</v>
      </c>
      <c r="M33" t="s">
        <v>643</v>
      </c>
      <c r="N33" s="1556">
        <v>100</v>
      </c>
      <c r="O33" s="1555">
        <f>IF($L33="","",IF(TRIM(INDEX('Part 4'!$E$2:$AY$2,1,ROW()-1))=TRIM($L33),INDEX('Part 4'!$E$778:$AY$778,1,ROW()-1),"CHECK"))</f>
        <v>75</v>
      </c>
      <c r="P33" s="1837">
        <f>IFERROR(N33-O33,"")</f>
        <v>25</v>
      </c>
      <c r="Q33" s="1812">
        <f>'Part 4'!AJ20</f>
        <v>2900</v>
      </c>
      <c r="R33" s="1548"/>
      <c r="S33" s="141"/>
      <c r="T33" t="s">
        <v>2224</v>
      </c>
      <c r="U33" t="s">
        <v>4099</v>
      </c>
      <c r="V33" s="1556">
        <v>2</v>
      </c>
      <c r="W33" s="1556">
        <f>IFERROR('Part 7'!FM690+0,0)</f>
        <v>2</v>
      </c>
      <c r="X33" s="1837">
        <f>IFERROR(V33-W33,"")</f>
        <v>0</v>
      </c>
      <c r="Y33" s="1556">
        <f>'Part 7'!FM18</f>
        <v>160</v>
      </c>
      <c r="Z33" s="141"/>
      <c r="AA33" t="s">
        <v>4179</v>
      </c>
      <c r="AB33" t="s">
        <v>4348</v>
      </c>
      <c r="AC33" s="1554">
        <v>0</v>
      </c>
      <c r="AD33" s="1555">
        <f>IF($AB33="","",IF(TRIM(INDEX('Part 8'!$F$2:$IV$2,1,ROW()-1))=TRIM($AB33),INDEX('Part 8'!$F$244:$IV$244,1,ROW()-1),"CHECK"))</f>
        <v>0</v>
      </c>
      <c r="AE33" s="1812">
        <f>IFERROR(AC33-AD33,"")</f>
        <v>0</v>
      </c>
      <c r="AF33" s="1812">
        <f>'Part 8'!AK9</f>
        <v>0</v>
      </c>
    </row>
    <row r="34" spans="1:32">
      <c r="A34" s="141"/>
      <c r="B34" t="s">
        <v>6409</v>
      </c>
      <c r="C34" t="s">
        <v>3184</v>
      </c>
      <c r="D34" s="1554">
        <v>0</v>
      </c>
      <c r="E34" s="1555" cm="1">
        <f t="array" ref="E34">IF($B34="","",IF(TRIM(INDEX('Part 1'!$L$2:$IV$2,1,ROW()-1))=TRIM($B34),INDEX('Part 1'!$L$1250:$IV$1250,1,ROW()-1),"CHECK"))</f>
        <v>0</v>
      </c>
      <c r="F34" s="1837">
        <f>IFERROR(D34-E34,"")</f>
        <v>0</v>
      </c>
      <c r="G34" s="1812">
        <f>'Part 1'!AR30</f>
        <v>58</v>
      </c>
      <c r="I34" s="1548"/>
      <c r="K34" s="141"/>
      <c r="L34" t="s">
        <v>3557</v>
      </c>
      <c r="N34" s="1556">
        <v>0</v>
      </c>
      <c r="O34" s="1555">
        <f>IF($L34="","",IF(TRIM(INDEX('Part 4'!$E$2:$AY$2,1,ROW()-1))=TRIM($L34),INDEX('Part 4'!$E$778:$AY$778,1,ROW()-1),"CHECK"))</f>
        <v>170</v>
      </c>
      <c r="P34" s="1837">
        <f>IFERROR(N34-O34,"")</f>
        <v>-170</v>
      </c>
      <c r="Q34" s="1812">
        <f>'Part 4'!AK20</f>
        <v>-1535</v>
      </c>
      <c r="R34" s="1548"/>
      <c r="S34" s="141"/>
      <c r="T34" t="s">
        <v>3958</v>
      </c>
      <c r="U34" t="s">
        <v>4100</v>
      </c>
      <c r="V34" s="1556">
        <v>23</v>
      </c>
      <c r="W34" s="1556">
        <f>IFERROR('Part 7'!FN690+0,0)</f>
        <v>10</v>
      </c>
      <c r="X34" s="1837">
        <f>IFERROR(V34-W34,"")</f>
        <v>13</v>
      </c>
      <c r="Y34" s="1556">
        <f>'Part 7'!FN18</f>
        <v>911</v>
      </c>
      <c r="Z34" s="141"/>
      <c r="AA34" t="s">
        <v>4180</v>
      </c>
      <c r="AB34" t="s">
        <v>4349</v>
      </c>
      <c r="AC34" s="1554">
        <v>0</v>
      </c>
      <c r="AD34" s="1555">
        <f>IF($AB34="","",IF(TRIM(INDEX('Part 8'!$F$2:$IV$2,1,ROW()-1))=TRIM($AB34),INDEX('Part 8'!$F$244:$IV$244,1,ROW()-1),"CHECK"))</f>
        <v>0</v>
      </c>
      <c r="AE34" s="1812">
        <f>IFERROR(AC34-AD34,"")</f>
        <v>0</v>
      </c>
      <c r="AF34" s="1812">
        <f>'Part 8'!AL9</f>
        <v>0</v>
      </c>
    </row>
    <row r="35" spans="1:32">
      <c r="A35" s="141"/>
      <c r="B35" t="s">
        <v>5835</v>
      </c>
      <c r="C35" t="s">
        <v>3185</v>
      </c>
      <c r="D35" s="1554">
        <v>0</v>
      </c>
      <c r="E35" s="1555" cm="1">
        <f t="array" ref="E35">IF($B35="","",IF(TRIM(INDEX('Part 1'!$L$2:$IV$2,1,ROW()-1))=TRIM($B35),INDEX('Part 1'!$L$1250:$IV$1250,1,ROW()-1),"CHECK"))</f>
        <v>0</v>
      </c>
      <c r="F35" s="1837">
        <f>IFERROR(D35-E35,"")</f>
        <v>0</v>
      </c>
      <c r="G35" s="1812">
        <f>'Part 1'!AS30</f>
        <v>0</v>
      </c>
      <c r="I35" s="1548"/>
      <c r="K35" s="141"/>
      <c r="L35" t="s">
        <v>3556</v>
      </c>
      <c r="M35" t="s">
        <v>3616</v>
      </c>
      <c r="N35" s="1556">
        <v>0</v>
      </c>
      <c r="O35" s="1555">
        <f>IF($L35="","",IF(TRIM(INDEX('Part 4'!$E$2:$AY$2,1,ROW()-1))=TRIM($L35),INDEX('Part 4'!$E$778:$AY$778,1,ROW()-1),"CHECK"))</f>
        <v>0</v>
      </c>
      <c r="P35" s="1837">
        <f>IFERROR(N35-O35,"")</f>
        <v>0</v>
      </c>
      <c r="Q35" s="1812">
        <f>'Part 4'!AL20</f>
        <v>-284</v>
      </c>
      <c r="R35" s="1548"/>
      <c r="S35" s="141"/>
      <c r="T35" t="s">
        <v>3969</v>
      </c>
      <c r="U35" t="s">
        <v>4101</v>
      </c>
      <c r="V35" s="1556">
        <v>33</v>
      </c>
      <c r="W35" s="1556">
        <f>IFERROR('Part 7'!FO690+0,0)</f>
        <v>33</v>
      </c>
      <c r="X35" s="1837">
        <f>IFERROR(V35-W35,"")</f>
        <v>0</v>
      </c>
      <c r="Y35" s="1556">
        <f>'Part 7'!FO18</f>
        <v>336</v>
      </c>
      <c r="Z35" s="141"/>
      <c r="AA35" t="s">
        <v>4181</v>
      </c>
      <c r="AB35" t="s">
        <v>4350</v>
      </c>
      <c r="AC35" s="1554">
        <v>0</v>
      </c>
      <c r="AD35" s="1555">
        <f>IF($AB35="","",IF(TRIM(INDEX('Part 8'!$F$2:$IV$2,1,ROW()-1))=TRIM($AB35),INDEX('Part 8'!$F$244:$IV$244,1,ROW()-1),"CHECK"))</f>
        <v>30</v>
      </c>
      <c r="AE35" s="1812">
        <f>IFERROR(AC35-AD35,"")</f>
        <v>-30</v>
      </c>
      <c r="AF35" s="1812">
        <f>'Part 8'!AM9</f>
        <v>0</v>
      </c>
    </row>
    <row r="36" spans="1:32">
      <c r="A36" s="141"/>
      <c r="B36" t="s">
        <v>5836</v>
      </c>
      <c r="C36" t="s">
        <v>5837</v>
      </c>
      <c r="D36" s="1554">
        <v>0</v>
      </c>
      <c r="E36" s="1555" cm="1">
        <f t="array" ref="E36">IF($B36="","",IF(TRIM(INDEX('Part 1'!$L$2:$IV$2,1,ROW()-1))=TRIM($B36),INDEX('Part 1'!$L$1250:$IV$1250,1,ROW()-1),"CHECK"))</f>
        <v>0</v>
      </c>
      <c r="F36" s="1837">
        <f>IFERROR(D36-E36,"")</f>
        <v>0</v>
      </c>
      <c r="G36" s="1812">
        <f>'Part 1'!AT30</f>
        <v>35</v>
      </c>
      <c r="I36" s="1548"/>
      <c r="K36" s="141"/>
      <c r="L36" t="s">
        <v>3558</v>
      </c>
      <c r="M36" t="s">
        <v>1977</v>
      </c>
      <c r="N36" s="1556">
        <v>0</v>
      </c>
      <c r="O36" s="1555">
        <f>IF($L36="","",IF(TRIM(INDEX('Part 4'!$E$2:$AY$2,1,ROW()-1))=TRIM($L36),INDEX('Part 4'!$E$778:$AY$778,1,ROW()-1),"CHECK"))</f>
        <v>0</v>
      </c>
      <c r="P36" s="1837">
        <f>IFERROR(N36-O36,"")</f>
        <v>0</v>
      </c>
      <c r="Q36" s="1812">
        <f>'Part 4'!AM20</f>
        <v>105</v>
      </c>
      <c r="R36" s="1548"/>
      <c r="S36" s="141"/>
      <c r="T36" t="s">
        <v>1694</v>
      </c>
      <c r="U36" t="s">
        <v>4102</v>
      </c>
      <c r="V36" s="1556">
        <v>120</v>
      </c>
      <c r="W36" s="1556">
        <f>IFERROR('Part 7'!FP690+0,0)</f>
        <v>77</v>
      </c>
      <c r="X36" s="1837">
        <f>IFERROR(V36-W36,"")</f>
        <v>43</v>
      </c>
      <c r="Y36" s="1556">
        <f>'Part 7'!FP18</f>
        <v>852</v>
      </c>
      <c r="Z36" s="141"/>
      <c r="AA36" t="s">
        <v>4182</v>
      </c>
      <c r="AB36" t="s">
        <v>4351</v>
      </c>
      <c r="AC36" s="1554">
        <v>0</v>
      </c>
      <c r="AD36" s="1555">
        <f>IF($AB36="","",IF(TRIM(INDEX('Part 8'!$F$2:$IV$2,1,ROW()-1))=TRIM($AB36),INDEX('Part 8'!$F$244:$IV$244,1,ROW()-1),"CHECK"))</f>
        <v>0</v>
      </c>
      <c r="AE36" s="1812">
        <f>IFERROR(AC36-AD36,"")</f>
        <v>0</v>
      </c>
      <c r="AF36" s="1812">
        <f>'Part 8'!AN9</f>
        <v>0</v>
      </c>
    </row>
    <row r="37" spans="1:32">
      <c r="A37" s="141"/>
      <c r="B37" t="s">
        <v>3030</v>
      </c>
      <c r="C37" t="s">
        <v>793</v>
      </c>
      <c r="D37" s="1554">
        <v>95</v>
      </c>
      <c r="E37" s="1555" cm="1">
        <f t="array" ref="E37">IF($B37="","",IF(TRIM(INDEX('Part 1'!$L$2:$IV$2,1,ROW()-1))=TRIM($B37),INDEX('Part 1'!$L$1250:$IV$1250,1,ROW()-1),"CHECK"))</f>
        <v>89</v>
      </c>
      <c r="F37" s="1837">
        <f>IFERROR(D37-E37,"")</f>
        <v>6</v>
      </c>
      <c r="G37" s="1812">
        <f>'Part 1'!AU30</f>
        <v>200</v>
      </c>
      <c r="I37" s="1548"/>
      <c r="K37" s="141"/>
      <c r="L37" t="s">
        <v>3559</v>
      </c>
      <c r="M37" t="s">
        <v>1966</v>
      </c>
      <c r="N37" s="1556">
        <v>20</v>
      </c>
      <c r="O37" s="1555">
        <f>IF($L37="","",IF(TRIM(INDEX('Part 4'!$E$2:$AY$2,1,ROW()-1))=TRIM($L37),INDEX('Part 4'!$E$778:$AY$778,1,ROW()-1),"CHECK"))</f>
        <v>20</v>
      </c>
      <c r="P37" s="1837">
        <f>IFERROR(N37-O37,"")</f>
        <v>0</v>
      </c>
      <c r="Q37" s="1812">
        <f>'Part 4'!AN20</f>
        <v>110</v>
      </c>
      <c r="R37" s="1548"/>
      <c r="S37" s="141"/>
      <c r="T37" t="s">
        <v>1936</v>
      </c>
      <c r="U37" t="s">
        <v>4103</v>
      </c>
      <c r="V37" s="1556">
        <v>0</v>
      </c>
      <c r="W37" s="1556">
        <f>IFERROR('Part 7'!FQ690+0,0)</f>
        <v>0</v>
      </c>
      <c r="X37" s="1837">
        <f>IFERROR(V37-W37,"")</f>
        <v>0</v>
      </c>
      <c r="Y37" s="1556">
        <f>'Part 7'!FQ18</f>
        <v>281</v>
      </c>
      <c r="Z37" s="141"/>
      <c r="AA37" t="s">
        <v>4183</v>
      </c>
      <c r="AB37" t="s">
        <v>4352</v>
      </c>
      <c r="AC37" s="1554">
        <v>0</v>
      </c>
      <c r="AD37" s="1555">
        <f>IF($AB37="","",IF(TRIM(INDEX('Part 8'!$F$2:$IV$2,1,ROW()-1))=TRIM($AB37),INDEX('Part 8'!$F$244:$IV$244,1,ROW()-1),"CHECK"))</f>
        <v>0</v>
      </c>
      <c r="AE37" s="1812">
        <f>IFERROR(AC37-AD37,"")</f>
        <v>0</v>
      </c>
      <c r="AF37" s="1812">
        <f>'Part 8'!AO9</f>
        <v>0</v>
      </c>
    </row>
    <row r="38" spans="1:32">
      <c r="A38" s="141"/>
      <c r="B38" t="s">
        <v>5838</v>
      </c>
      <c r="C38" t="s">
        <v>341</v>
      </c>
      <c r="D38" s="1554">
        <v>20</v>
      </c>
      <c r="E38" s="1555" cm="1">
        <f t="array" ref="E38">IF($B38="","",IF(TRIM(INDEX('Part 1'!$L$2:$IV$2,1,ROW()-1))=TRIM($B38),INDEX('Part 1'!$L$1250:$IV$1250,1,ROW()-1),"CHECK"))</f>
        <v>9</v>
      </c>
      <c r="F38" s="1837">
        <f>IFERROR(D38-E38,"")</f>
        <v>11</v>
      </c>
      <c r="G38" s="1812">
        <f>'Part 1'!AV30</f>
        <v>56</v>
      </c>
      <c r="I38" s="1548"/>
      <c r="K38" s="141"/>
      <c r="L38" t="s">
        <v>3560</v>
      </c>
      <c r="M38" t="s">
        <v>1977</v>
      </c>
      <c r="N38" s="1556">
        <v>0</v>
      </c>
      <c r="O38" s="1555">
        <f>IF($L38="","",IF(TRIM(INDEX('Part 4'!$E$2:$AY$2,1,ROW()-1))=TRIM($L38),INDEX('Part 4'!$E$778:$AY$778,1,ROW()-1),"CHECK"))</f>
        <v>0</v>
      </c>
      <c r="P38" s="1837">
        <f>IFERROR(N38-O38,"")</f>
        <v>0</v>
      </c>
      <c r="Q38" s="1812">
        <f>'Part 4'!AO20</f>
        <v>0</v>
      </c>
      <c r="R38" s="1548"/>
      <c r="S38" s="141"/>
      <c r="T38" t="s">
        <v>1634</v>
      </c>
      <c r="U38" t="s">
        <v>4104</v>
      </c>
      <c r="V38" s="1556">
        <v>12</v>
      </c>
      <c r="W38" s="1556">
        <f>IFERROR('Part 7'!FR690+0,0)</f>
        <v>4</v>
      </c>
      <c r="X38" s="1837">
        <f>IFERROR(V38-W38,"")</f>
        <v>8</v>
      </c>
      <c r="Y38" s="1556">
        <f>'Part 7'!FR18</f>
        <v>149</v>
      </c>
      <c r="Z38" s="141"/>
      <c r="AA38" t="s">
        <v>4184</v>
      </c>
      <c r="AB38" t="s">
        <v>4353</v>
      </c>
      <c r="AC38" s="1554">
        <v>0</v>
      </c>
      <c r="AD38" s="1555">
        <f>IF($AB38="","",IF(TRIM(INDEX('Part 8'!$F$2:$IV$2,1,ROW()-1))=TRIM($AB38),INDEX('Part 8'!$F$244:$IV$244,1,ROW()-1),"CHECK"))</f>
        <v>10</v>
      </c>
      <c r="AE38" s="1812">
        <f>IFERROR(AC38-AD38,"")</f>
        <v>-10</v>
      </c>
      <c r="AF38" s="1812">
        <f>'Part 8'!AP9</f>
        <v>0</v>
      </c>
    </row>
    <row r="39" spans="1:32">
      <c r="A39" s="141"/>
      <c r="B39" t="s">
        <v>835</v>
      </c>
      <c r="C39" t="s">
        <v>1147</v>
      </c>
      <c r="D39" s="1554">
        <v>16</v>
      </c>
      <c r="E39" s="1555" cm="1">
        <f t="array" ref="E39">IF($B39="","",IF(TRIM(INDEX('Part 1'!$L$2:$IV$2,1,ROW()-1))=TRIM($B39),INDEX('Part 1'!$L$1250:$IV$1250,1,ROW()-1),"CHECK"))</f>
        <v>14</v>
      </c>
      <c r="F39" s="1837">
        <f>IFERROR(D39-E39,"")</f>
        <v>2</v>
      </c>
      <c r="G39" s="1812">
        <f>'Part 1'!AW30</f>
        <v>140</v>
      </c>
      <c r="I39" s="1548"/>
      <c r="K39" s="141"/>
      <c r="L39" t="s">
        <v>3561</v>
      </c>
      <c r="N39" s="1556">
        <v>0</v>
      </c>
      <c r="O39" s="1555">
        <f>IF($L39="","",IF(TRIM(INDEX('Part 4'!$E$2:$AY$2,1,ROW()-1))=TRIM($L39),INDEX('Part 4'!$E$778:$AY$778,1,ROW()-1),"CHECK"))</f>
        <v>0</v>
      </c>
      <c r="P39" s="1837">
        <f>IFERROR(N39-O39,"")</f>
        <v>0</v>
      </c>
      <c r="Q39" s="1812">
        <f>'Part 4'!AP20</f>
        <v>-400</v>
      </c>
      <c r="R39" s="1548"/>
      <c r="S39" s="141"/>
      <c r="T39" t="s">
        <v>1608</v>
      </c>
      <c r="U39" t="s">
        <v>4105</v>
      </c>
      <c r="V39" s="1556">
        <v>6</v>
      </c>
      <c r="W39" s="1556">
        <f>IFERROR('Part 7'!FS690+0,0)</f>
        <v>4</v>
      </c>
      <c r="X39" s="1837">
        <f>IFERROR(V39-W39,"")</f>
        <v>2</v>
      </c>
      <c r="Y39" s="1556">
        <f>'Part 7'!FS18</f>
        <v>277</v>
      </c>
      <c r="Z39" s="141"/>
      <c r="AA39" t="s">
        <v>4185</v>
      </c>
      <c r="AB39" t="s">
        <v>4354</v>
      </c>
      <c r="AC39" s="1554">
        <v>0</v>
      </c>
      <c r="AD39" s="1555">
        <f>IF($AB39="","",IF(TRIM(INDEX('Part 8'!$F$2:$IV$2,1,ROW()-1))=TRIM($AB39),INDEX('Part 8'!$F$244:$IV$244,1,ROW()-1),"CHECK"))</f>
        <v>5</v>
      </c>
      <c r="AE39" s="1812">
        <f>IFERROR(AC39-AD39,"")</f>
        <v>-5</v>
      </c>
      <c r="AF39" s="1812">
        <f>'Part 8'!AQ9</f>
        <v>0</v>
      </c>
    </row>
    <row r="40" spans="1:32">
      <c r="A40" s="141"/>
      <c r="B40" t="s">
        <v>5839</v>
      </c>
      <c r="C40" t="s">
        <v>5840</v>
      </c>
      <c r="D40" s="1554">
        <v>15</v>
      </c>
      <c r="E40" s="1555" cm="1">
        <f t="array" ref="E40">IF($B40="","",IF(TRIM(INDEX('Part 1'!$L$2:$IV$2,1,ROW()-1))=TRIM($B40),INDEX('Part 1'!$L$1250:$IV$1250,1,ROW()-1),"CHECK"))</f>
        <v>16</v>
      </c>
      <c r="F40" s="1837">
        <f>IFERROR(D40-E40,"")</f>
        <v>-1</v>
      </c>
      <c r="G40" s="1812">
        <f>'Part 1'!AX30</f>
        <v>200</v>
      </c>
      <c r="I40" s="1548"/>
      <c r="K40" s="141"/>
      <c r="L40" t="s">
        <v>3540</v>
      </c>
      <c r="M40" t="s">
        <v>1043</v>
      </c>
      <c r="N40" s="1556">
        <v>190</v>
      </c>
      <c r="O40" s="1555">
        <f>IF($L40="","",IF(TRIM(INDEX('Part 4'!$E$2:$AY$2,1,ROW()-1))=TRIM($L40),INDEX('Part 4'!$E$778:$AY$778,1,ROW()-1),"CHECK"))</f>
        <v>240</v>
      </c>
      <c r="P40" s="1837">
        <f>IFERROR(N40-O40,"")</f>
        <v>-50</v>
      </c>
      <c r="Q40" s="1812">
        <f>'Part 4'!AQ20</f>
        <v>8500</v>
      </c>
      <c r="R40" s="1548"/>
      <c r="S40" s="141"/>
      <c r="T40" t="s">
        <v>867</v>
      </c>
      <c r="U40" t="s">
        <v>4106</v>
      </c>
      <c r="V40" s="1556">
        <v>68</v>
      </c>
      <c r="W40" s="1556">
        <f>IFERROR('Part 7'!FT690+0,0)</f>
        <v>66</v>
      </c>
      <c r="X40" s="1837">
        <f>IFERROR(V40-W40,"")</f>
        <v>2</v>
      </c>
      <c r="Y40" s="1556">
        <f>'Part 7'!FT18</f>
        <v>291</v>
      </c>
      <c r="Z40" s="141"/>
      <c r="AA40" t="s">
        <v>4186</v>
      </c>
      <c r="AB40" t="s">
        <v>4355</v>
      </c>
      <c r="AC40" s="1554">
        <v>0</v>
      </c>
      <c r="AD40" s="1555">
        <f>IF($AB40="","",IF(TRIM(INDEX('Part 8'!$F$2:$IV$2,1,ROW()-1))=TRIM($AB40),INDEX('Part 8'!$F$244:$IV$244,1,ROW()-1),"CHECK"))</f>
        <v>0</v>
      </c>
      <c r="AE40" s="1812">
        <f>IFERROR(AC40-AD40,"")</f>
        <v>0</v>
      </c>
      <c r="AF40" s="1812">
        <f>'Part 8'!AR9</f>
        <v>0</v>
      </c>
    </row>
    <row r="41" spans="1:32">
      <c r="A41" s="141"/>
      <c r="B41" t="s">
        <v>5841</v>
      </c>
      <c r="C41" t="s">
        <v>343</v>
      </c>
      <c r="D41" s="1554">
        <v>23</v>
      </c>
      <c r="E41" s="1555" cm="1">
        <f t="array" ref="E41">IF($B41="","",IF(TRIM(INDEX('Part 1'!$L$2:$IV$2,1,ROW()-1))=TRIM($B41),INDEX('Part 1'!$L$1250:$IV$1250,1,ROW()-1),"CHECK"))</f>
        <v>22</v>
      </c>
      <c r="F41" s="1837">
        <f>IFERROR(D41-E41,"")</f>
        <v>1</v>
      </c>
      <c r="G41" s="1812">
        <f>'Part 1'!AY30</f>
        <v>104</v>
      </c>
      <c r="I41" s="1548"/>
      <c r="K41" s="141"/>
      <c r="L41" t="s">
        <v>3540</v>
      </c>
      <c r="M41" t="s">
        <v>1229</v>
      </c>
      <c r="N41" s="1556">
        <v>320</v>
      </c>
      <c r="O41" s="1555">
        <f>IF($L41="","",IF(TRIM(INDEX('Part 4'!$E$2:$AY$2,1,ROW()-1))=TRIM($L41),INDEX('Part 4'!$E$778:$AY$778,1,ROW()-1),"CHECK"))</f>
        <v>270</v>
      </c>
      <c r="P41" s="1837">
        <f>IFERROR(N41-O41,"")</f>
        <v>50</v>
      </c>
      <c r="Q41" s="1812">
        <f>'Part 4'!AR20</f>
        <v>2500</v>
      </c>
      <c r="R41" s="1548"/>
      <c r="S41" s="141"/>
      <c r="T41" t="s">
        <v>1194</v>
      </c>
      <c r="U41" t="s">
        <v>4107</v>
      </c>
      <c r="V41" s="1556">
        <v>10</v>
      </c>
      <c r="W41" s="1556">
        <f>IFERROR('Part 7'!FU690+0,0)</f>
        <v>10</v>
      </c>
      <c r="X41" s="1837">
        <f>IFERROR(V41-W41,"")</f>
        <v>0</v>
      </c>
      <c r="Y41" s="1556">
        <f>'Part 7'!FU18</f>
        <v>197</v>
      </c>
      <c r="Z41" s="141"/>
      <c r="AA41" t="s">
        <v>4187</v>
      </c>
      <c r="AB41" t="s">
        <v>4356</v>
      </c>
      <c r="AC41" s="1554">
        <v>0</v>
      </c>
      <c r="AD41" s="1555">
        <f>IF($AB41="","",IF(TRIM(INDEX('Part 8'!$F$2:$IV$2,1,ROW()-1))=TRIM($AB41),INDEX('Part 8'!$F$244:$IV$244,1,ROW()-1),"CHECK"))</f>
        <v>0</v>
      </c>
      <c r="AE41" s="1812">
        <f>IFERROR(AC41-AD41,"")</f>
        <v>0</v>
      </c>
      <c r="AF41" s="1812">
        <f>'Part 8'!AS9</f>
        <v>0</v>
      </c>
    </row>
    <row r="42" spans="1:32">
      <c r="A42" s="141"/>
      <c r="B42" t="s">
        <v>5842</v>
      </c>
      <c r="C42" t="s">
        <v>5843</v>
      </c>
      <c r="D42" s="1554">
        <v>0</v>
      </c>
      <c r="E42" s="1555" cm="1">
        <f t="array" ref="E42">IF($B42="","",IF(TRIM(INDEX('Part 1'!$L$2:$IV$2,1,ROW()-1))=TRIM($B42),INDEX('Part 1'!$L$1250:$IV$1250,1,ROW()-1),"CHECK"))</f>
        <v>0</v>
      </c>
      <c r="F42" s="1837">
        <f>IFERROR(D42-E42,"")</f>
        <v>0</v>
      </c>
      <c r="G42" s="1812">
        <f>'Part 1'!AZ30</f>
        <v>100</v>
      </c>
      <c r="I42" s="1548"/>
      <c r="K42" s="141"/>
      <c r="L42" t="s">
        <v>3562</v>
      </c>
      <c r="M42" t="s">
        <v>3617</v>
      </c>
      <c r="N42" s="1556">
        <v>0</v>
      </c>
      <c r="O42" s="1555">
        <f>IF($L42="","",IF(TRIM(INDEX('Part 4'!$E$2:$AY$2,1,ROW()-1))=TRIM($L42),INDEX('Part 4'!$E$778:$AY$778,1,ROW()-1),"CHECK"))</f>
        <v>0</v>
      </c>
      <c r="P42" s="1837">
        <f>IFERROR(N42-O42,"")</f>
        <v>0</v>
      </c>
      <c r="Q42" s="1812">
        <f>'Part 4'!AS20</f>
        <v>0</v>
      </c>
      <c r="R42" s="1548"/>
      <c r="S42" s="141"/>
      <c r="T42" t="s">
        <v>1356</v>
      </c>
      <c r="U42" t="s">
        <v>4108</v>
      </c>
      <c r="V42" s="1556">
        <v>10</v>
      </c>
      <c r="W42" s="1556">
        <f>IFERROR('Part 7'!FV690+0,0)</f>
        <v>10</v>
      </c>
      <c r="X42" s="1837">
        <f>IFERROR(V42-W42,"")</f>
        <v>0</v>
      </c>
      <c r="Y42" s="1556">
        <f>'Part 7'!FV18</f>
        <v>-16</v>
      </c>
      <c r="Z42" s="141"/>
      <c r="AA42" t="s">
        <v>4188</v>
      </c>
      <c r="AB42" t="s">
        <v>4357</v>
      </c>
      <c r="AC42" s="1554">
        <v>0</v>
      </c>
      <c r="AD42" s="1555">
        <f>IF($AB42="","",IF(TRIM(INDEX('Part 8'!$F$2:$IV$2,1,ROW()-1))=TRIM($AB42),INDEX('Part 8'!$F$244:$IV$244,1,ROW()-1),"CHECK"))</f>
        <v>0</v>
      </c>
      <c r="AE42" s="1812">
        <f>IFERROR(AC42-AD42,"")</f>
        <v>0</v>
      </c>
      <c r="AF42" s="1812">
        <f>'Part 8'!AT9</f>
        <v>0</v>
      </c>
    </row>
    <row r="43" spans="1:32">
      <c r="A43" s="141"/>
      <c r="B43" t="s">
        <v>5844</v>
      </c>
      <c r="C43" t="s">
        <v>345</v>
      </c>
      <c r="D43" s="1554">
        <v>13</v>
      </c>
      <c r="E43" s="1555" cm="1">
        <f t="array" ref="E43">IF($B43="","",IF(TRIM(INDEX('Part 1'!$L$2:$IV$2,1,ROW()-1))=TRIM($B43),INDEX('Part 1'!$L$1250:$IV$1250,1,ROW()-1),"CHECK"))</f>
        <v>12</v>
      </c>
      <c r="F43" s="1837">
        <f>IFERROR(D43-E43,"")</f>
        <v>1</v>
      </c>
      <c r="G43" s="1812">
        <f>'Part 1'!BA30</f>
        <v>47</v>
      </c>
      <c r="I43" s="1548"/>
      <c r="K43" s="141"/>
      <c r="L43" t="s">
        <v>3562</v>
      </c>
      <c r="M43" t="s">
        <v>3618</v>
      </c>
      <c r="N43" s="1556">
        <v>0</v>
      </c>
      <c r="O43" s="1555">
        <f>IF($L43="","",IF(TRIM(INDEX('Part 4'!$E$2:$AY$2,1,ROW()-1))=TRIM($L43),INDEX('Part 4'!$E$778:$AY$778,1,ROW()-1),"CHECK"))</f>
        <v>0</v>
      </c>
      <c r="P43" s="1837">
        <f>IFERROR(N43-O43,"")</f>
        <v>0</v>
      </c>
      <c r="Q43" s="1812">
        <f>'Part 4'!AT20</f>
        <v>0</v>
      </c>
      <c r="R43" s="1548"/>
      <c r="S43" s="141"/>
      <c r="T43" t="s">
        <v>1050</v>
      </c>
      <c r="U43" t="s">
        <v>4109</v>
      </c>
      <c r="V43" s="1556">
        <v>0</v>
      </c>
      <c r="W43" s="1556">
        <f>IFERROR('Part 7'!FW690+0,0)</f>
        <v>0</v>
      </c>
      <c r="X43" s="1837">
        <f>IFERROR(V43-W43,"")</f>
        <v>0</v>
      </c>
      <c r="Y43" s="1556">
        <f>'Part 7'!FW18</f>
        <v>144</v>
      </c>
      <c r="Z43" s="141"/>
      <c r="AA43" t="s">
        <v>4189</v>
      </c>
      <c r="AB43" t="s">
        <v>4358</v>
      </c>
      <c r="AC43" s="1554">
        <v>0</v>
      </c>
      <c r="AD43" s="1555">
        <f>IF($AB43="","",IF(TRIM(INDEX('Part 8'!$F$2:$IV$2,1,ROW()-1))=TRIM($AB43),INDEX('Part 8'!$F$244:$IV$244,1,ROW()-1),"CHECK"))</f>
        <v>0</v>
      </c>
      <c r="AE43" s="1812">
        <f>IFERROR(AC43-AD43,"")</f>
        <v>0</v>
      </c>
      <c r="AF43" s="1812">
        <f>'Part 8'!AU9</f>
        <v>0</v>
      </c>
    </row>
    <row r="44" spans="1:32">
      <c r="A44" s="141"/>
      <c r="B44" t="s">
        <v>5845</v>
      </c>
      <c r="C44" t="s">
        <v>5846</v>
      </c>
      <c r="D44" s="1554">
        <v>0</v>
      </c>
      <c r="E44" s="1555" cm="1">
        <f t="array" ref="E44">IF($B44="","",IF(TRIM(INDEX('Part 1'!$L$2:$IV$2,1,ROW()-1))=TRIM($B44),INDEX('Part 1'!$L$1250:$IV$1250,1,ROW()-1),"CHECK"))</f>
        <v>0</v>
      </c>
      <c r="F44" s="1837">
        <f>IFERROR(D44-E44,"")</f>
        <v>0</v>
      </c>
      <c r="G44" s="1812">
        <f>'Part 1'!BB30</f>
        <v>50</v>
      </c>
      <c r="I44" s="1548"/>
      <c r="K44" s="141"/>
      <c r="L44" t="s">
        <v>3562</v>
      </c>
      <c r="M44" t="s">
        <v>3619</v>
      </c>
      <c r="N44" s="1556">
        <v>0</v>
      </c>
      <c r="O44" s="1555">
        <f>IF($L44="","",IF(TRIM(INDEX('Part 4'!$E$2:$AY$2,1,ROW()-1))=TRIM($L44),INDEX('Part 4'!$E$778:$AY$778,1,ROW()-1),"CHECK"))</f>
        <v>0</v>
      </c>
      <c r="P44" s="1837">
        <f>IFERROR(N44-O44,"")</f>
        <v>0</v>
      </c>
      <c r="Q44" s="1812">
        <f>'Part 4'!AU20</f>
        <v>0</v>
      </c>
      <c r="R44" s="1548"/>
      <c r="S44" s="141"/>
      <c r="T44" t="s">
        <v>1303</v>
      </c>
      <c r="U44" t="s">
        <v>1618</v>
      </c>
      <c r="V44" s="1556">
        <v>32</v>
      </c>
      <c r="W44" s="1556">
        <f>IFERROR('Part 7'!FX690+0,0)</f>
        <v>25</v>
      </c>
      <c r="X44" s="1837">
        <f>IFERROR(V44-W44,"")</f>
        <v>7</v>
      </c>
      <c r="Y44" s="1556">
        <f>'Part 7'!FX18</f>
        <v>152</v>
      </c>
      <c r="Z44" s="141"/>
      <c r="AA44" t="s">
        <v>4190</v>
      </c>
      <c r="AB44" t="s">
        <v>4359</v>
      </c>
      <c r="AC44" s="1554">
        <v>0</v>
      </c>
      <c r="AD44" s="1555">
        <f>IF($AB44="","",IF(TRIM(INDEX('Part 8'!$F$2:$IV$2,1,ROW()-1))=TRIM($AB44),INDEX('Part 8'!$F$244:$IV$244,1,ROW()-1),"CHECK"))</f>
        <v>0</v>
      </c>
      <c r="AE44" s="1812">
        <f>IFERROR(AC44-AD44,"")</f>
        <v>0</v>
      </c>
      <c r="AF44" s="1812">
        <f>'Part 8'!AV9</f>
        <v>0</v>
      </c>
    </row>
    <row r="45" spans="1:32">
      <c r="A45" s="141"/>
      <c r="B45" t="s">
        <v>5847</v>
      </c>
      <c r="C45" t="s">
        <v>3190</v>
      </c>
      <c r="D45" s="1554">
        <v>51</v>
      </c>
      <c r="E45" s="1555" cm="1">
        <f t="array" ref="E45">IF($B45="","",IF(TRIM(INDEX('Part 1'!$L$2:$IV$2,1,ROW()-1))=TRIM($B45),INDEX('Part 1'!$L$1250:$IV$1250,1,ROW()-1),"CHECK"))</f>
        <v>43</v>
      </c>
      <c r="F45" s="1837">
        <f>IFERROR(D45-E45,"")</f>
        <v>8</v>
      </c>
      <c r="G45" s="1812">
        <f>'Part 1'!BC30</f>
        <v>224</v>
      </c>
      <c r="I45" s="1548"/>
      <c r="K45" s="141"/>
      <c r="L45" t="s">
        <v>3562</v>
      </c>
      <c r="M45" t="s">
        <v>3620</v>
      </c>
      <c r="N45" s="1556">
        <v>0</v>
      </c>
      <c r="O45" s="1555">
        <f>IF($L45="","",IF(TRIM(INDEX('Part 4'!$E$2:$AY$2,1,ROW()-1))=TRIM($L45),INDEX('Part 4'!$E$778:$AY$778,1,ROW()-1),"CHECK"))</f>
        <v>0</v>
      </c>
      <c r="P45" s="1837">
        <f>IFERROR(N45-O45,"")</f>
        <v>0</v>
      </c>
      <c r="Q45" s="1812">
        <f>'Part 4'!AV20</f>
        <v>125</v>
      </c>
      <c r="R45" s="1548"/>
      <c r="S45" s="141"/>
      <c r="T45" t="s">
        <v>1576</v>
      </c>
      <c r="V45" s="1556">
        <v>3</v>
      </c>
      <c r="W45" s="1556">
        <f>IFERROR('Part 7'!FY690+0,0)</f>
        <v>0</v>
      </c>
      <c r="X45" s="1837">
        <f>IFERROR(V45-W45,"")</f>
        <v>3</v>
      </c>
      <c r="Y45" s="1556">
        <f>'Part 7'!FY18</f>
        <v>65</v>
      </c>
      <c r="Z45" s="141"/>
      <c r="AA45" t="s">
        <v>4191</v>
      </c>
      <c r="AB45" t="s">
        <v>4360</v>
      </c>
      <c r="AC45" s="1554">
        <v>0</v>
      </c>
      <c r="AD45" s="1555">
        <f>IF($AB45="","",IF(TRIM(INDEX('Part 8'!$F$2:$IV$2,1,ROW()-1))=TRIM($AB45),INDEX('Part 8'!$F$244:$IV$244,1,ROW()-1),"CHECK"))</f>
        <v>0</v>
      </c>
      <c r="AE45" s="1812">
        <f>IFERROR(AC45-AD45,"")</f>
        <v>0</v>
      </c>
      <c r="AF45" s="1812">
        <f>'Part 8'!AW9</f>
        <v>0</v>
      </c>
    </row>
    <row r="46" spans="1:32">
      <c r="A46" s="141"/>
      <c r="B46" t="s">
        <v>3038</v>
      </c>
      <c r="C46" t="s">
        <v>3191</v>
      </c>
      <c r="D46" s="1554">
        <v>0</v>
      </c>
      <c r="E46" s="1555" cm="1">
        <f t="array" ref="E46">IF($B46="","",IF(TRIM(INDEX('Part 1'!$L$2:$IV$2,1,ROW()-1))=TRIM($B46),INDEX('Part 1'!$L$1250:$IV$1250,1,ROW()-1),"CHECK"))</f>
        <v>0</v>
      </c>
      <c r="F46" s="1837">
        <f>IFERROR(D46-E46,"")</f>
        <v>0</v>
      </c>
      <c r="G46" s="1812">
        <f>'Part 1'!BD30</f>
        <v>0</v>
      </c>
      <c r="I46" s="1548"/>
      <c r="K46" s="141"/>
      <c r="L46" t="s">
        <v>3562</v>
      </c>
      <c r="M46" t="s">
        <v>3621</v>
      </c>
      <c r="N46" s="1556">
        <v>0</v>
      </c>
      <c r="O46" s="1555">
        <f>IF($L46="","",IF(TRIM(INDEX('Part 4'!$E$2:$AY$2,1,ROW()-1))=TRIM($L46),INDEX('Part 4'!$E$778:$AY$778,1,ROW()-1),"CHECK"))</f>
        <v>0</v>
      </c>
      <c r="P46" s="1837">
        <f>IFERROR(N46-O46,"")</f>
        <v>0</v>
      </c>
      <c r="Q46" s="1812">
        <f>'Part 4'!AW20</f>
        <v>0</v>
      </c>
      <c r="R46" s="1548"/>
      <c r="S46" s="141"/>
      <c r="T46" t="s">
        <v>865</v>
      </c>
      <c r="U46" t="s">
        <v>4110</v>
      </c>
      <c r="V46" s="1556">
        <v>25</v>
      </c>
      <c r="W46" s="1556">
        <f>IFERROR('Part 7'!FZ690+0,0)</f>
        <v>23</v>
      </c>
      <c r="X46" s="1837">
        <f>IFERROR(V46-W46,"")</f>
        <v>2</v>
      </c>
      <c r="Y46" s="1556">
        <f>'Part 7'!FZ18</f>
        <v>968</v>
      </c>
      <c r="Z46" s="141"/>
      <c r="AA46" t="s">
        <v>4192</v>
      </c>
      <c r="AB46" t="s">
        <v>4361</v>
      </c>
      <c r="AC46" s="1554">
        <v>0</v>
      </c>
      <c r="AD46" s="1555">
        <f>IF($AB46="","",IF(TRIM(INDEX('Part 8'!$F$2:$IV$2,1,ROW()-1))=TRIM($AB46),INDEX('Part 8'!$F$244:$IV$244,1,ROW()-1),"CHECK"))</f>
        <v>0</v>
      </c>
      <c r="AE46" s="1812">
        <f>IFERROR(AC46-AD46,"")</f>
        <v>0</v>
      </c>
      <c r="AF46" s="1812">
        <f>'Part 8'!AX9</f>
        <v>0</v>
      </c>
    </row>
    <row r="47" spans="1:32">
      <c r="A47" s="141"/>
      <c r="B47" t="s">
        <v>3039</v>
      </c>
      <c r="C47" t="s">
        <v>5848</v>
      </c>
      <c r="D47" s="1554">
        <v>0</v>
      </c>
      <c r="E47" s="1555" cm="1">
        <f t="array" ref="E47">IF($B47="","",IF(TRIM(INDEX('Part 1'!$L$2:$IV$2,1,ROW()-1))=TRIM($B47),INDEX('Part 1'!$L$1250:$IV$1250,1,ROW()-1),"CHECK"))</f>
        <v>0</v>
      </c>
      <c r="F47" s="1837">
        <f>IFERROR(D47-E47,"")</f>
        <v>0</v>
      </c>
      <c r="G47" s="1812">
        <f>'Part 1'!BE30</f>
        <v>110</v>
      </c>
      <c r="I47" s="1548"/>
      <c r="K47" s="141"/>
      <c r="L47" t="s">
        <v>3562</v>
      </c>
      <c r="M47" t="s">
        <v>3622</v>
      </c>
      <c r="N47" s="1556">
        <v>0</v>
      </c>
      <c r="O47" s="1555">
        <f>IF($L47="","",IF(TRIM(INDEX('Part 4'!$E$2:$AY$2,1,ROW()-1))=TRIM($L47),INDEX('Part 4'!$E$778:$AY$778,1,ROW()-1),"CHECK"))</f>
        <v>0</v>
      </c>
      <c r="P47" s="1837">
        <f>IFERROR(N47-O47,"")</f>
        <v>0</v>
      </c>
      <c r="Q47" s="1812">
        <f>'Part 4'!AX20</f>
        <v>100</v>
      </c>
      <c r="R47" s="1548"/>
      <c r="S47" s="141"/>
      <c r="T47" t="s">
        <v>1643</v>
      </c>
      <c r="U47" t="s">
        <v>4111</v>
      </c>
      <c r="V47" s="1556">
        <v>165</v>
      </c>
      <c r="W47" s="1556">
        <f>IFERROR('Part 7'!GA690+0,0)</f>
        <v>137</v>
      </c>
      <c r="X47" s="1837">
        <f>IFERROR(V47-W47,"")</f>
        <v>28</v>
      </c>
      <c r="Y47" s="1556">
        <f>'Part 7'!GA18</f>
        <v>1184</v>
      </c>
      <c r="Z47" s="141"/>
      <c r="AA47" t="s">
        <v>1457</v>
      </c>
      <c r="AB47" t="s">
        <v>1458</v>
      </c>
      <c r="AC47" s="1554">
        <v>20</v>
      </c>
      <c r="AD47" s="1555">
        <f>IF($AB47="","",IF(TRIM(INDEX('Part 8'!$F$2:$IV$2,1,ROW()-1))=TRIM($AB47),INDEX('Part 8'!$F$244:$IV$244,1,ROW()-1),"CHECK"))</f>
        <v>23</v>
      </c>
      <c r="AE47" s="1812">
        <f>IFERROR(AC47-AD47,"")</f>
        <v>-3</v>
      </c>
      <c r="AF47" s="1812">
        <f>'Part 8'!AY9</f>
        <v>0</v>
      </c>
    </row>
    <row r="48" spans="1:32">
      <c r="A48" s="141"/>
      <c r="B48" t="s">
        <v>3040</v>
      </c>
      <c r="C48" t="s">
        <v>3193</v>
      </c>
      <c r="D48" s="1554">
        <v>0</v>
      </c>
      <c r="E48" s="1555" cm="1">
        <f t="array" ref="E48">IF($B48="","",IF(TRIM(INDEX('Part 1'!$L$2:$IV$2,1,ROW()-1))=TRIM($B48),INDEX('Part 1'!$L$1250:$IV$1250,1,ROW()-1),"CHECK"))</f>
        <v>0</v>
      </c>
      <c r="F48" s="1837">
        <f>IFERROR(D48-E48,"")</f>
        <v>0</v>
      </c>
      <c r="G48" s="1812">
        <f>'Part 1'!BF30</f>
        <v>50</v>
      </c>
      <c r="I48" s="1548"/>
      <c r="K48" s="141"/>
      <c r="L48" t="s">
        <v>3562</v>
      </c>
      <c r="M48" t="s">
        <v>3623</v>
      </c>
      <c r="N48" s="1556">
        <v>0</v>
      </c>
      <c r="O48" s="1555">
        <f>IF($L48="","",IF(TRIM(INDEX('Part 4'!$E$2:$AY$2,1,ROW()-1))=TRIM($L48),INDEX('Part 4'!$E$778:$AY$778,1,ROW()-1),"CHECK"))</f>
        <v>0</v>
      </c>
      <c r="P48" s="1837">
        <f>IFERROR(N48-O48,"")</f>
        <v>0</v>
      </c>
      <c r="Q48" s="1812">
        <f>'Part 4'!AY20</f>
        <v>100</v>
      </c>
      <c r="R48" s="1548"/>
      <c r="S48" s="141"/>
      <c r="T48" t="s">
        <v>1196</v>
      </c>
      <c r="U48" t="s">
        <v>4112</v>
      </c>
      <c r="V48" s="1556">
        <v>58</v>
      </c>
      <c r="W48" s="1556">
        <f>IFERROR('Part 7'!GB690+0,0)</f>
        <v>41</v>
      </c>
      <c r="X48" s="1837">
        <f>IFERROR(V48-W48,"")</f>
        <v>17</v>
      </c>
      <c r="Y48" s="1556">
        <f>'Part 7'!GB18</f>
        <v>128</v>
      </c>
      <c r="Z48" s="141"/>
      <c r="AA48" t="s">
        <v>4193</v>
      </c>
      <c r="AB48" t="s">
        <v>4362</v>
      </c>
      <c r="AC48" s="1554">
        <v>0</v>
      </c>
      <c r="AD48" s="1555">
        <f>IF($AB48="","",IF(TRIM(INDEX('Part 8'!$F$2:$IV$2,1,ROW()-1))=TRIM($AB48),INDEX('Part 8'!$F$244:$IV$244,1,ROW()-1),"CHECK"))</f>
        <v>0</v>
      </c>
      <c r="AE48" s="1812">
        <f>IFERROR(AC48-AD48,"")</f>
        <v>0</v>
      </c>
      <c r="AF48" s="1812">
        <f>'Part 8'!AZ9</f>
        <v>0</v>
      </c>
    </row>
    <row r="49" spans="1:32">
      <c r="A49" s="141"/>
      <c r="B49" t="s">
        <v>3041</v>
      </c>
      <c r="C49" t="s">
        <v>1375</v>
      </c>
      <c r="D49" s="1554">
        <v>50</v>
      </c>
      <c r="E49" s="1555" cm="1">
        <f t="array" ref="E49">IF($B49="","",IF(TRIM(INDEX('Part 1'!$L$2:$IV$2,1,ROW()-1))=TRIM($B49),INDEX('Part 1'!$L$1250:$IV$1250,1,ROW()-1),"CHECK"))</f>
        <v>50</v>
      </c>
      <c r="F49" s="1837">
        <f>IFERROR(D49-E49,"")</f>
        <v>0</v>
      </c>
      <c r="G49" s="1812">
        <f>'Part 1'!BG30</f>
        <v>50</v>
      </c>
      <c r="I49" s="1548"/>
      <c r="K49" s="141"/>
      <c r="N49" s="1554"/>
      <c r="O49" s="1555"/>
      <c r="P49" s="1837"/>
      <c r="Q49" s="1812"/>
      <c r="R49" s="1548"/>
      <c r="S49" s="141"/>
      <c r="T49" t="s">
        <v>1240</v>
      </c>
      <c r="V49" s="1556">
        <v>15</v>
      </c>
      <c r="W49" s="1556">
        <f>IFERROR('Part 7'!GC690+0,0)</f>
        <v>10</v>
      </c>
      <c r="X49" s="1837">
        <f>IFERROR(V49-W49,"")</f>
        <v>5</v>
      </c>
      <c r="Y49" s="1556">
        <f>'Part 7'!GC18</f>
        <v>264</v>
      </c>
      <c r="Z49" s="141"/>
      <c r="AA49" t="s">
        <v>4194</v>
      </c>
      <c r="AB49" t="s">
        <v>4363</v>
      </c>
      <c r="AC49" s="1554">
        <v>0</v>
      </c>
      <c r="AD49" s="1555">
        <f>IF($AB49="","",IF(TRIM(INDEX('Part 8'!$F$2:$IV$2,1,ROW()-1))=TRIM($AB49),INDEX('Part 8'!$F$244:$IV$244,1,ROW()-1),"CHECK"))</f>
        <v>0</v>
      </c>
      <c r="AE49" s="1812">
        <f>IFERROR(AC49-AD49,"")</f>
        <v>0</v>
      </c>
      <c r="AF49" s="1812">
        <f>'Part 8'!BA9</f>
        <v>0</v>
      </c>
    </row>
    <row r="50" spans="1:32">
      <c r="A50" s="141"/>
      <c r="B50" t="s">
        <v>5849</v>
      </c>
      <c r="C50" t="s">
        <v>347</v>
      </c>
      <c r="D50" s="1554">
        <v>69</v>
      </c>
      <c r="E50" s="1555" cm="1">
        <f t="array" ref="E50">IF($B50="","",IF(TRIM(INDEX('Part 1'!$L$2:$IV$2,1,ROW()-1))=TRIM($B50),INDEX('Part 1'!$L$1250:$IV$1250,1,ROW()-1),"CHECK"))</f>
        <v>50</v>
      </c>
      <c r="F50" s="1837">
        <f>IFERROR(D50-E50,"")</f>
        <v>19</v>
      </c>
      <c r="G50" s="1812">
        <f>'Part 1'!BH30</f>
        <v>305</v>
      </c>
      <c r="I50" s="1548"/>
      <c r="K50" s="1552" t="s">
        <v>2173</v>
      </c>
      <c r="L50" s="1544">
        <v>505</v>
      </c>
      <c r="N50" s="1556">
        <v>0</v>
      </c>
      <c r="O50" s="1555">
        <f>IF($L50="","",IF(TRIM(INDEX('Part 4'!$E$2:$IV$2,1,ROW()-1))=TRIM($L50&amp;""),INDEX('Part 4'!$E$778:$IV$778,1,ROW()-1),"CHECK"))</f>
        <v>0</v>
      </c>
      <c r="P50" s="1837">
        <f>IFERROR(N50-O50,"")</f>
        <v>0</v>
      </c>
      <c r="Q50" s="1812">
        <f>'Part 4'!BA20</f>
        <v>24</v>
      </c>
      <c r="R50" s="1548"/>
      <c r="S50" s="141"/>
      <c r="T50" t="s">
        <v>6075</v>
      </c>
      <c r="U50" t="s">
        <v>4113</v>
      </c>
      <c r="V50" s="1556">
        <v>25</v>
      </c>
      <c r="W50" s="1556">
        <f>IFERROR('Part 7'!GD690+0,0)</f>
        <v>25</v>
      </c>
      <c r="X50" s="1837">
        <f>IFERROR(V50-W50,"")</f>
        <v>0</v>
      </c>
      <c r="Y50" s="1556">
        <f>'Part 7'!GD18</f>
        <v>238</v>
      </c>
      <c r="Z50" s="141"/>
      <c r="AA50" t="s">
        <v>4195</v>
      </c>
      <c r="AB50" t="s">
        <v>4364</v>
      </c>
      <c r="AC50" s="1554">
        <v>0</v>
      </c>
      <c r="AD50" s="1555">
        <f>IF($AB50="","",IF(TRIM(INDEX('Part 8'!$F$2:$IV$2,1,ROW()-1))=TRIM($AB50),INDEX('Part 8'!$F$244:$IV$244,1,ROW()-1),"CHECK"))</f>
        <v>0</v>
      </c>
      <c r="AE50" s="1812">
        <f>IFERROR(AC50-AD50,"")</f>
        <v>0</v>
      </c>
      <c r="AF50" s="1812">
        <f>'Part 8'!BB9</f>
        <v>0</v>
      </c>
    </row>
    <row r="51" spans="1:32">
      <c r="A51" s="141"/>
      <c r="B51" t="s">
        <v>5850</v>
      </c>
      <c r="C51" t="s">
        <v>5851</v>
      </c>
      <c r="D51" s="1554">
        <v>0</v>
      </c>
      <c r="E51" s="1555" cm="1">
        <f t="array" ref="E51">IF($B51="","",IF(TRIM(INDEX('Part 1'!$L$2:$IV$2,1,ROW()-1))=TRIM($B51),INDEX('Part 1'!$L$1250:$IV$1250,1,ROW()-1),"CHECK"))</f>
        <v>0</v>
      </c>
      <c r="F51" s="1837">
        <f>IFERROR(D51-E51,"")</f>
        <v>0</v>
      </c>
      <c r="G51" s="1812">
        <f>'Part 1'!BI30</f>
        <v>50</v>
      </c>
      <c r="I51" s="1548"/>
      <c r="K51" s="141"/>
      <c r="L51" s="1544">
        <v>507</v>
      </c>
      <c r="N51" s="1556">
        <v>31</v>
      </c>
      <c r="O51" s="1555">
        <f>IF($L51="","",IF(TRIM(INDEX('Part 4'!$E$2:$IV$2,1,ROW()-1))=TRIM($L51&amp;""),INDEX('Part 4'!$E$778:$IV$778,1,ROW()-1),"CHECK"))</f>
        <v>33</v>
      </c>
      <c r="P51" s="1837">
        <f>IFERROR(N51-O51,"")</f>
        <v>-2</v>
      </c>
      <c r="Q51" s="1812">
        <f>'Part 4'!BB20</f>
        <v>528</v>
      </c>
      <c r="R51" s="1548"/>
      <c r="S51" s="141"/>
      <c r="T51" t="s">
        <v>1079</v>
      </c>
      <c r="V51" s="1556">
        <v>3</v>
      </c>
      <c r="W51" s="1556">
        <f>IFERROR('Part 7'!GE690+0,0)</f>
        <v>3</v>
      </c>
      <c r="X51" s="1837">
        <f>IFERROR(V51-W51,"")</f>
        <v>0</v>
      </c>
      <c r="Y51" s="1556">
        <f>'Part 7'!GE18</f>
        <v>243</v>
      </c>
      <c r="Z51" s="141"/>
      <c r="AA51" t="s">
        <v>4196</v>
      </c>
      <c r="AB51" t="s">
        <v>4365</v>
      </c>
      <c r="AC51" s="1554">
        <v>0</v>
      </c>
      <c r="AD51" s="1555">
        <f>IF($AB51="","",IF(TRIM(INDEX('Part 8'!$F$2:$IV$2,1,ROW()-1))=TRIM($AB51),INDEX('Part 8'!$F$244:$IV$244,1,ROW()-1),"CHECK"))</f>
        <v>0</v>
      </c>
      <c r="AE51" s="1812">
        <f>IFERROR(AC51-AD51,"")</f>
        <v>0</v>
      </c>
      <c r="AF51" s="1812">
        <f>'Part 8'!BC9</f>
        <v>0</v>
      </c>
    </row>
    <row r="52" spans="1:32">
      <c r="A52" s="141"/>
      <c r="B52" t="s">
        <v>5852</v>
      </c>
      <c r="C52" t="s">
        <v>349</v>
      </c>
      <c r="D52" s="1554">
        <v>107</v>
      </c>
      <c r="E52" s="1555" cm="1">
        <f t="array" ref="E52">IF($B52="","",IF(TRIM(INDEX('Part 1'!$L$2:$IV$2,1,ROW()-1))=TRIM($B52),INDEX('Part 1'!$L$1250:$IV$1250,1,ROW()-1),"CHECK"))</f>
        <v>76</v>
      </c>
      <c r="F52" s="1837">
        <f>IFERROR(D52-E52,"")</f>
        <v>31</v>
      </c>
      <c r="G52" s="1812">
        <f>'Part 1'!BJ30</f>
        <v>359</v>
      </c>
      <c r="I52" s="1548"/>
      <c r="K52" s="141"/>
      <c r="L52" s="1544" t="s">
        <v>5989</v>
      </c>
      <c r="N52" s="1556">
        <v>0</v>
      </c>
      <c r="O52" s="1555">
        <f>IF($L52="","",IF(TRIM(INDEX('Part 4'!$E$2:$IV$2,1,ROW()-1))=TRIM($L52&amp;""),INDEX('Part 4'!$E$778:$IV$778,1,ROW()-1),"CHECK"))</f>
        <v>115</v>
      </c>
      <c r="P52" s="1837">
        <f>IFERROR(N52-O52,"")</f>
        <v>-115</v>
      </c>
      <c r="Q52" s="1812">
        <f>'Part 4'!BC20</f>
        <v>168</v>
      </c>
      <c r="R52" s="1548"/>
      <c r="S52" s="141"/>
      <c r="T52" t="s">
        <v>277</v>
      </c>
      <c r="V52" s="1556">
        <v>42</v>
      </c>
      <c r="W52" s="1556">
        <f>IFERROR('Part 7'!GF690+0,0)</f>
        <v>28</v>
      </c>
      <c r="X52" s="1837">
        <f>IFERROR(V52-W52,"")</f>
        <v>14</v>
      </c>
      <c r="Y52" s="1556">
        <f>'Part 7'!GF18</f>
        <v>596</v>
      </c>
      <c r="Z52" s="141"/>
      <c r="AA52" t="s">
        <v>4197</v>
      </c>
      <c r="AB52" t="s">
        <v>4366</v>
      </c>
      <c r="AC52" s="1554">
        <v>0</v>
      </c>
      <c r="AD52" s="1555">
        <f>IF($AB52="","",IF(TRIM(INDEX('Part 8'!$F$2:$IV$2,1,ROW()-1))=TRIM($AB52),INDEX('Part 8'!$F$244:$IV$244,1,ROW()-1),"CHECK"))</f>
        <v>0</v>
      </c>
      <c r="AE52" s="1812">
        <f>IFERROR(AC52-AD52,"")</f>
        <v>0</v>
      </c>
      <c r="AF52" s="1812">
        <f>'Part 8'!BD9</f>
        <v>0</v>
      </c>
    </row>
    <row r="53" spans="1:32">
      <c r="A53" s="141"/>
      <c r="B53" t="s">
        <v>5853</v>
      </c>
      <c r="C53" t="s">
        <v>5854</v>
      </c>
      <c r="D53" s="1554">
        <v>2</v>
      </c>
      <c r="E53" s="1555" cm="1">
        <f t="array" ref="E53">IF($B53="","",IF(TRIM(INDEX('Part 1'!$L$2:$IV$2,1,ROW()-1))=TRIM($B53),INDEX('Part 1'!$L$1250:$IV$1250,1,ROW()-1),"CHECK"))</f>
        <v>2</v>
      </c>
      <c r="F53" s="1837">
        <f>IFERROR(D53-E53,"")</f>
        <v>0</v>
      </c>
      <c r="G53" s="1812">
        <f>'Part 1'!BK30</f>
        <v>145</v>
      </c>
      <c r="I53" s="1548"/>
      <c r="K53" s="141"/>
      <c r="L53" s="1544">
        <v>508</v>
      </c>
      <c r="N53" s="1556">
        <v>0</v>
      </c>
      <c r="O53" s="1555">
        <f>IF($L53="","",IF(TRIM(INDEX('Part 4'!$E$2:$IV$2,1,ROW()-1))=TRIM($L53&amp;""),INDEX('Part 4'!$E$778:$IV$778,1,ROW()-1),"CHECK"))</f>
        <v>22</v>
      </c>
      <c r="P53" s="1837">
        <f>IFERROR(N53-O53,"")</f>
        <v>-22</v>
      </c>
      <c r="Q53" s="1812">
        <f>'Part 4'!BD20</f>
        <v>578</v>
      </c>
      <c r="R53" s="1548"/>
      <c r="S53" s="141"/>
      <c r="T53" t="s">
        <v>3934</v>
      </c>
      <c r="V53" s="1556">
        <v>8</v>
      </c>
      <c r="W53" s="1556">
        <f>IFERROR('Part 7'!GG690+0,0)</f>
        <v>4</v>
      </c>
      <c r="X53" s="1837">
        <f>IFERROR(V53-W53,"")</f>
        <v>4</v>
      </c>
      <c r="Y53" s="1556">
        <f>'Part 7'!GG18</f>
        <v>201</v>
      </c>
      <c r="Z53" s="141"/>
      <c r="AA53" t="s">
        <v>4198</v>
      </c>
      <c r="AB53" t="s">
        <v>4367</v>
      </c>
      <c r="AC53" s="1554">
        <v>0</v>
      </c>
      <c r="AD53" s="1555">
        <f>IF($AB53="","",IF(TRIM(INDEX('Part 8'!$F$2:$IV$2,1,ROW()-1))=TRIM($AB53),INDEX('Part 8'!$F$244:$IV$244,1,ROW()-1),"CHECK"))</f>
        <v>0</v>
      </c>
      <c r="AE53" s="1812">
        <f>IFERROR(AC53-AD53,"")</f>
        <v>0</v>
      </c>
      <c r="AF53" s="1812">
        <f>'Part 8'!BE9</f>
        <v>0</v>
      </c>
    </row>
    <row r="54" spans="1:32">
      <c r="A54" s="141"/>
      <c r="B54" t="s">
        <v>5855</v>
      </c>
      <c r="C54" t="s">
        <v>3196</v>
      </c>
      <c r="D54" s="1554">
        <v>0</v>
      </c>
      <c r="E54" s="1555" cm="1">
        <f t="array" ref="E54">IF($B54="","",IF(TRIM(INDEX('Part 1'!$L$2:$IV$2,1,ROW()-1))=TRIM($B54),INDEX('Part 1'!$L$1250:$IV$1250,1,ROW()-1),"CHECK"))</f>
        <v>0</v>
      </c>
      <c r="F54" s="1837">
        <f>IFERROR(D54-E54,"")</f>
        <v>0</v>
      </c>
      <c r="G54" s="1812">
        <f>'Part 1'!BL30</f>
        <v>0</v>
      </c>
      <c r="I54" s="1548"/>
      <c r="K54" s="141"/>
      <c r="L54" s="1544" t="s">
        <v>5990</v>
      </c>
      <c r="N54" s="1556">
        <v>0</v>
      </c>
      <c r="O54" s="1555">
        <f>IF($L54="","",IF(TRIM(INDEX('Part 4'!$E$2:$IV$2,1,ROW()-1))=TRIM($L54&amp;""),INDEX('Part 4'!$E$778:$IV$778,1,ROW()-1),"CHECK"))</f>
        <v>21</v>
      </c>
      <c r="P54" s="1837">
        <f>IFERROR(N54-O54,"")</f>
        <v>-21</v>
      </c>
      <c r="Q54" s="1812">
        <f>'Part 4'!BE20</f>
        <v>256</v>
      </c>
      <c r="R54" s="1548"/>
      <c r="S54" s="141"/>
      <c r="T54" t="s">
        <v>1007</v>
      </c>
      <c r="U54" t="s">
        <v>1617</v>
      </c>
      <c r="V54" s="1556">
        <v>55</v>
      </c>
      <c r="W54" s="1556">
        <f>IFERROR('Part 7'!GH690+0,0)</f>
        <v>51</v>
      </c>
      <c r="X54" s="1837">
        <f>IFERROR(V54-W54,"")</f>
        <v>4</v>
      </c>
      <c r="Y54" s="1556">
        <f>'Part 7'!GH18</f>
        <v>554</v>
      </c>
      <c r="Z54" s="141"/>
      <c r="AA54" t="s">
        <v>4199</v>
      </c>
      <c r="AB54" t="s">
        <v>4368</v>
      </c>
      <c r="AC54" s="1554">
        <v>0</v>
      </c>
      <c r="AD54" s="1555">
        <f>IF($AB54="","",IF(TRIM(INDEX('Part 8'!$F$2:$IV$2,1,ROW()-1))=TRIM($AB54),INDEX('Part 8'!$F$244:$IV$244,1,ROW()-1),"CHECK"))</f>
        <v>0</v>
      </c>
      <c r="AE54" s="1812">
        <f>IFERROR(AC54-AD54,"")</f>
        <v>0</v>
      </c>
      <c r="AF54" s="1812">
        <f>'Part 8'!BF9</f>
        <v>0</v>
      </c>
    </row>
    <row r="55" spans="1:32">
      <c r="A55" s="141"/>
      <c r="B55" t="s">
        <v>5856</v>
      </c>
      <c r="C55" t="s">
        <v>5857</v>
      </c>
      <c r="D55" s="1554">
        <v>0</v>
      </c>
      <c r="E55" s="1555" cm="1">
        <f t="array" ref="E55">IF($B55="","",IF(TRIM(INDEX('Part 1'!$L$2:$IV$2,1,ROW()-1))=TRIM($B55),INDEX('Part 1'!$L$1250:$IV$1250,1,ROW()-1),"CHECK"))</f>
        <v>0</v>
      </c>
      <c r="F55" s="1837">
        <f>IFERROR(D55-E55,"")</f>
        <v>0</v>
      </c>
      <c r="G55" s="1812">
        <f>'Part 1'!BM30</f>
        <v>0</v>
      </c>
      <c r="I55" s="1548"/>
      <c r="K55" s="141"/>
      <c r="L55" s="1544">
        <v>510</v>
      </c>
      <c r="N55" s="1556">
        <v>0</v>
      </c>
      <c r="O55" s="1555">
        <f>IF($L55="","",IF(TRIM(INDEX('Part 4'!$E$2:$IV$2,1,ROW()-1))=TRIM($L55&amp;""),INDEX('Part 4'!$E$778:$IV$778,1,ROW()-1),"CHECK"))</f>
        <v>5</v>
      </c>
      <c r="P55" s="1837">
        <f>IFERROR(N55-O55,"")</f>
        <v>-5</v>
      </c>
      <c r="Q55" s="1812">
        <f>'Part 4'!BF20</f>
        <v>98</v>
      </c>
      <c r="R55" s="1548"/>
      <c r="S55" s="141"/>
      <c r="T55" t="s">
        <v>515</v>
      </c>
      <c r="V55" s="1556">
        <v>109</v>
      </c>
      <c r="W55" s="1556">
        <f>IFERROR('Part 7'!GI690+0,0)</f>
        <v>95</v>
      </c>
      <c r="X55" s="1837">
        <f>IFERROR(V55-W55,"")</f>
        <v>14</v>
      </c>
      <c r="Y55" s="1556">
        <f>'Part 7'!GI18</f>
        <v>591</v>
      </c>
      <c r="Z55" s="141"/>
      <c r="AA55" t="s">
        <v>4200</v>
      </c>
      <c r="AB55" t="s">
        <v>4369</v>
      </c>
      <c r="AC55" s="1554">
        <v>0</v>
      </c>
      <c r="AD55" s="1555">
        <f>IF($AB55="","",IF(TRIM(INDEX('Part 8'!$F$2:$IV$2,1,ROW()-1))=TRIM($AB55),INDEX('Part 8'!$F$244:$IV$244,1,ROW()-1),"CHECK"))</f>
        <v>10</v>
      </c>
      <c r="AE55" s="1812">
        <f>IFERROR(AC55-AD55,"")</f>
        <v>-10</v>
      </c>
      <c r="AF55" s="1812">
        <f>'Part 8'!BG9</f>
        <v>0</v>
      </c>
    </row>
    <row r="56" spans="1:32">
      <c r="A56" s="141"/>
      <c r="B56" t="s">
        <v>5858</v>
      </c>
      <c r="C56" t="s">
        <v>1272</v>
      </c>
      <c r="D56" s="1554">
        <v>15</v>
      </c>
      <c r="E56" s="1555" cm="1">
        <f t="array" ref="E56">IF($B56="","",IF(TRIM(INDEX('Part 1'!$L$2:$IV$2,1,ROW()-1))=TRIM($B56),INDEX('Part 1'!$L$1250:$IV$1250,1,ROW()-1),"CHECK"))</f>
        <v>10</v>
      </c>
      <c r="F56" s="1837">
        <f>IFERROR(D56-E56,"")</f>
        <v>5</v>
      </c>
      <c r="G56" s="1812">
        <f>'Part 1'!BN30</f>
        <v>96</v>
      </c>
      <c r="I56" s="1548"/>
      <c r="K56" s="141"/>
      <c r="L56" t="s">
        <v>515</v>
      </c>
      <c r="M56" t="s">
        <v>2095</v>
      </c>
      <c r="N56" s="1556">
        <v>9</v>
      </c>
      <c r="O56" s="1555">
        <f>IF($L56="","",IF(TRIM(INDEX('Part 4'!$E$2:$IV$2,1,ROW()-1))=TRIM($L56&amp;""),INDEX('Part 4'!$E$778:$IV$778,1,ROW()-1),"CHECK"))</f>
        <v>6</v>
      </c>
      <c r="P56" s="1837">
        <f>IFERROR(N56-O56,"")</f>
        <v>3</v>
      </c>
      <c r="Q56" s="1812">
        <f>'Part 4'!BG20</f>
        <v>71</v>
      </c>
      <c r="R56" s="1548"/>
      <c r="S56" s="141"/>
      <c r="T56" t="s">
        <v>976</v>
      </c>
      <c r="V56" s="1556">
        <v>0</v>
      </c>
      <c r="W56" s="1556">
        <f>IFERROR('Part 7'!GJ690+0,0)</f>
        <v>0</v>
      </c>
      <c r="X56" s="1837">
        <f>IFERROR(V56-W56,"")</f>
        <v>0</v>
      </c>
      <c r="Y56" s="1556">
        <f>'Part 7'!GJ18</f>
        <v>200</v>
      </c>
      <c r="Z56" s="141"/>
      <c r="AA56" t="s">
        <v>4201</v>
      </c>
      <c r="AB56" t="s">
        <v>4370</v>
      </c>
      <c r="AC56" s="1554">
        <v>0</v>
      </c>
      <c r="AD56" s="1555">
        <f>IF($AB56="","",IF(TRIM(INDEX('Part 8'!$F$2:$IV$2,1,ROW()-1))=TRIM($AB56),INDEX('Part 8'!$F$244:$IV$244,1,ROW()-1),"CHECK"))</f>
        <v>8</v>
      </c>
      <c r="AE56" s="1812">
        <f>IFERROR(AC56-AD56,"")</f>
        <v>-8</v>
      </c>
      <c r="AF56" s="1812">
        <f>'Part 8'!BH9</f>
        <v>0</v>
      </c>
    </row>
    <row r="57" spans="1:32">
      <c r="A57" s="141"/>
      <c r="B57" t="s">
        <v>1511</v>
      </c>
      <c r="C57" t="s">
        <v>2027</v>
      </c>
      <c r="D57" s="1554">
        <v>3</v>
      </c>
      <c r="E57" s="1555" cm="1">
        <f t="array" ref="E57">IF($B57="","",IF(TRIM(INDEX('Part 1'!$L$2:$IV$2,1,ROW()-1))=TRIM($B57),INDEX('Part 1'!$L$1250:$IV$1250,1,ROW()-1),"CHECK"))</f>
        <v>0</v>
      </c>
      <c r="F57" s="1837">
        <f>IFERROR(D57-E57,"")</f>
        <v>3</v>
      </c>
      <c r="G57" s="1812">
        <f>'Part 1'!BO30</f>
        <v>95</v>
      </c>
      <c r="I57" s="1548"/>
      <c r="K57" s="141"/>
      <c r="L57" t="s">
        <v>1007</v>
      </c>
      <c r="N57" s="1556">
        <v>0</v>
      </c>
      <c r="O57" s="1555">
        <f>IF($L57="","",IF(TRIM(INDEX('Part 4'!$E$2:$IV$2,1,ROW()-1))=TRIM($L57&amp;""),INDEX('Part 4'!$E$778:$IV$778,1,ROW()-1),"CHECK"))</f>
        <v>1</v>
      </c>
      <c r="P57" s="1837">
        <f>IFERROR(N57-O57,"")</f>
        <v>-1</v>
      </c>
      <c r="Q57" s="1812">
        <f>'Part 4'!BH20</f>
        <v>39</v>
      </c>
      <c r="R57" s="1548"/>
      <c r="S57" s="141"/>
      <c r="T57" t="s">
        <v>1103</v>
      </c>
      <c r="V57" s="1556">
        <v>24</v>
      </c>
      <c r="W57" s="1556">
        <f>IFERROR('Part 7'!GK690+0,0)</f>
        <v>24</v>
      </c>
      <c r="X57" s="1837">
        <f>IFERROR(V57-W57,"")</f>
        <v>0</v>
      </c>
      <c r="Y57" s="1556">
        <f>'Part 7'!GK18</f>
        <v>189</v>
      </c>
      <c r="Z57" s="141"/>
      <c r="AA57" t="s">
        <v>4202</v>
      </c>
      <c r="AB57" t="s">
        <v>4371</v>
      </c>
      <c r="AC57" s="1554">
        <v>0</v>
      </c>
      <c r="AD57" s="1555">
        <f>IF($AB57="","",IF(TRIM(INDEX('Part 8'!$F$2:$IV$2,1,ROW()-1))=TRIM($AB57),INDEX('Part 8'!$F$244:$IV$244,1,ROW()-1),"CHECK"))</f>
        <v>0</v>
      </c>
      <c r="AE57" s="1812">
        <f>IFERROR(AC57-AD57,"")</f>
        <v>0</v>
      </c>
      <c r="AF57" s="1812">
        <f>'Part 8'!BI9</f>
        <v>0</v>
      </c>
    </row>
    <row r="58" spans="1:32">
      <c r="A58" s="141"/>
      <c r="B58" t="s">
        <v>2030</v>
      </c>
      <c r="C58" t="s">
        <v>2031</v>
      </c>
      <c r="D58" s="1554">
        <v>3</v>
      </c>
      <c r="E58" s="1555" cm="1">
        <f t="array" ref="E58">IF($B58="","",IF(TRIM(INDEX('Part 1'!$L$2:$IV$2,1,ROW()-1))=TRIM($B58),INDEX('Part 1'!$L$1250:$IV$1250,1,ROW()-1),"CHECK"))</f>
        <v>2</v>
      </c>
      <c r="F58" s="1837">
        <f>IFERROR(D58-E58,"")</f>
        <v>1</v>
      </c>
      <c r="G58" s="1812">
        <f>'Part 1'!BP30</f>
        <v>13</v>
      </c>
      <c r="I58" s="1548"/>
      <c r="K58" s="141"/>
      <c r="L58" t="s">
        <v>3565</v>
      </c>
      <c r="M58" t="s">
        <v>3624</v>
      </c>
      <c r="N58" s="1556">
        <v>0</v>
      </c>
      <c r="O58" s="1555">
        <f>IF($L58="","",IF(TRIM(INDEX('Part 4'!$E$2:$IV$2,1,ROW()-1))=TRIM($L58&amp;""),INDEX('Part 4'!$E$778:$IV$778,1,ROW()-1),"CHECK"))</f>
        <v>0</v>
      </c>
      <c r="P58" s="1837">
        <f>IFERROR(N58-O58,"")</f>
        <v>0</v>
      </c>
      <c r="Q58" s="1812">
        <f>'Part 4'!BI20</f>
        <v>-14</v>
      </c>
      <c r="R58" s="1548"/>
      <c r="S58" s="141"/>
      <c r="T58" t="s">
        <v>794</v>
      </c>
      <c r="V58" s="1556">
        <v>2</v>
      </c>
      <c r="W58" s="1556">
        <f>IFERROR('Part 7'!GL690+0,0)</f>
        <v>2</v>
      </c>
      <c r="X58" s="1837">
        <f>IFERROR(V58-W58,"")</f>
        <v>0</v>
      </c>
      <c r="Y58" s="1556">
        <f>'Part 7'!GL18</f>
        <v>200</v>
      </c>
      <c r="Z58" s="141"/>
      <c r="AA58" t="s">
        <v>4203</v>
      </c>
      <c r="AB58" t="s">
        <v>4372</v>
      </c>
      <c r="AC58" s="1554">
        <v>0</v>
      </c>
      <c r="AD58" s="1555">
        <f>IF($AB58="","",IF(TRIM(INDEX('Part 8'!$F$2:$IV$2,1,ROW()-1))=TRIM($AB58),INDEX('Part 8'!$F$244:$IV$244,1,ROW()-1),"CHECK"))</f>
        <v>0</v>
      </c>
      <c r="AE58" s="1812">
        <f>IFERROR(AC58-AD58,"")</f>
        <v>0</v>
      </c>
      <c r="AF58" s="1812">
        <f>'Part 8'!BJ9</f>
        <v>0</v>
      </c>
    </row>
    <row r="59" spans="1:32">
      <c r="A59" s="141"/>
      <c r="B59" t="s">
        <v>5860</v>
      </c>
      <c r="C59" t="s">
        <v>5861</v>
      </c>
      <c r="D59" s="1554">
        <v>27</v>
      </c>
      <c r="E59" s="1555" cm="1">
        <f t="array" ref="E59">IF($B59="","",IF(TRIM(INDEX('Part 1'!$L$2:$IV$2,1,ROW()-1))=TRIM($B59),INDEX('Part 1'!$L$1250:$IV$1250,1,ROW()-1),"CHECK"))</f>
        <v>16</v>
      </c>
      <c r="F59" s="1837">
        <f>IFERROR(D59-E59,"")</f>
        <v>11</v>
      </c>
      <c r="G59" s="1812">
        <f>'Part 1'!BQ30</f>
        <v>171</v>
      </c>
      <c r="I59" s="1548"/>
      <c r="K59" s="141"/>
      <c r="L59" t="s">
        <v>3566</v>
      </c>
      <c r="M59" t="s">
        <v>3625</v>
      </c>
      <c r="N59" s="1556">
        <v>0</v>
      </c>
      <c r="O59" s="1555">
        <f>IF($L59="","",IF(TRIM(INDEX('Part 4'!$E$2:$IV$2,1,ROW()-1))=TRIM($L59&amp;""),INDEX('Part 4'!$E$778:$IV$778,1,ROW()-1),"CHECK"))</f>
        <v>0</v>
      </c>
      <c r="P59" s="1837">
        <f>IFERROR(N59-O59,"")</f>
        <v>0</v>
      </c>
      <c r="Q59" s="1812">
        <f>'Part 4'!BJ20</f>
        <v>-67</v>
      </c>
      <c r="R59" s="1548"/>
      <c r="S59" s="141"/>
      <c r="T59" t="s">
        <v>3938</v>
      </c>
      <c r="V59" s="1556">
        <v>20</v>
      </c>
      <c r="W59" s="1556">
        <f>IFERROR('Part 7'!GM690+0,0)</f>
        <v>20</v>
      </c>
      <c r="X59" s="1837">
        <f>IFERROR(V59-W59,"")</f>
        <v>0</v>
      </c>
      <c r="Y59" s="1556">
        <f>'Part 7'!GM18</f>
        <v>187</v>
      </c>
      <c r="Z59" s="141"/>
      <c r="AA59" t="s">
        <v>4204</v>
      </c>
      <c r="AB59" t="s">
        <v>4373</v>
      </c>
      <c r="AC59" s="1554">
        <v>0</v>
      </c>
      <c r="AD59" s="1555">
        <f>IF($AB59="","",IF(TRIM(INDEX('Part 8'!$F$2:$IV$2,1,ROW()-1))=TRIM($AB59),INDEX('Part 8'!$F$244:$IV$244,1,ROW()-1),"CHECK"))</f>
        <v>0</v>
      </c>
      <c r="AE59" s="1812">
        <f>IFERROR(AC59-AD59,"")</f>
        <v>0</v>
      </c>
      <c r="AF59" s="1812">
        <f>'Part 8'!BK9</f>
        <v>0</v>
      </c>
    </row>
    <row r="60" spans="1:32">
      <c r="A60" s="141"/>
      <c r="B60" t="s">
        <v>1474</v>
      </c>
      <c r="C60" t="s">
        <v>22</v>
      </c>
      <c r="D60" s="1554">
        <v>135</v>
      </c>
      <c r="E60" s="1555" cm="1">
        <f t="array" ref="E60">IF($B60="","",IF(TRIM(INDEX('Part 1'!$L$2:$IV$2,1,ROW()-1))=TRIM($B60),INDEX('Part 1'!$L$1250:$IV$1250,1,ROW()-1),"CHECK"))</f>
        <v>110</v>
      </c>
      <c r="F60" s="1837">
        <f>IFERROR(D60-E60,"")</f>
        <v>25</v>
      </c>
      <c r="G60" s="1812">
        <f>'Part 1'!BR30</f>
        <v>579</v>
      </c>
      <c r="I60" s="1548"/>
      <c r="K60" s="141"/>
      <c r="L60" t="s">
        <v>3567</v>
      </c>
      <c r="M60" t="s">
        <v>2716</v>
      </c>
      <c r="N60" s="1556">
        <v>11</v>
      </c>
      <c r="O60" s="1555">
        <f>IF($L60="","",IF(TRIM(INDEX('Part 4'!$E$2:$IV$2,1,ROW()-1))=TRIM($L60&amp;""),INDEX('Part 4'!$E$778:$IV$778,1,ROW()-1),"CHECK"))</f>
        <v>4</v>
      </c>
      <c r="P60" s="1837">
        <f>IFERROR(N60-O60,"")</f>
        <v>7</v>
      </c>
      <c r="Q60" s="1812">
        <f>'Part 4'!BK20</f>
        <v>142</v>
      </c>
      <c r="R60" s="1548"/>
      <c r="S60" s="141"/>
      <c r="T60" t="s">
        <v>912</v>
      </c>
      <c r="U60" t="s">
        <v>4114</v>
      </c>
      <c r="V60" s="1556">
        <v>40</v>
      </c>
      <c r="W60" s="1556">
        <f>IFERROR('Part 7'!GN690+0,0)</f>
        <v>30</v>
      </c>
      <c r="X60" s="1837">
        <f>IFERROR(V60-W60,"")</f>
        <v>10</v>
      </c>
      <c r="Y60" s="1556">
        <f>'Part 7'!GN18</f>
        <v>670</v>
      </c>
      <c r="Z60" s="141"/>
      <c r="AA60" t="s">
        <v>4205</v>
      </c>
      <c r="AB60" t="s">
        <v>4374</v>
      </c>
      <c r="AC60" s="1554">
        <v>0</v>
      </c>
      <c r="AD60" s="1555">
        <f>IF($AB60="","",IF(TRIM(INDEX('Part 8'!$F$2:$IV$2,1,ROW()-1))=TRIM($AB60),INDEX('Part 8'!$F$244:$IV$244,1,ROW()-1),"CHECK"))</f>
        <v>0</v>
      </c>
      <c r="AE60" s="1812">
        <f>IFERROR(AC60-AD60,"")</f>
        <v>0</v>
      </c>
      <c r="AF60" s="1812">
        <f>'Part 8'!BL9</f>
        <v>0</v>
      </c>
    </row>
    <row r="61" spans="1:32">
      <c r="A61" s="141"/>
      <c r="B61" t="s">
        <v>5862</v>
      </c>
      <c r="C61" t="s">
        <v>5863</v>
      </c>
      <c r="D61" s="1554">
        <v>12</v>
      </c>
      <c r="E61" s="1555" cm="1">
        <f t="array" ref="E61">IF($B61="","",IF(TRIM(INDEX('Part 1'!$L$2:$IV$2,1,ROW()-1))=TRIM($B61),INDEX('Part 1'!$L$1250:$IV$1250,1,ROW()-1),"CHECK"))</f>
        <v>12</v>
      </c>
      <c r="F61" s="1837">
        <f>IFERROR(D61-E61,"")</f>
        <v>0</v>
      </c>
      <c r="G61" s="1812">
        <f>'Part 1'!BS30</f>
        <v>39</v>
      </c>
      <c r="I61" s="1548"/>
      <c r="K61" s="141"/>
      <c r="L61" t="s">
        <v>3568</v>
      </c>
      <c r="M61" t="s">
        <v>648</v>
      </c>
      <c r="N61" s="1556">
        <v>13</v>
      </c>
      <c r="O61" s="1555">
        <f>IF($L61="","",IF(TRIM(INDEX('Part 4'!$E$2:$IV$2,1,ROW()-1))=TRIM($L61&amp;""),INDEX('Part 4'!$E$778:$IV$778,1,ROW()-1),"CHECK"))</f>
        <v>12</v>
      </c>
      <c r="P61" s="1837">
        <f>IFERROR(N61-O61,"")</f>
        <v>1</v>
      </c>
      <c r="Q61" s="1812">
        <f>'Part 4'!BL20</f>
        <v>64</v>
      </c>
      <c r="R61" s="1548"/>
      <c r="S61" s="141"/>
      <c r="T61" t="s">
        <v>6076</v>
      </c>
      <c r="U61" t="s">
        <v>4115</v>
      </c>
      <c r="V61" s="1556">
        <v>37</v>
      </c>
      <c r="W61" s="1556">
        <f>IFERROR('Part 7'!GO690+0,0)</f>
        <v>34</v>
      </c>
      <c r="X61" s="1837">
        <f>IFERROR(V61-W61,"")</f>
        <v>3</v>
      </c>
      <c r="Y61" s="1556">
        <f>'Part 7'!GO18</f>
        <v>250</v>
      </c>
      <c r="Z61" s="141"/>
      <c r="AA61" t="s">
        <v>4206</v>
      </c>
      <c r="AB61" t="s">
        <v>4375</v>
      </c>
      <c r="AC61" s="1554">
        <v>0</v>
      </c>
      <c r="AD61" s="1555">
        <f>IF($AB61="","",IF(TRIM(INDEX('Part 8'!$F$2:$IV$2,1,ROW()-1))=TRIM($AB61),INDEX('Part 8'!$F$244:$IV$244,1,ROW()-1),"CHECK"))</f>
        <v>0</v>
      </c>
      <c r="AE61" s="1812">
        <f>IFERROR(AC61-AD61,"")</f>
        <v>0</v>
      </c>
      <c r="AF61" s="1812">
        <f>'Part 8'!BM9</f>
        <v>0</v>
      </c>
    </row>
    <row r="62" spans="1:32">
      <c r="A62" s="141"/>
      <c r="B62" t="s">
        <v>5864</v>
      </c>
      <c r="C62" t="s">
        <v>745</v>
      </c>
      <c r="D62" s="1554">
        <v>20</v>
      </c>
      <c r="E62" s="1555" cm="1">
        <f t="array" ref="E62">IF($B62="","",IF(TRIM(INDEX('Part 1'!$L$2:$IV$2,1,ROW()-1))=TRIM($B62),INDEX('Part 1'!$L$1250:$IV$1250,1,ROW()-1),"CHECK"))</f>
        <v>18</v>
      </c>
      <c r="F62" s="1837">
        <f>IFERROR(D62-E62,"")</f>
        <v>2</v>
      </c>
      <c r="G62" s="1812">
        <f>'Part 1'!BT30</f>
        <v>220</v>
      </c>
      <c r="I62" s="1548"/>
      <c r="K62" s="141"/>
      <c r="L62" t="s">
        <v>1122</v>
      </c>
      <c r="M62" t="s">
        <v>3626</v>
      </c>
      <c r="N62" s="1556">
        <v>0</v>
      </c>
      <c r="O62" s="1555">
        <f>IF($L62="","",IF(TRIM(INDEX('Part 4'!$E$2:$IV$2,1,ROW()-1))=TRIM($L62&amp;""),INDEX('Part 4'!$E$778:$IV$778,1,ROW()-1),"CHECK"))</f>
        <v>0</v>
      </c>
      <c r="P62" s="1837">
        <f>IFERROR(N62-O62,"")</f>
        <v>0</v>
      </c>
      <c r="Q62" s="1812">
        <f>'Part 4'!BM20</f>
        <v>2</v>
      </c>
      <c r="R62" s="1548"/>
      <c r="S62" s="141"/>
      <c r="T62" t="s">
        <v>3963</v>
      </c>
      <c r="U62" t="s">
        <v>4116</v>
      </c>
      <c r="V62" s="1556">
        <v>0</v>
      </c>
      <c r="W62" s="1556">
        <f>IFERROR('Part 7'!GP690+0,0)</f>
        <v>0</v>
      </c>
      <c r="X62" s="1837">
        <f>IFERROR(V62-W62,"")</f>
        <v>0</v>
      </c>
      <c r="Y62" s="1556">
        <f>'Part 7'!GP18</f>
        <v>0</v>
      </c>
      <c r="Z62" s="141"/>
      <c r="AA62" t="s">
        <v>4207</v>
      </c>
      <c r="AB62" t="s">
        <v>4376</v>
      </c>
      <c r="AC62" s="1554">
        <v>0</v>
      </c>
      <c r="AD62" s="1555">
        <f>IF($AB62="","",IF(TRIM(INDEX('Part 8'!$F$2:$IV$2,1,ROW()-1))=TRIM($AB62),INDEX('Part 8'!$F$244:$IV$244,1,ROW()-1),"CHECK"))</f>
        <v>0</v>
      </c>
      <c r="AE62" s="1812">
        <f>IFERROR(AC62-AD62,"")</f>
        <v>0</v>
      </c>
      <c r="AF62" s="1812">
        <f>'Part 8'!BN9</f>
        <v>0</v>
      </c>
    </row>
    <row r="63" spans="1:32">
      <c r="A63" s="141"/>
      <c r="B63" t="s">
        <v>5865</v>
      </c>
      <c r="C63" t="s">
        <v>5866</v>
      </c>
      <c r="D63" s="1554">
        <v>0</v>
      </c>
      <c r="E63" s="1555" cm="1">
        <f t="array" ref="E63">IF($B63="","",IF(TRIM(INDEX('Part 1'!$L$2:$IV$2,1,ROW()-1))=TRIM($B63),INDEX('Part 1'!$L$1250:$IV$1250,1,ROW()-1),"CHECK"))</f>
        <v>0</v>
      </c>
      <c r="F63" s="1837">
        <f>IFERROR(D63-E63,"")</f>
        <v>0</v>
      </c>
      <c r="G63" s="1812">
        <f>'Part 1'!BU30</f>
        <v>25</v>
      </c>
      <c r="I63" s="1548"/>
      <c r="K63" s="141"/>
      <c r="L63" t="s">
        <v>649</v>
      </c>
      <c r="M63" t="s">
        <v>650</v>
      </c>
      <c r="N63" s="1556">
        <v>71</v>
      </c>
      <c r="O63" s="1555">
        <f>IF($L63="","",IF(TRIM(INDEX('Part 4'!$E$2:$IV$2,1,ROW()-1))=TRIM($L63&amp;""),INDEX('Part 4'!$E$778:$IV$778,1,ROW()-1),"CHECK"))</f>
        <v>34</v>
      </c>
      <c r="P63" s="1837">
        <f>IFERROR(N63-O63,"")</f>
        <v>37</v>
      </c>
      <c r="Q63" s="1812">
        <f>'Part 4'!BN20</f>
        <v>126</v>
      </c>
      <c r="R63" s="1548"/>
      <c r="S63" s="141"/>
      <c r="T63" t="s">
        <v>833</v>
      </c>
      <c r="U63" t="s">
        <v>4117</v>
      </c>
      <c r="V63" s="1556">
        <v>36</v>
      </c>
      <c r="W63" s="1556">
        <f>IFERROR('Part 7'!GQ690+0,0)</f>
        <v>36</v>
      </c>
      <c r="X63" s="1837">
        <f>IFERROR(V63-W63,"")</f>
        <v>0</v>
      </c>
      <c r="Y63" s="1556">
        <f>'Part 7'!GQ18</f>
        <v>95</v>
      </c>
      <c r="Z63" s="141"/>
      <c r="AA63" t="s">
        <v>4208</v>
      </c>
      <c r="AB63" t="s">
        <v>4377</v>
      </c>
      <c r="AC63" s="1554">
        <v>0</v>
      </c>
      <c r="AD63" s="1555">
        <f>IF($AB63="","",IF(TRIM(INDEX('Part 8'!$F$2:$IV$2,1,ROW()-1))=TRIM($AB63),INDEX('Part 8'!$F$244:$IV$244,1,ROW()-1),"CHECK"))</f>
        <v>0</v>
      </c>
      <c r="AE63" s="1812">
        <f>IFERROR(AC63-AD63,"")</f>
        <v>0</v>
      </c>
      <c r="AF63" s="1812">
        <f>'Part 8'!BO9</f>
        <v>0</v>
      </c>
    </row>
    <row r="64" spans="1:32">
      <c r="A64" s="141"/>
      <c r="B64" t="s">
        <v>458</v>
      </c>
      <c r="C64" t="s">
        <v>457</v>
      </c>
      <c r="D64" s="1554">
        <v>110</v>
      </c>
      <c r="E64" s="1555" cm="1">
        <f t="array" ref="E64">IF($B64="","",IF(TRIM(INDEX('Part 1'!$L$2:$IV$2,1,ROW()-1))=TRIM($B64),INDEX('Part 1'!$L$1250:$IV$1250,1,ROW()-1),"CHECK"))</f>
        <v>105</v>
      </c>
      <c r="F64" s="1837">
        <f>IFERROR(D64-E64,"")</f>
        <v>5</v>
      </c>
      <c r="G64" s="1812">
        <f>'Part 1'!BV30</f>
        <v>511</v>
      </c>
      <c r="I64" s="1548"/>
      <c r="K64" s="141"/>
      <c r="L64">
        <v>3600</v>
      </c>
      <c r="M64" t="s">
        <v>652</v>
      </c>
      <c r="N64" s="1556">
        <v>26</v>
      </c>
      <c r="O64" s="1555">
        <f>IF($L64="","",IF(TRIM(INDEX('Part 4'!$E$2:$IV$2,1,ROW()-1))=TRIM($L64&amp;""),INDEX('Part 4'!$E$778:$IV$778,1,ROW()-1),"CHECK"))</f>
        <v>11</v>
      </c>
      <c r="P64" s="1837">
        <f>IFERROR(N64-O64,"")</f>
        <v>15</v>
      </c>
      <c r="Q64" s="1812">
        <f>'Part 4'!BO20</f>
        <v>140</v>
      </c>
      <c r="R64" s="1548"/>
      <c r="S64" s="141"/>
      <c r="V64" s="1556">
        <v>0</v>
      </c>
      <c r="W64" s="1556"/>
      <c r="X64" s="1837"/>
      <c r="Y64" s="1556"/>
      <c r="Z64" s="141"/>
      <c r="AA64" t="s">
        <v>4209</v>
      </c>
      <c r="AB64" t="s">
        <v>4378</v>
      </c>
      <c r="AC64" s="1554">
        <v>0</v>
      </c>
      <c r="AD64" s="1555">
        <f>IF($AB64="","",IF(TRIM(INDEX('Part 8'!$F$2:$IV$2,1,ROW()-1))=TRIM($AB64),INDEX('Part 8'!$F$244:$IV$244,1,ROW()-1),"CHECK"))</f>
        <v>0</v>
      </c>
      <c r="AE64" s="1812">
        <f>IFERROR(AC64-AD64,"")</f>
        <v>0</v>
      </c>
      <c r="AF64" s="1812">
        <f>'Part 8'!BP9</f>
        <v>0</v>
      </c>
    </row>
    <row r="65" spans="1:32">
      <c r="A65" s="141"/>
      <c r="B65" t="s">
        <v>1732</v>
      </c>
      <c r="C65" t="s">
        <v>1733</v>
      </c>
      <c r="D65" s="1554">
        <v>7</v>
      </c>
      <c r="E65" s="1555" cm="1">
        <f t="array" ref="E65">IF($B65="","",IF(TRIM(INDEX('Part 1'!$L$2:$IV$2,1,ROW()-1))=TRIM($B65),INDEX('Part 1'!$L$1250:$IV$1250,1,ROW()-1),"CHECK"))</f>
        <v>4</v>
      </c>
      <c r="F65" s="1837">
        <f>IFERROR(D65-E65,"")</f>
        <v>3</v>
      </c>
      <c r="G65" s="1812">
        <f>'Part 1'!BW30</f>
        <v>98</v>
      </c>
      <c r="I65" s="1548"/>
      <c r="K65" s="141"/>
      <c r="L65" t="s">
        <v>3562</v>
      </c>
      <c r="M65" t="s">
        <v>3627</v>
      </c>
      <c r="N65" s="1556">
        <v>0</v>
      </c>
      <c r="O65" s="1555">
        <f>IF($L65="","",IF(TRIM(INDEX('Part 4'!$E$2:$IV$2,1,ROW()-1))=TRIM($L65&amp;""),INDEX('Part 4'!$E$778:$IV$778,1,ROW()-1),"CHECK"))</f>
        <v>0</v>
      </c>
      <c r="P65" s="1837">
        <f>IFERROR(N65-O65,"")</f>
        <v>0</v>
      </c>
      <c r="Q65" s="1812">
        <f>'Part 4'!BP20</f>
        <v>56</v>
      </c>
      <c r="R65" s="1548"/>
      <c r="S65" s="141"/>
      <c r="V65" s="1556">
        <v>0</v>
      </c>
      <c r="W65" s="1556"/>
      <c r="X65" s="1837"/>
      <c r="Y65" s="1556"/>
      <c r="Z65" s="141"/>
      <c r="AA65" t="s">
        <v>4210</v>
      </c>
      <c r="AB65" t="s">
        <v>4379</v>
      </c>
      <c r="AC65" s="1554">
        <v>0</v>
      </c>
      <c r="AD65" s="1555">
        <f>IF($AB65="","",IF(TRIM(INDEX('Part 8'!$F$2:$IV$2,1,ROW()-1))=TRIM($AB65),INDEX('Part 8'!$F$244:$IV$244,1,ROW()-1),"CHECK"))</f>
        <v>0</v>
      </c>
      <c r="AE65" s="1812">
        <f>IFERROR(AC65-AD65,"")</f>
        <v>0</v>
      </c>
      <c r="AF65" s="1812">
        <f>'Part 8'!BQ9</f>
        <v>0</v>
      </c>
    </row>
    <row r="66" spans="1:32">
      <c r="A66" s="141"/>
      <c r="B66" t="s">
        <v>2036</v>
      </c>
      <c r="C66" t="s">
        <v>2037</v>
      </c>
      <c r="D66" s="1554">
        <v>0</v>
      </c>
      <c r="E66" s="1555" cm="1">
        <f t="array" ref="E66">IF($B66="","",IF(TRIM(INDEX('Part 1'!$L$2:$IV$2,1,ROW()-1))=TRIM($B66),INDEX('Part 1'!$L$1250:$IV$1250,1,ROW()-1),"CHECK"))</f>
        <v>0</v>
      </c>
      <c r="F66" s="1837">
        <f>IFERROR(D66-E66,"")</f>
        <v>0</v>
      </c>
      <c r="G66" s="1812">
        <f>'Part 1'!BX30</f>
        <v>22</v>
      </c>
      <c r="I66" s="1548"/>
      <c r="K66" s="141"/>
      <c r="L66" t="s">
        <v>3562</v>
      </c>
      <c r="M66" t="s">
        <v>3628</v>
      </c>
      <c r="N66" s="1556">
        <v>0</v>
      </c>
      <c r="O66" s="1555">
        <f>IF($L66="","",IF(TRIM(INDEX('Part 4'!$E$2:$IV$2,1,ROW()-1))=TRIM($L66&amp;""),INDEX('Part 4'!$E$778:$IV$778,1,ROW()-1),"CHECK"))</f>
        <v>0</v>
      </c>
      <c r="P66" s="1837">
        <f>IFERROR(N66-O66,"")</f>
        <v>0</v>
      </c>
      <c r="Q66" s="1812">
        <f>'Part 4'!BQ20</f>
        <v>60</v>
      </c>
      <c r="R66" s="1548"/>
      <c r="S66" s="141"/>
      <c r="V66" s="1556">
        <v>0</v>
      </c>
      <c r="W66" s="1556"/>
      <c r="X66" s="1837"/>
      <c r="Y66" s="1556"/>
      <c r="Z66" s="141"/>
      <c r="AA66" t="s">
        <v>4211</v>
      </c>
      <c r="AB66" t="s">
        <v>4380</v>
      </c>
      <c r="AC66" s="1554">
        <v>0</v>
      </c>
      <c r="AD66" s="1555">
        <f>IF($AB66="","",IF(TRIM(INDEX('Part 8'!$F$2:$IV$2,1,ROW()-1))=TRIM($AB66),INDEX('Part 8'!$F$244:$IV$244,1,ROW()-1),"CHECK"))</f>
        <v>0</v>
      </c>
      <c r="AE66" s="1812">
        <f>IFERROR(AC66-AD66,"")</f>
        <v>0</v>
      </c>
      <c r="AF66" s="1812">
        <f>'Part 8'!BR9</f>
        <v>0</v>
      </c>
    </row>
    <row r="67" spans="1:32">
      <c r="A67" s="141"/>
      <c r="B67" t="s">
        <v>6410</v>
      </c>
      <c r="C67" t="s">
        <v>381</v>
      </c>
      <c r="D67" s="1554">
        <v>253</v>
      </c>
      <c r="E67" s="1555" cm="1">
        <f t="array" ref="E67">IF($B67="","",IF(TRIM(INDEX('Part 1'!$L$2:$IV$2,1,ROW()-1))=TRIM($B67),INDEX('Part 1'!$L$1250:$IV$1250,1,ROW()-1),"CHECK"))</f>
        <v>210</v>
      </c>
      <c r="F67" s="1837">
        <f>IFERROR(D67-E67,"")</f>
        <v>43</v>
      </c>
      <c r="G67" s="1812">
        <f>'Part 1'!BY30</f>
        <v>880</v>
      </c>
      <c r="I67" s="1548"/>
      <c r="K67" s="141"/>
      <c r="L67" t="s">
        <v>3562</v>
      </c>
      <c r="M67" t="s">
        <v>3629</v>
      </c>
      <c r="N67" s="1556">
        <v>0</v>
      </c>
      <c r="O67" s="1555">
        <f>IF($L67="","",IF(TRIM(INDEX('Part 4'!$E$2:$IV$2,1,ROW()-1))=TRIM($L67&amp;""),INDEX('Part 4'!$E$778:$IV$778,1,ROW()-1),"CHECK"))</f>
        <v>0</v>
      </c>
      <c r="P67" s="1837">
        <f>IFERROR(N67-O67,"")</f>
        <v>0</v>
      </c>
      <c r="Q67" s="1812">
        <f>'Part 4'!BR20</f>
        <v>64</v>
      </c>
      <c r="R67" s="1548"/>
      <c r="S67" s="1550" t="s">
        <v>6508</v>
      </c>
      <c r="T67" t="s">
        <v>3964</v>
      </c>
      <c r="V67" s="1556">
        <v>0</v>
      </c>
      <c r="W67" s="1556">
        <f>IFERROR('Part 7'!GU690+0,0)</f>
        <v>0</v>
      </c>
      <c r="X67" s="1837">
        <f>IFERROR(V67-W67,"")</f>
        <v>0</v>
      </c>
      <c r="Y67" s="1556">
        <f>'Part 7'!GU18</f>
        <v>0</v>
      </c>
      <c r="Z67" s="141"/>
      <c r="AA67" t="s">
        <v>4212</v>
      </c>
      <c r="AB67" t="s">
        <v>4381</v>
      </c>
      <c r="AC67" s="1554">
        <v>0</v>
      </c>
      <c r="AD67" s="1555">
        <f>IF($AB67="","",IF(TRIM(INDEX('Part 8'!$F$2:$IV$2,1,ROW()-1))=TRIM($AB67),INDEX('Part 8'!$F$244:$IV$244,1,ROW()-1),"CHECK"))</f>
        <v>0</v>
      </c>
      <c r="AE67" s="1812">
        <f>IFERROR(AC67-AD67,"")</f>
        <v>0</v>
      </c>
      <c r="AF67" s="1812">
        <f>'Part 8'!BS9</f>
        <v>0</v>
      </c>
    </row>
    <row r="68" spans="1:32">
      <c r="A68" s="141"/>
      <c r="B68" t="s">
        <v>5867</v>
      </c>
      <c r="C68" t="s">
        <v>455</v>
      </c>
      <c r="D68" s="1554">
        <v>76</v>
      </c>
      <c r="E68" s="1555" cm="1">
        <f t="array" ref="E68">IF($B68="","",IF(TRIM(INDEX('Part 1'!$L$2:$IV$2,1,ROW()-1))=TRIM($B68),INDEX('Part 1'!$L$1250:$IV$1250,1,ROW()-1),"CHECK"))</f>
        <v>75</v>
      </c>
      <c r="F68" s="1837">
        <f>IFERROR(D68-E68,"")</f>
        <v>1</v>
      </c>
      <c r="G68" s="1812">
        <f>'Part 1'!BZ30</f>
        <v>259</v>
      </c>
      <c r="I68" s="1548"/>
      <c r="K68" s="141"/>
      <c r="L68" t="s">
        <v>3562</v>
      </c>
      <c r="M68" t="s">
        <v>3630</v>
      </c>
      <c r="N68" s="1556">
        <v>0</v>
      </c>
      <c r="O68" s="1555">
        <f>IF($L68="","",IF(TRIM(INDEX('Part 4'!$E$2:$IV$2,1,ROW()-1))=TRIM($L68&amp;""),INDEX('Part 4'!$E$778:$IV$778,1,ROW()-1),"CHECK"))</f>
        <v>0</v>
      </c>
      <c r="P68" s="1837">
        <f>IFERROR(N68-O68,"")</f>
        <v>0</v>
      </c>
      <c r="Q68" s="1812">
        <f>'Part 4'!BS20</f>
        <v>0</v>
      </c>
      <c r="R68" s="1548"/>
      <c r="S68" s="141"/>
      <c r="T68" t="s">
        <v>3965</v>
      </c>
      <c r="U68" t="s">
        <v>979</v>
      </c>
      <c r="V68" s="1556">
        <v>0</v>
      </c>
      <c r="W68" s="1556">
        <f>IFERROR('Part 7'!GV690+0,0)</f>
        <v>0</v>
      </c>
      <c r="X68" s="1837">
        <f>IFERROR(V68-W68,"")</f>
        <v>0</v>
      </c>
      <c r="Y68" s="1556">
        <f>'Part 7'!GV18</f>
        <v>-94</v>
      </c>
      <c r="Z68" s="141"/>
      <c r="AA68" t="s">
        <v>4213</v>
      </c>
      <c r="AB68" t="s">
        <v>4382</v>
      </c>
      <c r="AC68" s="1554">
        <v>0</v>
      </c>
      <c r="AD68" s="1555">
        <f>IF($AB68="","",IF(TRIM(INDEX('Part 8'!$F$2:$IV$2,1,ROW()-1))=TRIM($AB68),INDEX('Part 8'!$F$244:$IV$244,1,ROW()-1),"CHECK"))</f>
        <v>0</v>
      </c>
      <c r="AE68" s="1812">
        <f>IFERROR(AC68-AD68,"")</f>
        <v>0</v>
      </c>
      <c r="AF68" s="1812">
        <f>'Part 8'!BT9</f>
        <v>0</v>
      </c>
    </row>
    <row r="69" spans="1:32">
      <c r="A69" s="141"/>
      <c r="B69" t="s">
        <v>5868</v>
      </c>
      <c r="C69" t="s">
        <v>5869</v>
      </c>
      <c r="D69" s="1554">
        <v>10</v>
      </c>
      <c r="E69" s="1555" cm="1">
        <f t="array" ref="E69">IF($B69="","",IF(TRIM(INDEX('Part 1'!$L$2:$IV$2,1,ROW()-1))=TRIM($B69),INDEX('Part 1'!$L$1250:$IV$1250,1,ROW()-1),"CHECK"))</f>
        <v>10</v>
      </c>
      <c r="F69" s="1837">
        <f>IFERROR(D69-E69,"")</f>
        <v>0</v>
      </c>
      <c r="G69" s="1812">
        <f>'Part 1'!CA30</f>
        <v>45</v>
      </c>
      <c r="I69" s="1548"/>
      <c r="K69" s="141"/>
      <c r="L69" t="s">
        <v>3562</v>
      </c>
      <c r="M69" t="s">
        <v>3631</v>
      </c>
      <c r="N69" s="1556">
        <v>0</v>
      </c>
      <c r="O69" s="1555">
        <f>IF($L69="","",IF(TRIM(INDEX('Part 4'!$E$2:$IV$2,1,ROW()-1))=TRIM($L69&amp;""),INDEX('Part 4'!$E$778:$IV$778,1,ROW()-1),"CHECK"))</f>
        <v>0</v>
      </c>
      <c r="P69" s="1837">
        <f>IFERROR(N69-O69,"")</f>
        <v>0</v>
      </c>
      <c r="Q69" s="1812">
        <f>'Part 4'!BT20</f>
        <v>59</v>
      </c>
      <c r="R69" s="1548"/>
      <c r="S69" s="141"/>
      <c r="T69" t="s">
        <v>937</v>
      </c>
      <c r="U69" t="s">
        <v>4118</v>
      </c>
      <c r="V69" s="1556">
        <v>0</v>
      </c>
      <c r="W69" s="1556">
        <f>IFERROR('Part 7'!GW690+0,0)</f>
        <v>0</v>
      </c>
      <c r="X69" s="1837">
        <f>IFERROR(V69-W69,"")</f>
        <v>0</v>
      </c>
      <c r="Y69" s="1556">
        <f>'Part 7'!GW18</f>
        <v>120</v>
      </c>
      <c r="Z69" s="141"/>
      <c r="AA69" t="s">
        <v>4214</v>
      </c>
      <c r="AB69" t="s">
        <v>4383</v>
      </c>
      <c r="AC69" s="1554">
        <v>0</v>
      </c>
      <c r="AD69" s="1555">
        <f>IF($AB69="","",IF(TRIM(INDEX('Part 8'!$F$2:$IV$2,1,ROW()-1))=TRIM($AB69),INDEX('Part 8'!$F$244:$IV$244,1,ROW()-1),"CHECK"))</f>
        <v>5</v>
      </c>
      <c r="AE69" s="1812">
        <f>IFERROR(AC69-AD69,"")</f>
        <v>-5</v>
      </c>
      <c r="AF69" s="1812">
        <f>'Part 8'!BU9</f>
        <v>0</v>
      </c>
    </row>
    <row r="70" spans="1:32">
      <c r="A70" s="141"/>
      <c r="B70" t="s">
        <v>318</v>
      </c>
      <c r="C70" t="s">
        <v>1547</v>
      </c>
      <c r="D70" s="1554">
        <v>0</v>
      </c>
      <c r="E70" s="1555" cm="1">
        <f t="array" ref="E70">IF($B70="","",IF(TRIM(INDEX('Part 1'!$L$2:$IV$2,1,ROW()-1))=TRIM($B70),INDEX('Part 1'!$L$1250:$IV$1250,1,ROW()-1),"CHECK"))</f>
        <v>0</v>
      </c>
      <c r="F70" s="1837">
        <f>IFERROR(D70-E70,"")</f>
        <v>0</v>
      </c>
      <c r="G70" s="1812">
        <f>'Part 1'!CB30</f>
        <v>132</v>
      </c>
      <c r="I70" s="1548"/>
      <c r="K70" s="141"/>
      <c r="L70" t="s">
        <v>3562</v>
      </c>
      <c r="M70" t="s">
        <v>3632</v>
      </c>
      <c r="N70" s="1556">
        <v>0</v>
      </c>
      <c r="O70" s="1555">
        <f>IF($L70="","",IF(TRIM(INDEX('Part 4'!$E$2:$IV$2,1,ROW()-1))=TRIM($L70&amp;""),INDEX('Part 4'!$E$778:$IV$778,1,ROW()-1),"CHECK"))</f>
        <v>0</v>
      </c>
      <c r="P70" s="1837">
        <f>IFERROR(N70-O70,"")</f>
        <v>0</v>
      </c>
      <c r="Q70" s="1812">
        <f>'Part 4'!BU20</f>
        <v>1</v>
      </c>
      <c r="R70" s="1548"/>
      <c r="S70" s="141"/>
      <c r="T70" t="s">
        <v>6077</v>
      </c>
      <c r="U70" t="s">
        <v>868</v>
      </c>
      <c r="V70" s="1556">
        <v>0</v>
      </c>
      <c r="W70" s="1556">
        <f>IFERROR('Part 7'!GX690+0,0)</f>
        <v>0</v>
      </c>
      <c r="X70" s="1837">
        <f>IFERROR(V70-W70,"")</f>
        <v>0</v>
      </c>
      <c r="Y70" s="1556">
        <f>'Part 7'!GX18</f>
        <v>38</v>
      </c>
      <c r="Z70" s="141"/>
      <c r="AA70" t="s">
        <v>4215</v>
      </c>
      <c r="AB70" t="s">
        <v>4384</v>
      </c>
      <c r="AC70" s="1554">
        <v>0</v>
      </c>
      <c r="AD70" s="1555">
        <f>IF($AB70="","",IF(TRIM(INDEX('Part 8'!$F$2:$IV$2,1,ROW()-1))=TRIM($AB70),INDEX('Part 8'!$F$244:$IV$244,1,ROW()-1),"CHECK"))</f>
        <v>15</v>
      </c>
      <c r="AE70" s="1812">
        <f>IFERROR(AC70-AD70,"")</f>
        <v>-15</v>
      </c>
      <c r="AF70" s="1812">
        <f>'Part 8'!BV9</f>
        <v>0</v>
      </c>
    </row>
    <row r="71" spans="1:32">
      <c r="A71" s="141"/>
      <c r="B71" t="s">
        <v>277</v>
      </c>
      <c r="C71" t="s">
        <v>855</v>
      </c>
      <c r="D71" s="1554">
        <v>116</v>
      </c>
      <c r="E71" s="1555" cm="1">
        <f t="array" ref="E71">IF($B71="","",IF(TRIM(INDEX('Part 1'!$L$2:$IV$2,1,ROW()-1))=TRIM($B71),INDEX('Part 1'!$L$1250:$IV$1250,1,ROW()-1),"CHECK"))</f>
        <v>100</v>
      </c>
      <c r="F71" s="1837">
        <f>IFERROR(D71-E71,"")</f>
        <v>16</v>
      </c>
      <c r="G71" s="1812">
        <f>'Part 1'!CC30</f>
        <v>479</v>
      </c>
      <c r="I71" s="1548"/>
      <c r="K71" s="141"/>
      <c r="L71" t="s">
        <v>3562</v>
      </c>
      <c r="M71" t="s">
        <v>3633</v>
      </c>
      <c r="N71" s="1556">
        <v>0</v>
      </c>
      <c r="O71" s="1555">
        <f>IF($L71="","",IF(TRIM(INDEX('Part 4'!$E$2:$IV$2,1,ROW()-1))=TRIM($L71&amp;""),INDEX('Part 4'!$E$778:$IV$778,1,ROW()-1),"CHECK"))</f>
        <v>0</v>
      </c>
      <c r="P71" s="1837">
        <f>IFERROR(N71-O71,"")</f>
        <v>0</v>
      </c>
      <c r="Q71" s="1812">
        <f>'Part 4'!BV20</f>
        <v>59</v>
      </c>
      <c r="R71" s="1548"/>
      <c r="S71" s="141"/>
      <c r="T71" t="s">
        <v>1634</v>
      </c>
      <c r="U71" t="s">
        <v>1087</v>
      </c>
      <c r="V71" s="1556">
        <v>0</v>
      </c>
      <c r="W71" s="1556">
        <f>IFERROR('Part 7'!GY690+0,0)</f>
        <v>0</v>
      </c>
      <c r="X71" s="1837">
        <f>IFERROR(V71-W71,"")</f>
        <v>0</v>
      </c>
      <c r="Y71" s="1556">
        <f>'Part 7'!GY18</f>
        <v>-31</v>
      </c>
      <c r="Z71" s="141"/>
      <c r="AA71" t="s">
        <v>4216</v>
      </c>
      <c r="AB71" t="s">
        <v>4385</v>
      </c>
      <c r="AC71" s="1554">
        <v>0</v>
      </c>
      <c r="AD71" s="1555">
        <f>IF($AB71="","",IF(TRIM(INDEX('Part 8'!$F$2:$IV$2,1,ROW()-1))=TRIM($AB71),INDEX('Part 8'!$F$244:$IV$244,1,ROW()-1),"CHECK"))</f>
        <v>0</v>
      </c>
      <c r="AE71" s="1812">
        <f>IFERROR(AC71-AD71,"")</f>
        <v>0</v>
      </c>
      <c r="AF71" s="1812">
        <f>'Part 8'!BW9</f>
        <v>0</v>
      </c>
    </row>
    <row r="72" spans="1:32">
      <c r="A72" s="141"/>
      <c r="B72" t="s">
        <v>5870</v>
      </c>
      <c r="C72" t="s">
        <v>5871</v>
      </c>
      <c r="D72" s="1554">
        <v>11</v>
      </c>
      <c r="E72" s="1555" cm="1">
        <f t="array" ref="E72">IF($B72="","",IF(TRIM(INDEX('Part 1'!$L$2:$IV$2,1,ROW()-1))=TRIM($B72),INDEX('Part 1'!$L$1250:$IV$1250,1,ROW()-1),"CHECK"))</f>
        <v>4</v>
      </c>
      <c r="F72" s="1837">
        <f>IFERROR(D72-E72,"")</f>
        <v>7</v>
      </c>
      <c r="G72" s="1812">
        <f>'Part 1'!CD30</f>
        <v>35</v>
      </c>
      <c r="I72" s="1548"/>
      <c r="K72" s="141"/>
      <c r="L72" t="s">
        <v>3562</v>
      </c>
      <c r="M72" t="s">
        <v>3634</v>
      </c>
      <c r="N72" s="1556">
        <v>0</v>
      </c>
      <c r="O72" s="1555">
        <f>IF($L72="","",IF(TRIM(INDEX('Part 4'!$E$2:$IV$2,1,ROW()-1))=TRIM($L72&amp;""),INDEX('Part 4'!$E$778:$IV$778,1,ROW()-1),"CHECK"))</f>
        <v>0</v>
      </c>
      <c r="P72" s="1837">
        <f>IFERROR(N72-O72,"")</f>
        <v>0</v>
      </c>
      <c r="Q72" s="1812">
        <f>'Part 4'!BW20</f>
        <v>-1</v>
      </c>
      <c r="R72" s="1548"/>
      <c r="S72" s="141"/>
      <c r="T72" t="s">
        <v>1936</v>
      </c>
      <c r="U72" t="s">
        <v>1085</v>
      </c>
      <c r="V72" s="1556">
        <v>0</v>
      </c>
      <c r="W72" s="1556">
        <f>IFERROR('Part 7'!GZ690+0,0)</f>
        <v>0</v>
      </c>
      <c r="X72" s="1837">
        <f>IFERROR(V72-W72,"")</f>
        <v>0</v>
      </c>
      <c r="Y72" s="1556">
        <f>'Part 7'!GZ18</f>
        <v>120</v>
      </c>
      <c r="Z72" s="141"/>
      <c r="AA72" t="s">
        <v>4217</v>
      </c>
      <c r="AB72" t="s">
        <v>4386</v>
      </c>
      <c r="AC72" s="1554">
        <v>0</v>
      </c>
      <c r="AD72" s="1555">
        <f>IF($AB72="","",IF(TRIM(INDEX('Part 8'!$F$2:$IV$2,1,ROW()-1))=TRIM($AB72),INDEX('Part 8'!$F$244:$IV$244,1,ROW()-1),"CHECK"))</f>
        <v>5</v>
      </c>
      <c r="AE72" s="1812">
        <f>IFERROR(AC72-AD72,"")</f>
        <v>-5</v>
      </c>
      <c r="AF72" s="1812">
        <f>'Part 8'!BX9</f>
        <v>0</v>
      </c>
    </row>
    <row r="73" spans="1:32">
      <c r="A73" s="141"/>
      <c r="B73" t="s">
        <v>5872</v>
      </c>
      <c r="C73" t="s">
        <v>1149</v>
      </c>
      <c r="D73" s="1554">
        <v>15</v>
      </c>
      <c r="E73" s="1555" cm="1">
        <f t="array" ref="E73">IF($B73="","",IF(TRIM(INDEX('Part 1'!$L$2:$IV$2,1,ROW()-1))=TRIM($B73),INDEX('Part 1'!$L$1250:$IV$1250,1,ROW()-1),"CHECK"))</f>
        <v>15</v>
      </c>
      <c r="F73" s="1837">
        <f>IFERROR(D73-E73,"")</f>
        <v>0</v>
      </c>
      <c r="G73" s="1812">
        <f>'Part 1'!CE30</f>
        <v>49</v>
      </c>
      <c r="I73" s="1548"/>
      <c r="K73" s="141"/>
      <c r="L73" t="s">
        <v>3562</v>
      </c>
      <c r="M73" t="s">
        <v>3635</v>
      </c>
      <c r="N73" s="1556">
        <v>0</v>
      </c>
      <c r="O73" s="1555">
        <f>IF($L73="","",IF(TRIM(INDEX('Part 4'!$E$2:$IV$2,1,ROW()-1))=TRIM($L73&amp;""),INDEX('Part 4'!$E$778:$IV$778,1,ROW()-1),"CHECK"))</f>
        <v>0</v>
      </c>
      <c r="P73" s="1837">
        <f>IFERROR(N73-O73,"")</f>
        <v>0</v>
      </c>
      <c r="Q73" s="1812">
        <f>'Part 4'!BX20</f>
        <v>60</v>
      </c>
      <c r="R73" s="1548"/>
      <c r="S73" s="141"/>
      <c r="T73" t="s">
        <v>1859</v>
      </c>
      <c r="U73" t="s">
        <v>1191</v>
      </c>
      <c r="V73" s="1556">
        <v>0</v>
      </c>
      <c r="W73" s="1556">
        <f>IFERROR('Part 7'!HA690+0,0)</f>
        <v>0</v>
      </c>
      <c r="X73" s="1837">
        <f>IFERROR(V73-W73,"")</f>
        <v>0</v>
      </c>
      <c r="Y73" s="1556">
        <f>'Part 7'!HA18</f>
        <v>190</v>
      </c>
      <c r="Z73" s="141"/>
      <c r="AA73" t="s">
        <v>4218</v>
      </c>
      <c r="AB73" t="s">
        <v>4387</v>
      </c>
      <c r="AC73" s="1554">
        <v>0</v>
      </c>
      <c r="AD73" s="1555">
        <f>IF($AB73="","",IF(TRIM(INDEX('Part 8'!$F$2:$IV$2,1,ROW()-1))=TRIM($AB73),INDEX('Part 8'!$F$244:$IV$244,1,ROW()-1),"CHECK"))</f>
        <v>0</v>
      </c>
      <c r="AE73" s="1812">
        <f>IFERROR(AC73-AD73,"")</f>
        <v>0</v>
      </c>
      <c r="AF73" s="1812">
        <f>'Part 8'!BY9</f>
        <v>0</v>
      </c>
    </row>
    <row r="74" spans="1:32">
      <c r="A74" s="141"/>
      <c r="B74" t="s">
        <v>3059</v>
      </c>
      <c r="C74" t="s">
        <v>1046</v>
      </c>
      <c r="D74" s="1554">
        <v>15</v>
      </c>
      <c r="E74" s="1555" cm="1">
        <f t="array" ref="E74">IF($B74="","",IF(TRIM(INDEX('Part 1'!$L$2:$IV$2,1,ROW()-1))=TRIM($B74),INDEX('Part 1'!$L$1250:$IV$1250,1,ROW()-1),"CHECK"))</f>
        <v>9</v>
      </c>
      <c r="F74" s="1837">
        <f>IFERROR(D74-E74,"")</f>
        <v>6</v>
      </c>
      <c r="G74" s="1812">
        <f>'Part 1'!CF30</f>
        <v>66</v>
      </c>
      <c r="I74" s="1548"/>
      <c r="K74" s="141"/>
      <c r="L74" t="s">
        <v>3562</v>
      </c>
      <c r="M74" t="s">
        <v>2992</v>
      </c>
      <c r="N74" s="1556">
        <v>1</v>
      </c>
      <c r="O74" s="1555">
        <f>IF($L74="","",IF(TRIM(INDEX('Part 4'!$E$2:$IV$2,1,ROW()-1))=TRIM($L74&amp;""),INDEX('Part 4'!$E$778:$IV$778,1,ROW()-1),"CHECK"))</f>
        <v>0</v>
      </c>
      <c r="P74" s="1837">
        <f>IFERROR(N74-O74,"")</f>
        <v>1</v>
      </c>
      <c r="Q74" s="1812">
        <f>'Part 4'!BY20</f>
        <v>60</v>
      </c>
      <c r="R74" s="1548"/>
      <c r="S74" s="141"/>
      <c r="T74" t="s">
        <v>1084</v>
      </c>
      <c r="U74" t="s">
        <v>1083</v>
      </c>
      <c r="V74" s="1556">
        <v>0</v>
      </c>
      <c r="W74" s="1556">
        <f>IFERROR('Part 7'!HB690+0,0)</f>
        <v>0</v>
      </c>
      <c r="X74" s="1837">
        <f>IFERROR(V74-W74,"")</f>
        <v>0</v>
      </c>
      <c r="Y74" s="1556">
        <f>'Part 7'!HB18</f>
        <v>-50</v>
      </c>
      <c r="Z74" s="141"/>
      <c r="AA74" t="s">
        <v>4219</v>
      </c>
      <c r="AB74" t="s">
        <v>4388</v>
      </c>
      <c r="AC74" s="1554">
        <v>0</v>
      </c>
      <c r="AD74" s="1555">
        <f>IF($AB74="","",IF(TRIM(INDEX('Part 8'!$F$2:$IV$2,1,ROW()-1))=TRIM($AB74),INDEX('Part 8'!$F$244:$IV$244,1,ROW()-1),"CHECK"))</f>
        <v>0</v>
      </c>
      <c r="AE74" s="1812">
        <f>IFERROR(AC74-AD74,"")</f>
        <v>0</v>
      </c>
      <c r="AF74" s="1812">
        <f>'Part 8'!BZ9</f>
        <v>0</v>
      </c>
    </row>
    <row r="75" spans="1:32">
      <c r="A75" s="141"/>
      <c r="B75" t="s">
        <v>5873</v>
      </c>
      <c r="C75" t="s">
        <v>1283</v>
      </c>
      <c r="D75" s="1554">
        <v>3</v>
      </c>
      <c r="E75" s="1555" cm="1">
        <f t="array" ref="E75">IF($B75="","",IF(TRIM(INDEX('Part 1'!$L$2:$IV$2,1,ROW()-1))=TRIM($B75),INDEX('Part 1'!$L$1250:$IV$1250,1,ROW()-1),"CHECK"))</f>
        <v>8</v>
      </c>
      <c r="F75" s="1837">
        <f>IFERROR(D75-E75,"")</f>
        <v>-5</v>
      </c>
      <c r="G75" s="1812">
        <f>'Part 1'!CG30</f>
        <v>63</v>
      </c>
      <c r="I75" s="1548"/>
      <c r="K75" s="141"/>
      <c r="N75" s="1556"/>
      <c r="O75" s="1555" t="str">
        <f>IF($L75="","",IF(TRIM(INDEX('Part 4'!$E$2:$IV$2,1,ROW()-1))=TRIM($L75&amp;""),INDEX('Part 4'!$E$778:$IV$778,1,ROW()-1),"CHECK"))</f>
        <v/>
      </c>
      <c r="P75" s="1837"/>
      <c r="Q75" s="1812"/>
      <c r="R75" s="1548"/>
      <c r="S75" s="141"/>
      <c r="T75" t="s">
        <v>1265</v>
      </c>
      <c r="U75" t="s">
        <v>606</v>
      </c>
      <c r="V75" s="1556">
        <v>0</v>
      </c>
      <c r="W75" s="1556">
        <f>IFERROR('Part 7'!HC690+0,0)</f>
        <v>0</v>
      </c>
      <c r="X75" s="1837">
        <f>IFERROR(V75-W75,"")</f>
        <v>0</v>
      </c>
      <c r="Y75" s="1556">
        <f>'Part 7'!HC18</f>
        <v>-53</v>
      </c>
      <c r="Z75" s="141"/>
      <c r="AA75" t="s">
        <v>4220</v>
      </c>
      <c r="AB75" t="s">
        <v>4389</v>
      </c>
      <c r="AC75" s="1554">
        <v>0</v>
      </c>
      <c r="AD75" s="1555">
        <f>IF($AB75="","",IF(TRIM(INDEX('Part 8'!$F$2:$IV$2,1,ROW()-1))=TRIM($AB75),INDEX('Part 8'!$F$244:$IV$244,1,ROW()-1),"CHECK"))</f>
        <v>0</v>
      </c>
      <c r="AE75" s="1812">
        <f>IFERROR(AC75-AD75,"")</f>
        <v>0</v>
      </c>
      <c r="AF75" s="1812">
        <f>'Part 8'!CA9</f>
        <v>0</v>
      </c>
    </row>
    <row r="76" spans="1:32">
      <c r="A76" s="141"/>
      <c r="B76" t="s">
        <v>1620</v>
      </c>
      <c r="C76" t="s">
        <v>1621</v>
      </c>
      <c r="D76" s="1554">
        <v>2</v>
      </c>
      <c r="E76" s="1555" cm="1">
        <f t="array" ref="E76">IF($B76="","",IF(TRIM(INDEX('Part 1'!$L$2:$IV$2,1,ROW()-1))=TRIM($B76),INDEX('Part 1'!$L$1250:$IV$1250,1,ROW()-1),"CHECK"))</f>
        <v>2</v>
      </c>
      <c r="F76" s="1837">
        <f>IFERROR(D76-E76,"")</f>
        <v>0</v>
      </c>
      <c r="G76" s="1812">
        <f>'Part 1'!CH30</f>
        <v>166</v>
      </c>
      <c r="I76" s="1548"/>
      <c r="K76" s="141"/>
      <c r="N76" s="1556"/>
      <c r="O76" s="1555" t="str">
        <f>IF($L76="","",IF(TRIM(INDEX('Part 4'!$E$2:$IV$2,1,ROW()-1))=TRIM($L76&amp;""),INDEX('Part 4'!$E$778:$IV$778,1,ROW()-1),"CHECK"))</f>
        <v/>
      </c>
      <c r="P76" s="1837"/>
      <c r="Q76" s="1812"/>
      <c r="R76" s="1548"/>
      <c r="S76" s="141"/>
      <c r="T76" t="s">
        <v>3967</v>
      </c>
      <c r="U76" t="s">
        <v>625</v>
      </c>
      <c r="V76" s="1556">
        <v>0</v>
      </c>
      <c r="W76" s="1556">
        <f>IFERROR('Part 7'!HD690+0,0)</f>
        <v>0</v>
      </c>
      <c r="X76" s="1837">
        <f>IFERROR(V76-W76,"")</f>
        <v>0</v>
      </c>
      <c r="Y76" s="1556">
        <f>'Part 7'!HD18</f>
        <v>-60</v>
      </c>
      <c r="Z76" s="141"/>
      <c r="AA76" t="s">
        <v>4221</v>
      </c>
      <c r="AB76" t="s">
        <v>4390</v>
      </c>
      <c r="AC76" s="1554">
        <v>0</v>
      </c>
      <c r="AD76" s="1555">
        <f>IF($AB76="","",IF(TRIM(INDEX('Part 8'!$F$2:$IV$2,1,ROW()-1))=TRIM($AB76),INDEX('Part 8'!$F$244:$IV$244,1,ROW()-1),"CHECK"))</f>
        <v>0</v>
      </c>
      <c r="AE76" s="1812">
        <f>IFERROR(AC76-AD76,"")</f>
        <v>0</v>
      </c>
      <c r="AF76" s="1812">
        <f>'Part 8'!CB9</f>
        <v>0</v>
      </c>
    </row>
    <row r="77" spans="1:32">
      <c r="A77" s="141"/>
      <c r="B77" t="s">
        <v>1040</v>
      </c>
      <c r="C77" t="s">
        <v>2038</v>
      </c>
      <c r="D77" s="1554">
        <v>0</v>
      </c>
      <c r="E77" s="1555" cm="1">
        <f t="array" ref="E77">IF($B77="","",IF(TRIM(INDEX('Part 1'!$L$2:$IV$2,1,ROW()-1))=TRIM($B77),INDEX('Part 1'!$L$1250:$IV$1250,1,ROW()-1),"CHECK"))</f>
        <v>0</v>
      </c>
      <c r="F77" s="1837">
        <f>IFERROR(D77-E77,"")</f>
        <v>0</v>
      </c>
      <c r="G77" s="1812">
        <f>'Part 1'!CI30</f>
        <v>48</v>
      </c>
      <c r="I77" s="1548"/>
      <c r="K77" s="141"/>
      <c r="L77" t="s">
        <v>3569</v>
      </c>
      <c r="N77" s="1556">
        <v>0</v>
      </c>
      <c r="O77" s="1555">
        <f>IF($L77="","",IF(TRIM(INDEX('Part 4'!$E$2:$IV$2,1,ROW()-1))=TRIM($L77&amp;""),INDEX('Part 4'!$E$778:$IV$778,1,ROW()-1),"CHECK"))</f>
        <v>0</v>
      </c>
      <c r="P77" s="1837">
        <f>IFERROR(N77-O77,"")</f>
        <v>0</v>
      </c>
      <c r="Q77" s="1812">
        <f>'Part 4'!CB20</f>
        <v>1</v>
      </c>
      <c r="R77" s="1548"/>
      <c r="S77" s="141"/>
      <c r="T77" t="s">
        <v>515</v>
      </c>
      <c r="U77" t="s">
        <v>4119</v>
      </c>
      <c r="V77" s="1556">
        <v>0</v>
      </c>
      <c r="W77" s="1556">
        <f>IFERROR('Part 7'!HE690+0,0)</f>
        <v>0</v>
      </c>
      <c r="X77" s="1837">
        <f>IFERROR(V77-W77,"")</f>
        <v>0</v>
      </c>
      <c r="Y77" s="1556">
        <f>'Part 7'!HE18</f>
        <v>-203</v>
      </c>
      <c r="Z77" s="141"/>
      <c r="AA77" t="s">
        <v>4222</v>
      </c>
      <c r="AB77" t="s">
        <v>4391</v>
      </c>
      <c r="AC77" s="1554">
        <v>0</v>
      </c>
      <c r="AD77" s="1555">
        <f>IF($AB77="","",IF(TRIM(INDEX('Part 8'!$F$2:$IV$2,1,ROW()-1))=TRIM($AB77),INDEX('Part 8'!$F$244:$IV$244,1,ROW()-1),"CHECK"))</f>
        <v>0</v>
      </c>
      <c r="AE77" s="1812">
        <f>IFERROR(AC77-AD77,"")</f>
        <v>0</v>
      </c>
      <c r="AF77" s="1812">
        <f>'Part 8'!CC9</f>
        <v>0</v>
      </c>
    </row>
    <row r="78" spans="1:32">
      <c r="A78" s="141"/>
      <c r="B78" t="s">
        <v>3061</v>
      </c>
      <c r="C78" t="s">
        <v>756</v>
      </c>
      <c r="D78" s="1554">
        <v>57</v>
      </c>
      <c r="E78" s="1555" cm="1">
        <f t="array" ref="E78">IF($B78="","",IF(TRIM(INDEX('Part 1'!$L$2:$IV$2,1,ROW()-1))=TRIM($B78),INDEX('Part 1'!$L$1250:$IV$1250,1,ROW()-1),"CHECK"))</f>
        <v>54</v>
      </c>
      <c r="F78" s="1837">
        <f>IFERROR(D78-E78,"")</f>
        <v>3</v>
      </c>
      <c r="G78" s="1812">
        <f>'Part 1'!CJ30</f>
        <v>190</v>
      </c>
      <c r="I78" s="1548"/>
      <c r="K78" s="141"/>
      <c r="N78" s="1554"/>
      <c r="O78" s="1555"/>
      <c r="P78" s="1837"/>
      <c r="Q78" s="1812"/>
      <c r="R78" s="1548"/>
      <c r="S78" s="141"/>
      <c r="T78" t="s">
        <v>1007</v>
      </c>
      <c r="U78" t="s">
        <v>4120</v>
      </c>
      <c r="V78" s="1556">
        <v>0</v>
      </c>
      <c r="W78" s="1556">
        <f>IFERROR('Part 7'!HF690+0,0)</f>
        <v>0</v>
      </c>
      <c r="X78" s="1837">
        <f>IFERROR(V78-W78,"")</f>
        <v>0</v>
      </c>
      <c r="Y78" s="1556">
        <f>'Part 7'!HF18</f>
        <v>-22</v>
      </c>
      <c r="Z78" s="141"/>
      <c r="AA78" t="s">
        <v>4223</v>
      </c>
      <c r="AB78" t="s">
        <v>4392</v>
      </c>
      <c r="AC78" s="1554">
        <v>0</v>
      </c>
      <c r="AD78" s="1555">
        <f>IF($AB78="","",IF(TRIM(INDEX('Part 8'!$F$2:$IV$2,1,ROW()-1))=TRIM($AB78),INDEX('Part 8'!$F$244:$IV$244,1,ROW()-1),"CHECK"))</f>
        <v>0</v>
      </c>
      <c r="AE78" s="1812">
        <f>IFERROR(AC78-AD78,"")</f>
        <v>0</v>
      </c>
      <c r="AF78" s="1812">
        <f>'Part 8'!CD9</f>
        <v>0</v>
      </c>
    </row>
    <row r="79" spans="1:32">
      <c r="A79" s="141"/>
      <c r="B79" t="s">
        <v>6411</v>
      </c>
      <c r="C79" t="s">
        <v>5875</v>
      </c>
      <c r="D79" s="1554">
        <v>66</v>
      </c>
      <c r="E79" s="1555" cm="1">
        <f t="array" ref="E79">IF($B79="","",IF(TRIM(INDEX('Part 1'!$L$2:$IV$2,1,ROW()-1))=TRIM($B79),INDEX('Part 1'!$L$1250:$IV$1250,1,ROW()-1),"CHECK"))</f>
        <v>47</v>
      </c>
      <c r="F79" s="1837">
        <f>IFERROR(D79-E79,"")</f>
        <v>19</v>
      </c>
      <c r="G79" s="1812">
        <f>'Part 1'!CK30</f>
        <v>68</v>
      </c>
      <c r="I79" s="1548"/>
      <c r="K79" s="141"/>
      <c r="N79" s="1554"/>
      <c r="O79" s="1555"/>
      <c r="P79" s="1837"/>
      <c r="Q79" s="1812"/>
      <c r="R79" s="1548"/>
      <c r="S79" s="141"/>
      <c r="T79" t="s">
        <v>1354</v>
      </c>
      <c r="U79" t="s">
        <v>1353</v>
      </c>
      <c r="V79" s="1556">
        <v>0</v>
      </c>
      <c r="W79" s="1556">
        <f>IFERROR('Part 7'!HG690+0,0)</f>
        <v>0</v>
      </c>
      <c r="X79" s="1837">
        <f>IFERROR(V79-W79,"")</f>
        <v>0</v>
      </c>
      <c r="Y79" s="1556">
        <f>'Part 7'!HG18</f>
        <v>-31</v>
      </c>
      <c r="Z79" s="141"/>
      <c r="AA79" t="s">
        <v>4224</v>
      </c>
      <c r="AB79" t="s">
        <v>4393</v>
      </c>
      <c r="AC79" s="1554">
        <v>0</v>
      </c>
      <c r="AD79" s="1555">
        <f>IF($AB79="","",IF(TRIM(INDEX('Part 8'!$F$2:$IV$2,1,ROW()-1))=TRIM($AB79),INDEX('Part 8'!$F$244:$IV$244,1,ROW()-1),"CHECK"))</f>
        <v>0</v>
      </c>
      <c r="AE79" s="1812">
        <f>IFERROR(AC79-AD79,"")</f>
        <v>0</v>
      </c>
      <c r="AF79" s="1812">
        <f>'Part 8'!CE9</f>
        <v>0</v>
      </c>
    </row>
    <row r="80" spans="1:32">
      <c r="A80" s="141"/>
      <c r="B80" t="s">
        <v>5876</v>
      </c>
      <c r="C80" t="s">
        <v>1157</v>
      </c>
      <c r="D80" s="1554">
        <v>8</v>
      </c>
      <c r="E80" s="1555" cm="1">
        <f t="array" ref="E80">IF($B80="","",IF(TRIM(INDEX('Part 1'!$L$2:$IV$2,1,ROW()-1))=TRIM($B80),INDEX('Part 1'!$L$1250:$IV$1250,1,ROW()-1),"CHECK"))</f>
        <v>5</v>
      </c>
      <c r="F80" s="1837">
        <f>IFERROR(D80-E80,"")</f>
        <v>3</v>
      </c>
      <c r="G80" s="1812">
        <f>'Part 1'!CL30</f>
        <v>51</v>
      </c>
      <c r="I80" s="1548"/>
      <c r="K80" s="1552" t="s">
        <v>3529</v>
      </c>
      <c r="L80" t="s">
        <v>3570</v>
      </c>
      <c r="M80" t="s">
        <v>3636</v>
      </c>
      <c r="N80" s="1556">
        <v>0</v>
      </c>
      <c r="O80" s="1555">
        <f>IF($L80="","",IF(TRIM(INDEX('Part 4'!$E$2:$IV$2,1,ROW()-1))=TRIM($L80&amp;""),INDEX('Part 4'!$E$778:$IV$778,1,ROW()-1),"CHECK"))</f>
        <v>0</v>
      </c>
      <c r="P80" s="1837">
        <f>IFERROR(N80-O80,"")</f>
        <v>0</v>
      </c>
      <c r="Q80" s="1812">
        <f>'Part 4'!CE20</f>
        <v>427</v>
      </c>
      <c r="R80" s="1548"/>
      <c r="S80" s="141"/>
      <c r="T80" t="s">
        <v>1349</v>
      </c>
      <c r="U80" t="s">
        <v>726</v>
      </c>
      <c r="V80" s="1556">
        <v>0</v>
      </c>
      <c r="W80" s="1556">
        <f>IFERROR('Part 7'!HH690+0,0)</f>
        <v>0</v>
      </c>
      <c r="X80" s="1837">
        <f>IFERROR(V80-W80,"")</f>
        <v>0</v>
      </c>
      <c r="Y80" s="1556">
        <f>'Part 7'!HH18</f>
        <v>-191</v>
      </c>
      <c r="Z80" s="141"/>
      <c r="AA80" t="s">
        <v>4225</v>
      </c>
      <c r="AB80" t="s">
        <v>4394</v>
      </c>
      <c r="AC80" s="1554">
        <v>0</v>
      </c>
      <c r="AD80" s="1555">
        <f>IF($AB80="","",IF(TRIM(INDEX('Part 8'!$F$2:$IV$2,1,ROW()-1))=TRIM($AB80),INDEX('Part 8'!$F$244:$IV$244,1,ROW()-1),"CHECK"))</f>
        <v>0</v>
      </c>
      <c r="AE80" s="1812">
        <f>IFERROR(AC80-AD80,"")</f>
        <v>0</v>
      </c>
      <c r="AF80" s="1812">
        <f>'Part 8'!CF9</f>
        <v>0</v>
      </c>
    </row>
    <row r="81" spans="1:32">
      <c r="A81" s="141"/>
      <c r="B81" t="s">
        <v>3064</v>
      </c>
      <c r="C81" t="s">
        <v>5877</v>
      </c>
      <c r="D81" s="1554">
        <v>7</v>
      </c>
      <c r="E81" s="1555" cm="1">
        <f t="array" ref="E81">IF($B81="","",IF(TRIM(INDEX('Part 1'!$L$2:$IV$2,1,ROW()-1))=TRIM($B81),INDEX('Part 1'!$L$1250:$IV$1250,1,ROW()-1),"CHECK"))</f>
        <v>5</v>
      </c>
      <c r="F81" s="1837">
        <f>IFERROR(D81-E81,"")</f>
        <v>2</v>
      </c>
      <c r="G81" s="1812">
        <f>'Part 1'!CM30</f>
        <v>32</v>
      </c>
      <c r="I81" s="1548"/>
      <c r="K81" s="141"/>
      <c r="L81" t="s">
        <v>3571</v>
      </c>
      <c r="M81" t="s">
        <v>3637</v>
      </c>
      <c r="N81" s="1556">
        <v>0</v>
      </c>
      <c r="O81" s="1555">
        <f>IF($L81="","",IF(TRIM(INDEX('Part 4'!$E$2:$IV$2,1,ROW()-1))=TRIM($L81&amp;""),INDEX('Part 4'!$E$778:$IV$778,1,ROW()-1),"CHECK"))</f>
        <v>0</v>
      </c>
      <c r="P81" s="1837">
        <f>IFERROR(N81-O81,"")</f>
        <v>0</v>
      </c>
      <c r="Q81" s="1812">
        <f>'Part 4'!CF20</f>
        <v>401</v>
      </c>
      <c r="R81" s="1548"/>
      <c r="S81" s="141"/>
      <c r="T81" t="s">
        <v>6078</v>
      </c>
      <c r="U81" t="s">
        <v>629</v>
      </c>
      <c r="V81" s="1556">
        <v>0</v>
      </c>
      <c r="W81" s="1556">
        <f>IFERROR('Part 7'!HI690+0,0)</f>
        <v>0</v>
      </c>
      <c r="X81" s="1837">
        <f>IFERROR(V81-W81,"")</f>
        <v>0</v>
      </c>
      <c r="Y81" s="1556">
        <f>'Part 7'!HI18</f>
        <v>42</v>
      </c>
      <c r="Z81" s="141"/>
      <c r="AA81" t="s">
        <v>4226</v>
      </c>
      <c r="AB81" t="s">
        <v>4395</v>
      </c>
      <c r="AC81" s="1554">
        <v>0</v>
      </c>
      <c r="AD81" s="1555">
        <f>IF($AB81="","",IF(TRIM(INDEX('Part 8'!$F$2:$IV$2,1,ROW()-1))=TRIM($AB81),INDEX('Part 8'!$F$244:$IV$244,1,ROW()-1),"CHECK"))</f>
        <v>0</v>
      </c>
      <c r="AE81" s="1812">
        <f>IFERROR(AC81-AD81,"")</f>
        <v>0</v>
      </c>
      <c r="AF81" s="1812">
        <f>'Part 8'!CG9</f>
        <v>0</v>
      </c>
    </row>
    <row r="82" spans="1:32">
      <c r="A82" s="141"/>
      <c r="B82" t="s">
        <v>5878</v>
      </c>
      <c r="C82" t="s">
        <v>453</v>
      </c>
      <c r="D82" s="1554">
        <v>263</v>
      </c>
      <c r="E82" s="1555" cm="1">
        <f t="array" ref="E82">IF($B82="","",IF(TRIM(INDEX('Part 1'!$L$2:$IV$2,1,ROW()-1))=TRIM($B82),INDEX('Part 1'!$L$1250:$IV$1250,1,ROW()-1),"CHECK"))</f>
        <v>230</v>
      </c>
      <c r="F82" s="1837">
        <f>IFERROR(D82-E82,"")</f>
        <v>33</v>
      </c>
      <c r="G82" s="1812">
        <f>'Part 1'!CN30</f>
        <v>893</v>
      </c>
      <c r="I82" s="1548"/>
      <c r="K82" s="141"/>
      <c r="L82" t="s">
        <v>2191</v>
      </c>
      <c r="N82" s="1556">
        <v>33</v>
      </c>
      <c r="O82" s="1555">
        <f>IF($L82="","",IF(TRIM(INDEX('Part 4'!$E$2:$IV$2,1,ROW()-1))=TRIM($L82&amp;""),INDEX('Part 4'!$E$778:$IV$778,1,ROW()-1),"CHECK"))</f>
        <v>20</v>
      </c>
      <c r="P82" s="1837">
        <f>IFERROR(N82-O82,"")</f>
        <v>13</v>
      </c>
      <c r="Q82" s="1812">
        <f>'Part 4'!CG20</f>
        <v>694</v>
      </c>
      <c r="R82" s="1548"/>
      <c r="S82" s="141"/>
      <c r="T82" t="s">
        <v>1143</v>
      </c>
      <c r="U82" t="s">
        <v>1352</v>
      </c>
      <c r="V82" s="1556">
        <v>0</v>
      </c>
      <c r="W82" s="1556">
        <f>IFERROR('Part 7'!HJ690+0,0)</f>
        <v>0</v>
      </c>
      <c r="X82" s="1837">
        <f>IFERROR(V82-W82,"")</f>
        <v>0</v>
      </c>
      <c r="Y82" s="1556">
        <f>'Part 7'!HJ18</f>
        <v>183</v>
      </c>
      <c r="Z82" s="141"/>
      <c r="AA82" t="s">
        <v>4227</v>
      </c>
      <c r="AB82" t="s">
        <v>4396</v>
      </c>
      <c r="AC82" s="1554">
        <v>0</v>
      </c>
      <c r="AD82" s="1555">
        <f>IF($AB82="","",IF(TRIM(INDEX('Part 8'!$F$2:$IV$2,1,ROW()-1))=TRIM($AB82),INDEX('Part 8'!$F$244:$IV$244,1,ROW()-1),"CHECK"))</f>
        <v>0</v>
      </c>
      <c r="AE82" s="1812">
        <f>IFERROR(AC82-AD82,"")</f>
        <v>0</v>
      </c>
      <c r="AF82" s="1812">
        <f>'Part 8'!CH9</f>
        <v>0</v>
      </c>
    </row>
    <row r="83" spans="1:32">
      <c r="A83" s="141"/>
      <c r="B83" t="s">
        <v>5879</v>
      </c>
      <c r="C83" t="s">
        <v>5880</v>
      </c>
      <c r="D83" s="1554">
        <v>5</v>
      </c>
      <c r="E83" s="1555" cm="1">
        <f t="array" ref="E83">IF($B83="","",IF(TRIM(INDEX('Part 1'!$L$2:$IV$2,1,ROW()-1))=TRIM($B83),INDEX('Part 1'!$L$1250:$IV$1250,1,ROW()-1),"CHECK"))</f>
        <v>5</v>
      </c>
      <c r="F83" s="1837">
        <f>IFERROR(D83-E83,"")</f>
        <v>0</v>
      </c>
      <c r="G83" s="1812">
        <f>'Part 1'!CO30</f>
        <v>232</v>
      </c>
      <c r="I83" s="1548"/>
      <c r="K83" s="141"/>
      <c r="L83" t="s">
        <v>3572</v>
      </c>
      <c r="N83" s="1556">
        <v>0</v>
      </c>
      <c r="O83" s="1555">
        <f>IF($L83="","",IF(TRIM(INDEX('Part 4'!$E$2:$IV$2,1,ROW()-1))=TRIM($L83&amp;""),INDEX('Part 4'!$E$778:$IV$778,1,ROW()-1),"CHECK"))</f>
        <v>0</v>
      </c>
      <c r="P83" s="1837">
        <f>IFERROR(N83-O83,"")</f>
        <v>0</v>
      </c>
      <c r="Q83" s="1812">
        <f>'Part 4'!CH20</f>
        <v>34</v>
      </c>
      <c r="R83" s="1548"/>
      <c r="S83" s="141"/>
      <c r="T83" t="s">
        <v>3948</v>
      </c>
      <c r="U83" t="s">
        <v>4121</v>
      </c>
      <c r="V83" s="1556">
        <v>0</v>
      </c>
      <c r="W83" s="1556">
        <f>IFERROR('Part 7'!HK690+0,0)</f>
        <v>0</v>
      </c>
      <c r="X83" s="1837">
        <f>IFERROR(V83-W83,"")</f>
        <v>0</v>
      </c>
      <c r="Y83" s="1556">
        <f>'Part 7'!HK18</f>
        <v>-7</v>
      </c>
      <c r="Z83" s="141"/>
      <c r="AA83" t="s">
        <v>4228</v>
      </c>
      <c r="AB83" t="s">
        <v>4397</v>
      </c>
      <c r="AC83" s="1554">
        <v>0</v>
      </c>
      <c r="AD83" s="1555">
        <f>IF($AB83="","",IF(TRIM(INDEX('Part 8'!$F$2:$IV$2,1,ROW()-1))=TRIM($AB83),INDEX('Part 8'!$F$244:$IV$244,1,ROW()-1),"CHECK"))</f>
        <v>0</v>
      </c>
      <c r="AE83" s="1812">
        <f>IFERROR(AC83-AD83,"")</f>
        <v>0</v>
      </c>
      <c r="AF83" s="1812">
        <f>'Part 8'!CI9</f>
        <v>0</v>
      </c>
    </row>
    <row r="84" spans="1:32">
      <c r="A84" s="141"/>
      <c r="B84" t="s">
        <v>3067</v>
      </c>
      <c r="C84" t="s">
        <v>1800</v>
      </c>
      <c r="D84" s="1554">
        <v>11</v>
      </c>
      <c r="E84" s="1555" cm="1">
        <f t="array" ref="E84">IF($B84="","",IF(TRIM(INDEX('Part 1'!$L$2:$IV$2,1,ROW()-1))=TRIM($B84),INDEX('Part 1'!$L$1250:$IV$1250,1,ROW()-1),"CHECK"))</f>
        <v>1</v>
      </c>
      <c r="F84" s="1837">
        <f>IFERROR(D84-E84,"")</f>
        <v>10</v>
      </c>
      <c r="G84" s="1812">
        <f>'Part 1'!CP30</f>
        <v>66</v>
      </c>
      <c r="I84" s="1548"/>
      <c r="K84" s="141"/>
      <c r="L84" t="s">
        <v>5991</v>
      </c>
      <c r="M84" t="s">
        <v>3638</v>
      </c>
      <c r="N84" s="1556">
        <v>0</v>
      </c>
      <c r="O84" s="1555">
        <f>IF($L84="","",IF(TRIM(INDEX('Part 4'!$E$2:$IV$2,1,ROW()-1))=TRIM($L84&amp;""),INDEX('Part 4'!$E$778:$IV$778,1,ROW()-1),"CHECK"))</f>
        <v>30</v>
      </c>
      <c r="P84" s="1837">
        <f>IFERROR(N84-O84,"")</f>
        <v>-30</v>
      </c>
      <c r="Q84" s="1812">
        <f>'Part 4'!CI20</f>
        <v>613</v>
      </c>
      <c r="R84" s="1548"/>
      <c r="S84" s="141"/>
      <c r="T84" t="s">
        <v>1694</v>
      </c>
      <c r="U84" t="s">
        <v>4122</v>
      </c>
      <c r="V84" s="1556">
        <v>0</v>
      </c>
      <c r="W84" s="1556">
        <f>IFERROR('Part 7'!HL690+0,0)</f>
        <v>0</v>
      </c>
      <c r="X84" s="1837">
        <f>IFERROR(V84-W84,"")</f>
        <v>0</v>
      </c>
      <c r="Y84" s="1556">
        <f>'Part 7'!HL18</f>
        <v>24</v>
      </c>
      <c r="Z84" s="141"/>
      <c r="AA84" t="s">
        <v>4229</v>
      </c>
      <c r="AB84" t="s">
        <v>4398</v>
      </c>
      <c r="AC84" s="1554">
        <v>0</v>
      </c>
      <c r="AD84" s="1555">
        <f>IF($AB84="","",IF(TRIM(INDEX('Part 8'!$F$2:$IV$2,1,ROW()-1))=TRIM($AB84),INDEX('Part 8'!$F$244:$IV$244,1,ROW()-1),"CHECK"))</f>
        <v>0</v>
      </c>
      <c r="AE84" s="1812">
        <f>IFERROR(AC84-AD84,"")</f>
        <v>0</v>
      </c>
      <c r="AF84" s="1812">
        <f>'Part 8'!CJ9</f>
        <v>0</v>
      </c>
    </row>
    <row r="85" spans="1:32">
      <c r="A85" s="141"/>
      <c r="B85" t="s">
        <v>3068</v>
      </c>
      <c r="C85" t="s">
        <v>1044</v>
      </c>
      <c r="D85" s="1554">
        <v>103</v>
      </c>
      <c r="E85" s="1555" cm="1">
        <f t="array" ref="E85">IF($B85="","",IF(TRIM(INDEX('Part 1'!$L$2:$IV$2,1,ROW()-1))=TRIM($B85),INDEX('Part 1'!$L$1250:$IV$1250,1,ROW()-1),"CHECK"))</f>
        <v>81</v>
      </c>
      <c r="F85" s="1837">
        <f>IFERROR(D85-E85,"")</f>
        <v>22</v>
      </c>
      <c r="G85" s="1812">
        <f>'Part 1'!CQ30</f>
        <v>588</v>
      </c>
      <c r="I85" s="1548"/>
      <c r="K85" s="141"/>
      <c r="L85" t="s">
        <v>5992</v>
      </c>
      <c r="N85" s="1556">
        <v>40</v>
      </c>
      <c r="O85" s="1555">
        <f>IF($L85="","",IF(TRIM(INDEX('Part 4'!$E$2:$IV$2,1,ROW()-1))=TRIM($L85&amp;""),INDEX('Part 4'!$E$778:$IV$778,1,ROW()-1),"CHECK"))</f>
        <v>40</v>
      </c>
      <c r="P85" s="1837">
        <f>IFERROR(N85-O85,"")</f>
        <v>0</v>
      </c>
      <c r="Q85" s="1812">
        <f>'Part 4'!CJ20</f>
        <v>325</v>
      </c>
      <c r="R85" s="1548"/>
      <c r="S85" s="141"/>
      <c r="T85" t="s">
        <v>3969</v>
      </c>
      <c r="U85" t="s">
        <v>4123</v>
      </c>
      <c r="V85" s="1556">
        <v>0</v>
      </c>
      <c r="W85" s="1556">
        <f>IFERROR('Part 7'!HM690+0,0)</f>
        <v>0</v>
      </c>
      <c r="X85" s="1837">
        <f>IFERROR(V85-W85,"")</f>
        <v>0</v>
      </c>
      <c r="Y85" s="1556">
        <f>'Part 7'!HM18</f>
        <v>-67</v>
      </c>
      <c r="Z85" s="141"/>
      <c r="AA85" t="s">
        <v>4230</v>
      </c>
      <c r="AB85" t="s">
        <v>4399</v>
      </c>
      <c r="AC85" s="1554">
        <v>0</v>
      </c>
      <c r="AD85" s="1555">
        <f>IF($AB85="","",IF(TRIM(INDEX('Part 8'!$F$2:$IV$2,1,ROW()-1))=TRIM($AB85),INDEX('Part 8'!$F$244:$IV$244,1,ROW()-1),"CHECK"))</f>
        <v>0</v>
      </c>
      <c r="AE85" s="1812">
        <f>IFERROR(AC85-AD85,"")</f>
        <v>0</v>
      </c>
      <c r="AF85" s="1812">
        <f>'Part 8'!CK9</f>
        <v>0</v>
      </c>
    </row>
    <row r="86" spans="1:32">
      <c r="A86" s="141"/>
      <c r="B86" t="s">
        <v>5881</v>
      </c>
      <c r="C86" t="s">
        <v>5882</v>
      </c>
      <c r="D86" s="1554">
        <v>3</v>
      </c>
      <c r="E86" s="1555" cm="1">
        <f t="array" ref="E86">IF($B86="","",IF(TRIM(INDEX('Part 1'!$L$2:$IV$2,1,ROW()-1))=TRIM($B86),INDEX('Part 1'!$L$1250:$IV$1250,1,ROW()-1),"CHECK"))</f>
        <v>0</v>
      </c>
      <c r="F86" s="1837">
        <f>IFERROR(D86-E86,"")</f>
        <v>3</v>
      </c>
      <c r="G86" s="1812">
        <f>'Part 1'!CR30</f>
        <v>120</v>
      </c>
      <c r="I86" s="1548"/>
      <c r="K86" s="1552" t="s">
        <v>3530</v>
      </c>
      <c r="L86" t="s">
        <v>3575</v>
      </c>
      <c r="N86" s="1556">
        <v>0</v>
      </c>
      <c r="O86" s="1555">
        <f>IF($L86="","",IF(TRIM(INDEX('Part 4'!$E$2:$IV$2,1,ROW()-1))=TRIM($L86&amp;""),INDEX('Part 4'!$E$778:$IV$778,1,ROW()-1),"CHECK"))</f>
        <v>0</v>
      </c>
      <c r="P86" s="1837">
        <f>IFERROR(N86-O86,"")</f>
        <v>0</v>
      </c>
      <c r="Q86" s="1812">
        <f>'Part 4'!CK20</f>
        <v>1070</v>
      </c>
      <c r="R86" s="1548"/>
      <c r="S86" s="141"/>
      <c r="T86" t="s">
        <v>1082</v>
      </c>
      <c r="U86" t="s">
        <v>1081</v>
      </c>
      <c r="V86" s="1556">
        <v>0</v>
      </c>
      <c r="W86" s="1556">
        <f>IFERROR('Part 7'!HN690+0,0)</f>
        <v>0</v>
      </c>
      <c r="X86" s="1837">
        <f>IFERROR(V86-W86,"")</f>
        <v>0</v>
      </c>
      <c r="Y86" s="1556">
        <f>'Part 7'!HN18</f>
        <v>-5</v>
      </c>
      <c r="Z86" s="141"/>
      <c r="AA86" t="s">
        <v>4231</v>
      </c>
      <c r="AB86" t="s">
        <v>4400</v>
      </c>
      <c r="AC86" s="1554">
        <v>0</v>
      </c>
      <c r="AD86" s="1555">
        <f>IF($AB86="","",IF(TRIM(INDEX('Part 8'!$F$2:$IV$2,1,ROW()-1))=TRIM($AB86),INDEX('Part 8'!$F$244:$IV$244,1,ROW()-1),"CHECK"))</f>
        <v>0</v>
      </c>
      <c r="AE86" s="1812">
        <f>IFERROR(AC86-AD86,"")</f>
        <v>0</v>
      </c>
      <c r="AF86" s="1812">
        <f>'Part 8'!CL9</f>
        <v>0</v>
      </c>
    </row>
    <row r="87" spans="1:32">
      <c r="A87" s="141"/>
      <c r="B87" t="s">
        <v>1086</v>
      </c>
      <c r="C87" t="s">
        <v>3207</v>
      </c>
      <c r="D87" s="1554">
        <v>0</v>
      </c>
      <c r="E87" s="1555" cm="1">
        <f t="array" ref="E87">IF($B87="","",IF(TRIM(INDEX('Part 1'!$L$2:$IV$2,1,ROW()-1))=TRIM($B87),INDEX('Part 1'!$L$1250:$IV$1250,1,ROW()-1),"CHECK"))</f>
        <v>0</v>
      </c>
      <c r="F87" s="1837">
        <f>IFERROR(D87-E87,"")</f>
        <v>0</v>
      </c>
      <c r="G87" s="1812">
        <f>'Part 1'!CS30</f>
        <v>5</v>
      </c>
      <c r="I87" s="1548"/>
      <c r="K87" s="141"/>
      <c r="L87" t="s">
        <v>3576</v>
      </c>
      <c r="N87" s="1556">
        <v>0</v>
      </c>
      <c r="O87" s="1555">
        <f>IF($L87="","",IF(TRIM(INDEX('Part 4'!$E$2:$IV$2,1,ROW()-1))=TRIM($L87&amp;""),INDEX('Part 4'!$E$778:$IV$778,1,ROW()-1),"CHECK"))</f>
        <v>0</v>
      </c>
      <c r="P87" s="1837">
        <f>IFERROR(N87-O87,"")</f>
        <v>0</v>
      </c>
      <c r="Q87" s="1812">
        <f>'Part 4'!CL20</f>
        <v>185</v>
      </c>
      <c r="R87" s="1548"/>
      <c r="S87" s="141"/>
      <c r="T87" t="s">
        <v>1608</v>
      </c>
      <c r="U87" t="s">
        <v>1802</v>
      </c>
      <c r="V87" s="1556">
        <v>0</v>
      </c>
      <c r="W87" s="1556">
        <f>IFERROR('Part 7'!HO690+0,0)</f>
        <v>0</v>
      </c>
      <c r="X87" s="1837">
        <f>IFERROR(V87-W87,"")</f>
        <v>0</v>
      </c>
      <c r="Y87" s="1556">
        <f>'Part 7'!HO18</f>
        <v>58</v>
      </c>
      <c r="Z87" s="141"/>
      <c r="AA87" t="s">
        <v>4232</v>
      </c>
      <c r="AB87" t="s">
        <v>4401</v>
      </c>
      <c r="AC87" s="1554">
        <v>0</v>
      </c>
      <c r="AD87" s="1555">
        <f>IF($AB87="","",IF(TRIM(INDEX('Part 8'!$F$2:$IV$2,1,ROW()-1))=TRIM($AB87),INDEX('Part 8'!$F$244:$IV$244,1,ROW()-1),"CHECK"))</f>
        <v>0</v>
      </c>
      <c r="AE87" s="1812">
        <f>IFERROR(AC87-AD87,"")</f>
        <v>0</v>
      </c>
      <c r="AF87" s="1812">
        <f>'Part 8'!CM9</f>
        <v>0</v>
      </c>
    </row>
    <row r="88" spans="1:32">
      <c r="A88" s="141"/>
      <c r="B88" t="s">
        <v>5883</v>
      </c>
      <c r="C88" t="s">
        <v>6422</v>
      </c>
      <c r="D88" s="1554">
        <v>12</v>
      </c>
      <c r="E88" s="1555" cm="1">
        <f t="array" ref="E88">IF($B88="","",IF(TRIM(INDEX('Part 1'!$L$2:$IV$2,1,ROW()-1))=TRIM($B88),INDEX('Part 1'!$L$1250:$IV$1250,1,ROW()-1),"CHECK"))</f>
        <v>12</v>
      </c>
      <c r="F88" s="1837">
        <f>IFERROR(D88-E88,"")</f>
        <v>0</v>
      </c>
      <c r="G88" s="1812">
        <f>'Part 1'!CT30</f>
        <v>22</v>
      </c>
      <c r="I88" s="1548"/>
      <c r="K88" s="141"/>
      <c r="L88" t="s">
        <v>3577</v>
      </c>
      <c r="N88" s="1556">
        <v>0</v>
      </c>
      <c r="O88" s="1555">
        <f>IF($L88="","",IF(TRIM(INDEX('Part 4'!$E$2:$IV$2,1,ROW()-1))=TRIM($L88&amp;""),INDEX('Part 4'!$E$778:$IV$778,1,ROW()-1),"CHECK"))</f>
        <v>0</v>
      </c>
      <c r="P88" s="1837">
        <f>IFERROR(N88-O88,"")</f>
        <v>0</v>
      </c>
      <c r="Q88" s="1812">
        <f>'Part 4'!CM20</f>
        <v>360</v>
      </c>
      <c r="R88" s="1548"/>
      <c r="S88" s="141"/>
      <c r="T88" t="s">
        <v>6079</v>
      </c>
      <c r="U88" t="s">
        <v>631</v>
      </c>
      <c r="V88" s="1556">
        <v>0</v>
      </c>
      <c r="W88" s="1556">
        <f>IFERROR('Part 7'!HP690+0,0)</f>
        <v>0</v>
      </c>
      <c r="X88" s="1837">
        <f>IFERROR(V88-W88,"")</f>
        <v>0</v>
      </c>
      <c r="Y88" s="1556">
        <f>'Part 7'!HP18</f>
        <v>-7</v>
      </c>
      <c r="Z88" s="141"/>
      <c r="AA88" t="s">
        <v>4233</v>
      </c>
      <c r="AB88" t="s">
        <v>4402</v>
      </c>
      <c r="AC88" s="1554">
        <v>0</v>
      </c>
      <c r="AD88" s="1555">
        <f>IF($AB88="","",IF(TRIM(INDEX('Part 8'!$F$2:$IV$2,1,ROW()-1))=TRIM($AB88),INDEX('Part 8'!$F$244:$IV$244,1,ROW()-1),"CHECK"))</f>
        <v>3</v>
      </c>
      <c r="AE88" s="1812">
        <f>IFERROR(AC88-AD88,"")</f>
        <v>-3</v>
      </c>
      <c r="AF88" s="1812">
        <f>'Part 8'!CN9</f>
        <v>0</v>
      </c>
    </row>
    <row r="89" spans="1:32">
      <c r="A89" s="141"/>
      <c r="B89" t="s">
        <v>5885</v>
      </c>
      <c r="C89" t="s">
        <v>6423</v>
      </c>
      <c r="D89" s="1554">
        <v>12</v>
      </c>
      <c r="E89" s="1555" cm="1">
        <f t="array" ref="E89">IF($B89="","",IF(TRIM(INDEX('Part 1'!$L$2:$IV$2,1,ROW()-1))=TRIM($B89),INDEX('Part 1'!$L$1250:$IV$1250,1,ROW()-1),"CHECK"))</f>
        <v>11</v>
      </c>
      <c r="F89" s="1837">
        <f>IFERROR(D89-E89,"")</f>
        <v>1</v>
      </c>
      <c r="G89" s="1812">
        <f>'Part 1'!CU30</f>
        <v>27</v>
      </c>
      <c r="I89" s="1548"/>
      <c r="K89" s="141"/>
      <c r="L89" t="s">
        <v>3578</v>
      </c>
      <c r="N89" s="1556">
        <v>0</v>
      </c>
      <c r="O89" s="1555">
        <f>IF($L89="","",IF(TRIM(INDEX('Part 4'!$E$2:$IV$2,1,ROW()-1))=TRIM($L89&amp;""),INDEX('Part 4'!$E$778:$IV$778,1,ROW()-1),"CHECK"))</f>
        <v>0</v>
      </c>
      <c r="P89" s="1837">
        <f>IFERROR(N89-O89,"")</f>
        <v>0</v>
      </c>
      <c r="Q89" s="1812">
        <f>'Part 4'!CN20</f>
        <v>25</v>
      </c>
      <c r="R89" s="1548"/>
      <c r="S89" s="141"/>
      <c r="T89" t="s">
        <v>3971</v>
      </c>
      <c r="V89" s="1556">
        <v>0</v>
      </c>
      <c r="W89" s="1556">
        <f>IFERROR('Part 7'!HQ690+0,0)</f>
        <v>0</v>
      </c>
      <c r="X89" s="1837">
        <f>IFERROR(V89-W89,"")</f>
        <v>0</v>
      </c>
      <c r="Y89" s="1556">
        <f>'Part 7'!HQ18</f>
        <v>10</v>
      </c>
      <c r="Z89" s="141"/>
      <c r="AA89" t="s">
        <v>4234</v>
      </c>
      <c r="AB89" t="s">
        <v>4403</v>
      </c>
      <c r="AC89" s="1554">
        <v>0</v>
      </c>
      <c r="AD89" s="1555">
        <f>IF($AB89="","",IF(TRIM(INDEX('Part 8'!$F$2:$IV$2,1,ROW()-1))=TRIM($AB89),INDEX('Part 8'!$F$244:$IV$244,1,ROW()-1),"CHECK"))</f>
        <v>0</v>
      </c>
      <c r="AE89" s="1812">
        <f>IFERROR(AC89-AD89,"")</f>
        <v>0</v>
      </c>
      <c r="AF89" s="1812">
        <f>'Part 8'!CO9</f>
        <v>0</v>
      </c>
    </row>
    <row r="90" spans="1:32">
      <c r="A90" s="141"/>
      <c r="B90" t="s">
        <v>5887</v>
      </c>
      <c r="C90" t="s">
        <v>6231</v>
      </c>
      <c r="D90" s="1554">
        <v>75</v>
      </c>
      <c r="E90" s="1555" cm="1">
        <f t="array" ref="E90">IF($B90="","",IF(TRIM(INDEX('Part 1'!$L$2:$IV$2,1,ROW()-1))=TRIM($B90),INDEX('Part 1'!$L$1250:$IV$1250,1,ROW()-1),"CHECK"))</f>
        <v>68</v>
      </c>
      <c r="F90" s="1837">
        <f>IFERROR(D90-E90,"")</f>
        <v>7</v>
      </c>
      <c r="G90" s="1812">
        <f>'Part 1'!CV30</f>
        <v>311</v>
      </c>
      <c r="I90" s="1548"/>
      <c r="K90" s="141"/>
      <c r="L90" t="s">
        <v>768</v>
      </c>
      <c r="N90" s="1556">
        <v>18000</v>
      </c>
      <c r="O90" s="1555">
        <f>IF($L90="","",IF(TRIM(INDEX('Part 4'!$E$2:$IV$2,1,ROW()-1))=TRIM($L90&amp;""),INDEX('Part 4'!$E$778:$IV$778,1,ROW()-1),"CHECK"))</f>
        <v>14500</v>
      </c>
      <c r="P90" s="1837">
        <f>IFERROR(N90-O90,"")</f>
        <v>3500</v>
      </c>
      <c r="Q90" s="1812">
        <f>'Part 4'!CO20</f>
        <v>239200</v>
      </c>
      <c r="R90" s="1548"/>
      <c r="S90" s="141"/>
      <c r="T90" t="s">
        <v>3972</v>
      </c>
      <c r="V90" s="1556">
        <v>0</v>
      </c>
      <c r="W90" s="1556">
        <f>IFERROR('Part 7'!HR690+0,0)</f>
        <v>0</v>
      </c>
      <c r="X90" s="1837">
        <f>IFERROR(V90-W90,"")</f>
        <v>0</v>
      </c>
      <c r="Y90" s="1556">
        <f>'Part 7'!HR18</f>
        <v>10</v>
      </c>
      <c r="Z90" s="141"/>
      <c r="AA90" t="s">
        <v>4235</v>
      </c>
      <c r="AB90" t="s">
        <v>4404</v>
      </c>
      <c r="AC90" s="1554">
        <v>0</v>
      </c>
      <c r="AD90" s="1555">
        <f>IF($AB90="","",IF(TRIM(INDEX('Part 8'!$F$2:$IV$2,1,ROW()-1))=TRIM($AB90),INDEX('Part 8'!$F$244:$IV$244,1,ROW()-1),"CHECK"))</f>
        <v>0</v>
      </c>
      <c r="AE90" s="1812">
        <f>IFERROR(AC90-AD90,"")</f>
        <v>0</v>
      </c>
      <c r="AF90" s="1812">
        <f>'Part 8'!CP9</f>
        <v>0</v>
      </c>
    </row>
    <row r="91" spans="1:32">
      <c r="A91" s="141"/>
      <c r="B91" t="s">
        <v>5888</v>
      </c>
      <c r="C91" t="s">
        <v>853</v>
      </c>
      <c r="D91" s="1554">
        <v>46</v>
      </c>
      <c r="E91" s="1555" cm="1">
        <f t="array" ref="E91">IF($B91="","",IF(TRIM(INDEX('Part 1'!$L$2:$IV$2,1,ROW()-1))=TRIM($B91),INDEX('Part 1'!$L$1250:$IV$1250,1,ROW()-1),"CHECK"))</f>
        <v>36</v>
      </c>
      <c r="F91" s="1837">
        <f>IFERROR(D91-E91,"")</f>
        <v>10</v>
      </c>
      <c r="G91" s="1812">
        <f>'Part 1'!CW30</f>
        <v>76</v>
      </c>
      <c r="I91" s="1548"/>
      <c r="K91" s="141"/>
      <c r="L91" t="s">
        <v>770</v>
      </c>
      <c r="N91" s="1556">
        <v>18000</v>
      </c>
      <c r="O91" s="1555">
        <f>IF($L91="","",IF(TRIM(INDEX('Part 4'!$E$2:$IV$2,1,ROW()-1))=TRIM($L91&amp;""),INDEX('Part 4'!$E$778:$IV$778,1,ROW()-1),"CHECK"))</f>
        <v>13250</v>
      </c>
      <c r="P91" s="1837">
        <f>IFERROR(N91-O91,"")</f>
        <v>4750</v>
      </c>
      <c r="Q91" s="1812">
        <f>'Part 4'!CP20</f>
        <v>230240</v>
      </c>
      <c r="R91" s="1548"/>
      <c r="S91" s="141"/>
      <c r="T91" t="s">
        <v>3973</v>
      </c>
      <c r="U91" t="s">
        <v>4124</v>
      </c>
      <c r="V91" s="1556">
        <v>0</v>
      </c>
      <c r="W91" s="1556">
        <f>IFERROR('Part 7'!HS690+0,0)</f>
        <v>0</v>
      </c>
      <c r="X91" s="1837">
        <f>IFERROR(V91-W91,"")</f>
        <v>0</v>
      </c>
      <c r="Y91" s="1556">
        <f>'Part 7'!HS18</f>
        <v>100</v>
      </c>
      <c r="Z91" s="141"/>
      <c r="AA91" t="s">
        <v>4236</v>
      </c>
      <c r="AB91" t="s">
        <v>4405</v>
      </c>
      <c r="AC91" s="1554">
        <v>0</v>
      </c>
      <c r="AD91" s="1555">
        <f>IF($AB91="","",IF(TRIM(INDEX('Part 8'!$F$2:$IV$2,1,ROW()-1))=TRIM($AB91),INDEX('Part 8'!$F$244:$IV$244,1,ROW()-1),"CHECK"))</f>
        <v>0</v>
      </c>
      <c r="AE91" s="1812">
        <f>IFERROR(AC91-AD91,"")</f>
        <v>0</v>
      </c>
      <c r="AF91" s="1812">
        <f>'Part 8'!CQ9</f>
        <v>0</v>
      </c>
    </row>
    <row r="92" spans="1:32">
      <c r="A92" s="141"/>
      <c r="B92" t="s">
        <v>5889</v>
      </c>
      <c r="C92" t="s">
        <v>5890</v>
      </c>
      <c r="D92" s="1554">
        <v>13</v>
      </c>
      <c r="E92" s="1555" cm="1">
        <f t="array" ref="E92">IF($B92="","",IF(TRIM(INDEX('Part 1'!$L$2:$IV$2,1,ROW()-1))=TRIM($B92),INDEX('Part 1'!$L$1250:$IV$1250,1,ROW()-1),"CHECK"))</f>
        <v>13</v>
      </c>
      <c r="F92" s="1837">
        <f>IFERROR(D92-E92,"")</f>
        <v>0</v>
      </c>
      <c r="G92" s="1812">
        <f>'Part 1'!CX30</f>
        <v>230</v>
      </c>
      <c r="I92" s="1548"/>
      <c r="K92" s="141"/>
      <c r="N92" s="1554"/>
      <c r="O92" s="1555"/>
      <c r="P92" s="1837"/>
      <c r="Q92" s="1812"/>
      <c r="R92" s="1548"/>
      <c r="S92" s="141"/>
      <c r="T92" t="s">
        <v>3974</v>
      </c>
      <c r="U92" t="s">
        <v>4125</v>
      </c>
      <c r="V92" s="1556">
        <v>0</v>
      </c>
      <c r="W92" s="1556">
        <f>IFERROR('Part 7'!HT690+0,0)</f>
        <v>0</v>
      </c>
      <c r="X92" s="1837">
        <f>IFERROR(V92-W92,"")</f>
        <v>0</v>
      </c>
      <c r="Y92" s="1556">
        <f>'Part 7'!HT18</f>
        <v>100</v>
      </c>
      <c r="Z92" s="141"/>
      <c r="AA92" t="s">
        <v>4237</v>
      </c>
      <c r="AB92" t="s">
        <v>4406</v>
      </c>
      <c r="AC92" s="1554">
        <v>0</v>
      </c>
      <c r="AD92" s="1555">
        <f>IF($AB92="","",IF(TRIM(INDEX('Part 8'!$F$2:$IV$2,1,ROW()-1))=TRIM($AB92),INDEX('Part 8'!$F$244:$IV$244,1,ROW()-1),"CHECK"))</f>
        <v>0</v>
      </c>
      <c r="AE92" s="1812">
        <f>IFERROR(AC92-AD92,"")</f>
        <v>0</v>
      </c>
      <c r="AF92" s="1812">
        <f>'Part 8'!CR9</f>
        <v>0</v>
      </c>
    </row>
    <row r="93" spans="1:32">
      <c r="A93" s="141"/>
      <c r="B93" t="s">
        <v>968</v>
      </c>
      <c r="C93" t="s">
        <v>967</v>
      </c>
      <c r="D93" s="1554">
        <v>12</v>
      </c>
      <c r="E93" s="1555" cm="1">
        <f t="array" ref="E93">IF($B93="","",IF(TRIM(INDEX('Part 1'!$L$2:$IV$2,1,ROW()-1))=TRIM($B93),INDEX('Part 1'!$L$1250:$IV$1250,1,ROW()-1),"CHECK"))</f>
        <v>12</v>
      </c>
      <c r="F93" s="1837">
        <f>IFERROR(D93-E93,"")</f>
        <v>0</v>
      </c>
      <c r="G93" s="1812">
        <f>'Part 1'!CY30</f>
        <v>25</v>
      </c>
      <c r="I93" s="1548"/>
      <c r="K93" s="141"/>
      <c r="N93" s="1554"/>
      <c r="O93" s="1555"/>
      <c r="P93" s="1837"/>
      <c r="Q93" s="1812"/>
      <c r="R93" s="1548"/>
      <c r="S93" s="141"/>
      <c r="T93" t="s">
        <v>3975</v>
      </c>
      <c r="U93" t="s">
        <v>4126</v>
      </c>
      <c r="V93" s="1556">
        <v>0</v>
      </c>
      <c r="W93" s="1556">
        <f>IFERROR('Part 7'!HU690+0,0)</f>
        <v>0</v>
      </c>
      <c r="X93" s="1837">
        <f>IFERROR(V93-W93,"")</f>
        <v>0</v>
      </c>
      <c r="Y93" s="1556">
        <f>'Part 7'!HU18</f>
        <v>100</v>
      </c>
      <c r="Z93" s="141"/>
      <c r="AA93" t="s">
        <v>4238</v>
      </c>
      <c r="AB93" t="s">
        <v>4407</v>
      </c>
      <c r="AC93" s="1554">
        <v>0</v>
      </c>
      <c r="AD93" s="1555">
        <f>IF($AB93="","",IF(TRIM(INDEX('Part 8'!$F$2:$IV$2,1,ROW()-1))=TRIM($AB93),INDEX('Part 8'!$F$244:$IV$244,1,ROW()-1),"CHECK"))</f>
        <v>0</v>
      </c>
      <c r="AE93" s="1812">
        <f>IFERROR(AC93-AD93,"")</f>
        <v>0</v>
      </c>
      <c r="AF93" s="1812">
        <f>'Part 8'!CS9</f>
        <v>0</v>
      </c>
    </row>
    <row r="94" spans="1:32">
      <c r="A94" s="141"/>
      <c r="B94" t="s">
        <v>5891</v>
      </c>
      <c r="C94" t="s">
        <v>747</v>
      </c>
      <c r="D94" s="1554">
        <v>60</v>
      </c>
      <c r="E94" s="1555" cm="1">
        <f t="array" ref="E94">IF($B94="","",IF(TRIM(INDEX('Part 1'!$L$2:$IV$2,1,ROW()-1))=TRIM($B94),INDEX('Part 1'!$L$1250:$IV$1250,1,ROW()-1),"CHECK"))</f>
        <v>43</v>
      </c>
      <c r="F94" s="1837">
        <f>IFERROR(D94-E94,"")</f>
        <v>17</v>
      </c>
      <c r="G94" s="1812">
        <f>'Part 1'!CZ30</f>
        <v>90</v>
      </c>
      <c r="I94" s="1548"/>
      <c r="K94" s="1552" t="s">
        <v>3531</v>
      </c>
      <c r="L94" t="s">
        <v>3579</v>
      </c>
      <c r="M94" t="s">
        <v>538</v>
      </c>
      <c r="N94" s="1556">
        <v>100</v>
      </c>
      <c r="O94" s="1555">
        <f>IF($L94="","",IF(TRIM(INDEX('Part 4'!$E$2:$IV$2,1,ROW()-1))=TRIM($L94&amp;""),INDEX('Part 4'!$E$778:$IV$778,1,ROW()-1),"CHECK"))</f>
        <v>80</v>
      </c>
      <c r="P94" s="1837">
        <f>IFERROR(N94-O94,"")</f>
        <v>20</v>
      </c>
      <c r="Q94" s="1812">
        <f>'Part 4'!CS20</f>
        <v>935</v>
      </c>
      <c r="R94" s="1548"/>
      <c r="S94" s="141"/>
      <c r="T94" t="s">
        <v>3976</v>
      </c>
      <c r="U94" t="s">
        <v>4127</v>
      </c>
      <c r="V94" s="1556">
        <v>0</v>
      </c>
      <c r="W94" s="1556">
        <f>IFERROR('Part 7'!HV690+0,0)</f>
        <v>0</v>
      </c>
      <c r="X94" s="1837">
        <f>IFERROR(V94-W94,"")</f>
        <v>0</v>
      </c>
      <c r="Y94" s="1556">
        <f>'Part 7'!HV18</f>
        <v>100</v>
      </c>
      <c r="Z94" s="141"/>
      <c r="AA94" t="s">
        <v>4239</v>
      </c>
      <c r="AB94" t="s">
        <v>4408</v>
      </c>
      <c r="AC94" s="1554">
        <v>0</v>
      </c>
      <c r="AD94" s="1555">
        <f>IF($AB94="","",IF(TRIM(INDEX('Part 8'!$F$2:$IV$2,1,ROW()-1))=TRIM($AB94),INDEX('Part 8'!$F$244:$IV$244,1,ROW()-1),"CHECK"))</f>
        <v>0</v>
      </c>
      <c r="AE94" s="1812">
        <f>IFERROR(AC94-AD94,"")</f>
        <v>0</v>
      </c>
      <c r="AF94" s="1812">
        <f>'Part 8'!CT9</f>
        <v>0</v>
      </c>
    </row>
    <row r="95" spans="1:32">
      <c r="A95" s="141"/>
      <c r="B95" t="s">
        <v>5892</v>
      </c>
      <c r="C95" t="s">
        <v>5893</v>
      </c>
      <c r="D95" s="1554">
        <v>0</v>
      </c>
      <c r="E95" s="1555" cm="1">
        <f t="array" ref="E95">IF($B95="","",IF(TRIM(INDEX('Part 1'!$L$2:$IV$2,1,ROW()-1))=TRIM($B95),INDEX('Part 1'!$L$1250:$IV$1250,1,ROW()-1),"CHECK"))</f>
        <v>0</v>
      </c>
      <c r="F95" s="1837">
        <f>IFERROR(D95-E95,"")</f>
        <v>0</v>
      </c>
      <c r="G95" s="1812">
        <f>'Part 1'!DA30</f>
        <v>74</v>
      </c>
      <c r="I95" s="1548"/>
      <c r="K95" s="141"/>
      <c r="L95" t="s">
        <v>757</v>
      </c>
      <c r="M95" t="s">
        <v>2555</v>
      </c>
      <c r="N95" s="1556">
        <v>10</v>
      </c>
      <c r="O95" s="1555">
        <f>IF($L95="","",IF(TRIM(INDEX('Part 4'!$E$2:$IV$2,1,ROW()-1))=TRIM($L95&amp;""),INDEX('Part 4'!$E$778:$IV$778,1,ROW()-1),"CHECK"))</f>
        <v>0</v>
      </c>
      <c r="P95" s="1837">
        <f>IFERROR(N95-O95,"")</f>
        <v>10</v>
      </c>
      <c r="Q95" s="1812">
        <f>'Part 4'!CT20</f>
        <v>98</v>
      </c>
      <c r="R95" s="1548"/>
      <c r="S95" s="141"/>
      <c r="T95" t="s">
        <v>1753</v>
      </c>
      <c r="U95" t="s">
        <v>4128</v>
      </c>
      <c r="V95" s="1556">
        <v>0</v>
      </c>
      <c r="W95" s="1556">
        <f>IFERROR('Part 7'!HW690+0,0)</f>
        <v>0</v>
      </c>
      <c r="X95" s="1837">
        <f>IFERROR(V95-W95,"")</f>
        <v>0</v>
      </c>
      <c r="Y95" s="1556">
        <f>'Part 7'!HW18</f>
        <v>100</v>
      </c>
      <c r="Z95" s="141"/>
      <c r="AA95" t="s">
        <v>4240</v>
      </c>
      <c r="AB95" t="s">
        <v>4409</v>
      </c>
      <c r="AC95" s="1554">
        <v>0</v>
      </c>
      <c r="AD95" s="1555">
        <f>IF($AB95="","",IF(TRIM(INDEX('Part 8'!$F$2:$IV$2,1,ROW()-1))=TRIM($AB95),INDEX('Part 8'!$F$244:$IV$244,1,ROW()-1),"CHECK"))</f>
        <v>0</v>
      </c>
      <c r="AE95" s="1812">
        <f>IFERROR(AC95-AD95,"")</f>
        <v>0</v>
      </c>
      <c r="AF95" s="1812">
        <f>'Part 8'!CU9</f>
        <v>0</v>
      </c>
    </row>
    <row r="96" spans="1:32">
      <c r="A96" s="141"/>
      <c r="B96" t="s">
        <v>5894</v>
      </c>
      <c r="C96" t="s">
        <v>1832</v>
      </c>
      <c r="D96" s="1554">
        <v>17</v>
      </c>
      <c r="E96" s="1555" cm="1">
        <f t="array" ref="E96">IF($B96="","",IF(TRIM(INDEX('Part 1'!$L$2:$IV$2,1,ROW()-1))=TRIM($B96),INDEX('Part 1'!$L$1250:$IV$1250,1,ROW()-1),"CHECK"))</f>
        <v>15</v>
      </c>
      <c r="F96" s="1837">
        <f>IFERROR(D96-E96,"")</f>
        <v>2</v>
      </c>
      <c r="G96" s="1812">
        <f>'Part 1'!DB30</f>
        <v>128</v>
      </c>
      <c r="I96" s="1548"/>
      <c r="K96" s="141"/>
      <c r="L96" t="s">
        <v>1143</v>
      </c>
      <c r="M96" t="s">
        <v>723</v>
      </c>
      <c r="N96" s="1556">
        <v>22</v>
      </c>
      <c r="O96" s="1555">
        <f>IF($L96="","",IF(TRIM(INDEX('Part 4'!$E$2:$IV$2,1,ROW()-1))=TRIM($L96&amp;""),INDEX('Part 4'!$E$778:$IV$778,1,ROW()-1),"CHECK"))</f>
        <v>20</v>
      </c>
      <c r="P96" s="1837">
        <f>IFERROR(N96-O96,"")</f>
        <v>2</v>
      </c>
      <c r="Q96" s="1812">
        <f>'Part 4'!CU20</f>
        <v>405</v>
      </c>
      <c r="R96" s="1548"/>
      <c r="S96" s="141"/>
      <c r="T96" t="s">
        <v>3971</v>
      </c>
      <c r="V96" s="1556">
        <v>10</v>
      </c>
      <c r="W96" s="1556">
        <f>IFERROR('Part 7'!HX690+0,0)</f>
        <v>10</v>
      </c>
      <c r="X96" s="1837">
        <f>IFERROR(V96-W96,"")</f>
        <v>0</v>
      </c>
      <c r="Y96" s="1556">
        <f>'Part 7'!HX18</f>
        <v>60</v>
      </c>
      <c r="Z96" s="141"/>
      <c r="AA96" t="s">
        <v>4241</v>
      </c>
      <c r="AB96" t="s">
        <v>4410</v>
      </c>
      <c r="AC96" s="1554">
        <v>0</v>
      </c>
      <c r="AD96" s="1555">
        <f>IF($AB96="","",IF(TRIM(INDEX('Part 8'!$F$2:$IV$2,1,ROW()-1))=TRIM($AB96),INDEX('Part 8'!$F$244:$IV$244,1,ROW()-1),"CHECK"))</f>
        <v>0</v>
      </c>
      <c r="AE96" s="1812">
        <f>IFERROR(AC96-AD96,"")</f>
        <v>0</v>
      </c>
      <c r="AF96" s="1812">
        <f>'Part 8'!CV9</f>
        <v>0</v>
      </c>
    </row>
    <row r="97" spans="1:32">
      <c r="A97" s="141"/>
      <c r="B97" t="s">
        <v>5895</v>
      </c>
      <c r="C97" t="s">
        <v>5896</v>
      </c>
      <c r="D97" s="1554">
        <v>0</v>
      </c>
      <c r="E97" s="1555" cm="1">
        <f t="array" ref="E97">IF($B97="","",IF(TRIM(INDEX('Part 1'!$L$2:$IV$2,1,ROW()-1))=TRIM($B97),INDEX('Part 1'!$L$1250:$IV$1250,1,ROW()-1),"CHECK"))</f>
        <v>0</v>
      </c>
      <c r="F97" s="1837">
        <f>IFERROR(D97-E97,"")</f>
        <v>0</v>
      </c>
      <c r="G97" s="1812">
        <f>'Part 1'!DC30</f>
        <v>185</v>
      </c>
      <c r="I97" s="1548"/>
      <c r="K97" s="141"/>
      <c r="L97" t="s">
        <v>395</v>
      </c>
      <c r="M97" t="s">
        <v>532</v>
      </c>
      <c r="N97" s="1556">
        <v>354</v>
      </c>
      <c r="O97" s="1555">
        <f>IF($L97="","",IF(TRIM(INDEX('Part 4'!$E$2:$IV$2,1,ROW()-1))=TRIM($L97&amp;""),INDEX('Part 4'!$E$778:$IV$778,1,ROW()-1),"CHECK"))</f>
        <v>311</v>
      </c>
      <c r="P97" s="1837">
        <f>IFERROR(N97-O97,"")</f>
        <v>43</v>
      </c>
      <c r="Q97" s="1812">
        <f>'Part 4'!CV20</f>
        <v>906</v>
      </c>
      <c r="R97" s="1548"/>
      <c r="S97" s="141"/>
      <c r="T97" t="s">
        <v>3972</v>
      </c>
      <c r="V97" s="1556">
        <v>10</v>
      </c>
      <c r="W97" s="1556">
        <f>IFERROR('Part 7'!HY690+0,0)</f>
        <v>10</v>
      </c>
      <c r="X97" s="1837">
        <f>IFERROR(V97-W97,"")</f>
        <v>0</v>
      </c>
      <c r="Y97" s="1556">
        <f>'Part 7'!HY18</f>
        <v>60</v>
      </c>
      <c r="Z97" s="141"/>
      <c r="AA97" t="s">
        <v>4242</v>
      </c>
      <c r="AB97" t="s">
        <v>4411</v>
      </c>
      <c r="AC97" s="1554">
        <v>0</v>
      </c>
      <c r="AD97" s="1555">
        <f>IF($AB97="","",IF(TRIM(INDEX('Part 8'!$F$2:$IV$2,1,ROW()-1))=TRIM($AB97),INDEX('Part 8'!$F$244:$IV$244,1,ROW()-1),"CHECK"))</f>
        <v>0</v>
      </c>
      <c r="AE97" s="1812">
        <f>IFERROR(AC97-AD97,"")</f>
        <v>0</v>
      </c>
      <c r="AF97" s="1812">
        <f>'Part 8'!CW9</f>
        <v>0</v>
      </c>
    </row>
    <row r="98" spans="1:32">
      <c r="A98" s="141"/>
      <c r="B98" t="s">
        <v>753</v>
      </c>
      <c r="C98" t="s">
        <v>754</v>
      </c>
      <c r="D98" s="1554">
        <v>63</v>
      </c>
      <c r="E98" s="1555" cm="1">
        <f t="array" ref="E98">IF($B98="","",IF(TRIM(INDEX('Part 1'!$L$2:$IV$2,1,ROW()-1))=TRIM($B98),INDEX('Part 1'!$L$1250:$IV$1250,1,ROW()-1),"CHECK"))</f>
        <v>52</v>
      </c>
      <c r="F98" s="1837">
        <f>IFERROR(D98-E98,"")</f>
        <v>11</v>
      </c>
      <c r="G98" s="1812">
        <f>'Part 1'!DD30</f>
        <v>316</v>
      </c>
      <c r="I98" s="1548"/>
      <c r="K98" s="141"/>
      <c r="L98" t="s">
        <v>3580</v>
      </c>
      <c r="M98" t="s">
        <v>534</v>
      </c>
      <c r="N98" s="1556">
        <v>52</v>
      </c>
      <c r="O98" s="1555">
        <f>IF($L98="","",IF(TRIM(INDEX('Part 4'!$E$2:$IV$2,1,ROW()-1))=TRIM($L98&amp;""),INDEX('Part 4'!$E$778:$IV$778,1,ROW()-1),"CHECK"))</f>
        <v>50</v>
      </c>
      <c r="P98" s="1837">
        <f>IFERROR(N98-O98,"")</f>
        <v>2</v>
      </c>
      <c r="Q98" s="1812">
        <f>'Part 4'!CW20</f>
        <v>787</v>
      </c>
      <c r="R98" s="1548"/>
      <c r="S98" s="1552" t="s">
        <v>2496</v>
      </c>
      <c r="T98" t="s">
        <v>540</v>
      </c>
      <c r="U98" t="s">
        <v>4129</v>
      </c>
      <c r="V98" s="1556">
        <v>780</v>
      </c>
      <c r="W98" s="1556">
        <f>IFERROR('Part 7'!HZ690+0,0)</f>
        <v>780</v>
      </c>
      <c r="X98" s="1837">
        <f>IFERROR(V98-W98,"")</f>
        <v>0</v>
      </c>
      <c r="Y98" s="1556">
        <f>'Part 7'!HZ18</f>
        <v>13390</v>
      </c>
      <c r="Z98" s="141"/>
      <c r="AA98" t="s">
        <v>4243</v>
      </c>
      <c r="AB98" t="s">
        <v>4412</v>
      </c>
      <c r="AC98" s="1554">
        <v>0</v>
      </c>
      <c r="AD98" s="1555">
        <f>IF($AB98="","",IF(TRIM(INDEX('Part 8'!$F$2:$IV$2,1,ROW()-1))=TRIM($AB98),INDEX('Part 8'!$F$244:$IV$244,1,ROW()-1),"CHECK"))</f>
        <v>0</v>
      </c>
      <c r="AE98" s="1812">
        <f>IFERROR(AC98-AD98,"")</f>
        <v>0</v>
      </c>
      <c r="AF98" s="1812">
        <f>'Part 8'!CX9</f>
        <v>0</v>
      </c>
    </row>
    <row r="99" spans="1:32">
      <c r="A99" s="141"/>
      <c r="B99" t="s">
        <v>5897</v>
      </c>
      <c r="C99" t="s">
        <v>5898</v>
      </c>
      <c r="D99" s="1554">
        <v>0</v>
      </c>
      <c r="E99" s="1555" cm="1">
        <f t="array" ref="E99">IF($B99="","",IF(TRIM(INDEX('Part 1'!$L$2:$IV$2,1,ROW()-1))=TRIM($B99),INDEX('Part 1'!$L$1250:$IV$1250,1,ROW()-1),"CHECK"))</f>
        <v>0</v>
      </c>
      <c r="F99" s="1837">
        <f>IFERROR(D99-E99,"")</f>
        <v>0</v>
      </c>
      <c r="G99" s="1812">
        <f>'Part 1'!DE30</f>
        <v>25</v>
      </c>
      <c r="I99" s="1548"/>
      <c r="K99" s="141"/>
      <c r="L99" t="s">
        <v>3581</v>
      </c>
      <c r="M99" t="s">
        <v>2660</v>
      </c>
      <c r="N99" s="1556">
        <v>5</v>
      </c>
      <c r="O99" s="1555">
        <f>IF($L99="","",IF(TRIM(INDEX('Part 4'!$E$2:$IV$2,1,ROW()-1))=TRIM($L99&amp;""),INDEX('Part 4'!$E$778:$IV$778,1,ROW()-1),"CHECK"))</f>
        <v>0</v>
      </c>
      <c r="P99" s="1837">
        <f>IFERROR(N99-O99,"")</f>
        <v>5</v>
      </c>
      <c r="Q99" s="1812">
        <f>'Part 4'!CX20</f>
        <v>334</v>
      </c>
      <c r="R99" s="1548"/>
      <c r="S99" s="141"/>
      <c r="V99" s="1554"/>
      <c r="W99" s="1554"/>
      <c r="X99" s="1837"/>
      <c r="Y99" s="1554"/>
      <c r="Z99" s="141"/>
      <c r="AA99" t="s">
        <v>4244</v>
      </c>
      <c r="AB99" t="s">
        <v>4413</v>
      </c>
      <c r="AC99" s="1554">
        <v>0</v>
      </c>
      <c r="AD99" s="1555">
        <f>IF($AB99="","",IF(TRIM(INDEX('Part 8'!$F$2:$IV$2,1,ROW()-1))=TRIM($AB99),INDEX('Part 8'!$F$244:$IV$244,1,ROW()-1),"CHECK"))</f>
        <v>0</v>
      </c>
      <c r="AE99" s="1812">
        <f>IFERROR(AC99-AD99,"")</f>
        <v>0</v>
      </c>
      <c r="AF99" s="1812">
        <f>'Part 8'!CY9</f>
        <v>0</v>
      </c>
    </row>
    <row r="100" spans="1:32">
      <c r="A100" s="141"/>
      <c r="B100" t="s">
        <v>488</v>
      </c>
      <c r="C100" t="s">
        <v>506</v>
      </c>
      <c r="D100" s="1554">
        <v>231</v>
      </c>
      <c r="E100" s="1555" cm="1">
        <f t="array" ref="E100">IF($B100="","",IF(TRIM(INDEX('Part 1'!$L$2:$IV$2,1,ROW()-1))=TRIM($B100),INDEX('Part 1'!$L$1250:$IV$1250,1,ROW()-1),"CHECK"))</f>
        <v>230</v>
      </c>
      <c r="F100" s="1837">
        <f>IFERROR(D100-E100,"")</f>
        <v>1</v>
      </c>
      <c r="G100" s="1812">
        <f>'Part 1'!DF30</f>
        <v>447</v>
      </c>
      <c r="I100" s="1548"/>
      <c r="K100" s="141"/>
      <c r="L100" t="s">
        <v>626</v>
      </c>
      <c r="M100" t="s">
        <v>725</v>
      </c>
      <c r="N100" s="1556">
        <v>6</v>
      </c>
      <c r="O100" s="1555">
        <f>IF($L100="","",IF(TRIM(INDEX('Part 4'!$E$2:$IV$2,1,ROW()-1))=TRIM($L100&amp;""),INDEX('Part 4'!$E$778:$IV$778,1,ROW()-1),"CHECK"))</f>
        <v>6</v>
      </c>
      <c r="P100" s="1837">
        <f>IFERROR(N100-O100,"")</f>
        <v>0</v>
      </c>
      <c r="Q100" s="1812">
        <f>'Part 4'!CY20</f>
        <v>256</v>
      </c>
      <c r="R100" s="1548"/>
      <c r="S100" s="141"/>
      <c r="U100" t="s">
        <v>2071</v>
      </c>
      <c r="V100" s="1554"/>
      <c r="W100" s="1554"/>
      <c r="X100" s="1837">
        <f>IFERROR(V100-W100,"")</f>
        <v>0</v>
      </c>
      <c r="Y100" s="1554"/>
      <c r="Z100" s="141"/>
      <c r="AA100" t="s">
        <v>4245</v>
      </c>
      <c r="AB100" t="s">
        <v>4414</v>
      </c>
      <c r="AC100" s="1554">
        <v>0</v>
      </c>
      <c r="AD100" s="1555">
        <f>IF($AB100="","",IF(TRIM(INDEX('Part 8'!$F$2:$IV$2,1,ROW()-1))=TRIM($AB100),INDEX('Part 8'!$F$244:$IV$244,1,ROW()-1),"CHECK"))</f>
        <v>0</v>
      </c>
      <c r="AE100" s="1812">
        <f>IFERROR(AC100-AD100,"")</f>
        <v>0</v>
      </c>
      <c r="AF100" s="1812">
        <f>'Part 8'!CZ9</f>
        <v>0</v>
      </c>
    </row>
    <row r="101" spans="1:32">
      <c r="A101" s="141"/>
      <c r="B101" t="s">
        <v>5899</v>
      </c>
      <c r="C101" t="s">
        <v>5900</v>
      </c>
      <c r="D101" s="1554">
        <v>44</v>
      </c>
      <c r="E101" s="1555" cm="1">
        <f t="array" ref="E101">IF($B101="","",IF(TRIM(INDEX('Part 1'!$L$2:$IV$2,1,ROW()-1))=TRIM($B101),INDEX('Part 1'!$L$1250:$IV$1250,1,ROW()-1),"CHECK"))</f>
        <v>22</v>
      </c>
      <c r="F101" s="1837">
        <f>IFERROR(D101-E101,"")</f>
        <v>22</v>
      </c>
      <c r="G101" s="1812">
        <f>'Part 1'!DG30</f>
        <v>45</v>
      </c>
      <c r="I101" s="1548"/>
      <c r="K101" s="141"/>
      <c r="L101" t="s">
        <v>1064</v>
      </c>
      <c r="M101" t="s">
        <v>2510</v>
      </c>
      <c r="N101" s="1556">
        <v>15</v>
      </c>
      <c r="O101" s="1555">
        <f>IF($L101="","",IF(TRIM(INDEX('Part 4'!$E$2:$IV$2,1,ROW()-1))=TRIM($L101&amp;""),INDEX('Part 4'!$E$778:$IV$778,1,ROW()-1),"CHECK"))</f>
        <v>5</v>
      </c>
      <c r="P101" s="1837">
        <f>IFERROR(N101-O101,"")</f>
        <v>10</v>
      </c>
      <c r="Q101" s="1812">
        <f>'Part 4'!CZ20</f>
        <v>-421</v>
      </c>
      <c r="R101" s="1548"/>
      <c r="S101" s="1550" t="s">
        <v>6509</v>
      </c>
      <c r="T101" t="s">
        <v>3893</v>
      </c>
      <c r="U101" t="s">
        <v>3991</v>
      </c>
      <c r="V101" s="1556">
        <v>0</v>
      </c>
      <c r="W101" s="1556">
        <f>IFERROR('Part 7'!G690+0,0)</f>
        <v>0</v>
      </c>
      <c r="X101" s="1837">
        <f>IFERROR(V101-W101,"")</f>
        <v>0</v>
      </c>
      <c r="Y101" s="1556">
        <f>'Part 7'!G18</f>
        <v>2</v>
      </c>
      <c r="Z101" s="141"/>
      <c r="AA101" t="s">
        <v>4246</v>
      </c>
      <c r="AB101" t="s">
        <v>4415</v>
      </c>
      <c r="AC101" s="1554">
        <v>0</v>
      </c>
      <c r="AD101" s="1555">
        <f>IF($AB101="","",IF(TRIM(INDEX('Part 8'!$F$2:$IV$2,1,ROW()-1))=TRIM($AB101),INDEX('Part 8'!$F$244:$IV$244,1,ROW()-1),"CHECK"))</f>
        <v>0</v>
      </c>
      <c r="AE101" s="1812">
        <f>IFERROR(AC101-AD101,"")</f>
        <v>0</v>
      </c>
      <c r="AF101" s="1812">
        <f>'Part 8'!DA9</f>
        <v>0</v>
      </c>
    </row>
    <row r="102" spans="1:32">
      <c r="A102" s="141"/>
      <c r="B102" t="s">
        <v>5901</v>
      </c>
      <c r="C102" t="s">
        <v>585</v>
      </c>
      <c r="D102" s="1554">
        <v>107</v>
      </c>
      <c r="E102" s="1555" cm="1">
        <f t="array" ref="E102">IF($B102="","",IF(TRIM(INDEX('Part 1'!$L$2:$IV$2,1,ROW()-1))=TRIM($B102),INDEX('Part 1'!$L$1250:$IV$1250,1,ROW()-1),"CHECK"))</f>
        <v>102</v>
      </c>
      <c r="F102" s="1837">
        <f>IFERROR(D102-E102,"")</f>
        <v>5</v>
      </c>
      <c r="G102" s="1812">
        <f>'Part 1'!DH30</f>
        <v>297</v>
      </c>
      <c r="I102" s="1548"/>
      <c r="K102" s="141"/>
      <c r="L102" t="s">
        <v>2527</v>
      </c>
      <c r="M102" t="s">
        <v>2482</v>
      </c>
      <c r="N102" s="1556">
        <v>10</v>
      </c>
      <c r="O102" s="1555">
        <f>IF($L102="","",IF(TRIM(INDEX('Part 4'!$E$2:$IV$2,1,ROW()-1))=TRIM($L102&amp;""),INDEX('Part 4'!$E$778:$IV$778,1,ROW()-1),"CHECK"))</f>
        <v>0</v>
      </c>
      <c r="P102" s="1837">
        <f>IFERROR(N102-O102,"")</f>
        <v>10</v>
      </c>
      <c r="Q102" s="1812">
        <f>'Part 4'!DA20</f>
        <v>182</v>
      </c>
      <c r="R102" s="1548"/>
      <c r="S102" s="141"/>
      <c r="T102" t="s">
        <v>3894</v>
      </c>
      <c r="U102" t="s">
        <v>3992</v>
      </c>
      <c r="V102" s="1556">
        <v>0</v>
      </c>
      <c r="W102" s="1556">
        <f>IFERROR('Part 7'!H690+0,0)</f>
        <v>0</v>
      </c>
      <c r="X102" s="1837">
        <f>IFERROR(V102-W102,"")</f>
        <v>0</v>
      </c>
      <c r="Y102" s="1556">
        <f>'Part 7'!H18</f>
        <v>-39</v>
      </c>
      <c r="Z102" s="141"/>
      <c r="AA102" t="s">
        <v>4247</v>
      </c>
      <c r="AB102" t="s">
        <v>4416</v>
      </c>
      <c r="AC102" s="1554">
        <v>0</v>
      </c>
      <c r="AD102" s="1555">
        <f>IF($AB102="","",IF(TRIM(INDEX('Part 8'!$F$2:$IV$2,1,ROW()-1))=TRIM($AB102),INDEX('Part 8'!$F$244:$IV$244,1,ROW()-1),"CHECK"))</f>
        <v>0</v>
      </c>
      <c r="AE102" s="1812">
        <f>IFERROR(AC102-AD102,"")</f>
        <v>0</v>
      </c>
      <c r="AF102" s="1812">
        <f>'Part 8'!DB9</f>
        <v>0</v>
      </c>
    </row>
    <row r="103" spans="1:32">
      <c r="A103" s="141"/>
      <c r="B103" t="s">
        <v>5902</v>
      </c>
      <c r="C103" t="s">
        <v>5903</v>
      </c>
      <c r="D103" s="1554">
        <v>10</v>
      </c>
      <c r="E103" s="1555" cm="1">
        <f t="array" ref="E103">IF($B103="","",IF(TRIM(INDEX('Part 1'!$L$2:$IV$2,1,ROW()-1))=TRIM($B103),INDEX('Part 1'!$L$1250:$IV$1250,1,ROW()-1),"CHECK"))</f>
        <v>10</v>
      </c>
      <c r="F103" s="1837">
        <f>IFERROR(D103-E103,"")</f>
        <v>0</v>
      </c>
      <c r="G103" s="1812">
        <f>'Part 1'!DI30</f>
        <v>125</v>
      </c>
      <c r="I103" s="1548"/>
      <c r="K103" s="141"/>
      <c r="L103" t="s">
        <v>3582</v>
      </c>
      <c r="M103" t="s">
        <v>2484</v>
      </c>
      <c r="N103" s="1556">
        <v>0</v>
      </c>
      <c r="O103" s="1555">
        <f>IF($L103="","",IF(TRIM(INDEX('Part 4'!$E$2:$IV$2,1,ROW()-1))=TRIM($L103&amp;""),INDEX('Part 4'!$E$778:$IV$778,1,ROW()-1),"CHECK"))</f>
        <v>0</v>
      </c>
      <c r="P103" s="1837">
        <f>IFERROR(N103-O103,"")</f>
        <v>0</v>
      </c>
      <c r="Q103" s="1812">
        <f>'Part 4'!DB20</f>
        <v>342</v>
      </c>
      <c r="R103" s="1548"/>
      <c r="S103" s="141"/>
      <c r="T103" t="s">
        <v>6476</v>
      </c>
      <c r="U103" t="s">
        <v>3993</v>
      </c>
      <c r="V103" s="1556">
        <v>78</v>
      </c>
      <c r="W103" s="1556">
        <f>IFERROR('Part 7'!I690+0,0)</f>
        <v>78</v>
      </c>
      <c r="X103" s="1837">
        <f>IFERROR(V103-W103,"")</f>
        <v>0</v>
      </c>
      <c r="Y103" s="1556">
        <f>'Part 7'!I18</f>
        <v>210</v>
      </c>
      <c r="Z103" s="141"/>
      <c r="AA103" t="s">
        <v>4248</v>
      </c>
      <c r="AB103" t="s">
        <v>4417</v>
      </c>
      <c r="AC103" s="1554">
        <v>0</v>
      </c>
      <c r="AD103" s="1555">
        <f>IF($AB103="","",IF(TRIM(INDEX('Part 8'!$F$2:$IV$2,1,ROW()-1))=TRIM($AB103),INDEX('Part 8'!$F$244:$IV$244,1,ROW()-1),"CHECK"))</f>
        <v>0</v>
      </c>
      <c r="AE103" s="1812">
        <f>IFERROR(AC103-AD103,"")</f>
        <v>0</v>
      </c>
      <c r="AF103" s="1812">
        <f>'Part 8'!DC9</f>
        <v>0</v>
      </c>
    </row>
    <row r="104" spans="1:32">
      <c r="A104" s="141"/>
      <c r="B104" t="s">
        <v>1662</v>
      </c>
      <c r="C104" t="s">
        <v>5904</v>
      </c>
      <c r="D104" s="1554">
        <v>150</v>
      </c>
      <c r="E104" s="1555" cm="1">
        <f t="array" ref="E104">IF($B104="","",IF(TRIM(INDEX('Part 1'!$L$2:$IV$2,1,ROW()-1))=TRIM($B104),INDEX('Part 1'!$L$1250:$IV$1250,1,ROW()-1),"CHECK"))</f>
        <v>197</v>
      </c>
      <c r="F104" s="1837">
        <f>IFERROR(D104-E104,"")</f>
        <v>-47</v>
      </c>
      <c r="G104" s="1812">
        <f>'Part 1'!DJ30</f>
        <v>817</v>
      </c>
      <c r="I104" s="1548"/>
      <c r="K104" s="141"/>
      <c r="L104" t="s">
        <v>1354</v>
      </c>
      <c r="M104" t="s">
        <v>536</v>
      </c>
      <c r="N104" s="1556">
        <v>260</v>
      </c>
      <c r="O104" s="1555">
        <f>IF($L104="","",IF(TRIM(INDEX('Part 4'!$E$2:$IV$2,1,ROW()-1))=TRIM($L104&amp;""),INDEX('Part 4'!$E$778:$IV$778,1,ROW()-1),"CHECK"))</f>
        <v>210</v>
      </c>
      <c r="P104" s="1837">
        <f>IFERROR(N104-O104,"")</f>
        <v>50</v>
      </c>
      <c r="Q104" s="1812">
        <f>'Part 4'!DC20</f>
        <v>466</v>
      </c>
      <c r="R104" s="1548"/>
      <c r="S104" s="141"/>
      <c r="T104" t="s">
        <v>6477</v>
      </c>
      <c r="U104" t="s">
        <v>6046</v>
      </c>
      <c r="V104" s="1556">
        <v>70</v>
      </c>
      <c r="W104" s="1556">
        <f>IFERROR('Part 7'!J690+0,0)</f>
        <v>70</v>
      </c>
      <c r="X104" s="1837">
        <f>IFERROR(V104-W104,"")</f>
        <v>0</v>
      </c>
      <c r="Y104" s="1556">
        <f>'Part 7'!J18</f>
        <v>539</v>
      </c>
      <c r="Z104" s="141"/>
      <c r="AA104" t="s">
        <v>4249</v>
      </c>
      <c r="AB104" t="s">
        <v>4418</v>
      </c>
      <c r="AC104" s="1554">
        <v>0</v>
      </c>
      <c r="AD104" s="1555">
        <f>IF($AB104="","",IF(TRIM(INDEX('Part 8'!$F$2:$IV$2,1,ROW()-1))=TRIM($AB104),INDEX('Part 8'!$F$244:$IV$244,1,ROW()-1),"CHECK"))</f>
        <v>0</v>
      </c>
      <c r="AE104" s="1812">
        <f>IFERROR(AC104-AD104,"")</f>
        <v>0</v>
      </c>
      <c r="AF104" s="1812">
        <f>'Part 8'!DD9</f>
        <v>0</v>
      </c>
    </row>
    <row r="105" spans="1:32">
      <c r="A105" s="141"/>
      <c r="B105" t="s">
        <v>5905</v>
      </c>
      <c r="C105" t="s">
        <v>5906</v>
      </c>
      <c r="D105" s="1554">
        <v>85</v>
      </c>
      <c r="E105" s="1555" cm="1">
        <f t="array" ref="E105">IF($B105="","",IF(TRIM(INDEX('Part 1'!$L$2:$IV$2,1,ROW()-1))=TRIM($B105),INDEX('Part 1'!$L$1250:$IV$1250,1,ROW()-1),"CHECK"))</f>
        <v>72</v>
      </c>
      <c r="F105" s="1837">
        <f>IFERROR(D105-E105,"")</f>
        <v>13</v>
      </c>
      <c r="G105" s="1812">
        <f>'Part 1'!DK30</f>
        <v>193</v>
      </c>
      <c r="I105" s="1548"/>
      <c r="K105" s="141"/>
      <c r="L105" t="s">
        <v>3583</v>
      </c>
      <c r="M105" t="s">
        <v>2507</v>
      </c>
      <c r="N105" s="1556">
        <v>15</v>
      </c>
      <c r="O105" s="1555">
        <f>IF($L105="","",IF(TRIM(INDEX('Part 4'!$E$2:$IV$2,1,ROW()-1))=TRIM($L105&amp;""),INDEX('Part 4'!$E$778:$IV$778,1,ROW()-1),"CHECK"))</f>
        <v>5</v>
      </c>
      <c r="P105" s="1837">
        <f>IFERROR(N105-O105,"")</f>
        <v>10</v>
      </c>
      <c r="Q105" s="1812">
        <f>'Part 4'!DD20</f>
        <v>532</v>
      </c>
      <c r="R105" s="1548"/>
      <c r="S105" s="141"/>
      <c r="T105" t="s">
        <v>3897</v>
      </c>
      <c r="U105" t="s">
        <v>6478</v>
      </c>
      <c r="V105" s="1556">
        <v>0</v>
      </c>
      <c r="W105" s="1556">
        <f>IFERROR('Part 7'!K690+0,0)</f>
        <v>0</v>
      </c>
      <c r="X105" s="1837">
        <f>IFERROR(V105-W105,"")</f>
        <v>0</v>
      </c>
      <c r="Y105" s="1556">
        <f>'Part 7'!K18</f>
        <v>-114</v>
      </c>
      <c r="Z105" s="141"/>
      <c r="AA105" t="s">
        <v>4250</v>
      </c>
      <c r="AB105" t="s">
        <v>4419</v>
      </c>
      <c r="AC105" s="1554">
        <v>0</v>
      </c>
      <c r="AD105" s="1555">
        <f>IF($AB105="","",IF(TRIM(INDEX('Part 8'!$F$2:$IV$2,1,ROW()-1))=TRIM($AB105),INDEX('Part 8'!$F$244:$IV$244,1,ROW()-1),"CHECK"))</f>
        <v>0</v>
      </c>
      <c r="AE105" s="1812">
        <f>IFERROR(AC105-AD105,"")</f>
        <v>0</v>
      </c>
      <c r="AF105" s="1812">
        <f>'Part 8'!DE9</f>
        <v>0</v>
      </c>
    </row>
    <row r="106" spans="1:32">
      <c r="A106" s="141"/>
      <c r="B106" t="s">
        <v>400</v>
      </c>
      <c r="C106" t="s">
        <v>313</v>
      </c>
      <c r="D106" s="1554">
        <v>154</v>
      </c>
      <c r="E106" s="1555" cm="1">
        <f t="array" ref="E106">IF($B106="","",IF(TRIM(INDEX('Part 1'!$L$2:$IV$2,1,ROW()-1))=TRIM($B106),INDEX('Part 1'!$L$1250:$IV$1250,1,ROW()-1),"CHECK"))</f>
        <v>142</v>
      </c>
      <c r="F106" s="1837">
        <f>IFERROR(D106-E106,"")</f>
        <v>12</v>
      </c>
      <c r="G106" s="1812">
        <f>'Part 1'!DL30</f>
        <v>554</v>
      </c>
      <c r="I106" s="1548"/>
      <c r="K106" s="141"/>
      <c r="L106" t="s">
        <v>3584</v>
      </c>
      <c r="M106" t="s">
        <v>3639</v>
      </c>
      <c r="N106" s="1556">
        <v>0</v>
      </c>
      <c r="O106" s="1555">
        <f>IF($L106="","",IF(TRIM(INDEX('Part 4'!$E$2:$IV$2,1,ROW()-1))=TRIM($L106&amp;""),INDEX('Part 4'!$E$778:$IV$778,1,ROW()-1),"CHECK"))</f>
        <v>0</v>
      </c>
      <c r="P106" s="1837">
        <f>IFERROR(N106-O106,"")</f>
        <v>0</v>
      </c>
      <c r="Q106" s="1812">
        <f>'Part 4'!DE20</f>
        <v>90</v>
      </c>
      <c r="R106" s="1548"/>
      <c r="S106" s="141"/>
      <c r="T106" t="s">
        <v>3898</v>
      </c>
      <c r="U106" t="s">
        <v>6479</v>
      </c>
      <c r="V106" s="1556">
        <v>0</v>
      </c>
      <c r="W106" s="1556">
        <f>IFERROR('Part 7'!L690+0,0)</f>
        <v>0</v>
      </c>
      <c r="X106" s="1837">
        <f>IFERROR(V106-W106,"")</f>
        <v>0</v>
      </c>
      <c r="Y106" s="1556">
        <f>'Part 7'!L18</f>
        <v>104</v>
      </c>
      <c r="Z106" s="141"/>
      <c r="AA106" t="s">
        <v>4251</v>
      </c>
      <c r="AB106" t="s">
        <v>4420</v>
      </c>
      <c r="AC106" s="1554">
        <v>0</v>
      </c>
      <c r="AD106" s="1555">
        <f>IF($AB106="","",IF(TRIM(INDEX('Part 8'!$F$2:$IV$2,1,ROW()-1))=TRIM($AB106),INDEX('Part 8'!$F$244:$IV$244,1,ROW()-1),"CHECK"))</f>
        <v>0</v>
      </c>
      <c r="AE106" s="1812">
        <f>IFERROR(AC106-AD106,"")</f>
        <v>0</v>
      </c>
      <c r="AF106" s="1812">
        <f>'Part 8'!DF9</f>
        <v>0</v>
      </c>
    </row>
    <row r="107" spans="1:32">
      <c r="A107" s="141"/>
      <c r="B107" t="s">
        <v>5907</v>
      </c>
      <c r="C107" t="s">
        <v>5908</v>
      </c>
      <c r="D107" s="1554">
        <v>0</v>
      </c>
      <c r="E107" s="1555" cm="1">
        <f t="array" ref="E107">IF($B107="","",IF(TRIM(INDEX('Part 1'!$L$2:$IV$2,1,ROW()-1))=TRIM($B107),INDEX('Part 1'!$L$1250:$IV$1250,1,ROW()-1),"CHECK"))</f>
        <v>8</v>
      </c>
      <c r="F107" s="1837">
        <f>IFERROR(D107-E107,"")</f>
        <v>-8</v>
      </c>
      <c r="G107" s="1812">
        <f>'Part 1'!DM30</f>
        <v>145</v>
      </c>
      <c r="I107" s="1548"/>
      <c r="K107" s="141"/>
      <c r="L107" t="s">
        <v>3584</v>
      </c>
      <c r="M107" t="s">
        <v>3640</v>
      </c>
      <c r="N107" s="1556">
        <v>0</v>
      </c>
      <c r="O107" s="1555">
        <f>IF($L107="","",IF(TRIM(INDEX('Part 4'!$E$2:$IV$2,1,ROW()-1))=TRIM($L107&amp;""),INDEX('Part 4'!$E$778:$IV$778,1,ROW()-1),"CHECK"))</f>
        <v>0</v>
      </c>
      <c r="P107" s="1837">
        <f>IFERROR(N107-O107,"")</f>
        <v>0</v>
      </c>
      <c r="Q107" s="1812">
        <f>'Part 4'!DF20</f>
        <v>320</v>
      </c>
      <c r="R107" s="1548"/>
      <c r="S107" s="141"/>
      <c r="T107" t="s">
        <v>3899</v>
      </c>
      <c r="U107" t="s">
        <v>6480</v>
      </c>
      <c r="V107" s="1556">
        <v>0</v>
      </c>
      <c r="W107" s="1556">
        <f>IFERROR('Part 7'!M690+0,0)</f>
        <v>0</v>
      </c>
      <c r="X107" s="1837">
        <f>IFERROR(V107-W107,"")</f>
        <v>0</v>
      </c>
      <c r="Y107" s="1556">
        <f>'Part 7'!M18</f>
        <v>-588</v>
      </c>
      <c r="Z107" s="141"/>
      <c r="AA107" t="s">
        <v>4252</v>
      </c>
      <c r="AB107" t="s">
        <v>4421</v>
      </c>
      <c r="AC107" s="1554">
        <v>0</v>
      </c>
      <c r="AD107" s="1555">
        <f>IF($AB107="","",IF(TRIM(INDEX('Part 8'!$F$2:$IV$2,1,ROW()-1))=TRIM($AB107),INDEX('Part 8'!$F$244:$IV$244,1,ROW()-1),"CHECK"))</f>
        <v>0</v>
      </c>
      <c r="AE107" s="1812">
        <f>IFERROR(AC107-AD107,"")</f>
        <v>0</v>
      </c>
      <c r="AF107" s="1812">
        <f>'Part 8'!DG9</f>
        <v>0</v>
      </c>
    </row>
    <row r="108" spans="1:32">
      <c r="A108" s="141"/>
      <c r="B108" t="s">
        <v>5909</v>
      </c>
      <c r="C108" t="s">
        <v>450</v>
      </c>
      <c r="D108" s="1554">
        <v>110</v>
      </c>
      <c r="E108" s="1555" cm="1">
        <f t="array" ref="E108">IF($B108="","",IF(TRIM(INDEX('Part 1'!$L$2:$IV$2,1,ROW()-1))=TRIM($B108),INDEX('Part 1'!$L$1250:$IV$1250,1,ROW()-1),"CHECK"))</f>
        <v>95</v>
      </c>
      <c r="F108" s="1837">
        <f>IFERROR(D108-E108,"")</f>
        <v>15</v>
      </c>
      <c r="G108" s="1812">
        <f>'Part 1'!DN30</f>
        <v>101</v>
      </c>
      <c r="I108" s="1548"/>
      <c r="K108" s="141"/>
      <c r="L108" t="s">
        <v>2504</v>
      </c>
      <c r="M108" t="s">
        <v>3641</v>
      </c>
      <c r="N108" s="1556">
        <v>5</v>
      </c>
      <c r="O108" s="1555">
        <f>IF($L108="","",IF(TRIM(INDEX('Part 4'!$E$2:$IV$2,1,ROW()-1))=TRIM($L108&amp;""),INDEX('Part 4'!$E$778:$IV$778,1,ROW()-1),"CHECK"))</f>
        <v>5</v>
      </c>
      <c r="P108" s="1837">
        <f>IFERROR(N108-O108,"")</f>
        <v>0</v>
      </c>
      <c r="Q108" s="1812">
        <f>'Part 4'!DG20</f>
        <v>316</v>
      </c>
      <c r="R108" s="1548"/>
      <c r="S108" s="141"/>
      <c r="T108" t="s">
        <v>3900</v>
      </c>
      <c r="U108" t="s">
        <v>3998</v>
      </c>
      <c r="V108" s="1556">
        <v>0</v>
      </c>
      <c r="W108" s="1556">
        <f>IFERROR('Part 7'!N690+0,0)</f>
        <v>10</v>
      </c>
      <c r="X108" s="1837">
        <f>IFERROR(V108-W108,"")</f>
        <v>-10</v>
      </c>
      <c r="Y108" s="1556">
        <f>'Part 7'!N18</f>
        <v>386</v>
      </c>
      <c r="Z108" s="141"/>
      <c r="AA108" t="s">
        <v>4253</v>
      </c>
      <c r="AB108" t="s">
        <v>4422</v>
      </c>
      <c r="AC108" s="1554">
        <v>0</v>
      </c>
      <c r="AD108" s="1555">
        <f>IF($AB108="","",IF(TRIM(INDEX('Part 8'!$F$2:$IV$2,1,ROW()-1))=TRIM($AB108),INDEX('Part 8'!$F$244:$IV$244,1,ROW()-1),"CHECK"))</f>
        <v>0</v>
      </c>
      <c r="AE108" s="1812">
        <f>IFERROR(AC108-AD108,"")</f>
        <v>0</v>
      </c>
      <c r="AF108" s="1812">
        <f>'Part 8'!DH9</f>
        <v>0</v>
      </c>
    </row>
    <row r="109" spans="1:32">
      <c r="A109" s="141"/>
      <c r="B109" t="s">
        <v>5910</v>
      </c>
      <c r="C109" t="s">
        <v>448</v>
      </c>
      <c r="D109" s="1554">
        <v>94</v>
      </c>
      <c r="E109" s="1555" cm="1">
        <f t="array" ref="E109">IF($B109="","",IF(TRIM(INDEX('Part 1'!$L$2:$IV$2,1,ROW()-1))=TRIM($B109),INDEX('Part 1'!$L$1250:$IV$1250,1,ROW()-1),"CHECK"))</f>
        <v>79</v>
      </c>
      <c r="F109" s="1837">
        <f>IFERROR(D109-E109,"")</f>
        <v>15</v>
      </c>
      <c r="G109" s="1812">
        <f>'Part 1'!DO30</f>
        <v>244</v>
      </c>
      <c r="I109" s="1548"/>
      <c r="K109" s="141"/>
      <c r="L109" t="s">
        <v>720</v>
      </c>
      <c r="M109" t="s">
        <v>721</v>
      </c>
      <c r="N109" s="1556">
        <v>10</v>
      </c>
      <c r="O109" s="1555">
        <f>IF($L109="","",IF(TRIM(INDEX('Part 4'!$E$2:$IV$2,1,ROW()-1))=TRIM($L109&amp;""),INDEX('Part 4'!$E$778:$IV$778,1,ROW()-1),"CHECK"))</f>
        <v>10</v>
      </c>
      <c r="P109" s="1837">
        <f>IFERROR(N109-O109,"")</f>
        <v>0</v>
      </c>
      <c r="Q109" s="1812">
        <f>'Part 4'!DH20</f>
        <v>272</v>
      </c>
      <c r="R109" s="1548"/>
      <c r="S109" s="141"/>
      <c r="T109" t="s">
        <v>798</v>
      </c>
      <c r="U109" t="s">
        <v>6481</v>
      </c>
      <c r="V109" s="1556">
        <v>1</v>
      </c>
      <c r="W109" s="1556">
        <f>IFERROR('Part 7'!O690+0,0)</f>
        <v>1</v>
      </c>
      <c r="X109" s="1837">
        <f>IFERROR(V109-W109,"")</f>
        <v>0</v>
      </c>
      <c r="Y109" s="1556">
        <f>'Part 7'!O18</f>
        <v>-126</v>
      </c>
      <c r="Z109" s="141"/>
      <c r="AA109" t="s">
        <v>4254</v>
      </c>
      <c r="AB109" t="s">
        <v>4423</v>
      </c>
      <c r="AC109" s="1554">
        <v>0</v>
      </c>
      <c r="AD109" s="1555">
        <f>IF($AB109="","",IF(TRIM(INDEX('Part 8'!$F$2:$IV$2,1,ROW()-1))=TRIM($AB109),INDEX('Part 8'!$F$244:$IV$244,1,ROW()-1),"CHECK"))</f>
        <v>0</v>
      </c>
      <c r="AE109" s="1812">
        <f>IFERROR(AC109-AD109,"")</f>
        <v>0</v>
      </c>
      <c r="AF109" s="1812">
        <f>'Part 8'!DI9</f>
        <v>0</v>
      </c>
    </row>
    <row r="110" spans="1:32">
      <c r="A110" s="141"/>
      <c r="B110" t="s">
        <v>5911</v>
      </c>
      <c r="C110" t="s">
        <v>5912</v>
      </c>
      <c r="D110" s="1554">
        <v>0</v>
      </c>
      <c r="E110" s="1555" cm="1">
        <f t="array" ref="E110">IF($B110="","",IF(TRIM(INDEX('Part 1'!$L$2:$IV$2,1,ROW()-1))=TRIM($B110),INDEX('Part 1'!$L$1250:$IV$1250,1,ROW()-1),"CHECK"))</f>
        <v>5</v>
      </c>
      <c r="F110" s="1837">
        <f>IFERROR(D110-E110,"")</f>
        <v>-5</v>
      </c>
      <c r="G110" s="1812">
        <f>'Part 1'!DP30</f>
        <v>120</v>
      </c>
      <c r="I110" s="1548"/>
      <c r="K110" s="141"/>
      <c r="L110" t="s">
        <v>1194</v>
      </c>
      <c r="M110" t="s">
        <v>2557</v>
      </c>
      <c r="N110" s="1556">
        <v>22</v>
      </c>
      <c r="O110" s="1555">
        <f>IF($L110="","",IF(TRIM(INDEX('Part 4'!$E$2:$IV$2,1,ROW()-1))=TRIM($L110&amp;""),INDEX('Part 4'!$E$778:$IV$778,1,ROW()-1),"CHECK"))</f>
        <v>20</v>
      </c>
      <c r="P110" s="1837">
        <f>IFERROR(N110-O110,"")</f>
        <v>2</v>
      </c>
      <c r="Q110" s="1812">
        <f>'Part 4'!DI20</f>
        <v>178</v>
      </c>
      <c r="R110" s="1548"/>
      <c r="S110" s="141"/>
      <c r="T110" t="s">
        <v>3901</v>
      </c>
      <c r="U110" t="s">
        <v>6482</v>
      </c>
      <c r="V110" s="1556">
        <v>2</v>
      </c>
      <c r="W110" s="1556">
        <f>IFERROR('Part 7'!P690+0,0)</f>
        <v>0</v>
      </c>
      <c r="X110" s="1837">
        <f>IFERROR(V110-W110,"")</f>
        <v>2</v>
      </c>
      <c r="Y110" s="1556">
        <f>'Part 7'!P18</f>
        <v>-214</v>
      </c>
      <c r="Z110" s="141"/>
      <c r="AA110" t="s">
        <v>4255</v>
      </c>
      <c r="AB110" t="s">
        <v>4424</v>
      </c>
      <c r="AC110" s="1554">
        <v>0</v>
      </c>
      <c r="AD110" s="1555">
        <f>IF($AB110="","",IF(TRIM(INDEX('Part 8'!$F$2:$IV$2,1,ROW()-1))=TRIM($AB110),INDEX('Part 8'!$F$244:$IV$244,1,ROW()-1),"CHECK"))</f>
        <v>0</v>
      </c>
      <c r="AE110" s="1812">
        <f>IFERROR(AC110-AD110,"")</f>
        <v>0</v>
      </c>
      <c r="AF110" s="1812">
        <f>'Part 8'!DJ9</f>
        <v>0</v>
      </c>
    </row>
    <row r="111" spans="1:32">
      <c r="A111" s="141"/>
      <c r="B111" t="s">
        <v>2005</v>
      </c>
      <c r="C111" t="s">
        <v>2006</v>
      </c>
      <c r="D111" s="1554">
        <v>2</v>
      </c>
      <c r="E111" s="1555" cm="1">
        <f t="array" ref="E111">IF($B111="","",IF(TRIM(INDEX('Part 1'!$L$2:$IV$2,1,ROW()-1))=TRIM($B111),INDEX('Part 1'!$L$1250:$IV$1250,1,ROW()-1),"CHECK"))</f>
        <v>2</v>
      </c>
      <c r="F111" s="1837">
        <f>IFERROR(D111-E111,"")</f>
        <v>0</v>
      </c>
      <c r="G111" s="1812">
        <f>'Part 1'!DQ30</f>
        <v>7</v>
      </c>
      <c r="I111" s="1548"/>
      <c r="K111" s="141"/>
      <c r="L111" t="s">
        <v>1605</v>
      </c>
      <c r="M111" t="s">
        <v>1532</v>
      </c>
      <c r="N111" s="1556">
        <v>17</v>
      </c>
      <c r="O111" s="1555">
        <f>IF($L111="","",IF(TRIM(INDEX('Part 4'!$E$2:$IV$2,1,ROW()-1))=TRIM($L111&amp;""),INDEX('Part 4'!$E$778:$IV$778,1,ROW()-1),"CHECK"))</f>
        <v>10</v>
      </c>
      <c r="P111" s="1837">
        <f>IFERROR(N111-O111,"")</f>
        <v>7</v>
      </c>
      <c r="Q111" s="1812">
        <f>'Part 4'!DJ20</f>
        <v>288</v>
      </c>
      <c r="R111" s="1548"/>
      <c r="S111" s="141"/>
      <c r="T111" t="s">
        <v>3902</v>
      </c>
      <c r="U111" t="s">
        <v>6483</v>
      </c>
      <c r="V111" s="1556">
        <v>2</v>
      </c>
      <c r="W111" s="1556">
        <f>IFERROR('Part 7'!Q690+0,0)</f>
        <v>0</v>
      </c>
      <c r="X111" s="1837">
        <f>IFERROR(V111-W111,"")</f>
        <v>2</v>
      </c>
      <c r="Y111" s="1556">
        <f>'Part 7'!Q18</f>
        <v>12</v>
      </c>
      <c r="Z111" s="141"/>
      <c r="AA111" t="s">
        <v>4256</v>
      </c>
      <c r="AB111" t="s">
        <v>4425</v>
      </c>
      <c r="AC111" s="1554">
        <v>0</v>
      </c>
      <c r="AD111" s="1555">
        <f>IF($AB111="","",IF(TRIM(INDEX('Part 8'!$F$2:$IV$2,1,ROW()-1))=TRIM($AB111),INDEX('Part 8'!$F$244:$IV$244,1,ROW()-1),"CHECK"))</f>
        <v>0</v>
      </c>
      <c r="AE111" s="1812">
        <f>IFERROR(AC111-AD111,"")</f>
        <v>0</v>
      </c>
      <c r="AF111" s="1812">
        <f>'Part 8'!DK9</f>
        <v>0</v>
      </c>
    </row>
    <row r="112" spans="1:32">
      <c r="A112" s="141"/>
      <c r="B112" t="s">
        <v>6412</v>
      </c>
      <c r="C112" t="s">
        <v>583</v>
      </c>
      <c r="D112" s="1554">
        <v>40</v>
      </c>
      <c r="E112" s="1555" cm="1">
        <f t="array" ref="E112">IF($B112="","",IF(TRIM(INDEX('Part 1'!$L$2:$IV$2,1,ROW()-1))=TRIM($B112),INDEX('Part 1'!$L$1250:$IV$1250,1,ROW()-1),"CHECK"))</f>
        <v>35</v>
      </c>
      <c r="F112" s="1837">
        <f>IFERROR(D112-E112,"")</f>
        <v>5</v>
      </c>
      <c r="G112" s="1812">
        <f>'Part 1'!DR30</f>
        <v>132</v>
      </c>
      <c r="I112" s="1548"/>
      <c r="K112" s="141"/>
      <c r="L112" t="s">
        <v>3585</v>
      </c>
      <c r="M112" t="s">
        <v>1439</v>
      </c>
      <c r="N112" s="1556">
        <v>72</v>
      </c>
      <c r="O112" s="1555">
        <f>IF($L112="","",IF(TRIM(INDEX('Part 4'!$E$2:$IV$2,1,ROW()-1))=TRIM($L112&amp;""),INDEX('Part 4'!$E$778:$IV$778,1,ROW()-1),"CHECK"))</f>
        <v>60</v>
      </c>
      <c r="P112" s="1837">
        <f>IFERROR(N112-O112,"")</f>
        <v>12</v>
      </c>
      <c r="Q112" s="1812">
        <f>'Part 4'!DK20</f>
        <v>286</v>
      </c>
      <c r="R112" s="1548"/>
      <c r="S112" s="141"/>
      <c r="T112" t="s">
        <v>3903</v>
      </c>
      <c r="U112" t="s">
        <v>6484</v>
      </c>
      <c r="V112" s="1556">
        <v>0</v>
      </c>
      <c r="W112" s="1556">
        <f>IFERROR('Part 7'!R690+0,0)</f>
        <v>17</v>
      </c>
      <c r="X112" s="1837">
        <f>IFERROR(V112-W112,"")</f>
        <v>-17</v>
      </c>
      <c r="Y112" s="1556">
        <f>'Part 7'!R18</f>
        <v>1382</v>
      </c>
      <c r="Z112" s="141"/>
      <c r="AA112" t="s">
        <v>4257</v>
      </c>
      <c r="AB112" t="s">
        <v>4426</v>
      </c>
      <c r="AC112" s="1554">
        <v>0</v>
      </c>
      <c r="AD112" s="1555">
        <f>IF($AB112="","",IF(TRIM(INDEX('Part 8'!$F$2:$IV$2,1,ROW()-1))=TRIM($AB112),INDEX('Part 8'!$F$244:$IV$244,1,ROW()-1),"CHECK"))</f>
        <v>0</v>
      </c>
      <c r="AE112" s="1812">
        <f>IFERROR(AC112-AD112,"")</f>
        <v>0</v>
      </c>
      <c r="AF112" s="1812">
        <f>'Part 8'!DL9</f>
        <v>0</v>
      </c>
    </row>
    <row r="113" spans="1:32">
      <c r="A113" s="141"/>
      <c r="B113" t="s">
        <v>6413</v>
      </c>
      <c r="C113" t="s">
        <v>579</v>
      </c>
      <c r="D113" s="1554">
        <v>5</v>
      </c>
      <c r="E113" s="1555" cm="1">
        <f t="array" ref="E113">IF($B113="","",IF(TRIM(INDEX('Part 1'!$L$2:$IV$2,1,ROW()-1))=TRIM($B113),INDEX('Part 1'!$L$1250:$IV$1250,1,ROW()-1),"CHECK"))</f>
        <v>5</v>
      </c>
      <c r="F113" s="1837">
        <f>IFERROR(D113-E113,"")</f>
        <v>0</v>
      </c>
      <c r="G113" s="1812">
        <f>'Part 1'!DS30</f>
        <v>423</v>
      </c>
      <c r="I113" s="1548"/>
      <c r="K113" s="141"/>
      <c r="L113" t="s">
        <v>3586</v>
      </c>
      <c r="M113" t="s">
        <v>2508</v>
      </c>
      <c r="N113" s="1556">
        <v>8</v>
      </c>
      <c r="O113" s="1555">
        <f>IF($L113="","",IF(TRIM(INDEX('Part 4'!$E$2:$IV$2,1,ROW()-1))=TRIM($L113&amp;""),INDEX('Part 4'!$E$778:$IV$778,1,ROW()-1),"CHECK"))</f>
        <v>5</v>
      </c>
      <c r="P113" s="1837">
        <f>IFERROR(N113-O113,"")</f>
        <v>3</v>
      </c>
      <c r="Q113" s="1812">
        <f>'Part 4'!DL20</f>
        <v>86</v>
      </c>
      <c r="R113" s="1548"/>
      <c r="S113" s="141"/>
      <c r="T113" t="s">
        <v>3904</v>
      </c>
      <c r="U113" t="s">
        <v>4003</v>
      </c>
      <c r="V113" s="1556">
        <v>0</v>
      </c>
      <c r="W113" s="1556">
        <f>IFERROR('Part 7'!S690+0,0)</f>
        <v>8</v>
      </c>
      <c r="X113" s="1837">
        <f>IFERROR(V113-W113,"")</f>
        <v>-8</v>
      </c>
      <c r="Y113" s="1556">
        <f>'Part 7'!S18</f>
        <v>332</v>
      </c>
      <c r="Z113" s="141"/>
      <c r="AA113" t="s">
        <v>4258</v>
      </c>
      <c r="AB113" t="s">
        <v>4427</v>
      </c>
      <c r="AC113" s="1554">
        <v>0</v>
      </c>
      <c r="AD113" s="1555">
        <f>IF($AB113="","",IF(TRIM(INDEX('Part 8'!$F$2:$IV$2,1,ROW()-1))=TRIM($AB113),INDEX('Part 8'!$F$244:$IV$244,1,ROW()-1),"CHECK"))</f>
        <v>0</v>
      </c>
      <c r="AE113" s="1812">
        <f>IFERROR(AC113-AD113,"")</f>
        <v>0</v>
      </c>
      <c r="AF113" s="1812">
        <f>'Part 8'!DM9</f>
        <v>0</v>
      </c>
    </row>
    <row r="114" spans="1:32">
      <c r="A114" s="141"/>
      <c r="B114" t="s">
        <v>5914</v>
      </c>
      <c r="C114" t="s">
        <v>288</v>
      </c>
      <c r="D114" s="1554">
        <v>12</v>
      </c>
      <c r="E114" s="1555" cm="1">
        <f t="array" ref="E114">IF($B114="","",IF(TRIM(INDEX('Part 1'!$L$2:$IV$2,1,ROW()-1))=TRIM($B114),INDEX('Part 1'!$L$1250:$IV$1250,1,ROW()-1),"CHECK"))</f>
        <v>11</v>
      </c>
      <c r="F114" s="1837">
        <f>IFERROR(D114-E114,"")</f>
        <v>1</v>
      </c>
      <c r="G114" s="1812">
        <f>'Part 1'!DT30</f>
        <v>212</v>
      </c>
      <c r="I114" s="1548"/>
      <c r="K114" s="141"/>
      <c r="L114" t="s">
        <v>3587</v>
      </c>
      <c r="M114" t="s">
        <v>2502</v>
      </c>
      <c r="N114" s="1556">
        <v>10</v>
      </c>
      <c r="O114" s="1555">
        <f>IF($L114="","",IF(TRIM(INDEX('Part 4'!$E$2:$IV$2,1,ROW()-1))=TRIM($L114&amp;""),INDEX('Part 4'!$E$778:$IV$778,1,ROW()-1),"CHECK"))</f>
        <v>5</v>
      </c>
      <c r="P114" s="1837">
        <f>IFERROR(N114-O114,"")</f>
        <v>5</v>
      </c>
      <c r="Q114" s="1812">
        <f>'Part 4'!DM20</f>
        <v>96</v>
      </c>
      <c r="R114" s="1548"/>
      <c r="S114" s="141"/>
      <c r="T114" t="s">
        <v>3905</v>
      </c>
      <c r="U114" t="s">
        <v>6485</v>
      </c>
      <c r="V114" s="1556">
        <v>0</v>
      </c>
      <c r="W114" s="1556">
        <f>IFERROR('Part 7'!T690+0,0)</f>
        <v>0</v>
      </c>
      <c r="X114" s="1837">
        <f>IFERROR(V114-W114,"")</f>
        <v>0</v>
      </c>
      <c r="Y114" s="1556">
        <f>'Part 7'!T18</f>
        <v>-367</v>
      </c>
      <c r="Z114" s="141"/>
      <c r="AA114" t="s">
        <v>4259</v>
      </c>
      <c r="AB114" t="s">
        <v>4428</v>
      </c>
      <c r="AC114" s="1554">
        <v>0</v>
      </c>
      <c r="AD114" s="1555">
        <f>IF($AB114="","",IF(TRIM(INDEX('Part 8'!$F$2:$IV$2,1,ROW()-1))=TRIM($AB114),INDEX('Part 8'!$F$244:$IV$244,1,ROW()-1),"CHECK"))</f>
        <v>0</v>
      </c>
      <c r="AE114" s="1812">
        <f>IFERROR(AC114-AD114,"")</f>
        <v>0</v>
      </c>
      <c r="AF114" s="1812">
        <f>'Part 8'!DN9</f>
        <v>0</v>
      </c>
    </row>
    <row r="115" spans="1:32">
      <c r="A115" s="141"/>
      <c r="B115" t="s">
        <v>5915</v>
      </c>
      <c r="C115" t="s">
        <v>1316</v>
      </c>
      <c r="D115" s="1554">
        <v>72</v>
      </c>
      <c r="E115" s="1555" cm="1">
        <f t="array" ref="E115">IF($B115="","",IF(TRIM(INDEX('Part 1'!$L$2:$IV$2,1,ROW()-1))=TRIM($B115),INDEX('Part 1'!$L$1250:$IV$1250,1,ROW()-1),"CHECK"))</f>
        <v>62</v>
      </c>
      <c r="F115" s="1837">
        <f>IFERROR(D115-E115,"")</f>
        <v>10</v>
      </c>
      <c r="G115" s="1812">
        <f>'Part 1'!DU30</f>
        <v>491</v>
      </c>
      <c r="I115" s="1548"/>
      <c r="K115" s="141"/>
      <c r="L115" t="s">
        <v>3588</v>
      </c>
      <c r="M115" t="s">
        <v>3642</v>
      </c>
      <c r="N115" s="1556">
        <v>0</v>
      </c>
      <c r="O115" s="1555">
        <f>IF($L115="","",IF(TRIM(INDEX('Part 4'!$E$2:$IV$2,1,ROW()-1))=TRIM($L115&amp;""),INDEX('Part 4'!$E$778:$IV$778,1,ROW()-1),"CHECK"))</f>
        <v>0</v>
      </c>
      <c r="P115" s="1837">
        <f>IFERROR(N115-O115,"")</f>
        <v>0</v>
      </c>
      <c r="Q115" s="1812">
        <f>'Part 4'!DN20</f>
        <v>200</v>
      </c>
      <c r="R115" s="1548"/>
      <c r="S115" s="141"/>
      <c r="T115" t="s">
        <v>1162</v>
      </c>
      <c r="U115" t="s">
        <v>4005</v>
      </c>
      <c r="V115" s="1556">
        <v>3</v>
      </c>
      <c r="W115" s="1556">
        <f>IFERROR('Part 7'!U690+0,0)</f>
        <v>10</v>
      </c>
      <c r="X115" s="1837">
        <f>IFERROR(V115-W115,"")</f>
        <v>-7</v>
      </c>
      <c r="Y115" s="1556">
        <f>'Part 7'!U18</f>
        <v>44</v>
      </c>
      <c r="Z115" s="141"/>
      <c r="AA115" t="s">
        <v>4260</v>
      </c>
      <c r="AB115" t="s">
        <v>4429</v>
      </c>
      <c r="AC115" s="1554">
        <v>0</v>
      </c>
      <c r="AD115" s="1555">
        <f>IF($AB115="","",IF(TRIM(INDEX('Part 8'!$F$2:$IV$2,1,ROW()-1))=TRIM($AB115),INDEX('Part 8'!$F$244:$IV$244,1,ROW()-1),"CHECK"))</f>
        <v>0</v>
      </c>
      <c r="AE115" s="1812">
        <f>IFERROR(AC115-AD115,"")</f>
        <v>0</v>
      </c>
      <c r="AF115" s="1812">
        <f>'Part 8'!DO9</f>
        <v>0</v>
      </c>
    </row>
    <row r="116" spans="1:32">
      <c r="A116" s="141"/>
      <c r="B116" t="s">
        <v>5916</v>
      </c>
      <c r="C116" t="s">
        <v>2009</v>
      </c>
      <c r="D116" s="1554">
        <v>1</v>
      </c>
      <c r="E116" s="1555" cm="1">
        <f t="array" ref="E116">IF($B116="","",IF(TRIM(INDEX('Part 1'!$L$2:$IV$2,1,ROW()-1))=TRIM($B116),INDEX('Part 1'!$L$1250:$IV$1250,1,ROW()-1),"CHECK"))</f>
        <v>0</v>
      </c>
      <c r="F116" s="1837">
        <f>IFERROR(D116-E116,"")</f>
        <v>1</v>
      </c>
      <c r="G116" s="1812">
        <f>'Part 1'!DV30</f>
        <v>207</v>
      </c>
      <c r="I116" s="1548"/>
      <c r="K116" s="141"/>
      <c r="L116" t="s">
        <v>677</v>
      </c>
      <c r="M116" t="s">
        <v>1755</v>
      </c>
      <c r="N116" s="1556">
        <v>3</v>
      </c>
      <c r="O116" s="1555">
        <f>IF($L116="","",IF(TRIM(INDEX('Part 4'!$E$2:$IV$2,1,ROW()-1))=TRIM($L116&amp;""),INDEX('Part 4'!$E$778:$IV$778,1,ROW()-1),"CHECK"))</f>
        <v>0</v>
      </c>
      <c r="P116" s="1837">
        <f>IFERROR(N116-O116,"")</f>
        <v>3</v>
      </c>
      <c r="Q116" s="1812">
        <f>'Part 4'!DO20</f>
        <v>198</v>
      </c>
      <c r="R116" s="1548"/>
      <c r="S116" s="141"/>
      <c r="T116" t="s">
        <v>3906</v>
      </c>
      <c r="U116" t="s">
        <v>4006</v>
      </c>
      <c r="V116" s="1556">
        <v>0</v>
      </c>
      <c r="W116" s="1556">
        <f>IFERROR('Part 7'!V690+0,0)</f>
        <v>2</v>
      </c>
      <c r="X116" s="1837">
        <f>IFERROR(V116-W116,"")</f>
        <v>-2</v>
      </c>
      <c r="Y116" s="1556">
        <f>'Part 7'!V18</f>
        <v>68</v>
      </c>
      <c r="Z116" s="141"/>
      <c r="AA116" t="s">
        <v>1518</v>
      </c>
      <c r="AB116" t="s">
        <v>1519</v>
      </c>
      <c r="AC116" s="1554">
        <v>15</v>
      </c>
      <c r="AD116" s="1555">
        <f>IF($AB116="","",IF(TRIM(INDEX('Part 8'!$F$2:$IV$2,1,ROW()-1))=TRIM($AB116),INDEX('Part 8'!$F$244:$IV$244,1,ROW()-1),"CHECK"))</f>
        <v>5</v>
      </c>
      <c r="AE116" s="1812">
        <f>IFERROR(AC116-AD116,"")</f>
        <v>10</v>
      </c>
      <c r="AF116" s="1812">
        <f>'Part 8'!DP9</f>
        <v>0</v>
      </c>
    </row>
    <row r="117" spans="1:32">
      <c r="A117" s="141"/>
      <c r="B117" t="s">
        <v>5917</v>
      </c>
      <c r="C117" t="s">
        <v>577</v>
      </c>
      <c r="D117" s="1554">
        <v>113</v>
      </c>
      <c r="E117" s="1555" cm="1">
        <f t="array" ref="E117">IF($B117="","",IF(TRIM(INDEX('Part 1'!$L$2:$IV$2,1,ROW()-1))=TRIM($B117),INDEX('Part 1'!$L$1250:$IV$1250,1,ROW()-1),"CHECK"))</f>
        <v>102</v>
      </c>
      <c r="F117" s="1837">
        <f>IFERROR(D117-E117,"")</f>
        <v>11</v>
      </c>
      <c r="G117" s="1812">
        <f>'Part 1'!DW30</f>
        <v>392</v>
      </c>
      <c r="I117" s="1548"/>
      <c r="K117" s="141"/>
      <c r="L117" t="s">
        <v>3589</v>
      </c>
      <c r="M117" t="s">
        <v>1534</v>
      </c>
      <c r="N117" s="1556">
        <v>17</v>
      </c>
      <c r="O117" s="1555">
        <f>IF($L117="","",IF(TRIM(INDEX('Part 4'!$E$2:$IV$2,1,ROW()-1))=TRIM($L117&amp;""),INDEX('Part 4'!$E$778:$IV$778,1,ROW()-1),"CHECK"))</f>
        <v>10</v>
      </c>
      <c r="P117" s="1837">
        <f>IFERROR(N117-O117,"")</f>
        <v>7</v>
      </c>
      <c r="Q117" s="1812">
        <f>'Part 4'!DP20</f>
        <v>198</v>
      </c>
      <c r="R117" s="1548"/>
      <c r="S117" s="141"/>
      <c r="T117" t="s">
        <v>3907</v>
      </c>
      <c r="U117" t="s">
        <v>6486</v>
      </c>
      <c r="V117" s="1556">
        <v>105</v>
      </c>
      <c r="W117" s="1556">
        <f>IFERROR('Part 7'!W690+0,0)</f>
        <v>0</v>
      </c>
      <c r="X117" s="1837">
        <f>IFERROR(V117-W117,"")</f>
        <v>105</v>
      </c>
      <c r="Y117" s="1556">
        <f>'Part 7'!W18</f>
        <v>-70</v>
      </c>
      <c r="Z117" s="141"/>
      <c r="AA117" t="s">
        <v>4261</v>
      </c>
      <c r="AB117" t="s">
        <v>4430</v>
      </c>
      <c r="AC117" s="1554">
        <v>0</v>
      </c>
      <c r="AD117" s="1555">
        <f>IF($AB117="","",IF(TRIM(INDEX('Part 8'!$F$2:$IV$2,1,ROW()-1))=TRIM($AB117),INDEX('Part 8'!$F$244:$IV$244,1,ROW()-1),"CHECK"))</f>
        <v>3</v>
      </c>
      <c r="AE117" s="1812">
        <f>IFERROR(AC117-AD117,"")</f>
        <v>-3</v>
      </c>
      <c r="AF117" s="1812">
        <f>'Part 8'!DQ9</f>
        <v>0</v>
      </c>
    </row>
    <row r="118" spans="1:32">
      <c r="A118" s="141"/>
      <c r="B118" t="s">
        <v>5918</v>
      </c>
      <c r="C118" t="s">
        <v>1453</v>
      </c>
      <c r="D118" s="1554">
        <v>1</v>
      </c>
      <c r="E118" s="1555" cm="1">
        <f t="array" ref="E118">IF($B118="","",IF(TRIM(INDEX('Part 1'!$L$2:$IV$2,1,ROW()-1))=TRIM($B118),INDEX('Part 1'!$L$1250:$IV$1250,1,ROW()-1),"CHECK"))</f>
        <v>0</v>
      </c>
      <c r="F118" s="1837">
        <f>IFERROR(D118-E118,"")</f>
        <v>1</v>
      </c>
      <c r="G118" s="1812">
        <f>'Part 1'!DX30</f>
        <v>17</v>
      </c>
      <c r="I118" s="1548"/>
      <c r="K118" s="141"/>
      <c r="L118" t="s">
        <v>277</v>
      </c>
      <c r="M118" t="s">
        <v>3643</v>
      </c>
      <c r="N118" s="1556">
        <v>0</v>
      </c>
      <c r="O118" s="1555">
        <f>IF($L118="","",IF(TRIM(INDEX('Part 4'!$E$2:$IV$2,1,ROW()-1))=TRIM($L118&amp;""),INDEX('Part 4'!$E$778:$IV$778,1,ROW()-1),"CHECK"))</f>
        <v>0</v>
      </c>
      <c r="P118" s="1837">
        <f>IFERROR(N118-O118,"")</f>
        <v>0</v>
      </c>
      <c r="Q118" s="1812">
        <f>'Part 4'!DQ20</f>
        <v>300</v>
      </c>
      <c r="R118" s="1548"/>
      <c r="S118" s="141"/>
      <c r="T118" t="s">
        <v>3908</v>
      </c>
      <c r="U118" t="s">
        <v>4008</v>
      </c>
      <c r="V118" s="1556">
        <v>0</v>
      </c>
      <c r="W118" s="1556">
        <f>IFERROR('Part 7'!X690+0,0)</f>
        <v>0</v>
      </c>
      <c r="X118" s="1837">
        <f>IFERROR(V118-W118,"")</f>
        <v>0</v>
      </c>
      <c r="Y118" s="1556">
        <f>'Part 7'!X18</f>
        <v>630</v>
      </c>
      <c r="Z118" s="141"/>
      <c r="AA118" t="s">
        <v>4262</v>
      </c>
      <c r="AB118" t="s">
        <v>4431</v>
      </c>
      <c r="AC118" s="1554">
        <v>0</v>
      </c>
      <c r="AD118" s="1555">
        <f>IF($AB118="","",IF(TRIM(INDEX('Part 8'!$F$2:$IV$2,1,ROW()-1))=TRIM($AB118),INDEX('Part 8'!$F$244:$IV$244,1,ROW()-1),"CHECK"))</f>
        <v>10</v>
      </c>
      <c r="AE118" s="1812">
        <f>IFERROR(AC118-AD118,"")</f>
        <v>-10</v>
      </c>
      <c r="AF118" s="1812">
        <f>'Part 8'!DR9</f>
        <v>0</v>
      </c>
    </row>
    <row r="119" spans="1:32">
      <c r="A119" s="141"/>
      <c r="B119" t="s">
        <v>3096</v>
      </c>
      <c r="C119" t="s">
        <v>965</v>
      </c>
      <c r="D119" s="1554">
        <v>6</v>
      </c>
      <c r="E119" s="1555" cm="1">
        <f t="array" ref="E119">IF($B119="","",IF(TRIM(INDEX('Part 1'!$L$2:$IV$2,1,ROW()-1))=TRIM($B119),INDEX('Part 1'!$L$1250:$IV$1250,1,ROW()-1),"CHECK"))</f>
        <v>6</v>
      </c>
      <c r="F119" s="1837">
        <f>IFERROR(D119-E119,"")</f>
        <v>0</v>
      </c>
      <c r="G119" s="1812">
        <f>'Part 1'!DY30</f>
        <v>66</v>
      </c>
      <c r="I119" s="1548"/>
      <c r="K119" s="141"/>
      <c r="L119" t="s">
        <v>1728</v>
      </c>
      <c r="M119" t="s">
        <v>3644</v>
      </c>
      <c r="N119" s="1556">
        <v>0</v>
      </c>
      <c r="O119" s="1555">
        <f>IF($L119="","",IF(TRIM(INDEX('Part 4'!$E$2:$IV$2,1,ROW()-1))=TRIM($L119&amp;""),INDEX('Part 4'!$E$778:$IV$778,1,ROW()-1),"CHECK"))</f>
        <v>0</v>
      </c>
      <c r="P119" s="1837">
        <f>IFERROR(N119-O119,"")</f>
        <v>0</v>
      </c>
      <c r="Q119" s="1812">
        <f>'Part 4'!DR20</f>
        <v>200</v>
      </c>
      <c r="R119" s="1548"/>
      <c r="S119" s="141"/>
      <c r="T119" t="s">
        <v>6049</v>
      </c>
      <c r="U119" t="s">
        <v>6050</v>
      </c>
      <c r="V119" s="1556">
        <v>93</v>
      </c>
      <c r="W119" s="1556">
        <f>IFERROR('Part 7'!Y690+0,0)</f>
        <v>31</v>
      </c>
      <c r="X119" s="1837">
        <f>IFERROR(V119-W119,"")</f>
        <v>62</v>
      </c>
      <c r="Y119" s="1556">
        <f>'Part 7'!Y18</f>
        <v>245</v>
      </c>
      <c r="Z119" s="141"/>
      <c r="AA119" t="s">
        <v>4263</v>
      </c>
      <c r="AB119" t="s">
        <v>4432</v>
      </c>
      <c r="AC119" s="1554">
        <v>0</v>
      </c>
      <c r="AD119" s="1555">
        <f>IF($AB119="","",IF(TRIM(INDEX('Part 8'!$F$2:$IV$2,1,ROW()-1))=TRIM($AB119),INDEX('Part 8'!$F$244:$IV$244,1,ROW()-1),"CHECK"))</f>
        <v>0</v>
      </c>
      <c r="AE119" s="1812">
        <f>IFERROR(AC119-AD119,"")</f>
        <v>0</v>
      </c>
      <c r="AF119" s="1812">
        <f>'Part 8'!DS9</f>
        <v>0</v>
      </c>
    </row>
    <row r="120" spans="1:32">
      <c r="A120" s="141"/>
      <c r="B120" t="s">
        <v>586</v>
      </c>
      <c r="C120" t="s">
        <v>5919</v>
      </c>
      <c r="D120" s="1554">
        <v>100</v>
      </c>
      <c r="E120" s="1555" cm="1">
        <f t="array" ref="E120">IF($B120="","",IF(TRIM(INDEX('Part 1'!$L$2:$IV$2,1,ROW()-1))=TRIM($B120),INDEX('Part 1'!$L$1250:$IV$1250,1,ROW()-1),"CHECK"))</f>
        <v>105</v>
      </c>
      <c r="F120" s="1837">
        <f>IFERROR(D120-E120,"")</f>
        <v>-5</v>
      </c>
      <c r="G120" s="1812">
        <f>'Part 1'!DZ30</f>
        <v>242</v>
      </c>
      <c r="I120" s="1548"/>
      <c r="K120" s="141"/>
      <c r="L120" t="s">
        <v>3590</v>
      </c>
      <c r="M120" t="s">
        <v>3645</v>
      </c>
      <c r="N120" s="1556">
        <v>0</v>
      </c>
      <c r="O120" s="1555">
        <f>IF($L120="","",IF(TRIM(INDEX('Part 4'!$E$2:$IV$2,1,ROW()-1))=TRIM($L120&amp;""),INDEX('Part 4'!$E$778:$IV$778,1,ROW()-1),"CHECK"))</f>
        <v>0</v>
      </c>
      <c r="P120" s="1837">
        <f>IFERROR(N120-O120,"")</f>
        <v>0</v>
      </c>
      <c r="Q120" s="1812">
        <f>'Part 4'!DS20</f>
        <v>100</v>
      </c>
      <c r="R120" s="1548"/>
      <c r="S120" s="141"/>
      <c r="T120" t="s">
        <v>3910</v>
      </c>
      <c r="U120" t="s">
        <v>6487</v>
      </c>
      <c r="V120" s="1556">
        <v>100</v>
      </c>
      <c r="W120" s="1556">
        <f>IFERROR('Part 7'!Z690+0,0)</f>
        <v>0</v>
      </c>
      <c r="X120" s="1837">
        <f>IFERROR(V120-W120,"")</f>
        <v>100</v>
      </c>
      <c r="Y120" s="1556">
        <f>'Part 7'!Z18</f>
        <v>857</v>
      </c>
      <c r="Z120" s="141"/>
      <c r="AA120" t="s">
        <v>4264</v>
      </c>
      <c r="AB120" t="s">
        <v>1729</v>
      </c>
      <c r="AC120" s="1554">
        <v>0</v>
      </c>
      <c r="AD120" s="1555">
        <f>IF($AB120="","",IF(TRIM(INDEX('Part 8'!$F$2:$IV$2,1,ROW()-1))=TRIM($AB120),INDEX('Part 8'!$F$244:$IV$244,1,ROW()-1),"CHECK"))</f>
        <v>0</v>
      </c>
      <c r="AE120" s="1812">
        <f>IFERROR(AC120-AD120,"")</f>
        <v>0</v>
      </c>
      <c r="AF120" s="1812">
        <f>'Part 8'!DT9</f>
        <v>0</v>
      </c>
    </row>
    <row r="121" spans="1:32">
      <c r="A121" s="141"/>
      <c r="B121" t="s">
        <v>5920</v>
      </c>
      <c r="C121" t="s">
        <v>5921</v>
      </c>
      <c r="D121" s="1554">
        <v>24</v>
      </c>
      <c r="E121" s="1555" cm="1">
        <f t="array" ref="E121">IF($B121="","",IF(TRIM(INDEX('Part 1'!$L$2:$IV$2,1,ROW()-1))=TRIM($B121),INDEX('Part 1'!$L$1250:$IV$1250,1,ROW()-1),"CHECK"))</f>
        <v>24</v>
      </c>
      <c r="F121" s="1837">
        <f>IFERROR(D121-E121,"")</f>
        <v>0</v>
      </c>
      <c r="G121" s="1812">
        <f>'Part 1'!EA30</f>
        <v>233</v>
      </c>
      <c r="I121" s="1548"/>
      <c r="K121" s="141"/>
      <c r="L121" t="s">
        <v>3590</v>
      </c>
      <c r="M121" t="s">
        <v>3646</v>
      </c>
      <c r="N121" s="1556">
        <v>0</v>
      </c>
      <c r="O121" s="1555">
        <f>IF($L121="","",IF(TRIM(INDEX('Part 4'!$E$2:$IV$2,1,ROW()-1))=TRIM($L121&amp;""),INDEX('Part 4'!$E$778:$IV$778,1,ROW()-1),"CHECK"))</f>
        <v>0</v>
      </c>
      <c r="P121" s="1837">
        <f>IFERROR(N121-O121,"")</f>
        <v>0</v>
      </c>
      <c r="Q121" s="1812">
        <f>'Part 4'!DT20</f>
        <v>100</v>
      </c>
      <c r="R121" s="1548"/>
      <c r="S121" s="141"/>
      <c r="T121" t="s">
        <v>3911</v>
      </c>
      <c r="U121" t="s">
        <v>4011</v>
      </c>
      <c r="V121" s="1556">
        <v>0</v>
      </c>
      <c r="W121" s="1556">
        <f>IFERROR('Part 7'!AA690+0,0)</f>
        <v>0</v>
      </c>
      <c r="X121" s="1837">
        <f>IFERROR(V121-W121,"")</f>
        <v>0</v>
      </c>
      <c r="Y121" s="1556">
        <f>'Part 7'!AA18</f>
        <v>-580</v>
      </c>
      <c r="Z121" s="141"/>
      <c r="AA121" t="s">
        <v>4265</v>
      </c>
      <c r="AB121" t="s">
        <v>4433</v>
      </c>
      <c r="AC121" s="1554">
        <v>0</v>
      </c>
      <c r="AD121" s="1555">
        <f>IF($AB121="","",IF(TRIM(INDEX('Part 8'!$F$2:$IV$2,1,ROW()-1))=TRIM($AB121),INDEX('Part 8'!$F$244:$IV$244,1,ROW()-1),"CHECK"))</f>
        <v>0</v>
      </c>
      <c r="AE121" s="1812">
        <f>IFERROR(AC121-AD121,"")</f>
        <v>0</v>
      </c>
      <c r="AF121" s="1812">
        <f>'Part 8'!DU9</f>
        <v>0</v>
      </c>
    </row>
    <row r="122" spans="1:32">
      <c r="A122" s="141"/>
      <c r="B122" t="s">
        <v>5922</v>
      </c>
      <c r="C122" t="s">
        <v>351</v>
      </c>
      <c r="D122" s="1554">
        <v>58</v>
      </c>
      <c r="E122" s="1555" cm="1">
        <f t="array" ref="E122">IF($B122="","",IF(TRIM(INDEX('Part 1'!$L$2:$IV$2,1,ROW()-1))=TRIM($B122),INDEX('Part 1'!$L$1250:$IV$1250,1,ROW()-1),"CHECK"))</f>
        <v>28</v>
      </c>
      <c r="F122" s="1837">
        <f>IFERROR(D122-E122,"")</f>
        <v>30</v>
      </c>
      <c r="G122" s="1812">
        <f>'Part 1'!EB30</f>
        <v>158</v>
      </c>
      <c r="I122" s="1548"/>
      <c r="K122" s="141"/>
      <c r="L122" t="s">
        <v>1113</v>
      </c>
      <c r="M122" t="s">
        <v>3647</v>
      </c>
      <c r="N122" s="1556">
        <v>0</v>
      </c>
      <c r="O122" s="1555">
        <f>IF($L122="","",IF(TRIM(INDEX('Part 4'!$E$2:$IV$2,1,ROW()-1))=TRIM($L122&amp;""),INDEX('Part 4'!$E$778:$IV$778,1,ROW()-1),"CHECK"))</f>
        <v>0</v>
      </c>
      <c r="P122" s="1837">
        <f>IFERROR(N122-O122,"")</f>
        <v>0</v>
      </c>
      <c r="Q122" s="1812">
        <f>'Part 4'!DU20</f>
        <v>100</v>
      </c>
      <c r="R122" s="1548"/>
      <c r="S122" s="141"/>
      <c r="T122" t="s">
        <v>3912</v>
      </c>
      <c r="U122" t="s">
        <v>4012</v>
      </c>
      <c r="V122" s="1556">
        <v>0</v>
      </c>
      <c r="W122" s="1556">
        <f>IFERROR('Part 7'!AB690+0,0)</f>
        <v>0</v>
      </c>
      <c r="X122" s="1837">
        <f>IFERROR(V122-W122,"")</f>
        <v>0</v>
      </c>
      <c r="Y122" s="1556">
        <f>'Part 7'!AB18</f>
        <v>334</v>
      </c>
      <c r="Z122" s="141"/>
      <c r="AA122" t="s">
        <v>4266</v>
      </c>
      <c r="AB122" t="s">
        <v>4434</v>
      </c>
      <c r="AC122" s="1554">
        <v>0</v>
      </c>
      <c r="AD122" s="1555">
        <f>IF($AB122="","",IF(TRIM(INDEX('Part 8'!$F$2:$IV$2,1,ROW()-1))=TRIM($AB122),INDEX('Part 8'!$F$244:$IV$244,1,ROW()-1),"CHECK"))</f>
        <v>0</v>
      </c>
      <c r="AE122" s="1812">
        <f>IFERROR(AC122-AD122,"")</f>
        <v>0</v>
      </c>
      <c r="AF122" s="1812">
        <f>'Part 8'!DV9</f>
        <v>0</v>
      </c>
    </row>
    <row r="123" spans="1:32">
      <c r="A123" s="141"/>
      <c r="B123" t="s">
        <v>5923</v>
      </c>
      <c r="C123" t="s">
        <v>5924</v>
      </c>
      <c r="D123" s="1554">
        <v>81</v>
      </c>
      <c r="E123" s="1555" cm="1">
        <f t="array" ref="E123">IF($B123="","",IF(TRIM(INDEX('Part 1'!$L$2:$IV$2,1,ROW()-1))=TRIM($B123),INDEX('Part 1'!$L$1250:$IV$1250,1,ROW()-1),"CHECK"))</f>
        <v>60</v>
      </c>
      <c r="F123" s="1837">
        <f>IFERROR(D123-E123,"")</f>
        <v>21</v>
      </c>
      <c r="G123" s="1812">
        <f>'Part 1'!EC30</f>
        <v>765</v>
      </c>
      <c r="I123" s="1548"/>
      <c r="K123" s="141"/>
      <c r="L123" t="s">
        <v>835</v>
      </c>
      <c r="M123" t="s">
        <v>3648</v>
      </c>
      <c r="N123" s="1556">
        <v>0</v>
      </c>
      <c r="O123" s="1555">
        <f>IF($L123="","",IF(TRIM(INDEX('Part 4'!$E$2:$IV$2,1,ROW()-1))=TRIM($L123&amp;""),INDEX('Part 4'!$E$778:$IV$778,1,ROW()-1),"CHECK"))</f>
        <v>0</v>
      </c>
      <c r="P123" s="1837">
        <f>IFERROR(N123-O123,"")</f>
        <v>0</v>
      </c>
      <c r="Q123" s="1812">
        <f>'Part 4'!DV20</f>
        <v>100</v>
      </c>
      <c r="R123" s="1548"/>
      <c r="S123" s="141"/>
      <c r="T123" t="s">
        <v>3913</v>
      </c>
      <c r="U123" t="s">
        <v>1143</v>
      </c>
      <c r="V123" s="1556">
        <v>55</v>
      </c>
      <c r="W123" s="1556">
        <f>IFERROR('Part 7'!AC690+0,0)</f>
        <v>43</v>
      </c>
      <c r="X123" s="1837">
        <f>IFERROR(V123-W123,"")</f>
        <v>12</v>
      </c>
      <c r="Y123" s="1556">
        <f>'Part 7'!AC18</f>
        <v>6</v>
      </c>
      <c r="Z123" s="141"/>
      <c r="AA123" t="s">
        <v>4267</v>
      </c>
      <c r="AB123" t="s">
        <v>4435</v>
      </c>
      <c r="AC123" s="1554">
        <v>0</v>
      </c>
      <c r="AD123" s="1555">
        <f>IF($AB123="","",IF(TRIM(INDEX('Part 8'!$F$2:$IV$2,1,ROW()-1))=TRIM($AB123),INDEX('Part 8'!$F$244:$IV$244,1,ROW()-1),"CHECK"))</f>
        <v>0</v>
      </c>
      <c r="AE123" s="1812">
        <f>IFERROR(AC123-AD123,"")</f>
        <v>0</v>
      </c>
      <c r="AF123" s="1812">
        <f>'Part 8'!DW9</f>
        <v>0</v>
      </c>
    </row>
    <row r="124" spans="1:32">
      <c r="A124" s="141"/>
      <c r="B124" t="s">
        <v>5925</v>
      </c>
      <c r="C124" t="s">
        <v>930</v>
      </c>
      <c r="D124" s="1554">
        <v>30</v>
      </c>
      <c r="E124" s="1555" cm="1">
        <f t="array" ref="E124">IF($B124="","",IF(TRIM(INDEX('Part 1'!$L$2:$IV$2,1,ROW()-1))=TRIM($B124),INDEX('Part 1'!$L$1250:$IV$1250,1,ROW()-1),"CHECK"))</f>
        <v>13</v>
      </c>
      <c r="F124" s="1837">
        <f>IFERROR(D124-E124,"")</f>
        <v>17</v>
      </c>
      <c r="G124" s="1812">
        <f>'Part 1'!ED30</f>
        <v>158</v>
      </c>
      <c r="I124" s="1548"/>
      <c r="K124" s="141"/>
      <c r="L124" t="s">
        <v>3590</v>
      </c>
      <c r="M124" t="s">
        <v>3649</v>
      </c>
      <c r="N124" s="1556">
        <v>0</v>
      </c>
      <c r="O124" s="1555">
        <f>IF($L124="","",IF(TRIM(INDEX('Part 4'!$E$2:$IV$2,1,ROW()-1))=TRIM($L124&amp;""),INDEX('Part 4'!$E$778:$IV$778,1,ROW()-1),"CHECK"))</f>
        <v>0</v>
      </c>
      <c r="P124" s="1837">
        <f>IFERROR(N124-O124,"")</f>
        <v>0</v>
      </c>
      <c r="Q124" s="1812">
        <f>'Part 4'!DW20</f>
        <v>100</v>
      </c>
      <c r="R124" s="1548"/>
      <c r="S124" s="141"/>
      <c r="T124" t="s">
        <v>6051</v>
      </c>
      <c r="V124" s="1839">
        <v>40</v>
      </c>
      <c r="W124" s="1556">
        <f>IFERROR('Part 7'!AD690+0,0)</f>
        <v>30</v>
      </c>
      <c r="X124" s="1837">
        <f>IFERROR(V124-W124,"")</f>
        <v>10</v>
      </c>
      <c r="Y124" s="1556">
        <f>'Part 7'!AD18</f>
        <v>-194</v>
      </c>
      <c r="Z124" s="141"/>
      <c r="AA124" t="s">
        <v>4268</v>
      </c>
      <c r="AB124" t="s">
        <v>4436</v>
      </c>
      <c r="AC124" s="1554">
        <v>0</v>
      </c>
      <c r="AD124" s="1555">
        <f>IF($AB124="","",IF(TRIM(INDEX('Part 8'!$F$2:$IV$2,1,ROW()-1))=TRIM($AB124),INDEX('Part 8'!$F$244:$IV$244,1,ROW()-1),"CHECK"))</f>
        <v>0</v>
      </c>
      <c r="AE124" s="1812">
        <f>IFERROR(AC124-AD124,"")</f>
        <v>0</v>
      </c>
      <c r="AF124" s="1812">
        <f>'Part 8'!DX9</f>
        <v>0</v>
      </c>
    </row>
    <row r="125" spans="1:32">
      <c r="A125" s="141"/>
      <c r="B125" t="s">
        <v>613</v>
      </c>
      <c r="C125" t="s">
        <v>614</v>
      </c>
      <c r="D125" s="1554">
        <v>25</v>
      </c>
      <c r="E125" s="1555" cm="1">
        <f t="array" ref="E125">IF($B125="","",IF(TRIM(INDEX('Part 1'!$L$2:$IV$2,1,ROW()-1))=TRIM($B125),INDEX('Part 1'!$L$1250:$IV$1250,1,ROW()-1),"CHECK"))</f>
        <v>22</v>
      </c>
      <c r="F125" s="1837">
        <f>IFERROR(D125-E125,"")</f>
        <v>3</v>
      </c>
      <c r="G125" s="1812">
        <f>'Part 1'!EE30</f>
        <v>67</v>
      </c>
      <c r="I125" s="1548"/>
      <c r="K125" s="141"/>
      <c r="N125" s="1554"/>
      <c r="O125" s="1555"/>
      <c r="P125" s="1837"/>
      <c r="Q125" s="1812"/>
      <c r="R125" s="1548"/>
      <c r="S125" s="141"/>
      <c r="T125" t="s">
        <v>3915</v>
      </c>
      <c r="V125" s="1556">
        <v>0</v>
      </c>
      <c r="W125" s="1556">
        <f>IFERROR('Part 7'!AE690+0,0)</f>
        <v>0</v>
      </c>
      <c r="X125" s="1837">
        <f>IFERROR(V125-W125,"")</f>
        <v>0</v>
      </c>
      <c r="Y125" s="1556">
        <f>'Part 7'!AE18</f>
        <v>743</v>
      </c>
      <c r="Z125" s="141"/>
      <c r="AA125" t="s">
        <v>4269</v>
      </c>
      <c r="AB125" t="s">
        <v>4437</v>
      </c>
      <c r="AC125" s="1554">
        <v>0</v>
      </c>
      <c r="AD125" s="1555">
        <f>IF($AB125="","",IF(TRIM(INDEX('Part 8'!$F$2:$IV$2,1,ROW()-1))=TRIM($AB125),INDEX('Part 8'!$F$244:$IV$244,1,ROW()-1),"CHECK"))</f>
        <v>0</v>
      </c>
      <c r="AE125" s="1812">
        <f>IFERROR(AC125-AD125,"")</f>
        <v>0</v>
      </c>
      <c r="AF125" s="1812">
        <f>'Part 8'!DY9</f>
        <v>0</v>
      </c>
    </row>
    <row r="126" spans="1:32">
      <c r="A126" s="141"/>
      <c r="B126" t="s">
        <v>615</v>
      </c>
      <c r="C126" t="s">
        <v>616</v>
      </c>
      <c r="D126" s="1554">
        <v>14</v>
      </c>
      <c r="E126" s="1555" cm="1">
        <f t="array" ref="E126">IF($B126="","",IF(TRIM(INDEX('Part 1'!$L$2:$IV$2,1,ROW()-1))=TRIM($B126),INDEX('Part 1'!$L$1250:$IV$1250,1,ROW()-1),"CHECK"))</f>
        <v>14</v>
      </c>
      <c r="F126" s="1837">
        <f>IFERROR(D126-E126,"")</f>
        <v>0</v>
      </c>
      <c r="G126" s="1812">
        <f>'Part 1'!EF30</f>
        <v>73</v>
      </c>
      <c r="I126" s="1548"/>
      <c r="K126" s="1552" t="s">
        <v>3532</v>
      </c>
      <c r="L126" t="s">
        <v>2876</v>
      </c>
      <c r="M126">
        <v>24</v>
      </c>
      <c r="N126" s="1556">
        <v>480</v>
      </c>
      <c r="O126" s="1555">
        <f>IF($L126="","",IF(TRIM(INDEX('Part 4'!$E$2:$IV$2,1,ROW()-1))=TRIM($L126&amp;""),INDEX('Part 4'!$E$778:$IV$778,1,ROW()-1),"CHECK"))</f>
        <v>408</v>
      </c>
      <c r="P126" s="1837">
        <f>IFERROR(N126-O126,"")</f>
        <v>72</v>
      </c>
      <c r="Q126" s="1812">
        <f>'Part 4'!DY20</f>
        <v>123</v>
      </c>
      <c r="R126" s="1548"/>
      <c r="S126" s="141"/>
      <c r="T126" t="s">
        <v>3916</v>
      </c>
      <c r="V126" s="1556">
        <v>0</v>
      </c>
      <c r="W126" s="1556">
        <f>IFERROR('Part 7'!AF690+0,0)</f>
        <v>0</v>
      </c>
      <c r="X126" s="1837">
        <f>IFERROR(V126-W126,"")</f>
        <v>0</v>
      </c>
      <c r="Y126" s="1556">
        <f>'Part 7'!AF18</f>
        <v>-863</v>
      </c>
      <c r="Z126" s="141"/>
      <c r="AA126" t="s">
        <v>4270</v>
      </c>
      <c r="AB126" t="s">
        <v>4438</v>
      </c>
      <c r="AC126" s="1554">
        <v>0</v>
      </c>
      <c r="AD126" s="1555">
        <f>IF($AB126="","",IF(TRIM(INDEX('Part 8'!$F$2:$IV$2,1,ROW()-1))=TRIM($AB126),INDEX('Part 8'!$F$244:$IV$244,1,ROW()-1),"CHECK"))</f>
        <v>0</v>
      </c>
      <c r="AE126" s="1812">
        <f>IFERROR(AC126-AD126,"")</f>
        <v>0</v>
      </c>
      <c r="AF126" s="1812">
        <f>'Part 8'!DZ9</f>
        <v>0</v>
      </c>
    </row>
    <row r="127" spans="1:32">
      <c r="A127" s="141"/>
      <c r="B127" t="s">
        <v>5926</v>
      </c>
      <c r="C127" t="s">
        <v>1151</v>
      </c>
      <c r="D127" s="1554">
        <v>2</v>
      </c>
      <c r="E127" s="1555" cm="1">
        <f t="array" ref="E127">IF($B127="","",IF(TRIM(INDEX('Part 1'!$L$2:$IV$2,1,ROW()-1))=TRIM($B127),INDEX('Part 1'!$L$1250:$IV$1250,1,ROW()-1),"CHECK"))</f>
        <v>2</v>
      </c>
      <c r="F127" s="1837">
        <f>IFERROR(D127-E127,"")</f>
        <v>0</v>
      </c>
      <c r="G127" s="1812">
        <f>'Part 1'!EG30</f>
        <v>29</v>
      </c>
      <c r="I127" s="1548"/>
      <c r="K127" s="141"/>
      <c r="L127" t="s">
        <v>1582</v>
      </c>
      <c r="M127">
        <v>6</v>
      </c>
      <c r="N127" s="1556">
        <v>98</v>
      </c>
      <c r="O127" s="1555">
        <f>IF($L127="","",IF(TRIM(INDEX('Part 4'!$E$2:$IV$2,1,ROW()-1))=TRIM($L127&amp;""),INDEX('Part 4'!$E$778:$IV$778,1,ROW()-1),"CHECK"))</f>
        <v>72</v>
      </c>
      <c r="P127" s="1837">
        <f>IFERROR(N127-O127,"")</f>
        <v>26</v>
      </c>
      <c r="Q127" s="1812">
        <f>'Part 4'!DZ20</f>
        <v>703</v>
      </c>
      <c r="R127" s="1548"/>
      <c r="S127" s="141"/>
      <c r="T127" t="s">
        <v>3917</v>
      </c>
      <c r="V127" s="1556">
        <v>0</v>
      </c>
      <c r="W127" s="1556">
        <f>IFERROR('Part 7'!AG690+0,0)</f>
        <v>0</v>
      </c>
      <c r="X127" s="1837">
        <f>IFERROR(V127-W127,"")</f>
        <v>0</v>
      </c>
      <c r="Y127" s="1556">
        <f>'Part 7'!AG18</f>
        <v>200</v>
      </c>
      <c r="Z127" s="141"/>
      <c r="AA127" t="s">
        <v>4271</v>
      </c>
      <c r="AB127" t="s">
        <v>4439</v>
      </c>
      <c r="AC127" s="1554">
        <v>0</v>
      </c>
      <c r="AD127" s="1555">
        <f>IF($AB127="","",IF(TRIM(INDEX('Part 8'!$F$2:$IV$2,1,ROW()-1))=TRIM($AB127),INDEX('Part 8'!$F$244:$IV$244,1,ROW()-1),"CHECK"))</f>
        <v>0</v>
      </c>
      <c r="AE127" s="1812">
        <f>IFERROR(AC127-AD127,"")</f>
        <v>0</v>
      </c>
      <c r="AF127" s="1812">
        <f>'Part 8'!EA9</f>
        <v>0</v>
      </c>
    </row>
    <row r="128" spans="1:32">
      <c r="A128" s="141"/>
      <c r="B128" t="s">
        <v>1504</v>
      </c>
      <c r="C128" t="s">
        <v>1505</v>
      </c>
      <c r="D128" s="1554">
        <v>3</v>
      </c>
      <c r="E128" s="1555" cm="1">
        <f t="array" ref="E128">IF($B128="","",IF(TRIM(INDEX('Part 1'!$L$2:$IV$2,1,ROW()-1))=TRIM($B128),INDEX('Part 1'!$L$1250:$IV$1250,1,ROW()-1),"CHECK"))</f>
        <v>3</v>
      </c>
      <c r="F128" s="1837">
        <f>IFERROR(D128-E128,"")</f>
        <v>0</v>
      </c>
      <c r="G128" s="1812">
        <f>'Part 1'!EH30</f>
        <v>35</v>
      </c>
      <c r="I128" s="1548"/>
      <c r="K128" s="141"/>
      <c r="L128" t="s">
        <v>3591</v>
      </c>
      <c r="M128">
        <v>24</v>
      </c>
      <c r="N128" s="1556">
        <v>0</v>
      </c>
      <c r="O128" s="1555">
        <f>IF($L128="","",IF(TRIM(INDEX('Part 4'!$E$2:$IV$2,1,ROW()-1))=TRIM($L128&amp;""),INDEX('Part 4'!$E$778:$IV$778,1,ROW()-1),"CHECK"))</f>
        <v>0</v>
      </c>
      <c r="P128" s="1837">
        <f>IFERROR(N128-O128,"")</f>
        <v>0</v>
      </c>
      <c r="Q128" s="1812">
        <f>'Part 4'!EA20</f>
        <v>0</v>
      </c>
      <c r="R128" s="1548"/>
      <c r="S128" s="141"/>
      <c r="T128" t="s">
        <v>3918</v>
      </c>
      <c r="U128" t="s">
        <v>6052</v>
      </c>
      <c r="V128" s="1556">
        <v>379</v>
      </c>
      <c r="W128" s="1556">
        <f>IFERROR('Part 7'!AH690+0,0)</f>
        <v>75</v>
      </c>
      <c r="X128" s="1837">
        <f>IFERROR(V128-W128,"")</f>
        <v>304</v>
      </c>
      <c r="Y128" s="1556">
        <f>'Part 7'!AH18</f>
        <v>-892</v>
      </c>
      <c r="Z128" s="141"/>
      <c r="AA128" t="s">
        <v>4272</v>
      </c>
      <c r="AB128" t="s">
        <v>4440</v>
      </c>
      <c r="AC128" s="1554">
        <v>0</v>
      </c>
      <c r="AD128" s="1555">
        <f>IF($AB128="","",IF(TRIM(INDEX('Part 8'!$F$2:$IV$2,1,ROW()-1))=TRIM($AB128),INDEX('Part 8'!$F$244:$IV$244,1,ROW()-1),"CHECK"))</f>
        <v>0</v>
      </c>
      <c r="AE128" s="1812">
        <f>IFERROR(AC128-AD128,"")</f>
        <v>0</v>
      </c>
      <c r="AF128" s="1812">
        <f>'Part 8'!EB9</f>
        <v>0</v>
      </c>
    </row>
    <row r="129" spans="1:32">
      <c r="A129" s="141"/>
      <c r="B129" t="s">
        <v>939</v>
      </c>
      <c r="C129" t="s">
        <v>938</v>
      </c>
      <c r="D129" s="1554">
        <v>98</v>
      </c>
      <c r="E129" s="1555" cm="1">
        <f t="array" ref="E129">IF($B129="","",IF(TRIM(INDEX('Part 1'!$L$2:$IV$2,1,ROW()-1))=TRIM($B129),INDEX('Part 1'!$L$1250:$IV$1250,1,ROW()-1),"CHECK"))</f>
        <v>74</v>
      </c>
      <c r="F129" s="1837">
        <f>IFERROR(D129-E129,"")</f>
        <v>24</v>
      </c>
      <c r="G129" s="1812">
        <f>'Part 1'!EI30</f>
        <v>516</v>
      </c>
      <c r="I129" s="1548"/>
      <c r="K129" s="141"/>
      <c r="L129" t="s">
        <v>3592</v>
      </c>
      <c r="N129" s="1556">
        <v>2</v>
      </c>
      <c r="O129" s="1555">
        <f>IF($L129="","",IF(TRIM(INDEX('Part 4'!$E$2:$IV$2,1,ROW()-1))=TRIM($L129&amp;""),INDEX('Part 4'!$E$778:$IV$778,1,ROW()-1),"CHECK"))</f>
        <v>40</v>
      </c>
      <c r="P129" s="1837">
        <f>IFERROR(N129-O129,"")</f>
        <v>-38</v>
      </c>
      <c r="Q129" s="1812">
        <f>'Part 4'!EB20</f>
        <v>-4</v>
      </c>
      <c r="R129" s="1548"/>
      <c r="S129" s="141"/>
      <c r="T129" t="s">
        <v>6053</v>
      </c>
      <c r="V129" s="1556">
        <v>0</v>
      </c>
      <c r="W129" s="1556">
        <f>IFERROR('Part 7'!AI690+0,0)</f>
        <v>15</v>
      </c>
      <c r="X129" s="1837">
        <f>IFERROR(V129-W129,"")</f>
        <v>-15</v>
      </c>
      <c r="Y129" s="1556">
        <f>'Part 7'!AI18</f>
        <v>640</v>
      </c>
      <c r="Z129" s="141"/>
      <c r="AA129" t="s">
        <v>4273</v>
      </c>
      <c r="AB129" t="s">
        <v>4441</v>
      </c>
      <c r="AC129" s="1554">
        <v>0</v>
      </c>
      <c r="AD129" s="1555">
        <f>IF($AB129="","",IF(TRIM(INDEX('Part 8'!$F$2:$IV$2,1,ROW()-1))=TRIM($AB129),INDEX('Part 8'!$F$244:$IV$244,1,ROW()-1),"CHECK"))</f>
        <v>0</v>
      </c>
      <c r="AE129" s="1812">
        <f>IFERROR(AC129-AD129,"")</f>
        <v>0</v>
      </c>
      <c r="AF129" s="1812">
        <f>'Part 8'!EC9</f>
        <v>0</v>
      </c>
    </row>
    <row r="130" spans="1:32">
      <c r="A130" s="141"/>
      <c r="B130" t="s">
        <v>3102</v>
      </c>
      <c r="C130" t="s">
        <v>3225</v>
      </c>
      <c r="D130" s="1554">
        <v>0</v>
      </c>
      <c r="E130" s="1555" cm="1">
        <f t="array" ref="E130">IF($B130="","",IF(TRIM(INDEX('Part 1'!$L$2:$IV$2,1,ROW()-1))=TRIM($B130),INDEX('Part 1'!$L$1250:$IV$1250,1,ROW()-1),"CHECK"))</f>
        <v>0</v>
      </c>
      <c r="F130" s="1837">
        <f>IFERROR(D130-E130,"")</f>
        <v>0</v>
      </c>
      <c r="G130" s="1812">
        <f>'Part 1'!EJ30</f>
        <v>26</v>
      </c>
      <c r="I130" s="1548"/>
      <c r="K130" s="141"/>
      <c r="N130" s="1554"/>
      <c r="O130" s="1555"/>
      <c r="P130" s="1837"/>
      <c r="Q130" s="1812"/>
      <c r="R130" s="1548"/>
      <c r="S130" s="141"/>
      <c r="T130" t="s">
        <v>6054</v>
      </c>
      <c r="U130" t="s">
        <v>4014</v>
      </c>
      <c r="V130" s="1556">
        <v>30</v>
      </c>
      <c r="W130" s="1556">
        <f>IFERROR('Part 7'!AJ690+0,0)</f>
        <v>100</v>
      </c>
      <c r="X130" s="1841">
        <f>IFERROR(V130-W130,"")</f>
        <v>-70</v>
      </c>
      <c r="Y130" s="1556">
        <f>'Part 7'!AJ18</f>
        <v>797</v>
      </c>
      <c r="Z130" s="141"/>
      <c r="AC130" s="1554"/>
      <c r="AD130" s="1555" t="str">
        <f>IF($AB130="","",IF(TRIM(INDEX('Part 8'!$F$2:$IV$2,1,ROW()-1))=TRIM($AB130),INDEX('Part 8'!$F$244:$IV$244,1,ROW()-1),"CHECK"))</f>
        <v/>
      </c>
      <c r="AE130" s="1812"/>
      <c r="AF130" s="1812"/>
    </row>
    <row r="131" spans="1:32">
      <c r="A131" s="141"/>
      <c r="B131" t="s">
        <v>3103</v>
      </c>
      <c r="C131" t="s">
        <v>1332</v>
      </c>
      <c r="D131" s="1554">
        <v>6</v>
      </c>
      <c r="E131" s="1555" cm="1">
        <f t="array" ref="E131">IF($B131="","",IF(TRIM(INDEX('Part 1'!$L$2:$IV$2,1,ROW()-1))=TRIM($B131),INDEX('Part 1'!$L$1250:$IV$1250,1,ROW()-1),"CHECK"))</f>
        <v>6</v>
      </c>
      <c r="F131" s="1837">
        <f>IFERROR(D131-E131,"")</f>
        <v>0</v>
      </c>
      <c r="G131" s="1812">
        <f>'Part 1'!EK30</f>
        <v>17</v>
      </c>
      <c r="I131" s="1548"/>
      <c r="K131" s="1552" t="s">
        <v>3533</v>
      </c>
      <c r="L131" t="s">
        <v>3593</v>
      </c>
      <c r="M131" t="s">
        <v>3650</v>
      </c>
      <c r="N131" s="1556">
        <v>100</v>
      </c>
      <c r="O131" s="1555">
        <f>IF($L131="","",IF(TRIM(INDEX('Part 4'!$E$2:$IV$2,1,ROW()-1))=TRIM($L131&amp;""),INDEX('Part 4'!$E$778:$IV$778,1,ROW()-1),"CHECK"))</f>
        <v>1</v>
      </c>
      <c r="P131" s="1837">
        <f>IFERROR(N131-O131,"")</f>
        <v>99</v>
      </c>
      <c r="Q131" s="1812">
        <f>'Part 4'!ED20</f>
        <v>-8</v>
      </c>
      <c r="R131" s="1548"/>
      <c r="S131" s="141"/>
      <c r="T131" t="s">
        <v>6055</v>
      </c>
      <c r="V131" s="1556">
        <v>2</v>
      </c>
      <c r="W131" s="1556">
        <f>IFERROR('Part 7'!AK690+0,0)</f>
        <v>10</v>
      </c>
      <c r="X131" s="1837">
        <f>IFERROR(V131-W131,"")</f>
        <v>-8</v>
      </c>
      <c r="Y131" s="1556">
        <f>'Part 7'!AK18</f>
        <v>206</v>
      </c>
      <c r="Z131" s="141"/>
      <c r="AA131" t="s">
        <v>4274</v>
      </c>
      <c r="AB131" t="s">
        <v>4442</v>
      </c>
      <c r="AC131" s="1554">
        <v>0</v>
      </c>
      <c r="AD131" s="1555">
        <f>IF($AB131="","",IF(TRIM(INDEX('Part 8'!$F$2:$IV$2,1,ROW()-1))=TRIM($AB131),INDEX('Part 8'!$F$244:$IV$244,1,ROW()-1),"CHECK"))</f>
        <v>0</v>
      </c>
      <c r="AE131" s="1812">
        <f>IFERROR(AC131-AD131,"")</f>
        <v>0</v>
      </c>
      <c r="AF131" s="1812">
        <f>'Part 8'!EE9</f>
        <v>0</v>
      </c>
    </row>
    <row r="132" spans="1:32">
      <c r="A132" s="141"/>
      <c r="B132" t="s">
        <v>3104</v>
      </c>
      <c r="C132" t="s">
        <v>3226</v>
      </c>
      <c r="D132" s="1554">
        <v>0</v>
      </c>
      <c r="E132" s="1555" cm="1">
        <f t="array" ref="E132">IF($B132="","",IF(TRIM(INDEX('Part 1'!$L$2:$IV$2,1,ROW()-1))=TRIM($B132),INDEX('Part 1'!$L$1250:$IV$1250,1,ROW()-1),"CHECK"))</f>
        <v>0</v>
      </c>
      <c r="F132" s="1837">
        <f>IFERROR(D132-E132,"")</f>
        <v>0</v>
      </c>
      <c r="G132" s="1812">
        <f>'Part 1'!EL30</f>
        <v>0</v>
      </c>
      <c r="I132" s="1548"/>
      <c r="K132" s="141" t="s">
        <v>3534</v>
      </c>
      <c r="L132" t="s">
        <v>3594</v>
      </c>
      <c r="M132" t="s">
        <v>3650</v>
      </c>
      <c r="N132" s="1556">
        <v>500</v>
      </c>
      <c r="O132" s="1555">
        <f>IF($L132="","",IF(TRIM(INDEX('Part 4'!$E$2:$IV$2,1,ROW()-1))=TRIM($L132&amp;""),INDEX('Part 4'!$E$778:$IV$778,1,ROW()-1),"CHECK"))</f>
        <v>6</v>
      </c>
      <c r="P132" s="1837">
        <f>IFERROR(N132-O132,"")</f>
        <v>494</v>
      </c>
      <c r="Q132" s="1812">
        <f>'Part 4'!EE20</f>
        <v>29</v>
      </c>
      <c r="R132" s="1548"/>
      <c r="S132" s="141"/>
      <c r="T132" t="s">
        <v>6056</v>
      </c>
      <c r="V132" s="1556">
        <v>50</v>
      </c>
      <c r="W132" s="1556">
        <f>IFERROR('Part 7'!AL690+0,0)</f>
        <v>35</v>
      </c>
      <c r="X132" s="1837">
        <f>IFERROR(V132-W132,"")</f>
        <v>15</v>
      </c>
      <c r="Y132" s="1556">
        <f>'Part 7'!AL18</f>
        <v>212</v>
      </c>
      <c r="Z132" s="141"/>
      <c r="AA132" t="s">
        <v>4275</v>
      </c>
      <c r="AB132" t="s">
        <v>4443</v>
      </c>
      <c r="AC132" s="1554">
        <v>0</v>
      </c>
      <c r="AD132" s="1555">
        <f>IF($AB132="","",IF(TRIM(INDEX('Part 8'!$F$2:$IV$2,1,ROW()-1))=TRIM($AB132),INDEX('Part 8'!$F$244:$IV$244,1,ROW()-1),"CHECK"))</f>
        <v>5</v>
      </c>
      <c r="AE132" s="1812">
        <f>IFERROR(AC132-AD132,"")</f>
        <v>-5</v>
      </c>
      <c r="AF132" s="1812">
        <f>'Part 8'!EF9</f>
        <v>0</v>
      </c>
    </row>
    <row r="133" spans="1:32">
      <c r="A133" s="141"/>
      <c r="B133" t="s">
        <v>3105</v>
      </c>
      <c r="C133" t="s">
        <v>1334</v>
      </c>
      <c r="D133" s="1554">
        <v>3</v>
      </c>
      <c r="E133" s="1555" cm="1">
        <f t="array" ref="E133">IF($B133="","",IF(TRIM(INDEX('Part 1'!$L$2:$IV$2,1,ROW()-1))=TRIM($B133),INDEX('Part 1'!$L$1250:$IV$1250,1,ROW()-1),"CHECK"))</f>
        <v>3</v>
      </c>
      <c r="F133" s="1837">
        <f>IFERROR(D133-E133,"")</f>
        <v>0</v>
      </c>
      <c r="G133" s="1812">
        <f>'Part 1'!EM30</f>
        <v>23</v>
      </c>
      <c r="I133" s="1548"/>
      <c r="K133" s="141"/>
      <c r="L133" t="s">
        <v>3595</v>
      </c>
      <c r="M133" t="s">
        <v>3650</v>
      </c>
      <c r="N133" s="1556">
        <v>400</v>
      </c>
      <c r="O133" s="1555">
        <f>IF($L133="","",IF(TRIM(INDEX('Part 4'!$E$2:$IV$2,1,ROW()-1))=TRIM($L133&amp;""),INDEX('Part 4'!$E$778:$IV$778,1,ROW()-1),"CHECK"))</f>
        <v>4</v>
      </c>
      <c r="P133" s="1837">
        <f>IFERROR(N133-O133,"")</f>
        <v>396</v>
      </c>
      <c r="Q133" s="1812">
        <f>'Part 4'!EF20</f>
        <v>-423</v>
      </c>
      <c r="R133" s="1548"/>
      <c r="S133" s="141"/>
      <c r="T133" t="s">
        <v>6057</v>
      </c>
      <c r="V133" s="1556">
        <v>65</v>
      </c>
      <c r="W133" s="1556">
        <f>IFERROR('Part 7'!AM690+0,0)</f>
        <v>148</v>
      </c>
      <c r="X133" s="1837">
        <f>IFERROR(V133-W133,"")</f>
        <v>-83</v>
      </c>
      <c r="Y133" s="1556">
        <f>'Part 7'!AM18</f>
        <v>1810</v>
      </c>
      <c r="Z133" s="141"/>
      <c r="AA133" t="s">
        <v>4275</v>
      </c>
      <c r="AB133" t="s">
        <v>4444</v>
      </c>
      <c r="AC133" s="1554">
        <v>0</v>
      </c>
      <c r="AD133" s="1555">
        <f>IF($AB133="","",IF(TRIM(INDEX('Part 8'!$F$2:$IV$2,1,ROW()-1))=TRIM($AB133),INDEX('Part 8'!$F$244:$IV$244,1,ROW()-1),"CHECK"))</f>
        <v>0</v>
      </c>
      <c r="AE133" s="1812">
        <f>IFERROR(AC133-AD133,"")</f>
        <v>0</v>
      </c>
      <c r="AF133" s="1812">
        <f>'Part 8'!EG9</f>
        <v>0</v>
      </c>
    </row>
    <row r="134" spans="1:32">
      <c r="A134" s="141"/>
      <c r="B134" t="s">
        <v>6414</v>
      </c>
      <c r="C134" t="s">
        <v>5927</v>
      </c>
      <c r="D134" s="1554">
        <v>3</v>
      </c>
      <c r="E134" s="1555" cm="1">
        <f t="array" ref="E134">IF($B134="","",IF(TRIM(INDEX('Part 1'!$L$2:$IV$2,1,ROW()-1))=TRIM($B134),INDEX('Part 1'!$L$1250:$IV$1250,1,ROW()-1),"CHECK"))</f>
        <v>3</v>
      </c>
      <c r="F134" s="1837">
        <f>IFERROR(D134-E134,"")</f>
        <v>0</v>
      </c>
      <c r="G134" s="1812">
        <f>'Part 1'!EN30</f>
        <v>42</v>
      </c>
      <c r="I134" s="1548"/>
      <c r="K134" s="1552" t="s">
        <v>3533</v>
      </c>
      <c r="L134" t="s">
        <v>3593</v>
      </c>
      <c r="M134" t="s">
        <v>3650</v>
      </c>
      <c r="N134" s="1556">
        <v>1556</v>
      </c>
      <c r="O134" s="1555">
        <f>IF($L134="","",IF(TRIM(INDEX('Part 4'!$E$2:$IV$2,1,ROW()-1))=TRIM($L134&amp;""),INDEX('Part 4'!$E$778:$IV$778,1,ROW()-1),"CHECK"))</f>
        <v>28</v>
      </c>
      <c r="P134" s="1837">
        <f>IFERROR(N134-O134,"")</f>
        <v>1528</v>
      </c>
      <c r="Q134" s="1812">
        <f>'Part 4'!EG20</f>
        <v>179</v>
      </c>
      <c r="R134" s="1548"/>
      <c r="S134" s="141"/>
      <c r="T134" t="s">
        <v>1634</v>
      </c>
      <c r="U134" t="s">
        <v>4015</v>
      </c>
      <c r="V134" s="1556">
        <v>0</v>
      </c>
      <c r="W134" s="1556">
        <f>IFERROR('Part 7'!AN690+0,0)</f>
        <v>6</v>
      </c>
      <c r="X134" s="1837">
        <f>IFERROR(V134-W134,"")</f>
        <v>-6</v>
      </c>
      <c r="Y134" s="1556">
        <f>'Part 7'!AN18</f>
        <v>104</v>
      </c>
      <c r="Z134" s="141"/>
      <c r="AA134" t="s">
        <v>4276</v>
      </c>
      <c r="AB134" t="s">
        <v>4445</v>
      </c>
      <c r="AC134" s="1554">
        <v>0</v>
      </c>
      <c r="AD134" s="1555">
        <f>IF($AB134="","",IF(TRIM(INDEX('Part 8'!$F$2:$IV$2,1,ROW()-1))=TRIM($AB134),INDEX('Part 8'!$F$244:$IV$244,1,ROW()-1),"CHECK"))</f>
        <v>0</v>
      </c>
      <c r="AE134" s="1812">
        <f>IFERROR(AC134-AD134,"")</f>
        <v>0</v>
      </c>
      <c r="AF134" s="1812">
        <f>'Part 8'!EH9</f>
        <v>0</v>
      </c>
    </row>
    <row r="135" spans="1:32">
      <c r="A135" s="141"/>
      <c r="B135" t="s">
        <v>310</v>
      </c>
      <c r="C135" t="s">
        <v>286</v>
      </c>
      <c r="D135" s="1554">
        <v>72</v>
      </c>
      <c r="E135" s="1555" cm="1">
        <f t="array" ref="E135">IF($B135="","",IF(TRIM(INDEX('Part 1'!$L$2:$IV$2,1,ROW()-1))=TRIM($B135),INDEX('Part 1'!$L$1250:$IV$1250,1,ROW()-1),"CHECK"))</f>
        <v>66</v>
      </c>
      <c r="F135" s="1837">
        <f>IFERROR(D135-E135,"")</f>
        <v>6</v>
      </c>
      <c r="G135" s="1812">
        <f>'Part 1'!EO30</f>
        <v>502</v>
      </c>
      <c r="I135" s="1548"/>
      <c r="K135" s="141" t="s">
        <v>303</v>
      </c>
      <c r="L135" t="s">
        <v>3594</v>
      </c>
      <c r="M135" t="s">
        <v>3650</v>
      </c>
      <c r="N135" s="1556">
        <v>3100</v>
      </c>
      <c r="O135" s="1555">
        <f>IF($L135="","",IF(TRIM(INDEX('Part 4'!$E$2:$IV$2,1,ROW()-1))=TRIM($L135&amp;""),INDEX('Part 4'!$E$778:$IV$778,1,ROW()-1),"CHECK"))</f>
        <v>50</v>
      </c>
      <c r="P135" s="1837">
        <f>IFERROR(N135-O135,"")</f>
        <v>3050</v>
      </c>
      <c r="Q135" s="1812">
        <f>'Part 4'!EH20</f>
        <v>333</v>
      </c>
      <c r="R135" s="1548"/>
      <c r="S135" s="141"/>
      <c r="T135" t="s">
        <v>1483</v>
      </c>
      <c r="U135" t="s">
        <v>4016</v>
      </c>
      <c r="V135" s="1556">
        <v>145</v>
      </c>
      <c r="W135" s="1556">
        <f>IFERROR('Part 7'!AO690+0,0)</f>
        <v>172</v>
      </c>
      <c r="X135" s="1837">
        <f>IFERROR(V135-W135,"")</f>
        <v>-27</v>
      </c>
      <c r="Y135" s="1556">
        <f>'Part 7'!AO18</f>
        <v>1042</v>
      </c>
      <c r="Z135" s="141"/>
      <c r="AA135" t="s">
        <v>4277</v>
      </c>
      <c r="AB135" t="s">
        <v>4446</v>
      </c>
      <c r="AC135" s="1554">
        <v>0</v>
      </c>
      <c r="AD135" s="1555">
        <f>IF($AB135="","",IF(TRIM(INDEX('Part 8'!$F$2:$IV$2,1,ROW()-1))=TRIM($AB135),INDEX('Part 8'!$F$244:$IV$244,1,ROW()-1),"CHECK"))</f>
        <v>0</v>
      </c>
      <c r="AE135" s="1812">
        <f>IFERROR(AC135-AD135,"")</f>
        <v>0</v>
      </c>
      <c r="AF135" s="1812">
        <f>'Part 8'!EI9</f>
        <v>0</v>
      </c>
    </row>
    <row r="136" spans="1:32">
      <c r="A136" s="141"/>
      <c r="B136" t="s">
        <v>5928</v>
      </c>
      <c r="C136" t="s">
        <v>5929</v>
      </c>
      <c r="D136" s="1554">
        <v>32</v>
      </c>
      <c r="E136" s="1555" cm="1">
        <f t="array" ref="E136">IF($B136="","",IF(TRIM(INDEX('Part 1'!$L$2:$IV$2,1,ROW()-1))=TRIM($B136),INDEX('Part 1'!$L$1250:$IV$1250,1,ROW()-1),"CHECK"))</f>
        <v>27</v>
      </c>
      <c r="F136" s="1837">
        <f>IFERROR(D136-E136,"")</f>
        <v>5</v>
      </c>
      <c r="G136" s="1812">
        <f>'Part 1'!EP30</f>
        <v>322</v>
      </c>
      <c r="I136" s="1548"/>
      <c r="K136" s="141"/>
      <c r="L136" t="s">
        <v>3595</v>
      </c>
      <c r="M136" t="s">
        <v>3650</v>
      </c>
      <c r="N136" s="1556">
        <v>2100</v>
      </c>
      <c r="O136" s="1555">
        <f>IF($L136="","",IF(TRIM(INDEX('Part 4'!$E$2:$IV$2,1,ROW()-1))=TRIM($L136&amp;""),INDEX('Part 4'!$E$778:$IV$778,1,ROW()-1),"CHECK"))</f>
        <v>40</v>
      </c>
      <c r="P136" s="1837">
        <f>IFERROR(N136-O136,"")</f>
        <v>2060</v>
      </c>
      <c r="Q136" s="1812">
        <f>'Part 4'!EI20</f>
        <v>183</v>
      </c>
      <c r="R136" s="1548"/>
      <c r="S136" s="141"/>
      <c r="T136" t="s">
        <v>3925</v>
      </c>
      <c r="U136" t="s">
        <v>4017</v>
      </c>
      <c r="V136" s="1556">
        <v>0</v>
      </c>
      <c r="W136" s="1556">
        <f>IFERROR('Part 7'!AP690+0,0)</f>
        <v>0</v>
      </c>
      <c r="X136" s="1837">
        <f>IFERROR(V136-W136,"")</f>
        <v>0</v>
      </c>
      <c r="Y136" s="1556">
        <f>'Part 7'!AP18</f>
        <v>555</v>
      </c>
      <c r="Z136" s="141"/>
      <c r="AA136" t="s">
        <v>4276</v>
      </c>
      <c r="AB136" t="s">
        <v>4447</v>
      </c>
      <c r="AC136" s="1554">
        <v>0</v>
      </c>
      <c r="AD136" s="1555">
        <f>IF($AB136="","",IF(TRIM(INDEX('Part 8'!$F$2:$IV$2,1,ROW()-1))=TRIM($AB136),INDEX('Part 8'!$F$244:$IV$244,1,ROW()-1),"CHECK"))</f>
        <v>0</v>
      </c>
      <c r="AE136" s="1812">
        <f>IFERROR(AC136-AD136,"")</f>
        <v>0</v>
      </c>
      <c r="AF136" s="1812">
        <f>'Part 8'!EJ9</f>
        <v>0</v>
      </c>
    </row>
    <row r="137" spans="1:32">
      <c r="A137" s="141"/>
      <c r="B137" t="s">
        <v>1753</v>
      </c>
      <c r="C137" t="s">
        <v>502</v>
      </c>
      <c r="D137" s="1554">
        <v>21</v>
      </c>
      <c r="E137" s="1555" cm="1">
        <f t="array" ref="E137">IF($B137="","",IF(TRIM(INDEX('Part 1'!$L$2:$IV$2,1,ROW()-1))=TRIM($B137),INDEX('Part 1'!$L$1250:$IV$1250,1,ROW()-1),"CHECK"))</f>
        <v>21</v>
      </c>
      <c r="F137" s="1837">
        <f>IFERROR(D137-E137,"")</f>
        <v>0</v>
      </c>
      <c r="G137" s="1812">
        <f>'Part 1'!EQ30</f>
        <v>212</v>
      </c>
      <c r="I137" s="1548"/>
      <c r="K137" s="141"/>
      <c r="L137" t="s">
        <v>3596</v>
      </c>
      <c r="M137" t="s">
        <v>3650</v>
      </c>
      <c r="N137" s="1556">
        <v>250</v>
      </c>
      <c r="O137" s="1555">
        <f>IF($L137="","",IF(TRIM(INDEX('Part 4'!$E$2:$IV$2,1,ROW()-1))=TRIM($L137&amp;""),INDEX('Part 4'!$E$778:$IV$778,1,ROW()-1),"CHECK"))</f>
        <v>3</v>
      </c>
      <c r="P137" s="1837">
        <f>IFERROR(N137-O137,"")</f>
        <v>247</v>
      </c>
      <c r="Q137" s="1812">
        <f>'Part 4'!EJ20</f>
        <v>63</v>
      </c>
      <c r="R137" s="1548"/>
      <c r="S137" s="141"/>
      <c r="T137" t="s">
        <v>3136</v>
      </c>
      <c r="U137" t="s">
        <v>4018</v>
      </c>
      <c r="V137" s="1556">
        <v>0</v>
      </c>
      <c r="W137" s="1556">
        <f>IFERROR('Part 7'!AQ690+0,0)</f>
        <v>0</v>
      </c>
      <c r="X137" s="1837">
        <f>IFERROR(V137-W137,"")</f>
        <v>0</v>
      </c>
      <c r="Y137" s="1556">
        <f>'Part 7'!AQ18</f>
        <v>335</v>
      </c>
      <c r="Z137" s="141"/>
      <c r="AC137" s="1554"/>
      <c r="AD137" s="1555" t="str">
        <f>IF($AB137="","",IF(TRIM(INDEX('Part 8'!$F$2:$IV$2,1,ROW()-1))=TRIM($AB137),INDEX('Part 8'!$F$244:$IV$244,1,ROW()-1),"CHECK"))</f>
        <v/>
      </c>
      <c r="AE137" s="1812"/>
      <c r="AF137" s="1812"/>
    </row>
    <row r="138" spans="1:32">
      <c r="A138" s="141"/>
      <c r="B138" t="s">
        <v>964</v>
      </c>
      <c r="C138" t="s">
        <v>963</v>
      </c>
      <c r="D138" s="1554">
        <v>50</v>
      </c>
      <c r="E138" s="1555" cm="1">
        <f t="array" ref="E138">IF($B138="","",IF(TRIM(INDEX('Part 1'!$L$2:$IV$2,1,ROW()-1))=TRIM($B138),INDEX('Part 1'!$L$1250:$IV$1250,1,ROW()-1),"CHECK"))</f>
        <v>43</v>
      </c>
      <c r="F138" s="1837">
        <f>IFERROR(D138-E138,"")</f>
        <v>7</v>
      </c>
      <c r="G138" s="1812">
        <f>'Part 1'!ER30</f>
        <v>306</v>
      </c>
      <c r="I138" s="1548"/>
      <c r="K138" s="141"/>
      <c r="N138" s="1554"/>
      <c r="O138" s="1555"/>
      <c r="P138" s="1837"/>
      <c r="Q138" s="1812"/>
      <c r="R138" s="1548"/>
      <c r="S138" s="141"/>
      <c r="T138" t="s">
        <v>1608</v>
      </c>
      <c r="U138" t="s">
        <v>4019</v>
      </c>
      <c r="V138" s="1556">
        <v>7</v>
      </c>
      <c r="W138" s="1556">
        <f>IFERROR('Part 7'!AR690+0,0)</f>
        <v>4</v>
      </c>
      <c r="X138" s="1837">
        <f>IFERROR(V138-W138,"")</f>
        <v>3</v>
      </c>
      <c r="Y138" s="1556">
        <f>'Part 7'!AR18</f>
        <v>169</v>
      </c>
      <c r="Z138" s="141"/>
      <c r="AA138" t="s">
        <v>4278</v>
      </c>
      <c r="AB138" t="s">
        <v>4448</v>
      </c>
      <c r="AC138" s="1554">
        <v>0</v>
      </c>
      <c r="AD138" s="1555">
        <f>IF($AB138="","",IF(TRIM(INDEX('Part 8'!$F$2:$IV$2,1,ROW()-1))=TRIM($AB138),INDEX('Part 8'!$F$244:$IV$244,1,ROW()-1),"CHECK"))</f>
        <v>0</v>
      </c>
      <c r="AE138" s="1812">
        <f>IFERROR(AC138-AD138,"")</f>
        <v>0</v>
      </c>
      <c r="AF138" s="1812">
        <f>'Part 8'!EL9</f>
        <v>0</v>
      </c>
    </row>
    <row r="139" spans="1:32">
      <c r="A139" s="141"/>
      <c r="B139" t="s">
        <v>3108</v>
      </c>
      <c r="C139" t="s">
        <v>3229</v>
      </c>
      <c r="D139" s="1554">
        <v>0</v>
      </c>
      <c r="E139" s="1555" cm="1">
        <f t="array" ref="E139">IF($B139="","",IF(TRIM(INDEX('Part 1'!$L$2:$IV$2,1,ROW()-1))=TRIM($B139),INDEX('Part 1'!$L$1250:$IV$1250,1,ROW()-1),"CHECK"))</f>
        <v>0</v>
      </c>
      <c r="F139" s="1837">
        <f>IFERROR(D139-E139,"")</f>
        <v>0</v>
      </c>
      <c r="G139" s="1812">
        <f>'Part 1'!ES30</f>
        <v>11</v>
      </c>
      <c r="I139" s="1548"/>
      <c r="K139" s="141"/>
      <c r="N139" s="1554"/>
      <c r="O139" s="1555"/>
      <c r="P139" s="1837"/>
      <c r="Q139" s="1812"/>
      <c r="R139" s="1548"/>
      <c r="S139" s="141"/>
      <c r="T139" t="s">
        <v>970</v>
      </c>
      <c r="U139" t="s">
        <v>4020</v>
      </c>
      <c r="V139" s="1556">
        <v>65</v>
      </c>
      <c r="W139" s="1556">
        <f>IFERROR('Part 7'!AS690+0,0)</f>
        <v>305</v>
      </c>
      <c r="X139" s="1837">
        <f>IFERROR(V139-W139,"")</f>
        <v>-240</v>
      </c>
      <c r="Y139" s="1556">
        <f>'Part 7'!AS18</f>
        <v>2729</v>
      </c>
      <c r="Z139" s="141"/>
      <c r="AA139" t="s">
        <v>4279</v>
      </c>
      <c r="AB139" t="s">
        <v>4449</v>
      </c>
      <c r="AC139" s="1554">
        <v>0</v>
      </c>
      <c r="AD139" s="1555">
        <f>IF($AB139="","",IF(TRIM(INDEX('Part 8'!$F$2:$IV$2,1,ROW()-1))=TRIM($AB139),INDEX('Part 8'!$F$244:$IV$244,1,ROW()-1),"CHECK"))</f>
        <v>0</v>
      </c>
      <c r="AE139" s="1812">
        <f>IFERROR(AC139-AD139,"")</f>
        <v>0</v>
      </c>
      <c r="AF139" s="1812">
        <f>'Part 8'!EM9</f>
        <v>0</v>
      </c>
    </row>
    <row r="140" spans="1:32">
      <c r="A140" s="141"/>
      <c r="B140" t="s">
        <v>3109</v>
      </c>
      <c r="C140" t="s">
        <v>3230</v>
      </c>
      <c r="D140" s="1554">
        <v>0</v>
      </c>
      <c r="E140" s="1555" cm="1">
        <f t="array" ref="E140">IF($B140="","",IF(TRIM(INDEX('Part 1'!$L$2:$IV$2,1,ROW()-1))=TRIM($B140),INDEX('Part 1'!$L$1250:$IV$1250,1,ROW()-1),"CHECK"))</f>
        <v>0</v>
      </c>
      <c r="F140" s="1837">
        <f>IFERROR(D140-E140,"")</f>
        <v>0</v>
      </c>
      <c r="G140" s="1812">
        <f>'Part 1'!ET30</f>
        <v>205</v>
      </c>
      <c r="I140" s="1548"/>
      <c r="K140" s="141" t="s">
        <v>3535</v>
      </c>
      <c r="L140" t="s">
        <v>739</v>
      </c>
      <c r="N140" s="1556">
        <v>220</v>
      </c>
      <c r="O140" s="1555">
        <f>IF($L140="","",IF(TRIM(INDEX('Part 4'!$E$2:$IV$2,1,ROW()-1))=TRIM($L140&amp;""),INDEX('Part 4'!$E$778:$IV$778,1,ROW()-1),"CHECK"))</f>
        <v>220</v>
      </c>
      <c r="P140" s="1837">
        <f>IFERROR(N140-O140,"")</f>
        <v>0</v>
      </c>
      <c r="Q140" s="1812">
        <f>'Part 4'!EM20</f>
        <v>2371</v>
      </c>
      <c r="R140" s="1548"/>
      <c r="S140" s="141"/>
      <c r="T140" t="s">
        <v>649</v>
      </c>
      <c r="U140" t="s">
        <v>4021</v>
      </c>
      <c r="V140" s="1556">
        <v>0</v>
      </c>
      <c r="W140" s="1556">
        <f>IFERROR('Part 7'!AT690+0,0)</f>
        <v>64</v>
      </c>
      <c r="X140" s="1837">
        <f>IFERROR(V140-W140,"")</f>
        <v>-64</v>
      </c>
      <c r="Y140" s="1556">
        <f>'Part 7'!AT18</f>
        <v>784</v>
      </c>
      <c r="Z140" s="141"/>
      <c r="AA140" t="s">
        <v>4280</v>
      </c>
      <c r="AB140" t="s">
        <v>4450</v>
      </c>
      <c r="AC140" s="1554">
        <v>0</v>
      </c>
      <c r="AD140" s="1555">
        <f>IF($AB140="","",IF(TRIM(INDEX('Part 8'!$F$2:$IV$2,1,ROW()-1))=TRIM($AB140),INDEX('Part 8'!$F$244:$IV$244,1,ROW()-1),"CHECK"))</f>
        <v>0</v>
      </c>
      <c r="AE140" s="1812">
        <f>IFERROR(AC140-AD140,"")</f>
        <v>0</v>
      </c>
      <c r="AF140" s="1812">
        <f>'Part 8'!EN9</f>
        <v>0</v>
      </c>
    </row>
    <row r="141" spans="1:32">
      <c r="A141" s="141"/>
      <c r="B141" t="s">
        <v>5930</v>
      </c>
      <c r="C141" t="s">
        <v>1507</v>
      </c>
      <c r="D141" s="1554">
        <v>4</v>
      </c>
      <c r="E141" s="1555" cm="1">
        <f t="array" ref="E141">IF($B141="","",IF(TRIM(INDEX('Part 1'!$L$2:$IV$2,1,ROW()-1))=TRIM($B141),INDEX('Part 1'!$L$1250:$IV$1250,1,ROW()-1),"CHECK"))</f>
        <v>4</v>
      </c>
      <c r="F141" s="1837">
        <f>IFERROR(D141-E141,"")</f>
        <v>0</v>
      </c>
      <c r="G141" s="1812">
        <f>'Part 1'!EU30</f>
        <v>55</v>
      </c>
      <c r="I141" s="1548"/>
      <c r="K141" s="141"/>
      <c r="N141" s="1554"/>
      <c r="O141" s="1555"/>
      <c r="P141" s="1837"/>
      <c r="Q141" s="1812"/>
      <c r="R141" s="1548"/>
      <c r="S141" s="141"/>
      <c r="T141" t="s">
        <v>3969</v>
      </c>
      <c r="U141" t="s">
        <v>6058</v>
      </c>
      <c r="V141" s="1556">
        <v>5</v>
      </c>
      <c r="W141" s="1556">
        <f>IFERROR('Part 7'!AU690+0,0)</f>
        <v>38</v>
      </c>
      <c r="X141" s="1837">
        <f>IFERROR(V141-W141,"")</f>
        <v>-33</v>
      </c>
      <c r="Y141" s="1556">
        <f>'Part 7'!AU18</f>
        <v>867</v>
      </c>
      <c r="Z141" s="141"/>
      <c r="AA141" t="s">
        <v>4281</v>
      </c>
      <c r="AB141" t="s">
        <v>4451</v>
      </c>
      <c r="AC141" s="1554">
        <v>0</v>
      </c>
      <c r="AD141" s="1555">
        <f>IF($AB141="","",IF(TRIM(INDEX('Part 8'!$F$2:$IV$2,1,ROW()-1))=TRIM($AB141),INDEX('Part 8'!$F$244:$IV$244,1,ROW()-1),"CHECK"))</f>
        <v>0</v>
      </c>
      <c r="AE141" s="1812">
        <f>IFERROR(AC141-AD141,"")</f>
        <v>0</v>
      </c>
      <c r="AF141" s="1812">
        <f>'Part 8'!EO9</f>
        <v>0</v>
      </c>
    </row>
    <row r="142" spans="1:32">
      <c r="A142" s="141"/>
      <c r="B142" t="s">
        <v>5932</v>
      </c>
      <c r="C142" t="s">
        <v>6424</v>
      </c>
      <c r="D142" s="1824">
        <v>2</v>
      </c>
      <c r="E142" s="1555" cm="1">
        <f t="array" ref="E142">IF($B142="","",IF(TRIM(INDEX('Part 1'!$L$2:$IV$2,1,ROW()-1))=TRIM($B142),INDEX('Part 1'!$L$1250:$IV$1250,1,ROW()-1),"CHECK"))</f>
        <v>2</v>
      </c>
      <c r="F142" s="1837">
        <f>IFERROR(D142-E142,"")</f>
        <v>0</v>
      </c>
      <c r="G142" s="1812">
        <f>'Part 1'!EV30</f>
        <v>30</v>
      </c>
      <c r="I142" s="1548"/>
      <c r="K142" s="141"/>
      <c r="N142" s="1554"/>
      <c r="O142" s="1555"/>
      <c r="P142" s="1837"/>
      <c r="Q142" s="1812"/>
      <c r="R142" s="1548"/>
      <c r="S142" s="141"/>
      <c r="T142" t="s">
        <v>2224</v>
      </c>
      <c r="U142" t="s">
        <v>4023</v>
      </c>
      <c r="V142" s="1556">
        <v>0</v>
      </c>
      <c r="W142" s="1556">
        <f>IFERROR('Part 7'!AV690+0,0)</f>
        <v>2</v>
      </c>
      <c r="X142" s="1837">
        <f>IFERROR(V142-W142,"")</f>
        <v>-2</v>
      </c>
      <c r="Y142" s="1556">
        <f>'Part 7'!AV18</f>
        <v>264</v>
      </c>
      <c r="Z142" s="141"/>
      <c r="AA142" t="s">
        <v>4282</v>
      </c>
      <c r="AB142" t="s">
        <v>4452</v>
      </c>
      <c r="AC142" s="1554">
        <v>0</v>
      </c>
      <c r="AD142" s="1555">
        <f>IF($AB142="","",IF(TRIM(INDEX('Part 8'!$F$2:$IV$2,1,ROW()-1))=TRIM($AB142),INDEX('Part 8'!$F$244:$IV$244,1,ROW()-1),"CHECK"))</f>
        <v>15</v>
      </c>
      <c r="AE142" s="1812">
        <f>IFERROR(AC142-AD142,"")</f>
        <v>-15</v>
      </c>
      <c r="AF142" s="1812">
        <f>'Part 8'!EP9</f>
        <v>0</v>
      </c>
    </row>
    <row r="143" spans="1:32">
      <c r="A143" s="141"/>
      <c r="B143" t="s">
        <v>3112</v>
      </c>
      <c r="C143" t="s">
        <v>3232</v>
      </c>
      <c r="D143" s="1554">
        <v>0</v>
      </c>
      <c r="E143" s="1555" cm="1">
        <f t="array" ref="E143">IF($B143="","",IF(TRIM(INDEX('Part 1'!$L$2:$IV$2,1,ROW()-1))=TRIM($B143),INDEX('Part 1'!$L$1250:$IV$1250,1,ROW()-1),"CHECK"))</f>
        <v>0</v>
      </c>
      <c r="F143" s="1837">
        <f>IFERROR(D143-E143,"")</f>
        <v>0</v>
      </c>
      <c r="G143" s="1812">
        <f>'Part 1'!EW30</f>
        <v>141</v>
      </c>
      <c r="I143" s="1548"/>
      <c r="K143" s="1552" t="s">
        <v>1264</v>
      </c>
      <c r="L143" t="s">
        <v>1265</v>
      </c>
      <c r="M143" t="s">
        <v>3651</v>
      </c>
      <c r="N143" s="1556">
        <v>430</v>
      </c>
      <c r="O143" s="1555">
        <f>IF($L143="","",IF(TRIM(INDEX('Part 4'!$E$2:$IV$2,1,ROW()-1))=TRIM($L143&amp;""),INDEX('Part 4'!$E$778:$IV$778,1,ROW()-1),"CHECK"))</f>
        <v>395</v>
      </c>
      <c r="P143" s="1837">
        <f>IFERROR(N143-O143,"")</f>
        <v>35</v>
      </c>
      <c r="Q143" s="1812">
        <f>'Part 4'!EP20</f>
        <v>1626</v>
      </c>
      <c r="R143" s="1548"/>
      <c r="S143" s="141"/>
      <c r="T143" t="s">
        <v>867</v>
      </c>
      <c r="U143" t="s">
        <v>4024</v>
      </c>
      <c r="V143" s="1556">
        <v>0</v>
      </c>
      <c r="W143" s="1556">
        <f>IFERROR('Part 7'!AW690+0,0)</f>
        <v>86</v>
      </c>
      <c r="X143" s="1837">
        <f>IFERROR(V143-W143,"")</f>
        <v>-86</v>
      </c>
      <c r="Y143" s="1556">
        <f>'Part 7'!AW18</f>
        <v>9</v>
      </c>
      <c r="Z143" s="141"/>
      <c r="AA143" t="s">
        <v>4283</v>
      </c>
      <c r="AB143" t="s">
        <v>4453</v>
      </c>
      <c r="AC143" s="1554">
        <v>0</v>
      </c>
      <c r="AD143" s="1555">
        <f>IF($AB143="","",IF(TRIM(INDEX('Part 8'!$F$2:$IV$2,1,ROW()-1))=TRIM($AB143),INDEX('Part 8'!$F$244:$IV$244,1,ROW()-1),"CHECK"))</f>
        <v>0</v>
      </c>
      <c r="AE143" s="1812">
        <f>IFERROR(AC143-AD143,"")</f>
        <v>0</v>
      </c>
      <c r="AF143" s="1812">
        <f>'Part 8'!EQ9</f>
        <v>0</v>
      </c>
    </row>
    <row r="144" spans="1:32">
      <c r="A144" s="141"/>
      <c r="B144" t="s">
        <v>3113</v>
      </c>
      <c r="C144" t="s">
        <v>3233</v>
      </c>
      <c r="D144" s="1554">
        <v>0</v>
      </c>
      <c r="E144" s="1555" cm="1">
        <f t="array" ref="E144">IF($B144="","",IF(TRIM(INDEX('Part 1'!$L$2:$IV$2,1,ROW()-1))=TRIM($B144),INDEX('Part 1'!$L$1250:$IV$1250,1,ROW()-1),"CHECK"))</f>
        <v>0</v>
      </c>
      <c r="F144" s="1837">
        <f>IFERROR(D144-E144,"")</f>
        <v>0</v>
      </c>
      <c r="G144" s="1812">
        <f>'Part 1'!EX30</f>
        <v>23</v>
      </c>
      <c r="I144" s="1548"/>
      <c r="K144" s="141"/>
      <c r="L144" s="1544">
        <v>507</v>
      </c>
      <c r="M144" t="s">
        <v>3652</v>
      </c>
      <c r="N144" s="1556">
        <v>0</v>
      </c>
      <c r="O144" s="1555">
        <f>IF($L144="","",IF(TRIM(INDEX('Part 4'!$E$2:$IV$2,1,ROW()-1))=TRIM($L144&amp;""),INDEX('Part 4'!$E$778:$IV$778,1,ROW()-1),"CHECK"))</f>
        <v>0</v>
      </c>
      <c r="P144" s="1837">
        <f>IFERROR(N144-O144,"")</f>
        <v>0</v>
      </c>
      <c r="Q144" s="1812">
        <f>'Part 4'!EQ20</f>
        <v>259</v>
      </c>
      <c r="R144" s="1548"/>
      <c r="S144" s="141"/>
      <c r="T144" t="s">
        <v>1194</v>
      </c>
      <c r="U144" t="s">
        <v>2469</v>
      </c>
      <c r="V144" s="1556">
        <v>5</v>
      </c>
      <c r="W144" s="1556">
        <f>IFERROR('Part 7'!AX690+0,0)</f>
        <v>15</v>
      </c>
      <c r="X144" s="1837">
        <f>IFERROR(V144-W144,"")</f>
        <v>-10</v>
      </c>
      <c r="Y144" s="1556">
        <f>'Part 7'!AX18</f>
        <v>171</v>
      </c>
      <c r="Z144" s="141"/>
      <c r="AA144" t="s">
        <v>4284</v>
      </c>
      <c r="AB144" t="s">
        <v>4454</v>
      </c>
      <c r="AC144" s="1554">
        <v>0</v>
      </c>
      <c r="AD144" s="1555">
        <f>IF($AB144="","",IF(TRIM(INDEX('Part 8'!$F$2:$IV$2,1,ROW()-1))=TRIM($AB144),INDEX('Part 8'!$F$244:$IV$244,1,ROW()-1),"CHECK"))</f>
        <v>34</v>
      </c>
      <c r="AE144" s="1812">
        <f>IFERROR(AC144-AD144,"")</f>
        <v>-34</v>
      </c>
      <c r="AF144" s="1812">
        <f>'Part 8'!ER9</f>
        <v>0</v>
      </c>
    </row>
    <row r="145" spans="1:32">
      <c r="A145" s="141"/>
      <c r="B145" t="s">
        <v>1724</v>
      </c>
      <c r="C145" t="s">
        <v>1725</v>
      </c>
      <c r="D145" s="1554">
        <v>14</v>
      </c>
      <c r="E145" s="1555" cm="1">
        <f t="array" ref="E145">IF($B145="","",IF(TRIM(INDEX('Part 1'!$L$2:$IV$2,1,ROW()-1))=TRIM($B145),INDEX('Part 1'!$L$1250:$IV$1250,1,ROW()-1),"CHECK"))</f>
        <v>12</v>
      </c>
      <c r="F145" s="1837">
        <f>IFERROR(D145-E145,"")</f>
        <v>2</v>
      </c>
      <c r="G145" s="1812">
        <f>'Part 1'!EY30</f>
        <v>9</v>
      </c>
      <c r="I145" s="1548"/>
      <c r="K145" s="141"/>
      <c r="L145" s="1544">
        <v>508</v>
      </c>
      <c r="M145" t="s">
        <v>3653</v>
      </c>
      <c r="N145" s="1556">
        <v>0</v>
      </c>
      <c r="O145" s="1555">
        <f>IF($L145="","",IF(TRIM(INDEX('Part 4'!$E$2:$IV$2,1,ROW()-1))=TRIM($L145&amp;""),INDEX('Part 4'!$E$778:$IV$778,1,ROW()-1),"CHECK"))</f>
        <v>0</v>
      </c>
      <c r="P145" s="1837">
        <f>IFERROR(N145-O145,"")</f>
        <v>0</v>
      </c>
      <c r="Q145" s="1812">
        <f>'Part 4'!ER20</f>
        <v>1471</v>
      </c>
      <c r="R145" s="1548"/>
      <c r="S145" s="141"/>
      <c r="T145" t="s">
        <v>1303</v>
      </c>
      <c r="U145" t="s">
        <v>1601</v>
      </c>
      <c r="V145" s="1556">
        <v>9</v>
      </c>
      <c r="W145" s="1556">
        <f>IFERROR('Part 7'!AY690+0,0)</f>
        <v>25</v>
      </c>
      <c r="X145" s="1837">
        <f>IFERROR(V145-W145,"")</f>
        <v>-16</v>
      </c>
      <c r="Y145" s="1556">
        <f>'Part 7'!AY18</f>
        <v>576</v>
      </c>
      <c r="Z145" s="141"/>
      <c r="AA145" t="s">
        <v>4285</v>
      </c>
      <c r="AB145" t="s">
        <v>2908</v>
      </c>
      <c r="AC145" s="1554">
        <v>0</v>
      </c>
      <c r="AD145" s="1555">
        <f>IF($AB145="","",IF(TRIM(INDEX('Part 8'!$F$2:$IV$2,1,ROW()-1))=TRIM($AB145),INDEX('Part 8'!$F$244:$IV$244,1,ROW()-1),"CHECK"))</f>
        <v>33</v>
      </c>
      <c r="AE145" s="1812">
        <f>IFERROR(AC145-AD145,"")</f>
        <v>-33</v>
      </c>
      <c r="AF145" s="1812">
        <f>'Part 8'!ES9</f>
        <v>0</v>
      </c>
    </row>
    <row r="146" spans="1:32">
      <c r="A146" s="141"/>
      <c r="B146" t="s">
        <v>5933</v>
      </c>
      <c r="C146" t="s">
        <v>5934</v>
      </c>
      <c r="D146" s="1554">
        <v>5</v>
      </c>
      <c r="E146" s="1555" cm="1">
        <f t="array" ref="E146">IF($B146="","",IF(TRIM(INDEX('Part 1'!$L$2:$IV$2,1,ROW()-1))=TRIM($B146),INDEX('Part 1'!$L$1250:$IV$1250,1,ROW()-1),"CHECK"))</f>
        <v>5</v>
      </c>
      <c r="F146" s="1837">
        <f>IFERROR(D146-E146,"")</f>
        <v>0</v>
      </c>
      <c r="G146" s="1812">
        <f>'Part 1'!EZ30</f>
        <v>27</v>
      </c>
      <c r="I146" s="1548"/>
      <c r="K146" s="141"/>
      <c r="L146" t="s">
        <v>1284</v>
      </c>
      <c r="M146" t="s">
        <v>3654</v>
      </c>
      <c r="N146" s="1556">
        <v>200</v>
      </c>
      <c r="O146" s="1555">
        <f>IF($L146="","",IF(TRIM(INDEX('Part 4'!$E$2:$IV$2,1,ROW()-1))=TRIM($L146&amp;""),INDEX('Part 4'!$E$778:$IV$778,1,ROW()-1),"CHECK"))</f>
        <v>125</v>
      </c>
      <c r="P146" s="1837">
        <f>IFERROR(N146-O146,"")</f>
        <v>75</v>
      </c>
      <c r="Q146" s="1812">
        <f>'Part 4'!ES20</f>
        <v>825</v>
      </c>
      <c r="R146" s="1548"/>
      <c r="S146" s="141"/>
      <c r="T146" t="s">
        <v>6059</v>
      </c>
      <c r="U146" t="s">
        <v>4025</v>
      </c>
      <c r="V146" s="1556">
        <v>155</v>
      </c>
      <c r="W146" s="1556">
        <f>IFERROR('Part 7'!AZ690+0,0)</f>
        <v>316</v>
      </c>
      <c r="X146" s="1837">
        <f>IFERROR(V146-W146,"")</f>
        <v>-161</v>
      </c>
      <c r="Y146" s="1556">
        <f>'Part 7'!AZ18</f>
        <v>2486</v>
      </c>
      <c r="Z146" s="141"/>
      <c r="AA146" t="s">
        <v>4286</v>
      </c>
      <c r="AB146" t="s">
        <v>4455</v>
      </c>
      <c r="AC146" s="1554">
        <v>0</v>
      </c>
      <c r="AD146" s="1555">
        <f>IF($AB146="","",IF(TRIM(INDEX('Part 8'!$F$2:$IV$2,1,ROW()-1))=TRIM($AB146),INDEX('Part 8'!$F$244:$IV$244,1,ROW()-1),"CHECK"))</f>
        <v>0</v>
      </c>
      <c r="AE146" s="1812">
        <f>IFERROR(AC146-AD146,"")</f>
        <v>0</v>
      </c>
      <c r="AF146" s="1812">
        <f>'Part 8'!ET9</f>
        <v>0</v>
      </c>
    </row>
    <row r="147" spans="1:32">
      <c r="A147" s="141"/>
      <c r="B147" t="s">
        <v>1240</v>
      </c>
      <c r="C147" t="s">
        <v>3235</v>
      </c>
      <c r="D147" s="1554">
        <v>36</v>
      </c>
      <c r="E147" s="1555" cm="1">
        <f t="array" ref="E147">IF($B147="","",IF(TRIM(INDEX('Part 1'!$L$2:$IV$2,1,ROW()-1))=TRIM($B147),INDEX('Part 1'!$L$1250:$IV$1250,1,ROW()-1),"CHECK"))</f>
        <v>33</v>
      </c>
      <c r="F147" s="1837">
        <f>IFERROR(D147-E147,"")</f>
        <v>3</v>
      </c>
      <c r="G147" s="1812">
        <f>'Part 1'!FA30</f>
        <v>103</v>
      </c>
      <c r="I147" s="1548"/>
      <c r="K147" s="141"/>
      <c r="L147" t="s">
        <v>3597</v>
      </c>
      <c r="M147" t="s">
        <v>3655</v>
      </c>
      <c r="N147" s="1556">
        <v>0</v>
      </c>
      <c r="O147" s="1555">
        <f>IF($L147="","",IF(TRIM(INDEX('Part 4'!$E$2:$IV$2,1,ROW()-1))=TRIM($L147&amp;""),INDEX('Part 4'!$E$778:$IV$778,1,ROW()-1),"CHECK"))</f>
        <v>0</v>
      </c>
      <c r="P147" s="1837">
        <f>IFERROR(N147-O147,"")</f>
        <v>0</v>
      </c>
      <c r="Q147" s="1812">
        <f>'Part 4'!ET20</f>
        <v>284</v>
      </c>
      <c r="R147" s="1548"/>
      <c r="S147" s="141"/>
      <c r="T147" t="s">
        <v>293</v>
      </c>
      <c r="U147" t="s">
        <v>4026</v>
      </c>
      <c r="V147" s="1556">
        <v>40</v>
      </c>
      <c r="W147" s="1556">
        <f>IFERROR('Part 7'!BA690+0,0)</f>
        <v>129</v>
      </c>
      <c r="X147" s="1837">
        <f>IFERROR(V147-W147,"")</f>
        <v>-89</v>
      </c>
      <c r="Y147" s="1556">
        <f>'Part 7'!BA18</f>
        <v>905</v>
      </c>
      <c r="Z147" s="141"/>
      <c r="AA147" t="s">
        <v>4287</v>
      </c>
      <c r="AB147" t="s">
        <v>4456</v>
      </c>
      <c r="AC147" s="1554">
        <v>0</v>
      </c>
      <c r="AD147" s="1555">
        <f>IF($AB147="","",IF(TRIM(INDEX('Part 8'!$F$2:$IV$2,1,ROW()-1))=TRIM($AB147),INDEX('Part 8'!$F$244:$IV$244,1,ROW()-1),"CHECK"))</f>
        <v>0</v>
      </c>
      <c r="AE147" s="1812">
        <f>IFERROR(AC147-AD147,"")</f>
        <v>0</v>
      </c>
      <c r="AF147" s="1812">
        <f>'Part 8'!EU9</f>
        <v>0</v>
      </c>
    </row>
    <row r="148" spans="1:32">
      <c r="A148" s="141"/>
      <c r="B148" t="s">
        <v>5935</v>
      </c>
      <c r="C148" t="s">
        <v>5936</v>
      </c>
      <c r="D148" s="1554">
        <v>0</v>
      </c>
      <c r="E148" s="1555" cm="1">
        <f t="array" ref="E148">IF($B148="","",IF(TRIM(INDEX('Part 1'!$L$2:$IV$2,1,ROW()-1))=TRIM($B148),INDEX('Part 1'!$L$1250:$IV$1250,1,ROW()-1),"CHECK"))</f>
        <v>2</v>
      </c>
      <c r="F148" s="1837">
        <f>IFERROR(D148-E148,"")</f>
        <v>-2</v>
      </c>
      <c r="G148" s="1812">
        <f>'Part 1'!FB30</f>
        <v>20</v>
      </c>
      <c r="I148" s="1548"/>
      <c r="K148" s="141"/>
      <c r="L148" t="s">
        <v>634</v>
      </c>
      <c r="M148" t="s">
        <v>1669</v>
      </c>
      <c r="N148" s="1556">
        <v>50</v>
      </c>
      <c r="O148" s="1555">
        <f>IF($L148="","",IF(TRIM(INDEX('Part 4'!$E$2:$IV$2,1,ROW()-1))=TRIM($L148&amp;""),INDEX('Part 4'!$E$778:$IV$778,1,ROW()-1),"CHECK"))</f>
        <v>50</v>
      </c>
      <c r="P148" s="1837">
        <f>IFERROR(N148-O148,"")</f>
        <v>0</v>
      </c>
      <c r="Q148" s="1812">
        <f>'Part 4'!EU20</f>
        <v>2168</v>
      </c>
      <c r="R148" s="1548"/>
      <c r="S148" s="141"/>
      <c r="T148" t="s">
        <v>3930</v>
      </c>
      <c r="U148" t="s">
        <v>4027</v>
      </c>
      <c r="V148" s="1556">
        <v>150</v>
      </c>
      <c r="W148" s="1556">
        <f>IFERROR('Part 7'!BB690+0,0)</f>
        <v>552</v>
      </c>
      <c r="X148" s="1837">
        <f>IFERROR(V148-W148,"")</f>
        <v>-402</v>
      </c>
      <c r="Y148" s="1556">
        <f>'Part 7'!BB18</f>
        <v>2357</v>
      </c>
      <c r="Z148" s="141"/>
      <c r="AA148" t="s">
        <v>4288</v>
      </c>
      <c r="AB148" t="s">
        <v>4457</v>
      </c>
      <c r="AC148" s="1554">
        <v>0</v>
      </c>
      <c r="AD148" s="1555">
        <f>IF($AB148="","",IF(TRIM(INDEX('Part 8'!$F$2:$IV$2,1,ROW()-1))=TRIM($AB148),INDEX('Part 8'!$F$244:$IV$244,1,ROW()-1),"CHECK"))</f>
        <v>0</v>
      </c>
      <c r="AE148" s="1812">
        <f>IFERROR(AC148-AD148,"")</f>
        <v>0</v>
      </c>
      <c r="AF148" s="1812">
        <f>'Part 8'!EV9</f>
        <v>0</v>
      </c>
    </row>
    <row r="149" spans="1:32">
      <c r="A149" s="141"/>
      <c r="B149" t="s">
        <v>5937</v>
      </c>
      <c r="C149" t="s">
        <v>595</v>
      </c>
      <c r="D149" s="1554">
        <v>7</v>
      </c>
      <c r="E149" s="1555" cm="1">
        <f t="array" ref="E149">IF($B149="","",IF(TRIM(INDEX('Part 1'!$L$2:$IV$2,1,ROW()-1))=TRIM($B149),INDEX('Part 1'!$L$1250:$IV$1250,1,ROW()-1),"CHECK"))</f>
        <v>2</v>
      </c>
      <c r="F149" s="1837">
        <f>IFERROR(D149-E149,"")</f>
        <v>5</v>
      </c>
      <c r="G149" s="1812">
        <f>'Part 1'!FC30</f>
        <v>97</v>
      </c>
      <c r="I149" s="1548"/>
      <c r="K149" s="141"/>
      <c r="L149" t="s">
        <v>804</v>
      </c>
      <c r="M149" t="s">
        <v>3656</v>
      </c>
      <c r="N149" s="1556">
        <v>555</v>
      </c>
      <c r="O149" s="1555">
        <f>IF($L149="","",IF(TRIM(INDEX('Part 4'!$E$2:$IV$2,1,ROW()-1))=TRIM($L149&amp;""),INDEX('Part 4'!$E$778:$IV$778,1,ROW()-1),"CHECK"))</f>
        <v>295</v>
      </c>
      <c r="P149" s="1837">
        <f>IFERROR(N149-O149,"")</f>
        <v>260</v>
      </c>
      <c r="Q149" s="1812">
        <f>'Part 4'!EV20</f>
        <v>2414</v>
      </c>
      <c r="R149" s="1548"/>
      <c r="S149" s="141"/>
      <c r="T149" t="s">
        <v>1694</v>
      </c>
      <c r="V149" s="1556">
        <v>0</v>
      </c>
      <c r="W149" s="1556">
        <f>IFERROR('Part 7'!BC690+0,0)</f>
        <v>329</v>
      </c>
      <c r="X149" s="1837">
        <f>IFERROR(V149-W149,"")</f>
        <v>-329</v>
      </c>
      <c r="Y149" s="1556">
        <f>'Part 7'!BC18</f>
        <v>2563</v>
      </c>
      <c r="Z149" s="141"/>
      <c r="AA149" t="s">
        <v>4289</v>
      </c>
      <c r="AB149" t="s">
        <v>4458</v>
      </c>
      <c r="AC149" s="1554">
        <v>0</v>
      </c>
      <c r="AD149" s="1555">
        <f>IF($AB149="","",IF(TRIM(INDEX('Part 8'!$F$2:$IV$2,1,ROW()-1))=TRIM($AB149),INDEX('Part 8'!$F$244:$IV$244,1,ROW()-1),"CHECK"))</f>
        <v>0</v>
      </c>
      <c r="AE149" s="1812">
        <f>IFERROR(AC149-AD149,"")</f>
        <v>0</v>
      </c>
      <c r="AF149" s="1812">
        <f>'Part 8'!EW9</f>
        <v>0</v>
      </c>
    </row>
    <row r="150" spans="1:32">
      <c r="A150" s="141"/>
      <c r="B150" t="s">
        <v>5938</v>
      </c>
      <c r="C150" t="s">
        <v>5939</v>
      </c>
      <c r="D150" s="1554">
        <v>0</v>
      </c>
      <c r="E150" s="1555" cm="1">
        <f t="array" ref="E150">IF($B150="","",IF(TRIM(INDEX('Part 1'!$L$2:$IV$2,1,ROW()-1))=TRIM($B150),INDEX('Part 1'!$L$1250:$IV$1250,1,ROW()-1),"CHECK"))</f>
        <v>0</v>
      </c>
      <c r="F150" s="1837">
        <f>IFERROR(D150-E150,"")</f>
        <v>0</v>
      </c>
      <c r="G150" s="1812">
        <f>'Part 1'!FD30</f>
        <v>20</v>
      </c>
      <c r="I150" s="1548"/>
      <c r="K150" s="141"/>
      <c r="L150" t="s">
        <v>611</v>
      </c>
      <c r="M150" t="s">
        <v>611</v>
      </c>
      <c r="N150" s="1556">
        <v>0</v>
      </c>
      <c r="O150" s="1555">
        <f>IF($L150="","",IF(TRIM(INDEX('Part 4'!$E$2:$IV$2,1,ROW()-1))=TRIM($L150&amp;""),INDEX('Part 4'!$E$778:$IV$778,1,ROW()-1),"CHECK"))</f>
        <v>0</v>
      </c>
      <c r="P150" s="1837">
        <f>IFERROR(N150-O150,"")</f>
        <v>0</v>
      </c>
      <c r="Q150" s="1812">
        <f>'Part 4'!EW20</f>
        <v>387</v>
      </c>
      <c r="R150" s="1548"/>
      <c r="S150" s="141"/>
      <c r="T150" t="s">
        <v>1576</v>
      </c>
      <c r="V150" s="1556">
        <v>5</v>
      </c>
      <c r="W150" s="1556">
        <f>IFERROR('Part 7'!BD690+0,0)</f>
        <v>0</v>
      </c>
      <c r="X150" s="1837">
        <f>IFERROR(V150-W150,"")</f>
        <v>5</v>
      </c>
      <c r="Y150" s="1556">
        <f>'Part 7'!BD18</f>
        <v>65</v>
      </c>
      <c r="Z150" s="141"/>
      <c r="AA150" t="s">
        <v>4290</v>
      </c>
      <c r="AB150" t="s">
        <v>4459</v>
      </c>
      <c r="AC150" s="1554">
        <v>0</v>
      </c>
      <c r="AD150" s="1555">
        <f>IF($AB150="","",IF(TRIM(INDEX('Part 8'!$F$2:$IV$2,1,ROW()-1))=TRIM($AB150),INDEX('Part 8'!$F$244:$IV$244,1,ROW()-1),"CHECK"))</f>
        <v>0</v>
      </c>
      <c r="AE150" s="1812">
        <f>IFERROR(AC150-AD150,"")</f>
        <v>0</v>
      </c>
      <c r="AF150" s="1812">
        <f>'Part 8'!EX9</f>
        <v>0</v>
      </c>
    </row>
    <row r="151" spans="1:32">
      <c r="A151" s="141"/>
      <c r="B151" t="s">
        <v>3118</v>
      </c>
      <c r="C151" t="s">
        <v>3238</v>
      </c>
      <c r="D151" s="1554">
        <v>0</v>
      </c>
      <c r="E151" s="1555" cm="1">
        <f t="array" ref="E151">IF($B151="","",IF(TRIM(INDEX('Part 1'!$L$2:$IV$2,1,ROW()-1))=TRIM($B151),INDEX('Part 1'!$L$1250:$IV$1250,1,ROW()-1),"CHECK"))</f>
        <v>0</v>
      </c>
      <c r="F151" s="1837">
        <f>IFERROR(D151-E151,"")</f>
        <v>0</v>
      </c>
      <c r="G151" s="1812">
        <f>'Part 1'!FE30</f>
        <v>10</v>
      </c>
      <c r="I151" s="1548"/>
      <c r="K151" s="141"/>
      <c r="L151" t="s">
        <v>3598</v>
      </c>
      <c r="M151" t="s">
        <v>3657</v>
      </c>
      <c r="N151" s="1556">
        <v>0</v>
      </c>
      <c r="O151" s="1555">
        <f>IF($L151="","",IF(TRIM(INDEX('Part 4'!$E$2:$IV$2,1,ROW()-1))=TRIM($L151&amp;""),INDEX('Part 4'!$E$778:$IV$778,1,ROW()-1),"CHECK"))</f>
        <v>0</v>
      </c>
      <c r="P151" s="1837">
        <f>IFERROR(N151-O151,"")</f>
        <v>0</v>
      </c>
      <c r="Q151" s="1812">
        <f>'Part 4'!EX20</f>
        <v>4772</v>
      </c>
      <c r="R151" s="1548"/>
      <c r="S151" s="141"/>
      <c r="T151" t="s">
        <v>6061</v>
      </c>
      <c r="U151" t="s">
        <v>4028</v>
      </c>
      <c r="V151" s="1556">
        <v>0</v>
      </c>
      <c r="W151" s="1556">
        <f>IFERROR('Part 7'!BE690+0,0)</f>
        <v>43</v>
      </c>
      <c r="X151" s="1837">
        <f>IFERROR(V151-W151,"")</f>
        <v>-43</v>
      </c>
      <c r="Y151" s="1556">
        <f>'Part 7'!BE18</f>
        <v>372</v>
      </c>
      <c r="Z151" s="141"/>
      <c r="AA151" t="s">
        <v>4291</v>
      </c>
      <c r="AB151" t="s">
        <v>4460</v>
      </c>
      <c r="AC151" s="1554">
        <v>0</v>
      </c>
      <c r="AD151" s="1555">
        <f>IF($AB151="","",IF(TRIM(INDEX('Part 8'!$F$2:$IV$2,1,ROW()-1))=TRIM($AB151),INDEX('Part 8'!$F$244:$IV$244,1,ROW()-1),"CHECK"))</f>
        <v>0</v>
      </c>
      <c r="AE151" s="1812">
        <f>IFERROR(AC151-AD151,"")</f>
        <v>0</v>
      </c>
      <c r="AF151" s="1812">
        <f>'Part 8'!EY9</f>
        <v>0</v>
      </c>
    </row>
    <row r="152" spans="1:32">
      <c r="A152" s="141"/>
      <c r="B152" t="s">
        <v>617</v>
      </c>
      <c r="C152" t="s">
        <v>618</v>
      </c>
      <c r="D152" s="1554">
        <v>6</v>
      </c>
      <c r="E152" s="1555" cm="1">
        <f t="array" ref="E152">IF($B152="","",IF(TRIM(INDEX('Part 1'!$L$2:$IV$2,1,ROW()-1))=TRIM($B152),INDEX('Part 1'!$L$1250:$IV$1250,1,ROW()-1),"CHECK"))</f>
        <v>6</v>
      </c>
      <c r="F152" s="1837">
        <f>IFERROR(D152-E152,"")</f>
        <v>0</v>
      </c>
      <c r="G152" s="1812">
        <f>'Part 1'!FF30</f>
        <v>25</v>
      </c>
      <c r="I152" s="1548"/>
      <c r="K152" s="141"/>
      <c r="L152" t="s">
        <v>1359</v>
      </c>
      <c r="M152" t="s">
        <v>1360</v>
      </c>
      <c r="N152" s="1556">
        <v>65</v>
      </c>
      <c r="O152" s="1555">
        <f>IF($L152="","",IF(TRIM(INDEX('Part 4'!$E$2:$IV$2,1,ROW()-1))=TRIM($L152&amp;""),INDEX('Part 4'!$E$778:$IV$778,1,ROW()-1),"CHECK"))</f>
        <v>65</v>
      </c>
      <c r="P152" s="1837">
        <f>IFERROR(N152-O152,"")</f>
        <v>0</v>
      </c>
      <c r="Q152" s="1812">
        <f>'Part 4'!EY20</f>
        <v>974</v>
      </c>
      <c r="R152" s="1548"/>
      <c r="S152" s="141"/>
      <c r="T152" t="s">
        <v>6062</v>
      </c>
      <c r="V152" s="1556">
        <v>0</v>
      </c>
      <c r="W152" s="1556">
        <f>IFERROR('Part 7'!BF690+0,0)</f>
        <v>1</v>
      </c>
      <c r="X152" s="1837">
        <f>IFERROR(V152-W152,"")</f>
        <v>-1</v>
      </c>
      <c r="Y152" s="1556">
        <f>'Part 7'!BF18</f>
        <v>958</v>
      </c>
      <c r="Z152" s="141"/>
      <c r="AA152" t="s">
        <v>4292</v>
      </c>
      <c r="AB152" t="s">
        <v>4461</v>
      </c>
      <c r="AC152" s="1554">
        <v>0</v>
      </c>
      <c r="AD152" s="1555">
        <f>IF($AB152="","",IF(TRIM(INDEX('Part 8'!$F$2:$IV$2,1,ROW()-1))=TRIM($AB152),INDEX('Part 8'!$F$244:$IV$244,1,ROW()-1),"CHECK"))</f>
        <v>0</v>
      </c>
      <c r="AE152" s="1812">
        <f>IFERROR(AC152-AD152,"")</f>
        <v>0</v>
      </c>
      <c r="AF152" s="1812">
        <f>'Part 8'!EZ9</f>
        <v>0</v>
      </c>
    </row>
    <row r="153" spans="1:32">
      <c r="A153" s="141"/>
      <c r="B153" t="s">
        <v>1141</v>
      </c>
      <c r="C153" t="s">
        <v>1140</v>
      </c>
      <c r="D153" s="1824">
        <v>7</v>
      </c>
      <c r="E153" s="1555" cm="1">
        <f t="array" ref="E153">IF($B153="","",IF(TRIM(INDEX('Part 1'!$L$2:$IV$2,1,ROW()-1))=TRIM($B153),INDEX('Part 1'!$L$1250:$IV$1250,1,ROW()-1),"CHECK"))</f>
        <v>7</v>
      </c>
      <c r="F153" s="1837">
        <f>IFERROR(D153-E153,"")</f>
        <v>0</v>
      </c>
      <c r="G153" s="1812">
        <f>'Part 1'!FG30</f>
        <v>19</v>
      </c>
      <c r="I153" s="1548"/>
      <c r="K153" s="141"/>
      <c r="L153" t="s">
        <v>3599</v>
      </c>
      <c r="M153" t="s">
        <v>3658</v>
      </c>
      <c r="N153" s="1556">
        <v>0</v>
      </c>
      <c r="O153" s="1555">
        <f>IF($L153="","",IF(TRIM(INDEX('Part 4'!$E$2:$IV$2,1,ROW()-1))=TRIM($L153&amp;""),INDEX('Part 4'!$E$778:$IV$778,1,ROW()-1),"CHECK"))</f>
        <v>0</v>
      </c>
      <c r="P153" s="1837">
        <f>IFERROR(N153-O153,"")</f>
        <v>0</v>
      </c>
      <c r="Q153" s="1812">
        <f>'Part 4'!EZ20</f>
        <v>795</v>
      </c>
      <c r="R153" s="1548"/>
      <c r="S153" s="141"/>
      <c r="T153" t="s">
        <v>1643</v>
      </c>
      <c r="U153" t="s">
        <v>4029</v>
      </c>
      <c r="V153" s="1556">
        <v>137</v>
      </c>
      <c r="W153" s="1556">
        <f>IFERROR('Part 7'!BG690+0,0)</f>
        <v>203</v>
      </c>
      <c r="X153" s="1837">
        <f>IFERROR(V153-W153,"")</f>
        <v>-66</v>
      </c>
      <c r="Y153" s="1556">
        <f>'Part 7'!BG18</f>
        <v>2282</v>
      </c>
      <c r="Z153" s="141"/>
      <c r="AA153" t="s">
        <v>4293</v>
      </c>
      <c r="AB153" t="s">
        <v>4462</v>
      </c>
      <c r="AC153" s="1554">
        <v>0</v>
      </c>
      <c r="AD153" s="1555">
        <f>IF($AB153="","",IF(TRIM(INDEX('Part 8'!$F$2:$IV$2,1,ROW()-1))=TRIM($AB153),INDEX('Part 8'!$F$244:$IV$244,1,ROW()-1),"CHECK"))</f>
        <v>5</v>
      </c>
      <c r="AE153" s="1812">
        <f>IFERROR(AC153-AD153,"")</f>
        <v>-5</v>
      </c>
      <c r="AF153" s="1812">
        <f>'Part 8'!FA9</f>
        <v>0</v>
      </c>
    </row>
    <row r="154" spans="1:32">
      <c r="A154" s="141"/>
      <c r="B154" t="s">
        <v>443</v>
      </c>
      <c r="C154" t="s">
        <v>442</v>
      </c>
      <c r="D154" s="1554">
        <v>70</v>
      </c>
      <c r="E154" s="1555" cm="1">
        <f t="array" ref="E154">IF($B154="","",IF(TRIM(INDEX('Part 1'!$L$2:$IV$2,1,ROW()-1))=TRIM($B154),INDEX('Part 1'!$L$1250:$IV$1250,1,ROW()-1),"CHECK"))</f>
        <v>71</v>
      </c>
      <c r="F154" s="1837">
        <f>IFERROR(D154-E154,"")</f>
        <v>-1</v>
      </c>
      <c r="G154" s="1812">
        <f>'Part 1'!FH30</f>
        <v>392</v>
      </c>
      <c r="I154" s="1548"/>
      <c r="K154" s="141"/>
      <c r="L154" t="s">
        <v>2068</v>
      </c>
      <c r="M154" t="s">
        <v>3659</v>
      </c>
      <c r="N154" s="1556">
        <v>10</v>
      </c>
      <c r="O154" s="1555">
        <f>IF($L154="","",IF(TRIM(INDEX('Part 4'!$E$2:$IV$2,1,ROW()-1))=TRIM($L154&amp;""),INDEX('Part 4'!$E$778:$IV$778,1,ROW()-1),"CHECK"))</f>
        <v>10</v>
      </c>
      <c r="P154" s="1837">
        <f>IFERROR(N154-O154,"")</f>
        <v>0</v>
      </c>
      <c r="Q154" s="1812">
        <f>'Part 4'!FA20</f>
        <v>1327</v>
      </c>
      <c r="R154" s="1548"/>
      <c r="S154" s="141"/>
      <c r="T154" t="s">
        <v>277</v>
      </c>
      <c r="U154" t="s">
        <v>1750</v>
      </c>
      <c r="V154" s="1556">
        <v>0</v>
      </c>
      <c r="W154" s="1556">
        <f>IFERROR('Part 7'!BH690+0,0)</f>
        <v>28</v>
      </c>
      <c r="X154" s="1837">
        <f>IFERROR(V154-W154,"")</f>
        <v>-28</v>
      </c>
      <c r="Y154" s="1556">
        <f>'Part 7'!BH18</f>
        <v>361</v>
      </c>
      <c r="Z154" s="141"/>
      <c r="AA154" t="s">
        <v>4294</v>
      </c>
      <c r="AB154" t="s">
        <v>4463</v>
      </c>
      <c r="AC154" s="1554">
        <v>0</v>
      </c>
      <c r="AD154" s="1555">
        <f>IF($AB154="","",IF(TRIM(INDEX('Part 8'!$F$2:$IV$2,1,ROW()-1))=TRIM($AB154),INDEX('Part 8'!$F$244:$IV$244,1,ROW()-1),"CHECK"))</f>
        <v>0</v>
      </c>
      <c r="AE154" s="1812">
        <f>IFERROR(AC154-AD154,"")</f>
        <v>0</v>
      </c>
      <c r="AF154" s="1812">
        <f>'Part 8'!FB9</f>
        <v>0</v>
      </c>
    </row>
    <row r="155" spans="1:32">
      <c r="A155" s="141"/>
      <c r="B155" t="s">
        <v>5940</v>
      </c>
      <c r="C155" t="s">
        <v>5941</v>
      </c>
      <c r="D155" s="1554">
        <v>0</v>
      </c>
      <c r="E155" s="1555" cm="1">
        <f t="array" ref="E155">IF($B155="","",IF(TRIM(INDEX('Part 1'!$L$2:$IV$2,1,ROW()-1))=TRIM($B155),INDEX('Part 1'!$L$1250:$IV$1250,1,ROW()-1),"CHECK"))</f>
        <v>5</v>
      </c>
      <c r="F155" s="1837">
        <f>IFERROR(D155-E155,"")</f>
        <v>-5</v>
      </c>
      <c r="G155" s="1812">
        <f>'Part 1'!FI30</f>
        <v>40</v>
      </c>
      <c r="I155" s="1548"/>
      <c r="K155" s="141"/>
      <c r="L155" t="s">
        <v>3600</v>
      </c>
      <c r="M155" t="s">
        <v>3660</v>
      </c>
      <c r="N155" s="1556">
        <v>135</v>
      </c>
      <c r="O155" s="1555">
        <f>IF($L155="","",IF(TRIM(INDEX('Part 4'!$E$2:$IV$2,1,ROW()-1))=TRIM($L155&amp;""),INDEX('Part 4'!$E$778:$IV$778,1,ROW()-1),"CHECK"))</f>
        <v>100</v>
      </c>
      <c r="P155" s="1837">
        <f>IFERROR(N155-O155,"")</f>
        <v>35</v>
      </c>
      <c r="Q155" s="1812">
        <f>'Part 4'!FB20</f>
        <v>1396</v>
      </c>
      <c r="R155" s="1548"/>
      <c r="S155" s="141"/>
      <c r="T155" t="s">
        <v>3934</v>
      </c>
      <c r="V155" s="1556">
        <v>9</v>
      </c>
      <c r="W155" s="1556">
        <f>IFERROR('Part 7'!BI690+0,0)</f>
        <v>4</v>
      </c>
      <c r="X155" s="1837">
        <f>IFERROR(V155-W155,"")</f>
        <v>5</v>
      </c>
      <c r="Y155" s="1556">
        <f>'Part 7'!BI18</f>
        <v>307</v>
      </c>
      <c r="Z155" s="141"/>
      <c r="AA155" t="s">
        <v>4295</v>
      </c>
      <c r="AB155" t="s">
        <v>4464</v>
      </c>
      <c r="AC155" s="1554">
        <v>0</v>
      </c>
      <c r="AD155" s="1555">
        <f>IF($AB155="","",IF(TRIM(INDEX('Part 8'!$F$2:$IV$2,1,ROW()-1))=TRIM($AB155),INDEX('Part 8'!$F$244:$IV$244,1,ROW()-1),"CHECK"))</f>
        <v>25</v>
      </c>
      <c r="AE155" s="1812">
        <f>IFERROR(AC155-AD155,"")</f>
        <v>-25</v>
      </c>
      <c r="AF155" s="1812">
        <f>'Part 8'!FC9</f>
        <v>0</v>
      </c>
    </row>
    <row r="156" spans="1:32">
      <c r="A156" s="141"/>
      <c r="B156" t="s">
        <v>441</v>
      </c>
      <c r="C156" t="s">
        <v>440</v>
      </c>
      <c r="D156" s="1554">
        <v>33</v>
      </c>
      <c r="E156" s="1555" cm="1">
        <f t="array" ref="E156">IF($B156="","",IF(TRIM(INDEX('Part 1'!$L$2:$IV$2,1,ROW()-1))=TRIM($B156),INDEX('Part 1'!$L$1250:$IV$1250,1,ROW()-1),"CHECK"))</f>
        <v>33</v>
      </c>
      <c r="F156" s="1837">
        <f>IFERROR(D156-E156,"")</f>
        <v>0</v>
      </c>
      <c r="G156" s="1812">
        <f>'Part 1'!FJ30</f>
        <v>202</v>
      </c>
      <c r="I156" s="1548"/>
      <c r="K156" s="141"/>
      <c r="L156" t="s">
        <v>3108</v>
      </c>
      <c r="M156" t="s">
        <v>3661</v>
      </c>
      <c r="N156" s="1556">
        <v>0</v>
      </c>
      <c r="O156" s="1555">
        <f>IF($L156="","",IF(TRIM(INDEX('Part 4'!$E$2:$IV$2,1,ROW()-1))=TRIM($L156&amp;""),INDEX('Part 4'!$E$778:$IV$778,1,ROW()-1),"CHECK"))</f>
        <v>0</v>
      </c>
      <c r="P156" s="1837">
        <f>IFERROR(N156-O156,"")</f>
        <v>0</v>
      </c>
      <c r="Q156" s="1812">
        <f>'Part 4'!FC20</f>
        <v>223</v>
      </c>
      <c r="R156" s="1548"/>
      <c r="S156" s="141"/>
      <c r="T156" t="s">
        <v>1196</v>
      </c>
      <c r="U156" t="s">
        <v>4030</v>
      </c>
      <c r="V156" s="1556">
        <v>30</v>
      </c>
      <c r="W156" s="1556">
        <f>IFERROR('Part 7'!BJ690+0,0)</f>
        <v>71</v>
      </c>
      <c r="X156" s="1837">
        <f>IFERROR(V156-W156,"")</f>
        <v>-41</v>
      </c>
      <c r="Y156" s="1556">
        <f>'Part 7'!BJ18</f>
        <v>163</v>
      </c>
      <c r="Z156" s="141"/>
      <c r="AA156" t="s">
        <v>4296</v>
      </c>
      <c r="AB156" t="s">
        <v>4465</v>
      </c>
      <c r="AC156" s="1554">
        <v>0</v>
      </c>
      <c r="AD156" s="1555">
        <f>IF($AB156="","",IF(TRIM(INDEX('Part 8'!$F$2:$IV$2,1,ROW()-1))=TRIM($AB156),INDEX('Part 8'!$F$244:$IV$244,1,ROW()-1),"CHECK"))</f>
        <v>0</v>
      </c>
      <c r="AE156" s="1812">
        <f>IFERROR(AC156-AD156,"")</f>
        <v>0</v>
      </c>
      <c r="AF156" s="1812">
        <f>'Part 8'!FD9</f>
        <v>0</v>
      </c>
    </row>
    <row r="157" spans="1:32">
      <c r="A157" s="141"/>
      <c r="B157" t="s">
        <v>5942</v>
      </c>
      <c r="C157" t="s">
        <v>6187</v>
      </c>
      <c r="D157" s="1554">
        <v>34</v>
      </c>
      <c r="E157" s="1555" cm="1">
        <f t="array" ref="E157">IF($B157="","",IF(TRIM(INDEX('Part 1'!$L$2:$IV$2,1,ROW()-1))=TRIM($B157),INDEX('Part 1'!$L$1250:$IV$1250,1,ROW()-1),"CHECK"))</f>
        <v>33</v>
      </c>
      <c r="F157" s="1837">
        <f>IFERROR(D157-E157,"")</f>
        <v>1</v>
      </c>
      <c r="G157" s="1812">
        <f>'Part 1'!FK30</f>
        <v>50</v>
      </c>
      <c r="I157" s="1548"/>
      <c r="K157" s="141"/>
      <c r="L157" t="s">
        <v>3601</v>
      </c>
      <c r="M157" t="s">
        <v>3614</v>
      </c>
      <c r="N157" s="1556">
        <v>0</v>
      </c>
      <c r="O157" s="1555">
        <f>IF($L157="","",IF(TRIM(INDEX('Part 4'!$E$2:$IV$2,1,ROW()-1))=TRIM($L157&amp;""),INDEX('Part 4'!$E$778:$IV$778,1,ROW()-1),"CHECK"))</f>
        <v>0</v>
      </c>
      <c r="P157" s="1837">
        <f>IFERROR(N157-O157,"")</f>
        <v>0</v>
      </c>
      <c r="Q157" s="1812">
        <f>'Part 4'!FD20</f>
        <v>0</v>
      </c>
      <c r="R157" s="1548"/>
      <c r="S157" s="141"/>
      <c r="T157" t="s">
        <v>1240</v>
      </c>
      <c r="V157" s="1556">
        <v>0</v>
      </c>
      <c r="W157" s="1556">
        <f>IFERROR('Part 7'!BK690+0,0)</f>
        <v>10</v>
      </c>
      <c r="X157" s="1837">
        <f>IFERROR(V157-W157,"")</f>
        <v>-10</v>
      </c>
      <c r="Y157" s="1556">
        <f>'Part 7'!BK18</f>
        <v>242</v>
      </c>
      <c r="Z157" s="141"/>
      <c r="AA157" t="s">
        <v>4289</v>
      </c>
      <c r="AB157" t="s">
        <v>4465</v>
      </c>
      <c r="AC157" s="1554">
        <v>0</v>
      </c>
      <c r="AD157" s="1555">
        <f>IF($AB157="","",IF(TRIM(INDEX('Part 8'!$F$2:$IV$2,1,ROW()-1))=TRIM($AB157),INDEX('Part 8'!$F$244:$IV$244,1,ROW()-1),"CHECK"))</f>
        <v>0</v>
      </c>
      <c r="AE157" s="1812">
        <f>IFERROR(AC157-AD157,"")</f>
        <v>0</v>
      </c>
      <c r="AF157" s="1812">
        <f>'Part 8'!FE9</f>
        <v>0</v>
      </c>
    </row>
    <row r="158" spans="1:32">
      <c r="A158" s="141"/>
      <c r="B158" t="s">
        <v>3121</v>
      </c>
      <c r="C158" t="s">
        <v>284</v>
      </c>
      <c r="D158" s="1554">
        <v>27</v>
      </c>
      <c r="E158" s="1555" cm="1">
        <f t="array" ref="E158">IF($B158="","",IF(TRIM(INDEX('Part 1'!$L$2:$IV$2,1,ROW()-1))=TRIM($B158),INDEX('Part 1'!$L$1250:$IV$1250,1,ROW()-1),"CHECK"))</f>
        <v>25</v>
      </c>
      <c r="F158" s="1837">
        <f>IFERROR(D158-E158,"")</f>
        <v>2</v>
      </c>
      <c r="G158" s="1812">
        <f>'Part 1'!FL30</f>
        <v>165</v>
      </c>
      <c r="I158" s="1548"/>
      <c r="K158" s="141"/>
      <c r="L158" t="s">
        <v>3602</v>
      </c>
      <c r="M158" t="s">
        <v>1287</v>
      </c>
      <c r="N158" s="1556">
        <v>120</v>
      </c>
      <c r="O158" s="1555">
        <f>IF($L158="","",IF(TRIM(INDEX('Part 4'!$E$2:$IV$2,1,ROW()-1))=TRIM($L158&amp;""),INDEX('Part 4'!$E$778:$IV$778,1,ROW()-1),"CHECK"))</f>
        <v>75</v>
      </c>
      <c r="P158" s="1837">
        <f>IFERROR(N158-O158,"")</f>
        <v>45</v>
      </c>
      <c r="Q158" s="1812">
        <f>'Part 4'!FE20</f>
        <v>1311</v>
      </c>
      <c r="R158" s="1548"/>
      <c r="S158" s="141"/>
      <c r="T158" t="s">
        <v>1079</v>
      </c>
      <c r="V158" s="1556">
        <v>0</v>
      </c>
      <c r="W158" s="1556">
        <f>IFERROR('Part 7'!BL690+0,0)</f>
        <v>3</v>
      </c>
      <c r="X158" s="1837">
        <f>IFERROR(V158-W158,"")</f>
        <v>-3</v>
      </c>
      <c r="Y158" s="1556">
        <f>'Part 7'!BL18</f>
        <v>486</v>
      </c>
      <c r="Z158" s="141"/>
      <c r="AC158" s="1554"/>
      <c r="AD158" s="1555" t="str">
        <f>IF($AB158="","",IF(TRIM(INDEX('Part 8'!$F$2:$IV$2,1,ROW()-1))=TRIM($AB158),INDEX('Part 8'!$F$244:$IV$244,1,ROW()-1),"CHECK"))</f>
        <v/>
      </c>
      <c r="AE158" s="1812"/>
      <c r="AF158" s="1812"/>
    </row>
    <row r="159" spans="1:32">
      <c r="A159" s="141"/>
      <c r="B159" t="s">
        <v>3122</v>
      </c>
      <c r="C159" t="s">
        <v>800</v>
      </c>
      <c r="D159" s="1554">
        <v>19</v>
      </c>
      <c r="E159" s="1555" cm="1">
        <f t="array" ref="E159">IF($B159="","",IF(TRIM(INDEX('Part 1'!$L$2:$IV$2,1,ROW()-1))=TRIM($B159),INDEX('Part 1'!$L$1250:$IV$1250,1,ROW()-1),"CHECK"))</f>
        <v>17</v>
      </c>
      <c r="F159" s="1837">
        <f>IFERROR(D159-E159,"")</f>
        <v>2</v>
      </c>
      <c r="G159" s="1812">
        <f>'Part 1'!FM30</f>
        <v>75</v>
      </c>
      <c r="I159" s="1548"/>
      <c r="K159" s="141"/>
      <c r="N159" s="1556"/>
      <c r="O159" s="1555" t="str">
        <f>IF($L159="","",IF(TRIM(INDEX('Part 4'!$E$2:$IV$2,1,ROW()-1))=TRIM($L159&amp;""),INDEX('Part 4'!$E$778:$IV$778,1,ROW()-1),"CHECK"))</f>
        <v/>
      </c>
      <c r="P159" s="1837"/>
      <c r="Q159" s="1812"/>
      <c r="R159" s="1548"/>
      <c r="S159" s="141"/>
      <c r="T159" t="s">
        <v>515</v>
      </c>
      <c r="U159" t="s">
        <v>4031</v>
      </c>
      <c r="V159" s="1556">
        <v>185</v>
      </c>
      <c r="W159" s="1556">
        <f>IFERROR('Part 7'!BM690+0,0)</f>
        <v>330</v>
      </c>
      <c r="X159" s="1837">
        <f>IFERROR(V159-W159,"")</f>
        <v>-145</v>
      </c>
      <c r="Y159" s="1556">
        <f>'Part 7'!BM18</f>
        <v>1897</v>
      </c>
      <c r="Z159" s="141"/>
      <c r="AA159" t="s">
        <v>4297</v>
      </c>
      <c r="AB159" t="s">
        <v>4466</v>
      </c>
      <c r="AC159" s="1554">
        <v>0</v>
      </c>
      <c r="AD159" s="1555">
        <f>IF($AB159="","",IF(TRIM(INDEX('Part 8'!$F$2:$IV$2,1,ROW()-1))=TRIM($AB159),INDEX('Part 8'!$F$244:$IV$244,1,ROW()-1),"CHECK"))</f>
        <v>0</v>
      </c>
      <c r="AE159" s="1812">
        <f>IFERROR(AC159-AD159,"")</f>
        <v>0</v>
      </c>
      <c r="AF159" s="1812">
        <f>'Part 8'!FG9</f>
        <v>0</v>
      </c>
    </row>
    <row r="160" spans="1:32">
      <c r="A160" s="141"/>
      <c r="B160" t="s">
        <v>5943</v>
      </c>
      <c r="C160" t="s">
        <v>5944</v>
      </c>
      <c r="D160" s="1824">
        <v>2</v>
      </c>
      <c r="E160" s="1555" cm="1">
        <f t="array" ref="E160">IF($B160="","",IF(TRIM(INDEX('Part 1'!$L$2:$IV$2,1,ROW()-1))=TRIM($B160),INDEX('Part 1'!$L$1250:$IV$1250,1,ROW()-1),"CHECK"))</f>
        <v>2</v>
      </c>
      <c r="F160" s="1837">
        <f>IFERROR(D160-E160,"")</f>
        <v>0</v>
      </c>
      <c r="G160" s="1812">
        <f>'Part 1'!FN30</f>
        <v>25</v>
      </c>
      <c r="I160" s="1548"/>
      <c r="K160" s="141"/>
      <c r="N160" s="1556"/>
      <c r="O160" s="1555" t="str">
        <f>IF($L160="","",IF(TRIM(INDEX('Part 4'!$E$2:$IV$2,1,ROW()-1))=TRIM($L160&amp;""),INDEX('Part 4'!$E$778:$IV$778,1,ROW()-1),"CHECK"))</f>
        <v/>
      </c>
      <c r="P160" s="1837"/>
      <c r="Q160" s="1812"/>
      <c r="R160" s="1548"/>
      <c r="S160" s="141"/>
      <c r="T160" t="s">
        <v>3936</v>
      </c>
      <c r="V160" s="1556">
        <v>10</v>
      </c>
      <c r="W160" s="1556">
        <f>IFERROR('Part 7'!BN690+0,0)</f>
        <v>60</v>
      </c>
      <c r="X160" s="1837">
        <f>IFERROR(V160-W160,"")</f>
        <v>-50</v>
      </c>
      <c r="Y160" s="1556">
        <f>'Part 7'!BN18</f>
        <v>2076</v>
      </c>
      <c r="Z160" s="141"/>
      <c r="AA160" t="s">
        <v>4298</v>
      </c>
      <c r="AB160" t="s">
        <v>4467</v>
      </c>
      <c r="AC160" s="1554">
        <v>0</v>
      </c>
      <c r="AD160" s="1555">
        <f>IF($AB160="","",IF(TRIM(INDEX('Part 8'!$F$2:$IV$2,1,ROW()-1))=TRIM($AB160),INDEX('Part 8'!$F$244:$IV$244,1,ROW()-1),"CHECK"))</f>
        <v>0</v>
      </c>
      <c r="AE160" s="1812">
        <f>IFERROR(AC160-AD160,"")</f>
        <v>0</v>
      </c>
      <c r="AF160" s="1812">
        <f>'Part 8'!FH9</f>
        <v>0</v>
      </c>
    </row>
    <row r="161" spans="1:32">
      <c r="A161" s="141"/>
      <c r="B161" t="s">
        <v>6415</v>
      </c>
      <c r="C161" t="s">
        <v>383</v>
      </c>
      <c r="D161" s="1554">
        <v>143</v>
      </c>
      <c r="E161" s="1555" cm="1">
        <f t="array" ref="E161">IF($B161="","",IF(TRIM(INDEX('Part 1'!$L$2:$IV$2,1,ROW()-1))=TRIM($B161),INDEX('Part 1'!$L$1250:$IV$1250,1,ROW()-1),"CHECK"))</f>
        <v>103</v>
      </c>
      <c r="F161" s="1837">
        <f>IFERROR(D161-E161,"")</f>
        <v>40</v>
      </c>
      <c r="G161" s="1812">
        <f>'Part 1'!FO30</f>
        <v>243</v>
      </c>
      <c r="I161" s="1548"/>
      <c r="K161" s="141"/>
      <c r="L161" t="s">
        <v>3603</v>
      </c>
      <c r="M161" t="s">
        <v>2831</v>
      </c>
      <c r="N161" s="1556">
        <v>25</v>
      </c>
      <c r="O161" s="1555">
        <f>IF($L161="","",IF(TRIM(INDEX('Part 4'!$E$2:$IV$2,1,ROW()-1))=TRIM($L161&amp;""),INDEX('Part 4'!$E$778:$IV$778,1,ROW()-1),"CHECK"))</f>
        <v>0</v>
      </c>
      <c r="P161" s="1837">
        <f>IFERROR(N161-O161,"")</f>
        <v>25</v>
      </c>
      <c r="Q161" s="1812">
        <f>'Part 4'!FH20</f>
        <v>3905</v>
      </c>
      <c r="R161" s="1548"/>
      <c r="S161" s="141"/>
      <c r="T161" t="s">
        <v>976</v>
      </c>
      <c r="U161" t="s">
        <v>4032</v>
      </c>
      <c r="V161" s="1556">
        <v>13</v>
      </c>
      <c r="W161" s="1556">
        <f>IFERROR('Part 7'!BO690+0,0)</f>
        <v>4</v>
      </c>
      <c r="X161" s="1840">
        <f>IFERROR(V161-W161,"")</f>
        <v>9</v>
      </c>
      <c r="Y161" s="1556">
        <f>'Part 7'!BO18</f>
        <v>222</v>
      </c>
      <c r="Z161" s="141"/>
      <c r="AA161" t="s">
        <v>4299</v>
      </c>
      <c r="AB161" t="s">
        <v>4468</v>
      </c>
      <c r="AC161" s="1554">
        <v>0</v>
      </c>
      <c r="AD161" s="1555">
        <f>IF($AB161="","",IF(TRIM(INDEX('Part 8'!$F$2:$IV$2,1,ROW()-1))=TRIM($AB161),INDEX('Part 8'!$F$244:$IV$244,1,ROW()-1),"CHECK"))</f>
        <v>0</v>
      </c>
      <c r="AE161" s="1812">
        <f>IFERROR(AC161-AD161,"")</f>
        <v>0</v>
      </c>
      <c r="AF161" s="1812">
        <f>'Part 8'!FI9</f>
        <v>0</v>
      </c>
    </row>
    <row r="162" spans="1:32">
      <c r="A162" s="141"/>
      <c r="B162" t="s">
        <v>6416</v>
      </c>
      <c r="C162" t="s">
        <v>5945</v>
      </c>
      <c r="D162" s="1554">
        <v>0</v>
      </c>
      <c r="E162" s="1555" cm="1">
        <f t="array" ref="E162">IF($B162="","",IF(TRIM(INDEX('Part 1'!$L$2:$IV$2,1,ROW()-1))=TRIM($B162),INDEX('Part 1'!$L$1250:$IV$1250,1,ROW()-1),"CHECK"))</f>
        <v>0</v>
      </c>
      <c r="F162" s="1837">
        <f>IFERROR(D162-E162,"")</f>
        <v>0</v>
      </c>
      <c r="G162" s="1812">
        <f>'Part 1'!FP30</f>
        <v>50</v>
      </c>
      <c r="I162" s="1548"/>
      <c r="K162" s="141"/>
      <c r="N162" s="1554"/>
      <c r="O162" s="1555"/>
      <c r="P162" s="1837"/>
      <c r="Q162" s="1812"/>
      <c r="R162" s="1548"/>
      <c r="S162" s="141"/>
      <c r="T162" t="s">
        <v>1103</v>
      </c>
      <c r="V162" s="1556">
        <v>8</v>
      </c>
      <c r="W162" s="1556">
        <f>IFERROR('Part 7'!BP690+0,0)</f>
        <v>27</v>
      </c>
      <c r="X162" s="1837">
        <f>IFERROR(V162-W162,"")</f>
        <v>-19</v>
      </c>
      <c r="Y162" s="1556">
        <f>'Part 7'!BP18</f>
        <v>241</v>
      </c>
      <c r="Z162" s="141"/>
      <c r="AA162" t="s">
        <v>4300</v>
      </c>
      <c r="AB162" t="s">
        <v>4469</v>
      </c>
      <c r="AC162" s="1554">
        <v>0</v>
      </c>
      <c r="AD162" s="1555">
        <f>IF($AB162="","",IF(TRIM(INDEX('Part 8'!$F$2:$IV$2,1,ROW()-1))=TRIM($AB162),INDEX('Part 8'!$F$244:$IV$244,1,ROW()-1),"CHECK"))</f>
        <v>0</v>
      </c>
      <c r="AE162" s="1812">
        <f>IFERROR(AC162-AD162,"")</f>
        <v>0</v>
      </c>
      <c r="AF162" s="1812">
        <f>'Part 8'!FJ9</f>
        <v>0</v>
      </c>
    </row>
    <row r="163" spans="1:32">
      <c r="A163" s="141"/>
      <c r="B163" t="s">
        <v>6417</v>
      </c>
      <c r="C163" t="s">
        <v>1722</v>
      </c>
      <c r="D163" s="1554">
        <v>10</v>
      </c>
      <c r="E163" s="1555" cm="1">
        <f t="array" ref="E163">IF($B163="","",IF(TRIM(INDEX('Part 1'!$L$2:$IV$2,1,ROW()-1))=TRIM($B163),INDEX('Part 1'!$L$1250:$IV$1250,1,ROW()-1),"CHECK"))</f>
        <v>2</v>
      </c>
      <c r="F163" s="1837">
        <f>IFERROR(D163-E163,"")</f>
        <v>8</v>
      </c>
      <c r="G163" s="1812">
        <f>'Part 1'!FQ30</f>
        <v>70</v>
      </c>
      <c r="I163" s="1548"/>
      <c r="K163" s="141"/>
      <c r="N163" s="1554"/>
      <c r="O163" s="1555"/>
      <c r="P163" s="1837"/>
      <c r="Q163" s="1812"/>
      <c r="R163" s="1548"/>
      <c r="S163" s="141"/>
      <c r="T163" t="s">
        <v>794</v>
      </c>
      <c r="U163" t="s">
        <v>4033</v>
      </c>
      <c r="V163" s="1556">
        <v>41</v>
      </c>
      <c r="W163" s="1556">
        <f>IFERROR('Part 7'!BQ690+0,0)</f>
        <v>33</v>
      </c>
      <c r="X163" s="1840">
        <f>IFERROR(V163-W163,"")</f>
        <v>8</v>
      </c>
      <c r="Y163" s="1556">
        <f>'Part 7'!BQ18</f>
        <v>598</v>
      </c>
      <c r="Z163" s="141"/>
      <c r="AA163" t="s">
        <v>4301</v>
      </c>
      <c r="AB163" t="s">
        <v>4470</v>
      </c>
      <c r="AC163" s="1554">
        <v>0</v>
      </c>
      <c r="AD163" s="1555">
        <f>IF($AB163="","",IF(TRIM(INDEX('Part 8'!$F$2:$IV$2,1,ROW()-1))=TRIM($AB163),INDEX('Part 8'!$F$244:$IV$244,1,ROW()-1),"CHECK"))</f>
        <v>0</v>
      </c>
      <c r="AE163" s="1812">
        <f>IFERROR(AC163-AD163,"")</f>
        <v>0</v>
      </c>
      <c r="AF163" s="1812">
        <f>'Part 8'!FK9</f>
        <v>0</v>
      </c>
    </row>
    <row r="164" spans="1:32">
      <c r="A164" s="141"/>
      <c r="B164" t="s">
        <v>1064</v>
      </c>
      <c r="C164" t="s">
        <v>1063</v>
      </c>
      <c r="D164" s="1554">
        <v>50</v>
      </c>
      <c r="E164" s="1555" cm="1">
        <f t="array" ref="E164">IF($B164="","",IF(TRIM(INDEX('Part 1'!$L$2:$IV$2,1,ROW()-1))=TRIM($B164),INDEX('Part 1'!$L$1250:$IV$1250,1,ROW()-1),"CHECK"))</f>
        <v>55</v>
      </c>
      <c r="F164" s="1837">
        <f>IFERROR(D164-E164,"")</f>
        <v>-5</v>
      </c>
      <c r="G164" s="1812">
        <f>'Part 1'!FR30</f>
        <v>374</v>
      </c>
      <c r="I164" s="1548"/>
      <c r="K164" s="1552" t="s">
        <v>1806</v>
      </c>
      <c r="L164" t="s">
        <v>1208</v>
      </c>
      <c r="N164" s="1556">
        <v>32</v>
      </c>
      <c r="O164" s="1555">
        <f>IF($L164="","",IF(TRIM(INDEX('Part 5'!$E$2:$IV$2,1,ROW()-163))=TRIM($L164&amp;""),INDEX('Part 5'!$E$625:$IV$625,1,ROW()-163),"CHECK"))</f>
        <v>32</v>
      </c>
      <c r="P164" s="1837">
        <f>IFERROR(N164-O164,"")</f>
        <v>0</v>
      </c>
      <c r="Q164" s="1812">
        <f>'Part 5'!E23</f>
        <v>270</v>
      </c>
      <c r="R164" s="1548"/>
      <c r="S164" s="141"/>
      <c r="T164" t="s">
        <v>3938</v>
      </c>
      <c r="V164" s="1556">
        <v>0</v>
      </c>
      <c r="W164" s="1556">
        <f>IFERROR('Part 7'!BR690+0,0)</f>
        <v>20</v>
      </c>
      <c r="X164" s="1837">
        <f>IFERROR(V164-W164,"")</f>
        <v>-20</v>
      </c>
      <c r="Y164" s="1556">
        <f>'Part 7'!BR18</f>
        <v>153</v>
      </c>
      <c r="Z164" s="141"/>
      <c r="AA164" t="s">
        <v>4302</v>
      </c>
      <c r="AB164" t="s">
        <v>4471</v>
      </c>
      <c r="AC164" s="1554">
        <v>0</v>
      </c>
      <c r="AD164" s="1555">
        <f>IF($AB164="","",IF(TRIM(INDEX('Part 8'!$F$2:$IV$2,1,ROW()-1))=TRIM($AB164),INDEX('Part 8'!$F$244:$IV$244,1,ROW()-1),"CHECK"))</f>
        <v>0</v>
      </c>
      <c r="AE164" s="1812">
        <f>IFERROR(AC164-AD164,"")</f>
        <v>0</v>
      </c>
      <c r="AF164" s="1812">
        <f>'Part 8'!FL9</f>
        <v>0</v>
      </c>
    </row>
    <row r="165" spans="1:32">
      <c r="A165" s="141"/>
      <c r="B165" t="s">
        <v>619</v>
      </c>
      <c r="C165" t="s">
        <v>620</v>
      </c>
      <c r="D165" s="1554">
        <v>72</v>
      </c>
      <c r="E165" s="1555" cm="1">
        <f t="array" ref="E165">IF($B165="","",IF(TRIM(INDEX('Part 1'!$L$2:$IV$2,1,ROW()-1))=TRIM($B165),INDEX('Part 1'!$L$1250:$IV$1250,1,ROW()-1),"CHECK"))</f>
        <v>65</v>
      </c>
      <c r="F165" s="1837">
        <f>IFERROR(D165-E165,"")</f>
        <v>7</v>
      </c>
      <c r="G165" s="1812">
        <f>'Part 1'!FS30</f>
        <v>324</v>
      </c>
      <c r="I165" s="1548"/>
      <c r="K165" s="141"/>
      <c r="L165" t="s">
        <v>3678</v>
      </c>
      <c r="N165" s="1556">
        <v>0</v>
      </c>
      <c r="O165" s="1555">
        <f>IF($L165="","",IF(TRIM(INDEX('Part 5'!$E$2:$IV$2,1,ROW()-163))=TRIM($L165&amp;""),INDEX('Part 5'!$E$625:$IV$625,1,ROW()-163),"CHECK"))</f>
        <v>0</v>
      </c>
      <c r="P165" s="1837">
        <f>IFERROR(N165-O165,"")</f>
        <v>0</v>
      </c>
      <c r="Q165" s="1812">
        <f>'Part 5'!F23</f>
        <v>0</v>
      </c>
      <c r="R165" s="1548"/>
      <c r="S165" s="141"/>
      <c r="T165" t="s">
        <v>912</v>
      </c>
      <c r="U165" t="s">
        <v>1089</v>
      </c>
      <c r="V165" s="1556">
        <v>0</v>
      </c>
      <c r="W165" s="1556">
        <f>IFERROR('Part 7'!BS690+0,0)</f>
        <v>30</v>
      </c>
      <c r="X165" s="1837">
        <f>IFERROR(V165-W165,"")</f>
        <v>-30</v>
      </c>
      <c r="Y165" s="1556">
        <f>'Part 7'!BS18</f>
        <v>883</v>
      </c>
      <c r="Z165" s="141"/>
      <c r="AA165" t="s">
        <v>4303</v>
      </c>
      <c r="AB165" t="s">
        <v>4472</v>
      </c>
      <c r="AC165" s="1554">
        <v>0</v>
      </c>
      <c r="AD165" s="1555">
        <f>IF($AB165="","",IF(TRIM(INDEX('Part 8'!$F$2:$IV$2,1,ROW()-1))=TRIM($AB165),INDEX('Part 8'!$F$244:$IV$244,1,ROW()-1),"CHECK"))</f>
        <v>0</v>
      </c>
      <c r="AE165" s="1812">
        <f>IFERROR(AC165-AD165,"")</f>
        <v>0</v>
      </c>
      <c r="AF165" s="1812">
        <f>'Part 8'!FM9</f>
        <v>0</v>
      </c>
    </row>
    <row r="166" spans="1:32">
      <c r="A166" s="141"/>
      <c r="B166" t="s">
        <v>707</v>
      </c>
      <c r="C166" t="s">
        <v>282</v>
      </c>
      <c r="D166" s="1554">
        <v>267</v>
      </c>
      <c r="E166" s="1555" cm="1">
        <f t="array" ref="E166">IF($B166="","",IF(TRIM(INDEX('Part 1'!$L$2:$IV$2,1,ROW()-1))=TRIM($B166),INDEX('Part 1'!$L$1250:$IV$1250,1,ROW()-1),"CHECK"))</f>
        <v>192</v>
      </c>
      <c r="F166" s="1837">
        <f>IFERROR(D166-E166,"")</f>
        <v>75</v>
      </c>
      <c r="G166" s="1812">
        <f>'Part 1'!FT30</f>
        <v>464</v>
      </c>
      <c r="I166" s="1548"/>
      <c r="K166" s="141" t="s">
        <v>3671</v>
      </c>
      <c r="L166" t="s">
        <v>3679</v>
      </c>
      <c r="N166" s="1556">
        <v>0</v>
      </c>
      <c r="O166" s="1555">
        <f>IF($L166="","",IF(TRIM(INDEX('Part 5'!$E$2:$IV$2,1,ROW()-163))=TRIM($L166&amp;""),INDEX('Part 5'!$E$625:$IV$625,1,ROW()-163),"CHECK"))</f>
        <v>0</v>
      </c>
      <c r="P166" s="1837">
        <f>IFERROR(N166-O166,"")</f>
        <v>0</v>
      </c>
      <c r="Q166" s="1812">
        <f>'Part 5'!G23</f>
        <v>-63</v>
      </c>
      <c r="R166" s="1548"/>
      <c r="S166" s="141"/>
      <c r="T166" t="s">
        <v>3939</v>
      </c>
      <c r="V166" s="1556">
        <v>10</v>
      </c>
      <c r="W166" s="1556">
        <f>IFERROR('Part 7'!BT690+0,0)</f>
        <v>0</v>
      </c>
      <c r="X166" s="1837">
        <f>IFERROR(V166-W166,"")</f>
        <v>10</v>
      </c>
      <c r="Y166" s="1556">
        <f>'Part 7'!BT18</f>
        <v>148</v>
      </c>
      <c r="Z166" s="141"/>
      <c r="AA166" t="s">
        <v>4304</v>
      </c>
      <c r="AB166" t="s">
        <v>4473</v>
      </c>
      <c r="AC166" s="1554">
        <v>0</v>
      </c>
      <c r="AD166" s="1555">
        <f>IF($AB166="","",IF(TRIM(INDEX('Part 8'!$F$2:$IV$2,1,ROW()-1))=TRIM($AB166),INDEX('Part 8'!$F$244:$IV$244,1,ROW()-1),"CHECK"))</f>
        <v>0</v>
      </c>
      <c r="AE166" s="1812">
        <f>IFERROR(AC166-AD166,"")</f>
        <v>0</v>
      </c>
      <c r="AF166" s="1812">
        <f>'Part 8'!FN9</f>
        <v>0</v>
      </c>
    </row>
    <row r="167" spans="1:32">
      <c r="A167" s="141"/>
      <c r="B167" t="s">
        <v>2021</v>
      </c>
      <c r="C167" t="s">
        <v>2022</v>
      </c>
      <c r="D167" s="1554">
        <v>5</v>
      </c>
      <c r="E167" s="1555" cm="1">
        <f t="array" ref="E167">IF($B167="","",IF(TRIM(INDEX('Part 1'!$L$2:$IV$2,1,ROW()-1))=TRIM($B167),INDEX('Part 1'!$L$1250:$IV$1250,1,ROW()-1),"CHECK"))</f>
        <v>5</v>
      </c>
      <c r="F167" s="1837">
        <f>IFERROR(D167-E167,"")</f>
        <v>0</v>
      </c>
      <c r="G167" s="1812">
        <f>'Part 1'!FU30</f>
        <v>113</v>
      </c>
      <c r="I167" s="1548"/>
      <c r="K167" s="141" t="s">
        <v>3672</v>
      </c>
      <c r="L167" t="s">
        <v>3680</v>
      </c>
      <c r="N167" s="1556">
        <v>6</v>
      </c>
      <c r="O167" s="1555">
        <f>IF($L167="","",IF(TRIM(INDEX('Part 5'!$E$2:$IV$2,1,ROW()-163))=TRIM($L167&amp;""),INDEX('Part 5'!$E$625:$IV$625,1,ROW()-163),"CHECK"))</f>
        <v>4</v>
      </c>
      <c r="P167" s="1837">
        <f>IFERROR(N167-O167,"")</f>
        <v>2</v>
      </c>
      <c r="Q167" s="1812">
        <f>'Part 5'!H23</f>
        <v>70</v>
      </c>
      <c r="R167" s="1548"/>
      <c r="S167" s="141"/>
      <c r="T167" t="s">
        <v>6063</v>
      </c>
      <c r="U167" t="s">
        <v>6064</v>
      </c>
      <c r="V167" s="1556">
        <v>0</v>
      </c>
      <c r="W167" s="1556">
        <f>IFERROR('Part 7'!BU690+0,0)</f>
        <v>0</v>
      </c>
      <c r="X167" s="1837">
        <f>IFERROR(V167-W167,"")</f>
        <v>0</v>
      </c>
      <c r="Y167" s="1556">
        <f>'Part 7'!BU18</f>
        <v>120</v>
      </c>
      <c r="Z167" s="141"/>
      <c r="AA167" t="s">
        <v>4305</v>
      </c>
      <c r="AB167" t="s">
        <v>4474</v>
      </c>
      <c r="AC167" s="1554">
        <v>0</v>
      </c>
      <c r="AD167" s="1555">
        <f>IF($AB167="","",IF(TRIM(INDEX('Part 8'!$F$2:$IV$2,1,ROW()-1))=TRIM($AB167),INDEX('Part 8'!$F$244:$IV$244,1,ROW()-1),"CHECK"))</f>
        <v>0</v>
      </c>
      <c r="AE167" s="1812">
        <f>IFERROR(AC167-AD167,"")</f>
        <v>0</v>
      </c>
      <c r="AF167" s="1812">
        <f>'Part 8'!FO9</f>
        <v>0</v>
      </c>
    </row>
    <row r="168" spans="1:32">
      <c r="A168" s="141"/>
      <c r="B168" t="s">
        <v>720</v>
      </c>
      <c r="C168" t="s">
        <v>2023</v>
      </c>
      <c r="D168" s="1554">
        <v>5</v>
      </c>
      <c r="E168" s="1555" cm="1">
        <f t="array" ref="E168">IF($B168="","",IF(TRIM(INDEX('Part 1'!$L$2:$IV$2,1,ROW()-1))=TRIM($B168),INDEX('Part 1'!$L$1250:$IV$1250,1,ROW()-1),"CHECK"))</f>
        <v>0</v>
      </c>
      <c r="F168" s="1837">
        <f>IFERROR(D168-E168,"")</f>
        <v>5</v>
      </c>
      <c r="G168" s="1812">
        <f>'Part 1'!FV30</f>
        <v>85</v>
      </c>
      <c r="I168" s="1548"/>
      <c r="K168" s="141"/>
      <c r="L168" t="s">
        <v>3681</v>
      </c>
      <c r="N168" s="1556">
        <v>0</v>
      </c>
      <c r="O168" s="1555">
        <f>IF($L168="","",IF(TRIM(INDEX('Part 5'!$E$2:$IV$2,1,ROW()-163))=TRIM($L168&amp;""),INDEX('Part 5'!$E$625:$IV$625,1,ROW()-163),"CHECK"))</f>
        <v>0</v>
      </c>
      <c r="P168" s="1837">
        <f>IFERROR(N168-O168,"")</f>
        <v>0</v>
      </c>
      <c r="Q168" s="1812">
        <f>'Part 5'!I23</f>
        <v>-84</v>
      </c>
      <c r="R168" s="1548"/>
      <c r="S168" s="141"/>
      <c r="T168" t="s">
        <v>3941</v>
      </c>
      <c r="U168" t="s">
        <v>4035</v>
      </c>
      <c r="V168" s="1556">
        <v>0</v>
      </c>
      <c r="W168" s="1556">
        <f>IFERROR('Part 7'!BV690+0,0)</f>
        <v>9</v>
      </c>
      <c r="X168" s="1837">
        <f>IFERROR(V168-W168,"")</f>
        <v>-9</v>
      </c>
      <c r="Y168" s="1556">
        <f>'Part 7'!BV18</f>
        <v>92</v>
      </c>
      <c r="Z168" s="141"/>
      <c r="AA168" t="s">
        <v>4306</v>
      </c>
      <c r="AB168" t="s">
        <v>4475</v>
      </c>
      <c r="AC168" s="1554">
        <v>0</v>
      </c>
      <c r="AD168" s="1555">
        <f>IF($AB168="","",IF(TRIM(INDEX('Part 8'!$F$2:$IV$2,1,ROW()-1))=TRIM($AB168),INDEX('Part 8'!$F$244:$IV$244,1,ROW()-1),"CHECK"))</f>
        <v>0</v>
      </c>
      <c r="AE168" s="1812">
        <f>IFERROR(AC168-AD168,"")</f>
        <v>0</v>
      </c>
      <c r="AF168" s="1812">
        <f>'Part 8'!FP9</f>
        <v>0</v>
      </c>
    </row>
    <row r="169" spans="1:32">
      <c r="A169" s="141"/>
      <c r="B169" t="s">
        <v>5946</v>
      </c>
      <c r="C169" t="s">
        <v>5947</v>
      </c>
      <c r="D169" s="1554">
        <v>44</v>
      </c>
      <c r="E169" s="1555" cm="1">
        <f t="array" ref="E169">IF($B169="","",IF(TRIM(INDEX('Part 1'!$L$2:$IV$2,1,ROW()-1))=TRIM($B169),INDEX('Part 1'!$L$1250:$IV$1250,1,ROW()-1),"CHECK"))</f>
        <v>32</v>
      </c>
      <c r="F169" s="1837">
        <f>IFERROR(D169-E169,"")</f>
        <v>12</v>
      </c>
      <c r="G169" s="1812">
        <f>'Part 1'!FW30</f>
        <v>188</v>
      </c>
      <c r="I169" s="1548"/>
      <c r="K169" s="141"/>
      <c r="L169" t="s">
        <v>3682</v>
      </c>
      <c r="N169" s="1556">
        <v>2</v>
      </c>
      <c r="O169" s="1555">
        <f>IF($L169="","",IF(TRIM(INDEX('Part 5'!$E$2:$IV$2,1,ROW()-163))=TRIM($L169&amp;""),INDEX('Part 5'!$E$625:$IV$625,1,ROW()-163),"CHECK"))</f>
        <v>0</v>
      </c>
      <c r="P169" s="1837">
        <f>IFERROR(N169-O169,"")</f>
        <v>2</v>
      </c>
      <c r="Q169" s="1812">
        <f>'Part 5'!J23</f>
        <v>346</v>
      </c>
      <c r="R169" s="1548"/>
      <c r="S169" s="141"/>
      <c r="T169" t="s">
        <v>833</v>
      </c>
      <c r="U169" t="s">
        <v>4036</v>
      </c>
      <c r="V169" s="1556">
        <v>0</v>
      </c>
      <c r="W169" s="1556">
        <f>IFERROR('Part 7'!BW690+0,0)</f>
        <v>36</v>
      </c>
      <c r="X169" s="1837">
        <f>IFERROR(V169-W169,"")</f>
        <v>-36</v>
      </c>
      <c r="Y169" s="1556">
        <f>'Part 7'!BW18</f>
        <v>95</v>
      </c>
      <c r="Z169" s="141"/>
      <c r="AA169" t="s">
        <v>4307</v>
      </c>
      <c r="AB169" t="s">
        <v>4476</v>
      </c>
      <c r="AC169" s="1554">
        <v>0</v>
      </c>
      <c r="AD169" s="1555">
        <f>IF($AB169="","",IF(TRIM(INDEX('Part 8'!$F$2:$IV$2,1,ROW()-1))=TRIM($AB169),INDEX('Part 8'!$F$244:$IV$244,1,ROW()-1),"CHECK"))</f>
        <v>0</v>
      </c>
      <c r="AE169" s="1812">
        <f>IFERROR(AC169-AD169,"")</f>
        <v>0</v>
      </c>
      <c r="AF169" s="1812">
        <f>'Part 8'!FQ9</f>
        <v>0</v>
      </c>
    </row>
    <row r="170" spans="1:32">
      <c r="A170" s="141"/>
      <c r="B170" t="s">
        <v>5948</v>
      </c>
      <c r="C170" t="s">
        <v>5949</v>
      </c>
      <c r="D170" s="1554">
        <v>2</v>
      </c>
      <c r="E170" s="1555" cm="1">
        <f t="array" ref="E170">IF($B170="","",IF(TRIM(INDEX('Part 1'!$L$2:$IV$2,1,ROW()-1))=TRIM($B170),INDEX('Part 1'!$L$1250:$IV$1250,1,ROW()-1),"CHECK"))</f>
        <v>2</v>
      </c>
      <c r="F170" s="1837">
        <f>IFERROR(D170-E170,"")</f>
        <v>0</v>
      </c>
      <c r="G170" s="1812">
        <f>'Part 1'!FX30</f>
        <v>-14</v>
      </c>
      <c r="I170" s="1548"/>
      <c r="K170" s="141" t="s">
        <v>3673</v>
      </c>
      <c r="L170" t="s">
        <v>3683</v>
      </c>
      <c r="N170" s="1556">
        <v>0</v>
      </c>
      <c r="O170" s="1555">
        <f>IF($L170="","",IF(TRIM(INDEX('Part 5'!$E$2:$IV$2,1,ROW()-163))=TRIM($L170&amp;""),INDEX('Part 5'!$E$625:$IV$625,1,ROW()-163),"CHECK"))</f>
        <v>0</v>
      </c>
      <c r="P170" s="1837">
        <f>IFERROR(N170-O170,"")</f>
        <v>0</v>
      </c>
      <c r="Q170" s="1812">
        <f>'Part 5'!K23</f>
        <v>144</v>
      </c>
      <c r="R170" s="1548"/>
      <c r="S170" s="141"/>
      <c r="V170" s="1554"/>
      <c r="W170" s="1554"/>
      <c r="X170" s="1837"/>
      <c r="Y170" s="1554"/>
      <c r="Z170" s="141"/>
      <c r="AA170" t="s">
        <v>4308</v>
      </c>
      <c r="AB170" t="s">
        <v>4477</v>
      </c>
      <c r="AC170" s="1554">
        <v>0</v>
      </c>
      <c r="AD170" s="1555">
        <f>IF($AB170="","",IF(TRIM(INDEX('Part 8'!$F$2:$IV$2,1,ROW()-1))=TRIM($AB170),INDEX('Part 8'!$F$244:$IV$244,1,ROW()-1),"CHECK"))</f>
        <v>0</v>
      </c>
      <c r="AE170" s="1812">
        <f>IFERROR(AC170-AD170,"")</f>
        <v>0</v>
      </c>
      <c r="AF170" s="1812">
        <f>'Part 8'!FR9</f>
        <v>0</v>
      </c>
    </row>
    <row r="171" spans="1:32">
      <c r="A171" s="141"/>
      <c r="B171" t="s">
        <v>2017</v>
      </c>
      <c r="C171" t="s">
        <v>2018</v>
      </c>
      <c r="D171" s="1554">
        <v>0</v>
      </c>
      <c r="E171" s="1555" cm="1">
        <f t="array" ref="E171">IF($B171="","",IF(TRIM(INDEX('Part 1'!$L$2:$IV$2,1,ROW()-1))=TRIM($B171),INDEX('Part 1'!$L$1250:$IV$1250,1,ROW()-1),"CHECK"))</f>
        <v>0</v>
      </c>
      <c r="F171" s="1837">
        <f>IFERROR(D171-E171,"")</f>
        <v>0</v>
      </c>
      <c r="G171" s="1812">
        <f>'Part 1'!FY30</f>
        <v>-15</v>
      </c>
      <c r="I171" s="1548"/>
      <c r="K171" s="141"/>
      <c r="L171" t="s">
        <v>3684</v>
      </c>
      <c r="N171" s="1556">
        <v>0</v>
      </c>
      <c r="O171" s="1555">
        <f>IF($L171="","",IF(TRIM(INDEX('Part 5'!$E$2:$IV$2,1,ROW()-163))=TRIM($L171&amp;""),INDEX('Part 5'!$E$625:$IV$625,1,ROW()-163),"CHECK"))</f>
        <v>0</v>
      </c>
      <c r="P171" s="1837">
        <f>IFERROR(N171-O171,"")</f>
        <v>0</v>
      </c>
      <c r="Q171" s="1812">
        <f>'Part 5'!L23</f>
        <v>64</v>
      </c>
      <c r="R171" s="1548"/>
      <c r="S171" s="141"/>
      <c r="T171" s="1553" t="s">
        <v>6084</v>
      </c>
      <c r="V171" s="1554" t="s">
        <v>6429</v>
      </c>
      <c r="W171" s="1554" t="s">
        <v>6454</v>
      </c>
      <c r="X171" s="1837" t="str">
        <f>IFERROR(V171-W171,"")</f>
        <v/>
      </c>
      <c r="Y171" s="1554"/>
      <c r="Z171" s="141"/>
      <c r="AA171" t="s">
        <v>4309</v>
      </c>
      <c r="AB171" t="s">
        <v>4478</v>
      </c>
      <c r="AC171" s="1554">
        <v>0</v>
      </c>
      <c r="AD171" s="1555">
        <f>IF($AB171="","",IF(TRIM(INDEX('Part 8'!$F$2:$IV$2,1,ROW()-1))=TRIM($AB171),INDEX('Part 8'!$F$244:$IV$244,1,ROW()-1),"CHECK"))</f>
        <v>0</v>
      </c>
      <c r="AE171" s="1812">
        <f>IFERROR(AC171-AD171,"")</f>
        <v>0</v>
      </c>
      <c r="AF171" s="1812">
        <f>'Part 8'!FS9</f>
        <v>0</v>
      </c>
    </row>
    <row r="172" spans="1:32" ht="24">
      <c r="A172" s="141"/>
      <c r="B172" t="s">
        <v>3130</v>
      </c>
      <c r="C172" t="s">
        <v>3226</v>
      </c>
      <c r="D172" s="1554">
        <v>0</v>
      </c>
      <c r="E172" s="1555" cm="1">
        <f t="array" ref="E172">IF($B172="","",IF(TRIM(INDEX('Part 1'!$L$2:$IV$2,1,ROW()-1))=TRIM($B172),INDEX('Part 1'!$L$1250:$IV$1250,1,ROW()-1),"CHECK"))</f>
        <v>0</v>
      </c>
      <c r="F172" s="1837">
        <f>IFERROR(D172-E172,"")</f>
        <v>0</v>
      </c>
      <c r="G172" s="1812">
        <f>'Part 1'!FZ30</f>
        <v>0</v>
      </c>
      <c r="I172" s="1548"/>
      <c r="K172" s="141"/>
      <c r="L172" t="s">
        <v>3685</v>
      </c>
      <c r="M172" t="s">
        <v>3739</v>
      </c>
      <c r="N172" s="1556">
        <v>0</v>
      </c>
      <c r="O172" s="1555">
        <f>IF($L172="","",IF(TRIM(INDEX('Part 5'!$E$2:$IV$2,1,ROW()-163))=TRIM($L172&amp;""),INDEX('Part 5'!$E$625:$IV$625,1,ROW()-163),"CHECK"))</f>
        <v>0</v>
      </c>
      <c r="P172" s="1837">
        <f>IFERROR(N172-O172,"")</f>
        <v>0</v>
      </c>
      <c r="Q172" s="1812">
        <f>'Part 5'!M23</f>
        <v>-11</v>
      </c>
      <c r="R172" s="1548"/>
      <c r="S172" s="1550" t="s">
        <v>6510</v>
      </c>
      <c r="T172" t="s">
        <v>4789</v>
      </c>
      <c r="U172" t="s">
        <v>4917</v>
      </c>
      <c r="V172" s="1554">
        <v>0</v>
      </c>
      <c r="W172" s="1554">
        <f>IF(AND($T172="",$U172=""),"",IF(TRIM(INDEX('Part 10'!$E$2:$IV$2,1,ROW()-171))=TRIM($U172),INDEX('Part 10'!$E$128:$IV$128,1,ROW()-171),"CHECK"))</f>
        <v>0</v>
      </c>
      <c r="X172" s="1837">
        <f>IFERROR(V172-W172,"")</f>
        <v>0</v>
      </c>
      <c r="Y172" s="1554">
        <f>'Part 10'!E6</f>
        <v>0</v>
      </c>
      <c r="Z172" s="141"/>
      <c r="AA172" t="s">
        <v>4310</v>
      </c>
      <c r="AB172" t="s">
        <v>4479</v>
      </c>
      <c r="AC172" s="1554">
        <v>0</v>
      </c>
      <c r="AD172" s="1555">
        <f>IF($AB172="","",IF(TRIM(INDEX('Part 8'!$F$2:$IV$2,1,ROW()-1))=TRIM($AB172),INDEX('Part 8'!$F$244:$IV$244,1,ROW()-1),"CHECK"))</f>
        <v>0</v>
      </c>
      <c r="AE172" s="1812">
        <f>IFERROR(AC172-AD172,"")</f>
        <v>0</v>
      </c>
      <c r="AF172" s="1812">
        <f>'Part 8'!FT9</f>
        <v>0</v>
      </c>
    </row>
    <row r="173" spans="1:32">
      <c r="A173" s="141"/>
      <c r="B173" t="s">
        <v>5950</v>
      </c>
      <c r="C173" t="s">
        <v>353</v>
      </c>
      <c r="D173" s="1554">
        <v>89</v>
      </c>
      <c r="E173" s="1555" cm="1">
        <f t="array" ref="E173">IF($B173="","",IF(TRIM(INDEX('Part 1'!$L$2:$IV$2,1,ROW()-1))=TRIM($B173),INDEX('Part 1'!$L$1250:$IV$1250,1,ROW()-1),"CHECK"))</f>
        <v>78</v>
      </c>
      <c r="F173" s="1837">
        <f>IFERROR(D173-E173,"")</f>
        <v>11</v>
      </c>
      <c r="G173" s="1812">
        <f>'Part 1'!GA30</f>
        <v>224</v>
      </c>
      <c r="I173" s="1548"/>
      <c r="K173" s="141"/>
      <c r="L173" t="s">
        <v>3686</v>
      </c>
      <c r="M173" t="s">
        <v>3739</v>
      </c>
      <c r="N173" s="1556">
        <v>0</v>
      </c>
      <c r="O173" s="1555">
        <f>IF($L173="","",IF(TRIM(INDEX('Part 5'!$E$2:$IV$2,1,ROW()-163))=TRIM($L173&amp;""),INDEX('Part 5'!$E$625:$IV$625,1,ROW()-163),"CHECK"))</f>
        <v>0</v>
      </c>
      <c r="P173" s="1837">
        <f>IFERROR(N173-O173,"")</f>
        <v>0</v>
      </c>
      <c r="Q173" s="1812">
        <f>'Part 5'!N23</f>
        <v>-33</v>
      </c>
      <c r="R173" s="1548"/>
      <c r="S173" s="141"/>
      <c r="T173" t="s">
        <v>4790</v>
      </c>
      <c r="U173" t="s">
        <v>4918</v>
      </c>
      <c r="V173" s="1554">
        <v>0</v>
      </c>
      <c r="W173" s="1554">
        <f>IF(AND($T173="",$U173=""),"",IF(TRIM(INDEX('Part 10'!$E$2:$IV$2,1,ROW()-171))=TRIM($U173),INDEX('Part 10'!$E$128:$IV$128,1,ROW()-171),"CHECK"))</f>
        <v>0</v>
      </c>
      <c r="X173" s="1837">
        <f>IFERROR(V173-W173,"")</f>
        <v>0</v>
      </c>
      <c r="Y173" s="1554">
        <f>'Part 10'!F6</f>
        <v>0</v>
      </c>
      <c r="Z173" s="141"/>
      <c r="AA173" t="s">
        <v>4311</v>
      </c>
      <c r="AB173" t="s">
        <v>4480</v>
      </c>
      <c r="AC173" s="1554">
        <v>0</v>
      </c>
      <c r="AD173" s="1555">
        <f>IF($AB173="","",IF(TRIM(INDEX('Part 8'!$F$2:$IV$2,1,ROW()-1))=TRIM($AB173),INDEX('Part 8'!$F$244:$IV$244,1,ROW()-1),"CHECK"))</f>
        <v>0</v>
      </c>
      <c r="AE173" s="1812">
        <f>IFERROR(AC173-AD173,"")</f>
        <v>0</v>
      </c>
      <c r="AF173" s="1812">
        <f>'Part 8'!FU9</f>
        <v>0</v>
      </c>
    </row>
    <row r="174" spans="1:32">
      <c r="A174" s="141"/>
      <c r="B174" t="s">
        <v>2763</v>
      </c>
      <c r="C174" t="s">
        <v>2762</v>
      </c>
      <c r="D174" s="1554">
        <v>20</v>
      </c>
      <c r="E174" s="1555" cm="1">
        <f t="array" ref="E174">IF($B174="","",IF(TRIM(INDEX('Part 1'!$L$2:$IV$2,1,ROW()-1))=TRIM($B174),INDEX('Part 1'!$L$1250:$IV$1250,1,ROW()-1),"CHECK"))</f>
        <v>0</v>
      </c>
      <c r="F174" s="1837">
        <f>IFERROR(D174-E174,"")</f>
        <v>20</v>
      </c>
      <c r="G174" s="1812">
        <f>'Part 1'!GB30</f>
        <v>158</v>
      </c>
      <c r="I174" s="1548"/>
      <c r="K174" s="141"/>
      <c r="L174" t="s">
        <v>3687</v>
      </c>
      <c r="N174" s="1556">
        <v>8</v>
      </c>
      <c r="O174" s="1555">
        <f>IF($L174="","",IF(TRIM(INDEX('Part 5'!$E$2:$IV$2,1,ROW()-163))=TRIM($L174&amp;""),INDEX('Part 5'!$E$625:$IV$625,1,ROW()-163),"CHECK"))</f>
        <v>5</v>
      </c>
      <c r="P174" s="1837">
        <f>IFERROR(N174-O174,"")</f>
        <v>3</v>
      </c>
      <c r="Q174" s="1812">
        <f>'Part 5'!O23</f>
        <v>130</v>
      </c>
      <c r="R174" s="1548"/>
      <c r="S174" s="141"/>
      <c r="T174" t="s">
        <v>4791</v>
      </c>
      <c r="U174" t="s">
        <v>4919</v>
      </c>
      <c r="V174" s="1554">
        <v>0</v>
      </c>
      <c r="W174" s="1554">
        <f>IF(AND($T174="",$U174=""),"",IF(TRIM(INDEX('Part 10'!$E$2:$IV$2,1,ROW()-171))=TRIM($U174),INDEX('Part 10'!$E$128:$IV$128,1,ROW()-171),"CHECK"))</f>
        <v>0</v>
      </c>
      <c r="X174" s="1837">
        <f>IFERROR(V174-W174,"")</f>
        <v>0</v>
      </c>
      <c r="Y174" s="1554">
        <f>'Part 10'!G6</f>
        <v>0</v>
      </c>
      <c r="Z174" s="141"/>
      <c r="AA174" t="s">
        <v>4312</v>
      </c>
      <c r="AB174" t="s">
        <v>4481</v>
      </c>
      <c r="AC174" s="1554">
        <v>0</v>
      </c>
      <c r="AD174" s="1555">
        <f>IF($AB174="","",IF(TRIM(INDEX('Part 8'!$F$2:$IV$2,1,ROW()-1))=TRIM($AB174),INDEX('Part 8'!$F$244:$IV$244,1,ROW()-1),"CHECK"))</f>
        <v>0</v>
      </c>
      <c r="AE174" s="1812">
        <f>IFERROR(AC174-AD174,"")</f>
        <v>0</v>
      </c>
      <c r="AF174" s="1812">
        <f>'Part 8'!FV9</f>
        <v>0</v>
      </c>
    </row>
    <row r="175" spans="1:32">
      <c r="A175" s="141"/>
      <c r="B175" t="s">
        <v>6418</v>
      </c>
      <c r="C175" t="s">
        <v>1031</v>
      </c>
      <c r="D175" s="1554">
        <v>53</v>
      </c>
      <c r="E175" s="1555" cm="1">
        <f t="array" ref="E175">IF($B175="","",IF(TRIM(INDEX('Part 1'!$L$2:$IV$2,1,ROW()-1))=TRIM($B175),INDEX('Part 1'!$L$1250:$IV$1250,1,ROW()-1),"CHECK"))</f>
        <v>7</v>
      </c>
      <c r="F175" s="1837">
        <f>IFERROR(D175-E175,"")</f>
        <v>46</v>
      </c>
      <c r="G175" s="1812">
        <f>'Part 1'!GC30</f>
        <v>144</v>
      </c>
      <c r="I175" s="1548"/>
      <c r="K175" s="141"/>
      <c r="L175" t="s">
        <v>3688</v>
      </c>
      <c r="N175" s="1556">
        <v>3</v>
      </c>
      <c r="O175" s="1555">
        <f>IF($L175="","",IF(TRIM(INDEX('Part 5'!$E$2:$IV$2,1,ROW()-163))=TRIM($L175&amp;""),INDEX('Part 5'!$E$625:$IV$625,1,ROW()-163),"CHECK"))</f>
        <v>0</v>
      </c>
      <c r="P175" s="1837">
        <f>IFERROR(N175-O175,"")</f>
        <v>3</v>
      </c>
      <c r="Q175" s="1812">
        <f>'Part 5'!P23</f>
        <v>783</v>
      </c>
      <c r="R175" s="1548"/>
      <c r="S175" s="141"/>
      <c r="T175" t="s">
        <v>4792</v>
      </c>
      <c r="U175" t="s">
        <v>4920</v>
      </c>
      <c r="V175" s="1554">
        <v>0</v>
      </c>
      <c r="W175" s="1554">
        <f>IF(AND($T175="",$U175=""),"",IF(TRIM(INDEX('Part 10'!$E$2:$IV$2,1,ROW()-171))=TRIM($U175),INDEX('Part 10'!$E$128:$IV$128,1,ROW()-171),"CHECK"))</f>
        <v>0</v>
      </c>
      <c r="X175" s="1837">
        <f>IFERROR(V175-W175,"")</f>
        <v>0</v>
      </c>
      <c r="Y175" s="1554">
        <f>'Part 10'!H6</f>
        <v>0</v>
      </c>
      <c r="Z175" s="141"/>
      <c r="AA175" t="s">
        <v>4313</v>
      </c>
      <c r="AB175" t="s">
        <v>4482</v>
      </c>
      <c r="AC175" s="1554">
        <v>0</v>
      </c>
      <c r="AD175" s="1555">
        <f>IF($AB175="","",IF(TRIM(INDEX('Part 8'!$F$2:$IV$2,1,ROW()-1))=TRIM($AB175),INDEX('Part 8'!$F$244:$IV$244,1,ROW()-1),"CHECK"))</f>
        <v>0</v>
      </c>
      <c r="AE175" s="1812">
        <f>IFERROR(AC175-AD175,"")</f>
        <v>0</v>
      </c>
      <c r="AF175" s="1812">
        <f>'Part 8'!FW9</f>
        <v>0</v>
      </c>
    </row>
    <row r="176" spans="1:32">
      <c r="A176" s="141"/>
      <c r="B176" t="s">
        <v>3133</v>
      </c>
      <c r="C176" t="s">
        <v>3246</v>
      </c>
      <c r="D176" s="1554">
        <v>0</v>
      </c>
      <c r="E176" s="1555" cm="1">
        <f t="array" ref="E176">IF($B176="","",IF(TRIM(INDEX('Part 1'!$L$2:$IV$2,1,ROW()-1))=TRIM($B176),INDEX('Part 1'!$L$1250:$IV$1250,1,ROW()-1),"CHECK"))</f>
        <v>0</v>
      </c>
      <c r="F176" s="1837">
        <f>IFERROR(D176-E176,"")</f>
        <v>0</v>
      </c>
      <c r="G176" s="1812">
        <f>'Part 1'!GD30</f>
        <v>18</v>
      </c>
      <c r="I176" s="1548"/>
      <c r="K176" s="141"/>
      <c r="L176" t="s">
        <v>3689</v>
      </c>
      <c r="N176" s="1556">
        <v>0</v>
      </c>
      <c r="O176" s="1555">
        <f>IF($L176="","",IF(TRIM(INDEX('Part 5'!$E$2:$IV$2,1,ROW()-163))=TRIM($L176&amp;""),INDEX('Part 5'!$E$625:$IV$625,1,ROW()-163),"CHECK"))</f>
        <v>0</v>
      </c>
      <c r="P176" s="1837">
        <f>IFERROR(N176-O176,"")</f>
        <v>0</v>
      </c>
      <c r="Q176" s="1812">
        <f>'Part 5'!Q23</f>
        <v>118</v>
      </c>
      <c r="R176" s="1548"/>
      <c r="S176" s="141"/>
      <c r="T176" t="s">
        <v>4793</v>
      </c>
      <c r="U176" t="s">
        <v>4921</v>
      </c>
      <c r="V176" s="1554">
        <v>0</v>
      </c>
      <c r="W176" s="1554">
        <f>IF(AND($T176="",$U176=""),"",IF(TRIM(INDEX('Part 10'!$E$2:$IV$2,1,ROW()-171))=TRIM($U176),INDEX('Part 10'!$E$128:$IV$128,1,ROW()-171),"CHECK"))</f>
        <v>0</v>
      </c>
      <c r="X176" s="1837">
        <f>IFERROR(V176-W176,"")</f>
        <v>0</v>
      </c>
      <c r="Y176" s="1554">
        <f>'Part 10'!I6</f>
        <v>0</v>
      </c>
      <c r="Z176" s="141"/>
      <c r="AA176" t="s">
        <v>4314</v>
      </c>
      <c r="AB176" t="s">
        <v>4483</v>
      </c>
      <c r="AC176" s="1554">
        <v>0</v>
      </c>
      <c r="AD176" s="1555">
        <f>IF($AB176="","",IF(TRIM(INDEX('Part 8'!$F$2:$IV$2,1,ROW()-1))=TRIM($AB176),INDEX('Part 8'!$F$244:$IV$244,1,ROW()-1),"CHECK"))</f>
        <v>13</v>
      </c>
      <c r="AE176" s="1812">
        <f>IFERROR(AC176-AD176,"")</f>
        <v>-13</v>
      </c>
      <c r="AF176" s="1812">
        <f>'Part 8'!FX9</f>
        <v>0</v>
      </c>
    </row>
    <row r="177" spans="1:32">
      <c r="A177" s="141"/>
      <c r="B177" t="s">
        <v>790</v>
      </c>
      <c r="C177" t="s">
        <v>791</v>
      </c>
      <c r="D177" s="1554">
        <v>28</v>
      </c>
      <c r="E177" s="1555" cm="1">
        <f t="array" ref="E177">IF($B177="","",IF(TRIM(INDEX('Part 1'!$L$2:$IV$2,1,ROW()-1))=TRIM($B177),INDEX('Part 1'!$L$1250:$IV$1250,1,ROW()-1),"CHECK"))</f>
        <v>26</v>
      </c>
      <c r="F177" s="1837">
        <f>IFERROR(D177-E177,"")</f>
        <v>2</v>
      </c>
      <c r="G177" s="1812">
        <f>'Part 1'!GE30</f>
        <v>235</v>
      </c>
      <c r="I177" s="1548"/>
      <c r="K177" s="141"/>
      <c r="L177" t="s">
        <v>3687</v>
      </c>
      <c r="M177" t="s">
        <v>3740</v>
      </c>
      <c r="N177" s="1556">
        <v>0</v>
      </c>
      <c r="O177" s="1555">
        <f>IF($L177="","",IF(TRIM(INDEX('Part 5'!$E$2:$IV$2,1,ROW()-163))=TRIM($L177&amp;""),INDEX('Part 5'!$E$625:$IV$625,1,ROW()-163),"CHECK"))</f>
        <v>0</v>
      </c>
      <c r="P177" s="1837">
        <f>IFERROR(N177-O177,"")</f>
        <v>0</v>
      </c>
      <c r="Q177" s="1812">
        <f>'Part 5'!R23</f>
        <v>-89</v>
      </c>
      <c r="R177" s="1548"/>
      <c r="S177" s="141"/>
      <c r="T177" t="s">
        <v>4794</v>
      </c>
      <c r="U177" t="s">
        <v>4922</v>
      </c>
      <c r="V177" s="1554">
        <v>0</v>
      </c>
      <c r="W177" s="1554">
        <f>IF(AND($T177="",$U177=""),"",IF(TRIM(INDEX('Part 10'!$E$2:$IV$2,1,ROW()-171))=TRIM($U177),INDEX('Part 10'!$E$128:$IV$128,1,ROW()-171),"CHECK"))</f>
        <v>0</v>
      </c>
      <c r="X177" s="1837">
        <f>IFERROR(V177-W177,"")</f>
        <v>0</v>
      </c>
      <c r="Y177" s="1554">
        <f>'Part 10'!J6</f>
        <v>0</v>
      </c>
      <c r="Z177" s="141"/>
      <c r="AA177" t="s">
        <v>4315</v>
      </c>
      <c r="AB177" t="s">
        <v>4484</v>
      </c>
      <c r="AC177" s="1554">
        <v>0</v>
      </c>
      <c r="AD177" s="1555">
        <f>IF($AB177="","",IF(TRIM(INDEX('Part 8'!$F$2:$IV$2,1,ROW()-1))=TRIM($AB177),INDEX('Part 8'!$F$244:$IV$244,1,ROW()-1),"CHECK"))</f>
        <v>0</v>
      </c>
      <c r="AE177" s="1812">
        <f>IFERROR(AC177-AD177,"")</f>
        <v>0</v>
      </c>
      <c r="AF177" s="1812">
        <f>'Part 8'!FY9</f>
        <v>0</v>
      </c>
    </row>
    <row r="178" spans="1:32">
      <c r="A178" s="141"/>
      <c r="B178" t="s">
        <v>5951</v>
      </c>
      <c r="C178" t="s">
        <v>438</v>
      </c>
      <c r="D178" s="1554">
        <v>335</v>
      </c>
      <c r="E178" s="1555" cm="1">
        <f t="array" ref="E178">IF($B178="","",IF(TRIM(INDEX('Part 1'!$L$2:$IV$2,1,ROW()-1))=TRIM($B178),INDEX('Part 1'!$L$1250:$IV$1250,1,ROW()-1),"CHECK"))</f>
        <v>297</v>
      </c>
      <c r="F178" s="1837">
        <f>IFERROR(D178-E178,"")</f>
        <v>38</v>
      </c>
      <c r="G178" s="1812">
        <f>'Part 1'!GF30</f>
        <v>602</v>
      </c>
      <c r="I178" s="1548"/>
      <c r="K178" s="141"/>
      <c r="L178" t="s">
        <v>3689</v>
      </c>
      <c r="M178" t="s">
        <v>3740</v>
      </c>
      <c r="N178" s="1556">
        <v>0</v>
      </c>
      <c r="O178" s="1555">
        <f>IF($L178="","",IF(TRIM(INDEX('Part 5'!$E$2:$IV$2,1,ROW()-163))=TRIM($L178&amp;""),INDEX('Part 5'!$E$625:$IV$625,1,ROW()-163),"CHECK"))</f>
        <v>0</v>
      </c>
      <c r="P178" s="1837">
        <f>IFERROR(N178-O178,"")</f>
        <v>0</v>
      </c>
      <c r="Q178" s="1812">
        <f>'Part 5'!S23</f>
        <v>-109</v>
      </c>
      <c r="R178" s="1548"/>
      <c r="S178" s="141"/>
      <c r="T178" t="s">
        <v>4795</v>
      </c>
      <c r="U178" t="s">
        <v>4923</v>
      </c>
      <c r="V178" s="1554">
        <v>0</v>
      </c>
      <c r="W178" s="1554">
        <f>IF(AND($T178="",$U178=""),"",IF(TRIM(INDEX('Part 10'!$E$2:$IV$2,1,ROW()-171))=TRIM($U178),INDEX('Part 10'!$E$128:$IV$128,1,ROW()-171),"CHECK"))</f>
        <v>0</v>
      </c>
      <c r="X178" s="1837">
        <f>IFERROR(V178-W178,"")</f>
        <v>0</v>
      </c>
      <c r="Y178" s="1554">
        <f>'Part 10'!K6</f>
        <v>0</v>
      </c>
      <c r="Z178" s="141"/>
      <c r="AA178" t="s">
        <v>4316</v>
      </c>
      <c r="AB178" t="s">
        <v>4485</v>
      </c>
      <c r="AC178" s="1554">
        <v>0</v>
      </c>
      <c r="AD178" s="1555">
        <f>IF($AB178="","",IF(TRIM(INDEX('Part 8'!$F$2:$IV$2,1,ROW()-1))=TRIM($AB178),INDEX('Part 8'!$F$244:$IV$244,1,ROW()-1),"CHECK"))</f>
        <v>0</v>
      </c>
      <c r="AE178" s="1812">
        <f>IFERROR(AC178-AD178,"")</f>
        <v>0</v>
      </c>
      <c r="AF178" s="1812">
        <f>'Part 8'!FZ9</f>
        <v>0</v>
      </c>
    </row>
    <row r="179" spans="1:32">
      <c r="A179" s="141"/>
      <c r="B179" t="s">
        <v>5952</v>
      </c>
      <c r="C179" t="s">
        <v>5953</v>
      </c>
      <c r="D179" s="1554">
        <v>56</v>
      </c>
      <c r="E179" s="1555" cm="1">
        <f t="array" ref="E179">IF($B179="","",IF(TRIM(INDEX('Part 1'!$L$2:$IV$2,1,ROW()-1))=TRIM($B179),INDEX('Part 1'!$L$1250:$IV$1250,1,ROW()-1),"CHECK"))</f>
        <v>33</v>
      </c>
      <c r="F179" s="1837">
        <f>IFERROR(D179-E179,"")</f>
        <v>23</v>
      </c>
      <c r="G179" s="1812">
        <f>'Part 1'!GG30</f>
        <v>395</v>
      </c>
      <c r="I179" s="1548"/>
      <c r="K179" s="141"/>
      <c r="L179" t="s">
        <v>3688</v>
      </c>
      <c r="M179" t="s">
        <v>3740</v>
      </c>
      <c r="N179" s="1556">
        <v>0</v>
      </c>
      <c r="O179" s="1555">
        <f>IF($L179="","",IF(TRIM(INDEX('Part 5'!$E$2:$IV$2,1,ROW()-163))=TRIM($L179&amp;""),INDEX('Part 5'!$E$625:$IV$625,1,ROW()-163),"CHECK"))</f>
        <v>0</v>
      </c>
      <c r="P179" s="1837">
        <f>IFERROR(N179-O179,"")</f>
        <v>0</v>
      </c>
      <c r="Q179" s="1812">
        <f>'Part 5'!T23</f>
        <v>20</v>
      </c>
      <c r="R179" s="1548"/>
      <c r="S179" s="141"/>
      <c r="T179" t="s">
        <v>4796</v>
      </c>
      <c r="U179" t="s">
        <v>4924</v>
      </c>
      <c r="V179" s="1554">
        <v>0</v>
      </c>
      <c r="W179" s="1554">
        <f>IF(AND($T179="",$U179=""),"",IF(TRIM(INDEX('Part 10'!$E$2:$IV$2,1,ROW()-171))=TRIM($U179),INDEX('Part 10'!$E$128:$IV$128,1,ROW()-171),"CHECK"))</f>
        <v>0</v>
      </c>
      <c r="X179" s="1837">
        <f>IFERROR(V179-W179,"")</f>
        <v>0</v>
      </c>
      <c r="Y179" s="1554">
        <f>'Part 10'!L6</f>
        <v>0</v>
      </c>
      <c r="Z179" s="141"/>
      <c r="AC179" s="1554"/>
      <c r="AD179" s="1555"/>
      <c r="AE179" s="1812"/>
      <c r="AF179" s="1812"/>
    </row>
    <row r="180" spans="1:32">
      <c r="A180" s="141"/>
      <c r="B180" t="s">
        <v>3136</v>
      </c>
      <c r="C180" t="s">
        <v>1274</v>
      </c>
      <c r="D180" s="1554">
        <v>49</v>
      </c>
      <c r="E180" s="1555" cm="1">
        <f t="array" ref="E180">IF($B180="","",IF(TRIM(INDEX('Part 1'!$L$2:$IV$2,1,ROW()-1))=TRIM($B180),INDEX('Part 1'!$L$1250:$IV$1250,1,ROW()-1),"CHECK"))</f>
        <v>40</v>
      </c>
      <c r="F180" s="1837">
        <f>IFERROR(D180-E180,"")</f>
        <v>9</v>
      </c>
      <c r="G180" s="1812">
        <f>'Part 1'!GH30</f>
        <v>301</v>
      </c>
      <c r="I180" s="1548"/>
      <c r="K180" s="141"/>
      <c r="N180" s="1556">
        <v>0</v>
      </c>
      <c r="O180" s="1555" t="str">
        <f>IF($L180="","",IF(TRIM(INDEX('Part 5'!$E$2:$IV$2,1,ROW()-163))=TRIM($L180&amp;""),INDEX('Part 5'!$E$625:$IV$625,1,ROW()-163),"CHECK"))</f>
        <v/>
      </c>
      <c r="P180" s="1837"/>
      <c r="Q180" s="1812"/>
      <c r="R180" s="1548"/>
      <c r="S180" s="141"/>
      <c r="T180" t="s">
        <v>4797</v>
      </c>
      <c r="U180" t="s">
        <v>4925</v>
      </c>
      <c r="V180" s="1554">
        <v>0</v>
      </c>
      <c r="W180" s="1554">
        <f>IF(AND($T180="",$U180=""),"",IF(TRIM(INDEX('Part 10'!$E$2:$IV$2,1,ROW()-171))=TRIM($U180),INDEX('Part 10'!$E$128:$IV$128,1,ROW()-171),"CHECK"))</f>
        <v>0</v>
      </c>
      <c r="X180" s="1837">
        <f>IFERROR(V180-W180,"")</f>
        <v>0</v>
      </c>
      <c r="Y180" s="1554">
        <f>'Part 10'!M6</f>
        <v>0</v>
      </c>
      <c r="Z180" s="141"/>
      <c r="AC180" s="1554"/>
      <c r="AD180" s="1555"/>
      <c r="AE180" s="1812"/>
      <c r="AF180" s="1812"/>
    </row>
    <row r="181" spans="1:32">
      <c r="A181" s="141"/>
      <c r="B181" t="s">
        <v>5954</v>
      </c>
      <c r="C181" t="s">
        <v>5955</v>
      </c>
      <c r="D181" s="1554">
        <v>0</v>
      </c>
      <c r="E181" s="1555" cm="1">
        <f t="array" ref="E181">IF($B181="","",IF(TRIM(INDEX('Part 1'!$L$2:$IV$2,1,ROW()-1))=TRIM($B181),INDEX('Part 1'!$L$1250:$IV$1250,1,ROW()-1),"CHECK"))</f>
        <v>0</v>
      </c>
      <c r="F181" s="1837">
        <f>IFERROR(D181-E181,"")</f>
        <v>0</v>
      </c>
      <c r="G181" s="1812">
        <f>'Part 1'!GI30</f>
        <v>18</v>
      </c>
      <c r="I181" s="1548"/>
      <c r="K181" s="141"/>
      <c r="L181" t="s">
        <v>3689</v>
      </c>
      <c r="N181" s="1556">
        <v>0</v>
      </c>
      <c r="O181" s="1555">
        <f>IF($L181="","",IF(TRIM(INDEX('Part 5'!$E$2:$IV$2,1,ROW()-163))=TRIM($L181&amp;""),INDEX('Part 5'!$E$625:$IV$625,1,ROW()-163),"CHECK"))</f>
        <v>0</v>
      </c>
      <c r="P181" s="1837">
        <f>IFERROR(N181-O181,"")</f>
        <v>0</v>
      </c>
      <c r="Q181" s="1812">
        <f>'Part 5'!V23</f>
        <v>-12</v>
      </c>
      <c r="R181" s="1548"/>
      <c r="S181" s="141"/>
      <c r="T181" t="s">
        <v>4798</v>
      </c>
      <c r="U181" t="s">
        <v>4926</v>
      </c>
      <c r="V181" s="1554">
        <v>0</v>
      </c>
      <c r="W181" s="1554">
        <f>IF(AND($T181="",$U181=""),"",IF(TRIM(INDEX('Part 10'!$E$2:$IV$2,1,ROW()-171))=TRIM($U181),INDEX('Part 10'!$E$128:$IV$128,1,ROW()-171),"CHECK"))</f>
        <v>0</v>
      </c>
      <c r="X181" s="1837">
        <f>IFERROR(V181-W181,"")</f>
        <v>0</v>
      </c>
      <c r="Y181" s="1554">
        <f>'Part 10'!N6</f>
        <v>0</v>
      </c>
      <c r="Z181" s="141"/>
      <c r="AC181" s="1554"/>
      <c r="AD181" s="1555"/>
      <c r="AE181" s="1812"/>
      <c r="AF181" s="1812"/>
    </row>
    <row r="182" spans="1:32">
      <c r="A182" s="141"/>
      <c r="B182" t="s">
        <v>5956</v>
      </c>
      <c r="C182" t="s">
        <v>851</v>
      </c>
      <c r="D182" s="1554">
        <v>41</v>
      </c>
      <c r="E182" s="1555" cm="1">
        <f t="array" ref="E182">IF($B182="","",IF(TRIM(INDEX('Part 1'!$L$2:$IV$2,1,ROW()-1))=TRIM($B182),INDEX('Part 1'!$L$1250:$IV$1250,1,ROW()-1),"CHECK"))</f>
        <v>41</v>
      </c>
      <c r="F182" s="1837">
        <f>IFERROR(D182-E182,"")</f>
        <v>0</v>
      </c>
      <c r="G182" s="1812">
        <f>'Part 1'!GJ30</f>
        <v>160</v>
      </c>
      <c r="I182" s="1548"/>
      <c r="K182" s="141"/>
      <c r="L182" t="s">
        <v>3690</v>
      </c>
      <c r="N182" s="1556">
        <v>60</v>
      </c>
      <c r="O182" s="1555">
        <f>IF($L182="","",IF(TRIM(INDEX('Part 5'!$E$2:$IV$2,1,ROW()-163))=TRIM($L182&amp;""),INDEX('Part 5'!$E$625:$IV$625,1,ROW()-163),"CHECK"))</f>
        <v>40</v>
      </c>
      <c r="P182" s="1837">
        <f>IFERROR(N182-O182,"")</f>
        <v>20</v>
      </c>
      <c r="Q182" s="1812">
        <f>'Part 5'!W23</f>
        <v>799</v>
      </c>
      <c r="R182" s="1548"/>
      <c r="S182" s="141"/>
      <c r="T182" t="s">
        <v>4799</v>
      </c>
      <c r="U182" t="s">
        <v>4927</v>
      </c>
      <c r="V182" s="1554">
        <v>0</v>
      </c>
      <c r="W182" s="1554">
        <f>IF(AND($T182="",$U182=""),"",IF(TRIM(INDEX('Part 10'!$E$2:$IV$2,1,ROW()-171))=TRIM($U182),INDEX('Part 10'!$E$128:$IV$128,1,ROW()-171),"CHECK"))</f>
        <v>0</v>
      </c>
      <c r="X182" s="1837">
        <f>IFERROR(V182-W182,"")</f>
        <v>0</v>
      </c>
      <c r="Y182" s="1554">
        <f>'Part 10'!O6</f>
        <v>0</v>
      </c>
      <c r="Z182" s="141"/>
      <c r="AA182" s="1553" t="s">
        <v>6083</v>
      </c>
      <c r="AC182" s="1557" t="s">
        <v>6429</v>
      </c>
      <c r="AD182" s="1558" t="s">
        <v>6454</v>
      </c>
      <c r="AE182" s="1813" t="str">
        <f>IFERROR(AC182-AD182,"")</f>
        <v/>
      </c>
      <c r="AF182" s="1813"/>
    </row>
    <row r="183" spans="1:32" ht="24">
      <c r="A183" s="141"/>
      <c r="B183" t="s">
        <v>5957</v>
      </c>
      <c r="C183" t="s">
        <v>5958</v>
      </c>
      <c r="D183" s="1554">
        <v>0</v>
      </c>
      <c r="E183" s="1555" cm="1">
        <f t="array" ref="E183">IF($B183="","",IF(TRIM(INDEX('Part 1'!$L$2:$IV$2,1,ROW()-1))=TRIM($B183),INDEX('Part 1'!$L$1250:$IV$1250,1,ROW()-1),"CHECK"))</f>
        <v>0</v>
      </c>
      <c r="F183" s="1837">
        <f>IFERROR(D183-E183,"")</f>
        <v>0</v>
      </c>
      <c r="G183" s="1812">
        <f>'Part 1'!GK30</f>
        <v>125</v>
      </c>
      <c r="I183" s="1548"/>
      <c r="K183" s="141"/>
      <c r="L183" t="s">
        <v>3691</v>
      </c>
      <c r="N183" s="1556">
        <v>35</v>
      </c>
      <c r="O183" s="1555">
        <f>IF($L183="","",IF(TRIM(INDEX('Part 5'!$E$2:$IV$2,1,ROW()-163))=TRIM($L183&amp;""),INDEX('Part 5'!$E$625:$IV$625,1,ROW()-163),"CHECK"))</f>
        <v>102</v>
      </c>
      <c r="P183" s="1837">
        <f>IFERROR(N183-O183,"")</f>
        <v>-67</v>
      </c>
      <c r="Q183" s="1812">
        <f>'Part 5'!X23</f>
        <v>319</v>
      </c>
      <c r="R183" s="1548"/>
      <c r="S183" s="141"/>
      <c r="T183" t="s">
        <v>4800</v>
      </c>
      <c r="U183" t="s">
        <v>4928</v>
      </c>
      <c r="V183" s="1554">
        <v>0</v>
      </c>
      <c r="W183" s="1554">
        <f>IF(AND($T183="",$U183=""),"",IF(TRIM(INDEX('Part 10'!$E$2:$IV$2,1,ROW()-171))=TRIM($U183),INDEX('Part 10'!$E$128:$IV$128,1,ROW()-171),"CHECK"))</f>
        <v>0</v>
      </c>
      <c r="X183" s="1837">
        <f>IFERROR(V183-W183,"")</f>
        <v>0</v>
      </c>
      <c r="Y183" s="1554">
        <f>'Part 10'!P6</f>
        <v>0</v>
      </c>
      <c r="Z183" s="1550" t="s">
        <v>6512</v>
      </c>
      <c r="AA183" t="s">
        <v>4541</v>
      </c>
      <c r="AB183" t="s">
        <v>4653</v>
      </c>
      <c r="AC183" s="1554">
        <v>0</v>
      </c>
      <c r="AD183" s="1555">
        <f>IF($AB183="","",IF(TRIM(INDEX('Part 9'!$E$2:$IV$2,1,ROW()-182))=TRIM($AB183),INDEX('Part 9'!$E$70:$IV$70,1,ROW()-182),"CHECK"))</f>
        <v>0</v>
      </c>
      <c r="AE183" s="1812">
        <f>IFERROR(AC183-AD183,"")</f>
        <v>0</v>
      </c>
      <c r="AF183" s="1812">
        <f>'Part 9'!E12</f>
        <v>0</v>
      </c>
    </row>
    <row r="184" spans="1:32">
      <c r="A184" s="141"/>
      <c r="B184" t="s">
        <v>5959</v>
      </c>
      <c r="C184" t="s">
        <v>1510</v>
      </c>
      <c r="D184" s="1554">
        <v>22</v>
      </c>
      <c r="E184" s="1555" cm="1">
        <f t="array" ref="E184">IF($B184="","",IF(TRIM(INDEX('Part 1'!$L$2:$IV$2,1,ROW()-1))=TRIM($B184),INDEX('Part 1'!$L$1250:$IV$1250,1,ROW()-1),"CHECK"))</f>
        <v>16</v>
      </c>
      <c r="F184" s="1837">
        <f>IFERROR(D184-E184,"")</f>
        <v>6</v>
      </c>
      <c r="G184" s="1812">
        <f>'Part 1'!GL30</f>
        <v>478</v>
      </c>
      <c r="I184" s="1548"/>
      <c r="K184" s="141"/>
      <c r="L184" t="s">
        <v>3692</v>
      </c>
      <c r="N184" s="1556">
        <v>35</v>
      </c>
      <c r="O184" s="1555">
        <f>IF($L184="","",IF(TRIM(INDEX('Part 5'!$E$2:$IV$2,1,ROW()-163))=TRIM($L184&amp;""),INDEX('Part 5'!$E$625:$IV$625,1,ROW()-163),"CHECK"))</f>
        <v>35</v>
      </c>
      <c r="P184" s="1837">
        <f>IFERROR(N184-O184,"")</f>
        <v>0</v>
      </c>
      <c r="Q184" s="1812">
        <f>'Part 5'!Y23</f>
        <v>188</v>
      </c>
      <c r="R184" s="1548"/>
      <c r="S184" s="141"/>
      <c r="T184" t="s">
        <v>4801</v>
      </c>
      <c r="U184" t="s">
        <v>4929</v>
      </c>
      <c r="V184" s="1554">
        <v>0</v>
      </c>
      <c r="W184" s="1554">
        <f>IF(AND($T184="",$U184=""),"",IF(TRIM(INDEX('Part 10'!$E$2:$IV$2,1,ROW()-171))=TRIM($U184),INDEX('Part 10'!$E$128:$IV$128,1,ROW()-171),"CHECK"))</f>
        <v>0</v>
      </c>
      <c r="X184" s="1837">
        <f>IFERROR(V184-W184,"")</f>
        <v>0</v>
      </c>
      <c r="Y184" s="1554">
        <f>'Part 10'!Q6</f>
        <v>0</v>
      </c>
      <c r="Z184" s="141"/>
      <c r="AA184" t="s">
        <v>4542</v>
      </c>
      <c r="AB184" t="s">
        <v>4654</v>
      </c>
      <c r="AC184" s="1554">
        <v>0</v>
      </c>
      <c r="AD184" s="1555">
        <f>IF($AB184="","",IF(TRIM(INDEX('Part 9'!$E$2:$IV$2,1,ROW()-182))=TRIM($AB184),INDEX('Part 9'!$E$70:$IV$70,1,ROW()-182),"CHECK"))</f>
        <v>0</v>
      </c>
      <c r="AE184" s="1812">
        <f>IFERROR(AC184-AD184,"")</f>
        <v>0</v>
      </c>
      <c r="AF184" s="1812">
        <f>'Part 9'!F12</f>
        <v>0</v>
      </c>
    </row>
    <row r="185" spans="1:32">
      <c r="A185" s="141"/>
      <c r="B185" t="s">
        <v>5960</v>
      </c>
      <c r="C185" t="s">
        <v>5961</v>
      </c>
      <c r="D185" s="1554">
        <v>24</v>
      </c>
      <c r="E185" s="1555" cm="1">
        <f t="array" ref="E185">IF($B185="","",IF(TRIM(INDEX('Part 1'!$L$2:$IV$2,1,ROW()-1))=TRIM($B185),INDEX('Part 1'!$L$1250:$IV$1250,1,ROW()-1),"CHECK"))</f>
        <v>21</v>
      </c>
      <c r="F185" s="1837">
        <f>IFERROR(D185-E185,"")</f>
        <v>3</v>
      </c>
      <c r="G185" s="1812">
        <f>'Part 1'!GM30</f>
        <v>253</v>
      </c>
      <c r="I185" s="1548"/>
      <c r="K185" s="141"/>
      <c r="L185" t="s">
        <v>3693</v>
      </c>
      <c r="N185" s="1556">
        <v>0</v>
      </c>
      <c r="O185" s="1555">
        <f>IF($L185="","",IF(TRIM(INDEX('Part 5'!$E$2:$IV$2,1,ROW()-163))=TRIM($L185&amp;""),INDEX('Part 5'!$E$625:$IV$625,1,ROW()-163),"CHECK"))</f>
        <v>0</v>
      </c>
      <c r="P185" s="1837">
        <f>IFERROR(N185-O185,"")</f>
        <v>0</v>
      </c>
      <c r="Q185" s="1812">
        <f>'Part 5'!Z23</f>
        <v>100</v>
      </c>
      <c r="R185" s="1548"/>
      <c r="S185" s="141"/>
      <c r="T185" t="s">
        <v>4802</v>
      </c>
      <c r="U185" t="s">
        <v>4930</v>
      </c>
      <c r="V185" s="1554">
        <v>0</v>
      </c>
      <c r="W185" s="1554">
        <f>IF(AND($T185="",$U185=""),"",IF(TRIM(INDEX('Part 10'!$E$2:$IV$2,1,ROW()-171))=TRIM($U185),INDEX('Part 10'!$E$128:$IV$128,1,ROW()-171),"CHECK"))</f>
        <v>0</v>
      </c>
      <c r="X185" s="1837">
        <f>IFERROR(V185-W185,"")</f>
        <v>0</v>
      </c>
      <c r="Y185" s="1554">
        <f>'Part 10'!R6</f>
        <v>0</v>
      </c>
      <c r="Z185" s="141"/>
      <c r="AA185" t="s">
        <v>4543</v>
      </c>
      <c r="AB185" t="s">
        <v>4655</v>
      </c>
      <c r="AC185" s="1554">
        <v>0</v>
      </c>
      <c r="AD185" s="1555">
        <f>IF($AB185="","",IF(TRIM(INDEX('Part 9'!$E$2:$IV$2,1,ROW()-182))=TRIM($AB185),INDEX('Part 9'!$E$70:$IV$70,1,ROW()-182),"CHECK"))</f>
        <v>0</v>
      </c>
      <c r="AE185" s="1812">
        <f>IFERROR(AC185-AD185,"")</f>
        <v>0</v>
      </c>
      <c r="AF185" s="1812">
        <f>'Part 9'!G12</f>
        <v>0</v>
      </c>
    </row>
    <row r="186" spans="1:32">
      <c r="A186" s="141"/>
      <c r="B186" t="s">
        <v>3142</v>
      </c>
      <c r="C186" t="s">
        <v>3251</v>
      </c>
      <c r="D186" s="1554">
        <v>0</v>
      </c>
      <c r="E186" s="1555" cm="1">
        <f t="array" ref="E186">IF($B186="","",IF(TRIM(INDEX('Part 1'!$L$2:$IV$2,1,ROW()-1))=TRIM($B186),INDEX('Part 1'!$L$1250:$IV$1250,1,ROW()-1),"CHECK"))</f>
        <v>0</v>
      </c>
      <c r="F186" s="1837">
        <f>IFERROR(D186-E186,"")</f>
        <v>0</v>
      </c>
      <c r="G186" s="1812">
        <f>'Part 1'!GN30</f>
        <v>0</v>
      </c>
      <c r="I186" s="1548"/>
      <c r="K186" s="141"/>
      <c r="L186" t="s">
        <v>3694</v>
      </c>
      <c r="N186" s="1556">
        <v>18</v>
      </c>
      <c r="O186" s="1555">
        <f>IF($L186="","",IF(TRIM(INDEX('Part 5'!$E$2:$IV$2,1,ROW()-163))=TRIM($L186&amp;""),INDEX('Part 5'!$E$625:$IV$625,1,ROW()-163),"CHECK"))</f>
        <v>32</v>
      </c>
      <c r="P186" s="1837">
        <f>IFERROR(N186-O186,"")</f>
        <v>-14</v>
      </c>
      <c r="Q186" s="1812">
        <f>'Part 5'!AA23</f>
        <v>363</v>
      </c>
      <c r="R186" s="1548"/>
      <c r="S186" s="141"/>
      <c r="T186" t="s">
        <v>4802</v>
      </c>
      <c r="U186" t="s">
        <v>4931</v>
      </c>
      <c r="V186" s="1554">
        <v>0</v>
      </c>
      <c r="W186" s="1554">
        <f>IF(AND($T186="",$U186=""),"",IF(TRIM(INDEX('Part 10'!$E$2:$IV$2,1,ROW()-171))=TRIM($U186),INDEX('Part 10'!$E$128:$IV$128,1,ROW()-171),"CHECK"))</f>
        <v>0</v>
      </c>
      <c r="X186" s="1837">
        <f>IFERROR(V186-W186,"")</f>
        <v>0</v>
      </c>
      <c r="Y186" s="1554">
        <f>'Part 10'!S6</f>
        <v>0</v>
      </c>
      <c r="Z186" s="141"/>
      <c r="AA186" t="s">
        <v>4544</v>
      </c>
      <c r="AB186" t="s">
        <v>4656</v>
      </c>
      <c r="AC186" s="1554">
        <v>0</v>
      </c>
      <c r="AD186" s="1555">
        <f>IF($AB186="","",IF(TRIM(INDEX('Part 9'!$E$2:$IV$2,1,ROW()-182))=TRIM($AB186),INDEX('Part 9'!$E$70:$IV$70,1,ROW()-182),"CHECK"))</f>
        <v>0</v>
      </c>
      <c r="AE186" s="1812">
        <f>IFERROR(AC186-AD186,"")</f>
        <v>0</v>
      </c>
      <c r="AF186" s="1812">
        <f>'Part 9'!H12</f>
        <v>0</v>
      </c>
    </row>
    <row r="187" spans="1:32">
      <c r="A187" s="141"/>
      <c r="B187" t="s">
        <v>291</v>
      </c>
      <c r="C187" t="s">
        <v>1049</v>
      </c>
      <c r="D187" s="1554">
        <v>70</v>
      </c>
      <c r="E187" s="1555" cm="1">
        <f t="array" ref="E187">IF($B187="","",IF(TRIM(INDEX('Part 1'!$L$2:$IV$2,1,ROW()-1))=TRIM($B187),INDEX('Part 1'!$L$1250:$IV$1250,1,ROW()-1),"CHECK"))</f>
        <v>70</v>
      </c>
      <c r="F187" s="1837">
        <f>IFERROR(D187-E187,"")</f>
        <v>0</v>
      </c>
      <c r="G187" s="1812">
        <f>'Part 1'!GO30</f>
        <v>72</v>
      </c>
      <c r="I187" s="1548"/>
      <c r="K187" s="141"/>
      <c r="L187" t="s">
        <v>5994</v>
      </c>
      <c r="N187" s="1556">
        <v>0</v>
      </c>
      <c r="O187" s="1555">
        <f>IF($L187="","",IF(TRIM(INDEX('Part 5'!$E$2:$IV$2,1,ROW()-163))=TRIM($L187&amp;""),INDEX('Part 5'!$E$625:$IV$625,1,ROW()-163),"CHECK"))</f>
        <v>0</v>
      </c>
      <c r="P187" s="1837">
        <f>IFERROR(N187-O187,"")</f>
        <v>0</v>
      </c>
      <c r="Q187" s="1812">
        <f>'Part 5'!AB23</f>
        <v>200</v>
      </c>
      <c r="R187" s="1548"/>
      <c r="S187" s="141"/>
      <c r="T187" t="s">
        <v>4803</v>
      </c>
      <c r="U187" t="s">
        <v>4932</v>
      </c>
      <c r="V187" s="1554">
        <v>0</v>
      </c>
      <c r="W187" s="1554">
        <f>IF(AND($T187="",$U187=""),"",IF(TRIM(INDEX('Part 10'!$E$2:$IV$2,1,ROW()-171))=TRIM($U187),INDEX('Part 10'!$E$128:$IV$128,1,ROW()-171),"CHECK"))</f>
        <v>0</v>
      </c>
      <c r="X187" s="1837">
        <f>IFERROR(V187-W187,"")</f>
        <v>0</v>
      </c>
      <c r="Y187" s="1554">
        <f>'Part 10'!T6</f>
        <v>0</v>
      </c>
      <c r="Z187" s="141"/>
      <c r="AA187" t="s">
        <v>4545</v>
      </c>
      <c r="AB187" t="s">
        <v>4657</v>
      </c>
      <c r="AC187" s="1554">
        <v>0</v>
      </c>
      <c r="AD187" s="1555">
        <f>IF($AB187="","",IF(TRIM(INDEX('Part 9'!$E$2:$IV$2,1,ROW()-182))=TRIM($AB187),INDEX('Part 9'!$E$70:$IV$70,1,ROW()-182),"CHECK"))</f>
        <v>0</v>
      </c>
      <c r="AE187" s="1812">
        <f>IFERROR(AC187-AD187,"")</f>
        <v>0</v>
      </c>
      <c r="AF187" s="1812">
        <f>'Part 9'!I12</f>
        <v>0</v>
      </c>
    </row>
    <row r="188" spans="1:32">
      <c r="A188" s="141"/>
      <c r="B188" t="s">
        <v>5962</v>
      </c>
      <c r="C188" t="s">
        <v>5963</v>
      </c>
      <c r="D188" s="1824">
        <v>13</v>
      </c>
      <c r="E188" s="1555" cm="1">
        <f t="array" ref="E188">IF($B188="","",IF(TRIM(INDEX('Part 1'!$L$2:$IV$2,1,ROW()-1))=TRIM($B188),INDEX('Part 1'!$L$1250:$IV$1250,1,ROW()-1),"CHECK"))</f>
        <v>13</v>
      </c>
      <c r="F188" s="1837">
        <f>IFERROR(D188-E188,"")</f>
        <v>0</v>
      </c>
      <c r="G188" s="1812">
        <f>'Part 1'!GP30</f>
        <v>154</v>
      </c>
      <c r="I188" s="1548"/>
      <c r="K188" s="141"/>
      <c r="L188" t="s">
        <v>3696</v>
      </c>
      <c r="N188" s="1556">
        <v>0</v>
      </c>
      <c r="O188" s="1555">
        <f>IF($L188="","",IF(TRIM(INDEX('Part 5'!$E$2:$IV$2,1,ROW()-163))=TRIM($L188&amp;""),INDEX('Part 5'!$E$625:$IV$625,1,ROW()-163),"CHECK"))</f>
        <v>0</v>
      </c>
      <c r="P188" s="1837">
        <f>IFERROR(N188-O188,"")</f>
        <v>0</v>
      </c>
      <c r="Q188" s="1812">
        <f>'Part 5'!AC23</f>
        <v>0</v>
      </c>
      <c r="R188" s="1548"/>
      <c r="S188" s="141"/>
      <c r="T188" t="s">
        <v>4804</v>
      </c>
      <c r="U188" t="s">
        <v>4933</v>
      </c>
      <c r="V188" s="1554">
        <v>0</v>
      </c>
      <c r="W188" s="1554">
        <f>IF(AND($T188="",$U188=""),"",IF(TRIM(INDEX('Part 10'!$E$2:$IV$2,1,ROW()-171))=TRIM($U188),INDEX('Part 10'!$E$128:$IV$128,1,ROW()-171),"CHECK"))</f>
        <v>0</v>
      </c>
      <c r="X188" s="1837">
        <f>IFERROR(V188-W188,"")</f>
        <v>0</v>
      </c>
      <c r="Y188" s="1554">
        <f>'Part 10'!U6</f>
        <v>0</v>
      </c>
      <c r="Z188" s="141"/>
      <c r="AA188" t="s">
        <v>4546</v>
      </c>
      <c r="AB188" t="s">
        <v>4658</v>
      </c>
      <c r="AC188" s="1554">
        <v>0</v>
      </c>
      <c r="AD188" s="1555">
        <f>IF($AB188="","",IF(TRIM(INDEX('Part 9'!$E$2:$IV$2,1,ROW()-182))=TRIM($AB188),INDEX('Part 9'!$E$70:$IV$70,1,ROW()-182),"CHECK"))</f>
        <v>0</v>
      </c>
      <c r="AE188" s="1812">
        <f>IFERROR(AC188-AD188,"")</f>
        <v>0</v>
      </c>
      <c r="AF188" s="1812">
        <f>'Part 9'!J12</f>
        <v>0</v>
      </c>
    </row>
    <row r="189" spans="1:32">
      <c r="A189" s="141"/>
      <c r="B189" t="s">
        <v>1955</v>
      </c>
      <c r="C189" t="s">
        <v>1956</v>
      </c>
      <c r="D189" s="1554">
        <v>0</v>
      </c>
      <c r="E189" s="1555" cm="1">
        <f t="array" ref="E189">IF($B189="","",IF(TRIM(INDEX('Part 1'!$L$2:$IV$2,1,ROW()-1))=TRIM($B189),INDEX('Part 1'!$L$1250:$IV$1250,1,ROW()-1),"CHECK"))</f>
        <v>0</v>
      </c>
      <c r="F189" s="1837">
        <f>IFERROR(D189-E189,"")</f>
        <v>0</v>
      </c>
      <c r="G189" s="1812">
        <f>'Part 1'!GQ30</f>
        <v>-3</v>
      </c>
      <c r="I189" s="1548"/>
      <c r="K189" s="141"/>
      <c r="L189" t="s">
        <v>3697</v>
      </c>
      <c r="N189" s="1556">
        <v>0</v>
      </c>
      <c r="O189" s="1555">
        <f>IF($L189="","",IF(TRIM(INDEX('Part 5'!$E$2:$IV$2,1,ROW()-163))=TRIM($L189&amp;""),INDEX('Part 5'!$E$625:$IV$625,1,ROW()-163),"CHECK"))</f>
        <v>0</v>
      </c>
      <c r="P189" s="1837">
        <f>IFERROR(N189-O189,"")</f>
        <v>0</v>
      </c>
      <c r="Q189" s="1812">
        <f>'Part 5'!AD23</f>
        <v>2</v>
      </c>
      <c r="R189" s="1548"/>
      <c r="S189" s="141"/>
      <c r="T189" t="s">
        <v>4805</v>
      </c>
      <c r="U189" t="s">
        <v>4934</v>
      </c>
      <c r="V189" s="1554">
        <v>0</v>
      </c>
      <c r="W189" s="1554">
        <f>IF(AND($T189="",$U189=""),"",IF(TRIM(INDEX('Part 10'!$E$2:$IV$2,1,ROW()-171))=TRIM($U189),INDEX('Part 10'!$E$128:$IV$128,1,ROW()-171),"CHECK"))</f>
        <v>0</v>
      </c>
      <c r="X189" s="1837">
        <f>IFERROR(V189-W189,"")</f>
        <v>0</v>
      </c>
      <c r="Y189" s="1554">
        <f>'Part 10'!V6</f>
        <v>0</v>
      </c>
      <c r="Z189" s="141"/>
      <c r="AA189" t="s">
        <v>4547</v>
      </c>
      <c r="AB189" t="s">
        <v>4659</v>
      </c>
      <c r="AC189" s="1554">
        <v>0</v>
      </c>
      <c r="AD189" s="1555">
        <f>IF($AB189="","",IF(TRIM(INDEX('Part 9'!$E$2:$IV$2,1,ROW()-182))=TRIM($AB189),INDEX('Part 9'!$E$70:$IV$70,1,ROW()-182),"CHECK"))</f>
        <v>0</v>
      </c>
      <c r="AE189" s="1812">
        <f>IFERROR(AC189-AD189,"")</f>
        <v>0</v>
      </c>
      <c r="AF189" s="1812">
        <f>'Part 9'!K12</f>
        <v>0</v>
      </c>
    </row>
    <row r="190" spans="1:32">
      <c r="A190" s="141"/>
      <c r="B190" t="s">
        <v>5964</v>
      </c>
      <c r="C190" t="s">
        <v>849</v>
      </c>
      <c r="D190" s="1554">
        <v>54</v>
      </c>
      <c r="E190" s="1555" cm="1">
        <f t="array" ref="E190">IF($B190="","",IF(TRIM(INDEX('Part 1'!$L$2:$IV$2,1,ROW()-1))=TRIM($B190),INDEX('Part 1'!$L$1250:$IV$1250,1,ROW()-1),"CHECK"))</f>
        <v>30</v>
      </c>
      <c r="F190" s="1837">
        <f>IFERROR(D190-E190,"")</f>
        <v>24</v>
      </c>
      <c r="G190" s="1812">
        <f>'Part 1'!GR30</f>
        <v>330</v>
      </c>
      <c r="I190" s="1548"/>
      <c r="K190" s="141"/>
      <c r="L190" t="s">
        <v>3698</v>
      </c>
      <c r="N190" s="1556">
        <v>0</v>
      </c>
      <c r="O190" s="1555">
        <f>IF($L190="","",IF(TRIM(INDEX('Part 5'!$E$2:$IV$2,1,ROW()-163))=TRIM($L190&amp;""),INDEX('Part 5'!$E$625:$IV$625,1,ROW()-163),"CHECK"))</f>
        <v>0</v>
      </c>
      <c r="P190" s="1837">
        <f>IFERROR(N190-O190,"")</f>
        <v>0</v>
      </c>
      <c r="Q190" s="1812">
        <f>'Part 5'!AE23</f>
        <v>169</v>
      </c>
      <c r="R190" s="1548"/>
      <c r="S190" s="141"/>
      <c r="T190" t="s">
        <v>4806</v>
      </c>
      <c r="U190" t="s">
        <v>4935</v>
      </c>
      <c r="V190" s="1554">
        <v>0</v>
      </c>
      <c r="W190" s="1554">
        <f>IF(AND($T190="",$U190=""),"",IF(TRIM(INDEX('Part 10'!$E$2:$IV$2,1,ROW()-171))=TRIM($U190),INDEX('Part 10'!$E$128:$IV$128,1,ROW()-171),"CHECK"))</f>
        <v>0</v>
      </c>
      <c r="X190" s="1837">
        <f>IFERROR(V190-W190,"")</f>
        <v>0</v>
      </c>
      <c r="Y190" s="1554">
        <f>'Part 10'!W6</f>
        <v>0</v>
      </c>
      <c r="Z190" s="141"/>
      <c r="AA190" t="s">
        <v>4548</v>
      </c>
      <c r="AB190" t="s">
        <v>4660</v>
      </c>
      <c r="AC190" s="1554">
        <v>0</v>
      </c>
      <c r="AD190" s="1555">
        <f>IF($AB190="","",IF(TRIM(INDEX('Part 9'!$E$2:$IV$2,1,ROW()-182))=TRIM($AB190),INDEX('Part 9'!$E$70:$IV$70,1,ROW()-182),"CHECK"))</f>
        <v>0</v>
      </c>
      <c r="AE190" s="1812">
        <f>IFERROR(AC190-AD190,"")</f>
        <v>0</v>
      </c>
      <c r="AF190" s="1812">
        <f>'Part 9'!L12</f>
        <v>0</v>
      </c>
    </row>
    <row r="191" spans="1:32">
      <c r="A191" s="141"/>
      <c r="B191" t="s">
        <v>5965</v>
      </c>
      <c r="C191" t="s">
        <v>1243</v>
      </c>
      <c r="D191" s="1554">
        <v>5</v>
      </c>
      <c r="E191" s="1555" cm="1">
        <f t="array" ref="E191">IF($B191="","",IF(TRIM(INDEX('Part 1'!$L$2:$IV$2,1,ROW()-1))=TRIM($B191),INDEX('Part 1'!$L$1250:$IV$1250,1,ROW()-1),"CHECK"))</f>
        <v>1</v>
      </c>
      <c r="F191" s="1837">
        <f>IFERROR(D191-E191,"")</f>
        <v>4</v>
      </c>
      <c r="G191" s="1812">
        <f>'Part 1'!GS30</f>
        <v>-4</v>
      </c>
      <c r="I191" s="1548"/>
      <c r="K191" s="141"/>
      <c r="L191" t="s">
        <v>3699</v>
      </c>
      <c r="N191" s="1556">
        <v>0</v>
      </c>
      <c r="O191" s="1555">
        <f>IF($L191="","",IF(TRIM(INDEX('Part 5'!$E$2:$IV$2,1,ROW()-163))=TRIM($L191&amp;""),INDEX('Part 5'!$E$625:$IV$625,1,ROW()-163),"CHECK"))</f>
        <v>0</v>
      </c>
      <c r="P191" s="1837">
        <f>IFERROR(N191-O191,"")</f>
        <v>0</v>
      </c>
      <c r="Q191" s="1812">
        <f>'Part 5'!AF23</f>
        <v>110</v>
      </c>
      <c r="R191" s="1548"/>
      <c r="S191" s="141"/>
      <c r="T191" t="s">
        <v>4807</v>
      </c>
      <c r="U191" t="s">
        <v>4936</v>
      </c>
      <c r="V191" s="1554">
        <v>0</v>
      </c>
      <c r="W191" s="1554">
        <f>IF(AND($T191="",$U191=""),"",IF(TRIM(INDEX('Part 10'!$E$2:$IV$2,1,ROW()-171))=TRIM($U191),INDEX('Part 10'!$E$128:$IV$128,1,ROW()-171),"CHECK"))</f>
        <v>0</v>
      </c>
      <c r="X191" s="1837">
        <f>IFERROR(V191-W191,"")</f>
        <v>0</v>
      </c>
      <c r="Y191" s="1554">
        <f>'Part 10'!X6</f>
        <v>0</v>
      </c>
      <c r="Z191" s="141"/>
      <c r="AA191" t="s">
        <v>4549</v>
      </c>
      <c r="AB191" t="s">
        <v>4661</v>
      </c>
      <c r="AC191" s="1554">
        <v>0</v>
      </c>
      <c r="AD191" s="1555">
        <f>IF($AB191="","",IF(TRIM(INDEX('Part 9'!$E$2:$IV$2,1,ROW()-182))=TRIM($AB191),INDEX('Part 9'!$E$70:$IV$70,1,ROW()-182),"CHECK"))</f>
        <v>0</v>
      </c>
      <c r="AE191" s="1812">
        <f>IFERROR(AC191-AD191,"")</f>
        <v>0</v>
      </c>
      <c r="AF191" s="1812">
        <f>'Part 9'!M12</f>
        <v>0</v>
      </c>
    </row>
    <row r="192" spans="1:32">
      <c r="A192" s="141"/>
      <c r="B192" t="s">
        <v>5966</v>
      </c>
      <c r="C192" t="s">
        <v>5967</v>
      </c>
      <c r="D192" s="1554">
        <v>195</v>
      </c>
      <c r="E192" s="1555" cm="1">
        <f t="array" ref="E192">IF($B192="","",IF(TRIM(INDEX('Part 1'!$L$2:$IV$2,1,ROW()-1))=TRIM($B192),INDEX('Part 1'!$L$1250:$IV$1250,1,ROW()-1),"CHECK"))</f>
        <v>231</v>
      </c>
      <c r="F192" s="1837">
        <f>IFERROR(D192-E192,"")</f>
        <v>-36</v>
      </c>
      <c r="G192" s="1812">
        <f>'Part 1'!GT30</f>
        <v>432</v>
      </c>
      <c r="I192" s="1548"/>
      <c r="K192" s="141"/>
      <c r="L192" t="s">
        <v>3700</v>
      </c>
      <c r="N192" s="1556">
        <v>0</v>
      </c>
      <c r="O192" s="1555">
        <f>IF($L192="","",IF(TRIM(INDEX('Part 5'!$E$2:$IV$2,1,ROW()-163))=TRIM($L192&amp;""),INDEX('Part 5'!$E$625:$IV$625,1,ROW()-163),"CHECK"))</f>
        <v>0</v>
      </c>
      <c r="P192" s="1837">
        <f>IFERROR(N192-O192,"")</f>
        <v>0</v>
      </c>
      <c r="Q192" s="1812">
        <f>'Part 5'!AG23</f>
        <v>280</v>
      </c>
      <c r="R192" s="1548"/>
      <c r="S192" s="141"/>
      <c r="T192" t="s">
        <v>4808</v>
      </c>
      <c r="U192" t="s">
        <v>4937</v>
      </c>
      <c r="V192" s="1554">
        <v>0</v>
      </c>
      <c r="W192" s="1554">
        <f>IF(AND($T192="",$U192=""),"",IF(TRIM(INDEX('Part 10'!$E$2:$IV$2,1,ROW()-171))=TRIM($U192),INDEX('Part 10'!$E$128:$IV$128,1,ROW()-171),"CHECK"))</f>
        <v>0</v>
      </c>
      <c r="X192" s="1837">
        <f>IFERROR(V192-W192,"")</f>
        <v>0</v>
      </c>
      <c r="Y192" s="1554">
        <f>'Part 10'!Y6</f>
        <v>0</v>
      </c>
      <c r="Z192" s="141"/>
      <c r="AA192" t="s">
        <v>4550</v>
      </c>
      <c r="AB192" t="s">
        <v>4662</v>
      </c>
      <c r="AC192" s="1554">
        <v>0</v>
      </c>
      <c r="AD192" s="1555">
        <f>IF($AB192="","",IF(TRIM(INDEX('Part 9'!$E$2:$IV$2,1,ROW()-182))=TRIM($AB192),INDEX('Part 9'!$E$70:$IV$70,1,ROW()-182),"CHECK"))</f>
        <v>0</v>
      </c>
      <c r="AE192" s="1812">
        <f>IFERROR(AC192-AD192,"")</f>
        <v>0</v>
      </c>
      <c r="AF192" s="1812">
        <f>'Part 9'!N12</f>
        <v>0</v>
      </c>
    </row>
    <row r="193" spans="1:32">
      <c r="A193" s="141"/>
      <c r="B193" t="s">
        <v>1048</v>
      </c>
      <c r="C193" t="s">
        <v>461</v>
      </c>
      <c r="D193" s="1554">
        <v>129</v>
      </c>
      <c r="E193" s="1555" cm="1">
        <f t="array" ref="E193">IF($B193="","",IF(TRIM(INDEX('Part 1'!$L$2:$IV$2,1,ROW()-1))=TRIM($B193),INDEX('Part 1'!$L$1250:$IV$1250,1,ROW()-1),"CHECK"))</f>
        <v>84</v>
      </c>
      <c r="F193" s="1837">
        <f>IFERROR(D193-E193,"")</f>
        <v>45</v>
      </c>
      <c r="G193" s="1812">
        <f>'Part 1'!GU30</f>
        <v>260</v>
      </c>
      <c r="I193" s="1548"/>
      <c r="K193" s="141"/>
      <c r="L193">
        <v>405</v>
      </c>
      <c r="N193" s="1556">
        <v>0</v>
      </c>
      <c r="O193" s="1555">
        <f>IF($L193="","",IF(TRIM(INDEX('Part 5'!$E$2:$IV$2,1,ROW()-163))=TRIM($L193&amp;""),INDEX('Part 5'!$E$625:$IV$625,1,ROW()-163),"CHECK"))</f>
        <v>0</v>
      </c>
      <c r="P193" s="1837">
        <f>IFERROR(N193-O193,"")</f>
        <v>0</v>
      </c>
      <c r="Q193" s="1812">
        <f>'Part 5'!AH23</f>
        <v>0</v>
      </c>
      <c r="R193" s="1548"/>
      <c r="S193" s="141"/>
      <c r="T193" t="s">
        <v>4809</v>
      </c>
      <c r="U193" t="s">
        <v>4938</v>
      </c>
      <c r="V193" s="1554">
        <v>0</v>
      </c>
      <c r="W193" s="1554">
        <f>IF(AND($T193="",$U193=""),"",IF(TRIM(INDEX('Part 10'!$E$2:$IV$2,1,ROW()-171))=TRIM($U193),INDEX('Part 10'!$E$128:$IV$128,1,ROW()-171),"CHECK"))</f>
        <v>30</v>
      </c>
      <c r="X193" s="1837">
        <f>IFERROR(V193-W193,"")</f>
        <v>-30</v>
      </c>
      <c r="Y193" s="1554">
        <f>'Part 10'!Z6</f>
        <v>0</v>
      </c>
      <c r="Z193" s="141"/>
      <c r="AA193" t="s">
        <v>4551</v>
      </c>
      <c r="AB193" t="s">
        <v>4663</v>
      </c>
      <c r="AC193" s="1554">
        <v>0</v>
      </c>
      <c r="AD193" s="1555">
        <f>IF($AB193="","",IF(TRIM(INDEX('Part 9'!$E$2:$IV$2,1,ROW()-182))=TRIM($AB193),INDEX('Part 9'!$E$70:$IV$70,1,ROW()-182),"CHECK"))</f>
        <v>0</v>
      </c>
      <c r="AE193" s="1812">
        <f>IFERROR(AC193-AD193,"")</f>
        <v>0</v>
      </c>
      <c r="AF193" s="1812">
        <f>'Part 9'!O12</f>
        <v>0</v>
      </c>
    </row>
    <row r="194" spans="1:32">
      <c r="A194" s="141"/>
      <c r="B194" t="s">
        <v>5968</v>
      </c>
      <c r="C194" t="s">
        <v>459</v>
      </c>
      <c r="D194" s="1554">
        <v>110</v>
      </c>
      <c r="E194" s="1555" cm="1">
        <f t="array" ref="E194">IF($B194="","",IF(TRIM(INDEX('Part 1'!$L$2:$IV$2,1,ROW()-1))=TRIM($B194),INDEX('Part 1'!$L$1250:$IV$1250,1,ROW()-1),"CHECK"))</f>
        <v>74</v>
      </c>
      <c r="F194" s="1837">
        <f>IFERROR(D194-E194,"")</f>
        <v>36</v>
      </c>
      <c r="G194" s="1812">
        <f>'Part 1'!GV30</f>
        <v>342</v>
      </c>
      <c r="I194" s="1548"/>
      <c r="K194" s="141"/>
      <c r="L194" t="s">
        <v>3701</v>
      </c>
      <c r="N194" s="1556">
        <v>0</v>
      </c>
      <c r="O194" s="1555">
        <f>IF($L194="","",IF(TRIM(INDEX('Part 5'!$E$2:$IV$2,1,ROW()-163))=TRIM($L194&amp;""),INDEX('Part 5'!$E$625:$IV$625,1,ROW()-163),"CHECK"))</f>
        <v>0</v>
      </c>
      <c r="P194" s="1837">
        <f>IFERROR(N194-O194,"")</f>
        <v>0</v>
      </c>
      <c r="Q194" s="1812">
        <f>'Part 5'!AI23</f>
        <v>180</v>
      </c>
      <c r="R194" s="1548"/>
      <c r="S194" s="141"/>
      <c r="T194" t="s">
        <v>4810</v>
      </c>
      <c r="U194" t="s">
        <v>4939</v>
      </c>
      <c r="V194" s="1554">
        <v>0</v>
      </c>
      <c r="W194" s="1554">
        <f>IF(AND($T194="",$U194=""),"",IF(TRIM(INDEX('Part 10'!$E$2:$IV$2,1,ROW()-171))=TRIM($U194),INDEX('Part 10'!$E$128:$IV$128,1,ROW()-171),"CHECK"))</f>
        <v>0</v>
      </c>
      <c r="X194" s="1837">
        <f>IFERROR(V194-W194,"")</f>
        <v>0</v>
      </c>
      <c r="Y194" s="1554">
        <f>'Part 10'!AA6</f>
        <v>0</v>
      </c>
      <c r="Z194" s="141"/>
      <c r="AA194" t="s">
        <v>4552</v>
      </c>
      <c r="AB194" t="s">
        <v>4664</v>
      </c>
      <c r="AC194" s="1554">
        <v>0</v>
      </c>
      <c r="AD194" s="1555">
        <f>IF($AB194="","",IF(TRIM(INDEX('Part 9'!$E$2:$IV$2,1,ROW()-182))=TRIM($AB194),INDEX('Part 9'!$E$70:$IV$70,1,ROW()-182),"CHECK"))</f>
        <v>2</v>
      </c>
      <c r="AE194" s="1812">
        <f>IFERROR(AC194-AD194,"")</f>
        <v>-2</v>
      </c>
      <c r="AF194" s="1812">
        <f>'Part 9'!P12</f>
        <v>90</v>
      </c>
    </row>
    <row r="195" spans="1:32">
      <c r="A195" s="141"/>
      <c r="B195" t="s">
        <v>1958</v>
      </c>
      <c r="C195" t="s">
        <v>1959</v>
      </c>
      <c r="D195" s="1554">
        <v>0</v>
      </c>
      <c r="E195" s="1555" cm="1">
        <f t="array" ref="E195">IF($B195="","",IF(TRIM(INDEX('Part 1'!$L$2:$IV$2,1,ROW()-1))=TRIM($B195),INDEX('Part 1'!$L$1250:$IV$1250,1,ROW()-1),"CHECK"))</f>
        <v>0</v>
      </c>
      <c r="F195" s="1837">
        <f>IFERROR(D195-E195,"")</f>
        <v>0</v>
      </c>
      <c r="G195" s="1812">
        <f>'Part 1'!GW30</f>
        <v>17</v>
      </c>
      <c r="I195" s="1548"/>
      <c r="K195" s="141"/>
      <c r="L195" t="s">
        <v>3702</v>
      </c>
      <c r="N195" s="1556">
        <v>20</v>
      </c>
      <c r="O195" s="1555">
        <f>IF($L195="","",IF(TRIM(INDEX('Part 5'!$E$2:$IV$2,1,ROW()-163))=TRIM($L195&amp;""),INDEX('Part 5'!$E$625:$IV$625,1,ROW()-163),"CHECK"))</f>
        <v>20</v>
      </c>
      <c r="P195" s="1837">
        <f>IFERROR(N195-O195,"")</f>
        <v>0</v>
      </c>
      <c r="Q195" s="1812">
        <f>'Part 5'!AJ23</f>
        <v>168</v>
      </c>
      <c r="R195" s="1548"/>
      <c r="S195" s="141"/>
      <c r="T195" t="s">
        <v>4811</v>
      </c>
      <c r="U195" t="s">
        <v>4940</v>
      </c>
      <c r="V195" s="1554">
        <v>0</v>
      </c>
      <c r="W195" s="1554">
        <f>IF(AND($T195="",$U195=""),"",IF(TRIM(INDEX('Part 10'!$E$2:$IV$2,1,ROW()-171))=TRIM($U195),INDEX('Part 10'!$E$128:$IV$128,1,ROW()-171),"CHECK"))</f>
        <v>0</v>
      </c>
      <c r="X195" s="1837">
        <f>IFERROR(V195-W195,"")</f>
        <v>0</v>
      </c>
      <c r="Y195" s="1554">
        <f>'Part 10'!AB6</f>
        <v>0</v>
      </c>
      <c r="Z195" s="141"/>
      <c r="AA195" t="s">
        <v>4553</v>
      </c>
      <c r="AB195" t="s">
        <v>4665</v>
      </c>
      <c r="AC195" s="1554">
        <v>0</v>
      </c>
      <c r="AD195" s="1555">
        <f>IF($AB195="","",IF(TRIM(INDEX('Part 9'!$E$2:$IV$2,1,ROW()-182))=TRIM($AB195),INDEX('Part 9'!$E$70:$IV$70,1,ROW()-182),"CHECK"))</f>
        <v>0</v>
      </c>
      <c r="AE195" s="1812">
        <f>IFERROR(AC195-AD195,"")</f>
        <v>0</v>
      </c>
      <c r="AF195" s="1812">
        <f>'Part 9'!Q12</f>
        <v>-90</v>
      </c>
    </row>
    <row r="196" spans="1:32">
      <c r="A196" s="141"/>
      <c r="B196" t="s">
        <v>580</v>
      </c>
      <c r="C196" t="s">
        <v>581</v>
      </c>
      <c r="D196" s="1554">
        <v>267</v>
      </c>
      <c r="E196" s="1555" cm="1">
        <f t="array" ref="E196">IF($B196="","",IF(TRIM(INDEX('Part 1'!$L$2:$IV$2,1,ROW()-1))=TRIM($B196),INDEX('Part 1'!$L$1250:$IV$1250,1,ROW()-1),"CHECK"))</f>
        <v>196</v>
      </c>
      <c r="F196" s="1837">
        <f>IFERROR(D196-E196,"")</f>
        <v>71</v>
      </c>
      <c r="G196" s="1812">
        <f>'Part 1'!GX30</f>
        <v>566</v>
      </c>
      <c r="I196" s="1548"/>
      <c r="K196" s="141"/>
      <c r="L196" t="s">
        <v>3703</v>
      </c>
      <c r="N196" s="1556">
        <v>0</v>
      </c>
      <c r="O196" s="1555">
        <f>IF($L196="","",IF(TRIM(INDEX('Part 5'!$E$2:$IV$2,1,ROW()-163))=TRIM($L196&amp;""),INDEX('Part 5'!$E$625:$IV$625,1,ROW()-163),"CHECK"))</f>
        <v>0</v>
      </c>
      <c r="P196" s="1837">
        <f>IFERROR(N196-O196,"")</f>
        <v>0</v>
      </c>
      <c r="Q196" s="1812">
        <f>'Part 5'!AK23</f>
        <v>200</v>
      </c>
      <c r="R196" s="1548"/>
      <c r="S196" s="141"/>
      <c r="T196" t="s">
        <v>4812</v>
      </c>
      <c r="U196" t="s">
        <v>4941</v>
      </c>
      <c r="V196" s="1554">
        <v>0</v>
      </c>
      <c r="W196" s="1554">
        <f>IF(AND($T196="",$U196=""),"",IF(TRIM(INDEX('Part 10'!$E$2:$IV$2,1,ROW()-171))=TRIM($U196),INDEX('Part 10'!$E$128:$IV$128,1,ROW()-171),"CHECK"))</f>
        <v>0</v>
      </c>
      <c r="X196" s="1837">
        <f>IFERROR(V196-W196,"")</f>
        <v>0</v>
      </c>
      <c r="Y196" s="1554">
        <f>'Part 10'!AC6</f>
        <v>0</v>
      </c>
      <c r="Z196" s="141"/>
      <c r="AA196" t="s">
        <v>4554</v>
      </c>
      <c r="AB196" t="s">
        <v>4666</v>
      </c>
      <c r="AC196" s="1554">
        <v>0</v>
      </c>
      <c r="AD196" s="1555">
        <f>IF($AB196="","",IF(TRIM(INDEX('Part 9'!$E$2:$IV$2,1,ROW()-182))=TRIM($AB196),INDEX('Part 9'!$E$70:$IV$70,1,ROW()-182),"CHECK"))</f>
        <v>0</v>
      </c>
      <c r="AE196" s="1812">
        <f>IFERROR(AC196-AD196,"")</f>
        <v>0</v>
      </c>
      <c r="AF196" s="1812">
        <f>'Part 9'!R12</f>
        <v>0</v>
      </c>
    </row>
    <row r="197" spans="1:32">
      <c r="A197" s="141"/>
      <c r="B197" t="s">
        <v>5969</v>
      </c>
      <c r="C197" t="s">
        <v>436</v>
      </c>
      <c r="D197" s="1554">
        <v>498</v>
      </c>
      <c r="E197" s="1555" cm="1">
        <f t="array" ref="E197">IF($B197="","",IF(TRIM(INDEX('Part 1'!$L$2:$IV$2,1,ROW()-1))=TRIM($B197),INDEX('Part 1'!$L$1250:$IV$1250,1,ROW()-1),"CHECK"))</f>
        <v>452</v>
      </c>
      <c r="F197" s="1837">
        <f>IFERROR(D197-E197,"")</f>
        <v>46</v>
      </c>
      <c r="G197" s="1812">
        <f>'Part 1'!GY30</f>
        <v>1691</v>
      </c>
      <c r="I197" s="1548"/>
      <c r="K197" s="141"/>
      <c r="L197" t="s">
        <v>3704</v>
      </c>
      <c r="N197" s="1556">
        <v>0</v>
      </c>
      <c r="O197" s="1555">
        <f>IF($L197="","",IF(TRIM(INDEX('Part 5'!$E$2:$IV$2,1,ROW()-163))=TRIM($L197&amp;""),INDEX('Part 5'!$E$625:$IV$625,1,ROW()-163),"CHECK"))</f>
        <v>0</v>
      </c>
      <c r="P197" s="1837">
        <f>IFERROR(N197-O197,"")</f>
        <v>0</v>
      </c>
      <c r="Q197" s="1812">
        <f>'Part 5'!AL23</f>
        <v>0</v>
      </c>
      <c r="R197" s="1548"/>
      <c r="S197" s="141"/>
      <c r="T197" t="s">
        <v>4813</v>
      </c>
      <c r="U197" t="s">
        <v>4942</v>
      </c>
      <c r="V197" s="1554">
        <v>0</v>
      </c>
      <c r="W197" s="1554">
        <f>IF(AND($T197="",$U197=""),"",IF(TRIM(INDEX('Part 10'!$E$2:$IV$2,1,ROW()-171))=TRIM($U197),INDEX('Part 10'!$E$128:$IV$128,1,ROW()-171),"CHECK"))</f>
        <v>0</v>
      </c>
      <c r="X197" s="1837">
        <f>IFERROR(V197-W197,"")</f>
        <v>0</v>
      </c>
      <c r="Y197" s="1554">
        <f>'Part 10'!AD6</f>
        <v>0</v>
      </c>
      <c r="Z197" s="141"/>
      <c r="AA197" t="s">
        <v>4555</v>
      </c>
      <c r="AB197" t="s">
        <v>4667</v>
      </c>
      <c r="AC197" s="1554">
        <v>0</v>
      </c>
      <c r="AD197" s="1555">
        <f>IF($AB197="","",IF(TRIM(INDEX('Part 9'!$E$2:$IV$2,1,ROW()-182))=TRIM($AB197),INDEX('Part 9'!$E$70:$IV$70,1,ROW()-182),"CHECK"))</f>
        <v>0</v>
      </c>
      <c r="AE197" s="1812">
        <f>IFERROR(AC197-AD197,"")</f>
        <v>0</v>
      </c>
      <c r="AF197" s="1812">
        <f>'Part 9'!S12</f>
        <v>0</v>
      </c>
    </row>
    <row r="198" spans="1:32">
      <c r="A198" s="141"/>
      <c r="B198" t="s">
        <v>5970</v>
      </c>
      <c r="C198" t="s">
        <v>5971</v>
      </c>
      <c r="D198" s="1554">
        <v>39</v>
      </c>
      <c r="E198" s="1555" cm="1">
        <f t="array" ref="E198">IF($B198="","",IF(TRIM(INDEX('Part 1'!$L$2:$IV$2,1,ROW()-1))=TRIM($B198),INDEX('Part 1'!$L$1250:$IV$1250,1,ROW()-1),"CHECK"))</f>
        <v>35</v>
      </c>
      <c r="F198" s="1837">
        <f>IFERROR(D198-E198,"")</f>
        <v>4</v>
      </c>
      <c r="G198" s="1812">
        <f>'Part 1'!GZ30</f>
        <v>229</v>
      </c>
      <c r="I198" s="1548"/>
      <c r="K198" s="1552" t="s">
        <v>3674</v>
      </c>
      <c r="L198" t="s">
        <v>887</v>
      </c>
      <c r="N198" s="1556">
        <v>60</v>
      </c>
      <c r="O198" s="1555">
        <f>IF($L198="","",IF(TRIM(INDEX('Part 5'!$E$2:$IV$2,1,ROW()-163))=TRIM($L198&amp;""),INDEX('Part 5'!$E$625:$IV$625,1,ROW()-163),"CHECK"))</f>
        <v>60</v>
      </c>
      <c r="P198" s="1837">
        <f>IFERROR(N198-O198,"")</f>
        <v>0</v>
      </c>
      <c r="Q198" s="1812">
        <f>'Part 5'!AM23</f>
        <v>1491</v>
      </c>
      <c r="R198" s="1548"/>
      <c r="S198" s="141"/>
      <c r="T198" t="s">
        <v>4814</v>
      </c>
      <c r="U198" t="s">
        <v>4943</v>
      </c>
      <c r="V198" s="1554">
        <v>0</v>
      </c>
      <c r="W198" s="1554">
        <f>IF(AND($T198="",$U198=""),"",IF(TRIM(INDEX('Part 10'!$E$2:$IV$2,1,ROW()-171))=TRIM($U198),INDEX('Part 10'!$E$128:$IV$128,1,ROW()-171),"CHECK"))</f>
        <v>0</v>
      </c>
      <c r="X198" s="1837">
        <f>IFERROR(V198-W198,"")</f>
        <v>0</v>
      </c>
      <c r="Y198" s="1554">
        <f>'Part 10'!AE6</f>
        <v>0</v>
      </c>
      <c r="Z198" s="141"/>
      <c r="AA198" t="s">
        <v>4556</v>
      </c>
      <c r="AB198" t="s">
        <v>4668</v>
      </c>
      <c r="AC198" s="1554">
        <v>0</v>
      </c>
      <c r="AD198" s="1555">
        <f>IF($AB198="","",IF(TRIM(INDEX('Part 9'!$E$2:$IV$2,1,ROW()-182))=TRIM($AB198),INDEX('Part 9'!$E$70:$IV$70,1,ROW()-182),"CHECK"))</f>
        <v>0</v>
      </c>
      <c r="AE198" s="1812">
        <f>IFERROR(AC198-AD198,"")</f>
        <v>0</v>
      </c>
      <c r="AF198" s="1812">
        <f>'Part 9'!T12</f>
        <v>0</v>
      </c>
    </row>
    <row r="199" spans="1:32">
      <c r="A199" s="141"/>
      <c r="B199" t="s">
        <v>5972</v>
      </c>
      <c r="C199" t="s">
        <v>5973</v>
      </c>
      <c r="D199" s="1554">
        <v>61</v>
      </c>
      <c r="E199" s="1555" cm="1">
        <f t="array" ref="E199">IF($B199="","",IF(TRIM(INDEX('Part 1'!$L$2:$IV$2,1,ROW()-1))=TRIM($B199),INDEX('Part 1'!$L$1250:$IV$1250,1,ROW()-1),"CHECK"))</f>
        <v>46</v>
      </c>
      <c r="F199" s="1837">
        <f>IFERROR(D199-E199,"")</f>
        <v>15</v>
      </c>
      <c r="G199" s="1812">
        <f>'Part 1'!HA30</f>
        <v>153</v>
      </c>
      <c r="I199" s="1548"/>
      <c r="K199" s="141"/>
      <c r="L199" t="s">
        <v>3705</v>
      </c>
      <c r="N199" s="1556">
        <v>0</v>
      </c>
      <c r="O199" s="1555">
        <f>IF($L199="","",IF(TRIM(INDEX('Part 5'!$E$2:$IV$2,1,ROW()-163))=TRIM($L199&amp;""),INDEX('Part 5'!$E$625:$IV$625,1,ROW()-163),"CHECK"))</f>
        <v>0</v>
      </c>
      <c r="P199" s="1837">
        <f>IFERROR(N199-O199,"")</f>
        <v>0</v>
      </c>
      <c r="Q199" s="1812">
        <f>'Part 5'!AN23</f>
        <v>60</v>
      </c>
      <c r="R199" s="1548"/>
      <c r="S199" s="141"/>
      <c r="T199" t="s">
        <v>4815</v>
      </c>
      <c r="U199" t="s">
        <v>4944</v>
      </c>
      <c r="V199" s="1554">
        <v>0</v>
      </c>
      <c r="W199" s="1554">
        <f>IF(AND($T199="",$U199=""),"",IF(TRIM(INDEX('Part 10'!$E$2:$IV$2,1,ROW()-171))=TRIM($U199),INDEX('Part 10'!$E$128:$IV$128,1,ROW()-171),"CHECK"))</f>
        <v>0</v>
      </c>
      <c r="X199" s="1837">
        <f>IFERROR(V199-W199,"")</f>
        <v>0</v>
      </c>
      <c r="Y199" s="1554">
        <f>'Part 10'!AF6</f>
        <v>0</v>
      </c>
      <c r="Z199" s="141"/>
      <c r="AA199" t="s">
        <v>4557</v>
      </c>
      <c r="AB199" t="s">
        <v>4669</v>
      </c>
      <c r="AC199" s="1554">
        <v>0</v>
      </c>
      <c r="AD199" s="1555">
        <f>IF($AB199="","",IF(TRIM(INDEX('Part 9'!$E$2:$IV$2,1,ROW()-182))=TRIM($AB199),INDEX('Part 9'!$E$70:$IV$70,1,ROW()-182),"CHECK"))</f>
        <v>8</v>
      </c>
      <c r="AE199" s="1812">
        <f>IFERROR(AC199-AD199,"")</f>
        <v>-8</v>
      </c>
      <c r="AF199" s="1812">
        <f>'Part 9'!U12</f>
        <v>40</v>
      </c>
    </row>
    <row r="200" spans="1:32">
      <c r="A200" s="141"/>
      <c r="B200" t="s">
        <v>5974</v>
      </c>
      <c r="C200" t="s">
        <v>750</v>
      </c>
      <c r="D200" s="1554">
        <v>89</v>
      </c>
      <c r="E200" s="1555" cm="1">
        <f t="array" ref="E200">IF($B200="","",IF(TRIM(INDEX('Part 1'!$L$2:$IV$2,1,ROW()-1))=TRIM($B200),INDEX('Part 1'!$L$1250:$IV$1250,1,ROW()-1),"CHECK"))</f>
        <v>68</v>
      </c>
      <c r="F200" s="1837">
        <f>IFERROR(D200-E200,"")</f>
        <v>21</v>
      </c>
      <c r="G200" s="1812">
        <f>'Part 1'!HB30</f>
        <v>102</v>
      </c>
      <c r="I200" s="1548"/>
      <c r="K200" s="1552" t="s">
        <v>2177</v>
      </c>
      <c r="L200" t="s">
        <v>3706</v>
      </c>
      <c r="M200" t="s">
        <v>3741</v>
      </c>
      <c r="N200" s="1556">
        <v>0</v>
      </c>
      <c r="O200" s="1555">
        <f>IF($L200="","",IF(TRIM(INDEX('Part 5'!$E$2:$IV$2,1,ROW()-163))=TRIM($L200&amp;""),INDEX('Part 5'!$E$625:$IV$625,1,ROW()-163),"CHECK"))</f>
        <v>0</v>
      </c>
      <c r="P200" s="1837">
        <f>IFERROR(N200-O200,"")</f>
        <v>0</v>
      </c>
      <c r="Q200" s="1812">
        <f>'Part 5'!AO23</f>
        <v>598</v>
      </c>
      <c r="R200" s="1548"/>
      <c r="S200" s="141"/>
      <c r="T200" t="s">
        <v>4816</v>
      </c>
      <c r="U200" t="s">
        <v>4945</v>
      </c>
      <c r="V200" s="1554">
        <v>0</v>
      </c>
      <c r="W200" s="1554">
        <f>IF(AND($T200="",$U200=""),"",IF(TRIM(INDEX('Part 10'!$E$2:$IV$2,1,ROW()-171))=TRIM($U200),INDEX('Part 10'!$E$128:$IV$128,1,ROW()-171),"CHECK"))</f>
        <v>0</v>
      </c>
      <c r="X200" s="1837">
        <f>IFERROR(V200-W200,"")</f>
        <v>0</v>
      </c>
      <c r="Y200" s="1554">
        <f>'Part 10'!AG6</f>
        <v>0</v>
      </c>
      <c r="Z200" s="141"/>
      <c r="AA200" t="s">
        <v>4558</v>
      </c>
      <c r="AB200" t="s">
        <v>4670</v>
      </c>
      <c r="AC200" s="1554">
        <v>0</v>
      </c>
      <c r="AD200" s="1555">
        <f>IF($AB200="","",IF(TRIM(INDEX('Part 9'!$E$2:$IV$2,1,ROW()-182))=TRIM($AB200),INDEX('Part 9'!$E$70:$IV$70,1,ROW()-182),"CHECK"))</f>
        <v>18</v>
      </c>
      <c r="AE200" s="1812">
        <f>IFERROR(AC200-AD200,"")</f>
        <v>-18</v>
      </c>
      <c r="AF200" s="1812">
        <f>'Part 9'!V12</f>
        <v>33</v>
      </c>
    </row>
    <row r="201" spans="1:32">
      <c r="A201" s="141"/>
      <c r="B201" t="s">
        <v>5975</v>
      </c>
      <c r="C201" t="s">
        <v>5976</v>
      </c>
      <c r="D201" s="1554">
        <v>2</v>
      </c>
      <c r="E201" s="1555" cm="1">
        <f t="array" ref="E201">IF($B201="","",IF(TRIM(INDEX('Part 1'!$L$2:$IV$2,1,ROW()-1))=TRIM($B201),INDEX('Part 1'!$L$1250:$IV$1250,1,ROW()-1),"CHECK"))</f>
        <v>5</v>
      </c>
      <c r="F201" s="1837">
        <f>IFERROR(D201-E201,"")</f>
        <v>-3</v>
      </c>
      <c r="G201" s="1812">
        <f>'Part 1'!HC30</f>
        <v>99</v>
      </c>
      <c r="I201" s="1548"/>
      <c r="K201" s="141"/>
      <c r="L201" t="s">
        <v>3707</v>
      </c>
      <c r="M201" t="s">
        <v>3742</v>
      </c>
      <c r="N201" s="1556">
        <v>0</v>
      </c>
      <c r="O201" s="1555">
        <f>IF($L201="","",IF(TRIM(INDEX('Part 5'!$E$2:$IV$2,1,ROW()-163))=TRIM($L201&amp;""),INDEX('Part 5'!$E$625:$IV$625,1,ROW()-163),"CHECK"))</f>
        <v>0</v>
      </c>
      <c r="P201" s="1837">
        <f>IFERROR(N201-O201,"")</f>
        <v>0</v>
      </c>
      <c r="Q201" s="1812">
        <f>'Part 5'!AP23</f>
        <v>276</v>
      </c>
      <c r="R201" s="1548"/>
      <c r="S201" s="141"/>
      <c r="T201" t="s">
        <v>4817</v>
      </c>
      <c r="U201" t="s">
        <v>4946</v>
      </c>
      <c r="V201" s="1554">
        <v>0</v>
      </c>
      <c r="W201" s="1554">
        <f>IF(AND($T201="",$U201=""),"",IF(TRIM(INDEX('Part 10'!$E$2:$IV$2,1,ROW()-171))=TRIM($U201),INDEX('Part 10'!$E$128:$IV$128,1,ROW()-171),"CHECK"))</f>
        <v>0</v>
      </c>
      <c r="X201" s="1837">
        <f>IFERROR(V201-W201,"")</f>
        <v>0</v>
      </c>
      <c r="Y201" s="1554">
        <f>'Part 10'!AH6</f>
        <v>0</v>
      </c>
      <c r="Z201" s="141"/>
      <c r="AA201" t="s">
        <v>4559</v>
      </c>
      <c r="AB201" t="s">
        <v>4671</v>
      </c>
      <c r="AC201" s="1554">
        <v>0</v>
      </c>
      <c r="AD201" s="1555">
        <f>IF($AB201="","",IF(TRIM(INDEX('Part 9'!$E$2:$IV$2,1,ROW()-182))=TRIM($AB201),INDEX('Part 9'!$E$70:$IV$70,1,ROW()-182),"CHECK"))</f>
        <v>0</v>
      </c>
      <c r="AE201" s="1812">
        <f>IFERROR(AC201-AD201,"")</f>
        <v>0</v>
      </c>
      <c r="AF201" s="1812">
        <f>'Part 9'!W12</f>
        <v>0</v>
      </c>
    </row>
    <row r="202" spans="1:32">
      <c r="A202" s="141"/>
      <c r="B202" t="s">
        <v>5977</v>
      </c>
      <c r="C202" t="s">
        <v>1962</v>
      </c>
      <c r="D202" s="1554">
        <v>3</v>
      </c>
      <c r="E202" s="1555" cm="1">
        <f t="array" ref="E202">IF($B202="","",IF(TRIM(INDEX('Part 1'!$L$2:$IV$2,1,ROW()-1))=TRIM($B202),INDEX('Part 1'!$L$1250:$IV$1250,1,ROW()-1),"CHECK"))</f>
        <v>1</v>
      </c>
      <c r="F202" s="1837">
        <f>IFERROR(D202-E202,"")</f>
        <v>2</v>
      </c>
      <c r="G202" s="1812">
        <f>'Part 1'!HD30</f>
        <v>454</v>
      </c>
      <c r="I202" s="1548"/>
      <c r="K202" s="141">
        <v>3</v>
      </c>
      <c r="L202" t="s">
        <v>757</v>
      </c>
      <c r="M202" t="s">
        <v>1932</v>
      </c>
      <c r="N202" s="1556">
        <v>0</v>
      </c>
      <c r="O202" s="1555">
        <f>IF($L202="","",IF(TRIM(INDEX('Part 5'!$E$2:$IV$2,1,ROW()-163))=TRIM($L202&amp;""),INDEX('Part 5'!$E$625:$IV$625,1,ROW()-163),"CHECK"))</f>
        <v>0</v>
      </c>
      <c r="P202" s="1837">
        <f>IFERROR(N202-O202,"")</f>
        <v>0</v>
      </c>
      <c r="Q202" s="1812">
        <f>'Part 5'!AQ23</f>
        <v>321</v>
      </c>
      <c r="R202" s="1548"/>
      <c r="S202" s="141"/>
      <c r="T202" t="s">
        <v>4818</v>
      </c>
      <c r="U202" t="s">
        <v>4947</v>
      </c>
      <c r="V202" s="1554">
        <v>0</v>
      </c>
      <c r="W202" s="1554">
        <f>IF(AND($T202="",$U202=""),"",IF(TRIM(INDEX('Part 10'!$E$2:$IV$2,1,ROW()-171))=TRIM($U202),INDEX('Part 10'!$E$128:$IV$128,1,ROW()-171),"CHECK"))</f>
        <v>0</v>
      </c>
      <c r="X202" s="1837">
        <f>IFERROR(V202-W202,"")</f>
        <v>0</v>
      </c>
      <c r="Y202" s="1554">
        <f>'Part 10'!AI6</f>
        <v>0</v>
      </c>
      <c r="Z202" s="141"/>
      <c r="AA202" t="s">
        <v>4560</v>
      </c>
      <c r="AB202" t="s">
        <v>4672</v>
      </c>
      <c r="AC202" s="1554">
        <v>0</v>
      </c>
      <c r="AD202" s="1555">
        <f>IF($AB202="","",IF(TRIM(INDEX('Part 9'!$E$2:$IV$2,1,ROW()-182))=TRIM($AB202),INDEX('Part 9'!$E$70:$IV$70,1,ROW()-182),"CHECK"))</f>
        <v>5</v>
      </c>
      <c r="AE202" s="1812">
        <f>IFERROR(AC202-AD202,"")</f>
        <v>-5</v>
      </c>
      <c r="AF202" s="1812">
        <f>'Part 9'!X12</f>
        <v>1</v>
      </c>
    </row>
    <row r="203" spans="1:32">
      <c r="A203" s="141"/>
      <c r="B203" t="s">
        <v>2704</v>
      </c>
      <c r="C203" t="s">
        <v>2703</v>
      </c>
      <c r="D203" s="1554">
        <v>0</v>
      </c>
      <c r="E203" s="1555" cm="1">
        <f t="array" ref="E203">IF($B203="","",IF(TRIM(INDEX('Part 1'!$L$2:$IV$2,1,ROW()-1))=TRIM($B203),INDEX('Part 1'!$L$1250:$IV$1250,1,ROW()-1),"CHECK"))</f>
        <v>0</v>
      </c>
      <c r="F203" s="1837">
        <f>IFERROR(D203-E203,"")</f>
        <v>0</v>
      </c>
      <c r="G203" s="1812">
        <f>'Part 1'!HE30</f>
        <v>15</v>
      </c>
      <c r="I203" s="1548"/>
      <c r="K203" s="141"/>
      <c r="L203" t="s">
        <v>976</v>
      </c>
      <c r="M203" t="s">
        <v>1127</v>
      </c>
      <c r="N203" s="1556">
        <v>237</v>
      </c>
      <c r="O203" s="1555">
        <f>IF($L203="","",IF(TRIM(INDEX('Part 5'!$E$2:$IV$2,1,ROW()-163))=TRIM($L203&amp;""),INDEX('Part 5'!$E$625:$IV$625,1,ROW()-163),"CHECK"))</f>
        <v>137</v>
      </c>
      <c r="P203" s="1837">
        <f>IFERROR(N203-O203,"")</f>
        <v>100</v>
      </c>
      <c r="Q203" s="1812">
        <f>'Part 5'!AR23</f>
        <v>822</v>
      </c>
      <c r="R203" s="1548"/>
      <c r="S203" s="141"/>
      <c r="T203" t="s">
        <v>4819</v>
      </c>
      <c r="U203" t="s">
        <v>4948</v>
      </c>
      <c r="V203" s="1554">
        <v>0</v>
      </c>
      <c r="W203" s="1554">
        <f>IF(AND($T203="",$U203=""),"",IF(TRIM(INDEX('Part 10'!$E$2:$IV$2,1,ROW()-171))=TRIM($U203),INDEX('Part 10'!$E$128:$IV$128,1,ROW()-171),"CHECK"))</f>
        <v>0</v>
      </c>
      <c r="X203" s="1837">
        <f>IFERROR(V203-W203,"")</f>
        <v>0</v>
      </c>
      <c r="Y203" s="1554">
        <f>'Part 10'!AJ6</f>
        <v>0</v>
      </c>
      <c r="Z203" s="141"/>
      <c r="AA203" t="s">
        <v>4561</v>
      </c>
      <c r="AB203" t="s">
        <v>4673</v>
      </c>
      <c r="AC203" s="1554">
        <v>0</v>
      </c>
      <c r="AD203" s="1555">
        <f>IF($AB203="","",IF(TRIM(INDEX('Part 9'!$E$2:$IV$2,1,ROW()-182))=TRIM($AB203),INDEX('Part 9'!$E$70:$IV$70,1,ROW()-182),"CHECK"))</f>
        <v>0</v>
      </c>
      <c r="AE203" s="1812">
        <f>IFERROR(AC203-AD203,"")</f>
        <v>0</v>
      </c>
      <c r="AF203" s="1812">
        <f>'Part 9'!Y12</f>
        <v>0</v>
      </c>
    </row>
    <row r="204" spans="1:32">
      <c r="A204" s="141"/>
      <c r="B204" t="s">
        <v>962</v>
      </c>
      <c r="C204" t="s">
        <v>961</v>
      </c>
      <c r="D204" s="1554">
        <v>55</v>
      </c>
      <c r="E204" s="1555" cm="1">
        <f t="array" ref="E204">IF($B204="","",IF(TRIM(INDEX('Part 1'!$L$2:$IV$2,1,ROW()-1))=TRIM($B204),INDEX('Part 1'!$L$1250:$IV$1250,1,ROW()-1),"CHECK"))</f>
        <v>40</v>
      </c>
      <c r="F204" s="1837">
        <f>IFERROR(D204-E204,"")</f>
        <v>15</v>
      </c>
      <c r="G204" s="1812">
        <f>'Part 1'!HF30</f>
        <v>194</v>
      </c>
      <c r="I204" s="1548"/>
      <c r="K204" s="141">
        <v>4</v>
      </c>
      <c r="L204" t="s">
        <v>2912</v>
      </c>
      <c r="M204" t="s">
        <v>1851</v>
      </c>
      <c r="N204" s="1556">
        <v>37</v>
      </c>
      <c r="O204" s="1555">
        <f>IF($L204="","",IF(TRIM(INDEX('Part 5'!$E$2:$IV$2,1,ROW()-163))=TRIM($L204&amp;""),INDEX('Part 5'!$E$625:$IV$625,1,ROW()-163),"CHECK"))</f>
        <v>37</v>
      </c>
      <c r="P204" s="1837">
        <f>IFERROR(N204-O204,"")</f>
        <v>0</v>
      </c>
      <c r="Q204" s="1812">
        <f>'Part 5'!AS23</f>
        <v>43</v>
      </c>
      <c r="R204" s="1548"/>
      <c r="S204" s="141"/>
      <c r="T204" t="s">
        <v>4820</v>
      </c>
      <c r="U204" t="s">
        <v>4949</v>
      </c>
      <c r="V204" s="1554">
        <v>0</v>
      </c>
      <c r="W204" s="1554">
        <f>IF(AND($T204="",$U204=""),"",IF(TRIM(INDEX('Part 10'!$E$2:$IV$2,1,ROW()-171))=TRIM($U204),INDEX('Part 10'!$E$128:$IV$128,1,ROW()-171),"CHECK"))</f>
        <v>0</v>
      </c>
      <c r="X204" s="1837">
        <f>IFERROR(V204-W204,"")</f>
        <v>0</v>
      </c>
      <c r="Y204" s="1554">
        <f>'Part 10'!AK6</f>
        <v>0</v>
      </c>
      <c r="Z204" s="141"/>
      <c r="AA204" t="s">
        <v>4562</v>
      </c>
      <c r="AB204" t="s">
        <v>4674</v>
      </c>
      <c r="AC204" s="1554">
        <v>0</v>
      </c>
      <c r="AD204" s="1555">
        <f>IF($AB204="","",IF(TRIM(INDEX('Part 9'!$E$2:$IV$2,1,ROW()-182))=TRIM($AB204),INDEX('Part 9'!$E$70:$IV$70,1,ROW()-182),"CHECK"))</f>
        <v>0</v>
      </c>
      <c r="AE204" s="1812">
        <f>IFERROR(AC204-AD204,"")</f>
        <v>0</v>
      </c>
      <c r="AF204" s="1812">
        <f>'Part 9'!Z12</f>
        <v>0</v>
      </c>
    </row>
    <row r="205" spans="1:32">
      <c r="A205" s="141"/>
      <c r="B205" t="s">
        <v>6419</v>
      </c>
      <c r="C205" t="s">
        <v>1060</v>
      </c>
      <c r="D205" s="1554">
        <v>96</v>
      </c>
      <c r="E205" s="1555" cm="1">
        <f t="array" ref="E205">IF($B205="","",IF(TRIM(INDEX('Part 1'!$L$2:$IV$2,1,ROW()-1))=TRIM($B205),INDEX('Part 1'!$L$1250:$IV$1250,1,ROW()-1),"CHECK"))</f>
        <v>76</v>
      </c>
      <c r="F205" s="1837">
        <f>IFERROR(D205-E205,"")</f>
        <v>20</v>
      </c>
      <c r="G205" s="1812">
        <f>'Part 1'!HG30</f>
        <v>178</v>
      </c>
      <c r="I205" s="1548"/>
      <c r="K205" s="141">
        <v>5</v>
      </c>
      <c r="L205" t="s">
        <v>1634</v>
      </c>
      <c r="M205" t="s">
        <v>1935</v>
      </c>
      <c r="N205" s="1556">
        <v>5</v>
      </c>
      <c r="O205" s="1555">
        <f>IF($L205="","",IF(TRIM(INDEX('Part 5'!$E$2:$IV$2,1,ROW()-163))=TRIM($L205&amp;""),INDEX('Part 5'!$E$625:$IV$625,1,ROW()-163),"CHECK"))</f>
        <v>5</v>
      </c>
      <c r="P205" s="1837">
        <f>IFERROR(N205-O205,"")</f>
        <v>0</v>
      </c>
      <c r="Q205" s="1812">
        <f>'Part 5'!AT23</f>
        <v>619</v>
      </c>
      <c r="R205" s="1548"/>
      <c r="S205" s="141"/>
      <c r="T205" t="s">
        <v>4821</v>
      </c>
      <c r="U205" t="s">
        <v>4950</v>
      </c>
      <c r="V205" s="1554">
        <v>0</v>
      </c>
      <c r="W205" s="1554">
        <f>IF(AND($T205="",$U205=""),"",IF(TRIM(INDEX('Part 10'!$E$2:$IV$2,1,ROW()-171))=TRIM($U205),INDEX('Part 10'!$E$128:$IV$128,1,ROW()-171),"CHECK"))</f>
        <v>0</v>
      </c>
      <c r="X205" s="1837">
        <f>IFERROR(V205-W205,"")</f>
        <v>0</v>
      </c>
      <c r="Y205" s="1554">
        <f>'Part 10'!AL6</f>
        <v>0</v>
      </c>
      <c r="Z205" s="141"/>
      <c r="AA205" t="s">
        <v>4563</v>
      </c>
      <c r="AB205" t="s">
        <v>4675</v>
      </c>
      <c r="AC205" s="1554">
        <v>0</v>
      </c>
      <c r="AD205" s="1555">
        <f>IF($AB205="","",IF(TRIM(INDEX('Part 9'!$E$2:$IV$2,1,ROW()-182))=TRIM($AB205),INDEX('Part 9'!$E$70:$IV$70,1,ROW()-182),"CHECK"))</f>
        <v>0</v>
      </c>
      <c r="AE205" s="1812">
        <f>IFERROR(AC205-AD205,"")</f>
        <v>0</v>
      </c>
      <c r="AF205" s="1812">
        <f>'Part 9'!AA12</f>
        <v>0</v>
      </c>
    </row>
    <row r="206" spans="1:32">
      <c r="A206" s="141"/>
      <c r="B206" t="s">
        <v>3156</v>
      </c>
      <c r="C206" t="s">
        <v>3257</v>
      </c>
      <c r="D206" s="1554">
        <v>0</v>
      </c>
      <c r="E206" s="1555" cm="1">
        <f t="array" ref="E206">IF($B206="","",IF(TRIM(INDEX('Part 1'!$L$2:$IV$2,1,ROW()-1))=TRIM($B206),INDEX('Part 1'!$L$1250:$IV$1250,1,ROW()-1),"CHECK"))</f>
        <v>0</v>
      </c>
      <c r="F206" s="1837">
        <f>IFERROR(D206-E206,"")</f>
        <v>0</v>
      </c>
      <c r="G206" s="1812">
        <f>'Part 1'!HH30</f>
        <v>5</v>
      </c>
      <c r="I206" s="1548"/>
      <c r="K206" s="141">
        <v>6</v>
      </c>
      <c r="L206" t="s">
        <v>835</v>
      </c>
      <c r="M206" t="s">
        <v>3743</v>
      </c>
      <c r="N206" s="1556">
        <v>0</v>
      </c>
      <c r="O206" s="1555">
        <f>IF($L206="","",IF(TRIM(INDEX('Part 5'!$E$2:$IV$2,1,ROW()-163))=TRIM($L206&amp;""),INDEX('Part 5'!$E$625:$IV$625,1,ROW()-163),"CHECK"))</f>
        <v>0</v>
      </c>
      <c r="P206" s="1837">
        <f>IFERROR(N206-O206,"")</f>
        <v>0</v>
      </c>
      <c r="Q206" s="1812">
        <f>'Part 5'!AU23</f>
        <v>1231</v>
      </c>
      <c r="R206" s="1548"/>
      <c r="S206" s="141"/>
      <c r="T206" t="s">
        <v>4822</v>
      </c>
      <c r="U206" t="s">
        <v>4951</v>
      </c>
      <c r="V206" s="1554">
        <v>0</v>
      </c>
      <c r="W206" s="1554">
        <f>IF(AND($T206="",$U206=""),"",IF(TRIM(INDEX('Part 10'!$E$2:$IV$2,1,ROW()-171))=TRIM($U206),INDEX('Part 10'!$E$128:$IV$128,1,ROW()-171),"CHECK"))</f>
        <v>0</v>
      </c>
      <c r="X206" s="1837">
        <f>IFERROR(V206-W206,"")</f>
        <v>0</v>
      </c>
      <c r="Y206" s="1554">
        <f>'Part 10'!AM6</f>
        <v>0</v>
      </c>
      <c r="Z206" s="141"/>
      <c r="AA206" t="s">
        <v>4564</v>
      </c>
      <c r="AB206" t="s">
        <v>4676</v>
      </c>
      <c r="AC206" s="1554">
        <v>0</v>
      </c>
      <c r="AD206" s="1555">
        <f>IF($AB206="","",IF(TRIM(INDEX('Part 9'!$E$2:$IV$2,1,ROW()-182))=TRIM($AB206),INDEX('Part 9'!$E$70:$IV$70,1,ROW()-182),"CHECK"))</f>
        <v>0</v>
      </c>
      <c r="AE206" s="1812">
        <f>IFERROR(AC206-AD206,"")</f>
        <v>0</v>
      </c>
      <c r="AF206" s="1812">
        <f>'Part 9'!AB12</f>
        <v>0</v>
      </c>
    </row>
    <row r="207" spans="1:32">
      <c r="A207" s="141"/>
      <c r="B207" t="s">
        <v>5978</v>
      </c>
      <c r="C207" t="s">
        <v>959</v>
      </c>
      <c r="D207" s="1554">
        <v>28</v>
      </c>
      <c r="E207" s="1555" cm="1">
        <f t="array" ref="E207">IF($B207="","",IF(TRIM(INDEX('Part 1'!$L$2:$IV$2,1,ROW()-1))=TRIM($B207),INDEX('Part 1'!$L$1250:$IV$1250,1,ROW()-1),"CHECK"))</f>
        <v>28</v>
      </c>
      <c r="F207" s="1837">
        <f>IFERROR(D207-E207,"")</f>
        <v>0</v>
      </c>
      <c r="G207" s="1812">
        <f>'Part 1'!HI30</f>
        <v>72</v>
      </c>
      <c r="I207" s="1548"/>
      <c r="K207" s="141">
        <v>7</v>
      </c>
      <c r="L207" t="s">
        <v>3708</v>
      </c>
      <c r="M207" t="s">
        <v>3744</v>
      </c>
      <c r="N207" s="1556">
        <v>0</v>
      </c>
      <c r="O207" s="1555">
        <f>IF($L207="","",IF(TRIM(INDEX('Part 5'!$E$2:$IV$2,1,ROW()-163))=TRIM($L207&amp;""),INDEX('Part 5'!$E$625:$IV$625,1,ROW()-163),"CHECK"))</f>
        <v>0</v>
      </c>
      <c r="P207" s="1837">
        <f>IFERROR(N207-O207,"")</f>
        <v>0</v>
      </c>
      <c r="Q207" s="1812">
        <f>'Part 5'!AV23</f>
        <v>383</v>
      </c>
      <c r="R207" s="1548"/>
      <c r="S207" s="141"/>
      <c r="T207" t="s">
        <v>4823</v>
      </c>
      <c r="U207" t="s">
        <v>4952</v>
      </c>
      <c r="V207" s="1554">
        <v>0</v>
      </c>
      <c r="W207" s="1554">
        <f>IF(AND($T207="",$U207=""),"",IF(TRIM(INDEX('Part 10'!$E$2:$IV$2,1,ROW()-171))=TRIM($U207),INDEX('Part 10'!$E$128:$IV$128,1,ROW()-171),"CHECK"))</f>
        <v>0</v>
      </c>
      <c r="X207" s="1837">
        <f>IFERROR(V207-W207,"")</f>
        <v>0</v>
      </c>
      <c r="Y207" s="1554">
        <f>'Part 10'!AN6</f>
        <v>0</v>
      </c>
      <c r="Z207" s="141"/>
      <c r="AA207" t="s">
        <v>4565</v>
      </c>
      <c r="AB207" t="s">
        <v>4677</v>
      </c>
      <c r="AC207" s="1554">
        <v>0</v>
      </c>
      <c r="AD207" s="1555">
        <f>IF($AB207="","",IF(TRIM(INDEX('Part 9'!$E$2:$IV$2,1,ROW()-182))=TRIM($AB207),INDEX('Part 9'!$E$70:$IV$70,1,ROW()-182),"CHECK"))</f>
        <v>0</v>
      </c>
      <c r="AE207" s="1812">
        <f>IFERROR(AC207-AD207,"")</f>
        <v>0</v>
      </c>
      <c r="AF207" s="1812">
        <f>'Part 9'!AC12</f>
        <v>0</v>
      </c>
    </row>
    <row r="208" spans="1:32">
      <c r="A208" s="141"/>
      <c r="B208" t="s">
        <v>895</v>
      </c>
      <c r="C208" t="s">
        <v>894</v>
      </c>
      <c r="D208" s="1554">
        <v>18</v>
      </c>
      <c r="E208" s="1555" cm="1">
        <f t="array" ref="E208">IF($B208="","",IF(TRIM(INDEX('Part 1'!$L$2:$IV$2,1,ROW()-1))=TRIM($B208),INDEX('Part 1'!$L$1250:$IV$1250,1,ROW()-1),"CHECK"))</f>
        <v>18</v>
      </c>
      <c r="F208" s="1837">
        <f>IFERROR(D208-E208,"")</f>
        <v>0</v>
      </c>
      <c r="G208" s="1812">
        <f>'Part 1'!HJ30</f>
        <v>228</v>
      </c>
      <c r="I208" s="1548"/>
      <c r="K208" s="141">
        <v>8</v>
      </c>
      <c r="L208" t="s">
        <v>1936</v>
      </c>
      <c r="M208" t="s">
        <v>1937</v>
      </c>
      <c r="N208" s="1556">
        <v>0</v>
      </c>
      <c r="O208" s="1555">
        <f>IF($L208="","",IF(TRIM(INDEX('Part 5'!$E$2:$IV$2,1,ROW()-163))=TRIM($L208&amp;""),INDEX('Part 5'!$E$625:$IV$625,1,ROW()-163),"CHECK"))</f>
        <v>0</v>
      </c>
      <c r="P208" s="1837">
        <f>IFERROR(N208-O208,"")</f>
        <v>0</v>
      </c>
      <c r="Q208" s="1812">
        <f>'Part 5'!AW23</f>
        <v>278</v>
      </c>
      <c r="R208" s="1548"/>
      <c r="S208" s="141"/>
      <c r="T208" t="s">
        <v>4824</v>
      </c>
      <c r="U208" t="s">
        <v>4953</v>
      </c>
      <c r="V208" s="1554">
        <v>0</v>
      </c>
      <c r="W208" s="1554">
        <f>IF(AND($T208="",$U208=""),"",IF(TRIM(INDEX('Part 10'!$E$2:$IV$2,1,ROW()-171))=TRIM($U208),INDEX('Part 10'!$E$128:$IV$128,1,ROW()-171),"CHECK"))</f>
        <v>0</v>
      </c>
      <c r="X208" s="1837">
        <f>IFERROR(V208-W208,"")</f>
        <v>0</v>
      </c>
      <c r="Y208" s="1554">
        <f>'Part 10'!AO6</f>
        <v>0</v>
      </c>
      <c r="Z208" s="141"/>
      <c r="AA208" t="s">
        <v>4566</v>
      </c>
      <c r="AB208" t="s">
        <v>4678</v>
      </c>
      <c r="AC208" s="1554">
        <v>0</v>
      </c>
      <c r="AD208" s="1555">
        <f>IF($AB208="","",IF(TRIM(INDEX('Part 9'!$E$2:$IV$2,1,ROW()-182))=TRIM($AB208),INDEX('Part 9'!$E$70:$IV$70,1,ROW()-182),"CHECK"))</f>
        <v>0</v>
      </c>
      <c r="AE208" s="1812">
        <f>IFERROR(AC208-AD208,"")</f>
        <v>0</v>
      </c>
      <c r="AF208" s="1812">
        <f>'Part 9'!AD12</f>
        <v>0</v>
      </c>
    </row>
    <row r="209" spans="1:32">
      <c r="A209" s="141"/>
      <c r="B209" t="s">
        <v>3158</v>
      </c>
      <c r="C209" t="s">
        <v>5979</v>
      </c>
      <c r="D209" s="1554">
        <v>0</v>
      </c>
      <c r="E209" s="1555" cm="1">
        <f t="array" ref="E209">IF($B209="","",IF(TRIM(INDEX('Part 1'!$L$2:$IV$2,1,ROW()-1))=TRIM($B209),INDEX('Part 1'!$L$1250:$IV$1250,1,ROW()-1),"CHECK"))</f>
        <v>0</v>
      </c>
      <c r="F209" s="1837">
        <f>IFERROR(D209-E209,"")</f>
        <v>0</v>
      </c>
      <c r="G209" s="1812">
        <f>'Part 1'!HK30</f>
        <v>100</v>
      </c>
      <c r="I209" s="1548"/>
      <c r="K209" s="141">
        <v>9</v>
      </c>
      <c r="L209" t="s">
        <v>3709</v>
      </c>
      <c r="M209" t="s">
        <v>3745</v>
      </c>
      <c r="N209" s="1556">
        <v>0</v>
      </c>
      <c r="O209" s="1555">
        <f>IF($L209="","",IF(TRIM(INDEX('Part 5'!$E$2:$IV$2,1,ROW()-163))=TRIM($L209&amp;""),INDEX('Part 5'!$E$625:$IV$625,1,ROW()-163),"CHECK"))</f>
        <v>0</v>
      </c>
      <c r="P209" s="1837">
        <f>IFERROR(N209-O209,"")</f>
        <v>0</v>
      </c>
      <c r="Q209" s="1812">
        <f>'Part 5'!AX23</f>
        <v>198</v>
      </c>
      <c r="R209" s="1548"/>
      <c r="S209" s="141"/>
      <c r="T209" t="s">
        <v>4825</v>
      </c>
      <c r="U209" t="s">
        <v>4954</v>
      </c>
      <c r="V209" s="1554">
        <v>0</v>
      </c>
      <c r="W209" s="1554">
        <f>IF(AND($T209="",$U209=""),"",IF(TRIM(INDEX('Part 10'!$E$2:$IV$2,1,ROW()-171))=TRIM($U209),INDEX('Part 10'!$E$128:$IV$128,1,ROW()-171),"CHECK"))</f>
        <v>0</v>
      </c>
      <c r="X209" s="1837">
        <f>IFERROR(V209-W209,"")</f>
        <v>0</v>
      </c>
      <c r="Y209" s="1554">
        <f>'Part 10'!AP6</f>
        <v>0</v>
      </c>
      <c r="Z209" s="141"/>
      <c r="AA209" t="s">
        <v>4567</v>
      </c>
      <c r="AB209" t="s">
        <v>4679</v>
      </c>
      <c r="AC209" s="1554">
        <v>0</v>
      </c>
      <c r="AD209" s="1555">
        <f>IF($AB209="","",IF(TRIM(INDEX('Part 9'!$E$2:$IV$2,1,ROW()-182))=TRIM($AB209),INDEX('Part 9'!$E$70:$IV$70,1,ROW()-182),"CHECK"))</f>
        <v>0</v>
      </c>
      <c r="AE209" s="1812">
        <f>IFERROR(AC209-AD209,"")</f>
        <v>0</v>
      </c>
      <c r="AF209" s="1812">
        <f>'Part 9'!AE12</f>
        <v>0</v>
      </c>
    </row>
    <row r="210" spans="1:32">
      <c r="A210" s="141"/>
      <c r="B210" t="s">
        <v>3159</v>
      </c>
      <c r="C210" t="s">
        <v>3259</v>
      </c>
      <c r="D210" s="1554">
        <v>0</v>
      </c>
      <c r="E210" s="1555" cm="1">
        <f t="array" ref="E210">IF($B210="","",IF(TRIM(INDEX('Part 1'!$L$2:$IV$2,1,ROW()-1))=TRIM($B210),INDEX('Part 1'!$L$1250:$IV$1250,1,ROW()-1),"CHECK"))</f>
        <v>0</v>
      </c>
      <c r="F210" s="1837">
        <f>IFERROR(D210-E210,"")</f>
        <v>0</v>
      </c>
      <c r="G210" s="1812">
        <f>'Part 1'!HL30</f>
        <v>200</v>
      </c>
      <c r="I210" s="1548"/>
      <c r="K210" s="141"/>
      <c r="L210" t="s">
        <v>1122</v>
      </c>
      <c r="M210" t="s">
        <v>3746</v>
      </c>
      <c r="N210" s="1556">
        <v>205</v>
      </c>
      <c r="O210" s="1555">
        <f>IF($L210="","",IF(TRIM(INDEX('Part 5'!$E$2:$IV$2,1,ROW()-163))=TRIM($L210&amp;""),INDEX('Part 5'!$E$625:$IV$625,1,ROW()-163),"CHECK"))</f>
        <v>105</v>
      </c>
      <c r="P210" s="1837">
        <f>IFERROR(N210-O210,"")</f>
        <v>100</v>
      </c>
      <c r="Q210" s="1812">
        <f>'Part 5'!AY23</f>
        <v>2565</v>
      </c>
      <c r="R210" s="1548"/>
      <c r="S210" s="141"/>
      <c r="T210" t="s">
        <v>4826</v>
      </c>
      <c r="U210" t="s">
        <v>4955</v>
      </c>
      <c r="V210" s="1554">
        <v>0</v>
      </c>
      <c r="W210" s="1554">
        <f>IF(AND($T210="",$U210=""),"",IF(TRIM(INDEX('Part 10'!$E$2:$IV$2,1,ROW()-171))=TRIM($U210),INDEX('Part 10'!$E$128:$IV$128,1,ROW()-171),"CHECK"))</f>
        <v>0</v>
      </c>
      <c r="X210" s="1837">
        <f>IFERROR(V210-W210,"")</f>
        <v>0</v>
      </c>
      <c r="Y210" s="1554">
        <f>'Part 10'!AQ6</f>
        <v>0</v>
      </c>
      <c r="Z210" s="141"/>
      <c r="AA210" t="s">
        <v>4568</v>
      </c>
      <c r="AB210" t="s">
        <v>4680</v>
      </c>
      <c r="AC210" s="1554">
        <v>0</v>
      </c>
      <c r="AD210" s="1555">
        <f>IF($AB210="","",IF(TRIM(INDEX('Part 9'!$E$2:$IV$2,1,ROW()-182))=TRIM($AB210),INDEX('Part 9'!$E$70:$IV$70,1,ROW()-182),"CHECK"))</f>
        <v>0</v>
      </c>
      <c r="AE210" s="1812">
        <f>IFERROR(AC210-AD210,"")</f>
        <v>0</v>
      </c>
      <c r="AF210" s="1812">
        <f>'Part 9'!AF12</f>
        <v>0</v>
      </c>
    </row>
    <row r="211" spans="1:32">
      <c r="A211" s="141"/>
      <c r="B211" t="s">
        <v>3160</v>
      </c>
      <c r="C211" t="s">
        <v>3260</v>
      </c>
      <c r="D211" s="1554">
        <v>0</v>
      </c>
      <c r="E211" s="1555" cm="1">
        <f t="array" ref="E211">IF($B211="","",IF(TRIM(INDEX('Part 1'!$L$2:$IV$2,1,ROW()-1))=TRIM($B211),INDEX('Part 1'!$L$1250:$IV$1250,1,ROW()-1),"CHECK"))</f>
        <v>0</v>
      </c>
      <c r="F211" s="1837">
        <f>IFERROR(D211-E211,"")</f>
        <v>0</v>
      </c>
      <c r="G211" s="1812">
        <f>'Part 1'!HM30</f>
        <v>150</v>
      </c>
      <c r="I211" s="1548"/>
      <c r="K211" s="141"/>
      <c r="L211" t="s">
        <v>3710</v>
      </c>
      <c r="M211" t="s">
        <v>1110</v>
      </c>
      <c r="N211" s="1556">
        <v>0</v>
      </c>
      <c r="O211" s="1555">
        <f>IF($L211="","",IF(TRIM(INDEX('Part 5'!$E$2:$IV$2,1,ROW()-163))=TRIM($L211&amp;""),INDEX('Part 5'!$E$625:$IV$625,1,ROW()-163),"CHECK"))</f>
        <v>0</v>
      </c>
      <c r="P211" s="1837">
        <f>IFERROR(N211-O211,"")</f>
        <v>0</v>
      </c>
      <c r="Q211" s="1812">
        <f>'Part 5'!AZ23</f>
        <v>-4</v>
      </c>
      <c r="R211" s="1548"/>
      <c r="S211" s="141"/>
      <c r="T211" t="s">
        <v>4827</v>
      </c>
      <c r="U211" t="s">
        <v>4956</v>
      </c>
      <c r="V211" s="1554">
        <v>0</v>
      </c>
      <c r="W211" s="1554">
        <f>IF(AND($T211="",$U211=""),"",IF(TRIM(INDEX('Part 10'!$E$2:$IV$2,1,ROW()-171))=TRIM($U211),INDEX('Part 10'!$E$128:$IV$128,1,ROW()-171),"CHECK"))</f>
        <v>0</v>
      </c>
      <c r="X211" s="1837">
        <f>IFERROR(V211-W211,"")</f>
        <v>0</v>
      </c>
      <c r="Y211" s="1554">
        <f>'Part 10'!AR6</f>
        <v>0</v>
      </c>
      <c r="Z211" s="141"/>
      <c r="AA211" t="s">
        <v>4569</v>
      </c>
      <c r="AB211" t="s">
        <v>4681</v>
      </c>
      <c r="AC211" s="1554">
        <v>0</v>
      </c>
      <c r="AD211" s="1555">
        <f>IF($AB211="","",IF(TRIM(INDEX('Part 9'!$E$2:$IV$2,1,ROW()-182))=TRIM($AB211),INDEX('Part 9'!$E$70:$IV$70,1,ROW()-182),"CHECK"))</f>
        <v>0</v>
      </c>
      <c r="AE211" s="1812">
        <f>IFERROR(AC211-AD211,"")</f>
        <v>0</v>
      </c>
      <c r="AF211" s="1812">
        <f>'Part 9'!AG12</f>
        <v>0</v>
      </c>
    </row>
    <row r="212" spans="1:32">
      <c r="A212" s="141"/>
      <c r="B212" t="s">
        <v>3161</v>
      </c>
      <c r="C212" t="s">
        <v>5980</v>
      </c>
      <c r="D212" s="1554">
        <v>0</v>
      </c>
      <c r="E212" s="1555" cm="1">
        <f t="array" ref="E212">IF($B212="","",IF(TRIM(INDEX('Part 1'!$L$2:$IV$2,1,ROW()-1))=TRIM($B212),INDEX('Part 1'!$L$1250:$IV$1250,1,ROW()-1),"CHECK"))</f>
        <v>0</v>
      </c>
      <c r="F212" s="1837">
        <f>IFERROR(D212-E212,"")</f>
        <v>0</v>
      </c>
      <c r="G212" s="1812">
        <f>'Part 1'!HN30</f>
        <v>50</v>
      </c>
      <c r="I212" s="1548"/>
      <c r="K212" s="141">
        <v>10</v>
      </c>
      <c r="L212" t="s">
        <v>318</v>
      </c>
      <c r="M212" t="s">
        <v>1939</v>
      </c>
      <c r="N212" s="1556">
        <v>0</v>
      </c>
      <c r="O212" s="1555">
        <f>IF($L212="","",IF(TRIM(INDEX('Part 5'!$E$2:$IV$2,1,ROW()-163))=TRIM($L212&amp;""),INDEX('Part 5'!$E$625:$IV$625,1,ROW()-163),"CHECK"))</f>
        <v>0</v>
      </c>
      <c r="P212" s="1837">
        <f>IFERROR(N212-O212,"")</f>
        <v>0</v>
      </c>
      <c r="Q212" s="1812">
        <f>'Part 5'!BA23</f>
        <v>-5</v>
      </c>
      <c r="R212" s="1548"/>
      <c r="S212" s="141"/>
      <c r="T212" t="s">
        <v>4828</v>
      </c>
      <c r="U212" t="s">
        <v>4957</v>
      </c>
      <c r="V212" s="1554">
        <v>0</v>
      </c>
      <c r="W212" s="1554">
        <f>IF(AND($T212="",$U212=""),"",IF(TRIM(INDEX('Part 10'!$E$2:$IV$2,1,ROW()-171))=TRIM($U212),INDEX('Part 10'!$E$128:$IV$128,1,ROW()-171),"CHECK"))</f>
        <v>0</v>
      </c>
      <c r="X212" s="1837">
        <f>IFERROR(V212-W212,"")</f>
        <v>0</v>
      </c>
      <c r="Y212" s="1554">
        <f>'Part 10'!AS6</f>
        <v>0</v>
      </c>
      <c r="Z212" s="141"/>
      <c r="AA212" t="s">
        <v>4570</v>
      </c>
      <c r="AB212" t="s">
        <v>4682</v>
      </c>
      <c r="AC212" s="1554">
        <v>0</v>
      </c>
      <c r="AD212" s="1555">
        <f>IF($AB212="","",IF(TRIM(INDEX('Part 9'!$E$2:$IV$2,1,ROW()-182))=TRIM($AB212),INDEX('Part 9'!$E$70:$IV$70,1,ROW()-182),"CHECK"))</f>
        <v>0</v>
      </c>
      <c r="AE212" s="1812">
        <f>IFERROR(AC212-AD212,"")</f>
        <v>0</v>
      </c>
      <c r="AF212" s="1812">
        <f>'Part 9'!AH12</f>
        <v>0</v>
      </c>
    </row>
    <row r="213" spans="1:32">
      <c r="A213" s="141"/>
      <c r="B213" t="s">
        <v>3162</v>
      </c>
      <c r="C213" t="s">
        <v>3262</v>
      </c>
      <c r="D213" s="1554">
        <v>0</v>
      </c>
      <c r="E213" s="1555" cm="1">
        <f t="array" ref="E213">IF($B213="","",IF(TRIM(INDEX('Part 1'!$L$2:$IV$2,1,ROW()-1))=TRIM($B213),INDEX('Part 1'!$L$1250:$IV$1250,1,ROW()-1),"CHECK"))</f>
        <v>0</v>
      </c>
      <c r="F213" s="1837">
        <f>IFERROR(D213-E213,"")</f>
        <v>0</v>
      </c>
      <c r="G213" s="1812">
        <f>'Part 1'!HO30</f>
        <v>50</v>
      </c>
      <c r="I213" s="1548"/>
      <c r="K213" s="141">
        <v>11</v>
      </c>
      <c r="L213" t="s">
        <v>3711</v>
      </c>
      <c r="M213" t="s">
        <v>1575</v>
      </c>
      <c r="N213" s="1556">
        <v>52</v>
      </c>
      <c r="O213" s="1555">
        <f>IF($L213="","",IF(TRIM(INDEX('Part 5'!$E$2:$IV$2,1,ROW()-163))=TRIM($L213&amp;""),INDEX('Part 5'!$E$625:$IV$625,1,ROW()-163),"CHECK"))</f>
        <v>52</v>
      </c>
      <c r="P213" s="1837">
        <f>IFERROR(N213-O213,"")</f>
        <v>0</v>
      </c>
      <c r="Q213" s="1812">
        <f>'Part 5'!BB23</f>
        <v>1229</v>
      </c>
      <c r="R213" s="1548"/>
      <c r="S213" s="141"/>
      <c r="T213" t="s">
        <v>4829</v>
      </c>
      <c r="U213" t="s">
        <v>4958</v>
      </c>
      <c r="V213" s="1554">
        <v>0</v>
      </c>
      <c r="W213" s="1554">
        <f>IF(AND($T213="",$U213=""),"",IF(TRIM(INDEX('Part 10'!$E$2:$IV$2,1,ROW()-171))=TRIM($U213),INDEX('Part 10'!$E$128:$IV$128,1,ROW()-171),"CHECK"))</f>
        <v>0</v>
      </c>
      <c r="X213" s="1837">
        <f>IFERROR(V213-W213,"")</f>
        <v>0</v>
      </c>
      <c r="Y213" s="1554">
        <f>'Part 10'!AT6</f>
        <v>0</v>
      </c>
      <c r="Z213" s="141"/>
      <c r="AA213" t="s">
        <v>4571</v>
      </c>
      <c r="AB213" t="s">
        <v>4683</v>
      </c>
      <c r="AC213" s="1554">
        <v>0</v>
      </c>
      <c r="AD213" s="1555">
        <f>IF($AB213="","",IF(TRIM(INDEX('Part 9'!$E$2:$IV$2,1,ROW()-182))=TRIM($AB213),INDEX('Part 9'!$E$70:$IV$70,1,ROW()-182),"CHECK"))</f>
        <v>0</v>
      </c>
      <c r="AE213" s="1812">
        <f>IFERROR(AC213-AD213,"")</f>
        <v>0</v>
      </c>
      <c r="AF213" s="1812">
        <f>'Part 9'!AI12</f>
        <v>0</v>
      </c>
    </row>
    <row r="214" spans="1:32">
      <c r="A214" s="141"/>
      <c r="B214" t="s">
        <v>3162</v>
      </c>
      <c r="C214" t="s">
        <v>3263</v>
      </c>
      <c r="D214" s="1554">
        <v>0</v>
      </c>
      <c r="E214" s="1555" cm="1">
        <f t="array" ref="E214">IF($B214="","",IF(TRIM(INDEX('Part 1'!$L$2:$IV$2,1,ROW()-1))=TRIM($B214),INDEX('Part 1'!$L$1250:$IV$1250,1,ROW()-1),"CHECK"))</f>
        <v>0</v>
      </c>
      <c r="F214" s="1837">
        <f>IFERROR(D214-E214,"")</f>
        <v>0</v>
      </c>
      <c r="G214" s="1812">
        <f>'Part 1'!HP30</f>
        <v>80</v>
      </c>
      <c r="I214" s="1548"/>
      <c r="K214" s="141">
        <v>12</v>
      </c>
      <c r="L214" t="s">
        <v>1040</v>
      </c>
      <c r="M214" t="s">
        <v>1321</v>
      </c>
      <c r="N214" s="1556">
        <v>52</v>
      </c>
      <c r="O214" s="1555">
        <f>IF($L214="","",IF(TRIM(INDEX('Part 5'!$E$2:$IV$2,1,ROW()-163))=TRIM($L214&amp;""),INDEX('Part 5'!$E$625:$IV$625,1,ROW()-163),"CHECK"))</f>
        <v>52</v>
      </c>
      <c r="P214" s="1837">
        <f>IFERROR(N214-O214,"")</f>
        <v>0</v>
      </c>
      <c r="Q214" s="1812">
        <f>'Part 5'!BC23</f>
        <v>389</v>
      </c>
      <c r="R214" s="1548"/>
      <c r="S214" s="141"/>
      <c r="T214" t="s">
        <v>4830</v>
      </c>
      <c r="U214" t="s">
        <v>4959</v>
      </c>
      <c r="V214" s="1554">
        <v>0</v>
      </c>
      <c r="W214" s="1554">
        <f>IF(AND($T214="",$U214=""),"",IF(TRIM(INDEX('Part 10'!$E$2:$IV$2,1,ROW()-171))=TRIM($U214),INDEX('Part 10'!$E$128:$IV$128,1,ROW()-171),"CHECK"))</f>
        <v>0</v>
      </c>
      <c r="X214" s="1837">
        <f>IFERROR(V214-W214,"")</f>
        <v>0</v>
      </c>
      <c r="Y214" s="1554">
        <f>'Part 10'!AU6</f>
        <v>0</v>
      </c>
      <c r="Z214" s="141"/>
      <c r="AA214" t="s">
        <v>4572</v>
      </c>
      <c r="AB214" t="s">
        <v>4684</v>
      </c>
      <c r="AC214" s="1554">
        <v>0</v>
      </c>
      <c r="AD214" s="1555">
        <f>IF($AB214="","",IF(TRIM(INDEX('Part 9'!$E$2:$IV$2,1,ROW()-182))=TRIM($AB214),INDEX('Part 9'!$E$70:$IV$70,1,ROW()-182),"CHECK"))</f>
        <v>0</v>
      </c>
      <c r="AE214" s="1812">
        <f>IFERROR(AC214-AD214,"")</f>
        <v>0</v>
      </c>
      <c r="AF214" s="1812">
        <f>'Part 9'!AJ12</f>
        <v>0</v>
      </c>
    </row>
    <row r="215" spans="1:32">
      <c r="A215" s="141"/>
      <c r="B215" t="s">
        <v>3163</v>
      </c>
      <c r="C215" t="s">
        <v>3264</v>
      </c>
      <c r="D215" s="1554">
        <v>0</v>
      </c>
      <c r="E215" s="1555" cm="1">
        <f t="array" ref="E215">IF($B215="","",IF(TRIM(INDEX('Part 1'!$L$2:$IV$2,1,ROW()-1))=TRIM($B215),INDEX('Part 1'!$L$1250:$IV$1250,1,ROW()-1),"CHECK"))</f>
        <v>0</v>
      </c>
      <c r="F215" s="1837">
        <f>IFERROR(D215-E215,"")</f>
        <v>0</v>
      </c>
      <c r="G215" s="1812">
        <f>'Part 1'!HQ30</f>
        <v>40</v>
      </c>
      <c r="I215" s="1548"/>
      <c r="K215" s="141">
        <v>13</v>
      </c>
      <c r="L215" t="s">
        <v>1940</v>
      </c>
      <c r="M215" t="s">
        <v>1941</v>
      </c>
      <c r="N215" s="1556">
        <v>0</v>
      </c>
      <c r="O215" s="1555">
        <f>IF($L215="","",IF(TRIM(INDEX('Part 5'!$E$2:$IV$2,1,ROW()-163))=TRIM($L215&amp;""),INDEX('Part 5'!$E$625:$IV$625,1,ROW()-163),"CHECK"))</f>
        <v>0</v>
      </c>
      <c r="P215" s="1837">
        <f>IFERROR(N215-O215,"")</f>
        <v>0</v>
      </c>
      <c r="Q215" s="1812">
        <f>'Part 5'!BD23</f>
        <v>1098</v>
      </c>
      <c r="R215" s="1548"/>
      <c r="S215" s="141"/>
      <c r="T215" t="s">
        <v>4831</v>
      </c>
      <c r="U215" t="s">
        <v>4960</v>
      </c>
      <c r="V215" s="1554">
        <v>0</v>
      </c>
      <c r="W215" s="1554">
        <f>IF(AND($T215="",$U215=""),"",IF(TRIM(INDEX('Part 10'!$E$2:$IV$2,1,ROW()-171))=TRIM($U215),INDEX('Part 10'!$E$128:$IV$128,1,ROW()-171),"CHECK"))</f>
        <v>0</v>
      </c>
      <c r="X215" s="1837">
        <f>IFERROR(V215-W215,"")</f>
        <v>0</v>
      </c>
      <c r="Y215" s="1554">
        <f>'Part 10'!AV6</f>
        <v>0</v>
      </c>
      <c r="Z215" s="141"/>
      <c r="AA215" t="s">
        <v>4573</v>
      </c>
      <c r="AB215" t="s">
        <v>4685</v>
      </c>
      <c r="AC215" s="1554">
        <v>0</v>
      </c>
      <c r="AD215" s="1555">
        <f>IF($AB215="","",IF(TRIM(INDEX('Part 9'!$E$2:$IV$2,1,ROW()-182))=TRIM($AB215),INDEX('Part 9'!$E$70:$IV$70,1,ROW()-182),"CHECK"))</f>
        <v>0</v>
      </c>
      <c r="AE215" s="1812">
        <f>IFERROR(AC215-AD215,"")</f>
        <v>0</v>
      </c>
      <c r="AF215" s="1812">
        <f>'Part 9'!AK12</f>
        <v>0</v>
      </c>
    </row>
    <row r="216" spans="1:32">
      <c r="A216" s="141"/>
      <c r="B216" t="s">
        <v>3164</v>
      </c>
      <c r="C216" t="s">
        <v>3265</v>
      </c>
      <c r="D216" s="1554">
        <v>0</v>
      </c>
      <c r="E216" s="1555" cm="1">
        <f t="array" ref="E216">IF($B216="","",IF(TRIM(INDEX('Part 1'!$L$2:$IV$2,1,ROW()-1))=TRIM($B216),INDEX('Part 1'!$L$1250:$IV$1250,1,ROW()-1),"CHECK"))</f>
        <v>0</v>
      </c>
      <c r="F216" s="1837">
        <f>IFERROR(D216-E216,"")</f>
        <v>0</v>
      </c>
      <c r="G216" s="1812">
        <f>'Part 1'!HR30</f>
        <v>200</v>
      </c>
      <c r="I216" s="1548"/>
      <c r="K216" s="141">
        <v>14</v>
      </c>
      <c r="L216" t="s">
        <v>400</v>
      </c>
      <c r="M216" t="s">
        <v>1117</v>
      </c>
      <c r="N216" s="1556">
        <v>10</v>
      </c>
      <c r="O216" s="1555">
        <f>IF($L216="","",IF(TRIM(INDEX('Part 5'!$E$2:$IV$2,1,ROW()-163))=TRIM($L216&amp;""),INDEX('Part 5'!$E$625:$IV$625,1,ROW()-163),"CHECK"))</f>
        <v>10</v>
      </c>
      <c r="P216" s="1837">
        <f>IFERROR(N216-O216,"")</f>
        <v>0</v>
      </c>
      <c r="Q216" s="1812">
        <f>'Part 5'!BE23</f>
        <v>1337</v>
      </c>
      <c r="R216" s="1548"/>
      <c r="S216" s="141"/>
      <c r="T216" t="s">
        <v>4832</v>
      </c>
      <c r="U216" t="s">
        <v>4961</v>
      </c>
      <c r="V216" s="1554">
        <v>0</v>
      </c>
      <c r="W216" s="1554">
        <f>IF(AND($T216="",$U216=""),"",IF(TRIM(INDEX('Part 10'!$E$2:$IV$2,1,ROW()-171))=TRIM($U216),INDEX('Part 10'!$E$128:$IV$128,1,ROW()-171),"CHECK"))</f>
        <v>0</v>
      </c>
      <c r="X216" s="1837">
        <f>IFERROR(V216-W216,"")</f>
        <v>0</v>
      </c>
      <c r="Y216" s="1554">
        <f>'Part 10'!AW6</f>
        <v>0</v>
      </c>
      <c r="Z216" s="141"/>
      <c r="AA216" t="s">
        <v>4574</v>
      </c>
      <c r="AB216" t="s">
        <v>4686</v>
      </c>
      <c r="AC216" s="1554">
        <v>0</v>
      </c>
      <c r="AD216" s="1555">
        <f>IF($AB216="","",IF(TRIM(INDEX('Part 9'!$E$2:$IV$2,1,ROW()-182))=TRIM($AB216),INDEX('Part 9'!$E$70:$IV$70,1,ROW()-182),"CHECK"))</f>
        <v>0</v>
      </c>
      <c r="AE216" s="1812">
        <f>IFERROR(AC216-AD216,"")</f>
        <v>0</v>
      </c>
      <c r="AF216" s="1812">
        <f>'Part 9'!AL12</f>
        <v>0</v>
      </c>
    </row>
    <row r="217" spans="1:32">
      <c r="A217" s="141"/>
      <c r="B217" t="s">
        <v>3165</v>
      </c>
      <c r="C217" t="s">
        <v>5981</v>
      </c>
      <c r="D217" s="1554">
        <v>0</v>
      </c>
      <c r="E217" s="1555" cm="1">
        <f t="array" ref="E217">IF($B217="","",IF(TRIM(INDEX('Part 1'!$L$2:$IV$2,1,ROW()-1))=TRIM($B217),INDEX('Part 1'!$L$1250:$IV$1250,1,ROW()-1),"CHECK"))</f>
        <v>0</v>
      </c>
      <c r="F217" s="1837">
        <f>IFERROR(D217-E217,"")</f>
        <v>0</v>
      </c>
      <c r="G217" s="1812">
        <f>'Part 1'!HS30</f>
        <v>100</v>
      </c>
      <c r="I217" s="1548"/>
      <c r="K217" s="141">
        <v>15</v>
      </c>
      <c r="L217" t="s">
        <v>586</v>
      </c>
      <c r="M217" t="s">
        <v>3747</v>
      </c>
      <c r="N217" s="1556">
        <v>262</v>
      </c>
      <c r="O217" s="1555">
        <f>IF($L217="","",IF(TRIM(INDEX('Part 5'!$E$2:$IV$2,1,ROW()-163))=TRIM($L217&amp;""),INDEX('Part 5'!$E$625:$IV$625,1,ROW()-163),"CHECK"))</f>
        <v>212</v>
      </c>
      <c r="P217" s="1837">
        <f>IFERROR(N217-O217,"")</f>
        <v>50</v>
      </c>
      <c r="Q217" s="1812">
        <f>'Part 5'!BF23</f>
        <v>1926</v>
      </c>
      <c r="R217" s="1548"/>
      <c r="S217" s="141"/>
      <c r="T217" t="s">
        <v>4833</v>
      </c>
      <c r="U217" t="s">
        <v>4962</v>
      </c>
      <c r="V217" s="1554">
        <v>0</v>
      </c>
      <c r="W217" s="1554">
        <f>IF(AND($T217="",$U217=""),"",IF(TRIM(INDEX('Part 10'!$E$2:$IV$2,1,ROW()-171))=TRIM($U217),INDEX('Part 10'!$E$128:$IV$128,1,ROW()-171),"CHECK"))</f>
        <v>0</v>
      </c>
      <c r="X217" s="1837">
        <f>IFERROR(V217-W217,"")</f>
        <v>0</v>
      </c>
      <c r="Y217" s="1554">
        <f>'Part 10'!AX6</f>
        <v>0</v>
      </c>
      <c r="Z217" s="141"/>
      <c r="AA217" t="s">
        <v>4575</v>
      </c>
      <c r="AB217" t="s">
        <v>4687</v>
      </c>
      <c r="AC217" s="1554">
        <v>0</v>
      </c>
      <c r="AD217" s="1555">
        <f>IF($AB217="","",IF(TRIM(INDEX('Part 9'!$E$2:$IV$2,1,ROW()-182))=TRIM($AB217),INDEX('Part 9'!$E$70:$IV$70,1,ROW()-182),"CHECK"))</f>
        <v>0</v>
      </c>
      <c r="AE217" s="1812">
        <f>IFERROR(AC217-AD217,"")</f>
        <v>0</v>
      </c>
      <c r="AF217" s="1812">
        <f>'Part 9'!AM12</f>
        <v>0</v>
      </c>
    </row>
    <row r="218" spans="1:32">
      <c r="A218" s="141"/>
      <c r="B218" t="s">
        <v>3165</v>
      </c>
      <c r="C218" t="s">
        <v>3267</v>
      </c>
      <c r="D218" s="1554">
        <v>0</v>
      </c>
      <c r="E218" s="1555" cm="1">
        <f t="array" ref="E218">IF($B218="","",IF(TRIM(INDEX('Part 1'!$L$2:$IV$2,1,ROW()-1))=TRIM($B218),INDEX('Part 1'!$L$1250:$IV$1250,1,ROW()-1),"CHECK"))</f>
        <v>0</v>
      </c>
      <c r="F218" s="1837">
        <f>IFERROR(D218-E218,"")</f>
        <v>0</v>
      </c>
      <c r="G218" s="1812">
        <f>'Part 1'!HT30</f>
        <v>100</v>
      </c>
      <c r="I218" s="1548"/>
      <c r="K218" s="141">
        <v>16</v>
      </c>
      <c r="L218" t="s">
        <v>1945</v>
      </c>
      <c r="M218" t="s">
        <v>1944</v>
      </c>
      <c r="N218" s="1556">
        <v>45</v>
      </c>
      <c r="O218" s="1555">
        <f>IF($L218="","",IF(TRIM(INDEX('Part 5'!$E$2:$IV$2,1,ROW()-163))=TRIM($L218&amp;""),INDEX('Part 5'!$E$625:$IV$625,1,ROW()-163),"CHECK"))</f>
        <v>20</v>
      </c>
      <c r="P218" s="1837">
        <f>IFERROR(N218-O218,"")</f>
        <v>25</v>
      </c>
      <c r="Q218" s="1812">
        <f>'Part 5'!BG23</f>
        <v>815</v>
      </c>
      <c r="R218" s="1548"/>
      <c r="S218" s="141"/>
      <c r="T218" t="s">
        <v>4834</v>
      </c>
      <c r="U218" t="s">
        <v>4963</v>
      </c>
      <c r="V218" s="1554">
        <v>0</v>
      </c>
      <c r="W218" s="1554">
        <f>IF(AND($T218="",$U218=""),"",IF(TRIM(INDEX('Part 10'!$E$2:$IV$2,1,ROW()-171))=TRIM($U218),INDEX('Part 10'!$E$128:$IV$128,1,ROW()-171),"CHECK"))</f>
        <v>0</v>
      </c>
      <c r="X218" s="1837">
        <f>IFERROR(V218-W218,"")</f>
        <v>0</v>
      </c>
      <c r="Y218" s="1554">
        <f>'Part 10'!AY6</f>
        <v>0</v>
      </c>
      <c r="Z218" s="141"/>
      <c r="AA218" t="s">
        <v>4576</v>
      </c>
      <c r="AB218" t="s">
        <v>4688</v>
      </c>
      <c r="AC218" s="1554">
        <v>0</v>
      </c>
      <c r="AD218" s="1555">
        <f>IF($AB218="","",IF(TRIM(INDEX('Part 9'!$E$2:$IV$2,1,ROW()-182))=TRIM($AB218),INDEX('Part 9'!$E$70:$IV$70,1,ROW()-182),"CHECK"))</f>
        <v>0</v>
      </c>
      <c r="AE218" s="1812">
        <f>IFERROR(AC218-AD218,"")</f>
        <v>0</v>
      </c>
      <c r="AF218" s="1812">
        <f>'Part 9'!AN12</f>
        <v>0</v>
      </c>
    </row>
    <row r="219" spans="1:32">
      <c r="A219" s="141"/>
      <c r="B219" t="s">
        <v>3166</v>
      </c>
      <c r="C219" t="s">
        <v>3268</v>
      </c>
      <c r="D219" s="1554">
        <v>0</v>
      </c>
      <c r="E219" s="1555" cm="1">
        <f t="array" ref="E219">IF($B219="","",IF(TRIM(INDEX('Part 1'!$L$2:$IV$2,1,ROW()-1))=TRIM($B219),INDEX('Part 1'!$L$1250:$IV$1250,1,ROW()-1),"CHECK"))</f>
        <v>0</v>
      </c>
      <c r="F219" s="1837">
        <f>IFERROR(D219-E219,"")</f>
        <v>0</v>
      </c>
      <c r="G219" s="1812">
        <f>'Part 1'!HU30</f>
        <v>100</v>
      </c>
      <c r="I219" s="1548"/>
      <c r="K219" s="141">
        <v>17</v>
      </c>
      <c r="L219" t="s">
        <v>1946</v>
      </c>
      <c r="M219" t="s">
        <v>1947</v>
      </c>
      <c r="N219" s="1556">
        <v>0</v>
      </c>
      <c r="O219" s="1555">
        <f>IF($L219="","",IF(TRIM(INDEX('Part 5'!$E$2:$IV$2,1,ROW()-163))=TRIM($L219&amp;""),INDEX('Part 5'!$E$625:$IV$625,1,ROW()-163),"CHECK"))</f>
        <v>0</v>
      </c>
      <c r="P219" s="1837">
        <f>IFERROR(N219-O219,"")</f>
        <v>0</v>
      </c>
      <c r="Q219" s="1812">
        <f>'Part 5'!BH23</f>
        <v>247</v>
      </c>
      <c r="R219" s="1548"/>
      <c r="S219" s="141"/>
      <c r="T219" t="s">
        <v>4835</v>
      </c>
      <c r="U219" t="s">
        <v>4964</v>
      </c>
      <c r="V219" s="1554">
        <v>0</v>
      </c>
      <c r="W219" s="1554">
        <f>IF(AND($T219="",$U219=""),"",IF(TRIM(INDEX('Part 10'!$E$2:$IV$2,1,ROW()-171))=TRIM($U219),INDEX('Part 10'!$E$128:$IV$128,1,ROW()-171),"CHECK"))</f>
        <v>0</v>
      </c>
      <c r="X219" s="1837">
        <f>IFERROR(V219-W219,"")</f>
        <v>0</v>
      </c>
      <c r="Y219" s="1554">
        <f>'Part 10'!AZ6</f>
        <v>0</v>
      </c>
      <c r="Z219" s="141"/>
      <c r="AA219" t="s">
        <v>4577</v>
      </c>
      <c r="AB219" t="s">
        <v>4689</v>
      </c>
      <c r="AC219" s="1554">
        <v>0</v>
      </c>
      <c r="AD219" s="1555">
        <f>IF($AB219="","",IF(TRIM(INDEX('Part 9'!$E$2:$IV$2,1,ROW()-182))=TRIM($AB219),INDEX('Part 9'!$E$70:$IV$70,1,ROW()-182),"CHECK"))</f>
        <v>0</v>
      </c>
      <c r="AE219" s="1812">
        <f>IFERROR(AC219-AD219,"")</f>
        <v>0</v>
      </c>
      <c r="AF219" s="1812">
        <f>'Part 9'!AO12</f>
        <v>0</v>
      </c>
    </row>
    <row r="220" spans="1:32">
      <c r="A220" s="141"/>
      <c r="B220" t="s">
        <v>3167</v>
      </c>
      <c r="C220" t="s">
        <v>3269</v>
      </c>
      <c r="D220" s="1554">
        <v>0</v>
      </c>
      <c r="E220" s="1555" cm="1">
        <f t="array" ref="E220">IF($B220="","",IF(TRIM(INDEX('Part 1'!$L$2:$IV$2,1,ROW()-1))=TRIM($B220),INDEX('Part 1'!$L$1250:$IV$1250,1,ROW()-1),"CHECK"))</f>
        <v>0</v>
      </c>
      <c r="F220" s="1837">
        <f>IFERROR(D220-E220,"")</f>
        <v>0</v>
      </c>
      <c r="G220" s="1812">
        <f>'Part 1'!HV30</f>
        <v>100</v>
      </c>
      <c r="I220" s="1548"/>
      <c r="K220" s="141"/>
      <c r="L220" t="s">
        <v>1115</v>
      </c>
      <c r="M220" t="s">
        <v>1114</v>
      </c>
      <c r="N220" s="1556">
        <v>141</v>
      </c>
      <c r="O220" s="1555">
        <f>IF($L220="","",IF(TRIM(INDEX('Part 5'!$E$2:$IV$2,1,ROW()-163))=TRIM($L220&amp;""),INDEX('Part 5'!$E$625:$IV$625,1,ROW()-163),"CHECK"))</f>
        <v>141</v>
      </c>
      <c r="P220" s="1837">
        <f>IFERROR(N220-O220,"")</f>
        <v>0</v>
      </c>
      <c r="Q220" s="1812">
        <f>'Part 5'!BI23</f>
        <v>1279</v>
      </c>
      <c r="R220" s="1548"/>
      <c r="S220" s="141"/>
      <c r="T220" t="s">
        <v>4836</v>
      </c>
      <c r="U220" t="s">
        <v>4965</v>
      </c>
      <c r="V220" s="1554">
        <v>0</v>
      </c>
      <c r="W220" s="1554">
        <f>IF(AND($T220="",$U220=""),"",IF(TRIM(INDEX('Part 10'!$E$2:$IV$2,1,ROW()-171))=TRIM($U220),INDEX('Part 10'!$E$128:$IV$128,1,ROW()-171),"CHECK"))</f>
        <v>0</v>
      </c>
      <c r="X220" s="1837">
        <f>IFERROR(V220-W220,"")</f>
        <v>0</v>
      </c>
      <c r="Y220" s="1554">
        <f>'Part 10'!BA6</f>
        <v>0</v>
      </c>
      <c r="Z220" s="141"/>
      <c r="AA220" t="s">
        <v>4578</v>
      </c>
      <c r="AB220" t="s">
        <v>4690</v>
      </c>
      <c r="AC220" s="1554">
        <v>0</v>
      </c>
      <c r="AD220" s="1555">
        <f>IF($AB220="","",IF(TRIM(INDEX('Part 9'!$E$2:$IV$2,1,ROW()-182))=TRIM($AB220),INDEX('Part 9'!$E$70:$IV$70,1,ROW()-182),"CHECK"))</f>
        <v>0</v>
      </c>
      <c r="AE220" s="1812">
        <f>IFERROR(AC220-AD220,"")</f>
        <v>0</v>
      </c>
      <c r="AF220" s="1812">
        <f>'Part 9'!AP12</f>
        <v>0</v>
      </c>
    </row>
    <row r="221" spans="1:32">
      <c r="A221" s="141"/>
      <c r="B221" t="s">
        <v>3168</v>
      </c>
      <c r="C221" t="s">
        <v>3270</v>
      </c>
      <c r="D221" s="1554">
        <v>0</v>
      </c>
      <c r="E221" s="1555" cm="1">
        <f t="array" ref="E221">IF($B221="","",IF(TRIM(INDEX('Part 1'!$L$2:$IV$2,1,ROW()-1))=TRIM($B221),INDEX('Part 1'!$L$1250:$IV$1250,1,ROW()-1),"CHECK"))</f>
        <v>0</v>
      </c>
      <c r="F221" s="1837">
        <f>IFERROR(D221-E221,"")</f>
        <v>0</v>
      </c>
      <c r="G221" s="1812">
        <f>'Part 1'!HW30</f>
        <v>95</v>
      </c>
      <c r="I221" s="1548"/>
      <c r="K221" s="141">
        <v>18</v>
      </c>
      <c r="L221" t="s">
        <v>318</v>
      </c>
      <c r="M221" t="s">
        <v>1949</v>
      </c>
      <c r="N221" s="1556">
        <v>0</v>
      </c>
      <c r="O221" s="1555">
        <f>IF($L221="","",IF(TRIM(INDEX('Part 5'!$E$2:$IV$2,1,ROW()-163))=TRIM($L221&amp;""),INDEX('Part 5'!$E$625:$IV$625,1,ROW()-163),"CHECK"))</f>
        <v>0</v>
      </c>
      <c r="P221" s="1837">
        <f>IFERROR(N221-O221,"")</f>
        <v>0</v>
      </c>
      <c r="Q221" s="1812">
        <f>'Part 5'!BJ23</f>
        <v>224</v>
      </c>
      <c r="R221" s="1548"/>
      <c r="S221" s="141"/>
      <c r="T221" t="s">
        <v>4837</v>
      </c>
      <c r="U221" t="s">
        <v>4966</v>
      </c>
      <c r="V221" s="1554">
        <v>0</v>
      </c>
      <c r="W221" s="1554">
        <f>IF(AND($T221="",$U221=""),"",IF(TRIM(INDEX('Part 10'!$E$2:$IV$2,1,ROW()-171))=TRIM($U221),INDEX('Part 10'!$E$128:$IV$128,1,ROW()-171),"CHECK"))</f>
        <v>0</v>
      </c>
      <c r="X221" s="1837">
        <f>IFERROR(V221-W221,"")</f>
        <v>0</v>
      </c>
      <c r="Y221" s="1554">
        <f>'Part 10'!BB6</f>
        <v>0</v>
      </c>
      <c r="Z221" s="141"/>
      <c r="AA221" t="s">
        <v>4579</v>
      </c>
      <c r="AB221" t="s">
        <v>4691</v>
      </c>
      <c r="AC221" s="1554">
        <v>0</v>
      </c>
      <c r="AD221" s="1555">
        <f>IF($AB221="","",IF(TRIM(INDEX('Part 9'!$E$2:$IV$2,1,ROW()-182))=TRIM($AB221),INDEX('Part 9'!$E$70:$IV$70,1,ROW()-182),"CHECK"))</f>
        <v>0</v>
      </c>
      <c r="AE221" s="1812">
        <f>IFERROR(AC221-AD221,"")</f>
        <v>0</v>
      </c>
      <c r="AF221" s="1812">
        <f>'Part 9'!AQ12</f>
        <v>0</v>
      </c>
    </row>
    <row r="222" spans="1:32">
      <c r="A222" s="141"/>
      <c r="B222" t="s">
        <v>5982</v>
      </c>
      <c r="C222" t="s">
        <v>907</v>
      </c>
      <c r="D222" s="1554">
        <v>48</v>
      </c>
      <c r="E222" s="1555" cm="1">
        <f t="array" ref="E222">IF($B222="","",IF(TRIM(INDEX('Part 1'!$L$2:$IV$2,1,ROW()-1))=TRIM($B222),INDEX('Part 1'!$L$1250:$IV$1250,1,ROW()-1),"CHECK"))</f>
        <v>48</v>
      </c>
      <c r="F222" s="1837">
        <f>IFERROR(D222-E222,"")</f>
        <v>0</v>
      </c>
      <c r="G222" s="1812">
        <f>'Part 1'!HX30</f>
        <v>123</v>
      </c>
      <c r="I222" s="1548"/>
      <c r="K222" s="141">
        <v>19</v>
      </c>
      <c r="L222" t="s">
        <v>1756</v>
      </c>
      <c r="M222" t="s">
        <v>1950</v>
      </c>
      <c r="N222" s="1556">
        <v>0</v>
      </c>
      <c r="O222" s="1555">
        <f>IF($L222="","",IF(TRIM(INDEX('Part 5'!$E$2:$IV$2,1,ROW()-163))=TRIM($L222&amp;""),INDEX('Part 5'!$E$625:$IV$625,1,ROW()-163),"CHECK"))</f>
        <v>0</v>
      </c>
      <c r="P222" s="1837">
        <f>IFERROR(N222-O222,"")</f>
        <v>0</v>
      </c>
      <c r="Q222" s="1812">
        <f>'Part 5'!BK23</f>
        <v>1709</v>
      </c>
      <c r="R222" s="1548"/>
      <c r="S222" s="141"/>
      <c r="T222" t="s">
        <v>4838</v>
      </c>
      <c r="U222" t="s">
        <v>4967</v>
      </c>
      <c r="V222" s="1554">
        <v>0</v>
      </c>
      <c r="W222" s="1554">
        <f>IF(AND($T222="",$U222=""),"",IF(TRIM(INDEX('Part 10'!$E$2:$IV$2,1,ROW()-171))=TRIM($U222),INDEX('Part 10'!$E$128:$IV$128,1,ROW()-171),"CHECK"))</f>
        <v>0</v>
      </c>
      <c r="X222" s="1837">
        <f>IFERROR(V222-W222,"")</f>
        <v>0</v>
      </c>
      <c r="Y222" s="1554">
        <f>'Part 10'!BC6</f>
        <v>0</v>
      </c>
      <c r="Z222" s="141"/>
      <c r="AA222" t="s">
        <v>4580</v>
      </c>
      <c r="AB222" t="s">
        <v>4692</v>
      </c>
      <c r="AC222" s="1554">
        <v>0</v>
      </c>
      <c r="AD222" s="1555">
        <f>IF($AB222="","",IF(TRIM(INDEX('Part 9'!$E$2:$IV$2,1,ROW()-182))=TRIM($AB222),INDEX('Part 9'!$E$70:$IV$70,1,ROW()-182),"CHECK"))</f>
        <v>0</v>
      </c>
      <c r="AE222" s="1812">
        <f>IFERROR(AC222-AD222,"")</f>
        <v>0</v>
      </c>
      <c r="AF222" s="1812">
        <f>'Part 9'!AR12</f>
        <v>0</v>
      </c>
    </row>
    <row r="223" spans="1:32">
      <c r="A223" s="141"/>
      <c r="B223" t="s">
        <v>5983</v>
      </c>
      <c r="C223" t="s">
        <v>6146</v>
      </c>
      <c r="D223" s="1554">
        <v>60</v>
      </c>
      <c r="E223" s="1555" cm="1">
        <f t="array" ref="E223">IF($B223="","",IF(TRIM(INDEX('Part 1'!$L$2:$IV$2,1,ROW()-1))=TRIM($B223),INDEX('Part 1'!$L$1250:$IV$1250,1,ROW()-1),"CHECK"))</f>
        <v>50</v>
      </c>
      <c r="F223" s="1837">
        <f>IFERROR(D223-E223,"")</f>
        <v>10</v>
      </c>
      <c r="G223" s="1812">
        <f>'Part 1'!HY30</f>
        <v>123</v>
      </c>
      <c r="I223" s="1548"/>
      <c r="K223" s="141"/>
      <c r="L223" t="s">
        <v>1113</v>
      </c>
      <c r="M223" t="s">
        <v>1112</v>
      </c>
      <c r="N223" s="1556">
        <v>132</v>
      </c>
      <c r="O223" s="1555">
        <f>IF($L223="","",IF(TRIM(INDEX('Part 5'!$E$2:$IV$2,1,ROW()-163))=TRIM($L223&amp;""),INDEX('Part 5'!$E$625:$IV$625,1,ROW()-163),"CHECK"))</f>
        <v>107</v>
      </c>
      <c r="P223" s="1837">
        <f>IFERROR(N223-O223,"")</f>
        <v>25</v>
      </c>
      <c r="Q223" s="1812">
        <f>'Part 5'!BL23</f>
        <v>764</v>
      </c>
      <c r="R223" s="1548"/>
      <c r="S223" s="141"/>
      <c r="T223" t="s">
        <v>4839</v>
      </c>
      <c r="U223" t="s">
        <v>4968</v>
      </c>
      <c r="V223" s="1554">
        <v>0</v>
      </c>
      <c r="W223" s="1554">
        <f>IF(AND($T223="",$U223=""),"",IF(TRIM(INDEX('Part 10'!$E$2:$IV$2,1,ROW()-171))=TRIM($U223),INDEX('Part 10'!$E$128:$IV$128,1,ROW()-171),"CHECK"))</f>
        <v>0</v>
      </c>
      <c r="X223" s="1837">
        <f>IFERROR(V223-W223,"")</f>
        <v>0</v>
      </c>
      <c r="Y223" s="1554">
        <f>'Part 10'!BD6</f>
        <v>0</v>
      </c>
      <c r="Z223" s="141"/>
      <c r="AA223" t="s">
        <v>4581</v>
      </c>
      <c r="AB223" t="s">
        <v>4693</v>
      </c>
      <c r="AC223" s="1554">
        <v>0</v>
      </c>
      <c r="AD223" s="1555">
        <f>IF($AB223="","",IF(TRIM(INDEX('Part 9'!$E$2:$IV$2,1,ROW()-182))=TRIM($AB223),INDEX('Part 9'!$E$70:$IV$70,1,ROW()-182),"CHECK"))</f>
        <v>0</v>
      </c>
      <c r="AE223" s="1812">
        <f>IFERROR(AC223-AD223,"")</f>
        <v>0</v>
      </c>
      <c r="AF223" s="1812">
        <f>'Part 9'!AS12</f>
        <v>0</v>
      </c>
    </row>
    <row r="224" spans="1:32" ht="24">
      <c r="A224" s="1550" t="s">
        <v>6506</v>
      </c>
      <c r="B224" t="s">
        <v>3504</v>
      </c>
      <c r="D224" s="1556">
        <v>0</v>
      </c>
      <c r="E224" s="1555">
        <f>IF($B224="","",IF(TRIM(INDEX('Part 2'!$H$2:$AI$2,1,ROW()-223))=TRIM($B224),INDEX('Part 2'!$H$1196:$AI$1196,1,ROW()-223),"CHECK"))</f>
        <v>0</v>
      </c>
      <c r="F224" s="1837">
        <f>IFERROR(D224-E224,"")</f>
        <v>0</v>
      </c>
      <c r="G224" s="1812">
        <f>'Part 2'!H24</f>
        <v>0</v>
      </c>
      <c r="I224" s="1548"/>
      <c r="K224" s="141">
        <v>20</v>
      </c>
      <c r="L224" t="s">
        <v>707</v>
      </c>
      <c r="M224" t="s">
        <v>3748</v>
      </c>
      <c r="N224" s="1556">
        <v>82</v>
      </c>
      <c r="O224" s="1555">
        <f>IF($L224="","",IF(TRIM(INDEX('Part 5'!$E$2:$IV$2,1,ROW()-163))=TRIM($L224&amp;""),INDEX('Part 5'!$E$625:$IV$625,1,ROW()-163),"CHECK"))</f>
        <v>82</v>
      </c>
      <c r="P224" s="1837">
        <f>IFERROR(N224-O224,"")</f>
        <v>0</v>
      </c>
      <c r="Q224" s="1812">
        <f>'Part 5'!BM23</f>
        <v>1680</v>
      </c>
      <c r="R224" s="1548"/>
      <c r="S224" s="141"/>
      <c r="T224" t="s">
        <v>4840</v>
      </c>
      <c r="U224" t="s">
        <v>4969</v>
      </c>
      <c r="V224" s="1554">
        <v>0</v>
      </c>
      <c r="W224" s="1554">
        <f>IF(AND($T224="",$U224=""),"",IF(TRIM(INDEX('Part 10'!$E$2:$IV$2,1,ROW()-171))=TRIM($U224),INDEX('Part 10'!$E$128:$IV$128,1,ROW()-171),"CHECK"))</f>
        <v>0</v>
      </c>
      <c r="X224" s="1837">
        <f>IFERROR(V224-W224,"")</f>
        <v>0</v>
      </c>
      <c r="Y224" s="1554">
        <f>'Part 10'!BE6</f>
        <v>0</v>
      </c>
      <c r="Z224" s="141"/>
      <c r="AA224" t="s">
        <v>4582</v>
      </c>
      <c r="AB224" t="s">
        <v>4694</v>
      </c>
      <c r="AC224" s="1554">
        <v>0</v>
      </c>
      <c r="AD224" s="1555">
        <f>IF($AB224="","",IF(TRIM(INDEX('Part 9'!$E$2:$IV$2,1,ROW()-182))=TRIM($AB224),INDEX('Part 9'!$E$70:$IV$70,1,ROW()-182),"CHECK"))</f>
        <v>0</v>
      </c>
      <c r="AE224" s="1812">
        <f>IFERROR(AC224-AD224,"")</f>
        <v>0</v>
      </c>
      <c r="AF224" s="1812">
        <f>'Part 9'!AT12</f>
        <v>0</v>
      </c>
    </row>
    <row r="225" spans="1:32">
      <c r="A225" s="141"/>
      <c r="B225" t="s">
        <v>3505</v>
      </c>
      <c r="D225" s="1556">
        <v>0</v>
      </c>
      <c r="E225" s="1555">
        <f>IF($B225="","",IF(TRIM(INDEX('Part 2'!$H$2:$AI$2,1,ROW()-223))=TRIM($B225),INDEX('Part 2'!$H$1196:$AI$1196,1,ROW()-223),"CHECK"))</f>
        <v>0</v>
      </c>
      <c r="F225" s="1837">
        <f>IFERROR(D225-E225,"")</f>
        <v>0</v>
      </c>
      <c r="G225" s="1812">
        <f>'Part 2'!I24</f>
        <v>0</v>
      </c>
      <c r="I225" s="1548"/>
      <c r="K225" s="141">
        <v>21</v>
      </c>
      <c r="L225" t="s">
        <v>1143</v>
      </c>
      <c r="M225" t="s">
        <v>1951</v>
      </c>
      <c r="N225" s="1556">
        <v>15</v>
      </c>
      <c r="O225" s="1555">
        <f>IF($L225="","",IF(TRIM(INDEX('Part 5'!$E$2:$IV$2,1,ROW()-163))=TRIM($L225&amp;""),INDEX('Part 5'!$E$625:$IV$625,1,ROW()-163),"CHECK"))</f>
        <v>15</v>
      </c>
      <c r="P225" s="1837">
        <f>IFERROR(N225-O225,"")</f>
        <v>0</v>
      </c>
      <c r="Q225" s="1812">
        <f>'Part 5'!BN23</f>
        <v>913</v>
      </c>
      <c r="R225" s="1548"/>
      <c r="S225" s="141"/>
      <c r="T225" t="s">
        <v>4841</v>
      </c>
      <c r="U225" t="s">
        <v>4970</v>
      </c>
      <c r="V225" s="1554">
        <v>0</v>
      </c>
      <c r="W225" s="1554">
        <f>IF(AND($T225="",$U225=""),"",IF(TRIM(INDEX('Part 10'!$E$2:$IV$2,1,ROW()-171))=TRIM($U225),INDEX('Part 10'!$E$128:$IV$128,1,ROW()-171),"CHECK"))</f>
        <v>0</v>
      </c>
      <c r="X225" s="1837">
        <f>IFERROR(V225-W225,"")</f>
        <v>0</v>
      </c>
      <c r="Y225" s="1554">
        <f>'Part 10'!BF6</f>
        <v>0</v>
      </c>
      <c r="Z225" s="141"/>
      <c r="AA225" t="s">
        <v>4583</v>
      </c>
      <c r="AB225" t="s">
        <v>4695</v>
      </c>
      <c r="AC225" s="1554">
        <v>0</v>
      </c>
      <c r="AD225" s="1555">
        <f>IF($AB225="","",IF(TRIM(INDEX('Part 9'!$E$2:$IV$2,1,ROW()-182))=TRIM($AB225),INDEX('Part 9'!$E$70:$IV$70,1,ROW()-182),"CHECK"))</f>
        <v>0</v>
      </c>
      <c r="AE225" s="1812">
        <f>IFERROR(AC225-AD225,"")</f>
        <v>0</v>
      </c>
      <c r="AF225" s="1812">
        <f>'Part 9'!AU12</f>
        <v>0</v>
      </c>
    </row>
    <row r="226" spans="1:32">
      <c r="A226" s="141"/>
      <c r="B226" t="s">
        <v>3506</v>
      </c>
      <c r="D226" s="1556">
        <v>0</v>
      </c>
      <c r="E226" s="1555">
        <f>IF($B226="","",IF(TRIM(INDEX('Part 2'!$H$2:$AI$2,1,ROW()-223))=TRIM($B226),INDEX('Part 2'!$H$1196:$AI$1196,1,ROW()-223),"CHECK"))</f>
        <v>0</v>
      </c>
      <c r="F226" s="1837">
        <f>IFERROR(D226-E226,"")</f>
        <v>0</v>
      </c>
      <c r="G226" s="1812">
        <f>'Part 2'!J24</f>
        <v>0</v>
      </c>
      <c r="I226" s="1548"/>
      <c r="K226" s="141">
        <v>22</v>
      </c>
      <c r="L226" t="s">
        <v>3712</v>
      </c>
      <c r="M226" t="s">
        <v>1106</v>
      </c>
      <c r="N226" s="1556">
        <v>101</v>
      </c>
      <c r="O226" s="1555">
        <f>IF($L226="","",IF(TRIM(INDEX('Part 5'!$E$2:$IV$2,1,ROW()-163))=TRIM($L226&amp;""),INDEX('Part 5'!$E$625:$IV$625,1,ROW()-163),"CHECK"))</f>
        <v>101</v>
      </c>
      <c r="P226" s="1837">
        <f>IFERROR(N226-O226,"")</f>
        <v>0</v>
      </c>
      <c r="Q226" s="1812">
        <f>'Part 5'!BO23</f>
        <v>2855</v>
      </c>
      <c r="R226" s="1548"/>
      <c r="S226" s="141"/>
      <c r="T226" t="s">
        <v>4842</v>
      </c>
      <c r="U226" t="s">
        <v>4971</v>
      </c>
      <c r="V226" s="1554">
        <v>0</v>
      </c>
      <c r="W226" s="1554">
        <f>IF(AND($T226="",$U226=""),"",IF(TRIM(INDEX('Part 10'!$E$2:$IV$2,1,ROW()-171))=TRIM($U226),INDEX('Part 10'!$E$128:$IV$128,1,ROW()-171),"CHECK"))</f>
        <v>0</v>
      </c>
      <c r="X226" s="1837">
        <f>IFERROR(V226-W226,"")</f>
        <v>0</v>
      </c>
      <c r="Y226" s="1554">
        <f>'Part 10'!BG6</f>
        <v>0</v>
      </c>
      <c r="Z226" s="141"/>
      <c r="AA226" t="s">
        <v>4584</v>
      </c>
      <c r="AB226" t="s">
        <v>4696</v>
      </c>
      <c r="AC226" s="1554">
        <v>0</v>
      </c>
      <c r="AD226" s="1555">
        <f>IF($AB226="","",IF(TRIM(INDEX('Part 9'!$E$2:$IV$2,1,ROW()-182))=TRIM($AB226),INDEX('Part 9'!$E$70:$IV$70,1,ROW()-182),"CHECK"))</f>
        <v>0</v>
      </c>
      <c r="AE226" s="1812">
        <f>IFERROR(AC226-AD226,"")</f>
        <v>0</v>
      </c>
      <c r="AF226" s="1812">
        <f>'Part 9'!AV12</f>
        <v>0</v>
      </c>
    </row>
    <row r="227" spans="1:32">
      <c r="A227" s="141"/>
      <c r="B227" t="s">
        <v>3507</v>
      </c>
      <c r="C227" t="s">
        <v>3525</v>
      </c>
      <c r="D227" s="1556">
        <v>0</v>
      </c>
      <c r="E227" s="1555">
        <f>IF($B227="","",IF(TRIM(INDEX('Part 2'!$H$2:$AI$2,1,ROW()-223))=TRIM($B227),INDEX('Part 2'!$H$1196:$AI$1196,1,ROW()-223),"CHECK"))</f>
        <v>0</v>
      </c>
      <c r="F227" s="1837">
        <f>IFERROR(D227-E227,"")</f>
        <v>0</v>
      </c>
      <c r="G227" s="1812">
        <f>'Part 2'!K24</f>
        <v>10</v>
      </c>
      <c r="I227" s="1548"/>
      <c r="K227" s="141">
        <v>22</v>
      </c>
      <c r="L227" t="s">
        <v>6014</v>
      </c>
      <c r="M227" t="s">
        <v>3749</v>
      </c>
      <c r="N227" s="1556">
        <v>451</v>
      </c>
      <c r="O227" s="1555">
        <f>IF($L227="","",IF(TRIM(INDEX('Part 5'!$E$2:$IV$2,1,ROW()-163))=TRIM($L227&amp;""),INDEX('Part 5'!$E$625:$IV$625,1,ROW()-163),"CHECK"))</f>
        <v>301</v>
      </c>
      <c r="P227" s="1837">
        <f>IFERROR(N227-O227,"")</f>
        <v>150</v>
      </c>
      <c r="Q227" s="1812">
        <f>'Part 5'!BP23</f>
        <v>1239</v>
      </c>
      <c r="R227" s="1548"/>
      <c r="S227" s="141"/>
      <c r="T227" t="s">
        <v>4843</v>
      </c>
      <c r="U227" t="s">
        <v>4972</v>
      </c>
      <c r="V227" s="1554">
        <v>0</v>
      </c>
      <c r="W227" s="1554">
        <f>IF(AND($T227="",$U227=""),"",IF(TRIM(INDEX('Part 10'!$E$2:$IV$2,1,ROW()-171))=TRIM($U227),INDEX('Part 10'!$E$128:$IV$128,1,ROW()-171),"CHECK"))</f>
        <v>0</v>
      </c>
      <c r="X227" s="1837">
        <f>IFERROR(V227-W227,"")</f>
        <v>0</v>
      </c>
      <c r="Y227" s="1554">
        <f>'Part 10'!BH6</f>
        <v>0</v>
      </c>
      <c r="Z227" s="141"/>
      <c r="AA227" t="s">
        <v>4585</v>
      </c>
      <c r="AB227" t="s">
        <v>4697</v>
      </c>
      <c r="AC227" s="1554">
        <v>0</v>
      </c>
      <c r="AD227" s="1555">
        <f>IF($AB227="","",IF(TRIM(INDEX('Part 9'!$E$2:$IV$2,1,ROW()-182))=TRIM($AB227),INDEX('Part 9'!$E$70:$IV$70,1,ROW()-182),"CHECK"))</f>
        <v>0</v>
      </c>
      <c r="AE227" s="1812">
        <f>IFERROR(AC227-AD227,"")</f>
        <v>0</v>
      </c>
      <c r="AF227" s="1812">
        <f>'Part 9'!AW12</f>
        <v>0</v>
      </c>
    </row>
    <row r="228" spans="1:32">
      <c r="A228" s="141"/>
      <c r="B228" t="s">
        <v>3508</v>
      </c>
      <c r="D228" s="1556">
        <v>0</v>
      </c>
      <c r="E228" s="1555">
        <f>IF($B228="","",IF(TRIM(INDEX('Part 2'!$H$2:$AI$2,1,ROW()-223))=TRIM($B228),INDEX('Part 2'!$H$1196:$AI$1196,1,ROW()-223),"CHECK"))</f>
        <v>0</v>
      </c>
      <c r="F228" s="1837">
        <f>IFERROR(D228-E228,"")</f>
        <v>0</v>
      </c>
      <c r="G228" s="1812">
        <f>'Part 2'!L24</f>
        <v>10</v>
      </c>
      <c r="I228" s="1548"/>
      <c r="K228" s="141">
        <v>23</v>
      </c>
      <c r="L228" t="s">
        <v>1454</v>
      </c>
      <c r="M228" t="s">
        <v>1455</v>
      </c>
      <c r="N228" s="1556">
        <v>0</v>
      </c>
      <c r="O228" s="1555">
        <f>IF($L228="","",IF(TRIM(INDEX('Part 5'!$E$2:$IV$2,1,ROW()-163))=TRIM($L228&amp;""),INDEX('Part 5'!$E$625:$IV$625,1,ROW()-163),"CHECK"))</f>
        <v>50</v>
      </c>
      <c r="P228" s="1837">
        <f>IFERROR(N228-O228,"")</f>
        <v>-50</v>
      </c>
      <c r="Q228" s="1812">
        <f>'Part 5'!BQ23</f>
        <v>322</v>
      </c>
      <c r="R228" s="1548"/>
      <c r="S228" s="141"/>
      <c r="T228" t="s">
        <v>4844</v>
      </c>
      <c r="U228" t="s">
        <v>4973</v>
      </c>
      <c r="V228" s="1554">
        <v>0</v>
      </c>
      <c r="W228" s="1554">
        <f>IF(AND($T228="",$U228=""),"",IF(TRIM(INDEX('Part 10'!$E$2:$IV$2,1,ROW()-171))=TRIM($U228),INDEX('Part 10'!$E$128:$IV$128,1,ROW()-171),"CHECK"))</f>
        <v>0</v>
      </c>
      <c r="X228" s="1837">
        <f>IFERROR(V228-W228,"")</f>
        <v>0</v>
      </c>
      <c r="Y228" s="1554">
        <f>'Part 10'!BI6</f>
        <v>0</v>
      </c>
      <c r="Z228" s="141"/>
      <c r="AA228" t="s">
        <v>4586</v>
      </c>
      <c r="AB228" t="s">
        <v>4698</v>
      </c>
      <c r="AC228" s="1554">
        <v>0</v>
      </c>
      <c r="AD228" s="1555">
        <f>IF($AB228="","",IF(TRIM(INDEX('Part 9'!$E$2:$IV$2,1,ROW()-182))=TRIM($AB228),INDEX('Part 9'!$E$70:$IV$70,1,ROW()-182),"CHECK"))</f>
        <v>0</v>
      </c>
      <c r="AE228" s="1812">
        <f>IFERROR(AC228-AD228,"")</f>
        <v>0</v>
      </c>
      <c r="AF228" s="1812">
        <f>'Part 9'!AX12</f>
        <v>0</v>
      </c>
    </row>
    <row r="229" spans="1:32">
      <c r="A229" s="141"/>
      <c r="B229" t="s">
        <v>1205</v>
      </c>
      <c r="D229" s="1556">
        <v>70</v>
      </c>
      <c r="E229" s="1555">
        <f>IF($B229="","",IF(TRIM(INDEX('Part 2'!$H$2:$AI$2,1,ROW()-223))=TRIM($B229),INDEX('Part 2'!$H$1196:$AI$1196,1,ROW()-223),"CHECK"))</f>
        <v>50</v>
      </c>
      <c r="F229" s="1837">
        <f>IFERROR(D229-E229,"")</f>
        <v>20</v>
      </c>
      <c r="G229" s="1812">
        <f>'Part 2'!M24</f>
        <v>364</v>
      </c>
      <c r="I229" s="1548"/>
      <c r="K229" s="141">
        <v>24</v>
      </c>
      <c r="L229" t="s">
        <v>833</v>
      </c>
      <c r="M229" t="s">
        <v>3750</v>
      </c>
      <c r="N229" s="1556">
        <v>0</v>
      </c>
      <c r="O229" s="1555">
        <f>IF($L229="","",IF(TRIM(INDEX('Part 5'!$E$2:$IV$2,1,ROW()-163))=TRIM($L229&amp;""),INDEX('Part 5'!$E$625:$IV$625,1,ROW()-163),"CHECK"))</f>
        <v>20</v>
      </c>
      <c r="P229" s="1837">
        <f>IFERROR(N229-O229,"")</f>
        <v>-20</v>
      </c>
      <c r="Q229" s="1812">
        <f>'Part 5'!BR23</f>
        <v>319</v>
      </c>
      <c r="R229" s="1548"/>
      <c r="S229" s="141"/>
      <c r="T229" t="s">
        <v>4845</v>
      </c>
      <c r="U229" t="s">
        <v>4974</v>
      </c>
      <c r="V229" s="1554">
        <v>0</v>
      </c>
      <c r="W229" s="1554">
        <f>IF(AND($T229="",$U229=""),"",IF(TRIM(INDEX('Part 10'!$E$2:$IV$2,1,ROW()-171))=TRIM($U229),INDEX('Part 10'!$E$128:$IV$128,1,ROW()-171),"CHECK"))</f>
        <v>0</v>
      </c>
      <c r="X229" s="1837">
        <f>IFERROR(V229-W229,"")</f>
        <v>0</v>
      </c>
      <c r="Y229" s="1554">
        <f>'Part 10'!BJ6</f>
        <v>0</v>
      </c>
      <c r="Z229" s="141"/>
      <c r="AA229" t="s">
        <v>4587</v>
      </c>
      <c r="AB229" t="s">
        <v>4699</v>
      </c>
      <c r="AC229" s="1554">
        <v>0</v>
      </c>
      <c r="AD229" s="1555">
        <f>IF($AB229="","",IF(TRIM(INDEX('Part 9'!$E$2:$IV$2,1,ROW()-182))=TRIM($AB229),INDEX('Part 9'!$E$70:$IV$70,1,ROW()-182),"CHECK"))</f>
        <v>0</v>
      </c>
      <c r="AE229" s="1812">
        <f>IFERROR(AC229-AD229,"")</f>
        <v>0</v>
      </c>
      <c r="AF229" s="1812">
        <f>'Part 9'!AY12</f>
        <v>0</v>
      </c>
    </row>
    <row r="230" spans="1:32">
      <c r="A230" s="141"/>
      <c r="B230" t="s">
        <v>3509</v>
      </c>
      <c r="C230" t="s">
        <v>3525</v>
      </c>
      <c r="D230" s="1556">
        <v>0</v>
      </c>
      <c r="E230" s="1555">
        <f>IF($B230="","",IF(TRIM(INDEX('Part 2'!$H$2:$AI$2,1,ROW()-223))=TRIM($B230),INDEX('Part 2'!$H$1196:$AI$1196,1,ROW()-223),"CHECK"))</f>
        <v>0</v>
      </c>
      <c r="F230" s="1837">
        <f>IFERROR(D230-E230,"")</f>
        <v>0</v>
      </c>
      <c r="G230" s="1812">
        <f>'Part 2'!N24</f>
        <v>-40</v>
      </c>
      <c r="I230" s="1548"/>
      <c r="K230" s="141"/>
      <c r="L230" t="s">
        <v>6016</v>
      </c>
      <c r="M230" t="s">
        <v>1119</v>
      </c>
      <c r="N230" s="1556">
        <v>106</v>
      </c>
      <c r="O230" s="1555">
        <f>IF($L230="","",IF(TRIM(INDEX('Part 5'!$E$2:$IV$2,1,ROW()-163))=TRIM($L230&amp;""),INDEX('Part 5'!$E$625:$IV$625,1,ROW()-163),"CHECK"))</f>
        <v>81</v>
      </c>
      <c r="P230" s="1837">
        <f>IFERROR(N230-O230,"")</f>
        <v>25</v>
      </c>
      <c r="Q230" s="1812">
        <f>'Part 5'!BS23</f>
        <v>2616</v>
      </c>
      <c r="R230" s="1548"/>
      <c r="S230" s="141"/>
      <c r="T230" t="s">
        <v>4846</v>
      </c>
      <c r="U230" t="s">
        <v>4975</v>
      </c>
      <c r="V230" s="1554">
        <v>0</v>
      </c>
      <c r="W230" s="1554">
        <f>IF(AND($T230="",$U230=""),"",IF(TRIM(INDEX('Part 10'!$E$2:$IV$2,1,ROW()-171))=TRIM($U230),INDEX('Part 10'!$E$128:$IV$128,1,ROW()-171),"CHECK"))</f>
        <v>0</v>
      </c>
      <c r="X230" s="1837">
        <f>IFERROR(V230-W230,"")</f>
        <v>0</v>
      </c>
      <c r="Y230" s="1554">
        <f>'Part 10'!BK6</f>
        <v>0</v>
      </c>
      <c r="Z230" s="141"/>
      <c r="AA230" t="s">
        <v>4588</v>
      </c>
      <c r="AB230" t="s">
        <v>4700</v>
      </c>
      <c r="AC230" s="1554">
        <v>0</v>
      </c>
      <c r="AD230" s="1555">
        <f>IF($AB230="","",IF(TRIM(INDEX('Part 9'!$E$2:$IV$2,1,ROW()-182))=TRIM($AB230),INDEX('Part 9'!$E$70:$IV$70,1,ROW()-182),"CHECK"))</f>
        <v>0</v>
      </c>
      <c r="AE230" s="1812">
        <f>IFERROR(AC230-AD230,"")</f>
        <v>0</v>
      </c>
      <c r="AF230" s="1812">
        <f>'Part 9'!AZ12</f>
        <v>0</v>
      </c>
    </row>
    <row r="231" spans="1:32">
      <c r="A231" s="141"/>
      <c r="B231" t="s">
        <v>2838</v>
      </c>
      <c r="D231" s="1556">
        <v>10</v>
      </c>
      <c r="E231" s="1555">
        <f>IF($B231="","",IF(TRIM(INDEX('Part 2'!$H$2:$AI$2,1,ROW()-223))=TRIM($B231),INDEX('Part 2'!$H$1196:$AI$1196,1,ROW()-223),"CHECK"))</f>
        <v>0</v>
      </c>
      <c r="F231" s="1837">
        <f>IFERROR(D231-E231,"")</f>
        <v>10</v>
      </c>
      <c r="G231" s="1812">
        <f>'Part 2'!O24</f>
        <v>192</v>
      </c>
      <c r="I231" s="1548"/>
      <c r="K231" s="141"/>
      <c r="L231" t="s">
        <v>1753</v>
      </c>
      <c r="M231" t="s">
        <v>1754</v>
      </c>
      <c r="N231" s="1556">
        <v>2</v>
      </c>
      <c r="O231" s="1555">
        <f>IF($L231="","",IF(TRIM(INDEX('Part 5'!$E$2:$IV$2,1,ROW()-163))=TRIM($L231&amp;""),INDEX('Part 5'!$E$625:$IV$625,1,ROW()-163),"CHECK"))</f>
        <v>2</v>
      </c>
      <c r="P231" s="1837">
        <f>IFERROR(N231-O231,"")</f>
        <v>0</v>
      </c>
      <c r="Q231" s="1812">
        <f>'Part 5'!BT23</f>
        <v>831</v>
      </c>
      <c r="R231" s="1548"/>
      <c r="S231" s="141"/>
      <c r="T231" t="s">
        <v>4847</v>
      </c>
      <c r="U231" t="s">
        <v>4976</v>
      </c>
      <c r="V231" s="1554">
        <v>0</v>
      </c>
      <c r="W231" s="1554">
        <f>IF(AND($T231="",$U231=""),"",IF(TRIM(INDEX('Part 10'!$E$2:$IV$2,1,ROW()-171))=TRIM($U231),INDEX('Part 10'!$E$128:$IV$128,1,ROW()-171),"CHECK"))</f>
        <v>0</v>
      </c>
      <c r="X231" s="1837">
        <f>IFERROR(V231-W231,"")</f>
        <v>0</v>
      </c>
      <c r="Y231" s="1554">
        <f>'Part 10'!BL6</f>
        <v>0</v>
      </c>
      <c r="Z231" s="141"/>
      <c r="AA231" t="s">
        <v>4589</v>
      </c>
      <c r="AB231" t="s">
        <v>4701</v>
      </c>
      <c r="AC231" s="1554">
        <v>0</v>
      </c>
      <c r="AD231" s="1555">
        <f>IF($AB231="","",IF(TRIM(INDEX('Part 9'!$E$2:$IV$2,1,ROW()-182))=TRIM($AB231),INDEX('Part 9'!$E$70:$IV$70,1,ROW()-182),"CHECK"))</f>
        <v>0</v>
      </c>
      <c r="AE231" s="1812">
        <f>IFERROR(AC231-AD231,"")</f>
        <v>0</v>
      </c>
      <c r="AF231" s="1812">
        <f>'Part 9'!BA12</f>
        <v>0</v>
      </c>
    </row>
    <row r="232" spans="1:32">
      <c r="A232" s="141"/>
      <c r="B232" t="s">
        <v>3510</v>
      </c>
      <c r="D232" s="1556">
        <v>0</v>
      </c>
      <c r="E232" s="1555">
        <f>IF($B232="","",IF(TRIM(INDEX('Part 2'!$H$2:$AI$2,1,ROW()-223))=TRIM($B232),INDEX('Part 2'!$H$1196:$AI$1196,1,ROW()-223),"CHECK"))</f>
        <v>0</v>
      </c>
      <c r="F232" s="1837">
        <f>IFERROR(D232-E232,"")</f>
        <v>0</v>
      </c>
      <c r="G232" s="1812">
        <f>'Part 2'!P24</f>
        <v>17</v>
      </c>
      <c r="I232" s="1548"/>
      <c r="K232" s="141"/>
      <c r="L232" t="s">
        <v>488</v>
      </c>
      <c r="M232" t="s">
        <v>1943</v>
      </c>
      <c r="N232" s="1556">
        <v>25</v>
      </c>
      <c r="O232" s="1555">
        <f>IF($L232="","",IF(TRIM(INDEX('Part 5'!$E$2:$IV$2,1,ROW()-163))=TRIM($L232&amp;""),INDEX('Part 5'!$E$625:$IV$625,1,ROW()-163),"CHECK"))</f>
        <v>0</v>
      </c>
      <c r="P232" s="1837">
        <f>IFERROR(N232-O232,"")</f>
        <v>25</v>
      </c>
      <c r="Q232" s="1812">
        <f>'Part 5'!BU23</f>
        <v>211</v>
      </c>
      <c r="R232" s="1548"/>
      <c r="S232" s="141"/>
      <c r="T232" t="s">
        <v>4848</v>
      </c>
      <c r="U232" t="s">
        <v>4977</v>
      </c>
      <c r="V232" s="1554">
        <v>0</v>
      </c>
      <c r="W232" s="1554">
        <f>IF(AND($T232="",$U232=""),"",IF(TRIM(INDEX('Part 10'!$E$2:$IV$2,1,ROW()-171))=TRIM($U232),INDEX('Part 10'!$E$128:$IV$128,1,ROW()-171),"CHECK"))</f>
        <v>0</v>
      </c>
      <c r="X232" s="1837">
        <f>IFERROR(V232-W232,"")</f>
        <v>0</v>
      </c>
      <c r="Y232" s="1554">
        <f>'Part 10'!BM6</f>
        <v>0</v>
      </c>
      <c r="Z232" s="141"/>
      <c r="AA232" t="s">
        <v>4590</v>
      </c>
      <c r="AB232" t="s">
        <v>4702</v>
      </c>
      <c r="AC232" s="1554">
        <v>0</v>
      </c>
      <c r="AD232" s="1555">
        <f>IF($AB232="","",IF(TRIM(INDEX('Part 9'!$E$2:$IV$2,1,ROW()-182))=TRIM($AB232),INDEX('Part 9'!$E$70:$IV$70,1,ROW()-182),"CHECK"))</f>
        <v>0</v>
      </c>
      <c r="AE232" s="1812">
        <f>IFERROR(AC232-AD232,"")</f>
        <v>0</v>
      </c>
      <c r="AF232" s="1812">
        <f>'Part 9'!BB12</f>
        <v>0</v>
      </c>
    </row>
    <row r="233" spans="1:32">
      <c r="A233" s="141"/>
      <c r="B233" t="s">
        <v>3511</v>
      </c>
      <c r="D233" s="1556">
        <v>0</v>
      </c>
      <c r="E233" s="1555">
        <f>IF($B233="","",IF(TRIM(INDEX('Part 2'!$H$2:$AI$2,1,ROW()-223))=TRIM($B233),INDEX('Part 2'!$H$1196:$AI$1196,1,ROW()-223),"CHECK"))</f>
        <v>0</v>
      </c>
      <c r="F233" s="1837">
        <f>IFERROR(D233-E233,"")</f>
        <v>0</v>
      </c>
      <c r="G233" s="1812">
        <f>'Part 2'!Q24</f>
        <v>94</v>
      </c>
      <c r="I233" s="1548"/>
      <c r="K233" s="141"/>
      <c r="L233" t="s">
        <v>867</v>
      </c>
      <c r="M233" t="s">
        <v>982</v>
      </c>
      <c r="N233" s="1556">
        <v>357</v>
      </c>
      <c r="O233" s="1555">
        <f>IF($L233="","",IF(TRIM(INDEX('Part 5'!$E$2:$IV$2,1,ROW()-163))=TRIM($L233&amp;""),INDEX('Part 5'!$E$625:$IV$625,1,ROW()-163),"CHECK"))</f>
        <v>357</v>
      </c>
      <c r="P233" s="1837">
        <f>IFERROR(N233-O233,"")</f>
        <v>0</v>
      </c>
      <c r="Q233" s="1812">
        <f>'Part 5'!BV23</f>
        <v>1503</v>
      </c>
      <c r="R233" s="1548"/>
      <c r="S233" s="141"/>
      <c r="T233" t="s">
        <v>4849</v>
      </c>
      <c r="U233" t="s">
        <v>4978</v>
      </c>
      <c r="V233" s="1554">
        <v>0</v>
      </c>
      <c r="W233" s="1554">
        <f>IF(AND($T233="",$U233=""),"",IF(TRIM(INDEX('Part 10'!$E$2:$IV$2,1,ROW()-171))=TRIM($U233),INDEX('Part 10'!$E$128:$IV$128,1,ROW()-171),"CHECK"))</f>
        <v>0</v>
      </c>
      <c r="X233" s="1837">
        <f>IFERROR(V233-W233,"")</f>
        <v>0</v>
      </c>
      <c r="Y233" s="1554">
        <f>'Part 10'!BN6</f>
        <v>0</v>
      </c>
      <c r="Z233" s="141"/>
      <c r="AA233" t="s">
        <v>4591</v>
      </c>
      <c r="AB233" t="s">
        <v>4703</v>
      </c>
      <c r="AC233" s="1554">
        <v>0</v>
      </c>
      <c r="AD233" s="1555">
        <f>IF($AB233="","",IF(TRIM(INDEX('Part 9'!$E$2:$IV$2,1,ROW()-182))=TRIM($AB233),INDEX('Part 9'!$E$70:$IV$70,1,ROW()-182),"CHECK"))</f>
        <v>0</v>
      </c>
      <c r="AE233" s="1812">
        <f>IFERROR(AC233-AD233,"")</f>
        <v>0</v>
      </c>
      <c r="AF233" s="1812">
        <f>'Part 9'!BC12</f>
        <v>0</v>
      </c>
    </row>
    <row r="234" spans="1:32">
      <c r="A234" s="141"/>
      <c r="B234" t="s">
        <v>2598</v>
      </c>
      <c r="D234" s="1556">
        <v>10</v>
      </c>
      <c r="E234" s="1555">
        <f>IF($B234="","",IF(TRIM(INDEX('Part 2'!$H$2:$AI$2,1,ROW()-223))=TRIM($B234),INDEX('Part 2'!$H$1196:$AI$1196,1,ROW()-223),"CHECK"))</f>
        <v>10</v>
      </c>
      <c r="F234" s="1837">
        <f>IFERROR(D234-E234,"")</f>
        <v>0</v>
      </c>
      <c r="G234" s="1812">
        <f>'Part 2'!R24</f>
        <v>37</v>
      </c>
      <c r="I234" s="1548"/>
      <c r="K234" s="141"/>
      <c r="L234" t="s">
        <v>1933</v>
      </c>
      <c r="M234" t="s">
        <v>1934</v>
      </c>
      <c r="N234" s="1556">
        <v>0</v>
      </c>
      <c r="O234" s="1555">
        <f>IF($L234="","",IF(TRIM(INDEX('Part 5'!$E$2:$IV$2,1,ROW()-163))=TRIM($L234&amp;""),INDEX('Part 5'!$E$625:$IV$625,1,ROW()-163),"CHECK"))</f>
        <v>0</v>
      </c>
      <c r="P234" s="1837">
        <f>IFERROR(N234-O234,"")</f>
        <v>0</v>
      </c>
      <c r="Q234" s="1812">
        <f>'Part 5'!BW23</f>
        <v>175</v>
      </c>
      <c r="R234" s="1548"/>
      <c r="S234" s="141"/>
      <c r="T234" t="s">
        <v>4850</v>
      </c>
      <c r="U234" t="s">
        <v>4979</v>
      </c>
      <c r="V234" s="1554">
        <v>0</v>
      </c>
      <c r="W234" s="1554">
        <f>IF(AND($T234="",$U234=""),"",IF(TRIM(INDEX('Part 10'!$E$2:$IV$2,1,ROW()-171))=TRIM($U234),INDEX('Part 10'!$E$128:$IV$128,1,ROW()-171),"CHECK"))</f>
        <v>0</v>
      </c>
      <c r="X234" s="1837">
        <f>IFERROR(V234-W234,"")</f>
        <v>0</v>
      </c>
      <c r="Y234" s="1554">
        <f>'Part 10'!BO6</f>
        <v>0</v>
      </c>
      <c r="Z234" s="141"/>
      <c r="AA234" t="s">
        <v>4592</v>
      </c>
      <c r="AB234" t="s">
        <v>4704</v>
      </c>
      <c r="AC234" s="1554">
        <v>0</v>
      </c>
      <c r="AD234" s="1555">
        <f>IF($AB234="","",IF(TRIM(INDEX('Part 9'!$E$2:$IV$2,1,ROW()-182))=TRIM($AB234),INDEX('Part 9'!$E$70:$IV$70,1,ROW()-182),"CHECK"))</f>
        <v>0</v>
      </c>
      <c r="AE234" s="1812">
        <f>IFERROR(AC234-AD234,"")</f>
        <v>0</v>
      </c>
      <c r="AF234" s="1812">
        <f>'Part 9'!BD12</f>
        <v>0</v>
      </c>
    </row>
    <row r="235" spans="1:32">
      <c r="A235" s="141"/>
      <c r="B235" t="s">
        <v>3512</v>
      </c>
      <c r="D235" s="1556">
        <v>0</v>
      </c>
      <c r="E235" s="1555">
        <f>IF($B235="","",IF(TRIM(INDEX('Part 2'!$H$2:$AI$2,1,ROW()-223))=TRIM($B235),INDEX('Part 2'!$H$1196:$AI$1196,1,ROW()-223),"CHECK"))</f>
        <v>0</v>
      </c>
      <c r="F235" s="1837">
        <f>IFERROR(D235-E235,"")</f>
        <v>0</v>
      </c>
      <c r="G235" s="1812">
        <f>'Part 2'!S24</f>
        <v>117</v>
      </c>
      <c r="I235" s="1548"/>
      <c r="K235" s="141"/>
      <c r="M235" t="s">
        <v>1954</v>
      </c>
      <c r="N235" s="1556"/>
      <c r="O235" s="1555" t="str">
        <f>IF($L235="","",IF(TRIM(INDEX('Part 5'!$E$2:$IV$2,1,ROW()-163))=TRIM($L235&amp;""),INDEX('Part 5'!$E$625:$IV$625,1,ROW()-163),"CHECK"))</f>
        <v/>
      </c>
      <c r="P235" s="1837" t="str">
        <f>IFERROR(N235-O235,"")</f>
        <v/>
      </c>
      <c r="Q235" s="1812">
        <f>'Part 5'!BX23</f>
        <v>500</v>
      </c>
      <c r="R235" s="1548"/>
      <c r="S235" s="141"/>
      <c r="T235" t="s">
        <v>4851</v>
      </c>
      <c r="U235" t="s">
        <v>4980</v>
      </c>
      <c r="V235" s="1554">
        <v>0</v>
      </c>
      <c r="W235" s="1554">
        <f>IF(AND($T235="",$U235=""),"",IF(TRIM(INDEX('Part 10'!$E$2:$IV$2,1,ROW()-171))=TRIM($U235),INDEX('Part 10'!$E$128:$IV$128,1,ROW()-171),"CHECK"))</f>
        <v>0</v>
      </c>
      <c r="X235" s="1837">
        <f>IFERROR(V235-W235,"")</f>
        <v>0</v>
      </c>
      <c r="Y235" s="1554">
        <f>'Part 10'!BP6</f>
        <v>0</v>
      </c>
      <c r="Z235" s="141"/>
      <c r="AA235" t="s">
        <v>4593</v>
      </c>
      <c r="AB235" t="s">
        <v>4705</v>
      </c>
      <c r="AC235" s="1554">
        <v>0</v>
      </c>
      <c r="AD235" s="1555">
        <f>IF($AB235="","",IF(TRIM(INDEX('Part 9'!$E$2:$IV$2,1,ROW()-182))=TRIM($AB235),INDEX('Part 9'!$E$70:$IV$70,1,ROW()-182),"CHECK"))</f>
        <v>0</v>
      </c>
      <c r="AE235" s="1812">
        <f>IFERROR(AC235-AD235,"")</f>
        <v>0</v>
      </c>
      <c r="AF235" s="1812">
        <f>'Part 9'!BE12</f>
        <v>0</v>
      </c>
    </row>
    <row r="236" spans="1:32">
      <c r="A236" s="141"/>
      <c r="B236" t="s">
        <v>3513</v>
      </c>
      <c r="C236" t="s">
        <v>3525</v>
      </c>
      <c r="D236" s="1556">
        <v>0</v>
      </c>
      <c r="E236" s="1555">
        <f>IF($B236="","",IF(TRIM(INDEX('Part 2'!$H$2:$AI$2,1,ROW()-223))=TRIM($B236),INDEX('Part 2'!$H$1196:$AI$1196,1,ROW()-223),"CHECK"))</f>
        <v>0</v>
      </c>
      <c r="F236" s="1837">
        <f>IFERROR(D236-E236,"")</f>
        <v>0</v>
      </c>
      <c r="G236" s="1812">
        <f>'Part 2'!T24</f>
        <v>126</v>
      </c>
      <c r="I236" s="1548"/>
      <c r="K236" s="141"/>
      <c r="L236" t="s">
        <v>1126</v>
      </c>
      <c r="M236" t="s">
        <v>1125</v>
      </c>
      <c r="N236" s="1556">
        <v>141</v>
      </c>
      <c r="O236" s="1555">
        <f>IF($L236="","",IF(TRIM(INDEX('Part 5'!$E$2:$IV$2,1,ROW()-163))=TRIM($L236&amp;""),INDEX('Part 5'!$E$625:$IV$625,1,ROW()-163),"CHECK"))</f>
        <v>141</v>
      </c>
      <c r="P236" s="1837">
        <f>IFERROR(N236-O236,"")</f>
        <v>0</v>
      </c>
      <c r="Q236" s="1812">
        <f>'Part 5'!BY23</f>
        <v>975</v>
      </c>
      <c r="R236" s="1548"/>
      <c r="S236" s="141"/>
      <c r="T236" t="s">
        <v>4852</v>
      </c>
      <c r="U236" t="s">
        <v>4981</v>
      </c>
      <c r="V236" s="1554">
        <v>0</v>
      </c>
      <c r="W236" s="1554">
        <f>IF(AND($T236="",$U236=""),"",IF(TRIM(INDEX('Part 10'!$E$2:$IV$2,1,ROW()-171))=TRIM($U236),INDEX('Part 10'!$E$128:$IV$128,1,ROW()-171),"CHECK"))</f>
        <v>0</v>
      </c>
      <c r="X236" s="1837">
        <f>IFERROR(V236-W236,"")</f>
        <v>0</v>
      </c>
      <c r="Y236" s="1554">
        <f>'Part 10'!BQ6</f>
        <v>0</v>
      </c>
      <c r="Z236" s="141"/>
      <c r="AA236" t="s">
        <v>4594</v>
      </c>
      <c r="AB236" t="s">
        <v>4706</v>
      </c>
      <c r="AC236" s="1554">
        <v>0</v>
      </c>
      <c r="AD236" s="1555">
        <f>IF($AB236="","",IF(TRIM(INDEX('Part 9'!$E$2:$IV$2,1,ROW()-182))=TRIM($AB236),INDEX('Part 9'!$E$70:$IV$70,1,ROW()-182),"CHECK"))</f>
        <v>0</v>
      </c>
      <c r="AE236" s="1812">
        <f>IFERROR(AC236-AD236,"")</f>
        <v>0</v>
      </c>
      <c r="AF236" s="1812">
        <f>'Part 9'!BF12</f>
        <v>0</v>
      </c>
    </row>
    <row r="237" spans="1:32">
      <c r="A237" s="141"/>
      <c r="B237" t="s">
        <v>3514</v>
      </c>
      <c r="D237" s="1556">
        <v>0</v>
      </c>
      <c r="E237" s="1555">
        <f>IF($B237="","",IF(TRIM(INDEX('Part 2'!$H$2:$AI$2,1,ROW()-223))=TRIM($B237),INDEX('Part 2'!$H$1196:$AI$1196,1,ROW()-223),"CHECK"))</f>
        <v>0</v>
      </c>
      <c r="F237" s="1837">
        <f>IFERROR(D237-E237,"")</f>
        <v>0</v>
      </c>
      <c r="G237" s="1812">
        <f>'Part 2'!U24</f>
        <v>350</v>
      </c>
      <c r="I237" s="1548"/>
      <c r="K237" s="141"/>
      <c r="L237" t="s">
        <v>1265</v>
      </c>
      <c r="M237" t="s">
        <v>1104</v>
      </c>
      <c r="N237" s="1556">
        <v>25</v>
      </c>
      <c r="O237" s="1555">
        <f>IF($L237="","",IF(TRIM(INDEX('Part 5'!$E$2:$IV$2,1,ROW()-163))=TRIM($L237&amp;""),INDEX('Part 5'!$E$625:$IV$625,1,ROW()-163),"CHECK"))</f>
        <v>25</v>
      </c>
      <c r="P237" s="1837">
        <f>IFERROR(N237-O237,"")</f>
        <v>0</v>
      </c>
      <c r="Q237" s="1812">
        <f>'Part 5'!BZ23</f>
        <v>1000</v>
      </c>
      <c r="R237" s="1548"/>
      <c r="S237" s="141"/>
      <c r="T237" t="s">
        <v>4853</v>
      </c>
      <c r="U237" t="s">
        <v>4982</v>
      </c>
      <c r="V237" s="1554">
        <v>0</v>
      </c>
      <c r="W237" s="1554">
        <f>IF(AND($T237="",$U237=""),"",IF(TRIM(INDEX('Part 10'!$E$2:$IV$2,1,ROW()-171))=TRIM($U237),INDEX('Part 10'!$E$128:$IV$128,1,ROW()-171),"CHECK"))</f>
        <v>0</v>
      </c>
      <c r="X237" s="1837">
        <f>IFERROR(V237-W237,"")</f>
        <v>0</v>
      </c>
      <c r="Y237" s="1554">
        <f>'Part 10'!BR6</f>
        <v>0</v>
      </c>
      <c r="Z237" s="141"/>
      <c r="AA237" t="s">
        <v>4595</v>
      </c>
      <c r="AB237" t="s">
        <v>4707</v>
      </c>
      <c r="AC237" s="1554">
        <v>0</v>
      </c>
      <c r="AD237" s="1555">
        <f>IF($AB237="","",IF(TRIM(INDEX('Part 9'!$E$2:$IV$2,1,ROW()-182))=TRIM($AB237),INDEX('Part 9'!$E$70:$IV$70,1,ROW()-182),"CHECK"))</f>
        <v>0</v>
      </c>
      <c r="AE237" s="1812">
        <f>IFERROR(AC237-AD237,"")</f>
        <v>0</v>
      </c>
      <c r="AF237" s="1812">
        <f>'Part 9'!BG12</f>
        <v>0</v>
      </c>
    </row>
    <row r="238" spans="1:32">
      <c r="A238" s="141"/>
      <c r="D238" s="1556"/>
      <c r="E238" s="1555" t="str">
        <f>IF($B238="","",IF(TRIM(INDEX('Part 2'!$H$2:$AI$2,1,ROW()-223))=TRIM($B238),INDEX('Part 2'!$H$1196:$AI$1196,1,ROW()-223),"CHECK"))</f>
        <v/>
      </c>
      <c r="F238" s="1837"/>
      <c r="G238" s="1812"/>
      <c r="I238" s="1548"/>
      <c r="K238" s="141"/>
      <c r="L238" t="s">
        <v>3715</v>
      </c>
      <c r="M238" t="s">
        <v>1577</v>
      </c>
      <c r="N238" s="1556">
        <v>151</v>
      </c>
      <c r="O238" s="1555">
        <f>IF($L238="","",IF(TRIM(INDEX('Part 5'!$E$2:$IV$2,1,ROW()-163))=TRIM($L238&amp;""),INDEX('Part 5'!$E$625:$IV$625,1,ROW()-163),"CHECK"))</f>
        <v>151</v>
      </c>
      <c r="P238" s="1837">
        <f>IFERROR(N238-O238,"")</f>
        <v>0</v>
      </c>
      <c r="Q238" s="1812">
        <f>'Part 5'!CA23</f>
        <v>975</v>
      </c>
      <c r="R238" s="1548"/>
      <c r="S238" s="141"/>
      <c r="T238" t="s">
        <v>4854</v>
      </c>
      <c r="U238" t="s">
        <v>4983</v>
      </c>
      <c r="V238" s="1554">
        <v>0</v>
      </c>
      <c r="W238" s="1554">
        <f>IF(AND($T238="",$U238=""),"",IF(TRIM(INDEX('Part 10'!$E$2:$IV$2,1,ROW()-171))=TRIM($U238),INDEX('Part 10'!$E$128:$IV$128,1,ROW()-171),"CHECK"))</f>
        <v>0</v>
      </c>
      <c r="X238" s="1837">
        <f>IFERROR(V238-W238,"")</f>
        <v>0</v>
      </c>
      <c r="Y238" s="1554">
        <f>'Part 10'!BS6</f>
        <v>0</v>
      </c>
      <c r="Z238" s="141"/>
      <c r="AA238" t="s">
        <v>4596</v>
      </c>
      <c r="AB238" t="s">
        <v>4708</v>
      </c>
      <c r="AC238" s="1554">
        <v>0</v>
      </c>
      <c r="AD238" s="1555">
        <f>IF($AB238="","",IF(TRIM(INDEX('Part 9'!$E$2:$IV$2,1,ROW()-182))=TRIM($AB238),INDEX('Part 9'!$E$70:$IV$70,1,ROW()-182),"CHECK"))</f>
        <v>0</v>
      </c>
      <c r="AE238" s="1812">
        <f>IFERROR(AC238-AD238,"")</f>
        <v>0</v>
      </c>
      <c r="AF238" s="1812">
        <f>'Part 9'!BH12</f>
        <v>0</v>
      </c>
    </row>
    <row r="239" spans="1:32">
      <c r="A239" s="141"/>
      <c r="B239" t="s">
        <v>5984</v>
      </c>
      <c r="D239" s="1556">
        <v>82</v>
      </c>
      <c r="E239" s="1555">
        <f>IF($B239="","",IF(TRIM(INDEX('Part 2'!$H$2:$AI$2,1,ROW()-223))=TRIM($B239),INDEX('Part 2'!$H$1196:$AI$1196,1,ROW()-223),"CHECK"))</f>
        <v>47</v>
      </c>
      <c r="F239" s="1837">
        <f>IFERROR(D239-E239,"")</f>
        <v>35</v>
      </c>
      <c r="G239" s="1812">
        <f>'Part 2'!W24</f>
        <v>275</v>
      </c>
      <c r="I239" s="1548"/>
      <c r="K239" s="141"/>
      <c r="L239" t="s">
        <v>3716</v>
      </c>
      <c r="M239" t="s">
        <v>3751</v>
      </c>
      <c r="N239" s="1556">
        <v>46</v>
      </c>
      <c r="O239" s="1555">
        <f>IF($L239="","",IF(TRIM(INDEX('Part 5'!$E$2:$IV$2,1,ROW()-163))=TRIM($L239&amp;""),INDEX('Part 5'!$E$625:$IV$625,1,ROW()-163),"CHECK"))</f>
        <v>21</v>
      </c>
      <c r="P239" s="1837">
        <f>IFERROR(N239-O239,"")</f>
        <v>25</v>
      </c>
      <c r="Q239" s="1812">
        <f>'Part 5'!CB23</f>
        <v>1975</v>
      </c>
      <c r="R239" s="1548"/>
      <c r="S239" s="141"/>
      <c r="T239" t="s">
        <v>4855</v>
      </c>
      <c r="U239" t="s">
        <v>4984</v>
      </c>
      <c r="V239" s="1554">
        <v>0</v>
      </c>
      <c r="W239" s="1554">
        <f>IF(AND($T239="",$U239=""),"",IF(TRIM(INDEX('Part 10'!$E$2:$IV$2,1,ROW()-171))=TRIM($U239),INDEX('Part 10'!$E$128:$IV$128,1,ROW()-171),"CHECK"))</f>
        <v>0</v>
      </c>
      <c r="X239" s="1837">
        <f>IFERROR(V239-W239,"")</f>
        <v>0</v>
      </c>
      <c r="Y239" s="1554">
        <f>'Part 10'!BT6</f>
        <v>0</v>
      </c>
      <c r="Z239" s="141"/>
      <c r="AA239" t="s">
        <v>4597</v>
      </c>
      <c r="AB239" t="s">
        <v>4709</v>
      </c>
      <c r="AC239" s="1554">
        <v>0</v>
      </c>
      <c r="AD239" s="1555">
        <f>IF($AB239="","",IF(TRIM(INDEX('Part 9'!$E$2:$IV$2,1,ROW()-182))=TRIM($AB239),INDEX('Part 9'!$E$70:$IV$70,1,ROW()-182),"CHECK"))</f>
        <v>0</v>
      </c>
      <c r="AE239" s="1812">
        <f>IFERROR(AC239-AD239,"")</f>
        <v>0</v>
      </c>
      <c r="AF239" s="1812">
        <f>'Part 9'!BI12</f>
        <v>0</v>
      </c>
    </row>
    <row r="240" spans="1:32">
      <c r="A240" s="141"/>
      <c r="B240" t="s">
        <v>5985</v>
      </c>
      <c r="D240" s="1556">
        <v>2</v>
      </c>
      <c r="E240" s="1555">
        <f>IF($B240="","",IF(TRIM(INDEX('Part 2'!$H$2:$AI$2,1,ROW()-223))=TRIM($B240),INDEX('Part 2'!$H$1196:$AI$1196,1,ROW()-223),"CHECK"))</f>
        <v>2</v>
      </c>
      <c r="F240" s="1837">
        <f>IFERROR(D240-E240,"")</f>
        <v>0</v>
      </c>
      <c r="G240" s="1812">
        <f>'Part 2'!X24</f>
        <v>57</v>
      </c>
      <c r="I240" s="1548"/>
      <c r="K240" s="141"/>
      <c r="N240" s="1556"/>
      <c r="O240" s="1555" t="str">
        <f>IF($L240="","",IF(TRIM(INDEX('Part 5'!$E$2:$IV$2,1,ROW()-163))=TRIM($L240&amp;""),INDEX('Part 5'!$E$625:$IV$625,1,ROW()-163),"CHECK"))</f>
        <v/>
      </c>
      <c r="P240" s="1837"/>
      <c r="Q240" s="1812"/>
      <c r="R240" s="1548"/>
      <c r="S240" s="141"/>
      <c r="T240" t="s">
        <v>4856</v>
      </c>
      <c r="U240" t="s">
        <v>4985</v>
      </c>
      <c r="V240" s="1554">
        <v>0</v>
      </c>
      <c r="W240" s="1554">
        <f>IF(AND($T240="",$U240=""),"",IF(TRIM(INDEX('Part 10'!$E$2:$IV$2,1,ROW()-171))=TRIM($U240),INDEX('Part 10'!$E$128:$IV$128,1,ROW()-171),"CHECK"))</f>
        <v>0</v>
      </c>
      <c r="X240" s="1837">
        <f>IFERROR(V240-W240,"")</f>
        <v>0</v>
      </c>
      <c r="Y240" s="1554">
        <f>'Part 10'!BU6</f>
        <v>0</v>
      </c>
      <c r="Z240" s="141"/>
      <c r="AA240" t="s">
        <v>4598</v>
      </c>
      <c r="AB240" t="s">
        <v>4710</v>
      </c>
      <c r="AC240" s="1554">
        <v>0</v>
      </c>
      <c r="AD240" s="1555">
        <f>IF($AB240="","",IF(TRIM(INDEX('Part 9'!$E$2:$IV$2,1,ROW()-182))=TRIM($AB240),INDEX('Part 9'!$E$70:$IV$70,1,ROW()-182),"CHECK"))</f>
        <v>0</v>
      </c>
      <c r="AE240" s="1812">
        <f>IFERROR(AC240-AD240,"")</f>
        <v>0</v>
      </c>
      <c r="AF240" s="1812">
        <f>'Part 9'!BJ12</f>
        <v>0</v>
      </c>
    </row>
    <row r="241" spans="1:32">
      <c r="A241" s="141"/>
      <c r="B241" t="s">
        <v>3517</v>
      </c>
      <c r="D241" s="1556">
        <v>0</v>
      </c>
      <c r="E241" s="1555">
        <f>IF($B241="","",IF(TRIM(INDEX('Part 2'!$H$2:$AI$2,1,ROW()-223))=TRIM($B241),INDEX('Part 2'!$H$1196:$AI$1196,1,ROW()-223),"CHECK"))</f>
        <v>0</v>
      </c>
      <c r="F241" s="1837">
        <f>IFERROR(D241-E241,"")</f>
        <v>0</v>
      </c>
      <c r="G241" s="1812">
        <f>'Part 2'!Y24</f>
        <v>370</v>
      </c>
      <c r="I241" s="1548"/>
      <c r="K241" s="141"/>
      <c r="N241" s="1556"/>
      <c r="O241" s="1555" t="str">
        <f>IF($L241="","",IF(TRIM(INDEX('Part 5'!$E$2:$IV$2,1,ROW()-163))=TRIM($L241&amp;""),INDEX('Part 5'!$E$625:$IV$625,1,ROW()-163),"CHECK"))</f>
        <v/>
      </c>
      <c r="P241" s="1837"/>
      <c r="Q241" s="1812"/>
      <c r="R241" s="1548"/>
      <c r="S241" s="141"/>
      <c r="T241" t="s">
        <v>4857</v>
      </c>
      <c r="U241" t="s">
        <v>4986</v>
      </c>
      <c r="V241" s="1554">
        <v>0</v>
      </c>
      <c r="W241" s="1554">
        <f>IF(AND($T241="",$U241=""),"",IF(TRIM(INDEX('Part 10'!$E$2:$IV$2,1,ROW()-171))=TRIM($U241),INDEX('Part 10'!$E$128:$IV$128,1,ROW()-171),"CHECK"))</f>
        <v>0</v>
      </c>
      <c r="X241" s="1837">
        <f>IFERROR(V241-W241,"")</f>
        <v>0</v>
      </c>
      <c r="Y241" s="1554">
        <f>'Part 10'!BV6</f>
        <v>0</v>
      </c>
      <c r="Z241" s="141"/>
      <c r="AA241" t="s">
        <v>4599</v>
      </c>
      <c r="AB241" t="s">
        <v>4711</v>
      </c>
      <c r="AC241" s="1554">
        <v>0</v>
      </c>
      <c r="AD241" s="1555">
        <f>IF($AB241="","",IF(TRIM(INDEX('Part 9'!$E$2:$IV$2,1,ROW()-182))=TRIM($AB241),INDEX('Part 9'!$E$70:$IV$70,1,ROW()-182),"CHECK"))</f>
        <v>0</v>
      </c>
      <c r="AE241" s="1812">
        <f>IFERROR(AC241-AD241,"")</f>
        <v>0</v>
      </c>
      <c r="AF241" s="1812">
        <f>'Part 9'!BK12</f>
        <v>0</v>
      </c>
    </row>
    <row r="242" spans="1:32">
      <c r="A242" s="141"/>
      <c r="B242" t="s">
        <v>416</v>
      </c>
      <c r="D242" s="1556">
        <v>90</v>
      </c>
      <c r="E242" s="1555">
        <f>IF($B242="","",IF(TRIM(INDEX('Part 2'!$H$2:$AI$2,1,ROW()-223))=TRIM($B242),INDEX('Part 2'!$H$1196:$AI$1196,1,ROW()-223),"CHECK"))</f>
        <v>80</v>
      </c>
      <c r="F242" s="1837">
        <f>IFERROR(D242-E242,"")</f>
        <v>10</v>
      </c>
      <c r="G242" s="1812">
        <f>'Part 2'!Z24</f>
        <v>1091</v>
      </c>
      <c r="I242" s="1548"/>
      <c r="K242" s="141"/>
      <c r="N242" s="1556"/>
      <c r="O242" s="1555" t="str">
        <f>IF($L242="","",IF(TRIM(INDEX('Part 5'!$E$2:$IV$2,1,ROW()-163))=TRIM($L242&amp;""),INDEX('Part 5'!$E$625:$IV$625,1,ROW()-163),"CHECK"))</f>
        <v/>
      </c>
      <c r="P242" s="1837"/>
      <c r="Q242" s="1812"/>
      <c r="R242" s="1548"/>
      <c r="S242" s="141"/>
      <c r="T242" t="s">
        <v>4858</v>
      </c>
      <c r="U242" t="s">
        <v>4987</v>
      </c>
      <c r="V242" s="1554">
        <v>0</v>
      </c>
      <c r="W242" s="1554">
        <f>IF(AND($T242="",$U242=""),"",IF(TRIM(INDEX('Part 10'!$E$2:$IV$2,1,ROW()-171))=TRIM($U242),INDEX('Part 10'!$E$128:$IV$128,1,ROW()-171),"CHECK"))</f>
        <v>0</v>
      </c>
      <c r="X242" s="1837">
        <f>IFERROR(V242-W242,"")</f>
        <v>0</v>
      </c>
      <c r="Y242" s="1554">
        <f>'Part 10'!BW6</f>
        <v>0</v>
      </c>
      <c r="Z242" s="141"/>
      <c r="AA242" t="s">
        <v>4600</v>
      </c>
      <c r="AB242" t="s">
        <v>4712</v>
      </c>
      <c r="AC242" s="1554">
        <v>0</v>
      </c>
      <c r="AD242" s="1555">
        <f>IF($AB242="","",IF(TRIM(INDEX('Part 9'!$E$2:$IV$2,1,ROW()-182))=TRIM($AB242),INDEX('Part 9'!$E$70:$IV$70,1,ROW()-182),"CHECK"))</f>
        <v>0</v>
      </c>
      <c r="AE242" s="1812">
        <f>IFERROR(AC242-AD242,"")</f>
        <v>0</v>
      </c>
      <c r="AF242" s="1812">
        <f>'Part 9'!BL12</f>
        <v>0</v>
      </c>
    </row>
    <row r="243" spans="1:32">
      <c r="A243" s="141"/>
      <c r="B243" t="s">
        <v>3518</v>
      </c>
      <c r="C243" t="s">
        <v>3526</v>
      </c>
      <c r="D243" s="1556">
        <v>0</v>
      </c>
      <c r="E243" s="1555">
        <f>IF($B243="","",IF(TRIM(INDEX('Part 2'!$H$2:$AI$2,1,ROW()-223))=TRIM($B243),INDEX('Part 2'!$H$1196:$AI$1196,1,ROW()-223),"CHECK"))</f>
        <v>0</v>
      </c>
      <c r="F243" s="1837">
        <f>IFERROR(D243-E243,"")</f>
        <v>0</v>
      </c>
      <c r="G243" s="1812">
        <f>'Part 2'!AA24</f>
        <v>30</v>
      </c>
      <c r="I243" s="1548"/>
      <c r="K243" s="141"/>
      <c r="N243" s="1556"/>
      <c r="O243" s="1555" t="str">
        <f>IF($L243="","",IF(TRIM(INDEX('Part 5'!$E$2:$IV$2,1,ROW()-163))=TRIM($L243&amp;""),INDEX('Part 5'!$E$625:$IV$625,1,ROW()-163),"CHECK"))</f>
        <v/>
      </c>
      <c r="P243" s="1837"/>
      <c r="Q243" s="1812"/>
      <c r="R243" s="1548"/>
      <c r="S243" s="141"/>
      <c r="T243" t="s">
        <v>4859</v>
      </c>
      <c r="U243" t="s">
        <v>4988</v>
      </c>
      <c r="V243" s="1554">
        <v>0</v>
      </c>
      <c r="W243" s="1554">
        <f>IF(AND($T243="",$U243=""),"",IF(TRIM(INDEX('Part 10'!$E$2:$IV$2,1,ROW()-171))=TRIM($U243),INDEX('Part 10'!$E$128:$IV$128,1,ROW()-171),"CHECK"))</f>
        <v>0</v>
      </c>
      <c r="X243" s="1837">
        <f>IFERROR(V243-W243,"")</f>
        <v>0</v>
      </c>
      <c r="Y243" s="1554">
        <f>'Part 10'!BX6</f>
        <v>0</v>
      </c>
      <c r="Z243" s="141"/>
      <c r="AA243" t="s">
        <v>4601</v>
      </c>
      <c r="AB243" t="s">
        <v>4713</v>
      </c>
      <c r="AC243" s="1554">
        <v>0</v>
      </c>
      <c r="AD243" s="1555">
        <f>IF($AB243="","",IF(TRIM(INDEX('Part 9'!$E$2:$IV$2,1,ROW()-182))=TRIM($AB243),INDEX('Part 9'!$E$70:$IV$70,1,ROW()-182),"CHECK"))</f>
        <v>0</v>
      </c>
      <c r="AE243" s="1812">
        <f>IFERROR(AC243-AD243,"")</f>
        <v>0</v>
      </c>
      <c r="AF243" s="1812">
        <f>'Part 9'!BM12</f>
        <v>0</v>
      </c>
    </row>
    <row r="244" spans="1:32">
      <c r="A244" s="141"/>
      <c r="B244" t="s">
        <v>958</v>
      </c>
      <c r="D244" s="1556">
        <v>50</v>
      </c>
      <c r="E244" s="1555">
        <f>IF($B244="","",IF(TRIM(INDEX('Part 2'!$H$2:$AI$2,1,ROW()-223))=TRIM($B244),INDEX('Part 2'!$H$1196:$AI$1196,1,ROW()-223),"CHECK"))</f>
        <v>40</v>
      </c>
      <c r="F244" s="1837">
        <f>IFERROR(D244-E244,"")</f>
        <v>10</v>
      </c>
      <c r="G244" s="1812">
        <f>'Part 2'!AB24</f>
        <v>213</v>
      </c>
      <c r="I244" s="1548"/>
      <c r="K244" s="1552" t="s">
        <v>740</v>
      </c>
      <c r="L244" t="s">
        <v>3717</v>
      </c>
      <c r="N244" s="1556">
        <v>0</v>
      </c>
      <c r="O244" s="1555">
        <f>IF($L244="","",IF(TRIM(INDEX('Part 5'!$E$2:$IV$2,1,ROW()-163))=TRIM($L244&amp;""),INDEX('Part 5'!$E$625:$IV$625,1,ROW()-163),"CHECK"))</f>
        <v>0</v>
      </c>
      <c r="P244" s="1837">
        <f>IFERROR(N244-O244,"")</f>
        <v>0</v>
      </c>
      <c r="Q244" s="1812">
        <f>'Part 5'!CG23</f>
        <v>0</v>
      </c>
      <c r="R244" s="1548"/>
      <c r="S244" s="141"/>
      <c r="T244" t="s">
        <v>4860</v>
      </c>
      <c r="U244" t="s">
        <v>4989</v>
      </c>
      <c r="V244" s="1554">
        <v>0</v>
      </c>
      <c r="W244" s="1554">
        <f>IF(AND($T244="",$U244=""),"",IF(TRIM(INDEX('Part 10'!$E$2:$IV$2,1,ROW()-171))=TRIM($U244),INDEX('Part 10'!$E$128:$IV$128,1,ROW()-171),"CHECK"))</f>
        <v>0</v>
      </c>
      <c r="X244" s="1837">
        <f>IFERROR(V244-W244,"")</f>
        <v>0</v>
      </c>
      <c r="Y244" s="1554">
        <f>'Part 10'!BY6</f>
        <v>0</v>
      </c>
      <c r="Z244" s="141"/>
      <c r="AA244" t="s">
        <v>4602</v>
      </c>
      <c r="AB244" t="s">
        <v>4714</v>
      </c>
      <c r="AC244" s="1554">
        <v>0</v>
      </c>
      <c r="AD244" s="1555">
        <f>IF($AB244="","",IF(TRIM(INDEX('Part 9'!$E$2:$IV$2,1,ROW()-182))=TRIM($AB244),INDEX('Part 9'!$E$70:$IV$70,1,ROW()-182),"CHECK"))</f>
        <v>0</v>
      </c>
      <c r="AE244" s="1812">
        <f>IFERROR(AC244-AD244,"")</f>
        <v>0</v>
      </c>
      <c r="AF244" s="1812">
        <f>'Part 9'!BN12</f>
        <v>0</v>
      </c>
    </row>
    <row r="245" spans="1:32">
      <c r="A245" s="141"/>
      <c r="B245" t="s">
        <v>1313</v>
      </c>
      <c r="D245" s="1556">
        <v>60</v>
      </c>
      <c r="E245" s="1555">
        <f>IF($B245="","",IF(TRIM(INDEX('Part 2'!$H$2:$AI$2,1,ROW()-223))=TRIM($B245),INDEX('Part 2'!$H$1196:$AI$1196,1,ROW()-223),"CHECK"))</f>
        <v>30</v>
      </c>
      <c r="F245" s="1837">
        <f>IFERROR(D245-E245,"")</f>
        <v>30</v>
      </c>
      <c r="G245" s="1812">
        <f>'Part 2'!AC24</f>
        <v>60</v>
      </c>
      <c r="I245" s="1548"/>
      <c r="K245" s="141"/>
      <c r="L245" t="s">
        <v>3718</v>
      </c>
      <c r="N245" s="1556">
        <v>0</v>
      </c>
      <c r="O245" s="1555">
        <f>IF($L245="","",IF(TRIM(INDEX('Part 5'!$E$2:$IV$2,1,ROW()-163))=TRIM($L245&amp;""),INDEX('Part 5'!$E$625:$IV$625,1,ROW()-163),"CHECK"))</f>
        <v>0</v>
      </c>
      <c r="P245" s="1837">
        <f>IFERROR(N245-O245,"")</f>
        <v>0</v>
      </c>
      <c r="Q245" s="1812">
        <f>'Part 5'!CH23</f>
        <v>0</v>
      </c>
      <c r="R245" s="1548"/>
      <c r="S245" s="141"/>
      <c r="T245" t="s">
        <v>4861</v>
      </c>
      <c r="U245" t="s">
        <v>4990</v>
      </c>
      <c r="V245" s="1554">
        <v>0</v>
      </c>
      <c r="W245" s="1554">
        <f>IF(AND($T245="",$U245=""),"",IF(TRIM(INDEX('Part 10'!$E$2:$IV$2,1,ROW()-171))=TRIM($U245),INDEX('Part 10'!$E$128:$IV$128,1,ROW()-171),"CHECK"))</f>
        <v>0</v>
      </c>
      <c r="X245" s="1837">
        <f>IFERROR(V245-W245,"")</f>
        <v>0</v>
      </c>
      <c r="Y245" s="1554">
        <f>'Part 10'!BZ6</f>
        <v>0</v>
      </c>
      <c r="Z245" s="141"/>
      <c r="AA245" t="s">
        <v>4603</v>
      </c>
      <c r="AB245" t="s">
        <v>4715</v>
      </c>
      <c r="AC245" s="1554">
        <v>0</v>
      </c>
      <c r="AD245" s="1555">
        <f>IF($AB245="","",IF(TRIM(INDEX('Part 9'!$E$2:$IV$2,1,ROW()-182))=TRIM($AB245),INDEX('Part 9'!$E$70:$IV$70,1,ROW()-182),"CHECK"))</f>
        <v>0</v>
      </c>
      <c r="AE245" s="1812">
        <f>IFERROR(AC245-AD245,"")</f>
        <v>0</v>
      </c>
      <c r="AF245" s="1812">
        <f>'Part 9'!BO12</f>
        <v>0</v>
      </c>
    </row>
    <row r="246" spans="1:32">
      <c r="A246" s="141"/>
      <c r="B246" t="s">
        <v>957</v>
      </c>
      <c r="D246" s="1556">
        <v>30</v>
      </c>
      <c r="E246" s="1555">
        <f>IF($B246="","",IF(TRIM(INDEX('Part 2'!$H$2:$AI$2,1,ROW()-223))=TRIM($B246),INDEX('Part 2'!$H$1196:$AI$1196,1,ROW()-223),"CHECK"))</f>
        <v>30</v>
      </c>
      <c r="F246" s="1837">
        <f>IFERROR(D246-E246,"")</f>
        <v>0</v>
      </c>
      <c r="G246" s="1812">
        <f>'Part 2'!AD24</f>
        <v>185</v>
      </c>
      <c r="I246" s="1548"/>
      <c r="K246" s="141"/>
      <c r="L246" t="s">
        <v>3719</v>
      </c>
      <c r="N246" s="1556">
        <v>0</v>
      </c>
      <c r="O246" s="1555">
        <f>IF($L246="","",IF(TRIM(INDEX('Part 5'!$E$2:$IV$2,1,ROW()-163))=TRIM($L246&amp;""),INDEX('Part 5'!$E$625:$IV$625,1,ROW()-163),"CHECK"))</f>
        <v>0</v>
      </c>
      <c r="P246" s="1837">
        <f>IFERROR(N246-O246,"")</f>
        <v>0</v>
      </c>
      <c r="Q246" s="1812">
        <f>'Part 5'!CI23</f>
        <v>0</v>
      </c>
      <c r="R246" s="1548"/>
      <c r="S246" s="141"/>
      <c r="T246" t="s">
        <v>4862</v>
      </c>
      <c r="U246" t="s">
        <v>4991</v>
      </c>
      <c r="V246" s="1554">
        <v>0</v>
      </c>
      <c r="W246" s="1554">
        <f>IF(AND($T246="",$U246=""),"",IF(TRIM(INDEX('Part 10'!$E$2:$IV$2,1,ROW()-171))=TRIM($U246),INDEX('Part 10'!$E$128:$IV$128,1,ROW()-171),"CHECK"))</f>
        <v>0</v>
      </c>
      <c r="X246" s="1837">
        <f>IFERROR(V246-W246,"")</f>
        <v>0</v>
      </c>
      <c r="Y246" s="1554">
        <f>'Part 10'!CA6</f>
        <v>0</v>
      </c>
      <c r="Z246" s="141"/>
      <c r="AA246" t="s">
        <v>4604</v>
      </c>
      <c r="AB246" t="s">
        <v>4716</v>
      </c>
      <c r="AC246" s="1554">
        <v>0</v>
      </c>
      <c r="AD246" s="1555">
        <f>IF($AB246="","",IF(TRIM(INDEX('Part 9'!$E$2:$IV$2,1,ROW()-182))=TRIM($AB246),INDEX('Part 9'!$E$70:$IV$70,1,ROW()-182),"CHECK"))</f>
        <v>0</v>
      </c>
      <c r="AE246" s="1812">
        <f>IFERROR(AC246-AD246,"")</f>
        <v>0</v>
      </c>
      <c r="AF246" s="1812">
        <f>'Part 9'!BP12</f>
        <v>0</v>
      </c>
    </row>
    <row r="247" spans="1:32">
      <c r="A247" s="141"/>
      <c r="B247" t="s">
        <v>3519</v>
      </c>
      <c r="D247" s="1556">
        <v>76</v>
      </c>
      <c r="E247" s="1555">
        <f>IF($B247="","",IF(TRIM(INDEX('Part 2'!$H$2:$AI$2,1,ROW()-223))=TRIM($B247),INDEX('Part 2'!$H$1196:$AI$1196,1,ROW()-223),"CHECK"))</f>
        <v>76</v>
      </c>
      <c r="F247" s="1837">
        <f>IFERROR(D247-E247,"")</f>
        <v>0</v>
      </c>
      <c r="G247" s="1812">
        <f>'Part 2'!AE24</f>
        <v>353</v>
      </c>
      <c r="I247" s="1548"/>
      <c r="K247" s="141"/>
      <c r="L247" t="s">
        <v>3720</v>
      </c>
      <c r="N247" s="1556">
        <v>0</v>
      </c>
      <c r="O247" s="1555">
        <f>IF($L247="","",IF(TRIM(INDEX('Part 5'!$E$2:$IV$2,1,ROW()-163))=TRIM($L247&amp;""),INDEX('Part 5'!$E$625:$IV$625,1,ROW()-163),"CHECK"))</f>
        <v>0</v>
      </c>
      <c r="P247" s="1837">
        <f>IFERROR(N247-O247,"")</f>
        <v>0</v>
      </c>
      <c r="Q247" s="1812">
        <f>'Part 5'!CJ23</f>
        <v>0</v>
      </c>
      <c r="R247" s="1548"/>
      <c r="S247" s="141"/>
      <c r="T247" t="s">
        <v>4863</v>
      </c>
      <c r="U247" t="s">
        <v>4992</v>
      </c>
      <c r="V247" s="1554">
        <v>0</v>
      </c>
      <c r="W247" s="1554">
        <f>IF(AND($T247="",$U247=""),"",IF(TRIM(INDEX('Part 10'!$E$2:$IV$2,1,ROW()-171))=TRIM($U247),INDEX('Part 10'!$E$128:$IV$128,1,ROW()-171),"CHECK"))</f>
        <v>0</v>
      </c>
      <c r="X247" s="1837">
        <f>IFERROR(V247-W247,"")</f>
        <v>0</v>
      </c>
      <c r="Y247" s="1554">
        <f>'Part 10'!CB6</f>
        <v>0</v>
      </c>
      <c r="Z247" s="141"/>
      <c r="AA247" t="s">
        <v>4605</v>
      </c>
      <c r="AB247" t="s">
        <v>4717</v>
      </c>
      <c r="AC247" s="1554">
        <v>0</v>
      </c>
      <c r="AD247" s="1555">
        <f>IF($AB247="","",IF(TRIM(INDEX('Part 9'!$E$2:$IV$2,1,ROW()-182))=TRIM($AB247),INDEX('Part 9'!$E$70:$IV$70,1,ROW()-182),"CHECK"))</f>
        <v>3</v>
      </c>
      <c r="AE247" s="1812">
        <f>IFERROR(AC247-AD247,"")</f>
        <v>-3</v>
      </c>
      <c r="AF247" s="1812">
        <f>'Part 9'!BQ12</f>
        <v>1</v>
      </c>
    </row>
    <row r="248" spans="1:32">
      <c r="A248" s="141"/>
      <c r="B248" t="s">
        <v>3520</v>
      </c>
      <c r="D248" s="1556">
        <v>20</v>
      </c>
      <c r="E248" s="1555">
        <f>IF($B248="","",IF(TRIM(INDEX('Part 2'!$H$2:$AI$2,1,ROW()-223))=TRIM($B248),INDEX('Part 2'!$H$1196:$AI$1196,1,ROW()-223),"CHECK"))</f>
        <v>20</v>
      </c>
      <c r="F248" s="1837">
        <f>IFERROR(D248-E248,"")</f>
        <v>0</v>
      </c>
      <c r="G248" s="1812">
        <f>'Part 2'!AF24</f>
        <v>50</v>
      </c>
      <c r="I248" s="1548"/>
      <c r="K248" s="141"/>
      <c r="L248" t="s">
        <v>3721</v>
      </c>
      <c r="M248" t="s">
        <v>1759</v>
      </c>
      <c r="N248" s="1556">
        <v>125</v>
      </c>
      <c r="O248" s="1555">
        <f>IF($L248="","",IF(TRIM(INDEX('Part 5'!$E$2:$IV$2,1,ROW()-163))=TRIM($L248&amp;""),INDEX('Part 5'!$E$625:$IV$625,1,ROW()-163),"CHECK"))</f>
        <v>125</v>
      </c>
      <c r="P248" s="1837">
        <f>IFERROR(N248-O248,"")</f>
        <v>0</v>
      </c>
      <c r="Q248" s="1812">
        <f>'Part 5'!CK23</f>
        <v>1264</v>
      </c>
      <c r="R248" s="1548"/>
      <c r="S248" s="141"/>
      <c r="T248" t="s">
        <v>4864</v>
      </c>
      <c r="U248" t="s">
        <v>4993</v>
      </c>
      <c r="V248" s="1554">
        <v>0</v>
      </c>
      <c r="W248" s="1554">
        <f>IF(AND($T248="",$U248=""),"",IF(TRIM(INDEX('Part 10'!$E$2:$IV$2,1,ROW()-171))=TRIM($U248),INDEX('Part 10'!$E$128:$IV$128,1,ROW()-171),"CHECK"))</f>
        <v>0</v>
      </c>
      <c r="X248" s="1837">
        <f>IFERROR(V248-W248,"")</f>
        <v>0</v>
      </c>
      <c r="Y248" s="1554">
        <f>'Part 10'!CC6</f>
        <v>0</v>
      </c>
      <c r="Z248" s="141"/>
      <c r="AA248" t="s">
        <v>4606</v>
      </c>
      <c r="AB248" t="s">
        <v>4718</v>
      </c>
      <c r="AC248" s="1554">
        <v>0</v>
      </c>
      <c r="AD248" s="1555">
        <f>IF($AB248="","",IF(TRIM(INDEX('Part 9'!$E$2:$IV$2,1,ROW()-182))=TRIM($AB248),INDEX('Part 9'!$E$70:$IV$70,1,ROW()-182),"CHECK"))</f>
        <v>7</v>
      </c>
      <c r="AE248" s="1812">
        <f>IFERROR(AC248-AD248,"")</f>
        <v>-7</v>
      </c>
      <c r="AF248" s="1812">
        <f>'Part 9'!BR12</f>
        <v>112</v>
      </c>
    </row>
    <row r="249" spans="1:32">
      <c r="A249" s="141"/>
      <c r="B249" t="s">
        <v>3521</v>
      </c>
      <c r="D249" s="1556">
        <v>55</v>
      </c>
      <c r="E249" s="1555">
        <f>IF($B249="","",IF(TRIM(INDEX('Part 2'!$H$2:$AI$2,1,ROW()-223))=TRIM($B249),INDEX('Part 2'!$H$1196:$AI$1196,1,ROW()-223),"CHECK"))</f>
        <v>45</v>
      </c>
      <c r="F249" s="1837">
        <f>IFERROR(D249-E249,"")</f>
        <v>10</v>
      </c>
      <c r="G249" s="1812">
        <f>'Part 2'!AG24</f>
        <v>400</v>
      </c>
      <c r="I249" s="1548"/>
      <c r="K249" s="141"/>
      <c r="L249" t="s">
        <v>3722</v>
      </c>
      <c r="M249" t="s">
        <v>3752</v>
      </c>
      <c r="N249" s="1556">
        <v>0</v>
      </c>
      <c r="O249" s="1555">
        <f>IF($L249="","",IF(TRIM(INDEX('Part 5'!$E$2:$IV$2,1,ROW()-163))=TRIM($L249&amp;""),INDEX('Part 5'!$E$625:$IV$625,1,ROW()-163),"CHECK"))</f>
        <v>0</v>
      </c>
      <c r="P249" s="1837">
        <f>IFERROR(N249-O249,"")</f>
        <v>0</v>
      </c>
      <c r="Q249" s="1812">
        <f>'Part 5'!CL23</f>
        <v>3773</v>
      </c>
      <c r="R249" s="1548"/>
      <c r="S249" s="141"/>
      <c r="T249" t="s">
        <v>4865</v>
      </c>
      <c r="U249" t="s">
        <v>4994</v>
      </c>
      <c r="V249" s="1554">
        <v>0</v>
      </c>
      <c r="W249" s="1554">
        <f>IF(AND($T249="",$U249=""),"",IF(TRIM(INDEX('Part 10'!$E$2:$IV$2,1,ROW()-171))=TRIM($U249),INDEX('Part 10'!$E$128:$IV$128,1,ROW()-171),"CHECK"))</f>
        <v>0</v>
      </c>
      <c r="X249" s="1837">
        <f>IFERROR(V249-W249,"")</f>
        <v>0</v>
      </c>
      <c r="Y249" s="1554">
        <f>'Part 10'!CD6</f>
        <v>0</v>
      </c>
      <c r="Z249" s="141"/>
      <c r="AA249" t="s">
        <v>4607</v>
      </c>
      <c r="AB249" t="s">
        <v>4719</v>
      </c>
      <c r="AC249" s="1554">
        <v>0</v>
      </c>
      <c r="AD249" s="1555">
        <f>IF($AB249="","",IF(TRIM(INDEX('Part 9'!$E$2:$IV$2,1,ROW()-182))=TRIM($AB249),INDEX('Part 9'!$E$70:$IV$70,1,ROW()-182),"CHECK"))</f>
        <v>0</v>
      </c>
      <c r="AE249" s="1812">
        <f>IFERROR(AC249-AD249,"")</f>
        <v>0</v>
      </c>
      <c r="AF249" s="1812">
        <f>'Part 9'!BS12</f>
        <v>0</v>
      </c>
    </row>
    <row r="250" spans="1:32">
      <c r="A250" s="141"/>
      <c r="B250" t="s">
        <v>3522</v>
      </c>
      <c r="D250" s="1556">
        <v>30</v>
      </c>
      <c r="E250" s="1555">
        <f>IF($B250="","",IF(TRIM(INDEX('Part 2'!$H$2:$AI$2,1,ROW()-223))=TRIM($B250),INDEX('Part 2'!$H$1196:$AI$1196,1,ROW()-223),"CHECK"))</f>
        <v>30</v>
      </c>
      <c r="F250" s="1837">
        <f>IFERROR(D250-E250,"")</f>
        <v>0</v>
      </c>
      <c r="G250" s="1812">
        <f>'Part 2'!AH24</f>
        <v>225</v>
      </c>
      <c r="I250" s="1548"/>
      <c r="K250" s="141"/>
      <c r="L250" t="s">
        <v>586</v>
      </c>
      <c r="M250" t="s">
        <v>741</v>
      </c>
      <c r="N250" s="1556">
        <v>120</v>
      </c>
      <c r="O250" s="1555">
        <f>IF($L250="","",IF(TRIM(INDEX('Part 5'!$E$2:$IV$2,1,ROW()-163))=TRIM($L250&amp;""),INDEX('Part 5'!$E$625:$IV$625,1,ROW()-163),"CHECK"))</f>
        <v>120</v>
      </c>
      <c r="P250" s="1837">
        <f>IFERROR(N250-O250,"")</f>
        <v>0</v>
      </c>
      <c r="Q250" s="1812">
        <f>'Part 5'!CM23</f>
        <v>732</v>
      </c>
      <c r="R250" s="1548"/>
      <c r="S250" s="141"/>
      <c r="T250" t="s">
        <v>4866</v>
      </c>
      <c r="U250" t="s">
        <v>4995</v>
      </c>
      <c r="V250" s="1554">
        <v>0</v>
      </c>
      <c r="W250" s="1554">
        <f>IF(AND($T250="",$U250=""),"",IF(TRIM(INDEX('Part 10'!$E$2:$IV$2,1,ROW()-171))=TRIM($U250),INDEX('Part 10'!$E$128:$IV$128,1,ROW()-171),"CHECK"))</f>
        <v>0</v>
      </c>
      <c r="X250" s="1837">
        <f>IFERROR(V250-W250,"")</f>
        <v>0</v>
      </c>
      <c r="Y250" s="1554">
        <f>'Part 10'!CE6</f>
        <v>0</v>
      </c>
      <c r="Z250" s="141"/>
      <c r="AA250" t="s">
        <v>4608</v>
      </c>
      <c r="AB250" t="s">
        <v>4720</v>
      </c>
      <c r="AC250" s="1554">
        <v>0</v>
      </c>
      <c r="AD250" s="1555">
        <f>IF($AB250="","",IF(TRIM(INDEX('Part 9'!$E$2:$IV$2,1,ROW()-182))=TRIM($AB250),INDEX('Part 9'!$E$70:$IV$70,1,ROW()-182),"CHECK"))</f>
        <v>0</v>
      </c>
      <c r="AE250" s="1812">
        <f>IFERROR(AC250-AD250,"")</f>
        <v>0</v>
      </c>
      <c r="AF250" s="1812">
        <f>'Part 9'!BT12</f>
        <v>0</v>
      </c>
    </row>
    <row r="251" spans="1:32">
      <c r="A251" s="141"/>
      <c r="B251" t="s">
        <v>3523</v>
      </c>
      <c r="D251" s="1556">
        <v>198</v>
      </c>
      <c r="E251" s="1555">
        <f>IF($B251="","",IF(TRIM(INDEX('Part 2'!$H$2:$AI$2,1,ROW()-223))=TRIM($B251),INDEX('Part 2'!$H$1196:$AI$1196,1,ROW()-223),"CHECK"))</f>
        <v>160</v>
      </c>
      <c r="F251" s="1837">
        <f>IFERROR(D251-E251,"")</f>
        <v>38</v>
      </c>
      <c r="G251" s="1812">
        <f>'Part 2'!AI24</f>
        <v>328</v>
      </c>
      <c r="I251" s="1548"/>
      <c r="K251" s="141"/>
      <c r="L251" t="s">
        <v>3723</v>
      </c>
      <c r="M251" t="s">
        <v>1377</v>
      </c>
      <c r="N251" s="1556">
        <v>135</v>
      </c>
      <c r="O251" s="1555">
        <f>IF($L251="","",IF(TRIM(INDEX('Part 5'!$E$2:$IV$2,1,ROW()-163))=TRIM($L251&amp;""),INDEX('Part 5'!$E$625:$IV$625,1,ROW()-163),"CHECK"))</f>
        <v>125</v>
      </c>
      <c r="P251" s="1837">
        <f>IFERROR(N251-O251,"")</f>
        <v>10</v>
      </c>
      <c r="Q251" s="1812">
        <f>'Part 5'!CN23</f>
        <v>239</v>
      </c>
      <c r="R251" s="1548"/>
      <c r="S251" s="141"/>
      <c r="V251" s="1554"/>
      <c r="W251" s="1554" t="str">
        <f>IF(AND($T251="",$U251=""),"",IF(TRIM(INDEX('Part 10'!$E$2:$IV$2,1,ROW()-171))=TRIM($U251),INDEX('Part 10'!$E$128:$IV$128,1,ROW()-171),"CHECK"))</f>
        <v/>
      </c>
      <c r="X251" s="1837"/>
      <c r="Y251" s="1554"/>
      <c r="Z251" s="141"/>
      <c r="AA251" t="s">
        <v>4609</v>
      </c>
      <c r="AB251" t="s">
        <v>4721</v>
      </c>
      <c r="AC251" s="1554">
        <v>0</v>
      </c>
      <c r="AD251" s="1555">
        <f>IF($AB251="","",IF(TRIM(INDEX('Part 9'!$E$2:$IV$2,1,ROW()-182))=TRIM($AB251),INDEX('Part 9'!$E$70:$IV$70,1,ROW()-182),"CHECK"))</f>
        <v>0</v>
      </c>
      <c r="AE251" s="1812">
        <f>IFERROR(AC251-AD251,"")</f>
        <v>0</v>
      </c>
      <c r="AF251" s="1812">
        <f>'Part 9'!BU12</f>
        <v>0</v>
      </c>
    </row>
    <row r="252" spans="1:32">
      <c r="A252" s="141"/>
      <c r="D252" s="1554"/>
      <c r="E252" s="1555"/>
      <c r="F252" s="1812"/>
      <c r="G252" s="1812"/>
      <c r="I252" s="1548"/>
      <c r="K252" s="1552" t="s">
        <v>3675</v>
      </c>
      <c r="L252" t="s">
        <v>3724</v>
      </c>
      <c r="N252" s="1556">
        <v>800</v>
      </c>
      <c r="O252" s="1555">
        <f>IF($L252="","",IF(TRIM(INDEX('Part 5'!$E$2:$IV$2,1,ROW()-163))=TRIM($L252&amp;""),INDEX('Part 5'!$E$625:$IV$625,1,ROW()-163),"CHECK"))</f>
        <v>670</v>
      </c>
      <c r="P252" s="1837">
        <f>IFERROR(N252-O252,"")</f>
        <v>130</v>
      </c>
      <c r="Q252" s="1812">
        <f>'Part 5'!CO23</f>
        <v>1369</v>
      </c>
      <c r="R252" s="1548"/>
      <c r="S252" s="141"/>
      <c r="T252" t="s">
        <v>4867</v>
      </c>
      <c r="U252" t="s">
        <v>4996</v>
      </c>
      <c r="V252" s="1554">
        <v>0</v>
      </c>
      <c r="W252" s="1554">
        <f>IF(AND($T252="",$U252=""),"",IF(TRIM(INDEX('Part 10'!$E$2:$IV$2,1,ROW()-171))=TRIM($U252),INDEX('Part 10'!$E$128:$IV$128,1,ROW()-171),"CHECK"))</f>
        <v>0</v>
      </c>
      <c r="X252" s="1837">
        <f>IFERROR(V252-W252,"")</f>
        <v>0</v>
      </c>
      <c r="Y252" s="1554">
        <f>'Part 10'!CG6</f>
        <v>0</v>
      </c>
      <c r="Z252" s="141"/>
      <c r="AA252" t="s">
        <v>4610</v>
      </c>
      <c r="AB252" t="s">
        <v>4722</v>
      </c>
      <c r="AC252" s="1554">
        <v>0</v>
      </c>
      <c r="AD252" s="1555">
        <f>IF($AB252="","",IF(TRIM(INDEX('Part 9'!$E$2:$IV$2,1,ROW()-182))=TRIM($AB252),INDEX('Part 9'!$E$70:$IV$70,1,ROW()-182),"CHECK"))</f>
        <v>0</v>
      </c>
      <c r="AE252" s="1812">
        <f>IFERROR(AC252-AD252,"")</f>
        <v>0</v>
      </c>
      <c r="AF252" s="1812">
        <f>'Part 9'!BV12</f>
        <v>0</v>
      </c>
    </row>
    <row r="253" spans="1:32">
      <c r="A253" s="141"/>
      <c r="D253" s="1554"/>
      <c r="E253" s="1555"/>
      <c r="F253" s="1812"/>
      <c r="G253" s="1812"/>
      <c r="I253" s="1548"/>
      <c r="K253" s="141"/>
      <c r="N253" s="1556"/>
      <c r="O253" s="1555" t="str">
        <f>IF($L253="","",IF(TRIM(INDEX('Part 5'!$E$2:$IV$2,1,ROW()-163))=TRIM($L253&amp;""),INDEX('Part 5'!$E$625:$IV$625,1,ROW()-163),"CHECK"))</f>
        <v/>
      </c>
      <c r="P253" s="1837"/>
      <c r="Q253" s="1812"/>
      <c r="R253" s="1548"/>
      <c r="S253" s="141"/>
      <c r="U253" t="s">
        <v>4997</v>
      </c>
      <c r="V253" s="1554">
        <v>0</v>
      </c>
      <c r="W253" s="1554">
        <f>IF(AND($T253="",$U253=""),"",IF(TRIM(INDEX('Part 10'!$E$2:$IV$2,1,ROW()-171))=TRIM($U253),INDEX('Part 10'!$E$128:$IV$128,1,ROW()-171),"CHECK"))</f>
        <v>0</v>
      </c>
      <c r="X253" s="1837">
        <f>IFERROR(V253-W253,"")</f>
        <v>0</v>
      </c>
      <c r="Y253" s="1554">
        <f>'Part 10'!CH6</f>
        <v>0</v>
      </c>
      <c r="Z253" s="141"/>
      <c r="AA253" t="s">
        <v>4611</v>
      </c>
      <c r="AB253" t="s">
        <v>4723</v>
      </c>
      <c r="AC253" s="1554">
        <v>0</v>
      </c>
      <c r="AD253" s="1555">
        <f>IF($AB253="","",IF(TRIM(INDEX('Part 9'!$E$2:$IV$2,1,ROW()-182))=TRIM($AB253),INDEX('Part 9'!$E$70:$IV$70,1,ROW()-182),"CHECK"))</f>
        <v>0</v>
      </c>
      <c r="AE253" s="1812">
        <f>IFERROR(AC253-AD253,"")</f>
        <v>0</v>
      </c>
      <c r="AF253" s="1812">
        <f>'Part 9'!BW12</f>
        <v>2</v>
      </c>
    </row>
    <row r="254" spans="1:32">
      <c r="A254" s="141"/>
      <c r="D254" s="1554"/>
      <c r="E254" s="1555"/>
      <c r="F254" s="1812"/>
      <c r="G254" s="1812"/>
      <c r="I254" s="1548"/>
      <c r="K254" s="141"/>
      <c r="N254" s="1556"/>
      <c r="O254" s="1555" t="str">
        <f>IF($L254="","",IF(TRIM(INDEX('Part 5'!$E$2:$IV$2,1,ROW()-163))=TRIM($L254&amp;""),INDEX('Part 5'!$E$625:$IV$625,1,ROW()-163),"CHECK"))</f>
        <v/>
      </c>
      <c r="P254" s="1837"/>
      <c r="Q254" s="1812"/>
      <c r="R254" s="1548"/>
      <c r="S254" s="141"/>
      <c r="T254" t="s">
        <v>4868</v>
      </c>
      <c r="U254" t="s">
        <v>4998</v>
      </c>
      <c r="V254" s="1554">
        <v>0</v>
      </c>
      <c r="W254" s="1554">
        <f>IF(AND($T254="",$U254=""),"",IF(TRIM(INDEX('Part 10'!$E$2:$IV$2,1,ROW()-171))=TRIM($U254),INDEX('Part 10'!$E$128:$IV$128,1,ROW()-171),"CHECK"))</f>
        <v>0</v>
      </c>
      <c r="X254" s="1837">
        <f>IFERROR(V254-W254,"")</f>
        <v>0</v>
      </c>
      <c r="Y254" s="1554">
        <f>'Part 10'!CI6</f>
        <v>0</v>
      </c>
      <c r="Z254" s="141"/>
      <c r="AA254" t="s">
        <v>4612</v>
      </c>
      <c r="AB254" t="s">
        <v>4724</v>
      </c>
      <c r="AC254" s="1554">
        <v>0</v>
      </c>
      <c r="AD254" s="1555">
        <f>IF($AB254="","",IF(TRIM(INDEX('Part 9'!$E$2:$IV$2,1,ROW()-182))=TRIM($AB254),INDEX('Part 9'!$E$70:$IV$70,1,ROW()-182),"CHECK"))</f>
        <v>0</v>
      </c>
      <c r="AE254" s="1812">
        <f>IFERROR(AC254-AD254,"")</f>
        <v>0</v>
      </c>
      <c r="AF254" s="1812">
        <f>'Part 9'!BX12</f>
        <v>0</v>
      </c>
    </row>
    <row r="255" spans="1:32">
      <c r="A255" s="141"/>
      <c r="D255" s="1554"/>
      <c r="E255" s="1555"/>
      <c r="F255" s="1812"/>
      <c r="G255" s="1812"/>
      <c r="I255" s="1548"/>
      <c r="K255" s="1552" t="s">
        <v>3676</v>
      </c>
      <c r="N255" s="1556"/>
      <c r="O255" s="1555" t="str">
        <f>IF($L255="","",IF(TRIM(INDEX('Part 5'!$E$2:$IV$2,1,ROW()-163))=TRIM($L255&amp;""),INDEX('Part 5'!$E$625:$IV$625,1,ROW()-163),"CHECK"))</f>
        <v/>
      </c>
      <c r="P255" s="1837"/>
      <c r="Q255" s="1812"/>
      <c r="R255" s="1548"/>
      <c r="S255" s="141"/>
      <c r="T255" t="s">
        <v>4869</v>
      </c>
      <c r="U255" t="s">
        <v>4999</v>
      </c>
      <c r="V255" s="1554">
        <v>0</v>
      </c>
      <c r="W255" s="1554">
        <f>IF(AND($T255="",$U255=""),"",IF(TRIM(INDEX('Part 10'!$E$2:$IV$2,1,ROW()-171))=TRIM($U255),INDEX('Part 10'!$E$128:$IV$128,1,ROW()-171),"CHECK"))</f>
        <v>0</v>
      </c>
      <c r="X255" s="1837">
        <f>IFERROR(V255-W255,"")</f>
        <v>0</v>
      </c>
      <c r="Y255" s="1554">
        <f>'Part 10'!CJ6</f>
        <v>0</v>
      </c>
      <c r="Z255" s="141"/>
      <c r="AA255" t="s">
        <v>4613</v>
      </c>
      <c r="AB255" t="s">
        <v>4725</v>
      </c>
      <c r="AC255" s="1554">
        <v>0</v>
      </c>
      <c r="AD255" s="1555">
        <f>IF($AB255="","",IF(TRIM(INDEX('Part 9'!$E$2:$IV$2,1,ROW()-182))=TRIM($AB255),INDEX('Part 9'!$E$70:$IV$70,1,ROW()-182),"CHECK"))</f>
        <v>0</v>
      </c>
      <c r="AE255" s="1812">
        <f>IFERROR(AC255-AD255,"")</f>
        <v>0</v>
      </c>
      <c r="AF255" s="1812">
        <f>'Part 9'!BY12</f>
        <v>0</v>
      </c>
    </row>
    <row r="256" spans="1:32">
      <c r="A256" s="141"/>
      <c r="D256" s="1554"/>
      <c r="E256" s="1555"/>
      <c r="F256" s="1812"/>
      <c r="G256" s="1812"/>
      <c r="I256" s="1548"/>
      <c r="K256" s="141"/>
      <c r="L256" t="s">
        <v>3725</v>
      </c>
      <c r="M256" t="s">
        <v>3753</v>
      </c>
      <c r="N256" s="1556">
        <v>0</v>
      </c>
      <c r="O256" s="1555">
        <f>IF($L256="","",IF(TRIM(INDEX('Part 5'!$E$2:$IV$2,1,ROW()-163))=TRIM($L256&amp;""),INDEX('Part 5'!$E$625:$IV$625,1,ROW()-163),"CHECK"))</f>
        <v>0</v>
      </c>
      <c r="P256" s="1837">
        <f>IFERROR(N256-O256,"")</f>
        <v>0</v>
      </c>
      <c r="Q256" s="1812">
        <f>'Part 5'!CS23</f>
        <v>835</v>
      </c>
      <c r="R256" s="1548"/>
      <c r="S256" s="141"/>
      <c r="T256" t="s">
        <v>4870</v>
      </c>
      <c r="U256" t="s">
        <v>5000</v>
      </c>
      <c r="V256" s="1554">
        <v>0</v>
      </c>
      <c r="W256" s="1554">
        <f>IF(AND($T256="",$U256=""),"",IF(TRIM(INDEX('Part 10'!$E$2:$IV$2,1,ROW()-171))=TRIM($U256),INDEX('Part 10'!$E$128:$IV$128,1,ROW()-171),"CHECK"))</f>
        <v>0</v>
      </c>
      <c r="X256" s="1837">
        <f>IFERROR(V256-W256,"")</f>
        <v>0</v>
      </c>
      <c r="Y256" s="1554">
        <f>'Part 10'!CK6</f>
        <v>0</v>
      </c>
      <c r="Z256" s="141"/>
      <c r="AA256" t="s">
        <v>4614</v>
      </c>
      <c r="AB256" t="s">
        <v>4726</v>
      </c>
      <c r="AC256" s="1554">
        <v>0</v>
      </c>
      <c r="AD256" s="1555">
        <f>IF($AB256="","",IF(TRIM(INDEX('Part 9'!$E$2:$IV$2,1,ROW()-182))=TRIM($AB256),INDEX('Part 9'!$E$70:$IV$70,1,ROW()-182),"CHECK"))</f>
        <v>8</v>
      </c>
      <c r="AE256" s="1812">
        <f>IFERROR(AC256-AD256,"")</f>
        <v>-8</v>
      </c>
      <c r="AF256" s="1812">
        <f>'Part 9'!BZ12</f>
        <v>8</v>
      </c>
    </row>
    <row r="257" spans="1:32">
      <c r="A257" s="141"/>
      <c r="D257" s="1554"/>
      <c r="E257" s="1555"/>
      <c r="F257" s="1812"/>
      <c r="G257" s="1812"/>
      <c r="I257" s="1548"/>
      <c r="K257" s="141"/>
      <c r="N257" s="1556"/>
      <c r="O257" s="1555" t="str">
        <f>IF($L257="","",IF(TRIM(INDEX('Part 5'!$E$2:$IV$2,1,ROW()-163))=TRIM($L257&amp;""),INDEX('Part 5'!$E$625:$IV$625,1,ROW()-163),"CHECK"))</f>
        <v/>
      </c>
      <c r="P257" s="1837"/>
      <c r="Q257" s="1812"/>
      <c r="R257" s="1548"/>
      <c r="S257" s="141"/>
      <c r="T257" t="s">
        <v>4871</v>
      </c>
      <c r="U257" t="s">
        <v>5001</v>
      </c>
      <c r="V257" s="1554">
        <v>0</v>
      </c>
      <c r="W257" s="1554">
        <f>IF(AND($T257="",$U257=""),"",IF(TRIM(INDEX('Part 10'!$E$2:$IV$2,1,ROW()-171))=TRIM($U257),INDEX('Part 10'!$E$128:$IV$128,1,ROW()-171),"CHECK"))</f>
        <v>0</v>
      </c>
      <c r="X257" s="1837">
        <f>IFERROR(V257-W257,"")</f>
        <v>0</v>
      </c>
      <c r="Y257" s="1554">
        <f>'Part 10'!CL6</f>
        <v>0</v>
      </c>
      <c r="Z257" s="141"/>
      <c r="AA257" t="s">
        <v>4615</v>
      </c>
      <c r="AB257" t="s">
        <v>4727</v>
      </c>
      <c r="AC257" s="1554">
        <v>0</v>
      </c>
      <c r="AD257" s="1555">
        <f>IF($AB257="","",IF(TRIM(INDEX('Part 9'!$E$2:$IV$2,1,ROW()-182))=TRIM($AB257),INDEX('Part 9'!$E$70:$IV$70,1,ROW()-182),"CHECK"))</f>
        <v>0</v>
      </c>
      <c r="AE257" s="1812">
        <f>IFERROR(AC257-AD257,"")</f>
        <v>0</v>
      </c>
      <c r="AF257" s="1812">
        <f>'Part 9'!CA12</f>
        <v>0</v>
      </c>
    </row>
    <row r="258" spans="1:32">
      <c r="A258" s="141"/>
      <c r="D258" s="1554"/>
      <c r="E258" s="1555"/>
      <c r="F258" s="1812"/>
      <c r="G258" s="1812"/>
      <c r="I258" s="1548"/>
      <c r="K258" s="141"/>
      <c r="N258" s="1556"/>
      <c r="O258" s="1555" t="str">
        <f>IF($L258="","",IF(TRIM(INDEX('Part 5'!$E$2:$IV$2,1,ROW()-163))=TRIM($L258&amp;""),INDEX('Part 5'!$E$625:$IV$625,1,ROW()-163),"CHECK"))</f>
        <v/>
      </c>
      <c r="P258" s="1837"/>
      <c r="Q258" s="1812"/>
      <c r="R258" s="1548"/>
      <c r="S258" s="141"/>
      <c r="T258" t="s">
        <v>4872</v>
      </c>
      <c r="U258" t="s">
        <v>5002</v>
      </c>
      <c r="V258" s="1554">
        <v>0</v>
      </c>
      <c r="W258" s="1554">
        <f>IF(AND($T258="",$U258=""),"",IF(TRIM(INDEX('Part 10'!$E$2:$IV$2,1,ROW()-171))=TRIM($U258),INDEX('Part 10'!$E$128:$IV$128,1,ROW()-171),"CHECK"))</f>
        <v>0</v>
      </c>
      <c r="X258" s="1837">
        <f>IFERROR(V258-W258,"")</f>
        <v>0</v>
      </c>
      <c r="Y258" s="1554">
        <f>'Part 10'!CM6</f>
        <v>0</v>
      </c>
      <c r="Z258" s="141"/>
      <c r="AA258" t="s">
        <v>4616</v>
      </c>
      <c r="AB258" t="s">
        <v>4728</v>
      </c>
      <c r="AC258" s="1554">
        <v>0</v>
      </c>
      <c r="AD258" s="1555">
        <f>IF($AB258="","",IF(TRIM(INDEX('Part 9'!$E$2:$IV$2,1,ROW()-182))=TRIM($AB258),INDEX('Part 9'!$E$70:$IV$70,1,ROW()-182),"CHECK"))</f>
        <v>0</v>
      </c>
      <c r="AE258" s="1812">
        <f>IFERROR(AC258-AD258,"")</f>
        <v>0</v>
      </c>
      <c r="AF258" s="1812">
        <f>'Part 9'!CB12</f>
        <v>0</v>
      </c>
    </row>
    <row r="259" spans="1:32">
      <c r="A259" s="141"/>
      <c r="D259" s="1554"/>
      <c r="E259" s="1555"/>
      <c r="F259" s="1812"/>
      <c r="G259" s="1812"/>
      <c r="I259" s="1548"/>
      <c r="K259" s="141"/>
      <c r="N259" s="1556"/>
      <c r="O259" s="1555" t="str">
        <f>IF($L259="","",IF(TRIM(INDEX('Part 5'!$E$2:$IV$2,1,ROW()-163))=TRIM($L259&amp;""),INDEX('Part 5'!$E$625:$IV$625,1,ROW()-163),"CHECK"))</f>
        <v/>
      </c>
      <c r="P259" s="1837"/>
      <c r="Q259" s="1812"/>
      <c r="R259" s="1548"/>
      <c r="S259" s="141"/>
      <c r="T259" t="s">
        <v>4873</v>
      </c>
      <c r="U259" t="s">
        <v>5003</v>
      </c>
      <c r="V259" s="1554">
        <v>0</v>
      </c>
      <c r="W259" s="1554">
        <f>IF(AND($T259="",$U259=""),"",IF(TRIM(INDEX('Part 10'!$E$2:$IV$2,1,ROW()-171))=TRIM($U259),INDEX('Part 10'!$E$128:$IV$128,1,ROW()-171),"CHECK"))</f>
        <v>0</v>
      </c>
      <c r="X259" s="1837">
        <f>IFERROR(V259-W259,"")</f>
        <v>0</v>
      </c>
      <c r="Y259" s="1554">
        <f>'Part 10'!CN6</f>
        <v>0</v>
      </c>
      <c r="Z259" s="141"/>
      <c r="AA259" t="s">
        <v>4617</v>
      </c>
      <c r="AB259" t="s">
        <v>4729</v>
      </c>
      <c r="AC259" s="1554">
        <v>0</v>
      </c>
      <c r="AD259" s="1555">
        <f>IF($AB259="","",IF(TRIM(INDEX('Part 9'!$E$2:$IV$2,1,ROW()-182))=TRIM($AB259),INDEX('Part 9'!$E$70:$IV$70,1,ROW()-182),"CHECK"))</f>
        <v>0</v>
      </c>
      <c r="AE259" s="1812">
        <f>IFERROR(AC259-AD259,"")</f>
        <v>0</v>
      </c>
      <c r="AF259" s="1812">
        <f>'Part 9'!CC12</f>
        <v>0</v>
      </c>
    </row>
    <row r="260" spans="1:32">
      <c r="A260" s="141"/>
      <c r="D260" s="1554"/>
      <c r="E260" s="1555"/>
      <c r="F260" s="1812"/>
      <c r="G260" s="1812"/>
      <c r="I260" s="1548"/>
      <c r="K260" s="1552" t="s">
        <v>3677</v>
      </c>
      <c r="L260" t="s">
        <v>937</v>
      </c>
      <c r="N260" s="1556">
        <v>0</v>
      </c>
      <c r="O260" s="1555">
        <f>IF($L260="","",IF(TRIM(INDEX('Part 5'!$E$2:$IV$2,1,ROW()-163))=TRIM($L260&amp;""),INDEX('Part 5'!$E$625:$IV$625,1,ROW()-163),"CHECK"))</f>
        <v>0</v>
      </c>
      <c r="P260" s="1837">
        <f>IFERROR(N260-O260,"")</f>
        <v>0</v>
      </c>
      <c r="Q260" s="1812">
        <f>'Part 5'!CW23</f>
        <v>0</v>
      </c>
      <c r="R260" s="1548"/>
      <c r="S260" s="141"/>
      <c r="T260" t="s">
        <v>4874</v>
      </c>
      <c r="U260" t="s">
        <v>5004</v>
      </c>
      <c r="V260" s="1554">
        <v>0</v>
      </c>
      <c r="W260" s="1554">
        <f>IF(AND($T260="",$U260=""),"",IF(TRIM(INDEX('Part 10'!$E$2:$IV$2,1,ROW()-171))=TRIM($U260),INDEX('Part 10'!$E$128:$IV$128,1,ROW()-171),"CHECK"))</f>
        <v>0</v>
      </c>
      <c r="X260" s="1837">
        <f>IFERROR(V260-W260,"")</f>
        <v>0</v>
      </c>
      <c r="Y260" s="1554">
        <f>'Part 10'!CO6</f>
        <v>0</v>
      </c>
      <c r="Z260" s="141"/>
      <c r="AA260" t="s">
        <v>4618</v>
      </c>
      <c r="AB260" t="s">
        <v>4730</v>
      </c>
      <c r="AC260" s="1554">
        <v>0</v>
      </c>
      <c r="AD260" s="1555">
        <f>IF($AB260="","",IF(TRIM(INDEX('Part 9'!$E$2:$IV$2,1,ROW()-182))=TRIM($AB260),INDEX('Part 9'!$E$70:$IV$70,1,ROW()-182),"CHECK"))</f>
        <v>0</v>
      </c>
      <c r="AE260" s="1812">
        <f>IFERROR(AC260-AD260,"")</f>
        <v>0</v>
      </c>
      <c r="AF260" s="1812">
        <f>'Part 9'!CD12</f>
        <v>4</v>
      </c>
    </row>
    <row r="261" spans="1:32">
      <c r="A261" s="141"/>
      <c r="D261" s="1554"/>
      <c r="E261" s="1555"/>
      <c r="F261" s="1812"/>
      <c r="G261" s="1812"/>
      <c r="I261" s="1548"/>
      <c r="K261" s="141"/>
      <c r="L261" t="s">
        <v>291</v>
      </c>
      <c r="N261" s="1556">
        <v>0</v>
      </c>
      <c r="O261" s="1555">
        <f>IF($L261="","",IF(TRIM(INDEX('Part 5'!$E$2:$IV$2,1,ROW()-163))=TRIM($L261&amp;""),INDEX('Part 5'!$E$625:$IV$625,1,ROW()-163),"CHECK"))</f>
        <v>0</v>
      </c>
      <c r="P261" s="1837">
        <f>IFERROR(N261-O261,"")</f>
        <v>0</v>
      </c>
      <c r="Q261" s="1812">
        <f>'Part 5'!CX23</f>
        <v>0</v>
      </c>
      <c r="R261" s="1548"/>
      <c r="S261" s="141"/>
      <c r="T261" t="s">
        <v>4875</v>
      </c>
      <c r="U261" t="s">
        <v>5005</v>
      </c>
      <c r="V261" s="1554">
        <v>0</v>
      </c>
      <c r="W261" s="1554">
        <f>IF(AND($T261="",$U261=""),"",IF(TRIM(INDEX('Part 10'!$E$2:$IV$2,1,ROW()-171))=TRIM($U261),INDEX('Part 10'!$E$128:$IV$128,1,ROW()-171),"CHECK"))</f>
        <v>0</v>
      </c>
      <c r="X261" s="1837">
        <f>IFERROR(V261-W261,"")</f>
        <v>0</v>
      </c>
      <c r="Y261" s="1554">
        <f>'Part 10'!CP6</f>
        <v>0</v>
      </c>
      <c r="Z261" s="141"/>
      <c r="AA261" t="s">
        <v>4619</v>
      </c>
      <c r="AB261" t="s">
        <v>4731</v>
      </c>
      <c r="AC261" s="1554">
        <v>0</v>
      </c>
      <c r="AD261" s="1555">
        <f>IF($AB261="","",IF(TRIM(INDEX('Part 9'!$E$2:$IV$2,1,ROW()-182))=TRIM($AB261),INDEX('Part 9'!$E$70:$IV$70,1,ROW()-182),"CHECK"))</f>
        <v>0</v>
      </c>
      <c r="AE261" s="1812">
        <f>IFERROR(AC261-AD261,"")</f>
        <v>0</v>
      </c>
      <c r="AF261" s="1812">
        <f>'Part 9'!CE12</f>
        <v>0</v>
      </c>
    </row>
    <row r="262" spans="1:32">
      <c r="A262" s="141"/>
      <c r="D262" s="1554"/>
      <c r="E262" s="1555"/>
      <c r="F262" s="1812"/>
      <c r="G262" s="1812"/>
      <c r="I262" s="1548"/>
      <c r="K262" s="141"/>
      <c r="L262" t="s">
        <v>586</v>
      </c>
      <c r="N262" s="1556">
        <v>0</v>
      </c>
      <c r="O262" s="1555">
        <f>IF($L262="","",IF(TRIM(INDEX('Part 5'!$E$2:$IV$2,1,ROW()-163))=TRIM($L262&amp;""),INDEX('Part 5'!$E$625:$IV$625,1,ROW()-163),"CHECK"))</f>
        <v>0</v>
      </c>
      <c r="P262" s="1837">
        <f>IFERROR(N262-O262,"")</f>
        <v>0</v>
      </c>
      <c r="Q262" s="1812">
        <f>'Part 5'!CY23</f>
        <v>0</v>
      </c>
      <c r="R262" s="1548"/>
      <c r="S262" s="141"/>
      <c r="T262" t="s">
        <v>4876</v>
      </c>
      <c r="U262" t="s">
        <v>5006</v>
      </c>
      <c r="V262" s="1554">
        <v>0</v>
      </c>
      <c r="W262" s="1554">
        <f>IF(AND($T262="",$U262=""),"",IF(TRIM(INDEX('Part 10'!$E$2:$IV$2,1,ROW()-171))=TRIM($U262),INDEX('Part 10'!$E$128:$IV$128,1,ROW()-171),"CHECK"))</f>
        <v>0</v>
      </c>
      <c r="X262" s="1837">
        <f>IFERROR(V262-W262,"")</f>
        <v>0</v>
      </c>
      <c r="Y262" s="1554">
        <f>'Part 10'!CQ6</f>
        <v>0</v>
      </c>
      <c r="Z262" s="141"/>
      <c r="AA262" t="s">
        <v>4620</v>
      </c>
      <c r="AB262" t="s">
        <v>4732</v>
      </c>
      <c r="AC262" s="1554">
        <v>0</v>
      </c>
      <c r="AD262" s="1555">
        <f>IF($AB262="","",IF(TRIM(INDEX('Part 9'!$E$2:$IV$2,1,ROW()-182))=TRIM($AB262),INDEX('Part 9'!$E$70:$IV$70,1,ROW()-182),"CHECK"))</f>
        <v>0</v>
      </c>
      <c r="AE262" s="1812">
        <f>IFERROR(AC262-AD262,"")</f>
        <v>0</v>
      </c>
      <c r="AF262" s="1812">
        <f>'Part 9'!CF12</f>
        <v>0</v>
      </c>
    </row>
    <row r="263" spans="1:32">
      <c r="A263" s="141"/>
      <c r="D263" s="1554"/>
      <c r="E263" s="1555"/>
      <c r="F263" s="1812"/>
      <c r="G263" s="1812"/>
      <c r="I263" s="1548"/>
      <c r="K263" s="141"/>
      <c r="L263" t="s">
        <v>3726</v>
      </c>
      <c r="M263" t="s">
        <v>2463</v>
      </c>
      <c r="N263" s="1556">
        <v>10</v>
      </c>
      <c r="O263" s="1555">
        <f>IF($L263="","",IF(TRIM(INDEX('Part 5'!$E$2:$IV$2,1,ROW()-163))=TRIM($L263&amp;""),INDEX('Part 5'!$E$625:$IV$625,1,ROW()-163),"CHECK"))</f>
        <v>10</v>
      </c>
      <c r="P263" s="1837">
        <f>IFERROR(N263-O263,"")</f>
        <v>0</v>
      </c>
      <c r="Q263" s="1812">
        <f>'Part 5'!CZ23</f>
        <v>501</v>
      </c>
      <c r="R263" s="1548"/>
      <c r="S263" s="141"/>
      <c r="T263" t="s">
        <v>6085</v>
      </c>
      <c r="U263" t="s">
        <v>5007</v>
      </c>
      <c r="V263" s="1554">
        <v>0</v>
      </c>
      <c r="W263" s="1554">
        <f>IF(AND($T263="",$U263=""),"",IF(TRIM(INDEX('Part 10'!$E$2:$IV$2,1,ROW()-171))=TRIM($U263),INDEX('Part 10'!$E$128:$IV$128,1,ROW()-171),"CHECK"))</f>
        <v>0</v>
      </c>
      <c r="X263" s="1837">
        <f>IFERROR(V263-W263,"")</f>
        <v>0</v>
      </c>
      <c r="Y263" s="1554">
        <f>'Part 10'!CR6</f>
        <v>0</v>
      </c>
      <c r="Z263" s="141"/>
      <c r="AA263" t="s">
        <v>4621</v>
      </c>
      <c r="AB263" t="s">
        <v>4733</v>
      </c>
      <c r="AC263" s="1554">
        <v>0</v>
      </c>
      <c r="AD263" s="1555">
        <f>IF($AB263="","",IF(TRIM(INDEX('Part 9'!$E$2:$IV$2,1,ROW()-182))=TRIM($AB263),INDEX('Part 9'!$E$70:$IV$70,1,ROW()-182),"CHECK"))</f>
        <v>7</v>
      </c>
      <c r="AE263" s="1812">
        <f>IFERROR(AC263-AD263,"")</f>
        <v>-7</v>
      </c>
      <c r="AF263" s="1812">
        <f>'Part 9'!CG12</f>
        <v>98</v>
      </c>
    </row>
    <row r="264" spans="1:32">
      <c r="A264" s="141"/>
      <c r="D264" s="1554"/>
      <c r="E264" s="1555"/>
      <c r="F264" s="1812"/>
      <c r="G264" s="1812"/>
      <c r="I264" s="1548"/>
      <c r="K264" s="141"/>
      <c r="L264" t="s">
        <v>3727</v>
      </c>
      <c r="N264" s="1556">
        <v>0</v>
      </c>
      <c r="O264" s="1555">
        <f>IF($L264="","",IF(TRIM(INDEX('Part 5'!$E$2:$IV$2,1,ROW()-163))=TRIM($L264&amp;""),INDEX('Part 5'!$E$625:$IV$625,1,ROW()-163),"CHECK"))</f>
        <v>0</v>
      </c>
      <c r="P264" s="1837">
        <f>IFERROR(N264-O264,"")</f>
        <v>0</v>
      </c>
      <c r="Q264" s="1812">
        <f>'Part 5'!DA23</f>
        <v>0</v>
      </c>
      <c r="R264" s="1548"/>
      <c r="S264" s="141"/>
      <c r="T264" t="s">
        <v>4878</v>
      </c>
      <c r="U264" t="s">
        <v>5008</v>
      </c>
      <c r="V264" s="1554">
        <v>0</v>
      </c>
      <c r="W264" s="1554">
        <f>IF(AND($T264="",$U264=""),"",IF(TRIM(INDEX('Part 10'!$E$2:$IV$2,1,ROW()-171))=TRIM($U264),INDEX('Part 10'!$E$128:$IV$128,1,ROW()-171),"CHECK"))</f>
        <v>0</v>
      </c>
      <c r="X264" s="1837">
        <f>IFERROR(V264-W264,"")</f>
        <v>0</v>
      </c>
      <c r="Y264" s="1554">
        <f>'Part 10'!CS6</f>
        <v>0</v>
      </c>
      <c r="Z264" s="141"/>
      <c r="AA264" t="s">
        <v>4622</v>
      </c>
      <c r="AB264" t="s">
        <v>4734</v>
      </c>
      <c r="AC264" s="1554">
        <v>0</v>
      </c>
      <c r="AD264" s="1555">
        <f>IF($AB264="","",IF(TRIM(INDEX('Part 9'!$E$2:$IV$2,1,ROW()-182))=TRIM($AB264),INDEX('Part 9'!$E$70:$IV$70,1,ROW()-182),"CHECK"))</f>
        <v>29</v>
      </c>
      <c r="AE264" s="1812">
        <f>IFERROR(AC264-AD264,"")</f>
        <v>-29</v>
      </c>
      <c r="AF264" s="1812">
        <f>'Part 9'!CH12</f>
        <v>39</v>
      </c>
    </row>
    <row r="265" spans="1:32">
      <c r="A265" s="141"/>
      <c r="D265" s="1554"/>
      <c r="E265" s="1555"/>
      <c r="F265" s="1812"/>
      <c r="G265" s="1812"/>
      <c r="I265" s="1548"/>
      <c r="K265" s="141"/>
      <c r="L265" t="s">
        <v>3728</v>
      </c>
      <c r="M265" t="s">
        <v>1929</v>
      </c>
      <c r="N265" s="1556">
        <v>0</v>
      </c>
      <c r="O265" s="1555">
        <f>IF($L265="","",IF(TRIM(INDEX('Part 5'!$E$2:$IV$2,1,ROW()-163))=TRIM($L265&amp;""),INDEX('Part 5'!$E$625:$IV$625,1,ROW()-163),"CHECK"))</f>
        <v>0</v>
      </c>
      <c r="P265" s="1837">
        <f>IFERROR(N265-O265,"")</f>
        <v>0</v>
      </c>
      <c r="Q265" s="1812">
        <f>'Part 5'!DB23</f>
        <v>29</v>
      </c>
      <c r="R265" s="1548"/>
      <c r="S265" s="141"/>
      <c r="T265" t="s">
        <v>4879</v>
      </c>
      <c r="U265" t="s">
        <v>5009</v>
      </c>
      <c r="V265" s="1554">
        <v>0</v>
      </c>
      <c r="W265" s="1554">
        <f>IF(AND($T265="",$U265=""),"",IF(TRIM(INDEX('Part 10'!$E$2:$IV$2,1,ROW()-171))=TRIM($U265),INDEX('Part 10'!$E$128:$IV$128,1,ROW()-171),"CHECK"))</f>
        <v>0</v>
      </c>
      <c r="X265" s="1837">
        <f>IFERROR(V265-W265,"")</f>
        <v>0</v>
      </c>
      <c r="Y265" s="1554">
        <f>'Part 10'!CT6</f>
        <v>0</v>
      </c>
      <c r="Z265" s="141"/>
      <c r="AA265" t="s">
        <v>4623</v>
      </c>
      <c r="AB265" t="s">
        <v>4735</v>
      </c>
      <c r="AC265" s="1554">
        <v>0</v>
      </c>
      <c r="AD265" s="1555">
        <f>IF($AB265="","",IF(TRIM(INDEX('Part 9'!$E$2:$IV$2,1,ROW()-182))=TRIM($AB265),INDEX('Part 9'!$E$70:$IV$70,1,ROW()-182),"CHECK"))</f>
        <v>0</v>
      </c>
      <c r="AE265" s="1812">
        <f>IFERROR(AC265-AD265,"")</f>
        <v>0</v>
      </c>
      <c r="AF265" s="1812">
        <f>'Part 9'!CI12</f>
        <v>-1</v>
      </c>
    </row>
    <row r="266" spans="1:32">
      <c r="A266" s="141"/>
      <c r="D266" s="1554"/>
      <c r="E266" s="1555"/>
      <c r="F266" s="1812"/>
      <c r="G266" s="1812"/>
      <c r="I266" s="1548"/>
      <c r="K266" s="141"/>
      <c r="L266" t="s">
        <v>3729</v>
      </c>
      <c r="M266" t="s">
        <v>3754</v>
      </c>
      <c r="N266" s="1556">
        <v>0</v>
      </c>
      <c r="O266" s="1555">
        <f>IF($L266="","",IF(TRIM(INDEX('Part 5'!$E$2:$IV$2,1,ROW()-163))=TRIM($L266&amp;""),INDEX('Part 5'!$E$625:$IV$625,1,ROW()-163),"CHECK"))</f>
        <v>0</v>
      </c>
      <c r="P266" s="1837">
        <f>IFERROR(N266-O266,"")</f>
        <v>0</v>
      </c>
      <c r="Q266" s="1812">
        <f>'Part 5'!DC23</f>
        <v>0</v>
      </c>
      <c r="R266" s="1548"/>
      <c r="S266" s="141"/>
      <c r="T266" t="s">
        <v>4880</v>
      </c>
      <c r="U266" t="s">
        <v>5010</v>
      </c>
      <c r="V266" s="1554">
        <v>0</v>
      </c>
      <c r="W266" s="1554">
        <f>IF(AND($T266="",$U266=""),"",IF(TRIM(INDEX('Part 10'!$E$2:$IV$2,1,ROW()-171))=TRIM($U266),INDEX('Part 10'!$E$128:$IV$128,1,ROW()-171),"CHECK"))</f>
        <v>0</v>
      </c>
      <c r="X266" s="1837">
        <f>IFERROR(V266-W266,"")</f>
        <v>0</v>
      </c>
      <c r="Y266" s="1554">
        <f>'Part 10'!CU6</f>
        <v>0</v>
      </c>
      <c r="Z266" s="141"/>
      <c r="AA266" t="s">
        <v>4624</v>
      </c>
      <c r="AB266" t="s">
        <v>4736</v>
      </c>
      <c r="AC266" s="1554">
        <v>0</v>
      </c>
      <c r="AD266" s="1555">
        <f>IF($AB266="","",IF(TRIM(INDEX('Part 9'!$E$2:$IV$2,1,ROW()-182))=TRIM($AB266),INDEX('Part 9'!$E$70:$IV$70,1,ROW()-182),"CHECK"))</f>
        <v>0</v>
      </c>
      <c r="AE266" s="1812">
        <f>IFERROR(AC266-AD266,"")</f>
        <v>0</v>
      </c>
      <c r="AF266" s="1812">
        <f>'Part 9'!CJ12</f>
        <v>0</v>
      </c>
    </row>
    <row r="267" spans="1:32">
      <c r="A267" s="141"/>
      <c r="D267" s="1554"/>
      <c r="E267" s="1555"/>
      <c r="F267" s="1812"/>
      <c r="G267" s="1812"/>
      <c r="I267" s="1548"/>
      <c r="K267" s="141"/>
      <c r="N267" s="1556"/>
      <c r="O267" s="1555" t="str">
        <f>IF($L267="","",IF(TRIM(INDEX('Part 5'!$E$2:$IV$2,1,ROW()-163))=TRIM($L267&amp;""),INDEX('Part 5'!$E$625:$IV$625,1,ROW()-163),"CHECK"))</f>
        <v/>
      </c>
      <c r="P267" s="1837"/>
      <c r="Q267" s="1812"/>
      <c r="R267" s="1548"/>
      <c r="S267" s="141"/>
      <c r="T267" t="s">
        <v>4881</v>
      </c>
      <c r="U267" t="s">
        <v>5011</v>
      </c>
      <c r="V267" s="1554">
        <v>0</v>
      </c>
      <c r="W267" s="1554">
        <f>IF(AND($T267="",$U267=""),"",IF(TRIM(INDEX('Part 10'!$E$2:$IV$2,1,ROW()-171))=TRIM($U267),INDEX('Part 10'!$E$128:$IV$128,1,ROW()-171),"CHECK"))</f>
        <v>0</v>
      </c>
      <c r="X267" s="1837">
        <f>IFERROR(V267-W267,"")</f>
        <v>0</v>
      </c>
      <c r="Y267" s="1554">
        <f>'Part 10'!CV6</f>
        <v>0</v>
      </c>
      <c r="Z267" s="141"/>
      <c r="AA267" t="s">
        <v>4625</v>
      </c>
      <c r="AB267" t="s">
        <v>4737</v>
      </c>
      <c r="AC267" s="1554">
        <v>0</v>
      </c>
      <c r="AD267" s="1555">
        <f>IF($AB267="","",IF(TRIM(INDEX('Part 9'!$E$2:$IV$2,1,ROW()-182))=TRIM($AB267),INDEX('Part 9'!$E$70:$IV$70,1,ROW()-182),"CHECK"))</f>
        <v>0</v>
      </c>
      <c r="AE267" s="1812">
        <f>IFERROR(AC267-AD267,"")</f>
        <v>0</v>
      </c>
      <c r="AF267" s="1812">
        <f>'Part 9'!CK12</f>
        <v>0</v>
      </c>
    </row>
    <row r="268" spans="1:32">
      <c r="A268" s="141"/>
      <c r="D268" s="1554"/>
      <c r="E268" s="1555"/>
      <c r="F268" s="1812"/>
      <c r="G268" s="1812"/>
      <c r="I268" s="1548"/>
      <c r="K268" s="141"/>
      <c r="L268" t="s">
        <v>3590</v>
      </c>
      <c r="M268" t="s">
        <v>2194</v>
      </c>
      <c r="N268" s="1556">
        <v>5</v>
      </c>
      <c r="O268" s="1555">
        <f>IF($L268="","",IF(TRIM(INDEX('Part 5'!$E$2:$IV$2,1,ROW()-163))=TRIM($L268&amp;""),INDEX('Part 5'!$E$625:$IV$625,1,ROW()-163),"CHECK"))</f>
        <v>0</v>
      </c>
      <c r="P268" s="1837">
        <f>IFERROR(N268-O268,"")</f>
        <v>5</v>
      </c>
      <c r="Q268" s="1812">
        <f>'Part 5'!DE23</f>
        <v>50</v>
      </c>
      <c r="R268" s="1548"/>
      <c r="S268" s="141"/>
      <c r="T268" t="s">
        <v>4882</v>
      </c>
      <c r="U268" t="s">
        <v>5012</v>
      </c>
      <c r="V268" s="1554">
        <v>0</v>
      </c>
      <c r="W268" s="1554">
        <f>IF(AND($T268="",$U268=""),"",IF(TRIM(INDEX('Part 10'!$E$2:$IV$2,1,ROW()-171))=TRIM($U268),INDEX('Part 10'!$E$128:$IV$128,1,ROW()-171),"CHECK"))</f>
        <v>0</v>
      </c>
      <c r="X268" s="1837">
        <f>IFERROR(V268-W268,"")</f>
        <v>0</v>
      </c>
      <c r="Y268" s="1554">
        <f>'Part 10'!CW6</f>
        <v>0</v>
      </c>
      <c r="Z268" s="141"/>
      <c r="AA268" t="s">
        <v>4626</v>
      </c>
      <c r="AB268" t="s">
        <v>4738</v>
      </c>
      <c r="AC268" s="1554">
        <v>0</v>
      </c>
      <c r="AD268" s="1555">
        <f>IF($AB268="","",IF(TRIM(INDEX('Part 9'!$E$2:$IV$2,1,ROW()-182))=TRIM($AB268),INDEX('Part 9'!$E$70:$IV$70,1,ROW()-182),"CHECK"))</f>
        <v>0</v>
      </c>
      <c r="AE268" s="1812">
        <f>IFERROR(AC268-AD268,"")</f>
        <v>0</v>
      </c>
      <c r="AF268" s="1812">
        <f>'Part 9'!CL12</f>
        <v>0</v>
      </c>
    </row>
    <row r="269" spans="1:32">
      <c r="A269" s="141"/>
      <c r="D269" s="1554"/>
      <c r="E269" s="1555"/>
      <c r="F269" s="1812"/>
      <c r="G269" s="1812"/>
      <c r="I269" s="1548"/>
      <c r="K269" s="1552" t="s">
        <v>731</v>
      </c>
      <c r="L269" t="s">
        <v>1138</v>
      </c>
      <c r="M269" t="s">
        <v>1137</v>
      </c>
      <c r="N269" s="1556">
        <v>14</v>
      </c>
      <c r="O269" s="1555">
        <f>IF($L269="","",IF(TRIM(INDEX('Part 5'!$E$2:$IV$2,1,ROW()-163))=TRIM($L269&amp;""),INDEX('Part 5'!$E$625:$IV$625,1,ROW()-163),"CHECK"))</f>
        <v>10</v>
      </c>
      <c r="P269" s="1837">
        <f>IFERROR(N269-O269,"")</f>
        <v>4</v>
      </c>
      <c r="Q269" s="1812">
        <f>'Part 5'!DF23</f>
        <v>253</v>
      </c>
      <c r="R269" s="1548"/>
      <c r="S269" s="141"/>
      <c r="T269" t="s">
        <v>4883</v>
      </c>
      <c r="U269" t="s">
        <v>5013</v>
      </c>
      <c r="V269" s="1554">
        <v>0</v>
      </c>
      <c r="W269" s="1554">
        <f>IF(AND($T269="",$U269=""),"",IF(TRIM(INDEX('Part 10'!$E$2:$IV$2,1,ROW()-171))=TRIM($U269),INDEX('Part 10'!$E$128:$IV$128,1,ROW()-171),"CHECK"))</f>
        <v>0</v>
      </c>
      <c r="X269" s="1837">
        <f>IFERROR(V269-W269,"")</f>
        <v>0</v>
      </c>
      <c r="Y269" s="1554">
        <f>'Part 10'!CX6</f>
        <v>0</v>
      </c>
      <c r="Z269" s="141"/>
      <c r="AA269" t="s">
        <v>4627</v>
      </c>
      <c r="AB269" t="s">
        <v>4739</v>
      </c>
      <c r="AC269" s="1554">
        <v>0</v>
      </c>
      <c r="AD269" s="1555">
        <f>IF($AB269="","",IF(TRIM(INDEX('Part 9'!$E$2:$IV$2,1,ROW()-182))=TRIM($AB269),INDEX('Part 9'!$E$70:$IV$70,1,ROW()-182),"CHECK"))</f>
        <v>0</v>
      </c>
      <c r="AE269" s="1812">
        <f>IFERROR(AC269-AD269,"")</f>
        <v>0</v>
      </c>
      <c r="AF269" s="1812">
        <f>'Part 9'!CM12</f>
        <v>0</v>
      </c>
    </row>
    <row r="270" spans="1:32">
      <c r="A270" s="141"/>
      <c r="D270" s="1554"/>
      <c r="E270" s="1555"/>
      <c r="F270" s="1812"/>
      <c r="G270" s="1812"/>
      <c r="I270" s="1548"/>
      <c r="K270" s="141"/>
      <c r="L270" t="s">
        <v>732</v>
      </c>
      <c r="M270" t="s">
        <v>733</v>
      </c>
      <c r="N270" s="1556">
        <v>6</v>
      </c>
      <c r="O270" s="1555">
        <f>IF($L270="","",IF(TRIM(INDEX('Part 5'!$E$2:$IV$2,1,ROW()-163))=TRIM($L270&amp;""),INDEX('Part 5'!$E$625:$IV$625,1,ROW()-163),"CHECK"))</f>
        <v>6</v>
      </c>
      <c r="P270" s="1837">
        <f>IFERROR(N270-O270,"")</f>
        <v>0</v>
      </c>
      <c r="Q270" s="1812">
        <f>'Part 5'!DG23</f>
        <v>56</v>
      </c>
      <c r="R270" s="1548"/>
      <c r="S270" s="141"/>
      <c r="T270" t="s">
        <v>4884</v>
      </c>
      <c r="U270" t="s">
        <v>5014</v>
      </c>
      <c r="V270" s="1554">
        <v>0</v>
      </c>
      <c r="W270" s="1554">
        <f>IF(AND($T270="",$U270=""),"",IF(TRIM(INDEX('Part 10'!$E$2:$IV$2,1,ROW()-171))=TRIM($U270),INDEX('Part 10'!$E$128:$IV$128,1,ROW()-171),"CHECK"))</f>
        <v>0</v>
      </c>
      <c r="X270" s="1837">
        <f>IFERROR(V270-W270,"")</f>
        <v>0</v>
      </c>
      <c r="Y270" s="1554">
        <f>'Part 10'!CY6</f>
        <v>0</v>
      </c>
      <c r="Z270" s="141"/>
      <c r="AA270" t="s">
        <v>4628</v>
      </c>
      <c r="AB270" t="s">
        <v>4740</v>
      </c>
      <c r="AC270" s="1554">
        <v>0</v>
      </c>
      <c r="AD270" s="1555">
        <f>IF($AB270="","",IF(TRIM(INDEX('Part 9'!$E$2:$IV$2,1,ROW()-182))=TRIM($AB270),INDEX('Part 9'!$E$70:$IV$70,1,ROW()-182),"CHECK"))</f>
        <v>0</v>
      </c>
      <c r="AE270" s="1812">
        <f>IFERROR(AC270-AD270,"")</f>
        <v>0</v>
      </c>
      <c r="AF270" s="1812">
        <f>'Part 9'!CN12</f>
        <v>0</v>
      </c>
    </row>
    <row r="271" spans="1:32">
      <c r="A271" s="141"/>
      <c r="D271" s="1554"/>
      <c r="E271" s="1555"/>
      <c r="F271" s="1812"/>
      <c r="G271" s="1812"/>
      <c r="I271" s="1548"/>
      <c r="K271" s="141"/>
      <c r="L271" t="s">
        <v>3730</v>
      </c>
      <c r="M271" t="s">
        <v>3755</v>
      </c>
      <c r="N271" s="1556">
        <v>0</v>
      </c>
      <c r="O271" s="1555">
        <f>IF($L271="","",IF(TRIM(INDEX('Part 5'!$E$2:$IV$2,1,ROW()-163))=TRIM($L271&amp;""),INDEX('Part 5'!$E$625:$IV$625,1,ROW()-163),"CHECK"))</f>
        <v>0</v>
      </c>
      <c r="P271" s="1837">
        <f>IFERROR(N271-O271,"")</f>
        <v>0</v>
      </c>
      <c r="Q271" s="1812">
        <f>'Part 5'!DH23</f>
        <v>184</v>
      </c>
      <c r="R271" s="1548"/>
      <c r="S271" s="141"/>
      <c r="T271" t="s">
        <v>4885</v>
      </c>
      <c r="U271" t="s">
        <v>5015</v>
      </c>
      <c r="V271" s="1554">
        <v>0</v>
      </c>
      <c r="W271" s="1554">
        <f>IF(AND($T271="",$U271=""),"",IF(TRIM(INDEX('Part 10'!$E$2:$IV$2,1,ROW()-171))=TRIM($U271),INDEX('Part 10'!$E$128:$IV$128,1,ROW()-171),"CHECK"))</f>
        <v>0</v>
      </c>
      <c r="X271" s="1837">
        <f>IFERROR(V271-W271,"")</f>
        <v>0</v>
      </c>
      <c r="Y271" s="1554">
        <f>'Part 10'!CZ6</f>
        <v>0</v>
      </c>
      <c r="Z271" s="141"/>
      <c r="AA271" t="s">
        <v>4629</v>
      </c>
      <c r="AB271" t="s">
        <v>4741</v>
      </c>
      <c r="AC271" s="1554">
        <v>0</v>
      </c>
      <c r="AD271" s="1555">
        <f>IF($AB271="","",IF(TRIM(INDEX('Part 9'!$E$2:$IV$2,1,ROW()-182))=TRIM($AB271),INDEX('Part 9'!$E$70:$IV$70,1,ROW()-182),"CHECK"))</f>
        <v>0</v>
      </c>
      <c r="AE271" s="1812">
        <f>IFERROR(AC271-AD271,"")</f>
        <v>0</v>
      </c>
      <c r="AF271" s="1812">
        <f>'Part 9'!CO12</f>
        <v>0</v>
      </c>
    </row>
    <row r="272" spans="1:32">
      <c r="A272" s="141"/>
      <c r="D272" s="1554"/>
      <c r="E272" s="1555"/>
      <c r="F272" s="1812"/>
      <c r="G272" s="1812"/>
      <c r="I272" s="1548"/>
      <c r="K272" s="141"/>
      <c r="L272" t="s">
        <v>3731</v>
      </c>
      <c r="M272" t="s">
        <v>735</v>
      </c>
      <c r="N272" s="1556">
        <v>32</v>
      </c>
      <c r="O272" s="1555">
        <f>IF($L272="","",IF(TRIM(INDEX('Part 5'!$E$2:$IV$2,1,ROW()-163))=TRIM($L272&amp;""),INDEX('Part 5'!$E$625:$IV$625,1,ROW()-163),"CHECK"))</f>
        <v>32</v>
      </c>
      <c r="P272" s="1837">
        <f>IFERROR(N272-O272,"")</f>
        <v>0</v>
      </c>
      <c r="Q272" s="1812">
        <f>'Part 5'!DI23</f>
        <v>137</v>
      </c>
      <c r="R272" s="1548"/>
      <c r="S272" s="141"/>
      <c r="T272" t="s">
        <v>4886</v>
      </c>
      <c r="U272" t="s">
        <v>5016</v>
      </c>
      <c r="V272" s="1554">
        <v>0</v>
      </c>
      <c r="W272" s="1554">
        <f>IF(AND($T272="",$U272=""),"",IF(TRIM(INDEX('Part 10'!$E$2:$IV$2,1,ROW()-171))=TRIM($U272),INDEX('Part 10'!$E$128:$IV$128,1,ROW()-171),"CHECK"))</f>
        <v>0</v>
      </c>
      <c r="X272" s="1837">
        <f>IFERROR(V272-W272,"")</f>
        <v>0</v>
      </c>
      <c r="Y272" s="1554">
        <f>'Part 10'!DA6</f>
        <v>0</v>
      </c>
      <c r="Z272" s="141"/>
      <c r="AA272" t="s">
        <v>4630</v>
      </c>
      <c r="AB272" t="s">
        <v>4742</v>
      </c>
      <c r="AC272" s="1554">
        <v>0</v>
      </c>
      <c r="AD272" s="1555">
        <f>IF($AB272="","",IF(TRIM(INDEX('Part 9'!$E$2:$IV$2,1,ROW()-182))=TRIM($AB272),INDEX('Part 9'!$E$70:$IV$70,1,ROW()-182),"CHECK"))</f>
        <v>0</v>
      </c>
      <c r="AE272" s="1812">
        <f>IFERROR(AC272-AD272,"")</f>
        <v>0</v>
      </c>
      <c r="AF272" s="1812">
        <f>'Part 9'!CP12</f>
        <v>0</v>
      </c>
    </row>
    <row r="273" spans="1:90">
      <c r="A273" s="141"/>
      <c r="D273" s="1554"/>
      <c r="E273" s="1555"/>
      <c r="F273" s="1812"/>
      <c r="G273" s="1812"/>
      <c r="I273" s="1548"/>
      <c r="K273" s="141"/>
      <c r="L273" t="s">
        <v>3732</v>
      </c>
      <c r="M273" t="s">
        <v>737</v>
      </c>
      <c r="N273" s="1556">
        <v>42</v>
      </c>
      <c r="O273" s="1555">
        <f>IF($L273="","",IF(TRIM(INDEX('Part 5'!$E$2:$IV$2,1,ROW()-163))=TRIM($L273&amp;""),INDEX('Part 5'!$E$625:$IV$625,1,ROW()-163),"CHECK"))</f>
        <v>42</v>
      </c>
      <c r="P273" s="1837">
        <f>IFERROR(N273-O273,"")</f>
        <v>0</v>
      </c>
      <c r="Q273" s="1812">
        <f>'Part 5'!DJ23</f>
        <v>73</v>
      </c>
      <c r="R273" s="1548"/>
      <c r="S273" s="141"/>
      <c r="T273" t="s">
        <v>4887</v>
      </c>
      <c r="U273" t="s">
        <v>5017</v>
      </c>
      <c r="V273" s="1554">
        <v>0</v>
      </c>
      <c r="W273" s="1554">
        <f>IF(AND($T273="",$U273=""),"",IF(TRIM(INDEX('Part 10'!$E$2:$IV$2,1,ROW()-171))=TRIM($U273),INDEX('Part 10'!$E$128:$IV$128,1,ROW()-171),"CHECK"))</f>
        <v>0</v>
      </c>
      <c r="X273" s="1837">
        <f>IFERROR(V273-W273,"")</f>
        <v>0</v>
      </c>
      <c r="Y273" s="1554">
        <f>'Part 10'!DB6</f>
        <v>0</v>
      </c>
      <c r="Z273" s="141"/>
      <c r="AA273" t="s">
        <v>4631</v>
      </c>
      <c r="AB273" t="s">
        <v>4743</v>
      </c>
      <c r="AC273" s="1554">
        <v>0</v>
      </c>
      <c r="AD273" s="1555">
        <f>IF($AB273="","",IF(TRIM(INDEX('Part 9'!$E$2:$IV$2,1,ROW()-182))=TRIM($AB273),INDEX('Part 9'!$E$70:$IV$70,1,ROW()-182),"CHECK"))</f>
        <v>0</v>
      </c>
      <c r="AE273" s="1812">
        <f>IFERROR(AC273-AD273,"")</f>
        <v>0</v>
      </c>
      <c r="AF273" s="1812">
        <f>'Part 9'!CQ12</f>
        <v>0</v>
      </c>
    </row>
    <row r="274" spans="1:90">
      <c r="A274" s="141"/>
      <c r="D274" s="1554"/>
      <c r="E274" s="1555"/>
      <c r="F274" s="1812"/>
      <c r="G274" s="1812"/>
      <c r="I274" s="1548"/>
      <c r="K274" s="141"/>
      <c r="L274" t="s">
        <v>1926</v>
      </c>
      <c r="M274" t="s">
        <v>1927</v>
      </c>
      <c r="N274" s="1556">
        <v>0</v>
      </c>
      <c r="O274" s="1555">
        <f>IF($L274="","",IF(TRIM(INDEX('Part 5'!$E$2:$IV$2,1,ROW()-163))=TRIM($L274&amp;""),INDEX('Part 5'!$E$625:$IV$625,1,ROW()-163),"CHECK"))</f>
        <v>0</v>
      </c>
      <c r="P274" s="1837">
        <f>IFERROR(N274-O274,"")</f>
        <v>0</v>
      </c>
      <c r="Q274" s="1812">
        <f>'Part 5'!DK23</f>
        <v>164</v>
      </c>
      <c r="R274" s="1548"/>
      <c r="S274" s="141"/>
      <c r="T274" t="s">
        <v>4888</v>
      </c>
      <c r="U274" t="s">
        <v>5018</v>
      </c>
      <c r="V274" s="1554">
        <v>0</v>
      </c>
      <c r="W274" s="1554">
        <f>IF(AND($T274="",$U274=""),"",IF(TRIM(INDEX('Part 10'!$E$2:$IV$2,1,ROW()-171))=TRIM($U274),INDEX('Part 10'!$E$128:$IV$128,1,ROW()-171),"CHECK"))</f>
        <v>0</v>
      </c>
      <c r="X274" s="1837">
        <f>IFERROR(V274-W274,"")</f>
        <v>0</v>
      </c>
      <c r="Y274" s="1554">
        <f>'Part 10'!DC6</f>
        <v>0</v>
      </c>
      <c r="Z274" s="141"/>
      <c r="AA274" t="s">
        <v>4632</v>
      </c>
      <c r="AB274" t="s">
        <v>4744</v>
      </c>
      <c r="AC274" s="1554">
        <v>0</v>
      </c>
      <c r="AD274" s="1555">
        <f>IF($AB274="","",IF(TRIM(INDEX('Part 9'!$E$2:$IV$2,1,ROW()-182))=TRIM($AB274),INDEX('Part 9'!$E$70:$IV$70,1,ROW()-182),"CHECK"))</f>
        <v>0</v>
      </c>
      <c r="AE274" s="1812">
        <f>IFERROR(AC274-AD274,"")</f>
        <v>0</v>
      </c>
      <c r="AF274" s="1812">
        <f>'Part 9'!CR12</f>
        <v>0</v>
      </c>
    </row>
    <row r="275" spans="1:90">
      <c r="A275" s="141"/>
      <c r="D275" s="1554"/>
      <c r="E275" s="1555"/>
      <c r="F275" s="1812"/>
      <c r="G275" s="1812"/>
      <c r="I275" s="1548"/>
      <c r="K275" s="141"/>
      <c r="L275" t="s">
        <v>863</v>
      </c>
      <c r="M275" t="s">
        <v>864</v>
      </c>
      <c r="N275" s="1556">
        <v>35</v>
      </c>
      <c r="O275" s="1555">
        <f>IF($L275="","",IF(TRIM(INDEX('Part 5'!$E$2:$IV$2,1,ROW()-163))=TRIM($L275&amp;""),INDEX('Part 5'!$E$625:$IV$625,1,ROW()-163),"CHECK"))</f>
        <v>35</v>
      </c>
      <c r="P275" s="1837">
        <f>IFERROR(N275-O275,"")</f>
        <v>0</v>
      </c>
      <c r="Q275" s="1812">
        <f>'Part 5'!DL23</f>
        <v>409</v>
      </c>
      <c r="R275" s="1548"/>
      <c r="S275" s="141"/>
      <c r="T275" t="s">
        <v>4889</v>
      </c>
      <c r="V275" s="1554">
        <v>0</v>
      </c>
      <c r="W275" s="1554">
        <f>IF(AND($T275="",$U275=""),"",IF(TRIM(INDEX('Part 10'!$E$2:$IV$2,1,ROW()-171))=TRIM($U275),INDEX('Part 10'!$E$128:$IV$128,1,ROW()-171),"CHECK"))</f>
        <v>0</v>
      </c>
      <c r="X275" s="1837">
        <f>IFERROR(V275-W275,"")</f>
        <v>0</v>
      </c>
      <c r="Y275" s="1554">
        <f>'Part 10'!DD6</f>
        <v>0</v>
      </c>
      <c r="Z275" s="141"/>
      <c r="AA275" t="s">
        <v>4633</v>
      </c>
      <c r="AB275" t="s">
        <v>4745</v>
      </c>
      <c r="AC275" s="1554">
        <v>0</v>
      </c>
      <c r="AD275" s="1555">
        <f>IF($AB275="","",IF(TRIM(INDEX('Part 9'!$E$2:$IV$2,1,ROW()-182))=TRIM($AB275),INDEX('Part 9'!$E$70:$IV$70,1,ROW()-182),"CHECK"))</f>
        <v>0</v>
      </c>
      <c r="AE275" s="1812">
        <f>IFERROR(AC275-AD275,"")</f>
        <v>0</v>
      </c>
      <c r="AF275" s="1812">
        <f>'Part 9'!CS12</f>
        <v>0</v>
      </c>
    </row>
    <row r="276" spans="1:90">
      <c r="A276" s="141"/>
      <c r="D276" s="1554"/>
      <c r="E276" s="1555"/>
      <c r="F276" s="1812"/>
      <c r="G276" s="1812"/>
      <c r="I276" s="1548"/>
      <c r="K276" s="141"/>
      <c r="L276" t="s">
        <v>3733</v>
      </c>
      <c r="M276" t="s">
        <v>6020</v>
      </c>
      <c r="N276" s="1556">
        <v>150</v>
      </c>
      <c r="O276" s="1555">
        <f>IF($L276="","",IF(TRIM(INDEX('Part 5'!$E$2:$IV$2,1,ROW()-163))=TRIM($L276&amp;""),INDEX('Part 5'!$E$625:$IV$625,1,ROW()-163),"CHECK"))</f>
        <v>150</v>
      </c>
      <c r="P276" s="1837">
        <f>IFERROR(N276-O276,"")</f>
        <v>0</v>
      </c>
      <c r="Q276" s="1812">
        <f>'Part 5'!DM23</f>
        <v>1368</v>
      </c>
      <c r="R276" s="1548"/>
      <c r="S276" s="141"/>
      <c r="T276" t="s">
        <v>4890</v>
      </c>
      <c r="U276" t="s">
        <v>5019</v>
      </c>
      <c r="V276" s="1554">
        <v>0</v>
      </c>
      <c r="W276" s="1554">
        <f>IF(AND($T276="",$U276=""),"",IF(TRIM(INDEX('Part 10'!$E$2:$IV$2,1,ROW()-171))=TRIM($U276),INDEX('Part 10'!$E$128:$IV$128,1,ROW()-171),"CHECK"))</f>
        <v>0</v>
      </c>
      <c r="X276" s="1837">
        <f>IFERROR(V276-W276,"")</f>
        <v>0</v>
      </c>
      <c r="Y276" s="1554">
        <f>'Part 10'!DE6</f>
        <v>0</v>
      </c>
      <c r="Z276" s="141"/>
      <c r="AA276" t="s">
        <v>4634</v>
      </c>
      <c r="AB276" t="s">
        <v>4746</v>
      </c>
      <c r="AC276" s="1554">
        <v>0</v>
      </c>
      <c r="AD276" s="1555">
        <f>IF($AB276="","",IF(TRIM(INDEX('Part 9'!$E$2:$IV$2,1,ROW()-182))=TRIM($AB276),INDEX('Part 9'!$E$70:$IV$70,1,ROW()-182),"CHECK"))</f>
        <v>0</v>
      </c>
      <c r="AE276" s="1812">
        <f>IFERROR(AC276-AD276,"")</f>
        <v>0</v>
      </c>
      <c r="AF276" s="1812">
        <f>'Part 9'!CT12</f>
        <v>0</v>
      </c>
    </row>
    <row r="277" spans="1:90">
      <c r="A277" s="141"/>
      <c r="D277" s="1554"/>
      <c r="E277" s="1555"/>
      <c r="F277" s="1812"/>
      <c r="G277" s="1812"/>
      <c r="I277" s="1548"/>
      <c r="K277" s="141"/>
      <c r="L277" t="s">
        <v>3734</v>
      </c>
      <c r="N277" s="1556">
        <v>0</v>
      </c>
      <c r="O277" s="1555">
        <f>IF($L277="","",IF(TRIM(INDEX('Part 5'!$E$2:$IV$2,1,ROW()-163))=TRIM($L277&amp;""),INDEX('Part 5'!$E$625:$IV$625,1,ROW()-163),"CHECK"))</f>
        <v>0</v>
      </c>
      <c r="P277" s="1837">
        <f>IFERROR(N277-O277,"")</f>
        <v>0</v>
      </c>
      <c r="Q277" s="1812">
        <f>'Part 5'!DN23</f>
        <v>0</v>
      </c>
      <c r="R277" s="1548"/>
      <c r="S277" s="141"/>
      <c r="T277" t="s">
        <v>6086</v>
      </c>
      <c r="U277" t="s">
        <v>5020</v>
      </c>
      <c r="V277" s="1554">
        <v>0</v>
      </c>
      <c r="W277" s="1554">
        <f>IF(AND($T277="",$U277=""),"",IF(TRIM(INDEX('Part 10'!$E$2:$IV$2,1,ROW()-171))=TRIM($U277),INDEX('Part 10'!$E$128:$IV$128,1,ROW()-171),"CHECK"))</f>
        <v>0</v>
      </c>
      <c r="X277" s="1837">
        <f>IFERROR(V277-W277,"")</f>
        <v>0</v>
      </c>
      <c r="Y277" s="1554">
        <f>'Part 10'!DF6</f>
        <v>0</v>
      </c>
      <c r="Z277" s="141"/>
      <c r="AA277" t="s">
        <v>4635</v>
      </c>
      <c r="AB277" t="s">
        <v>4747</v>
      </c>
      <c r="AC277" s="1554">
        <v>0</v>
      </c>
      <c r="AD277" s="1555">
        <f>IF($AB277="","",IF(TRIM(INDEX('Part 9'!$E$2:$IV$2,1,ROW()-182))=TRIM($AB277),INDEX('Part 9'!$E$70:$IV$70,1,ROW()-182),"CHECK"))</f>
        <v>0</v>
      </c>
      <c r="AE277" s="1812">
        <f>IFERROR(AC277-AD277,"")</f>
        <v>0</v>
      </c>
      <c r="AF277" s="1812">
        <f>'Part 9'!CU12</f>
        <v>0</v>
      </c>
    </row>
    <row r="278" spans="1:90">
      <c r="A278" s="141"/>
      <c r="D278" s="1554"/>
      <c r="E278" s="1555"/>
      <c r="F278" s="1812"/>
      <c r="G278" s="1812"/>
      <c r="I278" s="1548"/>
      <c r="K278" s="141"/>
      <c r="L278" t="s">
        <v>462</v>
      </c>
      <c r="M278" t="s">
        <v>3757</v>
      </c>
      <c r="N278" s="1556">
        <v>1</v>
      </c>
      <c r="O278" s="1555">
        <f>IF($L278="","",IF(TRIM(INDEX('Part 5'!$E$2:$IV$2,1,ROW()-163))=TRIM($L278&amp;""),INDEX('Part 5'!$E$625:$IV$625,1,ROW()-163),"CHECK"))</f>
        <v>1</v>
      </c>
      <c r="P278" s="1837">
        <f>IFERROR(N278-O278,"")</f>
        <v>0</v>
      </c>
      <c r="Q278" s="1812">
        <f>'Part 5'!DO23</f>
        <v>87</v>
      </c>
      <c r="R278" s="1548"/>
      <c r="S278" s="141"/>
      <c r="T278" t="s">
        <v>4892</v>
      </c>
      <c r="U278" t="s">
        <v>5021</v>
      </c>
      <c r="V278" s="1554">
        <v>0</v>
      </c>
      <c r="W278" s="1554">
        <f>IF(AND($T278="",$U278=""),"",IF(TRIM(INDEX('Part 10'!$E$2:$IV$2,1,ROW()-171))=TRIM($U278),INDEX('Part 10'!$E$128:$IV$128,1,ROW()-171),"CHECK"))</f>
        <v>0</v>
      </c>
      <c r="X278" s="1837">
        <f>IFERROR(V278-W278,"")</f>
        <v>0</v>
      </c>
      <c r="Y278" s="1554">
        <f>'Part 10'!DG6</f>
        <v>0</v>
      </c>
      <c r="Z278" s="141"/>
      <c r="AA278" t="s">
        <v>4636</v>
      </c>
      <c r="AB278" t="s">
        <v>4748</v>
      </c>
      <c r="AC278" s="1554">
        <v>0</v>
      </c>
      <c r="AD278" s="1555">
        <f>IF($AB278="","",IF(TRIM(INDEX('Part 9'!$E$2:$IV$2,1,ROW()-182))=TRIM($AB278),INDEX('Part 9'!$E$70:$IV$70,1,ROW()-182),"CHECK"))</f>
        <v>0</v>
      </c>
      <c r="AE278" s="1812">
        <f>IFERROR(AC278-AD278,"")</f>
        <v>0</v>
      </c>
      <c r="AF278" s="1812">
        <f>'Part 9'!CV12</f>
        <v>0</v>
      </c>
    </row>
    <row r="279" spans="1:90">
      <c r="A279" s="141"/>
      <c r="D279" s="1554"/>
      <c r="E279" s="1555"/>
      <c r="F279" s="1812"/>
      <c r="G279" s="1812"/>
      <c r="I279" s="1548"/>
      <c r="K279" s="141"/>
      <c r="L279" t="s">
        <v>586</v>
      </c>
      <c r="M279" t="s">
        <v>3758</v>
      </c>
      <c r="N279" s="1556">
        <v>0</v>
      </c>
      <c r="O279" s="1555">
        <f>IF($L279="","",IF(TRIM(INDEX('Part 5'!$E$2:$IV$2,1,ROW()-163))=TRIM($L279&amp;""),INDEX('Part 5'!$E$625:$IV$625,1,ROW()-163),"CHECK"))</f>
        <v>0</v>
      </c>
      <c r="P279" s="1837">
        <f>IFERROR(N279-O279,"")</f>
        <v>0</v>
      </c>
      <c r="Q279" s="1812">
        <f>'Part 5'!DP23</f>
        <v>356</v>
      </c>
      <c r="R279" s="1548"/>
      <c r="S279" s="141"/>
      <c r="T279" t="s">
        <v>6087</v>
      </c>
      <c r="U279" t="s">
        <v>5022</v>
      </c>
      <c r="V279" s="1554">
        <v>0</v>
      </c>
      <c r="W279" s="1554">
        <f>IF(AND($T279="",$U279=""),"",IF(TRIM(INDEX('Part 10'!$E$2:$IV$2,1,ROW()-171))=TRIM($U279),INDEX('Part 10'!$E$128:$IV$128,1,ROW()-171),"CHECK"))</f>
        <v>0</v>
      </c>
      <c r="X279" s="1837">
        <f>IFERROR(V279-W279,"")</f>
        <v>0</v>
      </c>
      <c r="Y279" s="1554">
        <f>'Part 10'!DH6</f>
        <v>0</v>
      </c>
      <c r="Z279" s="141"/>
      <c r="AA279" t="s">
        <v>4637</v>
      </c>
      <c r="AB279" t="s">
        <v>4749</v>
      </c>
      <c r="AC279" s="1554">
        <v>0</v>
      </c>
      <c r="AD279" s="1555">
        <f>IF($AB279="","",IF(TRIM(INDEX('Part 9'!$E$2:$IV$2,1,ROW()-182))=TRIM($AB279),INDEX('Part 9'!$E$70:$IV$70,1,ROW()-182),"CHECK"))</f>
        <v>0</v>
      </c>
      <c r="AE279" s="1812">
        <f>IFERROR(AC279-AD279,"")</f>
        <v>0</v>
      </c>
      <c r="AF279" s="1812">
        <f>'Part 9'!CW12</f>
        <v>0</v>
      </c>
    </row>
    <row r="280" spans="1:90">
      <c r="A280" s="141"/>
      <c r="D280" s="1554"/>
      <c r="E280" s="1555"/>
      <c r="F280" s="1812"/>
      <c r="G280" s="1812"/>
      <c r="I280" s="1548"/>
      <c r="K280" s="141"/>
      <c r="L280" t="s">
        <v>1265</v>
      </c>
      <c r="M280" t="s">
        <v>3759</v>
      </c>
      <c r="N280" s="1556">
        <v>110</v>
      </c>
      <c r="O280" s="1555">
        <f>IF($L280="","",IF(TRIM(INDEX('Part 5'!$E$2:$IV$2,1,ROW()-163))=TRIM($L280&amp;""),INDEX('Part 5'!$E$625:$IV$625,1,ROW()-163),"CHECK"))</f>
        <v>110</v>
      </c>
      <c r="P280" s="1837">
        <f>IFERROR(N280-O280,"")</f>
        <v>0</v>
      </c>
      <c r="Q280" s="1812">
        <f>'Part 5'!DQ23</f>
        <v>883</v>
      </c>
      <c r="R280" s="1548"/>
      <c r="S280" s="141"/>
      <c r="T280" t="s">
        <v>6088</v>
      </c>
      <c r="U280" t="s">
        <v>5023</v>
      </c>
      <c r="V280" s="1554">
        <v>0</v>
      </c>
      <c r="W280" s="1554">
        <f>IF(AND($T280="",$U280=""),"",IF(TRIM(INDEX('Part 10'!$E$2:$IV$2,1,ROW()-171))=TRIM($U280),INDEX('Part 10'!$E$128:$IV$128,1,ROW()-171),"CHECK"))</f>
        <v>0</v>
      </c>
      <c r="X280" s="1837">
        <f>IFERROR(V280-W280,"")</f>
        <v>0</v>
      </c>
      <c r="Y280" s="1554">
        <f>'Part 10'!DI6</f>
        <v>0</v>
      </c>
      <c r="Z280" s="141"/>
      <c r="AA280" t="s">
        <v>4638</v>
      </c>
      <c r="AB280" t="s">
        <v>4750</v>
      </c>
      <c r="AC280" s="1554">
        <v>0</v>
      </c>
      <c r="AD280" s="1555">
        <f>IF($AB280="","",IF(TRIM(INDEX('Part 9'!$E$2:$IV$2,1,ROW()-182))=TRIM($AB280),INDEX('Part 9'!$E$70:$IV$70,1,ROW()-182),"CHECK"))</f>
        <v>2</v>
      </c>
      <c r="AE280" s="1812">
        <f>IFERROR(AC280-AD280,"")</f>
        <v>-2</v>
      </c>
      <c r="AF280" s="1812">
        <f>'Part 9'!CX12</f>
        <v>-22</v>
      </c>
    </row>
    <row r="281" spans="1:90">
      <c r="A281" s="141"/>
      <c r="D281" s="1554"/>
      <c r="E281" s="1555"/>
      <c r="F281" s="1812"/>
      <c r="G281" s="1812"/>
      <c r="I281" s="1548"/>
      <c r="K281" s="141"/>
      <c r="L281" t="s">
        <v>1064</v>
      </c>
      <c r="M281" t="s">
        <v>3760</v>
      </c>
      <c r="N281" s="1556">
        <v>0</v>
      </c>
      <c r="O281" s="1555">
        <f>IF($L281="","",IF(TRIM(INDEX('Part 5'!$E$2:$IV$2,1,ROW()-163))=TRIM($L281&amp;""),INDEX('Part 5'!$E$625:$IV$625,1,ROW()-163),"CHECK"))</f>
        <v>0</v>
      </c>
      <c r="P281" s="1837">
        <f>IFERROR(N281-O281,"")</f>
        <v>0</v>
      </c>
      <c r="Q281" s="1812">
        <f>'Part 5'!DR23</f>
        <v>67</v>
      </c>
      <c r="R281" s="1548"/>
      <c r="S281" s="141"/>
      <c r="T281" t="s">
        <v>4895</v>
      </c>
      <c r="U281" t="s">
        <v>5024</v>
      </c>
      <c r="V281" s="1554">
        <v>0</v>
      </c>
      <c r="W281" s="1554">
        <f>IF(AND($T281="",$U281=""),"",IF(TRIM(INDEX('Part 10'!$E$2:$IV$2,1,ROW()-171))=TRIM($U281),INDEX('Part 10'!$E$128:$IV$128,1,ROW()-171),"CHECK"))</f>
        <v>0</v>
      </c>
      <c r="X281" s="1837">
        <f>IFERROR(V281-W281,"")</f>
        <v>0</v>
      </c>
      <c r="Y281" s="1554">
        <f>'Part 10'!DJ6</f>
        <v>0</v>
      </c>
      <c r="Z281" s="141"/>
      <c r="AA281" t="s">
        <v>4639</v>
      </c>
      <c r="AB281" t="s">
        <v>4751</v>
      </c>
      <c r="AC281" s="1554">
        <v>0</v>
      </c>
      <c r="AD281" s="1555">
        <f>IF($AB281="","",IF(TRIM(INDEX('Part 9'!$E$2:$IV$2,1,ROW()-182))=TRIM($AB281),INDEX('Part 9'!$E$70:$IV$70,1,ROW()-182),"CHECK"))</f>
        <v>0</v>
      </c>
      <c r="AE281" s="1812">
        <f>IFERROR(AC281-AD281,"")</f>
        <v>0</v>
      </c>
      <c r="AF281" s="1812">
        <f>'Part 9'!CY12</f>
        <v>0</v>
      </c>
      <c r="BM281" t="s">
        <v>51</v>
      </c>
      <c r="CL281" t="s">
        <v>3769</v>
      </c>
    </row>
    <row r="282" spans="1:90">
      <c r="A282" s="141"/>
      <c r="D282" s="1554"/>
      <c r="E282" s="1555"/>
      <c r="F282" s="1812"/>
      <c r="G282" s="1812"/>
      <c r="I282" s="1548"/>
      <c r="K282" s="141"/>
      <c r="L282" t="s">
        <v>937</v>
      </c>
      <c r="M282" t="s">
        <v>2519</v>
      </c>
      <c r="N282" s="1556">
        <v>10</v>
      </c>
      <c r="O282" s="1555">
        <f>IF($L282="","",IF(TRIM(INDEX('Part 5'!$E$2:$IV$2,1,ROW()-163))=TRIM($L282&amp;""),INDEX('Part 5'!$E$625:$IV$625,1,ROW()-163),"CHECK"))</f>
        <v>10</v>
      </c>
      <c r="P282" s="1837">
        <f>IFERROR(N282-O282,"")</f>
        <v>0</v>
      </c>
      <c r="Q282" s="1812">
        <f>'Part 5'!DS23</f>
        <v>423</v>
      </c>
      <c r="R282" s="1548"/>
      <c r="S282" s="141"/>
      <c r="T282" t="s">
        <v>6089</v>
      </c>
      <c r="U282" t="s">
        <v>5025</v>
      </c>
      <c r="V282" s="1554">
        <v>0</v>
      </c>
      <c r="W282" s="1554">
        <f>IF(AND($T282="",$U282=""),"",IF(TRIM(INDEX('Part 10'!$E$2:$IV$2,1,ROW()-171))=TRIM($U282),INDEX('Part 10'!$E$128:$IV$128,1,ROW()-171),"CHECK"))</f>
        <v>0</v>
      </c>
      <c r="X282" s="1837">
        <f>IFERROR(V282-W282,"")</f>
        <v>0</v>
      </c>
      <c r="Y282" s="1554">
        <f>'Part 10'!DK6</f>
        <v>0</v>
      </c>
      <c r="Z282" s="141"/>
      <c r="AA282" t="s">
        <v>4640</v>
      </c>
      <c r="AB282" t="s">
        <v>4752</v>
      </c>
      <c r="AC282" s="1554">
        <v>0</v>
      </c>
      <c r="AD282" s="1555">
        <f>IF($AB282="","",IF(TRIM(INDEX('Part 9'!$E$2:$IV$2,1,ROW()-182))=TRIM($AB282),INDEX('Part 9'!$E$70:$IV$70,1,ROW()-182),"CHECK"))</f>
        <v>0</v>
      </c>
      <c r="AE282" s="1812">
        <f>IFERROR(AC282-AD282,"")</f>
        <v>0</v>
      </c>
      <c r="AF282" s="1812">
        <f>'Part 9'!CZ12</f>
        <v>0</v>
      </c>
    </row>
    <row r="283" spans="1:90">
      <c r="A283" s="141"/>
      <c r="D283" s="1554"/>
      <c r="E283" s="1555"/>
      <c r="F283" s="1812"/>
      <c r="G283" s="1812"/>
      <c r="I283" s="1548"/>
      <c r="K283" s="141"/>
      <c r="L283" t="s">
        <v>293</v>
      </c>
      <c r="M283" t="s">
        <v>399</v>
      </c>
      <c r="N283" s="1556">
        <v>15</v>
      </c>
      <c r="O283" s="1555">
        <f>IF($L283="","",IF(TRIM(INDEX('Part 5'!$E$2:$IV$2,1,ROW()-163))=TRIM($L283&amp;""),INDEX('Part 5'!$E$625:$IV$625,1,ROW()-163),"CHECK"))</f>
        <v>15</v>
      </c>
      <c r="P283" s="1837">
        <f>IFERROR(N283-O283,"")</f>
        <v>0</v>
      </c>
      <c r="Q283" s="1812">
        <f>'Part 5'!DT23</f>
        <v>126</v>
      </c>
      <c r="R283" s="1548"/>
      <c r="S283" s="141"/>
      <c r="T283" t="s">
        <v>4897</v>
      </c>
      <c r="U283" t="s">
        <v>2473</v>
      </c>
      <c r="V283" s="1554">
        <v>50</v>
      </c>
      <c r="W283" s="1554">
        <f>IF(AND($T283="",$U283=""),"",IF(TRIM(INDEX('Part 10'!$E$2:$IV$2,1,ROW()-171))=TRIM($U283),INDEX('Part 10'!$E$128:$IV$128,1,ROW()-171),"CHECK"))</f>
        <v>0</v>
      </c>
      <c r="X283" s="1837">
        <f>IFERROR(V283-W283,"")</f>
        <v>50</v>
      </c>
      <c r="Y283" s="1554">
        <f>'Part 10'!DL6</f>
        <v>0</v>
      </c>
      <c r="Z283" s="141"/>
      <c r="AA283" t="s">
        <v>4641</v>
      </c>
      <c r="AB283" t="s">
        <v>4753</v>
      </c>
      <c r="AC283" s="1554">
        <v>0</v>
      </c>
      <c r="AD283" s="1555">
        <f>IF($AB283="","",IF(TRIM(INDEX('Part 9'!$E$2:$IV$2,1,ROW()-182))=TRIM($AB283),INDEX('Part 9'!$E$70:$IV$70,1,ROW()-182),"CHECK"))</f>
        <v>0</v>
      </c>
      <c r="AE283" s="1812">
        <f>IFERROR(AC283-AD283,"")</f>
        <v>0</v>
      </c>
      <c r="AF283" s="1812">
        <f>'Part 9'!DA12</f>
        <v>0</v>
      </c>
    </row>
    <row r="284" spans="1:90">
      <c r="A284" s="141"/>
      <c r="D284" s="1554"/>
      <c r="E284" s="1555"/>
      <c r="F284" s="1812"/>
      <c r="G284" s="1812"/>
      <c r="I284" s="1548"/>
      <c r="K284" s="141"/>
      <c r="L284" t="s">
        <v>794</v>
      </c>
      <c r="M284" t="s">
        <v>795</v>
      </c>
      <c r="N284" s="1556">
        <v>10</v>
      </c>
      <c r="O284" s="1555">
        <f>IF($L284="","",IF(TRIM(INDEX('Part 5'!$E$2:$IV$2,1,ROW()-163))=TRIM($L284&amp;""),INDEX('Part 5'!$E$625:$IV$625,1,ROW()-163),"CHECK"))</f>
        <v>10</v>
      </c>
      <c r="P284" s="1837">
        <f>IFERROR(N284-O284,"")</f>
        <v>0</v>
      </c>
      <c r="Q284" s="1812">
        <f>'Part 5'!DU23</f>
        <v>297</v>
      </c>
      <c r="R284" s="1548"/>
      <c r="S284" s="141"/>
      <c r="T284" t="s">
        <v>4898</v>
      </c>
      <c r="U284" t="s">
        <v>5026</v>
      </c>
      <c r="V284" s="1554">
        <v>0</v>
      </c>
      <c r="W284" s="1554">
        <f>IF(AND($T284="",$U284=""),"",IF(TRIM(INDEX('Part 10'!$E$2:$IV$2,1,ROW()-171))=TRIM($U284),INDEX('Part 10'!$E$128:$IV$128,1,ROW()-171),"CHECK"))</f>
        <v>0</v>
      </c>
      <c r="X284" s="1837">
        <f>IFERROR(V284-W284,"")</f>
        <v>0</v>
      </c>
      <c r="Y284" s="1554">
        <f>'Part 10'!DM6</f>
        <v>0</v>
      </c>
      <c r="Z284" s="141"/>
      <c r="AA284" t="s">
        <v>4642</v>
      </c>
      <c r="AB284" t="s">
        <v>4754</v>
      </c>
      <c r="AC284" s="1554">
        <v>0</v>
      </c>
      <c r="AD284" s="1555">
        <f>IF($AB284="","",IF(TRIM(INDEX('Part 9'!$E$2:$IV$2,1,ROW()-182))=TRIM($AB284),INDEX('Part 9'!$E$70:$IV$70,1,ROW()-182),"CHECK"))</f>
        <v>7</v>
      </c>
      <c r="AE284" s="1812">
        <f>IFERROR(AC284-AD284,"")</f>
        <v>-7</v>
      </c>
      <c r="AF284" s="1812">
        <f>'Part 9'!DB12</f>
        <v>11</v>
      </c>
    </row>
    <row r="285" spans="1:90">
      <c r="A285" s="141"/>
      <c r="D285" s="1554"/>
      <c r="E285" s="1555"/>
      <c r="F285" s="1812"/>
      <c r="G285" s="1812"/>
      <c r="I285" s="1548"/>
      <c r="K285" s="141"/>
      <c r="L285" t="s">
        <v>400</v>
      </c>
      <c r="M285" t="s">
        <v>401</v>
      </c>
      <c r="N285" s="1556">
        <v>20</v>
      </c>
      <c r="O285" s="1555">
        <f>IF($L285="","",IF(TRIM(INDEX('Part 5'!$E$2:$IV$2,1,ROW()-163))=TRIM($L285&amp;""),INDEX('Part 5'!$E$625:$IV$625,1,ROW()-163),"CHECK"))</f>
        <v>20</v>
      </c>
      <c r="P285" s="1837">
        <f>IFERROR(N285-O285,"")</f>
        <v>0</v>
      </c>
      <c r="Q285" s="1812">
        <f>'Part 5'!DV23</f>
        <v>299</v>
      </c>
      <c r="R285" s="1548"/>
      <c r="S285" s="141"/>
      <c r="T285" t="s">
        <v>4899</v>
      </c>
      <c r="U285" t="s">
        <v>2472</v>
      </c>
      <c r="V285" s="1554">
        <v>200</v>
      </c>
      <c r="W285" s="1554">
        <f>IF(AND($T285="",$U285=""),"",IF(TRIM(INDEX('Part 10'!$E$2:$IV$2,1,ROW()-171))=TRIM($U285),INDEX('Part 10'!$E$128:$IV$128,1,ROW()-171),"CHECK"))</f>
        <v>0</v>
      </c>
      <c r="X285" s="1837">
        <f>IFERROR(V285-W285,"")</f>
        <v>200</v>
      </c>
      <c r="Y285" s="1554">
        <f>'Part 10'!DN6</f>
        <v>0</v>
      </c>
      <c r="Z285" s="141"/>
      <c r="AA285" t="s">
        <v>4643</v>
      </c>
      <c r="AB285" t="s">
        <v>4755</v>
      </c>
      <c r="AC285" s="1554">
        <v>0</v>
      </c>
      <c r="AD285" s="1555">
        <f>IF($AB285="","",IF(TRIM(INDEX('Part 9'!$E$2:$IV$2,1,ROW()-182))=TRIM($AB285),INDEX('Part 9'!$E$70:$IV$70,1,ROW()-182),"CHECK"))</f>
        <v>0</v>
      </c>
      <c r="AE285" s="1812">
        <f>IFERROR(AC285-AD285,"")</f>
        <v>0</v>
      </c>
      <c r="AF285" s="1812">
        <f>'Part 9'!DC12</f>
        <v>0</v>
      </c>
    </row>
    <row r="286" spans="1:90">
      <c r="A286" s="141"/>
      <c r="D286" s="1554"/>
      <c r="E286" s="1555"/>
      <c r="F286" s="1812"/>
      <c r="G286" s="1812"/>
      <c r="I286" s="1548"/>
      <c r="K286" s="141"/>
      <c r="L286" t="s">
        <v>488</v>
      </c>
      <c r="M286" t="s">
        <v>489</v>
      </c>
      <c r="N286" s="1556">
        <v>10</v>
      </c>
      <c r="O286" s="1555">
        <f>IF($L286="","",IF(TRIM(INDEX('Part 5'!$E$2:$IV$2,1,ROW()-163))=TRIM($L286&amp;""),INDEX('Part 5'!$E$625:$IV$625,1,ROW()-163),"CHECK"))</f>
        <v>5</v>
      </c>
      <c r="P286" s="1837">
        <f>IFERROR(N286-O286,"")</f>
        <v>5</v>
      </c>
      <c r="Q286" s="1812">
        <f>'Part 5'!DW23</f>
        <v>40</v>
      </c>
      <c r="R286" s="1548"/>
      <c r="S286" s="141"/>
      <c r="T286" t="s">
        <v>4900</v>
      </c>
      <c r="U286" t="s">
        <v>2738</v>
      </c>
      <c r="V286" s="1554">
        <v>23</v>
      </c>
      <c r="W286" s="1554">
        <f>IF(AND($T286="",$U286=""),"",IF(TRIM(INDEX('Part 10'!$E$2:$IV$2,1,ROW()-171))=TRIM($U286),INDEX('Part 10'!$E$128:$IV$128,1,ROW()-171),"CHECK"))</f>
        <v>0</v>
      </c>
      <c r="X286" s="1837">
        <f>IFERROR(V286-W286,"")</f>
        <v>23</v>
      </c>
      <c r="Y286" s="1554">
        <f>'Part 10'!DO6</f>
        <v>0</v>
      </c>
      <c r="Z286" s="141"/>
      <c r="AA286" t="s">
        <v>4644</v>
      </c>
      <c r="AB286" t="s">
        <v>4756</v>
      </c>
      <c r="AC286" s="1554">
        <v>0</v>
      </c>
      <c r="AD286" s="1555">
        <f>IF($AB286="","",IF(TRIM(INDEX('Part 9'!$E$2:$IV$2,1,ROW()-182))=TRIM($AB286),INDEX('Part 9'!$E$70:$IV$70,1,ROW()-182),"CHECK"))</f>
        <v>0</v>
      </c>
      <c r="AE286" s="1812">
        <f>IFERROR(AC286-AD286,"")</f>
        <v>0</v>
      </c>
      <c r="AF286" s="1812">
        <f>'Part 9'!DD12</f>
        <v>0</v>
      </c>
    </row>
    <row r="287" spans="1:90">
      <c r="A287" s="141"/>
      <c r="D287" s="1554"/>
      <c r="E287" s="1555"/>
      <c r="F287" s="1812"/>
      <c r="G287" s="1812"/>
      <c r="I287" s="1548"/>
      <c r="K287" s="141"/>
      <c r="L287" t="s">
        <v>1728</v>
      </c>
      <c r="M287" t="s">
        <v>3761</v>
      </c>
      <c r="N287" s="1556">
        <v>0</v>
      </c>
      <c r="O287" s="1555">
        <f>IF($L287="","",IF(TRIM(INDEX('Part 5'!$E$2:$IV$2,1,ROW()-163))=TRIM($L287&amp;""),INDEX('Part 5'!$E$625:$IV$625,1,ROW()-163),"CHECK"))</f>
        <v>0</v>
      </c>
      <c r="P287" s="1837">
        <f>IFERROR(N287-O287,"")</f>
        <v>0</v>
      </c>
      <c r="Q287" s="1812">
        <f>'Part 5'!DX23</f>
        <v>519</v>
      </c>
      <c r="R287" s="1548"/>
      <c r="S287" s="141"/>
      <c r="T287" t="s">
        <v>4901</v>
      </c>
      <c r="U287" t="s">
        <v>2734</v>
      </c>
      <c r="V287" s="1554">
        <v>74</v>
      </c>
      <c r="W287" s="1554">
        <f>IF(AND($T287="",$U287=""),"",IF(TRIM(INDEX('Part 10'!$E$2:$IV$2,1,ROW()-171))=TRIM($U287),INDEX('Part 10'!$E$128:$IV$128,1,ROW()-171),"CHECK"))</f>
        <v>0</v>
      </c>
      <c r="X287" s="1837">
        <f>IFERROR(V287-W287,"")</f>
        <v>74</v>
      </c>
      <c r="Y287" s="1554">
        <f>'Part 10'!DP6</f>
        <v>0</v>
      </c>
      <c r="Z287" s="141"/>
      <c r="AA287" t="s">
        <v>4645</v>
      </c>
      <c r="AB287" t="s">
        <v>4757</v>
      </c>
      <c r="AC287" s="1554">
        <v>0</v>
      </c>
      <c r="AD287" s="1555">
        <f>IF($AB287="","",IF(TRIM(INDEX('Part 9'!$E$2:$IV$2,1,ROW()-182))=TRIM($AB287),INDEX('Part 9'!$E$70:$IV$70,1,ROW()-182),"CHECK"))</f>
        <v>0</v>
      </c>
      <c r="AE287" s="1812">
        <f>IFERROR(AC287-AD287,"")</f>
        <v>0</v>
      </c>
      <c r="AF287" s="1812">
        <f>'Part 9'!DE12</f>
        <v>0</v>
      </c>
    </row>
    <row r="288" spans="1:90">
      <c r="A288" s="141"/>
      <c r="D288" s="1554"/>
      <c r="E288" s="1555"/>
      <c r="F288" s="1812"/>
      <c r="G288" s="1812"/>
      <c r="I288" s="1548"/>
      <c r="K288" s="141"/>
      <c r="L288" t="s">
        <v>867</v>
      </c>
      <c r="M288" t="s">
        <v>3762</v>
      </c>
      <c r="N288" s="1556">
        <v>0</v>
      </c>
      <c r="O288" s="1555">
        <f>IF($L288="","",IF(TRIM(INDEX('Part 5'!$E$2:$IV$2,1,ROW()-163))=TRIM($L288&amp;""),INDEX('Part 5'!$E$625:$IV$625,1,ROW()-163),"CHECK"))</f>
        <v>0</v>
      </c>
      <c r="P288" s="1837">
        <f>IFERROR(N288-O288,"")</f>
        <v>0</v>
      </c>
      <c r="Q288" s="1812">
        <f>'Part 5'!DY23</f>
        <v>44</v>
      </c>
      <c r="R288" s="1548"/>
      <c r="S288" s="141"/>
      <c r="T288" t="s">
        <v>4902</v>
      </c>
      <c r="U288" t="s">
        <v>2736</v>
      </c>
      <c r="V288" s="1554">
        <v>74</v>
      </c>
      <c r="W288" s="1554">
        <f>IF(AND($T288="",$U288=""),"",IF(TRIM(INDEX('Part 10'!$E$2:$IV$2,1,ROW()-171))=TRIM($U288),INDEX('Part 10'!$E$128:$IV$128,1,ROW()-171),"CHECK"))</f>
        <v>0</v>
      </c>
      <c r="X288" s="1837">
        <f>IFERROR(V288-W288,"")</f>
        <v>74</v>
      </c>
      <c r="Y288" s="1554">
        <f>'Part 10'!DQ6</f>
        <v>0</v>
      </c>
      <c r="Z288" s="141"/>
      <c r="AA288" t="s">
        <v>4646</v>
      </c>
      <c r="AB288" t="s">
        <v>4758</v>
      </c>
      <c r="AC288" s="1554">
        <v>0</v>
      </c>
      <c r="AD288" s="1555">
        <f>IF($AB288="","",IF(TRIM(INDEX('Part 9'!$E$2:$IV$2,1,ROW()-182))=TRIM($AB288),INDEX('Part 9'!$E$70:$IV$70,1,ROW()-182),"CHECK"))</f>
        <v>0</v>
      </c>
      <c r="AE288" s="1812">
        <f>IFERROR(AC288-AD288,"")</f>
        <v>0</v>
      </c>
      <c r="AF288" s="1812">
        <f>'Part 9'!DF12</f>
        <v>0</v>
      </c>
    </row>
    <row r="289" spans="1:32">
      <c r="A289" s="141"/>
      <c r="D289" s="1554"/>
      <c r="E289" s="1555"/>
      <c r="F289" s="1812"/>
      <c r="G289" s="1812"/>
      <c r="I289" s="1548"/>
      <c r="K289" s="141"/>
      <c r="L289" t="s">
        <v>1103</v>
      </c>
      <c r="M289" t="s">
        <v>2157</v>
      </c>
      <c r="N289" s="1556">
        <v>5</v>
      </c>
      <c r="O289" s="1555">
        <f>IF($L289="","",IF(TRIM(INDEX('Part 5'!$E$2:$IV$2,1,ROW()-163))=TRIM($L289&amp;""),INDEX('Part 5'!$E$625:$IV$625,1,ROW()-163),"CHECK"))</f>
        <v>5</v>
      </c>
      <c r="P289" s="1837">
        <f>IFERROR(N289-O289,"")</f>
        <v>0</v>
      </c>
      <c r="Q289" s="1812">
        <f>'Part 5'!DZ23</f>
        <v>80</v>
      </c>
      <c r="R289" s="1548"/>
      <c r="S289" s="141"/>
      <c r="T289" t="s">
        <v>4903</v>
      </c>
      <c r="U289" t="s">
        <v>5027</v>
      </c>
      <c r="V289" s="1554">
        <v>0</v>
      </c>
      <c r="W289" s="1554">
        <f>IF(AND($T289="",$U289=""),"",IF(TRIM(INDEX('Part 10'!$E$2:$IV$2,1,ROW()-171))=TRIM($U289),INDEX('Part 10'!$E$128:$IV$128,1,ROW()-171),"CHECK"))</f>
        <v>0</v>
      </c>
      <c r="X289" s="1837">
        <f>IFERROR(V289-W289,"")</f>
        <v>0</v>
      </c>
      <c r="Y289" s="1554">
        <f>'Part 10'!DR6</f>
        <v>0</v>
      </c>
      <c r="Z289" s="141"/>
      <c r="AA289" t="s">
        <v>4647</v>
      </c>
      <c r="AB289" t="s">
        <v>4759</v>
      </c>
      <c r="AC289" s="1554">
        <v>0</v>
      </c>
      <c r="AD289" s="1555">
        <f>IF($AB289="","",IF(TRIM(INDEX('Part 9'!$E$2:$IV$2,1,ROW()-182))=TRIM($AB289),INDEX('Part 9'!$E$70:$IV$70,1,ROW()-182),"CHECK"))</f>
        <v>0</v>
      </c>
      <c r="AE289" s="1812">
        <f>IFERROR(AC289-AD289,"")</f>
        <v>0</v>
      </c>
      <c r="AF289" s="1812">
        <f>'Part 9'!DG12</f>
        <v>0</v>
      </c>
    </row>
    <row r="290" spans="1:32">
      <c r="A290" s="141"/>
      <c r="D290" s="1554"/>
      <c r="E290" s="1555"/>
      <c r="F290" s="1812"/>
      <c r="G290" s="1812"/>
      <c r="I290" s="1548"/>
      <c r="K290" s="141"/>
      <c r="L290" t="s">
        <v>3735</v>
      </c>
      <c r="M290" t="s">
        <v>2147</v>
      </c>
      <c r="N290" s="1556">
        <v>35</v>
      </c>
      <c r="O290" s="1555">
        <f>IF($L290="","",IF(TRIM(INDEX('Part 5'!$E$2:$IV$2,1,ROW()-163))=TRIM($L290&amp;""),INDEX('Part 5'!$E$625:$IV$625,1,ROW()-163),"CHECK"))</f>
        <v>35</v>
      </c>
      <c r="P290" s="1837">
        <f>IFERROR(N290-O290,"")</f>
        <v>0</v>
      </c>
      <c r="Q290" s="1812">
        <f>'Part 5'!EA23</f>
        <v>477</v>
      </c>
      <c r="R290" s="1548"/>
      <c r="S290" s="141"/>
      <c r="T290" t="s">
        <v>4904</v>
      </c>
      <c r="U290" t="s">
        <v>5028</v>
      </c>
      <c r="V290" s="1554">
        <v>0</v>
      </c>
      <c r="W290" s="1554">
        <f>IF(AND($T290="",$U290=""),"",IF(TRIM(INDEX('Part 10'!$E$2:$IV$2,1,ROW()-171))=TRIM($U290),INDEX('Part 10'!$E$128:$IV$128,1,ROW()-171),"CHECK"))</f>
        <v>0</v>
      </c>
      <c r="X290" s="1837">
        <f>IFERROR(V290-W290,"")</f>
        <v>0</v>
      </c>
      <c r="Y290" s="1554">
        <f>'Part 10'!DS6</f>
        <v>0</v>
      </c>
      <c r="Z290" s="141"/>
      <c r="AA290" t="s">
        <v>4648</v>
      </c>
      <c r="AB290" t="s">
        <v>4760</v>
      </c>
      <c r="AC290" s="1554">
        <v>0</v>
      </c>
      <c r="AD290" s="1555">
        <f>IF($AB290="","",IF(TRIM(INDEX('Part 9'!$E$2:$IV$2,1,ROW()-182))=TRIM($AB290),INDEX('Part 9'!$E$70:$IV$70,1,ROW()-182),"CHECK"))</f>
        <v>0</v>
      </c>
      <c r="AE290" s="1812">
        <f>IFERROR(AC290-AD290,"")</f>
        <v>0</v>
      </c>
      <c r="AF290" s="1812">
        <f>'Part 9'!DH12</f>
        <v>0</v>
      </c>
    </row>
    <row r="291" spans="1:32">
      <c r="A291" s="141"/>
      <c r="D291" s="1554"/>
      <c r="E291" s="1555"/>
      <c r="F291" s="1812"/>
      <c r="G291" s="1812"/>
      <c r="I291" s="1548"/>
      <c r="K291" s="141"/>
      <c r="L291" t="s">
        <v>3736</v>
      </c>
      <c r="M291" t="s">
        <v>3763</v>
      </c>
      <c r="N291" s="1556">
        <v>0</v>
      </c>
      <c r="O291" s="1555">
        <f>IF($L291="","",IF(TRIM(INDEX('Part 5'!$E$2:$IV$2,1,ROW()-163))=TRIM($L291&amp;""),INDEX('Part 5'!$E$625:$IV$625,1,ROW()-163),"CHECK"))</f>
        <v>0</v>
      </c>
      <c r="P291" s="1837">
        <f>IFERROR(N291-O291,"")</f>
        <v>0</v>
      </c>
      <c r="Q291" s="1812">
        <f>'Part 5'!EB23</f>
        <v>0</v>
      </c>
      <c r="R291" s="1548"/>
      <c r="S291" s="141"/>
      <c r="V291" s="1554"/>
      <c r="W291" s="1554" t="str">
        <f>IF(AND($T291="",$U291=""),"",IF(TRIM(INDEX('Part 10'!$E$2:$IV$2,1,ROW()-171))=TRIM($U291),INDEX('Part 10'!$E$128:$IV$128,1,ROW()-171),"CHECK"))</f>
        <v/>
      </c>
      <c r="X291" s="1837"/>
      <c r="Y291" s="1554"/>
      <c r="Z291" s="141"/>
      <c r="AA291" t="s">
        <v>4649</v>
      </c>
      <c r="AB291" t="s">
        <v>4761</v>
      </c>
      <c r="AC291" s="1554">
        <v>0</v>
      </c>
      <c r="AD291" s="1555">
        <f>IF($AB291="","",IF(TRIM(INDEX('Part 9'!$E$2:$IV$2,1,ROW()-182))=TRIM($AB291),INDEX('Part 9'!$E$70:$IV$70,1,ROW()-182),"CHECK"))</f>
        <v>0</v>
      </c>
      <c r="AE291" s="1812">
        <f>IFERROR(AC291-AD291,"")</f>
        <v>0</v>
      </c>
      <c r="AF291" s="1812">
        <f>'Part 9'!DI12</f>
        <v>0</v>
      </c>
    </row>
    <row r="292" spans="1:32">
      <c r="A292" s="141"/>
      <c r="D292" s="1554"/>
      <c r="E292" s="1555"/>
      <c r="F292" s="1812"/>
      <c r="G292" s="1812"/>
      <c r="I292" s="1548"/>
      <c r="K292" s="141"/>
      <c r="L292" t="s">
        <v>3737</v>
      </c>
      <c r="M292" t="s">
        <v>3764</v>
      </c>
      <c r="N292" s="1556">
        <v>0</v>
      </c>
      <c r="O292" s="1555">
        <f>IF($L292="","",IF(TRIM(INDEX('Part 5'!$E$2:$IV$2,1,ROW()-163))=TRIM($L292&amp;""),INDEX('Part 5'!$E$625:$IV$625,1,ROW()-163),"CHECK"))</f>
        <v>0</v>
      </c>
      <c r="P292" s="1837">
        <f>IFERROR(N292-O292,"")</f>
        <v>0</v>
      </c>
      <c r="Q292" s="1812">
        <f>'Part 5'!EC23</f>
        <v>0</v>
      </c>
      <c r="R292" s="1548"/>
      <c r="S292" s="141"/>
      <c r="V292" s="1554"/>
      <c r="W292" s="1554" t="str">
        <f>IF(AND($T292="",$U292=""),"",IF(TRIM(INDEX('Part 10'!$E$2:$IV$2,1,ROW()-171))=TRIM($U292),INDEX('Part 10'!$E$128:$IV$128,1,ROW()-171),"CHECK"))</f>
        <v/>
      </c>
      <c r="X292" s="1837"/>
      <c r="Y292" s="1554"/>
      <c r="Z292" s="141"/>
      <c r="AA292" t="s">
        <v>4650</v>
      </c>
      <c r="AB292" t="s">
        <v>4762</v>
      </c>
      <c r="AC292" s="1554">
        <v>0</v>
      </c>
      <c r="AD292" s="1555">
        <f>IF($AB292="","",IF(TRIM(INDEX('Part 9'!$E$2:$IV$2,1,ROW()-182))=TRIM($AB292),INDEX('Part 9'!$E$70:$IV$70,1,ROW()-182),"CHECK"))</f>
        <v>0</v>
      </c>
      <c r="AE292" s="1812">
        <f>IFERROR(AC292-AD292,"")</f>
        <v>0</v>
      </c>
      <c r="AF292" s="1812">
        <f>'Part 9'!DJ12</f>
        <v>0</v>
      </c>
    </row>
    <row r="293" spans="1:32">
      <c r="A293" s="141"/>
      <c r="D293" s="1554"/>
      <c r="E293" s="1555"/>
      <c r="F293" s="1812"/>
      <c r="G293" s="1812"/>
      <c r="I293" s="1548"/>
      <c r="K293" s="141"/>
      <c r="L293" t="s">
        <v>3738</v>
      </c>
      <c r="M293" t="s">
        <v>3765</v>
      </c>
      <c r="N293" s="1556">
        <v>0</v>
      </c>
      <c r="O293" s="1555">
        <f>IF($L293="","",IF(TRIM(INDEX('Part 5'!$E$2:$IV$2,1,ROW()-163))=TRIM($L293&amp;""),INDEX('Part 5'!$E$625:$IV$625,1,ROW()-163),"CHECK"))</f>
        <v>0</v>
      </c>
      <c r="P293" s="1837">
        <f>IFERROR(N293-O293,"")</f>
        <v>0</v>
      </c>
      <c r="Q293" s="1812">
        <f>'Part 5'!ED23</f>
        <v>0</v>
      </c>
      <c r="R293" s="1548"/>
      <c r="S293" s="141"/>
      <c r="V293" s="1554"/>
      <c r="W293" s="1554" t="str">
        <f>IF(AND($T293="",$U293=""),"",IF(TRIM(INDEX('Part 10'!$E$2:$IV$2,1,ROW()-171))=TRIM($U293),INDEX('Part 10'!$E$128:$IV$128,1,ROW()-171),"CHECK"))</f>
        <v/>
      </c>
      <c r="X293" s="1837"/>
      <c r="Y293" s="1554"/>
      <c r="Z293" s="141"/>
      <c r="AA293" t="s">
        <v>4651</v>
      </c>
      <c r="AB293" t="s">
        <v>4763</v>
      </c>
      <c r="AC293" s="1554">
        <v>0</v>
      </c>
      <c r="AD293" s="1555">
        <f>IF($AB293="","",IF(TRIM(INDEX('Part 9'!$E$2:$IV$2,1,ROW()-182))=TRIM($AB293),INDEX('Part 9'!$E$70:$IV$70,1,ROW()-182),"CHECK"))</f>
        <v>9</v>
      </c>
      <c r="AE293" s="1812">
        <f>IFERROR(AC293-AD293,"")</f>
        <v>-9</v>
      </c>
      <c r="AF293" s="1812">
        <f>'Part 9'!DK12</f>
        <v>68</v>
      </c>
    </row>
    <row r="294" spans="1:32">
      <c r="A294" s="141"/>
      <c r="D294" s="1554"/>
      <c r="E294" s="1555"/>
      <c r="F294" s="1812"/>
      <c r="G294" s="1812"/>
      <c r="I294" s="1548"/>
      <c r="K294" s="141"/>
      <c r="N294" s="1556"/>
      <c r="O294" s="1555" t="str">
        <f>IF($L294="","",IF(TRIM(INDEX('Part 5'!$E$2:$IV$2,1,ROW()-163))=TRIM($L294&amp;""),INDEX('Part 5'!$E$625:$IV$625,1,ROW()-163),"CHECK"))</f>
        <v/>
      </c>
      <c r="P294" s="1837"/>
      <c r="Q294" s="1812"/>
      <c r="R294" s="1548"/>
      <c r="S294" s="141"/>
      <c r="V294" s="1554"/>
      <c r="W294" s="1554" t="str">
        <f>IF(AND($T294="",$U294=""),"",IF(TRIM(INDEX('Part 10'!$E$2:$IV$2,1,ROW()-171))=TRIM($U294),INDEX('Part 10'!$E$128:$IV$128,1,ROW()-171),"CHECK"))</f>
        <v/>
      </c>
      <c r="X294" s="1837"/>
      <c r="Y294" s="1554"/>
      <c r="Z294" s="141"/>
      <c r="AA294" t="s">
        <v>4652</v>
      </c>
      <c r="AB294" t="s">
        <v>4764</v>
      </c>
      <c r="AC294" s="1554">
        <v>0</v>
      </c>
      <c r="AD294" s="1555">
        <f>IF($AB294="","",IF(TRIM(INDEX('Part 9'!$E$2:$IV$2,1,ROW()-182))=TRIM($AB294),INDEX('Part 9'!$E$70:$IV$70,1,ROW()-182),"CHECK"))</f>
        <v>6</v>
      </c>
      <c r="AE294" s="1812">
        <f>IFERROR(AC294-AD294,"")</f>
        <v>-6</v>
      </c>
      <c r="AF294" s="1812">
        <f>'Part 9'!DL12</f>
        <v>23</v>
      </c>
    </row>
    <row r="295" spans="1:32">
      <c r="A295" s="141"/>
      <c r="D295" s="1554"/>
      <c r="E295" s="1555"/>
      <c r="F295" s="1812"/>
      <c r="G295" s="1812"/>
      <c r="I295" s="1548"/>
      <c r="K295" s="141"/>
      <c r="L295" t="s">
        <v>2114</v>
      </c>
      <c r="N295" s="1556">
        <v>1</v>
      </c>
      <c r="O295" s="1555">
        <f>IF($L295="","",IF(TRIM(INDEX('Part 5'!$E$2:$IV$2,1,ROW()-163))=TRIM($L295&amp;""),INDEX('Part 5'!$E$625:$IV$625,1,ROW()-163),"CHECK"))</f>
        <v>6</v>
      </c>
      <c r="P295" s="1837">
        <f>IFERROR(N295-O295,"")</f>
        <v>-5</v>
      </c>
      <c r="Q295" s="1812">
        <f>'Part 5'!EF23</f>
        <v>2</v>
      </c>
      <c r="R295" s="1548"/>
      <c r="S295" s="141"/>
      <c r="V295" s="1554"/>
      <c r="W295" s="1554" t="str">
        <f>IF(AND($T295="",$U295=""),"",IF(TRIM(INDEX('Part 10'!$E$2:$IV$2,1,ROW()-171))=TRIM($U295),INDEX('Part 10'!$E$128:$IV$128,1,ROW()-171),"CHECK"))</f>
        <v/>
      </c>
      <c r="X295" s="1837"/>
      <c r="Y295" s="1554"/>
      <c r="Z295" s="141"/>
      <c r="AC295" s="1554"/>
      <c r="AD295" s="1555"/>
      <c r="AE295" s="1812"/>
      <c r="AF295" s="1812"/>
    </row>
    <row r="296" spans="1:32">
      <c r="A296" s="141"/>
      <c r="D296" s="1554"/>
      <c r="E296" s="1555"/>
      <c r="F296" s="1812"/>
      <c r="G296" s="1812"/>
      <c r="I296" s="1548"/>
      <c r="K296" s="141"/>
      <c r="N296" s="1554"/>
      <c r="O296" s="1555"/>
      <c r="P296" s="1837"/>
      <c r="Q296" s="1812"/>
      <c r="R296" s="1548"/>
      <c r="S296" s="141"/>
      <c r="T296" t="s">
        <v>4905</v>
      </c>
      <c r="U296" t="s">
        <v>5029</v>
      </c>
      <c r="V296" s="1554">
        <v>0</v>
      </c>
      <c r="W296" s="1554">
        <f>IF(AND($T296="",$U296=""),"",IF(TRIM(INDEX('Part 10'!$E$2:$IV$2,1,ROW()-171))=TRIM($U296),INDEX('Part 10'!$E$128:$IV$128,1,ROW()-171),"CHECK"))</f>
        <v>0</v>
      </c>
      <c r="X296" s="1837">
        <f>IFERROR(V296-W296,"")</f>
        <v>0</v>
      </c>
      <c r="Y296" s="1554">
        <f>'Part 10'!DY6</f>
        <v>0</v>
      </c>
      <c r="Z296" s="141"/>
      <c r="AC296" s="1554"/>
      <c r="AD296" s="1555"/>
      <c r="AE296" s="1812"/>
      <c r="AF296" s="1812"/>
    </row>
    <row r="297" spans="1:32">
      <c r="A297" s="141"/>
      <c r="D297" s="1554"/>
      <c r="E297" s="1555"/>
      <c r="F297" s="1812"/>
      <c r="G297" s="1812"/>
      <c r="I297" s="1548"/>
      <c r="K297" s="1552" t="s">
        <v>2175</v>
      </c>
      <c r="L297" t="s">
        <v>3770</v>
      </c>
      <c r="M297" t="s">
        <v>1887</v>
      </c>
      <c r="N297" s="1556">
        <v>0</v>
      </c>
      <c r="O297" s="1555">
        <f>IF($L297="","",IF(TRIM(INDEX('Part 6'!$G$2:$IV$2,1,ROW()-296))=TRIM($L297&amp;""),INDEX('Part 6'!$G$593:$IV$593,1,ROW()-296),"CHECK"))</f>
        <v>30</v>
      </c>
      <c r="P297" s="1837">
        <f>IFERROR(N297-O297,"")</f>
        <v>-30</v>
      </c>
      <c r="Q297" s="1812">
        <f>'Part 6'!G21</f>
        <v>550</v>
      </c>
      <c r="R297" s="1548"/>
      <c r="S297" s="141"/>
      <c r="T297" t="s">
        <v>6090</v>
      </c>
      <c r="V297" s="1554">
        <v>0</v>
      </c>
      <c r="W297" s="1554">
        <f>IF(AND($T297="",$U297=""),"",IF(TRIM(INDEX('Part 10'!$E$2:$IV$2,1,ROW()-171))=TRIM($U297),INDEX('Part 10'!$E$128:$IV$128,1,ROW()-171),"CHECK"))</f>
        <v>0</v>
      </c>
      <c r="X297" s="1837">
        <f>IFERROR(V297-W297,"")</f>
        <v>0</v>
      </c>
      <c r="Y297" s="1554">
        <f>'Part 10'!DZ6</f>
        <v>0</v>
      </c>
      <c r="Z297" s="141"/>
      <c r="AC297" s="1554"/>
      <c r="AD297" s="1555"/>
      <c r="AE297" s="1812"/>
      <c r="AF297" s="1812"/>
    </row>
    <row r="298" spans="1:32">
      <c r="A298" s="141"/>
      <c r="D298" s="1554"/>
      <c r="E298" s="1555"/>
      <c r="F298" s="1812"/>
      <c r="G298" s="1812"/>
      <c r="I298" s="1548"/>
      <c r="K298" s="141"/>
      <c r="L298" t="s">
        <v>3771</v>
      </c>
      <c r="M298" t="s">
        <v>1889</v>
      </c>
      <c r="N298" s="1556">
        <v>50</v>
      </c>
      <c r="O298" s="1555">
        <f>IF($L298="","",IF(TRIM(INDEX('Part 6'!$G$2:$IV$2,1,ROW()-296))=TRIM($L298&amp;""),INDEX('Part 6'!$G$593:$IV$593,1,ROW()-296),"CHECK"))</f>
        <v>10</v>
      </c>
      <c r="P298" s="1837">
        <f>IFERROR(N298-O298,"")</f>
        <v>40</v>
      </c>
      <c r="Q298" s="1812">
        <f>'Part 6'!H21</f>
        <v>379</v>
      </c>
      <c r="R298" s="1548"/>
      <c r="S298" s="141"/>
      <c r="T298" t="s">
        <v>6091</v>
      </c>
      <c r="V298" s="1554">
        <v>0</v>
      </c>
      <c r="W298" s="1554">
        <f>IF(AND($T298="",$U298=""),"",IF(TRIM(INDEX('Part 10'!$E$2:$IV$2,1,ROW()-171))=TRIM($U298),INDEX('Part 10'!$E$128:$IV$128,1,ROW()-171),"CHECK"))</f>
        <v>0</v>
      </c>
      <c r="X298" s="1837">
        <f>IFERROR(V298-W298,"")</f>
        <v>0</v>
      </c>
      <c r="Y298" s="1554">
        <f>'Part 10'!EA6</f>
        <v>0</v>
      </c>
      <c r="Z298" s="141"/>
      <c r="AC298" s="1554"/>
      <c r="AD298" s="1555"/>
      <c r="AE298" s="1812"/>
      <c r="AF298" s="1812"/>
    </row>
    <row r="299" spans="1:32">
      <c r="A299" s="141"/>
      <c r="D299" s="1554"/>
      <c r="E299" s="1555"/>
      <c r="F299" s="1812"/>
      <c r="G299" s="1812"/>
      <c r="I299" s="1548"/>
      <c r="K299" s="141"/>
      <c r="L299" t="s">
        <v>3772</v>
      </c>
      <c r="M299" t="s">
        <v>1437</v>
      </c>
      <c r="N299" s="1556">
        <v>50</v>
      </c>
      <c r="O299" s="1555">
        <f>IF($L299="","",IF(TRIM(INDEX('Part 6'!$G$2:$IV$2,1,ROW()-296))=TRIM($L299&amp;""),INDEX('Part 6'!$G$593:$IV$593,1,ROW()-296),"CHECK"))</f>
        <v>40</v>
      </c>
      <c r="P299" s="1837">
        <f>IFERROR(N299-O299,"")</f>
        <v>10</v>
      </c>
      <c r="Q299" s="1812">
        <f>'Part 6'!I21</f>
        <v>211</v>
      </c>
      <c r="R299" s="1548"/>
      <c r="S299" s="141"/>
      <c r="T299" t="s">
        <v>4908</v>
      </c>
      <c r="V299" s="1554">
        <v>0</v>
      </c>
      <c r="W299" s="1554">
        <f>IF(AND($T299="",$U299=""),"",IF(TRIM(INDEX('Part 10'!$E$2:$IV$2,1,ROW()-171))=TRIM($U299),INDEX('Part 10'!$E$128:$IV$128,1,ROW()-171),"CHECK"))</f>
        <v>0</v>
      </c>
      <c r="X299" s="1837">
        <f>IFERROR(V299-W299,"")</f>
        <v>0</v>
      </c>
      <c r="Y299" s="1554">
        <f>'Part 10'!EB6</f>
        <v>0</v>
      </c>
      <c r="Z299" s="141"/>
      <c r="AC299" s="1554"/>
      <c r="AD299" s="1555"/>
      <c r="AE299" s="1812"/>
      <c r="AF299" s="1812"/>
    </row>
    <row r="300" spans="1:32">
      <c r="A300" s="141"/>
      <c r="D300" s="1554"/>
      <c r="E300" s="1555"/>
      <c r="F300" s="1812"/>
      <c r="G300" s="1812"/>
      <c r="I300" s="1548"/>
      <c r="K300" s="141"/>
      <c r="L300" t="s">
        <v>3773</v>
      </c>
      <c r="M300" t="s">
        <v>1180</v>
      </c>
      <c r="N300" s="1556">
        <v>426</v>
      </c>
      <c r="O300" s="1555">
        <f>IF($L300="","",IF(TRIM(INDEX('Part 6'!$G$2:$IV$2,1,ROW()-296))=TRIM($L300&amp;""),INDEX('Part 6'!$G$593:$IV$593,1,ROW()-296),"CHECK"))</f>
        <v>166</v>
      </c>
      <c r="P300" s="1837">
        <f>IFERROR(N300-O300,"")</f>
        <v>260</v>
      </c>
      <c r="Q300" s="1812">
        <f>'Part 6'!J21</f>
        <v>1069</v>
      </c>
      <c r="R300" s="1548"/>
      <c r="S300" s="141"/>
      <c r="T300" t="s">
        <v>4909</v>
      </c>
      <c r="V300" s="1554">
        <v>0</v>
      </c>
      <c r="W300" s="1554">
        <f>IF(AND($T300="",$U300=""),"",IF(TRIM(INDEX('Part 10'!$E$2:$IV$2,1,ROW()-171))=TRIM($U300),INDEX('Part 10'!$E$128:$IV$128,1,ROW()-171),"CHECK"))</f>
        <v>0</v>
      </c>
      <c r="X300" s="1837">
        <f>IFERROR(V300-W300,"")</f>
        <v>0</v>
      </c>
      <c r="Y300" s="1554">
        <f>'Part 10'!EC6</f>
        <v>0</v>
      </c>
      <c r="Z300" s="141"/>
      <c r="AC300" s="1554"/>
      <c r="AD300" s="1555"/>
      <c r="AE300" s="1812"/>
      <c r="AF300" s="1812"/>
    </row>
    <row r="301" spans="1:32">
      <c r="A301" s="141"/>
      <c r="D301" s="1554"/>
      <c r="E301" s="1555"/>
      <c r="F301" s="1812"/>
      <c r="G301" s="1812"/>
      <c r="I301" s="1548"/>
      <c r="K301" s="141"/>
      <c r="L301" t="s">
        <v>3774</v>
      </c>
      <c r="M301" t="s">
        <v>1178</v>
      </c>
      <c r="N301" s="1556">
        <v>20</v>
      </c>
      <c r="O301" s="1555">
        <f>IF($L301="","",IF(TRIM(INDEX('Part 6'!$G$2:$IV$2,1,ROW()-296))=TRIM($L301&amp;""),INDEX('Part 6'!$G$593:$IV$593,1,ROW()-296),"CHECK"))</f>
        <v>10</v>
      </c>
      <c r="P301" s="1837">
        <f>IFERROR(N301-O301,"")</f>
        <v>10</v>
      </c>
      <c r="Q301" s="1812">
        <f>'Part 6'!K21</f>
        <v>149</v>
      </c>
      <c r="R301" s="1548"/>
      <c r="S301" s="141"/>
      <c r="T301" t="s">
        <v>4910</v>
      </c>
      <c r="U301" t="s">
        <v>5030</v>
      </c>
      <c r="V301" s="1554">
        <v>0</v>
      </c>
      <c r="W301" s="1554">
        <f>IF(AND($T301="",$U301=""),"",IF(TRIM(INDEX('Part 10'!$E$2:$IV$2,1,ROW()-171))=TRIM($U301),INDEX('Part 10'!$E$128:$IV$128,1,ROW()-171),"CHECK"))</f>
        <v>0</v>
      </c>
      <c r="X301" s="1837">
        <f>IFERROR(V301-W301,"")</f>
        <v>0</v>
      </c>
      <c r="Y301" s="1554">
        <f>'Part 10'!ED6</f>
        <v>0</v>
      </c>
      <c r="Z301" s="141"/>
      <c r="AC301" s="1554"/>
      <c r="AD301" s="1555"/>
      <c r="AE301" s="1812"/>
      <c r="AF301" s="1812"/>
    </row>
    <row r="302" spans="1:32">
      <c r="A302" s="141"/>
      <c r="D302" s="1554"/>
      <c r="E302" s="1555"/>
      <c r="F302" s="1812"/>
      <c r="G302" s="1812"/>
      <c r="I302" s="1548"/>
      <c r="K302" s="141"/>
      <c r="L302" t="s">
        <v>6022</v>
      </c>
      <c r="M302" t="s">
        <v>1891</v>
      </c>
      <c r="N302" s="1556">
        <v>20</v>
      </c>
      <c r="O302" s="1555">
        <f>IF($L302="","",IF(TRIM(INDEX('Part 6'!$G$2:$IV$2,1,ROW()-296))=TRIM($L302&amp;""),INDEX('Part 6'!$G$593:$IV$593,1,ROW()-296),"CHECK"))</f>
        <v>15</v>
      </c>
      <c r="P302" s="1837">
        <f>IFERROR(N302-O302,"")</f>
        <v>5</v>
      </c>
      <c r="Q302" s="1812">
        <f>'Part 6'!L21</f>
        <v>-144</v>
      </c>
      <c r="R302" s="1548"/>
      <c r="S302" s="141"/>
      <c r="T302" t="s">
        <v>4911</v>
      </c>
      <c r="V302" s="1554">
        <v>0</v>
      </c>
      <c r="W302" s="1554">
        <f>IF(AND($T302="",$U302=""),"",IF(TRIM(INDEX('Part 10'!$E$2:$IV$2,1,ROW()-171))=TRIM($U302),INDEX('Part 10'!$E$128:$IV$128,1,ROW()-171),"CHECK"))</f>
        <v>0</v>
      </c>
      <c r="X302" s="1837">
        <f>IFERROR(V302-W302,"")</f>
        <v>0</v>
      </c>
      <c r="Y302" s="1554">
        <f>'Part 10'!EE6</f>
        <v>0</v>
      </c>
      <c r="Z302" s="141"/>
      <c r="AC302" s="1554"/>
      <c r="AD302" s="1555"/>
      <c r="AE302" s="1812"/>
      <c r="AF302" s="1812"/>
    </row>
    <row r="303" spans="1:32">
      <c r="A303" s="141"/>
      <c r="D303" s="1554"/>
      <c r="E303" s="1555"/>
      <c r="F303" s="1812"/>
      <c r="G303" s="1812"/>
      <c r="I303" s="1548"/>
      <c r="K303" s="141"/>
      <c r="L303" t="s">
        <v>6467</v>
      </c>
      <c r="M303" t="s">
        <v>1893</v>
      </c>
      <c r="N303" s="1556">
        <v>0</v>
      </c>
      <c r="O303" s="1555">
        <f>IF($L303="","",IF(TRIM(INDEX('Part 6'!$G$2:$IV$2,1,ROW()-296))=TRIM($L303&amp;""),INDEX('Part 6'!$G$593:$IV$593,1,ROW()-296),"CHECK"))</f>
        <v>0</v>
      </c>
      <c r="P303" s="1837">
        <f>IFERROR(N303-O303,"")</f>
        <v>0</v>
      </c>
      <c r="Q303" s="1812">
        <f>'Part 6'!M21</f>
        <v>447</v>
      </c>
      <c r="R303" s="1548"/>
      <c r="S303" s="141"/>
      <c r="T303" t="s">
        <v>4912</v>
      </c>
      <c r="V303" s="1554">
        <v>0</v>
      </c>
      <c r="W303" s="1554">
        <f>IF(AND($T303="",$U303=""),"",IF(TRIM(INDEX('Part 10'!$E$2:$IV$2,1,ROW()-171))=TRIM($U303),INDEX('Part 10'!$E$128:$IV$128,1,ROW()-171),"CHECK"))</f>
        <v>0</v>
      </c>
      <c r="X303" s="1837">
        <f>IFERROR(V303-W303,"")</f>
        <v>0</v>
      </c>
      <c r="Y303" s="1554">
        <f>'Part 10'!EF6</f>
        <v>0</v>
      </c>
      <c r="Z303" s="141"/>
      <c r="AC303" s="1554"/>
      <c r="AD303" s="1555"/>
      <c r="AE303" s="1812"/>
      <c r="AF303" s="1812"/>
    </row>
    <row r="304" spans="1:32">
      <c r="A304" s="141"/>
      <c r="D304" s="1554"/>
      <c r="E304" s="1555"/>
      <c r="F304" s="1812"/>
      <c r="G304" s="1812"/>
      <c r="I304" s="1548"/>
      <c r="K304" s="141"/>
      <c r="L304" t="s">
        <v>6468</v>
      </c>
      <c r="M304" t="s">
        <v>1525</v>
      </c>
      <c r="N304" s="1556">
        <v>10</v>
      </c>
      <c r="O304" s="1555">
        <f>IF($L304="","",IF(TRIM(INDEX('Part 6'!$G$2:$IV$2,1,ROW()-296))=TRIM($L304&amp;""),INDEX('Part 6'!$G$593:$IV$593,1,ROW()-296),"CHECK"))</f>
        <v>5</v>
      </c>
      <c r="P304" s="1837">
        <f>IFERROR(N304-O304,"")</f>
        <v>5</v>
      </c>
      <c r="Q304" s="1812">
        <f>'Part 6'!N21</f>
        <v>339</v>
      </c>
      <c r="R304" s="1548"/>
      <c r="S304" s="141"/>
      <c r="T304" t="s">
        <v>4913</v>
      </c>
      <c r="V304" s="1554">
        <v>0</v>
      </c>
      <c r="W304" s="1554">
        <f>IF(AND($T304="",$U304=""),"",IF(TRIM(INDEX('Part 10'!$E$2:$IV$2,1,ROW()-171))=TRIM($U304),INDEX('Part 10'!$E$128:$IV$128,1,ROW()-171),"CHECK"))</f>
        <v>0</v>
      </c>
      <c r="X304" s="1837">
        <f>IFERROR(V304-W304,"")</f>
        <v>0</v>
      </c>
      <c r="Y304" s="1554">
        <f>'Part 10'!EG6</f>
        <v>0</v>
      </c>
      <c r="Z304" s="141"/>
      <c r="AC304" s="1554"/>
      <c r="AD304" s="1555"/>
      <c r="AE304" s="1812"/>
      <c r="AF304" s="1812"/>
    </row>
    <row r="305" spans="1:32">
      <c r="A305" s="141"/>
      <c r="D305" s="1554"/>
      <c r="E305" s="1555"/>
      <c r="F305" s="1812"/>
      <c r="G305" s="1812"/>
      <c r="I305" s="1548"/>
      <c r="K305" s="141"/>
      <c r="L305" t="s">
        <v>3778</v>
      </c>
      <c r="N305" s="1556">
        <v>0</v>
      </c>
      <c r="O305" s="1555">
        <f>IF($L305="","",IF(TRIM(INDEX('Part 6'!$G$2:$IV$2,1,ROW()-296))=TRIM($L305&amp;""),INDEX('Part 6'!$G$593:$IV$593,1,ROW()-296),"CHECK"))</f>
        <v>0</v>
      </c>
      <c r="P305" s="1837">
        <f>IFERROR(N305-O305,"")</f>
        <v>0</v>
      </c>
      <c r="Q305" s="1812">
        <f>'Part 6'!O21</f>
        <v>0</v>
      </c>
      <c r="R305" s="1548"/>
      <c r="S305" s="141"/>
      <c r="T305" t="s">
        <v>4914</v>
      </c>
      <c r="U305" t="s">
        <v>5031</v>
      </c>
      <c r="V305" s="1554">
        <v>0</v>
      </c>
      <c r="W305" s="1554">
        <f>IF(AND($T305="",$U305=""),"",IF(TRIM(INDEX('Part 10'!$E$2:$IV$2,1,ROW()-171))=TRIM($U305),INDEX('Part 10'!$E$128:$IV$128,1,ROW()-171),"CHECK"))</f>
        <v>0</v>
      </c>
      <c r="X305" s="1837">
        <f>IFERROR(V305-W305,"")</f>
        <v>0</v>
      </c>
      <c r="Y305" s="1554">
        <f>'Part 10'!EH6</f>
        <v>0</v>
      </c>
      <c r="Z305" s="141"/>
      <c r="AC305" s="1554"/>
      <c r="AD305" s="1555"/>
      <c r="AE305" s="1812"/>
      <c r="AF305" s="1812"/>
    </row>
    <row r="306" spans="1:32">
      <c r="A306" s="141"/>
      <c r="D306" s="1554"/>
      <c r="E306" s="1555"/>
      <c r="F306" s="1812"/>
      <c r="G306" s="1812"/>
      <c r="I306" s="1548"/>
      <c r="K306" s="141"/>
      <c r="L306" t="s">
        <v>6469</v>
      </c>
      <c r="M306" t="s">
        <v>1895</v>
      </c>
      <c r="N306" s="1556">
        <v>0</v>
      </c>
      <c r="O306" s="1555">
        <f>IF($L306="","",IF(TRIM(INDEX('Part 6'!$G$2:$IV$2,1,ROW()-296))=TRIM($L306&amp;""),INDEX('Part 6'!$G$593:$IV$593,1,ROW()-296),"CHECK"))</f>
        <v>0</v>
      </c>
      <c r="P306" s="1837">
        <f>IFERROR(N306-O306,"")</f>
        <v>0</v>
      </c>
      <c r="Q306" s="1812">
        <f>'Part 6'!P21</f>
        <v>4</v>
      </c>
      <c r="R306" s="1548"/>
      <c r="S306" s="141"/>
      <c r="T306" t="s">
        <v>4915</v>
      </c>
      <c r="V306" s="1554">
        <v>0</v>
      </c>
      <c r="W306" s="1554">
        <f>IF(AND($T306="",$U306=""),"",IF(TRIM(INDEX('Part 10'!$E$2:$IV$2,1,ROW()-171))=TRIM($U306),INDEX('Part 10'!$E$128:$IV$128,1,ROW()-171),"CHECK"))</f>
        <v>0</v>
      </c>
      <c r="X306" s="1837">
        <f>IFERROR(V306-W306,"")</f>
        <v>0</v>
      </c>
      <c r="Y306" s="1554">
        <f>'Part 10'!EI6</f>
        <v>0</v>
      </c>
      <c r="Z306" s="141"/>
      <c r="AC306" s="1554"/>
      <c r="AD306" s="1555"/>
      <c r="AE306" s="1812"/>
      <c r="AF306" s="1812"/>
    </row>
    <row r="307" spans="1:32">
      <c r="A307" s="141"/>
      <c r="D307" s="1554"/>
      <c r="E307" s="1555"/>
      <c r="F307" s="1812"/>
      <c r="G307" s="1812"/>
      <c r="I307" s="1548"/>
      <c r="K307" s="141"/>
      <c r="L307" t="s">
        <v>3780</v>
      </c>
      <c r="N307" s="1556">
        <v>0</v>
      </c>
      <c r="O307" s="1555">
        <f>IF($L307="","",IF(TRIM(INDEX('Part 6'!$G$2:$IV$2,1,ROW()-296))=TRIM($L307&amp;""),INDEX('Part 6'!$G$593:$IV$593,1,ROW()-296),"CHECK"))</f>
        <v>0</v>
      </c>
      <c r="P307" s="1837">
        <f>IFERROR(N307-O307,"")</f>
        <v>0</v>
      </c>
      <c r="Q307" s="1812">
        <f>'Part 6'!Q21</f>
        <v>-11</v>
      </c>
      <c r="R307" s="1548"/>
      <c r="S307" s="141"/>
      <c r="T307" t="s">
        <v>4916</v>
      </c>
      <c r="V307" s="1554">
        <v>0</v>
      </c>
      <c r="W307" s="1554">
        <f>IF(AND($T307="",$U307=""),"",IF(TRIM(INDEX('Part 10'!$E$2:$IV$2,1,ROW()-171))=TRIM($U307),INDEX('Part 10'!$E$128:$IV$128,1,ROW()-171),"CHECK"))</f>
        <v>0</v>
      </c>
      <c r="X307" s="1837">
        <f>IFERROR(V307-W307,"")</f>
        <v>0</v>
      </c>
      <c r="Y307" s="1554">
        <f>'Part 10'!EJ6</f>
        <v>0</v>
      </c>
      <c r="Z307" s="141"/>
      <c r="AC307" s="1554"/>
      <c r="AD307" s="1555"/>
      <c r="AE307" s="1812"/>
      <c r="AF307" s="1812"/>
    </row>
    <row r="308" spans="1:32">
      <c r="A308" s="141"/>
      <c r="D308" s="1554"/>
      <c r="E308" s="1555"/>
      <c r="F308" s="1812"/>
      <c r="G308" s="1812"/>
      <c r="I308" s="1548"/>
      <c r="K308" s="141"/>
      <c r="L308" t="s">
        <v>3781</v>
      </c>
      <c r="M308" t="s">
        <v>3848</v>
      </c>
      <c r="N308" s="1556">
        <v>0</v>
      </c>
      <c r="O308" s="1555">
        <f>IF($L308="","",IF(TRIM(INDEX('Part 6'!$G$2:$IV$2,1,ROW()-296))=TRIM($L308&amp;""),INDEX('Part 6'!$G$593:$IV$593,1,ROW()-296),"CHECK"))</f>
        <v>0</v>
      </c>
      <c r="P308" s="1837">
        <f>IFERROR(N308-O308,"")</f>
        <v>0</v>
      </c>
      <c r="Q308" s="1812">
        <f>'Part 6'!R21</f>
        <v>-67</v>
      </c>
      <c r="R308" s="1548"/>
      <c r="S308" s="141"/>
      <c r="V308" s="1554"/>
      <c r="W308" s="1554"/>
      <c r="X308" s="1837"/>
      <c r="Y308" s="1554"/>
      <c r="Z308" s="141"/>
      <c r="AC308" s="1554"/>
      <c r="AD308" s="1555"/>
      <c r="AE308" s="1812"/>
      <c r="AF308" s="1812"/>
    </row>
    <row r="309" spans="1:32">
      <c r="A309" s="141"/>
      <c r="D309" s="1554"/>
      <c r="E309" s="1555"/>
      <c r="F309" s="1812"/>
      <c r="G309" s="1812"/>
      <c r="I309" s="1548"/>
      <c r="K309" s="1552" t="s">
        <v>3768</v>
      </c>
      <c r="L309" t="s">
        <v>287</v>
      </c>
      <c r="M309" t="s">
        <v>1841</v>
      </c>
      <c r="N309" s="1556">
        <v>12</v>
      </c>
      <c r="O309" s="1555">
        <f>IF($L309="","",IF(TRIM(INDEX('Part 6'!$G$2:$IV$2,1,ROW()-296))=TRIM($L309&amp;""),INDEX('Part 6'!$G$593:$IV$593,1,ROW()-296),"CHECK"))</f>
        <v>12</v>
      </c>
      <c r="P309" s="1837">
        <f>IFERROR(N309-O309,"")</f>
        <v>0</v>
      </c>
      <c r="Q309" s="1812">
        <f>'Part 6'!S21</f>
        <v>36</v>
      </c>
      <c r="R309" s="1548"/>
      <c r="S309" s="1814"/>
      <c r="V309" s="1554"/>
      <c r="W309" s="1554"/>
      <c r="X309" s="1837"/>
      <c r="Y309" s="1554"/>
      <c r="Z309" s="141"/>
      <c r="AC309" s="1554"/>
      <c r="AD309" s="1555"/>
      <c r="AE309" s="1812"/>
      <c r="AF309" s="1812"/>
    </row>
    <row r="310" spans="1:32">
      <c r="A310" s="141"/>
      <c r="D310" s="1554"/>
      <c r="E310" s="1555"/>
      <c r="F310" s="1812"/>
      <c r="G310" s="1812"/>
      <c r="I310" s="1548"/>
      <c r="K310" s="141"/>
      <c r="L310" t="s">
        <v>720</v>
      </c>
      <c r="M310" t="s">
        <v>1925</v>
      </c>
      <c r="N310" s="1556">
        <v>20</v>
      </c>
      <c r="O310" s="1555">
        <f>IF($L310="","",IF(TRIM(INDEX('Part 6'!$G$2:$IV$2,1,ROW()-296))=TRIM($L310&amp;""),INDEX('Part 6'!$G$593:$IV$593,1,ROW()-296),"CHECK"))</f>
        <v>18</v>
      </c>
      <c r="P310" s="1837">
        <f>IFERROR(N310-O310,"")</f>
        <v>2</v>
      </c>
      <c r="Q310" s="1812">
        <f>'Part 6'!T21</f>
        <v>203</v>
      </c>
      <c r="R310" s="1548"/>
      <c r="S310" s="1838"/>
      <c r="T310" s="1815" t="s">
        <v>4037</v>
      </c>
      <c r="U310" s="1815"/>
      <c r="V310" s="1816"/>
      <c r="W310" s="1816">
        <f>'Part 7'!CB690</f>
        <v>0</v>
      </c>
      <c r="X310" s="1837">
        <f>IFERROR(V310-W310,"")</f>
        <v>0</v>
      </c>
      <c r="Y310" s="1816">
        <f>'Part 7'!CB18</f>
        <v>0</v>
      </c>
      <c r="Z310" s="141"/>
      <c r="AC310" s="1554"/>
      <c r="AD310" s="1555"/>
      <c r="AE310" s="1812"/>
      <c r="AF310" s="1812"/>
    </row>
    <row r="311" spans="1:32">
      <c r="A311" s="141"/>
      <c r="D311" s="1554"/>
      <c r="E311" s="1555"/>
      <c r="F311" s="1812"/>
      <c r="G311" s="1812"/>
      <c r="I311" s="1548"/>
      <c r="K311" s="141"/>
      <c r="L311" t="s">
        <v>6470</v>
      </c>
      <c r="M311" t="s">
        <v>1531</v>
      </c>
      <c r="N311" s="1556">
        <v>25</v>
      </c>
      <c r="O311" s="1555">
        <f>IF($L311="","",IF(TRIM(INDEX('Part 6'!$G$2:$IV$2,1,ROW()-296))=TRIM($L311&amp;""),INDEX('Part 6'!$G$593:$IV$593,1,ROW()-296),"CHECK"))</f>
        <v>25</v>
      </c>
      <c r="P311" s="1837">
        <f>IFERROR(N311-O311,"")</f>
        <v>0</v>
      </c>
      <c r="Q311" s="1812">
        <f>'Part 6'!U21</f>
        <v>62</v>
      </c>
      <c r="R311" s="1548"/>
      <c r="S311" s="1838"/>
      <c r="T311" s="1815" t="s">
        <v>4038</v>
      </c>
      <c r="U311" s="1815" t="s">
        <v>3942</v>
      </c>
      <c r="V311" s="1816">
        <v>0</v>
      </c>
      <c r="W311" s="1816">
        <f>'Part 7'!CC690</f>
        <v>0</v>
      </c>
      <c r="X311" s="1837">
        <f>IFERROR(V311-W311,"")</f>
        <v>0</v>
      </c>
      <c r="Y311" s="1816">
        <f>'Part 7'!CC18</f>
        <v>247</v>
      </c>
      <c r="Z311" s="141"/>
      <c r="AC311" s="1554"/>
      <c r="AD311" s="1555"/>
      <c r="AE311" s="1812"/>
      <c r="AF311" s="1812"/>
    </row>
    <row r="312" spans="1:32">
      <c r="A312" s="141"/>
      <c r="D312" s="1554"/>
      <c r="E312" s="1555"/>
      <c r="F312" s="1812"/>
      <c r="G312" s="1812"/>
      <c r="I312" s="1548"/>
      <c r="K312" s="141"/>
      <c r="L312" t="s">
        <v>6471</v>
      </c>
      <c r="M312" t="s">
        <v>1531</v>
      </c>
      <c r="N312" s="1556">
        <v>6</v>
      </c>
      <c r="O312" s="1555">
        <f>IF($L312="","",IF(TRIM(INDEX('Part 6'!$G$2:$IV$2,1,ROW()-296))=TRIM($L312&amp;""),INDEX('Part 6'!$G$593:$IV$593,1,ROW()-296),"CHECK"))</f>
        <v>0</v>
      </c>
      <c r="P312" s="1837">
        <f>IFERROR(N312-O312,"")</f>
        <v>6</v>
      </c>
      <c r="Q312" s="1812">
        <f>'Part 6'!V21</f>
        <v>0</v>
      </c>
      <c r="R312" s="1548"/>
      <c r="S312" s="1838"/>
      <c r="T312" s="1815" t="s">
        <v>4039</v>
      </c>
      <c r="U312" s="1815" t="s">
        <v>3943</v>
      </c>
      <c r="V312" s="1816">
        <v>0</v>
      </c>
      <c r="W312" s="1816">
        <f>'Part 7'!CD690</f>
        <v>10</v>
      </c>
      <c r="X312" s="1837">
        <f>IFERROR(V312-W312,"")</f>
        <v>-10</v>
      </c>
      <c r="Y312" s="1816">
        <f>'Part 7'!CD18</f>
        <v>60</v>
      </c>
      <c r="Z312" s="141"/>
      <c r="AC312" s="1554"/>
      <c r="AD312" s="1555"/>
      <c r="AE312" s="1812"/>
      <c r="AF312" s="1812"/>
    </row>
    <row r="313" spans="1:32">
      <c r="A313" s="141"/>
      <c r="D313" s="1554"/>
      <c r="E313" s="1555"/>
      <c r="F313" s="1812"/>
      <c r="G313" s="1812"/>
      <c r="I313" s="1548"/>
      <c r="K313" s="141"/>
      <c r="L313" t="s">
        <v>3784</v>
      </c>
      <c r="M313" t="s">
        <v>3849</v>
      </c>
      <c r="N313" s="1556">
        <v>43</v>
      </c>
      <c r="O313" s="1555">
        <f>IF($L313="","",IF(TRIM(INDEX('Part 6'!$G$2:$IV$2,1,ROW()-296))=TRIM($L313&amp;""),INDEX('Part 6'!$G$593:$IV$593,1,ROW()-296),"CHECK"))</f>
        <v>32</v>
      </c>
      <c r="P313" s="1837">
        <f>IFERROR(N313-O313,"")</f>
        <v>11</v>
      </c>
      <c r="Q313" s="1812">
        <f>'Part 6'!W21</f>
        <v>425</v>
      </c>
      <c r="R313" s="1548"/>
      <c r="S313" s="1838"/>
      <c r="T313" s="1815" t="s">
        <v>4040</v>
      </c>
      <c r="U313" s="1815" t="s">
        <v>798</v>
      </c>
      <c r="V313" s="1816">
        <v>1</v>
      </c>
      <c r="W313" s="1816">
        <f>'Part 7'!CE690</f>
        <v>108</v>
      </c>
      <c r="X313" s="1837">
        <f>IFERROR(V313-W313,"")</f>
        <v>-107</v>
      </c>
      <c r="Y313" s="1816">
        <f>'Part 7'!CE18</f>
        <v>962</v>
      </c>
      <c r="Z313" s="141"/>
      <c r="AC313" s="1554"/>
      <c r="AD313" s="1555"/>
      <c r="AE313" s="1812"/>
      <c r="AF313" s="1812"/>
    </row>
    <row r="314" spans="1:32">
      <c r="A314" s="141"/>
      <c r="D314" s="1554"/>
      <c r="E314" s="1555"/>
      <c r="F314" s="1812"/>
      <c r="G314" s="1812"/>
      <c r="I314" s="1548"/>
      <c r="K314" s="141"/>
      <c r="L314" t="s">
        <v>912</v>
      </c>
      <c r="M314" t="s">
        <v>1473</v>
      </c>
      <c r="N314" s="1556">
        <v>62</v>
      </c>
      <c r="O314" s="1555">
        <f>IF($L314="","",IF(TRIM(INDEX('Part 6'!$G$2:$IV$2,1,ROW()-296))=TRIM($L314&amp;""),INDEX('Part 6'!$G$593:$IV$593,1,ROW()-296),"CHECK"))</f>
        <v>64</v>
      </c>
      <c r="P314" s="1837">
        <f>IFERROR(N314-O314,"")</f>
        <v>-2</v>
      </c>
      <c r="Q314" s="1812">
        <f>'Part 6'!X21</f>
        <v>420</v>
      </c>
      <c r="R314" s="1548"/>
      <c r="S314" s="1838"/>
      <c r="T314" s="1815" t="s">
        <v>6065</v>
      </c>
      <c r="U314" s="1815" t="s">
        <v>3902</v>
      </c>
      <c r="V314" s="1816">
        <v>0</v>
      </c>
      <c r="W314" s="1816">
        <f>'Part 7'!CF690</f>
        <v>10</v>
      </c>
      <c r="X314" s="1837">
        <f>IFERROR(V314-W314,"")</f>
        <v>-10</v>
      </c>
      <c r="Y314" s="1816">
        <f>'Part 7'!CF18</f>
        <v>-100</v>
      </c>
      <c r="Z314" s="141"/>
      <c r="AC314" s="1554"/>
      <c r="AD314" s="1555"/>
      <c r="AE314" s="1812"/>
      <c r="AF314" s="1812"/>
    </row>
    <row r="315" spans="1:32">
      <c r="A315" s="141"/>
      <c r="D315" s="1554"/>
      <c r="E315" s="1555"/>
      <c r="F315" s="1812"/>
      <c r="G315" s="1812"/>
      <c r="I315" s="1548"/>
      <c r="K315" s="141"/>
      <c r="L315" t="s">
        <v>6023</v>
      </c>
      <c r="M315" t="s">
        <v>3850</v>
      </c>
      <c r="N315" s="1556">
        <v>41</v>
      </c>
      <c r="O315" s="1555">
        <f>IF($L315="","",IF(TRIM(INDEX('Part 6'!$G$2:$IV$2,1,ROW()-296))=TRIM($L315&amp;""),INDEX('Part 6'!$G$593:$IV$593,1,ROW()-296),"CHECK"))</f>
        <v>41</v>
      </c>
      <c r="P315" s="1837">
        <f>IFERROR(N315-O315,"")</f>
        <v>0</v>
      </c>
      <c r="Q315" s="1812">
        <f>'Part 6'!Y21</f>
        <v>198</v>
      </c>
      <c r="R315" s="1548"/>
      <c r="S315" s="1838"/>
      <c r="T315" s="1815" t="s">
        <v>4042</v>
      </c>
      <c r="U315" s="1815" t="s">
        <v>3903</v>
      </c>
      <c r="V315" s="1816">
        <v>0</v>
      </c>
      <c r="W315" s="1816">
        <f>'Part 7'!CG690</f>
        <v>17</v>
      </c>
      <c r="X315" s="1837">
        <f>IFERROR(V315-W315,"")</f>
        <v>-17</v>
      </c>
      <c r="Y315" s="1816">
        <f>'Part 7'!CG18</f>
        <v>942</v>
      </c>
      <c r="Z315" s="141"/>
      <c r="AC315" s="1554"/>
      <c r="AD315" s="1555"/>
      <c r="AE315" s="1812"/>
      <c r="AF315" s="1812"/>
    </row>
    <row r="316" spans="1:32">
      <c r="A316" s="141"/>
      <c r="D316" s="1554"/>
      <c r="E316" s="1555"/>
      <c r="F316" s="1812"/>
      <c r="G316" s="1812"/>
      <c r="I316" s="1548"/>
      <c r="K316" s="141"/>
      <c r="L316" t="s">
        <v>6024</v>
      </c>
      <c r="M316" t="s">
        <v>3851</v>
      </c>
      <c r="N316" s="1556">
        <v>13</v>
      </c>
      <c r="O316" s="1555">
        <f>IF($L316="","",IF(TRIM(INDEX('Part 6'!$G$2:$IV$2,1,ROW()-296))=TRIM($L316&amp;""),INDEX('Part 6'!$G$593:$IV$593,1,ROW()-296),"CHECK"))</f>
        <v>10</v>
      </c>
      <c r="P316" s="1837">
        <f>IFERROR(N316-O316,"")</f>
        <v>3</v>
      </c>
      <c r="Q316" s="1812">
        <f>'Part 6'!Z21</f>
        <v>440</v>
      </c>
      <c r="R316" s="1548"/>
      <c r="S316" s="1838"/>
      <c r="T316" s="1815" t="s">
        <v>4043</v>
      </c>
      <c r="U316" s="1815" t="s">
        <v>3904</v>
      </c>
      <c r="V316" s="1816">
        <v>0</v>
      </c>
      <c r="W316" s="1816">
        <f>'Part 7'!CH690</f>
        <v>13</v>
      </c>
      <c r="X316" s="1837">
        <f>IFERROR(V316-W316,"")</f>
        <v>-13</v>
      </c>
      <c r="Y316" s="1816">
        <f>'Part 7'!CH18</f>
        <v>441</v>
      </c>
      <c r="Z316" s="141"/>
      <c r="AC316" s="1554"/>
      <c r="AD316" s="1555"/>
      <c r="AE316" s="1812"/>
      <c r="AF316" s="1812"/>
    </row>
    <row r="317" spans="1:32">
      <c r="A317" s="141"/>
      <c r="D317" s="1554"/>
      <c r="E317" s="1555"/>
      <c r="F317" s="1812"/>
      <c r="G317" s="1812"/>
      <c r="I317" s="1548"/>
      <c r="K317" s="141"/>
      <c r="L317" t="s">
        <v>6025</v>
      </c>
      <c r="M317" t="s">
        <v>6026</v>
      </c>
      <c r="N317" s="1556">
        <v>131</v>
      </c>
      <c r="O317" s="1555">
        <f>IF($L317="","",IF(TRIM(INDEX('Part 6'!$G$2:$IV$2,1,ROW()-296))=TRIM($L317&amp;""),INDEX('Part 6'!$G$593:$IV$593,1,ROW()-296),"CHECK"))</f>
        <v>123</v>
      </c>
      <c r="P317" s="1837">
        <f>IFERROR(N317-O317,"")</f>
        <v>8</v>
      </c>
      <c r="Q317" s="1812">
        <f>'Part 6'!AA21</f>
        <v>424</v>
      </c>
      <c r="R317" s="1548"/>
      <c r="S317" s="1838"/>
      <c r="T317" s="1815" t="s">
        <v>4044</v>
      </c>
      <c r="U317" s="1815" t="s">
        <v>3944</v>
      </c>
      <c r="V317" s="1816"/>
      <c r="W317" s="1816">
        <f>'Part 7'!CI690</f>
        <v>30</v>
      </c>
      <c r="X317" s="1837">
        <f>IFERROR(V317-W317,"")</f>
        <v>-30</v>
      </c>
      <c r="Y317" s="1816">
        <f>'Part 7'!CI18</f>
        <v>-159</v>
      </c>
      <c r="Z317" s="141"/>
      <c r="AC317" s="1554"/>
      <c r="AD317" s="1555"/>
      <c r="AE317" s="1812"/>
      <c r="AF317" s="1812"/>
    </row>
    <row r="318" spans="1:32">
      <c r="A318" s="141"/>
      <c r="D318" s="1554"/>
      <c r="E318" s="1555"/>
      <c r="F318" s="1812"/>
      <c r="G318" s="1812"/>
      <c r="I318" s="1548"/>
      <c r="K318" s="141"/>
      <c r="L318" t="s">
        <v>3788</v>
      </c>
      <c r="M318" t="s">
        <v>3853</v>
      </c>
      <c r="N318" s="1556">
        <v>0</v>
      </c>
      <c r="O318" s="1555">
        <f>IF($L318="","",IF(TRIM(INDEX('Part 6'!$G$2:$IV$2,1,ROW()-296))=TRIM($L318&amp;""),INDEX('Part 6'!$G$593:$IV$593,1,ROW()-296),"CHECK"))</f>
        <v>0</v>
      </c>
      <c r="P318" s="1837">
        <f>IFERROR(N318-O318,"")</f>
        <v>0</v>
      </c>
      <c r="Q318" s="1812">
        <f>'Part 6'!AB21</f>
        <v>72</v>
      </c>
      <c r="R318" s="1548"/>
      <c r="S318" s="1838"/>
      <c r="T318" s="1815" t="s">
        <v>4045</v>
      </c>
      <c r="U318" s="1815" t="s">
        <v>1162</v>
      </c>
      <c r="V318" s="1816">
        <v>3</v>
      </c>
      <c r="W318" s="1816">
        <f>'Part 7'!CJ690</f>
        <v>10</v>
      </c>
      <c r="X318" s="1837">
        <f>IFERROR(V318-W318,"")</f>
        <v>-7</v>
      </c>
      <c r="Y318" s="1816">
        <f>'Part 7'!CJ18</f>
        <v>77</v>
      </c>
      <c r="Z318" s="141"/>
      <c r="AC318" s="1554"/>
      <c r="AD318" s="1555"/>
      <c r="AE318" s="1812"/>
      <c r="AF318" s="1812"/>
    </row>
    <row r="319" spans="1:32">
      <c r="A319" s="141"/>
      <c r="D319" s="1554"/>
      <c r="E319" s="1555"/>
      <c r="F319" s="1812"/>
      <c r="G319" s="1812"/>
      <c r="I319" s="1548"/>
      <c r="K319" s="141"/>
      <c r="L319" t="s">
        <v>3788</v>
      </c>
      <c r="M319" t="s">
        <v>3854</v>
      </c>
      <c r="N319" s="1556">
        <v>0</v>
      </c>
      <c r="O319" s="1555">
        <f>IF($L319="","",IF(TRIM(INDEX('Part 6'!$G$2:$IV$2,1,ROW()-296))=TRIM($L319&amp;""),INDEX('Part 6'!$G$593:$IV$593,1,ROW()-296),"CHECK"))</f>
        <v>0</v>
      </c>
      <c r="P319" s="1837">
        <f>IFERROR(N319-O319,"")</f>
        <v>0</v>
      </c>
      <c r="Q319" s="1812">
        <f>'Part 6'!AC21</f>
        <v>0</v>
      </c>
      <c r="R319" s="1548"/>
      <c r="S319" s="1838"/>
      <c r="T319" s="1815" t="s">
        <v>6066</v>
      </c>
      <c r="U319" s="1815" t="s">
        <v>3906</v>
      </c>
      <c r="V319" s="1816">
        <v>0</v>
      </c>
      <c r="W319" s="1816">
        <f>'Part 7'!CK690</f>
        <v>2</v>
      </c>
      <c r="X319" s="1837">
        <f>IFERROR(V319-W319,"")</f>
        <v>-2</v>
      </c>
      <c r="Y319" s="1816">
        <f>'Part 7'!CK18</f>
        <v>195</v>
      </c>
      <c r="Z319" s="141"/>
      <c r="AC319" s="1554"/>
      <c r="AD319" s="1555"/>
      <c r="AE319" s="1812"/>
      <c r="AF319" s="1812"/>
    </row>
    <row r="320" spans="1:32">
      <c r="A320" s="141"/>
      <c r="D320" s="1554"/>
      <c r="E320" s="1555"/>
      <c r="F320" s="1812"/>
      <c r="G320" s="1812"/>
      <c r="I320" s="1548"/>
      <c r="K320" s="141"/>
      <c r="L320" t="s">
        <v>3788</v>
      </c>
      <c r="M320" t="s">
        <v>3855</v>
      </c>
      <c r="N320" s="1556">
        <v>0</v>
      </c>
      <c r="O320" s="1555">
        <f>IF($L320="","",IF(TRIM(INDEX('Part 6'!$G$2:$IV$2,1,ROW()-296))=TRIM($L320&amp;""),INDEX('Part 6'!$G$593:$IV$593,1,ROW()-296),"CHECK"))</f>
        <v>0</v>
      </c>
      <c r="P320" s="1837">
        <f>IFERROR(N320-O320,"")</f>
        <v>0</v>
      </c>
      <c r="Q320" s="1812">
        <f>'Part 6'!AD21</f>
        <v>120</v>
      </c>
      <c r="R320" s="1548"/>
      <c r="S320" s="1838"/>
      <c r="T320" s="1815" t="s">
        <v>6067</v>
      </c>
      <c r="U320" s="1815" t="s">
        <v>3945</v>
      </c>
      <c r="V320" s="1816">
        <v>0</v>
      </c>
      <c r="W320" s="1816">
        <f>'Part 7'!CL690</f>
        <v>0</v>
      </c>
      <c r="X320" s="1837">
        <f>IFERROR(V320-W320,"")</f>
        <v>0</v>
      </c>
      <c r="Y320" s="1816">
        <f>'Part 7'!CL18</f>
        <v>-91</v>
      </c>
      <c r="Z320" s="141"/>
      <c r="AC320" s="1554"/>
      <c r="AD320" s="1555"/>
      <c r="AE320" s="1812"/>
      <c r="AF320" s="1812"/>
    </row>
    <row r="321" spans="1:32">
      <c r="A321" s="141"/>
      <c r="D321" s="1554"/>
      <c r="E321" s="1555"/>
      <c r="F321" s="1812"/>
      <c r="G321" s="1812"/>
      <c r="I321" s="1548"/>
      <c r="K321" s="141"/>
      <c r="L321" t="s">
        <v>3788</v>
      </c>
      <c r="M321" t="s">
        <v>3856</v>
      </c>
      <c r="N321" s="1556">
        <v>0</v>
      </c>
      <c r="O321" s="1555">
        <f>IF($L321="","",IF(TRIM(INDEX('Part 6'!$G$2:$IV$2,1,ROW()-296))=TRIM($L321&amp;""),INDEX('Part 6'!$G$593:$IV$593,1,ROW()-296),"CHECK"))</f>
        <v>0</v>
      </c>
      <c r="P321" s="1837">
        <f>IFERROR(N321-O321,"")</f>
        <v>0</v>
      </c>
      <c r="Q321" s="1812">
        <f>'Part 6'!AE21</f>
        <v>0</v>
      </c>
      <c r="R321" s="1548"/>
      <c r="S321" s="1838"/>
      <c r="T321" s="1815" t="s">
        <v>4048</v>
      </c>
      <c r="U321" s="1815" t="s">
        <v>3946</v>
      </c>
      <c r="V321" s="1816">
        <v>0</v>
      </c>
      <c r="W321" s="1816">
        <f>'Part 7'!CM690</f>
        <v>0</v>
      </c>
      <c r="X321" s="1837">
        <f>IFERROR(V321-W321,"")</f>
        <v>0</v>
      </c>
      <c r="Y321" s="1816">
        <f>'Part 7'!CM18</f>
        <v>-23</v>
      </c>
      <c r="Z321" s="141"/>
      <c r="AC321" s="1554"/>
      <c r="AD321" s="1555"/>
      <c r="AE321" s="1812"/>
      <c r="AF321" s="1812"/>
    </row>
    <row r="322" spans="1:32">
      <c r="A322" s="141"/>
      <c r="D322" s="1554"/>
      <c r="E322" s="1555"/>
      <c r="F322" s="1812"/>
      <c r="G322" s="1812"/>
      <c r="I322" s="1548"/>
      <c r="K322" s="141"/>
      <c r="L322" t="s">
        <v>3788</v>
      </c>
      <c r="M322" t="s">
        <v>3857</v>
      </c>
      <c r="N322" s="1556">
        <v>0</v>
      </c>
      <c r="O322" s="1555">
        <f>IF($L322="","",IF(TRIM(INDEX('Part 6'!$G$2:$IV$2,1,ROW()-296))=TRIM($L322&amp;""),INDEX('Part 6'!$G$593:$IV$593,1,ROW()-296),"CHECK"))</f>
        <v>0</v>
      </c>
      <c r="P322" s="1837">
        <f>IFERROR(N322-O322,"")</f>
        <v>0</v>
      </c>
      <c r="Q322" s="1812">
        <f>'Part 6'!AF21</f>
        <v>48</v>
      </c>
      <c r="R322" s="1548"/>
      <c r="S322" s="1838"/>
      <c r="T322" s="1815" t="s">
        <v>4049</v>
      </c>
      <c r="U322" s="1815" t="s">
        <v>3908</v>
      </c>
      <c r="V322" s="1816">
        <v>0</v>
      </c>
      <c r="W322" s="1816">
        <f>'Part 7'!CN690</f>
        <v>0</v>
      </c>
      <c r="X322" s="1837">
        <f>IFERROR(V322-W322,"")</f>
        <v>0</v>
      </c>
      <c r="Y322" s="1816">
        <f>'Part 7'!CN18</f>
        <v>28</v>
      </c>
      <c r="Z322" s="141"/>
      <c r="AC322" s="1554"/>
      <c r="AD322" s="1555"/>
      <c r="AE322" s="1812"/>
      <c r="AF322" s="1812"/>
    </row>
    <row r="323" spans="1:32">
      <c r="A323" s="141"/>
      <c r="D323" s="1554"/>
      <c r="E323" s="1555"/>
      <c r="F323" s="1812"/>
      <c r="G323" s="1812"/>
      <c r="I323" s="1548"/>
      <c r="K323" s="141"/>
      <c r="L323" t="s">
        <v>3788</v>
      </c>
      <c r="M323" t="s">
        <v>3858</v>
      </c>
      <c r="N323" s="1556">
        <v>0</v>
      </c>
      <c r="O323" s="1555">
        <f>IF($L323="","",IF(TRIM(INDEX('Part 6'!$G$2:$IV$2,1,ROW()-296))=TRIM($L323&amp;""),INDEX('Part 6'!$G$593:$IV$593,1,ROW()-296),"CHECK"))</f>
        <v>0</v>
      </c>
      <c r="P323" s="1837">
        <f>IFERROR(N323-O323,"")</f>
        <v>0</v>
      </c>
      <c r="Q323" s="1812">
        <f>'Part 6'!AG21</f>
        <v>120</v>
      </c>
      <c r="R323" s="1548"/>
      <c r="S323" s="1838"/>
      <c r="T323" s="1815" t="s">
        <v>4050</v>
      </c>
      <c r="U323" s="1815" t="s">
        <v>515</v>
      </c>
      <c r="V323" s="1816"/>
      <c r="W323" s="1816">
        <f>'Part 7'!CO690</f>
        <v>95</v>
      </c>
      <c r="X323" s="1837">
        <f>IFERROR(V323-W323,"")</f>
        <v>-95</v>
      </c>
      <c r="Y323" s="1816">
        <f>'Part 7'!CO18</f>
        <v>549</v>
      </c>
      <c r="Z323" s="141"/>
      <c r="AC323" s="1554"/>
      <c r="AD323" s="1555"/>
      <c r="AE323" s="1812"/>
      <c r="AF323" s="1812"/>
    </row>
    <row r="324" spans="1:32">
      <c r="A324" s="141"/>
      <c r="D324" s="1554"/>
      <c r="E324" s="1555"/>
      <c r="F324" s="1812"/>
      <c r="G324" s="1812"/>
      <c r="I324" s="1548"/>
      <c r="K324" s="141"/>
      <c r="L324" t="s">
        <v>3789</v>
      </c>
      <c r="M324">
        <v>7221</v>
      </c>
      <c r="N324" s="1556">
        <v>0</v>
      </c>
      <c r="O324" s="1555">
        <f>IF($L324="","",IF(TRIM(INDEX('Part 6'!$G$2:$IV$2,1,ROW()-296))=TRIM($L324&amp;""),INDEX('Part 6'!$G$593:$IV$593,1,ROW()-296),"CHECK"))</f>
        <v>0</v>
      </c>
      <c r="P324" s="1837">
        <f>IFERROR(N324-O324,"")</f>
        <v>0</v>
      </c>
      <c r="Q324" s="1812">
        <f>'Part 6'!AH21</f>
        <v>-1</v>
      </c>
      <c r="R324" s="1548"/>
      <c r="S324" s="1838"/>
      <c r="T324" s="1815" t="s">
        <v>4051</v>
      </c>
      <c r="U324" s="1815" t="s">
        <v>3947</v>
      </c>
      <c r="V324" s="1816"/>
      <c r="W324" s="1816">
        <f>'Part 7'!CP690</f>
        <v>10</v>
      </c>
      <c r="X324" s="1841">
        <f>IFERROR(V324-W324,"")</f>
        <v>-10</v>
      </c>
      <c r="Y324" s="1816">
        <f>'Part 7'!CP18</f>
        <v>596</v>
      </c>
      <c r="Z324" s="141"/>
      <c r="AC324" s="1554"/>
      <c r="AD324" s="1555"/>
      <c r="AE324" s="1812"/>
      <c r="AF324" s="1812"/>
    </row>
    <row r="325" spans="1:32">
      <c r="A325" s="141"/>
      <c r="D325" s="1554"/>
      <c r="E325" s="1555"/>
      <c r="F325" s="1812"/>
      <c r="G325" s="1812"/>
      <c r="I325" s="1548"/>
      <c r="K325" s="141"/>
      <c r="L325" t="s">
        <v>3789</v>
      </c>
      <c r="M325">
        <v>7160</v>
      </c>
      <c r="N325" s="1556">
        <v>0</v>
      </c>
      <c r="O325" s="1555">
        <f>IF($L325="","",IF(TRIM(INDEX('Part 6'!$G$2:$IV$2,1,ROW()-296))=TRIM($L325&amp;""),INDEX('Part 6'!$G$593:$IV$593,1,ROW()-296),"CHECK"))</f>
        <v>0</v>
      </c>
      <c r="P325" s="1837">
        <f>IFERROR(N325-O325,"")</f>
        <v>0</v>
      </c>
      <c r="Q325" s="1812">
        <f>'Part 6'!AI21</f>
        <v>-1</v>
      </c>
      <c r="R325" s="1548"/>
      <c r="S325" s="1838"/>
      <c r="T325" s="1815" t="s">
        <v>6068</v>
      </c>
      <c r="U325" s="1815" t="s">
        <v>3947</v>
      </c>
      <c r="V325" s="1816"/>
      <c r="W325" s="1816">
        <f>'Part 7'!CQ690</f>
        <v>24</v>
      </c>
      <c r="X325" s="1841">
        <f>IFERROR(V325-W325,"")</f>
        <v>-24</v>
      </c>
      <c r="Y325" s="1816">
        <f>'Part 7'!CQ18</f>
        <v>84</v>
      </c>
      <c r="Z325" s="141"/>
      <c r="AC325" s="1554"/>
      <c r="AD325" s="1555"/>
      <c r="AE325" s="1812"/>
      <c r="AF325" s="1812"/>
    </row>
    <row r="326" spans="1:32">
      <c r="A326" s="141"/>
      <c r="D326" s="1554"/>
      <c r="E326" s="1555"/>
      <c r="F326" s="1812"/>
      <c r="G326" s="1812"/>
      <c r="I326" s="1548"/>
      <c r="K326" s="141"/>
      <c r="L326" t="s">
        <v>3789</v>
      </c>
      <c r="M326">
        <v>7165</v>
      </c>
      <c r="N326" s="1556">
        <v>0</v>
      </c>
      <c r="O326" s="1555">
        <f>IF($L326="","",IF(TRIM(INDEX('Part 6'!$G$2:$IV$2,1,ROW()-296))=TRIM($L326&amp;""),INDEX('Part 6'!$G$593:$IV$593,1,ROW()-296),"CHECK"))</f>
        <v>0</v>
      </c>
      <c r="P326" s="1837">
        <f>IFERROR(N326-O326,"")</f>
        <v>0</v>
      </c>
      <c r="Q326" s="1812">
        <f>'Part 6'!AJ21</f>
        <v>-1</v>
      </c>
      <c r="R326" s="1548"/>
      <c r="S326" s="1838"/>
      <c r="T326" s="1815" t="s">
        <v>6514</v>
      </c>
      <c r="U326" s="1815" t="s">
        <v>6053</v>
      </c>
      <c r="V326" s="1816"/>
      <c r="W326" s="1816">
        <f>'Part 7'!CR690</f>
        <v>10</v>
      </c>
      <c r="X326" s="1837">
        <f>IFERROR(V326-W326,"")</f>
        <v>-10</v>
      </c>
      <c r="Y326" s="1816">
        <f>'Part 7'!CR18</f>
        <v>291</v>
      </c>
      <c r="Z326" s="141"/>
      <c r="AC326" s="1554"/>
      <c r="AD326" s="1555"/>
      <c r="AE326" s="1812"/>
      <c r="AF326" s="1812"/>
    </row>
    <row r="327" spans="1:32">
      <c r="A327" s="141"/>
      <c r="D327" s="1554"/>
      <c r="E327" s="1555"/>
      <c r="F327" s="1812"/>
      <c r="G327" s="1812"/>
      <c r="I327" s="1548"/>
      <c r="K327" s="141"/>
      <c r="L327" t="s">
        <v>3789</v>
      </c>
      <c r="M327">
        <v>7220</v>
      </c>
      <c r="N327" s="1556">
        <v>0</v>
      </c>
      <c r="O327" s="1555">
        <f>IF($L327="","",IF(TRIM(INDEX('Part 6'!$G$2:$IV$2,1,ROW()-296))=TRIM($L327&amp;""),INDEX('Part 6'!$G$593:$IV$593,1,ROW()-296),"CHECK"))</f>
        <v>0</v>
      </c>
      <c r="P327" s="1837">
        <f>IFERROR(N327-O327,"")</f>
        <v>0</v>
      </c>
      <c r="Q327" s="1812">
        <f>'Part 6'!AK21</f>
        <v>-1</v>
      </c>
      <c r="R327" s="1548"/>
      <c r="S327" s="1838"/>
      <c r="T327" s="1815" t="s">
        <v>6514</v>
      </c>
      <c r="U327" s="1815" t="s">
        <v>6054</v>
      </c>
      <c r="V327" s="1816"/>
      <c r="W327" s="1816">
        <f>'Part 7'!CS690</f>
        <v>70</v>
      </c>
      <c r="X327" s="1841">
        <f>IFERROR(V327-W327,"")</f>
        <v>-70</v>
      </c>
      <c r="Y327" s="1816">
        <f>'Part 7'!CS18</f>
        <v>863</v>
      </c>
      <c r="Z327" s="141"/>
      <c r="AC327" s="1554"/>
      <c r="AD327" s="1555"/>
      <c r="AE327" s="1812"/>
      <c r="AF327" s="1812"/>
    </row>
    <row r="328" spans="1:32">
      <c r="A328" s="141"/>
      <c r="D328" s="1554"/>
      <c r="E328" s="1555"/>
      <c r="F328" s="1812"/>
      <c r="G328" s="1812"/>
      <c r="I328" s="1548"/>
      <c r="K328" s="141"/>
      <c r="L328" t="s">
        <v>3789</v>
      </c>
      <c r="M328">
        <v>7113</v>
      </c>
      <c r="N328" s="1556">
        <v>0</v>
      </c>
      <c r="O328" s="1555">
        <f>IF($L328="","",IF(TRIM(INDEX('Part 6'!$G$2:$IV$2,1,ROW()-296))=TRIM($L328&amp;""),INDEX('Part 6'!$G$593:$IV$593,1,ROW()-296),"CHECK"))</f>
        <v>0</v>
      </c>
      <c r="P328" s="1837">
        <f>IFERROR(N328-O328,"")</f>
        <v>0</v>
      </c>
      <c r="Q328" s="1812">
        <f>'Part 6'!AL21</f>
        <v>0</v>
      </c>
      <c r="R328" s="1548"/>
      <c r="S328" s="1838"/>
      <c r="T328" s="1815" t="s">
        <v>4053</v>
      </c>
      <c r="U328" s="1815" t="s">
        <v>6055</v>
      </c>
      <c r="V328" s="1816"/>
      <c r="W328" s="1816">
        <f>'Part 7'!CT690</f>
        <v>71</v>
      </c>
      <c r="X328" s="1837">
        <f>IFERROR(V328-W328,"")</f>
        <v>-71</v>
      </c>
      <c r="Y328" s="1816">
        <f>'Part 7'!CT18</f>
        <v>262</v>
      </c>
      <c r="Z328" s="141"/>
      <c r="AC328" s="1554"/>
      <c r="AD328" s="1555"/>
      <c r="AE328" s="1812"/>
      <c r="AF328" s="1812"/>
    </row>
    <row r="329" spans="1:32">
      <c r="A329" s="141"/>
      <c r="D329" s="1554"/>
      <c r="E329" s="1555"/>
      <c r="F329" s="1812"/>
      <c r="G329" s="1812"/>
      <c r="I329" s="1548"/>
      <c r="K329" s="141"/>
      <c r="L329" t="s">
        <v>3790</v>
      </c>
      <c r="M329" t="s">
        <v>3859</v>
      </c>
      <c r="N329" s="1556">
        <v>0</v>
      </c>
      <c r="O329" s="1555">
        <f>IF($L329="","",IF(TRIM(INDEX('Part 6'!$G$2:$IV$2,1,ROW()-296))=TRIM($L329&amp;""),INDEX('Part 6'!$G$593:$IV$593,1,ROW()-296),"CHECK"))</f>
        <v>0</v>
      </c>
      <c r="P329" s="1837">
        <f>IFERROR(N329-O329,"")</f>
        <v>0</v>
      </c>
      <c r="Q329" s="1812">
        <f>'Part 6'!AM21</f>
        <v>3</v>
      </c>
      <c r="R329" s="1548"/>
      <c r="S329" s="1838"/>
      <c r="T329" s="1815" t="s">
        <v>6514</v>
      </c>
      <c r="U329" s="1815" t="s">
        <v>6056</v>
      </c>
      <c r="V329" s="1816"/>
      <c r="W329" s="1816">
        <f>'Part 7'!CU690</f>
        <v>2</v>
      </c>
      <c r="X329" s="1837">
        <f>IFERROR(V329-W329,"")</f>
        <v>-2</v>
      </c>
      <c r="Y329" s="1816">
        <f>'Part 7'!CU18</f>
        <v>440</v>
      </c>
      <c r="Z329" s="141"/>
      <c r="AC329" s="1554"/>
      <c r="AD329" s="1555"/>
      <c r="AE329" s="1812"/>
      <c r="AF329" s="1812"/>
    </row>
    <row r="330" spans="1:32">
      <c r="A330" s="141"/>
      <c r="D330" s="1554"/>
      <c r="E330" s="1555"/>
      <c r="F330" s="1812"/>
      <c r="G330" s="1812"/>
      <c r="I330" s="1548"/>
      <c r="K330" s="141"/>
      <c r="L330" t="s">
        <v>3791</v>
      </c>
      <c r="M330" t="s">
        <v>3860</v>
      </c>
      <c r="N330" s="1556">
        <v>0</v>
      </c>
      <c r="O330" s="1555">
        <f>IF($L330="","",IF(TRIM(INDEX('Part 6'!$G$2:$IV$2,1,ROW()-296))=TRIM($L330&amp;""),INDEX('Part 6'!$G$593:$IV$593,1,ROW()-296),"CHECK"))</f>
        <v>0</v>
      </c>
      <c r="P330" s="1837">
        <f>IFERROR(N330-O330,"")</f>
        <v>0</v>
      </c>
      <c r="Q330" s="1812">
        <f>'Part 6'!AN21</f>
        <v>-48</v>
      </c>
      <c r="R330" s="1548"/>
      <c r="S330" s="1838"/>
      <c r="T330" s="1815" t="s">
        <v>4054</v>
      </c>
      <c r="U330" s="1815" t="s">
        <v>6057</v>
      </c>
      <c r="V330" s="1816"/>
      <c r="W330" s="1816">
        <f>'Part 7'!CV690</f>
        <v>58</v>
      </c>
      <c r="X330" s="1837">
        <f>IFERROR(V330-W330,"")</f>
        <v>-58</v>
      </c>
      <c r="Y330" s="1816">
        <f>'Part 7'!CV18</f>
        <v>1155</v>
      </c>
      <c r="Z330" s="141"/>
      <c r="AC330" s="1554"/>
      <c r="AD330" s="1555"/>
      <c r="AE330" s="1812"/>
      <c r="AF330" s="1812"/>
    </row>
    <row r="331" spans="1:32">
      <c r="A331" s="141"/>
      <c r="D331" s="1554"/>
      <c r="E331" s="1555"/>
      <c r="F331" s="1812"/>
      <c r="G331" s="1812"/>
      <c r="I331" s="1548"/>
      <c r="K331" s="141"/>
      <c r="L331" t="s">
        <v>3792</v>
      </c>
      <c r="M331" t="s">
        <v>3861</v>
      </c>
      <c r="N331" s="1556">
        <v>0</v>
      </c>
      <c r="O331" s="1555">
        <f>IF($L331="","",IF(TRIM(INDEX('Part 6'!$G$2:$IV$2,1,ROW()-296))=TRIM($L331&amp;""),INDEX('Part 6'!$G$593:$IV$593,1,ROW()-296),"CHECK"))</f>
        <v>0</v>
      </c>
      <c r="P331" s="1837">
        <f>IFERROR(N331-O331,"")</f>
        <v>0</v>
      </c>
      <c r="Q331" s="1812">
        <f>'Part 6'!AO21</f>
        <v>-50</v>
      </c>
      <c r="R331" s="1548"/>
      <c r="S331" s="1838"/>
      <c r="T331" s="1815" t="s">
        <v>4055</v>
      </c>
      <c r="U331" s="1815" t="s">
        <v>293</v>
      </c>
      <c r="V331" s="1816"/>
      <c r="W331" s="1816">
        <f>'Part 7'!CW690</f>
        <v>54</v>
      </c>
      <c r="X331" s="1837">
        <f>IFERROR(V331-W331,"")</f>
        <v>-54</v>
      </c>
      <c r="Y331" s="1816">
        <f>'Part 7'!CW18</f>
        <v>523</v>
      </c>
      <c r="Z331" s="141"/>
      <c r="AC331" s="1554"/>
      <c r="AD331" s="1555"/>
      <c r="AE331" s="1812"/>
      <c r="AF331" s="1812"/>
    </row>
    <row r="332" spans="1:32">
      <c r="A332" s="141"/>
      <c r="D332" s="1554"/>
      <c r="E332" s="1555"/>
      <c r="F332" s="1812"/>
      <c r="G332" s="1812"/>
      <c r="I332" s="1548"/>
      <c r="K332" s="141"/>
      <c r="L332" t="s">
        <v>1252</v>
      </c>
      <c r="M332" t="s">
        <v>1253</v>
      </c>
      <c r="N332" s="1556">
        <v>5</v>
      </c>
      <c r="O332" s="1555">
        <f>IF($L332="","",IF(TRIM(INDEX('Part 6'!$G$2:$IV$2,1,ROW()-296))=TRIM($L332&amp;""),INDEX('Part 6'!$G$593:$IV$593,1,ROW()-296),"CHECK"))</f>
        <v>5</v>
      </c>
      <c r="P332" s="1837">
        <f>IFERROR(N332-O332,"")</f>
        <v>0</v>
      </c>
      <c r="Q332" s="1812">
        <f>'Part 6'!AP21</f>
        <v>-43</v>
      </c>
      <c r="R332" s="1548"/>
      <c r="S332" s="1838"/>
      <c r="T332" s="1815" t="s">
        <v>4056</v>
      </c>
      <c r="U332" s="1815" t="s">
        <v>1084</v>
      </c>
      <c r="V332" s="1816"/>
      <c r="W332" s="1816">
        <f>'Part 7'!CX690</f>
        <v>10</v>
      </c>
      <c r="X332" s="1837">
        <f>IFERROR(V332-W332,"")</f>
        <v>-10</v>
      </c>
      <c r="Y332" s="1816">
        <f>'Part 7'!CX18</f>
        <v>486</v>
      </c>
      <c r="Z332" s="141"/>
      <c r="AC332" s="1554"/>
      <c r="AD332" s="1555"/>
      <c r="AE332" s="1812"/>
      <c r="AF332" s="1812"/>
    </row>
    <row r="333" spans="1:32">
      <c r="A333" s="141"/>
      <c r="D333" s="1554"/>
      <c r="E333" s="1555"/>
      <c r="F333" s="1812"/>
      <c r="G333" s="1812"/>
      <c r="I333" s="1548"/>
      <c r="K333" s="141"/>
      <c r="L333" t="s">
        <v>912</v>
      </c>
      <c r="M333" t="s">
        <v>1642</v>
      </c>
      <c r="N333" s="1556">
        <v>17</v>
      </c>
      <c r="O333" s="1555">
        <f>IF($L333="","",IF(TRIM(INDEX('Part 6'!$G$2:$IV$2,1,ROW()-296))=TRIM($L333&amp;""),INDEX('Part 6'!$G$593:$IV$593,1,ROW()-296),"CHECK"))</f>
        <v>25</v>
      </c>
      <c r="P333" s="1837">
        <f>IFERROR(N333-O333,"")</f>
        <v>-8</v>
      </c>
      <c r="Q333" s="1812">
        <f>'Part 6'!AQ21</f>
        <v>504</v>
      </c>
      <c r="R333" s="1548"/>
      <c r="S333" s="1838"/>
      <c r="T333" s="1815" t="s">
        <v>4057</v>
      </c>
      <c r="U333" s="1815" t="s">
        <v>970</v>
      </c>
      <c r="V333" s="1816"/>
      <c r="W333" s="1816">
        <f>'Part 7'!CY690</f>
        <v>220</v>
      </c>
      <c r="X333" s="1837">
        <f>IFERROR(V333-W333,"")</f>
        <v>-220</v>
      </c>
      <c r="Y333" s="1816">
        <f>'Part 7'!CY18</f>
        <v>1486</v>
      </c>
      <c r="Z333" s="141"/>
      <c r="AC333" s="1554"/>
      <c r="AD333" s="1555"/>
      <c r="AE333" s="1812"/>
      <c r="AF333" s="1812"/>
    </row>
    <row r="334" spans="1:32">
      <c r="A334" s="141"/>
      <c r="D334" s="1554"/>
      <c r="E334" s="1555"/>
      <c r="F334" s="1812"/>
      <c r="G334" s="1812"/>
      <c r="I334" s="1548"/>
      <c r="K334" s="141"/>
      <c r="L334" t="s">
        <v>3793</v>
      </c>
      <c r="M334" t="s">
        <v>1598</v>
      </c>
      <c r="N334" s="1556">
        <v>16</v>
      </c>
      <c r="O334" s="1555">
        <f>IF($L334="","",IF(TRIM(INDEX('Part 6'!$G$2:$IV$2,1,ROW()-296))=TRIM($L334&amp;""),INDEX('Part 6'!$G$593:$IV$593,1,ROW()-296),"CHECK"))</f>
        <v>16</v>
      </c>
      <c r="P334" s="1837">
        <f>IFERROR(N334-O334,"")</f>
        <v>0</v>
      </c>
      <c r="Q334" s="1812">
        <f>'Part 6'!AR21</f>
        <v>504</v>
      </c>
      <c r="R334" s="1548"/>
      <c r="S334" s="1838"/>
      <c r="T334" s="1815" t="s">
        <v>1609</v>
      </c>
      <c r="U334" s="1815" t="s">
        <v>1608</v>
      </c>
      <c r="V334" s="1816"/>
      <c r="W334" s="1816">
        <f>'Part 7'!CZ690</f>
        <v>6</v>
      </c>
      <c r="X334" s="1837">
        <f>IFERROR(V334-W334,"")</f>
        <v>-6</v>
      </c>
      <c r="Y334" s="1816">
        <f>'Part 7'!CZ18</f>
        <v>239</v>
      </c>
      <c r="Z334" s="141"/>
      <c r="AC334" s="1554"/>
      <c r="AD334" s="1555"/>
      <c r="AE334" s="1812"/>
      <c r="AF334" s="1812"/>
    </row>
    <row r="335" spans="1:32">
      <c r="A335" s="141"/>
      <c r="D335" s="1554"/>
      <c r="E335" s="1555"/>
      <c r="F335" s="1812"/>
      <c r="G335" s="1812"/>
      <c r="I335" s="1548"/>
      <c r="K335" s="141"/>
      <c r="L335" t="s">
        <v>3793</v>
      </c>
      <c r="M335" t="s">
        <v>1475</v>
      </c>
      <c r="N335" s="1556">
        <v>19</v>
      </c>
      <c r="O335" s="1555">
        <f>IF($L335="","",IF(TRIM(INDEX('Part 6'!$G$2:$IV$2,1,ROW()-296))=TRIM($L335&amp;""),INDEX('Part 6'!$G$593:$IV$593,1,ROW()-296),"CHECK"))</f>
        <v>14</v>
      </c>
      <c r="P335" s="1837">
        <f>IFERROR(N335-O335,"")</f>
        <v>5</v>
      </c>
      <c r="Q335" s="1812">
        <f>'Part 6'!AS21</f>
        <v>498</v>
      </c>
      <c r="R335" s="1548"/>
      <c r="S335" s="1838"/>
      <c r="T335" s="1815" t="s">
        <v>4058</v>
      </c>
      <c r="U335" s="1815" t="s">
        <v>649</v>
      </c>
      <c r="V335" s="1816"/>
      <c r="W335" s="1816">
        <f>'Part 7'!DA690</f>
        <v>46</v>
      </c>
      <c r="X335" s="1837">
        <f>IFERROR(V335-W335,"")</f>
        <v>-46</v>
      </c>
      <c r="Y335" s="1816">
        <f>'Part 7'!DA18</f>
        <v>491</v>
      </c>
      <c r="Z335" s="141"/>
      <c r="AC335" s="1554"/>
      <c r="AD335" s="1555"/>
      <c r="AE335" s="1812"/>
      <c r="AF335" s="1812"/>
    </row>
    <row r="336" spans="1:32">
      <c r="A336" s="141"/>
      <c r="D336" s="1554"/>
      <c r="E336" s="1555"/>
      <c r="F336" s="1812"/>
      <c r="G336" s="1812"/>
      <c r="I336" s="1548"/>
      <c r="K336" s="141"/>
      <c r="L336" t="s">
        <v>3794</v>
      </c>
      <c r="N336" s="1556">
        <v>0</v>
      </c>
      <c r="O336" s="1555">
        <f>IF($L336="","",IF(TRIM(INDEX('Part 6'!$G$2:$IV$2,1,ROW()-296))=TRIM($L336&amp;""),INDEX('Part 6'!$G$593:$IV$593,1,ROW()-296),"CHECK"))</f>
        <v>0</v>
      </c>
      <c r="P336" s="1837">
        <f>IFERROR(N336-O336,"")</f>
        <v>0</v>
      </c>
      <c r="Q336" s="1812">
        <f>'Part 6'!AT21</f>
        <v>20</v>
      </c>
      <c r="R336" s="1548"/>
      <c r="S336" s="1838"/>
      <c r="T336" s="1815" t="s">
        <v>4059</v>
      </c>
      <c r="U336" s="1815" t="s">
        <v>1483</v>
      </c>
      <c r="V336" s="1816"/>
      <c r="W336" s="1816">
        <f>'Part 7'!DB690</f>
        <v>32</v>
      </c>
      <c r="X336" s="1837">
        <f>IFERROR(V336-W336,"")</f>
        <v>-32</v>
      </c>
      <c r="Y336" s="1816">
        <f>'Part 7'!DB18</f>
        <v>906</v>
      </c>
      <c r="Z336" s="141"/>
      <c r="AC336" s="1554"/>
      <c r="AD336" s="1555"/>
      <c r="AE336" s="1812"/>
      <c r="AF336" s="1812"/>
    </row>
    <row r="337" spans="1:32">
      <c r="A337" s="141"/>
      <c r="D337" s="1554"/>
      <c r="E337" s="1555"/>
      <c r="F337" s="1812"/>
      <c r="G337" s="1812"/>
      <c r="I337" s="1548"/>
      <c r="K337" s="141"/>
      <c r="L337" t="s">
        <v>3788</v>
      </c>
      <c r="M337" t="s">
        <v>3862</v>
      </c>
      <c r="N337" s="1556">
        <v>0</v>
      </c>
      <c r="O337" s="1555">
        <f>IF($L337="","",IF(TRIM(INDEX('Part 6'!$G$2:$IV$2,1,ROW()-296))=TRIM($L337&amp;""),INDEX('Part 6'!$G$593:$IV$593,1,ROW()-296),"CHECK"))</f>
        <v>0</v>
      </c>
      <c r="P337" s="1837">
        <f>IFERROR(N337-O337,"")</f>
        <v>0</v>
      </c>
      <c r="Q337" s="1812">
        <f>'Part 6'!AU21</f>
        <v>0</v>
      </c>
      <c r="R337" s="1548"/>
      <c r="S337" s="1838"/>
      <c r="T337" s="1815" t="s">
        <v>4060</v>
      </c>
      <c r="U337" s="1815" t="s">
        <v>3969</v>
      </c>
      <c r="V337" s="1816"/>
      <c r="W337" s="1816">
        <f>'Part 7'!DC690</f>
        <v>33</v>
      </c>
      <c r="X337" s="1837">
        <f>IFERROR(V337-W337,"")</f>
        <v>-33</v>
      </c>
      <c r="Y337" s="1816">
        <f>'Part 7'!DC18</f>
        <v>501</v>
      </c>
      <c r="Z337" s="141"/>
      <c r="AC337" s="1554"/>
      <c r="AD337" s="1555"/>
      <c r="AE337" s="1812"/>
      <c r="AF337" s="1812"/>
    </row>
    <row r="338" spans="1:32">
      <c r="A338" s="141"/>
      <c r="D338" s="1554"/>
      <c r="E338" s="1555"/>
      <c r="F338" s="1812"/>
      <c r="G338" s="1812"/>
      <c r="I338" s="1548"/>
      <c r="K338" s="141"/>
      <c r="L338" t="s">
        <v>3788</v>
      </c>
      <c r="M338" t="s">
        <v>3863</v>
      </c>
      <c r="N338" s="1556">
        <v>0</v>
      </c>
      <c r="O338" s="1555">
        <f>IF($L338="","",IF(TRIM(INDEX('Part 6'!$G$2:$IV$2,1,ROW()-296))=TRIM($L338&amp;""),INDEX('Part 6'!$G$593:$IV$593,1,ROW()-296),"CHECK"))</f>
        <v>0</v>
      </c>
      <c r="P338" s="1837">
        <f>IFERROR(N338-O338,"")</f>
        <v>0</v>
      </c>
      <c r="Q338" s="1812">
        <f>'Part 6'!AV21</f>
        <v>0</v>
      </c>
      <c r="R338" s="1548"/>
      <c r="S338" s="1838"/>
      <c r="T338" s="1815" t="s">
        <v>4061</v>
      </c>
      <c r="U338" s="1815" t="s">
        <v>1694</v>
      </c>
      <c r="V338" s="1816"/>
      <c r="W338" s="1816">
        <f>'Part 7'!DD690</f>
        <v>77</v>
      </c>
      <c r="X338" s="1837">
        <f>IFERROR(V338-W338,"")</f>
        <v>-77</v>
      </c>
      <c r="Y338" s="1816">
        <f>'Part 7'!DD18</f>
        <v>825</v>
      </c>
      <c r="Z338" s="141"/>
      <c r="AC338" s="1554"/>
      <c r="AD338" s="1555"/>
      <c r="AE338" s="1812"/>
      <c r="AF338" s="1812"/>
    </row>
    <row r="339" spans="1:32">
      <c r="A339" s="141"/>
      <c r="D339" s="1554"/>
      <c r="E339" s="1555"/>
      <c r="F339" s="1812"/>
      <c r="G339" s="1812"/>
      <c r="I339" s="1548"/>
      <c r="K339" s="141"/>
      <c r="L339" t="s">
        <v>3795</v>
      </c>
      <c r="M339" t="s">
        <v>3795</v>
      </c>
      <c r="N339" s="1556">
        <v>0</v>
      </c>
      <c r="O339" s="1555">
        <f>IF($L339="","",IF(TRIM(INDEX('Part 6'!$G$2:$IV$2,1,ROW()-296))=TRIM($L339&amp;""),INDEX('Part 6'!$G$593:$IV$593,1,ROW()-296),"CHECK"))</f>
        <v>0</v>
      </c>
      <c r="P339" s="1837">
        <f>IFERROR(N339-O339,"")</f>
        <v>0</v>
      </c>
      <c r="Q339" s="1812">
        <f>'Part 6'!AW21</f>
        <v>0</v>
      </c>
      <c r="R339" s="1548"/>
      <c r="S339" s="1838"/>
      <c r="T339" s="1815" t="s">
        <v>4062</v>
      </c>
      <c r="U339" s="1815" t="s">
        <v>755</v>
      </c>
      <c r="V339" s="1816"/>
      <c r="W339" s="1816">
        <f>'Part 7'!DE690</f>
        <v>4</v>
      </c>
      <c r="X339" s="1837">
        <f>IFERROR(V339-W339,"")</f>
        <v>-4</v>
      </c>
      <c r="Y339" s="1816">
        <f>'Part 7'!DE18</f>
        <v>153</v>
      </c>
      <c r="Z339" s="141"/>
      <c r="AC339" s="1554"/>
      <c r="AD339" s="1555"/>
      <c r="AE339" s="1812"/>
      <c r="AF339" s="1812"/>
    </row>
    <row r="340" spans="1:32">
      <c r="A340" s="141"/>
      <c r="D340" s="1554"/>
      <c r="E340" s="1555"/>
      <c r="F340" s="1812"/>
      <c r="G340" s="1812"/>
      <c r="I340" s="1548"/>
      <c r="K340" s="141"/>
      <c r="L340" t="s">
        <v>3788</v>
      </c>
      <c r="M340" t="s">
        <v>3864</v>
      </c>
      <c r="N340" s="1556">
        <v>0</v>
      </c>
      <c r="O340" s="1555">
        <f>IF($L340="","",IF(TRIM(INDEX('Part 6'!$G$2:$IV$2,1,ROW()-296))=TRIM($L340&amp;""),INDEX('Part 6'!$G$593:$IV$593,1,ROW()-296),"CHECK"))</f>
        <v>0</v>
      </c>
      <c r="P340" s="1837">
        <f>IFERROR(N340-O340,"")</f>
        <v>0</v>
      </c>
      <c r="Q340" s="1812">
        <f>'Part 6'!AX21</f>
        <v>0</v>
      </c>
      <c r="R340" s="1548"/>
      <c r="S340" s="1838"/>
      <c r="T340" s="1815" t="s">
        <v>4063</v>
      </c>
      <c r="U340" s="1815" t="s">
        <v>1086</v>
      </c>
      <c r="V340" s="1816"/>
      <c r="W340" s="1816">
        <f>'Part 7'!DF690</f>
        <v>0</v>
      </c>
      <c r="X340" s="1837">
        <f>IFERROR(V340-W340,"")</f>
        <v>0</v>
      </c>
      <c r="Y340" s="1816">
        <f>'Part 7'!DF18</f>
        <v>284</v>
      </c>
      <c r="Z340" s="141"/>
      <c r="AC340" s="1554"/>
      <c r="AD340" s="1555"/>
      <c r="AE340" s="1812"/>
      <c r="AF340" s="1812"/>
    </row>
    <row r="341" spans="1:32">
      <c r="A341" s="141"/>
      <c r="D341" s="1554"/>
      <c r="E341" s="1555"/>
      <c r="F341" s="1812"/>
      <c r="G341" s="1812"/>
      <c r="I341" s="1548"/>
      <c r="K341" s="141"/>
      <c r="N341" s="1556"/>
      <c r="O341" s="1555" t="str">
        <f>IF($L341="","",IF(TRIM(INDEX('Part 6'!$G$2:$IV$2,1,ROW()-296))=TRIM($L341&amp;""),INDEX('Part 6'!$G$593:$IV$593,1,ROW()-296),"CHECK"))</f>
        <v/>
      </c>
      <c r="P341" s="1837"/>
      <c r="Q341" s="1812"/>
      <c r="R341" s="1548"/>
      <c r="S341" s="1838"/>
      <c r="T341" s="1815" t="s">
        <v>4064</v>
      </c>
      <c r="U341" s="1815" t="s">
        <v>3948</v>
      </c>
      <c r="V341" s="1816"/>
      <c r="W341" s="1816">
        <f>'Part 7'!DG690</f>
        <v>0</v>
      </c>
      <c r="X341" s="1837">
        <f>IFERROR(V341-W341,"")</f>
        <v>0</v>
      </c>
      <c r="Y341" s="1816">
        <f>'Part 7'!DG18</f>
        <v>148</v>
      </c>
      <c r="Z341" s="141"/>
      <c r="AC341" s="1554"/>
      <c r="AD341" s="1555"/>
      <c r="AE341" s="1812"/>
      <c r="AF341" s="1812"/>
    </row>
    <row r="342" spans="1:32">
      <c r="A342" s="141"/>
      <c r="D342" s="1554"/>
      <c r="E342" s="1555"/>
      <c r="F342" s="1812"/>
      <c r="G342" s="1812"/>
      <c r="I342" s="1548"/>
      <c r="K342" s="141"/>
      <c r="N342" s="1556"/>
      <c r="O342" s="1555" t="str">
        <f>IF($L342="","",IF(TRIM(INDEX('Part 6'!$G$2:$IV$2,1,ROW()-296))=TRIM($L342&amp;""),INDEX('Part 6'!$G$593:$IV$593,1,ROW()-296),"CHECK"))</f>
        <v/>
      </c>
      <c r="P342" s="1837"/>
      <c r="Q342" s="1812"/>
      <c r="R342" s="1548"/>
      <c r="S342" s="1838"/>
      <c r="T342" s="1815" t="s">
        <v>1702</v>
      </c>
      <c r="U342" s="1815" t="s">
        <v>3136</v>
      </c>
      <c r="V342" s="1816"/>
      <c r="W342" s="1816">
        <f>'Part 7'!DH690</f>
        <v>0</v>
      </c>
      <c r="X342" s="1837">
        <f>IFERROR(V342-W342,"")</f>
        <v>0</v>
      </c>
      <c r="Y342" s="1816">
        <f>'Part 7'!DH18</f>
        <v>-75</v>
      </c>
      <c r="Z342" s="141"/>
      <c r="AC342" s="1554"/>
      <c r="AD342" s="1555"/>
      <c r="AE342" s="1812"/>
      <c r="AF342" s="1812"/>
    </row>
    <row r="343" spans="1:32">
      <c r="A343" s="141"/>
      <c r="D343" s="1554"/>
      <c r="E343" s="1555"/>
      <c r="F343" s="1812"/>
      <c r="G343" s="1812"/>
      <c r="I343" s="1548"/>
      <c r="K343" s="1552" t="s">
        <v>51</v>
      </c>
      <c r="L343" t="s">
        <v>6027</v>
      </c>
      <c r="M343" t="s">
        <v>1211</v>
      </c>
      <c r="N343" s="1556">
        <v>725</v>
      </c>
      <c r="O343" s="1555">
        <f>IF($L343="","",IF(TRIM(INDEX('Part 6'!$G$2:$IV$2,1,ROW()-296))=TRIM($L343&amp;""),INDEX('Part 6'!$G$593:$IV$593,1,ROW()-296),"CHECK"))</f>
        <v>625</v>
      </c>
      <c r="P343" s="1837">
        <f>IFERROR(N343-O343,"")</f>
        <v>100</v>
      </c>
      <c r="Q343" s="1812">
        <f>'Part 6'!BA21</f>
        <v>4470</v>
      </c>
      <c r="R343" s="1548"/>
      <c r="S343" s="1838"/>
      <c r="T343" s="1815" t="s">
        <v>4065</v>
      </c>
      <c r="U343" s="1815" t="s">
        <v>2224</v>
      </c>
      <c r="V343" s="1816"/>
      <c r="W343" s="1816">
        <f>'Part 7'!DI690</f>
        <v>2</v>
      </c>
      <c r="X343" s="1837">
        <f>IFERROR(V343-W343,"")</f>
        <v>-2</v>
      </c>
      <c r="Y343" s="1816">
        <f>'Part 7'!DI18</f>
        <v>491</v>
      </c>
      <c r="Z343" s="141"/>
      <c r="AC343" s="1554"/>
      <c r="AD343" s="1555"/>
      <c r="AE343" s="1812"/>
      <c r="AF343" s="1812"/>
    </row>
    <row r="344" spans="1:32">
      <c r="A344" s="141"/>
      <c r="D344" s="1554"/>
      <c r="E344" s="1555"/>
      <c r="F344" s="1812"/>
      <c r="G344" s="1812"/>
      <c r="I344" s="1548"/>
      <c r="K344" s="141"/>
      <c r="L344" t="s">
        <v>6028</v>
      </c>
      <c r="M344" t="s">
        <v>3865</v>
      </c>
      <c r="N344" s="1556">
        <v>0</v>
      </c>
      <c r="O344" s="1555">
        <f>IF($L344="","",IF(TRIM(INDEX('Part 6'!$G$2:$IV$2,1,ROW()-296))=TRIM($L344&amp;""),INDEX('Part 6'!$G$593:$IV$593,1,ROW()-296),"CHECK"))</f>
        <v>0</v>
      </c>
      <c r="P344" s="1837">
        <f>IFERROR(N344-O344,"")</f>
        <v>0</v>
      </c>
      <c r="Q344" s="1812">
        <f>'Part 6'!BB21</f>
        <v>500</v>
      </c>
      <c r="R344" s="1548"/>
      <c r="S344" s="1838"/>
      <c r="T344" s="1815" t="s">
        <v>1700</v>
      </c>
      <c r="U344" s="1815" t="s">
        <v>867</v>
      </c>
      <c r="V344" s="1816"/>
      <c r="W344" s="1816">
        <f>'Part 7'!DJ690</f>
        <v>67</v>
      </c>
      <c r="X344" s="1837">
        <f>IFERROR(V344-W344,"")</f>
        <v>-67</v>
      </c>
      <c r="Y344" s="1816">
        <f>'Part 7'!DJ18</f>
        <v>677</v>
      </c>
      <c r="Z344" s="141"/>
      <c r="AC344" s="1554"/>
      <c r="AD344" s="1555"/>
      <c r="AE344" s="1812"/>
      <c r="AF344" s="1812"/>
    </row>
    <row r="345" spans="1:32">
      <c r="A345" s="141"/>
      <c r="D345" s="1554"/>
      <c r="E345" s="1555"/>
      <c r="F345" s="1812"/>
      <c r="G345" s="1812"/>
      <c r="I345" s="1548"/>
      <c r="K345" s="141"/>
      <c r="L345" t="s">
        <v>6029</v>
      </c>
      <c r="M345" t="s">
        <v>3866</v>
      </c>
      <c r="N345" s="1556">
        <v>0</v>
      </c>
      <c r="O345" s="1555">
        <f>IF($L345="","",IF(TRIM(INDEX('Part 6'!$G$2:$IV$2,1,ROW()-296))=TRIM($L345&amp;""),INDEX('Part 6'!$G$593:$IV$593,1,ROW()-296),"CHECK"))</f>
        <v>0</v>
      </c>
      <c r="P345" s="1837">
        <f>IFERROR(N345-O345,"")</f>
        <v>0</v>
      </c>
      <c r="Q345" s="1812">
        <f>'Part 6'!BC21</f>
        <v>826</v>
      </c>
      <c r="R345" s="1548"/>
      <c r="S345" s="1838"/>
      <c r="T345" s="1815" t="s">
        <v>4066</v>
      </c>
      <c r="U345" s="1815" t="s">
        <v>1194</v>
      </c>
      <c r="V345" s="1816"/>
      <c r="W345" s="1816">
        <f>'Part 7'!DK690</f>
        <v>10</v>
      </c>
      <c r="X345" s="1837">
        <f>IFERROR(V345-W345,"")</f>
        <v>-10</v>
      </c>
      <c r="Y345" s="1816">
        <f>'Part 7'!DK18</f>
        <v>195</v>
      </c>
      <c r="Z345" s="141"/>
      <c r="AC345" s="1554"/>
      <c r="AD345" s="1555"/>
      <c r="AE345" s="1812"/>
      <c r="AF345" s="1812"/>
    </row>
    <row r="346" spans="1:32">
      <c r="A346" s="141"/>
      <c r="D346" s="1554"/>
      <c r="E346" s="1555"/>
      <c r="F346" s="1812"/>
      <c r="G346" s="1812"/>
      <c r="I346" s="1548"/>
      <c r="K346" s="141"/>
      <c r="L346" t="s">
        <v>6030</v>
      </c>
      <c r="M346" t="s">
        <v>52</v>
      </c>
      <c r="N346" s="1556">
        <v>75</v>
      </c>
      <c r="O346" s="1555">
        <f>IF($L346="","",IF(TRIM(INDEX('Part 6'!$G$2:$IV$2,1,ROW()-296))=TRIM($L346&amp;""),INDEX('Part 6'!$G$593:$IV$593,1,ROW()-296),"CHECK"))</f>
        <v>25</v>
      </c>
      <c r="P346" s="1837">
        <f>IFERROR(N346-O346,"")</f>
        <v>50</v>
      </c>
      <c r="Q346" s="1812">
        <f>'Part 6'!BD21</f>
        <v>550</v>
      </c>
      <c r="R346" s="1548"/>
      <c r="S346" s="1838"/>
      <c r="T346" s="1815" t="s">
        <v>1612</v>
      </c>
      <c r="U346" s="1815" t="s">
        <v>1303</v>
      </c>
      <c r="V346" s="1816"/>
      <c r="W346" s="1816">
        <f>'Part 7'!DL690</f>
        <v>25</v>
      </c>
      <c r="X346" s="1837">
        <f>IFERROR(V346-W346,"")</f>
        <v>-25</v>
      </c>
      <c r="Y346" s="1816">
        <f>'Part 7'!DL18</f>
        <v>670</v>
      </c>
      <c r="Z346" s="141"/>
      <c r="AC346" s="1554"/>
      <c r="AD346" s="1555"/>
      <c r="AE346" s="1812"/>
      <c r="AF346" s="1812"/>
    </row>
    <row r="347" spans="1:32">
      <c r="A347" s="141"/>
      <c r="D347" s="1554"/>
      <c r="E347" s="1555"/>
      <c r="F347" s="1812"/>
      <c r="G347" s="1812"/>
      <c r="I347" s="1548"/>
      <c r="K347" s="141"/>
      <c r="L347" t="s">
        <v>6472</v>
      </c>
      <c r="M347" t="s">
        <v>3867</v>
      </c>
      <c r="N347" s="1556">
        <v>0</v>
      </c>
      <c r="O347" s="1555">
        <f>IF($L347="","",IF(TRIM(INDEX('Part 6'!$G$2:$IV$2,1,ROW()-296))=TRIM($L347&amp;""),INDEX('Part 6'!$G$593:$IV$593,1,ROW()-296),"CHECK"))</f>
        <v>0</v>
      </c>
      <c r="P347" s="1837">
        <f>IFERROR(N347-O347,"")</f>
        <v>0</v>
      </c>
      <c r="Q347" s="1812">
        <f>'Part 6'!BE21</f>
        <v>1725</v>
      </c>
      <c r="R347" s="1548"/>
      <c r="S347" s="1838"/>
      <c r="T347" s="1815" t="s">
        <v>6514</v>
      </c>
      <c r="U347" s="1815" t="s">
        <v>1576</v>
      </c>
      <c r="V347" s="1816"/>
      <c r="W347" s="1816">
        <f>'Part 7'!DM690</f>
        <v>0</v>
      </c>
      <c r="X347" s="1837">
        <f>IFERROR(V347-W347,"")</f>
        <v>0</v>
      </c>
      <c r="Y347" s="1816">
        <f>'Part 7'!DM18</f>
        <v>71</v>
      </c>
      <c r="Z347" s="141"/>
      <c r="AC347" s="1554"/>
      <c r="AD347" s="1555"/>
      <c r="AE347" s="1812"/>
      <c r="AF347" s="1812"/>
    </row>
    <row r="348" spans="1:32">
      <c r="A348" s="141"/>
      <c r="D348" s="1554"/>
      <c r="E348" s="1555"/>
      <c r="F348" s="1812"/>
      <c r="G348" s="1812"/>
      <c r="I348" s="1548"/>
      <c r="K348" s="141"/>
      <c r="L348" t="s">
        <v>6031</v>
      </c>
      <c r="M348" t="s">
        <v>3868</v>
      </c>
      <c r="N348" s="1556">
        <v>25</v>
      </c>
      <c r="O348" s="1555">
        <f>IF($L348="","",IF(TRIM(INDEX('Part 6'!$G$2:$IV$2,1,ROW()-296))=TRIM($L348&amp;""),INDEX('Part 6'!$G$593:$IV$593,1,ROW()-296),"CHECK"))</f>
        <v>25</v>
      </c>
      <c r="P348" s="1837">
        <f>IFERROR(N348-O348,"")</f>
        <v>0</v>
      </c>
      <c r="Q348" s="1812">
        <f>'Part 6'!BF21</f>
        <v>225</v>
      </c>
      <c r="R348" s="1548"/>
      <c r="S348" s="1838"/>
      <c r="T348" s="1815" t="s">
        <v>4067</v>
      </c>
      <c r="U348" s="1815" t="s">
        <v>6069</v>
      </c>
      <c r="V348" s="1816"/>
      <c r="W348" s="1816">
        <f>'Part 7'!DN690</f>
        <v>58</v>
      </c>
      <c r="X348" s="1837">
        <f>IFERROR(V348-W348,"")</f>
        <v>-58</v>
      </c>
      <c r="Y348" s="1816">
        <f>'Part 7'!DN18</f>
        <v>375</v>
      </c>
      <c r="Z348" s="141"/>
      <c r="AC348" s="1554"/>
      <c r="AD348" s="1555"/>
      <c r="AE348" s="1812"/>
      <c r="AF348" s="1812"/>
    </row>
    <row r="349" spans="1:32">
      <c r="A349" s="141"/>
      <c r="D349" s="1554"/>
      <c r="E349" s="1555"/>
      <c r="F349" s="1812"/>
      <c r="G349" s="1812"/>
      <c r="I349" s="1548"/>
      <c r="K349" s="141"/>
      <c r="L349" t="s">
        <v>3802</v>
      </c>
      <c r="M349" t="s">
        <v>3869</v>
      </c>
      <c r="N349" s="1556">
        <v>0</v>
      </c>
      <c r="O349" s="1555">
        <f>IF($L349="","",IF(TRIM(INDEX('Part 6'!$G$2:$IV$2,1,ROW()-296))=TRIM($L349&amp;""),INDEX('Part 6'!$G$593:$IV$593,1,ROW()-296),"CHECK"))</f>
        <v>0</v>
      </c>
      <c r="P349" s="1837">
        <f>IFERROR(N349-O349,"")</f>
        <v>0</v>
      </c>
      <c r="Q349" s="1812">
        <f>'Part 6'!BG21</f>
        <v>450</v>
      </c>
      <c r="R349" s="1548"/>
      <c r="S349" s="1838"/>
      <c r="T349" s="1815" t="s">
        <v>4068</v>
      </c>
      <c r="U349" s="1815" t="s">
        <v>6062</v>
      </c>
      <c r="V349" s="1816"/>
      <c r="W349" s="1816">
        <f>'Part 7'!DO690</f>
        <v>1</v>
      </c>
      <c r="X349" s="1837">
        <f>IFERROR(V349-W349,"")</f>
        <v>-1</v>
      </c>
      <c r="Y349" s="1816">
        <f>'Part 7'!DO18</f>
        <v>529</v>
      </c>
      <c r="Z349" s="141"/>
      <c r="AC349" s="1554"/>
      <c r="AD349" s="1555"/>
      <c r="AE349" s="1812"/>
      <c r="AF349" s="1812"/>
    </row>
    <row r="350" spans="1:32">
      <c r="A350" s="141"/>
      <c r="D350" s="1554"/>
      <c r="E350" s="1555"/>
      <c r="F350" s="1812"/>
      <c r="G350" s="1812"/>
      <c r="I350" s="1548"/>
      <c r="K350" s="141"/>
      <c r="L350" t="s">
        <v>6032</v>
      </c>
      <c r="M350" t="s">
        <v>1516</v>
      </c>
      <c r="N350" s="1556">
        <v>75</v>
      </c>
      <c r="O350" s="1555">
        <f>IF($L350="","",IF(TRIM(INDEX('Part 6'!$G$2:$IV$2,1,ROW()-296))=TRIM($L350&amp;""),INDEX('Part 6'!$G$593:$IV$593,1,ROW()-296),"CHECK"))</f>
        <v>75</v>
      </c>
      <c r="P350" s="1837">
        <f>IFERROR(N350-O350,"")</f>
        <v>0</v>
      </c>
      <c r="Q350" s="1812">
        <f>'Part 6'!BH21</f>
        <v>475</v>
      </c>
      <c r="R350" s="1548"/>
      <c r="S350" s="1838"/>
      <c r="T350" s="1815" t="s">
        <v>4069</v>
      </c>
      <c r="U350" s="1815" t="s">
        <v>1643</v>
      </c>
      <c r="V350" s="1816"/>
      <c r="W350" s="1816">
        <f>'Part 7'!DP690</f>
        <v>141</v>
      </c>
      <c r="X350" s="1837">
        <f>IFERROR(V350-W350,"")</f>
        <v>-141</v>
      </c>
      <c r="Y350" s="1816">
        <f>'Part 7'!DP18</f>
        <v>-90</v>
      </c>
      <c r="Z350" s="141"/>
      <c r="AC350" s="1554"/>
      <c r="AD350" s="1555"/>
      <c r="AE350" s="1812"/>
      <c r="AF350" s="1812"/>
    </row>
    <row r="351" spans="1:32">
      <c r="A351" s="141"/>
      <c r="D351" s="1554"/>
      <c r="E351" s="1555"/>
      <c r="F351" s="1812"/>
      <c r="G351" s="1812"/>
      <c r="I351" s="1548"/>
      <c r="K351" s="141"/>
      <c r="L351" t="s">
        <v>6033</v>
      </c>
      <c r="M351" t="s">
        <v>1681</v>
      </c>
      <c r="N351" s="1556">
        <v>50</v>
      </c>
      <c r="O351" s="1555">
        <f>IF($L351="","",IF(TRIM(INDEX('Part 6'!$G$2:$IV$2,1,ROW()-296))=TRIM($L351&amp;""),INDEX('Part 6'!$G$593:$IV$593,1,ROW()-296),"CHECK"))</f>
        <v>25</v>
      </c>
      <c r="P351" s="1837">
        <f>IFERROR(N351-O351,"")</f>
        <v>25</v>
      </c>
      <c r="Q351" s="1812">
        <f>'Part 6'!BI21</f>
        <v>897</v>
      </c>
      <c r="R351" s="1548"/>
      <c r="S351" s="1838"/>
      <c r="T351" s="1815" t="s">
        <v>6514</v>
      </c>
      <c r="U351" s="1815" t="s">
        <v>3934</v>
      </c>
      <c r="V351" s="1816"/>
      <c r="W351" s="1816">
        <f>'Part 7'!DQ690</f>
        <v>34</v>
      </c>
      <c r="X351" s="1837">
        <f>IFERROR(V351-W351,"")</f>
        <v>-34</v>
      </c>
      <c r="Y351" s="1816">
        <f>'Part 7'!DQ18</f>
        <v>206</v>
      </c>
      <c r="Z351" s="141"/>
      <c r="AC351" s="1554"/>
      <c r="AD351" s="1555"/>
      <c r="AE351" s="1812"/>
      <c r="AF351" s="1812"/>
    </row>
    <row r="352" spans="1:32">
      <c r="A352" s="141"/>
      <c r="D352" s="1554"/>
      <c r="E352" s="1555"/>
      <c r="F352" s="1812"/>
      <c r="G352" s="1812"/>
      <c r="I352" s="1548"/>
      <c r="K352" s="141"/>
      <c r="L352" t="s">
        <v>6034</v>
      </c>
      <c r="M352" t="s">
        <v>601</v>
      </c>
      <c r="N352" s="1556">
        <v>1100</v>
      </c>
      <c r="O352" s="1555">
        <f>IF($L352="","",IF(TRIM(INDEX('Part 6'!$G$2:$IV$2,1,ROW()-296))=TRIM($L352&amp;""),INDEX('Part 6'!$G$593:$IV$593,1,ROW()-296),"CHECK"))</f>
        <v>950</v>
      </c>
      <c r="P352" s="1837">
        <f>IFERROR(N352-O352,"")</f>
        <v>150</v>
      </c>
      <c r="Q352" s="1812">
        <f>'Part 6'!BJ21</f>
        <v>8100</v>
      </c>
      <c r="R352" s="1548"/>
      <c r="S352" s="1838"/>
      <c r="T352" s="1815" t="s">
        <v>6514</v>
      </c>
      <c r="U352" s="1815" t="s">
        <v>277</v>
      </c>
      <c r="V352" s="1816"/>
      <c r="W352" s="1816">
        <f>'Part 7'!DR690</f>
        <v>28</v>
      </c>
      <c r="X352" s="1837">
        <f>IFERROR(V352-W352,"")</f>
        <v>-28</v>
      </c>
      <c r="Y352" s="1816">
        <f>'Part 7'!DR18</f>
        <v>626</v>
      </c>
      <c r="Z352" s="141"/>
      <c r="AC352" s="1554"/>
      <c r="AD352" s="1555"/>
      <c r="AE352" s="1812"/>
      <c r="AF352" s="1812"/>
    </row>
    <row r="353" spans="1:32">
      <c r="A353" s="141"/>
      <c r="D353" s="1554"/>
      <c r="E353" s="1555"/>
      <c r="F353" s="1812"/>
      <c r="G353" s="1812"/>
      <c r="I353" s="1548"/>
      <c r="K353" s="141"/>
      <c r="L353" t="s">
        <v>6035</v>
      </c>
      <c r="M353" t="s">
        <v>592</v>
      </c>
      <c r="N353" s="1556">
        <v>1050</v>
      </c>
      <c r="O353" s="1555">
        <f>IF($L353="","",IF(TRIM(INDEX('Part 6'!$G$2:$IV$2,1,ROW()-296))=TRIM($L353&amp;""),INDEX('Part 6'!$G$593:$IV$593,1,ROW()-296),"CHECK"))</f>
        <v>900</v>
      </c>
      <c r="P353" s="1837">
        <f>IFERROR(N353-O353,"")</f>
        <v>150</v>
      </c>
      <c r="Q353" s="1812">
        <f>'Part 6'!BK21</f>
        <v>7645</v>
      </c>
      <c r="R353" s="1548"/>
      <c r="S353" s="1838"/>
      <c r="T353" s="1815" t="s">
        <v>6514</v>
      </c>
      <c r="U353" s="1815" t="s">
        <v>1079</v>
      </c>
      <c r="V353" s="1816"/>
      <c r="W353" s="1816">
        <f>'Part 7'!DS690</f>
        <v>5</v>
      </c>
      <c r="X353" s="1837">
        <f>IFERROR(V353-W353,"")</f>
        <v>-5</v>
      </c>
      <c r="Y353" s="1816">
        <f>'Part 7'!DS18</f>
        <v>343</v>
      </c>
      <c r="Z353" s="141"/>
      <c r="AC353" s="1554"/>
      <c r="AD353" s="1555"/>
      <c r="AE353" s="1812"/>
      <c r="AF353" s="1812"/>
    </row>
    <row r="354" spans="1:32">
      <c r="A354" s="141"/>
      <c r="D354" s="1554"/>
      <c r="E354" s="1555"/>
      <c r="F354" s="1812"/>
      <c r="G354" s="1812"/>
      <c r="I354" s="1548"/>
      <c r="K354" s="141"/>
      <c r="L354" t="s">
        <v>6036</v>
      </c>
      <c r="M354" t="s">
        <v>3870</v>
      </c>
      <c r="N354" s="1556">
        <v>1625</v>
      </c>
      <c r="O354" s="1555">
        <f>IF($L354="","",IF(TRIM(INDEX('Part 6'!$G$2:$IV$2,1,ROW()-296))=TRIM($L354&amp;""),INDEX('Part 6'!$G$593:$IV$593,1,ROW()-296),"CHECK"))</f>
        <v>1625</v>
      </c>
      <c r="P354" s="1837">
        <f>IFERROR(N354-O354,"")</f>
        <v>0</v>
      </c>
      <c r="Q354" s="1812">
        <f>'Part 6'!BL21</f>
        <v>5878</v>
      </c>
      <c r="R354" s="1548"/>
      <c r="S354" s="1838"/>
      <c r="T354" s="1815" t="s">
        <v>4070</v>
      </c>
      <c r="U354" s="1815" t="s">
        <v>1196</v>
      </c>
      <c r="V354" s="1816"/>
      <c r="W354" s="1816">
        <f>'Part 7'!DT690</f>
        <v>41</v>
      </c>
      <c r="X354" s="1837">
        <f>IFERROR(V354-W354,"")</f>
        <v>-41</v>
      </c>
      <c r="Y354" s="1816">
        <f>'Part 7'!DT18</f>
        <v>214</v>
      </c>
      <c r="Z354" s="141"/>
      <c r="AC354" s="1554"/>
      <c r="AD354" s="1555"/>
      <c r="AE354" s="1812"/>
      <c r="AF354" s="1812"/>
    </row>
    <row r="355" spans="1:32">
      <c r="A355" s="141"/>
      <c r="D355" s="1554"/>
      <c r="E355" s="1555"/>
      <c r="F355" s="1812"/>
      <c r="G355" s="1812"/>
      <c r="I355" s="1548"/>
      <c r="K355" s="141"/>
      <c r="L355" t="s">
        <v>503</v>
      </c>
      <c r="M355" t="s">
        <v>504</v>
      </c>
      <c r="N355" s="1556">
        <v>1649</v>
      </c>
      <c r="O355" s="1555">
        <f>IF($L355="","",IF(TRIM(INDEX('Part 6'!$G$2:$IV$2,1,ROW()-296))=TRIM($L355&amp;""),INDEX('Part 6'!$G$593:$IV$593,1,ROW()-296),"CHECK"))</f>
        <v>1449</v>
      </c>
      <c r="P355" s="1837">
        <f>IFERROR(N355-O355,"")</f>
        <v>200</v>
      </c>
      <c r="Q355" s="1812">
        <f>'Part 6'!BM21</f>
        <v>6554</v>
      </c>
      <c r="R355" s="1548"/>
      <c r="S355" s="1838"/>
      <c r="T355" s="1815" t="s">
        <v>6514</v>
      </c>
      <c r="U355" s="1815" t="s">
        <v>1240</v>
      </c>
      <c r="V355" s="1816"/>
      <c r="W355" s="1816">
        <f>'Part 7'!DU690</f>
        <v>10</v>
      </c>
      <c r="X355" s="1837">
        <f>IFERROR(V355-W355,"")</f>
        <v>-10</v>
      </c>
      <c r="Y355" s="1816">
        <f>'Part 7'!DU18</f>
        <v>270</v>
      </c>
      <c r="Z355" s="141"/>
      <c r="AC355" s="1554"/>
      <c r="AD355" s="1555"/>
      <c r="AE355" s="1812"/>
      <c r="AF355" s="1812"/>
    </row>
    <row r="356" spans="1:32">
      <c r="A356" s="141"/>
      <c r="D356" s="1554"/>
      <c r="E356" s="1555"/>
      <c r="F356" s="1812"/>
      <c r="G356" s="1812"/>
      <c r="I356" s="1548"/>
      <c r="K356" s="141"/>
      <c r="L356" t="s">
        <v>6037</v>
      </c>
      <c r="M356" t="s">
        <v>3871</v>
      </c>
      <c r="N356" s="1556">
        <v>0</v>
      </c>
      <c r="O356" s="1555">
        <f>IF($L356="","",IF(TRIM(INDEX('Part 6'!$G$2:$IV$2,1,ROW()-296))=TRIM($L356&amp;""),INDEX('Part 6'!$G$593:$IV$593,1,ROW()-296),"CHECK"))</f>
        <v>0</v>
      </c>
      <c r="P356" s="1837">
        <f>IFERROR(N356-O356,"")</f>
        <v>0</v>
      </c>
      <c r="Q356" s="1812">
        <f>'Part 6'!BN21</f>
        <v>725</v>
      </c>
      <c r="R356" s="1548"/>
      <c r="S356" s="1838"/>
      <c r="T356" s="1815" t="s">
        <v>4071</v>
      </c>
      <c r="U356" s="1815" t="s">
        <v>3950</v>
      </c>
      <c r="V356" s="1816"/>
      <c r="W356" s="1816">
        <f>'Part 7'!DV690</f>
        <v>258</v>
      </c>
      <c r="X356" s="1837">
        <f>IFERROR(V356-W356,"")</f>
        <v>-258</v>
      </c>
      <c r="Y356" s="1816">
        <f>'Part 7'!DV18</f>
        <v>1320</v>
      </c>
      <c r="Z356" s="141"/>
      <c r="AC356" s="1554"/>
      <c r="AD356" s="1555"/>
      <c r="AE356" s="1812"/>
      <c r="AF356" s="1812"/>
    </row>
    <row r="357" spans="1:32">
      <c r="A357" s="141"/>
      <c r="D357" s="1554"/>
      <c r="E357" s="1555"/>
      <c r="F357" s="1812"/>
      <c r="G357" s="1812"/>
      <c r="I357" s="1548"/>
      <c r="K357" s="141"/>
      <c r="L357" t="s">
        <v>6038</v>
      </c>
      <c r="M357" t="s">
        <v>3872</v>
      </c>
      <c r="N357" s="1556">
        <v>0</v>
      </c>
      <c r="O357" s="1555">
        <f>IF($L357="","",IF(TRIM(INDEX('Part 6'!$G$2:$IV$2,1,ROW()-296))=TRIM($L357&amp;""),INDEX('Part 6'!$G$593:$IV$593,1,ROW()-296),"CHECK"))</f>
        <v>0</v>
      </c>
      <c r="P357" s="1837">
        <f>IFERROR(N357-O357,"")</f>
        <v>0</v>
      </c>
      <c r="Q357" s="1812">
        <f>'Part 6'!BO21</f>
        <v>775</v>
      </c>
      <c r="R357" s="1548"/>
      <c r="S357" s="1838"/>
      <c r="T357" s="1815" t="s">
        <v>6514</v>
      </c>
      <c r="U357" s="1815" t="s">
        <v>1103</v>
      </c>
      <c r="V357" s="1816"/>
      <c r="W357" s="1816">
        <f>'Part 7'!DW690</f>
        <v>24</v>
      </c>
      <c r="X357" s="1837">
        <f>IFERROR(V357-W357,"")</f>
        <v>-24</v>
      </c>
      <c r="Y357" s="1816">
        <f>'Part 7'!DW18</f>
        <v>197</v>
      </c>
      <c r="Z357" s="141"/>
      <c r="AC357" s="1554"/>
      <c r="AD357" s="1555"/>
      <c r="AE357" s="1812"/>
      <c r="AF357" s="1812"/>
    </row>
    <row r="358" spans="1:32">
      <c r="A358" s="141"/>
      <c r="D358" s="1554"/>
      <c r="E358" s="1555"/>
      <c r="F358" s="1812"/>
      <c r="G358" s="1812"/>
      <c r="I358" s="1548"/>
      <c r="K358" s="141"/>
      <c r="L358" t="s">
        <v>6039</v>
      </c>
      <c r="M358" t="s">
        <v>3873</v>
      </c>
      <c r="N358" s="1556">
        <v>50</v>
      </c>
      <c r="O358" s="1555">
        <f>IF($L358="","",IF(TRIM(INDEX('Part 6'!$G$2:$IV$2,1,ROW()-296))=TRIM($L358&amp;""),INDEX('Part 6'!$G$593:$IV$593,1,ROW()-296),"CHECK"))</f>
        <v>50</v>
      </c>
      <c r="P358" s="1837">
        <f>IFERROR(N358-O358,"")</f>
        <v>0</v>
      </c>
      <c r="Q358" s="1812">
        <f>'Part 6'!BP21</f>
        <v>2000</v>
      </c>
      <c r="R358" s="1548"/>
      <c r="S358" s="1838"/>
      <c r="T358" s="1815" t="s">
        <v>4072</v>
      </c>
      <c r="U358" s="1815" t="s">
        <v>794</v>
      </c>
      <c r="V358" s="1824">
        <v>1</v>
      </c>
      <c r="W358" s="1816">
        <f>'Part 7'!DX690</f>
        <v>1</v>
      </c>
      <c r="X358" s="1837">
        <f>IFERROR(V358-W358,"")</f>
        <v>0</v>
      </c>
      <c r="Y358" s="1816">
        <f>'Part 7'!DX18</f>
        <v>629</v>
      </c>
      <c r="Z358" s="141"/>
      <c r="AC358" s="1554"/>
      <c r="AD358" s="1555"/>
      <c r="AE358" s="1812"/>
      <c r="AF358" s="1812"/>
    </row>
    <row r="359" spans="1:32">
      <c r="A359" s="141"/>
      <c r="D359" s="1554"/>
      <c r="E359" s="1555"/>
      <c r="F359" s="1812"/>
      <c r="G359" s="1812"/>
      <c r="I359" s="1548"/>
      <c r="K359" s="141"/>
      <c r="L359" t="s">
        <v>6040</v>
      </c>
      <c r="M359" t="s">
        <v>1232</v>
      </c>
      <c r="N359" s="1556">
        <v>100</v>
      </c>
      <c r="O359" s="1555">
        <f>IF($L359="","",IF(TRIM(INDEX('Part 6'!$G$2:$IV$2,1,ROW()-296))=TRIM($L359&amp;""),INDEX('Part 6'!$G$593:$IV$593,1,ROW()-296),"CHECK"))</f>
        <v>100</v>
      </c>
      <c r="P359" s="1837">
        <f>IFERROR(N359-O359,"")</f>
        <v>0</v>
      </c>
      <c r="Q359" s="1812">
        <f>'Part 6'!BQ21</f>
        <v>1001</v>
      </c>
      <c r="R359" s="1548"/>
      <c r="S359" s="1838"/>
      <c r="T359" s="1815" t="s">
        <v>6514</v>
      </c>
      <c r="U359" s="1815" t="s">
        <v>3938</v>
      </c>
      <c r="V359" s="1816"/>
      <c r="W359" s="1816">
        <f>'Part 7'!DY690</f>
        <v>20</v>
      </c>
      <c r="X359" s="1837">
        <f>IFERROR(V359-W359,"")</f>
        <v>-20</v>
      </c>
      <c r="Y359" s="1816">
        <f>'Part 7'!DY18</f>
        <v>197</v>
      </c>
      <c r="Z359" s="141"/>
      <c r="AC359" s="1554"/>
      <c r="AD359" s="1555"/>
      <c r="AE359" s="1812"/>
      <c r="AF359" s="1812"/>
    </row>
    <row r="360" spans="1:32">
      <c r="A360" s="141"/>
      <c r="D360" s="1554"/>
      <c r="E360" s="1555"/>
      <c r="F360" s="1812"/>
      <c r="G360" s="1812"/>
      <c r="I360" s="1548"/>
      <c r="K360" s="141"/>
      <c r="L360" t="s">
        <v>6041</v>
      </c>
      <c r="M360" t="s">
        <v>3874</v>
      </c>
      <c r="N360" s="1556">
        <v>0</v>
      </c>
      <c r="O360" s="1555">
        <f>IF($L360="","",IF(TRIM(INDEX('Part 6'!$G$2:$IV$2,1,ROW()-296))=TRIM($L360&amp;""),INDEX('Part 6'!$G$593:$IV$593,1,ROW()-296),"CHECK"))</f>
        <v>0</v>
      </c>
      <c r="P360" s="1837">
        <f>IFERROR(N360-O360,"")</f>
        <v>0</v>
      </c>
      <c r="Q360" s="1812">
        <f>'Part 6'!BR21</f>
        <v>334</v>
      </c>
      <c r="R360" s="1548"/>
      <c r="S360" s="1838"/>
      <c r="T360" s="1815" t="s">
        <v>6514</v>
      </c>
      <c r="U360" s="1815" t="s">
        <v>912</v>
      </c>
      <c r="V360" s="1816"/>
      <c r="W360" s="1816">
        <f>'Part 7'!DZ690</f>
        <v>35</v>
      </c>
      <c r="X360" s="1837">
        <f>IFERROR(V360-W360,"")</f>
        <v>-35</v>
      </c>
      <c r="Y360" s="1816">
        <f>'Part 7'!DZ18</f>
        <v>472</v>
      </c>
      <c r="Z360" s="141"/>
      <c r="AC360" s="1554"/>
      <c r="AD360" s="1555"/>
      <c r="AE360" s="1812"/>
      <c r="AF360" s="1812"/>
    </row>
    <row r="361" spans="1:32">
      <c r="A361" s="141"/>
      <c r="D361" s="1554"/>
      <c r="E361" s="1555"/>
      <c r="F361" s="1812"/>
      <c r="G361" s="1812"/>
      <c r="I361" s="1548"/>
      <c r="K361" s="141"/>
      <c r="L361" t="s">
        <v>3813</v>
      </c>
      <c r="M361" t="s">
        <v>1988</v>
      </c>
      <c r="N361" s="1556">
        <v>0</v>
      </c>
      <c r="O361" s="1555">
        <f>IF($L361="","",IF(TRIM(INDEX('Part 6'!$G$2:$IV$2,1,ROW()-296))=TRIM($L361&amp;""),INDEX('Part 6'!$G$593:$IV$593,1,ROW()-296),"CHECK"))</f>
        <v>0</v>
      </c>
      <c r="P361" s="1837">
        <f>IFERROR(N361-O361,"")</f>
        <v>0</v>
      </c>
      <c r="Q361" s="1812">
        <f>'Part 6'!BS21</f>
        <v>325</v>
      </c>
      <c r="R361" s="1548"/>
      <c r="S361" s="1838"/>
      <c r="T361" s="1815" t="s">
        <v>4073</v>
      </c>
      <c r="U361" s="1815" t="s">
        <v>833</v>
      </c>
      <c r="V361" s="1816"/>
      <c r="W361" s="1816">
        <f>'Part 7'!EA690</f>
        <v>36</v>
      </c>
      <c r="X361" s="1837">
        <f>IFERROR(V361-W361,"")</f>
        <v>-36</v>
      </c>
      <c r="Y361" s="1816">
        <f>'Part 7'!EA18</f>
        <v>95</v>
      </c>
      <c r="Z361" s="141"/>
      <c r="AC361" s="1554"/>
      <c r="AD361" s="1555"/>
      <c r="AE361" s="1812"/>
      <c r="AF361" s="1812"/>
    </row>
    <row r="362" spans="1:32">
      <c r="A362" s="141"/>
      <c r="D362" s="1554"/>
      <c r="E362" s="1555"/>
      <c r="F362" s="1812"/>
      <c r="G362" s="1812"/>
      <c r="I362" s="1548"/>
      <c r="K362" s="141"/>
      <c r="L362" t="s">
        <v>3814</v>
      </c>
      <c r="M362" t="s">
        <v>2189</v>
      </c>
      <c r="N362" s="1556">
        <v>17</v>
      </c>
      <c r="O362" s="1555">
        <f>IF($L362="","",IF(TRIM(INDEX('Part 6'!$G$2:$IV$2,1,ROW()-296))=TRIM($L362&amp;""),INDEX('Part 6'!$G$593:$IV$593,1,ROW()-296),"CHECK"))</f>
        <v>10</v>
      </c>
      <c r="P362" s="1837">
        <f>IFERROR(N362-O362,"")</f>
        <v>7</v>
      </c>
      <c r="Q362" s="1812">
        <f>'Part 6'!BT21</f>
        <v>164</v>
      </c>
      <c r="R362" s="1548"/>
      <c r="S362" s="1838"/>
      <c r="T362" s="1815" t="s">
        <v>4074</v>
      </c>
      <c r="U362" s="1815" t="s">
        <v>3951</v>
      </c>
      <c r="V362" s="1816"/>
      <c r="W362" s="1816">
        <f>'Part 7'!EB690</f>
        <v>0</v>
      </c>
      <c r="X362" s="1837">
        <f>IFERROR(V362-W362,"")</f>
        <v>0</v>
      </c>
      <c r="Y362" s="1816">
        <f>'Part 7'!EB18</f>
        <v>300</v>
      </c>
      <c r="Z362" s="141"/>
      <c r="AC362" s="1554"/>
      <c r="AD362" s="1555"/>
      <c r="AE362" s="1812"/>
      <c r="AF362" s="1812"/>
    </row>
    <row r="363" spans="1:32">
      <c r="A363" s="141"/>
      <c r="D363" s="1554"/>
      <c r="E363" s="1555"/>
      <c r="F363" s="1812"/>
      <c r="G363" s="1812"/>
      <c r="I363" s="1548"/>
      <c r="K363" s="141"/>
      <c r="L363" t="s">
        <v>3815</v>
      </c>
      <c r="M363" t="s">
        <v>670</v>
      </c>
      <c r="N363" s="1556">
        <v>600</v>
      </c>
      <c r="O363" s="1555">
        <f>IF($L363="","",IF(TRIM(INDEX('Part 6'!$G$2:$IV$2,1,ROW()-296))=TRIM($L363&amp;""),INDEX('Part 6'!$G$593:$IV$593,1,ROW()-296),"CHECK"))</f>
        <v>601</v>
      </c>
      <c r="P363" s="1837">
        <f>IFERROR(N363-O363,"")</f>
        <v>-1</v>
      </c>
      <c r="Q363" s="1812">
        <f>'Part 6'!BU21</f>
        <v>0</v>
      </c>
      <c r="R363" s="1548"/>
      <c r="S363" s="1838"/>
      <c r="T363" s="1815" t="s">
        <v>2580</v>
      </c>
      <c r="U363" s="1815" t="s">
        <v>6515</v>
      </c>
      <c r="V363" s="1816"/>
      <c r="W363" s="1816">
        <f>'Part 7'!EH690</f>
        <v>0</v>
      </c>
      <c r="X363" s="1837">
        <f>IFERROR(V363-W363,"")</f>
        <v>0</v>
      </c>
      <c r="Y363" s="1816">
        <f>'Part 7'!EH18</f>
        <v>0</v>
      </c>
      <c r="Z363" s="141"/>
      <c r="AC363" s="1554"/>
      <c r="AD363" s="1555"/>
      <c r="AE363" s="1812"/>
      <c r="AF363" s="1812"/>
    </row>
    <row r="364" spans="1:32">
      <c r="A364" s="141"/>
      <c r="D364" s="1554"/>
      <c r="E364" s="1555"/>
      <c r="F364" s="1812"/>
      <c r="G364" s="1812"/>
      <c r="I364" s="1548"/>
      <c r="K364" s="141"/>
      <c r="L364" t="s">
        <v>3816</v>
      </c>
      <c r="M364" t="s">
        <v>2193</v>
      </c>
      <c r="N364" s="1556">
        <v>2</v>
      </c>
      <c r="O364" s="1555">
        <f>IF($L364="","",IF(TRIM(INDEX('Part 6'!$G$2:$IV$2,1,ROW()-296))=TRIM($L364&amp;""),INDEX('Part 6'!$G$593:$IV$593,1,ROW()-296),"CHECK"))</f>
        <v>0</v>
      </c>
      <c r="P364" s="1837">
        <f>IFERROR(N364-O364,"")</f>
        <v>2</v>
      </c>
      <c r="Q364" s="1812">
        <f>'Part 6'!BV21</f>
        <v>50</v>
      </c>
      <c r="R364" s="1548"/>
      <c r="S364" s="1838"/>
      <c r="T364" s="1815" t="s">
        <v>4130</v>
      </c>
      <c r="U364" s="1815" t="s">
        <v>1292</v>
      </c>
      <c r="V364" s="1824">
        <v>40</v>
      </c>
      <c r="W364" s="1816">
        <f>'Part 7'!IA690</f>
        <v>25</v>
      </c>
      <c r="X364" s="1837">
        <f>IFERROR(V364-W364,"")</f>
        <v>15</v>
      </c>
      <c r="Y364" s="1816">
        <f>'Part 7'!IA18</f>
        <v>2148</v>
      </c>
      <c r="Z364" s="141"/>
      <c r="AC364" s="1554"/>
      <c r="AD364" s="1555"/>
      <c r="AE364" s="1812"/>
      <c r="AF364" s="1812"/>
    </row>
    <row r="365" spans="1:32">
      <c r="A365" s="141"/>
      <c r="D365" s="1554"/>
      <c r="E365" s="1555"/>
      <c r="F365" s="1812"/>
      <c r="G365" s="1812"/>
      <c r="I365" s="1548"/>
      <c r="K365" s="141"/>
      <c r="N365" s="1556"/>
      <c r="O365" s="1555" t="str">
        <f>IF($L365="","",IF(TRIM(INDEX('Part 6'!$G$2:$IV$2,1,ROW()-296))=TRIM($L365&amp;""),INDEX('Part 6'!$G$593:$IV$593,1,ROW()-296),"CHECK"))</f>
        <v/>
      </c>
      <c r="P365" s="1837"/>
      <c r="Q365" s="1812"/>
      <c r="R365" s="1548"/>
      <c r="S365" s="1838"/>
      <c r="T365" s="1815" t="s">
        <v>4131</v>
      </c>
      <c r="U365" s="1815" t="s">
        <v>542</v>
      </c>
      <c r="V365" s="1824">
        <v>470</v>
      </c>
      <c r="W365" s="1816">
        <f>'Part 7'!IB690</f>
        <v>270</v>
      </c>
      <c r="X365" s="1837">
        <f>IFERROR(V365-W365,"")</f>
        <v>200</v>
      </c>
      <c r="Y365" s="1816">
        <f>'Part 7'!IB18</f>
        <v>2648</v>
      </c>
      <c r="Z365" s="141"/>
      <c r="AC365" s="1554"/>
      <c r="AD365" s="1555"/>
      <c r="AE365" s="1812"/>
      <c r="AF365" s="1812"/>
    </row>
    <row r="366" spans="1:32">
      <c r="A366" s="141"/>
      <c r="D366" s="1554"/>
      <c r="E366" s="1555"/>
      <c r="F366" s="1812"/>
      <c r="G366" s="1812"/>
      <c r="I366" s="1548"/>
      <c r="K366" s="141"/>
      <c r="N366" s="1556"/>
      <c r="O366" s="1555" t="str">
        <f>IF($L366="","",IF(TRIM(INDEX('Part 6'!$G$2:$IV$2,1,ROW()-296))=TRIM($L366&amp;""),INDEX('Part 6'!$G$593:$IV$593,1,ROW()-296),"CHECK"))</f>
        <v/>
      </c>
      <c r="P366" s="1837"/>
      <c r="Q366" s="1812"/>
      <c r="R366" s="1548"/>
      <c r="S366" s="1838"/>
      <c r="T366" s="1815" t="s">
        <v>6081</v>
      </c>
      <c r="U366" s="1815" t="s">
        <v>1349</v>
      </c>
      <c r="V366" s="1824">
        <v>370</v>
      </c>
      <c r="W366" s="1816">
        <f>'Part 7'!IC690</f>
        <v>350</v>
      </c>
      <c r="X366" s="1837">
        <f>IFERROR(V366-W366,"")</f>
        <v>20</v>
      </c>
      <c r="Y366" s="1816">
        <f>'Part 7'!IC18</f>
        <v>3075</v>
      </c>
      <c r="Z366" s="141"/>
      <c r="AC366" s="1554"/>
      <c r="AD366" s="1555"/>
      <c r="AE366" s="1812"/>
      <c r="AF366" s="1812"/>
    </row>
    <row r="367" spans="1:32">
      <c r="A367" s="141"/>
      <c r="D367" s="1554"/>
      <c r="E367" s="1555"/>
      <c r="F367" s="1812"/>
      <c r="G367" s="1812"/>
      <c r="I367" s="1548"/>
      <c r="K367" s="141"/>
      <c r="N367" s="1556"/>
      <c r="O367" s="1555" t="str">
        <f>IF($L367="","",IF(TRIM(INDEX('Part 6'!$G$2:$IV$2,1,ROW()-296))=TRIM($L367&amp;""),INDEX('Part 6'!$G$593:$IV$593,1,ROW()-296),"CHECK"))</f>
        <v/>
      </c>
      <c r="P367" s="1837"/>
      <c r="Q367" s="1812"/>
      <c r="R367" s="1548"/>
      <c r="S367" s="1838"/>
      <c r="T367" s="1815" t="s">
        <v>1291</v>
      </c>
      <c r="U367" s="1815" t="s">
        <v>1290</v>
      </c>
      <c r="V367" s="1824">
        <v>60</v>
      </c>
      <c r="W367" s="1816">
        <f>'Part 7'!ID690</f>
        <v>40</v>
      </c>
      <c r="X367" s="1837">
        <f>IFERROR(V367-W367,"")</f>
        <v>20</v>
      </c>
      <c r="Y367" s="1816">
        <f>'Part 7'!ID18</f>
        <v>528</v>
      </c>
      <c r="Z367" s="141"/>
      <c r="AC367" s="1554"/>
      <c r="AD367" s="1555"/>
      <c r="AE367" s="1812"/>
      <c r="AF367" s="1812"/>
    </row>
    <row r="368" spans="1:32">
      <c r="A368" s="141"/>
      <c r="D368" s="1554"/>
      <c r="E368" s="1555"/>
      <c r="F368" s="1812"/>
      <c r="G368" s="1812"/>
      <c r="I368" s="1548"/>
      <c r="K368" s="1552" t="s">
        <v>3769</v>
      </c>
      <c r="L368" t="s">
        <v>3817</v>
      </c>
      <c r="M368" t="s">
        <v>3875</v>
      </c>
      <c r="N368" s="1556">
        <v>0</v>
      </c>
      <c r="O368" s="1555">
        <f>IF($L368="","",IF(TRIM(INDEX('Part 6'!$G$2:$IV$2,1,ROW()-296))=TRIM($L368&amp;""),INDEX('Part 6'!$G$593:$IV$593,1,ROW()-296),"CHECK"))</f>
        <v>0</v>
      </c>
      <c r="P368" s="1837">
        <f>IFERROR(N368-O368,"")</f>
        <v>0</v>
      </c>
      <c r="Q368" s="1812">
        <f>'Part 6'!BZ21</f>
        <v>5</v>
      </c>
      <c r="R368" s="1548"/>
      <c r="S368" s="1838"/>
      <c r="T368" s="1815" t="s">
        <v>6516</v>
      </c>
      <c r="U368" s="1815" t="s">
        <v>3982</v>
      </c>
      <c r="V368" s="1816"/>
      <c r="W368" s="1816">
        <f>'Part 7'!IE690</f>
        <v>0</v>
      </c>
      <c r="X368" s="1837">
        <f>IFERROR(V368-W368,"")</f>
        <v>0</v>
      </c>
      <c r="Y368" s="1816">
        <f>'Part 7'!IE18</f>
        <v>-5</v>
      </c>
      <c r="Z368" s="141"/>
      <c r="AC368" s="1554"/>
      <c r="AD368" s="1555"/>
      <c r="AE368" s="1812"/>
      <c r="AF368" s="1812"/>
    </row>
    <row r="369" spans="1:32">
      <c r="A369" s="141"/>
      <c r="D369" s="1554"/>
      <c r="E369" s="1555"/>
      <c r="F369" s="1812"/>
      <c r="G369" s="1812"/>
      <c r="I369" s="1548"/>
      <c r="K369" s="141"/>
      <c r="L369" t="s">
        <v>497</v>
      </c>
      <c r="M369" t="s">
        <v>498</v>
      </c>
      <c r="N369" s="1556">
        <v>200</v>
      </c>
      <c r="O369" s="1555">
        <f>IF($L369="","",IF(TRIM(INDEX('Part 6'!$G$2:$IV$2,1,ROW()-296))=TRIM($L369&amp;""),INDEX('Part 6'!$G$593:$IV$593,1,ROW()-296),"CHECK"))</f>
        <v>100</v>
      </c>
      <c r="P369" s="1837">
        <f>IFERROR(N369-O369,"")</f>
        <v>100</v>
      </c>
      <c r="Q369" s="1812">
        <f>'Part 6'!CA21</f>
        <v>5096</v>
      </c>
      <c r="R369" s="1548"/>
      <c r="S369" s="1838"/>
      <c r="T369" s="1815" t="s">
        <v>4133</v>
      </c>
      <c r="U369" s="1815" t="s">
        <v>3983</v>
      </c>
      <c r="V369" s="1824">
        <v>330</v>
      </c>
      <c r="W369" s="1816">
        <f>'Part 7'!IF690</f>
        <v>130</v>
      </c>
      <c r="X369" s="1837">
        <f>IFERROR(V369-W369,"")</f>
        <v>200</v>
      </c>
      <c r="Y369" s="1816">
        <f>'Part 7'!IF18</f>
        <v>2095</v>
      </c>
      <c r="Z369" s="141"/>
      <c r="AC369" s="1554"/>
      <c r="AD369" s="1555"/>
      <c r="AE369" s="1812"/>
      <c r="AF369" s="1812"/>
    </row>
    <row r="370" spans="1:32">
      <c r="A370" s="141"/>
      <c r="D370" s="1554"/>
      <c r="E370" s="1555"/>
      <c r="F370" s="1812"/>
      <c r="G370" s="1812"/>
      <c r="I370" s="1548"/>
      <c r="K370" s="141"/>
      <c r="L370" t="s">
        <v>1432</v>
      </c>
      <c r="N370" s="1556">
        <v>145</v>
      </c>
      <c r="O370" s="1555">
        <f>IF($L370="","",IF(TRIM(INDEX('Part 6'!$G$2:$IV$2,1,ROW()-296))=TRIM($L370&amp;""),INDEX('Part 6'!$G$593:$IV$593,1,ROW()-296),"CHECK"))</f>
        <v>35</v>
      </c>
      <c r="P370" s="1837">
        <f>IFERROR(N370-O370,"")</f>
        <v>110</v>
      </c>
      <c r="Q370" s="1812">
        <f>'Part 6'!CB21</f>
        <v>654</v>
      </c>
      <c r="R370" s="1548"/>
      <c r="S370" s="1838"/>
      <c r="T370" s="1815" t="s">
        <v>4134</v>
      </c>
      <c r="U370" s="1815" t="s">
        <v>1431</v>
      </c>
      <c r="V370" s="1824">
        <v>25</v>
      </c>
      <c r="W370" s="1816">
        <f>'Part 7'!IG690</f>
        <v>25</v>
      </c>
      <c r="X370" s="1837">
        <f>IFERROR(V370-W370,"")</f>
        <v>0</v>
      </c>
      <c r="Y370" s="1816">
        <f>'Part 7'!IG18</f>
        <v>844</v>
      </c>
      <c r="Z370" s="141"/>
      <c r="AC370" s="1554"/>
      <c r="AD370" s="1555"/>
      <c r="AE370" s="1812"/>
      <c r="AF370" s="1812"/>
    </row>
    <row r="371" spans="1:32">
      <c r="A371" s="141"/>
      <c r="D371" s="1554"/>
      <c r="E371" s="1555"/>
      <c r="F371" s="1812"/>
      <c r="G371" s="1812"/>
      <c r="I371" s="1548"/>
      <c r="K371" s="141"/>
      <c r="L371" t="s">
        <v>891</v>
      </c>
      <c r="M371" t="s">
        <v>892</v>
      </c>
      <c r="N371" s="1556">
        <v>164</v>
      </c>
      <c r="O371" s="1555">
        <f>IF($L371="","",IF(TRIM(INDEX('Part 6'!$G$2:$IV$2,1,ROW()-296))=TRIM($L371&amp;""),INDEX('Part 6'!$G$593:$IV$593,1,ROW()-296),"CHECK"))</f>
        <v>159</v>
      </c>
      <c r="P371" s="1837">
        <f>IFERROR(N371-O371,"")</f>
        <v>5</v>
      </c>
      <c r="Q371" s="1812">
        <f>'Part 6'!CC21</f>
        <v>3570</v>
      </c>
      <c r="R371" s="1548"/>
      <c r="S371" s="1838"/>
      <c r="T371" s="1815" t="s">
        <v>6517</v>
      </c>
      <c r="U371" s="1815" t="s">
        <v>1429</v>
      </c>
      <c r="V371" s="1824">
        <v>25</v>
      </c>
      <c r="W371" s="1816">
        <f>'Part 7'!IH690</f>
        <v>25</v>
      </c>
      <c r="X371" s="1837">
        <f>IFERROR(V371-W371,"")</f>
        <v>0</v>
      </c>
      <c r="Y371" s="1816">
        <f>'Part 7'!IH18</f>
        <v>1870</v>
      </c>
      <c r="Z371" s="141"/>
      <c r="AC371" s="1554"/>
      <c r="AD371" s="1555"/>
      <c r="AE371" s="1812"/>
      <c r="AF371" s="1812"/>
    </row>
    <row r="372" spans="1:32">
      <c r="A372" s="141"/>
      <c r="D372" s="1554"/>
      <c r="E372" s="1555"/>
      <c r="F372" s="1812"/>
      <c r="G372" s="1812"/>
      <c r="I372" s="1548"/>
      <c r="K372" s="141"/>
      <c r="L372" t="s">
        <v>3818</v>
      </c>
      <c r="N372" s="1556">
        <v>0</v>
      </c>
      <c r="O372" s="1555">
        <f>IF($L372="","",IF(TRIM(INDEX('Part 6'!$G$2:$IV$2,1,ROW()-296))=TRIM($L372&amp;""),INDEX('Part 6'!$G$593:$IV$593,1,ROW()-296),"CHECK"))</f>
        <v>0</v>
      </c>
      <c r="P372" s="1837">
        <f>IFERROR(N372-O372,"")</f>
        <v>0</v>
      </c>
      <c r="Q372" s="1812">
        <f>'Part 6'!CD21</f>
        <v>-145</v>
      </c>
      <c r="R372" s="1548"/>
      <c r="S372" s="1838"/>
      <c r="T372" s="1815" t="s">
        <v>4135</v>
      </c>
      <c r="U372" s="1815" t="s">
        <v>6082</v>
      </c>
      <c r="V372" s="1824">
        <v>20</v>
      </c>
      <c r="W372" s="1816">
        <f>'Part 7'!II690</f>
        <v>10</v>
      </c>
      <c r="X372" s="1837">
        <f>IFERROR(V372-W372,"")</f>
        <v>10</v>
      </c>
      <c r="Y372" s="1816">
        <f>'Part 7'!II18</f>
        <v>1085</v>
      </c>
      <c r="Z372" s="141"/>
      <c r="AC372" s="1554"/>
      <c r="AD372" s="1555"/>
      <c r="AE372" s="1812"/>
      <c r="AF372" s="1812"/>
    </row>
    <row r="373" spans="1:32">
      <c r="A373" s="141"/>
      <c r="D373" s="1554"/>
      <c r="E373" s="1555"/>
      <c r="F373" s="1812"/>
      <c r="G373" s="1812"/>
      <c r="I373" s="1548"/>
      <c r="K373" s="141"/>
      <c r="L373" t="s">
        <v>3819</v>
      </c>
      <c r="N373" s="1556">
        <v>0</v>
      </c>
      <c r="O373" s="1555">
        <f>IF($L373="","",IF(TRIM(INDEX('Part 6'!$G$2:$IV$2,1,ROW()-296))=TRIM($L373&amp;""),INDEX('Part 6'!$G$593:$IV$593,1,ROW()-296),"CHECK"))</f>
        <v>0</v>
      </c>
      <c r="P373" s="1837">
        <f>IFERROR(N373-O373,"")</f>
        <v>0</v>
      </c>
      <c r="Q373" s="1812">
        <f>'Part 6'!CE21</f>
        <v>215</v>
      </c>
      <c r="R373" s="1548"/>
      <c r="S373" s="1838"/>
      <c r="T373" s="1815" t="s">
        <v>4136</v>
      </c>
      <c r="U373" s="1815" t="s">
        <v>3986</v>
      </c>
      <c r="V373" s="1816"/>
      <c r="W373" s="1816">
        <f>'Part 7'!IJ690</f>
        <v>282</v>
      </c>
      <c r="X373" s="1837">
        <f>IFERROR(V373-W373,"")</f>
        <v>-282</v>
      </c>
      <c r="Y373" s="1816">
        <f>'Part 7'!IJ18</f>
        <v>1614</v>
      </c>
      <c r="Z373" s="141"/>
      <c r="AC373" s="1554"/>
      <c r="AD373" s="1555"/>
      <c r="AE373" s="1812"/>
      <c r="AF373" s="1812"/>
    </row>
    <row r="374" spans="1:32">
      <c r="A374" s="141"/>
      <c r="D374" s="1554"/>
      <c r="E374" s="1555"/>
      <c r="F374" s="1812"/>
      <c r="G374" s="1812"/>
      <c r="I374" s="1548"/>
      <c r="K374" s="141"/>
      <c r="L374" t="s">
        <v>3820</v>
      </c>
      <c r="M374" t="s">
        <v>3876</v>
      </c>
      <c r="N374" s="1556">
        <v>0</v>
      </c>
      <c r="O374" s="1555">
        <f>IF($L374="","",IF(TRIM(INDEX('Part 6'!$G$2:$IV$2,1,ROW()-296))=TRIM($L374&amp;""),INDEX('Part 6'!$G$593:$IV$593,1,ROW()-296),"CHECK"))</f>
        <v>0</v>
      </c>
      <c r="P374" s="1837">
        <f>IFERROR(N374-O374,"")</f>
        <v>0</v>
      </c>
      <c r="Q374" s="1812">
        <f>'Part 6'!CF21</f>
        <v>-50</v>
      </c>
      <c r="R374" s="1548"/>
      <c r="S374" s="1838"/>
      <c r="T374" s="1815" t="s">
        <v>4137</v>
      </c>
      <c r="U374" s="1815" t="s">
        <v>548</v>
      </c>
      <c r="V374" s="1824">
        <v>560</v>
      </c>
      <c r="W374" s="1816">
        <f>'Part 7'!IK690</f>
        <v>460</v>
      </c>
      <c r="X374" s="1837">
        <f>IFERROR(V374-W374,"")</f>
        <v>100</v>
      </c>
      <c r="Y374" s="1816">
        <f>'Part 7'!IK18</f>
        <v>9165</v>
      </c>
      <c r="Z374" s="141"/>
      <c r="AC374" s="1554"/>
      <c r="AD374" s="1555"/>
      <c r="AE374" s="1812"/>
      <c r="AF374" s="1812"/>
    </row>
    <row r="375" spans="1:32">
      <c r="A375" s="141"/>
      <c r="D375" s="1554"/>
      <c r="E375" s="1555"/>
      <c r="F375" s="1812"/>
      <c r="G375" s="1812"/>
      <c r="I375" s="1548"/>
      <c r="K375" s="141"/>
      <c r="L375" t="s">
        <v>6473</v>
      </c>
      <c r="N375" s="1556">
        <v>0</v>
      </c>
      <c r="O375" s="1555">
        <f>IF($L375="","",IF(TRIM(INDEX('Part 6'!$G$2:$IV$2,1,ROW()-296))=TRIM($L375&amp;""),INDEX('Part 6'!$G$593:$IV$593,1,ROW()-296),"CHECK"))</f>
        <v>0</v>
      </c>
      <c r="P375" s="1837">
        <f>IFERROR(N375-O375,"")</f>
        <v>0</v>
      </c>
      <c r="Q375" s="1812">
        <f>'Part 6'!CG21</f>
        <v>-30</v>
      </c>
      <c r="R375" s="1548"/>
      <c r="S375" s="1838"/>
      <c r="T375" s="1815" t="s">
        <v>4138</v>
      </c>
      <c r="U375" s="1815" t="s">
        <v>1634</v>
      </c>
      <c r="V375" s="1824">
        <v>15</v>
      </c>
      <c r="W375" s="1816">
        <f>'Part 7'!IL690</f>
        <v>15</v>
      </c>
      <c r="X375" s="1837">
        <f>IFERROR(V375-W375,"")</f>
        <v>0</v>
      </c>
      <c r="Y375" s="1816">
        <f>'Part 7'!IL18</f>
        <v>556</v>
      </c>
      <c r="Z375" s="141"/>
      <c r="AC375" s="1554"/>
      <c r="AD375" s="1555"/>
      <c r="AE375" s="1812"/>
      <c r="AF375" s="1812"/>
    </row>
    <row r="376" spans="1:32">
      <c r="A376" s="141"/>
      <c r="D376" s="1554"/>
      <c r="E376" s="1555"/>
      <c r="F376" s="1812"/>
      <c r="G376" s="1812"/>
      <c r="I376" s="1548"/>
      <c r="K376" s="141"/>
      <c r="L376" t="s">
        <v>3822</v>
      </c>
      <c r="N376" s="1556">
        <v>0</v>
      </c>
      <c r="O376" s="1555">
        <f>IF($L376="","",IF(TRIM(INDEX('Part 6'!$G$2:$IV$2,1,ROW()-296))=TRIM($L376&amp;""),INDEX('Part 6'!$G$593:$IV$593,1,ROW()-296),"CHECK"))</f>
        <v>0</v>
      </c>
      <c r="P376" s="1837">
        <f>IFERROR(N376-O376,"")</f>
        <v>0</v>
      </c>
      <c r="Q376" s="1812">
        <f>'Part 6'!CH21</f>
        <v>-113</v>
      </c>
      <c r="R376" s="1548"/>
      <c r="S376" s="1838"/>
      <c r="T376" s="1815" t="s">
        <v>6518</v>
      </c>
      <c r="U376" s="1815" t="s">
        <v>400</v>
      </c>
      <c r="V376" s="1824">
        <v>180</v>
      </c>
      <c r="W376" s="1816">
        <f>'Part 7'!IM690</f>
        <v>160</v>
      </c>
      <c r="X376" s="1837">
        <f>IFERROR(V376-W376,"")</f>
        <v>20</v>
      </c>
      <c r="Y376" s="1816">
        <f>'Part 7'!IM18</f>
        <v>5358</v>
      </c>
      <c r="Z376" s="141"/>
      <c r="AC376" s="1554"/>
      <c r="AD376" s="1555"/>
      <c r="AE376" s="1812"/>
      <c r="AF376" s="1812"/>
    </row>
    <row r="377" spans="1:32">
      <c r="A377" s="141"/>
      <c r="D377" s="1554"/>
      <c r="E377" s="1555"/>
      <c r="F377" s="1812"/>
      <c r="G377" s="1812"/>
      <c r="I377" s="1548"/>
      <c r="K377" s="141"/>
      <c r="L377" t="s">
        <v>6474</v>
      </c>
      <c r="N377" s="1556">
        <v>6</v>
      </c>
      <c r="O377" s="1555">
        <f>IF($L377="","",IF(TRIM(INDEX('Part 6'!$G$2:$IV$2,1,ROW()-296))=TRIM($L377&amp;""),INDEX('Part 6'!$G$593:$IV$593,1,ROW()-296),"CHECK"))</f>
        <v>1</v>
      </c>
      <c r="P377" s="1837">
        <f>IFERROR(N377-O377,"")</f>
        <v>5</v>
      </c>
      <c r="Q377" s="1812">
        <f>'Part 6'!CI21</f>
        <v>1075</v>
      </c>
      <c r="R377" s="1548"/>
      <c r="S377" s="141"/>
      <c r="V377" s="1554"/>
      <c r="W377" s="1554"/>
      <c r="X377" s="1554"/>
      <c r="Y377" s="1554"/>
      <c r="Z377" s="141"/>
      <c r="AC377" s="1554"/>
      <c r="AD377" s="1555"/>
      <c r="AE377" s="1812"/>
      <c r="AF377" s="1812"/>
    </row>
    <row r="378" spans="1:32">
      <c r="A378" s="141"/>
      <c r="D378" s="1554"/>
      <c r="E378" s="1555"/>
      <c r="F378" s="1812"/>
      <c r="G378" s="1812"/>
      <c r="I378" s="1548"/>
      <c r="K378" s="141"/>
      <c r="L378" t="s">
        <v>6475</v>
      </c>
      <c r="N378" s="1556">
        <v>0</v>
      </c>
      <c r="O378" s="1555">
        <f>IF($L378="","",IF(TRIM(INDEX('Part 6'!$G$2:$IV$2,1,ROW()-296))=TRIM($L378&amp;""),INDEX('Part 6'!$G$593:$IV$593,1,ROW()-296),"CHECK"))</f>
        <v>0</v>
      </c>
      <c r="P378" s="1837">
        <f>IFERROR(N378-O378,"")</f>
        <v>0</v>
      </c>
      <c r="Q378" s="1812">
        <f>'Part 6'!CJ21</f>
        <v>250</v>
      </c>
      <c r="R378" s="1548"/>
      <c r="S378" s="141"/>
      <c r="V378" s="1554"/>
      <c r="W378" s="1554"/>
      <c r="X378" s="1554"/>
      <c r="Y378" s="1554"/>
      <c r="Z378" s="141"/>
      <c r="AC378" s="1554"/>
      <c r="AD378" s="1555"/>
      <c r="AE378" s="1812"/>
      <c r="AF378" s="1812"/>
    </row>
    <row r="379" spans="1:32">
      <c r="A379" s="141"/>
      <c r="D379" s="1554"/>
      <c r="E379" s="1555"/>
      <c r="F379" s="1812"/>
      <c r="G379" s="1812"/>
      <c r="I379" s="1548"/>
      <c r="K379" s="141"/>
      <c r="L379" t="s">
        <v>6042</v>
      </c>
      <c r="N379" s="1556">
        <v>15</v>
      </c>
      <c r="O379" s="1555">
        <f>IF($L379="","",IF(TRIM(INDEX('Part 6'!$G$2:$IV$2,1,ROW()-296))=TRIM($L379&amp;""),INDEX('Part 6'!$G$593:$IV$593,1,ROW()-296),"CHECK"))</f>
        <v>15</v>
      </c>
      <c r="P379" s="1837">
        <f>IFERROR(N379-O379,"")</f>
        <v>0</v>
      </c>
      <c r="Q379" s="1812">
        <f>'Part 6'!CK21</f>
        <v>85</v>
      </c>
      <c r="R379" s="1548"/>
      <c r="S379" s="141"/>
      <c r="V379" s="1554"/>
      <c r="W379" s="1554"/>
      <c r="X379" s="1554"/>
      <c r="Y379" s="1554"/>
      <c r="Z379" s="141"/>
      <c r="AC379" s="1554"/>
      <c r="AD379" s="1555"/>
      <c r="AE379" s="1812"/>
      <c r="AF379" s="1812"/>
    </row>
    <row r="380" spans="1:32">
      <c r="A380" s="141"/>
      <c r="D380" s="1554"/>
      <c r="E380" s="1555"/>
      <c r="F380" s="1812"/>
      <c r="G380" s="1812"/>
      <c r="I380" s="1548"/>
      <c r="K380" s="141"/>
      <c r="L380" t="s">
        <v>6043</v>
      </c>
      <c r="N380" s="1556">
        <v>45</v>
      </c>
      <c r="O380" s="1555">
        <f>IF($L380="","",IF(TRIM(INDEX('Part 6'!$G$2:$IV$2,1,ROW()-296))=TRIM($L380&amp;""),INDEX('Part 6'!$G$593:$IV$593,1,ROW()-296),"CHECK"))</f>
        <v>45</v>
      </c>
      <c r="P380" s="1837">
        <f>IFERROR(N380-O380,"")</f>
        <v>0</v>
      </c>
      <c r="Q380" s="1812">
        <f>'Part 6'!CL21</f>
        <v>360</v>
      </c>
      <c r="R380" s="1548"/>
      <c r="S380" s="141"/>
      <c r="V380" s="1554"/>
      <c r="W380" s="1554"/>
      <c r="X380" s="1554"/>
      <c r="Y380" s="1554"/>
      <c r="Z380" s="141"/>
      <c r="AC380" s="1554"/>
      <c r="AD380" s="1555"/>
      <c r="AE380" s="1812"/>
      <c r="AF380" s="1812"/>
    </row>
    <row r="381" spans="1:32">
      <c r="A381" s="141"/>
      <c r="D381" s="1554"/>
      <c r="E381" s="1555"/>
      <c r="F381" s="1812"/>
      <c r="G381" s="1812"/>
      <c r="I381" s="1548"/>
      <c r="K381" s="141"/>
      <c r="L381" t="s">
        <v>3827</v>
      </c>
      <c r="M381" t="s">
        <v>3877</v>
      </c>
      <c r="N381" s="1556">
        <v>0</v>
      </c>
      <c r="O381" s="1555">
        <f>IF($L381="","",IF(TRIM(INDEX('Part 6'!$G$2:$IV$2,1,ROW()-296))=TRIM($L381&amp;""),INDEX('Part 6'!$G$593:$IV$593,1,ROW()-296),"CHECK"))</f>
        <v>0</v>
      </c>
      <c r="P381" s="1837">
        <f>IFERROR(N381-O381,"")</f>
        <v>0</v>
      </c>
      <c r="Q381" s="1812">
        <f>'Part 6'!CM21</f>
        <v>-617</v>
      </c>
      <c r="R381" s="1548"/>
      <c r="S381" s="141"/>
      <c r="V381" s="1554"/>
      <c r="W381" s="1554"/>
      <c r="X381" s="1554"/>
      <c r="Y381" s="1554"/>
      <c r="Z381" s="141"/>
      <c r="AC381" s="1554"/>
      <c r="AD381" s="1555"/>
      <c r="AE381" s="1812"/>
      <c r="AF381" s="1812"/>
    </row>
    <row r="382" spans="1:32">
      <c r="A382" s="141"/>
      <c r="D382" s="1554"/>
      <c r="E382" s="1555"/>
      <c r="F382" s="1812"/>
      <c r="G382" s="1812"/>
      <c r="I382" s="1548"/>
      <c r="K382" s="141"/>
      <c r="L382" t="s">
        <v>1433</v>
      </c>
      <c r="M382" t="s">
        <v>1434</v>
      </c>
      <c r="N382" s="1556">
        <v>190</v>
      </c>
      <c r="O382" s="1555">
        <f>IF($L382="","",IF(TRIM(INDEX('Part 6'!$G$2:$IV$2,1,ROW()-296))=TRIM($L382&amp;""),INDEX('Part 6'!$G$593:$IV$593,1,ROW()-296),"CHECK"))</f>
        <v>45</v>
      </c>
      <c r="P382" s="1837">
        <f>IFERROR(N382-O382,"")</f>
        <v>145</v>
      </c>
      <c r="Q382" s="1812">
        <f>'Part 6'!CN21</f>
        <v>1022</v>
      </c>
      <c r="R382" s="1548"/>
      <c r="S382" s="141"/>
      <c r="V382" s="1554"/>
      <c r="W382" s="1554"/>
      <c r="X382" s="1554"/>
      <c r="Y382" s="1554"/>
      <c r="Z382" s="141"/>
      <c r="AC382" s="1554"/>
      <c r="AD382" s="1555"/>
      <c r="AE382" s="1812"/>
      <c r="AF382" s="1812"/>
    </row>
    <row r="383" spans="1:32">
      <c r="A383" s="141"/>
      <c r="D383" s="1554"/>
      <c r="E383" s="1555"/>
      <c r="F383" s="1812"/>
      <c r="G383" s="1812"/>
      <c r="I383" s="1548"/>
      <c r="K383" s="141"/>
      <c r="L383" t="s">
        <v>986</v>
      </c>
      <c r="M383" t="s">
        <v>987</v>
      </c>
      <c r="N383" s="1556">
        <v>461</v>
      </c>
      <c r="O383" s="1555">
        <f>IF($L383="","",IF(TRIM(INDEX('Part 6'!$G$2:$IV$2,1,ROW()-296))=TRIM($L383&amp;""),INDEX('Part 6'!$G$593:$IV$593,1,ROW()-296),"CHECK"))</f>
        <v>351</v>
      </c>
      <c r="P383" s="1837">
        <f>IFERROR(N383-O383,"")</f>
        <v>110</v>
      </c>
      <c r="Q383" s="1812">
        <f>'Part 6'!CO21</f>
        <v>2127</v>
      </c>
      <c r="R383" s="1548"/>
      <c r="S383" s="141"/>
      <c r="V383" s="1554"/>
      <c r="W383" s="1554"/>
      <c r="X383" s="1554"/>
      <c r="Y383" s="1554"/>
      <c r="Z383" s="141"/>
      <c r="AC383" s="1554"/>
      <c r="AD383" s="1555"/>
      <c r="AE383" s="1812"/>
      <c r="AF383" s="1812"/>
    </row>
    <row r="384" spans="1:32">
      <c r="A384" s="141"/>
      <c r="D384" s="1554"/>
      <c r="E384" s="1555"/>
      <c r="F384" s="1812"/>
      <c r="G384" s="1812"/>
      <c r="I384" s="1548"/>
      <c r="K384" s="141"/>
      <c r="L384" t="s">
        <v>3830</v>
      </c>
      <c r="N384" s="1556">
        <v>5</v>
      </c>
      <c r="O384" s="1555">
        <f>IF($L384="","",IF(TRIM(INDEX('Part 6'!$G$2:$IV$2,1,ROW()-296))=TRIM($L384&amp;""),INDEX('Part 6'!$G$593:$IV$593,1,ROW()-296),"CHECK"))</f>
        <v>5</v>
      </c>
      <c r="P384" s="1837">
        <f>IFERROR(N384-O384,"")</f>
        <v>0</v>
      </c>
      <c r="Q384" s="1812">
        <f>'Part 6'!CP21</f>
        <v>-10</v>
      </c>
      <c r="R384" s="1548"/>
      <c r="S384" s="141"/>
      <c r="V384" s="1554"/>
      <c r="W384" s="1554"/>
      <c r="X384" s="1554"/>
      <c r="Y384" s="1554"/>
      <c r="Z384" s="141"/>
      <c r="AC384" s="1554"/>
      <c r="AD384" s="1555"/>
      <c r="AE384" s="1812"/>
      <c r="AF384" s="1812"/>
    </row>
    <row r="385" spans="1:32">
      <c r="A385" s="141"/>
      <c r="D385" s="1554"/>
      <c r="E385" s="1555"/>
      <c r="F385" s="1812"/>
      <c r="G385" s="1812"/>
      <c r="I385" s="1548"/>
      <c r="K385" s="141"/>
      <c r="L385" t="s">
        <v>3831</v>
      </c>
      <c r="M385" t="s">
        <v>3878</v>
      </c>
      <c r="N385" s="1556">
        <v>0</v>
      </c>
      <c r="O385" s="1555">
        <f>IF($L385="","",IF(TRIM(INDEX('Part 6'!$G$2:$IV$2,1,ROW()-296))=TRIM($L385&amp;""),INDEX('Part 6'!$G$593:$IV$593,1,ROW()-296),"CHECK"))</f>
        <v>0</v>
      </c>
      <c r="P385" s="1837">
        <f>IFERROR(N385-O385,"")</f>
        <v>0</v>
      </c>
      <c r="Q385" s="1812">
        <f>'Part 6'!CQ21</f>
        <v>0</v>
      </c>
      <c r="R385" s="1548"/>
      <c r="S385" s="141"/>
      <c r="V385" s="1554"/>
      <c r="W385" s="1554"/>
      <c r="X385" s="1554"/>
      <c r="Y385" s="1554"/>
      <c r="Z385" s="141"/>
      <c r="AC385" s="1554"/>
      <c r="AD385" s="1555"/>
      <c r="AE385" s="1812"/>
      <c r="AF385" s="1812"/>
    </row>
    <row r="386" spans="1:32">
      <c r="A386" s="141"/>
      <c r="D386" s="1554"/>
      <c r="E386" s="1555"/>
      <c r="F386" s="1812"/>
      <c r="G386" s="1812"/>
      <c r="I386" s="1548"/>
      <c r="K386" s="141"/>
      <c r="L386" t="s">
        <v>3831</v>
      </c>
      <c r="M386" t="s">
        <v>3879</v>
      </c>
      <c r="N386" s="1556">
        <v>0</v>
      </c>
      <c r="O386" s="1555">
        <f>IF($L386="","",IF(TRIM(INDEX('Part 6'!$G$2:$IV$2,1,ROW()-296))=TRIM($L386&amp;""),INDEX('Part 6'!$G$593:$IV$593,1,ROW()-296),"CHECK"))</f>
        <v>0</v>
      </c>
      <c r="P386" s="1837">
        <f>IFERROR(N386-O386,"")</f>
        <v>0</v>
      </c>
      <c r="Q386" s="1812">
        <f>'Part 6'!CR21</f>
        <v>-15</v>
      </c>
      <c r="R386" s="1548"/>
      <c r="S386" s="141"/>
      <c r="V386" s="1554"/>
      <c r="W386" s="1554"/>
      <c r="X386" s="1554"/>
      <c r="Y386" s="1554"/>
      <c r="Z386" s="141"/>
      <c r="AC386" s="1554"/>
      <c r="AD386" s="1555"/>
      <c r="AE386" s="1812"/>
      <c r="AF386" s="1812"/>
    </row>
    <row r="387" spans="1:32">
      <c r="A387" s="141"/>
      <c r="D387" s="1554"/>
      <c r="E387" s="1555"/>
      <c r="F387" s="1812"/>
      <c r="G387" s="1812"/>
      <c r="I387" s="1548"/>
      <c r="K387" s="141"/>
      <c r="L387" t="s">
        <v>3832</v>
      </c>
      <c r="N387" s="1556">
        <v>0</v>
      </c>
      <c r="O387" s="1555">
        <f>IF($L387="","",IF(TRIM(INDEX('Part 6'!$G$2:$IV$2,1,ROW()-296))=TRIM($L387&amp;""),INDEX('Part 6'!$G$593:$IV$593,1,ROW()-296),"CHECK"))</f>
        <v>0</v>
      </c>
      <c r="P387" s="1837">
        <f>IFERROR(N387-O387,"")</f>
        <v>0</v>
      </c>
      <c r="Q387" s="1812">
        <f>'Part 6'!CS21</f>
        <v>0</v>
      </c>
      <c r="R387" s="1548"/>
      <c r="S387" s="141"/>
      <c r="V387" s="1554"/>
      <c r="W387" s="1554"/>
      <c r="X387" s="1554"/>
      <c r="Y387" s="1554"/>
      <c r="Z387" s="141"/>
      <c r="AC387" s="1554"/>
      <c r="AD387" s="1555"/>
      <c r="AE387" s="1812"/>
      <c r="AF387" s="1812"/>
    </row>
    <row r="388" spans="1:32">
      <c r="A388" s="141"/>
      <c r="D388" s="1554"/>
      <c r="E388" s="1555"/>
      <c r="F388" s="1812"/>
      <c r="G388" s="1812"/>
      <c r="I388" s="1548"/>
      <c r="K388" s="141"/>
      <c r="L388" t="s">
        <v>3833</v>
      </c>
      <c r="M388" t="s">
        <v>3880</v>
      </c>
      <c r="N388" s="1556">
        <v>0</v>
      </c>
      <c r="O388" s="1555">
        <f>IF($L388="","",IF(TRIM(INDEX('Part 6'!$G$2:$IV$2,1,ROW()-296))=TRIM($L388&amp;""),INDEX('Part 6'!$G$593:$IV$593,1,ROW()-296),"CHECK"))</f>
        <v>0</v>
      </c>
      <c r="P388" s="1837">
        <f>IFERROR(N388-O388,"")</f>
        <v>0</v>
      </c>
      <c r="Q388" s="1812">
        <f>'Part 6'!CT21</f>
        <v>-14</v>
      </c>
      <c r="R388" s="1548"/>
      <c r="S388" s="141"/>
      <c r="V388" s="1554"/>
      <c r="W388" s="1554"/>
      <c r="X388" s="1554"/>
      <c r="Y388" s="1554"/>
      <c r="Z388" s="141"/>
      <c r="AC388" s="1554"/>
      <c r="AD388" s="1555"/>
      <c r="AE388" s="1812"/>
      <c r="AF388" s="1812"/>
    </row>
    <row r="389" spans="1:32">
      <c r="A389" s="141"/>
      <c r="D389" s="1554"/>
      <c r="E389" s="1555"/>
      <c r="F389" s="1812"/>
      <c r="G389" s="1812"/>
      <c r="I389" s="1548"/>
      <c r="K389" s="141"/>
      <c r="L389" t="s">
        <v>3834</v>
      </c>
      <c r="N389" s="1556">
        <v>0</v>
      </c>
      <c r="O389" s="1555">
        <f>IF($L389="","",IF(TRIM(INDEX('Part 6'!$G$2:$IV$2,1,ROW()-296))=TRIM($L389&amp;""),INDEX('Part 6'!$G$593:$IV$593,1,ROW()-296),"CHECK"))</f>
        <v>0</v>
      </c>
      <c r="P389" s="1837">
        <f>IFERROR(N389-O389,"")</f>
        <v>0</v>
      </c>
      <c r="Q389" s="1812">
        <f>'Part 6'!CU21</f>
        <v>4</v>
      </c>
      <c r="R389" s="1548"/>
      <c r="S389" s="141"/>
      <c r="V389" s="1554"/>
      <c r="W389" s="1554"/>
      <c r="X389" s="1554"/>
      <c r="Y389" s="1554"/>
      <c r="Z389" s="141"/>
      <c r="AC389" s="1554"/>
      <c r="AD389" s="1555"/>
      <c r="AE389" s="1812"/>
      <c r="AF389" s="1812"/>
    </row>
    <row r="390" spans="1:32">
      <c r="A390" s="141"/>
      <c r="D390" s="1554"/>
      <c r="E390" s="1555"/>
      <c r="F390" s="1812"/>
      <c r="G390" s="1812"/>
      <c r="I390" s="1548"/>
      <c r="K390" s="141"/>
      <c r="N390" s="1556"/>
      <c r="O390" s="1555" t="str">
        <f>IF($L390="","",IF(TRIM(INDEX('Part 6'!$G$2:$IV$2,1,ROW()-296))=TRIM($L390&amp;""),INDEX('Part 6'!$G$593:$IV$593,1,ROW()-296),"CHECK"))</f>
        <v/>
      </c>
      <c r="P390" s="1837"/>
      <c r="Q390" s="1812"/>
      <c r="R390" s="1548"/>
      <c r="S390" s="141"/>
      <c r="V390" s="1554"/>
      <c r="W390" s="1554"/>
      <c r="X390" s="1554"/>
      <c r="Y390" s="1554"/>
      <c r="Z390" s="141"/>
      <c r="AC390" s="1554"/>
      <c r="AD390" s="1555"/>
      <c r="AE390" s="1812"/>
      <c r="AF390" s="1812"/>
    </row>
    <row r="391" spans="1:32">
      <c r="A391" s="141"/>
      <c r="D391" s="1554"/>
      <c r="E391" s="1555"/>
      <c r="F391" s="1812"/>
      <c r="G391" s="1812"/>
      <c r="I391" s="1548"/>
      <c r="K391" s="141"/>
      <c r="N391" s="1556"/>
      <c r="O391" s="1555" t="str">
        <f>IF($L391="","",IF(TRIM(INDEX('Part 6'!$G$2:$IV$2,1,ROW()-296))=TRIM($L391&amp;""),INDEX('Part 6'!$G$593:$IV$593,1,ROW()-296),"CHECK"))</f>
        <v/>
      </c>
      <c r="P391" s="1837"/>
      <c r="Q391" s="1812"/>
      <c r="R391" s="1548"/>
      <c r="S391" s="141"/>
      <c r="V391" s="1554"/>
      <c r="W391" s="1554"/>
      <c r="X391" s="1554"/>
      <c r="Y391" s="1554"/>
      <c r="Z391" s="141"/>
      <c r="AC391" s="1554"/>
      <c r="AD391" s="1555"/>
      <c r="AE391" s="1812"/>
      <c r="AF391" s="1812"/>
    </row>
    <row r="392" spans="1:32">
      <c r="A392" s="141"/>
      <c r="D392" s="1554"/>
      <c r="E392" s="1555"/>
      <c r="F392" s="1812"/>
      <c r="G392" s="1812"/>
      <c r="I392" s="1548"/>
      <c r="K392" s="141"/>
      <c r="N392" s="1556"/>
      <c r="O392" s="1555" t="str">
        <f>IF($L392="","",IF(TRIM(INDEX('Part 6'!$G$2:$IV$2,1,ROW()-296))=TRIM($L392&amp;""),INDEX('Part 6'!$G$593:$IV$593,1,ROW()-296),"CHECK"))</f>
        <v/>
      </c>
      <c r="P392" s="1837"/>
      <c r="Q392" s="1812"/>
      <c r="R392" s="1548"/>
      <c r="S392" s="141"/>
      <c r="V392" s="1554"/>
      <c r="W392" s="1554"/>
      <c r="X392" s="1554"/>
      <c r="Y392" s="1554"/>
      <c r="Z392" s="141"/>
      <c r="AC392" s="1554"/>
      <c r="AD392" s="1555"/>
      <c r="AE392" s="1812"/>
      <c r="AF392" s="1812"/>
    </row>
    <row r="393" spans="1:32">
      <c r="A393" s="141"/>
      <c r="D393" s="1554"/>
      <c r="E393" s="1555"/>
      <c r="F393" s="1812"/>
      <c r="G393" s="1812"/>
      <c r="I393" s="1548"/>
      <c r="K393" s="141"/>
      <c r="N393" s="1556"/>
      <c r="O393" s="1555" t="str">
        <f>IF($L393="","",IF(TRIM(INDEX('Part 6'!$G$2:$IV$2,1,ROW()-296))=TRIM($L393&amp;""),INDEX('Part 6'!$G$593:$IV$593,1,ROW()-296),"CHECK"))</f>
        <v/>
      </c>
      <c r="P393" s="1837"/>
      <c r="Q393" s="1812"/>
      <c r="R393" s="1548"/>
      <c r="S393" s="141"/>
      <c r="V393" s="1554"/>
      <c r="W393" s="1554"/>
      <c r="X393" s="1554"/>
      <c r="Y393" s="1554"/>
      <c r="Z393" s="141"/>
      <c r="AC393" s="1554"/>
      <c r="AD393" s="1555"/>
      <c r="AE393" s="1812"/>
      <c r="AF393" s="1812"/>
    </row>
    <row r="394" spans="1:32">
      <c r="A394" s="141"/>
      <c r="D394" s="1554"/>
      <c r="E394" s="1555"/>
      <c r="F394" s="1812"/>
      <c r="G394" s="1812"/>
      <c r="I394" s="1548"/>
      <c r="K394" s="141"/>
      <c r="L394" t="s">
        <v>6044</v>
      </c>
      <c r="M394" t="s">
        <v>3881</v>
      </c>
      <c r="N394" s="1556">
        <v>467</v>
      </c>
      <c r="O394" s="1555">
        <f>IF($L394="","",IF(TRIM(INDEX('Part 6'!$G$2:$IV$2,1,ROW()-296))=TRIM($L394&amp;""),INDEX('Part 6'!$G$593:$IV$593,1,ROW()-296),"CHECK"))</f>
        <v>967</v>
      </c>
      <c r="P394" s="1837">
        <f>IFERROR(N394-O394,"")</f>
        <v>-500</v>
      </c>
      <c r="Q394" s="1812">
        <f>'Part 6'!CZ21</f>
        <v>9312</v>
      </c>
      <c r="R394" s="1548"/>
      <c r="S394" s="141"/>
      <c r="V394" s="1554"/>
      <c r="W394" s="1554"/>
      <c r="X394" s="1554"/>
      <c r="Y394" s="1554"/>
      <c r="Z394" s="141"/>
      <c r="AC394" s="1554"/>
      <c r="AD394" s="1555"/>
      <c r="AE394" s="1812"/>
      <c r="AF394" s="1812"/>
    </row>
    <row r="395" spans="1:32">
      <c r="A395" s="141"/>
      <c r="D395" s="1554"/>
      <c r="E395" s="1555"/>
      <c r="F395" s="1812"/>
      <c r="G395" s="1812"/>
      <c r="I395" s="1548"/>
      <c r="K395" s="141"/>
      <c r="L395" t="s">
        <v>6045</v>
      </c>
      <c r="M395" t="s">
        <v>3881</v>
      </c>
      <c r="N395" s="1556">
        <v>50</v>
      </c>
      <c r="O395" s="1555">
        <f>IF($L395="","",IF(TRIM(INDEX('Part 6'!$G$2:$IV$2,1,ROW()-296))=TRIM($L395&amp;""),INDEX('Part 6'!$G$593:$IV$593,1,ROW()-296),"CHECK"))</f>
        <v>50</v>
      </c>
      <c r="P395" s="1837">
        <f>IFERROR(N395-O395,"")</f>
        <v>0</v>
      </c>
      <c r="Q395" s="1812">
        <f>'Part 6'!DA21</f>
        <v>2694</v>
      </c>
      <c r="R395" s="1548"/>
      <c r="S395" s="141"/>
      <c r="V395" s="1554"/>
      <c r="W395" s="1554"/>
      <c r="X395" s="1554"/>
      <c r="Y395" s="1554"/>
      <c r="Z395" s="141"/>
      <c r="AC395" s="1554"/>
      <c r="AD395" s="1555"/>
      <c r="AE395" s="1812"/>
      <c r="AF395" s="1812"/>
    </row>
    <row r="396" spans="1:32">
      <c r="A396" s="141"/>
      <c r="D396" s="1554"/>
      <c r="E396" s="1555"/>
      <c r="F396" s="1812"/>
      <c r="G396" s="1812"/>
      <c r="I396" s="1548"/>
      <c r="K396" s="141"/>
      <c r="L396" t="s">
        <v>3837</v>
      </c>
      <c r="M396" t="s">
        <v>3882</v>
      </c>
      <c r="N396" s="1556">
        <v>0</v>
      </c>
      <c r="O396" s="1555">
        <f>IF($L396="","",IF(TRIM(INDEX('Part 6'!$G$2:$IV$2,1,ROW()-296))=TRIM($L396&amp;""),INDEX('Part 6'!$G$593:$IV$593,1,ROW()-296),"CHECK"))</f>
        <v>0</v>
      </c>
      <c r="P396" s="1837">
        <f>IFERROR(N396-O396,"")</f>
        <v>0</v>
      </c>
      <c r="Q396" s="1812">
        <f>'Part 6'!DB21</f>
        <v>450</v>
      </c>
      <c r="R396" s="1548"/>
      <c r="S396" s="141"/>
      <c r="V396" s="1554"/>
      <c r="W396" s="1554"/>
      <c r="X396" s="1554"/>
      <c r="Y396" s="1554"/>
      <c r="Z396" s="141"/>
      <c r="AC396" s="1554"/>
      <c r="AD396" s="1555"/>
      <c r="AE396" s="1812"/>
      <c r="AF396" s="1812"/>
    </row>
    <row r="397" spans="1:32">
      <c r="A397" s="141"/>
      <c r="D397" s="1554"/>
      <c r="E397" s="1555"/>
      <c r="F397" s="1812"/>
      <c r="G397" s="1812"/>
      <c r="I397" s="1548"/>
      <c r="K397" s="141"/>
      <c r="L397" t="s">
        <v>3838</v>
      </c>
      <c r="M397" t="s">
        <v>3882</v>
      </c>
      <c r="N397" s="1556">
        <v>0</v>
      </c>
      <c r="O397" s="1555">
        <f>IF($L397="","",IF(TRIM(INDEX('Part 6'!$G$2:$IV$2,1,ROW()-296))=TRIM($L397&amp;""),INDEX('Part 6'!$G$593:$IV$593,1,ROW()-296),"CHECK"))</f>
        <v>0</v>
      </c>
      <c r="P397" s="1837">
        <f>IFERROR(N397-O397,"")</f>
        <v>0</v>
      </c>
      <c r="Q397" s="1812">
        <f>'Part 6'!DC21</f>
        <v>450</v>
      </c>
      <c r="R397" s="1548"/>
      <c r="S397" s="141"/>
      <c r="V397" s="1554"/>
      <c r="W397" s="1554"/>
      <c r="X397" s="1554"/>
      <c r="Y397" s="1554"/>
      <c r="Z397" s="141"/>
      <c r="AC397" s="1554"/>
      <c r="AD397" s="1555"/>
      <c r="AE397" s="1812"/>
      <c r="AF397" s="1812"/>
    </row>
    <row r="398" spans="1:32">
      <c r="A398" s="141"/>
      <c r="D398" s="1554"/>
      <c r="E398" s="1555"/>
      <c r="F398" s="1812"/>
      <c r="G398" s="1812"/>
      <c r="I398" s="1548"/>
      <c r="K398" s="141"/>
      <c r="L398" t="s">
        <v>3839</v>
      </c>
      <c r="N398" s="1556">
        <v>972</v>
      </c>
      <c r="O398" s="1555">
        <f>IF($L398="","",IF(TRIM(INDEX('Part 6'!$G$2:$IV$2,1,ROW()-296))=TRIM($L398&amp;""),INDEX('Part 6'!$G$593:$IV$593,1,ROW()-296),"CHECK"))</f>
        <v>0</v>
      </c>
      <c r="P398" s="1837">
        <f>IFERROR(N398-O398,"")</f>
        <v>972</v>
      </c>
      <c r="Q398" s="1812">
        <f>'Part 6'!DD21</f>
        <v>6011</v>
      </c>
      <c r="R398" s="1548"/>
      <c r="S398" s="141"/>
      <c r="V398" s="1554"/>
      <c r="W398" s="1554"/>
      <c r="X398" s="1554"/>
      <c r="Y398" s="1554"/>
      <c r="Z398" s="141"/>
      <c r="AC398" s="1554"/>
      <c r="AD398" s="1555"/>
      <c r="AE398" s="1812"/>
      <c r="AF398" s="1812"/>
    </row>
    <row r="399" spans="1:32">
      <c r="A399" s="141"/>
      <c r="D399" s="1554"/>
      <c r="E399" s="1555"/>
      <c r="F399" s="1812"/>
      <c r="G399" s="1812"/>
      <c r="I399" s="1548"/>
      <c r="K399" s="141"/>
      <c r="L399" t="s">
        <v>2887</v>
      </c>
      <c r="M399" t="s">
        <v>2888</v>
      </c>
      <c r="N399" s="1556">
        <v>1</v>
      </c>
      <c r="O399" s="1555">
        <f>IF($L399="","",IF(TRIM(INDEX('Part 6'!$G$2:$IV$2,1,ROW()-296))=TRIM($L399&amp;""),INDEX('Part 6'!$G$593:$IV$593,1,ROW()-296),"CHECK"))</f>
        <v>1</v>
      </c>
      <c r="P399" s="1837">
        <f>IFERROR(N399-O399,"")</f>
        <v>0</v>
      </c>
      <c r="Q399" s="1812">
        <f>'Part 6'!DE21</f>
        <v>15</v>
      </c>
      <c r="R399" s="1548"/>
      <c r="S399" s="141"/>
      <c r="V399" s="1554"/>
      <c r="W399" s="1554"/>
      <c r="X399" s="1554"/>
      <c r="Y399" s="1554"/>
      <c r="Z399" s="141"/>
      <c r="AC399" s="1554"/>
      <c r="AD399" s="1555"/>
      <c r="AE399" s="1812"/>
      <c r="AF399" s="1812"/>
    </row>
    <row r="400" spans="1:32">
      <c r="A400" s="141"/>
      <c r="D400" s="1554"/>
      <c r="E400" s="1555"/>
      <c r="F400" s="1812"/>
      <c r="G400" s="1812"/>
      <c r="I400" s="1548"/>
      <c r="K400" s="141"/>
      <c r="L400" t="s">
        <v>2887</v>
      </c>
      <c r="M400" t="s">
        <v>2899</v>
      </c>
      <c r="N400" s="1556">
        <v>4</v>
      </c>
      <c r="O400" s="1555">
        <f>IF($L400="","",IF(TRIM(INDEX('Part 6'!$G$2:$IV$2,1,ROW()-296))=TRIM($L400&amp;""),INDEX('Part 6'!$G$593:$IV$593,1,ROW()-296),"CHECK"))</f>
        <v>0</v>
      </c>
      <c r="P400" s="1837">
        <f>IFERROR(N400-O400,"")</f>
        <v>4</v>
      </c>
      <c r="Q400" s="1812">
        <f>'Part 6'!DF21</f>
        <v>0</v>
      </c>
      <c r="R400" s="1548"/>
      <c r="S400" s="141"/>
      <c r="V400" s="1554"/>
      <c r="W400" s="1554"/>
      <c r="X400" s="1554"/>
      <c r="Y400" s="1554"/>
      <c r="Z400" s="141"/>
      <c r="AC400" s="1554"/>
      <c r="AD400" s="1555"/>
      <c r="AE400" s="1812"/>
      <c r="AF400" s="1812"/>
    </row>
    <row r="401" spans="1:32">
      <c r="A401" s="141"/>
      <c r="D401" s="1554"/>
      <c r="E401" s="1555"/>
      <c r="F401" s="1812"/>
      <c r="G401" s="1812"/>
      <c r="I401" s="1548"/>
      <c r="K401" s="141"/>
      <c r="L401" t="s">
        <v>2887</v>
      </c>
      <c r="M401" t="s">
        <v>2889</v>
      </c>
      <c r="N401" s="1556">
        <v>1</v>
      </c>
      <c r="O401" s="1555">
        <f>IF($L401="","",IF(TRIM(INDEX('Part 6'!$G$2:$IV$2,1,ROW()-296))=TRIM($L401&amp;""),INDEX('Part 6'!$G$593:$IV$593,1,ROW()-296),"CHECK"))</f>
        <v>0</v>
      </c>
      <c r="P401" s="1837">
        <f>IFERROR(N401-O401,"")</f>
        <v>1</v>
      </c>
      <c r="Q401" s="1812">
        <f>'Part 6'!DG21</f>
        <v>0</v>
      </c>
      <c r="R401" s="1548"/>
      <c r="S401" s="141"/>
      <c r="V401" s="1554"/>
      <c r="W401" s="1554"/>
      <c r="X401" s="1554"/>
      <c r="Y401" s="1554"/>
      <c r="Z401" s="141"/>
      <c r="AC401" s="1554"/>
      <c r="AD401" s="1555"/>
      <c r="AE401" s="1812"/>
      <c r="AF401" s="1812"/>
    </row>
    <row r="402" spans="1:32">
      <c r="A402" s="141"/>
      <c r="D402" s="1554"/>
      <c r="E402" s="1555"/>
      <c r="F402" s="1812"/>
      <c r="G402" s="1812"/>
      <c r="I402" s="1548"/>
      <c r="K402" s="141"/>
      <c r="L402" t="s">
        <v>2887</v>
      </c>
      <c r="M402" t="s">
        <v>3883</v>
      </c>
      <c r="N402" s="1556">
        <v>0</v>
      </c>
      <c r="O402" s="1555">
        <f>IF($L402="","",IF(TRIM(INDEX('Part 6'!$G$2:$IV$2,1,ROW()-296))=TRIM($L402&amp;""),INDEX('Part 6'!$G$593:$IV$593,1,ROW()-296),"CHECK"))</f>
        <v>0</v>
      </c>
      <c r="P402" s="1837">
        <f>IFERROR(N402-O402,"")</f>
        <v>0</v>
      </c>
      <c r="Q402" s="1812">
        <f>'Part 6'!DH21</f>
        <v>0</v>
      </c>
      <c r="R402" s="1548"/>
      <c r="S402" s="141"/>
      <c r="V402" s="1554"/>
      <c r="W402" s="1554"/>
      <c r="X402" s="1554"/>
      <c r="Y402" s="1554"/>
      <c r="Z402" s="141"/>
      <c r="AC402" s="1554"/>
      <c r="AD402" s="1555"/>
      <c r="AE402" s="1812"/>
      <c r="AF402" s="1812"/>
    </row>
    <row r="403" spans="1:32">
      <c r="A403" s="141"/>
      <c r="D403" s="1554"/>
      <c r="E403" s="1555"/>
      <c r="F403" s="1812"/>
      <c r="G403" s="1812"/>
      <c r="I403" s="1548"/>
      <c r="K403" s="141"/>
      <c r="L403" t="s">
        <v>3840</v>
      </c>
      <c r="M403" t="s">
        <v>3884</v>
      </c>
      <c r="N403" s="1556">
        <v>0</v>
      </c>
      <c r="O403" s="1555">
        <f>IF($L403="","",IF(TRIM(INDEX('Part 6'!$G$2:$IV$2,1,ROW()-296))=TRIM($L403&amp;""),INDEX('Part 6'!$G$593:$IV$593,1,ROW()-296),"CHECK"))</f>
        <v>0</v>
      </c>
      <c r="P403" s="1837">
        <f>IFERROR(N403-O403,"")</f>
        <v>0</v>
      </c>
      <c r="Q403" s="1812">
        <f>'Part 6'!DI21</f>
        <v>0</v>
      </c>
      <c r="R403" s="1548"/>
      <c r="S403" s="141"/>
      <c r="V403" s="1554"/>
      <c r="W403" s="1554"/>
      <c r="X403" s="1554"/>
      <c r="Y403" s="1554"/>
      <c r="Z403" s="141"/>
      <c r="AC403" s="1554"/>
      <c r="AD403" s="1555"/>
      <c r="AE403" s="1812"/>
      <c r="AF403" s="1812"/>
    </row>
    <row r="404" spans="1:32">
      <c r="A404" s="141"/>
      <c r="D404" s="1554"/>
      <c r="E404" s="1555"/>
      <c r="F404" s="1812"/>
      <c r="G404" s="1812"/>
      <c r="I404" s="1548"/>
      <c r="K404" s="141"/>
      <c r="N404" s="1556">
        <v>0</v>
      </c>
      <c r="O404" s="1555" t="str">
        <f>IF($L404="","",IF(TRIM(INDEX('Part 6'!$G$2:$IV$2,1,ROW()-296))=TRIM($L404&amp;""),INDEX('Part 6'!$G$593:$IV$593,1,ROW()-296),"CHECK"))</f>
        <v/>
      </c>
      <c r="P404" s="1837"/>
      <c r="Q404" s="1812"/>
      <c r="R404" s="1548"/>
      <c r="S404" s="141"/>
      <c r="V404" s="1554"/>
      <c r="W404" s="1554"/>
      <c r="X404" s="1554"/>
      <c r="Y404" s="1554"/>
      <c r="Z404" s="141"/>
      <c r="AC404" s="1554"/>
      <c r="AD404" s="1555"/>
      <c r="AE404" s="1812"/>
      <c r="AF404" s="1812"/>
    </row>
    <row r="405" spans="1:32">
      <c r="A405" s="141"/>
      <c r="D405" s="1554"/>
      <c r="E405" s="1555"/>
      <c r="F405" s="1812"/>
      <c r="G405" s="1812"/>
      <c r="I405" s="1548"/>
      <c r="K405" s="141"/>
      <c r="L405" t="s">
        <v>3841</v>
      </c>
      <c r="N405" s="1556">
        <v>0</v>
      </c>
      <c r="O405" s="1555">
        <f>IF($L405="","",IF(TRIM(INDEX('Part 6'!$G$2:$IV$2,1,ROW()-296))=TRIM($L405&amp;""),INDEX('Part 6'!$G$593:$IV$593,1,ROW()-296),"CHECK"))</f>
        <v>0</v>
      </c>
      <c r="P405" s="1837">
        <f>IFERROR(N405-O405,"")</f>
        <v>0</v>
      </c>
      <c r="Q405" s="1812">
        <f>'Part 6'!DK21</f>
        <v>0</v>
      </c>
      <c r="R405" s="1548"/>
      <c r="S405" s="141"/>
      <c r="V405" s="1554"/>
      <c r="W405" s="1554"/>
      <c r="X405" s="1554"/>
      <c r="Y405" s="1554"/>
      <c r="Z405" s="141"/>
      <c r="AC405" s="1554"/>
      <c r="AD405" s="1555"/>
      <c r="AE405" s="1812"/>
      <c r="AF405" s="1812"/>
    </row>
    <row r="406" spans="1:32">
      <c r="A406" s="141"/>
      <c r="D406" s="1554"/>
      <c r="E406" s="1555"/>
      <c r="F406" s="1812"/>
      <c r="G406" s="1812"/>
      <c r="I406" s="1548"/>
      <c r="K406" s="141"/>
      <c r="L406" t="s">
        <v>3842</v>
      </c>
      <c r="M406" t="s">
        <v>3882</v>
      </c>
      <c r="N406" s="1556">
        <v>0</v>
      </c>
      <c r="O406" s="1555">
        <f>IF($L406="","",IF(TRIM(INDEX('Part 6'!$G$2:$IV$2,1,ROW()-296))=TRIM($L406&amp;""),INDEX('Part 6'!$G$593:$IV$593,1,ROW()-296),"CHECK"))</f>
        <v>0</v>
      </c>
      <c r="P406" s="1837">
        <f>IFERROR(N406-O406,"")</f>
        <v>0</v>
      </c>
      <c r="Q406" s="1812">
        <f>'Part 6'!DL21</f>
        <v>0</v>
      </c>
      <c r="R406" s="1548"/>
      <c r="S406" s="141"/>
      <c r="V406" s="1554"/>
      <c r="W406" s="1554"/>
      <c r="X406" s="1554"/>
      <c r="Y406" s="1554"/>
      <c r="Z406" s="141"/>
      <c r="AC406" s="1554"/>
      <c r="AD406" s="1555"/>
      <c r="AE406" s="1812"/>
      <c r="AF406" s="1812"/>
    </row>
    <row r="407" spans="1:32">
      <c r="A407" s="141"/>
      <c r="D407" s="1554"/>
      <c r="E407" s="1555"/>
      <c r="F407" s="1812"/>
      <c r="G407" s="1812"/>
      <c r="I407" s="1548"/>
      <c r="K407" s="141"/>
      <c r="L407" t="s">
        <v>3843</v>
      </c>
      <c r="M407" t="s">
        <v>3882</v>
      </c>
      <c r="N407" s="1556">
        <v>0</v>
      </c>
      <c r="O407" s="1555">
        <f>IF($L407="","",IF(TRIM(INDEX('Part 6'!$G$2:$IV$2,1,ROW()-296))=TRIM($L407&amp;""),INDEX('Part 6'!$G$593:$IV$593,1,ROW()-296),"CHECK"))</f>
        <v>0</v>
      </c>
      <c r="P407" s="1837">
        <f>IFERROR(N407-O407,"")</f>
        <v>0</v>
      </c>
      <c r="Q407" s="1812">
        <f>'Part 6'!DM21</f>
        <v>0</v>
      </c>
      <c r="R407" s="1548"/>
      <c r="S407" s="141"/>
      <c r="V407" s="1554"/>
      <c r="W407" s="1554"/>
      <c r="X407" s="1554"/>
      <c r="Y407" s="1554"/>
      <c r="Z407" s="141"/>
      <c r="AC407" s="1554"/>
      <c r="AD407" s="1555"/>
      <c r="AE407" s="1812"/>
      <c r="AF407" s="1812"/>
    </row>
    <row r="408" spans="1:32">
      <c r="A408" s="141"/>
      <c r="D408" s="1554"/>
      <c r="E408" s="1555"/>
      <c r="F408" s="1812"/>
      <c r="G408" s="1812"/>
      <c r="I408" s="1548"/>
      <c r="K408" s="141"/>
      <c r="L408" t="s">
        <v>3844</v>
      </c>
      <c r="N408" s="1556">
        <v>0</v>
      </c>
      <c r="O408" s="1555">
        <f>IF($L408="","",IF(TRIM(INDEX('Part 6'!$G$2:$IV$2,1,ROW()-296))=TRIM($L408&amp;""),INDEX('Part 6'!$G$593:$IV$593,1,ROW()-296),"CHECK"))</f>
        <v>0</v>
      </c>
      <c r="P408" s="1837">
        <f>IFERROR(N408-O408,"")</f>
        <v>0</v>
      </c>
      <c r="Q408" s="1812">
        <f>'Part 6'!DN21</f>
        <v>1</v>
      </c>
      <c r="R408" s="1548"/>
      <c r="S408" s="141"/>
      <c r="V408" s="1554"/>
      <c r="W408" s="1554"/>
      <c r="X408" s="1554"/>
      <c r="Y408" s="1554"/>
      <c r="Z408" s="141"/>
      <c r="AC408" s="1554"/>
      <c r="AD408" s="1555"/>
      <c r="AE408" s="1812"/>
      <c r="AF408" s="1812"/>
    </row>
    <row r="409" spans="1:32">
      <c r="A409" s="141"/>
      <c r="D409" s="1554"/>
      <c r="E409" s="1555"/>
      <c r="F409" s="1812"/>
      <c r="G409" s="1812"/>
      <c r="I409" s="1548"/>
      <c r="K409" s="141"/>
      <c r="L409" t="s">
        <v>3845</v>
      </c>
      <c r="N409" s="1556">
        <v>0</v>
      </c>
      <c r="O409" s="1555">
        <f>IF($L409="","",IF(TRIM(INDEX('Part 6'!$G$2:$IV$2,1,ROW()-296))=TRIM($L409&amp;""),INDEX('Part 6'!$G$593:$IV$593,1,ROW()-296),"CHECK"))</f>
        <v>0</v>
      </c>
      <c r="P409" s="1837">
        <f>IFERROR(N409-O409,"")</f>
        <v>0</v>
      </c>
      <c r="Q409" s="1812">
        <f>'Part 6'!DO21</f>
        <v>500</v>
      </c>
      <c r="R409" s="1548"/>
      <c r="S409" s="141"/>
      <c r="V409" s="1554"/>
      <c r="W409" s="1554"/>
      <c r="X409" s="1554"/>
      <c r="Y409" s="1554"/>
      <c r="Z409" s="141"/>
      <c r="AC409" s="1554"/>
      <c r="AD409" s="1555"/>
      <c r="AE409" s="1812"/>
      <c r="AF409" s="1812"/>
    </row>
    <row r="410" spans="1:32">
      <c r="A410" s="141"/>
      <c r="D410" s="1554"/>
      <c r="E410" s="1555"/>
      <c r="F410" s="1812"/>
      <c r="G410" s="1812"/>
      <c r="I410" s="1548"/>
      <c r="K410" s="141"/>
      <c r="L410" t="s">
        <v>3846</v>
      </c>
      <c r="M410" t="s">
        <v>3885</v>
      </c>
      <c r="N410" s="1556">
        <v>0</v>
      </c>
      <c r="O410" s="1555">
        <f>IF($L410="","",IF(TRIM(INDEX('Part 6'!$G$2:$IV$2,1,ROW()-296))=TRIM($L410&amp;""),INDEX('Part 6'!$G$593:$IV$593,1,ROW()-296),"CHECK"))</f>
        <v>0</v>
      </c>
      <c r="P410" s="1837">
        <f>IFERROR(N410-O410,"")</f>
        <v>0</v>
      </c>
      <c r="Q410" s="1812">
        <f>'Part 6'!DP21</f>
        <v>1</v>
      </c>
      <c r="R410" s="1548"/>
      <c r="S410" s="141"/>
      <c r="V410" s="1554"/>
      <c r="W410" s="1554"/>
      <c r="X410" s="1554"/>
      <c r="Y410" s="1554"/>
      <c r="Z410" s="141"/>
      <c r="AC410" s="1554"/>
      <c r="AD410" s="1555"/>
      <c r="AE410" s="1812"/>
      <c r="AF410" s="1812"/>
    </row>
    <row r="411" spans="1:32">
      <c r="A411" s="141"/>
      <c r="D411" s="1554"/>
      <c r="E411" s="1555"/>
      <c r="F411" s="1812"/>
      <c r="G411" s="1812"/>
      <c r="I411" s="1548"/>
      <c r="K411" s="141"/>
      <c r="L411" t="s">
        <v>3847</v>
      </c>
      <c r="M411" t="s">
        <v>3886</v>
      </c>
      <c r="N411" s="1556">
        <v>0</v>
      </c>
      <c r="O411" s="1555">
        <f>IF($L411="","",IF(TRIM(INDEX('Part 6'!$G$2:$IV$2,1,ROW()-296))=TRIM($L411&amp;""),INDEX('Part 6'!$G$593:$IV$593,1,ROW()-296),"CHECK"))</f>
        <v>0</v>
      </c>
      <c r="P411" s="1837">
        <f>IFERROR(N411-O411,"")</f>
        <v>0</v>
      </c>
      <c r="Q411" s="1812">
        <f>'Part 6'!DQ21</f>
        <v>1</v>
      </c>
      <c r="R411" s="1548"/>
      <c r="S411" s="141"/>
      <c r="V411" s="1554"/>
      <c r="W411" s="1554"/>
      <c r="X411" s="1554"/>
      <c r="Y411" s="1554"/>
      <c r="Z411" s="141"/>
      <c r="AC411" s="1554"/>
      <c r="AD411" s="1555"/>
      <c r="AE411" s="1812"/>
      <c r="AF411" s="1812"/>
    </row>
    <row r="412" spans="1:32">
      <c r="A412" s="141"/>
      <c r="D412" s="1554"/>
      <c r="E412" s="1555"/>
      <c r="F412" s="1812"/>
      <c r="G412" s="1812"/>
      <c r="I412" s="1548"/>
      <c r="K412" s="141"/>
      <c r="N412" s="1556">
        <v>0</v>
      </c>
      <c r="O412" s="1555" t="str">
        <f>IF($L412="","",IF(TRIM(INDEX('Part 6'!$G$2:$IV$2,1,ROW()-296))=TRIM($L412&amp;""),INDEX('Part 6'!$G$593:$IV$593,1,ROW()-296),"CHECK"))</f>
        <v/>
      </c>
      <c r="P412" s="1837"/>
      <c r="Q412" s="1812"/>
      <c r="R412" s="1548"/>
      <c r="S412" s="141"/>
      <c r="V412" s="1554"/>
      <c r="W412" s="1554"/>
      <c r="X412" s="1554"/>
      <c r="Y412" s="1554"/>
      <c r="Z412" s="141"/>
      <c r="AC412" s="1554"/>
      <c r="AD412" s="1555"/>
      <c r="AE412" s="1812"/>
      <c r="AF412" s="1812"/>
    </row>
  </sheetData>
  <conditionalFormatting sqref="F252:F412">
    <cfRule type="expression" dxfId="13" priority="7">
      <formula>AND(ISNUMBER($D252),ISNUMBER($E252),$D252&gt;0,$E252=0)</formula>
    </cfRule>
    <cfRule type="expression" dxfId="12" priority="8">
      <formula>AND(ISNUMBER($D252),ISNUMBER($E252),$D252&lt;&gt;$E252,OR($D252&gt;0,$E252&gt;0))</formula>
    </cfRule>
  </conditionalFormatting>
  <conditionalFormatting sqref="N2:O412 Q2:Q412">
    <cfRule type="expression" dxfId="11" priority="9">
      <formula>AND(ISNUMBER($N2),ISNUMBER($O2),$N2&gt;0,$O2=0)</formula>
    </cfRule>
    <cfRule type="expression" dxfId="10" priority="10">
      <formula>AND(ISNUMBER($N2),ISNUMBER($O2),$N2&lt;&gt;$O2,OR($N2&gt;0,$O2&gt;0))</formula>
    </cfRule>
  </conditionalFormatting>
  <conditionalFormatting sqref="V377:Y412 V2:W376 Y2:Y376">
    <cfRule type="expression" dxfId="9" priority="11">
      <formula>AND(ISNUMBER($V2),ISNUMBER($W2),$V2&gt;0,$W2=0)</formula>
    </cfRule>
    <cfRule type="expression" dxfId="8" priority="12">
      <formula>AND(ISNUMBER($V2),ISNUMBER($W2),$V2&lt;&gt;$W2,OR($V2&gt;0,$W2&gt;0))</formula>
    </cfRule>
  </conditionalFormatting>
  <conditionalFormatting sqref="AC2:AF412">
    <cfRule type="expression" dxfId="7" priority="13">
      <formula>AND(ISNUMBER($AC2),ISNUMBER($AD2),$AC2&gt;0,$AD2=0)</formula>
    </cfRule>
    <cfRule type="expression" dxfId="6" priority="14">
      <formula>AND(ISNUMBER($AC2),ISNUMBER($AD2),$AC2&lt;&gt;$AD2,OR($AC2&gt;0,$AD2&gt;0))</formula>
    </cfRule>
  </conditionalFormatting>
  <conditionalFormatting sqref="F2:F251">
    <cfRule type="cellIs" dxfId="5" priority="5" operator="equal">
      <formula>0</formula>
    </cfRule>
    <cfRule type="cellIs" dxfId="4" priority="6" operator="notEqual">
      <formula>0</formula>
    </cfRule>
  </conditionalFormatting>
  <conditionalFormatting sqref="P2:P412">
    <cfRule type="cellIs" dxfId="3" priority="3" operator="equal">
      <formula>0</formula>
    </cfRule>
    <cfRule type="cellIs" dxfId="2" priority="4" operator="notEqual">
      <formula>0</formula>
    </cfRule>
  </conditionalFormatting>
  <conditionalFormatting sqref="X2:X376">
    <cfRule type="cellIs" dxfId="1" priority="1" operator="equal">
      <formula>0</formula>
    </cfRule>
    <cfRule type="cellIs" dxfId="0" priority="2" operator="not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722A-D7FA-4A8B-8F09-030FE211314F}">
  <dimension ref="A1:E976"/>
  <sheetViews>
    <sheetView workbookViewId="0">
      <pane ySplit="3" topLeftCell="A595" activePane="bottomLeft" state="frozen"/>
      <selection activeCell="D104" sqref="D104"/>
      <selection pane="bottomLeft" activeCell="E155" sqref="E13:E155"/>
    </sheetView>
  </sheetViews>
  <sheetFormatPr defaultRowHeight="15"/>
  <cols>
    <col min="1" max="1" width="49.5703125" customWidth="1"/>
    <col min="2" max="2" width="24.7109375" customWidth="1"/>
    <col min="3" max="4" width="17.140625" customWidth="1"/>
    <col min="5" max="5" width="25.140625" customWidth="1"/>
  </cols>
  <sheetData>
    <row r="1" spans="1:5" ht="15.75">
      <c r="A1" s="1541" t="s">
        <v>6670</v>
      </c>
    </row>
    <row r="3" spans="1:5">
      <c r="A3" s="1820" t="s">
        <v>6520</v>
      </c>
      <c r="B3" s="1820" t="s">
        <v>6521</v>
      </c>
      <c r="C3" s="1820" t="s">
        <v>6407</v>
      </c>
      <c r="D3" s="1820" t="s">
        <v>6671</v>
      </c>
      <c r="E3" s="1820" t="s">
        <v>6672</v>
      </c>
    </row>
    <row r="4" spans="1:5" hidden="1">
      <c r="A4" s="1546" t="s">
        <v>1256</v>
      </c>
      <c r="B4" s="1546" t="s">
        <v>1257</v>
      </c>
      <c r="C4" s="1818">
        <v>10</v>
      </c>
      <c r="D4" s="1818">
        <v>0</v>
      </c>
      <c r="E4" s="1818">
        <v>10</v>
      </c>
    </row>
    <row r="5" spans="1:5" hidden="1">
      <c r="A5" s="1546" t="s">
        <v>1886</v>
      </c>
      <c r="B5" s="1546" t="s">
        <v>1887</v>
      </c>
      <c r="C5" s="1818">
        <v>10</v>
      </c>
      <c r="D5" s="1818">
        <v>10</v>
      </c>
      <c r="E5" s="1818">
        <v>0</v>
      </c>
    </row>
    <row r="6" spans="1:5" hidden="1">
      <c r="A6" s="1546" t="s">
        <v>6612</v>
      </c>
      <c r="B6" s="1546" t="s">
        <v>1889</v>
      </c>
      <c r="C6" s="1818">
        <v>82</v>
      </c>
      <c r="D6" s="1818">
        <v>32</v>
      </c>
      <c r="E6" s="1818">
        <v>50</v>
      </c>
    </row>
    <row r="7" spans="1:5" hidden="1">
      <c r="A7" s="1546" t="s">
        <v>1658</v>
      </c>
      <c r="B7" s="1546" t="s">
        <v>6515</v>
      </c>
      <c r="C7" s="1818">
        <v>782</v>
      </c>
      <c r="D7" s="1818">
        <v>0</v>
      </c>
      <c r="E7" s="1818">
        <v>782</v>
      </c>
    </row>
    <row r="8" spans="1:5" hidden="1">
      <c r="A8" s="1546" t="s">
        <v>2657</v>
      </c>
      <c r="B8" s="1546" t="s">
        <v>1437</v>
      </c>
      <c r="C8" s="1818">
        <v>10</v>
      </c>
      <c r="D8" s="1818">
        <v>0</v>
      </c>
      <c r="E8" s="1818">
        <v>10</v>
      </c>
    </row>
    <row r="9" spans="1:5" hidden="1">
      <c r="A9" s="1546" t="s">
        <v>1436</v>
      </c>
      <c r="B9" s="1546" t="s">
        <v>1437</v>
      </c>
      <c r="C9" s="1818">
        <v>56</v>
      </c>
      <c r="D9" s="1818">
        <v>16</v>
      </c>
      <c r="E9" s="1818">
        <v>40</v>
      </c>
    </row>
    <row r="10" spans="1:5" hidden="1">
      <c r="A10" s="1546" t="s">
        <v>1179</v>
      </c>
      <c r="B10" s="1546" t="s">
        <v>1180</v>
      </c>
      <c r="C10" s="1818">
        <v>502</v>
      </c>
      <c r="D10" s="1818">
        <v>72</v>
      </c>
      <c r="E10" s="1818">
        <v>430</v>
      </c>
    </row>
    <row r="11" spans="1:5" hidden="1">
      <c r="A11" s="1546" t="s">
        <v>1177</v>
      </c>
      <c r="B11" s="1546" t="s">
        <v>1178</v>
      </c>
      <c r="C11" s="1818">
        <v>42</v>
      </c>
      <c r="D11" s="1818">
        <v>22</v>
      </c>
      <c r="E11" s="1818">
        <v>20</v>
      </c>
    </row>
    <row r="12" spans="1:5" hidden="1">
      <c r="A12" s="1546" t="s">
        <v>1019</v>
      </c>
      <c r="B12" s="1546" t="s">
        <v>6515</v>
      </c>
      <c r="C12" s="1818">
        <v>200</v>
      </c>
      <c r="D12" s="1818">
        <v>0</v>
      </c>
      <c r="E12" s="1818">
        <v>200</v>
      </c>
    </row>
    <row r="13" spans="1:5" hidden="1">
      <c r="A13" s="1546" t="s">
        <v>505</v>
      </c>
      <c r="B13" s="1546" t="s">
        <v>6515</v>
      </c>
      <c r="C13" s="1818">
        <v>60</v>
      </c>
      <c r="D13" s="1818">
        <v>5</v>
      </c>
      <c r="E13" s="1818">
        <v>55</v>
      </c>
    </row>
    <row r="14" spans="1:5" hidden="1">
      <c r="A14" s="1546" t="s">
        <v>1795</v>
      </c>
      <c r="B14" s="1546" t="s">
        <v>6515</v>
      </c>
      <c r="C14" s="1818">
        <v>30</v>
      </c>
      <c r="D14" s="1818">
        <v>0</v>
      </c>
      <c r="E14" s="1818">
        <v>30</v>
      </c>
    </row>
    <row r="15" spans="1:5" hidden="1">
      <c r="A15" s="1546" t="s">
        <v>6132</v>
      </c>
      <c r="B15" s="1546" t="s">
        <v>6515</v>
      </c>
      <c r="C15" s="1818">
        <v>2</v>
      </c>
      <c r="D15" s="1818">
        <v>0</v>
      </c>
      <c r="E15" s="1818">
        <v>2</v>
      </c>
    </row>
    <row r="16" spans="1:5" hidden="1">
      <c r="A16" s="1546" t="s">
        <v>6112</v>
      </c>
      <c r="B16" s="1546" t="s">
        <v>6515</v>
      </c>
      <c r="C16" s="1818">
        <v>102</v>
      </c>
      <c r="D16" s="1818">
        <v>20</v>
      </c>
      <c r="E16" s="1818">
        <v>82</v>
      </c>
    </row>
    <row r="17" spans="1:5" hidden="1">
      <c r="A17" s="1546" t="s">
        <v>416</v>
      </c>
      <c r="B17" s="1546" t="s">
        <v>6515</v>
      </c>
      <c r="C17" s="1818">
        <v>90</v>
      </c>
      <c r="D17" s="1818">
        <v>0</v>
      </c>
      <c r="E17" s="1818">
        <v>90</v>
      </c>
    </row>
    <row r="18" spans="1:5" hidden="1">
      <c r="A18" s="1546" t="s">
        <v>958</v>
      </c>
      <c r="B18" s="1546" t="s">
        <v>6515</v>
      </c>
      <c r="C18" s="1818">
        <v>50</v>
      </c>
      <c r="D18" s="1818">
        <v>0</v>
      </c>
      <c r="E18" s="1818">
        <v>50</v>
      </c>
    </row>
    <row r="19" spans="1:5" hidden="1">
      <c r="A19" s="1546" t="s">
        <v>1205</v>
      </c>
      <c r="B19" s="1546" t="s">
        <v>6515</v>
      </c>
      <c r="C19" s="1818">
        <v>84</v>
      </c>
      <c r="D19" s="1818">
        <v>14</v>
      </c>
      <c r="E19" s="1818">
        <v>70</v>
      </c>
    </row>
    <row r="20" spans="1:5" hidden="1">
      <c r="A20" s="1546" t="s">
        <v>1313</v>
      </c>
      <c r="B20" s="1546" t="s">
        <v>6515</v>
      </c>
      <c r="C20" s="1818">
        <v>60</v>
      </c>
      <c r="D20" s="1818">
        <v>0</v>
      </c>
      <c r="E20" s="1818">
        <v>60</v>
      </c>
    </row>
    <row r="21" spans="1:5" hidden="1">
      <c r="A21" s="1546" t="s">
        <v>957</v>
      </c>
      <c r="B21" s="1546" t="s">
        <v>6515</v>
      </c>
      <c r="C21" s="1818">
        <v>40</v>
      </c>
      <c r="D21" s="1818">
        <v>10</v>
      </c>
      <c r="E21" s="1818">
        <v>30</v>
      </c>
    </row>
    <row r="22" spans="1:5" hidden="1">
      <c r="A22" s="1546" t="s">
        <v>2838</v>
      </c>
      <c r="B22" s="1546" t="s">
        <v>6515</v>
      </c>
      <c r="C22" s="1818">
        <v>10</v>
      </c>
      <c r="D22" s="1818">
        <v>0</v>
      </c>
      <c r="E22" s="1818">
        <v>10</v>
      </c>
    </row>
    <row r="23" spans="1:5" hidden="1">
      <c r="A23" s="1546" t="s">
        <v>2598</v>
      </c>
      <c r="B23" s="1546" t="s">
        <v>6634</v>
      </c>
      <c r="C23" s="1818">
        <v>10</v>
      </c>
      <c r="D23" s="1818">
        <v>0</v>
      </c>
      <c r="E23" s="1818">
        <v>10</v>
      </c>
    </row>
    <row r="24" spans="1:5" hidden="1">
      <c r="A24" s="1546" t="s">
        <v>1659</v>
      </c>
      <c r="B24" s="1546" t="s">
        <v>6515</v>
      </c>
      <c r="C24" s="1818">
        <v>55</v>
      </c>
      <c r="D24" s="1818">
        <v>0</v>
      </c>
      <c r="E24" s="1818">
        <v>55</v>
      </c>
    </row>
    <row r="25" spans="1:5" hidden="1">
      <c r="A25" s="1546" t="s">
        <v>671</v>
      </c>
      <c r="B25" s="1546" t="s">
        <v>6515</v>
      </c>
      <c r="C25" s="1818">
        <v>2</v>
      </c>
      <c r="D25" s="1818">
        <v>1</v>
      </c>
      <c r="E25" s="1818">
        <v>1</v>
      </c>
    </row>
    <row r="26" spans="1:5" hidden="1">
      <c r="A26" s="1546" t="s">
        <v>6204</v>
      </c>
      <c r="B26" s="1546" t="s">
        <v>6515</v>
      </c>
      <c r="C26" s="1818">
        <v>2</v>
      </c>
      <c r="D26" s="1818">
        <v>0</v>
      </c>
      <c r="E26" s="1818">
        <v>2</v>
      </c>
    </row>
    <row r="27" spans="1:5" hidden="1">
      <c r="A27" s="1546" t="s">
        <v>871</v>
      </c>
      <c r="B27" s="1546" t="s">
        <v>6515</v>
      </c>
      <c r="C27" s="1818">
        <v>78</v>
      </c>
      <c r="D27" s="1818">
        <v>2</v>
      </c>
      <c r="E27" s="1818">
        <v>76</v>
      </c>
    </row>
    <row r="28" spans="1:5" hidden="1">
      <c r="A28" s="1546" t="s">
        <v>2170</v>
      </c>
      <c r="B28" s="1546" t="s">
        <v>6515</v>
      </c>
      <c r="C28" s="1818">
        <v>20</v>
      </c>
      <c r="D28" s="1818">
        <v>0</v>
      </c>
      <c r="E28" s="1818">
        <v>20</v>
      </c>
    </row>
    <row r="29" spans="1:5" hidden="1">
      <c r="A29" s="1546" t="s">
        <v>497</v>
      </c>
      <c r="B29" s="1546" t="s">
        <v>498</v>
      </c>
      <c r="C29" s="1818">
        <v>220</v>
      </c>
      <c r="D29" s="1818">
        <v>20</v>
      </c>
      <c r="E29" s="1818">
        <v>200</v>
      </c>
    </row>
    <row r="30" spans="1:5" hidden="1">
      <c r="A30" s="1546" t="s">
        <v>6206</v>
      </c>
      <c r="B30" s="1546" t="s">
        <v>1279</v>
      </c>
      <c r="C30" s="1818">
        <v>134</v>
      </c>
      <c r="D30" s="1818">
        <v>4</v>
      </c>
      <c r="E30" s="1818">
        <v>130</v>
      </c>
    </row>
    <row r="31" spans="1:5" hidden="1">
      <c r="A31" s="1546" t="s">
        <v>6217</v>
      </c>
      <c r="B31" s="1546" t="s">
        <v>1385</v>
      </c>
      <c r="C31" s="1818">
        <v>12</v>
      </c>
      <c r="D31" s="1818">
        <v>0</v>
      </c>
      <c r="E31" s="1818">
        <v>12</v>
      </c>
    </row>
    <row r="32" spans="1:5" hidden="1">
      <c r="A32" s="1546" t="s">
        <v>6211</v>
      </c>
      <c r="B32" s="1546" t="s">
        <v>1559</v>
      </c>
      <c r="C32" s="1818">
        <v>22</v>
      </c>
      <c r="D32" s="1818">
        <v>8</v>
      </c>
      <c r="E32" s="1818">
        <v>14</v>
      </c>
    </row>
    <row r="33" spans="1:5" hidden="1">
      <c r="A33" s="1546" t="s">
        <v>6218</v>
      </c>
      <c r="B33" s="1546" t="s">
        <v>646</v>
      </c>
      <c r="C33" s="1818">
        <v>4</v>
      </c>
      <c r="D33" s="1818">
        <v>0</v>
      </c>
      <c r="E33" s="1818">
        <v>4</v>
      </c>
    </row>
    <row r="34" spans="1:5" hidden="1">
      <c r="A34" s="1546" t="s">
        <v>1432</v>
      </c>
      <c r="B34" s="1546" t="s">
        <v>6515</v>
      </c>
      <c r="C34" s="1818">
        <v>145</v>
      </c>
      <c r="D34" s="1818">
        <v>0</v>
      </c>
      <c r="E34" s="1818">
        <v>145</v>
      </c>
    </row>
    <row r="35" spans="1:5" hidden="1">
      <c r="A35" s="1546" t="s">
        <v>1208</v>
      </c>
      <c r="B35" s="1546" t="s">
        <v>1207</v>
      </c>
      <c r="C35" s="1818">
        <v>40</v>
      </c>
      <c r="D35" s="1818">
        <v>8</v>
      </c>
      <c r="E35" s="1818">
        <v>32</v>
      </c>
    </row>
    <row r="36" spans="1:5" hidden="1">
      <c r="A36" s="1546" t="s">
        <v>6220</v>
      </c>
      <c r="B36" s="1546" t="s">
        <v>769</v>
      </c>
      <c r="C36" s="1818">
        <v>3</v>
      </c>
      <c r="D36" s="1818">
        <v>3</v>
      </c>
      <c r="E36" s="1818">
        <v>0</v>
      </c>
    </row>
    <row r="37" spans="1:5" hidden="1">
      <c r="A37" s="1546" t="s">
        <v>6150</v>
      </c>
      <c r="B37" s="1546" t="s">
        <v>1279</v>
      </c>
      <c r="C37" s="1818">
        <v>36</v>
      </c>
      <c r="D37" s="1818">
        <v>5</v>
      </c>
      <c r="E37" s="1818">
        <v>31</v>
      </c>
    </row>
    <row r="38" spans="1:5" hidden="1">
      <c r="A38" s="1546" t="s">
        <v>6213</v>
      </c>
      <c r="B38" s="1546" t="s">
        <v>1279</v>
      </c>
      <c r="C38" s="1818">
        <v>1</v>
      </c>
      <c r="D38" s="1818">
        <v>0</v>
      </c>
      <c r="E38" s="1818">
        <v>1</v>
      </c>
    </row>
    <row r="39" spans="1:5" hidden="1">
      <c r="A39" s="1546" t="s">
        <v>2830</v>
      </c>
      <c r="B39" s="1546" t="s">
        <v>2831</v>
      </c>
      <c r="C39" s="1818">
        <v>25</v>
      </c>
      <c r="D39" s="1818">
        <v>0</v>
      </c>
      <c r="E39" s="1818">
        <v>25</v>
      </c>
    </row>
    <row r="40" spans="1:5" hidden="1">
      <c r="A40" s="1546" t="s">
        <v>6207</v>
      </c>
      <c r="B40" s="1546" t="s">
        <v>1385</v>
      </c>
      <c r="C40" s="1818">
        <v>1</v>
      </c>
      <c r="D40" s="1818">
        <v>0</v>
      </c>
      <c r="E40" s="1818">
        <v>1</v>
      </c>
    </row>
    <row r="41" spans="1:5" hidden="1">
      <c r="A41" s="1546" t="s">
        <v>6260</v>
      </c>
      <c r="B41" s="1546" t="s">
        <v>567</v>
      </c>
      <c r="C41" s="1818">
        <v>454</v>
      </c>
      <c r="D41" s="1818">
        <v>0</v>
      </c>
      <c r="E41" s="1818">
        <v>454</v>
      </c>
    </row>
    <row r="42" spans="1:5" hidden="1">
      <c r="A42" s="1546" t="s">
        <v>6151</v>
      </c>
      <c r="B42" s="1546" t="s">
        <v>1385</v>
      </c>
      <c r="C42" s="1818">
        <v>28</v>
      </c>
      <c r="D42" s="1818">
        <v>2</v>
      </c>
      <c r="E42" s="1818">
        <v>26</v>
      </c>
    </row>
    <row r="43" spans="1:5" hidden="1">
      <c r="A43" s="1546" t="s">
        <v>6208</v>
      </c>
      <c r="B43" s="1546" t="s">
        <v>1385</v>
      </c>
      <c r="C43" s="1818">
        <v>2</v>
      </c>
      <c r="D43" s="1818">
        <v>0</v>
      </c>
      <c r="E43" s="1818">
        <v>2</v>
      </c>
    </row>
    <row r="44" spans="1:5" hidden="1">
      <c r="A44" s="1546" t="s">
        <v>6209</v>
      </c>
      <c r="B44" s="1546" t="s">
        <v>1385</v>
      </c>
      <c r="C44" s="1818">
        <v>1</v>
      </c>
      <c r="D44" s="1818">
        <v>0</v>
      </c>
      <c r="E44" s="1818">
        <v>1</v>
      </c>
    </row>
    <row r="45" spans="1:5" hidden="1">
      <c r="A45" s="1546" t="s">
        <v>6212</v>
      </c>
      <c r="B45" s="1546" t="s">
        <v>1385</v>
      </c>
      <c r="C45" s="1818">
        <v>1</v>
      </c>
      <c r="D45" s="1818">
        <v>0</v>
      </c>
      <c r="E45" s="1818">
        <v>1</v>
      </c>
    </row>
    <row r="46" spans="1:5" hidden="1">
      <c r="A46" s="1546" t="s">
        <v>1284</v>
      </c>
      <c r="B46" s="1546" t="s">
        <v>5993</v>
      </c>
      <c r="C46" s="1818">
        <v>200</v>
      </c>
      <c r="D46" s="1818">
        <v>0</v>
      </c>
      <c r="E46" s="1818">
        <v>200</v>
      </c>
    </row>
    <row r="47" spans="1:5" hidden="1">
      <c r="A47" s="1546" t="s">
        <v>6159</v>
      </c>
      <c r="B47" s="1546" t="s">
        <v>1559</v>
      </c>
      <c r="C47" s="1818">
        <v>15</v>
      </c>
      <c r="D47" s="1818">
        <v>5</v>
      </c>
      <c r="E47" s="1818">
        <v>10</v>
      </c>
    </row>
    <row r="48" spans="1:5" hidden="1">
      <c r="A48" s="1546" t="s">
        <v>6398</v>
      </c>
      <c r="B48" s="1546" t="s">
        <v>2716</v>
      </c>
      <c r="C48" s="1818">
        <v>11</v>
      </c>
      <c r="D48" s="1818">
        <v>0</v>
      </c>
      <c r="E48" s="1818">
        <v>11</v>
      </c>
    </row>
    <row r="49" spans="1:5" hidden="1">
      <c r="A49" s="1546" t="s">
        <v>6201</v>
      </c>
      <c r="B49" s="1546" t="s">
        <v>1559</v>
      </c>
      <c r="C49" s="1818">
        <v>5</v>
      </c>
      <c r="D49" s="1818">
        <v>0</v>
      </c>
      <c r="E49" s="1818">
        <v>5</v>
      </c>
    </row>
    <row r="50" spans="1:5" hidden="1">
      <c r="A50" s="1546" t="s">
        <v>6310</v>
      </c>
      <c r="B50" s="1546" t="s">
        <v>2699</v>
      </c>
      <c r="C50" s="1818">
        <v>140</v>
      </c>
      <c r="D50" s="1818">
        <v>0</v>
      </c>
      <c r="E50" s="1818">
        <v>140</v>
      </c>
    </row>
    <row r="51" spans="1:5" hidden="1">
      <c r="A51" s="1546" t="s">
        <v>6114</v>
      </c>
      <c r="B51" s="1546" t="s">
        <v>646</v>
      </c>
      <c r="C51" s="1818">
        <v>32</v>
      </c>
      <c r="D51" s="1818">
        <v>12</v>
      </c>
      <c r="E51" s="1818">
        <v>20</v>
      </c>
    </row>
    <row r="52" spans="1:5" hidden="1">
      <c r="A52" s="1546" t="s">
        <v>6163</v>
      </c>
      <c r="B52" s="1546" t="s">
        <v>769</v>
      </c>
      <c r="C52" s="1818">
        <v>19</v>
      </c>
      <c r="D52" s="1818">
        <v>8</v>
      </c>
      <c r="E52" s="1818">
        <v>11</v>
      </c>
    </row>
    <row r="53" spans="1:5" hidden="1">
      <c r="A53" s="1546" t="s">
        <v>2057</v>
      </c>
      <c r="B53" s="1546" t="s">
        <v>6515</v>
      </c>
      <c r="C53" s="1818">
        <v>0</v>
      </c>
      <c r="D53" s="1818">
        <v>0</v>
      </c>
      <c r="E53" s="1818">
        <v>0</v>
      </c>
    </row>
    <row r="54" spans="1:5" hidden="1">
      <c r="A54" s="1546" t="s">
        <v>2051</v>
      </c>
      <c r="B54" s="1546" t="s">
        <v>1739</v>
      </c>
      <c r="C54" s="1818">
        <v>1</v>
      </c>
      <c r="D54" s="1818">
        <v>0</v>
      </c>
      <c r="E54" s="1818">
        <v>1</v>
      </c>
    </row>
    <row r="55" spans="1:5" hidden="1">
      <c r="A55" s="1546" t="s">
        <v>6315</v>
      </c>
      <c r="B55" s="1546" t="s">
        <v>1377</v>
      </c>
      <c r="C55" s="1818">
        <v>145</v>
      </c>
      <c r="D55" s="1818">
        <v>10</v>
      </c>
      <c r="E55" s="1818">
        <v>135</v>
      </c>
    </row>
    <row r="56" spans="1:5" hidden="1">
      <c r="A56" s="1546" t="s">
        <v>1660</v>
      </c>
      <c r="B56" s="1546" t="s">
        <v>6515</v>
      </c>
      <c r="C56" s="1818">
        <v>135</v>
      </c>
      <c r="D56" s="1818">
        <v>0</v>
      </c>
      <c r="E56" s="1818">
        <v>135</v>
      </c>
    </row>
    <row r="57" spans="1:5" hidden="1">
      <c r="A57" s="1546" t="s">
        <v>970</v>
      </c>
      <c r="B57" s="1546" t="s">
        <v>969</v>
      </c>
      <c r="C57" s="1818">
        <v>8</v>
      </c>
      <c r="D57" s="1818">
        <v>5</v>
      </c>
      <c r="E57" s="1818">
        <v>3</v>
      </c>
    </row>
    <row r="58" spans="1:5" hidden="1">
      <c r="A58" s="1546" t="s">
        <v>970</v>
      </c>
      <c r="B58" s="1546" t="s">
        <v>1344</v>
      </c>
      <c r="C58" s="1818">
        <v>1</v>
      </c>
      <c r="D58" s="1818">
        <v>0</v>
      </c>
      <c r="E58" s="1818">
        <v>1</v>
      </c>
    </row>
    <row r="59" spans="1:5" hidden="1">
      <c r="A59" s="1546" t="s">
        <v>970</v>
      </c>
      <c r="B59" s="1546" t="s">
        <v>4020</v>
      </c>
      <c r="C59" s="1818">
        <v>65</v>
      </c>
      <c r="D59" s="1818">
        <v>30</v>
      </c>
      <c r="E59" s="1818">
        <v>35</v>
      </c>
    </row>
    <row r="60" spans="1:5" hidden="1">
      <c r="A60" s="1546" t="s">
        <v>970</v>
      </c>
      <c r="B60" s="1546" t="s">
        <v>979</v>
      </c>
      <c r="C60" s="1818">
        <v>177</v>
      </c>
      <c r="D60" s="1818">
        <v>7</v>
      </c>
      <c r="E60" s="1818">
        <v>170</v>
      </c>
    </row>
    <row r="61" spans="1:5" hidden="1">
      <c r="A61" s="1546" t="s">
        <v>6342</v>
      </c>
      <c r="B61" s="1546" t="s">
        <v>641</v>
      </c>
      <c r="C61" s="1818">
        <v>4</v>
      </c>
      <c r="D61" s="1818">
        <v>2</v>
      </c>
      <c r="E61" s="1818">
        <v>2</v>
      </c>
    </row>
    <row r="62" spans="1:5" hidden="1">
      <c r="A62" s="1546" t="s">
        <v>2641</v>
      </c>
      <c r="B62" s="1546" t="s">
        <v>2642</v>
      </c>
      <c r="C62" s="1818">
        <v>100</v>
      </c>
      <c r="D62" s="1818">
        <v>100</v>
      </c>
      <c r="E62" s="1818">
        <v>0</v>
      </c>
    </row>
    <row r="63" spans="1:5" hidden="1">
      <c r="A63" s="1546" t="s">
        <v>937</v>
      </c>
      <c r="B63" s="1546" t="s">
        <v>6543</v>
      </c>
      <c r="C63" s="1818">
        <v>7.5</v>
      </c>
      <c r="D63" s="1818">
        <v>0</v>
      </c>
      <c r="E63" s="1818">
        <v>7.5</v>
      </c>
    </row>
    <row r="64" spans="1:5" hidden="1">
      <c r="A64" s="1546" t="s">
        <v>937</v>
      </c>
      <c r="B64" s="1546" t="s">
        <v>2519</v>
      </c>
      <c r="C64" s="1818">
        <v>10</v>
      </c>
      <c r="D64" s="1818">
        <v>0</v>
      </c>
      <c r="E64" s="1818">
        <v>10</v>
      </c>
    </row>
    <row r="65" spans="1:5" hidden="1">
      <c r="A65" s="1546" t="s">
        <v>937</v>
      </c>
      <c r="B65" s="1546" t="s">
        <v>52</v>
      </c>
      <c r="C65" s="1818">
        <v>50</v>
      </c>
      <c r="D65" s="1818">
        <v>0</v>
      </c>
      <c r="E65" s="1818">
        <v>50</v>
      </c>
    </row>
    <row r="66" spans="1:5" hidden="1">
      <c r="A66" s="1546" t="s">
        <v>937</v>
      </c>
      <c r="B66" s="1546" t="s">
        <v>936</v>
      </c>
      <c r="C66" s="1818">
        <v>199</v>
      </c>
      <c r="D66" s="1818">
        <v>0</v>
      </c>
      <c r="E66" s="1818">
        <v>199</v>
      </c>
    </row>
    <row r="67" spans="1:5" hidden="1">
      <c r="A67" s="1546" t="s">
        <v>6578</v>
      </c>
      <c r="B67" s="1546" t="s">
        <v>538</v>
      </c>
      <c r="C67" s="1818">
        <v>16</v>
      </c>
      <c r="D67" s="1818">
        <v>1</v>
      </c>
      <c r="E67" s="1818">
        <v>15</v>
      </c>
    </row>
    <row r="68" spans="1:5" hidden="1">
      <c r="A68" s="1546" t="s">
        <v>551</v>
      </c>
      <c r="B68" s="1546" t="s">
        <v>1528</v>
      </c>
      <c r="C68" s="1818">
        <v>70</v>
      </c>
      <c r="D68" s="1818">
        <v>0</v>
      </c>
      <c r="E68" s="1818">
        <v>70</v>
      </c>
    </row>
    <row r="69" spans="1:5" hidden="1">
      <c r="A69" s="1546" t="s">
        <v>551</v>
      </c>
      <c r="B69" s="1546" t="s">
        <v>552</v>
      </c>
      <c r="C69" s="1818">
        <v>40</v>
      </c>
      <c r="D69" s="1818">
        <v>0</v>
      </c>
      <c r="E69" s="1818">
        <v>40</v>
      </c>
    </row>
    <row r="70" spans="1:5" hidden="1">
      <c r="A70" s="1546" t="s">
        <v>860</v>
      </c>
      <c r="B70" s="1546" t="s">
        <v>751</v>
      </c>
      <c r="C70" s="1818">
        <v>22</v>
      </c>
      <c r="D70" s="1818">
        <v>5</v>
      </c>
      <c r="E70" s="1818">
        <v>17</v>
      </c>
    </row>
    <row r="71" spans="1:5" hidden="1">
      <c r="A71" s="1546" t="s">
        <v>1827</v>
      </c>
      <c r="B71" s="1546" t="s">
        <v>1826</v>
      </c>
      <c r="C71" s="1818">
        <v>3</v>
      </c>
      <c r="D71" s="1818">
        <v>0</v>
      </c>
      <c r="E71" s="1818">
        <v>3</v>
      </c>
    </row>
    <row r="72" spans="1:5" hidden="1">
      <c r="A72" s="1546" t="s">
        <v>465</v>
      </c>
      <c r="B72" s="1546" t="s">
        <v>751</v>
      </c>
      <c r="C72" s="1818">
        <v>5</v>
      </c>
      <c r="D72" s="1818">
        <v>0</v>
      </c>
      <c r="E72" s="1818">
        <v>5</v>
      </c>
    </row>
    <row r="73" spans="1:5" hidden="1">
      <c r="A73" s="1546" t="s">
        <v>465</v>
      </c>
      <c r="B73" s="1546" t="s">
        <v>1489</v>
      </c>
      <c r="C73" s="1818">
        <v>5</v>
      </c>
      <c r="D73" s="1818">
        <v>5</v>
      </c>
      <c r="E73" s="1818">
        <v>0</v>
      </c>
    </row>
    <row r="74" spans="1:5" hidden="1">
      <c r="A74" s="1546" t="s">
        <v>1812</v>
      </c>
      <c r="B74" s="1546" t="s">
        <v>6515</v>
      </c>
      <c r="C74" s="1818">
        <v>20</v>
      </c>
      <c r="D74" s="1818">
        <v>0</v>
      </c>
      <c r="E74" s="1818">
        <v>20</v>
      </c>
    </row>
    <row r="75" spans="1:5" hidden="1">
      <c r="A75" s="1546" t="s">
        <v>2840</v>
      </c>
      <c r="B75" s="1546" t="s">
        <v>6515</v>
      </c>
      <c r="C75" s="1818">
        <v>500</v>
      </c>
      <c r="D75" s="1818">
        <v>0</v>
      </c>
      <c r="E75" s="1818">
        <v>500</v>
      </c>
    </row>
    <row r="76" spans="1:5" hidden="1">
      <c r="A76" s="1546" t="s">
        <v>2979</v>
      </c>
      <c r="B76" s="1546" t="s">
        <v>6515</v>
      </c>
      <c r="C76" s="1818">
        <v>1</v>
      </c>
      <c r="D76" s="1818">
        <v>0</v>
      </c>
      <c r="E76" s="1818">
        <v>1</v>
      </c>
    </row>
    <row r="77" spans="1:5" hidden="1">
      <c r="A77" s="1546" t="s">
        <v>651</v>
      </c>
      <c r="B77" s="1546" t="s">
        <v>652</v>
      </c>
      <c r="C77" s="1818">
        <v>15</v>
      </c>
      <c r="D77" s="1818">
        <v>1</v>
      </c>
      <c r="E77" s="1818">
        <v>14</v>
      </c>
    </row>
    <row r="78" spans="1:5" hidden="1">
      <c r="A78" s="1546" t="s">
        <v>17</v>
      </c>
      <c r="B78" s="1546" t="s">
        <v>6515</v>
      </c>
      <c r="C78" s="1818">
        <v>0</v>
      </c>
      <c r="D78" s="1818">
        <v>0</v>
      </c>
      <c r="E78" s="1818">
        <v>0</v>
      </c>
    </row>
    <row r="79" spans="1:5" hidden="1">
      <c r="A79" s="1546" t="s">
        <v>18</v>
      </c>
      <c r="B79" s="1546" t="s">
        <v>6515</v>
      </c>
      <c r="C79" s="1818">
        <v>2</v>
      </c>
      <c r="D79" s="1818">
        <v>1</v>
      </c>
      <c r="E79" s="1818">
        <v>1</v>
      </c>
    </row>
    <row r="80" spans="1:5" hidden="1">
      <c r="A80" s="1546" t="s">
        <v>6378</v>
      </c>
      <c r="B80" s="1546" t="s">
        <v>2066</v>
      </c>
      <c r="C80" s="1818">
        <v>29</v>
      </c>
      <c r="D80" s="1818">
        <v>0</v>
      </c>
      <c r="E80" s="1818">
        <v>29</v>
      </c>
    </row>
    <row r="81" spans="1:5" hidden="1">
      <c r="A81" s="1546" t="s">
        <v>6387</v>
      </c>
      <c r="B81" s="1546" t="s">
        <v>5814</v>
      </c>
      <c r="C81" s="1818">
        <v>39</v>
      </c>
      <c r="D81" s="1818">
        <v>0</v>
      </c>
      <c r="E81" s="1818">
        <v>39</v>
      </c>
    </row>
    <row r="82" spans="1:5" hidden="1">
      <c r="A82" s="1546" t="s">
        <v>6404</v>
      </c>
      <c r="B82" s="1546" t="s">
        <v>2914</v>
      </c>
      <c r="C82" s="1818">
        <v>4</v>
      </c>
      <c r="D82" s="1818">
        <v>0</v>
      </c>
      <c r="E82" s="1818">
        <v>4</v>
      </c>
    </row>
    <row r="83" spans="1:5" hidden="1">
      <c r="A83" s="1546" t="s">
        <v>6118</v>
      </c>
      <c r="B83" s="1546" t="s">
        <v>424</v>
      </c>
      <c r="C83" s="1818">
        <v>6</v>
      </c>
      <c r="D83" s="1818">
        <v>4</v>
      </c>
      <c r="E83" s="1818">
        <v>2</v>
      </c>
    </row>
    <row r="84" spans="1:5" hidden="1">
      <c r="A84" s="1546" t="s">
        <v>531</v>
      </c>
      <c r="B84" s="1546" t="s">
        <v>6544</v>
      </c>
      <c r="C84" s="1818">
        <v>250</v>
      </c>
      <c r="D84" s="1818">
        <v>0</v>
      </c>
      <c r="E84" s="1818">
        <v>250</v>
      </c>
    </row>
    <row r="85" spans="1:5" hidden="1">
      <c r="A85" s="1546" t="s">
        <v>531</v>
      </c>
      <c r="B85" s="1546" t="s">
        <v>532</v>
      </c>
      <c r="C85" s="1818">
        <v>202</v>
      </c>
      <c r="D85" s="1818">
        <v>11</v>
      </c>
      <c r="E85" s="1818">
        <v>191</v>
      </c>
    </row>
    <row r="86" spans="1:5" hidden="1">
      <c r="A86" s="1546" t="s">
        <v>1103</v>
      </c>
      <c r="B86" s="1546" t="s">
        <v>1183</v>
      </c>
      <c r="C86" s="1818">
        <v>19</v>
      </c>
      <c r="D86" s="1818">
        <v>8</v>
      </c>
      <c r="E86" s="1818">
        <v>11</v>
      </c>
    </row>
    <row r="87" spans="1:5" hidden="1">
      <c r="A87" s="1546" t="s">
        <v>1103</v>
      </c>
      <c r="B87" s="1546" t="s">
        <v>6587</v>
      </c>
      <c r="C87" s="1818">
        <v>3</v>
      </c>
      <c r="D87" s="1818">
        <v>0</v>
      </c>
      <c r="E87" s="1818">
        <v>3</v>
      </c>
    </row>
    <row r="88" spans="1:5" hidden="1">
      <c r="A88" s="1546" t="s">
        <v>1103</v>
      </c>
      <c r="B88" s="1546" t="s">
        <v>1102</v>
      </c>
      <c r="C88" s="1818">
        <v>40</v>
      </c>
      <c r="D88" s="1818">
        <v>32</v>
      </c>
      <c r="E88" s="1818">
        <v>8</v>
      </c>
    </row>
    <row r="89" spans="1:5" hidden="1">
      <c r="A89" s="1546" t="s">
        <v>1103</v>
      </c>
      <c r="B89" s="1546" t="s">
        <v>1614</v>
      </c>
      <c r="C89" s="1818">
        <v>3</v>
      </c>
      <c r="D89" s="1818">
        <v>0</v>
      </c>
      <c r="E89" s="1818">
        <v>3</v>
      </c>
    </row>
    <row r="90" spans="1:5" hidden="1">
      <c r="A90" s="1546" t="s">
        <v>1103</v>
      </c>
      <c r="B90" s="1546" t="s">
        <v>1305</v>
      </c>
      <c r="C90" s="1818">
        <v>21</v>
      </c>
      <c r="D90" s="1818">
        <v>0</v>
      </c>
      <c r="E90" s="1818">
        <v>21</v>
      </c>
    </row>
    <row r="91" spans="1:5" hidden="1">
      <c r="A91" s="1546" t="s">
        <v>2156</v>
      </c>
      <c r="B91" s="1546" t="s">
        <v>2157</v>
      </c>
      <c r="C91" s="1818">
        <v>5</v>
      </c>
      <c r="D91" s="1818">
        <v>0</v>
      </c>
      <c r="E91" s="1818">
        <v>5</v>
      </c>
    </row>
    <row r="92" spans="1:5" hidden="1">
      <c r="A92" s="1546" t="s">
        <v>1736</v>
      </c>
      <c r="B92" s="1546" t="s">
        <v>3751</v>
      </c>
      <c r="C92" s="1818">
        <v>76</v>
      </c>
      <c r="D92" s="1818">
        <v>30</v>
      </c>
      <c r="E92" s="1818">
        <v>46</v>
      </c>
    </row>
    <row r="93" spans="1:5" hidden="1">
      <c r="A93" s="1546" t="s">
        <v>389</v>
      </c>
      <c r="B93" s="1546" t="s">
        <v>390</v>
      </c>
      <c r="C93" s="1818">
        <v>34</v>
      </c>
      <c r="D93" s="1818">
        <v>4</v>
      </c>
      <c r="E93" s="1818">
        <v>30</v>
      </c>
    </row>
    <row r="94" spans="1:5" hidden="1">
      <c r="A94" s="1546" t="s">
        <v>389</v>
      </c>
      <c r="B94" s="1546" t="s">
        <v>1342</v>
      </c>
      <c r="C94" s="1818">
        <v>9</v>
      </c>
      <c r="D94" s="1818">
        <v>2</v>
      </c>
      <c r="E94" s="1818">
        <v>7</v>
      </c>
    </row>
    <row r="95" spans="1:5" hidden="1">
      <c r="A95" s="1546" t="s">
        <v>6386</v>
      </c>
      <c r="B95" s="1546" t="s">
        <v>1211</v>
      </c>
      <c r="C95" s="1818">
        <v>75</v>
      </c>
      <c r="D95" s="1818">
        <v>0</v>
      </c>
      <c r="E95" s="1818">
        <v>75</v>
      </c>
    </row>
    <row r="96" spans="1:5" hidden="1">
      <c r="A96" s="1546" t="s">
        <v>1359</v>
      </c>
      <c r="B96" s="1546" t="s">
        <v>1360</v>
      </c>
      <c r="C96" s="1818">
        <v>75</v>
      </c>
      <c r="D96" s="1818">
        <v>10</v>
      </c>
      <c r="E96" s="1818">
        <v>65</v>
      </c>
    </row>
    <row r="97" spans="1:5" hidden="1">
      <c r="A97" s="1546" t="s">
        <v>2548</v>
      </c>
      <c r="B97" s="1546" t="s">
        <v>6515</v>
      </c>
      <c r="C97" s="1818">
        <v>5</v>
      </c>
      <c r="D97" s="1818">
        <v>0</v>
      </c>
      <c r="E97" s="1818">
        <v>5</v>
      </c>
    </row>
    <row r="98" spans="1:5" hidden="1">
      <c r="A98" s="1546" t="s">
        <v>1351</v>
      </c>
      <c r="B98" s="1546" t="s">
        <v>1350</v>
      </c>
      <c r="C98" s="1818">
        <v>6</v>
      </c>
      <c r="D98" s="1818">
        <v>0</v>
      </c>
      <c r="E98" s="1818">
        <v>6</v>
      </c>
    </row>
    <row r="99" spans="1:5" hidden="1">
      <c r="A99" s="1546" t="s">
        <v>1745</v>
      </c>
      <c r="B99" s="1546" t="s">
        <v>1746</v>
      </c>
      <c r="C99" s="1818">
        <v>6</v>
      </c>
      <c r="D99" s="1818">
        <v>6</v>
      </c>
      <c r="E99" s="1818">
        <v>0</v>
      </c>
    </row>
    <row r="100" spans="1:5" hidden="1">
      <c r="A100" s="1546" t="s">
        <v>2591</v>
      </c>
      <c r="B100" s="1546" t="s">
        <v>6515</v>
      </c>
      <c r="C100" s="1818">
        <v>50</v>
      </c>
      <c r="D100" s="1818">
        <v>0</v>
      </c>
      <c r="E100" s="1818">
        <v>50</v>
      </c>
    </row>
    <row r="101" spans="1:5" hidden="1">
      <c r="A101" s="1546" t="s">
        <v>2593</v>
      </c>
      <c r="B101" s="1546" t="s">
        <v>6515</v>
      </c>
      <c r="C101" s="1818">
        <v>50</v>
      </c>
      <c r="D101" s="1818">
        <v>0</v>
      </c>
      <c r="E101" s="1818">
        <v>50</v>
      </c>
    </row>
    <row r="102" spans="1:5" hidden="1">
      <c r="A102" s="1546" t="s">
        <v>2592</v>
      </c>
      <c r="B102" s="1546" t="s">
        <v>6515</v>
      </c>
      <c r="C102" s="1818">
        <v>50</v>
      </c>
      <c r="D102" s="1818">
        <v>0</v>
      </c>
      <c r="E102" s="1818">
        <v>50</v>
      </c>
    </row>
    <row r="103" spans="1:5" hidden="1">
      <c r="A103" s="1546" t="s">
        <v>1933</v>
      </c>
      <c r="B103" s="1546" t="s">
        <v>1934</v>
      </c>
      <c r="C103" s="1818">
        <v>25</v>
      </c>
      <c r="D103" s="1818">
        <v>25</v>
      </c>
      <c r="E103" s="1818">
        <v>0</v>
      </c>
    </row>
    <row r="104" spans="1:5" hidden="1">
      <c r="A104" s="1546" t="s">
        <v>6383</v>
      </c>
      <c r="B104" s="1546" t="s">
        <v>2189</v>
      </c>
      <c r="C104" s="1818">
        <v>17</v>
      </c>
      <c r="D104" s="1818">
        <v>0</v>
      </c>
      <c r="E104" s="1818">
        <v>17</v>
      </c>
    </row>
    <row r="105" spans="1:5" hidden="1">
      <c r="A105" s="1546" t="s">
        <v>6277</v>
      </c>
      <c r="B105" s="1546" t="s">
        <v>3174</v>
      </c>
      <c r="C105" s="1818">
        <v>4</v>
      </c>
      <c r="D105" s="1818">
        <v>0</v>
      </c>
      <c r="E105" s="1818">
        <v>4</v>
      </c>
    </row>
    <row r="106" spans="1:5" hidden="1">
      <c r="A106" s="1546" t="s">
        <v>1918</v>
      </c>
      <c r="B106" s="1546" t="s">
        <v>1905</v>
      </c>
      <c r="C106" s="1818">
        <v>4</v>
      </c>
      <c r="D106" s="1818">
        <v>4</v>
      </c>
      <c r="E106" s="1818">
        <v>0</v>
      </c>
    </row>
    <row r="107" spans="1:5" hidden="1">
      <c r="A107" s="1546" t="s">
        <v>6224</v>
      </c>
      <c r="B107" s="1546" t="s">
        <v>2910</v>
      </c>
      <c r="C107" s="1818">
        <v>4</v>
      </c>
      <c r="D107" s="1818">
        <v>0</v>
      </c>
      <c r="E107" s="1818">
        <v>4</v>
      </c>
    </row>
    <row r="108" spans="1:5" hidden="1">
      <c r="A108" s="1546" t="s">
        <v>6396</v>
      </c>
      <c r="B108" s="1546" t="s">
        <v>2600</v>
      </c>
      <c r="C108" s="1818">
        <v>5</v>
      </c>
      <c r="D108" s="1818">
        <v>0</v>
      </c>
      <c r="E108" s="1818">
        <v>5</v>
      </c>
    </row>
    <row r="109" spans="1:5" hidden="1">
      <c r="A109" s="1546" t="s">
        <v>6547</v>
      </c>
      <c r="B109" s="1546" t="s">
        <v>603</v>
      </c>
      <c r="C109" s="1818">
        <v>23</v>
      </c>
      <c r="D109" s="1818">
        <v>0</v>
      </c>
      <c r="E109" s="1818">
        <v>23</v>
      </c>
    </row>
    <row r="110" spans="1:5" hidden="1">
      <c r="A110" s="1546" t="s">
        <v>6149</v>
      </c>
      <c r="B110" s="1546" t="s">
        <v>1276</v>
      </c>
      <c r="C110" s="1818">
        <v>24</v>
      </c>
      <c r="D110" s="1818">
        <v>4</v>
      </c>
      <c r="E110" s="1818">
        <v>20</v>
      </c>
    </row>
    <row r="111" spans="1:5" hidden="1">
      <c r="A111" s="1546" t="s">
        <v>6638</v>
      </c>
      <c r="B111" s="1546" t="s">
        <v>2633</v>
      </c>
      <c r="C111" s="1818">
        <v>3</v>
      </c>
      <c r="D111" s="1818">
        <v>0</v>
      </c>
      <c r="E111" s="1818">
        <v>3</v>
      </c>
    </row>
    <row r="112" spans="1:5" hidden="1">
      <c r="A112" s="1546" t="s">
        <v>757</v>
      </c>
      <c r="B112" s="1546" t="s">
        <v>5995</v>
      </c>
      <c r="C112" s="1818">
        <v>50</v>
      </c>
      <c r="D112" s="1818">
        <v>50</v>
      </c>
      <c r="E112" s="1818">
        <v>0</v>
      </c>
    </row>
    <row r="113" spans="1:5" hidden="1">
      <c r="A113" s="1546" t="s">
        <v>757</v>
      </c>
      <c r="B113" s="1546" t="s">
        <v>2555</v>
      </c>
      <c r="C113" s="1818">
        <v>11</v>
      </c>
      <c r="D113" s="1818">
        <v>1</v>
      </c>
      <c r="E113" s="1818">
        <v>10</v>
      </c>
    </row>
    <row r="114" spans="1:5" hidden="1">
      <c r="A114" s="1546" t="s">
        <v>757</v>
      </c>
      <c r="B114" s="1546" t="s">
        <v>758</v>
      </c>
      <c r="C114" s="1818">
        <v>27</v>
      </c>
      <c r="D114" s="1818">
        <v>0</v>
      </c>
      <c r="E114" s="1818">
        <v>27</v>
      </c>
    </row>
    <row r="115" spans="1:5" hidden="1">
      <c r="A115" s="1546" t="s">
        <v>6157</v>
      </c>
      <c r="B115" s="1546" t="s">
        <v>1411</v>
      </c>
      <c r="C115" s="1818">
        <v>34</v>
      </c>
      <c r="D115" s="1818">
        <v>4</v>
      </c>
      <c r="E115" s="1818">
        <v>30</v>
      </c>
    </row>
    <row r="116" spans="1:5" hidden="1">
      <c r="A116" s="1546" t="s">
        <v>1358</v>
      </c>
      <c r="B116" s="1546" t="s">
        <v>1357</v>
      </c>
      <c r="C116" s="1818">
        <v>50</v>
      </c>
      <c r="D116" s="1818">
        <v>0</v>
      </c>
      <c r="E116" s="1818">
        <v>50</v>
      </c>
    </row>
    <row r="117" spans="1:5" hidden="1">
      <c r="A117" s="1546" t="s">
        <v>1965</v>
      </c>
      <c r="B117" s="1546" t="s">
        <v>1966</v>
      </c>
      <c r="C117" s="1818">
        <v>20</v>
      </c>
      <c r="D117" s="1818">
        <v>20</v>
      </c>
      <c r="E117" s="1818">
        <v>0</v>
      </c>
    </row>
    <row r="118" spans="1:5" hidden="1">
      <c r="A118" s="1546" t="s">
        <v>471</v>
      </c>
      <c r="B118" s="1546" t="s">
        <v>470</v>
      </c>
      <c r="C118" s="1818">
        <v>48</v>
      </c>
      <c r="D118" s="1818">
        <v>4</v>
      </c>
      <c r="E118" s="1818">
        <v>44</v>
      </c>
    </row>
    <row r="119" spans="1:5" hidden="1">
      <c r="A119" s="1546" t="s">
        <v>6373</v>
      </c>
      <c r="B119" s="1546" t="s">
        <v>2035</v>
      </c>
      <c r="C119" s="1818">
        <v>6</v>
      </c>
      <c r="D119" s="1818">
        <v>5</v>
      </c>
      <c r="E119" s="1818">
        <v>1</v>
      </c>
    </row>
    <row r="120" spans="1:5" hidden="1">
      <c r="A120" s="1546" t="s">
        <v>5820</v>
      </c>
      <c r="B120" s="1546" t="s">
        <v>1153</v>
      </c>
      <c r="C120" s="1818">
        <v>44</v>
      </c>
      <c r="D120" s="1818">
        <v>7</v>
      </c>
      <c r="E120" s="1818">
        <v>37</v>
      </c>
    </row>
    <row r="121" spans="1:5" hidden="1">
      <c r="A121" s="1546" t="s">
        <v>976</v>
      </c>
      <c r="B121" s="1546" t="s">
        <v>5996</v>
      </c>
      <c r="C121" s="1818">
        <v>430</v>
      </c>
      <c r="D121" s="1818">
        <v>195</v>
      </c>
      <c r="E121" s="1818">
        <v>235</v>
      </c>
    </row>
    <row r="122" spans="1:5" hidden="1">
      <c r="A122" s="1546" t="s">
        <v>976</v>
      </c>
      <c r="B122" s="1546" t="s">
        <v>2502</v>
      </c>
      <c r="C122" s="1818">
        <v>6</v>
      </c>
      <c r="D122" s="1818">
        <v>1</v>
      </c>
      <c r="E122" s="1818">
        <v>5</v>
      </c>
    </row>
    <row r="123" spans="1:5" hidden="1">
      <c r="A123" s="1546" t="s">
        <v>976</v>
      </c>
      <c r="B123" s="1546" t="s">
        <v>975</v>
      </c>
      <c r="C123" s="1818">
        <v>45</v>
      </c>
      <c r="D123" s="1818">
        <v>32</v>
      </c>
      <c r="E123" s="1818">
        <v>13</v>
      </c>
    </row>
    <row r="124" spans="1:5" hidden="1">
      <c r="A124" s="1546" t="s">
        <v>6247</v>
      </c>
      <c r="B124" s="1546" t="s">
        <v>463</v>
      </c>
      <c r="C124" s="1818">
        <v>90</v>
      </c>
      <c r="D124" s="1818">
        <v>17</v>
      </c>
      <c r="E124" s="1818">
        <v>73</v>
      </c>
    </row>
    <row r="125" spans="1:5" hidden="1">
      <c r="A125" s="1546" t="s">
        <v>6318</v>
      </c>
      <c r="B125" s="1546" t="s">
        <v>5824</v>
      </c>
      <c r="C125" s="1818">
        <v>50</v>
      </c>
      <c r="D125" s="1818">
        <v>25</v>
      </c>
      <c r="E125" s="1818">
        <v>25</v>
      </c>
    </row>
    <row r="126" spans="1:5" hidden="1">
      <c r="A126" s="1546" t="s">
        <v>6226</v>
      </c>
      <c r="B126" s="1546" t="s">
        <v>38</v>
      </c>
      <c r="C126" s="1818">
        <v>136</v>
      </c>
      <c r="D126" s="1818">
        <v>8</v>
      </c>
      <c r="E126" s="1818">
        <v>128</v>
      </c>
    </row>
    <row r="127" spans="1:5" hidden="1">
      <c r="A127" s="1546" t="s">
        <v>6324</v>
      </c>
      <c r="B127" s="1546" t="s">
        <v>5826</v>
      </c>
      <c r="C127" s="1818">
        <v>25</v>
      </c>
      <c r="D127" s="1818">
        <v>5</v>
      </c>
      <c r="E127" s="1818">
        <v>20</v>
      </c>
    </row>
    <row r="128" spans="1:5" hidden="1">
      <c r="A128" s="1546" t="s">
        <v>6098</v>
      </c>
      <c r="B128" s="1546" t="s">
        <v>276</v>
      </c>
      <c r="C128" s="1818">
        <v>342</v>
      </c>
      <c r="D128" s="1818">
        <v>19</v>
      </c>
      <c r="E128" s="1818">
        <v>323</v>
      </c>
    </row>
    <row r="129" spans="1:5" hidden="1">
      <c r="A129" s="1546" t="s">
        <v>6098</v>
      </c>
      <c r="B129" s="1546" t="s">
        <v>2883</v>
      </c>
      <c r="C129" s="1818">
        <v>4</v>
      </c>
      <c r="D129" s="1818">
        <v>0</v>
      </c>
      <c r="E129" s="1818">
        <v>4</v>
      </c>
    </row>
    <row r="130" spans="1:5" hidden="1">
      <c r="A130" s="1546" t="s">
        <v>6099</v>
      </c>
      <c r="B130" s="1546" t="s">
        <v>294</v>
      </c>
      <c r="C130" s="1818">
        <v>440</v>
      </c>
      <c r="D130" s="1818">
        <v>16</v>
      </c>
      <c r="E130" s="1818">
        <v>424</v>
      </c>
    </row>
    <row r="131" spans="1:5" hidden="1">
      <c r="A131" s="1546" t="s">
        <v>6349</v>
      </c>
      <c r="B131" s="1546" t="s">
        <v>1893</v>
      </c>
      <c r="C131" s="1818">
        <v>10</v>
      </c>
      <c r="D131" s="1818">
        <v>10</v>
      </c>
      <c r="E131" s="1818">
        <v>0</v>
      </c>
    </row>
    <row r="132" spans="1:5" hidden="1">
      <c r="A132" s="1546" t="s">
        <v>610</v>
      </c>
      <c r="B132" s="1546" t="s">
        <v>1650</v>
      </c>
      <c r="C132" s="1818">
        <v>52</v>
      </c>
      <c r="D132" s="1818">
        <v>0</v>
      </c>
      <c r="E132" s="1818">
        <v>52</v>
      </c>
    </row>
    <row r="133" spans="1:5" hidden="1">
      <c r="A133" s="1546" t="s">
        <v>1894</v>
      </c>
      <c r="B133" s="1546" t="s">
        <v>1895</v>
      </c>
      <c r="C133" s="1818">
        <v>5</v>
      </c>
      <c r="D133" s="1818">
        <v>5</v>
      </c>
      <c r="E133" s="1818">
        <v>0</v>
      </c>
    </row>
    <row r="134" spans="1:5" hidden="1">
      <c r="A134" s="1546" t="s">
        <v>6608</v>
      </c>
      <c r="B134" s="1546" t="s">
        <v>1667</v>
      </c>
      <c r="C134" s="1818">
        <v>12</v>
      </c>
      <c r="D134" s="1818">
        <v>4</v>
      </c>
      <c r="E134" s="1818">
        <v>8</v>
      </c>
    </row>
    <row r="135" spans="1:5" hidden="1">
      <c r="A135" s="1546" t="s">
        <v>6649</v>
      </c>
      <c r="B135" s="1546" t="s">
        <v>2710</v>
      </c>
      <c r="C135" s="1818">
        <v>1</v>
      </c>
      <c r="D135" s="1818">
        <v>0</v>
      </c>
      <c r="E135" s="1818">
        <v>1</v>
      </c>
    </row>
    <row r="136" spans="1:5" hidden="1">
      <c r="A136" s="1546" t="s">
        <v>6621</v>
      </c>
      <c r="B136" s="1546" t="s">
        <v>2144</v>
      </c>
      <c r="C136" s="1818">
        <v>3</v>
      </c>
      <c r="D136" s="1818">
        <v>0</v>
      </c>
      <c r="E136" s="1818">
        <v>3</v>
      </c>
    </row>
    <row r="137" spans="1:5" hidden="1">
      <c r="A137" s="1546" t="s">
        <v>6165</v>
      </c>
      <c r="B137" s="1546" t="s">
        <v>1667</v>
      </c>
      <c r="C137" s="1818">
        <v>12</v>
      </c>
      <c r="D137" s="1818">
        <v>4</v>
      </c>
      <c r="E137" s="1818">
        <v>8</v>
      </c>
    </row>
    <row r="138" spans="1:5" hidden="1">
      <c r="A138" s="1546" t="s">
        <v>663</v>
      </c>
      <c r="B138" s="1546" t="s">
        <v>6515</v>
      </c>
      <c r="C138" s="1818">
        <v>1</v>
      </c>
      <c r="D138" s="1818">
        <v>0</v>
      </c>
      <c r="E138" s="1818">
        <v>1</v>
      </c>
    </row>
    <row r="139" spans="1:5" hidden="1">
      <c r="A139" s="1546" t="s">
        <v>293</v>
      </c>
      <c r="B139" s="1546" t="s">
        <v>292</v>
      </c>
      <c r="C139" s="1818">
        <v>171</v>
      </c>
      <c r="D139" s="1818">
        <v>19</v>
      </c>
      <c r="E139" s="1818">
        <v>152</v>
      </c>
    </row>
    <row r="140" spans="1:5" hidden="1">
      <c r="A140" s="1546" t="s">
        <v>1433</v>
      </c>
      <c r="B140" s="1546" t="s">
        <v>1434</v>
      </c>
      <c r="C140" s="1818">
        <v>210</v>
      </c>
      <c r="D140" s="1818">
        <v>20</v>
      </c>
      <c r="E140" s="1818">
        <v>190</v>
      </c>
    </row>
    <row r="141" spans="1:5" hidden="1">
      <c r="A141" s="1546" t="s">
        <v>986</v>
      </c>
      <c r="B141" s="1546" t="s">
        <v>987</v>
      </c>
      <c r="C141" s="1818">
        <v>481</v>
      </c>
      <c r="D141" s="1818">
        <v>20</v>
      </c>
      <c r="E141" s="1818">
        <v>461</v>
      </c>
    </row>
    <row r="142" spans="1:5" hidden="1">
      <c r="A142" s="1546" t="s">
        <v>6286</v>
      </c>
      <c r="B142" s="1546" t="s">
        <v>6403</v>
      </c>
      <c r="C142" s="1818">
        <v>30</v>
      </c>
      <c r="D142" s="1818">
        <v>0</v>
      </c>
      <c r="E142" s="1818">
        <v>30</v>
      </c>
    </row>
    <row r="143" spans="1:5" hidden="1">
      <c r="A143" s="1546" t="s">
        <v>6286</v>
      </c>
      <c r="B143" s="1546" t="s">
        <v>6493</v>
      </c>
      <c r="C143" s="1818">
        <v>63</v>
      </c>
      <c r="D143" s="1818">
        <v>0</v>
      </c>
      <c r="E143" s="1818">
        <v>63</v>
      </c>
    </row>
    <row r="144" spans="1:5" hidden="1">
      <c r="A144" s="1546" t="s">
        <v>889</v>
      </c>
      <c r="B144" s="1546" t="s">
        <v>3660</v>
      </c>
      <c r="C144" s="1818">
        <v>145</v>
      </c>
      <c r="D144" s="1818">
        <v>10</v>
      </c>
      <c r="E144" s="1818">
        <v>135</v>
      </c>
    </row>
    <row r="145" spans="1:5" hidden="1">
      <c r="A145" s="1546" t="s">
        <v>1585</v>
      </c>
      <c r="B145" s="1546" t="s">
        <v>6515</v>
      </c>
      <c r="C145" s="1818">
        <v>1</v>
      </c>
      <c r="D145" s="1818">
        <v>0</v>
      </c>
      <c r="E145" s="1818">
        <v>1</v>
      </c>
    </row>
    <row r="146" spans="1:5" hidden="1">
      <c r="A146" s="1546" t="s">
        <v>647</v>
      </c>
      <c r="B146" s="1546" t="s">
        <v>648</v>
      </c>
      <c r="C146" s="1818">
        <v>13</v>
      </c>
      <c r="D146" s="1818">
        <v>0</v>
      </c>
      <c r="E146" s="1818">
        <v>13</v>
      </c>
    </row>
    <row r="147" spans="1:5" hidden="1">
      <c r="A147" s="1546" t="s">
        <v>1789</v>
      </c>
      <c r="B147" s="1546" t="s">
        <v>1788</v>
      </c>
      <c r="C147" s="1818">
        <v>400</v>
      </c>
      <c r="D147" s="1818">
        <v>200</v>
      </c>
      <c r="E147" s="1818">
        <v>200</v>
      </c>
    </row>
    <row r="148" spans="1:5" hidden="1">
      <c r="A148" s="1546" t="s">
        <v>897</v>
      </c>
      <c r="B148" s="1546" t="s">
        <v>896</v>
      </c>
      <c r="C148" s="1818">
        <v>2</v>
      </c>
      <c r="D148" s="1818">
        <v>0</v>
      </c>
      <c r="E148" s="1818">
        <v>2</v>
      </c>
    </row>
    <row r="149" spans="1:5" hidden="1">
      <c r="A149" s="1546" t="s">
        <v>6233</v>
      </c>
      <c r="B149" s="1546" t="s">
        <v>274</v>
      </c>
      <c r="C149" s="1818">
        <v>350</v>
      </c>
      <c r="D149" s="1818">
        <v>31</v>
      </c>
      <c r="E149" s="1818">
        <v>319</v>
      </c>
    </row>
    <row r="150" spans="1:5" hidden="1">
      <c r="A150" s="1546" t="s">
        <v>6302</v>
      </c>
      <c r="B150" s="1546" t="s">
        <v>896</v>
      </c>
      <c r="C150" s="1818">
        <v>45</v>
      </c>
      <c r="D150" s="1818">
        <v>5</v>
      </c>
      <c r="E150" s="1818">
        <v>40</v>
      </c>
    </row>
    <row r="151" spans="1:5" hidden="1">
      <c r="A151" s="1546" t="s">
        <v>6077</v>
      </c>
      <c r="B151" s="1546" t="s">
        <v>868</v>
      </c>
      <c r="C151" s="1818">
        <v>70</v>
      </c>
      <c r="D151" s="1818">
        <v>3</v>
      </c>
      <c r="E151" s="1818">
        <v>67</v>
      </c>
    </row>
    <row r="152" spans="1:5" hidden="1">
      <c r="A152" s="1546" t="s">
        <v>1676</v>
      </c>
      <c r="B152" s="1546" t="s">
        <v>1211</v>
      </c>
      <c r="C152" s="1818">
        <v>100</v>
      </c>
      <c r="D152" s="1818">
        <v>25</v>
      </c>
      <c r="E152" s="1818">
        <v>75</v>
      </c>
    </row>
    <row r="153" spans="1:5" hidden="1">
      <c r="A153" s="1546" t="s">
        <v>398</v>
      </c>
      <c r="B153" s="1546" t="s">
        <v>399</v>
      </c>
      <c r="C153" s="1818">
        <v>15</v>
      </c>
      <c r="D153" s="1818">
        <v>0</v>
      </c>
      <c r="E153" s="1818">
        <v>15</v>
      </c>
    </row>
    <row r="154" spans="1:5" hidden="1">
      <c r="A154" s="1546" t="s">
        <v>1269</v>
      </c>
      <c r="B154" s="1546" t="s">
        <v>6489</v>
      </c>
      <c r="C154" s="1818">
        <v>140</v>
      </c>
      <c r="D154" s="1818">
        <v>35</v>
      </c>
      <c r="E154" s="1818">
        <v>105</v>
      </c>
    </row>
    <row r="155" spans="1:5" hidden="1">
      <c r="A155" s="1546" t="s">
        <v>1269</v>
      </c>
      <c r="B155" s="1546" t="s">
        <v>2661</v>
      </c>
      <c r="C155" s="1818">
        <v>40</v>
      </c>
      <c r="D155" s="1818">
        <v>0</v>
      </c>
      <c r="E155" s="1818">
        <v>40</v>
      </c>
    </row>
    <row r="156" spans="1:5" hidden="1">
      <c r="A156" s="1546" t="s">
        <v>6234</v>
      </c>
      <c r="B156" s="1546" t="s">
        <v>5830</v>
      </c>
      <c r="C156" s="1818">
        <v>40</v>
      </c>
      <c r="D156" s="1818">
        <v>19</v>
      </c>
      <c r="E156" s="1818">
        <v>21</v>
      </c>
    </row>
    <row r="157" spans="1:5" hidden="1">
      <c r="A157" s="1546" t="s">
        <v>1578</v>
      </c>
      <c r="B157" s="1546" t="s">
        <v>1577</v>
      </c>
      <c r="C157" s="1818">
        <v>171</v>
      </c>
      <c r="D157" s="1818">
        <v>45</v>
      </c>
      <c r="E157" s="1818">
        <v>126</v>
      </c>
    </row>
    <row r="158" spans="1:5" hidden="1">
      <c r="A158" s="1546" t="s">
        <v>6119</v>
      </c>
      <c r="B158" s="1546" t="s">
        <v>321</v>
      </c>
      <c r="C158" s="1818">
        <v>48</v>
      </c>
      <c r="D158" s="1818">
        <v>8</v>
      </c>
      <c r="E158" s="1818">
        <v>40</v>
      </c>
    </row>
    <row r="159" spans="1:5" hidden="1">
      <c r="A159" s="1546" t="s">
        <v>6235</v>
      </c>
      <c r="B159" s="1546" t="s">
        <v>339</v>
      </c>
      <c r="C159" s="1818">
        <v>93</v>
      </c>
      <c r="D159" s="1818">
        <v>7</v>
      </c>
      <c r="E159" s="1818">
        <v>86</v>
      </c>
    </row>
    <row r="160" spans="1:5" hidden="1">
      <c r="A160" s="1546" t="s">
        <v>2912</v>
      </c>
      <c r="B160" s="1546" t="s">
        <v>5997</v>
      </c>
      <c r="C160" s="1818">
        <v>7</v>
      </c>
      <c r="D160" s="1818">
        <v>0</v>
      </c>
      <c r="E160" s="1818">
        <v>7</v>
      </c>
    </row>
    <row r="161" spans="1:5" hidden="1">
      <c r="A161" s="1546" t="s">
        <v>2909</v>
      </c>
      <c r="B161" s="1546" t="s">
        <v>2908</v>
      </c>
      <c r="C161" s="1818">
        <v>6</v>
      </c>
      <c r="D161" s="1818">
        <v>0</v>
      </c>
      <c r="E161" s="1818">
        <v>6</v>
      </c>
    </row>
    <row r="162" spans="1:5" hidden="1">
      <c r="A162" s="1546" t="s">
        <v>1592</v>
      </c>
      <c r="B162" s="1546" t="s">
        <v>302</v>
      </c>
      <c r="C162" s="1818">
        <v>1000</v>
      </c>
      <c r="D162" s="1818">
        <v>1000</v>
      </c>
      <c r="E162" s="1818">
        <v>0</v>
      </c>
    </row>
    <row r="163" spans="1:5" hidden="1">
      <c r="A163" s="1546" t="s">
        <v>1592</v>
      </c>
      <c r="B163" s="1546" t="s">
        <v>1594</v>
      </c>
      <c r="C163" s="1818">
        <v>1000</v>
      </c>
      <c r="D163" s="1818">
        <v>1000</v>
      </c>
      <c r="E163" s="1818">
        <v>0</v>
      </c>
    </row>
    <row r="164" spans="1:5" hidden="1">
      <c r="A164" s="1546" t="s">
        <v>1592</v>
      </c>
      <c r="B164" s="1546" t="s">
        <v>1593</v>
      </c>
      <c r="C164" s="1818">
        <v>1000</v>
      </c>
      <c r="D164" s="1818">
        <v>1000</v>
      </c>
      <c r="E164" s="1818">
        <v>0</v>
      </c>
    </row>
    <row r="165" spans="1:5" hidden="1">
      <c r="A165" s="1546" t="s">
        <v>2864</v>
      </c>
      <c r="B165" s="1546" t="s">
        <v>6515</v>
      </c>
      <c r="C165" s="1818">
        <v>2</v>
      </c>
      <c r="D165" s="1818">
        <v>0</v>
      </c>
      <c r="E165" s="1818">
        <v>2</v>
      </c>
    </row>
    <row r="166" spans="1:5" hidden="1">
      <c r="A166" s="1546" t="s">
        <v>2083</v>
      </c>
      <c r="B166" s="1546" t="s">
        <v>6515</v>
      </c>
      <c r="C166" s="1818">
        <v>15</v>
      </c>
      <c r="D166" s="1818">
        <v>0</v>
      </c>
      <c r="E166" s="1818">
        <v>15</v>
      </c>
    </row>
    <row r="167" spans="1:5" hidden="1">
      <c r="A167" s="1546" t="s">
        <v>2233</v>
      </c>
      <c r="B167" s="1546" t="s">
        <v>6515</v>
      </c>
      <c r="C167" s="1818">
        <v>1</v>
      </c>
      <c r="D167" s="1818">
        <v>0</v>
      </c>
      <c r="E167" s="1818">
        <v>1</v>
      </c>
    </row>
    <row r="168" spans="1:5" hidden="1">
      <c r="A168" s="1546" t="s">
        <v>2218</v>
      </c>
      <c r="B168" s="1546" t="s">
        <v>6515</v>
      </c>
      <c r="C168" s="1818">
        <v>5</v>
      </c>
      <c r="D168" s="1818">
        <v>0</v>
      </c>
      <c r="E168" s="1818">
        <v>5</v>
      </c>
    </row>
    <row r="169" spans="1:5" hidden="1">
      <c r="A169" s="1546" t="s">
        <v>2088</v>
      </c>
      <c r="B169" s="1546" t="s">
        <v>6515</v>
      </c>
      <c r="C169" s="1818">
        <v>22</v>
      </c>
      <c r="D169" s="1818">
        <v>0</v>
      </c>
      <c r="E169" s="1818">
        <v>22</v>
      </c>
    </row>
    <row r="170" spans="1:5" hidden="1">
      <c r="A170" s="1546" t="s">
        <v>1872</v>
      </c>
      <c r="B170" s="1546" t="s">
        <v>6515</v>
      </c>
      <c r="C170" s="1818">
        <v>500</v>
      </c>
      <c r="D170" s="1818">
        <v>0</v>
      </c>
      <c r="E170" s="1818">
        <v>500</v>
      </c>
    </row>
    <row r="171" spans="1:5" hidden="1">
      <c r="A171" s="1546" t="s">
        <v>1873</v>
      </c>
      <c r="B171" s="1546" t="s">
        <v>6515</v>
      </c>
      <c r="C171" s="1818">
        <v>500</v>
      </c>
      <c r="D171" s="1818">
        <v>0</v>
      </c>
      <c r="E171" s="1818">
        <v>500</v>
      </c>
    </row>
    <row r="172" spans="1:5" hidden="1">
      <c r="A172" s="1546" t="s">
        <v>1871</v>
      </c>
      <c r="B172" s="1546" t="s">
        <v>6515</v>
      </c>
      <c r="C172" s="1818">
        <v>500</v>
      </c>
      <c r="D172" s="1818">
        <v>0</v>
      </c>
      <c r="E172" s="1818">
        <v>500</v>
      </c>
    </row>
    <row r="173" spans="1:5" hidden="1">
      <c r="A173" s="1546" t="s">
        <v>792</v>
      </c>
      <c r="B173" s="1546" t="s">
        <v>793</v>
      </c>
      <c r="C173" s="1818">
        <v>122</v>
      </c>
      <c r="D173" s="1818">
        <v>27</v>
      </c>
      <c r="E173" s="1818">
        <v>95</v>
      </c>
    </row>
    <row r="174" spans="1:5" hidden="1">
      <c r="A174" s="1546" t="s">
        <v>1793</v>
      </c>
      <c r="B174" s="1546" t="s">
        <v>6515</v>
      </c>
      <c r="C174" s="1818">
        <v>100</v>
      </c>
      <c r="D174" s="1818">
        <v>100</v>
      </c>
      <c r="E174" s="1818">
        <v>0</v>
      </c>
    </row>
    <row r="175" spans="1:5" hidden="1">
      <c r="A175" s="1546" t="s">
        <v>1792</v>
      </c>
      <c r="B175" s="1546" t="s">
        <v>6515</v>
      </c>
      <c r="C175" s="1818">
        <v>100</v>
      </c>
      <c r="D175" s="1818">
        <v>100</v>
      </c>
      <c r="E175" s="1818">
        <v>0</v>
      </c>
    </row>
    <row r="176" spans="1:5" hidden="1">
      <c r="A176" s="1546" t="s">
        <v>1794</v>
      </c>
      <c r="B176" s="1546" t="s">
        <v>6515</v>
      </c>
      <c r="C176" s="1818">
        <v>100</v>
      </c>
      <c r="D176" s="1818">
        <v>100</v>
      </c>
      <c r="E176" s="1818">
        <v>0</v>
      </c>
    </row>
    <row r="177" spans="1:5" hidden="1">
      <c r="A177" s="1546" t="s">
        <v>1766</v>
      </c>
      <c r="B177" s="1546" t="s">
        <v>1628</v>
      </c>
      <c r="C177" s="1818">
        <v>509</v>
      </c>
      <c r="D177" s="1818">
        <v>256</v>
      </c>
      <c r="E177" s="1818">
        <v>253</v>
      </c>
    </row>
    <row r="178" spans="1:5" hidden="1">
      <c r="A178" s="1546" t="s">
        <v>6322</v>
      </c>
      <c r="B178" s="1546" t="s">
        <v>5834</v>
      </c>
      <c r="C178" s="1818">
        <v>8</v>
      </c>
      <c r="D178" s="1818">
        <v>0</v>
      </c>
      <c r="E178" s="1818">
        <v>8</v>
      </c>
    </row>
    <row r="179" spans="1:5" hidden="1">
      <c r="A179" s="1546" t="s">
        <v>6369</v>
      </c>
      <c r="B179" s="1546" t="s">
        <v>5834</v>
      </c>
      <c r="C179" s="1818">
        <v>15</v>
      </c>
      <c r="D179" s="1818">
        <v>8</v>
      </c>
      <c r="E179" s="1818">
        <v>7</v>
      </c>
    </row>
    <row r="180" spans="1:5" hidden="1">
      <c r="A180" s="1546" t="s">
        <v>6236</v>
      </c>
      <c r="B180" s="1546" t="s">
        <v>341</v>
      </c>
      <c r="C180" s="1818">
        <v>37</v>
      </c>
      <c r="D180" s="1818">
        <v>17</v>
      </c>
      <c r="E180" s="1818">
        <v>20</v>
      </c>
    </row>
    <row r="181" spans="1:5" hidden="1">
      <c r="A181" s="1546" t="s">
        <v>1634</v>
      </c>
      <c r="B181" s="1546" t="s">
        <v>6590</v>
      </c>
      <c r="C181" s="1818">
        <v>15</v>
      </c>
      <c r="D181" s="1818">
        <v>0</v>
      </c>
      <c r="E181" s="1818">
        <v>15</v>
      </c>
    </row>
    <row r="182" spans="1:5" hidden="1">
      <c r="A182" s="1546" t="s">
        <v>1634</v>
      </c>
      <c r="B182" s="1546" t="s">
        <v>5998</v>
      </c>
      <c r="C182" s="1818">
        <v>55</v>
      </c>
      <c r="D182" s="1818">
        <v>50</v>
      </c>
      <c r="E182" s="1818">
        <v>5</v>
      </c>
    </row>
    <row r="183" spans="1:5" hidden="1">
      <c r="A183" s="1546" t="s">
        <v>2876</v>
      </c>
      <c r="B183" s="1546" t="s">
        <v>303</v>
      </c>
      <c r="C183" s="1818">
        <v>482</v>
      </c>
      <c r="D183" s="1818">
        <v>2</v>
      </c>
      <c r="E183" s="1818">
        <v>480</v>
      </c>
    </row>
    <row r="184" spans="1:5" hidden="1">
      <c r="A184" s="1546" t="s">
        <v>2933</v>
      </c>
      <c r="B184" s="1546" t="s">
        <v>303</v>
      </c>
      <c r="C184" s="1818">
        <v>2</v>
      </c>
      <c r="D184" s="1818">
        <v>0</v>
      </c>
      <c r="E184" s="1818">
        <v>2</v>
      </c>
    </row>
    <row r="185" spans="1:5" hidden="1">
      <c r="A185" s="1546" t="s">
        <v>1582</v>
      </c>
      <c r="B185" s="1546" t="s">
        <v>303</v>
      </c>
      <c r="C185" s="1818">
        <v>98</v>
      </c>
      <c r="D185" s="1818">
        <v>0</v>
      </c>
      <c r="E185" s="1818">
        <v>98</v>
      </c>
    </row>
    <row r="186" spans="1:5" hidden="1">
      <c r="A186" s="1546" t="s">
        <v>6607</v>
      </c>
      <c r="B186" s="1546" t="s">
        <v>6515</v>
      </c>
      <c r="C186" s="1818">
        <v>6</v>
      </c>
      <c r="D186" s="1818">
        <v>0</v>
      </c>
      <c r="E186" s="1818">
        <v>6</v>
      </c>
    </row>
    <row r="187" spans="1:5" hidden="1">
      <c r="A187" s="1546" t="s">
        <v>2191</v>
      </c>
      <c r="B187" s="1546" t="s">
        <v>6623</v>
      </c>
      <c r="C187" s="1818">
        <v>35</v>
      </c>
      <c r="D187" s="1818">
        <v>0</v>
      </c>
      <c r="E187" s="1818">
        <v>35</v>
      </c>
    </row>
    <row r="188" spans="1:5" hidden="1">
      <c r="A188" s="1546" t="s">
        <v>6142</v>
      </c>
      <c r="B188" s="1546" t="s">
        <v>1207</v>
      </c>
      <c r="C188" s="1818">
        <v>45</v>
      </c>
      <c r="D188" s="1818">
        <v>0</v>
      </c>
      <c r="E188" s="1818">
        <v>45</v>
      </c>
    </row>
    <row r="189" spans="1:5" hidden="1">
      <c r="A189" s="1546" t="s">
        <v>6197</v>
      </c>
      <c r="B189" s="1546" t="s">
        <v>1207</v>
      </c>
      <c r="C189" s="1818">
        <v>15</v>
      </c>
      <c r="D189" s="1818">
        <v>0</v>
      </c>
      <c r="E189" s="1818">
        <v>15</v>
      </c>
    </row>
    <row r="190" spans="1:5" hidden="1">
      <c r="A190" s="1546" t="s">
        <v>2060</v>
      </c>
      <c r="B190" s="1546" t="s">
        <v>303</v>
      </c>
      <c r="C190" s="1818">
        <v>35</v>
      </c>
      <c r="D190" s="1818">
        <v>0</v>
      </c>
      <c r="E190" s="1818">
        <v>35</v>
      </c>
    </row>
    <row r="191" spans="1:5" hidden="1">
      <c r="A191" s="1546" t="s">
        <v>6465</v>
      </c>
      <c r="B191" s="1546" t="s">
        <v>6605</v>
      </c>
      <c r="C191" s="1818">
        <v>3</v>
      </c>
      <c r="D191" s="1818">
        <v>0</v>
      </c>
      <c r="E191" s="1818">
        <v>3</v>
      </c>
    </row>
    <row r="192" spans="1:5" hidden="1">
      <c r="A192" s="1546" t="s">
        <v>6464</v>
      </c>
      <c r="B192" s="1546" t="s">
        <v>1808</v>
      </c>
      <c r="C192" s="1818">
        <v>8</v>
      </c>
      <c r="D192" s="1818">
        <v>0</v>
      </c>
      <c r="E192" s="1818">
        <v>8</v>
      </c>
    </row>
    <row r="193" spans="1:5" hidden="1">
      <c r="A193" s="1546" t="s">
        <v>6462</v>
      </c>
      <c r="B193" s="1546" t="s">
        <v>1799</v>
      </c>
      <c r="C193" s="1818">
        <v>2</v>
      </c>
      <c r="D193" s="1818">
        <v>0</v>
      </c>
      <c r="E193" s="1818">
        <v>2</v>
      </c>
    </row>
    <row r="194" spans="1:5" hidden="1">
      <c r="A194" s="1546" t="s">
        <v>6461</v>
      </c>
      <c r="B194" s="1546" t="s">
        <v>1799</v>
      </c>
      <c r="C194" s="1818">
        <v>4</v>
      </c>
      <c r="D194" s="1818">
        <v>0</v>
      </c>
      <c r="E194" s="1818">
        <v>4</v>
      </c>
    </row>
    <row r="195" spans="1:5" hidden="1">
      <c r="A195" s="1546" t="s">
        <v>6463</v>
      </c>
      <c r="B195" s="1546" t="s">
        <v>2536</v>
      </c>
      <c r="C195" s="1818">
        <v>2</v>
      </c>
      <c r="D195" s="1818">
        <v>0</v>
      </c>
      <c r="E195" s="1818">
        <v>2</v>
      </c>
    </row>
    <row r="196" spans="1:5" hidden="1">
      <c r="A196" s="1546" t="s">
        <v>6156</v>
      </c>
      <c r="B196" s="1546" t="s">
        <v>1405</v>
      </c>
      <c r="C196" s="1818">
        <v>1</v>
      </c>
      <c r="D196" s="1818">
        <v>0</v>
      </c>
      <c r="E196" s="1818">
        <v>1</v>
      </c>
    </row>
    <row r="197" spans="1:5" hidden="1">
      <c r="A197" s="1546" t="s">
        <v>835</v>
      </c>
      <c r="B197" s="1546" t="s">
        <v>1147</v>
      </c>
      <c r="C197" s="1818">
        <v>21</v>
      </c>
      <c r="D197" s="1818">
        <v>5</v>
      </c>
      <c r="E197" s="1818">
        <v>16</v>
      </c>
    </row>
    <row r="198" spans="1:5" hidden="1">
      <c r="A198" s="1546" t="s">
        <v>835</v>
      </c>
      <c r="B198" s="1546" t="s">
        <v>6271</v>
      </c>
      <c r="C198" s="1818">
        <v>106</v>
      </c>
      <c r="D198" s="1818">
        <v>13</v>
      </c>
      <c r="E198" s="1818">
        <v>93</v>
      </c>
    </row>
    <row r="199" spans="1:5" hidden="1">
      <c r="A199" s="1546" t="s">
        <v>6289</v>
      </c>
      <c r="B199" s="1546" t="s">
        <v>6290</v>
      </c>
      <c r="C199" s="1818">
        <v>17</v>
      </c>
      <c r="D199" s="1818">
        <v>2</v>
      </c>
      <c r="E199" s="1818">
        <v>15</v>
      </c>
    </row>
    <row r="200" spans="1:5" hidden="1">
      <c r="A200" s="1546" t="s">
        <v>1126</v>
      </c>
      <c r="B200" s="1546" t="s">
        <v>1125</v>
      </c>
      <c r="C200" s="1818">
        <v>236</v>
      </c>
      <c r="D200" s="1818">
        <v>95</v>
      </c>
      <c r="E200" s="1818">
        <v>141</v>
      </c>
    </row>
    <row r="201" spans="1:5" hidden="1">
      <c r="A201" s="1546" t="s">
        <v>6237</v>
      </c>
      <c r="B201" s="1546" t="s">
        <v>343</v>
      </c>
      <c r="C201" s="1818">
        <v>25</v>
      </c>
      <c r="D201" s="1818">
        <v>2</v>
      </c>
      <c r="E201" s="1818">
        <v>23</v>
      </c>
    </row>
    <row r="202" spans="1:5" hidden="1">
      <c r="A202" s="1546" t="s">
        <v>6238</v>
      </c>
      <c r="B202" s="1546" t="s">
        <v>345</v>
      </c>
      <c r="C202" s="1818">
        <v>15</v>
      </c>
      <c r="D202" s="1818">
        <v>2</v>
      </c>
      <c r="E202" s="1818">
        <v>13</v>
      </c>
    </row>
    <row r="203" spans="1:5" hidden="1">
      <c r="A203" s="1546" t="s">
        <v>6172</v>
      </c>
      <c r="B203" s="1546" t="s">
        <v>6173</v>
      </c>
      <c r="C203" s="1818">
        <v>8</v>
      </c>
      <c r="D203" s="1818">
        <v>8</v>
      </c>
      <c r="E203" s="1818">
        <v>0</v>
      </c>
    </row>
    <row r="204" spans="1:5" hidden="1">
      <c r="A204" s="1546" t="s">
        <v>2923</v>
      </c>
      <c r="B204" s="1546" t="s">
        <v>6515</v>
      </c>
      <c r="C204" s="1818">
        <v>1</v>
      </c>
      <c r="D204" s="1818">
        <v>0</v>
      </c>
      <c r="E204" s="1818">
        <v>1</v>
      </c>
    </row>
    <row r="205" spans="1:5" hidden="1">
      <c r="A205" s="1546" t="s">
        <v>833</v>
      </c>
      <c r="B205" s="1546" t="s">
        <v>6563</v>
      </c>
      <c r="C205" s="1818">
        <v>87.5</v>
      </c>
      <c r="D205" s="1818">
        <v>55</v>
      </c>
      <c r="E205" s="1818">
        <v>32.5</v>
      </c>
    </row>
    <row r="206" spans="1:5" hidden="1">
      <c r="A206" s="1546" t="s">
        <v>833</v>
      </c>
      <c r="B206" s="1546" t="s">
        <v>2502</v>
      </c>
      <c r="C206" s="1818">
        <v>5</v>
      </c>
      <c r="D206" s="1818">
        <v>0</v>
      </c>
      <c r="E206" s="1818">
        <v>5</v>
      </c>
    </row>
    <row r="207" spans="1:5" hidden="1">
      <c r="A207" s="1546" t="s">
        <v>833</v>
      </c>
      <c r="B207" s="1546" t="s">
        <v>832</v>
      </c>
      <c r="C207" s="1818">
        <v>43</v>
      </c>
      <c r="D207" s="1818">
        <v>8</v>
      </c>
      <c r="E207" s="1818">
        <v>35</v>
      </c>
    </row>
    <row r="208" spans="1:5" hidden="1">
      <c r="A208" s="1546" t="s">
        <v>833</v>
      </c>
      <c r="B208" s="1546" t="s">
        <v>1166</v>
      </c>
      <c r="C208" s="1818">
        <v>22</v>
      </c>
      <c r="D208" s="1818">
        <v>0</v>
      </c>
      <c r="E208" s="1818">
        <v>22</v>
      </c>
    </row>
    <row r="209" spans="1:5" hidden="1">
      <c r="A209" s="1546" t="s">
        <v>6126</v>
      </c>
      <c r="B209" s="1546" t="s">
        <v>857</v>
      </c>
      <c r="C209" s="1818">
        <v>52</v>
      </c>
      <c r="D209" s="1818">
        <v>8</v>
      </c>
      <c r="E209" s="1818">
        <v>44</v>
      </c>
    </row>
    <row r="210" spans="1:5" hidden="1">
      <c r="A210" s="1546" t="s">
        <v>6126</v>
      </c>
      <c r="B210" s="1546" t="s">
        <v>2488</v>
      </c>
      <c r="C210" s="1818">
        <v>7</v>
      </c>
      <c r="D210" s="1818">
        <v>0</v>
      </c>
      <c r="E210" s="1818">
        <v>7</v>
      </c>
    </row>
    <row r="211" spans="1:5" hidden="1">
      <c r="A211" s="1546" t="s">
        <v>1936</v>
      </c>
      <c r="B211" s="1546" t="s">
        <v>5999</v>
      </c>
      <c r="C211" s="1818">
        <v>50</v>
      </c>
      <c r="D211" s="1818">
        <v>50</v>
      </c>
      <c r="E211" s="1818">
        <v>0</v>
      </c>
    </row>
    <row r="212" spans="1:5" hidden="1">
      <c r="A212" s="1546" t="s">
        <v>677</v>
      </c>
      <c r="B212" s="1546" t="s">
        <v>1755</v>
      </c>
      <c r="C212" s="1818">
        <v>8</v>
      </c>
      <c r="D212" s="1818">
        <v>5</v>
      </c>
      <c r="E212" s="1818">
        <v>3</v>
      </c>
    </row>
    <row r="213" spans="1:5" hidden="1">
      <c r="A213" s="1546" t="s">
        <v>677</v>
      </c>
      <c r="B213" s="1546" t="s">
        <v>678</v>
      </c>
      <c r="C213" s="1818">
        <v>16</v>
      </c>
      <c r="D213" s="1818">
        <v>4</v>
      </c>
      <c r="E213" s="1818">
        <v>12</v>
      </c>
    </row>
    <row r="214" spans="1:5" hidden="1">
      <c r="A214" s="1546" t="s">
        <v>2471</v>
      </c>
      <c r="B214" s="1546" t="s">
        <v>2738</v>
      </c>
      <c r="C214" s="1818">
        <v>173</v>
      </c>
      <c r="D214" s="1818">
        <v>150</v>
      </c>
      <c r="E214" s="1818">
        <v>23</v>
      </c>
    </row>
    <row r="215" spans="1:5" hidden="1">
      <c r="A215" s="1546" t="s">
        <v>2471</v>
      </c>
      <c r="B215" s="1546" t="s">
        <v>2474</v>
      </c>
      <c r="C215" s="1818">
        <v>50</v>
      </c>
      <c r="D215" s="1818">
        <v>0</v>
      </c>
      <c r="E215" s="1818">
        <v>50</v>
      </c>
    </row>
    <row r="216" spans="1:5" hidden="1">
      <c r="A216" s="1546" t="s">
        <v>2737</v>
      </c>
      <c r="B216" s="1546" t="s">
        <v>6515</v>
      </c>
      <c r="C216" s="1818">
        <v>323</v>
      </c>
      <c r="D216" s="1818">
        <v>0</v>
      </c>
      <c r="E216" s="1818">
        <v>323</v>
      </c>
    </row>
    <row r="217" spans="1:5" hidden="1">
      <c r="A217" s="1546" t="s">
        <v>2737</v>
      </c>
      <c r="B217" s="1546" t="s">
        <v>2472</v>
      </c>
      <c r="C217" s="1818">
        <v>300</v>
      </c>
      <c r="D217" s="1818">
        <v>150</v>
      </c>
      <c r="E217" s="1818">
        <v>150</v>
      </c>
    </row>
    <row r="218" spans="1:5" hidden="1">
      <c r="A218" s="1546" t="s">
        <v>2475</v>
      </c>
      <c r="B218" s="1546" t="s">
        <v>2472</v>
      </c>
      <c r="C218" s="1818">
        <v>50</v>
      </c>
      <c r="D218" s="1818">
        <v>0</v>
      </c>
      <c r="E218" s="1818">
        <v>50</v>
      </c>
    </row>
    <row r="219" spans="1:5" hidden="1">
      <c r="A219" s="1546" t="s">
        <v>1252</v>
      </c>
      <c r="B219" s="1546" t="s">
        <v>1253</v>
      </c>
      <c r="C219" s="1818">
        <v>5</v>
      </c>
      <c r="D219" s="1818">
        <v>0</v>
      </c>
      <c r="E219" s="1818">
        <v>5</v>
      </c>
    </row>
    <row r="220" spans="1:5" hidden="1">
      <c r="A220" s="1546" t="s">
        <v>1123</v>
      </c>
      <c r="B220" s="1546" t="s">
        <v>6008</v>
      </c>
      <c r="C220" s="1818">
        <v>171</v>
      </c>
      <c r="D220" s="1818">
        <v>80</v>
      </c>
      <c r="E220" s="1818">
        <v>91</v>
      </c>
    </row>
    <row r="221" spans="1:5" hidden="1">
      <c r="A221" s="1546" t="s">
        <v>6120</v>
      </c>
      <c r="B221" s="1546" t="s">
        <v>329</v>
      </c>
      <c r="C221" s="1818">
        <v>16</v>
      </c>
      <c r="D221" s="1818">
        <v>9</v>
      </c>
      <c r="E221" s="1818">
        <v>7</v>
      </c>
    </row>
    <row r="222" spans="1:5" hidden="1">
      <c r="A222" s="1546" t="s">
        <v>6240</v>
      </c>
      <c r="B222" s="1546" t="s">
        <v>349</v>
      </c>
      <c r="C222" s="1818">
        <v>129</v>
      </c>
      <c r="D222" s="1818">
        <v>22</v>
      </c>
      <c r="E222" s="1818">
        <v>107</v>
      </c>
    </row>
    <row r="223" spans="1:5" hidden="1">
      <c r="A223" s="1546" t="s">
        <v>6370</v>
      </c>
      <c r="B223" s="1546" t="s">
        <v>5854</v>
      </c>
      <c r="C223" s="1818">
        <v>27</v>
      </c>
      <c r="D223" s="1818">
        <v>25</v>
      </c>
      <c r="E223" s="1818">
        <v>2</v>
      </c>
    </row>
    <row r="224" spans="1:5" hidden="1">
      <c r="A224" s="1546" t="s">
        <v>6239</v>
      </c>
      <c r="B224" s="1546" t="s">
        <v>347</v>
      </c>
      <c r="C224" s="1818">
        <v>92</v>
      </c>
      <c r="D224" s="1818">
        <v>27</v>
      </c>
      <c r="E224" s="1818">
        <v>65</v>
      </c>
    </row>
    <row r="225" spans="1:5" hidden="1">
      <c r="A225" s="1546" t="s">
        <v>6227</v>
      </c>
      <c r="B225" s="1546" t="s">
        <v>5961</v>
      </c>
      <c r="C225" s="1818">
        <v>17</v>
      </c>
      <c r="D225" s="1818">
        <v>9</v>
      </c>
      <c r="E225" s="1818">
        <v>8</v>
      </c>
    </row>
    <row r="226" spans="1:5" hidden="1">
      <c r="A226" s="1546" t="s">
        <v>6312</v>
      </c>
      <c r="B226" s="1546" t="s">
        <v>1229</v>
      </c>
      <c r="C226" s="1818">
        <v>540</v>
      </c>
      <c r="D226" s="1818">
        <v>220</v>
      </c>
      <c r="E226" s="1818">
        <v>320</v>
      </c>
    </row>
    <row r="227" spans="1:5" hidden="1">
      <c r="A227" s="1546" t="s">
        <v>6287</v>
      </c>
      <c r="B227" s="1546" t="s">
        <v>1043</v>
      </c>
      <c r="C227" s="1818">
        <v>410</v>
      </c>
      <c r="D227" s="1818">
        <v>220</v>
      </c>
      <c r="E227" s="1818">
        <v>190</v>
      </c>
    </row>
    <row r="228" spans="1:5" hidden="1">
      <c r="A228" s="1546" t="s">
        <v>6311</v>
      </c>
      <c r="B228" s="1546" t="s">
        <v>1227</v>
      </c>
      <c r="C228" s="1818">
        <v>1260</v>
      </c>
      <c r="D228" s="1818">
        <v>220</v>
      </c>
      <c r="E228" s="1818">
        <v>1040</v>
      </c>
    </row>
    <row r="229" spans="1:5" hidden="1">
      <c r="A229" s="1546" t="s">
        <v>1853</v>
      </c>
      <c r="B229" s="1546" t="s">
        <v>3757</v>
      </c>
      <c r="C229" s="1818">
        <v>1</v>
      </c>
      <c r="D229" s="1818">
        <v>0</v>
      </c>
      <c r="E229" s="1818">
        <v>1</v>
      </c>
    </row>
    <row r="230" spans="1:5" hidden="1">
      <c r="A230" s="1546" t="s">
        <v>6584</v>
      </c>
      <c r="B230" s="1546" t="s">
        <v>1545</v>
      </c>
      <c r="C230" s="1818">
        <v>9</v>
      </c>
      <c r="D230" s="1818">
        <v>6</v>
      </c>
      <c r="E230" s="1818">
        <v>3</v>
      </c>
    </row>
    <row r="231" spans="1:5" hidden="1">
      <c r="A231" s="1546" t="s">
        <v>908</v>
      </c>
      <c r="B231" s="1546" t="s">
        <v>907</v>
      </c>
      <c r="C231" s="1818">
        <v>53</v>
      </c>
      <c r="D231" s="1818">
        <v>5</v>
      </c>
      <c r="E231" s="1818">
        <v>48</v>
      </c>
    </row>
    <row r="232" spans="1:5" hidden="1">
      <c r="A232" s="1546" t="s">
        <v>6145</v>
      </c>
      <c r="B232" s="1546" t="s">
        <v>6146</v>
      </c>
      <c r="C232" s="1818">
        <v>66</v>
      </c>
      <c r="D232" s="1818">
        <v>6</v>
      </c>
      <c r="E232" s="1818">
        <v>60</v>
      </c>
    </row>
    <row r="233" spans="1:5" hidden="1">
      <c r="A233" s="1546" t="s">
        <v>1271</v>
      </c>
      <c r="B233" s="1546" t="s">
        <v>1272</v>
      </c>
      <c r="C233" s="1818">
        <v>20</v>
      </c>
      <c r="D233" s="1818">
        <v>5</v>
      </c>
      <c r="E233" s="1818">
        <v>15</v>
      </c>
    </row>
    <row r="234" spans="1:5" hidden="1">
      <c r="A234" s="1546" t="s">
        <v>462</v>
      </c>
      <c r="B234" s="1546" t="s">
        <v>377</v>
      </c>
      <c r="C234" s="1818">
        <v>50</v>
      </c>
      <c r="D234" s="1818">
        <v>0</v>
      </c>
      <c r="E234" s="1818">
        <v>50</v>
      </c>
    </row>
    <row r="235" spans="1:5" hidden="1">
      <c r="A235" s="1546" t="s">
        <v>462</v>
      </c>
      <c r="B235" s="1546" t="s">
        <v>461</v>
      </c>
      <c r="C235" s="1818">
        <v>92</v>
      </c>
      <c r="D235" s="1818">
        <v>25</v>
      </c>
      <c r="E235" s="1818">
        <v>67</v>
      </c>
    </row>
    <row r="236" spans="1:5" hidden="1">
      <c r="A236" s="1546" t="s">
        <v>6248</v>
      </c>
      <c r="B236" s="1546" t="s">
        <v>459</v>
      </c>
      <c r="C236" s="1818">
        <v>140</v>
      </c>
      <c r="D236" s="1818">
        <v>30</v>
      </c>
      <c r="E236" s="1818">
        <v>110</v>
      </c>
    </row>
    <row r="237" spans="1:5" hidden="1">
      <c r="A237" s="1546" t="s">
        <v>1511</v>
      </c>
      <c r="B237" s="1546" t="s">
        <v>1512</v>
      </c>
      <c r="C237" s="1818">
        <v>1</v>
      </c>
      <c r="D237" s="1818">
        <v>0</v>
      </c>
      <c r="E237" s="1818">
        <v>1</v>
      </c>
    </row>
    <row r="238" spans="1:5" hidden="1">
      <c r="A238" s="1546" t="s">
        <v>1511</v>
      </c>
      <c r="B238" s="1546" t="s">
        <v>5859</v>
      </c>
      <c r="C238" s="1818">
        <v>8</v>
      </c>
      <c r="D238" s="1818">
        <v>5</v>
      </c>
      <c r="E238" s="1818">
        <v>3</v>
      </c>
    </row>
    <row r="239" spans="1:5" hidden="1">
      <c r="A239" s="1546" t="s">
        <v>1511</v>
      </c>
      <c r="B239" s="1546" t="s">
        <v>1644</v>
      </c>
      <c r="C239" s="1818">
        <v>8</v>
      </c>
      <c r="D239" s="1818">
        <v>0</v>
      </c>
      <c r="E239" s="1818">
        <v>8</v>
      </c>
    </row>
    <row r="240" spans="1:5" hidden="1">
      <c r="A240" s="1546" t="s">
        <v>6371</v>
      </c>
      <c r="B240" s="1546" t="s">
        <v>362</v>
      </c>
      <c r="C240" s="1818">
        <v>5</v>
      </c>
      <c r="D240" s="1818">
        <v>5</v>
      </c>
      <c r="E240" s="1818">
        <v>0</v>
      </c>
    </row>
    <row r="241" spans="1:5" hidden="1">
      <c r="A241" s="1546" t="s">
        <v>6210</v>
      </c>
      <c r="B241" s="1546" t="s">
        <v>2621</v>
      </c>
      <c r="C241" s="1818">
        <v>11</v>
      </c>
      <c r="D241" s="1818">
        <v>0</v>
      </c>
      <c r="E241" s="1818">
        <v>11</v>
      </c>
    </row>
    <row r="242" spans="1:5" hidden="1">
      <c r="A242" s="1546" t="s">
        <v>6190</v>
      </c>
      <c r="B242" s="1546" t="s">
        <v>6096</v>
      </c>
      <c r="C242" s="1818">
        <v>7</v>
      </c>
      <c r="D242" s="1818">
        <v>5</v>
      </c>
      <c r="E242" s="1818">
        <v>2</v>
      </c>
    </row>
    <row r="243" spans="1:5" hidden="1">
      <c r="A243" s="1546" t="s">
        <v>2030</v>
      </c>
      <c r="B243" s="1546" t="s">
        <v>2031</v>
      </c>
      <c r="C243" s="1818">
        <v>8</v>
      </c>
      <c r="D243" s="1818">
        <v>5</v>
      </c>
      <c r="E243" s="1818">
        <v>3</v>
      </c>
    </row>
    <row r="244" spans="1:5" hidden="1">
      <c r="A244" s="1546" t="s">
        <v>5860</v>
      </c>
      <c r="B244" s="1546" t="s">
        <v>5861</v>
      </c>
      <c r="C244" s="1818">
        <v>33</v>
      </c>
      <c r="D244" s="1818">
        <v>5</v>
      </c>
      <c r="E244" s="1818">
        <v>28</v>
      </c>
    </row>
    <row r="245" spans="1:5" hidden="1">
      <c r="A245" s="1546" t="s">
        <v>2224</v>
      </c>
      <c r="B245" s="1546" t="s">
        <v>2225</v>
      </c>
      <c r="C245" s="1818">
        <v>2</v>
      </c>
      <c r="D245" s="1818">
        <v>0</v>
      </c>
      <c r="E245" s="1818">
        <v>2</v>
      </c>
    </row>
    <row r="246" spans="1:5" hidden="1">
      <c r="A246" s="1546" t="s">
        <v>6164</v>
      </c>
      <c r="B246" s="1546" t="s">
        <v>1596</v>
      </c>
      <c r="C246" s="1818">
        <v>36</v>
      </c>
      <c r="D246" s="1818">
        <v>10</v>
      </c>
      <c r="E246" s="1818">
        <v>26</v>
      </c>
    </row>
    <row r="247" spans="1:5" hidden="1">
      <c r="A247" s="1546" t="s">
        <v>2512</v>
      </c>
      <c r="B247" s="1546" t="s">
        <v>2513</v>
      </c>
      <c r="C247" s="1818">
        <v>5</v>
      </c>
      <c r="D247" s="1818">
        <v>0</v>
      </c>
      <c r="E247" s="1818">
        <v>5</v>
      </c>
    </row>
    <row r="248" spans="1:5" hidden="1">
      <c r="A248" s="1546" t="s">
        <v>2058</v>
      </c>
      <c r="B248" s="1546" t="s">
        <v>2059</v>
      </c>
      <c r="C248" s="1818">
        <v>9</v>
      </c>
      <c r="D248" s="1818">
        <v>0</v>
      </c>
      <c r="E248" s="1818">
        <v>9</v>
      </c>
    </row>
    <row r="249" spans="1:5" hidden="1">
      <c r="A249" s="1546" t="s">
        <v>1938</v>
      </c>
      <c r="B249" s="1546" t="s">
        <v>5996</v>
      </c>
      <c r="C249" s="1818">
        <v>52</v>
      </c>
      <c r="D249" s="1818">
        <v>50</v>
      </c>
      <c r="E249" s="1818">
        <v>2</v>
      </c>
    </row>
    <row r="250" spans="1:5" hidden="1">
      <c r="A250" s="1546" t="s">
        <v>1474</v>
      </c>
      <c r="B250" s="1546" t="s">
        <v>1475</v>
      </c>
      <c r="C250" s="1818">
        <v>24</v>
      </c>
      <c r="D250" s="1818">
        <v>6</v>
      </c>
      <c r="E250" s="1818">
        <v>18</v>
      </c>
    </row>
    <row r="251" spans="1:5" hidden="1">
      <c r="A251" s="1546" t="s">
        <v>6135</v>
      </c>
      <c r="B251" s="1546" t="s">
        <v>1003</v>
      </c>
      <c r="C251" s="1818">
        <v>71</v>
      </c>
      <c r="D251" s="1818">
        <v>4</v>
      </c>
      <c r="E251" s="1818">
        <v>67</v>
      </c>
    </row>
    <row r="252" spans="1:5" hidden="1">
      <c r="A252" s="1546" t="s">
        <v>6228</v>
      </c>
      <c r="B252" s="1546" t="s">
        <v>22</v>
      </c>
      <c r="C252" s="1818">
        <v>154</v>
      </c>
      <c r="D252" s="1818">
        <v>19</v>
      </c>
      <c r="E252" s="1818">
        <v>135</v>
      </c>
    </row>
    <row r="253" spans="1:5" hidden="1">
      <c r="A253" s="1546" t="s">
        <v>6325</v>
      </c>
      <c r="B253" s="1546" t="s">
        <v>5863</v>
      </c>
      <c r="C253" s="1818">
        <v>18</v>
      </c>
      <c r="D253" s="1818">
        <v>6</v>
      </c>
      <c r="E253" s="1818">
        <v>12</v>
      </c>
    </row>
    <row r="254" spans="1:5" hidden="1">
      <c r="A254" s="1546" t="s">
        <v>6268</v>
      </c>
      <c r="B254" s="1546" t="s">
        <v>745</v>
      </c>
      <c r="C254" s="1818">
        <v>27</v>
      </c>
      <c r="D254" s="1818">
        <v>7</v>
      </c>
      <c r="E254" s="1818">
        <v>20</v>
      </c>
    </row>
    <row r="255" spans="1:5" hidden="1">
      <c r="A255" s="1546" t="s">
        <v>6372</v>
      </c>
      <c r="B255" s="1546" t="s">
        <v>5866</v>
      </c>
      <c r="C255" s="1818">
        <v>5</v>
      </c>
      <c r="D255" s="1818">
        <v>5</v>
      </c>
      <c r="E255" s="1818">
        <v>0</v>
      </c>
    </row>
    <row r="256" spans="1:5" hidden="1">
      <c r="A256" s="1546" t="s">
        <v>6136</v>
      </c>
      <c r="B256" s="1546" t="s">
        <v>1001</v>
      </c>
      <c r="C256" s="1818">
        <v>86</v>
      </c>
      <c r="D256" s="1818">
        <v>10</v>
      </c>
      <c r="E256" s="1818">
        <v>76</v>
      </c>
    </row>
    <row r="257" spans="1:5" hidden="1">
      <c r="A257" s="1546" t="s">
        <v>458</v>
      </c>
      <c r="B257" s="1546" t="s">
        <v>6017</v>
      </c>
      <c r="C257" s="1818">
        <v>51</v>
      </c>
      <c r="D257" s="1818">
        <v>50</v>
      </c>
      <c r="E257" s="1818">
        <v>1</v>
      </c>
    </row>
    <row r="258" spans="1:5" hidden="1">
      <c r="A258" s="1546" t="s">
        <v>458</v>
      </c>
      <c r="B258" s="1546" t="s">
        <v>457</v>
      </c>
      <c r="C258" s="1818">
        <v>116</v>
      </c>
      <c r="D258" s="1818">
        <v>6</v>
      </c>
      <c r="E258" s="1818">
        <v>110</v>
      </c>
    </row>
    <row r="259" spans="1:5" hidden="1">
      <c r="A259" s="1546" t="s">
        <v>593</v>
      </c>
      <c r="B259" s="1546" t="s">
        <v>438</v>
      </c>
      <c r="C259" s="1818">
        <v>71</v>
      </c>
      <c r="D259" s="1818">
        <v>14</v>
      </c>
      <c r="E259" s="1818">
        <v>57</v>
      </c>
    </row>
    <row r="260" spans="1:5" hidden="1">
      <c r="A260" s="1546" t="s">
        <v>1751</v>
      </c>
      <c r="B260" s="1546" t="s">
        <v>1577</v>
      </c>
      <c r="C260" s="1818">
        <v>105</v>
      </c>
      <c r="D260" s="1818">
        <v>80</v>
      </c>
      <c r="E260" s="1818">
        <v>25</v>
      </c>
    </row>
    <row r="261" spans="1:5" hidden="1">
      <c r="A261" s="1546" t="s">
        <v>6291</v>
      </c>
      <c r="B261" s="1546" t="s">
        <v>6292</v>
      </c>
      <c r="C261" s="1818">
        <v>11</v>
      </c>
      <c r="D261" s="1818">
        <v>9</v>
      </c>
      <c r="E261" s="1818">
        <v>2</v>
      </c>
    </row>
    <row r="262" spans="1:5" hidden="1">
      <c r="A262" s="1546" t="s">
        <v>1859</v>
      </c>
      <c r="B262" s="1546" t="s">
        <v>1191</v>
      </c>
      <c r="C262" s="1818">
        <v>5</v>
      </c>
      <c r="D262" s="1818">
        <v>0</v>
      </c>
      <c r="E262" s="1818">
        <v>5</v>
      </c>
    </row>
    <row r="263" spans="1:5" hidden="1">
      <c r="A263" s="1546" t="s">
        <v>469</v>
      </c>
      <c r="B263" s="1546" t="s">
        <v>6257</v>
      </c>
      <c r="C263" s="1818">
        <v>64</v>
      </c>
      <c r="D263" s="1818">
        <v>4</v>
      </c>
      <c r="E263" s="1818">
        <v>60</v>
      </c>
    </row>
    <row r="264" spans="1:5" hidden="1">
      <c r="A264" s="1546" t="s">
        <v>6166</v>
      </c>
      <c r="B264" s="1546" t="s">
        <v>6532</v>
      </c>
      <c r="C264" s="1818">
        <v>225</v>
      </c>
      <c r="D264" s="1818">
        <v>100</v>
      </c>
      <c r="E264" s="1818">
        <v>125</v>
      </c>
    </row>
    <row r="265" spans="1:5" hidden="1">
      <c r="A265" s="1546" t="s">
        <v>2036</v>
      </c>
      <c r="B265" s="1546" t="s">
        <v>2037</v>
      </c>
      <c r="C265" s="1818">
        <v>10</v>
      </c>
      <c r="D265" s="1818">
        <v>10</v>
      </c>
      <c r="E265" s="1818">
        <v>0</v>
      </c>
    </row>
    <row r="266" spans="1:5" hidden="1">
      <c r="A266" s="1546" t="s">
        <v>1122</v>
      </c>
      <c r="B266" s="1546" t="s">
        <v>6574</v>
      </c>
      <c r="C266" s="1818">
        <v>6</v>
      </c>
      <c r="D266" s="1818">
        <v>0</v>
      </c>
      <c r="E266" s="1818">
        <v>6</v>
      </c>
    </row>
    <row r="267" spans="1:5" hidden="1">
      <c r="A267" s="1546" t="s">
        <v>1122</v>
      </c>
      <c r="B267" s="1546" t="s">
        <v>6297</v>
      </c>
      <c r="C267" s="1818">
        <v>260</v>
      </c>
      <c r="D267" s="1818">
        <v>55</v>
      </c>
      <c r="E267" s="1818">
        <v>205</v>
      </c>
    </row>
    <row r="268" spans="1:5" hidden="1">
      <c r="A268" s="1546" t="s">
        <v>1122</v>
      </c>
      <c r="B268" s="1546" t="s">
        <v>1439</v>
      </c>
      <c r="C268" s="1818">
        <v>66</v>
      </c>
      <c r="D268" s="1818">
        <v>6</v>
      </c>
      <c r="E268" s="1818">
        <v>60</v>
      </c>
    </row>
    <row r="269" spans="1:5" hidden="1">
      <c r="A269" s="1546" t="s">
        <v>555</v>
      </c>
      <c r="B269" s="1546" t="s">
        <v>381</v>
      </c>
      <c r="C269" s="1818">
        <v>281</v>
      </c>
      <c r="D269" s="1818">
        <v>28</v>
      </c>
      <c r="E269" s="1818">
        <v>253</v>
      </c>
    </row>
    <row r="270" spans="1:5" hidden="1">
      <c r="A270" s="1546" t="s">
        <v>555</v>
      </c>
      <c r="B270" s="1546" t="s">
        <v>6587</v>
      </c>
      <c r="C270" s="1818">
        <v>5</v>
      </c>
      <c r="D270" s="1818">
        <v>0</v>
      </c>
      <c r="E270" s="1818">
        <v>5</v>
      </c>
    </row>
    <row r="271" spans="1:5" hidden="1">
      <c r="A271" s="1546" t="s">
        <v>555</v>
      </c>
      <c r="B271" s="1546" t="s">
        <v>6595</v>
      </c>
      <c r="C271" s="1818">
        <v>2</v>
      </c>
      <c r="D271" s="1818">
        <v>0</v>
      </c>
      <c r="E271" s="1818">
        <v>2</v>
      </c>
    </row>
    <row r="272" spans="1:5" hidden="1">
      <c r="A272" s="1546" t="s">
        <v>555</v>
      </c>
      <c r="B272" s="1546" t="s">
        <v>556</v>
      </c>
      <c r="C272" s="1818">
        <v>131.5</v>
      </c>
      <c r="D272" s="1818">
        <v>2</v>
      </c>
      <c r="E272" s="1818">
        <v>129.5</v>
      </c>
    </row>
    <row r="273" spans="1:5" hidden="1">
      <c r="A273" s="1546" t="s">
        <v>555</v>
      </c>
      <c r="B273" s="1546" t="s">
        <v>1615</v>
      </c>
      <c r="C273" s="1818">
        <v>3</v>
      </c>
      <c r="D273" s="1818">
        <v>0</v>
      </c>
      <c r="E273" s="1818">
        <v>3</v>
      </c>
    </row>
    <row r="274" spans="1:5" hidden="1">
      <c r="A274" s="1546" t="s">
        <v>555</v>
      </c>
      <c r="B274" s="1546" t="s">
        <v>728</v>
      </c>
      <c r="C274" s="1818">
        <v>161.5</v>
      </c>
      <c r="D274" s="1818">
        <v>2</v>
      </c>
      <c r="E274" s="1818">
        <v>159.5</v>
      </c>
    </row>
    <row r="275" spans="1:5" hidden="1">
      <c r="A275" s="1546" t="s">
        <v>5867</v>
      </c>
      <c r="B275" s="1546" t="s">
        <v>455</v>
      </c>
      <c r="C275" s="1818">
        <v>83</v>
      </c>
      <c r="D275" s="1818">
        <v>7</v>
      </c>
      <c r="E275" s="1818">
        <v>76</v>
      </c>
    </row>
    <row r="276" spans="1:5" hidden="1">
      <c r="A276" s="1546" t="s">
        <v>5868</v>
      </c>
      <c r="B276" s="1546" t="s">
        <v>5869</v>
      </c>
      <c r="C276" s="1818">
        <v>12</v>
      </c>
      <c r="D276" s="1818">
        <v>2</v>
      </c>
      <c r="E276" s="1818">
        <v>10</v>
      </c>
    </row>
    <row r="277" spans="1:5" hidden="1">
      <c r="A277" s="1546" t="s">
        <v>6351</v>
      </c>
      <c r="B277" s="1546" t="s">
        <v>6532</v>
      </c>
      <c r="C277" s="1818">
        <v>25</v>
      </c>
      <c r="D277" s="1818">
        <v>25</v>
      </c>
      <c r="E277" s="1818">
        <v>0</v>
      </c>
    </row>
    <row r="278" spans="1:5" hidden="1">
      <c r="A278" s="1546" t="s">
        <v>1643</v>
      </c>
      <c r="B278" s="1546" t="s">
        <v>1642</v>
      </c>
      <c r="C278" s="1818">
        <v>23</v>
      </c>
      <c r="D278" s="1818">
        <v>6</v>
      </c>
      <c r="E278" s="1818">
        <v>17</v>
      </c>
    </row>
    <row r="279" spans="1:5" hidden="1">
      <c r="A279" s="1546" t="s">
        <v>6127</v>
      </c>
      <c r="B279" s="1546" t="s">
        <v>847</v>
      </c>
      <c r="C279" s="1818">
        <v>192</v>
      </c>
      <c r="D279" s="1818">
        <v>6</v>
      </c>
      <c r="E279" s="1818">
        <v>186</v>
      </c>
    </row>
    <row r="280" spans="1:5" hidden="1">
      <c r="A280" s="1546" t="s">
        <v>6194</v>
      </c>
      <c r="B280" s="1546" t="s">
        <v>1350</v>
      </c>
      <c r="C280" s="1818">
        <v>2</v>
      </c>
      <c r="D280" s="1818">
        <v>0</v>
      </c>
      <c r="E280" s="1818">
        <v>2</v>
      </c>
    </row>
    <row r="281" spans="1:5" hidden="1">
      <c r="A281" s="1546" t="s">
        <v>1732</v>
      </c>
      <c r="B281" s="1546" t="s">
        <v>1733</v>
      </c>
      <c r="C281" s="1818">
        <v>14</v>
      </c>
      <c r="D281" s="1818">
        <v>7</v>
      </c>
      <c r="E281" s="1818">
        <v>7</v>
      </c>
    </row>
    <row r="282" spans="1:5" hidden="1">
      <c r="A282" s="1546" t="s">
        <v>713</v>
      </c>
      <c r="B282" s="1546" t="s">
        <v>714</v>
      </c>
      <c r="C282" s="1818">
        <v>146</v>
      </c>
      <c r="D282" s="1818">
        <v>2</v>
      </c>
      <c r="E282" s="1818">
        <v>144</v>
      </c>
    </row>
    <row r="283" spans="1:5" hidden="1">
      <c r="A283" s="1546" t="s">
        <v>948</v>
      </c>
      <c r="B283" s="1546" t="s">
        <v>947</v>
      </c>
      <c r="C283" s="1818">
        <v>652</v>
      </c>
      <c r="D283" s="1818">
        <v>27</v>
      </c>
      <c r="E283" s="1818">
        <v>625</v>
      </c>
    </row>
    <row r="284" spans="1:5" hidden="1">
      <c r="A284" s="1546" t="s">
        <v>6281</v>
      </c>
      <c r="B284" s="1546" t="s">
        <v>6282</v>
      </c>
      <c r="C284" s="1818">
        <v>80</v>
      </c>
      <c r="D284" s="1818">
        <v>30</v>
      </c>
      <c r="E284" s="1818">
        <v>50</v>
      </c>
    </row>
    <row r="285" spans="1:5" hidden="1">
      <c r="A285" s="1546" t="s">
        <v>6281</v>
      </c>
      <c r="B285" s="1546" t="s">
        <v>1309</v>
      </c>
      <c r="C285" s="1818">
        <v>4</v>
      </c>
      <c r="D285" s="1818">
        <v>0</v>
      </c>
      <c r="E285" s="1818">
        <v>4</v>
      </c>
    </row>
    <row r="286" spans="1:5" hidden="1">
      <c r="A286" s="1546" t="s">
        <v>6281</v>
      </c>
      <c r="B286" s="1546" t="s">
        <v>1088</v>
      </c>
      <c r="C286" s="1818">
        <v>10</v>
      </c>
      <c r="D286" s="1818">
        <v>5</v>
      </c>
      <c r="E286" s="1818">
        <v>5</v>
      </c>
    </row>
    <row r="287" spans="1:5" hidden="1">
      <c r="A287" s="1546" t="s">
        <v>6174</v>
      </c>
      <c r="B287" s="1546" t="s">
        <v>1921</v>
      </c>
      <c r="C287" s="1818">
        <v>40</v>
      </c>
      <c r="D287" s="1818">
        <v>30</v>
      </c>
      <c r="E287" s="1818">
        <v>10</v>
      </c>
    </row>
    <row r="288" spans="1:5" hidden="1">
      <c r="A288" s="1546" t="s">
        <v>318</v>
      </c>
      <c r="B288" s="1546" t="s">
        <v>6573</v>
      </c>
      <c r="C288" s="1818">
        <v>6</v>
      </c>
      <c r="D288" s="1818">
        <v>0</v>
      </c>
      <c r="E288" s="1818">
        <v>6</v>
      </c>
    </row>
    <row r="289" spans="1:5" hidden="1">
      <c r="A289" s="1546" t="s">
        <v>318</v>
      </c>
      <c r="B289" s="1546" t="s">
        <v>6001</v>
      </c>
      <c r="C289" s="1818">
        <v>50</v>
      </c>
      <c r="D289" s="1818">
        <v>50</v>
      </c>
      <c r="E289" s="1818">
        <v>0</v>
      </c>
    </row>
    <row r="290" spans="1:5" hidden="1">
      <c r="A290" s="1546" t="s">
        <v>318</v>
      </c>
      <c r="B290" s="1546" t="s">
        <v>1547</v>
      </c>
      <c r="C290" s="1818">
        <v>7</v>
      </c>
      <c r="D290" s="1818">
        <v>7</v>
      </c>
      <c r="E290" s="1818">
        <v>0</v>
      </c>
    </row>
    <row r="291" spans="1:5" hidden="1">
      <c r="A291" s="1546" t="s">
        <v>318</v>
      </c>
      <c r="B291" s="1546" t="s">
        <v>319</v>
      </c>
      <c r="C291" s="1818">
        <v>119</v>
      </c>
      <c r="D291" s="1818">
        <v>15</v>
      </c>
      <c r="E291" s="1818">
        <v>104</v>
      </c>
    </row>
    <row r="292" spans="1:5" hidden="1">
      <c r="A292" s="1546" t="s">
        <v>318</v>
      </c>
      <c r="B292" s="1546" t="s">
        <v>1473</v>
      </c>
      <c r="C292" s="1818">
        <v>12</v>
      </c>
      <c r="D292" s="1818">
        <v>6</v>
      </c>
      <c r="E292" s="1818">
        <v>6</v>
      </c>
    </row>
    <row r="293" spans="1:5" hidden="1">
      <c r="A293" s="1546" t="s">
        <v>277</v>
      </c>
      <c r="B293" s="1546" t="s">
        <v>278</v>
      </c>
      <c r="C293" s="1818">
        <v>274</v>
      </c>
      <c r="D293" s="1818">
        <v>16</v>
      </c>
      <c r="E293" s="1818">
        <v>258</v>
      </c>
    </row>
    <row r="294" spans="1:5" hidden="1">
      <c r="A294" s="1546" t="s">
        <v>277</v>
      </c>
      <c r="B294" s="1546" t="s">
        <v>1750</v>
      </c>
      <c r="C294" s="1818">
        <v>30</v>
      </c>
      <c r="D294" s="1818">
        <v>30</v>
      </c>
      <c r="E294" s="1818">
        <v>0</v>
      </c>
    </row>
    <row r="295" spans="1:5" hidden="1">
      <c r="A295" s="1546" t="s">
        <v>277</v>
      </c>
      <c r="B295" s="1546" t="s">
        <v>623</v>
      </c>
      <c r="C295" s="1818">
        <v>50</v>
      </c>
      <c r="D295" s="1818">
        <v>8</v>
      </c>
      <c r="E295" s="1818">
        <v>42</v>
      </c>
    </row>
    <row r="296" spans="1:5" hidden="1">
      <c r="A296" s="1546" t="s">
        <v>277</v>
      </c>
      <c r="B296" s="1546" t="s">
        <v>1473</v>
      </c>
      <c r="C296" s="1818">
        <v>50</v>
      </c>
      <c r="D296" s="1818">
        <v>6</v>
      </c>
      <c r="E296" s="1818">
        <v>44</v>
      </c>
    </row>
    <row r="297" spans="1:5" hidden="1">
      <c r="A297" s="1546" t="s">
        <v>914</v>
      </c>
      <c r="B297" s="1546" t="s">
        <v>52</v>
      </c>
      <c r="C297" s="1818">
        <v>50</v>
      </c>
      <c r="D297" s="1818">
        <v>25</v>
      </c>
      <c r="E297" s="1818">
        <v>25</v>
      </c>
    </row>
    <row r="298" spans="1:5" hidden="1">
      <c r="A298" s="1546" t="s">
        <v>6388</v>
      </c>
      <c r="B298" s="1546" t="s">
        <v>2482</v>
      </c>
      <c r="C298" s="1818">
        <v>15</v>
      </c>
      <c r="D298" s="1818">
        <v>5</v>
      </c>
      <c r="E298" s="1818">
        <v>10</v>
      </c>
    </row>
    <row r="299" spans="1:5" hidden="1">
      <c r="A299" s="1546" t="s">
        <v>6131</v>
      </c>
      <c r="B299" s="1546" t="s">
        <v>6515</v>
      </c>
      <c r="C299" s="1818">
        <v>617</v>
      </c>
      <c r="D299" s="1818">
        <v>250</v>
      </c>
      <c r="E299" s="1818">
        <v>367</v>
      </c>
    </row>
    <row r="300" spans="1:5" hidden="1">
      <c r="A300" s="1546" t="s">
        <v>6131</v>
      </c>
      <c r="B300" s="1546" t="s">
        <v>2527</v>
      </c>
      <c r="C300" s="1818">
        <v>100</v>
      </c>
      <c r="D300" s="1818">
        <v>0</v>
      </c>
      <c r="E300" s="1818">
        <v>100</v>
      </c>
    </row>
    <row r="301" spans="1:5" hidden="1">
      <c r="A301" s="1546" t="s">
        <v>6525</v>
      </c>
      <c r="B301" s="1546" t="s">
        <v>6094</v>
      </c>
      <c r="C301" s="1818">
        <v>13</v>
      </c>
      <c r="D301" s="1818">
        <v>2</v>
      </c>
      <c r="E301" s="1818">
        <v>11</v>
      </c>
    </row>
    <row r="302" spans="1:5" hidden="1">
      <c r="A302" s="1546" t="s">
        <v>6304</v>
      </c>
      <c r="B302" s="1546" t="s">
        <v>1149</v>
      </c>
      <c r="C302" s="1818">
        <v>21</v>
      </c>
      <c r="D302" s="1818">
        <v>6</v>
      </c>
      <c r="E302" s="1818">
        <v>15</v>
      </c>
    </row>
    <row r="303" spans="1:5" hidden="1">
      <c r="A303" s="1546" t="s">
        <v>6107</v>
      </c>
      <c r="B303" s="1546" t="s">
        <v>392</v>
      </c>
      <c r="C303" s="1818">
        <v>34</v>
      </c>
      <c r="D303" s="1818">
        <v>4</v>
      </c>
      <c r="E303" s="1818">
        <v>30</v>
      </c>
    </row>
    <row r="304" spans="1:5" hidden="1">
      <c r="A304" s="1546" t="s">
        <v>1979</v>
      </c>
      <c r="B304" s="1546" t="s">
        <v>6193</v>
      </c>
      <c r="C304" s="1818">
        <v>10</v>
      </c>
      <c r="D304" s="1818">
        <v>10</v>
      </c>
      <c r="E304" s="1818">
        <v>0</v>
      </c>
    </row>
    <row r="305" spans="1:5" hidden="1">
      <c r="A305" s="1546" t="s">
        <v>1820</v>
      </c>
      <c r="B305" s="1546" t="s">
        <v>1821</v>
      </c>
      <c r="C305" s="1818">
        <v>2</v>
      </c>
      <c r="D305" s="1818">
        <v>0</v>
      </c>
      <c r="E305" s="1818">
        <v>2</v>
      </c>
    </row>
    <row r="306" spans="1:5" hidden="1">
      <c r="A306" s="1546" t="s">
        <v>6272</v>
      </c>
      <c r="B306" s="1546" t="s">
        <v>855</v>
      </c>
      <c r="C306" s="1818">
        <v>128</v>
      </c>
      <c r="D306" s="1818">
        <v>12</v>
      </c>
      <c r="E306" s="1818">
        <v>116</v>
      </c>
    </row>
    <row r="307" spans="1:5" hidden="1">
      <c r="A307" s="1546" t="s">
        <v>1047</v>
      </c>
      <c r="B307" s="1546" t="s">
        <v>1046</v>
      </c>
      <c r="C307" s="1818">
        <v>20</v>
      </c>
      <c r="D307" s="1818">
        <v>5</v>
      </c>
      <c r="E307" s="1818">
        <v>15</v>
      </c>
    </row>
    <row r="308" spans="1:5" hidden="1">
      <c r="A308" s="1546" t="s">
        <v>546</v>
      </c>
      <c r="B308" s="1546" t="s">
        <v>6543</v>
      </c>
      <c r="C308" s="1818">
        <v>220</v>
      </c>
      <c r="D308" s="1818">
        <v>0</v>
      </c>
      <c r="E308" s="1818">
        <v>220</v>
      </c>
    </row>
    <row r="309" spans="1:5" hidden="1">
      <c r="A309" s="1546" t="s">
        <v>1136</v>
      </c>
      <c r="B309" s="1546" t="s">
        <v>1135</v>
      </c>
      <c r="C309" s="1818">
        <v>800</v>
      </c>
      <c r="D309" s="1818">
        <v>0</v>
      </c>
      <c r="E309" s="1818">
        <v>800</v>
      </c>
    </row>
    <row r="310" spans="1:5" hidden="1">
      <c r="A310" s="1546" t="s">
        <v>6601</v>
      </c>
      <c r="B310" s="1546" t="s">
        <v>424</v>
      </c>
      <c r="C310" s="1818">
        <v>4</v>
      </c>
      <c r="D310" s="1818">
        <v>2</v>
      </c>
      <c r="E310" s="1818">
        <v>2</v>
      </c>
    </row>
    <row r="311" spans="1:5" hidden="1">
      <c r="A311" s="1546" t="s">
        <v>6602</v>
      </c>
      <c r="B311" s="1546" t="s">
        <v>335</v>
      </c>
      <c r="C311" s="1818">
        <v>3</v>
      </c>
      <c r="D311" s="1818">
        <v>2</v>
      </c>
      <c r="E311" s="1818">
        <v>1</v>
      </c>
    </row>
    <row r="312" spans="1:5" hidden="1">
      <c r="A312" s="1546" t="s">
        <v>6319</v>
      </c>
      <c r="B312" s="1546" t="s">
        <v>1283</v>
      </c>
      <c r="C312" s="1818">
        <v>3</v>
      </c>
      <c r="D312" s="1818">
        <v>0</v>
      </c>
      <c r="E312" s="1818">
        <v>3</v>
      </c>
    </row>
    <row r="313" spans="1:5" hidden="1">
      <c r="A313" s="1546" t="s">
        <v>6219</v>
      </c>
      <c r="B313" s="1546" t="s">
        <v>1279</v>
      </c>
      <c r="C313" s="1818">
        <v>1</v>
      </c>
      <c r="D313" s="1818">
        <v>0</v>
      </c>
      <c r="E313" s="1818">
        <v>1</v>
      </c>
    </row>
    <row r="314" spans="1:5" hidden="1">
      <c r="A314" s="1546" t="s">
        <v>2778</v>
      </c>
      <c r="B314" s="1546" t="s">
        <v>6515</v>
      </c>
      <c r="C314" s="1818">
        <v>1</v>
      </c>
      <c r="D314" s="1818">
        <v>0</v>
      </c>
      <c r="E314" s="1818">
        <v>1</v>
      </c>
    </row>
    <row r="315" spans="1:5" hidden="1">
      <c r="A315" s="1546" t="s">
        <v>2842</v>
      </c>
      <c r="B315" s="1546" t="s">
        <v>652</v>
      </c>
      <c r="C315" s="1818">
        <v>5</v>
      </c>
      <c r="D315" s="1818">
        <v>0</v>
      </c>
      <c r="E315" s="1818">
        <v>5</v>
      </c>
    </row>
    <row r="316" spans="1:5" hidden="1">
      <c r="A316" s="1546" t="s">
        <v>6666</v>
      </c>
      <c r="B316" s="1546" t="s">
        <v>652</v>
      </c>
      <c r="C316" s="1818">
        <v>7</v>
      </c>
      <c r="D316" s="1818">
        <v>0</v>
      </c>
      <c r="E316" s="1818">
        <v>7</v>
      </c>
    </row>
    <row r="317" spans="1:5" hidden="1">
      <c r="A317" s="1546" t="s">
        <v>2721</v>
      </c>
      <c r="B317" s="1546" t="s">
        <v>1063</v>
      </c>
      <c r="C317" s="1818">
        <v>2</v>
      </c>
      <c r="D317" s="1818">
        <v>0</v>
      </c>
      <c r="E317" s="1818">
        <v>2</v>
      </c>
    </row>
    <row r="318" spans="1:5" hidden="1">
      <c r="A318" s="1546" t="s">
        <v>1620</v>
      </c>
      <c r="B318" s="1546" t="s">
        <v>1621</v>
      </c>
      <c r="C318" s="1818">
        <v>10</v>
      </c>
      <c r="D318" s="1818">
        <v>8</v>
      </c>
      <c r="E318" s="1818">
        <v>2</v>
      </c>
    </row>
    <row r="319" spans="1:5" hidden="1">
      <c r="A319" s="1546" t="s">
        <v>1040</v>
      </c>
      <c r="B319" s="1546" t="s">
        <v>2038</v>
      </c>
      <c r="C319" s="1818">
        <v>5</v>
      </c>
      <c r="D319" s="1818">
        <v>5</v>
      </c>
      <c r="E319" s="1818">
        <v>0</v>
      </c>
    </row>
    <row r="320" spans="1:5" hidden="1">
      <c r="A320" s="1546" t="s">
        <v>1040</v>
      </c>
      <c r="B320" s="1546" t="s">
        <v>1041</v>
      </c>
      <c r="C320" s="1818">
        <v>75</v>
      </c>
      <c r="D320" s="1818">
        <v>12</v>
      </c>
      <c r="E320" s="1818">
        <v>63</v>
      </c>
    </row>
    <row r="321" spans="1:5" hidden="1">
      <c r="A321" s="1546" t="s">
        <v>6323</v>
      </c>
      <c r="B321" s="1546" t="s">
        <v>6003</v>
      </c>
      <c r="C321" s="1818">
        <v>102</v>
      </c>
      <c r="D321" s="1818">
        <v>50</v>
      </c>
      <c r="E321" s="1818">
        <v>52</v>
      </c>
    </row>
    <row r="322" spans="1:5" hidden="1">
      <c r="A322" s="1546" t="s">
        <v>2627</v>
      </c>
      <c r="B322" s="1546" t="s">
        <v>2585</v>
      </c>
      <c r="C322" s="1818">
        <v>1</v>
      </c>
      <c r="D322" s="1818">
        <v>0</v>
      </c>
      <c r="E322" s="1818">
        <v>1</v>
      </c>
    </row>
    <row r="323" spans="1:5" hidden="1">
      <c r="A323" s="1546" t="s">
        <v>2627</v>
      </c>
      <c r="B323" s="1546" t="s">
        <v>377</v>
      </c>
      <c r="C323" s="1818">
        <v>25</v>
      </c>
      <c r="D323" s="1818">
        <v>0</v>
      </c>
      <c r="E323" s="1818">
        <v>25</v>
      </c>
    </row>
    <row r="324" spans="1:5" hidden="1">
      <c r="A324" s="1546" t="s">
        <v>2179</v>
      </c>
      <c r="B324" s="1546" t="s">
        <v>377</v>
      </c>
      <c r="C324" s="1818">
        <v>50</v>
      </c>
      <c r="D324" s="1818">
        <v>0</v>
      </c>
      <c r="E324" s="1818">
        <v>50</v>
      </c>
    </row>
    <row r="325" spans="1:5" hidden="1">
      <c r="A325" s="1546" t="s">
        <v>1926</v>
      </c>
      <c r="B325" s="1546" t="s">
        <v>1927</v>
      </c>
      <c r="C325" s="1818">
        <v>10</v>
      </c>
      <c r="D325" s="1818">
        <v>10</v>
      </c>
      <c r="E325" s="1818">
        <v>0</v>
      </c>
    </row>
    <row r="326" spans="1:5" hidden="1">
      <c r="A326" s="1546" t="s">
        <v>6128</v>
      </c>
      <c r="B326" s="1546" t="s">
        <v>6555</v>
      </c>
      <c r="C326" s="1818">
        <v>160</v>
      </c>
      <c r="D326" s="1818">
        <v>10</v>
      </c>
      <c r="E326" s="1818">
        <v>150</v>
      </c>
    </row>
    <row r="327" spans="1:5" hidden="1">
      <c r="A327" s="1546" t="s">
        <v>1663</v>
      </c>
      <c r="B327" s="1546" t="s">
        <v>1664</v>
      </c>
      <c r="C327" s="1818">
        <v>28</v>
      </c>
      <c r="D327" s="1818">
        <v>0</v>
      </c>
      <c r="E327" s="1818">
        <v>28</v>
      </c>
    </row>
    <row r="328" spans="1:5" hidden="1">
      <c r="A328" s="1546" t="s">
        <v>6554</v>
      </c>
      <c r="B328" s="1546" t="s">
        <v>845</v>
      </c>
      <c r="C328" s="1818">
        <v>74</v>
      </c>
      <c r="D328" s="1818">
        <v>0</v>
      </c>
      <c r="E328" s="1818">
        <v>74</v>
      </c>
    </row>
    <row r="329" spans="1:5" hidden="1">
      <c r="A329" s="1546" t="s">
        <v>6214</v>
      </c>
      <c r="B329" s="1546" t="s">
        <v>2758</v>
      </c>
      <c r="C329" s="1818">
        <v>7</v>
      </c>
      <c r="D329" s="1818">
        <v>0</v>
      </c>
      <c r="E329" s="1818">
        <v>7</v>
      </c>
    </row>
    <row r="330" spans="1:5" hidden="1">
      <c r="A330" s="1546" t="s">
        <v>6306</v>
      </c>
      <c r="B330" s="1546" t="s">
        <v>1157</v>
      </c>
      <c r="C330" s="1818">
        <v>8</v>
      </c>
      <c r="D330" s="1818">
        <v>0</v>
      </c>
      <c r="E330" s="1818">
        <v>8</v>
      </c>
    </row>
    <row r="331" spans="1:5" hidden="1">
      <c r="A331" s="1546" t="s">
        <v>2503</v>
      </c>
      <c r="B331" s="1546" t="s">
        <v>1439</v>
      </c>
      <c r="C331" s="1818">
        <v>13</v>
      </c>
      <c r="D331" s="1818">
        <v>1</v>
      </c>
      <c r="E331" s="1818">
        <v>12</v>
      </c>
    </row>
    <row r="332" spans="1:5" hidden="1">
      <c r="A332" s="1546" t="s">
        <v>6249</v>
      </c>
      <c r="B332" s="1546" t="s">
        <v>453</v>
      </c>
      <c r="C332" s="1818">
        <v>291</v>
      </c>
      <c r="D332" s="1818">
        <v>28</v>
      </c>
      <c r="E332" s="1818">
        <v>263</v>
      </c>
    </row>
    <row r="333" spans="1:5" hidden="1">
      <c r="A333" s="1546" t="s">
        <v>6229</v>
      </c>
      <c r="B333" s="1546" t="s">
        <v>5880</v>
      </c>
      <c r="C333" s="1818">
        <v>12</v>
      </c>
      <c r="D333" s="1818">
        <v>7</v>
      </c>
      <c r="E333" s="1818">
        <v>5</v>
      </c>
    </row>
    <row r="334" spans="1:5" hidden="1">
      <c r="A334" s="1546" t="s">
        <v>6250</v>
      </c>
      <c r="B334" s="1546" t="s">
        <v>339</v>
      </c>
      <c r="C334" s="1818">
        <v>24</v>
      </c>
      <c r="D334" s="1818">
        <v>3</v>
      </c>
      <c r="E334" s="1818">
        <v>21</v>
      </c>
    </row>
    <row r="335" spans="1:5" hidden="1">
      <c r="A335" s="1546" t="s">
        <v>6162</v>
      </c>
      <c r="B335" s="1546" t="s">
        <v>321</v>
      </c>
      <c r="C335" s="1818">
        <v>6</v>
      </c>
      <c r="D335" s="1818">
        <v>6</v>
      </c>
      <c r="E335" s="1818">
        <v>0</v>
      </c>
    </row>
    <row r="336" spans="1:5" hidden="1">
      <c r="A336" s="1546" t="s">
        <v>2504</v>
      </c>
      <c r="B336" s="1546" t="s">
        <v>2505</v>
      </c>
      <c r="C336" s="1818">
        <v>5</v>
      </c>
      <c r="D336" s="1818">
        <v>0</v>
      </c>
      <c r="E336" s="1818">
        <v>5</v>
      </c>
    </row>
    <row r="337" spans="1:5" hidden="1">
      <c r="A337" s="1546" t="s">
        <v>6640</v>
      </c>
      <c r="B337" s="1546" t="s">
        <v>2660</v>
      </c>
      <c r="C337" s="1818">
        <v>5</v>
      </c>
      <c r="D337" s="1818">
        <v>0</v>
      </c>
      <c r="E337" s="1818">
        <v>5</v>
      </c>
    </row>
    <row r="338" spans="1:5" hidden="1">
      <c r="A338" s="1546" t="s">
        <v>6230</v>
      </c>
      <c r="B338" s="1546" t="s">
        <v>6231</v>
      </c>
      <c r="C338" s="1818">
        <v>55</v>
      </c>
      <c r="D338" s="1818">
        <v>12</v>
      </c>
      <c r="E338" s="1818">
        <v>43</v>
      </c>
    </row>
    <row r="339" spans="1:5" hidden="1">
      <c r="A339" s="1546" t="s">
        <v>6273</v>
      </c>
      <c r="B339" s="1546" t="s">
        <v>853</v>
      </c>
      <c r="C339" s="1818">
        <v>26</v>
      </c>
      <c r="D339" s="1818">
        <v>0</v>
      </c>
      <c r="E339" s="1818">
        <v>26</v>
      </c>
    </row>
    <row r="340" spans="1:5" hidden="1">
      <c r="A340" s="1546" t="s">
        <v>6143</v>
      </c>
      <c r="B340" s="1546" t="s">
        <v>6144</v>
      </c>
      <c r="C340" s="1818">
        <v>8</v>
      </c>
      <c r="D340" s="1818">
        <v>5</v>
      </c>
      <c r="E340" s="1818">
        <v>3</v>
      </c>
    </row>
    <row r="341" spans="1:5" hidden="1">
      <c r="A341" s="1546" t="s">
        <v>6394</v>
      </c>
      <c r="B341" s="1546" t="s">
        <v>853</v>
      </c>
      <c r="C341" s="1818">
        <v>20</v>
      </c>
      <c r="D341" s="1818">
        <v>0</v>
      </c>
      <c r="E341" s="1818">
        <v>20</v>
      </c>
    </row>
    <row r="342" spans="1:5" hidden="1">
      <c r="A342" s="1546" t="s">
        <v>6216</v>
      </c>
      <c r="B342" s="1546" t="s">
        <v>6144</v>
      </c>
      <c r="C342" s="1818">
        <v>12</v>
      </c>
      <c r="D342" s="1818">
        <v>2</v>
      </c>
      <c r="E342" s="1818">
        <v>10</v>
      </c>
    </row>
    <row r="343" spans="1:5" hidden="1">
      <c r="A343" s="1546" t="s">
        <v>6393</v>
      </c>
      <c r="B343" s="1546" t="s">
        <v>6231</v>
      </c>
      <c r="C343" s="1818">
        <v>38</v>
      </c>
      <c r="D343" s="1818">
        <v>6</v>
      </c>
      <c r="E343" s="1818">
        <v>32</v>
      </c>
    </row>
    <row r="344" spans="1:5" hidden="1">
      <c r="A344" s="1546" t="s">
        <v>1786</v>
      </c>
      <c r="B344" s="1546" t="s">
        <v>1787</v>
      </c>
      <c r="C344" s="1818">
        <v>400</v>
      </c>
      <c r="D344" s="1818">
        <v>200</v>
      </c>
      <c r="E344" s="1818">
        <v>200</v>
      </c>
    </row>
    <row r="345" spans="1:5" hidden="1">
      <c r="A345" s="1546" t="s">
        <v>830</v>
      </c>
      <c r="B345" s="1546" t="s">
        <v>829</v>
      </c>
      <c r="C345" s="1818">
        <v>168</v>
      </c>
      <c r="D345" s="1818">
        <v>8</v>
      </c>
      <c r="E345" s="1818">
        <v>160</v>
      </c>
    </row>
    <row r="346" spans="1:5" hidden="1">
      <c r="A346" s="1546" t="s">
        <v>1099</v>
      </c>
      <c r="B346" s="1546" t="s">
        <v>6561</v>
      </c>
      <c r="C346" s="1818">
        <v>34</v>
      </c>
      <c r="D346" s="1818">
        <v>34</v>
      </c>
      <c r="E346" s="1818">
        <v>0</v>
      </c>
    </row>
    <row r="347" spans="1:5" hidden="1">
      <c r="A347" s="1546" t="s">
        <v>1101</v>
      </c>
      <c r="B347" s="1546" t="s">
        <v>6381</v>
      </c>
      <c r="C347" s="1818">
        <v>10</v>
      </c>
      <c r="D347" s="1818">
        <v>0</v>
      </c>
      <c r="E347" s="1818">
        <v>10</v>
      </c>
    </row>
    <row r="348" spans="1:5" hidden="1">
      <c r="A348" s="1546" t="s">
        <v>1101</v>
      </c>
      <c r="B348" s="1546" t="s">
        <v>6500</v>
      </c>
      <c r="C348" s="1818">
        <v>67</v>
      </c>
      <c r="D348" s="1818">
        <v>32</v>
      </c>
      <c r="E348" s="1818">
        <v>35</v>
      </c>
    </row>
    <row r="349" spans="1:5" hidden="1">
      <c r="A349" s="1546" t="s">
        <v>2100</v>
      </c>
      <c r="B349" s="1546" t="s">
        <v>829</v>
      </c>
      <c r="C349" s="1818">
        <v>20</v>
      </c>
      <c r="D349" s="1818">
        <v>0</v>
      </c>
      <c r="E349" s="1818">
        <v>20</v>
      </c>
    </row>
    <row r="350" spans="1:5" hidden="1">
      <c r="A350" s="1546" t="s">
        <v>6032</v>
      </c>
      <c r="B350" s="1546" t="s">
        <v>1516</v>
      </c>
      <c r="C350" s="1818">
        <v>100</v>
      </c>
      <c r="D350" s="1818">
        <v>25</v>
      </c>
      <c r="E350" s="1818">
        <v>75</v>
      </c>
    </row>
    <row r="351" spans="1:5" hidden="1">
      <c r="A351" s="1546" t="s">
        <v>1912</v>
      </c>
      <c r="B351" s="1546" t="s">
        <v>1913</v>
      </c>
      <c r="C351" s="1818">
        <v>24</v>
      </c>
      <c r="D351" s="1818">
        <v>6</v>
      </c>
      <c r="E351" s="1818">
        <v>18</v>
      </c>
    </row>
    <row r="352" spans="1:5" hidden="1">
      <c r="A352" s="1546" t="s">
        <v>1940</v>
      </c>
      <c r="B352" s="1546" t="s">
        <v>6004</v>
      </c>
      <c r="C352" s="1818">
        <v>55</v>
      </c>
      <c r="D352" s="1818">
        <v>55</v>
      </c>
      <c r="E352" s="1818">
        <v>0</v>
      </c>
    </row>
    <row r="353" spans="1:5" hidden="1">
      <c r="A353" s="1546" t="s">
        <v>755</v>
      </c>
      <c r="B353" s="1546" t="s">
        <v>756</v>
      </c>
      <c r="C353" s="1818">
        <v>69</v>
      </c>
      <c r="D353" s="1818">
        <v>12</v>
      </c>
      <c r="E353" s="1818">
        <v>57</v>
      </c>
    </row>
    <row r="354" spans="1:5" hidden="1">
      <c r="A354" s="1546" t="s">
        <v>755</v>
      </c>
      <c r="B354" s="1546" t="s">
        <v>1087</v>
      </c>
      <c r="C354" s="1818">
        <v>14</v>
      </c>
      <c r="D354" s="1818">
        <v>2</v>
      </c>
      <c r="E354" s="1818">
        <v>12</v>
      </c>
    </row>
    <row r="355" spans="1:5" hidden="1">
      <c r="A355" s="1546" t="s">
        <v>755</v>
      </c>
      <c r="B355" s="1546" t="s">
        <v>6500</v>
      </c>
      <c r="C355" s="1818">
        <v>32</v>
      </c>
      <c r="D355" s="1818">
        <v>30</v>
      </c>
      <c r="E355" s="1818">
        <v>2</v>
      </c>
    </row>
    <row r="356" spans="1:5" hidden="1">
      <c r="A356" s="1546" t="s">
        <v>6121</v>
      </c>
      <c r="B356" s="1546" t="s">
        <v>6122</v>
      </c>
      <c r="C356" s="1818">
        <v>74</v>
      </c>
      <c r="D356" s="1818">
        <v>8</v>
      </c>
      <c r="E356" s="1818">
        <v>66</v>
      </c>
    </row>
    <row r="357" spans="1:5" hidden="1">
      <c r="A357" s="1546" t="s">
        <v>5874</v>
      </c>
      <c r="B357" s="1546" t="s">
        <v>6374</v>
      </c>
      <c r="C357" s="1818">
        <v>91</v>
      </c>
      <c r="D357" s="1818">
        <v>25</v>
      </c>
      <c r="E357" s="1818">
        <v>66</v>
      </c>
    </row>
    <row r="358" spans="1:5" hidden="1">
      <c r="A358" s="1546" t="s">
        <v>1086</v>
      </c>
      <c r="B358" s="1546" t="s">
        <v>1294</v>
      </c>
      <c r="C358" s="1818">
        <v>9</v>
      </c>
      <c r="D358" s="1818">
        <v>4</v>
      </c>
      <c r="E358" s="1818">
        <v>5</v>
      </c>
    </row>
    <row r="359" spans="1:5" hidden="1">
      <c r="A359" s="1546" t="s">
        <v>1086</v>
      </c>
      <c r="B359" s="1546" t="s">
        <v>1085</v>
      </c>
      <c r="C359" s="1818">
        <v>2</v>
      </c>
      <c r="D359" s="1818">
        <v>2</v>
      </c>
      <c r="E359" s="1818">
        <v>0</v>
      </c>
    </row>
    <row r="360" spans="1:5" hidden="1">
      <c r="A360" s="1546" t="s">
        <v>6191</v>
      </c>
      <c r="B360" s="1546" t="s">
        <v>6192</v>
      </c>
      <c r="C360" s="1818">
        <v>5</v>
      </c>
      <c r="D360" s="1818">
        <v>5</v>
      </c>
      <c r="E360" s="1818">
        <v>0</v>
      </c>
    </row>
    <row r="361" spans="1:5" hidden="1">
      <c r="A361" s="1546" t="s">
        <v>5883</v>
      </c>
      <c r="B361" s="1546" t="s">
        <v>5884</v>
      </c>
      <c r="C361" s="1818">
        <v>17</v>
      </c>
      <c r="D361" s="1818">
        <v>5</v>
      </c>
      <c r="E361" s="1818">
        <v>12</v>
      </c>
    </row>
    <row r="362" spans="1:5" hidden="1">
      <c r="A362" s="1546" t="s">
        <v>6111</v>
      </c>
      <c r="B362" s="1546" t="s">
        <v>522</v>
      </c>
      <c r="C362" s="1818">
        <v>49</v>
      </c>
      <c r="D362" s="1818">
        <v>4</v>
      </c>
      <c r="E362" s="1818">
        <v>45</v>
      </c>
    </row>
    <row r="363" spans="1:5" hidden="1">
      <c r="A363" s="1546" t="s">
        <v>5885</v>
      </c>
      <c r="B363" s="1546" t="s">
        <v>6346</v>
      </c>
      <c r="C363" s="1818">
        <v>17</v>
      </c>
      <c r="D363" s="1818">
        <v>5</v>
      </c>
      <c r="E363" s="1818">
        <v>12</v>
      </c>
    </row>
    <row r="364" spans="1:5" hidden="1">
      <c r="A364" s="1546" t="s">
        <v>6137</v>
      </c>
      <c r="B364" s="1546" t="s">
        <v>999</v>
      </c>
      <c r="C364" s="1818">
        <v>32</v>
      </c>
      <c r="D364" s="1818">
        <v>4</v>
      </c>
      <c r="E364" s="1818">
        <v>28</v>
      </c>
    </row>
    <row r="365" spans="1:5" hidden="1">
      <c r="A365" s="1546" t="s">
        <v>1942</v>
      </c>
      <c r="B365" s="1546" t="s">
        <v>3751</v>
      </c>
      <c r="C365" s="1818">
        <v>35</v>
      </c>
      <c r="D365" s="1818">
        <v>30</v>
      </c>
      <c r="E365" s="1818">
        <v>5</v>
      </c>
    </row>
    <row r="366" spans="1:5" hidden="1">
      <c r="A366" s="1546" t="s">
        <v>968</v>
      </c>
      <c r="B366" s="1546" t="s">
        <v>967</v>
      </c>
      <c r="C366" s="1818">
        <v>12</v>
      </c>
      <c r="D366" s="1818">
        <v>0</v>
      </c>
      <c r="E366" s="1818">
        <v>12</v>
      </c>
    </row>
    <row r="367" spans="1:5" hidden="1">
      <c r="A367" s="1546" t="s">
        <v>968</v>
      </c>
      <c r="B367" s="1546" t="s">
        <v>1922</v>
      </c>
      <c r="C367" s="1818">
        <v>35</v>
      </c>
      <c r="D367" s="1818">
        <v>30</v>
      </c>
      <c r="E367" s="1818">
        <v>5</v>
      </c>
    </row>
    <row r="368" spans="1:5" hidden="1">
      <c r="A368" s="1546" t="s">
        <v>968</v>
      </c>
      <c r="B368" s="1546" t="s">
        <v>2617</v>
      </c>
      <c r="C368" s="1818">
        <v>3</v>
      </c>
      <c r="D368" s="1818">
        <v>0</v>
      </c>
      <c r="E368" s="1818">
        <v>3</v>
      </c>
    </row>
    <row r="369" spans="1:5" hidden="1">
      <c r="A369" s="1546" t="s">
        <v>6614</v>
      </c>
      <c r="B369" s="1546" t="s">
        <v>1915</v>
      </c>
      <c r="C369" s="1818">
        <v>4</v>
      </c>
      <c r="D369" s="1818">
        <v>4</v>
      </c>
      <c r="E369" s="1818">
        <v>0</v>
      </c>
    </row>
    <row r="370" spans="1:5" hidden="1">
      <c r="A370" s="1546" t="s">
        <v>6269</v>
      </c>
      <c r="B370" s="1546" t="s">
        <v>747</v>
      </c>
      <c r="C370" s="1818">
        <v>79</v>
      </c>
      <c r="D370" s="1818">
        <v>19</v>
      </c>
      <c r="E370" s="1818">
        <v>60</v>
      </c>
    </row>
    <row r="371" spans="1:5" hidden="1">
      <c r="A371" s="1546" t="s">
        <v>6181</v>
      </c>
      <c r="B371" s="1546" t="s">
        <v>6182</v>
      </c>
      <c r="C371" s="1818">
        <v>5</v>
      </c>
      <c r="D371" s="1818">
        <v>5</v>
      </c>
      <c r="E371" s="1818">
        <v>0</v>
      </c>
    </row>
    <row r="372" spans="1:5" hidden="1">
      <c r="A372" s="1546" t="s">
        <v>6345</v>
      </c>
      <c r="B372" s="1546" t="s">
        <v>1832</v>
      </c>
      <c r="C372" s="1818">
        <v>26</v>
      </c>
      <c r="D372" s="1818">
        <v>9</v>
      </c>
      <c r="E372" s="1818">
        <v>17</v>
      </c>
    </row>
    <row r="373" spans="1:5" hidden="1">
      <c r="A373" s="1546" t="s">
        <v>6179</v>
      </c>
      <c r="B373" s="1546" t="s">
        <v>6180</v>
      </c>
      <c r="C373" s="1818">
        <v>5</v>
      </c>
      <c r="D373" s="1818">
        <v>5</v>
      </c>
      <c r="E373" s="1818">
        <v>0</v>
      </c>
    </row>
    <row r="374" spans="1:5" hidden="1">
      <c r="A374" s="1546" t="s">
        <v>6101</v>
      </c>
      <c r="B374" s="1546" t="s">
        <v>321</v>
      </c>
      <c r="C374" s="1818">
        <v>14</v>
      </c>
      <c r="D374" s="1818">
        <v>8</v>
      </c>
      <c r="E374" s="1818">
        <v>6</v>
      </c>
    </row>
    <row r="375" spans="1:5" hidden="1">
      <c r="A375" s="1546" t="s">
        <v>994</v>
      </c>
      <c r="B375" s="1546" t="s">
        <v>993</v>
      </c>
      <c r="C375" s="1818">
        <v>49</v>
      </c>
      <c r="D375" s="1818">
        <v>6</v>
      </c>
      <c r="E375" s="1818">
        <v>43</v>
      </c>
    </row>
    <row r="376" spans="1:5" hidden="1">
      <c r="A376" s="1546" t="s">
        <v>732</v>
      </c>
      <c r="B376" s="1546" t="s">
        <v>733</v>
      </c>
      <c r="C376" s="1818">
        <v>16</v>
      </c>
      <c r="D376" s="1818">
        <v>10</v>
      </c>
      <c r="E376" s="1818">
        <v>6</v>
      </c>
    </row>
    <row r="377" spans="1:5" hidden="1">
      <c r="A377" s="1546" t="s">
        <v>753</v>
      </c>
      <c r="B377" s="1546" t="s">
        <v>754</v>
      </c>
      <c r="C377" s="1818">
        <v>68</v>
      </c>
      <c r="D377" s="1818">
        <v>5</v>
      </c>
      <c r="E377" s="1818">
        <v>63</v>
      </c>
    </row>
    <row r="378" spans="1:5" hidden="1">
      <c r="A378" s="1546" t="s">
        <v>753</v>
      </c>
      <c r="B378" s="1546" t="s">
        <v>6500</v>
      </c>
      <c r="C378" s="1818">
        <v>37</v>
      </c>
      <c r="D378" s="1818">
        <v>32</v>
      </c>
      <c r="E378" s="1818">
        <v>5</v>
      </c>
    </row>
    <row r="379" spans="1:5" hidden="1">
      <c r="A379" s="1546" t="s">
        <v>5897</v>
      </c>
      <c r="B379" s="1546" t="s">
        <v>6360</v>
      </c>
      <c r="C379" s="1818">
        <v>5</v>
      </c>
      <c r="D379" s="1818">
        <v>5</v>
      </c>
      <c r="E379" s="1818">
        <v>0</v>
      </c>
    </row>
    <row r="380" spans="1:5" hidden="1">
      <c r="A380" s="1546" t="s">
        <v>1084</v>
      </c>
      <c r="B380" s="1546" t="s">
        <v>1083</v>
      </c>
      <c r="C380" s="1818">
        <v>27</v>
      </c>
      <c r="D380" s="1818">
        <v>4</v>
      </c>
      <c r="E380" s="1818">
        <v>23</v>
      </c>
    </row>
    <row r="381" spans="1:5" hidden="1">
      <c r="A381" s="1546" t="s">
        <v>6530</v>
      </c>
      <c r="B381" s="1546" t="s">
        <v>323</v>
      </c>
      <c r="C381" s="1818">
        <v>110</v>
      </c>
      <c r="D381" s="1818">
        <v>11</v>
      </c>
      <c r="E381" s="1818">
        <v>99</v>
      </c>
    </row>
    <row r="382" spans="1:5" hidden="1">
      <c r="A382" s="1546" t="s">
        <v>624</v>
      </c>
      <c r="B382" s="1546" t="s">
        <v>625</v>
      </c>
      <c r="C382" s="1818">
        <v>36</v>
      </c>
      <c r="D382" s="1818">
        <v>4</v>
      </c>
      <c r="E382" s="1818">
        <v>32</v>
      </c>
    </row>
    <row r="383" spans="1:5" hidden="1">
      <c r="A383" s="1546" t="s">
        <v>1483</v>
      </c>
      <c r="B383" s="1546" t="s">
        <v>6334</v>
      </c>
      <c r="C383" s="1818">
        <v>175</v>
      </c>
      <c r="D383" s="1818">
        <v>30</v>
      </c>
      <c r="E383" s="1818">
        <v>145</v>
      </c>
    </row>
    <row r="384" spans="1:5" hidden="1">
      <c r="A384" s="1546" t="s">
        <v>495</v>
      </c>
      <c r="B384" s="1546" t="s">
        <v>6110</v>
      </c>
      <c r="C384" s="1818">
        <v>200</v>
      </c>
      <c r="D384" s="1818">
        <v>100</v>
      </c>
      <c r="E384" s="1818">
        <v>100</v>
      </c>
    </row>
    <row r="385" spans="1:5" hidden="1">
      <c r="A385" s="1546" t="s">
        <v>495</v>
      </c>
      <c r="B385" s="1546" t="s">
        <v>303</v>
      </c>
      <c r="C385" s="1818">
        <v>2800</v>
      </c>
      <c r="D385" s="1818">
        <v>300</v>
      </c>
      <c r="E385" s="1818">
        <v>2500</v>
      </c>
    </row>
    <row r="386" spans="1:5" hidden="1">
      <c r="A386" s="1546" t="s">
        <v>674</v>
      </c>
      <c r="B386" s="1546" t="s">
        <v>6515</v>
      </c>
      <c r="C386" s="1818">
        <v>200</v>
      </c>
      <c r="D386" s="1818">
        <v>0</v>
      </c>
      <c r="E386" s="1818">
        <v>200</v>
      </c>
    </row>
    <row r="387" spans="1:5" hidden="1">
      <c r="A387" s="1546" t="s">
        <v>674</v>
      </c>
      <c r="B387" s="1546" t="s">
        <v>764</v>
      </c>
      <c r="C387" s="1818">
        <v>300</v>
      </c>
      <c r="D387" s="1818">
        <v>0</v>
      </c>
      <c r="E387" s="1818">
        <v>300</v>
      </c>
    </row>
    <row r="388" spans="1:5" hidden="1">
      <c r="A388" s="1546" t="s">
        <v>1312</v>
      </c>
      <c r="B388" s="1546" t="s">
        <v>6515</v>
      </c>
      <c r="C388" s="1818">
        <v>750</v>
      </c>
      <c r="D388" s="1818">
        <v>50</v>
      </c>
      <c r="E388" s="1818">
        <v>700</v>
      </c>
    </row>
    <row r="389" spans="1:5" hidden="1">
      <c r="A389" s="1546" t="s">
        <v>1312</v>
      </c>
      <c r="B389" s="1546" t="s">
        <v>1410</v>
      </c>
      <c r="C389" s="1818">
        <v>150</v>
      </c>
      <c r="D389" s="1818">
        <v>0</v>
      </c>
      <c r="E389" s="1818">
        <v>150</v>
      </c>
    </row>
    <row r="390" spans="1:5" hidden="1">
      <c r="A390" s="1546" t="s">
        <v>1312</v>
      </c>
      <c r="B390" s="1546" t="s">
        <v>1312</v>
      </c>
      <c r="C390" s="1818">
        <v>50</v>
      </c>
      <c r="D390" s="1818">
        <v>50</v>
      </c>
      <c r="E390" s="1818">
        <v>0</v>
      </c>
    </row>
    <row r="391" spans="1:5" hidden="1">
      <c r="A391" s="1546" t="s">
        <v>494</v>
      </c>
      <c r="B391" s="1546" t="s">
        <v>6110</v>
      </c>
      <c r="C391" s="1818">
        <v>100</v>
      </c>
      <c r="D391" s="1818">
        <v>0</v>
      </c>
      <c r="E391" s="1818">
        <v>100</v>
      </c>
    </row>
    <row r="392" spans="1:5" hidden="1">
      <c r="A392" s="1546" t="s">
        <v>494</v>
      </c>
      <c r="B392" s="1546" t="s">
        <v>303</v>
      </c>
      <c r="C392" s="1818">
        <v>1550</v>
      </c>
      <c r="D392" s="1818">
        <v>600</v>
      </c>
      <c r="E392" s="1818">
        <v>950</v>
      </c>
    </row>
    <row r="393" spans="1:5" hidden="1">
      <c r="A393" s="1546" t="s">
        <v>673</v>
      </c>
      <c r="B393" s="1546" t="s">
        <v>6515</v>
      </c>
      <c r="C393" s="1818">
        <v>100</v>
      </c>
      <c r="D393" s="1818">
        <v>0</v>
      </c>
      <c r="E393" s="1818">
        <v>100</v>
      </c>
    </row>
    <row r="394" spans="1:5" hidden="1">
      <c r="A394" s="1546" t="s">
        <v>673</v>
      </c>
      <c r="B394" s="1546" t="s">
        <v>676</v>
      </c>
      <c r="C394" s="1818">
        <v>50</v>
      </c>
      <c r="D394" s="1818">
        <v>0</v>
      </c>
      <c r="E394" s="1818">
        <v>50</v>
      </c>
    </row>
    <row r="395" spans="1:5" hidden="1">
      <c r="A395" s="1546" t="s">
        <v>673</v>
      </c>
      <c r="B395" s="1546" t="s">
        <v>1557</v>
      </c>
      <c r="C395" s="1818">
        <v>50</v>
      </c>
      <c r="D395" s="1818">
        <v>0</v>
      </c>
      <c r="E395" s="1818">
        <v>50</v>
      </c>
    </row>
    <row r="396" spans="1:5" hidden="1">
      <c r="A396" s="1546" t="s">
        <v>673</v>
      </c>
      <c r="B396" s="1546" t="s">
        <v>1408</v>
      </c>
      <c r="C396" s="1818">
        <v>651</v>
      </c>
      <c r="D396" s="1818">
        <v>51</v>
      </c>
      <c r="E396" s="1818">
        <v>600</v>
      </c>
    </row>
    <row r="397" spans="1:5" hidden="1">
      <c r="A397" s="1546" t="s">
        <v>673</v>
      </c>
      <c r="B397" s="1546" t="s">
        <v>673</v>
      </c>
      <c r="C397" s="1818">
        <v>50</v>
      </c>
      <c r="D397" s="1818">
        <v>50</v>
      </c>
      <c r="E397" s="1818">
        <v>0</v>
      </c>
    </row>
    <row r="398" spans="1:5" hidden="1">
      <c r="A398" s="1546" t="s">
        <v>2644</v>
      </c>
      <c r="B398" s="1546" t="s">
        <v>303</v>
      </c>
      <c r="C398" s="1818">
        <v>100</v>
      </c>
      <c r="D398" s="1818">
        <v>0</v>
      </c>
      <c r="E398" s="1818">
        <v>100</v>
      </c>
    </row>
    <row r="399" spans="1:5" hidden="1">
      <c r="A399" s="1546" t="s">
        <v>496</v>
      </c>
      <c r="B399" s="1546" t="s">
        <v>6110</v>
      </c>
      <c r="C399" s="1818">
        <v>100</v>
      </c>
      <c r="D399" s="1818">
        <v>0</v>
      </c>
      <c r="E399" s="1818">
        <v>100</v>
      </c>
    </row>
    <row r="400" spans="1:5" hidden="1">
      <c r="A400" s="1546" t="s">
        <v>496</v>
      </c>
      <c r="B400" s="1546" t="s">
        <v>303</v>
      </c>
      <c r="C400" s="1818">
        <v>2150</v>
      </c>
      <c r="D400" s="1818">
        <v>750</v>
      </c>
      <c r="E400" s="1818">
        <v>1400</v>
      </c>
    </row>
    <row r="401" spans="1:5" hidden="1">
      <c r="A401" s="1546" t="s">
        <v>765</v>
      </c>
      <c r="B401" s="1546" t="s">
        <v>6515</v>
      </c>
      <c r="C401" s="1818">
        <v>400</v>
      </c>
      <c r="D401" s="1818">
        <v>0</v>
      </c>
      <c r="E401" s="1818">
        <v>400</v>
      </c>
    </row>
    <row r="402" spans="1:5" hidden="1">
      <c r="A402" s="1546" t="s">
        <v>675</v>
      </c>
      <c r="B402" s="1546" t="s">
        <v>6515</v>
      </c>
      <c r="C402" s="1818">
        <v>800</v>
      </c>
      <c r="D402" s="1818">
        <v>50</v>
      </c>
      <c r="E402" s="1818">
        <v>750</v>
      </c>
    </row>
    <row r="403" spans="1:5" hidden="1">
      <c r="A403" s="1546" t="s">
        <v>675</v>
      </c>
      <c r="B403" s="1546" t="s">
        <v>675</v>
      </c>
      <c r="C403" s="1818">
        <v>50</v>
      </c>
      <c r="D403" s="1818">
        <v>50</v>
      </c>
      <c r="E403" s="1818">
        <v>0</v>
      </c>
    </row>
    <row r="404" spans="1:5" hidden="1">
      <c r="A404" s="1546" t="s">
        <v>1378</v>
      </c>
      <c r="B404" s="1546" t="s">
        <v>303</v>
      </c>
      <c r="C404" s="1818">
        <v>300</v>
      </c>
      <c r="D404" s="1818">
        <v>100</v>
      </c>
      <c r="E404" s="1818">
        <v>200</v>
      </c>
    </row>
    <row r="405" spans="1:5" hidden="1">
      <c r="A405" s="1546" t="s">
        <v>1314</v>
      </c>
      <c r="B405" s="1546" t="s">
        <v>6515</v>
      </c>
      <c r="C405" s="1818">
        <v>50</v>
      </c>
      <c r="D405" s="1818">
        <v>0</v>
      </c>
      <c r="E405" s="1818">
        <v>50</v>
      </c>
    </row>
    <row r="406" spans="1:5" hidden="1">
      <c r="A406" s="1546" t="s">
        <v>2887</v>
      </c>
      <c r="B406" s="1546" t="s">
        <v>2888</v>
      </c>
      <c r="C406" s="1818">
        <v>1</v>
      </c>
      <c r="D406" s="1818">
        <v>0</v>
      </c>
      <c r="E406" s="1818">
        <v>1</v>
      </c>
    </row>
    <row r="407" spans="1:5" hidden="1">
      <c r="A407" s="1546" t="s">
        <v>2887</v>
      </c>
      <c r="B407" s="1546" t="s">
        <v>2899</v>
      </c>
      <c r="C407" s="1818">
        <v>4</v>
      </c>
      <c r="D407" s="1818">
        <v>0</v>
      </c>
      <c r="E407" s="1818">
        <v>4</v>
      </c>
    </row>
    <row r="408" spans="1:5" hidden="1">
      <c r="A408" s="1546" t="s">
        <v>2887</v>
      </c>
      <c r="B408" s="1546" t="s">
        <v>2889</v>
      </c>
      <c r="C408" s="1818">
        <v>1</v>
      </c>
      <c r="D408" s="1818">
        <v>0</v>
      </c>
      <c r="E408" s="1818">
        <v>1</v>
      </c>
    </row>
    <row r="409" spans="1:5" hidden="1">
      <c r="A409" s="1546" t="s">
        <v>1816</v>
      </c>
      <c r="B409" s="1546" t="s">
        <v>6515</v>
      </c>
      <c r="C409" s="1818">
        <v>44</v>
      </c>
      <c r="D409" s="1818">
        <v>0</v>
      </c>
      <c r="E409" s="1818">
        <v>44</v>
      </c>
    </row>
    <row r="410" spans="1:5" hidden="1">
      <c r="A410" s="1546" t="s">
        <v>989</v>
      </c>
      <c r="B410" s="1546" t="s">
        <v>303</v>
      </c>
      <c r="C410" s="1818">
        <v>100</v>
      </c>
      <c r="D410" s="1818">
        <v>0</v>
      </c>
      <c r="E410" s="1818">
        <v>100</v>
      </c>
    </row>
    <row r="411" spans="1:5" hidden="1">
      <c r="A411" s="1546" t="s">
        <v>6155</v>
      </c>
      <c r="B411" s="1546" t="s">
        <v>303</v>
      </c>
      <c r="C411" s="1818">
        <v>100</v>
      </c>
      <c r="D411" s="1818">
        <v>0</v>
      </c>
      <c r="E411" s="1818">
        <v>100</v>
      </c>
    </row>
    <row r="412" spans="1:5" hidden="1">
      <c r="A412" s="1546" t="s">
        <v>990</v>
      </c>
      <c r="B412" s="1546" t="s">
        <v>303</v>
      </c>
      <c r="C412" s="1818">
        <v>100</v>
      </c>
      <c r="D412" s="1818">
        <v>0</v>
      </c>
      <c r="E412" s="1818">
        <v>100</v>
      </c>
    </row>
    <row r="413" spans="1:5" hidden="1">
      <c r="A413" s="1546" t="s">
        <v>634</v>
      </c>
      <c r="B413" s="1546" t="s">
        <v>635</v>
      </c>
      <c r="C413" s="1818">
        <v>73</v>
      </c>
      <c r="D413" s="1818">
        <v>25</v>
      </c>
      <c r="E413" s="1818">
        <v>48</v>
      </c>
    </row>
    <row r="414" spans="1:5" hidden="1">
      <c r="A414" s="1546" t="s">
        <v>6594</v>
      </c>
      <c r="B414" s="1546" t="s">
        <v>1669</v>
      </c>
      <c r="C414" s="1818">
        <v>50</v>
      </c>
      <c r="D414" s="1818">
        <v>0</v>
      </c>
      <c r="E414" s="1818">
        <v>50</v>
      </c>
    </row>
    <row r="415" spans="1:5" hidden="1">
      <c r="A415" s="1546" t="s">
        <v>3067</v>
      </c>
      <c r="B415" s="1546" t="s">
        <v>1800</v>
      </c>
      <c r="C415" s="1818">
        <v>6</v>
      </c>
      <c r="D415" s="1818">
        <v>5</v>
      </c>
      <c r="E415" s="1818">
        <v>1</v>
      </c>
    </row>
    <row r="416" spans="1:5" hidden="1">
      <c r="A416" s="1546" t="s">
        <v>3068</v>
      </c>
      <c r="B416" s="1546" t="s">
        <v>1044</v>
      </c>
      <c r="C416" s="1818">
        <v>113</v>
      </c>
      <c r="D416" s="1818">
        <v>10</v>
      </c>
      <c r="E416" s="1818">
        <v>103</v>
      </c>
    </row>
    <row r="417" spans="1:5" hidden="1">
      <c r="A417" s="1546" t="s">
        <v>6293</v>
      </c>
      <c r="B417" s="1546" t="s">
        <v>5882</v>
      </c>
      <c r="C417" s="1818">
        <v>5</v>
      </c>
      <c r="D417" s="1818">
        <v>2</v>
      </c>
      <c r="E417" s="1818">
        <v>3</v>
      </c>
    </row>
    <row r="418" spans="1:5" hidden="1">
      <c r="A418" s="1546" t="s">
        <v>636</v>
      </c>
      <c r="B418" s="1546" t="s">
        <v>637</v>
      </c>
      <c r="C418" s="1818">
        <v>32.700000000000003</v>
      </c>
      <c r="D418" s="1818">
        <v>25</v>
      </c>
      <c r="E418" s="1818">
        <v>7.7000000000000028</v>
      </c>
    </row>
    <row r="419" spans="1:5" hidden="1">
      <c r="A419" s="1546" t="s">
        <v>488</v>
      </c>
      <c r="B419" s="1546" t="s">
        <v>489</v>
      </c>
      <c r="C419" s="1818">
        <v>15</v>
      </c>
      <c r="D419" s="1818">
        <v>5</v>
      </c>
      <c r="E419" s="1818">
        <v>10</v>
      </c>
    </row>
    <row r="420" spans="1:5" hidden="1">
      <c r="A420" s="1546" t="s">
        <v>488</v>
      </c>
      <c r="B420" s="1546" t="s">
        <v>2596</v>
      </c>
      <c r="C420" s="1818">
        <v>3</v>
      </c>
      <c r="D420" s="1818">
        <v>2</v>
      </c>
      <c r="E420" s="1818">
        <v>1</v>
      </c>
    </row>
    <row r="421" spans="1:5" hidden="1">
      <c r="A421" s="1546" t="s">
        <v>488</v>
      </c>
      <c r="B421" s="1546" t="s">
        <v>506</v>
      </c>
      <c r="C421" s="1818">
        <v>252</v>
      </c>
      <c r="D421" s="1818">
        <v>21</v>
      </c>
      <c r="E421" s="1818">
        <v>231</v>
      </c>
    </row>
    <row r="422" spans="1:5" hidden="1">
      <c r="A422" s="1546" t="s">
        <v>488</v>
      </c>
      <c r="B422" s="1546" t="s">
        <v>1943</v>
      </c>
      <c r="C422" s="1818">
        <v>75</v>
      </c>
      <c r="D422" s="1818">
        <v>50</v>
      </c>
      <c r="E422" s="1818">
        <v>25</v>
      </c>
    </row>
    <row r="423" spans="1:5" hidden="1">
      <c r="A423" s="1546" t="s">
        <v>1514</v>
      </c>
      <c r="B423" s="1546" t="s">
        <v>1211</v>
      </c>
      <c r="C423" s="1818">
        <v>50</v>
      </c>
      <c r="D423" s="1818">
        <v>25</v>
      </c>
      <c r="E423" s="1818">
        <v>25</v>
      </c>
    </row>
    <row r="424" spans="1:5" hidden="1">
      <c r="A424" s="1546" t="s">
        <v>794</v>
      </c>
      <c r="B424" s="1546" t="s">
        <v>6017</v>
      </c>
      <c r="C424" s="1818">
        <v>185</v>
      </c>
      <c r="D424" s="1818">
        <v>80</v>
      </c>
      <c r="E424" s="1818">
        <v>105</v>
      </c>
    </row>
    <row r="425" spans="1:5" hidden="1">
      <c r="A425" s="1546" t="s">
        <v>794</v>
      </c>
      <c r="B425" s="1546" t="s">
        <v>795</v>
      </c>
      <c r="C425" s="1818">
        <v>20</v>
      </c>
      <c r="D425" s="1818">
        <v>10</v>
      </c>
      <c r="E425" s="1818">
        <v>10</v>
      </c>
    </row>
    <row r="426" spans="1:5" hidden="1">
      <c r="A426" s="1546" t="s">
        <v>794</v>
      </c>
      <c r="B426" s="1546" t="s">
        <v>1701</v>
      </c>
      <c r="C426" s="1818">
        <v>1</v>
      </c>
      <c r="D426" s="1818">
        <v>0</v>
      </c>
      <c r="E426" s="1818">
        <v>1</v>
      </c>
    </row>
    <row r="427" spans="1:5" hidden="1">
      <c r="A427" s="1546" t="s">
        <v>794</v>
      </c>
      <c r="B427" s="1546" t="s">
        <v>1600</v>
      </c>
      <c r="C427" s="1818">
        <v>43</v>
      </c>
      <c r="D427" s="1818">
        <v>2</v>
      </c>
      <c r="E427" s="1818">
        <v>41</v>
      </c>
    </row>
    <row r="428" spans="1:5" hidden="1">
      <c r="A428" s="1546" t="s">
        <v>794</v>
      </c>
      <c r="B428" s="1546" t="s">
        <v>1687</v>
      </c>
      <c r="C428" s="1818">
        <v>2</v>
      </c>
      <c r="D428" s="1818">
        <v>0</v>
      </c>
      <c r="E428" s="1818">
        <v>2</v>
      </c>
    </row>
    <row r="429" spans="1:5" hidden="1">
      <c r="A429" s="1546" t="s">
        <v>5901</v>
      </c>
      <c r="B429" s="1546" t="s">
        <v>585</v>
      </c>
      <c r="C429" s="1818">
        <v>114</v>
      </c>
      <c r="D429" s="1818">
        <v>16</v>
      </c>
      <c r="E429" s="1818">
        <v>98</v>
      </c>
    </row>
    <row r="430" spans="1:5" hidden="1">
      <c r="A430" s="1546" t="s">
        <v>5902</v>
      </c>
      <c r="B430" s="1546" t="s">
        <v>5903</v>
      </c>
      <c r="C430" s="1818">
        <v>15</v>
      </c>
      <c r="D430" s="1818">
        <v>5</v>
      </c>
      <c r="E430" s="1818">
        <v>10</v>
      </c>
    </row>
    <row r="431" spans="1:5" hidden="1">
      <c r="A431" s="1546" t="s">
        <v>1662</v>
      </c>
      <c r="B431" s="1546" t="s">
        <v>362</v>
      </c>
      <c r="C431" s="1818">
        <v>170</v>
      </c>
      <c r="D431" s="1818">
        <v>20</v>
      </c>
      <c r="E431" s="1818">
        <v>150</v>
      </c>
    </row>
    <row r="432" spans="1:5" hidden="1">
      <c r="A432" s="1546" t="s">
        <v>5905</v>
      </c>
      <c r="B432" s="1546" t="s">
        <v>6096</v>
      </c>
      <c r="C432" s="1818">
        <v>90</v>
      </c>
      <c r="D432" s="1818">
        <v>5</v>
      </c>
      <c r="E432" s="1818">
        <v>85</v>
      </c>
    </row>
    <row r="433" spans="1:5" hidden="1">
      <c r="A433" s="1546" t="s">
        <v>6167</v>
      </c>
      <c r="B433" s="1546" t="s">
        <v>1739</v>
      </c>
      <c r="C433" s="1818">
        <v>19</v>
      </c>
      <c r="D433" s="1818">
        <v>3</v>
      </c>
      <c r="E433" s="1818">
        <v>16</v>
      </c>
    </row>
    <row r="434" spans="1:5" hidden="1">
      <c r="A434" s="1546" t="s">
        <v>6221</v>
      </c>
      <c r="B434" s="1546" t="s">
        <v>1739</v>
      </c>
      <c r="C434" s="1818">
        <v>1</v>
      </c>
      <c r="D434" s="1818">
        <v>0</v>
      </c>
      <c r="E434" s="1818">
        <v>1</v>
      </c>
    </row>
    <row r="435" spans="1:5" hidden="1">
      <c r="A435" s="1546" t="s">
        <v>6199</v>
      </c>
      <c r="B435" s="1546" t="s">
        <v>1739</v>
      </c>
      <c r="C435" s="1818">
        <v>1</v>
      </c>
      <c r="D435" s="1818">
        <v>0</v>
      </c>
      <c r="E435" s="1818">
        <v>1</v>
      </c>
    </row>
    <row r="436" spans="1:5" hidden="1">
      <c r="A436" s="1546" t="s">
        <v>649</v>
      </c>
      <c r="B436" s="1546" t="s">
        <v>650</v>
      </c>
      <c r="C436" s="1818">
        <v>72</v>
      </c>
      <c r="D436" s="1818">
        <v>1</v>
      </c>
      <c r="E436" s="1818">
        <v>71</v>
      </c>
    </row>
    <row r="437" spans="1:5" hidden="1">
      <c r="A437" s="1546" t="s">
        <v>649</v>
      </c>
      <c r="B437" s="1546" t="s">
        <v>6597</v>
      </c>
      <c r="C437" s="1818">
        <v>2</v>
      </c>
      <c r="D437" s="1818">
        <v>0</v>
      </c>
      <c r="E437" s="1818">
        <v>2</v>
      </c>
    </row>
    <row r="438" spans="1:5" hidden="1">
      <c r="A438" s="1546" t="s">
        <v>649</v>
      </c>
      <c r="B438" s="1546" t="s">
        <v>6498</v>
      </c>
      <c r="C438" s="1818">
        <v>52</v>
      </c>
      <c r="D438" s="1818">
        <v>49</v>
      </c>
      <c r="E438" s="1818">
        <v>3</v>
      </c>
    </row>
    <row r="439" spans="1:5" hidden="1">
      <c r="A439" s="1546" t="s">
        <v>649</v>
      </c>
      <c r="B439" s="1546" t="s">
        <v>1704</v>
      </c>
      <c r="C439" s="1818">
        <v>2</v>
      </c>
      <c r="D439" s="1818">
        <v>0</v>
      </c>
      <c r="E439" s="1818">
        <v>2</v>
      </c>
    </row>
    <row r="440" spans="1:5" hidden="1">
      <c r="A440" s="1546" t="s">
        <v>649</v>
      </c>
      <c r="B440" s="1546" t="s">
        <v>1616</v>
      </c>
      <c r="C440" s="1818">
        <v>2</v>
      </c>
      <c r="D440" s="1818">
        <v>0</v>
      </c>
      <c r="E440" s="1818">
        <v>2</v>
      </c>
    </row>
    <row r="441" spans="1:5" hidden="1">
      <c r="A441" s="1546" t="s">
        <v>649</v>
      </c>
      <c r="B441" s="1546" t="s">
        <v>917</v>
      </c>
      <c r="C441" s="1818">
        <v>52</v>
      </c>
      <c r="D441" s="1818">
        <v>2</v>
      </c>
      <c r="E441" s="1818">
        <v>50</v>
      </c>
    </row>
    <row r="442" spans="1:5" hidden="1">
      <c r="A442" s="1546" t="s">
        <v>5899</v>
      </c>
      <c r="B442" s="1546" t="s">
        <v>5900</v>
      </c>
      <c r="C442" s="1818">
        <v>49</v>
      </c>
      <c r="D442" s="1818">
        <v>5</v>
      </c>
      <c r="E442" s="1818">
        <v>44</v>
      </c>
    </row>
    <row r="443" spans="1:5" hidden="1">
      <c r="A443" s="1546" t="s">
        <v>400</v>
      </c>
      <c r="B443" s="1546" t="s">
        <v>6518</v>
      </c>
      <c r="C443" s="1818">
        <v>180</v>
      </c>
      <c r="D443" s="1818">
        <v>0</v>
      </c>
      <c r="E443" s="1818">
        <v>180</v>
      </c>
    </row>
    <row r="444" spans="1:5" hidden="1">
      <c r="A444" s="1546" t="s">
        <v>400</v>
      </c>
      <c r="B444" s="1546" t="s">
        <v>401</v>
      </c>
      <c r="C444" s="1818">
        <v>20</v>
      </c>
      <c r="D444" s="1818">
        <v>0</v>
      </c>
      <c r="E444" s="1818">
        <v>20</v>
      </c>
    </row>
    <row r="445" spans="1:5" hidden="1">
      <c r="A445" s="1546" t="s">
        <v>400</v>
      </c>
      <c r="B445" s="1546" t="s">
        <v>1726</v>
      </c>
      <c r="C445" s="1818">
        <v>35</v>
      </c>
      <c r="D445" s="1818">
        <v>5</v>
      </c>
      <c r="E445" s="1818">
        <v>30</v>
      </c>
    </row>
    <row r="446" spans="1:5" hidden="1">
      <c r="A446" s="1546" t="s">
        <v>6298</v>
      </c>
      <c r="B446" s="1546" t="s">
        <v>6005</v>
      </c>
      <c r="C446" s="1818">
        <v>65</v>
      </c>
      <c r="D446" s="1818">
        <v>55</v>
      </c>
      <c r="E446" s="1818">
        <v>10</v>
      </c>
    </row>
    <row r="447" spans="1:5" hidden="1">
      <c r="A447" s="1546" t="s">
        <v>6364</v>
      </c>
      <c r="B447" s="1546" t="s">
        <v>1243</v>
      </c>
      <c r="C447" s="1818">
        <v>6</v>
      </c>
      <c r="D447" s="1818">
        <v>6</v>
      </c>
      <c r="E447" s="1818">
        <v>0</v>
      </c>
    </row>
    <row r="448" spans="1:5" hidden="1">
      <c r="A448" s="1546" t="s">
        <v>6253</v>
      </c>
      <c r="B448" s="1546" t="s">
        <v>6254</v>
      </c>
      <c r="C448" s="1818">
        <v>50</v>
      </c>
      <c r="D448" s="1818">
        <v>5</v>
      </c>
      <c r="E448" s="1818">
        <v>45</v>
      </c>
    </row>
    <row r="449" spans="1:5" hidden="1">
      <c r="A449" s="1546" t="s">
        <v>6053</v>
      </c>
      <c r="B449" s="1546" t="s">
        <v>6295</v>
      </c>
      <c r="C449" s="1818">
        <v>4</v>
      </c>
      <c r="D449" s="1818">
        <v>4</v>
      </c>
      <c r="E449" s="1818">
        <v>0</v>
      </c>
    </row>
    <row r="450" spans="1:5" hidden="1">
      <c r="A450" s="1546" t="s">
        <v>6053</v>
      </c>
      <c r="B450" s="1546" t="s">
        <v>6344</v>
      </c>
      <c r="C450" s="1818">
        <v>5</v>
      </c>
      <c r="D450" s="1818">
        <v>0</v>
      </c>
      <c r="E450" s="1818">
        <v>5</v>
      </c>
    </row>
    <row r="451" spans="1:5" hidden="1">
      <c r="A451" s="1546" t="s">
        <v>6053</v>
      </c>
      <c r="B451" s="1546" t="s">
        <v>1008</v>
      </c>
      <c r="C451" s="1818">
        <v>15</v>
      </c>
      <c r="D451" s="1818">
        <v>0</v>
      </c>
      <c r="E451" s="1818">
        <v>15</v>
      </c>
    </row>
    <row r="452" spans="1:5" hidden="1">
      <c r="A452" s="1546" t="s">
        <v>6251</v>
      </c>
      <c r="B452" s="1546" t="s">
        <v>450</v>
      </c>
      <c r="C452" s="1818">
        <v>119</v>
      </c>
      <c r="D452" s="1818">
        <v>9</v>
      </c>
      <c r="E452" s="1818">
        <v>110</v>
      </c>
    </row>
    <row r="453" spans="1:5" hidden="1">
      <c r="A453" s="1546" t="s">
        <v>6252</v>
      </c>
      <c r="B453" s="1546" t="s">
        <v>448</v>
      </c>
      <c r="C453" s="1818">
        <v>98</v>
      </c>
      <c r="D453" s="1818">
        <v>6</v>
      </c>
      <c r="E453" s="1818">
        <v>92</v>
      </c>
    </row>
    <row r="454" spans="1:5" hidden="1">
      <c r="A454" s="1546" t="s">
        <v>6361</v>
      </c>
      <c r="B454" s="1546" t="s">
        <v>6362</v>
      </c>
      <c r="C454" s="1818">
        <v>5</v>
      </c>
      <c r="D454" s="1818">
        <v>5</v>
      </c>
      <c r="E454" s="1818">
        <v>0</v>
      </c>
    </row>
    <row r="455" spans="1:5" hidden="1">
      <c r="A455" s="1546" t="s">
        <v>6363</v>
      </c>
      <c r="B455" s="1546" t="s">
        <v>362</v>
      </c>
      <c r="C455" s="1818">
        <v>15</v>
      </c>
      <c r="D455" s="1818">
        <v>5</v>
      </c>
      <c r="E455" s="1818">
        <v>10</v>
      </c>
    </row>
    <row r="456" spans="1:5" hidden="1">
      <c r="A456" s="1546" t="s">
        <v>6095</v>
      </c>
      <c r="B456" s="1546" t="s">
        <v>6096</v>
      </c>
      <c r="C456" s="1818">
        <v>12</v>
      </c>
      <c r="D456" s="1818">
        <v>8</v>
      </c>
      <c r="E456" s="1818">
        <v>4</v>
      </c>
    </row>
    <row r="457" spans="1:5" hidden="1">
      <c r="A457" s="1546" t="s">
        <v>6073</v>
      </c>
      <c r="B457" s="1546" t="s">
        <v>1095</v>
      </c>
      <c r="C457" s="1818">
        <v>4</v>
      </c>
      <c r="D457" s="1818">
        <v>4</v>
      </c>
      <c r="E457" s="1818">
        <v>0</v>
      </c>
    </row>
    <row r="458" spans="1:5" hidden="1">
      <c r="A458" s="1546" t="s">
        <v>6073</v>
      </c>
      <c r="B458" s="1546" t="s">
        <v>2124</v>
      </c>
      <c r="C458" s="1818">
        <v>4</v>
      </c>
      <c r="D458" s="1818">
        <v>0</v>
      </c>
      <c r="E458" s="1818">
        <v>4</v>
      </c>
    </row>
    <row r="459" spans="1:5" hidden="1">
      <c r="A459" s="1546" t="s">
        <v>6350</v>
      </c>
      <c r="B459" s="1546" t="s">
        <v>1598</v>
      </c>
      <c r="C459" s="1818">
        <v>6</v>
      </c>
      <c r="D459" s="1818">
        <v>6</v>
      </c>
      <c r="E459" s="1818">
        <v>0</v>
      </c>
    </row>
    <row r="460" spans="1:5" hidden="1">
      <c r="A460" s="1546" t="s">
        <v>361</v>
      </c>
      <c r="B460" s="1546" t="s">
        <v>362</v>
      </c>
      <c r="C460" s="1818">
        <v>46</v>
      </c>
      <c r="D460" s="1818">
        <v>18</v>
      </c>
      <c r="E460" s="1818">
        <v>28</v>
      </c>
    </row>
    <row r="461" spans="1:5" hidden="1">
      <c r="A461" s="1546" t="s">
        <v>6141</v>
      </c>
      <c r="B461" s="1546" t="s">
        <v>6096</v>
      </c>
      <c r="C461" s="1818">
        <v>9</v>
      </c>
      <c r="D461" s="1818">
        <v>7</v>
      </c>
      <c r="E461" s="1818">
        <v>2</v>
      </c>
    </row>
    <row r="462" spans="1:5" hidden="1">
      <c r="A462" s="1546" t="s">
        <v>6242</v>
      </c>
      <c r="B462" s="1546" t="s">
        <v>313</v>
      </c>
      <c r="C462" s="1818">
        <v>171</v>
      </c>
      <c r="D462" s="1818">
        <v>17</v>
      </c>
      <c r="E462" s="1818">
        <v>154</v>
      </c>
    </row>
    <row r="463" spans="1:5" hidden="1">
      <c r="A463" s="1546" t="s">
        <v>6139</v>
      </c>
      <c r="B463" s="1546" t="s">
        <v>6140</v>
      </c>
      <c r="C463" s="1818">
        <v>15</v>
      </c>
      <c r="D463" s="1818">
        <v>7</v>
      </c>
      <c r="E463" s="1818">
        <v>8</v>
      </c>
    </row>
    <row r="464" spans="1:5" hidden="1">
      <c r="A464" s="1546" t="s">
        <v>6535</v>
      </c>
      <c r="B464" s="1546" t="s">
        <v>21</v>
      </c>
      <c r="C464" s="1818">
        <v>203</v>
      </c>
      <c r="D464" s="1818">
        <v>153</v>
      </c>
      <c r="E464" s="1818">
        <v>50</v>
      </c>
    </row>
    <row r="465" spans="1:5" hidden="1">
      <c r="A465" s="1546" t="s">
        <v>873</v>
      </c>
      <c r="B465" s="1546" t="s">
        <v>6284</v>
      </c>
      <c r="C465" s="1818">
        <v>77</v>
      </c>
      <c r="D465" s="1818">
        <v>2</v>
      </c>
      <c r="E465" s="1818">
        <v>75</v>
      </c>
    </row>
    <row r="466" spans="1:5" hidden="1">
      <c r="A466" s="1546" t="s">
        <v>1159</v>
      </c>
      <c r="B466" s="1546" t="s">
        <v>1160</v>
      </c>
      <c r="C466" s="1818">
        <v>3</v>
      </c>
      <c r="D466" s="1818">
        <v>0</v>
      </c>
      <c r="E466" s="1818">
        <v>3</v>
      </c>
    </row>
    <row r="467" spans="1:5" hidden="1">
      <c r="A467" s="1546" t="s">
        <v>1161</v>
      </c>
      <c r="B467" s="1546" t="s">
        <v>1162</v>
      </c>
      <c r="C467" s="1818">
        <v>3</v>
      </c>
      <c r="D467" s="1818">
        <v>0</v>
      </c>
      <c r="E467" s="1818">
        <v>3</v>
      </c>
    </row>
    <row r="468" spans="1:5" hidden="1">
      <c r="A468" s="1546" t="s">
        <v>1356</v>
      </c>
      <c r="B468" s="1546" t="s">
        <v>1355</v>
      </c>
      <c r="C468" s="1818">
        <v>10</v>
      </c>
      <c r="D468" s="1818">
        <v>0</v>
      </c>
      <c r="E468" s="1818">
        <v>10</v>
      </c>
    </row>
    <row r="469" spans="1:5" hidden="1">
      <c r="A469" s="1546" t="s">
        <v>1138</v>
      </c>
      <c r="B469" s="1546" t="s">
        <v>1137</v>
      </c>
      <c r="C469" s="1818">
        <v>14</v>
      </c>
      <c r="D469" s="1818">
        <v>0</v>
      </c>
      <c r="E469" s="1818">
        <v>14</v>
      </c>
    </row>
    <row r="470" spans="1:5" hidden="1">
      <c r="A470" s="1546" t="s">
        <v>533</v>
      </c>
      <c r="B470" s="1546" t="s">
        <v>534</v>
      </c>
      <c r="C470" s="1818">
        <v>50</v>
      </c>
      <c r="D470" s="1818">
        <v>0</v>
      </c>
      <c r="E470" s="1818">
        <v>50</v>
      </c>
    </row>
    <row r="471" spans="1:5" hidden="1">
      <c r="A471" s="1546" t="s">
        <v>6528</v>
      </c>
      <c r="B471" s="1546" t="s">
        <v>288</v>
      </c>
      <c r="C471" s="1818">
        <v>13</v>
      </c>
      <c r="D471" s="1818">
        <v>1</v>
      </c>
      <c r="E471" s="1818">
        <v>12</v>
      </c>
    </row>
    <row r="472" spans="1:5" hidden="1">
      <c r="A472" s="1546" t="s">
        <v>6352</v>
      </c>
      <c r="B472" s="1546" t="s">
        <v>1211</v>
      </c>
      <c r="C472" s="1818">
        <v>50</v>
      </c>
      <c r="D472" s="1818">
        <v>25</v>
      </c>
      <c r="E472" s="1818">
        <v>25</v>
      </c>
    </row>
    <row r="473" spans="1:5" hidden="1">
      <c r="A473" s="1546" t="s">
        <v>6365</v>
      </c>
      <c r="B473" s="1546" t="s">
        <v>288</v>
      </c>
      <c r="C473" s="1818">
        <v>6</v>
      </c>
      <c r="D473" s="1818">
        <v>6</v>
      </c>
      <c r="E473" s="1818">
        <v>0</v>
      </c>
    </row>
    <row r="474" spans="1:5" hidden="1">
      <c r="A474" s="1546" t="s">
        <v>6545</v>
      </c>
      <c r="B474" s="1546" t="s">
        <v>579</v>
      </c>
      <c r="C474" s="1818">
        <v>16</v>
      </c>
      <c r="D474" s="1818">
        <v>11</v>
      </c>
      <c r="E474" s="1818">
        <v>5</v>
      </c>
    </row>
    <row r="475" spans="1:5" hidden="1">
      <c r="A475" s="1546" t="s">
        <v>5913</v>
      </c>
      <c r="B475" s="1546" t="s">
        <v>2006</v>
      </c>
      <c r="C475" s="1818">
        <v>8</v>
      </c>
      <c r="D475" s="1818">
        <v>6</v>
      </c>
      <c r="E475" s="1818">
        <v>2</v>
      </c>
    </row>
    <row r="476" spans="1:5" hidden="1">
      <c r="A476" s="1546" t="s">
        <v>6572</v>
      </c>
      <c r="B476" s="1546" t="s">
        <v>1316</v>
      </c>
      <c r="C476" s="1818">
        <v>100</v>
      </c>
      <c r="D476" s="1818">
        <v>28</v>
      </c>
      <c r="E476" s="1818">
        <v>72</v>
      </c>
    </row>
    <row r="477" spans="1:5" hidden="1">
      <c r="A477" s="1546" t="s">
        <v>1036</v>
      </c>
      <c r="B477" s="1546" t="s">
        <v>1163</v>
      </c>
      <c r="C477" s="1818">
        <v>9</v>
      </c>
      <c r="D477" s="1818">
        <v>0</v>
      </c>
      <c r="E477" s="1818">
        <v>9</v>
      </c>
    </row>
    <row r="478" spans="1:5" hidden="1">
      <c r="A478" s="1546" t="s">
        <v>1036</v>
      </c>
      <c r="B478" s="1546" t="s">
        <v>1035</v>
      </c>
      <c r="C478" s="1818">
        <v>30</v>
      </c>
      <c r="D478" s="1818">
        <v>0</v>
      </c>
      <c r="E478" s="1818">
        <v>30</v>
      </c>
    </row>
    <row r="479" spans="1:5" hidden="1">
      <c r="A479" s="1546" t="s">
        <v>1036</v>
      </c>
      <c r="B479" s="1546" t="s">
        <v>1167</v>
      </c>
      <c r="C479" s="1818">
        <v>8</v>
      </c>
      <c r="D479" s="1818">
        <v>0</v>
      </c>
      <c r="E479" s="1818">
        <v>8</v>
      </c>
    </row>
    <row r="480" spans="1:5" hidden="1">
      <c r="A480" s="1546" t="s">
        <v>6263</v>
      </c>
      <c r="B480" s="1546" t="s">
        <v>592</v>
      </c>
      <c r="C480" s="1818">
        <v>175</v>
      </c>
      <c r="D480" s="1818">
        <v>25</v>
      </c>
      <c r="E480" s="1818">
        <v>150</v>
      </c>
    </row>
    <row r="481" spans="1:5" hidden="1">
      <c r="A481" s="1546" t="s">
        <v>653</v>
      </c>
      <c r="B481" s="1546" t="s">
        <v>654</v>
      </c>
      <c r="C481" s="1818">
        <v>20</v>
      </c>
      <c r="D481" s="1818">
        <v>9</v>
      </c>
      <c r="E481" s="1818">
        <v>11</v>
      </c>
    </row>
    <row r="482" spans="1:5" hidden="1">
      <c r="A482" s="1546" t="s">
        <v>6399</v>
      </c>
      <c r="B482" s="1546" t="s">
        <v>1191</v>
      </c>
      <c r="C482" s="1818">
        <v>2</v>
      </c>
      <c r="D482" s="1818">
        <v>0</v>
      </c>
      <c r="E482" s="1818">
        <v>2</v>
      </c>
    </row>
    <row r="483" spans="1:5" hidden="1">
      <c r="A483" s="1546" t="s">
        <v>6333</v>
      </c>
      <c r="B483" s="1546" t="s">
        <v>1453</v>
      </c>
      <c r="C483" s="1818">
        <v>12</v>
      </c>
      <c r="D483" s="1818">
        <v>11</v>
      </c>
      <c r="E483" s="1818">
        <v>1</v>
      </c>
    </row>
    <row r="484" spans="1:5" hidden="1">
      <c r="A484" s="1546" t="s">
        <v>6148</v>
      </c>
      <c r="B484" s="1546" t="s">
        <v>1213</v>
      </c>
      <c r="C484" s="1818">
        <v>27</v>
      </c>
      <c r="D484" s="1818">
        <v>2</v>
      </c>
      <c r="E484" s="1818">
        <v>25</v>
      </c>
    </row>
    <row r="485" spans="1:5" hidden="1">
      <c r="A485" s="1546" t="s">
        <v>6366</v>
      </c>
      <c r="B485" s="1546" t="s">
        <v>2009</v>
      </c>
      <c r="C485" s="1818">
        <v>7</v>
      </c>
      <c r="D485" s="1818">
        <v>6</v>
      </c>
      <c r="E485" s="1818">
        <v>1</v>
      </c>
    </row>
    <row r="486" spans="1:5" hidden="1">
      <c r="A486" s="1546" t="s">
        <v>1672</v>
      </c>
      <c r="B486" s="1546" t="s">
        <v>577</v>
      </c>
      <c r="C486" s="1818">
        <v>116</v>
      </c>
      <c r="D486" s="1818">
        <v>3</v>
      </c>
      <c r="E486" s="1818">
        <v>113</v>
      </c>
    </row>
    <row r="487" spans="1:5" hidden="1">
      <c r="A487" s="1546" t="s">
        <v>582</v>
      </c>
      <c r="B487" s="1546" t="s">
        <v>583</v>
      </c>
      <c r="C487" s="1818">
        <v>51</v>
      </c>
      <c r="D487" s="1818">
        <v>11</v>
      </c>
      <c r="E487" s="1818">
        <v>40</v>
      </c>
    </row>
    <row r="488" spans="1:5" hidden="1">
      <c r="A488" s="1546" t="s">
        <v>6557</v>
      </c>
      <c r="B488" s="1546" t="s">
        <v>965</v>
      </c>
      <c r="C488" s="1818">
        <v>12</v>
      </c>
      <c r="D488" s="1818">
        <v>6</v>
      </c>
      <c r="E488" s="1818">
        <v>6</v>
      </c>
    </row>
    <row r="489" spans="1:5" hidden="1">
      <c r="A489" s="1546" t="s">
        <v>6102</v>
      </c>
      <c r="B489" s="1546" t="s">
        <v>325</v>
      </c>
      <c r="C489" s="1818">
        <v>49</v>
      </c>
      <c r="D489" s="1818">
        <v>6</v>
      </c>
      <c r="E489" s="1818">
        <v>43</v>
      </c>
    </row>
    <row r="490" spans="1:5" hidden="1">
      <c r="A490" s="1546" t="s">
        <v>6225</v>
      </c>
      <c r="B490" s="1546" t="s">
        <v>2937</v>
      </c>
      <c r="C490" s="1818">
        <v>1</v>
      </c>
      <c r="D490" s="1818">
        <v>1</v>
      </c>
      <c r="E490" s="1818">
        <v>0</v>
      </c>
    </row>
    <row r="491" spans="1:5" hidden="1">
      <c r="A491" s="1546" t="s">
        <v>6103</v>
      </c>
      <c r="B491" s="1546" t="s">
        <v>327</v>
      </c>
      <c r="C491" s="1818">
        <v>62</v>
      </c>
      <c r="D491" s="1818">
        <v>14</v>
      </c>
      <c r="E491" s="1818">
        <v>48</v>
      </c>
    </row>
    <row r="492" spans="1:5" hidden="1">
      <c r="A492" s="1546" t="s">
        <v>6303</v>
      </c>
      <c r="B492" s="1546" t="s">
        <v>592</v>
      </c>
      <c r="C492" s="1818">
        <v>50</v>
      </c>
      <c r="D492" s="1818">
        <v>25</v>
      </c>
      <c r="E492" s="1818">
        <v>25</v>
      </c>
    </row>
    <row r="493" spans="1:5" hidden="1">
      <c r="A493" s="1546" t="s">
        <v>586</v>
      </c>
      <c r="B493" s="1546" t="s">
        <v>6544</v>
      </c>
      <c r="C493" s="1818">
        <v>20</v>
      </c>
      <c r="D493" s="1818">
        <v>0</v>
      </c>
      <c r="E493" s="1818">
        <v>20</v>
      </c>
    </row>
    <row r="494" spans="1:5" hidden="1">
      <c r="A494" s="1546" t="s">
        <v>586</v>
      </c>
      <c r="B494" s="1546" t="s">
        <v>6299</v>
      </c>
      <c r="C494" s="1818">
        <v>332</v>
      </c>
      <c r="D494" s="1818">
        <v>70</v>
      </c>
      <c r="E494" s="1818">
        <v>262</v>
      </c>
    </row>
    <row r="495" spans="1:5" hidden="1">
      <c r="A495" s="1546" t="s">
        <v>586</v>
      </c>
      <c r="B495" s="1546" t="s">
        <v>6532</v>
      </c>
      <c r="C495" s="1818">
        <v>50</v>
      </c>
      <c r="D495" s="1818">
        <v>25</v>
      </c>
      <c r="E495" s="1818">
        <v>25</v>
      </c>
    </row>
    <row r="496" spans="1:5" hidden="1">
      <c r="A496" s="1546" t="s">
        <v>586</v>
      </c>
      <c r="B496" s="1546" t="s">
        <v>5919</v>
      </c>
      <c r="C496" s="1818">
        <v>113</v>
      </c>
      <c r="D496" s="1818">
        <v>13</v>
      </c>
      <c r="E496" s="1818">
        <v>100</v>
      </c>
    </row>
    <row r="497" spans="1:5" hidden="1">
      <c r="A497" s="1546" t="s">
        <v>586</v>
      </c>
      <c r="B497" s="1546" t="s">
        <v>532</v>
      </c>
      <c r="C497" s="1818">
        <v>159</v>
      </c>
      <c r="D497" s="1818">
        <v>1</v>
      </c>
      <c r="E497" s="1818">
        <v>158</v>
      </c>
    </row>
    <row r="498" spans="1:5" hidden="1">
      <c r="A498" s="1546" t="s">
        <v>586</v>
      </c>
      <c r="B498" s="1546" t="s">
        <v>741</v>
      </c>
      <c r="C498" s="1818">
        <v>72</v>
      </c>
      <c r="D498" s="1818">
        <v>12</v>
      </c>
      <c r="E498" s="1818">
        <v>60</v>
      </c>
    </row>
    <row r="499" spans="1:5" hidden="1">
      <c r="A499" s="1546" t="s">
        <v>6116</v>
      </c>
      <c r="B499" s="1546" t="s">
        <v>730</v>
      </c>
      <c r="C499" s="1818">
        <v>47</v>
      </c>
      <c r="D499" s="1818">
        <v>6</v>
      </c>
      <c r="E499" s="1818">
        <v>41</v>
      </c>
    </row>
    <row r="500" spans="1:5" hidden="1">
      <c r="A500" s="1546" t="s">
        <v>6133</v>
      </c>
      <c r="B500" s="1546" t="s">
        <v>991</v>
      </c>
      <c r="C500" s="1818">
        <v>19</v>
      </c>
      <c r="D500" s="1818">
        <v>6</v>
      </c>
      <c r="E500" s="1818">
        <v>13</v>
      </c>
    </row>
    <row r="501" spans="1:5" hidden="1">
      <c r="A501" s="1546" t="s">
        <v>6241</v>
      </c>
      <c r="B501" s="1546" t="s">
        <v>351</v>
      </c>
      <c r="C501" s="1818">
        <v>72</v>
      </c>
      <c r="D501" s="1818">
        <v>14</v>
      </c>
      <c r="E501" s="1818">
        <v>58</v>
      </c>
    </row>
    <row r="502" spans="1:5" hidden="1">
      <c r="A502" s="1546" t="s">
        <v>6246</v>
      </c>
      <c r="B502" s="1546" t="s">
        <v>5924</v>
      </c>
      <c r="C502" s="1818">
        <v>85</v>
      </c>
      <c r="D502" s="1818">
        <v>16</v>
      </c>
      <c r="E502" s="1818">
        <v>69</v>
      </c>
    </row>
    <row r="503" spans="1:5" hidden="1">
      <c r="A503" s="1546" t="s">
        <v>6401</v>
      </c>
      <c r="B503" s="1546" t="s">
        <v>5924</v>
      </c>
      <c r="C503" s="1818">
        <v>12</v>
      </c>
      <c r="D503" s="1818">
        <v>0</v>
      </c>
      <c r="E503" s="1818">
        <v>12</v>
      </c>
    </row>
    <row r="504" spans="1:5" hidden="1">
      <c r="A504" s="1546" t="s">
        <v>6382</v>
      </c>
      <c r="B504" s="1546" t="s">
        <v>5924</v>
      </c>
      <c r="C504" s="1818">
        <v>7</v>
      </c>
      <c r="D504" s="1818">
        <v>7</v>
      </c>
      <c r="E504" s="1818">
        <v>0</v>
      </c>
    </row>
    <row r="505" spans="1:5" hidden="1">
      <c r="A505" s="1546" t="s">
        <v>1692</v>
      </c>
      <c r="B505" s="1546" t="s">
        <v>6492</v>
      </c>
      <c r="C505" s="1818">
        <v>2</v>
      </c>
      <c r="D505" s="1818">
        <v>0</v>
      </c>
      <c r="E505" s="1818">
        <v>2</v>
      </c>
    </row>
    <row r="506" spans="1:5" hidden="1">
      <c r="A506" s="1546" t="s">
        <v>515</v>
      </c>
      <c r="B506" s="1546" t="s">
        <v>2095</v>
      </c>
      <c r="C506" s="1818">
        <v>13</v>
      </c>
      <c r="D506" s="1818">
        <v>4</v>
      </c>
      <c r="E506" s="1818">
        <v>9</v>
      </c>
    </row>
    <row r="507" spans="1:5" hidden="1">
      <c r="A507" s="1546" t="s">
        <v>515</v>
      </c>
      <c r="B507" s="1546" t="s">
        <v>4031</v>
      </c>
      <c r="C507" s="1818">
        <v>185</v>
      </c>
      <c r="D507" s="1818">
        <v>0</v>
      </c>
      <c r="E507" s="1818">
        <v>185</v>
      </c>
    </row>
    <row r="508" spans="1:5" hidden="1">
      <c r="A508" s="1546" t="s">
        <v>515</v>
      </c>
      <c r="B508" s="1546" t="s">
        <v>6490</v>
      </c>
      <c r="C508" s="1818">
        <v>98</v>
      </c>
      <c r="D508" s="1818">
        <v>2</v>
      </c>
      <c r="E508" s="1818">
        <v>96</v>
      </c>
    </row>
    <row r="509" spans="1:5" hidden="1">
      <c r="A509" s="1546" t="s">
        <v>515</v>
      </c>
      <c r="B509" s="1546" t="s">
        <v>727</v>
      </c>
      <c r="C509" s="1818">
        <v>111</v>
      </c>
      <c r="D509" s="1818">
        <v>2</v>
      </c>
      <c r="E509" s="1818">
        <v>109</v>
      </c>
    </row>
    <row r="510" spans="1:5" hidden="1">
      <c r="A510" s="1546" t="s">
        <v>1603</v>
      </c>
      <c r="B510" s="1546" t="s">
        <v>6491</v>
      </c>
      <c r="C510" s="1818">
        <v>2</v>
      </c>
      <c r="D510" s="1818">
        <v>0</v>
      </c>
      <c r="E510" s="1818">
        <v>2</v>
      </c>
    </row>
    <row r="511" spans="1:5" hidden="1">
      <c r="A511" s="1546" t="s">
        <v>2506</v>
      </c>
      <c r="B511" s="1546" t="s">
        <v>2507</v>
      </c>
      <c r="C511" s="1818">
        <v>16</v>
      </c>
      <c r="D511" s="1818">
        <v>1</v>
      </c>
      <c r="E511" s="1818">
        <v>15</v>
      </c>
    </row>
    <row r="512" spans="1:5" hidden="1">
      <c r="A512" s="1546" t="s">
        <v>6531</v>
      </c>
      <c r="B512" s="1546" t="s">
        <v>335</v>
      </c>
      <c r="C512" s="1818">
        <v>208</v>
      </c>
      <c r="D512" s="1818">
        <v>41</v>
      </c>
      <c r="E512" s="1818">
        <v>167</v>
      </c>
    </row>
    <row r="513" spans="1:5" hidden="1">
      <c r="A513" s="1546" t="s">
        <v>1007</v>
      </c>
      <c r="B513" s="1546" t="s">
        <v>6624</v>
      </c>
      <c r="C513" s="1818">
        <v>2</v>
      </c>
      <c r="D513" s="1818">
        <v>0</v>
      </c>
      <c r="E513" s="1818">
        <v>2</v>
      </c>
    </row>
    <row r="514" spans="1:5" hidden="1">
      <c r="A514" s="1546" t="s">
        <v>1007</v>
      </c>
      <c r="B514" s="1546" t="s">
        <v>1617</v>
      </c>
      <c r="C514" s="1818">
        <v>3</v>
      </c>
      <c r="D514" s="1818">
        <v>0</v>
      </c>
      <c r="E514" s="1818">
        <v>3</v>
      </c>
    </row>
    <row r="515" spans="1:5" hidden="1">
      <c r="A515" s="1546" t="s">
        <v>1007</v>
      </c>
      <c r="B515" s="1546" t="s">
        <v>1006</v>
      </c>
      <c r="C515" s="1818">
        <v>64</v>
      </c>
      <c r="D515" s="1818">
        <v>12</v>
      </c>
      <c r="E515" s="1818">
        <v>52</v>
      </c>
    </row>
    <row r="516" spans="1:5" hidden="1">
      <c r="A516" s="1546" t="s">
        <v>1302</v>
      </c>
      <c r="B516" s="1546" t="s">
        <v>2635</v>
      </c>
      <c r="C516" s="1818">
        <v>30</v>
      </c>
      <c r="D516" s="1818">
        <v>0</v>
      </c>
      <c r="E516" s="1818">
        <v>30</v>
      </c>
    </row>
    <row r="517" spans="1:5" hidden="1">
      <c r="A517" s="1546" t="s">
        <v>1302</v>
      </c>
      <c r="B517" s="1546" t="s">
        <v>6497</v>
      </c>
      <c r="C517" s="1818">
        <v>45</v>
      </c>
      <c r="D517" s="1818">
        <v>0</v>
      </c>
      <c r="E517" s="1818">
        <v>45</v>
      </c>
    </row>
    <row r="518" spans="1:5" hidden="1">
      <c r="A518" s="1546" t="s">
        <v>1302</v>
      </c>
      <c r="B518" s="1546" t="s">
        <v>1647</v>
      </c>
      <c r="C518" s="1818">
        <v>5</v>
      </c>
      <c r="D518" s="1818">
        <v>0</v>
      </c>
      <c r="E518" s="1818">
        <v>5</v>
      </c>
    </row>
    <row r="519" spans="1:5" hidden="1">
      <c r="A519" s="1546" t="s">
        <v>1757</v>
      </c>
      <c r="B519" s="1546" t="s">
        <v>741</v>
      </c>
      <c r="C519" s="1818">
        <v>60</v>
      </c>
      <c r="D519" s="1818">
        <v>0</v>
      </c>
      <c r="E519" s="1818">
        <v>60</v>
      </c>
    </row>
    <row r="520" spans="1:5" hidden="1">
      <c r="A520" s="1546" t="s">
        <v>6609</v>
      </c>
      <c r="B520" s="1546" t="s">
        <v>424</v>
      </c>
      <c r="C520" s="1818">
        <v>52</v>
      </c>
      <c r="D520" s="1818">
        <v>4</v>
      </c>
      <c r="E520" s="1818">
        <v>48</v>
      </c>
    </row>
    <row r="521" spans="1:5" hidden="1">
      <c r="A521" s="1546" t="s">
        <v>6609</v>
      </c>
      <c r="B521" s="1546" t="s">
        <v>1861</v>
      </c>
      <c r="C521" s="1818">
        <v>37</v>
      </c>
      <c r="D521" s="1818">
        <v>12</v>
      </c>
      <c r="E521" s="1818">
        <v>25</v>
      </c>
    </row>
    <row r="522" spans="1:5" hidden="1">
      <c r="A522" s="1546" t="s">
        <v>6609</v>
      </c>
      <c r="B522" s="1546" t="s">
        <v>335</v>
      </c>
      <c r="C522" s="1818">
        <v>52</v>
      </c>
      <c r="D522" s="1818">
        <v>4</v>
      </c>
      <c r="E522" s="1818">
        <v>48</v>
      </c>
    </row>
    <row r="523" spans="1:5" hidden="1">
      <c r="A523" s="1546" t="s">
        <v>6108</v>
      </c>
      <c r="B523" s="1546" t="s">
        <v>424</v>
      </c>
      <c r="C523" s="1818">
        <v>120</v>
      </c>
      <c r="D523" s="1818">
        <v>25</v>
      </c>
      <c r="E523" s="1818">
        <v>95</v>
      </c>
    </row>
    <row r="524" spans="1:5" hidden="1">
      <c r="A524" s="1546" t="s">
        <v>5920</v>
      </c>
      <c r="B524" s="1546" t="s">
        <v>5921</v>
      </c>
      <c r="C524" s="1818">
        <v>38</v>
      </c>
      <c r="D524" s="1818">
        <v>14</v>
      </c>
      <c r="E524" s="1818">
        <v>24</v>
      </c>
    </row>
    <row r="525" spans="1:5" hidden="1">
      <c r="A525" s="1546" t="s">
        <v>739</v>
      </c>
      <c r="B525" s="1546" t="s">
        <v>1777</v>
      </c>
      <c r="C525" s="1818">
        <v>10</v>
      </c>
      <c r="D525" s="1818">
        <v>0</v>
      </c>
      <c r="E525" s="1818">
        <v>10</v>
      </c>
    </row>
    <row r="526" spans="1:5" hidden="1">
      <c r="A526" s="1546" t="s">
        <v>739</v>
      </c>
      <c r="B526" s="1546" t="s">
        <v>303</v>
      </c>
      <c r="C526" s="1818">
        <v>220</v>
      </c>
      <c r="D526" s="1818">
        <v>10</v>
      </c>
      <c r="E526" s="1818">
        <v>210</v>
      </c>
    </row>
    <row r="527" spans="1:5" hidden="1">
      <c r="A527" s="1546" t="s">
        <v>891</v>
      </c>
      <c r="B527" s="1546" t="s">
        <v>892</v>
      </c>
      <c r="C527" s="1818">
        <v>174</v>
      </c>
      <c r="D527" s="1818">
        <v>10</v>
      </c>
      <c r="E527" s="1818">
        <v>164</v>
      </c>
    </row>
    <row r="528" spans="1:5" hidden="1">
      <c r="A528" s="1546" t="s">
        <v>2210</v>
      </c>
      <c r="B528" s="1546" t="s">
        <v>1725</v>
      </c>
      <c r="C528" s="1818">
        <v>2</v>
      </c>
      <c r="D528" s="1818">
        <v>0</v>
      </c>
      <c r="E528" s="1818">
        <v>2</v>
      </c>
    </row>
    <row r="529" spans="1:5" hidden="1">
      <c r="A529" s="1546" t="s">
        <v>6397</v>
      </c>
      <c r="B529" s="1546" t="s">
        <v>2023</v>
      </c>
      <c r="C529" s="1818">
        <v>5</v>
      </c>
      <c r="D529" s="1818">
        <v>0</v>
      </c>
      <c r="E529" s="1818">
        <v>5</v>
      </c>
    </row>
    <row r="530" spans="1:5" hidden="1">
      <c r="A530" s="1546" t="s">
        <v>1576</v>
      </c>
      <c r="B530" s="1546" t="s">
        <v>6002</v>
      </c>
      <c r="C530" s="1818">
        <v>102</v>
      </c>
      <c r="D530" s="1818">
        <v>50</v>
      </c>
      <c r="E530" s="1818">
        <v>52</v>
      </c>
    </row>
    <row r="531" spans="1:5" hidden="1">
      <c r="A531" s="1546" t="s">
        <v>1924</v>
      </c>
      <c r="B531" s="1546" t="s">
        <v>6006</v>
      </c>
      <c r="C531" s="1818">
        <v>50</v>
      </c>
      <c r="D531" s="1818">
        <v>50</v>
      </c>
      <c r="E531" s="1818">
        <v>0</v>
      </c>
    </row>
    <row r="532" spans="1:5" hidden="1">
      <c r="A532" s="1546" t="s">
        <v>1924</v>
      </c>
      <c r="B532" s="1546" t="s">
        <v>1925</v>
      </c>
      <c r="C532" s="1818">
        <v>12</v>
      </c>
      <c r="D532" s="1818">
        <v>12</v>
      </c>
      <c r="E532" s="1818">
        <v>0</v>
      </c>
    </row>
    <row r="533" spans="1:5" hidden="1">
      <c r="A533" s="1546" t="s">
        <v>6348</v>
      </c>
      <c r="B533" s="1546" t="s">
        <v>1891</v>
      </c>
      <c r="C533" s="1818">
        <v>25</v>
      </c>
      <c r="D533" s="1818">
        <v>5</v>
      </c>
      <c r="E533" s="1818">
        <v>20</v>
      </c>
    </row>
    <row r="534" spans="1:5" hidden="1">
      <c r="A534" s="1546" t="s">
        <v>1374</v>
      </c>
      <c r="B534" s="1546" t="s">
        <v>1375</v>
      </c>
      <c r="C534" s="1818">
        <v>50</v>
      </c>
      <c r="D534" s="1818">
        <v>0</v>
      </c>
      <c r="E534" s="1818">
        <v>50</v>
      </c>
    </row>
    <row r="535" spans="1:5" hidden="1">
      <c r="A535" s="1546" t="s">
        <v>2895</v>
      </c>
      <c r="B535" s="1546" t="s">
        <v>2892</v>
      </c>
      <c r="C535" s="1818">
        <v>4</v>
      </c>
      <c r="D535" s="1818">
        <v>0</v>
      </c>
      <c r="E535" s="1818">
        <v>4</v>
      </c>
    </row>
    <row r="536" spans="1:5" hidden="1">
      <c r="A536" s="1546" t="s">
        <v>2895</v>
      </c>
      <c r="B536" s="1546" t="s">
        <v>2894</v>
      </c>
      <c r="C536" s="1818">
        <v>16</v>
      </c>
      <c r="D536" s="1818">
        <v>0</v>
      </c>
      <c r="E536" s="1818">
        <v>16</v>
      </c>
    </row>
    <row r="537" spans="1:5" hidden="1">
      <c r="A537" s="1546" t="s">
        <v>931</v>
      </c>
      <c r="B537" s="1546" t="s">
        <v>930</v>
      </c>
      <c r="C537" s="1818">
        <v>40</v>
      </c>
      <c r="D537" s="1818">
        <v>10</v>
      </c>
      <c r="E537" s="1818">
        <v>30</v>
      </c>
    </row>
    <row r="538" spans="1:5" hidden="1">
      <c r="A538" s="1546" t="s">
        <v>613</v>
      </c>
      <c r="B538" s="1546" t="s">
        <v>614</v>
      </c>
      <c r="C538" s="1818">
        <v>25</v>
      </c>
      <c r="D538" s="1818">
        <v>0</v>
      </c>
      <c r="E538" s="1818">
        <v>25</v>
      </c>
    </row>
    <row r="539" spans="1:5" hidden="1">
      <c r="A539" s="1546" t="s">
        <v>3732</v>
      </c>
      <c r="B539" s="1546" t="s">
        <v>737</v>
      </c>
      <c r="C539" s="1818">
        <v>42</v>
      </c>
      <c r="D539" s="1818">
        <v>0</v>
      </c>
      <c r="E539" s="1818">
        <v>42</v>
      </c>
    </row>
    <row r="540" spans="1:5" hidden="1">
      <c r="A540" s="1546" t="s">
        <v>492</v>
      </c>
      <c r="B540" s="1546" t="s">
        <v>493</v>
      </c>
      <c r="C540" s="1818">
        <v>68</v>
      </c>
      <c r="D540" s="1818">
        <v>4</v>
      </c>
      <c r="E540" s="1818">
        <v>64</v>
      </c>
    </row>
    <row r="541" spans="1:5" hidden="1">
      <c r="A541" s="1546" t="s">
        <v>626</v>
      </c>
      <c r="B541" s="1546" t="s">
        <v>6548</v>
      </c>
      <c r="C541" s="1818">
        <v>2</v>
      </c>
      <c r="D541" s="1818">
        <v>0</v>
      </c>
      <c r="E541" s="1818">
        <v>2</v>
      </c>
    </row>
    <row r="542" spans="1:5" hidden="1">
      <c r="A542" s="1546" t="s">
        <v>626</v>
      </c>
      <c r="B542" s="1546" t="s">
        <v>627</v>
      </c>
      <c r="C542" s="1818">
        <v>4</v>
      </c>
      <c r="D542" s="1818">
        <v>2</v>
      </c>
      <c r="E542" s="1818">
        <v>2</v>
      </c>
    </row>
    <row r="543" spans="1:5" hidden="1">
      <c r="A543" s="1546" t="s">
        <v>6549</v>
      </c>
      <c r="B543" s="1546" t="s">
        <v>725</v>
      </c>
      <c r="C543" s="1818">
        <v>6</v>
      </c>
      <c r="D543" s="1818">
        <v>0</v>
      </c>
      <c r="E543" s="1818">
        <v>6</v>
      </c>
    </row>
    <row r="544" spans="1:5" hidden="1">
      <c r="A544" s="1546" t="s">
        <v>1945</v>
      </c>
      <c r="B544" s="1546" t="s">
        <v>6006</v>
      </c>
      <c r="C544" s="1818">
        <v>95</v>
      </c>
      <c r="D544" s="1818">
        <v>50</v>
      </c>
      <c r="E544" s="1818">
        <v>45</v>
      </c>
    </row>
    <row r="545" spans="1:5" hidden="1">
      <c r="A545" s="1546" t="s">
        <v>1946</v>
      </c>
      <c r="B545" s="1546" t="s">
        <v>6007</v>
      </c>
      <c r="C545" s="1818">
        <v>50</v>
      </c>
      <c r="D545" s="1818">
        <v>50</v>
      </c>
      <c r="E545" s="1818">
        <v>0</v>
      </c>
    </row>
    <row r="546" spans="1:5" hidden="1">
      <c r="A546" s="1546" t="s">
        <v>2733</v>
      </c>
      <c r="B546" s="1546" t="s">
        <v>2734</v>
      </c>
      <c r="C546" s="1818">
        <v>224</v>
      </c>
      <c r="D546" s="1818">
        <v>150</v>
      </c>
      <c r="E546" s="1818">
        <v>74</v>
      </c>
    </row>
    <row r="547" spans="1:5" hidden="1">
      <c r="A547" s="1546" t="s">
        <v>2735</v>
      </c>
      <c r="B547" s="1546" t="s">
        <v>2736</v>
      </c>
      <c r="C547" s="1818">
        <v>224</v>
      </c>
      <c r="D547" s="1818">
        <v>150</v>
      </c>
      <c r="E547" s="1818">
        <v>74</v>
      </c>
    </row>
    <row r="548" spans="1:5" hidden="1">
      <c r="A548" s="1546" t="s">
        <v>615</v>
      </c>
      <c r="B548" s="1546" t="s">
        <v>616</v>
      </c>
      <c r="C548" s="1818">
        <v>24</v>
      </c>
      <c r="D548" s="1818">
        <v>10</v>
      </c>
      <c r="E548" s="1818">
        <v>14</v>
      </c>
    </row>
    <row r="549" spans="1:5" hidden="1">
      <c r="A549" s="1546" t="s">
        <v>615</v>
      </c>
      <c r="B549" s="1546" t="s">
        <v>826</v>
      </c>
      <c r="C549" s="1818">
        <v>39</v>
      </c>
      <c r="D549" s="1818">
        <v>4</v>
      </c>
      <c r="E549" s="1818">
        <v>35</v>
      </c>
    </row>
    <row r="550" spans="1:5" hidden="1">
      <c r="A550" s="1546" t="s">
        <v>1115</v>
      </c>
      <c r="B550" s="1546" t="s">
        <v>6008</v>
      </c>
      <c r="C550" s="1818">
        <v>155</v>
      </c>
      <c r="D550" s="1818">
        <v>105</v>
      </c>
      <c r="E550" s="1818">
        <v>50</v>
      </c>
    </row>
    <row r="551" spans="1:5" hidden="1">
      <c r="A551" s="1546" t="s">
        <v>6104</v>
      </c>
      <c r="B551" s="1546" t="s">
        <v>329</v>
      </c>
      <c r="C551" s="1818">
        <v>39</v>
      </c>
      <c r="D551" s="1818">
        <v>7</v>
      </c>
      <c r="E551" s="1818">
        <v>32</v>
      </c>
    </row>
    <row r="552" spans="1:5" hidden="1">
      <c r="A552" s="1546" t="s">
        <v>1196</v>
      </c>
      <c r="B552" s="1546" t="s">
        <v>2875</v>
      </c>
      <c r="C552" s="1818">
        <v>30</v>
      </c>
      <c r="D552" s="1818">
        <v>0</v>
      </c>
      <c r="E552" s="1818">
        <v>30</v>
      </c>
    </row>
    <row r="553" spans="1:5" hidden="1">
      <c r="A553" s="1546" t="s">
        <v>1196</v>
      </c>
      <c r="B553" s="1546" t="s">
        <v>1195</v>
      </c>
      <c r="C553" s="1818">
        <v>49</v>
      </c>
      <c r="D553" s="1818">
        <v>3</v>
      </c>
      <c r="E553" s="1818">
        <v>46</v>
      </c>
    </row>
    <row r="554" spans="1:5" hidden="1">
      <c r="A554" s="1546" t="s">
        <v>1196</v>
      </c>
      <c r="B554" s="1546" t="s">
        <v>2681</v>
      </c>
      <c r="C554" s="1818">
        <v>12</v>
      </c>
      <c r="D554" s="1818">
        <v>0</v>
      </c>
      <c r="E554" s="1818">
        <v>12</v>
      </c>
    </row>
    <row r="555" spans="1:5" hidden="1">
      <c r="A555" s="1546" t="s">
        <v>1150</v>
      </c>
      <c r="B555" s="1546" t="s">
        <v>1151</v>
      </c>
      <c r="C555" s="1818">
        <v>7</v>
      </c>
      <c r="D555" s="1818">
        <v>5</v>
      </c>
      <c r="E555" s="1818">
        <v>2</v>
      </c>
    </row>
    <row r="556" spans="1:5" hidden="1">
      <c r="A556" s="1546" t="s">
        <v>638</v>
      </c>
      <c r="B556" s="1546" t="s">
        <v>639</v>
      </c>
      <c r="C556" s="1818">
        <v>1</v>
      </c>
      <c r="D556" s="1818">
        <v>0</v>
      </c>
      <c r="E556" s="1818">
        <v>1</v>
      </c>
    </row>
    <row r="557" spans="1:5" hidden="1">
      <c r="A557" s="1546" t="s">
        <v>6031</v>
      </c>
      <c r="B557" s="1546" t="s">
        <v>3868</v>
      </c>
      <c r="C557" s="1818">
        <v>50</v>
      </c>
      <c r="D557" s="1818">
        <v>25</v>
      </c>
      <c r="E557" s="1818">
        <v>25</v>
      </c>
    </row>
    <row r="558" spans="1:5" hidden="1">
      <c r="A558" s="1546" t="s">
        <v>2719</v>
      </c>
      <c r="B558" s="1546" t="s">
        <v>6650</v>
      </c>
      <c r="C558" s="1818">
        <v>4</v>
      </c>
      <c r="D558" s="1818">
        <v>0</v>
      </c>
      <c r="E558" s="1818">
        <v>4</v>
      </c>
    </row>
    <row r="559" spans="1:5" hidden="1">
      <c r="A559" s="1546" t="s">
        <v>287</v>
      </c>
      <c r="B559" s="1546" t="s">
        <v>1532</v>
      </c>
      <c r="C559" s="1818">
        <v>23</v>
      </c>
      <c r="D559" s="1818">
        <v>6</v>
      </c>
      <c r="E559" s="1818">
        <v>17</v>
      </c>
    </row>
    <row r="560" spans="1:5" hidden="1">
      <c r="A560" s="1546" t="s">
        <v>287</v>
      </c>
      <c r="B560" s="1546" t="s">
        <v>286</v>
      </c>
      <c r="C560" s="1818">
        <v>82</v>
      </c>
      <c r="D560" s="1818">
        <v>10</v>
      </c>
      <c r="E560" s="1818">
        <v>72</v>
      </c>
    </row>
    <row r="561" spans="1:5" hidden="1">
      <c r="A561" s="1546" t="s">
        <v>287</v>
      </c>
      <c r="B561" s="1546" t="s">
        <v>1684</v>
      </c>
      <c r="C561" s="1818">
        <v>2</v>
      </c>
      <c r="D561" s="1818">
        <v>0</v>
      </c>
      <c r="E561" s="1818">
        <v>2</v>
      </c>
    </row>
    <row r="562" spans="1:5" hidden="1">
      <c r="A562" s="1546" t="s">
        <v>6255</v>
      </c>
      <c r="B562" s="1546" t="s">
        <v>5929</v>
      </c>
      <c r="C562" s="1818">
        <v>40</v>
      </c>
      <c r="D562" s="1818">
        <v>8</v>
      </c>
      <c r="E562" s="1818">
        <v>32</v>
      </c>
    </row>
    <row r="563" spans="1:5" hidden="1">
      <c r="A563" s="1546" t="s">
        <v>6283</v>
      </c>
      <c r="B563" s="1546" t="s">
        <v>982</v>
      </c>
      <c r="C563" s="1818">
        <v>612</v>
      </c>
      <c r="D563" s="1818">
        <v>255</v>
      </c>
      <c r="E563" s="1818">
        <v>357</v>
      </c>
    </row>
    <row r="564" spans="1:5" hidden="1">
      <c r="A564" s="1546" t="s">
        <v>1533</v>
      </c>
      <c r="B564" s="1546" t="s">
        <v>1534</v>
      </c>
      <c r="C564" s="1818">
        <v>22</v>
      </c>
      <c r="D564" s="1818">
        <v>5</v>
      </c>
      <c r="E564" s="1818">
        <v>17</v>
      </c>
    </row>
    <row r="565" spans="1:5" hidden="1">
      <c r="A565" s="1546" t="s">
        <v>1605</v>
      </c>
      <c r="B565" s="1546" t="s">
        <v>6598</v>
      </c>
      <c r="C565" s="1818">
        <v>2</v>
      </c>
      <c r="D565" s="1818">
        <v>0</v>
      </c>
      <c r="E565" s="1818">
        <v>2</v>
      </c>
    </row>
    <row r="566" spans="1:5" hidden="1">
      <c r="A566" s="1546" t="s">
        <v>1605</v>
      </c>
      <c r="B566" s="1546" t="s">
        <v>1528</v>
      </c>
      <c r="C566" s="1818">
        <v>45</v>
      </c>
      <c r="D566" s="1818">
        <v>10</v>
      </c>
      <c r="E566" s="1818">
        <v>35</v>
      </c>
    </row>
    <row r="567" spans="1:5" hidden="1">
      <c r="A567" s="1546" t="s">
        <v>1605</v>
      </c>
      <c r="B567" s="1546" t="s">
        <v>1700</v>
      </c>
      <c r="C567" s="1818">
        <v>1</v>
      </c>
      <c r="D567" s="1818">
        <v>0</v>
      </c>
      <c r="E567" s="1818">
        <v>1</v>
      </c>
    </row>
    <row r="568" spans="1:5" hidden="1">
      <c r="A568" s="1546" t="s">
        <v>1605</v>
      </c>
      <c r="B568" s="1546" t="s">
        <v>6588</v>
      </c>
      <c r="C568" s="1818">
        <v>2</v>
      </c>
      <c r="D568" s="1818">
        <v>0</v>
      </c>
      <c r="E568" s="1818">
        <v>2</v>
      </c>
    </row>
    <row r="569" spans="1:5" hidden="1">
      <c r="A569" s="1546" t="s">
        <v>1605</v>
      </c>
      <c r="B569" s="1546" t="s">
        <v>1841</v>
      </c>
      <c r="C569" s="1818">
        <v>24</v>
      </c>
      <c r="D569" s="1818">
        <v>12</v>
      </c>
      <c r="E569" s="1818">
        <v>12</v>
      </c>
    </row>
    <row r="570" spans="1:5" hidden="1">
      <c r="A570" s="1546" t="s">
        <v>6261</v>
      </c>
      <c r="B570" s="1546" t="s">
        <v>6026</v>
      </c>
      <c r="C570" s="1818">
        <v>140</v>
      </c>
      <c r="D570" s="1818">
        <v>9</v>
      </c>
      <c r="E570" s="1818">
        <v>131</v>
      </c>
    </row>
    <row r="571" spans="1:5" hidden="1">
      <c r="A571" s="1546" t="s">
        <v>310</v>
      </c>
      <c r="B571" s="1546" t="s">
        <v>311</v>
      </c>
      <c r="C571" s="1818">
        <v>299</v>
      </c>
      <c r="D571" s="1818">
        <v>22</v>
      </c>
      <c r="E571" s="1818">
        <v>277</v>
      </c>
    </row>
    <row r="572" spans="1:5" hidden="1">
      <c r="A572" s="1546" t="s">
        <v>6117</v>
      </c>
      <c r="B572" s="1546" t="s">
        <v>743</v>
      </c>
      <c r="C572" s="1818">
        <v>33</v>
      </c>
      <c r="D572" s="1818">
        <v>6</v>
      </c>
      <c r="E572" s="1818">
        <v>27</v>
      </c>
    </row>
    <row r="573" spans="1:5" hidden="1">
      <c r="A573" s="1546" t="s">
        <v>6200</v>
      </c>
      <c r="B573" s="1546" t="s">
        <v>743</v>
      </c>
      <c r="C573" s="1818">
        <v>8</v>
      </c>
      <c r="D573" s="1818">
        <v>0</v>
      </c>
      <c r="E573" s="1818">
        <v>8</v>
      </c>
    </row>
    <row r="574" spans="1:5" hidden="1">
      <c r="A574" s="1546" t="s">
        <v>1504</v>
      </c>
      <c r="B574" s="1546" t="s">
        <v>1505</v>
      </c>
      <c r="C574" s="1818">
        <v>4</v>
      </c>
      <c r="D574" s="1818">
        <v>1</v>
      </c>
      <c r="E574" s="1818">
        <v>3</v>
      </c>
    </row>
    <row r="575" spans="1:5" hidden="1">
      <c r="A575" s="1546" t="s">
        <v>1457</v>
      </c>
      <c r="B575" s="1546" t="s">
        <v>1458</v>
      </c>
      <c r="C575" s="1818">
        <v>40</v>
      </c>
      <c r="D575" s="1818">
        <v>20</v>
      </c>
      <c r="E575" s="1818">
        <v>20</v>
      </c>
    </row>
    <row r="576" spans="1:5" hidden="1">
      <c r="A576" s="1546" t="s">
        <v>1518</v>
      </c>
      <c r="B576" s="1546" t="s">
        <v>1519</v>
      </c>
      <c r="C576" s="1818">
        <v>15</v>
      </c>
      <c r="D576" s="1818">
        <v>0</v>
      </c>
      <c r="E576" s="1818">
        <v>15</v>
      </c>
    </row>
    <row r="577" spans="1:5" hidden="1">
      <c r="A577" s="1546" t="s">
        <v>420</v>
      </c>
      <c r="B577" s="1546" t="s">
        <v>6515</v>
      </c>
      <c r="C577" s="1818">
        <v>5</v>
      </c>
      <c r="D577" s="1818">
        <v>0</v>
      </c>
      <c r="E577" s="1818">
        <v>5</v>
      </c>
    </row>
    <row r="578" spans="1:5" hidden="1">
      <c r="A578" s="1546" t="s">
        <v>1981</v>
      </c>
      <c r="B578" s="1546" t="s">
        <v>1982</v>
      </c>
      <c r="C578" s="1818">
        <v>4</v>
      </c>
      <c r="D578" s="1818">
        <v>4</v>
      </c>
      <c r="E578" s="1818">
        <v>0</v>
      </c>
    </row>
    <row r="579" spans="1:5" hidden="1">
      <c r="A579" s="1546" t="s">
        <v>1165</v>
      </c>
      <c r="B579" s="1546" t="s">
        <v>1166</v>
      </c>
      <c r="C579" s="1818">
        <v>16</v>
      </c>
      <c r="D579" s="1818">
        <v>2</v>
      </c>
      <c r="E579" s="1818">
        <v>14</v>
      </c>
    </row>
    <row r="580" spans="1:5" hidden="1">
      <c r="A580" s="1546" t="s">
        <v>6152</v>
      </c>
      <c r="B580" s="1546" t="s">
        <v>1336</v>
      </c>
      <c r="C580" s="1818">
        <v>3</v>
      </c>
      <c r="D580" s="1818">
        <v>0</v>
      </c>
      <c r="E580" s="1818">
        <v>3</v>
      </c>
    </row>
    <row r="581" spans="1:5" hidden="1">
      <c r="A581" s="1546" t="s">
        <v>6326</v>
      </c>
      <c r="B581" s="1546" t="s">
        <v>1332</v>
      </c>
      <c r="C581" s="1818">
        <v>6</v>
      </c>
      <c r="D581" s="1818">
        <v>0</v>
      </c>
      <c r="E581" s="1818">
        <v>6</v>
      </c>
    </row>
    <row r="582" spans="1:5" hidden="1">
      <c r="A582" s="1546" t="s">
        <v>2878</v>
      </c>
      <c r="B582" s="1546" t="s">
        <v>2881</v>
      </c>
      <c r="C582" s="1818">
        <v>2</v>
      </c>
      <c r="D582" s="1818">
        <v>0</v>
      </c>
      <c r="E582" s="1818">
        <v>2</v>
      </c>
    </row>
    <row r="583" spans="1:5" hidden="1">
      <c r="A583" s="1546" t="s">
        <v>6575</v>
      </c>
      <c r="B583" s="1546" t="s">
        <v>1334</v>
      </c>
      <c r="C583" s="1818">
        <v>3</v>
      </c>
      <c r="D583" s="1818">
        <v>0</v>
      </c>
      <c r="E583" s="1818">
        <v>3</v>
      </c>
    </row>
    <row r="584" spans="1:5" hidden="1">
      <c r="A584" s="1546" t="s">
        <v>2114</v>
      </c>
      <c r="B584" s="1546" t="s">
        <v>6515</v>
      </c>
      <c r="C584" s="1818">
        <v>1</v>
      </c>
      <c r="D584" s="1818">
        <v>0</v>
      </c>
      <c r="E584" s="1818">
        <v>1</v>
      </c>
    </row>
    <row r="585" spans="1:5" hidden="1">
      <c r="A585" s="1546" t="s">
        <v>867</v>
      </c>
      <c r="B585" s="1546" t="s">
        <v>866</v>
      </c>
      <c r="C585" s="1818">
        <v>70</v>
      </c>
      <c r="D585" s="1818">
        <v>4</v>
      </c>
      <c r="E585" s="1818">
        <v>66</v>
      </c>
    </row>
    <row r="586" spans="1:5" hidden="1">
      <c r="A586" s="1546" t="s">
        <v>1753</v>
      </c>
      <c r="B586" s="1546" t="s">
        <v>6018</v>
      </c>
      <c r="C586" s="1818">
        <v>67</v>
      </c>
      <c r="D586" s="1818">
        <v>65</v>
      </c>
      <c r="E586" s="1818">
        <v>2</v>
      </c>
    </row>
    <row r="587" spans="1:5" hidden="1">
      <c r="A587" s="1546" t="s">
        <v>6258</v>
      </c>
      <c r="B587" s="1546" t="s">
        <v>502</v>
      </c>
      <c r="C587" s="1818">
        <v>27</v>
      </c>
      <c r="D587" s="1818">
        <v>6</v>
      </c>
      <c r="E587" s="1818">
        <v>21</v>
      </c>
    </row>
    <row r="588" spans="1:5" hidden="1">
      <c r="A588" s="1546" t="s">
        <v>1665</v>
      </c>
      <c r="B588" s="1546" t="s">
        <v>422</v>
      </c>
      <c r="C588" s="1818">
        <v>120</v>
      </c>
      <c r="D588" s="1818">
        <v>14</v>
      </c>
      <c r="E588" s="1818">
        <v>106</v>
      </c>
    </row>
    <row r="589" spans="1:5" hidden="1">
      <c r="A589" s="1546" t="s">
        <v>2046</v>
      </c>
      <c r="B589" s="1546" t="s">
        <v>6618</v>
      </c>
      <c r="C589" s="1818">
        <v>22</v>
      </c>
      <c r="D589" s="1818">
        <v>4</v>
      </c>
      <c r="E589" s="1818">
        <v>18</v>
      </c>
    </row>
    <row r="590" spans="1:5" hidden="1">
      <c r="A590" s="1546" t="s">
        <v>6198</v>
      </c>
      <c r="B590" s="1546" t="s">
        <v>2152</v>
      </c>
      <c r="C590" s="1818">
        <v>20</v>
      </c>
      <c r="D590" s="1818">
        <v>0</v>
      </c>
      <c r="E590" s="1818">
        <v>20</v>
      </c>
    </row>
    <row r="591" spans="1:5" hidden="1">
      <c r="A591" s="1546" t="s">
        <v>6113</v>
      </c>
      <c r="B591" s="1546" t="s">
        <v>633</v>
      </c>
      <c r="C591" s="1818">
        <v>46</v>
      </c>
      <c r="D591" s="1818">
        <v>8</v>
      </c>
      <c r="E591" s="1818">
        <v>38</v>
      </c>
    </row>
    <row r="592" spans="1:5" hidden="1">
      <c r="A592" s="1546" t="s">
        <v>6343</v>
      </c>
      <c r="B592" s="1546" t="s">
        <v>1805</v>
      </c>
      <c r="C592" s="1818">
        <v>40</v>
      </c>
      <c r="D592" s="1818">
        <v>0</v>
      </c>
      <c r="E592" s="1818">
        <v>40</v>
      </c>
    </row>
    <row r="593" spans="1:5" hidden="1">
      <c r="A593" s="1546" t="s">
        <v>1986</v>
      </c>
      <c r="B593" s="1546" t="s">
        <v>6616</v>
      </c>
      <c r="C593" s="1818">
        <v>25</v>
      </c>
      <c r="D593" s="1818">
        <v>25</v>
      </c>
      <c r="E593" s="1818">
        <v>0</v>
      </c>
    </row>
    <row r="594" spans="1:5" hidden="1">
      <c r="A594" s="1546" t="s">
        <v>2078</v>
      </c>
      <c r="B594" s="1546" t="s">
        <v>1593</v>
      </c>
      <c r="C594" s="1818">
        <v>787</v>
      </c>
      <c r="D594" s="1818">
        <v>0</v>
      </c>
      <c r="E594" s="1818">
        <v>787</v>
      </c>
    </row>
    <row r="595" spans="1:5">
      <c r="A595" s="1546" t="s">
        <v>939</v>
      </c>
      <c r="B595" s="1546" t="s">
        <v>938</v>
      </c>
      <c r="C595" s="1818">
        <v>100</v>
      </c>
      <c r="D595" s="1818">
        <v>2</v>
      </c>
      <c r="E595" s="1818">
        <v>98</v>
      </c>
    </row>
    <row r="596" spans="1:5" hidden="1">
      <c r="A596" s="1546" t="s">
        <v>964</v>
      </c>
      <c r="B596" s="1546" t="s">
        <v>1988</v>
      </c>
      <c r="C596" s="1818">
        <v>25</v>
      </c>
      <c r="D596" s="1818">
        <v>25</v>
      </c>
      <c r="E596" s="1818">
        <v>0</v>
      </c>
    </row>
    <row r="597" spans="1:5" hidden="1">
      <c r="A597" s="1546" t="s">
        <v>964</v>
      </c>
      <c r="B597" s="1546" t="s">
        <v>963</v>
      </c>
      <c r="C597" s="1818">
        <v>59</v>
      </c>
      <c r="D597" s="1818">
        <v>9</v>
      </c>
      <c r="E597" s="1818">
        <v>50</v>
      </c>
    </row>
    <row r="598" spans="1:5" hidden="1">
      <c r="A598" s="1546" t="s">
        <v>6123</v>
      </c>
      <c r="B598" s="1546" t="s">
        <v>824</v>
      </c>
      <c r="C598" s="1818">
        <v>56</v>
      </c>
      <c r="D598" s="1818">
        <v>8</v>
      </c>
      <c r="E598" s="1818">
        <v>48</v>
      </c>
    </row>
    <row r="599" spans="1:5" hidden="1">
      <c r="A599" s="1546" t="s">
        <v>2485</v>
      </c>
      <c r="B599" s="1546" t="s">
        <v>6628</v>
      </c>
      <c r="C599" s="1818">
        <v>5</v>
      </c>
      <c r="D599" s="1818">
        <v>5</v>
      </c>
      <c r="E599" s="1818">
        <v>0</v>
      </c>
    </row>
    <row r="600" spans="1:5" hidden="1">
      <c r="A600" s="1546" t="s">
        <v>804</v>
      </c>
      <c r="B600" s="1546" t="s">
        <v>6321</v>
      </c>
      <c r="C600" s="1818">
        <v>50</v>
      </c>
      <c r="D600" s="1818">
        <v>0</v>
      </c>
      <c r="E600" s="1818">
        <v>50</v>
      </c>
    </row>
    <row r="601" spans="1:5" hidden="1">
      <c r="A601" s="1546" t="s">
        <v>804</v>
      </c>
      <c r="B601" s="1546" t="s">
        <v>6551</v>
      </c>
      <c r="C601" s="1818">
        <v>755</v>
      </c>
      <c r="D601" s="1818">
        <v>250</v>
      </c>
      <c r="E601" s="1818">
        <v>505</v>
      </c>
    </row>
    <row r="602" spans="1:5" hidden="1">
      <c r="A602" s="1546" t="s">
        <v>2714</v>
      </c>
      <c r="B602" s="1546" t="s">
        <v>6648</v>
      </c>
      <c r="C602" s="1818">
        <v>330</v>
      </c>
      <c r="D602" s="1818">
        <v>0</v>
      </c>
      <c r="E602" s="1818">
        <v>330</v>
      </c>
    </row>
    <row r="603" spans="1:5" hidden="1">
      <c r="A603" s="1546" t="s">
        <v>2740</v>
      </c>
      <c r="B603" s="1546" t="s">
        <v>6515</v>
      </c>
      <c r="C603" s="1818">
        <v>2</v>
      </c>
      <c r="D603" s="1818">
        <v>0</v>
      </c>
      <c r="E603" s="1818">
        <v>2</v>
      </c>
    </row>
    <row r="604" spans="1:5" hidden="1">
      <c r="A604" s="1546" t="s">
        <v>409</v>
      </c>
      <c r="B604" s="1546" t="s">
        <v>21</v>
      </c>
      <c r="C604" s="1818">
        <v>4486</v>
      </c>
      <c r="D604" s="1818">
        <v>209</v>
      </c>
      <c r="E604" s="1818">
        <v>4277</v>
      </c>
    </row>
    <row r="605" spans="1:5" hidden="1">
      <c r="A605" s="1546" t="s">
        <v>1369</v>
      </c>
      <c r="B605" s="1546" t="s">
        <v>21</v>
      </c>
      <c r="C605" s="1818">
        <v>82</v>
      </c>
      <c r="D605" s="1818">
        <v>0</v>
      </c>
      <c r="E605" s="1818">
        <v>82</v>
      </c>
    </row>
    <row r="606" spans="1:5" hidden="1">
      <c r="A606" s="1546" t="s">
        <v>1868</v>
      </c>
      <c r="B606" s="1546" t="s">
        <v>6515</v>
      </c>
      <c r="C606" s="1818">
        <v>200</v>
      </c>
      <c r="D606" s="1818">
        <v>0</v>
      </c>
      <c r="E606" s="1818">
        <v>200</v>
      </c>
    </row>
    <row r="607" spans="1:5" hidden="1">
      <c r="A607" s="1546" t="s">
        <v>1869</v>
      </c>
      <c r="B607" s="1546" t="s">
        <v>6515</v>
      </c>
      <c r="C607" s="1818">
        <v>200</v>
      </c>
      <c r="D607" s="1818">
        <v>0</v>
      </c>
      <c r="E607" s="1818">
        <v>200</v>
      </c>
    </row>
    <row r="608" spans="1:5" hidden="1">
      <c r="A608" s="1546" t="s">
        <v>1867</v>
      </c>
      <c r="B608" s="1546" t="s">
        <v>6515</v>
      </c>
      <c r="C608" s="1818">
        <v>200</v>
      </c>
      <c r="D608" s="1818">
        <v>0</v>
      </c>
      <c r="E608" s="1818">
        <v>200</v>
      </c>
    </row>
    <row r="609" spans="1:5" hidden="1">
      <c r="A609" s="1546" t="s">
        <v>2772</v>
      </c>
      <c r="B609" s="1546" t="s">
        <v>6515</v>
      </c>
      <c r="C609" s="1818">
        <v>1</v>
      </c>
      <c r="D609" s="1818">
        <v>0</v>
      </c>
      <c r="E609" s="1818">
        <v>1</v>
      </c>
    </row>
    <row r="610" spans="1:5" hidden="1">
      <c r="A610" s="1546" t="s">
        <v>1948</v>
      </c>
      <c r="B610" s="1546" t="s">
        <v>6009</v>
      </c>
      <c r="C610" s="1818">
        <v>50</v>
      </c>
      <c r="D610" s="1818">
        <v>50</v>
      </c>
      <c r="E610" s="1818">
        <v>0</v>
      </c>
    </row>
    <row r="611" spans="1:5" hidden="1">
      <c r="A611" s="1546" t="s">
        <v>611</v>
      </c>
      <c r="B611" s="1546" t="s">
        <v>6515</v>
      </c>
      <c r="C611" s="1818">
        <v>200</v>
      </c>
      <c r="D611" s="1818">
        <v>0</v>
      </c>
      <c r="E611" s="1818">
        <v>200</v>
      </c>
    </row>
    <row r="612" spans="1:5" hidden="1">
      <c r="A612" s="1546" t="s">
        <v>6389</v>
      </c>
      <c r="B612" s="1546" t="s">
        <v>2484</v>
      </c>
      <c r="C612" s="1818">
        <v>5</v>
      </c>
      <c r="D612" s="1818">
        <v>5</v>
      </c>
      <c r="E612" s="1818">
        <v>0</v>
      </c>
    </row>
    <row r="613" spans="1:5" hidden="1">
      <c r="A613" s="1546" t="s">
        <v>2673</v>
      </c>
      <c r="B613" s="1546" t="s">
        <v>5739</v>
      </c>
      <c r="C613" s="1818">
        <v>213</v>
      </c>
      <c r="D613" s="1818">
        <v>213</v>
      </c>
      <c r="E613" s="1818">
        <v>0</v>
      </c>
    </row>
    <row r="614" spans="1:5" hidden="1">
      <c r="A614" s="1546" t="s">
        <v>1756</v>
      </c>
      <c r="B614" s="1546" t="s">
        <v>6010</v>
      </c>
      <c r="C614" s="1818">
        <v>50</v>
      </c>
      <c r="D614" s="1818">
        <v>50</v>
      </c>
      <c r="E614" s="1818">
        <v>0</v>
      </c>
    </row>
    <row r="615" spans="1:5" hidden="1">
      <c r="A615" s="1546" t="s">
        <v>1756</v>
      </c>
      <c r="B615" s="1546" t="s">
        <v>2732</v>
      </c>
      <c r="C615" s="1818">
        <v>2</v>
      </c>
      <c r="D615" s="1818">
        <v>0</v>
      </c>
      <c r="E615" s="1818">
        <v>2</v>
      </c>
    </row>
    <row r="616" spans="1:5" hidden="1">
      <c r="A616" s="1546" t="s">
        <v>1756</v>
      </c>
      <c r="B616" s="1546" t="s">
        <v>1166</v>
      </c>
      <c r="C616" s="1818">
        <v>2</v>
      </c>
      <c r="D616" s="1818">
        <v>2</v>
      </c>
      <c r="E616" s="1818">
        <v>0</v>
      </c>
    </row>
    <row r="617" spans="1:5" hidden="1">
      <c r="A617" s="1546" t="s">
        <v>6338</v>
      </c>
      <c r="B617" s="1546" t="s">
        <v>5931</v>
      </c>
      <c r="C617" s="1818">
        <v>4</v>
      </c>
      <c r="D617" s="1818">
        <v>0</v>
      </c>
      <c r="E617" s="1818">
        <v>4</v>
      </c>
    </row>
    <row r="618" spans="1:5" hidden="1">
      <c r="A618" s="1546" t="s">
        <v>6402</v>
      </c>
      <c r="B618" s="1546" t="s">
        <v>947</v>
      </c>
      <c r="C618" s="1818">
        <v>10</v>
      </c>
      <c r="D618" s="1818">
        <v>0</v>
      </c>
      <c r="E618" s="1818">
        <v>10</v>
      </c>
    </row>
    <row r="619" spans="1:5" hidden="1">
      <c r="A619" s="1546" t="s">
        <v>6615</v>
      </c>
      <c r="B619" s="1546" t="s">
        <v>1746</v>
      </c>
      <c r="C619" s="1818">
        <v>4</v>
      </c>
      <c r="D619" s="1818">
        <v>4</v>
      </c>
      <c r="E619" s="1818">
        <v>0</v>
      </c>
    </row>
    <row r="620" spans="1:5" hidden="1">
      <c r="A620" s="1546" t="s">
        <v>6367</v>
      </c>
      <c r="B620" s="1546" t="s">
        <v>6368</v>
      </c>
      <c r="C620" s="1818">
        <v>7</v>
      </c>
      <c r="D620" s="1818">
        <v>5</v>
      </c>
      <c r="E620" s="1818">
        <v>2</v>
      </c>
    </row>
    <row r="621" spans="1:5" hidden="1">
      <c r="A621" s="1546" t="s">
        <v>1724</v>
      </c>
      <c r="B621" s="1546" t="s">
        <v>6006</v>
      </c>
      <c r="C621" s="1818">
        <v>50</v>
      </c>
      <c r="D621" s="1818">
        <v>50</v>
      </c>
      <c r="E621" s="1818">
        <v>0</v>
      </c>
    </row>
    <row r="622" spans="1:5" hidden="1">
      <c r="A622" s="1546" t="s">
        <v>1724</v>
      </c>
      <c r="B622" s="1546" t="s">
        <v>1725</v>
      </c>
      <c r="C622" s="1818">
        <v>10</v>
      </c>
      <c r="D622" s="1818">
        <v>0</v>
      </c>
      <c r="E622" s="1818">
        <v>10</v>
      </c>
    </row>
    <row r="623" spans="1:5" hidden="1">
      <c r="A623" s="1546" t="s">
        <v>1724</v>
      </c>
      <c r="B623" s="1546" t="s">
        <v>6599</v>
      </c>
      <c r="C623" s="1818">
        <v>6</v>
      </c>
      <c r="D623" s="1818">
        <v>4</v>
      </c>
      <c r="E623" s="1818">
        <v>2</v>
      </c>
    </row>
    <row r="624" spans="1:5" hidden="1">
      <c r="A624" s="1546" t="s">
        <v>1724</v>
      </c>
      <c r="B624" s="1546" t="s">
        <v>1925</v>
      </c>
      <c r="C624" s="1818">
        <v>12</v>
      </c>
      <c r="D624" s="1818">
        <v>12</v>
      </c>
      <c r="E624" s="1818">
        <v>0</v>
      </c>
    </row>
    <row r="625" spans="1:5" hidden="1">
      <c r="A625" s="1546" t="s">
        <v>5933</v>
      </c>
      <c r="B625" s="1546" t="s">
        <v>5934</v>
      </c>
      <c r="C625" s="1818">
        <v>5</v>
      </c>
      <c r="D625" s="1818">
        <v>0</v>
      </c>
      <c r="E625" s="1818">
        <v>5</v>
      </c>
    </row>
    <row r="626" spans="1:5" hidden="1">
      <c r="A626" s="1546" t="s">
        <v>1240</v>
      </c>
      <c r="B626" s="1546" t="s">
        <v>6000</v>
      </c>
      <c r="C626" s="1818">
        <v>65</v>
      </c>
      <c r="D626" s="1818">
        <v>65</v>
      </c>
      <c r="E626" s="1818">
        <v>0</v>
      </c>
    </row>
    <row r="627" spans="1:5" hidden="1">
      <c r="A627" s="1546" t="s">
        <v>1240</v>
      </c>
      <c r="B627" s="1546" t="s">
        <v>2508</v>
      </c>
      <c r="C627" s="1818">
        <v>8</v>
      </c>
      <c r="D627" s="1818">
        <v>0</v>
      </c>
      <c r="E627" s="1818">
        <v>8</v>
      </c>
    </row>
    <row r="628" spans="1:5" hidden="1">
      <c r="A628" s="1546" t="s">
        <v>1240</v>
      </c>
      <c r="B628" s="1546" t="s">
        <v>2618</v>
      </c>
      <c r="C628" s="1818">
        <v>3</v>
      </c>
      <c r="D628" s="1818">
        <v>0</v>
      </c>
      <c r="E628" s="1818">
        <v>3</v>
      </c>
    </row>
    <row r="629" spans="1:5" hidden="1">
      <c r="A629" s="1546" t="s">
        <v>1240</v>
      </c>
      <c r="B629" s="1546" t="s">
        <v>1241</v>
      </c>
      <c r="C629" s="1818">
        <v>13</v>
      </c>
      <c r="D629" s="1818">
        <v>1</v>
      </c>
      <c r="E629" s="1818">
        <v>12</v>
      </c>
    </row>
    <row r="630" spans="1:5" hidden="1">
      <c r="A630" s="1546" t="s">
        <v>6158</v>
      </c>
      <c r="B630" s="1546" t="s">
        <v>1487</v>
      </c>
      <c r="C630" s="1818">
        <v>45</v>
      </c>
      <c r="D630" s="1818">
        <v>10</v>
      </c>
      <c r="E630" s="1818">
        <v>35</v>
      </c>
    </row>
    <row r="631" spans="1:5" hidden="1">
      <c r="A631" s="1546" t="s">
        <v>6183</v>
      </c>
      <c r="B631" s="1546" t="s">
        <v>6184</v>
      </c>
      <c r="C631" s="1818">
        <v>7</v>
      </c>
      <c r="D631" s="1818">
        <v>5</v>
      </c>
      <c r="E631" s="1818">
        <v>2</v>
      </c>
    </row>
    <row r="632" spans="1:5" hidden="1">
      <c r="A632" s="1546" t="s">
        <v>6124</v>
      </c>
      <c r="B632" s="1546" t="s">
        <v>822</v>
      </c>
      <c r="C632" s="1818">
        <v>84</v>
      </c>
      <c r="D632" s="1818">
        <v>9</v>
      </c>
      <c r="E632" s="1818">
        <v>75</v>
      </c>
    </row>
    <row r="633" spans="1:5" hidden="1">
      <c r="A633" s="1546" t="s">
        <v>2468</v>
      </c>
      <c r="B633" s="1546" t="s">
        <v>826</v>
      </c>
      <c r="C633" s="1818">
        <v>5</v>
      </c>
      <c r="D633" s="1818">
        <v>0</v>
      </c>
      <c r="E633" s="1818">
        <v>5</v>
      </c>
    </row>
    <row r="634" spans="1:5" hidden="1">
      <c r="A634" s="1546" t="s">
        <v>594</v>
      </c>
      <c r="B634" s="1546" t="s">
        <v>595</v>
      </c>
      <c r="C634" s="1818">
        <v>9</v>
      </c>
      <c r="D634" s="1818">
        <v>2</v>
      </c>
      <c r="E634" s="1818">
        <v>7</v>
      </c>
    </row>
    <row r="635" spans="1:5" hidden="1">
      <c r="A635" s="1546" t="s">
        <v>1354</v>
      </c>
      <c r="B635" s="1546" t="s">
        <v>6629</v>
      </c>
      <c r="C635" s="1818">
        <v>5</v>
      </c>
      <c r="D635" s="1818">
        <v>5</v>
      </c>
      <c r="E635" s="1818">
        <v>0</v>
      </c>
    </row>
    <row r="636" spans="1:5" hidden="1">
      <c r="A636" s="1546" t="s">
        <v>1354</v>
      </c>
      <c r="B636" s="1546" t="s">
        <v>1353</v>
      </c>
      <c r="C636" s="1818">
        <v>17</v>
      </c>
      <c r="D636" s="1818">
        <v>5</v>
      </c>
      <c r="E636" s="1818">
        <v>12</v>
      </c>
    </row>
    <row r="637" spans="1:5" hidden="1">
      <c r="A637" s="1546" t="s">
        <v>1290</v>
      </c>
      <c r="B637" s="1546" t="s">
        <v>1291</v>
      </c>
      <c r="C637" s="1818">
        <v>70</v>
      </c>
      <c r="D637" s="1818">
        <v>10</v>
      </c>
      <c r="E637" s="1818">
        <v>60</v>
      </c>
    </row>
    <row r="638" spans="1:5" hidden="1">
      <c r="A638" s="1546" t="s">
        <v>6385</v>
      </c>
      <c r="B638" s="1546" t="s">
        <v>6532</v>
      </c>
      <c r="C638" s="1818">
        <v>25</v>
      </c>
      <c r="D638" s="1818">
        <v>0</v>
      </c>
      <c r="E638" s="1818">
        <v>25</v>
      </c>
    </row>
    <row r="639" spans="1:5" hidden="1">
      <c r="A639" s="1546" t="s">
        <v>6538</v>
      </c>
      <c r="B639" s="1546" t="s">
        <v>536</v>
      </c>
      <c r="C639" s="1818">
        <v>275</v>
      </c>
      <c r="D639" s="1818">
        <v>15</v>
      </c>
      <c r="E639" s="1818">
        <v>260</v>
      </c>
    </row>
    <row r="640" spans="1:5" hidden="1">
      <c r="A640" s="1546" t="s">
        <v>6384</v>
      </c>
      <c r="B640" s="1546" t="s">
        <v>601</v>
      </c>
      <c r="C640" s="1818">
        <v>25</v>
      </c>
      <c r="D640" s="1818">
        <v>0</v>
      </c>
      <c r="E640" s="1818">
        <v>25</v>
      </c>
    </row>
    <row r="641" spans="1:5" hidden="1">
      <c r="A641" s="1546" t="s">
        <v>1619</v>
      </c>
      <c r="B641" s="1546" t="s">
        <v>816</v>
      </c>
      <c r="C641" s="1818">
        <v>36</v>
      </c>
      <c r="D641" s="1818">
        <v>0</v>
      </c>
      <c r="E641" s="1818">
        <v>36</v>
      </c>
    </row>
    <row r="642" spans="1:5" hidden="1">
      <c r="A642" s="1546" t="s">
        <v>6276</v>
      </c>
      <c r="B642" s="1546" t="s">
        <v>887</v>
      </c>
      <c r="C642" s="1818">
        <v>70</v>
      </c>
      <c r="D642" s="1818">
        <v>10</v>
      </c>
      <c r="E642" s="1818">
        <v>60</v>
      </c>
    </row>
    <row r="643" spans="1:5" hidden="1">
      <c r="A643" s="1546" t="s">
        <v>617</v>
      </c>
      <c r="B643" s="1546" t="s">
        <v>618</v>
      </c>
      <c r="C643" s="1818">
        <v>6</v>
      </c>
      <c r="D643" s="1818">
        <v>0</v>
      </c>
      <c r="E643" s="1818">
        <v>6</v>
      </c>
    </row>
    <row r="644" spans="1:5" hidden="1">
      <c r="A644" s="1546" t="s">
        <v>1141</v>
      </c>
      <c r="B644" s="1546" t="s">
        <v>1140</v>
      </c>
      <c r="C644" s="1818">
        <v>7</v>
      </c>
      <c r="D644" s="1818">
        <v>0</v>
      </c>
      <c r="E644" s="1818">
        <v>7</v>
      </c>
    </row>
    <row r="645" spans="1:5" hidden="1">
      <c r="A645" s="1546" t="s">
        <v>2832</v>
      </c>
      <c r="B645" s="1546" t="s">
        <v>1962</v>
      </c>
      <c r="C645" s="1818">
        <v>5</v>
      </c>
      <c r="D645" s="1818">
        <v>5</v>
      </c>
      <c r="E645" s="1818">
        <v>0</v>
      </c>
    </row>
    <row r="646" spans="1:5" hidden="1">
      <c r="A646" s="1546" t="s">
        <v>6202</v>
      </c>
      <c r="B646" s="1546" t="s">
        <v>6515</v>
      </c>
      <c r="C646" s="1818">
        <v>50</v>
      </c>
      <c r="D646" s="1818">
        <v>0</v>
      </c>
      <c r="E646" s="1818">
        <v>50</v>
      </c>
    </row>
    <row r="647" spans="1:5" hidden="1">
      <c r="A647" s="1546" t="s">
        <v>1779</v>
      </c>
      <c r="B647" s="1546" t="s">
        <v>1781</v>
      </c>
      <c r="C647" s="1818">
        <v>200</v>
      </c>
      <c r="D647" s="1818">
        <v>200</v>
      </c>
      <c r="E647" s="1818">
        <v>0</v>
      </c>
    </row>
    <row r="648" spans="1:5" hidden="1">
      <c r="A648" s="1546" t="s">
        <v>1778</v>
      </c>
      <c r="B648" s="1546" t="s">
        <v>1781</v>
      </c>
      <c r="C648" s="1818">
        <v>200</v>
      </c>
      <c r="D648" s="1818">
        <v>200</v>
      </c>
      <c r="E648" s="1818">
        <v>0</v>
      </c>
    </row>
    <row r="649" spans="1:5" hidden="1">
      <c r="A649" s="1546" t="s">
        <v>1780</v>
      </c>
      <c r="B649" s="1546" t="s">
        <v>1781</v>
      </c>
      <c r="C649" s="1818">
        <v>200</v>
      </c>
      <c r="D649" s="1818">
        <v>200</v>
      </c>
      <c r="E649" s="1818">
        <v>0</v>
      </c>
    </row>
    <row r="650" spans="1:5" hidden="1">
      <c r="A650" s="1546" t="s">
        <v>6160</v>
      </c>
      <c r="B650" s="1546" t="s">
        <v>1487</v>
      </c>
      <c r="C650" s="1818">
        <v>7</v>
      </c>
      <c r="D650" s="1818">
        <v>6</v>
      </c>
      <c r="E650" s="1818">
        <v>1</v>
      </c>
    </row>
    <row r="651" spans="1:5" hidden="1">
      <c r="A651" s="1546" t="s">
        <v>6185</v>
      </c>
      <c r="B651" s="1546" t="s">
        <v>6184</v>
      </c>
      <c r="C651" s="1818">
        <v>6</v>
      </c>
      <c r="D651" s="1818">
        <v>6</v>
      </c>
      <c r="E651" s="1818">
        <v>0</v>
      </c>
    </row>
    <row r="652" spans="1:5" hidden="1">
      <c r="A652" s="1546" t="s">
        <v>900</v>
      </c>
      <c r="B652" s="1546" t="s">
        <v>6515</v>
      </c>
      <c r="C652" s="1818">
        <v>200</v>
      </c>
      <c r="D652" s="1818">
        <v>0</v>
      </c>
      <c r="E652" s="1818">
        <v>200</v>
      </c>
    </row>
    <row r="653" spans="1:5" hidden="1">
      <c r="A653" s="1546" t="s">
        <v>1113</v>
      </c>
      <c r="B653" s="1546" t="s">
        <v>6011</v>
      </c>
      <c r="C653" s="1818">
        <v>242</v>
      </c>
      <c r="D653" s="1818">
        <v>110</v>
      </c>
      <c r="E653" s="1818">
        <v>132</v>
      </c>
    </row>
    <row r="654" spans="1:5" hidden="1">
      <c r="A654" s="1546" t="s">
        <v>6105</v>
      </c>
      <c r="B654" s="1546" t="s">
        <v>331</v>
      </c>
      <c r="C654" s="1818">
        <v>87</v>
      </c>
      <c r="D654" s="1818">
        <v>7</v>
      </c>
      <c r="E654" s="1818">
        <v>80</v>
      </c>
    </row>
    <row r="655" spans="1:5" hidden="1">
      <c r="A655" s="1546" t="s">
        <v>443</v>
      </c>
      <c r="B655" s="1546" t="s">
        <v>442</v>
      </c>
      <c r="C655" s="1818">
        <v>97</v>
      </c>
      <c r="D655" s="1818">
        <v>27</v>
      </c>
      <c r="E655" s="1818">
        <v>70</v>
      </c>
    </row>
    <row r="656" spans="1:5" hidden="1">
      <c r="A656" s="1546" t="s">
        <v>5940</v>
      </c>
      <c r="B656" s="1546" t="s">
        <v>6307</v>
      </c>
      <c r="C656" s="1818">
        <v>13</v>
      </c>
      <c r="D656" s="1818">
        <v>5</v>
      </c>
      <c r="E656" s="1818">
        <v>8</v>
      </c>
    </row>
    <row r="657" spans="1:5" hidden="1">
      <c r="A657" s="1546" t="s">
        <v>441</v>
      </c>
      <c r="B657" s="1546" t="s">
        <v>440</v>
      </c>
      <c r="C657" s="1818">
        <v>58</v>
      </c>
      <c r="D657" s="1818">
        <v>25</v>
      </c>
      <c r="E657" s="1818">
        <v>33</v>
      </c>
    </row>
    <row r="658" spans="1:5" hidden="1">
      <c r="A658" s="1546" t="s">
        <v>6186</v>
      </c>
      <c r="B658" s="1546" t="s">
        <v>6187</v>
      </c>
      <c r="C658" s="1818">
        <v>39</v>
      </c>
      <c r="D658" s="1818">
        <v>5</v>
      </c>
      <c r="E658" s="1818">
        <v>34</v>
      </c>
    </row>
    <row r="659" spans="1:5" hidden="1">
      <c r="A659" s="1546" t="s">
        <v>1152</v>
      </c>
      <c r="B659" s="1546" t="s">
        <v>1153</v>
      </c>
      <c r="C659" s="1818">
        <v>10</v>
      </c>
      <c r="D659" s="1818">
        <v>7</v>
      </c>
      <c r="E659" s="1818">
        <v>3</v>
      </c>
    </row>
    <row r="660" spans="1:5" hidden="1">
      <c r="A660" s="1546" t="s">
        <v>2183</v>
      </c>
      <c r="B660" s="1546" t="s">
        <v>2992</v>
      </c>
      <c r="C660" s="1818">
        <v>1</v>
      </c>
      <c r="D660" s="1818">
        <v>0</v>
      </c>
      <c r="E660" s="1818">
        <v>1</v>
      </c>
    </row>
    <row r="661" spans="1:5" hidden="1">
      <c r="A661" s="1546" t="s">
        <v>998</v>
      </c>
      <c r="B661" s="1546" t="s">
        <v>284</v>
      </c>
      <c r="C661" s="1818">
        <v>15</v>
      </c>
      <c r="D661" s="1818">
        <v>0</v>
      </c>
      <c r="E661" s="1818">
        <v>15</v>
      </c>
    </row>
    <row r="662" spans="1:5" hidden="1">
      <c r="A662" s="1546" t="s">
        <v>998</v>
      </c>
      <c r="B662" s="1546" t="s">
        <v>997</v>
      </c>
      <c r="C662" s="1818">
        <v>37</v>
      </c>
      <c r="D662" s="1818">
        <v>6</v>
      </c>
      <c r="E662" s="1818">
        <v>31</v>
      </c>
    </row>
    <row r="663" spans="1:5" hidden="1">
      <c r="A663" s="1546" t="s">
        <v>285</v>
      </c>
      <c r="B663" s="1546" t="s">
        <v>284</v>
      </c>
      <c r="C663" s="1818">
        <v>12</v>
      </c>
      <c r="D663" s="1818">
        <v>0</v>
      </c>
      <c r="E663" s="1818">
        <v>12</v>
      </c>
    </row>
    <row r="664" spans="1:5" hidden="1">
      <c r="A664" s="1546" t="s">
        <v>6400</v>
      </c>
      <c r="B664" s="1546" t="s">
        <v>1211</v>
      </c>
      <c r="C664" s="1818">
        <v>25</v>
      </c>
      <c r="D664" s="1818">
        <v>0</v>
      </c>
      <c r="E664" s="1818">
        <v>25</v>
      </c>
    </row>
    <row r="665" spans="1:5" hidden="1">
      <c r="A665" s="1546" t="s">
        <v>3122</v>
      </c>
      <c r="B665" s="1546" t="s">
        <v>800</v>
      </c>
      <c r="C665" s="1818">
        <v>19</v>
      </c>
      <c r="D665" s="1818">
        <v>0</v>
      </c>
      <c r="E665" s="1818">
        <v>19</v>
      </c>
    </row>
    <row r="666" spans="1:5" hidden="1">
      <c r="A666" s="1546" t="s">
        <v>5943</v>
      </c>
      <c r="B666" s="1546" t="s">
        <v>6330</v>
      </c>
      <c r="C666" s="1818">
        <v>2</v>
      </c>
      <c r="D666" s="1818">
        <v>0</v>
      </c>
      <c r="E666" s="1818">
        <v>2</v>
      </c>
    </row>
    <row r="667" spans="1:5" hidden="1">
      <c r="A667" s="1546" t="s">
        <v>821</v>
      </c>
      <c r="B667" s="1546" t="s">
        <v>820</v>
      </c>
      <c r="C667" s="1818">
        <v>24</v>
      </c>
      <c r="D667" s="1818">
        <v>4</v>
      </c>
      <c r="E667" s="1818">
        <v>20</v>
      </c>
    </row>
    <row r="668" spans="1:5" hidden="1">
      <c r="A668" s="1546" t="s">
        <v>6245</v>
      </c>
      <c r="B668" s="1546" t="s">
        <v>383</v>
      </c>
      <c r="C668" s="1818">
        <v>178</v>
      </c>
      <c r="D668" s="1818">
        <v>36</v>
      </c>
      <c r="E668" s="1818">
        <v>142</v>
      </c>
    </row>
    <row r="669" spans="1:5" hidden="1">
      <c r="A669" s="1546" t="s">
        <v>6341</v>
      </c>
      <c r="B669" s="1546" t="s">
        <v>1722</v>
      </c>
      <c r="C669" s="1818">
        <v>20</v>
      </c>
      <c r="D669" s="1818">
        <v>10</v>
      </c>
      <c r="E669" s="1818">
        <v>10</v>
      </c>
    </row>
    <row r="670" spans="1:5" hidden="1">
      <c r="A670" s="1546" t="s">
        <v>797</v>
      </c>
      <c r="B670" s="1546" t="s">
        <v>798</v>
      </c>
      <c r="C670" s="1818">
        <v>1</v>
      </c>
      <c r="D670" s="1818">
        <v>0</v>
      </c>
      <c r="E670" s="1818">
        <v>1</v>
      </c>
    </row>
    <row r="671" spans="1:5" hidden="1">
      <c r="A671" s="1546" t="s">
        <v>1624</v>
      </c>
      <c r="B671" s="1546" t="s">
        <v>6515</v>
      </c>
      <c r="C671" s="1818">
        <v>1</v>
      </c>
      <c r="D671" s="1818">
        <v>0</v>
      </c>
      <c r="E671" s="1818">
        <v>1</v>
      </c>
    </row>
    <row r="672" spans="1:5" hidden="1">
      <c r="A672" s="1546" t="s">
        <v>6566</v>
      </c>
      <c r="B672" s="1546" t="s">
        <v>1217</v>
      </c>
      <c r="C672" s="1818">
        <v>78</v>
      </c>
      <c r="D672" s="1818">
        <v>0</v>
      </c>
      <c r="E672" s="1818">
        <v>78</v>
      </c>
    </row>
    <row r="673" spans="1:5" hidden="1">
      <c r="A673" s="1546" t="s">
        <v>6377</v>
      </c>
      <c r="B673" s="1546" t="s">
        <v>2049</v>
      </c>
      <c r="C673" s="1818">
        <v>50</v>
      </c>
      <c r="D673" s="1818">
        <v>20</v>
      </c>
      <c r="E673" s="1818">
        <v>30</v>
      </c>
    </row>
    <row r="674" spans="1:5" hidden="1">
      <c r="A674" s="1546" t="s">
        <v>6377</v>
      </c>
      <c r="B674" s="1546" t="s">
        <v>6405</v>
      </c>
      <c r="C674" s="1818">
        <v>10</v>
      </c>
      <c r="D674" s="1818">
        <v>0</v>
      </c>
      <c r="E674" s="1818">
        <v>10</v>
      </c>
    </row>
    <row r="675" spans="1:5" hidden="1">
      <c r="A675" s="1546" t="s">
        <v>6377</v>
      </c>
      <c r="B675" s="1546" t="s">
        <v>2867</v>
      </c>
      <c r="C675" s="1818">
        <v>30</v>
      </c>
      <c r="D675" s="1818">
        <v>0</v>
      </c>
      <c r="E675" s="1818">
        <v>30</v>
      </c>
    </row>
    <row r="676" spans="1:5" hidden="1">
      <c r="A676" s="1546" t="s">
        <v>1064</v>
      </c>
      <c r="B676" s="1546" t="s">
        <v>1063</v>
      </c>
      <c r="C676" s="1818">
        <v>52</v>
      </c>
      <c r="D676" s="1818">
        <v>16</v>
      </c>
      <c r="E676" s="1818">
        <v>36</v>
      </c>
    </row>
    <row r="677" spans="1:5" hidden="1">
      <c r="A677" s="1546" t="s">
        <v>1064</v>
      </c>
      <c r="B677" s="1546" t="s">
        <v>955</v>
      </c>
      <c r="C677" s="1818">
        <v>34</v>
      </c>
      <c r="D677" s="1818">
        <v>0</v>
      </c>
      <c r="E677" s="1818">
        <v>34</v>
      </c>
    </row>
    <row r="678" spans="1:5" hidden="1">
      <c r="A678" s="1546" t="s">
        <v>6391</v>
      </c>
      <c r="B678" s="1546" t="s">
        <v>2510</v>
      </c>
      <c r="C678" s="1818">
        <v>16</v>
      </c>
      <c r="D678" s="1818">
        <v>1</v>
      </c>
      <c r="E678" s="1818">
        <v>15</v>
      </c>
    </row>
    <row r="679" spans="1:5" hidden="1">
      <c r="A679" s="1546" t="s">
        <v>1388</v>
      </c>
      <c r="B679" s="1546" t="s">
        <v>6576</v>
      </c>
      <c r="C679" s="1818">
        <v>2</v>
      </c>
      <c r="D679" s="1818">
        <v>0</v>
      </c>
      <c r="E679" s="1818">
        <v>2</v>
      </c>
    </row>
    <row r="680" spans="1:5" hidden="1">
      <c r="A680" s="1546" t="s">
        <v>6203</v>
      </c>
      <c r="B680" s="1546" t="s">
        <v>6576</v>
      </c>
      <c r="C680" s="1818">
        <v>2</v>
      </c>
      <c r="D680" s="1818">
        <v>0</v>
      </c>
      <c r="E680" s="1818">
        <v>2</v>
      </c>
    </row>
    <row r="681" spans="1:5" hidden="1">
      <c r="A681" s="1546" t="s">
        <v>2702</v>
      </c>
      <c r="B681" s="1546" t="s">
        <v>6515</v>
      </c>
      <c r="C681" s="1818">
        <v>2</v>
      </c>
      <c r="D681" s="1818">
        <v>0</v>
      </c>
      <c r="E681" s="1818">
        <v>2</v>
      </c>
    </row>
    <row r="682" spans="1:5" hidden="1">
      <c r="A682" s="1546" t="s">
        <v>2702</v>
      </c>
      <c r="B682" s="1546" t="s">
        <v>1063</v>
      </c>
      <c r="C682" s="1818">
        <v>6</v>
      </c>
      <c r="D682" s="1818">
        <v>0</v>
      </c>
      <c r="E682" s="1818">
        <v>6</v>
      </c>
    </row>
    <row r="683" spans="1:5" hidden="1">
      <c r="A683" s="1546" t="s">
        <v>1671</v>
      </c>
      <c r="B683" s="1546" t="s">
        <v>1063</v>
      </c>
      <c r="C683" s="1818">
        <v>2</v>
      </c>
      <c r="D683" s="1818">
        <v>0</v>
      </c>
      <c r="E683" s="1818">
        <v>2</v>
      </c>
    </row>
    <row r="684" spans="1:5" hidden="1">
      <c r="A684" s="1546" t="s">
        <v>2520</v>
      </c>
      <c r="B684" s="1546" t="s">
        <v>6576</v>
      </c>
      <c r="C684" s="1818">
        <v>2</v>
      </c>
      <c r="D684" s="1818">
        <v>0</v>
      </c>
      <c r="E684" s="1818">
        <v>2</v>
      </c>
    </row>
    <row r="685" spans="1:5" hidden="1">
      <c r="A685" s="1546" t="s">
        <v>2520</v>
      </c>
      <c r="B685" s="1546" t="s">
        <v>1063</v>
      </c>
      <c r="C685" s="1818">
        <v>2</v>
      </c>
      <c r="D685" s="1818">
        <v>0</v>
      </c>
      <c r="E685" s="1818">
        <v>2</v>
      </c>
    </row>
    <row r="686" spans="1:5" hidden="1">
      <c r="A686" s="1546" t="s">
        <v>2571</v>
      </c>
      <c r="B686" s="1546" t="s">
        <v>6576</v>
      </c>
      <c r="C686" s="1818">
        <v>2</v>
      </c>
      <c r="D686" s="1818">
        <v>0</v>
      </c>
      <c r="E686" s="1818">
        <v>2</v>
      </c>
    </row>
    <row r="687" spans="1:5" hidden="1">
      <c r="A687" s="1546" t="s">
        <v>2570</v>
      </c>
      <c r="B687" s="1546" t="s">
        <v>1063</v>
      </c>
      <c r="C687" s="1818">
        <v>2</v>
      </c>
      <c r="D687" s="1818">
        <v>0</v>
      </c>
      <c r="E687" s="1818">
        <v>2</v>
      </c>
    </row>
    <row r="688" spans="1:5" hidden="1">
      <c r="A688" s="1546" t="s">
        <v>1349</v>
      </c>
      <c r="B688" s="1546" t="s">
        <v>6661</v>
      </c>
      <c r="C688" s="1818">
        <v>100</v>
      </c>
      <c r="D688" s="1818">
        <v>0</v>
      </c>
      <c r="E688" s="1818">
        <v>100</v>
      </c>
    </row>
    <row r="689" spans="1:5" hidden="1">
      <c r="A689" s="1546" t="s">
        <v>1349</v>
      </c>
      <c r="B689" s="1546" t="s">
        <v>6542</v>
      </c>
      <c r="C689" s="1818">
        <v>360</v>
      </c>
      <c r="D689" s="1818">
        <v>10</v>
      </c>
      <c r="E689" s="1818">
        <v>350</v>
      </c>
    </row>
    <row r="690" spans="1:5" hidden="1">
      <c r="A690" s="1546" t="s">
        <v>1349</v>
      </c>
      <c r="B690" s="1546" t="s">
        <v>1348</v>
      </c>
      <c r="C690" s="1818">
        <v>5</v>
      </c>
      <c r="D690" s="1818">
        <v>0</v>
      </c>
      <c r="E690" s="1818">
        <v>5</v>
      </c>
    </row>
    <row r="691" spans="1:5" hidden="1">
      <c r="A691" s="1546" t="s">
        <v>1349</v>
      </c>
      <c r="B691" s="1546" t="s">
        <v>6495</v>
      </c>
      <c r="C691" s="1818">
        <v>2</v>
      </c>
      <c r="D691" s="1818">
        <v>0</v>
      </c>
      <c r="E691" s="1818">
        <v>2</v>
      </c>
    </row>
    <row r="692" spans="1:5" hidden="1">
      <c r="A692" s="1546" t="s">
        <v>1349</v>
      </c>
      <c r="B692" s="1546" t="s">
        <v>726</v>
      </c>
      <c r="C692" s="1818">
        <v>127</v>
      </c>
      <c r="D692" s="1818">
        <v>6</v>
      </c>
      <c r="E692" s="1818">
        <v>121</v>
      </c>
    </row>
    <row r="693" spans="1:5" hidden="1">
      <c r="A693" s="1546" t="s">
        <v>6539</v>
      </c>
      <c r="B693" s="1546" t="s">
        <v>538</v>
      </c>
      <c r="C693" s="1818">
        <v>66</v>
      </c>
      <c r="D693" s="1818">
        <v>1</v>
      </c>
      <c r="E693" s="1818">
        <v>65</v>
      </c>
    </row>
    <row r="694" spans="1:5" hidden="1">
      <c r="A694" s="1546" t="s">
        <v>1686</v>
      </c>
      <c r="B694" s="1546" t="s">
        <v>6496</v>
      </c>
      <c r="C694" s="1818">
        <v>2</v>
      </c>
      <c r="D694" s="1818">
        <v>0</v>
      </c>
      <c r="E694" s="1818">
        <v>2</v>
      </c>
    </row>
    <row r="695" spans="1:5" hidden="1">
      <c r="A695" s="1546" t="s">
        <v>558</v>
      </c>
      <c r="B695" s="1546" t="s">
        <v>6498</v>
      </c>
      <c r="C695" s="1818">
        <v>77</v>
      </c>
      <c r="D695" s="1818">
        <v>2</v>
      </c>
      <c r="E695" s="1818">
        <v>75</v>
      </c>
    </row>
    <row r="696" spans="1:5" hidden="1">
      <c r="A696" s="1546" t="s">
        <v>558</v>
      </c>
      <c r="B696" s="1546" t="s">
        <v>6259</v>
      </c>
      <c r="C696" s="1818">
        <v>155</v>
      </c>
      <c r="D696" s="1818">
        <v>0</v>
      </c>
      <c r="E696" s="1818">
        <v>155</v>
      </c>
    </row>
    <row r="697" spans="1:5" hidden="1">
      <c r="A697" s="1546" t="s">
        <v>6308</v>
      </c>
      <c r="B697" s="1546" t="s">
        <v>1211</v>
      </c>
      <c r="C697" s="1818">
        <v>275</v>
      </c>
      <c r="D697" s="1818">
        <v>0</v>
      </c>
      <c r="E697" s="1818">
        <v>275</v>
      </c>
    </row>
    <row r="698" spans="1:5" hidden="1">
      <c r="A698" s="1546" t="s">
        <v>6379</v>
      </c>
      <c r="B698" s="1546" t="s">
        <v>1063</v>
      </c>
      <c r="C698" s="1818">
        <v>2</v>
      </c>
      <c r="D698" s="1818">
        <v>0</v>
      </c>
      <c r="E698" s="1818">
        <v>2</v>
      </c>
    </row>
    <row r="699" spans="1:5" hidden="1">
      <c r="A699" s="1546" t="s">
        <v>542</v>
      </c>
      <c r="B699" s="1546" t="s">
        <v>6541</v>
      </c>
      <c r="C699" s="1818">
        <v>480</v>
      </c>
      <c r="D699" s="1818">
        <v>10</v>
      </c>
      <c r="E699" s="1818">
        <v>470</v>
      </c>
    </row>
    <row r="700" spans="1:5" hidden="1">
      <c r="A700" s="1546" t="s">
        <v>883</v>
      </c>
      <c r="B700" s="1546" t="s">
        <v>921</v>
      </c>
      <c r="C700" s="1818">
        <v>2</v>
      </c>
      <c r="D700" s="1818">
        <v>0</v>
      </c>
      <c r="E700" s="1818">
        <v>2</v>
      </c>
    </row>
    <row r="701" spans="1:5" hidden="1">
      <c r="A701" s="1546" t="s">
        <v>707</v>
      </c>
      <c r="B701" s="1546" t="s">
        <v>6543</v>
      </c>
      <c r="C701" s="1818">
        <v>30</v>
      </c>
      <c r="D701" s="1818">
        <v>10</v>
      </c>
      <c r="E701" s="1818">
        <v>20</v>
      </c>
    </row>
    <row r="702" spans="1:5" hidden="1">
      <c r="A702" s="1546" t="s">
        <v>707</v>
      </c>
      <c r="B702" s="1546" t="s">
        <v>767</v>
      </c>
      <c r="C702" s="1818">
        <v>132</v>
      </c>
      <c r="D702" s="1818">
        <v>50</v>
      </c>
      <c r="E702" s="1818">
        <v>82</v>
      </c>
    </row>
    <row r="703" spans="1:5" hidden="1">
      <c r="A703" s="1546" t="s">
        <v>707</v>
      </c>
      <c r="B703" s="1546" t="s">
        <v>708</v>
      </c>
      <c r="C703" s="1818">
        <v>98</v>
      </c>
      <c r="D703" s="1818">
        <v>9</v>
      </c>
      <c r="E703" s="1818">
        <v>89</v>
      </c>
    </row>
    <row r="704" spans="1:5" hidden="1">
      <c r="A704" s="1546" t="s">
        <v>707</v>
      </c>
      <c r="B704" s="1546" t="s">
        <v>534</v>
      </c>
      <c r="C704" s="1818">
        <v>3</v>
      </c>
      <c r="D704" s="1818">
        <v>1</v>
      </c>
      <c r="E704" s="1818">
        <v>2</v>
      </c>
    </row>
    <row r="705" spans="1:5" hidden="1">
      <c r="A705" s="1546" t="s">
        <v>6195</v>
      </c>
      <c r="B705" s="1546" t="s">
        <v>6196</v>
      </c>
      <c r="C705" s="1818">
        <v>30</v>
      </c>
      <c r="D705" s="1818">
        <v>0</v>
      </c>
      <c r="E705" s="1818">
        <v>30</v>
      </c>
    </row>
    <row r="706" spans="1:5" hidden="1">
      <c r="A706" s="1546" t="s">
        <v>6195</v>
      </c>
      <c r="B706" s="1546" t="s">
        <v>6501</v>
      </c>
      <c r="C706" s="1818">
        <v>2</v>
      </c>
      <c r="D706" s="1818">
        <v>0</v>
      </c>
      <c r="E706" s="1818">
        <v>2</v>
      </c>
    </row>
    <row r="707" spans="1:5" hidden="1">
      <c r="A707" s="1546" t="s">
        <v>6195</v>
      </c>
      <c r="B707" s="1546" t="s">
        <v>6494</v>
      </c>
      <c r="C707" s="1818">
        <v>45</v>
      </c>
      <c r="D707" s="1818">
        <v>0</v>
      </c>
      <c r="E707" s="1818">
        <v>45</v>
      </c>
    </row>
    <row r="708" spans="1:5" hidden="1">
      <c r="A708" s="1546" t="s">
        <v>6195</v>
      </c>
      <c r="B708" s="1546" t="s">
        <v>629</v>
      </c>
      <c r="C708" s="1818">
        <v>47</v>
      </c>
      <c r="D708" s="1818">
        <v>2</v>
      </c>
      <c r="E708" s="1818">
        <v>45</v>
      </c>
    </row>
    <row r="709" spans="1:5" hidden="1">
      <c r="A709" s="1546" t="s">
        <v>1689</v>
      </c>
      <c r="B709" s="1546" t="s">
        <v>2680</v>
      </c>
      <c r="C709" s="1818">
        <v>2</v>
      </c>
      <c r="D709" s="1818">
        <v>0</v>
      </c>
      <c r="E709" s="1818">
        <v>2</v>
      </c>
    </row>
    <row r="710" spans="1:5" hidden="1">
      <c r="A710" s="1546" t="s">
        <v>1689</v>
      </c>
      <c r="B710" s="1546" t="s">
        <v>1033</v>
      </c>
      <c r="C710" s="1818">
        <v>61</v>
      </c>
      <c r="D710" s="1818">
        <v>0</v>
      </c>
      <c r="E710" s="1818">
        <v>61</v>
      </c>
    </row>
    <row r="711" spans="1:5" hidden="1">
      <c r="A711" s="1546" t="s">
        <v>1689</v>
      </c>
      <c r="B711" s="1546" t="s">
        <v>1688</v>
      </c>
      <c r="C711" s="1818">
        <v>1</v>
      </c>
      <c r="D711" s="1818">
        <v>0</v>
      </c>
      <c r="E711" s="1818">
        <v>1</v>
      </c>
    </row>
    <row r="712" spans="1:5" hidden="1">
      <c r="A712" s="1546" t="s">
        <v>1689</v>
      </c>
      <c r="B712" s="1546" t="s">
        <v>1239</v>
      </c>
      <c r="C712" s="1818">
        <v>14</v>
      </c>
      <c r="D712" s="1818">
        <v>2</v>
      </c>
      <c r="E712" s="1818">
        <v>12</v>
      </c>
    </row>
    <row r="713" spans="1:5" hidden="1">
      <c r="A713" s="1546" t="s">
        <v>6313</v>
      </c>
      <c r="B713" s="1546" t="s">
        <v>1211</v>
      </c>
      <c r="C713" s="1818">
        <v>175</v>
      </c>
      <c r="D713" s="1818">
        <v>25</v>
      </c>
      <c r="E713" s="1818">
        <v>150</v>
      </c>
    </row>
    <row r="714" spans="1:5" hidden="1">
      <c r="A714" s="1546" t="s">
        <v>1530</v>
      </c>
      <c r="B714" s="1546" t="s">
        <v>1531</v>
      </c>
      <c r="C714" s="1818">
        <v>60</v>
      </c>
      <c r="D714" s="1818">
        <v>35</v>
      </c>
      <c r="E714" s="1818">
        <v>25</v>
      </c>
    </row>
    <row r="715" spans="1:5" hidden="1">
      <c r="A715" s="1546" t="s">
        <v>1530</v>
      </c>
      <c r="B715" s="1546" t="s">
        <v>6222</v>
      </c>
      <c r="C715" s="1818">
        <v>6</v>
      </c>
      <c r="D715" s="1818">
        <v>0</v>
      </c>
      <c r="E715" s="1818">
        <v>6</v>
      </c>
    </row>
    <row r="716" spans="1:5" hidden="1">
      <c r="A716" s="1546" t="s">
        <v>283</v>
      </c>
      <c r="B716" s="1546" t="s">
        <v>282</v>
      </c>
      <c r="C716" s="1818">
        <v>336</v>
      </c>
      <c r="D716" s="1818">
        <v>69</v>
      </c>
      <c r="E716" s="1818">
        <v>267</v>
      </c>
    </row>
    <row r="717" spans="1:5" hidden="1">
      <c r="A717" s="1546" t="s">
        <v>6339</v>
      </c>
      <c r="B717" s="1546" t="s">
        <v>1525</v>
      </c>
      <c r="C717" s="1818">
        <v>20</v>
      </c>
      <c r="D717" s="1818">
        <v>10</v>
      </c>
      <c r="E717" s="1818">
        <v>10</v>
      </c>
    </row>
    <row r="718" spans="1:5" hidden="1">
      <c r="A718" s="1546" t="s">
        <v>6262</v>
      </c>
      <c r="B718" s="1546" t="s">
        <v>601</v>
      </c>
      <c r="C718" s="1818">
        <v>1050</v>
      </c>
      <c r="D718" s="1818">
        <v>25</v>
      </c>
      <c r="E718" s="1818">
        <v>1025</v>
      </c>
    </row>
    <row r="719" spans="1:5" hidden="1">
      <c r="A719" s="1546" t="s">
        <v>6309</v>
      </c>
      <c r="B719" s="1546" t="s">
        <v>592</v>
      </c>
      <c r="C719" s="1818">
        <v>875</v>
      </c>
      <c r="D719" s="1818">
        <v>25</v>
      </c>
      <c r="E719" s="1818">
        <v>850</v>
      </c>
    </row>
    <row r="720" spans="1:5" hidden="1">
      <c r="A720" s="1546" t="s">
        <v>1143</v>
      </c>
      <c r="B720" s="1546" t="s">
        <v>6012</v>
      </c>
      <c r="C720" s="1818">
        <v>60</v>
      </c>
      <c r="D720" s="1818">
        <v>50</v>
      </c>
      <c r="E720" s="1818">
        <v>10</v>
      </c>
    </row>
    <row r="721" spans="1:5" hidden="1">
      <c r="A721" s="1546" t="s">
        <v>1143</v>
      </c>
      <c r="B721" s="1546" t="s">
        <v>1142</v>
      </c>
      <c r="C721" s="1818">
        <v>64</v>
      </c>
      <c r="D721" s="1818">
        <v>4</v>
      </c>
      <c r="E721" s="1818">
        <v>60</v>
      </c>
    </row>
    <row r="722" spans="1:5" hidden="1">
      <c r="A722" s="1546" t="s">
        <v>1143</v>
      </c>
      <c r="B722" s="1546" t="s">
        <v>2773</v>
      </c>
      <c r="C722" s="1818">
        <v>5</v>
      </c>
      <c r="D722" s="1818">
        <v>0</v>
      </c>
      <c r="E722" s="1818">
        <v>5</v>
      </c>
    </row>
    <row r="723" spans="1:5" hidden="1">
      <c r="A723" s="1546" t="s">
        <v>1143</v>
      </c>
      <c r="B723" s="1546" t="s">
        <v>1352</v>
      </c>
      <c r="C723" s="1818">
        <v>17</v>
      </c>
      <c r="D723" s="1818">
        <v>3</v>
      </c>
      <c r="E723" s="1818">
        <v>14</v>
      </c>
    </row>
    <row r="724" spans="1:5" hidden="1">
      <c r="A724" s="1546" t="s">
        <v>1143</v>
      </c>
      <c r="B724" s="1546" t="s">
        <v>2466</v>
      </c>
      <c r="C724" s="1818">
        <v>50</v>
      </c>
      <c r="D724" s="1818">
        <v>0</v>
      </c>
      <c r="E724" s="1818">
        <v>50</v>
      </c>
    </row>
    <row r="725" spans="1:5" hidden="1">
      <c r="A725" s="1546" t="s">
        <v>6267</v>
      </c>
      <c r="B725" s="1546" t="s">
        <v>723</v>
      </c>
      <c r="C725" s="1818">
        <v>22</v>
      </c>
      <c r="D725" s="1818">
        <v>0</v>
      </c>
      <c r="E725" s="1818">
        <v>22</v>
      </c>
    </row>
    <row r="726" spans="1:5" hidden="1">
      <c r="A726" s="1546" t="s">
        <v>6019</v>
      </c>
      <c r="B726" s="1546" t="s">
        <v>735</v>
      </c>
      <c r="C726" s="1818">
        <v>42</v>
      </c>
      <c r="D726" s="1818">
        <v>10</v>
      </c>
      <c r="E726" s="1818">
        <v>32</v>
      </c>
    </row>
    <row r="727" spans="1:5" hidden="1">
      <c r="A727" s="1546" t="s">
        <v>6314</v>
      </c>
      <c r="B727" s="1546" t="s">
        <v>1232</v>
      </c>
      <c r="C727" s="1818">
        <v>100</v>
      </c>
      <c r="D727" s="1818">
        <v>0</v>
      </c>
      <c r="E727" s="1818">
        <v>100</v>
      </c>
    </row>
    <row r="728" spans="1:5" hidden="1">
      <c r="A728" s="1546" t="s">
        <v>2021</v>
      </c>
      <c r="B728" s="1546" t="s">
        <v>2022</v>
      </c>
      <c r="C728" s="1818">
        <v>10</v>
      </c>
      <c r="D728" s="1818">
        <v>5</v>
      </c>
      <c r="E728" s="1818">
        <v>5</v>
      </c>
    </row>
    <row r="729" spans="1:5" hidden="1">
      <c r="A729" s="1546" t="s">
        <v>1111</v>
      </c>
      <c r="B729" s="1546" t="s">
        <v>6000</v>
      </c>
      <c r="C729" s="1818">
        <v>55</v>
      </c>
      <c r="D729" s="1818">
        <v>55</v>
      </c>
      <c r="E729" s="1818">
        <v>0</v>
      </c>
    </row>
    <row r="730" spans="1:5" hidden="1">
      <c r="A730" s="1546" t="s">
        <v>1111</v>
      </c>
      <c r="B730" s="1546" t="s">
        <v>6613</v>
      </c>
      <c r="C730" s="1818">
        <v>12</v>
      </c>
      <c r="D730" s="1818">
        <v>4</v>
      </c>
      <c r="E730" s="1818">
        <v>8</v>
      </c>
    </row>
    <row r="731" spans="1:5" hidden="1">
      <c r="A731" s="1546" t="s">
        <v>6170</v>
      </c>
      <c r="B731" s="1546" t="s">
        <v>822</v>
      </c>
      <c r="C731" s="1818">
        <v>4</v>
      </c>
      <c r="D731" s="1818">
        <v>4</v>
      </c>
      <c r="E731" s="1818">
        <v>0</v>
      </c>
    </row>
    <row r="732" spans="1:5" hidden="1">
      <c r="A732" s="1546" t="s">
        <v>720</v>
      </c>
      <c r="B732" s="1546" t="s">
        <v>2023</v>
      </c>
      <c r="C732" s="1818">
        <v>7</v>
      </c>
      <c r="D732" s="1818">
        <v>7</v>
      </c>
      <c r="E732" s="1818">
        <v>0</v>
      </c>
    </row>
    <row r="733" spans="1:5" hidden="1">
      <c r="A733" s="1546" t="s">
        <v>720</v>
      </c>
      <c r="B733" s="1546" t="s">
        <v>1277</v>
      </c>
      <c r="C733" s="1818">
        <v>23</v>
      </c>
      <c r="D733" s="1818">
        <v>4</v>
      </c>
      <c r="E733" s="1818">
        <v>19</v>
      </c>
    </row>
    <row r="734" spans="1:5" hidden="1">
      <c r="A734" s="1546" t="s">
        <v>720</v>
      </c>
      <c r="B734" s="1546" t="s">
        <v>721</v>
      </c>
      <c r="C734" s="1818">
        <v>10</v>
      </c>
      <c r="D734" s="1818">
        <v>0</v>
      </c>
      <c r="E734" s="1818">
        <v>10</v>
      </c>
    </row>
    <row r="735" spans="1:5" hidden="1">
      <c r="A735" s="1546" t="s">
        <v>1928</v>
      </c>
      <c r="B735" s="1546" t="s">
        <v>1929</v>
      </c>
      <c r="C735" s="1818">
        <v>10</v>
      </c>
      <c r="D735" s="1818">
        <v>10</v>
      </c>
      <c r="E735" s="1818">
        <v>0</v>
      </c>
    </row>
    <row r="736" spans="1:5" hidden="1">
      <c r="A736" s="1546" t="s">
        <v>25</v>
      </c>
      <c r="B736" s="1546" t="s">
        <v>1925</v>
      </c>
      <c r="C736" s="1818">
        <v>12</v>
      </c>
      <c r="D736" s="1818">
        <v>12</v>
      </c>
      <c r="E736" s="1818">
        <v>0</v>
      </c>
    </row>
    <row r="737" spans="1:5" hidden="1">
      <c r="A737" s="1546" t="s">
        <v>25</v>
      </c>
      <c r="B737" s="1546" t="s">
        <v>2938</v>
      </c>
      <c r="C737" s="1818">
        <v>28</v>
      </c>
      <c r="D737" s="1818">
        <v>8</v>
      </c>
      <c r="E737" s="1818">
        <v>20</v>
      </c>
    </row>
    <row r="738" spans="1:5" hidden="1">
      <c r="A738" s="1546" t="s">
        <v>6327</v>
      </c>
      <c r="B738" s="1546" t="s">
        <v>5947</v>
      </c>
      <c r="C738" s="1818">
        <v>53</v>
      </c>
      <c r="D738" s="1818">
        <v>9</v>
      </c>
      <c r="E738" s="1818">
        <v>44</v>
      </c>
    </row>
    <row r="739" spans="1:5" hidden="1">
      <c r="A739" s="1546" t="s">
        <v>6357</v>
      </c>
      <c r="B739" s="1546" t="s">
        <v>1725</v>
      </c>
      <c r="C739" s="1818">
        <v>7</v>
      </c>
      <c r="D739" s="1818">
        <v>5</v>
      </c>
      <c r="E739" s="1818">
        <v>2</v>
      </c>
    </row>
    <row r="740" spans="1:5" hidden="1">
      <c r="A740" s="1546" t="s">
        <v>6546</v>
      </c>
      <c r="B740" s="1546" t="s">
        <v>3174</v>
      </c>
      <c r="C740" s="1818">
        <v>15</v>
      </c>
      <c r="D740" s="1818">
        <v>5</v>
      </c>
      <c r="E740" s="1818">
        <v>10</v>
      </c>
    </row>
    <row r="741" spans="1:5" hidden="1">
      <c r="A741" s="1546" t="s">
        <v>6591</v>
      </c>
      <c r="B741" s="1546" t="s">
        <v>1640</v>
      </c>
      <c r="C741" s="1818">
        <v>28</v>
      </c>
      <c r="D741" s="1818">
        <v>4</v>
      </c>
      <c r="E741" s="1818">
        <v>24</v>
      </c>
    </row>
    <row r="742" spans="1:5" hidden="1">
      <c r="A742" s="1546" t="s">
        <v>6161</v>
      </c>
      <c r="B742" s="1546" t="s">
        <v>822</v>
      </c>
      <c r="C742" s="1818">
        <v>7</v>
      </c>
      <c r="D742" s="1818">
        <v>4</v>
      </c>
      <c r="E742" s="1818">
        <v>3</v>
      </c>
    </row>
    <row r="743" spans="1:5" hidden="1">
      <c r="A743" s="1546" t="s">
        <v>1904</v>
      </c>
      <c r="B743" s="1546" t="s">
        <v>1905</v>
      </c>
      <c r="C743" s="1818">
        <v>4</v>
      </c>
      <c r="D743" s="1818">
        <v>4</v>
      </c>
      <c r="E743" s="1818">
        <v>0</v>
      </c>
    </row>
    <row r="744" spans="1:5" hidden="1">
      <c r="A744" s="1546" t="s">
        <v>1904</v>
      </c>
      <c r="B744" s="1546" t="s">
        <v>1925</v>
      </c>
      <c r="C744" s="1818">
        <v>12</v>
      </c>
      <c r="D744" s="1818">
        <v>12</v>
      </c>
      <c r="E744" s="1818">
        <v>0</v>
      </c>
    </row>
    <row r="745" spans="1:5" hidden="1">
      <c r="A745" s="1546" t="s">
        <v>6617</v>
      </c>
      <c r="B745" s="1546" t="s">
        <v>603</v>
      </c>
      <c r="C745" s="1818">
        <v>10</v>
      </c>
      <c r="D745" s="1818">
        <v>5</v>
      </c>
      <c r="E745" s="1818">
        <v>5</v>
      </c>
    </row>
    <row r="746" spans="1:5" hidden="1">
      <c r="A746" s="1546" t="s">
        <v>6171</v>
      </c>
      <c r="B746" s="1546" t="s">
        <v>1277</v>
      </c>
      <c r="C746" s="1818">
        <v>4</v>
      </c>
      <c r="D746" s="1818">
        <v>4</v>
      </c>
      <c r="E746" s="1818">
        <v>0</v>
      </c>
    </row>
    <row r="747" spans="1:5" hidden="1">
      <c r="A747" s="1546" t="s">
        <v>2017</v>
      </c>
      <c r="B747" s="1546" t="s">
        <v>2018</v>
      </c>
      <c r="C747" s="1818">
        <v>5</v>
      </c>
      <c r="D747" s="1818">
        <v>5</v>
      </c>
      <c r="E747" s="1818">
        <v>0</v>
      </c>
    </row>
    <row r="748" spans="1:5" hidden="1">
      <c r="A748" s="1546" t="s">
        <v>1908</v>
      </c>
      <c r="B748" s="1546" t="s">
        <v>1277</v>
      </c>
      <c r="C748" s="1818">
        <v>4</v>
      </c>
      <c r="D748" s="1818">
        <v>4</v>
      </c>
      <c r="E748" s="1818">
        <v>0</v>
      </c>
    </row>
    <row r="749" spans="1:5" hidden="1">
      <c r="A749" s="1546" t="s">
        <v>6188</v>
      </c>
      <c r="B749" s="1546" t="s">
        <v>6189</v>
      </c>
      <c r="C749" s="1818">
        <v>7</v>
      </c>
      <c r="D749" s="1818">
        <v>5</v>
      </c>
      <c r="E749" s="1818">
        <v>2</v>
      </c>
    </row>
    <row r="750" spans="1:5" hidden="1">
      <c r="A750" s="1546" t="s">
        <v>6153</v>
      </c>
      <c r="B750" s="1546" t="s">
        <v>1346</v>
      </c>
      <c r="C750" s="1818">
        <v>29</v>
      </c>
      <c r="D750" s="1818">
        <v>4</v>
      </c>
      <c r="E750" s="1818">
        <v>25</v>
      </c>
    </row>
    <row r="751" spans="1:5" hidden="1">
      <c r="A751" s="1546" t="s">
        <v>844</v>
      </c>
      <c r="B751" s="1546" t="s">
        <v>353</v>
      </c>
      <c r="C751" s="1818">
        <v>101</v>
      </c>
      <c r="D751" s="1818">
        <v>12</v>
      </c>
      <c r="E751" s="1818">
        <v>89</v>
      </c>
    </row>
    <row r="752" spans="1:5" hidden="1">
      <c r="A752" s="1546" t="s">
        <v>844</v>
      </c>
      <c r="B752" s="1546" t="s">
        <v>843</v>
      </c>
      <c r="C752" s="1818">
        <v>121</v>
      </c>
      <c r="D752" s="1818">
        <v>12</v>
      </c>
      <c r="E752" s="1818">
        <v>109</v>
      </c>
    </row>
    <row r="753" spans="1:5" hidden="1">
      <c r="A753" s="1546" t="s">
        <v>2819</v>
      </c>
      <c r="B753" s="1546" t="s">
        <v>6515</v>
      </c>
      <c r="C753" s="1818">
        <v>400</v>
      </c>
      <c r="D753" s="1818">
        <v>0</v>
      </c>
      <c r="E753" s="1818">
        <v>400</v>
      </c>
    </row>
    <row r="754" spans="1:5" hidden="1">
      <c r="A754" s="1546" t="s">
        <v>2476</v>
      </c>
      <c r="B754" s="1546" t="s">
        <v>2473</v>
      </c>
      <c r="C754" s="1818">
        <v>50</v>
      </c>
      <c r="D754" s="1818">
        <v>0</v>
      </c>
      <c r="E754" s="1818">
        <v>50</v>
      </c>
    </row>
    <row r="755" spans="1:5" hidden="1">
      <c r="A755" s="1546" t="s">
        <v>2470</v>
      </c>
      <c r="B755" s="1546" t="s">
        <v>2474</v>
      </c>
      <c r="C755" s="1818">
        <v>50</v>
      </c>
      <c r="D755" s="1818">
        <v>0</v>
      </c>
      <c r="E755" s="1818">
        <v>50</v>
      </c>
    </row>
    <row r="756" spans="1:5" hidden="1">
      <c r="A756" s="1546" t="s">
        <v>1765</v>
      </c>
      <c r="B756" s="1546" t="s">
        <v>1767</v>
      </c>
      <c r="C756" s="1818">
        <v>400</v>
      </c>
      <c r="D756" s="1818">
        <v>200</v>
      </c>
      <c r="E756" s="1818">
        <v>200</v>
      </c>
    </row>
    <row r="757" spans="1:5" hidden="1">
      <c r="A757" s="1546" t="s">
        <v>2763</v>
      </c>
      <c r="B757" s="1546" t="s">
        <v>2762</v>
      </c>
      <c r="C757" s="1818">
        <v>40</v>
      </c>
      <c r="D757" s="1818">
        <v>20</v>
      </c>
      <c r="E757" s="1818">
        <v>20</v>
      </c>
    </row>
    <row r="758" spans="1:5" hidden="1">
      <c r="A758" s="1546" t="s">
        <v>6285</v>
      </c>
      <c r="B758" s="1546" t="s">
        <v>1031</v>
      </c>
      <c r="C758" s="1818">
        <v>93</v>
      </c>
      <c r="D758" s="1818">
        <v>40</v>
      </c>
      <c r="E758" s="1818">
        <v>53</v>
      </c>
    </row>
    <row r="759" spans="1:5" hidden="1">
      <c r="A759" s="1546" t="s">
        <v>434</v>
      </c>
      <c r="B759" s="1546" t="s">
        <v>1210</v>
      </c>
      <c r="C759" s="1818">
        <v>25</v>
      </c>
      <c r="D759" s="1818">
        <v>1</v>
      </c>
      <c r="E759" s="1818">
        <v>24</v>
      </c>
    </row>
    <row r="760" spans="1:5" hidden="1">
      <c r="A760" s="1546" t="s">
        <v>434</v>
      </c>
      <c r="B760" s="1546" t="s">
        <v>303</v>
      </c>
      <c r="C760" s="1818">
        <v>156</v>
      </c>
      <c r="D760" s="1818">
        <v>2</v>
      </c>
      <c r="E760" s="1818">
        <v>154</v>
      </c>
    </row>
    <row r="761" spans="1:5" hidden="1">
      <c r="A761" s="1546" t="s">
        <v>6556</v>
      </c>
      <c r="B761" s="1546" t="s">
        <v>6515</v>
      </c>
      <c r="C761" s="1818">
        <v>5</v>
      </c>
      <c r="D761" s="1818">
        <v>0</v>
      </c>
      <c r="E761" s="1818">
        <v>5</v>
      </c>
    </row>
    <row r="762" spans="1:5" hidden="1">
      <c r="A762" s="1546" t="s">
        <v>6147</v>
      </c>
      <c r="B762" s="1546" t="s">
        <v>303</v>
      </c>
      <c r="C762" s="1818">
        <v>80</v>
      </c>
      <c r="D762" s="1818">
        <v>20</v>
      </c>
      <c r="E762" s="1818">
        <v>60</v>
      </c>
    </row>
    <row r="763" spans="1:5" hidden="1">
      <c r="A763" s="1546" t="s">
        <v>6205</v>
      </c>
      <c r="B763" s="1546" t="s">
        <v>2563</v>
      </c>
      <c r="C763" s="1818">
        <v>35</v>
      </c>
      <c r="D763" s="1818">
        <v>0</v>
      </c>
      <c r="E763" s="1818">
        <v>35</v>
      </c>
    </row>
    <row r="764" spans="1:5" hidden="1">
      <c r="A764" s="1546" t="s">
        <v>6390</v>
      </c>
      <c r="B764" s="1546" t="s">
        <v>6631</v>
      </c>
      <c r="C764" s="1818">
        <v>20</v>
      </c>
      <c r="D764" s="1818">
        <v>0</v>
      </c>
      <c r="E764" s="1818">
        <v>20</v>
      </c>
    </row>
    <row r="765" spans="1:5" hidden="1">
      <c r="A765" s="1546" t="s">
        <v>548</v>
      </c>
      <c r="B765" s="1546" t="s">
        <v>6544</v>
      </c>
      <c r="C765" s="1818">
        <v>300</v>
      </c>
      <c r="D765" s="1818">
        <v>10</v>
      </c>
      <c r="E765" s="1818">
        <v>290</v>
      </c>
    </row>
    <row r="766" spans="1:5" hidden="1">
      <c r="A766" s="1546" t="s">
        <v>1763</v>
      </c>
      <c r="B766" s="1546" t="s">
        <v>1764</v>
      </c>
      <c r="C766" s="1818">
        <v>200</v>
      </c>
      <c r="D766" s="1818">
        <v>200</v>
      </c>
      <c r="E766" s="1818">
        <v>0</v>
      </c>
    </row>
    <row r="767" spans="1:5" hidden="1">
      <c r="A767" s="1546" t="s">
        <v>1728</v>
      </c>
      <c r="B767" s="1546" t="s">
        <v>1729</v>
      </c>
      <c r="C767" s="1818">
        <v>11</v>
      </c>
      <c r="D767" s="1818">
        <v>8</v>
      </c>
      <c r="E767" s="1818">
        <v>3</v>
      </c>
    </row>
    <row r="768" spans="1:5" hidden="1">
      <c r="A768" s="1546" t="s">
        <v>863</v>
      </c>
      <c r="B768" s="1546" t="s">
        <v>864</v>
      </c>
      <c r="C768" s="1818">
        <v>45</v>
      </c>
      <c r="D768" s="1818">
        <v>10</v>
      </c>
      <c r="E768" s="1818">
        <v>35</v>
      </c>
    </row>
    <row r="769" spans="1:5" hidden="1">
      <c r="A769" s="1546" t="s">
        <v>1699</v>
      </c>
      <c r="B769" s="1546" t="s">
        <v>560</v>
      </c>
      <c r="C769" s="1818">
        <v>120</v>
      </c>
      <c r="D769" s="1818">
        <v>0</v>
      </c>
      <c r="E769" s="1818">
        <v>120</v>
      </c>
    </row>
    <row r="770" spans="1:5" hidden="1">
      <c r="A770" s="1546" t="s">
        <v>1699</v>
      </c>
      <c r="B770" s="1546" t="s">
        <v>6596</v>
      </c>
      <c r="C770" s="1818">
        <v>2</v>
      </c>
      <c r="D770" s="1818">
        <v>0</v>
      </c>
      <c r="E770" s="1818">
        <v>2</v>
      </c>
    </row>
    <row r="771" spans="1:5" hidden="1">
      <c r="A771" s="1546" t="s">
        <v>1699</v>
      </c>
      <c r="B771" s="1546" t="s">
        <v>6488</v>
      </c>
      <c r="C771" s="1818">
        <v>326</v>
      </c>
      <c r="D771" s="1818">
        <v>69</v>
      </c>
      <c r="E771" s="1818">
        <v>257</v>
      </c>
    </row>
    <row r="772" spans="1:5" hidden="1">
      <c r="A772" s="1546" t="s">
        <v>1661</v>
      </c>
      <c r="B772" s="1546" t="s">
        <v>438</v>
      </c>
      <c r="C772" s="1818">
        <v>327</v>
      </c>
      <c r="D772" s="1818">
        <v>64</v>
      </c>
      <c r="E772" s="1818">
        <v>263</v>
      </c>
    </row>
    <row r="773" spans="1:5" hidden="1">
      <c r="A773" s="1546" t="s">
        <v>6665</v>
      </c>
      <c r="B773" s="1546" t="s">
        <v>2862</v>
      </c>
      <c r="C773" s="1818">
        <v>2</v>
      </c>
      <c r="D773" s="1818">
        <v>2</v>
      </c>
      <c r="E773" s="1818">
        <v>0</v>
      </c>
    </row>
    <row r="774" spans="1:5" hidden="1">
      <c r="A774" s="1546" t="s">
        <v>6329</v>
      </c>
      <c r="B774" s="1546" t="s">
        <v>6292</v>
      </c>
      <c r="C774" s="1818">
        <v>81</v>
      </c>
      <c r="D774" s="1818">
        <v>26</v>
      </c>
      <c r="E774" s="1818">
        <v>55</v>
      </c>
    </row>
    <row r="775" spans="1:5" hidden="1">
      <c r="A775" s="1546" t="s">
        <v>6562</v>
      </c>
      <c r="B775" s="1546" t="s">
        <v>6296</v>
      </c>
      <c r="C775" s="1818">
        <v>9</v>
      </c>
      <c r="D775" s="1818">
        <v>4</v>
      </c>
      <c r="E775" s="1818">
        <v>5</v>
      </c>
    </row>
    <row r="776" spans="1:5" hidden="1">
      <c r="A776" s="1546" t="s">
        <v>790</v>
      </c>
      <c r="B776" s="1546" t="s">
        <v>791</v>
      </c>
      <c r="C776" s="1818">
        <v>56</v>
      </c>
      <c r="D776" s="1818">
        <v>28</v>
      </c>
      <c r="E776" s="1818">
        <v>28</v>
      </c>
    </row>
    <row r="777" spans="1:5" hidden="1">
      <c r="A777" s="1546" t="s">
        <v>1694</v>
      </c>
      <c r="B777" s="1546" t="s">
        <v>6542</v>
      </c>
      <c r="C777" s="1818">
        <v>20</v>
      </c>
      <c r="D777" s="1818">
        <v>0</v>
      </c>
      <c r="E777" s="1818">
        <v>20</v>
      </c>
    </row>
    <row r="778" spans="1:5" hidden="1">
      <c r="A778" s="1546" t="s">
        <v>1694</v>
      </c>
      <c r="B778" s="1546" t="s">
        <v>1706</v>
      </c>
      <c r="C778" s="1818">
        <v>15</v>
      </c>
      <c r="D778" s="1818">
        <v>0</v>
      </c>
      <c r="E778" s="1818">
        <v>15</v>
      </c>
    </row>
    <row r="779" spans="1:5" hidden="1">
      <c r="A779" s="1546" t="s">
        <v>1694</v>
      </c>
      <c r="B779" s="1546" t="s">
        <v>1693</v>
      </c>
      <c r="C779" s="1818">
        <v>5</v>
      </c>
      <c r="D779" s="1818">
        <v>0</v>
      </c>
      <c r="E779" s="1818">
        <v>5</v>
      </c>
    </row>
    <row r="780" spans="1:5" hidden="1">
      <c r="A780" s="1546" t="s">
        <v>1694</v>
      </c>
      <c r="B780" s="1546" t="s">
        <v>977</v>
      </c>
      <c r="C780" s="1818">
        <v>122</v>
      </c>
      <c r="D780" s="1818">
        <v>7</v>
      </c>
      <c r="E780" s="1818">
        <v>115</v>
      </c>
    </row>
    <row r="781" spans="1:5" hidden="1">
      <c r="A781" s="1546" t="s">
        <v>1267</v>
      </c>
      <c r="B781" s="1546" t="s">
        <v>1268</v>
      </c>
      <c r="C781" s="1818">
        <v>20</v>
      </c>
      <c r="D781" s="1818">
        <v>0</v>
      </c>
      <c r="E781" s="1818">
        <v>20</v>
      </c>
    </row>
    <row r="782" spans="1:5" hidden="1">
      <c r="A782" s="1546" t="s">
        <v>6300</v>
      </c>
      <c r="B782" s="1546" t="s">
        <v>1108</v>
      </c>
      <c r="C782" s="1818">
        <v>586</v>
      </c>
      <c r="D782" s="1818">
        <v>135</v>
      </c>
      <c r="E782" s="1818">
        <v>451</v>
      </c>
    </row>
    <row r="783" spans="1:5" hidden="1">
      <c r="A783" s="1546" t="s">
        <v>1863</v>
      </c>
      <c r="B783" s="1546" t="s">
        <v>1764</v>
      </c>
      <c r="C783" s="1818">
        <v>200</v>
      </c>
      <c r="D783" s="1818">
        <v>0</v>
      </c>
      <c r="E783" s="1818">
        <v>200</v>
      </c>
    </row>
    <row r="784" spans="1:5" hidden="1">
      <c r="A784" s="1546" t="s">
        <v>3969</v>
      </c>
      <c r="B784" s="1546" t="s">
        <v>1714</v>
      </c>
      <c r="C784" s="1818">
        <v>36</v>
      </c>
      <c r="D784" s="1818">
        <v>3</v>
      </c>
      <c r="E784" s="1818">
        <v>33</v>
      </c>
    </row>
    <row r="785" spans="1:5" hidden="1">
      <c r="A785" s="1546" t="s">
        <v>6301</v>
      </c>
      <c r="B785" s="1546" t="s">
        <v>6013</v>
      </c>
      <c r="C785" s="1818">
        <v>236</v>
      </c>
      <c r="D785" s="1818">
        <v>135</v>
      </c>
      <c r="E785" s="1818">
        <v>101</v>
      </c>
    </row>
    <row r="786" spans="1:5" hidden="1">
      <c r="A786" s="1546" t="s">
        <v>6380</v>
      </c>
      <c r="B786" s="1546" t="s">
        <v>1729</v>
      </c>
      <c r="C786" s="1818">
        <v>12</v>
      </c>
      <c r="D786" s="1818">
        <v>0</v>
      </c>
      <c r="E786" s="1818">
        <v>12</v>
      </c>
    </row>
    <row r="787" spans="1:5" hidden="1">
      <c r="A787" s="1546" t="s">
        <v>6336</v>
      </c>
      <c r="B787" s="1546" t="s">
        <v>438</v>
      </c>
      <c r="C787" s="1818">
        <v>20</v>
      </c>
      <c r="D787" s="1818">
        <v>5</v>
      </c>
      <c r="E787" s="1818">
        <v>15</v>
      </c>
    </row>
    <row r="788" spans="1:5" hidden="1">
      <c r="A788" s="1546" t="s">
        <v>6337</v>
      </c>
      <c r="B788" s="1546" t="s">
        <v>6292</v>
      </c>
      <c r="C788" s="1818">
        <v>6</v>
      </c>
      <c r="D788" s="1818">
        <v>5</v>
      </c>
      <c r="E788" s="1818">
        <v>1</v>
      </c>
    </row>
    <row r="789" spans="1:5" hidden="1">
      <c r="A789" s="1546" t="s">
        <v>1082</v>
      </c>
      <c r="B789" s="1546" t="s">
        <v>4018</v>
      </c>
      <c r="C789" s="1818">
        <v>4</v>
      </c>
      <c r="D789" s="1818">
        <v>4</v>
      </c>
      <c r="E789" s="1818">
        <v>0</v>
      </c>
    </row>
    <row r="790" spans="1:5" hidden="1">
      <c r="A790" s="1546" t="s">
        <v>1082</v>
      </c>
      <c r="B790" s="1546" t="s">
        <v>2561</v>
      </c>
      <c r="C790" s="1818">
        <v>2</v>
      </c>
      <c r="D790" s="1818">
        <v>0</v>
      </c>
      <c r="E790" s="1818">
        <v>2</v>
      </c>
    </row>
    <row r="791" spans="1:5" hidden="1">
      <c r="A791" s="1546" t="s">
        <v>1082</v>
      </c>
      <c r="B791" s="1546" t="s">
        <v>1081</v>
      </c>
      <c r="C791" s="1818">
        <v>26</v>
      </c>
      <c r="D791" s="1818">
        <v>6</v>
      </c>
      <c r="E791" s="1818">
        <v>20</v>
      </c>
    </row>
    <row r="792" spans="1:5" hidden="1">
      <c r="A792" s="1546" t="s">
        <v>6317</v>
      </c>
      <c r="B792" s="1546" t="s">
        <v>1274</v>
      </c>
      <c r="C792" s="1818">
        <v>59</v>
      </c>
      <c r="D792" s="1818">
        <v>10</v>
      </c>
      <c r="E792" s="1818">
        <v>49</v>
      </c>
    </row>
    <row r="793" spans="1:5" hidden="1">
      <c r="A793" s="1546" t="s">
        <v>6177</v>
      </c>
      <c r="B793" s="1546" t="s">
        <v>6178</v>
      </c>
      <c r="C793" s="1818">
        <v>5</v>
      </c>
      <c r="D793" s="1818">
        <v>5</v>
      </c>
      <c r="E793" s="1818">
        <v>0</v>
      </c>
    </row>
    <row r="794" spans="1:5" hidden="1">
      <c r="A794" s="1546" t="s">
        <v>6274</v>
      </c>
      <c r="B794" s="1546" t="s">
        <v>851</v>
      </c>
      <c r="C794" s="1818">
        <v>51</v>
      </c>
      <c r="D794" s="1818">
        <v>10</v>
      </c>
      <c r="E794" s="1818">
        <v>41</v>
      </c>
    </row>
    <row r="795" spans="1:5" hidden="1">
      <c r="A795" s="1546" t="s">
        <v>6080</v>
      </c>
      <c r="B795" s="1546" t="s">
        <v>6540</v>
      </c>
      <c r="C795" s="1818">
        <v>1000</v>
      </c>
      <c r="D795" s="1818">
        <v>220</v>
      </c>
      <c r="E795" s="1818">
        <v>780</v>
      </c>
    </row>
    <row r="796" spans="1:5" hidden="1">
      <c r="A796" s="1546" t="s">
        <v>1292</v>
      </c>
      <c r="B796" s="1546" t="s">
        <v>6571</v>
      </c>
      <c r="C796" s="1818">
        <v>50</v>
      </c>
      <c r="D796" s="1818">
        <v>10</v>
      </c>
      <c r="E796" s="1818">
        <v>40</v>
      </c>
    </row>
    <row r="797" spans="1:5" hidden="1">
      <c r="A797" s="1546" t="s">
        <v>640</v>
      </c>
      <c r="B797" s="1546" t="s">
        <v>641</v>
      </c>
      <c r="C797" s="1818">
        <v>212</v>
      </c>
      <c r="D797" s="1818">
        <v>27</v>
      </c>
      <c r="E797" s="1818">
        <v>185</v>
      </c>
    </row>
    <row r="798" spans="1:5" hidden="1">
      <c r="A798" s="1546" t="s">
        <v>619</v>
      </c>
      <c r="B798" s="1546" t="s">
        <v>620</v>
      </c>
      <c r="C798" s="1818">
        <v>104</v>
      </c>
      <c r="D798" s="1818">
        <v>32</v>
      </c>
      <c r="E798" s="1818">
        <v>72</v>
      </c>
    </row>
    <row r="799" spans="1:5" hidden="1">
      <c r="A799" s="1546" t="s">
        <v>6570</v>
      </c>
      <c r="B799" s="1546" t="s">
        <v>1287</v>
      </c>
      <c r="C799" s="1818">
        <v>120</v>
      </c>
      <c r="D799" s="1818">
        <v>0</v>
      </c>
      <c r="E799" s="1818">
        <v>120</v>
      </c>
    </row>
    <row r="800" spans="1:5" hidden="1">
      <c r="A800" s="1546" t="s">
        <v>1967</v>
      </c>
      <c r="B800" s="1546" t="s">
        <v>1968</v>
      </c>
      <c r="C800" s="1818">
        <v>25</v>
      </c>
      <c r="D800" s="1818">
        <v>25</v>
      </c>
      <c r="E800" s="1818">
        <v>0</v>
      </c>
    </row>
    <row r="801" spans="1:5" hidden="1">
      <c r="A801" s="1546" t="s">
        <v>1969</v>
      </c>
      <c r="B801" s="1546" t="s">
        <v>1970</v>
      </c>
      <c r="C801" s="1818">
        <v>25</v>
      </c>
      <c r="D801" s="1818">
        <v>25</v>
      </c>
      <c r="E801" s="1818">
        <v>0</v>
      </c>
    </row>
    <row r="802" spans="1:5" hidden="1">
      <c r="A802" s="1546" t="s">
        <v>715</v>
      </c>
      <c r="B802" s="1546" t="s">
        <v>716</v>
      </c>
      <c r="C802" s="1818">
        <v>97</v>
      </c>
      <c r="D802" s="1818">
        <v>25</v>
      </c>
      <c r="E802" s="1818">
        <v>72</v>
      </c>
    </row>
    <row r="803" spans="1:5" hidden="1">
      <c r="A803" s="1546" t="s">
        <v>1485</v>
      </c>
      <c r="B803" s="1546" t="s">
        <v>1486</v>
      </c>
      <c r="C803" s="1818">
        <v>30</v>
      </c>
      <c r="D803" s="1818">
        <v>25</v>
      </c>
      <c r="E803" s="1818">
        <v>5</v>
      </c>
    </row>
    <row r="804" spans="1:5" hidden="1">
      <c r="A804" s="1546" t="s">
        <v>1971</v>
      </c>
      <c r="B804" s="1546" t="s">
        <v>1966</v>
      </c>
      <c r="C804" s="1818">
        <v>40</v>
      </c>
      <c r="D804" s="1818">
        <v>20</v>
      </c>
      <c r="E804" s="1818">
        <v>20</v>
      </c>
    </row>
    <row r="805" spans="1:5" hidden="1">
      <c r="A805" s="1546" t="s">
        <v>771</v>
      </c>
      <c r="B805" s="1546" t="s">
        <v>6515</v>
      </c>
      <c r="C805" s="1818">
        <v>20</v>
      </c>
      <c r="D805" s="1818">
        <v>0</v>
      </c>
      <c r="E805" s="1818">
        <v>20</v>
      </c>
    </row>
    <row r="806" spans="1:5" hidden="1">
      <c r="A806" s="1546" t="s">
        <v>2810</v>
      </c>
      <c r="B806" s="1546" t="s">
        <v>6515</v>
      </c>
      <c r="C806" s="1818">
        <v>20</v>
      </c>
      <c r="D806" s="1818">
        <v>0</v>
      </c>
      <c r="E806" s="1818">
        <v>20</v>
      </c>
    </row>
    <row r="807" spans="1:5" hidden="1">
      <c r="A807" s="1546" t="s">
        <v>1520</v>
      </c>
      <c r="B807" s="1546" t="s">
        <v>6515</v>
      </c>
      <c r="C807" s="1818">
        <v>20</v>
      </c>
      <c r="D807" s="1818">
        <v>0</v>
      </c>
      <c r="E807" s="1818">
        <v>20</v>
      </c>
    </row>
    <row r="808" spans="1:5" hidden="1">
      <c r="A808" s="1546" t="s">
        <v>1456</v>
      </c>
      <c r="B808" s="1546" t="s">
        <v>6515</v>
      </c>
      <c r="C808" s="1818">
        <v>60</v>
      </c>
      <c r="D808" s="1818">
        <v>20</v>
      </c>
      <c r="E808" s="1818">
        <v>40</v>
      </c>
    </row>
    <row r="809" spans="1:5" hidden="1">
      <c r="A809" s="1546" t="s">
        <v>779</v>
      </c>
      <c r="B809" s="1546" t="s">
        <v>6515</v>
      </c>
      <c r="C809" s="1818">
        <v>125</v>
      </c>
      <c r="D809" s="1818">
        <v>0</v>
      </c>
      <c r="E809" s="1818">
        <v>125</v>
      </c>
    </row>
    <row r="810" spans="1:5" hidden="1">
      <c r="A810" s="1546" t="s">
        <v>669</v>
      </c>
      <c r="B810" s="1546" t="s">
        <v>670</v>
      </c>
      <c r="C810" s="1818">
        <v>800</v>
      </c>
      <c r="D810" s="1818">
        <v>200</v>
      </c>
      <c r="E810" s="1818">
        <v>600</v>
      </c>
    </row>
    <row r="811" spans="1:5" hidden="1">
      <c r="A811" s="1546" t="s">
        <v>6395</v>
      </c>
      <c r="B811" s="1546" t="s">
        <v>383</v>
      </c>
      <c r="C811" s="1818">
        <v>1</v>
      </c>
      <c r="D811" s="1818">
        <v>0</v>
      </c>
      <c r="E811" s="1818">
        <v>1</v>
      </c>
    </row>
    <row r="812" spans="1:5" hidden="1">
      <c r="A812" s="1546" t="s">
        <v>2893</v>
      </c>
      <c r="B812" s="1546" t="s">
        <v>2892</v>
      </c>
      <c r="C812" s="1818">
        <v>20</v>
      </c>
      <c r="D812" s="1818">
        <v>0</v>
      </c>
      <c r="E812" s="1818">
        <v>20</v>
      </c>
    </row>
    <row r="813" spans="1:5" hidden="1">
      <c r="A813" s="1546" t="s">
        <v>2893</v>
      </c>
      <c r="B813" s="1546" t="s">
        <v>2894</v>
      </c>
      <c r="C813" s="1818">
        <v>4</v>
      </c>
      <c r="D813" s="1818">
        <v>0</v>
      </c>
      <c r="E813" s="1818">
        <v>4</v>
      </c>
    </row>
    <row r="814" spans="1:5" hidden="1">
      <c r="A814" s="1546" t="s">
        <v>6097</v>
      </c>
      <c r="B814" s="1546" t="s">
        <v>39</v>
      </c>
      <c r="C814" s="1818">
        <v>1</v>
      </c>
      <c r="D814" s="1818">
        <v>1</v>
      </c>
      <c r="E814" s="1818">
        <v>0</v>
      </c>
    </row>
    <row r="815" spans="1:5" hidden="1">
      <c r="A815" s="1546" t="s">
        <v>1050</v>
      </c>
      <c r="B815" s="1546" t="s">
        <v>1049</v>
      </c>
      <c r="C815" s="1818">
        <v>82</v>
      </c>
      <c r="D815" s="1818">
        <v>12</v>
      </c>
      <c r="E815" s="1818">
        <v>70</v>
      </c>
    </row>
    <row r="816" spans="1:5" hidden="1">
      <c r="A816" s="1546" t="s">
        <v>1050</v>
      </c>
      <c r="B816" s="1546" t="s">
        <v>6196</v>
      </c>
      <c r="C816" s="1818">
        <v>5</v>
      </c>
      <c r="D816" s="1818">
        <v>0</v>
      </c>
      <c r="E816" s="1818">
        <v>5</v>
      </c>
    </row>
    <row r="817" spans="1:5" hidden="1">
      <c r="A817" s="1546" t="s">
        <v>1050</v>
      </c>
      <c r="B817" s="1546" t="s">
        <v>6501</v>
      </c>
      <c r="C817" s="1818">
        <v>12</v>
      </c>
      <c r="D817" s="1818">
        <v>0</v>
      </c>
      <c r="E817" s="1818">
        <v>12</v>
      </c>
    </row>
    <row r="818" spans="1:5" hidden="1">
      <c r="A818" s="1546" t="s">
        <v>1050</v>
      </c>
      <c r="B818" s="1546" t="s">
        <v>6502</v>
      </c>
      <c r="C818" s="1818">
        <v>10</v>
      </c>
      <c r="D818" s="1818">
        <v>0</v>
      </c>
      <c r="E818" s="1818">
        <v>10</v>
      </c>
    </row>
    <row r="819" spans="1:5" hidden="1">
      <c r="A819" s="1546" t="s">
        <v>6223</v>
      </c>
      <c r="B819" s="1546" t="s">
        <v>2809</v>
      </c>
      <c r="C819" s="1818">
        <v>2</v>
      </c>
      <c r="D819" s="1818">
        <v>2</v>
      </c>
      <c r="E819" s="1818">
        <v>0</v>
      </c>
    </row>
    <row r="820" spans="1:5" hidden="1">
      <c r="A820" s="1546" t="s">
        <v>1194</v>
      </c>
      <c r="B820" s="1546" t="s">
        <v>2469</v>
      </c>
      <c r="C820" s="1818">
        <v>5</v>
      </c>
      <c r="D820" s="1818">
        <v>0</v>
      </c>
      <c r="E820" s="1818">
        <v>5</v>
      </c>
    </row>
    <row r="821" spans="1:5" hidden="1">
      <c r="A821" s="1546" t="s">
        <v>1194</v>
      </c>
      <c r="B821" s="1546" t="s">
        <v>1193</v>
      </c>
      <c r="C821" s="1818">
        <v>13</v>
      </c>
      <c r="D821" s="1818">
        <v>3</v>
      </c>
      <c r="E821" s="1818">
        <v>10</v>
      </c>
    </row>
    <row r="822" spans="1:5" hidden="1">
      <c r="A822" s="1546" t="s">
        <v>2556</v>
      </c>
      <c r="B822" s="1546" t="s">
        <v>2557</v>
      </c>
      <c r="C822" s="1818">
        <v>22</v>
      </c>
      <c r="D822" s="1818">
        <v>0</v>
      </c>
      <c r="E822" s="1818">
        <v>22</v>
      </c>
    </row>
    <row r="823" spans="1:5" hidden="1">
      <c r="A823" s="1546" t="s">
        <v>6270</v>
      </c>
      <c r="B823" s="1546" t="s">
        <v>750</v>
      </c>
      <c r="C823" s="1818">
        <v>34</v>
      </c>
      <c r="D823" s="1818">
        <v>7</v>
      </c>
      <c r="E823" s="1818">
        <v>27</v>
      </c>
    </row>
    <row r="824" spans="1:5" hidden="1">
      <c r="A824" s="1546" t="s">
        <v>5959</v>
      </c>
      <c r="B824" s="1546" t="s">
        <v>1510</v>
      </c>
      <c r="C824" s="1818">
        <v>34</v>
      </c>
      <c r="D824" s="1818">
        <v>12</v>
      </c>
      <c r="E824" s="1818">
        <v>22</v>
      </c>
    </row>
    <row r="825" spans="1:5" hidden="1">
      <c r="A825" s="1546" t="s">
        <v>1029</v>
      </c>
      <c r="B825" s="1546" t="s">
        <v>21</v>
      </c>
      <c r="C825" s="1818">
        <v>17710</v>
      </c>
      <c r="D825" s="1818">
        <v>7422</v>
      </c>
      <c r="E825" s="1818">
        <v>10288</v>
      </c>
    </row>
    <row r="826" spans="1:5" hidden="1">
      <c r="A826" s="1546" t="s">
        <v>1154</v>
      </c>
      <c r="B826" s="1546" t="s">
        <v>347</v>
      </c>
      <c r="C826" s="1818">
        <v>9</v>
      </c>
      <c r="D826" s="1818">
        <v>5</v>
      </c>
      <c r="E826" s="1818">
        <v>4</v>
      </c>
    </row>
    <row r="827" spans="1:5" hidden="1">
      <c r="A827" s="1546" t="s">
        <v>6288</v>
      </c>
      <c r="B827" s="1546" t="s">
        <v>5961</v>
      </c>
      <c r="C827" s="1818">
        <v>21</v>
      </c>
      <c r="D827" s="1818">
        <v>5</v>
      </c>
      <c r="E827" s="1818">
        <v>16</v>
      </c>
    </row>
    <row r="828" spans="1:5" hidden="1">
      <c r="A828" s="1546" t="s">
        <v>1952</v>
      </c>
      <c r="B828" s="1546" t="s">
        <v>6008</v>
      </c>
      <c r="C828" s="1818">
        <v>50</v>
      </c>
      <c r="D828" s="1818">
        <v>50</v>
      </c>
      <c r="E828" s="1818">
        <v>0</v>
      </c>
    </row>
    <row r="829" spans="1:5" hidden="1">
      <c r="A829" s="1546" t="s">
        <v>2180</v>
      </c>
      <c r="B829" s="1546" t="s">
        <v>504</v>
      </c>
      <c r="C829" s="1818">
        <v>100</v>
      </c>
      <c r="D829" s="1818">
        <v>0</v>
      </c>
      <c r="E829" s="1818">
        <v>100</v>
      </c>
    </row>
    <row r="830" spans="1:5" hidden="1">
      <c r="A830" s="1546" t="s">
        <v>842</v>
      </c>
      <c r="B830" s="1546" t="s">
        <v>841</v>
      </c>
      <c r="C830" s="1818">
        <v>73</v>
      </c>
      <c r="D830" s="1818">
        <v>4</v>
      </c>
      <c r="E830" s="1818">
        <v>69</v>
      </c>
    </row>
    <row r="831" spans="1:5" hidden="1">
      <c r="A831" s="1546" t="s">
        <v>840</v>
      </c>
      <c r="B831" s="1546" t="s">
        <v>839</v>
      </c>
      <c r="C831" s="1818">
        <v>68</v>
      </c>
      <c r="D831" s="1818">
        <v>4</v>
      </c>
      <c r="E831" s="1818">
        <v>64</v>
      </c>
    </row>
    <row r="832" spans="1:5" hidden="1">
      <c r="A832" s="1546" t="s">
        <v>1431</v>
      </c>
      <c r="B832" s="1546" t="s">
        <v>6577</v>
      </c>
      <c r="C832" s="1818">
        <v>25</v>
      </c>
      <c r="D832" s="1818">
        <v>0</v>
      </c>
      <c r="E832" s="1818">
        <v>25</v>
      </c>
    </row>
    <row r="833" spans="1:5" hidden="1">
      <c r="A833" s="1546" t="s">
        <v>291</v>
      </c>
      <c r="B833" s="1546" t="s">
        <v>6543</v>
      </c>
      <c r="C833" s="1818">
        <v>27</v>
      </c>
      <c r="D833" s="1818">
        <v>0</v>
      </c>
      <c r="E833" s="1818">
        <v>27</v>
      </c>
    </row>
    <row r="834" spans="1:5" hidden="1">
      <c r="A834" s="1546" t="s">
        <v>291</v>
      </c>
      <c r="B834" s="1546" t="s">
        <v>290</v>
      </c>
      <c r="C834" s="1818">
        <v>113</v>
      </c>
      <c r="D834" s="1818">
        <v>10</v>
      </c>
      <c r="E834" s="1818">
        <v>103</v>
      </c>
    </row>
    <row r="835" spans="1:5" hidden="1">
      <c r="A835" s="1546" t="s">
        <v>6392</v>
      </c>
      <c r="B835" s="1546" t="s">
        <v>538</v>
      </c>
      <c r="C835" s="1818">
        <v>10</v>
      </c>
      <c r="D835" s="1818">
        <v>0</v>
      </c>
      <c r="E835" s="1818">
        <v>10</v>
      </c>
    </row>
    <row r="836" spans="1:5" hidden="1">
      <c r="A836" s="1546" t="s">
        <v>6232</v>
      </c>
      <c r="B836" s="1546" t="s">
        <v>52</v>
      </c>
      <c r="C836" s="1818">
        <v>50</v>
      </c>
      <c r="D836" s="1818">
        <v>50</v>
      </c>
      <c r="E836" s="1818">
        <v>0</v>
      </c>
    </row>
    <row r="837" spans="1:5" hidden="1">
      <c r="A837" s="1546" t="s">
        <v>6353</v>
      </c>
      <c r="B837" s="1546" t="s">
        <v>601</v>
      </c>
      <c r="C837" s="1818">
        <v>50</v>
      </c>
      <c r="D837" s="1818">
        <v>25</v>
      </c>
      <c r="E837" s="1818">
        <v>25</v>
      </c>
    </row>
    <row r="838" spans="1:5" hidden="1">
      <c r="A838" s="1546" t="s">
        <v>1814</v>
      </c>
      <c r="B838" s="1546" t="s">
        <v>6515</v>
      </c>
      <c r="C838" s="1818">
        <v>25</v>
      </c>
      <c r="D838" s="1818">
        <v>0</v>
      </c>
      <c r="E838" s="1818">
        <v>25</v>
      </c>
    </row>
    <row r="839" spans="1:5" hidden="1">
      <c r="A839" s="1546" t="s">
        <v>6331</v>
      </c>
      <c r="B839" s="1546" t="s">
        <v>6332</v>
      </c>
      <c r="C839" s="1818">
        <v>20</v>
      </c>
      <c r="D839" s="1818">
        <v>7</v>
      </c>
      <c r="E839" s="1818">
        <v>13</v>
      </c>
    </row>
    <row r="840" spans="1:5" hidden="1">
      <c r="A840" s="1546" t="s">
        <v>6244</v>
      </c>
      <c r="B840" s="1546" t="s">
        <v>379</v>
      </c>
      <c r="C840" s="1818">
        <v>310</v>
      </c>
      <c r="D840" s="1818">
        <v>50</v>
      </c>
      <c r="E840" s="1818">
        <v>260</v>
      </c>
    </row>
    <row r="841" spans="1:5" hidden="1">
      <c r="A841" s="1546" t="s">
        <v>6375</v>
      </c>
      <c r="B841" s="1546" t="s">
        <v>1973</v>
      </c>
      <c r="C841" s="1818">
        <v>80</v>
      </c>
      <c r="D841" s="1818">
        <v>25</v>
      </c>
      <c r="E841" s="1818">
        <v>55</v>
      </c>
    </row>
    <row r="842" spans="1:5" hidden="1">
      <c r="A842" s="1546" t="s">
        <v>503</v>
      </c>
      <c r="B842" s="1546" t="s">
        <v>504</v>
      </c>
      <c r="C842" s="1818">
        <v>1576</v>
      </c>
      <c r="D842" s="1818">
        <v>27</v>
      </c>
      <c r="E842" s="1818">
        <v>1549</v>
      </c>
    </row>
    <row r="843" spans="1:5" hidden="1">
      <c r="A843" s="1546" t="s">
        <v>6533</v>
      </c>
      <c r="B843" s="1546" t="s">
        <v>377</v>
      </c>
      <c r="C843" s="1818">
        <v>332</v>
      </c>
      <c r="D843" s="1818">
        <v>37</v>
      </c>
      <c r="E843" s="1818">
        <v>295</v>
      </c>
    </row>
    <row r="844" spans="1:5" hidden="1">
      <c r="A844" s="1546" t="s">
        <v>2068</v>
      </c>
      <c r="B844" s="1546" t="s">
        <v>6620</v>
      </c>
      <c r="C844" s="1818">
        <v>10</v>
      </c>
      <c r="D844" s="1818">
        <v>0</v>
      </c>
      <c r="E844" s="1818">
        <v>10</v>
      </c>
    </row>
    <row r="845" spans="1:5" hidden="1">
      <c r="A845" s="1546" t="s">
        <v>717</v>
      </c>
      <c r="B845" s="1546" t="s">
        <v>718</v>
      </c>
      <c r="C845" s="1818">
        <v>35</v>
      </c>
      <c r="D845" s="1818">
        <v>25</v>
      </c>
      <c r="E845" s="1818">
        <v>10</v>
      </c>
    </row>
    <row r="846" spans="1:5" hidden="1">
      <c r="A846" s="1546" t="s">
        <v>1865</v>
      </c>
      <c r="B846" s="1546" t="s">
        <v>6515</v>
      </c>
      <c r="C846" s="1818">
        <v>200</v>
      </c>
      <c r="D846" s="1818">
        <v>0</v>
      </c>
      <c r="E846" s="1818">
        <v>200</v>
      </c>
    </row>
    <row r="847" spans="1:5" hidden="1">
      <c r="A847" s="1546" t="s">
        <v>1866</v>
      </c>
      <c r="B847" s="1546" t="s">
        <v>6515</v>
      </c>
      <c r="C847" s="1818">
        <v>200</v>
      </c>
      <c r="D847" s="1818">
        <v>0</v>
      </c>
      <c r="E847" s="1818">
        <v>200</v>
      </c>
    </row>
    <row r="848" spans="1:5" hidden="1">
      <c r="A848" s="1546" t="s">
        <v>1864</v>
      </c>
      <c r="B848" s="1546" t="s">
        <v>6515</v>
      </c>
      <c r="C848" s="1818">
        <v>200</v>
      </c>
      <c r="D848" s="1818">
        <v>0</v>
      </c>
      <c r="E848" s="1818">
        <v>200</v>
      </c>
    </row>
    <row r="849" spans="1:5" hidden="1">
      <c r="A849" s="1546" t="s">
        <v>1758</v>
      </c>
      <c r="B849" s="1546" t="s">
        <v>1759</v>
      </c>
      <c r="C849" s="1818">
        <v>135</v>
      </c>
      <c r="D849" s="1818">
        <v>10</v>
      </c>
      <c r="E849" s="1818">
        <v>125</v>
      </c>
    </row>
    <row r="850" spans="1:5" hidden="1">
      <c r="A850" s="1546" t="s">
        <v>6358</v>
      </c>
      <c r="B850" s="1546" t="s">
        <v>383</v>
      </c>
      <c r="C850" s="1818">
        <v>5</v>
      </c>
      <c r="D850" s="1818">
        <v>5</v>
      </c>
      <c r="E850" s="1818">
        <v>0</v>
      </c>
    </row>
    <row r="851" spans="1:5" hidden="1">
      <c r="A851" s="1546" t="s">
        <v>6359</v>
      </c>
      <c r="B851" s="1546" t="s">
        <v>1722</v>
      </c>
      <c r="C851" s="1818">
        <v>5</v>
      </c>
      <c r="D851" s="1818">
        <v>5</v>
      </c>
      <c r="E851" s="1818">
        <v>0</v>
      </c>
    </row>
    <row r="852" spans="1:5" hidden="1">
      <c r="A852" s="1546" t="s">
        <v>711</v>
      </c>
      <c r="B852" s="1546" t="s">
        <v>712</v>
      </c>
      <c r="C852" s="1818">
        <v>322</v>
      </c>
      <c r="D852" s="1818">
        <v>95</v>
      </c>
      <c r="E852" s="1818">
        <v>227</v>
      </c>
    </row>
    <row r="853" spans="1:5" hidden="1">
      <c r="A853" s="1546" t="s">
        <v>1974</v>
      </c>
      <c r="B853" s="1546" t="s">
        <v>1975</v>
      </c>
      <c r="C853" s="1818">
        <v>100</v>
      </c>
      <c r="D853" s="1818">
        <v>25</v>
      </c>
      <c r="E853" s="1818">
        <v>75</v>
      </c>
    </row>
    <row r="854" spans="1:5" hidden="1">
      <c r="A854" s="1546" t="s">
        <v>6376</v>
      </c>
      <c r="B854" s="1546" t="s">
        <v>1977</v>
      </c>
      <c r="C854" s="1818">
        <v>25</v>
      </c>
      <c r="D854" s="1818">
        <v>25</v>
      </c>
      <c r="E854" s="1818">
        <v>0</v>
      </c>
    </row>
    <row r="855" spans="1:5" hidden="1">
      <c r="A855" s="1546" t="s">
        <v>6335</v>
      </c>
      <c r="B855" s="1546" t="s">
        <v>643</v>
      </c>
      <c r="C855" s="1818">
        <v>25</v>
      </c>
      <c r="D855" s="1818">
        <v>0</v>
      </c>
      <c r="E855" s="1818">
        <v>25</v>
      </c>
    </row>
    <row r="856" spans="1:5" hidden="1">
      <c r="A856" s="1546" t="s">
        <v>6266</v>
      </c>
      <c r="B856" s="1546" t="s">
        <v>643</v>
      </c>
      <c r="C856" s="1818">
        <v>180</v>
      </c>
      <c r="D856" s="1818">
        <v>105</v>
      </c>
      <c r="E856" s="1818">
        <v>75</v>
      </c>
    </row>
    <row r="857" spans="1:5" hidden="1">
      <c r="A857" s="1546" t="s">
        <v>6526</v>
      </c>
      <c r="B857" s="1546" t="s">
        <v>21</v>
      </c>
      <c r="C857" s="1818">
        <v>456</v>
      </c>
      <c r="D857" s="1818">
        <v>456</v>
      </c>
      <c r="E857" s="1818">
        <v>0</v>
      </c>
    </row>
    <row r="858" spans="1:5" hidden="1">
      <c r="A858" s="1546" t="s">
        <v>768</v>
      </c>
      <c r="B858" s="1546" t="s">
        <v>913</v>
      </c>
      <c r="C858" s="1818">
        <v>1000</v>
      </c>
      <c r="D858" s="1818">
        <v>0</v>
      </c>
      <c r="E858" s="1818">
        <v>1000</v>
      </c>
    </row>
    <row r="859" spans="1:5" hidden="1">
      <c r="A859" s="1546" t="s">
        <v>768</v>
      </c>
      <c r="B859" s="1546" t="s">
        <v>769</v>
      </c>
      <c r="C859" s="1818">
        <v>19300</v>
      </c>
      <c r="D859" s="1818">
        <v>2200</v>
      </c>
      <c r="E859" s="1818">
        <v>17100</v>
      </c>
    </row>
    <row r="860" spans="1:5" hidden="1">
      <c r="A860" s="1546" t="s">
        <v>770</v>
      </c>
      <c r="B860" s="1546" t="s">
        <v>1310</v>
      </c>
      <c r="C860" s="1818">
        <v>500</v>
      </c>
      <c r="D860" s="1818">
        <v>0</v>
      </c>
      <c r="E860" s="1818">
        <v>500</v>
      </c>
    </row>
    <row r="861" spans="1:5" hidden="1">
      <c r="A861" s="1546" t="s">
        <v>770</v>
      </c>
      <c r="B861" s="1546" t="s">
        <v>769</v>
      </c>
      <c r="C861" s="1818">
        <v>24750</v>
      </c>
      <c r="D861" s="1818">
        <v>6750</v>
      </c>
      <c r="E861" s="1818">
        <v>18000</v>
      </c>
    </row>
    <row r="862" spans="1:5" hidden="1">
      <c r="A862" s="1546" t="s">
        <v>1608</v>
      </c>
      <c r="B862" s="1546" t="s">
        <v>2560</v>
      </c>
      <c r="C862" s="1818">
        <v>7</v>
      </c>
      <c r="D862" s="1818">
        <v>0</v>
      </c>
      <c r="E862" s="1818">
        <v>7</v>
      </c>
    </row>
    <row r="863" spans="1:5" hidden="1">
      <c r="A863" s="1546" t="s">
        <v>1608</v>
      </c>
      <c r="B863" s="1546" t="s">
        <v>1609</v>
      </c>
      <c r="C863" s="1818">
        <v>2</v>
      </c>
      <c r="D863" s="1818">
        <v>0</v>
      </c>
      <c r="E863" s="1818">
        <v>2</v>
      </c>
    </row>
    <row r="864" spans="1:5" hidden="1">
      <c r="A864" s="1546" t="s">
        <v>1608</v>
      </c>
      <c r="B864" s="1546" t="s">
        <v>1802</v>
      </c>
      <c r="C864" s="1818">
        <v>9</v>
      </c>
      <c r="D864" s="1818">
        <v>3</v>
      </c>
      <c r="E864" s="1818">
        <v>6</v>
      </c>
    </row>
    <row r="865" spans="1:5" hidden="1">
      <c r="A865" s="1546" t="s">
        <v>1454</v>
      </c>
      <c r="B865" s="1546" t="s">
        <v>6015</v>
      </c>
      <c r="C865" s="1818">
        <v>80</v>
      </c>
      <c r="D865" s="1818">
        <v>80</v>
      </c>
      <c r="E865" s="1818">
        <v>0</v>
      </c>
    </row>
    <row r="866" spans="1:5" hidden="1">
      <c r="A866" s="1546" t="s">
        <v>6553</v>
      </c>
      <c r="B866" s="1546" t="s">
        <v>849</v>
      </c>
      <c r="C866" s="1818">
        <v>59</v>
      </c>
      <c r="D866" s="1818">
        <v>5</v>
      </c>
      <c r="E866" s="1818">
        <v>54</v>
      </c>
    </row>
    <row r="867" spans="1:5" hidden="1">
      <c r="A867" s="1546" t="s">
        <v>1909</v>
      </c>
      <c r="B867" s="1546" t="s">
        <v>1910</v>
      </c>
      <c r="C867" s="1818">
        <v>6</v>
      </c>
      <c r="D867" s="1818">
        <v>6</v>
      </c>
      <c r="E867" s="1818">
        <v>0</v>
      </c>
    </row>
    <row r="868" spans="1:5" hidden="1">
      <c r="A868" s="1546" t="s">
        <v>1911</v>
      </c>
      <c r="B868" s="1546" t="s">
        <v>1519</v>
      </c>
      <c r="C868" s="1818">
        <v>6</v>
      </c>
      <c r="D868" s="1818">
        <v>6</v>
      </c>
      <c r="E868" s="1818">
        <v>0</v>
      </c>
    </row>
    <row r="869" spans="1:5" hidden="1">
      <c r="A869" s="1546" t="s">
        <v>1597</v>
      </c>
      <c r="B869" s="1546" t="s">
        <v>1598</v>
      </c>
      <c r="C869" s="1818">
        <v>22</v>
      </c>
      <c r="D869" s="1818">
        <v>6</v>
      </c>
      <c r="E869" s="1818">
        <v>16</v>
      </c>
    </row>
    <row r="870" spans="1:5" hidden="1">
      <c r="A870" s="1546" t="s">
        <v>6316</v>
      </c>
      <c r="B870" s="1546" t="s">
        <v>1243</v>
      </c>
      <c r="C870" s="1818">
        <v>13</v>
      </c>
      <c r="D870" s="1818">
        <v>8</v>
      </c>
      <c r="E870" s="1818">
        <v>5</v>
      </c>
    </row>
    <row r="871" spans="1:5" hidden="1">
      <c r="A871" s="1546" t="s">
        <v>6264</v>
      </c>
      <c r="B871" s="1546" t="s">
        <v>6254</v>
      </c>
      <c r="C871" s="1818">
        <v>94</v>
      </c>
      <c r="D871" s="1818">
        <v>14</v>
      </c>
      <c r="E871" s="1818">
        <v>80</v>
      </c>
    </row>
    <row r="872" spans="1:5" hidden="1">
      <c r="A872" s="1546" t="s">
        <v>6328</v>
      </c>
      <c r="B872" s="1546" t="s">
        <v>6254</v>
      </c>
      <c r="C872" s="1818">
        <v>115</v>
      </c>
      <c r="D872" s="1818">
        <v>0</v>
      </c>
      <c r="E872" s="1818">
        <v>115</v>
      </c>
    </row>
    <row r="873" spans="1:5" hidden="1">
      <c r="A873" s="1546" t="s">
        <v>6305</v>
      </c>
      <c r="B873" s="1546" t="s">
        <v>585</v>
      </c>
      <c r="C873" s="1818">
        <v>10</v>
      </c>
      <c r="D873" s="1818">
        <v>8</v>
      </c>
      <c r="E873" s="1818">
        <v>2</v>
      </c>
    </row>
    <row r="874" spans="1:5" hidden="1">
      <c r="A874" s="1546" t="s">
        <v>1955</v>
      </c>
      <c r="B874" s="1546" t="s">
        <v>1956</v>
      </c>
      <c r="C874" s="1818">
        <v>5</v>
      </c>
      <c r="D874" s="1818">
        <v>5</v>
      </c>
      <c r="E874" s="1818">
        <v>0</v>
      </c>
    </row>
    <row r="875" spans="1:5" hidden="1">
      <c r="A875" s="1546" t="s">
        <v>1896</v>
      </c>
      <c r="B875" s="1546" t="s">
        <v>6000</v>
      </c>
      <c r="C875" s="1818">
        <v>100</v>
      </c>
      <c r="D875" s="1818">
        <v>100</v>
      </c>
      <c r="E875" s="1818">
        <v>0</v>
      </c>
    </row>
    <row r="876" spans="1:5" hidden="1">
      <c r="A876" s="1546" t="s">
        <v>1896</v>
      </c>
      <c r="B876" s="1546" t="s">
        <v>822</v>
      </c>
      <c r="C876" s="1818">
        <v>4</v>
      </c>
      <c r="D876" s="1818">
        <v>4</v>
      </c>
      <c r="E876" s="1818">
        <v>0</v>
      </c>
    </row>
    <row r="877" spans="1:5" hidden="1">
      <c r="A877" s="1546" t="s">
        <v>6175</v>
      </c>
      <c r="B877" s="1546" t="s">
        <v>1487</v>
      </c>
      <c r="C877" s="1818">
        <v>5</v>
      </c>
      <c r="D877" s="1818">
        <v>5</v>
      </c>
      <c r="E877" s="1818">
        <v>0</v>
      </c>
    </row>
    <row r="878" spans="1:5" hidden="1">
      <c r="A878" s="1546" t="s">
        <v>819</v>
      </c>
      <c r="B878" s="1546" t="s">
        <v>818</v>
      </c>
      <c r="C878" s="1818">
        <v>46</v>
      </c>
      <c r="D878" s="1818">
        <v>15</v>
      </c>
      <c r="E878" s="1818">
        <v>31</v>
      </c>
    </row>
    <row r="879" spans="1:5" hidden="1">
      <c r="A879" s="1546" t="s">
        <v>1048</v>
      </c>
      <c r="B879" s="1546" t="s">
        <v>461</v>
      </c>
      <c r="C879" s="1818">
        <v>68</v>
      </c>
      <c r="D879" s="1818">
        <v>7</v>
      </c>
      <c r="E879" s="1818">
        <v>61</v>
      </c>
    </row>
    <row r="880" spans="1:5" hidden="1">
      <c r="A880" s="1546" t="s">
        <v>1850</v>
      </c>
      <c r="B880" s="1546" t="s">
        <v>5997</v>
      </c>
      <c r="C880" s="1818">
        <v>90</v>
      </c>
      <c r="D880" s="1818">
        <v>60</v>
      </c>
      <c r="E880" s="1818">
        <v>30</v>
      </c>
    </row>
    <row r="881" spans="1:5" hidden="1">
      <c r="A881" s="1546" t="s">
        <v>1850</v>
      </c>
      <c r="B881" s="1546" t="s">
        <v>1898</v>
      </c>
      <c r="C881" s="1818">
        <v>6</v>
      </c>
      <c r="D881" s="1818">
        <v>6</v>
      </c>
      <c r="E881" s="1818">
        <v>0</v>
      </c>
    </row>
    <row r="882" spans="1:5" hidden="1">
      <c r="A882" s="1546" t="s">
        <v>6129</v>
      </c>
      <c r="B882" s="1546" t="s">
        <v>984</v>
      </c>
      <c r="C882" s="1818">
        <v>14</v>
      </c>
      <c r="D882" s="1818">
        <v>10</v>
      </c>
      <c r="E882" s="1818">
        <v>4</v>
      </c>
    </row>
    <row r="883" spans="1:5" hidden="1">
      <c r="A883" s="1546" t="s">
        <v>6168</v>
      </c>
      <c r="B883" s="1546" t="s">
        <v>984</v>
      </c>
      <c r="C883" s="1818">
        <v>16</v>
      </c>
      <c r="D883" s="1818">
        <v>10</v>
      </c>
      <c r="E883" s="1818">
        <v>6</v>
      </c>
    </row>
    <row r="884" spans="1:5" hidden="1">
      <c r="A884" s="1546" t="s">
        <v>3947</v>
      </c>
      <c r="B884" s="1546" t="s">
        <v>657</v>
      </c>
      <c r="C884" s="1818">
        <v>48</v>
      </c>
      <c r="D884" s="1818">
        <v>15</v>
      </c>
      <c r="E884" s="1818">
        <v>33</v>
      </c>
    </row>
    <row r="885" spans="1:5" hidden="1">
      <c r="A885" s="1546" t="s">
        <v>6134</v>
      </c>
      <c r="B885" s="1546" t="s">
        <v>562</v>
      </c>
      <c r="C885" s="1818">
        <v>30</v>
      </c>
      <c r="D885" s="1818">
        <v>0</v>
      </c>
      <c r="E885" s="1818">
        <v>30</v>
      </c>
    </row>
    <row r="886" spans="1:5" hidden="1">
      <c r="A886" s="1546" t="s">
        <v>6134</v>
      </c>
      <c r="B886" s="1546" t="s">
        <v>1005</v>
      </c>
      <c r="C886" s="1818">
        <v>75</v>
      </c>
      <c r="D886" s="1818">
        <v>2</v>
      </c>
      <c r="E886" s="1818">
        <v>73</v>
      </c>
    </row>
    <row r="887" spans="1:5" hidden="1">
      <c r="A887" s="1546" t="s">
        <v>6079</v>
      </c>
      <c r="B887" s="1546" t="s">
        <v>631</v>
      </c>
      <c r="C887" s="1818">
        <v>39</v>
      </c>
      <c r="D887" s="1818">
        <v>2</v>
      </c>
      <c r="E887" s="1818">
        <v>37</v>
      </c>
    </row>
    <row r="888" spans="1:5" hidden="1">
      <c r="A888" s="1546" t="s">
        <v>1958</v>
      </c>
      <c r="B888" s="1546" t="s">
        <v>1959</v>
      </c>
      <c r="C888" s="1818">
        <v>5</v>
      </c>
      <c r="D888" s="1818">
        <v>5</v>
      </c>
      <c r="E888" s="1818">
        <v>0</v>
      </c>
    </row>
    <row r="889" spans="1:5" hidden="1">
      <c r="A889" s="1546" t="s">
        <v>885</v>
      </c>
      <c r="B889" s="1546" t="s">
        <v>2193</v>
      </c>
      <c r="C889" s="1818">
        <v>2</v>
      </c>
      <c r="D889" s="1818">
        <v>0</v>
      </c>
      <c r="E889" s="1818">
        <v>2</v>
      </c>
    </row>
    <row r="890" spans="1:5" hidden="1">
      <c r="A890" s="1546" t="s">
        <v>884</v>
      </c>
      <c r="B890" s="1546" t="s">
        <v>2194</v>
      </c>
      <c r="C890" s="1818">
        <v>5</v>
      </c>
      <c r="D890" s="1818">
        <v>0</v>
      </c>
      <c r="E890" s="1818">
        <v>5</v>
      </c>
    </row>
    <row r="891" spans="1:5" hidden="1">
      <c r="A891" s="1546" t="s">
        <v>2589</v>
      </c>
      <c r="B891" s="1546" t="s">
        <v>2586</v>
      </c>
      <c r="C891" s="1818">
        <v>1</v>
      </c>
      <c r="D891" s="1818">
        <v>0</v>
      </c>
      <c r="E891" s="1818">
        <v>1</v>
      </c>
    </row>
    <row r="892" spans="1:5" hidden="1">
      <c r="A892" s="1546" t="s">
        <v>1254</v>
      </c>
      <c r="B892" s="1546" t="s">
        <v>1255</v>
      </c>
      <c r="C892" s="1818">
        <v>10</v>
      </c>
      <c r="D892" s="1818">
        <v>0</v>
      </c>
      <c r="E892" s="1818">
        <v>10</v>
      </c>
    </row>
    <row r="893" spans="1:5" hidden="1">
      <c r="A893" s="1546" t="s">
        <v>2959</v>
      </c>
      <c r="B893" s="1546" t="s">
        <v>2957</v>
      </c>
      <c r="C893" s="1818">
        <v>3</v>
      </c>
      <c r="D893" s="1818">
        <v>0</v>
      </c>
      <c r="E893" s="1818">
        <v>3</v>
      </c>
    </row>
    <row r="894" spans="1:5" hidden="1">
      <c r="A894" s="1546" t="s">
        <v>2583</v>
      </c>
      <c r="B894" s="1546" t="s">
        <v>6515</v>
      </c>
      <c r="C894" s="1818">
        <v>1</v>
      </c>
      <c r="D894" s="1818">
        <v>0</v>
      </c>
      <c r="E894" s="1818">
        <v>1</v>
      </c>
    </row>
    <row r="895" spans="1:5" hidden="1">
      <c r="A895" s="1546" t="s">
        <v>605</v>
      </c>
      <c r="B895" s="1546" t="s">
        <v>606</v>
      </c>
      <c r="C895" s="1818">
        <v>258</v>
      </c>
      <c r="D895" s="1818">
        <v>20</v>
      </c>
      <c r="E895" s="1818">
        <v>238</v>
      </c>
    </row>
    <row r="896" spans="1:5" hidden="1">
      <c r="A896" s="1546" t="s">
        <v>2146</v>
      </c>
      <c r="B896" s="1546" t="s">
        <v>2147</v>
      </c>
      <c r="C896" s="1818">
        <v>35</v>
      </c>
      <c r="D896" s="1818">
        <v>0</v>
      </c>
      <c r="E896" s="1818">
        <v>35</v>
      </c>
    </row>
    <row r="897" spans="1:5" hidden="1">
      <c r="A897" s="1546" t="s">
        <v>2146</v>
      </c>
      <c r="B897" s="1546" t="s">
        <v>979</v>
      </c>
      <c r="C897" s="1818">
        <v>128</v>
      </c>
      <c r="D897" s="1818">
        <v>7</v>
      </c>
      <c r="E897" s="1818">
        <v>121</v>
      </c>
    </row>
    <row r="898" spans="1:5" hidden="1">
      <c r="A898" s="1546" t="s">
        <v>580</v>
      </c>
      <c r="B898" s="1546" t="s">
        <v>581</v>
      </c>
      <c r="C898" s="1818">
        <v>281</v>
      </c>
      <c r="D898" s="1818">
        <v>14</v>
      </c>
      <c r="E898" s="1818">
        <v>267</v>
      </c>
    </row>
    <row r="899" spans="1:5" hidden="1">
      <c r="A899" s="1546" t="s">
        <v>6256</v>
      </c>
      <c r="B899" s="1546" t="s">
        <v>436</v>
      </c>
      <c r="C899" s="1818">
        <v>543</v>
      </c>
      <c r="D899" s="1818">
        <v>48</v>
      </c>
      <c r="E899" s="1818">
        <v>495</v>
      </c>
    </row>
    <row r="900" spans="1:5" hidden="1">
      <c r="A900" s="1546" t="s">
        <v>2209</v>
      </c>
      <c r="B900" s="1546" t="s">
        <v>3759</v>
      </c>
      <c r="C900" s="1818">
        <v>40</v>
      </c>
      <c r="D900" s="1818">
        <v>0</v>
      </c>
      <c r="E900" s="1818">
        <v>40</v>
      </c>
    </row>
    <row r="901" spans="1:5" hidden="1">
      <c r="A901" s="1546" t="s">
        <v>6109</v>
      </c>
      <c r="B901" s="1546" t="s">
        <v>466</v>
      </c>
      <c r="C901" s="1818">
        <v>264</v>
      </c>
      <c r="D901" s="1818">
        <v>31</v>
      </c>
      <c r="E901" s="1818">
        <v>233</v>
      </c>
    </row>
    <row r="902" spans="1:5" hidden="1">
      <c r="A902" s="1546" t="s">
        <v>563</v>
      </c>
      <c r="B902" s="1546" t="s">
        <v>532</v>
      </c>
      <c r="C902" s="1818">
        <v>11</v>
      </c>
      <c r="D902" s="1818">
        <v>6</v>
      </c>
      <c r="E902" s="1818">
        <v>5</v>
      </c>
    </row>
    <row r="903" spans="1:5" hidden="1">
      <c r="A903" s="1546" t="s">
        <v>563</v>
      </c>
      <c r="B903" s="1546" t="s">
        <v>6497</v>
      </c>
      <c r="C903" s="1818">
        <v>140</v>
      </c>
      <c r="D903" s="1818">
        <v>0</v>
      </c>
      <c r="E903" s="1818">
        <v>140</v>
      </c>
    </row>
    <row r="904" spans="1:5" hidden="1">
      <c r="A904" s="1546" t="s">
        <v>563</v>
      </c>
      <c r="B904" s="1546" t="s">
        <v>564</v>
      </c>
      <c r="C904" s="1818">
        <v>30</v>
      </c>
      <c r="D904" s="1818">
        <v>0</v>
      </c>
      <c r="E904" s="1818">
        <v>30</v>
      </c>
    </row>
    <row r="905" spans="1:5" hidden="1">
      <c r="A905" s="1546" t="s">
        <v>563</v>
      </c>
      <c r="B905" s="1546" t="s">
        <v>6347</v>
      </c>
      <c r="C905" s="1818">
        <v>90</v>
      </c>
      <c r="D905" s="1818">
        <v>0</v>
      </c>
      <c r="E905" s="1818">
        <v>90</v>
      </c>
    </row>
    <row r="906" spans="1:5" hidden="1">
      <c r="A906" s="1546" t="s">
        <v>1690</v>
      </c>
      <c r="B906" s="1546" t="s">
        <v>4020</v>
      </c>
      <c r="C906" s="1818">
        <v>30</v>
      </c>
      <c r="D906" s="1818">
        <v>0</v>
      </c>
      <c r="E906" s="1818">
        <v>30</v>
      </c>
    </row>
    <row r="907" spans="1:5" hidden="1">
      <c r="A907" s="1546" t="s">
        <v>1690</v>
      </c>
      <c r="B907" s="1546" t="s">
        <v>6499</v>
      </c>
      <c r="C907" s="1818">
        <v>55</v>
      </c>
      <c r="D907" s="1818">
        <v>4</v>
      </c>
      <c r="E907" s="1818">
        <v>51</v>
      </c>
    </row>
    <row r="908" spans="1:5" hidden="1">
      <c r="A908" s="1546" t="s">
        <v>1690</v>
      </c>
      <c r="B908" s="1546" t="s">
        <v>1632</v>
      </c>
      <c r="C908" s="1818">
        <v>13</v>
      </c>
      <c r="D908" s="1818">
        <v>0</v>
      </c>
      <c r="E908" s="1818">
        <v>13</v>
      </c>
    </row>
    <row r="909" spans="1:5" hidden="1">
      <c r="A909" s="1546" t="s">
        <v>1703</v>
      </c>
      <c r="B909" s="1546" t="s">
        <v>1702</v>
      </c>
      <c r="C909" s="1818">
        <v>3</v>
      </c>
      <c r="D909" s="1818">
        <v>0</v>
      </c>
      <c r="E909" s="1818">
        <v>3</v>
      </c>
    </row>
    <row r="910" spans="1:5" hidden="1">
      <c r="A910" s="1546" t="s">
        <v>6564</v>
      </c>
      <c r="B910" s="1546" t="s">
        <v>1104</v>
      </c>
      <c r="C910" s="1818">
        <v>80</v>
      </c>
      <c r="D910" s="1818">
        <v>55</v>
      </c>
      <c r="E910" s="1818">
        <v>25</v>
      </c>
    </row>
    <row r="911" spans="1:5" hidden="1">
      <c r="A911" s="1546" t="s">
        <v>6243</v>
      </c>
      <c r="B911" s="1546" t="s">
        <v>6532</v>
      </c>
      <c r="C911" s="1818">
        <v>850</v>
      </c>
      <c r="D911" s="1818">
        <v>25</v>
      </c>
      <c r="E911" s="1818">
        <v>825</v>
      </c>
    </row>
    <row r="912" spans="1:5" hidden="1">
      <c r="A912" s="1546" t="s">
        <v>1610</v>
      </c>
      <c r="B912" s="1546" t="s">
        <v>6340</v>
      </c>
      <c r="C912" s="1818">
        <v>4</v>
      </c>
      <c r="D912" s="1818">
        <v>0</v>
      </c>
      <c r="E912" s="1818">
        <v>4</v>
      </c>
    </row>
    <row r="913" spans="1:5" hidden="1">
      <c r="A913" s="1546" t="s">
        <v>6106</v>
      </c>
      <c r="B913" s="1546" t="s">
        <v>333</v>
      </c>
      <c r="C913" s="1818">
        <v>39</v>
      </c>
      <c r="D913" s="1818">
        <v>22</v>
      </c>
      <c r="E913" s="1818">
        <v>17</v>
      </c>
    </row>
    <row r="914" spans="1:5" hidden="1">
      <c r="A914" s="1546" t="s">
        <v>1265</v>
      </c>
      <c r="B914" s="1546" t="s">
        <v>6320</v>
      </c>
      <c r="C914" s="1818">
        <v>50</v>
      </c>
      <c r="D914" s="1818">
        <v>0</v>
      </c>
      <c r="E914" s="1818">
        <v>50</v>
      </c>
    </row>
    <row r="915" spans="1:5" hidden="1">
      <c r="A915" s="1546" t="s">
        <v>1265</v>
      </c>
      <c r="B915" s="1546" t="s">
        <v>6569</v>
      </c>
      <c r="C915" s="1818">
        <v>380</v>
      </c>
      <c r="D915" s="1818">
        <v>0</v>
      </c>
      <c r="E915" s="1818">
        <v>380</v>
      </c>
    </row>
    <row r="916" spans="1:5" hidden="1">
      <c r="A916" s="1546" t="s">
        <v>2462</v>
      </c>
      <c r="B916" s="1546" t="s">
        <v>2463</v>
      </c>
      <c r="C916" s="1818">
        <v>10</v>
      </c>
      <c r="D916" s="1818">
        <v>0</v>
      </c>
      <c r="E916" s="1818">
        <v>10</v>
      </c>
    </row>
    <row r="917" spans="1:5" hidden="1">
      <c r="A917" s="1546" t="s">
        <v>395</v>
      </c>
      <c r="B917" s="1546" t="s">
        <v>3759</v>
      </c>
      <c r="C917" s="1818">
        <v>100</v>
      </c>
      <c r="D917" s="1818">
        <v>30</v>
      </c>
      <c r="E917" s="1818">
        <v>70</v>
      </c>
    </row>
    <row r="918" spans="1:5" hidden="1">
      <c r="A918" s="1546" t="s">
        <v>2587</v>
      </c>
      <c r="B918" s="1546" t="s">
        <v>2584</v>
      </c>
      <c r="C918" s="1818">
        <v>1</v>
      </c>
      <c r="D918" s="1818">
        <v>0</v>
      </c>
      <c r="E918" s="1818">
        <v>1</v>
      </c>
    </row>
    <row r="919" spans="1:5" hidden="1">
      <c r="A919" s="1546" t="s">
        <v>1953</v>
      </c>
      <c r="B919" s="1546" t="s">
        <v>6017</v>
      </c>
      <c r="C919" s="1818">
        <v>50</v>
      </c>
      <c r="D919" s="1818">
        <v>50</v>
      </c>
      <c r="E919" s="1818">
        <v>0</v>
      </c>
    </row>
    <row r="920" spans="1:5" hidden="1">
      <c r="A920" s="1546" t="s">
        <v>6265</v>
      </c>
      <c r="B920" s="1546" t="s">
        <v>585</v>
      </c>
      <c r="C920" s="1818">
        <v>13</v>
      </c>
      <c r="D920" s="1818">
        <v>6</v>
      </c>
      <c r="E920" s="1818">
        <v>7</v>
      </c>
    </row>
    <row r="921" spans="1:5" hidden="1">
      <c r="A921" s="1546" t="s">
        <v>6294</v>
      </c>
      <c r="B921" s="1546" t="s">
        <v>362</v>
      </c>
      <c r="C921" s="1818">
        <v>24</v>
      </c>
      <c r="D921" s="1818">
        <v>7</v>
      </c>
      <c r="E921" s="1818">
        <v>17</v>
      </c>
    </row>
    <row r="922" spans="1:5" hidden="1">
      <c r="A922" s="1546" t="s">
        <v>6176</v>
      </c>
      <c r="B922" s="1546" t="s">
        <v>6096</v>
      </c>
      <c r="C922" s="1818">
        <v>12</v>
      </c>
      <c r="D922" s="1818">
        <v>7</v>
      </c>
      <c r="E922" s="1818">
        <v>5</v>
      </c>
    </row>
    <row r="923" spans="1:5" hidden="1">
      <c r="A923" s="1546" t="s">
        <v>6169</v>
      </c>
      <c r="B923" s="1546" t="s">
        <v>1739</v>
      </c>
      <c r="C923" s="1818">
        <v>4</v>
      </c>
      <c r="D923" s="1818">
        <v>4</v>
      </c>
      <c r="E923" s="1818">
        <v>0</v>
      </c>
    </row>
    <row r="924" spans="1:5" hidden="1">
      <c r="A924" s="1546" t="s">
        <v>2187</v>
      </c>
      <c r="B924" s="1546" t="s">
        <v>6515</v>
      </c>
      <c r="C924" s="1818">
        <v>10</v>
      </c>
      <c r="D924" s="1818">
        <v>0</v>
      </c>
      <c r="E924" s="1818">
        <v>10</v>
      </c>
    </row>
    <row r="925" spans="1:5" hidden="1">
      <c r="A925" s="1546" t="s">
        <v>912</v>
      </c>
      <c r="B925" s="1546" t="s">
        <v>1089</v>
      </c>
      <c r="C925" s="1818">
        <v>2</v>
      </c>
      <c r="D925" s="1818">
        <v>2</v>
      </c>
      <c r="E925" s="1818">
        <v>0</v>
      </c>
    </row>
    <row r="926" spans="1:5" hidden="1">
      <c r="A926" s="1546" t="s">
        <v>912</v>
      </c>
      <c r="B926" s="1546" t="s">
        <v>1824</v>
      </c>
      <c r="C926" s="1818">
        <v>5</v>
      </c>
      <c r="D926" s="1818">
        <v>0</v>
      </c>
      <c r="E926" s="1818">
        <v>5</v>
      </c>
    </row>
    <row r="927" spans="1:5" hidden="1">
      <c r="A927" s="1546" t="s">
        <v>912</v>
      </c>
      <c r="B927" s="1546" t="s">
        <v>911</v>
      </c>
      <c r="C927" s="1818">
        <v>42</v>
      </c>
      <c r="D927" s="1818">
        <v>2</v>
      </c>
      <c r="E927" s="1818">
        <v>40</v>
      </c>
    </row>
    <row r="928" spans="1:5" hidden="1">
      <c r="A928" s="1546" t="s">
        <v>912</v>
      </c>
      <c r="B928" s="1546" t="s">
        <v>1473</v>
      </c>
      <c r="C928" s="1818">
        <v>20</v>
      </c>
      <c r="D928" s="1818">
        <v>8</v>
      </c>
      <c r="E928" s="1818">
        <v>12</v>
      </c>
    </row>
    <row r="929" spans="1:5" hidden="1">
      <c r="A929" s="1546" t="s">
        <v>6278</v>
      </c>
      <c r="B929" s="1546" t="s">
        <v>5973</v>
      </c>
      <c r="C929" s="1818">
        <v>66</v>
      </c>
      <c r="D929" s="1818">
        <v>5</v>
      </c>
      <c r="E929" s="1818">
        <v>61</v>
      </c>
    </row>
    <row r="930" spans="1:5" hidden="1">
      <c r="A930" s="1546" t="s">
        <v>6279</v>
      </c>
      <c r="B930" s="1546" t="s">
        <v>5971</v>
      </c>
      <c r="C930" s="1818">
        <v>45</v>
      </c>
      <c r="D930" s="1818">
        <v>6</v>
      </c>
      <c r="E930" s="1818">
        <v>39</v>
      </c>
    </row>
    <row r="931" spans="1:5" hidden="1">
      <c r="A931" s="1546" t="s">
        <v>6100</v>
      </c>
      <c r="B931" s="1546" t="s">
        <v>280</v>
      </c>
      <c r="C931" s="1818">
        <v>159</v>
      </c>
      <c r="D931" s="1818">
        <v>14</v>
      </c>
      <c r="E931" s="1818">
        <v>145</v>
      </c>
    </row>
    <row r="932" spans="1:5" hidden="1">
      <c r="A932" s="1546" t="s">
        <v>6138</v>
      </c>
      <c r="B932" s="1546" t="s">
        <v>995</v>
      </c>
      <c r="C932" s="1818">
        <v>28</v>
      </c>
      <c r="D932" s="1818">
        <v>8</v>
      </c>
      <c r="E932" s="1818">
        <v>20</v>
      </c>
    </row>
    <row r="933" spans="1:5" hidden="1">
      <c r="A933" s="1546" t="s">
        <v>935</v>
      </c>
      <c r="B933" s="1546" t="s">
        <v>6532</v>
      </c>
      <c r="C933" s="1818">
        <v>25</v>
      </c>
      <c r="D933" s="1818">
        <v>25</v>
      </c>
      <c r="E933" s="1818">
        <v>0</v>
      </c>
    </row>
    <row r="934" spans="1:5" hidden="1">
      <c r="A934" s="1546" t="s">
        <v>935</v>
      </c>
      <c r="B934" s="1546" t="s">
        <v>934</v>
      </c>
      <c r="C934" s="1818">
        <v>65</v>
      </c>
      <c r="D934" s="1818">
        <v>6</v>
      </c>
      <c r="E934" s="1818">
        <v>59</v>
      </c>
    </row>
    <row r="935" spans="1:5" hidden="1">
      <c r="A935" s="1546" t="s">
        <v>6130</v>
      </c>
      <c r="B935" s="1546" t="s">
        <v>909</v>
      </c>
      <c r="C935" s="1818">
        <v>22</v>
      </c>
      <c r="D935" s="1818">
        <v>12</v>
      </c>
      <c r="E935" s="1818">
        <v>10</v>
      </c>
    </row>
    <row r="936" spans="1:5" hidden="1">
      <c r="A936" s="1546" t="s">
        <v>1303</v>
      </c>
      <c r="B936" s="1546" t="s">
        <v>1601</v>
      </c>
      <c r="C936" s="1818">
        <v>9</v>
      </c>
      <c r="D936" s="1818">
        <v>0</v>
      </c>
      <c r="E936" s="1818">
        <v>9</v>
      </c>
    </row>
    <row r="937" spans="1:5" hidden="1">
      <c r="A937" s="1546" t="s">
        <v>1303</v>
      </c>
      <c r="B937" s="1546" t="s">
        <v>1612</v>
      </c>
      <c r="C937" s="1818">
        <v>2</v>
      </c>
      <c r="D937" s="1818">
        <v>0</v>
      </c>
      <c r="E937" s="1818">
        <v>2</v>
      </c>
    </row>
    <row r="938" spans="1:5" hidden="1">
      <c r="A938" s="1546" t="s">
        <v>1303</v>
      </c>
      <c r="B938" s="1546" t="s">
        <v>1618</v>
      </c>
      <c r="C938" s="1818">
        <v>2</v>
      </c>
      <c r="D938" s="1818">
        <v>0</v>
      </c>
      <c r="E938" s="1818">
        <v>2</v>
      </c>
    </row>
    <row r="939" spans="1:5" hidden="1">
      <c r="A939" s="1546" t="s">
        <v>1303</v>
      </c>
      <c r="B939" s="1546" t="s">
        <v>1306</v>
      </c>
      <c r="C939" s="1818">
        <v>30</v>
      </c>
      <c r="D939" s="1818">
        <v>0</v>
      </c>
      <c r="E939" s="1818">
        <v>30</v>
      </c>
    </row>
    <row r="940" spans="1:5" hidden="1">
      <c r="A940" s="1546" t="s">
        <v>865</v>
      </c>
      <c r="B940" s="1546" t="s">
        <v>6497</v>
      </c>
      <c r="C940" s="1818">
        <v>7</v>
      </c>
      <c r="D940" s="1818">
        <v>0</v>
      </c>
      <c r="E940" s="1818">
        <v>7</v>
      </c>
    </row>
    <row r="941" spans="1:5" hidden="1">
      <c r="A941" s="1546" t="s">
        <v>865</v>
      </c>
      <c r="B941" s="1546" t="s">
        <v>6275</v>
      </c>
      <c r="C941" s="1818">
        <v>30</v>
      </c>
      <c r="D941" s="1818">
        <v>0</v>
      </c>
      <c r="E941" s="1818">
        <v>30</v>
      </c>
    </row>
    <row r="942" spans="1:5" hidden="1">
      <c r="A942" s="1546" t="s">
        <v>865</v>
      </c>
      <c r="B942" s="1546" t="s">
        <v>1307</v>
      </c>
      <c r="C942" s="1818">
        <v>27</v>
      </c>
      <c r="D942" s="1818">
        <v>2</v>
      </c>
      <c r="E942" s="1818">
        <v>25</v>
      </c>
    </row>
    <row r="943" spans="1:5" hidden="1">
      <c r="A943" s="1546" t="s">
        <v>6354</v>
      </c>
      <c r="B943" s="1546" t="s">
        <v>1962</v>
      </c>
      <c r="C943" s="1818">
        <v>8</v>
      </c>
      <c r="D943" s="1818">
        <v>5</v>
      </c>
      <c r="E943" s="1818">
        <v>3</v>
      </c>
    </row>
    <row r="944" spans="1:5" hidden="1">
      <c r="A944" s="1546" t="s">
        <v>6280</v>
      </c>
      <c r="B944" s="1546" t="s">
        <v>750</v>
      </c>
      <c r="C944" s="1818">
        <v>68</v>
      </c>
      <c r="D944" s="1818">
        <v>7</v>
      </c>
      <c r="E944" s="1818">
        <v>61</v>
      </c>
    </row>
    <row r="945" spans="1:5" hidden="1">
      <c r="A945" s="1546" t="s">
        <v>6355</v>
      </c>
      <c r="B945" s="1546" t="s">
        <v>6356</v>
      </c>
      <c r="C945" s="1818">
        <v>7</v>
      </c>
      <c r="D945" s="1818">
        <v>5</v>
      </c>
      <c r="E945" s="1818">
        <v>2</v>
      </c>
    </row>
    <row r="946" spans="1:5" hidden="1">
      <c r="A946" s="1546" t="s">
        <v>6125</v>
      </c>
      <c r="B946" s="1546" t="s">
        <v>816</v>
      </c>
      <c r="C946" s="1818">
        <v>75</v>
      </c>
      <c r="D946" s="1818">
        <v>10</v>
      </c>
      <c r="E946" s="1818">
        <v>65</v>
      </c>
    </row>
    <row r="947" spans="1:5" hidden="1">
      <c r="A947" s="1546" t="s">
        <v>1429</v>
      </c>
      <c r="B947" s="1546" t="s">
        <v>6517</v>
      </c>
      <c r="C947" s="1818">
        <v>25</v>
      </c>
      <c r="D947" s="1818">
        <v>0</v>
      </c>
      <c r="E947" s="1818">
        <v>25</v>
      </c>
    </row>
    <row r="948" spans="1:5" hidden="1">
      <c r="A948" s="1546" t="s">
        <v>2704</v>
      </c>
      <c r="B948" s="1546" t="s">
        <v>2703</v>
      </c>
      <c r="C948" s="1818">
        <v>10</v>
      </c>
      <c r="D948" s="1818">
        <v>10</v>
      </c>
      <c r="E948" s="1818">
        <v>0</v>
      </c>
    </row>
    <row r="949" spans="1:5" hidden="1">
      <c r="A949" s="1546" t="s">
        <v>962</v>
      </c>
      <c r="B949" s="1546" t="s">
        <v>961</v>
      </c>
      <c r="C949" s="1818">
        <v>55</v>
      </c>
      <c r="D949" s="1818">
        <v>0</v>
      </c>
      <c r="E949" s="1818">
        <v>55</v>
      </c>
    </row>
    <row r="950" spans="1:5" hidden="1">
      <c r="A950" s="1546" t="s">
        <v>6115</v>
      </c>
      <c r="B950" s="1546" t="s">
        <v>710</v>
      </c>
      <c r="C950" s="1818">
        <v>25</v>
      </c>
      <c r="D950" s="1818">
        <v>0</v>
      </c>
      <c r="E950" s="1818">
        <v>25</v>
      </c>
    </row>
    <row r="951" spans="1:5" hidden="1">
      <c r="A951" s="1546" t="s">
        <v>1079</v>
      </c>
      <c r="B951" s="1546" t="s">
        <v>2863</v>
      </c>
      <c r="C951" s="1818">
        <v>2</v>
      </c>
      <c r="D951" s="1818">
        <v>2</v>
      </c>
      <c r="E951" s="1818">
        <v>0</v>
      </c>
    </row>
    <row r="952" spans="1:5" hidden="1">
      <c r="A952" s="1546" t="s">
        <v>1079</v>
      </c>
      <c r="B952" s="1546" t="s">
        <v>1613</v>
      </c>
      <c r="C952" s="1818">
        <v>2</v>
      </c>
      <c r="D952" s="1818">
        <v>0</v>
      </c>
      <c r="E952" s="1818">
        <v>2</v>
      </c>
    </row>
    <row r="953" spans="1:5" hidden="1">
      <c r="A953" s="1546" t="s">
        <v>1079</v>
      </c>
      <c r="B953" s="1546" t="s">
        <v>1078</v>
      </c>
      <c r="C953" s="1818">
        <v>5</v>
      </c>
      <c r="D953" s="1818">
        <v>2</v>
      </c>
      <c r="E953" s="1818">
        <v>3</v>
      </c>
    </row>
    <row r="954" spans="1:5" hidden="1">
      <c r="A954" s="1546" t="s">
        <v>1059</v>
      </c>
      <c r="B954" s="1546" t="s">
        <v>436</v>
      </c>
      <c r="C954" s="1818">
        <v>4</v>
      </c>
      <c r="D954" s="1818">
        <v>1</v>
      </c>
      <c r="E954" s="1818">
        <v>3</v>
      </c>
    </row>
    <row r="955" spans="1:5" hidden="1">
      <c r="A955" s="1546" t="s">
        <v>1059</v>
      </c>
      <c r="B955" s="1546" t="s">
        <v>1058</v>
      </c>
      <c r="C955" s="1818">
        <v>2</v>
      </c>
      <c r="D955" s="1818">
        <v>2</v>
      </c>
      <c r="E955" s="1818">
        <v>0</v>
      </c>
    </row>
    <row r="956" spans="1:5" hidden="1">
      <c r="A956" s="1546" t="s">
        <v>6154</v>
      </c>
      <c r="B956" s="1546" t="s">
        <v>1344</v>
      </c>
      <c r="C956" s="1818">
        <v>28</v>
      </c>
      <c r="D956" s="1818">
        <v>0</v>
      </c>
      <c r="E956" s="1818">
        <v>28</v>
      </c>
    </row>
    <row r="957" spans="1:5" hidden="1">
      <c r="A957" s="1546" t="s">
        <v>1061</v>
      </c>
      <c r="B957" s="1546" t="s">
        <v>1060</v>
      </c>
      <c r="C957" s="1818">
        <v>98</v>
      </c>
      <c r="D957" s="1818">
        <v>2</v>
      </c>
      <c r="E957" s="1818">
        <v>96</v>
      </c>
    </row>
    <row r="958" spans="1:5" hidden="1">
      <c r="A958" s="1546" t="s">
        <v>6215</v>
      </c>
      <c r="B958" s="1546" t="s">
        <v>2765</v>
      </c>
      <c r="C958" s="1818">
        <v>54</v>
      </c>
      <c r="D958" s="1818">
        <v>52</v>
      </c>
      <c r="E958" s="1818">
        <v>2</v>
      </c>
    </row>
    <row r="959" spans="1:5" hidden="1">
      <c r="A959" s="1546" t="s">
        <v>1192</v>
      </c>
      <c r="B959" s="1546" t="s">
        <v>1191</v>
      </c>
      <c r="C959" s="1818">
        <v>12</v>
      </c>
      <c r="D959" s="1818">
        <v>0</v>
      </c>
      <c r="E959" s="1818">
        <v>12</v>
      </c>
    </row>
    <row r="960" spans="1:5" hidden="1">
      <c r="A960" s="1546" t="s">
        <v>960</v>
      </c>
      <c r="B960" s="1546" t="s">
        <v>959</v>
      </c>
      <c r="C960" s="1818">
        <v>28</v>
      </c>
      <c r="D960" s="1818">
        <v>0</v>
      </c>
      <c r="E960" s="1818">
        <v>28</v>
      </c>
    </row>
    <row r="961" spans="1:5" hidden="1">
      <c r="A961" s="1546" t="s">
        <v>895</v>
      </c>
      <c r="B961" s="1546" t="s">
        <v>894</v>
      </c>
      <c r="C961" s="1818">
        <v>18</v>
      </c>
      <c r="D961" s="1818">
        <v>0</v>
      </c>
      <c r="E961" s="1818">
        <v>18</v>
      </c>
    </row>
    <row r="962" spans="1:5" hidden="1">
      <c r="A962" s="1546" t="s">
        <v>2082</v>
      </c>
      <c r="B962" s="1546" t="s">
        <v>6515</v>
      </c>
      <c r="C962" s="1818">
        <v>1</v>
      </c>
      <c r="D962" s="1818">
        <v>0</v>
      </c>
      <c r="E962" s="1818">
        <v>1</v>
      </c>
    </row>
    <row r="963" spans="1:5" hidden="1">
      <c r="A963" s="1546" t="s">
        <v>6033</v>
      </c>
      <c r="B963" s="1546" t="s">
        <v>1681</v>
      </c>
      <c r="C963" s="1818">
        <v>75</v>
      </c>
      <c r="D963" s="1818">
        <v>25</v>
      </c>
      <c r="E963" s="1818">
        <v>50</v>
      </c>
    </row>
    <row r="964" spans="1:5" hidden="1">
      <c r="A964" s="1545" t="s">
        <v>6673</v>
      </c>
      <c r="B964" s="1545"/>
      <c r="C964" s="1822">
        <f>SUM(C4:C963)</f>
        <v>149780.70000000001</v>
      </c>
      <c r="D964" s="1822">
        <f>SUM(D4:D963)</f>
        <v>35637</v>
      </c>
      <c r="E964" s="1822">
        <f>SUM(E4:E963)</f>
        <v>114143.7</v>
      </c>
    </row>
    <row r="966" spans="1:5">
      <c r="A966" s="254" t="s">
        <v>6674</v>
      </c>
    </row>
    <row r="967" spans="1:5">
      <c r="A967" t="s">
        <v>6675</v>
      </c>
      <c r="B967" s="1538">
        <f>ROWS(PivotData[Source Row])</f>
        <v>5709</v>
      </c>
    </row>
    <row r="968" spans="1:5">
      <c r="A968" t="s">
        <v>6676</v>
      </c>
      <c r="B968" s="1538">
        <f>COUNTIFS(PivotData[Basis],"D x E")</f>
        <v>3817</v>
      </c>
    </row>
    <row r="969" spans="1:5">
      <c r="A969" t="s">
        <v>6677</v>
      </c>
      <c r="B969" s="1538">
        <f>COUNTIFS(PivotData[Basis],"Qty column")</f>
        <v>1892</v>
      </c>
    </row>
    <row r="970" spans="1:5">
      <c r="A970" t="s">
        <v>6678</v>
      </c>
      <c r="B970" s="1538">
        <f>ROWS(A4:A963)</f>
        <v>960</v>
      </c>
    </row>
    <row r="971" spans="1:5">
      <c r="A971" t="s">
        <v>6679</v>
      </c>
      <c r="B971" s="1821">
        <f>ROUND(C964-SUM(PivotData[Total Qty]),2)</f>
        <v>0</v>
      </c>
    </row>
    <row r="972" spans="1:5">
      <c r="A972" t="s">
        <v>6680</v>
      </c>
      <c r="B972" s="1821">
        <f>ROUND(D964-SUMIFS(PivotData[Total Qty],PivotData[Cancelled],"Cancelled"),2)</f>
        <v>0</v>
      </c>
    </row>
    <row r="973" spans="1:5">
      <c r="A973" t="s">
        <v>6681</v>
      </c>
      <c r="B973" s="1821">
        <f>ROUND(E964-(C964-D964),2)</f>
        <v>0</v>
      </c>
    </row>
    <row r="974" spans="1:5">
      <c r="A974" t="s">
        <v>6682</v>
      </c>
      <c r="B974" t="str">
        <f>COUNTIFS(ChallanIndex[Status],"Cancelled")&amp;" / "&amp;COUNTIFS(PivotData[Cancelled],"Cancelled")</f>
        <v>68 / 1089</v>
      </c>
    </row>
    <row r="975" spans="1:5">
      <c r="A975" s="254" t="s">
        <v>6683</v>
      </c>
      <c r="B975" s="254" t="str">
        <f>IF(AND(B971=0,B972=0,B973=0),"RECONCILED","CHECK")</f>
        <v>RECONCILED</v>
      </c>
    </row>
    <row r="976" spans="1:5">
      <c r="A976" t="s">
        <v>6689</v>
      </c>
      <c r="B976" s="1821">
        <f>ROUND(E964-GETPIVOTDATA("Sum of Total Qty",'Pivot Summary'!$A$7),2)</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F8AB-D8B5-4B69-B911-6BCB87DCA10A}">
  <dimension ref="A1:C856"/>
  <sheetViews>
    <sheetView workbookViewId="0"/>
  </sheetViews>
  <sheetFormatPr defaultRowHeight="15"/>
  <cols>
    <col min="1" max="1" width="49.5703125" customWidth="1"/>
    <col min="2" max="3" width="21" customWidth="1"/>
  </cols>
  <sheetData>
    <row r="1" spans="1:3" ht="15.75">
      <c r="A1" s="1541" t="s">
        <v>6687</v>
      </c>
    </row>
    <row r="2" spans="1:3">
      <c r="A2" s="647" t="s">
        <v>6688</v>
      </c>
    </row>
    <row r="5" spans="1:3">
      <c r="A5" s="1823" t="s">
        <v>6427</v>
      </c>
      <c r="B5" t="s">
        <v>6686</v>
      </c>
    </row>
    <row r="7" spans="1:3">
      <c r="A7" s="1823" t="s">
        <v>6520</v>
      </c>
      <c r="B7" s="1823" t="s">
        <v>6521</v>
      </c>
      <c r="C7" t="s">
        <v>6685</v>
      </c>
    </row>
    <row r="8" spans="1:3">
      <c r="A8" t="s">
        <v>1256</v>
      </c>
      <c r="B8" t="s">
        <v>1257</v>
      </c>
      <c r="C8" s="1540">
        <v>10</v>
      </c>
    </row>
    <row r="9" spans="1:3">
      <c r="A9" t="s">
        <v>6612</v>
      </c>
      <c r="B9" t="s">
        <v>1889</v>
      </c>
      <c r="C9" s="1540">
        <v>50</v>
      </c>
    </row>
    <row r="10" spans="1:3">
      <c r="A10" t="s">
        <v>1658</v>
      </c>
      <c r="C10" s="1540">
        <v>782</v>
      </c>
    </row>
    <row r="11" spans="1:3">
      <c r="A11" t="s">
        <v>2657</v>
      </c>
      <c r="B11" t="s">
        <v>1437</v>
      </c>
      <c r="C11" s="1540">
        <v>10</v>
      </c>
    </row>
    <row r="12" spans="1:3">
      <c r="A12" t="s">
        <v>1436</v>
      </c>
      <c r="B12" t="s">
        <v>1437</v>
      </c>
      <c r="C12" s="1540">
        <v>40</v>
      </c>
    </row>
    <row r="13" spans="1:3">
      <c r="A13" t="s">
        <v>1179</v>
      </c>
      <c r="B13" t="s">
        <v>1180</v>
      </c>
      <c r="C13" s="1540">
        <v>430</v>
      </c>
    </row>
    <row r="14" spans="1:3">
      <c r="A14" t="s">
        <v>1177</v>
      </c>
      <c r="B14" t="s">
        <v>1178</v>
      </c>
      <c r="C14" s="1540">
        <v>20</v>
      </c>
    </row>
    <row r="15" spans="1:3">
      <c r="A15" t="s">
        <v>6112</v>
      </c>
      <c r="C15" s="1540">
        <v>82</v>
      </c>
    </row>
    <row r="16" spans="1:3">
      <c r="A16" t="s">
        <v>6132</v>
      </c>
      <c r="C16" s="1540">
        <v>2</v>
      </c>
    </row>
    <row r="17" spans="1:3">
      <c r="A17" t="s">
        <v>416</v>
      </c>
      <c r="C17" s="1540">
        <v>90</v>
      </c>
    </row>
    <row r="18" spans="1:3">
      <c r="A18" t="s">
        <v>958</v>
      </c>
      <c r="C18" s="1540">
        <v>50</v>
      </c>
    </row>
    <row r="19" spans="1:3">
      <c r="A19" t="s">
        <v>1205</v>
      </c>
      <c r="C19" s="1540">
        <v>70</v>
      </c>
    </row>
    <row r="20" spans="1:3">
      <c r="A20" t="s">
        <v>1313</v>
      </c>
      <c r="C20" s="1540">
        <v>60</v>
      </c>
    </row>
    <row r="21" spans="1:3">
      <c r="A21" t="s">
        <v>957</v>
      </c>
      <c r="C21" s="1540">
        <v>30</v>
      </c>
    </row>
    <row r="22" spans="1:3">
      <c r="A22" t="s">
        <v>2838</v>
      </c>
      <c r="C22" s="1540">
        <v>10</v>
      </c>
    </row>
    <row r="23" spans="1:3">
      <c r="A23" t="s">
        <v>1019</v>
      </c>
      <c r="C23" s="1540">
        <v>200</v>
      </c>
    </row>
    <row r="24" spans="1:3">
      <c r="A24" t="s">
        <v>2598</v>
      </c>
      <c r="B24" t="s">
        <v>6634</v>
      </c>
      <c r="C24" s="1540">
        <v>10</v>
      </c>
    </row>
    <row r="25" spans="1:3">
      <c r="A25" t="s">
        <v>505</v>
      </c>
      <c r="C25" s="1540">
        <v>55</v>
      </c>
    </row>
    <row r="26" spans="1:3">
      <c r="A26" t="s">
        <v>1795</v>
      </c>
      <c r="C26" s="1540">
        <v>30</v>
      </c>
    </row>
    <row r="27" spans="1:3">
      <c r="A27" t="s">
        <v>1659</v>
      </c>
      <c r="C27" s="1540">
        <v>55</v>
      </c>
    </row>
    <row r="28" spans="1:3">
      <c r="A28" t="s">
        <v>671</v>
      </c>
      <c r="C28" s="1540">
        <v>1</v>
      </c>
    </row>
    <row r="29" spans="1:3">
      <c r="A29" t="s">
        <v>6204</v>
      </c>
      <c r="C29" s="1540">
        <v>2</v>
      </c>
    </row>
    <row r="30" spans="1:3">
      <c r="A30" t="s">
        <v>871</v>
      </c>
      <c r="C30" s="1540">
        <v>76</v>
      </c>
    </row>
    <row r="31" spans="1:3">
      <c r="A31" t="s">
        <v>2170</v>
      </c>
      <c r="C31" s="1540">
        <v>20</v>
      </c>
    </row>
    <row r="32" spans="1:3">
      <c r="A32" t="s">
        <v>497</v>
      </c>
      <c r="B32" t="s">
        <v>498</v>
      </c>
      <c r="C32" s="1540">
        <v>200</v>
      </c>
    </row>
    <row r="33" spans="1:3">
      <c r="A33" t="s">
        <v>6206</v>
      </c>
      <c r="B33" t="s">
        <v>1279</v>
      </c>
      <c r="C33" s="1540">
        <v>130</v>
      </c>
    </row>
    <row r="34" spans="1:3">
      <c r="A34" t="s">
        <v>6217</v>
      </c>
      <c r="B34" t="s">
        <v>1385</v>
      </c>
      <c r="C34" s="1540">
        <v>12</v>
      </c>
    </row>
    <row r="35" spans="1:3">
      <c r="A35" t="s">
        <v>6211</v>
      </c>
      <c r="B35" t="s">
        <v>1559</v>
      </c>
      <c r="C35" s="1540">
        <v>14</v>
      </c>
    </row>
    <row r="36" spans="1:3">
      <c r="A36" t="s">
        <v>6218</v>
      </c>
      <c r="B36" t="s">
        <v>646</v>
      </c>
      <c r="C36" s="1540">
        <v>4</v>
      </c>
    </row>
    <row r="37" spans="1:3">
      <c r="A37" t="s">
        <v>1432</v>
      </c>
      <c r="C37" s="1540">
        <v>145</v>
      </c>
    </row>
    <row r="38" spans="1:3">
      <c r="A38" t="s">
        <v>1208</v>
      </c>
      <c r="B38" t="s">
        <v>1207</v>
      </c>
      <c r="C38" s="1540">
        <v>32</v>
      </c>
    </row>
    <row r="39" spans="1:3">
      <c r="A39" t="s">
        <v>6150</v>
      </c>
      <c r="B39" t="s">
        <v>1279</v>
      </c>
      <c r="C39" s="1540">
        <v>31</v>
      </c>
    </row>
    <row r="40" spans="1:3">
      <c r="A40" t="s">
        <v>6213</v>
      </c>
      <c r="B40" t="s">
        <v>1279</v>
      </c>
      <c r="C40" s="1540">
        <v>1</v>
      </c>
    </row>
    <row r="41" spans="1:3">
      <c r="A41" t="s">
        <v>2830</v>
      </c>
      <c r="B41" t="s">
        <v>2831</v>
      </c>
      <c r="C41" s="1540">
        <v>25</v>
      </c>
    </row>
    <row r="42" spans="1:3">
      <c r="A42" t="s">
        <v>6207</v>
      </c>
      <c r="B42" t="s">
        <v>1385</v>
      </c>
      <c r="C42" s="1540">
        <v>1</v>
      </c>
    </row>
    <row r="43" spans="1:3">
      <c r="A43" t="s">
        <v>1284</v>
      </c>
      <c r="B43" t="s">
        <v>5993</v>
      </c>
      <c r="C43" s="1540">
        <v>200</v>
      </c>
    </row>
    <row r="44" spans="1:3">
      <c r="A44" t="s">
        <v>6260</v>
      </c>
      <c r="B44" t="s">
        <v>567</v>
      </c>
      <c r="C44" s="1540">
        <v>454</v>
      </c>
    </row>
    <row r="45" spans="1:3">
      <c r="A45" t="s">
        <v>6151</v>
      </c>
      <c r="B45" t="s">
        <v>1385</v>
      </c>
      <c r="C45" s="1540">
        <v>26</v>
      </c>
    </row>
    <row r="46" spans="1:3">
      <c r="A46" t="s">
        <v>6208</v>
      </c>
      <c r="B46" t="s">
        <v>1385</v>
      </c>
      <c r="C46" s="1540">
        <v>2</v>
      </c>
    </row>
    <row r="47" spans="1:3">
      <c r="A47" t="s">
        <v>6209</v>
      </c>
      <c r="B47" t="s">
        <v>1385</v>
      </c>
      <c r="C47" s="1540">
        <v>1</v>
      </c>
    </row>
    <row r="48" spans="1:3">
      <c r="A48" t="s">
        <v>6212</v>
      </c>
      <c r="B48" t="s">
        <v>1385</v>
      </c>
      <c r="C48" s="1540">
        <v>1</v>
      </c>
    </row>
    <row r="49" spans="1:3">
      <c r="A49" t="s">
        <v>6159</v>
      </c>
      <c r="B49" t="s">
        <v>1559</v>
      </c>
      <c r="C49" s="1540">
        <v>10</v>
      </c>
    </row>
    <row r="50" spans="1:3">
      <c r="A50" t="s">
        <v>6398</v>
      </c>
      <c r="B50" t="s">
        <v>2716</v>
      </c>
      <c r="C50" s="1540">
        <v>11</v>
      </c>
    </row>
    <row r="51" spans="1:3">
      <c r="A51" t="s">
        <v>6201</v>
      </c>
      <c r="B51" t="s">
        <v>1559</v>
      </c>
      <c r="C51" s="1540">
        <v>5</v>
      </c>
    </row>
    <row r="52" spans="1:3">
      <c r="A52" t="s">
        <v>6310</v>
      </c>
      <c r="B52" t="s">
        <v>2699</v>
      </c>
      <c r="C52" s="1540">
        <v>140</v>
      </c>
    </row>
    <row r="53" spans="1:3">
      <c r="A53" t="s">
        <v>6114</v>
      </c>
      <c r="B53" t="s">
        <v>646</v>
      </c>
      <c r="C53" s="1540">
        <v>20</v>
      </c>
    </row>
    <row r="54" spans="1:3">
      <c r="A54" t="s">
        <v>6163</v>
      </c>
      <c r="B54" t="s">
        <v>769</v>
      </c>
      <c r="C54" s="1540">
        <v>11</v>
      </c>
    </row>
    <row r="55" spans="1:3">
      <c r="A55" t="s">
        <v>2057</v>
      </c>
      <c r="C55" s="1540">
        <v>0</v>
      </c>
    </row>
    <row r="56" spans="1:3">
      <c r="A56" t="s">
        <v>2051</v>
      </c>
      <c r="B56" t="s">
        <v>1739</v>
      </c>
      <c r="C56" s="1540">
        <v>1</v>
      </c>
    </row>
    <row r="57" spans="1:3">
      <c r="A57" t="s">
        <v>6315</v>
      </c>
      <c r="B57" t="s">
        <v>1377</v>
      </c>
      <c r="C57" s="1540">
        <v>135</v>
      </c>
    </row>
    <row r="58" spans="1:3">
      <c r="A58" t="s">
        <v>1660</v>
      </c>
      <c r="C58" s="1540">
        <v>135</v>
      </c>
    </row>
    <row r="59" spans="1:3">
      <c r="A59" t="s">
        <v>6342</v>
      </c>
      <c r="B59" t="s">
        <v>641</v>
      </c>
      <c r="C59" s="1540">
        <v>2</v>
      </c>
    </row>
    <row r="60" spans="1:3">
      <c r="A60" t="s">
        <v>937</v>
      </c>
      <c r="B60" t="s">
        <v>6543</v>
      </c>
      <c r="C60" s="1540">
        <v>7.5</v>
      </c>
    </row>
    <row r="61" spans="1:3">
      <c r="A61" t="s">
        <v>937</v>
      </c>
      <c r="B61" t="s">
        <v>2519</v>
      </c>
      <c r="C61" s="1540">
        <v>10</v>
      </c>
    </row>
    <row r="62" spans="1:3">
      <c r="A62" t="s">
        <v>937</v>
      </c>
      <c r="B62" t="s">
        <v>52</v>
      </c>
      <c r="C62" s="1540">
        <v>50</v>
      </c>
    </row>
    <row r="63" spans="1:3">
      <c r="A63" t="s">
        <v>937</v>
      </c>
      <c r="B63" t="s">
        <v>936</v>
      </c>
      <c r="C63" s="1540">
        <v>199</v>
      </c>
    </row>
    <row r="64" spans="1:3">
      <c r="A64" t="s">
        <v>6578</v>
      </c>
      <c r="B64" t="s">
        <v>538</v>
      </c>
      <c r="C64" s="1540">
        <v>15</v>
      </c>
    </row>
    <row r="65" spans="1:3">
      <c r="A65" t="s">
        <v>551</v>
      </c>
      <c r="B65" t="s">
        <v>1528</v>
      </c>
      <c r="C65" s="1540">
        <v>70</v>
      </c>
    </row>
    <row r="66" spans="1:3">
      <c r="A66" t="s">
        <v>551</v>
      </c>
      <c r="B66" t="s">
        <v>552</v>
      </c>
      <c r="C66" s="1540">
        <v>40</v>
      </c>
    </row>
    <row r="67" spans="1:3">
      <c r="A67" t="s">
        <v>860</v>
      </c>
      <c r="B67" t="s">
        <v>751</v>
      </c>
      <c r="C67" s="1540">
        <v>17</v>
      </c>
    </row>
    <row r="68" spans="1:3">
      <c r="A68" t="s">
        <v>1827</v>
      </c>
      <c r="B68" t="s">
        <v>1826</v>
      </c>
      <c r="C68" s="1540">
        <v>3</v>
      </c>
    </row>
    <row r="69" spans="1:3">
      <c r="A69" t="s">
        <v>465</v>
      </c>
      <c r="B69" t="s">
        <v>751</v>
      </c>
      <c r="C69" s="1540">
        <v>5</v>
      </c>
    </row>
    <row r="70" spans="1:3">
      <c r="A70" t="s">
        <v>1812</v>
      </c>
      <c r="C70" s="1540">
        <v>20</v>
      </c>
    </row>
    <row r="71" spans="1:3">
      <c r="A71" t="s">
        <v>2840</v>
      </c>
      <c r="C71" s="1540">
        <v>500</v>
      </c>
    </row>
    <row r="72" spans="1:3">
      <c r="A72" t="s">
        <v>2979</v>
      </c>
      <c r="C72" s="1540">
        <v>1</v>
      </c>
    </row>
    <row r="73" spans="1:3">
      <c r="A73" t="s">
        <v>651</v>
      </c>
      <c r="B73" t="s">
        <v>652</v>
      </c>
      <c r="C73" s="1540">
        <v>14</v>
      </c>
    </row>
    <row r="74" spans="1:3">
      <c r="A74" t="s">
        <v>17</v>
      </c>
      <c r="C74" s="1540">
        <v>0</v>
      </c>
    </row>
    <row r="75" spans="1:3">
      <c r="A75" t="s">
        <v>18</v>
      </c>
      <c r="C75" s="1540">
        <v>1</v>
      </c>
    </row>
    <row r="76" spans="1:3">
      <c r="A76" t="s">
        <v>6378</v>
      </c>
      <c r="B76" t="s">
        <v>2066</v>
      </c>
      <c r="C76" s="1540">
        <v>29</v>
      </c>
    </row>
    <row r="77" spans="1:3">
      <c r="A77" t="s">
        <v>6387</v>
      </c>
      <c r="B77" t="s">
        <v>5814</v>
      </c>
      <c r="C77" s="1540">
        <v>39</v>
      </c>
    </row>
    <row r="78" spans="1:3">
      <c r="A78" t="s">
        <v>6404</v>
      </c>
      <c r="B78" t="s">
        <v>2914</v>
      </c>
      <c r="C78" s="1540">
        <v>4</v>
      </c>
    </row>
    <row r="79" spans="1:3">
      <c r="A79" t="s">
        <v>6118</v>
      </c>
      <c r="B79" t="s">
        <v>424</v>
      </c>
      <c r="C79" s="1540">
        <v>2</v>
      </c>
    </row>
    <row r="80" spans="1:3">
      <c r="A80" t="s">
        <v>531</v>
      </c>
      <c r="B80" t="s">
        <v>6544</v>
      </c>
      <c r="C80" s="1540">
        <v>250</v>
      </c>
    </row>
    <row r="81" spans="1:3">
      <c r="A81" t="s">
        <v>531</v>
      </c>
      <c r="B81" t="s">
        <v>532</v>
      </c>
      <c r="C81" s="1540">
        <v>191</v>
      </c>
    </row>
    <row r="82" spans="1:3">
      <c r="A82" t="s">
        <v>1103</v>
      </c>
      <c r="B82" t="s">
        <v>1183</v>
      </c>
      <c r="C82" s="1540">
        <v>11</v>
      </c>
    </row>
    <row r="83" spans="1:3">
      <c r="A83" t="s">
        <v>1103</v>
      </c>
      <c r="B83" t="s">
        <v>1102</v>
      </c>
      <c r="C83" s="1540">
        <v>8</v>
      </c>
    </row>
    <row r="84" spans="1:3">
      <c r="A84" t="s">
        <v>1103</v>
      </c>
      <c r="B84" t="s">
        <v>6587</v>
      </c>
      <c r="C84" s="1540">
        <v>3</v>
      </c>
    </row>
    <row r="85" spans="1:3">
      <c r="A85" t="s">
        <v>1103</v>
      </c>
      <c r="B85" t="s">
        <v>1614</v>
      </c>
      <c r="C85" s="1540">
        <v>3</v>
      </c>
    </row>
    <row r="86" spans="1:3">
      <c r="A86" t="s">
        <v>1103</v>
      </c>
      <c r="B86" t="s">
        <v>1305</v>
      </c>
      <c r="C86" s="1540">
        <v>21</v>
      </c>
    </row>
    <row r="87" spans="1:3">
      <c r="A87" t="s">
        <v>2156</v>
      </c>
      <c r="B87" t="s">
        <v>2157</v>
      </c>
      <c r="C87" s="1540">
        <v>5</v>
      </c>
    </row>
    <row r="88" spans="1:3">
      <c r="A88" t="s">
        <v>1736</v>
      </c>
      <c r="B88" t="s">
        <v>3751</v>
      </c>
      <c r="C88" s="1540">
        <v>46</v>
      </c>
    </row>
    <row r="89" spans="1:3">
      <c r="A89" t="s">
        <v>389</v>
      </c>
      <c r="B89" t="s">
        <v>390</v>
      </c>
      <c r="C89" s="1540">
        <v>30</v>
      </c>
    </row>
    <row r="90" spans="1:3">
      <c r="A90" t="s">
        <v>389</v>
      </c>
      <c r="B90" t="s">
        <v>1342</v>
      </c>
      <c r="C90" s="1540">
        <v>7</v>
      </c>
    </row>
    <row r="91" spans="1:3">
      <c r="A91" t="s">
        <v>1358</v>
      </c>
      <c r="B91" t="s">
        <v>1357</v>
      </c>
      <c r="C91" s="1540">
        <v>50</v>
      </c>
    </row>
    <row r="92" spans="1:3">
      <c r="A92" t="s">
        <v>6386</v>
      </c>
      <c r="B92" t="s">
        <v>1211</v>
      </c>
      <c r="C92" s="1540">
        <v>75</v>
      </c>
    </row>
    <row r="93" spans="1:3">
      <c r="A93" t="s">
        <v>1359</v>
      </c>
      <c r="B93" t="s">
        <v>1360</v>
      </c>
      <c r="C93" s="1540">
        <v>65</v>
      </c>
    </row>
    <row r="94" spans="1:3">
      <c r="A94" t="s">
        <v>2548</v>
      </c>
      <c r="C94" s="1540">
        <v>5</v>
      </c>
    </row>
    <row r="95" spans="1:3">
      <c r="A95" t="s">
        <v>1351</v>
      </c>
      <c r="B95" t="s">
        <v>1350</v>
      </c>
      <c r="C95" s="1540">
        <v>6</v>
      </c>
    </row>
    <row r="96" spans="1:3">
      <c r="A96" t="s">
        <v>2591</v>
      </c>
      <c r="C96" s="1540">
        <v>50</v>
      </c>
    </row>
    <row r="97" spans="1:3">
      <c r="A97" t="s">
        <v>2593</v>
      </c>
      <c r="C97" s="1540">
        <v>50</v>
      </c>
    </row>
    <row r="98" spans="1:3">
      <c r="A98" t="s">
        <v>2592</v>
      </c>
      <c r="C98" s="1540">
        <v>50</v>
      </c>
    </row>
    <row r="99" spans="1:3">
      <c r="A99" t="s">
        <v>970</v>
      </c>
      <c r="B99" t="s">
        <v>969</v>
      </c>
      <c r="C99" s="1540">
        <v>3</v>
      </c>
    </row>
    <row r="100" spans="1:3">
      <c r="A100" t="s">
        <v>970</v>
      </c>
      <c r="B100" t="s">
        <v>1344</v>
      </c>
      <c r="C100" s="1540">
        <v>1</v>
      </c>
    </row>
    <row r="101" spans="1:3">
      <c r="A101" t="s">
        <v>970</v>
      </c>
      <c r="B101" t="s">
        <v>4020</v>
      </c>
      <c r="C101" s="1540">
        <v>35</v>
      </c>
    </row>
    <row r="102" spans="1:3">
      <c r="A102" t="s">
        <v>970</v>
      </c>
      <c r="B102" t="s">
        <v>979</v>
      </c>
      <c r="C102" s="1540">
        <v>170</v>
      </c>
    </row>
    <row r="103" spans="1:3">
      <c r="A103" t="s">
        <v>6383</v>
      </c>
      <c r="B103" t="s">
        <v>2189</v>
      </c>
      <c r="C103" s="1540">
        <v>17</v>
      </c>
    </row>
    <row r="104" spans="1:3">
      <c r="A104" t="s">
        <v>6277</v>
      </c>
      <c r="B104" t="s">
        <v>3174</v>
      </c>
      <c r="C104" s="1540">
        <v>4</v>
      </c>
    </row>
    <row r="105" spans="1:3">
      <c r="A105" t="s">
        <v>6224</v>
      </c>
      <c r="B105" t="s">
        <v>2910</v>
      </c>
      <c r="C105" s="1540">
        <v>4</v>
      </c>
    </row>
    <row r="106" spans="1:3">
      <c r="A106" t="s">
        <v>6396</v>
      </c>
      <c r="B106" t="s">
        <v>2600</v>
      </c>
      <c r="C106" s="1540">
        <v>5</v>
      </c>
    </row>
    <row r="107" spans="1:3">
      <c r="A107" t="s">
        <v>6547</v>
      </c>
      <c r="B107" t="s">
        <v>603</v>
      </c>
      <c r="C107" s="1540">
        <v>23</v>
      </c>
    </row>
    <row r="108" spans="1:3">
      <c r="A108" t="s">
        <v>6149</v>
      </c>
      <c r="B108" t="s">
        <v>1276</v>
      </c>
      <c r="C108" s="1540">
        <v>20</v>
      </c>
    </row>
    <row r="109" spans="1:3">
      <c r="A109" t="s">
        <v>6638</v>
      </c>
      <c r="B109" t="s">
        <v>2633</v>
      </c>
      <c r="C109" s="1540">
        <v>3</v>
      </c>
    </row>
    <row r="110" spans="1:3">
      <c r="A110" t="s">
        <v>757</v>
      </c>
      <c r="B110" t="s">
        <v>2555</v>
      </c>
      <c r="C110" s="1540">
        <v>10</v>
      </c>
    </row>
    <row r="111" spans="1:3">
      <c r="A111" t="s">
        <v>757</v>
      </c>
      <c r="B111" t="s">
        <v>758</v>
      </c>
      <c r="C111" s="1540">
        <v>27</v>
      </c>
    </row>
    <row r="112" spans="1:3">
      <c r="A112" t="s">
        <v>6157</v>
      </c>
      <c r="B112" t="s">
        <v>1411</v>
      </c>
      <c r="C112" s="1540">
        <v>30</v>
      </c>
    </row>
    <row r="113" spans="1:3">
      <c r="A113" t="s">
        <v>471</v>
      </c>
      <c r="B113" t="s">
        <v>470</v>
      </c>
      <c r="C113" s="1540">
        <v>44</v>
      </c>
    </row>
    <row r="114" spans="1:3">
      <c r="A114" t="s">
        <v>6373</v>
      </c>
      <c r="B114" t="s">
        <v>2035</v>
      </c>
      <c r="C114" s="1540">
        <v>1</v>
      </c>
    </row>
    <row r="115" spans="1:3">
      <c r="A115" t="s">
        <v>5820</v>
      </c>
      <c r="B115" t="s">
        <v>1153</v>
      </c>
      <c r="C115" s="1540">
        <v>37</v>
      </c>
    </row>
    <row r="116" spans="1:3">
      <c r="A116" t="s">
        <v>976</v>
      </c>
      <c r="B116" t="s">
        <v>5996</v>
      </c>
      <c r="C116" s="1540">
        <v>235</v>
      </c>
    </row>
    <row r="117" spans="1:3">
      <c r="A117" t="s">
        <v>976</v>
      </c>
      <c r="B117" t="s">
        <v>2502</v>
      </c>
      <c r="C117" s="1540">
        <v>5</v>
      </c>
    </row>
    <row r="118" spans="1:3">
      <c r="A118" t="s">
        <v>976</v>
      </c>
      <c r="B118" t="s">
        <v>975</v>
      </c>
      <c r="C118" s="1540">
        <v>13</v>
      </c>
    </row>
    <row r="119" spans="1:3">
      <c r="A119" t="s">
        <v>6247</v>
      </c>
      <c r="B119" t="s">
        <v>463</v>
      </c>
      <c r="C119" s="1540">
        <v>73</v>
      </c>
    </row>
    <row r="120" spans="1:3">
      <c r="A120" t="s">
        <v>6318</v>
      </c>
      <c r="B120" t="s">
        <v>5824</v>
      </c>
      <c r="C120" s="1540">
        <v>25</v>
      </c>
    </row>
    <row r="121" spans="1:3">
      <c r="A121" t="s">
        <v>6226</v>
      </c>
      <c r="B121" t="s">
        <v>38</v>
      </c>
      <c r="C121" s="1540">
        <v>128</v>
      </c>
    </row>
    <row r="122" spans="1:3">
      <c r="A122" t="s">
        <v>6324</v>
      </c>
      <c r="B122" t="s">
        <v>5826</v>
      </c>
      <c r="C122" s="1540">
        <v>20</v>
      </c>
    </row>
    <row r="123" spans="1:3">
      <c r="A123" t="s">
        <v>6098</v>
      </c>
      <c r="B123" t="s">
        <v>276</v>
      </c>
      <c r="C123" s="1540">
        <v>323</v>
      </c>
    </row>
    <row r="124" spans="1:3">
      <c r="A124" t="s">
        <v>6098</v>
      </c>
      <c r="B124" t="s">
        <v>2883</v>
      </c>
      <c r="C124" s="1540">
        <v>4</v>
      </c>
    </row>
    <row r="125" spans="1:3">
      <c r="A125" t="s">
        <v>6099</v>
      </c>
      <c r="B125" t="s">
        <v>294</v>
      </c>
      <c r="C125" s="1540">
        <v>424</v>
      </c>
    </row>
    <row r="126" spans="1:3">
      <c r="A126" t="s">
        <v>610</v>
      </c>
      <c r="B126" t="s">
        <v>1650</v>
      </c>
      <c r="C126" s="1540">
        <v>52</v>
      </c>
    </row>
    <row r="127" spans="1:3">
      <c r="A127" t="s">
        <v>6608</v>
      </c>
      <c r="B127" t="s">
        <v>1667</v>
      </c>
      <c r="C127" s="1540">
        <v>8</v>
      </c>
    </row>
    <row r="128" spans="1:3">
      <c r="A128" t="s">
        <v>6649</v>
      </c>
      <c r="B128" t="s">
        <v>2710</v>
      </c>
      <c r="C128" s="1540">
        <v>1</v>
      </c>
    </row>
    <row r="129" spans="1:3">
      <c r="A129" t="s">
        <v>6621</v>
      </c>
      <c r="B129" t="s">
        <v>2144</v>
      </c>
      <c r="C129" s="1540">
        <v>3</v>
      </c>
    </row>
    <row r="130" spans="1:3">
      <c r="A130" t="s">
        <v>6165</v>
      </c>
      <c r="B130" t="s">
        <v>1667</v>
      </c>
      <c r="C130" s="1540">
        <v>8</v>
      </c>
    </row>
    <row r="131" spans="1:3">
      <c r="A131" t="s">
        <v>663</v>
      </c>
      <c r="C131" s="1540">
        <v>1</v>
      </c>
    </row>
    <row r="132" spans="1:3">
      <c r="A132" t="s">
        <v>293</v>
      </c>
      <c r="B132" t="s">
        <v>292</v>
      </c>
      <c r="C132" s="1540">
        <v>152</v>
      </c>
    </row>
    <row r="133" spans="1:3">
      <c r="A133" t="s">
        <v>6286</v>
      </c>
      <c r="B133" t="s">
        <v>6403</v>
      </c>
      <c r="C133" s="1540">
        <v>30</v>
      </c>
    </row>
    <row r="134" spans="1:3">
      <c r="A134" t="s">
        <v>6286</v>
      </c>
      <c r="B134" t="s">
        <v>6493</v>
      </c>
      <c r="C134" s="1540">
        <v>63</v>
      </c>
    </row>
    <row r="135" spans="1:3">
      <c r="A135" t="s">
        <v>1433</v>
      </c>
      <c r="B135" t="s">
        <v>1434</v>
      </c>
      <c r="C135" s="1540">
        <v>190</v>
      </c>
    </row>
    <row r="136" spans="1:3">
      <c r="A136" t="s">
        <v>986</v>
      </c>
      <c r="B136" t="s">
        <v>987</v>
      </c>
      <c r="C136" s="1540">
        <v>461</v>
      </c>
    </row>
    <row r="137" spans="1:3">
      <c r="A137" t="s">
        <v>889</v>
      </c>
      <c r="B137" t="s">
        <v>3660</v>
      </c>
      <c r="C137" s="1540">
        <v>135</v>
      </c>
    </row>
    <row r="138" spans="1:3">
      <c r="A138" t="s">
        <v>1585</v>
      </c>
      <c r="C138" s="1540">
        <v>1</v>
      </c>
    </row>
    <row r="139" spans="1:3">
      <c r="A139" t="s">
        <v>897</v>
      </c>
      <c r="B139" t="s">
        <v>896</v>
      </c>
      <c r="C139" s="1540">
        <v>2</v>
      </c>
    </row>
    <row r="140" spans="1:3">
      <c r="A140" t="s">
        <v>6233</v>
      </c>
      <c r="B140" t="s">
        <v>274</v>
      </c>
      <c r="C140" s="1540">
        <v>319</v>
      </c>
    </row>
    <row r="141" spans="1:3">
      <c r="A141" t="s">
        <v>6302</v>
      </c>
      <c r="B141" t="s">
        <v>896</v>
      </c>
      <c r="C141" s="1540">
        <v>40</v>
      </c>
    </row>
    <row r="142" spans="1:3">
      <c r="A142" t="s">
        <v>647</v>
      </c>
      <c r="B142" t="s">
        <v>648</v>
      </c>
      <c r="C142" s="1540">
        <v>13</v>
      </c>
    </row>
    <row r="143" spans="1:3">
      <c r="A143" t="s">
        <v>1789</v>
      </c>
      <c r="B143" t="s">
        <v>1788</v>
      </c>
      <c r="C143" s="1540">
        <v>200</v>
      </c>
    </row>
    <row r="144" spans="1:3">
      <c r="A144" t="s">
        <v>1269</v>
      </c>
      <c r="B144" t="s">
        <v>6489</v>
      </c>
      <c r="C144" s="1540">
        <v>105</v>
      </c>
    </row>
    <row r="145" spans="1:3">
      <c r="A145" t="s">
        <v>1269</v>
      </c>
      <c r="B145" t="s">
        <v>2661</v>
      </c>
      <c r="C145" s="1540">
        <v>40</v>
      </c>
    </row>
    <row r="146" spans="1:3">
      <c r="A146" t="s">
        <v>6077</v>
      </c>
      <c r="B146" t="s">
        <v>868</v>
      </c>
      <c r="C146" s="1540">
        <v>67</v>
      </c>
    </row>
    <row r="147" spans="1:3">
      <c r="A147" t="s">
        <v>1676</v>
      </c>
      <c r="B147" t="s">
        <v>1211</v>
      </c>
      <c r="C147" s="1540">
        <v>75</v>
      </c>
    </row>
    <row r="148" spans="1:3">
      <c r="A148" t="s">
        <v>398</v>
      </c>
      <c r="B148" t="s">
        <v>399</v>
      </c>
      <c r="C148" s="1540">
        <v>15</v>
      </c>
    </row>
    <row r="149" spans="1:3">
      <c r="A149" t="s">
        <v>6234</v>
      </c>
      <c r="B149" t="s">
        <v>5830</v>
      </c>
      <c r="C149" s="1540">
        <v>21</v>
      </c>
    </row>
    <row r="150" spans="1:3">
      <c r="A150" t="s">
        <v>1578</v>
      </c>
      <c r="B150" t="s">
        <v>1577</v>
      </c>
      <c r="C150" s="1540">
        <v>126</v>
      </c>
    </row>
    <row r="151" spans="1:3">
      <c r="A151" t="s">
        <v>6119</v>
      </c>
      <c r="B151" t="s">
        <v>321</v>
      </c>
      <c r="C151" s="1540">
        <v>40</v>
      </c>
    </row>
    <row r="152" spans="1:3">
      <c r="A152" t="s">
        <v>6235</v>
      </c>
      <c r="B152" t="s">
        <v>339</v>
      </c>
      <c r="C152" s="1540">
        <v>86</v>
      </c>
    </row>
    <row r="153" spans="1:3">
      <c r="A153" t="s">
        <v>2912</v>
      </c>
      <c r="B153" t="s">
        <v>5997</v>
      </c>
      <c r="C153" s="1540">
        <v>7</v>
      </c>
    </row>
    <row r="154" spans="1:3">
      <c r="A154" t="s">
        <v>2909</v>
      </c>
      <c r="B154" t="s">
        <v>2908</v>
      </c>
      <c r="C154" s="1540">
        <v>6</v>
      </c>
    </row>
    <row r="155" spans="1:3">
      <c r="A155" t="s">
        <v>2864</v>
      </c>
      <c r="C155" s="1540">
        <v>2</v>
      </c>
    </row>
    <row r="156" spans="1:3">
      <c r="A156" t="s">
        <v>2083</v>
      </c>
      <c r="C156" s="1540">
        <v>16</v>
      </c>
    </row>
    <row r="157" spans="1:3">
      <c r="A157" t="s">
        <v>2233</v>
      </c>
      <c r="C157" s="1540">
        <v>1</v>
      </c>
    </row>
    <row r="158" spans="1:3">
      <c r="A158" t="s">
        <v>2218</v>
      </c>
      <c r="C158" s="1540">
        <v>5</v>
      </c>
    </row>
    <row r="159" spans="1:3">
      <c r="A159" t="s">
        <v>2088</v>
      </c>
      <c r="C159" s="1540">
        <v>22</v>
      </c>
    </row>
    <row r="160" spans="1:3">
      <c r="A160" t="s">
        <v>1872</v>
      </c>
      <c r="C160" s="1540">
        <v>500</v>
      </c>
    </row>
    <row r="161" spans="1:3">
      <c r="A161" t="s">
        <v>1873</v>
      </c>
      <c r="C161" s="1540">
        <v>500</v>
      </c>
    </row>
    <row r="162" spans="1:3">
      <c r="A162" t="s">
        <v>1871</v>
      </c>
      <c r="C162" s="1540">
        <v>500</v>
      </c>
    </row>
    <row r="163" spans="1:3">
      <c r="A163" t="s">
        <v>792</v>
      </c>
      <c r="B163" t="s">
        <v>793</v>
      </c>
      <c r="C163" s="1540">
        <v>95</v>
      </c>
    </row>
    <row r="164" spans="1:3">
      <c r="A164" t="s">
        <v>1766</v>
      </c>
      <c r="B164" t="s">
        <v>1628</v>
      </c>
      <c r="C164" s="1540">
        <v>253</v>
      </c>
    </row>
    <row r="165" spans="1:3">
      <c r="A165" t="s">
        <v>6322</v>
      </c>
      <c r="B165" t="s">
        <v>5834</v>
      </c>
      <c r="C165" s="1540">
        <v>8</v>
      </c>
    </row>
    <row r="166" spans="1:3">
      <c r="A166" t="s">
        <v>6369</v>
      </c>
      <c r="B166" t="s">
        <v>5834</v>
      </c>
      <c r="C166" s="1540">
        <v>7</v>
      </c>
    </row>
    <row r="167" spans="1:3">
      <c r="A167" t="s">
        <v>6236</v>
      </c>
      <c r="B167" t="s">
        <v>341</v>
      </c>
      <c r="C167" s="1540">
        <v>20</v>
      </c>
    </row>
    <row r="168" spans="1:3">
      <c r="A168" t="s">
        <v>1634</v>
      </c>
      <c r="B168" t="s">
        <v>6590</v>
      </c>
      <c r="C168" s="1540">
        <v>15</v>
      </c>
    </row>
    <row r="169" spans="1:3">
      <c r="A169" t="s">
        <v>1634</v>
      </c>
      <c r="B169" t="s">
        <v>5998</v>
      </c>
      <c r="C169" s="1540">
        <v>5</v>
      </c>
    </row>
    <row r="170" spans="1:3">
      <c r="A170" t="s">
        <v>2876</v>
      </c>
      <c r="B170" t="s">
        <v>303</v>
      </c>
      <c r="C170" s="1540">
        <v>480</v>
      </c>
    </row>
    <row r="171" spans="1:3">
      <c r="A171" t="s">
        <v>2933</v>
      </c>
      <c r="B171" t="s">
        <v>303</v>
      </c>
      <c r="C171" s="1540">
        <v>2</v>
      </c>
    </row>
    <row r="172" spans="1:3">
      <c r="A172" t="s">
        <v>1582</v>
      </c>
      <c r="B172" t="s">
        <v>303</v>
      </c>
      <c r="C172" s="1540">
        <v>98</v>
      </c>
    </row>
    <row r="173" spans="1:3">
      <c r="A173" t="s">
        <v>6607</v>
      </c>
      <c r="C173" s="1540">
        <v>6</v>
      </c>
    </row>
    <row r="174" spans="1:3">
      <c r="A174" t="s">
        <v>2191</v>
      </c>
      <c r="B174" t="s">
        <v>6623</v>
      </c>
      <c r="C174" s="1540">
        <v>35</v>
      </c>
    </row>
    <row r="175" spans="1:3">
      <c r="A175" t="s">
        <v>6142</v>
      </c>
      <c r="B175" t="s">
        <v>1207</v>
      </c>
      <c r="C175" s="1540">
        <v>45</v>
      </c>
    </row>
    <row r="176" spans="1:3">
      <c r="A176" t="s">
        <v>6197</v>
      </c>
      <c r="B176" t="s">
        <v>1207</v>
      </c>
      <c r="C176" s="1540">
        <v>15</v>
      </c>
    </row>
    <row r="177" spans="1:3">
      <c r="A177" t="s">
        <v>2060</v>
      </c>
      <c r="B177" t="s">
        <v>303</v>
      </c>
      <c r="C177" s="1540">
        <v>35</v>
      </c>
    </row>
    <row r="178" spans="1:3">
      <c r="A178" t="s">
        <v>6465</v>
      </c>
      <c r="B178" t="s">
        <v>6605</v>
      </c>
      <c r="C178" s="1540">
        <v>3</v>
      </c>
    </row>
    <row r="179" spans="1:3">
      <c r="A179" t="s">
        <v>6464</v>
      </c>
      <c r="B179" t="s">
        <v>1808</v>
      </c>
      <c r="C179" s="1540">
        <v>8</v>
      </c>
    </row>
    <row r="180" spans="1:3">
      <c r="A180" t="s">
        <v>6462</v>
      </c>
      <c r="B180" t="s">
        <v>1799</v>
      </c>
      <c r="C180" s="1540">
        <v>2</v>
      </c>
    </row>
    <row r="181" spans="1:3">
      <c r="A181" t="s">
        <v>6461</v>
      </c>
      <c r="B181" t="s">
        <v>1799</v>
      </c>
      <c r="C181" s="1540">
        <v>4</v>
      </c>
    </row>
    <row r="182" spans="1:3">
      <c r="A182" t="s">
        <v>6463</v>
      </c>
      <c r="B182" t="s">
        <v>2536</v>
      </c>
      <c r="C182" s="1540">
        <v>2</v>
      </c>
    </row>
    <row r="183" spans="1:3">
      <c r="A183" t="s">
        <v>6156</v>
      </c>
      <c r="B183" t="s">
        <v>1405</v>
      </c>
      <c r="C183" s="1540">
        <v>1</v>
      </c>
    </row>
    <row r="184" spans="1:3">
      <c r="A184" t="s">
        <v>835</v>
      </c>
      <c r="B184" t="s">
        <v>1147</v>
      </c>
      <c r="C184" s="1540">
        <v>16</v>
      </c>
    </row>
    <row r="185" spans="1:3">
      <c r="A185" t="s">
        <v>835</v>
      </c>
      <c r="B185" t="s">
        <v>6271</v>
      </c>
      <c r="C185" s="1540">
        <v>93</v>
      </c>
    </row>
    <row r="186" spans="1:3">
      <c r="A186" t="s">
        <v>6289</v>
      </c>
      <c r="B186" t="s">
        <v>6290</v>
      </c>
      <c r="C186" s="1540">
        <v>15</v>
      </c>
    </row>
    <row r="187" spans="1:3">
      <c r="A187" t="s">
        <v>1126</v>
      </c>
      <c r="B187" t="s">
        <v>1125</v>
      </c>
      <c r="C187" s="1540">
        <v>141</v>
      </c>
    </row>
    <row r="188" spans="1:3">
      <c r="A188" t="s">
        <v>6237</v>
      </c>
      <c r="B188" t="s">
        <v>343</v>
      </c>
      <c r="C188" s="1540">
        <v>23</v>
      </c>
    </row>
    <row r="189" spans="1:3">
      <c r="A189" t="s">
        <v>6238</v>
      </c>
      <c r="B189" t="s">
        <v>345</v>
      </c>
      <c r="C189" s="1540">
        <v>13</v>
      </c>
    </row>
    <row r="190" spans="1:3">
      <c r="A190" t="s">
        <v>2923</v>
      </c>
      <c r="C190" s="1540">
        <v>1</v>
      </c>
    </row>
    <row r="191" spans="1:3">
      <c r="A191" t="s">
        <v>833</v>
      </c>
      <c r="B191" t="s">
        <v>6563</v>
      </c>
      <c r="C191" s="1540">
        <v>32.5</v>
      </c>
    </row>
    <row r="192" spans="1:3">
      <c r="A192" t="s">
        <v>833</v>
      </c>
      <c r="B192" t="s">
        <v>2502</v>
      </c>
      <c r="C192" s="1540">
        <v>5</v>
      </c>
    </row>
    <row r="193" spans="1:3">
      <c r="A193" t="s">
        <v>833</v>
      </c>
      <c r="B193" t="s">
        <v>832</v>
      </c>
      <c r="C193" s="1540">
        <v>35</v>
      </c>
    </row>
    <row r="194" spans="1:3">
      <c r="A194" t="s">
        <v>833</v>
      </c>
      <c r="B194" t="s">
        <v>1166</v>
      </c>
      <c r="C194" s="1540">
        <v>22</v>
      </c>
    </row>
    <row r="195" spans="1:3">
      <c r="A195" t="s">
        <v>6126</v>
      </c>
      <c r="B195" t="s">
        <v>857</v>
      </c>
      <c r="C195" s="1540">
        <v>44</v>
      </c>
    </row>
    <row r="196" spans="1:3">
      <c r="A196" t="s">
        <v>6126</v>
      </c>
      <c r="B196" t="s">
        <v>2488</v>
      </c>
      <c r="C196" s="1540">
        <v>7</v>
      </c>
    </row>
    <row r="197" spans="1:3">
      <c r="A197" t="s">
        <v>677</v>
      </c>
      <c r="B197" t="s">
        <v>1755</v>
      </c>
      <c r="C197" s="1540">
        <v>3</v>
      </c>
    </row>
    <row r="198" spans="1:3">
      <c r="A198" t="s">
        <v>677</v>
      </c>
      <c r="B198" t="s">
        <v>678</v>
      </c>
      <c r="C198" s="1540">
        <v>12</v>
      </c>
    </row>
    <row r="199" spans="1:3">
      <c r="A199" t="s">
        <v>6312</v>
      </c>
      <c r="B199" t="s">
        <v>1229</v>
      </c>
      <c r="C199" s="1540">
        <v>320</v>
      </c>
    </row>
    <row r="200" spans="1:3">
      <c r="A200" t="s">
        <v>6287</v>
      </c>
      <c r="B200" t="s">
        <v>1043</v>
      </c>
      <c r="C200" s="1540">
        <v>190</v>
      </c>
    </row>
    <row r="201" spans="1:3">
      <c r="A201" t="s">
        <v>6311</v>
      </c>
      <c r="B201" t="s">
        <v>1227</v>
      </c>
      <c r="C201" s="1540">
        <v>1040</v>
      </c>
    </row>
    <row r="202" spans="1:3">
      <c r="A202" t="s">
        <v>2471</v>
      </c>
      <c r="B202" t="s">
        <v>2738</v>
      </c>
      <c r="C202" s="1540">
        <v>23</v>
      </c>
    </row>
    <row r="203" spans="1:3">
      <c r="A203" t="s">
        <v>2471</v>
      </c>
      <c r="B203" t="s">
        <v>2474</v>
      </c>
      <c r="C203" s="1540">
        <v>50</v>
      </c>
    </row>
    <row r="204" spans="1:3">
      <c r="A204" t="s">
        <v>2737</v>
      </c>
      <c r="C204" s="1540">
        <v>323</v>
      </c>
    </row>
    <row r="205" spans="1:3">
      <c r="A205" t="s">
        <v>2737</v>
      </c>
      <c r="B205" t="s">
        <v>2472</v>
      </c>
      <c r="C205" s="1540">
        <v>150</v>
      </c>
    </row>
    <row r="206" spans="1:3">
      <c r="A206" t="s">
        <v>2475</v>
      </c>
      <c r="B206" t="s">
        <v>2472</v>
      </c>
      <c r="C206" s="1540">
        <v>50</v>
      </c>
    </row>
    <row r="207" spans="1:3">
      <c r="A207" t="s">
        <v>1252</v>
      </c>
      <c r="B207" t="s">
        <v>1253</v>
      </c>
      <c r="C207" s="1540">
        <v>5</v>
      </c>
    </row>
    <row r="208" spans="1:3">
      <c r="A208" t="s">
        <v>1123</v>
      </c>
      <c r="B208" t="s">
        <v>6008</v>
      </c>
      <c r="C208" s="1540">
        <v>91</v>
      </c>
    </row>
    <row r="209" spans="1:3">
      <c r="A209" t="s">
        <v>6240</v>
      </c>
      <c r="B209" t="s">
        <v>349</v>
      </c>
      <c r="C209" s="1540">
        <v>107</v>
      </c>
    </row>
    <row r="210" spans="1:3">
      <c r="A210" t="s">
        <v>6370</v>
      </c>
      <c r="B210" t="s">
        <v>5854</v>
      </c>
      <c r="C210" s="1540">
        <v>2</v>
      </c>
    </row>
    <row r="211" spans="1:3">
      <c r="A211" t="s">
        <v>6239</v>
      </c>
      <c r="B211" t="s">
        <v>347</v>
      </c>
      <c r="C211" s="1540">
        <v>65</v>
      </c>
    </row>
    <row r="212" spans="1:3">
      <c r="A212" t="s">
        <v>6120</v>
      </c>
      <c r="B212" t="s">
        <v>329</v>
      </c>
      <c r="C212" s="1540">
        <v>7</v>
      </c>
    </row>
    <row r="213" spans="1:3">
      <c r="A213" t="s">
        <v>6227</v>
      </c>
      <c r="B213" t="s">
        <v>5961</v>
      </c>
      <c r="C213" s="1540">
        <v>8</v>
      </c>
    </row>
    <row r="214" spans="1:3">
      <c r="A214" t="s">
        <v>1853</v>
      </c>
      <c r="B214" t="s">
        <v>3757</v>
      </c>
      <c r="C214" s="1540">
        <v>1</v>
      </c>
    </row>
    <row r="215" spans="1:3">
      <c r="A215" t="s">
        <v>6584</v>
      </c>
      <c r="B215" t="s">
        <v>1545</v>
      </c>
      <c r="C215" s="1540">
        <v>3</v>
      </c>
    </row>
    <row r="216" spans="1:3">
      <c r="A216" t="s">
        <v>908</v>
      </c>
      <c r="B216" t="s">
        <v>907</v>
      </c>
      <c r="C216" s="1540">
        <v>48</v>
      </c>
    </row>
    <row r="217" spans="1:3">
      <c r="A217" t="s">
        <v>6145</v>
      </c>
      <c r="B217" t="s">
        <v>6146</v>
      </c>
      <c r="C217" s="1540">
        <v>60</v>
      </c>
    </row>
    <row r="218" spans="1:3">
      <c r="A218" t="s">
        <v>1271</v>
      </c>
      <c r="B218" t="s">
        <v>1272</v>
      </c>
      <c r="C218" s="1540">
        <v>15</v>
      </c>
    </row>
    <row r="219" spans="1:3">
      <c r="A219" t="s">
        <v>462</v>
      </c>
      <c r="B219" t="s">
        <v>377</v>
      </c>
      <c r="C219" s="1540">
        <v>50</v>
      </c>
    </row>
    <row r="220" spans="1:3">
      <c r="A220" t="s">
        <v>462</v>
      </c>
      <c r="B220" t="s">
        <v>461</v>
      </c>
      <c r="C220" s="1540">
        <v>67</v>
      </c>
    </row>
    <row r="221" spans="1:3">
      <c r="A221" t="s">
        <v>6248</v>
      </c>
      <c r="B221" t="s">
        <v>459</v>
      </c>
      <c r="C221" s="1540">
        <v>110</v>
      </c>
    </row>
    <row r="222" spans="1:3">
      <c r="A222" t="s">
        <v>1511</v>
      </c>
      <c r="B222" t="s">
        <v>1512</v>
      </c>
      <c r="C222" s="1540">
        <v>1</v>
      </c>
    </row>
    <row r="223" spans="1:3">
      <c r="A223" t="s">
        <v>1511</v>
      </c>
      <c r="B223" t="s">
        <v>5859</v>
      </c>
      <c r="C223" s="1540">
        <v>3</v>
      </c>
    </row>
    <row r="224" spans="1:3">
      <c r="A224" t="s">
        <v>1511</v>
      </c>
      <c r="B224" t="s">
        <v>1644</v>
      </c>
      <c r="C224" s="1540">
        <v>8</v>
      </c>
    </row>
    <row r="225" spans="1:3">
      <c r="A225" t="s">
        <v>6210</v>
      </c>
      <c r="B225" t="s">
        <v>2621</v>
      </c>
      <c r="C225" s="1540">
        <v>11</v>
      </c>
    </row>
    <row r="226" spans="1:3">
      <c r="A226" t="s">
        <v>6190</v>
      </c>
      <c r="B226" t="s">
        <v>6096</v>
      </c>
      <c r="C226" s="1540">
        <v>2</v>
      </c>
    </row>
    <row r="227" spans="1:3">
      <c r="A227" t="s">
        <v>2030</v>
      </c>
      <c r="B227" t="s">
        <v>2031</v>
      </c>
      <c r="C227" s="1540">
        <v>3</v>
      </c>
    </row>
    <row r="228" spans="1:3">
      <c r="A228" t="s">
        <v>5860</v>
      </c>
      <c r="B228" t="s">
        <v>5861</v>
      </c>
      <c r="C228" s="1540">
        <v>28</v>
      </c>
    </row>
    <row r="229" spans="1:3">
      <c r="A229" t="s">
        <v>2224</v>
      </c>
      <c r="B229" t="s">
        <v>2225</v>
      </c>
      <c r="C229" s="1540">
        <v>2</v>
      </c>
    </row>
    <row r="230" spans="1:3">
      <c r="A230" t="s">
        <v>6164</v>
      </c>
      <c r="B230" t="s">
        <v>1596</v>
      </c>
      <c r="C230" s="1540">
        <v>26</v>
      </c>
    </row>
    <row r="231" spans="1:3">
      <c r="A231" t="s">
        <v>2512</v>
      </c>
      <c r="B231" t="s">
        <v>2513</v>
      </c>
      <c r="C231" s="1540">
        <v>5</v>
      </c>
    </row>
    <row r="232" spans="1:3">
      <c r="A232" t="s">
        <v>2058</v>
      </c>
      <c r="B232" t="s">
        <v>2059</v>
      </c>
      <c r="C232" s="1540">
        <v>9</v>
      </c>
    </row>
    <row r="233" spans="1:3">
      <c r="A233" t="s">
        <v>1938</v>
      </c>
      <c r="B233" t="s">
        <v>5996</v>
      </c>
      <c r="C233" s="1540">
        <v>2</v>
      </c>
    </row>
    <row r="234" spans="1:3">
      <c r="A234" t="s">
        <v>1474</v>
      </c>
      <c r="B234" t="s">
        <v>1475</v>
      </c>
      <c r="C234" s="1540">
        <v>18</v>
      </c>
    </row>
    <row r="235" spans="1:3">
      <c r="A235" t="s">
        <v>6135</v>
      </c>
      <c r="B235" t="s">
        <v>1003</v>
      </c>
      <c r="C235" s="1540">
        <v>67</v>
      </c>
    </row>
    <row r="236" spans="1:3">
      <c r="A236" t="s">
        <v>6228</v>
      </c>
      <c r="B236" t="s">
        <v>22</v>
      </c>
      <c r="C236" s="1540">
        <v>135</v>
      </c>
    </row>
    <row r="237" spans="1:3">
      <c r="A237" t="s">
        <v>6325</v>
      </c>
      <c r="B237" t="s">
        <v>5863</v>
      </c>
      <c r="C237" s="1540">
        <v>12</v>
      </c>
    </row>
    <row r="238" spans="1:3">
      <c r="A238" t="s">
        <v>6268</v>
      </c>
      <c r="B238" t="s">
        <v>745</v>
      </c>
      <c r="C238" s="1540">
        <v>20</v>
      </c>
    </row>
    <row r="239" spans="1:3">
      <c r="A239" t="s">
        <v>6136</v>
      </c>
      <c r="B239" t="s">
        <v>1001</v>
      </c>
      <c r="C239" s="1540">
        <v>76</v>
      </c>
    </row>
    <row r="240" spans="1:3">
      <c r="A240" t="s">
        <v>458</v>
      </c>
      <c r="B240" t="s">
        <v>6017</v>
      </c>
      <c r="C240" s="1540">
        <v>1</v>
      </c>
    </row>
    <row r="241" spans="1:3">
      <c r="A241" t="s">
        <v>458</v>
      </c>
      <c r="B241" t="s">
        <v>457</v>
      </c>
      <c r="C241" s="1540">
        <v>110</v>
      </c>
    </row>
    <row r="242" spans="1:3">
      <c r="A242" t="s">
        <v>593</v>
      </c>
      <c r="B242" t="s">
        <v>438</v>
      </c>
      <c r="C242" s="1540">
        <v>57</v>
      </c>
    </row>
    <row r="243" spans="1:3">
      <c r="A243" t="s">
        <v>1751</v>
      </c>
      <c r="B243" t="s">
        <v>1577</v>
      </c>
      <c r="C243" s="1540">
        <v>25</v>
      </c>
    </row>
    <row r="244" spans="1:3">
      <c r="A244" t="s">
        <v>6291</v>
      </c>
      <c r="B244" t="s">
        <v>6292</v>
      </c>
      <c r="C244" s="1540">
        <v>2</v>
      </c>
    </row>
    <row r="245" spans="1:3">
      <c r="A245" t="s">
        <v>1859</v>
      </c>
      <c r="B245" t="s">
        <v>1191</v>
      </c>
      <c r="C245" s="1540">
        <v>5</v>
      </c>
    </row>
    <row r="246" spans="1:3">
      <c r="A246" t="s">
        <v>469</v>
      </c>
      <c r="B246" t="s">
        <v>6257</v>
      </c>
      <c r="C246" s="1540">
        <v>60</v>
      </c>
    </row>
    <row r="247" spans="1:3">
      <c r="A247" t="s">
        <v>6166</v>
      </c>
      <c r="B247" t="s">
        <v>6532</v>
      </c>
      <c r="C247" s="1540">
        <v>125</v>
      </c>
    </row>
    <row r="248" spans="1:3">
      <c r="A248" t="s">
        <v>1732</v>
      </c>
      <c r="B248" t="s">
        <v>1733</v>
      </c>
      <c r="C248" s="1540">
        <v>7</v>
      </c>
    </row>
    <row r="249" spans="1:3">
      <c r="A249" t="s">
        <v>713</v>
      </c>
      <c r="B249" t="s">
        <v>714</v>
      </c>
      <c r="C249" s="1540">
        <v>144</v>
      </c>
    </row>
    <row r="250" spans="1:3">
      <c r="A250" t="s">
        <v>948</v>
      </c>
      <c r="B250" t="s">
        <v>947</v>
      </c>
      <c r="C250" s="1540">
        <v>625</v>
      </c>
    </row>
    <row r="251" spans="1:3">
      <c r="A251" t="s">
        <v>1122</v>
      </c>
      <c r="B251" t="s">
        <v>6574</v>
      </c>
      <c r="C251" s="1540">
        <v>6</v>
      </c>
    </row>
    <row r="252" spans="1:3">
      <c r="A252" t="s">
        <v>1122</v>
      </c>
      <c r="B252" t="s">
        <v>6297</v>
      </c>
      <c r="C252" s="1540">
        <v>205</v>
      </c>
    </row>
    <row r="253" spans="1:3">
      <c r="A253" t="s">
        <v>1122</v>
      </c>
      <c r="B253" t="s">
        <v>1439</v>
      </c>
      <c r="C253" s="1540">
        <v>60</v>
      </c>
    </row>
    <row r="254" spans="1:3">
      <c r="A254" t="s">
        <v>555</v>
      </c>
      <c r="B254" t="s">
        <v>381</v>
      </c>
      <c r="C254" s="1540">
        <v>253</v>
      </c>
    </row>
    <row r="255" spans="1:3">
      <c r="A255" t="s">
        <v>555</v>
      </c>
      <c r="B255" t="s">
        <v>556</v>
      </c>
      <c r="C255" s="1540">
        <v>129.5</v>
      </c>
    </row>
    <row r="256" spans="1:3">
      <c r="A256" t="s">
        <v>555</v>
      </c>
      <c r="B256" t="s">
        <v>6587</v>
      </c>
      <c r="C256" s="1540">
        <v>5</v>
      </c>
    </row>
    <row r="257" spans="1:3">
      <c r="A257" t="s">
        <v>555</v>
      </c>
      <c r="B257" t="s">
        <v>6595</v>
      </c>
      <c r="C257" s="1540">
        <v>2</v>
      </c>
    </row>
    <row r="258" spans="1:3">
      <c r="A258" t="s">
        <v>555</v>
      </c>
      <c r="B258" t="s">
        <v>1615</v>
      </c>
      <c r="C258" s="1540">
        <v>3</v>
      </c>
    </row>
    <row r="259" spans="1:3">
      <c r="A259" t="s">
        <v>555</v>
      </c>
      <c r="B259" t="s">
        <v>728</v>
      </c>
      <c r="C259" s="1540">
        <v>159.5</v>
      </c>
    </row>
    <row r="260" spans="1:3">
      <c r="A260" t="s">
        <v>5867</v>
      </c>
      <c r="B260" t="s">
        <v>455</v>
      </c>
      <c r="C260" s="1540">
        <v>76</v>
      </c>
    </row>
    <row r="261" spans="1:3">
      <c r="A261" t="s">
        <v>5868</v>
      </c>
      <c r="B261" t="s">
        <v>5869</v>
      </c>
      <c r="C261" s="1540">
        <v>10</v>
      </c>
    </row>
    <row r="262" spans="1:3">
      <c r="A262" t="s">
        <v>1643</v>
      </c>
      <c r="B262" t="s">
        <v>1642</v>
      </c>
      <c r="C262" s="1540">
        <v>17</v>
      </c>
    </row>
    <row r="263" spans="1:3">
      <c r="A263" t="s">
        <v>6127</v>
      </c>
      <c r="B263" t="s">
        <v>847</v>
      </c>
      <c r="C263" s="1540">
        <v>186</v>
      </c>
    </row>
    <row r="264" spans="1:3">
      <c r="A264" t="s">
        <v>6194</v>
      </c>
      <c r="B264" t="s">
        <v>1350</v>
      </c>
      <c r="C264" s="1540">
        <v>2</v>
      </c>
    </row>
    <row r="265" spans="1:3">
      <c r="A265" t="s">
        <v>6281</v>
      </c>
      <c r="B265" t="s">
        <v>6282</v>
      </c>
      <c r="C265" s="1540">
        <v>50</v>
      </c>
    </row>
    <row r="266" spans="1:3">
      <c r="A266" t="s">
        <v>6281</v>
      </c>
      <c r="B266" t="s">
        <v>1309</v>
      </c>
      <c r="C266" s="1540">
        <v>4</v>
      </c>
    </row>
    <row r="267" spans="1:3">
      <c r="A267" t="s">
        <v>6281</v>
      </c>
      <c r="B267" t="s">
        <v>1088</v>
      </c>
      <c r="C267" s="1540">
        <v>5</v>
      </c>
    </row>
    <row r="268" spans="1:3">
      <c r="A268" t="s">
        <v>6174</v>
      </c>
      <c r="B268" t="s">
        <v>1921</v>
      </c>
      <c r="C268" s="1540">
        <v>10</v>
      </c>
    </row>
    <row r="269" spans="1:3">
      <c r="A269" t="s">
        <v>318</v>
      </c>
      <c r="B269" t="s">
        <v>6573</v>
      </c>
      <c r="C269" s="1540">
        <v>6</v>
      </c>
    </row>
    <row r="270" spans="1:3">
      <c r="A270" t="s">
        <v>318</v>
      </c>
      <c r="B270" t="s">
        <v>319</v>
      </c>
      <c r="C270" s="1540">
        <v>104</v>
      </c>
    </row>
    <row r="271" spans="1:3">
      <c r="A271" t="s">
        <v>318</v>
      </c>
      <c r="B271" t="s">
        <v>1473</v>
      </c>
      <c r="C271" s="1540">
        <v>6</v>
      </c>
    </row>
    <row r="272" spans="1:3">
      <c r="A272" t="s">
        <v>277</v>
      </c>
      <c r="B272" t="s">
        <v>278</v>
      </c>
      <c r="C272" s="1540">
        <v>258</v>
      </c>
    </row>
    <row r="273" spans="1:3">
      <c r="A273" t="s">
        <v>277</v>
      </c>
      <c r="B273" t="s">
        <v>623</v>
      </c>
      <c r="C273" s="1540">
        <v>42</v>
      </c>
    </row>
    <row r="274" spans="1:3">
      <c r="A274" t="s">
        <v>277</v>
      </c>
      <c r="B274" t="s">
        <v>1473</v>
      </c>
      <c r="C274" s="1540">
        <v>44</v>
      </c>
    </row>
    <row r="275" spans="1:3">
      <c r="A275" t="s">
        <v>914</v>
      </c>
      <c r="B275" t="s">
        <v>52</v>
      </c>
      <c r="C275" s="1540">
        <v>25</v>
      </c>
    </row>
    <row r="276" spans="1:3">
      <c r="A276" t="s">
        <v>6388</v>
      </c>
      <c r="B276" t="s">
        <v>2482</v>
      </c>
      <c r="C276" s="1540">
        <v>10</v>
      </c>
    </row>
    <row r="277" spans="1:3">
      <c r="A277" t="s">
        <v>6131</v>
      </c>
      <c r="C277" s="1540">
        <v>367</v>
      </c>
    </row>
    <row r="278" spans="1:3">
      <c r="A278" t="s">
        <v>6131</v>
      </c>
      <c r="B278" t="s">
        <v>2527</v>
      </c>
      <c r="C278" s="1540">
        <v>100</v>
      </c>
    </row>
    <row r="279" spans="1:3">
      <c r="A279" t="s">
        <v>6525</v>
      </c>
      <c r="B279" t="s">
        <v>6094</v>
      </c>
      <c r="C279" s="1540">
        <v>11</v>
      </c>
    </row>
    <row r="280" spans="1:3">
      <c r="A280" t="s">
        <v>6304</v>
      </c>
      <c r="B280" t="s">
        <v>1149</v>
      </c>
      <c r="C280" s="1540">
        <v>15</v>
      </c>
    </row>
    <row r="281" spans="1:3">
      <c r="A281" t="s">
        <v>6107</v>
      </c>
      <c r="B281" t="s">
        <v>392</v>
      </c>
      <c r="C281" s="1540">
        <v>30</v>
      </c>
    </row>
    <row r="282" spans="1:3">
      <c r="A282" t="s">
        <v>1820</v>
      </c>
      <c r="B282" t="s">
        <v>1821</v>
      </c>
      <c r="C282" s="1540">
        <v>2</v>
      </c>
    </row>
    <row r="283" spans="1:3">
      <c r="A283" t="s">
        <v>6272</v>
      </c>
      <c r="B283" t="s">
        <v>855</v>
      </c>
      <c r="C283" s="1540">
        <v>116</v>
      </c>
    </row>
    <row r="284" spans="1:3">
      <c r="A284" t="s">
        <v>1047</v>
      </c>
      <c r="B284" t="s">
        <v>1046</v>
      </c>
      <c r="C284" s="1540">
        <v>15</v>
      </c>
    </row>
    <row r="285" spans="1:3">
      <c r="A285" t="s">
        <v>546</v>
      </c>
      <c r="B285" t="s">
        <v>6543</v>
      </c>
      <c r="C285" s="1540">
        <v>220</v>
      </c>
    </row>
    <row r="286" spans="1:3">
      <c r="A286" t="s">
        <v>1136</v>
      </c>
      <c r="B286" t="s">
        <v>1135</v>
      </c>
      <c r="C286" s="1540">
        <v>800</v>
      </c>
    </row>
    <row r="287" spans="1:3">
      <c r="A287" t="s">
        <v>6601</v>
      </c>
      <c r="B287" t="s">
        <v>424</v>
      </c>
      <c r="C287" s="1540">
        <v>2</v>
      </c>
    </row>
    <row r="288" spans="1:3">
      <c r="A288" t="s">
        <v>6319</v>
      </c>
      <c r="B288" t="s">
        <v>1283</v>
      </c>
      <c r="C288" s="1540">
        <v>3</v>
      </c>
    </row>
    <row r="289" spans="1:3">
      <c r="A289" t="s">
        <v>6602</v>
      </c>
      <c r="B289" t="s">
        <v>335</v>
      </c>
      <c r="C289" s="1540">
        <v>1</v>
      </c>
    </row>
    <row r="290" spans="1:3">
      <c r="A290" t="s">
        <v>6219</v>
      </c>
      <c r="B290" t="s">
        <v>1279</v>
      </c>
      <c r="C290" s="1540">
        <v>1</v>
      </c>
    </row>
    <row r="291" spans="1:3">
      <c r="A291" t="s">
        <v>2778</v>
      </c>
      <c r="C291" s="1540">
        <v>1</v>
      </c>
    </row>
    <row r="292" spans="1:3">
      <c r="A292" t="s">
        <v>6666</v>
      </c>
      <c r="B292" t="s">
        <v>652</v>
      </c>
      <c r="C292" s="1540">
        <v>7</v>
      </c>
    </row>
    <row r="293" spans="1:3">
      <c r="A293" t="s">
        <v>2842</v>
      </c>
      <c r="B293" t="s">
        <v>652</v>
      </c>
      <c r="C293" s="1540">
        <v>5</v>
      </c>
    </row>
    <row r="294" spans="1:3">
      <c r="A294" t="s">
        <v>2721</v>
      </c>
      <c r="B294" t="s">
        <v>1063</v>
      </c>
      <c r="C294" s="1540">
        <v>2</v>
      </c>
    </row>
    <row r="295" spans="1:3">
      <c r="A295" t="s">
        <v>1620</v>
      </c>
      <c r="B295" t="s">
        <v>1621</v>
      </c>
      <c r="C295" s="1540">
        <v>2</v>
      </c>
    </row>
    <row r="296" spans="1:3">
      <c r="A296" t="s">
        <v>1040</v>
      </c>
      <c r="B296" t="s">
        <v>1041</v>
      </c>
      <c r="C296" s="1540">
        <v>63</v>
      </c>
    </row>
    <row r="297" spans="1:3">
      <c r="A297" t="s">
        <v>6323</v>
      </c>
      <c r="B297" t="s">
        <v>6003</v>
      </c>
      <c r="C297" s="1540">
        <v>52</v>
      </c>
    </row>
    <row r="298" spans="1:3">
      <c r="A298" t="s">
        <v>2627</v>
      </c>
      <c r="B298" t="s">
        <v>2585</v>
      </c>
      <c r="C298" s="1540">
        <v>1</v>
      </c>
    </row>
    <row r="299" spans="1:3">
      <c r="A299" t="s">
        <v>2627</v>
      </c>
      <c r="B299" t="s">
        <v>377</v>
      </c>
      <c r="C299" s="1540">
        <v>25</v>
      </c>
    </row>
    <row r="300" spans="1:3">
      <c r="A300" t="s">
        <v>2179</v>
      </c>
      <c r="B300" t="s">
        <v>377</v>
      </c>
      <c r="C300" s="1540">
        <v>50</v>
      </c>
    </row>
    <row r="301" spans="1:3">
      <c r="A301" t="s">
        <v>6128</v>
      </c>
      <c r="B301" t="s">
        <v>6555</v>
      </c>
      <c r="C301" s="1540">
        <v>150</v>
      </c>
    </row>
    <row r="302" spans="1:3">
      <c r="A302" t="s">
        <v>1663</v>
      </c>
      <c r="B302" t="s">
        <v>1664</v>
      </c>
      <c r="C302" s="1540">
        <v>28</v>
      </c>
    </row>
    <row r="303" spans="1:3">
      <c r="A303" t="s">
        <v>6554</v>
      </c>
      <c r="B303" t="s">
        <v>845</v>
      </c>
      <c r="C303" s="1540">
        <v>74</v>
      </c>
    </row>
    <row r="304" spans="1:3">
      <c r="A304" t="s">
        <v>6214</v>
      </c>
      <c r="B304" t="s">
        <v>2758</v>
      </c>
      <c r="C304" s="1540">
        <v>7</v>
      </c>
    </row>
    <row r="305" spans="1:3">
      <c r="A305" t="s">
        <v>6306</v>
      </c>
      <c r="B305" t="s">
        <v>1157</v>
      </c>
      <c r="C305" s="1540">
        <v>8</v>
      </c>
    </row>
    <row r="306" spans="1:3">
      <c r="A306" t="s">
        <v>2503</v>
      </c>
      <c r="B306" t="s">
        <v>1439</v>
      </c>
      <c r="C306" s="1540">
        <v>12</v>
      </c>
    </row>
    <row r="307" spans="1:3">
      <c r="A307" t="s">
        <v>6249</v>
      </c>
      <c r="B307" t="s">
        <v>453</v>
      </c>
      <c r="C307" s="1540">
        <v>263</v>
      </c>
    </row>
    <row r="308" spans="1:3">
      <c r="A308" t="s">
        <v>6229</v>
      </c>
      <c r="B308" t="s">
        <v>5880</v>
      </c>
      <c r="C308" s="1540">
        <v>5</v>
      </c>
    </row>
    <row r="309" spans="1:3">
      <c r="A309" t="s">
        <v>6250</v>
      </c>
      <c r="B309" t="s">
        <v>339</v>
      </c>
      <c r="C309" s="1540">
        <v>21</v>
      </c>
    </row>
    <row r="310" spans="1:3">
      <c r="A310" t="s">
        <v>634</v>
      </c>
      <c r="B310" t="s">
        <v>635</v>
      </c>
      <c r="C310" s="1540">
        <v>48</v>
      </c>
    </row>
    <row r="311" spans="1:3">
      <c r="A311" t="s">
        <v>2504</v>
      </c>
      <c r="B311" t="s">
        <v>2505</v>
      </c>
      <c r="C311" s="1540">
        <v>5</v>
      </c>
    </row>
    <row r="312" spans="1:3">
      <c r="A312" t="s">
        <v>6640</v>
      </c>
      <c r="B312" t="s">
        <v>2660</v>
      </c>
      <c r="C312" s="1540">
        <v>5</v>
      </c>
    </row>
    <row r="313" spans="1:3">
      <c r="A313" t="s">
        <v>6594</v>
      </c>
      <c r="B313" t="s">
        <v>1669</v>
      </c>
      <c r="C313" s="1540">
        <v>50</v>
      </c>
    </row>
    <row r="314" spans="1:3">
      <c r="A314" t="s">
        <v>6230</v>
      </c>
      <c r="B314" t="s">
        <v>6231</v>
      </c>
      <c r="C314" s="1540">
        <v>43</v>
      </c>
    </row>
    <row r="315" spans="1:3">
      <c r="A315" t="s">
        <v>6273</v>
      </c>
      <c r="B315" t="s">
        <v>853</v>
      </c>
      <c r="C315" s="1540">
        <v>26</v>
      </c>
    </row>
    <row r="316" spans="1:3">
      <c r="A316" t="s">
        <v>6143</v>
      </c>
      <c r="B316" t="s">
        <v>6144</v>
      </c>
      <c r="C316" s="1540">
        <v>3</v>
      </c>
    </row>
    <row r="317" spans="1:3">
      <c r="A317" t="s">
        <v>6393</v>
      </c>
      <c r="B317" t="s">
        <v>6231</v>
      </c>
      <c r="C317" s="1540">
        <v>32</v>
      </c>
    </row>
    <row r="318" spans="1:3">
      <c r="A318" t="s">
        <v>6394</v>
      </c>
      <c r="B318" t="s">
        <v>853</v>
      </c>
      <c r="C318" s="1540">
        <v>20</v>
      </c>
    </row>
    <row r="319" spans="1:3">
      <c r="A319" t="s">
        <v>6216</v>
      </c>
      <c r="B319" t="s">
        <v>6144</v>
      </c>
      <c r="C319" s="1540">
        <v>10</v>
      </c>
    </row>
    <row r="320" spans="1:3">
      <c r="A320" t="s">
        <v>1786</v>
      </c>
      <c r="B320" t="s">
        <v>1787</v>
      </c>
      <c r="C320" s="1540">
        <v>200</v>
      </c>
    </row>
    <row r="321" spans="1:3">
      <c r="A321" t="s">
        <v>1101</v>
      </c>
      <c r="B321" t="s">
        <v>6381</v>
      </c>
      <c r="C321" s="1540">
        <v>10</v>
      </c>
    </row>
    <row r="322" spans="1:3">
      <c r="A322" t="s">
        <v>1101</v>
      </c>
      <c r="B322" t="s">
        <v>6500</v>
      </c>
      <c r="C322" s="1540">
        <v>35</v>
      </c>
    </row>
    <row r="323" spans="1:3">
      <c r="A323" t="s">
        <v>830</v>
      </c>
      <c r="B323" t="s">
        <v>829</v>
      </c>
      <c r="C323" s="1540">
        <v>160</v>
      </c>
    </row>
    <row r="324" spans="1:3">
      <c r="A324" t="s">
        <v>2100</v>
      </c>
      <c r="B324" t="s">
        <v>829</v>
      </c>
      <c r="C324" s="1540">
        <v>20</v>
      </c>
    </row>
    <row r="325" spans="1:3">
      <c r="A325" t="s">
        <v>6032</v>
      </c>
      <c r="B325" t="s">
        <v>1516</v>
      </c>
      <c r="C325" s="1540">
        <v>75</v>
      </c>
    </row>
    <row r="326" spans="1:3">
      <c r="A326" t="s">
        <v>1912</v>
      </c>
      <c r="B326" t="s">
        <v>1913</v>
      </c>
      <c r="C326" s="1540">
        <v>18</v>
      </c>
    </row>
    <row r="327" spans="1:3">
      <c r="A327" t="s">
        <v>3067</v>
      </c>
      <c r="B327" t="s">
        <v>1800</v>
      </c>
      <c r="C327" s="1540">
        <v>1</v>
      </c>
    </row>
    <row r="328" spans="1:3">
      <c r="A328" t="s">
        <v>3068</v>
      </c>
      <c r="B328" t="s">
        <v>1044</v>
      </c>
      <c r="C328" s="1540">
        <v>103</v>
      </c>
    </row>
    <row r="329" spans="1:3">
      <c r="A329" t="s">
        <v>6293</v>
      </c>
      <c r="B329" t="s">
        <v>5882</v>
      </c>
      <c r="C329" s="1540">
        <v>3</v>
      </c>
    </row>
    <row r="330" spans="1:3">
      <c r="A330" t="s">
        <v>636</v>
      </c>
      <c r="B330" t="s">
        <v>637</v>
      </c>
      <c r="C330" s="1540">
        <v>7.7</v>
      </c>
    </row>
    <row r="331" spans="1:3">
      <c r="A331" t="s">
        <v>636</v>
      </c>
      <c r="B331" t="s">
        <v>756</v>
      </c>
      <c r="C331" s="1540">
        <v>57</v>
      </c>
    </row>
    <row r="332" spans="1:3">
      <c r="A332" t="s">
        <v>636</v>
      </c>
      <c r="B332" t="s">
        <v>1087</v>
      </c>
      <c r="C332" s="1540">
        <v>12</v>
      </c>
    </row>
    <row r="333" spans="1:3">
      <c r="A333" t="s">
        <v>636</v>
      </c>
      <c r="B333" t="s">
        <v>6500</v>
      </c>
      <c r="C333" s="1540">
        <v>2</v>
      </c>
    </row>
    <row r="334" spans="1:3">
      <c r="A334" t="s">
        <v>6121</v>
      </c>
      <c r="B334" t="s">
        <v>6122</v>
      </c>
      <c r="C334" s="1540">
        <v>66</v>
      </c>
    </row>
    <row r="335" spans="1:3">
      <c r="A335" t="s">
        <v>5874</v>
      </c>
      <c r="B335" t="s">
        <v>6374</v>
      </c>
      <c r="C335" s="1540">
        <v>66</v>
      </c>
    </row>
    <row r="336" spans="1:3">
      <c r="A336" t="s">
        <v>1086</v>
      </c>
      <c r="B336" t="s">
        <v>1294</v>
      </c>
      <c r="C336" s="1540">
        <v>5</v>
      </c>
    </row>
    <row r="337" spans="1:3">
      <c r="A337" t="s">
        <v>5883</v>
      </c>
      <c r="B337" t="s">
        <v>5884</v>
      </c>
      <c r="C337" s="1540">
        <v>12</v>
      </c>
    </row>
    <row r="338" spans="1:3">
      <c r="A338" t="s">
        <v>6111</v>
      </c>
      <c r="B338" t="s">
        <v>522</v>
      </c>
      <c r="C338" s="1540">
        <v>45</v>
      </c>
    </row>
    <row r="339" spans="1:3">
      <c r="A339" t="s">
        <v>5885</v>
      </c>
      <c r="B339" t="s">
        <v>6346</v>
      </c>
      <c r="C339" s="1540">
        <v>12</v>
      </c>
    </row>
    <row r="340" spans="1:3">
      <c r="A340" t="s">
        <v>6137</v>
      </c>
      <c r="B340" t="s">
        <v>999</v>
      </c>
      <c r="C340" s="1540">
        <v>28</v>
      </c>
    </row>
    <row r="341" spans="1:3">
      <c r="A341" t="s">
        <v>1942</v>
      </c>
      <c r="B341" t="s">
        <v>3751</v>
      </c>
      <c r="C341" s="1540">
        <v>5</v>
      </c>
    </row>
    <row r="342" spans="1:3">
      <c r="A342" t="s">
        <v>968</v>
      </c>
      <c r="B342" t="s">
        <v>967</v>
      </c>
      <c r="C342" s="1540">
        <v>12</v>
      </c>
    </row>
    <row r="343" spans="1:3">
      <c r="A343" t="s">
        <v>968</v>
      </c>
      <c r="B343" t="s">
        <v>1922</v>
      </c>
      <c r="C343" s="1540">
        <v>5</v>
      </c>
    </row>
    <row r="344" spans="1:3">
      <c r="A344" t="s">
        <v>968</v>
      </c>
      <c r="B344" t="s">
        <v>2617</v>
      </c>
      <c r="C344" s="1540">
        <v>3</v>
      </c>
    </row>
    <row r="345" spans="1:3">
      <c r="A345" t="s">
        <v>6269</v>
      </c>
      <c r="B345" t="s">
        <v>747</v>
      </c>
      <c r="C345" s="1540">
        <v>60</v>
      </c>
    </row>
    <row r="346" spans="1:3">
      <c r="A346" t="s">
        <v>6345</v>
      </c>
      <c r="B346" t="s">
        <v>1832</v>
      </c>
      <c r="C346" s="1540">
        <v>17</v>
      </c>
    </row>
    <row r="347" spans="1:3">
      <c r="A347" t="s">
        <v>6101</v>
      </c>
      <c r="B347" t="s">
        <v>321</v>
      </c>
      <c r="C347" s="1540">
        <v>6</v>
      </c>
    </row>
    <row r="348" spans="1:3">
      <c r="A348" t="s">
        <v>994</v>
      </c>
      <c r="B348" t="s">
        <v>993</v>
      </c>
      <c r="C348" s="1540">
        <v>43</v>
      </c>
    </row>
    <row r="349" spans="1:3">
      <c r="A349" t="s">
        <v>732</v>
      </c>
      <c r="B349" t="s">
        <v>733</v>
      </c>
      <c r="C349" s="1540">
        <v>6</v>
      </c>
    </row>
    <row r="350" spans="1:3">
      <c r="A350" t="s">
        <v>1084</v>
      </c>
      <c r="B350" t="s">
        <v>1083</v>
      </c>
      <c r="C350" s="1540">
        <v>23</v>
      </c>
    </row>
    <row r="351" spans="1:3">
      <c r="A351" t="s">
        <v>753</v>
      </c>
      <c r="B351" t="s">
        <v>754</v>
      </c>
      <c r="C351" s="1540">
        <v>63</v>
      </c>
    </row>
    <row r="352" spans="1:3">
      <c r="A352" t="s">
        <v>753</v>
      </c>
      <c r="B352" t="s">
        <v>6500</v>
      </c>
      <c r="C352" s="1540">
        <v>5</v>
      </c>
    </row>
    <row r="353" spans="1:3">
      <c r="A353" t="s">
        <v>6530</v>
      </c>
      <c r="B353" t="s">
        <v>323</v>
      </c>
      <c r="C353" s="1540">
        <v>99</v>
      </c>
    </row>
    <row r="354" spans="1:3">
      <c r="A354" t="s">
        <v>624</v>
      </c>
      <c r="B354" t="s">
        <v>625</v>
      </c>
      <c r="C354" s="1540">
        <v>32</v>
      </c>
    </row>
    <row r="355" spans="1:3">
      <c r="A355" t="s">
        <v>1483</v>
      </c>
      <c r="B355" t="s">
        <v>6334</v>
      </c>
      <c r="C355" s="1540">
        <v>145</v>
      </c>
    </row>
    <row r="356" spans="1:3">
      <c r="A356" t="s">
        <v>495</v>
      </c>
      <c r="B356" t="s">
        <v>6110</v>
      </c>
      <c r="C356" s="1540">
        <v>100</v>
      </c>
    </row>
    <row r="357" spans="1:3">
      <c r="A357" t="s">
        <v>495</v>
      </c>
      <c r="B357" t="s">
        <v>303</v>
      </c>
      <c r="C357" s="1540">
        <v>2500</v>
      </c>
    </row>
    <row r="358" spans="1:3">
      <c r="A358" t="s">
        <v>674</v>
      </c>
      <c r="C358" s="1540">
        <v>200</v>
      </c>
    </row>
    <row r="359" spans="1:3">
      <c r="A359" t="s">
        <v>674</v>
      </c>
      <c r="B359" t="s">
        <v>764</v>
      </c>
      <c r="C359" s="1540">
        <v>300</v>
      </c>
    </row>
    <row r="360" spans="1:3">
      <c r="A360" t="s">
        <v>1312</v>
      </c>
      <c r="C360" s="1540">
        <v>700</v>
      </c>
    </row>
    <row r="361" spans="1:3">
      <c r="A361" t="s">
        <v>1312</v>
      </c>
      <c r="B361" t="s">
        <v>1410</v>
      </c>
      <c r="C361" s="1540">
        <v>150</v>
      </c>
    </row>
    <row r="362" spans="1:3">
      <c r="A362" t="s">
        <v>494</v>
      </c>
      <c r="B362" t="s">
        <v>6110</v>
      </c>
      <c r="C362" s="1540">
        <v>100</v>
      </c>
    </row>
    <row r="363" spans="1:3">
      <c r="A363" t="s">
        <v>494</v>
      </c>
      <c r="B363" t="s">
        <v>303</v>
      </c>
      <c r="C363" s="1540">
        <v>950</v>
      </c>
    </row>
    <row r="364" spans="1:3">
      <c r="A364" t="s">
        <v>673</v>
      </c>
      <c r="C364" s="1540">
        <v>100</v>
      </c>
    </row>
    <row r="365" spans="1:3">
      <c r="A365" t="s">
        <v>673</v>
      </c>
      <c r="B365" t="s">
        <v>676</v>
      </c>
      <c r="C365" s="1540">
        <v>50</v>
      </c>
    </row>
    <row r="366" spans="1:3">
      <c r="A366" t="s">
        <v>673</v>
      </c>
      <c r="B366" t="s">
        <v>1557</v>
      </c>
      <c r="C366" s="1540">
        <v>50</v>
      </c>
    </row>
    <row r="367" spans="1:3">
      <c r="A367" t="s">
        <v>673</v>
      </c>
      <c r="B367" t="s">
        <v>1408</v>
      </c>
      <c r="C367" s="1540">
        <v>600</v>
      </c>
    </row>
    <row r="368" spans="1:3">
      <c r="A368" t="s">
        <v>2644</v>
      </c>
      <c r="B368" t="s">
        <v>303</v>
      </c>
      <c r="C368" s="1540">
        <v>100</v>
      </c>
    </row>
    <row r="369" spans="1:3">
      <c r="A369" t="s">
        <v>496</v>
      </c>
      <c r="B369" t="s">
        <v>6110</v>
      </c>
      <c r="C369" s="1540">
        <v>100</v>
      </c>
    </row>
    <row r="370" spans="1:3">
      <c r="A370" t="s">
        <v>496</v>
      </c>
      <c r="B370" t="s">
        <v>303</v>
      </c>
      <c r="C370" s="1540">
        <v>1400</v>
      </c>
    </row>
    <row r="371" spans="1:3">
      <c r="A371" t="s">
        <v>765</v>
      </c>
      <c r="C371" s="1540">
        <v>400</v>
      </c>
    </row>
    <row r="372" spans="1:3">
      <c r="A372" t="s">
        <v>675</v>
      </c>
      <c r="C372" s="1540">
        <v>750</v>
      </c>
    </row>
    <row r="373" spans="1:3">
      <c r="A373" t="s">
        <v>1378</v>
      </c>
      <c r="B373" t="s">
        <v>303</v>
      </c>
      <c r="C373" s="1540">
        <v>200</v>
      </c>
    </row>
    <row r="374" spans="1:3">
      <c r="A374" t="s">
        <v>1314</v>
      </c>
      <c r="C374" s="1540">
        <v>50</v>
      </c>
    </row>
    <row r="375" spans="1:3">
      <c r="A375" t="s">
        <v>2887</v>
      </c>
      <c r="B375" t="s">
        <v>2888</v>
      </c>
      <c r="C375" s="1540">
        <v>1</v>
      </c>
    </row>
    <row r="376" spans="1:3">
      <c r="A376" t="s">
        <v>2887</v>
      </c>
      <c r="B376" t="s">
        <v>2899</v>
      </c>
      <c r="C376" s="1540">
        <v>4</v>
      </c>
    </row>
    <row r="377" spans="1:3">
      <c r="A377" t="s">
        <v>2887</v>
      </c>
      <c r="B377" t="s">
        <v>2889</v>
      </c>
      <c r="C377" s="1540">
        <v>1</v>
      </c>
    </row>
    <row r="378" spans="1:3">
      <c r="A378" t="s">
        <v>1816</v>
      </c>
      <c r="C378" s="1540">
        <v>44</v>
      </c>
    </row>
    <row r="379" spans="1:3">
      <c r="A379" t="s">
        <v>989</v>
      </c>
      <c r="B379" t="s">
        <v>303</v>
      </c>
      <c r="C379" s="1540">
        <v>100</v>
      </c>
    </row>
    <row r="380" spans="1:3">
      <c r="A380" t="s">
        <v>6155</v>
      </c>
      <c r="B380" t="s">
        <v>303</v>
      </c>
      <c r="C380" s="1540">
        <v>100</v>
      </c>
    </row>
    <row r="381" spans="1:3">
      <c r="A381" t="s">
        <v>990</v>
      </c>
      <c r="B381" t="s">
        <v>303</v>
      </c>
      <c r="C381" s="1540">
        <v>100</v>
      </c>
    </row>
    <row r="382" spans="1:3">
      <c r="A382" t="s">
        <v>488</v>
      </c>
      <c r="B382" t="s">
        <v>1943</v>
      </c>
      <c r="C382" s="1540">
        <v>25</v>
      </c>
    </row>
    <row r="383" spans="1:3">
      <c r="A383" t="s">
        <v>488</v>
      </c>
      <c r="B383" t="s">
        <v>489</v>
      </c>
      <c r="C383" s="1540">
        <v>10</v>
      </c>
    </row>
    <row r="384" spans="1:3">
      <c r="A384" t="s">
        <v>488</v>
      </c>
      <c r="B384" t="s">
        <v>2596</v>
      </c>
      <c r="C384" s="1540">
        <v>1</v>
      </c>
    </row>
    <row r="385" spans="1:3">
      <c r="A385" t="s">
        <v>488</v>
      </c>
      <c r="B385" t="s">
        <v>506</v>
      </c>
      <c r="C385" s="1540">
        <v>231</v>
      </c>
    </row>
    <row r="386" spans="1:3">
      <c r="A386" t="s">
        <v>1514</v>
      </c>
      <c r="B386" t="s">
        <v>1211</v>
      </c>
      <c r="C386" s="1540">
        <v>25</v>
      </c>
    </row>
    <row r="387" spans="1:3">
      <c r="A387" t="s">
        <v>794</v>
      </c>
      <c r="B387" t="s">
        <v>6017</v>
      </c>
      <c r="C387" s="1540">
        <v>105</v>
      </c>
    </row>
    <row r="388" spans="1:3">
      <c r="A388" t="s">
        <v>794</v>
      </c>
      <c r="B388" t="s">
        <v>795</v>
      </c>
      <c r="C388" s="1540">
        <v>10</v>
      </c>
    </row>
    <row r="389" spans="1:3">
      <c r="A389" t="s">
        <v>794</v>
      </c>
      <c r="B389" t="s">
        <v>1600</v>
      </c>
      <c r="C389" s="1540">
        <v>41</v>
      </c>
    </row>
    <row r="390" spans="1:3">
      <c r="A390" t="s">
        <v>794</v>
      </c>
      <c r="B390" t="s">
        <v>1701</v>
      </c>
      <c r="C390" s="1540">
        <v>1</v>
      </c>
    </row>
    <row r="391" spans="1:3">
      <c r="A391" t="s">
        <v>794</v>
      </c>
      <c r="B391" t="s">
        <v>1687</v>
      </c>
      <c r="C391" s="1540">
        <v>2</v>
      </c>
    </row>
    <row r="392" spans="1:3">
      <c r="A392" t="s">
        <v>5901</v>
      </c>
      <c r="B392" t="s">
        <v>585</v>
      </c>
      <c r="C392" s="1540">
        <v>98</v>
      </c>
    </row>
    <row r="393" spans="1:3">
      <c r="A393" t="s">
        <v>5902</v>
      </c>
      <c r="B393" t="s">
        <v>5903</v>
      </c>
      <c r="C393" s="1540">
        <v>10</v>
      </c>
    </row>
    <row r="394" spans="1:3">
      <c r="A394" t="s">
        <v>1662</v>
      </c>
      <c r="B394" t="s">
        <v>362</v>
      </c>
      <c r="C394" s="1540">
        <v>150</v>
      </c>
    </row>
    <row r="395" spans="1:3">
      <c r="A395" t="s">
        <v>5905</v>
      </c>
      <c r="B395" t="s">
        <v>6096</v>
      </c>
      <c r="C395" s="1540">
        <v>85</v>
      </c>
    </row>
    <row r="396" spans="1:3">
      <c r="A396" t="s">
        <v>6167</v>
      </c>
      <c r="B396" t="s">
        <v>1739</v>
      </c>
      <c r="C396" s="1540">
        <v>16</v>
      </c>
    </row>
    <row r="397" spans="1:3">
      <c r="A397" t="s">
        <v>6221</v>
      </c>
      <c r="B397" t="s">
        <v>1739</v>
      </c>
      <c r="C397" s="1540">
        <v>1</v>
      </c>
    </row>
    <row r="398" spans="1:3">
      <c r="A398" t="s">
        <v>6199</v>
      </c>
      <c r="B398" t="s">
        <v>1739</v>
      </c>
      <c r="C398" s="1540">
        <v>1</v>
      </c>
    </row>
    <row r="399" spans="1:3">
      <c r="A399" t="s">
        <v>649</v>
      </c>
      <c r="B399" t="s">
        <v>650</v>
      </c>
      <c r="C399" s="1540">
        <v>71</v>
      </c>
    </row>
    <row r="400" spans="1:3">
      <c r="A400" t="s">
        <v>649</v>
      </c>
      <c r="B400" t="s">
        <v>6597</v>
      </c>
      <c r="C400" s="1540">
        <v>2</v>
      </c>
    </row>
    <row r="401" spans="1:3">
      <c r="A401" t="s">
        <v>649</v>
      </c>
      <c r="B401" t="s">
        <v>6498</v>
      </c>
      <c r="C401" s="1540">
        <v>3</v>
      </c>
    </row>
    <row r="402" spans="1:3">
      <c r="A402" t="s">
        <v>649</v>
      </c>
      <c r="B402" t="s">
        <v>1704</v>
      </c>
      <c r="C402" s="1540">
        <v>2</v>
      </c>
    </row>
    <row r="403" spans="1:3">
      <c r="A403" t="s">
        <v>649</v>
      </c>
      <c r="B403" t="s">
        <v>1616</v>
      </c>
      <c r="C403" s="1540">
        <v>2</v>
      </c>
    </row>
    <row r="404" spans="1:3">
      <c r="A404" t="s">
        <v>649</v>
      </c>
      <c r="B404" t="s">
        <v>917</v>
      </c>
      <c r="C404" s="1540">
        <v>50</v>
      </c>
    </row>
    <row r="405" spans="1:3">
      <c r="A405" t="s">
        <v>5899</v>
      </c>
      <c r="B405" t="s">
        <v>5900</v>
      </c>
      <c r="C405" s="1540">
        <v>44</v>
      </c>
    </row>
    <row r="406" spans="1:3">
      <c r="A406" t="s">
        <v>400</v>
      </c>
      <c r="B406" t="s">
        <v>6518</v>
      </c>
      <c r="C406" s="1540">
        <v>180</v>
      </c>
    </row>
    <row r="407" spans="1:3">
      <c r="A407" t="s">
        <v>400</v>
      </c>
      <c r="B407" t="s">
        <v>401</v>
      </c>
      <c r="C407" s="1540">
        <v>20</v>
      </c>
    </row>
    <row r="408" spans="1:3">
      <c r="A408" t="s">
        <v>400</v>
      </c>
      <c r="B408" t="s">
        <v>1726</v>
      </c>
      <c r="C408" s="1540">
        <v>30</v>
      </c>
    </row>
    <row r="409" spans="1:3">
      <c r="A409" t="s">
        <v>6298</v>
      </c>
      <c r="B409" t="s">
        <v>6005</v>
      </c>
      <c r="C409" s="1540">
        <v>10</v>
      </c>
    </row>
    <row r="410" spans="1:3">
      <c r="A410" t="s">
        <v>6253</v>
      </c>
      <c r="B410" t="s">
        <v>6254</v>
      </c>
      <c r="C410" s="1540">
        <v>45</v>
      </c>
    </row>
    <row r="411" spans="1:3">
      <c r="A411" t="s">
        <v>6053</v>
      </c>
      <c r="B411" t="s">
        <v>6344</v>
      </c>
      <c r="C411" s="1540">
        <v>5</v>
      </c>
    </row>
    <row r="412" spans="1:3">
      <c r="A412" t="s">
        <v>6053</v>
      </c>
      <c r="B412" t="s">
        <v>1008</v>
      </c>
      <c r="C412" s="1540">
        <v>15</v>
      </c>
    </row>
    <row r="413" spans="1:3">
      <c r="A413" t="s">
        <v>6251</v>
      </c>
      <c r="B413" t="s">
        <v>450</v>
      </c>
      <c r="C413" s="1540">
        <v>110</v>
      </c>
    </row>
    <row r="414" spans="1:3">
      <c r="A414" t="s">
        <v>6252</v>
      </c>
      <c r="B414" t="s">
        <v>448</v>
      </c>
      <c r="C414" s="1540">
        <v>92</v>
      </c>
    </row>
    <row r="415" spans="1:3">
      <c r="A415" t="s">
        <v>6363</v>
      </c>
      <c r="B415" t="s">
        <v>362</v>
      </c>
      <c r="C415" s="1540">
        <v>10</v>
      </c>
    </row>
    <row r="416" spans="1:3">
      <c r="A416" t="s">
        <v>6095</v>
      </c>
      <c r="B416" t="s">
        <v>6096</v>
      </c>
      <c r="C416" s="1540">
        <v>4</v>
      </c>
    </row>
    <row r="417" spans="1:3">
      <c r="A417" t="s">
        <v>6073</v>
      </c>
      <c r="B417" t="s">
        <v>2124</v>
      </c>
      <c r="C417" s="1540">
        <v>4</v>
      </c>
    </row>
    <row r="418" spans="1:3">
      <c r="A418" t="s">
        <v>361</v>
      </c>
      <c r="B418" t="s">
        <v>362</v>
      </c>
      <c r="C418" s="1540">
        <v>28</v>
      </c>
    </row>
    <row r="419" spans="1:3">
      <c r="A419" t="s">
        <v>6141</v>
      </c>
      <c r="B419" t="s">
        <v>6096</v>
      </c>
      <c r="C419" s="1540">
        <v>2</v>
      </c>
    </row>
    <row r="420" spans="1:3">
      <c r="A420" t="s">
        <v>6242</v>
      </c>
      <c r="B420" t="s">
        <v>313</v>
      </c>
      <c r="C420" s="1540">
        <v>154</v>
      </c>
    </row>
    <row r="421" spans="1:3">
      <c r="A421" t="s">
        <v>6139</v>
      </c>
      <c r="B421" t="s">
        <v>6140</v>
      </c>
      <c r="C421" s="1540">
        <v>8</v>
      </c>
    </row>
    <row r="422" spans="1:3">
      <c r="A422" t="s">
        <v>6535</v>
      </c>
      <c r="B422" t="s">
        <v>21</v>
      </c>
      <c r="C422" s="1540">
        <v>50</v>
      </c>
    </row>
    <row r="423" spans="1:3">
      <c r="A423" t="s">
        <v>873</v>
      </c>
      <c r="B423" t="s">
        <v>6284</v>
      </c>
      <c r="C423" s="1540">
        <v>75</v>
      </c>
    </row>
    <row r="424" spans="1:3">
      <c r="A424" t="s">
        <v>1159</v>
      </c>
      <c r="B424" t="s">
        <v>1160</v>
      </c>
      <c r="C424" s="1540">
        <v>3</v>
      </c>
    </row>
    <row r="425" spans="1:3">
      <c r="A425" t="s">
        <v>1161</v>
      </c>
      <c r="B425" t="s">
        <v>1162</v>
      </c>
      <c r="C425" s="1540">
        <v>3</v>
      </c>
    </row>
    <row r="426" spans="1:3">
      <c r="A426" t="s">
        <v>1356</v>
      </c>
      <c r="B426" t="s">
        <v>1355</v>
      </c>
      <c r="C426" s="1540">
        <v>10</v>
      </c>
    </row>
    <row r="427" spans="1:3">
      <c r="A427" t="s">
        <v>1138</v>
      </c>
      <c r="B427" t="s">
        <v>1137</v>
      </c>
      <c r="C427" s="1540">
        <v>14</v>
      </c>
    </row>
    <row r="428" spans="1:3">
      <c r="A428" t="s">
        <v>533</v>
      </c>
      <c r="B428" t="s">
        <v>534</v>
      </c>
      <c r="C428" s="1540">
        <v>50</v>
      </c>
    </row>
    <row r="429" spans="1:3">
      <c r="A429" t="s">
        <v>6528</v>
      </c>
      <c r="B429" t="s">
        <v>288</v>
      </c>
      <c r="C429" s="1540">
        <v>12</v>
      </c>
    </row>
    <row r="430" spans="1:3">
      <c r="A430" t="s">
        <v>6352</v>
      </c>
      <c r="B430" t="s">
        <v>1211</v>
      </c>
      <c r="C430" s="1540">
        <v>25</v>
      </c>
    </row>
    <row r="431" spans="1:3">
      <c r="A431" t="s">
        <v>6545</v>
      </c>
      <c r="B431" t="s">
        <v>579</v>
      </c>
      <c r="C431" s="1540">
        <v>5</v>
      </c>
    </row>
    <row r="432" spans="1:3">
      <c r="A432" t="s">
        <v>5913</v>
      </c>
      <c r="B432" t="s">
        <v>2006</v>
      </c>
      <c r="C432" s="1540">
        <v>2</v>
      </c>
    </row>
    <row r="433" spans="1:3">
      <c r="A433" t="s">
        <v>6572</v>
      </c>
      <c r="B433" t="s">
        <v>1316</v>
      </c>
      <c r="C433" s="1540">
        <v>72</v>
      </c>
    </row>
    <row r="434" spans="1:3">
      <c r="A434" t="s">
        <v>1036</v>
      </c>
      <c r="B434" t="s">
        <v>1163</v>
      </c>
      <c r="C434" s="1540">
        <v>9</v>
      </c>
    </row>
    <row r="435" spans="1:3">
      <c r="A435" t="s">
        <v>1036</v>
      </c>
      <c r="B435" t="s">
        <v>1035</v>
      </c>
      <c r="C435" s="1540">
        <v>30</v>
      </c>
    </row>
    <row r="436" spans="1:3">
      <c r="A436" t="s">
        <v>1036</v>
      </c>
      <c r="B436" t="s">
        <v>1167</v>
      </c>
      <c r="C436" s="1540">
        <v>8</v>
      </c>
    </row>
    <row r="437" spans="1:3">
      <c r="A437" t="s">
        <v>6263</v>
      </c>
      <c r="B437" t="s">
        <v>592</v>
      </c>
      <c r="C437" s="1540">
        <v>150</v>
      </c>
    </row>
    <row r="438" spans="1:3">
      <c r="A438" t="s">
        <v>653</v>
      </c>
      <c r="B438" t="s">
        <v>654</v>
      </c>
      <c r="C438" s="1540">
        <v>11</v>
      </c>
    </row>
    <row r="439" spans="1:3">
      <c r="A439" t="s">
        <v>6399</v>
      </c>
      <c r="B439" t="s">
        <v>1191</v>
      </c>
      <c r="C439" s="1540">
        <v>2</v>
      </c>
    </row>
    <row r="440" spans="1:3">
      <c r="A440" t="s">
        <v>6333</v>
      </c>
      <c r="B440" t="s">
        <v>1453</v>
      </c>
      <c r="C440" s="1540">
        <v>1</v>
      </c>
    </row>
    <row r="441" spans="1:3">
      <c r="A441" t="s">
        <v>6148</v>
      </c>
      <c r="B441" t="s">
        <v>1213</v>
      </c>
      <c r="C441" s="1540">
        <v>25</v>
      </c>
    </row>
    <row r="442" spans="1:3">
      <c r="A442" t="s">
        <v>6366</v>
      </c>
      <c r="B442" t="s">
        <v>2009</v>
      </c>
      <c r="C442" s="1540">
        <v>1</v>
      </c>
    </row>
    <row r="443" spans="1:3">
      <c r="A443" t="s">
        <v>1672</v>
      </c>
      <c r="B443" t="s">
        <v>577</v>
      </c>
      <c r="C443" s="1540">
        <v>113</v>
      </c>
    </row>
    <row r="444" spans="1:3">
      <c r="A444" t="s">
        <v>582</v>
      </c>
      <c r="B444" t="s">
        <v>583</v>
      </c>
      <c r="C444" s="1540">
        <v>40</v>
      </c>
    </row>
    <row r="445" spans="1:3">
      <c r="A445" t="s">
        <v>6557</v>
      </c>
      <c r="B445" t="s">
        <v>965</v>
      </c>
      <c r="C445" s="1540">
        <v>6</v>
      </c>
    </row>
    <row r="446" spans="1:3">
      <c r="A446" t="s">
        <v>6102</v>
      </c>
      <c r="B446" t="s">
        <v>325</v>
      </c>
      <c r="C446" s="1540">
        <v>43</v>
      </c>
    </row>
    <row r="447" spans="1:3">
      <c r="A447" t="s">
        <v>6103</v>
      </c>
      <c r="B447" t="s">
        <v>327</v>
      </c>
      <c r="C447" s="1540">
        <v>48</v>
      </c>
    </row>
    <row r="448" spans="1:3">
      <c r="A448" t="s">
        <v>6303</v>
      </c>
      <c r="B448" t="s">
        <v>592</v>
      </c>
      <c r="C448" s="1540">
        <v>25</v>
      </c>
    </row>
    <row r="449" spans="1:3">
      <c r="A449" t="s">
        <v>586</v>
      </c>
      <c r="B449" t="s">
        <v>6544</v>
      </c>
      <c r="C449" s="1540">
        <v>20</v>
      </c>
    </row>
    <row r="450" spans="1:3">
      <c r="A450" t="s">
        <v>586</v>
      </c>
      <c r="B450" t="s">
        <v>6299</v>
      </c>
      <c r="C450" s="1540">
        <v>262</v>
      </c>
    </row>
    <row r="451" spans="1:3">
      <c r="A451" t="s">
        <v>586</v>
      </c>
      <c r="B451" t="s">
        <v>6532</v>
      </c>
      <c r="C451" s="1540">
        <v>25</v>
      </c>
    </row>
    <row r="452" spans="1:3">
      <c r="A452" t="s">
        <v>586</v>
      </c>
      <c r="B452" t="s">
        <v>5919</v>
      </c>
      <c r="C452" s="1540">
        <v>100</v>
      </c>
    </row>
    <row r="453" spans="1:3">
      <c r="A453" t="s">
        <v>586</v>
      </c>
      <c r="B453" t="s">
        <v>532</v>
      </c>
      <c r="C453" s="1540">
        <v>158</v>
      </c>
    </row>
    <row r="454" spans="1:3">
      <c r="A454" t="s">
        <v>586</v>
      </c>
      <c r="B454" t="s">
        <v>741</v>
      </c>
      <c r="C454" s="1540">
        <v>60</v>
      </c>
    </row>
    <row r="455" spans="1:3">
      <c r="A455" t="s">
        <v>6241</v>
      </c>
      <c r="B455" t="s">
        <v>351</v>
      </c>
      <c r="C455" s="1540">
        <v>58</v>
      </c>
    </row>
    <row r="456" spans="1:3">
      <c r="A456" t="s">
        <v>6246</v>
      </c>
      <c r="B456" t="s">
        <v>5924</v>
      </c>
      <c r="C456" s="1540">
        <v>69</v>
      </c>
    </row>
    <row r="457" spans="1:3">
      <c r="A457" t="s">
        <v>6401</v>
      </c>
      <c r="B457" t="s">
        <v>5924</v>
      </c>
      <c r="C457" s="1540">
        <v>12</v>
      </c>
    </row>
    <row r="458" spans="1:3">
      <c r="A458" t="s">
        <v>6116</v>
      </c>
      <c r="B458" t="s">
        <v>730</v>
      </c>
      <c r="C458" s="1540">
        <v>41</v>
      </c>
    </row>
    <row r="459" spans="1:3">
      <c r="A459" t="s">
        <v>6133</v>
      </c>
      <c r="B459" t="s">
        <v>991</v>
      </c>
      <c r="C459" s="1540">
        <v>13</v>
      </c>
    </row>
    <row r="460" spans="1:3">
      <c r="A460" t="s">
        <v>1757</v>
      </c>
      <c r="B460" t="s">
        <v>741</v>
      </c>
      <c r="C460" s="1540">
        <v>60</v>
      </c>
    </row>
    <row r="461" spans="1:3">
      <c r="A461" t="s">
        <v>891</v>
      </c>
      <c r="B461" t="s">
        <v>892</v>
      </c>
      <c r="C461" s="1540">
        <v>164</v>
      </c>
    </row>
    <row r="462" spans="1:3">
      <c r="A462" t="s">
        <v>1692</v>
      </c>
      <c r="B462" t="s">
        <v>6492</v>
      </c>
      <c r="C462" s="1540">
        <v>2</v>
      </c>
    </row>
    <row r="463" spans="1:3">
      <c r="A463" t="s">
        <v>6609</v>
      </c>
      <c r="B463" t="s">
        <v>424</v>
      </c>
      <c r="C463" s="1540">
        <v>48</v>
      </c>
    </row>
    <row r="464" spans="1:3">
      <c r="A464" t="s">
        <v>6609</v>
      </c>
      <c r="B464" t="s">
        <v>1861</v>
      </c>
      <c r="C464" s="1540">
        <v>25</v>
      </c>
    </row>
    <row r="465" spans="1:3">
      <c r="A465" t="s">
        <v>6609</v>
      </c>
      <c r="B465" t="s">
        <v>335</v>
      </c>
      <c r="C465" s="1540">
        <v>48</v>
      </c>
    </row>
    <row r="466" spans="1:3">
      <c r="A466" t="s">
        <v>515</v>
      </c>
      <c r="B466" t="s">
        <v>2095</v>
      </c>
      <c r="C466" s="1540">
        <v>9</v>
      </c>
    </row>
    <row r="467" spans="1:3">
      <c r="A467" t="s">
        <v>515</v>
      </c>
      <c r="B467" t="s">
        <v>4031</v>
      </c>
      <c r="C467" s="1540">
        <v>185</v>
      </c>
    </row>
    <row r="468" spans="1:3">
      <c r="A468" t="s">
        <v>515</v>
      </c>
      <c r="B468" t="s">
        <v>6490</v>
      </c>
      <c r="C468" s="1540">
        <v>96</v>
      </c>
    </row>
    <row r="469" spans="1:3">
      <c r="A469" t="s">
        <v>515</v>
      </c>
      <c r="B469" t="s">
        <v>727</v>
      </c>
      <c r="C469" s="1540">
        <v>109</v>
      </c>
    </row>
    <row r="470" spans="1:3">
      <c r="A470" t="s">
        <v>1603</v>
      </c>
      <c r="B470" t="s">
        <v>6491</v>
      </c>
      <c r="C470" s="1540">
        <v>2</v>
      </c>
    </row>
    <row r="471" spans="1:3">
      <c r="A471" t="s">
        <v>2506</v>
      </c>
      <c r="B471" t="s">
        <v>2507</v>
      </c>
      <c r="C471" s="1540">
        <v>15</v>
      </c>
    </row>
    <row r="472" spans="1:3">
      <c r="A472" t="s">
        <v>6531</v>
      </c>
      <c r="B472" t="s">
        <v>335</v>
      </c>
      <c r="C472" s="1540">
        <v>167</v>
      </c>
    </row>
    <row r="473" spans="1:3">
      <c r="A473" t="s">
        <v>1007</v>
      </c>
      <c r="B473" t="s">
        <v>6624</v>
      </c>
      <c r="C473" s="1540">
        <v>2</v>
      </c>
    </row>
    <row r="474" spans="1:3">
      <c r="A474" t="s">
        <v>1007</v>
      </c>
      <c r="B474" t="s">
        <v>1617</v>
      </c>
      <c r="C474" s="1540">
        <v>3</v>
      </c>
    </row>
    <row r="475" spans="1:3">
      <c r="A475" t="s">
        <v>1007</v>
      </c>
      <c r="B475" t="s">
        <v>1006</v>
      </c>
      <c r="C475" s="1540">
        <v>52</v>
      </c>
    </row>
    <row r="476" spans="1:3">
      <c r="A476" t="s">
        <v>1302</v>
      </c>
      <c r="B476" t="s">
        <v>2635</v>
      </c>
      <c r="C476" s="1540">
        <v>30</v>
      </c>
    </row>
    <row r="477" spans="1:3">
      <c r="A477" t="s">
        <v>1302</v>
      </c>
      <c r="B477" t="s">
        <v>6497</v>
      </c>
      <c r="C477" s="1540">
        <v>45</v>
      </c>
    </row>
    <row r="478" spans="1:3">
      <c r="A478" t="s">
        <v>1302</v>
      </c>
      <c r="B478" t="s">
        <v>1647</v>
      </c>
      <c r="C478" s="1540">
        <v>5</v>
      </c>
    </row>
    <row r="479" spans="1:3">
      <c r="A479" t="s">
        <v>6108</v>
      </c>
      <c r="B479" t="s">
        <v>424</v>
      </c>
      <c r="C479" s="1540">
        <v>95</v>
      </c>
    </row>
    <row r="480" spans="1:3">
      <c r="A480" t="s">
        <v>5920</v>
      </c>
      <c r="B480" t="s">
        <v>5921</v>
      </c>
      <c r="C480" s="1540">
        <v>24</v>
      </c>
    </row>
    <row r="481" spans="1:3">
      <c r="A481" t="s">
        <v>739</v>
      </c>
      <c r="B481" t="s">
        <v>1777</v>
      </c>
      <c r="C481" s="1540">
        <v>10</v>
      </c>
    </row>
    <row r="482" spans="1:3">
      <c r="A482" t="s">
        <v>739</v>
      </c>
      <c r="B482" t="s">
        <v>303</v>
      </c>
      <c r="C482" s="1540">
        <v>210</v>
      </c>
    </row>
    <row r="483" spans="1:3">
      <c r="A483" t="s">
        <v>2210</v>
      </c>
      <c r="B483" t="s">
        <v>1725</v>
      </c>
      <c r="C483" s="1540">
        <v>2</v>
      </c>
    </row>
    <row r="484" spans="1:3">
      <c r="A484" t="s">
        <v>6397</v>
      </c>
      <c r="B484" t="s">
        <v>2023</v>
      </c>
      <c r="C484" s="1540">
        <v>5</v>
      </c>
    </row>
    <row r="485" spans="1:3">
      <c r="A485" t="s">
        <v>1576</v>
      </c>
      <c r="B485" t="s">
        <v>6002</v>
      </c>
      <c r="C485" s="1540">
        <v>52</v>
      </c>
    </row>
    <row r="486" spans="1:3">
      <c r="A486" t="s">
        <v>6348</v>
      </c>
      <c r="B486" t="s">
        <v>1891</v>
      </c>
      <c r="C486" s="1540">
        <v>20</v>
      </c>
    </row>
    <row r="487" spans="1:3">
      <c r="A487" t="s">
        <v>1374</v>
      </c>
      <c r="B487" t="s">
        <v>1375</v>
      </c>
      <c r="C487" s="1540">
        <v>50</v>
      </c>
    </row>
    <row r="488" spans="1:3">
      <c r="A488" t="s">
        <v>2895</v>
      </c>
      <c r="B488" t="s">
        <v>2892</v>
      </c>
      <c r="C488" s="1540">
        <v>4</v>
      </c>
    </row>
    <row r="489" spans="1:3">
      <c r="A489" t="s">
        <v>2895</v>
      </c>
      <c r="B489" t="s">
        <v>2894</v>
      </c>
      <c r="C489" s="1540">
        <v>16</v>
      </c>
    </row>
    <row r="490" spans="1:3">
      <c r="A490" t="s">
        <v>931</v>
      </c>
      <c r="B490" t="s">
        <v>930</v>
      </c>
      <c r="C490" s="1540">
        <v>30</v>
      </c>
    </row>
    <row r="491" spans="1:3">
      <c r="A491" t="s">
        <v>613</v>
      </c>
      <c r="B491" t="s">
        <v>639</v>
      </c>
      <c r="C491" s="1540">
        <v>1</v>
      </c>
    </row>
    <row r="492" spans="1:3">
      <c r="A492" t="s">
        <v>613</v>
      </c>
      <c r="B492" t="s">
        <v>614</v>
      </c>
      <c r="C492" s="1540">
        <v>25</v>
      </c>
    </row>
    <row r="493" spans="1:3">
      <c r="A493" t="s">
        <v>3732</v>
      </c>
      <c r="B493" t="s">
        <v>737</v>
      </c>
      <c r="C493" s="1540">
        <v>42</v>
      </c>
    </row>
    <row r="494" spans="1:3">
      <c r="A494" t="s">
        <v>6031</v>
      </c>
      <c r="B494" t="s">
        <v>3868</v>
      </c>
      <c r="C494" s="1540">
        <v>25</v>
      </c>
    </row>
    <row r="495" spans="1:3">
      <c r="A495" t="s">
        <v>492</v>
      </c>
      <c r="B495" t="s">
        <v>493</v>
      </c>
      <c r="C495" s="1540">
        <v>64</v>
      </c>
    </row>
    <row r="496" spans="1:3">
      <c r="A496" t="s">
        <v>626</v>
      </c>
      <c r="B496" t="s">
        <v>6548</v>
      </c>
      <c r="C496" s="1540">
        <v>2</v>
      </c>
    </row>
    <row r="497" spans="1:3">
      <c r="A497" t="s">
        <v>626</v>
      </c>
      <c r="B497" t="s">
        <v>627</v>
      </c>
      <c r="C497" s="1540">
        <v>2</v>
      </c>
    </row>
    <row r="498" spans="1:3">
      <c r="A498" t="s">
        <v>6549</v>
      </c>
      <c r="B498" t="s">
        <v>725</v>
      </c>
      <c r="C498" s="1540">
        <v>6</v>
      </c>
    </row>
    <row r="499" spans="1:3">
      <c r="A499" t="s">
        <v>1945</v>
      </c>
      <c r="B499" t="s">
        <v>6006</v>
      </c>
      <c r="C499" s="1540">
        <v>45</v>
      </c>
    </row>
    <row r="500" spans="1:3">
      <c r="A500" t="s">
        <v>2733</v>
      </c>
      <c r="B500" t="s">
        <v>2734</v>
      </c>
      <c r="C500" s="1540">
        <v>74</v>
      </c>
    </row>
    <row r="501" spans="1:3">
      <c r="A501" t="s">
        <v>2735</v>
      </c>
      <c r="B501" t="s">
        <v>2736</v>
      </c>
      <c r="C501" s="1540">
        <v>74</v>
      </c>
    </row>
    <row r="502" spans="1:3">
      <c r="A502" t="s">
        <v>615</v>
      </c>
      <c r="B502" t="s">
        <v>616</v>
      </c>
      <c r="C502" s="1540">
        <v>14</v>
      </c>
    </row>
    <row r="503" spans="1:3">
      <c r="A503" t="s">
        <v>615</v>
      </c>
      <c r="B503" t="s">
        <v>826</v>
      </c>
      <c r="C503" s="1540">
        <v>35</v>
      </c>
    </row>
    <row r="504" spans="1:3">
      <c r="A504" t="s">
        <v>1115</v>
      </c>
      <c r="B504" t="s">
        <v>6008</v>
      </c>
      <c r="C504" s="1540">
        <v>50</v>
      </c>
    </row>
    <row r="505" spans="1:3">
      <c r="A505" t="s">
        <v>6104</v>
      </c>
      <c r="B505" t="s">
        <v>329</v>
      </c>
      <c r="C505" s="1540">
        <v>32</v>
      </c>
    </row>
    <row r="506" spans="1:3">
      <c r="A506" t="s">
        <v>1196</v>
      </c>
      <c r="B506" t="s">
        <v>2875</v>
      </c>
      <c r="C506" s="1540">
        <v>30</v>
      </c>
    </row>
    <row r="507" spans="1:3">
      <c r="A507" t="s">
        <v>1196</v>
      </c>
      <c r="B507" t="s">
        <v>1195</v>
      </c>
      <c r="C507" s="1540">
        <v>46</v>
      </c>
    </row>
    <row r="508" spans="1:3">
      <c r="A508" t="s">
        <v>1196</v>
      </c>
      <c r="B508" t="s">
        <v>2681</v>
      </c>
      <c r="C508" s="1540">
        <v>12</v>
      </c>
    </row>
    <row r="509" spans="1:3">
      <c r="A509" t="s">
        <v>1150</v>
      </c>
      <c r="B509" t="s">
        <v>1151</v>
      </c>
      <c r="C509" s="1540">
        <v>2</v>
      </c>
    </row>
    <row r="510" spans="1:3">
      <c r="A510" t="s">
        <v>1504</v>
      </c>
      <c r="B510" t="s">
        <v>1505</v>
      </c>
      <c r="C510" s="1540">
        <v>3</v>
      </c>
    </row>
    <row r="511" spans="1:3">
      <c r="A511" t="s">
        <v>1457</v>
      </c>
      <c r="B511" t="s">
        <v>1458</v>
      </c>
      <c r="C511" s="1540">
        <v>20</v>
      </c>
    </row>
    <row r="512" spans="1:3">
      <c r="A512" t="s">
        <v>939</v>
      </c>
      <c r="B512" t="s">
        <v>938</v>
      </c>
      <c r="C512" s="1540">
        <v>98</v>
      </c>
    </row>
    <row r="513" spans="1:3">
      <c r="A513" t="s">
        <v>1518</v>
      </c>
      <c r="B513" t="s">
        <v>1519</v>
      </c>
      <c r="C513" s="1540">
        <v>15</v>
      </c>
    </row>
    <row r="514" spans="1:3">
      <c r="A514" t="s">
        <v>420</v>
      </c>
      <c r="C514" s="1540">
        <v>5</v>
      </c>
    </row>
    <row r="515" spans="1:3">
      <c r="A515" t="s">
        <v>2719</v>
      </c>
      <c r="B515" t="s">
        <v>6650</v>
      </c>
      <c r="C515" s="1540">
        <v>4</v>
      </c>
    </row>
    <row r="516" spans="1:3">
      <c r="A516" t="s">
        <v>1165</v>
      </c>
      <c r="B516" t="s">
        <v>1166</v>
      </c>
      <c r="C516" s="1540">
        <v>14</v>
      </c>
    </row>
    <row r="517" spans="1:3">
      <c r="A517" t="s">
        <v>6152</v>
      </c>
      <c r="B517" t="s">
        <v>1336</v>
      </c>
      <c r="C517" s="1540">
        <v>3</v>
      </c>
    </row>
    <row r="518" spans="1:3">
      <c r="A518" t="s">
        <v>6326</v>
      </c>
      <c r="B518" t="s">
        <v>1332</v>
      </c>
      <c r="C518" s="1540">
        <v>6</v>
      </c>
    </row>
    <row r="519" spans="1:3">
      <c r="A519" t="s">
        <v>2878</v>
      </c>
      <c r="B519" t="s">
        <v>2881</v>
      </c>
      <c r="C519" s="1540">
        <v>2</v>
      </c>
    </row>
    <row r="520" spans="1:3">
      <c r="A520" t="s">
        <v>6575</v>
      </c>
      <c r="B520" t="s">
        <v>1334</v>
      </c>
      <c r="C520" s="1540">
        <v>3</v>
      </c>
    </row>
    <row r="521" spans="1:3">
      <c r="A521" t="s">
        <v>2114</v>
      </c>
      <c r="C521" s="1540">
        <v>1</v>
      </c>
    </row>
    <row r="522" spans="1:3">
      <c r="A522" t="s">
        <v>867</v>
      </c>
      <c r="B522" t="s">
        <v>866</v>
      </c>
      <c r="C522" s="1540">
        <v>66</v>
      </c>
    </row>
    <row r="523" spans="1:3">
      <c r="A523" t="s">
        <v>287</v>
      </c>
      <c r="B523" t="s">
        <v>1532</v>
      </c>
      <c r="C523" s="1540">
        <v>17</v>
      </c>
    </row>
    <row r="524" spans="1:3">
      <c r="A524" t="s">
        <v>287</v>
      </c>
      <c r="B524" t="s">
        <v>286</v>
      </c>
      <c r="C524" s="1540">
        <v>72</v>
      </c>
    </row>
    <row r="525" spans="1:3">
      <c r="A525" t="s">
        <v>287</v>
      </c>
      <c r="B525" t="s">
        <v>1684</v>
      </c>
      <c r="C525" s="1540">
        <v>2</v>
      </c>
    </row>
    <row r="526" spans="1:3">
      <c r="A526" t="s">
        <v>6255</v>
      </c>
      <c r="B526" t="s">
        <v>5929</v>
      </c>
      <c r="C526" s="1540">
        <v>32</v>
      </c>
    </row>
    <row r="527" spans="1:3">
      <c r="A527" t="s">
        <v>6283</v>
      </c>
      <c r="B527" t="s">
        <v>982</v>
      </c>
      <c r="C527" s="1540">
        <v>357</v>
      </c>
    </row>
    <row r="528" spans="1:3">
      <c r="A528" t="s">
        <v>1533</v>
      </c>
      <c r="B528" t="s">
        <v>1534</v>
      </c>
      <c r="C528" s="1540">
        <v>17</v>
      </c>
    </row>
    <row r="529" spans="1:3">
      <c r="A529" t="s">
        <v>1605</v>
      </c>
      <c r="B529" t="s">
        <v>6598</v>
      </c>
      <c r="C529" s="1540">
        <v>2</v>
      </c>
    </row>
    <row r="530" spans="1:3">
      <c r="A530" t="s">
        <v>1605</v>
      </c>
      <c r="B530" t="s">
        <v>1528</v>
      </c>
      <c r="C530" s="1540">
        <v>35</v>
      </c>
    </row>
    <row r="531" spans="1:3">
      <c r="A531" t="s">
        <v>1605</v>
      </c>
      <c r="B531" t="s">
        <v>1700</v>
      </c>
      <c r="C531" s="1540">
        <v>1</v>
      </c>
    </row>
    <row r="532" spans="1:3">
      <c r="A532" t="s">
        <v>1605</v>
      </c>
      <c r="B532" t="s">
        <v>6588</v>
      </c>
      <c r="C532" s="1540">
        <v>2</v>
      </c>
    </row>
    <row r="533" spans="1:3">
      <c r="A533" t="s">
        <v>1605</v>
      </c>
      <c r="B533" t="s">
        <v>1841</v>
      </c>
      <c r="C533" s="1540">
        <v>12</v>
      </c>
    </row>
    <row r="534" spans="1:3">
      <c r="A534" t="s">
        <v>6261</v>
      </c>
      <c r="B534" t="s">
        <v>6026</v>
      </c>
      <c r="C534" s="1540">
        <v>131</v>
      </c>
    </row>
    <row r="535" spans="1:3">
      <c r="A535" t="s">
        <v>310</v>
      </c>
      <c r="B535" t="s">
        <v>311</v>
      </c>
      <c r="C535" s="1540">
        <v>277</v>
      </c>
    </row>
    <row r="536" spans="1:3">
      <c r="A536" t="s">
        <v>6117</v>
      </c>
      <c r="B536" t="s">
        <v>743</v>
      </c>
      <c r="C536" s="1540">
        <v>27</v>
      </c>
    </row>
    <row r="537" spans="1:3">
      <c r="A537" t="s">
        <v>6200</v>
      </c>
      <c r="B537" t="s">
        <v>743</v>
      </c>
      <c r="C537" s="1540">
        <v>8</v>
      </c>
    </row>
    <row r="538" spans="1:3">
      <c r="A538" t="s">
        <v>1753</v>
      </c>
      <c r="B538" t="s">
        <v>6018</v>
      </c>
      <c r="C538" s="1540">
        <v>2</v>
      </c>
    </row>
    <row r="539" spans="1:3">
      <c r="A539" t="s">
        <v>6258</v>
      </c>
      <c r="B539" t="s">
        <v>502</v>
      </c>
      <c r="C539" s="1540">
        <v>21</v>
      </c>
    </row>
    <row r="540" spans="1:3">
      <c r="A540" t="s">
        <v>1665</v>
      </c>
      <c r="B540" t="s">
        <v>422</v>
      </c>
      <c r="C540" s="1540">
        <v>106</v>
      </c>
    </row>
    <row r="541" spans="1:3">
      <c r="A541" t="s">
        <v>2046</v>
      </c>
      <c r="B541" t="s">
        <v>6618</v>
      </c>
      <c r="C541" s="1540">
        <v>18</v>
      </c>
    </row>
    <row r="542" spans="1:3">
      <c r="A542" t="s">
        <v>6198</v>
      </c>
      <c r="B542" t="s">
        <v>2152</v>
      </c>
      <c r="C542" s="1540">
        <v>20</v>
      </c>
    </row>
    <row r="543" spans="1:3">
      <c r="A543" t="s">
        <v>6113</v>
      </c>
      <c r="B543" t="s">
        <v>633</v>
      </c>
      <c r="C543" s="1540">
        <v>38</v>
      </c>
    </row>
    <row r="544" spans="1:3">
      <c r="A544" t="s">
        <v>6343</v>
      </c>
      <c r="B544" t="s">
        <v>1805</v>
      </c>
      <c r="C544" s="1540">
        <v>40</v>
      </c>
    </row>
    <row r="545" spans="1:3">
      <c r="A545" t="s">
        <v>2078</v>
      </c>
      <c r="B545" t="s">
        <v>1593</v>
      </c>
      <c r="C545" s="1540">
        <v>787</v>
      </c>
    </row>
    <row r="546" spans="1:3">
      <c r="A546" t="s">
        <v>964</v>
      </c>
      <c r="B546" t="s">
        <v>963</v>
      </c>
      <c r="C546" s="1540">
        <v>50</v>
      </c>
    </row>
    <row r="547" spans="1:3">
      <c r="A547" t="s">
        <v>6123</v>
      </c>
      <c r="B547" t="s">
        <v>824</v>
      </c>
      <c r="C547" s="1540">
        <v>48</v>
      </c>
    </row>
    <row r="548" spans="1:3">
      <c r="A548" t="s">
        <v>2714</v>
      </c>
      <c r="B548" t="s">
        <v>6648</v>
      </c>
      <c r="C548" s="1540">
        <v>330</v>
      </c>
    </row>
    <row r="549" spans="1:3">
      <c r="A549" t="s">
        <v>804</v>
      </c>
      <c r="B549" t="s">
        <v>6321</v>
      </c>
      <c r="C549" s="1540">
        <v>50</v>
      </c>
    </row>
    <row r="550" spans="1:3">
      <c r="A550" t="s">
        <v>804</v>
      </c>
      <c r="B550" t="s">
        <v>6551</v>
      </c>
      <c r="C550" s="1540">
        <v>505</v>
      </c>
    </row>
    <row r="551" spans="1:3">
      <c r="A551" t="s">
        <v>2740</v>
      </c>
      <c r="C551" s="1540">
        <v>2</v>
      </c>
    </row>
    <row r="552" spans="1:3">
      <c r="A552" t="s">
        <v>409</v>
      </c>
      <c r="B552" t="s">
        <v>21</v>
      </c>
      <c r="C552" s="1540">
        <v>4277</v>
      </c>
    </row>
    <row r="553" spans="1:3">
      <c r="A553" t="s">
        <v>1369</v>
      </c>
      <c r="B553" t="s">
        <v>21</v>
      </c>
      <c r="C553" s="1540">
        <v>82</v>
      </c>
    </row>
    <row r="554" spans="1:3">
      <c r="A554" t="s">
        <v>1868</v>
      </c>
      <c r="C554" s="1540">
        <v>200</v>
      </c>
    </row>
    <row r="555" spans="1:3">
      <c r="A555" t="s">
        <v>1869</v>
      </c>
      <c r="C555" s="1540">
        <v>200</v>
      </c>
    </row>
    <row r="556" spans="1:3">
      <c r="A556" t="s">
        <v>1867</v>
      </c>
      <c r="C556" s="1540">
        <v>200</v>
      </c>
    </row>
    <row r="557" spans="1:3">
      <c r="A557" t="s">
        <v>2772</v>
      </c>
      <c r="C557" s="1540">
        <v>1</v>
      </c>
    </row>
    <row r="558" spans="1:3">
      <c r="A558" t="s">
        <v>611</v>
      </c>
      <c r="C558" s="1540">
        <v>200</v>
      </c>
    </row>
    <row r="559" spans="1:3">
      <c r="A559" t="s">
        <v>1756</v>
      </c>
      <c r="B559" t="s">
        <v>2732</v>
      </c>
      <c r="C559" s="1540">
        <v>2</v>
      </c>
    </row>
    <row r="560" spans="1:3">
      <c r="A560" t="s">
        <v>6338</v>
      </c>
      <c r="B560" t="s">
        <v>5931</v>
      </c>
      <c r="C560" s="1540">
        <v>4</v>
      </c>
    </row>
    <row r="561" spans="1:3">
      <c r="A561" t="s">
        <v>6402</v>
      </c>
      <c r="B561" t="s">
        <v>947</v>
      </c>
      <c r="C561" s="1540">
        <v>10</v>
      </c>
    </row>
    <row r="562" spans="1:3">
      <c r="A562" t="s">
        <v>6367</v>
      </c>
      <c r="B562" t="s">
        <v>6368</v>
      </c>
      <c r="C562" s="1540">
        <v>2</v>
      </c>
    </row>
    <row r="563" spans="1:3">
      <c r="A563" t="s">
        <v>1724</v>
      </c>
      <c r="B563" t="s">
        <v>1725</v>
      </c>
      <c r="C563" s="1540">
        <v>10</v>
      </c>
    </row>
    <row r="564" spans="1:3">
      <c r="A564" t="s">
        <v>1724</v>
      </c>
      <c r="B564" t="s">
        <v>6599</v>
      </c>
      <c r="C564" s="1540">
        <v>2</v>
      </c>
    </row>
    <row r="565" spans="1:3">
      <c r="A565" t="s">
        <v>5933</v>
      </c>
      <c r="B565" t="s">
        <v>5934</v>
      </c>
      <c r="C565" s="1540">
        <v>5</v>
      </c>
    </row>
    <row r="566" spans="1:3">
      <c r="A566" t="s">
        <v>1240</v>
      </c>
      <c r="B566" t="s">
        <v>2508</v>
      </c>
      <c r="C566" s="1540">
        <v>8</v>
      </c>
    </row>
    <row r="567" spans="1:3">
      <c r="A567" t="s">
        <v>1240</v>
      </c>
      <c r="B567" t="s">
        <v>2618</v>
      </c>
      <c r="C567" s="1540">
        <v>3</v>
      </c>
    </row>
    <row r="568" spans="1:3">
      <c r="A568" t="s">
        <v>1240</v>
      </c>
      <c r="B568" t="s">
        <v>1241</v>
      </c>
      <c r="C568" s="1540">
        <v>12</v>
      </c>
    </row>
    <row r="569" spans="1:3">
      <c r="A569" t="s">
        <v>6158</v>
      </c>
      <c r="B569" t="s">
        <v>1487</v>
      </c>
      <c r="C569" s="1540">
        <v>35</v>
      </c>
    </row>
    <row r="570" spans="1:3">
      <c r="A570" t="s">
        <v>6183</v>
      </c>
      <c r="B570" t="s">
        <v>6184</v>
      </c>
      <c r="C570" s="1540">
        <v>2</v>
      </c>
    </row>
    <row r="571" spans="1:3">
      <c r="A571" t="s">
        <v>6124</v>
      </c>
      <c r="B571" t="s">
        <v>822</v>
      </c>
      <c r="C571" s="1540">
        <v>75</v>
      </c>
    </row>
    <row r="572" spans="1:3">
      <c r="A572" t="s">
        <v>2468</v>
      </c>
      <c r="B572" t="s">
        <v>826</v>
      </c>
      <c r="C572" s="1540">
        <v>5</v>
      </c>
    </row>
    <row r="573" spans="1:3">
      <c r="A573" t="s">
        <v>594</v>
      </c>
      <c r="B573" t="s">
        <v>595</v>
      </c>
      <c r="C573" s="1540">
        <v>7</v>
      </c>
    </row>
    <row r="574" spans="1:3">
      <c r="A574" t="s">
        <v>1354</v>
      </c>
      <c r="B574" t="s">
        <v>1353</v>
      </c>
      <c r="C574" s="1540">
        <v>12</v>
      </c>
    </row>
    <row r="575" spans="1:3">
      <c r="A575" t="s">
        <v>6385</v>
      </c>
      <c r="B575" t="s">
        <v>6532</v>
      </c>
      <c r="C575" s="1540">
        <v>25</v>
      </c>
    </row>
    <row r="576" spans="1:3">
      <c r="A576" t="s">
        <v>1290</v>
      </c>
      <c r="B576" t="s">
        <v>1291</v>
      </c>
      <c r="C576" s="1540">
        <v>60</v>
      </c>
    </row>
    <row r="577" spans="1:3">
      <c r="A577" t="s">
        <v>6538</v>
      </c>
      <c r="B577" t="s">
        <v>536</v>
      </c>
      <c r="C577" s="1540">
        <v>260</v>
      </c>
    </row>
    <row r="578" spans="1:3">
      <c r="A578" t="s">
        <v>617</v>
      </c>
      <c r="B578" t="s">
        <v>618</v>
      </c>
      <c r="C578" s="1540">
        <v>6</v>
      </c>
    </row>
    <row r="579" spans="1:3">
      <c r="A579" t="s">
        <v>1141</v>
      </c>
      <c r="B579" t="s">
        <v>1140</v>
      </c>
      <c r="C579" s="1540">
        <v>7</v>
      </c>
    </row>
    <row r="580" spans="1:3">
      <c r="A580" t="s">
        <v>6384</v>
      </c>
      <c r="B580" t="s">
        <v>601</v>
      </c>
      <c r="C580" s="1540">
        <v>25</v>
      </c>
    </row>
    <row r="581" spans="1:3">
      <c r="A581" t="s">
        <v>1619</v>
      </c>
      <c r="B581" t="s">
        <v>816</v>
      </c>
      <c r="C581" s="1540">
        <v>36</v>
      </c>
    </row>
    <row r="582" spans="1:3">
      <c r="A582" t="s">
        <v>6276</v>
      </c>
      <c r="B582" t="s">
        <v>887</v>
      </c>
      <c r="C582" s="1540">
        <v>60</v>
      </c>
    </row>
    <row r="583" spans="1:3">
      <c r="A583" t="s">
        <v>6202</v>
      </c>
      <c r="C583" s="1540">
        <v>50</v>
      </c>
    </row>
    <row r="584" spans="1:3">
      <c r="A584" t="s">
        <v>6160</v>
      </c>
      <c r="B584" t="s">
        <v>1487</v>
      </c>
      <c r="C584" s="1540">
        <v>1</v>
      </c>
    </row>
    <row r="585" spans="1:3">
      <c r="A585" t="s">
        <v>900</v>
      </c>
      <c r="C585" s="1540">
        <v>200</v>
      </c>
    </row>
    <row r="586" spans="1:3">
      <c r="A586" t="s">
        <v>1113</v>
      </c>
      <c r="B586" t="s">
        <v>6011</v>
      </c>
      <c r="C586" s="1540">
        <v>132</v>
      </c>
    </row>
    <row r="587" spans="1:3">
      <c r="A587" t="s">
        <v>6105</v>
      </c>
      <c r="B587" t="s">
        <v>331</v>
      </c>
      <c r="C587" s="1540">
        <v>80</v>
      </c>
    </row>
    <row r="588" spans="1:3">
      <c r="A588" t="s">
        <v>443</v>
      </c>
      <c r="B588" t="s">
        <v>442</v>
      </c>
      <c r="C588" s="1540">
        <v>70</v>
      </c>
    </row>
    <row r="589" spans="1:3">
      <c r="A589" t="s">
        <v>5940</v>
      </c>
      <c r="B589" t="s">
        <v>6307</v>
      </c>
      <c r="C589" s="1540">
        <v>8</v>
      </c>
    </row>
    <row r="590" spans="1:3">
      <c r="A590" t="s">
        <v>441</v>
      </c>
      <c r="B590" t="s">
        <v>440</v>
      </c>
      <c r="C590" s="1540">
        <v>33</v>
      </c>
    </row>
    <row r="591" spans="1:3">
      <c r="A591" t="s">
        <v>6186</v>
      </c>
      <c r="B591" t="s">
        <v>6187</v>
      </c>
      <c r="C591" s="1540">
        <v>34</v>
      </c>
    </row>
    <row r="592" spans="1:3">
      <c r="A592" t="s">
        <v>2183</v>
      </c>
      <c r="B592" t="s">
        <v>2992</v>
      </c>
      <c r="C592" s="1540">
        <v>1</v>
      </c>
    </row>
    <row r="593" spans="1:3">
      <c r="A593" t="s">
        <v>998</v>
      </c>
      <c r="B593" t="s">
        <v>284</v>
      </c>
      <c r="C593" s="1540">
        <v>15</v>
      </c>
    </row>
    <row r="594" spans="1:3">
      <c r="A594" t="s">
        <v>998</v>
      </c>
      <c r="B594" t="s">
        <v>997</v>
      </c>
      <c r="C594" s="1540">
        <v>31</v>
      </c>
    </row>
    <row r="595" spans="1:3">
      <c r="A595" t="s">
        <v>285</v>
      </c>
      <c r="B595" t="s">
        <v>284</v>
      </c>
      <c r="C595" s="1540">
        <v>12</v>
      </c>
    </row>
    <row r="596" spans="1:3">
      <c r="A596" t="s">
        <v>6400</v>
      </c>
      <c r="B596" t="s">
        <v>1211</v>
      </c>
      <c r="C596" s="1540">
        <v>25</v>
      </c>
    </row>
    <row r="597" spans="1:3">
      <c r="A597" t="s">
        <v>3122</v>
      </c>
      <c r="B597" t="s">
        <v>800</v>
      </c>
      <c r="C597" s="1540">
        <v>19</v>
      </c>
    </row>
    <row r="598" spans="1:3">
      <c r="A598" t="s">
        <v>5943</v>
      </c>
      <c r="B598" t="s">
        <v>6330</v>
      </c>
      <c r="C598" s="1540">
        <v>2</v>
      </c>
    </row>
    <row r="599" spans="1:3">
      <c r="A599" t="s">
        <v>821</v>
      </c>
      <c r="B599" t="s">
        <v>820</v>
      </c>
      <c r="C599" s="1540">
        <v>20</v>
      </c>
    </row>
    <row r="600" spans="1:3">
      <c r="A600" t="s">
        <v>6245</v>
      </c>
      <c r="B600" t="s">
        <v>383</v>
      </c>
      <c r="C600" s="1540">
        <v>142</v>
      </c>
    </row>
    <row r="601" spans="1:3">
      <c r="A601" t="s">
        <v>6341</v>
      </c>
      <c r="B601" t="s">
        <v>1722</v>
      </c>
      <c r="C601" s="1540">
        <v>10</v>
      </c>
    </row>
    <row r="602" spans="1:3">
      <c r="A602" t="s">
        <v>797</v>
      </c>
      <c r="B602" t="s">
        <v>798</v>
      </c>
      <c r="C602" s="1540">
        <v>1</v>
      </c>
    </row>
    <row r="603" spans="1:3">
      <c r="A603" t="s">
        <v>1624</v>
      </c>
      <c r="C603" s="1540">
        <v>1</v>
      </c>
    </row>
    <row r="604" spans="1:3">
      <c r="A604" t="s">
        <v>6080</v>
      </c>
      <c r="B604" t="s">
        <v>6540</v>
      </c>
      <c r="C604" s="1540">
        <v>780</v>
      </c>
    </row>
    <row r="605" spans="1:3">
      <c r="A605" t="s">
        <v>6566</v>
      </c>
      <c r="B605" t="s">
        <v>1217</v>
      </c>
      <c r="C605" s="1540">
        <v>78</v>
      </c>
    </row>
    <row r="606" spans="1:3">
      <c r="A606" t="s">
        <v>6377</v>
      </c>
      <c r="B606" t="s">
        <v>2049</v>
      </c>
      <c r="C606" s="1540">
        <v>30</v>
      </c>
    </row>
    <row r="607" spans="1:3">
      <c r="A607" t="s">
        <v>6377</v>
      </c>
      <c r="B607" t="s">
        <v>6405</v>
      </c>
      <c r="C607" s="1540">
        <v>10</v>
      </c>
    </row>
    <row r="608" spans="1:3">
      <c r="A608" t="s">
        <v>6377</v>
      </c>
      <c r="B608" t="s">
        <v>2867</v>
      </c>
      <c r="C608" s="1540">
        <v>30</v>
      </c>
    </row>
    <row r="609" spans="1:3">
      <c r="A609" t="s">
        <v>1292</v>
      </c>
      <c r="B609" t="s">
        <v>6571</v>
      </c>
      <c r="C609" s="1540">
        <v>40</v>
      </c>
    </row>
    <row r="610" spans="1:3">
      <c r="A610" t="s">
        <v>1064</v>
      </c>
      <c r="B610" t="s">
        <v>1063</v>
      </c>
      <c r="C610" s="1540">
        <v>36</v>
      </c>
    </row>
    <row r="611" spans="1:3">
      <c r="A611" t="s">
        <v>1064</v>
      </c>
      <c r="B611" t="s">
        <v>955</v>
      </c>
      <c r="C611" s="1540">
        <v>34</v>
      </c>
    </row>
    <row r="612" spans="1:3">
      <c r="A612" t="s">
        <v>6391</v>
      </c>
      <c r="B612" t="s">
        <v>2510</v>
      </c>
      <c r="C612" s="1540">
        <v>15</v>
      </c>
    </row>
    <row r="613" spans="1:3">
      <c r="A613" t="s">
        <v>640</v>
      </c>
      <c r="B613" t="s">
        <v>641</v>
      </c>
      <c r="C613" s="1540">
        <v>185</v>
      </c>
    </row>
    <row r="614" spans="1:3">
      <c r="A614" t="s">
        <v>1388</v>
      </c>
      <c r="B614" t="s">
        <v>6576</v>
      </c>
      <c r="C614" s="1540">
        <v>2</v>
      </c>
    </row>
    <row r="615" spans="1:3">
      <c r="A615" t="s">
        <v>6203</v>
      </c>
      <c r="B615" t="s">
        <v>6576</v>
      </c>
      <c r="C615" s="1540">
        <v>2</v>
      </c>
    </row>
    <row r="616" spans="1:3">
      <c r="A616" t="s">
        <v>2702</v>
      </c>
      <c r="C616" s="1540">
        <v>2</v>
      </c>
    </row>
    <row r="617" spans="1:3">
      <c r="A617" t="s">
        <v>2702</v>
      </c>
      <c r="B617" t="s">
        <v>1063</v>
      </c>
      <c r="C617" s="1540">
        <v>6</v>
      </c>
    </row>
    <row r="618" spans="1:3">
      <c r="A618" t="s">
        <v>2520</v>
      </c>
      <c r="B618" t="s">
        <v>6576</v>
      </c>
      <c r="C618" s="1540">
        <v>2</v>
      </c>
    </row>
    <row r="619" spans="1:3">
      <c r="A619" t="s">
        <v>2520</v>
      </c>
      <c r="B619" t="s">
        <v>1063</v>
      </c>
      <c r="C619" s="1540">
        <v>2</v>
      </c>
    </row>
    <row r="620" spans="1:3">
      <c r="A620" t="s">
        <v>1671</v>
      </c>
      <c r="B620" t="s">
        <v>1063</v>
      </c>
      <c r="C620" s="1540">
        <v>2</v>
      </c>
    </row>
    <row r="621" spans="1:3">
      <c r="A621" t="s">
        <v>2571</v>
      </c>
      <c r="B621" t="s">
        <v>6576</v>
      </c>
      <c r="C621" s="1540">
        <v>2</v>
      </c>
    </row>
    <row r="622" spans="1:3">
      <c r="A622" t="s">
        <v>2570</v>
      </c>
      <c r="B622" t="s">
        <v>1063</v>
      </c>
      <c r="C622" s="1540">
        <v>2</v>
      </c>
    </row>
    <row r="623" spans="1:3">
      <c r="A623" t="s">
        <v>6570</v>
      </c>
      <c r="B623" t="s">
        <v>1287</v>
      </c>
      <c r="C623" s="1540">
        <v>120</v>
      </c>
    </row>
    <row r="624" spans="1:3">
      <c r="A624" t="s">
        <v>1349</v>
      </c>
      <c r="B624" t="s">
        <v>6661</v>
      </c>
      <c r="C624" s="1540">
        <v>100</v>
      </c>
    </row>
    <row r="625" spans="1:3">
      <c r="A625" t="s">
        <v>1349</v>
      </c>
      <c r="B625" t="s">
        <v>6542</v>
      </c>
      <c r="C625" s="1540">
        <v>350</v>
      </c>
    </row>
    <row r="626" spans="1:3">
      <c r="A626" t="s">
        <v>1349</v>
      </c>
      <c r="B626" t="s">
        <v>620</v>
      </c>
      <c r="C626" s="1540">
        <v>72</v>
      </c>
    </row>
    <row r="627" spans="1:3">
      <c r="A627" t="s">
        <v>1349</v>
      </c>
      <c r="B627" t="s">
        <v>1348</v>
      </c>
      <c r="C627" s="1540">
        <v>5</v>
      </c>
    </row>
    <row r="628" spans="1:3">
      <c r="A628" t="s">
        <v>1349</v>
      </c>
      <c r="B628" t="s">
        <v>6495</v>
      </c>
      <c r="C628" s="1540">
        <v>2</v>
      </c>
    </row>
    <row r="629" spans="1:3">
      <c r="A629" t="s">
        <v>1349</v>
      </c>
      <c r="B629" t="s">
        <v>726</v>
      </c>
      <c r="C629" s="1540">
        <v>121</v>
      </c>
    </row>
    <row r="630" spans="1:3">
      <c r="A630" t="s">
        <v>6539</v>
      </c>
      <c r="B630" t="s">
        <v>538</v>
      </c>
      <c r="C630" s="1540">
        <v>65</v>
      </c>
    </row>
    <row r="631" spans="1:3">
      <c r="A631" t="s">
        <v>1686</v>
      </c>
      <c r="B631" t="s">
        <v>6496</v>
      </c>
      <c r="C631" s="1540">
        <v>2</v>
      </c>
    </row>
    <row r="632" spans="1:3">
      <c r="A632" t="s">
        <v>558</v>
      </c>
      <c r="B632" t="s">
        <v>6498</v>
      </c>
      <c r="C632" s="1540">
        <v>75</v>
      </c>
    </row>
    <row r="633" spans="1:3">
      <c r="A633" t="s">
        <v>558</v>
      </c>
      <c r="B633" t="s">
        <v>6259</v>
      </c>
      <c r="C633" s="1540">
        <v>155</v>
      </c>
    </row>
    <row r="634" spans="1:3">
      <c r="A634" t="s">
        <v>542</v>
      </c>
      <c r="B634" t="s">
        <v>6541</v>
      </c>
      <c r="C634" s="1540">
        <v>470</v>
      </c>
    </row>
    <row r="635" spans="1:3">
      <c r="A635" t="s">
        <v>6308</v>
      </c>
      <c r="B635" t="s">
        <v>1211</v>
      </c>
      <c r="C635" s="1540">
        <v>275</v>
      </c>
    </row>
    <row r="636" spans="1:3">
      <c r="A636" t="s">
        <v>6379</v>
      </c>
      <c r="B636" t="s">
        <v>1063</v>
      </c>
      <c r="C636" s="1540">
        <v>2</v>
      </c>
    </row>
    <row r="637" spans="1:3">
      <c r="A637" t="s">
        <v>883</v>
      </c>
      <c r="B637" t="s">
        <v>921</v>
      </c>
      <c r="C637" s="1540">
        <v>2</v>
      </c>
    </row>
    <row r="638" spans="1:3">
      <c r="A638" t="s">
        <v>707</v>
      </c>
      <c r="B638" t="s">
        <v>6543</v>
      </c>
      <c r="C638" s="1540">
        <v>20</v>
      </c>
    </row>
    <row r="639" spans="1:3">
      <c r="A639" t="s">
        <v>707</v>
      </c>
      <c r="B639" t="s">
        <v>767</v>
      </c>
      <c r="C639" s="1540">
        <v>82</v>
      </c>
    </row>
    <row r="640" spans="1:3">
      <c r="A640" t="s">
        <v>707</v>
      </c>
      <c r="B640" t="s">
        <v>708</v>
      </c>
      <c r="C640" s="1540">
        <v>89</v>
      </c>
    </row>
    <row r="641" spans="1:3">
      <c r="A641" t="s">
        <v>707</v>
      </c>
      <c r="B641" t="s">
        <v>534</v>
      </c>
      <c r="C641" s="1540">
        <v>2</v>
      </c>
    </row>
    <row r="642" spans="1:3">
      <c r="A642" t="s">
        <v>6195</v>
      </c>
      <c r="B642" t="s">
        <v>6196</v>
      </c>
      <c r="C642" s="1540">
        <v>30</v>
      </c>
    </row>
    <row r="643" spans="1:3">
      <c r="A643" t="s">
        <v>6195</v>
      </c>
      <c r="B643" t="s">
        <v>6501</v>
      </c>
      <c r="C643" s="1540">
        <v>2</v>
      </c>
    </row>
    <row r="644" spans="1:3">
      <c r="A644" t="s">
        <v>6195</v>
      </c>
      <c r="B644" t="s">
        <v>6494</v>
      </c>
      <c r="C644" s="1540">
        <v>45</v>
      </c>
    </row>
    <row r="645" spans="1:3">
      <c r="A645" t="s">
        <v>6195</v>
      </c>
      <c r="B645" t="s">
        <v>629</v>
      </c>
      <c r="C645" s="1540">
        <v>45</v>
      </c>
    </row>
    <row r="646" spans="1:3">
      <c r="A646" t="s">
        <v>1689</v>
      </c>
      <c r="B646" t="s">
        <v>2680</v>
      </c>
      <c r="C646" s="1540">
        <v>2</v>
      </c>
    </row>
    <row r="647" spans="1:3">
      <c r="A647" t="s">
        <v>1689</v>
      </c>
      <c r="B647" t="s">
        <v>1033</v>
      </c>
      <c r="C647" s="1540">
        <v>61</v>
      </c>
    </row>
    <row r="648" spans="1:3">
      <c r="A648" t="s">
        <v>1689</v>
      </c>
      <c r="B648" t="s">
        <v>1688</v>
      </c>
      <c r="C648" s="1540">
        <v>1</v>
      </c>
    </row>
    <row r="649" spans="1:3">
      <c r="A649" t="s">
        <v>1689</v>
      </c>
      <c r="B649" t="s">
        <v>1239</v>
      </c>
      <c r="C649" s="1540">
        <v>12</v>
      </c>
    </row>
    <row r="650" spans="1:3">
      <c r="A650" t="s">
        <v>6313</v>
      </c>
      <c r="B650" t="s">
        <v>1211</v>
      </c>
      <c r="C650" s="1540">
        <v>150</v>
      </c>
    </row>
    <row r="651" spans="1:3">
      <c r="A651" t="s">
        <v>1530</v>
      </c>
      <c r="B651" t="s">
        <v>1531</v>
      </c>
      <c r="C651" s="1540">
        <v>25</v>
      </c>
    </row>
    <row r="652" spans="1:3">
      <c r="A652" t="s">
        <v>1530</v>
      </c>
      <c r="B652" t="s">
        <v>6222</v>
      </c>
      <c r="C652" s="1540">
        <v>6</v>
      </c>
    </row>
    <row r="653" spans="1:3">
      <c r="A653" t="s">
        <v>6339</v>
      </c>
      <c r="B653" t="s">
        <v>1525</v>
      </c>
      <c r="C653" s="1540">
        <v>10</v>
      </c>
    </row>
    <row r="654" spans="1:3">
      <c r="A654" t="s">
        <v>283</v>
      </c>
      <c r="B654" t="s">
        <v>282</v>
      </c>
      <c r="C654" s="1540">
        <v>267</v>
      </c>
    </row>
    <row r="655" spans="1:3">
      <c r="A655" t="s">
        <v>6262</v>
      </c>
      <c r="B655" t="s">
        <v>601</v>
      </c>
      <c r="C655" s="1540">
        <v>1025</v>
      </c>
    </row>
    <row r="656" spans="1:3">
      <c r="A656" t="s">
        <v>6309</v>
      </c>
      <c r="B656" t="s">
        <v>592</v>
      </c>
      <c r="C656" s="1540">
        <v>850</v>
      </c>
    </row>
    <row r="657" spans="1:3">
      <c r="A657" t="s">
        <v>1152</v>
      </c>
      <c r="B657" t="s">
        <v>1153</v>
      </c>
      <c r="C657" s="1540">
        <v>3</v>
      </c>
    </row>
    <row r="658" spans="1:3">
      <c r="A658" t="s">
        <v>715</v>
      </c>
      <c r="B658" t="s">
        <v>6012</v>
      </c>
      <c r="C658" s="1540">
        <v>10</v>
      </c>
    </row>
    <row r="659" spans="1:3">
      <c r="A659" t="s">
        <v>715</v>
      </c>
      <c r="B659" t="s">
        <v>716</v>
      </c>
      <c r="C659" s="1540">
        <v>72</v>
      </c>
    </row>
    <row r="660" spans="1:3">
      <c r="A660" t="s">
        <v>715</v>
      </c>
      <c r="B660" t="s">
        <v>1142</v>
      </c>
      <c r="C660" s="1540">
        <v>60</v>
      </c>
    </row>
    <row r="661" spans="1:3">
      <c r="A661" t="s">
        <v>715</v>
      </c>
      <c r="B661" t="s">
        <v>2773</v>
      </c>
      <c r="C661" s="1540">
        <v>5</v>
      </c>
    </row>
    <row r="662" spans="1:3">
      <c r="A662" t="s">
        <v>715</v>
      </c>
      <c r="B662" t="s">
        <v>1352</v>
      </c>
      <c r="C662" s="1540">
        <v>14</v>
      </c>
    </row>
    <row r="663" spans="1:3">
      <c r="A663" t="s">
        <v>715</v>
      </c>
      <c r="B663" t="s">
        <v>2466</v>
      </c>
      <c r="C663" s="1540">
        <v>50</v>
      </c>
    </row>
    <row r="664" spans="1:3">
      <c r="A664" t="s">
        <v>6267</v>
      </c>
      <c r="B664" t="s">
        <v>723</v>
      </c>
      <c r="C664" s="1540">
        <v>22</v>
      </c>
    </row>
    <row r="665" spans="1:3">
      <c r="A665" t="s">
        <v>6019</v>
      </c>
      <c r="B665" t="s">
        <v>735</v>
      </c>
      <c r="C665" s="1540">
        <v>32</v>
      </c>
    </row>
    <row r="666" spans="1:3">
      <c r="A666" t="s">
        <v>6314</v>
      </c>
      <c r="B666" t="s">
        <v>1232</v>
      </c>
      <c r="C666" s="1540">
        <v>100</v>
      </c>
    </row>
    <row r="667" spans="1:3">
      <c r="A667" t="s">
        <v>2021</v>
      </c>
      <c r="B667" t="s">
        <v>2022</v>
      </c>
      <c r="C667" s="1540">
        <v>5</v>
      </c>
    </row>
    <row r="668" spans="1:3">
      <c r="A668" t="s">
        <v>1111</v>
      </c>
      <c r="B668" t="s">
        <v>6613</v>
      </c>
      <c r="C668" s="1540">
        <v>8</v>
      </c>
    </row>
    <row r="669" spans="1:3">
      <c r="A669" t="s">
        <v>720</v>
      </c>
      <c r="B669" t="s">
        <v>1486</v>
      </c>
      <c r="C669" s="1540">
        <v>5</v>
      </c>
    </row>
    <row r="670" spans="1:3">
      <c r="A670" t="s">
        <v>720</v>
      </c>
      <c r="B670" t="s">
        <v>1277</v>
      </c>
      <c r="C670" s="1540">
        <v>19</v>
      </c>
    </row>
    <row r="671" spans="1:3">
      <c r="A671" t="s">
        <v>720</v>
      </c>
      <c r="B671" t="s">
        <v>721</v>
      </c>
      <c r="C671" s="1540">
        <v>10</v>
      </c>
    </row>
    <row r="672" spans="1:3">
      <c r="A672" t="s">
        <v>25</v>
      </c>
      <c r="B672" t="s">
        <v>2938</v>
      </c>
      <c r="C672" s="1540">
        <v>20</v>
      </c>
    </row>
    <row r="673" spans="1:3">
      <c r="A673" t="s">
        <v>6327</v>
      </c>
      <c r="B673" t="s">
        <v>5947</v>
      </c>
      <c r="C673" s="1540">
        <v>44</v>
      </c>
    </row>
    <row r="674" spans="1:3">
      <c r="A674" t="s">
        <v>6357</v>
      </c>
      <c r="B674" t="s">
        <v>1725</v>
      </c>
      <c r="C674" s="1540">
        <v>2</v>
      </c>
    </row>
    <row r="675" spans="1:3">
      <c r="A675" t="s">
        <v>6546</v>
      </c>
      <c r="B675" t="s">
        <v>3174</v>
      </c>
      <c r="C675" s="1540">
        <v>10</v>
      </c>
    </row>
    <row r="676" spans="1:3">
      <c r="A676" t="s">
        <v>6591</v>
      </c>
      <c r="B676" t="s">
        <v>1640</v>
      </c>
      <c r="C676" s="1540">
        <v>24</v>
      </c>
    </row>
    <row r="677" spans="1:3">
      <c r="A677" t="s">
        <v>6161</v>
      </c>
      <c r="B677" t="s">
        <v>822</v>
      </c>
      <c r="C677" s="1540">
        <v>3</v>
      </c>
    </row>
    <row r="678" spans="1:3">
      <c r="A678" t="s">
        <v>1904</v>
      </c>
      <c r="B678" t="s">
        <v>1966</v>
      </c>
      <c r="C678" s="1540">
        <v>20</v>
      </c>
    </row>
    <row r="679" spans="1:3">
      <c r="A679" t="s">
        <v>6617</v>
      </c>
      <c r="B679" t="s">
        <v>603</v>
      </c>
      <c r="C679" s="1540">
        <v>5</v>
      </c>
    </row>
    <row r="680" spans="1:3">
      <c r="A680" t="s">
        <v>6188</v>
      </c>
      <c r="B680" t="s">
        <v>6189</v>
      </c>
      <c r="C680" s="1540">
        <v>2</v>
      </c>
    </row>
    <row r="681" spans="1:3">
      <c r="A681" t="s">
        <v>6153</v>
      </c>
      <c r="B681" t="s">
        <v>1346</v>
      </c>
      <c r="C681" s="1540">
        <v>25</v>
      </c>
    </row>
    <row r="682" spans="1:3">
      <c r="A682" t="s">
        <v>844</v>
      </c>
      <c r="B682" t="s">
        <v>353</v>
      </c>
      <c r="C682" s="1540">
        <v>89</v>
      </c>
    </row>
    <row r="683" spans="1:3">
      <c r="A683" t="s">
        <v>844</v>
      </c>
      <c r="B683" t="s">
        <v>843</v>
      </c>
      <c r="C683" s="1540">
        <v>109</v>
      </c>
    </row>
    <row r="684" spans="1:3">
      <c r="A684" t="s">
        <v>2819</v>
      </c>
      <c r="C684" s="1540">
        <v>400</v>
      </c>
    </row>
    <row r="685" spans="1:3">
      <c r="A685" t="s">
        <v>2476</v>
      </c>
      <c r="B685" t="s">
        <v>2473</v>
      </c>
      <c r="C685" s="1540">
        <v>50</v>
      </c>
    </row>
    <row r="686" spans="1:3">
      <c r="A686" t="s">
        <v>2470</v>
      </c>
      <c r="B686" t="s">
        <v>2474</v>
      </c>
      <c r="C686" s="1540">
        <v>50</v>
      </c>
    </row>
    <row r="687" spans="1:3">
      <c r="A687" t="s">
        <v>1765</v>
      </c>
      <c r="B687" t="s">
        <v>1767</v>
      </c>
      <c r="C687" s="1540">
        <v>200</v>
      </c>
    </row>
    <row r="688" spans="1:3">
      <c r="A688" t="s">
        <v>2763</v>
      </c>
      <c r="B688" t="s">
        <v>2762</v>
      </c>
      <c r="C688" s="1540">
        <v>20</v>
      </c>
    </row>
    <row r="689" spans="1:3">
      <c r="A689" t="s">
        <v>6285</v>
      </c>
      <c r="B689" t="s">
        <v>1031</v>
      </c>
      <c r="C689" s="1540">
        <v>53</v>
      </c>
    </row>
    <row r="690" spans="1:3">
      <c r="A690" t="s">
        <v>434</v>
      </c>
      <c r="B690" t="s">
        <v>1210</v>
      </c>
      <c r="C690" s="1540">
        <v>24</v>
      </c>
    </row>
    <row r="691" spans="1:3">
      <c r="A691" t="s">
        <v>434</v>
      </c>
      <c r="B691" t="s">
        <v>303</v>
      </c>
      <c r="C691" s="1540">
        <v>154</v>
      </c>
    </row>
    <row r="692" spans="1:3">
      <c r="A692" t="s">
        <v>6556</v>
      </c>
      <c r="C692" s="1540">
        <v>5</v>
      </c>
    </row>
    <row r="693" spans="1:3">
      <c r="A693" t="s">
        <v>6147</v>
      </c>
      <c r="B693" t="s">
        <v>303</v>
      </c>
      <c r="C693" s="1540">
        <v>60</v>
      </c>
    </row>
    <row r="694" spans="1:3">
      <c r="A694" t="s">
        <v>6205</v>
      </c>
      <c r="B694" t="s">
        <v>2563</v>
      </c>
      <c r="C694" s="1540">
        <v>35</v>
      </c>
    </row>
    <row r="695" spans="1:3">
      <c r="A695" t="s">
        <v>6390</v>
      </c>
      <c r="B695" t="s">
        <v>6631</v>
      </c>
      <c r="C695" s="1540">
        <v>20</v>
      </c>
    </row>
    <row r="696" spans="1:3">
      <c r="A696" t="s">
        <v>548</v>
      </c>
      <c r="B696" t="s">
        <v>6544</v>
      </c>
      <c r="C696" s="1540">
        <v>290</v>
      </c>
    </row>
    <row r="697" spans="1:3">
      <c r="A697" t="s">
        <v>1728</v>
      </c>
      <c r="B697" t="s">
        <v>1729</v>
      </c>
      <c r="C697" s="1540">
        <v>3</v>
      </c>
    </row>
    <row r="698" spans="1:3">
      <c r="A698" t="s">
        <v>863</v>
      </c>
      <c r="B698" t="s">
        <v>864</v>
      </c>
      <c r="C698" s="1540">
        <v>35</v>
      </c>
    </row>
    <row r="699" spans="1:3">
      <c r="A699" t="s">
        <v>1699</v>
      </c>
      <c r="B699" t="s">
        <v>560</v>
      </c>
      <c r="C699" s="1540">
        <v>120</v>
      </c>
    </row>
    <row r="700" spans="1:3">
      <c r="A700" t="s">
        <v>1699</v>
      </c>
      <c r="B700" t="s">
        <v>6596</v>
      </c>
      <c r="C700" s="1540">
        <v>2</v>
      </c>
    </row>
    <row r="701" spans="1:3">
      <c r="A701" t="s">
        <v>1699</v>
      </c>
      <c r="B701" t="s">
        <v>6488</v>
      </c>
      <c r="C701" s="1540">
        <v>257</v>
      </c>
    </row>
    <row r="702" spans="1:3">
      <c r="A702" t="s">
        <v>1661</v>
      </c>
      <c r="B702" t="s">
        <v>438</v>
      </c>
      <c r="C702" s="1540">
        <v>263</v>
      </c>
    </row>
    <row r="703" spans="1:3">
      <c r="A703" t="s">
        <v>6329</v>
      </c>
      <c r="B703" t="s">
        <v>6292</v>
      </c>
      <c r="C703" s="1540">
        <v>55</v>
      </c>
    </row>
    <row r="704" spans="1:3">
      <c r="A704" t="s">
        <v>6562</v>
      </c>
      <c r="B704" t="s">
        <v>6296</v>
      </c>
      <c r="C704" s="1540">
        <v>5</v>
      </c>
    </row>
    <row r="705" spans="1:3">
      <c r="A705" t="s">
        <v>790</v>
      </c>
      <c r="B705" t="s">
        <v>791</v>
      </c>
      <c r="C705" s="1540">
        <v>28</v>
      </c>
    </row>
    <row r="706" spans="1:3">
      <c r="A706" t="s">
        <v>1694</v>
      </c>
      <c r="B706" t="s">
        <v>6542</v>
      </c>
      <c r="C706" s="1540">
        <v>20</v>
      </c>
    </row>
    <row r="707" spans="1:3">
      <c r="A707" t="s">
        <v>1694</v>
      </c>
      <c r="B707" t="s">
        <v>1706</v>
      </c>
      <c r="C707" s="1540">
        <v>15</v>
      </c>
    </row>
    <row r="708" spans="1:3">
      <c r="A708" t="s">
        <v>1694</v>
      </c>
      <c r="B708" t="s">
        <v>1693</v>
      </c>
      <c r="C708" s="1540">
        <v>5</v>
      </c>
    </row>
    <row r="709" spans="1:3">
      <c r="A709" t="s">
        <v>1694</v>
      </c>
      <c r="B709" t="s">
        <v>977</v>
      </c>
      <c r="C709" s="1540">
        <v>115</v>
      </c>
    </row>
    <row r="710" spans="1:3">
      <c r="A710" t="s">
        <v>1267</v>
      </c>
      <c r="B710" t="s">
        <v>1268</v>
      </c>
      <c r="C710" s="1540">
        <v>20</v>
      </c>
    </row>
    <row r="711" spans="1:3">
      <c r="A711" t="s">
        <v>6300</v>
      </c>
      <c r="B711" t="s">
        <v>1108</v>
      </c>
      <c r="C711" s="1540">
        <v>451</v>
      </c>
    </row>
    <row r="712" spans="1:3">
      <c r="A712" t="s">
        <v>1863</v>
      </c>
      <c r="B712" t="s">
        <v>1764</v>
      </c>
      <c r="C712" s="1540">
        <v>200</v>
      </c>
    </row>
    <row r="713" spans="1:3">
      <c r="A713" t="s">
        <v>3969</v>
      </c>
      <c r="B713" t="s">
        <v>1714</v>
      </c>
      <c r="C713" s="1540">
        <v>33</v>
      </c>
    </row>
    <row r="714" spans="1:3">
      <c r="A714" t="s">
        <v>6301</v>
      </c>
      <c r="B714" t="s">
        <v>6013</v>
      </c>
      <c r="C714" s="1540">
        <v>101</v>
      </c>
    </row>
    <row r="715" spans="1:3">
      <c r="A715" t="s">
        <v>6033</v>
      </c>
      <c r="B715" t="s">
        <v>1681</v>
      </c>
      <c r="C715" s="1540">
        <v>50</v>
      </c>
    </row>
    <row r="716" spans="1:3">
      <c r="A716" t="s">
        <v>6380</v>
      </c>
      <c r="B716" t="s">
        <v>1729</v>
      </c>
      <c r="C716" s="1540">
        <v>12</v>
      </c>
    </row>
    <row r="717" spans="1:3">
      <c r="A717" t="s">
        <v>6336</v>
      </c>
      <c r="B717" t="s">
        <v>438</v>
      </c>
      <c r="C717" s="1540">
        <v>15</v>
      </c>
    </row>
    <row r="718" spans="1:3">
      <c r="A718" t="s">
        <v>6337</v>
      </c>
      <c r="B718" t="s">
        <v>6292</v>
      </c>
      <c r="C718" s="1540">
        <v>1</v>
      </c>
    </row>
    <row r="719" spans="1:3">
      <c r="A719" t="s">
        <v>1082</v>
      </c>
      <c r="B719" t="s">
        <v>2561</v>
      </c>
      <c r="C719" s="1540">
        <v>2</v>
      </c>
    </row>
    <row r="720" spans="1:3">
      <c r="A720" t="s">
        <v>1082</v>
      </c>
      <c r="B720" t="s">
        <v>1081</v>
      </c>
      <c r="C720" s="1540">
        <v>20</v>
      </c>
    </row>
    <row r="721" spans="1:3">
      <c r="A721" t="s">
        <v>6317</v>
      </c>
      <c r="B721" t="s">
        <v>1274</v>
      </c>
      <c r="C721" s="1540">
        <v>49</v>
      </c>
    </row>
    <row r="722" spans="1:3">
      <c r="A722" t="s">
        <v>6274</v>
      </c>
      <c r="B722" t="s">
        <v>851</v>
      </c>
      <c r="C722" s="1540">
        <v>41</v>
      </c>
    </row>
    <row r="723" spans="1:3">
      <c r="A723" t="s">
        <v>2810</v>
      </c>
      <c r="C723" s="1540">
        <v>20</v>
      </c>
    </row>
    <row r="724" spans="1:3">
      <c r="A724" t="s">
        <v>1520</v>
      </c>
      <c r="C724" s="1540">
        <v>20</v>
      </c>
    </row>
    <row r="725" spans="1:3">
      <c r="A725" t="s">
        <v>771</v>
      </c>
      <c r="C725" s="1540">
        <v>20</v>
      </c>
    </row>
    <row r="726" spans="1:3">
      <c r="A726" t="s">
        <v>669</v>
      </c>
      <c r="B726" t="s">
        <v>670</v>
      </c>
      <c r="C726" s="1540">
        <v>600</v>
      </c>
    </row>
    <row r="727" spans="1:3">
      <c r="A727" t="s">
        <v>6395</v>
      </c>
      <c r="B727" t="s">
        <v>383</v>
      </c>
      <c r="C727" s="1540">
        <v>1</v>
      </c>
    </row>
    <row r="728" spans="1:3">
      <c r="A728" t="s">
        <v>2893</v>
      </c>
      <c r="B728" t="s">
        <v>2892</v>
      </c>
      <c r="C728" s="1540">
        <v>20</v>
      </c>
    </row>
    <row r="729" spans="1:3">
      <c r="A729" t="s">
        <v>2893</v>
      </c>
      <c r="B729" t="s">
        <v>2894</v>
      </c>
      <c r="C729" s="1540">
        <v>4</v>
      </c>
    </row>
    <row r="730" spans="1:3">
      <c r="A730" t="s">
        <v>1050</v>
      </c>
      <c r="B730" t="s">
        <v>1049</v>
      </c>
      <c r="C730" s="1540">
        <v>70</v>
      </c>
    </row>
    <row r="731" spans="1:3">
      <c r="A731" t="s">
        <v>1050</v>
      </c>
      <c r="B731" t="s">
        <v>6196</v>
      </c>
      <c r="C731" s="1540">
        <v>5</v>
      </c>
    </row>
    <row r="732" spans="1:3">
      <c r="A732" t="s">
        <v>1050</v>
      </c>
      <c r="B732" t="s">
        <v>6501</v>
      </c>
      <c r="C732" s="1540">
        <v>12</v>
      </c>
    </row>
    <row r="733" spans="1:3">
      <c r="A733" t="s">
        <v>1050</v>
      </c>
      <c r="B733" t="s">
        <v>6502</v>
      </c>
      <c r="C733" s="1540">
        <v>10</v>
      </c>
    </row>
    <row r="734" spans="1:3">
      <c r="A734" t="s">
        <v>1194</v>
      </c>
      <c r="B734" t="s">
        <v>2469</v>
      </c>
      <c r="C734" s="1540">
        <v>5</v>
      </c>
    </row>
    <row r="735" spans="1:3">
      <c r="A735" t="s">
        <v>1194</v>
      </c>
      <c r="B735" t="s">
        <v>1193</v>
      </c>
      <c r="C735" s="1540">
        <v>10</v>
      </c>
    </row>
    <row r="736" spans="1:3">
      <c r="A736" t="s">
        <v>2556</v>
      </c>
      <c r="B736" t="s">
        <v>2557</v>
      </c>
      <c r="C736" s="1540">
        <v>22</v>
      </c>
    </row>
    <row r="737" spans="1:3">
      <c r="A737" t="s">
        <v>6270</v>
      </c>
      <c r="B737" t="s">
        <v>750</v>
      </c>
      <c r="C737" s="1540">
        <v>27</v>
      </c>
    </row>
    <row r="738" spans="1:3">
      <c r="A738" t="s">
        <v>6244</v>
      </c>
      <c r="B738" t="s">
        <v>379</v>
      </c>
      <c r="C738" s="1540">
        <v>260</v>
      </c>
    </row>
    <row r="739" spans="1:3">
      <c r="A739" t="s">
        <v>6375</v>
      </c>
      <c r="B739" t="s">
        <v>1973</v>
      </c>
      <c r="C739" s="1540">
        <v>55</v>
      </c>
    </row>
    <row r="740" spans="1:3">
      <c r="A740" t="s">
        <v>5959</v>
      </c>
      <c r="B740" t="s">
        <v>1510</v>
      </c>
      <c r="C740" s="1540">
        <v>22</v>
      </c>
    </row>
    <row r="741" spans="1:3">
      <c r="A741" t="s">
        <v>1029</v>
      </c>
      <c r="B741" t="s">
        <v>21</v>
      </c>
      <c r="C741" s="1540">
        <v>10288</v>
      </c>
    </row>
    <row r="742" spans="1:3">
      <c r="A742" t="s">
        <v>1154</v>
      </c>
      <c r="B742" t="s">
        <v>347</v>
      </c>
      <c r="C742" s="1540">
        <v>4</v>
      </c>
    </row>
    <row r="743" spans="1:3">
      <c r="A743" t="s">
        <v>6288</v>
      </c>
      <c r="B743" t="s">
        <v>5961</v>
      </c>
      <c r="C743" s="1540">
        <v>16</v>
      </c>
    </row>
    <row r="744" spans="1:3">
      <c r="A744" t="s">
        <v>503</v>
      </c>
      <c r="B744" t="s">
        <v>504</v>
      </c>
      <c r="C744" s="1540">
        <v>1549</v>
      </c>
    </row>
    <row r="745" spans="1:3">
      <c r="A745" t="s">
        <v>2180</v>
      </c>
      <c r="B745" t="s">
        <v>504</v>
      </c>
      <c r="C745" s="1540">
        <v>100</v>
      </c>
    </row>
    <row r="746" spans="1:3">
      <c r="A746" t="s">
        <v>842</v>
      </c>
      <c r="B746" t="s">
        <v>841</v>
      </c>
      <c r="C746" s="1540">
        <v>69</v>
      </c>
    </row>
    <row r="747" spans="1:3">
      <c r="A747" t="s">
        <v>840</v>
      </c>
      <c r="B747" t="s">
        <v>839</v>
      </c>
      <c r="C747" s="1540">
        <v>64</v>
      </c>
    </row>
    <row r="748" spans="1:3">
      <c r="A748" t="s">
        <v>1431</v>
      </c>
      <c r="B748" t="s">
        <v>6577</v>
      </c>
      <c r="C748" s="1540">
        <v>25</v>
      </c>
    </row>
    <row r="749" spans="1:3">
      <c r="A749" t="s">
        <v>6533</v>
      </c>
      <c r="B749" t="s">
        <v>377</v>
      </c>
      <c r="C749" s="1540">
        <v>295</v>
      </c>
    </row>
    <row r="750" spans="1:3">
      <c r="A750" t="s">
        <v>2068</v>
      </c>
      <c r="B750" t="s">
        <v>6620</v>
      </c>
      <c r="C750" s="1540">
        <v>10</v>
      </c>
    </row>
    <row r="751" spans="1:3">
      <c r="A751" t="s">
        <v>291</v>
      </c>
      <c r="B751" t="s">
        <v>6543</v>
      </c>
      <c r="C751" s="1540">
        <v>27</v>
      </c>
    </row>
    <row r="752" spans="1:3">
      <c r="A752" t="s">
        <v>291</v>
      </c>
      <c r="B752" t="s">
        <v>718</v>
      </c>
      <c r="C752" s="1540">
        <v>10</v>
      </c>
    </row>
    <row r="753" spans="1:3">
      <c r="A753" t="s">
        <v>291</v>
      </c>
      <c r="B753" t="s">
        <v>290</v>
      </c>
      <c r="C753" s="1540">
        <v>103</v>
      </c>
    </row>
    <row r="754" spans="1:3">
      <c r="A754" t="s">
        <v>6392</v>
      </c>
      <c r="B754" t="s">
        <v>538</v>
      </c>
      <c r="C754" s="1540">
        <v>10</v>
      </c>
    </row>
    <row r="755" spans="1:3">
      <c r="A755" t="s">
        <v>6353</v>
      </c>
      <c r="B755" t="s">
        <v>601</v>
      </c>
      <c r="C755" s="1540">
        <v>25</v>
      </c>
    </row>
    <row r="756" spans="1:3">
      <c r="A756" t="s">
        <v>1814</v>
      </c>
      <c r="C756" s="1540">
        <v>25</v>
      </c>
    </row>
    <row r="757" spans="1:3">
      <c r="A757" t="s">
        <v>1456</v>
      </c>
      <c r="C757" s="1540">
        <v>40</v>
      </c>
    </row>
    <row r="758" spans="1:3">
      <c r="A758" t="s">
        <v>779</v>
      </c>
      <c r="C758" s="1540">
        <v>125</v>
      </c>
    </row>
    <row r="759" spans="1:3">
      <c r="A759" t="s">
        <v>6331</v>
      </c>
      <c r="B759" t="s">
        <v>6332</v>
      </c>
      <c r="C759" s="1540">
        <v>13</v>
      </c>
    </row>
    <row r="760" spans="1:3">
      <c r="A760" t="s">
        <v>1865</v>
      </c>
      <c r="C760" s="1540">
        <v>200</v>
      </c>
    </row>
    <row r="761" spans="1:3">
      <c r="A761" t="s">
        <v>1866</v>
      </c>
      <c r="C761" s="1540">
        <v>200</v>
      </c>
    </row>
    <row r="762" spans="1:3">
      <c r="A762" t="s">
        <v>1864</v>
      </c>
      <c r="C762" s="1540">
        <v>200</v>
      </c>
    </row>
    <row r="763" spans="1:3">
      <c r="A763" t="s">
        <v>1758</v>
      </c>
      <c r="B763" t="s">
        <v>1759</v>
      </c>
      <c r="C763" s="1540">
        <v>125</v>
      </c>
    </row>
    <row r="764" spans="1:3">
      <c r="A764" t="s">
        <v>711</v>
      </c>
      <c r="B764" t="s">
        <v>712</v>
      </c>
      <c r="C764" s="1540">
        <v>227</v>
      </c>
    </row>
    <row r="765" spans="1:3">
      <c r="A765" t="s">
        <v>1974</v>
      </c>
      <c r="B765" t="s">
        <v>1975</v>
      </c>
      <c r="C765" s="1540">
        <v>75</v>
      </c>
    </row>
    <row r="766" spans="1:3">
      <c r="A766" t="s">
        <v>6335</v>
      </c>
      <c r="B766" t="s">
        <v>643</v>
      </c>
      <c r="C766" s="1540">
        <v>25</v>
      </c>
    </row>
    <row r="767" spans="1:3">
      <c r="A767" t="s">
        <v>6266</v>
      </c>
      <c r="B767" t="s">
        <v>643</v>
      </c>
      <c r="C767" s="1540">
        <v>75</v>
      </c>
    </row>
    <row r="768" spans="1:3">
      <c r="A768" t="s">
        <v>768</v>
      </c>
      <c r="B768" t="s">
        <v>913</v>
      </c>
      <c r="C768" s="1540">
        <v>1000</v>
      </c>
    </row>
    <row r="769" spans="1:3">
      <c r="A769" t="s">
        <v>768</v>
      </c>
      <c r="B769" t="s">
        <v>769</v>
      </c>
      <c r="C769" s="1540">
        <v>17100</v>
      </c>
    </row>
    <row r="770" spans="1:3">
      <c r="A770" t="s">
        <v>770</v>
      </c>
      <c r="B770" t="s">
        <v>1310</v>
      </c>
      <c r="C770" s="1540">
        <v>500</v>
      </c>
    </row>
    <row r="771" spans="1:3">
      <c r="A771" t="s">
        <v>770</v>
      </c>
      <c r="B771" t="s">
        <v>769</v>
      </c>
      <c r="C771" s="1540">
        <v>18000</v>
      </c>
    </row>
    <row r="772" spans="1:3">
      <c r="A772" t="s">
        <v>1608</v>
      </c>
      <c r="B772" t="s">
        <v>2560</v>
      </c>
      <c r="C772" s="1540">
        <v>7</v>
      </c>
    </row>
    <row r="773" spans="1:3">
      <c r="A773" t="s">
        <v>1608</v>
      </c>
      <c r="B773" t="s">
        <v>1609</v>
      </c>
      <c r="C773" s="1540">
        <v>2</v>
      </c>
    </row>
    <row r="774" spans="1:3">
      <c r="A774" t="s">
        <v>1608</v>
      </c>
      <c r="B774" t="s">
        <v>1802</v>
      </c>
      <c r="C774" s="1540">
        <v>6</v>
      </c>
    </row>
    <row r="775" spans="1:3">
      <c r="A775" t="s">
        <v>6553</v>
      </c>
      <c r="B775" t="s">
        <v>849</v>
      </c>
      <c r="C775" s="1540">
        <v>54</v>
      </c>
    </row>
    <row r="776" spans="1:3">
      <c r="A776" t="s">
        <v>1597</v>
      </c>
      <c r="B776" t="s">
        <v>1598</v>
      </c>
      <c r="C776" s="1540">
        <v>16</v>
      </c>
    </row>
    <row r="777" spans="1:3">
      <c r="A777" t="s">
        <v>6316</v>
      </c>
      <c r="B777" t="s">
        <v>1243</v>
      </c>
      <c r="C777" s="1540">
        <v>5</v>
      </c>
    </row>
    <row r="778" spans="1:3">
      <c r="A778" t="s">
        <v>6264</v>
      </c>
      <c r="B778" t="s">
        <v>6254</v>
      </c>
      <c r="C778" s="1540">
        <v>80</v>
      </c>
    </row>
    <row r="779" spans="1:3">
      <c r="A779" t="s">
        <v>6328</v>
      </c>
      <c r="B779" t="s">
        <v>6254</v>
      </c>
      <c r="C779" s="1540">
        <v>115</v>
      </c>
    </row>
    <row r="780" spans="1:3">
      <c r="A780" t="s">
        <v>6305</v>
      </c>
      <c r="B780" t="s">
        <v>585</v>
      </c>
      <c r="C780" s="1540">
        <v>2</v>
      </c>
    </row>
    <row r="781" spans="1:3">
      <c r="A781" t="s">
        <v>819</v>
      </c>
      <c r="B781" t="s">
        <v>818</v>
      </c>
      <c r="C781" s="1540">
        <v>31</v>
      </c>
    </row>
    <row r="782" spans="1:3">
      <c r="A782" t="s">
        <v>1048</v>
      </c>
      <c r="B782" t="s">
        <v>461</v>
      </c>
      <c r="C782" s="1540">
        <v>61</v>
      </c>
    </row>
    <row r="783" spans="1:3">
      <c r="A783" t="s">
        <v>1850</v>
      </c>
      <c r="B783" t="s">
        <v>5997</v>
      </c>
      <c r="C783" s="1540">
        <v>30</v>
      </c>
    </row>
    <row r="784" spans="1:3">
      <c r="A784" t="s">
        <v>6129</v>
      </c>
      <c r="B784" t="s">
        <v>984</v>
      </c>
      <c r="C784" s="1540">
        <v>4</v>
      </c>
    </row>
    <row r="785" spans="1:3">
      <c r="A785" t="s">
        <v>6168</v>
      </c>
      <c r="B785" t="s">
        <v>984</v>
      </c>
      <c r="C785" s="1540">
        <v>6</v>
      </c>
    </row>
    <row r="786" spans="1:3">
      <c r="A786" t="s">
        <v>3947</v>
      </c>
      <c r="B786" t="s">
        <v>657</v>
      </c>
      <c r="C786" s="1540">
        <v>33</v>
      </c>
    </row>
    <row r="787" spans="1:3">
      <c r="A787" t="s">
        <v>6134</v>
      </c>
      <c r="B787" t="s">
        <v>562</v>
      </c>
      <c r="C787" s="1540">
        <v>30</v>
      </c>
    </row>
    <row r="788" spans="1:3">
      <c r="A788" t="s">
        <v>6134</v>
      </c>
      <c r="B788" t="s">
        <v>1005</v>
      </c>
      <c r="C788" s="1540">
        <v>73</v>
      </c>
    </row>
    <row r="789" spans="1:3">
      <c r="A789" t="s">
        <v>6079</v>
      </c>
      <c r="B789" t="s">
        <v>631</v>
      </c>
      <c r="C789" s="1540">
        <v>37</v>
      </c>
    </row>
    <row r="790" spans="1:3">
      <c r="A790" t="s">
        <v>885</v>
      </c>
      <c r="B790" t="s">
        <v>2193</v>
      </c>
      <c r="C790" s="1540">
        <v>2</v>
      </c>
    </row>
    <row r="791" spans="1:3">
      <c r="A791" t="s">
        <v>884</v>
      </c>
      <c r="B791" t="s">
        <v>2194</v>
      </c>
      <c r="C791" s="1540">
        <v>5</v>
      </c>
    </row>
    <row r="792" spans="1:3">
      <c r="A792" t="s">
        <v>2589</v>
      </c>
      <c r="B792" t="s">
        <v>2586</v>
      </c>
      <c r="C792" s="1540">
        <v>1</v>
      </c>
    </row>
    <row r="793" spans="1:3">
      <c r="A793" t="s">
        <v>1254</v>
      </c>
      <c r="B793" t="s">
        <v>1255</v>
      </c>
      <c r="C793" s="1540">
        <v>10</v>
      </c>
    </row>
    <row r="794" spans="1:3">
      <c r="A794" t="s">
        <v>2959</v>
      </c>
      <c r="B794" t="s">
        <v>2957</v>
      </c>
      <c r="C794" s="1540">
        <v>3</v>
      </c>
    </row>
    <row r="795" spans="1:3">
      <c r="A795" t="s">
        <v>2583</v>
      </c>
      <c r="C795" s="1540">
        <v>1</v>
      </c>
    </row>
    <row r="796" spans="1:3">
      <c r="A796" t="s">
        <v>605</v>
      </c>
      <c r="B796" t="s">
        <v>606</v>
      </c>
      <c r="C796" s="1540">
        <v>238</v>
      </c>
    </row>
    <row r="797" spans="1:3">
      <c r="A797" t="s">
        <v>2146</v>
      </c>
      <c r="B797" t="s">
        <v>2147</v>
      </c>
      <c r="C797" s="1540">
        <v>35</v>
      </c>
    </row>
    <row r="798" spans="1:3">
      <c r="A798" t="s">
        <v>2146</v>
      </c>
      <c r="B798" t="s">
        <v>979</v>
      </c>
      <c r="C798" s="1540">
        <v>121</v>
      </c>
    </row>
    <row r="799" spans="1:3">
      <c r="A799" t="s">
        <v>580</v>
      </c>
      <c r="B799" t="s">
        <v>581</v>
      </c>
      <c r="C799" s="1540">
        <v>267</v>
      </c>
    </row>
    <row r="800" spans="1:3">
      <c r="A800" t="s">
        <v>6256</v>
      </c>
      <c r="B800" t="s">
        <v>436</v>
      </c>
      <c r="C800" s="1540">
        <v>495</v>
      </c>
    </row>
    <row r="801" spans="1:3">
      <c r="A801" t="s">
        <v>2209</v>
      </c>
      <c r="B801" t="s">
        <v>3759</v>
      </c>
      <c r="C801" s="1540">
        <v>40</v>
      </c>
    </row>
    <row r="802" spans="1:3">
      <c r="A802" t="s">
        <v>6109</v>
      </c>
      <c r="B802" t="s">
        <v>466</v>
      </c>
      <c r="C802" s="1540">
        <v>233</v>
      </c>
    </row>
    <row r="803" spans="1:3">
      <c r="A803" t="s">
        <v>563</v>
      </c>
      <c r="B803" t="s">
        <v>532</v>
      </c>
      <c r="C803" s="1540">
        <v>5</v>
      </c>
    </row>
    <row r="804" spans="1:3">
      <c r="A804" t="s">
        <v>563</v>
      </c>
      <c r="B804" t="s">
        <v>6497</v>
      </c>
      <c r="C804" s="1540">
        <v>140</v>
      </c>
    </row>
    <row r="805" spans="1:3">
      <c r="A805" t="s">
        <v>563</v>
      </c>
      <c r="B805" t="s">
        <v>564</v>
      </c>
      <c r="C805" s="1540">
        <v>30</v>
      </c>
    </row>
    <row r="806" spans="1:3">
      <c r="A806" t="s">
        <v>563</v>
      </c>
      <c r="B806" t="s">
        <v>6347</v>
      </c>
      <c r="C806" s="1540">
        <v>90</v>
      </c>
    </row>
    <row r="807" spans="1:3">
      <c r="A807" t="s">
        <v>1703</v>
      </c>
      <c r="B807" t="s">
        <v>1702</v>
      </c>
      <c r="C807" s="1540">
        <v>3</v>
      </c>
    </row>
    <row r="808" spans="1:3">
      <c r="A808" t="s">
        <v>1690</v>
      </c>
      <c r="B808" t="s">
        <v>4020</v>
      </c>
      <c r="C808" s="1540">
        <v>30</v>
      </c>
    </row>
    <row r="809" spans="1:3">
      <c r="A809" t="s">
        <v>1690</v>
      </c>
      <c r="B809" t="s">
        <v>6499</v>
      </c>
      <c r="C809" s="1540">
        <v>51</v>
      </c>
    </row>
    <row r="810" spans="1:3">
      <c r="A810" t="s">
        <v>1690</v>
      </c>
      <c r="B810" t="s">
        <v>1632</v>
      </c>
      <c r="C810" s="1540">
        <v>13</v>
      </c>
    </row>
    <row r="811" spans="1:3">
      <c r="A811" t="s">
        <v>6564</v>
      </c>
      <c r="B811" t="s">
        <v>1104</v>
      </c>
      <c r="C811" s="1540">
        <v>25</v>
      </c>
    </row>
    <row r="812" spans="1:3">
      <c r="A812" t="s">
        <v>6243</v>
      </c>
      <c r="B812" t="s">
        <v>6532</v>
      </c>
      <c r="C812" s="1540">
        <v>825</v>
      </c>
    </row>
    <row r="813" spans="1:3">
      <c r="A813" t="s">
        <v>1610</v>
      </c>
      <c r="B813" t="s">
        <v>6340</v>
      </c>
      <c r="C813" s="1540">
        <v>4</v>
      </c>
    </row>
    <row r="814" spans="1:3">
      <c r="A814" t="s">
        <v>6106</v>
      </c>
      <c r="B814" t="s">
        <v>333</v>
      </c>
      <c r="C814" s="1540">
        <v>17</v>
      </c>
    </row>
    <row r="815" spans="1:3">
      <c r="A815" t="s">
        <v>1265</v>
      </c>
      <c r="B815" t="s">
        <v>6320</v>
      </c>
      <c r="C815" s="1540">
        <v>50</v>
      </c>
    </row>
    <row r="816" spans="1:3">
      <c r="A816" t="s">
        <v>1265</v>
      </c>
      <c r="B816" t="s">
        <v>6569</v>
      </c>
      <c r="C816" s="1540">
        <v>380</v>
      </c>
    </row>
    <row r="817" spans="1:3">
      <c r="A817" t="s">
        <v>2462</v>
      </c>
      <c r="B817" t="s">
        <v>2463</v>
      </c>
      <c r="C817" s="1540">
        <v>10</v>
      </c>
    </row>
    <row r="818" spans="1:3">
      <c r="A818" t="s">
        <v>395</v>
      </c>
      <c r="B818" t="s">
        <v>3759</v>
      </c>
      <c r="C818" s="1540">
        <v>70</v>
      </c>
    </row>
    <row r="819" spans="1:3">
      <c r="A819" t="s">
        <v>2587</v>
      </c>
      <c r="B819" t="s">
        <v>2584</v>
      </c>
      <c r="C819" s="1540">
        <v>1</v>
      </c>
    </row>
    <row r="820" spans="1:3">
      <c r="A820" t="s">
        <v>6265</v>
      </c>
      <c r="B820" t="s">
        <v>585</v>
      </c>
      <c r="C820" s="1540">
        <v>7</v>
      </c>
    </row>
    <row r="821" spans="1:3">
      <c r="A821" t="s">
        <v>6294</v>
      </c>
      <c r="B821" t="s">
        <v>362</v>
      </c>
      <c r="C821" s="1540">
        <v>17</v>
      </c>
    </row>
    <row r="822" spans="1:3">
      <c r="A822" t="s">
        <v>6176</v>
      </c>
      <c r="B822" t="s">
        <v>6096</v>
      </c>
      <c r="C822" s="1540">
        <v>5</v>
      </c>
    </row>
    <row r="823" spans="1:3">
      <c r="A823" t="s">
        <v>2187</v>
      </c>
      <c r="C823" s="1540">
        <v>10</v>
      </c>
    </row>
    <row r="824" spans="1:3">
      <c r="A824" t="s">
        <v>912</v>
      </c>
      <c r="B824" t="s">
        <v>1824</v>
      </c>
      <c r="C824" s="1540">
        <v>5</v>
      </c>
    </row>
    <row r="825" spans="1:3">
      <c r="A825" t="s">
        <v>912</v>
      </c>
      <c r="B825" t="s">
        <v>911</v>
      </c>
      <c r="C825" s="1540">
        <v>40</v>
      </c>
    </row>
    <row r="826" spans="1:3">
      <c r="A826" t="s">
        <v>912</v>
      </c>
      <c r="B826" t="s">
        <v>1473</v>
      </c>
      <c r="C826" s="1540">
        <v>12</v>
      </c>
    </row>
    <row r="827" spans="1:3">
      <c r="A827" t="s">
        <v>6278</v>
      </c>
      <c r="B827" t="s">
        <v>5973</v>
      </c>
      <c r="C827" s="1540">
        <v>61</v>
      </c>
    </row>
    <row r="828" spans="1:3">
      <c r="A828" t="s">
        <v>6279</v>
      </c>
      <c r="B828" t="s">
        <v>5971</v>
      </c>
      <c r="C828" s="1540">
        <v>39</v>
      </c>
    </row>
    <row r="829" spans="1:3">
      <c r="A829" t="s">
        <v>6100</v>
      </c>
      <c r="B829" t="s">
        <v>280</v>
      </c>
      <c r="C829" s="1540">
        <v>145</v>
      </c>
    </row>
    <row r="830" spans="1:3">
      <c r="A830" t="s">
        <v>6138</v>
      </c>
      <c r="B830" t="s">
        <v>995</v>
      </c>
      <c r="C830" s="1540">
        <v>20</v>
      </c>
    </row>
    <row r="831" spans="1:3">
      <c r="A831" t="s">
        <v>935</v>
      </c>
      <c r="B831" t="s">
        <v>934</v>
      </c>
      <c r="C831" s="1540">
        <v>59</v>
      </c>
    </row>
    <row r="832" spans="1:3">
      <c r="A832" t="s">
        <v>6130</v>
      </c>
      <c r="B832" t="s">
        <v>909</v>
      </c>
      <c r="C832" s="1540">
        <v>10</v>
      </c>
    </row>
    <row r="833" spans="1:3">
      <c r="A833" t="s">
        <v>1303</v>
      </c>
      <c r="B833" t="s">
        <v>1601</v>
      </c>
      <c r="C833" s="1540">
        <v>9</v>
      </c>
    </row>
    <row r="834" spans="1:3">
      <c r="A834" t="s">
        <v>1303</v>
      </c>
      <c r="B834" t="s">
        <v>1612</v>
      </c>
      <c r="C834" s="1540">
        <v>2</v>
      </c>
    </row>
    <row r="835" spans="1:3">
      <c r="A835" t="s">
        <v>1303</v>
      </c>
      <c r="B835" t="s">
        <v>1618</v>
      </c>
      <c r="C835" s="1540">
        <v>2</v>
      </c>
    </row>
    <row r="836" spans="1:3">
      <c r="A836" t="s">
        <v>1303</v>
      </c>
      <c r="B836" t="s">
        <v>1306</v>
      </c>
      <c r="C836" s="1540">
        <v>30</v>
      </c>
    </row>
    <row r="837" spans="1:3">
      <c r="A837" t="s">
        <v>865</v>
      </c>
      <c r="B837" t="s">
        <v>6497</v>
      </c>
      <c r="C837" s="1540">
        <v>7</v>
      </c>
    </row>
    <row r="838" spans="1:3">
      <c r="A838" t="s">
        <v>865</v>
      </c>
      <c r="B838" t="s">
        <v>6275</v>
      </c>
      <c r="C838" s="1540">
        <v>30</v>
      </c>
    </row>
    <row r="839" spans="1:3">
      <c r="A839" t="s">
        <v>865</v>
      </c>
      <c r="B839" t="s">
        <v>1307</v>
      </c>
      <c r="C839" s="1540">
        <v>25</v>
      </c>
    </row>
    <row r="840" spans="1:3">
      <c r="A840" t="s">
        <v>6354</v>
      </c>
      <c r="B840" t="s">
        <v>1962</v>
      </c>
      <c r="C840" s="1540">
        <v>3</v>
      </c>
    </row>
    <row r="841" spans="1:3">
      <c r="A841" t="s">
        <v>6280</v>
      </c>
      <c r="B841" t="s">
        <v>750</v>
      </c>
      <c r="C841" s="1540">
        <v>61</v>
      </c>
    </row>
    <row r="842" spans="1:3">
      <c r="A842" t="s">
        <v>6355</v>
      </c>
      <c r="B842" t="s">
        <v>6356</v>
      </c>
      <c r="C842" s="1540">
        <v>2</v>
      </c>
    </row>
    <row r="843" spans="1:3">
      <c r="A843" t="s">
        <v>6125</v>
      </c>
      <c r="B843" t="s">
        <v>816</v>
      </c>
      <c r="C843" s="1540">
        <v>65</v>
      </c>
    </row>
    <row r="844" spans="1:3">
      <c r="A844" t="s">
        <v>1429</v>
      </c>
      <c r="B844" t="s">
        <v>6517</v>
      </c>
      <c r="C844" s="1540">
        <v>25</v>
      </c>
    </row>
    <row r="845" spans="1:3">
      <c r="A845" t="s">
        <v>962</v>
      </c>
      <c r="B845" t="s">
        <v>961</v>
      </c>
      <c r="C845" s="1540">
        <v>55</v>
      </c>
    </row>
    <row r="846" spans="1:3">
      <c r="A846" t="s">
        <v>6115</v>
      </c>
      <c r="B846" t="s">
        <v>710</v>
      </c>
      <c r="C846" s="1540">
        <v>25</v>
      </c>
    </row>
    <row r="847" spans="1:3">
      <c r="A847" t="s">
        <v>1079</v>
      </c>
      <c r="B847" t="s">
        <v>1613</v>
      </c>
      <c r="C847" s="1540">
        <v>2</v>
      </c>
    </row>
    <row r="848" spans="1:3">
      <c r="A848" t="s">
        <v>1079</v>
      </c>
      <c r="B848" t="s">
        <v>1078</v>
      </c>
      <c r="C848" s="1540">
        <v>3</v>
      </c>
    </row>
    <row r="849" spans="1:3">
      <c r="A849" t="s">
        <v>1059</v>
      </c>
      <c r="B849" t="s">
        <v>436</v>
      </c>
      <c r="C849" s="1540">
        <v>3</v>
      </c>
    </row>
    <row r="850" spans="1:3">
      <c r="A850" t="s">
        <v>6154</v>
      </c>
      <c r="B850" t="s">
        <v>1344</v>
      </c>
      <c r="C850" s="1540">
        <v>28</v>
      </c>
    </row>
    <row r="851" spans="1:3">
      <c r="A851" t="s">
        <v>1061</v>
      </c>
      <c r="B851" t="s">
        <v>1060</v>
      </c>
      <c r="C851" s="1540">
        <v>96</v>
      </c>
    </row>
    <row r="852" spans="1:3">
      <c r="A852" t="s">
        <v>6215</v>
      </c>
      <c r="B852" t="s">
        <v>2765</v>
      </c>
      <c r="C852" s="1540">
        <v>2</v>
      </c>
    </row>
    <row r="853" spans="1:3">
      <c r="A853" t="s">
        <v>1192</v>
      </c>
      <c r="B853" t="s">
        <v>1191</v>
      </c>
      <c r="C853" s="1540">
        <v>12</v>
      </c>
    </row>
    <row r="854" spans="1:3">
      <c r="A854" t="s">
        <v>960</v>
      </c>
      <c r="B854" t="s">
        <v>959</v>
      </c>
      <c r="C854" s="1540">
        <v>28</v>
      </c>
    </row>
    <row r="855" spans="1:3">
      <c r="A855" t="s">
        <v>895</v>
      </c>
      <c r="B855" t="s">
        <v>894</v>
      </c>
      <c r="C855" s="1540">
        <v>18</v>
      </c>
    </row>
    <row r="856" spans="1:3">
      <c r="A856" t="s">
        <v>6684</v>
      </c>
      <c r="C856" s="1540">
        <v>114143.7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912B9-1C7C-4749-B7D8-39673BF10FB9}">
  <dimension ref="A1:I73"/>
  <sheetViews>
    <sheetView showGridLines="0" workbookViewId="0"/>
  </sheetViews>
  <sheetFormatPr defaultRowHeight="15"/>
  <cols>
    <col min="1" max="1" width="5.7109375" customWidth="1"/>
    <col min="2" max="2" width="62.85546875" customWidth="1"/>
    <col min="3" max="3" width="11.42578125" customWidth="1"/>
    <col min="4" max="4" width="38.140625" customWidth="1"/>
    <col min="5" max="5" width="22.85546875" customWidth="1"/>
    <col min="6" max="8" width="13.28515625" customWidth="1"/>
    <col min="9" max="9" width="99" customWidth="1"/>
  </cols>
  <sheetData>
    <row r="1" spans="1:9" ht="18.75">
      <c r="A1" s="1826" t="s">
        <v>6690</v>
      </c>
      <c r="B1" s="1825"/>
      <c r="C1" s="1825"/>
      <c r="D1" s="1825"/>
      <c r="E1" s="1825"/>
      <c r="F1" s="1825"/>
      <c r="G1" s="1825"/>
      <c r="H1" s="1825"/>
      <c r="I1" s="1825"/>
    </row>
    <row r="2" spans="1:9">
      <c r="A2" s="647" t="s">
        <v>6691</v>
      </c>
    </row>
    <row r="4" spans="1:9">
      <c r="B4" s="1819" t="s">
        <v>6692</v>
      </c>
      <c r="C4" s="1819" t="s">
        <v>6431</v>
      </c>
      <c r="D4" s="1819" t="s">
        <v>6693</v>
      </c>
    </row>
    <row r="5" spans="1:9">
      <c r="B5" t="s">
        <v>6694</v>
      </c>
      <c r="C5" s="1827">
        <v>221</v>
      </c>
      <c r="D5" s="1827"/>
    </row>
    <row r="6" spans="1:9">
      <c r="B6" t="s">
        <v>6695</v>
      </c>
      <c r="C6" s="1827">
        <v>93</v>
      </c>
      <c r="D6" s="1827"/>
    </row>
    <row r="7" spans="1:9">
      <c r="B7" s="1829" t="s">
        <v>6696</v>
      </c>
      <c r="C7" s="1830">
        <v>4</v>
      </c>
      <c r="D7" s="1830">
        <v>18</v>
      </c>
    </row>
    <row r="8" spans="1:9">
      <c r="B8" s="1829" t="s">
        <v>6697</v>
      </c>
      <c r="C8" s="1830">
        <v>69</v>
      </c>
      <c r="D8" s="1830">
        <v>699</v>
      </c>
    </row>
    <row r="9" spans="1:9">
      <c r="C9" s="1827"/>
      <c r="D9" s="1827"/>
    </row>
    <row r="10" spans="1:9">
      <c r="B10" s="1819" t="s">
        <v>6698</v>
      </c>
      <c r="C10" s="1828" t="s">
        <v>6431</v>
      </c>
      <c r="D10" s="1828" t="s">
        <v>6693</v>
      </c>
    </row>
    <row r="11" spans="1:9">
      <c r="B11" t="s">
        <v>6699</v>
      </c>
      <c r="C11" s="1827">
        <v>14</v>
      </c>
      <c r="D11" s="1827">
        <v>712</v>
      </c>
    </row>
    <row r="12" spans="1:9">
      <c r="B12" t="s">
        <v>6700</v>
      </c>
      <c r="C12" s="1827">
        <v>12</v>
      </c>
      <c r="D12" s="1827">
        <v>255</v>
      </c>
    </row>
    <row r="13" spans="1:9">
      <c r="B13" t="s">
        <v>6701</v>
      </c>
      <c r="C13" s="1827">
        <v>15</v>
      </c>
      <c r="D13" s="1827">
        <v>234</v>
      </c>
    </row>
    <row r="14" spans="1:9">
      <c r="B14" t="s">
        <v>6702</v>
      </c>
      <c r="C14" s="1827">
        <v>14</v>
      </c>
      <c r="D14" s="1827">
        <v>150</v>
      </c>
    </row>
    <row r="15" spans="1:9">
      <c r="B15" s="1545" t="s">
        <v>6703</v>
      </c>
      <c r="C15" s="1831">
        <f>SUM(C11:C14)</f>
        <v>55</v>
      </c>
      <c r="D15" s="1831">
        <f>SUM(D11:D14)</f>
        <v>1351</v>
      </c>
    </row>
    <row r="17" spans="1:9">
      <c r="A17" s="254" t="s">
        <v>6704</v>
      </c>
    </row>
    <row r="18" spans="1:9">
      <c r="A18" s="1832" t="s">
        <v>6705</v>
      </c>
      <c r="B18" s="1832" t="s">
        <v>6706</v>
      </c>
      <c r="C18" s="1832" t="s">
        <v>6707</v>
      </c>
      <c r="D18" s="1832" t="s">
        <v>6708</v>
      </c>
      <c r="E18" s="1832" t="s">
        <v>6459</v>
      </c>
      <c r="F18" s="1832" t="s">
        <v>6709</v>
      </c>
      <c r="G18" s="1832" t="s">
        <v>6675</v>
      </c>
      <c r="H18" s="1832" t="s">
        <v>6710</v>
      </c>
      <c r="I18" s="1832" t="s">
        <v>6711</v>
      </c>
    </row>
    <row r="19" spans="1:9" ht="30">
      <c r="A19">
        <v>1</v>
      </c>
      <c r="B19" s="1546" t="s">
        <v>6699</v>
      </c>
      <c r="C19">
        <v>192</v>
      </c>
      <c r="D19" s="1546" t="s">
        <v>5966</v>
      </c>
      <c r="E19" s="1546" t="s">
        <v>5967</v>
      </c>
      <c r="F19">
        <v>0</v>
      </c>
      <c r="G19">
        <v>240</v>
      </c>
      <c r="H19">
        <v>231</v>
      </c>
      <c r="I19" s="1833" t="s">
        <v>6712</v>
      </c>
    </row>
    <row r="20" spans="1:9" ht="30">
      <c r="A20">
        <v>2</v>
      </c>
      <c r="B20" s="1546" t="s">
        <v>6699</v>
      </c>
      <c r="C20">
        <v>104</v>
      </c>
      <c r="D20" s="1546" t="s">
        <v>1662</v>
      </c>
      <c r="E20" s="1546" t="s">
        <v>5904</v>
      </c>
      <c r="F20">
        <v>0</v>
      </c>
      <c r="G20">
        <v>205</v>
      </c>
      <c r="H20">
        <v>197</v>
      </c>
      <c r="I20" s="1833" t="s">
        <v>6713</v>
      </c>
    </row>
    <row r="21" spans="1:9">
      <c r="A21">
        <v>3</v>
      </c>
      <c r="B21" s="1546" t="s">
        <v>6699</v>
      </c>
      <c r="C21">
        <v>197</v>
      </c>
      <c r="D21" s="1546" t="s">
        <v>5969</v>
      </c>
      <c r="E21" s="1546" t="s">
        <v>436</v>
      </c>
      <c r="F21">
        <v>498</v>
      </c>
      <c r="G21">
        <v>498</v>
      </c>
      <c r="H21">
        <v>452</v>
      </c>
      <c r="I21" s="1833" t="s">
        <v>6714</v>
      </c>
    </row>
    <row r="22" spans="1:9">
      <c r="A22">
        <v>4</v>
      </c>
      <c r="B22" s="1546" t="s">
        <v>6699</v>
      </c>
      <c r="C22">
        <v>193</v>
      </c>
      <c r="D22" s="1546" t="s">
        <v>1048</v>
      </c>
      <c r="E22" s="1546" t="s">
        <v>461</v>
      </c>
      <c r="F22">
        <v>129</v>
      </c>
      <c r="G22">
        <v>128</v>
      </c>
      <c r="H22">
        <v>84</v>
      </c>
      <c r="I22" s="1833" t="s">
        <v>6715</v>
      </c>
    </row>
    <row r="23" spans="1:9">
      <c r="A23">
        <v>5</v>
      </c>
      <c r="B23" s="1546" t="s">
        <v>6699</v>
      </c>
      <c r="C23">
        <v>161</v>
      </c>
      <c r="D23" s="1546" t="s">
        <v>6415</v>
      </c>
      <c r="E23" s="1546" t="s">
        <v>383</v>
      </c>
      <c r="F23">
        <v>143</v>
      </c>
      <c r="G23">
        <v>143</v>
      </c>
      <c r="H23">
        <v>103</v>
      </c>
      <c r="I23" s="1833" t="s">
        <v>6716</v>
      </c>
    </row>
    <row r="24" spans="1:9">
      <c r="A24">
        <v>6</v>
      </c>
      <c r="B24" s="1546" t="s">
        <v>6699</v>
      </c>
      <c r="C24">
        <v>178</v>
      </c>
      <c r="D24" s="1546" t="s">
        <v>5951</v>
      </c>
      <c r="E24" s="1546" t="s">
        <v>438</v>
      </c>
      <c r="F24">
        <v>335</v>
      </c>
      <c r="G24">
        <v>335</v>
      </c>
      <c r="H24">
        <v>297</v>
      </c>
      <c r="I24" s="1833" t="s">
        <v>6717</v>
      </c>
    </row>
    <row r="25" spans="1:9" ht="30">
      <c r="A25">
        <v>7</v>
      </c>
      <c r="B25" s="1546" t="s">
        <v>6699</v>
      </c>
      <c r="C25">
        <v>179</v>
      </c>
      <c r="D25" s="1546" t="s">
        <v>5952</v>
      </c>
      <c r="E25" s="1546" t="s">
        <v>5953</v>
      </c>
      <c r="F25">
        <v>0</v>
      </c>
      <c r="G25">
        <v>58</v>
      </c>
      <c r="H25">
        <v>33</v>
      </c>
      <c r="I25" s="1833" t="s">
        <v>6718</v>
      </c>
    </row>
    <row r="26" spans="1:9" ht="30">
      <c r="A26">
        <v>8</v>
      </c>
      <c r="B26" s="1546" t="s">
        <v>6699</v>
      </c>
      <c r="C26">
        <v>123</v>
      </c>
      <c r="D26" s="1546" t="s">
        <v>5923</v>
      </c>
      <c r="E26" s="1546" t="s">
        <v>5924</v>
      </c>
      <c r="F26">
        <v>81</v>
      </c>
      <c r="G26">
        <v>81</v>
      </c>
      <c r="H26">
        <v>60</v>
      </c>
      <c r="I26" s="1833" t="s">
        <v>6719</v>
      </c>
    </row>
    <row r="27" spans="1:9" ht="30">
      <c r="A27">
        <v>9</v>
      </c>
      <c r="B27" s="1546" t="s">
        <v>6699</v>
      </c>
      <c r="C27">
        <v>200</v>
      </c>
      <c r="D27" s="1546" t="s">
        <v>5974</v>
      </c>
      <c r="E27" s="1546" t="s">
        <v>750</v>
      </c>
      <c r="F27">
        <v>89</v>
      </c>
      <c r="G27">
        <v>88</v>
      </c>
      <c r="H27">
        <v>68</v>
      </c>
      <c r="I27" s="1833" t="s">
        <v>6720</v>
      </c>
    </row>
    <row r="28" spans="1:9">
      <c r="A28">
        <v>10</v>
      </c>
      <c r="B28" s="1546" t="s">
        <v>6699</v>
      </c>
      <c r="C28">
        <v>50</v>
      </c>
      <c r="D28" s="1546" t="s">
        <v>5849</v>
      </c>
      <c r="E28" s="1546" t="s">
        <v>347</v>
      </c>
      <c r="F28">
        <v>69</v>
      </c>
      <c r="G28">
        <v>69</v>
      </c>
      <c r="H28">
        <v>50</v>
      </c>
      <c r="I28" s="1833" t="s">
        <v>6721</v>
      </c>
    </row>
    <row r="29" spans="1:9" ht="30">
      <c r="A29">
        <v>11</v>
      </c>
      <c r="B29" s="1546" t="s">
        <v>6699</v>
      </c>
      <c r="C29">
        <v>13</v>
      </c>
      <c r="D29" s="1546" t="s">
        <v>5818</v>
      </c>
      <c r="E29" s="1546" t="s">
        <v>603</v>
      </c>
      <c r="F29">
        <v>28</v>
      </c>
      <c r="G29">
        <v>28</v>
      </c>
      <c r="H29">
        <v>20</v>
      </c>
      <c r="I29" s="1833" t="s">
        <v>6722</v>
      </c>
    </row>
    <row r="30" spans="1:9" ht="30">
      <c r="A30">
        <v>12</v>
      </c>
      <c r="B30" s="1546" t="s">
        <v>6699</v>
      </c>
      <c r="C30">
        <v>102</v>
      </c>
      <c r="D30" s="1546" t="s">
        <v>5901</v>
      </c>
      <c r="E30" s="1546" t="s">
        <v>585</v>
      </c>
      <c r="F30">
        <v>107</v>
      </c>
      <c r="G30">
        <v>107</v>
      </c>
      <c r="H30">
        <v>102</v>
      </c>
      <c r="I30" s="1833" t="s">
        <v>6723</v>
      </c>
    </row>
    <row r="31" spans="1:9" ht="30">
      <c r="A31">
        <v>13</v>
      </c>
      <c r="B31" s="1546" t="s">
        <v>6699</v>
      </c>
      <c r="C31">
        <v>164</v>
      </c>
      <c r="D31" s="1546" t="s">
        <v>1064</v>
      </c>
      <c r="E31" s="1546" t="s">
        <v>1063</v>
      </c>
      <c r="F31">
        <v>50</v>
      </c>
      <c r="G31">
        <v>52</v>
      </c>
      <c r="H31">
        <v>55</v>
      </c>
      <c r="I31" s="1833" t="s">
        <v>6724</v>
      </c>
    </row>
    <row r="32" spans="1:9">
      <c r="A32">
        <v>14</v>
      </c>
      <c r="B32" s="1546" t="s">
        <v>6699</v>
      </c>
      <c r="C32">
        <v>16</v>
      </c>
      <c r="D32" s="1546" t="s">
        <v>5820</v>
      </c>
      <c r="E32" s="1546" t="s">
        <v>1153</v>
      </c>
      <c r="F32">
        <v>40</v>
      </c>
      <c r="G32">
        <v>40</v>
      </c>
      <c r="H32">
        <v>37</v>
      </c>
      <c r="I32" s="1833" t="s">
        <v>6725</v>
      </c>
    </row>
    <row r="33" spans="1:9">
      <c r="A33">
        <v>15</v>
      </c>
      <c r="B33" s="1546" t="s">
        <v>6700</v>
      </c>
      <c r="C33">
        <v>166</v>
      </c>
      <c r="D33" s="1546" t="s">
        <v>707</v>
      </c>
      <c r="E33" s="1546" t="s">
        <v>282</v>
      </c>
      <c r="F33">
        <v>267</v>
      </c>
      <c r="G33">
        <v>267</v>
      </c>
      <c r="H33">
        <v>192</v>
      </c>
      <c r="I33" s="1833" t="s">
        <v>6726</v>
      </c>
    </row>
    <row r="34" spans="1:9">
      <c r="A34">
        <v>16</v>
      </c>
      <c r="B34" s="1546" t="s">
        <v>6700</v>
      </c>
      <c r="C34">
        <v>29</v>
      </c>
      <c r="D34" s="1546" t="s">
        <v>5828</v>
      </c>
      <c r="E34" s="1546" t="s">
        <v>274</v>
      </c>
      <c r="F34">
        <v>319</v>
      </c>
      <c r="G34">
        <v>319</v>
      </c>
      <c r="H34">
        <v>269</v>
      </c>
      <c r="I34" s="1833" t="s">
        <v>6727</v>
      </c>
    </row>
    <row r="35" spans="1:9">
      <c r="A35">
        <v>17</v>
      </c>
      <c r="B35" s="1546" t="s">
        <v>6700</v>
      </c>
      <c r="C35">
        <v>194</v>
      </c>
      <c r="D35" s="1546" t="s">
        <v>5968</v>
      </c>
      <c r="E35" s="1546" t="s">
        <v>459</v>
      </c>
      <c r="F35">
        <v>110</v>
      </c>
      <c r="G35">
        <v>110</v>
      </c>
      <c r="H35">
        <v>74</v>
      </c>
      <c r="I35" s="1833" t="s">
        <v>6728</v>
      </c>
    </row>
    <row r="36" spans="1:9">
      <c r="A36">
        <v>18</v>
      </c>
      <c r="B36" s="1546" t="s">
        <v>6700</v>
      </c>
      <c r="C36">
        <v>20</v>
      </c>
      <c r="D36" s="1546" t="s">
        <v>3951</v>
      </c>
      <c r="E36" s="1546" t="s">
        <v>463</v>
      </c>
      <c r="F36">
        <v>73</v>
      </c>
      <c r="G36">
        <v>73</v>
      </c>
      <c r="H36">
        <v>56</v>
      </c>
      <c r="I36" s="1833" t="s">
        <v>6729</v>
      </c>
    </row>
    <row r="37" spans="1:9">
      <c r="A37">
        <v>19</v>
      </c>
      <c r="B37" s="1546" t="s">
        <v>6700</v>
      </c>
      <c r="C37">
        <v>108</v>
      </c>
      <c r="D37" s="1546" t="s">
        <v>5909</v>
      </c>
      <c r="E37" s="1546" t="s">
        <v>450</v>
      </c>
      <c r="F37">
        <v>110</v>
      </c>
      <c r="G37">
        <v>110</v>
      </c>
      <c r="H37">
        <v>95</v>
      </c>
      <c r="I37" s="1833" t="s">
        <v>6730</v>
      </c>
    </row>
    <row r="38" spans="1:9">
      <c r="A38">
        <v>20</v>
      </c>
      <c r="B38" s="1546" t="s">
        <v>6700</v>
      </c>
      <c r="C38">
        <v>109</v>
      </c>
      <c r="D38" s="1546" t="s">
        <v>5910</v>
      </c>
      <c r="E38" s="1546" t="s">
        <v>448</v>
      </c>
      <c r="F38">
        <v>94</v>
      </c>
      <c r="G38">
        <v>92</v>
      </c>
      <c r="H38">
        <v>79</v>
      </c>
      <c r="I38" s="1833" t="s">
        <v>6731</v>
      </c>
    </row>
    <row r="39" spans="1:9">
      <c r="A39">
        <v>21</v>
      </c>
      <c r="B39" s="1546" t="s">
        <v>6700</v>
      </c>
      <c r="C39">
        <v>169</v>
      </c>
      <c r="D39" s="1546" t="s">
        <v>5946</v>
      </c>
      <c r="E39" s="1546" t="s">
        <v>5947</v>
      </c>
      <c r="F39">
        <v>44</v>
      </c>
      <c r="G39">
        <v>44</v>
      </c>
      <c r="H39">
        <v>32</v>
      </c>
      <c r="I39" s="1833" t="s">
        <v>6732</v>
      </c>
    </row>
    <row r="40" spans="1:9">
      <c r="A40">
        <v>22</v>
      </c>
      <c r="B40" s="1546" t="s">
        <v>6700</v>
      </c>
      <c r="C40">
        <v>30</v>
      </c>
      <c r="D40" s="1546" t="s">
        <v>5829</v>
      </c>
      <c r="E40" s="1546" t="s">
        <v>5830</v>
      </c>
      <c r="F40">
        <v>22</v>
      </c>
      <c r="G40">
        <v>21</v>
      </c>
      <c r="H40">
        <v>11</v>
      </c>
      <c r="I40" s="1833" t="s">
        <v>6733</v>
      </c>
    </row>
    <row r="41" spans="1:9">
      <c r="A41">
        <v>23</v>
      </c>
      <c r="B41" s="1546" t="s">
        <v>6700</v>
      </c>
      <c r="C41">
        <v>117</v>
      </c>
      <c r="D41" s="1546" t="s">
        <v>5917</v>
      </c>
      <c r="E41" s="1546" t="s">
        <v>577</v>
      </c>
      <c r="F41">
        <v>113</v>
      </c>
      <c r="G41">
        <v>113</v>
      </c>
      <c r="H41">
        <v>102</v>
      </c>
      <c r="I41" s="1833" t="s">
        <v>6734</v>
      </c>
    </row>
    <row r="42" spans="1:9">
      <c r="A42">
        <v>24</v>
      </c>
      <c r="B42" s="1546" t="s">
        <v>6700</v>
      </c>
      <c r="C42">
        <v>173</v>
      </c>
      <c r="D42" s="1546" t="s">
        <v>5950</v>
      </c>
      <c r="E42" s="1546" t="s">
        <v>353</v>
      </c>
      <c r="F42">
        <v>89</v>
      </c>
      <c r="G42">
        <v>89</v>
      </c>
      <c r="H42">
        <v>78</v>
      </c>
      <c r="I42" s="1833" t="s">
        <v>6735</v>
      </c>
    </row>
    <row r="43" spans="1:9">
      <c r="A43">
        <v>25</v>
      </c>
      <c r="B43" s="1546" t="s">
        <v>6700</v>
      </c>
      <c r="C43">
        <v>43</v>
      </c>
      <c r="D43" s="1546" t="s">
        <v>5844</v>
      </c>
      <c r="E43" s="1546" t="s">
        <v>345</v>
      </c>
      <c r="F43">
        <v>13</v>
      </c>
      <c r="G43">
        <v>13</v>
      </c>
      <c r="H43">
        <v>12</v>
      </c>
      <c r="I43" s="1833" t="s">
        <v>6736</v>
      </c>
    </row>
    <row r="44" spans="1:9">
      <c r="A44">
        <v>26</v>
      </c>
      <c r="B44" s="1546" t="s">
        <v>6700</v>
      </c>
      <c r="C44">
        <v>100</v>
      </c>
      <c r="D44" s="1546" t="s">
        <v>488</v>
      </c>
      <c r="E44" s="1546" t="s">
        <v>506</v>
      </c>
      <c r="F44">
        <v>231</v>
      </c>
      <c r="G44">
        <v>231</v>
      </c>
      <c r="H44">
        <v>230</v>
      </c>
      <c r="I44" s="1833" t="s">
        <v>6737</v>
      </c>
    </row>
    <row r="45" spans="1:9">
      <c r="A45">
        <v>27</v>
      </c>
      <c r="B45" s="1546" t="s">
        <v>6701</v>
      </c>
      <c r="C45">
        <v>105</v>
      </c>
      <c r="D45" s="1546" t="s">
        <v>5905</v>
      </c>
      <c r="E45" s="1546" t="s">
        <v>5906</v>
      </c>
      <c r="F45">
        <v>0</v>
      </c>
      <c r="G45">
        <v>0</v>
      </c>
      <c r="H45">
        <v>72</v>
      </c>
      <c r="I45" s="1833" t="s">
        <v>6738</v>
      </c>
    </row>
    <row r="46" spans="1:9">
      <c r="A46">
        <v>28</v>
      </c>
      <c r="B46" s="1546" t="s">
        <v>6701</v>
      </c>
      <c r="C46">
        <v>79</v>
      </c>
      <c r="D46" s="1546" t="s">
        <v>6411</v>
      </c>
      <c r="E46" s="1546" t="s">
        <v>5875</v>
      </c>
      <c r="F46">
        <v>0</v>
      </c>
      <c r="G46">
        <v>0</v>
      </c>
      <c r="H46">
        <v>47</v>
      </c>
      <c r="I46" s="1833" t="s">
        <v>6739</v>
      </c>
    </row>
    <row r="47" spans="1:9">
      <c r="A47">
        <v>29</v>
      </c>
      <c r="B47" s="1546" t="s">
        <v>6701</v>
      </c>
      <c r="C47">
        <v>45</v>
      </c>
      <c r="D47" s="1546" t="s">
        <v>5847</v>
      </c>
      <c r="E47" s="1546" t="s">
        <v>3190</v>
      </c>
      <c r="F47">
        <v>0</v>
      </c>
      <c r="G47">
        <v>0</v>
      </c>
      <c r="H47">
        <v>43</v>
      </c>
      <c r="I47" s="1833" t="s">
        <v>6740</v>
      </c>
    </row>
    <row r="48" spans="1:9">
      <c r="A48">
        <v>30</v>
      </c>
      <c r="B48" s="1546" t="s">
        <v>6701</v>
      </c>
      <c r="C48">
        <v>40</v>
      </c>
      <c r="D48" s="1546" t="s">
        <v>5839</v>
      </c>
      <c r="E48" s="1546" t="s">
        <v>5840</v>
      </c>
      <c r="F48">
        <v>0</v>
      </c>
      <c r="G48">
        <v>0</v>
      </c>
      <c r="H48">
        <v>16</v>
      </c>
      <c r="I48" s="1833" t="s">
        <v>6741</v>
      </c>
    </row>
    <row r="49" spans="1:9">
      <c r="A49">
        <v>31</v>
      </c>
      <c r="B49" s="1546" t="s">
        <v>6701</v>
      </c>
      <c r="C49">
        <v>92</v>
      </c>
      <c r="D49" s="1546" t="s">
        <v>5889</v>
      </c>
      <c r="E49" s="1546" t="s">
        <v>5890</v>
      </c>
      <c r="F49">
        <v>0</v>
      </c>
      <c r="G49">
        <v>0</v>
      </c>
      <c r="H49">
        <v>13</v>
      </c>
      <c r="I49" s="1833" t="s">
        <v>6742</v>
      </c>
    </row>
    <row r="50" spans="1:9">
      <c r="A50">
        <v>32</v>
      </c>
      <c r="B50" s="1546" t="s">
        <v>6701</v>
      </c>
      <c r="C50">
        <v>32</v>
      </c>
      <c r="D50" s="1546" t="s">
        <v>5831</v>
      </c>
      <c r="E50" s="1546" t="s">
        <v>5832</v>
      </c>
      <c r="F50">
        <v>0</v>
      </c>
      <c r="G50">
        <v>0</v>
      </c>
      <c r="H50">
        <v>10</v>
      </c>
      <c r="I50" s="1833" t="s">
        <v>6743</v>
      </c>
    </row>
    <row r="51" spans="1:9">
      <c r="A51">
        <v>33</v>
      </c>
      <c r="B51" s="1546" t="s">
        <v>6701</v>
      </c>
      <c r="C51">
        <v>107</v>
      </c>
      <c r="D51" s="1546" t="s">
        <v>5907</v>
      </c>
      <c r="E51" s="1546" t="s">
        <v>5908</v>
      </c>
      <c r="F51">
        <v>0</v>
      </c>
      <c r="G51">
        <v>0</v>
      </c>
      <c r="H51">
        <v>8</v>
      </c>
      <c r="I51" s="1833" t="s">
        <v>6744</v>
      </c>
    </row>
    <row r="52" spans="1:9">
      <c r="A52">
        <v>34</v>
      </c>
      <c r="B52" s="1546" t="s">
        <v>6701</v>
      </c>
      <c r="C52">
        <v>81</v>
      </c>
      <c r="D52" s="1546" t="s">
        <v>3064</v>
      </c>
      <c r="E52" s="1546" t="s">
        <v>5877</v>
      </c>
      <c r="F52">
        <v>0</v>
      </c>
      <c r="G52">
        <v>0</v>
      </c>
      <c r="H52">
        <v>5</v>
      </c>
      <c r="I52" s="1833" t="s">
        <v>6745</v>
      </c>
    </row>
    <row r="53" spans="1:9">
      <c r="A53">
        <v>35</v>
      </c>
      <c r="B53" s="1546" t="s">
        <v>6701</v>
      </c>
      <c r="C53">
        <v>155</v>
      </c>
      <c r="D53" s="1546" t="s">
        <v>5940</v>
      </c>
      <c r="E53" s="1546" t="s">
        <v>5941</v>
      </c>
      <c r="F53">
        <v>0</v>
      </c>
      <c r="G53">
        <v>0</v>
      </c>
      <c r="H53">
        <v>5</v>
      </c>
      <c r="I53" s="1833" t="s">
        <v>6745</v>
      </c>
    </row>
    <row r="54" spans="1:9">
      <c r="A54">
        <v>36</v>
      </c>
      <c r="B54" s="1546" t="s">
        <v>6701</v>
      </c>
      <c r="C54">
        <v>72</v>
      </c>
      <c r="D54" s="1546" t="s">
        <v>5870</v>
      </c>
      <c r="E54" s="1546" t="s">
        <v>5871</v>
      </c>
      <c r="F54">
        <v>0</v>
      </c>
      <c r="G54">
        <v>0</v>
      </c>
      <c r="H54">
        <v>4</v>
      </c>
      <c r="I54" s="1833" t="s">
        <v>6746</v>
      </c>
    </row>
    <row r="55" spans="1:9">
      <c r="A55">
        <v>37</v>
      </c>
      <c r="B55" s="1546" t="s">
        <v>6701</v>
      </c>
      <c r="C55">
        <v>134</v>
      </c>
      <c r="D55" s="1546" t="s">
        <v>6414</v>
      </c>
      <c r="E55" s="1546" t="s">
        <v>5927</v>
      </c>
      <c r="F55">
        <v>0</v>
      </c>
      <c r="G55">
        <v>0</v>
      </c>
      <c r="H55">
        <v>3</v>
      </c>
      <c r="I55" s="1833" t="s">
        <v>6747</v>
      </c>
    </row>
    <row r="56" spans="1:9">
      <c r="A56">
        <v>38</v>
      </c>
      <c r="B56" s="1546" t="s">
        <v>6701</v>
      </c>
      <c r="C56">
        <v>147</v>
      </c>
      <c r="D56" s="1546" t="s">
        <v>1240</v>
      </c>
      <c r="E56" s="1546" t="s">
        <v>3235</v>
      </c>
      <c r="F56">
        <v>36</v>
      </c>
      <c r="G56">
        <v>0</v>
      </c>
      <c r="H56">
        <v>33</v>
      </c>
      <c r="I56" s="1833" t="s">
        <v>6748</v>
      </c>
    </row>
    <row r="57" spans="1:9">
      <c r="A57">
        <v>39</v>
      </c>
      <c r="B57" s="1546" t="s">
        <v>6701</v>
      </c>
      <c r="C57">
        <v>148</v>
      </c>
      <c r="D57" s="1546" t="s">
        <v>5935</v>
      </c>
      <c r="E57" s="1546" t="s">
        <v>5936</v>
      </c>
      <c r="F57">
        <v>0</v>
      </c>
      <c r="G57">
        <v>0</v>
      </c>
      <c r="H57">
        <v>2</v>
      </c>
      <c r="I57" s="1833" t="s">
        <v>6749</v>
      </c>
    </row>
    <row r="58" spans="1:9">
      <c r="A58">
        <v>40</v>
      </c>
      <c r="B58" s="1546" t="s">
        <v>6701</v>
      </c>
      <c r="C58">
        <v>170</v>
      </c>
      <c r="D58" s="1546" t="s">
        <v>5948</v>
      </c>
      <c r="E58" s="1546" t="s">
        <v>5949</v>
      </c>
      <c r="F58">
        <v>0</v>
      </c>
      <c r="G58">
        <v>0</v>
      </c>
      <c r="H58">
        <v>2</v>
      </c>
      <c r="I58" s="1833" t="s">
        <v>6749</v>
      </c>
    </row>
    <row r="59" spans="1:9">
      <c r="A59">
        <v>41</v>
      </c>
      <c r="B59" s="1546" t="s">
        <v>6701</v>
      </c>
      <c r="C59">
        <v>24</v>
      </c>
      <c r="D59" s="1546" t="s">
        <v>3018</v>
      </c>
      <c r="E59" s="1546" t="s">
        <v>3179</v>
      </c>
      <c r="F59">
        <v>0</v>
      </c>
      <c r="G59">
        <v>0</v>
      </c>
      <c r="H59">
        <v>1</v>
      </c>
      <c r="I59" s="1833" t="s">
        <v>6750</v>
      </c>
    </row>
    <row r="60" spans="1:9">
      <c r="A60">
        <v>42</v>
      </c>
      <c r="B60" s="1546" t="s">
        <v>6702</v>
      </c>
      <c r="C60">
        <v>67</v>
      </c>
      <c r="D60" s="1546" t="s">
        <v>6410</v>
      </c>
      <c r="E60" s="1546" t="s">
        <v>381</v>
      </c>
      <c r="F60">
        <v>253</v>
      </c>
      <c r="G60">
        <v>253</v>
      </c>
      <c r="H60">
        <v>210</v>
      </c>
      <c r="I60" s="1833" t="s">
        <v>6751</v>
      </c>
    </row>
    <row r="61" spans="1:9">
      <c r="A61">
        <v>43</v>
      </c>
      <c r="B61" s="1546" t="s">
        <v>6702</v>
      </c>
      <c r="C61">
        <v>101</v>
      </c>
      <c r="D61" s="1546" t="s">
        <v>5899</v>
      </c>
      <c r="E61" s="1546" t="s">
        <v>5900</v>
      </c>
      <c r="F61">
        <v>44</v>
      </c>
      <c r="G61">
        <v>44</v>
      </c>
      <c r="H61">
        <v>22</v>
      </c>
      <c r="I61" s="1833" t="s">
        <v>6752</v>
      </c>
    </row>
    <row r="62" spans="1:9">
      <c r="A62">
        <v>44</v>
      </c>
      <c r="B62" s="1546" t="s">
        <v>6702</v>
      </c>
      <c r="C62">
        <v>199</v>
      </c>
      <c r="D62" s="1546" t="s">
        <v>5972</v>
      </c>
      <c r="E62" s="1546" t="s">
        <v>5973</v>
      </c>
      <c r="F62">
        <v>61</v>
      </c>
      <c r="G62">
        <v>61</v>
      </c>
      <c r="H62">
        <v>46</v>
      </c>
      <c r="I62" s="1833" t="s">
        <v>6753</v>
      </c>
    </row>
    <row r="63" spans="1:9">
      <c r="A63">
        <v>45</v>
      </c>
      <c r="B63" s="1546" t="s">
        <v>6702</v>
      </c>
      <c r="C63">
        <v>38</v>
      </c>
      <c r="D63" s="1546" t="s">
        <v>5838</v>
      </c>
      <c r="E63" s="1546" t="s">
        <v>341</v>
      </c>
      <c r="F63">
        <v>20</v>
      </c>
      <c r="G63">
        <v>20</v>
      </c>
      <c r="H63">
        <v>9</v>
      </c>
      <c r="I63" s="1833" t="s">
        <v>6754</v>
      </c>
    </row>
    <row r="64" spans="1:9">
      <c r="A64">
        <v>46</v>
      </c>
      <c r="B64" s="1546" t="s">
        <v>6702</v>
      </c>
      <c r="C64">
        <v>59</v>
      </c>
      <c r="D64" s="1546" t="s">
        <v>5860</v>
      </c>
      <c r="E64" s="1546" t="s">
        <v>5861</v>
      </c>
      <c r="F64">
        <v>27</v>
      </c>
      <c r="G64">
        <v>28</v>
      </c>
      <c r="H64">
        <v>16</v>
      </c>
      <c r="I64" s="1833" t="s">
        <v>6755</v>
      </c>
    </row>
    <row r="65" spans="1:9">
      <c r="A65">
        <v>47</v>
      </c>
      <c r="B65" s="1546" t="s">
        <v>6702</v>
      </c>
      <c r="C65">
        <v>89</v>
      </c>
      <c r="D65" s="1546" t="s">
        <v>5885</v>
      </c>
      <c r="E65" s="1546" t="s">
        <v>5886</v>
      </c>
      <c r="F65">
        <v>0</v>
      </c>
      <c r="G65">
        <v>12</v>
      </c>
      <c r="H65">
        <v>11</v>
      </c>
      <c r="I65" s="1833" t="s">
        <v>6756</v>
      </c>
    </row>
    <row r="66" spans="1:9">
      <c r="A66">
        <v>48</v>
      </c>
      <c r="B66" s="1546" t="s">
        <v>6702</v>
      </c>
      <c r="C66">
        <v>223</v>
      </c>
      <c r="D66" s="1546" t="s">
        <v>5983</v>
      </c>
      <c r="E66" s="1546" t="s">
        <v>6146</v>
      </c>
      <c r="F66">
        <v>60</v>
      </c>
      <c r="G66">
        <v>60</v>
      </c>
      <c r="H66">
        <v>50</v>
      </c>
      <c r="I66" s="1833" t="s">
        <v>6757</v>
      </c>
    </row>
    <row r="67" spans="1:9">
      <c r="A67">
        <v>49</v>
      </c>
      <c r="B67" s="1546" t="s">
        <v>6702</v>
      </c>
      <c r="C67">
        <v>4</v>
      </c>
      <c r="D67" s="1546" t="s">
        <v>3002</v>
      </c>
      <c r="E67" s="1546" t="s">
        <v>2914</v>
      </c>
      <c r="F67">
        <v>4</v>
      </c>
      <c r="G67">
        <v>4</v>
      </c>
      <c r="H67">
        <v>9</v>
      </c>
      <c r="I67" s="1833" t="s">
        <v>6758</v>
      </c>
    </row>
    <row r="68" spans="1:9">
      <c r="A68">
        <v>50</v>
      </c>
      <c r="B68" s="1546" t="s">
        <v>6702</v>
      </c>
      <c r="C68">
        <v>19</v>
      </c>
      <c r="D68" s="1546" t="s">
        <v>5825</v>
      </c>
      <c r="E68" s="1546" t="s">
        <v>5826</v>
      </c>
      <c r="F68">
        <v>20</v>
      </c>
      <c r="G68">
        <v>20</v>
      </c>
      <c r="H68">
        <v>15</v>
      </c>
      <c r="I68" s="1833" t="s">
        <v>6759</v>
      </c>
    </row>
    <row r="69" spans="1:9">
      <c r="A69">
        <v>51</v>
      </c>
      <c r="B69" s="1546" t="s">
        <v>6702</v>
      </c>
      <c r="C69">
        <v>120</v>
      </c>
      <c r="D69" s="1546" t="s">
        <v>586</v>
      </c>
      <c r="E69" s="1546" t="s">
        <v>5919</v>
      </c>
      <c r="F69">
        <v>100</v>
      </c>
      <c r="G69">
        <v>100</v>
      </c>
      <c r="H69">
        <v>105</v>
      </c>
      <c r="I69" s="1833" t="s">
        <v>6760</v>
      </c>
    </row>
    <row r="70" spans="1:9">
      <c r="A70">
        <v>52</v>
      </c>
      <c r="B70" s="1546" t="s">
        <v>6702</v>
      </c>
      <c r="C70">
        <v>136</v>
      </c>
      <c r="D70" s="1546" t="s">
        <v>5928</v>
      </c>
      <c r="E70" s="1546" t="s">
        <v>5929</v>
      </c>
      <c r="F70">
        <v>32</v>
      </c>
      <c r="G70">
        <v>32</v>
      </c>
      <c r="H70">
        <v>27</v>
      </c>
      <c r="I70" s="1833" t="s">
        <v>6761</v>
      </c>
    </row>
    <row r="71" spans="1:9">
      <c r="A71">
        <v>53</v>
      </c>
      <c r="B71" s="1546" t="s">
        <v>6702</v>
      </c>
      <c r="C71">
        <v>201</v>
      </c>
      <c r="D71" s="1546" t="s">
        <v>5975</v>
      </c>
      <c r="E71" s="1546" t="s">
        <v>5976</v>
      </c>
      <c r="F71">
        <v>0</v>
      </c>
      <c r="G71">
        <v>2</v>
      </c>
      <c r="H71">
        <v>5</v>
      </c>
      <c r="I71" s="1833" t="s">
        <v>6762</v>
      </c>
    </row>
    <row r="72" spans="1:9">
      <c r="A72">
        <v>54</v>
      </c>
      <c r="B72" s="1546" t="s">
        <v>6702</v>
      </c>
      <c r="C72">
        <v>27</v>
      </c>
      <c r="D72" s="1546" t="s">
        <v>3021</v>
      </c>
      <c r="E72" s="1546" t="s">
        <v>2144</v>
      </c>
      <c r="F72">
        <v>3</v>
      </c>
      <c r="G72">
        <v>3</v>
      </c>
      <c r="H72">
        <v>2</v>
      </c>
      <c r="I72" s="1833" t="s">
        <v>6763</v>
      </c>
    </row>
    <row r="73" spans="1:9">
      <c r="A73">
        <v>55</v>
      </c>
      <c r="B73" s="1546" t="s">
        <v>6702</v>
      </c>
      <c r="C73">
        <v>157</v>
      </c>
      <c r="D73" s="1546" t="s">
        <v>5942</v>
      </c>
      <c r="E73" s="1546" t="s">
        <v>6187</v>
      </c>
      <c r="F73">
        <v>34</v>
      </c>
      <c r="G73">
        <v>34</v>
      </c>
      <c r="H73">
        <v>33</v>
      </c>
      <c r="I73" s="1833" t="s">
        <v>6764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7948-5E53-422E-90A3-85ECD4DC5F17}">
  <dimension ref="A1:AB22287"/>
  <sheetViews>
    <sheetView topLeftCell="A10309" zoomScaleNormal="100" workbookViewId="0">
      <selection activeCell="F17273" sqref="F17273"/>
    </sheetView>
  </sheetViews>
  <sheetFormatPr defaultRowHeight="15"/>
  <cols>
    <col min="1" max="1" width="8" customWidth="1"/>
    <col min="2" max="2" width="29.42578125" customWidth="1"/>
    <col min="3" max="3" width="11.7109375" customWidth="1"/>
    <col min="4" max="4" width="4.42578125" customWidth="1"/>
    <col min="5" max="5" width="5.85546875" customWidth="1"/>
    <col min="6" max="6" width="5.28515625" customWidth="1"/>
    <col min="7" max="8" width="7.5703125" customWidth="1"/>
    <col min="9" max="9" width="10.42578125" customWidth="1"/>
    <col min="10" max="10" width="10" bestFit="1" customWidth="1"/>
    <col min="11" max="11" width="9.5703125" bestFit="1" customWidth="1"/>
    <col min="12" max="12" width="9.85546875" customWidth="1"/>
    <col min="13" max="13" width="9.5703125" bestFit="1" customWidth="1"/>
    <col min="14" max="14" width="18.7109375" customWidth="1"/>
    <col min="15" max="15" width="9.5703125" bestFit="1" customWidth="1"/>
    <col min="16" max="16" width="9.7109375" bestFit="1" customWidth="1"/>
    <col min="18" max="18" width="9.7109375" bestFit="1" customWidth="1"/>
    <col min="19" max="19" width="10.28515625" bestFit="1" customWidth="1"/>
    <col min="20" max="20" width="9.5703125" bestFit="1" customWidth="1"/>
  </cols>
  <sheetData>
    <row r="1" spans="1:28">
      <c r="A1" s="1562" t="s">
        <v>6430</v>
      </c>
      <c r="B1" s="1562"/>
      <c r="C1" s="1562"/>
      <c r="D1" s="1562"/>
      <c r="E1" s="1562"/>
      <c r="F1" s="1562"/>
      <c r="G1" s="1562"/>
      <c r="H1" s="1562"/>
      <c r="I1" s="1562"/>
      <c r="W1" s="254" t="s">
        <v>6426</v>
      </c>
      <c r="X1" s="254" t="s">
        <v>6427</v>
      </c>
      <c r="Y1" s="254" t="s">
        <v>6428</v>
      </c>
      <c r="Z1" s="254" t="s">
        <v>6093</v>
      </c>
      <c r="AB1" s="254" t="s">
        <v>6425</v>
      </c>
    </row>
    <row r="2" spans="1:28">
      <c r="A2" t="s">
        <v>2939</v>
      </c>
      <c r="W2">
        <f>IF(LEFT($H2&amp;"",5)="2019-",$H2,"")</f>
      </c>
      <c r="X2">
        <f>IF($W2="",0,IF(COUNTIF($AB$2:$AB$80,$W2)&gt;0,1,0))</f>
      </c>
      <c r="Y2">
        <f>IF($C2="","",UPPER(TRIM(IFERROR(LEFT($C2&amp;"",FIND("/",$C2&amp;"")-1),$C2&amp;""))))</f>
      </c>
      <c r="Z2">
        <f>IFERROR(IF(ISNUMBER($G2),$G2,0),0)</f>
      </c>
      <c r="AB2" t="s">
        <v>56</v>
      </c>
    </row>
    <row r="3" spans="1:28">
      <c r="A3" s="1" t="s">
        <v>1</v>
      </c>
      <c r="B3" s="1"/>
      <c r="G3" s="2" t="s">
        <v>2</v>
      </c>
      <c r="H3" s="3" t="s">
        <v>55</v>
      </c>
      <c r="W3">
        <f>IF(LEFT($H3&amp;"",5)="2019-",$H3,W2)</f>
      </c>
      <c r="X3">
        <f>IF($W3="",0,IF(COUNTIF($AB$2:$AB$80,$W3)&gt;0,1,0))</f>
      </c>
      <c r="Y3">
        <f>IF($C3="","",UPPER(TRIM(IFERROR(LEFT($C3&amp;"",FIND("/",$C3&amp;"")-1),$C3&amp;""))))</f>
      </c>
      <c r="Z3">
        <f>IFERROR(IF(ISNUMBER($G3),$G3,0),0)</f>
      </c>
      <c r="AB3" t="s">
        <v>58</v>
      </c>
    </row>
    <row r="4" spans="1:28">
      <c r="A4" s="1" t="inlineStr">
        <is>
          <t>Dealer-150</t>
        </is>
      </c>
      <c r="B4" s="1"/>
      <c r="C4" s="1"/>
      <c r="F4" s="4" t="s">
        <v>3</v>
      </c>
      <c r="G4" s="2"/>
      <c r="H4" s="1" t="s">
        <v>56</v>
      </c>
      <c r="W4">
        <f t="shared" ref="W4:W67" si="0">IF(LEFT($H4&amp;"",5)="2019-",$H4,W3)</f>
      </c>
      <c r="X4">
        <f t="shared" ref="X4:X67" si="1">IF($W4="",0,IF(COUNTIF($AB$2:$AB$80,$W4)&gt;0,1,0))</f>
      </c>
      <c r="Y4">
        <f t="shared" ref="Y4:Y67" si="2">IF($C4="","",UPPER(TRIM(IFERROR(LEFT($C4&amp;"",FIND("/",$C4&amp;"")-1),$C4&amp;""))))</f>
      </c>
      <c r="Z4">
        <f t="shared" ref="Z4:Z67" si="3">IFERROR(IF(ISNUMBER($G4),$G4,0),0)</f>
      </c>
      <c r="AB4" t="s">
        <v>59</v>
      </c>
    </row>
    <row r="5" spans="1:28">
      <c r="A5" s="1" t="inlineStr">
        <is>
          <t>Dealer-159</t>
        </is>
      </c>
      <c r="B5" s="1"/>
      <c r="C5" s="1"/>
      <c r="F5" s="4"/>
      <c r="G5" s="2"/>
      <c r="H5" s="1"/>
      <c r="W5">
        <f t="shared" si="0"/>
      </c>
      <c r="X5">
        <f t="shared" si="1"/>
      </c>
      <c r="Y5">
        <f t="shared" si="2"/>
      </c>
      <c r="Z5">
        <f t="shared" si="3"/>
      </c>
      <c r="AB5" t="s">
        <v>62</v>
      </c>
    </row>
    <row r="6" spans="1:28">
      <c r="A6" s="1" t="inlineStr">
        <is>
          <t>Address line (redacted)</t>
        </is>
      </c>
      <c r="B6" s="1"/>
      <c r="C6" s="1"/>
      <c r="F6" s="4"/>
      <c r="G6" s="2"/>
      <c r="H6" s="1"/>
      <c r="W6">
        <f t="shared" si="0"/>
      </c>
      <c r="X6">
        <f t="shared" si="1"/>
      </c>
      <c r="Y6">
        <f t="shared" si="2"/>
      </c>
      <c r="Z6">
        <f t="shared" si="3"/>
      </c>
      <c r="AB6" t="s">
        <v>65</v>
      </c>
    </row>
    <row r="7" spans="1:28">
      <c r="A7" s="1" t="inlineStr">
        <is>
          <t>Address line (redacted)</t>
        </is>
      </c>
      <c r="B7" s="1"/>
      <c r="C7" s="1"/>
      <c r="H7" s="54"/>
      <c r="W7">
        <f t="shared" si="0"/>
      </c>
      <c r="X7">
        <f t="shared" si="1"/>
      </c>
      <c r="Y7">
        <f t="shared" si="2"/>
      </c>
      <c r="Z7">
        <f t="shared" si="3"/>
      </c>
      <c r="AB7" t="s">
        <v>73</v>
      </c>
    </row>
    <row r="8" spans="1:28">
      <c r="A8" s="49" t="s">
        <v>4</v>
      </c>
      <c r="B8" s="49" t="inlineStr">
        <is>
          <t>GSTIN-MASKED</t>
        </is>
      </c>
      <c r="C8" s="49"/>
      <c r="D8" s="55"/>
      <c r="E8" s="55"/>
      <c r="F8" s="55"/>
      <c r="G8" s="55"/>
      <c r="H8" s="55"/>
      <c r="I8" s="55"/>
      <c r="W8">
        <f t="shared" si="0"/>
      </c>
      <c r="X8">
        <f t="shared" si="1"/>
      </c>
      <c r="Y8">
        <f t="shared" si="2"/>
      </c>
      <c r="Z8">
        <f t="shared" si="3"/>
      </c>
      <c r="AB8" t="s">
        <v>95</v>
      </c>
    </row>
    <row r="9" spans="1:28">
      <c r="A9" s="1"/>
      <c r="B9" s="1"/>
      <c r="C9" s="1"/>
      <c r="H9" s="54"/>
      <c r="W9">
        <f t="shared" si="0"/>
      </c>
      <c r="X9">
        <f t="shared" si="1"/>
      </c>
      <c r="Y9">
        <f t="shared" si="2"/>
      </c>
      <c r="Z9">
        <f t="shared" si="3"/>
      </c>
      <c r="AB9" t="s">
        <v>97</v>
      </c>
    </row>
    <row r="10" spans="1:28">
      <c r="A10" s="22" t="s">
        <v>33</v>
      </c>
      <c r="B10" s="1"/>
      <c r="C10" s="1"/>
      <c r="H10" s="54"/>
      <c r="W10">
        <f t="shared" si="0"/>
      </c>
      <c r="X10">
        <f t="shared" si="1"/>
      </c>
      <c r="Y10">
        <f t="shared" si="2"/>
      </c>
      <c r="Z10">
        <f t="shared" si="3"/>
      </c>
      <c r="AB10" t="s">
        <v>114</v>
      </c>
    </row>
    <row r="11" spans="1:28">
      <c r="A11" s="74" t="inlineStr">
        <is>
          <t>Address line (redacted)</t>
        </is>
      </c>
      <c r="B11" s="75"/>
      <c r="C11" s="76"/>
      <c r="D11" s="77"/>
      <c r="E11" s="77"/>
      <c r="F11" s="77"/>
      <c r="G11" s="77"/>
      <c r="H11" s="77"/>
      <c r="I11" s="77"/>
      <c r="W11">
        <f t="shared" si="0"/>
      </c>
      <c r="X11">
        <f t="shared" si="1"/>
      </c>
      <c r="Y11">
        <f t="shared" si="2"/>
      </c>
      <c r="Z11">
        <f t="shared" si="3"/>
      </c>
      <c r="AB11" t="s">
        <v>118</v>
      </c>
    </row>
    <row r="12" spans="1:28">
      <c r="W12">
        <f t="shared" si="0"/>
      </c>
      <c r="X12">
        <f t="shared" si="1"/>
      </c>
      <c r="Y12">
        <f t="shared" si="2"/>
      </c>
      <c r="Z12">
        <f t="shared" si="3"/>
      </c>
      <c r="AB12" t="s">
        <v>119</v>
      </c>
    </row>
    <row r="13" spans="1:28">
      <c r="A13" s="1" t="s">
        <v>5</v>
      </c>
      <c r="W13">
        <f t="shared" si="0"/>
      </c>
      <c r="X13">
        <f t="shared" si="1"/>
      </c>
      <c r="Y13">
        <f t="shared" si="2"/>
      </c>
      <c r="Z13">
        <f t="shared" si="3"/>
      </c>
      <c r="AB13" t="s">
        <v>123</v>
      </c>
    </row>
    <row r="14" spans="1:28">
      <c r="A14" s="1" t="s">
        <v>6</v>
      </c>
      <c r="W14">
        <f t="shared" si="0"/>
      </c>
      <c r="X14">
        <f t="shared" si="1"/>
      </c>
      <c r="Y14">
        <f t="shared" si="2"/>
      </c>
      <c r="Z14">
        <f t="shared" si="3"/>
      </c>
      <c r="AB14" t="s">
        <v>130</v>
      </c>
    </row>
    <row r="15" spans="1:28" ht="15.75" thickBot="1">
      <c r="A15" s="1" t="s">
        <v>7</v>
      </c>
      <c r="W15">
        <f t="shared" si="0"/>
      </c>
      <c r="X15">
        <f t="shared" si="1"/>
      </c>
      <c r="Y15">
        <f t="shared" si="2"/>
      </c>
      <c r="Z15">
        <f t="shared" si="3"/>
      </c>
      <c r="AB15" t="s">
        <v>132</v>
      </c>
    </row>
    <row r="16" spans="1:28" ht="24">
      <c r="A16" s="26" t="s">
        <v>8</v>
      </c>
      <c r="B16" s="27" t="s">
        <v>9</v>
      </c>
      <c r="C16" s="27" t="s">
        <v>10</v>
      </c>
      <c r="D16" s="28" t="s">
        <v>11</v>
      </c>
      <c r="E16" s="28" t="s">
        <v>12</v>
      </c>
      <c r="F16" s="28" t="s">
        <v>13</v>
      </c>
      <c r="G16" s="28" t="s">
        <v>14</v>
      </c>
      <c r="H16" s="29" t="s">
        <v>15</v>
      </c>
      <c r="I16" s="30" t="s">
        <v>16</v>
      </c>
      <c r="W16">
        <f t="shared" si="0"/>
      </c>
      <c r="X16">
        <f t="shared" si="1"/>
      </c>
      <c r="Y16">
        <f t="shared" si="2"/>
      </c>
      <c r="Z16">
        <f t="shared" si="3"/>
      </c>
      <c r="AB16" t="s">
        <v>159</v>
      </c>
    </row>
    <row r="17" spans="1:28">
      <c r="A17" s="57"/>
      <c r="B17" s="1563" t="s">
        <v>17</v>
      </c>
      <c r="C17" s="1563"/>
      <c r="D17" s="5"/>
      <c r="E17" s="5"/>
      <c r="F17" s="5"/>
      <c r="G17" s="6"/>
      <c r="H17" s="5"/>
      <c r="I17" s="58"/>
      <c r="W17">
        <f t="shared" si="0"/>
      </c>
      <c r="X17">
        <f t="shared" si="1"/>
      </c>
      <c r="Y17">
        <f t="shared" si="2"/>
      </c>
      <c r="Z17">
        <f t="shared" si="3"/>
      </c>
      <c r="AB17" t="s">
        <v>160</v>
      </c>
    </row>
    <row r="18" spans="1:28">
      <c r="A18" s="57"/>
      <c r="B18" s="8" t="s">
        <v>37</v>
      </c>
      <c r="C18" s="5" t="s">
        <v>38</v>
      </c>
      <c r="D18" s="122"/>
      <c r="E18" s="50"/>
      <c r="F18" s="5">
        <v>1</v>
      </c>
      <c r="G18" s="9">
        <f>+F18</f>
      </c>
      <c r="H18" s="5">
        <v>1</v>
      </c>
      <c r="I18" s="58">
        <f t="shared" ref="I18:I24" si="4">+H18*G18</f>
      </c>
      <c r="W18">
        <f t="shared" si="0"/>
      </c>
      <c r="X18">
        <f t="shared" si="1"/>
      </c>
      <c r="Y18">
        <f t="shared" si="2"/>
      </c>
      <c r="Z18">
        <f t="shared" si="3"/>
      </c>
      <c r="AB18" t="s">
        <v>164</v>
      </c>
    </row>
    <row r="19" spans="1:28">
      <c r="A19" s="57"/>
      <c r="B19" s="60" t="s">
        <v>42</v>
      </c>
      <c r="C19" s="5" t="s">
        <v>43</v>
      </c>
      <c r="D19" s="122">
        <v>1</v>
      </c>
      <c r="E19" s="50"/>
      <c r="F19" s="5">
        <v>2</v>
      </c>
      <c r="G19" s="9">
        <f t="shared" ref="G19:G24" si="5">+F19</f>
      </c>
      <c r="H19" s="5">
        <v>1</v>
      </c>
      <c r="I19" s="58">
        <f t="shared" si="4"/>
      </c>
      <c r="W19">
        <f t="shared" si="0"/>
      </c>
      <c r="X19">
        <f t="shared" si="1"/>
      </c>
      <c r="Y19">
        <f t="shared" si="2"/>
      </c>
      <c r="Z19">
        <f t="shared" si="3"/>
      </c>
      <c r="AB19" t="s">
        <v>174</v>
      </c>
    </row>
    <row r="20" spans="1:28">
      <c r="A20" s="57"/>
      <c r="B20" s="8" t="s">
        <v>27</v>
      </c>
      <c r="C20" s="5" t="s">
        <v>22</v>
      </c>
      <c r="D20" s="123">
        <v>1</v>
      </c>
      <c r="E20" s="50"/>
      <c r="F20" s="5">
        <v>2</v>
      </c>
      <c r="G20" s="9">
        <f t="shared" si="5"/>
      </c>
      <c r="H20" s="5">
        <v>1</v>
      </c>
      <c r="I20" s="58">
        <f t="shared" si="4"/>
      </c>
      <c r="W20">
        <f t="shared" si="0"/>
      </c>
      <c r="X20">
        <f t="shared" si="1"/>
      </c>
      <c r="Y20">
        <f t="shared" si="2"/>
      </c>
      <c r="Z20">
        <f t="shared" si="3"/>
      </c>
      <c r="AB20" t="s">
        <v>175</v>
      </c>
    </row>
    <row r="21" spans="1:28">
      <c r="A21" s="57"/>
      <c r="B21" s="8" t="s">
        <v>40</v>
      </c>
      <c r="C21" s="5" t="s">
        <v>41</v>
      </c>
      <c r="D21" s="119">
        <v>1</v>
      </c>
      <c r="E21" s="50"/>
      <c r="F21" s="5">
        <v>2</v>
      </c>
      <c r="G21" s="9">
        <f t="shared" si="5"/>
      </c>
      <c r="H21" s="5">
        <v>1</v>
      </c>
      <c r="I21" s="58">
        <f t="shared" si="4"/>
      </c>
      <c r="W21">
        <f t="shared" si="0"/>
      </c>
      <c r="X21">
        <f t="shared" si="1"/>
      </c>
      <c r="Y21">
        <f t="shared" si="2"/>
      </c>
      <c r="Z21">
        <f t="shared" si="3"/>
      </c>
      <c r="AB21" t="s">
        <v>178</v>
      </c>
    </row>
    <row r="22" spans="1:28">
      <c r="A22" s="57"/>
      <c r="B22" s="8" t="s">
        <v>47</v>
      </c>
      <c r="C22" s="5" t="s">
        <v>48</v>
      </c>
      <c r="D22" s="122"/>
      <c r="E22" s="50"/>
      <c r="F22" s="5">
        <v>2</v>
      </c>
      <c r="G22" s="9">
        <f t="shared" si="5"/>
      </c>
      <c r="H22" s="5">
        <v>1</v>
      </c>
      <c r="I22" s="58">
        <f t="shared" si="4"/>
      </c>
      <c r="W22">
        <f t="shared" si="0"/>
      </c>
      <c r="X22">
        <f t="shared" si="1"/>
      </c>
      <c r="Y22">
        <f t="shared" si="2"/>
      </c>
      <c r="Z22">
        <f t="shared" si="3"/>
      </c>
      <c r="AB22" t="s">
        <v>184</v>
      </c>
    </row>
    <row r="23" spans="1:28">
      <c r="A23" s="57"/>
      <c r="B23" s="8" t="s">
        <v>35</v>
      </c>
      <c r="C23" s="9" t="s">
        <v>36</v>
      </c>
      <c r="D23" s="123"/>
      <c r="E23" s="50"/>
      <c r="F23" s="5">
        <v>2</v>
      </c>
      <c r="G23" s="9">
        <f t="shared" si="5"/>
      </c>
      <c r="H23" s="5">
        <v>1</v>
      </c>
      <c r="I23" s="58">
        <f t="shared" si="4"/>
      </c>
      <c r="W23">
        <f t="shared" si="0"/>
      </c>
      <c r="X23">
        <f t="shared" si="1"/>
      </c>
      <c r="Y23">
        <f t="shared" si="2"/>
      </c>
      <c r="Z23">
        <f t="shared" si="3"/>
      </c>
      <c r="AB23" t="s">
        <v>189</v>
      </c>
    </row>
    <row r="24" spans="1:28">
      <c r="A24" s="57"/>
      <c r="B24" s="8" t="s">
        <v>49</v>
      </c>
      <c r="C24" s="5" t="s">
        <v>50</v>
      </c>
      <c r="D24" s="119"/>
      <c r="E24" s="50"/>
      <c r="F24" s="5">
        <v>3</v>
      </c>
      <c r="G24" s="9">
        <f t="shared" si="5"/>
      </c>
      <c r="H24" s="5">
        <v>1</v>
      </c>
      <c r="I24" s="58">
        <f t="shared" si="4"/>
      </c>
      <c r="W24">
        <f t="shared" si="0"/>
      </c>
      <c r="X24">
        <f t="shared" si="1"/>
      </c>
      <c r="Y24">
        <f t="shared" si="2"/>
      </c>
      <c r="Z24">
        <f t="shared" si="3"/>
      </c>
      <c r="AB24" t="s">
        <v>194</v>
      </c>
    </row>
    <row r="25" spans="1:28">
      <c r="A25" s="57"/>
      <c r="B25" s="1563" t="s">
        <v>51</v>
      </c>
      <c r="C25" s="1563"/>
      <c r="D25" s="50"/>
      <c r="E25" s="19"/>
      <c r="F25" s="5"/>
      <c r="G25" s="9"/>
      <c r="H25" s="19"/>
      <c r="I25" s="58"/>
      <c r="W25">
        <f t="shared" si="0"/>
      </c>
      <c r="X25">
        <f t="shared" si="1"/>
      </c>
      <c r="Y25">
        <f t="shared" si="2"/>
      </c>
      <c r="Z25">
        <f t="shared" si="3"/>
      </c>
      <c r="AB25" t="s">
        <v>197</v>
      </c>
    </row>
    <row r="26" spans="1:28">
      <c r="A26" s="57"/>
      <c r="B26" s="79" t="s">
        <v>53</v>
      </c>
      <c r="C26" s="5" t="s">
        <v>52</v>
      </c>
      <c r="D26" s="121"/>
      <c r="E26" s="5">
        <v>25</v>
      </c>
      <c r="F26" s="5">
        <f>+E26</f>
      </c>
      <c r="G26" s="9">
        <f>+F26</f>
      </c>
      <c r="H26" s="7">
        <v>1</v>
      </c>
      <c r="I26" s="58">
        <f>+H26*G26</f>
      </c>
      <c r="W26">
        <f t="shared" si="0"/>
      </c>
      <c r="X26">
        <f t="shared" si="1"/>
      </c>
      <c r="Y26">
        <f t="shared" si="2"/>
      </c>
      <c r="Z26">
        <f t="shared" si="3"/>
      </c>
      <c r="AB26" t="s">
        <v>214</v>
      </c>
    </row>
    <row r="27" spans="1:28">
      <c r="A27" s="57"/>
      <c r="B27" s="1563" t="s">
        <v>18</v>
      </c>
      <c r="C27" s="1563"/>
      <c r="D27" s="21"/>
      <c r="E27" s="5"/>
      <c r="F27" s="5"/>
      <c r="G27" s="9"/>
      <c r="H27" s="5"/>
      <c r="I27" s="58"/>
      <c r="W27">
        <f t="shared" si="0"/>
      </c>
      <c r="X27">
        <f t="shared" si="1"/>
      </c>
      <c r="Y27">
        <f t="shared" si="2"/>
      </c>
      <c r="Z27">
        <f t="shared" si="3"/>
      </c>
      <c r="AB27" t="s">
        <v>217</v>
      </c>
    </row>
    <row r="28" spans="1:28">
      <c r="A28" s="57"/>
      <c r="B28" s="8" t="s">
        <v>54</v>
      </c>
      <c r="C28" s="5" t="s">
        <v>39</v>
      </c>
      <c r="D28" s="120"/>
      <c r="E28" s="16"/>
      <c r="F28">
        <v>1</v>
      </c>
      <c r="G28" s="9">
        <f>+F28</f>
      </c>
      <c r="H28" s="5">
        <v>1</v>
      </c>
      <c r="I28" s="58">
        <f>+H28*G28</f>
      </c>
      <c r="W28">
        <f t="shared" si="0"/>
      </c>
      <c r="X28">
        <f t="shared" si="1"/>
      </c>
      <c r="Y28">
        <f t="shared" si="2"/>
      </c>
      <c r="Z28">
        <f t="shared" si="3"/>
      </c>
      <c r="AB28" t="s">
        <v>218</v>
      </c>
    </row>
    <row r="29" spans="1:28">
      <c r="A29" s="83"/>
      <c r="B29" s="1563" t="s">
        <v>24</v>
      </c>
      <c r="C29" s="1563"/>
      <c r="D29" s="5"/>
      <c r="E29" s="21"/>
      <c r="F29" s="5"/>
      <c r="G29" s="9"/>
      <c r="H29" s="5"/>
      <c r="I29" s="58"/>
      <c r="W29">
        <f t="shared" si="0"/>
      </c>
      <c r="X29">
        <f t="shared" si="1"/>
      </c>
      <c r="Y29">
        <f t="shared" si="2"/>
      </c>
      <c r="Z29">
        <f t="shared" si="3"/>
      </c>
      <c r="AB29" t="s">
        <v>227</v>
      </c>
    </row>
    <row r="30" spans="1:28" ht="15.75">
      <c r="A30" s="83"/>
      <c r="B30" s="20" t="s">
        <v>25</v>
      </c>
      <c r="C30" s="19" t="s">
        <v>26</v>
      </c>
      <c r="D30" s="19">
        <v>1</v>
      </c>
      <c r="E30" s="50"/>
      <c r="F30" s="21">
        <v>2</v>
      </c>
      <c r="G30" s="9">
        <f>+F30</f>
      </c>
      <c r="H30" s="19">
        <v>1</v>
      </c>
      <c r="I30" s="58">
        <f>+H30*G30</f>
      </c>
      <c r="W30">
        <f t="shared" si="0"/>
      </c>
      <c r="X30">
        <f t="shared" si="1"/>
      </c>
      <c r="Y30">
        <f t="shared" si="2"/>
      </c>
      <c r="Z30">
        <f t="shared" si="3"/>
      </c>
      <c r="AB30" t="s">
        <v>235</v>
      </c>
    </row>
    <row r="31" spans="1:28">
      <c r="A31" s="83"/>
      <c r="B31" s="52"/>
      <c r="C31" s="9"/>
      <c r="D31" s="59"/>
      <c r="E31" s="21"/>
      <c r="F31" s="5"/>
      <c r="G31" s="9"/>
      <c r="H31" s="5"/>
      <c r="I31" s="58"/>
      <c r="K31" s="82"/>
      <c r="W31">
        <f t="shared" si="0"/>
      </c>
      <c r="X31">
        <f t="shared" si="1"/>
      </c>
      <c r="Y31">
        <f t="shared" si="2"/>
      </c>
      <c r="Z31">
        <f t="shared" si="3"/>
      </c>
      <c r="AB31" t="s">
        <v>244</v>
      </c>
    </row>
    <row r="32" spans="1:28">
      <c r="A32" s="83"/>
      <c r="B32" s="18"/>
      <c r="C32" s="48"/>
      <c r="D32" s="21"/>
      <c r="E32" s="21"/>
      <c r="F32" s="5"/>
      <c r="G32" s="9"/>
      <c r="H32" s="19"/>
      <c r="I32" s="58"/>
      <c r="W32">
        <f t="shared" si="0"/>
      </c>
      <c r="X32">
        <f t="shared" si="1"/>
      </c>
      <c r="Y32">
        <f t="shared" si="2"/>
      </c>
      <c r="Z32">
        <f t="shared" si="3"/>
      </c>
      <c r="AB32" t="s">
        <v>246</v>
      </c>
    </row>
    <row r="33" spans="1:28" ht="15.75" thickBot="1">
      <c r="A33" s="57"/>
      <c r="B33" s="20"/>
      <c r="C33" s="15"/>
      <c r="D33" s="23"/>
      <c r="E33" s="23"/>
      <c r="F33" s="23"/>
      <c r="G33" s="24"/>
      <c r="H33" s="23"/>
      <c r="I33" s="70"/>
      <c r="W33">
        <f t="shared" si="0"/>
      </c>
      <c r="X33">
        <f t="shared" si="1"/>
      </c>
      <c r="Y33">
        <f t="shared" si="2"/>
      </c>
      <c r="Z33">
        <f t="shared" si="3"/>
      </c>
      <c r="AB33" t="s">
        <v>2158</v>
      </c>
    </row>
    <row r="34" spans="1:28">
      <c r="A34" s="67"/>
      <c r="B34" s="17"/>
      <c r="C34" s="5"/>
      <c r="D34" s="59"/>
      <c r="E34" s="59"/>
      <c r="F34" s="53"/>
      <c r="G34" s="78"/>
      <c r="H34" s="68"/>
      <c r="I34" s="71">
        <f>SUM(I17:I33)</f>
      </c>
      <c r="W34">
        <f t="shared" si="0"/>
      </c>
      <c r="X34">
        <f t="shared" si="1"/>
      </c>
      <c r="Y34">
        <f t="shared" si="2"/>
      </c>
      <c r="Z34">
        <f t="shared" si="3"/>
      </c>
      <c r="AB34" t="s">
        <v>2248</v>
      </c>
    </row>
    <row r="35" spans="1:28">
      <c r="A35" s="33"/>
      <c r="B35" s="10"/>
      <c r="C35" s="69"/>
      <c r="D35" s="69"/>
      <c r="E35" s="69"/>
      <c r="F35" s="69"/>
      <c r="G35" s="69"/>
      <c r="H35" s="69"/>
      <c r="I35" s="61"/>
      <c r="W35">
        <f t="shared" si="0"/>
      </c>
      <c r="X35">
        <f t="shared" si="1"/>
      </c>
      <c r="Y35">
        <f t="shared" si="2"/>
      </c>
      <c r="Z35">
        <f t="shared" si="3"/>
      </c>
      <c r="AB35" t="s">
        <v>2252</v>
      </c>
    </row>
    <row r="36" spans="1:28">
      <c r="A36" s="31"/>
      <c r="B36" s="1568" t="s">
        <v>524</v>
      </c>
      <c r="C36" s="1569"/>
      <c r="D36" s="5"/>
      <c r="E36" s="5"/>
      <c r="F36" s="5"/>
      <c r="G36" s="21"/>
      <c r="H36" s="5"/>
      <c r="I36" s="32"/>
      <c r="W36">
        <f t="shared" si="0"/>
      </c>
      <c r="X36">
        <f t="shared" si="1"/>
      </c>
      <c r="Y36">
        <f t="shared" si="2"/>
      </c>
      <c r="Z36">
        <f t="shared" si="3"/>
      </c>
      <c r="AB36" t="s">
        <v>2253</v>
      </c>
    </row>
    <row r="37" spans="1:28">
      <c r="A37" s="33"/>
      <c r="B37" s="1590"/>
      <c r="C37" s="1591"/>
      <c r="D37" s="34"/>
      <c r="E37" s="16"/>
      <c r="F37" s="5"/>
      <c r="G37" s="21"/>
      <c r="H37" s="5"/>
      <c r="I37" s="32"/>
      <c r="W37">
        <f t="shared" si="0"/>
      </c>
      <c r="X37">
        <f t="shared" si="1"/>
      </c>
      <c r="Y37">
        <f t="shared" si="2"/>
      </c>
      <c r="Z37">
        <f t="shared" si="3"/>
      </c>
      <c r="AB37" t="s">
        <v>2256</v>
      </c>
    </row>
    <row r="38" spans="1:28" ht="15.75" thickBot="1">
      <c r="A38" s="33"/>
      <c r="B38" s="11" t="s">
        <v>20</v>
      </c>
      <c r="C38" s="35"/>
      <c r="D38" s="35"/>
      <c r="E38" s="35"/>
      <c r="F38" s="35"/>
      <c r="G38" s="35"/>
      <c r="H38" s="35"/>
      <c r="I38" s="36"/>
      <c r="W38">
        <f t="shared" si="0"/>
      </c>
      <c r="X38">
        <f t="shared" si="1"/>
      </c>
      <c r="Y38">
        <f t="shared" si="2"/>
      </c>
      <c r="Z38">
        <f t="shared" si="3"/>
      </c>
      <c r="AB38" t="s">
        <v>2274</v>
      </c>
    </row>
    <row r="39" spans="1:28" ht="15.75" thickBot="1">
      <c r="A39" s="37"/>
      <c r="B39" s="38" t="s">
        <v>44</v>
      </c>
      <c r="C39" s="39" t="s">
        <v>21</v>
      </c>
      <c r="D39" s="40">
        <f>SUM(D17:D38)</f>
      </c>
      <c r="E39" s="41">
        <f>IF(H39=I39,"OK","NO")</f>
      </c>
      <c r="F39" s="40">
        <f>SUM(F17:F38)</f>
      </c>
      <c r="G39" s="40">
        <f>SUM(G17:G38)</f>
      </c>
      <c r="H39" s="42">
        <f>SUMPRODUCT(F14:F37,H14:H37)</f>
      </c>
      <c r="I39" s="43">
        <f>+I34-I35</f>
      </c>
      <c r="N39" s="118">
        <f>+I39+72000+80000</f>
      </c>
      <c r="W39">
        <f t="shared" si="0"/>
      </c>
      <c r="X39">
        <f t="shared" si="1"/>
      </c>
      <c r="Y39">
        <f t="shared" si="2"/>
      </c>
      <c r="Z39">
        <f t="shared" si="3"/>
      </c>
      <c r="AB39" t="s">
        <v>2288</v>
      </c>
    </row>
    <row r="40" spans="1:28" ht="15.75" thickBot="1">
      <c r="A40" s="44"/>
      <c r="B40" s="84" t="s">
        <v>45</v>
      </c>
      <c r="C40" s="45"/>
      <c r="D40" s="45"/>
      <c r="E40" s="45"/>
      <c r="F40" s="45"/>
      <c r="G40" s="45"/>
      <c r="H40" s="46"/>
      <c r="I40" s="47"/>
      <c r="W40">
        <f t="shared" si="0"/>
      </c>
      <c r="X40">
        <f t="shared" si="1"/>
      </c>
      <c r="Y40">
        <f t="shared" si="2"/>
      </c>
      <c r="Z40">
        <f t="shared" si="3"/>
      </c>
      <c r="AB40" t="s">
        <v>2294</v>
      </c>
    </row>
    <row r="41" spans="1:28">
      <c r="A41" s="12" t="s">
        <v>23</v>
      </c>
      <c r="B41" s="12"/>
      <c r="C41" s="12"/>
      <c r="D41" s="13"/>
      <c r="E41" s="14"/>
      <c r="F41" s="14"/>
      <c r="G41" s="14"/>
      <c r="H41" s="2"/>
      <c r="I41" s="12"/>
      <c r="W41">
        <f t="shared" si="0"/>
      </c>
      <c r="X41">
        <f t="shared" si="1"/>
      </c>
      <c r="Y41">
        <f t="shared" si="2"/>
      </c>
      <c r="Z41">
        <f t="shared" si="3"/>
      </c>
      <c r="AB41" t="s">
        <v>2296</v>
      </c>
    </row>
    <row r="42" spans="1:28">
      <c r="W42">
        <f t="shared" si="0"/>
      </c>
      <c r="X42">
        <f t="shared" si="1"/>
      </c>
      <c r="Y42">
        <f t="shared" si="2"/>
      </c>
      <c r="Z42">
        <f t="shared" si="3"/>
      </c>
      <c r="AB42" t="s">
        <v>2313</v>
      </c>
    </row>
    <row r="43" spans="1:28">
      <c r="W43">
        <f t="shared" si="0"/>
      </c>
      <c r="X43">
        <f t="shared" si="1"/>
      </c>
      <c r="Y43">
        <f t="shared" si="2"/>
      </c>
      <c r="Z43">
        <f t="shared" si="3"/>
      </c>
      <c r="AB43" t="s">
        <v>2322</v>
      </c>
    </row>
    <row r="44" spans="1:28">
      <c r="W44">
        <f t="shared" si="0"/>
      </c>
      <c r="X44">
        <f t="shared" si="1"/>
      </c>
      <c r="Y44">
        <f t="shared" si="2"/>
      </c>
      <c r="Z44">
        <f t="shared" si="3"/>
      </c>
      <c r="AB44" t="s">
        <v>2329</v>
      </c>
    </row>
    <row r="45" spans="1:28">
      <c r="W45">
        <f t="shared" si="0"/>
      </c>
      <c r="X45">
        <f t="shared" si="1"/>
      </c>
      <c r="Y45">
        <f t="shared" si="2"/>
      </c>
      <c r="Z45">
        <f t="shared" si="3"/>
      </c>
      <c r="AB45" t="s">
        <v>2330</v>
      </c>
    </row>
    <row r="46" spans="1:28">
      <c r="W46">
        <f t="shared" si="0"/>
      </c>
      <c r="X46">
        <f t="shared" si="1"/>
      </c>
      <c r="Y46">
        <f t="shared" si="2"/>
      </c>
      <c r="Z46">
        <f t="shared" si="3"/>
      </c>
      <c r="AB46" t="s">
        <v>2332</v>
      </c>
    </row>
    <row r="47" spans="1:28">
      <c r="W47">
        <f t="shared" si="0"/>
      </c>
      <c r="X47">
        <f t="shared" si="1"/>
      </c>
      <c r="Y47">
        <f t="shared" si="2"/>
      </c>
      <c r="Z47">
        <f t="shared" si="3"/>
      </c>
      <c r="AB47" t="s">
        <v>2334</v>
      </c>
    </row>
    <row r="48" spans="1:28">
      <c r="W48">
        <f t="shared" si="0"/>
      </c>
      <c r="X48">
        <f t="shared" si="1"/>
      </c>
      <c r="Y48">
        <f t="shared" si="2"/>
      </c>
      <c r="Z48">
        <f t="shared" si="3"/>
      </c>
      <c r="AB48" t="s">
        <v>2335</v>
      </c>
    </row>
    <row r="49" spans="1:28">
      <c r="W49">
        <f t="shared" si="0"/>
      </c>
      <c r="X49">
        <f t="shared" si="1"/>
      </c>
      <c r="Y49">
        <f t="shared" si="2"/>
      </c>
      <c r="Z49">
        <f t="shared" si="3"/>
      </c>
      <c r="AB49" t="s">
        <v>2344</v>
      </c>
    </row>
    <row r="50" spans="1:28">
      <c r="W50">
        <f t="shared" si="0"/>
      </c>
      <c r="X50">
        <f t="shared" si="1"/>
      </c>
      <c r="Y50">
        <f t="shared" si="2"/>
      </c>
      <c r="Z50">
        <f t="shared" si="3"/>
      </c>
      <c r="AB50" t="s">
        <v>2346</v>
      </c>
    </row>
    <row r="51" spans="1:28">
      <c r="W51">
        <f t="shared" si="0"/>
      </c>
      <c r="X51">
        <f t="shared" si="1"/>
      </c>
      <c r="Y51">
        <f t="shared" si="2"/>
      </c>
      <c r="Z51">
        <f t="shared" si="3"/>
      </c>
      <c r="AB51" t="s">
        <v>2374</v>
      </c>
    </row>
    <row r="52" spans="1:28">
      <c r="W52">
        <f t="shared" si="0"/>
      </c>
      <c r="X52">
        <f t="shared" si="1"/>
      </c>
      <c r="Y52">
        <f t="shared" si="2"/>
      </c>
      <c r="Z52">
        <f t="shared" si="3"/>
      </c>
      <c r="AB52" t="s">
        <v>2382</v>
      </c>
    </row>
    <row r="53" spans="1:28">
      <c r="A53" s="1562" t="s">
        <v>0</v>
      </c>
      <c r="B53" s="1562"/>
      <c r="C53" s="1562"/>
      <c r="D53" s="1562"/>
      <c r="E53" s="1562"/>
      <c r="F53" s="1562"/>
      <c r="G53" s="1562"/>
      <c r="H53" s="1562"/>
      <c r="I53" s="1562"/>
      <c r="W53">
        <f t="shared" si="0"/>
      </c>
      <c r="X53">
        <f t="shared" si="1"/>
      </c>
      <c r="Y53">
        <f t="shared" si="2"/>
      </c>
      <c r="Z53">
        <f t="shared" si="3"/>
      </c>
      <c r="AB53" t="s">
        <v>2383</v>
      </c>
    </row>
    <row r="54" spans="1:28">
      <c r="W54">
        <f t="shared" si="0"/>
      </c>
      <c r="X54">
        <f t="shared" si="1"/>
      </c>
      <c r="Y54">
        <f t="shared" si="2"/>
      </c>
      <c r="Z54">
        <f t="shared" si="3"/>
      </c>
      <c r="AB54" t="s">
        <v>2385</v>
      </c>
    </row>
    <row r="55" spans="1:28">
      <c r="A55" s="1" t="s">
        <v>1</v>
      </c>
      <c r="B55" s="1"/>
      <c r="G55" s="2" t="s">
        <v>2</v>
      </c>
      <c r="H55" s="3" t="s">
        <v>55</v>
      </c>
      <c r="W55">
        <f t="shared" si="0"/>
      </c>
      <c r="X55">
        <f t="shared" si="1"/>
      </c>
      <c r="Y55">
        <f t="shared" si="2"/>
      </c>
      <c r="Z55">
        <f t="shared" si="3"/>
      </c>
      <c r="AB55" t="s">
        <v>2396</v>
      </c>
    </row>
    <row r="56" spans="1:28">
      <c r="A56" s="22" t="inlineStr">
        <is>
          <t>ATTN: Contact-005</t>
        </is>
      </c>
      <c r="B56" s="1"/>
      <c r="F56" s="4" t="s">
        <v>3</v>
      </c>
      <c r="G56" s="2"/>
      <c r="H56" s="1" t="s">
        <v>57</v>
      </c>
      <c r="W56">
        <f t="shared" si="0"/>
      </c>
      <c r="X56">
        <f t="shared" si="1"/>
      </c>
      <c r="Y56">
        <f t="shared" si="2"/>
      </c>
      <c r="Z56">
        <f t="shared" si="3"/>
      </c>
      <c r="AB56" t="s">
        <v>2400</v>
      </c>
    </row>
    <row r="57" spans="1:28">
      <c r="A57" s="1" t="inlineStr">
        <is>
          <t>Dealer-112</t>
        </is>
      </c>
      <c r="B57" s="1"/>
      <c r="H57" s="22"/>
      <c r="W57">
        <f t="shared" si="0"/>
      </c>
      <c r="X57">
        <f t="shared" si="1"/>
      </c>
      <c r="Y57">
        <f t="shared" si="2"/>
      </c>
      <c r="Z57">
        <f t="shared" si="3"/>
      </c>
      <c r="AB57" t="s">
        <v>2407</v>
      </c>
    </row>
    <row r="58" spans="1:28">
      <c r="A58" s="1" t="inlineStr">
        <is>
          <t>Address line (redacted)</t>
        </is>
      </c>
      <c r="B58" s="1"/>
      <c r="D58" s="85"/>
      <c r="E58" s="85"/>
      <c r="F58" s="85"/>
      <c r="G58" s="85"/>
      <c r="H58" s="85"/>
      <c r="W58">
        <f t="shared" si="0"/>
      </c>
      <c r="X58">
        <f t="shared" si="1"/>
      </c>
      <c r="Y58">
        <f t="shared" si="2"/>
      </c>
      <c r="Z58">
        <f t="shared" si="3"/>
      </c>
      <c r="AB58" t="s">
        <v>2408</v>
      </c>
    </row>
    <row r="59" spans="1:28">
      <c r="A59" s="22" t="inlineStr">
        <is>
          <t>Address line (redacted)</t>
        </is>
      </c>
      <c r="B59" s="86"/>
      <c r="D59" s="85"/>
      <c r="E59" s="85"/>
      <c r="F59" s="85"/>
      <c r="G59" s="85"/>
      <c r="H59" s="85"/>
      <c r="W59">
        <f t="shared" si="0"/>
      </c>
      <c r="X59">
        <f t="shared" si="1"/>
      </c>
      <c r="Y59">
        <f t="shared" si="2"/>
      </c>
      <c r="Z59">
        <f t="shared" si="3"/>
      </c>
      <c r="AB59" t="s">
        <v>2409</v>
      </c>
    </row>
    <row r="60" spans="1:28">
      <c r="A60" s="49" t="s">
        <v>4</v>
      </c>
      <c r="B60" s="87" t="inlineStr">
        <is>
          <t>GSTIN-MASKED</t>
        </is>
      </c>
      <c r="W60">
        <f t="shared" si="0"/>
      </c>
      <c r="X60">
        <f t="shared" si="1"/>
      </c>
      <c r="Y60">
        <f t="shared" si="2"/>
      </c>
      <c r="Z60">
        <f t="shared" si="3"/>
      </c>
      <c r="AB60" t="s">
        <v>2416</v>
      </c>
    </row>
    <row r="61" spans="1:28">
      <c r="A61" s="1" t="s">
        <v>5</v>
      </c>
      <c r="W61">
        <f t="shared" si="0"/>
      </c>
      <c r="X61">
        <f t="shared" si="1"/>
      </c>
      <c r="Y61">
        <f t="shared" si="2"/>
      </c>
      <c r="Z61">
        <f t="shared" si="3"/>
      </c>
      <c r="AB61" t="s">
        <v>2435</v>
      </c>
    </row>
    <row r="62" spans="1:28">
      <c r="A62" s="1" t="s">
        <v>6</v>
      </c>
      <c r="W62">
        <f t="shared" si="0"/>
      </c>
      <c r="X62">
        <f t="shared" si="1"/>
      </c>
      <c r="Y62">
        <f t="shared" si="2"/>
      </c>
      <c r="Z62">
        <f t="shared" si="3"/>
      </c>
      <c r="AB62" t="s">
        <v>2439</v>
      </c>
    </row>
    <row r="63" spans="1:28">
      <c r="A63" s="1" t="s">
        <v>7</v>
      </c>
      <c r="W63">
        <f t="shared" si="0"/>
      </c>
      <c r="X63">
        <f t="shared" si="1"/>
      </c>
      <c r="Y63">
        <f t="shared" si="2"/>
      </c>
      <c r="Z63">
        <f t="shared" si="3"/>
      </c>
      <c r="AB63" t="s">
        <v>2440</v>
      </c>
    </row>
    <row r="64" spans="1:28" ht="24">
      <c r="A64" s="88" t="s">
        <v>8</v>
      </c>
      <c r="B64" s="89" t="s">
        <v>9</v>
      </c>
      <c r="C64" s="89" t="s">
        <v>10</v>
      </c>
      <c r="D64" s="34" t="s">
        <v>11</v>
      </c>
      <c r="E64" s="34" t="s">
        <v>12</v>
      </c>
      <c r="F64" s="34" t="s">
        <v>13</v>
      </c>
      <c r="G64" s="34" t="s">
        <v>14</v>
      </c>
      <c r="H64" s="88" t="s">
        <v>15</v>
      </c>
      <c r="I64" s="90" t="s">
        <v>16</v>
      </c>
      <c r="W64">
        <f t="shared" si="0"/>
      </c>
      <c r="X64">
        <f t="shared" si="1"/>
      </c>
      <c r="Y64">
        <f t="shared" si="2"/>
      </c>
      <c r="Z64">
        <f t="shared" si="3"/>
      </c>
      <c r="AB64" t="s">
        <v>2452</v>
      </c>
    </row>
    <row r="65" spans="1:28">
      <c r="A65" s="5"/>
      <c r="B65" s="1564" t="s">
        <v>17</v>
      </c>
      <c r="C65" s="1565"/>
      <c r="D65" s="53"/>
      <c r="E65" s="53"/>
      <c r="F65" s="91"/>
      <c r="G65" s="92"/>
      <c r="H65" s="53"/>
      <c r="I65" s="93"/>
      <c r="W65">
        <f t="shared" si="0"/>
      </c>
      <c r="X65">
        <f t="shared" si="1"/>
      </c>
      <c r="Y65">
        <f t="shared" si="2"/>
      </c>
      <c r="Z65">
        <f t="shared" si="3"/>
      </c>
      <c r="AB65" t="s">
        <v>2935</v>
      </c>
    </row>
    <row r="66" spans="1:28">
      <c r="A66" s="5">
        <v>1</v>
      </c>
      <c r="B66" s="8" t="s">
        <v>273</v>
      </c>
      <c r="C66" s="5" t="s">
        <v>274</v>
      </c>
      <c r="D66" s="5">
        <v>3</v>
      </c>
      <c r="E66" s="5">
        <v>5</v>
      </c>
      <c r="F66" s="5">
        <f>+E66*D66</f>
      </c>
      <c r="G66" s="5">
        <f>+E66*D66</f>
      </c>
      <c r="H66" s="5">
        <v>1</v>
      </c>
      <c r="I66" s="94">
        <f>+H66*G66</f>
      </c>
      <c r="W66">
        <f t="shared" si="0"/>
      </c>
      <c r="X66">
        <f t="shared" si="1"/>
      </c>
      <c r="Y66">
        <f t="shared" si="2"/>
      </c>
      <c r="Z66">
        <f t="shared" si="3"/>
      </c>
    </row>
    <row r="67" spans="1:28">
      <c r="A67" s="5">
        <v>2</v>
      </c>
      <c r="B67" s="8" t="s">
        <v>289</v>
      </c>
      <c r="C67" s="5" t="s">
        <v>288</v>
      </c>
      <c r="D67" s="5">
        <v>1</v>
      </c>
      <c r="E67" s="5">
        <v>5</v>
      </c>
      <c r="F67" s="5">
        <f t="shared" ref="F67:F79" si="6">+E67*D67</f>
      </c>
      <c r="G67" s="5">
        <f t="shared" ref="G67:G79" si="7">+E67*D67</f>
      </c>
      <c r="H67" s="5">
        <v>1</v>
      </c>
      <c r="I67" s="94">
        <f>+H67*G67</f>
      </c>
      <c r="W67">
        <f t="shared" si="0"/>
      </c>
      <c r="X67">
        <f t="shared" si="1"/>
      </c>
      <c r="Y67">
        <f t="shared" si="2"/>
      </c>
      <c r="Z67">
        <f t="shared" si="3"/>
      </c>
    </row>
    <row r="68" spans="1:28">
      <c r="A68" s="5"/>
      <c r="B68" s="15"/>
      <c r="C68" s="5"/>
      <c r="D68" s="5"/>
      <c r="E68" s="5"/>
      <c r="F68" s="5"/>
      <c r="G68" s="5"/>
      <c r="H68" s="5"/>
      <c r="I68" s="94"/>
      <c r="W68">
        <f t="shared" ref="W68:W131" si="8">IF(LEFT($H68&amp;"",5)="2019-",$H68,W67)</f>
      </c>
      <c r="X68">
        <f t="shared" ref="X68:X131" si="9">IF($W68="",0,IF(COUNTIF($AB$2:$AB$80,$W68)&gt;0,1,0))</f>
      </c>
      <c r="Y68">
        <f t="shared" ref="Y68:Y131" si="10">IF($C68="","",UPPER(TRIM(IFERROR(LEFT($C68&amp;"",FIND("/",$C68&amp;"")-1),$C68&amp;""))))</f>
      </c>
      <c r="Z68">
        <f t="shared" ref="Z68:Z131" si="11">IFERROR(IF(ISNUMBER($G68),$G68,0),0)</f>
      </c>
    </row>
    <row r="69" spans="1:28">
      <c r="A69" s="5">
        <v>4</v>
      </c>
      <c r="B69" s="8" t="s">
        <v>287</v>
      </c>
      <c r="C69" s="5" t="s">
        <v>286</v>
      </c>
      <c r="D69" s="5">
        <v>1</v>
      </c>
      <c r="E69" s="5">
        <v>5</v>
      </c>
      <c r="F69" s="5">
        <f t="shared" si="6"/>
      </c>
      <c r="G69" s="5">
        <f t="shared" si="7"/>
      </c>
      <c r="H69" s="5">
        <v>1</v>
      </c>
      <c r="I69" s="94">
        <f>+H69*G69</f>
      </c>
      <c r="W69">
        <f t="shared" si="8"/>
      </c>
      <c r="X69">
        <f t="shared" si="9"/>
      </c>
      <c r="Y69">
        <f t="shared" si="10"/>
      </c>
      <c r="Z69">
        <f t="shared" si="11"/>
      </c>
    </row>
    <row r="70" spans="1:28">
      <c r="A70" s="5">
        <v>5</v>
      </c>
      <c r="B70" s="8" t="s">
        <v>285</v>
      </c>
      <c r="C70" s="5" t="s">
        <v>284</v>
      </c>
      <c r="D70" s="5">
        <v>1</v>
      </c>
      <c r="E70" s="5">
        <v>5</v>
      </c>
      <c r="F70" s="5">
        <f t="shared" si="6"/>
      </c>
      <c r="G70" s="5">
        <f t="shared" si="7"/>
      </c>
      <c r="H70" s="5">
        <v>1</v>
      </c>
      <c r="I70" s="94">
        <f>+H70*G70</f>
      </c>
      <c r="W70">
        <f t="shared" si="8"/>
      </c>
      <c r="X70">
        <f t="shared" si="9"/>
      </c>
      <c r="Y70">
        <f t="shared" si="10"/>
      </c>
      <c r="Z70">
        <f t="shared" si="11"/>
      </c>
    </row>
    <row r="71" spans="1:28">
      <c r="A71" s="5">
        <v>6</v>
      </c>
      <c r="B71" s="8" t="s">
        <v>283</v>
      </c>
      <c r="C71" s="5" t="s">
        <v>282</v>
      </c>
      <c r="D71" s="5">
        <v>1</v>
      </c>
      <c r="E71" s="5">
        <v>5</v>
      </c>
      <c r="F71" s="5">
        <f t="shared" si="6"/>
      </c>
      <c r="G71" s="5">
        <f t="shared" si="7"/>
      </c>
      <c r="H71" s="5">
        <v>1</v>
      </c>
      <c r="I71" s="94">
        <f>+H71*G71</f>
      </c>
      <c r="W71">
        <f t="shared" si="8"/>
      </c>
      <c r="X71">
        <f t="shared" si="9"/>
      </c>
      <c r="Y71">
        <f t="shared" si="10"/>
      </c>
      <c r="Z71">
        <f t="shared" si="11"/>
      </c>
    </row>
    <row r="72" spans="1:28">
      <c r="A72" s="5"/>
      <c r="B72" s="8" t="s">
        <v>283</v>
      </c>
      <c r="C72" s="5" t="s">
        <v>282</v>
      </c>
      <c r="D72" s="5">
        <v>2</v>
      </c>
      <c r="E72" s="5">
        <v>1</v>
      </c>
      <c r="F72" s="5">
        <f>+E72*D72</f>
      </c>
      <c r="G72" s="5">
        <f>+E72*D72</f>
      </c>
      <c r="H72" s="5">
        <v>1</v>
      </c>
      <c r="I72" s="94">
        <f>+H72*G72</f>
      </c>
      <c r="W72">
        <f t="shared" si="8"/>
      </c>
      <c r="X72">
        <f t="shared" si="9"/>
      </c>
      <c r="Y72">
        <f t="shared" si="10"/>
      </c>
      <c r="Z72">
        <f t="shared" si="11"/>
      </c>
    </row>
    <row r="73" spans="1:28">
      <c r="A73" s="5"/>
      <c r="B73" s="1564" t="s">
        <v>18</v>
      </c>
      <c r="C73" s="1565"/>
      <c r="D73" s="5"/>
      <c r="E73" s="5"/>
      <c r="F73" s="5"/>
      <c r="G73" s="5"/>
      <c r="H73" s="5"/>
      <c r="I73" s="94"/>
      <c r="W73">
        <f t="shared" si="8"/>
      </c>
      <c r="X73">
        <f t="shared" si="9"/>
      </c>
      <c r="Y73">
        <f t="shared" si="10"/>
      </c>
      <c r="Z73">
        <f t="shared" si="11"/>
      </c>
    </row>
    <row r="74" spans="1:28">
      <c r="A74" s="5">
        <v>7</v>
      </c>
      <c r="B74" s="8" t="s">
        <v>275</v>
      </c>
      <c r="C74" s="5" t="s">
        <v>276</v>
      </c>
      <c r="D74" s="5">
        <v>1</v>
      </c>
      <c r="E74" s="5">
        <v>4</v>
      </c>
      <c r="F74" s="5">
        <f t="shared" si="6"/>
      </c>
      <c r="G74" s="5">
        <f t="shared" si="7"/>
      </c>
      <c r="H74" s="9">
        <v>1</v>
      </c>
      <c r="I74" s="94">
        <f t="shared" ref="I74:I79" si="12">+H74*G74</f>
      </c>
      <c r="W74">
        <f t="shared" si="8"/>
      </c>
      <c r="X74">
        <f t="shared" si="9"/>
      </c>
      <c r="Y74">
        <f t="shared" si="10"/>
      </c>
      <c r="Z74">
        <f t="shared" si="11"/>
      </c>
    </row>
    <row r="75" spans="1:28">
      <c r="A75" s="5">
        <v>8</v>
      </c>
      <c r="B75" s="8" t="s">
        <v>295</v>
      </c>
      <c r="C75" s="5" t="s">
        <v>294</v>
      </c>
      <c r="D75" s="5">
        <v>1</v>
      </c>
      <c r="E75" s="5">
        <v>3</v>
      </c>
      <c r="F75" s="5">
        <f t="shared" si="6"/>
      </c>
      <c r="G75" s="5">
        <f t="shared" si="7"/>
      </c>
      <c r="H75" s="9">
        <v>1</v>
      </c>
      <c r="I75" s="94">
        <f t="shared" si="12"/>
      </c>
      <c r="W75">
        <f t="shared" si="8"/>
      </c>
      <c r="X75">
        <f t="shared" si="9"/>
      </c>
      <c r="Y75">
        <f t="shared" si="10"/>
      </c>
      <c r="Z75">
        <f t="shared" si="11"/>
      </c>
    </row>
    <row r="76" spans="1:28">
      <c r="A76" s="5">
        <v>9</v>
      </c>
      <c r="B76" s="8" t="s">
        <v>293</v>
      </c>
      <c r="C76" s="5" t="s">
        <v>292</v>
      </c>
      <c r="D76" s="5">
        <v>3</v>
      </c>
      <c r="E76" s="16">
        <v>4</v>
      </c>
      <c r="F76" s="5">
        <f t="shared" si="6"/>
      </c>
      <c r="G76" s="5">
        <f t="shared" si="7"/>
      </c>
      <c r="H76" s="5">
        <v>1</v>
      </c>
      <c r="I76" s="94">
        <f t="shared" si="12"/>
      </c>
      <c r="W76">
        <f t="shared" si="8"/>
      </c>
      <c r="X76">
        <f t="shared" si="9"/>
      </c>
      <c r="Y76">
        <f t="shared" si="10"/>
      </c>
      <c r="Z76">
        <f t="shared" si="11"/>
      </c>
    </row>
    <row r="77" spans="1:28">
      <c r="A77" s="5">
        <v>10</v>
      </c>
      <c r="B77" s="95" t="s">
        <v>277</v>
      </c>
      <c r="C77" s="9" t="s">
        <v>278</v>
      </c>
      <c r="D77" s="5">
        <v>1</v>
      </c>
      <c r="E77" s="5">
        <v>4</v>
      </c>
      <c r="F77" s="5">
        <f t="shared" si="6"/>
      </c>
      <c r="G77" s="5">
        <f t="shared" si="7"/>
      </c>
      <c r="H77" s="16">
        <v>1</v>
      </c>
      <c r="I77" s="94">
        <f t="shared" si="12"/>
      </c>
      <c r="W77">
        <f t="shared" si="8"/>
      </c>
      <c r="X77">
        <f t="shared" si="9"/>
      </c>
      <c r="Y77">
        <f t="shared" si="10"/>
      </c>
      <c r="Z77">
        <f t="shared" si="11"/>
      </c>
    </row>
    <row r="78" spans="1:28">
      <c r="A78" s="5">
        <v>11</v>
      </c>
      <c r="B78" s="95" t="s">
        <v>291</v>
      </c>
      <c r="C78" s="101" t="s">
        <v>290</v>
      </c>
      <c r="D78" s="5">
        <v>1</v>
      </c>
      <c r="E78" s="5">
        <v>4</v>
      </c>
      <c r="F78" s="5">
        <f t="shared" si="6"/>
      </c>
      <c r="G78" s="5">
        <f t="shared" si="7"/>
      </c>
      <c r="H78" s="16">
        <v>1</v>
      </c>
      <c r="I78" s="94">
        <f t="shared" si="12"/>
      </c>
      <c r="W78">
        <f t="shared" si="8"/>
      </c>
      <c r="X78">
        <f t="shared" si="9"/>
      </c>
      <c r="Y78">
        <f t="shared" si="10"/>
      </c>
      <c r="Z78">
        <f t="shared" si="11"/>
      </c>
    </row>
    <row r="79" spans="1:28">
      <c r="A79" s="5">
        <v>12</v>
      </c>
      <c r="B79" s="8" t="s">
        <v>279</v>
      </c>
      <c r="C79" s="5" t="s">
        <v>280</v>
      </c>
      <c r="D79" s="5">
        <v>1</v>
      </c>
      <c r="E79" s="16">
        <v>4</v>
      </c>
      <c r="F79" s="5">
        <f t="shared" si="6"/>
      </c>
      <c r="G79" s="5">
        <f t="shared" si="7"/>
      </c>
      <c r="H79" s="16">
        <v>1</v>
      </c>
      <c r="I79" s="94">
        <f t="shared" si="12"/>
      </c>
      <c r="W79">
        <f t="shared" si="8"/>
      </c>
      <c r="X79">
        <f t="shared" si="9"/>
      </c>
      <c r="Y79">
        <f t="shared" si="10"/>
      </c>
      <c r="Z79">
        <f t="shared" si="11"/>
      </c>
    </row>
    <row r="80" spans="1:28">
      <c r="A80" s="5"/>
      <c r="B80" s="1564" t="s">
        <v>300</v>
      </c>
      <c r="C80" s="1565"/>
      <c r="D80" s="5"/>
      <c r="E80" s="5"/>
      <c r="F80" s="5"/>
      <c r="G80" s="5"/>
      <c r="H80" s="5"/>
      <c r="I80" s="94"/>
      <c r="W80">
        <f t="shared" si="8"/>
      </c>
      <c r="X80">
        <f t="shared" si="9"/>
      </c>
      <c r="Y80">
        <f t="shared" si="10"/>
      </c>
      <c r="Z80">
        <f t="shared" si="11"/>
      </c>
    </row>
    <row r="81" spans="1:26">
      <c r="A81" s="5"/>
      <c r="B81" s="17" t="s">
        <v>434</v>
      </c>
      <c r="C81" s="88" t="s">
        <v>303</v>
      </c>
      <c r="D81" s="5">
        <v>1</v>
      </c>
      <c r="E81" s="5">
        <v>2</v>
      </c>
      <c r="F81" s="5">
        <f>+E81*D81</f>
      </c>
      <c r="G81" s="5">
        <f>+E81*D81</f>
      </c>
      <c r="H81" s="5">
        <v>1</v>
      </c>
      <c r="I81" s="94">
        <f>+H81*G81</f>
      </c>
      <c r="W81">
        <f t="shared" si="8"/>
      </c>
      <c r="X81">
        <f t="shared" si="9"/>
      </c>
      <c r="Y81">
        <f t="shared" si="10"/>
      </c>
      <c r="Z81">
        <f t="shared" si="11"/>
      </c>
    </row>
    <row r="82" spans="1:26">
      <c r="A82" s="5"/>
      <c r="B82" s="8"/>
      <c r="C82" s="5"/>
      <c r="D82" s="5"/>
      <c r="E82" s="16"/>
      <c r="F82" s="5"/>
      <c r="G82" s="5"/>
      <c r="H82" s="5"/>
      <c r="I82" s="94"/>
      <c r="W82">
        <f t="shared" si="8"/>
      </c>
      <c r="X82">
        <f t="shared" si="9"/>
      </c>
      <c r="Y82">
        <f t="shared" si="10"/>
      </c>
      <c r="Z82">
        <f t="shared" si="11"/>
      </c>
    </row>
    <row r="83" spans="1:26">
      <c r="A83" s="5"/>
      <c r="B83" s="8"/>
      <c r="C83" s="5"/>
      <c r="D83" s="5"/>
      <c r="E83" s="16"/>
      <c r="F83" s="5"/>
      <c r="G83" s="5"/>
      <c r="H83" s="5"/>
      <c r="I83" s="94"/>
      <c r="W83">
        <f t="shared" si="8"/>
      </c>
      <c r="X83">
        <f t="shared" si="9"/>
      </c>
      <c r="Y83">
        <f t="shared" si="10"/>
      </c>
      <c r="Z83">
        <f t="shared" si="11"/>
      </c>
    </row>
    <row r="84" spans="1:26">
      <c r="A84" s="5"/>
      <c r="B84" s="8"/>
      <c r="C84" s="5"/>
      <c r="D84" s="5"/>
      <c r="E84" s="16"/>
      <c r="F84" s="5"/>
      <c r="G84" s="5"/>
      <c r="H84" s="5"/>
      <c r="I84" s="94"/>
      <c r="W84">
        <f t="shared" si="8"/>
      </c>
      <c r="X84">
        <f t="shared" si="9"/>
      </c>
      <c r="Y84">
        <f t="shared" si="10"/>
      </c>
      <c r="Z84">
        <f t="shared" si="11"/>
      </c>
    </row>
    <row r="85" spans="1:26">
      <c r="A85" s="5"/>
      <c r="B85" s="17"/>
      <c r="C85" s="96"/>
      <c r="D85" s="5"/>
      <c r="E85" s="5"/>
      <c r="F85" s="5"/>
      <c r="G85" s="5"/>
      <c r="H85" s="5"/>
      <c r="I85" s="94"/>
      <c r="W85">
        <f t="shared" si="8"/>
      </c>
      <c r="X85">
        <f t="shared" si="9"/>
      </c>
      <c r="Y85">
        <f t="shared" si="10"/>
      </c>
      <c r="Z85">
        <f t="shared" si="11"/>
      </c>
    </row>
    <row r="86" spans="1:26">
      <c r="A86" s="10"/>
      <c r="B86" s="10"/>
      <c r="C86" s="10"/>
      <c r="D86" s="10"/>
      <c r="E86" s="10"/>
      <c r="F86" s="10"/>
      <c r="G86" s="10"/>
      <c r="H86" s="10"/>
      <c r="I86" s="97"/>
      <c r="W86">
        <f t="shared" si="8"/>
      </c>
      <c r="X86">
        <f t="shared" si="9"/>
      </c>
      <c r="Y86">
        <f t="shared" si="10"/>
      </c>
      <c r="Z86">
        <f t="shared" si="11"/>
      </c>
    </row>
    <row r="87" spans="1:26" ht="15.75" thickBot="1">
      <c r="A87" s="10"/>
      <c r="B87" s="80" t="s">
        <v>20</v>
      </c>
      <c r="C87" s="35"/>
      <c r="D87" s="35"/>
      <c r="E87" s="35"/>
      <c r="F87" s="35"/>
      <c r="G87" s="35"/>
      <c r="H87" s="35"/>
      <c r="I87" s="98"/>
      <c r="W87">
        <f t="shared" si="8"/>
      </c>
      <c r="X87">
        <f t="shared" si="9"/>
      </c>
      <c r="Y87">
        <f t="shared" si="10"/>
      </c>
      <c r="Z87">
        <f t="shared" si="11"/>
      </c>
    </row>
    <row r="88" spans="1:26" ht="15.75" thickBot="1">
      <c r="A88" s="99"/>
      <c r="B88" s="81"/>
      <c r="C88" s="39" t="s">
        <v>21</v>
      </c>
      <c r="D88" s="40">
        <f>SUM(D65:D87)</f>
      </c>
      <c r="E88" s="41">
        <f>IF(H88=I88,"OK","NO")</f>
      </c>
      <c r="F88" s="40">
        <f>SUM(F65:F87)</f>
      </c>
      <c r="G88" s="40">
        <f>SUM(G65:G87)</f>
      </c>
      <c r="H88" s="42">
        <f>SUMPRODUCT(H65:H87,G65:G87)</f>
      </c>
      <c r="I88" s="100">
        <f>SUM(I65:I87)</f>
      </c>
      <c r="W88">
        <f t="shared" si="8"/>
      </c>
      <c r="X88">
        <f t="shared" si="9"/>
      </c>
      <c r="Y88">
        <f t="shared" si="10"/>
      </c>
      <c r="Z88">
        <f t="shared" si="11"/>
      </c>
    </row>
    <row r="89" spans="1:26">
      <c r="A89" s="10"/>
      <c r="B89" s="10"/>
      <c r="C89" s="91"/>
      <c r="D89" s="91"/>
      <c r="E89" s="91"/>
      <c r="F89" s="91"/>
      <c r="G89" s="91"/>
      <c r="H89" s="91"/>
      <c r="I89" s="91"/>
      <c r="W89">
        <f t="shared" si="8"/>
      </c>
      <c r="X89">
        <f t="shared" si="9"/>
      </c>
      <c r="Y89">
        <f t="shared" si="10"/>
      </c>
      <c r="Z89">
        <f t="shared" si="11"/>
      </c>
    </row>
    <row r="90" spans="1:26">
      <c r="A90" s="12" t="s">
        <v>281</v>
      </c>
      <c r="B90" s="12"/>
      <c r="C90" s="12"/>
      <c r="D90" s="13"/>
      <c r="E90" s="14"/>
      <c r="F90" s="14"/>
      <c r="G90" s="14"/>
      <c r="H90" s="2"/>
      <c r="I90" s="12"/>
      <c r="W90">
        <f t="shared" si="8"/>
      </c>
      <c r="X90">
        <f t="shared" si="9"/>
      </c>
      <c r="Y90">
        <f t="shared" si="10"/>
      </c>
      <c r="Z90">
        <f t="shared" si="11"/>
      </c>
    </row>
    <row r="91" spans="1:26">
      <c r="W91">
        <f t="shared" si="8"/>
      </c>
      <c r="X91">
        <f t="shared" si="9"/>
      </c>
      <c r="Y91">
        <f t="shared" si="10"/>
      </c>
      <c r="Z91">
        <f t="shared" si="11"/>
      </c>
    </row>
    <row r="92" spans="1:26">
      <c r="W92">
        <f t="shared" si="8"/>
      </c>
      <c r="X92">
        <f t="shared" si="9"/>
      </c>
      <c r="Y92">
        <f t="shared" si="10"/>
      </c>
      <c r="Z92">
        <f t="shared" si="11"/>
      </c>
    </row>
    <row r="93" spans="1:26">
      <c r="A93" s="1562" t="s">
        <v>0</v>
      </c>
      <c r="B93" s="1562"/>
      <c r="C93" s="1562"/>
      <c r="D93" s="1562"/>
      <c r="E93" s="1562"/>
      <c r="F93" s="1562"/>
      <c r="G93" s="1562"/>
      <c r="H93" s="1562"/>
      <c r="I93" s="1562"/>
      <c r="W93">
        <f t="shared" si="8"/>
      </c>
      <c r="X93">
        <f t="shared" si="9"/>
      </c>
      <c r="Y93">
        <f t="shared" si="10"/>
      </c>
      <c r="Z93">
        <f t="shared" si="11"/>
      </c>
    </row>
    <row r="94" spans="1:26">
      <c r="W94">
        <f t="shared" si="8"/>
      </c>
      <c r="X94">
        <f t="shared" si="9"/>
      </c>
      <c r="Y94">
        <f t="shared" si="10"/>
      </c>
      <c r="Z94">
        <f t="shared" si="11"/>
      </c>
    </row>
    <row r="95" spans="1:26">
      <c r="A95" s="1" t="s">
        <v>1</v>
      </c>
      <c r="B95" s="1"/>
      <c r="G95" s="2" t="s">
        <v>2</v>
      </c>
      <c r="H95" s="3" t="s">
        <v>55</v>
      </c>
      <c r="W95">
        <f t="shared" si="8"/>
      </c>
      <c r="X95">
        <f t="shared" si="9"/>
      </c>
      <c r="Y95">
        <f t="shared" si="10"/>
      </c>
      <c r="Z95">
        <f t="shared" si="11"/>
      </c>
    </row>
    <row r="96" spans="1:26">
      <c r="A96" s="1" t="inlineStr">
        <is>
          <t>Dealer-051</t>
        </is>
      </c>
      <c r="B96" s="1"/>
      <c r="F96" s="4" t="s">
        <v>3</v>
      </c>
      <c r="G96" s="2"/>
      <c r="H96" s="1" t="s">
        <v>58</v>
      </c>
      <c r="W96">
        <f t="shared" si="8"/>
      </c>
      <c r="X96">
        <f t="shared" si="9"/>
      </c>
      <c r="Y96">
        <f t="shared" si="10"/>
      </c>
      <c r="Z96">
        <f t="shared" si="11"/>
      </c>
    </row>
    <row r="97" spans="1:26">
      <c r="A97" s="1" t="inlineStr">
        <is>
          <t>Dealer-187</t>
        </is>
      </c>
      <c r="B97" s="1"/>
      <c r="W97">
        <f t="shared" si="8"/>
      </c>
      <c r="X97">
        <f t="shared" si="9"/>
      </c>
      <c r="Y97">
        <f t="shared" si="10"/>
      </c>
      <c r="Z97">
        <f t="shared" si="11"/>
      </c>
    </row>
    <row r="98" spans="1:26">
      <c r="A98" s="1" t="inlineStr">
        <is>
          <t>Address line (redacted)</t>
        </is>
      </c>
      <c r="B98" s="1"/>
      <c r="W98">
        <f t="shared" si="8"/>
      </c>
      <c r="X98">
        <f t="shared" si="9"/>
      </c>
      <c r="Y98">
        <f t="shared" si="10"/>
      </c>
      <c r="Z98">
        <f t="shared" si="11"/>
      </c>
    </row>
    <row r="99" spans="1:26">
      <c r="A99" s="12" t="s">
        <v>299</v>
      </c>
      <c r="B99" s="86"/>
      <c r="W99">
        <f t="shared" si="8"/>
      </c>
      <c r="X99">
        <f t="shared" si="9"/>
      </c>
      <c r="Y99">
        <f t="shared" si="10"/>
      </c>
      <c r="Z99">
        <f t="shared" si="11"/>
      </c>
    </row>
    <row r="100" spans="1:26">
      <c r="W100">
        <f t="shared" si="8"/>
      </c>
      <c r="X100">
        <f t="shared" si="9"/>
      </c>
      <c r="Y100">
        <f t="shared" si="10"/>
      </c>
      <c r="Z100">
        <f t="shared" si="11"/>
      </c>
    </row>
    <row r="101" spans="1:26">
      <c r="A101" s="1" t="s">
        <v>5</v>
      </c>
      <c r="W101">
        <f t="shared" si="8"/>
      </c>
      <c r="X101">
        <f t="shared" si="9"/>
      </c>
      <c r="Y101">
        <f t="shared" si="10"/>
      </c>
      <c r="Z101">
        <f t="shared" si="11"/>
      </c>
    </row>
    <row r="102" spans="1:26">
      <c r="A102" s="1" t="s">
        <v>6</v>
      </c>
      <c r="W102">
        <f t="shared" si="8"/>
      </c>
      <c r="X102">
        <f t="shared" si="9"/>
      </c>
      <c r="Y102">
        <f t="shared" si="10"/>
      </c>
      <c r="Z102">
        <f t="shared" si="11"/>
      </c>
    </row>
    <row r="103" spans="1:26" ht="15.75" thickBot="1">
      <c r="A103" s="1" t="s">
        <v>7</v>
      </c>
      <c r="W103">
        <f t="shared" si="8"/>
      </c>
      <c r="X103">
        <f t="shared" si="9"/>
      </c>
      <c r="Y103">
        <f t="shared" si="10"/>
      </c>
      <c r="Z103">
        <f t="shared" si="11"/>
      </c>
    </row>
    <row r="104" spans="1:26" ht="24">
      <c r="A104" s="26" t="s">
        <v>8</v>
      </c>
      <c r="B104" s="27" t="s">
        <v>9</v>
      </c>
      <c r="C104" s="27" t="s">
        <v>10</v>
      </c>
      <c r="D104" s="28" t="s">
        <v>11</v>
      </c>
      <c r="E104" s="28" t="s">
        <v>12</v>
      </c>
      <c r="F104" s="28" t="s">
        <v>13</v>
      </c>
      <c r="G104" s="28" t="s">
        <v>14</v>
      </c>
      <c r="H104" s="29" t="s">
        <v>15</v>
      </c>
      <c r="I104" s="30" t="s">
        <v>16</v>
      </c>
      <c r="W104">
        <f t="shared" si="8"/>
      </c>
      <c r="X104">
        <f t="shared" si="9"/>
      </c>
      <c r="Y104">
        <f t="shared" si="10"/>
      </c>
      <c r="Z104">
        <f t="shared" si="11"/>
      </c>
    </row>
    <row r="105" spans="1:26">
      <c r="A105" s="5"/>
      <c r="B105" s="1564" t="s">
        <v>300</v>
      </c>
      <c r="C105" s="1565"/>
      <c r="D105" s="5"/>
      <c r="E105" s="5"/>
      <c r="F105" s="19"/>
      <c r="G105" s="6"/>
      <c r="H105" s="5"/>
      <c r="I105" s="102"/>
      <c r="W105">
        <f t="shared" si="8"/>
      </c>
      <c r="X105">
        <f t="shared" si="9"/>
      </c>
      <c r="Y105">
        <f t="shared" si="10"/>
      </c>
      <c r="Z105">
        <f t="shared" si="11"/>
      </c>
    </row>
    <row r="106" spans="1:26">
      <c r="A106" s="5"/>
      <c r="B106" s="8" t="s">
        <v>302</v>
      </c>
      <c r="C106" s="5" t="s">
        <v>303</v>
      </c>
      <c r="D106" s="21"/>
      <c r="E106" s="5"/>
      <c r="F106" s="19"/>
      <c r="G106" s="6"/>
      <c r="H106" s="5"/>
      <c r="I106" s="102"/>
      <c r="W106">
        <f t="shared" si="8"/>
      </c>
      <c r="X106">
        <f t="shared" si="9"/>
      </c>
      <c r="Y106">
        <f t="shared" si="10"/>
      </c>
      <c r="Z106">
        <f t="shared" si="11"/>
      </c>
    </row>
    <row r="107" spans="1:26">
      <c r="A107" s="16"/>
      <c r="B107" s="8"/>
      <c r="C107" s="5"/>
      <c r="D107" s="5"/>
      <c r="E107" s="21"/>
      <c r="F107" s="19"/>
      <c r="G107" s="6"/>
      <c r="H107" s="5"/>
      <c r="I107" s="102"/>
      <c r="W107">
        <f t="shared" si="8"/>
      </c>
      <c r="X107">
        <f t="shared" si="9"/>
      </c>
      <c r="Y107">
        <f t="shared" si="10"/>
      </c>
      <c r="Z107">
        <f t="shared" si="11"/>
      </c>
    </row>
    <row r="108" spans="1:26">
      <c r="A108" s="16"/>
      <c r="B108" s="8"/>
      <c r="C108" s="5"/>
      <c r="D108" s="5"/>
      <c r="E108" s="21"/>
      <c r="F108" s="19"/>
      <c r="G108" s="6"/>
      <c r="H108" s="5"/>
      <c r="I108" s="102"/>
      <c r="W108">
        <f t="shared" si="8"/>
      </c>
      <c r="X108">
        <f t="shared" si="9"/>
      </c>
      <c r="Y108">
        <f t="shared" si="10"/>
      </c>
      <c r="Z108">
        <f t="shared" si="11"/>
      </c>
    </row>
    <row r="109" spans="1:26">
      <c r="A109" s="16"/>
      <c r="B109" s="8"/>
      <c r="C109" s="5"/>
      <c r="D109" s="5"/>
      <c r="E109" s="21"/>
      <c r="F109" s="19"/>
      <c r="G109" s="6"/>
      <c r="H109" s="5"/>
      <c r="I109" s="102"/>
      <c r="W109">
        <f t="shared" si="8"/>
      </c>
      <c r="X109">
        <f t="shared" si="9"/>
      </c>
      <c r="Y109">
        <f t="shared" si="10"/>
      </c>
      <c r="Z109">
        <f t="shared" si="11"/>
      </c>
    </row>
    <row r="110" spans="1:26">
      <c r="A110" s="103"/>
      <c r="B110" s="104"/>
      <c r="C110" s="105"/>
      <c r="D110" s="106"/>
      <c r="E110" s="10"/>
      <c r="F110" s="19"/>
      <c r="G110" s="6"/>
      <c r="H110" s="5"/>
      <c r="I110" s="102"/>
      <c r="W110">
        <f t="shared" si="8"/>
      </c>
      <c r="X110">
        <f t="shared" si="9"/>
      </c>
      <c r="Y110">
        <f t="shared" si="10"/>
      </c>
      <c r="Z110">
        <f t="shared" si="11"/>
      </c>
    </row>
    <row r="111" spans="1:26">
      <c r="A111" s="103"/>
      <c r="B111" s="15"/>
      <c r="C111" s="105"/>
      <c r="D111" s="106"/>
      <c r="E111" s="10"/>
      <c r="F111" s="19"/>
      <c r="G111" s="6"/>
      <c r="H111" s="5"/>
      <c r="I111" s="102"/>
      <c r="W111">
        <f t="shared" si="8"/>
      </c>
      <c r="X111">
        <f t="shared" si="9"/>
      </c>
      <c r="Y111">
        <f t="shared" si="10"/>
      </c>
      <c r="Z111">
        <f t="shared" si="11"/>
      </c>
    </row>
    <row r="112" spans="1:26">
      <c r="A112" s="103"/>
      <c r="B112" s="17"/>
      <c r="C112" s="5"/>
      <c r="D112" s="106"/>
      <c r="E112" s="10"/>
      <c r="F112" s="19"/>
      <c r="G112" s="6"/>
      <c r="H112" s="7"/>
      <c r="I112" s="102"/>
      <c r="W112">
        <f t="shared" si="8"/>
      </c>
      <c r="X112">
        <f t="shared" si="9"/>
      </c>
      <c r="Y112">
        <f t="shared" si="10"/>
      </c>
      <c r="Z112">
        <f t="shared" si="11"/>
      </c>
    </row>
    <row r="113" spans="1:26">
      <c r="A113" s="103"/>
      <c r="B113" s="8"/>
      <c r="C113" s="5"/>
      <c r="D113" s="5"/>
      <c r="E113" s="21"/>
      <c r="F113" s="19"/>
      <c r="G113" s="6"/>
      <c r="H113" s="5"/>
      <c r="I113" s="102"/>
      <c r="W113">
        <f t="shared" si="8"/>
      </c>
      <c r="X113">
        <f t="shared" si="9"/>
      </c>
      <c r="Y113">
        <f t="shared" si="10"/>
      </c>
      <c r="Z113">
        <f t="shared" si="11"/>
      </c>
    </row>
    <row r="114" spans="1:26">
      <c r="A114" s="103"/>
      <c r="B114" s="15"/>
      <c r="C114" s="105"/>
      <c r="D114" s="106"/>
      <c r="E114" s="10"/>
      <c r="F114" s="19"/>
      <c r="G114" s="6"/>
      <c r="H114" s="5"/>
      <c r="I114" s="102"/>
      <c r="W114">
        <f t="shared" si="8"/>
      </c>
      <c r="X114">
        <f t="shared" si="9"/>
      </c>
      <c r="Y114">
        <f t="shared" si="10"/>
      </c>
      <c r="Z114">
        <f t="shared" si="11"/>
      </c>
    </row>
    <row r="115" spans="1:26">
      <c r="A115" s="107"/>
      <c r="B115" s="15"/>
      <c r="C115" s="105"/>
      <c r="D115" s="106"/>
      <c r="E115" s="10"/>
      <c r="F115" s="19"/>
      <c r="G115" s="6"/>
      <c r="H115" s="5"/>
      <c r="I115" s="102"/>
      <c r="W115">
        <f t="shared" si="8"/>
      </c>
      <c r="X115">
        <f t="shared" si="9"/>
      </c>
      <c r="Y115">
        <f t="shared" si="10"/>
      </c>
      <c r="Z115">
        <f t="shared" si="11"/>
      </c>
    </row>
    <row r="116" spans="1:26">
      <c r="A116" s="107"/>
      <c r="B116" s="1568" t="s">
        <v>304</v>
      </c>
      <c r="C116" s="1569"/>
      <c r="D116" s="5"/>
      <c r="E116" s="10"/>
      <c r="F116" s="19"/>
      <c r="G116" s="6"/>
      <c r="H116" s="5"/>
      <c r="I116" s="108"/>
      <c r="W116">
        <f t="shared" si="8"/>
      </c>
      <c r="X116">
        <f t="shared" si="9"/>
      </c>
      <c r="Y116">
        <f t="shared" si="10"/>
      </c>
      <c r="Z116">
        <f t="shared" si="11"/>
      </c>
    </row>
    <row r="117" spans="1:26">
      <c r="A117" s="107"/>
      <c r="B117" s="1570"/>
      <c r="C117" s="1571"/>
      <c r="D117" s="5"/>
      <c r="E117" s="10"/>
      <c r="F117" s="19"/>
      <c r="G117" s="6"/>
      <c r="H117" s="5"/>
      <c r="I117" s="108"/>
      <c r="W117">
        <f t="shared" si="8"/>
      </c>
      <c r="X117">
        <f t="shared" si="9"/>
      </c>
      <c r="Y117">
        <f t="shared" si="10"/>
      </c>
      <c r="Z117">
        <f t="shared" si="11"/>
      </c>
    </row>
    <row r="118" spans="1:26" ht="15.75" thickBot="1">
      <c r="A118" s="33"/>
      <c r="B118" s="1590"/>
      <c r="C118" s="1591"/>
      <c r="D118" s="109"/>
      <c r="E118" s="109"/>
      <c r="F118" s="109"/>
      <c r="G118" s="109"/>
      <c r="H118" s="109"/>
      <c r="I118" s="110"/>
      <c r="W118">
        <f t="shared" si="8"/>
      </c>
      <c r="X118">
        <f t="shared" si="9"/>
      </c>
      <c r="Y118">
        <f t="shared" si="10"/>
      </c>
      <c r="Z118">
        <f t="shared" si="11"/>
      </c>
    </row>
    <row r="119" spans="1:26">
      <c r="A119" s="33"/>
      <c r="B119" s="10"/>
      <c r="C119" s="10"/>
      <c r="D119" s="91"/>
      <c r="E119" s="91"/>
      <c r="F119" s="91"/>
      <c r="G119" s="92" t="s">
        <v>19</v>
      </c>
      <c r="H119" s="91"/>
      <c r="I119" s="111">
        <f>SUM(I105:I118)</f>
      </c>
      <c r="W119">
        <f t="shared" si="8"/>
      </c>
      <c r="X119">
        <f t="shared" si="9"/>
      </c>
      <c r="Y119">
        <f t="shared" si="10"/>
      </c>
      <c r="Z119">
        <f t="shared" si="11"/>
      </c>
    </row>
    <row r="120" spans="1:26">
      <c r="A120" s="33"/>
      <c r="B120" s="10"/>
      <c r="C120" s="10"/>
      <c r="D120" s="69"/>
      <c r="E120" s="69"/>
      <c r="F120" s="69"/>
      <c r="G120" s="69"/>
      <c r="H120" s="112"/>
      <c r="I120" s="61"/>
      <c r="W120">
        <f t="shared" si="8"/>
      </c>
      <c r="X120">
        <f t="shared" si="9"/>
      </c>
      <c r="Y120">
        <f t="shared" si="10"/>
      </c>
      <c r="Z120">
        <f t="shared" si="11"/>
      </c>
    </row>
    <row r="121" spans="1:26">
      <c r="A121" s="33"/>
      <c r="B121" s="11" t="s">
        <v>20</v>
      </c>
      <c r="C121" s="35"/>
      <c r="D121" s="35"/>
      <c r="E121" s="35"/>
      <c r="F121" s="35"/>
      <c r="G121" s="35"/>
      <c r="H121" s="35"/>
      <c r="I121" s="36"/>
      <c r="W121">
        <f t="shared" si="8"/>
      </c>
      <c r="X121">
        <f t="shared" si="9"/>
      </c>
      <c r="Y121">
        <f t="shared" si="10"/>
      </c>
      <c r="Z121">
        <f t="shared" si="11"/>
      </c>
    </row>
    <row r="122" spans="1:26" ht="15.75" thickBot="1">
      <c r="A122" s="33"/>
      <c r="B122" s="38"/>
      <c r="C122" s="113"/>
      <c r="D122" s="114"/>
      <c r="E122" s="114"/>
      <c r="F122" s="114"/>
      <c r="G122" s="114"/>
      <c r="H122" s="114"/>
      <c r="I122" s="115"/>
      <c r="W122">
        <f t="shared" si="8"/>
      </c>
      <c r="X122">
        <f t="shared" si="9"/>
      </c>
      <c r="Y122">
        <f t="shared" si="10"/>
      </c>
      <c r="Z122">
        <f t="shared" si="11"/>
      </c>
    </row>
    <row r="123" spans="1:26" ht="15.75" thickBot="1">
      <c r="A123" s="37"/>
      <c r="B123" s="38"/>
      <c r="C123" s="39" t="s">
        <v>21</v>
      </c>
      <c r="D123" s="40">
        <f>SUM(D105:D121)</f>
      </c>
      <c r="E123" s="41">
        <f>IF(H123=I123,"OK","NO")</f>
      </c>
      <c r="F123" s="40">
        <f>SUMPRODUCT(D105:D121,E105:E121)</f>
      </c>
      <c r="G123" s="40">
        <f>SUM(G105:G121)</f>
      </c>
      <c r="H123" s="41">
        <f>SUMPRODUCT(F105:F118,H105:H118)</f>
      </c>
      <c r="I123" s="43">
        <f>I119+I120+I121-I122</f>
      </c>
      <c r="W123">
        <f t="shared" si="8"/>
      </c>
      <c r="X123">
        <f t="shared" si="9"/>
      </c>
      <c r="Y123">
        <f t="shared" si="10"/>
      </c>
      <c r="Z123">
        <f t="shared" si="11"/>
      </c>
    </row>
    <row r="124" spans="1:26" ht="15.75" thickBot="1">
      <c r="A124" s="44"/>
      <c r="B124" s="116"/>
      <c r="C124" s="45"/>
      <c r="D124" s="45"/>
      <c r="E124" s="45"/>
      <c r="F124" s="45"/>
      <c r="G124" s="45"/>
      <c r="H124" s="117"/>
      <c r="I124" s="47"/>
      <c r="W124">
        <f t="shared" si="8"/>
      </c>
      <c r="X124">
        <f t="shared" si="9"/>
      </c>
      <c r="Y124">
        <f t="shared" si="10"/>
      </c>
      <c r="Z124">
        <f t="shared" si="11"/>
      </c>
    </row>
    <row r="125" spans="1:26">
      <c r="A125" s="12" t="s">
        <v>281</v>
      </c>
      <c r="B125" s="12"/>
      <c r="C125" s="12"/>
      <c r="D125" s="13"/>
      <c r="E125" s="14" t="s">
        <v>301</v>
      </c>
      <c r="F125" s="14"/>
      <c r="G125" s="14"/>
      <c r="H125" s="2"/>
      <c r="I125" s="12"/>
      <c r="W125">
        <f t="shared" si="8"/>
      </c>
      <c r="X125">
        <f t="shared" si="9"/>
      </c>
      <c r="Y125">
        <f t="shared" si="10"/>
      </c>
      <c r="Z125">
        <f t="shared" si="11"/>
      </c>
    </row>
    <row r="126" spans="1:26">
      <c r="W126">
        <f t="shared" si="8"/>
      </c>
      <c r="X126">
        <f t="shared" si="9"/>
      </c>
      <c r="Y126">
        <f t="shared" si="10"/>
      </c>
      <c r="Z126">
        <f t="shared" si="11"/>
      </c>
    </row>
    <row r="127" spans="1:26">
      <c r="W127">
        <f t="shared" si="8"/>
      </c>
      <c r="X127">
        <f t="shared" si="9"/>
      </c>
      <c r="Y127">
        <f t="shared" si="10"/>
      </c>
      <c r="Z127">
        <f t="shared" si="11"/>
      </c>
    </row>
    <row r="128" spans="1:26">
      <c r="A128" s="1562" t="s">
        <v>0</v>
      </c>
      <c r="B128" s="1562"/>
      <c r="C128" s="1562"/>
      <c r="D128" s="1562"/>
      <c r="E128" s="1562"/>
      <c r="F128" s="1562"/>
      <c r="G128" s="1562"/>
      <c r="H128" s="1562"/>
      <c r="I128" s="1562"/>
      <c r="W128">
        <f t="shared" si="8"/>
      </c>
      <c r="X128">
        <f t="shared" si="9"/>
      </c>
      <c r="Y128">
        <f t="shared" si="10"/>
      </c>
      <c r="Z128">
        <f t="shared" si="11"/>
      </c>
    </row>
    <row r="129" spans="1:26">
      <c r="W129">
        <f t="shared" si="8"/>
      </c>
      <c r="X129">
        <f t="shared" si="9"/>
      </c>
      <c r="Y129">
        <f t="shared" si="10"/>
      </c>
      <c r="Z129">
        <f t="shared" si="11"/>
      </c>
    </row>
    <row r="130" spans="1:26">
      <c r="A130" s="1" t="s">
        <v>1</v>
      </c>
      <c r="B130" s="1"/>
      <c r="G130" s="2" t="s">
        <v>2</v>
      </c>
      <c r="H130" s="3" t="s">
        <v>316</v>
      </c>
      <c r="I130" s="124"/>
      <c r="W130">
        <f t="shared" si="8"/>
      </c>
      <c r="X130">
        <f t="shared" si="9"/>
      </c>
      <c r="Y130">
        <f t="shared" si="10"/>
      </c>
      <c r="Z130">
        <f t="shared" si="11"/>
      </c>
    </row>
    <row r="131" spans="1:26">
      <c r="A131" s="1" t="inlineStr">
        <is>
          <t>Dealer-164</t>
        </is>
      </c>
      <c r="B131" s="1"/>
      <c r="C131" s="51"/>
      <c r="F131" s="4" t="s">
        <v>3</v>
      </c>
      <c r="G131" s="2"/>
      <c r="H131" s="1" t="s">
        <v>59</v>
      </c>
      <c r="W131">
        <f t="shared" si="8"/>
      </c>
      <c r="X131">
        <f t="shared" si="9"/>
      </c>
      <c r="Y131">
        <f t="shared" si="10"/>
      </c>
      <c r="Z131">
        <f t="shared" si="11"/>
      </c>
    </row>
    <row r="132" spans="1:26">
      <c r="A132" s="1" t="inlineStr">
        <is>
          <t>Dealer-165</t>
        </is>
      </c>
      <c r="B132" s="1"/>
      <c r="C132" s="51"/>
      <c r="W132">
        <f t="shared" ref="W132:W195" si="13">IF(LEFT($H132&amp;"",5)="2019-",$H132,W131)</f>
      </c>
      <c r="X132">
        <f t="shared" ref="X132:X195" si="14">IF($W132="",0,IF(COUNTIF($AB$2:$AB$80,$W132)&gt;0,1,0))</f>
      </c>
      <c r="Y132">
        <f t="shared" ref="Y132:Y195" si="15">IF($C132="","",UPPER(TRIM(IFERROR(LEFT($C132&amp;"",FIND("/",$C132&amp;"")-1),$C132&amp;""))))</f>
      </c>
      <c r="Z132">
        <f t="shared" ref="Z132:Z195" si="16">IFERROR(IF(ISNUMBER($G132),$G132,0),0)</f>
      </c>
    </row>
    <row r="133" spans="1:26">
      <c r="A133" s="1" t="inlineStr">
        <is>
          <t>Address line (redacted)</t>
        </is>
      </c>
      <c r="B133" s="1"/>
      <c r="C133" s="51"/>
      <c r="W133">
        <f t="shared" si="13"/>
      </c>
      <c r="X133">
        <f t="shared" si="14"/>
      </c>
      <c r="Y133">
        <f t="shared" si="15"/>
      </c>
      <c r="Z133">
        <f t="shared" si="16"/>
      </c>
    </row>
    <row r="134" spans="1:26">
      <c r="A134" s="1" t="inlineStr">
        <is>
          <t>Address line (redacted)</t>
        </is>
      </c>
      <c r="B134" s="1"/>
      <c r="C134" s="51"/>
      <c r="W134">
        <f t="shared" si="13"/>
      </c>
      <c r="X134">
        <f t="shared" si="14"/>
      </c>
      <c r="Y134">
        <f t="shared" si="15"/>
      </c>
      <c r="Z134">
        <f t="shared" si="16"/>
      </c>
    </row>
    <row r="135" spans="1:26">
      <c r="A135" s="22" t="s">
        <v>4</v>
      </c>
      <c r="B135" s="125" t="inlineStr">
        <is>
          <t>GSTIN-MASKED</t>
        </is>
      </c>
      <c r="C135" s="126"/>
      <c r="D135" s="126"/>
      <c r="E135" s="126"/>
      <c r="F135" s="126"/>
      <c r="G135" s="126"/>
      <c r="H135" s="126"/>
      <c r="I135" s="126"/>
      <c r="W135">
        <f t="shared" si="13"/>
      </c>
      <c r="X135">
        <f t="shared" si="14"/>
      </c>
      <c r="Y135">
        <f t="shared" si="15"/>
      </c>
      <c r="Z135">
        <f t="shared" si="16"/>
      </c>
    </row>
    <row r="136" spans="1:26">
      <c r="A136" s="12"/>
      <c r="B136" s="86"/>
      <c r="W136">
        <f t="shared" si="13"/>
      </c>
      <c r="X136">
        <f t="shared" si="14"/>
      </c>
      <c r="Y136">
        <f t="shared" si="15"/>
      </c>
      <c r="Z136">
        <f t="shared" si="16"/>
      </c>
    </row>
    <row r="137" spans="1:26">
      <c r="A137" s="1" t="s">
        <v>5</v>
      </c>
      <c r="W137">
        <f t="shared" si="13"/>
      </c>
      <c r="X137">
        <f t="shared" si="14"/>
      </c>
      <c r="Y137">
        <f t="shared" si="15"/>
      </c>
      <c r="Z137">
        <f t="shared" si="16"/>
      </c>
    </row>
    <row r="138" spans="1:26">
      <c r="A138" s="1" t="s">
        <v>6</v>
      </c>
      <c r="W138">
        <f t="shared" si="13"/>
      </c>
      <c r="X138">
        <f t="shared" si="14"/>
      </c>
      <c r="Y138">
        <f t="shared" si="15"/>
      </c>
      <c r="Z138">
        <f t="shared" si="16"/>
      </c>
    </row>
    <row r="139" spans="1:26" ht="15.75" thickBot="1">
      <c r="A139" s="1" t="s">
        <v>7</v>
      </c>
      <c r="W139">
        <f t="shared" si="13"/>
      </c>
      <c r="X139">
        <f t="shared" si="14"/>
      </c>
      <c r="Y139">
        <f t="shared" si="15"/>
      </c>
      <c r="Z139">
        <f t="shared" si="16"/>
      </c>
    </row>
    <row r="140" spans="1:26" ht="24">
      <c r="A140" s="26" t="s">
        <v>8</v>
      </c>
      <c r="B140" s="27" t="s">
        <v>9</v>
      </c>
      <c r="C140" s="27" t="s">
        <v>10</v>
      </c>
      <c r="D140" s="28" t="s">
        <v>11</v>
      </c>
      <c r="E140" s="28" t="s">
        <v>12</v>
      </c>
      <c r="F140" s="28" t="s">
        <v>13</v>
      </c>
      <c r="G140" s="28" t="s">
        <v>14</v>
      </c>
      <c r="H140" s="29" t="s">
        <v>15</v>
      </c>
      <c r="I140" s="30" t="s">
        <v>16</v>
      </c>
      <c r="W140">
        <f t="shared" si="13"/>
      </c>
      <c r="X140">
        <f t="shared" si="14"/>
      </c>
      <c r="Y140">
        <f t="shared" si="15"/>
      </c>
      <c r="Z140">
        <f t="shared" si="16"/>
      </c>
    </row>
    <row r="141" spans="1:26">
      <c r="A141" s="5"/>
      <c r="B141" s="1564" t="s">
        <v>18</v>
      </c>
      <c r="C141" s="1565"/>
      <c r="D141" s="5"/>
      <c r="E141" s="6"/>
      <c r="F141" s="6"/>
      <c r="G141" s="127"/>
      <c r="H141" s="5"/>
      <c r="I141" s="102"/>
      <c r="W141">
        <f t="shared" si="13"/>
      </c>
      <c r="X141">
        <f t="shared" si="14"/>
      </c>
      <c r="Y141">
        <f t="shared" si="15"/>
      </c>
      <c r="Z141">
        <f t="shared" si="16"/>
      </c>
    </row>
    <row r="142" spans="1:26">
      <c r="A142" s="5"/>
      <c r="B142" s="8" t="s">
        <v>275</v>
      </c>
      <c r="C142" s="5" t="s">
        <v>276</v>
      </c>
      <c r="D142" s="9">
        <v>1</v>
      </c>
      <c r="E142" s="5">
        <v>4</v>
      </c>
      <c r="F142" s="5">
        <f>+E142*D142</f>
      </c>
      <c r="G142" s="5">
        <f>+E142*D142</f>
      </c>
      <c r="H142" s="9">
        <v>1</v>
      </c>
      <c r="I142" s="58">
        <f>+H142*G142</f>
      </c>
      <c r="W142">
        <f t="shared" si="13"/>
      </c>
      <c r="X142">
        <f t="shared" si="14"/>
      </c>
      <c r="Y142">
        <f t="shared" si="15"/>
      </c>
      <c r="Z142">
        <f t="shared" si="16"/>
      </c>
    </row>
    <row r="143" spans="1:26">
      <c r="A143" s="5"/>
      <c r="B143" s="8" t="s">
        <v>295</v>
      </c>
      <c r="C143" s="5" t="s">
        <v>294</v>
      </c>
      <c r="D143" s="9">
        <v>1</v>
      </c>
      <c r="E143" s="5">
        <v>4</v>
      </c>
      <c r="F143" s="5">
        <f>+E143*D143</f>
      </c>
      <c r="G143" s="5">
        <f>+E143*D143</f>
      </c>
      <c r="H143" s="9">
        <v>1</v>
      </c>
      <c r="I143" s="58">
        <f t="shared" ref="I143:I165" si="17">+H143*G143</f>
      </c>
      <c r="W143">
        <f t="shared" si="13"/>
      </c>
      <c r="X143">
        <f t="shared" si="14"/>
      </c>
      <c r="Y143">
        <f t="shared" si="15"/>
      </c>
      <c r="Z143">
        <f t="shared" si="16"/>
      </c>
    </row>
    <row r="144" spans="1:26">
      <c r="A144" s="5"/>
      <c r="B144" s="8" t="s">
        <v>293</v>
      </c>
      <c r="C144" s="5" t="s">
        <v>292</v>
      </c>
      <c r="D144" s="9">
        <v>1</v>
      </c>
      <c r="E144" s="5">
        <v>4</v>
      </c>
      <c r="F144" s="5">
        <f>+E144*D144</f>
      </c>
      <c r="G144" s="5">
        <f>+E144*D144</f>
      </c>
      <c r="H144" s="5">
        <v>1</v>
      </c>
      <c r="I144" s="58">
        <f t="shared" si="17"/>
      </c>
      <c r="W144">
        <f t="shared" si="13"/>
      </c>
      <c r="X144">
        <f t="shared" si="14"/>
      </c>
      <c r="Y144">
        <f t="shared" si="15"/>
      </c>
      <c r="Z144">
        <f t="shared" si="16"/>
      </c>
    </row>
    <row r="145" spans="1:26">
      <c r="A145" s="5"/>
      <c r="B145" s="95" t="s">
        <v>318</v>
      </c>
      <c r="C145" s="9" t="s">
        <v>319</v>
      </c>
      <c r="D145" s="9">
        <v>1</v>
      </c>
      <c r="E145" s="5">
        <v>4</v>
      </c>
      <c r="F145" s="5">
        <f>+E145*D145</f>
      </c>
      <c r="G145" s="5">
        <f>+E145*D145</f>
      </c>
      <c r="H145" s="16">
        <v>1</v>
      </c>
      <c r="I145" s="58">
        <f t="shared" si="17"/>
      </c>
      <c r="W145">
        <f t="shared" si="13"/>
      </c>
      <c r="X145">
        <f t="shared" si="14"/>
      </c>
      <c r="Y145">
        <f t="shared" si="15"/>
      </c>
      <c r="Z145">
        <f t="shared" si="16"/>
      </c>
    </row>
    <row r="146" spans="1:26">
      <c r="A146" s="5"/>
      <c r="B146" s="95" t="s">
        <v>277</v>
      </c>
      <c r="C146" s="9" t="s">
        <v>278</v>
      </c>
      <c r="D146" s="9"/>
      <c r="E146" s="5"/>
      <c r="F146" s="5">
        <v>2</v>
      </c>
      <c r="G146" s="5">
        <f t="shared" ref="G146:G155" si="18">+F146</f>
      </c>
      <c r="H146" s="16">
        <v>1</v>
      </c>
      <c r="I146" s="58">
        <f t="shared" si="17"/>
      </c>
      <c r="W146">
        <f t="shared" si="13"/>
      </c>
      <c r="X146">
        <f t="shared" si="14"/>
      </c>
      <c r="Y146">
        <f t="shared" si="15"/>
      </c>
      <c r="Z146">
        <f t="shared" si="16"/>
      </c>
    </row>
    <row r="147" spans="1:26">
      <c r="A147" s="5"/>
      <c r="B147" s="8" t="s">
        <v>320</v>
      </c>
      <c r="C147" s="5" t="s">
        <v>321</v>
      </c>
      <c r="D147" s="9">
        <v>1</v>
      </c>
      <c r="E147" s="5">
        <v>4</v>
      </c>
      <c r="F147" s="5">
        <f>+E147*D147</f>
      </c>
      <c r="G147" s="5">
        <f t="shared" si="18"/>
      </c>
      <c r="H147" s="5">
        <v>1</v>
      </c>
      <c r="I147" s="58">
        <f t="shared" si="17"/>
      </c>
      <c r="W147">
        <f t="shared" si="13"/>
      </c>
      <c r="X147">
        <f t="shared" si="14"/>
      </c>
      <c r="Y147">
        <f t="shared" si="15"/>
      </c>
      <c r="Z147">
        <f t="shared" si="16"/>
      </c>
    </row>
    <row r="148" spans="1:26" ht="24">
      <c r="A148" s="5"/>
      <c r="B148" s="95" t="s">
        <v>322</v>
      </c>
      <c r="C148" s="101" t="s">
        <v>323</v>
      </c>
      <c r="D148" s="9"/>
      <c r="E148" s="5"/>
      <c r="F148" s="5">
        <v>2</v>
      </c>
      <c r="G148" s="5">
        <f t="shared" si="18"/>
      </c>
      <c r="H148" s="5">
        <v>1</v>
      </c>
      <c r="I148" s="58">
        <f t="shared" si="17"/>
      </c>
      <c r="W148">
        <f t="shared" si="13"/>
      </c>
      <c r="X148">
        <f t="shared" si="14"/>
      </c>
      <c r="Y148">
        <f t="shared" si="15"/>
      </c>
      <c r="Z148">
        <f t="shared" si="16"/>
      </c>
    </row>
    <row r="149" spans="1:26">
      <c r="A149" s="5"/>
      <c r="B149" s="8" t="s">
        <v>324</v>
      </c>
      <c r="C149" s="5" t="s">
        <v>325</v>
      </c>
      <c r="D149" s="5"/>
      <c r="E149" s="5"/>
      <c r="F149" s="6">
        <v>3</v>
      </c>
      <c r="G149" s="5">
        <f t="shared" si="18"/>
      </c>
      <c r="H149" s="5">
        <v>1</v>
      </c>
      <c r="I149" s="58">
        <f t="shared" si="17"/>
      </c>
      <c r="W149">
        <f t="shared" si="13"/>
      </c>
      <c r="X149">
        <f t="shared" si="14"/>
      </c>
      <c r="Y149">
        <f t="shared" si="15"/>
      </c>
      <c r="Z149">
        <f t="shared" si="16"/>
      </c>
    </row>
    <row r="150" spans="1:26">
      <c r="A150" s="5"/>
      <c r="B150" s="95" t="s">
        <v>326</v>
      </c>
      <c r="C150" s="101" t="s">
        <v>327</v>
      </c>
      <c r="D150" s="9">
        <v>2</v>
      </c>
      <c r="E150" s="5">
        <v>4</v>
      </c>
      <c r="F150" s="5">
        <f>+E150*D150</f>
      </c>
      <c r="G150" s="5">
        <f t="shared" si="18"/>
      </c>
      <c r="H150" s="16">
        <v>1</v>
      </c>
      <c r="I150" s="58">
        <f t="shared" si="17"/>
      </c>
      <c r="W150">
        <f t="shared" si="13"/>
      </c>
      <c r="X150">
        <f t="shared" si="14"/>
      </c>
      <c r="Y150">
        <f t="shared" si="15"/>
      </c>
      <c r="Z150">
        <f t="shared" si="16"/>
      </c>
    </row>
    <row r="151" spans="1:26">
      <c r="A151" s="5"/>
      <c r="B151" s="8" t="s">
        <v>328</v>
      </c>
      <c r="C151" s="5" t="s">
        <v>329</v>
      </c>
      <c r="D151" s="9"/>
      <c r="E151" s="5"/>
      <c r="F151" s="6">
        <v>2</v>
      </c>
      <c r="G151" s="5">
        <f t="shared" si="18"/>
      </c>
      <c r="H151" s="5">
        <v>1</v>
      </c>
      <c r="I151" s="58">
        <f t="shared" si="17"/>
      </c>
      <c r="W151">
        <f t="shared" si="13"/>
      </c>
      <c r="X151">
        <f t="shared" si="14"/>
      </c>
      <c r="Y151">
        <f t="shared" si="15"/>
      </c>
      <c r="Z151">
        <f t="shared" si="16"/>
      </c>
    </row>
    <row r="152" spans="1:26">
      <c r="A152" s="5"/>
      <c r="B152" s="95" t="s">
        <v>310</v>
      </c>
      <c r="C152" s="5" t="s">
        <v>311</v>
      </c>
      <c r="D152" s="9">
        <v>1</v>
      </c>
      <c r="E152" s="5">
        <v>4</v>
      </c>
      <c r="F152" s="5">
        <f>+E152*D152</f>
      </c>
      <c r="G152" s="5">
        <f t="shared" si="18"/>
      </c>
      <c r="H152" s="16">
        <v>1</v>
      </c>
      <c r="I152" s="58">
        <f t="shared" si="17"/>
      </c>
      <c r="W152">
        <f t="shared" si="13"/>
      </c>
      <c r="X152">
        <f t="shared" si="14"/>
      </c>
      <c r="Y152">
        <f t="shared" si="15"/>
      </c>
      <c r="Z152">
        <f t="shared" si="16"/>
      </c>
    </row>
    <row r="153" spans="1:26">
      <c r="A153" s="5"/>
      <c r="B153" s="8" t="s">
        <v>330</v>
      </c>
      <c r="C153" s="5" t="s">
        <v>331</v>
      </c>
      <c r="D153" s="9"/>
      <c r="E153" s="5"/>
      <c r="F153" s="6">
        <v>2</v>
      </c>
      <c r="G153" s="5">
        <f t="shared" si="18"/>
      </c>
      <c r="H153" s="16">
        <v>1</v>
      </c>
      <c r="I153" s="58">
        <f t="shared" si="17"/>
      </c>
      <c r="W153">
        <f t="shared" si="13"/>
      </c>
      <c r="X153">
        <f t="shared" si="14"/>
      </c>
      <c r="Y153">
        <f t="shared" si="15"/>
      </c>
      <c r="Z153">
        <f t="shared" si="16"/>
      </c>
    </row>
    <row r="154" spans="1:26">
      <c r="A154" s="5"/>
      <c r="B154" s="8" t="s">
        <v>332</v>
      </c>
      <c r="C154" s="5" t="s">
        <v>333</v>
      </c>
      <c r="D154" s="5"/>
      <c r="E154" s="5"/>
      <c r="F154" s="6">
        <v>2</v>
      </c>
      <c r="G154" s="5">
        <f t="shared" si="18"/>
      </c>
      <c r="H154" s="5">
        <v>1</v>
      </c>
      <c r="I154" s="58">
        <f t="shared" si="17"/>
      </c>
      <c r="W154">
        <f t="shared" si="13"/>
      </c>
      <c r="X154">
        <f t="shared" si="14"/>
      </c>
      <c r="Y154">
        <f t="shared" si="15"/>
      </c>
      <c r="Z154">
        <f t="shared" si="16"/>
      </c>
    </row>
    <row r="155" spans="1:26" ht="24">
      <c r="A155" s="5"/>
      <c r="B155" s="95" t="s">
        <v>334</v>
      </c>
      <c r="C155" s="5" t="s">
        <v>335</v>
      </c>
      <c r="D155" s="9">
        <v>1</v>
      </c>
      <c r="E155" s="5">
        <v>4</v>
      </c>
      <c r="F155" s="5">
        <f>+E155*D155</f>
      </c>
      <c r="G155" s="5">
        <f t="shared" si="18"/>
      </c>
      <c r="H155" s="5">
        <v>1</v>
      </c>
      <c r="I155" s="58">
        <f t="shared" si="17"/>
      </c>
      <c r="W155">
        <f t="shared" si="13"/>
      </c>
      <c r="X155">
        <f t="shared" si="14"/>
      </c>
      <c r="Y155">
        <f t="shared" si="15"/>
      </c>
      <c r="Z155">
        <f t="shared" si="16"/>
      </c>
    </row>
    <row r="156" spans="1:26">
      <c r="A156" s="5"/>
      <c r="B156" s="1564" t="s">
        <v>17</v>
      </c>
      <c r="C156" s="1565"/>
      <c r="D156" s="5"/>
      <c r="E156" s="5"/>
      <c r="F156" s="5"/>
      <c r="G156" s="5"/>
      <c r="H156" s="5"/>
      <c r="I156" s="58">
        <f t="shared" si="17"/>
      </c>
      <c r="W156">
        <f t="shared" si="13"/>
      </c>
      <c r="X156">
        <f t="shared" si="14"/>
      </c>
      <c r="Y156">
        <f t="shared" si="15"/>
      </c>
      <c r="Z156">
        <f t="shared" si="16"/>
      </c>
    </row>
    <row r="157" spans="1:26">
      <c r="A157" s="5"/>
      <c r="B157" s="8" t="s">
        <v>336</v>
      </c>
      <c r="C157" s="5" t="s">
        <v>337</v>
      </c>
      <c r="D157" s="5"/>
      <c r="E157" s="6"/>
      <c r="F157" s="6">
        <v>2</v>
      </c>
      <c r="G157" s="5">
        <f t="shared" ref="G157:G165" si="19">+F157</f>
      </c>
      <c r="H157" s="5">
        <v>1</v>
      </c>
      <c r="I157" s="58">
        <f t="shared" si="17"/>
      </c>
      <c r="W157">
        <f t="shared" si="13"/>
      </c>
      <c r="X157">
        <f t="shared" si="14"/>
      </c>
      <c r="Y157">
        <f t="shared" si="15"/>
      </c>
      <c r="Z157">
        <f t="shared" si="16"/>
      </c>
    </row>
    <row r="158" spans="1:26">
      <c r="A158" s="5"/>
      <c r="B158" s="8" t="s">
        <v>338</v>
      </c>
      <c r="C158" s="5" t="s">
        <v>339</v>
      </c>
      <c r="D158" s="5"/>
      <c r="E158" s="6"/>
      <c r="F158" s="6">
        <v>2</v>
      </c>
      <c r="G158" s="5">
        <f t="shared" si="19"/>
      </c>
      <c r="H158" s="5">
        <v>1</v>
      </c>
      <c r="I158" s="58">
        <f t="shared" si="17"/>
      </c>
      <c r="W158">
        <f t="shared" si="13"/>
      </c>
      <c r="X158">
        <f t="shared" si="14"/>
      </c>
      <c r="Y158">
        <f t="shared" si="15"/>
      </c>
      <c r="Z158">
        <f t="shared" si="16"/>
      </c>
    </row>
    <row r="159" spans="1:26">
      <c r="A159" s="5"/>
      <c r="B159" s="8" t="s">
        <v>340</v>
      </c>
      <c r="C159" s="5" t="s">
        <v>341</v>
      </c>
      <c r="D159" s="5"/>
      <c r="E159" s="6"/>
      <c r="F159" s="6">
        <v>2</v>
      </c>
      <c r="G159" s="5">
        <f t="shared" si="19"/>
      </c>
      <c r="H159" s="5">
        <v>1</v>
      </c>
      <c r="I159" s="58">
        <f t="shared" si="17"/>
      </c>
      <c r="W159">
        <f t="shared" si="13"/>
      </c>
      <c r="X159">
        <f t="shared" si="14"/>
      </c>
      <c r="Y159">
        <f t="shared" si="15"/>
      </c>
      <c r="Z159">
        <f t="shared" si="16"/>
      </c>
    </row>
    <row r="160" spans="1:26">
      <c r="A160" s="5"/>
      <c r="B160" s="8" t="s">
        <v>342</v>
      </c>
      <c r="C160" s="5" t="s">
        <v>343</v>
      </c>
      <c r="D160" s="5"/>
      <c r="E160" s="6"/>
      <c r="F160" s="6">
        <v>2</v>
      </c>
      <c r="G160" s="5">
        <f t="shared" si="19"/>
      </c>
      <c r="H160" s="5">
        <v>1</v>
      </c>
      <c r="I160" s="58">
        <f t="shared" si="17"/>
      </c>
      <c r="W160">
        <f t="shared" si="13"/>
      </c>
      <c r="X160">
        <f t="shared" si="14"/>
      </c>
      <c r="Y160">
        <f t="shared" si="15"/>
      </c>
      <c r="Z160">
        <f t="shared" si="16"/>
      </c>
    </row>
    <row r="161" spans="1:26">
      <c r="A161" s="5"/>
      <c r="B161" s="8" t="s">
        <v>344</v>
      </c>
      <c r="C161" s="5" t="s">
        <v>345</v>
      </c>
      <c r="D161" s="5"/>
      <c r="E161" s="6"/>
      <c r="F161" s="6">
        <v>2</v>
      </c>
      <c r="G161" s="5">
        <f t="shared" si="19"/>
      </c>
      <c r="H161" s="5">
        <v>1</v>
      </c>
      <c r="I161" s="58">
        <f t="shared" si="17"/>
      </c>
      <c r="W161">
        <f t="shared" si="13"/>
      </c>
      <c r="X161">
        <f t="shared" si="14"/>
      </c>
      <c r="Y161">
        <f t="shared" si="15"/>
      </c>
      <c r="Z161">
        <f t="shared" si="16"/>
      </c>
    </row>
    <row r="162" spans="1:26">
      <c r="A162" s="5"/>
      <c r="B162" s="8" t="s">
        <v>346</v>
      </c>
      <c r="C162" s="5" t="s">
        <v>347</v>
      </c>
      <c r="D162" s="5"/>
      <c r="E162" s="6"/>
      <c r="F162" s="6">
        <v>2</v>
      </c>
      <c r="G162" s="5">
        <f t="shared" si="19"/>
      </c>
      <c r="H162" s="5">
        <v>1</v>
      </c>
      <c r="I162" s="58">
        <f t="shared" si="17"/>
      </c>
      <c r="W162">
        <f t="shared" si="13"/>
      </c>
      <c r="X162">
        <f t="shared" si="14"/>
      </c>
      <c r="Y162">
        <f t="shared" si="15"/>
      </c>
      <c r="Z162">
        <f t="shared" si="16"/>
      </c>
    </row>
    <row r="163" spans="1:26">
      <c r="A163" s="5"/>
      <c r="B163" s="8" t="s">
        <v>348</v>
      </c>
      <c r="C163" s="5" t="s">
        <v>349</v>
      </c>
      <c r="D163" s="5"/>
      <c r="E163" s="6"/>
      <c r="F163" s="6">
        <v>2</v>
      </c>
      <c r="G163" s="5">
        <f t="shared" si="19"/>
      </c>
      <c r="H163" s="5">
        <v>1</v>
      </c>
      <c r="I163" s="58">
        <f t="shared" si="17"/>
      </c>
      <c r="W163">
        <f t="shared" si="13"/>
      </c>
      <c r="X163">
        <f t="shared" si="14"/>
      </c>
      <c r="Y163">
        <f t="shared" si="15"/>
      </c>
      <c r="Z163">
        <f t="shared" si="16"/>
      </c>
    </row>
    <row r="164" spans="1:26">
      <c r="A164" s="5"/>
      <c r="B164" s="8" t="s">
        <v>350</v>
      </c>
      <c r="C164" s="5" t="s">
        <v>351</v>
      </c>
      <c r="D164" s="6">
        <v>1</v>
      </c>
      <c r="E164" s="5">
        <v>5</v>
      </c>
      <c r="F164" s="5">
        <f>+E164*D164</f>
      </c>
      <c r="G164" s="5">
        <f t="shared" si="19"/>
      </c>
      <c r="H164" s="5">
        <v>1</v>
      </c>
      <c r="I164" s="58">
        <f t="shared" si="17"/>
      </c>
      <c r="W164">
        <f t="shared" si="13"/>
      </c>
      <c r="X164">
        <f t="shared" si="14"/>
      </c>
      <c r="Y164">
        <f t="shared" si="15"/>
      </c>
      <c r="Z164">
        <f t="shared" si="16"/>
      </c>
    </row>
    <row r="165" spans="1:26">
      <c r="A165" s="5"/>
      <c r="B165" s="8" t="s">
        <v>352</v>
      </c>
      <c r="C165" s="5" t="s">
        <v>353</v>
      </c>
      <c r="D165" s="6">
        <v>1</v>
      </c>
      <c r="E165" s="5">
        <v>5</v>
      </c>
      <c r="F165" s="5">
        <f>+E165*D165</f>
      </c>
      <c r="G165" s="5">
        <f t="shared" si="19"/>
      </c>
      <c r="H165" s="5">
        <v>1</v>
      </c>
      <c r="I165" s="58">
        <f t="shared" si="17"/>
      </c>
      <c r="W165">
        <f t="shared" si="13"/>
      </c>
      <c r="X165">
        <f t="shared" si="14"/>
      </c>
      <c r="Y165">
        <f t="shared" si="15"/>
      </c>
      <c r="Z165">
        <f t="shared" si="16"/>
      </c>
    </row>
    <row r="166" spans="1:26">
      <c r="A166" s="5"/>
      <c r="B166" s="17"/>
      <c r="C166" s="34"/>
      <c r="D166" s="5"/>
      <c r="E166" s="5"/>
      <c r="F166" s="6"/>
      <c r="G166" s="127"/>
      <c r="H166" s="5"/>
      <c r="I166" s="102"/>
      <c r="W166">
        <f t="shared" si="13"/>
      </c>
      <c r="X166">
        <f t="shared" si="14"/>
      </c>
      <c r="Y166">
        <f t="shared" si="15"/>
      </c>
      <c r="Z166">
        <f t="shared" si="16"/>
      </c>
    </row>
    <row r="167" spans="1:26">
      <c r="A167" s="16"/>
      <c r="B167" s="1586" t="s">
        <v>304</v>
      </c>
      <c r="C167" s="1587"/>
      <c r="D167" s="5"/>
      <c r="E167" s="5"/>
      <c r="F167" s="6"/>
      <c r="G167" s="6"/>
      <c r="H167" s="5"/>
      <c r="I167" s="129"/>
      <c r="W167">
        <f t="shared" si="13"/>
      </c>
      <c r="X167">
        <f t="shared" si="14"/>
      </c>
      <c r="Y167">
        <f t="shared" si="15"/>
      </c>
      <c r="Z167">
        <f t="shared" si="16"/>
      </c>
    </row>
    <row r="168" spans="1:26">
      <c r="A168" s="16"/>
      <c r="B168" s="1588"/>
      <c r="C168" s="1589"/>
      <c r="D168" s="5"/>
      <c r="E168" s="5"/>
      <c r="F168" s="6"/>
      <c r="G168" s="6"/>
      <c r="H168" s="5"/>
      <c r="I168" s="129"/>
      <c r="W168">
        <f t="shared" si="13"/>
      </c>
      <c r="X168">
        <f t="shared" si="14"/>
      </c>
      <c r="Y168">
        <f t="shared" si="15"/>
      </c>
      <c r="Z168">
        <f t="shared" si="16"/>
      </c>
    </row>
    <row r="169" spans="1:26">
      <c r="A169" s="16"/>
      <c r="B169" s="8"/>
      <c r="C169" s="5"/>
      <c r="D169" s="5"/>
      <c r="E169" s="5"/>
      <c r="F169" s="6"/>
      <c r="G169" s="6"/>
      <c r="H169" s="5"/>
      <c r="I169" s="129"/>
      <c r="W169">
        <f t="shared" si="13"/>
      </c>
      <c r="X169">
        <f t="shared" si="14"/>
      </c>
      <c r="Y169">
        <f t="shared" si="15"/>
      </c>
      <c r="Z169">
        <f t="shared" si="16"/>
      </c>
    </row>
    <row r="170" spans="1:26" ht="15.75" thickBot="1">
      <c r="A170" s="33"/>
      <c r="B170" s="130"/>
      <c r="C170" s="130"/>
      <c r="D170" s="109"/>
      <c r="E170" s="109"/>
      <c r="F170" s="109"/>
      <c r="G170" s="109"/>
      <c r="H170" s="109"/>
      <c r="I170" s="110"/>
      <c r="W170">
        <f t="shared" si="13"/>
      </c>
      <c r="X170">
        <f t="shared" si="14"/>
      </c>
      <c r="Y170">
        <f t="shared" si="15"/>
      </c>
      <c r="Z170">
        <f t="shared" si="16"/>
      </c>
    </row>
    <row r="171" spans="1:26">
      <c r="A171" s="33"/>
      <c r="B171" s="131"/>
      <c r="C171" s="131"/>
      <c r="D171" s="91"/>
      <c r="E171" s="91"/>
      <c r="F171" s="91"/>
      <c r="G171" s="92" t="s">
        <v>19</v>
      </c>
      <c r="H171" s="91"/>
      <c r="I171" s="111">
        <f>SUM(I141:I170)</f>
      </c>
      <c r="W171">
        <f t="shared" si="13"/>
      </c>
      <c r="X171">
        <f t="shared" si="14"/>
      </c>
      <c r="Y171">
        <f t="shared" si="15"/>
      </c>
      <c r="Z171">
        <f t="shared" si="16"/>
      </c>
    </row>
    <row r="172" spans="1:26">
      <c r="A172" s="33"/>
      <c r="B172" s="131"/>
      <c r="C172" s="131"/>
      <c r="D172" s="132"/>
      <c r="E172" s="132"/>
      <c r="F172" s="132"/>
      <c r="G172" s="132" t="s">
        <v>314</v>
      </c>
      <c r="H172" s="133"/>
      <c r="I172" s="61"/>
      <c r="W172">
        <f t="shared" si="13"/>
      </c>
      <c r="X172">
        <f t="shared" si="14"/>
      </c>
      <c r="Y172">
        <f t="shared" si="15"/>
      </c>
      <c r="Z172">
        <f t="shared" si="16"/>
      </c>
    </row>
    <row r="173" spans="1:26" ht="15.75" thickBot="1">
      <c r="A173" s="33"/>
      <c r="B173" s="11" t="s">
        <v>20</v>
      </c>
      <c r="C173" s="35"/>
      <c r="D173" s="35"/>
      <c r="E173" s="35"/>
      <c r="F173" s="35"/>
      <c r="G173" s="35"/>
      <c r="H173" s="35"/>
      <c r="I173" s="36"/>
      <c r="W173">
        <f t="shared" si="13"/>
      </c>
      <c r="X173">
        <f t="shared" si="14"/>
      </c>
      <c r="Y173">
        <f t="shared" si="15"/>
      </c>
      <c r="Z173">
        <f t="shared" si="16"/>
      </c>
    </row>
    <row r="174" spans="1:26" ht="15.75" thickBot="1">
      <c r="A174" s="37"/>
      <c r="B174" s="38"/>
      <c r="C174" s="39" t="s">
        <v>21</v>
      </c>
      <c r="D174" s="40">
        <f>SUM(D141:D173)</f>
      </c>
      <c r="E174" s="41">
        <f>IF(H174=I174,"OK","NO")</f>
      </c>
      <c r="F174" s="40">
        <f>SUM(F141:F173)</f>
      </c>
      <c r="G174" s="40">
        <f>SUM(G141:G173)</f>
      </c>
      <c r="H174" s="41">
        <f>SUMPRODUCT(F141:F170,H141:H170)</f>
      </c>
      <c r="I174" s="43">
        <f>+I172+I171</f>
      </c>
      <c r="W174">
        <f t="shared" si="13"/>
      </c>
      <c r="X174">
        <f t="shared" si="14"/>
      </c>
      <c r="Y174">
        <f t="shared" si="15"/>
      </c>
      <c r="Z174">
        <f t="shared" si="16"/>
      </c>
    </row>
    <row r="175" spans="1:26" ht="15.75" thickBot="1">
      <c r="A175" s="44"/>
      <c r="B175" s="116"/>
      <c r="C175" s="45"/>
      <c r="D175" s="45"/>
      <c r="E175" s="45"/>
      <c r="F175" s="45"/>
      <c r="G175" s="45"/>
      <c r="H175" s="46" t="s">
        <v>317</v>
      </c>
      <c r="I175" s="47"/>
      <c r="W175">
        <f t="shared" si="13"/>
      </c>
      <c r="X175">
        <f t="shared" si="14"/>
      </c>
      <c r="Y175">
        <f t="shared" si="15"/>
      </c>
      <c r="Z175">
        <f t="shared" si="16"/>
      </c>
    </row>
    <row r="176" spans="1:26">
      <c r="A176" s="12" t="s">
        <v>315</v>
      </c>
      <c r="B176" s="12"/>
      <c r="C176" s="12"/>
      <c r="D176" s="13"/>
      <c r="E176" s="14"/>
      <c r="F176" s="14"/>
      <c r="G176" s="14"/>
      <c r="H176" s="2"/>
      <c r="I176" s="12"/>
      <c r="W176">
        <f t="shared" si="13"/>
      </c>
      <c r="X176">
        <f t="shared" si="14"/>
      </c>
      <c r="Y176">
        <f t="shared" si="15"/>
      </c>
      <c r="Z176">
        <f t="shared" si="16"/>
      </c>
    </row>
    <row r="177" spans="1:26">
      <c r="W177">
        <f t="shared" si="13"/>
      </c>
      <c r="X177">
        <f t="shared" si="14"/>
      </c>
      <c r="Y177">
        <f t="shared" si="15"/>
      </c>
      <c r="Z177">
        <f t="shared" si="16"/>
      </c>
    </row>
    <row r="178" spans="1:26">
      <c r="W178">
        <f t="shared" si="13"/>
      </c>
      <c r="X178">
        <f t="shared" si="14"/>
      </c>
      <c r="Y178">
        <f t="shared" si="15"/>
      </c>
      <c r="Z178">
        <f t="shared" si="16"/>
      </c>
    </row>
    <row r="179" spans="1:26">
      <c r="A179" s="1562" t="s">
        <v>0</v>
      </c>
      <c r="B179" s="1562"/>
      <c r="C179" s="1562"/>
      <c r="D179" s="1562"/>
      <c r="E179" s="1562"/>
      <c r="F179" s="1562"/>
      <c r="G179" s="1562"/>
      <c r="H179" s="1562"/>
      <c r="I179" s="1562"/>
      <c r="W179">
        <f t="shared" si="13"/>
      </c>
      <c r="X179">
        <f t="shared" si="14"/>
      </c>
      <c r="Y179">
        <f t="shared" si="15"/>
      </c>
      <c r="Z179">
        <f t="shared" si="16"/>
      </c>
    </row>
    <row r="180" spans="1:26">
      <c r="W180">
        <f t="shared" si="13"/>
      </c>
      <c r="X180">
        <f t="shared" si="14"/>
      </c>
      <c r="Y180">
        <f t="shared" si="15"/>
      </c>
      <c r="Z180">
        <f t="shared" si="16"/>
      </c>
    </row>
    <row r="181" spans="1:26">
      <c r="W181">
        <f t="shared" si="13"/>
      </c>
      <c r="X181">
        <f t="shared" si="14"/>
      </c>
      <c r="Y181">
        <f t="shared" si="15"/>
      </c>
      <c r="Z181">
        <f t="shared" si="16"/>
      </c>
    </row>
    <row r="182" spans="1:26">
      <c r="A182" s="1" t="s">
        <v>1</v>
      </c>
      <c r="B182" s="1"/>
      <c r="G182" s="2" t="s">
        <v>2</v>
      </c>
      <c r="H182" s="3" t="s">
        <v>316</v>
      </c>
      <c r="I182" s="124"/>
      <c r="W182">
        <f t="shared" si="13"/>
      </c>
      <c r="X182">
        <f t="shared" si="14"/>
      </c>
      <c r="Y182">
        <f t="shared" si="15"/>
      </c>
      <c r="Z182">
        <f t="shared" si="16"/>
      </c>
    </row>
    <row r="183" spans="1:26">
      <c r="A183" s="63" t="inlineStr">
        <is>
          <t>Dealer-303</t>
        </is>
      </c>
      <c r="B183" s="1"/>
      <c r="F183" s="4" t="s">
        <v>3</v>
      </c>
      <c r="G183" s="2"/>
      <c r="H183" s="1" t="s">
        <v>60</v>
      </c>
      <c r="W183">
        <f t="shared" si="13"/>
      </c>
      <c r="X183">
        <f t="shared" si="14"/>
      </c>
      <c r="Y183">
        <f t="shared" si="15"/>
      </c>
      <c r="Z183">
        <f t="shared" si="16"/>
      </c>
    </row>
    <row r="184" spans="1:26">
      <c r="A184" s="136" t="inlineStr">
        <is>
          <t>Address line (redacted)</t>
        </is>
      </c>
      <c r="B184" s="1"/>
      <c r="C184" s="55" t="inlineStr">
        <is>
          <t>ATTN: Contact-069</t>
        </is>
      </c>
      <c r="W184">
        <f t="shared" si="13"/>
      </c>
      <c r="X184">
        <f t="shared" si="14"/>
      </c>
      <c r="Y184">
        <f t="shared" si="15"/>
      </c>
      <c r="Z184">
        <f t="shared" si="16"/>
      </c>
    </row>
    <row r="185" spans="1:26">
      <c r="A185" s="136" t="inlineStr">
        <is>
          <t>Address line (redacted)</t>
        </is>
      </c>
      <c r="B185" s="1"/>
      <c r="D185" s="85"/>
      <c r="E185" s="85"/>
      <c r="F185" s="85"/>
      <c r="G185" s="85"/>
      <c r="H185" s="85"/>
      <c r="W185">
        <f t="shared" si="13"/>
      </c>
      <c r="X185">
        <f t="shared" si="14"/>
      </c>
      <c r="Y185">
        <f t="shared" si="15"/>
      </c>
      <c r="Z185">
        <f t="shared" si="16"/>
      </c>
    </row>
    <row r="186" spans="1:26">
      <c r="A186" s="12" t="s">
        <v>299</v>
      </c>
      <c r="B186" s="86" t="inlineStr">
        <is>
          <t>GSTIN-MASKED</t>
        </is>
      </c>
      <c r="D186" s="85"/>
      <c r="E186" s="85"/>
      <c r="F186" s="85"/>
      <c r="G186" s="85"/>
      <c r="H186" s="85"/>
      <c r="W186">
        <f t="shared" si="13"/>
      </c>
      <c r="X186">
        <f t="shared" si="14"/>
      </c>
      <c r="Y186">
        <f t="shared" si="15"/>
      </c>
      <c r="Z186">
        <f t="shared" si="16"/>
      </c>
    </row>
    <row r="187" spans="1:26">
      <c r="D187" s="85"/>
      <c r="E187" s="85"/>
      <c r="F187" s="85"/>
      <c r="G187" s="85"/>
      <c r="H187" s="85"/>
      <c r="W187">
        <f t="shared" si="13"/>
      </c>
      <c r="X187">
        <f t="shared" si="14"/>
      </c>
      <c r="Y187">
        <f t="shared" si="15"/>
      </c>
      <c r="Z187">
        <f t="shared" si="16"/>
      </c>
    </row>
    <row r="188" spans="1:26">
      <c r="W188">
        <f t="shared" si="13"/>
      </c>
      <c r="X188">
        <f t="shared" si="14"/>
      </c>
      <c r="Y188">
        <f t="shared" si="15"/>
      </c>
      <c r="Z188">
        <f t="shared" si="16"/>
      </c>
    </row>
    <row r="189" spans="1:26">
      <c r="A189" s="1" t="s">
        <v>5</v>
      </c>
      <c r="W189">
        <f t="shared" si="13"/>
      </c>
      <c r="X189">
        <f t="shared" si="14"/>
      </c>
      <c r="Y189">
        <f t="shared" si="15"/>
      </c>
      <c r="Z189">
        <f t="shared" si="16"/>
      </c>
    </row>
    <row r="190" spans="1:26">
      <c r="A190" s="1" t="s">
        <v>6</v>
      </c>
      <c r="W190">
        <f t="shared" si="13"/>
      </c>
      <c r="X190">
        <f t="shared" si="14"/>
      </c>
      <c r="Y190">
        <f t="shared" si="15"/>
      </c>
      <c r="Z190">
        <f t="shared" si="16"/>
      </c>
    </row>
    <row r="191" spans="1:26" ht="15.75" thickBot="1">
      <c r="A191" s="1" t="s">
        <v>7</v>
      </c>
      <c r="W191">
        <f t="shared" si="13"/>
      </c>
      <c r="X191">
        <f t="shared" si="14"/>
      </c>
      <c r="Y191">
        <f t="shared" si="15"/>
      </c>
      <c r="Z191">
        <f t="shared" si="16"/>
      </c>
    </row>
    <row r="192" spans="1:26" ht="24">
      <c r="A192" s="26" t="s">
        <v>8</v>
      </c>
      <c r="B192" s="27" t="s">
        <v>9</v>
      </c>
      <c r="C192" s="27" t="s">
        <v>10</v>
      </c>
      <c r="D192" s="28" t="s">
        <v>11</v>
      </c>
      <c r="E192" s="28" t="s">
        <v>12</v>
      </c>
      <c r="F192" s="28" t="s">
        <v>13</v>
      </c>
      <c r="G192" s="28" t="s">
        <v>14</v>
      </c>
      <c r="H192" s="29" t="s">
        <v>15</v>
      </c>
      <c r="I192" s="30" t="s">
        <v>16</v>
      </c>
      <c r="W192">
        <f t="shared" si="13"/>
      </c>
      <c r="X192">
        <f t="shared" si="14"/>
      </c>
      <c r="Y192">
        <f t="shared" si="15"/>
      </c>
      <c r="Z192">
        <f t="shared" si="16"/>
      </c>
    </row>
    <row r="193" spans="1:26">
      <c r="A193" s="16"/>
      <c r="B193" s="1564" t="s">
        <v>17</v>
      </c>
      <c r="C193" s="1565"/>
      <c r="D193" s="16"/>
      <c r="E193" s="5"/>
      <c r="F193" s="5"/>
      <c r="G193" s="5"/>
      <c r="H193" s="16"/>
      <c r="I193" s="102"/>
      <c r="W193">
        <f t="shared" si="13"/>
      </c>
      <c r="X193">
        <f t="shared" si="14"/>
      </c>
      <c r="Y193">
        <f t="shared" si="15"/>
      </c>
      <c r="Z193">
        <f t="shared" si="16"/>
      </c>
    </row>
    <row r="194" spans="1:26">
      <c r="A194" s="16">
        <v>1</v>
      </c>
      <c r="B194" s="8" t="s">
        <v>312</v>
      </c>
      <c r="C194" s="5" t="s">
        <v>313</v>
      </c>
      <c r="D194" s="5"/>
      <c r="E194" s="10"/>
      <c r="F194" s="21">
        <v>2</v>
      </c>
      <c r="G194" s="6">
        <f>+F194</f>
      </c>
      <c r="H194" s="5">
        <v>1</v>
      </c>
      <c r="I194" s="58">
        <f>+H194*G194</f>
      </c>
      <c r="W194">
        <f t="shared" si="13"/>
      </c>
      <c r="X194">
        <f t="shared" si="14"/>
      </c>
      <c r="Y194">
        <f t="shared" si="15"/>
      </c>
      <c r="Z194">
        <f t="shared" si="16"/>
      </c>
    </row>
    <row r="195" spans="1:26">
      <c r="A195" s="16">
        <v>2</v>
      </c>
      <c r="B195" s="8" t="s">
        <v>361</v>
      </c>
      <c r="C195" s="5" t="s">
        <v>362</v>
      </c>
      <c r="D195" s="5"/>
      <c r="E195" s="10"/>
      <c r="F195" s="21">
        <v>2</v>
      </c>
      <c r="G195" s="6">
        <f>+F195</f>
      </c>
      <c r="H195" s="5">
        <v>1</v>
      </c>
      <c r="I195" s="58">
        <f>+H195*G195</f>
      </c>
      <c r="W195">
        <f t="shared" si="13"/>
      </c>
      <c r="X195">
        <f t="shared" si="14"/>
      </c>
      <c r="Y195">
        <f t="shared" si="15"/>
      </c>
      <c r="Z195">
        <f t="shared" si="16"/>
      </c>
    </row>
    <row r="196" spans="1:26">
      <c r="A196" s="16"/>
      <c r="B196" s="8"/>
      <c r="C196" s="9"/>
      <c r="D196" s="135"/>
      <c r="E196" s="16"/>
      <c r="F196" s="21"/>
      <c r="G196" s="6"/>
      <c r="H196" s="5"/>
      <c r="I196" s="58"/>
      <c r="W196">
        <f t="shared" ref="W196:W259" si="20">IF(LEFT($H196&amp;"",5)="2019-",$H196,W195)</f>
      </c>
      <c r="X196">
        <f t="shared" ref="X196:X259" si="21">IF($W196="",0,IF(COUNTIF($AB$2:$AB$80,$W196)&gt;0,1,0))</f>
      </c>
      <c r="Y196">
        <f t="shared" ref="Y196:Y259" si="22">IF($C196="","",UPPER(TRIM(IFERROR(LEFT($C196&amp;"",FIND("/",$C196&amp;"")-1),$C196&amp;""))))</f>
      </c>
      <c r="Z196">
        <f t="shared" ref="Z196:Z259" si="23">IFERROR(IF(ISNUMBER($G196),$G196,0),0)</f>
      </c>
    </row>
    <row r="197" spans="1:26">
      <c r="A197" s="16"/>
      <c r="B197" s="8"/>
      <c r="C197" s="9"/>
      <c r="D197" s="134"/>
      <c r="E197" s="16"/>
      <c r="F197" s="21"/>
      <c r="G197" s="6"/>
      <c r="H197" s="5"/>
      <c r="I197" s="58"/>
      <c r="W197">
        <f t="shared" si="20"/>
      </c>
      <c r="X197">
        <f t="shared" si="21"/>
      </c>
      <c r="Y197">
        <f t="shared" si="22"/>
      </c>
      <c r="Z197">
        <f t="shared" si="23"/>
      </c>
    </row>
    <row r="198" spans="1:26">
      <c r="A198" s="16"/>
      <c r="B198" s="8"/>
      <c r="C198" s="5"/>
      <c r="D198" s="134"/>
      <c r="E198" s="5"/>
      <c r="F198" s="21"/>
      <c r="G198" s="6"/>
      <c r="H198" s="16"/>
      <c r="I198" s="58"/>
      <c r="W198">
        <f t="shared" si="20"/>
      </c>
      <c r="X198">
        <f t="shared" si="21"/>
      </c>
      <c r="Y198">
        <f t="shared" si="22"/>
      </c>
      <c r="Z198">
        <f t="shared" si="23"/>
      </c>
    </row>
    <row r="199" spans="1:26">
      <c r="A199" s="16"/>
      <c r="B199" s="128"/>
      <c r="C199" s="101"/>
      <c r="D199" s="134"/>
      <c r="E199" s="5"/>
      <c r="F199" s="21"/>
      <c r="G199" s="6"/>
      <c r="H199" s="9"/>
      <c r="I199" s="58"/>
      <c r="W199">
        <f t="shared" si="20"/>
      </c>
      <c r="X199">
        <f t="shared" si="21"/>
      </c>
      <c r="Y199">
        <f t="shared" si="22"/>
      </c>
      <c r="Z199">
        <f t="shared" si="23"/>
      </c>
    </row>
    <row r="200" spans="1:26">
      <c r="A200" s="16"/>
      <c r="B200" s="95"/>
      <c r="C200" s="16"/>
      <c r="D200" s="134"/>
      <c r="E200" s="5"/>
      <c r="F200" s="21"/>
      <c r="G200" s="6"/>
      <c r="H200" s="16"/>
      <c r="I200" s="58"/>
      <c r="W200">
        <f t="shared" si="20"/>
      </c>
      <c r="X200">
        <f t="shared" si="21"/>
      </c>
      <c r="Y200">
        <f t="shared" si="22"/>
      </c>
      <c r="Z200">
        <f t="shared" si="23"/>
      </c>
    </row>
    <row r="201" spans="1:26">
      <c r="A201" s="16"/>
      <c r="B201" s="95"/>
      <c r="C201" s="5"/>
      <c r="D201" s="134"/>
      <c r="E201" s="5"/>
      <c r="F201" s="21"/>
      <c r="G201" s="6"/>
      <c r="H201" s="5"/>
      <c r="I201" s="58"/>
      <c r="W201">
        <f t="shared" si="20"/>
      </c>
      <c r="X201">
        <f t="shared" si="21"/>
      </c>
      <c r="Y201">
        <f t="shared" si="22"/>
      </c>
      <c r="Z201">
        <f t="shared" si="23"/>
      </c>
    </row>
    <row r="202" spans="1:26">
      <c r="A202" s="16"/>
      <c r="B202" s="137"/>
      <c r="C202" s="96"/>
      <c r="D202" s="138"/>
      <c r="E202" s="138"/>
      <c r="F202" s="5"/>
      <c r="G202" s="5"/>
      <c r="H202" s="16"/>
      <c r="I202" s="102"/>
      <c r="W202">
        <f t="shared" si="20"/>
      </c>
      <c r="X202">
        <f t="shared" si="21"/>
      </c>
      <c r="Y202">
        <f t="shared" si="22"/>
      </c>
      <c r="Z202">
        <f t="shared" si="23"/>
      </c>
    </row>
    <row r="203" spans="1:26">
      <c r="A203" s="16"/>
      <c r="B203" s="1568" t="s">
        <v>359</v>
      </c>
      <c r="C203" s="1569"/>
      <c r="D203" s="16"/>
      <c r="E203" s="16"/>
      <c r="F203" s="5"/>
      <c r="G203" s="5"/>
      <c r="H203" s="5"/>
      <c r="I203" s="102"/>
      <c r="W203">
        <f t="shared" si="20"/>
      </c>
      <c r="X203">
        <f t="shared" si="21"/>
      </c>
      <c r="Y203">
        <f t="shared" si="22"/>
      </c>
      <c r="Z203">
        <f t="shared" si="23"/>
      </c>
    </row>
    <row r="204" spans="1:26">
      <c r="A204" s="139"/>
      <c r="B204" s="1570"/>
      <c r="C204" s="1571"/>
      <c r="D204" s="5"/>
      <c r="E204" s="5"/>
      <c r="F204" s="21"/>
      <c r="G204" s="6"/>
      <c r="H204" s="5"/>
      <c r="I204" s="58"/>
      <c r="W204">
        <f t="shared" si="20"/>
      </c>
      <c r="X204">
        <f t="shared" si="21"/>
      </c>
      <c r="Y204">
        <f t="shared" si="22"/>
      </c>
      <c r="Z204">
        <f t="shared" si="23"/>
      </c>
    </row>
    <row r="205" spans="1:26">
      <c r="A205" s="139"/>
      <c r="B205" s="1590"/>
      <c r="C205" s="1591"/>
      <c r="D205" s="5"/>
      <c r="E205" s="5"/>
      <c r="F205" s="21"/>
      <c r="G205" s="6"/>
      <c r="H205" s="5"/>
      <c r="I205" s="58"/>
      <c r="W205">
        <f t="shared" si="20"/>
      </c>
      <c r="X205">
        <f t="shared" si="21"/>
      </c>
      <c r="Y205">
        <f t="shared" si="22"/>
      </c>
      <c r="Z205">
        <f t="shared" si="23"/>
      </c>
    </row>
    <row r="206" spans="1:26">
      <c r="A206" s="139"/>
      <c r="B206" s="8"/>
      <c r="C206" s="5"/>
      <c r="D206" s="21"/>
      <c r="E206" s="5"/>
      <c r="F206" s="21"/>
      <c r="G206" s="6"/>
      <c r="H206" s="5"/>
      <c r="I206" s="58"/>
      <c r="W206">
        <f t="shared" si="20"/>
      </c>
      <c r="X206">
        <f t="shared" si="21"/>
      </c>
      <c r="Y206">
        <f t="shared" si="22"/>
      </c>
      <c r="Z206">
        <f t="shared" si="23"/>
      </c>
    </row>
    <row r="207" spans="1:26" ht="15.75" thickBot="1">
      <c r="A207" s="33"/>
      <c r="B207" s="10"/>
      <c r="C207" s="10"/>
      <c r="D207" s="109"/>
      <c r="E207" s="109"/>
      <c r="F207" s="109"/>
      <c r="G207" s="109"/>
      <c r="H207" s="109"/>
      <c r="I207" s="110"/>
      <c r="W207">
        <f t="shared" si="20"/>
      </c>
      <c r="X207">
        <f t="shared" si="21"/>
      </c>
      <c r="Y207">
        <f t="shared" si="22"/>
      </c>
      <c r="Z207">
        <f t="shared" si="23"/>
      </c>
    </row>
    <row r="208" spans="1:26">
      <c r="A208" s="33"/>
      <c r="B208" s="10"/>
      <c r="C208" s="10"/>
      <c r="D208" s="91"/>
      <c r="E208" s="91"/>
      <c r="F208" s="91"/>
      <c r="G208" s="92" t="s">
        <v>19</v>
      </c>
      <c r="H208" s="91"/>
      <c r="I208" s="111">
        <f>SUM(I193:I207)</f>
      </c>
      <c r="W208">
        <f t="shared" si="20"/>
      </c>
      <c r="X208">
        <f t="shared" si="21"/>
      </c>
      <c r="Y208">
        <f t="shared" si="22"/>
      </c>
      <c r="Z208">
        <f t="shared" si="23"/>
      </c>
    </row>
    <row r="209" spans="1:26">
      <c r="A209" s="33"/>
      <c r="B209" s="10"/>
      <c r="C209" s="10"/>
      <c r="D209" s="69"/>
      <c r="E209" s="69"/>
      <c r="F209" s="69"/>
      <c r="G209" s="69"/>
      <c r="H209" s="112"/>
      <c r="I209" s="61"/>
      <c r="W209">
        <f t="shared" si="20"/>
      </c>
      <c r="X209">
        <f t="shared" si="21"/>
      </c>
      <c r="Y209">
        <f t="shared" si="22"/>
      </c>
      <c r="Z209">
        <f t="shared" si="23"/>
      </c>
    </row>
    <row r="210" spans="1:26">
      <c r="A210" s="33"/>
      <c r="B210" s="10"/>
      <c r="C210" s="10"/>
      <c r="D210" s="10"/>
      <c r="E210" s="10"/>
      <c r="F210" s="10"/>
      <c r="G210" s="10"/>
      <c r="H210" s="10"/>
      <c r="I210" s="140"/>
      <c r="W210">
        <f t="shared" si="20"/>
      </c>
      <c r="X210">
        <f t="shared" si="21"/>
      </c>
      <c r="Y210">
        <f t="shared" si="22"/>
      </c>
      <c r="Z210">
        <f t="shared" si="23"/>
      </c>
    </row>
    <row r="211" spans="1:26" ht="15.75" thickBot="1">
      <c r="A211" s="33"/>
      <c r="B211" s="11" t="s">
        <v>20</v>
      </c>
      <c r="C211" s="35"/>
      <c r="D211" s="35"/>
      <c r="E211" s="35"/>
      <c r="F211" s="35"/>
      <c r="G211" s="35"/>
      <c r="H211" s="35"/>
      <c r="I211" s="36"/>
      <c r="W211">
        <f t="shared" si="20"/>
      </c>
      <c r="X211">
        <f t="shared" si="21"/>
      </c>
      <c r="Y211">
        <f t="shared" si="22"/>
      </c>
      <c r="Z211">
        <f t="shared" si="23"/>
      </c>
    </row>
    <row r="212" spans="1:26" ht="15.75" thickBot="1">
      <c r="A212" s="37"/>
      <c r="B212" s="38"/>
      <c r="C212" s="39" t="s">
        <v>21</v>
      </c>
      <c r="D212" s="40">
        <f>SUM(D193:D211)</f>
      </c>
      <c r="E212" s="41" t="s">
        <v>360</v>
      </c>
      <c r="F212" s="40">
        <f>SUM(F193:F211)</f>
      </c>
      <c r="G212" s="40">
        <f>SUM(G193:G211)</f>
      </c>
      <c r="H212" s="41">
        <f>+SUMPRODUCT(H193:H207,F193:F207)</f>
      </c>
      <c r="I212" s="43">
        <f>SUM(I208:I211)</f>
      </c>
      <c r="W212">
        <f t="shared" si="20"/>
      </c>
      <c r="X212">
        <f t="shared" si="21"/>
      </c>
      <c r="Y212">
        <f t="shared" si="22"/>
      </c>
      <c r="Z212">
        <f t="shared" si="23"/>
      </c>
    </row>
    <row r="213" spans="1:26" ht="15.75" thickBot="1">
      <c r="A213" s="44"/>
      <c r="B213" s="116"/>
      <c r="C213" s="45"/>
      <c r="D213" s="45"/>
      <c r="E213" s="45"/>
      <c r="F213" s="45"/>
      <c r="G213" s="45"/>
      <c r="H213" s="45"/>
      <c r="I213" s="47"/>
      <c r="W213">
        <f t="shared" si="20"/>
      </c>
      <c r="X213">
        <f t="shared" si="21"/>
      </c>
      <c r="Y213">
        <f t="shared" si="22"/>
      </c>
      <c r="Z213">
        <f t="shared" si="23"/>
      </c>
    </row>
    <row r="214" spans="1:26">
      <c r="A214" s="12" t="s">
        <v>315</v>
      </c>
      <c r="B214" s="12"/>
      <c r="C214" s="12"/>
      <c r="D214" s="13"/>
      <c r="E214" s="14"/>
      <c r="F214" s="14"/>
      <c r="G214" s="14"/>
      <c r="H214" s="2"/>
      <c r="I214" s="12"/>
      <c r="W214">
        <f t="shared" si="20"/>
      </c>
      <c r="X214">
        <f t="shared" si="21"/>
      </c>
      <c r="Y214">
        <f t="shared" si="22"/>
      </c>
      <c r="Z214">
        <f t="shared" si="23"/>
      </c>
    </row>
    <row r="215" spans="1:26">
      <c r="W215">
        <f t="shared" si="20"/>
      </c>
      <c r="X215">
        <f t="shared" si="21"/>
      </c>
      <c r="Y215">
        <f t="shared" si="22"/>
      </c>
      <c r="Z215">
        <f t="shared" si="23"/>
      </c>
    </row>
    <row r="216" spans="1:26">
      <c r="W216">
        <f t="shared" si="20"/>
      </c>
      <c r="X216">
        <f t="shared" si="21"/>
      </c>
      <c r="Y216">
        <f t="shared" si="22"/>
      </c>
      <c r="Z216">
        <f t="shared" si="23"/>
      </c>
    </row>
    <row r="217" spans="1:26">
      <c r="A217" s="1562" t="s">
        <v>0</v>
      </c>
      <c r="B217" s="1562"/>
      <c r="C217" s="1562"/>
      <c r="D217" s="1562"/>
      <c r="E217" s="1562"/>
      <c r="F217" s="1562"/>
      <c r="G217" s="1562"/>
      <c r="H217" s="1562"/>
      <c r="I217" s="1562"/>
      <c r="W217">
        <f t="shared" si="20"/>
      </c>
      <c r="X217">
        <f t="shared" si="21"/>
      </c>
      <c r="Y217">
        <f t="shared" si="22"/>
      </c>
      <c r="Z217">
        <f t="shared" si="23"/>
      </c>
    </row>
    <row r="218" spans="1:26">
      <c r="W218">
        <f t="shared" si="20"/>
      </c>
      <c r="X218">
        <f t="shared" si="21"/>
      </c>
      <c r="Y218">
        <f t="shared" si="22"/>
      </c>
      <c r="Z218">
        <f t="shared" si="23"/>
      </c>
    </row>
    <row r="219" spans="1:26">
      <c r="A219" s="1" t="s">
        <v>1</v>
      </c>
      <c r="B219" s="1"/>
      <c r="G219" s="2" t="s">
        <v>2</v>
      </c>
      <c r="H219" s="3" t="s">
        <v>316</v>
      </c>
      <c r="W219">
        <f t="shared" si="20"/>
      </c>
      <c r="X219">
        <f t="shared" si="21"/>
      </c>
      <c r="Y219">
        <f t="shared" si="22"/>
      </c>
      <c r="Z219">
        <f t="shared" si="23"/>
      </c>
    </row>
    <row r="220" spans="1:26">
      <c r="A220" t="inlineStr">
        <is>
          <t>Dealer-081</t>
        </is>
      </c>
      <c r="B220" s="1"/>
      <c r="F220" s="4" t="s">
        <v>3</v>
      </c>
      <c r="G220" s="2"/>
      <c r="H220" s="1" t="s">
        <v>61</v>
      </c>
      <c r="W220">
        <f t="shared" si="20"/>
      </c>
      <c r="X220">
        <f t="shared" si="21"/>
      </c>
      <c r="Y220">
        <f t="shared" si="22"/>
      </c>
      <c r="Z220">
        <f t="shared" si="23"/>
      </c>
    </row>
    <row r="221" spans="1:26" ht="15.75">
      <c r="A221" s="141" t="inlineStr">
        <is>
          <t>Dealer-153</t>
        </is>
      </c>
      <c r="B221" s="126"/>
      <c r="D221" s="142"/>
      <c r="H221" s="54"/>
      <c r="W221">
        <f t="shared" si="20"/>
      </c>
      <c r="X221">
        <f t="shared" si="21"/>
      </c>
      <c r="Y221">
        <f t="shared" si="22"/>
      </c>
      <c r="Z221">
        <f t="shared" si="23"/>
      </c>
    </row>
    <row r="222" spans="1:26" ht="15.75">
      <c r="A222" s="141" t="inlineStr">
        <is>
          <t>Address line (redacted)</t>
        </is>
      </c>
      <c r="B222" s="126"/>
      <c r="D222" s="142"/>
      <c r="H222" s="54"/>
      <c r="W222">
        <f t="shared" si="20"/>
      </c>
      <c r="X222">
        <f t="shared" si="21"/>
      </c>
      <c r="Y222">
        <f t="shared" si="22"/>
      </c>
      <c r="Z222">
        <f t="shared" si="23"/>
      </c>
    </row>
    <row r="223" spans="1:26" ht="15.75">
      <c r="A223" s="143" t="inlineStr">
        <is>
          <t>Address line (redacted)</t>
        </is>
      </c>
      <c r="B223" s="126"/>
      <c r="D223" s="142"/>
      <c r="H223" s="54"/>
      <c r="W223">
        <f t="shared" si="20"/>
      </c>
      <c r="X223">
        <f t="shared" si="21"/>
      </c>
      <c r="Y223">
        <f t="shared" si="22"/>
      </c>
      <c r="Z223">
        <f t="shared" si="23"/>
      </c>
    </row>
    <row r="224" spans="1:26">
      <c r="A224" s="144" t="s">
        <v>367</v>
      </c>
      <c r="B224" s="145" t="inlineStr">
        <is>
          <t>GSTIN-MASKED</t>
        </is>
      </c>
      <c r="C224" s="126"/>
      <c r="D224" s="126"/>
      <c r="E224" s="126"/>
      <c r="W224">
        <f t="shared" si="20"/>
      </c>
      <c r="X224">
        <f t="shared" si="21"/>
      </c>
      <c r="Y224">
        <f t="shared" si="22"/>
      </c>
      <c r="Z224">
        <f t="shared" si="23"/>
      </c>
    </row>
    <row r="225" spans="1:26">
      <c r="W225">
        <f t="shared" si="20"/>
      </c>
      <c r="X225">
        <f t="shared" si="21"/>
      </c>
      <c r="Y225">
        <f t="shared" si="22"/>
      </c>
      <c r="Z225">
        <f t="shared" si="23"/>
      </c>
    </row>
    <row r="226" spans="1:26">
      <c r="A226" s="1" t="s">
        <v>5</v>
      </c>
      <c r="W226">
        <f t="shared" si="20"/>
      </c>
      <c r="X226">
        <f t="shared" si="21"/>
      </c>
      <c r="Y226">
        <f t="shared" si="22"/>
      </c>
      <c r="Z226">
        <f t="shared" si="23"/>
      </c>
    </row>
    <row r="227" spans="1:26">
      <c r="A227" s="1" t="s">
        <v>6</v>
      </c>
      <c r="W227">
        <f t="shared" si="20"/>
      </c>
      <c r="X227">
        <f t="shared" si="21"/>
      </c>
      <c r="Y227">
        <f t="shared" si="22"/>
      </c>
      <c r="Z227">
        <f t="shared" si="23"/>
      </c>
    </row>
    <row r="228" spans="1:26" ht="15.75" thickBot="1">
      <c r="A228" s="1" t="s">
        <v>7</v>
      </c>
      <c r="W228">
        <f t="shared" si="20"/>
      </c>
      <c r="X228">
        <f t="shared" si="21"/>
      </c>
      <c r="Y228">
        <f t="shared" si="22"/>
      </c>
      <c r="Z228">
        <f t="shared" si="23"/>
      </c>
    </row>
    <row r="229" spans="1:26" ht="24">
      <c r="A229" s="26" t="s">
        <v>8</v>
      </c>
      <c r="B229" s="27" t="s">
        <v>9</v>
      </c>
      <c r="C229" s="27" t="s">
        <v>10</v>
      </c>
      <c r="D229" s="28" t="s">
        <v>11</v>
      </c>
      <c r="E229" s="28" t="s">
        <v>12</v>
      </c>
      <c r="F229" s="28" t="s">
        <v>13</v>
      </c>
      <c r="G229" s="28" t="s">
        <v>14</v>
      </c>
      <c r="H229" s="29" t="s">
        <v>15</v>
      </c>
      <c r="I229" s="30" t="s">
        <v>16</v>
      </c>
      <c r="W229">
        <f t="shared" si="20"/>
      </c>
      <c r="X229">
        <f t="shared" si="21"/>
      </c>
      <c r="Y229">
        <f t="shared" si="22"/>
      </c>
      <c r="Z229">
        <f t="shared" si="23"/>
      </c>
    </row>
    <row r="230" spans="1:26">
      <c r="A230" s="5"/>
      <c r="B230" s="1563" t="s">
        <v>369</v>
      </c>
      <c r="C230" s="1563"/>
      <c r="D230" s="5"/>
      <c r="E230" s="5"/>
      <c r="F230" s="5"/>
      <c r="G230" s="6"/>
      <c r="H230" s="5"/>
      <c r="I230" s="58"/>
      <c r="W230">
        <f t="shared" si="20"/>
      </c>
      <c r="X230">
        <f t="shared" si="21"/>
      </c>
      <c r="Y230">
        <f t="shared" si="22"/>
      </c>
      <c r="Z230">
        <f t="shared" si="23"/>
      </c>
    </row>
    <row r="231" spans="1:26" ht="24">
      <c r="A231" s="5">
        <v>1</v>
      </c>
      <c r="B231" s="20" t="s">
        <v>374</v>
      </c>
      <c r="C231" s="9" t="s">
        <v>370</v>
      </c>
      <c r="D231" s="304"/>
      <c r="E231" s="5">
        <v>25</v>
      </c>
      <c r="F231" s="5">
        <v>250</v>
      </c>
      <c r="G231" s="365">
        <f>+F231</f>
      </c>
      <c r="H231" s="7">
        <v>1</v>
      </c>
      <c r="I231" s="58">
        <f>+H231*G231</f>
      </c>
      <c r="W231">
        <f t="shared" si="20"/>
      </c>
      <c r="X231">
        <f t="shared" si="21"/>
      </c>
      <c r="Y231">
        <f t="shared" si="22"/>
      </c>
      <c r="Z231">
        <f t="shared" si="23"/>
      </c>
    </row>
    <row r="232" spans="1:26">
      <c r="A232" s="5"/>
      <c r="B232" s="1563" t="s">
        <v>375</v>
      </c>
      <c r="C232" s="1563"/>
      <c r="D232" s="5"/>
      <c r="E232" s="5"/>
      <c r="F232" s="5"/>
      <c r="G232" s="6"/>
      <c r="H232" s="5"/>
      <c r="I232" s="58"/>
      <c r="W232">
        <f t="shared" si="20"/>
      </c>
      <c r="X232">
        <f t="shared" si="21"/>
      </c>
      <c r="Y232">
        <f t="shared" si="22"/>
      </c>
      <c r="Z232">
        <f t="shared" si="23"/>
      </c>
    </row>
    <row r="233" spans="1:26">
      <c r="A233" s="5">
        <v>2</v>
      </c>
      <c r="B233" s="106" t="s">
        <v>376</v>
      </c>
      <c r="C233" s="157" t="s">
        <v>377</v>
      </c>
      <c r="D233" s="21">
        <v>1</v>
      </c>
      <c r="E233" s="9">
        <v>25</v>
      </c>
      <c r="F233" s="5">
        <f>+E233*D233</f>
      </c>
      <c r="G233" s="365">
        <f>+F233</f>
      </c>
      <c r="H233" s="5">
        <v>1</v>
      </c>
      <c r="I233" s="58">
        <f t="shared" ref="I233:I238" si="24">+H233*G233</f>
      </c>
      <c r="W233">
        <f t="shared" si="20"/>
      </c>
      <c r="X233">
        <f t="shared" si="21"/>
      </c>
      <c r="Y233">
        <f t="shared" si="22"/>
      </c>
      <c r="Z233">
        <f t="shared" si="23"/>
      </c>
    </row>
    <row r="234" spans="1:26">
      <c r="A234" s="107">
        <v>3</v>
      </c>
      <c r="B234" s="106" t="s">
        <v>378</v>
      </c>
      <c r="C234" s="15" t="s">
        <v>379</v>
      </c>
      <c r="D234" s="305">
        <v>1</v>
      </c>
      <c r="E234" s="21"/>
      <c r="F234" s="5">
        <v>10</v>
      </c>
      <c r="G234" s="578">
        <f>+F234</f>
      </c>
      <c r="H234" s="5">
        <v>1</v>
      </c>
      <c r="I234" s="58">
        <f t="shared" si="24"/>
      </c>
      <c r="W234">
        <f t="shared" si="20"/>
      </c>
      <c r="X234">
        <f t="shared" si="21"/>
      </c>
      <c r="Y234">
        <f t="shared" si="22"/>
      </c>
      <c r="Z234">
        <f t="shared" si="23"/>
      </c>
    </row>
    <row r="235" spans="1:26">
      <c r="A235" s="5"/>
      <c r="B235" s="106"/>
      <c r="C235" s="20"/>
      <c r="D235" s="9"/>
      <c r="E235" s="21"/>
      <c r="F235" s="5"/>
      <c r="G235" s="6"/>
      <c r="H235" s="5"/>
      <c r="I235" s="58"/>
      <c r="W235">
        <f t="shared" si="20"/>
      </c>
      <c r="X235">
        <f t="shared" si="21"/>
      </c>
      <c r="Y235">
        <f t="shared" si="22"/>
      </c>
      <c r="Z235">
        <f t="shared" si="23"/>
      </c>
    </row>
    <row r="236" spans="1:26">
      <c r="A236" s="107"/>
      <c r="B236" s="1563" t="s">
        <v>17</v>
      </c>
      <c r="C236" s="1563"/>
      <c r="D236" s="5"/>
      <c r="E236" s="16"/>
      <c r="F236" s="146"/>
      <c r="G236" s="6"/>
      <c r="H236" s="16"/>
      <c r="I236" s="102"/>
      <c r="W236">
        <f t="shared" si="20"/>
      </c>
      <c r="X236">
        <f t="shared" si="21"/>
      </c>
      <c r="Y236">
        <f t="shared" si="22"/>
      </c>
      <c r="Z236">
        <f t="shared" si="23"/>
      </c>
    </row>
    <row r="237" spans="1:26">
      <c r="A237" s="107">
        <v>5</v>
      </c>
      <c r="B237" s="8" t="s">
        <v>380</v>
      </c>
      <c r="C237" s="5" t="s">
        <v>381</v>
      </c>
      <c r="D237" s="21">
        <v>1</v>
      </c>
      <c r="E237" s="5">
        <v>5</v>
      </c>
      <c r="F237" s="5">
        <f>+E237*D237</f>
      </c>
      <c r="G237" s="365">
        <f>+F237</f>
      </c>
      <c r="H237" s="5">
        <v>1</v>
      </c>
      <c r="I237" s="58">
        <f t="shared" si="24"/>
      </c>
      <c r="W237">
        <f t="shared" si="20"/>
      </c>
      <c r="X237">
        <f t="shared" si="21"/>
      </c>
      <c r="Y237">
        <f t="shared" si="22"/>
      </c>
      <c r="Z237">
        <f t="shared" si="23"/>
      </c>
    </row>
    <row r="238" spans="1:26">
      <c r="A238" s="147">
        <v>6</v>
      </c>
      <c r="B238" s="8" t="s">
        <v>382</v>
      </c>
      <c r="C238" s="5" t="s">
        <v>383</v>
      </c>
      <c r="D238" s="21">
        <v>1</v>
      </c>
      <c r="E238" s="5">
        <v>5</v>
      </c>
      <c r="F238" s="5">
        <f>+E238*D238</f>
      </c>
      <c r="G238" s="365">
        <f>+F238</f>
      </c>
      <c r="H238" s="5">
        <v>1</v>
      </c>
      <c r="I238" s="58">
        <f t="shared" si="24"/>
      </c>
      <c r="W238">
        <f t="shared" si="20"/>
      </c>
      <c r="X238">
        <f t="shared" si="21"/>
      </c>
      <c r="Y238">
        <f t="shared" si="22"/>
      </c>
      <c r="Z238">
        <f t="shared" si="23"/>
      </c>
    </row>
    <row r="239" spans="1:26">
      <c r="A239" s="147"/>
      <c r="B239" s="1563" t="s">
        <v>384</v>
      </c>
      <c r="C239" s="1563"/>
      <c r="D239" s="21"/>
      <c r="E239" s="5"/>
      <c r="F239" s="5"/>
      <c r="G239" s="5"/>
      <c r="H239" s="5"/>
      <c r="I239" s="102"/>
      <c r="W239">
        <f t="shared" si="20"/>
      </c>
      <c r="X239">
        <f t="shared" si="21"/>
      </c>
      <c r="Y239">
        <f t="shared" si="22"/>
      </c>
      <c r="Z239">
        <f t="shared" si="23"/>
      </c>
    </row>
    <row r="240" spans="1:26">
      <c r="A240" s="147"/>
      <c r="B240" s="18"/>
      <c r="C240" s="158"/>
      <c r="D240" s="159"/>
      <c r="E240" s="21"/>
      <c r="F240" s="5"/>
      <c r="G240" s="5"/>
      <c r="H240" s="19"/>
      <c r="I240" s="58"/>
      <c r="W240">
        <f t="shared" si="20"/>
      </c>
      <c r="X240">
        <f t="shared" si="21"/>
      </c>
      <c r="Y240">
        <f t="shared" si="22"/>
      </c>
      <c r="Z240">
        <f t="shared" si="23"/>
      </c>
    </row>
    <row r="241" spans="1:26">
      <c r="A241" s="147"/>
      <c r="B241" s="8"/>
      <c r="C241" s="5"/>
      <c r="E241" s="5"/>
      <c r="F241" s="5"/>
      <c r="G241" s="5"/>
      <c r="H241" s="5"/>
      <c r="I241" s="102"/>
      <c r="W241">
        <f t="shared" si="20"/>
      </c>
      <c r="X241">
        <f t="shared" si="21"/>
      </c>
      <c r="Y241">
        <f t="shared" si="22"/>
      </c>
      <c r="Z241">
        <f t="shared" si="23"/>
      </c>
    </row>
    <row r="242" spans="1:26">
      <c r="A242" s="31"/>
      <c r="B242" s="148"/>
      <c r="C242" s="148"/>
      <c r="D242" s="21"/>
      <c r="E242" s="5"/>
      <c r="F242" s="9"/>
      <c r="G242" s="6"/>
      <c r="H242" s="7"/>
      <c r="I242" s="102"/>
      <c r="W242">
        <f t="shared" si="20"/>
      </c>
      <c r="X242">
        <f t="shared" si="21"/>
      </c>
      <c r="Y242">
        <f t="shared" si="22"/>
      </c>
      <c r="Z242">
        <f t="shared" si="23"/>
      </c>
    </row>
    <row r="243" spans="1:26">
      <c r="A243" s="31"/>
      <c r="B243" s="1568" t="s">
        <v>801</v>
      </c>
      <c r="C243" s="1569"/>
      <c r="D243" s="5"/>
      <c r="E243" s="5"/>
      <c r="F243" s="5"/>
      <c r="G243" s="21"/>
      <c r="H243" s="5"/>
      <c r="I243" s="32"/>
      <c r="W243">
        <f t="shared" si="20"/>
      </c>
      <c r="X243">
        <f t="shared" si="21"/>
      </c>
      <c r="Y243">
        <f t="shared" si="22"/>
      </c>
      <c r="Z243">
        <f t="shared" si="23"/>
      </c>
    </row>
    <row r="244" spans="1:26">
      <c r="A244" s="33"/>
      <c r="B244" s="1590"/>
      <c r="C244" s="1591"/>
      <c r="D244" s="34"/>
      <c r="E244" s="16"/>
      <c r="F244" s="5"/>
      <c r="G244" s="21"/>
      <c r="H244" s="5"/>
      <c r="I244" s="32"/>
      <c r="W244">
        <f t="shared" si="20"/>
      </c>
      <c r="X244">
        <f t="shared" si="21"/>
      </c>
      <c r="Y244">
        <f t="shared" si="22"/>
      </c>
      <c r="Z244">
        <f t="shared" si="23"/>
      </c>
    </row>
    <row r="245" spans="1:26" ht="15.75" thickBot="1">
      <c r="A245" s="33"/>
      <c r="B245" s="10"/>
      <c r="C245" s="10"/>
      <c r="D245" s="109"/>
      <c r="E245" s="109"/>
      <c r="F245" s="109"/>
      <c r="G245" s="109"/>
      <c r="H245" s="109"/>
      <c r="I245" s="110"/>
      <c r="W245">
        <f t="shared" si="20"/>
      </c>
      <c r="X245">
        <f t="shared" si="21"/>
      </c>
      <c r="Y245">
        <f t="shared" si="22"/>
      </c>
      <c r="Z245">
        <f t="shared" si="23"/>
      </c>
    </row>
    <row r="246" spans="1:26">
      <c r="A246" s="33"/>
      <c r="B246" s="10"/>
      <c r="C246" s="10"/>
      <c r="D246" s="91"/>
      <c r="E246" s="91"/>
      <c r="F246" s="91"/>
      <c r="G246" s="92" t="s">
        <v>19</v>
      </c>
      <c r="H246" s="91"/>
      <c r="I246" s="111">
        <f>SUM(I230:I245)</f>
      </c>
      <c r="W246">
        <f t="shared" si="20"/>
      </c>
      <c r="X246">
        <f t="shared" si="21"/>
      </c>
      <c r="Y246">
        <f t="shared" si="22"/>
      </c>
      <c r="Z246">
        <f t="shared" si="23"/>
      </c>
    </row>
    <row r="247" spans="1:26">
      <c r="A247" s="149"/>
      <c r="B247" s="69"/>
      <c r="C247" s="69"/>
      <c r="D247" s="150"/>
      <c r="E247" s="151" t="s">
        <v>371</v>
      </c>
      <c r="F247" s="152"/>
      <c r="G247" s="153"/>
      <c r="H247" s="154" t="s">
        <v>372</v>
      </c>
      <c r="I247" s="155"/>
      <c r="W247">
        <f t="shared" si="20"/>
      </c>
      <c r="X247">
        <f t="shared" si="21"/>
      </c>
      <c r="Y247">
        <f t="shared" si="22"/>
      </c>
      <c r="Z247">
        <f t="shared" si="23"/>
      </c>
    </row>
    <row r="248" spans="1:26">
      <c r="A248" s="149"/>
      <c r="B248" s="69"/>
      <c r="C248" s="69"/>
      <c r="D248" s="151"/>
      <c r="E248" s="151" t="s">
        <v>314</v>
      </c>
      <c r="F248" s="152" t="s">
        <v>373</v>
      </c>
      <c r="G248" s="153"/>
      <c r="H248" s="112">
        <v>1</v>
      </c>
      <c r="I248" s="61">
        <v>1</v>
      </c>
      <c r="W248">
        <f t="shared" si="20"/>
      </c>
      <c r="X248">
        <f t="shared" si="21"/>
      </c>
      <c r="Y248">
        <f t="shared" si="22"/>
      </c>
      <c r="Z248">
        <f t="shared" si="23"/>
      </c>
    </row>
    <row r="249" spans="1:26" ht="15.75" thickBot="1">
      <c r="A249" s="33"/>
      <c r="B249" s="11" t="s">
        <v>20</v>
      </c>
      <c r="C249" s="35"/>
      <c r="D249" s="35"/>
      <c r="E249" s="35"/>
      <c r="F249" s="35"/>
      <c r="G249" s="156"/>
      <c r="H249" s="35"/>
      <c r="I249" s="36"/>
      <c r="W249">
        <f t="shared" si="20"/>
      </c>
      <c r="X249">
        <f t="shared" si="21"/>
      </c>
      <c r="Y249">
        <f t="shared" si="22"/>
      </c>
      <c r="Z249">
        <f t="shared" si="23"/>
      </c>
    </row>
    <row r="250" spans="1:26" ht="15.75" thickBot="1">
      <c r="A250" s="37"/>
      <c r="B250" s="38"/>
      <c r="C250" s="39" t="s">
        <v>21</v>
      </c>
      <c r="D250" s="40">
        <f>SUM(D230:D249)</f>
      </c>
      <c r="E250" s="41">
        <f>IF(H250=I250,"OK","NO")</f>
      </c>
      <c r="F250" s="40">
        <f>SUM(F230:F249)</f>
      </c>
      <c r="G250" s="40">
        <f>SUM(G230:G249)</f>
      </c>
      <c r="H250" s="42">
        <f>SUMPRODUCT(F227:F245,H227:H245)</f>
      </c>
      <c r="I250" s="43">
        <f>SUM(I246:I249)</f>
      </c>
      <c r="W250">
        <f t="shared" si="20"/>
      </c>
      <c r="X250">
        <f t="shared" si="21"/>
      </c>
      <c r="Y250">
        <f t="shared" si="22"/>
      </c>
      <c r="Z250">
        <f t="shared" si="23"/>
      </c>
    </row>
    <row r="251" spans="1:26" ht="15.75" thickBot="1">
      <c r="A251" s="44"/>
      <c r="B251" s="116"/>
      <c r="C251" s="45"/>
      <c r="D251" s="45"/>
      <c r="E251" s="45"/>
      <c r="F251" s="45"/>
      <c r="G251" s="45"/>
      <c r="H251" s="46"/>
      <c r="I251" s="47"/>
      <c r="W251">
        <f t="shared" si="20"/>
      </c>
      <c r="X251">
        <f t="shared" si="21"/>
      </c>
      <c r="Y251">
        <f t="shared" si="22"/>
      </c>
      <c r="Z251">
        <f t="shared" si="23"/>
      </c>
    </row>
    <row r="252" spans="1:26">
      <c r="A252" s="12" t="s">
        <v>23</v>
      </c>
      <c r="B252" s="12"/>
      <c r="C252" s="12"/>
      <c r="D252" s="13"/>
      <c r="E252" s="14" t="s">
        <v>301</v>
      </c>
      <c r="F252" s="14"/>
      <c r="G252" s="14"/>
      <c r="H252" s="2"/>
      <c r="I252" s="12"/>
      <c r="W252">
        <f t="shared" si="20"/>
      </c>
      <c r="X252">
        <f t="shared" si="21"/>
      </c>
      <c r="Y252">
        <f t="shared" si="22"/>
      </c>
      <c r="Z252">
        <f t="shared" si="23"/>
      </c>
    </row>
    <row r="253" spans="1:26">
      <c r="W253">
        <f t="shared" si="20"/>
      </c>
      <c r="X253">
        <f t="shared" si="21"/>
      </c>
      <c r="Y253">
        <f t="shared" si="22"/>
      </c>
      <c r="Z253">
        <f t="shared" si="23"/>
      </c>
    </row>
    <row r="254" spans="1:26">
      <c r="W254">
        <f t="shared" si="20"/>
      </c>
      <c r="X254">
        <f t="shared" si="21"/>
      </c>
      <c r="Y254">
        <f t="shared" si="22"/>
      </c>
      <c r="Z254">
        <f t="shared" si="23"/>
      </c>
    </row>
    <row r="255" spans="1:26">
      <c r="A255" s="1562" t="s">
        <v>0</v>
      </c>
      <c r="B255" s="1562"/>
      <c r="C255" s="1562"/>
      <c r="D255" s="1562"/>
      <c r="E255" s="1562"/>
      <c r="F255" s="1562"/>
      <c r="G255" s="1562"/>
      <c r="H255" s="1562"/>
      <c r="I255" s="1562"/>
      <c r="W255">
        <f t="shared" si="20"/>
      </c>
      <c r="X255">
        <f t="shared" si="21"/>
      </c>
      <c r="Y255">
        <f t="shared" si="22"/>
      </c>
      <c r="Z255">
        <f t="shared" si="23"/>
      </c>
    </row>
    <row r="256" spans="1:26">
      <c r="W256">
        <f t="shared" si="20"/>
      </c>
      <c r="X256">
        <f t="shared" si="21"/>
      </c>
      <c r="Y256">
        <f t="shared" si="22"/>
      </c>
      <c r="Z256">
        <f t="shared" si="23"/>
      </c>
    </row>
    <row r="257" spans="1:26">
      <c r="A257" s="1" t="s">
        <v>1</v>
      </c>
      <c r="B257" s="124"/>
      <c r="C257" s="124"/>
      <c r="D257" s="124"/>
      <c r="E257" s="124"/>
      <c r="G257" s="2" t="s">
        <v>2</v>
      </c>
      <c r="H257" s="3" t="s">
        <v>316</v>
      </c>
      <c r="I257" s="124"/>
      <c r="W257">
        <f t="shared" si="20"/>
      </c>
      <c r="X257">
        <f t="shared" si="21"/>
      </c>
      <c r="Y257">
        <f t="shared" si="22"/>
      </c>
      <c r="Z257">
        <f t="shared" si="23"/>
      </c>
    </row>
    <row r="258" spans="1:26">
      <c r="A258" s="22" t="inlineStr">
        <is>
          <t>Dealer-069</t>
        </is>
      </c>
      <c r="F258" s="4" t="s">
        <v>3</v>
      </c>
      <c r="G258" s="2"/>
      <c r="H258" s="1" t="s">
        <v>62</v>
      </c>
      <c r="W258">
        <f t="shared" si="20"/>
      </c>
      <c r="X258">
        <f t="shared" si="21"/>
      </c>
      <c r="Y258">
        <f t="shared" si="22"/>
      </c>
      <c r="Z258">
        <f t="shared" si="23"/>
      </c>
    </row>
    <row r="259" spans="1:26">
      <c r="A259" s="160" t="inlineStr">
        <is>
          <t>Address line (redacted)</t>
        </is>
      </c>
      <c r="B259" s="1"/>
      <c r="F259" s="161"/>
      <c r="G259" s="161"/>
      <c r="H259" s="161"/>
      <c r="W259">
        <f t="shared" si="20"/>
      </c>
      <c r="X259">
        <f t="shared" si="21"/>
      </c>
      <c r="Y259">
        <f t="shared" si="22"/>
      </c>
      <c r="Z259">
        <f t="shared" si="23"/>
      </c>
    </row>
    <row r="260" spans="1:26">
      <c r="A260" s="160"/>
      <c r="B260" s="1"/>
      <c r="W260">
        <f t="shared" ref="W260:W323" si="25">IF(LEFT($H260&amp;"",5)="2019-",$H260,W259)</f>
      </c>
      <c r="X260">
        <f t="shared" ref="X260:X323" si="26">IF($W260="",0,IF(COUNTIF($AB$2:$AB$80,$W260)&gt;0,1,0))</f>
      </c>
      <c r="Y260">
        <f t="shared" ref="Y260:Y323" si="27">IF($C260="","",UPPER(TRIM(IFERROR(LEFT($C260&amp;"",FIND("/",$C260&amp;"")-1),$C260&amp;""))))</f>
      </c>
      <c r="Z260">
        <f t="shared" ref="Z260:Z323" si="28">IFERROR(IF(ISNUMBER($G260),$G260,0),0)</f>
      </c>
    </row>
    <row r="261" spans="1:26">
      <c r="A261" s="1" t="s">
        <v>5</v>
      </c>
      <c r="W261">
        <f t="shared" si="25"/>
      </c>
      <c r="X261">
        <f t="shared" si="26"/>
      </c>
      <c r="Y261">
        <f t="shared" si="27"/>
      </c>
      <c r="Z261">
        <f t="shared" si="28"/>
      </c>
    </row>
    <row r="262" spans="1:26">
      <c r="A262" s="1" t="s">
        <v>6</v>
      </c>
      <c r="W262">
        <f t="shared" si="25"/>
      </c>
      <c r="X262">
        <f t="shared" si="26"/>
      </c>
      <c r="Y262">
        <f t="shared" si="27"/>
      </c>
      <c r="Z262">
        <f t="shared" si="28"/>
      </c>
    </row>
    <row r="263" spans="1:26" ht="15.75" thickBot="1">
      <c r="A263" s="1" t="s">
        <v>7</v>
      </c>
      <c r="W263">
        <f t="shared" si="25"/>
      </c>
      <c r="X263">
        <f t="shared" si="26"/>
      </c>
      <c r="Y263">
        <f t="shared" si="27"/>
      </c>
      <c r="Z263">
        <f t="shared" si="28"/>
      </c>
    </row>
    <row r="264" spans="1:26" ht="24.75" thickBot="1">
      <c r="A264" s="162" t="s">
        <v>8</v>
      </c>
      <c r="B264" s="163" t="s">
        <v>9</v>
      </c>
      <c r="C264" s="163" t="s">
        <v>10</v>
      </c>
      <c r="D264" s="164" t="s">
        <v>11</v>
      </c>
      <c r="E264" s="164" t="s">
        <v>12</v>
      </c>
      <c r="F264" s="164" t="s">
        <v>13</v>
      </c>
      <c r="G264" s="164" t="s">
        <v>14</v>
      </c>
      <c r="H264" s="165" t="s">
        <v>15</v>
      </c>
      <c r="I264" s="166" t="s">
        <v>16</v>
      </c>
      <c r="W264">
        <f t="shared" si="25"/>
      </c>
      <c r="X264">
        <f t="shared" si="26"/>
      </c>
      <c r="Y264">
        <f t="shared" si="27"/>
      </c>
      <c r="Z264">
        <f t="shared" si="28"/>
      </c>
    </row>
    <row r="265" spans="1:26">
      <c r="A265" s="167"/>
      <c r="B265" s="1564" t="s">
        <v>18</v>
      </c>
      <c r="C265" s="1565"/>
      <c r="D265" s="168"/>
      <c r="E265" s="169"/>
      <c r="F265" s="5"/>
      <c r="G265" s="6"/>
      <c r="H265" s="19"/>
      <c r="I265" s="58"/>
      <c r="W265">
        <f t="shared" si="25"/>
      </c>
      <c r="X265">
        <f t="shared" si="26"/>
      </c>
      <c r="Y265">
        <f t="shared" si="27"/>
      </c>
      <c r="Z265">
        <f t="shared" si="28"/>
      </c>
    </row>
    <row r="266" spans="1:26">
      <c r="A266" s="19">
        <v>1</v>
      </c>
      <c r="B266" s="8" t="s">
        <v>389</v>
      </c>
      <c r="C266" s="5" t="s">
        <v>390</v>
      </c>
      <c r="D266" s="5"/>
      <c r="E266" s="5"/>
      <c r="F266" s="168">
        <v>4</v>
      </c>
      <c r="G266" s="9">
        <f>+F266</f>
      </c>
      <c r="H266" s="5">
        <v>1</v>
      </c>
      <c r="I266" s="58">
        <f>+H266*G266</f>
      </c>
      <c r="W266">
        <f t="shared" si="25"/>
      </c>
      <c r="X266">
        <f t="shared" si="26"/>
      </c>
      <c r="Y266">
        <f t="shared" si="27"/>
      </c>
      <c r="Z266">
        <f t="shared" si="28"/>
      </c>
    </row>
    <row r="267" spans="1:26">
      <c r="A267" s="167">
        <v>2</v>
      </c>
      <c r="B267" s="95" t="s">
        <v>391</v>
      </c>
      <c r="C267" s="9" t="s">
        <v>392</v>
      </c>
      <c r="D267" s="9">
        <v>1</v>
      </c>
      <c r="E267" s="5">
        <v>4</v>
      </c>
      <c r="F267" s="5">
        <f>+E267*D267</f>
      </c>
      <c r="G267" s="5">
        <f>+F267</f>
      </c>
      <c r="H267" s="16">
        <v>1</v>
      </c>
      <c r="I267" s="58">
        <f>+H267*G267</f>
      </c>
      <c r="W267">
        <f t="shared" si="25"/>
      </c>
      <c r="X267">
        <f t="shared" si="26"/>
      </c>
      <c r="Y267">
        <f t="shared" si="27"/>
      </c>
      <c r="Z267">
        <f t="shared" si="28"/>
      </c>
    </row>
    <row r="268" spans="1:26">
      <c r="A268" s="167"/>
      <c r="B268" s="1564" t="s">
        <v>17</v>
      </c>
      <c r="C268" s="1565"/>
      <c r="D268" s="168"/>
      <c r="E268" s="5"/>
      <c r="F268" s="5"/>
      <c r="G268" s="9"/>
      <c r="H268" s="19"/>
      <c r="I268" s="58"/>
      <c r="W268">
        <f t="shared" si="25"/>
      </c>
      <c r="X268">
        <f t="shared" si="26"/>
      </c>
      <c r="Y268">
        <f t="shared" si="27"/>
      </c>
      <c r="Z268">
        <f t="shared" si="28"/>
      </c>
    </row>
    <row r="269" spans="1:26">
      <c r="A269" s="167">
        <v>3</v>
      </c>
      <c r="B269" s="8" t="s">
        <v>27</v>
      </c>
      <c r="C269" s="5" t="s">
        <v>22</v>
      </c>
      <c r="D269" s="168">
        <v>1</v>
      </c>
      <c r="E269" s="5">
        <v>5</v>
      </c>
      <c r="F269" s="5">
        <f>+E269*D269</f>
      </c>
      <c r="G269" s="5">
        <f>+F269</f>
      </c>
      <c r="H269" s="5">
        <v>1</v>
      </c>
      <c r="I269" s="58">
        <f>+H269*G269</f>
      </c>
      <c r="N269">
        <f>150/15</f>
      </c>
      <c r="W269">
        <f t="shared" si="25"/>
      </c>
      <c r="X269">
        <f t="shared" si="26"/>
      </c>
      <c r="Y269">
        <f t="shared" si="27"/>
      </c>
      <c r="Z269">
        <f t="shared" si="28"/>
      </c>
    </row>
    <row r="270" spans="1:26">
      <c r="A270" s="167"/>
      <c r="B270" s="8"/>
      <c r="C270" s="5"/>
      <c r="D270" s="168"/>
      <c r="E270" s="5"/>
      <c r="F270" s="6"/>
      <c r="G270" s="5"/>
      <c r="H270" s="5"/>
      <c r="I270" s="102"/>
      <c r="W270">
        <f t="shared" si="25"/>
      </c>
      <c r="X270">
        <f t="shared" si="26"/>
      </c>
      <c r="Y270">
        <f t="shared" si="27"/>
      </c>
      <c r="Z270">
        <f t="shared" si="28"/>
      </c>
    </row>
    <row r="271" spans="1:26">
      <c r="A271" s="167"/>
      <c r="B271" s="8"/>
      <c r="C271" s="5"/>
      <c r="D271" s="168"/>
      <c r="E271" s="5"/>
      <c r="F271" s="6"/>
      <c r="G271" s="5"/>
      <c r="H271" s="5"/>
      <c r="I271" s="102"/>
      <c r="W271">
        <f t="shared" si="25"/>
      </c>
      <c r="X271">
        <f t="shared" si="26"/>
      </c>
      <c r="Y271">
        <f t="shared" si="27"/>
      </c>
      <c r="Z271">
        <f t="shared" si="28"/>
      </c>
    </row>
    <row r="272" spans="1:26">
      <c r="A272" s="167"/>
      <c r="B272" s="8"/>
      <c r="C272" s="5"/>
      <c r="D272" s="168"/>
      <c r="E272" s="5"/>
      <c r="F272" s="6"/>
      <c r="G272" s="5"/>
      <c r="H272" s="5"/>
      <c r="I272" s="102"/>
      <c r="W272">
        <f t="shared" si="25"/>
      </c>
      <c r="X272">
        <f t="shared" si="26"/>
      </c>
      <c r="Y272">
        <f t="shared" si="27"/>
      </c>
      <c r="Z272">
        <f t="shared" si="28"/>
      </c>
    </row>
    <row r="273" spans="1:26">
      <c r="A273" s="167"/>
      <c r="B273" s="1568" t="s">
        <v>304</v>
      </c>
      <c r="C273" s="1569"/>
      <c r="D273" s="59"/>
      <c r="E273" s="170"/>
      <c r="F273" s="53"/>
      <c r="G273" s="127"/>
      <c r="H273" s="5"/>
      <c r="I273" s="102"/>
      <c r="W273">
        <f t="shared" si="25"/>
      </c>
      <c r="X273">
        <f t="shared" si="26"/>
      </c>
      <c r="Y273">
        <f t="shared" si="27"/>
      </c>
      <c r="Z273">
        <f t="shared" si="28"/>
      </c>
    </row>
    <row r="274" spans="1:26">
      <c r="A274" s="167"/>
      <c r="B274" s="1590"/>
      <c r="C274" s="1591"/>
      <c r="D274" s="59"/>
      <c r="E274" s="21"/>
      <c r="F274" s="5"/>
      <c r="G274" s="127"/>
      <c r="H274" s="5"/>
      <c r="I274" s="102"/>
      <c r="W274">
        <f t="shared" si="25"/>
      </c>
      <c r="X274">
        <f t="shared" si="26"/>
      </c>
      <c r="Y274">
        <f t="shared" si="27"/>
      </c>
      <c r="Z274">
        <f t="shared" si="28"/>
      </c>
    </row>
    <row r="275" spans="1:26" ht="15.75" thickBot="1">
      <c r="A275" s="33"/>
      <c r="B275" s="17"/>
      <c r="C275" s="88"/>
      <c r="D275" s="23"/>
      <c r="E275" s="23"/>
      <c r="F275" s="171"/>
      <c r="G275" s="24"/>
      <c r="H275" s="23"/>
      <c r="I275" s="172"/>
      <c r="W275">
        <f t="shared" si="25"/>
      </c>
      <c r="X275">
        <f t="shared" si="26"/>
      </c>
      <c r="Y275">
        <f t="shared" si="27"/>
      </c>
      <c r="Z275">
        <f t="shared" si="28"/>
      </c>
    </row>
    <row r="276" spans="1:26">
      <c r="A276" s="37"/>
      <c r="B276" s="17"/>
      <c r="C276" s="10"/>
      <c r="D276" s="91"/>
      <c r="E276" s="91"/>
      <c r="F276" s="91"/>
      <c r="G276" s="92" t="s">
        <v>19</v>
      </c>
      <c r="H276" s="91"/>
      <c r="I276" s="111">
        <f>SUM(I265:I275)</f>
      </c>
      <c r="W276">
        <f t="shared" si="25"/>
      </c>
      <c r="X276">
        <f t="shared" si="26"/>
      </c>
      <c r="Y276">
        <f t="shared" si="27"/>
      </c>
      <c r="Z276">
        <f t="shared" si="28"/>
      </c>
    </row>
    <row r="277" spans="1:26" ht="15.75" thickBot="1">
      <c r="A277" s="33"/>
      <c r="B277" s="11" t="s">
        <v>20</v>
      </c>
      <c r="C277" s="35"/>
      <c r="D277" s="35"/>
      <c r="E277" s="173"/>
      <c r="F277" s="173"/>
      <c r="G277" s="173"/>
      <c r="H277" s="173"/>
      <c r="I277" s="174"/>
      <c r="W277">
        <f t="shared" si="25"/>
      </c>
      <c r="X277">
        <f t="shared" si="26"/>
      </c>
      <c r="Y277">
        <f t="shared" si="27"/>
      </c>
      <c r="Z277">
        <f t="shared" si="28"/>
      </c>
    </row>
    <row r="278" spans="1:26" ht="15.75" thickBot="1">
      <c r="A278" s="175"/>
      <c r="B278" s="38" t="s">
        <v>387</v>
      </c>
      <c r="C278" s="39" t="s">
        <v>21</v>
      </c>
      <c r="D278" s="40">
        <f>SUM(D265:D277)</f>
      </c>
      <c r="E278" s="41">
        <f>IF(H278=I278,"OK","NO")</f>
      </c>
      <c r="F278" s="176">
        <f>SUM(F265:F277)</f>
      </c>
      <c r="G278" s="40">
        <f>SUM(G265:G277)</f>
      </c>
      <c r="H278" s="41">
        <f>SUMPRODUCT(F265:F275,H265:H275)</f>
      </c>
      <c r="I278" s="43">
        <f>SUM(I276:I277)</f>
      </c>
      <c r="W278">
        <f t="shared" si="25"/>
      </c>
      <c r="X278">
        <f t="shared" si="26"/>
      </c>
      <c r="Y278">
        <f t="shared" si="27"/>
      </c>
      <c r="Z278">
        <f t="shared" si="28"/>
      </c>
    </row>
    <row r="279" spans="1:26" ht="15.75" thickBot="1">
      <c r="A279" s="44"/>
      <c r="B279" s="177" t="s">
        <v>388</v>
      </c>
      <c r="C279" s="45"/>
      <c r="D279" s="45"/>
      <c r="E279" s="45"/>
      <c r="F279" s="45"/>
      <c r="G279" s="45"/>
      <c r="H279" s="117"/>
      <c r="I279" s="47"/>
      <c r="W279">
        <f t="shared" si="25"/>
      </c>
      <c r="X279">
        <f t="shared" si="26"/>
      </c>
      <c r="Y279">
        <f t="shared" si="27"/>
      </c>
      <c r="Z279">
        <f t="shared" si="28"/>
      </c>
    </row>
    <row r="280" spans="1:26">
      <c r="A280" s="12" t="s">
        <v>315</v>
      </c>
      <c r="B280" s="12"/>
      <c r="C280" s="12"/>
      <c r="D280" s="13"/>
      <c r="E280" s="14" t="s">
        <v>301</v>
      </c>
      <c r="F280" s="14"/>
      <c r="G280" s="14"/>
      <c r="H280" s="2"/>
      <c r="I280" s="12"/>
      <c r="W280">
        <f t="shared" si="25"/>
      </c>
      <c r="X280">
        <f t="shared" si="26"/>
      </c>
      <c r="Y280">
        <f t="shared" si="27"/>
      </c>
      <c r="Z280">
        <f t="shared" si="28"/>
      </c>
    </row>
    <row r="281" spans="1:26">
      <c r="W281">
        <f t="shared" si="25"/>
      </c>
      <c r="X281">
        <f t="shared" si="26"/>
      </c>
      <c r="Y281">
        <f t="shared" si="27"/>
      </c>
      <c r="Z281">
        <f t="shared" si="28"/>
      </c>
    </row>
    <row r="282" spans="1:26">
      <c r="A282" s="1562" t="s">
        <v>0</v>
      </c>
      <c r="B282" s="1562"/>
      <c r="C282" s="1562"/>
      <c r="D282" s="1562"/>
      <c r="E282" s="1562"/>
      <c r="F282" s="1562"/>
      <c r="G282" s="1562"/>
      <c r="H282" s="1562"/>
      <c r="I282" s="1562"/>
      <c r="W282">
        <f t="shared" si="25"/>
      </c>
      <c r="X282">
        <f t="shared" si="26"/>
      </c>
      <c r="Y282">
        <f t="shared" si="27"/>
      </c>
      <c r="Z282">
        <f t="shared" si="28"/>
      </c>
    </row>
    <row r="283" spans="1:26">
      <c r="W283">
        <f t="shared" si="25"/>
      </c>
      <c r="X283">
        <f t="shared" si="26"/>
      </c>
      <c r="Y283">
        <f t="shared" si="27"/>
      </c>
      <c r="Z283">
        <f t="shared" si="28"/>
      </c>
    </row>
    <row r="284" spans="1:26">
      <c r="W284">
        <f t="shared" si="25"/>
      </c>
      <c r="X284">
        <f t="shared" si="26"/>
      </c>
      <c r="Y284">
        <f t="shared" si="27"/>
      </c>
      <c r="Z284">
        <f t="shared" si="28"/>
      </c>
    </row>
    <row r="285" spans="1:26">
      <c r="A285" s="1" t="s">
        <v>1</v>
      </c>
      <c r="B285" s="1"/>
      <c r="G285" s="2" t="s">
        <v>2</v>
      </c>
      <c r="H285" s="3" t="s">
        <v>393</v>
      </c>
      <c r="I285" s="124"/>
      <c r="W285">
        <f t="shared" si="25"/>
      </c>
      <c r="X285">
        <f t="shared" si="26"/>
      </c>
      <c r="Y285">
        <f t="shared" si="27"/>
      </c>
      <c r="Z285">
        <f t="shared" si="28"/>
      </c>
    </row>
    <row r="286" spans="1:26">
      <c r="A286" s="63" t="inlineStr">
        <is>
          <t>Dealer-303</t>
        </is>
      </c>
      <c r="B286" s="1"/>
      <c r="F286" s="4" t="s">
        <v>3</v>
      </c>
      <c r="G286" s="2"/>
      <c r="H286" s="1" t="s">
        <v>63</v>
      </c>
      <c r="W286">
        <f t="shared" si="25"/>
      </c>
      <c r="X286">
        <f t="shared" si="26"/>
      </c>
      <c r="Y286">
        <f t="shared" si="27"/>
      </c>
      <c r="Z286">
        <f t="shared" si="28"/>
      </c>
    </row>
    <row r="287" spans="1:26">
      <c r="A287" s="136" t="inlineStr">
        <is>
          <t>Address line (redacted)</t>
        </is>
      </c>
      <c r="B287" s="1"/>
      <c r="C287" s="55" t="inlineStr">
        <is>
          <t>ATTN: Contact-069</t>
        </is>
      </c>
      <c r="W287">
        <f t="shared" si="25"/>
      </c>
      <c r="X287">
        <f t="shared" si="26"/>
      </c>
      <c r="Y287">
        <f t="shared" si="27"/>
      </c>
      <c r="Z287">
        <f t="shared" si="28"/>
      </c>
    </row>
    <row r="288" spans="1:26">
      <c r="A288" s="136" t="inlineStr">
        <is>
          <t>Address line (redacted)</t>
        </is>
      </c>
      <c r="B288" s="1"/>
      <c r="D288" s="85"/>
      <c r="E288" s="85"/>
      <c r="F288" s="85"/>
      <c r="G288" s="85"/>
      <c r="H288" s="85"/>
      <c r="W288">
        <f t="shared" si="25"/>
      </c>
      <c r="X288">
        <f t="shared" si="26"/>
      </c>
      <c r="Y288">
        <f t="shared" si="27"/>
      </c>
      <c r="Z288">
        <f t="shared" si="28"/>
      </c>
    </row>
    <row r="289" spans="1:26">
      <c r="A289" s="12" t="s">
        <v>299</v>
      </c>
      <c r="B289" s="86" t="inlineStr">
        <is>
          <t>GSTIN-MASKED</t>
        </is>
      </c>
      <c r="D289" s="85"/>
      <c r="E289" s="85"/>
      <c r="F289" s="85"/>
      <c r="G289" s="85"/>
      <c r="H289" s="85"/>
      <c r="W289">
        <f t="shared" si="25"/>
      </c>
      <c r="X289">
        <f t="shared" si="26"/>
      </c>
      <c r="Y289">
        <f t="shared" si="27"/>
      </c>
      <c r="Z289">
        <f t="shared" si="28"/>
      </c>
    </row>
    <row r="290" spans="1:26">
      <c r="D290" s="85"/>
      <c r="E290" s="85"/>
      <c r="F290" s="85"/>
      <c r="G290" s="85"/>
      <c r="H290" s="85"/>
      <c r="W290">
        <f t="shared" si="25"/>
      </c>
      <c r="X290">
        <f t="shared" si="26"/>
      </c>
      <c r="Y290">
        <f t="shared" si="27"/>
      </c>
      <c r="Z290">
        <f t="shared" si="28"/>
      </c>
    </row>
    <row r="291" spans="1:26">
      <c r="W291">
        <f t="shared" si="25"/>
      </c>
      <c r="X291">
        <f t="shared" si="26"/>
      </c>
      <c r="Y291">
        <f t="shared" si="27"/>
      </c>
      <c r="Z291">
        <f t="shared" si="28"/>
      </c>
    </row>
    <row r="292" spans="1:26">
      <c r="A292" s="1" t="s">
        <v>5</v>
      </c>
      <c r="W292">
        <f t="shared" si="25"/>
      </c>
      <c r="X292">
        <f t="shared" si="26"/>
      </c>
      <c r="Y292">
        <f t="shared" si="27"/>
      </c>
      <c r="Z292">
        <f t="shared" si="28"/>
      </c>
    </row>
    <row r="293" spans="1:26">
      <c r="A293" s="1" t="s">
        <v>6</v>
      </c>
      <c r="W293">
        <f t="shared" si="25"/>
      </c>
      <c r="X293">
        <f t="shared" si="26"/>
      </c>
      <c r="Y293">
        <f t="shared" si="27"/>
      </c>
      <c r="Z293">
        <f t="shared" si="28"/>
      </c>
    </row>
    <row r="294" spans="1:26" ht="15.75" thickBot="1">
      <c r="A294" s="1" t="s">
        <v>7</v>
      </c>
      <c r="W294">
        <f t="shared" si="25"/>
      </c>
      <c r="X294">
        <f t="shared" si="26"/>
      </c>
      <c r="Y294">
        <f t="shared" si="27"/>
      </c>
      <c r="Z294">
        <f t="shared" si="28"/>
      </c>
    </row>
    <row r="295" spans="1:26" ht="24">
      <c r="A295" s="26" t="s">
        <v>8</v>
      </c>
      <c r="B295" s="27" t="s">
        <v>9</v>
      </c>
      <c r="C295" s="27" t="s">
        <v>10</v>
      </c>
      <c r="D295" s="28" t="s">
        <v>11</v>
      </c>
      <c r="E295" s="28" t="s">
        <v>12</v>
      </c>
      <c r="F295" s="28" t="s">
        <v>13</v>
      </c>
      <c r="G295" s="28" t="s">
        <v>14</v>
      </c>
      <c r="H295" s="29" t="s">
        <v>15</v>
      </c>
      <c r="I295" s="30" t="s">
        <v>16</v>
      </c>
      <c r="W295">
        <f t="shared" si="25"/>
      </c>
      <c r="X295">
        <f t="shared" si="26"/>
      </c>
      <c r="Y295">
        <f t="shared" si="27"/>
      </c>
      <c r="Z295">
        <f t="shared" si="28"/>
      </c>
    </row>
    <row r="296" spans="1:26">
      <c r="A296" s="16"/>
      <c r="B296" s="1564" t="s">
        <v>394</v>
      </c>
      <c r="C296" s="1565"/>
      <c r="D296" s="16"/>
      <c r="E296" s="5"/>
      <c r="F296" s="5"/>
      <c r="G296" s="5"/>
      <c r="H296" s="16"/>
      <c r="I296" s="102"/>
      <c r="W296">
        <f t="shared" si="25"/>
      </c>
      <c r="X296">
        <f t="shared" si="26"/>
      </c>
      <c r="Y296">
        <f t="shared" si="27"/>
      </c>
      <c r="Z296">
        <f t="shared" si="28"/>
      </c>
    </row>
    <row r="297" spans="1:26">
      <c r="A297" s="16">
        <v>1</v>
      </c>
      <c r="B297" s="137" t="s">
        <v>395</v>
      </c>
      <c r="C297" s="96" t="s">
        <v>396</v>
      </c>
      <c r="D297">
        <v>4</v>
      </c>
      <c r="E297" s="138">
        <v>10</v>
      </c>
      <c r="F297" s="21">
        <f>+E297*D297</f>
      </c>
      <c r="G297" s="6">
        <f>+E297*D297</f>
      </c>
      <c r="H297" s="138">
        <v>1</v>
      </c>
      <c r="I297" s="58">
        <f>+H297*G297</f>
      </c>
      <c r="W297">
        <f t="shared" si="25"/>
      </c>
      <c r="X297">
        <f t="shared" si="26"/>
      </c>
      <c r="Y297">
        <f t="shared" si="27"/>
      </c>
      <c r="Z297">
        <f t="shared" si="28"/>
      </c>
    </row>
    <row r="298" spans="1:26">
      <c r="A298" s="16"/>
      <c r="B298" s="8"/>
      <c r="C298" s="5"/>
      <c r="D298" s="5"/>
      <c r="E298" s="10"/>
      <c r="F298" s="21"/>
      <c r="G298" s="6"/>
      <c r="H298" s="5"/>
      <c r="I298" s="58"/>
      <c r="W298">
        <f t="shared" si="25"/>
      </c>
      <c r="X298">
        <f t="shared" si="26"/>
      </c>
      <c r="Y298">
        <f t="shared" si="27"/>
      </c>
      <c r="Z298">
        <f t="shared" si="28"/>
      </c>
    </row>
    <row r="299" spans="1:26">
      <c r="A299" s="16"/>
      <c r="B299" s="8"/>
      <c r="C299" s="9"/>
      <c r="D299" s="135"/>
      <c r="E299" s="16"/>
      <c r="F299" s="21"/>
      <c r="G299" s="6"/>
      <c r="H299" s="5"/>
      <c r="I299" s="58"/>
      <c r="W299">
        <f t="shared" si="25"/>
      </c>
      <c r="X299">
        <f t="shared" si="26"/>
      </c>
      <c r="Y299">
        <f t="shared" si="27"/>
      </c>
      <c r="Z299">
        <f t="shared" si="28"/>
      </c>
    </row>
    <row r="300" spans="1:26">
      <c r="A300" s="16"/>
      <c r="B300" s="8"/>
      <c r="C300" s="9"/>
      <c r="D300" s="134"/>
      <c r="E300" s="16"/>
      <c r="F300" s="21"/>
      <c r="G300" s="6"/>
      <c r="H300" s="5"/>
      <c r="I300" s="58"/>
      <c r="W300">
        <f t="shared" si="25"/>
      </c>
      <c r="X300">
        <f t="shared" si="26"/>
      </c>
      <c r="Y300">
        <f t="shared" si="27"/>
      </c>
      <c r="Z300">
        <f t="shared" si="28"/>
      </c>
    </row>
    <row r="301" spans="1:26">
      <c r="A301" s="16"/>
      <c r="B301" s="8"/>
      <c r="C301" s="5"/>
      <c r="D301" s="134"/>
      <c r="E301" s="5"/>
      <c r="F301" s="21"/>
      <c r="G301" s="6"/>
      <c r="H301" s="16"/>
      <c r="I301" s="58"/>
      <c r="W301">
        <f t="shared" si="25"/>
      </c>
      <c r="X301">
        <f t="shared" si="26"/>
      </c>
      <c r="Y301">
        <f t="shared" si="27"/>
      </c>
      <c r="Z301">
        <f t="shared" si="28"/>
      </c>
    </row>
    <row r="302" spans="1:26">
      <c r="A302" s="16"/>
      <c r="B302" s="128"/>
      <c r="C302" s="101"/>
      <c r="D302" s="134"/>
      <c r="E302" s="5"/>
      <c r="F302" s="21"/>
      <c r="G302" s="6"/>
      <c r="H302" s="9"/>
      <c r="I302" s="58"/>
      <c r="W302">
        <f t="shared" si="25"/>
      </c>
      <c r="X302">
        <f t="shared" si="26"/>
      </c>
      <c r="Y302">
        <f t="shared" si="27"/>
      </c>
      <c r="Z302">
        <f t="shared" si="28"/>
      </c>
    </row>
    <row r="303" spans="1:26">
      <c r="A303" s="16"/>
      <c r="B303" s="95"/>
      <c r="C303" s="16"/>
      <c r="D303" s="134"/>
      <c r="E303" s="5"/>
      <c r="F303" s="21"/>
      <c r="G303" s="6"/>
      <c r="H303" s="16"/>
      <c r="I303" s="58"/>
      <c r="W303">
        <f t="shared" si="25"/>
      </c>
      <c r="X303">
        <f t="shared" si="26"/>
      </c>
      <c r="Y303">
        <f t="shared" si="27"/>
      </c>
      <c r="Z303">
        <f t="shared" si="28"/>
      </c>
    </row>
    <row r="304" spans="1:26">
      <c r="A304" s="16"/>
      <c r="B304" s="95"/>
      <c r="C304" s="5"/>
      <c r="D304" s="134"/>
      <c r="E304" s="5"/>
      <c r="F304" s="21"/>
      <c r="G304" s="6"/>
      <c r="H304" s="5"/>
      <c r="I304" s="58"/>
      <c r="W304">
        <f t="shared" si="25"/>
      </c>
      <c r="X304">
        <f t="shared" si="26"/>
      </c>
      <c r="Y304">
        <f t="shared" si="27"/>
      </c>
      <c r="Z304">
        <f t="shared" si="28"/>
      </c>
    </row>
    <row r="305" spans="1:26">
      <c r="A305" s="16"/>
      <c r="B305" s="137"/>
      <c r="C305" s="96"/>
      <c r="D305" s="138"/>
      <c r="E305" s="138"/>
      <c r="F305" s="5"/>
      <c r="G305" s="5"/>
      <c r="H305" s="16"/>
      <c r="I305" s="102"/>
      <c r="W305">
        <f t="shared" si="25"/>
      </c>
      <c r="X305">
        <f t="shared" si="26"/>
      </c>
      <c r="Y305">
        <f t="shared" si="27"/>
      </c>
      <c r="Z305">
        <f t="shared" si="28"/>
      </c>
    </row>
    <row r="306" spans="1:26">
      <c r="A306" s="16"/>
      <c r="B306" s="1568" t="s">
        <v>359</v>
      </c>
      <c r="C306" s="1569"/>
      <c r="D306" s="16"/>
      <c r="E306" s="16"/>
      <c r="F306" s="5"/>
      <c r="G306" s="5"/>
      <c r="H306" s="5"/>
      <c r="I306" s="102"/>
      <c r="W306">
        <f t="shared" si="25"/>
      </c>
      <c r="X306">
        <f t="shared" si="26"/>
      </c>
      <c r="Y306">
        <f t="shared" si="27"/>
      </c>
      <c r="Z306">
        <f t="shared" si="28"/>
      </c>
    </row>
    <row r="307" spans="1:26">
      <c r="A307" s="139"/>
      <c r="B307" s="1570"/>
      <c r="C307" s="1571"/>
      <c r="D307" s="5"/>
      <c r="E307" s="5"/>
      <c r="F307" s="21"/>
      <c r="G307" s="6"/>
      <c r="H307" s="5"/>
      <c r="I307" s="58"/>
      <c r="W307">
        <f t="shared" si="25"/>
      </c>
      <c r="X307">
        <f t="shared" si="26"/>
      </c>
      <c r="Y307">
        <f t="shared" si="27"/>
      </c>
      <c r="Z307">
        <f t="shared" si="28"/>
      </c>
    </row>
    <row r="308" spans="1:26">
      <c r="A308" s="139"/>
      <c r="B308" s="1590"/>
      <c r="C308" s="1591"/>
      <c r="D308" s="5"/>
      <c r="E308" s="5"/>
      <c r="F308" s="21"/>
      <c r="G308" s="6"/>
      <c r="H308" s="5"/>
      <c r="I308" s="58"/>
      <c r="W308">
        <f t="shared" si="25"/>
      </c>
      <c r="X308">
        <f t="shared" si="26"/>
      </c>
      <c r="Y308">
        <f t="shared" si="27"/>
      </c>
      <c r="Z308">
        <f t="shared" si="28"/>
      </c>
    </row>
    <row r="309" spans="1:26">
      <c r="A309" s="139"/>
      <c r="B309" s="8"/>
      <c r="C309" s="5"/>
      <c r="D309" s="21"/>
      <c r="E309" s="5"/>
      <c r="F309" s="21"/>
      <c r="G309" s="6"/>
      <c r="H309" s="5"/>
      <c r="I309" s="58"/>
      <c r="W309">
        <f t="shared" si="25"/>
      </c>
      <c r="X309">
        <f t="shared" si="26"/>
      </c>
      <c r="Y309">
        <f t="shared" si="27"/>
      </c>
      <c r="Z309">
        <f t="shared" si="28"/>
      </c>
    </row>
    <row r="310" spans="1:26" ht="15.75" thickBot="1">
      <c r="A310" s="33"/>
      <c r="B310" s="10"/>
      <c r="C310" s="10"/>
      <c r="D310" s="109"/>
      <c r="E310" s="109"/>
      <c r="F310" s="109"/>
      <c r="G310" s="109"/>
      <c r="H310" s="109"/>
      <c r="I310" s="110"/>
      <c r="W310">
        <f t="shared" si="25"/>
      </c>
      <c r="X310">
        <f t="shared" si="26"/>
      </c>
      <c r="Y310">
        <f t="shared" si="27"/>
      </c>
      <c r="Z310">
        <f t="shared" si="28"/>
      </c>
    </row>
    <row r="311" spans="1:26">
      <c r="A311" s="33"/>
      <c r="B311" s="10"/>
      <c r="C311" s="10"/>
      <c r="D311" s="91"/>
      <c r="E311" s="91"/>
      <c r="F311" s="91"/>
      <c r="G311" s="92" t="s">
        <v>19</v>
      </c>
      <c r="H311" s="91"/>
      <c r="I311" s="111">
        <f>SUM(I296:I310)</f>
      </c>
      <c r="N311" s="118">
        <f>+I311+7730</f>
      </c>
      <c r="W311">
        <f t="shared" si="25"/>
      </c>
      <c r="X311">
        <f t="shared" si="26"/>
      </c>
      <c r="Y311">
        <f t="shared" si="27"/>
      </c>
      <c r="Z311">
        <f t="shared" si="28"/>
      </c>
    </row>
    <row r="312" spans="1:26">
      <c r="A312" s="33"/>
      <c r="B312" s="10"/>
      <c r="C312" s="10"/>
      <c r="D312" s="69"/>
      <c r="E312" s="69"/>
      <c r="F312" s="69"/>
      <c r="G312" s="69"/>
      <c r="H312" s="112"/>
      <c r="I312" s="61"/>
      <c r="W312">
        <f t="shared" si="25"/>
      </c>
      <c r="X312">
        <f t="shared" si="26"/>
      </c>
      <c r="Y312">
        <f t="shared" si="27"/>
      </c>
      <c r="Z312">
        <f t="shared" si="28"/>
      </c>
    </row>
    <row r="313" spans="1:26">
      <c r="A313" s="33"/>
      <c r="B313" s="10"/>
      <c r="C313" s="10"/>
      <c r="D313" s="10"/>
      <c r="E313" s="10"/>
      <c r="F313" s="10"/>
      <c r="G313" s="10"/>
      <c r="H313" s="10"/>
      <c r="I313" s="140"/>
      <c r="W313">
        <f t="shared" si="25"/>
      </c>
      <c r="X313">
        <f t="shared" si="26"/>
      </c>
      <c r="Y313">
        <f t="shared" si="27"/>
      </c>
      <c r="Z313">
        <f t="shared" si="28"/>
      </c>
    </row>
    <row r="314" spans="1:26" ht="15.75" thickBot="1">
      <c r="A314" s="33"/>
      <c r="B314" s="11" t="s">
        <v>20</v>
      </c>
      <c r="C314" s="35"/>
      <c r="D314" s="35"/>
      <c r="E314" s="35"/>
      <c r="F314" s="35"/>
      <c r="G314" s="35"/>
      <c r="H314" s="35"/>
      <c r="I314" s="36"/>
      <c r="W314">
        <f t="shared" si="25"/>
      </c>
      <c r="X314">
        <f t="shared" si="26"/>
      </c>
      <c r="Y314">
        <f t="shared" si="27"/>
      </c>
      <c r="Z314">
        <f t="shared" si="28"/>
      </c>
    </row>
    <row r="315" spans="1:26" ht="15.75" thickBot="1">
      <c r="A315" s="37"/>
      <c r="B315" s="38"/>
      <c r="C315" s="39" t="s">
        <v>21</v>
      </c>
      <c r="D315" s="40">
        <f>SUM(D296:D314)</f>
      </c>
      <c r="E315" s="41" t="s">
        <v>360</v>
      </c>
      <c r="F315" s="40">
        <f>SUM(F296:F314)</f>
      </c>
      <c r="G315" s="40">
        <f>SUM(G296:G314)</f>
      </c>
      <c r="H315" s="41">
        <f>+SUMPRODUCT(H296:H310,F296:F310)</f>
      </c>
      <c r="I315" s="43">
        <f>SUM(I311:I314)</f>
      </c>
      <c r="W315">
        <f t="shared" si="25"/>
      </c>
      <c r="X315">
        <f t="shared" si="26"/>
      </c>
      <c r="Y315">
        <f t="shared" si="27"/>
      </c>
      <c r="Z315">
        <f t="shared" si="28"/>
      </c>
    </row>
    <row r="316" spans="1:26" ht="15.75" thickBot="1">
      <c r="A316" s="44"/>
      <c r="B316" s="116"/>
      <c r="C316" s="45"/>
      <c r="D316" s="45"/>
      <c r="E316" s="45"/>
      <c r="F316" s="45"/>
      <c r="G316" s="45"/>
      <c r="H316" s="45"/>
      <c r="I316" s="47"/>
      <c r="W316">
        <f t="shared" si="25"/>
      </c>
      <c r="X316">
        <f t="shared" si="26"/>
      </c>
      <c r="Y316">
        <f t="shared" si="27"/>
      </c>
      <c r="Z316">
        <f t="shared" si="28"/>
      </c>
    </row>
    <row r="317" spans="1:26">
      <c r="A317" s="12" t="s">
        <v>315</v>
      </c>
      <c r="B317" s="12"/>
      <c r="C317" s="12"/>
      <c r="D317" s="13"/>
      <c r="E317" s="14"/>
      <c r="F317" s="14"/>
      <c r="G317" s="14"/>
      <c r="H317" s="2"/>
      <c r="I317" s="12"/>
      <c r="W317">
        <f t="shared" si="25"/>
      </c>
      <c r="X317">
        <f t="shared" si="26"/>
      </c>
      <c r="Y317">
        <f t="shared" si="27"/>
      </c>
      <c r="Z317">
        <f t="shared" si="28"/>
      </c>
    </row>
    <row r="318" spans="1:26">
      <c r="W318">
        <f t="shared" si="25"/>
      </c>
      <c r="X318">
        <f t="shared" si="26"/>
      </c>
      <c r="Y318">
        <f t="shared" si="27"/>
      </c>
      <c r="Z318">
        <f t="shared" si="28"/>
      </c>
    </row>
    <row r="319" spans="1:26">
      <c r="A319" s="1562" t="s">
        <v>0</v>
      </c>
      <c r="B319" s="1562"/>
      <c r="C319" s="1562"/>
      <c r="D319" s="1562"/>
      <c r="E319" s="1562"/>
      <c r="F319" s="1562"/>
      <c r="G319" s="1562"/>
      <c r="H319" s="1562"/>
      <c r="I319" s="1562"/>
      <c r="W319">
        <f t="shared" si="25"/>
      </c>
      <c r="X319">
        <f t="shared" si="26"/>
      </c>
      <c r="Y319">
        <f t="shared" si="27"/>
      </c>
      <c r="Z319">
        <f t="shared" si="28"/>
      </c>
    </row>
    <row r="320" spans="1:26">
      <c r="W320">
        <f t="shared" si="25"/>
      </c>
      <c r="X320">
        <f t="shared" si="26"/>
      </c>
      <c r="Y320">
        <f t="shared" si="27"/>
      </c>
      <c r="Z320">
        <f t="shared" si="28"/>
      </c>
    </row>
    <row r="321" spans="1:26">
      <c r="A321" s="1" t="s">
        <v>1</v>
      </c>
      <c r="B321" s="1"/>
      <c r="C321" s="1"/>
      <c r="G321" s="2" t="s">
        <v>2</v>
      </c>
      <c r="H321" s="3" t="s">
        <v>393</v>
      </c>
      <c r="W321">
        <f t="shared" si="25"/>
      </c>
      <c r="X321">
        <f t="shared" si="26"/>
      </c>
      <c r="Y321">
        <f t="shared" si="27"/>
      </c>
      <c r="Z321">
        <f t="shared" si="28"/>
      </c>
    </row>
    <row r="322" spans="1:26">
      <c r="A322" s="178" t="inlineStr">
        <is>
          <t>Dealer-292</t>
        </is>
      </c>
      <c r="B322" s="1"/>
      <c r="C322" s="1"/>
      <c r="F322" s="4" t="s">
        <v>3</v>
      </c>
      <c r="G322" s="2"/>
      <c r="H322" s="1" t="s">
        <v>64</v>
      </c>
      <c r="W322">
        <f t="shared" si="25"/>
      </c>
      <c r="X322">
        <f t="shared" si="26"/>
      </c>
      <c r="Y322">
        <f t="shared" si="27"/>
      </c>
      <c r="Z322">
        <f t="shared" si="28"/>
      </c>
    </row>
    <row r="323" spans="1:26">
      <c r="A323" s="178"/>
      <c r="B323" s="1"/>
      <c r="C323" s="1"/>
      <c r="F323" s="4"/>
      <c r="G323" s="2"/>
      <c r="H323" s="1"/>
      <c r="W323">
        <f t="shared" si="25"/>
      </c>
      <c r="X323">
        <f t="shared" si="26"/>
      </c>
      <c r="Y323">
        <f t="shared" si="27"/>
      </c>
      <c r="Z323">
        <f t="shared" si="28"/>
      </c>
    </row>
    <row r="324" spans="1:26" ht="15.75">
      <c r="A324" s="1"/>
      <c r="B324" s="1"/>
      <c r="C324" s="1"/>
      <c r="D324" s="142"/>
      <c r="H324" s="54"/>
      <c r="W324">
        <f t="shared" ref="W324:W387" si="29">IF(LEFT($H324&amp;"",5)="2019-",$H324,W323)</f>
      </c>
      <c r="X324">
        <f t="shared" ref="X324:X387" si="30">IF($W324="",0,IF(COUNTIF($AB$2:$AB$80,$W324)&gt;0,1,0))</f>
      </c>
      <c r="Y324">
        <f t="shared" ref="Y324:Y387" si="31">IF($C324="","",UPPER(TRIM(IFERROR(LEFT($C324&amp;"",FIND("/",$C324&amp;"")-1),$C324&amp;""))))</f>
      </c>
      <c r="Z324">
        <f t="shared" ref="Z324:Z387" si="32">IFERROR(IF(ISNUMBER($G324),$G324,0),0)</f>
      </c>
    </row>
    <row r="325" spans="1:26" ht="15.75">
      <c r="A325" s="1"/>
      <c r="B325" s="1"/>
      <c r="C325" s="1"/>
      <c r="D325" s="142"/>
      <c r="H325" s="54"/>
      <c r="W325">
        <f t="shared" si="29"/>
      </c>
      <c r="X325">
        <f t="shared" si="30"/>
      </c>
      <c r="Y325">
        <f t="shared" si="31"/>
      </c>
      <c r="Z325">
        <f t="shared" si="32"/>
      </c>
    </row>
    <row r="326" spans="1:26" ht="15.75">
      <c r="A326" s="49"/>
      <c r="B326" s="87"/>
      <c r="D326" s="142"/>
      <c r="H326" s="54"/>
      <c r="W326">
        <f t="shared" si="29"/>
      </c>
      <c r="X326">
        <f t="shared" si="30"/>
      </c>
      <c r="Y326">
        <f t="shared" si="31"/>
      </c>
      <c r="Z326">
        <f t="shared" si="32"/>
      </c>
    </row>
    <row r="327" spans="1:26">
      <c r="W327">
        <f t="shared" si="29"/>
      </c>
      <c r="X327">
        <f t="shared" si="30"/>
      </c>
      <c r="Y327">
        <f t="shared" si="31"/>
      </c>
      <c r="Z327">
        <f t="shared" si="32"/>
      </c>
    </row>
    <row r="328" spans="1:26">
      <c r="A328" s="1" t="s">
        <v>5</v>
      </c>
      <c r="W328">
        <f t="shared" si="29"/>
      </c>
      <c r="X328">
        <f t="shared" si="30"/>
      </c>
      <c r="Y328">
        <f t="shared" si="31"/>
      </c>
      <c r="Z328">
        <f t="shared" si="32"/>
      </c>
    </row>
    <row r="329" spans="1:26">
      <c r="A329" s="1" t="s">
        <v>6</v>
      </c>
      <c r="W329">
        <f t="shared" si="29"/>
      </c>
      <c r="X329">
        <f t="shared" si="30"/>
      </c>
      <c r="Y329">
        <f t="shared" si="31"/>
      </c>
      <c r="Z329">
        <f t="shared" si="32"/>
      </c>
    </row>
    <row r="330" spans="1:26">
      <c r="A330" s="1" t="s">
        <v>7</v>
      </c>
      <c r="W330">
        <f t="shared" si="29"/>
      </c>
      <c r="X330">
        <f t="shared" si="30"/>
      </c>
      <c r="Y330">
        <f t="shared" si="31"/>
      </c>
      <c r="Z330">
        <f t="shared" si="32"/>
      </c>
    </row>
    <row r="331" spans="1:26" ht="24">
      <c r="A331" s="179" t="s">
        <v>8</v>
      </c>
      <c r="B331" s="180" t="s">
        <v>9</v>
      </c>
      <c r="C331" s="180" t="s">
        <v>10</v>
      </c>
      <c r="D331" s="181" t="s">
        <v>11</v>
      </c>
      <c r="E331" s="181" t="s">
        <v>12</v>
      </c>
      <c r="F331" s="181" t="s">
        <v>13</v>
      </c>
      <c r="G331" s="181" t="s">
        <v>14</v>
      </c>
      <c r="H331" s="179" t="s">
        <v>15</v>
      </c>
      <c r="I331" s="182" t="s">
        <v>16</v>
      </c>
      <c r="W331">
        <f t="shared" si="29"/>
      </c>
      <c r="X331">
        <f t="shared" si="30"/>
      </c>
      <c r="Y331">
        <f t="shared" si="31"/>
      </c>
      <c r="Z331">
        <f t="shared" si="32"/>
      </c>
    </row>
    <row r="332" spans="1:26">
      <c r="A332" s="5"/>
      <c r="B332" s="1563" t="s">
        <v>394</v>
      </c>
      <c r="C332" s="1563"/>
      <c r="D332" s="5"/>
      <c r="E332" s="50"/>
      <c r="F332" s="21"/>
      <c r="G332" s="127"/>
      <c r="H332" s="9"/>
      <c r="I332" s="183"/>
      <c r="W332">
        <f t="shared" si="29"/>
      </c>
      <c r="X332">
        <f t="shared" si="30"/>
      </c>
      <c r="Y332">
        <f t="shared" si="31"/>
      </c>
      <c r="Z332">
        <f t="shared" si="32"/>
      </c>
    </row>
    <row r="333" spans="1:26">
      <c r="A333" s="5">
        <v>1</v>
      </c>
      <c r="B333" s="17" t="s">
        <v>400</v>
      </c>
      <c r="C333" s="96" t="s">
        <v>401</v>
      </c>
      <c r="D333" s="50">
        <v>2</v>
      </c>
      <c r="E333" s="5">
        <v>5</v>
      </c>
      <c r="F333" s="21">
        <f>+E333*D333</f>
      </c>
      <c r="G333" s="6">
        <f>+E333*D333</f>
      </c>
      <c r="H333" s="5">
        <v>1</v>
      </c>
      <c r="I333" s="58">
        <f>+H333*G333</f>
      </c>
      <c r="W333">
        <f t="shared" si="29"/>
      </c>
      <c r="X333">
        <f t="shared" si="30"/>
      </c>
      <c r="Y333">
        <f t="shared" si="31"/>
      </c>
      <c r="Z333">
        <f t="shared" si="32"/>
      </c>
    </row>
    <row r="334" spans="1:26">
      <c r="A334" s="5">
        <v>2</v>
      </c>
      <c r="B334" s="17" t="s">
        <v>398</v>
      </c>
      <c r="C334" s="96" t="s">
        <v>399</v>
      </c>
      <c r="D334" s="50">
        <v>1</v>
      </c>
      <c r="E334" s="5">
        <v>5</v>
      </c>
      <c r="F334" s="21">
        <f>+E334*D334</f>
      </c>
      <c r="G334" s="6">
        <f>+E334*D334</f>
      </c>
      <c r="H334" s="5">
        <v>1</v>
      </c>
      <c r="I334" s="58">
        <f>+H334*G334</f>
      </c>
      <c r="W334">
        <f t="shared" si="29"/>
      </c>
      <c r="X334">
        <f t="shared" si="30"/>
      </c>
      <c r="Y334">
        <f t="shared" si="31"/>
      </c>
      <c r="Z334">
        <f t="shared" si="32"/>
      </c>
    </row>
    <row r="335" spans="1:26">
      <c r="A335" s="5">
        <v>3</v>
      </c>
      <c r="B335" s="137" t="s">
        <v>395</v>
      </c>
      <c r="C335" s="96" t="s">
        <v>396</v>
      </c>
      <c r="D335" s="50">
        <v>1</v>
      </c>
      <c r="E335" s="138">
        <v>10</v>
      </c>
      <c r="F335" s="21">
        <f>+E335*D335</f>
      </c>
      <c r="G335" s="6">
        <f>+E335*D335</f>
      </c>
      <c r="H335" s="138">
        <v>1</v>
      </c>
      <c r="I335" s="58">
        <f>+H335*G335</f>
      </c>
      <c r="W335">
        <f t="shared" si="29"/>
      </c>
      <c r="X335">
        <f t="shared" si="30"/>
      </c>
      <c r="Y335">
        <f t="shared" si="31"/>
      </c>
      <c r="Z335">
        <f t="shared" si="32"/>
      </c>
    </row>
    <row r="336" spans="1:26">
      <c r="A336" s="5"/>
      <c r="B336" s="17"/>
      <c r="C336" s="96"/>
      <c r="D336" s="50"/>
      <c r="E336" s="5"/>
      <c r="F336" s="50"/>
      <c r="G336" s="127"/>
      <c r="H336" s="5"/>
      <c r="I336" s="183"/>
      <c r="W336">
        <f t="shared" si="29"/>
      </c>
      <c r="X336">
        <f t="shared" si="30"/>
      </c>
      <c r="Y336">
        <f t="shared" si="31"/>
      </c>
      <c r="Z336">
        <f t="shared" si="32"/>
      </c>
    </row>
    <row r="337" spans="1:26">
      <c r="A337" s="5"/>
      <c r="B337" s="17"/>
      <c r="C337" s="96"/>
      <c r="D337" s="50"/>
      <c r="E337" s="5"/>
      <c r="F337" s="50"/>
      <c r="G337" s="127"/>
      <c r="H337" s="5"/>
      <c r="I337" s="183"/>
      <c r="W337">
        <f t="shared" si="29"/>
      </c>
      <c r="X337">
        <f t="shared" si="30"/>
      </c>
      <c r="Y337">
        <f t="shared" si="31"/>
      </c>
      <c r="Z337">
        <f t="shared" si="32"/>
      </c>
    </row>
    <row r="338" spans="1:26">
      <c r="A338" s="5"/>
      <c r="B338" s="17"/>
      <c r="C338" s="96"/>
      <c r="D338" s="50"/>
      <c r="E338" s="5"/>
      <c r="F338" s="50"/>
      <c r="G338" s="127"/>
      <c r="H338" s="5"/>
      <c r="I338" s="183"/>
      <c r="W338">
        <f t="shared" si="29"/>
      </c>
      <c r="X338">
        <f t="shared" si="30"/>
      </c>
      <c r="Y338">
        <f t="shared" si="31"/>
      </c>
      <c r="Z338">
        <f t="shared" si="32"/>
      </c>
    </row>
    <row r="339" spans="1:26">
      <c r="A339" s="5"/>
      <c r="B339" s="137"/>
      <c r="C339" s="96"/>
      <c r="D339" s="50"/>
      <c r="E339" s="138"/>
      <c r="F339" s="50"/>
      <c r="G339" s="127"/>
      <c r="H339" s="138"/>
      <c r="I339" s="183"/>
      <c r="W339">
        <f t="shared" si="29"/>
      </c>
      <c r="X339">
        <f t="shared" si="30"/>
      </c>
      <c r="Y339">
        <f t="shared" si="31"/>
      </c>
      <c r="Z339">
        <f t="shared" si="32"/>
      </c>
    </row>
    <row r="340" spans="1:26">
      <c r="A340" s="5"/>
      <c r="B340" s="17"/>
      <c r="C340" s="96"/>
      <c r="D340" s="50"/>
      <c r="E340" s="5"/>
      <c r="F340" s="50"/>
      <c r="G340" s="127"/>
      <c r="H340" s="5"/>
      <c r="I340" s="183"/>
      <c r="W340">
        <f t="shared" si="29"/>
      </c>
      <c r="X340">
        <f t="shared" si="30"/>
      </c>
      <c r="Y340">
        <f t="shared" si="31"/>
      </c>
      <c r="Z340">
        <f t="shared" si="32"/>
      </c>
    </row>
    <row r="341" spans="1:26">
      <c r="A341" s="5"/>
      <c r="B341" s="137"/>
      <c r="C341" s="96"/>
      <c r="D341" s="50"/>
      <c r="E341" s="138"/>
      <c r="F341" s="50"/>
      <c r="G341" s="127"/>
      <c r="H341" s="5"/>
      <c r="I341" s="183"/>
      <c r="W341">
        <f t="shared" si="29"/>
      </c>
      <c r="X341">
        <f t="shared" si="30"/>
      </c>
      <c r="Y341">
        <f t="shared" si="31"/>
      </c>
      <c r="Z341">
        <f t="shared" si="32"/>
      </c>
    </row>
    <row r="342" spans="1:26">
      <c r="A342" s="5"/>
      <c r="B342" s="137"/>
      <c r="C342" s="96"/>
      <c r="D342" s="50"/>
      <c r="E342" s="138"/>
      <c r="F342" s="50"/>
      <c r="G342" s="127"/>
      <c r="H342" s="5"/>
      <c r="I342" s="183"/>
      <c r="W342">
        <f t="shared" si="29"/>
      </c>
      <c r="X342">
        <f t="shared" si="30"/>
      </c>
      <c r="Y342">
        <f t="shared" si="31"/>
      </c>
      <c r="Z342">
        <f t="shared" si="32"/>
      </c>
    </row>
    <row r="343" spans="1:26">
      <c r="A343" s="5"/>
      <c r="B343" s="17"/>
      <c r="C343" s="96"/>
      <c r="D343" s="50"/>
      <c r="E343" s="5"/>
      <c r="F343" s="50"/>
      <c r="G343" s="127"/>
      <c r="H343" s="5"/>
      <c r="I343" s="183"/>
      <c r="W343">
        <f t="shared" si="29"/>
      </c>
      <c r="X343">
        <f t="shared" si="30"/>
      </c>
      <c r="Y343">
        <f t="shared" si="31"/>
      </c>
      <c r="Z343">
        <f t="shared" si="32"/>
      </c>
    </row>
    <row r="344" spans="1:26">
      <c r="A344" s="5"/>
      <c r="B344" s="17"/>
      <c r="C344" s="96"/>
      <c r="D344" s="50"/>
      <c r="E344" s="5"/>
      <c r="F344" s="50"/>
      <c r="G344" s="127"/>
      <c r="H344" s="5"/>
      <c r="I344" s="183"/>
      <c r="W344">
        <f t="shared" si="29"/>
      </c>
      <c r="X344">
        <f t="shared" si="30"/>
      </c>
      <c r="Y344">
        <f t="shared" si="31"/>
      </c>
      <c r="Z344">
        <f t="shared" si="32"/>
      </c>
    </row>
    <row r="345" spans="1:26">
      <c r="A345" s="5"/>
      <c r="B345" s="1728"/>
      <c r="C345" s="1728"/>
      <c r="D345" s="9"/>
      <c r="E345" s="5"/>
      <c r="F345" s="9"/>
      <c r="G345" s="127"/>
      <c r="H345" s="9"/>
      <c r="I345" s="183"/>
      <c r="W345">
        <f t="shared" si="29"/>
      </c>
      <c r="X345">
        <f t="shared" si="30"/>
      </c>
      <c r="Y345">
        <f t="shared" si="31"/>
      </c>
      <c r="Z345">
        <f t="shared" si="32"/>
      </c>
    </row>
    <row r="346" spans="1:26">
      <c r="A346" s="5"/>
      <c r="B346" s="8"/>
      <c r="C346" s="5"/>
      <c r="D346" s="134"/>
      <c r="E346" s="5"/>
      <c r="F346" s="50"/>
      <c r="G346" s="127"/>
      <c r="H346" s="9"/>
      <c r="I346" s="183"/>
      <c r="W346">
        <f t="shared" si="29"/>
      </c>
      <c r="X346">
        <f t="shared" si="30"/>
      </c>
      <c r="Y346">
        <f t="shared" si="31"/>
      </c>
      <c r="Z346">
        <f t="shared" si="32"/>
      </c>
    </row>
    <row r="347" spans="1:26">
      <c r="A347" s="5"/>
      <c r="B347" s="8"/>
      <c r="C347" s="5"/>
      <c r="D347" s="134"/>
      <c r="E347" s="5"/>
      <c r="F347" s="50"/>
      <c r="G347" s="127"/>
      <c r="H347" s="9"/>
      <c r="I347" s="183"/>
      <c r="W347">
        <f t="shared" si="29"/>
      </c>
      <c r="X347">
        <f t="shared" si="30"/>
      </c>
      <c r="Y347">
        <f t="shared" si="31"/>
      </c>
      <c r="Z347">
        <f t="shared" si="32"/>
      </c>
    </row>
    <row r="348" spans="1:26">
      <c r="A348" s="5"/>
      <c r="B348" s="95"/>
      <c r="C348" s="16"/>
      <c r="D348" s="134"/>
      <c r="E348" s="5"/>
      <c r="F348" s="50"/>
      <c r="G348" s="127"/>
      <c r="H348" s="16"/>
      <c r="I348" s="183"/>
      <c r="W348">
        <f t="shared" si="29"/>
      </c>
      <c r="X348">
        <f t="shared" si="30"/>
      </c>
      <c r="Y348">
        <f t="shared" si="31"/>
      </c>
      <c r="Z348">
        <f t="shared" si="32"/>
      </c>
    </row>
    <row r="349" spans="1:26">
      <c r="A349" s="5"/>
      <c r="B349" s="8"/>
      <c r="C349" s="9"/>
      <c r="D349" s="134"/>
      <c r="E349" s="5"/>
      <c r="F349" s="50"/>
      <c r="G349" s="127"/>
      <c r="H349" s="5"/>
      <c r="I349" s="183"/>
      <c r="W349">
        <f t="shared" si="29"/>
      </c>
      <c r="X349">
        <f t="shared" si="30"/>
      </c>
      <c r="Y349">
        <f t="shared" si="31"/>
      </c>
      <c r="Z349">
        <f t="shared" si="32"/>
      </c>
    </row>
    <row r="350" spans="1:26">
      <c r="A350" s="5"/>
      <c r="B350" s="10"/>
      <c r="C350" s="10"/>
      <c r="D350" s="5"/>
      <c r="E350" s="185"/>
      <c r="F350" s="186"/>
      <c r="G350" s="187"/>
      <c r="H350" s="185"/>
      <c r="I350" s="188"/>
      <c r="W350">
        <f t="shared" si="29"/>
      </c>
      <c r="X350">
        <f t="shared" si="30"/>
      </c>
      <c r="Y350">
        <f t="shared" si="31"/>
      </c>
      <c r="Z350">
        <f t="shared" si="32"/>
      </c>
    </row>
    <row r="351" spans="1:26" ht="15.75" thickBot="1">
      <c r="A351" s="10"/>
      <c r="B351" s="10"/>
      <c r="C351" s="10"/>
      <c r="D351" s="109"/>
      <c r="E351" s="109"/>
      <c r="F351" s="109"/>
      <c r="G351" s="109"/>
      <c r="H351" s="109"/>
      <c r="I351" s="189"/>
      <c r="W351">
        <f t="shared" si="29"/>
      </c>
      <c r="X351">
        <f t="shared" si="30"/>
      </c>
      <c r="Y351">
        <f t="shared" si="31"/>
      </c>
      <c r="Z351">
        <f t="shared" si="32"/>
      </c>
    </row>
    <row r="352" spans="1:26">
      <c r="A352" s="10"/>
      <c r="B352" s="1568" t="s">
        <v>777</v>
      </c>
      <c r="C352" s="1569"/>
      <c r="D352" s="91"/>
      <c r="E352" s="91"/>
      <c r="F352" s="91"/>
      <c r="G352" s="92" t="s">
        <v>19</v>
      </c>
      <c r="H352" s="91"/>
      <c r="I352" s="190">
        <f>SUM(I332:I351)</f>
      </c>
      <c r="W352">
        <f t="shared" si="29"/>
      </c>
      <c r="X352">
        <f t="shared" si="30"/>
      </c>
      <c r="Y352">
        <f t="shared" si="31"/>
      </c>
      <c r="Z352">
        <f t="shared" si="32"/>
      </c>
    </row>
    <row r="353" spans="1:26" ht="24" customHeight="1">
      <c r="A353" s="10"/>
      <c r="B353" s="1590"/>
      <c r="C353" s="1591"/>
      <c r="D353" s="69"/>
      <c r="E353" s="69"/>
      <c r="F353" s="69"/>
      <c r="G353" s="69"/>
      <c r="H353" s="112"/>
      <c r="I353" s="191"/>
      <c r="W353">
        <f t="shared" si="29"/>
      </c>
      <c r="X353">
        <f t="shared" si="30"/>
      </c>
      <c r="Y353">
        <f t="shared" si="31"/>
      </c>
      <c r="Z353">
        <f t="shared" si="32"/>
      </c>
    </row>
    <row r="354" spans="1:26">
      <c r="A354" s="10"/>
      <c r="B354" s="11" t="s">
        <v>20</v>
      </c>
      <c r="C354" s="10"/>
      <c r="D354" s="10"/>
      <c r="E354" s="10"/>
      <c r="F354" s="10"/>
      <c r="G354" s="10"/>
      <c r="H354" s="10"/>
      <c r="I354" s="97"/>
      <c r="W354">
        <f t="shared" si="29"/>
      </c>
      <c r="X354">
        <f t="shared" si="30"/>
      </c>
      <c r="Y354">
        <f t="shared" si="31"/>
      </c>
      <c r="Z354">
        <f t="shared" si="32"/>
      </c>
    </row>
    <row r="355" spans="1:26">
      <c r="A355" s="99"/>
      <c r="B355" s="11"/>
      <c r="C355" s="192" t="s">
        <v>21</v>
      </c>
      <c r="D355" s="192">
        <f>SUM(D332:D354)</f>
      </c>
      <c r="E355" s="99">
        <f>IF(H355=I355,"OK","NO")</f>
      </c>
      <c r="F355" s="192">
        <f>SUM(F332:F354)</f>
      </c>
      <c r="G355" s="192">
        <f>SUM(G332:G354)</f>
      </c>
      <c r="H355" s="193">
        <f>SUMPRODUCT(F329:F351,H329:H351)</f>
      </c>
      <c r="I355" s="194">
        <f>+I352-I353</f>
      </c>
      <c r="W355">
        <f t="shared" si="29"/>
      </c>
      <c r="X355">
        <f t="shared" si="30"/>
      </c>
      <c r="Y355">
        <f t="shared" si="31"/>
      </c>
      <c r="Z355">
        <f t="shared" si="32"/>
      </c>
    </row>
    <row r="356" spans="1:26">
      <c r="A356" s="10"/>
      <c r="B356" s="10"/>
      <c r="C356" s="10"/>
      <c r="D356" s="10"/>
      <c r="E356" s="10"/>
      <c r="F356" s="10"/>
      <c r="G356" s="10"/>
      <c r="H356" s="69"/>
      <c r="I356" s="10"/>
      <c r="W356">
        <f t="shared" si="29"/>
      </c>
      <c r="X356">
        <f t="shared" si="30"/>
      </c>
      <c r="Y356">
        <f t="shared" si="31"/>
      </c>
      <c r="Z356">
        <f t="shared" si="32"/>
      </c>
    </row>
    <row r="357" spans="1:26">
      <c r="A357" s="12" t="s">
        <v>315</v>
      </c>
      <c r="B357" s="12"/>
      <c r="C357" s="12"/>
      <c r="D357" s="13"/>
      <c r="E357" s="14"/>
      <c r="F357" s="14"/>
      <c r="G357" s="14"/>
      <c r="H357" s="2"/>
      <c r="I357" s="12"/>
      <c r="W357">
        <f t="shared" si="29"/>
      </c>
      <c r="X357">
        <f t="shared" si="30"/>
      </c>
      <c r="Y357">
        <f t="shared" si="31"/>
      </c>
      <c r="Z357">
        <f t="shared" si="32"/>
      </c>
    </row>
    <row r="358" spans="1:26">
      <c r="W358">
        <f t="shared" si="29"/>
      </c>
      <c r="X358">
        <f t="shared" si="30"/>
      </c>
      <c r="Y358">
        <f t="shared" si="31"/>
      </c>
      <c r="Z358">
        <f t="shared" si="32"/>
      </c>
    </row>
    <row r="359" spans="1:26">
      <c r="A359" s="1562" t="s">
        <v>0</v>
      </c>
      <c r="B359" s="1562"/>
      <c r="C359" s="1562"/>
      <c r="D359" s="1562"/>
      <c r="E359" s="1562"/>
      <c r="F359" s="1562"/>
      <c r="G359" s="1562"/>
      <c r="H359" s="1562"/>
      <c r="I359" s="1562"/>
      <c r="W359">
        <f t="shared" si="29"/>
      </c>
      <c r="X359">
        <f t="shared" si="30"/>
      </c>
      <c r="Y359">
        <f t="shared" si="31"/>
      </c>
      <c r="Z359">
        <f t="shared" si="32"/>
      </c>
    </row>
    <row r="360" spans="1:26">
      <c r="W360">
        <f t="shared" si="29"/>
      </c>
      <c r="X360">
        <f t="shared" si="30"/>
      </c>
      <c r="Y360">
        <f t="shared" si="31"/>
      </c>
      <c r="Z360">
        <f t="shared" si="32"/>
      </c>
    </row>
    <row r="361" spans="1:26">
      <c r="A361" s="1" t="s">
        <v>1</v>
      </c>
      <c r="B361" s="161"/>
      <c r="C361" s="161"/>
      <c r="D361" s="161"/>
      <c r="E361" s="161"/>
      <c r="G361" s="2" t="s">
        <v>2</v>
      </c>
      <c r="H361" s="3" t="s">
        <v>393</v>
      </c>
      <c r="I361" s="161"/>
      <c r="W361">
        <f t="shared" si="29"/>
      </c>
      <c r="X361">
        <f t="shared" si="30"/>
      </c>
      <c r="Y361">
        <f t="shared" si="31"/>
      </c>
      <c r="Z361">
        <f t="shared" si="32"/>
      </c>
    </row>
    <row r="362" spans="1:26">
      <c r="A362" s="1" t="inlineStr">
        <is>
          <t>Dealer-007</t>
        </is>
      </c>
      <c r="B362" s="161"/>
      <c r="C362" s="161"/>
      <c r="D362" s="161"/>
      <c r="E362" s="161"/>
      <c r="F362" s="4" t="s">
        <v>3</v>
      </c>
      <c r="G362" s="2"/>
      <c r="H362" s="1" t="s">
        <v>65</v>
      </c>
      <c r="I362" s="161"/>
      <c r="W362">
        <f t="shared" si="29"/>
      </c>
      <c r="X362">
        <f t="shared" si="30"/>
      </c>
      <c r="Y362">
        <f t="shared" si="31"/>
      </c>
      <c r="Z362">
        <f t="shared" si="32"/>
      </c>
    </row>
    <row r="363" spans="1:26">
      <c r="A363" s="161" t="inlineStr">
        <is>
          <t>Address line (redacted)</t>
        </is>
      </c>
      <c r="B363" s="1"/>
      <c r="C363" s="161"/>
      <c r="D363" s="161"/>
      <c r="E363" s="161"/>
      <c r="F363" s="161"/>
      <c r="G363" s="161"/>
      <c r="H363" s="161"/>
      <c r="I363" s="161"/>
      <c r="W363">
        <f t="shared" si="29"/>
      </c>
      <c r="X363">
        <f t="shared" si="30"/>
      </c>
      <c r="Y363">
        <f t="shared" si="31"/>
      </c>
      <c r="Z363">
        <f t="shared" si="32"/>
      </c>
    </row>
    <row r="364" spans="1:26">
      <c r="A364" s="1" t="inlineStr">
        <is>
          <t>Address line (redacted)</t>
        </is>
      </c>
      <c r="B364" s="1"/>
      <c r="C364" s="1"/>
      <c r="D364" s="161"/>
      <c r="E364" s="161"/>
      <c r="F364" s="161"/>
      <c r="G364" s="161"/>
      <c r="H364" s="161"/>
      <c r="I364" s="161"/>
      <c r="W364">
        <f t="shared" si="29"/>
      </c>
      <c r="X364">
        <f t="shared" si="30"/>
      </c>
      <c r="Y364">
        <f t="shared" si="31"/>
      </c>
      <c r="Z364">
        <f t="shared" si="32"/>
      </c>
    </row>
    <row r="365" spans="1:26">
      <c r="A365" s="1" t="inlineStr">
        <is>
          <t>Address line (redacted)</t>
        </is>
      </c>
      <c r="B365" s="1"/>
      <c r="C365" s="161"/>
      <c r="D365" s="161"/>
      <c r="E365" s="161"/>
      <c r="F365" s="161"/>
      <c r="G365" s="161"/>
      <c r="H365" s="161"/>
      <c r="I365" s="161"/>
      <c r="W365">
        <f t="shared" si="29"/>
      </c>
      <c r="X365">
        <f t="shared" si="30"/>
      </c>
      <c r="Y365">
        <f t="shared" si="31"/>
      </c>
      <c r="Z365">
        <f t="shared" si="32"/>
      </c>
    </row>
    <row r="366" spans="1:26">
      <c r="A366" s="12" t="s">
        <v>4</v>
      </c>
      <c r="B366" s="195" t="inlineStr">
        <is>
          <t>GSTIN-MASKED</t>
        </is>
      </c>
      <c r="C366" s="161"/>
      <c r="D366" s="196"/>
      <c r="E366" s="196"/>
      <c r="F366" s="196"/>
      <c r="G366" s="196"/>
      <c r="H366" s="196"/>
      <c r="I366" s="161"/>
      <c r="W366">
        <f t="shared" si="29"/>
      </c>
      <c r="X366">
        <f t="shared" si="30"/>
      </c>
      <c r="Y366">
        <f t="shared" si="31"/>
      </c>
      <c r="Z366">
        <f t="shared" si="32"/>
      </c>
    </row>
    <row r="367" spans="1:26">
      <c r="B367" s="1"/>
      <c r="D367" s="197"/>
      <c r="E367" s="197"/>
      <c r="F367" s="197"/>
      <c r="G367" s="197"/>
      <c r="H367" s="197"/>
      <c r="W367">
        <f t="shared" si="29"/>
      </c>
      <c r="X367">
        <f t="shared" si="30"/>
      </c>
      <c r="Y367">
        <f t="shared" si="31"/>
      </c>
      <c r="Z367">
        <f t="shared" si="32"/>
      </c>
    </row>
    <row r="368" spans="1:26">
      <c r="A368" s="1" t="s">
        <v>5</v>
      </c>
      <c r="D368" s="197"/>
      <c r="E368" s="197"/>
      <c r="F368" s="197"/>
      <c r="G368" s="197"/>
      <c r="H368" s="197"/>
      <c r="W368">
        <f t="shared" si="29"/>
      </c>
      <c r="X368">
        <f t="shared" si="30"/>
      </c>
      <c r="Y368">
        <f t="shared" si="31"/>
      </c>
      <c r="Z368">
        <f t="shared" si="32"/>
      </c>
    </row>
    <row r="369" spans="1:26">
      <c r="A369" s="1" t="s">
        <v>6</v>
      </c>
      <c r="D369" s="197"/>
      <c r="E369" s="197"/>
      <c r="F369" s="197"/>
      <c r="G369" s="197"/>
      <c r="H369" s="197"/>
      <c r="W369">
        <f t="shared" si="29"/>
      </c>
      <c r="X369">
        <f t="shared" si="30"/>
      </c>
      <c r="Y369">
        <f t="shared" si="31"/>
      </c>
      <c r="Z369">
        <f t="shared" si="32"/>
      </c>
    </row>
    <row r="370" spans="1:26" ht="15.75" thickBot="1">
      <c r="A370" s="1" t="s">
        <v>7</v>
      </c>
      <c r="W370">
        <f t="shared" si="29"/>
      </c>
      <c r="X370">
        <f t="shared" si="30"/>
      </c>
      <c r="Y370">
        <f t="shared" si="31"/>
      </c>
      <c r="Z370">
        <f t="shared" si="32"/>
      </c>
    </row>
    <row r="371" spans="1:26" ht="24">
      <c r="A371" s="198" t="s">
        <v>8</v>
      </c>
      <c r="B371" s="199" t="s">
        <v>9</v>
      </c>
      <c r="C371" s="199" t="s">
        <v>10</v>
      </c>
      <c r="D371" s="200" t="s">
        <v>11</v>
      </c>
      <c r="E371" s="200" t="s">
        <v>12</v>
      </c>
      <c r="F371" s="200" t="s">
        <v>13</v>
      </c>
      <c r="G371" s="200" t="s">
        <v>14</v>
      </c>
      <c r="H371" s="201" t="s">
        <v>15</v>
      </c>
      <c r="I371" s="202" t="s">
        <v>16</v>
      </c>
      <c r="W371">
        <f t="shared" si="29"/>
      </c>
      <c r="X371">
        <f t="shared" si="30"/>
      </c>
      <c r="Y371">
        <f t="shared" si="31"/>
      </c>
      <c r="Z371">
        <f t="shared" si="32"/>
      </c>
    </row>
    <row r="372" spans="1:26">
      <c r="A372" s="5"/>
      <c r="B372" s="1564" t="s">
        <v>394</v>
      </c>
      <c r="C372" s="1565"/>
      <c r="D372" s="5"/>
      <c r="E372" s="5"/>
      <c r="F372" s="16"/>
      <c r="G372" s="203"/>
      <c r="H372" s="5"/>
      <c r="I372" s="58"/>
      <c r="W372">
        <f t="shared" si="29"/>
      </c>
      <c r="X372">
        <f t="shared" si="30"/>
      </c>
      <c r="Y372">
        <f t="shared" si="31"/>
      </c>
      <c r="Z372">
        <f t="shared" si="32"/>
      </c>
    </row>
    <row r="373" spans="1:26">
      <c r="A373" s="5">
        <v>1</v>
      </c>
      <c r="B373" s="137" t="s">
        <v>395</v>
      </c>
      <c r="C373" s="96" t="s">
        <v>396</v>
      </c>
      <c r="D373" s="25">
        <v>3</v>
      </c>
      <c r="E373" s="138">
        <v>10</v>
      </c>
      <c r="F373" s="5">
        <f>+E373*D373</f>
      </c>
      <c r="G373" s="9">
        <f>+E373*D373</f>
      </c>
      <c r="H373" s="138">
        <v>1</v>
      </c>
      <c r="I373" s="58">
        <f>+H373*G373</f>
      </c>
      <c r="J373" s="204">
        <f>150*28%</f>
      </c>
      <c r="K373" s="204">
        <f>+H373-J373</f>
      </c>
      <c r="L373" s="204">
        <f>+K373*G373</f>
      </c>
      <c r="W373">
        <f t="shared" si="29"/>
      </c>
      <c r="X373">
        <f t="shared" si="30"/>
      </c>
      <c r="Y373">
        <f t="shared" si="31"/>
      </c>
      <c r="Z373">
        <f t="shared" si="32"/>
      </c>
    </row>
    <row r="374" spans="1:26">
      <c r="A374" s="5"/>
      <c r="B374" s="1564" t="s">
        <v>17</v>
      </c>
      <c r="C374" s="1565"/>
      <c r="D374" s="138"/>
      <c r="E374" s="5"/>
      <c r="F374" s="5"/>
      <c r="G374" s="9"/>
      <c r="H374" s="5"/>
      <c r="I374" s="58"/>
      <c r="J374" s="204">
        <f>175*28%</f>
      </c>
      <c r="K374" s="204">
        <f>+H374-J374</f>
      </c>
      <c r="L374" s="204">
        <f>+K374*G374</f>
      </c>
      <c r="M374" s="54" t="s">
        <v>407</v>
      </c>
      <c r="W374">
        <f t="shared" si="29"/>
      </c>
      <c r="X374">
        <f t="shared" si="30"/>
      </c>
      <c r="Y374">
        <f t="shared" si="31"/>
      </c>
      <c r="Z374">
        <f t="shared" si="32"/>
      </c>
    </row>
    <row r="375" spans="1:26">
      <c r="A375" s="5">
        <v>2</v>
      </c>
      <c r="B375" s="8" t="s">
        <v>414</v>
      </c>
      <c r="C375" s="5" t="s">
        <v>415</v>
      </c>
      <c r="D375" s="25">
        <v>1</v>
      </c>
      <c r="E375" s="5">
        <v>5</v>
      </c>
      <c r="F375" s="5">
        <f>+E375*D375</f>
      </c>
      <c r="G375" s="9">
        <f>+E375*D375</f>
      </c>
      <c r="H375" s="5">
        <v>1</v>
      </c>
      <c r="I375" s="58">
        <f>+H375*G375</f>
      </c>
      <c r="J375" s="204">
        <f>400*28%</f>
      </c>
      <c r="K375" s="204">
        <f>+H375-J375</f>
      </c>
      <c r="L375" s="204">
        <f>+K375*G375</f>
      </c>
      <c r="W375">
        <f t="shared" si="29"/>
      </c>
      <c r="X375">
        <f t="shared" si="30"/>
      </c>
      <c r="Y375">
        <f t="shared" si="31"/>
      </c>
      <c r="Z375">
        <f t="shared" si="32"/>
      </c>
    </row>
    <row r="376" spans="1:26">
      <c r="A376" s="5"/>
      <c r="B376" s="8"/>
      <c r="C376" s="5"/>
      <c r="D376" s="21"/>
      <c r="E376" s="5"/>
      <c r="F376" s="5"/>
      <c r="G376" s="9"/>
      <c r="H376" s="5"/>
      <c r="I376" s="58"/>
      <c r="J376" s="204"/>
      <c r="K376" s="204"/>
      <c r="L376" s="204"/>
      <c r="W376">
        <f t="shared" si="29"/>
      </c>
      <c r="X376">
        <f t="shared" si="30"/>
      </c>
      <c r="Y376">
        <f t="shared" si="31"/>
      </c>
      <c r="Z376">
        <f t="shared" si="32"/>
      </c>
    </row>
    <row r="377" spans="1:26">
      <c r="A377" s="5"/>
      <c r="B377" s="95"/>
      <c r="C377" s="16"/>
      <c r="D377" s="21"/>
      <c r="E377" s="5"/>
      <c r="F377" s="5"/>
      <c r="G377" s="9"/>
      <c r="H377" s="16"/>
      <c r="I377" s="58"/>
      <c r="J377" s="204"/>
      <c r="K377" s="204"/>
      <c r="L377" s="204"/>
      <c r="W377">
        <f t="shared" si="29"/>
      </c>
      <c r="X377">
        <f t="shared" si="30"/>
      </c>
      <c r="Y377">
        <f t="shared" si="31"/>
      </c>
      <c r="Z377">
        <f t="shared" si="32"/>
      </c>
    </row>
    <row r="378" spans="1:26">
      <c r="A378" s="5"/>
      <c r="B378" s="95"/>
      <c r="C378" s="9"/>
      <c r="D378" s="21"/>
      <c r="E378" s="5"/>
      <c r="F378" s="5"/>
      <c r="G378" s="9"/>
      <c r="H378" s="16"/>
      <c r="I378" s="58"/>
      <c r="J378" s="204"/>
      <c r="K378" s="204"/>
      <c r="L378" s="204"/>
      <c r="W378">
        <f t="shared" si="29"/>
      </c>
      <c r="X378">
        <f t="shared" si="30"/>
      </c>
      <c r="Y378">
        <f t="shared" si="31"/>
      </c>
      <c r="Z378">
        <f t="shared" si="32"/>
      </c>
    </row>
    <row r="379" spans="1:26">
      <c r="A379" s="5"/>
      <c r="B379" s="8"/>
      <c r="C379" s="9"/>
      <c r="D379" s="21"/>
      <c r="E379" s="16"/>
      <c r="F379" s="5"/>
      <c r="G379" s="9"/>
      <c r="H379" s="5"/>
      <c r="I379" s="58"/>
      <c r="J379" s="204"/>
      <c r="K379" s="204"/>
      <c r="L379" s="204"/>
      <c r="W379">
        <f t="shared" si="29"/>
      </c>
      <c r="X379">
        <f t="shared" si="30"/>
      </c>
      <c r="Y379">
        <f t="shared" si="31"/>
      </c>
      <c r="Z379">
        <f t="shared" si="32"/>
      </c>
    </row>
    <row r="380" spans="1:26">
      <c r="A380" s="5"/>
      <c r="B380" s="95"/>
      <c r="C380" s="101"/>
      <c r="D380" s="21"/>
      <c r="E380" s="5"/>
      <c r="F380" s="5"/>
      <c r="G380" s="9"/>
      <c r="H380" s="16"/>
      <c r="I380" s="58"/>
      <c r="J380" s="204"/>
      <c r="K380" s="204"/>
      <c r="L380" s="204"/>
      <c r="W380">
        <f t="shared" si="29"/>
      </c>
      <c r="X380">
        <f t="shared" si="30"/>
      </c>
      <c r="Y380">
        <f t="shared" si="31"/>
      </c>
      <c r="Z380">
        <f t="shared" si="32"/>
      </c>
    </row>
    <row r="381" spans="1:26">
      <c r="A381" s="5"/>
      <c r="B381" s="8"/>
      <c r="C381" s="9"/>
      <c r="D381" s="21"/>
      <c r="E381" s="5"/>
      <c r="F381" s="5"/>
      <c r="G381" s="9"/>
      <c r="H381" s="5"/>
      <c r="I381" s="58"/>
      <c r="J381" s="204"/>
      <c r="K381" s="204"/>
      <c r="L381" s="204"/>
      <c r="W381">
        <f t="shared" si="29"/>
      </c>
      <c r="X381">
        <f t="shared" si="30"/>
      </c>
      <c r="Y381">
        <f t="shared" si="31"/>
      </c>
      <c r="Z381">
        <f t="shared" si="32"/>
      </c>
    </row>
    <row r="382" spans="1:26">
      <c r="A382" s="5"/>
      <c r="B382" s="95"/>
      <c r="C382" s="101"/>
      <c r="D382" s="21"/>
      <c r="E382" s="5"/>
      <c r="F382" s="5"/>
      <c r="G382" s="9"/>
      <c r="H382" s="16"/>
      <c r="I382" s="58"/>
      <c r="J382" s="204"/>
      <c r="K382" s="204"/>
      <c r="L382" s="204"/>
      <c r="W382">
        <f t="shared" si="29"/>
      </c>
      <c r="X382">
        <f t="shared" si="30"/>
      </c>
      <c r="Y382">
        <f t="shared" si="31"/>
      </c>
      <c r="Z382">
        <f t="shared" si="32"/>
      </c>
    </row>
    <row r="383" spans="1:26">
      <c r="A383" s="5"/>
      <c r="B383" s="95"/>
      <c r="C383" s="9"/>
      <c r="D383" s="21"/>
      <c r="E383" s="5"/>
      <c r="F383" s="5"/>
      <c r="G383" s="9"/>
      <c r="H383" s="9"/>
      <c r="I383" s="58"/>
      <c r="J383" s="204"/>
      <c r="K383" s="204"/>
      <c r="L383" s="204"/>
      <c r="W383">
        <f t="shared" si="29"/>
      </c>
      <c r="X383">
        <f t="shared" si="30"/>
      </c>
      <c r="Y383">
        <f t="shared" si="31"/>
      </c>
      <c r="Z383">
        <f t="shared" si="32"/>
      </c>
    </row>
    <row r="384" spans="1:26">
      <c r="A384" s="5"/>
      <c r="B384" s="8"/>
      <c r="C384" s="5"/>
      <c r="D384" s="21"/>
      <c r="E384" s="16"/>
      <c r="F384" s="5"/>
      <c r="G384" s="9"/>
      <c r="H384" s="5"/>
      <c r="I384" s="58"/>
      <c r="J384" s="204"/>
      <c r="K384" s="204"/>
      <c r="L384" s="204"/>
      <c r="W384">
        <f t="shared" si="29"/>
      </c>
      <c r="X384">
        <f t="shared" si="30"/>
      </c>
      <c r="Y384">
        <f t="shared" si="31"/>
      </c>
      <c r="Z384">
        <f t="shared" si="32"/>
      </c>
    </row>
    <row r="385" spans="1:26">
      <c r="A385" s="5"/>
      <c r="B385" s="1568" t="s">
        <v>433</v>
      </c>
      <c r="C385" s="1569"/>
      <c r="D385" s="21"/>
      <c r="E385" s="16"/>
      <c r="F385" s="5"/>
      <c r="G385" s="9"/>
      <c r="H385" s="5"/>
      <c r="I385" s="58"/>
      <c r="J385" s="204"/>
      <c r="K385" s="204"/>
      <c r="L385" s="204"/>
      <c r="W385">
        <f t="shared" si="29"/>
      </c>
      <c r="X385">
        <f t="shared" si="30"/>
      </c>
      <c r="Y385">
        <f t="shared" si="31"/>
      </c>
      <c r="Z385">
        <f t="shared" si="32"/>
      </c>
    </row>
    <row r="386" spans="1:26">
      <c r="A386" s="5"/>
      <c r="B386" s="1590"/>
      <c r="C386" s="1591"/>
      <c r="D386" s="21"/>
      <c r="E386" s="16"/>
      <c r="F386" s="5"/>
      <c r="G386" s="9"/>
      <c r="H386" s="16"/>
      <c r="I386" s="58"/>
      <c r="J386" s="204"/>
      <c r="K386" s="204"/>
      <c r="L386" s="204"/>
      <c r="W386">
        <f t="shared" si="29"/>
      </c>
      <c r="X386">
        <f t="shared" si="30"/>
      </c>
      <c r="Y386">
        <f t="shared" si="31"/>
      </c>
      <c r="Z386">
        <f t="shared" si="32"/>
      </c>
    </row>
    <row r="387" spans="1:26">
      <c r="A387" s="5"/>
      <c r="B387" s="8"/>
      <c r="C387" s="5"/>
      <c r="D387" s="5"/>
      <c r="E387" s="5"/>
      <c r="F387" s="184"/>
      <c r="G387" s="184"/>
      <c r="H387" s="5"/>
      <c r="I387" s="58"/>
      <c r="J387" s="204"/>
      <c r="K387" s="204"/>
      <c r="L387" s="204"/>
      <c r="W387">
        <f t="shared" si="29"/>
      </c>
      <c r="X387">
        <f t="shared" si="30"/>
      </c>
      <c r="Y387">
        <f t="shared" si="31"/>
      </c>
      <c r="Z387">
        <f t="shared" si="32"/>
      </c>
    </row>
    <row r="388" spans="1:26">
      <c r="A388" s="205"/>
      <c r="B388" s="206"/>
      <c r="C388" s="205"/>
      <c r="D388" s="207"/>
      <c r="E388" s="208"/>
      <c r="F388" s="209"/>
      <c r="G388" s="210"/>
      <c r="H388" s="208"/>
      <c r="I388" s="211"/>
      <c r="W388">
        <f t="shared" ref="W388:W451" si="33">IF(LEFT($H388&amp;"",5)="2019-",$H388,W387)</f>
      </c>
      <c r="X388">
        <f t="shared" ref="X388:X451" si="34">IF($W388="",0,IF(COUNTIF($AB$2:$AB$80,$W388)&gt;0,1,0))</f>
      </c>
      <c r="Y388">
        <f t="shared" ref="Y388:Y451" si="35">IF($C388="","",UPPER(TRIM(IFERROR(LEFT($C388&amp;"",FIND("/",$C388&amp;"")-1),$C388&amp;""))))</f>
      </c>
      <c r="Z388">
        <f t="shared" ref="Z388:Z451" si="36">IFERROR(IF(ISNUMBER($G388),$G388,0),0)</f>
      </c>
    </row>
    <row r="389" spans="1:26" ht="15" customHeight="1" thickBot="1">
      <c r="A389" s="33"/>
      <c r="B389" s="212"/>
      <c r="C389" s="213"/>
      <c r="D389" s="214"/>
      <c r="E389" s="214"/>
      <c r="F389" s="214"/>
      <c r="G389" s="214"/>
      <c r="H389" s="214"/>
      <c r="I389" s="215"/>
      <c r="W389">
        <f t="shared" si="33"/>
      </c>
      <c r="X389">
        <f t="shared" si="34"/>
      </c>
      <c r="Y389">
        <f t="shared" si="35"/>
      </c>
      <c r="Z389">
        <f t="shared" si="36"/>
      </c>
    </row>
    <row r="390" spans="1:26" ht="15" customHeight="1">
      <c r="A390" s="33"/>
      <c r="B390" s="216"/>
      <c r="C390" s="217"/>
      <c r="D390" s="218"/>
      <c r="E390" s="218"/>
      <c r="F390" s="218"/>
      <c r="G390" s="219" t="s">
        <v>19</v>
      </c>
      <c r="H390" s="218"/>
      <c r="I390" s="220">
        <f>SUM(I372:I389)</f>
      </c>
      <c r="L390">
        <f>SUM(L372:L389)</f>
      </c>
      <c r="W390">
        <f t="shared" si="33"/>
      </c>
      <c r="X390">
        <f t="shared" si="34"/>
      </c>
      <c r="Y390">
        <f t="shared" si="35"/>
      </c>
      <c r="Z390">
        <f t="shared" si="36"/>
      </c>
    </row>
    <row r="391" spans="1:26" ht="15" customHeight="1">
      <c r="A391" s="33"/>
      <c r="B391" s="216"/>
      <c r="C391" s="69"/>
      <c r="D391" s="91"/>
      <c r="E391" s="91"/>
      <c r="F391" s="91"/>
      <c r="G391" s="92"/>
      <c r="H391" s="91"/>
      <c r="I391" s="155"/>
      <c r="W391">
        <f t="shared" si="33"/>
      </c>
      <c r="X391">
        <f t="shared" si="34"/>
      </c>
      <c r="Y391">
        <f t="shared" si="35"/>
      </c>
      <c r="Z391">
        <f t="shared" si="36"/>
      </c>
    </row>
    <row r="392" spans="1:26" ht="15" customHeight="1">
      <c r="A392" s="221"/>
      <c r="B392" s="222"/>
      <c r="C392" s="154" t="s">
        <v>408</v>
      </c>
      <c r="D392" s="154"/>
      <c r="E392" s="154"/>
      <c r="F392" s="154"/>
      <c r="G392" s="154"/>
      <c r="H392" s="223">
        <v>1</v>
      </c>
      <c r="I392" s="155">
        <f>+L390*H392</f>
      </c>
      <c r="W392">
        <f t="shared" si="33"/>
      </c>
      <c r="X392">
        <f t="shared" si="34"/>
      </c>
      <c r="Y392">
        <f t="shared" si="35"/>
      </c>
      <c r="Z392">
        <f t="shared" si="36"/>
      </c>
    </row>
    <row r="393" spans="1:26" ht="15" customHeight="1">
      <c r="A393" s="33"/>
      <c r="B393" s="10"/>
      <c r="C393" s="10"/>
      <c r="D393" s="10"/>
      <c r="E393" s="10"/>
      <c r="F393" s="10"/>
      <c r="G393" s="10"/>
      <c r="H393" s="10"/>
      <c r="I393" s="140"/>
      <c r="W393">
        <f t="shared" si="33"/>
      </c>
      <c r="X393">
        <f t="shared" si="34"/>
      </c>
      <c r="Y393">
        <f t="shared" si="35"/>
      </c>
      <c r="Z393">
        <f t="shared" si="36"/>
      </c>
    </row>
    <row r="394" spans="1:26" ht="15" customHeight="1" thickBot="1">
      <c r="A394" s="33"/>
      <c r="B394" s="11" t="s">
        <v>20</v>
      </c>
      <c r="C394" s="35"/>
      <c r="D394" s="35"/>
      <c r="E394" s="35"/>
      <c r="F394" s="35"/>
      <c r="G394" s="35"/>
      <c r="H394" s="35"/>
      <c r="I394" s="36"/>
      <c r="W394">
        <f t="shared" si="33"/>
      </c>
      <c r="X394">
        <f t="shared" si="34"/>
      </c>
      <c r="Y394">
        <f t="shared" si="35"/>
      </c>
      <c r="Z394">
        <f t="shared" si="36"/>
      </c>
    </row>
    <row r="395" spans="1:26" ht="15.75" thickBot="1">
      <c r="A395" s="37"/>
      <c r="B395" s="11" t="s">
        <v>409</v>
      </c>
      <c r="C395" s="39" t="s">
        <v>21</v>
      </c>
      <c r="D395" s="40">
        <f>SUM(D372:D394)</f>
      </c>
      <c r="E395" s="41">
        <f>IF(H395=I395,"OK","NO")</f>
      </c>
      <c r="F395" s="40">
        <f>SUM(F372:F394)</f>
      </c>
      <c r="G395" s="40">
        <f>SUM(G372:G394)</f>
      </c>
      <c r="H395" s="41">
        <f>SUMPRODUCT(F372:F389,H372:H389)</f>
      </c>
      <c r="I395" s="43">
        <f>SUMPRODUCT(I390-I391-I392)</f>
      </c>
      <c r="W395">
        <f t="shared" si="33"/>
      </c>
      <c r="X395">
        <f t="shared" si="34"/>
      </c>
      <c r="Y395">
        <f t="shared" si="35"/>
      </c>
      <c r="Z395">
        <f t="shared" si="36"/>
      </c>
    </row>
    <row r="396" spans="1:26" ht="15.75" thickBot="1">
      <c r="A396" s="44"/>
      <c r="B396" s="116"/>
      <c r="C396" s="45"/>
      <c r="D396" s="45"/>
      <c r="E396" s="45"/>
      <c r="F396" s="45"/>
      <c r="G396" s="45"/>
      <c r="H396" s="45"/>
      <c r="I396" s="47"/>
      <c r="W396">
        <f t="shared" si="33"/>
      </c>
      <c r="X396">
        <f t="shared" si="34"/>
      </c>
      <c r="Y396">
        <f t="shared" si="35"/>
      </c>
      <c r="Z396">
        <f t="shared" si="36"/>
      </c>
    </row>
    <row r="397" spans="1:26">
      <c r="A397" s="12" t="s">
        <v>315</v>
      </c>
      <c r="B397" s="12"/>
      <c r="C397" s="12"/>
      <c r="D397" s="13"/>
      <c r="E397" s="14"/>
      <c r="F397" s="14"/>
      <c r="G397" s="14"/>
      <c r="H397" s="2"/>
      <c r="I397" s="12"/>
      <c r="W397">
        <f t="shared" si="33"/>
      </c>
      <c r="X397">
        <f t="shared" si="34"/>
      </c>
      <c r="Y397">
        <f t="shared" si="35"/>
      </c>
      <c r="Z397">
        <f t="shared" si="36"/>
      </c>
    </row>
    <row r="398" spans="1:26">
      <c r="W398">
        <f t="shared" si="33"/>
      </c>
      <c r="X398">
        <f t="shared" si="34"/>
      </c>
      <c r="Y398">
        <f t="shared" si="35"/>
      </c>
      <c r="Z398">
        <f t="shared" si="36"/>
      </c>
    </row>
    <row r="399" spans="1:26">
      <c r="W399">
        <f t="shared" si="33"/>
      </c>
      <c r="X399">
        <f t="shared" si="34"/>
      </c>
      <c r="Y399">
        <f t="shared" si="35"/>
      </c>
      <c r="Z399">
        <f t="shared" si="36"/>
      </c>
    </row>
    <row r="400" spans="1:26">
      <c r="A400" s="1562" t="s">
        <v>0</v>
      </c>
      <c r="B400" s="1562"/>
      <c r="C400" s="1562"/>
      <c r="D400" s="1562"/>
      <c r="E400" s="1562"/>
      <c r="F400" s="1562"/>
      <c r="G400" s="1562"/>
      <c r="H400" s="1562"/>
      <c r="I400" s="1562"/>
      <c r="W400">
        <f t="shared" si="33"/>
      </c>
      <c r="X400">
        <f t="shared" si="34"/>
      </c>
      <c r="Y400">
        <f t="shared" si="35"/>
      </c>
      <c r="Z400">
        <f t="shared" si="36"/>
      </c>
    </row>
    <row r="401" spans="1:26">
      <c r="W401">
        <f t="shared" si="33"/>
      </c>
      <c r="X401">
        <f t="shared" si="34"/>
      </c>
      <c r="Y401">
        <f t="shared" si="35"/>
      </c>
      <c r="Z401">
        <f t="shared" si="36"/>
      </c>
    </row>
    <row r="402" spans="1:26">
      <c r="W402">
        <f t="shared" si="33"/>
      </c>
      <c r="X402">
        <f t="shared" si="34"/>
      </c>
      <c r="Y402">
        <f t="shared" si="35"/>
      </c>
      <c r="Z402">
        <f t="shared" si="36"/>
      </c>
    </row>
    <row r="403" spans="1:26">
      <c r="A403" s="1" t="s">
        <v>1</v>
      </c>
      <c r="B403" s="1"/>
      <c r="G403" s="2" t="s">
        <v>2</v>
      </c>
      <c r="H403" s="3" t="s">
        <v>393</v>
      </c>
      <c r="W403">
        <f t="shared" si="33"/>
      </c>
      <c r="X403">
        <f t="shared" si="34"/>
      </c>
      <c r="Y403">
        <f t="shared" si="35"/>
      </c>
      <c r="Z403">
        <f t="shared" si="36"/>
      </c>
    </row>
    <row r="404" spans="1:26">
      <c r="A404" s="1" t="inlineStr">
        <is>
          <t>Dealer-166</t>
        </is>
      </c>
      <c r="B404" s="1"/>
      <c r="F404" s="4" t="s">
        <v>3</v>
      </c>
      <c r="G404" s="2"/>
      <c r="H404" s="1" t="s">
        <v>66</v>
      </c>
      <c r="W404">
        <f t="shared" si="33"/>
      </c>
      <c r="X404">
        <f t="shared" si="34"/>
      </c>
      <c r="Y404">
        <f t="shared" si="35"/>
      </c>
      <c r="Z404">
        <f t="shared" si="36"/>
      </c>
    </row>
    <row r="405" spans="1:26">
      <c r="A405" s="1" t="inlineStr">
        <is>
          <t>Address line (redacted)</t>
        </is>
      </c>
      <c r="B405" s="1"/>
      <c r="H405" s="22"/>
      <c r="W405">
        <f t="shared" si="33"/>
      </c>
      <c r="X405">
        <f t="shared" si="34"/>
      </c>
      <c r="Y405">
        <f t="shared" si="35"/>
      </c>
      <c r="Z405">
        <f t="shared" si="36"/>
      </c>
    </row>
    <row r="406" spans="1:26">
      <c r="A406" s="1" t="inlineStr">
        <is>
          <t>Address line (redacted)</t>
        </is>
      </c>
      <c r="B406" s="1"/>
      <c r="D406" s="85"/>
      <c r="E406" s="85"/>
      <c r="F406" s="85"/>
      <c r="G406" s="85"/>
      <c r="H406" s="85"/>
      <c r="W406">
        <f t="shared" si="33"/>
      </c>
      <c r="X406">
        <f t="shared" si="34"/>
      </c>
      <c r="Y406">
        <f t="shared" si="35"/>
      </c>
      <c r="Z406">
        <f t="shared" si="36"/>
      </c>
    </row>
    <row r="407" spans="1:26">
      <c r="A407" s="12" t="s">
        <v>299</v>
      </c>
      <c r="B407" s="86" t="inlineStr">
        <is>
          <t>GSTIN-MASKED</t>
        </is>
      </c>
      <c r="D407" s="85"/>
      <c r="E407" s="85"/>
      <c r="F407" s="85"/>
      <c r="G407" s="85"/>
      <c r="H407" s="85"/>
      <c r="W407">
        <f t="shared" si="33"/>
      </c>
      <c r="X407">
        <f t="shared" si="34"/>
      </c>
      <c r="Y407">
        <f t="shared" si="35"/>
      </c>
      <c r="Z407">
        <f t="shared" si="36"/>
      </c>
    </row>
    <row r="408" spans="1:26">
      <c r="D408" s="85"/>
      <c r="E408" s="85"/>
      <c r="F408" s="85"/>
      <c r="G408" s="85"/>
      <c r="H408" s="85"/>
      <c r="W408">
        <f t="shared" si="33"/>
      </c>
      <c r="X408">
        <f t="shared" si="34"/>
      </c>
      <c r="Y408">
        <f t="shared" si="35"/>
      </c>
      <c r="Z408">
        <f t="shared" si="36"/>
      </c>
    </row>
    <row r="409" spans="1:26">
      <c r="W409">
        <f t="shared" si="33"/>
      </c>
      <c r="X409">
        <f t="shared" si="34"/>
      </c>
      <c r="Y409">
        <f t="shared" si="35"/>
      </c>
      <c r="Z409">
        <f t="shared" si="36"/>
      </c>
    </row>
    <row r="410" spans="1:26">
      <c r="A410" s="1" t="s">
        <v>5</v>
      </c>
      <c r="W410">
        <f t="shared" si="33"/>
      </c>
      <c r="X410">
        <f t="shared" si="34"/>
      </c>
      <c r="Y410">
        <f t="shared" si="35"/>
      </c>
      <c r="Z410">
        <f t="shared" si="36"/>
      </c>
    </row>
    <row r="411" spans="1:26">
      <c r="A411" s="1" t="s">
        <v>6</v>
      </c>
      <c r="W411">
        <f t="shared" si="33"/>
      </c>
      <c r="X411">
        <f t="shared" si="34"/>
      </c>
      <c r="Y411">
        <f t="shared" si="35"/>
      </c>
      <c r="Z411">
        <f t="shared" si="36"/>
      </c>
    </row>
    <row r="412" spans="1:26">
      <c r="A412" s="1" t="s">
        <v>7</v>
      </c>
      <c r="W412">
        <f t="shared" si="33"/>
      </c>
      <c r="X412">
        <f t="shared" si="34"/>
      </c>
      <c r="Y412">
        <f t="shared" si="35"/>
      </c>
      <c r="Z412">
        <f t="shared" si="36"/>
      </c>
    </row>
    <row r="413" spans="1:26" ht="24">
      <c r="A413" s="179" t="s">
        <v>8</v>
      </c>
      <c r="B413" s="180" t="s">
        <v>9</v>
      </c>
      <c r="C413" s="180" t="s">
        <v>10</v>
      </c>
      <c r="D413" s="181" t="s">
        <v>11</v>
      </c>
      <c r="E413" s="181" t="s">
        <v>12</v>
      </c>
      <c r="F413" s="181" t="s">
        <v>13</v>
      </c>
      <c r="G413" s="181" t="s">
        <v>14</v>
      </c>
      <c r="H413" s="179" t="s">
        <v>15</v>
      </c>
      <c r="I413" s="182" t="s">
        <v>16</v>
      </c>
      <c r="W413">
        <f t="shared" si="33"/>
      </c>
      <c r="X413">
        <f t="shared" si="34"/>
      </c>
      <c r="Y413">
        <f t="shared" si="35"/>
      </c>
      <c r="Z413">
        <f t="shared" si="36"/>
      </c>
    </row>
    <row r="414" spans="1:26">
      <c r="A414" s="5"/>
      <c r="B414" s="1563" t="s">
        <v>17</v>
      </c>
      <c r="C414" s="1563"/>
      <c r="D414" s="5"/>
      <c r="E414" s="5"/>
      <c r="F414" s="5"/>
      <c r="G414" s="5"/>
      <c r="H414" s="5"/>
      <c r="I414" s="94"/>
      <c r="W414">
        <f t="shared" si="33"/>
      </c>
      <c r="X414">
        <f t="shared" si="34"/>
      </c>
      <c r="Y414">
        <f t="shared" si="35"/>
      </c>
      <c r="Z414">
        <f t="shared" si="36"/>
      </c>
    </row>
    <row r="415" spans="1:26">
      <c r="A415" s="5">
        <v>1</v>
      </c>
      <c r="B415" s="106" t="s">
        <v>416</v>
      </c>
      <c r="C415" s="5"/>
      <c r="D415" s="25">
        <v>1</v>
      </c>
      <c r="E415" s="5">
        <v>10</v>
      </c>
      <c r="F415" s="5">
        <f>+E415*D415</f>
      </c>
      <c r="G415" s="9">
        <f>+E415*D415</f>
      </c>
      <c r="H415" s="5">
        <v>1</v>
      </c>
      <c r="I415" s="94">
        <f>+H415*G415</f>
      </c>
      <c r="W415">
        <f t="shared" si="33"/>
      </c>
      <c r="X415">
        <f t="shared" si="34"/>
      </c>
      <c r="Y415">
        <f t="shared" si="35"/>
      </c>
      <c r="Z415">
        <f t="shared" si="36"/>
      </c>
    </row>
    <row r="416" spans="1:26">
      <c r="A416" s="5"/>
      <c r="B416" s="1563" t="s">
        <v>394</v>
      </c>
      <c r="C416" s="1563"/>
      <c r="D416" s="5"/>
      <c r="E416" s="5"/>
      <c r="F416" s="5"/>
      <c r="G416" s="9"/>
      <c r="H416" s="5"/>
      <c r="I416" s="94"/>
      <c r="W416">
        <f t="shared" si="33"/>
      </c>
      <c r="X416">
        <f t="shared" si="34"/>
      </c>
      <c r="Y416">
        <f t="shared" si="35"/>
      </c>
      <c r="Z416">
        <f t="shared" si="36"/>
      </c>
    </row>
    <row r="417" spans="1:26">
      <c r="A417" s="5">
        <v>2</v>
      </c>
      <c r="B417" s="137" t="s">
        <v>395</v>
      </c>
      <c r="C417" s="96" t="s">
        <v>396</v>
      </c>
      <c r="D417" s="25">
        <v>2</v>
      </c>
      <c r="E417" s="138">
        <v>10</v>
      </c>
      <c r="F417" s="5">
        <f>+E417*D417</f>
      </c>
      <c r="G417" s="9">
        <f>+E417*D417</f>
      </c>
      <c r="H417" s="138">
        <v>1</v>
      </c>
      <c r="I417" s="94">
        <f>+H417*G417</f>
      </c>
      <c r="W417">
        <f t="shared" si="33"/>
      </c>
      <c r="X417">
        <f t="shared" si="34"/>
      </c>
      <c r="Y417">
        <f t="shared" si="35"/>
      </c>
      <c r="Z417">
        <f t="shared" si="36"/>
      </c>
    </row>
    <row r="418" spans="1:26">
      <c r="A418" s="5"/>
      <c r="B418" s="1563" t="s">
        <v>300</v>
      </c>
      <c r="C418" s="1563"/>
      <c r="D418" s="5"/>
      <c r="E418" s="16"/>
      <c r="F418" s="5"/>
      <c r="G418" s="9"/>
      <c r="H418" s="5"/>
      <c r="I418" s="94"/>
      <c r="W418">
        <f t="shared" si="33"/>
      </c>
      <c r="X418">
        <f t="shared" si="34"/>
      </c>
      <c r="Y418">
        <f t="shared" si="35"/>
      </c>
      <c r="Z418">
        <f t="shared" si="36"/>
      </c>
    </row>
    <row r="419" spans="1:26">
      <c r="A419" s="5"/>
      <c r="B419" s="20" t="s">
        <v>503</v>
      </c>
      <c r="C419" s="5" t="s">
        <v>504</v>
      </c>
      <c r="D419" s="5">
        <v>1</v>
      </c>
      <c r="E419" s="5">
        <v>100</v>
      </c>
      <c r="F419" s="5">
        <f>+E419*D419</f>
      </c>
      <c r="G419" s="9">
        <f>+E419*D419</f>
      </c>
      <c r="H419" s="7">
        <v>1</v>
      </c>
      <c r="I419" s="94">
        <f>+H419*G419</f>
      </c>
      <c r="W419">
        <f t="shared" si="33"/>
      </c>
      <c r="X419">
        <f t="shared" si="34"/>
      </c>
      <c r="Y419">
        <f t="shared" si="35"/>
      </c>
      <c r="Z419">
        <f t="shared" si="36"/>
      </c>
    </row>
    <row r="420" spans="1:26">
      <c r="A420" s="5"/>
      <c r="B420" s="17"/>
      <c r="C420" s="96"/>
      <c r="D420" s="5"/>
      <c r="E420" s="5"/>
      <c r="F420" s="5"/>
      <c r="G420" s="5"/>
      <c r="H420" s="5"/>
      <c r="I420" s="94"/>
      <c r="W420">
        <f t="shared" si="33"/>
      </c>
      <c r="X420">
        <f t="shared" si="34"/>
      </c>
      <c r="Y420">
        <f t="shared" si="35"/>
      </c>
      <c r="Z420">
        <f t="shared" si="36"/>
      </c>
    </row>
    <row r="421" spans="1:26">
      <c r="A421" s="5"/>
      <c r="B421" s="17"/>
      <c r="C421" s="96"/>
      <c r="D421" s="5"/>
      <c r="E421" s="5"/>
      <c r="F421" s="5"/>
      <c r="G421" s="5"/>
      <c r="H421" s="5"/>
      <c r="I421" s="94"/>
      <c r="W421">
        <f t="shared" si="33"/>
      </c>
      <c r="X421">
        <f t="shared" si="34"/>
      </c>
      <c r="Y421">
        <f t="shared" si="35"/>
      </c>
      <c r="Z421">
        <f t="shared" si="36"/>
      </c>
    </row>
    <row r="422" spans="1:26">
      <c r="A422" s="5"/>
      <c r="B422" s="17"/>
      <c r="C422" s="96"/>
      <c r="D422" s="5"/>
      <c r="E422" s="5"/>
      <c r="F422" s="5"/>
      <c r="G422" s="5"/>
      <c r="H422" s="5"/>
      <c r="I422" s="94"/>
      <c r="W422">
        <f t="shared" si="33"/>
      </c>
      <c r="X422">
        <f t="shared" si="34"/>
      </c>
      <c r="Y422">
        <f t="shared" si="35"/>
      </c>
      <c r="Z422">
        <f t="shared" si="36"/>
      </c>
    </row>
    <row r="423" spans="1:26">
      <c r="A423" s="5"/>
      <c r="B423" s="17"/>
      <c r="C423" s="96"/>
      <c r="D423" s="5"/>
      <c r="E423" s="5"/>
      <c r="F423" s="5"/>
      <c r="G423" s="5"/>
      <c r="H423" s="5"/>
      <c r="I423" s="94"/>
      <c r="W423">
        <f t="shared" si="33"/>
      </c>
      <c r="X423">
        <f t="shared" si="34"/>
      </c>
      <c r="Y423">
        <f t="shared" si="35"/>
      </c>
      <c r="Z423">
        <f t="shared" si="36"/>
      </c>
    </row>
    <row r="424" spans="1:26">
      <c r="A424" s="5"/>
      <c r="B424" s="17"/>
      <c r="C424" s="96"/>
      <c r="D424" s="5"/>
      <c r="E424" s="5"/>
      <c r="F424" s="5"/>
      <c r="G424" s="5"/>
      <c r="H424" s="5"/>
      <c r="I424" s="94"/>
      <c r="W424">
        <f t="shared" si="33"/>
      </c>
      <c r="X424">
        <f t="shared" si="34"/>
      </c>
      <c r="Y424">
        <f t="shared" si="35"/>
      </c>
      <c r="Z424">
        <f t="shared" si="36"/>
      </c>
    </row>
    <row r="425" spans="1:26">
      <c r="A425" s="5"/>
      <c r="B425" s="17"/>
      <c r="C425" s="96"/>
      <c r="D425" s="5"/>
      <c r="E425" s="5"/>
      <c r="F425" s="5"/>
      <c r="G425" s="5"/>
      <c r="H425" s="5"/>
      <c r="I425" s="94"/>
      <c r="W425">
        <f t="shared" si="33"/>
      </c>
      <c r="X425">
        <f t="shared" si="34"/>
      </c>
      <c r="Y425">
        <f t="shared" si="35"/>
      </c>
      <c r="Z425">
        <f t="shared" si="36"/>
      </c>
    </row>
    <row r="426" spans="1:26">
      <c r="A426" s="5"/>
      <c r="B426" s="17"/>
      <c r="C426" s="96"/>
      <c r="D426" s="5"/>
      <c r="E426" s="5"/>
      <c r="F426" s="5"/>
      <c r="G426" s="5"/>
      <c r="H426" s="5"/>
      <c r="I426" s="94"/>
      <c r="W426">
        <f t="shared" si="33"/>
      </c>
      <c r="X426">
        <f t="shared" si="34"/>
      </c>
      <c r="Y426">
        <f t="shared" si="35"/>
      </c>
      <c r="Z426">
        <f t="shared" si="36"/>
      </c>
    </row>
    <row r="427" spans="1:26">
      <c r="A427" s="5"/>
      <c r="B427" s="17"/>
      <c r="C427" s="96"/>
      <c r="D427" s="5"/>
      <c r="E427" s="5"/>
      <c r="F427" s="5"/>
      <c r="G427" s="5"/>
      <c r="H427" s="5"/>
      <c r="I427" s="94"/>
      <c r="W427">
        <f t="shared" si="33"/>
      </c>
      <c r="X427">
        <f t="shared" si="34"/>
      </c>
      <c r="Y427">
        <f t="shared" si="35"/>
      </c>
      <c r="Z427">
        <f t="shared" si="36"/>
      </c>
    </row>
    <row r="428" spans="1:26">
      <c r="A428" s="19"/>
      <c r="B428" s="224"/>
      <c r="C428" s="15"/>
      <c r="D428" s="5"/>
      <c r="E428" s="19"/>
      <c r="F428" s="9"/>
      <c r="G428" s="6"/>
      <c r="H428" s="19"/>
      <c r="I428" s="183"/>
      <c r="W428">
        <f t="shared" si="33"/>
      </c>
      <c r="X428">
        <f t="shared" si="34"/>
      </c>
      <c r="Y428">
        <f t="shared" si="35"/>
      </c>
      <c r="Z428">
        <f t="shared" si="36"/>
      </c>
    </row>
    <row r="429" spans="1:26">
      <c r="A429" s="5"/>
      <c r="B429" s="8"/>
      <c r="C429" s="5"/>
      <c r="D429" s="5"/>
      <c r="E429" s="5"/>
      <c r="F429" s="21"/>
      <c r="G429" s="6"/>
      <c r="H429" s="5"/>
      <c r="I429" s="183"/>
      <c r="W429">
        <f t="shared" si="33"/>
      </c>
      <c r="X429">
        <f t="shared" si="34"/>
      </c>
      <c r="Y429">
        <f t="shared" si="35"/>
      </c>
      <c r="Z429">
        <f t="shared" si="36"/>
      </c>
    </row>
    <row r="430" spans="1:26">
      <c r="A430" s="5"/>
      <c r="B430" s="8"/>
      <c r="C430" s="5"/>
      <c r="D430" s="5"/>
      <c r="E430" s="5"/>
      <c r="F430" s="21"/>
      <c r="G430" s="6"/>
      <c r="H430" s="5"/>
      <c r="I430" s="183"/>
      <c r="W430">
        <f t="shared" si="33"/>
      </c>
      <c r="X430">
        <f t="shared" si="34"/>
      </c>
      <c r="Y430">
        <f t="shared" si="35"/>
      </c>
      <c r="Z430">
        <f t="shared" si="36"/>
      </c>
    </row>
    <row r="431" spans="1:26" ht="15.75" thickBot="1">
      <c r="A431" s="5"/>
      <c r="B431" s="224"/>
      <c r="C431" s="15"/>
      <c r="D431" s="23"/>
      <c r="E431" s="225"/>
      <c r="F431" s="23"/>
      <c r="G431" s="24"/>
      <c r="H431" s="225"/>
      <c r="I431" s="226"/>
      <c r="W431">
        <f t="shared" si="33"/>
      </c>
      <c r="X431">
        <f t="shared" si="34"/>
      </c>
      <c r="Y431">
        <f t="shared" si="35"/>
      </c>
      <c r="Z431">
        <f t="shared" si="36"/>
      </c>
    </row>
    <row r="432" spans="1:26">
      <c r="A432" s="227"/>
      <c r="B432" s="17"/>
      <c r="C432" s="5"/>
      <c r="D432" s="59"/>
      <c r="E432" s="59"/>
      <c r="F432" s="53"/>
      <c r="G432" s="78"/>
      <c r="H432" s="68"/>
      <c r="I432" s="228">
        <f>SUM(I414:I431)</f>
      </c>
      <c r="W432">
        <f t="shared" si="33"/>
      </c>
      <c r="X432">
        <f t="shared" si="34"/>
      </c>
      <c r="Y432">
        <f t="shared" si="35"/>
      </c>
      <c r="Z432">
        <f t="shared" si="36"/>
      </c>
    </row>
    <row r="433" spans="1:26">
      <c r="A433" s="10"/>
      <c r="B433" s="10"/>
      <c r="C433" s="69"/>
      <c r="D433" s="69"/>
      <c r="E433" s="69"/>
      <c r="F433" s="69"/>
      <c r="G433" s="69"/>
      <c r="H433" s="69"/>
      <c r="I433" s="191"/>
      <c r="W433">
        <f t="shared" si="33"/>
      </c>
      <c r="X433">
        <f t="shared" si="34"/>
      </c>
      <c r="Y433">
        <f t="shared" si="35"/>
      </c>
      <c r="Z433">
        <f t="shared" si="36"/>
      </c>
    </row>
    <row r="434" spans="1:26" ht="15.75" thickBot="1">
      <c r="A434" s="10"/>
      <c r="B434" s="11" t="s">
        <v>20</v>
      </c>
      <c r="C434" s="35"/>
      <c r="D434" s="35"/>
      <c r="E434" s="35"/>
      <c r="F434" s="35"/>
      <c r="G434" s="35"/>
      <c r="H434" s="35"/>
      <c r="I434" s="98"/>
      <c r="W434">
        <f t="shared" si="33"/>
      </c>
      <c r="X434">
        <f t="shared" si="34"/>
      </c>
      <c r="Y434">
        <f t="shared" si="35"/>
      </c>
      <c r="Z434">
        <f t="shared" si="36"/>
      </c>
    </row>
    <row r="435" spans="1:26" ht="15.75" thickBot="1">
      <c r="A435" s="99"/>
      <c r="B435" s="38"/>
      <c r="C435" s="39" t="s">
        <v>21</v>
      </c>
      <c r="D435" s="40">
        <f>SUM(D414:D434)</f>
      </c>
      <c r="E435" s="41" t="s">
        <v>360</v>
      </c>
      <c r="F435" s="40">
        <f>SUM(F414:F434)</f>
      </c>
      <c r="G435" s="40">
        <f>SUM(G414:G434)</f>
      </c>
      <c r="H435" s="41">
        <f>+SUMPRODUCT(H414:H431,F414:F431)</f>
      </c>
      <c r="I435" s="100">
        <f>+I432-I433</f>
      </c>
      <c r="W435">
        <f t="shared" si="33"/>
      </c>
      <c r="X435">
        <f t="shared" si="34"/>
      </c>
      <c r="Y435">
        <f t="shared" si="35"/>
      </c>
      <c r="Z435">
        <f t="shared" si="36"/>
      </c>
    </row>
    <row r="436" spans="1:26">
      <c r="A436" s="10"/>
      <c r="B436" s="10"/>
      <c r="C436" s="91"/>
      <c r="D436" s="91"/>
      <c r="E436" s="91"/>
      <c r="F436" s="91"/>
      <c r="G436" s="91"/>
      <c r="H436" s="91"/>
      <c r="I436" s="91"/>
      <c r="W436">
        <f t="shared" si="33"/>
      </c>
      <c r="X436">
        <f t="shared" si="34"/>
      </c>
      <c r="Y436">
        <f t="shared" si="35"/>
      </c>
      <c r="Z436">
        <f t="shared" si="36"/>
      </c>
    </row>
    <row r="437" spans="1:26">
      <c r="A437" s="12" t="s">
        <v>281</v>
      </c>
      <c r="B437" s="12"/>
      <c r="C437" s="12"/>
      <c r="D437" s="13"/>
      <c r="E437" s="14"/>
      <c r="F437" s="14"/>
      <c r="G437" s="14"/>
      <c r="H437" s="2"/>
      <c r="I437" s="12"/>
      <c r="W437">
        <f t="shared" si="33"/>
      </c>
      <c r="X437">
        <f t="shared" si="34"/>
      </c>
      <c r="Y437">
        <f t="shared" si="35"/>
      </c>
      <c r="Z437">
        <f t="shared" si="36"/>
      </c>
    </row>
    <row r="438" spans="1:26">
      <c r="W438">
        <f t="shared" si="33"/>
      </c>
      <c r="X438">
        <f t="shared" si="34"/>
      </c>
      <c r="Y438">
        <f t="shared" si="35"/>
      </c>
      <c r="Z438">
        <f t="shared" si="36"/>
      </c>
    </row>
    <row r="439" spans="1:26">
      <c r="A439" s="1562" t="s">
        <v>0</v>
      </c>
      <c r="B439" s="1562"/>
      <c r="C439" s="1562"/>
      <c r="D439" s="1562"/>
      <c r="E439" s="1562"/>
      <c r="F439" s="1562"/>
      <c r="G439" s="1562"/>
      <c r="H439" s="1562"/>
      <c r="I439" s="1562"/>
      <c r="W439">
        <f t="shared" si="33"/>
      </c>
      <c r="X439">
        <f t="shared" si="34"/>
      </c>
      <c r="Y439">
        <f t="shared" si="35"/>
      </c>
      <c r="Z439">
        <f t="shared" si="36"/>
      </c>
    </row>
    <row r="440" spans="1:26">
      <c r="W440">
        <f t="shared" si="33"/>
      </c>
      <c r="X440">
        <f t="shared" si="34"/>
      </c>
      <c r="Y440">
        <f t="shared" si="35"/>
      </c>
      <c r="Z440">
        <f t="shared" si="36"/>
      </c>
    </row>
    <row r="441" spans="1:26">
      <c r="A441" s="1" t="s">
        <v>1</v>
      </c>
      <c r="B441" s="1"/>
      <c r="G441" s="2" t="s">
        <v>2</v>
      </c>
      <c r="H441" s="3" t="s">
        <v>393</v>
      </c>
      <c r="W441">
        <f t="shared" si="33"/>
      </c>
      <c r="X441">
        <f t="shared" si="34"/>
      </c>
      <c r="Y441">
        <f t="shared" si="35"/>
      </c>
      <c r="Z441">
        <f t="shared" si="36"/>
      </c>
    </row>
    <row r="442" spans="1:26">
      <c r="A442" s="1" t="inlineStr">
        <is>
          <t>Dealer-181</t>
        </is>
      </c>
      <c r="B442" s="1"/>
      <c r="F442" s="4" t="s">
        <v>3</v>
      </c>
      <c r="G442" s="2"/>
      <c r="H442" s="1" t="s">
        <v>67</v>
      </c>
      <c r="W442">
        <f t="shared" si="33"/>
      </c>
      <c r="X442">
        <f t="shared" si="34"/>
      </c>
      <c r="Y442">
        <f t="shared" si="35"/>
      </c>
      <c r="Z442">
        <f t="shared" si="36"/>
      </c>
    </row>
    <row r="443" spans="1:26">
      <c r="A443" s="1"/>
      <c r="B443" s="1"/>
      <c r="W443">
        <f t="shared" si="33"/>
      </c>
      <c r="X443">
        <f t="shared" si="34"/>
      </c>
      <c r="Y443">
        <f t="shared" si="35"/>
      </c>
      <c r="Z443">
        <f t="shared" si="36"/>
      </c>
    </row>
    <row r="444" spans="1:26">
      <c r="A444" s="1" t="inlineStr">
        <is>
          <t>Dealer-182</t>
        </is>
      </c>
      <c r="B444" s="1"/>
      <c r="W444">
        <f t="shared" si="33"/>
      </c>
      <c r="X444">
        <f t="shared" si="34"/>
      </c>
      <c r="Y444">
        <f t="shared" si="35"/>
      </c>
      <c r="Z444">
        <f t="shared" si="36"/>
      </c>
    </row>
    <row r="445" spans="1:26">
      <c r="A445" s="12" t="s">
        <v>299</v>
      </c>
      <c r="B445" s="86"/>
      <c r="W445">
        <f t="shared" si="33"/>
      </c>
      <c r="X445">
        <f t="shared" si="34"/>
      </c>
      <c r="Y445">
        <f t="shared" si="35"/>
      </c>
      <c r="Z445">
        <f t="shared" si="36"/>
      </c>
    </row>
    <row r="446" spans="1:26">
      <c r="W446">
        <f t="shared" si="33"/>
      </c>
      <c r="X446">
        <f t="shared" si="34"/>
      </c>
      <c r="Y446">
        <f t="shared" si="35"/>
      </c>
      <c r="Z446">
        <f t="shared" si="36"/>
      </c>
    </row>
    <row r="447" spans="1:26">
      <c r="A447" s="1" t="s">
        <v>5</v>
      </c>
      <c r="W447">
        <f t="shared" si="33"/>
      </c>
      <c r="X447">
        <f t="shared" si="34"/>
      </c>
      <c r="Y447">
        <f t="shared" si="35"/>
      </c>
      <c r="Z447">
        <f t="shared" si="36"/>
      </c>
    </row>
    <row r="448" spans="1:26">
      <c r="A448" s="1" t="s">
        <v>6</v>
      </c>
      <c r="W448">
        <f t="shared" si="33"/>
      </c>
      <c r="X448">
        <f t="shared" si="34"/>
      </c>
      <c r="Y448">
        <f t="shared" si="35"/>
      </c>
      <c r="Z448">
        <f t="shared" si="36"/>
      </c>
    </row>
    <row r="449" spans="1:26" ht="15.75" thickBot="1">
      <c r="A449" s="1" t="s">
        <v>7</v>
      </c>
      <c r="W449">
        <f t="shared" si="33"/>
      </c>
      <c r="X449">
        <f t="shared" si="34"/>
      </c>
      <c r="Y449">
        <f t="shared" si="35"/>
      </c>
      <c r="Z449">
        <f t="shared" si="36"/>
      </c>
    </row>
    <row r="450" spans="1:26" ht="24">
      <c r="A450" s="26" t="s">
        <v>8</v>
      </c>
      <c r="B450" s="27" t="s">
        <v>9</v>
      </c>
      <c r="C450" s="27" t="s">
        <v>10</v>
      </c>
      <c r="D450" s="28" t="s">
        <v>11</v>
      </c>
      <c r="E450" s="28" t="s">
        <v>12</v>
      </c>
      <c r="F450" s="28" t="s">
        <v>13</v>
      </c>
      <c r="G450" s="28" t="s">
        <v>14</v>
      </c>
      <c r="H450" s="29" t="s">
        <v>15</v>
      </c>
      <c r="I450" s="30" t="s">
        <v>16</v>
      </c>
      <c r="W450">
        <f t="shared" si="33"/>
      </c>
      <c r="X450">
        <f t="shared" si="34"/>
      </c>
      <c r="Y450">
        <f t="shared" si="35"/>
      </c>
      <c r="Z450">
        <f t="shared" si="36"/>
      </c>
    </row>
    <row r="451" spans="1:26">
      <c r="A451" s="107"/>
      <c r="B451" s="1696" t="s">
        <v>300</v>
      </c>
      <c r="C451" s="1697"/>
      <c r="D451" s="184"/>
      <c r="E451" s="184"/>
      <c r="F451" s="186"/>
      <c r="G451" s="186"/>
      <c r="H451" s="184"/>
      <c r="I451" s="102"/>
      <c r="W451">
        <f t="shared" si="33"/>
      </c>
      <c r="X451">
        <f t="shared" si="34"/>
      </c>
      <c r="Y451">
        <f t="shared" si="35"/>
      </c>
      <c r="Z451">
        <f t="shared" si="36"/>
      </c>
    </row>
    <row r="452" spans="1:26">
      <c r="A452" s="107">
        <v>1</v>
      </c>
      <c r="B452" s="239" t="s">
        <v>420</v>
      </c>
      <c r="C452" s="240"/>
      <c r="D452" s="241"/>
      <c r="E452" s="5"/>
      <c r="F452" s="6">
        <v>5</v>
      </c>
      <c r="G452" s="6">
        <f>+F452</f>
      </c>
      <c r="H452" s="19">
        <v>1</v>
      </c>
      <c r="I452" s="102">
        <f>+H452*G452</f>
      </c>
      <c r="W452">
        <f t="shared" ref="W452:W515" si="37">IF(LEFT($H452&amp;"",5)="2019-",$H452,W451)</f>
      </c>
      <c r="X452">
        <f t="shared" ref="X452:X515" si="38">IF($W452="",0,IF(COUNTIF($AB$2:$AB$80,$W452)&gt;0,1,0))</f>
      </c>
      <c r="Y452">
        <f t="shared" ref="Y452:Y515" si="39">IF($C452="","",UPPER(TRIM(IFERROR(LEFT($C452&amp;"",FIND("/",$C452&amp;"")-1),$C452&amp;""))))</f>
      </c>
      <c r="Z452">
        <f t="shared" ref="Z452:Z515" si="40">IFERROR(IF(ISNUMBER($G452),$G452,0),0)</f>
      </c>
    </row>
    <row r="453" spans="1:26">
      <c r="A453" s="107"/>
      <c r="B453" s="229"/>
      <c r="C453" s="230"/>
      <c r="D453" s="231"/>
      <c r="E453" s="5"/>
      <c r="F453" s="6"/>
      <c r="G453" s="6"/>
      <c r="H453" s="19"/>
      <c r="I453" s="102"/>
      <c r="W453">
        <f t="shared" si="37"/>
      </c>
      <c r="X453">
        <f t="shared" si="38"/>
      </c>
      <c r="Y453">
        <f t="shared" si="39"/>
      </c>
      <c r="Z453">
        <f t="shared" si="40"/>
      </c>
    </row>
    <row r="454" spans="1:26">
      <c r="A454" s="107"/>
      <c r="B454" s="229"/>
      <c r="C454" s="5"/>
      <c r="D454" s="21"/>
      <c r="E454" s="5"/>
      <c r="F454" s="6"/>
      <c r="G454" s="6"/>
      <c r="H454" s="5"/>
      <c r="I454" s="102"/>
      <c r="W454">
        <f t="shared" si="37"/>
      </c>
      <c r="X454">
        <f t="shared" si="38"/>
      </c>
      <c r="Y454">
        <f t="shared" si="39"/>
      </c>
      <c r="Z454">
        <f t="shared" si="40"/>
      </c>
    </row>
    <row r="455" spans="1:26">
      <c r="A455" s="107"/>
      <c r="B455" s="232"/>
      <c r="C455" s="232"/>
      <c r="D455" s="232"/>
      <c r="E455" s="232"/>
      <c r="F455" s="5"/>
      <c r="G455" s="5"/>
      <c r="H455" s="5"/>
      <c r="I455" s="233"/>
      <c r="W455">
        <f t="shared" si="37"/>
      </c>
      <c r="X455">
        <f t="shared" si="38"/>
      </c>
      <c r="Y455">
        <f t="shared" si="39"/>
      </c>
      <c r="Z455">
        <f t="shared" si="40"/>
      </c>
    </row>
    <row r="456" spans="1:26">
      <c r="A456" s="107"/>
      <c r="B456" s="234"/>
      <c r="C456" s="101"/>
      <c r="D456" s="137"/>
      <c r="E456" s="5"/>
      <c r="F456" s="6"/>
      <c r="G456" s="6"/>
      <c r="H456" s="5"/>
      <c r="I456" s="102"/>
      <c r="W456">
        <f t="shared" si="37"/>
      </c>
      <c r="X456">
        <f t="shared" si="38"/>
      </c>
      <c r="Y456">
        <f t="shared" si="39"/>
      </c>
      <c r="Z456">
        <f t="shared" si="40"/>
      </c>
    </row>
    <row r="457" spans="1:26">
      <c r="A457" s="107"/>
      <c r="B457" s="234"/>
      <c r="C457" s="101"/>
      <c r="D457" s="137"/>
      <c r="E457" s="5"/>
      <c r="F457" s="6"/>
      <c r="G457" s="6"/>
      <c r="H457" s="5"/>
      <c r="I457" s="102"/>
      <c r="W457">
        <f t="shared" si="37"/>
      </c>
      <c r="X457">
        <f t="shared" si="38"/>
      </c>
      <c r="Y457">
        <f t="shared" si="39"/>
      </c>
      <c r="Z457">
        <f t="shared" si="40"/>
      </c>
    </row>
    <row r="458" spans="1:26">
      <c r="A458" s="107"/>
      <c r="B458" s="235"/>
      <c r="C458" s="236"/>
      <c r="D458" s="10"/>
      <c r="E458" s="5"/>
      <c r="F458" s="186"/>
      <c r="G458" s="186"/>
      <c r="H458" s="19"/>
      <c r="I458" s="102"/>
      <c r="W458">
        <f t="shared" si="37"/>
      </c>
      <c r="X458">
        <f t="shared" si="38"/>
      </c>
      <c r="Y458">
        <f t="shared" si="39"/>
      </c>
      <c r="Z458">
        <f t="shared" si="40"/>
      </c>
    </row>
    <row r="459" spans="1:26">
      <c r="A459" s="107"/>
      <c r="B459" s="106"/>
      <c r="C459" s="237"/>
      <c r="D459" s="184"/>
      <c r="E459" s="184"/>
      <c r="F459" s="238"/>
      <c r="G459" s="186"/>
      <c r="H459" s="184"/>
      <c r="I459" s="108"/>
      <c r="W459">
        <f t="shared" si="37"/>
      </c>
      <c r="X459">
        <f t="shared" si="38"/>
      </c>
      <c r="Y459">
        <f t="shared" si="39"/>
      </c>
      <c r="Z459">
        <f t="shared" si="40"/>
      </c>
    </row>
    <row r="460" spans="1:26" ht="15.75" thickBot="1">
      <c r="A460" s="33"/>
      <c r="B460" s="10"/>
      <c r="C460" s="10"/>
      <c r="D460" s="109"/>
      <c r="E460" s="109"/>
      <c r="F460" s="109"/>
      <c r="G460" s="109"/>
      <c r="H460" s="109"/>
      <c r="I460" s="110"/>
      <c r="W460">
        <f t="shared" si="37"/>
      </c>
      <c r="X460">
        <f t="shared" si="38"/>
      </c>
      <c r="Y460">
        <f t="shared" si="39"/>
      </c>
      <c r="Z460">
        <f t="shared" si="40"/>
      </c>
    </row>
    <row r="461" spans="1:26">
      <c r="A461" s="33"/>
      <c r="B461" s="10"/>
      <c r="C461" s="10"/>
      <c r="D461" s="91"/>
      <c r="E461" s="91"/>
      <c r="F461" s="91"/>
      <c r="G461" s="92" t="s">
        <v>19</v>
      </c>
      <c r="H461" s="91"/>
      <c r="I461" s="111">
        <f>SUM(I451:I460)</f>
      </c>
      <c r="W461">
        <f t="shared" si="37"/>
      </c>
      <c r="X461">
        <f t="shared" si="38"/>
      </c>
      <c r="Y461">
        <f t="shared" si="39"/>
      </c>
      <c r="Z461">
        <f t="shared" si="40"/>
      </c>
    </row>
    <row r="462" spans="1:26">
      <c r="A462" s="33"/>
      <c r="B462" s="10"/>
      <c r="C462" s="10"/>
      <c r="D462" s="69"/>
      <c r="E462" s="69"/>
      <c r="F462" s="69"/>
      <c r="G462" s="69"/>
      <c r="H462" s="112"/>
      <c r="I462" s="61"/>
      <c r="W462">
        <f t="shared" si="37"/>
      </c>
      <c r="X462">
        <f t="shared" si="38"/>
      </c>
      <c r="Y462">
        <f t="shared" si="39"/>
      </c>
      <c r="Z462">
        <f t="shared" si="40"/>
      </c>
    </row>
    <row r="463" spans="1:26" ht="15.75" thickBot="1">
      <c r="A463" s="33"/>
      <c r="B463" s="11" t="s">
        <v>20</v>
      </c>
      <c r="C463" s="35"/>
      <c r="D463" s="35"/>
      <c r="E463" s="35"/>
      <c r="F463" s="35"/>
      <c r="G463" s="35"/>
      <c r="H463" s="35"/>
      <c r="I463" s="36"/>
      <c r="W463">
        <f t="shared" si="37"/>
      </c>
      <c r="X463">
        <f t="shared" si="38"/>
      </c>
      <c r="Y463">
        <f t="shared" si="39"/>
      </c>
      <c r="Z463">
        <f t="shared" si="40"/>
      </c>
    </row>
    <row r="464" spans="1:26" ht="15.75" thickBot="1">
      <c r="A464" s="37"/>
      <c r="B464" s="38"/>
      <c r="C464" s="39" t="s">
        <v>21</v>
      </c>
      <c r="D464" s="40">
        <f>SUM(D451:D463)</f>
      </c>
      <c r="E464" s="41">
        <f>IF(H464=I464,"OK","NO")</f>
      </c>
      <c r="F464" s="40">
        <f>SUM(F452:F463)</f>
      </c>
      <c r="G464" s="40">
        <f>SUM(G451:G463)</f>
      </c>
      <c r="H464" s="41">
        <f>SUMPRODUCT(F451:F460,H451:H460)</f>
      </c>
      <c r="I464" s="43">
        <f>SUM(I461:I463)</f>
      </c>
      <c r="W464">
        <f t="shared" si="37"/>
      </c>
      <c r="X464">
        <f t="shared" si="38"/>
      </c>
      <c r="Y464">
        <f t="shared" si="39"/>
      </c>
      <c r="Z464">
        <f t="shared" si="40"/>
      </c>
    </row>
    <row r="465" spans="1:26" ht="15.75" thickBot="1">
      <c r="A465" s="44"/>
      <c r="B465" s="116"/>
      <c r="C465" s="45"/>
      <c r="D465" s="45"/>
      <c r="E465" s="45"/>
      <c r="F465" s="45"/>
      <c r="G465" s="45"/>
      <c r="H465" s="45"/>
      <c r="I465" s="47"/>
      <c r="W465">
        <f t="shared" si="37"/>
      </c>
      <c r="X465">
        <f t="shared" si="38"/>
      </c>
      <c r="Y465">
        <f t="shared" si="39"/>
      </c>
      <c r="Z465">
        <f t="shared" si="40"/>
      </c>
    </row>
    <row r="466" spans="1:26">
      <c r="A466" s="12" t="s">
        <v>419</v>
      </c>
      <c r="B466" s="12"/>
      <c r="C466" s="12"/>
      <c r="D466" s="13"/>
      <c r="E466" s="14"/>
      <c r="F466" s="14"/>
      <c r="G466" s="14"/>
      <c r="H466" s="2"/>
      <c r="I466" s="12"/>
      <c r="W466">
        <f t="shared" si="37"/>
      </c>
      <c r="X466">
        <f t="shared" si="38"/>
      </c>
      <c r="Y466">
        <f t="shared" si="39"/>
      </c>
      <c r="Z466">
        <f t="shared" si="40"/>
      </c>
    </row>
    <row r="467" spans="1:26">
      <c r="W467">
        <f t="shared" si="37"/>
      </c>
      <c r="X467">
        <f t="shared" si="38"/>
      </c>
      <c r="Y467">
        <f t="shared" si="39"/>
      </c>
      <c r="Z467">
        <f t="shared" si="40"/>
      </c>
    </row>
    <row r="468" spans="1:26">
      <c r="A468" s="1562" t="s">
        <v>0</v>
      </c>
      <c r="B468" s="1562"/>
      <c r="C468" s="1562"/>
      <c r="D468" s="1562"/>
      <c r="E468" s="1562"/>
      <c r="F468" s="1562"/>
      <c r="G468" s="1562"/>
      <c r="H468" s="1562"/>
      <c r="I468" s="1562"/>
      <c r="W468">
        <f t="shared" si="37"/>
      </c>
      <c r="X468">
        <f t="shared" si="38"/>
      </c>
      <c r="Y468">
        <f t="shared" si="39"/>
      </c>
      <c r="Z468">
        <f t="shared" si="40"/>
      </c>
    </row>
    <row r="469" spans="1:26">
      <c r="W469">
        <f t="shared" si="37"/>
      </c>
      <c r="X469">
        <f t="shared" si="38"/>
      </c>
      <c r="Y469">
        <f t="shared" si="39"/>
      </c>
      <c r="Z469">
        <f t="shared" si="40"/>
      </c>
    </row>
    <row r="470" spans="1:26">
      <c r="A470" s="1" t="s">
        <v>1</v>
      </c>
      <c r="B470" s="1"/>
      <c r="C470" s="1"/>
      <c r="G470" s="2" t="s">
        <v>2</v>
      </c>
      <c r="H470" s="3" t="s">
        <v>393</v>
      </c>
      <c r="W470">
        <f t="shared" si="37"/>
      </c>
      <c r="X470">
        <f t="shared" si="38"/>
      </c>
      <c r="Y470">
        <f t="shared" si="39"/>
      </c>
      <c r="Z470">
        <f t="shared" si="40"/>
      </c>
    </row>
    <row r="471" spans="1:26">
      <c r="A471" s="178" t="inlineStr">
        <is>
          <t>Dealer-292</t>
        </is>
      </c>
      <c r="B471" s="1"/>
      <c r="C471" s="1"/>
      <c r="F471" s="4" t="s">
        <v>3</v>
      </c>
      <c r="G471" s="2"/>
      <c r="H471" s="1" t="s">
        <v>68</v>
      </c>
      <c r="W471">
        <f t="shared" si="37"/>
      </c>
      <c r="X471">
        <f t="shared" si="38"/>
      </c>
      <c r="Y471">
        <f t="shared" si="39"/>
      </c>
      <c r="Z471">
        <f t="shared" si="40"/>
      </c>
    </row>
    <row r="472" spans="1:26">
      <c r="A472" s="178"/>
      <c r="B472" s="1"/>
      <c r="C472" s="1"/>
      <c r="F472" s="4"/>
      <c r="G472" s="2"/>
      <c r="H472" s="1"/>
      <c r="W472">
        <f t="shared" si="37"/>
      </c>
      <c r="X472">
        <f t="shared" si="38"/>
      </c>
      <c r="Y472">
        <f t="shared" si="39"/>
      </c>
      <c r="Z472">
        <f t="shared" si="40"/>
      </c>
    </row>
    <row r="473" spans="1:26" ht="15.75">
      <c r="A473" s="1"/>
      <c r="B473" s="1"/>
      <c r="C473" s="1"/>
      <c r="D473" s="142"/>
      <c r="H473" s="54"/>
      <c r="W473">
        <f t="shared" si="37"/>
      </c>
      <c r="X473">
        <f t="shared" si="38"/>
      </c>
      <c r="Y473">
        <f t="shared" si="39"/>
      </c>
      <c r="Z473">
        <f t="shared" si="40"/>
      </c>
    </row>
    <row r="474" spans="1:26" ht="15.75">
      <c r="A474" s="1"/>
      <c r="B474" s="1"/>
      <c r="C474" s="1"/>
      <c r="D474" s="142"/>
      <c r="H474" s="54"/>
      <c r="W474">
        <f t="shared" si="37"/>
      </c>
      <c r="X474">
        <f t="shared" si="38"/>
      </c>
      <c r="Y474">
        <f t="shared" si="39"/>
      </c>
      <c r="Z474">
        <f t="shared" si="40"/>
      </c>
    </row>
    <row r="475" spans="1:26" ht="15.75">
      <c r="A475" s="49"/>
      <c r="B475" s="87"/>
      <c r="D475" s="142"/>
      <c r="H475" s="54"/>
      <c r="W475">
        <f t="shared" si="37"/>
      </c>
      <c r="X475">
        <f t="shared" si="38"/>
      </c>
      <c r="Y475">
        <f t="shared" si="39"/>
      </c>
      <c r="Z475">
        <f t="shared" si="40"/>
      </c>
    </row>
    <row r="476" spans="1:26">
      <c r="W476">
        <f t="shared" si="37"/>
      </c>
      <c r="X476">
        <f t="shared" si="38"/>
      </c>
      <c r="Y476">
        <f t="shared" si="39"/>
      </c>
      <c r="Z476">
        <f t="shared" si="40"/>
      </c>
    </row>
    <row r="477" spans="1:26">
      <c r="A477" s="1" t="s">
        <v>5</v>
      </c>
      <c r="W477">
        <f t="shared" si="37"/>
      </c>
      <c r="X477">
        <f t="shared" si="38"/>
      </c>
      <c r="Y477">
        <f t="shared" si="39"/>
      </c>
      <c r="Z477">
        <f t="shared" si="40"/>
      </c>
    </row>
    <row r="478" spans="1:26">
      <c r="A478" s="1" t="s">
        <v>6</v>
      </c>
      <c r="W478">
        <f t="shared" si="37"/>
      </c>
      <c r="X478">
        <f t="shared" si="38"/>
      </c>
      <c r="Y478">
        <f t="shared" si="39"/>
      </c>
      <c r="Z478">
        <f t="shared" si="40"/>
      </c>
    </row>
    <row r="479" spans="1:26">
      <c r="A479" s="1" t="s">
        <v>7</v>
      </c>
      <c r="W479">
        <f t="shared" si="37"/>
      </c>
      <c r="X479">
        <f t="shared" si="38"/>
      </c>
      <c r="Y479">
        <f t="shared" si="39"/>
      </c>
      <c r="Z479">
        <f t="shared" si="40"/>
      </c>
    </row>
    <row r="480" spans="1:26" ht="24">
      <c r="A480" s="179" t="s">
        <v>8</v>
      </c>
      <c r="B480" s="180" t="s">
        <v>9</v>
      </c>
      <c r="C480" s="180" t="s">
        <v>10</v>
      </c>
      <c r="D480" s="181" t="s">
        <v>11</v>
      </c>
      <c r="E480" s="181" t="s">
        <v>12</v>
      </c>
      <c r="F480" s="181" t="s">
        <v>13</v>
      </c>
      <c r="G480" s="181" t="s">
        <v>14</v>
      </c>
      <c r="H480" s="179" t="s">
        <v>15</v>
      </c>
      <c r="I480" s="182" t="s">
        <v>16</v>
      </c>
      <c r="W480">
        <f t="shared" si="37"/>
      </c>
      <c r="X480">
        <f t="shared" si="38"/>
      </c>
      <c r="Y480">
        <f t="shared" si="39"/>
      </c>
      <c r="Z480">
        <f t="shared" si="40"/>
      </c>
    </row>
    <row r="481" spans="1:26">
      <c r="A481" s="5"/>
      <c r="B481" s="1563" t="s">
        <v>18</v>
      </c>
      <c r="C481" s="1563"/>
      <c r="D481" s="5"/>
      <c r="E481" s="50"/>
      <c r="F481" s="21"/>
      <c r="G481" s="127"/>
      <c r="H481" s="9"/>
      <c r="I481" s="183"/>
      <c r="W481">
        <f t="shared" si="37"/>
      </c>
      <c r="X481">
        <f t="shared" si="38"/>
      </c>
      <c r="Y481">
        <f t="shared" si="39"/>
      </c>
      <c r="Z481">
        <f t="shared" si="40"/>
      </c>
    </row>
    <row r="482" spans="1:26">
      <c r="A482" s="5">
        <v>1</v>
      </c>
      <c r="B482" s="8" t="s">
        <v>421</v>
      </c>
      <c r="C482" s="9" t="s">
        <v>422</v>
      </c>
      <c r="D482" s="9">
        <v>1</v>
      </c>
      <c r="E482" s="5">
        <v>4</v>
      </c>
      <c r="F482" s="5">
        <f>+E482*D482</f>
      </c>
      <c r="G482" s="9">
        <f>+E482*D482</f>
      </c>
      <c r="H482" s="5">
        <v>1</v>
      </c>
      <c r="I482" s="102">
        <f t="shared" ref="I482:I487" si="41">+H482*G482</f>
      </c>
      <c r="W482">
        <f t="shared" si="37"/>
      </c>
      <c r="X482">
        <f t="shared" si="38"/>
      </c>
      <c r="Y482">
        <f t="shared" si="39"/>
      </c>
      <c r="Z482">
        <f t="shared" si="40"/>
      </c>
    </row>
    <row r="483" spans="1:26" ht="24">
      <c r="A483" s="5">
        <v>2</v>
      </c>
      <c r="B483" s="95" t="s">
        <v>334</v>
      </c>
      <c r="C483" s="5" t="s">
        <v>335</v>
      </c>
      <c r="D483" s="9">
        <v>1</v>
      </c>
      <c r="E483" s="5">
        <v>4</v>
      </c>
      <c r="F483" s="5">
        <f>+E483*D483</f>
      </c>
      <c r="G483" s="9">
        <f>+E483*D483</f>
      </c>
      <c r="H483" s="5">
        <v>1</v>
      </c>
      <c r="I483" s="102">
        <f t="shared" si="41"/>
      </c>
      <c r="W483">
        <f t="shared" si="37"/>
      </c>
      <c r="X483">
        <f t="shared" si="38"/>
      </c>
      <c r="Y483">
        <f t="shared" si="39"/>
      </c>
      <c r="Z483">
        <f t="shared" si="40"/>
      </c>
    </row>
    <row r="484" spans="1:26">
      <c r="A484" s="5">
        <v>3</v>
      </c>
      <c r="B484" s="95" t="s">
        <v>423</v>
      </c>
      <c r="C484" s="5" t="s">
        <v>424</v>
      </c>
      <c r="D484" s="9">
        <v>1</v>
      </c>
      <c r="E484" s="5">
        <v>4</v>
      </c>
      <c r="F484" s="5">
        <f>+E484*D484</f>
      </c>
      <c r="G484" s="9">
        <f>+E484*D484</f>
      </c>
      <c r="H484" s="5">
        <v>1</v>
      </c>
      <c r="I484" s="102">
        <f t="shared" si="41"/>
      </c>
      <c r="W484">
        <f t="shared" si="37"/>
      </c>
      <c r="X484">
        <f t="shared" si="38"/>
      </c>
      <c r="Y484">
        <f t="shared" si="39"/>
      </c>
      <c r="Z484">
        <f t="shared" si="40"/>
      </c>
    </row>
    <row r="485" spans="1:26">
      <c r="A485" s="5">
        <v>4</v>
      </c>
      <c r="B485" s="8" t="s">
        <v>330</v>
      </c>
      <c r="C485" s="5" t="s">
        <v>331</v>
      </c>
      <c r="D485" s="1730">
        <v>1</v>
      </c>
      <c r="E485" s="5"/>
      <c r="F485" s="242">
        <v>2</v>
      </c>
      <c r="G485" s="127">
        <f>+F485</f>
      </c>
      <c r="H485" s="16">
        <v>1</v>
      </c>
      <c r="I485" s="102">
        <f t="shared" si="41"/>
      </c>
      <c r="W485">
        <f t="shared" si="37"/>
      </c>
      <c r="X485">
        <f t="shared" si="38"/>
      </c>
      <c r="Y485">
        <f t="shared" si="39"/>
      </c>
      <c r="Z485">
        <f t="shared" si="40"/>
      </c>
    </row>
    <row r="486" spans="1:26">
      <c r="A486" s="5"/>
      <c r="B486" s="1563" t="s">
        <v>384</v>
      </c>
      <c r="C486" s="1563"/>
      <c r="D486" s="1731"/>
      <c r="E486" s="5"/>
      <c r="F486" s="6"/>
      <c r="G486" s="127"/>
      <c r="H486" s="5"/>
      <c r="I486" s="102"/>
      <c r="W486">
        <f t="shared" si="37"/>
      </c>
      <c r="X486">
        <f t="shared" si="38"/>
      </c>
      <c r="Y486">
        <f t="shared" si="39"/>
      </c>
      <c r="Z486">
        <f t="shared" si="40"/>
      </c>
    </row>
    <row r="487" spans="1:26" ht="60">
      <c r="A487" s="5">
        <v>5</v>
      </c>
      <c r="B487" s="18" t="s">
        <v>425</v>
      </c>
      <c r="C487" s="15" t="s">
        <v>426</v>
      </c>
      <c r="D487" s="1731"/>
      <c r="E487" s="242"/>
      <c r="F487" s="6">
        <v>20</v>
      </c>
      <c r="G487" s="127">
        <f>+F487</f>
      </c>
      <c r="H487" s="19">
        <v>1</v>
      </c>
      <c r="I487" s="102">
        <f t="shared" si="41"/>
      </c>
      <c r="W487">
        <f t="shared" si="37"/>
      </c>
      <c r="X487">
        <f t="shared" si="38"/>
      </c>
      <c r="Y487">
        <f t="shared" si="39"/>
      </c>
      <c r="Z487">
        <f t="shared" si="40"/>
      </c>
    </row>
    <row r="488" spans="1:26">
      <c r="A488" s="5">
        <v>6</v>
      </c>
      <c r="B488" s="137" t="s">
        <v>779</v>
      </c>
      <c r="C488" s="96"/>
      <c r="D488" s="1732"/>
      <c r="E488" s="138"/>
      <c r="F488" s="50">
        <v>30</v>
      </c>
      <c r="G488" s="127">
        <v>30</v>
      </c>
      <c r="H488" s="302" t="s">
        <v>780</v>
      </c>
      <c r="I488" s="183"/>
      <c r="W488">
        <f t="shared" si="37"/>
      </c>
      <c r="X488">
        <f t="shared" si="38"/>
      </c>
      <c r="Y488">
        <f t="shared" si="39"/>
      </c>
      <c r="Z488">
        <f t="shared" si="40"/>
      </c>
    </row>
    <row r="489" spans="1:26">
      <c r="A489" s="5"/>
      <c r="B489" s="17"/>
      <c r="C489" s="96"/>
      <c r="D489" s="50"/>
      <c r="E489" s="5"/>
      <c r="F489" s="50"/>
      <c r="G489" s="127"/>
      <c r="H489" s="5"/>
      <c r="I489" s="183"/>
      <c r="W489">
        <f t="shared" si="37"/>
      </c>
      <c r="X489">
        <f t="shared" si="38"/>
      </c>
      <c r="Y489">
        <f t="shared" si="39"/>
      </c>
      <c r="Z489">
        <f t="shared" si="40"/>
      </c>
    </row>
    <row r="490" spans="1:26">
      <c r="A490" s="5"/>
      <c r="B490" s="137"/>
      <c r="C490" s="96"/>
      <c r="D490" s="50"/>
      <c r="E490" s="138"/>
      <c r="F490" s="50"/>
      <c r="G490" s="127"/>
      <c r="H490" s="5"/>
      <c r="I490" s="183"/>
      <c r="W490">
        <f t="shared" si="37"/>
      </c>
      <c r="X490">
        <f t="shared" si="38"/>
      </c>
      <c r="Y490">
        <f t="shared" si="39"/>
      </c>
      <c r="Z490">
        <f t="shared" si="40"/>
      </c>
    </row>
    <row r="491" spans="1:26">
      <c r="A491" s="5"/>
      <c r="B491" s="137"/>
      <c r="C491" s="96"/>
      <c r="D491" s="50"/>
      <c r="E491" s="138"/>
      <c r="F491" s="50"/>
      <c r="G491" s="127"/>
      <c r="H491" s="5"/>
      <c r="I491" s="183"/>
      <c r="W491">
        <f t="shared" si="37"/>
      </c>
      <c r="X491">
        <f t="shared" si="38"/>
      </c>
      <c r="Y491">
        <f t="shared" si="39"/>
      </c>
      <c r="Z491">
        <f t="shared" si="40"/>
      </c>
    </row>
    <row r="492" spans="1:26">
      <c r="A492" s="5"/>
      <c r="B492" s="17"/>
      <c r="C492" s="96"/>
      <c r="D492" s="50"/>
      <c r="E492" s="5"/>
      <c r="F492" s="50"/>
      <c r="G492" s="127"/>
      <c r="H492" s="5"/>
      <c r="I492" s="183"/>
      <c r="W492">
        <f t="shared" si="37"/>
      </c>
      <c r="X492">
        <f t="shared" si="38"/>
      </c>
      <c r="Y492">
        <f t="shared" si="39"/>
      </c>
      <c r="Z492">
        <f t="shared" si="40"/>
      </c>
    </row>
    <row r="493" spans="1:26">
      <c r="A493" s="5"/>
      <c r="B493" s="17"/>
      <c r="C493" s="96"/>
      <c r="D493" s="50"/>
      <c r="E493" s="5"/>
      <c r="F493" s="50"/>
      <c r="G493" s="127"/>
      <c r="H493" s="5"/>
      <c r="I493" s="183"/>
      <c r="W493">
        <f t="shared" si="37"/>
      </c>
      <c r="X493">
        <f t="shared" si="38"/>
      </c>
      <c r="Y493">
        <f t="shared" si="39"/>
      </c>
      <c r="Z493">
        <f t="shared" si="40"/>
      </c>
    </row>
    <row r="494" spans="1:26">
      <c r="A494" s="5"/>
      <c r="B494" s="1728"/>
      <c r="C494" s="1728"/>
      <c r="D494" s="9"/>
      <c r="E494" s="5"/>
      <c r="F494" s="9"/>
      <c r="G494" s="127"/>
      <c r="H494" s="9"/>
      <c r="I494" s="183"/>
      <c r="W494">
        <f t="shared" si="37"/>
      </c>
      <c r="X494">
        <f t="shared" si="38"/>
      </c>
      <c r="Y494">
        <f t="shared" si="39"/>
      </c>
      <c r="Z494">
        <f t="shared" si="40"/>
      </c>
    </row>
    <row r="495" spans="1:26">
      <c r="A495" s="5"/>
      <c r="B495" s="8"/>
      <c r="C495" s="5"/>
      <c r="D495" s="134"/>
      <c r="E495" s="5"/>
      <c r="F495" s="50"/>
      <c r="G495" s="127"/>
      <c r="H495" s="9"/>
      <c r="I495" s="183"/>
      <c r="W495">
        <f t="shared" si="37"/>
      </c>
      <c r="X495">
        <f t="shared" si="38"/>
      </c>
      <c r="Y495">
        <f t="shared" si="39"/>
      </c>
      <c r="Z495">
        <f t="shared" si="40"/>
      </c>
    </row>
    <row r="496" spans="1:26">
      <c r="A496" s="5"/>
      <c r="B496" s="8"/>
      <c r="C496" s="5"/>
      <c r="D496" s="134"/>
      <c r="E496" s="5"/>
      <c r="F496" s="50"/>
      <c r="G496" s="127"/>
      <c r="H496" s="9"/>
      <c r="I496" s="183"/>
      <c r="W496">
        <f t="shared" si="37"/>
      </c>
      <c r="X496">
        <f t="shared" si="38"/>
      </c>
      <c r="Y496">
        <f t="shared" si="39"/>
      </c>
      <c r="Z496">
        <f t="shared" si="40"/>
      </c>
    </row>
    <row r="497" spans="1:26">
      <c r="A497" s="5"/>
      <c r="B497" s="95"/>
      <c r="C497" s="16"/>
      <c r="D497" s="134"/>
      <c r="E497" s="5"/>
      <c r="F497" s="50"/>
      <c r="G497" s="127"/>
      <c r="H497" s="16"/>
      <c r="I497" s="183"/>
      <c r="W497">
        <f t="shared" si="37"/>
      </c>
      <c r="X497">
        <f t="shared" si="38"/>
      </c>
      <c r="Y497">
        <f t="shared" si="39"/>
      </c>
      <c r="Z497">
        <f t="shared" si="40"/>
      </c>
    </row>
    <row r="498" spans="1:26">
      <c r="A498" s="5"/>
      <c r="B498" s="8"/>
      <c r="C498" s="9"/>
      <c r="D498" s="134"/>
      <c r="E498" s="5"/>
      <c r="F498" s="50"/>
      <c r="G498" s="127"/>
      <c r="H498" s="5"/>
      <c r="I498" s="183"/>
      <c r="W498">
        <f t="shared" si="37"/>
      </c>
      <c r="X498">
        <f t="shared" si="38"/>
      </c>
      <c r="Y498">
        <f t="shared" si="39"/>
      </c>
      <c r="Z498">
        <f t="shared" si="40"/>
      </c>
    </row>
    <row r="499" spans="1:26">
      <c r="A499" s="5"/>
      <c r="B499" s="10"/>
      <c r="C499" s="10"/>
      <c r="D499" s="5"/>
      <c r="E499" s="185"/>
      <c r="F499" s="186"/>
      <c r="G499" s="187"/>
      <c r="H499" s="185"/>
      <c r="I499" s="188"/>
      <c r="W499">
        <f t="shared" si="37"/>
      </c>
      <c r="X499">
        <f t="shared" si="38"/>
      </c>
      <c r="Y499">
        <f t="shared" si="39"/>
      </c>
      <c r="Z499">
        <f t="shared" si="40"/>
      </c>
    </row>
    <row r="500" spans="1:26" ht="15.75" thickBot="1">
      <c r="A500" s="10"/>
      <c r="B500" s="10"/>
      <c r="C500" s="10"/>
      <c r="D500" s="109"/>
      <c r="E500" s="109"/>
      <c r="F500" s="109"/>
      <c r="G500" s="109"/>
      <c r="H500" s="109"/>
      <c r="I500" s="189"/>
      <c r="W500">
        <f t="shared" si="37"/>
      </c>
      <c r="X500">
        <f t="shared" si="38"/>
      </c>
      <c r="Y500">
        <f t="shared" si="39"/>
      </c>
      <c r="Z500">
        <f t="shared" si="40"/>
      </c>
    </row>
    <row r="501" spans="1:26">
      <c r="A501" s="10"/>
      <c r="B501" s="1568" t="s">
        <v>778</v>
      </c>
      <c r="C501" s="1569"/>
      <c r="D501" s="91"/>
      <c r="E501" s="91"/>
      <c r="F501" s="91"/>
      <c r="G501" s="92" t="s">
        <v>19</v>
      </c>
      <c r="H501" s="91"/>
      <c r="I501" s="190">
        <f>SUM(I481:I500)</f>
      </c>
      <c r="W501">
        <f t="shared" si="37"/>
      </c>
      <c r="X501">
        <f t="shared" si="38"/>
      </c>
      <c r="Y501">
        <f t="shared" si="39"/>
      </c>
      <c r="Z501">
        <f t="shared" si="40"/>
      </c>
    </row>
    <row r="502" spans="1:26" ht="24" customHeight="1">
      <c r="A502" s="10"/>
      <c r="B502" s="1590"/>
      <c r="C502" s="1591"/>
      <c r="D502" s="69"/>
      <c r="E502" s="69"/>
      <c r="F502" s="69"/>
      <c r="G502" s="69"/>
      <c r="H502" s="112"/>
      <c r="I502" s="191"/>
      <c r="W502">
        <f t="shared" si="37"/>
      </c>
      <c r="X502">
        <f t="shared" si="38"/>
      </c>
      <c r="Y502">
        <f t="shared" si="39"/>
      </c>
      <c r="Z502">
        <f t="shared" si="40"/>
      </c>
    </row>
    <row r="503" spans="1:26">
      <c r="A503" s="10"/>
      <c r="B503" s="11" t="s">
        <v>20</v>
      </c>
      <c r="C503" s="10"/>
      <c r="D503" s="10"/>
      <c r="E503" s="10"/>
      <c r="F503" s="10"/>
      <c r="G503" s="10"/>
      <c r="H503" s="10"/>
      <c r="I503" s="97"/>
      <c r="W503">
        <f t="shared" si="37"/>
      </c>
      <c r="X503">
        <f t="shared" si="38"/>
      </c>
      <c r="Y503">
        <f t="shared" si="39"/>
      </c>
      <c r="Z503">
        <f t="shared" si="40"/>
      </c>
    </row>
    <row r="504" spans="1:26">
      <c r="A504" s="99"/>
      <c r="B504" s="11"/>
      <c r="C504" s="192" t="s">
        <v>21</v>
      </c>
      <c r="D504" s="192">
        <f>SUM(D481:D503)</f>
      </c>
      <c r="E504" s="99">
        <f>IF(H504=I504,"OK","NO")</f>
      </c>
      <c r="F504" s="192">
        <f>SUM(F481:F503)</f>
      </c>
      <c r="G504" s="192">
        <f>SUM(G481:G503)</f>
      </c>
      <c r="H504" s="193">
        <f>SUMPRODUCT(F478:F500,H478:H500)</f>
      </c>
      <c r="I504" s="194">
        <f>+I501-I502</f>
      </c>
      <c r="W504">
        <f t="shared" si="37"/>
      </c>
      <c r="X504">
        <f t="shared" si="38"/>
      </c>
      <c r="Y504">
        <f t="shared" si="39"/>
      </c>
      <c r="Z504">
        <f t="shared" si="40"/>
      </c>
    </row>
    <row r="505" spans="1:26">
      <c r="A505" s="10"/>
      <c r="B505" s="10"/>
      <c r="C505" s="10"/>
      <c r="D505" s="10"/>
      <c r="E505" s="10"/>
      <c r="F505" s="10"/>
      <c r="G505" s="10"/>
      <c r="H505" s="69"/>
      <c r="I505" s="10"/>
      <c r="W505">
        <f t="shared" si="37"/>
      </c>
      <c r="X505">
        <f t="shared" si="38"/>
      </c>
      <c r="Y505">
        <f t="shared" si="39"/>
      </c>
      <c r="Z505">
        <f t="shared" si="40"/>
      </c>
    </row>
    <row r="506" spans="1:26">
      <c r="A506" s="12" t="s">
        <v>315</v>
      </c>
      <c r="B506" s="12"/>
      <c r="C506" s="12"/>
      <c r="D506" s="13"/>
      <c r="E506" s="14"/>
      <c r="F506" s="14"/>
      <c r="G506" s="14"/>
      <c r="H506" s="2"/>
      <c r="I506" s="12"/>
      <c r="W506">
        <f t="shared" si="37"/>
      </c>
      <c r="X506">
        <f t="shared" si="38"/>
      </c>
      <c r="Y506">
        <f t="shared" si="39"/>
      </c>
      <c r="Z506">
        <f t="shared" si="40"/>
      </c>
    </row>
    <row r="507" spans="1:26">
      <c r="W507">
        <f t="shared" si="37"/>
      </c>
      <c r="X507">
        <f t="shared" si="38"/>
      </c>
      <c r="Y507">
        <f t="shared" si="39"/>
      </c>
      <c r="Z507">
        <f t="shared" si="40"/>
      </c>
    </row>
    <row r="508" spans="1:26">
      <c r="A508" s="1562" t="s">
        <v>0</v>
      </c>
      <c r="B508" s="1562"/>
      <c r="C508" s="1562"/>
      <c r="D508" s="1562"/>
      <c r="E508" s="1562"/>
      <c r="F508" s="1562"/>
      <c r="G508" s="1562"/>
      <c r="H508" s="1562"/>
      <c r="I508" s="1562"/>
      <c r="W508">
        <f t="shared" si="37"/>
      </c>
      <c r="X508">
        <f t="shared" si="38"/>
      </c>
      <c r="Y508">
        <f t="shared" si="39"/>
      </c>
      <c r="Z508">
        <f t="shared" si="40"/>
      </c>
    </row>
    <row r="509" spans="1:26">
      <c r="W509">
        <f t="shared" si="37"/>
      </c>
      <c r="X509">
        <f t="shared" si="38"/>
      </c>
      <c r="Y509">
        <f t="shared" si="39"/>
      </c>
      <c r="Z509">
        <f t="shared" si="40"/>
      </c>
    </row>
    <row r="510" spans="1:26">
      <c r="A510" s="1" t="s">
        <v>1</v>
      </c>
      <c r="B510" s="124"/>
      <c r="C510" s="124"/>
      <c r="D510" s="124"/>
      <c r="E510" s="124"/>
      <c r="G510" s="2" t="s">
        <v>2</v>
      </c>
      <c r="H510" s="3" t="s">
        <v>393</v>
      </c>
      <c r="I510" s="124"/>
      <c r="W510">
        <f t="shared" si="37"/>
      </c>
      <c r="X510">
        <f t="shared" si="38"/>
      </c>
      <c r="Y510">
        <f t="shared" si="39"/>
      </c>
      <c r="Z510">
        <f t="shared" si="40"/>
      </c>
    </row>
    <row r="511" spans="1:26">
      <c r="A511" s="22" t="inlineStr">
        <is>
          <t>Dealer-057</t>
        </is>
      </c>
      <c r="F511" s="4" t="s">
        <v>3</v>
      </c>
      <c r="G511" s="2"/>
      <c r="H511" s="1" t="s">
        <v>69</v>
      </c>
      <c r="W511">
        <f t="shared" si="37"/>
      </c>
      <c r="X511">
        <f t="shared" si="38"/>
      </c>
      <c r="Y511">
        <f t="shared" si="39"/>
      </c>
      <c r="Z511">
        <f t="shared" si="40"/>
      </c>
    </row>
    <row r="512" spans="1:26">
      <c r="A512" s="160" t="inlineStr">
        <is>
          <t>Dealer-013</t>
        </is>
      </c>
      <c r="B512" s="1"/>
      <c r="W512">
        <f t="shared" si="37"/>
      </c>
      <c r="X512">
        <f t="shared" si="38"/>
      </c>
      <c r="Y512">
        <f t="shared" si="39"/>
      </c>
      <c r="Z512">
        <f t="shared" si="40"/>
      </c>
    </row>
    <row r="513" spans="1:26">
      <c r="A513" s="160" t="inlineStr">
        <is>
          <t>Address line (redacted)</t>
        </is>
      </c>
      <c r="B513" s="1"/>
      <c r="W513">
        <f t="shared" si="37"/>
      </c>
      <c r="X513">
        <f t="shared" si="38"/>
      </c>
      <c r="Y513">
        <f t="shared" si="39"/>
      </c>
      <c r="Z513">
        <f t="shared" si="40"/>
      </c>
    </row>
    <row r="514" spans="1:26">
      <c r="A514" s="160" t="inlineStr">
        <is>
          <t>Address line (redacted)</t>
        </is>
      </c>
      <c r="B514" s="243"/>
      <c r="W514">
        <f t="shared" si="37"/>
      </c>
      <c r="X514">
        <f t="shared" si="38"/>
      </c>
      <c r="Y514">
        <f t="shared" si="39"/>
      </c>
      <c r="Z514">
        <f t="shared" si="40"/>
      </c>
    </row>
    <row r="515" spans="1:26">
      <c r="B515" s="1"/>
      <c r="W515">
        <f t="shared" si="37"/>
      </c>
      <c r="X515">
        <f t="shared" si="38"/>
      </c>
      <c r="Y515">
        <f t="shared" si="39"/>
      </c>
      <c r="Z515">
        <f t="shared" si="40"/>
      </c>
    </row>
    <row r="516" spans="1:26">
      <c r="A516" s="1" t="s">
        <v>5</v>
      </c>
      <c r="W516">
        <f t="shared" ref="W516:W579" si="42">IF(LEFT($H516&amp;"",5)="2019-",$H516,W515)</f>
      </c>
      <c r="X516">
        <f t="shared" ref="X516:X579" si="43">IF($W516="",0,IF(COUNTIF($AB$2:$AB$80,$W516)&gt;0,1,0))</f>
      </c>
      <c r="Y516">
        <f t="shared" ref="Y516:Y579" si="44">IF($C516="","",UPPER(TRIM(IFERROR(LEFT($C516&amp;"",FIND("/",$C516&amp;"")-1),$C516&amp;""))))</f>
      </c>
      <c r="Z516">
        <f t="shared" ref="Z516:Z579" si="45">IFERROR(IF(ISNUMBER($G516),$G516,0),0)</f>
      </c>
    </row>
    <row r="517" spans="1:26">
      <c r="A517" s="1" t="s">
        <v>6</v>
      </c>
      <c r="W517">
        <f t="shared" si="42"/>
      </c>
      <c r="X517">
        <f t="shared" si="43"/>
      </c>
      <c r="Y517">
        <f t="shared" si="44"/>
      </c>
      <c r="Z517">
        <f t="shared" si="45"/>
      </c>
    </row>
    <row r="518" spans="1:26" ht="15.75" thickBot="1">
      <c r="A518" s="1" t="s">
        <v>7</v>
      </c>
      <c r="W518">
        <f t="shared" si="42"/>
      </c>
      <c r="X518">
        <f t="shared" si="43"/>
      </c>
      <c r="Y518">
        <f t="shared" si="44"/>
      </c>
      <c r="Z518">
        <f t="shared" si="45"/>
      </c>
    </row>
    <row r="519" spans="1:26" ht="24.75" thickBot="1">
      <c r="A519" s="162" t="s">
        <v>8</v>
      </c>
      <c r="B519" s="163" t="s">
        <v>9</v>
      </c>
      <c r="C519" s="163" t="s">
        <v>10</v>
      </c>
      <c r="D519" s="164" t="s">
        <v>11</v>
      </c>
      <c r="E519" s="164" t="s">
        <v>12</v>
      </c>
      <c r="F519" s="164" t="s">
        <v>13</v>
      </c>
      <c r="G519" s="164" t="s">
        <v>14</v>
      </c>
      <c r="H519" s="165" t="s">
        <v>15</v>
      </c>
      <c r="I519" s="166" t="s">
        <v>16</v>
      </c>
      <c r="W519">
        <f t="shared" si="42"/>
      </c>
      <c r="X519">
        <f t="shared" si="43"/>
      </c>
      <c r="Y519">
        <f t="shared" si="44"/>
      </c>
      <c r="Z519">
        <f t="shared" si="45"/>
      </c>
    </row>
    <row r="520" spans="1:26">
      <c r="A520" s="57"/>
      <c r="B520" s="1563" t="s">
        <v>17</v>
      </c>
      <c r="C520" s="1563"/>
      <c r="D520" s="5"/>
      <c r="E520" s="5"/>
      <c r="F520" s="5"/>
      <c r="G520" s="6"/>
      <c r="H520" s="5"/>
      <c r="I520" s="58"/>
      <c r="W520">
        <f t="shared" si="42"/>
      </c>
      <c r="X520">
        <f t="shared" si="43"/>
      </c>
      <c r="Y520">
        <f t="shared" si="44"/>
      </c>
      <c r="Z520">
        <f t="shared" si="45"/>
      </c>
    </row>
    <row r="521" spans="1:26">
      <c r="A521" s="5">
        <v>1</v>
      </c>
      <c r="B521" s="106" t="s">
        <v>416</v>
      </c>
      <c r="C521" s="5"/>
      <c r="D521">
        <v>3</v>
      </c>
      <c r="E521" s="5">
        <v>10</v>
      </c>
      <c r="F521" s="5">
        <f>+E521*D521</f>
      </c>
      <c r="G521" s="9">
        <f>+E521*D521</f>
      </c>
      <c r="H521" s="5">
        <v>1</v>
      </c>
      <c r="I521" s="58">
        <f>+H521*G521</f>
      </c>
      <c r="W521">
        <f t="shared" si="42"/>
      </c>
      <c r="X521">
        <f t="shared" si="43"/>
      </c>
      <c r="Y521">
        <f t="shared" si="44"/>
      </c>
      <c r="Z521">
        <f t="shared" si="45"/>
      </c>
    </row>
    <row r="522" spans="1:26">
      <c r="A522" s="5"/>
      <c r="B522" s="106"/>
      <c r="C522" s="157"/>
      <c r="D522" s="5"/>
      <c r="E522" s="9"/>
      <c r="F522" s="5"/>
      <c r="G522" s="6"/>
      <c r="H522" s="5"/>
      <c r="I522" s="58"/>
      <c r="W522">
        <f t="shared" si="42"/>
      </c>
      <c r="X522">
        <f t="shared" si="43"/>
      </c>
      <c r="Y522">
        <f t="shared" si="44"/>
      </c>
      <c r="Z522">
        <f t="shared" si="45"/>
      </c>
    </row>
    <row r="523" spans="1:26">
      <c r="A523" s="167"/>
      <c r="B523" s="8"/>
      <c r="C523" s="9"/>
      <c r="D523" s="107"/>
      <c r="E523" s="5"/>
      <c r="F523" s="5"/>
      <c r="G523" s="127"/>
      <c r="H523" s="5"/>
      <c r="I523" s="102"/>
      <c r="W523">
        <f t="shared" si="42"/>
      </c>
      <c r="X523">
        <f t="shared" si="43"/>
      </c>
      <c r="Y523">
        <f t="shared" si="44"/>
      </c>
      <c r="Z523">
        <f t="shared" si="45"/>
      </c>
    </row>
    <row r="524" spans="1:26">
      <c r="A524" s="57"/>
      <c r="B524" s="244"/>
      <c r="C524" s="104"/>
      <c r="D524" s="184"/>
      <c r="E524" s="184"/>
      <c r="F524" s="245"/>
      <c r="G524" s="187"/>
      <c r="H524" s="184"/>
      <c r="I524" s="108"/>
      <c r="W524">
        <f t="shared" si="42"/>
      </c>
      <c r="X524">
        <f t="shared" si="43"/>
      </c>
      <c r="Y524">
        <f t="shared" si="44"/>
      </c>
      <c r="Z524">
        <f t="shared" si="45"/>
      </c>
    </row>
    <row r="525" spans="1:26">
      <c r="A525" s="57"/>
      <c r="B525" s="244"/>
      <c r="C525" s="104"/>
      <c r="D525" s="184"/>
      <c r="E525" s="184"/>
      <c r="F525" s="245"/>
      <c r="G525" s="187"/>
      <c r="H525" s="184"/>
      <c r="I525" s="108"/>
      <c r="W525">
        <f t="shared" si="42"/>
      </c>
      <c r="X525">
        <f t="shared" si="43"/>
      </c>
      <c r="Y525">
        <f t="shared" si="44"/>
      </c>
      <c r="Z525">
        <f t="shared" si="45"/>
      </c>
    </row>
    <row r="526" spans="1:26">
      <c r="A526" s="57"/>
      <c r="B526" s="244"/>
      <c r="C526" s="104"/>
      <c r="D526" s="184"/>
      <c r="E526" s="184"/>
      <c r="F526" s="245"/>
      <c r="G526" s="187"/>
      <c r="H526" s="184"/>
      <c r="I526" s="108"/>
      <c r="W526">
        <f t="shared" si="42"/>
      </c>
      <c r="X526">
        <f t="shared" si="43"/>
      </c>
      <c r="Y526">
        <f t="shared" si="44"/>
      </c>
      <c r="Z526">
        <f t="shared" si="45"/>
      </c>
    </row>
    <row r="527" spans="1:26">
      <c r="A527" s="57"/>
      <c r="B527" s="244"/>
      <c r="C527" s="104"/>
      <c r="D527" s="184"/>
      <c r="E527" s="184"/>
      <c r="F527" s="245"/>
      <c r="G527" s="187"/>
      <c r="H527" s="184"/>
      <c r="I527" s="108"/>
      <c r="W527">
        <f t="shared" si="42"/>
      </c>
      <c r="X527">
        <f t="shared" si="43"/>
      </c>
      <c r="Y527">
        <f t="shared" si="44"/>
      </c>
      <c r="Z527">
        <f t="shared" si="45"/>
      </c>
    </row>
    <row r="528" spans="1:26">
      <c r="A528" s="57"/>
      <c r="B528" s="244"/>
      <c r="C528" s="104"/>
      <c r="D528" s="184"/>
      <c r="E528" s="184"/>
      <c r="F528" s="245"/>
      <c r="G528" s="187"/>
      <c r="H528" s="184"/>
      <c r="I528" s="108"/>
      <c r="W528">
        <f t="shared" si="42"/>
      </c>
      <c r="X528">
        <f t="shared" si="43"/>
      </c>
      <c r="Y528">
        <f t="shared" si="44"/>
      </c>
      <c r="Z528">
        <f t="shared" si="45"/>
      </c>
    </row>
    <row r="529" spans="1:26">
      <c r="A529" s="57"/>
      <c r="B529" s="244"/>
      <c r="C529" s="104"/>
      <c r="D529" s="184"/>
      <c r="E529" s="184"/>
      <c r="F529" s="245"/>
      <c r="G529" s="187"/>
      <c r="H529" s="184"/>
      <c r="I529" s="108"/>
      <c r="W529">
        <f t="shared" si="42"/>
      </c>
      <c r="X529">
        <f t="shared" si="43"/>
      </c>
      <c r="Y529">
        <f t="shared" si="44"/>
      </c>
      <c r="Z529">
        <f t="shared" si="45"/>
      </c>
    </row>
    <row r="530" spans="1:26">
      <c r="A530" s="57"/>
      <c r="B530" s="8"/>
      <c r="C530" s="9"/>
      <c r="D530" s="184"/>
      <c r="E530" s="184"/>
      <c r="F530" s="245"/>
      <c r="G530" s="187"/>
      <c r="H530" s="184"/>
      <c r="I530" s="108"/>
      <c r="W530">
        <f t="shared" si="42"/>
      </c>
      <c r="X530">
        <f t="shared" si="43"/>
      </c>
      <c r="Y530">
        <f t="shared" si="44"/>
      </c>
      <c r="Z530">
        <f t="shared" si="45"/>
      </c>
    </row>
    <row r="531" spans="1:26">
      <c r="A531" s="57"/>
      <c r="B531" s="244"/>
      <c r="C531" s="104"/>
      <c r="D531" s="184"/>
      <c r="E531" s="184"/>
      <c r="F531" s="245"/>
      <c r="G531" s="187"/>
      <c r="H531" s="184"/>
      <c r="I531" s="108"/>
      <c r="W531">
        <f t="shared" si="42"/>
      </c>
      <c r="X531">
        <f t="shared" si="43"/>
      </c>
      <c r="Y531">
        <f t="shared" si="44"/>
      </c>
      <c r="Z531">
        <f t="shared" si="45"/>
      </c>
    </row>
    <row r="532" spans="1:26">
      <c r="A532" s="57"/>
      <c r="B532" s="246"/>
      <c r="C532" s="246"/>
      <c r="D532" s="184"/>
      <c r="E532" s="184"/>
      <c r="F532" s="245"/>
      <c r="G532" s="187"/>
      <c r="H532" s="184"/>
      <c r="I532" s="108"/>
      <c r="W532">
        <f t="shared" si="42"/>
      </c>
      <c r="X532">
        <f t="shared" si="43"/>
      </c>
      <c r="Y532">
        <f t="shared" si="44"/>
      </c>
      <c r="Z532">
        <f t="shared" si="45"/>
      </c>
    </row>
    <row r="533" spans="1:26">
      <c r="A533" s="57"/>
      <c r="B533" s="246"/>
      <c r="C533" s="246"/>
      <c r="D533" s="184"/>
      <c r="E533" s="184"/>
      <c r="F533" s="245"/>
      <c r="G533" s="187"/>
      <c r="H533" s="184"/>
      <c r="I533" s="108"/>
      <c r="W533">
        <f t="shared" si="42"/>
      </c>
      <c r="X533">
        <f t="shared" si="43"/>
      </c>
      <c r="Y533">
        <f t="shared" si="44"/>
      </c>
      <c r="Z533">
        <f t="shared" si="45"/>
      </c>
    </row>
    <row r="534" spans="1:26">
      <c r="A534" s="57"/>
      <c r="B534" s="246"/>
      <c r="C534" s="246"/>
      <c r="D534" s="184"/>
      <c r="E534" s="184"/>
      <c r="F534" s="245"/>
      <c r="G534" s="187"/>
      <c r="H534" s="184"/>
      <c r="I534" s="108"/>
      <c r="W534">
        <f t="shared" si="42"/>
      </c>
      <c r="X534">
        <f t="shared" si="43"/>
      </c>
      <c r="Y534">
        <f t="shared" si="44"/>
      </c>
      <c r="Z534">
        <f t="shared" si="45"/>
      </c>
    </row>
    <row r="535" spans="1:26" ht="15.75" thickBot="1">
      <c r="A535" s="33"/>
      <c r="B535" s="17"/>
      <c r="C535" s="88"/>
      <c r="D535" s="23"/>
      <c r="E535" s="23"/>
      <c r="F535" s="171"/>
      <c r="G535" s="24"/>
      <c r="H535" s="23"/>
      <c r="I535" s="172"/>
      <c r="W535">
        <f t="shared" si="42"/>
      </c>
      <c r="X535">
        <f t="shared" si="43"/>
      </c>
      <c r="Y535">
        <f t="shared" si="44"/>
      </c>
      <c r="Z535">
        <f t="shared" si="45"/>
      </c>
    </row>
    <row r="536" spans="1:26">
      <c r="A536" s="37"/>
      <c r="B536" s="17"/>
      <c r="C536" s="10"/>
      <c r="D536" s="91"/>
      <c r="E536" s="91"/>
      <c r="F536" s="91"/>
      <c r="G536" s="92" t="s">
        <v>19</v>
      </c>
      <c r="H536" s="91"/>
      <c r="I536" s="111">
        <f>SUM(I520:I535)</f>
      </c>
      <c r="W536">
        <f t="shared" si="42"/>
      </c>
      <c r="X536">
        <f t="shared" si="43"/>
      </c>
      <c r="Y536">
        <f t="shared" si="44"/>
      </c>
      <c r="Z536">
        <f t="shared" si="45"/>
      </c>
    </row>
    <row r="537" spans="1:26" ht="15.75" thickBot="1">
      <c r="A537" s="33"/>
      <c r="B537" s="11" t="s">
        <v>20</v>
      </c>
      <c r="C537" s="35"/>
      <c r="D537" s="35"/>
      <c r="E537" s="173"/>
      <c r="F537" s="173"/>
      <c r="G537" s="173"/>
      <c r="H537" s="247"/>
      <c r="I537" s="174"/>
      <c r="W537">
        <f t="shared" si="42"/>
      </c>
      <c r="X537">
        <f t="shared" si="43"/>
      </c>
      <c r="Y537">
        <f t="shared" si="44"/>
      </c>
      <c r="Z537">
        <f t="shared" si="45"/>
      </c>
    </row>
    <row r="538" spans="1:26" ht="15.75" thickBot="1">
      <c r="A538" s="175"/>
      <c r="B538" s="38"/>
      <c r="C538" s="39" t="s">
        <v>21</v>
      </c>
      <c r="D538" s="40">
        <f>SUM(D520:D537)</f>
      </c>
      <c r="E538" s="41">
        <f>IF(H538=I538,"OK","NO")</f>
      </c>
      <c r="F538" s="176">
        <f>SUM(F520:F537)</f>
      </c>
      <c r="G538" s="40">
        <f>SUM(G520:G537)</f>
      </c>
      <c r="H538" s="41">
        <f>SUMPRODUCT(F520:F535,H520:H535)</f>
      </c>
      <c r="I538" s="43">
        <f>+I536-I537</f>
      </c>
      <c r="W538">
        <f t="shared" si="42"/>
      </c>
      <c r="X538">
        <f t="shared" si="43"/>
      </c>
      <c r="Y538">
        <f t="shared" si="44"/>
      </c>
      <c r="Z538">
        <f t="shared" si="45"/>
      </c>
    </row>
    <row r="539" spans="1:26" ht="15.75" thickBot="1">
      <c r="A539" s="44"/>
      <c r="B539" s="116"/>
      <c r="C539" s="45"/>
      <c r="D539" s="45"/>
      <c r="E539" s="45"/>
      <c r="F539" s="45"/>
      <c r="G539" s="45"/>
      <c r="H539" s="45"/>
      <c r="I539" s="47"/>
      <c r="W539">
        <f t="shared" si="42"/>
      </c>
      <c r="X539">
        <f t="shared" si="43"/>
      </c>
      <c r="Y539">
        <f t="shared" si="44"/>
      </c>
      <c r="Z539">
        <f t="shared" si="45"/>
      </c>
    </row>
    <row r="540" spans="1:26">
      <c r="A540" s="12" t="s">
        <v>432</v>
      </c>
      <c r="B540" s="12"/>
      <c r="C540" s="12"/>
      <c r="D540" s="13"/>
      <c r="E540" s="14"/>
      <c r="F540" s="14"/>
      <c r="G540" s="14"/>
      <c r="H540" s="2"/>
      <c r="I540" s="12"/>
      <c r="W540">
        <f t="shared" si="42"/>
      </c>
      <c r="X540">
        <f t="shared" si="43"/>
      </c>
      <c r="Y540">
        <f t="shared" si="44"/>
      </c>
      <c r="Z540">
        <f t="shared" si="45"/>
      </c>
    </row>
    <row r="541" spans="1:26">
      <c r="W541">
        <f t="shared" si="42"/>
      </c>
      <c r="X541">
        <f t="shared" si="43"/>
      </c>
      <c r="Y541">
        <f t="shared" si="44"/>
      </c>
      <c r="Z541">
        <f t="shared" si="45"/>
      </c>
    </row>
    <row r="542" spans="1:26">
      <c r="W542">
        <f t="shared" si="42"/>
      </c>
      <c r="X542">
        <f t="shared" si="43"/>
      </c>
      <c r="Y542">
        <f t="shared" si="44"/>
      </c>
      <c r="Z542">
        <f t="shared" si="45"/>
      </c>
    </row>
    <row r="543" spans="1:26">
      <c r="W543">
        <f t="shared" si="42"/>
      </c>
      <c r="X543">
        <f t="shared" si="43"/>
      </c>
      <c r="Y543">
        <f t="shared" si="44"/>
      </c>
      <c r="Z543">
        <f t="shared" si="45"/>
      </c>
    </row>
    <row r="544" spans="1:26">
      <c r="W544">
        <f t="shared" si="42"/>
      </c>
      <c r="X544">
        <f t="shared" si="43"/>
      </c>
      <c r="Y544">
        <f t="shared" si="44"/>
      </c>
      <c r="Z544">
        <f t="shared" si="45"/>
      </c>
    </row>
    <row r="545" spans="1:26">
      <c r="A545" s="1562" t="s">
        <v>0</v>
      </c>
      <c r="B545" s="1562"/>
      <c r="C545" s="1562"/>
      <c r="D545" s="1562"/>
      <c r="E545" s="1562"/>
      <c r="F545" s="1562"/>
      <c r="G545" s="1562"/>
      <c r="H545" s="1562"/>
      <c r="I545" s="1562"/>
      <c r="W545">
        <f t="shared" si="42"/>
      </c>
      <c r="X545">
        <f t="shared" si="43"/>
      </c>
      <c r="Y545">
        <f t="shared" si="44"/>
      </c>
      <c r="Z545">
        <f t="shared" si="45"/>
      </c>
    </row>
    <row r="546" spans="1:26">
      <c r="W546">
        <f t="shared" si="42"/>
      </c>
      <c r="X546">
        <f t="shared" si="43"/>
      </c>
      <c r="Y546">
        <f t="shared" si="44"/>
      </c>
      <c r="Z546">
        <f t="shared" si="45"/>
      </c>
    </row>
    <row r="547" spans="1:26">
      <c r="W547">
        <f t="shared" si="42"/>
      </c>
      <c r="X547">
        <f t="shared" si="43"/>
      </c>
      <c r="Y547">
        <f t="shared" si="44"/>
      </c>
      <c r="Z547">
        <f t="shared" si="45"/>
      </c>
    </row>
    <row r="548" spans="1:26">
      <c r="A548" s="1" t="s">
        <v>1</v>
      </c>
      <c r="B548" s="1"/>
      <c r="G548" s="2" t="s">
        <v>2</v>
      </c>
      <c r="H548" s="3" t="s">
        <v>435</v>
      </c>
      <c r="W548">
        <f t="shared" si="42"/>
      </c>
      <c r="X548">
        <f t="shared" si="43"/>
      </c>
      <c r="Y548">
        <f t="shared" si="44"/>
      </c>
      <c r="Z548">
        <f t="shared" si="45"/>
      </c>
    </row>
    <row r="549" spans="1:26">
      <c r="A549" s="1" t="inlineStr">
        <is>
          <t>Dealer-166</t>
        </is>
      </c>
      <c r="B549" s="1"/>
      <c r="F549" s="4" t="s">
        <v>3</v>
      </c>
      <c r="G549" s="2"/>
      <c r="H549" s="1" t="s">
        <v>70</v>
      </c>
      <c r="W549">
        <f t="shared" si="42"/>
      </c>
      <c r="X549">
        <f t="shared" si="43"/>
      </c>
      <c r="Y549">
        <f t="shared" si="44"/>
      </c>
      <c r="Z549">
        <f t="shared" si="45"/>
      </c>
    </row>
    <row r="550" spans="1:26">
      <c r="A550" s="1" t="inlineStr">
        <is>
          <t>Address line (redacted)</t>
        </is>
      </c>
      <c r="B550" s="1"/>
      <c r="C550" s="1727" t="inlineStr">
        <is>
          <t>Address line (redacted)</t>
        </is>
      </c>
      <c r="D550" s="1727"/>
      <c r="E550" s="1727"/>
      <c r="F550" s="1727"/>
      <c r="G550" s="1727"/>
      <c r="H550" s="1727"/>
      <c r="W550">
        <f t="shared" si="42"/>
      </c>
      <c r="X550">
        <f t="shared" si="43"/>
      </c>
      <c r="Y550">
        <f t="shared" si="44"/>
      </c>
      <c r="Z550">
        <f t="shared" si="45"/>
      </c>
    </row>
    <row r="551" spans="1:26">
      <c r="A551" s="1" t="inlineStr">
        <is>
          <t>Address line (redacted)</t>
        </is>
      </c>
      <c r="B551" s="1"/>
      <c r="C551" s="1727"/>
      <c r="D551" s="1727"/>
      <c r="E551" s="1727"/>
      <c r="F551" s="1727"/>
      <c r="G551" s="1727"/>
      <c r="H551" s="1727"/>
      <c r="W551">
        <f t="shared" si="42"/>
      </c>
      <c r="X551">
        <f t="shared" si="43"/>
      </c>
      <c r="Y551">
        <f t="shared" si="44"/>
      </c>
      <c r="Z551">
        <f t="shared" si="45"/>
      </c>
    </row>
    <row r="552" spans="1:26">
      <c r="A552" s="12" t="s">
        <v>299</v>
      </c>
      <c r="B552" s="86" t="inlineStr">
        <is>
          <t>GSTIN-MASKED</t>
        </is>
      </c>
      <c r="C552" s="1727"/>
      <c r="D552" s="1727"/>
      <c r="E552" s="1727"/>
      <c r="F552" s="1727"/>
      <c r="G552" s="1727"/>
      <c r="H552" s="1727"/>
      <c r="W552">
        <f t="shared" si="42"/>
      </c>
      <c r="X552">
        <f t="shared" si="43"/>
      </c>
      <c r="Y552">
        <f t="shared" si="44"/>
      </c>
      <c r="Z552">
        <f t="shared" si="45"/>
      </c>
    </row>
    <row r="553" spans="1:26">
      <c r="C553" s="1727"/>
      <c r="D553" s="1727"/>
      <c r="E553" s="1727"/>
      <c r="F553" s="1727"/>
      <c r="G553" s="1727"/>
      <c r="H553" s="1727"/>
      <c r="W553">
        <f t="shared" si="42"/>
      </c>
      <c r="X553">
        <f t="shared" si="43"/>
      </c>
      <c r="Y553">
        <f t="shared" si="44"/>
      </c>
      <c r="Z553">
        <f t="shared" si="45"/>
      </c>
    </row>
    <row r="554" spans="1:26">
      <c r="C554" s="1727"/>
      <c r="D554" s="1727"/>
      <c r="E554" s="1727"/>
      <c r="F554" s="1727"/>
      <c r="G554" s="1727"/>
      <c r="H554" s="1727"/>
      <c r="W554">
        <f t="shared" si="42"/>
      </c>
      <c r="X554">
        <f t="shared" si="43"/>
      </c>
      <c r="Y554">
        <f t="shared" si="44"/>
      </c>
      <c r="Z554">
        <f t="shared" si="45"/>
      </c>
    </row>
    <row r="555" spans="1:26">
      <c r="A555" s="1" t="s">
        <v>5</v>
      </c>
      <c r="W555">
        <f t="shared" si="42"/>
      </c>
      <c r="X555">
        <f t="shared" si="43"/>
      </c>
      <c r="Y555">
        <f t="shared" si="44"/>
      </c>
      <c r="Z555">
        <f t="shared" si="45"/>
      </c>
    </row>
    <row r="556" spans="1:26">
      <c r="A556" s="1" t="s">
        <v>6</v>
      </c>
      <c r="W556">
        <f t="shared" si="42"/>
      </c>
      <c r="X556">
        <f t="shared" si="43"/>
      </c>
      <c r="Y556">
        <f t="shared" si="44"/>
      </c>
      <c r="Z556">
        <f t="shared" si="45"/>
      </c>
    </row>
    <row r="557" spans="1:26">
      <c r="A557" s="1" t="s">
        <v>7</v>
      </c>
      <c r="W557">
        <f t="shared" si="42"/>
      </c>
      <c r="X557">
        <f t="shared" si="43"/>
      </c>
      <c r="Y557">
        <f t="shared" si="44"/>
      </c>
      <c r="Z557">
        <f t="shared" si="45"/>
      </c>
    </row>
    <row r="558" spans="1:26" ht="24">
      <c r="A558" s="179" t="s">
        <v>8</v>
      </c>
      <c r="B558" s="180" t="s">
        <v>9</v>
      </c>
      <c r="C558" s="180" t="s">
        <v>10</v>
      </c>
      <c r="D558" s="181" t="s">
        <v>11</v>
      </c>
      <c r="E558" s="181" t="s">
        <v>12</v>
      </c>
      <c r="F558" s="181" t="s">
        <v>13</v>
      </c>
      <c r="G558" s="181" t="s">
        <v>14</v>
      </c>
      <c r="H558" s="179" t="s">
        <v>15</v>
      </c>
      <c r="I558" s="182" t="s">
        <v>16</v>
      </c>
      <c r="W558">
        <f t="shared" si="42"/>
      </c>
      <c r="X558">
        <f t="shared" si="43"/>
      </c>
      <c r="Y558">
        <f t="shared" si="44"/>
      </c>
      <c r="Z558">
        <f t="shared" si="45"/>
      </c>
    </row>
    <row r="559" spans="1:26">
      <c r="A559" s="5"/>
      <c r="B559" s="1563" t="s">
        <v>17</v>
      </c>
      <c r="C559" s="1563"/>
      <c r="D559" s="5"/>
      <c r="E559" s="5"/>
      <c r="F559" s="5"/>
      <c r="G559" s="5"/>
      <c r="H559" s="5"/>
      <c r="I559" s="94"/>
      <c r="W559">
        <f t="shared" si="42"/>
      </c>
      <c r="X559">
        <f t="shared" si="43"/>
      </c>
      <c r="Y559">
        <f t="shared" si="44"/>
      </c>
      <c r="Z559">
        <f t="shared" si="45"/>
      </c>
    </row>
    <row r="560" spans="1:26">
      <c r="A560" s="5">
        <v>1</v>
      </c>
      <c r="B560" s="8" t="s">
        <v>465</v>
      </c>
      <c r="C560" s="5" t="s">
        <v>751</v>
      </c>
      <c r="D560" s="5">
        <v>1</v>
      </c>
      <c r="E560" s="5">
        <v>5</v>
      </c>
      <c r="F560" s="5">
        <f>+E560*D560</f>
      </c>
      <c r="G560" s="9">
        <f>+E560*D560</f>
      </c>
      <c r="H560" s="5">
        <v>1</v>
      </c>
      <c r="I560" s="94">
        <f>+H560*G560</f>
      </c>
      <c r="W560">
        <f t="shared" si="42"/>
      </c>
      <c r="X560">
        <f t="shared" si="43"/>
      </c>
      <c r="Y560">
        <f t="shared" si="44"/>
      </c>
      <c r="Z560">
        <f t="shared" si="45"/>
      </c>
    </row>
    <row r="561" spans="1:26">
      <c r="A561" s="5">
        <v>2</v>
      </c>
      <c r="B561" s="8" t="s">
        <v>464</v>
      </c>
      <c r="C561" s="5" t="s">
        <v>463</v>
      </c>
      <c r="D561" s="5">
        <v>1</v>
      </c>
      <c r="E561" s="5">
        <v>5</v>
      </c>
      <c r="F561" s="5">
        <f t="shared" ref="F561:F579" si="46">+E561*D561</f>
      </c>
      <c r="G561" s="9">
        <f t="shared" ref="G561:G579" si="47">+E561*D561</f>
      </c>
      <c r="H561" s="5">
        <v>1</v>
      </c>
      <c r="I561" s="94">
        <f t="shared" ref="I561:I585" si="48">+H561*G561</f>
      </c>
      <c r="W561">
        <f t="shared" si="42"/>
      </c>
      <c r="X561">
        <f t="shared" si="43"/>
      </c>
      <c r="Y561">
        <f t="shared" si="44"/>
      </c>
      <c r="Z561">
        <f t="shared" si="45"/>
      </c>
    </row>
    <row r="562" spans="1:26">
      <c r="A562" s="5">
        <v>3</v>
      </c>
      <c r="B562" s="8" t="s">
        <v>37</v>
      </c>
      <c r="C562" s="5" t="s">
        <v>38</v>
      </c>
      <c r="D562" s="5">
        <v>1</v>
      </c>
      <c r="E562" s="5">
        <v>5</v>
      </c>
      <c r="F562" s="5">
        <f t="shared" si="46"/>
      </c>
      <c r="G562" s="9">
        <f t="shared" si="47"/>
      </c>
      <c r="H562" s="5">
        <v>1</v>
      </c>
      <c r="I562" s="94">
        <f t="shared" si="48"/>
      </c>
      <c r="W562">
        <f t="shared" si="42"/>
      </c>
      <c r="X562">
        <f t="shared" si="43"/>
      </c>
      <c r="Y562">
        <f t="shared" si="44"/>
      </c>
      <c r="Z562">
        <f t="shared" si="45"/>
      </c>
    </row>
    <row r="563" spans="1:26">
      <c r="A563" s="5">
        <v>4</v>
      </c>
      <c r="B563" s="8" t="s">
        <v>462</v>
      </c>
      <c r="C563" s="5" t="s">
        <v>461</v>
      </c>
      <c r="D563" s="5">
        <v>1</v>
      </c>
      <c r="E563" s="5">
        <v>5</v>
      </c>
      <c r="F563" s="5">
        <f t="shared" si="46"/>
      </c>
      <c r="G563" s="9">
        <f t="shared" si="47"/>
      </c>
      <c r="H563" s="5">
        <v>1</v>
      </c>
      <c r="I563" s="94">
        <f t="shared" si="48"/>
      </c>
      <c r="W563">
        <f t="shared" si="42"/>
      </c>
      <c r="X563">
        <f t="shared" si="43"/>
      </c>
      <c r="Y563">
        <f t="shared" si="44"/>
      </c>
      <c r="Z563">
        <f t="shared" si="45"/>
      </c>
    </row>
    <row r="564" spans="1:26">
      <c r="A564" s="5">
        <v>5</v>
      </c>
      <c r="B564" s="8" t="s">
        <v>460</v>
      </c>
      <c r="C564" s="5" t="s">
        <v>459</v>
      </c>
      <c r="D564" s="5">
        <v>1</v>
      </c>
      <c r="E564" s="5">
        <v>5</v>
      </c>
      <c r="F564" s="5">
        <f t="shared" si="46"/>
      </c>
      <c r="G564" s="9">
        <f t="shared" si="47"/>
      </c>
      <c r="H564" s="5">
        <v>1</v>
      </c>
      <c r="I564" s="94">
        <f t="shared" si="48"/>
      </c>
      <c r="W564">
        <f t="shared" si="42"/>
      </c>
      <c r="X564">
        <f t="shared" si="43"/>
      </c>
      <c r="Y564">
        <f t="shared" si="44"/>
      </c>
      <c r="Z564">
        <f t="shared" si="45"/>
      </c>
    </row>
    <row r="565" spans="1:26">
      <c r="A565" s="5">
        <v>6</v>
      </c>
      <c r="B565" s="8" t="s">
        <v>458</v>
      </c>
      <c r="C565" s="5" t="s">
        <v>457</v>
      </c>
      <c r="D565" s="5">
        <v>1</v>
      </c>
      <c r="E565" s="5">
        <v>5</v>
      </c>
      <c r="F565" s="5">
        <f t="shared" si="46"/>
      </c>
      <c r="G565" s="9">
        <f t="shared" si="47"/>
      </c>
      <c r="H565" s="5">
        <v>1</v>
      </c>
      <c r="I565" s="94">
        <f t="shared" si="48"/>
      </c>
      <c r="W565">
        <f t="shared" si="42"/>
      </c>
      <c r="X565">
        <f t="shared" si="43"/>
      </c>
      <c r="Y565">
        <f t="shared" si="44"/>
      </c>
      <c r="Z565">
        <f t="shared" si="45"/>
      </c>
    </row>
    <row r="566" spans="1:26">
      <c r="A566" s="5">
        <v>7</v>
      </c>
      <c r="B566" s="8" t="s">
        <v>380</v>
      </c>
      <c r="C566" s="5" t="s">
        <v>381</v>
      </c>
      <c r="D566" s="5">
        <v>1</v>
      </c>
      <c r="E566" s="5">
        <v>5</v>
      </c>
      <c r="F566" s="5">
        <f t="shared" si="46"/>
      </c>
      <c r="G566" s="9">
        <f t="shared" si="47"/>
      </c>
      <c r="H566" s="5">
        <v>1</v>
      </c>
      <c r="I566" s="94">
        <f t="shared" si="48"/>
      </c>
      <c r="W566">
        <f t="shared" si="42"/>
      </c>
      <c r="X566">
        <f t="shared" si="43"/>
      </c>
      <c r="Y566">
        <f t="shared" si="44"/>
      </c>
      <c r="Z566">
        <f t="shared" si="45"/>
      </c>
    </row>
    <row r="567" spans="1:26">
      <c r="A567" s="5">
        <v>8</v>
      </c>
      <c r="B567" s="8" t="s">
        <v>456</v>
      </c>
      <c r="C567" s="5" t="s">
        <v>455</v>
      </c>
      <c r="D567" s="5">
        <v>1</v>
      </c>
      <c r="E567" s="5">
        <v>5</v>
      </c>
      <c r="F567" s="5">
        <f t="shared" si="46"/>
      </c>
      <c r="G567" s="9">
        <f t="shared" si="47"/>
      </c>
      <c r="H567" s="5">
        <v>1</v>
      </c>
      <c r="I567" s="94">
        <f t="shared" si="48"/>
      </c>
      <c r="W567">
        <f t="shared" si="42"/>
      </c>
      <c r="X567">
        <f t="shared" si="43"/>
      </c>
      <c r="Y567">
        <f t="shared" si="44"/>
      </c>
      <c r="Z567">
        <f t="shared" si="45"/>
      </c>
    </row>
    <row r="568" spans="1:26">
      <c r="A568" s="5">
        <v>9</v>
      </c>
      <c r="B568" s="8" t="s">
        <v>454</v>
      </c>
      <c r="C568" s="5" t="s">
        <v>453</v>
      </c>
      <c r="D568" s="5">
        <v>1</v>
      </c>
      <c r="E568" s="5">
        <v>5</v>
      </c>
      <c r="F568" s="5">
        <f t="shared" si="46"/>
      </c>
      <c r="G568" s="9">
        <f t="shared" si="47"/>
      </c>
      <c r="H568" s="5">
        <v>1</v>
      </c>
      <c r="I568" s="94">
        <f t="shared" si="48"/>
      </c>
      <c r="W568">
        <f t="shared" si="42"/>
      </c>
      <c r="X568">
        <f t="shared" si="43"/>
      </c>
      <c r="Y568">
        <f t="shared" si="44"/>
      </c>
      <c r="Z568">
        <f t="shared" si="45"/>
      </c>
    </row>
    <row r="569" spans="1:26">
      <c r="A569" s="5">
        <v>10</v>
      </c>
      <c r="B569" s="8" t="s">
        <v>452</v>
      </c>
      <c r="C569" s="5" t="s">
        <v>339</v>
      </c>
      <c r="D569" s="5">
        <v>1</v>
      </c>
      <c r="E569" s="5">
        <v>5</v>
      </c>
      <c r="F569" s="5">
        <f t="shared" si="46"/>
      </c>
      <c r="G569" s="9">
        <f t="shared" si="47"/>
      </c>
      <c r="H569" s="5">
        <v>1</v>
      </c>
      <c r="I569" s="94">
        <f t="shared" si="48"/>
      </c>
      <c r="W569">
        <f t="shared" si="42"/>
      </c>
      <c r="X569">
        <f t="shared" si="43"/>
      </c>
      <c r="Y569">
        <f t="shared" si="44"/>
      </c>
      <c r="Z569">
        <f t="shared" si="45"/>
      </c>
    </row>
    <row r="570" spans="1:26">
      <c r="A570" s="5">
        <v>11</v>
      </c>
      <c r="B570" s="8" t="s">
        <v>312</v>
      </c>
      <c r="C570" s="5" t="s">
        <v>313</v>
      </c>
      <c r="D570" s="5">
        <v>1</v>
      </c>
      <c r="E570" s="5">
        <v>5</v>
      </c>
      <c r="F570" s="5">
        <f t="shared" si="46"/>
      </c>
      <c r="G570" s="9">
        <f t="shared" si="47"/>
      </c>
      <c r="H570" s="5">
        <v>1</v>
      </c>
      <c r="I570" s="94">
        <f t="shared" si="48"/>
      </c>
      <c r="W570">
        <f t="shared" si="42"/>
      </c>
      <c r="X570">
        <f t="shared" si="43"/>
      </c>
      <c r="Y570">
        <f t="shared" si="44"/>
      </c>
      <c r="Z570">
        <f t="shared" si="45"/>
      </c>
    </row>
    <row r="571" spans="1:26">
      <c r="A571" s="5">
        <v>12</v>
      </c>
      <c r="B571" s="8" t="s">
        <v>361</v>
      </c>
      <c r="C571" s="5" t="s">
        <v>362</v>
      </c>
      <c r="D571" s="5">
        <v>1</v>
      </c>
      <c r="E571" s="5">
        <v>5</v>
      </c>
      <c r="F571" s="5">
        <f t="shared" si="46"/>
      </c>
      <c r="G571" s="9">
        <f t="shared" si="47"/>
      </c>
      <c r="H571" s="5">
        <v>1</v>
      </c>
      <c r="I571" s="94">
        <f t="shared" si="48"/>
      </c>
      <c r="W571">
        <f t="shared" si="42"/>
      </c>
      <c r="X571">
        <f t="shared" si="43"/>
      </c>
      <c r="Y571">
        <f t="shared" si="44"/>
      </c>
      <c r="Z571">
        <f t="shared" si="45"/>
      </c>
    </row>
    <row r="572" spans="1:26">
      <c r="A572" s="5">
        <v>13</v>
      </c>
      <c r="B572" s="8" t="s">
        <v>451</v>
      </c>
      <c r="C572" s="5" t="s">
        <v>450</v>
      </c>
      <c r="D572" s="5">
        <v>1</v>
      </c>
      <c r="E572" s="5">
        <v>5</v>
      </c>
      <c r="F572" s="5">
        <f t="shared" si="46"/>
      </c>
      <c r="G572" s="9">
        <f t="shared" si="47"/>
      </c>
      <c r="H572" s="5">
        <v>1</v>
      </c>
      <c r="I572" s="94">
        <f t="shared" si="48"/>
      </c>
      <c r="W572">
        <f t="shared" si="42"/>
      </c>
      <c r="X572">
        <f t="shared" si="43"/>
      </c>
      <c r="Y572">
        <f t="shared" si="44"/>
      </c>
      <c r="Z572">
        <f t="shared" si="45"/>
      </c>
    </row>
    <row r="573" spans="1:26">
      <c r="A573" s="5">
        <v>14</v>
      </c>
      <c r="B573" s="8" t="s">
        <v>449</v>
      </c>
      <c r="C573" s="5" t="s">
        <v>448</v>
      </c>
      <c r="D573" s="5">
        <v>1</v>
      </c>
      <c r="E573" s="5">
        <v>5</v>
      </c>
      <c r="F573" s="5">
        <f t="shared" si="46"/>
      </c>
      <c r="G573" s="9">
        <f t="shared" si="47"/>
      </c>
      <c r="H573" s="5">
        <v>1</v>
      </c>
      <c r="I573" s="94">
        <f t="shared" si="48"/>
      </c>
      <c r="W573">
        <f t="shared" si="42"/>
      </c>
      <c r="X573">
        <f t="shared" si="43"/>
      </c>
      <c r="Y573">
        <f t="shared" si="44"/>
      </c>
      <c r="Z573">
        <f t="shared" si="45"/>
      </c>
    </row>
    <row r="574" spans="1:26">
      <c r="A574" s="5">
        <v>15</v>
      </c>
      <c r="B574" s="8" t="s">
        <v>447</v>
      </c>
      <c r="C574" s="5" t="s">
        <v>446</v>
      </c>
      <c r="D574" s="5">
        <v>1</v>
      </c>
      <c r="E574" s="5">
        <v>5</v>
      </c>
      <c r="F574" s="5">
        <f t="shared" si="46"/>
      </c>
      <c r="G574" s="9">
        <f t="shared" si="47"/>
      </c>
      <c r="H574" s="5">
        <v>1</v>
      </c>
      <c r="I574" s="94">
        <f t="shared" si="48"/>
      </c>
      <c r="W574">
        <f t="shared" si="42"/>
      </c>
      <c r="X574">
        <f t="shared" si="43"/>
      </c>
      <c r="Y574">
        <f t="shared" si="44"/>
      </c>
      <c r="Z574">
        <f t="shared" si="45"/>
      </c>
    </row>
    <row r="575" spans="1:26">
      <c r="A575" s="5">
        <v>16</v>
      </c>
      <c r="B575" s="8" t="s">
        <v>445</v>
      </c>
      <c r="C575" s="5" t="s">
        <v>444</v>
      </c>
      <c r="D575" s="5">
        <v>1</v>
      </c>
      <c r="E575" s="5">
        <v>5</v>
      </c>
      <c r="F575" s="5">
        <f t="shared" si="46"/>
      </c>
      <c r="G575" s="9">
        <f t="shared" si="47"/>
      </c>
      <c r="H575" s="5">
        <v>1</v>
      </c>
      <c r="I575" s="94">
        <f t="shared" si="48"/>
      </c>
      <c r="W575">
        <f t="shared" si="42"/>
      </c>
      <c r="X575">
        <f t="shared" si="43"/>
      </c>
      <c r="Y575">
        <f t="shared" si="44"/>
      </c>
      <c r="Z575">
        <f t="shared" si="45"/>
      </c>
    </row>
    <row r="576" spans="1:26">
      <c r="A576" s="5">
        <v>17</v>
      </c>
      <c r="B576" s="8" t="s">
        <v>443</v>
      </c>
      <c r="C576" s="5" t="s">
        <v>442</v>
      </c>
      <c r="D576" s="5">
        <v>1</v>
      </c>
      <c r="E576" s="5">
        <v>5</v>
      </c>
      <c r="F576" s="5">
        <f t="shared" si="46"/>
      </c>
      <c r="G576" s="9">
        <f t="shared" si="47"/>
      </c>
      <c r="H576" s="5">
        <v>1</v>
      </c>
      <c r="I576" s="94">
        <f t="shared" si="48"/>
      </c>
      <c r="W576">
        <f t="shared" si="42"/>
      </c>
      <c r="X576">
        <f t="shared" si="43"/>
      </c>
      <c r="Y576">
        <f t="shared" si="44"/>
      </c>
      <c r="Z576">
        <f t="shared" si="45"/>
      </c>
    </row>
    <row r="577" spans="1:26">
      <c r="A577" s="5">
        <v>18</v>
      </c>
      <c r="B577" s="8" t="s">
        <v>441</v>
      </c>
      <c r="C577" s="5" t="s">
        <v>440</v>
      </c>
      <c r="D577" s="5">
        <v>1</v>
      </c>
      <c r="E577" s="5">
        <v>5</v>
      </c>
      <c r="F577" s="5">
        <f t="shared" si="46"/>
      </c>
      <c r="G577" s="9">
        <f t="shared" si="47"/>
      </c>
      <c r="H577" s="5">
        <v>1</v>
      </c>
      <c r="I577" s="94">
        <f t="shared" si="48"/>
      </c>
      <c r="W577">
        <f t="shared" si="42"/>
      </c>
      <c r="X577">
        <f t="shared" si="43"/>
      </c>
      <c r="Y577">
        <f t="shared" si="44"/>
      </c>
      <c r="Z577">
        <f t="shared" si="45"/>
      </c>
    </row>
    <row r="578" spans="1:26">
      <c r="A578" s="5">
        <v>19</v>
      </c>
      <c r="B578" s="8" t="s">
        <v>439</v>
      </c>
      <c r="C578" s="5" t="s">
        <v>438</v>
      </c>
      <c r="D578" s="5">
        <v>1</v>
      </c>
      <c r="E578" s="5">
        <v>5</v>
      </c>
      <c r="F578" s="5">
        <f t="shared" si="46"/>
      </c>
      <c r="G578" s="9">
        <f t="shared" si="47"/>
      </c>
      <c r="H578" s="5">
        <v>1</v>
      </c>
      <c r="I578" s="94">
        <f t="shared" si="48"/>
      </c>
      <c r="W578">
        <f t="shared" si="42"/>
      </c>
      <c r="X578">
        <f t="shared" si="43"/>
      </c>
      <c r="Y578">
        <f t="shared" si="44"/>
      </c>
      <c r="Z578">
        <f t="shared" si="45"/>
      </c>
    </row>
    <row r="579" spans="1:26">
      <c r="A579" s="5">
        <v>20</v>
      </c>
      <c r="B579" s="8" t="s">
        <v>437</v>
      </c>
      <c r="C579" s="5" t="s">
        <v>436</v>
      </c>
      <c r="D579" s="5">
        <v>1</v>
      </c>
      <c r="E579" s="5">
        <v>5</v>
      </c>
      <c r="F579" s="5">
        <f t="shared" si="46"/>
      </c>
      <c r="G579" s="9">
        <f t="shared" si="47"/>
      </c>
      <c r="H579" s="5">
        <v>1</v>
      </c>
      <c r="I579" s="94">
        <f t="shared" si="48"/>
      </c>
      <c r="W579">
        <f t="shared" si="42"/>
      </c>
      <c r="X579">
        <f t="shared" si="43"/>
      </c>
      <c r="Y579">
        <f t="shared" si="44"/>
      </c>
      <c r="Z579">
        <f t="shared" si="45"/>
      </c>
    </row>
    <row r="580" spans="1:26">
      <c r="A580" s="5"/>
      <c r="B580" s="1563" t="s">
        <v>17</v>
      </c>
      <c r="C580" s="1563"/>
      <c r="D580" s="184"/>
      <c r="E580" s="184"/>
      <c r="F580" s="214"/>
      <c r="G580" s="186"/>
      <c r="H580" s="184"/>
      <c r="I580" s="188"/>
      <c r="W580">
        <f t="shared" ref="W580:W643" si="49">IF(LEFT($H580&amp;"",5)="2019-",$H580,W579)</f>
      </c>
      <c r="X580">
        <f t="shared" ref="X580:X643" si="50">IF($W580="",0,IF(COUNTIF($AB$2:$AB$80,$W580)&gt;0,1,0))</f>
      </c>
      <c r="Y580">
        <f t="shared" ref="Y580:Y643" si="51">IF($C580="","",UPPER(TRIM(IFERROR(LEFT($C580&amp;"",FIND("/",$C580&amp;"")-1),$C580&amp;""))))</f>
      </c>
      <c r="Z580">
        <f t="shared" ref="Z580:Z643" si="52">IFERROR(IF(ISNUMBER($G580),$G580,0),0)</f>
      </c>
    </row>
    <row r="581" spans="1:26">
      <c r="A581" s="5">
        <v>21</v>
      </c>
      <c r="B581" s="95" t="s">
        <v>471</v>
      </c>
      <c r="C581" s="9" t="s">
        <v>470</v>
      </c>
      <c r="D581" s="5">
        <v>1</v>
      </c>
      <c r="E581" s="5">
        <v>4</v>
      </c>
      <c r="F581" s="5">
        <f>+E581*D581</f>
      </c>
      <c r="G581" s="9">
        <f>+E581*D581</f>
      </c>
      <c r="H581" s="9">
        <v>1</v>
      </c>
      <c r="I581" s="94">
        <f t="shared" si="48"/>
      </c>
      <c r="W581">
        <f t="shared" si="49"/>
      </c>
      <c r="X581">
        <f t="shared" si="50"/>
      </c>
      <c r="Y581">
        <f t="shared" si="51"/>
      </c>
      <c r="Z581">
        <f t="shared" si="52"/>
      </c>
    </row>
    <row r="582" spans="1:26">
      <c r="A582" s="5">
        <v>22</v>
      </c>
      <c r="B582" s="8" t="s">
        <v>295</v>
      </c>
      <c r="C582" s="5" t="s">
        <v>294</v>
      </c>
      <c r="D582" s="5">
        <v>1</v>
      </c>
      <c r="E582" s="5">
        <v>4</v>
      </c>
      <c r="F582" s="5">
        <f>+E582*D582</f>
      </c>
      <c r="G582" s="9">
        <f>+E582*D582</f>
      </c>
      <c r="H582" s="9">
        <v>1</v>
      </c>
      <c r="I582" s="94">
        <f t="shared" si="48"/>
      </c>
      <c r="W582">
        <f t="shared" si="49"/>
      </c>
      <c r="X582">
        <f t="shared" si="50"/>
      </c>
      <c r="Y582">
        <f t="shared" si="51"/>
      </c>
      <c r="Z582">
        <f t="shared" si="52"/>
      </c>
    </row>
    <row r="583" spans="1:26" ht="24">
      <c r="A583" s="5">
        <v>23</v>
      </c>
      <c r="B583" s="95" t="s">
        <v>469</v>
      </c>
      <c r="C583" s="101" t="s">
        <v>468</v>
      </c>
      <c r="D583" s="5">
        <v>1</v>
      </c>
      <c r="E583" s="5">
        <v>4</v>
      </c>
      <c r="F583" s="5">
        <f>+E583*D583</f>
      </c>
      <c r="G583" s="9">
        <f>+E583*D583</f>
      </c>
      <c r="H583" s="16">
        <v>1</v>
      </c>
      <c r="I583" s="94">
        <f t="shared" si="48"/>
      </c>
      <c r="W583">
        <f t="shared" si="49"/>
      </c>
      <c r="X583">
        <f t="shared" si="50"/>
      </c>
      <c r="Y583">
        <f t="shared" si="51"/>
      </c>
      <c r="Z583">
        <f t="shared" si="52"/>
      </c>
    </row>
    <row r="584" spans="1:26">
      <c r="A584" s="5">
        <v>24</v>
      </c>
      <c r="B584" s="8" t="s">
        <v>421</v>
      </c>
      <c r="C584" s="9" t="s">
        <v>422</v>
      </c>
      <c r="D584" s="5">
        <v>1</v>
      </c>
      <c r="E584" s="5">
        <v>4</v>
      </c>
      <c r="F584" s="5">
        <f>+E584*D584</f>
      </c>
      <c r="G584" s="9">
        <f>+E584*D584</f>
      </c>
      <c r="H584" s="5">
        <v>1</v>
      </c>
      <c r="I584" s="94">
        <f t="shared" si="48"/>
      </c>
      <c r="W584">
        <f t="shared" si="49"/>
      </c>
      <c r="X584">
        <f t="shared" si="50"/>
      </c>
      <c r="Y584">
        <f t="shared" si="51"/>
      </c>
      <c r="Z584">
        <f t="shared" si="52"/>
      </c>
    </row>
    <row r="585" spans="1:26">
      <c r="A585" s="5">
        <v>25</v>
      </c>
      <c r="B585" s="8" t="s">
        <v>467</v>
      </c>
      <c r="C585" s="5" t="s">
        <v>466</v>
      </c>
      <c r="D585" s="5">
        <v>1</v>
      </c>
      <c r="E585" s="5">
        <v>4</v>
      </c>
      <c r="F585" s="5">
        <f>+E585*D585</f>
      </c>
      <c r="G585" s="9">
        <f>+E585*D585</f>
      </c>
      <c r="H585" s="16">
        <v>1</v>
      </c>
      <c r="I585" s="94">
        <f t="shared" si="48"/>
      </c>
      <c r="W585">
        <f t="shared" si="49"/>
      </c>
      <c r="X585">
        <f t="shared" si="50"/>
      </c>
      <c r="Y585">
        <f t="shared" si="51"/>
      </c>
      <c r="Z585">
        <f t="shared" si="52"/>
      </c>
    </row>
    <row r="586" spans="1:26">
      <c r="A586" s="5"/>
      <c r="B586" s="8"/>
      <c r="C586" s="5"/>
      <c r="D586" s="184"/>
      <c r="E586" s="184"/>
      <c r="F586" s="214"/>
      <c r="G586" s="186"/>
      <c r="H586" s="184"/>
      <c r="I586" s="188"/>
      <c r="W586">
        <f t="shared" si="49"/>
      </c>
      <c r="X586">
        <f t="shared" si="50"/>
      </c>
      <c r="Y586">
        <f t="shared" si="51"/>
      </c>
      <c r="Z586">
        <f t="shared" si="52"/>
      </c>
    </row>
    <row r="587" spans="1:26">
      <c r="A587" s="5"/>
      <c r="B587" s="8"/>
      <c r="C587" s="5"/>
      <c r="D587" s="184"/>
      <c r="E587" s="184"/>
      <c r="F587" s="214"/>
      <c r="G587" s="186"/>
      <c r="H587" s="184"/>
      <c r="I587" s="188"/>
      <c r="W587">
        <f t="shared" si="49"/>
      </c>
      <c r="X587">
        <f t="shared" si="50"/>
      </c>
      <c r="Y587">
        <f t="shared" si="51"/>
      </c>
      <c r="Z587">
        <f t="shared" si="52"/>
      </c>
    </row>
    <row r="588" spans="1:26">
      <c r="A588" s="5"/>
      <c r="B588" s="8"/>
      <c r="C588" s="5"/>
      <c r="D588" s="184"/>
      <c r="E588" s="184"/>
      <c r="F588" s="214"/>
      <c r="G588" s="186"/>
      <c r="H588" s="184"/>
      <c r="I588" s="188"/>
      <c r="W588">
        <f t="shared" si="49"/>
      </c>
      <c r="X588">
        <f t="shared" si="50"/>
      </c>
      <c r="Y588">
        <f t="shared" si="51"/>
      </c>
      <c r="Z588">
        <f t="shared" si="52"/>
      </c>
    </row>
    <row r="589" spans="1:26" ht="15.75" thickBot="1">
      <c r="A589" s="5"/>
      <c r="B589" s="224"/>
      <c r="C589" s="15"/>
      <c r="D589" s="23"/>
      <c r="E589" s="225"/>
      <c r="F589" s="23"/>
      <c r="G589" s="24"/>
      <c r="H589" s="225"/>
      <c r="I589" s="226"/>
      <c r="W589">
        <f t="shared" si="49"/>
      </c>
      <c r="X589">
        <f t="shared" si="50"/>
      </c>
      <c r="Y589">
        <f t="shared" si="51"/>
      </c>
      <c r="Z589">
        <f t="shared" si="52"/>
      </c>
    </row>
    <row r="590" spans="1:26">
      <c r="A590" s="227"/>
      <c r="B590" s="17"/>
      <c r="C590" s="5"/>
      <c r="D590" s="59"/>
      <c r="E590" s="59"/>
      <c r="F590" s="53"/>
      <c r="G590" s="78"/>
      <c r="H590" s="68"/>
      <c r="I590" s="228">
        <f>SUM(I559:I589)</f>
      </c>
      <c r="W590">
        <f t="shared" si="49"/>
      </c>
      <c r="X590">
        <f t="shared" si="50"/>
      </c>
      <c r="Y590">
        <f t="shared" si="51"/>
      </c>
      <c r="Z590">
        <f t="shared" si="52"/>
      </c>
    </row>
    <row r="591" spans="1:26">
      <c r="A591" s="10"/>
      <c r="B591" s="10"/>
      <c r="C591" s="69"/>
      <c r="D591" s="69"/>
      <c r="E591" s="69"/>
      <c r="F591" s="69"/>
      <c r="G591" s="69"/>
      <c r="H591" s="69"/>
      <c r="I591" s="191"/>
      <c r="W591">
        <f t="shared" si="49"/>
      </c>
      <c r="X591">
        <f t="shared" si="50"/>
      </c>
      <c r="Y591">
        <f t="shared" si="51"/>
      </c>
      <c r="Z591">
        <f t="shared" si="52"/>
      </c>
    </row>
    <row r="592" spans="1:26" ht="15.75" thickBot="1">
      <c r="A592" s="10"/>
      <c r="B592" s="11" t="s">
        <v>20</v>
      </c>
      <c r="C592" s="35"/>
      <c r="D592" s="35"/>
      <c r="E592" s="35"/>
      <c r="F592" s="35"/>
      <c r="G592" s="35"/>
      <c r="H592" s="35"/>
      <c r="I592" s="98"/>
      <c r="W592">
        <f t="shared" si="49"/>
      </c>
      <c r="X592">
        <f t="shared" si="50"/>
      </c>
      <c r="Y592">
        <f t="shared" si="51"/>
      </c>
      <c r="Z592">
        <f t="shared" si="52"/>
      </c>
    </row>
    <row r="593" spans="1:26" ht="15.75" thickBot="1">
      <c r="A593" s="99"/>
      <c r="B593" s="38"/>
      <c r="C593" s="39" t="s">
        <v>21</v>
      </c>
      <c r="D593" s="40">
        <f>SUM(D559:D592)</f>
      </c>
      <c r="E593" s="41" t="s">
        <v>360</v>
      </c>
      <c r="F593" s="40">
        <f>SUM(F559:F592)</f>
      </c>
      <c r="G593" s="40">
        <f>SUM(G559:G592)</f>
      </c>
      <c r="H593" s="41">
        <f>+SUMPRODUCT(H559:H589,F559:F589)</f>
      </c>
      <c r="I593" s="100">
        <f>+I590-I591</f>
      </c>
      <c r="W593">
        <f t="shared" si="49"/>
      </c>
      <c r="X593">
        <f t="shared" si="50"/>
      </c>
      <c r="Y593">
        <f t="shared" si="51"/>
      </c>
      <c r="Z593">
        <f t="shared" si="52"/>
      </c>
    </row>
    <row r="594" spans="1:26">
      <c r="A594" s="10"/>
      <c r="B594" s="10"/>
      <c r="C594" s="91"/>
      <c r="D594" s="91"/>
      <c r="E594" s="91"/>
      <c r="F594" s="91"/>
      <c r="G594" s="91"/>
      <c r="H594" s="91"/>
      <c r="I594" s="91"/>
      <c r="W594">
        <f t="shared" si="49"/>
      </c>
      <c r="X594">
        <f t="shared" si="50"/>
      </c>
      <c r="Y594">
        <f t="shared" si="51"/>
      </c>
      <c r="Z594">
        <f t="shared" si="52"/>
      </c>
    </row>
    <row r="595" spans="1:26">
      <c r="A595" s="12" t="s">
        <v>281</v>
      </c>
      <c r="B595" s="12"/>
      <c r="C595" s="12"/>
      <c r="D595" s="13"/>
      <c r="E595" s="14"/>
      <c r="F595" s="14"/>
      <c r="G595" s="14"/>
      <c r="H595" s="2"/>
      <c r="I595" s="12"/>
      <c r="W595">
        <f t="shared" si="49"/>
      </c>
      <c r="X595">
        <f t="shared" si="50"/>
      </c>
      <c r="Y595">
        <f t="shared" si="51"/>
      </c>
      <c r="Z595">
        <f t="shared" si="52"/>
      </c>
    </row>
    <row r="596" spans="1:26">
      <c r="W596">
        <f t="shared" si="49"/>
      </c>
      <c r="X596">
        <f t="shared" si="50"/>
      </c>
      <c r="Y596">
        <f t="shared" si="51"/>
      </c>
      <c r="Z596">
        <f t="shared" si="52"/>
      </c>
    </row>
    <row r="597" spans="1:26">
      <c r="W597">
        <f t="shared" si="49"/>
      </c>
      <c r="X597">
        <f t="shared" si="50"/>
      </c>
      <c r="Y597">
        <f t="shared" si="51"/>
      </c>
      <c r="Z597">
        <f t="shared" si="52"/>
      </c>
    </row>
    <row r="598" spans="1:26">
      <c r="A598" s="1562" t="s">
        <v>0</v>
      </c>
      <c r="B598" s="1562"/>
      <c r="C598" s="1562"/>
      <c r="D598" s="1562"/>
      <c r="E598" s="1562"/>
      <c r="F598" s="1562"/>
      <c r="G598" s="1562"/>
      <c r="H598" s="1562"/>
      <c r="I598" s="1562"/>
      <c r="J598" s="25"/>
      <c r="W598">
        <f t="shared" si="49"/>
      </c>
      <c r="X598">
        <f t="shared" si="50"/>
      </c>
      <c r="Y598">
        <f t="shared" si="51"/>
      </c>
      <c r="Z598">
        <f t="shared" si="52"/>
      </c>
    </row>
    <row r="599" spans="1:26">
      <c r="J599" s="25"/>
      <c r="W599">
        <f t="shared" si="49"/>
      </c>
      <c r="X599">
        <f t="shared" si="50"/>
      </c>
      <c r="Y599">
        <f t="shared" si="51"/>
      </c>
      <c r="Z599">
        <f t="shared" si="52"/>
      </c>
    </row>
    <row r="600" spans="1:26">
      <c r="A600" s="1" t="s">
        <v>1</v>
      </c>
      <c r="B600" s="1"/>
      <c r="G600" s="2" t="s">
        <v>2</v>
      </c>
      <c r="H600" s="3" t="s">
        <v>435</v>
      </c>
      <c r="J600" s="25"/>
      <c r="W600">
        <f t="shared" si="49"/>
      </c>
      <c r="X600">
        <f t="shared" si="50"/>
      </c>
      <c r="Y600">
        <f t="shared" si="51"/>
      </c>
      <c r="Z600">
        <f t="shared" si="52"/>
      </c>
    </row>
    <row r="601" spans="1:26">
      <c r="A601" s="1" t="inlineStr">
        <is>
          <t>Dealer-066</t>
        </is>
      </c>
      <c r="B601" s="1"/>
      <c r="F601" s="4" t="s">
        <v>3</v>
      </c>
      <c r="G601" s="2"/>
      <c r="H601" s="1" t="s">
        <v>71</v>
      </c>
      <c r="J601" s="25"/>
      <c r="W601">
        <f t="shared" si="49"/>
      </c>
      <c r="X601">
        <f t="shared" si="50"/>
      </c>
      <c r="Y601">
        <f t="shared" si="51"/>
      </c>
      <c r="Z601">
        <f t="shared" si="52"/>
      </c>
    </row>
    <row r="602" spans="1:26">
      <c r="A602" s="1" t="inlineStr">
        <is>
          <t>Address line (redacted)</t>
        </is>
      </c>
      <c r="B602" s="1"/>
      <c r="C602" s="51"/>
      <c r="J602" s="25"/>
      <c r="W602">
        <f t="shared" si="49"/>
      </c>
      <c r="X602">
        <f t="shared" si="50"/>
      </c>
      <c r="Y602">
        <f t="shared" si="51"/>
      </c>
      <c r="Z602">
        <f t="shared" si="52"/>
      </c>
    </row>
    <row r="603" spans="1:26">
      <c r="A603" s="1" t="inlineStr">
        <is>
          <t>Address line (redacted)</t>
        </is>
      </c>
      <c r="B603" s="1"/>
      <c r="C603" s="51"/>
      <c r="D603" s="85"/>
      <c r="E603" s="85"/>
      <c r="F603" s="85"/>
      <c r="G603" s="85"/>
      <c r="H603" s="85"/>
      <c r="J603" s="25"/>
      <c r="W603">
        <f t="shared" si="49"/>
      </c>
      <c r="X603">
        <f t="shared" si="50"/>
      </c>
      <c r="Y603">
        <f t="shared" si="51"/>
      </c>
      <c r="Z603">
        <f t="shared" si="52"/>
      </c>
    </row>
    <row r="604" spans="1:26">
      <c r="A604" s="1" t="inlineStr">
        <is>
          <t>Address line (redacted)</t>
        </is>
      </c>
      <c r="B604" s="1582"/>
      <c r="C604" s="1582"/>
      <c r="D604" s="85"/>
      <c r="E604" s="85"/>
      <c r="F604" s="85"/>
      <c r="G604" s="85"/>
      <c r="H604" s="85"/>
      <c r="J604" s="25"/>
      <c r="W604">
        <f t="shared" si="49"/>
      </c>
      <c r="X604">
        <f t="shared" si="50"/>
      </c>
      <c r="Y604">
        <f t="shared" si="51"/>
      </c>
      <c r="Z604">
        <f t="shared" si="52"/>
      </c>
    </row>
    <row r="605" spans="1:26">
      <c r="A605" s="1" t="s">
        <v>477</v>
      </c>
      <c r="B605" s="248" t="inlineStr">
        <is>
          <t>GSTIN-MASKED</t>
        </is>
      </c>
      <c r="C605" s="56"/>
      <c r="D605" s="85"/>
      <c r="E605" s="85"/>
      <c r="F605" s="85"/>
      <c r="G605" s="85"/>
      <c r="H605" s="85"/>
      <c r="J605" s="25"/>
      <c r="W605">
        <f t="shared" si="49"/>
      </c>
      <c r="X605">
        <f t="shared" si="50"/>
      </c>
      <c r="Y605">
        <f t="shared" si="51"/>
      </c>
      <c r="Z605">
        <f t="shared" si="52"/>
      </c>
    </row>
    <row r="606" spans="1:26">
      <c r="A606" s="1"/>
      <c r="B606" s="49"/>
      <c r="D606" s="85"/>
      <c r="E606" s="85"/>
      <c r="F606" s="85"/>
      <c r="G606" s="85"/>
      <c r="H606" s="85"/>
      <c r="J606" s="25"/>
      <c r="W606">
        <f t="shared" si="49"/>
      </c>
      <c r="X606">
        <f t="shared" si="50"/>
      </c>
      <c r="Y606">
        <f t="shared" si="51"/>
      </c>
      <c r="Z606">
        <f t="shared" si="52"/>
      </c>
    </row>
    <row r="607" spans="1:26">
      <c r="A607" s="49" t="s">
        <v>479</v>
      </c>
      <c r="B607" s="248"/>
      <c r="C607" s="56"/>
      <c r="D607" s="1"/>
      <c r="E607" s="1"/>
      <c r="F607" s="1"/>
      <c r="G607" s="1"/>
      <c r="H607" s="1"/>
      <c r="I607" s="1"/>
      <c r="J607" s="25"/>
      <c r="W607">
        <f t="shared" si="49"/>
      </c>
      <c r="X607">
        <f t="shared" si="50"/>
      </c>
      <c r="Y607">
        <f t="shared" si="51"/>
      </c>
      <c r="Z607">
        <f t="shared" si="52"/>
      </c>
    </row>
    <row r="608" spans="1:26">
      <c r="A608" s="1" t="inlineStr">
        <is>
          <t>Dealer-080</t>
        </is>
      </c>
      <c r="B608" s="248"/>
      <c r="C608" s="56"/>
      <c r="D608" s="22" t="inlineStr">
        <is>
          <t>ATTN: Contact-021</t>
        </is>
      </c>
      <c r="E608" s="1"/>
      <c r="F608" s="1"/>
      <c r="G608" s="1"/>
      <c r="H608" s="1"/>
      <c r="I608" s="1"/>
      <c r="J608" s="25"/>
      <c r="W608">
        <f t="shared" si="49"/>
      </c>
      <c r="X608">
        <f t="shared" si="50"/>
      </c>
      <c r="Y608">
        <f t="shared" si="51"/>
      </c>
      <c r="Z608">
        <f t="shared" si="52"/>
      </c>
    </row>
    <row r="609" spans="1:26">
      <c r="A609" s="1" t="inlineStr">
        <is>
          <t>Dealer-087</t>
        </is>
      </c>
      <c r="B609" s="248"/>
      <c r="C609" s="56"/>
      <c r="D609" s="1"/>
      <c r="E609" s="1"/>
      <c r="F609" s="1"/>
      <c r="G609" s="1"/>
      <c r="H609" s="1"/>
      <c r="I609" s="1"/>
      <c r="J609" s="25"/>
      <c r="W609">
        <f t="shared" si="49"/>
      </c>
      <c r="X609">
        <f t="shared" si="50"/>
      </c>
      <c r="Y609">
        <f t="shared" si="51"/>
      </c>
      <c r="Z609">
        <f t="shared" si="52"/>
      </c>
    </row>
    <row r="610" spans="1:26">
      <c r="A610" s="249" t="inlineStr">
        <is>
          <t>Address line (redacted)</t>
        </is>
      </c>
      <c r="B610" s="248"/>
      <c r="C610" s="56"/>
      <c r="D610" s="1"/>
      <c r="E610" s="1"/>
      <c r="F610" s="1"/>
      <c r="G610" s="1"/>
      <c r="H610" s="1"/>
      <c r="I610" s="1"/>
      <c r="J610" s="25"/>
      <c r="W610">
        <f t="shared" si="49"/>
      </c>
      <c r="X610">
        <f t="shared" si="50"/>
      </c>
      <c r="Y610">
        <f t="shared" si="51"/>
      </c>
      <c r="Z610">
        <f t="shared" si="52"/>
      </c>
    </row>
    <row r="611" spans="1:26">
      <c r="A611" s="1608" t="inlineStr">
        <is>
          <t>Address line (redacted)</t>
        </is>
      </c>
      <c r="B611" s="1608"/>
      <c r="C611" s="1608"/>
      <c r="D611" s="1608"/>
      <c r="E611" s="1608"/>
      <c r="F611" s="1608"/>
      <c r="G611" s="1608"/>
      <c r="H611" s="1608"/>
      <c r="I611" s="1608"/>
      <c r="J611" s="25"/>
      <c r="W611">
        <f t="shared" si="49"/>
      </c>
      <c r="X611">
        <f t="shared" si="50"/>
      </c>
      <c r="Y611">
        <f t="shared" si="51"/>
      </c>
      <c r="Z611">
        <f t="shared" si="52"/>
      </c>
    </row>
    <row r="612" spans="1:26">
      <c r="A612" s="1647" t="inlineStr">
        <is>
          <t>Address line (redacted)</t>
        </is>
      </c>
      <c r="B612" s="1647"/>
      <c r="C612" s="1647"/>
      <c r="D612" s="1647"/>
      <c r="E612" s="1647"/>
      <c r="F612" s="1647"/>
      <c r="G612" s="1647"/>
      <c r="H612" s="1647"/>
      <c r="I612" s="1647"/>
      <c r="J612" s="25"/>
      <c r="W612">
        <f t="shared" si="49"/>
      </c>
      <c r="X612">
        <f t="shared" si="50"/>
      </c>
      <c r="Y612">
        <f t="shared" si="51"/>
      </c>
      <c r="Z612">
        <f t="shared" si="52"/>
      </c>
    </row>
    <row r="613" spans="1:26">
      <c r="A613" s="1608" t="inlineStr">
        <is>
          <t>Address line (redacted)</t>
        </is>
      </c>
      <c r="B613" s="1608"/>
      <c r="C613" s="1608"/>
      <c r="D613" s="1608"/>
      <c r="E613" s="1608"/>
      <c r="F613" s="1608"/>
      <c r="G613" s="1608"/>
      <c r="H613" s="1608"/>
      <c r="I613" s="1608"/>
      <c r="J613" s="25"/>
      <c r="W613">
        <f t="shared" si="49"/>
      </c>
      <c r="X613">
        <f t="shared" si="50"/>
      </c>
      <c r="Y613">
        <f t="shared" si="51"/>
      </c>
      <c r="Z613">
        <f t="shared" si="52"/>
      </c>
    </row>
    <row r="614" spans="1:26">
      <c r="A614" s="1"/>
      <c r="B614" s="55"/>
      <c r="J614" s="25"/>
      <c r="W614">
        <f t="shared" si="49"/>
      </c>
      <c r="X614">
        <f t="shared" si="50"/>
      </c>
      <c r="Y614">
        <f t="shared" si="51"/>
      </c>
      <c r="Z614">
        <f t="shared" si="52"/>
      </c>
    </row>
    <row r="615" spans="1:26">
      <c r="A615" s="1" t="s">
        <v>5</v>
      </c>
      <c r="J615" s="25"/>
      <c r="W615">
        <f t="shared" si="49"/>
      </c>
      <c r="X615">
        <f t="shared" si="50"/>
      </c>
      <c r="Y615">
        <f t="shared" si="51"/>
      </c>
      <c r="Z615">
        <f t="shared" si="52"/>
      </c>
    </row>
    <row r="616" spans="1:26">
      <c r="A616" s="1" t="s">
        <v>6</v>
      </c>
      <c r="J616" s="25"/>
      <c r="W616">
        <f t="shared" si="49"/>
      </c>
      <c r="X616">
        <f t="shared" si="50"/>
      </c>
      <c r="Y616">
        <f t="shared" si="51"/>
      </c>
      <c r="Z616">
        <f t="shared" si="52"/>
      </c>
    </row>
    <row r="617" spans="1:26" ht="15.75" thickBot="1">
      <c r="A617" s="1" t="s">
        <v>7</v>
      </c>
      <c r="J617" s="25"/>
      <c r="W617">
        <f t="shared" si="49"/>
      </c>
      <c r="X617">
        <f t="shared" si="50"/>
      </c>
      <c r="Y617">
        <f t="shared" si="51"/>
      </c>
      <c r="Z617">
        <f t="shared" si="52"/>
      </c>
    </row>
    <row r="618" spans="1:26" ht="24">
      <c r="A618" s="26" t="s">
        <v>8</v>
      </c>
      <c r="B618" s="27" t="s">
        <v>9</v>
      </c>
      <c r="C618" s="27" t="s">
        <v>10</v>
      </c>
      <c r="D618" s="28" t="s">
        <v>11</v>
      </c>
      <c r="E618" s="28" t="s">
        <v>12</v>
      </c>
      <c r="F618" s="28" t="s">
        <v>13</v>
      </c>
      <c r="G618" s="28" t="s">
        <v>14</v>
      </c>
      <c r="H618" s="29" t="s">
        <v>15</v>
      </c>
      <c r="I618" s="30" t="s">
        <v>16</v>
      </c>
      <c r="J618" s="25"/>
      <c r="W618">
        <f t="shared" si="49"/>
      </c>
      <c r="X618">
        <f t="shared" si="50"/>
      </c>
      <c r="Y618">
        <f t="shared" si="51"/>
      </c>
      <c r="Z618">
        <f t="shared" si="52"/>
      </c>
    </row>
    <row r="619" spans="1:26">
      <c r="A619" s="57"/>
      <c r="B619" s="1564" t="s">
        <v>18</v>
      </c>
      <c r="C619" s="1565"/>
      <c r="D619" s="9"/>
      <c r="E619" s="5"/>
      <c r="F619" s="5"/>
      <c r="G619" s="5"/>
      <c r="H619" s="16"/>
      <c r="I619" s="102"/>
      <c r="J619" s="25"/>
      <c r="W619">
        <f t="shared" si="49"/>
      </c>
      <c r="X619">
        <f t="shared" si="50"/>
      </c>
      <c r="Y619">
        <f t="shared" si="51"/>
      </c>
      <c r="Z619">
        <f t="shared" si="52"/>
      </c>
    </row>
    <row r="620" spans="1:26">
      <c r="A620" s="5">
        <v>1</v>
      </c>
      <c r="B620" s="8" t="s">
        <v>293</v>
      </c>
      <c r="C620" s="5" t="s">
        <v>292</v>
      </c>
      <c r="D620" s="9">
        <v>1</v>
      </c>
      <c r="E620" s="5">
        <v>4</v>
      </c>
      <c r="F620" s="5">
        <f t="shared" ref="F620:F625" si="53">+E620*D620</f>
      </c>
      <c r="G620" s="9">
        <f t="shared" ref="G620:G625" si="54">+E620*D620</f>
      </c>
      <c r="H620" s="5">
        <v>1</v>
      </c>
      <c r="I620" s="102">
        <f>+H620*G620</f>
      </c>
      <c r="J620" s="25">
        <v>126</v>
      </c>
      <c r="K620" s="118">
        <f>+H620-J620</f>
      </c>
      <c r="L620">
        <f>+K620*G620</f>
      </c>
      <c r="W620">
        <f t="shared" si="49"/>
      </c>
      <c r="X620">
        <f t="shared" si="50"/>
      </c>
      <c r="Y620">
        <f t="shared" si="51"/>
      </c>
      <c r="Z620">
        <f t="shared" si="52"/>
      </c>
    </row>
    <row r="621" spans="1:26">
      <c r="A621" s="5">
        <v>2</v>
      </c>
      <c r="B621" s="95" t="s">
        <v>492</v>
      </c>
      <c r="C621" s="101" t="s">
        <v>493</v>
      </c>
      <c r="D621" s="9">
        <v>1</v>
      </c>
      <c r="E621" s="5">
        <v>4</v>
      </c>
      <c r="F621" s="5">
        <f t="shared" si="53"/>
      </c>
      <c r="G621" s="9">
        <f t="shared" si="54"/>
      </c>
      <c r="H621" s="5">
        <v>1</v>
      </c>
      <c r="I621" s="102">
        <f t="shared" ref="I621:I626" si="55">+H621*G621</f>
      </c>
      <c r="J621" s="25">
        <v>126</v>
      </c>
      <c r="K621" s="118">
        <f t="shared" ref="K621:K626" si="56">+H621-J621</f>
      </c>
      <c r="L621">
        <f t="shared" ref="L621:L626" si="57">+K621*G621</f>
      </c>
      <c r="W621">
        <f t="shared" si="49"/>
      </c>
      <c r="X621">
        <f t="shared" si="50"/>
      </c>
      <c r="Y621">
        <f t="shared" si="51"/>
      </c>
      <c r="Z621">
        <f t="shared" si="52"/>
      </c>
    </row>
    <row r="622" spans="1:26">
      <c r="A622" s="5"/>
      <c r="B622" s="1564" t="s">
        <v>487</v>
      </c>
      <c r="C622" s="1565"/>
      <c r="D622" s="5"/>
      <c r="E622" s="5"/>
      <c r="F622" s="5">
        <f t="shared" si="53"/>
      </c>
      <c r="G622" s="9">
        <f t="shared" si="54"/>
      </c>
      <c r="H622" s="5"/>
      <c r="I622" s="102">
        <f t="shared" si="55"/>
      </c>
      <c r="J622" s="25"/>
      <c r="K622" s="118"/>
      <c r="W622">
        <f t="shared" si="49"/>
      </c>
      <c r="X622">
        <f t="shared" si="50"/>
      </c>
      <c r="Y622">
        <f t="shared" si="51"/>
      </c>
      <c r="Z622">
        <f t="shared" si="52"/>
      </c>
    </row>
    <row r="623" spans="1:26">
      <c r="A623" s="5">
        <v>3</v>
      </c>
      <c r="B623" s="17" t="s">
        <v>398</v>
      </c>
      <c r="C623" s="96" t="s">
        <v>399</v>
      </c>
      <c r="D623" s="168">
        <v>1</v>
      </c>
      <c r="E623" s="5">
        <v>5</v>
      </c>
      <c r="F623" s="5">
        <f t="shared" si="53"/>
      </c>
      <c r="G623" s="9">
        <f t="shared" si="54"/>
      </c>
      <c r="H623" s="5">
        <v>1</v>
      </c>
      <c r="I623" s="102">
        <f t="shared" si="55"/>
      </c>
      <c r="J623" s="25">
        <f>175*28%</f>
      </c>
      <c r="K623" s="118">
        <f t="shared" si="56"/>
      </c>
      <c r="L623">
        <f t="shared" si="57"/>
      </c>
      <c r="W623">
        <f t="shared" si="49"/>
      </c>
      <c r="X623">
        <f t="shared" si="50"/>
      </c>
      <c r="Y623">
        <f t="shared" si="51"/>
      </c>
      <c r="Z623">
        <f t="shared" si="52"/>
      </c>
    </row>
    <row r="624" spans="1:26">
      <c r="A624" s="5">
        <v>4</v>
      </c>
      <c r="B624" s="17" t="s">
        <v>400</v>
      </c>
      <c r="C624" s="96" t="s">
        <v>401</v>
      </c>
      <c r="D624" s="168">
        <v>1</v>
      </c>
      <c r="E624" s="5">
        <v>5</v>
      </c>
      <c r="F624" s="5">
        <f t="shared" si="53"/>
      </c>
      <c r="G624" s="9">
        <f t="shared" si="54"/>
      </c>
      <c r="H624" s="5">
        <v>1</v>
      </c>
      <c r="I624" s="102">
        <f t="shared" si="55"/>
      </c>
      <c r="J624" s="25">
        <f>175*28%</f>
      </c>
      <c r="K624" s="118">
        <f t="shared" si="56"/>
      </c>
      <c r="L624">
        <f t="shared" si="57"/>
      </c>
      <c r="W624">
        <f t="shared" si="49"/>
      </c>
      <c r="X624">
        <f t="shared" si="50"/>
      </c>
      <c r="Y624">
        <f t="shared" si="51"/>
      </c>
      <c r="Z624">
        <f t="shared" si="52"/>
      </c>
    </row>
    <row r="625" spans="1:26">
      <c r="A625" s="5"/>
      <c r="B625" s="1564" t="s">
        <v>300</v>
      </c>
      <c r="C625" s="1565"/>
      <c r="D625" s="5"/>
      <c r="E625" s="5"/>
      <c r="F625" s="5">
        <f t="shared" si="53"/>
      </c>
      <c r="G625" s="9">
        <f t="shared" si="54"/>
      </c>
      <c r="H625" s="5"/>
      <c r="I625" s="102">
        <f t="shared" si="55"/>
      </c>
      <c r="J625" s="25"/>
      <c r="K625" s="118"/>
      <c r="W625">
        <f t="shared" si="49"/>
      </c>
      <c r="X625">
        <f t="shared" si="50"/>
      </c>
      <c r="Y625">
        <f t="shared" si="51"/>
      </c>
      <c r="Z625">
        <f t="shared" si="52"/>
      </c>
    </row>
    <row r="626" spans="1:26">
      <c r="A626" s="5">
        <v>8</v>
      </c>
      <c r="B626" s="17" t="s">
        <v>497</v>
      </c>
      <c r="C626" s="5" t="s">
        <v>498</v>
      </c>
      <c r="D626" s="5">
        <v>1</v>
      </c>
      <c r="E626" s="168"/>
      <c r="F626" s="5">
        <v>25</v>
      </c>
      <c r="G626" s="5">
        <f>+F626</f>
      </c>
      <c r="H626" s="7">
        <v>1</v>
      </c>
      <c r="I626" s="102">
        <f t="shared" si="55"/>
      </c>
      <c r="J626" s="25">
        <v>3.2</v>
      </c>
      <c r="K626" s="118">
        <f t="shared" si="56"/>
      </c>
      <c r="L626">
        <f t="shared" si="57"/>
      </c>
      <c r="W626">
        <f t="shared" si="49"/>
      </c>
      <c r="X626">
        <f t="shared" si="50"/>
      </c>
      <c r="Y626">
        <f t="shared" si="51"/>
      </c>
      <c r="Z626">
        <f t="shared" si="52"/>
      </c>
    </row>
    <row r="627" spans="1:26">
      <c r="A627" s="5"/>
      <c r="B627" s="17"/>
      <c r="C627" s="88"/>
      <c r="D627" s="65"/>
      <c r="E627" s="5"/>
      <c r="F627" s="5"/>
      <c r="G627" s="9"/>
      <c r="H627" s="5"/>
      <c r="I627" s="102"/>
      <c r="J627" s="25"/>
      <c r="K627" s="118"/>
      <c r="W627">
        <f t="shared" si="49"/>
      </c>
      <c r="X627">
        <f t="shared" si="50"/>
      </c>
      <c r="Y627">
        <f t="shared" si="51"/>
      </c>
      <c r="Z627">
        <f t="shared" si="52"/>
      </c>
    </row>
    <row r="628" spans="1:26">
      <c r="A628" s="5"/>
      <c r="B628" s="8"/>
      <c r="C628" s="5"/>
      <c r="D628" s="106"/>
      <c r="E628" s="5"/>
      <c r="F628" s="5"/>
      <c r="G628" s="5"/>
      <c r="H628" s="5"/>
      <c r="I628" s="102"/>
      <c r="J628" s="25"/>
      <c r="K628" s="118"/>
      <c r="W628">
        <f t="shared" si="49"/>
      </c>
      <c r="X628">
        <f t="shared" si="50"/>
      </c>
      <c r="Y628">
        <f t="shared" si="51"/>
      </c>
      <c r="Z628">
        <f t="shared" si="52"/>
      </c>
    </row>
    <row r="629" spans="1:26">
      <c r="A629" s="5"/>
      <c r="B629" s="8"/>
      <c r="C629" s="5"/>
      <c r="D629" s="106"/>
      <c r="E629" s="5"/>
      <c r="F629" s="5"/>
      <c r="G629" s="5"/>
      <c r="H629" s="5"/>
      <c r="I629" s="102"/>
      <c r="J629" s="25"/>
      <c r="K629" s="118"/>
      <c r="W629">
        <f t="shared" si="49"/>
      </c>
      <c r="X629">
        <f t="shared" si="50"/>
      </c>
      <c r="Y629">
        <f t="shared" si="51"/>
      </c>
      <c r="Z629">
        <f t="shared" si="52"/>
      </c>
    </row>
    <row r="630" spans="1:26">
      <c r="A630" s="5"/>
      <c r="B630" s="8"/>
      <c r="C630" s="5"/>
      <c r="D630" s="5"/>
      <c r="E630" s="5"/>
      <c r="F630" s="5"/>
      <c r="G630" s="5"/>
      <c r="H630" s="5"/>
      <c r="I630" s="102"/>
      <c r="J630" s="25"/>
      <c r="K630" s="118"/>
      <c r="W630">
        <f t="shared" si="49"/>
      </c>
      <c r="X630">
        <f t="shared" si="50"/>
      </c>
      <c r="Y630">
        <f t="shared" si="51"/>
      </c>
      <c r="Z630">
        <f t="shared" si="52"/>
      </c>
    </row>
    <row r="631" spans="1:26">
      <c r="A631" s="5"/>
      <c r="B631" s="8"/>
      <c r="C631" s="5"/>
      <c r="D631" s="5"/>
      <c r="E631" s="5"/>
      <c r="F631" s="5"/>
      <c r="G631" s="5"/>
      <c r="H631" s="5"/>
      <c r="I631" s="102"/>
      <c r="J631" s="25"/>
      <c r="K631" s="118"/>
      <c r="W631">
        <f t="shared" si="49"/>
      </c>
      <c r="X631">
        <f t="shared" si="50"/>
      </c>
      <c r="Y631">
        <f t="shared" si="51"/>
      </c>
      <c r="Z631">
        <f t="shared" si="52"/>
      </c>
    </row>
    <row r="632" spans="1:26" ht="21">
      <c r="A632" s="33"/>
      <c r="B632" s="251"/>
      <c r="C632" s="252"/>
      <c r="D632" s="91"/>
      <c r="E632" s="91"/>
      <c r="F632" s="91"/>
      <c r="G632" s="92"/>
      <c r="H632" s="91"/>
      <c r="I632" s="250"/>
      <c r="J632" s="25"/>
      <c r="W632">
        <f t="shared" si="49"/>
      </c>
      <c r="X632">
        <f t="shared" si="50"/>
      </c>
      <c r="Y632">
        <f t="shared" si="51"/>
      </c>
      <c r="Z632">
        <f t="shared" si="52"/>
      </c>
    </row>
    <row r="633" spans="1:26">
      <c r="A633" s="57"/>
      <c r="B633" s="1568" t="s">
        <v>774</v>
      </c>
      <c r="C633" s="1569"/>
      <c r="D633" s="5"/>
      <c r="E633" s="5"/>
      <c r="F633" s="7"/>
      <c r="G633" s="5"/>
      <c r="H633" s="5"/>
      <c r="I633" s="102"/>
      <c r="J633" s="25"/>
      <c r="W633">
        <f t="shared" si="49"/>
      </c>
      <c r="X633">
        <f t="shared" si="50"/>
      </c>
      <c r="Y633">
        <f t="shared" si="51"/>
      </c>
      <c r="Z633">
        <f t="shared" si="52"/>
      </c>
    </row>
    <row r="634" spans="1:26">
      <c r="A634" s="57"/>
      <c r="B634" s="1570"/>
      <c r="C634" s="1571"/>
      <c r="D634" s="184"/>
      <c r="E634" s="184"/>
      <c r="F634" s="184"/>
      <c r="G634" s="184"/>
      <c r="H634" s="184"/>
      <c r="I634" s="108"/>
      <c r="J634" s="25"/>
      <c r="W634">
        <f t="shared" si="49"/>
      </c>
      <c r="X634">
        <f t="shared" si="50"/>
      </c>
      <c r="Y634">
        <f t="shared" si="51"/>
      </c>
      <c r="Z634">
        <f t="shared" si="52"/>
      </c>
    </row>
    <row r="635" spans="1:26" ht="15.75" thickBot="1">
      <c r="A635" s="33"/>
      <c r="B635" s="10"/>
      <c r="C635" s="10"/>
      <c r="D635" s="109"/>
      <c r="E635" s="109"/>
      <c r="F635" s="109"/>
      <c r="G635" s="109"/>
      <c r="H635" s="109"/>
      <c r="I635" s="110"/>
      <c r="J635" s="25"/>
      <c r="W635">
        <f t="shared" si="49"/>
      </c>
      <c r="X635">
        <f t="shared" si="50"/>
      </c>
      <c r="Y635">
        <f t="shared" si="51"/>
      </c>
      <c r="Z635">
        <f t="shared" si="52"/>
      </c>
    </row>
    <row r="636" spans="1:26">
      <c r="A636" s="33"/>
      <c r="B636" s="10"/>
      <c r="C636" s="10"/>
      <c r="D636" s="91"/>
      <c r="E636" s="91"/>
      <c r="F636" s="91"/>
      <c r="G636" s="92" t="s">
        <v>19</v>
      </c>
      <c r="H636" s="91"/>
      <c r="I636" s="111">
        <f>SUM(I619:I635)</f>
      </c>
      <c r="J636" s="25"/>
      <c r="L636">
        <f>SUM(L619:L635)</f>
      </c>
      <c r="W636">
        <f t="shared" si="49"/>
      </c>
      <c r="X636">
        <f t="shared" si="50"/>
      </c>
      <c r="Y636">
        <f t="shared" si="51"/>
      </c>
      <c r="Z636">
        <f t="shared" si="52"/>
      </c>
    </row>
    <row r="637" spans="1:26" ht="21">
      <c r="A637" s="33"/>
      <c r="B637" s="216"/>
      <c r="C637" s="69"/>
      <c r="D637" s="91"/>
      <c r="E637" s="91"/>
      <c r="F637" s="91"/>
      <c r="G637" s="92"/>
      <c r="H637" s="91"/>
      <c r="I637" s="155"/>
      <c r="J637" s="25"/>
      <c r="W637">
        <f t="shared" si="49"/>
      </c>
      <c r="X637">
        <f t="shared" si="50"/>
      </c>
      <c r="Y637">
        <f t="shared" si="51"/>
      </c>
      <c r="Z637">
        <f t="shared" si="52"/>
      </c>
    </row>
    <row r="638" spans="1:26">
      <c r="A638" s="33"/>
      <c r="B638" s="10"/>
      <c r="C638" s="253" t="s">
        <v>490</v>
      </c>
      <c r="D638" s="253"/>
      <c r="E638" s="253"/>
      <c r="F638" s="253" t="s">
        <v>431</v>
      </c>
      <c r="G638" s="253" t="s">
        <v>491</v>
      </c>
      <c r="H638" s="112">
        <v>1</v>
      </c>
      <c r="I638" s="61">
        <f>+L636*H638</f>
      </c>
      <c r="J638" s="25"/>
      <c r="W638">
        <f t="shared" si="49"/>
      </c>
      <c r="X638">
        <f t="shared" si="50"/>
      </c>
      <c r="Y638">
        <f t="shared" si="51"/>
      </c>
      <c r="Z638">
        <f t="shared" si="52"/>
      </c>
    </row>
    <row r="639" spans="1:26" ht="15.75" thickBot="1">
      <c r="A639" s="33"/>
      <c r="B639" s="11" t="s">
        <v>20</v>
      </c>
      <c r="C639" s="35"/>
      <c r="D639" s="35"/>
      <c r="E639" s="35"/>
      <c r="F639" s="173"/>
      <c r="G639" s="173"/>
      <c r="H639" s="173"/>
      <c r="I639" s="174"/>
      <c r="J639" s="25"/>
      <c r="W639">
        <f t="shared" si="49"/>
      </c>
      <c r="X639">
        <f t="shared" si="50"/>
      </c>
      <c r="Y639">
        <f t="shared" si="51"/>
      </c>
      <c r="Z639">
        <f t="shared" si="52"/>
      </c>
    </row>
    <row r="640" spans="1:26" ht="15.75" thickBot="1">
      <c r="A640" s="37"/>
      <c r="B640" s="38"/>
      <c r="C640" s="39" t="s">
        <v>21</v>
      </c>
      <c r="D640" s="40">
        <f>SUM(D619:D639)</f>
      </c>
      <c r="E640" s="41">
        <f>IF(H640=I640,"OK","NO")</f>
      </c>
      <c r="F640" s="40">
        <f>SUM(F619:F639)</f>
      </c>
      <c r="G640" s="40">
        <f>SUM(G619:G639)</f>
      </c>
      <c r="H640" s="41">
        <f>SUMPRODUCT(F619:F635,H619:H635)</f>
      </c>
      <c r="I640" s="43">
        <f>SUMPRODUCT(I636-I638)+I639</f>
      </c>
      <c r="J640" s="25">
        <f>184-170</f>
      </c>
      <c r="W640">
        <f t="shared" si="49"/>
      </c>
      <c r="X640">
        <f t="shared" si="50"/>
      </c>
      <c r="Y640">
        <f t="shared" si="51"/>
      </c>
      <c r="Z640">
        <f t="shared" si="52"/>
      </c>
    </row>
    <row r="641" spans="1:26" ht="15.75" thickBot="1">
      <c r="A641" s="44"/>
      <c r="B641" s="116"/>
      <c r="C641" s="45"/>
      <c r="D641" s="45"/>
      <c r="E641" s="45"/>
      <c r="F641" s="45"/>
      <c r="G641" s="45"/>
      <c r="H641" s="46"/>
      <c r="I641" s="47"/>
      <c r="J641" s="25"/>
      <c r="W641">
        <f t="shared" si="49"/>
      </c>
      <c r="X641">
        <f t="shared" si="50"/>
      </c>
      <c r="Y641">
        <f t="shared" si="51"/>
      </c>
      <c r="Z641">
        <f t="shared" si="52"/>
      </c>
    </row>
    <row r="642" spans="1:26">
      <c r="A642" s="12" t="s">
        <v>23</v>
      </c>
      <c r="B642" s="12"/>
      <c r="C642" s="12"/>
      <c r="D642" s="13"/>
      <c r="E642" s="14" t="s">
        <v>301</v>
      </c>
      <c r="F642" s="14"/>
      <c r="G642" s="14"/>
      <c r="H642" s="2"/>
      <c r="I642" s="12"/>
      <c r="J642" s="25"/>
      <c r="W642">
        <f t="shared" si="49"/>
      </c>
      <c r="X642">
        <f t="shared" si="50"/>
      </c>
      <c r="Y642">
        <f t="shared" si="51"/>
      </c>
      <c r="Z642">
        <f t="shared" si="52"/>
      </c>
    </row>
    <row r="643" spans="1:26">
      <c r="W643">
        <f t="shared" si="49"/>
      </c>
      <c r="X643">
        <f t="shared" si="50"/>
      </c>
      <c r="Y643">
        <f t="shared" si="51"/>
      </c>
      <c r="Z643">
        <f t="shared" si="52"/>
      </c>
    </row>
    <row r="644" spans="1:26">
      <c r="W644">
        <f t="shared" ref="W644:W707" si="58">IF(LEFT($H644&amp;"",5)="2019-",$H644,W643)</f>
      </c>
      <c r="X644">
        <f t="shared" ref="X644:X707" si="59">IF($W644="",0,IF(COUNTIF($AB$2:$AB$80,$W644)&gt;0,1,0))</f>
      </c>
      <c r="Y644">
        <f t="shared" ref="Y644:Y707" si="60">IF($C644="","",UPPER(TRIM(IFERROR(LEFT($C644&amp;"",FIND("/",$C644&amp;"")-1),$C644&amp;""))))</f>
      </c>
      <c r="Z644">
        <f t="shared" ref="Z644:Z707" si="61">IFERROR(IF(ISNUMBER($G644),$G644,0),0)</f>
      </c>
    </row>
    <row r="645" spans="1:26">
      <c r="W645">
        <f t="shared" si="58"/>
      </c>
      <c r="X645">
        <f t="shared" si="59"/>
      </c>
      <c r="Y645">
        <f t="shared" si="60"/>
      </c>
      <c r="Z645">
        <f t="shared" si="61"/>
      </c>
    </row>
    <row r="646" spans="1:26">
      <c r="W646">
        <f t="shared" si="58"/>
      </c>
      <c r="X646">
        <f t="shared" si="59"/>
      </c>
      <c r="Y646">
        <f t="shared" si="60"/>
      </c>
      <c r="Z646">
        <f t="shared" si="61"/>
      </c>
    </row>
    <row r="647" spans="1:26">
      <c r="W647">
        <f t="shared" si="58"/>
      </c>
      <c r="X647">
        <f t="shared" si="59"/>
      </c>
      <c r="Y647">
        <f t="shared" si="60"/>
      </c>
      <c r="Z647">
        <f t="shared" si="61"/>
      </c>
    </row>
    <row r="648" spans="1:26">
      <c r="W648">
        <f t="shared" si="58"/>
      </c>
      <c r="X648">
        <f t="shared" si="59"/>
      </c>
      <c r="Y648">
        <f t="shared" si="60"/>
      </c>
      <c r="Z648">
        <f t="shared" si="61"/>
      </c>
    </row>
    <row r="649" spans="1:26">
      <c r="W649">
        <f t="shared" si="58"/>
      </c>
      <c r="X649">
        <f t="shared" si="59"/>
      </c>
      <c r="Y649">
        <f t="shared" si="60"/>
      </c>
      <c r="Z649">
        <f t="shared" si="61"/>
      </c>
    </row>
    <row r="650" spans="1:26">
      <c r="W650">
        <f t="shared" si="58"/>
      </c>
      <c r="X650">
        <f t="shared" si="59"/>
      </c>
      <c r="Y650">
        <f t="shared" si="60"/>
      </c>
      <c r="Z650">
        <f t="shared" si="61"/>
      </c>
    </row>
    <row r="651" spans="1:26">
      <c r="W651">
        <f t="shared" si="58"/>
      </c>
      <c r="X651">
        <f t="shared" si="59"/>
      </c>
      <c r="Y651">
        <f t="shared" si="60"/>
      </c>
      <c r="Z651">
        <f t="shared" si="61"/>
      </c>
    </row>
    <row r="652" spans="1:26">
      <c r="W652">
        <f t="shared" si="58"/>
      </c>
      <c r="X652">
        <f t="shared" si="59"/>
      </c>
      <c r="Y652">
        <f t="shared" si="60"/>
      </c>
      <c r="Z652">
        <f t="shared" si="61"/>
      </c>
    </row>
    <row r="653" spans="1:26">
      <c r="W653">
        <f t="shared" si="58"/>
      </c>
      <c r="X653">
        <f t="shared" si="59"/>
      </c>
      <c r="Y653">
        <f t="shared" si="60"/>
      </c>
      <c r="Z653">
        <f t="shared" si="61"/>
      </c>
    </row>
    <row r="654" spans="1:26">
      <c r="W654">
        <f t="shared" si="58"/>
      </c>
      <c r="X654">
        <f t="shared" si="59"/>
      </c>
      <c r="Y654">
        <f t="shared" si="60"/>
      </c>
      <c r="Z654">
        <f t="shared" si="61"/>
      </c>
    </row>
    <row r="655" spans="1:26">
      <c r="W655">
        <f t="shared" si="58"/>
      </c>
      <c r="X655">
        <f t="shared" si="59"/>
      </c>
      <c r="Y655">
        <f t="shared" si="60"/>
      </c>
      <c r="Z655">
        <f t="shared" si="61"/>
      </c>
    </row>
    <row r="656" spans="1:26">
      <c r="W656">
        <f t="shared" si="58"/>
      </c>
      <c r="X656">
        <f t="shared" si="59"/>
      </c>
      <c r="Y656">
        <f t="shared" si="60"/>
      </c>
      <c r="Z656">
        <f t="shared" si="61"/>
      </c>
    </row>
    <row r="657" spans="1:26">
      <c r="A657" s="1562" t="s">
        <v>0</v>
      </c>
      <c r="B657" s="1562"/>
      <c r="C657" s="1562"/>
      <c r="D657" s="1562"/>
      <c r="E657" s="1562"/>
      <c r="F657" s="1562"/>
      <c r="G657" s="1562"/>
      <c r="H657" s="1562"/>
      <c r="I657" s="1562"/>
      <c r="W657">
        <f t="shared" si="58"/>
      </c>
      <c r="X657">
        <f t="shared" si="59"/>
      </c>
      <c r="Y657">
        <f t="shared" si="60"/>
      </c>
      <c r="Z657">
        <f t="shared" si="61"/>
      </c>
    </row>
    <row r="658" spans="1:26">
      <c r="W658">
        <f t="shared" si="58"/>
      </c>
      <c r="X658">
        <f t="shared" si="59"/>
      </c>
      <c r="Y658">
        <f t="shared" si="60"/>
      </c>
      <c r="Z658">
        <f t="shared" si="61"/>
      </c>
    </row>
    <row r="659" spans="1:26">
      <c r="A659" s="1" t="s">
        <v>1</v>
      </c>
      <c r="B659" s="1"/>
      <c r="G659" s="2" t="s">
        <v>2</v>
      </c>
      <c r="H659" s="3" t="s">
        <v>435</v>
      </c>
      <c r="W659">
        <f t="shared" si="58"/>
      </c>
      <c r="X659">
        <f t="shared" si="59"/>
      </c>
      <c r="Y659">
        <f t="shared" si="60"/>
      </c>
      <c r="Z659">
        <f t="shared" si="61"/>
      </c>
    </row>
    <row r="660" spans="1:26">
      <c r="A660" s="1" t="inlineStr">
        <is>
          <t>Dealer-184</t>
        </is>
      </c>
      <c r="B660" s="1"/>
      <c r="C660" s="51"/>
      <c r="F660" s="4" t="s">
        <v>3</v>
      </c>
      <c r="G660" s="2"/>
      <c r="H660" s="1" t="s">
        <v>72</v>
      </c>
      <c r="W660">
        <f t="shared" si="58"/>
      </c>
      <c r="X660">
        <f t="shared" si="59"/>
      </c>
      <c r="Y660">
        <f t="shared" si="60"/>
      </c>
      <c r="Z660">
        <f t="shared" si="61"/>
      </c>
    </row>
    <row r="661" spans="1:26">
      <c r="A661" s="1" t="inlineStr">
        <is>
          <t>Address line (redacted)</t>
        </is>
      </c>
      <c r="B661" s="1"/>
      <c r="C661" s="51"/>
      <c r="W661">
        <f t="shared" si="58"/>
      </c>
      <c r="X661">
        <f t="shared" si="59"/>
      </c>
      <c r="Y661">
        <f t="shared" si="60"/>
      </c>
      <c r="Z661">
        <f t="shared" si="61"/>
      </c>
    </row>
    <row r="662" spans="1:26">
      <c r="A662" s="1"/>
      <c r="B662" s="1"/>
      <c r="C662" s="51"/>
      <c r="W662">
        <f t="shared" si="58"/>
      </c>
      <c r="X662">
        <f t="shared" si="59"/>
      </c>
      <c r="Y662">
        <f t="shared" si="60"/>
      </c>
      <c r="Z662">
        <f t="shared" si="61"/>
      </c>
    </row>
    <row r="663" spans="1:26">
      <c r="A663" s="1"/>
      <c r="B663" s="1582"/>
      <c r="C663" s="1582"/>
      <c r="W663">
        <f t="shared" si="58"/>
      </c>
      <c r="X663">
        <f t="shared" si="59"/>
      </c>
      <c r="Y663">
        <f t="shared" si="60"/>
      </c>
      <c r="Z663">
        <f t="shared" si="61"/>
      </c>
    </row>
    <row r="664" spans="1:26">
      <c r="A664" s="49" t="s">
        <v>4</v>
      </c>
      <c r="B664" s="87"/>
      <c r="W664">
        <f t="shared" si="58"/>
      </c>
      <c r="X664">
        <f t="shared" si="59"/>
      </c>
      <c r="Y664">
        <f t="shared" si="60"/>
      </c>
      <c r="Z664">
        <f t="shared" si="61"/>
      </c>
    </row>
    <row r="665" spans="1:26">
      <c r="A665" s="12"/>
      <c r="B665" s="86"/>
      <c r="W665">
        <f t="shared" si="58"/>
      </c>
      <c r="X665">
        <f t="shared" si="59"/>
      </c>
      <c r="Y665">
        <f t="shared" si="60"/>
      </c>
      <c r="Z665">
        <f t="shared" si="61"/>
      </c>
    </row>
    <row r="666" spans="1:26">
      <c r="A666" s="1" t="s">
        <v>5</v>
      </c>
      <c r="W666">
        <f t="shared" si="58"/>
      </c>
      <c r="X666">
        <f t="shared" si="59"/>
      </c>
      <c r="Y666">
        <f t="shared" si="60"/>
      </c>
      <c r="Z666">
        <f t="shared" si="61"/>
      </c>
    </row>
    <row r="667" spans="1:26">
      <c r="A667" s="1" t="s">
        <v>6</v>
      </c>
      <c r="W667">
        <f t="shared" si="58"/>
      </c>
      <c r="X667">
        <f t="shared" si="59"/>
      </c>
      <c r="Y667">
        <f t="shared" si="60"/>
      </c>
      <c r="Z667">
        <f t="shared" si="61"/>
      </c>
    </row>
    <row r="668" spans="1:26" ht="15.75" thickBot="1">
      <c r="A668" s="1" t="s">
        <v>7</v>
      </c>
      <c r="W668">
        <f t="shared" si="58"/>
      </c>
      <c r="X668">
        <f t="shared" si="59"/>
      </c>
      <c r="Y668">
        <f t="shared" si="60"/>
      </c>
      <c r="Z668">
        <f t="shared" si="61"/>
      </c>
    </row>
    <row r="669" spans="1:26" ht="24">
      <c r="A669" s="26" t="s">
        <v>8</v>
      </c>
      <c r="B669" s="27" t="s">
        <v>9</v>
      </c>
      <c r="C669" s="27" t="s">
        <v>10</v>
      </c>
      <c r="D669" s="200" t="s">
        <v>11</v>
      </c>
      <c r="E669" s="200" t="s">
        <v>12</v>
      </c>
      <c r="F669" s="200" t="s">
        <v>13</v>
      </c>
      <c r="G669" s="200" t="s">
        <v>14</v>
      </c>
      <c r="H669" s="201" t="s">
        <v>15</v>
      </c>
      <c r="I669" s="202" t="s">
        <v>16</v>
      </c>
      <c r="W669">
        <f t="shared" si="58"/>
      </c>
      <c r="X669">
        <f t="shared" si="59"/>
      </c>
      <c r="Y669">
        <f t="shared" si="60"/>
      </c>
      <c r="Z669">
        <f t="shared" si="61"/>
      </c>
    </row>
    <row r="670" spans="1:26">
      <c r="A670" s="107"/>
      <c r="B670" s="1564" t="s">
        <v>17</v>
      </c>
      <c r="C670" s="1565"/>
      <c r="D670" s="53"/>
      <c r="E670" s="53"/>
      <c r="F670" s="91"/>
      <c r="G670" s="92"/>
      <c r="H670" s="91"/>
      <c r="I670" s="250"/>
      <c r="W670">
        <f t="shared" si="58"/>
      </c>
      <c r="X670">
        <f t="shared" si="59"/>
      </c>
      <c r="Y670">
        <f t="shared" si="60"/>
      </c>
      <c r="Z670">
        <f t="shared" si="61"/>
      </c>
    </row>
    <row r="671" spans="1:26">
      <c r="A671" s="5">
        <v>1</v>
      </c>
      <c r="B671" s="8" t="s">
        <v>501</v>
      </c>
      <c r="C671" s="5" t="s">
        <v>502</v>
      </c>
      <c r="D671" s="5">
        <v>1</v>
      </c>
      <c r="E671" s="5">
        <v>5</v>
      </c>
      <c r="F671" s="5">
        <f>+E671*D671</f>
      </c>
      <c r="G671" s="5">
        <f>+E671*D671</f>
      </c>
      <c r="H671" s="5">
        <v>1</v>
      </c>
      <c r="I671" s="102">
        <f>+H671*G671</f>
      </c>
      <c r="W671">
        <f t="shared" si="58"/>
      </c>
      <c r="X671">
        <f t="shared" si="59"/>
      </c>
      <c r="Y671">
        <f t="shared" si="60"/>
      </c>
      <c r="Z671">
        <f t="shared" si="61"/>
      </c>
    </row>
    <row r="672" spans="1:26">
      <c r="A672" s="5"/>
      <c r="B672" s="8"/>
      <c r="C672" s="5"/>
      <c r="D672" s="5"/>
      <c r="E672" s="5"/>
      <c r="F672" s="5"/>
      <c r="G672" s="5"/>
      <c r="H672" s="5"/>
      <c r="I672" s="102"/>
      <c r="W672">
        <f t="shared" si="58"/>
      </c>
      <c r="X672">
        <f t="shared" si="59"/>
      </c>
      <c r="Y672">
        <f t="shared" si="60"/>
      </c>
      <c r="Z672">
        <f t="shared" si="61"/>
      </c>
    </row>
    <row r="673" spans="1:26">
      <c r="A673" s="5"/>
      <c r="B673" s="8"/>
      <c r="C673" s="5"/>
      <c r="D673" s="5"/>
      <c r="E673" s="5"/>
      <c r="F673" s="5"/>
      <c r="G673" s="5"/>
      <c r="H673" s="5"/>
      <c r="I673" s="102"/>
      <c r="W673">
        <f t="shared" si="58"/>
      </c>
      <c r="X673">
        <f t="shared" si="59"/>
      </c>
      <c r="Y673">
        <f t="shared" si="60"/>
      </c>
      <c r="Z673">
        <f t="shared" si="61"/>
      </c>
    </row>
    <row r="674" spans="1:26">
      <c r="A674" s="5"/>
      <c r="B674" s="8"/>
      <c r="C674" s="5"/>
      <c r="D674" s="5"/>
      <c r="E674" s="5"/>
      <c r="F674" s="5"/>
      <c r="G674" s="5"/>
      <c r="H674" s="5"/>
      <c r="I674" s="102"/>
      <c r="W674">
        <f t="shared" si="58"/>
      </c>
      <c r="X674">
        <f t="shared" si="59"/>
      </c>
      <c r="Y674">
        <f t="shared" si="60"/>
      </c>
      <c r="Z674">
        <f t="shared" si="61"/>
      </c>
    </row>
    <row r="675" spans="1:26">
      <c r="A675" s="5"/>
      <c r="B675" s="8"/>
      <c r="C675" s="5"/>
      <c r="D675" s="5"/>
      <c r="E675" s="5"/>
      <c r="F675" s="6"/>
      <c r="G675" s="5"/>
      <c r="H675" s="5"/>
      <c r="I675" s="102"/>
      <c r="W675">
        <f t="shared" si="58"/>
      </c>
      <c r="X675">
        <f t="shared" si="59"/>
      </c>
      <c r="Y675">
        <f t="shared" si="60"/>
      </c>
      <c r="Z675">
        <f t="shared" si="61"/>
      </c>
    </row>
    <row r="676" spans="1:26">
      <c r="A676" s="5"/>
      <c r="B676" s="8"/>
      <c r="C676" s="5"/>
      <c r="D676" s="5"/>
      <c r="E676" s="5"/>
      <c r="F676" s="6"/>
      <c r="G676" s="5"/>
      <c r="H676" s="5"/>
      <c r="I676" s="102"/>
      <c r="W676">
        <f t="shared" si="58"/>
      </c>
      <c r="X676">
        <f t="shared" si="59"/>
      </c>
      <c r="Y676">
        <f t="shared" si="60"/>
      </c>
      <c r="Z676">
        <f t="shared" si="61"/>
      </c>
    </row>
    <row r="677" spans="1:26">
      <c r="A677" s="5"/>
      <c r="B677" s="8"/>
      <c r="C677" s="5"/>
      <c r="D677" s="5"/>
      <c r="E677" s="5"/>
      <c r="F677" s="6"/>
      <c r="G677" s="5"/>
      <c r="H677" s="5"/>
      <c r="I677" s="102"/>
      <c r="W677">
        <f t="shared" si="58"/>
      </c>
      <c r="X677">
        <f t="shared" si="59"/>
      </c>
      <c r="Y677">
        <f t="shared" si="60"/>
      </c>
      <c r="Z677">
        <f t="shared" si="61"/>
      </c>
    </row>
    <row r="678" spans="1:26">
      <c r="A678" s="5"/>
      <c r="B678" s="8"/>
      <c r="C678" s="5"/>
      <c r="D678" s="50"/>
      <c r="E678" s="5"/>
      <c r="F678" s="5"/>
      <c r="G678" s="6"/>
      <c r="H678" s="5"/>
      <c r="I678" s="129"/>
      <c r="W678">
        <f t="shared" si="58"/>
      </c>
      <c r="X678">
        <f t="shared" si="59"/>
      </c>
      <c r="Y678">
        <f t="shared" si="60"/>
      </c>
      <c r="Z678">
        <f t="shared" si="61"/>
      </c>
    </row>
    <row r="679" spans="1:26">
      <c r="A679" s="107"/>
      <c r="B679" s="106"/>
      <c r="C679" s="5"/>
      <c r="D679" s="50"/>
      <c r="E679" s="5"/>
      <c r="F679" s="6"/>
      <c r="G679" s="6"/>
      <c r="H679" s="5"/>
      <c r="I679" s="129"/>
      <c r="W679">
        <f t="shared" si="58"/>
      </c>
      <c r="X679">
        <f t="shared" si="59"/>
      </c>
      <c r="Y679">
        <f t="shared" si="60"/>
      </c>
      <c r="Z679">
        <f t="shared" si="61"/>
      </c>
    </row>
    <row r="680" spans="1:26">
      <c r="A680" s="33"/>
      <c r="B680" s="10"/>
      <c r="C680" s="10"/>
      <c r="D680" s="132"/>
      <c r="E680" s="132"/>
      <c r="F680" s="132"/>
      <c r="G680" s="132"/>
      <c r="H680" s="133"/>
      <c r="I680" s="61"/>
      <c r="W680">
        <f t="shared" si="58"/>
      </c>
      <c r="X680">
        <f t="shared" si="59"/>
      </c>
      <c r="Y680">
        <f t="shared" si="60"/>
      </c>
      <c r="Z680">
        <f t="shared" si="61"/>
      </c>
    </row>
    <row r="681" spans="1:26" ht="15.75" thickBot="1">
      <c r="A681" s="33"/>
      <c r="B681" s="11" t="s">
        <v>20</v>
      </c>
      <c r="C681" s="35"/>
      <c r="D681" s="35"/>
      <c r="E681" s="35"/>
      <c r="F681" s="35"/>
      <c r="G681" s="35"/>
      <c r="H681" s="35"/>
      <c r="I681" s="36"/>
      <c r="W681">
        <f t="shared" si="58"/>
      </c>
      <c r="X681">
        <f t="shared" si="59"/>
      </c>
      <c r="Y681">
        <f t="shared" si="60"/>
      </c>
      <c r="Z681">
        <f t="shared" si="61"/>
      </c>
    </row>
    <row r="682" spans="1:26" ht="15.75" thickBot="1">
      <c r="A682" s="37"/>
      <c r="B682" s="38"/>
      <c r="C682" s="39" t="s">
        <v>21</v>
      </c>
      <c r="D682" s="40">
        <f>SUM(D670:D681)</f>
      </c>
      <c r="E682" s="41">
        <f>IF(H682=I682,"OK","NO")</f>
      </c>
      <c r="F682" s="40">
        <f>SUM(F670:F681)</f>
      </c>
      <c r="G682" s="40">
        <f>SUM(G670:G681)</f>
      </c>
      <c r="H682" s="41">
        <f>SUMPRODUCT(F670:F679,H670:H679)</f>
      </c>
      <c r="I682" s="43">
        <f>SUM(I670:I681)</f>
      </c>
      <c r="W682">
        <f t="shared" si="58"/>
      </c>
      <c r="X682">
        <f t="shared" si="59"/>
      </c>
      <c r="Y682">
        <f t="shared" si="60"/>
      </c>
      <c r="Z682">
        <f t="shared" si="61"/>
      </c>
    </row>
    <row r="683" spans="1:26" ht="15.75" thickBot="1">
      <c r="A683" s="44"/>
      <c r="B683" s="116"/>
      <c r="C683" s="45"/>
      <c r="D683" s="45"/>
      <c r="E683" s="45"/>
      <c r="F683" s="45"/>
      <c r="G683" s="45"/>
      <c r="H683" s="45"/>
      <c r="I683" s="47"/>
      <c r="W683">
        <f t="shared" si="58"/>
      </c>
      <c r="X683">
        <f t="shared" si="59"/>
      </c>
      <c r="Y683">
        <f t="shared" si="60"/>
      </c>
      <c r="Z683">
        <f t="shared" si="61"/>
      </c>
    </row>
    <row r="684" spans="1:26">
      <c r="A684" s="12" t="s">
        <v>315</v>
      </c>
      <c r="B684" s="12"/>
      <c r="W684">
        <f t="shared" si="58"/>
      </c>
      <c r="X684">
        <f t="shared" si="59"/>
      </c>
      <c r="Y684">
        <f t="shared" si="60"/>
      </c>
      <c r="Z684">
        <f t="shared" si="61"/>
      </c>
    </row>
    <row r="685" spans="1:26">
      <c r="W685">
        <f t="shared" si="58"/>
      </c>
      <c r="X685">
        <f t="shared" si="59"/>
      </c>
      <c r="Y685">
        <f t="shared" si="60"/>
      </c>
      <c r="Z685">
        <f t="shared" si="61"/>
      </c>
    </row>
    <row r="686" spans="1:26">
      <c r="A686" s="1562" t="s">
        <v>0</v>
      </c>
      <c r="B686" s="1562"/>
      <c r="C686" s="1562"/>
      <c r="D686" s="1562"/>
      <c r="E686" s="1562"/>
      <c r="F686" s="1562"/>
      <c r="G686" s="1562"/>
      <c r="H686" s="1562"/>
      <c r="I686" s="1562"/>
      <c r="W686">
        <f t="shared" si="58"/>
      </c>
      <c r="X686">
        <f t="shared" si="59"/>
      </c>
      <c r="Y686">
        <f t="shared" si="60"/>
      </c>
      <c r="Z686">
        <f t="shared" si="61"/>
      </c>
    </row>
    <row r="687" spans="1:26">
      <c r="W687">
        <f t="shared" si="58"/>
      </c>
      <c r="X687">
        <f t="shared" si="59"/>
      </c>
      <c r="Y687">
        <f t="shared" si="60"/>
      </c>
      <c r="Z687">
        <f t="shared" si="61"/>
      </c>
    </row>
    <row r="688" spans="1:26">
      <c r="A688" s="1" t="s">
        <v>1</v>
      </c>
      <c r="B688" s="161"/>
      <c r="C688" s="161"/>
      <c r="D688" s="161"/>
      <c r="E688" s="161"/>
      <c r="G688" s="2" t="s">
        <v>2</v>
      </c>
      <c r="H688" s="3" t="s">
        <v>435</v>
      </c>
      <c r="I688" s="161"/>
      <c r="W688">
        <f t="shared" si="58"/>
      </c>
      <c r="X688">
        <f t="shared" si="59"/>
      </c>
      <c r="Y688">
        <f t="shared" si="60"/>
      </c>
      <c r="Z688">
        <f t="shared" si="61"/>
      </c>
    </row>
    <row r="689" spans="1:26">
      <c r="A689" s="1" t="inlineStr">
        <is>
          <t>Dealer-007</t>
        </is>
      </c>
      <c r="B689" s="161"/>
      <c r="C689" s="161"/>
      <c r="D689" s="161"/>
      <c r="E689" s="161"/>
      <c r="F689" s="4" t="s">
        <v>3</v>
      </c>
      <c r="G689" s="2"/>
      <c r="H689" s="1" t="s">
        <v>73</v>
      </c>
      <c r="I689" s="161"/>
      <c r="W689">
        <f t="shared" si="58"/>
      </c>
      <c r="X689">
        <f t="shared" si="59"/>
      </c>
      <c r="Y689">
        <f t="shared" si="60"/>
      </c>
      <c r="Z689">
        <f t="shared" si="61"/>
      </c>
    </row>
    <row r="690" spans="1:26">
      <c r="A690" s="161" t="inlineStr">
        <is>
          <t>Address line (redacted)</t>
        </is>
      </c>
      <c r="B690" s="1"/>
      <c r="C690" s="161"/>
      <c r="D690" s="161"/>
      <c r="E690" s="161"/>
      <c r="F690" s="161"/>
      <c r="G690" s="161"/>
      <c r="H690" s="161"/>
      <c r="I690" s="161"/>
      <c r="W690">
        <f t="shared" si="58"/>
      </c>
      <c r="X690">
        <f t="shared" si="59"/>
      </c>
      <c r="Y690">
        <f t="shared" si="60"/>
      </c>
      <c r="Z690">
        <f t="shared" si="61"/>
      </c>
    </row>
    <row r="691" spans="1:26">
      <c r="A691" s="1" t="inlineStr">
        <is>
          <t>Address line (redacted)</t>
        </is>
      </c>
      <c r="B691" s="1"/>
      <c r="C691" s="1"/>
      <c r="D691" s="161"/>
      <c r="E691" s="161"/>
      <c r="F691" s="161"/>
      <c r="G691" s="161"/>
      <c r="H691" s="161"/>
      <c r="I691" s="161"/>
      <c r="W691">
        <f t="shared" si="58"/>
      </c>
      <c r="X691">
        <f t="shared" si="59"/>
      </c>
      <c r="Y691">
        <f t="shared" si="60"/>
      </c>
      <c r="Z691">
        <f t="shared" si="61"/>
      </c>
    </row>
    <row r="692" spans="1:26">
      <c r="A692" s="1" t="inlineStr">
        <is>
          <t>Address line (redacted)</t>
        </is>
      </c>
      <c r="B692" s="1"/>
      <c r="C692" s="161"/>
      <c r="D692" s="161"/>
      <c r="E692" s="161"/>
      <c r="F692" s="161"/>
      <c r="G692" s="161"/>
      <c r="H692" s="161"/>
      <c r="I692" s="161"/>
      <c r="W692">
        <f t="shared" si="58"/>
      </c>
      <c r="X692">
        <f t="shared" si="59"/>
      </c>
      <c r="Y692">
        <f t="shared" si="60"/>
      </c>
      <c r="Z692">
        <f t="shared" si="61"/>
      </c>
    </row>
    <row r="693" spans="1:26">
      <c r="A693" s="12" t="s">
        <v>4</v>
      </c>
      <c r="B693" s="195" t="inlineStr">
        <is>
          <t>GSTIN-MASKED</t>
        </is>
      </c>
      <c r="C693" s="161"/>
      <c r="D693" s="196"/>
      <c r="E693" s="196"/>
      <c r="F693" s="196"/>
      <c r="G693" s="196"/>
      <c r="H693" s="196"/>
      <c r="I693" s="161"/>
      <c r="W693">
        <f t="shared" si="58"/>
      </c>
      <c r="X693">
        <f t="shared" si="59"/>
      </c>
      <c r="Y693">
        <f t="shared" si="60"/>
      </c>
      <c r="Z693">
        <f t="shared" si="61"/>
      </c>
    </row>
    <row r="694" spans="1:26">
      <c r="B694" s="1"/>
      <c r="D694" s="197"/>
      <c r="E694" s="197"/>
      <c r="F694" s="197"/>
      <c r="G694" s="197"/>
      <c r="H694" s="197"/>
      <c r="W694">
        <f t="shared" si="58"/>
      </c>
      <c r="X694">
        <f t="shared" si="59"/>
      </c>
      <c r="Y694">
        <f t="shared" si="60"/>
      </c>
      <c r="Z694">
        <f t="shared" si="61"/>
      </c>
    </row>
    <row r="695" spans="1:26">
      <c r="A695" s="1" t="s">
        <v>5</v>
      </c>
      <c r="D695" s="197"/>
      <c r="E695" s="197"/>
      <c r="F695" s="197"/>
      <c r="G695" s="197"/>
      <c r="H695" s="197"/>
      <c r="W695">
        <f t="shared" si="58"/>
      </c>
      <c r="X695">
        <f t="shared" si="59"/>
      </c>
      <c r="Y695">
        <f t="shared" si="60"/>
      </c>
      <c r="Z695">
        <f t="shared" si="61"/>
      </c>
    </row>
    <row r="696" spans="1:26">
      <c r="A696" s="1" t="s">
        <v>6</v>
      </c>
      <c r="D696" s="197"/>
      <c r="E696" s="197"/>
      <c r="F696" s="197"/>
      <c r="G696" s="197"/>
      <c r="H696" s="197"/>
      <c r="W696">
        <f t="shared" si="58"/>
      </c>
      <c r="X696">
        <f t="shared" si="59"/>
      </c>
      <c r="Y696">
        <f t="shared" si="60"/>
      </c>
      <c r="Z696">
        <f t="shared" si="61"/>
      </c>
    </row>
    <row r="697" spans="1:26" ht="15.75" thickBot="1">
      <c r="A697" s="1" t="s">
        <v>7</v>
      </c>
      <c r="W697">
        <f t="shared" si="58"/>
      </c>
      <c r="X697">
        <f t="shared" si="59"/>
      </c>
      <c r="Y697">
        <f t="shared" si="60"/>
      </c>
      <c r="Z697">
        <f t="shared" si="61"/>
      </c>
    </row>
    <row r="698" spans="1:26" ht="24">
      <c r="A698" s="198" t="s">
        <v>8</v>
      </c>
      <c r="B698" s="199" t="s">
        <v>9</v>
      </c>
      <c r="C698" s="199" t="s">
        <v>10</v>
      </c>
      <c r="D698" s="200" t="s">
        <v>11</v>
      </c>
      <c r="E698" s="200" t="s">
        <v>12</v>
      </c>
      <c r="F698" s="200" t="s">
        <v>13</v>
      </c>
      <c r="G698" s="200" t="s">
        <v>14</v>
      </c>
      <c r="H698" s="201" t="s">
        <v>15</v>
      </c>
      <c r="I698" s="202" t="s">
        <v>16</v>
      </c>
      <c r="W698">
        <f t="shared" si="58"/>
      </c>
      <c r="X698">
        <f t="shared" si="59"/>
      </c>
      <c r="Y698">
        <f t="shared" si="60"/>
      </c>
      <c r="Z698">
        <f t="shared" si="61"/>
      </c>
    </row>
    <row r="699" spans="1:26">
      <c r="A699" s="5"/>
      <c r="B699" s="1564" t="s">
        <v>17</v>
      </c>
      <c r="C699" s="1565"/>
      <c r="D699" s="138"/>
      <c r="E699" s="5"/>
      <c r="F699" s="5"/>
      <c r="G699" s="9"/>
      <c r="H699" s="5"/>
      <c r="I699" s="58"/>
      <c r="J699" s="204"/>
      <c r="K699" s="204"/>
      <c r="L699" s="204"/>
      <c r="W699">
        <f t="shared" si="58"/>
      </c>
      <c r="X699">
        <f t="shared" si="59"/>
      </c>
      <c r="Y699">
        <f t="shared" si="60"/>
      </c>
      <c r="Z699">
        <f t="shared" si="61"/>
      </c>
    </row>
    <row r="700" spans="1:26">
      <c r="A700" s="5">
        <v>1</v>
      </c>
      <c r="B700" s="106" t="s">
        <v>505</v>
      </c>
      <c r="C700" s="106"/>
      <c r="D700" s="21">
        <v>1</v>
      </c>
      <c r="E700" s="5">
        <v>5</v>
      </c>
      <c r="F700" s="5">
        <f>+E700*D700</f>
      </c>
      <c r="G700" s="9">
        <f>+E700*D700</f>
      </c>
      <c r="H700" s="5">
        <v>1</v>
      </c>
      <c r="I700" s="58">
        <f>+H700*G700</f>
      </c>
      <c r="J700" s="204">
        <f>400*28%</f>
      </c>
      <c r="K700" s="204">
        <f>+H700-J700</f>
      </c>
      <c r="L700" s="204">
        <f>+K700*G700</f>
      </c>
      <c r="W700">
        <f t="shared" si="58"/>
      </c>
      <c r="X700">
        <f t="shared" si="59"/>
      </c>
      <c r="Y700">
        <f t="shared" si="60"/>
      </c>
      <c r="Z700">
        <f t="shared" si="61"/>
      </c>
    </row>
    <row r="701" spans="1:26">
      <c r="A701" s="5">
        <v>2</v>
      </c>
      <c r="B701" s="8" t="s">
        <v>488</v>
      </c>
      <c r="C701" s="5" t="s">
        <v>506</v>
      </c>
      <c r="D701" s="21">
        <v>1</v>
      </c>
      <c r="E701" s="5">
        <v>5</v>
      </c>
      <c r="F701" s="5">
        <f>+E701*D701</f>
      </c>
      <c r="G701" s="9">
        <f>+E701*D701</f>
      </c>
      <c r="H701" s="5">
        <v>1</v>
      </c>
      <c r="I701" s="58">
        <f>+H701*G701</f>
      </c>
      <c r="J701" s="204">
        <f>400*28%</f>
      </c>
      <c r="K701" s="204">
        <f>+H701-J701</f>
      </c>
      <c r="L701" s="204">
        <f>+K701*G701</f>
      </c>
      <c r="W701">
        <f t="shared" si="58"/>
      </c>
      <c r="X701">
        <f t="shared" si="59"/>
      </c>
      <c r="Y701">
        <f t="shared" si="60"/>
      </c>
      <c r="Z701">
        <f t="shared" si="61"/>
      </c>
    </row>
    <row r="702" spans="1:26">
      <c r="A702" s="5">
        <v>3</v>
      </c>
      <c r="B702" s="8" t="s">
        <v>439</v>
      </c>
      <c r="C702" s="5" t="s">
        <v>438</v>
      </c>
      <c r="D702" s="21">
        <v>2</v>
      </c>
      <c r="E702" s="5">
        <v>5</v>
      </c>
      <c r="F702" s="5">
        <f>+E702*D702</f>
      </c>
      <c r="G702" s="9">
        <f>+E702*D702</f>
      </c>
      <c r="H702" s="5">
        <v>1</v>
      </c>
      <c r="I702" s="58">
        <f>+H702*G702</f>
      </c>
      <c r="J702" s="204">
        <f>400*28%</f>
      </c>
      <c r="K702" s="204">
        <f>+H702-J702</f>
      </c>
      <c r="L702" s="204">
        <f>+K702*G702</f>
      </c>
      <c r="W702">
        <f t="shared" si="58"/>
      </c>
      <c r="X702">
        <f t="shared" si="59"/>
      </c>
      <c r="Y702">
        <f t="shared" si="60"/>
      </c>
      <c r="Z702">
        <f t="shared" si="61"/>
      </c>
    </row>
    <row r="703" spans="1:26">
      <c r="A703" s="5">
        <v>4</v>
      </c>
      <c r="B703" s="8" t="s">
        <v>437</v>
      </c>
      <c r="C703" s="5" t="s">
        <v>436</v>
      </c>
      <c r="D703" s="21">
        <v>2</v>
      </c>
      <c r="E703" s="5">
        <v>5</v>
      </c>
      <c r="F703" s="5">
        <f>+E703*D703</f>
      </c>
      <c r="G703" s="9">
        <f>+E703*D703</f>
      </c>
      <c r="H703" s="5">
        <v>1</v>
      </c>
      <c r="I703" s="58">
        <f>+H703*G703</f>
      </c>
      <c r="J703" s="204">
        <f>400*28%</f>
      </c>
      <c r="K703" s="204">
        <f>+H703-J703</f>
      </c>
      <c r="L703" s="204">
        <f>+K703*G703</f>
      </c>
      <c r="W703">
        <f t="shared" si="58"/>
      </c>
      <c r="X703">
        <f t="shared" si="59"/>
      </c>
      <c r="Y703">
        <f t="shared" si="60"/>
      </c>
      <c r="Z703">
        <f t="shared" si="61"/>
      </c>
    </row>
    <row r="704" spans="1:26">
      <c r="A704" s="5"/>
      <c r="B704" s="95"/>
      <c r="C704" s="101"/>
      <c r="D704" s="21"/>
      <c r="E704" s="5"/>
      <c r="F704" s="5"/>
      <c r="G704" s="9"/>
      <c r="H704" s="16"/>
      <c r="I704" s="58"/>
      <c r="J704" s="204"/>
      <c r="K704" s="204"/>
      <c r="L704" s="204"/>
      <c r="W704">
        <f t="shared" si="58"/>
      </c>
      <c r="X704">
        <f t="shared" si="59"/>
      </c>
      <c r="Y704">
        <f t="shared" si="60"/>
      </c>
      <c r="Z704">
        <f t="shared" si="61"/>
      </c>
    </row>
    <row r="705" spans="1:26">
      <c r="A705" s="5"/>
      <c r="B705" s="8"/>
      <c r="C705" s="9"/>
      <c r="D705" s="21"/>
      <c r="E705" s="5"/>
      <c r="F705" s="5"/>
      <c r="G705" s="9"/>
      <c r="H705" s="5"/>
      <c r="I705" s="58"/>
      <c r="J705" s="204"/>
      <c r="K705" s="204"/>
      <c r="L705" s="204"/>
      <c r="W705">
        <f t="shared" si="58"/>
      </c>
      <c r="X705">
        <f t="shared" si="59"/>
      </c>
      <c r="Y705">
        <f t="shared" si="60"/>
      </c>
      <c r="Z705">
        <f t="shared" si="61"/>
      </c>
    </row>
    <row r="706" spans="1:26">
      <c r="A706" s="5"/>
      <c r="B706" s="95"/>
      <c r="C706" s="101"/>
      <c r="D706" s="21"/>
      <c r="E706" s="5"/>
      <c r="F706" s="5"/>
      <c r="G706" s="9"/>
      <c r="H706" s="16"/>
      <c r="I706" s="58"/>
      <c r="J706" s="204"/>
      <c r="K706" s="204"/>
      <c r="L706" s="204"/>
      <c r="W706">
        <f t="shared" si="58"/>
      </c>
      <c r="X706">
        <f t="shared" si="59"/>
      </c>
      <c r="Y706">
        <f t="shared" si="60"/>
      </c>
      <c r="Z706">
        <f t="shared" si="61"/>
      </c>
    </row>
    <row r="707" spans="1:26">
      <c r="A707" s="5"/>
      <c r="B707" s="95"/>
      <c r="C707" s="9"/>
      <c r="D707" s="21"/>
      <c r="E707" s="5"/>
      <c r="F707" s="5"/>
      <c r="G707" s="9"/>
      <c r="H707" s="9"/>
      <c r="I707" s="58"/>
      <c r="J707" s="204"/>
      <c r="K707" s="204"/>
      <c r="L707" s="204"/>
      <c r="W707">
        <f t="shared" si="58"/>
      </c>
      <c r="X707">
        <f t="shared" si="59"/>
      </c>
      <c r="Y707">
        <f t="shared" si="60"/>
      </c>
      <c r="Z707">
        <f t="shared" si="61"/>
      </c>
    </row>
    <row r="708" spans="1:26">
      <c r="A708" s="5"/>
      <c r="B708" s="8"/>
      <c r="C708" s="5"/>
      <c r="D708" s="21"/>
      <c r="E708" s="16"/>
      <c r="F708" s="5"/>
      <c r="G708" s="9"/>
      <c r="H708" s="5"/>
      <c r="I708" s="58"/>
      <c r="J708" s="204"/>
      <c r="K708" s="204"/>
      <c r="L708" s="204"/>
      <c r="W708">
        <f t="shared" ref="W708:W771" si="62">IF(LEFT($H708&amp;"",5)="2019-",$H708,W707)</f>
      </c>
      <c r="X708">
        <f t="shared" ref="X708:X771" si="63">IF($W708="",0,IF(COUNTIF($AB$2:$AB$80,$W708)&gt;0,1,0))</f>
      </c>
      <c r="Y708">
        <f t="shared" ref="Y708:Y771" si="64">IF($C708="","",UPPER(TRIM(IFERROR(LEFT($C708&amp;"",FIND("/",$C708&amp;"")-1),$C708&amp;""))))</f>
      </c>
      <c r="Z708">
        <f t="shared" ref="Z708:Z771" si="65">IFERROR(IF(ISNUMBER($G708),$G708,0),0)</f>
      </c>
    </row>
    <row r="709" spans="1:26">
      <c r="A709" s="5"/>
      <c r="B709" s="1568" t="s">
        <v>304</v>
      </c>
      <c r="C709" s="1569"/>
      <c r="D709" s="21"/>
      <c r="E709" s="16"/>
      <c r="F709" s="5"/>
      <c r="G709" s="9"/>
      <c r="H709" s="5"/>
      <c r="I709" s="58"/>
      <c r="J709" s="204"/>
      <c r="K709" s="204"/>
      <c r="L709" s="204"/>
      <c r="W709">
        <f t="shared" si="62"/>
      </c>
      <c r="X709">
        <f t="shared" si="63"/>
      </c>
      <c r="Y709">
        <f t="shared" si="64"/>
      </c>
      <c r="Z709">
        <f t="shared" si="65"/>
      </c>
    </row>
    <row r="710" spans="1:26">
      <c r="A710" s="5"/>
      <c r="B710" s="1590"/>
      <c r="C710" s="1591"/>
      <c r="D710" s="21"/>
      <c r="E710" s="16"/>
      <c r="F710" s="5"/>
      <c r="G710" s="9"/>
      <c r="H710" s="16"/>
      <c r="I710" s="58"/>
      <c r="J710" s="204"/>
      <c r="K710" s="204"/>
      <c r="L710" s="204"/>
      <c r="W710">
        <f t="shared" si="62"/>
      </c>
      <c r="X710">
        <f t="shared" si="63"/>
      </c>
      <c r="Y710">
        <f t="shared" si="64"/>
      </c>
      <c r="Z710">
        <f t="shared" si="65"/>
      </c>
    </row>
    <row r="711" spans="1:26">
      <c r="A711" s="5"/>
      <c r="B711" s="8"/>
      <c r="C711" s="5"/>
      <c r="D711" s="5"/>
      <c r="E711" s="5"/>
      <c r="F711" s="184"/>
      <c r="G711" s="184"/>
      <c r="H711" s="5"/>
      <c r="I711" s="58"/>
      <c r="J711" s="204"/>
      <c r="K711" s="204"/>
      <c r="L711" s="204"/>
      <c r="W711">
        <f t="shared" si="62"/>
      </c>
      <c r="X711">
        <f t="shared" si="63"/>
      </c>
      <c r="Y711">
        <f t="shared" si="64"/>
      </c>
      <c r="Z711">
        <f t="shared" si="65"/>
      </c>
    </row>
    <row r="712" spans="1:26">
      <c r="A712" s="205"/>
      <c r="B712" s="206"/>
      <c r="C712" s="205"/>
      <c r="D712" s="207"/>
      <c r="E712" s="208"/>
      <c r="F712" s="209"/>
      <c r="G712" s="210"/>
      <c r="H712" s="208"/>
      <c r="I712" s="211"/>
      <c r="W712">
        <f t="shared" si="62"/>
      </c>
      <c r="X712">
        <f t="shared" si="63"/>
      </c>
      <c r="Y712">
        <f t="shared" si="64"/>
      </c>
      <c r="Z712">
        <f t="shared" si="65"/>
      </c>
    </row>
    <row r="713" spans="1:26" ht="15" customHeight="1" thickBot="1">
      <c r="A713" s="33"/>
      <c r="B713" s="212"/>
      <c r="C713" s="213"/>
      <c r="D713" s="214"/>
      <c r="E713" s="214"/>
      <c r="F713" s="214"/>
      <c r="G713" s="214"/>
      <c r="H713" s="214"/>
      <c r="I713" s="215"/>
      <c r="W713">
        <f t="shared" si="62"/>
      </c>
      <c r="X713">
        <f t="shared" si="63"/>
      </c>
      <c r="Y713">
        <f t="shared" si="64"/>
      </c>
      <c r="Z713">
        <f t="shared" si="65"/>
      </c>
    </row>
    <row r="714" spans="1:26" ht="15" customHeight="1">
      <c r="A714" s="33"/>
      <c r="B714" s="216"/>
      <c r="C714" s="217"/>
      <c r="D714" s="218"/>
      <c r="E714" s="218"/>
      <c r="F714" s="218"/>
      <c r="G714" s="219" t="s">
        <v>19</v>
      </c>
      <c r="H714" s="218"/>
      <c r="I714" s="220">
        <f>SUM(I699:I713)</f>
      </c>
      <c r="L714">
        <f>SUM(L699:L713)</f>
      </c>
      <c r="W714">
        <f t="shared" si="62"/>
      </c>
      <c r="X714">
        <f t="shared" si="63"/>
      </c>
      <c r="Y714">
        <f t="shared" si="64"/>
      </c>
      <c r="Z714">
        <f t="shared" si="65"/>
      </c>
    </row>
    <row r="715" spans="1:26" ht="15" customHeight="1">
      <c r="A715" s="33"/>
      <c r="B715" s="216"/>
      <c r="C715" s="69"/>
      <c r="D715" s="91"/>
      <c r="E715" s="91"/>
      <c r="F715" s="91"/>
      <c r="G715" s="92"/>
      <c r="H715" s="91"/>
      <c r="I715" s="155"/>
      <c r="W715">
        <f t="shared" si="62"/>
      </c>
      <c r="X715">
        <f t="shared" si="63"/>
      </c>
      <c r="Y715">
        <f t="shared" si="64"/>
      </c>
      <c r="Z715">
        <f t="shared" si="65"/>
      </c>
    </row>
    <row r="716" spans="1:26">
      <c r="A716" s="221"/>
      <c r="B716" s="222"/>
      <c r="C716" s="154" t="s">
        <v>408</v>
      </c>
      <c r="D716" s="154"/>
      <c r="E716" s="154"/>
      <c r="F716" s="154"/>
      <c r="G716" s="154"/>
      <c r="H716" s="223">
        <v>1</v>
      </c>
      <c r="I716" s="155">
        <f>+L714*H716</f>
      </c>
      <c r="W716">
        <f t="shared" si="62"/>
      </c>
      <c r="X716">
        <f t="shared" si="63"/>
      </c>
      <c r="Y716">
        <f t="shared" si="64"/>
      </c>
      <c r="Z716">
        <f t="shared" si="65"/>
      </c>
    </row>
    <row r="717" spans="1:26">
      <c r="A717" s="33"/>
      <c r="B717" s="10"/>
      <c r="C717" s="10"/>
      <c r="D717" s="10"/>
      <c r="E717" s="10"/>
      <c r="F717" s="10"/>
      <c r="G717" s="10"/>
      <c r="H717" s="10"/>
      <c r="I717" s="140"/>
      <c r="W717">
        <f t="shared" si="62"/>
      </c>
      <c r="X717">
        <f t="shared" si="63"/>
      </c>
      <c r="Y717">
        <f t="shared" si="64"/>
      </c>
      <c r="Z717">
        <f t="shared" si="65"/>
      </c>
    </row>
    <row r="718" spans="1:26" ht="15.75" thickBot="1">
      <c r="A718" s="33"/>
      <c r="B718" s="11" t="s">
        <v>20</v>
      </c>
      <c r="C718" s="35"/>
      <c r="D718" s="35"/>
      <c r="E718" s="35"/>
      <c r="F718" s="35"/>
      <c r="G718" s="35"/>
      <c r="H718" s="35"/>
      <c r="I718" s="36"/>
      <c r="W718">
        <f t="shared" si="62"/>
      </c>
      <c r="X718">
        <f t="shared" si="63"/>
      </c>
      <c r="Y718">
        <f t="shared" si="64"/>
      </c>
      <c r="Z718">
        <f t="shared" si="65"/>
      </c>
    </row>
    <row r="719" spans="1:26" ht="15.75" thickBot="1">
      <c r="A719" s="37"/>
      <c r="B719" s="11" t="s">
        <v>409</v>
      </c>
      <c r="C719" s="39" t="s">
        <v>21</v>
      </c>
      <c r="D719" s="40">
        <f>SUM(D699:D718)</f>
      </c>
      <c r="E719" s="41">
        <f>IF(H719=I719,"OK","NO")</f>
      </c>
      <c r="F719" s="40">
        <f>SUM(F699:F718)</f>
      </c>
      <c r="G719" s="40">
        <f>SUM(G699:G718)</f>
      </c>
      <c r="H719" s="41">
        <f>SUMPRODUCT(F699:F713,H699:H713)</f>
      </c>
      <c r="I719" s="43">
        <f>SUMPRODUCT(I714-I715-I716)</f>
      </c>
      <c r="W719">
        <f t="shared" si="62"/>
      </c>
      <c r="X719">
        <f t="shared" si="63"/>
      </c>
      <c r="Y719">
        <f t="shared" si="64"/>
      </c>
      <c r="Z719">
        <f t="shared" si="65"/>
      </c>
    </row>
    <row r="720" spans="1:26" ht="15.75" thickBot="1">
      <c r="A720" s="44"/>
      <c r="B720" s="116"/>
      <c r="C720" s="45"/>
      <c r="D720" s="45"/>
      <c r="E720" s="45"/>
      <c r="F720" s="45"/>
      <c r="G720" s="45"/>
      <c r="H720" s="45"/>
      <c r="I720" s="47"/>
      <c r="W720">
        <f t="shared" si="62"/>
      </c>
      <c r="X720">
        <f t="shared" si="63"/>
      </c>
      <c r="Y720">
        <f t="shared" si="64"/>
      </c>
      <c r="Z720">
        <f t="shared" si="65"/>
      </c>
    </row>
    <row r="721" spans="1:26">
      <c r="A721" s="12" t="s">
        <v>315</v>
      </c>
      <c r="B721" s="12"/>
      <c r="C721" s="12"/>
      <c r="D721" s="13"/>
      <c r="E721" s="14"/>
      <c r="F721" s="14"/>
      <c r="G721" s="14"/>
      <c r="H721" s="2"/>
      <c r="I721" s="12"/>
      <c r="W721">
        <f t="shared" si="62"/>
      </c>
      <c r="X721">
        <f t="shared" si="63"/>
      </c>
      <c r="Y721">
        <f t="shared" si="64"/>
      </c>
      <c r="Z721">
        <f t="shared" si="65"/>
      </c>
    </row>
    <row r="722" spans="1:26">
      <c r="W722">
        <f t="shared" si="62"/>
      </c>
      <c r="X722">
        <f t="shared" si="63"/>
      </c>
      <c r="Y722">
        <f t="shared" si="64"/>
      </c>
      <c r="Z722">
        <f t="shared" si="65"/>
      </c>
    </row>
    <row r="723" spans="1:26">
      <c r="A723" s="1562" t="s">
        <v>0</v>
      </c>
      <c r="B723" s="1562"/>
      <c r="C723" s="1562"/>
      <c r="D723" s="1562"/>
      <c r="E723" s="1562"/>
      <c r="F723" s="1562"/>
      <c r="G723" s="1562"/>
      <c r="H723" s="1562"/>
      <c r="I723" s="1562"/>
      <c r="W723">
        <f t="shared" si="62"/>
      </c>
      <c r="X723">
        <f t="shared" si="63"/>
      </c>
      <c r="Y723">
        <f t="shared" si="64"/>
      </c>
      <c r="Z723">
        <f t="shared" si="65"/>
      </c>
    </row>
    <row r="724" spans="1:26">
      <c r="W724">
        <f t="shared" si="62"/>
      </c>
      <c r="X724">
        <f t="shared" si="63"/>
      </c>
      <c r="Y724">
        <f t="shared" si="64"/>
      </c>
      <c r="Z724">
        <f t="shared" si="65"/>
      </c>
    </row>
    <row r="725" spans="1:26">
      <c r="W725">
        <f t="shared" si="62"/>
      </c>
      <c r="X725">
        <f t="shared" si="63"/>
      </c>
      <c r="Y725">
        <f t="shared" si="64"/>
      </c>
      <c r="Z725">
        <f t="shared" si="65"/>
      </c>
    </row>
    <row r="726" spans="1:26">
      <c r="A726" s="1" t="s">
        <v>1</v>
      </c>
      <c r="B726" s="1"/>
      <c r="G726" s="2" t="s">
        <v>2</v>
      </c>
      <c r="H726" s="3" t="s">
        <v>435</v>
      </c>
      <c r="W726">
        <f t="shared" si="62"/>
      </c>
      <c r="X726">
        <f t="shared" si="63"/>
      </c>
      <c r="Y726">
        <f t="shared" si="64"/>
      </c>
      <c r="Z726">
        <f t="shared" si="65"/>
      </c>
    </row>
    <row r="727" spans="1:26">
      <c r="A727" s="1" t="inlineStr">
        <is>
          <t>Dealer-031</t>
        </is>
      </c>
      <c r="B727" s="1"/>
      <c r="C727" s="254" t="inlineStr">
        <is>
          <t>ATTN: Contact-067</t>
        </is>
      </c>
      <c r="F727" s="4" t="s">
        <v>3</v>
      </c>
      <c r="G727" s="2"/>
      <c r="H727" s="1" t="s">
        <v>74</v>
      </c>
      <c r="W727">
        <f t="shared" si="62"/>
      </c>
      <c r="X727">
        <f t="shared" si="63"/>
      </c>
      <c r="Y727">
        <f t="shared" si="64"/>
      </c>
      <c r="Z727">
        <f t="shared" si="65"/>
      </c>
    </row>
    <row r="728" spans="1:26">
      <c r="A728" s="1" t="inlineStr">
        <is>
          <t>Address line (redacted)</t>
        </is>
      </c>
      <c r="B728" s="1"/>
      <c r="W728">
        <f t="shared" si="62"/>
      </c>
      <c r="X728">
        <f t="shared" si="63"/>
      </c>
      <c r="Y728">
        <f t="shared" si="64"/>
      </c>
      <c r="Z728">
        <f t="shared" si="65"/>
      </c>
    </row>
    <row r="729" spans="1:26">
      <c r="A729" s="1" t="inlineStr">
        <is>
          <t>Address line (redacted)</t>
        </is>
      </c>
      <c r="B729" s="1"/>
      <c r="D729" s="85"/>
      <c r="E729" s="85"/>
      <c r="F729" s="85"/>
      <c r="G729" s="85"/>
      <c r="H729" s="85"/>
      <c r="W729">
        <f t="shared" si="62"/>
      </c>
      <c r="X729">
        <f t="shared" si="63"/>
      </c>
      <c r="Y729">
        <f t="shared" si="64"/>
      </c>
      <c r="Z729">
        <f t="shared" si="65"/>
      </c>
    </row>
    <row r="730" spans="1:26">
      <c r="A730" s="12" t="s">
        <v>511</v>
      </c>
      <c r="B730" s="86" t="inlineStr">
        <is>
          <t>GSTIN-MASKED</t>
        </is>
      </c>
      <c r="D730" s="85"/>
      <c r="E730" s="85"/>
      <c r="F730" s="85"/>
      <c r="G730" s="85"/>
      <c r="H730" s="85"/>
      <c r="W730">
        <f t="shared" si="62"/>
      </c>
      <c r="X730">
        <f t="shared" si="63"/>
      </c>
      <c r="Y730">
        <f t="shared" si="64"/>
      </c>
      <c r="Z730">
        <f t="shared" si="65"/>
      </c>
    </row>
    <row r="731" spans="1:26">
      <c r="D731" s="85"/>
      <c r="E731" s="85"/>
      <c r="F731" s="85"/>
      <c r="G731" s="85"/>
      <c r="H731" s="85"/>
      <c r="W731">
        <f t="shared" si="62"/>
      </c>
      <c r="X731">
        <f t="shared" si="63"/>
      </c>
      <c r="Y731">
        <f t="shared" si="64"/>
      </c>
      <c r="Z731">
        <f t="shared" si="65"/>
      </c>
    </row>
    <row r="732" spans="1:26">
      <c r="W732">
        <f t="shared" si="62"/>
      </c>
      <c r="X732">
        <f t="shared" si="63"/>
      </c>
      <c r="Y732">
        <f t="shared" si="64"/>
      </c>
      <c r="Z732">
        <f t="shared" si="65"/>
      </c>
    </row>
    <row r="733" spans="1:26">
      <c r="A733" s="1" t="s">
        <v>5</v>
      </c>
      <c r="W733">
        <f t="shared" si="62"/>
      </c>
      <c r="X733">
        <f t="shared" si="63"/>
      </c>
      <c r="Y733">
        <f t="shared" si="64"/>
      </c>
      <c r="Z733">
        <f t="shared" si="65"/>
      </c>
    </row>
    <row r="734" spans="1:26">
      <c r="A734" s="1" t="s">
        <v>6</v>
      </c>
      <c r="W734">
        <f t="shared" si="62"/>
      </c>
      <c r="X734">
        <f t="shared" si="63"/>
      </c>
      <c r="Y734">
        <f t="shared" si="64"/>
      </c>
      <c r="Z734">
        <f t="shared" si="65"/>
      </c>
    </row>
    <row r="735" spans="1:26" ht="15.75" thickBot="1">
      <c r="A735" s="1" t="s">
        <v>7</v>
      </c>
      <c r="W735">
        <f t="shared" si="62"/>
      </c>
      <c r="X735">
        <f t="shared" si="63"/>
      </c>
      <c r="Y735">
        <f t="shared" si="64"/>
      </c>
      <c r="Z735">
        <f t="shared" si="65"/>
      </c>
    </row>
    <row r="736" spans="1:26" ht="24">
      <c r="A736" s="26" t="s">
        <v>8</v>
      </c>
      <c r="B736" s="27" t="s">
        <v>9</v>
      </c>
      <c r="C736" s="27" t="s">
        <v>10</v>
      </c>
      <c r="D736" s="28" t="s">
        <v>11</v>
      </c>
      <c r="E736" s="28" t="s">
        <v>12</v>
      </c>
      <c r="F736" s="28" t="s">
        <v>13</v>
      </c>
      <c r="G736" s="28" t="s">
        <v>14</v>
      </c>
      <c r="H736" s="29" t="s">
        <v>15</v>
      </c>
      <c r="I736" s="30" t="s">
        <v>16</v>
      </c>
      <c r="W736">
        <f t="shared" si="62"/>
      </c>
      <c r="X736">
        <f t="shared" si="63"/>
      </c>
      <c r="Y736">
        <f t="shared" si="64"/>
      </c>
      <c r="Z736">
        <f t="shared" si="65"/>
      </c>
    </row>
    <row r="737" spans="1:26">
      <c r="A737" s="5"/>
      <c r="B737" s="1564" t="s">
        <v>17</v>
      </c>
      <c r="C737" s="1565"/>
      <c r="D737" s="5"/>
      <c r="E737" s="6"/>
      <c r="F737" s="5"/>
      <c r="G737" s="6"/>
      <c r="H737" s="5"/>
      <c r="I737" s="102"/>
      <c r="W737">
        <f t="shared" si="62"/>
      </c>
      <c r="X737">
        <f t="shared" si="63"/>
      </c>
      <c r="Y737">
        <f t="shared" si="64"/>
      </c>
      <c r="Z737">
        <f t="shared" si="65"/>
      </c>
    </row>
    <row r="738" spans="1:26">
      <c r="A738" s="241">
        <v>1</v>
      </c>
      <c r="B738" s="8" t="s">
        <v>350</v>
      </c>
      <c r="C738" s="5" t="s">
        <v>351</v>
      </c>
      <c r="D738" s="21">
        <v>1</v>
      </c>
      <c r="E738" s="5">
        <v>5</v>
      </c>
      <c r="F738" s="5">
        <f>+E738*D738</f>
      </c>
      <c r="G738" s="9">
        <f>+E738*D738</f>
      </c>
      <c r="H738" s="5">
        <v>1</v>
      </c>
      <c r="I738" s="58">
        <f>+H738*G738</f>
      </c>
      <c r="W738">
        <f t="shared" si="62"/>
      </c>
      <c r="X738">
        <f t="shared" si="63"/>
      </c>
      <c r="Y738">
        <f t="shared" si="64"/>
      </c>
      <c r="Z738">
        <f t="shared" si="65"/>
      </c>
    </row>
    <row r="739" spans="1:26">
      <c r="A739" s="241">
        <v>2</v>
      </c>
      <c r="B739" s="8" t="s">
        <v>414</v>
      </c>
      <c r="C739" s="5" t="s">
        <v>415</v>
      </c>
      <c r="D739" s="21">
        <v>1</v>
      </c>
      <c r="E739" s="5">
        <v>5</v>
      </c>
      <c r="F739" s="5">
        <f>+E739*D739</f>
      </c>
      <c r="G739" s="9">
        <f>+E739*D739</f>
      </c>
      <c r="H739" s="5">
        <v>1</v>
      </c>
      <c r="I739" s="58">
        <f>+H739*G739</f>
      </c>
      <c r="W739">
        <f t="shared" si="62"/>
      </c>
      <c r="X739">
        <f t="shared" si="63"/>
      </c>
      <c r="Y739">
        <f t="shared" si="64"/>
      </c>
      <c r="Z739">
        <f t="shared" si="65"/>
      </c>
    </row>
    <row r="740" spans="1:26">
      <c r="A740" s="241"/>
      <c r="B740" s="1564" t="s">
        <v>300</v>
      </c>
      <c r="C740" s="1565"/>
      <c r="D740" s="105"/>
      <c r="E740" s="5"/>
      <c r="F740" s="5"/>
      <c r="G740" s="6"/>
      <c r="H740" s="241"/>
      <c r="I740" s="102"/>
      <c r="W740">
        <f t="shared" si="62"/>
      </c>
      <c r="X740">
        <f t="shared" si="63"/>
      </c>
      <c r="Y740">
        <f t="shared" si="64"/>
      </c>
      <c r="Z740">
        <f t="shared" si="65"/>
      </c>
    </row>
    <row r="741" spans="1:26">
      <c r="A741" s="19">
        <v>3</v>
      </c>
      <c r="B741" s="17" t="s">
        <v>494</v>
      </c>
      <c r="C741" s="88" t="s">
        <v>513</v>
      </c>
      <c r="D741" s="5">
        <v>1</v>
      </c>
      <c r="E741" s="5">
        <v>100</v>
      </c>
      <c r="F741" s="5">
        <v>100</v>
      </c>
      <c r="G741" s="5">
        <v>100</v>
      </c>
      <c r="H741" s="19">
        <v>1</v>
      </c>
      <c r="I741" s="58">
        <f>+H741*G741</f>
      </c>
      <c r="W741">
        <f t="shared" si="62"/>
      </c>
      <c r="X741">
        <f t="shared" si="63"/>
      </c>
      <c r="Y741">
        <f t="shared" si="64"/>
      </c>
      <c r="Z741">
        <f t="shared" si="65"/>
      </c>
    </row>
    <row r="742" spans="1:26">
      <c r="A742" s="139">
        <v>4</v>
      </c>
      <c r="B742" s="17" t="s">
        <v>495</v>
      </c>
      <c r="C742" s="88" t="s">
        <v>513</v>
      </c>
      <c r="D742" s="5">
        <v>1</v>
      </c>
      <c r="E742" s="5">
        <v>100</v>
      </c>
      <c r="F742" s="5">
        <v>100</v>
      </c>
      <c r="G742" s="5">
        <v>100</v>
      </c>
      <c r="H742" s="5">
        <v>1</v>
      </c>
      <c r="I742" s="58">
        <f>+H742*G742</f>
      </c>
      <c r="W742">
        <f t="shared" si="62"/>
      </c>
      <c r="X742">
        <f t="shared" si="63"/>
      </c>
      <c r="Y742">
        <f t="shared" si="64"/>
      </c>
      <c r="Z742">
        <f t="shared" si="65"/>
      </c>
    </row>
    <row r="743" spans="1:26">
      <c r="A743" s="139">
        <v>5</v>
      </c>
      <c r="B743" s="17" t="s">
        <v>496</v>
      </c>
      <c r="C743" s="88" t="s">
        <v>513</v>
      </c>
      <c r="D743" s="5">
        <v>1</v>
      </c>
      <c r="E743" s="5">
        <v>100</v>
      </c>
      <c r="F743" s="5">
        <v>100</v>
      </c>
      <c r="G743" s="5">
        <v>100</v>
      </c>
      <c r="H743" s="5">
        <v>1</v>
      </c>
      <c r="I743" s="58">
        <f>+H743*G743</f>
      </c>
      <c r="W743">
        <f t="shared" si="62"/>
      </c>
      <c r="X743">
        <f t="shared" si="63"/>
      </c>
      <c r="Y743">
        <f t="shared" si="64"/>
      </c>
      <c r="Z743">
        <f t="shared" si="65"/>
      </c>
    </row>
    <row r="744" spans="1:26">
      <c r="A744" s="139"/>
      <c r="B744" s="8"/>
      <c r="C744" s="5"/>
      <c r="D744" s="5"/>
      <c r="E744" s="5"/>
      <c r="F744" s="21"/>
      <c r="G744" s="6"/>
      <c r="H744" s="5"/>
      <c r="I744" s="58"/>
      <c r="W744">
        <f t="shared" si="62"/>
      </c>
      <c r="X744">
        <f t="shared" si="63"/>
      </c>
      <c r="Y744">
        <f t="shared" si="64"/>
      </c>
      <c r="Z744">
        <f t="shared" si="65"/>
      </c>
    </row>
    <row r="745" spans="1:26">
      <c r="A745" s="139"/>
      <c r="B745" s="8"/>
      <c r="C745" s="5"/>
      <c r="D745" s="5"/>
      <c r="E745" s="5"/>
      <c r="F745" s="21"/>
      <c r="G745" s="6"/>
      <c r="H745" s="5"/>
      <c r="I745" s="58"/>
      <c r="W745">
        <f t="shared" si="62"/>
      </c>
      <c r="X745">
        <f t="shared" si="63"/>
      </c>
      <c r="Y745">
        <f t="shared" si="64"/>
      </c>
      <c r="Z745">
        <f t="shared" si="65"/>
      </c>
    </row>
    <row r="746" spans="1:26">
      <c r="A746" s="139"/>
      <c r="B746" s="8"/>
      <c r="C746" s="5"/>
      <c r="D746" s="5"/>
      <c r="E746" s="5"/>
      <c r="F746" s="21"/>
      <c r="G746" s="6"/>
      <c r="H746" s="5"/>
      <c r="I746" s="58"/>
      <c r="W746">
        <f t="shared" si="62"/>
      </c>
      <c r="X746">
        <f t="shared" si="63"/>
      </c>
      <c r="Y746">
        <f t="shared" si="64"/>
      </c>
      <c r="Z746">
        <f t="shared" si="65"/>
      </c>
    </row>
    <row r="747" spans="1:26">
      <c r="A747" s="139"/>
      <c r="B747" s="8"/>
      <c r="C747" s="5"/>
      <c r="D747" s="21"/>
      <c r="E747" s="5"/>
      <c r="F747" s="21"/>
      <c r="G747" s="6"/>
      <c r="H747" s="5"/>
      <c r="I747" s="58"/>
      <c r="W747">
        <f t="shared" si="62"/>
      </c>
      <c r="X747">
        <f t="shared" si="63"/>
      </c>
      <c r="Y747">
        <f t="shared" si="64"/>
      </c>
      <c r="Z747">
        <f t="shared" si="65"/>
      </c>
    </row>
    <row r="748" spans="1:26" ht="15.75" thickBot="1">
      <c r="A748" s="33"/>
      <c r="B748" s="10"/>
      <c r="C748" s="10"/>
      <c r="D748" s="109"/>
      <c r="E748" s="109"/>
      <c r="F748" s="109"/>
      <c r="G748" s="109"/>
      <c r="H748" s="109"/>
      <c r="I748" s="110"/>
      <c r="W748">
        <f t="shared" si="62"/>
      </c>
      <c r="X748">
        <f t="shared" si="63"/>
      </c>
      <c r="Y748">
        <f t="shared" si="64"/>
      </c>
      <c r="Z748">
        <f t="shared" si="65"/>
      </c>
    </row>
    <row r="749" spans="1:26">
      <c r="A749" s="33"/>
      <c r="B749" s="10"/>
      <c r="C749" s="10"/>
      <c r="D749" s="91"/>
      <c r="E749" s="91"/>
      <c r="F749" s="91"/>
      <c r="G749" s="92" t="s">
        <v>19</v>
      </c>
      <c r="H749" s="91"/>
      <c r="I749" s="111">
        <f>SUM(I737:I748)</f>
      </c>
      <c r="W749">
        <f t="shared" si="62"/>
      </c>
      <c r="X749">
        <f t="shared" si="63"/>
      </c>
      <c r="Y749">
        <f t="shared" si="64"/>
      </c>
      <c r="Z749">
        <f t="shared" si="65"/>
      </c>
    </row>
    <row r="750" spans="1:26">
      <c r="A750" s="33"/>
      <c r="B750" s="10"/>
      <c r="C750" s="10"/>
      <c r="D750" s="69"/>
      <c r="E750" s="69"/>
      <c r="F750" s="69"/>
      <c r="G750" s="69"/>
      <c r="H750" s="112"/>
      <c r="I750" s="61"/>
      <c r="W750">
        <f t="shared" si="62"/>
      </c>
      <c r="X750">
        <f t="shared" si="63"/>
      </c>
      <c r="Y750">
        <f t="shared" si="64"/>
      </c>
      <c r="Z750">
        <f t="shared" si="65"/>
      </c>
    </row>
    <row r="751" spans="1:26">
      <c r="A751" s="33"/>
      <c r="B751" s="10"/>
      <c r="C751" s="10"/>
      <c r="D751" s="10"/>
      <c r="E751" s="10"/>
      <c r="F751" s="10"/>
      <c r="G751" s="10"/>
      <c r="H751" s="10"/>
      <c r="I751" s="140"/>
      <c r="W751">
        <f t="shared" si="62"/>
      </c>
      <c r="X751">
        <f t="shared" si="63"/>
      </c>
      <c r="Y751">
        <f t="shared" si="64"/>
      </c>
      <c r="Z751">
        <f t="shared" si="65"/>
      </c>
    </row>
    <row r="752" spans="1:26" ht="15.75" thickBot="1">
      <c r="A752" s="33"/>
      <c r="B752" s="11" t="s">
        <v>20</v>
      </c>
      <c r="C752" s="35"/>
      <c r="D752" s="35"/>
      <c r="E752" s="35"/>
      <c r="F752" s="35"/>
      <c r="G752" s="35"/>
      <c r="H752" s="35"/>
      <c r="I752" s="36"/>
      <c r="W752">
        <f t="shared" si="62"/>
      </c>
      <c r="X752">
        <f t="shared" si="63"/>
      </c>
      <c r="Y752">
        <f t="shared" si="64"/>
      </c>
      <c r="Z752">
        <f t="shared" si="65"/>
      </c>
    </row>
    <row r="753" spans="1:26" ht="15.75" thickBot="1">
      <c r="A753" s="37"/>
      <c r="B753" s="38"/>
      <c r="C753" s="39" t="s">
        <v>21</v>
      </c>
      <c r="D753" s="40">
        <f>SUM(D737:D752)</f>
      </c>
      <c r="E753" s="41" t="s">
        <v>360</v>
      </c>
      <c r="F753" s="40">
        <f>SUM(F737:F752)</f>
      </c>
      <c r="G753" s="40">
        <f>SUM(G737:G752)</f>
      </c>
      <c r="H753" s="41">
        <f>+SUMPRODUCT(H737:H748,F737:F748)</f>
      </c>
      <c r="I753" s="43">
        <f>SUM(I749:I752)</f>
      </c>
      <c r="W753">
        <f t="shared" si="62"/>
      </c>
      <c r="X753">
        <f t="shared" si="63"/>
      </c>
      <c r="Y753">
        <f t="shared" si="64"/>
      </c>
      <c r="Z753">
        <f t="shared" si="65"/>
      </c>
    </row>
    <row r="754" spans="1:26" ht="15.75" thickBot="1">
      <c r="A754" s="44"/>
      <c r="B754" s="116"/>
      <c r="C754" s="45"/>
      <c r="D754" s="45"/>
      <c r="E754" s="45"/>
      <c r="F754" s="45"/>
      <c r="G754" s="45"/>
      <c r="H754" s="45"/>
      <c r="I754" s="47"/>
      <c r="W754">
        <f t="shared" si="62"/>
      </c>
      <c r="X754">
        <f t="shared" si="63"/>
      </c>
      <c r="Y754">
        <f t="shared" si="64"/>
      </c>
      <c r="Z754">
        <f t="shared" si="65"/>
      </c>
    </row>
    <row r="755" spans="1:26">
      <c r="A755" s="12" t="s">
        <v>281</v>
      </c>
      <c r="B755" s="12"/>
      <c r="C755" s="12"/>
      <c r="D755" s="13"/>
      <c r="E755" s="14"/>
      <c r="F755" s="14"/>
      <c r="G755" s="14"/>
      <c r="H755" s="2"/>
      <c r="I755" s="12"/>
      <c r="W755">
        <f t="shared" si="62"/>
      </c>
      <c r="X755">
        <f t="shared" si="63"/>
      </c>
      <c r="Y755">
        <f t="shared" si="64"/>
      </c>
      <c r="Z755">
        <f t="shared" si="65"/>
      </c>
    </row>
    <row r="756" spans="1:26">
      <c r="W756">
        <f t="shared" si="62"/>
      </c>
      <c r="X756">
        <f t="shared" si="63"/>
      </c>
      <c r="Y756">
        <f t="shared" si="64"/>
      </c>
      <c r="Z756">
        <f t="shared" si="65"/>
      </c>
    </row>
    <row r="757" spans="1:26">
      <c r="A757" s="1562" t="s">
        <v>0</v>
      </c>
      <c r="B757" s="1562"/>
      <c r="C757" s="1562"/>
      <c r="D757" s="1562"/>
      <c r="E757" s="1562"/>
      <c r="F757" s="1562"/>
      <c r="G757" s="1562"/>
      <c r="H757" s="1562"/>
      <c r="I757" s="1562"/>
      <c r="W757">
        <f t="shared" si="62"/>
      </c>
      <c r="X757">
        <f t="shared" si="63"/>
      </c>
      <c r="Y757">
        <f t="shared" si="64"/>
      </c>
      <c r="Z757">
        <f t="shared" si="65"/>
      </c>
    </row>
    <row r="758" spans="1:26">
      <c r="W758">
        <f t="shared" si="62"/>
      </c>
      <c r="X758">
        <f t="shared" si="63"/>
      </c>
      <c r="Y758">
        <f t="shared" si="64"/>
      </c>
      <c r="Z758">
        <f t="shared" si="65"/>
      </c>
    </row>
    <row r="759" spans="1:26">
      <c r="W759">
        <f t="shared" si="62"/>
      </c>
      <c r="X759">
        <f t="shared" si="63"/>
      </c>
      <c r="Y759">
        <f t="shared" si="64"/>
      </c>
      <c r="Z759">
        <f t="shared" si="65"/>
      </c>
    </row>
    <row r="760" spans="1:26">
      <c r="A760" s="1" t="s">
        <v>1</v>
      </c>
      <c r="B760" s="1"/>
      <c r="G760" s="2" t="s">
        <v>2</v>
      </c>
      <c r="H760" s="3" t="s">
        <v>435</v>
      </c>
      <c r="W760">
        <f t="shared" si="62"/>
      </c>
      <c r="X760">
        <f t="shared" si="63"/>
      </c>
      <c r="Y760">
        <f t="shared" si="64"/>
      </c>
      <c r="Z760">
        <f t="shared" si="65"/>
      </c>
    </row>
    <row r="761" spans="1:26">
      <c r="A761" s="1" t="inlineStr">
        <is>
          <t>Dealer-166</t>
        </is>
      </c>
      <c r="B761" s="1"/>
      <c r="F761" s="4" t="s">
        <v>3</v>
      </c>
      <c r="G761" s="2"/>
      <c r="H761" s="1" t="s">
        <v>75</v>
      </c>
      <c r="W761">
        <f t="shared" si="62"/>
      </c>
      <c r="X761">
        <f t="shared" si="63"/>
      </c>
      <c r="Y761">
        <f t="shared" si="64"/>
      </c>
      <c r="Z761">
        <f t="shared" si="65"/>
      </c>
    </row>
    <row r="762" spans="1:26">
      <c r="A762" s="1" t="inlineStr">
        <is>
          <t>Address line (redacted)</t>
        </is>
      </c>
      <c r="B762" s="1"/>
      <c r="H762" s="22"/>
      <c r="W762">
        <f t="shared" si="62"/>
      </c>
      <c r="X762">
        <f t="shared" si="63"/>
      </c>
      <c r="Y762">
        <f t="shared" si="64"/>
      </c>
      <c r="Z762">
        <f t="shared" si="65"/>
      </c>
    </row>
    <row r="763" spans="1:26">
      <c r="A763" s="1" t="inlineStr">
        <is>
          <t>Address line (redacted)</t>
        </is>
      </c>
      <c r="B763" s="1"/>
      <c r="D763" s="85"/>
      <c r="E763" s="85"/>
      <c r="F763" s="85"/>
      <c r="G763" s="85"/>
      <c r="H763" s="85"/>
      <c r="W763">
        <f t="shared" si="62"/>
      </c>
      <c r="X763">
        <f t="shared" si="63"/>
      </c>
      <c r="Y763">
        <f t="shared" si="64"/>
      </c>
      <c r="Z763">
        <f t="shared" si="65"/>
      </c>
    </row>
    <row r="764" spans="1:26">
      <c r="A764" s="12" t="s">
        <v>299</v>
      </c>
      <c r="B764" s="86" t="inlineStr">
        <is>
          <t>GSTIN-MASKED</t>
        </is>
      </c>
      <c r="D764" s="85"/>
      <c r="E764" s="85"/>
      <c r="F764" s="85"/>
      <c r="G764" s="85"/>
      <c r="H764" s="85"/>
      <c r="W764">
        <f t="shared" si="62"/>
      </c>
      <c r="X764">
        <f t="shared" si="63"/>
      </c>
      <c r="Y764">
        <f t="shared" si="64"/>
      </c>
      <c r="Z764">
        <f t="shared" si="65"/>
      </c>
    </row>
    <row r="765" spans="1:26">
      <c r="D765" s="85"/>
      <c r="E765" s="85"/>
      <c r="F765" s="85"/>
      <c r="G765" s="85"/>
      <c r="H765" s="85"/>
      <c r="W765">
        <f t="shared" si="62"/>
      </c>
      <c r="X765">
        <f t="shared" si="63"/>
      </c>
      <c r="Y765">
        <f t="shared" si="64"/>
      </c>
      <c r="Z765">
        <f t="shared" si="65"/>
      </c>
    </row>
    <row r="766" spans="1:26">
      <c r="W766">
        <f t="shared" si="62"/>
      </c>
      <c r="X766">
        <f t="shared" si="63"/>
      </c>
      <c r="Y766">
        <f t="shared" si="64"/>
      </c>
      <c r="Z766">
        <f t="shared" si="65"/>
      </c>
    </row>
    <row r="767" spans="1:26">
      <c r="A767" s="1" t="s">
        <v>5</v>
      </c>
      <c r="W767">
        <f t="shared" si="62"/>
      </c>
      <c r="X767">
        <f t="shared" si="63"/>
      </c>
      <c r="Y767">
        <f t="shared" si="64"/>
      </c>
      <c r="Z767">
        <f t="shared" si="65"/>
      </c>
    </row>
    <row r="768" spans="1:26">
      <c r="A768" s="1" t="s">
        <v>6</v>
      </c>
      <c r="W768">
        <f t="shared" si="62"/>
      </c>
      <c r="X768">
        <f t="shared" si="63"/>
      </c>
      <c r="Y768">
        <f t="shared" si="64"/>
      </c>
      <c r="Z768">
        <f t="shared" si="65"/>
      </c>
    </row>
    <row r="769" spans="1:26">
      <c r="A769" s="1" t="s">
        <v>7</v>
      </c>
      <c r="W769">
        <f t="shared" si="62"/>
      </c>
      <c r="X769">
        <f t="shared" si="63"/>
      </c>
      <c r="Y769">
        <f t="shared" si="64"/>
      </c>
      <c r="Z769">
        <f t="shared" si="65"/>
      </c>
    </row>
    <row r="770" spans="1:26" ht="24">
      <c r="A770" s="179" t="s">
        <v>8</v>
      </c>
      <c r="B770" s="180" t="s">
        <v>9</v>
      </c>
      <c r="C770" s="180" t="s">
        <v>10</v>
      </c>
      <c r="D770" s="181" t="s">
        <v>11</v>
      </c>
      <c r="E770" s="181" t="s">
        <v>12</v>
      </c>
      <c r="F770" s="181" t="s">
        <v>13</v>
      </c>
      <c r="G770" s="181" t="s">
        <v>14</v>
      </c>
      <c r="H770" s="179" t="s">
        <v>15</v>
      </c>
      <c r="I770" s="182" t="s">
        <v>16</v>
      </c>
      <c r="W770">
        <f t="shared" si="62"/>
      </c>
      <c r="X770">
        <f t="shared" si="63"/>
      </c>
      <c r="Y770">
        <f t="shared" si="64"/>
      </c>
      <c r="Z770">
        <f t="shared" si="65"/>
      </c>
    </row>
    <row r="771" spans="1:26">
      <c r="A771" s="5"/>
      <c r="B771" s="1563" t="s">
        <v>514</v>
      </c>
      <c r="C771" s="1563"/>
      <c r="D771" s="5"/>
      <c r="E771" s="5"/>
      <c r="F771" s="5"/>
      <c r="G771" s="5"/>
      <c r="H771" s="5"/>
      <c r="I771" s="94"/>
      <c r="W771">
        <f t="shared" si="62"/>
      </c>
      <c r="X771">
        <f t="shared" si="63"/>
      </c>
      <c r="Y771">
        <f t="shared" si="64"/>
      </c>
      <c r="Z771">
        <f t="shared" si="65"/>
      </c>
    </row>
    <row r="772" spans="1:26" ht="48.75">
      <c r="A772" s="5">
        <v>1</v>
      </c>
      <c r="B772" s="18" t="s">
        <v>515</v>
      </c>
      <c r="C772" s="48" t="s">
        <v>523</v>
      </c>
      <c r="D772" s="255">
        <v>1</v>
      </c>
      <c r="E772" s="19">
        <v>30</v>
      </c>
      <c r="F772" s="5">
        <f>+E772*D772</f>
      </c>
      <c r="G772" s="9">
        <f>+E772*D772</f>
      </c>
      <c r="H772" s="19">
        <v>1</v>
      </c>
      <c r="I772" s="94">
        <f>+H772*G772</f>
      </c>
      <c r="W772">
        <f t="shared" ref="W772:W835" si="66">IF(LEFT($H772&amp;"",5)="2019-",$H772,W771)</f>
      </c>
      <c r="X772">
        <f t="shared" ref="X772:X835" si="67">IF($W772="",0,IF(COUNTIF($AB$2:$AB$80,$W772)&gt;0,1,0))</f>
      </c>
      <c r="Y772">
        <f t="shared" ref="Y772:Y835" si="68">IF($C772="","",UPPER(TRIM(IFERROR(LEFT($C772&amp;"",FIND("/",$C772&amp;"")-1),$C772&amp;""))))</f>
      </c>
      <c r="Z772">
        <f t="shared" ref="Z772:Z835" si="69">IFERROR(IF(ISNUMBER($G772),$G772,0),0)</f>
      </c>
    </row>
    <row r="773" spans="1:26">
      <c r="A773" s="5"/>
      <c r="B773" s="20"/>
      <c r="C773" s="5"/>
      <c r="D773" s="5"/>
      <c r="E773" s="5"/>
      <c r="F773" s="5"/>
      <c r="G773" s="9"/>
      <c r="H773" s="7"/>
      <c r="I773" s="94"/>
      <c r="W773">
        <f t="shared" si="66"/>
      </c>
      <c r="X773">
        <f t="shared" si="67"/>
      </c>
      <c r="Y773">
        <f t="shared" si="68"/>
      </c>
      <c r="Z773">
        <f t="shared" si="69"/>
      </c>
    </row>
    <row r="774" spans="1:26">
      <c r="A774" s="5"/>
      <c r="B774" s="17"/>
      <c r="C774" s="96"/>
      <c r="D774" s="5"/>
      <c r="E774" s="5"/>
      <c r="F774" s="5"/>
      <c r="G774" s="5"/>
      <c r="H774" s="5"/>
      <c r="I774" s="94"/>
      <c r="W774">
        <f t="shared" si="66"/>
      </c>
      <c r="X774">
        <f t="shared" si="67"/>
      </c>
      <c r="Y774">
        <f t="shared" si="68"/>
      </c>
      <c r="Z774">
        <f t="shared" si="69"/>
      </c>
    </row>
    <row r="775" spans="1:26">
      <c r="A775" s="5"/>
      <c r="B775" s="17"/>
      <c r="C775" s="96"/>
      <c r="D775" s="5"/>
      <c r="E775" s="5"/>
      <c r="F775" s="5"/>
      <c r="G775" s="5"/>
      <c r="H775" s="5"/>
      <c r="I775" s="94"/>
      <c r="W775">
        <f t="shared" si="66"/>
      </c>
      <c r="X775">
        <f t="shared" si="67"/>
      </c>
      <c r="Y775">
        <f t="shared" si="68"/>
      </c>
      <c r="Z775">
        <f t="shared" si="69"/>
      </c>
    </row>
    <row r="776" spans="1:26">
      <c r="A776" s="5"/>
      <c r="B776" s="17"/>
      <c r="C776" s="96"/>
      <c r="D776" s="5"/>
      <c r="E776" s="5"/>
      <c r="F776" s="5"/>
      <c r="G776" s="5"/>
      <c r="H776" s="5"/>
      <c r="I776" s="94"/>
      <c r="W776">
        <f t="shared" si="66"/>
      </c>
      <c r="X776">
        <f t="shared" si="67"/>
      </c>
      <c r="Y776">
        <f t="shared" si="68"/>
      </c>
      <c r="Z776">
        <f t="shared" si="69"/>
      </c>
    </row>
    <row r="777" spans="1:26">
      <c r="A777" s="5"/>
      <c r="B777" s="17"/>
      <c r="C777" s="96"/>
      <c r="D777" s="5"/>
      <c r="E777" s="5"/>
      <c r="F777" s="5"/>
      <c r="G777" s="5"/>
      <c r="H777" s="5"/>
      <c r="I777" s="94"/>
      <c r="W777">
        <f t="shared" si="66"/>
      </c>
      <c r="X777">
        <f t="shared" si="67"/>
      </c>
      <c r="Y777">
        <f t="shared" si="68"/>
      </c>
      <c r="Z777">
        <f t="shared" si="69"/>
      </c>
    </row>
    <row r="778" spans="1:26">
      <c r="A778" s="5"/>
      <c r="B778" s="17"/>
      <c r="C778" s="96"/>
      <c r="D778" s="5"/>
      <c r="E778" s="5"/>
      <c r="F778" s="5"/>
      <c r="G778" s="5"/>
      <c r="H778" s="5"/>
      <c r="I778" s="94"/>
      <c r="W778">
        <f t="shared" si="66"/>
      </c>
      <c r="X778">
        <f t="shared" si="67"/>
      </c>
      <c r="Y778">
        <f t="shared" si="68"/>
      </c>
      <c r="Z778">
        <f t="shared" si="69"/>
      </c>
    </row>
    <row r="779" spans="1:26">
      <c r="A779" s="5"/>
      <c r="B779" s="17"/>
      <c r="C779" s="96"/>
      <c r="D779" s="5"/>
      <c r="E779" s="5"/>
      <c r="F779" s="5"/>
      <c r="G779" s="5"/>
      <c r="H779" s="5"/>
      <c r="I779" s="94"/>
      <c r="W779">
        <f t="shared" si="66"/>
      </c>
      <c r="X779">
        <f t="shared" si="67"/>
      </c>
      <c r="Y779">
        <f t="shared" si="68"/>
      </c>
      <c r="Z779">
        <f t="shared" si="69"/>
      </c>
    </row>
    <row r="780" spans="1:26">
      <c r="A780" s="5"/>
      <c r="B780" s="17"/>
      <c r="C780" s="96"/>
      <c r="D780" s="5"/>
      <c r="E780" s="5"/>
      <c r="F780" s="5"/>
      <c r="G780" s="5"/>
      <c r="H780" s="5"/>
      <c r="I780" s="94"/>
      <c r="W780">
        <f t="shared" si="66"/>
      </c>
      <c r="X780">
        <f t="shared" si="67"/>
      </c>
      <c r="Y780">
        <f t="shared" si="68"/>
      </c>
      <c r="Z780">
        <f t="shared" si="69"/>
      </c>
    </row>
    <row r="781" spans="1:26">
      <c r="A781" s="5"/>
      <c r="B781" s="17"/>
      <c r="C781" s="96"/>
      <c r="D781" s="5"/>
      <c r="E781" s="5"/>
      <c r="F781" s="5"/>
      <c r="G781" s="5"/>
      <c r="H781" s="5"/>
      <c r="I781" s="94"/>
      <c r="W781">
        <f t="shared" si="66"/>
      </c>
      <c r="X781">
        <f t="shared" si="67"/>
      </c>
      <c r="Y781">
        <f t="shared" si="68"/>
      </c>
      <c r="Z781">
        <f t="shared" si="69"/>
      </c>
    </row>
    <row r="782" spans="1:26">
      <c r="A782" s="19"/>
      <c r="B782" s="224"/>
      <c r="C782" s="15"/>
      <c r="D782" s="5"/>
      <c r="E782" s="19"/>
      <c r="F782" s="9"/>
      <c r="G782" s="6"/>
      <c r="H782" s="19"/>
      <c r="I782" s="183"/>
      <c r="W782">
        <f t="shared" si="66"/>
      </c>
      <c r="X782">
        <f t="shared" si="67"/>
      </c>
      <c r="Y782">
        <f t="shared" si="68"/>
      </c>
      <c r="Z782">
        <f t="shared" si="69"/>
      </c>
    </row>
    <row r="783" spans="1:26">
      <c r="A783" s="5"/>
      <c r="B783" s="8"/>
      <c r="C783" s="5"/>
      <c r="D783" s="5"/>
      <c r="E783" s="5"/>
      <c r="F783" s="21"/>
      <c r="G783" s="6"/>
      <c r="H783" s="5"/>
      <c r="I783" s="183"/>
      <c r="W783">
        <f t="shared" si="66"/>
      </c>
      <c r="X783">
        <f t="shared" si="67"/>
      </c>
      <c r="Y783">
        <f t="shared" si="68"/>
      </c>
      <c r="Z783">
        <f t="shared" si="69"/>
      </c>
    </row>
    <row r="784" spans="1:26">
      <c r="A784" s="5"/>
      <c r="B784" s="8"/>
      <c r="C784" s="5"/>
      <c r="D784" s="5"/>
      <c r="E784" s="5"/>
      <c r="F784" s="21"/>
      <c r="G784" s="6"/>
      <c r="H784" s="5"/>
      <c r="I784" s="183"/>
      <c r="W784">
        <f t="shared" si="66"/>
      </c>
      <c r="X784">
        <f t="shared" si="67"/>
      </c>
      <c r="Y784">
        <f t="shared" si="68"/>
      </c>
      <c r="Z784">
        <f t="shared" si="69"/>
      </c>
    </row>
    <row r="785" spans="1:26" ht="15.75" thickBot="1">
      <c r="A785" s="5"/>
      <c r="B785" s="224"/>
      <c r="C785" s="15"/>
      <c r="D785" s="23"/>
      <c r="E785" s="225"/>
      <c r="F785" s="23"/>
      <c r="G785" s="24"/>
      <c r="H785" s="225"/>
      <c r="I785" s="226"/>
      <c r="W785">
        <f t="shared" si="66"/>
      </c>
      <c r="X785">
        <f t="shared" si="67"/>
      </c>
      <c r="Y785">
        <f t="shared" si="68"/>
      </c>
      <c r="Z785">
        <f t="shared" si="69"/>
      </c>
    </row>
    <row r="786" spans="1:26">
      <c r="A786" s="227"/>
      <c r="B786" s="17"/>
      <c r="C786" s="5"/>
      <c r="D786" s="59"/>
      <c r="E786" s="59"/>
      <c r="F786" s="53"/>
      <c r="G786" s="78"/>
      <c r="H786" s="68"/>
      <c r="I786" s="228">
        <f>SUM(I771:I785)</f>
      </c>
      <c r="W786">
        <f t="shared" si="66"/>
      </c>
      <c r="X786">
        <f t="shared" si="67"/>
      </c>
      <c r="Y786">
        <f t="shared" si="68"/>
      </c>
      <c r="Z786">
        <f t="shared" si="69"/>
      </c>
    </row>
    <row r="787" spans="1:26">
      <c r="A787" s="10"/>
      <c r="B787" s="10"/>
      <c r="C787" s="69"/>
      <c r="D787" s="69"/>
      <c r="E787" s="69"/>
      <c r="F787" s="69"/>
      <c r="G787" s="69"/>
      <c r="H787" s="69"/>
      <c r="I787" s="191"/>
      <c r="W787">
        <f t="shared" si="66"/>
      </c>
      <c r="X787">
        <f t="shared" si="67"/>
      </c>
      <c r="Y787">
        <f t="shared" si="68"/>
      </c>
      <c r="Z787">
        <f t="shared" si="69"/>
      </c>
    </row>
    <row r="788" spans="1:26" ht="15.75" thickBot="1">
      <c r="A788" s="10"/>
      <c r="B788" s="11" t="s">
        <v>20</v>
      </c>
      <c r="C788" s="35"/>
      <c r="D788" s="35"/>
      <c r="E788" s="35"/>
      <c r="F788" s="35"/>
      <c r="G788" s="35"/>
      <c r="H788" s="35"/>
      <c r="I788" s="98"/>
      <c r="W788">
        <f t="shared" si="66"/>
      </c>
      <c r="X788">
        <f t="shared" si="67"/>
      </c>
      <c r="Y788">
        <f t="shared" si="68"/>
      </c>
      <c r="Z788">
        <f t="shared" si="69"/>
      </c>
    </row>
    <row r="789" spans="1:26" ht="15.75" thickBot="1">
      <c r="A789" s="99"/>
      <c r="B789" s="38"/>
      <c r="C789" s="39" t="s">
        <v>21</v>
      </c>
      <c r="D789" s="40">
        <f>SUM(D771:D788)</f>
      </c>
      <c r="E789" s="41" t="s">
        <v>360</v>
      </c>
      <c r="F789" s="40">
        <f>SUM(F771:F788)</f>
      </c>
      <c r="G789" s="40">
        <f>SUM(G771:G788)</f>
      </c>
      <c r="H789" s="41">
        <f>+SUMPRODUCT(H771:H785,F771:F785)</f>
      </c>
      <c r="I789" s="100">
        <f>+I786-I787</f>
      </c>
      <c r="W789">
        <f t="shared" si="66"/>
      </c>
      <c r="X789">
        <f t="shared" si="67"/>
      </c>
      <c r="Y789">
        <f t="shared" si="68"/>
      </c>
      <c r="Z789">
        <f t="shared" si="69"/>
      </c>
    </row>
    <row r="790" spans="1:26">
      <c r="A790" s="10"/>
      <c r="B790" s="10"/>
      <c r="C790" s="91"/>
      <c r="D790" s="91"/>
      <c r="E790" s="91"/>
      <c r="F790" s="91"/>
      <c r="G790" s="91"/>
      <c r="H790" s="91"/>
      <c r="I790" s="91"/>
      <c r="W790">
        <f t="shared" si="66"/>
      </c>
      <c r="X790">
        <f t="shared" si="67"/>
      </c>
      <c r="Y790">
        <f t="shared" si="68"/>
      </c>
      <c r="Z790">
        <f t="shared" si="69"/>
      </c>
    </row>
    <row r="791" spans="1:26">
      <c r="A791" s="12" t="s">
        <v>281</v>
      </c>
      <c r="B791" s="12"/>
      <c r="C791" s="12"/>
      <c r="D791" s="13"/>
      <c r="E791" s="14"/>
      <c r="F791" s="14"/>
      <c r="G791" s="14"/>
      <c r="H791" s="2"/>
      <c r="I791" s="12"/>
      <c r="W791">
        <f t="shared" si="66"/>
      </c>
      <c r="X791">
        <f t="shared" si="67"/>
      </c>
      <c r="Y791">
        <f t="shared" si="68"/>
      </c>
      <c r="Z791">
        <f t="shared" si="69"/>
      </c>
    </row>
    <row r="792" spans="1:26">
      <c r="W792">
        <f t="shared" si="66"/>
      </c>
      <c r="X792">
        <f t="shared" si="67"/>
      </c>
      <c r="Y792">
        <f t="shared" si="68"/>
      </c>
      <c r="Z792">
        <f t="shared" si="69"/>
      </c>
    </row>
    <row r="793" spans="1:26">
      <c r="A793" s="1562" t="s">
        <v>0</v>
      </c>
      <c r="B793" s="1562"/>
      <c r="C793" s="1562"/>
      <c r="D793" s="1562"/>
      <c r="E793" s="1562"/>
      <c r="F793" s="1562"/>
      <c r="G793" s="1562"/>
      <c r="H793" s="1562"/>
      <c r="I793" s="1562"/>
      <c r="W793">
        <f t="shared" si="66"/>
      </c>
      <c r="X793">
        <f t="shared" si="67"/>
      </c>
      <c r="Y793">
        <f t="shared" si="68"/>
      </c>
      <c r="Z793">
        <f t="shared" si="69"/>
      </c>
    </row>
    <row r="794" spans="1:26">
      <c r="W794">
        <f t="shared" si="66"/>
      </c>
      <c r="X794">
        <f t="shared" si="67"/>
      </c>
      <c r="Y794">
        <f t="shared" si="68"/>
      </c>
      <c r="Z794">
        <f t="shared" si="69"/>
      </c>
    </row>
    <row r="795" spans="1:26">
      <c r="B795" s="124"/>
      <c r="C795" s="124"/>
      <c r="D795" s="124"/>
      <c r="E795" s="124"/>
      <c r="F795" s="124"/>
      <c r="G795" s="124"/>
      <c r="H795" s="124"/>
      <c r="I795" s="124"/>
      <c r="W795">
        <f t="shared" si="66"/>
      </c>
      <c r="X795">
        <f t="shared" si="67"/>
      </c>
      <c r="Y795">
        <f t="shared" si="68"/>
      </c>
      <c r="Z795">
        <f t="shared" si="69"/>
      </c>
    </row>
    <row r="796" spans="1:26">
      <c r="A796" s="1" t="s">
        <v>1</v>
      </c>
      <c r="G796" s="2" t="s">
        <v>2</v>
      </c>
      <c r="H796" s="3" t="s">
        <v>435</v>
      </c>
      <c r="W796">
        <f t="shared" si="66"/>
      </c>
      <c r="X796">
        <f t="shared" si="67"/>
      </c>
      <c r="Y796">
        <f t="shared" si="68"/>
      </c>
      <c r="Z796">
        <f t="shared" si="69"/>
      </c>
    </row>
    <row r="797" spans="1:26">
      <c r="A797" s="1" t="inlineStr">
        <is>
          <t>Dealer-139</t>
        </is>
      </c>
      <c r="F797" s="4" t="s">
        <v>3</v>
      </c>
      <c r="G797" s="2"/>
      <c r="H797" s="1" t="s">
        <v>76</v>
      </c>
      <c r="W797">
        <f t="shared" si="66"/>
      </c>
      <c r="X797">
        <f t="shared" si="67"/>
      </c>
      <c r="Y797">
        <f t="shared" si="68"/>
      </c>
      <c r="Z797">
        <f t="shared" si="69"/>
      </c>
    </row>
    <row r="798" spans="1:26">
      <c r="A798" s="254" t="inlineStr">
        <is>
          <t>Dealer-260</t>
        </is>
      </c>
      <c r="B798" s="1"/>
      <c r="H798" s="49"/>
      <c r="W798">
        <f t="shared" si="66"/>
      </c>
      <c r="X798">
        <f t="shared" si="67"/>
      </c>
      <c r="Y798">
        <f t="shared" si="68"/>
      </c>
      <c r="Z798">
        <f t="shared" si="69"/>
      </c>
    </row>
    <row r="799" spans="1:26">
      <c r="A799" s="254" t="inlineStr">
        <is>
          <t>Address line (redacted)</t>
        </is>
      </c>
      <c r="B799" s="1"/>
      <c r="W799">
        <f t="shared" si="66"/>
      </c>
      <c r="X799">
        <f t="shared" si="67"/>
      </c>
      <c r="Y799">
        <f t="shared" si="68"/>
      </c>
      <c r="Z799">
        <f t="shared" si="69"/>
      </c>
    </row>
    <row r="800" spans="1:26">
      <c r="A800" s="1"/>
      <c r="B800" s="1"/>
      <c r="C800" s="1"/>
      <c r="W800">
        <f t="shared" si="66"/>
      </c>
      <c r="X800">
        <f t="shared" si="67"/>
      </c>
      <c r="Y800">
        <f t="shared" si="68"/>
      </c>
      <c r="Z800">
        <f t="shared" si="69"/>
      </c>
    </row>
    <row r="801" spans="1:26">
      <c r="A801" s="12" t="s">
        <v>4</v>
      </c>
      <c r="B801" s="86" t="inlineStr">
        <is>
          <t>GSTIN-MASKED</t>
        </is>
      </c>
      <c r="D801" s="197"/>
      <c r="E801" s="197"/>
      <c r="F801" s="197"/>
      <c r="G801" s="197"/>
      <c r="H801" s="197"/>
      <c r="W801">
        <f t="shared" si="66"/>
      </c>
      <c r="X801">
        <f t="shared" si="67"/>
      </c>
      <c r="Y801">
        <f t="shared" si="68"/>
      </c>
      <c r="Z801">
        <f t="shared" si="69"/>
      </c>
    </row>
    <row r="802" spans="1:26">
      <c r="B802" s="1"/>
      <c r="D802" s="197"/>
      <c r="E802" s="197"/>
      <c r="F802" s="197"/>
      <c r="G802" s="197"/>
      <c r="H802" s="197"/>
      <c r="W802">
        <f t="shared" si="66"/>
      </c>
      <c r="X802">
        <f t="shared" si="67"/>
      </c>
      <c r="Y802">
        <f t="shared" si="68"/>
      </c>
      <c r="Z802">
        <f t="shared" si="69"/>
      </c>
    </row>
    <row r="803" spans="1:26">
      <c r="A803" s="1" t="s">
        <v>5</v>
      </c>
      <c r="D803" s="197"/>
      <c r="E803" s="197"/>
      <c r="F803" s="197"/>
      <c r="G803" s="197"/>
      <c r="H803" s="197"/>
      <c r="W803">
        <f t="shared" si="66"/>
      </c>
      <c r="X803">
        <f t="shared" si="67"/>
      </c>
      <c r="Y803">
        <f t="shared" si="68"/>
      </c>
      <c r="Z803">
        <f t="shared" si="69"/>
      </c>
    </row>
    <row r="804" spans="1:26">
      <c r="A804" s="1" t="s">
        <v>6</v>
      </c>
      <c r="D804" s="197"/>
      <c r="E804" s="197"/>
      <c r="F804" s="197"/>
      <c r="G804" s="197"/>
      <c r="H804" s="197"/>
      <c r="W804">
        <f t="shared" si="66"/>
      </c>
      <c r="X804">
        <f t="shared" si="67"/>
      </c>
      <c r="Y804">
        <f t="shared" si="68"/>
      </c>
      <c r="Z804">
        <f t="shared" si="69"/>
      </c>
    </row>
    <row r="805" spans="1:26" ht="15.75" thickBot="1">
      <c r="A805" s="1" t="s">
        <v>7</v>
      </c>
      <c r="W805">
        <f t="shared" si="66"/>
      </c>
      <c r="X805">
        <f t="shared" si="67"/>
      </c>
      <c r="Y805">
        <f t="shared" si="68"/>
      </c>
      <c r="Z805">
        <f t="shared" si="69"/>
      </c>
    </row>
    <row r="806" spans="1:26" ht="24.75" thickBot="1">
      <c r="A806" s="162" t="s">
        <v>8</v>
      </c>
      <c r="B806" s="163" t="s">
        <v>9</v>
      </c>
      <c r="C806" s="163" t="s">
        <v>10</v>
      </c>
      <c r="D806" s="164" t="s">
        <v>11</v>
      </c>
      <c r="E806" s="164" t="s">
        <v>12</v>
      </c>
      <c r="F806" s="164" t="s">
        <v>13</v>
      </c>
      <c r="G806" s="164" t="s">
        <v>14</v>
      </c>
      <c r="H806" s="165" t="s">
        <v>15</v>
      </c>
      <c r="I806" s="166" t="s">
        <v>16</v>
      </c>
      <c r="W806">
        <f t="shared" si="66"/>
      </c>
      <c r="X806">
        <f t="shared" si="67"/>
      </c>
      <c r="Y806">
        <f t="shared" si="68"/>
      </c>
      <c r="Z806">
        <f t="shared" si="69"/>
      </c>
    </row>
    <row r="807" spans="1:26">
      <c r="A807" s="107"/>
      <c r="B807" s="1563" t="s">
        <v>18</v>
      </c>
      <c r="C807" s="1563"/>
      <c r="D807" s="5"/>
      <c r="E807" s="5"/>
      <c r="F807" s="5"/>
      <c r="G807" s="6"/>
      <c r="H807" s="5"/>
      <c r="I807" s="58"/>
      <c r="W807">
        <f t="shared" si="66"/>
      </c>
      <c r="X807">
        <f t="shared" si="67"/>
      </c>
      <c r="Y807">
        <f t="shared" si="68"/>
      </c>
      <c r="Z807">
        <f t="shared" si="69"/>
      </c>
    </row>
    <row r="808" spans="1:26">
      <c r="A808" s="5">
        <v>1</v>
      </c>
      <c r="B808" s="8" t="s">
        <v>279</v>
      </c>
      <c r="C808" s="5" t="s">
        <v>280</v>
      </c>
      <c r="D808" s="5">
        <v>1</v>
      </c>
      <c r="E808" s="5">
        <v>4</v>
      </c>
      <c r="F808" s="5">
        <f>+E808*D808</f>
      </c>
      <c r="G808" s="6">
        <f>+E808*D808</f>
      </c>
      <c r="H808" s="16">
        <v>1</v>
      </c>
      <c r="I808" s="183">
        <f>+H808*G808</f>
      </c>
      <c r="J808">
        <v>126</v>
      </c>
      <c r="K808">
        <f>+H808-J808</f>
      </c>
      <c r="L808">
        <f>+K808*G808</f>
      </c>
      <c r="W808">
        <f t="shared" si="66"/>
      </c>
      <c r="X808">
        <f t="shared" si="67"/>
      </c>
      <c r="Y808">
        <f t="shared" si="68"/>
      </c>
      <c r="Z808">
        <f t="shared" si="69"/>
      </c>
    </row>
    <row r="809" spans="1:26" ht="24">
      <c r="A809" s="5">
        <v>2</v>
      </c>
      <c r="B809" s="15" t="s">
        <v>521</v>
      </c>
      <c r="C809" s="5" t="s">
        <v>522</v>
      </c>
      <c r="D809" s="5">
        <v>1</v>
      </c>
      <c r="E809" s="16">
        <v>4</v>
      </c>
      <c r="F809" s="5">
        <f>+E809*D809</f>
      </c>
      <c r="G809" s="6">
        <f>+E809*D809</f>
      </c>
      <c r="H809" s="5">
        <v>1</v>
      </c>
      <c r="I809" s="183">
        <f>+H809*G809</f>
      </c>
      <c r="J809">
        <v>126</v>
      </c>
      <c r="K809">
        <f>+H809-J809</f>
      </c>
      <c r="L809">
        <f>+K809*G809</f>
      </c>
      <c r="W809">
        <f t="shared" si="66"/>
      </c>
      <c r="X809">
        <f t="shared" si="67"/>
      </c>
      <c r="Y809">
        <f t="shared" si="68"/>
      </c>
      <c r="Z809">
        <f t="shared" si="69"/>
      </c>
    </row>
    <row r="810" spans="1:26">
      <c r="A810" s="107"/>
      <c r="B810" s="1563" t="s">
        <v>17</v>
      </c>
      <c r="C810" s="1563"/>
      <c r="D810" s="5"/>
      <c r="E810" s="5"/>
      <c r="F810" s="5"/>
      <c r="G810" s="6"/>
      <c r="H810" s="16"/>
      <c r="I810" s="58"/>
      <c r="W810">
        <f t="shared" si="66"/>
      </c>
      <c r="X810">
        <f t="shared" si="67"/>
      </c>
      <c r="Y810">
        <f t="shared" si="68"/>
      </c>
      <c r="Z810">
        <f t="shared" si="69"/>
      </c>
    </row>
    <row r="811" spans="1:26">
      <c r="A811" s="107">
        <v>3</v>
      </c>
      <c r="B811" s="8" t="s">
        <v>437</v>
      </c>
      <c r="C811" s="5" t="s">
        <v>436</v>
      </c>
      <c r="D811" s="5">
        <v>1</v>
      </c>
      <c r="E811" s="5">
        <v>5</v>
      </c>
      <c r="F811" s="5">
        <f>+E811*D811</f>
      </c>
      <c r="G811" s="6">
        <f>+E811*D811</f>
      </c>
      <c r="H811" s="5">
        <v>1</v>
      </c>
      <c r="I811" s="183">
        <f>+H811*G811</f>
      </c>
      <c r="J811">
        <v>126</v>
      </c>
      <c r="K811">
        <f>+H811-J811</f>
      </c>
      <c r="L811">
        <f>+K811*G811</f>
      </c>
      <c r="W811">
        <f t="shared" si="66"/>
      </c>
      <c r="X811">
        <f t="shared" si="67"/>
      </c>
      <c r="Y811">
        <f t="shared" si="68"/>
      </c>
      <c r="Z811">
        <f t="shared" si="69"/>
      </c>
    </row>
    <row r="812" spans="1:26">
      <c r="A812" s="107"/>
      <c r="B812" s="95"/>
      <c r="C812" s="101"/>
      <c r="D812" s="5"/>
      <c r="E812" s="5"/>
      <c r="F812" s="5"/>
      <c r="G812" s="6"/>
      <c r="H812" s="16"/>
      <c r="I812" s="58"/>
      <c r="W812">
        <f t="shared" si="66"/>
      </c>
      <c r="X812">
        <f t="shared" si="67"/>
      </c>
      <c r="Y812">
        <f t="shared" si="68"/>
      </c>
      <c r="Z812">
        <f t="shared" si="69"/>
      </c>
    </row>
    <row r="813" spans="1:26">
      <c r="A813" s="107"/>
      <c r="B813" s="95"/>
      <c r="C813" s="101"/>
      <c r="D813" s="5"/>
      <c r="E813" s="5"/>
      <c r="F813" s="5"/>
      <c r="G813" s="6"/>
      <c r="H813" s="16"/>
      <c r="I813" s="58"/>
      <c r="W813">
        <f t="shared" si="66"/>
      </c>
      <c r="X813">
        <f t="shared" si="67"/>
      </c>
      <c r="Y813">
        <f t="shared" si="68"/>
      </c>
      <c r="Z813">
        <f t="shared" si="69"/>
      </c>
    </row>
    <row r="814" spans="1:26">
      <c r="A814" s="107"/>
      <c r="B814" s="95"/>
      <c r="C814" s="101"/>
      <c r="D814" s="5"/>
      <c r="E814" s="5"/>
      <c r="F814" s="5"/>
      <c r="G814" s="6"/>
      <c r="H814" s="16"/>
      <c r="I814" s="58"/>
      <c r="W814">
        <f t="shared" si="66"/>
      </c>
      <c r="X814">
        <f t="shared" si="67"/>
      </c>
      <c r="Y814">
        <f t="shared" si="68"/>
      </c>
      <c r="Z814">
        <f t="shared" si="69"/>
      </c>
    </row>
    <row r="815" spans="1:26">
      <c r="A815" s="107"/>
      <c r="B815" s="95"/>
      <c r="C815" s="101"/>
      <c r="D815" s="5"/>
      <c r="E815" s="5"/>
      <c r="F815" s="16"/>
      <c r="G815" s="6"/>
      <c r="H815" s="16"/>
      <c r="I815" s="58"/>
      <c r="W815">
        <f t="shared" si="66"/>
      </c>
      <c r="X815">
        <f t="shared" si="67"/>
      </c>
      <c r="Y815">
        <f t="shared" si="68"/>
      </c>
      <c r="Z815">
        <f t="shared" si="69"/>
      </c>
    </row>
    <row r="816" spans="1:26">
      <c r="A816" s="67"/>
      <c r="B816" s="106"/>
      <c r="C816" s="15"/>
      <c r="D816" s="5"/>
      <c r="E816" s="5"/>
      <c r="F816" s="5"/>
      <c r="G816" s="6"/>
      <c r="H816" s="9"/>
      <c r="I816" s="58"/>
      <c r="W816">
        <f t="shared" si="66"/>
      </c>
      <c r="X816">
        <f t="shared" si="67"/>
      </c>
      <c r="Y816">
        <f t="shared" si="68"/>
      </c>
      <c r="Z816">
        <f t="shared" si="69"/>
      </c>
    </row>
    <row r="817" spans="1:26" ht="15.75" thickBot="1">
      <c r="A817" s="57"/>
      <c r="B817" s="224"/>
      <c r="C817" s="15"/>
      <c r="D817" s="23"/>
      <c r="E817" s="225"/>
      <c r="F817" s="23"/>
      <c r="G817" s="24"/>
      <c r="H817" s="225"/>
      <c r="I817" s="70"/>
      <c r="W817">
        <f t="shared" si="66"/>
      </c>
      <c r="X817">
        <f t="shared" si="67"/>
      </c>
      <c r="Y817">
        <f t="shared" si="68"/>
      </c>
      <c r="Z817">
        <f t="shared" si="69"/>
      </c>
    </row>
    <row r="818" spans="1:26">
      <c r="A818" s="67"/>
      <c r="B818" s="17"/>
      <c r="C818" s="5"/>
      <c r="D818" s="59"/>
      <c r="E818" s="59"/>
      <c r="F818" s="53"/>
      <c r="G818" s="78"/>
      <c r="H818" s="68"/>
      <c r="I818" s="71">
        <f>SUM(I807:I817)</f>
      </c>
      <c r="W818">
        <f t="shared" si="66"/>
      </c>
      <c r="X818">
        <f t="shared" si="67"/>
      </c>
      <c r="Y818">
        <f t="shared" si="68"/>
      </c>
      <c r="Z818">
        <f t="shared" si="69"/>
      </c>
    </row>
    <row r="819" spans="1:26" ht="15.75" thickBot="1">
      <c r="A819" s="221"/>
      <c r="B819" s="222"/>
      <c r="C819" s="69"/>
      <c r="D819" s="177"/>
      <c r="E819" s="177"/>
      <c r="F819" s="177"/>
      <c r="G819" s="177"/>
      <c r="H819" s="177"/>
      <c r="I819" s="256"/>
      <c r="W819">
        <f t="shared" si="66"/>
      </c>
      <c r="X819">
        <f t="shared" si="67"/>
      </c>
      <c r="Y819">
        <f t="shared" si="68"/>
      </c>
      <c r="Z819">
        <f t="shared" si="69"/>
      </c>
    </row>
    <row r="820" spans="1:26" ht="21">
      <c r="A820" s="33"/>
      <c r="B820" s="212"/>
      <c r="C820" s="212"/>
      <c r="D820" s="91"/>
      <c r="E820" s="91"/>
      <c r="F820" s="91"/>
      <c r="G820" s="92" t="s">
        <v>19</v>
      </c>
      <c r="H820" s="91"/>
      <c r="I820" s="111">
        <f>+I818-I819</f>
      </c>
      <c r="L820">
        <f>SUM(L808:L819)</f>
      </c>
      <c r="W820">
        <f t="shared" si="66"/>
      </c>
      <c r="X820">
        <f t="shared" si="67"/>
      </c>
      <c r="Y820">
        <f t="shared" si="68"/>
      </c>
      <c r="Z820">
        <f t="shared" si="69"/>
      </c>
    </row>
    <row r="821" spans="1:26">
      <c r="A821" s="221"/>
      <c r="B821" s="222"/>
      <c r="C821" s="222"/>
      <c r="D821" s="69" t="s">
        <v>520</v>
      </c>
      <c r="E821" s="69"/>
      <c r="F821" s="69"/>
      <c r="G821" s="69"/>
      <c r="H821" s="112">
        <v>1</v>
      </c>
      <c r="I821" s="61">
        <f>+L820*H821</f>
      </c>
      <c r="W821">
        <f t="shared" si="66"/>
      </c>
      <c r="X821">
        <f t="shared" si="67"/>
      </c>
      <c r="Y821">
        <f t="shared" si="68"/>
      </c>
      <c r="Z821">
        <f t="shared" si="69"/>
      </c>
    </row>
    <row r="822" spans="1:26">
      <c r="A822" s="33"/>
      <c r="B822" s="10"/>
      <c r="C822" s="10"/>
      <c r="D822" s="69"/>
      <c r="E822" s="69"/>
      <c r="F822" s="69"/>
      <c r="G822" s="69"/>
      <c r="H822" s="69"/>
      <c r="I822" s="61"/>
      <c r="W822">
        <f t="shared" si="66"/>
      </c>
      <c r="X822">
        <f t="shared" si="67"/>
      </c>
      <c r="Y822">
        <f t="shared" si="68"/>
      </c>
      <c r="Z822">
        <f t="shared" si="69"/>
      </c>
    </row>
    <row r="823" spans="1:26" ht="15.75" thickBot="1">
      <c r="A823" s="33"/>
      <c r="B823" s="11" t="s">
        <v>20</v>
      </c>
      <c r="C823" s="35"/>
      <c r="D823" s="35"/>
      <c r="E823" s="35"/>
      <c r="F823" s="35"/>
      <c r="G823" s="35"/>
      <c r="H823" s="35"/>
      <c r="I823" s="36"/>
      <c r="W823">
        <f t="shared" si="66"/>
      </c>
      <c r="X823">
        <f t="shared" si="67"/>
      </c>
      <c r="Y823">
        <f t="shared" si="68"/>
      </c>
      <c r="Z823">
        <f t="shared" si="69"/>
      </c>
    </row>
    <row r="824" spans="1:26" ht="15.75" thickBot="1">
      <c r="A824" s="37"/>
      <c r="B824" s="38"/>
      <c r="C824" s="39" t="s">
        <v>21</v>
      </c>
      <c r="D824" s="40">
        <f>SUM(D807:D823)</f>
      </c>
      <c r="E824" s="41">
        <f>IF(H824=I824,"OK","NO")</f>
      </c>
      <c r="F824" s="40">
        <f>SUM(F807:F823)</f>
      </c>
      <c r="G824" s="40">
        <f>SUM(G807:G823)</f>
      </c>
      <c r="H824" s="41">
        <f>SUMPRODUCT(F807:F819,H807:H819)</f>
      </c>
      <c r="I824" s="43">
        <f>+I820-I821</f>
      </c>
      <c r="W824">
        <f t="shared" si="66"/>
      </c>
      <c r="X824">
        <f t="shared" si="67"/>
      </c>
      <c r="Y824">
        <f t="shared" si="68"/>
      </c>
      <c r="Z824">
        <f t="shared" si="69"/>
      </c>
    </row>
    <row r="825" spans="1:26" ht="15.75" thickBot="1">
      <c r="A825" s="44"/>
      <c r="B825" s="116"/>
      <c r="C825" s="45"/>
      <c r="D825" s="45"/>
      <c r="E825" s="45"/>
      <c r="F825" s="45"/>
      <c r="G825" s="45"/>
      <c r="H825" s="46"/>
      <c r="I825" s="47"/>
      <c r="W825">
        <f t="shared" si="66"/>
      </c>
      <c r="X825">
        <f t="shared" si="67"/>
      </c>
      <c r="Y825">
        <f t="shared" si="68"/>
      </c>
      <c r="Z825">
        <f t="shared" si="69"/>
      </c>
    </row>
    <row r="826" spans="1:26">
      <c r="A826" s="12" t="s">
        <v>315</v>
      </c>
      <c r="B826" s="12"/>
      <c r="C826" s="12"/>
      <c r="D826" s="13"/>
      <c r="E826" s="14"/>
      <c r="F826" s="14"/>
      <c r="G826" s="14"/>
      <c r="H826" s="2"/>
      <c r="I826" s="12"/>
      <c r="W826">
        <f t="shared" si="66"/>
      </c>
      <c r="X826">
        <f t="shared" si="67"/>
      </c>
      <c r="Y826">
        <f t="shared" si="68"/>
      </c>
      <c r="Z826">
        <f t="shared" si="69"/>
      </c>
    </row>
    <row r="827" spans="1:26">
      <c r="W827">
        <f t="shared" si="66"/>
      </c>
      <c r="X827">
        <f t="shared" si="67"/>
      </c>
      <c r="Y827">
        <f t="shared" si="68"/>
      </c>
      <c r="Z827">
        <f t="shared" si="69"/>
      </c>
    </row>
    <row r="828" spans="1:26">
      <c r="W828">
        <f t="shared" si="66"/>
      </c>
      <c r="X828">
        <f t="shared" si="67"/>
      </c>
      <c r="Y828">
        <f t="shared" si="68"/>
      </c>
      <c r="Z828">
        <f t="shared" si="69"/>
      </c>
    </row>
    <row r="829" spans="1:26">
      <c r="W829">
        <f t="shared" si="66"/>
      </c>
      <c r="X829">
        <f t="shared" si="67"/>
      </c>
      <c r="Y829">
        <f t="shared" si="68"/>
      </c>
      <c r="Z829">
        <f t="shared" si="69"/>
      </c>
    </row>
    <row r="830" spans="1:26">
      <c r="W830">
        <f t="shared" si="66"/>
      </c>
      <c r="X830">
        <f t="shared" si="67"/>
      </c>
      <c r="Y830">
        <f t="shared" si="68"/>
      </c>
      <c r="Z830">
        <f t="shared" si="69"/>
      </c>
    </row>
    <row r="831" spans="1:26">
      <c r="W831">
        <f t="shared" si="66"/>
      </c>
      <c r="X831">
        <f t="shared" si="67"/>
      </c>
      <c r="Y831">
        <f t="shared" si="68"/>
      </c>
      <c r="Z831">
        <f t="shared" si="69"/>
      </c>
    </row>
    <row r="832" spans="1:26">
      <c r="A832" s="1562" t="s">
        <v>0</v>
      </c>
      <c r="B832" s="1562"/>
      <c r="C832" s="1562"/>
      <c r="D832" s="1562"/>
      <c r="E832" s="1562"/>
      <c r="F832" s="1562"/>
      <c r="G832" s="1562"/>
      <c r="H832" s="1562"/>
      <c r="I832" s="1562"/>
      <c r="J832" s="25"/>
      <c r="W832">
        <f t="shared" si="66"/>
      </c>
      <c r="X832">
        <f t="shared" si="67"/>
      </c>
      <c r="Y832">
        <f t="shared" si="68"/>
      </c>
      <c r="Z832">
        <f t="shared" si="69"/>
      </c>
    </row>
    <row r="833" spans="1:26">
      <c r="J833" s="25"/>
      <c r="W833">
        <f t="shared" si="66"/>
      </c>
      <c r="X833">
        <f t="shared" si="67"/>
      </c>
      <c r="Y833">
        <f t="shared" si="68"/>
      </c>
      <c r="Z833">
        <f t="shared" si="69"/>
      </c>
    </row>
    <row r="834" spans="1:26">
      <c r="A834" s="1" t="s">
        <v>1</v>
      </c>
      <c r="B834" s="1"/>
      <c r="G834" s="2" t="s">
        <v>2</v>
      </c>
      <c r="H834" s="3" t="s">
        <v>568</v>
      </c>
      <c r="J834" s="25"/>
      <c r="W834">
        <f t="shared" si="66"/>
      </c>
      <c r="X834">
        <f t="shared" si="67"/>
      </c>
      <c r="Y834">
        <f t="shared" si="68"/>
      </c>
      <c r="Z834">
        <f t="shared" si="69"/>
      </c>
    </row>
    <row r="835" spans="1:26">
      <c r="A835" s="1" t="inlineStr">
        <is>
          <t>Dealer-055</t>
        </is>
      </c>
      <c r="B835" s="1"/>
      <c r="F835" s="4" t="s">
        <v>3</v>
      </c>
      <c r="G835" s="2"/>
      <c r="H835" s="1" t="s">
        <v>77</v>
      </c>
      <c r="J835" s="25"/>
      <c r="W835">
        <f t="shared" si="66"/>
      </c>
      <c r="X835">
        <f t="shared" si="67"/>
      </c>
      <c r="Y835">
        <f t="shared" si="68"/>
      </c>
      <c r="Z835">
        <f t="shared" si="69"/>
      </c>
    </row>
    <row r="836" spans="1:26">
      <c r="A836" s="257" t="inlineStr">
        <is>
          <t>Dealer-315</t>
        </is>
      </c>
      <c r="B836" s="1"/>
      <c r="F836" s="55"/>
      <c r="G836" s="55"/>
      <c r="H836" s="49"/>
      <c r="J836" s="25"/>
      <c r="W836">
        <f t="shared" ref="W836:W899" si="70">IF(LEFT($H836&amp;"",5)="2019-",$H836,W835)</f>
      </c>
      <c r="X836">
        <f t="shared" ref="X836:X899" si="71">IF($W836="",0,IF(COUNTIF($AB$2:$AB$80,$W836)&gt;0,1,0))</f>
      </c>
      <c r="Y836">
        <f t="shared" ref="Y836:Y899" si="72">IF($C836="","",UPPER(TRIM(IFERROR(LEFT($C836&amp;"",FIND("/",$C836&amp;"")-1),$C836&amp;""))))</f>
      </c>
      <c r="Z836">
        <f t="shared" ref="Z836:Z899" si="73">IFERROR(IF(ISNUMBER($G836),$G836,0),0)</f>
      </c>
    </row>
    <row r="837" spans="1:26">
      <c r="A837" s="257" t="inlineStr">
        <is>
          <t>Address line (redacted)</t>
        </is>
      </c>
      <c r="B837" s="1"/>
      <c r="F837" s="55"/>
      <c r="G837" s="55"/>
      <c r="H837" s="49"/>
      <c r="J837" s="25"/>
      <c r="W837">
        <f t="shared" si="70"/>
      </c>
      <c r="X837">
        <f t="shared" si="71"/>
      </c>
      <c r="Y837">
        <f t="shared" si="72"/>
      </c>
      <c r="Z837">
        <f t="shared" si="73"/>
      </c>
    </row>
    <row r="838" spans="1:26">
      <c r="A838" s="257" t="inlineStr">
        <is>
          <t>Address line (redacted)</t>
        </is>
      </c>
      <c r="B838" s="1"/>
      <c r="F838" s="55"/>
      <c r="G838" s="55"/>
      <c r="H838" s="49"/>
      <c r="J838" s="25"/>
      <c r="W838">
        <f t="shared" si="70"/>
      </c>
      <c r="X838">
        <f t="shared" si="71"/>
      </c>
      <c r="Y838">
        <f t="shared" si="72"/>
      </c>
      <c r="Z838">
        <f t="shared" si="73"/>
      </c>
    </row>
    <row r="839" spans="1:26">
      <c r="A839" s="1" t="s">
        <v>4</v>
      </c>
      <c r="B839" s="258" t="inlineStr">
        <is>
          <t>GSTIN-MASKED</t>
        </is>
      </c>
      <c r="J839" s="25"/>
      <c r="W839">
        <f t="shared" si="70"/>
      </c>
      <c r="X839">
        <f t="shared" si="71"/>
      </c>
      <c r="Y839">
        <f t="shared" si="72"/>
      </c>
      <c r="Z839">
        <f t="shared" si="73"/>
      </c>
    </row>
    <row r="840" spans="1:26">
      <c r="A840" s="1"/>
      <c r="B840" s="55"/>
      <c r="J840" s="25"/>
      <c r="W840">
        <f t="shared" si="70"/>
      </c>
      <c r="X840">
        <f t="shared" si="71"/>
      </c>
      <c r="Y840">
        <f t="shared" si="72"/>
      </c>
      <c r="Z840">
        <f t="shared" si="73"/>
      </c>
    </row>
    <row r="841" spans="1:26">
      <c r="A841" s="1" t="s">
        <v>5</v>
      </c>
      <c r="J841" s="25"/>
      <c r="W841">
        <f t="shared" si="70"/>
      </c>
      <c r="X841">
        <f t="shared" si="71"/>
      </c>
      <c r="Y841">
        <f t="shared" si="72"/>
      </c>
      <c r="Z841">
        <f t="shared" si="73"/>
      </c>
    </row>
    <row r="842" spans="1:26">
      <c r="A842" s="1" t="s">
        <v>6</v>
      </c>
      <c r="J842" s="25"/>
      <c r="W842">
        <f t="shared" si="70"/>
      </c>
      <c r="X842">
        <f t="shared" si="71"/>
      </c>
      <c r="Y842">
        <f t="shared" si="72"/>
      </c>
      <c r="Z842">
        <f t="shared" si="73"/>
      </c>
    </row>
    <row r="843" spans="1:26" ht="15.75" thickBot="1">
      <c r="A843" s="1" t="s">
        <v>7</v>
      </c>
      <c r="J843" s="25"/>
      <c r="W843">
        <f t="shared" si="70"/>
      </c>
      <c r="X843">
        <f t="shared" si="71"/>
      </c>
      <c r="Y843">
        <f t="shared" si="72"/>
      </c>
      <c r="Z843">
        <f t="shared" si="73"/>
      </c>
    </row>
    <row r="844" spans="1:26" ht="24">
      <c r="A844" s="26" t="s">
        <v>8</v>
      </c>
      <c r="B844" s="27" t="s">
        <v>9</v>
      </c>
      <c r="C844" s="27" t="s">
        <v>10</v>
      </c>
      <c r="D844" s="28" t="s">
        <v>11</v>
      </c>
      <c r="E844" s="28" t="s">
        <v>12</v>
      </c>
      <c r="F844" s="28" t="s">
        <v>13</v>
      </c>
      <c r="G844" s="28" t="s">
        <v>14</v>
      </c>
      <c r="H844" s="29" t="s">
        <v>15</v>
      </c>
      <c r="I844" s="30" t="s">
        <v>16</v>
      </c>
      <c r="J844" s="25"/>
      <c r="W844">
        <f t="shared" si="70"/>
      </c>
      <c r="X844">
        <f t="shared" si="71"/>
      </c>
      <c r="Y844">
        <f t="shared" si="72"/>
      </c>
      <c r="Z844">
        <f t="shared" si="73"/>
      </c>
    </row>
    <row r="845" spans="1:26">
      <c r="A845" s="5"/>
      <c r="B845" s="1564" t="s">
        <v>530</v>
      </c>
      <c r="C845" s="1565"/>
      <c r="D845" s="9"/>
      <c r="E845" s="9"/>
      <c r="F845" s="5"/>
      <c r="G845" s="5"/>
      <c r="H845" s="5"/>
      <c r="I845" s="102"/>
      <c r="J845" s="259"/>
      <c r="K845" s="126"/>
      <c r="L845" s="126"/>
      <c r="W845">
        <f t="shared" si="70"/>
      </c>
      <c r="X845">
        <f t="shared" si="71"/>
      </c>
      <c r="Y845">
        <f t="shared" si="72"/>
      </c>
      <c r="Z845">
        <f t="shared" si="73"/>
      </c>
    </row>
    <row r="846" spans="1:26">
      <c r="A846" s="227">
        <v>1</v>
      </c>
      <c r="B846" s="15" t="s">
        <v>531</v>
      </c>
      <c r="C846" s="5" t="s">
        <v>532</v>
      </c>
      <c r="D846" s="1594">
        <v>1</v>
      </c>
      <c r="E846" s="5">
        <v>50</v>
      </c>
      <c r="F846" s="5">
        <v>50</v>
      </c>
      <c r="G846" s="5">
        <v>50</v>
      </c>
      <c r="H846" s="5">
        <v>1</v>
      </c>
      <c r="I846" s="102">
        <f>+H846*G846</f>
      </c>
      <c r="J846" s="259">
        <v>18</v>
      </c>
      <c r="K846" s="126">
        <f>+H846-J846</f>
      </c>
      <c r="L846" s="126">
        <f>+K846*G846</f>
      </c>
      <c r="W846">
        <f t="shared" si="70"/>
      </c>
      <c r="X846">
        <f t="shared" si="71"/>
      </c>
      <c r="Y846">
        <f t="shared" si="72"/>
      </c>
      <c r="Z846">
        <f t="shared" si="73"/>
      </c>
    </row>
    <row r="847" spans="1:26">
      <c r="A847" s="227">
        <v>2</v>
      </c>
      <c r="B847" s="8" t="s">
        <v>533</v>
      </c>
      <c r="C847" s="5" t="s">
        <v>534</v>
      </c>
      <c r="D847" s="1595"/>
      <c r="E847" s="5">
        <v>50</v>
      </c>
      <c r="F847" s="5">
        <v>50</v>
      </c>
      <c r="G847" s="5">
        <v>50</v>
      </c>
      <c r="H847" s="5">
        <v>1</v>
      </c>
      <c r="I847" s="102">
        <f>+H847*G847</f>
      </c>
      <c r="J847" s="259">
        <v>18</v>
      </c>
      <c r="K847" s="126">
        <f>+H847-J847</f>
      </c>
      <c r="L847" s="126">
        <f>+K847*G847</f>
      </c>
      <c r="W847">
        <f t="shared" si="70"/>
      </c>
      <c r="X847">
        <f t="shared" si="71"/>
      </c>
      <c r="Y847">
        <f t="shared" si="72"/>
      </c>
      <c r="Z847">
        <f t="shared" si="73"/>
      </c>
    </row>
    <row r="848" spans="1:26">
      <c r="A848" s="227">
        <v>3</v>
      </c>
      <c r="B848" s="8" t="s">
        <v>535</v>
      </c>
      <c r="C848" s="5" t="s">
        <v>536</v>
      </c>
      <c r="D848" s="5">
        <v>1</v>
      </c>
      <c r="E848" s="5">
        <v>50</v>
      </c>
      <c r="F848" s="5">
        <f>+E848*D848</f>
      </c>
      <c r="G848" s="5">
        <f>+E848*D848</f>
      </c>
      <c r="H848" s="5">
        <v>1</v>
      </c>
      <c r="I848" s="102">
        <f>+H848*G848</f>
      </c>
      <c r="J848" s="259">
        <v>18</v>
      </c>
      <c r="K848" s="126">
        <f>+H848-J848</f>
      </c>
      <c r="L848" s="126">
        <f>+K848*G848</f>
      </c>
      <c r="W848">
        <f t="shared" si="70"/>
      </c>
      <c r="X848">
        <f t="shared" si="71"/>
      </c>
      <c r="Y848">
        <f t="shared" si="72"/>
      </c>
      <c r="Z848">
        <f t="shared" si="73"/>
      </c>
    </row>
    <row r="849" spans="1:26">
      <c r="A849" s="227">
        <v>4</v>
      </c>
      <c r="B849" s="15" t="s">
        <v>537</v>
      </c>
      <c r="C849" s="5" t="s">
        <v>538</v>
      </c>
      <c r="D849" s="5">
        <v>1</v>
      </c>
      <c r="E849" s="5">
        <v>50</v>
      </c>
      <c r="F849" s="5">
        <f>+E849*D849</f>
      </c>
      <c r="G849" s="5">
        <f>+E849*D849</f>
      </c>
      <c r="H849" s="5">
        <v>1</v>
      </c>
      <c r="I849" s="102">
        <f>+H849*G849</f>
      </c>
      <c r="J849" s="259">
        <v>18</v>
      </c>
      <c r="K849" s="126">
        <f>+H849-J849</f>
      </c>
      <c r="L849" s="126">
        <f>+K849*G849</f>
      </c>
      <c r="W849">
        <f t="shared" si="70"/>
      </c>
      <c r="X849">
        <f t="shared" si="71"/>
      </c>
      <c r="Y849">
        <f t="shared" si="72"/>
      </c>
      <c r="Z849">
        <f t="shared" si="73"/>
      </c>
    </row>
    <row r="850" spans="1:26">
      <c r="A850" s="241"/>
      <c r="B850" s="1564" t="s">
        <v>539</v>
      </c>
      <c r="C850" s="1565"/>
      <c r="D850" s="105"/>
      <c r="E850" s="105"/>
      <c r="F850" s="5"/>
      <c r="G850" s="5"/>
      <c r="H850" s="9"/>
      <c r="I850" s="102"/>
      <c r="J850" s="259"/>
      <c r="K850" s="126"/>
      <c r="L850" s="126"/>
      <c r="W850">
        <f t="shared" si="70"/>
      </c>
      <c r="X850">
        <f t="shared" si="71"/>
      </c>
      <c r="Y850">
        <f t="shared" si="72"/>
      </c>
      <c r="Z850">
        <f t="shared" si="73"/>
      </c>
    </row>
    <row r="851" spans="1:26" ht="48">
      <c r="A851" s="5">
        <v>5</v>
      </c>
      <c r="B851" s="15" t="s">
        <v>540</v>
      </c>
      <c r="C851" s="105" t="s">
        <v>541</v>
      </c>
      <c r="D851" s="5">
        <v>1</v>
      </c>
      <c r="E851" s="5">
        <v>100</v>
      </c>
      <c r="F851" s="5">
        <f t="shared" ref="F851:F856" si="74">+E851*D851</f>
      </c>
      <c r="G851" s="5">
        <f t="shared" ref="G851:G856" si="75">+E851*D851</f>
      </c>
      <c r="H851" s="5">
        <v>1</v>
      </c>
      <c r="I851" s="102">
        <f>+H851*G851</f>
      </c>
      <c r="J851" s="259">
        <v>18</v>
      </c>
      <c r="K851" s="126">
        <f t="shared" ref="K851:K856" si="76">+H851-J851</f>
      </c>
      <c r="L851" s="126">
        <f t="shared" ref="L851:L856" si="77">+K851*G851</f>
      </c>
      <c r="W851">
        <f t="shared" si="70"/>
      </c>
      <c r="X851">
        <f t="shared" si="71"/>
      </c>
      <c r="Y851">
        <f t="shared" si="72"/>
      </c>
      <c r="Z851">
        <f t="shared" si="73"/>
      </c>
    </row>
    <row r="852" spans="1:26" ht="48">
      <c r="A852" s="5">
        <v>6</v>
      </c>
      <c r="B852" s="15" t="s">
        <v>542</v>
      </c>
      <c r="C852" s="105" t="s">
        <v>543</v>
      </c>
      <c r="D852" s="5">
        <v>1</v>
      </c>
      <c r="E852" s="5">
        <v>100</v>
      </c>
      <c r="F852" s="5">
        <f t="shared" si="74"/>
      </c>
      <c r="G852" s="5">
        <f t="shared" si="75"/>
      </c>
      <c r="H852" s="5">
        <v>1</v>
      </c>
      <c r="I852" s="102">
        <f t="shared" ref="I852:I867" si="78">+H852*G852</f>
      </c>
      <c r="J852" s="259">
        <v>18</v>
      </c>
      <c r="K852" s="126">
        <f t="shared" si="76"/>
      </c>
      <c r="L852" s="126">
        <f t="shared" si="77"/>
      </c>
      <c r="W852">
        <f t="shared" si="70"/>
      </c>
      <c r="X852">
        <f t="shared" si="71"/>
      </c>
      <c r="Y852">
        <f t="shared" si="72"/>
      </c>
      <c r="Z852">
        <f t="shared" si="73"/>
      </c>
    </row>
    <row r="853" spans="1:26" ht="36">
      <c r="A853" s="5">
        <v>7</v>
      </c>
      <c r="B853" s="104" t="s">
        <v>544</v>
      </c>
      <c r="C853" s="105" t="s">
        <v>545</v>
      </c>
      <c r="D853" s="5">
        <v>1</v>
      </c>
      <c r="E853" s="5">
        <v>100</v>
      </c>
      <c r="F853" s="5">
        <f t="shared" si="74"/>
      </c>
      <c r="G853" s="5">
        <f t="shared" si="75"/>
      </c>
      <c r="H853" s="5">
        <v>1</v>
      </c>
      <c r="I853" s="102">
        <f t="shared" si="78"/>
      </c>
      <c r="J853" s="259">
        <v>18</v>
      </c>
      <c r="K853" s="126">
        <f t="shared" si="76"/>
      </c>
      <c r="L853" s="126">
        <f t="shared" si="77"/>
      </c>
      <c r="W853">
        <f t="shared" si="70"/>
      </c>
      <c r="X853">
        <f t="shared" si="71"/>
      </c>
      <c r="Y853">
        <f t="shared" si="72"/>
      </c>
      <c r="Z853">
        <f t="shared" si="73"/>
      </c>
    </row>
    <row r="854" spans="1:26">
      <c r="A854" s="5"/>
      <c r="B854" s="15"/>
      <c r="C854" s="105"/>
      <c r="D854" s="5"/>
      <c r="E854" s="5"/>
      <c r="F854" s="5"/>
      <c r="G854" s="5"/>
      <c r="H854" s="5"/>
      <c r="I854" s="102"/>
      <c r="J854" s="259"/>
      <c r="K854" s="126"/>
      <c r="L854" s="126"/>
      <c r="W854">
        <f t="shared" si="70"/>
      </c>
      <c r="X854">
        <f t="shared" si="71"/>
      </c>
      <c r="Y854">
        <f t="shared" si="72"/>
      </c>
      <c r="Z854">
        <f t="shared" si="73"/>
      </c>
    </row>
    <row r="855" spans="1:26" ht="24">
      <c r="A855" s="5">
        <v>9</v>
      </c>
      <c r="B855" s="15" t="s">
        <v>546</v>
      </c>
      <c r="C855" s="105" t="s">
        <v>547</v>
      </c>
      <c r="D855" s="5">
        <v>1</v>
      </c>
      <c r="E855" s="5">
        <v>100</v>
      </c>
      <c r="F855" s="5">
        <f t="shared" si="74"/>
      </c>
      <c r="G855" s="5">
        <f t="shared" si="75"/>
      </c>
      <c r="H855" s="5">
        <v>1</v>
      </c>
      <c r="I855" s="102">
        <f t="shared" si="78"/>
      </c>
      <c r="J855" s="259">
        <v>18</v>
      </c>
      <c r="K855" s="126">
        <f t="shared" si="76"/>
      </c>
      <c r="L855" s="126">
        <f t="shared" si="77"/>
      </c>
      <c r="W855">
        <f t="shared" si="70"/>
      </c>
      <c r="X855">
        <f t="shared" si="71"/>
      </c>
      <c r="Y855">
        <f t="shared" si="72"/>
      </c>
      <c r="Z855">
        <f t="shared" si="73"/>
      </c>
    </row>
    <row r="856" spans="1:26" ht="48">
      <c r="A856" s="5">
        <v>10</v>
      </c>
      <c r="B856" s="104" t="s">
        <v>548</v>
      </c>
      <c r="C856" s="105" t="s">
        <v>549</v>
      </c>
      <c r="D856" s="5">
        <v>1</v>
      </c>
      <c r="E856" s="5">
        <v>100</v>
      </c>
      <c r="F856" s="5">
        <f t="shared" si="74"/>
      </c>
      <c r="G856" s="5">
        <f t="shared" si="75"/>
      </c>
      <c r="H856" s="5">
        <v>1</v>
      </c>
      <c r="I856" s="102">
        <f t="shared" si="78"/>
      </c>
      <c r="J856" s="259">
        <v>18</v>
      </c>
      <c r="K856" s="126">
        <f t="shared" si="76"/>
      </c>
      <c r="L856" s="126">
        <f t="shared" si="77"/>
      </c>
      <c r="W856">
        <f t="shared" si="70"/>
      </c>
      <c r="X856">
        <f t="shared" si="71"/>
      </c>
      <c r="Y856">
        <f t="shared" si="72"/>
      </c>
      <c r="Z856">
        <f t="shared" si="73"/>
      </c>
    </row>
    <row r="857" spans="1:26">
      <c r="A857" s="241"/>
      <c r="B857" s="1564" t="s">
        <v>550</v>
      </c>
      <c r="C857" s="1565"/>
      <c r="D857" s="105"/>
      <c r="E857" s="105"/>
      <c r="F857" s="5"/>
      <c r="G857" s="5"/>
      <c r="H857" s="9"/>
      <c r="I857" s="102"/>
      <c r="J857" s="259"/>
      <c r="K857" s="126"/>
      <c r="L857" s="126"/>
      <c r="W857">
        <f t="shared" si="70"/>
      </c>
      <c r="X857">
        <f t="shared" si="71"/>
      </c>
      <c r="Y857">
        <f t="shared" si="72"/>
      </c>
      <c r="Z857">
        <f t="shared" si="73"/>
      </c>
    </row>
    <row r="858" spans="1:26" ht="24.75">
      <c r="A858" s="19">
        <v>11</v>
      </c>
      <c r="B858" s="18" t="s">
        <v>551</v>
      </c>
      <c r="C858" s="48" t="s">
        <v>552</v>
      </c>
      <c r="D858" s="5">
        <v>1</v>
      </c>
      <c r="E858" s="19">
        <v>30</v>
      </c>
      <c r="F858" s="5">
        <f t="shared" ref="F858:F867" si="79">+E858*D858</f>
      </c>
      <c r="G858" s="5">
        <f t="shared" ref="G858:G867" si="80">+E858*D858</f>
      </c>
      <c r="H858" s="19">
        <v>1</v>
      </c>
      <c r="I858" s="102">
        <f t="shared" si="78"/>
      </c>
      <c r="J858" s="259">
        <v>18</v>
      </c>
      <c r="K858" s="126">
        <f t="shared" ref="K858:K865" si="81">+H858-J858</f>
      </c>
      <c r="L858" s="126">
        <f t="shared" ref="L858:L865" si="82">+K858*G858</f>
      </c>
      <c r="W858">
        <f t="shared" si="70"/>
      </c>
      <c r="X858">
        <f t="shared" si="71"/>
      </c>
      <c r="Y858">
        <f t="shared" si="72"/>
      </c>
      <c r="Z858">
        <f t="shared" si="73"/>
      </c>
    </row>
    <row r="859" spans="1:26" ht="24">
      <c r="A859" s="19">
        <v>12</v>
      </c>
      <c r="B859" s="18" t="s">
        <v>553</v>
      </c>
      <c r="C859" s="15" t="s">
        <v>554</v>
      </c>
      <c r="D859" s="5">
        <v>1</v>
      </c>
      <c r="E859" s="19">
        <v>30</v>
      </c>
      <c r="F859" s="5">
        <f t="shared" si="79"/>
      </c>
      <c r="G859" s="5">
        <f t="shared" si="80"/>
      </c>
      <c r="H859" s="19">
        <v>1</v>
      </c>
      <c r="I859" s="102">
        <f t="shared" si="78"/>
      </c>
      <c r="J859" s="259">
        <v>18</v>
      </c>
      <c r="K859" s="126">
        <f t="shared" si="81"/>
      </c>
      <c r="L859" s="126">
        <f t="shared" si="82"/>
      </c>
      <c r="W859">
        <f t="shared" si="70"/>
      </c>
      <c r="X859">
        <f t="shared" si="71"/>
      </c>
      <c r="Y859">
        <f t="shared" si="72"/>
      </c>
      <c r="Z859">
        <f t="shared" si="73"/>
      </c>
    </row>
    <row r="860" spans="1:26" ht="24">
      <c r="A860" s="19">
        <v>13</v>
      </c>
      <c r="B860" s="106" t="s">
        <v>555</v>
      </c>
      <c r="C860" s="260" t="s">
        <v>556</v>
      </c>
      <c r="D860" s="5">
        <v>1</v>
      </c>
      <c r="E860" s="19">
        <v>30</v>
      </c>
      <c r="F860" s="5">
        <f t="shared" si="79"/>
      </c>
      <c r="G860" s="5">
        <f t="shared" si="80"/>
      </c>
      <c r="H860" s="19">
        <v>1</v>
      </c>
      <c r="I860" s="102">
        <f t="shared" si="78"/>
      </c>
      <c r="J860" s="259">
        <v>18</v>
      </c>
      <c r="K860" s="126">
        <f t="shared" si="81"/>
      </c>
      <c r="L860" s="126">
        <f t="shared" si="82"/>
      </c>
      <c r="W860">
        <f t="shared" si="70"/>
      </c>
      <c r="X860">
        <f t="shared" si="71"/>
      </c>
      <c r="Y860">
        <f t="shared" si="72"/>
      </c>
      <c r="Z860">
        <f t="shared" si="73"/>
      </c>
    </row>
    <row r="861" spans="1:26" ht="48.75">
      <c r="A861" s="19">
        <v>14</v>
      </c>
      <c r="B861" s="18" t="s">
        <v>515</v>
      </c>
      <c r="C861" s="48" t="s">
        <v>557</v>
      </c>
      <c r="D861" s="5">
        <v>1</v>
      </c>
      <c r="E861" s="19">
        <v>30</v>
      </c>
      <c r="F861" s="5">
        <f t="shared" si="79"/>
      </c>
      <c r="G861" s="5">
        <f t="shared" si="80"/>
      </c>
      <c r="H861" s="19">
        <v>1</v>
      </c>
      <c r="I861" s="102">
        <f t="shared" si="78"/>
      </c>
      <c r="J861" s="259">
        <v>18</v>
      </c>
      <c r="K861" s="126">
        <f t="shared" si="81"/>
      </c>
      <c r="L861" s="126">
        <f t="shared" si="82"/>
      </c>
      <c r="W861">
        <f t="shared" si="70"/>
      </c>
      <c r="X861">
        <f t="shared" si="71"/>
      </c>
      <c r="Y861">
        <f t="shared" si="72"/>
      </c>
      <c r="Z861">
        <f t="shared" si="73"/>
      </c>
    </row>
    <row r="862" spans="1:26" ht="48.75">
      <c r="A862" s="19">
        <v>15</v>
      </c>
      <c r="B862" s="18" t="s">
        <v>558</v>
      </c>
      <c r="C862" s="48" t="s">
        <v>559</v>
      </c>
      <c r="D862" s="5">
        <v>1</v>
      </c>
      <c r="E862" s="19">
        <v>30</v>
      </c>
      <c r="F862" s="5">
        <f t="shared" si="79"/>
      </c>
      <c r="G862" s="5">
        <f t="shared" si="80"/>
      </c>
      <c r="H862" s="19">
        <v>1</v>
      </c>
      <c r="I862" s="102">
        <f t="shared" si="78"/>
      </c>
      <c r="J862" s="259">
        <v>18</v>
      </c>
      <c r="K862" s="126">
        <f t="shared" si="81"/>
      </c>
      <c r="L862" s="126">
        <f t="shared" si="82"/>
      </c>
      <c r="W862">
        <f t="shared" si="70"/>
      </c>
      <c r="X862">
        <f t="shared" si="71"/>
      </c>
      <c r="Y862">
        <f t="shared" si="72"/>
      </c>
      <c r="Z862">
        <f t="shared" si="73"/>
      </c>
    </row>
    <row r="863" spans="1:26" ht="36">
      <c r="A863" s="19">
        <v>16</v>
      </c>
      <c r="B863" s="18" t="s">
        <v>425</v>
      </c>
      <c r="C863" s="15" t="s">
        <v>560</v>
      </c>
      <c r="D863" s="5">
        <v>1</v>
      </c>
      <c r="E863" s="19">
        <v>30</v>
      </c>
      <c r="F863" s="5">
        <f t="shared" si="79"/>
      </c>
      <c r="G863" s="5">
        <f t="shared" si="80"/>
      </c>
      <c r="H863" s="19">
        <v>1</v>
      </c>
      <c r="I863" s="102">
        <f t="shared" si="78"/>
      </c>
      <c r="J863" s="259">
        <v>18</v>
      </c>
      <c r="K863" s="126">
        <f t="shared" si="81"/>
      </c>
      <c r="L863" s="126">
        <f t="shared" si="82"/>
      </c>
      <c r="W863">
        <f t="shared" si="70"/>
      </c>
      <c r="X863">
        <f t="shared" si="71"/>
      </c>
      <c r="Y863">
        <f t="shared" si="72"/>
      </c>
      <c r="Z863">
        <f t="shared" si="73"/>
      </c>
    </row>
    <row r="864" spans="1:26" ht="36">
      <c r="A864" s="19">
        <v>17</v>
      </c>
      <c r="B864" s="106" t="s">
        <v>561</v>
      </c>
      <c r="C864" s="15" t="s">
        <v>562</v>
      </c>
      <c r="D864" s="5">
        <v>1</v>
      </c>
      <c r="E864" s="19">
        <v>30</v>
      </c>
      <c r="F864" s="5">
        <f t="shared" si="79"/>
      </c>
      <c r="G864" s="5">
        <f t="shared" si="80"/>
      </c>
      <c r="H864" s="19">
        <v>1</v>
      </c>
      <c r="I864" s="102">
        <f t="shared" si="78"/>
      </c>
      <c r="J864" s="259">
        <v>18</v>
      </c>
      <c r="K864" s="126">
        <f t="shared" si="81"/>
      </c>
      <c r="L864" s="126">
        <f t="shared" si="82"/>
      </c>
      <c r="W864">
        <f t="shared" si="70"/>
      </c>
      <c r="X864">
        <f t="shared" si="71"/>
      </c>
      <c r="Y864">
        <f t="shared" si="72"/>
      </c>
      <c r="Z864">
        <f t="shared" si="73"/>
      </c>
    </row>
    <row r="865" spans="1:26" ht="24.75">
      <c r="A865" s="19">
        <v>18</v>
      </c>
      <c r="B865" s="18" t="s">
        <v>563</v>
      </c>
      <c r="C865" s="48" t="s">
        <v>564</v>
      </c>
      <c r="D865" s="5">
        <v>1</v>
      </c>
      <c r="E865" s="19">
        <v>30</v>
      </c>
      <c r="F865" s="5">
        <f t="shared" si="79"/>
      </c>
      <c r="G865" s="5">
        <f t="shared" si="80"/>
      </c>
      <c r="H865" s="19">
        <v>1</v>
      </c>
      <c r="I865" s="102">
        <f t="shared" si="78"/>
      </c>
      <c r="J865" s="259">
        <v>18</v>
      </c>
      <c r="K865" s="126">
        <f t="shared" si="81"/>
      </c>
      <c r="L865" s="126">
        <f t="shared" si="82"/>
      </c>
      <c r="W865">
        <f t="shared" si="70"/>
      </c>
      <c r="X865">
        <f t="shared" si="71"/>
      </c>
      <c r="Y865">
        <f t="shared" si="72"/>
      </c>
      <c r="Z865">
        <f t="shared" si="73"/>
      </c>
    </row>
    <row r="866" spans="1:26">
      <c r="A866" s="19"/>
      <c r="B866" s="1564" t="s">
        <v>565</v>
      </c>
      <c r="C866" s="1565"/>
      <c r="D866" s="5"/>
      <c r="E866" s="19"/>
      <c r="F866" s="5"/>
      <c r="G866" s="5"/>
      <c r="H866" s="19"/>
      <c r="I866" s="102"/>
      <c r="J866" s="259"/>
      <c r="K866" s="126"/>
      <c r="L866" s="126"/>
      <c r="W866">
        <f t="shared" si="70"/>
      </c>
      <c r="X866">
        <f t="shared" si="71"/>
      </c>
      <c r="Y866">
        <f t="shared" si="72"/>
      </c>
      <c r="Z866">
        <f t="shared" si="73"/>
      </c>
    </row>
    <row r="867" spans="1:26" ht="24">
      <c r="A867" s="19">
        <v>19</v>
      </c>
      <c r="B867" s="224" t="s">
        <v>566</v>
      </c>
      <c r="C867" s="15" t="s">
        <v>567</v>
      </c>
      <c r="D867" s="5">
        <v>1</v>
      </c>
      <c r="E867" s="19">
        <v>10</v>
      </c>
      <c r="F867" s="5">
        <f t="shared" si="79"/>
      </c>
      <c r="G867" s="5">
        <f t="shared" si="80"/>
      </c>
      <c r="H867" s="19">
        <v>1</v>
      </c>
      <c r="I867" s="102">
        <f t="shared" si="78"/>
      </c>
      <c r="J867" s="259">
        <v>18</v>
      </c>
      <c r="K867" s="126">
        <f>+H867-J867</f>
      </c>
      <c r="L867" s="126">
        <f>+K867*G867</f>
      </c>
      <c r="W867">
        <f t="shared" si="70"/>
      </c>
      <c r="X867">
        <f t="shared" si="71"/>
      </c>
      <c r="Y867">
        <f t="shared" si="72"/>
      </c>
      <c r="Z867">
        <f t="shared" si="73"/>
      </c>
    </row>
    <row r="868" spans="1:26">
      <c r="A868" s="241"/>
      <c r="B868" s="261"/>
      <c r="C868" s="262"/>
      <c r="D868" s="105"/>
      <c r="E868" s="105"/>
      <c r="F868" s="5"/>
      <c r="G868" s="5"/>
      <c r="H868" s="9"/>
      <c r="I868" s="102"/>
      <c r="J868" s="259"/>
      <c r="K868" s="126"/>
      <c r="L868" s="126"/>
      <c r="W868">
        <f t="shared" si="70"/>
      </c>
      <c r="X868">
        <f t="shared" si="71"/>
      </c>
      <c r="Y868">
        <f t="shared" si="72"/>
      </c>
      <c r="Z868">
        <f t="shared" si="73"/>
      </c>
    </row>
    <row r="869" spans="1:26">
      <c r="A869" s="241"/>
      <c r="B869" s="239"/>
      <c r="C869" s="240"/>
      <c r="D869" s="105"/>
      <c r="E869" s="9"/>
      <c r="F869" s="5"/>
      <c r="G869" s="5"/>
      <c r="H869" s="105"/>
      <c r="I869" s="102"/>
      <c r="J869" s="259"/>
      <c r="K869" s="126"/>
      <c r="L869" s="126"/>
      <c r="W869">
        <f t="shared" si="70"/>
      </c>
      <c r="X869">
        <f t="shared" si="71"/>
      </c>
      <c r="Y869">
        <f t="shared" si="72"/>
      </c>
      <c r="Z869">
        <f t="shared" si="73"/>
      </c>
    </row>
    <row r="870" spans="1:26">
      <c r="A870" s="5"/>
      <c r="B870" s="1568" t="s">
        <v>2163</v>
      </c>
      <c r="C870" s="1569"/>
      <c r="D870" s="5"/>
      <c r="E870" s="5"/>
      <c r="F870" s="7"/>
      <c r="G870" s="5"/>
      <c r="H870" s="5"/>
      <c r="I870" s="102"/>
      <c r="J870" s="25"/>
      <c r="W870">
        <f t="shared" si="70"/>
      </c>
      <c r="X870">
        <f t="shared" si="71"/>
      </c>
      <c r="Y870">
        <f t="shared" si="72"/>
      </c>
      <c r="Z870">
        <f t="shared" si="73"/>
      </c>
    </row>
    <row r="871" spans="1:26">
      <c r="A871" s="107"/>
      <c r="B871" s="1570"/>
      <c r="C871" s="1571"/>
      <c r="D871" s="184"/>
      <c r="E871" s="184"/>
      <c r="F871" s="184"/>
      <c r="G871" s="184"/>
      <c r="H871" s="184"/>
      <c r="I871" s="108"/>
      <c r="J871" s="25"/>
      <c r="W871">
        <f t="shared" si="70"/>
      </c>
      <c r="X871">
        <f t="shared" si="71"/>
      </c>
      <c r="Y871">
        <f t="shared" si="72"/>
      </c>
      <c r="Z871">
        <f t="shared" si="73"/>
      </c>
    </row>
    <row r="872" spans="1:26" ht="15.75" thickBot="1">
      <c r="A872" s="33"/>
      <c r="B872" s="10"/>
      <c r="C872" s="10"/>
      <c r="D872" s="109"/>
      <c r="E872" s="109"/>
      <c r="F872" s="109"/>
      <c r="G872" s="109"/>
      <c r="H872" s="109"/>
      <c r="I872" s="110"/>
      <c r="J872" s="25"/>
      <c r="W872">
        <f t="shared" si="70"/>
      </c>
      <c r="X872">
        <f t="shared" si="71"/>
      </c>
      <c r="Y872">
        <f t="shared" si="72"/>
      </c>
      <c r="Z872">
        <f t="shared" si="73"/>
      </c>
    </row>
    <row r="873" spans="1:26">
      <c r="A873" s="33"/>
      <c r="B873" s="10"/>
      <c r="C873" s="10"/>
      <c r="D873" s="91"/>
      <c r="E873" s="91"/>
      <c r="F873" s="91"/>
      <c r="G873" s="92" t="s">
        <v>19</v>
      </c>
      <c r="H873" s="91"/>
      <c r="I873" s="111">
        <f>SUM(I845:I872)</f>
      </c>
      <c r="J873" s="25"/>
      <c r="L873">
        <f>SUM(L845:L872)</f>
      </c>
      <c r="W873">
        <f t="shared" si="70"/>
      </c>
      <c r="X873">
        <f t="shared" si="71"/>
      </c>
      <c r="Y873">
        <f t="shared" si="72"/>
      </c>
      <c r="Z873">
        <f t="shared" si="73"/>
      </c>
    </row>
    <row r="874" spans="1:26">
      <c r="A874" s="33"/>
      <c r="B874" s="10"/>
      <c r="C874" s="263" t="s">
        <v>490</v>
      </c>
      <c r="D874" s="253"/>
      <c r="E874" s="253"/>
      <c r="F874" s="253" t="s">
        <v>431</v>
      </c>
      <c r="G874" s="253" t="s">
        <v>491</v>
      </c>
      <c r="H874" s="112">
        <v>1</v>
      </c>
      <c r="I874" s="61">
        <f>+L873*H874</f>
      </c>
      <c r="J874" s="25"/>
      <c r="W874">
        <f t="shared" si="70"/>
      </c>
      <c r="X874">
        <f t="shared" si="71"/>
      </c>
      <c r="Y874">
        <f t="shared" si="72"/>
      </c>
      <c r="Z874">
        <f t="shared" si="73"/>
      </c>
    </row>
    <row r="875" spans="1:26" ht="15.75" thickBot="1">
      <c r="A875" s="33"/>
      <c r="B875" s="11" t="s">
        <v>20</v>
      </c>
      <c r="C875" s="35"/>
      <c r="D875" s="35"/>
      <c r="E875" s="35"/>
      <c r="F875" s="35"/>
      <c r="G875" s="35"/>
      <c r="H875" s="35"/>
      <c r="I875" s="36"/>
      <c r="J875" s="25"/>
      <c r="W875">
        <f t="shared" si="70"/>
      </c>
      <c r="X875">
        <f t="shared" si="71"/>
      </c>
      <c r="Y875">
        <f t="shared" si="72"/>
      </c>
      <c r="Z875">
        <f t="shared" si="73"/>
      </c>
    </row>
    <row r="876" spans="1:26" ht="15.75" thickBot="1">
      <c r="A876" s="37"/>
      <c r="B876" s="38"/>
      <c r="C876" s="39" t="s">
        <v>21</v>
      </c>
      <c r="D876" s="40">
        <f>SUM(D845:D875)</f>
      </c>
      <c r="E876" s="41">
        <f>IF(H876=I876,"OK","NO")</f>
      </c>
      <c r="F876" s="40">
        <f>SUM(F845:F875)</f>
      </c>
      <c r="G876" s="40">
        <f>SUM(G845:G875)</f>
      </c>
      <c r="H876" s="41">
        <f>SUMPRODUCT(F845:F872,H845:H872)</f>
      </c>
      <c r="I876" s="43">
        <f>+I873-I874</f>
      </c>
      <c r="J876" s="25"/>
      <c r="W876">
        <f t="shared" si="70"/>
      </c>
      <c r="X876">
        <f t="shared" si="71"/>
      </c>
      <c r="Y876">
        <f t="shared" si="72"/>
      </c>
      <c r="Z876">
        <f t="shared" si="73"/>
      </c>
    </row>
    <row r="877" spans="1:26" ht="15.75" thickBot="1">
      <c r="A877" s="44"/>
      <c r="B877" s="116"/>
      <c r="C877" s="45"/>
      <c r="D877" s="45"/>
      <c r="E877" s="45"/>
      <c r="F877" s="45"/>
      <c r="G877" s="45"/>
      <c r="H877" s="46"/>
      <c r="I877" s="47"/>
      <c r="J877" s="25"/>
      <c r="W877">
        <f t="shared" si="70"/>
      </c>
      <c r="X877">
        <f t="shared" si="71"/>
      </c>
      <c r="Y877">
        <f t="shared" si="72"/>
      </c>
      <c r="Z877">
        <f t="shared" si="73"/>
      </c>
    </row>
    <row r="878" spans="1:26">
      <c r="A878" s="12" t="s">
        <v>23</v>
      </c>
      <c r="B878" s="12"/>
      <c r="C878" s="12"/>
      <c r="D878" s="13"/>
      <c r="E878" s="14"/>
      <c r="F878" s="14"/>
      <c r="G878" s="14"/>
      <c r="H878" s="2"/>
      <c r="I878" s="12"/>
      <c r="J878" s="25"/>
      <c r="W878">
        <f t="shared" si="70"/>
      </c>
      <c r="X878">
        <f t="shared" si="71"/>
      </c>
      <c r="Y878">
        <f t="shared" si="72"/>
      </c>
      <c r="Z878">
        <f t="shared" si="73"/>
      </c>
    </row>
    <row r="879" spans="1:26">
      <c r="W879">
        <f t="shared" si="70"/>
      </c>
      <c r="X879">
        <f t="shared" si="71"/>
      </c>
      <c r="Y879">
        <f t="shared" si="72"/>
      </c>
      <c r="Z879">
        <f t="shared" si="73"/>
      </c>
    </row>
    <row r="880" spans="1:26">
      <c r="A880" s="1562" t="s">
        <v>0</v>
      </c>
      <c r="B880" s="1562"/>
      <c r="C880" s="1562"/>
      <c r="D880" s="1562"/>
      <c r="E880" s="1562"/>
      <c r="F880" s="1562"/>
      <c r="G880" s="1562"/>
      <c r="H880" s="1562"/>
      <c r="I880" s="1562"/>
      <c r="W880">
        <f t="shared" si="70"/>
      </c>
      <c r="X880">
        <f t="shared" si="71"/>
      </c>
      <c r="Y880">
        <f t="shared" si="72"/>
      </c>
      <c r="Z880">
        <f t="shared" si="73"/>
      </c>
    </row>
    <row r="881" spans="1:26">
      <c r="W881">
        <f t="shared" si="70"/>
      </c>
      <c r="X881">
        <f t="shared" si="71"/>
      </c>
      <c r="Y881">
        <f t="shared" si="72"/>
      </c>
      <c r="Z881">
        <f t="shared" si="73"/>
      </c>
    </row>
    <row r="882" spans="1:26">
      <c r="A882" s="1" t="s">
        <v>1</v>
      </c>
      <c r="B882" s="1"/>
      <c r="G882" s="2" t="s">
        <v>2</v>
      </c>
      <c r="H882" s="3" t="s">
        <v>568</v>
      </c>
      <c r="W882">
        <f t="shared" si="70"/>
      </c>
      <c r="X882">
        <f t="shared" si="71"/>
      </c>
      <c r="Y882">
        <f t="shared" si="72"/>
      </c>
      <c r="Z882">
        <f t="shared" si="73"/>
      </c>
    </row>
    <row r="883" spans="1:26">
      <c r="A883" s="63" t="inlineStr">
        <is>
          <t>Dealer-156</t>
        </is>
      </c>
      <c r="B883" s="160"/>
      <c r="F883" s="4" t="s">
        <v>3</v>
      </c>
      <c r="G883" s="2"/>
      <c r="H883" s="1" t="s">
        <v>78</v>
      </c>
      <c r="W883">
        <f t="shared" si="70"/>
      </c>
      <c r="X883">
        <f t="shared" si="71"/>
      </c>
      <c r="Y883">
        <f t="shared" si="72"/>
      </c>
      <c r="Z883">
        <f t="shared" si="73"/>
      </c>
    </row>
    <row r="884" spans="1:26">
      <c r="A884" s="264" t="inlineStr">
        <is>
          <t>Address line (redacted)</t>
        </is>
      </c>
      <c r="B884" s="160"/>
      <c r="H884" s="54"/>
      <c r="W884">
        <f t="shared" si="70"/>
      </c>
      <c r="X884">
        <f t="shared" si="71"/>
      </c>
      <c r="Y884">
        <f t="shared" si="72"/>
      </c>
      <c r="Z884">
        <f t="shared" si="73"/>
      </c>
    </row>
    <row r="885" spans="1:26">
      <c r="A885" s="12" t="s">
        <v>571</v>
      </c>
      <c r="B885" s="160"/>
      <c r="H885" s="54"/>
      <c r="W885">
        <f t="shared" si="70"/>
      </c>
      <c r="X885">
        <f t="shared" si="71"/>
      </c>
      <c r="Y885">
        <f t="shared" si="72"/>
      </c>
      <c r="Z885">
        <f t="shared" si="73"/>
      </c>
    </row>
    <row r="886" spans="1:26">
      <c r="A886" s="265" t="s">
        <v>572</v>
      </c>
      <c r="B886" s="160"/>
      <c r="H886" s="54"/>
      <c r="W886">
        <f t="shared" si="70"/>
      </c>
      <c r="X886">
        <f t="shared" si="71"/>
      </c>
      <c r="Y886">
        <f t="shared" si="72"/>
      </c>
      <c r="Z886">
        <f t="shared" si="73"/>
      </c>
    </row>
    <row r="887" spans="1:26">
      <c r="A887" s="264" t="inlineStr">
        <is>
          <t>Dealer-173</t>
        </is>
      </c>
      <c r="B887" s="160"/>
      <c r="H887" s="54"/>
      <c r="W887">
        <f t="shared" si="70"/>
      </c>
      <c r="X887">
        <f t="shared" si="71"/>
      </c>
      <c r="Y887">
        <f t="shared" si="72"/>
      </c>
      <c r="Z887">
        <f t="shared" si="73"/>
      </c>
    </row>
    <row r="888" spans="1:26">
      <c r="A888" s="264" t="inlineStr">
        <is>
          <t>Address line (redacted)</t>
        </is>
      </c>
      <c r="B888" s="160"/>
      <c r="H888" s="54"/>
      <c r="W888">
        <f t="shared" si="70"/>
      </c>
      <c r="X888">
        <f t="shared" si="71"/>
      </c>
      <c r="Y888">
        <f t="shared" si="72"/>
      </c>
      <c r="Z888">
        <f t="shared" si="73"/>
      </c>
    </row>
    <row r="889" spans="1:26">
      <c r="A889" s="266" t="inlineStr">
        <is>
          <t>Address line (redacted)</t>
        </is>
      </c>
      <c r="B889" s="267"/>
      <c r="C889" s="267"/>
      <c r="D889" s="267"/>
      <c r="E889" s="267"/>
      <c r="F889" s="267"/>
      <c r="G889" s="267"/>
      <c r="H889" s="267"/>
      <c r="I889" s="267"/>
      <c r="W889">
        <f t="shared" si="70"/>
      </c>
      <c r="X889">
        <f t="shared" si="71"/>
      </c>
      <c r="Y889">
        <f t="shared" si="72"/>
      </c>
      <c r="Z889">
        <f t="shared" si="73"/>
      </c>
    </row>
    <row r="890" spans="1:26">
      <c r="A890" s="1" t="s">
        <v>5</v>
      </c>
      <c r="W890">
        <f t="shared" si="70"/>
      </c>
      <c r="X890">
        <f t="shared" si="71"/>
      </c>
      <c r="Y890">
        <f t="shared" si="72"/>
      </c>
      <c r="Z890">
        <f t="shared" si="73"/>
      </c>
    </row>
    <row r="891" spans="1:26">
      <c r="A891" s="1" t="s">
        <v>6</v>
      </c>
      <c r="W891">
        <f t="shared" si="70"/>
      </c>
      <c r="X891">
        <f t="shared" si="71"/>
      </c>
      <c r="Y891">
        <f t="shared" si="72"/>
      </c>
      <c r="Z891">
        <f t="shared" si="73"/>
      </c>
    </row>
    <row r="892" spans="1:26" ht="15.75" thickBot="1">
      <c r="A892" s="1" t="s">
        <v>7</v>
      </c>
      <c r="W892">
        <f t="shared" si="70"/>
      </c>
      <c r="X892">
        <f t="shared" si="71"/>
      </c>
      <c r="Y892">
        <f t="shared" si="72"/>
      </c>
      <c r="Z892">
        <f t="shared" si="73"/>
      </c>
    </row>
    <row r="893" spans="1:26" ht="24">
      <c r="A893" s="26" t="s">
        <v>8</v>
      </c>
      <c r="B893" s="27" t="s">
        <v>9</v>
      </c>
      <c r="C893" s="27" t="s">
        <v>10</v>
      </c>
      <c r="D893" s="28" t="s">
        <v>11</v>
      </c>
      <c r="E893" s="28" t="s">
        <v>12</v>
      </c>
      <c r="F893" s="28" t="s">
        <v>13</v>
      </c>
      <c r="G893" s="28" t="s">
        <v>14</v>
      </c>
      <c r="H893" s="29" t="s">
        <v>15</v>
      </c>
      <c r="I893" s="30" t="s">
        <v>16</v>
      </c>
      <c r="W893">
        <f t="shared" si="70"/>
      </c>
      <c r="X893">
        <f t="shared" si="71"/>
      </c>
      <c r="Y893">
        <f t="shared" si="72"/>
      </c>
      <c r="Z893">
        <f t="shared" si="73"/>
      </c>
    </row>
    <row r="894" spans="1:26">
      <c r="A894" s="107"/>
      <c r="B894" s="1563" t="s">
        <v>17</v>
      </c>
      <c r="C894" s="1563"/>
      <c r="D894" s="5"/>
      <c r="E894" s="6"/>
      <c r="F894" s="5"/>
      <c r="G894" s="6"/>
      <c r="H894" s="5"/>
      <c r="I894" s="102"/>
      <c r="W894">
        <f t="shared" si="70"/>
      </c>
      <c r="X894">
        <f t="shared" si="71"/>
      </c>
      <c r="Y894">
        <f t="shared" si="72"/>
      </c>
      <c r="Z894">
        <f t="shared" si="73"/>
      </c>
    </row>
    <row r="895" spans="1:26">
      <c r="A895" s="5"/>
      <c r="B895" s="8" t="s">
        <v>283</v>
      </c>
      <c r="C895" s="5" t="s">
        <v>282</v>
      </c>
      <c r="D895" s="6">
        <v>1</v>
      </c>
      <c r="E895" s="5">
        <v>5</v>
      </c>
      <c r="F895" s="5">
        <f>+E895*D895</f>
      </c>
      <c r="G895" s="578">
        <f>+E895*D895</f>
      </c>
      <c r="H895" s="5">
        <v>1</v>
      </c>
      <c r="I895" s="58">
        <f>+H895*G895</f>
      </c>
      <c r="W895">
        <f t="shared" si="70"/>
      </c>
      <c r="X895">
        <f t="shared" si="71"/>
      </c>
      <c r="Y895">
        <f t="shared" si="72"/>
      </c>
      <c r="Z895">
        <f t="shared" si="73"/>
      </c>
    </row>
    <row r="896" spans="1:26">
      <c r="A896" s="5"/>
      <c r="B896" s="8" t="s">
        <v>273</v>
      </c>
      <c r="C896" s="5" t="s">
        <v>274</v>
      </c>
      <c r="D896" s="6">
        <v>1</v>
      </c>
      <c r="E896" s="5">
        <v>5</v>
      </c>
      <c r="F896" s="5">
        <f t="shared" ref="F896:F901" si="83">+E896*D896</f>
      </c>
      <c r="G896" s="578">
        <f t="shared" ref="G896:G901" si="84">+E896*D896</f>
      </c>
      <c r="H896" s="5">
        <v>1</v>
      </c>
      <c r="I896" s="58">
        <f t="shared" ref="I896:I916" si="85">+H896*G896</f>
      </c>
      <c r="W896">
        <f t="shared" si="70"/>
      </c>
      <c r="X896">
        <f t="shared" si="71"/>
      </c>
      <c r="Y896">
        <f t="shared" si="72"/>
      </c>
      <c r="Z896">
        <f t="shared" si="73"/>
      </c>
    </row>
    <row r="897" spans="1:26">
      <c r="A897" s="107"/>
      <c r="B897" s="8" t="s">
        <v>576</v>
      </c>
      <c r="C897" s="5" t="s">
        <v>577</v>
      </c>
      <c r="D897" s="6">
        <v>2</v>
      </c>
      <c r="E897" s="5">
        <v>5</v>
      </c>
      <c r="F897" s="5">
        <f t="shared" si="83"/>
      </c>
      <c r="G897" s="578">
        <f t="shared" si="84"/>
      </c>
      <c r="H897" s="5">
        <v>1</v>
      </c>
      <c r="I897" s="58">
        <f t="shared" si="85"/>
      </c>
      <c r="W897">
        <f t="shared" si="70"/>
      </c>
      <c r="X897">
        <f t="shared" si="71"/>
      </c>
      <c r="Y897">
        <f t="shared" si="72"/>
      </c>
      <c r="Z897">
        <f t="shared" si="73"/>
      </c>
    </row>
    <row r="898" spans="1:26" ht="36">
      <c r="A898" s="105"/>
      <c r="B898" s="15" t="s">
        <v>578</v>
      </c>
      <c r="C898" s="5" t="s">
        <v>579</v>
      </c>
      <c r="D898" s="6">
        <v>1</v>
      </c>
      <c r="E898" s="5">
        <v>5</v>
      </c>
      <c r="F898" s="5">
        <f t="shared" si="83"/>
      </c>
      <c r="G898" s="578">
        <f t="shared" si="84"/>
      </c>
      <c r="H898" s="5">
        <v>1</v>
      </c>
      <c r="I898" s="58">
        <f t="shared" si="85"/>
      </c>
      <c r="W898">
        <f t="shared" si="70"/>
      </c>
      <c r="X898">
        <f t="shared" si="71"/>
      </c>
      <c r="Y898">
        <f t="shared" si="72"/>
      </c>
      <c r="Z898">
        <f t="shared" si="73"/>
      </c>
    </row>
    <row r="899" spans="1:26">
      <c r="A899" s="107"/>
      <c r="B899" s="8" t="s">
        <v>439</v>
      </c>
      <c r="C899" s="5" t="s">
        <v>438</v>
      </c>
      <c r="D899" s="6">
        <v>1</v>
      </c>
      <c r="E899" s="5">
        <v>5</v>
      </c>
      <c r="F899" s="5">
        <f t="shared" si="83"/>
      </c>
      <c r="G899" s="578">
        <f t="shared" si="84"/>
      </c>
      <c r="H899" s="5">
        <v>1</v>
      </c>
      <c r="I899" s="58">
        <f t="shared" si="85"/>
      </c>
      <c r="W899">
        <f t="shared" si="70"/>
      </c>
      <c r="X899">
        <f t="shared" si="71"/>
      </c>
      <c r="Y899">
        <f t="shared" si="72"/>
      </c>
      <c r="Z899">
        <f t="shared" si="73"/>
      </c>
    </row>
    <row r="900" spans="1:26">
      <c r="A900" s="107"/>
      <c r="B900" s="8" t="s">
        <v>580</v>
      </c>
      <c r="C900" s="5" t="s">
        <v>581</v>
      </c>
      <c r="D900" s="6">
        <v>1</v>
      </c>
      <c r="E900" s="5">
        <v>5</v>
      </c>
      <c r="F900" s="5">
        <f t="shared" si="83"/>
      </c>
      <c r="G900" s="578">
        <f t="shared" si="84"/>
      </c>
      <c r="H900" s="5">
        <v>1</v>
      </c>
      <c r="I900" s="58">
        <f t="shared" si="85"/>
      </c>
      <c r="W900">
        <f t="shared" ref="W900:W963" si="86">IF(LEFT($H900&amp;"",5)="2019-",$H900,W899)</f>
      </c>
      <c r="X900">
        <f t="shared" ref="X900:X963" si="87">IF($W900="",0,IF(COUNTIF($AB$2:$AB$80,$W900)&gt;0,1,0))</f>
      </c>
      <c r="Y900">
        <f t="shared" ref="Y900:Y963" si="88">IF($C900="","",UPPER(TRIM(IFERROR(LEFT($C900&amp;"",FIND("/",$C900&amp;"")-1),$C900&amp;""))))</f>
      </c>
      <c r="Z900">
        <f t="shared" ref="Z900:Z963" si="89">IFERROR(IF(ISNUMBER($G900),$G900,0),0)</f>
      </c>
    </row>
    <row r="901" spans="1:26" ht="36">
      <c r="A901" s="107"/>
      <c r="B901" s="15" t="s">
        <v>582</v>
      </c>
      <c r="C901" s="5" t="s">
        <v>583</v>
      </c>
      <c r="D901" s="6">
        <v>1</v>
      </c>
      <c r="E901" s="5">
        <v>5</v>
      </c>
      <c r="F901" s="5">
        <f t="shared" si="83"/>
      </c>
      <c r="G901" s="578">
        <f t="shared" si="84"/>
      </c>
      <c r="H901" s="5">
        <v>1</v>
      </c>
      <c r="I901" s="58">
        <f t="shared" si="85"/>
      </c>
      <c r="W901">
        <f t="shared" si="86"/>
      </c>
      <c r="X901">
        <f t="shared" si="87"/>
      </c>
      <c r="Y901">
        <f t="shared" si="88"/>
      </c>
      <c r="Z901">
        <f t="shared" si="89"/>
      </c>
    </row>
    <row r="902" spans="1:26">
      <c r="A902" s="107"/>
      <c r="B902" s="8" t="s">
        <v>586</v>
      </c>
      <c r="C902" s="5" t="s">
        <v>587</v>
      </c>
      <c r="D902" s="6">
        <v>1</v>
      </c>
      <c r="E902" s="5">
        <v>5</v>
      </c>
      <c r="F902" s="5">
        <f>+E902*D902</f>
      </c>
      <c r="G902" s="578">
        <f>+E902*D902</f>
      </c>
      <c r="H902" s="5">
        <v>1</v>
      </c>
      <c r="I902" s="58">
        <f t="shared" si="85"/>
      </c>
      <c r="W902">
        <f t="shared" si="86"/>
      </c>
      <c r="X902">
        <f t="shared" si="87"/>
      </c>
      <c r="Y902">
        <f t="shared" si="88"/>
      </c>
      <c r="Z902">
        <f t="shared" si="89"/>
      </c>
    </row>
    <row r="903" spans="1:26">
      <c r="A903" s="107"/>
      <c r="B903" s="1563" t="s">
        <v>24</v>
      </c>
      <c r="C903" s="1563"/>
      <c r="D903" s="5"/>
      <c r="E903" s="6"/>
      <c r="F903" s="5"/>
      <c r="G903" s="6"/>
      <c r="H903" s="5"/>
      <c r="I903" s="58">
        <f t="shared" si="85"/>
      </c>
      <c r="W903">
        <f t="shared" si="86"/>
      </c>
      <c r="X903">
        <f t="shared" si="87"/>
      </c>
      <c r="Y903">
        <f t="shared" si="88"/>
      </c>
      <c r="Z903">
        <f t="shared" si="89"/>
      </c>
    </row>
    <row r="904" spans="1:26" ht="15.75">
      <c r="A904" s="107"/>
      <c r="B904" s="20" t="s">
        <v>588</v>
      </c>
      <c r="C904" s="19" t="s">
        <v>589</v>
      </c>
      <c r="D904" s="6">
        <v>1</v>
      </c>
      <c r="E904" s="5">
        <v>6</v>
      </c>
      <c r="F904" s="5">
        <f>+E904*D904</f>
      </c>
      <c r="G904" s="578">
        <f>+E904*D904</f>
      </c>
      <c r="H904" s="19">
        <v>1</v>
      </c>
      <c r="I904" s="58">
        <f t="shared" si="85"/>
      </c>
      <c r="W904">
        <f t="shared" si="86"/>
      </c>
      <c r="X904">
        <f t="shared" si="87"/>
      </c>
      <c r="Y904">
        <f t="shared" si="88"/>
      </c>
      <c r="Z904">
        <f t="shared" si="89"/>
      </c>
    </row>
    <row r="905" spans="1:26">
      <c r="A905" s="107"/>
      <c r="B905" s="1563" t="s">
        <v>51</v>
      </c>
      <c r="C905" s="1563"/>
      <c r="D905" s="5"/>
      <c r="E905" s="6"/>
      <c r="F905" s="6"/>
      <c r="G905" s="6"/>
      <c r="H905" s="5"/>
      <c r="I905" s="58">
        <f t="shared" si="85"/>
      </c>
      <c r="W905">
        <f t="shared" si="86"/>
      </c>
      <c r="X905">
        <f t="shared" si="87"/>
      </c>
      <c r="Y905">
        <f t="shared" si="88"/>
      </c>
      <c r="Z905">
        <f t="shared" si="89"/>
      </c>
    </row>
    <row r="906" spans="1:26">
      <c r="A906" s="107"/>
      <c r="B906" s="20" t="s">
        <v>503</v>
      </c>
      <c r="C906" s="5" t="s">
        <v>504</v>
      </c>
      <c r="D906" s="122"/>
      <c r="E906" s="6"/>
      <c r="F906" s="6">
        <v>20</v>
      </c>
      <c r="G906" s="578">
        <f>+F906</f>
      </c>
      <c r="H906" s="7">
        <v>1</v>
      </c>
      <c r="I906" s="58">
        <f t="shared" si="85"/>
      </c>
      <c r="W906">
        <f t="shared" si="86"/>
      </c>
      <c r="X906">
        <f t="shared" si="87"/>
      </c>
      <c r="Y906">
        <f t="shared" si="88"/>
      </c>
      <c r="Z906">
        <f t="shared" si="89"/>
      </c>
    </row>
    <row r="907" spans="1:26">
      <c r="A907" s="107"/>
      <c r="B907" s="20" t="s">
        <v>600</v>
      </c>
      <c r="C907" s="5" t="s">
        <v>601</v>
      </c>
      <c r="D907" s="292"/>
      <c r="E907" s="5">
        <v>25</v>
      </c>
      <c r="F907" s="5">
        <f>+E907</f>
      </c>
      <c r="G907" s="578">
        <f>+F907</f>
      </c>
      <c r="H907" s="7">
        <v>1</v>
      </c>
      <c r="I907" s="58">
        <f t="shared" si="85"/>
      </c>
      <c r="W907">
        <f t="shared" si="86"/>
      </c>
      <c r="X907">
        <f t="shared" si="87"/>
      </c>
      <c r="Y907">
        <f t="shared" si="88"/>
      </c>
      <c r="Z907">
        <f t="shared" si="89"/>
      </c>
    </row>
    <row r="908" spans="1:26" ht="24">
      <c r="A908" s="107"/>
      <c r="B908" s="20" t="s">
        <v>591</v>
      </c>
      <c r="C908" s="5" t="s">
        <v>592</v>
      </c>
      <c r="D908" s="292"/>
      <c r="E908" s="5">
        <v>25</v>
      </c>
      <c r="F908" s="5">
        <f>+E908</f>
      </c>
      <c r="G908" s="578">
        <f>+F908</f>
      </c>
      <c r="H908" s="7">
        <v>1</v>
      </c>
      <c r="I908" s="58">
        <f t="shared" si="85"/>
      </c>
      <c r="W908">
        <f t="shared" si="86"/>
      </c>
      <c r="X908">
        <f t="shared" si="87"/>
      </c>
      <c r="Y908">
        <f t="shared" si="88"/>
      </c>
      <c r="Z908">
        <f t="shared" si="89"/>
      </c>
    </row>
    <row r="909" spans="1:26">
      <c r="A909" s="107"/>
      <c r="B909" s="20"/>
      <c r="C909" s="5"/>
      <c r="D909" s="5"/>
      <c r="E909" s="6"/>
      <c r="F909" s="6"/>
      <c r="G909" s="6"/>
      <c r="H909" s="7"/>
      <c r="I909" s="58"/>
      <c r="W909">
        <f t="shared" si="86"/>
      </c>
      <c r="X909">
        <f t="shared" si="87"/>
      </c>
      <c r="Y909">
        <f t="shared" si="88"/>
      </c>
      <c r="Z909">
        <f t="shared" si="89"/>
      </c>
    </row>
    <row r="910" spans="1:26">
      <c r="A910" s="107"/>
      <c r="B910" s="1563" t="s">
        <v>590</v>
      </c>
      <c r="C910" s="1563"/>
      <c r="D910" s="5"/>
      <c r="E910" s="6"/>
      <c r="F910" s="6"/>
      <c r="G910" s="6"/>
      <c r="H910" s="5"/>
      <c r="I910" s="58">
        <f t="shared" si="85"/>
      </c>
      <c r="W910">
        <f t="shared" si="86"/>
      </c>
      <c r="X910">
        <f t="shared" si="87"/>
      </c>
      <c r="Y910">
        <f t="shared" si="88"/>
      </c>
      <c r="Z910">
        <f t="shared" si="89"/>
      </c>
    </row>
    <row r="911" spans="1:26" ht="48">
      <c r="A911" s="107"/>
      <c r="B911" s="15" t="s">
        <v>540</v>
      </c>
      <c r="C911" s="105" t="s">
        <v>541</v>
      </c>
      <c r="D911" s="122">
        <v>1</v>
      </c>
      <c r="E911" s="6"/>
      <c r="F911" s="6">
        <v>20</v>
      </c>
      <c r="G911" s="578">
        <f t="shared" ref="G911:G916" si="90">+F911</f>
      </c>
      <c r="H911" s="5">
        <v>1</v>
      </c>
      <c r="I911" s="58">
        <f t="shared" si="85"/>
      </c>
      <c r="W911">
        <f t="shared" si="86"/>
      </c>
      <c r="X911">
        <f t="shared" si="87"/>
      </c>
      <c r="Y911">
        <f t="shared" si="88"/>
      </c>
      <c r="Z911">
        <f t="shared" si="89"/>
      </c>
    </row>
    <row r="912" spans="1:26" ht="48">
      <c r="A912" s="107"/>
      <c r="B912" s="15" t="s">
        <v>542</v>
      </c>
      <c r="C912" s="105" t="s">
        <v>543</v>
      </c>
      <c r="D912" s="1733">
        <v>1</v>
      </c>
      <c r="E912" s="6"/>
      <c r="F912" s="6">
        <v>20</v>
      </c>
      <c r="G912" s="578">
        <f t="shared" si="90"/>
      </c>
      <c r="H912" s="5">
        <v>1</v>
      </c>
      <c r="I912" s="58">
        <f t="shared" si="85"/>
      </c>
      <c r="W912">
        <f t="shared" si="86"/>
      </c>
      <c r="X912">
        <f t="shared" si="87"/>
      </c>
      <c r="Y912">
        <f t="shared" si="88"/>
      </c>
      <c r="Z912">
        <f t="shared" si="89"/>
      </c>
    </row>
    <row r="913" spans="1:26" ht="36">
      <c r="A913" s="107"/>
      <c r="B913" s="104" t="s">
        <v>544</v>
      </c>
      <c r="C913" s="105" t="s">
        <v>545</v>
      </c>
      <c r="D913" s="1734"/>
      <c r="E913" s="6"/>
      <c r="F913" s="6">
        <v>20</v>
      </c>
      <c r="G913" s="578">
        <f t="shared" si="90"/>
      </c>
      <c r="H913" s="5">
        <v>1</v>
      </c>
      <c r="I913" s="58">
        <f t="shared" si="85"/>
      </c>
      <c r="W913">
        <f t="shared" si="86"/>
      </c>
      <c r="X913">
        <f t="shared" si="87"/>
      </c>
      <c r="Y913">
        <f t="shared" si="88"/>
      </c>
      <c r="Z913">
        <f t="shared" si="89"/>
      </c>
    </row>
    <row r="914" spans="1:26" ht="24">
      <c r="A914" s="107"/>
      <c r="B914" s="15" t="s">
        <v>546</v>
      </c>
      <c r="C914" s="105" t="s">
        <v>547</v>
      </c>
      <c r="D914" s="1734"/>
      <c r="E914" s="6"/>
      <c r="F914" s="6">
        <v>20</v>
      </c>
      <c r="G914" s="578">
        <f t="shared" si="90"/>
      </c>
      <c r="H914" s="5">
        <v>1</v>
      </c>
      <c r="I914" s="58">
        <f t="shared" si="85"/>
      </c>
      <c r="W914">
        <f t="shared" si="86"/>
      </c>
      <c r="X914">
        <f t="shared" si="87"/>
      </c>
      <c r="Y914">
        <f t="shared" si="88"/>
      </c>
      <c r="Z914">
        <f t="shared" si="89"/>
      </c>
    </row>
    <row r="915" spans="1:26" ht="48">
      <c r="A915" s="107"/>
      <c r="B915" s="104" t="s">
        <v>548</v>
      </c>
      <c r="C915" s="105" t="s">
        <v>549</v>
      </c>
      <c r="D915" s="1734"/>
      <c r="E915" s="6"/>
      <c r="F915" s="6">
        <v>20</v>
      </c>
      <c r="G915" s="578">
        <f t="shared" si="90"/>
      </c>
      <c r="H915" s="5">
        <v>1</v>
      </c>
      <c r="I915" s="58">
        <f t="shared" si="85"/>
      </c>
      <c r="W915">
        <f t="shared" si="86"/>
      </c>
      <c r="X915">
        <f t="shared" si="87"/>
      </c>
      <c r="Y915">
        <f t="shared" si="88"/>
      </c>
      <c r="Z915">
        <f t="shared" si="89"/>
      </c>
    </row>
    <row r="916" spans="1:26">
      <c r="A916" s="107"/>
      <c r="B916" s="15" t="s">
        <v>400</v>
      </c>
      <c r="C916" s="105">
        <v>355222</v>
      </c>
      <c r="D916" s="1735"/>
      <c r="E916" s="6"/>
      <c r="F916" s="6">
        <v>20</v>
      </c>
      <c r="G916" s="578">
        <f t="shared" si="90"/>
      </c>
      <c r="H916" s="5">
        <v>1</v>
      </c>
      <c r="I916" s="58">
        <f t="shared" si="85"/>
      </c>
      <c r="W916">
        <f t="shared" si="86"/>
      </c>
      <c r="X916">
        <f t="shared" si="87"/>
      </c>
      <c r="Y916">
        <f t="shared" si="88"/>
      </c>
      <c r="Z916">
        <f t="shared" si="89"/>
      </c>
    </row>
    <row r="917" spans="1:26">
      <c r="A917" s="107"/>
      <c r="B917" s="8"/>
      <c r="C917" s="5"/>
      <c r="D917" s="5"/>
      <c r="E917" s="21"/>
      <c r="F917" s="21"/>
      <c r="G917" s="6"/>
      <c r="H917" s="5"/>
      <c r="I917" s="102"/>
      <c r="W917">
        <f t="shared" si="86"/>
      </c>
      <c r="X917">
        <f t="shared" si="87"/>
      </c>
      <c r="Y917">
        <f t="shared" si="88"/>
      </c>
      <c r="Z917">
        <f t="shared" si="89"/>
      </c>
    </row>
    <row r="918" spans="1:26">
      <c r="A918" s="107"/>
      <c r="B918" s="15"/>
      <c r="C918" s="5"/>
      <c r="D918" s="5"/>
      <c r="E918" s="21"/>
      <c r="F918" s="5"/>
      <c r="G918" s="6"/>
      <c r="H918" s="5"/>
      <c r="I918" s="102"/>
      <c r="W918">
        <f t="shared" si="86"/>
      </c>
      <c r="X918">
        <f t="shared" si="87"/>
      </c>
      <c r="Y918">
        <f t="shared" si="88"/>
      </c>
      <c r="Z918">
        <f t="shared" si="89"/>
      </c>
    </row>
    <row r="919" spans="1:26">
      <c r="A919" s="107"/>
      <c r="B919" s="15"/>
      <c r="C919" s="105"/>
      <c r="D919" s="5"/>
      <c r="F919" s="21"/>
      <c r="G919" s="6"/>
      <c r="H919" s="5"/>
      <c r="I919" s="102"/>
      <c r="W919">
        <f t="shared" si="86"/>
      </c>
      <c r="X919">
        <f t="shared" si="87"/>
      </c>
      <c r="Y919">
        <f t="shared" si="88"/>
      </c>
      <c r="Z919">
        <f t="shared" si="89"/>
      </c>
    </row>
    <row r="920" spans="1:26">
      <c r="A920" s="103"/>
      <c r="B920" s="8"/>
      <c r="C920" s="5"/>
      <c r="D920" s="6"/>
      <c r="E920" s="5"/>
      <c r="F920" s="21"/>
      <c r="G920" s="6"/>
      <c r="H920" s="5"/>
      <c r="I920" s="102"/>
      <c r="W920">
        <f t="shared" si="86"/>
      </c>
      <c r="X920">
        <f t="shared" si="87"/>
      </c>
      <c r="Y920">
        <f t="shared" si="88"/>
      </c>
      <c r="Z920">
        <f t="shared" si="89"/>
      </c>
    </row>
    <row r="921" spans="1:26">
      <c r="A921" s="33"/>
      <c r="B921" s="1586" t="s">
        <v>874</v>
      </c>
      <c r="C921" s="1587"/>
      <c r="D921" s="173"/>
      <c r="E921" s="69"/>
      <c r="F921" s="173"/>
      <c r="G921" s="173"/>
      <c r="H921" s="247"/>
      <c r="I921" s="174"/>
      <c r="W921">
        <f t="shared" si="86"/>
      </c>
      <c r="X921">
        <f t="shared" si="87"/>
      </c>
      <c r="Y921">
        <f t="shared" si="88"/>
      </c>
      <c r="Z921">
        <f t="shared" si="89"/>
      </c>
    </row>
    <row r="922" spans="1:26">
      <c r="A922" s="33"/>
      <c r="B922" s="1706"/>
      <c r="C922" s="1707"/>
      <c r="D922" s="173"/>
      <c r="E922" s="173"/>
      <c r="F922" s="173"/>
      <c r="G922" s="173"/>
      <c r="H922" s="247"/>
      <c r="I922" s="174"/>
      <c r="W922">
        <f t="shared" si="86"/>
      </c>
      <c r="X922">
        <f t="shared" si="87"/>
      </c>
      <c r="Y922">
        <f t="shared" si="88"/>
      </c>
      <c r="Z922">
        <f t="shared" si="89"/>
      </c>
    </row>
    <row r="923" spans="1:26">
      <c r="A923" s="33"/>
      <c r="B923" s="1588"/>
      <c r="C923" s="1589"/>
      <c r="D923" s="173"/>
      <c r="E923" s="173"/>
      <c r="F923" s="173"/>
      <c r="G923" s="173"/>
      <c r="H923" s="247"/>
      <c r="I923" s="174"/>
      <c r="W923">
        <f t="shared" si="86"/>
      </c>
      <c r="X923">
        <f t="shared" si="87"/>
      </c>
      <c r="Y923">
        <f t="shared" si="88"/>
      </c>
      <c r="Z923">
        <f t="shared" si="89"/>
      </c>
    </row>
    <row r="924" spans="1:26">
      <c r="A924" s="33"/>
      <c r="B924" s="10"/>
      <c r="C924" s="35"/>
      <c r="D924" s="173"/>
      <c r="E924" s="173"/>
      <c r="F924" s="173"/>
      <c r="G924" s="173"/>
      <c r="H924" s="247"/>
      <c r="I924" s="174"/>
      <c r="W924">
        <f t="shared" si="86"/>
      </c>
      <c r="X924">
        <f t="shared" si="87"/>
      </c>
      <c r="Y924">
        <f t="shared" si="88"/>
      </c>
      <c r="Z924">
        <f t="shared" si="89"/>
      </c>
    </row>
    <row r="925" spans="1:26" ht="15.75" thickBot="1">
      <c r="A925" s="33"/>
      <c r="B925" s="11" t="s">
        <v>20</v>
      </c>
      <c r="C925" s="35"/>
      <c r="D925" s="35"/>
      <c r="E925" s="35"/>
      <c r="F925" s="35"/>
      <c r="G925" s="35"/>
      <c r="H925" s="35"/>
      <c r="I925" s="36"/>
      <c r="W925">
        <f t="shared" si="86"/>
      </c>
      <c r="X925">
        <f t="shared" si="87"/>
      </c>
      <c r="Y925">
        <f t="shared" si="88"/>
      </c>
      <c r="Z925">
        <f t="shared" si="89"/>
      </c>
    </row>
    <row r="926" spans="1:26" ht="15.75" thickBot="1">
      <c r="A926" s="37"/>
      <c r="B926" s="38"/>
      <c r="C926" s="39" t="s">
        <v>21</v>
      </c>
      <c r="D926" s="40">
        <f>SUM(D894:D925)</f>
      </c>
      <c r="E926" s="41">
        <f>IF(H926=I926,"OK","NO")</f>
      </c>
      <c r="F926" s="40">
        <f>SUM(F894:F925)</f>
      </c>
      <c r="G926" s="40">
        <f>SUM(G894:G925)</f>
      </c>
      <c r="H926" s="42">
        <f>SUMPRODUCT(F891:F920,H891:H920)</f>
      </c>
      <c r="I926" s="43">
        <f>SUM(I894:I925)</f>
      </c>
      <c r="W926">
        <f t="shared" si="86"/>
      </c>
      <c r="X926">
        <f t="shared" si="87"/>
      </c>
      <c r="Y926">
        <f t="shared" si="88"/>
      </c>
      <c r="Z926">
        <f t="shared" si="89"/>
      </c>
    </row>
    <row r="927" spans="1:26" ht="15.75" thickBot="1">
      <c r="A927" s="44"/>
      <c r="B927" s="116"/>
      <c r="C927" s="45"/>
      <c r="D927" s="45"/>
      <c r="E927" s="45"/>
      <c r="F927" s="45"/>
      <c r="G927" s="45"/>
      <c r="H927" s="46"/>
      <c r="I927" s="47"/>
      <c r="W927">
        <f t="shared" si="86"/>
      </c>
      <c r="X927">
        <f t="shared" si="87"/>
      </c>
      <c r="Y927">
        <f t="shared" si="88"/>
      </c>
      <c r="Z927">
        <f t="shared" si="89"/>
      </c>
    </row>
    <row r="928" spans="1:26">
      <c r="A928" s="12" t="s">
        <v>23</v>
      </c>
      <c r="B928" s="12"/>
      <c r="C928" s="12"/>
      <c r="D928" s="13"/>
      <c r="E928" s="14"/>
      <c r="F928" s="14"/>
      <c r="G928" s="14"/>
      <c r="H928" s="2"/>
      <c r="I928" s="12"/>
      <c r="W928">
        <f t="shared" si="86"/>
      </c>
      <c r="X928">
        <f t="shared" si="87"/>
      </c>
      <c r="Y928">
        <f t="shared" si="88"/>
      </c>
      <c r="Z928">
        <f t="shared" si="89"/>
      </c>
    </row>
    <row r="929" spans="1:26">
      <c r="W929">
        <f t="shared" si="86"/>
      </c>
      <c r="X929">
        <f t="shared" si="87"/>
      </c>
      <c r="Y929">
        <f t="shared" si="88"/>
      </c>
      <c r="Z929">
        <f t="shared" si="89"/>
      </c>
    </row>
    <row r="930" spans="1:26">
      <c r="W930">
        <f t="shared" si="86"/>
      </c>
      <c r="X930">
        <f t="shared" si="87"/>
      </c>
      <c r="Y930">
        <f t="shared" si="88"/>
      </c>
      <c r="Z930">
        <f t="shared" si="89"/>
      </c>
    </row>
    <row r="931" spans="1:26">
      <c r="A931" s="1562" t="s">
        <v>0</v>
      </c>
      <c r="B931" s="1562"/>
      <c r="C931" s="1562"/>
      <c r="D931" s="1562"/>
      <c r="E931" s="1562"/>
      <c r="F931" s="1562"/>
      <c r="G931" s="1562"/>
      <c r="H931" s="1562"/>
      <c r="I931" s="1562"/>
      <c r="W931">
        <f t="shared" si="86"/>
      </c>
      <c r="X931">
        <f t="shared" si="87"/>
      </c>
      <c r="Y931">
        <f t="shared" si="88"/>
      </c>
      <c r="Z931">
        <f t="shared" si="89"/>
      </c>
    </row>
    <row r="932" spans="1:26">
      <c r="W932">
        <f t="shared" si="86"/>
      </c>
      <c r="X932">
        <f t="shared" si="87"/>
      </c>
      <c r="Y932">
        <f t="shared" si="88"/>
      </c>
      <c r="Z932">
        <f t="shared" si="89"/>
      </c>
    </row>
    <row r="933" spans="1:26">
      <c r="W933">
        <f t="shared" si="86"/>
      </c>
      <c r="X933">
        <f t="shared" si="87"/>
      </c>
      <c r="Y933">
        <f t="shared" si="88"/>
      </c>
      <c r="Z933">
        <f t="shared" si="89"/>
      </c>
    </row>
    <row r="934" spans="1:26">
      <c r="A934" s="1" t="s">
        <v>1</v>
      </c>
      <c r="B934" s="1"/>
      <c r="G934" s="2" t="s">
        <v>2</v>
      </c>
      <c r="H934" s="3" t="s">
        <v>568</v>
      </c>
      <c r="I934" s="124"/>
      <c r="W934">
        <f t="shared" si="86"/>
      </c>
      <c r="X934">
        <f t="shared" si="87"/>
      </c>
      <c r="Y934">
        <f t="shared" si="88"/>
      </c>
      <c r="Z934">
        <f t="shared" si="89"/>
      </c>
    </row>
    <row r="935" spans="1:26">
      <c r="A935" s="63" t="inlineStr">
        <is>
          <t>Dealer-303</t>
        </is>
      </c>
      <c r="B935" s="1"/>
      <c r="F935" s="4" t="s">
        <v>3</v>
      </c>
      <c r="G935" s="2"/>
      <c r="H935" s="1" t="s">
        <v>79</v>
      </c>
      <c r="W935">
        <f t="shared" si="86"/>
      </c>
      <c r="X935">
        <f t="shared" si="87"/>
      </c>
      <c r="Y935">
        <f t="shared" si="88"/>
      </c>
      <c r="Z935">
        <f t="shared" si="89"/>
      </c>
    </row>
    <row r="936" spans="1:26">
      <c r="A936" s="136" t="inlineStr">
        <is>
          <t>Address line (redacted)</t>
        </is>
      </c>
      <c r="B936" s="1"/>
      <c r="C936" s="55" t="inlineStr">
        <is>
          <t>ATTN: Contact-069</t>
        </is>
      </c>
      <c r="W936">
        <f t="shared" si="86"/>
      </c>
      <c r="X936">
        <f t="shared" si="87"/>
      </c>
      <c r="Y936">
        <f t="shared" si="88"/>
      </c>
      <c r="Z936">
        <f t="shared" si="89"/>
      </c>
    </row>
    <row r="937" spans="1:26">
      <c r="A937" s="136" t="inlineStr">
        <is>
          <t>Address line (redacted)</t>
        </is>
      </c>
      <c r="B937" s="1"/>
      <c r="D937" s="85"/>
      <c r="E937" s="85"/>
      <c r="F937" s="85"/>
      <c r="G937" s="85"/>
      <c r="H937" s="85"/>
      <c r="W937">
        <f t="shared" si="86"/>
      </c>
      <c r="X937">
        <f t="shared" si="87"/>
      </c>
      <c r="Y937">
        <f t="shared" si="88"/>
      </c>
      <c r="Z937">
        <f t="shared" si="89"/>
      </c>
    </row>
    <row r="938" spans="1:26">
      <c r="A938" s="12" t="s">
        <v>299</v>
      </c>
      <c r="B938" s="86" t="inlineStr">
        <is>
          <t>GSTIN-MASKED</t>
        </is>
      </c>
      <c r="D938" s="85"/>
      <c r="E938" s="85"/>
      <c r="F938" s="85"/>
      <c r="G938" s="85"/>
      <c r="H938" s="85"/>
      <c r="W938">
        <f t="shared" si="86"/>
      </c>
      <c r="X938">
        <f t="shared" si="87"/>
      </c>
      <c r="Y938">
        <f t="shared" si="88"/>
      </c>
      <c r="Z938">
        <f t="shared" si="89"/>
      </c>
    </row>
    <row r="939" spans="1:26">
      <c r="D939" s="85"/>
      <c r="E939" s="85"/>
      <c r="F939" s="85"/>
      <c r="G939" s="85"/>
      <c r="H939" s="85"/>
      <c r="W939">
        <f t="shared" si="86"/>
      </c>
      <c r="X939">
        <f t="shared" si="87"/>
      </c>
      <c r="Y939">
        <f t="shared" si="88"/>
      </c>
      <c r="Z939">
        <f t="shared" si="89"/>
      </c>
    </row>
    <row r="940" spans="1:26">
      <c r="W940">
        <f t="shared" si="86"/>
      </c>
      <c r="X940">
        <f t="shared" si="87"/>
      </c>
      <c r="Y940">
        <f t="shared" si="88"/>
      </c>
      <c r="Z940">
        <f t="shared" si="89"/>
      </c>
    </row>
    <row r="941" spans="1:26">
      <c r="A941" s="1" t="s">
        <v>5</v>
      </c>
      <c r="W941">
        <f t="shared" si="86"/>
      </c>
      <c r="X941">
        <f t="shared" si="87"/>
      </c>
      <c r="Y941">
        <f t="shared" si="88"/>
      </c>
      <c r="Z941">
        <f t="shared" si="89"/>
      </c>
    </row>
    <row r="942" spans="1:26">
      <c r="A942" s="1" t="s">
        <v>6</v>
      </c>
      <c r="W942">
        <f t="shared" si="86"/>
      </c>
      <c r="X942">
        <f t="shared" si="87"/>
      </c>
      <c r="Y942">
        <f t="shared" si="88"/>
      </c>
      <c r="Z942">
        <f t="shared" si="89"/>
      </c>
    </row>
    <row r="943" spans="1:26" ht="15.75" thickBot="1">
      <c r="A943" s="1" t="s">
        <v>7</v>
      </c>
      <c r="W943">
        <f t="shared" si="86"/>
      </c>
      <c r="X943">
        <f t="shared" si="87"/>
      </c>
      <c r="Y943">
        <f t="shared" si="88"/>
      </c>
      <c r="Z943">
        <f t="shared" si="89"/>
      </c>
    </row>
    <row r="944" spans="1:26" ht="24">
      <c r="A944" s="26" t="s">
        <v>8</v>
      </c>
      <c r="B944" s="27" t="s">
        <v>9</v>
      </c>
      <c r="C944" s="27" t="s">
        <v>10</v>
      </c>
      <c r="D944" s="28" t="s">
        <v>11</v>
      </c>
      <c r="E944" s="28" t="s">
        <v>12</v>
      </c>
      <c r="F944" s="28" t="s">
        <v>13</v>
      </c>
      <c r="G944" s="28" t="s">
        <v>14</v>
      </c>
      <c r="H944" s="29" t="s">
        <v>15</v>
      </c>
      <c r="I944" s="30" t="s">
        <v>16</v>
      </c>
      <c r="W944">
        <f t="shared" si="86"/>
      </c>
      <c r="X944">
        <f t="shared" si="87"/>
      </c>
      <c r="Y944">
        <f t="shared" si="88"/>
      </c>
      <c r="Z944">
        <f t="shared" si="89"/>
      </c>
    </row>
    <row r="945" spans="1:26">
      <c r="A945" s="16"/>
      <c r="B945" s="1564" t="s">
        <v>394</v>
      </c>
      <c r="C945" s="1565"/>
      <c r="D945" s="16"/>
      <c r="E945" s="5"/>
      <c r="F945" s="5"/>
      <c r="G945" s="5"/>
      <c r="H945" s="16"/>
      <c r="I945" s="102"/>
      <c r="W945">
        <f t="shared" si="86"/>
      </c>
      <c r="X945">
        <f t="shared" si="87"/>
      </c>
      <c r="Y945">
        <f t="shared" si="88"/>
      </c>
      <c r="Z945">
        <f t="shared" si="89"/>
      </c>
    </row>
    <row r="946" spans="1:26">
      <c r="A946" s="16">
        <v>1</v>
      </c>
      <c r="B946" s="17" t="s">
        <v>398</v>
      </c>
      <c r="C946" s="96" t="s">
        <v>399</v>
      </c>
      <c r="D946" s="50">
        <v>1</v>
      </c>
      <c r="E946" s="5">
        <v>5</v>
      </c>
      <c r="F946" s="5">
        <f>+E946*D946</f>
      </c>
      <c r="G946" s="578">
        <f>+E946*D946</f>
      </c>
      <c r="H946" s="5">
        <v>1</v>
      </c>
      <c r="I946" s="58">
        <f>+H946*G946</f>
      </c>
      <c r="W946">
        <f t="shared" si="86"/>
      </c>
      <c r="X946">
        <f t="shared" si="87"/>
      </c>
      <c r="Y946">
        <f t="shared" si="88"/>
      </c>
      <c r="Z946">
        <f t="shared" si="89"/>
      </c>
    </row>
    <row r="947" spans="1:26">
      <c r="A947" s="16">
        <v>2</v>
      </c>
      <c r="B947" s="17" t="s">
        <v>488</v>
      </c>
      <c r="C947" s="96" t="s">
        <v>489</v>
      </c>
      <c r="D947" s="50">
        <v>1</v>
      </c>
      <c r="E947" s="5">
        <v>5</v>
      </c>
      <c r="F947" s="5">
        <f>+E947*D947</f>
      </c>
      <c r="G947" s="578">
        <f>+E947*D947</f>
      </c>
      <c r="H947" s="5">
        <v>1</v>
      </c>
      <c r="I947" s="58">
        <f>+H947*G947</f>
      </c>
      <c r="W947">
        <f t="shared" si="86"/>
      </c>
      <c r="X947">
        <f t="shared" si="87"/>
      </c>
      <c r="Y947">
        <f t="shared" si="88"/>
      </c>
      <c r="Z947">
        <f t="shared" si="89"/>
      </c>
    </row>
    <row r="948" spans="1:26">
      <c r="A948" s="16"/>
      <c r="B948" s="137"/>
      <c r="C948" s="96"/>
      <c r="D948" s="50"/>
      <c r="E948" s="138"/>
      <c r="F948" s="5"/>
      <c r="G948" s="6"/>
      <c r="H948" s="138"/>
      <c r="I948" s="58"/>
      <c r="W948">
        <f t="shared" si="86"/>
      </c>
      <c r="X948">
        <f t="shared" si="87"/>
      </c>
      <c r="Y948">
        <f t="shared" si="88"/>
      </c>
      <c r="Z948">
        <f t="shared" si="89"/>
      </c>
    </row>
    <row r="949" spans="1:26">
      <c r="A949" s="16"/>
      <c r="B949" s="8"/>
      <c r="C949" s="9"/>
      <c r="D949" s="134"/>
      <c r="E949" s="16"/>
      <c r="F949" s="21"/>
      <c r="G949" s="6"/>
      <c r="H949" s="5"/>
      <c r="I949" s="58"/>
      <c r="W949">
        <f t="shared" si="86"/>
      </c>
      <c r="X949">
        <f t="shared" si="87"/>
      </c>
      <c r="Y949">
        <f t="shared" si="88"/>
      </c>
      <c r="Z949">
        <f t="shared" si="89"/>
      </c>
    </row>
    <row r="950" spans="1:26">
      <c r="A950" s="16"/>
      <c r="B950" s="8"/>
      <c r="C950" s="5"/>
      <c r="D950" s="134"/>
      <c r="E950" s="5"/>
      <c r="F950" s="21"/>
      <c r="G950" s="6"/>
      <c r="H950" s="16"/>
      <c r="I950" s="58"/>
      <c r="W950">
        <f t="shared" si="86"/>
      </c>
      <c r="X950">
        <f t="shared" si="87"/>
      </c>
      <c r="Y950">
        <f t="shared" si="88"/>
      </c>
      <c r="Z950">
        <f t="shared" si="89"/>
      </c>
    </row>
    <row r="951" spans="1:26">
      <c r="A951" s="16"/>
      <c r="B951" s="128"/>
      <c r="C951" s="101"/>
      <c r="D951" s="134"/>
      <c r="E951" s="5"/>
      <c r="F951" s="21"/>
      <c r="G951" s="6"/>
      <c r="H951" s="9"/>
      <c r="I951" s="58"/>
      <c r="W951">
        <f t="shared" si="86"/>
      </c>
      <c r="X951">
        <f t="shared" si="87"/>
      </c>
      <c r="Y951">
        <f t="shared" si="88"/>
      </c>
      <c r="Z951">
        <f t="shared" si="89"/>
      </c>
    </row>
    <row r="952" spans="1:26">
      <c r="A952" s="16"/>
      <c r="B952" s="95"/>
      <c r="C952" s="16"/>
      <c r="D952" s="134"/>
      <c r="E952" s="5"/>
      <c r="F952" s="21"/>
      <c r="G952" s="6"/>
      <c r="H952" s="16"/>
      <c r="I952" s="58"/>
      <c r="W952">
        <f t="shared" si="86"/>
      </c>
      <c r="X952">
        <f t="shared" si="87"/>
      </c>
      <c r="Y952">
        <f t="shared" si="88"/>
      </c>
      <c r="Z952">
        <f t="shared" si="89"/>
      </c>
    </row>
    <row r="953" spans="1:26">
      <c r="A953" s="16"/>
      <c r="B953" s="95"/>
      <c r="C953" s="5"/>
      <c r="D953" s="134"/>
      <c r="E953" s="5"/>
      <c r="F953" s="21"/>
      <c r="G953" s="6"/>
      <c r="H953" s="5"/>
      <c r="I953" s="58"/>
      <c r="W953">
        <f t="shared" si="86"/>
      </c>
      <c r="X953">
        <f t="shared" si="87"/>
      </c>
      <c r="Y953">
        <f t="shared" si="88"/>
      </c>
      <c r="Z953">
        <f t="shared" si="89"/>
      </c>
    </row>
    <row r="954" spans="1:26">
      <c r="A954" s="16"/>
      <c r="B954" s="137"/>
      <c r="C954" s="96"/>
      <c r="D954" s="138"/>
      <c r="E954" s="138"/>
      <c r="F954" s="5"/>
      <c r="G954" s="5"/>
      <c r="H954" s="16"/>
      <c r="I954" s="102"/>
      <c r="W954">
        <f t="shared" si="86"/>
      </c>
      <c r="X954">
        <f t="shared" si="87"/>
      </c>
      <c r="Y954">
        <f t="shared" si="88"/>
      </c>
      <c r="Z954">
        <f t="shared" si="89"/>
      </c>
    </row>
    <row r="955" spans="1:26">
      <c r="A955" s="16"/>
      <c r="B955" s="1568" t="s">
        <v>359</v>
      </c>
      <c r="C955" s="1569"/>
      <c r="D955" s="16"/>
      <c r="E955" s="16"/>
      <c r="F955" s="5"/>
      <c r="G955" s="5"/>
      <c r="H955" s="5"/>
      <c r="I955" s="102"/>
      <c r="W955">
        <f t="shared" si="86"/>
      </c>
      <c r="X955">
        <f t="shared" si="87"/>
      </c>
      <c r="Y955">
        <f t="shared" si="88"/>
      </c>
      <c r="Z955">
        <f t="shared" si="89"/>
      </c>
    </row>
    <row r="956" spans="1:26">
      <c r="A956" s="139"/>
      <c r="B956" s="1570"/>
      <c r="C956" s="1571"/>
      <c r="D956" s="5"/>
      <c r="E956" s="5"/>
      <c r="F956" s="21"/>
      <c r="G956" s="6"/>
      <c r="H956" s="5"/>
      <c r="I956" s="58"/>
      <c r="W956">
        <f t="shared" si="86"/>
      </c>
      <c r="X956">
        <f t="shared" si="87"/>
      </c>
      <c r="Y956">
        <f t="shared" si="88"/>
      </c>
      <c r="Z956">
        <f t="shared" si="89"/>
      </c>
    </row>
    <row r="957" spans="1:26">
      <c r="A957" s="139"/>
      <c r="B957" s="1590"/>
      <c r="C957" s="1591"/>
      <c r="D957" s="5"/>
      <c r="E957" s="5"/>
      <c r="F957" s="21"/>
      <c r="G957" s="6"/>
      <c r="H957" s="5"/>
      <c r="I957" s="58"/>
      <c r="W957">
        <f t="shared" si="86"/>
      </c>
      <c r="X957">
        <f t="shared" si="87"/>
      </c>
      <c r="Y957">
        <f t="shared" si="88"/>
      </c>
      <c r="Z957">
        <f t="shared" si="89"/>
      </c>
    </row>
    <row r="958" spans="1:26">
      <c r="A958" s="139"/>
      <c r="B958" s="8"/>
      <c r="C958" s="5"/>
      <c r="D958" s="21"/>
      <c r="E958" s="5"/>
      <c r="F958" s="21"/>
      <c r="G958" s="6"/>
      <c r="H958" s="5"/>
      <c r="I958" s="58"/>
      <c r="W958">
        <f t="shared" si="86"/>
      </c>
      <c r="X958">
        <f t="shared" si="87"/>
      </c>
      <c r="Y958">
        <f t="shared" si="88"/>
      </c>
      <c r="Z958">
        <f t="shared" si="89"/>
      </c>
    </row>
    <row r="959" spans="1:26" ht="15.75" thickBot="1">
      <c r="A959" s="33"/>
      <c r="B959" s="10"/>
      <c r="C959" s="10"/>
      <c r="D959" s="109"/>
      <c r="E959" s="109"/>
      <c r="F959" s="109"/>
      <c r="G959" s="109"/>
      <c r="H959" s="109"/>
      <c r="I959" s="110"/>
      <c r="W959">
        <f t="shared" si="86"/>
      </c>
      <c r="X959">
        <f t="shared" si="87"/>
      </c>
      <c r="Y959">
        <f t="shared" si="88"/>
      </c>
      <c r="Z959">
        <f t="shared" si="89"/>
      </c>
    </row>
    <row r="960" spans="1:26">
      <c r="A960" s="33"/>
      <c r="B960" s="10"/>
      <c r="C960" s="10"/>
      <c r="D960" s="91"/>
      <c r="E960" s="91"/>
      <c r="F960" s="91"/>
      <c r="G960" s="92" t="s">
        <v>19</v>
      </c>
      <c r="H960" s="91"/>
      <c r="I960" s="111">
        <f>SUM(I945:I959)</f>
      </c>
      <c r="W960">
        <f t="shared" si="86"/>
      </c>
      <c r="X960">
        <f t="shared" si="87"/>
      </c>
      <c r="Y960">
        <f t="shared" si="88"/>
      </c>
      <c r="Z960">
        <f t="shared" si="89"/>
      </c>
    </row>
    <row r="961" spans="1:26">
      <c r="A961" s="33"/>
      <c r="B961" s="10"/>
      <c r="C961" s="10"/>
      <c r="D961" s="69"/>
      <c r="E961" s="69"/>
      <c r="F961" s="69"/>
      <c r="G961" s="69"/>
      <c r="H961" s="112"/>
      <c r="I961" s="61"/>
      <c r="W961">
        <f t="shared" si="86"/>
      </c>
      <c r="X961">
        <f t="shared" si="87"/>
      </c>
      <c r="Y961">
        <f t="shared" si="88"/>
      </c>
      <c r="Z961">
        <f t="shared" si="89"/>
      </c>
    </row>
    <row r="962" spans="1:26">
      <c r="A962" s="33"/>
      <c r="B962" s="10"/>
      <c r="C962" s="10"/>
      <c r="D962" s="10"/>
      <c r="E962" s="10"/>
      <c r="F962" s="10"/>
      <c r="G962" s="10"/>
      <c r="H962" s="10"/>
      <c r="I962" s="140"/>
      <c r="W962">
        <f t="shared" si="86"/>
      </c>
      <c r="X962">
        <f t="shared" si="87"/>
      </c>
      <c r="Y962">
        <f t="shared" si="88"/>
      </c>
      <c r="Z962">
        <f t="shared" si="89"/>
      </c>
    </row>
    <row r="963" spans="1:26" ht="15.75" thickBot="1">
      <c r="A963" s="33"/>
      <c r="B963" s="11" t="s">
        <v>20</v>
      </c>
      <c r="C963" s="35"/>
      <c r="D963" s="35"/>
      <c r="E963" s="35"/>
      <c r="F963" s="35"/>
      <c r="G963" s="35"/>
      <c r="H963" s="35"/>
      <c r="I963" s="36"/>
      <c r="W963">
        <f t="shared" si="86"/>
      </c>
      <c r="X963">
        <f t="shared" si="87"/>
      </c>
      <c r="Y963">
        <f t="shared" si="88"/>
      </c>
      <c r="Z963">
        <f t="shared" si="89"/>
      </c>
    </row>
    <row r="964" spans="1:26" ht="15.75" thickBot="1">
      <c r="A964" s="37"/>
      <c r="B964" s="38"/>
      <c r="C964" s="39" t="s">
        <v>21</v>
      </c>
      <c r="D964" s="40">
        <f>SUM(D945:D963)</f>
      </c>
      <c r="E964" s="41" t="s">
        <v>360</v>
      </c>
      <c r="F964" s="40">
        <f>SUM(F945:F963)</f>
      </c>
      <c r="G964" s="40">
        <f>SUM(G945:G963)</f>
      </c>
      <c r="H964" s="41">
        <f>+SUMPRODUCT(H945:H959,F945:F959)</f>
      </c>
      <c r="I964" s="43">
        <f>SUM(I960:I963)</f>
      </c>
      <c r="W964">
        <f t="shared" ref="W964:W1027" si="91">IF(LEFT($H964&amp;"",5)="2019-",$H964,W963)</f>
      </c>
      <c r="X964">
        <f t="shared" ref="X964:X1027" si="92">IF($W964="",0,IF(COUNTIF($AB$2:$AB$80,$W964)&gt;0,1,0))</f>
      </c>
      <c r="Y964">
        <f t="shared" ref="Y964:Y1027" si="93">IF($C964="","",UPPER(TRIM(IFERROR(LEFT($C964&amp;"",FIND("/",$C964&amp;"")-1),$C964&amp;""))))</f>
      </c>
      <c r="Z964">
        <f t="shared" ref="Z964:Z1027" si="94">IFERROR(IF(ISNUMBER($G964),$G964,0),0)</f>
      </c>
    </row>
    <row r="965" spans="1:26" ht="15.75" thickBot="1">
      <c r="A965" s="44"/>
      <c r="B965" s="116"/>
      <c r="C965" s="45"/>
      <c r="D965" s="45"/>
      <c r="E965" s="45"/>
      <c r="F965" s="45"/>
      <c r="G965" s="45"/>
      <c r="H965" s="45"/>
      <c r="I965" s="47"/>
      <c r="W965">
        <f t="shared" si="91"/>
      </c>
      <c r="X965">
        <f t="shared" si="92"/>
      </c>
      <c r="Y965">
        <f t="shared" si="93"/>
      </c>
      <c r="Z965">
        <f t="shared" si="94"/>
      </c>
    </row>
    <row r="966" spans="1:26">
      <c r="A966" s="12" t="s">
        <v>315</v>
      </c>
      <c r="B966" s="12"/>
      <c r="C966" s="12"/>
      <c r="D966" s="13"/>
      <c r="E966" s="14"/>
      <c r="F966" s="14"/>
      <c r="G966" s="14"/>
      <c r="H966" s="2"/>
      <c r="I966" s="12"/>
      <c r="W966">
        <f t="shared" si="91"/>
      </c>
      <c r="X966">
        <f t="shared" si="92"/>
      </c>
      <c r="Y966">
        <f t="shared" si="93"/>
      </c>
      <c r="Z966">
        <f t="shared" si="94"/>
      </c>
    </row>
    <row r="967" spans="1:26">
      <c r="W967">
        <f t="shared" si="91"/>
      </c>
      <c r="X967">
        <f t="shared" si="92"/>
      </c>
      <c r="Y967">
        <f t="shared" si="93"/>
      </c>
      <c r="Z967">
        <f t="shared" si="94"/>
      </c>
    </row>
    <row r="968" spans="1:26">
      <c r="A968" s="1562" t="s">
        <v>0</v>
      </c>
      <c r="B968" s="1562"/>
      <c r="C968" s="1562"/>
      <c r="D968" s="1562"/>
      <c r="E968" s="1562"/>
      <c r="F968" s="1562"/>
      <c r="G968" s="1562"/>
      <c r="H968" s="1562"/>
      <c r="I968" s="1562"/>
      <c r="W968">
        <f t="shared" si="91"/>
      </c>
      <c r="X968">
        <f t="shared" si="92"/>
      </c>
      <c r="Y968">
        <f t="shared" si="93"/>
      </c>
      <c r="Z968">
        <f t="shared" si="94"/>
      </c>
    </row>
    <row r="969" spans="1:26">
      <c r="W969">
        <f t="shared" si="91"/>
      </c>
      <c r="X969">
        <f t="shared" si="92"/>
      </c>
      <c r="Y969">
        <f t="shared" si="93"/>
      </c>
      <c r="Z969">
        <f t="shared" si="94"/>
      </c>
    </row>
    <row r="970" spans="1:26">
      <c r="A970" s="1" t="s">
        <v>1</v>
      </c>
      <c r="B970" s="1"/>
      <c r="C970" s="1"/>
      <c r="G970" s="2" t="s">
        <v>2</v>
      </c>
      <c r="H970" s="3" t="s">
        <v>568</v>
      </c>
      <c r="W970">
        <f t="shared" si="91"/>
      </c>
      <c r="X970">
        <f t="shared" si="92"/>
      </c>
      <c r="Y970">
        <f t="shared" si="93"/>
      </c>
      <c r="Z970">
        <f t="shared" si="94"/>
      </c>
    </row>
    <row r="971" spans="1:26">
      <c r="A971" s="178" t="inlineStr">
        <is>
          <t>Dealer-292</t>
        </is>
      </c>
      <c r="B971" s="1"/>
      <c r="C971" s="1"/>
      <c r="F971" s="4" t="s">
        <v>3</v>
      </c>
      <c r="G971" s="2"/>
      <c r="H971" s="1" t="s">
        <v>80</v>
      </c>
      <c r="W971">
        <f t="shared" si="91"/>
      </c>
      <c r="X971">
        <f t="shared" si="92"/>
      </c>
      <c r="Y971">
        <f t="shared" si="93"/>
      </c>
      <c r="Z971">
        <f t="shared" si="94"/>
      </c>
    </row>
    <row r="972" spans="1:26">
      <c r="B972" s="1"/>
      <c r="C972" s="1"/>
      <c r="F972" s="4"/>
      <c r="G972" s="2"/>
      <c r="H972" s="1"/>
      <c r="W972">
        <f t="shared" si="91"/>
      </c>
      <c r="X972">
        <f t="shared" si="92"/>
      </c>
      <c r="Y972">
        <f t="shared" si="93"/>
      </c>
      <c r="Z972">
        <f t="shared" si="94"/>
      </c>
    </row>
    <row r="973" spans="1:26" ht="15.75">
      <c r="A973" s="1"/>
      <c r="B973" s="1"/>
      <c r="C973" s="1"/>
      <c r="D973" s="142"/>
      <c r="H973" s="54"/>
      <c r="W973">
        <f t="shared" si="91"/>
      </c>
      <c r="X973">
        <f t="shared" si="92"/>
      </c>
      <c r="Y973">
        <f t="shared" si="93"/>
      </c>
      <c r="Z973">
        <f t="shared" si="94"/>
      </c>
    </row>
    <row r="974" spans="1:26" ht="15.75">
      <c r="A974" s="1"/>
      <c r="B974" s="1"/>
      <c r="C974" s="1"/>
      <c r="D974" s="142"/>
      <c r="H974" s="54"/>
      <c r="W974">
        <f t="shared" si="91"/>
      </c>
      <c r="X974">
        <f t="shared" si="92"/>
      </c>
      <c r="Y974">
        <f t="shared" si="93"/>
      </c>
      <c r="Z974">
        <f t="shared" si="94"/>
      </c>
    </row>
    <row r="975" spans="1:26" ht="15.75">
      <c r="A975" s="49"/>
      <c r="B975" s="87"/>
      <c r="D975" s="142"/>
      <c r="H975" s="54"/>
      <c r="W975">
        <f t="shared" si="91"/>
      </c>
      <c r="X975">
        <f t="shared" si="92"/>
      </c>
      <c r="Y975">
        <f t="shared" si="93"/>
      </c>
      <c r="Z975">
        <f t="shared" si="94"/>
      </c>
    </row>
    <row r="976" spans="1:26">
      <c r="W976">
        <f t="shared" si="91"/>
      </c>
      <c r="X976">
        <f t="shared" si="92"/>
      </c>
      <c r="Y976">
        <f t="shared" si="93"/>
      </c>
      <c r="Z976">
        <f t="shared" si="94"/>
      </c>
    </row>
    <row r="977" spans="1:26">
      <c r="A977" s="1" t="s">
        <v>5</v>
      </c>
      <c r="W977">
        <f t="shared" si="91"/>
      </c>
      <c r="X977">
        <f t="shared" si="92"/>
      </c>
      <c r="Y977">
        <f t="shared" si="93"/>
      </c>
      <c r="Z977">
        <f t="shared" si="94"/>
      </c>
    </row>
    <row r="978" spans="1:26">
      <c r="A978" s="1" t="s">
        <v>6</v>
      </c>
      <c r="W978">
        <f t="shared" si="91"/>
      </c>
      <c r="X978">
        <f t="shared" si="92"/>
      </c>
      <c r="Y978">
        <f t="shared" si="93"/>
      </c>
      <c r="Z978">
        <f t="shared" si="94"/>
      </c>
    </row>
    <row r="979" spans="1:26">
      <c r="A979" s="1" t="s">
        <v>7</v>
      </c>
      <c r="W979">
        <f t="shared" si="91"/>
      </c>
      <c r="X979">
        <f t="shared" si="92"/>
      </c>
      <c r="Y979">
        <f t="shared" si="93"/>
      </c>
      <c r="Z979">
        <f t="shared" si="94"/>
      </c>
    </row>
    <row r="980" spans="1:26" ht="24">
      <c r="A980" s="179" t="s">
        <v>8</v>
      </c>
      <c r="B980" s="180" t="s">
        <v>9</v>
      </c>
      <c r="C980" s="180" t="s">
        <v>10</v>
      </c>
      <c r="D980" s="181" t="s">
        <v>11</v>
      </c>
      <c r="E980" s="181" t="s">
        <v>12</v>
      </c>
      <c r="F980" s="181" t="s">
        <v>13</v>
      </c>
      <c r="G980" s="181" t="s">
        <v>14</v>
      </c>
      <c r="H980" s="179" t="s">
        <v>15</v>
      </c>
      <c r="I980" s="182" t="s">
        <v>16</v>
      </c>
      <c r="W980">
        <f t="shared" si="91"/>
      </c>
      <c r="X980">
        <f t="shared" si="92"/>
      </c>
      <c r="Y980">
        <f t="shared" si="93"/>
      </c>
      <c r="Z980">
        <f t="shared" si="94"/>
      </c>
    </row>
    <row r="981" spans="1:26">
      <c r="A981" s="5"/>
      <c r="B981" s="1563" t="s">
        <v>17</v>
      </c>
      <c r="C981" s="1563"/>
      <c r="D981" s="5"/>
      <c r="E981" s="50"/>
      <c r="F981" s="21"/>
      <c r="G981" s="127"/>
      <c r="H981" s="9"/>
      <c r="I981" s="183"/>
      <c r="W981">
        <f t="shared" si="91"/>
      </c>
      <c r="X981">
        <f t="shared" si="92"/>
      </c>
      <c r="Y981">
        <f t="shared" si="93"/>
      </c>
      <c r="Z981">
        <f t="shared" si="94"/>
      </c>
    </row>
    <row r="982" spans="1:26">
      <c r="A982" s="5">
        <v>1</v>
      </c>
      <c r="B982" s="8" t="s">
        <v>593</v>
      </c>
      <c r="C982" s="5" t="s">
        <v>438</v>
      </c>
      <c r="D982" s="50">
        <v>1</v>
      </c>
      <c r="E982" s="5">
        <v>5</v>
      </c>
      <c r="F982" s="5">
        <f>+E982*D982</f>
      </c>
      <c r="G982" s="6">
        <f>+E982*D982</f>
      </c>
      <c r="H982" s="5">
        <v>1</v>
      </c>
      <c r="I982" s="58">
        <f t="shared" ref="I982:I987" si="95">+H982*G982</f>
      </c>
      <c r="W982">
        <f t="shared" si="91"/>
      </c>
      <c r="X982">
        <f t="shared" si="92"/>
      </c>
      <c r="Y982">
        <f t="shared" si="93"/>
      </c>
      <c r="Z982">
        <f t="shared" si="94"/>
      </c>
    </row>
    <row r="983" spans="1:26">
      <c r="A983" s="5">
        <v>2</v>
      </c>
      <c r="B983" s="8" t="s">
        <v>437</v>
      </c>
      <c r="C983" s="5" t="s">
        <v>436</v>
      </c>
      <c r="D983" s="231">
        <v>1</v>
      </c>
      <c r="E983" s="5"/>
      <c r="F983" s="5">
        <v>3</v>
      </c>
      <c r="G983" s="9">
        <f>+F983</f>
      </c>
      <c r="H983" s="5">
        <v>1</v>
      </c>
      <c r="I983" s="58">
        <f t="shared" si="95"/>
      </c>
      <c r="W983">
        <f t="shared" si="91"/>
      </c>
      <c r="X983">
        <f t="shared" si="92"/>
      </c>
      <c r="Y983">
        <f t="shared" si="93"/>
      </c>
      <c r="Z983">
        <f t="shared" si="94"/>
      </c>
    </row>
    <row r="984" spans="1:26">
      <c r="A984" s="5">
        <v>3</v>
      </c>
      <c r="B984" s="8" t="s">
        <v>586</v>
      </c>
      <c r="C984" s="5" t="s">
        <v>587</v>
      </c>
      <c r="D984" s="1729">
        <v>1</v>
      </c>
      <c r="E984" s="5"/>
      <c r="F984" s="5">
        <v>2</v>
      </c>
      <c r="G984" s="9">
        <f>+F984</f>
      </c>
      <c r="H984" s="5">
        <v>1</v>
      </c>
      <c r="I984" s="58">
        <f t="shared" si="95"/>
      </c>
      <c r="W984">
        <f t="shared" si="91"/>
      </c>
      <c r="X984">
        <f t="shared" si="92"/>
      </c>
      <c r="Y984">
        <f t="shared" si="93"/>
      </c>
      <c r="Z984">
        <f t="shared" si="94"/>
      </c>
    </row>
    <row r="985" spans="1:26">
      <c r="A985" s="5">
        <v>4</v>
      </c>
      <c r="B985" s="244" t="s">
        <v>594</v>
      </c>
      <c r="C985" s="5" t="s">
        <v>595</v>
      </c>
      <c r="D985" s="1729"/>
      <c r="E985" s="5"/>
      <c r="F985" s="242">
        <v>2</v>
      </c>
      <c r="G985" s="9">
        <f>+F985</f>
      </c>
      <c r="H985" s="5">
        <v>1</v>
      </c>
      <c r="I985" s="58">
        <f t="shared" si="95"/>
      </c>
      <c r="W985">
        <f t="shared" si="91"/>
      </c>
      <c r="X985">
        <f t="shared" si="92"/>
      </c>
      <c r="Y985">
        <f t="shared" si="93"/>
      </c>
      <c r="Z985">
        <f t="shared" si="94"/>
      </c>
    </row>
    <row r="986" spans="1:26">
      <c r="A986" s="5">
        <v>5</v>
      </c>
      <c r="B986" s="8" t="s">
        <v>664</v>
      </c>
      <c r="C986" s="5" t="s">
        <v>446</v>
      </c>
      <c r="D986" s="303">
        <v>1</v>
      </c>
      <c r="F986" s="6">
        <v>3</v>
      </c>
      <c r="G986" s="9">
        <f>+F986</f>
      </c>
      <c r="H986" s="5">
        <v>1</v>
      </c>
      <c r="I986" s="58">
        <f t="shared" si="95"/>
      </c>
      <c r="W986">
        <f t="shared" si="91"/>
      </c>
      <c r="X986">
        <f t="shared" si="92"/>
      </c>
      <c r="Y986">
        <f t="shared" si="93"/>
      </c>
      <c r="Z986">
        <f t="shared" si="94"/>
      </c>
    </row>
    <row r="987" spans="1:26">
      <c r="A987" s="5">
        <v>6</v>
      </c>
      <c r="B987" s="106" t="s">
        <v>416</v>
      </c>
      <c r="C987" s="5"/>
      <c r="D987">
        <v>2</v>
      </c>
      <c r="E987" s="5">
        <v>10</v>
      </c>
      <c r="F987" s="5">
        <f>+E987*D987</f>
      </c>
      <c r="G987" s="6">
        <f>+E987*D987</f>
      </c>
      <c r="H987" s="5">
        <v>1</v>
      </c>
      <c r="I987" s="58">
        <f t="shared" si="95"/>
      </c>
      <c r="W987">
        <f t="shared" si="91"/>
      </c>
      <c r="X987">
        <f t="shared" si="92"/>
      </c>
      <c r="Y987">
        <f t="shared" si="93"/>
      </c>
      <c r="Z987">
        <f t="shared" si="94"/>
      </c>
    </row>
    <row r="988" spans="1:26">
      <c r="A988" s="5"/>
      <c r="B988" s="137"/>
      <c r="C988" s="96"/>
      <c r="D988" s="50"/>
      <c r="E988" s="138"/>
      <c r="F988" s="50"/>
      <c r="G988" s="127"/>
      <c r="H988" s="138"/>
      <c r="I988" s="183"/>
      <c r="W988">
        <f t="shared" si="91"/>
      </c>
      <c r="X988">
        <f t="shared" si="92"/>
      </c>
      <c r="Y988">
        <f t="shared" si="93"/>
      </c>
      <c r="Z988">
        <f t="shared" si="94"/>
      </c>
    </row>
    <row r="989" spans="1:26">
      <c r="A989" s="5"/>
      <c r="B989" s="17"/>
      <c r="C989" s="96"/>
      <c r="D989" s="50"/>
      <c r="E989" s="5"/>
      <c r="F989" s="50"/>
      <c r="G989" s="127"/>
      <c r="H989" s="5"/>
      <c r="I989" s="183"/>
      <c r="W989">
        <f t="shared" si="91"/>
      </c>
      <c r="X989">
        <f t="shared" si="92"/>
      </c>
      <c r="Y989">
        <f t="shared" si="93"/>
      </c>
      <c r="Z989">
        <f t="shared" si="94"/>
      </c>
    </row>
    <row r="990" spans="1:26">
      <c r="A990" s="5"/>
      <c r="B990" s="137"/>
      <c r="C990" s="96"/>
      <c r="D990" s="50"/>
      <c r="E990" s="138"/>
      <c r="F990" s="50"/>
      <c r="G990" s="127"/>
      <c r="H990" s="5"/>
      <c r="I990" s="183"/>
      <c r="W990">
        <f t="shared" si="91"/>
      </c>
      <c r="X990">
        <f t="shared" si="92"/>
      </c>
      <c r="Y990">
        <f t="shared" si="93"/>
      </c>
      <c r="Z990">
        <f t="shared" si="94"/>
      </c>
    </row>
    <row r="991" spans="1:26">
      <c r="A991" s="5"/>
      <c r="B991" s="137"/>
      <c r="C991" s="96"/>
      <c r="D991" s="50"/>
      <c r="E991" s="138"/>
      <c r="F991" s="50"/>
      <c r="G991" s="127"/>
      <c r="H991" s="5"/>
      <c r="I991" s="183"/>
      <c r="W991">
        <f t="shared" si="91"/>
      </c>
      <c r="X991">
        <f t="shared" si="92"/>
      </c>
      <c r="Y991">
        <f t="shared" si="93"/>
      </c>
      <c r="Z991">
        <f t="shared" si="94"/>
      </c>
    </row>
    <row r="992" spans="1:26">
      <c r="A992" s="5"/>
      <c r="B992" s="17"/>
      <c r="C992" s="96"/>
      <c r="D992" s="50"/>
      <c r="E992" s="5"/>
      <c r="F992" s="50"/>
      <c r="G992" s="127"/>
      <c r="H992" s="5"/>
      <c r="I992" s="183"/>
      <c r="W992">
        <f t="shared" si="91"/>
      </c>
      <c r="X992">
        <f t="shared" si="92"/>
      </c>
      <c r="Y992">
        <f t="shared" si="93"/>
      </c>
      <c r="Z992">
        <f t="shared" si="94"/>
      </c>
    </row>
    <row r="993" spans="1:26">
      <c r="A993" s="5"/>
      <c r="B993" s="17"/>
      <c r="C993" s="96"/>
      <c r="D993" s="50"/>
      <c r="E993" s="5"/>
      <c r="F993" s="50"/>
      <c r="G993" s="127"/>
      <c r="H993" s="5"/>
      <c r="I993" s="183"/>
      <c r="W993">
        <f t="shared" si="91"/>
      </c>
      <c r="X993">
        <f t="shared" si="92"/>
      </c>
      <c r="Y993">
        <f t="shared" si="93"/>
      </c>
      <c r="Z993">
        <f t="shared" si="94"/>
      </c>
    </row>
    <row r="994" spans="1:26">
      <c r="A994" s="5"/>
      <c r="B994" s="1728"/>
      <c r="C994" s="1728"/>
      <c r="D994" s="9"/>
      <c r="E994" s="5"/>
      <c r="F994" s="9"/>
      <c r="G994" s="127"/>
      <c r="H994" s="9"/>
      <c r="I994" s="183"/>
      <c r="W994">
        <f t="shared" si="91"/>
      </c>
      <c r="X994">
        <f t="shared" si="92"/>
      </c>
      <c r="Y994">
        <f t="shared" si="93"/>
      </c>
      <c r="Z994">
        <f t="shared" si="94"/>
      </c>
    </row>
    <row r="995" spans="1:26">
      <c r="A995" s="5"/>
      <c r="B995" s="8"/>
      <c r="C995" s="5"/>
      <c r="D995" s="134"/>
      <c r="E995" s="5"/>
      <c r="F995" s="50"/>
      <c r="G995" s="127"/>
      <c r="H995" s="9"/>
      <c r="I995" s="183"/>
      <c r="W995">
        <f t="shared" si="91"/>
      </c>
      <c r="X995">
        <f t="shared" si="92"/>
      </c>
      <c r="Y995">
        <f t="shared" si="93"/>
      </c>
      <c r="Z995">
        <f t="shared" si="94"/>
      </c>
    </row>
    <row r="996" spans="1:26">
      <c r="A996" s="5"/>
      <c r="B996" s="8"/>
      <c r="C996" s="5"/>
      <c r="D996" s="134"/>
      <c r="E996" s="5"/>
      <c r="F996" s="50"/>
      <c r="G996" s="127"/>
      <c r="H996" s="9"/>
      <c r="I996" s="183"/>
      <c r="W996">
        <f t="shared" si="91"/>
      </c>
      <c r="X996">
        <f t="shared" si="92"/>
      </c>
      <c r="Y996">
        <f t="shared" si="93"/>
      </c>
      <c r="Z996">
        <f t="shared" si="94"/>
      </c>
    </row>
    <row r="997" spans="1:26">
      <c r="A997" s="5"/>
      <c r="B997" s="95"/>
      <c r="C997" s="16"/>
      <c r="D997" s="134"/>
      <c r="E997" s="5"/>
      <c r="F997" s="50"/>
      <c r="G997" s="127"/>
      <c r="H997" s="16"/>
      <c r="I997" s="183"/>
      <c r="W997">
        <f t="shared" si="91"/>
      </c>
      <c r="X997">
        <f t="shared" si="92"/>
      </c>
      <c r="Y997">
        <f t="shared" si="93"/>
      </c>
      <c r="Z997">
        <f t="shared" si="94"/>
      </c>
    </row>
    <row r="998" spans="1:26">
      <c r="A998" s="5"/>
      <c r="B998" s="8"/>
      <c r="C998" s="9"/>
      <c r="D998" s="134"/>
      <c r="E998" s="5"/>
      <c r="F998" s="50"/>
      <c r="G998" s="127"/>
      <c r="H998" s="5"/>
      <c r="I998" s="183"/>
      <c r="W998">
        <f t="shared" si="91"/>
      </c>
      <c r="X998">
        <f t="shared" si="92"/>
      </c>
      <c r="Y998">
        <f t="shared" si="93"/>
      </c>
      <c r="Z998">
        <f t="shared" si="94"/>
      </c>
    </row>
    <row r="999" spans="1:26">
      <c r="A999" s="5"/>
      <c r="B999" s="10"/>
      <c r="C999" s="10"/>
      <c r="D999" s="5"/>
      <c r="E999" s="185"/>
      <c r="F999" s="186"/>
      <c r="G999" s="187"/>
      <c r="H999" s="185"/>
      <c r="I999" s="188"/>
      <c r="W999">
        <f t="shared" si="91"/>
      </c>
      <c r="X999">
        <f t="shared" si="92"/>
      </c>
      <c r="Y999">
        <f t="shared" si="93"/>
      </c>
      <c r="Z999">
        <f t="shared" si="94"/>
      </c>
    </row>
    <row r="1000" spans="1:26" ht="15.75" thickBot="1">
      <c r="A1000" s="10"/>
      <c r="B1000" s="10"/>
      <c r="C1000" s="10"/>
      <c r="D1000" s="109"/>
      <c r="E1000" s="109"/>
      <c r="F1000" s="109"/>
      <c r="G1000" s="109"/>
      <c r="H1000" s="109"/>
      <c r="I1000" s="189"/>
      <c r="W1000">
        <f t="shared" si="91"/>
      </c>
      <c r="X1000">
        <f t="shared" si="92"/>
      </c>
      <c r="Y1000">
        <f t="shared" si="93"/>
      </c>
      <c r="Z1000">
        <f t="shared" si="94"/>
      </c>
    </row>
    <row r="1001" spans="1:26">
      <c r="A1001" s="10"/>
      <c r="B1001" s="1568" t="s">
        <v>781</v>
      </c>
      <c r="C1001" s="1569"/>
      <c r="D1001" s="91"/>
      <c r="E1001" s="91"/>
      <c r="F1001" s="91"/>
      <c r="G1001" s="92" t="s">
        <v>19</v>
      </c>
      <c r="H1001" s="91"/>
      <c r="I1001" s="190">
        <f>SUM(I981:I1000)</f>
      </c>
      <c r="W1001">
        <f t="shared" si="91"/>
      </c>
      <c r="X1001">
        <f t="shared" si="92"/>
      </c>
      <c r="Y1001">
        <f t="shared" si="93"/>
      </c>
      <c r="Z1001">
        <f t="shared" si="94"/>
      </c>
    </row>
    <row r="1002" spans="1:26" ht="24" customHeight="1">
      <c r="A1002" s="10"/>
      <c r="B1002" s="1590"/>
      <c r="C1002" s="1591"/>
      <c r="D1002" s="69"/>
      <c r="E1002" s="69"/>
      <c r="F1002" s="69"/>
      <c r="G1002" s="69"/>
      <c r="H1002" s="112"/>
      <c r="I1002" s="191"/>
      <c r="W1002">
        <f t="shared" si="91"/>
      </c>
      <c r="X1002">
        <f t="shared" si="92"/>
      </c>
      <c r="Y1002">
        <f t="shared" si="93"/>
      </c>
      <c r="Z1002">
        <f t="shared" si="94"/>
      </c>
    </row>
    <row r="1003" spans="1:26">
      <c r="A1003" s="10"/>
      <c r="B1003" s="11" t="s">
        <v>20</v>
      </c>
      <c r="C1003" s="10"/>
      <c r="D1003" s="10"/>
      <c r="E1003" s="10"/>
      <c r="F1003" s="10"/>
      <c r="G1003" s="10"/>
      <c r="H1003" s="10"/>
      <c r="I1003" s="97"/>
      <c r="W1003">
        <f t="shared" si="91"/>
      </c>
      <c r="X1003">
        <f t="shared" si="92"/>
      </c>
      <c r="Y1003">
        <f t="shared" si="93"/>
      </c>
      <c r="Z1003">
        <f t="shared" si="94"/>
      </c>
    </row>
    <row r="1004" spans="1:26">
      <c r="A1004" s="99"/>
      <c r="B1004" s="11"/>
      <c r="C1004" s="192" t="s">
        <v>21</v>
      </c>
      <c r="D1004" s="192">
        <f>SUM(D981:D1003)</f>
      </c>
      <c r="E1004" s="99">
        <f>IF(H1004=I1004,"OK","NO")</f>
      </c>
      <c r="F1004" s="192">
        <f>SUM(F981:F1003)</f>
      </c>
      <c r="G1004" s="192">
        <f>SUM(G981:G1003)</f>
      </c>
      <c r="H1004" s="193">
        <f>SUMPRODUCT(F978:F1000,H978:H1000)</f>
      </c>
      <c r="I1004" s="194">
        <f>+I1001-I1002</f>
      </c>
      <c r="W1004">
        <f t="shared" si="91"/>
      </c>
      <c r="X1004">
        <f t="shared" si="92"/>
      </c>
      <c r="Y1004">
        <f t="shared" si="93"/>
      </c>
      <c r="Z1004">
        <f t="shared" si="94"/>
      </c>
    </row>
    <row r="1005" spans="1:26">
      <c r="A1005" s="10"/>
      <c r="B1005" s="10"/>
      <c r="C1005" s="10"/>
      <c r="D1005" s="10"/>
      <c r="E1005" s="10"/>
      <c r="F1005" s="10"/>
      <c r="G1005" s="10"/>
      <c r="H1005" s="69"/>
      <c r="I1005" s="10"/>
      <c r="W1005">
        <f t="shared" si="91"/>
      </c>
      <c r="X1005">
        <f t="shared" si="92"/>
      </c>
      <c r="Y1005">
        <f t="shared" si="93"/>
      </c>
      <c r="Z1005">
        <f t="shared" si="94"/>
      </c>
    </row>
    <row r="1006" spans="1:26">
      <c r="A1006" s="12" t="s">
        <v>315</v>
      </c>
      <c r="B1006" s="12"/>
      <c r="C1006" s="12"/>
      <c r="D1006" s="13"/>
      <c r="E1006" s="14"/>
      <c r="F1006" s="14"/>
      <c r="G1006" s="14"/>
      <c r="H1006" s="2"/>
      <c r="I1006" s="12"/>
      <c r="W1006">
        <f t="shared" si="91"/>
      </c>
      <c r="X1006">
        <f t="shared" si="92"/>
      </c>
      <c r="Y1006">
        <f t="shared" si="93"/>
      </c>
      <c r="Z1006">
        <f t="shared" si="94"/>
      </c>
    </row>
    <row r="1007" spans="1:26">
      <c r="W1007">
        <f t="shared" si="91"/>
      </c>
      <c r="X1007">
        <f t="shared" si="92"/>
      </c>
      <c r="Y1007">
        <f t="shared" si="93"/>
      </c>
      <c r="Z1007">
        <f t="shared" si="94"/>
      </c>
    </row>
    <row r="1008" spans="1:26">
      <c r="W1008">
        <f t="shared" si="91"/>
      </c>
      <c r="X1008">
        <f t="shared" si="92"/>
      </c>
      <c r="Y1008">
        <f t="shared" si="93"/>
      </c>
      <c r="Z1008">
        <f t="shared" si="94"/>
      </c>
    </row>
    <row r="1009" spans="1:26">
      <c r="A1009" s="1562" t="s">
        <v>0</v>
      </c>
      <c r="B1009" s="1562"/>
      <c r="C1009" s="1562"/>
      <c r="D1009" s="1562"/>
      <c r="E1009" s="1562"/>
      <c r="F1009" s="1562"/>
      <c r="G1009" s="1562"/>
      <c r="H1009" s="1562"/>
      <c r="I1009" s="1562"/>
      <c r="W1009">
        <f t="shared" si="91"/>
      </c>
      <c r="X1009">
        <f t="shared" si="92"/>
      </c>
      <c r="Y1009">
        <f t="shared" si="93"/>
      </c>
      <c r="Z1009">
        <f t="shared" si="94"/>
      </c>
    </row>
    <row r="1010" spans="1:26">
      <c r="W1010">
        <f t="shared" si="91"/>
      </c>
      <c r="X1010">
        <f t="shared" si="92"/>
      </c>
      <c r="Y1010">
        <f t="shared" si="93"/>
      </c>
      <c r="Z1010">
        <f t="shared" si="94"/>
      </c>
    </row>
    <row r="1011" spans="1:26">
      <c r="A1011" s="1" t="s">
        <v>1</v>
      </c>
      <c r="B1011" s="1"/>
      <c r="G1011" s="2" t="s">
        <v>2</v>
      </c>
      <c r="H1011" s="3" t="s">
        <v>568</v>
      </c>
      <c r="W1011">
        <f t="shared" si="91"/>
      </c>
      <c r="X1011">
        <f t="shared" si="92"/>
      </c>
      <c r="Y1011">
        <f t="shared" si="93"/>
      </c>
      <c r="Z1011">
        <f t="shared" si="94"/>
      </c>
    </row>
    <row r="1012" spans="1:26">
      <c r="A1012" s="1" t="inlineStr">
        <is>
          <t>Dealer-049</t>
        </is>
      </c>
      <c r="B1012" s="1"/>
      <c r="F1012" s="4" t="s">
        <v>3</v>
      </c>
      <c r="G1012" s="2"/>
      <c r="H1012" s="1" t="s">
        <v>81</v>
      </c>
      <c r="W1012">
        <f t="shared" si="91"/>
      </c>
      <c r="X1012">
        <f t="shared" si="92"/>
      </c>
      <c r="Y1012">
        <f t="shared" si="93"/>
      </c>
      <c r="Z1012">
        <f t="shared" si="94"/>
      </c>
    </row>
    <row r="1013" spans="1:26">
      <c r="A1013" s="1" t="inlineStr">
        <is>
          <t>Address line (redacted)</t>
        </is>
      </c>
      <c r="B1013" s="1"/>
      <c r="H1013" s="22"/>
      <c r="W1013">
        <f t="shared" si="91"/>
      </c>
      <c r="X1013">
        <f t="shared" si="92"/>
      </c>
      <c r="Y1013">
        <f t="shared" si="93"/>
      </c>
      <c r="Z1013">
        <f t="shared" si="94"/>
      </c>
    </row>
    <row r="1014" spans="1:26">
      <c r="A1014" s="1" t="inlineStr">
        <is>
          <t>Address line (redacted)</t>
        </is>
      </c>
      <c r="B1014" s="1"/>
      <c r="D1014" s="85"/>
      <c r="E1014" s="85"/>
      <c r="F1014" s="85"/>
      <c r="G1014" s="85"/>
      <c r="H1014" s="85"/>
      <c r="W1014">
        <f t="shared" si="91"/>
      </c>
      <c r="X1014">
        <f t="shared" si="92"/>
      </c>
      <c r="Y1014">
        <f t="shared" si="93"/>
      </c>
      <c r="Z1014">
        <f t="shared" si="94"/>
      </c>
    </row>
    <row r="1015" spans="1:26">
      <c r="A1015" s="268" t="s">
        <v>598</v>
      </c>
      <c r="B1015" s="243" t="inlineStr">
        <is>
          <t>GSTIN-MASKED</t>
        </is>
      </c>
      <c r="D1015" s="85"/>
      <c r="E1015" s="85"/>
      <c r="F1015" s="85"/>
      <c r="G1015" s="85"/>
      <c r="H1015" s="85"/>
      <c r="W1015">
        <f t="shared" si="91"/>
      </c>
      <c r="X1015">
        <f t="shared" si="92"/>
      </c>
      <c r="Y1015">
        <f t="shared" si="93"/>
      </c>
      <c r="Z1015">
        <f t="shared" si="94"/>
      </c>
    </row>
    <row r="1016" spans="1:26">
      <c r="A1016" s="49"/>
      <c r="B1016" s="87"/>
      <c r="W1016">
        <f t="shared" si="91"/>
      </c>
      <c r="X1016">
        <f t="shared" si="92"/>
      </c>
      <c r="Y1016">
        <f t="shared" si="93"/>
      </c>
      <c r="Z1016">
        <f t="shared" si="94"/>
      </c>
    </row>
    <row r="1017" spans="1:26">
      <c r="A1017" s="1" t="s">
        <v>5</v>
      </c>
      <c r="W1017">
        <f t="shared" si="91"/>
      </c>
      <c r="X1017">
        <f t="shared" si="92"/>
      </c>
      <c r="Y1017">
        <f t="shared" si="93"/>
      </c>
      <c r="Z1017">
        <f t="shared" si="94"/>
      </c>
    </row>
    <row r="1018" spans="1:26">
      <c r="A1018" s="1" t="s">
        <v>6</v>
      </c>
      <c r="W1018">
        <f t="shared" si="91"/>
      </c>
      <c r="X1018">
        <f t="shared" si="92"/>
      </c>
      <c r="Y1018">
        <f t="shared" si="93"/>
      </c>
      <c r="Z1018">
        <f t="shared" si="94"/>
      </c>
    </row>
    <row r="1019" spans="1:26">
      <c r="A1019" s="1" t="s">
        <v>7</v>
      </c>
      <c r="W1019">
        <f t="shared" si="91"/>
      </c>
      <c r="X1019">
        <f t="shared" si="92"/>
      </c>
      <c r="Y1019">
        <f t="shared" si="93"/>
      </c>
      <c r="Z1019">
        <f t="shared" si="94"/>
      </c>
    </row>
    <row r="1020" spans="1:26" ht="24">
      <c r="A1020" s="88" t="s">
        <v>8</v>
      </c>
      <c r="B1020" s="89" t="s">
        <v>9</v>
      </c>
      <c r="C1020" s="89" t="s">
        <v>10</v>
      </c>
      <c r="D1020" s="34" t="s">
        <v>11</v>
      </c>
      <c r="E1020" s="34" t="s">
        <v>12</v>
      </c>
      <c r="F1020" s="34" t="s">
        <v>13</v>
      </c>
      <c r="G1020" s="34" t="s">
        <v>14</v>
      </c>
      <c r="H1020" s="88" t="s">
        <v>15</v>
      </c>
      <c r="I1020" s="90" t="s">
        <v>16</v>
      </c>
      <c r="W1020">
        <f t="shared" si="91"/>
      </c>
      <c r="X1020">
        <f t="shared" si="92"/>
      </c>
      <c r="Y1020">
        <f t="shared" si="93"/>
      </c>
      <c r="Z1020">
        <f t="shared" si="94"/>
      </c>
    </row>
    <row r="1021" spans="1:26">
      <c r="A1021" s="5"/>
      <c r="B1021" s="1564" t="s">
        <v>17</v>
      </c>
      <c r="C1021" s="1565"/>
      <c r="D1021" s="21"/>
      <c r="E1021" s="5"/>
      <c r="F1021" s="5"/>
      <c r="G1021" s="9"/>
      <c r="H1021" s="5"/>
      <c r="I1021" s="94"/>
      <c r="W1021">
        <f t="shared" si="91"/>
      </c>
      <c r="X1021">
        <f t="shared" si="92"/>
      </c>
      <c r="Y1021">
        <f t="shared" si="93"/>
      </c>
      <c r="Z1021">
        <f t="shared" si="94"/>
      </c>
    </row>
    <row r="1022" spans="1:26">
      <c r="A1022" s="5">
        <v>1</v>
      </c>
      <c r="B1022" s="106" t="s">
        <v>416</v>
      </c>
      <c r="C1022" s="5"/>
      <c r="D1022" s="5">
        <v>2</v>
      </c>
      <c r="E1022" s="5">
        <v>10</v>
      </c>
      <c r="F1022" s="5">
        <f t="shared" ref="F1022:F1036" si="96">+E1022*D1022</f>
      </c>
      <c r="G1022" s="6">
        <f t="shared" ref="G1022:G1036" si="97">+E1022*D1022</f>
      </c>
      <c r="H1022" s="5">
        <v>1</v>
      </c>
      <c r="I1022" s="183">
        <f t="shared" ref="I1022:I1040" si="98">+H1022*G1022</f>
      </c>
      <c r="W1022">
        <f t="shared" si="91"/>
      </c>
      <c r="X1022">
        <f t="shared" si="92"/>
      </c>
      <c r="Y1022">
        <f t="shared" si="93"/>
      </c>
      <c r="Z1022">
        <f t="shared" si="94"/>
      </c>
    </row>
    <row r="1023" spans="1:26">
      <c r="A1023" s="5">
        <v>2</v>
      </c>
      <c r="B1023" s="8" t="s">
        <v>584</v>
      </c>
      <c r="C1023" s="5" t="s">
        <v>585</v>
      </c>
      <c r="D1023" s="5">
        <v>1</v>
      </c>
      <c r="E1023" s="5">
        <v>5</v>
      </c>
      <c r="F1023" s="5">
        <f t="shared" si="96"/>
      </c>
      <c r="G1023" s="6">
        <f t="shared" si="97"/>
      </c>
      <c r="H1023" s="5">
        <v>1</v>
      </c>
      <c r="I1023" s="183">
        <f t="shared" si="98"/>
      </c>
      <c r="W1023">
        <f t="shared" si="91"/>
      </c>
      <c r="X1023">
        <f t="shared" si="92"/>
      </c>
      <c r="Y1023">
        <f t="shared" si="93"/>
      </c>
      <c r="Z1023">
        <f t="shared" si="94"/>
      </c>
    </row>
    <row r="1024" spans="1:26">
      <c r="A1024" s="5">
        <v>3</v>
      </c>
      <c r="B1024" s="8" t="s">
        <v>664</v>
      </c>
      <c r="C1024" s="5" t="s">
        <v>446</v>
      </c>
      <c r="D1024" s="5">
        <v>1</v>
      </c>
      <c r="E1024" s="5">
        <v>5</v>
      </c>
      <c r="F1024" s="5">
        <f>+E1024*D1024</f>
      </c>
      <c r="G1024" s="6">
        <f>+E1024*D1024</f>
      </c>
      <c r="H1024" s="5">
        <v>1</v>
      </c>
      <c r="I1024" s="183">
        <f t="shared" si="98"/>
      </c>
      <c r="W1024">
        <f t="shared" si="91"/>
      </c>
      <c r="X1024">
        <f t="shared" si="92"/>
      </c>
      <c r="Y1024">
        <f t="shared" si="93"/>
      </c>
      <c r="Z1024">
        <f t="shared" si="94"/>
      </c>
    </row>
    <row r="1025" spans="1:26">
      <c r="A1025" s="5">
        <v>4</v>
      </c>
      <c r="B1025" s="8" t="s">
        <v>488</v>
      </c>
      <c r="C1025" s="5" t="s">
        <v>506</v>
      </c>
      <c r="D1025" s="5">
        <v>1</v>
      </c>
      <c r="E1025" s="5">
        <v>5</v>
      </c>
      <c r="F1025" s="5">
        <f t="shared" si="96"/>
      </c>
      <c r="G1025" s="6">
        <f t="shared" si="97"/>
      </c>
      <c r="H1025" s="5">
        <v>1</v>
      </c>
      <c r="I1025" s="183">
        <f t="shared" si="98"/>
      </c>
      <c r="W1025">
        <f t="shared" si="91"/>
      </c>
      <c r="X1025">
        <f t="shared" si="92"/>
      </c>
      <c r="Y1025">
        <f t="shared" si="93"/>
      </c>
      <c r="Z1025">
        <f t="shared" si="94"/>
      </c>
    </row>
    <row r="1026" spans="1:26">
      <c r="A1026" s="5">
        <v>5</v>
      </c>
      <c r="B1026" s="8" t="s">
        <v>451</v>
      </c>
      <c r="C1026" s="5" t="s">
        <v>450</v>
      </c>
      <c r="D1026" s="5">
        <v>1</v>
      </c>
      <c r="E1026" s="5">
        <v>5</v>
      </c>
      <c r="F1026" s="5">
        <f>+E1026*D1026</f>
      </c>
      <c r="G1026" s="6">
        <f>+E1026*D1026</f>
      </c>
      <c r="H1026" s="5">
        <v>1</v>
      </c>
      <c r="I1026" s="183">
        <f t="shared" si="98"/>
      </c>
      <c r="W1026">
        <f t="shared" si="91"/>
      </c>
      <c r="X1026">
        <f t="shared" si="92"/>
      </c>
      <c r="Y1026">
        <f t="shared" si="93"/>
      </c>
      <c r="Z1026">
        <f t="shared" si="94"/>
      </c>
    </row>
    <row r="1027" spans="1:26">
      <c r="A1027" s="5">
        <v>6</v>
      </c>
      <c r="B1027" s="8" t="s">
        <v>287</v>
      </c>
      <c r="C1027" s="5" t="s">
        <v>286</v>
      </c>
      <c r="D1027" s="5">
        <v>1</v>
      </c>
      <c r="E1027" s="5">
        <v>5</v>
      </c>
      <c r="F1027" s="5">
        <f t="shared" si="96"/>
      </c>
      <c r="G1027" s="6">
        <f t="shared" si="97"/>
      </c>
      <c r="H1027" s="5">
        <v>1</v>
      </c>
      <c r="I1027" s="183">
        <f t="shared" si="98"/>
      </c>
      <c r="W1027">
        <f t="shared" si="91"/>
      </c>
      <c r="X1027">
        <f t="shared" si="92"/>
      </c>
      <c r="Y1027">
        <f t="shared" si="93"/>
      </c>
      <c r="Z1027">
        <f t="shared" si="94"/>
      </c>
    </row>
    <row r="1028" spans="1:26">
      <c r="A1028" s="5">
        <v>7</v>
      </c>
      <c r="B1028" s="8" t="s">
        <v>658</v>
      </c>
      <c r="C1028" s="5" t="s">
        <v>659</v>
      </c>
      <c r="D1028" s="5">
        <v>1</v>
      </c>
      <c r="E1028" s="5">
        <v>5</v>
      </c>
      <c r="F1028" s="5">
        <f>+E1028*D1028</f>
      </c>
      <c r="G1028" s="6">
        <f>+E1028*D1028</f>
      </c>
      <c r="H1028" s="5">
        <v>1</v>
      </c>
      <c r="I1028" s="183">
        <f t="shared" si="98"/>
      </c>
      <c r="W1028">
        <f t="shared" ref="W1028:W1091" si="99">IF(LEFT($H1028&amp;"",5)="2019-",$H1028,W1027)</f>
      </c>
      <c r="X1028">
        <f t="shared" ref="X1028:X1091" si="100">IF($W1028="",0,IF(COUNTIF($AB$2:$AB$80,$W1028)&gt;0,1,0))</f>
      </c>
      <c r="Y1028">
        <f t="shared" ref="Y1028:Y1091" si="101">IF($C1028="","",UPPER(TRIM(IFERROR(LEFT($C1028&amp;"",FIND("/",$C1028&amp;"")-1),$C1028&amp;""))))</f>
      </c>
      <c r="Z1028">
        <f t="shared" ref="Z1028:Z1091" si="102">IFERROR(IF(ISNUMBER($G1028),$G1028,0),0)</f>
      </c>
    </row>
    <row r="1029" spans="1:26">
      <c r="A1029" s="5">
        <v>8</v>
      </c>
      <c r="B1029" s="8" t="s">
        <v>602</v>
      </c>
      <c r="C1029" s="5" t="s">
        <v>603</v>
      </c>
      <c r="D1029" s="5">
        <v>1</v>
      </c>
      <c r="E1029" s="5">
        <v>5</v>
      </c>
      <c r="F1029" s="5">
        <f t="shared" si="96"/>
      </c>
      <c r="G1029" s="6">
        <f t="shared" si="97"/>
      </c>
      <c r="H1029" s="5">
        <v>1</v>
      </c>
      <c r="I1029" s="183">
        <f t="shared" si="98"/>
      </c>
      <c r="W1029">
        <f t="shared" si="99"/>
      </c>
      <c r="X1029">
        <f t="shared" si="100"/>
      </c>
      <c r="Y1029">
        <f t="shared" si="101"/>
      </c>
      <c r="Z1029">
        <f t="shared" si="102"/>
      </c>
    </row>
    <row r="1030" spans="1:26">
      <c r="A1030" s="5"/>
      <c r="B1030" s="1564" t="s">
        <v>18</v>
      </c>
      <c r="C1030" s="1565"/>
      <c r="D1030" s="6"/>
      <c r="E1030" s="5"/>
      <c r="F1030" s="5"/>
      <c r="G1030" s="6"/>
      <c r="H1030" s="5"/>
      <c r="I1030" s="183"/>
      <c r="W1030">
        <f t="shared" si="99"/>
      </c>
      <c r="X1030">
        <f t="shared" si="100"/>
      </c>
      <c r="Y1030">
        <f t="shared" si="101"/>
      </c>
      <c r="Z1030">
        <f t="shared" si="102"/>
      </c>
    </row>
    <row r="1031" spans="1:26">
      <c r="A1031" s="5">
        <v>9</v>
      </c>
      <c r="B1031" s="8" t="s">
        <v>467</v>
      </c>
      <c r="C1031" s="5" t="s">
        <v>466</v>
      </c>
      <c r="D1031" s="9">
        <v>2</v>
      </c>
      <c r="E1031" s="5">
        <v>4</v>
      </c>
      <c r="F1031" s="5">
        <f t="shared" si="96"/>
      </c>
      <c r="G1031" s="6">
        <f t="shared" si="97"/>
      </c>
      <c r="H1031" s="5">
        <v>1</v>
      </c>
      <c r="I1031" s="183">
        <f t="shared" si="98"/>
      </c>
      <c r="W1031">
        <f t="shared" si="99"/>
      </c>
      <c r="X1031">
        <f t="shared" si="100"/>
      </c>
      <c r="Y1031">
        <f t="shared" si="101"/>
      </c>
      <c r="Z1031">
        <f t="shared" si="102"/>
      </c>
    </row>
    <row r="1032" spans="1:26">
      <c r="A1032" s="5">
        <v>10</v>
      </c>
      <c r="B1032" s="95" t="s">
        <v>310</v>
      </c>
      <c r="C1032" s="5" t="s">
        <v>311</v>
      </c>
      <c r="D1032" s="9">
        <v>2</v>
      </c>
      <c r="E1032" s="5">
        <v>4</v>
      </c>
      <c r="F1032" s="5">
        <f t="shared" si="96"/>
      </c>
      <c r="G1032" s="6">
        <f t="shared" si="97"/>
      </c>
      <c r="H1032" s="5">
        <v>1</v>
      </c>
      <c r="I1032" s="183">
        <f t="shared" si="98"/>
      </c>
      <c r="W1032">
        <f t="shared" si="99"/>
      </c>
      <c r="X1032">
        <f t="shared" si="100"/>
      </c>
      <c r="Y1032">
        <f t="shared" si="101"/>
      </c>
      <c r="Z1032">
        <f t="shared" si="102"/>
      </c>
    </row>
    <row r="1033" spans="1:26">
      <c r="A1033" s="5"/>
      <c r="B1033" s="1564" t="s">
        <v>604</v>
      </c>
      <c r="C1033" s="1565"/>
      <c r="D1033" s="6"/>
      <c r="E1033" s="5"/>
      <c r="F1033" s="5"/>
      <c r="G1033" s="6"/>
      <c r="H1033" s="5"/>
      <c r="I1033" s="183"/>
      <c r="W1033">
        <f t="shared" si="99"/>
      </c>
      <c r="X1033">
        <f t="shared" si="100"/>
      </c>
      <c r="Y1033">
        <f t="shared" si="101"/>
      </c>
      <c r="Z1033">
        <f t="shared" si="102"/>
      </c>
    </row>
    <row r="1034" spans="1:26">
      <c r="A1034" s="5">
        <v>11</v>
      </c>
      <c r="B1034" s="106" t="s">
        <v>605</v>
      </c>
      <c r="C1034" s="269" t="s">
        <v>606</v>
      </c>
      <c r="D1034" s="6">
        <v>1</v>
      </c>
      <c r="E1034" s="5">
        <v>10</v>
      </c>
      <c r="F1034" s="5">
        <f t="shared" si="96"/>
      </c>
      <c r="G1034" s="6">
        <f t="shared" si="97"/>
      </c>
      <c r="H1034" s="9">
        <v>1</v>
      </c>
      <c r="I1034" s="183">
        <f t="shared" si="98"/>
      </c>
      <c r="W1034">
        <f t="shared" si="99"/>
      </c>
      <c r="X1034">
        <f t="shared" si="100"/>
      </c>
      <c r="Y1034">
        <f t="shared" si="101"/>
      </c>
      <c r="Z1034">
        <f t="shared" si="102"/>
      </c>
    </row>
    <row r="1035" spans="1:26">
      <c r="A1035" s="19"/>
      <c r="B1035" s="1564" t="s">
        <v>384</v>
      </c>
      <c r="C1035" s="1565"/>
      <c r="D1035" s="5"/>
      <c r="E1035" s="5"/>
      <c r="F1035" s="5"/>
      <c r="G1035" s="6"/>
      <c r="H1035" s="9"/>
      <c r="I1035" s="183"/>
      <c r="W1035">
        <f t="shared" si="99"/>
      </c>
      <c r="X1035">
        <f t="shared" si="100"/>
      </c>
      <c r="Y1035">
        <f t="shared" si="101"/>
      </c>
      <c r="Z1035">
        <f t="shared" si="102"/>
      </c>
    </row>
    <row r="1036" spans="1:26" ht="40.5" customHeight="1">
      <c r="A1036" s="19">
        <v>12</v>
      </c>
      <c r="B1036" s="18" t="s">
        <v>558</v>
      </c>
      <c r="C1036" s="48" t="s">
        <v>559</v>
      </c>
      <c r="D1036" s="6">
        <v>1</v>
      </c>
      <c r="E1036" s="5">
        <v>30</v>
      </c>
      <c r="F1036" s="5">
        <f t="shared" si="96"/>
      </c>
      <c r="G1036" s="6">
        <f t="shared" si="97"/>
      </c>
      <c r="H1036" s="5">
        <v>1</v>
      </c>
      <c r="I1036" s="183">
        <f t="shared" si="98"/>
      </c>
      <c r="W1036">
        <f t="shared" si="99"/>
      </c>
      <c r="X1036">
        <f t="shared" si="100"/>
      </c>
      <c r="Y1036">
        <f t="shared" si="101"/>
      </c>
      <c r="Z1036">
        <f t="shared" si="102"/>
      </c>
    </row>
    <row r="1037" spans="1:26">
      <c r="A1037" s="19"/>
      <c r="B1037" s="1564" t="s">
        <v>300</v>
      </c>
      <c r="C1037" s="1565"/>
      <c r="D1037" s="6"/>
      <c r="E1037" s="5"/>
      <c r="F1037" s="5"/>
      <c r="G1037" s="6"/>
      <c r="H1037" s="5"/>
      <c r="I1037" s="183"/>
      <c r="W1037">
        <f t="shared" si="99"/>
      </c>
      <c r="X1037">
        <f t="shared" si="100"/>
      </c>
      <c r="Y1037">
        <f t="shared" si="101"/>
      </c>
      <c r="Z1037">
        <f t="shared" si="102"/>
      </c>
    </row>
    <row r="1038" spans="1:26">
      <c r="A1038" s="19"/>
      <c r="B1038" s="17"/>
      <c r="C1038" s="88"/>
      <c r="D1038" s="6"/>
      <c r="E1038" s="5"/>
      <c r="F1038" s="5"/>
      <c r="G1038" s="6"/>
      <c r="H1038" s="5"/>
      <c r="I1038" s="183"/>
      <c r="W1038">
        <f t="shared" si="99"/>
      </c>
      <c r="X1038">
        <f t="shared" si="100"/>
      </c>
      <c r="Y1038">
        <f t="shared" si="101"/>
      </c>
      <c r="Z1038">
        <f t="shared" si="102"/>
      </c>
    </row>
    <row r="1039" spans="1:26">
      <c r="A1039" s="19"/>
      <c r="B1039" s="1564" t="s">
        <v>24</v>
      </c>
      <c r="C1039" s="1565"/>
      <c r="D1039" s="6"/>
      <c r="E1039" s="5"/>
      <c r="F1039" s="5"/>
      <c r="G1039" s="6"/>
      <c r="H1039" s="5"/>
      <c r="I1039" s="183"/>
      <c r="W1039">
        <f t="shared" si="99"/>
      </c>
      <c r="X1039">
        <f t="shared" si="100"/>
      </c>
      <c r="Y1039">
        <f t="shared" si="101"/>
      </c>
      <c r="Z1039">
        <f t="shared" si="102"/>
      </c>
    </row>
    <row r="1040" spans="1:26" ht="15.75">
      <c r="A1040" s="19">
        <v>15</v>
      </c>
      <c r="B1040" s="20" t="s">
        <v>588</v>
      </c>
      <c r="C1040" s="19" t="s">
        <v>589</v>
      </c>
      <c r="D1040" s="6">
        <v>1</v>
      </c>
      <c r="E1040" s="5">
        <v>6</v>
      </c>
      <c r="F1040" s="5">
        <f>+E1040*D1040</f>
      </c>
      <c r="G1040" s="6">
        <f>+E1040*D1040</f>
      </c>
      <c r="H1040" s="5">
        <v>1</v>
      </c>
      <c r="I1040" s="183">
        <f t="shared" si="98"/>
      </c>
      <c r="W1040">
        <f t="shared" si="99"/>
      </c>
      <c r="X1040">
        <f t="shared" si="100"/>
      </c>
      <c r="Y1040">
        <f t="shared" si="101"/>
      </c>
      <c r="Z1040">
        <f t="shared" si="102"/>
      </c>
    </row>
    <row r="1041" spans="1:26">
      <c r="A1041" s="19"/>
      <c r="B1041" s="18"/>
      <c r="C1041" s="48"/>
      <c r="D1041" s="10"/>
      <c r="E1041" s="270"/>
      <c r="F1041" s="53"/>
      <c r="G1041" s="78"/>
      <c r="H1041" s="270"/>
      <c r="I1041" s="183"/>
      <c r="W1041">
        <f t="shared" si="99"/>
      </c>
      <c r="X1041">
        <f t="shared" si="100"/>
      </c>
      <c r="Y1041">
        <f t="shared" si="101"/>
      </c>
      <c r="Z1041">
        <f t="shared" si="102"/>
      </c>
    </row>
    <row r="1042" spans="1:26">
      <c r="A1042" s="19"/>
      <c r="B1042" s="18"/>
      <c r="C1042" s="48"/>
      <c r="D1042" s="10"/>
      <c r="E1042" s="19"/>
      <c r="F1042" s="5"/>
      <c r="G1042" s="6"/>
      <c r="H1042" s="19"/>
      <c r="I1042" s="183"/>
      <c r="W1042">
        <f t="shared" si="99"/>
      </c>
      <c r="X1042">
        <f t="shared" si="100"/>
      </c>
      <c r="Y1042">
        <f t="shared" si="101"/>
      </c>
      <c r="Z1042">
        <f t="shared" si="102"/>
      </c>
    </row>
    <row r="1043" spans="1:26">
      <c r="A1043" s="10"/>
      <c r="B1043" s="10"/>
      <c r="C1043" s="10"/>
      <c r="D1043" s="10"/>
      <c r="E1043" s="10"/>
      <c r="F1043" s="10"/>
      <c r="G1043" s="10"/>
      <c r="H1043" s="10"/>
      <c r="I1043" s="97"/>
      <c r="W1043">
        <f t="shared" si="99"/>
      </c>
      <c r="X1043">
        <f t="shared" si="100"/>
      </c>
      <c r="Y1043">
        <f t="shared" si="101"/>
      </c>
      <c r="Z1043">
        <f t="shared" si="102"/>
      </c>
    </row>
    <row r="1044" spans="1:26" ht="15.75" thickBot="1">
      <c r="A1044" s="10"/>
      <c r="B1044" s="80" t="s">
        <v>20</v>
      </c>
      <c r="C1044" s="35"/>
      <c r="D1044" s="35"/>
      <c r="E1044" s="35"/>
      <c r="F1044" s="35"/>
      <c r="G1044" s="35"/>
      <c r="H1044" s="35"/>
      <c r="I1044" s="98"/>
      <c r="W1044">
        <f t="shared" si="99"/>
      </c>
      <c r="X1044">
        <f t="shared" si="100"/>
      </c>
      <c r="Y1044">
        <f t="shared" si="101"/>
      </c>
      <c r="Z1044">
        <f t="shared" si="102"/>
      </c>
    </row>
    <row r="1045" spans="1:26" ht="15.75" thickBot="1">
      <c r="A1045" s="99"/>
      <c r="B1045" s="81"/>
      <c r="C1045" s="39" t="s">
        <v>21</v>
      </c>
      <c r="D1045" s="40">
        <f>SUM(D1021:D1044)</f>
      </c>
      <c r="E1045" s="41">
        <f>IF(H1045=I1045,"OK","NO")</f>
      </c>
      <c r="F1045" s="40">
        <f>SUM(F1021:F1044)</f>
      </c>
      <c r="G1045" s="40">
        <f>SUM(G1021:G1044)</f>
      </c>
      <c r="H1045" s="42">
        <f>SUMPRODUCT(H1021:H1044,G1021:G1044)</f>
      </c>
      <c r="I1045" s="100">
        <f>SUM(I1018:I1044)</f>
      </c>
      <c r="W1045">
        <f t="shared" si="99"/>
      </c>
      <c r="X1045">
        <f t="shared" si="100"/>
      </c>
      <c r="Y1045">
        <f t="shared" si="101"/>
      </c>
      <c r="Z1045">
        <f t="shared" si="102"/>
      </c>
    </row>
    <row r="1046" spans="1:26">
      <c r="A1046" s="10"/>
      <c r="B1046" s="10"/>
      <c r="C1046" s="91"/>
      <c r="D1046" s="91"/>
      <c r="E1046" s="91"/>
      <c r="F1046" s="91"/>
      <c r="G1046" s="91"/>
      <c r="H1046" s="91"/>
      <c r="I1046" s="91"/>
      <c r="W1046">
        <f t="shared" si="99"/>
      </c>
      <c r="X1046">
        <f t="shared" si="100"/>
      </c>
      <c r="Y1046">
        <f t="shared" si="101"/>
      </c>
      <c r="Z1046">
        <f t="shared" si="102"/>
      </c>
    </row>
    <row r="1047" spans="1:26">
      <c r="A1047" s="12" t="s">
        <v>281</v>
      </c>
      <c r="B1047" s="12"/>
      <c r="C1047" s="12"/>
      <c r="D1047" s="13"/>
      <c r="E1047" s="14"/>
      <c r="F1047" s="14"/>
      <c r="G1047" s="14"/>
      <c r="H1047" s="2"/>
      <c r="I1047" s="12"/>
      <c r="W1047">
        <f t="shared" si="99"/>
      </c>
      <c r="X1047">
        <f t="shared" si="100"/>
      </c>
      <c r="Y1047">
        <f t="shared" si="101"/>
      </c>
      <c r="Z1047">
        <f t="shared" si="102"/>
      </c>
    </row>
    <row r="1048" spans="1:26">
      <c r="W1048">
        <f t="shared" si="99"/>
      </c>
      <c r="X1048">
        <f t="shared" si="100"/>
      </c>
      <c r="Y1048">
        <f t="shared" si="101"/>
      </c>
      <c r="Z1048">
        <f t="shared" si="102"/>
      </c>
    </row>
    <row r="1049" spans="1:26">
      <c r="W1049">
        <f t="shared" si="99"/>
      </c>
      <c r="X1049">
        <f t="shared" si="100"/>
      </c>
      <c r="Y1049">
        <f t="shared" si="101"/>
      </c>
      <c r="Z1049">
        <f t="shared" si="102"/>
      </c>
    </row>
    <row r="1050" spans="1:26">
      <c r="A1050" s="1562" t="s">
        <v>0</v>
      </c>
      <c r="B1050" s="1562"/>
      <c r="C1050" s="1562"/>
      <c r="D1050" s="1562"/>
      <c r="E1050" s="1562"/>
      <c r="F1050" s="1562"/>
      <c r="G1050" s="1562"/>
      <c r="H1050" s="1562"/>
      <c r="I1050" s="1562"/>
      <c r="W1050">
        <f t="shared" si="99"/>
      </c>
      <c r="X1050">
        <f t="shared" si="100"/>
      </c>
      <c r="Y1050">
        <f t="shared" si="101"/>
      </c>
      <c r="Z1050">
        <f t="shared" si="102"/>
      </c>
    </row>
    <row r="1051" spans="1:26">
      <c r="W1051">
        <f t="shared" si="99"/>
      </c>
      <c r="X1051">
        <f t="shared" si="100"/>
      </c>
      <c r="Y1051">
        <f t="shared" si="101"/>
      </c>
      <c r="Z1051">
        <f t="shared" si="102"/>
      </c>
    </row>
    <row r="1052" spans="1:26">
      <c r="B1052" s="124"/>
      <c r="C1052" s="124"/>
      <c r="D1052" s="124"/>
      <c r="E1052" s="124"/>
      <c r="F1052" s="124"/>
      <c r="G1052" s="124"/>
      <c r="H1052" s="124"/>
      <c r="I1052" s="124"/>
      <c r="W1052">
        <f t="shared" si="99"/>
      </c>
      <c r="X1052">
        <f t="shared" si="100"/>
      </c>
      <c r="Y1052">
        <f t="shared" si="101"/>
      </c>
      <c r="Z1052">
        <f t="shared" si="102"/>
      </c>
    </row>
    <row r="1053" spans="1:26">
      <c r="A1053" s="1" t="s">
        <v>1</v>
      </c>
      <c r="G1053" s="2" t="s">
        <v>2</v>
      </c>
      <c r="H1053" s="3" t="s">
        <v>568</v>
      </c>
      <c r="W1053">
        <f t="shared" si="99"/>
      </c>
      <c r="X1053">
        <f t="shared" si="100"/>
      </c>
      <c r="Y1053">
        <f t="shared" si="101"/>
      </c>
      <c r="Z1053">
        <f t="shared" si="102"/>
      </c>
    </row>
    <row r="1054" spans="1:26">
      <c r="A1054" s="1" t="inlineStr">
        <is>
          <t>Dealer-139</t>
        </is>
      </c>
      <c r="F1054" s="4" t="s">
        <v>3</v>
      </c>
      <c r="G1054" s="2"/>
      <c r="H1054" s="1" t="s">
        <v>82</v>
      </c>
      <c r="W1054">
        <f t="shared" si="99"/>
      </c>
      <c r="X1054">
        <f t="shared" si="100"/>
      </c>
      <c r="Y1054">
        <f t="shared" si="101"/>
      </c>
      <c r="Z1054">
        <f t="shared" si="102"/>
      </c>
    </row>
    <row r="1055" spans="1:26">
      <c r="A1055" s="254" t="inlineStr">
        <is>
          <t>Dealer-260</t>
        </is>
      </c>
      <c r="B1055" s="1"/>
      <c r="H1055" s="49"/>
      <c r="W1055">
        <f t="shared" si="99"/>
      </c>
      <c r="X1055">
        <f t="shared" si="100"/>
      </c>
      <c r="Y1055">
        <f t="shared" si="101"/>
      </c>
      <c r="Z1055">
        <f t="shared" si="102"/>
      </c>
    </row>
    <row r="1056" spans="1:26">
      <c r="A1056" s="254" t="inlineStr">
        <is>
          <t>Address line (redacted)</t>
        </is>
      </c>
      <c r="B1056" s="1"/>
      <c r="W1056">
        <f t="shared" si="99"/>
      </c>
      <c r="X1056">
        <f t="shared" si="100"/>
      </c>
      <c r="Y1056">
        <f t="shared" si="101"/>
      </c>
      <c r="Z1056">
        <f t="shared" si="102"/>
      </c>
    </row>
    <row r="1057" spans="1:26">
      <c r="A1057" s="1"/>
      <c r="B1057" s="1"/>
      <c r="C1057" s="1"/>
      <c r="W1057">
        <f t="shared" si="99"/>
      </c>
      <c r="X1057">
        <f t="shared" si="100"/>
      </c>
      <c r="Y1057">
        <f t="shared" si="101"/>
      </c>
      <c r="Z1057">
        <f t="shared" si="102"/>
      </c>
    </row>
    <row r="1058" spans="1:26">
      <c r="A1058" s="12" t="s">
        <v>4</v>
      </c>
      <c r="B1058" s="86" t="inlineStr">
        <is>
          <t>GSTIN-MASKED</t>
        </is>
      </c>
      <c r="D1058" s="197"/>
      <c r="E1058" s="197"/>
      <c r="F1058" s="197"/>
      <c r="G1058" s="197"/>
      <c r="H1058" s="197"/>
      <c r="W1058">
        <f t="shared" si="99"/>
      </c>
      <c r="X1058">
        <f t="shared" si="100"/>
      </c>
      <c r="Y1058">
        <f t="shared" si="101"/>
      </c>
      <c r="Z1058">
        <f t="shared" si="102"/>
      </c>
    </row>
    <row r="1059" spans="1:26">
      <c r="B1059" s="1"/>
      <c r="D1059" s="197"/>
      <c r="E1059" s="197"/>
      <c r="F1059" s="197"/>
      <c r="G1059" s="197"/>
      <c r="H1059" s="197"/>
      <c r="W1059">
        <f t="shared" si="99"/>
      </c>
      <c r="X1059">
        <f t="shared" si="100"/>
      </c>
      <c r="Y1059">
        <f t="shared" si="101"/>
      </c>
      <c r="Z1059">
        <f t="shared" si="102"/>
      </c>
    </row>
    <row r="1060" spans="1:26">
      <c r="A1060" s="1" t="s">
        <v>5</v>
      </c>
      <c r="D1060" s="197"/>
      <c r="E1060" s="197"/>
      <c r="F1060" s="197"/>
      <c r="G1060" s="197"/>
      <c r="H1060" s="197"/>
      <c r="W1060">
        <f t="shared" si="99"/>
      </c>
      <c r="X1060">
        <f t="shared" si="100"/>
      </c>
      <c r="Y1060">
        <f t="shared" si="101"/>
      </c>
      <c r="Z1060">
        <f t="shared" si="102"/>
      </c>
    </row>
    <row r="1061" spans="1:26">
      <c r="A1061" s="1" t="s">
        <v>6</v>
      </c>
      <c r="D1061" s="197"/>
      <c r="E1061" s="197"/>
      <c r="F1061" s="197"/>
      <c r="G1061" s="197"/>
      <c r="H1061" s="197"/>
      <c r="W1061">
        <f t="shared" si="99"/>
      </c>
      <c r="X1061">
        <f t="shared" si="100"/>
      </c>
      <c r="Y1061">
        <f t="shared" si="101"/>
      </c>
      <c r="Z1061">
        <f t="shared" si="102"/>
      </c>
    </row>
    <row r="1062" spans="1:26" ht="15.75" thickBot="1">
      <c r="A1062" s="1" t="s">
        <v>7</v>
      </c>
      <c r="W1062">
        <f t="shared" si="99"/>
      </c>
      <c r="X1062">
        <f t="shared" si="100"/>
      </c>
      <c r="Y1062">
        <f t="shared" si="101"/>
      </c>
      <c r="Z1062">
        <f t="shared" si="102"/>
      </c>
    </row>
    <row r="1063" spans="1:26" ht="24.75" thickBot="1">
      <c r="A1063" s="162" t="s">
        <v>8</v>
      </c>
      <c r="B1063" s="163" t="s">
        <v>9</v>
      </c>
      <c r="C1063" s="163" t="s">
        <v>10</v>
      </c>
      <c r="D1063" s="164" t="s">
        <v>11</v>
      </c>
      <c r="E1063" s="164" t="s">
        <v>12</v>
      </c>
      <c r="F1063" s="164" t="s">
        <v>13</v>
      </c>
      <c r="G1063" s="164" t="s">
        <v>14</v>
      </c>
      <c r="H1063" s="165" t="s">
        <v>15</v>
      </c>
      <c r="I1063" s="166" t="s">
        <v>16</v>
      </c>
      <c r="W1063">
        <f t="shared" si="99"/>
      </c>
      <c r="X1063">
        <f t="shared" si="100"/>
      </c>
      <c r="Y1063">
        <f t="shared" si="101"/>
      </c>
      <c r="Z1063">
        <f t="shared" si="102"/>
      </c>
    </row>
    <row r="1064" spans="1:26">
      <c r="A1064" s="107"/>
      <c r="B1064" s="1563" t="s">
        <v>18</v>
      </c>
      <c r="C1064" s="1563"/>
      <c r="D1064" s="5"/>
      <c r="E1064" s="5"/>
      <c r="F1064" s="5"/>
      <c r="G1064" s="6"/>
      <c r="H1064" s="5"/>
      <c r="I1064" s="58"/>
      <c r="W1064">
        <f t="shared" si="99"/>
      </c>
      <c r="X1064">
        <f t="shared" si="100"/>
      </c>
      <c r="Y1064">
        <f t="shared" si="101"/>
      </c>
      <c r="Z1064">
        <f t="shared" si="102"/>
      </c>
    </row>
    <row r="1065" spans="1:26">
      <c r="A1065" s="5">
        <v>1</v>
      </c>
      <c r="B1065" s="8" t="s">
        <v>454</v>
      </c>
      <c r="C1065" s="5" t="s">
        <v>453</v>
      </c>
      <c r="D1065" s="5">
        <v>1</v>
      </c>
      <c r="E1065" s="5">
        <v>5</v>
      </c>
      <c r="F1065" s="5">
        <f>+E1065*D1065</f>
      </c>
      <c r="G1065" s="6">
        <f>+E1065*D1065</f>
      </c>
      <c r="H1065" s="5">
        <v>1</v>
      </c>
      <c r="I1065" s="58">
        <f>+H1065*G1065</f>
      </c>
      <c r="J1065">
        <v>126</v>
      </c>
      <c r="K1065">
        <f>+H1065-J1065</f>
      </c>
      <c r="L1065">
        <f>+K1065*G1065</f>
      </c>
      <c r="W1065">
        <f t="shared" si="99"/>
      </c>
      <c r="X1065">
        <f t="shared" si="100"/>
      </c>
      <c r="Y1065">
        <f t="shared" si="101"/>
      </c>
      <c r="Z1065">
        <f t="shared" si="102"/>
      </c>
    </row>
    <row r="1066" spans="1:26">
      <c r="A1066" s="107"/>
      <c r="B1066" s="95"/>
      <c r="C1066" s="101"/>
      <c r="D1066" s="5"/>
      <c r="E1066" s="5"/>
      <c r="F1066" s="5"/>
      <c r="G1066" s="6"/>
      <c r="H1066" s="16"/>
      <c r="I1066" s="58"/>
      <c r="W1066">
        <f t="shared" si="99"/>
      </c>
      <c r="X1066">
        <f t="shared" si="100"/>
      </c>
      <c r="Y1066">
        <f t="shared" si="101"/>
      </c>
      <c r="Z1066">
        <f t="shared" si="102"/>
      </c>
    </row>
    <row r="1067" spans="1:26">
      <c r="A1067" s="107"/>
      <c r="B1067" s="95"/>
      <c r="C1067" s="101"/>
      <c r="D1067" s="5"/>
      <c r="E1067" s="5"/>
      <c r="F1067" s="5"/>
      <c r="G1067" s="6"/>
      <c r="H1067" s="16"/>
      <c r="I1067" s="58"/>
      <c r="W1067">
        <f t="shared" si="99"/>
      </c>
      <c r="X1067">
        <f t="shared" si="100"/>
      </c>
      <c r="Y1067">
        <f t="shared" si="101"/>
      </c>
      <c r="Z1067">
        <f t="shared" si="102"/>
      </c>
    </row>
    <row r="1068" spans="1:26">
      <c r="A1068" s="107"/>
      <c r="B1068" s="95"/>
      <c r="C1068" s="101"/>
      <c r="D1068" s="5"/>
      <c r="E1068" s="5"/>
      <c r="F1068" s="5"/>
      <c r="G1068" s="6"/>
      <c r="H1068" s="16"/>
      <c r="I1068" s="58"/>
      <c r="W1068">
        <f t="shared" si="99"/>
      </c>
      <c r="X1068">
        <f t="shared" si="100"/>
      </c>
      <c r="Y1068">
        <f t="shared" si="101"/>
      </c>
      <c r="Z1068">
        <f t="shared" si="102"/>
      </c>
    </row>
    <row r="1069" spans="1:26">
      <c r="A1069" s="107"/>
      <c r="B1069" s="95"/>
      <c r="C1069" s="101"/>
      <c r="D1069" s="5"/>
      <c r="E1069" s="5"/>
      <c r="F1069" s="5"/>
      <c r="G1069" s="6"/>
      <c r="H1069" s="16"/>
      <c r="I1069" s="58"/>
      <c r="W1069">
        <f t="shared" si="99"/>
      </c>
      <c r="X1069">
        <f t="shared" si="100"/>
      </c>
      <c r="Y1069">
        <f t="shared" si="101"/>
      </c>
      <c r="Z1069">
        <f t="shared" si="102"/>
      </c>
    </row>
    <row r="1070" spans="1:26">
      <c r="A1070" s="107"/>
      <c r="B1070" s="95"/>
      <c r="C1070" s="101"/>
      <c r="D1070" s="5"/>
      <c r="E1070" s="5"/>
      <c r="F1070" s="5"/>
      <c r="G1070" s="6"/>
      <c r="H1070" s="16"/>
      <c r="I1070" s="58"/>
      <c r="W1070">
        <f t="shared" si="99"/>
      </c>
      <c r="X1070">
        <f t="shared" si="100"/>
      </c>
      <c r="Y1070">
        <f t="shared" si="101"/>
      </c>
      <c r="Z1070">
        <f t="shared" si="102"/>
      </c>
    </row>
    <row r="1071" spans="1:26">
      <c r="A1071" s="107"/>
      <c r="B1071" s="95"/>
      <c r="C1071" s="101"/>
      <c r="D1071" s="5"/>
      <c r="E1071" s="5"/>
      <c r="F1071" s="16"/>
      <c r="G1071" s="6"/>
      <c r="H1071" s="16"/>
      <c r="I1071" s="58"/>
      <c r="W1071">
        <f t="shared" si="99"/>
      </c>
      <c r="X1071">
        <f t="shared" si="100"/>
      </c>
      <c r="Y1071">
        <f t="shared" si="101"/>
      </c>
      <c r="Z1071">
        <f t="shared" si="102"/>
      </c>
    </row>
    <row r="1072" spans="1:26">
      <c r="A1072" s="67"/>
      <c r="B1072" s="106"/>
      <c r="C1072" s="15"/>
      <c r="D1072" s="5"/>
      <c r="E1072" s="5"/>
      <c r="F1072" s="5"/>
      <c r="G1072" s="6"/>
      <c r="H1072" s="9"/>
      <c r="I1072" s="58"/>
      <c r="W1072">
        <f t="shared" si="99"/>
      </c>
      <c r="X1072">
        <f t="shared" si="100"/>
      </c>
      <c r="Y1072">
        <f t="shared" si="101"/>
      </c>
      <c r="Z1072">
        <f t="shared" si="102"/>
      </c>
    </row>
    <row r="1073" spans="1:26" ht="15.75" thickBot="1">
      <c r="A1073" s="57"/>
      <c r="B1073" s="224"/>
      <c r="C1073" s="15"/>
      <c r="D1073" s="23"/>
      <c r="E1073" s="225"/>
      <c r="F1073" s="23"/>
      <c r="G1073" s="24"/>
      <c r="H1073" s="225"/>
      <c r="I1073" s="70"/>
      <c r="W1073">
        <f t="shared" si="99"/>
      </c>
      <c r="X1073">
        <f t="shared" si="100"/>
      </c>
      <c r="Y1073">
        <f t="shared" si="101"/>
      </c>
      <c r="Z1073">
        <f t="shared" si="102"/>
      </c>
    </row>
    <row r="1074" spans="1:26">
      <c r="A1074" s="67"/>
      <c r="B1074" s="17"/>
      <c r="C1074" s="5"/>
      <c r="D1074" s="59"/>
      <c r="E1074" s="59"/>
      <c r="F1074" s="53"/>
      <c r="G1074" s="78"/>
      <c r="H1074" s="68"/>
      <c r="I1074" s="71">
        <f>SUM(I1064:I1073)</f>
      </c>
      <c r="W1074">
        <f t="shared" si="99"/>
      </c>
      <c r="X1074">
        <f t="shared" si="100"/>
      </c>
      <c r="Y1074">
        <f t="shared" si="101"/>
      </c>
      <c r="Z1074">
        <f t="shared" si="102"/>
      </c>
    </row>
    <row r="1075" spans="1:26" ht="15.75" thickBot="1">
      <c r="A1075" s="221"/>
      <c r="B1075" s="222"/>
      <c r="C1075" s="69"/>
      <c r="D1075" s="177"/>
      <c r="E1075" s="177"/>
      <c r="F1075" s="177"/>
      <c r="G1075" s="177"/>
      <c r="H1075" s="177"/>
      <c r="I1075" s="256"/>
      <c r="W1075">
        <f t="shared" si="99"/>
      </c>
      <c r="X1075">
        <f t="shared" si="100"/>
      </c>
      <c r="Y1075">
        <f t="shared" si="101"/>
      </c>
      <c r="Z1075">
        <f t="shared" si="102"/>
      </c>
    </row>
    <row r="1076" spans="1:26" ht="21">
      <c r="A1076" s="33"/>
      <c r="B1076" s="212"/>
      <c r="C1076" s="212"/>
      <c r="D1076" s="91"/>
      <c r="E1076" s="91"/>
      <c r="F1076" s="91"/>
      <c r="G1076" s="92" t="s">
        <v>19</v>
      </c>
      <c r="H1076" s="91"/>
      <c r="I1076" s="111">
        <f>+I1074-I1075</f>
      </c>
      <c r="L1076">
        <f>SUM(L1065:L1075)</f>
      </c>
      <c r="W1076">
        <f t="shared" si="99"/>
      </c>
      <c r="X1076">
        <f t="shared" si="100"/>
      </c>
      <c r="Y1076">
        <f t="shared" si="101"/>
      </c>
      <c r="Z1076">
        <f t="shared" si="102"/>
      </c>
    </row>
    <row r="1077" spans="1:26">
      <c r="A1077" s="221"/>
      <c r="B1077" s="222"/>
      <c r="C1077" s="222"/>
      <c r="D1077" s="69" t="s">
        <v>520</v>
      </c>
      <c r="E1077" s="69"/>
      <c r="F1077" s="69"/>
      <c r="G1077" s="69"/>
      <c r="H1077" s="112">
        <v>1</v>
      </c>
      <c r="I1077" s="61">
        <f>+L1076*H1077</f>
      </c>
      <c r="W1077">
        <f t="shared" si="99"/>
      </c>
      <c r="X1077">
        <f t="shared" si="100"/>
      </c>
      <c r="Y1077">
        <f t="shared" si="101"/>
      </c>
      <c r="Z1077">
        <f t="shared" si="102"/>
      </c>
    </row>
    <row r="1078" spans="1:26">
      <c r="A1078" s="33"/>
      <c r="B1078" s="10"/>
      <c r="C1078" s="10"/>
      <c r="D1078" s="69"/>
      <c r="E1078" s="69"/>
      <c r="F1078" s="69"/>
      <c r="G1078" s="69"/>
      <c r="H1078" s="69"/>
      <c r="I1078" s="61"/>
      <c r="W1078">
        <f t="shared" si="99"/>
      </c>
      <c r="X1078">
        <f t="shared" si="100"/>
      </c>
      <c r="Y1078">
        <f t="shared" si="101"/>
      </c>
      <c r="Z1078">
        <f t="shared" si="102"/>
      </c>
    </row>
    <row r="1079" spans="1:26" ht="15.75" thickBot="1">
      <c r="A1079" s="33"/>
      <c r="B1079" s="11" t="s">
        <v>20</v>
      </c>
      <c r="C1079" s="35"/>
      <c r="D1079" s="35"/>
      <c r="E1079" s="35"/>
      <c r="F1079" s="35"/>
      <c r="G1079" s="35"/>
      <c r="H1079" s="35"/>
      <c r="I1079" s="36"/>
      <c r="W1079">
        <f t="shared" si="99"/>
      </c>
      <c r="X1079">
        <f t="shared" si="100"/>
      </c>
      <c r="Y1079">
        <f t="shared" si="101"/>
      </c>
      <c r="Z1079">
        <f t="shared" si="102"/>
      </c>
    </row>
    <row r="1080" spans="1:26" ht="15.75" thickBot="1">
      <c r="A1080" s="37"/>
      <c r="B1080" s="38"/>
      <c r="C1080" s="39" t="s">
        <v>21</v>
      </c>
      <c r="D1080" s="40">
        <f>SUM(D1064:D1079)</f>
      </c>
      <c r="E1080" s="41">
        <f>IF(H1080=I1080,"OK","NO")</f>
      </c>
      <c r="F1080" s="40">
        <f>SUM(F1064:F1079)</f>
      </c>
      <c r="G1080" s="40">
        <f>SUM(G1064:G1079)</f>
      </c>
      <c r="H1080" s="41">
        <f>SUMPRODUCT(F1064:F1075,H1064:H1075)</f>
      </c>
      <c r="I1080" s="43">
        <f>+I1076-I1077</f>
      </c>
      <c r="W1080">
        <f t="shared" si="99"/>
      </c>
      <c r="X1080">
        <f t="shared" si="100"/>
      </c>
      <c r="Y1080">
        <f t="shared" si="101"/>
      </c>
      <c r="Z1080">
        <f t="shared" si="102"/>
      </c>
    </row>
    <row r="1081" spans="1:26" ht="15.75" thickBot="1">
      <c r="A1081" s="44"/>
      <c r="B1081" s="116"/>
      <c r="C1081" s="45"/>
      <c r="D1081" s="45"/>
      <c r="E1081" s="45"/>
      <c r="F1081" s="45"/>
      <c r="G1081" s="45"/>
      <c r="H1081" s="46"/>
      <c r="I1081" s="47"/>
      <c r="W1081">
        <f t="shared" si="99"/>
      </c>
      <c r="X1081">
        <f t="shared" si="100"/>
      </c>
      <c r="Y1081">
        <f t="shared" si="101"/>
      </c>
      <c r="Z1081">
        <f t="shared" si="102"/>
      </c>
    </row>
    <row r="1082" spans="1:26">
      <c r="A1082" s="12" t="s">
        <v>315</v>
      </c>
      <c r="B1082" s="12"/>
      <c r="C1082" s="12"/>
      <c r="D1082" s="13"/>
      <c r="E1082" s="14"/>
      <c r="F1082" s="14"/>
      <c r="G1082" s="14"/>
      <c r="H1082" s="2"/>
      <c r="I1082" s="12"/>
      <c r="W1082">
        <f t="shared" si="99"/>
      </c>
      <c r="X1082">
        <f t="shared" si="100"/>
      </c>
      <c r="Y1082">
        <f t="shared" si="101"/>
      </c>
      <c r="Z1082">
        <f t="shared" si="102"/>
      </c>
    </row>
    <row r="1083" spans="1:26">
      <c r="W1083">
        <f t="shared" si="99"/>
      </c>
      <c r="X1083">
        <f t="shared" si="100"/>
      </c>
      <c r="Y1083">
        <f t="shared" si="101"/>
      </c>
      <c r="Z1083">
        <f t="shared" si="102"/>
      </c>
    </row>
    <row r="1084" spans="1:26">
      <c r="W1084">
        <f t="shared" si="99"/>
      </c>
      <c r="X1084">
        <f t="shared" si="100"/>
      </c>
      <c r="Y1084">
        <f t="shared" si="101"/>
      </c>
      <c r="Z1084">
        <f t="shared" si="102"/>
      </c>
    </row>
    <row r="1085" spans="1:26">
      <c r="A1085" s="1562" t="s">
        <v>0</v>
      </c>
      <c r="B1085" s="1562"/>
      <c r="C1085" s="1562"/>
      <c r="D1085" s="1562"/>
      <c r="E1085" s="1562"/>
      <c r="F1085" s="1562"/>
      <c r="G1085" s="1562"/>
      <c r="H1085" s="1562"/>
      <c r="I1085" s="1562"/>
      <c r="W1085">
        <f t="shared" si="99"/>
      </c>
      <c r="X1085">
        <f t="shared" si="100"/>
      </c>
      <c r="Y1085">
        <f t="shared" si="101"/>
      </c>
      <c r="Z1085">
        <f t="shared" si="102"/>
      </c>
    </row>
    <row r="1086" spans="1:26">
      <c r="W1086">
        <f t="shared" si="99"/>
      </c>
      <c r="X1086">
        <f t="shared" si="100"/>
      </c>
      <c r="Y1086">
        <f t="shared" si="101"/>
      </c>
      <c r="Z1086">
        <f t="shared" si="102"/>
      </c>
    </row>
    <row r="1087" spans="1:26">
      <c r="A1087" s="1" t="s">
        <v>1</v>
      </c>
      <c r="B1087" s="124"/>
      <c r="C1087" s="124"/>
      <c r="D1087" s="124"/>
      <c r="E1087" s="124"/>
      <c r="G1087" s="2" t="s">
        <v>2</v>
      </c>
      <c r="H1087" s="3" t="s">
        <v>609</v>
      </c>
      <c r="I1087" s="124"/>
      <c r="W1087">
        <f t="shared" si="99"/>
      </c>
      <c r="X1087">
        <f t="shared" si="100"/>
      </c>
      <c r="Y1087">
        <f t="shared" si="101"/>
      </c>
      <c r="Z1087">
        <f t="shared" si="102"/>
      </c>
    </row>
    <row r="1088" spans="1:26">
      <c r="A1088" s="178" t="inlineStr">
        <is>
          <t>Dealer-172</t>
        </is>
      </c>
      <c r="F1088" s="4" t="s">
        <v>3</v>
      </c>
      <c r="G1088" s="2"/>
      <c r="H1088" s="1" t="s">
        <v>83</v>
      </c>
      <c r="W1088">
        <f t="shared" si="99"/>
      </c>
      <c r="X1088">
        <f t="shared" si="100"/>
      </c>
      <c r="Y1088">
        <f t="shared" si="101"/>
      </c>
      <c r="Z1088">
        <f t="shared" si="102"/>
      </c>
    </row>
    <row r="1089" spans="1:26">
      <c r="A1089" s="178" t="inlineStr">
        <is>
          <t>Address line (redacted)</t>
        </is>
      </c>
      <c r="B1089" s="1"/>
      <c r="W1089">
        <f t="shared" si="99"/>
      </c>
      <c r="X1089">
        <f t="shared" si="100"/>
      </c>
      <c r="Y1089">
        <f t="shared" si="101"/>
      </c>
      <c r="Z1089">
        <f t="shared" si="102"/>
      </c>
    </row>
    <row r="1090" spans="1:26">
      <c r="A1090" s="1"/>
      <c r="B1090" s="1"/>
      <c r="W1090">
        <f t="shared" si="99"/>
      </c>
      <c r="X1090">
        <f t="shared" si="100"/>
      </c>
      <c r="Y1090">
        <f t="shared" si="101"/>
      </c>
      <c r="Z1090">
        <f t="shared" si="102"/>
      </c>
    </row>
    <row r="1091" spans="1:26">
      <c r="A1091" s="268" t="s">
        <v>598</v>
      </c>
      <c r="B1091" s="243"/>
      <c r="W1091">
        <f t="shared" si="99"/>
      </c>
      <c r="X1091">
        <f t="shared" si="100"/>
      </c>
      <c r="Y1091">
        <f t="shared" si="101"/>
      </c>
      <c r="Z1091">
        <f t="shared" si="102"/>
      </c>
    </row>
    <row r="1092" spans="1:26">
      <c r="B1092" s="1"/>
      <c r="W1092">
        <f t="shared" ref="W1092:W1155" si="103">IF(LEFT($H1092&amp;"",5)="2019-",$H1092,W1091)</f>
      </c>
      <c r="X1092">
        <f t="shared" ref="X1092:X1155" si="104">IF($W1092="",0,IF(COUNTIF($AB$2:$AB$80,$W1092)&gt;0,1,0))</f>
      </c>
      <c r="Y1092">
        <f t="shared" ref="Y1092:Y1155" si="105">IF($C1092="","",UPPER(TRIM(IFERROR(LEFT($C1092&amp;"",FIND("/",$C1092&amp;"")-1),$C1092&amp;""))))</f>
      </c>
      <c r="Z1092">
        <f t="shared" ref="Z1092:Z1155" si="106">IFERROR(IF(ISNUMBER($G1092),$G1092,0),0)</f>
      </c>
    </row>
    <row r="1093" spans="1:26">
      <c r="A1093" s="1" t="s">
        <v>5</v>
      </c>
      <c r="W1093">
        <f t="shared" si="103"/>
      </c>
      <c r="X1093">
        <f t="shared" si="104"/>
      </c>
      <c r="Y1093">
        <f t="shared" si="105"/>
      </c>
      <c r="Z1093">
        <f t="shared" si="106"/>
      </c>
    </row>
    <row r="1094" spans="1:26">
      <c r="A1094" s="1" t="s">
        <v>6</v>
      </c>
      <c r="W1094">
        <f t="shared" si="103"/>
      </c>
      <c r="X1094">
        <f t="shared" si="104"/>
      </c>
      <c r="Y1094">
        <f t="shared" si="105"/>
      </c>
      <c r="Z1094">
        <f t="shared" si="106"/>
      </c>
    </row>
    <row r="1095" spans="1:26" ht="15.75" thickBot="1">
      <c r="A1095" s="1" t="s">
        <v>7</v>
      </c>
      <c r="W1095">
        <f t="shared" si="103"/>
      </c>
      <c r="X1095">
        <f t="shared" si="104"/>
      </c>
      <c r="Y1095">
        <f t="shared" si="105"/>
      </c>
      <c r="Z1095">
        <f t="shared" si="106"/>
      </c>
    </row>
    <row r="1096" spans="1:26" ht="24.75" thickBot="1">
      <c r="A1096" s="162" t="s">
        <v>8</v>
      </c>
      <c r="B1096" s="163" t="s">
        <v>9</v>
      </c>
      <c r="C1096" s="163" t="s">
        <v>10</v>
      </c>
      <c r="D1096" s="164" t="s">
        <v>11</v>
      </c>
      <c r="E1096" s="164" t="s">
        <v>12</v>
      </c>
      <c r="F1096" s="164" t="s">
        <v>13</v>
      </c>
      <c r="G1096" s="164" t="s">
        <v>14</v>
      </c>
      <c r="H1096" s="165" t="s">
        <v>15</v>
      </c>
      <c r="I1096" s="166" t="s">
        <v>16</v>
      </c>
      <c r="W1096">
        <f t="shared" si="103"/>
      </c>
      <c r="X1096">
        <f t="shared" si="104"/>
      </c>
      <c r="Y1096">
        <f t="shared" si="105"/>
      </c>
      <c r="Z1096">
        <f t="shared" si="106"/>
      </c>
    </row>
    <row r="1097" spans="1:26">
      <c r="A1097" s="57"/>
      <c r="B1097" s="1566" t="s">
        <v>18</v>
      </c>
      <c r="C1097" s="1567"/>
      <c r="D1097" s="53"/>
      <c r="E1097" s="5"/>
      <c r="F1097" s="146"/>
      <c r="G1097" s="146"/>
      <c r="H1097" s="5"/>
      <c r="I1097" s="102"/>
      <c r="W1097">
        <f t="shared" si="103"/>
      </c>
      <c r="X1097">
        <f t="shared" si="104"/>
      </c>
      <c r="Y1097">
        <f t="shared" si="105"/>
      </c>
      <c r="Z1097">
        <f t="shared" si="106"/>
      </c>
    </row>
    <row r="1098" spans="1:26">
      <c r="A1098" s="57"/>
      <c r="B1098" s="8" t="s">
        <v>610</v>
      </c>
      <c r="C1098" s="245" t="s">
        <v>1650</v>
      </c>
      <c r="D1098" s="1594">
        <v>13</v>
      </c>
      <c r="E1098" s="5">
        <v>4</v>
      </c>
      <c r="F1098" s="146">
        <f>+E1098*D1098</f>
      </c>
      <c r="G1098" s="146">
        <f>+F1098</f>
      </c>
      <c r="H1098" s="5">
        <v>1</v>
      </c>
      <c r="I1098" s="102">
        <f>+H1098*G1098</f>
      </c>
      <c r="J1098">
        <f>+H1098*G1098</f>
      </c>
      <c r="W1098">
        <f t="shared" si="103"/>
      </c>
      <c r="X1098">
        <f t="shared" si="104"/>
      </c>
      <c r="Y1098">
        <f t="shared" si="105"/>
      </c>
      <c r="Z1098">
        <f t="shared" si="106"/>
      </c>
    </row>
    <row r="1099" spans="1:26">
      <c r="A1099" s="57"/>
      <c r="B1099" s="15" t="s">
        <v>611</v>
      </c>
      <c r="C1099" s="245"/>
      <c r="D1099" s="1595"/>
      <c r="E1099" s="5">
        <v>200</v>
      </c>
      <c r="F1099" s="146">
        <v>200</v>
      </c>
      <c r="G1099" s="146">
        <v>200</v>
      </c>
      <c r="H1099" s="5">
        <v>0</v>
      </c>
      <c r="I1099" s="102">
        <f>+H1099*G1099</f>
      </c>
      <c r="J1099">
        <f>+H1099*G1099</f>
      </c>
      <c r="W1099">
        <f t="shared" si="103"/>
      </c>
      <c r="X1099">
        <f t="shared" si="104"/>
      </c>
      <c r="Y1099">
        <f t="shared" si="105"/>
      </c>
      <c r="Z1099">
        <f t="shared" si="106"/>
      </c>
    </row>
    <row r="1100" spans="1:26">
      <c r="A1100" s="57"/>
      <c r="B1100" s="1572" t="s">
        <v>752</v>
      </c>
      <c r="C1100" s="1573"/>
      <c r="D1100" s="5"/>
      <c r="E1100" s="5"/>
      <c r="F1100" s="5"/>
      <c r="G1100" s="127"/>
      <c r="H1100" s="5"/>
      <c r="I1100" s="102"/>
      <c r="W1100">
        <f t="shared" si="103"/>
      </c>
      <c r="X1100">
        <f t="shared" si="104"/>
      </c>
      <c r="Y1100">
        <f t="shared" si="105"/>
      </c>
      <c r="Z1100">
        <f t="shared" si="106"/>
      </c>
    </row>
    <row r="1101" spans="1:26">
      <c r="A1101" s="57"/>
      <c r="B1101" s="1574"/>
      <c r="C1101" s="1575"/>
      <c r="D1101" s="5"/>
      <c r="E1101" s="5"/>
      <c r="F1101" s="5"/>
      <c r="G1101" s="127"/>
      <c r="H1101" s="5"/>
      <c r="I1101" s="102"/>
      <c r="W1101">
        <f t="shared" si="103"/>
      </c>
      <c r="X1101">
        <f t="shared" si="104"/>
      </c>
      <c r="Y1101">
        <f t="shared" si="105"/>
      </c>
      <c r="Z1101">
        <f t="shared" si="106"/>
      </c>
    </row>
    <row r="1102" spans="1:26">
      <c r="A1102" s="57"/>
      <c r="B1102" s="106"/>
      <c r="C1102" s="5"/>
      <c r="D1102" s="5"/>
      <c r="E1102" s="5"/>
      <c r="F1102" s="5"/>
      <c r="G1102" s="127"/>
      <c r="H1102" s="5"/>
      <c r="I1102" s="102"/>
      <c r="W1102">
        <f t="shared" si="103"/>
      </c>
      <c r="X1102">
        <f t="shared" si="104"/>
      </c>
      <c r="Y1102">
        <f t="shared" si="105"/>
      </c>
      <c r="Z1102">
        <f t="shared" si="106"/>
      </c>
    </row>
    <row r="1103" spans="1:26" ht="15.75" thickBot="1">
      <c r="A1103" s="33"/>
      <c r="B1103" s="17"/>
      <c r="C1103" s="88"/>
      <c r="D1103" s="23"/>
      <c r="E1103" s="23"/>
      <c r="F1103" s="171"/>
      <c r="G1103" s="24"/>
      <c r="H1103" s="23"/>
      <c r="I1103" s="172"/>
      <c r="W1103">
        <f t="shared" si="103"/>
      </c>
      <c r="X1103">
        <f t="shared" si="104"/>
      </c>
      <c r="Y1103">
        <f t="shared" si="105"/>
      </c>
      <c r="Z1103">
        <f t="shared" si="106"/>
      </c>
    </row>
    <row r="1104" spans="1:26">
      <c r="A1104" s="37"/>
      <c r="B1104" s="17"/>
      <c r="C1104" s="10"/>
      <c r="D1104" s="91"/>
      <c r="E1104" s="91"/>
      <c r="F1104" s="91"/>
      <c r="G1104" s="92" t="s">
        <v>19</v>
      </c>
      <c r="H1104" s="91"/>
      <c r="I1104" s="111">
        <f>SUM(I1097:I1103)</f>
      </c>
      <c r="J1104">
        <f>SUM(J1098:J1103)</f>
      </c>
      <c r="W1104">
        <f t="shared" si="103"/>
      </c>
      <c r="X1104">
        <f t="shared" si="104"/>
      </c>
      <c r="Y1104">
        <f t="shared" si="105"/>
      </c>
      <c r="Z1104">
        <f t="shared" si="106"/>
      </c>
    </row>
    <row r="1105" spans="1:26" ht="15.75" thickBot="1">
      <c r="A1105" s="33"/>
      <c r="B1105" s="11" t="s">
        <v>20</v>
      </c>
      <c r="C1105" s="35"/>
      <c r="D1105" s="35"/>
      <c r="E1105" s="35"/>
      <c r="F1105" s="35"/>
      <c r="G1105" s="35"/>
      <c r="H1105" s="35"/>
      <c r="I1105" s="36"/>
      <c r="W1105">
        <f t="shared" si="103"/>
      </c>
      <c r="X1105">
        <f t="shared" si="104"/>
      </c>
      <c r="Y1105">
        <f t="shared" si="105"/>
      </c>
      <c r="Z1105">
        <f t="shared" si="106"/>
      </c>
    </row>
    <row r="1106" spans="1:26" ht="15.75" thickBot="1">
      <c r="A1106" s="175"/>
      <c r="B1106" s="38"/>
      <c r="C1106" s="39" t="s">
        <v>21</v>
      </c>
      <c r="D1106" s="40">
        <f>SUM(D1097:D1105)</f>
      </c>
      <c r="E1106" s="41">
        <f>IF(H1106=I1106,"OK","NO")</f>
      </c>
      <c r="F1106" s="176">
        <f>SUM(F1097:F1105)</f>
      </c>
      <c r="G1106" s="40">
        <f>SUM(G1097:G1105)</f>
      </c>
      <c r="H1106" s="41">
        <f>SUMPRODUCT(F1097:F1103,H1097:H1103)</f>
      </c>
      <c r="I1106" s="43">
        <f>SUM(I1104:I1105)</f>
      </c>
      <c r="W1106">
        <f t="shared" si="103"/>
      </c>
      <c r="X1106">
        <f t="shared" si="104"/>
      </c>
      <c r="Y1106">
        <f t="shared" si="105"/>
      </c>
      <c r="Z1106">
        <f t="shared" si="106"/>
      </c>
    </row>
    <row r="1107" spans="1:26" ht="15.75" thickBot="1">
      <c r="A1107" s="44"/>
      <c r="B1107" s="116"/>
      <c r="C1107" s="45"/>
      <c r="D1107" s="45"/>
      <c r="E1107" s="45"/>
      <c r="F1107" s="45"/>
      <c r="G1107" s="45"/>
      <c r="H1107" s="45"/>
      <c r="I1107" s="47"/>
      <c r="W1107">
        <f t="shared" si="103"/>
      </c>
      <c r="X1107">
        <f t="shared" si="104"/>
      </c>
      <c r="Y1107">
        <f t="shared" si="105"/>
      </c>
      <c r="Z1107">
        <f t="shared" si="106"/>
      </c>
    </row>
    <row r="1108" spans="1:26">
      <c r="A1108" s="12" t="s">
        <v>315</v>
      </c>
      <c r="B1108" s="12"/>
      <c r="C1108" s="12"/>
      <c r="D1108" s="13"/>
      <c r="E1108" s="14"/>
      <c r="F1108" s="14"/>
      <c r="G1108" s="14"/>
      <c r="H1108" s="2"/>
      <c r="I1108" s="12"/>
      <c r="W1108">
        <f t="shared" si="103"/>
      </c>
      <c r="X1108">
        <f t="shared" si="104"/>
      </c>
      <c r="Y1108">
        <f t="shared" si="105"/>
      </c>
      <c r="Z1108">
        <f t="shared" si="106"/>
      </c>
    </row>
    <row r="1109" spans="1:26">
      <c r="W1109">
        <f t="shared" si="103"/>
      </c>
      <c r="X1109">
        <f t="shared" si="104"/>
      </c>
      <c r="Y1109">
        <f t="shared" si="105"/>
      </c>
      <c r="Z1109">
        <f t="shared" si="106"/>
      </c>
    </row>
    <row r="1110" spans="1:26">
      <c r="W1110">
        <f t="shared" si="103"/>
      </c>
      <c r="X1110">
        <f t="shared" si="104"/>
      </c>
      <c r="Y1110">
        <f t="shared" si="105"/>
      </c>
      <c r="Z1110">
        <f t="shared" si="106"/>
      </c>
    </row>
    <row r="1111" spans="1:26">
      <c r="A1111" s="1562" t="s">
        <v>0</v>
      </c>
      <c r="B1111" s="1562"/>
      <c r="C1111" s="1562"/>
      <c r="D1111" s="1562"/>
      <c r="E1111" s="1562"/>
      <c r="F1111" s="1562"/>
      <c r="G1111" s="1562"/>
      <c r="H1111" s="1562"/>
      <c r="I1111" s="1562"/>
      <c r="W1111">
        <f t="shared" si="103"/>
      </c>
      <c r="X1111">
        <f t="shared" si="104"/>
      </c>
      <c r="Y1111">
        <f t="shared" si="105"/>
      </c>
      <c r="Z1111">
        <f t="shared" si="106"/>
      </c>
    </row>
    <row r="1112" spans="1:26">
      <c r="W1112">
        <f t="shared" si="103"/>
      </c>
      <c r="X1112">
        <f t="shared" si="104"/>
      </c>
      <c r="Y1112">
        <f t="shared" si="105"/>
      </c>
      <c r="Z1112">
        <f t="shared" si="106"/>
      </c>
    </row>
    <row r="1113" spans="1:26">
      <c r="W1113">
        <f t="shared" si="103"/>
      </c>
      <c r="X1113">
        <f t="shared" si="104"/>
      </c>
      <c r="Y1113">
        <f t="shared" si="105"/>
      </c>
      <c r="Z1113">
        <f t="shared" si="106"/>
      </c>
    </row>
    <row r="1114" spans="1:26">
      <c r="A1114" s="1" t="s">
        <v>1</v>
      </c>
      <c r="B1114" s="1"/>
      <c r="G1114" s="2" t="s">
        <v>2</v>
      </c>
      <c r="H1114" s="3" t="s">
        <v>661</v>
      </c>
      <c r="W1114">
        <f t="shared" si="103"/>
      </c>
      <c r="X1114">
        <f t="shared" si="104"/>
      </c>
      <c r="Y1114">
        <f t="shared" si="105"/>
      </c>
      <c r="Z1114">
        <f t="shared" si="106"/>
      </c>
    </row>
    <row r="1115" spans="1:26">
      <c r="A1115" s="1" t="inlineStr">
        <is>
          <t>Dealer-312</t>
        </is>
      </c>
      <c r="B1115" s="1"/>
      <c r="F1115" s="4" t="s">
        <v>3</v>
      </c>
      <c r="G1115" s="2"/>
      <c r="H1115" s="1" t="s">
        <v>84</v>
      </c>
      <c r="W1115">
        <f t="shared" si="103"/>
      </c>
      <c r="X1115">
        <f t="shared" si="104"/>
      </c>
      <c r="Y1115">
        <f t="shared" si="105"/>
      </c>
      <c r="Z1115">
        <f t="shared" si="106"/>
      </c>
    </row>
    <row r="1116" spans="1:26">
      <c r="A1116" s="1"/>
      <c r="B1116" s="1"/>
      <c r="H1116" s="22"/>
      <c r="W1116">
        <f t="shared" si="103"/>
      </c>
      <c r="X1116">
        <f t="shared" si="104"/>
      </c>
      <c r="Y1116">
        <f t="shared" si="105"/>
      </c>
      <c r="Z1116">
        <f t="shared" si="106"/>
      </c>
    </row>
    <row r="1117" spans="1:26">
      <c r="A1117" s="1"/>
      <c r="B1117" s="1"/>
      <c r="D1117" s="85"/>
      <c r="E1117" s="85"/>
      <c r="F1117" s="85"/>
      <c r="G1117" s="85"/>
      <c r="H1117" s="85"/>
      <c r="W1117">
        <f t="shared" si="103"/>
      </c>
      <c r="X1117">
        <f t="shared" si="104"/>
      </c>
      <c r="Y1117">
        <f t="shared" si="105"/>
      </c>
      <c r="Z1117">
        <f t="shared" si="106"/>
      </c>
    </row>
    <row r="1118" spans="1:26">
      <c r="A1118" s="12" t="s">
        <v>299</v>
      </c>
      <c r="B1118" s="86"/>
      <c r="D1118" s="85"/>
      <c r="E1118" s="85"/>
      <c r="F1118" s="85"/>
      <c r="G1118" s="85"/>
      <c r="H1118" s="85"/>
      <c r="W1118">
        <f t="shared" si="103"/>
      </c>
      <c r="X1118">
        <f t="shared" si="104"/>
      </c>
      <c r="Y1118">
        <f t="shared" si="105"/>
      </c>
      <c r="Z1118">
        <f t="shared" si="106"/>
      </c>
    </row>
    <row r="1119" spans="1:26">
      <c r="D1119" s="85"/>
      <c r="E1119" s="85"/>
      <c r="F1119" s="85"/>
      <c r="G1119" s="85"/>
      <c r="H1119" s="85"/>
      <c r="W1119">
        <f t="shared" si="103"/>
      </c>
      <c r="X1119">
        <f t="shared" si="104"/>
      </c>
      <c r="Y1119">
        <f t="shared" si="105"/>
      </c>
      <c r="Z1119">
        <f t="shared" si="106"/>
      </c>
    </row>
    <row r="1120" spans="1:26">
      <c r="W1120">
        <f t="shared" si="103"/>
      </c>
      <c r="X1120">
        <f t="shared" si="104"/>
      </c>
      <c r="Y1120">
        <f t="shared" si="105"/>
      </c>
      <c r="Z1120">
        <f t="shared" si="106"/>
      </c>
    </row>
    <row r="1121" spans="1:26">
      <c r="A1121" s="1" t="s">
        <v>5</v>
      </c>
      <c r="W1121">
        <f t="shared" si="103"/>
      </c>
      <c r="X1121">
        <f t="shared" si="104"/>
      </c>
      <c r="Y1121">
        <f t="shared" si="105"/>
      </c>
      <c r="Z1121">
        <f t="shared" si="106"/>
      </c>
    </row>
    <row r="1122" spans="1:26">
      <c r="A1122" s="1" t="s">
        <v>6</v>
      </c>
      <c r="W1122">
        <f t="shared" si="103"/>
      </c>
      <c r="X1122">
        <f t="shared" si="104"/>
      </c>
      <c r="Y1122">
        <f t="shared" si="105"/>
      </c>
      <c r="Z1122">
        <f t="shared" si="106"/>
      </c>
    </row>
    <row r="1123" spans="1:26">
      <c r="A1123" s="1" t="s">
        <v>7</v>
      </c>
      <c r="W1123">
        <f t="shared" si="103"/>
      </c>
      <c r="X1123">
        <f t="shared" si="104"/>
      </c>
      <c r="Y1123">
        <f t="shared" si="105"/>
      </c>
      <c r="Z1123">
        <f t="shared" si="106"/>
      </c>
    </row>
    <row r="1124" spans="1:26" ht="24">
      <c r="A1124" s="179" t="s">
        <v>8</v>
      </c>
      <c r="B1124" s="180" t="s">
        <v>9</v>
      </c>
      <c r="C1124" s="180" t="s">
        <v>10</v>
      </c>
      <c r="D1124" s="181" t="s">
        <v>11</v>
      </c>
      <c r="E1124" s="181" t="s">
        <v>12</v>
      </c>
      <c r="F1124" s="181" t="s">
        <v>13</v>
      </c>
      <c r="G1124" s="181" t="s">
        <v>14</v>
      </c>
      <c r="H1124" s="179" t="s">
        <v>15</v>
      </c>
      <c r="I1124" s="182" t="s">
        <v>16</v>
      </c>
      <c r="W1124">
        <f t="shared" si="103"/>
      </c>
      <c r="X1124">
        <f t="shared" si="104"/>
      </c>
      <c r="Y1124">
        <f t="shared" si="105"/>
      </c>
      <c r="Z1124">
        <f t="shared" si="106"/>
      </c>
    </row>
    <row r="1125" spans="1:26">
      <c r="A1125" s="5"/>
      <c r="B1125" s="1563" t="s">
        <v>17</v>
      </c>
      <c r="C1125" s="1563"/>
      <c r="D1125" s="184"/>
      <c r="E1125" s="184"/>
      <c r="F1125" s="184"/>
      <c r="G1125" s="186"/>
      <c r="H1125" s="184"/>
      <c r="I1125" s="188"/>
      <c r="W1125">
        <f t="shared" si="103"/>
      </c>
      <c r="X1125">
        <f t="shared" si="104"/>
      </c>
      <c r="Y1125">
        <f t="shared" si="105"/>
      </c>
      <c r="Z1125">
        <f t="shared" si="106"/>
      </c>
    </row>
    <row r="1126" spans="1:26">
      <c r="A1126" s="5"/>
      <c r="B1126" s="8" t="s">
        <v>613</v>
      </c>
      <c r="C1126" s="5" t="s">
        <v>614</v>
      </c>
      <c r="D1126" s="5">
        <v>1</v>
      </c>
      <c r="F1126" s="5">
        <v>2</v>
      </c>
      <c r="G1126" s="578">
        <f>+F1126</f>
      </c>
      <c r="H1126" s="5">
        <v>1</v>
      </c>
      <c r="I1126" s="58">
        <f>+H1126*G1126</f>
      </c>
      <c r="W1126">
        <f t="shared" si="103"/>
      </c>
      <c r="X1126">
        <f t="shared" si="104"/>
      </c>
      <c r="Y1126">
        <f t="shared" si="105"/>
      </c>
      <c r="Z1126">
        <f t="shared" si="106"/>
      </c>
    </row>
    <row r="1127" spans="1:26">
      <c r="A1127" s="19"/>
      <c r="B1127" s="8" t="s">
        <v>615</v>
      </c>
      <c r="C1127" s="5" t="s">
        <v>616</v>
      </c>
      <c r="D1127" s="333">
        <v>1</v>
      </c>
      <c r="F1127" s="5">
        <v>2</v>
      </c>
      <c r="G1127" s="578">
        <f t="shared" ref="G1127:G1133" si="107">+F1127</f>
      </c>
      <c r="H1127" s="5">
        <v>1</v>
      </c>
      <c r="I1127" s="58">
        <f t="shared" ref="I1127:I1164" si="108">+H1127*G1127</f>
      </c>
      <c r="W1127">
        <f t="shared" si="103"/>
      </c>
      <c r="X1127">
        <f t="shared" si="104"/>
      </c>
      <c r="Y1127">
        <f t="shared" si="105"/>
      </c>
      <c r="Z1127">
        <f t="shared" si="106"/>
      </c>
    </row>
    <row r="1128" spans="1:26">
      <c r="A1128" s="19"/>
      <c r="B1128" s="8" t="s">
        <v>617</v>
      </c>
      <c r="C1128" s="5" t="s">
        <v>618</v>
      </c>
      <c r="D1128" s="332">
        <v>1</v>
      </c>
      <c r="F1128" s="5">
        <v>2</v>
      </c>
      <c r="G1128" s="578">
        <f t="shared" si="107"/>
      </c>
      <c r="H1128" s="5">
        <v>1</v>
      </c>
      <c r="I1128" s="58">
        <f t="shared" si="108"/>
      </c>
      <c r="W1128">
        <f t="shared" si="103"/>
      </c>
      <c r="X1128">
        <f t="shared" si="104"/>
      </c>
      <c r="Y1128">
        <f t="shared" si="105"/>
      </c>
      <c r="Z1128">
        <f t="shared" si="106"/>
      </c>
    </row>
    <row r="1129" spans="1:26">
      <c r="A1129" s="19"/>
      <c r="B1129" s="8" t="s">
        <v>619</v>
      </c>
      <c r="C1129" s="5" t="s">
        <v>620</v>
      </c>
      <c r="D1129" s="332"/>
      <c r="F1129" s="5">
        <v>2</v>
      </c>
      <c r="G1129" s="578">
        <f t="shared" si="107"/>
      </c>
      <c r="H1129" s="5">
        <v>1</v>
      </c>
      <c r="I1129" s="58">
        <f t="shared" si="108"/>
      </c>
      <c r="W1129">
        <f t="shared" si="103"/>
      </c>
      <c r="X1129">
        <f t="shared" si="104"/>
      </c>
      <c r="Y1129">
        <f t="shared" si="105"/>
      </c>
      <c r="Z1129">
        <f t="shared" si="106"/>
      </c>
    </row>
    <row r="1130" spans="1:26">
      <c r="A1130" s="19"/>
      <c r="B1130" s="8" t="s">
        <v>621</v>
      </c>
      <c r="C1130" s="5" t="s">
        <v>585</v>
      </c>
      <c r="D1130" s="332"/>
      <c r="F1130" s="5">
        <v>2</v>
      </c>
      <c r="G1130" s="578">
        <f t="shared" si="107"/>
      </c>
      <c r="H1130" s="5">
        <v>1</v>
      </c>
      <c r="I1130" s="58">
        <f t="shared" si="108"/>
      </c>
      <c r="W1130">
        <f t="shared" si="103"/>
      </c>
      <c r="X1130">
        <f t="shared" si="104"/>
      </c>
      <c r="Y1130">
        <f t="shared" si="105"/>
      </c>
      <c r="Z1130">
        <f t="shared" si="106"/>
      </c>
    </row>
    <row r="1131" spans="1:26">
      <c r="A1131" s="19"/>
      <c r="B1131" s="106"/>
      <c r="C1131" s="19"/>
      <c r="D1131" s="19"/>
      <c r="F1131" s="5"/>
      <c r="G1131" s="6"/>
      <c r="H1131" s="5"/>
      <c r="I1131" s="58"/>
      <c r="W1131">
        <f t="shared" si="103"/>
      </c>
      <c r="X1131">
        <f t="shared" si="104"/>
      </c>
      <c r="Y1131">
        <f t="shared" si="105"/>
      </c>
      <c r="Z1131">
        <f t="shared" si="106"/>
      </c>
    </row>
    <row r="1132" spans="1:26">
      <c r="A1132" s="19"/>
      <c r="B1132" s="106"/>
      <c r="C1132" s="19"/>
      <c r="D1132" s="19"/>
      <c r="F1132" s="5"/>
      <c r="G1132" s="6"/>
      <c r="H1132" s="5"/>
      <c r="I1132" s="58"/>
      <c r="W1132">
        <f t="shared" si="103"/>
      </c>
      <c r="X1132">
        <f t="shared" si="104"/>
      </c>
      <c r="Y1132">
        <f t="shared" si="105"/>
      </c>
      <c r="Z1132">
        <f t="shared" si="106"/>
      </c>
    </row>
    <row r="1133" spans="1:26">
      <c r="A1133" s="19"/>
      <c r="B1133" s="20" t="s">
        <v>622</v>
      </c>
      <c r="C1133" s="5"/>
      <c r="D1133" s="333"/>
      <c r="F1133" s="5">
        <v>2</v>
      </c>
      <c r="G1133" s="578">
        <f t="shared" si="107"/>
      </c>
      <c r="H1133" s="5">
        <v>1</v>
      </c>
      <c r="I1133" s="58">
        <f t="shared" si="108"/>
      </c>
      <c r="W1133">
        <f t="shared" si="103"/>
      </c>
      <c r="X1133">
        <f t="shared" si="104"/>
      </c>
      <c r="Y1133">
        <f t="shared" si="105"/>
      </c>
      <c r="Z1133">
        <f t="shared" si="106"/>
      </c>
    </row>
    <row r="1134" spans="1:26">
      <c r="A1134" s="19"/>
      <c r="B1134" s="20"/>
      <c r="C1134" s="5"/>
      <c r="D1134" s="5"/>
      <c r="F1134" s="5"/>
      <c r="G1134" s="6"/>
      <c r="H1134" s="5"/>
      <c r="I1134" s="58"/>
      <c r="W1134">
        <f t="shared" si="103"/>
      </c>
      <c r="X1134">
        <f t="shared" si="104"/>
      </c>
      <c r="Y1134">
        <f t="shared" si="105"/>
      </c>
      <c r="Z1134">
        <f t="shared" si="106"/>
      </c>
    </row>
    <row r="1135" spans="1:26">
      <c r="A1135" s="19"/>
      <c r="B1135" s="1563" t="s">
        <v>384</v>
      </c>
      <c r="C1135" s="1563"/>
      <c r="D1135" s="5"/>
      <c r="F1135" s="5"/>
      <c r="G1135" s="6"/>
      <c r="H1135" s="5"/>
      <c r="I1135" s="58"/>
      <c r="K1135">
        <v>18</v>
      </c>
      <c r="L1135">
        <v>400</v>
      </c>
      <c r="M1135">
        <v>0.28000000000000003</v>
      </c>
      <c r="N1135">
        <f>+L1135*K1135</f>
      </c>
      <c r="O1135">
        <f>+N1135*M1135</f>
      </c>
      <c r="P1135">
        <f>+O1135+N1135</f>
      </c>
      <c r="W1135">
        <f t="shared" si="103"/>
      </c>
      <c r="X1135">
        <f t="shared" si="104"/>
      </c>
      <c r="Y1135">
        <f t="shared" si="105"/>
      </c>
      <c r="Z1135">
        <f t="shared" si="106"/>
      </c>
    </row>
    <row r="1136" spans="1:26">
      <c r="A1136" s="19"/>
      <c r="B1136" s="18"/>
      <c r="C1136" s="158"/>
      <c r="D1136" s="159"/>
      <c r="F1136" s="5"/>
      <c r="G1136" s="6"/>
      <c r="H1136" s="19"/>
      <c r="I1136" s="58"/>
      <c r="W1136">
        <f t="shared" si="103"/>
      </c>
      <c r="X1136">
        <f t="shared" si="104"/>
      </c>
      <c r="Y1136">
        <f t="shared" si="105"/>
      </c>
      <c r="Z1136">
        <f t="shared" si="106"/>
      </c>
    </row>
    <row r="1137" spans="1:26">
      <c r="A1137" s="19"/>
      <c r="B1137" s="1563" t="s">
        <v>604</v>
      </c>
      <c r="C1137" s="1563"/>
      <c r="D1137" s="5"/>
      <c r="E1137" s="21"/>
      <c r="F1137" s="5"/>
      <c r="G1137" s="6"/>
      <c r="H1137" s="5"/>
      <c r="I1137" s="58"/>
      <c r="N1137">
        <f t="shared" ref="N1137:N1165" si="109">+L1137*K1137</f>
      </c>
      <c r="O1137">
        <f t="shared" ref="O1137:O1165" si="110">+N1137*M1137</f>
      </c>
      <c r="P1137">
        <f t="shared" ref="P1137:P1165" si="111">+O1137+N1137</f>
      </c>
      <c r="W1137">
        <f t="shared" si="103"/>
      </c>
      <c r="X1137">
        <f t="shared" si="104"/>
      </c>
      <c r="Y1137">
        <f t="shared" si="105"/>
      </c>
      <c r="Z1137">
        <f t="shared" si="106"/>
      </c>
    </row>
    <row r="1138" spans="1:26" ht="30">
      <c r="A1138" s="19"/>
      <c r="B1138" s="106" t="s">
        <v>277</v>
      </c>
      <c r="C1138" s="271" t="s">
        <v>623</v>
      </c>
      <c r="D1138" s="123">
        <v>1</v>
      </c>
      <c r="F1138" s="5">
        <v>2</v>
      </c>
      <c r="G1138" s="578">
        <f t="shared" ref="G1138:G1143" si="112">+F1138</f>
      </c>
      <c r="H1138" s="9">
        <v>1</v>
      </c>
      <c r="I1138" s="58">
        <f t="shared" si="108"/>
      </c>
      <c r="N1138">
        <f t="shared" si="109"/>
      </c>
      <c r="O1138">
        <f t="shared" si="110"/>
      </c>
      <c r="P1138">
        <f t="shared" si="111"/>
      </c>
      <c r="W1138">
        <f t="shared" si="103"/>
      </c>
      <c r="X1138">
        <f t="shared" si="104"/>
      </c>
      <c r="Y1138">
        <f t="shared" si="105"/>
      </c>
      <c r="Z1138">
        <f t="shared" si="106"/>
      </c>
    </row>
    <row r="1139" spans="1:26" ht="24">
      <c r="A1139" s="19"/>
      <c r="B1139" s="106" t="s">
        <v>624</v>
      </c>
      <c r="C1139" s="269" t="s">
        <v>625</v>
      </c>
      <c r="D1139" s="123"/>
      <c r="F1139" s="5">
        <v>2</v>
      </c>
      <c r="G1139" s="578">
        <f t="shared" si="112"/>
      </c>
      <c r="H1139" s="9">
        <v>1</v>
      </c>
      <c r="I1139" s="58">
        <f t="shared" si="108"/>
      </c>
      <c r="N1139">
        <f t="shared" si="109"/>
      </c>
      <c r="O1139">
        <f t="shared" si="110"/>
      </c>
      <c r="P1139">
        <f t="shared" si="111"/>
      </c>
      <c r="W1139">
        <f t="shared" si="103"/>
      </c>
      <c r="X1139">
        <f t="shared" si="104"/>
      </c>
      <c r="Y1139">
        <f t="shared" si="105"/>
      </c>
      <c r="Z1139">
        <f t="shared" si="106"/>
      </c>
    </row>
    <row r="1140" spans="1:26" ht="36">
      <c r="A1140" s="19"/>
      <c r="B1140" s="106" t="s">
        <v>626</v>
      </c>
      <c r="C1140" s="15" t="s">
        <v>627</v>
      </c>
      <c r="D1140" s="123"/>
      <c r="F1140" s="5">
        <v>2</v>
      </c>
      <c r="G1140" s="578">
        <f t="shared" si="112"/>
      </c>
      <c r="H1140" s="9">
        <v>1</v>
      </c>
      <c r="I1140" s="58">
        <f t="shared" si="108"/>
      </c>
      <c r="N1140">
        <f t="shared" si="109"/>
      </c>
      <c r="O1140">
        <f t="shared" si="110"/>
      </c>
      <c r="P1140">
        <f t="shared" si="111"/>
      </c>
      <c r="W1140">
        <f t="shared" si="103"/>
      </c>
      <c r="X1140">
        <f t="shared" si="104"/>
      </c>
      <c r="Y1140">
        <f t="shared" si="105"/>
      </c>
      <c r="Z1140">
        <f t="shared" si="106"/>
      </c>
    </row>
    <row r="1141" spans="1:26" ht="24">
      <c r="A1141" s="19"/>
      <c r="B1141" s="106" t="s">
        <v>628</v>
      </c>
      <c r="C1141" s="15" t="s">
        <v>629</v>
      </c>
      <c r="D1141" s="123"/>
      <c r="F1141" s="5">
        <v>2</v>
      </c>
      <c r="G1141" s="578">
        <f t="shared" si="112"/>
      </c>
      <c r="H1141" s="9">
        <v>1</v>
      </c>
      <c r="I1141" s="58">
        <f t="shared" si="108"/>
      </c>
      <c r="N1141">
        <f t="shared" si="109"/>
      </c>
      <c r="O1141">
        <f t="shared" si="110"/>
      </c>
      <c r="P1141">
        <f t="shared" si="111"/>
      </c>
      <c r="W1141">
        <f t="shared" si="103"/>
      </c>
      <c r="X1141">
        <f t="shared" si="104"/>
      </c>
      <c r="Y1141">
        <f t="shared" si="105"/>
      </c>
      <c r="Z1141">
        <f t="shared" si="106"/>
      </c>
    </row>
    <row r="1142" spans="1:26" ht="36">
      <c r="A1142" s="19"/>
      <c r="B1142" s="106" t="s">
        <v>630</v>
      </c>
      <c r="C1142" s="269" t="s">
        <v>631</v>
      </c>
      <c r="D1142" s="123"/>
      <c r="F1142" s="5">
        <v>2</v>
      </c>
      <c r="G1142" s="578">
        <f t="shared" si="112"/>
      </c>
      <c r="H1142" s="9">
        <v>1</v>
      </c>
      <c r="I1142" s="58">
        <f t="shared" si="108"/>
      </c>
      <c r="N1142">
        <f t="shared" si="109"/>
      </c>
      <c r="O1142">
        <f t="shared" si="110"/>
      </c>
      <c r="P1142">
        <f t="shared" si="111"/>
      </c>
      <c r="W1142">
        <f t="shared" si="103"/>
      </c>
      <c r="X1142">
        <f t="shared" si="104"/>
      </c>
      <c r="Y1142">
        <f t="shared" si="105"/>
      </c>
      <c r="Z1142">
        <f t="shared" si="106"/>
      </c>
    </row>
    <row r="1143" spans="1:26" ht="30">
      <c r="A1143" s="19"/>
      <c r="B1143" s="106" t="s">
        <v>555</v>
      </c>
      <c r="C1143" s="271" t="s">
        <v>728</v>
      </c>
      <c r="D1143" s="123"/>
      <c r="F1143" s="5">
        <v>2</v>
      </c>
      <c r="G1143" s="578">
        <f t="shared" si="112"/>
      </c>
      <c r="H1143" s="9">
        <v>1</v>
      </c>
      <c r="I1143" s="58">
        <f t="shared" si="108"/>
      </c>
      <c r="N1143">
        <f t="shared" si="109"/>
      </c>
      <c r="O1143">
        <f t="shared" si="110"/>
      </c>
      <c r="P1143">
        <f t="shared" si="111"/>
      </c>
      <c r="W1143">
        <f t="shared" si="103"/>
      </c>
      <c r="X1143">
        <f t="shared" si="104"/>
      </c>
      <c r="Y1143">
        <f t="shared" si="105"/>
      </c>
      <c r="Z1143">
        <f t="shared" si="106"/>
      </c>
    </row>
    <row r="1144" spans="1:26">
      <c r="A1144" s="19"/>
      <c r="B1144" s="1563" t="s">
        <v>300</v>
      </c>
      <c r="C1144" s="1563"/>
      <c r="D1144" s="5"/>
      <c r="E1144" s="21"/>
      <c r="F1144" s="5"/>
      <c r="G1144" s="6"/>
      <c r="H1144" s="5"/>
      <c r="I1144" s="58"/>
      <c r="K1144">
        <v>12</v>
      </c>
      <c r="L1144">
        <v>400</v>
      </c>
      <c r="M1144">
        <v>0.18</v>
      </c>
      <c r="N1144">
        <f t="shared" si="109"/>
      </c>
      <c r="O1144">
        <f t="shared" si="110"/>
      </c>
      <c r="P1144">
        <f t="shared" si="111"/>
      </c>
      <c r="W1144">
        <f t="shared" si="103"/>
      </c>
      <c r="X1144">
        <f t="shared" si="104"/>
      </c>
      <c r="Y1144">
        <f t="shared" si="105"/>
      </c>
      <c r="Z1144">
        <f t="shared" si="106"/>
      </c>
    </row>
    <row r="1145" spans="1:26" ht="24">
      <c r="A1145" s="19"/>
      <c r="B1145" s="17" t="s">
        <v>632</v>
      </c>
      <c r="C1145" s="272" t="s">
        <v>633</v>
      </c>
      <c r="D1145">
        <v>1</v>
      </c>
      <c r="E1145" s="5">
        <v>2</v>
      </c>
      <c r="F1145" s="5">
        <f>+E1145*D1145</f>
      </c>
      <c r="G1145" s="578">
        <f>+E1145*D1145</f>
      </c>
      <c r="H1145" s="5">
        <v>1</v>
      </c>
      <c r="I1145" s="58">
        <f t="shared" si="108"/>
      </c>
      <c r="N1145">
        <f t="shared" si="109"/>
      </c>
      <c r="O1145">
        <f t="shared" si="110"/>
      </c>
      <c r="P1145">
        <f t="shared" si="111"/>
      </c>
      <c r="W1145">
        <f t="shared" si="103"/>
      </c>
      <c r="X1145">
        <f t="shared" si="104"/>
      </c>
      <c r="Y1145">
        <f t="shared" si="105"/>
      </c>
      <c r="Z1145">
        <f t="shared" si="106"/>
      </c>
    </row>
    <row r="1146" spans="1:26">
      <c r="A1146" s="19"/>
      <c r="B1146" s="1563" t="s">
        <v>375</v>
      </c>
      <c r="C1146" s="1563"/>
      <c r="D1146" s="5"/>
      <c r="E1146" s="21"/>
      <c r="F1146" s="5"/>
      <c r="G1146" s="6"/>
      <c r="H1146" s="5"/>
      <c r="I1146" s="58"/>
      <c r="K1146">
        <v>2</v>
      </c>
      <c r="L1146">
        <v>4900</v>
      </c>
      <c r="M1146">
        <v>0.18</v>
      </c>
      <c r="N1146">
        <f t="shared" si="109"/>
      </c>
      <c r="O1146">
        <f t="shared" si="110"/>
      </c>
      <c r="P1146">
        <f t="shared" si="111"/>
      </c>
      <c r="W1146">
        <f t="shared" si="103"/>
      </c>
      <c r="X1146">
        <f t="shared" si="104"/>
      </c>
      <c r="Y1146">
        <f t="shared" si="105"/>
      </c>
      <c r="Z1146">
        <f t="shared" si="106"/>
      </c>
    </row>
    <row r="1147" spans="1:26">
      <c r="A1147" s="19"/>
      <c r="B1147" s="106" t="s">
        <v>634</v>
      </c>
      <c r="C1147" s="157" t="s">
        <v>635</v>
      </c>
      <c r="D1147" s="333"/>
      <c r="F1147" s="5">
        <v>5</v>
      </c>
      <c r="G1147" s="578">
        <f t="shared" ref="G1147:G1152" si="113">+F1147</f>
      </c>
      <c r="H1147" s="5">
        <v>1</v>
      </c>
      <c r="I1147" s="58">
        <f t="shared" si="108"/>
      </c>
      <c r="N1147">
        <f t="shared" si="109"/>
      </c>
      <c r="O1147">
        <f t="shared" si="110"/>
      </c>
      <c r="P1147">
        <f t="shared" si="111"/>
      </c>
      <c r="W1147">
        <f t="shared" si="103"/>
      </c>
      <c r="X1147">
        <f t="shared" si="104"/>
      </c>
      <c r="Y1147">
        <f t="shared" si="105"/>
      </c>
      <c r="Z1147">
        <f t="shared" si="106"/>
      </c>
    </row>
    <row r="1148" spans="1:26">
      <c r="A1148" s="19"/>
      <c r="B1148" s="106" t="s">
        <v>636</v>
      </c>
      <c r="C1148" s="157" t="s">
        <v>637</v>
      </c>
      <c r="D1148" s="333"/>
      <c r="F1148" s="5">
        <v>5</v>
      </c>
      <c r="G1148" s="578">
        <f t="shared" si="113"/>
      </c>
      <c r="H1148" s="5">
        <v>1</v>
      </c>
      <c r="I1148" s="58">
        <f t="shared" si="108"/>
      </c>
      <c r="N1148">
        <f t="shared" si="109"/>
      </c>
      <c r="O1148">
        <f t="shared" si="110"/>
      </c>
      <c r="P1148">
        <f t="shared" si="111"/>
      </c>
      <c r="W1148">
        <f t="shared" si="103"/>
      </c>
      <c r="X1148">
        <f t="shared" si="104"/>
      </c>
      <c r="Y1148">
        <f t="shared" si="105"/>
      </c>
      <c r="Z1148">
        <f t="shared" si="106"/>
      </c>
    </row>
    <row r="1149" spans="1:26">
      <c r="A1149" s="19"/>
      <c r="B1149" s="106"/>
      <c r="C1149" s="157"/>
      <c r="D1149" s="9"/>
      <c r="F1149" s="5"/>
      <c r="G1149" s="578"/>
      <c r="H1149" s="5"/>
      <c r="I1149" s="58"/>
      <c r="W1149">
        <f t="shared" si="103"/>
      </c>
      <c r="X1149">
        <f t="shared" si="104"/>
      </c>
      <c r="Y1149">
        <f t="shared" si="105"/>
      </c>
      <c r="Z1149">
        <f t="shared" si="106"/>
      </c>
    </row>
    <row r="1150" spans="1:26">
      <c r="A1150" s="19"/>
      <c r="B1150" s="273" t="s">
        <v>640</v>
      </c>
      <c r="C1150" s="15" t="s">
        <v>641</v>
      </c>
      <c r="D1150" s="333"/>
      <c r="F1150" s="5">
        <v>5</v>
      </c>
      <c r="G1150" s="578">
        <f t="shared" si="113"/>
      </c>
      <c r="H1150" s="5">
        <v>1</v>
      </c>
      <c r="I1150" s="58">
        <f t="shared" si="108"/>
      </c>
      <c r="N1150">
        <f t="shared" si="109"/>
      </c>
      <c r="O1150">
        <f t="shared" si="110"/>
      </c>
      <c r="P1150">
        <f t="shared" si="111"/>
      </c>
      <c r="W1150">
        <f t="shared" si="103"/>
      </c>
      <c r="X1150">
        <f t="shared" si="104"/>
      </c>
      <c r="Y1150">
        <f t="shared" si="105"/>
      </c>
      <c r="Z1150">
        <f t="shared" si="106"/>
      </c>
    </row>
    <row r="1151" spans="1:26">
      <c r="A1151" s="19"/>
      <c r="B1151" s="106" t="s">
        <v>378</v>
      </c>
      <c r="C1151" s="15" t="s">
        <v>379</v>
      </c>
      <c r="D1151" s="328"/>
      <c r="F1151" s="5">
        <v>5</v>
      </c>
      <c r="G1151" s="578">
        <f t="shared" si="113"/>
      </c>
      <c r="H1151" s="5">
        <v>1</v>
      </c>
      <c r="I1151" s="58">
        <f t="shared" si="108"/>
      </c>
      <c r="N1151">
        <f t="shared" si="109"/>
      </c>
      <c r="O1151">
        <f t="shared" si="110"/>
      </c>
      <c r="P1151">
        <f t="shared" si="111"/>
      </c>
      <c r="W1151">
        <f t="shared" si="103"/>
      </c>
      <c r="X1151">
        <f t="shared" si="104"/>
      </c>
      <c r="Y1151">
        <f t="shared" si="105"/>
      </c>
      <c r="Z1151">
        <f t="shared" si="106"/>
      </c>
    </row>
    <row r="1152" spans="1:26" ht="24">
      <c r="A1152" s="19"/>
      <c r="B1152" s="20" t="s">
        <v>642</v>
      </c>
      <c r="C1152" s="106" t="s">
        <v>643</v>
      </c>
      <c r="D1152" s="333"/>
      <c r="F1152" s="5">
        <v>5</v>
      </c>
      <c r="G1152" s="578">
        <f t="shared" si="113"/>
      </c>
      <c r="H1152" s="5">
        <v>1</v>
      </c>
      <c r="I1152" s="58">
        <f t="shared" si="108"/>
      </c>
      <c r="N1152">
        <f t="shared" si="109"/>
      </c>
      <c r="O1152">
        <f t="shared" si="110"/>
      </c>
      <c r="P1152">
        <f t="shared" si="111"/>
      </c>
      <c r="W1152">
        <f t="shared" si="103"/>
      </c>
      <c r="X1152">
        <f t="shared" si="104"/>
      </c>
      <c r="Y1152">
        <f t="shared" si="105"/>
      </c>
      <c r="Z1152">
        <f t="shared" si="106"/>
      </c>
    </row>
    <row r="1153" spans="1:26">
      <c r="A1153" s="19"/>
      <c r="B1153" s="106"/>
      <c r="C1153" s="106"/>
      <c r="D1153" s="9"/>
      <c r="F1153" s="5"/>
      <c r="G1153" s="6"/>
      <c r="H1153" s="5"/>
      <c r="I1153" s="58"/>
      <c r="W1153">
        <f t="shared" si="103"/>
      </c>
      <c r="X1153">
        <f t="shared" si="104"/>
      </c>
      <c r="Y1153">
        <f t="shared" si="105"/>
      </c>
      <c r="Z1153">
        <f t="shared" si="106"/>
      </c>
    </row>
    <row r="1154" spans="1:26">
      <c r="A1154" s="19"/>
      <c r="B1154" s="1563" t="s">
        <v>644</v>
      </c>
      <c r="C1154" s="1563"/>
      <c r="D1154" s="5"/>
      <c r="E1154" s="21"/>
      <c r="F1154" s="5"/>
      <c r="G1154" s="6"/>
      <c r="H1154" s="5"/>
      <c r="I1154" s="58"/>
      <c r="K1154">
        <v>35</v>
      </c>
      <c r="L1154">
        <v>25</v>
      </c>
      <c r="M1154">
        <v>0.18</v>
      </c>
      <c r="N1154">
        <f t="shared" si="109"/>
      </c>
      <c r="O1154">
        <f t="shared" si="110"/>
      </c>
      <c r="P1154">
        <f t="shared" si="111"/>
      </c>
      <c r="W1154">
        <f t="shared" si="103"/>
      </c>
      <c r="X1154">
        <f t="shared" si="104"/>
      </c>
      <c r="Y1154">
        <f t="shared" si="105"/>
      </c>
      <c r="Z1154">
        <f t="shared" si="106"/>
      </c>
    </row>
    <row r="1155" spans="1:26">
      <c r="A1155" s="19"/>
      <c r="B1155" s="8" t="s">
        <v>645</v>
      </c>
      <c r="C1155" s="5" t="s">
        <v>646</v>
      </c>
      <c r="D1155">
        <v>1</v>
      </c>
      <c r="E1155" s="21">
        <v>4</v>
      </c>
      <c r="F1155" s="5">
        <f>+E1155*D1155</f>
      </c>
      <c r="G1155" s="578">
        <f>+E1155*D1155</f>
      </c>
      <c r="H1155" s="5">
        <v>1</v>
      </c>
      <c r="I1155" s="58">
        <f t="shared" si="108"/>
      </c>
      <c r="N1155">
        <f t="shared" si="109"/>
      </c>
      <c r="O1155">
        <f t="shared" si="110"/>
      </c>
      <c r="P1155">
        <f t="shared" si="111"/>
      </c>
      <c r="W1155">
        <f t="shared" si="103"/>
      </c>
      <c r="X1155">
        <f t="shared" si="104"/>
      </c>
      <c r="Y1155">
        <f t="shared" si="105"/>
      </c>
      <c r="Z1155">
        <f t="shared" si="106"/>
      </c>
    </row>
    <row r="1156" spans="1:26">
      <c r="A1156" s="19"/>
      <c r="B1156" s="8" t="s">
        <v>647</v>
      </c>
      <c r="C1156" s="5" t="s">
        <v>648</v>
      </c>
      <c r="D1156" s="325">
        <v>1</v>
      </c>
      <c r="E1156" s="21"/>
      <c r="F1156" s="5">
        <v>2</v>
      </c>
      <c r="G1156" s="578">
        <f t="shared" ref="G1156:G1164" si="114">+F1156</f>
      </c>
      <c r="H1156" s="5">
        <v>1</v>
      </c>
      <c r="I1156" s="58">
        <f t="shared" si="108"/>
      </c>
      <c r="N1156">
        <f t="shared" si="109"/>
      </c>
      <c r="O1156">
        <f t="shared" si="110"/>
      </c>
      <c r="P1156">
        <f t="shared" si="111"/>
      </c>
      <c r="W1156">
        <f t="shared" ref="W1156:W1219" si="115">IF(LEFT($H1156&amp;"",5)="2019-",$H1156,W1155)</f>
      </c>
      <c r="X1156">
        <f t="shared" ref="X1156:X1219" si="116">IF($W1156="",0,IF(COUNTIF($AB$2:$AB$80,$W1156)&gt;0,1,0))</f>
      </c>
      <c r="Y1156">
        <f t="shared" ref="Y1156:Y1219" si="117">IF($C1156="","",UPPER(TRIM(IFERROR(LEFT($C1156&amp;"",FIND("/",$C1156&amp;"")-1),$C1156&amp;""))))</f>
      </c>
      <c r="Z1156">
        <f t="shared" ref="Z1156:Z1219" si="118">IFERROR(IF(ISNUMBER($G1156),$G1156,0),0)</f>
      </c>
    </row>
    <row r="1157" spans="1:26">
      <c r="A1157" s="19"/>
      <c r="B1157" s="8" t="s">
        <v>649</v>
      </c>
      <c r="C1157" s="5" t="s">
        <v>650</v>
      </c>
      <c r="D1157" s="326">
        <v>1</v>
      </c>
      <c r="E1157" s="21"/>
      <c r="F1157" s="5">
        <v>2</v>
      </c>
      <c r="G1157" s="578">
        <f t="shared" si="114"/>
      </c>
      <c r="H1157" s="5">
        <v>1</v>
      </c>
      <c r="I1157" s="58">
        <f t="shared" si="108"/>
      </c>
      <c r="N1157">
        <f t="shared" si="109"/>
      </c>
      <c r="O1157">
        <f t="shared" si="110"/>
      </c>
      <c r="P1157">
        <f t="shared" si="111"/>
      </c>
      <c r="W1157">
        <f t="shared" si="115"/>
      </c>
      <c r="X1157">
        <f t="shared" si="116"/>
      </c>
      <c r="Y1157">
        <f t="shared" si="117"/>
      </c>
      <c r="Z1157">
        <f t="shared" si="118"/>
      </c>
    </row>
    <row r="1158" spans="1:26">
      <c r="A1158" s="19"/>
      <c r="B1158" s="8" t="s">
        <v>651</v>
      </c>
      <c r="C1158" s="5" t="s">
        <v>652</v>
      </c>
      <c r="D1158" s="326"/>
      <c r="E1158" s="21"/>
      <c r="F1158" s="5">
        <v>2</v>
      </c>
      <c r="G1158" s="578">
        <f t="shared" si="114"/>
      </c>
      <c r="H1158" s="5">
        <v>1</v>
      </c>
      <c r="I1158" s="58">
        <f t="shared" si="108"/>
      </c>
      <c r="N1158">
        <f t="shared" si="109"/>
      </c>
      <c r="O1158">
        <f t="shared" si="110"/>
      </c>
      <c r="P1158">
        <f t="shared" si="111"/>
      </c>
      <c r="W1158">
        <f t="shared" si="115"/>
      </c>
      <c r="X1158">
        <f t="shared" si="116"/>
      </c>
      <c r="Y1158">
        <f t="shared" si="117"/>
      </c>
      <c r="Z1158">
        <f t="shared" si="118"/>
      </c>
    </row>
    <row r="1159" spans="1:26">
      <c r="A1159" s="19"/>
      <c r="B1159" s="1563" t="s">
        <v>18</v>
      </c>
      <c r="C1159" s="1563"/>
      <c r="D1159" s="5"/>
      <c r="E1159" s="21"/>
      <c r="F1159" s="5"/>
      <c r="G1159" s="6"/>
      <c r="H1159" s="5"/>
      <c r="I1159" s="58"/>
      <c r="K1159">
        <v>10</v>
      </c>
      <c r="L1159">
        <v>1250</v>
      </c>
      <c r="M1159">
        <v>0.18</v>
      </c>
      <c r="N1159">
        <f t="shared" si="109"/>
      </c>
      <c r="O1159">
        <f t="shared" si="110"/>
      </c>
      <c r="P1159">
        <f t="shared" si="111"/>
      </c>
      <c r="W1159">
        <f t="shared" si="115"/>
      </c>
      <c r="X1159">
        <f t="shared" si="116"/>
      </c>
      <c r="Y1159">
        <f t="shared" si="117"/>
      </c>
      <c r="Z1159">
        <f t="shared" si="118"/>
      </c>
    </row>
    <row r="1160" spans="1:26">
      <c r="A1160" s="19"/>
      <c r="B1160" s="8" t="s">
        <v>653</v>
      </c>
      <c r="C1160" s="5" t="s">
        <v>654</v>
      </c>
      <c r="D1160" s="331">
        <v>1</v>
      </c>
      <c r="E1160" s="16"/>
      <c r="F1160" s="5">
        <v>2</v>
      </c>
      <c r="G1160" s="578">
        <f t="shared" si="114"/>
      </c>
      <c r="H1160" s="5">
        <v>1</v>
      </c>
      <c r="I1160" s="58">
        <f t="shared" si="108"/>
      </c>
      <c r="N1160">
        <f t="shared" si="109"/>
      </c>
      <c r="O1160">
        <f t="shared" si="110"/>
      </c>
      <c r="P1160">
        <f t="shared" si="111"/>
      </c>
      <c r="W1160">
        <f t="shared" si="115"/>
      </c>
      <c r="X1160">
        <f t="shared" si="116"/>
      </c>
      <c r="Y1160">
        <f t="shared" si="117"/>
      </c>
      <c r="Z1160">
        <f t="shared" si="118"/>
      </c>
    </row>
    <row r="1161" spans="1:26">
      <c r="A1161" s="19"/>
      <c r="B1161" s="95" t="s">
        <v>326</v>
      </c>
      <c r="C1161" s="101" t="s">
        <v>327</v>
      </c>
      <c r="D1161" s="329"/>
      <c r="E1161" s="5"/>
      <c r="F1161" s="5">
        <v>2</v>
      </c>
      <c r="G1161" s="578">
        <f t="shared" si="114"/>
      </c>
      <c r="H1161" s="16">
        <v>1</v>
      </c>
      <c r="I1161" s="58">
        <f t="shared" si="108"/>
      </c>
      <c r="N1161">
        <f t="shared" si="109"/>
      </c>
      <c r="O1161">
        <f t="shared" si="110"/>
      </c>
      <c r="P1161">
        <f t="shared" si="111"/>
      </c>
      <c r="W1161">
        <f t="shared" si="115"/>
      </c>
      <c r="X1161">
        <f t="shared" si="116"/>
      </c>
      <c r="Y1161">
        <f t="shared" si="117"/>
      </c>
      <c r="Z1161">
        <f t="shared" si="118"/>
      </c>
    </row>
    <row r="1162" spans="1:26">
      <c r="A1162" s="19"/>
      <c r="B1162" s="95" t="s">
        <v>492</v>
      </c>
      <c r="C1162" s="101" t="s">
        <v>493</v>
      </c>
      <c r="D1162" s="331"/>
      <c r="E1162" s="5"/>
      <c r="F1162" s="5">
        <v>2</v>
      </c>
      <c r="G1162" s="578">
        <f t="shared" si="114"/>
      </c>
      <c r="H1162" s="5">
        <v>1</v>
      </c>
      <c r="I1162" s="58">
        <f t="shared" si="108"/>
      </c>
      <c r="N1162">
        <f t="shared" si="109"/>
      </c>
      <c r="O1162">
        <f t="shared" si="110"/>
      </c>
      <c r="P1162">
        <f t="shared" si="111"/>
      </c>
      <c r="W1162">
        <f t="shared" si="115"/>
      </c>
      <c r="X1162">
        <f t="shared" si="116"/>
      </c>
      <c r="Y1162">
        <f t="shared" si="117"/>
      </c>
      <c r="Z1162">
        <f t="shared" si="118"/>
      </c>
    </row>
    <row r="1163" spans="1:26" ht="24">
      <c r="A1163" s="19"/>
      <c r="B1163" s="95" t="s">
        <v>626</v>
      </c>
      <c r="C1163" s="101" t="s">
        <v>655</v>
      </c>
      <c r="D1163" s="330">
        <v>1</v>
      </c>
      <c r="E1163" s="5"/>
      <c r="F1163" s="5">
        <v>2</v>
      </c>
      <c r="G1163" s="578">
        <f t="shared" si="114"/>
      </c>
      <c r="H1163" s="16">
        <v>1</v>
      </c>
      <c r="I1163" s="58">
        <f t="shared" si="108"/>
      </c>
      <c r="N1163">
        <f t="shared" si="109"/>
      </c>
      <c r="O1163">
        <f t="shared" si="110"/>
      </c>
      <c r="P1163">
        <f t="shared" si="111"/>
      </c>
      <c r="W1163">
        <f t="shared" si="115"/>
      </c>
      <c r="X1163">
        <f t="shared" si="116"/>
      </c>
      <c r="Y1163">
        <f t="shared" si="117"/>
      </c>
      <c r="Z1163">
        <f t="shared" si="118"/>
      </c>
    </row>
    <row r="1164" spans="1:26">
      <c r="A1164" s="19"/>
      <c r="B1164" s="95" t="s">
        <v>656</v>
      </c>
      <c r="C1164" s="9" t="s">
        <v>657</v>
      </c>
      <c r="D1164" s="327">
        <v>1</v>
      </c>
      <c r="E1164" s="5"/>
      <c r="F1164" s="5">
        <v>2</v>
      </c>
      <c r="G1164" s="578">
        <f t="shared" si="114"/>
      </c>
      <c r="H1164" s="16">
        <v>1</v>
      </c>
      <c r="I1164" s="58">
        <f t="shared" si="108"/>
      </c>
      <c r="N1164">
        <f t="shared" si="109"/>
      </c>
      <c r="O1164">
        <f t="shared" si="110"/>
      </c>
      <c r="P1164">
        <f t="shared" si="111"/>
      </c>
      <c r="W1164">
        <f t="shared" si="115"/>
      </c>
      <c r="X1164">
        <f t="shared" si="116"/>
      </c>
      <c r="Y1164">
        <f t="shared" si="117"/>
      </c>
      <c r="Z1164">
        <f t="shared" si="118"/>
      </c>
    </row>
    <row r="1165" spans="1:26">
      <c r="A1165" s="19"/>
      <c r="B1165" s="106"/>
      <c r="C1165" s="106"/>
      <c r="D1165" s="5"/>
      <c r="E1165" s="10"/>
      <c r="F1165" s="5"/>
      <c r="G1165" s="6"/>
      <c r="H1165" s="7"/>
      <c r="I1165" s="58"/>
      <c r="K1165">
        <v>10</v>
      </c>
      <c r="L1165">
        <v>400</v>
      </c>
      <c r="M1165">
        <v>0.28000000000000003</v>
      </c>
      <c r="N1165">
        <f t="shared" si="109"/>
      </c>
      <c r="O1165">
        <f t="shared" si="110"/>
      </c>
      <c r="P1165">
        <f t="shared" si="111"/>
      </c>
      <c r="W1165">
        <f t="shared" si="115"/>
      </c>
      <c r="X1165">
        <f t="shared" si="116"/>
      </c>
      <c r="Y1165">
        <f t="shared" si="117"/>
      </c>
      <c r="Z1165">
        <f t="shared" si="118"/>
      </c>
    </row>
    <row r="1166" spans="1:26">
      <c r="A1166" s="19"/>
      <c r="B1166" s="106"/>
      <c r="C1166" s="106"/>
      <c r="D1166" s="5"/>
      <c r="E1166" s="19"/>
      <c r="F1166" s="9"/>
      <c r="G1166" s="6"/>
      <c r="H1166" s="19"/>
      <c r="I1166" s="58"/>
      <c r="W1166">
        <f t="shared" si="115"/>
      </c>
      <c r="X1166">
        <f t="shared" si="116"/>
      </c>
      <c r="Y1166">
        <f t="shared" si="117"/>
      </c>
      <c r="Z1166">
        <f t="shared" si="118"/>
      </c>
    </row>
    <row r="1167" spans="1:26">
      <c r="A1167" s="19"/>
      <c r="B1167" s="1640" t="s">
        <v>1052</v>
      </c>
      <c r="C1167" s="1641"/>
      <c r="D1167" s="5"/>
      <c r="E1167" s="19"/>
      <c r="F1167" s="9"/>
      <c r="G1167" s="6"/>
      <c r="H1167" s="19"/>
      <c r="I1167" s="58"/>
      <c r="P1167">
        <f>SUM(P1135:P1166)</f>
      </c>
      <c r="W1167">
        <f t="shared" si="115"/>
      </c>
      <c r="X1167">
        <f t="shared" si="116"/>
      </c>
      <c r="Y1167">
        <f t="shared" si="117"/>
      </c>
      <c r="Z1167">
        <f t="shared" si="118"/>
      </c>
    </row>
    <row r="1168" spans="1:26">
      <c r="A1168" s="19"/>
      <c r="B1168" s="1642"/>
      <c r="C1168" s="1643"/>
      <c r="D1168" s="5"/>
      <c r="E1168" s="19"/>
      <c r="F1168" s="9"/>
      <c r="G1168" s="6"/>
      <c r="H1168" s="19"/>
      <c r="I1168" s="58"/>
      <c r="W1168">
        <f t="shared" si="115"/>
      </c>
      <c r="X1168">
        <f t="shared" si="116"/>
      </c>
      <c r="Y1168">
        <f t="shared" si="117"/>
      </c>
      <c r="Z1168">
        <f t="shared" si="118"/>
      </c>
    </row>
    <row r="1169" spans="1:26">
      <c r="A1169" s="5"/>
      <c r="B1169" s="1644"/>
      <c r="C1169" s="1645"/>
      <c r="D1169" s="5"/>
      <c r="E1169" s="5"/>
      <c r="F1169" s="21"/>
      <c r="G1169" s="6"/>
      <c r="H1169" s="5"/>
      <c r="I1169" s="58"/>
      <c r="W1169">
        <f t="shared" si="115"/>
      </c>
      <c r="X1169">
        <f t="shared" si="116"/>
      </c>
      <c r="Y1169">
        <f t="shared" si="117"/>
      </c>
      <c r="Z1169">
        <f t="shared" si="118"/>
      </c>
    </row>
    <row r="1170" spans="1:26" ht="15.75" thickBot="1">
      <c r="A1170" s="5"/>
      <c r="B1170" s="224"/>
      <c r="C1170" s="15"/>
      <c r="D1170" s="23"/>
      <c r="E1170" s="225"/>
      <c r="F1170" s="23"/>
      <c r="G1170" s="24"/>
      <c r="H1170" s="225"/>
      <c r="I1170" s="226"/>
      <c r="W1170">
        <f t="shared" si="115"/>
      </c>
      <c r="X1170">
        <f t="shared" si="116"/>
      </c>
      <c r="Y1170">
        <f t="shared" si="117"/>
      </c>
      <c r="Z1170">
        <f t="shared" si="118"/>
      </c>
    </row>
    <row r="1171" spans="1:26">
      <c r="A1171" s="227"/>
      <c r="B1171" s="17"/>
      <c r="C1171" s="5"/>
      <c r="D1171" s="59"/>
      <c r="E1171" s="59"/>
      <c r="F1171" s="53"/>
      <c r="G1171" s="78"/>
      <c r="H1171" s="68"/>
      <c r="I1171" s="228">
        <f>SUM(I1125:I1170)</f>
      </c>
      <c r="W1171">
        <f t="shared" si="115"/>
      </c>
      <c r="X1171">
        <f t="shared" si="116"/>
      </c>
      <c r="Y1171">
        <f t="shared" si="117"/>
      </c>
      <c r="Z1171">
        <f t="shared" si="118"/>
      </c>
    </row>
    <row r="1172" spans="1:26">
      <c r="A1172" s="10"/>
      <c r="B1172" s="10"/>
      <c r="C1172" s="69"/>
      <c r="D1172" s="69"/>
      <c r="E1172" s="69"/>
      <c r="F1172" s="69"/>
      <c r="G1172" s="69"/>
      <c r="H1172" s="69"/>
      <c r="I1172" s="191"/>
      <c r="W1172">
        <f t="shared" si="115"/>
      </c>
      <c r="X1172">
        <f t="shared" si="116"/>
      </c>
      <c r="Y1172">
        <f t="shared" si="117"/>
      </c>
      <c r="Z1172">
        <f t="shared" si="118"/>
      </c>
    </row>
    <row r="1173" spans="1:26" ht="15.75" thickBot="1">
      <c r="A1173" s="10"/>
      <c r="B1173" s="11" t="s">
        <v>20</v>
      </c>
      <c r="C1173" s="35"/>
      <c r="D1173" s="35"/>
      <c r="E1173" s="35"/>
      <c r="F1173" s="35"/>
      <c r="G1173" s="35"/>
      <c r="H1173" s="35"/>
      <c r="I1173" s="98"/>
      <c r="L1173" t="s">
        <v>772</v>
      </c>
      <c r="M1173" s="118">
        <f>+I1174-P1167</f>
      </c>
      <c r="W1173">
        <f t="shared" si="115"/>
      </c>
      <c r="X1173">
        <f t="shared" si="116"/>
      </c>
      <c r="Y1173">
        <f t="shared" si="117"/>
      </c>
      <c r="Z1173">
        <f t="shared" si="118"/>
      </c>
    </row>
    <row r="1174" spans="1:26" ht="15.75" thickBot="1">
      <c r="A1174" s="99"/>
      <c r="B1174" s="38"/>
      <c r="C1174" s="39" t="s">
        <v>21</v>
      </c>
      <c r="D1174" s="40">
        <f>SUM(D1125:D1173)</f>
      </c>
      <c r="E1174" s="41" t="s">
        <v>360</v>
      </c>
      <c r="F1174" s="40">
        <f>SUM(F1125:F1173)</f>
      </c>
      <c r="G1174" s="40">
        <f>SUM(G1125:G1173)</f>
      </c>
      <c r="H1174" s="41">
        <f>+SUMPRODUCT(H1125:H1170,F1125:F1170)</f>
      </c>
      <c r="I1174" s="100">
        <f>+I1171-I1172</f>
      </c>
      <c r="N1174" s="118">
        <f>+I1174-36840.5</f>
      </c>
      <c r="W1174">
        <f t="shared" si="115"/>
      </c>
      <c r="X1174">
        <f t="shared" si="116"/>
      </c>
      <c r="Y1174">
        <f t="shared" si="117"/>
      </c>
      <c r="Z1174">
        <f t="shared" si="118"/>
      </c>
    </row>
    <row r="1175" spans="1:26">
      <c r="A1175" s="10"/>
      <c r="B1175" s="10"/>
      <c r="C1175" s="91"/>
      <c r="D1175" s="91"/>
      <c r="E1175" s="91"/>
      <c r="F1175" s="91"/>
      <c r="G1175" s="91"/>
      <c r="H1175" s="91"/>
      <c r="I1175" s="91"/>
      <c r="W1175">
        <f t="shared" si="115"/>
      </c>
      <c r="X1175">
        <f t="shared" si="116"/>
      </c>
      <c r="Y1175">
        <f t="shared" si="117"/>
      </c>
      <c r="Z1175">
        <f t="shared" si="118"/>
      </c>
    </row>
    <row r="1176" spans="1:26">
      <c r="A1176" s="12" t="s">
        <v>315</v>
      </c>
      <c r="B1176" s="12"/>
      <c r="C1176" s="12"/>
      <c r="D1176" s="13"/>
      <c r="E1176" s="14"/>
      <c r="F1176" s="14"/>
      <c r="G1176" s="14"/>
      <c r="H1176" s="2"/>
      <c r="I1176" s="12"/>
      <c r="W1176">
        <f t="shared" si="115"/>
      </c>
      <c r="X1176">
        <f t="shared" si="116"/>
      </c>
      <c r="Y1176">
        <f t="shared" si="117"/>
      </c>
      <c r="Z1176">
        <f t="shared" si="118"/>
      </c>
    </row>
    <row r="1177" spans="1:26">
      <c r="W1177">
        <f t="shared" si="115"/>
      </c>
      <c r="X1177">
        <f t="shared" si="116"/>
      </c>
      <c r="Y1177">
        <f t="shared" si="117"/>
      </c>
      <c r="Z1177">
        <f t="shared" si="118"/>
      </c>
    </row>
    <row r="1178" spans="1:26">
      <c r="W1178">
        <f t="shared" si="115"/>
      </c>
      <c r="X1178">
        <f t="shared" si="116"/>
      </c>
      <c r="Y1178">
        <f t="shared" si="117"/>
      </c>
      <c r="Z1178">
        <f t="shared" si="118"/>
      </c>
    </row>
    <row r="1179" spans="1:26">
      <c r="W1179">
        <f t="shared" si="115"/>
      </c>
      <c r="X1179">
        <f t="shared" si="116"/>
      </c>
      <c r="Y1179">
        <f t="shared" si="117"/>
      </c>
      <c r="Z1179">
        <f t="shared" si="118"/>
      </c>
    </row>
    <row r="1180" spans="1:26">
      <c r="A1180" s="1562" t="s">
        <v>0</v>
      </c>
      <c r="B1180" s="1562"/>
      <c r="C1180" s="1562"/>
      <c r="D1180" s="1562"/>
      <c r="E1180" s="1562"/>
      <c r="F1180" s="1562"/>
      <c r="G1180" s="1562"/>
      <c r="H1180" s="1562"/>
      <c r="I1180" s="1562"/>
      <c r="W1180">
        <f t="shared" si="115"/>
      </c>
      <c r="X1180">
        <f t="shared" si="116"/>
      </c>
      <c r="Y1180">
        <f t="shared" si="117"/>
      </c>
      <c r="Z1180">
        <f t="shared" si="118"/>
      </c>
    </row>
    <row r="1181" spans="1:26">
      <c r="W1181">
        <f t="shared" si="115"/>
      </c>
      <c r="X1181">
        <f t="shared" si="116"/>
      </c>
      <c r="Y1181">
        <f t="shared" si="117"/>
      </c>
      <c r="Z1181">
        <f t="shared" si="118"/>
      </c>
    </row>
    <row r="1182" spans="1:26">
      <c r="W1182">
        <f t="shared" si="115"/>
      </c>
      <c r="X1182">
        <f t="shared" si="116"/>
      </c>
      <c r="Y1182">
        <f t="shared" si="117"/>
      </c>
      <c r="Z1182">
        <f t="shared" si="118"/>
      </c>
    </row>
    <row r="1183" spans="1:26">
      <c r="A1183" s="1" t="s">
        <v>1</v>
      </c>
      <c r="B1183" s="1"/>
      <c r="G1183" s="2" t="s">
        <v>2</v>
      </c>
      <c r="H1183" s="3" t="s">
        <v>660</v>
      </c>
      <c r="W1183">
        <f t="shared" si="115"/>
      </c>
      <c r="X1183">
        <f t="shared" si="116"/>
      </c>
      <c r="Y1183">
        <f t="shared" si="117"/>
      </c>
      <c r="Z1183">
        <f t="shared" si="118"/>
      </c>
    </row>
    <row r="1184" spans="1:26">
      <c r="A1184" s="1" t="inlineStr">
        <is>
          <t>Dealer-166</t>
        </is>
      </c>
      <c r="B1184" s="1"/>
      <c r="F1184" s="4" t="s">
        <v>3</v>
      </c>
      <c r="G1184" s="2"/>
      <c r="H1184" s="1" t="s">
        <v>85</v>
      </c>
      <c r="W1184">
        <f t="shared" si="115"/>
      </c>
      <c r="X1184">
        <f t="shared" si="116"/>
      </c>
      <c r="Y1184">
        <f t="shared" si="117"/>
      </c>
      <c r="Z1184">
        <f t="shared" si="118"/>
      </c>
    </row>
    <row r="1185" spans="1:26">
      <c r="A1185" s="1" t="inlineStr">
        <is>
          <t>Address line (redacted)</t>
        </is>
      </c>
      <c r="B1185" s="1"/>
      <c r="H1185" s="22"/>
      <c r="W1185">
        <f t="shared" si="115"/>
      </c>
      <c r="X1185">
        <f t="shared" si="116"/>
      </c>
      <c r="Y1185">
        <f t="shared" si="117"/>
      </c>
      <c r="Z1185">
        <f t="shared" si="118"/>
      </c>
    </row>
    <row r="1186" spans="1:26">
      <c r="A1186" s="1" t="inlineStr">
        <is>
          <t>Address line (redacted)</t>
        </is>
      </c>
      <c r="B1186" s="1"/>
      <c r="D1186" s="85"/>
      <c r="E1186" s="85"/>
      <c r="F1186" s="85"/>
      <c r="G1186" s="85"/>
      <c r="H1186" s="85"/>
      <c r="W1186">
        <f t="shared" si="115"/>
      </c>
      <c r="X1186">
        <f t="shared" si="116"/>
      </c>
      <c r="Y1186">
        <f t="shared" si="117"/>
      </c>
      <c r="Z1186">
        <f t="shared" si="118"/>
      </c>
    </row>
    <row r="1187" spans="1:26">
      <c r="A1187" s="12" t="s">
        <v>299</v>
      </c>
      <c r="B1187" s="86" t="inlineStr">
        <is>
          <t>GSTIN-MASKED</t>
        </is>
      </c>
      <c r="D1187" s="85"/>
      <c r="E1187" s="85"/>
      <c r="F1187" s="85"/>
      <c r="G1187" s="85"/>
      <c r="H1187" s="85"/>
      <c r="W1187">
        <f t="shared" si="115"/>
      </c>
      <c r="X1187">
        <f t="shared" si="116"/>
      </c>
      <c r="Y1187">
        <f t="shared" si="117"/>
      </c>
      <c r="Z1187">
        <f t="shared" si="118"/>
      </c>
    </row>
    <row r="1188" spans="1:26">
      <c r="D1188" s="85"/>
      <c r="E1188" s="85"/>
      <c r="F1188" s="85"/>
      <c r="G1188" s="85"/>
      <c r="H1188" s="85"/>
      <c r="W1188">
        <f t="shared" si="115"/>
      </c>
      <c r="X1188">
        <f t="shared" si="116"/>
      </c>
      <c r="Y1188">
        <f t="shared" si="117"/>
      </c>
      <c r="Z1188">
        <f t="shared" si="118"/>
      </c>
    </row>
    <row r="1189" spans="1:26">
      <c r="W1189">
        <f t="shared" si="115"/>
      </c>
      <c r="X1189">
        <f t="shared" si="116"/>
      </c>
      <c r="Y1189">
        <f t="shared" si="117"/>
      </c>
      <c r="Z1189">
        <f t="shared" si="118"/>
      </c>
    </row>
    <row r="1190" spans="1:26">
      <c r="A1190" s="1" t="s">
        <v>5</v>
      </c>
      <c r="W1190">
        <f t="shared" si="115"/>
      </c>
      <c r="X1190">
        <f t="shared" si="116"/>
      </c>
      <c r="Y1190">
        <f t="shared" si="117"/>
      </c>
      <c r="Z1190">
        <f t="shared" si="118"/>
      </c>
    </row>
    <row r="1191" spans="1:26">
      <c r="A1191" s="1" t="s">
        <v>6</v>
      </c>
      <c r="W1191">
        <f t="shared" si="115"/>
      </c>
      <c r="X1191">
        <f t="shared" si="116"/>
      </c>
      <c r="Y1191">
        <f t="shared" si="117"/>
      </c>
      <c r="Z1191">
        <f t="shared" si="118"/>
      </c>
    </row>
    <row r="1192" spans="1:26">
      <c r="A1192" s="1" t="s">
        <v>7</v>
      </c>
      <c r="W1192">
        <f t="shared" si="115"/>
      </c>
      <c r="X1192">
        <f t="shared" si="116"/>
      </c>
      <c r="Y1192">
        <f t="shared" si="117"/>
      </c>
      <c r="Z1192">
        <f t="shared" si="118"/>
      </c>
    </row>
    <row r="1193" spans="1:26" ht="24">
      <c r="A1193" s="179" t="s">
        <v>8</v>
      </c>
      <c r="B1193" s="180" t="s">
        <v>9</v>
      </c>
      <c r="C1193" s="180" t="s">
        <v>10</v>
      </c>
      <c r="D1193" s="181" t="s">
        <v>11</v>
      </c>
      <c r="E1193" s="181" t="s">
        <v>12</v>
      </c>
      <c r="F1193" s="181" t="s">
        <v>13</v>
      </c>
      <c r="G1193" s="181" t="s">
        <v>14</v>
      </c>
      <c r="H1193" s="179" t="s">
        <v>15</v>
      </c>
      <c r="I1193" s="182" t="s">
        <v>16</v>
      </c>
      <c r="W1193">
        <f t="shared" si="115"/>
      </c>
      <c r="X1193">
        <f t="shared" si="116"/>
      </c>
      <c r="Y1193">
        <f t="shared" si="117"/>
      </c>
      <c r="Z1193">
        <f t="shared" si="118"/>
      </c>
    </row>
    <row r="1194" spans="1:26">
      <c r="A1194" s="5"/>
      <c r="B1194" s="1563" t="s">
        <v>662</v>
      </c>
      <c r="C1194" s="1563"/>
      <c r="D1194" s="5"/>
      <c r="E1194" s="5"/>
      <c r="F1194" s="5"/>
      <c r="G1194" s="5"/>
      <c r="H1194" s="5"/>
      <c r="I1194" s="94"/>
      <c r="W1194">
        <f t="shared" si="115"/>
      </c>
      <c r="X1194">
        <f t="shared" si="116"/>
      </c>
      <c r="Y1194">
        <f t="shared" si="117"/>
      </c>
      <c r="Z1194">
        <f t="shared" si="118"/>
      </c>
    </row>
    <row r="1195" spans="1:26">
      <c r="A1195" s="5">
        <v>1</v>
      </c>
      <c r="B1195" s="18" t="s">
        <v>663</v>
      </c>
      <c r="C1195" s="48"/>
      <c r="D1195" s="255">
        <v>1</v>
      </c>
      <c r="E1195" s="19">
        <v>1</v>
      </c>
      <c r="F1195" s="5">
        <f>+E1195*D1195</f>
      </c>
      <c r="G1195" s="9">
        <f>+E1195*D1195</f>
      </c>
      <c r="H1195" s="19">
        <v>1</v>
      </c>
      <c r="I1195" s="94">
        <f>+H1195*G1195</f>
      </c>
      <c r="W1195">
        <f t="shared" si="115"/>
      </c>
      <c r="X1195">
        <f t="shared" si="116"/>
      </c>
      <c r="Y1195">
        <f t="shared" si="117"/>
      </c>
      <c r="Z1195">
        <f t="shared" si="118"/>
      </c>
    </row>
    <row r="1196" spans="1:26">
      <c r="A1196" s="5"/>
      <c r="B1196" s="1563" t="s">
        <v>300</v>
      </c>
      <c r="C1196" s="1563"/>
      <c r="D1196" s="5"/>
      <c r="E1196" s="5"/>
      <c r="F1196" s="5"/>
      <c r="G1196" s="9"/>
      <c r="H1196" s="7"/>
      <c r="I1196" s="94"/>
      <c r="W1196">
        <f t="shared" si="115"/>
      </c>
      <c r="X1196">
        <f t="shared" si="116"/>
      </c>
      <c r="Y1196">
        <f t="shared" si="117"/>
      </c>
      <c r="Z1196">
        <f t="shared" si="118"/>
      </c>
    </row>
    <row r="1197" spans="1:26">
      <c r="A1197" s="5">
        <v>2</v>
      </c>
      <c r="B1197" s="17" t="s">
        <v>496</v>
      </c>
      <c r="C1197" s="88" t="s">
        <v>303</v>
      </c>
      <c r="D1197" s="5">
        <v>5</v>
      </c>
      <c r="E1197" s="9">
        <v>50</v>
      </c>
      <c r="F1197" s="5">
        <f>+E1197*D1197</f>
      </c>
      <c r="G1197" s="9">
        <f>+E1197*D1197</f>
      </c>
      <c r="H1197" s="9">
        <v>1</v>
      </c>
      <c r="I1197" s="94">
        <f>+H1197*G1197</f>
      </c>
      <c r="W1197">
        <f t="shared" si="115"/>
      </c>
      <c r="X1197">
        <f t="shared" si="116"/>
      </c>
      <c r="Y1197">
        <f t="shared" si="117"/>
      </c>
      <c r="Z1197">
        <f t="shared" si="118"/>
      </c>
    </row>
    <row r="1198" spans="1:26">
      <c r="A1198" s="5"/>
      <c r="B1198" s="17"/>
      <c r="C1198" s="96"/>
      <c r="D1198" s="5"/>
      <c r="E1198" s="5"/>
      <c r="F1198" s="5"/>
      <c r="G1198" s="5"/>
      <c r="H1198" s="5"/>
      <c r="I1198" s="94"/>
      <c r="W1198">
        <f t="shared" si="115"/>
      </c>
      <c r="X1198">
        <f t="shared" si="116"/>
      </c>
      <c r="Y1198">
        <f t="shared" si="117"/>
      </c>
      <c r="Z1198">
        <f t="shared" si="118"/>
      </c>
    </row>
    <row r="1199" spans="1:26">
      <c r="A1199" s="5"/>
      <c r="B1199" s="17"/>
      <c r="C1199" s="96"/>
      <c r="D1199" s="5"/>
      <c r="E1199" s="5"/>
      <c r="F1199" s="5"/>
      <c r="G1199" s="5"/>
      <c r="H1199" s="5"/>
      <c r="I1199" s="94"/>
      <c r="W1199">
        <f t="shared" si="115"/>
      </c>
      <c r="X1199">
        <f t="shared" si="116"/>
      </c>
      <c r="Y1199">
        <f t="shared" si="117"/>
      </c>
      <c r="Z1199">
        <f t="shared" si="118"/>
      </c>
    </row>
    <row r="1200" spans="1:26">
      <c r="A1200" s="5"/>
      <c r="B1200" s="17"/>
      <c r="C1200" s="96"/>
      <c r="D1200" s="5"/>
      <c r="E1200" s="5"/>
      <c r="F1200" s="5"/>
      <c r="G1200" s="5"/>
      <c r="H1200" s="5"/>
      <c r="I1200" s="94"/>
      <c r="W1200">
        <f t="shared" si="115"/>
      </c>
      <c r="X1200">
        <f t="shared" si="116"/>
      </c>
      <c r="Y1200">
        <f t="shared" si="117"/>
      </c>
      <c r="Z1200">
        <f t="shared" si="118"/>
      </c>
    </row>
    <row r="1201" spans="1:26">
      <c r="A1201" s="5"/>
      <c r="B1201" s="17"/>
      <c r="C1201" s="96"/>
      <c r="D1201" s="5"/>
      <c r="E1201" s="5"/>
      <c r="F1201" s="5"/>
      <c r="G1201" s="5"/>
      <c r="H1201" s="5"/>
      <c r="I1201" s="94"/>
      <c r="W1201">
        <f t="shared" si="115"/>
      </c>
      <c r="X1201">
        <f t="shared" si="116"/>
      </c>
      <c r="Y1201">
        <f t="shared" si="117"/>
      </c>
      <c r="Z1201">
        <f t="shared" si="118"/>
      </c>
    </row>
    <row r="1202" spans="1:26">
      <c r="A1202" s="5"/>
      <c r="B1202" s="17"/>
      <c r="C1202" s="96"/>
      <c r="D1202" s="5"/>
      <c r="E1202" s="5"/>
      <c r="F1202" s="5"/>
      <c r="G1202" s="5"/>
      <c r="H1202" s="5"/>
      <c r="I1202" s="94"/>
      <c r="W1202">
        <f t="shared" si="115"/>
      </c>
      <c r="X1202">
        <f t="shared" si="116"/>
      </c>
      <c r="Y1202">
        <f t="shared" si="117"/>
      </c>
      <c r="Z1202">
        <f t="shared" si="118"/>
      </c>
    </row>
    <row r="1203" spans="1:26">
      <c r="A1203" s="5"/>
      <c r="B1203" s="17"/>
      <c r="C1203" s="96"/>
      <c r="D1203" s="5"/>
      <c r="E1203" s="5"/>
      <c r="F1203" s="5"/>
      <c r="G1203" s="5"/>
      <c r="H1203" s="5"/>
      <c r="I1203" s="94"/>
      <c r="W1203">
        <f t="shared" si="115"/>
      </c>
      <c r="X1203">
        <f t="shared" si="116"/>
      </c>
      <c r="Y1203">
        <f t="shared" si="117"/>
      </c>
      <c r="Z1203">
        <f t="shared" si="118"/>
      </c>
    </row>
    <row r="1204" spans="1:26">
      <c r="A1204" s="5"/>
      <c r="B1204" s="17"/>
      <c r="C1204" s="96"/>
      <c r="D1204" s="5"/>
      <c r="E1204" s="5"/>
      <c r="F1204" s="5"/>
      <c r="G1204" s="5"/>
      <c r="H1204" s="5"/>
      <c r="I1204" s="94"/>
      <c r="W1204">
        <f t="shared" si="115"/>
      </c>
      <c r="X1204">
        <f t="shared" si="116"/>
      </c>
      <c r="Y1204">
        <f t="shared" si="117"/>
      </c>
      <c r="Z1204">
        <f t="shared" si="118"/>
      </c>
    </row>
    <row r="1205" spans="1:26">
      <c r="A1205" s="19"/>
      <c r="B1205" s="224"/>
      <c r="C1205" s="15"/>
      <c r="D1205" s="5"/>
      <c r="E1205" s="19"/>
      <c r="F1205" s="9"/>
      <c r="G1205" s="6"/>
      <c r="H1205" s="19"/>
      <c r="I1205" s="183"/>
      <c r="W1205">
        <f t="shared" si="115"/>
      </c>
      <c r="X1205">
        <f t="shared" si="116"/>
      </c>
      <c r="Y1205">
        <f t="shared" si="117"/>
      </c>
      <c r="Z1205">
        <f t="shared" si="118"/>
      </c>
    </row>
    <row r="1206" spans="1:26">
      <c r="A1206" s="5"/>
      <c r="B1206" s="8"/>
      <c r="C1206" s="5"/>
      <c r="D1206" s="5"/>
      <c r="E1206" s="5"/>
      <c r="F1206" s="21"/>
      <c r="G1206" s="6"/>
      <c r="H1206" s="5"/>
      <c r="I1206" s="183"/>
      <c r="W1206">
        <f t="shared" si="115"/>
      </c>
      <c r="X1206">
        <f t="shared" si="116"/>
      </c>
      <c r="Y1206">
        <f t="shared" si="117"/>
      </c>
      <c r="Z1206">
        <f t="shared" si="118"/>
      </c>
    </row>
    <row r="1207" spans="1:26">
      <c r="A1207" s="5"/>
      <c r="B1207" s="8"/>
      <c r="C1207" s="5"/>
      <c r="D1207" s="5"/>
      <c r="E1207" s="5"/>
      <c r="F1207" s="21"/>
      <c r="G1207" s="6"/>
      <c r="H1207" s="5"/>
      <c r="I1207" s="183"/>
      <c r="W1207">
        <f t="shared" si="115"/>
      </c>
      <c r="X1207">
        <f t="shared" si="116"/>
      </c>
      <c r="Y1207">
        <f t="shared" si="117"/>
      </c>
      <c r="Z1207">
        <f t="shared" si="118"/>
      </c>
    </row>
    <row r="1208" spans="1:26" ht="15.75" thickBot="1">
      <c r="A1208" s="5"/>
      <c r="B1208" s="224"/>
      <c r="C1208" s="15"/>
      <c r="D1208" s="23"/>
      <c r="E1208" s="225"/>
      <c r="F1208" s="23"/>
      <c r="G1208" s="24"/>
      <c r="H1208" s="225"/>
      <c r="I1208" s="226"/>
      <c r="W1208">
        <f t="shared" si="115"/>
      </c>
      <c r="X1208">
        <f t="shared" si="116"/>
      </c>
      <c r="Y1208">
        <f t="shared" si="117"/>
      </c>
      <c r="Z1208">
        <f t="shared" si="118"/>
      </c>
    </row>
    <row r="1209" spans="1:26">
      <c r="A1209" s="227"/>
      <c r="B1209" s="17"/>
      <c r="C1209" s="5"/>
      <c r="D1209" s="59"/>
      <c r="E1209" s="59"/>
      <c r="F1209" s="53"/>
      <c r="G1209" s="78"/>
      <c r="H1209" s="68"/>
      <c r="I1209" s="228">
        <f>SUM(I1194:I1208)</f>
      </c>
      <c r="W1209">
        <f t="shared" si="115"/>
      </c>
      <c r="X1209">
        <f t="shared" si="116"/>
      </c>
      <c r="Y1209">
        <f t="shared" si="117"/>
      </c>
      <c r="Z1209">
        <f t="shared" si="118"/>
      </c>
    </row>
    <row r="1210" spans="1:26">
      <c r="A1210" s="10"/>
      <c r="B1210" s="10"/>
      <c r="C1210" s="69"/>
      <c r="D1210" s="69"/>
      <c r="E1210" s="69"/>
      <c r="F1210" s="69"/>
      <c r="G1210" s="69"/>
      <c r="H1210" s="69"/>
      <c r="I1210" s="191"/>
      <c r="W1210">
        <f t="shared" si="115"/>
      </c>
      <c r="X1210">
        <f t="shared" si="116"/>
      </c>
      <c r="Y1210">
        <f t="shared" si="117"/>
      </c>
      <c r="Z1210">
        <f t="shared" si="118"/>
      </c>
    </row>
    <row r="1211" spans="1:26" ht="15.75" thickBot="1">
      <c r="A1211" s="10"/>
      <c r="B1211" s="11" t="s">
        <v>20</v>
      </c>
      <c r="C1211" s="35"/>
      <c r="D1211" s="35"/>
      <c r="E1211" s="35"/>
      <c r="F1211" s="35"/>
      <c r="G1211" s="35"/>
      <c r="H1211" s="35"/>
      <c r="I1211" s="98"/>
      <c r="W1211">
        <f t="shared" si="115"/>
      </c>
      <c r="X1211">
        <f t="shared" si="116"/>
      </c>
      <c r="Y1211">
        <f t="shared" si="117"/>
      </c>
      <c r="Z1211">
        <f t="shared" si="118"/>
      </c>
    </row>
    <row r="1212" spans="1:26" ht="15.75" thickBot="1">
      <c r="A1212" s="99"/>
      <c r="B1212" s="38"/>
      <c r="C1212" s="39" t="s">
        <v>21</v>
      </c>
      <c r="D1212" s="40">
        <f>SUM(D1194:D1211)</f>
      </c>
      <c r="E1212" s="41" t="s">
        <v>360</v>
      </c>
      <c r="F1212" s="40">
        <f>SUM(F1194:F1211)</f>
      </c>
      <c r="G1212" s="40">
        <f>SUM(G1194:G1211)</f>
      </c>
      <c r="H1212" s="41">
        <f>+SUMPRODUCT(H1194:H1208,F1194:F1208)</f>
      </c>
      <c r="I1212" s="100">
        <f>+I1209-I1210</f>
      </c>
      <c r="W1212">
        <f t="shared" si="115"/>
      </c>
      <c r="X1212">
        <f t="shared" si="116"/>
      </c>
      <c r="Y1212">
        <f t="shared" si="117"/>
      </c>
      <c r="Z1212">
        <f t="shared" si="118"/>
      </c>
    </row>
    <row r="1213" spans="1:26">
      <c r="A1213" s="10"/>
      <c r="B1213" s="10"/>
      <c r="C1213" s="91"/>
      <c r="D1213" s="91"/>
      <c r="E1213" s="91"/>
      <c r="F1213" s="91"/>
      <c r="G1213" s="91"/>
      <c r="H1213" s="91"/>
      <c r="I1213" s="91"/>
      <c r="W1213">
        <f t="shared" si="115"/>
      </c>
      <c r="X1213">
        <f t="shared" si="116"/>
      </c>
      <c r="Y1213">
        <f t="shared" si="117"/>
      </c>
      <c r="Z1213">
        <f t="shared" si="118"/>
      </c>
    </row>
    <row r="1214" spans="1:26">
      <c r="A1214" s="12" t="s">
        <v>281</v>
      </c>
      <c r="B1214" s="12"/>
      <c r="C1214" s="12"/>
      <c r="D1214" s="13"/>
      <c r="E1214" s="14"/>
      <c r="F1214" s="14"/>
      <c r="G1214" s="14"/>
      <c r="H1214" s="2"/>
      <c r="I1214" s="12"/>
      <c r="W1214">
        <f t="shared" si="115"/>
      </c>
      <c r="X1214">
        <f t="shared" si="116"/>
      </c>
      <c r="Y1214">
        <f t="shared" si="117"/>
      </c>
      <c r="Z1214">
        <f t="shared" si="118"/>
      </c>
    </row>
    <row r="1215" spans="1:26">
      <c r="W1215">
        <f t="shared" si="115"/>
      </c>
      <c r="X1215">
        <f t="shared" si="116"/>
      </c>
      <c r="Y1215">
        <f t="shared" si="117"/>
      </c>
      <c r="Z1215">
        <f t="shared" si="118"/>
      </c>
    </row>
    <row r="1216" spans="1:26">
      <c r="W1216">
        <f t="shared" si="115"/>
      </c>
      <c r="X1216">
        <f t="shared" si="116"/>
      </c>
      <c r="Y1216">
        <f t="shared" si="117"/>
      </c>
      <c r="Z1216">
        <f t="shared" si="118"/>
      </c>
    </row>
    <row r="1217" spans="1:26">
      <c r="W1217">
        <f t="shared" si="115"/>
      </c>
      <c r="X1217">
        <f t="shared" si="116"/>
      </c>
      <c r="Y1217">
        <f t="shared" si="117"/>
      </c>
      <c r="Z1217">
        <f t="shared" si="118"/>
      </c>
    </row>
    <row r="1218" spans="1:26">
      <c r="W1218">
        <f t="shared" si="115"/>
      </c>
      <c r="X1218">
        <f t="shared" si="116"/>
      </c>
      <c r="Y1218">
        <f t="shared" si="117"/>
      </c>
      <c r="Z1218">
        <f t="shared" si="118"/>
      </c>
    </row>
    <row r="1219" spans="1:26">
      <c r="W1219">
        <f t="shared" si="115"/>
      </c>
      <c r="X1219">
        <f t="shared" si="116"/>
      </c>
      <c r="Y1219">
        <f t="shared" si="117"/>
      </c>
      <c r="Z1219">
        <f t="shared" si="118"/>
      </c>
    </row>
    <row r="1220" spans="1:26">
      <c r="A1220" s="1562" t="s">
        <v>0</v>
      </c>
      <c r="B1220" s="1562"/>
      <c r="C1220" s="1562"/>
      <c r="D1220" s="1562"/>
      <c r="E1220" s="1562"/>
      <c r="F1220" s="1562"/>
      <c r="G1220" s="1562"/>
      <c r="H1220" s="1562"/>
      <c r="I1220" s="1562"/>
      <c r="W1220">
        <f t="shared" ref="W1220:W1283" si="119">IF(LEFT($H1220&amp;"",5)="2019-",$H1220,W1219)</f>
      </c>
      <c r="X1220">
        <f t="shared" ref="X1220:X1283" si="120">IF($W1220="",0,IF(COUNTIF($AB$2:$AB$80,$W1220)&gt;0,1,0))</f>
      </c>
      <c r="Y1220">
        <f t="shared" ref="Y1220:Y1283" si="121">IF($C1220="","",UPPER(TRIM(IFERROR(LEFT($C1220&amp;"",FIND("/",$C1220&amp;"")-1),$C1220&amp;""))))</f>
      </c>
      <c r="Z1220">
        <f t="shared" ref="Z1220:Z1283" si="122">IFERROR(IF(ISNUMBER($G1220),$G1220,0),0)</f>
      </c>
    </row>
    <row r="1221" spans="1:26">
      <c r="W1221">
        <f t="shared" si="119"/>
      </c>
      <c r="X1221">
        <f t="shared" si="120"/>
      </c>
      <c r="Y1221">
        <f t="shared" si="121"/>
      </c>
      <c r="Z1221">
        <f t="shared" si="122"/>
      </c>
    </row>
    <row r="1222" spans="1:26">
      <c r="W1222">
        <f t="shared" si="119"/>
      </c>
      <c r="X1222">
        <f t="shared" si="120"/>
      </c>
      <c r="Y1222">
        <f t="shared" si="121"/>
      </c>
      <c r="Z1222">
        <f t="shared" si="122"/>
      </c>
    </row>
    <row r="1223" spans="1:26">
      <c r="A1223" s="1" t="s">
        <v>1</v>
      </c>
      <c r="B1223" s="1"/>
      <c r="G1223" s="2" t="s">
        <v>2</v>
      </c>
      <c r="H1223" s="3" t="s">
        <v>660</v>
      </c>
      <c r="W1223">
        <f t="shared" si="119"/>
      </c>
      <c r="X1223">
        <f t="shared" si="120"/>
      </c>
      <c r="Y1223">
        <f t="shared" si="121"/>
      </c>
      <c r="Z1223">
        <f t="shared" si="122"/>
      </c>
    </row>
    <row r="1224" spans="1:26">
      <c r="A1224" s="1" t="inlineStr">
        <is>
          <t>Dealer-295</t>
        </is>
      </c>
      <c r="B1224" s="1"/>
      <c r="F1224" s="4" t="s">
        <v>3</v>
      </c>
      <c r="G1224" s="2"/>
      <c r="H1224" s="1" t="s">
        <v>86</v>
      </c>
      <c r="W1224">
        <f t="shared" si="119"/>
      </c>
      <c r="X1224">
        <f t="shared" si="120"/>
      </c>
      <c r="Y1224">
        <f t="shared" si="121"/>
      </c>
      <c r="Z1224">
        <f t="shared" si="122"/>
      </c>
    </row>
    <row r="1225" spans="1:26">
      <c r="A1225" s="1" t="inlineStr">
        <is>
          <t>Address line (redacted)</t>
        </is>
      </c>
      <c r="B1225" s="1"/>
      <c r="H1225" s="22"/>
      <c r="W1225">
        <f t="shared" si="119"/>
      </c>
      <c r="X1225">
        <f t="shared" si="120"/>
      </c>
      <c r="Y1225">
        <f t="shared" si="121"/>
      </c>
      <c r="Z1225">
        <f t="shared" si="122"/>
      </c>
    </row>
    <row r="1226" spans="1:26">
      <c r="A1226" s="1" t="inlineStr">
        <is>
          <t>Address line (redacted)</t>
        </is>
      </c>
      <c r="B1226" s="1"/>
      <c r="D1226" s="85"/>
      <c r="E1226" s="85"/>
      <c r="F1226" s="85"/>
      <c r="G1226" s="85"/>
      <c r="H1226" s="85"/>
      <c r="W1226">
        <f t="shared" si="119"/>
      </c>
      <c r="X1226">
        <f t="shared" si="120"/>
      </c>
      <c r="Y1226">
        <f t="shared" si="121"/>
      </c>
      <c r="Z1226">
        <f t="shared" si="122"/>
      </c>
    </row>
    <row r="1227" spans="1:26">
      <c r="A1227" s="12" t="s">
        <v>299</v>
      </c>
      <c r="B1227" s="86" t="inlineStr">
        <is>
          <t>GSTIN-MASKED</t>
        </is>
      </c>
      <c r="D1227" s="85"/>
      <c r="E1227" s="85"/>
      <c r="F1227" s="85"/>
      <c r="G1227" s="85"/>
      <c r="H1227" s="85"/>
      <c r="W1227">
        <f t="shared" si="119"/>
      </c>
      <c r="X1227">
        <f t="shared" si="120"/>
      </c>
      <c r="Y1227">
        <f t="shared" si="121"/>
      </c>
      <c r="Z1227">
        <f t="shared" si="122"/>
      </c>
    </row>
    <row r="1228" spans="1:26">
      <c r="D1228" s="85"/>
      <c r="E1228" s="85"/>
      <c r="F1228" s="85"/>
      <c r="G1228" s="85"/>
      <c r="H1228" s="85"/>
      <c r="W1228">
        <f t="shared" si="119"/>
      </c>
      <c r="X1228">
        <f t="shared" si="120"/>
      </c>
      <c r="Y1228">
        <f t="shared" si="121"/>
      </c>
      <c r="Z1228">
        <f t="shared" si="122"/>
      </c>
    </row>
    <row r="1229" spans="1:26">
      <c r="W1229">
        <f t="shared" si="119"/>
      </c>
      <c r="X1229">
        <f t="shared" si="120"/>
      </c>
      <c r="Y1229">
        <f t="shared" si="121"/>
      </c>
      <c r="Z1229">
        <f t="shared" si="122"/>
      </c>
    </row>
    <row r="1230" spans="1:26">
      <c r="A1230" s="1" t="s">
        <v>5</v>
      </c>
      <c r="W1230">
        <f t="shared" si="119"/>
      </c>
      <c r="X1230">
        <f t="shared" si="120"/>
      </c>
      <c r="Y1230">
        <f t="shared" si="121"/>
      </c>
      <c r="Z1230">
        <f t="shared" si="122"/>
      </c>
    </row>
    <row r="1231" spans="1:26">
      <c r="A1231" s="1" t="s">
        <v>6</v>
      </c>
      <c r="W1231">
        <f t="shared" si="119"/>
      </c>
      <c r="X1231">
        <f t="shared" si="120"/>
      </c>
      <c r="Y1231">
        <f t="shared" si="121"/>
      </c>
      <c r="Z1231">
        <f t="shared" si="122"/>
      </c>
    </row>
    <row r="1232" spans="1:26">
      <c r="A1232" s="1" t="s">
        <v>7</v>
      </c>
      <c r="W1232">
        <f t="shared" si="119"/>
      </c>
      <c r="X1232">
        <f t="shared" si="120"/>
      </c>
      <c r="Y1232">
        <f t="shared" si="121"/>
      </c>
      <c r="Z1232">
        <f t="shared" si="122"/>
      </c>
    </row>
    <row r="1233" spans="1:26" ht="24">
      <c r="A1233" s="179" t="s">
        <v>8</v>
      </c>
      <c r="B1233" s="180" t="s">
        <v>9</v>
      </c>
      <c r="C1233" s="180" t="s">
        <v>10</v>
      </c>
      <c r="D1233" s="181" t="s">
        <v>11</v>
      </c>
      <c r="E1233" s="181" t="s">
        <v>12</v>
      </c>
      <c r="F1233" s="181" t="s">
        <v>13</v>
      </c>
      <c r="G1233" s="181" t="s">
        <v>14</v>
      </c>
      <c r="H1233" s="179" t="s">
        <v>15</v>
      </c>
      <c r="I1233" s="182" t="s">
        <v>16</v>
      </c>
      <c r="W1233">
        <f t="shared" si="119"/>
      </c>
      <c r="X1233">
        <f t="shared" si="120"/>
      </c>
      <c r="Y1233">
        <f t="shared" si="121"/>
      </c>
      <c r="Z1233">
        <f t="shared" si="122"/>
      </c>
    </row>
    <row r="1234" spans="1:26">
      <c r="A1234" s="5"/>
      <c r="B1234" s="1563" t="s">
        <v>369</v>
      </c>
      <c r="C1234" s="1563"/>
      <c r="D1234" s="274"/>
      <c r="E1234" s="275"/>
      <c r="F1234" s="275"/>
      <c r="G1234" s="168"/>
      <c r="H1234" s="275"/>
      <c r="I1234" s="183"/>
      <c r="W1234">
        <f t="shared" si="119"/>
      </c>
      <c r="X1234">
        <f t="shared" si="120"/>
      </c>
      <c r="Y1234">
        <f t="shared" si="121"/>
      </c>
      <c r="Z1234">
        <f t="shared" si="122"/>
      </c>
    </row>
    <row r="1235" spans="1:26">
      <c r="A1235" s="5">
        <v>1</v>
      </c>
      <c r="B1235" s="17" t="s">
        <v>669</v>
      </c>
      <c r="C1235" s="88" t="s">
        <v>670</v>
      </c>
      <c r="D1235" s="5"/>
      <c r="E1235" s="9">
        <v>25</v>
      </c>
      <c r="F1235" s="5">
        <v>100</v>
      </c>
      <c r="G1235" s="6">
        <v>100</v>
      </c>
      <c r="H1235" s="9">
        <v>1</v>
      </c>
      <c r="I1235" s="183">
        <f>+H1235*G1235</f>
      </c>
      <c r="W1235">
        <f t="shared" si="119"/>
      </c>
      <c r="X1235">
        <f t="shared" si="120"/>
      </c>
      <c r="Y1235">
        <f t="shared" si="121"/>
      </c>
      <c r="Z1235">
        <f t="shared" si="122"/>
      </c>
    </row>
    <row r="1236" spans="1:26">
      <c r="A1236" s="5"/>
      <c r="B1236" s="276"/>
      <c r="C1236" s="88"/>
      <c r="D1236" s="5"/>
      <c r="E1236" s="9"/>
      <c r="F1236" s="5"/>
      <c r="G1236" s="6"/>
      <c r="H1236" s="9"/>
      <c r="I1236" s="183"/>
      <c r="W1236">
        <f t="shared" si="119"/>
      </c>
      <c r="X1236">
        <f t="shared" si="120"/>
      </c>
      <c r="Y1236">
        <f t="shared" si="121"/>
      </c>
      <c r="Z1236">
        <f t="shared" si="122"/>
      </c>
    </row>
    <row r="1237" spans="1:26">
      <c r="A1237" s="5"/>
      <c r="B1237" s="17"/>
      <c r="C1237" s="88"/>
      <c r="D1237" s="5"/>
      <c r="E1237" s="9"/>
      <c r="F1237" s="5"/>
      <c r="G1237" s="6"/>
      <c r="H1237" s="9"/>
      <c r="I1237" s="183"/>
      <c r="W1237">
        <f t="shared" si="119"/>
      </c>
      <c r="X1237">
        <f t="shared" si="120"/>
      </c>
      <c r="Y1237">
        <f t="shared" si="121"/>
      </c>
      <c r="Z1237">
        <f t="shared" si="122"/>
      </c>
    </row>
    <row r="1238" spans="1:26">
      <c r="A1238" s="21"/>
      <c r="B1238" s="8"/>
      <c r="C1238" s="5"/>
      <c r="D1238" s="21"/>
      <c r="E1238" s="5"/>
      <c r="F1238" s="21"/>
      <c r="G1238" s="6"/>
      <c r="H1238" s="5"/>
      <c r="I1238" s="183"/>
      <c r="W1238">
        <f t="shared" si="119"/>
      </c>
      <c r="X1238">
        <f t="shared" si="120"/>
      </c>
      <c r="Y1238">
        <f t="shared" si="121"/>
      </c>
      <c r="Z1238">
        <f t="shared" si="122"/>
      </c>
    </row>
    <row r="1239" spans="1:26">
      <c r="A1239" s="21"/>
      <c r="B1239" s="8"/>
      <c r="C1239" s="5"/>
      <c r="D1239" s="21"/>
      <c r="E1239" s="5"/>
      <c r="F1239" s="21"/>
      <c r="G1239" s="6"/>
      <c r="H1239" s="5"/>
      <c r="I1239" s="183"/>
      <c r="W1239">
        <f t="shared" si="119"/>
      </c>
      <c r="X1239">
        <f t="shared" si="120"/>
      </c>
      <c r="Y1239">
        <f t="shared" si="121"/>
      </c>
      <c r="Z1239">
        <f t="shared" si="122"/>
      </c>
    </row>
    <row r="1240" spans="1:26">
      <c r="A1240" s="21"/>
      <c r="B1240" s="8"/>
      <c r="C1240" s="5"/>
      <c r="D1240" s="21"/>
      <c r="E1240" s="5"/>
      <c r="F1240" s="21"/>
      <c r="G1240" s="6"/>
      <c r="H1240" s="5"/>
      <c r="I1240" s="183"/>
      <c r="W1240">
        <f t="shared" si="119"/>
      </c>
      <c r="X1240">
        <f t="shared" si="120"/>
      </c>
      <c r="Y1240">
        <f t="shared" si="121"/>
      </c>
      <c r="Z1240">
        <f t="shared" si="122"/>
      </c>
    </row>
    <row r="1241" spans="1:26">
      <c r="A1241" s="21"/>
      <c r="B1241" s="1611" t="s">
        <v>782</v>
      </c>
      <c r="C1241" s="1612"/>
      <c r="D1241" s="21"/>
      <c r="E1241" s="5"/>
      <c r="F1241" s="21"/>
      <c r="G1241" s="6"/>
      <c r="H1241" s="5"/>
      <c r="I1241" s="183"/>
      <c r="W1241">
        <f t="shared" si="119"/>
      </c>
      <c r="X1241">
        <f t="shared" si="120"/>
      </c>
      <c r="Y1241">
        <f t="shared" si="121"/>
      </c>
      <c r="Z1241">
        <f t="shared" si="122"/>
      </c>
    </row>
    <row r="1242" spans="1:26">
      <c r="A1242" s="21"/>
      <c r="B1242" s="1613"/>
      <c r="C1242" s="1614"/>
      <c r="D1242" s="21"/>
      <c r="E1242" s="5"/>
      <c r="F1242" s="21"/>
      <c r="G1242" s="6"/>
      <c r="H1242" s="5"/>
      <c r="I1242" s="183"/>
      <c r="W1242">
        <f t="shared" si="119"/>
      </c>
      <c r="X1242">
        <f t="shared" si="120"/>
      </c>
      <c r="Y1242">
        <f t="shared" si="121"/>
      </c>
      <c r="Z1242">
        <f t="shared" si="122"/>
      </c>
    </row>
    <row r="1243" spans="1:26">
      <c r="A1243" s="21"/>
      <c r="B1243" s="8"/>
      <c r="C1243" s="5"/>
      <c r="D1243" s="21"/>
      <c r="E1243" s="5"/>
      <c r="F1243" s="21"/>
      <c r="G1243" s="6"/>
      <c r="H1243" s="5"/>
      <c r="I1243" s="183"/>
      <c r="W1243">
        <f t="shared" si="119"/>
      </c>
      <c r="X1243">
        <f t="shared" si="120"/>
      </c>
      <c r="Y1243">
        <f t="shared" si="121"/>
      </c>
      <c r="Z1243">
        <f t="shared" si="122"/>
      </c>
    </row>
    <row r="1244" spans="1:26">
      <c r="A1244" s="21"/>
      <c r="B1244" s="8"/>
      <c r="C1244" s="5"/>
      <c r="D1244" s="21"/>
      <c r="E1244" s="5"/>
      <c r="F1244" s="21"/>
      <c r="G1244" s="6"/>
      <c r="H1244" s="5"/>
      <c r="I1244" s="183"/>
      <c r="W1244">
        <f t="shared" si="119"/>
      </c>
      <c r="X1244">
        <f t="shared" si="120"/>
      </c>
      <c r="Y1244">
        <f t="shared" si="121"/>
      </c>
      <c r="Z1244">
        <f t="shared" si="122"/>
      </c>
    </row>
    <row r="1245" spans="1:26">
      <c r="A1245" s="10"/>
      <c r="B1245" s="10"/>
      <c r="C1245" s="10"/>
      <c r="D1245" s="69"/>
      <c r="E1245" s="69"/>
      <c r="F1245" s="69"/>
      <c r="G1245" s="69"/>
      <c r="H1245" s="112"/>
      <c r="I1245" s="191"/>
      <c r="W1245">
        <f t="shared" si="119"/>
      </c>
      <c r="X1245">
        <f t="shared" si="120"/>
      </c>
      <c r="Y1245">
        <f t="shared" si="121"/>
      </c>
      <c r="Z1245">
        <f t="shared" si="122"/>
      </c>
    </row>
    <row r="1246" spans="1:26">
      <c r="A1246" s="10"/>
      <c r="B1246" s="10"/>
      <c r="C1246" s="10"/>
      <c r="D1246" s="10"/>
      <c r="E1246" s="10"/>
      <c r="F1246" s="10"/>
      <c r="G1246" s="10"/>
      <c r="H1246" s="10"/>
      <c r="I1246" s="97"/>
      <c r="W1246">
        <f t="shared" si="119"/>
      </c>
      <c r="X1246">
        <f t="shared" si="120"/>
      </c>
      <c r="Y1246">
        <f t="shared" si="121"/>
      </c>
      <c r="Z1246">
        <f t="shared" si="122"/>
      </c>
    </row>
    <row r="1247" spans="1:26" ht="15.75" thickBot="1">
      <c r="A1247" s="10"/>
      <c r="B1247" s="11" t="s">
        <v>20</v>
      </c>
      <c r="C1247" s="35"/>
      <c r="D1247" s="35"/>
      <c r="E1247" s="35"/>
      <c r="F1247" s="35"/>
      <c r="G1247" s="35"/>
      <c r="H1247" s="35"/>
      <c r="I1247" s="98"/>
      <c r="W1247">
        <f t="shared" si="119"/>
      </c>
      <c r="X1247">
        <f t="shared" si="120"/>
      </c>
      <c r="Y1247">
        <f t="shared" si="121"/>
      </c>
      <c r="Z1247">
        <f t="shared" si="122"/>
      </c>
    </row>
    <row r="1248" spans="1:26" ht="15.75" thickBot="1">
      <c r="A1248" s="99"/>
      <c r="B1248" s="38"/>
      <c r="C1248" s="39" t="s">
        <v>21</v>
      </c>
      <c r="D1248" s="40">
        <f>SUM(D1234:D1247)</f>
      </c>
      <c r="E1248" s="41" t="s">
        <v>360</v>
      </c>
      <c r="F1248" s="40">
        <f>SUM(F1234:F1247)</f>
      </c>
      <c r="G1248" s="40">
        <f>SUM(G1234:G1247)</f>
      </c>
      <c r="H1248" s="41">
        <f>+SUMPRODUCT(H1234:H1244,F1234:F1244)</f>
      </c>
      <c r="I1248" s="100">
        <f>SUMPRODUCT(I1234:I1247)</f>
      </c>
      <c r="W1248">
        <f t="shared" si="119"/>
      </c>
      <c r="X1248">
        <f t="shared" si="120"/>
      </c>
      <c r="Y1248">
        <f t="shared" si="121"/>
      </c>
      <c r="Z1248">
        <f t="shared" si="122"/>
      </c>
    </row>
    <row r="1249" spans="1:26">
      <c r="A1249" s="10"/>
      <c r="B1249" s="10"/>
      <c r="C1249" s="91"/>
      <c r="D1249" s="91"/>
      <c r="E1249" s="91"/>
      <c r="F1249" s="91"/>
      <c r="G1249" s="91"/>
      <c r="H1249" s="91"/>
      <c r="I1249" s="91"/>
      <c r="W1249">
        <f t="shared" si="119"/>
      </c>
      <c r="X1249">
        <f t="shared" si="120"/>
      </c>
      <c r="Y1249">
        <f t="shared" si="121"/>
      </c>
      <c r="Z1249">
        <f t="shared" si="122"/>
      </c>
    </row>
    <row r="1250" spans="1:26">
      <c r="A1250" s="12" t="s">
        <v>315</v>
      </c>
      <c r="B1250" s="12"/>
      <c r="C1250" s="12"/>
      <c r="D1250" s="13"/>
      <c r="E1250" s="14"/>
      <c r="F1250" s="14"/>
      <c r="G1250" s="14"/>
      <c r="H1250" s="2"/>
      <c r="I1250" s="12"/>
      <c r="W1250">
        <f t="shared" si="119"/>
      </c>
      <c r="X1250">
        <f t="shared" si="120"/>
      </c>
      <c r="Y1250">
        <f t="shared" si="121"/>
      </c>
      <c r="Z1250">
        <f t="shared" si="122"/>
      </c>
    </row>
    <row r="1251" spans="1:26">
      <c r="W1251">
        <f t="shared" si="119"/>
      </c>
      <c r="X1251">
        <f t="shared" si="120"/>
      </c>
      <c r="Y1251">
        <f t="shared" si="121"/>
      </c>
      <c r="Z1251">
        <f t="shared" si="122"/>
      </c>
    </row>
    <row r="1252" spans="1:26">
      <c r="W1252">
        <f t="shared" si="119"/>
      </c>
      <c r="X1252">
        <f t="shared" si="120"/>
      </c>
      <c r="Y1252">
        <f t="shared" si="121"/>
      </c>
      <c r="Z1252">
        <f t="shared" si="122"/>
      </c>
    </row>
    <row r="1253" spans="1:26">
      <c r="W1253">
        <f t="shared" si="119"/>
      </c>
      <c r="X1253">
        <f t="shared" si="120"/>
      </c>
      <c r="Y1253">
        <f t="shared" si="121"/>
      </c>
      <c r="Z1253">
        <f t="shared" si="122"/>
      </c>
    </row>
    <row r="1254" spans="1:26">
      <c r="A1254" s="1562" t="s">
        <v>0</v>
      </c>
      <c r="B1254" s="1562"/>
      <c r="C1254" s="1562"/>
      <c r="D1254" s="1562"/>
      <c r="E1254" s="1562"/>
      <c r="F1254" s="1562"/>
      <c r="G1254" s="1562"/>
      <c r="H1254" s="1562"/>
      <c r="I1254" s="1562"/>
      <c r="W1254">
        <f t="shared" si="119"/>
      </c>
      <c r="X1254">
        <f t="shared" si="120"/>
      </c>
      <c r="Y1254">
        <f t="shared" si="121"/>
      </c>
      <c r="Z1254">
        <f t="shared" si="122"/>
      </c>
    </row>
    <row r="1255" spans="1:26">
      <c r="W1255">
        <f t="shared" si="119"/>
      </c>
      <c r="X1255">
        <f t="shared" si="120"/>
      </c>
      <c r="Y1255">
        <f t="shared" si="121"/>
      </c>
      <c r="Z1255">
        <f t="shared" si="122"/>
      </c>
    </row>
    <row r="1256" spans="1:26">
      <c r="A1256" s="1" t="s">
        <v>1</v>
      </c>
      <c r="B1256" s="1"/>
      <c r="G1256" s="2" t="s">
        <v>2</v>
      </c>
      <c r="H1256" s="3" t="s">
        <v>672</v>
      </c>
      <c r="W1256">
        <f t="shared" si="119"/>
      </c>
      <c r="X1256">
        <f t="shared" si="120"/>
      </c>
      <c r="Y1256">
        <f t="shared" si="121"/>
      </c>
      <c r="Z1256">
        <f t="shared" si="122"/>
      </c>
    </row>
    <row r="1257" spans="1:26">
      <c r="A1257" t="inlineStr">
        <is>
          <t>Dealer-081</t>
        </is>
      </c>
      <c r="B1257" s="1"/>
      <c r="F1257" s="4" t="s">
        <v>3</v>
      </c>
      <c r="G1257" s="2"/>
      <c r="H1257" s="1" t="s">
        <v>87</v>
      </c>
      <c r="W1257">
        <f t="shared" si="119"/>
      </c>
      <c r="X1257">
        <f t="shared" si="120"/>
      </c>
      <c r="Y1257">
        <f t="shared" si="121"/>
      </c>
      <c r="Z1257">
        <f t="shared" si="122"/>
      </c>
    </row>
    <row r="1258" spans="1:26" ht="15.75">
      <c r="A1258" s="141" t="inlineStr">
        <is>
          <t>Dealer-153</t>
        </is>
      </c>
      <c r="B1258" s="126"/>
      <c r="D1258" s="142"/>
      <c r="H1258" s="54"/>
      <c r="W1258">
        <f t="shared" si="119"/>
      </c>
      <c r="X1258">
        <f t="shared" si="120"/>
      </c>
      <c r="Y1258">
        <f t="shared" si="121"/>
      </c>
      <c r="Z1258">
        <f t="shared" si="122"/>
      </c>
    </row>
    <row r="1259" spans="1:26" ht="15.75">
      <c r="A1259" s="141" t="inlineStr">
        <is>
          <t>Address line (redacted)</t>
        </is>
      </c>
      <c r="B1259" s="126"/>
      <c r="D1259" s="142"/>
      <c r="H1259" s="54"/>
      <c r="W1259">
        <f t="shared" si="119"/>
      </c>
      <c r="X1259">
        <f t="shared" si="120"/>
      </c>
      <c r="Y1259">
        <f t="shared" si="121"/>
      </c>
      <c r="Z1259">
        <f t="shared" si="122"/>
      </c>
    </row>
    <row r="1260" spans="1:26" ht="15.75">
      <c r="A1260" s="143" t="inlineStr">
        <is>
          <t>Address line (redacted)</t>
        </is>
      </c>
      <c r="B1260" s="126"/>
      <c r="D1260" s="142"/>
      <c r="H1260" s="54"/>
      <c r="W1260">
        <f t="shared" si="119"/>
      </c>
      <c r="X1260">
        <f t="shared" si="120"/>
      </c>
      <c r="Y1260">
        <f t="shared" si="121"/>
      </c>
      <c r="Z1260">
        <f t="shared" si="122"/>
      </c>
    </row>
    <row r="1261" spans="1:26">
      <c r="A1261" s="144" t="s">
        <v>367</v>
      </c>
      <c r="B1261" s="145" t="inlineStr">
        <is>
          <t>GSTIN-MASKED</t>
        </is>
      </c>
      <c r="C1261" s="126"/>
      <c r="D1261" s="126"/>
      <c r="E1261" s="126"/>
      <c r="W1261">
        <f t="shared" si="119"/>
      </c>
      <c r="X1261">
        <f t="shared" si="120"/>
      </c>
      <c r="Y1261">
        <f t="shared" si="121"/>
      </c>
      <c r="Z1261">
        <f t="shared" si="122"/>
      </c>
    </row>
    <row r="1262" spans="1:26">
      <c r="W1262">
        <f t="shared" si="119"/>
      </c>
      <c r="X1262">
        <f t="shared" si="120"/>
      </c>
      <c r="Y1262">
        <f t="shared" si="121"/>
      </c>
      <c r="Z1262">
        <f t="shared" si="122"/>
      </c>
    </row>
    <row r="1263" spans="1:26">
      <c r="A1263" s="1" t="s">
        <v>5</v>
      </c>
      <c r="W1263">
        <f t="shared" si="119"/>
      </c>
      <c r="X1263">
        <f t="shared" si="120"/>
      </c>
      <c r="Y1263">
        <f t="shared" si="121"/>
      </c>
      <c r="Z1263">
        <f t="shared" si="122"/>
      </c>
    </row>
    <row r="1264" spans="1:26">
      <c r="A1264" s="1" t="s">
        <v>6</v>
      </c>
      <c r="W1264">
        <f t="shared" si="119"/>
      </c>
      <c r="X1264">
        <f t="shared" si="120"/>
      </c>
      <c r="Y1264">
        <f t="shared" si="121"/>
      </c>
      <c r="Z1264">
        <f t="shared" si="122"/>
      </c>
    </row>
    <row r="1265" spans="1:26" ht="15.75" thickBot="1">
      <c r="A1265" s="1" t="s">
        <v>7</v>
      </c>
      <c r="W1265">
        <f t="shared" si="119"/>
      </c>
      <c r="X1265">
        <f t="shared" si="120"/>
      </c>
      <c r="Y1265">
        <f t="shared" si="121"/>
      </c>
      <c r="Z1265">
        <f t="shared" si="122"/>
      </c>
    </row>
    <row r="1266" spans="1:26" ht="24">
      <c r="A1266" s="26" t="s">
        <v>8</v>
      </c>
      <c r="B1266" s="27" t="s">
        <v>9</v>
      </c>
      <c r="C1266" s="27" t="s">
        <v>10</v>
      </c>
      <c r="D1266" s="28" t="s">
        <v>11</v>
      </c>
      <c r="E1266" s="28" t="s">
        <v>12</v>
      </c>
      <c r="F1266" s="28" t="s">
        <v>13</v>
      </c>
      <c r="G1266" s="28" t="s">
        <v>14</v>
      </c>
      <c r="H1266" s="29" t="s">
        <v>15</v>
      </c>
      <c r="I1266" s="30" t="s">
        <v>16</v>
      </c>
      <c r="W1266">
        <f t="shared" si="119"/>
      </c>
      <c r="X1266">
        <f t="shared" si="120"/>
      </c>
      <c r="Y1266">
        <f t="shared" si="121"/>
      </c>
      <c r="Z1266">
        <f t="shared" si="122"/>
      </c>
    </row>
    <row r="1267" spans="1:26">
      <c r="A1267" s="57"/>
      <c r="B1267" s="1563" t="s">
        <v>300</v>
      </c>
      <c r="C1267" s="1563"/>
      <c r="D1267" s="5"/>
      <c r="E1267" s="5"/>
      <c r="F1267" s="5"/>
      <c r="G1267" s="6"/>
      <c r="H1267" s="5"/>
      <c r="I1267" s="58"/>
      <c r="W1267">
        <f t="shared" si="119"/>
      </c>
      <c r="X1267">
        <f t="shared" si="120"/>
      </c>
      <c r="Y1267">
        <f t="shared" si="121"/>
      </c>
      <c r="Z1267">
        <f t="shared" si="122"/>
      </c>
    </row>
    <row r="1268" spans="1:26">
      <c r="A1268" s="277">
        <v>1</v>
      </c>
      <c r="B1268" s="17" t="s">
        <v>673</v>
      </c>
      <c r="C1268" s="1648" t="s">
        <v>676</v>
      </c>
      <c r="D1268" s="50">
        <v>1</v>
      </c>
      <c r="E1268" s="5">
        <v>50</v>
      </c>
      <c r="F1268" s="5">
        <f>+E1268*D1268</f>
      </c>
      <c r="G1268" s="5">
        <f>+E1268*D1268</f>
      </c>
      <c r="H1268" s="1606">
        <v>1</v>
      </c>
      <c r="I1268" s="1724">
        <v>1</v>
      </c>
      <c r="W1268">
        <f t="shared" si="119"/>
      </c>
      <c r="X1268">
        <f t="shared" si="120"/>
      </c>
      <c r="Y1268">
        <f t="shared" si="121"/>
      </c>
      <c r="Z1268">
        <f t="shared" si="122"/>
      </c>
    </row>
    <row r="1269" spans="1:26">
      <c r="A1269" s="277">
        <v>2</v>
      </c>
      <c r="B1269" s="17" t="s">
        <v>674</v>
      </c>
      <c r="C1269" s="1650"/>
      <c r="D1269" s="50">
        <v>1</v>
      </c>
      <c r="E1269" s="5">
        <v>100</v>
      </c>
      <c r="F1269" s="5">
        <f>+E1269*D1269</f>
      </c>
      <c r="G1269" s="5">
        <f>+E1269*D1269</f>
      </c>
      <c r="H1269" s="1561"/>
      <c r="I1269" s="1725"/>
      <c r="W1269">
        <f t="shared" si="119"/>
      </c>
      <c r="X1269">
        <f t="shared" si="120"/>
      </c>
      <c r="Y1269">
        <f t="shared" si="121"/>
      </c>
      <c r="Z1269">
        <f t="shared" si="122"/>
      </c>
    </row>
    <row r="1270" spans="1:26">
      <c r="A1270" s="277">
        <v>3</v>
      </c>
      <c r="B1270" s="17" t="s">
        <v>675</v>
      </c>
      <c r="C1270" s="1649"/>
      <c r="D1270" s="50">
        <v>1</v>
      </c>
      <c r="E1270" s="5">
        <v>50</v>
      </c>
      <c r="F1270" s="5">
        <f>+E1270*D1270</f>
      </c>
      <c r="G1270" s="5">
        <f>+E1270*D1270</f>
      </c>
      <c r="H1270" s="1607"/>
      <c r="I1270" s="1726"/>
      <c r="W1270">
        <f t="shared" si="119"/>
      </c>
      <c r="X1270">
        <f t="shared" si="120"/>
      </c>
      <c r="Y1270">
        <f t="shared" si="121"/>
      </c>
      <c r="Z1270">
        <f t="shared" si="122"/>
      </c>
    </row>
    <row r="1271" spans="1:26">
      <c r="A1271" s="277"/>
      <c r="B1271" s="1563" t="s">
        <v>18</v>
      </c>
      <c r="C1271" s="1563"/>
      <c r="D1271" s="50"/>
      <c r="E1271" s="5"/>
      <c r="F1271" s="5"/>
      <c r="G1271" s="5"/>
      <c r="H1271" s="5"/>
      <c r="I1271" s="102"/>
      <c r="W1271">
        <f t="shared" si="119"/>
      </c>
      <c r="X1271">
        <f t="shared" si="120"/>
      </c>
      <c r="Y1271">
        <f t="shared" si="121"/>
      </c>
      <c r="Z1271">
        <f t="shared" si="122"/>
      </c>
    </row>
    <row r="1272" spans="1:26">
      <c r="A1272" s="57">
        <v>4</v>
      </c>
      <c r="B1272" s="128" t="s">
        <v>677</v>
      </c>
      <c r="C1272" s="101" t="s">
        <v>678</v>
      </c>
      <c r="D1272" s="50">
        <v>1</v>
      </c>
      <c r="E1272" s="5">
        <v>4</v>
      </c>
      <c r="F1272" s="5">
        <f>+E1272*D1272</f>
      </c>
      <c r="G1272" s="5">
        <f>+E1272*D1272</f>
      </c>
      <c r="H1272" s="5">
        <v>1</v>
      </c>
      <c r="I1272" s="102">
        <f>+H1272*G1272</f>
      </c>
      <c r="W1272">
        <f t="shared" si="119"/>
      </c>
      <c r="X1272">
        <f t="shared" si="120"/>
      </c>
      <c r="Y1272">
        <f t="shared" si="121"/>
      </c>
      <c r="Z1272">
        <f t="shared" si="122"/>
      </c>
    </row>
    <row r="1273" spans="1:26">
      <c r="A1273" s="277"/>
      <c r="B1273" s="8"/>
      <c r="C1273" s="5"/>
      <c r="D1273" s="10"/>
      <c r="E1273" s="5"/>
      <c r="F1273" s="5"/>
      <c r="G1273" s="5"/>
      <c r="H1273" s="5"/>
      <c r="I1273" s="102"/>
      <c r="W1273">
        <f t="shared" si="119"/>
      </c>
      <c r="X1273">
        <f t="shared" si="120"/>
      </c>
      <c r="Y1273">
        <f t="shared" si="121"/>
      </c>
      <c r="Z1273">
        <f t="shared" si="122"/>
      </c>
    </row>
    <row r="1274" spans="1:26">
      <c r="A1274" s="277"/>
      <c r="B1274" s="8"/>
      <c r="C1274" s="5"/>
      <c r="D1274" s="10"/>
      <c r="E1274" s="5"/>
      <c r="F1274" s="5"/>
      <c r="G1274" s="5"/>
      <c r="H1274" s="5"/>
      <c r="I1274" s="102"/>
      <c r="W1274">
        <f t="shared" si="119"/>
      </c>
      <c r="X1274">
        <f t="shared" si="120"/>
      </c>
      <c r="Y1274">
        <f t="shared" si="121"/>
      </c>
      <c r="Z1274">
        <f t="shared" si="122"/>
      </c>
    </row>
    <row r="1275" spans="1:26">
      <c r="A1275" s="277"/>
      <c r="B1275" s="8"/>
      <c r="C1275" s="5"/>
      <c r="D1275" s="10"/>
      <c r="E1275" s="5"/>
      <c r="F1275" s="5"/>
      <c r="G1275" s="5"/>
      <c r="H1275" s="5"/>
      <c r="I1275" s="102"/>
      <c r="W1275">
        <f t="shared" si="119"/>
      </c>
      <c r="X1275">
        <f t="shared" si="120"/>
      </c>
      <c r="Y1275">
        <f t="shared" si="121"/>
      </c>
      <c r="Z1275">
        <f t="shared" si="122"/>
      </c>
    </row>
    <row r="1276" spans="1:26">
      <c r="A1276" s="277"/>
      <c r="B1276" s="8"/>
      <c r="C1276" s="5"/>
      <c r="D1276" s="10"/>
      <c r="E1276" s="5"/>
      <c r="F1276" s="5"/>
      <c r="G1276" s="5"/>
      <c r="H1276" s="5"/>
      <c r="I1276" s="102"/>
      <c r="W1276">
        <f t="shared" si="119"/>
      </c>
      <c r="X1276">
        <f t="shared" si="120"/>
      </c>
      <c r="Y1276">
        <f t="shared" si="121"/>
      </c>
      <c r="Z1276">
        <f t="shared" si="122"/>
      </c>
    </row>
    <row r="1277" spans="1:26">
      <c r="A1277" s="31"/>
      <c r="B1277" s="148"/>
      <c r="C1277" s="148"/>
      <c r="D1277" s="21"/>
      <c r="E1277" s="5"/>
      <c r="F1277" s="9"/>
      <c r="G1277" s="6"/>
      <c r="H1277" s="7"/>
      <c r="I1277" s="102"/>
      <c r="W1277">
        <f t="shared" si="119"/>
      </c>
      <c r="X1277">
        <f t="shared" si="120"/>
      </c>
      <c r="Y1277">
        <f t="shared" si="121"/>
      </c>
      <c r="Z1277">
        <f t="shared" si="122"/>
      </c>
    </row>
    <row r="1278" spans="1:26">
      <c r="A1278" s="31"/>
      <c r="B1278" s="1568" t="s">
        <v>773</v>
      </c>
      <c r="C1278" s="1569"/>
      <c r="D1278" s="5"/>
      <c r="E1278" s="5"/>
      <c r="F1278" s="5"/>
      <c r="G1278" s="21"/>
      <c r="H1278" s="5"/>
      <c r="I1278" s="32"/>
      <c r="W1278">
        <f t="shared" si="119"/>
      </c>
      <c r="X1278">
        <f t="shared" si="120"/>
      </c>
      <c r="Y1278">
        <f t="shared" si="121"/>
      </c>
      <c r="Z1278">
        <f t="shared" si="122"/>
      </c>
    </row>
    <row r="1279" spans="1:26">
      <c r="A1279" s="33"/>
      <c r="B1279" s="1590"/>
      <c r="C1279" s="1591"/>
      <c r="D1279" s="34"/>
      <c r="E1279" s="16"/>
      <c r="F1279" s="5"/>
      <c r="G1279" s="21"/>
      <c r="H1279" s="5"/>
      <c r="I1279" s="32"/>
      <c r="W1279">
        <f t="shared" si="119"/>
      </c>
      <c r="X1279">
        <f t="shared" si="120"/>
      </c>
      <c r="Y1279">
        <f t="shared" si="121"/>
      </c>
      <c r="Z1279">
        <f t="shared" si="122"/>
      </c>
    </row>
    <row r="1280" spans="1:26" ht="15.75" thickBot="1">
      <c r="A1280" s="33"/>
      <c r="B1280" s="10"/>
      <c r="C1280" s="10"/>
      <c r="D1280" s="109"/>
      <c r="E1280" s="109"/>
      <c r="F1280" s="109"/>
      <c r="G1280" s="109"/>
      <c r="H1280" s="109"/>
      <c r="I1280" s="110"/>
      <c r="W1280">
        <f t="shared" si="119"/>
      </c>
      <c r="X1280">
        <f t="shared" si="120"/>
      </c>
      <c r="Y1280">
        <f t="shared" si="121"/>
      </c>
      <c r="Z1280">
        <f t="shared" si="122"/>
      </c>
    </row>
    <row r="1281" spans="1:26">
      <c r="A1281" s="33"/>
      <c r="B1281" s="10"/>
      <c r="C1281" s="10"/>
      <c r="D1281" s="91"/>
      <c r="E1281" s="91"/>
      <c r="F1281" s="91"/>
      <c r="G1281" s="92" t="s">
        <v>19</v>
      </c>
      <c r="H1281" s="91"/>
      <c r="I1281" s="111">
        <f>SUM(I1267:I1280)</f>
      </c>
      <c r="W1281">
        <f t="shared" si="119"/>
      </c>
      <c r="X1281">
        <f t="shared" si="120"/>
      </c>
      <c r="Y1281">
        <f t="shared" si="121"/>
      </c>
      <c r="Z1281">
        <f t="shared" si="122"/>
      </c>
    </row>
    <row r="1282" spans="1:26">
      <c r="A1282" s="149"/>
      <c r="B1282" s="69"/>
      <c r="C1282" s="69"/>
      <c r="D1282" s="150"/>
      <c r="E1282" s="151" t="s">
        <v>371</v>
      </c>
      <c r="F1282" s="152"/>
      <c r="G1282" s="153"/>
      <c r="H1282" s="154" t="s">
        <v>372</v>
      </c>
      <c r="I1282" s="155"/>
      <c r="W1282">
        <f t="shared" si="119"/>
      </c>
      <c r="X1282">
        <f t="shared" si="120"/>
      </c>
      <c r="Y1282">
        <f t="shared" si="121"/>
      </c>
      <c r="Z1282">
        <f t="shared" si="122"/>
      </c>
    </row>
    <row r="1283" spans="1:26">
      <c r="A1283" s="149"/>
      <c r="B1283" s="69"/>
      <c r="C1283" s="69"/>
      <c r="D1283" s="151"/>
      <c r="E1283" s="151" t="s">
        <v>314</v>
      </c>
      <c r="F1283" s="152" t="s">
        <v>373</v>
      </c>
      <c r="G1283" s="153"/>
      <c r="H1283" s="112">
        <v>1</v>
      </c>
      <c r="I1283" s="61"/>
      <c r="W1283">
        <f t="shared" si="119"/>
      </c>
      <c r="X1283">
        <f t="shared" si="120"/>
      </c>
      <c r="Y1283">
        <f t="shared" si="121"/>
      </c>
      <c r="Z1283">
        <f t="shared" si="122"/>
      </c>
    </row>
    <row r="1284" spans="1:26" ht="15.75" thickBot="1">
      <c r="A1284" s="33"/>
      <c r="B1284" s="11" t="s">
        <v>20</v>
      </c>
      <c r="C1284" s="35"/>
      <c r="D1284" s="35"/>
      <c r="E1284" s="35"/>
      <c r="F1284" s="35"/>
      <c r="G1284" s="156"/>
      <c r="H1284" s="35"/>
      <c r="I1284" s="36"/>
      <c r="W1284">
        <f t="shared" ref="W1284:W1347" si="123">IF(LEFT($H1284&amp;"",5)="2019-",$H1284,W1283)</f>
      </c>
      <c r="X1284">
        <f t="shared" ref="X1284:X1347" si="124">IF($W1284="",0,IF(COUNTIF($AB$2:$AB$80,$W1284)&gt;0,1,0))</f>
      </c>
      <c r="Y1284">
        <f t="shared" ref="Y1284:Y1347" si="125">IF($C1284="","",UPPER(TRIM(IFERROR(LEFT($C1284&amp;"",FIND("/",$C1284&amp;"")-1),$C1284&amp;""))))</f>
      </c>
      <c r="Z1284">
        <f t="shared" ref="Z1284:Z1347" si="126">IFERROR(IF(ISNUMBER($G1284),$G1284,0),0)</f>
      </c>
    </row>
    <row r="1285" spans="1:26" ht="15.75" thickBot="1">
      <c r="A1285" s="37"/>
      <c r="B1285" s="38"/>
      <c r="C1285" s="39" t="s">
        <v>21</v>
      </c>
      <c r="D1285" s="40">
        <f>SUM(D1267:D1284)</f>
      </c>
      <c r="E1285" s="41">
        <f>IF(H1285=I1285,"OK","NO")</f>
      </c>
      <c r="F1285" s="40">
        <f>SUM(F1267:F1284)</f>
      </c>
      <c r="G1285" s="40">
        <f>SUM(G1267:G1284)</f>
      </c>
      <c r="H1285" s="42">
        <f>SUMPRODUCT(F1264:F1280,H1264:H1280)</f>
      </c>
      <c r="I1285" s="43">
        <f>SUM(I1281:I1284)</f>
      </c>
      <c r="W1285">
        <f t="shared" si="123"/>
      </c>
      <c r="X1285">
        <f t="shared" si="124"/>
      </c>
      <c r="Y1285">
        <f t="shared" si="125"/>
      </c>
      <c r="Z1285">
        <f t="shared" si="126"/>
      </c>
    </row>
    <row r="1286" spans="1:26" ht="15.75" thickBot="1">
      <c r="A1286" s="44"/>
      <c r="B1286" s="116"/>
      <c r="C1286" s="45"/>
      <c r="D1286" s="45"/>
      <c r="E1286" s="45"/>
      <c r="F1286" s="45"/>
      <c r="G1286" s="45"/>
      <c r="H1286" s="46"/>
      <c r="I1286" s="47"/>
      <c r="W1286">
        <f t="shared" si="123"/>
      </c>
      <c r="X1286">
        <f t="shared" si="124"/>
      </c>
      <c r="Y1286">
        <f t="shared" si="125"/>
      </c>
      <c r="Z1286">
        <f t="shared" si="126"/>
      </c>
    </row>
    <row r="1287" spans="1:26">
      <c r="A1287" s="12" t="s">
        <v>23</v>
      </c>
      <c r="B1287" s="12"/>
      <c r="C1287" s="12"/>
      <c r="D1287" s="13"/>
      <c r="E1287" s="14" t="s">
        <v>301</v>
      </c>
      <c r="F1287" s="14"/>
      <c r="G1287" s="14"/>
      <c r="H1287" s="2"/>
      <c r="I1287" s="12"/>
      <c r="W1287">
        <f t="shared" si="123"/>
      </c>
      <c r="X1287">
        <f t="shared" si="124"/>
      </c>
      <c r="Y1287">
        <f t="shared" si="125"/>
      </c>
      <c r="Z1287">
        <f t="shared" si="126"/>
      </c>
    </row>
    <row r="1288" spans="1:26">
      <c r="W1288">
        <f t="shared" si="123"/>
      </c>
      <c r="X1288">
        <f t="shared" si="124"/>
      </c>
      <c r="Y1288">
        <f t="shared" si="125"/>
      </c>
      <c r="Z1288">
        <f t="shared" si="126"/>
      </c>
    </row>
    <row r="1289" spans="1:26">
      <c r="W1289">
        <f t="shared" si="123"/>
      </c>
      <c r="X1289">
        <f t="shared" si="124"/>
      </c>
      <c r="Y1289">
        <f t="shared" si="125"/>
      </c>
      <c r="Z1289">
        <f t="shared" si="126"/>
      </c>
    </row>
    <row r="1290" spans="1:26">
      <c r="A1290" s="1562" t="s">
        <v>0</v>
      </c>
      <c r="B1290" s="1562"/>
      <c r="C1290" s="1562"/>
      <c r="D1290" s="1562"/>
      <c r="E1290" s="1562"/>
      <c r="F1290" s="1562"/>
      <c r="G1290" s="1562"/>
      <c r="H1290" s="1562"/>
      <c r="I1290" s="1562"/>
      <c r="J1290" s="25"/>
      <c r="W1290">
        <f t="shared" si="123"/>
      </c>
      <c r="X1290">
        <f t="shared" si="124"/>
      </c>
      <c r="Y1290">
        <f t="shared" si="125"/>
      </c>
      <c r="Z1290">
        <f t="shared" si="126"/>
      </c>
    </row>
    <row r="1291" spans="1:26">
      <c r="J1291" s="25"/>
      <c r="W1291">
        <f t="shared" si="123"/>
      </c>
      <c r="X1291">
        <f t="shared" si="124"/>
      </c>
      <c r="Y1291">
        <f t="shared" si="125"/>
      </c>
      <c r="Z1291">
        <f t="shared" si="126"/>
      </c>
    </row>
    <row r="1292" spans="1:26">
      <c r="A1292" s="1" t="s">
        <v>1</v>
      </c>
      <c r="B1292" s="1"/>
      <c r="G1292" s="2" t="s">
        <v>2</v>
      </c>
      <c r="H1292" s="3" t="s">
        <v>706</v>
      </c>
      <c r="J1292" s="25"/>
      <c r="W1292">
        <f t="shared" si="123"/>
      </c>
      <c r="X1292">
        <f t="shared" si="124"/>
      </c>
      <c r="Y1292">
        <f t="shared" si="125"/>
      </c>
      <c r="Z1292">
        <f t="shared" si="126"/>
      </c>
    </row>
    <row r="1293" spans="1:26">
      <c r="A1293" s="1" t="inlineStr">
        <is>
          <t>Dealer-055</t>
        </is>
      </c>
      <c r="B1293" s="1"/>
      <c r="F1293" s="4" t="s">
        <v>3</v>
      </c>
      <c r="G1293" s="2"/>
      <c r="H1293" s="1" t="s">
        <v>88</v>
      </c>
      <c r="J1293" s="25"/>
      <c r="W1293">
        <f t="shared" si="123"/>
      </c>
      <c r="X1293">
        <f t="shared" si="124"/>
      </c>
      <c r="Y1293">
        <f t="shared" si="125"/>
      </c>
      <c r="Z1293">
        <f t="shared" si="126"/>
      </c>
    </row>
    <row r="1294" spans="1:26">
      <c r="A1294" s="257" t="inlineStr">
        <is>
          <t>Dealer-315</t>
        </is>
      </c>
      <c r="B1294" s="1"/>
      <c r="F1294" s="55"/>
      <c r="G1294" s="55"/>
      <c r="H1294" s="49"/>
      <c r="J1294" s="25"/>
      <c r="W1294">
        <f t="shared" si="123"/>
      </c>
      <c r="X1294">
        <f t="shared" si="124"/>
      </c>
      <c r="Y1294">
        <f t="shared" si="125"/>
      </c>
      <c r="Z1294">
        <f t="shared" si="126"/>
      </c>
    </row>
    <row r="1295" spans="1:26">
      <c r="A1295" s="257" t="inlineStr">
        <is>
          <t>Address line (redacted)</t>
        </is>
      </c>
      <c r="B1295" s="1"/>
      <c r="F1295" s="55"/>
      <c r="G1295" s="55"/>
      <c r="H1295" s="49"/>
      <c r="J1295" s="25"/>
      <c r="W1295">
        <f t="shared" si="123"/>
      </c>
      <c r="X1295">
        <f t="shared" si="124"/>
      </c>
      <c r="Y1295">
        <f t="shared" si="125"/>
      </c>
      <c r="Z1295">
        <f t="shared" si="126"/>
      </c>
    </row>
    <row r="1296" spans="1:26">
      <c r="A1296" s="257" t="inlineStr">
        <is>
          <t>Address line (redacted)</t>
        </is>
      </c>
      <c r="B1296" s="1"/>
      <c r="F1296" s="55"/>
      <c r="G1296" s="55"/>
      <c r="H1296" s="49"/>
      <c r="J1296" s="25"/>
      <c r="W1296">
        <f t="shared" si="123"/>
      </c>
      <c r="X1296">
        <f t="shared" si="124"/>
      </c>
      <c r="Y1296">
        <f t="shared" si="125"/>
      </c>
      <c r="Z1296">
        <f t="shared" si="126"/>
      </c>
    </row>
    <row r="1297" spans="1:26">
      <c r="A1297" s="1" t="s">
        <v>4</v>
      </c>
      <c r="B1297" s="258" t="inlineStr">
        <is>
          <t>GSTIN-MASKED</t>
        </is>
      </c>
      <c r="J1297" s="25"/>
      <c r="W1297">
        <f t="shared" si="123"/>
      </c>
      <c r="X1297">
        <f t="shared" si="124"/>
      </c>
      <c r="Y1297">
        <f t="shared" si="125"/>
      </c>
      <c r="Z1297">
        <f t="shared" si="126"/>
      </c>
    </row>
    <row r="1298" spans="1:26">
      <c r="A1298" s="1"/>
      <c r="B1298" s="55"/>
      <c r="J1298" s="25"/>
      <c r="W1298">
        <f t="shared" si="123"/>
      </c>
      <c r="X1298">
        <f t="shared" si="124"/>
      </c>
      <c r="Y1298">
        <f t="shared" si="125"/>
      </c>
      <c r="Z1298">
        <f t="shared" si="126"/>
      </c>
    </row>
    <row r="1299" spans="1:26">
      <c r="A1299" s="1" t="s">
        <v>5</v>
      </c>
      <c r="J1299" s="25"/>
      <c r="W1299">
        <f t="shared" si="123"/>
      </c>
      <c r="X1299">
        <f t="shared" si="124"/>
      </c>
      <c r="Y1299">
        <f t="shared" si="125"/>
      </c>
      <c r="Z1299">
        <f t="shared" si="126"/>
      </c>
    </row>
    <row r="1300" spans="1:26">
      <c r="A1300" s="1" t="s">
        <v>6</v>
      </c>
      <c r="J1300" s="25"/>
      <c r="W1300">
        <f t="shared" si="123"/>
      </c>
      <c r="X1300">
        <f t="shared" si="124"/>
      </c>
      <c r="Y1300">
        <f t="shared" si="125"/>
      </c>
      <c r="Z1300">
        <f t="shared" si="126"/>
      </c>
    </row>
    <row r="1301" spans="1:26" ht="15.75" thickBot="1">
      <c r="A1301" s="1" t="s">
        <v>7</v>
      </c>
      <c r="J1301" s="25"/>
      <c r="W1301">
        <f t="shared" si="123"/>
      </c>
      <c r="X1301">
        <f t="shared" si="124"/>
      </c>
      <c r="Y1301">
        <f t="shared" si="125"/>
      </c>
      <c r="Z1301">
        <f t="shared" si="126"/>
      </c>
    </row>
    <row r="1302" spans="1:26" ht="24">
      <c r="A1302" s="26" t="s">
        <v>8</v>
      </c>
      <c r="B1302" s="27" t="s">
        <v>9</v>
      </c>
      <c r="C1302" s="27" t="s">
        <v>10</v>
      </c>
      <c r="D1302" s="28" t="s">
        <v>11</v>
      </c>
      <c r="E1302" s="28" t="s">
        <v>12</v>
      </c>
      <c r="F1302" s="28" t="s">
        <v>13</v>
      </c>
      <c r="G1302" s="28" t="s">
        <v>14</v>
      </c>
      <c r="H1302" s="29" t="s">
        <v>15</v>
      </c>
      <c r="I1302" s="30" t="s">
        <v>16</v>
      </c>
      <c r="J1302" s="25"/>
      <c r="W1302">
        <f t="shared" si="123"/>
      </c>
      <c r="X1302">
        <f t="shared" si="124"/>
      </c>
      <c r="Y1302">
        <f t="shared" si="125"/>
      </c>
      <c r="Z1302">
        <f t="shared" si="126"/>
      </c>
    </row>
    <row r="1303" spans="1:26">
      <c r="A1303" s="5"/>
      <c r="B1303" s="1564" t="s">
        <v>300</v>
      </c>
      <c r="C1303" s="1565"/>
      <c r="D1303" s="9"/>
      <c r="E1303" s="9"/>
      <c r="F1303" s="5"/>
      <c r="G1303" s="5"/>
      <c r="H1303" s="5"/>
      <c r="I1303" s="102"/>
      <c r="J1303" s="259"/>
      <c r="K1303" s="126"/>
      <c r="L1303" s="126"/>
      <c r="W1303">
        <f t="shared" si="123"/>
      </c>
      <c r="X1303">
        <f t="shared" si="124"/>
      </c>
      <c r="Y1303">
        <f t="shared" si="125"/>
      </c>
      <c r="Z1303">
        <f t="shared" si="126"/>
      </c>
    </row>
    <row r="1304" spans="1:26" ht="15.75">
      <c r="A1304" s="227">
        <v>1</v>
      </c>
      <c r="B1304" s="17" t="s">
        <v>434</v>
      </c>
      <c r="C1304" s="88" t="s">
        <v>303</v>
      </c>
      <c r="D1304" s="6">
        <v>1</v>
      </c>
      <c r="E1304" s="5">
        <v>2</v>
      </c>
      <c r="F1304" s="5">
        <f>+E1304*D1304</f>
      </c>
      <c r="G1304" s="365">
        <f>+E1304*D1304</f>
      </c>
      <c r="H1304" s="107">
        <v>1</v>
      </c>
      <c r="I1304" s="102">
        <f>+H1304*G1304</f>
      </c>
      <c r="J1304" s="259">
        <f>1250*18%</f>
      </c>
      <c r="K1304" s="126">
        <f>+H1304-J1304</f>
      </c>
      <c r="L1304" s="126">
        <f>+K1304*G1304</f>
      </c>
      <c r="O1304" s="278" t="s">
        <v>679</v>
      </c>
      <c r="W1304">
        <f t="shared" si="123"/>
      </c>
      <c r="X1304">
        <f t="shared" si="124"/>
      </c>
      <c r="Y1304">
        <f t="shared" si="125"/>
      </c>
      <c r="Z1304">
        <f t="shared" si="126"/>
      </c>
    </row>
    <row r="1305" spans="1:26" ht="15.75">
      <c r="A1305" s="227"/>
      <c r="B1305" s="1564" t="s">
        <v>18</v>
      </c>
      <c r="C1305" s="1565"/>
      <c r="D1305" s="5"/>
      <c r="E1305" s="5"/>
      <c r="F1305" s="5"/>
      <c r="G1305" s="5"/>
      <c r="H1305" s="107"/>
      <c r="I1305" s="102"/>
      <c r="J1305" s="259"/>
      <c r="K1305" s="126"/>
      <c r="L1305" s="126"/>
      <c r="O1305" s="278" t="s">
        <v>680</v>
      </c>
      <c r="W1305">
        <f t="shared" si="123"/>
      </c>
      <c r="X1305">
        <f t="shared" si="124"/>
      </c>
      <c r="Y1305">
        <f t="shared" si="125"/>
      </c>
      <c r="Z1305">
        <f t="shared" si="126"/>
      </c>
    </row>
    <row r="1306" spans="1:26" ht="15.75">
      <c r="A1306" s="227"/>
      <c r="B1306" s="8" t="s">
        <v>707</v>
      </c>
      <c r="C1306" s="5" t="s">
        <v>708</v>
      </c>
      <c r="D1306" s="5">
        <v>1</v>
      </c>
      <c r="E1306" s="5">
        <v>4</v>
      </c>
      <c r="F1306" s="5">
        <f>+E1306*D1306</f>
      </c>
      <c r="G1306" s="365">
        <f>+E1306*D1306</f>
      </c>
      <c r="H1306" s="103">
        <v>1</v>
      </c>
      <c r="I1306" s="102">
        <f t="shared" ref="I1306:I1346" si="127">+H1306*G1306</f>
      </c>
      <c r="J1306" s="259">
        <v>126</v>
      </c>
      <c r="K1306" s="126">
        <f>+H1306-J1306</f>
      </c>
      <c r="L1306" s="126">
        <f>+K1306*G1306</f>
      </c>
      <c r="O1306" s="278" t="s">
        <v>681</v>
      </c>
      <c r="W1306">
        <f t="shared" si="123"/>
      </c>
      <c r="X1306">
        <f t="shared" si="124"/>
      </c>
      <c r="Y1306">
        <f t="shared" si="125"/>
      </c>
      <c r="Z1306">
        <f t="shared" si="126"/>
      </c>
    </row>
    <row r="1307" spans="1:26" ht="15.75">
      <c r="A1307" s="227"/>
      <c r="B1307" s="95" t="s">
        <v>291</v>
      </c>
      <c r="C1307" s="101" t="s">
        <v>290</v>
      </c>
      <c r="D1307" s="9">
        <v>1</v>
      </c>
      <c r="E1307" s="5">
        <v>4</v>
      </c>
      <c r="F1307" s="5">
        <f>+E1307*D1307</f>
      </c>
      <c r="G1307" s="365">
        <f>+E1307*D1307</f>
      </c>
      <c r="H1307" s="103">
        <v>1</v>
      </c>
      <c r="I1307" s="102">
        <f t="shared" si="127"/>
      </c>
      <c r="J1307" s="259">
        <v>126</v>
      </c>
      <c r="K1307" s="126">
        <f>+H1307-J1307</f>
      </c>
      <c r="L1307" s="126">
        <f>+K1307*G1307</f>
      </c>
      <c r="O1307" s="278" t="s">
        <v>682</v>
      </c>
      <c r="W1307">
        <f t="shared" si="123"/>
      </c>
      <c r="X1307">
        <f t="shared" si="124"/>
      </c>
      <c r="Y1307">
        <f t="shared" si="125"/>
      </c>
      <c r="Z1307">
        <f t="shared" si="126"/>
      </c>
    </row>
    <row r="1308" spans="1:26" ht="15.75">
      <c r="A1308" s="241"/>
      <c r="B1308" s="95" t="s">
        <v>492</v>
      </c>
      <c r="C1308" s="101" t="s">
        <v>493</v>
      </c>
      <c r="D1308" s="9">
        <v>1</v>
      </c>
      <c r="E1308" s="5">
        <v>4</v>
      </c>
      <c r="F1308" s="5">
        <f>+E1308*D1308</f>
      </c>
      <c r="G1308" s="365">
        <f>+E1308*D1308</f>
      </c>
      <c r="H1308" s="107">
        <v>1</v>
      </c>
      <c r="I1308" s="102">
        <f t="shared" si="127"/>
      </c>
      <c r="J1308" s="259">
        <v>126</v>
      </c>
      <c r="K1308" s="126">
        <f>+H1308-J1308</f>
      </c>
      <c r="L1308" s="126">
        <f>+K1308*G1308</f>
      </c>
      <c r="O1308" s="278" t="s">
        <v>683</v>
      </c>
      <c r="W1308">
        <f t="shared" si="123"/>
      </c>
      <c r="X1308">
        <f t="shared" si="124"/>
      </c>
      <c r="Y1308">
        <f t="shared" si="125"/>
      </c>
      <c r="Z1308">
        <f t="shared" si="126"/>
      </c>
    </row>
    <row r="1309" spans="1:26">
      <c r="A1309" s="5">
        <v>5</v>
      </c>
      <c r="B1309" s="95" t="s">
        <v>709</v>
      </c>
      <c r="C1309" s="9" t="s">
        <v>710</v>
      </c>
      <c r="D1309" s="9">
        <v>1</v>
      </c>
      <c r="E1309" s="5">
        <v>4</v>
      </c>
      <c r="F1309" s="5">
        <f>+E1309*D1309</f>
      </c>
      <c r="G1309" s="365">
        <f>+E1309*D1309</f>
      </c>
      <c r="H1309" s="103">
        <v>1</v>
      </c>
      <c r="I1309" s="102">
        <f t="shared" si="127"/>
      </c>
      <c r="J1309" s="259">
        <v>126</v>
      </c>
      <c r="K1309" s="126">
        <f>+H1309-J1309</f>
      </c>
      <c r="L1309" s="126">
        <f>+K1309*G1309</f>
      </c>
      <c r="W1309">
        <f t="shared" si="123"/>
      </c>
      <c r="X1309">
        <f t="shared" si="124"/>
      </c>
      <c r="Y1309">
        <f t="shared" si="125"/>
      </c>
      <c r="Z1309">
        <f t="shared" si="126"/>
      </c>
    </row>
    <row r="1310" spans="1:26">
      <c r="A1310" s="5"/>
      <c r="B1310" s="1564" t="s">
        <v>375</v>
      </c>
      <c r="C1310" s="1565"/>
      <c r="D1310" s="5"/>
      <c r="E1310" s="5"/>
      <c r="F1310" s="5"/>
      <c r="G1310" s="5"/>
      <c r="H1310" s="107"/>
      <c r="I1310" s="102"/>
      <c r="J1310" s="259"/>
      <c r="K1310" s="126"/>
      <c r="L1310" s="126"/>
      <c r="W1310">
        <f t="shared" si="123"/>
      </c>
      <c r="X1310">
        <f t="shared" si="124"/>
      </c>
      <c r="Y1310">
        <f t="shared" si="125"/>
      </c>
      <c r="Z1310">
        <f t="shared" si="126"/>
      </c>
    </row>
    <row r="1311" spans="1:26" ht="15.75">
      <c r="A1311" s="5"/>
      <c r="B1311" s="106" t="s">
        <v>711</v>
      </c>
      <c r="C1311" s="15" t="s">
        <v>712</v>
      </c>
      <c r="D1311" s="9">
        <v>1</v>
      </c>
      <c r="E1311" s="9">
        <v>20</v>
      </c>
      <c r="F1311" s="5">
        <v>20</v>
      </c>
      <c r="G1311" s="365">
        <f>+F1311</f>
      </c>
      <c r="H1311" s="107">
        <v>1</v>
      </c>
      <c r="I1311" s="102">
        <f t="shared" si="127"/>
      </c>
      <c r="J1311" s="259">
        <f>75*18%</f>
      </c>
      <c r="K1311" s="126">
        <f>+H1311-J1311</f>
      </c>
      <c r="L1311" s="126">
        <f>+K1311*G1311</f>
      </c>
      <c r="O1311" s="278" t="s">
        <v>684</v>
      </c>
      <c r="W1311">
        <f t="shared" si="123"/>
      </c>
      <c r="X1311">
        <f t="shared" si="124"/>
      </c>
      <c r="Y1311">
        <f t="shared" si="125"/>
      </c>
      <c r="Z1311">
        <f t="shared" si="126"/>
      </c>
    </row>
    <row r="1312" spans="1:26" ht="15.75">
      <c r="A1312" s="5"/>
      <c r="B1312" s="106" t="s">
        <v>711</v>
      </c>
      <c r="C1312" s="15" t="s">
        <v>712</v>
      </c>
      <c r="D1312" s="301"/>
      <c r="E1312" s="9"/>
      <c r="F1312" s="5">
        <v>5</v>
      </c>
      <c r="G1312" s="365">
        <f>+F1312</f>
      </c>
      <c r="H1312" s="107">
        <v>1</v>
      </c>
      <c r="I1312" s="102">
        <f>+H1312*G1312</f>
      </c>
      <c r="J1312" s="259">
        <f>75*18%</f>
      </c>
      <c r="K1312" s="126">
        <f>+H1312-J1312</f>
      </c>
      <c r="L1312" s="126">
        <f>+K1312*G1312</f>
      </c>
      <c r="O1312" s="278" t="s">
        <v>684</v>
      </c>
      <c r="W1312">
        <f t="shared" si="123"/>
      </c>
      <c r="X1312">
        <f t="shared" si="124"/>
      </c>
      <c r="Y1312">
        <f t="shared" si="125"/>
      </c>
      <c r="Z1312">
        <f t="shared" si="126"/>
      </c>
    </row>
    <row r="1313" spans="1:26" ht="15.75">
      <c r="A1313" s="5"/>
      <c r="B1313" s="106" t="s">
        <v>378</v>
      </c>
      <c r="C1313" s="15" t="s">
        <v>379</v>
      </c>
      <c r="D1313" s="9">
        <v>1</v>
      </c>
      <c r="E1313" s="9">
        <v>20</v>
      </c>
      <c r="F1313" s="5">
        <f>+E1313*D1313</f>
      </c>
      <c r="G1313" s="365">
        <f>+E1313*D1313</f>
      </c>
      <c r="H1313" s="107">
        <v>1</v>
      </c>
      <c r="I1313" s="102">
        <f t="shared" si="127"/>
      </c>
      <c r="J1313" s="259">
        <f t="shared" ref="J1313:J1318" si="128">75*18%</f>
      </c>
      <c r="K1313" s="126">
        <f t="shared" ref="K1313:K1318" si="129">+H1313-J1313</f>
      </c>
      <c r="L1313" s="126">
        <f t="shared" ref="L1313:L1318" si="130">+K1313*G1313</f>
      </c>
      <c r="O1313" s="278" t="s">
        <v>685</v>
      </c>
      <c r="W1313">
        <f t="shared" si="123"/>
      </c>
      <c r="X1313">
        <f t="shared" si="124"/>
      </c>
      <c r="Y1313">
        <f t="shared" si="125"/>
      </c>
      <c r="Z1313">
        <f t="shared" si="126"/>
      </c>
    </row>
    <row r="1314" spans="1:26" ht="15.75">
      <c r="A1314" s="5"/>
      <c r="B1314" s="106" t="s">
        <v>713</v>
      </c>
      <c r="C1314" s="157" t="s">
        <v>714</v>
      </c>
      <c r="D1314" s="299">
        <v>1</v>
      </c>
      <c r="E1314" s="9"/>
      <c r="F1314" s="5">
        <v>15</v>
      </c>
      <c r="G1314" s="365">
        <f t="shared" ref="G1314:G1322" si="131">+F1314</f>
      </c>
      <c r="H1314" s="107">
        <v>1</v>
      </c>
      <c r="I1314" s="102">
        <f t="shared" si="127"/>
      </c>
      <c r="J1314" s="259">
        <f t="shared" si="128"/>
      </c>
      <c r="K1314" s="126">
        <f t="shared" si="129"/>
      </c>
      <c r="L1314" s="126">
        <f t="shared" si="130"/>
      </c>
      <c r="O1314" s="278" t="s">
        <v>686</v>
      </c>
      <c r="W1314">
        <f t="shared" si="123"/>
      </c>
      <c r="X1314">
        <f t="shared" si="124"/>
      </c>
      <c r="Y1314">
        <f t="shared" si="125"/>
      </c>
      <c r="Z1314">
        <f t="shared" si="126"/>
      </c>
    </row>
    <row r="1315" spans="1:26" ht="15.75">
      <c r="A1315" s="5"/>
      <c r="B1315" s="106" t="s">
        <v>634</v>
      </c>
      <c r="C1315" s="157" t="s">
        <v>635</v>
      </c>
      <c r="D1315" s="298">
        <v>1</v>
      </c>
      <c r="E1315" s="9"/>
      <c r="F1315" s="5">
        <v>6</v>
      </c>
      <c r="G1315" s="365">
        <f t="shared" si="131"/>
      </c>
      <c r="H1315" s="107">
        <v>1</v>
      </c>
      <c r="I1315" s="102">
        <f t="shared" si="127"/>
      </c>
      <c r="J1315" s="259">
        <f t="shared" si="128"/>
      </c>
      <c r="K1315" s="126">
        <f t="shared" si="129"/>
      </c>
      <c r="L1315" s="126">
        <f t="shared" si="130"/>
      </c>
      <c r="O1315" s="278" t="s">
        <v>687</v>
      </c>
      <c r="W1315">
        <f t="shared" si="123"/>
      </c>
      <c r="X1315">
        <f t="shared" si="124"/>
      </c>
      <c r="Y1315">
        <f t="shared" si="125"/>
      </c>
      <c r="Z1315">
        <f t="shared" si="126"/>
      </c>
    </row>
    <row r="1316" spans="1:26" ht="15.75">
      <c r="A1316" s="241"/>
      <c r="B1316" s="106" t="s">
        <v>638</v>
      </c>
      <c r="C1316" s="157" t="s">
        <v>639</v>
      </c>
      <c r="D1316" s="297"/>
      <c r="E1316" s="9"/>
      <c r="F1316" s="5">
        <v>1</v>
      </c>
      <c r="G1316" s="365">
        <f t="shared" si="131"/>
      </c>
      <c r="H1316" s="107">
        <v>1</v>
      </c>
      <c r="I1316" s="102">
        <f t="shared" si="127"/>
      </c>
      <c r="J1316" s="259">
        <f t="shared" si="128"/>
      </c>
      <c r="K1316" s="126">
        <f t="shared" si="129"/>
      </c>
      <c r="L1316" s="126">
        <f t="shared" si="130"/>
      </c>
      <c r="O1316" s="278" t="s">
        <v>688</v>
      </c>
      <c r="W1316">
        <f t="shared" si="123"/>
      </c>
      <c r="X1316">
        <f t="shared" si="124"/>
      </c>
      <c r="Y1316">
        <f t="shared" si="125"/>
      </c>
      <c r="Z1316">
        <f t="shared" si="126"/>
      </c>
    </row>
    <row r="1317" spans="1:26" ht="15.75">
      <c r="A1317" s="19"/>
      <c r="B1317" s="273" t="s">
        <v>715</v>
      </c>
      <c r="C1317" s="279" t="s">
        <v>716</v>
      </c>
      <c r="D1317" s="298"/>
      <c r="E1317" s="9"/>
      <c r="F1317" s="5">
        <v>12</v>
      </c>
      <c r="G1317" s="365">
        <f t="shared" si="131"/>
      </c>
      <c r="H1317" s="107">
        <v>1</v>
      </c>
      <c r="I1317" s="102">
        <f t="shared" si="127"/>
      </c>
      <c r="J1317" s="259">
        <f t="shared" si="128"/>
      </c>
      <c r="K1317" s="126">
        <f t="shared" si="129"/>
      </c>
      <c r="L1317" s="126">
        <f t="shared" si="130"/>
      </c>
      <c r="O1317" s="278" t="s">
        <v>689</v>
      </c>
      <c r="W1317">
        <f t="shared" si="123"/>
      </c>
      <c r="X1317">
        <f t="shared" si="124"/>
      </c>
      <c r="Y1317">
        <f t="shared" si="125"/>
      </c>
      <c r="Z1317">
        <f t="shared" si="126"/>
      </c>
    </row>
    <row r="1318" spans="1:26" ht="15.75">
      <c r="A1318" s="19"/>
      <c r="B1318" s="273" t="s">
        <v>717</v>
      </c>
      <c r="C1318" s="15" t="s">
        <v>718</v>
      </c>
      <c r="D1318" s="297">
        <v>1</v>
      </c>
      <c r="E1318" s="9"/>
      <c r="F1318" s="5">
        <v>10</v>
      </c>
      <c r="G1318" s="365">
        <f t="shared" si="131"/>
      </c>
      <c r="H1318" s="107">
        <v>1</v>
      </c>
      <c r="I1318" s="102">
        <f t="shared" si="127"/>
      </c>
      <c r="J1318" s="259">
        <f t="shared" si="128"/>
      </c>
      <c r="K1318" s="126">
        <f t="shared" si="129"/>
      </c>
      <c r="L1318" s="126">
        <f t="shared" si="130"/>
      </c>
      <c r="O1318" s="278" t="s">
        <v>690</v>
      </c>
      <c r="W1318">
        <f t="shared" si="123"/>
      </c>
      <c r="X1318">
        <f t="shared" si="124"/>
      </c>
      <c r="Y1318">
        <f t="shared" si="125"/>
      </c>
      <c r="Z1318">
        <f t="shared" si="126"/>
      </c>
    </row>
    <row r="1319" spans="1:26">
      <c r="A1319" s="19"/>
      <c r="B1319" s="1564" t="s">
        <v>719</v>
      </c>
      <c r="C1319" s="1565"/>
      <c r="D1319" s="5"/>
      <c r="E1319" s="5"/>
      <c r="F1319" s="5"/>
      <c r="G1319" s="5"/>
      <c r="H1319" s="147"/>
      <c r="I1319" s="102"/>
      <c r="J1319" s="259"/>
      <c r="K1319" s="126"/>
      <c r="L1319" s="126"/>
      <c r="W1319">
        <f t="shared" si="123"/>
      </c>
      <c r="X1319">
        <f t="shared" si="124"/>
      </c>
      <c r="Y1319">
        <f t="shared" si="125"/>
      </c>
      <c r="Z1319">
        <f t="shared" si="126"/>
      </c>
    </row>
    <row r="1320" spans="1:26" ht="15.75">
      <c r="A1320" s="19"/>
      <c r="B1320" s="8" t="s">
        <v>722</v>
      </c>
      <c r="C1320" s="5" t="s">
        <v>723</v>
      </c>
      <c r="D1320" s="123"/>
      <c r="E1320" s="6"/>
      <c r="F1320" s="5">
        <v>5</v>
      </c>
      <c r="G1320" s="365">
        <f t="shared" si="131"/>
      </c>
      <c r="H1320" s="107">
        <v>1</v>
      </c>
      <c r="I1320" s="102">
        <f t="shared" si="127"/>
      </c>
      <c r="J1320" s="259">
        <v>18</v>
      </c>
      <c r="K1320" s="126">
        <f>+H1320-J1320</f>
      </c>
      <c r="L1320" s="126">
        <f>+K1320*G1320</f>
      </c>
      <c r="O1320" s="278" t="s">
        <v>691</v>
      </c>
      <c r="W1320">
        <f t="shared" si="123"/>
      </c>
      <c r="X1320">
        <f t="shared" si="124"/>
      </c>
      <c r="Y1320">
        <f t="shared" si="125"/>
      </c>
      <c r="Z1320">
        <f t="shared" si="126"/>
      </c>
    </row>
    <row r="1321" spans="1:26" ht="15.75">
      <c r="A1321" s="19"/>
      <c r="B1321" s="8" t="s">
        <v>720</v>
      </c>
      <c r="C1321" s="275" t="s">
        <v>721</v>
      </c>
      <c r="D1321" s="123"/>
      <c r="E1321" s="6"/>
      <c r="F1321" s="5">
        <v>5</v>
      </c>
      <c r="G1321" s="365">
        <f t="shared" si="131"/>
      </c>
      <c r="H1321" s="107">
        <v>1</v>
      </c>
      <c r="I1321" s="102">
        <f t="shared" si="127"/>
      </c>
      <c r="J1321" s="259">
        <v>18</v>
      </c>
      <c r="K1321" s="126">
        <f>+H1321-J1321</f>
      </c>
      <c r="L1321" s="126">
        <f>+K1321*G1321</f>
      </c>
      <c r="O1321" s="278" t="s">
        <v>692</v>
      </c>
      <c r="W1321">
        <f t="shared" si="123"/>
      </c>
      <c r="X1321">
        <f t="shared" si="124"/>
      </c>
      <c r="Y1321">
        <f t="shared" si="125"/>
      </c>
      <c r="Z1321">
        <f t="shared" si="126"/>
      </c>
    </row>
    <row r="1322" spans="1:26" ht="24">
      <c r="A1322" s="19"/>
      <c r="B1322" s="15" t="s">
        <v>724</v>
      </c>
      <c r="C1322" s="5" t="s">
        <v>725</v>
      </c>
      <c r="D1322" s="123"/>
      <c r="E1322" s="6"/>
      <c r="F1322" s="5">
        <v>6</v>
      </c>
      <c r="G1322" s="365">
        <f t="shared" si="131"/>
      </c>
      <c r="H1322" s="107">
        <v>1</v>
      </c>
      <c r="I1322" s="102">
        <f t="shared" si="127"/>
      </c>
      <c r="J1322" s="259">
        <v>18</v>
      </c>
      <c r="K1322" s="126">
        <f>+H1322-J1322</f>
      </c>
      <c r="L1322" s="126">
        <f>+K1322*G1322</f>
      </c>
      <c r="O1322" s="278" t="s">
        <v>693</v>
      </c>
      <c r="W1322">
        <f t="shared" si="123"/>
      </c>
      <c r="X1322">
        <f t="shared" si="124"/>
      </c>
      <c r="Y1322">
        <f t="shared" si="125"/>
      </c>
      <c r="Z1322">
        <f t="shared" si="126"/>
      </c>
    </row>
    <row r="1323" spans="1:26" ht="15.75">
      <c r="A1323" s="19"/>
      <c r="B1323" s="1564" t="s">
        <v>369</v>
      </c>
      <c r="C1323" s="1565"/>
      <c r="D1323" s="5"/>
      <c r="E1323" s="5"/>
      <c r="F1323" s="5"/>
      <c r="G1323" s="5"/>
      <c r="H1323" s="147"/>
      <c r="I1323" s="102"/>
      <c r="J1323" s="259"/>
      <c r="K1323" s="126"/>
      <c r="L1323" s="126"/>
      <c r="O1323" s="278" t="s">
        <v>694</v>
      </c>
      <c r="W1323">
        <f t="shared" si="123"/>
      </c>
      <c r="X1323">
        <f t="shared" si="124"/>
      </c>
      <c r="Y1323">
        <f t="shared" si="125"/>
      </c>
      <c r="Z1323">
        <f t="shared" si="126"/>
      </c>
    </row>
    <row r="1324" spans="1:26">
      <c r="A1324" s="19"/>
      <c r="B1324" s="20" t="s">
        <v>503</v>
      </c>
      <c r="C1324" s="5" t="s">
        <v>504</v>
      </c>
      <c r="D1324" s="6">
        <v>1</v>
      </c>
      <c r="E1324" s="5">
        <v>100</v>
      </c>
      <c r="F1324" s="5">
        <f>+E1324*D1324</f>
      </c>
      <c r="G1324" s="365">
        <f>+E1324*D1324</f>
      </c>
      <c r="H1324" s="283">
        <v>1</v>
      </c>
      <c r="I1324" s="102">
        <f t="shared" si="127"/>
      </c>
      <c r="J1324" s="259">
        <f>25*18%</f>
      </c>
      <c r="K1324" s="126">
        <f>+H1324-J1324</f>
      </c>
      <c r="L1324" s="126">
        <f>+K1324*G1324</f>
      </c>
      <c r="W1324">
        <f t="shared" si="123"/>
      </c>
      <c r="X1324">
        <f t="shared" si="124"/>
      </c>
      <c r="Y1324">
        <f t="shared" si="125"/>
      </c>
      <c r="Z1324">
        <f t="shared" si="126"/>
      </c>
    </row>
    <row r="1325" spans="1:26">
      <c r="A1325" s="19"/>
      <c r="B1325" s="1564" t="s">
        <v>604</v>
      </c>
      <c r="C1325" s="1565"/>
      <c r="D1325" s="5"/>
      <c r="E1325" s="5"/>
      <c r="F1325" s="5"/>
      <c r="G1325" s="5"/>
      <c r="H1325" s="147"/>
      <c r="I1325" s="102"/>
      <c r="J1325" s="259"/>
      <c r="K1325" s="126"/>
      <c r="L1325" s="126"/>
      <c r="W1325">
        <f t="shared" si="123"/>
      </c>
      <c r="X1325">
        <f t="shared" si="124"/>
      </c>
      <c r="Y1325">
        <f t="shared" si="125"/>
      </c>
      <c r="Z1325">
        <f t="shared" si="126"/>
      </c>
    </row>
    <row r="1326" spans="1:26" ht="15.75">
      <c r="A1326" s="19"/>
      <c r="B1326" s="106" t="s">
        <v>605</v>
      </c>
      <c r="C1326" s="269" t="s">
        <v>606</v>
      </c>
      <c r="D1326" s="6">
        <v>1</v>
      </c>
      <c r="E1326" s="5">
        <v>10</v>
      </c>
      <c r="F1326" s="5">
        <f>+E1326*D1326</f>
      </c>
      <c r="G1326" s="365">
        <f>+E1326*D1326</f>
      </c>
      <c r="H1326" s="284">
        <v>1</v>
      </c>
      <c r="I1326" s="102">
        <f t="shared" si="127"/>
      </c>
      <c r="J1326" s="259">
        <f>400*18%</f>
      </c>
      <c r="K1326" s="126">
        <f>+H1326-J1326</f>
      </c>
      <c r="L1326" s="126">
        <f>+K1326*G1326</f>
      </c>
      <c r="O1326" s="278" t="s">
        <v>695</v>
      </c>
      <c r="W1326">
        <f t="shared" si="123"/>
      </c>
      <c r="X1326">
        <f t="shared" si="124"/>
      </c>
      <c r="Y1326">
        <f t="shared" si="125"/>
      </c>
      <c r="Z1326">
        <f t="shared" si="126"/>
      </c>
    </row>
    <row r="1327" spans="1:26" ht="24">
      <c r="A1327" s="19"/>
      <c r="B1327" s="106" t="s">
        <v>544</v>
      </c>
      <c r="C1327" s="269" t="s">
        <v>726</v>
      </c>
      <c r="D1327" s="6">
        <v>1</v>
      </c>
      <c r="E1327" s="5">
        <v>10</v>
      </c>
      <c r="F1327" s="5">
        <f>+E1327*D1327</f>
      </c>
      <c r="G1327" s="365">
        <f>+E1327*D1327</f>
      </c>
      <c r="H1327" s="284">
        <v>1</v>
      </c>
      <c r="I1327" s="102">
        <f t="shared" si="127"/>
      </c>
      <c r="J1327" s="259">
        <f>400*18%</f>
      </c>
      <c r="K1327" s="126">
        <f>+H1327-J1327</f>
      </c>
      <c r="L1327" s="126">
        <f>+K1327*G1327</f>
      </c>
      <c r="O1327" s="278" t="s">
        <v>696</v>
      </c>
      <c r="W1327">
        <f t="shared" si="123"/>
      </c>
      <c r="X1327">
        <f t="shared" si="124"/>
      </c>
      <c r="Y1327">
        <f t="shared" si="125"/>
      </c>
      <c r="Z1327">
        <f t="shared" si="126"/>
      </c>
    </row>
    <row r="1328" spans="1:26" ht="36">
      <c r="A1328" s="19"/>
      <c r="B1328" s="106" t="s">
        <v>515</v>
      </c>
      <c r="C1328" s="280" t="s">
        <v>727</v>
      </c>
      <c r="D1328" s="6">
        <v>1</v>
      </c>
      <c r="E1328" s="5">
        <v>10</v>
      </c>
      <c r="F1328" s="5">
        <f>+E1328*D1328</f>
      </c>
      <c r="G1328" s="365">
        <f>+E1328*D1328</f>
      </c>
      <c r="H1328" s="284">
        <v>1</v>
      </c>
      <c r="I1328" s="102">
        <f t="shared" si="127"/>
      </c>
      <c r="J1328" s="259">
        <f>400*18%</f>
      </c>
      <c r="K1328" s="126">
        <f>+H1328-J1328</f>
      </c>
      <c r="L1328" s="126">
        <f>+K1328*G1328</f>
      </c>
      <c r="O1328" s="278" t="s">
        <v>697</v>
      </c>
      <c r="W1328">
        <f t="shared" si="123"/>
      </c>
      <c r="X1328">
        <f t="shared" si="124"/>
      </c>
      <c r="Y1328">
        <f t="shared" si="125"/>
      </c>
      <c r="Z1328">
        <f t="shared" si="126"/>
      </c>
    </row>
    <row r="1329" spans="1:26" ht="30">
      <c r="A1329" s="19"/>
      <c r="B1329" s="106" t="s">
        <v>555</v>
      </c>
      <c r="C1329" s="271" t="s">
        <v>728</v>
      </c>
      <c r="D1329" s="6">
        <v>1</v>
      </c>
      <c r="E1329" s="5">
        <v>10</v>
      </c>
      <c r="F1329" s="5">
        <f>+E1329*D1329</f>
      </c>
      <c r="G1329" s="365">
        <f>+E1329*D1329</f>
      </c>
      <c r="H1329" s="284">
        <v>1</v>
      </c>
      <c r="I1329" s="102">
        <f t="shared" si="127"/>
      </c>
      <c r="J1329" s="259">
        <f>400*18%</f>
      </c>
      <c r="K1329" s="126">
        <f>+H1329-J1329</f>
      </c>
      <c r="L1329" s="126">
        <f>+K1329*G1329</f>
      </c>
      <c r="O1329" s="278" t="s">
        <v>698</v>
      </c>
      <c r="W1329">
        <f t="shared" si="123"/>
      </c>
      <c r="X1329">
        <f t="shared" si="124"/>
      </c>
      <c r="Y1329">
        <f t="shared" si="125"/>
      </c>
      <c r="Z1329">
        <f t="shared" si="126"/>
      </c>
    </row>
    <row r="1330" spans="1:26">
      <c r="A1330" s="19"/>
      <c r="B1330" s="1564" t="s">
        <v>17</v>
      </c>
      <c r="C1330" s="1565"/>
      <c r="D1330" s="5"/>
      <c r="E1330" s="5"/>
      <c r="F1330" s="5"/>
      <c r="G1330" s="5"/>
      <c r="H1330" s="147"/>
      <c r="I1330" s="102"/>
      <c r="J1330" s="25"/>
      <c r="W1330">
        <f t="shared" si="123"/>
      </c>
      <c r="X1330">
        <f t="shared" si="124"/>
      </c>
      <c r="Y1330">
        <f t="shared" si="125"/>
      </c>
      <c r="Z1330">
        <f t="shared" si="126"/>
      </c>
    </row>
    <row r="1331" spans="1:26" ht="15.75">
      <c r="A1331" s="19"/>
      <c r="B1331" s="8" t="s">
        <v>613</v>
      </c>
      <c r="C1331" s="5" t="s">
        <v>614</v>
      </c>
      <c r="D1331" s="6">
        <v>1</v>
      </c>
      <c r="E1331" s="5">
        <v>5</v>
      </c>
      <c r="F1331" s="5">
        <f>+E1331*D1331</f>
      </c>
      <c r="G1331" s="365">
        <f>+E1331*D1331</f>
      </c>
      <c r="H1331" s="107">
        <v>1</v>
      </c>
      <c r="I1331" s="102">
        <f t="shared" si="127"/>
      </c>
      <c r="J1331" s="259">
        <v>126</v>
      </c>
      <c r="K1331" s="126">
        <f>+H1331-J1331</f>
      </c>
      <c r="L1331" s="126">
        <f>+K1331*G1331</f>
      </c>
      <c r="O1331" s="278" t="s">
        <v>699</v>
      </c>
      <c r="W1331">
        <f t="shared" si="123"/>
      </c>
      <c r="X1331">
        <f t="shared" si="124"/>
      </c>
      <c r="Y1331">
        <f t="shared" si="125"/>
      </c>
      <c r="Z1331">
        <f t="shared" si="126"/>
      </c>
    </row>
    <row r="1332" spans="1:26" ht="15.75">
      <c r="A1332" s="19"/>
      <c r="B1332" s="106"/>
      <c r="C1332" s="5"/>
      <c r="D1332" s="6"/>
      <c r="E1332" s="5"/>
      <c r="F1332" s="5"/>
      <c r="G1332" s="5"/>
      <c r="H1332" s="107"/>
      <c r="I1332" s="102"/>
      <c r="J1332" s="259"/>
      <c r="K1332" s="126"/>
      <c r="L1332" s="126"/>
      <c r="O1332" s="278"/>
      <c r="W1332">
        <f t="shared" si="123"/>
      </c>
      <c r="X1332">
        <f t="shared" si="124"/>
      </c>
      <c r="Y1332">
        <f t="shared" si="125"/>
      </c>
      <c r="Z1332">
        <f t="shared" si="126"/>
      </c>
    </row>
    <row r="1333" spans="1:26">
      <c r="A1333" s="19"/>
      <c r="B1333" s="1564" t="s">
        <v>24</v>
      </c>
      <c r="C1333" s="1565"/>
      <c r="D1333" s="5"/>
      <c r="E1333" s="5"/>
      <c r="F1333" s="5"/>
      <c r="G1333" s="5"/>
      <c r="H1333" s="147"/>
      <c r="I1333" s="102"/>
      <c r="J1333" s="25"/>
      <c r="W1333">
        <f t="shared" si="123"/>
      </c>
      <c r="X1333">
        <f t="shared" si="124"/>
      </c>
      <c r="Y1333">
        <f t="shared" si="125"/>
      </c>
      <c r="Z1333">
        <f t="shared" si="126"/>
      </c>
    </row>
    <row r="1334" spans="1:26" ht="15.75">
      <c r="A1334" s="19"/>
      <c r="B1334" s="20" t="s">
        <v>729</v>
      </c>
      <c r="C1334" s="19" t="s">
        <v>730</v>
      </c>
      <c r="D1334" s="6">
        <v>1</v>
      </c>
      <c r="E1334" s="5">
        <v>6</v>
      </c>
      <c r="F1334" s="5">
        <f>+E1334*D1334</f>
      </c>
      <c r="G1334" s="365">
        <f>+E1334*D1334</f>
      </c>
      <c r="H1334" s="147">
        <v>1</v>
      </c>
      <c r="I1334" s="102">
        <f t="shared" si="127"/>
      </c>
      <c r="J1334" s="25">
        <f>325*18%</f>
      </c>
      <c r="K1334" s="126">
        <f>+H1334-J1334</f>
      </c>
      <c r="L1334" s="126">
        <f>+K1334*G1334</f>
      </c>
      <c r="O1334" s="278" t="s">
        <v>700</v>
      </c>
      <c r="W1334">
        <f t="shared" si="123"/>
      </c>
      <c r="X1334">
        <f t="shared" si="124"/>
      </c>
      <c r="Y1334">
        <f t="shared" si="125"/>
      </c>
      <c r="Z1334">
        <f t="shared" si="126"/>
      </c>
    </row>
    <row r="1335" spans="1:26">
      <c r="A1335" s="19"/>
      <c r="B1335" s="1564" t="s">
        <v>731</v>
      </c>
      <c r="C1335" s="1565"/>
      <c r="D1335" s="5"/>
      <c r="E1335" s="5"/>
      <c r="F1335" s="5"/>
      <c r="G1335" s="5"/>
      <c r="H1335" s="147"/>
      <c r="I1335" s="102"/>
      <c r="J1335" s="25"/>
      <c r="W1335">
        <f t="shared" si="123"/>
      </c>
      <c r="X1335">
        <f t="shared" si="124"/>
      </c>
      <c r="Y1335">
        <f t="shared" si="125"/>
      </c>
      <c r="Z1335">
        <f t="shared" si="126"/>
      </c>
    </row>
    <row r="1336" spans="1:26" ht="15.75">
      <c r="A1336" s="19"/>
      <c r="B1336" s="244"/>
      <c r="C1336" s="19"/>
      <c r="D1336" s="5"/>
      <c r="E1336" s="6"/>
      <c r="F1336" s="5"/>
      <c r="G1336" s="5"/>
      <c r="H1336" s="285"/>
      <c r="I1336" s="102"/>
      <c r="J1336" s="25"/>
      <c r="K1336" s="126"/>
      <c r="L1336" s="126"/>
      <c r="O1336" s="278"/>
      <c r="W1336">
        <f t="shared" si="123"/>
      </c>
      <c r="X1336">
        <f t="shared" si="124"/>
      </c>
      <c r="Y1336">
        <f t="shared" si="125"/>
      </c>
      <c r="Z1336">
        <f t="shared" si="126"/>
      </c>
    </row>
    <row r="1337" spans="1:26" ht="15.75">
      <c r="A1337" s="19"/>
      <c r="B1337" s="17" t="s">
        <v>732</v>
      </c>
      <c r="C1337" s="5" t="s">
        <v>733</v>
      </c>
      <c r="D1337" s="300"/>
      <c r="E1337" s="6"/>
      <c r="F1337" s="5">
        <v>6</v>
      </c>
      <c r="G1337" s="365">
        <f t="shared" ref="G1337:G1344" si="132">+F1337</f>
      </c>
      <c r="H1337" s="283">
        <v>1</v>
      </c>
      <c r="I1337" s="102">
        <f t="shared" si="127"/>
      </c>
      <c r="J1337" s="25">
        <v>3.2</v>
      </c>
      <c r="K1337" s="126">
        <f>+H1337-J1337</f>
      </c>
      <c r="L1337" s="126">
        <f>+K1337*G1337</f>
      </c>
      <c r="O1337" s="278" t="s">
        <v>701</v>
      </c>
      <c r="W1337">
        <f t="shared" si="123"/>
      </c>
      <c r="X1337">
        <f t="shared" si="124"/>
      </c>
      <c r="Y1337">
        <f t="shared" si="125"/>
      </c>
      <c r="Z1337">
        <f t="shared" si="126"/>
      </c>
    </row>
    <row r="1338" spans="1:26" ht="15.75">
      <c r="A1338" s="19"/>
      <c r="B1338" s="17" t="s">
        <v>734</v>
      </c>
      <c r="C1338" s="5" t="s">
        <v>735</v>
      </c>
      <c r="D1338" s="300"/>
      <c r="E1338" s="6"/>
      <c r="F1338" s="5">
        <v>2</v>
      </c>
      <c r="G1338" s="365">
        <f t="shared" si="132"/>
      </c>
      <c r="H1338" s="283">
        <v>1</v>
      </c>
      <c r="I1338" s="102">
        <f t="shared" si="127"/>
      </c>
      <c r="J1338" s="25">
        <v>3.2</v>
      </c>
      <c r="K1338" s="126">
        <f>+H1338-J1338</f>
      </c>
      <c r="L1338" s="126">
        <f>+K1338*G1338</f>
      </c>
      <c r="O1338" s="278" t="s">
        <v>702</v>
      </c>
      <c r="W1338">
        <f t="shared" si="123"/>
      </c>
      <c r="X1338">
        <f t="shared" si="124"/>
      </c>
      <c r="Y1338">
        <f t="shared" si="125"/>
      </c>
      <c r="Z1338">
        <f t="shared" si="126"/>
      </c>
    </row>
    <row r="1339" spans="1:26" ht="15.75">
      <c r="A1339" s="19"/>
      <c r="B1339" s="17" t="s">
        <v>736</v>
      </c>
      <c r="C1339" s="5" t="s">
        <v>737</v>
      </c>
      <c r="D1339" s="300"/>
      <c r="E1339" s="6"/>
      <c r="F1339" s="5">
        <v>2</v>
      </c>
      <c r="G1339" s="365">
        <f t="shared" si="132"/>
      </c>
      <c r="H1339" s="283">
        <v>1</v>
      </c>
      <c r="I1339" s="102">
        <f t="shared" si="127"/>
      </c>
      <c r="J1339" s="25">
        <v>3.2</v>
      </c>
      <c r="K1339" s="126">
        <f>+H1339-J1339</f>
      </c>
      <c r="L1339" s="126">
        <f>+K1339*G1339</f>
      </c>
      <c r="O1339" s="278" t="s">
        <v>703</v>
      </c>
      <c r="W1339">
        <f t="shared" si="123"/>
      </c>
      <c r="X1339">
        <f t="shared" si="124"/>
      </c>
      <c r="Y1339">
        <f t="shared" si="125"/>
      </c>
      <c r="Z1339">
        <f t="shared" si="126"/>
      </c>
    </row>
    <row r="1340" spans="1:26">
      <c r="A1340" s="19"/>
      <c r="B1340" s="1564" t="s">
        <v>738</v>
      </c>
      <c r="C1340" s="1565"/>
      <c r="D1340" s="5"/>
      <c r="E1340" s="5"/>
      <c r="F1340" s="5"/>
      <c r="G1340" s="5"/>
      <c r="H1340" s="147"/>
      <c r="I1340" s="102"/>
      <c r="W1340">
        <f t="shared" si="123"/>
      </c>
      <c r="X1340">
        <f t="shared" si="124"/>
      </c>
      <c r="Y1340">
        <f t="shared" si="125"/>
      </c>
      <c r="Z1340">
        <f t="shared" si="126"/>
      </c>
    </row>
    <row r="1341" spans="1:26" ht="15.75">
      <c r="A1341" s="19"/>
      <c r="B1341" s="17"/>
      <c r="C1341" s="9"/>
      <c r="D1341" s="207"/>
      <c r="E1341" s="6"/>
      <c r="F1341" s="5"/>
      <c r="G1341" s="5"/>
      <c r="H1341" s="283"/>
      <c r="I1341" s="102"/>
      <c r="J1341" s="25"/>
      <c r="K1341" s="126"/>
      <c r="L1341" s="126"/>
      <c r="O1341" s="278"/>
      <c r="W1341">
        <f t="shared" si="123"/>
      </c>
      <c r="X1341">
        <f t="shared" si="124"/>
      </c>
      <c r="Y1341">
        <f t="shared" si="125"/>
      </c>
      <c r="Z1341">
        <f t="shared" si="126"/>
      </c>
    </row>
    <row r="1342" spans="1:26" ht="15.75">
      <c r="A1342" s="19"/>
      <c r="B1342" s="15"/>
      <c r="C1342" s="106"/>
      <c r="D1342" s="5"/>
      <c r="E1342" s="6"/>
      <c r="F1342" s="5"/>
      <c r="G1342" s="5"/>
      <c r="H1342" s="7"/>
      <c r="I1342" s="102"/>
      <c r="J1342" s="25"/>
      <c r="K1342" s="126"/>
      <c r="L1342" s="126"/>
      <c r="O1342" s="278"/>
      <c r="W1342">
        <f t="shared" si="123"/>
      </c>
      <c r="X1342">
        <f t="shared" si="124"/>
      </c>
      <c r="Y1342">
        <f t="shared" si="125"/>
      </c>
      <c r="Z1342">
        <f t="shared" si="126"/>
      </c>
    </row>
    <row r="1343" spans="1:26" ht="15.75">
      <c r="A1343" s="241"/>
      <c r="B1343" s="1564" t="s">
        <v>740</v>
      </c>
      <c r="C1343" s="1565"/>
      <c r="D1343" s="6"/>
      <c r="E1343" s="6"/>
      <c r="F1343" s="6"/>
      <c r="G1343" s="6"/>
      <c r="H1343" s="10"/>
      <c r="I1343" s="102"/>
      <c r="O1343" s="278" t="s">
        <v>704</v>
      </c>
      <c r="W1343">
        <f t="shared" si="123"/>
      </c>
      <c r="X1343">
        <f t="shared" si="124"/>
      </c>
      <c r="Y1343">
        <f t="shared" si="125"/>
      </c>
      <c r="Z1343">
        <f t="shared" si="126"/>
      </c>
    </row>
    <row r="1344" spans="1:26" ht="15.75">
      <c r="A1344" s="241"/>
      <c r="B1344" s="281" t="s">
        <v>586</v>
      </c>
      <c r="C1344" s="282" t="s">
        <v>741</v>
      </c>
      <c r="D1344" s="296"/>
      <c r="E1344" s="6"/>
      <c r="F1344" s="5">
        <v>10</v>
      </c>
      <c r="G1344" s="365">
        <f t="shared" si="132"/>
      </c>
      <c r="H1344" s="7">
        <v>1</v>
      </c>
      <c r="I1344" s="102">
        <f t="shared" si="127"/>
      </c>
      <c r="J1344" s="25">
        <v>3.2</v>
      </c>
      <c r="K1344" s="126">
        <f>+H1344-J1344</f>
      </c>
      <c r="L1344" s="126">
        <f>+K1344*G1344</f>
      </c>
      <c r="O1344" s="278" t="s">
        <v>705</v>
      </c>
      <c r="W1344">
        <f t="shared" si="123"/>
      </c>
      <c r="X1344">
        <f t="shared" si="124"/>
      </c>
      <c r="Y1344">
        <f t="shared" si="125"/>
      </c>
      <c r="Z1344">
        <f t="shared" si="126"/>
      </c>
    </row>
    <row r="1345" spans="1:26">
      <c r="A1345" s="241"/>
      <c r="B1345" s="1564" t="s">
        <v>300</v>
      </c>
      <c r="C1345" s="1565"/>
      <c r="D1345" s="9"/>
      <c r="E1345" s="9"/>
      <c r="F1345" s="5"/>
      <c r="G1345" s="5"/>
      <c r="H1345" s="9"/>
      <c r="I1345" s="102"/>
      <c r="W1345">
        <f t="shared" si="123"/>
      </c>
      <c r="X1345">
        <f t="shared" si="124"/>
      </c>
      <c r="Y1345">
        <f t="shared" si="125"/>
      </c>
      <c r="Z1345">
        <f t="shared" si="126"/>
      </c>
    </row>
    <row r="1346" spans="1:26">
      <c r="A1346" s="241"/>
      <c r="B1346" s="17" t="s">
        <v>739</v>
      </c>
      <c r="C1346" s="88" t="s">
        <v>303</v>
      </c>
      <c r="D1346" s="6">
        <v>1</v>
      </c>
      <c r="E1346" s="5">
        <v>10</v>
      </c>
      <c r="F1346" s="5">
        <f>+E1346*D1346</f>
      </c>
      <c r="G1346" s="365">
        <f>+E1346*D1346</f>
      </c>
      <c r="H1346" s="5">
        <v>1</v>
      </c>
      <c r="I1346" s="102">
        <f t="shared" si="127"/>
      </c>
      <c r="J1346">
        <f>50*28%</f>
      </c>
      <c r="K1346" s="126">
        <f>+H1346-J1346</f>
      </c>
      <c r="L1346" s="126">
        <f>+K1346*G1346</f>
      </c>
      <c r="W1346">
        <f t="shared" si="123"/>
      </c>
      <c r="X1346">
        <f t="shared" si="124"/>
      </c>
      <c r="Y1346">
        <f t="shared" si="125"/>
      </c>
      <c r="Z1346">
        <f t="shared" si="126"/>
      </c>
    </row>
    <row r="1347" spans="1:26">
      <c r="A1347" s="241"/>
      <c r="B1347" s="239"/>
      <c r="C1347" s="240"/>
      <c r="D1347" s="105"/>
      <c r="E1347" s="9"/>
      <c r="F1347" s="5"/>
      <c r="G1347" s="5"/>
      <c r="H1347" s="105"/>
      <c r="I1347" s="102"/>
      <c r="W1347">
        <f t="shared" si="123"/>
      </c>
      <c r="X1347">
        <f t="shared" si="124"/>
      </c>
      <c r="Y1347">
        <f t="shared" si="125"/>
      </c>
      <c r="Z1347">
        <f t="shared" si="126"/>
      </c>
    </row>
    <row r="1348" spans="1:26">
      <c r="A1348" s="5"/>
      <c r="B1348" s="1568" t="s">
        <v>876</v>
      </c>
      <c r="C1348" s="1569"/>
      <c r="D1348" s="5"/>
      <c r="E1348" s="5"/>
      <c r="F1348" s="7"/>
      <c r="G1348" s="5"/>
      <c r="H1348" s="5"/>
      <c r="I1348" s="102"/>
      <c r="W1348">
        <f t="shared" ref="W1348:W1411" si="133">IF(LEFT($H1348&amp;"",5)="2019-",$H1348,W1347)</f>
      </c>
      <c r="X1348">
        <f t="shared" ref="X1348:X1411" si="134">IF($W1348="",0,IF(COUNTIF($AB$2:$AB$80,$W1348)&gt;0,1,0))</f>
      </c>
      <c r="Y1348">
        <f t="shared" ref="Y1348:Y1411" si="135">IF($C1348="","",UPPER(TRIM(IFERROR(LEFT($C1348&amp;"",FIND("/",$C1348&amp;"")-1),$C1348&amp;""))))</f>
      </c>
      <c r="Z1348">
        <f t="shared" ref="Z1348:Z1411" si="136">IFERROR(IF(ISNUMBER($G1348),$G1348,0),0)</f>
      </c>
    </row>
    <row r="1349" spans="1:26">
      <c r="A1349" s="107"/>
      <c r="B1349" s="1570"/>
      <c r="C1349" s="1571"/>
      <c r="D1349" s="184"/>
      <c r="E1349" s="184"/>
      <c r="F1349" s="184"/>
      <c r="G1349" s="184"/>
      <c r="H1349" s="184"/>
      <c r="I1349" s="108"/>
      <c r="W1349">
        <f t="shared" si="133"/>
      </c>
      <c r="X1349">
        <f t="shared" si="134"/>
      </c>
      <c r="Y1349">
        <f t="shared" si="135"/>
      </c>
      <c r="Z1349">
        <f t="shared" si="136"/>
      </c>
    </row>
    <row r="1350" spans="1:26" ht="15.75" thickBot="1">
      <c r="A1350" s="33"/>
      <c r="B1350" s="10"/>
      <c r="C1350" s="10"/>
      <c r="D1350" s="109"/>
      <c r="E1350" s="109"/>
      <c r="F1350" s="109"/>
      <c r="G1350" s="109"/>
      <c r="H1350" s="109"/>
      <c r="I1350" s="110"/>
      <c r="W1350">
        <f t="shared" si="133"/>
      </c>
      <c r="X1350">
        <f t="shared" si="134"/>
      </c>
      <c r="Y1350">
        <f t="shared" si="135"/>
      </c>
      <c r="Z1350">
        <f t="shared" si="136"/>
      </c>
    </row>
    <row r="1351" spans="1:26">
      <c r="A1351" s="33"/>
      <c r="B1351" s="10"/>
      <c r="C1351" s="10"/>
      <c r="D1351" s="91"/>
      <c r="E1351" s="91"/>
      <c r="F1351" s="91"/>
      <c r="G1351" s="92" t="s">
        <v>19</v>
      </c>
      <c r="H1351" s="91"/>
      <c r="I1351" s="111">
        <f>SUM(I1303:I1350)</f>
      </c>
      <c r="L1351">
        <f>SUM(L1303:L1350)</f>
      </c>
      <c r="W1351">
        <f t="shared" si="133"/>
      </c>
      <c r="X1351">
        <f t="shared" si="134"/>
      </c>
      <c r="Y1351">
        <f t="shared" si="135"/>
      </c>
      <c r="Z1351">
        <f t="shared" si="136"/>
      </c>
    </row>
    <row r="1352" spans="1:26">
      <c r="A1352" s="33"/>
      <c r="B1352" s="10"/>
      <c r="C1352" s="263" t="s">
        <v>490</v>
      </c>
      <c r="D1352" s="253"/>
      <c r="E1352" s="253"/>
      <c r="F1352" s="253" t="s">
        <v>431</v>
      </c>
      <c r="G1352" s="253" t="s">
        <v>491</v>
      </c>
      <c r="H1352" s="112">
        <v>1</v>
      </c>
      <c r="I1352" s="61">
        <f>+L1351*H1352</f>
      </c>
      <c r="W1352">
        <f t="shared" si="133"/>
      </c>
      <c r="X1352">
        <f t="shared" si="134"/>
      </c>
      <c r="Y1352">
        <f t="shared" si="135"/>
      </c>
      <c r="Z1352">
        <f t="shared" si="136"/>
      </c>
    </row>
    <row r="1353" spans="1:26" ht="15.75" thickBot="1">
      <c r="A1353" s="33"/>
      <c r="B1353" s="11" t="s">
        <v>20</v>
      </c>
      <c r="C1353" s="35"/>
      <c r="D1353" s="35"/>
      <c r="E1353" s="35"/>
      <c r="F1353" s="35"/>
      <c r="G1353" s="35"/>
      <c r="H1353" s="35"/>
      <c r="I1353" s="36"/>
      <c r="W1353">
        <f t="shared" si="133"/>
      </c>
      <c r="X1353">
        <f t="shared" si="134"/>
      </c>
      <c r="Y1353">
        <f t="shared" si="135"/>
      </c>
      <c r="Z1353">
        <f t="shared" si="136"/>
      </c>
    </row>
    <row r="1354" spans="1:26" ht="15.75" thickBot="1">
      <c r="A1354" s="37"/>
      <c r="B1354" s="38"/>
      <c r="C1354" s="39" t="s">
        <v>21</v>
      </c>
      <c r="D1354" s="40">
        <f>SUM(D1303:D1353)</f>
      </c>
      <c r="E1354" s="41">
        <f>IF(H1354=I1354,"OK","NO")</f>
      </c>
      <c r="F1354" s="40">
        <f>SUM(F1303:F1353)</f>
      </c>
      <c r="G1354" s="40">
        <f>SUM(G1303:G1353)</f>
      </c>
      <c r="H1354" s="41">
        <f>SUMPRODUCT(F1303:F1350,H1303:H1350)</f>
      </c>
      <c r="I1354" s="43">
        <f>+I1351-I1352</f>
      </c>
      <c r="W1354">
        <f t="shared" si="133"/>
      </c>
      <c r="X1354">
        <f t="shared" si="134"/>
      </c>
      <c r="Y1354">
        <f t="shared" si="135"/>
      </c>
      <c r="Z1354">
        <f t="shared" si="136"/>
      </c>
    </row>
    <row r="1355" spans="1:26" ht="15.75" thickBot="1">
      <c r="A1355" s="44"/>
      <c r="B1355" s="116"/>
      <c r="C1355" s="45"/>
      <c r="D1355" s="45"/>
      <c r="E1355" s="45"/>
      <c r="F1355" s="45"/>
      <c r="G1355" s="45"/>
      <c r="H1355" s="46"/>
      <c r="I1355" s="47"/>
      <c r="W1355">
        <f t="shared" si="133"/>
      </c>
      <c r="X1355">
        <f t="shared" si="134"/>
      </c>
      <c r="Y1355">
        <f t="shared" si="135"/>
      </c>
      <c r="Z1355">
        <f t="shared" si="136"/>
      </c>
    </row>
    <row r="1356" spans="1:26">
      <c r="A1356" s="12" t="s">
        <v>23</v>
      </c>
      <c r="B1356" s="12"/>
      <c r="C1356" s="12"/>
      <c r="D1356" s="13"/>
      <c r="E1356" s="14"/>
      <c r="F1356" s="14"/>
      <c r="G1356" s="14"/>
      <c r="H1356" s="2"/>
      <c r="I1356" s="12"/>
      <c r="W1356">
        <f t="shared" si="133"/>
      </c>
      <c r="X1356">
        <f t="shared" si="134"/>
      </c>
      <c r="Y1356">
        <f t="shared" si="135"/>
      </c>
      <c r="Z1356">
        <f t="shared" si="136"/>
      </c>
    </row>
    <row r="1357" spans="1:26">
      <c r="W1357">
        <f t="shared" si="133"/>
      </c>
      <c r="X1357">
        <f t="shared" si="134"/>
      </c>
      <c r="Y1357">
        <f t="shared" si="135"/>
      </c>
      <c r="Z1357">
        <f t="shared" si="136"/>
      </c>
    </row>
    <row r="1358" spans="1:26">
      <c r="W1358">
        <f t="shared" si="133"/>
      </c>
      <c r="X1358">
        <f t="shared" si="134"/>
      </c>
      <c r="Y1358">
        <f t="shared" si="135"/>
      </c>
      <c r="Z1358">
        <f t="shared" si="136"/>
      </c>
    </row>
    <row r="1359" spans="1:26">
      <c r="A1359" s="1562" t="s">
        <v>0</v>
      </c>
      <c r="B1359" s="1562"/>
      <c r="C1359" s="1562"/>
      <c r="D1359" s="1562"/>
      <c r="E1359" s="1562"/>
      <c r="F1359" s="1562"/>
      <c r="G1359" s="1562"/>
      <c r="H1359" s="1562"/>
      <c r="I1359" s="1562"/>
      <c r="W1359">
        <f t="shared" si="133"/>
      </c>
      <c r="X1359">
        <f t="shared" si="134"/>
      </c>
      <c r="Y1359">
        <f t="shared" si="135"/>
      </c>
      <c r="Z1359">
        <f t="shared" si="136"/>
      </c>
    </row>
    <row r="1360" spans="1:26">
      <c r="W1360">
        <f t="shared" si="133"/>
      </c>
      <c r="X1360">
        <f t="shared" si="134"/>
      </c>
      <c r="Y1360">
        <f t="shared" si="135"/>
      </c>
      <c r="Z1360">
        <f t="shared" si="136"/>
      </c>
    </row>
    <row r="1361" spans="1:26">
      <c r="A1361" s="1" t="s">
        <v>1</v>
      </c>
      <c r="B1361" s="1"/>
      <c r="G1361" s="2" t="s">
        <v>2</v>
      </c>
      <c r="H1361" s="3" t="s">
        <v>706</v>
      </c>
      <c r="W1361">
        <f t="shared" si="133"/>
      </c>
      <c r="X1361">
        <f t="shared" si="134"/>
      </c>
      <c r="Y1361">
        <f t="shared" si="135"/>
      </c>
      <c r="Z1361">
        <f t="shared" si="136"/>
      </c>
    </row>
    <row r="1362" spans="1:26">
      <c r="A1362" s="22" t="inlineStr">
        <is>
          <t>ATTN: Contact-005</t>
        </is>
      </c>
      <c r="B1362" s="1"/>
      <c r="F1362" s="4" t="s">
        <v>3</v>
      </c>
      <c r="G1362" s="2"/>
      <c r="H1362" s="1" t="s">
        <v>89</v>
      </c>
      <c r="W1362">
        <f t="shared" si="133"/>
      </c>
      <c r="X1362">
        <f t="shared" si="134"/>
      </c>
      <c r="Y1362">
        <f t="shared" si="135"/>
      </c>
      <c r="Z1362">
        <f t="shared" si="136"/>
      </c>
    </row>
    <row r="1363" spans="1:26">
      <c r="A1363" s="1" t="inlineStr">
        <is>
          <t>Dealer-112</t>
        </is>
      </c>
      <c r="B1363" s="1"/>
      <c r="H1363" s="22"/>
      <c r="W1363">
        <f t="shared" si="133"/>
      </c>
      <c r="X1363">
        <f t="shared" si="134"/>
      </c>
      <c r="Y1363">
        <f t="shared" si="135"/>
      </c>
      <c r="Z1363">
        <f t="shared" si="136"/>
      </c>
    </row>
    <row r="1364" spans="1:26">
      <c r="A1364" s="1" t="inlineStr">
        <is>
          <t>Address line (redacted)</t>
        </is>
      </c>
      <c r="B1364" s="1"/>
      <c r="D1364" s="85"/>
      <c r="E1364" s="85"/>
      <c r="F1364" s="85"/>
      <c r="G1364" s="85"/>
      <c r="H1364" s="85"/>
      <c r="W1364">
        <f t="shared" si="133"/>
      </c>
      <c r="X1364">
        <f t="shared" si="134"/>
      </c>
      <c r="Y1364">
        <f t="shared" si="135"/>
      </c>
      <c r="Z1364">
        <f t="shared" si="136"/>
      </c>
    </row>
    <row r="1365" spans="1:26">
      <c r="A1365" s="22" t="inlineStr">
        <is>
          <t>Address line (redacted)</t>
        </is>
      </c>
      <c r="B1365" s="86"/>
      <c r="D1365" s="85"/>
      <c r="E1365" s="85"/>
      <c r="F1365" s="85"/>
      <c r="G1365" s="85"/>
      <c r="H1365" s="85"/>
      <c r="W1365">
        <f t="shared" si="133"/>
      </c>
      <c r="X1365">
        <f t="shared" si="134"/>
      </c>
      <c r="Y1365">
        <f t="shared" si="135"/>
      </c>
      <c r="Z1365">
        <f t="shared" si="136"/>
      </c>
    </row>
    <row r="1366" spans="1:26">
      <c r="A1366" s="49" t="s">
        <v>4</v>
      </c>
      <c r="B1366" s="87" t="inlineStr">
        <is>
          <t>GSTIN-MASKED</t>
        </is>
      </c>
      <c r="W1366">
        <f t="shared" si="133"/>
      </c>
      <c r="X1366">
        <f t="shared" si="134"/>
      </c>
      <c r="Y1366">
        <f t="shared" si="135"/>
      </c>
      <c r="Z1366">
        <f t="shared" si="136"/>
      </c>
    </row>
    <row r="1367" spans="1:26">
      <c r="A1367" s="1" t="s">
        <v>5</v>
      </c>
      <c r="W1367">
        <f t="shared" si="133"/>
      </c>
      <c r="X1367">
        <f t="shared" si="134"/>
      </c>
      <c r="Y1367">
        <f t="shared" si="135"/>
      </c>
      <c r="Z1367">
        <f t="shared" si="136"/>
      </c>
    </row>
    <row r="1368" spans="1:26">
      <c r="A1368" s="1" t="s">
        <v>6</v>
      </c>
      <c r="W1368">
        <f t="shared" si="133"/>
      </c>
      <c r="X1368">
        <f t="shared" si="134"/>
      </c>
      <c r="Y1368">
        <f t="shared" si="135"/>
      </c>
      <c r="Z1368">
        <f t="shared" si="136"/>
      </c>
    </row>
    <row r="1369" spans="1:26">
      <c r="A1369" s="1" t="s">
        <v>7</v>
      </c>
      <c r="W1369">
        <f t="shared" si="133"/>
      </c>
      <c r="X1369">
        <f t="shared" si="134"/>
      </c>
      <c r="Y1369">
        <f t="shared" si="135"/>
      </c>
      <c r="Z1369">
        <f t="shared" si="136"/>
      </c>
    </row>
    <row r="1370" spans="1:26" ht="24">
      <c r="A1370" s="88" t="s">
        <v>8</v>
      </c>
      <c r="B1370" s="89" t="s">
        <v>9</v>
      </c>
      <c r="C1370" s="89" t="s">
        <v>10</v>
      </c>
      <c r="D1370" s="34" t="s">
        <v>11</v>
      </c>
      <c r="E1370" s="34" t="s">
        <v>12</v>
      </c>
      <c r="F1370" s="34" t="s">
        <v>13</v>
      </c>
      <c r="G1370" s="34" t="s">
        <v>14</v>
      </c>
      <c r="H1370" s="88" t="s">
        <v>15</v>
      </c>
      <c r="I1370" s="90" t="s">
        <v>16</v>
      </c>
      <c r="W1370">
        <f t="shared" si="133"/>
      </c>
      <c r="X1370">
        <f t="shared" si="134"/>
      </c>
      <c r="Y1370">
        <f t="shared" si="135"/>
      </c>
      <c r="Z1370">
        <f t="shared" si="136"/>
      </c>
    </row>
    <row r="1371" spans="1:26">
      <c r="A1371" s="5"/>
      <c r="B1371" s="1564" t="s">
        <v>17</v>
      </c>
      <c r="C1371" s="1565"/>
      <c r="D1371" s="53"/>
      <c r="E1371" s="53"/>
      <c r="F1371" s="91"/>
      <c r="G1371" s="92"/>
      <c r="H1371" s="53"/>
      <c r="I1371" s="93"/>
      <c r="W1371">
        <f t="shared" si="133"/>
      </c>
      <c r="X1371">
        <f t="shared" si="134"/>
      </c>
      <c r="Y1371">
        <f t="shared" si="135"/>
      </c>
      <c r="Z1371">
        <f t="shared" si="136"/>
      </c>
    </row>
    <row r="1372" spans="1:26">
      <c r="A1372" s="5">
        <v>1</v>
      </c>
      <c r="B1372" s="8" t="s">
        <v>602</v>
      </c>
      <c r="C1372" s="5" t="s">
        <v>603</v>
      </c>
      <c r="D1372" s="6">
        <v>3</v>
      </c>
      <c r="E1372" s="5">
        <v>1</v>
      </c>
      <c r="F1372" s="5">
        <v>3</v>
      </c>
      <c r="G1372" s="5">
        <f>+F1372</f>
      </c>
      <c r="H1372" s="5">
        <v>1</v>
      </c>
      <c r="I1372" s="102">
        <f t="shared" ref="I1372:I1380" si="137">+H1372*G1372</f>
      </c>
      <c r="W1372">
        <f t="shared" si="133"/>
      </c>
      <c r="X1372">
        <f t="shared" si="134"/>
      </c>
      <c r="Y1372">
        <f t="shared" si="135"/>
      </c>
      <c r="Z1372">
        <f t="shared" si="136"/>
      </c>
    </row>
    <row r="1373" spans="1:26">
      <c r="A1373" s="5">
        <v>2</v>
      </c>
      <c r="B1373" s="8" t="s">
        <v>464</v>
      </c>
      <c r="C1373" s="5" t="s">
        <v>463</v>
      </c>
      <c r="D1373" s="6">
        <v>1</v>
      </c>
      <c r="E1373" s="5">
        <v>5</v>
      </c>
      <c r="F1373" s="5">
        <f t="shared" ref="F1373:F1379" si="138">+E1373*D1373</f>
      </c>
      <c r="G1373" s="5">
        <f t="shared" ref="G1373:G1379" si="139">+E1373*D1373</f>
      </c>
      <c r="H1373" s="5">
        <v>1</v>
      </c>
      <c r="I1373" s="102">
        <f t="shared" si="137"/>
      </c>
      <c r="W1373">
        <f t="shared" si="133"/>
      </c>
      <c r="X1373">
        <f t="shared" si="134"/>
      </c>
      <c r="Y1373">
        <f t="shared" si="135"/>
      </c>
      <c r="Z1373">
        <f t="shared" si="136"/>
      </c>
    </row>
    <row r="1374" spans="1:26">
      <c r="A1374" s="5">
        <v>3</v>
      </c>
      <c r="B1374" s="8" t="s">
        <v>37</v>
      </c>
      <c r="C1374" s="5" t="s">
        <v>38</v>
      </c>
      <c r="D1374" s="6">
        <v>1</v>
      </c>
      <c r="E1374" s="5">
        <v>5</v>
      </c>
      <c r="F1374" s="5">
        <f t="shared" si="138"/>
      </c>
      <c r="G1374" s="5">
        <f t="shared" si="139"/>
      </c>
      <c r="H1374" s="5">
        <v>1</v>
      </c>
      <c r="I1374" s="102">
        <f t="shared" si="137"/>
      </c>
      <c r="W1374">
        <f t="shared" si="133"/>
      </c>
      <c r="X1374">
        <f t="shared" si="134"/>
      </c>
      <c r="Y1374">
        <f t="shared" si="135"/>
      </c>
      <c r="Z1374">
        <f t="shared" si="136"/>
      </c>
    </row>
    <row r="1375" spans="1:26">
      <c r="A1375" s="5">
        <v>4</v>
      </c>
      <c r="B1375" s="8" t="s">
        <v>744</v>
      </c>
      <c r="C1375" s="5" t="s">
        <v>745</v>
      </c>
      <c r="D1375" s="6">
        <v>1</v>
      </c>
      <c r="E1375" s="5">
        <v>5</v>
      </c>
      <c r="F1375" s="5">
        <f t="shared" si="138"/>
      </c>
      <c r="G1375" s="5">
        <f t="shared" si="139"/>
      </c>
      <c r="H1375" s="5">
        <v>1</v>
      </c>
      <c r="I1375" s="102">
        <f t="shared" si="137"/>
      </c>
      <c r="W1375">
        <f t="shared" si="133"/>
      </c>
      <c r="X1375">
        <f t="shared" si="134"/>
      </c>
      <c r="Y1375">
        <f t="shared" si="135"/>
      </c>
      <c r="Z1375">
        <f t="shared" si="136"/>
      </c>
    </row>
    <row r="1376" spans="1:26">
      <c r="A1376" s="5">
        <v>5</v>
      </c>
      <c r="B1376" s="8" t="s">
        <v>458</v>
      </c>
      <c r="C1376" s="5" t="s">
        <v>457</v>
      </c>
      <c r="D1376" s="6">
        <v>1</v>
      </c>
      <c r="E1376" s="5">
        <v>5</v>
      </c>
      <c r="F1376" s="5">
        <f t="shared" si="138"/>
      </c>
      <c r="G1376" s="5">
        <f t="shared" si="139"/>
      </c>
      <c r="H1376" s="5">
        <v>1</v>
      </c>
      <c r="I1376" s="102">
        <f t="shared" si="137"/>
      </c>
      <c r="W1376">
        <f t="shared" si="133"/>
      </c>
      <c r="X1376">
        <f t="shared" si="134"/>
      </c>
      <c r="Y1376">
        <f t="shared" si="135"/>
      </c>
      <c r="Z1376">
        <f t="shared" si="136"/>
      </c>
    </row>
    <row r="1377" spans="1:26">
      <c r="A1377" s="5">
        <v>6</v>
      </c>
      <c r="B1377" s="8" t="s">
        <v>593</v>
      </c>
      <c r="C1377" s="5" t="s">
        <v>438</v>
      </c>
      <c r="D1377" s="6">
        <v>1</v>
      </c>
      <c r="E1377" s="5">
        <v>5</v>
      </c>
      <c r="F1377" s="5">
        <f t="shared" si="138"/>
      </c>
      <c r="G1377" s="5">
        <f t="shared" si="139"/>
      </c>
      <c r="H1377" s="5">
        <v>1</v>
      </c>
      <c r="I1377" s="102">
        <f t="shared" si="137"/>
      </c>
      <c r="W1377">
        <f t="shared" si="133"/>
      </c>
      <c r="X1377">
        <f t="shared" si="134"/>
      </c>
      <c r="Y1377">
        <f t="shared" si="135"/>
      </c>
      <c r="Z1377">
        <f t="shared" si="136"/>
      </c>
    </row>
    <row r="1378" spans="1:26">
      <c r="A1378" s="5">
        <v>7</v>
      </c>
      <c r="B1378" s="8" t="s">
        <v>380</v>
      </c>
      <c r="C1378" s="5" t="s">
        <v>381</v>
      </c>
      <c r="D1378" s="6">
        <v>1</v>
      </c>
      <c r="E1378" s="5">
        <v>5</v>
      </c>
      <c r="F1378" s="5">
        <f t="shared" si="138"/>
      </c>
      <c r="G1378" s="5">
        <f t="shared" si="139"/>
      </c>
      <c r="H1378" s="5">
        <v>1</v>
      </c>
      <c r="I1378" s="102">
        <f t="shared" si="137"/>
      </c>
      <c r="W1378">
        <f t="shared" si="133"/>
      </c>
      <c r="X1378">
        <f t="shared" si="134"/>
      </c>
      <c r="Y1378">
        <f t="shared" si="135"/>
      </c>
      <c r="Z1378">
        <f t="shared" si="136"/>
      </c>
    </row>
    <row r="1379" spans="1:26">
      <c r="A1379" s="5">
        <v>8</v>
      </c>
      <c r="B1379" s="8" t="s">
        <v>456</v>
      </c>
      <c r="C1379" s="5" t="s">
        <v>455</v>
      </c>
      <c r="D1379" s="6">
        <v>1</v>
      </c>
      <c r="E1379" s="5">
        <v>5</v>
      </c>
      <c r="F1379" s="5">
        <f t="shared" si="138"/>
      </c>
      <c r="G1379" s="5">
        <f t="shared" si="139"/>
      </c>
      <c r="H1379" s="5">
        <v>1</v>
      </c>
      <c r="I1379" s="102">
        <f t="shared" si="137"/>
      </c>
      <c r="W1379">
        <f t="shared" si="133"/>
      </c>
      <c r="X1379">
        <f t="shared" si="134"/>
      </c>
      <c r="Y1379">
        <f t="shared" si="135"/>
      </c>
      <c r="Z1379">
        <f t="shared" si="136"/>
      </c>
    </row>
    <row r="1380" spans="1:26">
      <c r="A1380" s="5"/>
      <c r="B1380" s="8" t="s">
        <v>799</v>
      </c>
      <c r="C1380" s="5" t="s">
        <v>800</v>
      </c>
      <c r="D1380" s="6">
        <v>1</v>
      </c>
      <c r="E1380" s="5">
        <v>5</v>
      </c>
      <c r="F1380" s="5">
        <f>+E1380*D1380</f>
      </c>
      <c r="G1380" s="5">
        <f>+E1380*D1380</f>
      </c>
      <c r="H1380" s="5">
        <v>1</v>
      </c>
      <c r="I1380" s="102">
        <f t="shared" si="137"/>
      </c>
      <c r="W1380">
        <f t="shared" si="133"/>
      </c>
      <c r="X1380">
        <f t="shared" si="134"/>
      </c>
      <c r="Y1380">
        <f t="shared" si="135"/>
      </c>
      <c r="Z1380">
        <f t="shared" si="136"/>
      </c>
    </row>
    <row r="1381" spans="1:26">
      <c r="A1381" s="5"/>
      <c r="B1381" s="1564" t="s">
        <v>18</v>
      </c>
      <c r="C1381" s="1565"/>
      <c r="D1381" s="5"/>
      <c r="E1381" s="5"/>
      <c r="F1381" s="5"/>
      <c r="G1381" s="5"/>
      <c r="H1381" s="5"/>
      <c r="I1381" s="102"/>
      <c r="W1381">
        <f t="shared" si="133"/>
      </c>
      <c r="X1381">
        <f t="shared" si="134"/>
      </c>
      <c r="Y1381">
        <f t="shared" si="135"/>
      </c>
      <c r="Z1381">
        <f t="shared" si="136"/>
      </c>
    </row>
    <row r="1382" spans="1:26">
      <c r="A1382" s="5">
        <v>9</v>
      </c>
      <c r="B1382" s="95" t="s">
        <v>277</v>
      </c>
      <c r="C1382" s="9" t="s">
        <v>278</v>
      </c>
      <c r="D1382" s="9">
        <v>1</v>
      </c>
      <c r="E1382" s="5">
        <v>4</v>
      </c>
      <c r="F1382" s="5">
        <f t="shared" ref="F1382:F1391" si="140">+E1382*D1382</f>
      </c>
      <c r="G1382" s="5">
        <f t="shared" ref="G1382:G1391" si="141">+E1382*D1382</f>
      </c>
      <c r="H1382" s="16">
        <v>1</v>
      </c>
      <c r="I1382" s="102">
        <f t="shared" ref="I1382:I1395" si="142">+H1382*G1382</f>
      </c>
      <c r="W1382">
        <f t="shared" si="133"/>
      </c>
      <c r="X1382">
        <f t="shared" si="134"/>
      </c>
      <c r="Y1382">
        <f t="shared" si="135"/>
      </c>
      <c r="Z1382">
        <f t="shared" si="136"/>
      </c>
    </row>
    <row r="1383" spans="1:26">
      <c r="A1383" s="5">
        <v>10</v>
      </c>
      <c r="B1383" s="8" t="s">
        <v>275</v>
      </c>
      <c r="C1383" s="5" t="s">
        <v>276</v>
      </c>
      <c r="D1383" s="9">
        <v>1</v>
      </c>
      <c r="E1383" s="5">
        <v>4</v>
      </c>
      <c r="F1383" s="5">
        <f t="shared" si="140"/>
      </c>
      <c r="G1383" s="5">
        <f t="shared" si="141"/>
      </c>
      <c r="H1383" s="9">
        <v>1</v>
      </c>
      <c r="I1383" s="102">
        <f t="shared" si="142"/>
      </c>
      <c r="W1383">
        <f t="shared" si="133"/>
      </c>
      <c r="X1383">
        <f t="shared" si="134"/>
      </c>
      <c r="Y1383">
        <f t="shared" si="135"/>
      </c>
      <c r="Z1383">
        <f t="shared" si="136"/>
      </c>
    </row>
    <row r="1384" spans="1:26">
      <c r="A1384" s="5">
        <v>11</v>
      </c>
      <c r="B1384" s="8" t="s">
        <v>295</v>
      </c>
      <c r="C1384" s="5" t="s">
        <v>294</v>
      </c>
      <c r="D1384" s="9">
        <v>1</v>
      </c>
      <c r="E1384" s="5">
        <v>4</v>
      </c>
      <c r="F1384" s="5">
        <f t="shared" si="140"/>
      </c>
      <c r="G1384" s="5">
        <f t="shared" si="141"/>
      </c>
      <c r="H1384" s="9">
        <v>1</v>
      </c>
      <c r="I1384" s="102">
        <f t="shared" si="142"/>
      </c>
      <c r="W1384">
        <f t="shared" si="133"/>
      </c>
      <c r="X1384">
        <f t="shared" si="134"/>
      </c>
      <c r="Y1384">
        <f t="shared" si="135"/>
      </c>
      <c r="Z1384">
        <f t="shared" si="136"/>
      </c>
    </row>
    <row r="1385" spans="1:26" ht="24">
      <c r="A1385" s="5">
        <v>12</v>
      </c>
      <c r="B1385" s="95" t="s">
        <v>334</v>
      </c>
      <c r="C1385" s="5" t="s">
        <v>335</v>
      </c>
      <c r="D1385" s="9">
        <v>2</v>
      </c>
      <c r="E1385" s="5">
        <v>4</v>
      </c>
      <c r="F1385" s="5">
        <f t="shared" si="140"/>
      </c>
      <c r="G1385" s="5">
        <f t="shared" si="141"/>
      </c>
      <c r="H1385" s="5">
        <v>1</v>
      </c>
      <c r="I1385" s="102">
        <f t="shared" si="142"/>
      </c>
      <c r="W1385">
        <f t="shared" si="133"/>
      </c>
      <c r="X1385">
        <f t="shared" si="134"/>
      </c>
      <c r="Y1385">
        <f t="shared" si="135"/>
      </c>
      <c r="Z1385">
        <f t="shared" si="136"/>
      </c>
    </row>
    <row r="1386" spans="1:26">
      <c r="A1386" s="5">
        <v>13</v>
      </c>
      <c r="B1386" s="8" t="s">
        <v>328</v>
      </c>
      <c r="C1386" s="5" t="s">
        <v>329</v>
      </c>
      <c r="D1386" s="9">
        <v>1</v>
      </c>
      <c r="E1386" s="5">
        <v>4</v>
      </c>
      <c r="F1386" s="5">
        <f t="shared" si="140"/>
      </c>
      <c r="G1386" s="5">
        <f t="shared" si="141"/>
      </c>
      <c r="H1386" s="5">
        <v>1</v>
      </c>
      <c r="I1386" s="102">
        <f t="shared" si="142"/>
      </c>
      <c r="W1386">
        <f t="shared" si="133"/>
      </c>
      <c r="X1386">
        <f t="shared" si="134"/>
      </c>
      <c r="Y1386">
        <f t="shared" si="135"/>
      </c>
      <c r="Z1386">
        <f t="shared" si="136"/>
      </c>
    </row>
    <row r="1387" spans="1:26">
      <c r="A1387" s="5">
        <v>14</v>
      </c>
      <c r="B1387" s="8" t="s">
        <v>279</v>
      </c>
      <c r="C1387" s="5" t="s">
        <v>280</v>
      </c>
      <c r="D1387" s="9">
        <v>1</v>
      </c>
      <c r="E1387" s="5">
        <v>4</v>
      </c>
      <c r="F1387" s="5">
        <f t="shared" si="140"/>
      </c>
      <c r="G1387" s="5">
        <f t="shared" si="141"/>
      </c>
      <c r="H1387" s="16">
        <v>1</v>
      </c>
      <c r="I1387" s="102">
        <f t="shared" si="142"/>
      </c>
      <c r="W1387">
        <f t="shared" si="133"/>
      </c>
      <c r="X1387">
        <f t="shared" si="134"/>
      </c>
      <c r="Y1387">
        <f t="shared" si="135"/>
      </c>
      <c r="Z1387">
        <f t="shared" si="136"/>
      </c>
    </row>
    <row r="1388" spans="1:26">
      <c r="A1388" s="5">
        <v>15</v>
      </c>
      <c r="B1388" s="95" t="s">
        <v>310</v>
      </c>
      <c r="C1388" s="5" t="s">
        <v>311</v>
      </c>
      <c r="D1388" s="9">
        <v>1</v>
      </c>
      <c r="E1388" s="5">
        <v>4</v>
      </c>
      <c r="F1388" s="5">
        <f t="shared" si="140"/>
      </c>
      <c r="G1388" s="5">
        <f t="shared" si="141"/>
      </c>
      <c r="H1388" s="16">
        <v>1</v>
      </c>
      <c r="I1388" s="102">
        <f t="shared" si="142"/>
      </c>
      <c r="W1388">
        <f t="shared" si="133"/>
      </c>
      <c r="X1388">
        <f t="shared" si="134"/>
      </c>
      <c r="Y1388">
        <f t="shared" si="135"/>
      </c>
      <c r="Z1388">
        <f t="shared" si="136"/>
      </c>
    </row>
    <row r="1389" spans="1:26">
      <c r="A1389" s="5">
        <v>16</v>
      </c>
      <c r="B1389" s="8" t="s">
        <v>293</v>
      </c>
      <c r="C1389" s="5" t="s">
        <v>292</v>
      </c>
      <c r="D1389" s="9">
        <v>1</v>
      </c>
      <c r="E1389" s="5">
        <v>4</v>
      </c>
      <c r="F1389" s="5">
        <f t="shared" si="140"/>
      </c>
      <c r="G1389" s="5">
        <f t="shared" si="141"/>
      </c>
      <c r="H1389" s="5">
        <v>1</v>
      </c>
      <c r="I1389" s="102">
        <f t="shared" si="142"/>
      </c>
      <c r="W1389">
        <f t="shared" si="133"/>
      </c>
      <c r="X1389">
        <f t="shared" si="134"/>
      </c>
      <c r="Y1389">
        <f t="shared" si="135"/>
      </c>
      <c r="Z1389">
        <f t="shared" si="136"/>
      </c>
    </row>
    <row r="1390" spans="1:26">
      <c r="A1390" s="5">
        <v>17</v>
      </c>
      <c r="B1390" s="8" t="s">
        <v>707</v>
      </c>
      <c r="C1390" s="5" t="s">
        <v>708</v>
      </c>
      <c r="D1390" s="5">
        <v>1</v>
      </c>
      <c r="E1390" s="5">
        <v>4</v>
      </c>
      <c r="F1390" s="5">
        <f t="shared" si="140"/>
      </c>
      <c r="G1390" s="5">
        <f t="shared" si="141"/>
      </c>
      <c r="H1390" s="16">
        <v>1</v>
      </c>
      <c r="I1390" s="102">
        <f t="shared" si="142"/>
      </c>
      <c r="W1390">
        <f t="shared" si="133"/>
      </c>
      <c r="X1390">
        <f t="shared" si="134"/>
      </c>
      <c r="Y1390">
        <f t="shared" si="135"/>
      </c>
      <c r="Z1390">
        <f t="shared" si="136"/>
      </c>
    </row>
    <row r="1391" spans="1:26" ht="15.75">
      <c r="A1391" s="5">
        <v>18</v>
      </c>
      <c r="B1391" s="95" t="s">
        <v>742</v>
      </c>
      <c r="C1391" s="5" t="s">
        <v>743</v>
      </c>
      <c r="D1391" s="9">
        <v>1</v>
      </c>
      <c r="E1391" s="5">
        <v>4</v>
      </c>
      <c r="F1391" s="5">
        <f t="shared" si="140"/>
      </c>
      <c r="G1391" s="5">
        <f t="shared" si="141"/>
      </c>
      <c r="H1391" s="16">
        <v>1</v>
      </c>
      <c r="I1391" s="102">
        <f t="shared" si="142"/>
      </c>
      <c r="W1391">
        <f t="shared" si="133"/>
      </c>
      <c r="X1391">
        <f t="shared" si="134"/>
      </c>
      <c r="Y1391">
        <f t="shared" si="135"/>
      </c>
      <c r="Z1391">
        <f t="shared" si="136"/>
      </c>
    </row>
    <row r="1392" spans="1:26">
      <c r="A1392" s="5"/>
      <c r="B1392" s="1564" t="s">
        <v>369</v>
      </c>
      <c r="C1392" s="1565"/>
      <c r="D1392" s="5"/>
      <c r="E1392" s="5"/>
      <c r="F1392" s="5"/>
      <c r="G1392" s="5"/>
      <c r="H1392" s="16"/>
      <c r="I1392" s="94"/>
      <c r="W1392">
        <f t="shared" si="133"/>
      </c>
      <c r="X1392">
        <f t="shared" si="134"/>
      </c>
      <c r="Y1392">
        <f t="shared" si="135"/>
      </c>
      <c r="Z1392">
        <f t="shared" si="136"/>
      </c>
    </row>
    <row r="1393" spans="1:26" ht="24">
      <c r="A1393" s="5">
        <v>19</v>
      </c>
      <c r="B1393" s="20" t="s">
        <v>591</v>
      </c>
      <c r="C1393" s="5" t="s">
        <v>592</v>
      </c>
      <c r="D1393" s="9"/>
      <c r="E1393" s="5">
        <v>25</v>
      </c>
      <c r="F1393" s="5">
        <v>25</v>
      </c>
      <c r="G1393" s="5">
        <v>25</v>
      </c>
      <c r="H1393" s="7">
        <v>1</v>
      </c>
      <c r="I1393" s="102">
        <f t="shared" si="142"/>
      </c>
      <c r="W1393">
        <f t="shared" si="133"/>
      </c>
      <c r="X1393">
        <f t="shared" si="134"/>
      </c>
      <c r="Y1393">
        <f t="shared" si="135"/>
      </c>
      <c r="Z1393">
        <f t="shared" si="136"/>
      </c>
    </row>
    <row r="1394" spans="1:26">
      <c r="A1394" s="5"/>
      <c r="B1394" s="1564" t="s">
        <v>796</v>
      </c>
      <c r="C1394" s="1565"/>
      <c r="D1394" s="5"/>
      <c r="E1394" s="5"/>
      <c r="F1394" s="5"/>
      <c r="G1394" s="5"/>
      <c r="H1394" s="5"/>
      <c r="I1394" s="94"/>
      <c r="W1394">
        <f t="shared" si="133"/>
      </c>
      <c r="X1394">
        <f t="shared" si="134"/>
      </c>
      <c r="Y1394">
        <f t="shared" si="135"/>
      </c>
      <c r="Z1394">
        <f t="shared" si="136"/>
      </c>
    </row>
    <row r="1395" spans="1:26" ht="24.75">
      <c r="A1395" s="5">
        <v>20</v>
      </c>
      <c r="B1395" s="8" t="s">
        <v>797</v>
      </c>
      <c r="C1395" s="307" t="s">
        <v>798</v>
      </c>
      <c r="D1395" s="5">
        <v>1</v>
      </c>
      <c r="E1395" s="16">
        <v>1</v>
      </c>
      <c r="F1395" s="5">
        <v>1</v>
      </c>
      <c r="G1395" s="5">
        <v>1</v>
      </c>
      <c r="H1395" s="5">
        <v>1</v>
      </c>
      <c r="I1395" s="102">
        <f t="shared" si="142"/>
      </c>
      <c r="W1395">
        <f t="shared" si="133"/>
      </c>
      <c r="X1395">
        <f t="shared" si="134"/>
      </c>
      <c r="Y1395">
        <f t="shared" si="135"/>
      </c>
      <c r="Z1395">
        <f t="shared" si="136"/>
      </c>
    </row>
    <row r="1396" spans="1:26">
      <c r="A1396" s="5"/>
      <c r="B1396" s="8"/>
      <c r="C1396" s="5"/>
      <c r="D1396" s="5"/>
      <c r="E1396" s="16"/>
      <c r="F1396" s="5"/>
      <c r="G1396" s="5"/>
      <c r="H1396" s="5"/>
      <c r="I1396" s="94"/>
      <c r="W1396">
        <f t="shared" si="133"/>
      </c>
      <c r="X1396">
        <f t="shared" si="134"/>
      </c>
      <c r="Y1396">
        <f t="shared" si="135"/>
      </c>
      <c r="Z1396">
        <f t="shared" si="136"/>
      </c>
    </row>
    <row r="1397" spans="1:26">
      <c r="A1397" s="5"/>
      <c r="B1397" s="8"/>
      <c r="C1397" s="5"/>
      <c r="D1397" s="5"/>
      <c r="E1397" s="16"/>
      <c r="F1397" s="5"/>
      <c r="G1397" s="5"/>
      <c r="H1397" s="5"/>
      <c r="I1397" s="94"/>
      <c r="W1397">
        <f t="shared" si="133"/>
      </c>
      <c r="X1397">
        <f t="shared" si="134"/>
      </c>
      <c r="Y1397">
        <f t="shared" si="135"/>
      </c>
      <c r="Z1397">
        <f t="shared" si="136"/>
      </c>
    </row>
    <row r="1398" spans="1:26">
      <c r="A1398" s="5"/>
      <c r="B1398" s="17"/>
      <c r="C1398" s="96"/>
      <c r="D1398" s="5"/>
      <c r="E1398" s="5"/>
      <c r="F1398" s="5"/>
      <c r="G1398" s="5"/>
      <c r="H1398" s="5"/>
      <c r="I1398" s="94"/>
      <c r="W1398">
        <f t="shared" si="133"/>
      </c>
      <c r="X1398">
        <f t="shared" si="134"/>
      </c>
      <c r="Y1398">
        <f t="shared" si="135"/>
      </c>
      <c r="Z1398">
        <f t="shared" si="136"/>
      </c>
    </row>
    <row r="1399" spans="1:26">
      <c r="A1399" s="10"/>
      <c r="B1399" s="10"/>
      <c r="C1399" s="10"/>
      <c r="D1399" s="10"/>
      <c r="E1399" s="10"/>
      <c r="F1399" s="10"/>
      <c r="G1399" s="10"/>
      <c r="H1399" s="10"/>
      <c r="I1399" s="97"/>
      <c r="W1399">
        <f t="shared" si="133"/>
      </c>
      <c r="X1399">
        <f t="shared" si="134"/>
      </c>
      <c r="Y1399">
        <f t="shared" si="135"/>
      </c>
      <c r="Z1399">
        <f t="shared" si="136"/>
      </c>
    </row>
    <row r="1400" spans="1:26" ht="15.75" thickBot="1">
      <c r="A1400" s="10"/>
      <c r="B1400" s="80" t="s">
        <v>20</v>
      </c>
      <c r="C1400" s="35"/>
      <c r="D1400" s="35"/>
      <c r="E1400" s="35"/>
      <c r="F1400" s="35"/>
      <c r="G1400" s="35"/>
      <c r="H1400" s="35"/>
      <c r="I1400" s="98"/>
      <c r="W1400">
        <f t="shared" si="133"/>
      </c>
      <c r="X1400">
        <f t="shared" si="134"/>
      </c>
      <c r="Y1400">
        <f t="shared" si="135"/>
      </c>
      <c r="Z1400">
        <f t="shared" si="136"/>
      </c>
    </row>
    <row r="1401" spans="1:26" ht="15.75" thickBot="1">
      <c r="A1401" s="99"/>
      <c r="B1401" s="81"/>
      <c r="C1401" s="39" t="s">
        <v>21</v>
      </c>
      <c r="D1401" s="40">
        <f>SUM(D1371:D1400)</f>
      </c>
      <c r="E1401" s="41">
        <f>IF(H1401=I1401,"OK","NO")</f>
      </c>
      <c r="F1401" s="40">
        <f>SUM(F1371:F1400)</f>
      </c>
      <c r="G1401" s="40">
        <f>SUM(G1371:G1400)</f>
      </c>
      <c r="H1401" s="42">
        <f>SUMPRODUCT(H1371:H1400,G1371:G1400)</f>
      </c>
      <c r="I1401" s="100">
        <f>SUM(I1371:I1400)</f>
      </c>
      <c r="W1401">
        <f t="shared" si="133"/>
      </c>
      <c r="X1401">
        <f t="shared" si="134"/>
      </c>
      <c r="Y1401">
        <f t="shared" si="135"/>
      </c>
      <c r="Z1401">
        <f t="shared" si="136"/>
      </c>
    </row>
    <row r="1402" spans="1:26">
      <c r="A1402" s="10"/>
      <c r="B1402" s="10"/>
      <c r="C1402" s="91"/>
      <c r="D1402" s="91"/>
      <c r="E1402" s="91"/>
      <c r="F1402" s="91"/>
      <c r="G1402" s="91"/>
      <c r="H1402" s="91"/>
      <c r="I1402" s="91"/>
      <c r="W1402">
        <f t="shared" si="133"/>
      </c>
      <c r="X1402">
        <f t="shared" si="134"/>
      </c>
      <c r="Y1402">
        <f t="shared" si="135"/>
      </c>
      <c r="Z1402">
        <f t="shared" si="136"/>
      </c>
    </row>
    <row r="1403" spans="1:26">
      <c r="A1403" s="12" t="s">
        <v>281</v>
      </c>
      <c r="B1403" s="12"/>
      <c r="C1403" s="12"/>
      <c r="D1403" s="13"/>
      <c r="E1403" s="14"/>
      <c r="F1403" s="14"/>
      <c r="G1403" s="14"/>
      <c r="H1403" s="2"/>
      <c r="I1403" s="12"/>
      <c r="W1403">
        <f t="shared" si="133"/>
      </c>
      <c r="X1403">
        <f t="shared" si="134"/>
      </c>
      <c r="Y1403">
        <f t="shared" si="135"/>
      </c>
      <c r="Z1403">
        <f t="shared" si="136"/>
      </c>
    </row>
    <row r="1404" spans="1:26">
      <c r="W1404">
        <f t="shared" si="133"/>
      </c>
      <c r="X1404">
        <f t="shared" si="134"/>
      </c>
      <c r="Y1404">
        <f t="shared" si="135"/>
      </c>
      <c r="Z1404">
        <f t="shared" si="136"/>
      </c>
    </row>
    <row r="1405" spans="1:26">
      <c r="W1405">
        <f t="shared" si="133"/>
      </c>
      <c r="X1405">
        <f t="shared" si="134"/>
      </c>
      <c r="Y1405">
        <f t="shared" si="135"/>
      </c>
      <c r="Z1405">
        <f t="shared" si="136"/>
      </c>
    </row>
    <row r="1406" spans="1:26">
      <c r="A1406" s="1562" t="s">
        <v>0</v>
      </c>
      <c r="B1406" s="1562"/>
      <c r="C1406" s="1562"/>
      <c r="D1406" s="1562"/>
      <c r="E1406" s="1562"/>
      <c r="F1406" s="1562"/>
      <c r="G1406" s="1562"/>
      <c r="H1406" s="1562"/>
      <c r="I1406" s="1562"/>
      <c r="W1406">
        <f t="shared" si="133"/>
      </c>
      <c r="X1406">
        <f t="shared" si="134"/>
      </c>
      <c r="Y1406">
        <f t="shared" si="135"/>
      </c>
      <c r="Z1406">
        <f t="shared" si="136"/>
      </c>
    </row>
    <row r="1407" spans="1:26">
      <c r="W1407">
        <f t="shared" si="133"/>
      </c>
      <c r="X1407">
        <f t="shared" si="134"/>
      </c>
      <c r="Y1407">
        <f t="shared" si="135"/>
      </c>
      <c r="Z1407">
        <f t="shared" si="136"/>
      </c>
    </row>
    <row r="1408" spans="1:26">
      <c r="A1408" s="1" t="s">
        <v>1</v>
      </c>
      <c r="B1408" s="1"/>
      <c r="G1408" s="2" t="s">
        <v>2</v>
      </c>
      <c r="H1408" s="3" t="s">
        <v>706</v>
      </c>
      <c r="W1408">
        <f t="shared" si="133"/>
      </c>
      <c r="X1408">
        <f t="shared" si="134"/>
      </c>
      <c r="Y1408">
        <f t="shared" si="135"/>
      </c>
      <c r="Z1408">
        <f t="shared" si="136"/>
      </c>
    </row>
    <row r="1409" spans="1:26">
      <c r="A1409" s="22" t="inlineStr">
        <is>
          <t>ATTN: Contact-005</t>
        </is>
      </c>
      <c r="B1409" s="1"/>
      <c r="F1409" s="4" t="s">
        <v>3</v>
      </c>
      <c r="G1409" s="2"/>
      <c r="H1409" s="1" t="s">
        <v>90</v>
      </c>
      <c r="W1409">
        <f t="shared" si="133"/>
      </c>
      <c r="X1409">
        <f t="shared" si="134"/>
      </c>
      <c r="Y1409">
        <f t="shared" si="135"/>
      </c>
      <c r="Z1409">
        <f t="shared" si="136"/>
      </c>
    </row>
    <row r="1410" spans="1:26">
      <c r="A1410" s="1" t="inlineStr">
        <is>
          <t>Dealer-112</t>
        </is>
      </c>
      <c r="B1410" s="1"/>
      <c r="H1410" s="22"/>
      <c r="W1410">
        <f t="shared" si="133"/>
      </c>
      <c r="X1410">
        <f t="shared" si="134"/>
      </c>
      <c r="Y1410">
        <f t="shared" si="135"/>
      </c>
      <c r="Z1410">
        <f t="shared" si="136"/>
      </c>
    </row>
    <row r="1411" spans="1:26">
      <c r="A1411" s="1" t="inlineStr">
        <is>
          <t>Address line (redacted)</t>
        </is>
      </c>
      <c r="B1411" s="1"/>
      <c r="D1411" s="85"/>
      <c r="E1411" s="85"/>
      <c r="F1411" s="85"/>
      <c r="G1411" s="85"/>
      <c r="H1411" s="85"/>
      <c r="W1411">
        <f t="shared" si="133"/>
      </c>
      <c r="X1411">
        <f t="shared" si="134"/>
      </c>
      <c r="Y1411">
        <f t="shared" si="135"/>
      </c>
      <c r="Z1411">
        <f t="shared" si="136"/>
      </c>
    </row>
    <row r="1412" spans="1:26">
      <c r="A1412" s="22" t="inlineStr">
        <is>
          <t>Address line (redacted)</t>
        </is>
      </c>
      <c r="B1412" s="86"/>
      <c r="D1412" s="85"/>
      <c r="E1412" s="85"/>
      <c r="F1412" s="85"/>
      <c r="G1412" s="85"/>
      <c r="H1412" s="85"/>
      <c r="W1412">
        <f t="shared" ref="W1412:W1475" si="143">IF(LEFT($H1412&amp;"",5)="2019-",$H1412,W1411)</f>
      </c>
      <c r="X1412">
        <f t="shared" ref="X1412:X1475" si="144">IF($W1412="",0,IF(COUNTIF($AB$2:$AB$80,$W1412)&gt;0,1,0))</f>
      </c>
      <c r="Y1412">
        <f t="shared" ref="Y1412:Y1475" si="145">IF($C1412="","",UPPER(TRIM(IFERROR(LEFT($C1412&amp;"",FIND("/",$C1412&amp;"")-1),$C1412&amp;""))))</f>
      </c>
      <c r="Z1412">
        <f t="shared" ref="Z1412:Z1475" si="146">IFERROR(IF(ISNUMBER($G1412),$G1412,0),0)</f>
      </c>
    </row>
    <row r="1413" spans="1:26">
      <c r="A1413" s="49" t="s">
        <v>4</v>
      </c>
      <c r="B1413" s="87" t="inlineStr">
        <is>
          <t>GSTIN-MASKED</t>
        </is>
      </c>
      <c r="W1413">
        <f t="shared" si="143"/>
      </c>
      <c r="X1413">
        <f t="shared" si="144"/>
      </c>
      <c r="Y1413">
        <f t="shared" si="145"/>
      </c>
      <c r="Z1413">
        <f t="shared" si="146"/>
      </c>
    </row>
    <row r="1414" spans="1:26">
      <c r="A1414" s="1" t="s">
        <v>5</v>
      </c>
      <c r="W1414">
        <f t="shared" si="143"/>
      </c>
      <c r="X1414">
        <f t="shared" si="144"/>
      </c>
      <c r="Y1414">
        <f t="shared" si="145"/>
      </c>
      <c r="Z1414">
        <f t="shared" si="146"/>
      </c>
    </row>
    <row r="1415" spans="1:26">
      <c r="A1415" s="1" t="s">
        <v>6</v>
      </c>
      <c r="W1415">
        <f t="shared" si="143"/>
      </c>
      <c r="X1415">
        <f t="shared" si="144"/>
      </c>
      <c r="Y1415">
        <f t="shared" si="145"/>
      </c>
      <c r="Z1415">
        <f t="shared" si="146"/>
      </c>
    </row>
    <row r="1416" spans="1:26">
      <c r="A1416" s="1" t="s">
        <v>7</v>
      </c>
      <c r="W1416">
        <f t="shared" si="143"/>
      </c>
      <c r="X1416">
        <f t="shared" si="144"/>
      </c>
      <c r="Y1416">
        <f t="shared" si="145"/>
      </c>
      <c r="Z1416">
        <f t="shared" si="146"/>
      </c>
    </row>
    <row r="1417" spans="1:26" ht="24">
      <c r="A1417" s="88" t="s">
        <v>8</v>
      </c>
      <c r="B1417" s="89" t="s">
        <v>9</v>
      </c>
      <c r="C1417" s="89" t="s">
        <v>10</v>
      </c>
      <c r="D1417" s="34" t="s">
        <v>11</v>
      </c>
      <c r="E1417" s="34" t="s">
        <v>12</v>
      </c>
      <c r="F1417" s="34" t="s">
        <v>13</v>
      </c>
      <c r="G1417" s="34" t="s">
        <v>14</v>
      </c>
      <c r="H1417" s="88" t="s">
        <v>15</v>
      </c>
      <c r="I1417" s="90" t="s">
        <v>16</v>
      </c>
      <c r="W1417">
        <f t="shared" si="143"/>
      </c>
      <c r="X1417">
        <f t="shared" si="144"/>
      </c>
      <c r="Y1417">
        <f t="shared" si="145"/>
      </c>
      <c r="Z1417">
        <f t="shared" si="146"/>
      </c>
    </row>
    <row r="1418" spans="1:26">
      <c r="A1418" s="5"/>
      <c r="B1418" s="1564" t="s">
        <v>17</v>
      </c>
      <c r="C1418" s="1565"/>
      <c r="D1418" s="53"/>
      <c r="E1418" s="53"/>
      <c r="F1418" s="91"/>
      <c r="G1418" s="92"/>
      <c r="H1418" s="53"/>
      <c r="I1418" s="93"/>
      <c r="W1418">
        <f t="shared" si="143"/>
      </c>
      <c r="X1418">
        <f t="shared" si="144"/>
      </c>
      <c r="Y1418">
        <f t="shared" si="145"/>
      </c>
      <c r="Z1418">
        <f t="shared" si="146"/>
      </c>
    </row>
    <row r="1419" spans="1:26">
      <c r="A1419" s="5">
        <v>1</v>
      </c>
      <c r="B1419" s="8" t="s">
        <v>454</v>
      </c>
      <c r="C1419" s="5" t="s">
        <v>453</v>
      </c>
      <c r="D1419" s="6">
        <v>1</v>
      </c>
      <c r="E1419" s="5">
        <v>5</v>
      </c>
      <c r="F1419" s="5">
        <f t="shared" ref="F1419:F1429" si="147">+E1419*D1419</f>
      </c>
      <c r="G1419" s="5">
        <f t="shared" ref="G1419:G1429" si="148">+E1419*D1419</f>
      </c>
      <c r="H1419" s="5">
        <v>1</v>
      </c>
      <c r="I1419" s="102">
        <f t="shared" ref="I1419:I1430" si="149">+H1419*G1419</f>
      </c>
      <c r="W1419">
        <f t="shared" si="143"/>
      </c>
      <c r="X1419">
        <f t="shared" si="144"/>
      </c>
      <c r="Y1419">
        <f t="shared" si="145"/>
      </c>
      <c r="Z1419">
        <f t="shared" si="146"/>
      </c>
    </row>
    <row r="1420" spans="1:26">
      <c r="A1420" s="5">
        <v>2</v>
      </c>
      <c r="B1420" s="8" t="s">
        <v>746</v>
      </c>
      <c r="C1420" s="5" t="s">
        <v>747</v>
      </c>
      <c r="D1420" s="6">
        <v>1</v>
      </c>
      <c r="E1420" s="5">
        <v>5</v>
      </c>
      <c r="F1420" s="5">
        <f t="shared" si="147"/>
      </c>
      <c r="G1420" s="5">
        <f t="shared" si="148"/>
      </c>
      <c r="H1420" s="5">
        <v>1</v>
      </c>
      <c r="I1420" s="102">
        <f t="shared" si="149"/>
      </c>
      <c r="W1420">
        <f t="shared" si="143"/>
      </c>
      <c r="X1420">
        <f t="shared" si="144"/>
      </c>
      <c r="Y1420">
        <f t="shared" si="145"/>
      </c>
      <c r="Z1420">
        <f t="shared" si="146"/>
      </c>
    </row>
    <row r="1421" spans="1:26">
      <c r="A1421" s="5">
        <v>3</v>
      </c>
      <c r="B1421" s="8" t="s">
        <v>488</v>
      </c>
      <c r="C1421" s="5" t="s">
        <v>506</v>
      </c>
      <c r="D1421" s="6">
        <v>1</v>
      </c>
      <c r="E1421" s="5">
        <v>5</v>
      </c>
      <c r="F1421" s="5">
        <f t="shared" si="147"/>
      </c>
      <c r="G1421" s="5">
        <f t="shared" si="148"/>
      </c>
      <c r="H1421" s="5">
        <v>1</v>
      </c>
      <c r="I1421" s="102">
        <f t="shared" si="149"/>
      </c>
      <c r="W1421">
        <f t="shared" si="143"/>
      </c>
      <c r="X1421">
        <f t="shared" si="144"/>
      </c>
      <c r="Y1421">
        <f t="shared" si="145"/>
      </c>
      <c r="Z1421">
        <f t="shared" si="146"/>
      </c>
    </row>
    <row r="1422" spans="1:26">
      <c r="A1422" s="5">
        <v>4</v>
      </c>
      <c r="B1422" s="8" t="s">
        <v>748</v>
      </c>
      <c r="C1422" s="5" t="s">
        <v>362</v>
      </c>
      <c r="D1422" s="6">
        <v>1</v>
      </c>
      <c r="E1422" s="5">
        <v>5</v>
      </c>
      <c r="F1422" s="5">
        <f t="shared" si="147"/>
      </c>
      <c r="G1422" s="5">
        <f t="shared" si="148"/>
      </c>
      <c r="H1422" s="5">
        <v>1</v>
      </c>
      <c r="I1422" s="102">
        <f t="shared" si="149"/>
      </c>
      <c r="W1422">
        <f t="shared" si="143"/>
      </c>
      <c r="X1422">
        <f t="shared" si="144"/>
      </c>
      <c r="Y1422">
        <f t="shared" si="145"/>
      </c>
      <c r="Z1422">
        <f t="shared" si="146"/>
      </c>
    </row>
    <row r="1423" spans="1:26">
      <c r="A1423" s="5">
        <v>5</v>
      </c>
      <c r="B1423" s="8" t="s">
        <v>451</v>
      </c>
      <c r="C1423" s="5" t="s">
        <v>450</v>
      </c>
      <c r="D1423" s="6">
        <v>1</v>
      </c>
      <c r="E1423" s="5">
        <v>5</v>
      </c>
      <c r="F1423" s="5">
        <f t="shared" si="147"/>
      </c>
      <c r="G1423" s="5">
        <f t="shared" si="148"/>
      </c>
      <c r="H1423" s="5">
        <v>1</v>
      </c>
      <c r="I1423" s="102">
        <f t="shared" si="149"/>
      </c>
      <c r="W1423">
        <f t="shared" si="143"/>
      </c>
      <c r="X1423">
        <f t="shared" si="144"/>
      </c>
      <c r="Y1423">
        <f t="shared" si="145"/>
      </c>
      <c r="Z1423">
        <f t="shared" si="146"/>
      </c>
    </row>
    <row r="1424" spans="1:26">
      <c r="A1424" s="5">
        <v>6</v>
      </c>
      <c r="B1424" s="8" t="s">
        <v>664</v>
      </c>
      <c r="C1424" s="5" t="s">
        <v>446</v>
      </c>
      <c r="D1424" s="6">
        <v>1</v>
      </c>
      <c r="E1424" s="5">
        <v>5</v>
      </c>
      <c r="F1424" s="5">
        <f>+E1424*D1424</f>
      </c>
      <c r="G1424" s="5">
        <f>+E1424*D1424</f>
      </c>
      <c r="H1424" s="5">
        <v>1</v>
      </c>
      <c r="I1424" s="102">
        <f t="shared" si="149"/>
      </c>
      <c r="W1424">
        <f t="shared" si="143"/>
      </c>
      <c r="X1424">
        <f t="shared" si="144"/>
      </c>
      <c r="Y1424">
        <f t="shared" si="145"/>
      </c>
      <c r="Z1424">
        <f t="shared" si="146"/>
      </c>
    </row>
    <row r="1425" spans="1:26">
      <c r="A1425" s="5"/>
      <c r="B1425" s="15"/>
      <c r="C1425" s="5"/>
      <c r="D1425" s="6"/>
      <c r="E1425" s="5"/>
      <c r="F1425" s="5"/>
      <c r="G1425" s="5"/>
      <c r="H1425" s="5"/>
      <c r="I1425" s="102"/>
      <c r="W1425">
        <f t="shared" si="143"/>
      </c>
      <c r="X1425">
        <f t="shared" si="144"/>
      </c>
      <c r="Y1425">
        <f t="shared" si="145"/>
      </c>
      <c r="Z1425">
        <f t="shared" si="146"/>
      </c>
    </row>
    <row r="1426" spans="1:26">
      <c r="A1426" s="5"/>
      <c r="B1426" s="8"/>
      <c r="C1426" s="5"/>
      <c r="D1426" s="6"/>
      <c r="E1426" s="5"/>
      <c r="F1426" s="5"/>
      <c r="G1426" s="5"/>
      <c r="H1426" s="5"/>
      <c r="I1426" s="102"/>
      <c r="W1426">
        <f t="shared" si="143"/>
      </c>
      <c r="X1426">
        <f t="shared" si="144"/>
      </c>
      <c r="Y1426">
        <f t="shared" si="145"/>
      </c>
      <c r="Z1426">
        <f t="shared" si="146"/>
      </c>
    </row>
    <row r="1427" spans="1:26">
      <c r="A1427" s="5">
        <v>9</v>
      </c>
      <c r="B1427" s="8" t="s">
        <v>749</v>
      </c>
      <c r="C1427" s="5" t="s">
        <v>750</v>
      </c>
      <c r="D1427" s="6">
        <v>1</v>
      </c>
      <c r="E1427" s="5">
        <v>5</v>
      </c>
      <c r="F1427" s="5">
        <f t="shared" si="147"/>
      </c>
      <c r="G1427" s="5">
        <f t="shared" si="148"/>
      </c>
      <c r="H1427" s="5">
        <v>1</v>
      </c>
      <c r="I1427" s="102">
        <f t="shared" si="149"/>
      </c>
      <c r="W1427">
        <f t="shared" si="143"/>
      </c>
      <c r="X1427">
        <f t="shared" si="144"/>
      </c>
      <c r="Y1427">
        <f t="shared" si="145"/>
      </c>
      <c r="Z1427">
        <f t="shared" si="146"/>
      </c>
    </row>
    <row r="1428" spans="1:26">
      <c r="A1428" s="5"/>
      <c r="B1428" s="8" t="s">
        <v>749</v>
      </c>
      <c r="C1428" s="5" t="s">
        <v>750</v>
      </c>
      <c r="D1428" s="6">
        <v>5</v>
      </c>
      <c r="E1428" s="5">
        <v>1</v>
      </c>
      <c r="F1428" s="5">
        <f>+E1428*D1428</f>
      </c>
      <c r="G1428" s="5">
        <f>+E1428*D1428</f>
      </c>
      <c r="H1428" s="5">
        <v>1</v>
      </c>
      <c r="I1428" s="102">
        <f>+H1428*G1428</f>
      </c>
      <c r="W1428">
        <f t="shared" si="143"/>
      </c>
      <c r="X1428">
        <f t="shared" si="144"/>
      </c>
      <c r="Y1428">
        <f t="shared" si="145"/>
      </c>
      <c r="Z1428">
        <f t="shared" si="146"/>
      </c>
    </row>
    <row r="1429" spans="1:26">
      <c r="A1429" s="5">
        <v>10</v>
      </c>
      <c r="B1429" s="8" t="s">
        <v>283</v>
      </c>
      <c r="C1429" s="5" t="s">
        <v>282</v>
      </c>
      <c r="D1429" s="6">
        <v>1</v>
      </c>
      <c r="E1429" s="5">
        <v>5</v>
      </c>
      <c r="F1429" s="5">
        <f t="shared" si="147"/>
      </c>
      <c r="G1429" s="5">
        <f t="shared" si="148"/>
      </c>
      <c r="H1429" s="5">
        <v>1</v>
      </c>
      <c r="I1429" s="102">
        <f t="shared" si="149"/>
      </c>
      <c r="W1429">
        <f t="shared" si="143"/>
      </c>
      <c r="X1429">
        <f t="shared" si="144"/>
      </c>
      <c r="Y1429">
        <f t="shared" si="145"/>
      </c>
      <c r="Z1429">
        <f t="shared" si="146"/>
      </c>
    </row>
    <row r="1430" spans="1:26">
      <c r="A1430" s="5"/>
      <c r="B1430" s="8" t="s">
        <v>382</v>
      </c>
      <c r="C1430" s="5" t="s">
        <v>383</v>
      </c>
      <c r="D1430" s="6">
        <v>1</v>
      </c>
      <c r="E1430" s="5">
        <v>5</v>
      </c>
      <c r="F1430" s="5">
        <f>+E1430*D1430</f>
      </c>
      <c r="G1430" s="5">
        <f>+E1430*D1430</f>
      </c>
      <c r="H1430" s="5">
        <v>1</v>
      </c>
      <c r="I1430" s="102">
        <f t="shared" si="149"/>
      </c>
      <c r="W1430">
        <f t="shared" si="143"/>
      </c>
      <c r="X1430">
        <f t="shared" si="144"/>
      </c>
      <c r="Y1430">
        <f t="shared" si="145"/>
      </c>
      <c r="Z1430">
        <f t="shared" si="146"/>
      </c>
    </row>
    <row r="1431" spans="1:26" ht="35.25" customHeight="1">
      <c r="A1431" s="5"/>
      <c r="B1431" s="1718" t="s">
        <v>776</v>
      </c>
      <c r="C1431" s="1719"/>
      <c r="D1431" s="134"/>
      <c r="E1431" s="5"/>
      <c r="F1431" s="5"/>
      <c r="G1431" s="5"/>
      <c r="H1431" s="9"/>
      <c r="I1431" s="102"/>
      <c r="W1431">
        <f t="shared" si="143"/>
      </c>
      <c r="X1431">
        <f t="shared" si="144"/>
      </c>
      <c r="Y1431">
        <f t="shared" si="145"/>
      </c>
      <c r="Z1431">
        <f t="shared" si="146"/>
      </c>
    </row>
    <row r="1432" spans="1:26">
      <c r="A1432" s="5"/>
      <c r="B1432" s="95"/>
      <c r="C1432" s="5"/>
      <c r="D1432" s="134"/>
      <c r="E1432" s="5"/>
      <c r="F1432" s="5"/>
      <c r="G1432" s="5"/>
      <c r="H1432" s="5"/>
      <c r="I1432" s="102"/>
      <c r="W1432">
        <f t="shared" si="143"/>
      </c>
      <c r="X1432">
        <f t="shared" si="144"/>
      </c>
      <c r="Y1432">
        <f t="shared" si="145"/>
      </c>
      <c r="Z1432">
        <f t="shared" si="146"/>
      </c>
    </row>
    <row r="1433" spans="1:26">
      <c r="A1433" s="5"/>
      <c r="B1433" s="8"/>
      <c r="C1433" s="5"/>
      <c r="D1433" s="134"/>
      <c r="E1433" s="16"/>
      <c r="F1433" s="5"/>
      <c r="G1433" s="5"/>
      <c r="H1433" s="5"/>
      <c r="I1433" s="102"/>
      <c r="W1433">
        <f t="shared" si="143"/>
      </c>
      <c r="X1433">
        <f t="shared" si="144"/>
      </c>
      <c r="Y1433">
        <f t="shared" si="145"/>
      </c>
      <c r="Z1433">
        <f t="shared" si="146"/>
      </c>
    </row>
    <row r="1434" spans="1:26">
      <c r="A1434" s="5"/>
      <c r="B1434" s="8"/>
      <c r="C1434" s="5"/>
      <c r="D1434" s="134"/>
      <c r="E1434" s="16"/>
      <c r="F1434" s="5"/>
      <c r="G1434" s="5"/>
      <c r="H1434" s="16"/>
      <c r="I1434" s="102"/>
      <c r="W1434">
        <f t="shared" si="143"/>
      </c>
      <c r="X1434">
        <f t="shared" si="144"/>
      </c>
      <c r="Y1434">
        <f t="shared" si="145"/>
      </c>
      <c r="Z1434">
        <f t="shared" si="146"/>
      </c>
    </row>
    <row r="1435" spans="1:26">
      <c r="A1435" s="5"/>
      <c r="B1435" s="95"/>
      <c r="C1435" s="5"/>
      <c r="D1435" s="134"/>
      <c r="E1435" s="5"/>
      <c r="F1435" s="5"/>
      <c r="G1435" s="5"/>
      <c r="H1435" s="16"/>
      <c r="I1435" s="102"/>
      <c r="W1435">
        <f t="shared" si="143"/>
      </c>
      <c r="X1435">
        <f t="shared" si="144"/>
      </c>
      <c r="Y1435">
        <f t="shared" si="145"/>
      </c>
      <c r="Z1435">
        <f t="shared" si="146"/>
      </c>
    </row>
    <row r="1436" spans="1:26">
      <c r="A1436" s="5"/>
      <c r="B1436" s="8"/>
      <c r="C1436" s="5"/>
      <c r="D1436" s="134"/>
      <c r="E1436" s="16"/>
      <c r="F1436" s="5"/>
      <c r="G1436" s="5"/>
      <c r="H1436" s="5"/>
      <c r="I1436" s="102"/>
      <c r="W1436">
        <f t="shared" si="143"/>
      </c>
      <c r="X1436">
        <f t="shared" si="144"/>
      </c>
      <c r="Y1436">
        <f t="shared" si="145"/>
      </c>
      <c r="Z1436">
        <f t="shared" si="146"/>
      </c>
    </row>
    <row r="1437" spans="1:26">
      <c r="A1437" s="5"/>
      <c r="B1437" s="8"/>
      <c r="C1437" s="5"/>
      <c r="D1437" s="135"/>
      <c r="E1437" s="16"/>
      <c r="F1437" s="5"/>
      <c r="G1437" s="5"/>
      <c r="H1437" s="16"/>
      <c r="I1437" s="102"/>
      <c r="W1437">
        <f t="shared" si="143"/>
      </c>
      <c r="X1437">
        <f t="shared" si="144"/>
      </c>
      <c r="Y1437">
        <f t="shared" si="145"/>
      </c>
      <c r="Z1437">
        <f t="shared" si="146"/>
      </c>
    </row>
    <row r="1438" spans="1:26">
      <c r="A1438" s="10"/>
      <c r="B1438" s="10"/>
      <c r="C1438" s="10"/>
      <c r="D1438" s="10"/>
      <c r="E1438" s="10"/>
      <c r="F1438" s="10"/>
      <c r="G1438" s="10"/>
      <c r="H1438" s="10"/>
      <c r="I1438" s="97"/>
      <c r="W1438">
        <f t="shared" si="143"/>
      </c>
      <c r="X1438">
        <f t="shared" si="144"/>
      </c>
      <c r="Y1438">
        <f t="shared" si="145"/>
      </c>
      <c r="Z1438">
        <f t="shared" si="146"/>
      </c>
    </row>
    <row r="1439" spans="1:26" ht="15.75" thickBot="1">
      <c r="A1439" s="10"/>
      <c r="B1439" s="80" t="s">
        <v>20</v>
      </c>
      <c r="C1439" s="35"/>
      <c r="D1439" s="35"/>
      <c r="E1439" s="35"/>
      <c r="F1439" s="35"/>
      <c r="G1439" s="35"/>
      <c r="H1439" s="35"/>
      <c r="I1439" s="98"/>
      <c r="W1439">
        <f t="shared" si="143"/>
      </c>
      <c r="X1439">
        <f t="shared" si="144"/>
      </c>
      <c r="Y1439">
        <f t="shared" si="145"/>
      </c>
      <c r="Z1439">
        <f t="shared" si="146"/>
      </c>
    </row>
    <row r="1440" spans="1:26" ht="15.75" thickBot="1">
      <c r="A1440" s="99"/>
      <c r="B1440" s="81"/>
      <c r="C1440" s="39" t="s">
        <v>21</v>
      </c>
      <c r="D1440" s="40">
        <f>SUM(D1418:D1439)</f>
      </c>
      <c r="E1440" s="41">
        <f>IF(H1440=I1440,"OK","NO")</f>
      </c>
      <c r="F1440" s="40">
        <f>SUM(F1418:F1439)</f>
      </c>
      <c r="G1440" s="40">
        <f>SUM(G1418:G1439)</f>
      </c>
      <c r="H1440" s="42">
        <f>SUMPRODUCT(H1418:H1439,G1418:G1439)</f>
      </c>
      <c r="I1440" s="100">
        <f>SUM(I1418:I1439)</f>
      </c>
      <c r="W1440">
        <f t="shared" si="143"/>
      </c>
      <c r="X1440">
        <f t="shared" si="144"/>
      </c>
      <c r="Y1440">
        <f t="shared" si="145"/>
      </c>
      <c r="Z1440">
        <f t="shared" si="146"/>
      </c>
    </row>
    <row r="1441" spans="1:26">
      <c r="A1441" s="10"/>
      <c r="B1441" s="10"/>
      <c r="C1441" s="91"/>
      <c r="D1441" s="91"/>
      <c r="E1441" s="91"/>
      <c r="F1441" s="91"/>
      <c r="G1441" s="91"/>
      <c r="H1441" s="91"/>
      <c r="I1441" s="91"/>
      <c r="W1441">
        <f t="shared" si="143"/>
      </c>
      <c r="X1441">
        <f t="shared" si="144"/>
      </c>
      <c r="Y1441">
        <f t="shared" si="145"/>
      </c>
      <c r="Z1441">
        <f t="shared" si="146"/>
      </c>
    </row>
    <row r="1442" spans="1:26">
      <c r="A1442" s="12" t="s">
        <v>281</v>
      </c>
      <c r="B1442" s="12"/>
      <c r="C1442" s="12"/>
      <c r="D1442" s="13"/>
      <c r="E1442" s="14"/>
      <c r="F1442" s="14"/>
      <c r="G1442" s="14"/>
      <c r="H1442" s="2"/>
      <c r="I1442" s="12"/>
      <c r="W1442">
        <f t="shared" si="143"/>
      </c>
      <c r="X1442">
        <f t="shared" si="144"/>
      </c>
      <c r="Y1442">
        <f t="shared" si="145"/>
      </c>
      <c r="Z1442">
        <f t="shared" si="146"/>
      </c>
    </row>
    <row r="1443" spans="1:26">
      <c r="W1443">
        <f t="shared" si="143"/>
      </c>
      <c r="X1443">
        <f t="shared" si="144"/>
      </c>
      <c r="Y1443">
        <f t="shared" si="145"/>
      </c>
      <c r="Z1443">
        <f t="shared" si="146"/>
      </c>
    </row>
    <row r="1444" spans="1:26">
      <c r="W1444">
        <f t="shared" si="143"/>
      </c>
      <c r="X1444">
        <f t="shared" si="144"/>
      </c>
      <c r="Y1444">
        <f t="shared" si="145"/>
      </c>
      <c r="Z1444">
        <f t="shared" si="146"/>
      </c>
    </row>
    <row r="1445" spans="1:26">
      <c r="A1445" s="1562" t="s">
        <v>0</v>
      </c>
      <c r="B1445" s="1562"/>
      <c r="C1445" s="1562"/>
      <c r="D1445" s="1562"/>
      <c r="E1445" s="1562"/>
      <c r="F1445" s="1562"/>
      <c r="G1445" s="1562"/>
      <c r="H1445" s="1562"/>
      <c r="I1445" s="1562"/>
      <c r="W1445">
        <f t="shared" si="143"/>
      </c>
      <c r="X1445">
        <f t="shared" si="144"/>
      </c>
      <c r="Y1445">
        <f t="shared" si="145"/>
      </c>
      <c r="Z1445">
        <f t="shared" si="146"/>
      </c>
    </row>
    <row r="1446" spans="1:26">
      <c r="W1446">
        <f t="shared" si="143"/>
      </c>
      <c r="X1446">
        <f t="shared" si="144"/>
      </c>
      <c r="Y1446">
        <f t="shared" si="145"/>
      </c>
      <c r="Z1446">
        <f t="shared" si="146"/>
      </c>
    </row>
    <row r="1447" spans="1:26">
      <c r="A1447" s="1" t="s">
        <v>1</v>
      </c>
      <c r="B1447" s="1"/>
      <c r="G1447" s="2" t="s">
        <v>2</v>
      </c>
      <c r="H1447" s="3" t="s">
        <v>706</v>
      </c>
      <c r="W1447">
        <f t="shared" si="143"/>
      </c>
      <c r="X1447">
        <f t="shared" si="144"/>
      </c>
      <c r="Y1447">
        <f t="shared" si="145"/>
      </c>
      <c r="Z1447">
        <f t="shared" si="146"/>
      </c>
    </row>
    <row r="1448" spans="1:26">
      <c r="A1448" s="1" t="inlineStr">
        <is>
          <t>Dealer-184</t>
        </is>
      </c>
      <c r="B1448" s="1"/>
      <c r="C1448" s="51"/>
      <c r="F1448" s="4" t="s">
        <v>3</v>
      </c>
      <c r="G1448" s="2"/>
      <c r="H1448" s="1" t="s">
        <v>91</v>
      </c>
      <c r="W1448">
        <f t="shared" si="143"/>
      </c>
      <c r="X1448">
        <f t="shared" si="144"/>
      </c>
      <c r="Y1448">
        <f t="shared" si="145"/>
      </c>
      <c r="Z1448">
        <f t="shared" si="146"/>
      </c>
    </row>
    <row r="1449" spans="1:26">
      <c r="A1449" s="1" t="inlineStr">
        <is>
          <t>Address line (redacted)</t>
        </is>
      </c>
      <c r="B1449" s="1"/>
      <c r="C1449" s="51"/>
      <c r="W1449">
        <f t="shared" si="143"/>
      </c>
      <c r="X1449">
        <f t="shared" si="144"/>
      </c>
      <c r="Y1449">
        <f t="shared" si="145"/>
      </c>
      <c r="Z1449">
        <f t="shared" si="146"/>
      </c>
    </row>
    <row r="1450" spans="1:26">
      <c r="A1450" s="1"/>
      <c r="B1450" s="1"/>
      <c r="C1450" s="51"/>
      <c r="W1450">
        <f t="shared" si="143"/>
      </c>
      <c r="X1450">
        <f t="shared" si="144"/>
      </c>
      <c r="Y1450">
        <f t="shared" si="145"/>
      </c>
      <c r="Z1450">
        <f t="shared" si="146"/>
      </c>
    </row>
    <row r="1451" spans="1:26">
      <c r="A1451" s="1"/>
      <c r="B1451" s="1582"/>
      <c r="C1451" s="1582"/>
      <c r="W1451">
        <f t="shared" si="143"/>
      </c>
      <c r="X1451">
        <f t="shared" si="144"/>
      </c>
      <c r="Y1451">
        <f t="shared" si="145"/>
      </c>
      <c r="Z1451">
        <f t="shared" si="146"/>
      </c>
    </row>
    <row r="1452" spans="1:26">
      <c r="A1452" s="49" t="s">
        <v>4</v>
      </c>
      <c r="B1452" s="87"/>
      <c r="W1452">
        <f t="shared" si="143"/>
      </c>
      <c r="X1452">
        <f t="shared" si="144"/>
      </c>
      <c r="Y1452">
        <f t="shared" si="145"/>
      </c>
      <c r="Z1452">
        <f t="shared" si="146"/>
      </c>
    </row>
    <row r="1453" spans="1:26">
      <c r="A1453" s="12"/>
      <c r="B1453" s="86"/>
      <c r="W1453">
        <f t="shared" si="143"/>
      </c>
      <c r="X1453">
        <f t="shared" si="144"/>
      </c>
      <c r="Y1453">
        <f t="shared" si="145"/>
      </c>
      <c r="Z1453">
        <f t="shared" si="146"/>
      </c>
    </row>
    <row r="1454" spans="1:26">
      <c r="A1454" s="1" t="s">
        <v>5</v>
      </c>
      <c r="W1454">
        <f t="shared" si="143"/>
      </c>
      <c r="X1454">
        <f t="shared" si="144"/>
      </c>
      <c r="Y1454">
        <f t="shared" si="145"/>
      </c>
      <c r="Z1454">
        <f t="shared" si="146"/>
      </c>
    </row>
    <row r="1455" spans="1:26">
      <c r="A1455" s="1" t="s">
        <v>6</v>
      </c>
      <c r="W1455">
        <f t="shared" si="143"/>
      </c>
      <c r="X1455">
        <f t="shared" si="144"/>
      </c>
      <c r="Y1455">
        <f t="shared" si="145"/>
      </c>
      <c r="Z1455">
        <f t="shared" si="146"/>
      </c>
    </row>
    <row r="1456" spans="1:26" ht="15.75" thickBot="1">
      <c r="A1456" s="1" t="s">
        <v>7</v>
      </c>
      <c r="W1456">
        <f t="shared" si="143"/>
      </c>
      <c r="X1456">
        <f t="shared" si="144"/>
      </c>
      <c r="Y1456">
        <f t="shared" si="145"/>
      </c>
      <c r="Z1456">
        <f t="shared" si="146"/>
      </c>
    </row>
    <row r="1457" spans="1:26" ht="24">
      <c r="A1457" s="26" t="s">
        <v>8</v>
      </c>
      <c r="B1457" s="27" t="s">
        <v>9</v>
      </c>
      <c r="C1457" s="27" t="s">
        <v>10</v>
      </c>
      <c r="D1457" s="200" t="s">
        <v>11</v>
      </c>
      <c r="E1457" s="200" t="s">
        <v>12</v>
      </c>
      <c r="F1457" s="200" t="s">
        <v>13</v>
      </c>
      <c r="G1457" s="200" t="s">
        <v>14</v>
      </c>
      <c r="H1457" s="201" t="s">
        <v>15</v>
      </c>
      <c r="I1457" s="202" t="s">
        <v>16</v>
      </c>
      <c r="W1457">
        <f t="shared" si="143"/>
      </c>
      <c r="X1457">
        <f t="shared" si="144"/>
      </c>
      <c r="Y1457">
        <f t="shared" si="145"/>
      </c>
      <c r="Z1457">
        <f t="shared" si="146"/>
      </c>
    </row>
    <row r="1458" spans="1:26">
      <c r="A1458" s="107"/>
      <c r="B1458" s="1564" t="s">
        <v>17</v>
      </c>
      <c r="C1458" s="1565"/>
      <c r="D1458" s="53"/>
      <c r="E1458" s="53"/>
      <c r="F1458" s="91"/>
      <c r="G1458" s="92"/>
      <c r="H1458" s="91"/>
      <c r="I1458" s="250"/>
      <c r="W1458">
        <f t="shared" si="143"/>
      </c>
      <c r="X1458">
        <f t="shared" si="144"/>
      </c>
      <c r="Y1458">
        <f t="shared" si="145"/>
      </c>
      <c r="Z1458">
        <f t="shared" si="146"/>
      </c>
    </row>
    <row r="1459" spans="1:26">
      <c r="A1459" s="5"/>
      <c r="B1459" s="15"/>
      <c r="C1459" s="5"/>
      <c r="D1459" s="21"/>
      <c r="E1459" s="5"/>
      <c r="F1459" s="5"/>
      <c r="G1459" s="5"/>
      <c r="H1459" s="5"/>
      <c r="I1459" s="102"/>
      <c r="W1459">
        <f t="shared" si="143"/>
      </c>
      <c r="X1459">
        <f t="shared" si="144"/>
      </c>
      <c r="Y1459">
        <f t="shared" si="145"/>
      </c>
      <c r="Z1459">
        <f t="shared" si="146"/>
      </c>
    </row>
    <row r="1460" spans="1:26">
      <c r="A1460" s="5"/>
      <c r="B1460" s="8"/>
      <c r="C1460" s="5"/>
      <c r="D1460" s="21"/>
      <c r="E1460" s="5"/>
      <c r="F1460" s="5"/>
      <c r="G1460" s="5"/>
      <c r="H1460" s="5"/>
      <c r="I1460" s="102"/>
      <c r="W1460">
        <f t="shared" si="143"/>
      </c>
      <c r="X1460">
        <f t="shared" si="144"/>
      </c>
      <c r="Y1460">
        <f t="shared" si="145"/>
      </c>
      <c r="Z1460">
        <f t="shared" si="146"/>
      </c>
    </row>
    <row r="1461" spans="1:26">
      <c r="A1461" s="5"/>
      <c r="B1461" s="8" t="s">
        <v>437</v>
      </c>
      <c r="C1461" s="5" t="s">
        <v>436</v>
      </c>
      <c r="D1461" s="5">
        <v>1</v>
      </c>
      <c r="E1461" s="5">
        <v>5</v>
      </c>
      <c r="F1461" s="5">
        <f>+E1461*D1461</f>
      </c>
      <c r="G1461" s="5">
        <f>+E1461*D1461</f>
      </c>
      <c r="H1461" s="5">
        <v>1</v>
      </c>
      <c r="I1461" s="102">
        <f>+H1461*G1461</f>
      </c>
      <c r="W1461">
        <f t="shared" si="143"/>
      </c>
      <c r="X1461">
        <f t="shared" si="144"/>
      </c>
      <c r="Y1461">
        <f t="shared" si="145"/>
      </c>
      <c r="Z1461">
        <f t="shared" si="146"/>
      </c>
    </row>
    <row r="1462" spans="1:26">
      <c r="A1462" s="5"/>
      <c r="B1462" s="8"/>
      <c r="C1462" s="5"/>
      <c r="D1462" s="5"/>
      <c r="E1462" s="5"/>
      <c r="F1462" s="5"/>
      <c r="G1462" s="5"/>
      <c r="H1462" s="5"/>
      <c r="I1462" s="102"/>
      <c r="W1462">
        <f t="shared" si="143"/>
      </c>
      <c r="X1462">
        <f t="shared" si="144"/>
      </c>
      <c r="Y1462">
        <f t="shared" si="145"/>
      </c>
      <c r="Z1462">
        <f t="shared" si="146"/>
      </c>
    </row>
    <row r="1463" spans="1:26">
      <c r="A1463" s="5"/>
      <c r="B1463" s="8"/>
      <c r="C1463" s="5"/>
      <c r="D1463" s="5"/>
      <c r="E1463" s="5"/>
      <c r="F1463" s="6"/>
      <c r="G1463" s="5"/>
      <c r="H1463" s="5"/>
      <c r="I1463" s="102"/>
      <c r="W1463">
        <f t="shared" si="143"/>
      </c>
      <c r="X1463">
        <f t="shared" si="144"/>
      </c>
      <c r="Y1463">
        <f t="shared" si="145"/>
      </c>
      <c r="Z1463">
        <f t="shared" si="146"/>
      </c>
    </row>
    <row r="1464" spans="1:26">
      <c r="A1464" s="5"/>
      <c r="B1464" s="8"/>
      <c r="C1464" s="5"/>
      <c r="D1464" s="5"/>
      <c r="E1464" s="5"/>
      <c r="F1464" s="6"/>
      <c r="G1464" s="5"/>
      <c r="H1464" s="5"/>
      <c r="I1464" s="102"/>
      <c r="W1464">
        <f t="shared" si="143"/>
      </c>
      <c r="X1464">
        <f t="shared" si="144"/>
      </c>
      <c r="Y1464">
        <f t="shared" si="145"/>
      </c>
      <c r="Z1464">
        <f t="shared" si="146"/>
      </c>
    </row>
    <row r="1465" spans="1:26">
      <c r="A1465" s="5"/>
      <c r="B1465" s="8"/>
      <c r="C1465" s="5"/>
      <c r="D1465" s="5"/>
      <c r="E1465" s="5"/>
      <c r="F1465" s="6"/>
      <c r="G1465" s="5"/>
      <c r="H1465" s="5"/>
      <c r="I1465" s="102"/>
      <c r="W1465">
        <f t="shared" si="143"/>
      </c>
      <c r="X1465">
        <f t="shared" si="144"/>
      </c>
      <c r="Y1465">
        <f t="shared" si="145"/>
      </c>
      <c r="Z1465">
        <f t="shared" si="146"/>
      </c>
    </row>
    <row r="1466" spans="1:26">
      <c r="A1466" s="5"/>
      <c r="B1466" s="8"/>
      <c r="C1466" s="5"/>
      <c r="D1466" s="50"/>
      <c r="E1466" s="5"/>
      <c r="F1466" s="5"/>
      <c r="G1466" s="6"/>
      <c r="H1466" s="5"/>
      <c r="I1466" s="129"/>
      <c r="W1466">
        <f t="shared" si="143"/>
      </c>
      <c r="X1466">
        <f t="shared" si="144"/>
      </c>
      <c r="Y1466">
        <f t="shared" si="145"/>
      </c>
      <c r="Z1466">
        <f t="shared" si="146"/>
      </c>
    </row>
    <row r="1467" spans="1:26">
      <c r="A1467" s="107"/>
      <c r="B1467" s="106"/>
      <c r="C1467" s="5"/>
      <c r="D1467" s="50"/>
      <c r="E1467" s="5"/>
      <c r="F1467" s="6"/>
      <c r="G1467" s="6"/>
      <c r="H1467" s="5"/>
      <c r="I1467" s="129"/>
      <c r="W1467">
        <f t="shared" si="143"/>
      </c>
      <c r="X1467">
        <f t="shared" si="144"/>
      </c>
      <c r="Y1467">
        <f t="shared" si="145"/>
      </c>
      <c r="Z1467">
        <f t="shared" si="146"/>
      </c>
    </row>
    <row r="1468" spans="1:26">
      <c r="A1468" s="33"/>
      <c r="B1468" s="10"/>
      <c r="C1468" s="10"/>
      <c r="D1468" s="132"/>
      <c r="E1468" s="132"/>
      <c r="F1468" s="132"/>
      <c r="G1468" s="132"/>
      <c r="H1468" s="133"/>
      <c r="I1468" s="61"/>
      <c r="W1468">
        <f t="shared" si="143"/>
      </c>
      <c r="X1468">
        <f t="shared" si="144"/>
      </c>
      <c r="Y1468">
        <f t="shared" si="145"/>
      </c>
      <c r="Z1468">
        <f t="shared" si="146"/>
      </c>
    </row>
    <row r="1469" spans="1:26" ht="15.75" thickBot="1">
      <c r="A1469" s="33"/>
      <c r="B1469" s="11" t="s">
        <v>20</v>
      </c>
      <c r="C1469" s="35"/>
      <c r="D1469" s="35"/>
      <c r="E1469" s="35"/>
      <c r="F1469" s="35"/>
      <c r="G1469" s="35"/>
      <c r="H1469" s="35"/>
      <c r="I1469" s="36"/>
      <c r="W1469">
        <f t="shared" si="143"/>
      </c>
      <c r="X1469">
        <f t="shared" si="144"/>
      </c>
      <c r="Y1469">
        <f t="shared" si="145"/>
      </c>
      <c r="Z1469">
        <f t="shared" si="146"/>
      </c>
    </row>
    <row r="1470" spans="1:26" ht="15.75" thickBot="1">
      <c r="A1470" s="37"/>
      <c r="B1470" s="38"/>
      <c r="C1470" s="39" t="s">
        <v>21</v>
      </c>
      <c r="D1470" s="40">
        <f>SUM(D1458:D1469)</f>
      </c>
      <c r="E1470" s="41">
        <f>IF(H1470=I1470,"OK","NO")</f>
      </c>
      <c r="F1470" s="40">
        <f>SUM(F1458:F1469)</f>
      </c>
      <c r="G1470" s="40">
        <f>SUM(G1458:G1469)</f>
      </c>
      <c r="H1470" s="41">
        <f>SUMPRODUCT(F1458:F1467,H1458:H1467)</f>
      </c>
      <c r="I1470" s="43">
        <f>SUM(I1458:I1469)</f>
      </c>
      <c r="W1470">
        <f t="shared" si="143"/>
      </c>
      <c r="X1470">
        <f t="shared" si="144"/>
      </c>
      <c r="Y1470">
        <f t="shared" si="145"/>
      </c>
      <c r="Z1470">
        <f t="shared" si="146"/>
      </c>
    </row>
    <row r="1471" spans="1:26" ht="15.75" thickBot="1">
      <c r="A1471" s="44"/>
      <c r="B1471" s="116"/>
      <c r="C1471" s="45"/>
      <c r="D1471" s="45"/>
      <c r="E1471" s="45"/>
      <c r="F1471" s="45"/>
      <c r="G1471" s="45"/>
      <c r="H1471" s="45"/>
      <c r="I1471" s="47"/>
      <c r="W1471">
        <f t="shared" si="143"/>
      </c>
      <c r="X1471">
        <f t="shared" si="144"/>
      </c>
      <c r="Y1471">
        <f t="shared" si="145"/>
      </c>
      <c r="Z1471">
        <f t="shared" si="146"/>
      </c>
    </row>
    <row r="1472" spans="1:26">
      <c r="A1472" s="12" t="s">
        <v>315</v>
      </c>
      <c r="B1472" s="12"/>
      <c r="W1472">
        <f t="shared" si="143"/>
      </c>
      <c r="X1472">
        <f t="shared" si="144"/>
      </c>
      <c r="Y1472">
        <f t="shared" si="145"/>
      </c>
      <c r="Z1472">
        <f t="shared" si="146"/>
      </c>
    </row>
    <row r="1473" spans="1:26">
      <c r="W1473">
        <f t="shared" si="143"/>
      </c>
      <c r="X1473">
        <f t="shared" si="144"/>
      </c>
      <c r="Y1473">
        <f t="shared" si="145"/>
      </c>
      <c r="Z1473">
        <f t="shared" si="146"/>
      </c>
    </row>
    <row r="1474" spans="1:26">
      <c r="A1474" s="1562" t="s">
        <v>0</v>
      </c>
      <c r="B1474" s="1562"/>
      <c r="C1474" s="1562"/>
      <c r="D1474" s="1562"/>
      <c r="E1474" s="1562"/>
      <c r="F1474" s="1562"/>
      <c r="G1474" s="1562"/>
      <c r="H1474" s="1562"/>
      <c r="I1474" s="1562"/>
      <c r="W1474">
        <f t="shared" si="143"/>
      </c>
      <c r="X1474">
        <f t="shared" si="144"/>
      </c>
      <c r="Y1474">
        <f t="shared" si="145"/>
      </c>
      <c r="Z1474">
        <f t="shared" si="146"/>
      </c>
    </row>
    <row r="1475" spans="1:26">
      <c r="W1475">
        <f t="shared" si="143"/>
      </c>
      <c r="X1475">
        <f t="shared" si="144"/>
      </c>
      <c r="Y1475">
        <f t="shared" si="145"/>
      </c>
      <c r="Z1475">
        <f t="shared" si="146"/>
      </c>
    </row>
    <row r="1476" spans="1:26">
      <c r="A1476" s="1" t="s">
        <v>1</v>
      </c>
      <c r="B1476" s="161"/>
      <c r="C1476" s="161"/>
      <c r="D1476" s="161"/>
      <c r="E1476" s="161"/>
      <c r="G1476" s="2" t="s">
        <v>2</v>
      </c>
      <c r="H1476" s="3" t="s">
        <v>706</v>
      </c>
      <c r="I1476" s="161"/>
      <c r="W1476">
        <f t="shared" ref="W1476:W1539" si="150">IF(LEFT($H1476&amp;"",5)="2019-",$H1476,W1475)</f>
      </c>
      <c r="X1476">
        <f t="shared" ref="X1476:X1539" si="151">IF($W1476="",0,IF(COUNTIF($AB$2:$AB$80,$W1476)&gt;0,1,0))</f>
      </c>
      <c r="Y1476">
        <f t="shared" ref="Y1476:Y1539" si="152">IF($C1476="","",UPPER(TRIM(IFERROR(LEFT($C1476&amp;"",FIND("/",$C1476&amp;"")-1),$C1476&amp;""))))</f>
      </c>
      <c r="Z1476">
        <f t="shared" ref="Z1476:Z1539" si="153">IFERROR(IF(ISNUMBER($G1476),$G1476,0),0)</f>
      </c>
    </row>
    <row r="1477" spans="1:26">
      <c r="A1477" s="1" t="inlineStr">
        <is>
          <t>Dealer-007</t>
        </is>
      </c>
      <c r="B1477" s="161"/>
      <c r="C1477" s="161"/>
      <c r="D1477" s="161"/>
      <c r="E1477" s="161"/>
      <c r="F1477" s="4" t="s">
        <v>3</v>
      </c>
      <c r="G1477" s="2"/>
      <c r="H1477" s="1" t="s">
        <v>92</v>
      </c>
      <c r="I1477" s="161"/>
      <c r="W1477">
        <f t="shared" si="150"/>
      </c>
      <c r="X1477">
        <f t="shared" si="151"/>
      </c>
      <c r="Y1477">
        <f t="shared" si="152"/>
      </c>
      <c r="Z1477">
        <f t="shared" si="153"/>
      </c>
    </row>
    <row r="1478" spans="1:26">
      <c r="A1478" s="161" t="inlineStr">
        <is>
          <t>Address line (redacted)</t>
        </is>
      </c>
      <c r="B1478" s="1"/>
      <c r="C1478" s="161"/>
      <c r="D1478" s="161"/>
      <c r="E1478" s="161"/>
      <c r="F1478" s="161"/>
      <c r="G1478" s="161"/>
      <c r="H1478" s="161"/>
      <c r="I1478" s="161"/>
      <c r="W1478">
        <f t="shared" si="150"/>
      </c>
      <c r="X1478">
        <f t="shared" si="151"/>
      </c>
      <c r="Y1478">
        <f t="shared" si="152"/>
      </c>
      <c r="Z1478">
        <f t="shared" si="153"/>
      </c>
    </row>
    <row r="1479" spans="1:26">
      <c r="A1479" s="1" t="inlineStr">
        <is>
          <t>Address line (redacted)</t>
        </is>
      </c>
      <c r="B1479" s="1"/>
      <c r="C1479" s="1"/>
      <c r="D1479" s="1723" t="inlineStr">
        <is>
          <t>Address line (redacted)</t>
        </is>
      </c>
      <c r="E1479" s="1723"/>
      <c r="F1479" s="1723"/>
      <c r="G1479" s="1723"/>
      <c r="H1479" s="1723"/>
      <c r="I1479" s="1723"/>
      <c r="W1479">
        <f t="shared" si="150"/>
      </c>
      <c r="X1479">
        <f t="shared" si="151"/>
      </c>
      <c r="Y1479">
        <f t="shared" si="152"/>
      </c>
      <c r="Z1479">
        <f t="shared" si="153"/>
      </c>
    </row>
    <row r="1480" spans="1:26">
      <c r="A1480" s="1" t="inlineStr">
        <is>
          <t>Address line (redacted)</t>
        </is>
      </c>
      <c r="B1480" s="1"/>
      <c r="C1480" s="161"/>
      <c r="D1480" s="1723"/>
      <c r="E1480" s="1723"/>
      <c r="F1480" s="1723"/>
      <c r="G1480" s="1723"/>
      <c r="H1480" s="1723"/>
      <c r="I1480" s="1723"/>
      <c r="W1480">
        <f t="shared" si="150"/>
      </c>
      <c r="X1480">
        <f t="shared" si="151"/>
      </c>
      <c r="Y1480">
        <f t="shared" si="152"/>
      </c>
      <c r="Z1480">
        <f t="shared" si="153"/>
      </c>
    </row>
    <row r="1481" spans="1:26">
      <c r="A1481" s="12" t="s">
        <v>4</v>
      </c>
      <c r="B1481" s="195" t="inlineStr">
        <is>
          <t>GSTIN-MASKED</t>
        </is>
      </c>
      <c r="C1481" s="161"/>
      <c r="D1481" s="1723"/>
      <c r="E1481" s="1723"/>
      <c r="F1481" s="1723"/>
      <c r="G1481" s="1723"/>
      <c r="H1481" s="1723"/>
      <c r="I1481" s="1723"/>
      <c r="W1481">
        <f t="shared" si="150"/>
      </c>
      <c r="X1481">
        <f t="shared" si="151"/>
      </c>
      <c r="Y1481">
        <f t="shared" si="152"/>
      </c>
      <c r="Z1481">
        <f t="shared" si="153"/>
      </c>
    </row>
    <row r="1482" spans="1:26">
      <c r="B1482" s="1"/>
      <c r="D1482" s="197"/>
      <c r="E1482" s="197"/>
      <c r="F1482" s="197"/>
      <c r="G1482" s="197"/>
      <c r="H1482" s="197"/>
      <c r="W1482">
        <f t="shared" si="150"/>
      </c>
      <c r="X1482">
        <f t="shared" si="151"/>
      </c>
      <c r="Y1482">
        <f t="shared" si="152"/>
      </c>
      <c r="Z1482">
        <f t="shared" si="153"/>
      </c>
    </row>
    <row r="1483" spans="1:26">
      <c r="A1483" s="1" t="s">
        <v>5</v>
      </c>
      <c r="D1483" s="197"/>
      <c r="E1483" s="197"/>
      <c r="F1483" s="197"/>
      <c r="G1483" s="197"/>
      <c r="H1483" s="197"/>
      <c r="W1483">
        <f t="shared" si="150"/>
      </c>
      <c r="X1483">
        <f t="shared" si="151"/>
      </c>
      <c r="Y1483">
        <f t="shared" si="152"/>
      </c>
      <c r="Z1483">
        <f t="shared" si="153"/>
      </c>
    </row>
    <row r="1484" spans="1:26">
      <c r="A1484" s="1" t="s">
        <v>6</v>
      </c>
      <c r="D1484" s="197"/>
      <c r="E1484" s="197"/>
      <c r="F1484" s="197"/>
      <c r="G1484" s="197"/>
      <c r="H1484" s="197"/>
      <c r="W1484">
        <f t="shared" si="150"/>
      </c>
      <c r="X1484">
        <f t="shared" si="151"/>
      </c>
      <c r="Y1484">
        <f t="shared" si="152"/>
      </c>
      <c r="Z1484">
        <f t="shared" si="153"/>
      </c>
    </row>
    <row r="1485" spans="1:26" ht="15.75" thickBot="1">
      <c r="A1485" s="1" t="s">
        <v>7</v>
      </c>
      <c r="W1485">
        <f t="shared" si="150"/>
      </c>
      <c r="X1485">
        <f t="shared" si="151"/>
      </c>
      <c r="Y1485">
        <f t="shared" si="152"/>
      </c>
      <c r="Z1485">
        <f t="shared" si="153"/>
      </c>
    </row>
    <row r="1486" spans="1:26" ht="24">
      <c r="A1486" s="198" t="s">
        <v>8</v>
      </c>
      <c r="B1486" s="199" t="s">
        <v>9</v>
      </c>
      <c r="C1486" s="199" t="s">
        <v>10</v>
      </c>
      <c r="D1486" s="200" t="s">
        <v>11</v>
      </c>
      <c r="E1486" s="200" t="s">
        <v>12</v>
      </c>
      <c r="F1486" s="200" t="s">
        <v>13</v>
      </c>
      <c r="G1486" s="200" t="s">
        <v>14</v>
      </c>
      <c r="H1486" s="201" t="s">
        <v>15</v>
      </c>
      <c r="I1486" s="202" t="s">
        <v>16</v>
      </c>
      <c r="W1486">
        <f t="shared" si="150"/>
      </c>
      <c r="X1486">
        <f t="shared" si="151"/>
      </c>
      <c r="Y1486">
        <f t="shared" si="152"/>
      </c>
      <c r="Z1486">
        <f t="shared" si="153"/>
      </c>
    </row>
    <row r="1487" spans="1:26">
      <c r="A1487" s="5"/>
      <c r="B1487" s="1564" t="s">
        <v>17</v>
      </c>
      <c r="C1487" s="1565"/>
      <c r="D1487" s="138"/>
      <c r="E1487" s="5"/>
      <c r="F1487" s="5"/>
      <c r="G1487" s="9"/>
      <c r="H1487" s="5"/>
      <c r="I1487" s="58"/>
      <c r="J1487" s="204"/>
      <c r="K1487" s="204"/>
      <c r="L1487" s="204"/>
      <c r="W1487">
        <f t="shared" si="150"/>
      </c>
      <c r="X1487">
        <f t="shared" si="151"/>
      </c>
      <c r="Y1487">
        <f t="shared" si="152"/>
      </c>
      <c r="Z1487">
        <f t="shared" si="153"/>
      </c>
    </row>
    <row r="1488" spans="1:26">
      <c r="A1488" s="5">
        <v>1</v>
      </c>
      <c r="B1488" s="8" t="s">
        <v>753</v>
      </c>
      <c r="C1488" s="5" t="s">
        <v>754</v>
      </c>
      <c r="D1488" s="21">
        <v>1</v>
      </c>
      <c r="E1488" s="5">
        <v>5</v>
      </c>
      <c r="F1488" s="5">
        <f t="shared" ref="F1488:F1493" si="154">+E1488*D1488</f>
      </c>
      <c r="G1488" s="9">
        <f t="shared" ref="G1488:G1493" si="155">+E1488*D1488</f>
      </c>
      <c r="H1488" s="5">
        <v>1</v>
      </c>
      <c r="I1488" s="58">
        <f t="shared" ref="I1488:I1493" si="156">+H1488*G1488</f>
      </c>
      <c r="J1488" s="204">
        <f t="shared" ref="J1488:J1493" si="157">400*28%</f>
      </c>
      <c r="K1488" s="204">
        <f t="shared" ref="K1488:K1493" si="158">+H1488-J1488</f>
      </c>
      <c r="L1488" s="204">
        <f t="shared" ref="L1488:L1493" si="159">+K1488*G1488</f>
      </c>
      <c r="W1488">
        <f t="shared" si="150"/>
      </c>
      <c r="X1488">
        <f t="shared" si="151"/>
      </c>
      <c r="Y1488">
        <f t="shared" si="152"/>
      </c>
      <c r="Z1488">
        <f t="shared" si="153"/>
      </c>
    </row>
    <row r="1489" spans="1:26">
      <c r="A1489" s="5">
        <v>2</v>
      </c>
      <c r="B1489" s="8" t="s">
        <v>755</v>
      </c>
      <c r="C1489" s="5" t="s">
        <v>756</v>
      </c>
      <c r="D1489" s="21">
        <v>1</v>
      </c>
      <c r="E1489" s="5">
        <v>5</v>
      </c>
      <c r="F1489" s="5">
        <f t="shared" si="154"/>
      </c>
      <c r="G1489" s="9">
        <f t="shared" si="155"/>
      </c>
      <c r="H1489" s="5">
        <v>1</v>
      </c>
      <c r="I1489" s="58">
        <f t="shared" si="156"/>
      </c>
      <c r="J1489" s="204">
        <f t="shared" si="157"/>
      </c>
      <c r="K1489" s="204">
        <f t="shared" si="158"/>
      </c>
      <c r="L1489" s="204">
        <f t="shared" si="159"/>
      </c>
      <c r="W1489">
        <f t="shared" si="150"/>
      </c>
      <c r="X1489">
        <f t="shared" si="151"/>
      </c>
      <c r="Y1489">
        <f t="shared" si="152"/>
      </c>
      <c r="Z1489">
        <f t="shared" si="153"/>
      </c>
    </row>
    <row r="1490" spans="1:26">
      <c r="A1490" s="5">
        <v>3</v>
      </c>
      <c r="B1490" s="8" t="s">
        <v>312</v>
      </c>
      <c r="C1490" s="5" t="s">
        <v>313</v>
      </c>
      <c r="D1490" s="21">
        <v>1</v>
      </c>
      <c r="E1490" s="5">
        <v>5</v>
      </c>
      <c r="F1490" s="5">
        <f t="shared" si="154"/>
      </c>
      <c r="G1490" s="9">
        <f t="shared" si="155"/>
      </c>
      <c r="H1490" s="5">
        <v>1</v>
      </c>
      <c r="I1490" s="58">
        <f t="shared" si="156"/>
      </c>
      <c r="J1490" s="204">
        <f t="shared" si="157"/>
      </c>
      <c r="K1490" s="204">
        <f t="shared" si="158"/>
      </c>
      <c r="L1490" s="204">
        <f t="shared" si="159"/>
      </c>
      <c r="W1490">
        <f t="shared" si="150"/>
      </c>
      <c r="X1490">
        <f t="shared" si="151"/>
      </c>
      <c r="Y1490">
        <f t="shared" si="152"/>
      </c>
      <c r="Z1490">
        <f t="shared" si="153"/>
      </c>
    </row>
    <row r="1491" spans="1:26">
      <c r="A1491" s="5">
        <v>4</v>
      </c>
      <c r="B1491" s="8" t="s">
        <v>664</v>
      </c>
      <c r="C1491" s="5" t="s">
        <v>446</v>
      </c>
      <c r="D1491" s="21">
        <v>1</v>
      </c>
      <c r="E1491" s="5">
        <v>5</v>
      </c>
      <c r="F1491" s="5">
        <f>+E1491*D1491</f>
      </c>
      <c r="G1491" s="9">
        <f>+E1491*D1491</f>
      </c>
      <c r="H1491" s="5">
        <v>1</v>
      </c>
      <c r="I1491" s="58">
        <f t="shared" si="156"/>
      </c>
      <c r="J1491" s="204">
        <f t="shared" si="157"/>
      </c>
      <c r="K1491" s="204">
        <f t="shared" si="158"/>
      </c>
      <c r="L1491" s="204">
        <f t="shared" si="159"/>
      </c>
      <c r="W1491">
        <f t="shared" si="150"/>
      </c>
      <c r="X1491">
        <f t="shared" si="151"/>
      </c>
      <c r="Y1491">
        <f t="shared" si="152"/>
      </c>
      <c r="Z1491">
        <f t="shared" si="153"/>
      </c>
    </row>
    <row r="1492" spans="1:26">
      <c r="A1492" s="5">
        <v>5</v>
      </c>
      <c r="B1492" s="8" t="s">
        <v>757</v>
      </c>
      <c r="C1492" s="5" t="s">
        <v>758</v>
      </c>
      <c r="D1492" s="21">
        <v>4</v>
      </c>
      <c r="E1492" s="5">
        <v>1</v>
      </c>
      <c r="F1492" s="5">
        <f t="shared" si="154"/>
      </c>
      <c r="G1492" s="9">
        <f t="shared" si="155"/>
      </c>
      <c r="H1492" s="5">
        <v>1</v>
      </c>
      <c r="I1492" s="58">
        <f t="shared" si="156"/>
      </c>
      <c r="J1492" s="204">
        <f t="shared" si="157"/>
      </c>
      <c r="K1492" s="204">
        <f t="shared" si="158"/>
      </c>
      <c r="L1492" s="204">
        <f t="shared" si="159"/>
      </c>
      <c r="W1492">
        <f t="shared" si="150"/>
      </c>
      <c r="X1492">
        <f t="shared" si="151"/>
      </c>
      <c r="Y1492">
        <f t="shared" si="152"/>
      </c>
      <c r="Z1492">
        <f t="shared" si="153"/>
      </c>
    </row>
    <row r="1493" spans="1:26">
      <c r="A1493" s="5">
        <v>6</v>
      </c>
      <c r="B1493" s="8" t="s">
        <v>380</v>
      </c>
      <c r="C1493" s="5" t="s">
        <v>381</v>
      </c>
      <c r="D1493" s="21">
        <v>1</v>
      </c>
      <c r="E1493" s="5">
        <v>5</v>
      </c>
      <c r="F1493" s="5">
        <f t="shared" si="154"/>
      </c>
      <c r="G1493" s="9">
        <f t="shared" si="155"/>
      </c>
      <c r="H1493" s="5">
        <v>1</v>
      </c>
      <c r="I1493" s="58">
        <f t="shared" si="156"/>
      </c>
      <c r="J1493" s="204">
        <f t="shared" si="157"/>
      </c>
      <c r="K1493" s="204">
        <f t="shared" si="158"/>
      </c>
      <c r="L1493" s="204">
        <f t="shared" si="159"/>
      </c>
      <c r="W1493">
        <f t="shared" si="150"/>
      </c>
      <c r="X1493">
        <f t="shared" si="151"/>
      </c>
      <c r="Y1493">
        <f t="shared" si="152"/>
      </c>
      <c r="Z1493">
        <f t="shared" si="153"/>
      </c>
    </row>
    <row r="1494" spans="1:26">
      <c r="A1494" s="5"/>
      <c r="B1494" s="95"/>
      <c r="C1494" s="9"/>
      <c r="D1494" s="21"/>
      <c r="E1494" s="5"/>
      <c r="F1494" s="5"/>
      <c r="G1494" s="9"/>
      <c r="H1494" s="9"/>
      <c r="I1494" s="58"/>
      <c r="J1494" s="204"/>
      <c r="K1494" s="204"/>
      <c r="L1494" s="204"/>
      <c r="W1494">
        <f t="shared" si="150"/>
      </c>
      <c r="X1494">
        <f t="shared" si="151"/>
      </c>
      <c r="Y1494">
        <f t="shared" si="152"/>
      </c>
      <c r="Z1494">
        <f t="shared" si="153"/>
      </c>
    </row>
    <row r="1495" spans="1:26">
      <c r="A1495" s="5"/>
      <c r="B1495" s="95"/>
      <c r="C1495" s="9"/>
      <c r="D1495" s="21"/>
      <c r="E1495" s="5"/>
      <c r="F1495" s="5"/>
      <c r="G1495" s="9"/>
      <c r="H1495" s="9"/>
      <c r="I1495" s="58"/>
      <c r="J1495" s="204"/>
      <c r="K1495" s="204"/>
      <c r="L1495" s="204"/>
      <c r="W1495">
        <f t="shared" si="150"/>
      </c>
      <c r="X1495">
        <f t="shared" si="151"/>
      </c>
      <c r="Y1495">
        <f t="shared" si="152"/>
      </c>
      <c r="Z1495">
        <f t="shared" si="153"/>
      </c>
    </row>
    <row r="1496" spans="1:26">
      <c r="A1496" s="5"/>
      <c r="B1496" s="95"/>
      <c r="C1496" s="9"/>
      <c r="D1496" s="21"/>
      <c r="E1496" s="5"/>
      <c r="F1496" s="5"/>
      <c r="G1496" s="9"/>
      <c r="H1496" s="9"/>
      <c r="I1496" s="58"/>
      <c r="J1496" s="204"/>
      <c r="K1496" s="204"/>
      <c r="L1496" s="204"/>
      <c r="W1496">
        <f t="shared" si="150"/>
      </c>
      <c r="X1496">
        <f t="shared" si="151"/>
      </c>
      <c r="Y1496">
        <f t="shared" si="152"/>
      </c>
      <c r="Z1496">
        <f t="shared" si="153"/>
      </c>
    </row>
    <row r="1497" spans="1:26">
      <c r="A1497" s="5"/>
      <c r="B1497" s="8"/>
      <c r="C1497" s="5"/>
      <c r="D1497" s="21"/>
      <c r="E1497" s="16"/>
      <c r="F1497" s="5"/>
      <c r="G1497" s="9"/>
      <c r="H1497" s="5"/>
      <c r="I1497" s="58"/>
      <c r="J1497" s="204"/>
      <c r="K1497" s="204"/>
      <c r="L1497" s="204"/>
      <c r="W1497">
        <f t="shared" si="150"/>
      </c>
      <c r="X1497">
        <f t="shared" si="151"/>
      </c>
      <c r="Y1497">
        <f t="shared" si="152"/>
      </c>
      <c r="Z1497">
        <f t="shared" si="153"/>
      </c>
    </row>
    <row r="1498" spans="1:26">
      <c r="A1498" s="5"/>
      <c r="B1498" s="1568" t="s">
        <v>775</v>
      </c>
      <c r="C1498" s="1569"/>
      <c r="D1498" s="21"/>
      <c r="E1498" s="16"/>
      <c r="F1498" s="5"/>
      <c r="G1498" s="9"/>
      <c r="H1498" s="5"/>
      <c r="I1498" s="58"/>
      <c r="J1498" s="204"/>
      <c r="K1498" s="204"/>
      <c r="L1498" s="204"/>
      <c r="W1498">
        <f t="shared" si="150"/>
      </c>
      <c r="X1498">
        <f t="shared" si="151"/>
      </c>
      <c r="Y1498">
        <f t="shared" si="152"/>
      </c>
      <c r="Z1498">
        <f t="shared" si="153"/>
      </c>
    </row>
    <row r="1499" spans="1:26">
      <c r="A1499" s="5"/>
      <c r="B1499" s="1590"/>
      <c r="C1499" s="1591"/>
      <c r="D1499" s="21"/>
      <c r="E1499" s="16"/>
      <c r="F1499" s="5"/>
      <c r="G1499" s="9"/>
      <c r="H1499" s="16"/>
      <c r="I1499" s="58"/>
      <c r="J1499" s="204"/>
      <c r="K1499" s="204"/>
      <c r="L1499" s="204"/>
      <c r="W1499">
        <f t="shared" si="150"/>
      </c>
      <c r="X1499">
        <f t="shared" si="151"/>
      </c>
      <c r="Y1499">
        <f t="shared" si="152"/>
      </c>
      <c r="Z1499">
        <f t="shared" si="153"/>
      </c>
    </row>
    <row r="1500" spans="1:26">
      <c r="A1500" s="5"/>
      <c r="B1500" s="8"/>
      <c r="C1500" s="5"/>
      <c r="D1500" s="5"/>
      <c r="E1500" s="5"/>
      <c r="F1500" s="184"/>
      <c r="G1500" s="184"/>
      <c r="H1500" s="5"/>
      <c r="I1500" s="58"/>
      <c r="J1500" s="204"/>
      <c r="K1500" s="204"/>
      <c r="L1500" s="204"/>
      <c r="W1500">
        <f t="shared" si="150"/>
      </c>
      <c r="X1500">
        <f t="shared" si="151"/>
      </c>
      <c r="Y1500">
        <f t="shared" si="152"/>
      </c>
      <c r="Z1500">
        <f t="shared" si="153"/>
      </c>
    </row>
    <row r="1501" spans="1:26">
      <c r="A1501" s="205"/>
      <c r="B1501" s="206"/>
      <c r="C1501" s="205"/>
      <c r="D1501" s="207"/>
      <c r="E1501" s="208"/>
      <c r="F1501" s="209"/>
      <c r="G1501" s="210"/>
      <c r="H1501" s="208"/>
      <c r="I1501" s="211"/>
      <c r="W1501">
        <f t="shared" si="150"/>
      </c>
      <c r="X1501">
        <f t="shared" si="151"/>
      </c>
      <c r="Y1501">
        <f t="shared" si="152"/>
      </c>
      <c r="Z1501">
        <f t="shared" si="153"/>
      </c>
    </row>
    <row r="1502" spans="1:26" ht="21.75" thickBot="1">
      <c r="A1502" s="33"/>
      <c r="B1502" s="212"/>
      <c r="C1502" s="213"/>
      <c r="D1502" s="214"/>
      <c r="E1502" s="214"/>
      <c r="F1502" s="214"/>
      <c r="G1502" s="214"/>
      <c r="H1502" s="214"/>
      <c r="I1502" s="215"/>
      <c r="W1502">
        <f t="shared" si="150"/>
      </c>
      <c r="X1502">
        <f t="shared" si="151"/>
      </c>
      <c r="Y1502">
        <f t="shared" si="152"/>
      </c>
      <c r="Z1502">
        <f t="shared" si="153"/>
      </c>
    </row>
    <row r="1503" spans="1:26" ht="21">
      <c r="A1503" s="33"/>
      <c r="B1503" s="216"/>
      <c r="C1503" s="217"/>
      <c r="D1503" s="218"/>
      <c r="E1503" s="218"/>
      <c r="F1503" s="218"/>
      <c r="G1503" s="219" t="s">
        <v>19</v>
      </c>
      <c r="H1503" s="218"/>
      <c r="I1503" s="220">
        <f>SUM(I1487:I1502)</f>
      </c>
      <c r="L1503">
        <f>SUM(L1487:L1502)</f>
      </c>
      <c r="W1503">
        <f t="shared" si="150"/>
      </c>
      <c r="X1503">
        <f t="shared" si="151"/>
      </c>
      <c r="Y1503">
        <f t="shared" si="152"/>
      </c>
      <c r="Z1503">
        <f t="shared" si="153"/>
      </c>
    </row>
    <row r="1504" spans="1:26" ht="21">
      <c r="A1504" s="33"/>
      <c r="B1504" s="216"/>
      <c r="C1504" s="69"/>
      <c r="D1504" s="91"/>
      <c r="E1504" s="91"/>
      <c r="F1504" s="91"/>
      <c r="G1504" s="92"/>
      <c r="H1504" s="91"/>
      <c r="I1504" s="155"/>
      <c r="W1504">
        <f t="shared" si="150"/>
      </c>
      <c r="X1504">
        <f t="shared" si="151"/>
      </c>
      <c r="Y1504">
        <f t="shared" si="152"/>
      </c>
      <c r="Z1504">
        <f t="shared" si="153"/>
      </c>
    </row>
    <row r="1505" spans="1:26">
      <c r="A1505" s="221"/>
      <c r="B1505" s="222"/>
      <c r="C1505" s="154" t="s">
        <v>408</v>
      </c>
      <c r="D1505" s="154"/>
      <c r="E1505" s="154"/>
      <c r="F1505" s="154"/>
      <c r="G1505" s="154"/>
      <c r="H1505" s="223">
        <v>1</v>
      </c>
      <c r="I1505" s="155">
        <f>+L1503*H1505</f>
      </c>
      <c r="W1505">
        <f t="shared" si="150"/>
      </c>
      <c r="X1505">
        <f t="shared" si="151"/>
      </c>
      <c r="Y1505">
        <f t="shared" si="152"/>
      </c>
      <c r="Z1505">
        <f t="shared" si="153"/>
      </c>
    </row>
    <row r="1506" spans="1:26">
      <c r="A1506" s="33"/>
      <c r="B1506" s="10"/>
      <c r="C1506" s="10"/>
      <c r="D1506" s="10"/>
      <c r="E1506" s="10"/>
      <c r="F1506" s="10"/>
      <c r="G1506" s="10"/>
      <c r="H1506" s="10"/>
      <c r="I1506" s="140"/>
      <c r="W1506">
        <f t="shared" si="150"/>
      </c>
      <c r="X1506">
        <f t="shared" si="151"/>
      </c>
      <c r="Y1506">
        <f t="shared" si="152"/>
      </c>
      <c r="Z1506">
        <f t="shared" si="153"/>
      </c>
    </row>
    <row r="1507" spans="1:26" ht="15.75" thickBot="1">
      <c r="A1507" s="33"/>
      <c r="B1507" s="11" t="s">
        <v>20</v>
      </c>
      <c r="C1507" s="35"/>
      <c r="D1507" s="35"/>
      <c r="E1507" s="35"/>
      <c r="F1507" s="35"/>
      <c r="G1507" s="35"/>
      <c r="H1507" s="35"/>
      <c r="I1507" s="36"/>
      <c r="W1507">
        <f t="shared" si="150"/>
      </c>
      <c r="X1507">
        <f t="shared" si="151"/>
      </c>
      <c r="Y1507">
        <f t="shared" si="152"/>
      </c>
      <c r="Z1507">
        <f t="shared" si="153"/>
      </c>
    </row>
    <row r="1508" spans="1:26" ht="15.75" thickBot="1">
      <c r="A1508" s="37"/>
      <c r="B1508" s="11" t="s">
        <v>409</v>
      </c>
      <c r="C1508" s="39" t="s">
        <v>21</v>
      </c>
      <c r="D1508" s="40">
        <f>SUM(D1487:D1507)</f>
      </c>
      <c r="E1508" s="41">
        <f>IF(H1508=I1508,"OK","NO")</f>
      </c>
      <c r="F1508" s="40">
        <f>SUM(F1487:F1507)</f>
      </c>
      <c r="G1508" s="40">
        <f>SUM(G1487:G1507)</f>
      </c>
      <c r="H1508" s="41">
        <f>SUMPRODUCT(F1487:F1502,H1487:H1502)</f>
      </c>
      <c r="I1508" s="43">
        <f>SUMPRODUCT(I1503-I1504-I1505)</f>
      </c>
      <c r="W1508">
        <f t="shared" si="150"/>
      </c>
      <c r="X1508">
        <f t="shared" si="151"/>
      </c>
      <c r="Y1508">
        <f t="shared" si="152"/>
      </c>
      <c r="Z1508">
        <f t="shared" si="153"/>
      </c>
    </row>
    <row r="1509" spans="1:26" ht="15.75" thickBot="1">
      <c r="A1509" s="44"/>
      <c r="B1509" s="116"/>
      <c r="C1509" s="45"/>
      <c r="D1509" s="45"/>
      <c r="E1509" s="45"/>
      <c r="F1509" s="45"/>
      <c r="G1509" s="45"/>
      <c r="H1509" s="45"/>
      <c r="I1509" s="47"/>
      <c r="W1509">
        <f t="shared" si="150"/>
      </c>
      <c r="X1509">
        <f t="shared" si="151"/>
      </c>
      <c r="Y1509">
        <f t="shared" si="152"/>
      </c>
      <c r="Z1509">
        <f t="shared" si="153"/>
      </c>
    </row>
    <row r="1510" spans="1:26">
      <c r="A1510" s="12" t="s">
        <v>315</v>
      </c>
      <c r="B1510" s="12"/>
      <c r="C1510" s="12"/>
      <c r="D1510" s="13"/>
      <c r="E1510" s="14"/>
      <c r="F1510" s="14"/>
      <c r="G1510" s="14"/>
      <c r="H1510" s="2"/>
      <c r="I1510" s="12"/>
      <c r="W1510">
        <f t="shared" si="150"/>
      </c>
      <c r="X1510">
        <f t="shared" si="151"/>
      </c>
      <c r="Y1510">
        <f t="shared" si="152"/>
      </c>
      <c r="Z1510">
        <f t="shared" si="153"/>
      </c>
    </row>
    <row r="1511" spans="1:26">
      <c r="W1511">
        <f t="shared" si="150"/>
      </c>
      <c r="X1511">
        <f t="shared" si="151"/>
      </c>
      <c r="Y1511">
        <f t="shared" si="152"/>
      </c>
      <c r="Z1511">
        <f t="shared" si="153"/>
      </c>
    </row>
    <row r="1512" spans="1:26">
      <c r="A1512" s="1562" t="s">
        <v>0</v>
      </c>
      <c r="B1512" s="1562"/>
      <c r="C1512" s="1562"/>
      <c r="D1512" s="1562"/>
      <c r="E1512" s="1562"/>
      <c r="F1512" s="1562"/>
      <c r="G1512" s="1562"/>
      <c r="H1512" s="1562"/>
      <c r="I1512" s="1562"/>
      <c r="W1512">
        <f t="shared" si="150"/>
      </c>
      <c r="X1512">
        <f t="shared" si="151"/>
      </c>
      <c r="Y1512">
        <f t="shared" si="152"/>
      </c>
      <c r="Z1512">
        <f t="shared" si="153"/>
      </c>
    </row>
    <row r="1513" spans="1:26">
      <c r="W1513">
        <f t="shared" si="150"/>
      </c>
      <c r="X1513">
        <f t="shared" si="151"/>
      </c>
      <c r="Y1513">
        <f t="shared" si="152"/>
      </c>
      <c r="Z1513">
        <f t="shared" si="153"/>
      </c>
    </row>
    <row r="1514" spans="1:26">
      <c r="W1514">
        <f t="shared" si="150"/>
      </c>
      <c r="X1514">
        <f t="shared" si="151"/>
      </c>
      <c r="Y1514">
        <f t="shared" si="152"/>
      </c>
      <c r="Z1514">
        <f t="shared" si="153"/>
      </c>
    </row>
    <row r="1515" spans="1:26">
      <c r="A1515" s="1" t="s">
        <v>1</v>
      </c>
      <c r="B1515" s="1"/>
      <c r="G1515" s="2" t="s">
        <v>2</v>
      </c>
      <c r="H1515" s="3" t="s">
        <v>706</v>
      </c>
      <c r="W1515">
        <f t="shared" si="150"/>
      </c>
      <c r="X1515">
        <f t="shared" si="151"/>
      </c>
      <c r="Y1515">
        <f t="shared" si="152"/>
      </c>
      <c r="Z1515">
        <f t="shared" si="153"/>
      </c>
    </row>
    <row r="1516" spans="1:26">
      <c r="A1516" s="63" t="inlineStr">
        <is>
          <t>Dealer-036</t>
        </is>
      </c>
      <c r="B1516" s="1"/>
      <c r="F1516" s="4" t="s">
        <v>3</v>
      </c>
      <c r="G1516" s="2"/>
      <c r="H1516" s="1" t="s">
        <v>93</v>
      </c>
      <c r="W1516">
        <f t="shared" si="150"/>
      </c>
      <c r="X1516">
        <f t="shared" si="151"/>
      </c>
      <c r="Y1516">
        <f t="shared" si="152"/>
      </c>
      <c r="Z1516">
        <f t="shared" si="153"/>
      </c>
    </row>
    <row r="1517" spans="1:26">
      <c r="A1517" s="136" t="inlineStr">
        <is>
          <t>Address line (redacted)</t>
        </is>
      </c>
      <c r="B1517" s="1"/>
      <c r="W1517">
        <f t="shared" si="150"/>
      </c>
      <c r="X1517">
        <f t="shared" si="151"/>
      </c>
      <c r="Y1517">
        <f t="shared" si="152"/>
      </c>
      <c r="Z1517">
        <f t="shared" si="153"/>
      </c>
    </row>
    <row r="1518" spans="1:26">
      <c r="A1518" s="136" t="inlineStr">
        <is>
          <t>Address line (redacted)</t>
        </is>
      </c>
      <c r="B1518" s="1"/>
      <c r="D1518" s="85"/>
      <c r="E1518" s="85"/>
      <c r="F1518" s="85"/>
      <c r="G1518" s="85"/>
      <c r="H1518" s="85"/>
      <c r="W1518">
        <f t="shared" si="150"/>
      </c>
      <c r="X1518">
        <f t="shared" si="151"/>
      </c>
      <c r="Y1518">
        <f t="shared" si="152"/>
      </c>
      <c r="Z1518">
        <f t="shared" si="153"/>
      </c>
    </row>
    <row r="1519" spans="1:26">
      <c r="A1519" s="12" t="s">
        <v>299</v>
      </c>
      <c r="B1519" s="86" t="inlineStr">
        <is>
          <t>GSTIN-MASKED</t>
        </is>
      </c>
      <c r="D1519" s="85"/>
      <c r="E1519" s="85"/>
      <c r="F1519" s="85"/>
      <c r="G1519" s="85"/>
      <c r="H1519" s="85"/>
      <c r="W1519">
        <f t="shared" si="150"/>
      </c>
      <c r="X1519">
        <f t="shared" si="151"/>
      </c>
      <c r="Y1519">
        <f t="shared" si="152"/>
      </c>
      <c r="Z1519">
        <f t="shared" si="153"/>
      </c>
    </row>
    <row r="1520" spans="1:26">
      <c r="D1520" s="85"/>
      <c r="E1520" s="85"/>
      <c r="F1520" s="85"/>
      <c r="G1520" s="85"/>
      <c r="H1520" s="85"/>
      <c r="W1520">
        <f t="shared" si="150"/>
      </c>
      <c r="X1520">
        <f t="shared" si="151"/>
      </c>
      <c r="Y1520">
        <f t="shared" si="152"/>
      </c>
      <c r="Z1520">
        <f t="shared" si="153"/>
      </c>
    </row>
    <row r="1521" spans="1:26">
      <c r="W1521">
        <f t="shared" si="150"/>
      </c>
      <c r="X1521">
        <f t="shared" si="151"/>
      </c>
      <c r="Y1521">
        <f t="shared" si="152"/>
      </c>
      <c r="Z1521">
        <f t="shared" si="153"/>
      </c>
    </row>
    <row r="1522" spans="1:26">
      <c r="A1522" s="1" t="s">
        <v>5</v>
      </c>
      <c r="W1522">
        <f t="shared" si="150"/>
      </c>
      <c r="X1522">
        <f t="shared" si="151"/>
      </c>
      <c r="Y1522">
        <f t="shared" si="152"/>
      </c>
      <c r="Z1522">
        <f t="shared" si="153"/>
      </c>
    </row>
    <row r="1523" spans="1:26">
      <c r="A1523" s="1" t="s">
        <v>6</v>
      </c>
      <c r="W1523">
        <f t="shared" si="150"/>
      </c>
      <c r="X1523">
        <f t="shared" si="151"/>
      </c>
      <c r="Y1523">
        <f t="shared" si="152"/>
      </c>
      <c r="Z1523">
        <f t="shared" si="153"/>
      </c>
    </row>
    <row r="1524" spans="1:26" ht="15.75" thickBot="1">
      <c r="A1524" s="1" t="s">
        <v>7</v>
      </c>
      <c r="W1524">
        <f t="shared" si="150"/>
      </c>
      <c r="X1524">
        <f t="shared" si="151"/>
      </c>
      <c r="Y1524">
        <f t="shared" si="152"/>
      </c>
      <c r="Z1524">
        <f t="shared" si="153"/>
      </c>
    </row>
    <row r="1525" spans="1:26" ht="24">
      <c r="A1525" s="26" t="s">
        <v>8</v>
      </c>
      <c r="B1525" s="27" t="s">
        <v>9</v>
      </c>
      <c r="C1525" s="27" t="s">
        <v>10</v>
      </c>
      <c r="D1525" s="28" t="s">
        <v>11</v>
      </c>
      <c r="E1525" s="28" t="s">
        <v>12</v>
      </c>
      <c r="F1525" s="28" t="s">
        <v>13</v>
      </c>
      <c r="G1525" s="28" t="s">
        <v>14</v>
      </c>
      <c r="H1525" s="29" t="s">
        <v>15</v>
      </c>
      <c r="I1525" s="30" t="s">
        <v>16</v>
      </c>
      <c r="W1525">
        <f t="shared" si="150"/>
      </c>
      <c r="X1525">
        <f t="shared" si="151"/>
      </c>
      <c r="Y1525">
        <f t="shared" si="152"/>
      </c>
      <c r="Z1525">
        <f t="shared" si="153"/>
      </c>
    </row>
    <row r="1526" spans="1:26">
      <c r="A1526" s="139"/>
      <c r="B1526" s="1564"/>
      <c r="C1526" s="1565"/>
      <c r="D1526" s="5"/>
      <c r="E1526" s="50"/>
      <c r="F1526" s="16"/>
      <c r="G1526" s="6"/>
      <c r="H1526" s="5"/>
      <c r="I1526" s="102"/>
      <c r="W1526">
        <f t="shared" si="150"/>
      </c>
      <c r="X1526">
        <f t="shared" si="151"/>
      </c>
      <c r="Y1526">
        <f t="shared" si="152"/>
      </c>
      <c r="Z1526">
        <f t="shared" si="153"/>
      </c>
    </row>
    <row r="1527" spans="1:26">
      <c r="A1527" s="16">
        <v>1</v>
      </c>
      <c r="B1527" s="17" t="s">
        <v>674</v>
      </c>
      <c r="C1527" s="1648" t="s">
        <v>764</v>
      </c>
      <c r="D1527" s="5">
        <v>2</v>
      </c>
      <c r="E1527">
        <v>100</v>
      </c>
      <c r="F1527" s="5">
        <f>+E1527*D1527</f>
      </c>
      <c r="G1527" s="9">
        <f>+E1527*D1527</f>
      </c>
      <c r="H1527" s="1606">
        <v>1</v>
      </c>
      <c r="I1527" s="58">
        <f>+H1527*D1527</f>
      </c>
      <c r="W1527">
        <f t="shared" si="150"/>
      </c>
      <c r="X1527">
        <f t="shared" si="151"/>
      </c>
      <c r="Y1527">
        <f t="shared" si="152"/>
      </c>
      <c r="Z1527">
        <f t="shared" si="153"/>
      </c>
    </row>
    <row r="1528" spans="1:26">
      <c r="A1528" s="16">
        <v>2</v>
      </c>
      <c r="B1528" s="17" t="s">
        <v>765</v>
      </c>
      <c r="C1528" s="1649"/>
      <c r="D1528" s="5">
        <v>2</v>
      </c>
      <c r="E1528">
        <v>100</v>
      </c>
      <c r="F1528" s="5">
        <f>+E1528*D1528</f>
      </c>
      <c r="G1528" s="9">
        <f>+E1528*D1528</f>
      </c>
      <c r="H1528" s="1607"/>
      <c r="I1528" s="58"/>
      <c r="W1528">
        <f t="shared" si="150"/>
      </c>
      <c r="X1528">
        <f t="shared" si="151"/>
      </c>
      <c r="Y1528">
        <f t="shared" si="152"/>
      </c>
      <c r="Z1528">
        <f t="shared" si="153"/>
      </c>
    </row>
    <row r="1529" spans="1:26">
      <c r="A1529" s="16"/>
      <c r="B1529" s="95"/>
      <c r="C1529" s="101"/>
      <c r="D1529" s="16"/>
      <c r="E1529" s="5"/>
      <c r="F1529" s="5"/>
      <c r="G1529" s="5"/>
      <c r="H1529" s="9"/>
      <c r="I1529" s="58"/>
      <c r="W1529">
        <f t="shared" si="150"/>
      </c>
      <c r="X1529">
        <f t="shared" si="151"/>
      </c>
      <c r="Y1529">
        <f t="shared" si="152"/>
      </c>
      <c r="Z1529">
        <f t="shared" si="153"/>
      </c>
    </row>
    <row r="1530" spans="1:26">
      <c r="A1530" s="16"/>
      <c r="B1530" s="95"/>
      <c r="C1530" s="101"/>
      <c r="D1530" s="16"/>
      <c r="E1530" s="5"/>
      <c r="F1530" s="5"/>
      <c r="G1530" s="5"/>
      <c r="H1530" s="16"/>
      <c r="I1530" s="102"/>
      <c r="W1530">
        <f t="shared" si="150"/>
      </c>
      <c r="X1530">
        <f t="shared" si="151"/>
      </c>
      <c r="Y1530">
        <f t="shared" si="152"/>
      </c>
      <c r="Z1530">
        <f t="shared" si="153"/>
      </c>
    </row>
    <row r="1531" spans="1:26">
      <c r="A1531" s="16"/>
      <c r="B1531" s="95"/>
      <c r="C1531" s="101"/>
      <c r="D1531" s="16"/>
      <c r="E1531" s="5"/>
      <c r="F1531" s="5"/>
      <c r="G1531" s="5"/>
      <c r="H1531" s="16"/>
      <c r="I1531" s="102"/>
      <c r="W1531">
        <f t="shared" si="150"/>
      </c>
      <c r="X1531">
        <f t="shared" si="151"/>
      </c>
      <c r="Y1531">
        <f t="shared" si="152"/>
      </c>
      <c r="Z1531">
        <f t="shared" si="153"/>
      </c>
    </row>
    <row r="1532" spans="1:26">
      <c r="A1532" s="16"/>
      <c r="B1532" s="95"/>
      <c r="C1532" s="101"/>
      <c r="D1532" s="16"/>
      <c r="E1532" s="5"/>
      <c r="F1532" s="5"/>
      <c r="G1532" s="5"/>
      <c r="H1532" s="16"/>
      <c r="I1532" s="102"/>
      <c r="W1532">
        <f t="shared" si="150"/>
      </c>
      <c r="X1532">
        <f t="shared" si="151"/>
      </c>
      <c r="Y1532">
        <f t="shared" si="152"/>
      </c>
      <c r="Z1532">
        <f t="shared" si="153"/>
      </c>
    </row>
    <row r="1533" spans="1:26">
      <c r="A1533" s="16"/>
      <c r="B1533" s="95"/>
      <c r="C1533" s="101"/>
      <c r="D1533" s="16"/>
      <c r="E1533" s="5"/>
      <c r="F1533" s="5"/>
      <c r="G1533" s="5"/>
      <c r="H1533" s="16"/>
      <c r="I1533" s="102"/>
      <c r="W1533">
        <f t="shared" si="150"/>
      </c>
      <c r="X1533">
        <f t="shared" si="151"/>
      </c>
      <c r="Y1533">
        <f t="shared" si="152"/>
      </c>
      <c r="Z1533">
        <f t="shared" si="153"/>
      </c>
    </row>
    <row r="1534" spans="1:26">
      <c r="A1534" s="16"/>
      <c r="B1534" s="95"/>
      <c r="C1534" s="101"/>
      <c r="D1534" s="16"/>
      <c r="E1534" s="5"/>
      <c r="F1534" s="5"/>
      <c r="G1534" s="5"/>
      <c r="H1534" s="16"/>
      <c r="I1534" s="102"/>
      <c r="W1534">
        <f t="shared" si="150"/>
      </c>
      <c r="X1534">
        <f t="shared" si="151"/>
      </c>
      <c r="Y1534">
        <f t="shared" si="152"/>
      </c>
      <c r="Z1534">
        <f t="shared" si="153"/>
      </c>
    </row>
    <row r="1535" spans="1:26">
      <c r="A1535" s="16"/>
      <c r="B1535" s="95"/>
      <c r="C1535" s="101"/>
      <c r="D1535" s="16"/>
      <c r="E1535" s="5"/>
      <c r="F1535" s="5"/>
      <c r="G1535" s="5"/>
      <c r="H1535" s="16"/>
      <c r="I1535" s="102"/>
      <c r="W1535">
        <f t="shared" si="150"/>
      </c>
      <c r="X1535">
        <f t="shared" si="151"/>
      </c>
      <c r="Y1535">
        <f t="shared" si="152"/>
      </c>
      <c r="Z1535">
        <f t="shared" si="153"/>
      </c>
    </row>
    <row r="1536" spans="1:26">
      <c r="A1536" s="16"/>
      <c r="B1536" s="1572" t="s">
        <v>1580</v>
      </c>
      <c r="C1536" s="1573"/>
      <c r="D1536" s="16"/>
      <c r="E1536" s="16"/>
      <c r="F1536" s="5"/>
      <c r="G1536" s="5"/>
      <c r="H1536" s="5"/>
      <c r="I1536" s="102"/>
      <c r="W1536">
        <f t="shared" si="150"/>
      </c>
      <c r="X1536">
        <f t="shared" si="151"/>
      </c>
      <c r="Y1536">
        <f t="shared" si="152"/>
      </c>
      <c r="Z1536">
        <f t="shared" si="153"/>
      </c>
    </row>
    <row r="1537" spans="1:26">
      <c r="A1537" s="139"/>
      <c r="B1537" s="1618"/>
      <c r="C1537" s="1619"/>
      <c r="D1537" s="5"/>
      <c r="E1537" s="5"/>
      <c r="F1537" s="21"/>
      <c r="G1537" s="6"/>
      <c r="H1537" s="5"/>
      <c r="I1537" s="58"/>
      <c r="W1537">
        <f t="shared" si="150"/>
      </c>
      <c r="X1537">
        <f t="shared" si="151"/>
      </c>
      <c r="Y1537">
        <f t="shared" si="152"/>
      </c>
      <c r="Z1537">
        <f t="shared" si="153"/>
      </c>
    </row>
    <row r="1538" spans="1:26">
      <c r="A1538" s="139"/>
      <c r="B1538" s="1574"/>
      <c r="C1538" s="1575"/>
      <c r="D1538" s="5"/>
      <c r="E1538" s="5"/>
      <c r="F1538" s="21"/>
      <c r="G1538" s="6"/>
      <c r="H1538" s="5"/>
      <c r="I1538" s="58"/>
      <c r="W1538">
        <f t="shared" si="150"/>
      </c>
      <c r="X1538">
        <f t="shared" si="151"/>
      </c>
      <c r="Y1538">
        <f t="shared" si="152"/>
      </c>
      <c r="Z1538">
        <f t="shared" si="153"/>
      </c>
    </row>
    <row r="1539" spans="1:26">
      <c r="A1539" s="139"/>
      <c r="B1539" s="8"/>
      <c r="C1539" s="5"/>
      <c r="D1539" s="21"/>
      <c r="E1539" s="5"/>
      <c r="F1539" s="21"/>
      <c r="G1539" s="6"/>
      <c r="H1539" s="5"/>
      <c r="I1539" s="58"/>
      <c r="W1539">
        <f t="shared" si="150"/>
      </c>
      <c r="X1539">
        <f t="shared" si="151"/>
      </c>
      <c r="Y1539">
        <f t="shared" si="152"/>
      </c>
      <c r="Z1539">
        <f t="shared" si="153"/>
      </c>
    </row>
    <row r="1540" spans="1:26" ht="15.75" thickBot="1">
      <c r="A1540" s="33"/>
      <c r="B1540" s="10"/>
      <c r="C1540" s="10"/>
      <c r="D1540" s="109"/>
      <c r="E1540" s="109"/>
      <c r="F1540" s="109"/>
      <c r="G1540" s="109"/>
      <c r="H1540" s="109"/>
      <c r="I1540" s="110"/>
      <c r="W1540">
        <f t="shared" ref="W1540:W1603" si="160">IF(LEFT($H1540&amp;"",5)="2019-",$H1540,W1539)</f>
      </c>
      <c r="X1540">
        <f t="shared" ref="X1540:X1603" si="161">IF($W1540="",0,IF(COUNTIF($AB$2:$AB$80,$W1540)&gt;0,1,0))</f>
      </c>
      <c r="Y1540">
        <f t="shared" ref="Y1540:Y1603" si="162">IF($C1540="","",UPPER(TRIM(IFERROR(LEFT($C1540&amp;"",FIND("/",$C1540&amp;"")-1),$C1540&amp;""))))</f>
      </c>
      <c r="Z1540">
        <f t="shared" ref="Z1540:Z1603" si="163">IFERROR(IF(ISNUMBER($G1540),$G1540,0),0)</f>
      </c>
    </row>
    <row r="1541" spans="1:26">
      <c r="A1541" s="33"/>
      <c r="B1541" s="10"/>
      <c r="C1541" s="10"/>
      <c r="D1541" s="91"/>
      <c r="E1541" s="91"/>
      <c r="F1541" s="91"/>
      <c r="G1541" s="92" t="s">
        <v>19</v>
      </c>
      <c r="H1541" s="91"/>
      <c r="I1541" s="111">
        <f>SUM(I1526:I1540)</f>
      </c>
      <c r="W1541">
        <f t="shared" si="160"/>
      </c>
      <c r="X1541">
        <f t="shared" si="161"/>
      </c>
      <c r="Y1541">
        <f t="shared" si="162"/>
      </c>
      <c r="Z1541">
        <f t="shared" si="163"/>
      </c>
    </row>
    <row r="1542" spans="1:26">
      <c r="A1542" s="33"/>
      <c r="B1542" s="10"/>
      <c r="C1542" s="10"/>
      <c r="D1542" s="69" t="s">
        <v>520</v>
      </c>
      <c r="E1542" s="69"/>
      <c r="F1542" s="69"/>
      <c r="G1542" s="69"/>
      <c r="H1542" s="112">
        <v>0</v>
      </c>
      <c r="I1542" s="61">
        <v>0</v>
      </c>
      <c r="W1542">
        <f t="shared" si="160"/>
      </c>
      <c r="X1542">
        <f t="shared" si="161"/>
      </c>
      <c r="Y1542">
        <f t="shared" si="162"/>
      </c>
      <c r="Z1542">
        <f t="shared" si="163"/>
      </c>
    </row>
    <row r="1543" spans="1:26">
      <c r="A1543" s="33"/>
      <c r="B1543" s="10"/>
      <c r="C1543" s="10"/>
      <c r="D1543" s="10" t="s">
        <v>314</v>
      </c>
      <c r="E1543" s="10" t="s">
        <v>763</v>
      </c>
      <c r="F1543" s="10"/>
      <c r="G1543" s="10"/>
      <c r="H1543" s="10"/>
      <c r="I1543" s="140">
        <f>+K1542</f>
      </c>
      <c r="W1543">
        <f t="shared" si="160"/>
      </c>
      <c r="X1543">
        <f t="shared" si="161"/>
      </c>
      <c r="Y1543">
        <f t="shared" si="162"/>
      </c>
      <c r="Z1543">
        <f t="shared" si="163"/>
      </c>
    </row>
    <row r="1544" spans="1:26" ht="15.75" thickBot="1">
      <c r="A1544" s="33"/>
      <c r="B1544" s="11" t="s">
        <v>20</v>
      </c>
      <c r="C1544" s="35"/>
      <c r="D1544" s="35"/>
      <c r="E1544" s="35"/>
      <c r="F1544" s="35"/>
      <c r="G1544" s="35"/>
      <c r="H1544" s="35"/>
      <c r="I1544" s="36"/>
      <c r="W1544">
        <f t="shared" si="160"/>
      </c>
      <c r="X1544">
        <f t="shared" si="161"/>
      </c>
      <c r="Y1544">
        <f t="shared" si="162"/>
      </c>
      <c r="Z1544">
        <f t="shared" si="163"/>
      </c>
    </row>
    <row r="1545" spans="1:26" ht="15.75" thickBot="1">
      <c r="A1545" s="37"/>
      <c r="B1545" s="38"/>
      <c r="C1545" s="39" t="s">
        <v>21</v>
      </c>
      <c r="D1545" s="40">
        <f>SUM(D1526:D1544)</f>
      </c>
      <c r="E1545" s="41" t="s">
        <v>360</v>
      </c>
      <c r="F1545" s="40">
        <f>SUM(F1526:F1544)</f>
      </c>
      <c r="G1545" s="40">
        <f>SUM(G1526:G1544)</f>
      </c>
      <c r="H1545" s="41">
        <f>+SUMPRODUCT(H1526:H1540,F1526:F1540)</f>
      </c>
      <c r="I1545" s="43">
        <f>SUM(I1541:I1544)</f>
      </c>
      <c r="W1545">
        <f t="shared" si="160"/>
      </c>
      <c r="X1545">
        <f t="shared" si="161"/>
      </c>
      <c r="Y1545">
        <f t="shared" si="162"/>
      </c>
      <c r="Z1545">
        <f t="shared" si="163"/>
      </c>
    </row>
    <row r="1546" spans="1:26" ht="15.75" thickBot="1">
      <c r="A1546" s="44"/>
      <c r="B1546" s="116"/>
      <c r="C1546" s="45"/>
      <c r="D1546" s="45"/>
      <c r="E1546" s="45"/>
      <c r="F1546" s="45"/>
      <c r="G1546" s="45"/>
      <c r="H1546" s="45"/>
      <c r="I1546" s="47"/>
      <c r="W1546">
        <f t="shared" si="160"/>
      </c>
      <c r="X1546">
        <f t="shared" si="161"/>
      </c>
      <c r="Y1546">
        <f t="shared" si="162"/>
      </c>
      <c r="Z1546">
        <f t="shared" si="163"/>
      </c>
    </row>
    <row r="1547" spans="1:26">
      <c r="A1547" s="12" t="s">
        <v>315</v>
      </c>
      <c r="B1547" s="12"/>
      <c r="C1547" s="12"/>
      <c r="D1547" s="13"/>
      <c r="E1547" s="14"/>
      <c r="F1547" s="14"/>
      <c r="G1547" s="14"/>
      <c r="H1547" s="2"/>
      <c r="I1547" s="12"/>
      <c r="W1547">
        <f t="shared" si="160"/>
      </c>
      <c r="X1547">
        <f t="shared" si="161"/>
      </c>
      <c r="Y1547">
        <f t="shared" si="162"/>
      </c>
      <c r="Z1547">
        <f t="shared" si="163"/>
      </c>
    </row>
    <row r="1548" spans="1:26">
      <c r="W1548">
        <f t="shared" si="160"/>
      </c>
      <c r="X1548">
        <f t="shared" si="161"/>
      </c>
      <c r="Y1548">
        <f t="shared" si="162"/>
      </c>
      <c r="Z1548">
        <f t="shared" si="163"/>
      </c>
    </row>
    <row r="1549" spans="1:26">
      <c r="W1549">
        <f t="shared" si="160"/>
      </c>
      <c r="X1549">
        <f t="shared" si="161"/>
      </c>
      <c r="Y1549">
        <f t="shared" si="162"/>
      </c>
      <c r="Z1549">
        <f t="shared" si="163"/>
      </c>
    </row>
    <row r="1550" spans="1:26">
      <c r="A1550" s="1562" t="s">
        <v>0</v>
      </c>
      <c r="B1550" s="1562"/>
      <c r="C1550" s="1562"/>
      <c r="D1550" s="1562"/>
      <c r="E1550" s="1562"/>
      <c r="F1550" s="1562"/>
      <c r="G1550" s="1562"/>
      <c r="H1550" s="1562"/>
      <c r="I1550" s="1562"/>
      <c r="W1550">
        <f t="shared" si="160"/>
      </c>
      <c r="X1550">
        <f t="shared" si="161"/>
      </c>
      <c r="Y1550">
        <f t="shared" si="162"/>
      </c>
      <c r="Z1550">
        <f t="shared" si="163"/>
      </c>
    </row>
    <row r="1551" spans="1:26">
      <c r="W1551">
        <f t="shared" si="160"/>
      </c>
      <c r="X1551">
        <f t="shared" si="161"/>
      </c>
      <c r="Y1551">
        <f t="shared" si="162"/>
      </c>
      <c r="Z1551">
        <f t="shared" si="163"/>
      </c>
    </row>
    <row r="1552" spans="1:26">
      <c r="A1552" s="1" t="s">
        <v>1</v>
      </c>
      <c r="B1552" s="1"/>
      <c r="G1552" s="2" t="s">
        <v>2</v>
      </c>
      <c r="H1552" s="3" t="s">
        <v>706</v>
      </c>
      <c r="W1552">
        <f t="shared" si="160"/>
      </c>
      <c r="X1552">
        <f t="shared" si="161"/>
      </c>
      <c r="Y1552">
        <f t="shared" si="162"/>
      </c>
      <c r="Z1552">
        <f t="shared" si="163"/>
      </c>
    </row>
    <row r="1553" spans="1:26">
      <c r="A1553" s="63" t="inlineStr">
        <is>
          <t>Dealer-156</t>
        </is>
      </c>
      <c r="B1553" s="160"/>
      <c r="F1553" s="4" t="s">
        <v>3</v>
      </c>
      <c r="G1553" s="2"/>
      <c r="H1553" s="1" t="s">
        <v>94</v>
      </c>
      <c r="W1553">
        <f t="shared" si="160"/>
      </c>
      <c r="X1553">
        <f t="shared" si="161"/>
      </c>
      <c r="Y1553">
        <f t="shared" si="162"/>
      </c>
      <c r="Z1553">
        <f t="shared" si="163"/>
      </c>
    </row>
    <row r="1554" spans="1:26">
      <c r="A1554" s="264" t="inlineStr">
        <is>
          <t>Address line (redacted)</t>
        </is>
      </c>
      <c r="B1554" s="160"/>
      <c r="H1554" s="54"/>
      <c r="W1554">
        <f t="shared" si="160"/>
      </c>
      <c r="X1554">
        <f t="shared" si="161"/>
      </c>
      <c r="Y1554">
        <f t="shared" si="162"/>
      </c>
      <c r="Z1554">
        <f t="shared" si="163"/>
      </c>
    </row>
    <row r="1555" spans="1:26">
      <c r="A1555" s="12" t="s">
        <v>571</v>
      </c>
      <c r="B1555" s="160"/>
      <c r="H1555" s="54"/>
      <c r="W1555">
        <f t="shared" si="160"/>
      </c>
      <c r="X1555">
        <f t="shared" si="161"/>
      </c>
      <c r="Y1555">
        <f t="shared" si="162"/>
      </c>
      <c r="Z1555">
        <f t="shared" si="163"/>
      </c>
    </row>
    <row r="1556" spans="1:26">
      <c r="A1556" s="265" t="s">
        <v>572</v>
      </c>
      <c r="B1556" s="160"/>
      <c r="H1556" s="54"/>
      <c r="W1556">
        <f t="shared" si="160"/>
      </c>
      <c r="X1556">
        <f t="shared" si="161"/>
      </c>
      <c r="Y1556">
        <f t="shared" si="162"/>
      </c>
      <c r="Z1556">
        <f t="shared" si="163"/>
      </c>
    </row>
    <row r="1557" spans="1:26">
      <c r="A1557" s="264" t="inlineStr">
        <is>
          <t>Dealer-173</t>
        </is>
      </c>
      <c r="B1557" s="160"/>
      <c r="H1557" s="54"/>
      <c r="W1557">
        <f t="shared" si="160"/>
      </c>
      <c r="X1557">
        <f t="shared" si="161"/>
      </c>
      <c r="Y1557">
        <f t="shared" si="162"/>
      </c>
      <c r="Z1557">
        <f t="shared" si="163"/>
      </c>
    </row>
    <row r="1558" spans="1:26">
      <c r="A1558" s="264" t="inlineStr">
        <is>
          <t>Address line (redacted)</t>
        </is>
      </c>
      <c r="B1558" s="160"/>
      <c r="H1558" s="54"/>
      <c r="W1558">
        <f t="shared" si="160"/>
      </c>
      <c r="X1558">
        <f t="shared" si="161"/>
      </c>
      <c r="Y1558">
        <f t="shared" si="162"/>
      </c>
      <c r="Z1558">
        <f t="shared" si="163"/>
      </c>
    </row>
    <row r="1559" spans="1:26">
      <c r="A1559" s="266" t="inlineStr">
        <is>
          <t>Address line (redacted)</t>
        </is>
      </c>
      <c r="B1559" s="267"/>
      <c r="C1559" s="267"/>
      <c r="D1559" s="267"/>
      <c r="E1559" s="267"/>
      <c r="F1559" s="267"/>
      <c r="G1559" s="267"/>
      <c r="H1559" s="267"/>
      <c r="I1559" s="267"/>
      <c r="W1559">
        <f t="shared" si="160"/>
      </c>
      <c r="X1559">
        <f t="shared" si="161"/>
      </c>
      <c r="Y1559">
        <f t="shared" si="162"/>
      </c>
      <c r="Z1559">
        <f t="shared" si="163"/>
      </c>
    </row>
    <row r="1560" spans="1:26">
      <c r="A1560" s="1" t="s">
        <v>5</v>
      </c>
      <c r="W1560">
        <f t="shared" si="160"/>
      </c>
      <c r="X1560">
        <f t="shared" si="161"/>
      </c>
      <c r="Y1560">
        <f t="shared" si="162"/>
      </c>
      <c r="Z1560">
        <f t="shared" si="163"/>
      </c>
    </row>
    <row r="1561" spans="1:26">
      <c r="A1561" s="1" t="s">
        <v>6</v>
      </c>
      <c r="W1561">
        <f t="shared" si="160"/>
      </c>
      <c r="X1561">
        <f t="shared" si="161"/>
      </c>
      <c r="Y1561">
        <f t="shared" si="162"/>
      </c>
      <c r="Z1561">
        <f t="shared" si="163"/>
      </c>
    </row>
    <row r="1562" spans="1:26" ht="15.75" thickBot="1">
      <c r="A1562" s="1" t="s">
        <v>7</v>
      </c>
      <c r="W1562">
        <f t="shared" si="160"/>
      </c>
      <c r="X1562">
        <f t="shared" si="161"/>
      </c>
      <c r="Y1562">
        <f t="shared" si="162"/>
      </c>
      <c r="Z1562">
        <f t="shared" si="163"/>
      </c>
    </row>
    <row r="1563" spans="1:26" ht="24">
      <c r="A1563" s="26" t="s">
        <v>8</v>
      </c>
      <c r="B1563" s="27" t="s">
        <v>9</v>
      </c>
      <c r="C1563" s="27" t="s">
        <v>10</v>
      </c>
      <c r="D1563" s="28" t="s">
        <v>11</v>
      </c>
      <c r="E1563" s="28" t="s">
        <v>12</v>
      </c>
      <c r="F1563" s="28" t="s">
        <v>13</v>
      </c>
      <c r="G1563" s="28" t="s">
        <v>14</v>
      </c>
      <c r="H1563" s="29" t="s">
        <v>15</v>
      </c>
      <c r="I1563" s="30" t="s">
        <v>16</v>
      </c>
      <c r="W1563">
        <f t="shared" si="160"/>
      </c>
      <c r="X1563">
        <f t="shared" si="161"/>
      </c>
      <c r="Y1563">
        <f t="shared" si="162"/>
      </c>
      <c r="Z1563">
        <f t="shared" si="163"/>
      </c>
    </row>
    <row r="1564" spans="1:26">
      <c r="A1564" s="107"/>
      <c r="B1564" s="1563" t="s">
        <v>766</v>
      </c>
      <c r="C1564" s="1563"/>
      <c r="D1564" s="5"/>
      <c r="E1564" s="6"/>
      <c r="F1564" s="5"/>
      <c r="G1564" s="6"/>
      <c r="H1564" s="5"/>
      <c r="I1564" s="102"/>
      <c r="W1564">
        <f t="shared" si="160"/>
      </c>
      <c r="X1564">
        <f t="shared" si="161"/>
      </c>
      <c r="Y1564">
        <f t="shared" si="162"/>
      </c>
      <c r="Z1564">
        <f t="shared" si="163"/>
      </c>
    </row>
    <row r="1565" spans="1:26" ht="24">
      <c r="A1565" s="5"/>
      <c r="B1565" s="8" t="s">
        <v>707</v>
      </c>
      <c r="C1565" s="9" t="s">
        <v>767</v>
      </c>
      <c r="D1565" s="184">
        <v>1</v>
      </c>
      <c r="F1565" s="5">
        <v>30</v>
      </c>
      <c r="G1565" s="578">
        <f>+F1565</f>
      </c>
      <c r="H1565" s="5">
        <v>1</v>
      </c>
      <c r="I1565" s="58">
        <f>+H1565*G1565</f>
      </c>
      <c r="W1565">
        <f t="shared" si="160"/>
      </c>
      <c r="X1565">
        <f t="shared" si="161"/>
      </c>
      <c r="Y1565">
        <f t="shared" si="162"/>
      </c>
      <c r="Z1565">
        <f t="shared" si="163"/>
      </c>
    </row>
    <row r="1566" spans="1:26">
      <c r="A1566" s="5"/>
      <c r="B1566" s="1563" t="s">
        <v>300</v>
      </c>
      <c r="C1566" s="1563"/>
      <c r="D1566" s="293"/>
      <c r="E1566" s="5"/>
      <c r="F1566" s="5"/>
      <c r="G1566" s="578"/>
      <c r="H1566" s="5"/>
      <c r="I1566" s="58">
        <f>+H1566*G1566</f>
      </c>
      <c r="W1566">
        <f t="shared" si="160"/>
      </c>
      <c r="X1566">
        <f t="shared" si="161"/>
      </c>
      <c r="Y1566">
        <f t="shared" si="162"/>
      </c>
      <c r="Z1566">
        <f t="shared" si="163"/>
      </c>
    </row>
    <row r="1567" spans="1:26">
      <c r="A1567" s="107"/>
      <c r="B1567" s="17" t="s">
        <v>768</v>
      </c>
      <c r="C1567" s="88" t="s">
        <v>769</v>
      </c>
      <c r="D1567" s="294" t="s">
        <v>78</v>
      </c>
      <c r="F1567" s="5">
        <v>100</v>
      </c>
      <c r="G1567" s="578">
        <f>+F1567</f>
      </c>
      <c r="H1567" s="5">
        <v>1</v>
      </c>
      <c r="I1567" s="58">
        <f>+H1567*G1567</f>
      </c>
      <c r="W1567">
        <f t="shared" si="160"/>
      </c>
      <c r="X1567">
        <f t="shared" si="161"/>
      </c>
      <c r="Y1567">
        <f t="shared" si="162"/>
      </c>
      <c r="Z1567">
        <f t="shared" si="163"/>
      </c>
    </row>
    <row r="1568" spans="1:26">
      <c r="A1568" s="105"/>
      <c r="B1568" s="17" t="s">
        <v>770</v>
      </c>
      <c r="C1568" s="88" t="s">
        <v>769</v>
      </c>
      <c r="D1568" s="295"/>
      <c r="F1568" s="5">
        <v>250</v>
      </c>
      <c r="G1568" s="578">
        <f>+F1568</f>
      </c>
      <c r="H1568" s="5">
        <v>1</v>
      </c>
      <c r="I1568" s="58">
        <f>+H1568*G1568</f>
      </c>
      <c r="W1568">
        <f t="shared" si="160"/>
      </c>
      <c r="X1568">
        <f t="shared" si="161"/>
      </c>
      <c r="Y1568">
        <f t="shared" si="162"/>
      </c>
      <c r="Z1568">
        <f t="shared" si="163"/>
      </c>
    </row>
    <row r="1569" spans="1:26" s="291" customFormat="1">
      <c r="A1569" s="286"/>
      <c r="B1569" s="287" t="s">
        <v>771</v>
      </c>
      <c r="C1569" s="288"/>
      <c r="D1569" s="289"/>
      <c r="E1569" s="288"/>
      <c r="F1569" s="288"/>
      <c r="G1569" s="289"/>
      <c r="H1569" s="288"/>
      <c r="I1569" s="290"/>
      <c r="W1569">
        <f t="shared" si="160"/>
      </c>
      <c r="X1569">
        <f t="shared" si="161"/>
      </c>
      <c r="Y1569">
        <f t="shared" si="162"/>
      </c>
      <c r="Z1569">
        <f t="shared" si="163"/>
      </c>
    </row>
    <row r="1570" spans="1:26">
      <c r="A1570" s="107"/>
      <c r="B1570" s="8"/>
      <c r="C1570" s="5"/>
      <c r="D1570" s="6"/>
      <c r="E1570" s="5"/>
      <c r="F1570" s="5"/>
      <c r="G1570" s="6"/>
      <c r="H1570" s="5"/>
      <c r="I1570" s="58"/>
      <c r="W1570">
        <f t="shared" si="160"/>
      </c>
      <c r="X1570">
        <f t="shared" si="161"/>
      </c>
      <c r="Y1570">
        <f t="shared" si="162"/>
      </c>
      <c r="Z1570">
        <f t="shared" si="163"/>
      </c>
    </row>
    <row r="1571" spans="1:26">
      <c r="A1571" s="107"/>
      <c r="B1571" s="15"/>
      <c r="C1571" s="5"/>
      <c r="D1571" s="6"/>
      <c r="E1571" s="5"/>
      <c r="F1571" s="5"/>
      <c r="G1571" s="6"/>
      <c r="H1571" s="5"/>
      <c r="I1571" s="58"/>
      <c r="W1571">
        <f t="shared" si="160"/>
      </c>
      <c r="X1571">
        <f t="shared" si="161"/>
      </c>
      <c r="Y1571">
        <f t="shared" si="162"/>
      </c>
      <c r="Z1571">
        <f t="shared" si="163"/>
      </c>
    </row>
    <row r="1572" spans="1:26">
      <c r="A1572" s="107"/>
      <c r="B1572" s="8"/>
      <c r="C1572" s="5"/>
      <c r="D1572" s="6"/>
      <c r="E1572" s="5"/>
      <c r="F1572" s="5"/>
      <c r="G1572" s="6"/>
      <c r="H1572" s="5"/>
      <c r="I1572" s="58"/>
      <c r="W1572">
        <f t="shared" si="160"/>
      </c>
      <c r="X1572">
        <f t="shared" si="161"/>
      </c>
      <c r="Y1572">
        <f t="shared" si="162"/>
      </c>
      <c r="Z1572">
        <f t="shared" si="163"/>
      </c>
    </row>
    <row r="1573" spans="1:26">
      <c r="A1573" s="107"/>
      <c r="B1573" s="15"/>
      <c r="C1573" s="5"/>
      <c r="D1573" s="5"/>
      <c r="E1573" s="21"/>
      <c r="F1573" s="5"/>
      <c r="G1573" s="6"/>
      <c r="H1573" s="5"/>
      <c r="I1573" s="102"/>
      <c r="W1573">
        <f t="shared" si="160"/>
      </c>
      <c r="X1573">
        <f t="shared" si="161"/>
      </c>
      <c r="Y1573">
        <f t="shared" si="162"/>
      </c>
      <c r="Z1573">
        <f t="shared" si="163"/>
      </c>
    </row>
    <row r="1574" spans="1:26">
      <c r="A1574" s="107"/>
      <c r="B1574" s="15"/>
      <c r="C1574" s="105"/>
      <c r="D1574" s="5"/>
      <c r="F1574" s="21"/>
      <c r="G1574" s="6"/>
      <c r="H1574" s="5"/>
      <c r="I1574" s="102"/>
      <c r="W1574">
        <f t="shared" si="160"/>
      </c>
      <c r="X1574">
        <f t="shared" si="161"/>
      </c>
      <c r="Y1574">
        <f t="shared" si="162"/>
      </c>
      <c r="Z1574">
        <f t="shared" si="163"/>
      </c>
    </row>
    <row r="1575" spans="1:26">
      <c r="A1575" s="103"/>
      <c r="B1575" s="8"/>
      <c r="C1575" s="5"/>
      <c r="D1575" s="6"/>
      <c r="E1575" s="5"/>
      <c r="F1575" s="21"/>
      <c r="G1575" s="6"/>
      <c r="H1575" s="5"/>
      <c r="I1575" s="102"/>
      <c r="W1575">
        <f t="shared" si="160"/>
      </c>
      <c r="X1575">
        <f t="shared" si="161"/>
      </c>
      <c r="Y1575">
        <f t="shared" si="162"/>
      </c>
      <c r="Z1575">
        <f t="shared" si="163"/>
      </c>
    </row>
    <row r="1576" spans="1:26">
      <c r="A1576" s="33"/>
      <c r="B1576" s="1586" t="s">
        <v>875</v>
      </c>
      <c r="C1576" s="1587"/>
      <c r="D1576" s="173"/>
      <c r="E1576" s="69"/>
      <c r="F1576" s="173"/>
      <c r="G1576" s="173"/>
      <c r="H1576" s="247"/>
      <c r="I1576" s="174"/>
      <c r="W1576">
        <f t="shared" si="160"/>
      </c>
      <c r="X1576">
        <f t="shared" si="161"/>
      </c>
      <c r="Y1576">
        <f t="shared" si="162"/>
      </c>
      <c r="Z1576">
        <f t="shared" si="163"/>
      </c>
    </row>
    <row r="1577" spans="1:26">
      <c r="A1577" s="33"/>
      <c r="B1577" s="1706"/>
      <c r="C1577" s="1707"/>
      <c r="D1577" s="173"/>
      <c r="E1577" s="173"/>
      <c r="F1577" s="173"/>
      <c r="G1577" s="173"/>
      <c r="H1577" s="247"/>
      <c r="I1577" s="174"/>
      <c r="W1577">
        <f t="shared" si="160"/>
      </c>
      <c r="X1577">
        <f t="shared" si="161"/>
      </c>
      <c r="Y1577">
        <f t="shared" si="162"/>
      </c>
      <c r="Z1577">
        <f t="shared" si="163"/>
      </c>
    </row>
    <row r="1578" spans="1:26">
      <c r="A1578" s="33"/>
      <c r="B1578" s="1588"/>
      <c r="C1578" s="1589"/>
      <c r="D1578" s="173"/>
      <c r="E1578" s="173"/>
      <c r="F1578" s="173"/>
      <c r="G1578" s="173"/>
      <c r="H1578" s="247"/>
      <c r="I1578" s="174"/>
      <c r="W1578">
        <f t="shared" si="160"/>
      </c>
      <c r="X1578">
        <f t="shared" si="161"/>
      </c>
      <c r="Y1578">
        <f t="shared" si="162"/>
      </c>
      <c r="Z1578">
        <f t="shared" si="163"/>
      </c>
    </row>
    <row r="1579" spans="1:26">
      <c r="A1579" s="33"/>
      <c r="B1579" s="10"/>
      <c r="C1579" s="35"/>
      <c r="D1579" s="173"/>
      <c r="E1579" s="173"/>
      <c r="F1579" s="173"/>
      <c r="G1579" s="173"/>
      <c r="H1579" s="247"/>
      <c r="I1579" s="174"/>
      <c r="W1579">
        <f t="shared" si="160"/>
      </c>
      <c r="X1579">
        <f t="shared" si="161"/>
      </c>
      <c r="Y1579">
        <f t="shared" si="162"/>
      </c>
      <c r="Z1579">
        <f t="shared" si="163"/>
      </c>
    </row>
    <row r="1580" spans="1:26" ht="15.75" thickBot="1">
      <c r="A1580" s="33"/>
      <c r="B1580" s="11" t="s">
        <v>20</v>
      </c>
      <c r="C1580" s="35"/>
      <c r="D1580" s="35"/>
      <c r="E1580" s="35"/>
      <c r="F1580" s="35"/>
      <c r="G1580" s="35"/>
      <c r="H1580" s="35"/>
      <c r="I1580" s="36"/>
      <c r="W1580">
        <f t="shared" si="160"/>
      </c>
      <c r="X1580">
        <f t="shared" si="161"/>
      </c>
      <c r="Y1580">
        <f t="shared" si="162"/>
      </c>
      <c r="Z1580">
        <f t="shared" si="163"/>
      </c>
    </row>
    <row r="1581" spans="1:26" ht="15.75" thickBot="1">
      <c r="A1581" s="37"/>
      <c r="B1581" s="38"/>
      <c r="C1581" s="39" t="s">
        <v>21</v>
      </c>
      <c r="D1581" s="40">
        <f>SUM(D1564:D1580)</f>
      </c>
      <c r="E1581" s="41">
        <f>IF(H1581=I1581,"OK","NO")</f>
      </c>
      <c r="F1581" s="40">
        <f>SUM(F1564:F1580)</f>
      </c>
      <c r="G1581" s="40">
        <f>SUM(G1564:G1580)</f>
      </c>
      <c r="H1581" s="42">
        <f>SUMPRODUCT(F1561:F1575,H1561:H1575)</f>
      </c>
      <c r="I1581" s="43">
        <f>SUM(I1564:I1580)</f>
      </c>
      <c r="W1581">
        <f t="shared" si="160"/>
      </c>
      <c r="X1581">
        <f t="shared" si="161"/>
      </c>
      <c r="Y1581">
        <f t="shared" si="162"/>
      </c>
      <c r="Z1581">
        <f t="shared" si="163"/>
      </c>
    </row>
    <row r="1582" spans="1:26" ht="15.75" thickBot="1">
      <c r="A1582" s="44"/>
      <c r="B1582" s="116"/>
      <c r="C1582" s="45"/>
      <c r="D1582" s="45"/>
      <c r="E1582" s="45"/>
      <c r="F1582" s="45"/>
      <c r="G1582" s="45"/>
      <c r="H1582" s="46"/>
      <c r="I1582" s="47"/>
      <c r="W1582">
        <f t="shared" si="160"/>
      </c>
      <c r="X1582">
        <f t="shared" si="161"/>
      </c>
      <c r="Y1582">
        <f t="shared" si="162"/>
      </c>
      <c r="Z1582">
        <f t="shared" si="163"/>
      </c>
    </row>
    <row r="1583" spans="1:26">
      <c r="A1583" s="12" t="s">
        <v>23</v>
      </c>
      <c r="B1583" s="12"/>
      <c r="C1583" s="12"/>
      <c r="D1583" s="13"/>
      <c r="E1583" s="14"/>
      <c r="F1583" s="14"/>
      <c r="G1583" s="14"/>
      <c r="H1583" s="2"/>
      <c r="I1583" s="12"/>
      <c r="W1583">
        <f t="shared" si="160"/>
      </c>
      <c r="X1583">
        <f t="shared" si="161"/>
      </c>
      <c r="Y1583">
        <f t="shared" si="162"/>
      </c>
      <c r="Z1583">
        <f t="shared" si="163"/>
      </c>
    </row>
    <row r="1584" spans="1:26">
      <c r="W1584">
        <f t="shared" si="160"/>
      </c>
      <c r="X1584">
        <f t="shared" si="161"/>
      </c>
      <c r="Y1584">
        <f t="shared" si="162"/>
      </c>
      <c r="Z1584">
        <f t="shared" si="163"/>
      </c>
    </row>
    <row r="1585" spans="1:26">
      <c r="W1585">
        <f t="shared" si="160"/>
      </c>
      <c r="X1585">
        <f t="shared" si="161"/>
      </c>
      <c r="Y1585">
        <f t="shared" si="162"/>
      </c>
      <c r="Z1585">
        <f t="shared" si="163"/>
      </c>
    </row>
    <row r="1586" spans="1:26">
      <c r="W1586">
        <f t="shared" si="160"/>
      </c>
      <c r="X1586">
        <f t="shared" si="161"/>
      </c>
      <c r="Y1586">
        <f t="shared" si="162"/>
      </c>
      <c r="Z1586">
        <f t="shared" si="163"/>
      </c>
    </row>
    <row r="1587" spans="1:26">
      <c r="A1587" s="1562" t="s">
        <v>0</v>
      </c>
      <c r="B1587" s="1562"/>
      <c r="C1587" s="1562"/>
      <c r="D1587" s="1562"/>
      <c r="E1587" s="1562"/>
      <c r="F1587" s="1562"/>
      <c r="G1587" s="1562"/>
      <c r="H1587" s="1562"/>
      <c r="I1587" s="1562"/>
      <c r="W1587">
        <f t="shared" si="160"/>
      </c>
      <c r="X1587">
        <f t="shared" si="161"/>
      </c>
      <c r="Y1587">
        <f t="shared" si="162"/>
      </c>
      <c r="Z1587">
        <f t="shared" si="163"/>
      </c>
    </row>
    <row r="1588" spans="1:26">
      <c r="W1588">
        <f t="shared" si="160"/>
      </c>
      <c r="X1588">
        <f t="shared" si="161"/>
      </c>
      <c r="Y1588">
        <f t="shared" si="162"/>
      </c>
      <c r="Z1588">
        <f t="shared" si="163"/>
      </c>
    </row>
    <row r="1589" spans="1:26">
      <c r="A1589" s="1" t="s">
        <v>1</v>
      </c>
      <c r="B1589" s="1"/>
      <c r="G1589" s="2" t="s">
        <v>2</v>
      </c>
      <c r="H1589" s="3" t="s">
        <v>789</v>
      </c>
      <c r="W1589">
        <f t="shared" si="160"/>
      </c>
      <c r="X1589">
        <f t="shared" si="161"/>
      </c>
      <c r="Y1589">
        <f t="shared" si="162"/>
      </c>
      <c r="Z1589">
        <f t="shared" si="163"/>
      </c>
    </row>
    <row r="1590" spans="1:26">
      <c r="A1590" s="178" t="inlineStr">
        <is>
          <t>Dealer-192</t>
        </is>
      </c>
      <c r="B1590" s="1"/>
      <c r="F1590" s="4" t="s">
        <v>3</v>
      </c>
      <c r="G1590" s="2"/>
      <c r="H1590" s="1" t="s">
        <v>95</v>
      </c>
      <c r="W1590">
        <f t="shared" si="160"/>
      </c>
      <c r="X1590">
        <f t="shared" si="161"/>
      </c>
      <c r="Y1590">
        <f t="shared" si="162"/>
      </c>
      <c r="Z1590">
        <f t="shared" si="163"/>
      </c>
    </row>
    <row r="1591" spans="1:26">
      <c r="A1591" s="178" t="inlineStr">
        <is>
          <t>Address line (redacted)</t>
        </is>
      </c>
      <c r="B1591" s="1"/>
      <c r="W1591">
        <f t="shared" si="160"/>
      </c>
      <c r="X1591">
        <f t="shared" si="161"/>
      </c>
      <c r="Y1591">
        <f t="shared" si="162"/>
      </c>
      <c r="Z1591">
        <f t="shared" si="163"/>
      </c>
    </row>
    <row r="1592" spans="1:26">
      <c r="A1592" s="1"/>
      <c r="B1592" s="1"/>
      <c r="W1592">
        <f t="shared" si="160"/>
      </c>
      <c r="X1592">
        <f t="shared" si="161"/>
      </c>
      <c r="Y1592">
        <f t="shared" si="162"/>
      </c>
      <c r="Z1592">
        <f t="shared" si="163"/>
      </c>
    </row>
    <row r="1593" spans="1:26">
      <c r="A1593" s="268" t="inlineStr">
        <is>
          <t>GSTIN-MASKED</t>
        </is>
      </c>
      <c r="B1593" s="243"/>
      <c r="W1593">
        <f t="shared" si="160"/>
      </c>
      <c r="X1593">
        <f t="shared" si="161"/>
      </c>
      <c r="Y1593">
        <f t="shared" si="162"/>
      </c>
      <c r="Z1593">
        <f t="shared" si="163"/>
      </c>
    </row>
    <row r="1594" spans="1:26">
      <c r="A1594" s="306"/>
      <c r="B1594" s="243"/>
      <c r="W1594">
        <f t="shared" si="160"/>
      </c>
      <c r="X1594">
        <f t="shared" si="161"/>
      </c>
      <c r="Y1594">
        <f t="shared" si="162"/>
      </c>
      <c r="Z1594">
        <f t="shared" si="163"/>
      </c>
    </row>
    <row r="1595" spans="1:26">
      <c r="A1595" s="306" t="inlineStr">
        <is>
          <t>Address line (redacted)</t>
        </is>
      </c>
      <c r="B1595" s="243"/>
      <c r="W1595">
        <f t="shared" si="160"/>
      </c>
      <c r="X1595">
        <f t="shared" si="161"/>
      </c>
      <c r="Y1595">
        <f t="shared" si="162"/>
      </c>
      <c r="Z1595">
        <f t="shared" si="163"/>
      </c>
    </row>
    <row r="1596" spans="1:26">
      <c r="A1596" s="249" t="inlineStr">
        <is>
          <t>Address line (redacted)</t>
        </is>
      </c>
      <c r="B1596" s="243"/>
      <c r="W1596">
        <f t="shared" si="160"/>
      </c>
      <c r="X1596">
        <f t="shared" si="161"/>
      </c>
      <c r="Y1596">
        <f t="shared" si="162"/>
      </c>
      <c r="Z1596">
        <f t="shared" si="163"/>
      </c>
    </row>
    <row r="1597" spans="1:26">
      <c r="A1597" s="306" t="inlineStr">
        <is>
          <t>GSTIN-MASKED</t>
        </is>
      </c>
      <c r="W1597">
        <f t="shared" si="160"/>
      </c>
      <c r="X1597">
        <f t="shared" si="161"/>
      </c>
      <c r="Y1597">
        <f t="shared" si="162"/>
      </c>
      <c r="Z1597">
        <f t="shared" si="163"/>
      </c>
    </row>
    <row r="1598" spans="1:26">
      <c r="A1598" s="1" t="s">
        <v>5</v>
      </c>
      <c r="W1598">
        <f t="shared" si="160"/>
      </c>
      <c r="X1598">
        <f t="shared" si="161"/>
      </c>
      <c r="Y1598">
        <f t="shared" si="162"/>
      </c>
      <c r="Z1598">
        <f t="shared" si="163"/>
      </c>
    </row>
    <row r="1599" spans="1:26">
      <c r="A1599" s="1" t="s">
        <v>6</v>
      </c>
      <c r="W1599">
        <f t="shared" si="160"/>
      </c>
      <c r="X1599">
        <f t="shared" si="161"/>
      </c>
      <c r="Y1599">
        <f t="shared" si="162"/>
      </c>
      <c r="Z1599">
        <f t="shared" si="163"/>
      </c>
    </row>
    <row r="1600" spans="1:26" ht="15.75" thickBot="1">
      <c r="A1600" s="1" t="s">
        <v>7</v>
      </c>
      <c r="W1600">
        <f t="shared" si="160"/>
      </c>
      <c r="X1600">
        <f t="shared" si="161"/>
      </c>
      <c r="Y1600">
        <f t="shared" si="162"/>
      </c>
      <c r="Z1600">
        <f t="shared" si="163"/>
      </c>
    </row>
    <row r="1601" spans="1:26" ht="24.75" thickBot="1">
      <c r="A1601" s="162" t="s">
        <v>8</v>
      </c>
      <c r="B1601" s="163" t="s">
        <v>9</v>
      </c>
      <c r="C1601" s="163" t="s">
        <v>10</v>
      </c>
      <c r="D1601" s="164" t="s">
        <v>11</v>
      </c>
      <c r="E1601" s="164" t="s">
        <v>12</v>
      </c>
      <c r="F1601" s="164" t="s">
        <v>13</v>
      </c>
      <c r="G1601" s="164" t="s">
        <v>14</v>
      </c>
      <c r="H1601" s="165" t="s">
        <v>15</v>
      </c>
      <c r="I1601" s="166" t="s">
        <v>16</v>
      </c>
      <c r="W1601">
        <f t="shared" si="160"/>
      </c>
      <c r="X1601">
        <f t="shared" si="161"/>
      </c>
      <c r="Y1601">
        <f t="shared" si="162"/>
      </c>
      <c r="Z1601">
        <f t="shared" si="163"/>
      </c>
    </row>
    <row r="1602" spans="1:26">
      <c r="A1602" s="5"/>
      <c r="B1602" s="1564" t="s">
        <v>17</v>
      </c>
      <c r="C1602" s="1565"/>
      <c r="D1602" s="6"/>
      <c r="E1602" s="5"/>
      <c r="F1602" s="6"/>
      <c r="G1602" s="6"/>
      <c r="H1602" s="5"/>
      <c r="I1602" s="102"/>
      <c r="W1602">
        <f t="shared" si="160"/>
      </c>
      <c r="X1602">
        <f t="shared" si="161"/>
      </c>
      <c r="Y1602">
        <f t="shared" si="162"/>
      </c>
      <c r="Z1602">
        <f t="shared" si="163"/>
      </c>
    </row>
    <row r="1603" spans="1:26">
      <c r="A1603" s="5"/>
      <c r="B1603" s="8" t="s">
        <v>790</v>
      </c>
      <c r="C1603" s="5" t="s">
        <v>791</v>
      </c>
      <c r="D1603" s="5">
        <v>2</v>
      </c>
      <c r="E1603" s="5">
        <v>5</v>
      </c>
      <c r="F1603" s="5">
        <f t="shared" ref="F1603:F1614" si="164">+E1603*D1603</f>
      </c>
      <c r="G1603" s="6">
        <f t="shared" ref="G1603:G1614" si="165">+F1603</f>
      </c>
      <c r="H1603" s="5">
        <v>1</v>
      </c>
      <c r="I1603" s="102">
        <f t="shared" ref="I1603:I1614" si="166">+H1603*G1603</f>
      </c>
      <c r="J1603">
        <f>+H1603*G1603</f>
      </c>
      <c r="W1603">
        <f t="shared" si="160"/>
      </c>
      <c r="X1603">
        <f t="shared" si="161"/>
      </c>
      <c r="Y1603">
        <f t="shared" si="162"/>
      </c>
      <c r="Z1603">
        <f t="shared" si="163"/>
      </c>
    </row>
    <row r="1604" spans="1:26">
      <c r="A1604" s="5"/>
      <c r="B1604" s="8" t="s">
        <v>439</v>
      </c>
      <c r="C1604" s="5" t="s">
        <v>438</v>
      </c>
      <c r="D1604" s="5">
        <v>2</v>
      </c>
      <c r="E1604" s="5">
        <v>5</v>
      </c>
      <c r="F1604" s="5">
        <f t="shared" si="164"/>
      </c>
      <c r="G1604" s="6">
        <f t="shared" si="165"/>
      </c>
      <c r="H1604" s="5">
        <v>1</v>
      </c>
      <c r="I1604" s="102">
        <f t="shared" si="166"/>
      </c>
      <c r="J1604">
        <f>+H1604*G1604</f>
      </c>
      <c r="W1604">
        <f t="shared" ref="W1604:W1667" si="167">IF(LEFT($H1604&amp;"",5)="2019-",$H1604,W1603)</f>
      </c>
      <c r="X1604">
        <f t="shared" ref="X1604:X1667" si="168">IF($W1604="",0,IF(COUNTIF($AB$2:$AB$80,$W1604)&gt;0,1,0))</f>
      </c>
      <c r="Y1604">
        <f t="shared" ref="Y1604:Y1667" si="169">IF($C1604="","",UPPER(TRIM(IFERROR(LEFT($C1604&amp;"",FIND("/",$C1604&amp;"")-1),$C1604&amp;""))))</f>
      </c>
      <c r="Z1604">
        <f t="shared" ref="Z1604:Z1667" si="170">IFERROR(IF(ISNUMBER($G1604),$G1604,0),0)</f>
      </c>
    </row>
    <row r="1605" spans="1:26">
      <c r="A1605" s="5"/>
      <c r="B1605" s="8" t="s">
        <v>437</v>
      </c>
      <c r="C1605" s="5" t="s">
        <v>436</v>
      </c>
      <c r="D1605" s="5">
        <v>2</v>
      </c>
      <c r="E1605" s="5">
        <v>5</v>
      </c>
      <c r="F1605" s="5">
        <f t="shared" si="164"/>
      </c>
      <c r="G1605" s="6">
        <f t="shared" si="165"/>
      </c>
      <c r="H1605" s="5">
        <v>1</v>
      </c>
      <c r="I1605" s="102">
        <f t="shared" si="166"/>
      </c>
      <c r="J1605">
        <f>+H1605*G1605</f>
      </c>
      <c r="W1605">
        <f t="shared" si="167"/>
      </c>
      <c r="X1605">
        <f t="shared" si="168"/>
      </c>
      <c r="Y1605">
        <f t="shared" si="169"/>
      </c>
      <c r="Z1605">
        <f t="shared" si="170"/>
      </c>
    </row>
    <row r="1606" spans="1:26">
      <c r="A1606" s="5"/>
      <c r="B1606" s="8"/>
      <c r="C1606" s="5"/>
      <c r="D1606" s="5"/>
      <c r="E1606" s="5"/>
      <c r="F1606" s="5"/>
      <c r="G1606" s="6"/>
      <c r="H1606" s="5"/>
      <c r="I1606" s="102"/>
      <c r="J1606">
        <f t="shared" ref="J1606:J1618" si="171">+H1606*G1606</f>
      </c>
      <c r="M1606" t="s">
        <v>925</v>
      </c>
      <c r="N1606">
        <v>70</v>
      </c>
      <c r="O1606">
        <v>400</v>
      </c>
      <c r="P1606">
        <f>+O1606*N1606</f>
      </c>
      <c r="Q1606">
        <f>+P1606*28%</f>
      </c>
      <c r="R1606">
        <f>+Q1606+P1606</f>
      </c>
      <c r="W1606">
        <f t="shared" si="167"/>
      </c>
      <c r="X1606">
        <f t="shared" si="168"/>
      </c>
      <c r="Y1606">
        <f t="shared" si="169"/>
      </c>
      <c r="Z1606">
        <f t="shared" si="170"/>
      </c>
    </row>
    <row r="1607" spans="1:26">
      <c r="A1607" s="5"/>
      <c r="B1607" s="8"/>
      <c r="C1607" s="5"/>
      <c r="D1607" s="5"/>
      <c r="E1607" s="5"/>
      <c r="F1607" s="5"/>
      <c r="G1607" s="6"/>
      <c r="H1607" s="5"/>
      <c r="I1607" s="102"/>
      <c r="J1607">
        <f t="shared" si="171"/>
      </c>
      <c r="M1607" t="s">
        <v>926</v>
      </c>
      <c r="N1607">
        <v>10</v>
      </c>
      <c r="O1607">
        <v>150</v>
      </c>
      <c r="P1607">
        <f>+O1607*N1607</f>
      </c>
      <c r="Q1607">
        <f>+P1607*28%</f>
      </c>
      <c r="R1607">
        <f>+Q1607+P1607</f>
      </c>
      <c r="W1607">
        <f t="shared" si="167"/>
      </c>
      <c r="X1607">
        <f t="shared" si="168"/>
      </c>
      <c r="Y1607">
        <f t="shared" si="169"/>
      </c>
      <c r="Z1607">
        <f t="shared" si="170"/>
      </c>
    </row>
    <row r="1608" spans="1:26">
      <c r="A1608" s="5"/>
      <c r="B1608" s="8" t="s">
        <v>443</v>
      </c>
      <c r="C1608" s="5" t="s">
        <v>442</v>
      </c>
      <c r="D1608" s="5">
        <v>1</v>
      </c>
      <c r="E1608" s="5">
        <v>5</v>
      </c>
      <c r="F1608" s="5">
        <f t="shared" si="164"/>
      </c>
      <c r="G1608" s="6">
        <f t="shared" si="165"/>
      </c>
      <c r="H1608" s="5">
        <v>1</v>
      </c>
      <c r="I1608" s="102">
        <f t="shared" si="166"/>
      </c>
      <c r="J1608">
        <f t="shared" si="171"/>
      </c>
      <c r="Q1608" t="s">
        <v>927</v>
      </c>
      <c r="R1608">
        <f>SUM(R1606:R1607)</f>
      </c>
      <c r="W1608">
        <f t="shared" si="167"/>
      </c>
      <c r="X1608">
        <f t="shared" si="168"/>
      </c>
      <c r="Y1608">
        <f t="shared" si="169"/>
      </c>
      <c r="Z1608">
        <f t="shared" si="170"/>
      </c>
    </row>
    <row r="1609" spans="1:26">
      <c r="A1609" s="5"/>
      <c r="B1609" s="8" t="s">
        <v>441</v>
      </c>
      <c r="C1609" s="5" t="s">
        <v>440</v>
      </c>
      <c r="D1609" s="5">
        <v>1</v>
      </c>
      <c r="E1609" s="5">
        <v>5</v>
      </c>
      <c r="F1609" s="5">
        <f t="shared" si="164"/>
      </c>
      <c r="G1609" s="6">
        <f t="shared" si="165"/>
      </c>
      <c r="H1609" s="5">
        <v>1</v>
      </c>
      <c r="I1609" s="102">
        <f t="shared" si="166"/>
      </c>
      <c r="J1609">
        <f t="shared" si="171"/>
      </c>
      <c r="Q1609" t="s">
        <v>928</v>
      </c>
      <c r="R1609" s="118">
        <f>+I1626-R1608</f>
      </c>
      <c r="W1609">
        <f t="shared" si="167"/>
      </c>
      <c r="X1609">
        <f t="shared" si="168"/>
      </c>
      <c r="Y1609">
        <f t="shared" si="169"/>
      </c>
      <c r="Z1609">
        <f t="shared" si="170"/>
      </c>
    </row>
    <row r="1610" spans="1:26">
      <c r="A1610" s="5"/>
      <c r="B1610" s="8" t="s">
        <v>361</v>
      </c>
      <c r="C1610" s="5" t="s">
        <v>362</v>
      </c>
      <c r="D1610" s="5">
        <v>1</v>
      </c>
      <c r="E1610" s="5">
        <v>5</v>
      </c>
      <c r="F1610" s="5">
        <f t="shared" si="164"/>
      </c>
      <c r="G1610" s="6">
        <f t="shared" si="165"/>
      </c>
      <c r="H1610" s="5">
        <v>1</v>
      </c>
      <c r="I1610" s="102">
        <f t="shared" si="166"/>
      </c>
      <c r="J1610">
        <f t="shared" si="171"/>
      </c>
      <c r="W1610">
        <f t="shared" si="167"/>
      </c>
      <c r="X1610">
        <f t="shared" si="168"/>
      </c>
      <c r="Y1610">
        <f t="shared" si="169"/>
      </c>
      <c r="Z1610">
        <f t="shared" si="170"/>
      </c>
    </row>
    <row r="1611" spans="1:26">
      <c r="A1611" s="5"/>
      <c r="B1611" s="8" t="s">
        <v>584</v>
      </c>
      <c r="C1611" s="5" t="s">
        <v>585</v>
      </c>
      <c r="D1611" s="5">
        <v>1</v>
      </c>
      <c r="E1611" s="5">
        <v>5</v>
      </c>
      <c r="F1611" s="5">
        <f t="shared" si="164"/>
      </c>
      <c r="G1611" s="6">
        <f t="shared" si="165"/>
      </c>
      <c r="H1611" s="5">
        <v>1</v>
      </c>
      <c r="I1611" s="102">
        <f t="shared" si="166"/>
      </c>
      <c r="J1611">
        <f t="shared" si="171"/>
      </c>
      <c r="W1611">
        <f t="shared" si="167"/>
      </c>
      <c r="X1611">
        <f t="shared" si="168"/>
      </c>
      <c r="Y1611">
        <f t="shared" si="169"/>
      </c>
      <c r="Z1611">
        <f t="shared" si="170"/>
      </c>
    </row>
    <row r="1612" spans="1:26">
      <c r="A1612" s="5"/>
      <c r="B1612" s="8" t="s">
        <v>748</v>
      </c>
      <c r="C1612" s="5" t="s">
        <v>362</v>
      </c>
      <c r="D1612" s="5">
        <v>1</v>
      </c>
      <c r="E1612" s="5">
        <v>5</v>
      </c>
      <c r="F1612" s="5">
        <f t="shared" si="164"/>
      </c>
      <c r="G1612" s="6">
        <f t="shared" si="165"/>
      </c>
      <c r="H1612" s="5">
        <v>1</v>
      </c>
      <c r="I1612" s="102">
        <f t="shared" si="166"/>
      </c>
      <c r="J1612">
        <f t="shared" si="171"/>
      </c>
      <c r="W1612">
        <f t="shared" si="167"/>
      </c>
      <c r="X1612">
        <f t="shared" si="168"/>
      </c>
      <c r="Y1612">
        <f t="shared" si="169"/>
      </c>
      <c r="Z1612">
        <f t="shared" si="170"/>
      </c>
    </row>
    <row r="1613" spans="1:26">
      <c r="A1613" s="5"/>
      <c r="B1613" s="8" t="s">
        <v>312</v>
      </c>
      <c r="C1613" s="5" t="s">
        <v>313</v>
      </c>
      <c r="D1613" s="5">
        <v>1</v>
      </c>
      <c r="E1613" s="5">
        <v>5</v>
      </c>
      <c r="F1613" s="5">
        <f t="shared" si="164"/>
      </c>
      <c r="G1613" s="6">
        <f t="shared" si="165"/>
      </c>
      <c r="H1613" s="5">
        <v>1</v>
      </c>
      <c r="I1613" s="102">
        <f t="shared" si="166"/>
      </c>
      <c r="J1613">
        <f t="shared" si="171"/>
      </c>
      <c r="W1613">
        <f t="shared" si="167"/>
      </c>
      <c r="X1613">
        <f t="shared" si="168"/>
      </c>
      <c r="Y1613">
        <f t="shared" si="169"/>
      </c>
      <c r="Z1613">
        <f t="shared" si="170"/>
      </c>
    </row>
    <row r="1614" spans="1:26">
      <c r="A1614" s="5"/>
      <c r="B1614" s="8" t="s">
        <v>619</v>
      </c>
      <c r="C1614" s="5" t="s">
        <v>620</v>
      </c>
      <c r="D1614" s="5">
        <v>2</v>
      </c>
      <c r="E1614" s="5">
        <v>5</v>
      </c>
      <c r="F1614" s="5">
        <f t="shared" si="164"/>
      </c>
      <c r="G1614" s="6">
        <f t="shared" si="165"/>
      </c>
      <c r="H1614" s="5">
        <v>1</v>
      </c>
      <c r="I1614" s="102">
        <f t="shared" si="166"/>
      </c>
      <c r="J1614">
        <f t="shared" si="171"/>
      </c>
      <c r="W1614">
        <f t="shared" si="167"/>
      </c>
      <c r="X1614">
        <f t="shared" si="168"/>
      </c>
      <c r="Y1614">
        <f t="shared" si="169"/>
      </c>
      <c r="Z1614">
        <f t="shared" si="170"/>
      </c>
    </row>
    <row r="1615" spans="1:26">
      <c r="A1615" s="5"/>
      <c r="B1615" s="1564" t="s">
        <v>394</v>
      </c>
      <c r="C1615" s="1565"/>
      <c r="D1615" s="138"/>
      <c r="E1615" s="138"/>
      <c r="F1615" s="5"/>
      <c r="G1615" s="6"/>
      <c r="H1615" s="5"/>
      <c r="I1615" s="102"/>
      <c r="J1615">
        <f t="shared" si="171"/>
      </c>
      <c r="W1615">
        <f t="shared" si="167"/>
      </c>
      <c r="X1615">
        <f t="shared" si="168"/>
      </c>
      <c r="Y1615">
        <f t="shared" si="169"/>
      </c>
      <c r="Z1615">
        <f t="shared" si="170"/>
      </c>
    </row>
    <row r="1616" spans="1:26">
      <c r="A1616" s="5"/>
      <c r="B1616" s="17" t="s">
        <v>488</v>
      </c>
      <c r="C1616" s="96" t="s">
        <v>489</v>
      </c>
      <c r="D1616" s="5">
        <v>1</v>
      </c>
      <c r="E1616" s="5">
        <v>5</v>
      </c>
      <c r="F1616" s="5">
        <f>+E1616*D1616</f>
      </c>
      <c r="G1616" s="6">
        <f>+F1616</f>
      </c>
      <c r="H1616" s="5">
        <v>1</v>
      </c>
      <c r="I1616" s="102">
        <f>+H1616*G1616</f>
      </c>
      <c r="J1616">
        <f t="shared" si="171"/>
      </c>
      <c r="W1616">
        <f t="shared" si="167"/>
      </c>
      <c r="X1616">
        <f t="shared" si="168"/>
      </c>
      <c r="Y1616">
        <f t="shared" si="169"/>
      </c>
      <c r="Z1616">
        <f t="shared" si="170"/>
      </c>
    </row>
    <row r="1617" spans="1:26">
      <c r="A1617" s="5"/>
      <c r="B1617" s="17" t="s">
        <v>794</v>
      </c>
      <c r="C1617" s="96" t="s">
        <v>795</v>
      </c>
      <c r="D1617" s="5">
        <v>1</v>
      </c>
      <c r="E1617" s="5">
        <v>5</v>
      </c>
      <c r="F1617" s="5">
        <f>+E1617*D1617</f>
      </c>
      <c r="G1617" s="6">
        <f>+F1617</f>
      </c>
      <c r="H1617" s="5">
        <v>1</v>
      </c>
      <c r="I1617" s="102">
        <f>+H1617*G1617</f>
      </c>
      <c r="J1617">
        <f t="shared" si="171"/>
      </c>
      <c r="W1617">
        <f t="shared" si="167"/>
      </c>
      <c r="X1617">
        <f t="shared" si="168"/>
      </c>
      <c r="Y1617">
        <f t="shared" si="169"/>
      </c>
      <c r="Z1617">
        <f t="shared" si="170"/>
      </c>
    </row>
    <row r="1618" spans="1:26">
      <c r="A1618" s="5"/>
      <c r="B1618" s="17"/>
      <c r="C1618" s="96"/>
      <c r="D1618" s="5"/>
      <c r="E1618" s="5"/>
      <c r="F1618" s="5"/>
      <c r="G1618" s="6"/>
      <c r="H1618" s="5"/>
      <c r="I1618" s="102"/>
      <c r="J1618">
        <f t="shared" si="171"/>
      </c>
      <c r="W1618">
        <f t="shared" si="167"/>
      </c>
      <c r="X1618">
        <f t="shared" si="168"/>
      </c>
      <c r="Y1618">
        <f t="shared" si="169"/>
      </c>
      <c r="Z1618">
        <f t="shared" si="170"/>
      </c>
    </row>
    <row r="1619" spans="1:26">
      <c r="A1619" s="5"/>
      <c r="B1619" s="1568" t="s">
        <v>304</v>
      </c>
      <c r="C1619" s="1569"/>
      <c r="D1619" s="138"/>
      <c r="E1619" s="5"/>
      <c r="F1619" s="5"/>
      <c r="G1619" s="6"/>
      <c r="H1619" s="5"/>
      <c r="I1619" s="102"/>
      <c r="W1619">
        <f t="shared" si="167"/>
      </c>
      <c r="X1619">
        <f t="shared" si="168"/>
      </c>
      <c r="Y1619">
        <f t="shared" si="169"/>
      </c>
      <c r="Z1619">
        <f t="shared" si="170"/>
      </c>
    </row>
    <row r="1620" spans="1:26">
      <c r="A1620" s="5"/>
      <c r="B1620" s="1590"/>
      <c r="C1620" s="1591"/>
      <c r="D1620" s="138"/>
      <c r="E1620" s="5"/>
      <c r="F1620" s="5"/>
      <c r="G1620" s="6"/>
      <c r="H1620" s="5"/>
      <c r="I1620" s="102"/>
      <c r="W1620">
        <f t="shared" si="167"/>
      </c>
      <c r="X1620">
        <f t="shared" si="168"/>
      </c>
      <c r="Y1620">
        <f t="shared" si="169"/>
      </c>
      <c r="Z1620">
        <f t="shared" si="170"/>
      </c>
    </row>
    <row r="1621" spans="1:26">
      <c r="A1621" s="5"/>
      <c r="B1621" s="17"/>
      <c r="C1621" s="96"/>
      <c r="D1621" s="138"/>
      <c r="E1621" s="5"/>
      <c r="F1621" s="5"/>
      <c r="G1621" s="6"/>
      <c r="H1621" s="5"/>
      <c r="I1621" s="102"/>
      <c r="W1621">
        <f t="shared" si="167"/>
      </c>
      <c r="X1621">
        <f t="shared" si="168"/>
      </c>
      <c r="Y1621">
        <f t="shared" si="169"/>
      </c>
      <c r="Z1621">
        <f t="shared" si="170"/>
      </c>
    </row>
    <row r="1622" spans="1:26">
      <c r="A1622" s="5"/>
      <c r="B1622" s="128"/>
      <c r="C1622" s="101"/>
      <c r="D1622" s="9"/>
      <c r="E1622" s="5"/>
      <c r="F1622" s="6"/>
      <c r="G1622" s="5"/>
      <c r="H1622" s="16"/>
      <c r="I1622" s="102"/>
      <c r="W1622">
        <f t="shared" si="167"/>
      </c>
      <c r="X1622">
        <f t="shared" si="168"/>
      </c>
      <c r="Y1622">
        <f t="shared" si="169"/>
      </c>
      <c r="Z1622">
        <f t="shared" si="170"/>
      </c>
    </row>
    <row r="1623" spans="1:26" ht="15.75" thickBot="1">
      <c r="A1623" s="33"/>
      <c r="B1623" s="17"/>
      <c r="C1623" s="88"/>
      <c r="D1623" s="23"/>
      <c r="E1623" s="23"/>
      <c r="F1623" s="171"/>
      <c r="G1623" s="24"/>
      <c r="H1623" s="23"/>
      <c r="I1623" s="172"/>
      <c r="W1623">
        <f t="shared" si="167"/>
      </c>
      <c r="X1623">
        <f t="shared" si="168"/>
      </c>
      <c r="Y1623">
        <f t="shared" si="169"/>
      </c>
      <c r="Z1623">
        <f t="shared" si="170"/>
      </c>
    </row>
    <row r="1624" spans="1:26">
      <c r="A1624" s="33"/>
      <c r="B1624" s="17"/>
      <c r="C1624" s="10"/>
      <c r="D1624" s="91"/>
      <c r="E1624" s="91"/>
      <c r="F1624" s="91"/>
      <c r="G1624" s="92" t="s">
        <v>19</v>
      </c>
      <c r="H1624" s="91"/>
      <c r="I1624" s="111">
        <f>SUM(I1602:I1623)</f>
      </c>
      <c r="W1624">
        <f t="shared" si="167"/>
      </c>
      <c r="X1624">
        <f t="shared" si="168"/>
      </c>
      <c r="Y1624">
        <f t="shared" si="169"/>
      </c>
      <c r="Z1624">
        <f t="shared" si="170"/>
      </c>
    </row>
    <row r="1625" spans="1:26" ht="15.75" thickBot="1">
      <c r="A1625" s="33"/>
      <c r="B1625" s="11" t="s">
        <v>20</v>
      </c>
      <c r="C1625" s="35"/>
      <c r="D1625" s="35"/>
      <c r="E1625" s="35"/>
      <c r="F1625" s="35"/>
      <c r="G1625" s="35"/>
      <c r="H1625" s="35"/>
      <c r="I1625" s="36"/>
      <c r="W1625">
        <f t="shared" si="167"/>
      </c>
      <c r="X1625">
        <f t="shared" si="168"/>
      </c>
      <c r="Y1625">
        <f t="shared" si="169"/>
      </c>
      <c r="Z1625">
        <f t="shared" si="170"/>
      </c>
    </row>
    <row r="1626" spans="1:26" ht="15.75" thickBot="1">
      <c r="A1626" s="37"/>
      <c r="B1626" s="38"/>
      <c r="C1626" s="39" t="s">
        <v>21</v>
      </c>
      <c r="D1626" s="40">
        <f>SUM(D1602:D1625)</f>
      </c>
      <c r="E1626" s="41">
        <f>IF(H1626=I1626,"OK","NO")</f>
      </c>
      <c r="F1626" s="40">
        <f>SUMPRODUCT(D1602:D1625,E1602:E1625)</f>
      </c>
      <c r="G1626" s="40">
        <f>SUM(G1602:G1625)</f>
      </c>
      <c r="H1626" s="41">
        <f>SUMPRODUCT(F1602:F1623,H1602:H1623)</f>
      </c>
      <c r="I1626" s="43">
        <f>SUM(I1624:I1625)</f>
      </c>
      <c r="J1626">
        <f>SUM(J1602:J1625)</f>
      </c>
      <c r="W1626">
        <f t="shared" si="167"/>
      </c>
      <c r="X1626">
        <f t="shared" si="168"/>
      </c>
      <c r="Y1626">
        <f t="shared" si="169"/>
      </c>
      <c r="Z1626">
        <f t="shared" si="170"/>
      </c>
    </row>
    <row r="1627" spans="1:26" ht="15.75" thickBot="1">
      <c r="A1627" s="44"/>
      <c r="B1627" s="116"/>
      <c r="C1627" s="45"/>
      <c r="D1627" s="45"/>
      <c r="E1627" s="45"/>
      <c r="F1627" s="45"/>
      <c r="G1627" s="45"/>
      <c r="H1627" s="45"/>
      <c r="I1627" s="47"/>
      <c r="W1627">
        <f t="shared" si="167"/>
      </c>
      <c r="X1627">
        <f t="shared" si="168"/>
      </c>
      <c r="Y1627">
        <f t="shared" si="169"/>
      </c>
      <c r="Z1627">
        <f t="shared" si="170"/>
      </c>
    </row>
    <row r="1628" spans="1:26">
      <c r="A1628" s="12" t="s">
        <v>788</v>
      </c>
      <c r="B1628" s="12"/>
      <c r="C1628" s="12"/>
      <c r="D1628" s="13"/>
      <c r="E1628" s="14"/>
      <c r="F1628" s="14"/>
      <c r="G1628" s="14"/>
      <c r="H1628" s="2"/>
      <c r="I1628" s="12"/>
      <c r="W1628">
        <f t="shared" si="167"/>
      </c>
      <c r="X1628">
        <f t="shared" si="168"/>
      </c>
      <c r="Y1628">
        <f t="shared" si="169"/>
      </c>
      <c r="Z1628">
        <f t="shared" si="170"/>
      </c>
    </row>
    <row r="1629" spans="1:26">
      <c r="A1629" s="1562" t="s">
        <v>0</v>
      </c>
      <c r="B1629" s="1562"/>
      <c r="C1629" s="1562"/>
      <c r="D1629" s="1562"/>
      <c r="E1629" s="1562"/>
      <c r="F1629" s="1562"/>
      <c r="G1629" s="1562"/>
      <c r="H1629" s="1562"/>
      <c r="I1629" s="1562"/>
      <c r="W1629">
        <f t="shared" si="167"/>
      </c>
      <c r="X1629">
        <f t="shared" si="168"/>
      </c>
      <c r="Y1629">
        <f t="shared" si="169"/>
      </c>
      <c r="Z1629">
        <f t="shared" si="170"/>
      </c>
    </row>
    <row r="1630" spans="1:26">
      <c r="W1630">
        <f t="shared" si="167"/>
      </c>
      <c r="X1630">
        <f t="shared" si="168"/>
      </c>
      <c r="Y1630">
        <f t="shared" si="169"/>
      </c>
      <c r="Z1630">
        <f t="shared" si="170"/>
      </c>
    </row>
    <row r="1631" spans="1:26">
      <c r="W1631">
        <f t="shared" si="167"/>
      </c>
      <c r="X1631">
        <f t="shared" si="168"/>
      </c>
      <c r="Y1631">
        <f t="shared" si="169"/>
      </c>
      <c r="Z1631">
        <f t="shared" si="170"/>
      </c>
    </row>
    <row r="1632" spans="1:26">
      <c r="A1632" s="1" t="s">
        <v>1</v>
      </c>
      <c r="B1632" s="1"/>
      <c r="G1632" s="2" t="s">
        <v>2</v>
      </c>
      <c r="H1632" s="3" t="s">
        <v>802</v>
      </c>
      <c r="W1632">
        <f t="shared" si="167"/>
      </c>
      <c r="X1632">
        <f t="shared" si="168"/>
      </c>
      <c r="Y1632">
        <f t="shared" si="169"/>
      </c>
      <c r="Z1632">
        <f t="shared" si="170"/>
      </c>
    </row>
    <row r="1633" spans="1:26">
      <c r="A1633" s="1" t="inlineStr">
        <is>
          <t>Dealer-110</t>
        </is>
      </c>
      <c r="B1633" s="1"/>
      <c r="F1633" s="4" t="s">
        <v>3</v>
      </c>
      <c r="G1633" s="2"/>
      <c r="H1633" s="1" t="s">
        <v>96</v>
      </c>
      <c r="W1633">
        <f t="shared" si="167"/>
      </c>
      <c r="X1633">
        <f t="shared" si="168"/>
      </c>
      <c r="Y1633">
        <f t="shared" si="169"/>
      </c>
      <c r="Z1633">
        <f t="shared" si="170"/>
      </c>
    </row>
    <row r="1634" spans="1:26">
      <c r="A1634" s="136" t="inlineStr">
        <is>
          <t>Address line (redacted)</t>
        </is>
      </c>
      <c r="B1634" s="1"/>
      <c r="W1634">
        <f t="shared" si="167"/>
      </c>
      <c r="X1634">
        <f t="shared" si="168"/>
      </c>
      <c r="Y1634">
        <f t="shared" si="169"/>
      </c>
      <c r="Z1634">
        <f t="shared" si="170"/>
      </c>
    </row>
    <row r="1635" spans="1:26">
      <c r="A1635" s="136"/>
      <c r="B1635" s="1"/>
      <c r="D1635" s="85"/>
      <c r="E1635" s="85"/>
      <c r="F1635" s="85"/>
      <c r="G1635" s="85"/>
      <c r="H1635" s="85"/>
      <c r="W1635">
        <f t="shared" si="167"/>
      </c>
      <c r="X1635">
        <f t="shared" si="168"/>
      </c>
      <c r="Y1635">
        <f t="shared" si="169"/>
      </c>
      <c r="Z1635">
        <f t="shared" si="170"/>
      </c>
    </row>
    <row r="1636" spans="1:26">
      <c r="A1636" s="12"/>
      <c r="B1636" s="86"/>
      <c r="D1636" s="85"/>
      <c r="E1636" s="85"/>
      <c r="F1636" s="85"/>
      <c r="G1636" s="85"/>
      <c r="H1636" s="85"/>
      <c r="W1636">
        <f t="shared" si="167"/>
      </c>
      <c r="X1636">
        <f t="shared" si="168"/>
      </c>
      <c r="Y1636">
        <f t="shared" si="169"/>
      </c>
      <c r="Z1636">
        <f t="shared" si="170"/>
      </c>
    </row>
    <row r="1637" spans="1:26">
      <c r="D1637" s="85"/>
      <c r="E1637" s="85"/>
      <c r="F1637" s="85"/>
      <c r="G1637" s="85"/>
      <c r="H1637" s="85"/>
      <c r="W1637">
        <f t="shared" si="167"/>
      </c>
      <c r="X1637">
        <f t="shared" si="168"/>
      </c>
      <c r="Y1637">
        <f t="shared" si="169"/>
      </c>
      <c r="Z1637">
        <f t="shared" si="170"/>
      </c>
    </row>
    <row r="1638" spans="1:26">
      <c r="W1638">
        <f t="shared" si="167"/>
      </c>
      <c r="X1638">
        <f t="shared" si="168"/>
      </c>
      <c r="Y1638">
        <f t="shared" si="169"/>
      </c>
      <c r="Z1638">
        <f t="shared" si="170"/>
      </c>
    </row>
    <row r="1639" spans="1:26">
      <c r="A1639" s="1" t="s">
        <v>5</v>
      </c>
      <c r="W1639">
        <f t="shared" si="167"/>
      </c>
      <c r="X1639">
        <f t="shared" si="168"/>
      </c>
      <c r="Y1639">
        <f t="shared" si="169"/>
      </c>
      <c r="Z1639">
        <f t="shared" si="170"/>
      </c>
    </row>
    <row r="1640" spans="1:26">
      <c r="A1640" s="1" t="s">
        <v>6</v>
      </c>
      <c r="W1640">
        <f t="shared" si="167"/>
      </c>
      <c r="X1640">
        <f t="shared" si="168"/>
      </c>
      <c r="Y1640">
        <f t="shared" si="169"/>
      </c>
      <c r="Z1640">
        <f t="shared" si="170"/>
      </c>
    </row>
    <row r="1641" spans="1:26" ht="15.75" thickBot="1">
      <c r="A1641" s="1" t="s">
        <v>7</v>
      </c>
      <c r="W1641">
        <f t="shared" si="167"/>
      </c>
      <c r="X1641">
        <f t="shared" si="168"/>
      </c>
      <c r="Y1641">
        <f t="shared" si="169"/>
      </c>
      <c r="Z1641">
        <f t="shared" si="170"/>
      </c>
    </row>
    <row r="1642" spans="1:26" ht="24">
      <c r="A1642" s="26" t="s">
        <v>8</v>
      </c>
      <c r="B1642" s="27" t="s">
        <v>9</v>
      </c>
      <c r="C1642" s="27" t="s">
        <v>10</v>
      </c>
      <c r="D1642" s="28" t="s">
        <v>11</v>
      </c>
      <c r="E1642" s="28" t="s">
        <v>12</v>
      </c>
      <c r="F1642" s="28" t="s">
        <v>13</v>
      </c>
      <c r="G1642" s="28" t="s">
        <v>14</v>
      </c>
      <c r="H1642" s="29" t="s">
        <v>15</v>
      </c>
      <c r="I1642" s="30" t="s">
        <v>16</v>
      </c>
      <c r="W1642">
        <f t="shared" si="167"/>
      </c>
      <c r="X1642">
        <f t="shared" si="168"/>
      </c>
      <c r="Y1642">
        <f t="shared" si="169"/>
      </c>
      <c r="Z1642">
        <f t="shared" si="170"/>
      </c>
    </row>
    <row r="1643" spans="1:26">
      <c r="A1643" s="139"/>
      <c r="B1643" s="1564" t="s">
        <v>803</v>
      </c>
      <c r="C1643" s="1565"/>
      <c r="D1643" s="5"/>
      <c r="E1643" s="50"/>
      <c r="F1643" s="16"/>
      <c r="G1643" s="6"/>
      <c r="H1643" s="5"/>
      <c r="I1643" s="102"/>
      <c r="W1643">
        <f t="shared" si="167"/>
      </c>
      <c r="X1643">
        <f t="shared" si="168"/>
      </c>
      <c r="Y1643">
        <f t="shared" si="169"/>
      </c>
      <c r="Z1643">
        <f t="shared" si="170"/>
      </c>
    </row>
    <row r="1644" spans="1:26" ht="24">
      <c r="A1644" s="275">
        <v>1</v>
      </c>
      <c r="B1644" s="8" t="s">
        <v>804</v>
      </c>
      <c r="C1644" s="9" t="s">
        <v>805</v>
      </c>
      <c r="D1644" s="5"/>
      <c r="E1644" s="5">
        <v>200</v>
      </c>
      <c r="F1644" s="5">
        <f>+E1644</f>
      </c>
      <c r="G1644" s="5">
        <f>+F1644</f>
      </c>
      <c r="H1644" s="5">
        <v>1</v>
      </c>
      <c r="I1644" s="58">
        <f>+H1644*G1644</f>
      </c>
      <c r="W1644">
        <f t="shared" si="167"/>
      </c>
      <c r="X1644">
        <f t="shared" si="168"/>
      </c>
      <c r="Y1644">
        <f t="shared" si="169"/>
      </c>
      <c r="Z1644">
        <f t="shared" si="170"/>
      </c>
    </row>
    <row r="1645" spans="1:26">
      <c r="A1645" s="16"/>
      <c r="B1645" s="95"/>
      <c r="C1645" s="101"/>
      <c r="D1645" s="16"/>
      <c r="E1645" s="5"/>
      <c r="F1645" s="5"/>
      <c r="G1645" s="5"/>
      <c r="H1645" s="16"/>
      <c r="I1645" s="102"/>
      <c r="W1645">
        <f t="shared" si="167"/>
      </c>
      <c r="X1645">
        <f t="shared" si="168"/>
      </c>
      <c r="Y1645">
        <f t="shared" si="169"/>
      </c>
      <c r="Z1645">
        <f t="shared" si="170"/>
      </c>
    </row>
    <row r="1646" spans="1:26">
      <c r="A1646" s="16"/>
      <c r="B1646" s="95"/>
      <c r="C1646" s="101"/>
      <c r="D1646" s="16"/>
      <c r="E1646" s="5"/>
      <c r="F1646" s="5"/>
      <c r="G1646" s="5"/>
      <c r="H1646" s="16"/>
      <c r="I1646" s="102"/>
      <c r="W1646">
        <f t="shared" si="167"/>
      </c>
      <c r="X1646">
        <f t="shared" si="168"/>
      </c>
      <c r="Y1646">
        <f t="shared" si="169"/>
      </c>
      <c r="Z1646">
        <f t="shared" si="170"/>
      </c>
    </row>
    <row r="1647" spans="1:26">
      <c r="A1647" s="16"/>
      <c r="B1647" s="95"/>
      <c r="C1647" s="101"/>
      <c r="D1647" s="16"/>
      <c r="E1647" s="5"/>
      <c r="F1647" s="5"/>
      <c r="G1647" s="5"/>
      <c r="H1647" s="16"/>
      <c r="I1647" s="102"/>
      <c r="W1647">
        <f t="shared" si="167"/>
      </c>
      <c r="X1647">
        <f t="shared" si="168"/>
      </c>
      <c r="Y1647">
        <f t="shared" si="169"/>
      </c>
      <c r="Z1647">
        <f t="shared" si="170"/>
      </c>
    </row>
    <row r="1648" spans="1:26">
      <c r="A1648" s="16"/>
      <c r="B1648" s="95"/>
      <c r="C1648" s="101"/>
      <c r="D1648" s="16"/>
      <c r="E1648" s="5"/>
      <c r="F1648" s="5"/>
      <c r="G1648" s="5"/>
      <c r="H1648" s="16"/>
      <c r="I1648" s="102"/>
      <c r="W1648">
        <f t="shared" si="167"/>
      </c>
      <c r="X1648">
        <f t="shared" si="168"/>
      </c>
      <c r="Y1648">
        <f t="shared" si="169"/>
      </c>
      <c r="Z1648">
        <f t="shared" si="170"/>
      </c>
    </row>
    <row r="1649" spans="1:26">
      <c r="A1649" s="16"/>
      <c r="B1649" s="95"/>
      <c r="C1649" s="101"/>
      <c r="D1649" s="16"/>
      <c r="E1649" s="5"/>
      <c r="F1649" s="5"/>
      <c r="G1649" s="5"/>
      <c r="H1649" s="16"/>
      <c r="I1649" s="102"/>
      <c r="W1649">
        <f t="shared" si="167"/>
      </c>
      <c r="X1649">
        <f t="shared" si="168"/>
      </c>
      <c r="Y1649">
        <f t="shared" si="169"/>
      </c>
      <c r="Z1649">
        <f t="shared" si="170"/>
      </c>
    </row>
    <row r="1650" spans="1:26">
      <c r="A1650" s="16"/>
      <c r="B1650" s="95"/>
      <c r="C1650" s="101"/>
      <c r="D1650" s="16"/>
      <c r="E1650" s="5"/>
      <c r="F1650" s="5"/>
      <c r="G1650" s="5"/>
      <c r="H1650" s="16"/>
      <c r="I1650" s="102"/>
      <c r="W1650">
        <f t="shared" si="167"/>
      </c>
      <c r="X1650">
        <f t="shared" si="168"/>
      </c>
      <c r="Y1650">
        <f t="shared" si="169"/>
      </c>
      <c r="Z1650">
        <f t="shared" si="170"/>
      </c>
    </row>
    <row r="1651" spans="1:26">
      <c r="A1651" s="139"/>
      <c r="B1651" s="8"/>
      <c r="C1651" s="5"/>
      <c r="D1651" s="21"/>
      <c r="E1651" s="5"/>
      <c r="F1651" s="21"/>
      <c r="G1651" s="6"/>
      <c r="H1651" s="5"/>
      <c r="I1651" s="58"/>
      <c r="W1651">
        <f t="shared" si="167"/>
      </c>
      <c r="X1651">
        <f t="shared" si="168"/>
      </c>
      <c r="Y1651">
        <f t="shared" si="169"/>
      </c>
      <c r="Z1651">
        <f t="shared" si="170"/>
      </c>
    </row>
    <row r="1652" spans="1:26" ht="15.75" thickBot="1">
      <c r="A1652" s="33"/>
      <c r="B1652" s="10"/>
      <c r="C1652" s="10"/>
      <c r="D1652" s="109"/>
      <c r="E1652" s="109"/>
      <c r="F1652" s="109"/>
      <c r="G1652" s="109"/>
      <c r="H1652" s="109"/>
      <c r="I1652" s="110"/>
      <c r="W1652">
        <f t="shared" si="167"/>
      </c>
      <c r="X1652">
        <f t="shared" si="168"/>
      </c>
      <c r="Y1652">
        <f t="shared" si="169"/>
      </c>
      <c r="Z1652">
        <f t="shared" si="170"/>
      </c>
    </row>
    <row r="1653" spans="1:26">
      <c r="A1653" s="33"/>
      <c r="B1653" s="10"/>
      <c r="C1653" s="10"/>
      <c r="D1653" s="91"/>
      <c r="E1653" s="91"/>
      <c r="F1653" s="91"/>
      <c r="G1653" s="92" t="s">
        <v>19</v>
      </c>
      <c r="H1653" s="91"/>
      <c r="I1653" s="111">
        <f>SUM(I1643:I1652)</f>
      </c>
      <c r="W1653">
        <f t="shared" si="167"/>
      </c>
      <c r="X1653">
        <f t="shared" si="168"/>
      </c>
      <c r="Y1653">
        <f t="shared" si="169"/>
      </c>
      <c r="Z1653">
        <f t="shared" si="170"/>
      </c>
    </row>
    <row r="1654" spans="1:26">
      <c r="A1654" s="33"/>
      <c r="B1654" s="10"/>
      <c r="C1654" s="10"/>
      <c r="D1654" s="10" t="s">
        <v>314</v>
      </c>
      <c r="E1654" s="10" t="s">
        <v>763</v>
      </c>
      <c r="F1654" s="10"/>
      <c r="G1654" s="10"/>
      <c r="H1654" s="10"/>
      <c r="I1654" s="140">
        <v>0</v>
      </c>
      <c r="W1654">
        <f t="shared" si="167"/>
      </c>
      <c r="X1654">
        <f t="shared" si="168"/>
      </c>
      <c r="Y1654">
        <f t="shared" si="169"/>
      </c>
      <c r="Z1654">
        <f t="shared" si="170"/>
      </c>
    </row>
    <row r="1655" spans="1:26" ht="15.75" thickBot="1">
      <c r="A1655" s="33"/>
      <c r="B1655" s="11" t="s">
        <v>20</v>
      </c>
      <c r="C1655" s="35"/>
      <c r="D1655" s="35"/>
      <c r="E1655" s="35"/>
      <c r="F1655" s="35"/>
      <c r="G1655" s="35"/>
      <c r="H1655" s="35"/>
      <c r="I1655" s="36"/>
      <c r="W1655">
        <f t="shared" si="167"/>
      </c>
      <c r="X1655">
        <f t="shared" si="168"/>
      </c>
      <c r="Y1655">
        <f t="shared" si="169"/>
      </c>
      <c r="Z1655">
        <f t="shared" si="170"/>
      </c>
    </row>
    <row r="1656" spans="1:26" ht="15.75" thickBot="1">
      <c r="A1656" s="37"/>
      <c r="B1656" s="38"/>
      <c r="C1656" s="39" t="s">
        <v>21</v>
      </c>
      <c r="D1656" s="40">
        <f>SUM(D1643:D1655)</f>
      </c>
      <c r="E1656" s="41" t="s">
        <v>360</v>
      </c>
      <c r="F1656" s="40">
        <f>SUM(F1643:F1655)</f>
      </c>
      <c r="G1656" s="40">
        <f>SUM(G1643:G1655)</f>
      </c>
      <c r="H1656" s="41">
        <f>+SUMPRODUCT(H1643:H1652,F1643:F1652)</f>
      </c>
      <c r="I1656" s="43">
        <f>+I1654+I1653</f>
      </c>
      <c r="W1656">
        <f t="shared" si="167"/>
      </c>
      <c r="X1656">
        <f t="shared" si="168"/>
      </c>
      <c r="Y1656">
        <f t="shared" si="169"/>
      </c>
      <c r="Z1656">
        <f t="shared" si="170"/>
      </c>
    </row>
    <row r="1657" spans="1:26" ht="15.75" thickBot="1">
      <c r="A1657" s="44"/>
      <c r="B1657" s="116"/>
      <c r="C1657" s="45"/>
      <c r="D1657" s="45"/>
      <c r="E1657" s="45"/>
      <c r="F1657" s="45"/>
      <c r="G1657" s="45"/>
      <c r="H1657" s="45"/>
      <c r="I1657" s="47"/>
      <c r="W1657">
        <f t="shared" si="167"/>
      </c>
      <c r="X1657">
        <f t="shared" si="168"/>
      </c>
      <c r="Y1657">
        <f t="shared" si="169"/>
      </c>
      <c r="Z1657">
        <f t="shared" si="170"/>
      </c>
    </row>
    <row r="1658" spans="1:26">
      <c r="A1658" s="12" t="s">
        <v>315</v>
      </c>
      <c r="B1658" s="12"/>
      <c r="C1658" s="12"/>
      <c r="D1658" s="13"/>
      <c r="E1658" s="14"/>
      <c r="F1658" s="14"/>
      <c r="G1658" s="14"/>
      <c r="H1658" s="2"/>
      <c r="I1658" s="12"/>
      <c r="W1658">
        <f t="shared" si="167"/>
      </c>
      <c r="X1658">
        <f t="shared" si="168"/>
      </c>
      <c r="Y1658">
        <f t="shared" si="169"/>
      </c>
      <c r="Z1658">
        <f t="shared" si="170"/>
      </c>
    </row>
    <row r="1659" spans="1:26">
      <c r="W1659">
        <f t="shared" si="167"/>
      </c>
      <c r="X1659">
        <f t="shared" si="168"/>
      </c>
      <c r="Y1659">
        <f t="shared" si="169"/>
      </c>
      <c r="Z1659">
        <f t="shared" si="170"/>
      </c>
    </row>
    <row r="1660" spans="1:26">
      <c r="W1660">
        <f t="shared" si="167"/>
      </c>
      <c r="X1660">
        <f t="shared" si="168"/>
      </c>
      <c r="Y1660">
        <f t="shared" si="169"/>
      </c>
      <c r="Z1660">
        <f t="shared" si="170"/>
      </c>
    </row>
    <row r="1661" spans="1:26">
      <c r="W1661">
        <f t="shared" si="167"/>
      </c>
      <c r="X1661">
        <f t="shared" si="168"/>
      </c>
      <c r="Y1661">
        <f t="shared" si="169"/>
      </c>
      <c r="Z1661">
        <f t="shared" si="170"/>
      </c>
    </row>
    <row r="1662" spans="1:26">
      <c r="W1662">
        <f t="shared" si="167"/>
      </c>
      <c r="X1662">
        <f t="shared" si="168"/>
      </c>
      <c r="Y1662">
        <f t="shared" si="169"/>
      </c>
      <c r="Z1662">
        <f t="shared" si="170"/>
      </c>
    </row>
    <row r="1663" spans="1:26">
      <c r="W1663">
        <f t="shared" si="167"/>
      </c>
      <c r="X1663">
        <f t="shared" si="168"/>
      </c>
      <c r="Y1663">
        <f t="shared" si="169"/>
      </c>
      <c r="Z1663">
        <f t="shared" si="170"/>
      </c>
    </row>
    <row r="1664" spans="1:26">
      <c r="W1664">
        <f t="shared" si="167"/>
      </c>
      <c r="X1664">
        <f t="shared" si="168"/>
      </c>
      <c r="Y1664">
        <f t="shared" si="169"/>
      </c>
      <c r="Z1664">
        <f t="shared" si="170"/>
      </c>
    </row>
    <row r="1665" spans="1:26">
      <c r="A1665" s="1562" t="s">
        <v>0</v>
      </c>
      <c r="B1665" s="1562"/>
      <c r="C1665" s="1562"/>
      <c r="D1665" s="1562"/>
      <c r="E1665" s="1562"/>
      <c r="F1665" s="1562"/>
      <c r="G1665" s="1562"/>
      <c r="H1665" s="1562"/>
      <c r="I1665" s="1562"/>
      <c r="W1665">
        <f t="shared" si="167"/>
      </c>
      <c r="X1665">
        <f t="shared" si="168"/>
      </c>
      <c r="Y1665">
        <f t="shared" si="169"/>
      </c>
      <c r="Z1665">
        <f t="shared" si="170"/>
      </c>
    </row>
    <row r="1666" spans="1:26">
      <c r="W1666">
        <f t="shared" si="167"/>
      </c>
      <c r="X1666">
        <f t="shared" si="168"/>
      </c>
      <c r="Y1666">
        <f t="shared" si="169"/>
      </c>
      <c r="Z1666">
        <f t="shared" si="170"/>
      </c>
    </row>
    <row r="1667" spans="1:26">
      <c r="A1667" s="1" t="s">
        <v>1</v>
      </c>
      <c r="C1667" s="1" t="inlineStr">
        <is>
          <t>ATTN: Contact-070</t>
        </is>
      </c>
      <c r="G1667" s="2" t="s">
        <v>2</v>
      </c>
      <c r="H1667" s="3" t="s">
        <v>802</v>
      </c>
      <c r="W1667">
        <f t="shared" si="167"/>
      </c>
      <c r="X1667">
        <f t="shared" si="168"/>
      </c>
      <c r="Y1667">
        <f t="shared" si="169"/>
      </c>
      <c r="Z1667">
        <f t="shared" si="170"/>
      </c>
    </row>
    <row r="1668" spans="1:26">
      <c r="A1668" s="178" t="inlineStr">
        <is>
          <t>Dealer-317</t>
        </is>
      </c>
      <c r="B1668" s="1"/>
      <c r="F1668" s="4" t="s">
        <v>3</v>
      </c>
      <c r="G1668" s="2"/>
      <c r="H1668" s="1" t="s">
        <v>97</v>
      </c>
      <c r="W1668">
        <f t="shared" ref="W1668:W1731" si="172">IF(LEFT($H1668&amp;"",5)="2019-",$H1668,W1667)</f>
      </c>
      <c r="X1668">
        <f t="shared" ref="X1668:X1731" si="173">IF($W1668="",0,IF(COUNTIF($AB$2:$AB$80,$W1668)&gt;0,1,0))</f>
      </c>
      <c r="Y1668">
        <f t="shared" ref="Y1668:Y1731" si="174">IF($C1668="","",UPPER(TRIM(IFERROR(LEFT($C1668&amp;"",FIND("/",$C1668&amp;"")-1),$C1668&amp;""))))</f>
      </c>
      <c r="Z1668">
        <f t="shared" ref="Z1668:Z1731" si="175">IFERROR(IF(ISNUMBER($G1668),$G1668,0),0)</f>
      </c>
    </row>
    <row r="1669" spans="1:26">
      <c r="A1669" s="178" t="inlineStr">
        <is>
          <t>Address line (redacted)</t>
        </is>
      </c>
      <c r="B1669" s="1"/>
      <c r="W1669">
        <f t="shared" si="172"/>
      </c>
      <c r="X1669">
        <f t="shared" si="173"/>
      </c>
      <c r="Y1669">
        <f t="shared" si="174"/>
      </c>
      <c r="Z1669">
        <f t="shared" si="175"/>
      </c>
    </row>
    <row r="1670" spans="1:26">
      <c r="A1670" s="1" t="inlineStr">
        <is>
          <t>Address line (redacted)</t>
        </is>
      </c>
      <c r="B1670" s="1"/>
      <c r="W1670">
        <f t="shared" si="172"/>
      </c>
      <c r="X1670">
        <f t="shared" si="173"/>
      </c>
      <c r="Y1670">
        <f t="shared" si="174"/>
      </c>
      <c r="Z1670">
        <f t="shared" si="175"/>
      </c>
    </row>
    <row r="1671" spans="1:26">
      <c r="A1671" s="268" t="s">
        <v>813</v>
      </c>
      <c r="B1671" s="243"/>
      <c r="W1671">
        <f t="shared" si="172"/>
      </c>
      <c r="X1671">
        <f t="shared" si="173"/>
      </c>
      <c r="Y1671">
        <f t="shared" si="174"/>
      </c>
      <c r="Z1671">
        <f t="shared" si="175"/>
      </c>
    </row>
    <row r="1672" spans="1:26">
      <c r="A1672" s="306" t="s">
        <v>814</v>
      </c>
      <c r="B1672" s="243" t="inlineStr">
        <is>
          <t>PHONE-MASKED</t>
        </is>
      </c>
      <c r="W1672">
        <f t="shared" si="172"/>
      </c>
      <c r="X1672">
        <f t="shared" si="173"/>
      </c>
      <c r="Y1672">
        <f t="shared" si="174"/>
      </c>
      <c r="Z1672">
        <f t="shared" si="175"/>
      </c>
    </row>
    <row r="1673" spans="1:26">
      <c r="A1673" s="306"/>
      <c r="B1673" s="243"/>
      <c r="W1673">
        <f t="shared" si="172"/>
      </c>
      <c r="X1673">
        <f t="shared" si="173"/>
      </c>
      <c r="Y1673">
        <f t="shared" si="174"/>
      </c>
      <c r="Z1673">
        <f t="shared" si="175"/>
      </c>
    </row>
    <row r="1674" spans="1:26">
      <c r="A1674" s="1" t="s">
        <v>5</v>
      </c>
      <c r="W1674">
        <f t="shared" si="172"/>
      </c>
      <c r="X1674">
        <f t="shared" si="173"/>
      </c>
      <c r="Y1674">
        <f t="shared" si="174"/>
      </c>
      <c r="Z1674">
        <f t="shared" si="175"/>
      </c>
    </row>
    <row r="1675" spans="1:26">
      <c r="A1675" s="1" t="s">
        <v>6</v>
      </c>
      <c r="W1675">
        <f t="shared" si="172"/>
      </c>
      <c r="X1675">
        <f t="shared" si="173"/>
      </c>
      <c r="Y1675">
        <f t="shared" si="174"/>
      </c>
      <c r="Z1675">
        <f t="shared" si="175"/>
      </c>
    </row>
    <row r="1676" spans="1:26" ht="15.75" thickBot="1">
      <c r="A1676" s="1" t="s">
        <v>7</v>
      </c>
      <c r="W1676">
        <f t="shared" si="172"/>
      </c>
      <c r="X1676">
        <f t="shared" si="173"/>
      </c>
      <c r="Y1676">
        <f t="shared" si="174"/>
      </c>
      <c r="Z1676">
        <f t="shared" si="175"/>
      </c>
    </row>
    <row r="1677" spans="1:26" ht="24.75" thickBot="1">
      <c r="A1677" s="162" t="s">
        <v>8</v>
      </c>
      <c r="B1677" s="163" t="s">
        <v>9</v>
      </c>
      <c r="C1677" s="163" t="s">
        <v>10</v>
      </c>
      <c r="D1677" s="164" t="s">
        <v>11</v>
      </c>
      <c r="E1677" s="164" t="s">
        <v>12</v>
      </c>
      <c r="F1677" s="164" t="s">
        <v>13</v>
      </c>
      <c r="G1677" s="164" t="s">
        <v>14</v>
      </c>
      <c r="H1677" s="165" t="s">
        <v>15</v>
      </c>
      <c r="I1677" s="166" t="s">
        <v>16</v>
      </c>
      <c r="W1677">
        <f t="shared" si="172"/>
      </c>
      <c r="X1677">
        <f t="shared" si="173"/>
      </c>
      <c r="Y1677">
        <f t="shared" si="174"/>
      </c>
      <c r="Z1677">
        <f t="shared" si="175"/>
      </c>
    </row>
    <row r="1678" spans="1:26">
      <c r="A1678" s="5"/>
      <c r="B1678" s="1564" t="s">
        <v>18</v>
      </c>
      <c r="C1678" s="1565"/>
      <c r="D1678" s="6"/>
      <c r="E1678" s="5"/>
      <c r="F1678" s="6"/>
      <c r="G1678" s="6"/>
      <c r="H1678" s="5"/>
      <c r="I1678" s="102"/>
      <c r="W1678">
        <f t="shared" si="172"/>
      </c>
      <c r="X1678">
        <f t="shared" si="173"/>
      </c>
      <c r="Y1678">
        <f t="shared" si="174"/>
      </c>
      <c r="Z1678">
        <f t="shared" si="175"/>
      </c>
    </row>
    <row r="1679" spans="1:26">
      <c r="A1679" s="5">
        <v>1</v>
      </c>
      <c r="B1679" s="95" t="s">
        <v>837</v>
      </c>
      <c r="C1679" s="5" t="s">
        <v>424</v>
      </c>
      <c r="D1679" s="5">
        <v>1</v>
      </c>
      <c r="E1679" s="5">
        <v>4</v>
      </c>
      <c r="F1679" s="5">
        <f>+E1679*D1679</f>
      </c>
      <c r="G1679" s="6">
        <f>+E1679*D1679</f>
      </c>
      <c r="H1679" s="5">
        <v>1</v>
      </c>
      <c r="I1679" s="102">
        <f>+H1679*G1679</f>
      </c>
      <c r="W1679">
        <f t="shared" si="172"/>
      </c>
      <c r="X1679">
        <f t="shared" si="173"/>
      </c>
      <c r="Y1679">
        <f t="shared" si="174"/>
      </c>
      <c r="Z1679">
        <f t="shared" si="175"/>
      </c>
    </row>
    <row r="1680" spans="1:26">
      <c r="A1680" s="5">
        <v>2</v>
      </c>
      <c r="B1680" s="8" t="s">
        <v>275</v>
      </c>
      <c r="C1680" s="5" t="s">
        <v>276</v>
      </c>
      <c r="D1680" s="5">
        <v>1</v>
      </c>
      <c r="E1680" s="5">
        <v>4</v>
      </c>
      <c r="F1680" s="5">
        <f t="shared" ref="F1680:F1696" si="176">+E1680*D1680</f>
      </c>
      <c r="G1680" s="6">
        <f t="shared" ref="G1680:G1696" si="177">+E1680*D1680</f>
      </c>
      <c r="H1680" s="9">
        <v>1</v>
      </c>
      <c r="I1680" s="102">
        <f t="shared" ref="I1680:I1696" si="178">+H1680*G1680</f>
      </c>
      <c r="W1680">
        <f t="shared" si="172"/>
      </c>
      <c r="X1680">
        <f t="shared" si="173"/>
      </c>
      <c r="Y1680">
        <f t="shared" si="174"/>
      </c>
      <c r="Z1680">
        <f t="shared" si="175"/>
      </c>
    </row>
    <row r="1681" spans="1:26">
      <c r="A1681" s="5">
        <v>3</v>
      </c>
      <c r="B1681" s="8" t="s">
        <v>836</v>
      </c>
      <c r="C1681" s="5" t="s">
        <v>321</v>
      </c>
      <c r="D1681" s="5">
        <v>1</v>
      </c>
      <c r="E1681" s="16">
        <v>4</v>
      </c>
      <c r="F1681" s="5">
        <f t="shared" si="176"/>
      </c>
      <c r="G1681" s="6">
        <f t="shared" si="177"/>
      </c>
      <c r="H1681" s="5">
        <v>1</v>
      </c>
      <c r="I1681" s="102">
        <f t="shared" si="178"/>
      </c>
      <c r="W1681">
        <f t="shared" si="172"/>
      </c>
      <c r="X1681">
        <f t="shared" si="173"/>
      </c>
      <c r="Y1681">
        <f t="shared" si="174"/>
      </c>
      <c r="Z1681">
        <f t="shared" si="175"/>
      </c>
    </row>
    <row r="1682" spans="1:26">
      <c r="A1682" s="5">
        <v>4</v>
      </c>
      <c r="B1682" s="128" t="s">
        <v>835</v>
      </c>
      <c r="C1682" s="101" t="s">
        <v>834</v>
      </c>
      <c r="D1682" s="5">
        <v>1</v>
      </c>
      <c r="E1682" s="5">
        <v>4</v>
      </c>
      <c r="F1682" s="5">
        <f t="shared" si="176"/>
      </c>
      <c r="G1682" s="6">
        <f t="shared" si="177"/>
      </c>
      <c r="H1682" s="5">
        <v>1</v>
      </c>
      <c r="I1682" s="102">
        <f t="shared" si="178"/>
      </c>
      <c r="W1682">
        <f t="shared" si="172"/>
      </c>
      <c r="X1682">
        <f t="shared" si="173"/>
      </c>
      <c r="Y1682">
        <f t="shared" si="174"/>
      </c>
      <c r="Z1682">
        <f t="shared" si="175"/>
      </c>
    </row>
    <row r="1683" spans="1:26">
      <c r="A1683" s="5">
        <v>5</v>
      </c>
      <c r="B1683" s="128" t="s">
        <v>833</v>
      </c>
      <c r="C1683" s="101" t="s">
        <v>832</v>
      </c>
      <c r="D1683" s="5">
        <v>1</v>
      </c>
      <c r="E1683" s="5">
        <v>4</v>
      </c>
      <c r="F1683" s="5">
        <f t="shared" si="176"/>
      </c>
      <c r="G1683" s="6">
        <f t="shared" si="177"/>
      </c>
      <c r="H1683" s="5">
        <v>1</v>
      </c>
      <c r="I1683" s="102">
        <f t="shared" si="178"/>
      </c>
      <c r="W1683">
        <f t="shared" si="172"/>
      </c>
      <c r="X1683">
        <f t="shared" si="173"/>
      </c>
      <c r="Y1683">
        <f t="shared" si="174"/>
      </c>
      <c r="Z1683">
        <f t="shared" si="175"/>
      </c>
    </row>
    <row r="1684" spans="1:26">
      <c r="A1684" s="5">
        <v>6</v>
      </c>
      <c r="B1684" s="8" t="s">
        <v>831</v>
      </c>
      <c r="C1684" s="5" t="s">
        <v>329</v>
      </c>
      <c r="D1684" s="5">
        <v>1</v>
      </c>
      <c r="E1684" s="16">
        <v>4</v>
      </c>
      <c r="F1684" s="5">
        <f t="shared" si="176"/>
      </c>
      <c r="G1684" s="6">
        <f t="shared" si="177"/>
      </c>
      <c r="H1684" s="5">
        <v>1</v>
      </c>
      <c r="I1684" s="102">
        <f t="shared" si="178"/>
      </c>
      <c r="W1684">
        <f t="shared" si="172"/>
      </c>
      <c r="X1684">
        <f t="shared" si="173"/>
      </c>
      <c r="Y1684">
        <f t="shared" si="174"/>
      </c>
      <c r="Z1684">
        <f t="shared" si="175"/>
      </c>
    </row>
    <row r="1685" spans="1:26">
      <c r="A1685" s="5">
        <v>7</v>
      </c>
      <c r="B1685" s="95" t="s">
        <v>277</v>
      </c>
      <c r="C1685" s="9" t="s">
        <v>278</v>
      </c>
      <c r="D1685" s="5">
        <v>1</v>
      </c>
      <c r="E1685" s="5">
        <v>4</v>
      </c>
      <c r="F1685" s="5">
        <f t="shared" si="176"/>
      </c>
      <c r="G1685" s="6">
        <f t="shared" si="177"/>
      </c>
      <c r="H1685" s="16">
        <v>1</v>
      </c>
      <c r="I1685" s="102">
        <f t="shared" si="178"/>
      </c>
      <c r="W1685">
        <f t="shared" si="172"/>
      </c>
      <c r="X1685">
        <f t="shared" si="173"/>
      </c>
      <c r="Y1685">
        <f t="shared" si="174"/>
      </c>
      <c r="Z1685">
        <f t="shared" si="175"/>
      </c>
    </row>
    <row r="1686" spans="1:26">
      <c r="A1686" s="5">
        <v>8</v>
      </c>
      <c r="B1686" s="95" t="s">
        <v>830</v>
      </c>
      <c r="C1686" s="101" t="s">
        <v>829</v>
      </c>
      <c r="D1686" s="5">
        <v>1</v>
      </c>
      <c r="E1686" s="5">
        <v>4</v>
      </c>
      <c r="F1686" s="5">
        <f t="shared" si="176"/>
      </c>
      <c r="G1686" s="6">
        <f t="shared" si="177"/>
      </c>
      <c r="H1686" s="16">
        <v>1</v>
      </c>
      <c r="I1686" s="102">
        <f t="shared" si="178"/>
      </c>
      <c r="W1686">
        <f t="shared" si="172"/>
      </c>
      <c r="X1686">
        <f t="shared" si="173"/>
      </c>
      <c r="Y1686">
        <f t="shared" si="174"/>
      </c>
      <c r="Z1686">
        <f t="shared" si="175"/>
      </c>
    </row>
    <row r="1687" spans="1:26">
      <c r="A1687" s="5">
        <v>9</v>
      </c>
      <c r="B1687" s="95" t="s">
        <v>828</v>
      </c>
      <c r="C1687" s="101" t="s">
        <v>827</v>
      </c>
      <c r="D1687" s="5">
        <v>1</v>
      </c>
      <c r="E1687" s="5">
        <v>4</v>
      </c>
      <c r="F1687" s="5">
        <f t="shared" si="176"/>
      </c>
      <c r="G1687" s="6">
        <f t="shared" si="177"/>
      </c>
      <c r="H1687" s="16">
        <v>1</v>
      </c>
      <c r="I1687" s="102">
        <f t="shared" si="178"/>
      </c>
      <c r="W1687">
        <f t="shared" si="172"/>
      </c>
      <c r="X1687">
        <f t="shared" si="173"/>
      </c>
      <c r="Y1687">
        <f t="shared" si="174"/>
      </c>
      <c r="Z1687">
        <f t="shared" si="175"/>
      </c>
    </row>
    <row r="1688" spans="1:26" ht="24">
      <c r="A1688" s="5">
        <v>10</v>
      </c>
      <c r="B1688" s="95" t="s">
        <v>322</v>
      </c>
      <c r="C1688" s="101" t="s">
        <v>323</v>
      </c>
      <c r="D1688" s="5">
        <v>1</v>
      </c>
      <c r="E1688" s="16">
        <v>4</v>
      </c>
      <c r="F1688" s="5">
        <f t="shared" si="176"/>
      </c>
      <c r="G1688" s="6">
        <f t="shared" si="177"/>
      </c>
      <c r="H1688" s="5">
        <v>1</v>
      </c>
      <c r="I1688" s="102">
        <f t="shared" si="178"/>
      </c>
      <c r="W1688">
        <f t="shared" si="172"/>
      </c>
      <c r="X1688">
        <f t="shared" si="173"/>
      </c>
      <c r="Y1688">
        <f t="shared" si="174"/>
      </c>
      <c r="Z1688">
        <f t="shared" si="175"/>
      </c>
    </row>
    <row r="1689" spans="1:26">
      <c r="A1689" s="5">
        <v>11</v>
      </c>
      <c r="B1689" s="95" t="s">
        <v>615</v>
      </c>
      <c r="C1689" s="101" t="s">
        <v>826</v>
      </c>
      <c r="D1689" s="5">
        <v>1</v>
      </c>
      <c r="E1689" s="5">
        <v>4</v>
      </c>
      <c r="F1689" s="5">
        <f t="shared" si="176"/>
      </c>
      <c r="G1689" s="6">
        <f t="shared" si="177"/>
      </c>
      <c r="H1689" s="5">
        <v>1</v>
      </c>
      <c r="I1689" s="102">
        <f t="shared" si="178"/>
      </c>
      <c r="W1689">
        <f t="shared" si="172"/>
      </c>
      <c r="X1689">
        <f t="shared" si="173"/>
      </c>
      <c r="Y1689">
        <f t="shared" si="174"/>
      </c>
      <c r="Z1689">
        <f t="shared" si="175"/>
      </c>
    </row>
    <row r="1690" spans="1:26">
      <c r="A1690" s="5">
        <v>12</v>
      </c>
      <c r="B1690" s="8" t="s">
        <v>421</v>
      </c>
      <c r="C1690" s="9" t="s">
        <v>422</v>
      </c>
      <c r="D1690" s="5">
        <v>1</v>
      </c>
      <c r="E1690" s="5">
        <v>4</v>
      </c>
      <c r="F1690" s="5">
        <f t="shared" si="176"/>
      </c>
      <c r="G1690" s="6">
        <f t="shared" si="177"/>
      </c>
      <c r="H1690" s="5">
        <v>1</v>
      </c>
      <c r="I1690" s="102">
        <f t="shared" si="178"/>
      </c>
      <c r="W1690">
        <f t="shared" si="172"/>
      </c>
      <c r="X1690">
        <f t="shared" si="173"/>
      </c>
      <c r="Y1690">
        <f t="shared" si="174"/>
      </c>
      <c r="Z1690">
        <f t="shared" si="175"/>
      </c>
    </row>
    <row r="1691" spans="1:26">
      <c r="A1691" s="5">
        <v>13</v>
      </c>
      <c r="B1691" s="8" t="s">
        <v>825</v>
      </c>
      <c r="C1691" s="9" t="s">
        <v>824</v>
      </c>
      <c r="D1691" s="5">
        <v>1</v>
      </c>
      <c r="E1691" s="16">
        <v>4</v>
      </c>
      <c r="F1691" s="5">
        <f t="shared" si="176"/>
      </c>
      <c r="G1691" s="6">
        <f t="shared" si="177"/>
      </c>
      <c r="H1691" s="5">
        <v>1</v>
      </c>
      <c r="I1691" s="102">
        <f t="shared" si="178"/>
      </c>
      <c r="W1691">
        <f t="shared" si="172"/>
      </c>
      <c r="X1691">
        <f t="shared" si="173"/>
      </c>
      <c r="Y1691">
        <f t="shared" si="174"/>
      </c>
      <c r="Z1691">
        <f t="shared" si="175"/>
      </c>
    </row>
    <row r="1692" spans="1:26">
      <c r="A1692" s="5">
        <v>14</v>
      </c>
      <c r="B1692" s="95" t="s">
        <v>823</v>
      </c>
      <c r="C1692" s="101" t="s">
        <v>822</v>
      </c>
      <c r="D1692" s="5">
        <v>1</v>
      </c>
      <c r="E1692" s="5">
        <v>4</v>
      </c>
      <c r="F1692" s="5">
        <f t="shared" si="176"/>
      </c>
      <c r="G1692" s="6">
        <f t="shared" si="177"/>
      </c>
      <c r="H1692" s="16">
        <v>1</v>
      </c>
      <c r="I1692" s="102">
        <f t="shared" si="178"/>
      </c>
      <c r="W1692">
        <f t="shared" si="172"/>
      </c>
      <c r="X1692">
        <f t="shared" si="173"/>
      </c>
      <c r="Y1692">
        <f t="shared" si="174"/>
      </c>
      <c r="Z1692">
        <f t="shared" si="175"/>
      </c>
    </row>
    <row r="1693" spans="1:26">
      <c r="A1693" s="5">
        <v>15</v>
      </c>
      <c r="B1693" s="8" t="s">
        <v>821</v>
      </c>
      <c r="C1693" s="5" t="s">
        <v>820</v>
      </c>
      <c r="D1693" s="5">
        <v>1</v>
      </c>
      <c r="E1693" s="16">
        <v>4</v>
      </c>
      <c r="F1693" s="5">
        <f t="shared" si="176"/>
      </c>
      <c r="G1693" s="6">
        <f t="shared" si="177"/>
      </c>
      <c r="H1693" s="5">
        <v>1</v>
      </c>
      <c r="I1693" s="102">
        <f t="shared" si="178"/>
      </c>
      <c r="W1693">
        <f t="shared" si="172"/>
      </c>
      <c r="X1693">
        <f t="shared" si="173"/>
      </c>
      <c r="Y1693">
        <f t="shared" si="174"/>
      </c>
      <c r="Z1693">
        <f t="shared" si="175"/>
      </c>
    </row>
    <row r="1694" spans="1:26">
      <c r="A1694" s="5">
        <v>16</v>
      </c>
      <c r="B1694" s="95" t="s">
        <v>819</v>
      </c>
      <c r="C1694" s="101" t="s">
        <v>818</v>
      </c>
      <c r="D1694" s="5">
        <v>1</v>
      </c>
      <c r="E1694" s="5">
        <v>4</v>
      </c>
      <c r="F1694" s="5">
        <f t="shared" si="176"/>
      </c>
      <c r="G1694" s="6">
        <f t="shared" si="177"/>
      </c>
      <c r="H1694" s="16">
        <v>1</v>
      </c>
      <c r="I1694" s="102">
        <f t="shared" si="178"/>
      </c>
      <c r="W1694">
        <f t="shared" si="172"/>
      </c>
      <c r="X1694">
        <f t="shared" si="173"/>
      </c>
      <c r="Y1694">
        <f t="shared" si="174"/>
      </c>
      <c r="Z1694">
        <f t="shared" si="175"/>
      </c>
    </row>
    <row r="1695" spans="1:26">
      <c r="A1695" s="5">
        <v>17</v>
      </c>
      <c r="B1695" s="8" t="s">
        <v>279</v>
      </c>
      <c r="C1695" s="5" t="s">
        <v>280</v>
      </c>
      <c r="D1695" s="5">
        <v>1</v>
      </c>
      <c r="E1695" s="16">
        <v>4</v>
      </c>
      <c r="F1695" s="5">
        <f t="shared" si="176"/>
      </c>
      <c r="G1695" s="6">
        <f t="shared" si="177"/>
      </c>
      <c r="H1695" s="16">
        <v>1</v>
      </c>
      <c r="I1695" s="102">
        <f t="shared" si="178"/>
      </c>
      <c r="W1695">
        <f t="shared" si="172"/>
      </c>
      <c r="X1695">
        <f t="shared" si="173"/>
      </c>
      <c r="Y1695">
        <f t="shared" si="174"/>
      </c>
      <c r="Z1695">
        <f t="shared" si="175"/>
      </c>
    </row>
    <row r="1696" spans="1:26" ht="24">
      <c r="A1696" s="5">
        <v>18</v>
      </c>
      <c r="B1696" s="15" t="s">
        <v>817</v>
      </c>
      <c r="C1696" s="9" t="s">
        <v>816</v>
      </c>
      <c r="D1696" s="5">
        <v>1</v>
      </c>
      <c r="E1696" s="16">
        <v>4</v>
      </c>
      <c r="F1696" s="5">
        <f t="shared" si="176"/>
      </c>
      <c r="G1696" s="6">
        <f t="shared" si="177"/>
      </c>
      <c r="H1696" s="16">
        <v>1</v>
      </c>
      <c r="I1696" s="102">
        <f t="shared" si="178"/>
      </c>
      <c r="W1696">
        <f t="shared" si="172"/>
      </c>
      <c r="X1696">
        <f t="shared" si="173"/>
      </c>
      <c r="Y1696">
        <f t="shared" si="174"/>
      </c>
      <c r="Z1696">
        <f t="shared" si="175"/>
      </c>
    </row>
    <row r="1697" spans="1:26" ht="15.75" thickBot="1">
      <c r="A1697" s="33"/>
      <c r="B1697" s="1754" t="s">
        <v>1818</v>
      </c>
      <c r="C1697" s="88"/>
      <c r="D1697" s="23"/>
      <c r="E1697" s="23"/>
      <c r="F1697" s="171"/>
      <c r="G1697" s="24"/>
      <c r="H1697" s="23"/>
      <c r="I1697" s="172"/>
      <c r="W1697">
        <f t="shared" si="172"/>
      </c>
      <c r="X1697">
        <f t="shared" si="173"/>
      </c>
      <c r="Y1697">
        <f t="shared" si="174"/>
      </c>
      <c r="Z1697">
        <f t="shared" si="175"/>
      </c>
    </row>
    <row r="1698" spans="1:26">
      <c r="A1698" s="33"/>
      <c r="B1698" s="1755"/>
      <c r="C1698" s="10"/>
      <c r="D1698" s="91"/>
      <c r="E1698" s="91"/>
      <c r="F1698" s="91"/>
      <c r="G1698" s="92" t="s">
        <v>19</v>
      </c>
      <c r="H1698" s="91"/>
      <c r="I1698" s="111">
        <f>SUM(I1678:I1697)</f>
      </c>
      <c r="W1698">
        <f t="shared" si="172"/>
      </c>
      <c r="X1698">
        <f t="shared" si="173"/>
      </c>
      <c r="Y1698">
        <f t="shared" si="174"/>
      </c>
      <c r="Z1698">
        <f t="shared" si="175"/>
      </c>
    </row>
    <row r="1699" spans="1:26" ht="15.75" thickBot="1">
      <c r="A1699" s="33"/>
      <c r="B1699" s="11" t="s">
        <v>20</v>
      </c>
      <c r="C1699" s="35"/>
      <c r="D1699" s="35"/>
      <c r="E1699" s="35"/>
      <c r="F1699" s="35"/>
      <c r="G1699" s="35"/>
      <c r="H1699" s="35"/>
      <c r="I1699" s="36"/>
      <c r="W1699">
        <f t="shared" si="172"/>
      </c>
      <c r="X1699">
        <f t="shared" si="173"/>
      </c>
      <c r="Y1699">
        <f t="shared" si="174"/>
      </c>
      <c r="Z1699">
        <f t="shared" si="175"/>
      </c>
    </row>
    <row r="1700" spans="1:26" ht="15.75" thickBot="1">
      <c r="A1700" s="37"/>
      <c r="B1700" s="38"/>
      <c r="C1700" s="39" t="s">
        <v>21</v>
      </c>
      <c r="D1700" s="40">
        <f>SUM(D1678:D1699)</f>
      </c>
      <c r="E1700" s="41">
        <f>IF(H1700=I1700,"OK","NO")</f>
      </c>
      <c r="F1700" s="40">
        <f>SUMPRODUCT(D1678:D1699,E1678:E1699)</f>
      </c>
      <c r="G1700" s="40">
        <f>SUM(G1678:G1699)</f>
      </c>
      <c r="H1700" s="41">
        <f>SUMPRODUCT(F1678:F1697,H1678:H1697)</f>
      </c>
      <c r="I1700" s="43">
        <f>SUM(I1698:I1699)</f>
      </c>
      <c r="W1700">
        <f t="shared" si="172"/>
      </c>
      <c r="X1700">
        <f t="shared" si="173"/>
      </c>
      <c r="Y1700">
        <f t="shared" si="174"/>
      </c>
      <c r="Z1700">
        <f t="shared" si="175"/>
      </c>
    </row>
    <row r="1701" spans="1:26" ht="15.75" thickBot="1">
      <c r="A1701" s="44"/>
      <c r="B1701" s="116"/>
      <c r="C1701" s="45"/>
      <c r="D1701" s="45"/>
      <c r="E1701" s="45"/>
      <c r="F1701" s="45"/>
      <c r="G1701" s="45"/>
      <c r="H1701" s="45"/>
      <c r="I1701" s="47"/>
      <c r="W1701">
        <f t="shared" si="172"/>
      </c>
      <c r="X1701">
        <f t="shared" si="173"/>
      </c>
      <c r="Y1701">
        <f t="shared" si="174"/>
      </c>
      <c r="Z1701">
        <f t="shared" si="175"/>
      </c>
    </row>
    <row r="1702" spans="1:26">
      <c r="A1702" s="12" t="s">
        <v>788</v>
      </c>
      <c r="B1702" s="12"/>
      <c r="C1702" s="12"/>
      <c r="D1702" s="13"/>
      <c r="E1702" s="14"/>
      <c r="F1702" s="14"/>
      <c r="G1702" s="14"/>
      <c r="H1702" s="2"/>
      <c r="I1702" s="12"/>
      <c r="W1702">
        <f t="shared" si="172"/>
      </c>
      <c r="X1702">
        <f t="shared" si="173"/>
      </c>
      <c r="Y1702">
        <f t="shared" si="174"/>
      </c>
      <c r="Z1702">
        <f t="shared" si="175"/>
      </c>
    </row>
    <row r="1703" spans="1:26">
      <c r="W1703">
        <f t="shared" si="172"/>
      </c>
      <c r="X1703">
        <f t="shared" si="173"/>
      </c>
      <c r="Y1703">
        <f t="shared" si="174"/>
      </c>
      <c r="Z1703">
        <f t="shared" si="175"/>
      </c>
    </row>
    <row r="1704" spans="1:26">
      <c r="W1704">
        <f t="shared" si="172"/>
      </c>
      <c r="X1704">
        <f t="shared" si="173"/>
      </c>
      <c r="Y1704">
        <f t="shared" si="174"/>
      </c>
      <c r="Z1704">
        <f t="shared" si="175"/>
      </c>
    </row>
    <row r="1705" spans="1:26">
      <c r="W1705">
        <f t="shared" si="172"/>
      </c>
      <c r="X1705">
        <f t="shared" si="173"/>
      </c>
      <c r="Y1705">
        <f t="shared" si="174"/>
      </c>
      <c r="Z1705">
        <f t="shared" si="175"/>
      </c>
    </row>
    <row r="1706" spans="1:26">
      <c r="W1706">
        <f t="shared" si="172"/>
      </c>
      <c r="X1706">
        <f t="shared" si="173"/>
      </c>
      <c r="Y1706">
        <f t="shared" si="174"/>
      </c>
      <c r="Z1706">
        <f t="shared" si="175"/>
      </c>
    </row>
    <row r="1707" spans="1:26">
      <c r="A1707" s="1562" t="s">
        <v>0</v>
      </c>
      <c r="B1707" s="1562"/>
      <c r="C1707" s="1562"/>
      <c r="D1707" s="1562"/>
      <c r="E1707" s="1562"/>
      <c r="F1707" s="1562"/>
      <c r="G1707" s="1562"/>
      <c r="H1707" s="1562"/>
      <c r="I1707" s="1562"/>
      <c r="W1707">
        <f t="shared" si="172"/>
      </c>
      <c r="X1707">
        <f t="shared" si="173"/>
      </c>
      <c r="Y1707">
        <f t="shared" si="174"/>
      </c>
      <c r="Z1707">
        <f t="shared" si="175"/>
      </c>
    </row>
    <row r="1708" spans="1:26">
      <c r="W1708">
        <f t="shared" si="172"/>
      </c>
      <c r="X1708">
        <f t="shared" si="173"/>
      </c>
      <c r="Y1708">
        <f t="shared" si="174"/>
      </c>
      <c r="Z1708">
        <f t="shared" si="175"/>
      </c>
    </row>
    <row r="1709" spans="1:26">
      <c r="A1709" s="1" t="s">
        <v>1</v>
      </c>
      <c r="B1709" s="1"/>
      <c r="G1709" s="2" t="s">
        <v>2</v>
      </c>
      <c r="H1709" s="3" t="s">
        <v>838</v>
      </c>
      <c r="W1709">
        <f t="shared" si="172"/>
      </c>
      <c r="X1709">
        <f t="shared" si="173"/>
      </c>
      <c r="Y1709">
        <f t="shared" si="174"/>
      </c>
      <c r="Z1709">
        <f t="shared" si="175"/>
      </c>
    </row>
    <row r="1710" spans="1:26">
      <c r="A1710" s="1" t="inlineStr">
        <is>
          <t>Dealer-049</t>
        </is>
      </c>
      <c r="B1710" s="1"/>
      <c r="F1710" s="4" t="s">
        <v>3</v>
      </c>
      <c r="G1710" s="2"/>
      <c r="H1710" s="1" t="s">
        <v>98</v>
      </c>
      <c r="W1710">
        <f t="shared" si="172"/>
      </c>
      <c r="X1710">
        <f t="shared" si="173"/>
      </c>
      <c r="Y1710">
        <f t="shared" si="174"/>
      </c>
      <c r="Z1710">
        <f t="shared" si="175"/>
      </c>
    </row>
    <row r="1711" spans="1:26">
      <c r="A1711" s="1" t="inlineStr">
        <is>
          <t>Address line (redacted)</t>
        </is>
      </c>
      <c r="B1711" s="1"/>
      <c r="H1711" s="22"/>
      <c r="W1711">
        <f t="shared" si="172"/>
      </c>
      <c r="X1711">
        <f t="shared" si="173"/>
      </c>
      <c r="Y1711">
        <f t="shared" si="174"/>
      </c>
      <c r="Z1711">
        <f t="shared" si="175"/>
      </c>
    </row>
    <row r="1712" spans="1:26">
      <c r="A1712" s="1" t="inlineStr">
        <is>
          <t>Address line (redacted)</t>
        </is>
      </c>
      <c r="B1712" s="1"/>
      <c r="D1712" s="85"/>
      <c r="E1712" s="85"/>
      <c r="F1712" s="85"/>
      <c r="G1712" s="85"/>
      <c r="H1712" s="85"/>
      <c r="W1712">
        <f t="shared" si="172"/>
      </c>
      <c r="X1712">
        <f t="shared" si="173"/>
      </c>
      <c r="Y1712">
        <f t="shared" si="174"/>
      </c>
      <c r="Z1712">
        <f t="shared" si="175"/>
      </c>
    </row>
    <row r="1713" spans="1:26">
      <c r="A1713" s="268" t="s">
        <v>598</v>
      </c>
      <c r="B1713" s="243" t="inlineStr">
        <is>
          <t>GSTIN-MASKED</t>
        </is>
      </c>
      <c r="D1713" s="85"/>
      <c r="E1713" s="85"/>
      <c r="F1713" s="85"/>
      <c r="G1713" s="85"/>
      <c r="H1713" s="85"/>
      <c r="W1713">
        <f t="shared" si="172"/>
      </c>
      <c r="X1713">
        <f t="shared" si="173"/>
      </c>
      <c r="Y1713">
        <f t="shared" si="174"/>
      </c>
      <c r="Z1713">
        <f t="shared" si="175"/>
      </c>
    </row>
    <row r="1714" spans="1:26">
      <c r="A1714" s="49"/>
      <c r="B1714" s="87"/>
      <c r="W1714">
        <f t="shared" si="172"/>
      </c>
      <c r="X1714">
        <f t="shared" si="173"/>
      </c>
      <c r="Y1714">
        <f t="shared" si="174"/>
      </c>
      <c r="Z1714">
        <f t="shared" si="175"/>
      </c>
    </row>
    <row r="1715" spans="1:26">
      <c r="A1715" s="1" t="s">
        <v>5</v>
      </c>
      <c r="W1715">
        <f t="shared" si="172"/>
      </c>
      <c r="X1715">
        <f t="shared" si="173"/>
      </c>
      <c r="Y1715">
        <f t="shared" si="174"/>
      </c>
      <c r="Z1715">
        <f t="shared" si="175"/>
      </c>
    </row>
    <row r="1716" spans="1:26">
      <c r="A1716" s="1" t="s">
        <v>6</v>
      </c>
      <c r="W1716">
        <f t="shared" si="172"/>
      </c>
      <c r="X1716">
        <f t="shared" si="173"/>
      </c>
      <c r="Y1716">
        <f t="shared" si="174"/>
      </c>
      <c r="Z1716">
        <f t="shared" si="175"/>
      </c>
    </row>
    <row r="1717" spans="1:26">
      <c r="A1717" s="1" t="s">
        <v>7</v>
      </c>
      <c r="W1717">
        <f t="shared" si="172"/>
      </c>
      <c r="X1717">
        <f t="shared" si="173"/>
      </c>
      <c r="Y1717">
        <f t="shared" si="174"/>
      </c>
      <c r="Z1717">
        <f t="shared" si="175"/>
      </c>
    </row>
    <row r="1718" spans="1:26" ht="24">
      <c r="A1718" s="88" t="s">
        <v>8</v>
      </c>
      <c r="B1718" s="89" t="s">
        <v>9</v>
      </c>
      <c r="C1718" s="89" t="s">
        <v>10</v>
      </c>
      <c r="D1718" s="34" t="s">
        <v>11</v>
      </c>
      <c r="E1718" s="34" t="s">
        <v>12</v>
      </c>
      <c r="F1718" s="34" t="s">
        <v>13</v>
      </c>
      <c r="G1718" s="34" t="s">
        <v>14</v>
      </c>
      <c r="H1718" s="88" t="s">
        <v>15</v>
      </c>
      <c r="I1718" s="90" t="s">
        <v>16</v>
      </c>
      <c r="W1718">
        <f t="shared" si="172"/>
      </c>
      <c r="X1718">
        <f t="shared" si="173"/>
      </c>
      <c r="Y1718">
        <f t="shared" si="174"/>
      </c>
      <c r="Z1718">
        <f t="shared" si="175"/>
      </c>
    </row>
    <row r="1719" spans="1:26">
      <c r="A1719" s="5"/>
      <c r="B1719" s="1564" t="s">
        <v>17</v>
      </c>
      <c r="C1719" s="1565"/>
      <c r="D1719" s="21"/>
      <c r="E1719" s="5"/>
      <c r="F1719" s="5"/>
      <c r="G1719" s="9"/>
      <c r="H1719" s="5"/>
      <c r="I1719" s="94"/>
      <c r="W1719">
        <f t="shared" si="172"/>
      </c>
      <c r="X1719">
        <f t="shared" si="173"/>
      </c>
      <c r="Y1719">
        <f t="shared" si="174"/>
      </c>
      <c r="Z1719">
        <f t="shared" si="175"/>
      </c>
    </row>
    <row r="1720" spans="1:26">
      <c r="A1720" s="5">
        <v>1</v>
      </c>
      <c r="B1720" s="8" t="s">
        <v>860</v>
      </c>
      <c r="C1720" s="5" t="s">
        <v>859</v>
      </c>
      <c r="D1720" s="5">
        <v>1</v>
      </c>
      <c r="E1720" s="5">
        <v>5</v>
      </c>
      <c r="F1720" s="5">
        <f t="shared" ref="F1720:F1727" si="179">+E1720*D1720</f>
      </c>
      <c r="G1720" s="578">
        <f t="shared" ref="G1720:G1727" si="180">+E1720*D1720</f>
      </c>
      <c r="H1720" s="5">
        <v>1</v>
      </c>
      <c r="I1720" s="183">
        <f t="shared" ref="I1720:I1728" si="181">+H1720*G1720</f>
      </c>
      <c r="W1720">
        <f t="shared" si="172"/>
      </c>
      <c r="X1720">
        <f t="shared" si="173"/>
      </c>
      <c r="Y1720">
        <f t="shared" si="174"/>
      </c>
      <c r="Z1720">
        <f t="shared" si="175"/>
      </c>
    </row>
    <row r="1721" spans="1:26">
      <c r="A1721" s="5">
        <v>2</v>
      </c>
      <c r="B1721" s="8" t="s">
        <v>858</v>
      </c>
      <c r="C1721" s="5" t="s">
        <v>857</v>
      </c>
      <c r="D1721" s="5">
        <v>1</v>
      </c>
      <c r="E1721" s="5">
        <v>4</v>
      </c>
      <c r="F1721" s="5">
        <f t="shared" si="179"/>
      </c>
      <c r="G1721" s="578">
        <f t="shared" si="180"/>
      </c>
      <c r="H1721" s="5">
        <v>1</v>
      </c>
      <c r="I1721" s="183">
        <f t="shared" si="181"/>
      </c>
      <c r="W1721">
        <f t="shared" si="172"/>
      </c>
      <c r="X1721">
        <f t="shared" si="173"/>
      </c>
      <c r="Y1721">
        <f t="shared" si="174"/>
      </c>
      <c r="Z1721">
        <f t="shared" si="175"/>
      </c>
    </row>
    <row r="1722" spans="1:26">
      <c r="A1722" s="5">
        <v>3</v>
      </c>
      <c r="B1722" s="8" t="s">
        <v>856</v>
      </c>
      <c r="C1722" s="5" t="s">
        <v>855</v>
      </c>
      <c r="D1722" s="5">
        <v>1</v>
      </c>
      <c r="E1722" s="5">
        <v>5</v>
      </c>
      <c r="F1722" s="5">
        <f t="shared" si="179"/>
      </c>
      <c r="G1722" s="578">
        <f t="shared" si="180"/>
      </c>
      <c r="H1722" s="5">
        <v>1</v>
      </c>
      <c r="I1722" s="183">
        <f t="shared" si="181"/>
      </c>
      <c r="W1722">
        <f t="shared" si="172"/>
      </c>
      <c r="X1722">
        <f t="shared" si="173"/>
      </c>
      <c r="Y1722">
        <f t="shared" si="174"/>
      </c>
      <c r="Z1722">
        <f t="shared" si="175"/>
      </c>
    </row>
    <row r="1723" spans="1:26">
      <c r="A1723" s="5">
        <v>4</v>
      </c>
      <c r="B1723" s="8" t="s">
        <v>454</v>
      </c>
      <c r="C1723" s="5" t="s">
        <v>453</v>
      </c>
      <c r="D1723" s="5">
        <v>2</v>
      </c>
      <c r="E1723" s="5">
        <v>5</v>
      </c>
      <c r="F1723" s="5">
        <f t="shared" si="179"/>
      </c>
      <c r="G1723" s="578">
        <f t="shared" si="180"/>
      </c>
      <c r="H1723" s="5">
        <v>1</v>
      </c>
      <c r="I1723" s="183">
        <f t="shared" si="181"/>
      </c>
      <c r="W1723">
        <f t="shared" si="172"/>
      </c>
      <c r="X1723">
        <f t="shared" si="173"/>
      </c>
      <c r="Y1723">
        <f t="shared" si="174"/>
      </c>
      <c r="Z1723">
        <f t="shared" si="175"/>
      </c>
    </row>
    <row r="1724" spans="1:26">
      <c r="A1724" s="5">
        <v>5</v>
      </c>
      <c r="B1724" s="8" t="s">
        <v>854</v>
      </c>
      <c r="C1724" s="9" t="s">
        <v>853</v>
      </c>
      <c r="D1724" s="5">
        <v>1</v>
      </c>
      <c r="E1724" s="5">
        <v>3</v>
      </c>
      <c r="F1724" s="5">
        <f t="shared" si="179"/>
      </c>
      <c r="G1724" s="578">
        <f t="shared" si="180"/>
      </c>
      <c r="H1724" s="5">
        <v>1</v>
      </c>
      <c r="I1724" s="183">
        <f t="shared" si="181"/>
      </c>
      <c r="W1724">
        <f t="shared" si="172"/>
      </c>
      <c r="X1724">
        <f t="shared" si="173"/>
      </c>
      <c r="Y1724">
        <f t="shared" si="174"/>
      </c>
      <c r="Z1724">
        <f t="shared" si="175"/>
      </c>
    </row>
    <row r="1725" spans="1:26">
      <c r="A1725" s="5">
        <v>6</v>
      </c>
      <c r="B1725" s="8" t="s">
        <v>283</v>
      </c>
      <c r="C1725" s="5" t="s">
        <v>282</v>
      </c>
      <c r="D1725" s="5">
        <v>1</v>
      </c>
      <c r="E1725" s="5">
        <v>5</v>
      </c>
      <c r="F1725" s="5">
        <f t="shared" si="179"/>
      </c>
      <c r="G1725" s="578">
        <f t="shared" si="180"/>
      </c>
      <c r="H1725" s="5">
        <v>1</v>
      </c>
      <c r="I1725" s="183">
        <f t="shared" si="181"/>
      </c>
      <c r="W1725">
        <f t="shared" si="172"/>
      </c>
      <c r="X1725">
        <f t="shared" si="173"/>
      </c>
      <c r="Y1725">
        <f t="shared" si="174"/>
      </c>
      <c r="Z1725">
        <f t="shared" si="175"/>
      </c>
    </row>
    <row r="1726" spans="1:26">
      <c r="A1726" s="5">
        <v>7</v>
      </c>
      <c r="B1726" s="8" t="s">
        <v>852</v>
      </c>
      <c r="C1726" s="5" t="s">
        <v>851</v>
      </c>
      <c r="D1726" s="5">
        <v>1</v>
      </c>
      <c r="E1726" s="5">
        <v>5</v>
      </c>
      <c r="F1726" s="5">
        <f t="shared" si="179"/>
      </c>
      <c r="G1726" s="578">
        <f t="shared" si="180"/>
      </c>
      <c r="H1726" s="5">
        <v>1</v>
      </c>
      <c r="I1726" s="183">
        <f t="shared" si="181"/>
      </c>
      <c r="W1726">
        <f t="shared" si="172"/>
      </c>
      <c r="X1726">
        <f t="shared" si="173"/>
      </c>
      <c r="Y1726">
        <f t="shared" si="174"/>
      </c>
      <c r="Z1726">
        <f t="shared" si="175"/>
      </c>
    </row>
    <row r="1727" spans="1:26">
      <c r="A1727" s="5">
        <v>8</v>
      </c>
      <c r="B1727" s="8" t="s">
        <v>850</v>
      </c>
      <c r="C1727" s="5" t="s">
        <v>849</v>
      </c>
      <c r="D1727" s="5">
        <v>1</v>
      </c>
      <c r="E1727" s="5">
        <v>5</v>
      </c>
      <c r="F1727" s="5">
        <f t="shared" si="179"/>
      </c>
      <c r="G1727" s="578">
        <f t="shared" si="180"/>
      </c>
      <c r="H1727" s="5">
        <v>1</v>
      </c>
      <c r="I1727" s="183">
        <f t="shared" si="181"/>
      </c>
      <c r="W1727">
        <f t="shared" si="172"/>
      </c>
      <c r="X1727">
        <f t="shared" si="173"/>
      </c>
      <c r="Y1727">
        <f t="shared" si="174"/>
      </c>
      <c r="Z1727">
        <f t="shared" si="175"/>
      </c>
    </row>
    <row r="1728" spans="1:26">
      <c r="A1728" s="5">
        <v>9</v>
      </c>
      <c r="B1728" s="106" t="s">
        <v>871</v>
      </c>
      <c r="C1728" s="5"/>
      <c r="D1728" s="5">
        <v>2</v>
      </c>
      <c r="E1728" s="5">
        <v>5</v>
      </c>
      <c r="F1728" s="5">
        <f>+E1728*D1728</f>
      </c>
      <c r="G1728" s="578">
        <f>+E1728*D1728</f>
      </c>
      <c r="H1728" s="5">
        <v>1</v>
      </c>
      <c r="I1728" s="183">
        <f t="shared" si="181"/>
      </c>
      <c r="W1728">
        <f t="shared" si="172"/>
      </c>
      <c r="X1728">
        <f t="shared" si="173"/>
      </c>
      <c r="Y1728">
        <f t="shared" si="174"/>
      </c>
      <c r="Z1728">
        <f t="shared" si="175"/>
      </c>
    </row>
    <row r="1729" spans="1:26">
      <c r="A1729" s="5"/>
      <c r="B1729" s="1564" t="s">
        <v>18</v>
      </c>
      <c r="C1729" s="1565"/>
      <c r="D1729" s="6"/>
      <c r="E1729" s="5"/>
      <c r="F1729" s="5"/>
      <c r="G1729" s="6"/>
      <c r="H1729" s="5"/>
      <c r="I1729" s="183"/>
      <c r="W1729">
        <f t="shared" si="172"/>
      </c>
      <c r="X1729">
        <f t="shared" si="173"/>
      </c>
      <c r="Y1729">
        <f t="shared" si="174"/>
      </c>
      <c r="Z1729">
        <f t="shared" si="175"/>
      </c>
    </row>
    <row r="1730" spans="1:26">
      <c r="A1730" s="5">
        <v>10</v>
      </c>
      <c r="B1730" s="8" t="s">
        <v>275</v>
      </c>
      <c r="C1730" s="5" t="s">
        <v>276</v>
      </c>
      <c r="D1730" s="5">
        <v>1</v>
      </c>
      <c r="E1730" s="5">
        <v>4</v>
      </c>
      <c r="F1730" s="5">
        <f>+E1730*D1730</f>
      </c>
      <c r="G1730" s="578">
        <f>+E1730*D1730</f>
      </c>
      <c r="H1730" s="9">
        <v>1</v>
      </c>
      <c r="I1730" s="183">
        <f>+H1730*G1730</f>
      </c>
      <c r="W1730">
        <f t="shared" si="172"/>
      </c>
      <c r="X1730">
        <f t="shared" si="173"/>
      </c>
      <c r="Y1730">
        <f t="shared" si="174"/>
      </c>
      <c r="Z1730">
        <f t="shared" si="175"/>
      </c>
    </row>
    <row r="1731" spans="1:26">
      <c r="A1731" s="5">
        <v>11</v>
      </c>
      <c r="B1731" s="8" t="s">
        <v>295</v>
      </c>
      <c r="C1731" s="5" t="s">
        <v>294</v>
      </c>
      <c r="D1731" s="5">
        <v>1</v>
      </c>
      <c r="E1731" s="5">
        <v>4</v>
      </c>
      <c r="F1731" s="5">
        <f t="shared" ref="F1731:F1738" si="182">+E1731*D1731</f>
      </c>
      <c r="G1731" s="578">
        <f t="shared" ref="G1731:G1738" si="183">+E1731*D1731</f>
      </c>
      <c r="H1731" s="9">
        <v>1</v>
      </c>
      <c r="I1731" s="183">
        <f t="shared" ref="I1731:I1746" si="184">+H1731*G1731</f>
      </c>
      <c r="W1731">
        <f t="shared" si="172"/>
      </c>
      <c r="X1731">
        <f t="shared" si="173"/>
      </c>
      <c r="Y1731">
        <f t="shared" si="174"/>
      </c>
      <c r="Z1731">
        <f t="shared" si="175"/>
      </c>
    </row>
    <row r="1732" spans="1:26">
      <c r="A1732" s="5">
        <v>12</v>
      </c>
      <c r="B1732" s="95" t="s">
        <v>848</v>
      </c>
      <c r="C1732" s="16" t="s">
        <v>847</v>
      </c>
      <c r="D1732" s="5">
        <v>2</v>
      </c>
      <c r="E1732" s="5">
        <v>4</v>
      </c>
      <c r="F1732" s="5">
        <f t="shared" si="182"/>
      </c>
      <c r="G1732" s="578">
        <f t="shared" si="183"/>
      </c>
      <c r="H1732" s="16">
        <v>1</v>
      </c>
      <c r="I1732" s="183">
        <f t="shared" si="184"/>
      </c>
      <c r="W1732">
        <f t="shared" ref="W1732:W1795" si="185">IF(LEFT($H1732&amp;"",5)="2019-",$H1732,W1731)</f>
      </c>
      <c r="X1732">
        <f t="shared" ref="X1732:X1795" si="186">IF($W1732="",0,IF(COUNTIF($AB$2:$AB$80,$W1732)&gt;0,1,0))</f>
      </c>
      <c r="Y1732">
        <f t="shared" ref="Y1732:Y1795" si="187">IF($C1732="","",UPPER(TRIM(IFERROR(LEFT($C1732&amp;"",FIND("/",$C1732&amp;"")-1),$C1732&amp;""))))</f>
      </c>
      <c r="Z1732">
        <f t="shared" ref="Z1732:Z1795" si="188">IFERROR(IF(ISNUMBER($G1732),$G1732,0),0)</f>
      </c>
    </row>
    <row r="1733" spans="1:26">
      <c r="A1733" s="5">
        <v>13</v>
      </c>
      <c r="B1733" s="95" t="s">
        <v>277</v>
      </c>
      <c r="C1733" s="9" t="s">
        <v>278</v>
      </c>
      <c r="D1733" s="5">
        <v>2</v>
      </c>
      <c r="E1733" s="5">
        <v>4</v>
      </c>
      <c r="F1733" s="5">
        <f t="shared" si="182"/>
      </c>
      <c r="G1733" s="578">
        <f t="shared" si="183"/>
      </c>
      <c r="H1733" s="16">
        <v>1</v>
      </c>
      <c r="I1733" s="183">
        <f t="shared" si="184"/>
      </c>
      <c r="W1733">
        <f t="shared" si="185"/>
      </c>
      <c r="X1733">
        <f t="shared" si="186"/>
      </c>
      <c r="Y1733">
        <f t="shared" si="187"/>
      </c>
      <c r="Z1733">
        <f t="shared" si="188"/>
      </c>
    </row>
    <row r="1734" spans="1:26" ht="24">
      <c r="A1734" s="5">
        <v>14</v>
      </c>
      <c r="B1734" s="95" t="s">
        <v>846</v>
      </c>
      <c r="C1734" s="101" t="s">
        <v>845</v>
      </c>
      <c r="D1734" s="5">
        <v>1</v>
      </c>
      <c r="E1734" s="5">
        <v>4</v>
      </c>
      <c r="F1734" s="5">
        <f t="shared" si="182"/>
      </c>
      <c r="G1734" s="578">
        <f t="shared" si="183"/>
      </c>
      <c r="H1734" s="16">
        <v>1</v>
      </c>
      <c r="I1734" s="183">
        <f t="shared" si="184"/>
      </c>
      <c r="W1734">
        <f t="shared" si="185"/>
      </c>
      <c r="X1734">
        <f t="shared" si="186"/>
      </c>
      <c r="Y1734">
        <f t="shared" si="187"/>
      </c>
      <c r="Z1734">
        <f t="shared" si="188"/>
      </c>
    </row>
    <row r="1735" spans="1:26">
      <c r="A1735" s="5">
        <v>15</v>
      </c>
      <c r="B1735" s="8" t="s">
        <v>844</v>
      </c>
      <c r="C1735" s="5" t="s">
        <v>843</v>
      </c>
      <c r="D1735" s="5">
        <v>1</v>
      </c>
      <c r="E1735" s="16">
        <v>4</v>
      </c>
      <c r="F1735" s="5">
        <f t="shared" si="182"/>
      </c>
      <c r="G1735" s="578">
        <f t="shared" si="183"/>
      </c>
      <c r="H1735" s="5">
        <v>1</v>
      </c>
      <c r="I1735" s="183">
        <f t="shared" si="184"/>
      </c>
      <c r="W1735">
        <f t="shared" si="185"/>
      </c>
      <c r="X1735">
        <f t="shared" si="186"/>
      </c>
      <c r="Y1735">
        <f t="shared" si="187"/>
      </c>
      <c r="Z1735">
        <f t="shared" si="188"/>
      </c>
    </row>
    <row r="1736" spans="1:26">
      <c r="A1736" s="5">
        <v>16</v>
      </c>
      <c r="B1736" s="95" t="s">
        <v>842</v>
      </c>
      <c r="C1736" s="101" t="s">
        <v>841</v>
      </c>
      <c r="D1736" s="5">
        <v>5</v>
      </c>
      <c r="E1736" s="5">
        <v>4</v>
      </c>
      <c r="F1736" s="5">
        <f t="shared" si="182"/>
      </c>
      <c r="G1736" s="578">
        <f t="shared" si="183"/>
      </c>
      <c r="H1736" s="16">
        <v>1</v>
      </c>
      <c r="I1736" s="183">
        <f t="shared" si="184"/>
      </c>
      <c r="W1736">
        <f t="shared" si="185"/>
      </c>
      <c r="X1736">
        <f t="shared" si="186"/>
      </c>
      <c r="Y1736">
        <f t="shared" si="187"/>
      </c>
      <c r="Z1736">
        <f t="shared" si="188"/>
      </c>
    </row>
    <row r="1737" spans="1:26">
      <c r="A1737" s="5">
        <v>17</v>
      </c>
      <c r="B1737" s="95" t="s">
        <v>840</v>
      </c>
      <c r="C1737" s="101" t="s">
        <v>839</v>
      </c>
      <c r="D1737" s="5">
        <v>5</v>
      </c>
      <c r="E1737" s="5">
        <v>4</v>
      </c>
      <c r="F1737" s="5">
        <f t="shared" si="182"/>
      </c>
      <c r="G1737" s="578">
        <f t="shared" si="183"/>
      </c>
      <c r="H1737" s="16">
        <v>1</v>
      </c>
      <c r="I1737" s="183">
        <f t="shared" si="184"/>
      </c>
      <c r="W1737">
        <f t="shared" si="185"/>
      </c>
      <c r="X1737">
        <f t="shared" si="186"/>
      </c>
      <c r="Y1737">
        <f t="shared" si="187"/>
      </c>
      <c r="Z1737">
        <f t="shared" si="188"/>
      </c>
    </row>
    <row r="1738" spans="1:26">
      <c r="A1738" s="5">
        <v>18</v>
      </c>
      <c r="B1738" s="95" t="s">
        <v>291</v>
      </c>
      <c r="C1738" s="101" t="s">
        <v>290</v>
      </c>
      <c r="D1738" s="5">
        <v>2</v>
      </c>
      <c r="E1738" s="5">
        <v>4</v>
      </c>
      <c r="F1738" s="5">
        <f t="shared" si="182"/>
      </c>
      <c r="G1738" s="578">
        <f t="shared" si="183"/>
      </c>
      <c r="H1738" s="16">
        <v>1</v>
      </c>
      <c r="I1738" s="183">
        <f t="shared" si="184"/>
      </c>
      <c r="W1738">
        <f t="shared" si="185"/>
      </c>
      <c r="X1738">
        <f t="shared" si="186"/>
      </c>
      <c r="Y1738">
        <f t="shared" si="187"/>
      </c>
      <c r="Z1738">
        <f t="shared" si="188"/>
      </c>
    </row>
    <row r="1739" spans="1:26">
      <c r="A1739" s="5"/>
      <c r="B1739" s="1564" t="s">
        <v>300</v>
      </c>
      <c r="C1739" s="1565"/>
      <c r="D1739" s="9"/>
      <c r="E1739" s="5"/>
      <c r="F1739" s="5"/>
      <c r="G1739" s="6"/>
      <c r="H1739" s="5"/>
      <c r="I1739" s="183"/>
      <c r="W1739">
        <f t="shared" si="185"/>
      </c>
      <c r="X1739">
        <f t="shared" si="186"/>
      </c>
      <c r="Y1739">
        <f t="shared" si="187"/>
      </c>
      <c r="Z1739">
        <f t="shared" si="188"/>
      </c>
    </row>
    <row r="1740" spans="1:26" ht="36">
      <c r="A1740" s="19">
        <v>19</v>
      </c>
      <c r="B1740" s="17" t="s">
        <v>861</v>
      </c>
      <c r="C1740" s="9" t="s">
        <v>862</v>
      </c>
      <c r="D1740" s="5"/>
      <c r="E1740" s="7"/>
      <c r="F1740" s="7">
        <v>25</v>
      </c>
      <c r="G1740" s="580">
        <f>+F1740</f>
      </c>
      <c r="H1740" s="7">
        <v>1</v>
      </c>
      <c r="I1740" s="183">
        <f t="shared" si="184"/>
      </c>
      <c r="W1740">
        <f t="shared" si="185"/>
      </c>
      <c r="X1740">
        <f t="shared" si="186"/>
      </c>
      <c r="Y1740">
        <f t="shared" si="187"/>
      </c>
      <c r="Z1740">
        <f t="shared" si="188"/>
      </c>
    </row>
    <row r="1741" spans="1:26">
      <c r="A1741" s="5">
        <v>20</v>
      </c>
      <c r="B1741" s="17" t="s">
        <v>863</v>
      </c>
      <c r="C1741" s="5" t="s">
        <v>864</v>
      </c>
      <c r="D1741" s="308"/>
      <c r="E1741" s="7"/>
      <c r="F1741" s="7">
        <v>25</v>
      </c>
      <c r="G1741" s="580">
        <f>+F1741</f>
      </c>
      <c r="H1741" s="7">
        <v>1</v>
      </c>
      <c r="I1741" s="183">
        <f t="shared" si="184"/>
      </c>
      <c r="W1741">
        <f t="shared" si="185"/>
      </c>
      <c r="X1741">
        <f t="shared" si="186"/>
      </c>
      <c r="Y1741">
        <f t="shared" si="187"/>
      </c>
      <c r="Z1741">
        <f t="shared" si="188"/>
      </c>
    </row>
    <row r="1742" spans="1:26">
      <c r="A1742" s="5"/>
      <c r="B1742" s="1564" t="s">
        <v>604</v>
      </c>
      <c r="C1742" s="1565"/>
      <c r="D1742" s="9"/>
      <c r="E1742" s="5"/>
      <c r="F1742" s="5"/>
      <c r="G1742" s="6"/>
      <c r="H1742" s="5"/>
      <c r="I1742" s="183"/>
      <c r="W1742">
        <f t="shared" si="185"/>
      </c>
      <c r="X1742">
        <f t="shared" si="186"/>
      </c>
      <c r="Y1742">
        <f t="shared" si="187"/>
      </c>
      <c r="Z1742">
        <f t="shared" si="188"/>
      </c>
    </row>
    <row r="1743" spans="1:26" ht="24">
      <c r="A1743" s="5">
        <v>21</v>
      </c>
      <c r="B1743" s="106" t="s">
        <v>869</v>
      </c>
      <c r="C1743" s="269" t="s">
        <v>868</v>
      </c>
      <c r="D1743" s="5">
        <v>1</v>
      </c>
      <c r="E1743" s="5">
        <v>10</v>
      </c>
      <c r="F1743" s="5">
        <f>+E1743*D1743</f>
      </c>
      <c r="G1743" s="578">
        <f>+E1743*D1743</f>
      </c>
      <c r="H1743" s="9">
        <v>1</v>
      </c>
      <c r="I1743" s="183">
        <f t="shared" si="184"/>
      </c>
      <c r="W1743">
        <f t="shared" si="185"/>
      </c>
      <c r="X1743">
        <f t="shared" si="186"/>
      </c>
      <c r="Y1743">
        <f t="shared" si="187"/>
      </c>
      <c r="Z1743">
        <f t="shared" si="188"/>
      </c>
    </row>
    <row r="1744" spans="1:26" ht="24">
      <c r="A1744" s="5">
        <v>22</v>
      </c>
      <c r="B1744" s="106" t="s">
        <v>867</v>
      </c>
      <c r="C1744" s="15" t="s">
        <v>866</v>
      </c>
      <c r="D1744" s="5">
        <v>1</v>
      </c>
      <c r="E1744" s="5">
        <v>10</v>
      </c>
      <c r="F1744" s="5">
        <f>+E1744*D1744</f>
      </c>
      <c r="G1744" s="578">
        <f>+E1744*D1744</f>
      </c>
      <c r="H1744" s="9">
        <v>1</v>
      </c>
      <c r="I1744" s="183">
        <f t="shared" si="184"/>
      </c>
      <c r="W1744">
        <f t="shared" si="185"/>
      </c>
      <c r="X1744">
        <f t="shared" si="186"/>
      </c>
      <c r="Y1744">
        <f t="shared" si="187"/>
      </c>
      <c r="Z1744">
        <f t="shared" si="188"/>
      </c>
    </row>
    <row r="1745" spans="1:26">
      <c r="A1745" s="19"/>
      <c r="B1745" s="1564" t="s">
        <v>870</v>
      </c>
      <c r="C1745" s="1565"/>
      <c r="D1745" s="10"/>
      <c r="E1745" s="270"/>
      <c r="F1745" s="53"/>
      <c r="G1745" s="78"/>
      <c r="H1745" s="270"/>
      <c r="I1745" s="183"/>
      <c r="W1745">
        <f t="shared" si="185"/>
      </c>
      <c r="X1745">
        <f t="shared" si="186"/>
      </c>
      <c r="Y1745">
        <f t="shared" si="187"/>
      </c>
      <c r="Z1745">
        <f t="shared" si="188"/>
      </c>
    </row>
    <row r="1746" spans="1:26">
      <c r="A1746" s="19">
        <v>23</v>
      </c>
      <c r="B1746" s="106" t="s">
        <v>865</v>
      </c>
      <c r="C1746" s="309" t="s">
        <v>985</v>
      </c>
      <c r="D1746" s="19">
        <v>1</v>
      </c>
      <c r="E1746" s="19">
        <v>30</v>
      </c>
      <c r="F1746" s="5">
        <f>+E1746*D1746</f>
      </c>
      <c r="G1746" s="578">
        <f>+E1746*D1746</f>
      </c>
      <c r="H1746" s="19">
        <v>1</v>
      </c>
      <c r="I1746" s="183">
        <f t="shared" si="184"/>
      </c>
      <c r="W1746">
        <f t="shared" si="185"/>
      </c>
      <c r="X1746">
        <f t="shared" si="186"/>
      </c>
      <c r="Y1746">
        <f t="shared" si="187"/>
      </c>
      <c r="Z1746">
        <f t="shared" si="188"/>
      </c>
    </row>
    <row r="1747" spans="1:26">
      <c r="A1747" s="10"/>
      <c r="B1747" s="10"/>
      <c r="C1747" s="10"/>
      <c r="D1747" s="10"/>
      <c r="E1747" s="10"/>
      <c r="F1747" s="10"/>
      <c r="G1747" s="10"/>
      <c r="H1747" s="10"/>
      <c r="I1747" s="97"/>
      <c r="W1747">
        <f t="shared" si="185"/>
      </c>
      <c r="X1747">
        <f t="shared" si="186"/>
      </c>
      <c r="Y1747">
        <f t="shared" si="187"/>
      </c>
      <c r="Z1747">
        <f t="shared" si="188"/>
      </c>
    </row>
    <row r="1748" spans="1:26" ht="15.75" thickBot="1">
      <c r="A1748" s="10"/>
      <c r="B1748" s="80" t="s">
        <v>20</v>
      </c>
      <c r="C1748" s="35"/>
      <c r="D1748" s="35"/>
      <c r="E1748" s="35"/>
      <c r="F1748" s="35"/>
      <c r="G1748" s="35"/>
      <c r="H1748" s="35"/>
      <c r="I1748" s="98"/>
      <c r="W1748">
        <f t="shared" si="185"/>
      </c>
      <c r="X1748">
        <f t="shared" si="186"/>
      </c>
      <c r="Y1748">
        <f t="shared" si="187"/>
      </c>
      <c r="Z1748">
        <f t="shared" si="188"/>
      </c>
    </row>
    <row r="1749" spans="1:26" ht="15.75" thickBot="1">
      <c r="A1749" s="99"/>
      <c r="B1749" s="81"/>
      <c r="C1749" s="39" t="s">
        <v>21</v>
      </c>
      <c r="D1749" s="40">
        <f>SUM(D1719:D1748)</f>
      </c>
      <c r="E1749" s="41">
        <f>IF(H1749=I1749,"OK","NO")</f>
      </c>
      <c r="F1749" s="40">
        <f>SUM(F1719:F1748)</f>
      </c>
      <c r="G1749" s="40">
        <f>SUM(G1719:G1748)</f>
      </c>
      <c r="H1749" s="42">
        <f>SUMPRODUCT(H1719:H1748,G1719:G1748)</f>
      </c>
      <c r="I1749" s="100">
        <f>SUM(I1716:I1748)</f>
      </c>
      <c r="W1749">
        <f t="shared" si="185"/>
      </c>
      <c r="X1749">
        <f t="shared" si="186"/>
      </c>
      <c r="Y1749">
        <f t="shared" si="187"/>
      </c>
      <c r="Z1749">
        <f t="shared" si="188"/>
      </c>
    </row>
    <row r="1750" spans="1:26">
      <c r="A1750" s="10"/>
      <c r="B1750" s="10"/>
      <c r="C1750" s="91"/>
      <c r="D1750" s="91"/>
      <c r="E1750" s="91"/>
      <c r="F1750" s="91"/>
      <c r="G1750" s="91"/>
      <c r="H1750" s="91"/>
      <c r="I1750" s="91"/>
      <c r="W1750">
        <f t="shared" si="185"/>
      </c>
      <c r="X1750">
        <f t="shared" si="186"/>
      </c>
      <c r="Y1750">
        <f t="shared" si="187"/>
      </c>
      <c r="Z1750">
        <f t="shared" si="188"/>
      </c>
    </row>
    <row r="1751" spans="1:26">
      <c r="A1751" s="12" t="s">
        <v>281</v>
      </c>
      <c r="B1751" s="12"/>
      <c r="C1751" s="12"/>
      <c r="D1751" s="13"/>
      <c r="E1751" s="14"/>
      <c r="F1751" s="14"/>
      <c r="G1751" s="14"/>
      <c r="H1751" s="2"/>
      <c r="I1751" s="12"/>
      <c r="W1751">
        <f t="shared" si="185"/>
      </c>
      <c r="X1751">
        <f t="shared" si="186"/>
      </c>
      <c r="Y1751">
        <f t="shared" si="187"/>
      </c>
      <c r="Z1751">
        <f t="shared" si="188"/>
      </c>
    </row>
    <row r="1752" spans="1:26">
      <c r="W1752">
        <f t="shared" si="185"/>
      </c>
      <c r="X1752">
        <f t="shared" si="186"/>
      </c>
      <c r="Y1752">
        <f t="shared" si="187"/>
      </c>
      <c r="Z1752">
        <f t="shared" si="188"/>
      </c>
    </row>
    <row r="1753" spans="1:26">
      <c r="W1753">
        <f t="shared" si="185"/>
      </c>
      <c r="X1753">
        <f t="shared" si="186"/>
      </c>
      <c r="Y1753">
        <f t="shared" si="187"/>
      </c>
      <c r="Z1753">
        <f t="shared" si="188"/>
      </c>
    </row>
    <row r="1754" spans="1:26">
      <c r="W1754">
        <f t="shared" si="185"/>
      </c>
      <c r="X1754">
        <f t="shared" si="186"/>
      </c>
      <c r="Y1754">
        <f t="shared" si="187"/>
      </c>
      <c r="Z1754">
        <f t="shared" si="188"/>
      </c>
    </row>
    <row r="1755" spans="1:26">
      <c r="W1755">
        <f t="shared" si="185"/>
      </c>
      <c r="X1755">
        <f t="shared" si="186"/>
      </c>
      <c r="Y1755">
        <f t="shared" si="187"/>
      </c>
      <c r="Z1755">
        <f t="shared" si="188"/>
      </c>
    </row>
    <row r="1756" spans="1:26">
      <c r="W1756">
        <f t="shared" si="185"/>
      </c>
      <c r="X1756">
        <f t="shared" si="186"/>
      </c>
      <c r="Y1756">
        <f t="shared" si="187"/>
      </c>
      <c r="Z1756">
        <f t="shared" si="188"/>
      </c>
    </row>
    <row r="1757" spans="1:26">
      <c r="W1757">
        <f t="shared" si="185"/>
      </c>
      <c r="X1757">
        <f t="shared" si="186"/>
      </c>
      <c r="Y1757">
        <f t="shared" si="187"/>
      </c>
      <c r="Z1757">
        <f t="shared" si="188"/>
      </c>
    </row>
    <row r="1758" spans="1:26">
      <c r="W1758">
        <f t="shared" si="185"/>
      </c>
      <c r="X1758">
        <f t="shared" si="186"/>
      </c>
      <c r="Y1758">
        <f t="shared" si="187"/>
      </c>
      <c r="Z1758">
        <f t="shared" si="188"/>
      </c>
    </row>
    <row r="1759" spans="1:26">
      <c r="W1759">
        <f t="shared" si="185"/>
      </c>
      <c r="X1759">
        <f t="shared" si="186"/>
      </c>
      <c r="Y1759">
        <f t="shared" si="187"/>
      </c>
      <c r="Z1759">
        <f t="shared" si="188"/>
      </c>
    </row>
    <row r="1760" spans="1:26">
      <c r="W1760">
        <f t="shared" si="185"/>
      </c>
      <c r="X1760">
        <f t="shared" si="186"/>
      </c>
      <c r="Y1760">
        <f t="shared" si="187"/>
      </c>
      <c r="Z1760">
        <f t="shared" si="188"/>
      </c>
    </row>
    <row r="1761" spans="1:26">
      <c r="A1761" s="1562" t="s">
        <v>0</v>
      </c>
      <c r="B1761" s="1562"/>
      <c r="C1761" s="1562"/>
      <c r="D1761" s="1562"/>
      <c r="E1761" s="1562"/>
      <c r="F1761" s="1562"/>
      <c r="G1761" s="1562"/>
      <c r="H1761" s="1562"/>
      <c r="I1761" s="1562"/>
      <c r="W1761">
        <f t="shared" si="185"/>
      </c>
      <c r="X1761">
        <f t="shared" si="186"/>
      </c>
      <c r="Y1761">
        <f t="shared" si="187"/>
      </c>
      <c r="Z1761">
        <f t="shared" si="188"/>
      </c>
    </row>
    <row r="1762" spans="1:26">
      <c r="W1762">
        <f t="shared" si="185"/>
      </c>
      <c r="X1762">
        <f t="shared" si="186"/>
      </c>
      <c r="Y1762">
        <f t="shared" si="187"/>
      </c>
      <c r="Z1762">
        <f t="shared" si="188"/>
      </c>
    </row>
    <row r="1763" spans="1:26">
      <c r="A1763" s="1" t="s">
        <v>1</v>
      </c>
      <c r="B1763" s="1"/>
      <c r="G1763" s="2" t="s">
        <v>2</v>
      </c>
      <c r="H1763" s="3" t="s">
        <v>881</v>
      </c>
      <c r="W1763">
        <f t="shared" si="185"/>
      </c>
      <c r="X1763">
        <f t="shared" si="186"/>
      </c>
      <c r="Y1763">
        <f t="shared" si="187"/>
      </c>
      <c r="Z1763">
        <f t="shared" si="188"/>
      </c>
    </row>
    <row r="1764" spans="1:26">
      <c r="A1764" s="1" t="inlineStr">
        <is>
          <t>Dealer-272</t>
        </is>
      </c>
      <c r="B1764" s="1"/>
      <c r="C1764" s="51"/>
      <c r="F1764" s="4" t="s">
        <v>3</v>
      </c>
      <c r="G1764" s="2"/>
      <c r="H1764" s="1" t="s">
        <v>99</v>
      </c>
      <c r="W1764">
        <f t="shared" si="185"/>
      </c>
      <c r="X1764">
        <f t="shared" si="186"/>
      </c>
      <c r="Y1764">
        <f t="shared" si="187"/>
      </c>
      <c r="Z1764">
        <f t="shared" si="188"/>
      </c>
    </row>
    <row r="1765" spans="1:26">
      <c r="A1765" s="1" t="inlineStr">
        <is>
          <t>Dealer-273</t>
        </is>
      </c>
      <c r="B1765" s="1"/>
      <c r="C1765" s="51"/>
      <c r="W1765">
        <f t="shared" si="185"/>
      </c>
      <c r="X1765">
        <f t="shared" si="186"/>
      </c>
      <c r="Y1765">
        <f t="shared" si="187"/>
      </c>
      <c r="Z1765">
        <f t="shared" si="188"/>
      </c>
    </row>
    <row r="1766" spans="1:26">
      <c r="A1766" s="1" t="inlineStr">
        <is>
          <t>Address line (redacted)</t>
        </is>
      </c>
      <c r="B1766" s="1"/>
      <c r="C1766" s="51"/>
      <c r="W1766">
        <f t="shared" si="185"/>
      </c>
      <c r="X1766">
        <f t="shared" si="186"/>
      </c>
      <c r="Y1766">
        <f t="shared" si="187"/>
      </c>
      <c r="Z1766">
        <f t="shared" si="188"/>
      </c>
    </row>
    <row r="1767" spans="1:26">
      <c r="A1767" s="1"/>
      <c r="B1767" s="1582"/>
      <c r="C1767" s="1582"/>
      <c r="W1767">
        <f t="shared" si="185"/>
      </c>
      <c r="X1767">
        <f t="shared" si="186"/>
      </c>
      <c r="Y1767">
        <f t="shared" si="187"/>
      </c>
      <c r="Z1767">
        <f t="shared" si="188"/>
      </c>
    </row>
    <row r="1768" spans="1:26">
      <c r="A1768" s="393" t="s">
        <v>4</v>
      </c>
      <c r="B1768" s="523" t="inlineStr">
        <is>
          <t>GSTIN-MASKED</t>
        </is>
      </c>
      <c r="W1768">
        <f t="shared" si="185"/>
      </c>
      <c r="X1768">
        <f t="shared" si="186"/>
      </c>
      <c r="Y1768">
        <f t="shared" si="187"/>
      </c>
      <c r="Z1768">
        <f t="shared" si="188"/>
      </c>
    </row>
    <row r="1769" spans="1:26">
      <c r="A1769" s="393" t="inlineStr">
        <is>
          <t>Address line (redacted)</t>
        </is>
      </c>
      <c r="B1769" s="87"/>
      <c r="W1769">
        <f t="shared" si="185"/>
      </c>
      <c r="X1769">
        <f t="shared" si="186"/>
      </c>
      <c r="Y1769">
        <f t="shared" si="187"/>
      </c>
      <c r="Z1769">
        <f t="shared" si="188"/>
      </c>
    </row>
    <row r="1770" spans="1:26">
      <c r="A1770" s="521" t="s">
        <v>1875</v>
      </c>
      <c r="B1770" s="524" t="inlineStr">
        <is>
          <t>PHONE-MASKED</t>
        </is>
      </c>
      <c r="W1770">
        <f t="shared" si="185"/>
      </c>
      <c r="X1770">
        <f t="shared" si="186"/>
      </c>
      <c r="Y1770">
        <f t="shared" si="187"/>
      </c>
      <c r="Z1770">
        <f t="shared" si="188"/>
      </c>
    </row>
    <row r="1771" spans="1:26">
      <c r="A1771" s="521" t="inlineStr">
        <is>
          <t>GSTIN-MASKED</t>
        </is>
      </c>
      <c r="B1771" s="86"/>
      <c r="W1771">
        <f t="shared" si="185"/>
      </c>
      <c r="X1771">
        <f t="shared" si="186"/>
      </c>
      <c r="Y1771">
        <f t="shared" si="187"/>
      </c>
      <c r="Z1771">
        <f t="shared" si="188"/>
      </c>
    </row>
    <row r="1772" spans="1:26">
      <c r="A1772" s="1" t="s">
        <v>5</v>
      </c>
      <c r="W1772">
        <f t="shared" si="185"/>
      </c>
      <c r="X1772">
        <f t="shared" si="186"/>
      </c>
      <c r="Y1772">
        <f t="shared" si="187"/>
      </c>
      <c r="Z1772">
        <f t="shared" si="188"/>
      </c>
    </row>
    <row r="1773" spans="1:26">
      <c r="A1773" s="1" t="s">
        <v>6</v>
      </c>
      <c r="W1773">
        <f t="shared" si="185"/>
      </c>
      <c r="X1773">
        <f t="shared" si="186"/>
      </c>
      <c r="Y1773">
        <f t="shared" si="187"/>
      </c>
      <c r="Z1773">
        <f t="shared" si="188"/>
      </c>
    </row>
    <row r="1774" spans="1:26" ht="15.75" thickBot="1">
      <c r="A1774" s="1" t="s">
        <v>7</v>
      </c>
      <c r="W1774">
        <f t="shared" si="185"/>
      </c>
      <c r="X1774">
        <f t="shared" si="186"/>
      </c>
      <c r="Y1774">
        <f t="shared" si="187"/>
      </c>
      <c r="Z1774">
        <f t="shared" si="188"/>
      </c>
    </row>
    <row r="1775" spans="1:26" ht="24">
      <c r="A1775" s="26" t="s">
        <v>8</v>
      </c>
      <c r="B1775" s="27" t="s">
        <v>9</v>
      </c>
      <c r="C1775" s="27" t="s">
        <v>10</v>
      </c>
      <c r="D1775" s="28" t="s">
        <v>11</v>
      </c>
      <c r="E1775" s="28" t="s">
        <v>12</v>
      </c>
      <c r="F1775" s="28" t="s">
        <v>13</v>
      </c>
      <c r="G1775" s="28" t="s">
        <v>14</v>
      </c>
      <c r="H1775" s="29" t="s">
        <v>15</v>
      </c>
      <c r="I1775" s="30" t="s">
        <v>16</v>
      </c>
      <c r="W1775">
        <f t="shared" si="185"/>
      </c>
      <c r="X1775">
        <f t="shared" si="186"/>
      </c>
      <c r="Y1775">
        <f t="shared" si="187"/>
      </c>
      <c r="Z1775">
        <f t="shared" si="188"/>
      </c>
    </row>
    <row r="1776" spans="1:26">
      <c r="A1776" s="5"/>
      <c r="B1776" s="1592" t="s">
        <v>394</v>
      </c>
      <c r="C1776" s="1593"/>
      <c r="D1776" s="138"/>
      <c r="E1776" s="138"/>
      <c r="F1776" s="5"/>
      <c r="G1776" s="6"/>
      <c r="H1776" s="138"/>
      <c r="I1776" s="129"/>
      <c r="W1776">
        <f t="shared" si="185"/>
      </c>
      <c r="X1776">
        <f t="shared" si="186"/>
      </c>
      <c r="Y1776">
        <f t="shared" si="187"/>
      </c>
      <c r="Z1776">
        <f t="shared" si="188"/>
      </c>
    </row>
    <row r="1777" spans="1:26" ht="24">
      <c r="A1777" s="107"/>
      <c r="B1777" s="17" t="s">
        <v>886</v>
      </c>
      <c r="C1777" s="88" t="s">
        <v>887</v>
      </c>
      <c r="D1777" s="5">
        <v>1</v>
      </c>
      <c r="E1777" s="5">
        <v>10</v>
      </c>
      <c r="F1777" s="5">
        <f>+E1777*D1777</f>
      </c>
      <c r="G1777" s="578">
        <f>+F1777</f>
      </c>
      <c r="H1777" s="5">
        <v>1</v>
      </c>
      <c r="I1777" s="129">
        <f>+H1777*G1777</f>
      </c>
      <c r="W1777">
        <f t="shared" si="185"/>
      </c>
      <c r="X1777">
        <f t="shared" si="186"/>
      </c>
      <c r="Y1777">
        <f t="shared" si="187"/>
      </c>
      <c r="Z1777">
        <f t="shared" si="188"/>
      </c>
    </row>
    <row r="1778" spans="1:26">
      <c r="A1778" s="107"/>
      <c r="B1778" s="8"/>
      <c r="C1778" s="5"/>
      <c r="D1778" s="5"/>
      <c r="E1778" s="5"/>
      <c r="F1778" s="5"/>
      <c r="G1778" s="6"/>
      <c r="H1778" s="5"/>
      <c r="I1778" s="129"/>
      <c r="W1778">
        <f t="shared" si="185"/>
      </c>
      <c r="X1778">
        <f t="shared" si="186"/>
      </c>
      <c r="Y1778">
        <f t="shared" si="187"/>
      </c>
      <c r="Z1778">
        <f t="shared" si="188"/>
      </c>
    </row>
    <row r="1779" spans="1:26">
      <c r="A1779" s="107"/>
      <c r="B1779" s="310"/>
      <c r="C1779" s="310"/>
      <c r="D1779" s="138"/>
      <c r="E1779" s="138"/>
      <c r="F1779" s="5"/>
      <c r="G1779" s="6"/>
      <c r="H1779" s="138"/>
      <c r="I1779" s="129"/>
      <c r="W1779">
        <f t="shared" si="185"/>
      </c>
      <c r="X1779">
        <f t="shared" si="186"/>
      </c>
      <c r="Y1779">
        <f t="shared" si="187"/>
      </c>
      <c r="Z1779">
        <f t="shared" si="188"/>
      </c>
    </row>
    <row r="1780" spans="1:26">
      <c r="A1780" s="107"/>
      <c r="B1780" s="310"/>
      <c r="C1780" s="310"/>
      <c r="D1780" s="138"/>
      <c r="E1780" s="138"/>
      <c r="F1780" s="5" t="s">
        <v>920</v>
      </c>
      <c r="G1780" s="6" t="s">
        <v>919</v>
      </c>
      <c r="H1780" s="138">
        <f>70*2</f>
      </c>
      <c r="I1780" s="129">
        <f>+H1780*38%+H1780</f>
      </c>
      <c r="W1780">
        <f t="shared" si="185"/>
      </c>
      <c r="X1780">
        <f t="shared" si="186"/>
      </c>
      <c r="Y1780">
        <f t="shared" si="187"/>
      </c>
      <c r="Z1780">
        <f t="shared" si="188"/>
      </c>
    </row>
    <row r="1781" spans="1:26">
      <c r="A1781" s="107"/>
      <c r="B1781" s="310"/>
      <c r="C1781" s="310"/>
      <c r="D1781" s="138"/>
      <c r="E1781" s="138"/>
      <c r="F1781" s="5"/>
      <c r="G1781" s="6"/>
      <c r="H1781" s="138"/>
      <c r="I1781" s="129"/>
      <c r="W1781">
        <f t="shared" si="185"/>
      </c>
      <c r="X1781">
        <f t="shared" si="186"/>
      </c>
      <c r="Y1781">
        <f t="shared" si="187"/>
      </c>
      <c r="Z1781">
        <f t="shared" si="188"/>
      </c>
    </row>
    <row r="1782" spans="1:26">
      <c r="A1782" s="107"/>
      <c r="B1782" s="1568" t="s">
        <v>918</v>
      </c>
      <c r="C1782" s="1569"/>
      <c r="D1782" s="6"/>
      <c r="E1782" s="5"/>
      <c r="F1782" s="6"/>
      <c r="G1782" s="6"/>
      <c r="H1782" s="9"/>
      <c r="I1782" s="129"/>
      <c r="W1782">
        <f t="shared" si="185"/>
      </c>
      <c r="X1782">
        <f t="shared" si="186"/>
      </c>
      <c r="Y1782">
        <f t="shared" si="187"/>
      </c>
      <c r="Z1782">
        <f t="shared" si="188"/>
      </c>
    </row>
    <row r="1783" spans="1:26">
      <c r="A1783" s="107"/>
      <c r="B1783" s="1570"/>
      <c r="C1783" s="1571"/>
      <c r="D1783" s="50"/>
      <c r="E1783" s="5"/>
      <c r="F1783" s="6"/>
      <c r="G1783" s="6"/>
      <c r="H1783" s="7"/>
      <c r="I1783" s="129"/>
      <c r="W1783">
        <f t="shared" si="185"/>
      </c>
      <c r="X1783">
        <f t="shared" si="186"/>
      </c>
      <c r="Y1783">
        <f t="shared" si="187"/>
      </c>
      <c r="Z1783">
        <f t="shared" si="188"/>
      </c>
    </row>
    <row r="1784" spans="1:26">
      <c r="A1784" s="107"/>
      <c r="B1784" s="1590"/>
      <c r="C1784" s="1591"/>
      <c r="D1784" s="50"/>
      <c r="E1784" s="5"/>
      <c r="F1784" s="6"/>
      <c r="G1784" s="6"/>
      <c r="H1784" s="5"/>
      <c r="I1784" s="129"/>
      <c r="W1784">
        <f t="shared" si="185"/>
      </c>
      <c r="X1784">
        <f t="shared" si="186"/>
      </c>
      <c r="Y1784">
        <f t="shared" si="187"/>
      </c>
      <c r="Z1784">
        <f t="shared" si="188"/>
      </c>
    </row>
    <row r="1785" spans="1:26" ht="15.75" thickBot="1">
      <c r="A1785" s="33"/>
      <c r="B1785" s="130"/>
      <c r="C1785" s="130"/>
      <c r="D1785" s="109"/>
      <c r="E1785" s="109"/>
      <c r="F1785" s="109"/>
      <c r="G1785" s="109"/>
      <c r="H1785" s="109"/>
      <c r="I1785" s="110"/>
      <c r="W1785">
        <f t="shared" si="185"/>
      </c>
      <c r="X1785">
        <f t="shared" si="186"/>
      </c>
      <c r="Y1785">
        <f t="shared" si="187"/>
      </c>
      <c r="Z1785">
        <f t="shared" si="188"/>
      </c>
    </row>
    <row r="1786" spans="1:26">
      <c r="A1786" s="33"/>
      <c r="B1786" s="130"/>
      <c r="C1786" s="130"/>
      <c r="D1786" s="91"/>
      <c r="E1786" s="91"/>
      <c r="F1786" s="91"/>
      <c r="G1786" s="92" t="s">
        <v>19</v>
      </c>
      <c r="H1786" s="91"/>
      <c r="I1786" s="111">
        <f>SUM(I1776:I1785)</f>
      </c>
      <c r="W1786">
        <f t="shared" si="185"/>
      </c>
      <c r="X1786">
        <f t="shared" si="186"/>
      </c>
      <c r="Y1786">
        <f t="shared" si="187"/>
      </c>
      <c r="Z1786">
        <f t="shared" si="188"/>
      </c>
    </row>
    <row r="1787" spans="1:26">
      <c r="A1787" s="33"/>
      <c r="B1787" s="10"/>
      <c r="C1787" s="10"/>
      <c r="D1787" s="132"/>
      <c r="E1787" s="132"/>
      <c r="F1787" s="132"/>
      <c r="G1787" s="132"/>
      <c r="H1787" s="133"/>
      <c r="I1787" s="61"/>
      <c r="W1787">
        <f t="shared" si="185"/>
      </c>
      <c r="X1787">
        <f t="shared" si="186"/>
      </c>
      <c r="Y1787">
        <f t="shared" si="187"/>
      </c>
      <c r="Z1787">
        <f t="shared" si="188"/>
      </c>
    </row>
    <row r="1788" spans="1:26" ht="15.75" thickBot="1">
      <c r="A1788" s="33"/>
      <c r="B1788" s="11" t="s">
        <v>20</v>
      </c>
      <c r="C1788" s="35"/>
      <c r="D1788" s="35"/>
      <c r="E1788" s="35"/>
      <c r="F1788" s="35"/>
      <c r="G1788" s="35"/>
      <c r="H1788" s="35"/>
      <c r="I1788" s="36"/>
      <c r="W1788">
        <f t="shared" si="185"/>
      </c>
      <c r="X1788">
        <f t="shared" si="186"/>
      </c>
      <c r="Y1788">
        <f t="shared" si="187"/>
      </c>
      <c r="Z1788">
        <f t="shared" si="188"/>
      </c>
    </row>
    <row r="1789" spans="1:26" ht="15.75" thickBot="1">
      <c r="A1789" s="37"/>
      <c r="B1789" s="38"/>
      <c r="C1789" s="39" t="s">
        <v>21</v>
      </c>
      <c r="D1789" s="40">
        <f>SUM(D1776:D1788)</f>
      </c>
      <c r="E1789" s="41">
        <f>IF(H1789=I1789,"OK","NO")</f>
      </c>
      <c r="F1789" s="40">
        <f>SUM(F1776:F1788)</f>
      </c>
      <c r="G1789" s="40">
        <f>SUM(G1776:G1788)</f>
      </c>
      <c r="H1789" s="41">
        <f>SUMPRODUCT(F1776:F1785,H1776:H1785)</f>
      </c>
      <c r="I1789" s="43">
        <f>+I1787+I1786</f>
      </c>
      <c r="W1789">
        <f t="shared" si="185"/>
      </c>
      <c r="X1789">
        <f t="shared" si="186"/>
      </c>
      <c r="Y1789">
        <f t="shared" si="187"/>
      </c>
      <c r="Z1789">
        <f t="shared" si="188"/>
      </c>
    </row>
    <row r="1790" spans="1:26" ht="15.75" thickBot="1">
      <c r="A1790" s="44"/>
      <c r="B1790" s="116"/>
      <c r="C1790" s="45"/>
      <c r="D1790" s="45"/>
      <c r="E1790" s="45"/>
      <c r="F1790" s="45"/>
      <c r="G1790" s="45"/>
      <c r="H1790" s="45"/>
      <c r="I1790" s="47"/>
      <c r="W1790">
        <f t="shared" si="185"/>
      </c>
      <c r="X1790">
        <f t="shared" si="186"/>
      </c>
      <c r="Y1790">
        <f t="shared" si="187"/>
      </c>
      <c r="Z1790">
        <f t="shared" si="188"/>
      </c>
    </row>
    <row r="1791" spans="1:26">
      <c r="A1791" s="12" t="s">
        <v>315</v>
      </c>
      <c r="B1791" s="12"/>
      <c r="W1791">
        <f t="shared" si="185"/>
      </c>
      <c r="X1791">
        <f t="shared" si="186"/>
      </c>
      <c r="Y1791">
        <f t="shared" si="187"/>
      </c>
      <c r="Z1791">
        <f t="shared" si="188"/>
      </c>
    </row>
    <row r="1792" spans="1:26">
      <c r="W1792">
        <f t="shared" si="185"/>
      </c>
      <c r="X1792">
        <f t="shared" si="186"/>
      </c>
      <c r="Y1792">
        <f t="shared" si="187"/>
      </c>
      <c r="Z1792">
        <f t="shared" si="188"/>
      </c>
    </row>
    <row r="1793" spans="1:26">
      <c r="W1793">
        <f t="shared" si="185"/>
      </c>
      <c r="X1793">
        <f t="shared" si="186"/>
      </c>
      <c r="Y1793">
        <f t="shared" si="187"/>
      </c>
      <c r="Z1793">
        <f t="shared" si="188"/>
      </c>
    </row>
    <row r="1794" spans="1:26">
      <c r="W1794">
        <f t="shared" si="185"/>
      </c>
      <c r="X1794">
        <f t="shared" si="186"/>
      </c>
      <c r="Y1794">
        <f t="shared" si="187"/>
      </c>
      <c r="Z1794">
        <f t="shared" si="188"/>
      </c>
    </row>
    <row r="1795" spans="1:26">
      <c r="A1795" s="1562" t="s">
        <v>0</v>
      </c>
      <c r="B1795" s="1562"/>
      <c r="C1795" s="1562"/>
      <c r="D1795" s="1562"/>
      <c r="E1795" s="1562"/>
      <c r="F1795" s="1562"/>
      <c r="G1795" s="1562"/>
      <c r="H1795" s="1562"/>
      <c r="I1795" s="1562"/>
      <c r="W1795">
        <f t="shared" si="185"/>
      </c>
      <c r="X1795">
        <f t="shared" si="186"/>
      </c>
      <c r="Y1795">
        <f t="shared" si="187"/>
      </c>
      <c r="Z1795">
        <f t="shared" si="188"/>
      </c>
    </row>
    <row r="1796" spans="1:26">
      <c r="W1796">
        <f t="shared" ref="W1796:W1859" si="189">IF(LEFT($H1796&amp;"",5)="2019-",$H1796,W1795)</f>
      </c>
      <c r="X1796">
        <f t="shared" ref="X1796:X1859" si="190">IF($W1796="",0,IF(COUNTIF($AB$2:$AB$80,$W1796)&gt;0,1,0))</f>
      </c>
      <c r="Y1796">
        <f t="shared" ref="Y1796:Y1859" si="191">IF($C1796="","",UPPER(TRIM(IFERROR(LEFT($C1796&amp;"",FIND("/",$C1796&amp;"")-1),$C1796&amp;""))))</f>
      </c>
      <c r="Z1796">
        <f t="shared" ref="Z1796:Z1859" si="192">IFERROR(IF(ISNUMBER($G1796),$G1796,0),0)</f>
      </c>
    </row>
    <row r="1797" spans="1:26">
      <c r="A1797" s="1" t="s">
        <v>1</v>
      </c>
      <c r="B1797" s="124"/>
      <c r="C1797" s="124"/>
      <c r="D1797" s="124"/>
      <c r="E1797" s="124"/>
      <c r="G1797" s="2" t="s">
        <v>2</v>
      </c>
      <c r="H1797" s="3" t="s">
        <v>881</v>
      </c>
      <c r="I1797" s="124"/>
      <c r="W1797">
        <f t="shared" si="189"/>
      </c>
      <c r="X1797">
        <f t="shared" si="190"/>
      </c>
      <c r="Y1797">
        <f t="shared" si="191"/>
      </c>
      <c r="Z1797">
        <f t="shared" si="192"/>
      </c>
    </row>
    <row r="1798" spans="1:26">
      <c r="A1798" s="178" t="inlineStr">
        <is>
          <t>Dealer-172</t>
        </is>
      </c>
      <c r="F1798" s="4" t="s">
        <v>3</v>
      </c>
      <c r="G1798" s="2"/>
      <c r="H1798" s="1" t="s">
        <v>100</v>
      </c>
      <c r="W1798">
        <f t="shared" si="189"/>
      </c>
      <c r="X1798">
        <f t="shared" si="190"/>
      </c>
      <c r="Y1798">
        <f t="shared" si="191"/>
      </c>
      <c r="Z1798">
        <f t="shared" si="192"/>
      </c>
    </row>
    <row r="1799" spans="1:26">
      <c r="A1799" s="178" t="inlineStr">
        <is>
          <t>Address line (redacted)</t>
        </is>
      </c>
      <c r="B1799" s="1"/>
      <c r="W1799">
        <f t="shared" si="189"/>
      </c>
      <c r="X1799">
        <f t="shared" si="190"/>
      </c>
      <c r="Y1799">
        <f t="shared" si="191"/>
      </c>
      <c r="Z1799">
        <f t="shared" si="192"/>
      </c>
    </row>
    <row r="1800" spans="1:26">
      <c r="A1800" s="1"/>
      <c r="B1800" s="1"/>
      <c r="W1800">
        <f t="shared" si="189"/>
      </c>
      <c r="X1800">
        <f t="shared" si="190"/>
      </c>
      <c r="Y1800">
        <f t="shared" si="191"/>
      </c>
      <c r="Z1800">
        <f t="shared" si="192"/>
      </c>
    </row>
    <row r="1801" spans="1:26">
      <c r="A1801" s="268" t="s">
        <v>598</v>
      </c>
      <c r="B1801" s="243"/>
      <c r="W1801">
        <f t="shared" si="189"/>
      </c>
      <c r="X1801">
        <f t="shared" si="190"/>
      </c>
      <c r="Y1801">
        <f t="shared" si="191"/>
      </c>
      <c r="Z1801">
        <f t="shared" si="192"/>
      </c>
    </row>
    <row r="1802" spans="1:26">
      <c r="B1802" s="1"/>
      <c r="W1802">
        <f t="shared" si="189"/>
      </c>
      <c r="X1802">
        <f t="shared" si="190"/>
      </c>
      <c r="Y1802">
        <f t="shared" si="191"/>
      </c>
      <c r="Z1802">
        <f t="shared" si="192"/>
      </c>
    </row>
    <row r="1803" spans="1:26">
      <c r="A1803" s="1" t="s">
        <v>5</v>
      </c>
      <c r="W1803">
        <f t="shared" si="189"/>
      </c>
      <c r="X1803">
        <f t="shared" si="190"/>
      </c>
      <c r="Y1803">
        <f t="shared" si="191"/>
      </c>
      <c r="Z1803">
        <f t="shared" si="192"/>
      </c>
    </row>
    <row r="1804" spans="1:26">
      <c r="A1804" s="1" t="s">
        <v>6</v>
      </c>
      <c r="W1804">
        <f t="shared" si="189"/>
      </c>
      <c r="X1804">
        <f t="shared" si="190"/>
      </c>
      <c r="Y1804">
        <f t="shared" si="191"/>
      </c>
      <c r="Z1804">
        <f t="shared" si="192"/>
      </c>
    </row>
    <row r="1805" spans="1:26" ht="15.75" thickBot="1">
      <c r="A1805" s="1" t="s">
        <v>7</v>
      </c>
      <c r="W1805">
        <f t="shared" si="189"/>
      </c>
      <c r="X1805">
        <f t="shared" si="190"/>
      </c>
      <c r="Y1805">
        <f t="shared" si="191"/>
      </c>
      <c r="Z1805">
        <f t="shared" si="192"/>
      </c>
    </row>
    <row r="1806" spans="1:26" ht="24.75" thickBot="1">
      <c r="A1806" s="162" t="s">
        <v>8</v>
      </c>
      <c r="B1806" s="163" t="s">
        <v>9</v>
      </c>
      <c r="C1806" s="163" t="s">
        <v>10</v>
      </c>
      <c r="D1806" s="164" t="s">
        <v>11</v>
      </c>
      <c r="E1806" s="164" t="s">
        <v>12</v>
      </c>
      <c r="F1806" s="164" t="s">
        <v>13</v>
      </c>
      <c r="G1806" s="164" t="s">
        <v>14</v>
      </c>
      <c r="H1806" s="165" t="s">
        <v>15</v>
      </c>
      <c r="I1806" s="166" t="s">
        <v>16</v>
      </c>
      <c r="W1806">
        <f t="shared" si="189"/>
      </c>
      <c r="X1806">
        <f t="shared" si="190"/>
      </c>
      <c r="Y1806">
        <f t="shared" si="191"/>
      </c>
      <c r="Z1806">
        <f t="shared" si="192"/>
      </c>
    </row>
    <row r="1807" spans="1:26">
      <c r="A1807" s="57"/>
      <c r="B1807" s="1566" t="s">
        <v>882</v>
      </c>
      <c r="C1807" s="1567"/>
      <c r="D1807" s="53"/>
      <c r="E1807" s="5"/>
      <c r="F1807" s="146"/>
      <c r="G1807" s="146"/>
      <c r="H1807" s="5"/>
      <c r="I1807" s="102"/>
      <c r="W1807">
        <f t="shared" si="189"/>
      </c>
      <c r="X1807">
        <f t="shared" si="190"/>
      </c>
      <c r="Y1807">
        <f t="shared" si="191"/>
      </c>
      <c r="Z1807">
        <f t="shared" si="192"/>
      </c>
    </row>
    <row r="1808" spans="1:26" ht="24">
      <c r="A1808" s="57"/>
      <c r="B1808" s="15" t="s">
        <v>883</v>
      </c>
      <c r="C1808" s="245" t="s">
        <v>921</v>
      </c>
      <c r="D1808" s="1594">
        <v>1</v>
      </c>
      <c r="E1808" s="5">
        <v>2</v>
      </c>
      <c r="F1808" s="146">
        <f t="shared" ref="F1808:G1810" si="193">+E1808</f>
      </c>
      <c r="G1808" s="146">
        <f t="shared" si="193"/>
      </c>
      <c r="H1808" s="5">
        <v>1</v>
      </c>
      <c r="I1808" s="102">
        <f>+H1808*G1808</f>
      </c>
      <c r="J1808">
        <f>+H1808*G1808</f>
      </c>
      <c r="W1808">
        <f t="shared" si="189"/>
      </c>
      <c r="X1808">
        <f t="shared" si="190"/>
      </c>
      <c r="Y1808">
        <f t="shared" si="191"/>
      </c>
      <c r="Z1808">
        <f t="shared" si="192"/>
      </c>
    </row>
    <row r="1809" spans="1:26">
      <c r="A1809" s="57"/>
      <c r="B1809" s="15" t="s">
        <v>884</v>
      </c>
      <c r="C1809" s="245" t="s">
        <v>2194</v>
      </c>
      <c r="D1809" s="1560"/>
      <c r="E1809" s="5">
        <v>5</v>
      </c>
      <c r="F1809" s="146">
        <f t="shared" si="193"/>
      </c>
      <c r="G1809" s="146">
        <f t="shared" si="193"/>
      </c>
      <c r="H1809" s="5">
        <v>1</v>
      </c>
      <c r="I1809" s="102">
        <f>+H1809*G1809</f>
      </c>
      <c r="J1809">
        <f>+H1809*G1809</f>
      </c>
      <c r="W1809">
        <f t="shared" si="189"/>
      </c>
      <c r="X1809">
        <f t="shared" si="190"/>
      </c>
      <c r="Y1809">
        <f t="shared" si="191"/>
      </c>
      <c r="Z1809">
        <f t="shared" si="192"/>
      </c>
    </row>
    <row r="1810" spans="1:26" ht="24">
      <c r="A1810" s="57"/>
      <c r="B1810" s="15" t="s">
        <v>885</v>
      </c>
      <c r="C1810" s="245" t="s">
        <v>2193</v>
      </c>
      <c r="D1810" s="1595"/>
      <c r="E1810" s="5">
        <v>2</v>
      </c>
      <c r="F1810" s="146">
        <f t="shared" si="193"/>
      </c>
      <c r="G1810" s="146">
        <f t="shared" si="193"/>
      </c>
      <c r="H1810" s="5">
        <v>1</v>
      </c>
      <c r="I1810" s="102">
        <f>+H1810*G1810</f>
      </c>
      <c r="J1810">
        <f>+H1810*G1810</f>
      </c>
      <c r="W1810">
        <f t="shared" si="189"/>
      </c>
      <c r="X1810">
        <f t="shared" si="190"/>
      </c>
      <c r="Y1810">
        <f t="shared" si="191"/>
      </c>
      <c r="Z1810">
        <f t="shared" si="192"/>
      </c>
    </row>
    <row r="1811" spans="1:26">
      <c r="A1811" s="57"/>
      <c r="B1811" s="1572" t="s">
        <v>924</v>
      </c>
      <c r="C1811" s="1573"/>
      <c r="D1811" s="5"/>
      <c r="E1811" s="5" t="s">
        <v>920</v>
      </c>
      <c r="F1811" s="1712" t="s">
        <v>922</v>
      </c>
      <c r="G1811" s="1713"/>
      <c r="H1811" s="1714"/>
      <c r="I1811" s="102">
        <v>1</v>
      </c>
      <c r="W1811">
        <f t="shared" si="189"/>
      </c>
      <c r="X1811">
        <f t="shared" si="190"/>
      </c>
      <c r="Y1811">
        <f t="shared" si="191"/>
      </c>
      <c r="Z1811">
        <f t="shared" si="192"/>
      </c>
    </row>
    <row r="1812" spans="1:26">
      <c r="A1812" s="57"/>
      <c r="B1812" s="1574"/>
      <c r="C1812" s="1575"/>
      <c r="D1812" s="5"/>
      <c r="E1812" s="5" t="s">
        <v>920</v>
      </c>
      <c r="F1812" s="1720" t="s">
        <v>923</v>
      </c>
      <c r="G1812" s="1721"/>
      <c r="H1812" s="1722"/>
      <c r="I1812" s="102">
        <v>1</v>
      </c>
      <c r="W1812">
        <f t="shared" si="189"/>
      </c>
      <c r="X1812">
        <f t="shared" si="190"/>
      </c>
      <c r="Y1812">
        <f t="shared" si="191"/>
      </c>
      <c r="Z1812">
        <f t="shared" si="192"/>
      </c>
    </row>
    <row r="1813" spans="1:26">
      <c r="A1813" s="57"/>
      <c r="B1813" s="106"/>
      <c r="C1813" s="5"/>
      <c r="D1813" s="5"/>
      <c r="E1813" s="5"/>
      <c r="F1813" s="5"/>
      <c r="G1813" s="127"/>
      <c r="H1813" s="5"/>
      <c r="I1813" s="102"/>
      <c r="W1813">
        <f t="shared" si="189"/>
      </c>
      <c r="X1813">
        <f t="shared" si="190"/>
      </c>
      <c r="Y1813">
        <f t="shared" si="191"/>
      </c>
      <c r="Z1813">
        <f t="shared" si="192"/>
      </c>
    </row>
    <row r="1814" spans="1:26" ht="15.75" thickBot="1">
      <c r="A1814" s="33"/>
      <c r="B1814" s="17"/>
      <c r="C1814" s="88"/>
      <c r="D1814" s="23"/>
      <c r="E1814" s="23"/>
      <c r="F1814" s="171"/>
      <c r="G1814" s="24"/>
      <c r="H1814" s="23"/>
      <c r="I1814" s="172"/>
      <c r="W1814">
        <f t="shared" si="189"/>
      </c>
      <c r="X1814">
        <f t="shared" si="190"/>
      </c>
      <c r="Y1814">
        <f t="shared" si="191"/>
      </c>
      <c r="Z1814">
        <f t="shared" si="192"/>
      </c>
    </row>
    <row r="1815" spans="1:26">
      <c r="A1815" s="37"/>
      <c r="B1815" s="17"/>
      <c r="C1815" s="10"/>
      <c r="D1815" s="91"/>
      <c r="E1815" s="91"/>
      <c r="F1815" s="91"/>
      <c r="G1815" s="92" t="s">
        <v>19</v>
      </c>
      <c r="H1815" s="91"/>
      <c r="I1815" s="111">
        <f>SUM(I1807:I1814)</f>
      </c>
      <c r="W1815">
        <f t="shared" si="189"/>
      </c>
      <c r="X1815">
        <f t="shared" si="190"/>
      </c>
      <c r="Y1815">
        <f t="shared" si="191"/>
      </c>
      <c r="Z1815">
        <f t="shared" si="192"/>
      </c>
    </row>
    <row r="1816" spans="1:26" ht="15.75" thickBot="1">
      <c r="A1816" s="33"/>
      <c r="B1816" s="11" t="s">
        <v>20</v>
      </c>
      <c r="C1816" s="35"/>
      <c r="D1816" s="35"/>
      <c r="E1816" s="35"/>
      <c r="F1816" s="35"/>
      <c r="G1816" s="35"/>
      <c r="H1816" s="35"/>
      <c r="I1816" s="36"/>
      <c r="W1816">
        <f t="shared" si="189"/>
      </c>
      <c r="X1816">
        <f t="shared" si="190"/>
      </c>
      <c r="Y1816">
        <f t="shared" si="191"/>
      </c>
      <c r="Z1816">
        <f t="shared" si="192"/>
      </c>
    </row>
    <row r="1817" spans="1:26" ht="15.75" thickBot="1">
      <c r="A1817" s="175"/>
      <c r="B1817" s="38"/>
      <c r="C1817" s="39" t="s">
        <v>21</v>
      </c>
      <c r="D1817" s="40">
        <f>SUM(D1807:D1816)</f>
      </c>
      <c r="E1817" s="41">
        <f>IF(H1817=I1817,"OK","NO")</f>
      </c>
      <c r="F1817" s="176">
        <f>SUM(F1807:F1816)</f>
      </c>
      <c r="G1817" s="40">
        <f>SUM(G1807:G1816)</f>
      </c>
      <c r="H1817" s="41">
        <f>SUMPRODUCT(F1807:F1814,H1807:H1814)</f>
      </c>
      <c r="I1817" s="43">
        <f>SUM(I1815:I1816)</f>
      </c>
      <c r="W1817">
        <f t="shared" si="189"/>
      </c>
      <c r="X1817">
        <f t="shared" si="190"/>
      </c>
      <c r="Y1817">
        <f t="shared" si="191"/>
      </c>
      <c r="Z1817">
        <f t="shared" si="192"/>
      </c>
    </row>
    <row r="1818" spans="1:26" ht="15.75" thickBot="1">
      <c r="A1818" s="44"/>
      <c r="B1818" s="116"/>
      <c r="C1818" s="45"/>
      <c r="D1818" s="45"/>
      <c r="E1818" s="45"/>
      <c r="F1818" s="45"/>
      <c r="G1818" s="45"/>
      <c r="H1818" s="45"/>
      <c r="I1818" s="47"/>
      <c r="W1818">
        <f t="shared" si="189"/>
      </c>
      <c r="X1818">
        <f t="shared" si="190"/>
      </c>
      <c r="Y1818">
        <f t="shared" si="191"/>
      </c>
      <c r="Z1818">
        <f t="shared" si="192"/>
      </c>
    </row>
    <row r="1819" spans="1:26">
      <c r="A1819" s="12" t="s">
        <v>315</v>
      </c>
      <c r="B1819" s="12"/>
      <c r="C1819" s="12"/>
      <c r="D1819" s="13"/>
      <c r="E1819" s="14"/>
      <c r="F1819" s="14"/>
      <c r="G1819" s="14"/>
      <c r="H1819" s="2"/>
      <c r="I1819" s="12"/>
      <c r="W1819">
        <f t="shared" si="189"/>
      </c>
      <c r="X1819">
        <f t="shared" si="190"/>
      </c>
      <c r="Y1819">
        <f t="shared" si="191"/>
      </c>
      <c r="Z1819">
        <f t="shared" si="192"/>
      </c>
    </row>
    <row r="1820" spans="1:26">
      <c r="W1820">
        <f t="shared" si="189"/>
      </c>
      <c r="X1820">
        <f t="shared" si="190"/>
      </c>
      <c r="Y1820">
        <f t="shared" si="191"/>
      </c>
      <c r="Z1820">
        <f t="shared" si="192"/>
      </c>
    </row>
    <row r="1821" spans="1:26">
      <c r="W1821">
        <f t="shared" si="189"/>
      </c>
      <c r="X1821">
        <f t="shared" si="190"/>
      </c>
      <c r="Y1821">
        <f t="shared" si="191"/>
      </c>
      <c r="Z1821">
        <f t="shared" si="192"/>
      </c>
    </row>
    <row r="1822" spans="1:26">
      <c r="W1822">
        <f t="shared" si="189"/>
      </c>
      <c r="X1822">
        <f t="shared" si="190"/>
      </c>
      <c r="Y1822">
        <f t="shared" si="191"/>
      </c>
      <c r="Z1822">
        <f t="shared" si="192"/>
      </c>
    </row>
    <row r="1823" spans="1:26">
      <c r="W1823">
        <f t="shared" si="189"/>
      </c>
      <c r="X1823">
        <f t="shared" si="190"/>
      </c>
      <c r="Y1823">
        <f t="shared" si="191"/>
      </c>
      <c r="Z1823">
        <f t="shared" si="192"/>
      </c>
    </row>
    <row r="1824" spans="1:26">
      <c r="W1824">
        <f t="shared" si="189"/>
      </c>
      <c r="X1824">
        <f t="shared" si="190"/>
      </c>
      <c r="Y1824">
        <f t="shared" si="191"/>
      </c>
      <c r="Z1824">
        <f t="shared" si="192"/>
      </c>
    </row>
    <row r="1825" spans="1:26">
      <c r="A1825" s="1562" t="s">
        <v>0</v>
      </c>
      <c r="B1825" s="1562"/>
      <c r="C1825" s="1562"/>
      <c r="D1825" s="1562"/>
      <c r="E1825" s="1562"/>
      <c r="F1825" s="1562"/>
      <c r="G1825" s="1562"/>
      <c r="H1825" s="1562"/>
      <c r="I1825" s="1562"/>
      <c r="W1825">
        <f t="shared" si="189"/>
      </c>
      <c r="X1825">
        <f t="shared" si="190"/>
      </c>
      <c r="Y1825">
        <f t="shared" si="191"/>
      </c>
      <c r="Z1825">
        <f t="shared" si="192"/>
      </c>
    </row>
    <row r="1826" spans="1:26">
      <c r="W1826">
        <f t="shared" si="189"/>
      </c>
      <c r="X1826">
        <f t="shared" si="190"/>
      </c>
      <c r="Y1826">
        <f t="shared" si="191"/>
      </c>
      <c r="Z1826">
        <f t="shared" si="192"/>
      </c>
    </row>
    <row r="1827" spans="1:26">
      <c r="W1827">
        <f t="shared" si="189"/>
      </c>
      <c r="X1827">
        <f t="shared" si="190"/>
      </c>
      <c r="Y1827">
        <f t="shared" si="191"/>
      </c>
      <c r="Z1827">
        <f t="shared" si="192"/>
      </c>
    </row>
    <row r="1828" spans="1:26">
      <c r="A1828" s="1" t="s">
        <v>1</v>
      </c>
      <c r="B1828" s="1"/>
      <c r="G1828" s="2" t="s">
        <v>2</v>
      </c>
      <c r="H1828" s="3" t="s">
        <v>888</v>
      </c>
      <c r="W1828">
        <f t="shared" si="189"/>
      </c>
      <c r="X1828">
        <f t="shared" si="190"/>
      </c>
      <c r="Y1828">
        <f t="shared" si="191"/>
      </c>
      <c r="Z1828">
        <f t="shared" si="192"/>
      </c>
    </row>
    <row r="1829" spans="1:26">
      <c r="A1829" s="1" t="inlineStr">
        <is>
          <t>Dealer-166</t>
        </is>
      </c>
      <c r="B1829" s="1"/>
      <c r="F1829" s="4" t="s">
        <v>3</v>
      </c>
      <c r="G1829" s="2"/>
      <c r="H1829" s="1" t="s">
        <v>101</v>
      </c>
      <c r="W1829">
        <f t="shared" si="189"/>
      </c>
      <c r="X1829">
        <f t="shared" si="190"/>
      </c>
      <c r="Y1829">
        <f t="shared" si="191"/>
      </c>
      <c r="Z1829">
        <f t="shared" si="192"/>
      </c>
    </row>
    <row r="1830" spans="1:26">
      <c r="A1830" s="1" t="inlineStr">
        <is>
          <t>Address line (redacted)</t>
        </is>
      </c>
      <c r="B1830" s="1"/>
      <c r="H1830" s="22"/>
      <c r="W1830">
        <f t="shared" si="189"/>
      </c>
      <c r="X1830">
        <f t="shared" si="190"/>
      </c>
      <c r="Y1830">
        <f t="shared" si="191"/>
      </c>
      <c r="Z1830">
        <f t="shared" si="192"/>
      </c>
    </row>
    <row r="1831" spans="1:26">
      <c r="A1831" s="1" t="inlineStr">
        <is>
          <t>Address line (redacted)</t>
        </is>
      </c>
      <c r="B1831" s="1"/>
      <c r="D1831" s="85"/>
      <c r="E1831" s="85"/>
      <c r="F1831" s="85"/>
      <c r="G1831" s="85"/>
      <c r="H1831" s="85"/>
      <c r="W1831">
        <f t="shared" si="189"/>
      </c>
      <c r="X1831">
        <f t="shared" si="190"/>
      </c>
      <c r="Y1831">
        <f t="shared" si="191"/>
      </c>
      <c r="Z1831">
        <f t="shared" si="192"/>
      </c>
    </row>
    <row r="1832" spans="1:26">
      <c r="A1832" s="12" t="s">
        <v>299</v>
      </c>
      <c r="B1832" s="86" t="inlineStr">
        <is>
          <t>GSTIN-MASKED</t>
        </is>
      </c>
      <c r="D1832" s="85"/>
      <c r="E1832" s="85"/>
      <c r="F1832" s="85"/>
      <c r="G1832" s="85"/>
      <c r="H1832" s="85"/>
      <c r="W1832">
        <f t="shared" si="189"/>
      </c>
      <c r="X1832">
        <f t="shared" si="190"/>
      </c>
      <c r="Y1832">
        <f t="shared" si="191"/>
      </c>
      <c r="Z1832">
        <f t="shared" si="192"/>
      </c>
    </row>
    <row r="1833" spans="1:26">
      <c r="D1833" s="85"/>
      <c r="E1833" s="85"/>
      <c r="F1833" s="85"/>
      <c r="G1833" s="85"/>
      <c r="H1833" s="85"/>
      <c r="W1833">
        <f t="shared" si="189"/>
      </c>
      <c r="X1833">
        <f t="shared" si="190"/>
      </c>
      <c r="Y1833">
        <f t="shared" si="191"/>
      </c>
      <c r="Z1833">
        <f t="shared" si="192"/>
      </c>
    </row>
    <row r="1834" spans="1:26">
      <c r="W1834">
        <f t="shared" si="189"/>
      </c>
      <c r="X1834">
        <f t="shared" si="190"/>
      </c>
      <c r="Y1834">
        <f t="shared" si="191"/>
      </c>
      <c r="Z1834">
        <f t="shared" si="192"/>
      </c>
    </row>
    <row r="1835" spans="1:26">
      <c r="A1835" s="1" t="s">
        <v>5</v>
      </c>
      <c r="W1835">
        <f t="shared" si="189"/>
      </c>
      <c r="X1835">
        <f t="shared" si="190"/>
      </c>
      <c r="Y1835">
        <f t="shared" si="191"/>
      </c>
      <c r="Z1835">
        <f t="shared" si="192"/>
      </c>
    </row>
    <row r="1836" spans="1:26">
      <c r="A1836" s="1" t="s">
        <v>6</v>
      </c>
      <c r="W1836">
        <f t="shared" si="189"/>
      </c>
      <c r="X1836">
        <f t="shared" si="190"/>
      </c>
      <c r="Y1836">
        <f t="shared" si="191"/>
      </c>
      <c r="Z1836">
        <f t="shared" si="192"/>
      </c>
    </row>
    <row r="1837" spans="1:26">
      <c r="A1837" s="1" t="s">
        <v>7</v>
      </c>
      <c r="W1837">
        <f t="shared" si="189"/>
      </c>
      <c r="X1837">
        <f t="shared" si="190"/>
      </c>
      <c r="Y1837">
        <f t="shared" si="191"/>
      </c>
      <c r="Z1837">
        <f t="shared" si="192"/>
      </c>
    </row>
    <row r="1838" spans="1:26" ht="24">
      <c r="A1838" s="179" t="s">
        <v>8</v>
      </c>
      <c r="B1838" s="180" t="s">
        <v>9</v>
      </c>
      <c r="C1838" s="180" t="s">
        <v>10</v>
      </c>
      <c r="D1838" s="181" t="s">
        <v>11</v>
      </c>
      <c r="E1838" s="181" t="s">
        <v>12</v>
      </c>
      <c r="F1838" s="181" t="s">
        <v>13</v>
      </c>
      <c r="G1838" s="181" t="s">
        <v>14</v>
      </c>
      <c r="H1838" s="179" t="s">
        <v>15</v>
      </c>
      <c r="I1838" s="182" t="s">
        <v>16</v>
      </c>
      <c r="W1838">
        <f t="shared" si="189"/>
      </c>
      <c r="X1838">
        <f t="shared" si="190"/>
      </c>
      <c r="Y1838">
        <f t="shared" si="191"/>
      </c>
      <c r="Z1838">
        <f t="shared" si="192"/>
      </c>
    </row>
    <row r="1839" spans="1:26">
      <c r="A1839" s="5"/>
      <c r="B1839" s="1563" t="s">
        <v>300</v>
      </c>
      <c r="C1839" s="1563"/>
      <c r="D1839" s="5"/>
      <c r="E1839" s="5"/>
      <c r="F1839" s="5"/>
      <c r="G1839" s="5"/>
      <c r="H1839" s="5"/>
      <c r="I1839" s="94"/>
      <c r="W1839">
        <f t="shared" si="189"/>
      </c>
      <c r="X1839">
        <f t="shared" si="190"/>
      </c>
      <c r="Y1839">
        <f t="shared" si="191"/>
      </c>
      <c r="Z1839">
        <f t="shared" si="192"/>
      </c>
    </row>
    <row r="1840" spans="1:26">
      <c r="A1840" s="275">
        <v>1</v>
      </c>
      <c r="B1840" s="52" t="s">
        <v>889</v>
      </c>
      <c r="C1840" s="9" t="s">
        <v>890</v>
      </c>
      <c r="D1840" s="1666"/>
      <c r="E1840" s="5"/>
      <c r="F1840" s="5">
        <v>100</v>
      </c>
      <c r="G1840" s="581">
        <f>+F1840</f>
      </c>
      <c r="H1840" s="5">
        <v>1</v>
      </c>
      <c r="I1840" s="94">
        <f>+H1840*G1840</f>
      </c>
      <c r="J1840">
        <v>3.2</v>
      </c>
      <c r="K1840">
        <f>+H1840-J1840</f>
      </c>
      <c r="L1840">
        <f>+K1840*G1840</f>
      </c>
      <c r="W1840">
        <f t="shared" si="189"/>
      </c>
      <c r="X1840">
        <f t="shared" si="190"/>
      </c>
      <c r="Y1840">
        <f t="shared" si="191"/>
      </c>
      <c r="Z1840">
        <f t="shared" si="192"/>
      </c>
    </row>
    <row r="1841" spans="1:26">
      <c r="A1841" s="5">
        <v>2</v>
      </c>
      <c r="B1841" s="17" t="s">
        <v>891</v>
      </c>
      <c r="C1841" s="5" t="s">
        <v>892</v>
      </c>
      <c r="D1841" s="1667"/>
      <c r="E1841" s="106"/>
      <c r="F1841" s="5">
        <v>24</v>
      </c>
      <c r="G1841" s="581">
        <f>+F1841</f>
      </c>
      <c r="H1841" s="7">
        <v>1</v>
      </c>
      <c r="I1841" s="94">
        <f>+H1841*G1841</f>
      </c>
      <c r="J1841">
        <v>3.2</v>
      </c>
      <c r="K1841">
        <f>+H1841-J1841</f>
      </c>
      <c r="L1841">
        <f>+K1841*G1841</f>
      </c>
      <c r="W1841">
        <f t="shared" si="189"/>
      </c>
      <c r="X1841">
        <f t="shared" si="190"/>
      </c>
      <c r="Y1841">
        <f t="shared" si="191"/>
      </c>
      <c r="Z1841">
        <f t="shared" si="192"/>
      </c>
    </row>
    <row r="1842" spans="1:26">
      <c r="A1842" s="5">
        <v>3</v>
      </c>
      <c r="B1842" s="17" t="s">
        <v>434</v>
      </c>
      <c r="C1842" s="88" t="s">
        <v>303</v>
      </c>
      <c r="D1842" s="5">
        <v>2</v>
      </c>
      <c r="E1842" s="5">
        <v>2</v>
      </c>
      <c r="F1842" s="5">
        <f>+E1842*D1842</f>
      </c>
      <c r="G1842" s="365">
        <f>+E1842*D1842</f>
      </c>
      <c r="H1842" s="5">
        <v>1</v>
      </c>
      <c r="I1842" s="94">
        <f>+H1842*G1842</f>
      </c>
      <c r="J1842">
        <f>1250*18%</f>
      </c>
      <c r="K1842">
        <f>+H1842-J1842</f>
      </c>
      <c r="L1842">
        <f>+K1842*G1842</f>
      </c>
      <c r="W1842">
        <f t="shared" si="189"/>
      </c>
      <c r="X1842">
        <f t="shared" si="190"/>
      </c>
      <c r="Y1842">
        <f t="shared" si="191"/>
      </c>
      <c r="Z1842">
        <f t="shared" si="192"/>
      </c>
    </row>
    <row r="1843" spans="1:26">
      <c r="A1843" s="5"/>
      <c r="B1843" s="1563" t="s">
        <v>17</v>
      </c>
      <c r="C1843" s="1563"/>
      <c r="D1843" s="5"/>
      <c r="E1843" s="5"/>
      <c r="F1843" s="5"/>
      <c r="G1843" s="5"/>
      <c r="H1843" s="5"/>
      <c r="I1843" s="94"/>
      <c r="W1843">
        <f t="shared" si="189"/>
      </c>
      <c r="X1843">
        <f t="shared" si="190"/>
      </c>
      <c r="Y1843">
        <f t="shared" si="191"/>
      </c>
      <c r="Z1843">
        <f t="shared" si="192"/>
      </c>
    </row>
    <row r="1844" spans="1:26">
      <c r="A1844" s="5">
        <v>4</v>
      </c>
      <c r="B1844" s="8" t="s">
        <v>898</v>
      </c>
      <c r="C1844" s="5" t="s">
        <v>659</v>
      </c>
      <c r="D1844" s="5">
        <v>2</v>
      </c>
      <c r="E1844" s="5">
        <v>1</v>
      </c>
      <c r="F1844" s="5">
        <v>2</v>
      </c>
      <c r="G1844" s="365">
        <f>+F1844</f>
      </c>
      <c r="H1844" s="5">
        <v>1</v>
      </c>
      <c r="I1844" s="94">
        <f t="shared" ref="I1844:I1849" si="194">+H1844*G1844</f>
      </c>
      <c r="J1844">
        <f t="shared" ref="J1844:J1849" si="195">400*28%</f>
      </c>
      <c r="K1844">
        <f t="shared" ref="K1844:K1849" si="196">+H1844-J1844</f>
      </c>
      <c r="L1844">
        <f t="shared" ref="L1844:L1849" si="197">+K1844*G1844</f>
      </c>
      <c r="W1844">
        <f t="shared" si="189"/>
      </c>
      <c r="X1844">
        <f t="shared" si="190"/>
      </c>
      <c r="Y1844">
        <f t="shared" si="191"/>
      </c>
      <c r="Z1844">
        <f t="shared" si="192"/>
      </c>
    </row>
    <row r="1845" spans="1:26">
      <c r="A1845" s="5">
        <v>5</v>
      </c>
      <c r="B1845" s="8" t="s">
        <v>897</v>
      </c>
      <c r="C1845" s="5" t="s">
        <v>896</v>
      </c>
      <c r="D1845" s="5">
        <v>2</v>
      </c>
      <c r="E1845" s="5">
        <v>1</v>
      </c>
      <c r="F1845" s="5">
        <v>2</v>
      </c>
      <c r="G1845" s="365">
        <f>+F1845</f>
      </c>
      <c r="H1845" s="5">
        <v>1</v>
      </c>
      <c r="I1845" s="94">
        <f t="shared" si="194"/>
      </c>
      <c r="J1845">
        <f t="shared" si="195"/>
      </c>
      <c r="K1845">
        <f t="shared" si="196"/>
      </c>
      <c r="L1845">
        <f t="shared" si="197"/>
      </c>
      <c r="W1845">
        <f t="shared" si="189"/>
      </c>
      <c r="X1845">
        <f t="shared" si="190"/>
      </c>
      <c r="Y1845">
        <f t="shared" si="191"/>
      </c>
      <c r="Z1845">
        <f t="shared" si="192"/>
      </c>
    </row>
    <row r="1846" spans="1:26">
      <c r="A1846" s="5">
        <v>6</v>
      </c>
      <c r="B1846" s="8" t="s">
        <v>576</v>
      </c>
      <c r="C1846" s="5" t="s">
        <v>577</v>
      </c>
      <c r="D1846" s="5">
        <v>1</v>
      </c>
      <c r="E1846" s="5">
        <v>5</v>
      </c>
      <c r="F1846" s="5">
        <f>+E1846*D1846</f>
      </c>
      <c r="G1846" s="365">
        <f>+E1846*D1846</f>
      </c>
      <c r="H1846" s="5">
        <v>1</v>
      </c>
      <c r="I1846" s="94">
        <f t="shared" si="194"/>
      </c>
      <c r="J1846">
        <f t="shared" si="195"/>
      </c>
      <c r="K1846">
        <f t="shared" si="196"/>
      </c>
      <c r="L1846">
        <f t="shared" si="197"/>
      </c>
      <c r="W1846">
        <f t="shared" si="189"/>
      </c>
      <c r="X1846">
        <f t="shared" si="190"/>
      </c>
      <c r="Y1846">
        <f t="shared" si="191"/>
      </c>
      <c r="Z1846">
        <f t="shared" si="192"/>
      </c>
    </row>
    <row r="1847" spans="1:26">
      <c r="A1847" s="5">
        <v>7</v>
      </c>
      <c r="B1847" s="8" t="s">
        <v>283</v>
      </c>
      <c r="C1847" s="5" t="s">
        <v>282</v>
      </c>
      <c r="D1847" s="5">
        <v>1</v>
      </c>
      <c r="E1847" s="5">
        <v>5</v>
      </c>
      <c r="F1847" s="5">
        <f>+E1847*D1847</f>
      </c>
      <c r="G1847" s="365">
        <f>+E1847*D1847</f>
      </c>
      <c r="H1847" s="5">
        <v>1</v>
      </c>
      <c r="I1847" s="94">
        <f t="shared" si="194"/>
      </c>
      <c r="J1847">
        <f t="shared" si="195"/>
      </c>
      <c r="K1847">
        <f t="shared" si="196"/>
      </c>
      <c r="L1847">
        <f t="shared" si="197"/>
      </c>
      <c r="W1847">
        <f t="shared" si="189"/>
      </c>
      <c r="X1847">
        <f t="shared" si="190"/>
      </c>
      <c r="Y1847">
        <f t="shared" si="191"/>
      </c>
      <c r="Z1847">
        <f t="shared" si="192"/>
      </c>
    </row>
    <row r="1848" spans="1:26">
      <c r="A1848" s="5">
        <v>8</v>
      </c>
      <c r="B1848" s="8" t="s">
        <v>437</v>
      </c>
      <c r="C1848" s="5" t="s">
        <v>436</v>
      </c>
      <c r="D1848" s="5">
        <v>2</v>
      </c>
      <c r="E1848" s="5">
        <v>5</v>
      </c>
      <c r="F1848" s="5">
        <f>+E1848*D1848</f>
      </c>
      <c r="G1848" s="365">
        <f>+E1848*D1848</f>
      </c>
      <c r="H1848" s="5">
        <v>1</v>
      </c>
      <c r="I1848" s="94">
        <f t="shared" si="194"/>
      </c>
      <c r="J1848">
        <f t="shared" si="195"/>
      </c>
      <c r="K1848">
        <f t="shared" si="196"/>
      </c>
      <c r="L1848">
        <f t="shared" si="197"/>
      </c>
      <c r="W1848">
        <f t="shared" si="189"/>
      </c>
      <c r="X1848">
        <f t="shared" si="190"/>
      </c>
      <c r="Y1848">
        <f t="shared" si="191"/>
      </c>
      <c r="Z1848">
        <f t="shared" si="192"/>
      </c>
    </row>
    <row r="1849" spans="1:26">
      <c r="A1849" s="5">
        <v>9</v>
      </c>
      <c r="B1849" s="8" t="s">
        <v>895</v>
      </c>
      <c r="C1849" s="5" t="s">
        <v>894</v>
      </c>
      <c r="D1849" s="5">
        <v>1</v>
      </c>
      <c r="E1849" s="5">
        <v>5</v>
      </c>
      <c r="F1849" s="5">
        <f>+E1849*D1849</f>
      </c>
      <c r="G1849" s="365">
        <f>+E1849*D1849</f>
      </c>
      <c r="H1849" s="5">
        <v>1</v>
      </c>
      <c r="I1849" s="94">
        <f t="shared" si="194"/>
      </c>
      <c r="J1849">
        <f t="shared" si="195"/>
      </c>
      <c r="K1849">
        <f t="shared" si="196"/>
      </c>
      <c r="L1849">
        <f t="shared" si="197"/>
      </c>
      <c r="W1849">
        <f t="shared" si="189"/>
      </c>
      <c r="X1849">
        <f t="shared" si="190"/>
      </c>
      <c r="Y1849">
        <f t="shared" si="191"/>
      </c>
      <c r="Z1849">
        <f t="shared" si="192"/>
      </c>
    </row>
    <row r="1850" spans="1:26">
      <c r="A1850" s="5"/>
      <c r="B1850" s="1563" t="s">
        <v>18</v>
      </c>
      <c r="C1850" s="1563"/>
      <c r="D1850" s="5"/>
      <c r="E1850" s="5"/>
      <c r="F1850" s="5"/>
      <c r="G1850" s="5"/>
      <c r="H1850" s="5"/>
      <c r="I1850" s="94"/>
      <c r="W1850">
        <f t="shared" si="189"/>
      </c>
      <c r="X1850">
        <f t="shared" si="190"/>
      </c>
      <c r="Y1850">
        <f t="shared" si="191"/>
      </c>
      <c r="Z1850">
        <f t="shared" si="192"/>
      </c>
    </row>
    <row r="1851" spans="1:26">
      <c r="A1851" s="5">
        <v>10</v>
      </c>
      <c r="B1851" s="8" t="s">
        <v>293</v>
      </c>
      <c r="C1851" s="5" t="s">
        <v>292</v>
      </c>
      <c r="D1851" s="16">
        <v>1</v>
      </c>
      <c r="E1851" s="16">
        <v>4</v>
      </c>
      <c r="F1851" s="5">
        <f>+E1851*D1851</f>
      </c>
      <c r="G1851" s="365">
        <f>+E1851*D1851</f>
      </c>
      <c r="H1851" s="5">
        <v>1</v>
      </c>
      <c r="I1851" s="94">
        <f>+H1851*G1851</f>
      </c>
      <c r="J1851">
        <f>400*28%</f>
      </c>
      <c r="K1851">
        <f>+H1851-J1851</f>
      </c>
      <c r="L1851">
        <f>+K1851*G1851</f>
      </c>
      <c r="W1851">
        <f t="shared" si="189"/>
      </c>
      <c r="X1851">
        <f t="shared" si="190"/>
      </c>
      <c r="Y1851">
        <f t="shared" si="191"/>
      </c>
      <c r="Z1851">
        <f t="shared" si="192"/>
      </c>
    </row>
    <row r="1852" spans="1:26">
      <c r="A1852" s="5"/>
      <c r="B1852" s="95" t="s">
        <v>983</v>
      </c>
      <c r="C1852" s="101" t="s">
        <v>984</v>
      </c>
      <c r="D1852" s="16">
        <v>3</v>
      </c>
      <c r="E1852" s="5">
        <v>1</v>
      </c>
      <c r="F1852" s="5">
        <f>+E1852*D1852</f>
      </c>
      <c r="G1852" s="365">
        <f>+E1852*D1852</f>
      </c>
      <c r="H1852" s="16">
        <v>1</v>
      </c>
      <c r="I1852" s="94">
        <f>+H1852*G1852</f>
      </c>
      <c r="J1852">
        <f>400*28%</f>
      </c>
      <c r="K1852">
        <f>+H1852-J1852</f>
      </c>
      <c r="L1852">
        <f>+K1852*G1852</f>
      </c>
      <c r="W1852">
        <f t="shared" si="189"/>
      </c>
      <c r="X1852">
        <f t="shared" si="190"/>
      </c>
      <c r="Y1852">
        <f t="shared" si="191"/>
      </c>
      <c r="Z1852">
        <f t="shared" si="192"/>
      </c>
    </row>
    <row r="1853" spans="1:26">
      <c r="A1853" s="5"/>
      <c r="B1853" s="1563" t="s">
        <v>899</v>
      </c>
      <c r="C1853" s="1563"/>
      <c r="D1853" s="5"/>
      <c r="E1853" s="5"/>
      <c r="F1853" s="5"/>
      <c r="G1853" s="5"/>
      <c r="H1853" s="5"/>
      <c r="I1853" s="94"/>
      <c r="W1853">
        <f t="shared" si="189"/>
      </c>
      <c r="X1853">
        <f t="shared" si="190"/>
      </c>
      <c r="Y1853">
        <f t="shared" si="191"/>
      </c>
      <c r="Z1853">
        <f t="shared" si="192"/>
      </c>
    </row>
    <row r="1854" spans="1:26" s="55" customFormat="1">
      <c r="A1854" s="312">
        <v>11</v>
      </c>
      <c r="B1854" s="80" t="s">
        <v>900</v>
      </c>
      <c r="C1854" s="313"/>
      <c r="D1854" s="312">
        <v>1</v>
      </c>
      <c r="E1854" s="312"/>
      <c r="F1854" s="312">
        <v>200</v>
      </c>
      <c r="G1854" s="312">
        <f>+F1854</f>
      </c>
      <c r="H1854" s="312" t="s">
        <v>901</v>
      </c>
      <c r="I1854" s="314">
        <v>0</v>
      </c>
      <c r="W1854">
        <f t="shared" si="189"/>
      </c>
      <c r="X1854">
        <f t="shared" si="190"/>
      </c>
      <c r="Y1854">
        <f t="shared" si="191"/>
      </c>
      <c r="Z1854">
        <f t="shared" si="192"/>
      </c>
    </row>
    <row r="1855" spans="1:26">
      <c r="A1855" s="19"/>
      <c r="B1855" s="224"/>
      <c r="C1855" s="15"/>
      <c r="D1855" s="5"/>
      <c r="E1855" s="19"/>
      <c r="F1855" s="9"/>
      <c r="G1855" s="6"/>
      <c r="H1855" s="19"/>
      <c r="I1855" s="183"/>
      <c r="W1855">
        <f t="shared" si="189"/>
      </c>
      <c r="X1855">
        <f t="shared" si="190"/>
      </c>
      <c r="Y1855">
        <f t="shared" si="191"/>
      </c>
      <c r="Z1855">
        <f t="shared" si="192"/>
      </c>
    </row>
    <row r="1856" spans="1:26">
      <c r="A1856" s="5"/>
      <c r="B1856" s="8"/>
      <c r="C1856" s="5"/>
      <c r="D1856" s="5"/>
      <c r="E1856" s="5"/>
      <c r="F1856" s="21"/>
      <c r="G1856" s="6"/>
      <c r="H1856" s="5"/>
      <c r="I1856" s="183"/>
      <c r="W1856">
        <f t="shared" si="189"/>
      </c>
      <c r="X1856">
        <f t="shared" si="190"/>
      </c>
      <c r="Y1856">
        <f t="shared" si="191"/>
      </c>
      <c r="Z1856">
        <f t="shared" si="192"/>
      </c>
    </row>
    <row r="1857" spans="1:26">
      <c r="A1857" s="5"/>
      <c r="B1857" s="8"/>
      <c r="C1857" s="5"/>
      <c r="D1857" s="5"/>
      <c r="E1857" s="5"/>
      <c r="F1857" s="21"/>
      <c r="G1857" s="6"/>
      <c r="H1857" s="5"/>
      <c r="I1857" s="183"/>
      <c r="W1857">
        <f t="shared" si="189"/>
      </c>
      <c r="X1857">
        <f t="shared" si="190"/>
      </c>
      <c r="Y1857">
        <f t="shared" si="191"/>
      </c>
      <c r="Z1857">
        <f t="shared" si="192"/>
      </c>
    </row>
    <row r="1858" spans="1:26" ht="15.75" thickBot="1">
      <c r="A1858" s="5"/>
      <c r="B1858" s="224"/>
      <c r="C1858" s="15"/>
      <c r="D1858" s="23"/>
      <c r="E1858" s="225"/>
      <c r="F1858" s="23"/>
      <c r="G1858" s="24"/>
      <c r="H1858" s="225"/>
      <c r="I1858" s="226"/>
      <c r="W1858">
        <f t="shared" si="189"/>
      </c>
      <c r="X1858">
        <f t="shared" si="190"/>
      </c>
      <c r="Y1858">
        <f t="shared" si="191"/>
      </c>
      <c r="Z1858">
        <f t="shared" si="192"/>
      </c>
    </row>
    <row r="1859" spans="1:26">
      <c r="A1859" s="227"/>
      <c r="B1859" s="17"/>
      <c r="C1859" s="5"/>
      <c r="D1859" s="59"/>
      <c r="E1859" s="59"/>
      <c r="F1859" s="53"/>
      <c r="G1859" s="78"/>
      <c r="H1859" s="68"/>
      <c r="I1859" s="228">
        <f>SUM(I1839:I1858)</f>
      </c>
      <c r="L1859">
        <f>SUM(L1839:L1858)</f>
      </c>
      <c r="W1859">
        <f t="shared" si="189"/>
      </c>
      <c r="X1859">
        <f t="shared" si="190"/>
      </c>
      <c r="Y1859">
        <f t="shared" si="191"/>
      </c>
      <c r="Z1859">
        <f t="shared" si="192"/>
      </c>
    </row>
    <row r="1860" spans="1:26">
      <c r="A1860" s="10"/>
      <c r="B1860" s="10"/>
      <c r="C1860" s="69"/>
      <c r="D1860" s="69" t="s">
        <v>520</v>
      </c>
      <c r="E1860" s="69"/>
      <c r="F1860" s="69"/>
      <c r="G1860" s="69"/>
      <c r="H1860" s="112">
        <v>1</v>
      </c>
      <c r="I1860" s="191">
        <f>+L1859*H1860</f>
      </c>
      <c r="J1860" s="311" t="s">
        <v>893</v>
      </c>
      <c r="K1860" s="311"/>
      <c r="L1860" s="311"/>
      <c r="M1860" s="311"/>
      <c r="N1860" s="311"/>
      <c r="W1860">
        <f t="shared" ref="W1860:W1923" si="198">IF(LEFT($H1860&amp;"",5)="2019-",$H1860,W1859)</f>
      </c>
      <c r="X1860">
        <f t="shared" ref="X1860:X1923" si="199">IF($W1860="",0,IF(COUNTIF($AB$2:$AB$80,$W1860)&gt;0,1,0))</f>
      </c>
      <c r="Y1860">
        <f t="shared" ref="Y1860:Y1923" si="200">IF($C1860="","",UPPER(TRIM(IFERROR(LEFT($C1860&amp;"",FIND("/",$C1860&amp;"")-1),$C1860&amp;""))))</f>
      </c>
      <c r="Z1860">
        <f t="shared" ref="Z1860:Z1923" si="201">IFERROR(IF(ISNUMBER($G1860),$G1860,0),0)</f>
      </c>
    </row>
    <row r="1861" spans="1:26" ht="15.75" thickBot="1">
      <c r="A1861" s="10"/>
      <c r="B1861" s="11" t="s">
        <v>20</v>
      </c>
      <c r="C1861" s="35"/>
      <c r="D1861" s="35"/>
      <c r="E1861" s="35"/>
      <c r="F1861" s="35"/>
      <c r="G1861" s="35"/>
      <c r="H1861" s="35"/>
      <c r="I1861" s="98"/>
      <c r="W1861">
        <f t="shared" si="198"/>
      </c>
      <c r="X1861">
        <f t="shared" si="199"/>
      </c>
      <c r="Y1861">
        <f t="shared" si="200"/>
      </c>
      <c r="Z1861">
        <f t="shared" si="201"/>
      </c>
    </row>
    <row r="1862" spans="1:26" ht="15.75" thickBot="1">
      <c r="A1862" s="99"/>
      <c r="B1862" s="38"/>
      <c r="C1862" s="39" t="s">
        <v>21</v>
      </c>
      <c r="D1862" s="40">
        <f>SUM(D1839:D1861)</f>
      </c>
      <c r="E1862" s="41" t="s">
        <v>360</v>
      </c>
      <c r="F1862" s="40">
        <f>SUM(F1839:F1861)</f>
      </c>
      <c r="G1862" s="40">
        <f>SUM(G1839:G1861)</f>
      </c>
      <c r="H1862" s="41">
        <f>+SUMPRODUCT(H1839:H1858,F1839:F1858)</f>
      </c>
      <c r="I1862" s="100">
        <f>+I1859-I1860</f>
      </c>
      <c r="W1862">
        <f t="shared" si="198"/>
      </c>
      <c r="X1862">
        <f t="shared" si="199"/>
      </c>
      <c r="Y1862">
        <f t="shared" si="200"/>
      </c>
      <c r="Z1862">
        <f t="shared" si="201"/>
      </c>
    </row>
    <row r="1863" spans="1:26">
      <c r="A1863" s="10"/>
      <c r="B1863" s="10"/>
      <c r="C1863" s="91"/>
      <c r="D1863" s="91"/>
      <c r="E1863" s="91"/>
      <c r="F1863" s="91"/>
      <c r="G1863" s="91"/>
      <c r="H1863" s="91"/>
      <c r="I1863" s="91"/>
      <c r="W1863">
        <f t="shared" si="198"/>
      </c>
      <c r="X1863">
        <f t="shared" si="199"/>
      </c>
      <c r="Y1863">
        <f t="shared" si="200"/>
      </c>
      <c r="Z1863">
        <f t="shared" si="201"/>
      </c>
    </row>
    <row r="1864" spans="1:26">
      <c r="A1864" s="12" t="s">
        <v>915</v>
      </c>
      <c r="B1864" s="12"/>
      <c r="C1864" s="12"/>
      <c r="D1864" s="13"/>
      <c r="E1864" s="14"/>
      <c r="F1864" s="14"/>
      <c r="G1864" s="14"/>
      <c r="H1864" s="2"/>
      <c r="I1864" s="12"/>
      <c r="W1864">
        <f t="shared" si="198"/>
      </c>
      <c r="X1864">
        <f t="shared" si="199"/>
      </c>
      <c r="Y1864">
        <f t="shared" si="200"/>
      </c>
      <c r="Z1864">
        <f t="shared" si="201"/>
      </c>
    </row>
    <row r="1865" spans="1:26">
      <c r="W1865">
        <f t="shared" si="198"/>
      </c>
      <c r="X1865">
        <f t="shared" si="199"/>
      </c>
      <c r="Y1865">
        <f t="shared" si="200"/>
      </c>
      <c r="Z1865">
        <f t="shared" si="201"/>
      </c>
    </row>
    <row r="1866" spans="1:26">
      <c r="W1866">
        <f t="shared" si="198"/>
      </c>
      <c r="X1866">
        <f t="shared" si="199"/>
      </c>
      <c r="Y1866">
        <f t="shared" si="200"/>
      </c>
      <c r="Z1866">
        <f t="shared" si="201"/>
      </c>
    </row>
    <row r="1867" spans="1:26">
      <c r="W1867">
        <f t="shared" si="198"/>
      </c>
      <c r="X1867">
        <f t="shared" si="199"/>
      </c>
      <c r="Y1867">
        <f t="shared" si="200"/>
      </c>
      <c r="Z1867">
        <f t="shared" si="201"/>
      </c>
    </row>
    <row r="1868" spans="1:26">
      <c r="A1868" s="1562" t="s">
        <v>0</v>
      </c>
      <c r="B1868" s="1562"/>
      <c r="C1868" s="1562"/>
      <c r="D1868" s="1562"/>
      <c r="E1868" s="1562"/>
      <c r="F1868" s="1562"/>
      <c r="G1868" s="1562"/>
      <c r="H1868" s="1562"/>
      <c r="I1868" s="1562"/>
      <c r="W1868">
        <f t="shared" si="198"/>
      </c>
      <c r="X1868">
        <f t="shared" si="199"/>
      </c>
      <c r="Y1868">
        <f t="shared" si="200"/>
      </c>
      <c r="Z1868">
        <f t="shared" si="201"/>
      </c>
    </row>
    <row r="1869" spans="1:26">
      <c r="W1869">
        <f t="shared" si="198"/>
      </c>
      <c r="X1869">
        <f t="shared" si="199"/>
      </c>
      <c r="Y1869">
        <f t="shared" si="200"/>
      </c>
      <c r="Z1869">
        <f t="shared" si="201"/>
      </c>
    </row>
    <row r="1870" spans="1:26">
      <c r="A1870" s="1" t="s">
        <v>1</v>
      </c>
      <c r="B1870" s="1"/>
      <c r="G1870" s="2" t="s">
        <v>2</v>
      </c>
      <c r="H1870" s="3" t="s">
        <v>888</v>
      </c>
      <c r="W1870">
        <f t="shared" si="198"/>
      </c>
      <c r="X1870">
        <f t="shared" si="199"/>
      </c>
      <c r="Y1870">
        <f t="shared" si="200"/>
      </c>
      <c r="Z1870">
        <f t="shared" si="201"/>
      </c>
    </row>
    <row r="1871" spans="1:26">
      <c r="A1871" s="22" t="inlineStr">
        <is>
          <t>ATTN: Contact-005</t>
        </is>
      </c>
      <c r="B1871" s="1"/>
      <c r="F1871" s="4" t="s">
        <v>3</v>
      </c>
      <c r="G1871" s="2"/>
      <c r="H1871" s="582" t="s">
        <v>102</v>
      </c>
      <c r="W1871">
        <f t="shared" si="198"/>
      </c>
      <c r="X1871">
        <f t="shared" si="199"/>
      </c>
      <c r="Y1871">
        <f t="shared" si="200"/>
      </c>
      <c r="Z1871">
        <f t="shared" si="201"/>
      </c>
    </row>
    <row r="1872" spans="1:26">
      <c r="A1872" s="1" t="inlineStr">
        <is>
          <t>Dealer-112</t>
        </is>
      </c>
      <c r="B1872" s="1"/>
      <c r="H1872" s="22"/>
      <c r="W1872">
        <f t="shared" si="198"/>
      </c>
      <c r="X1872">
        <f t="shared" si="199"/>
      </c>
      <c r="Y1872">
        <f t="shared" si="200"/>
      </c>
      <c r="Z1872">
        <f t="shared" si="201"/>
      </c>
    </row>
    <row r="1873" spans="1:26">
      <c r="A1873" s="1" t="inlineStr">
        <is>
          <t>Address line (redacted)</t>
        </is>
      </c>
      <c r="B1873" s="1"/>
      <c r="D1873" s="85"/>
      <c r="E1873" s="85"/>
      <c r="F1873" s="85"/>
      <c r="G1873" s="85"/>
      <c r="H1873" s="85"/>
      <c r="W1873">
        <f t="shared" si="198"/>
      </c>
      <c r="X1873">
        <f t="shared" si="199"/>
      </c>
      <c r="Y1873">
        <f t="shared" si="200"/>
      </c>
      <c r="Z1873">
        <f t="shared" si="201"/>
      </c>
    </row>
    <row r="1874" spans="1:26">
      <c r="A1874" s="22" t="inlineStr">
        <is>
          <t>Address line (redacted)</t>
        </is>
      </c>
      <c r="B1874" s="86"/>
      <c r="D1874" s="85"/>
      <c r="E1874" s="85"/>
      <c r="F1874" s="85"/>
      <c r="G1874" s="85"/>
      <c r="H1874" s="85"/>
      <c r="W1874">
        <f t="shared" si="198"/>
      </c>
      <c r="X1874">
        <f t="shared" si="199"/>
      </c>
      <c r="Y1874">
        <f t="shared" si="200"/>
      </c>
      <c r="Z1874">
        <f t="shared" si="201"/>
      </c>
    </row>
    <row r="1875" spans="1:26">
      <c r="A1875" s="49" t="s">
        <v>4</v>
      </c>
      <c r="B1875" s="87" t="inlineStr">
        <is>
          <t>GSTIN-MASKED</t>
        </is>
      </c>
      <c r="W1875">
        <f t="shared" si="198"/>
      </c>
      <c r="X1875">
        <f t="shared" si="199"/>
      </c>
      <c r="Y1875">
        <f t="shared" si="200"/>
      </c>
      <c r="Z1875">
        <f t="shared" si="201"/>
      </c>
    </row>
    <row r="1876" spans="1:26">
      <c r="A1876" s="1" t="s">
        <v>5</v>
      </c>
      <c r="W1876">
        <f t="shared" si="198"/>
      </c>
      <c r="X1876">
        <f t="shared" si="199"/>
      </c>
      <c r="Y1876">
        <f t="shared" si="200"/>
      </c>
      <c r="Z1876">
        <f t="shared" si="201"/>
      </c>
    </row>
    <row r="1877" spans="1:26">
      <c r="A1877" s="1" t="s">
        <v>6</v>
      </c>
      <c r="W1877">
        <f t="shared" si="198"/>
      </c>
      <c r="X1877">
        <f t="shared" si="199"/>
      </c>
      <c r="Y1877">
        <f t="shared" si="200"/>
      </c>
      <c r="Z1877">
        <f t="shared" si="201"/>
      </c>
    </row>
    <row r="1878" spans="1:26">
      <c r="A1878" s="1" t="s">
        <v>7</v>
      </c>
      <c r="W1878">
        <f t="shared" si="198"/>
      </c>
      <c r="X1878">
        <f t="shared" si="199"/>
      </c>
      <c r="Y1878">
        <f t="shared" si="200"/>
      </c>
      <c r="Z1878">
        <f t="shared" si="201"/>
      </c>
    </row>
    <row r="1879" spans="1:26" ht="24">
      <c r="A1879" s="88" t="s">
        <v>8</v>
      </c>
      <c r="B1879" s="89" t="s">
        <v>9</v>
      </c>
      <c r="C1879" s="89" t="s">
        <v>10</v>
      </c>
      <c r="D1879" s="34" t="s">
        <v>11</v>
      </c>
      <c r="E1879" s="34" t="s">
        <v>12</v>
      </c>
      <c r="F1879" s="34" t="s">
        <v>13</v>
      </c>
      <c r="G1879" s="34" t="s">
        <v>14</v>
      </c>
      <c r="H1879" s="88" t="s">
        <v>15</v>
      </c>
      <c r="I1879" s="90" t="s">
        <v>16</v>
      </c>
      <c r="W1879">
        <f t="shared" si="198"/>
      </c>
      <c r="X1879">
        <f t="shared" si="199"/>
      </c>
      <c r="Y1879">
        <f t="shared" si="200"/>
      </c>
      <c r="Z1879">
        <f t="shared" si="201"/>
      </c>
    </row>
    <row r="1880" spans="1:26">
      <c r="A1880" s="5"/>
      <c r="B1880" s="1564" t="s">
        <v>17</v>
      </c>
      <c r="C1880" s="1565"/>
      <c r="D1880" s="53"/>
      <c r="E1880" s="53"/>
      <c r="F1880" s="91"/>
      <c r="G1880" s="92"/>
      <c r="H1880" s="53"/>
      <c r="I1880" s="93"/>
      <c r="W1880">
        <f t="shared" si="198"/>
      </c>
      <c r="X1880">
        <f t="shared" si="199"/>
      </c>
      <c r="Y1880">
        <f t="shared" si="200"/>
      </c>
      <c r="Z1880">
        <f t="shared" si="201"/>
      </c>
    </row>
    <row r="1881" spans="1:26">
      <c r="A1881" s="5">
        <v>1</v>
      </c>
      <c r="B1881" s="8" t="s">
        <v>792</v>
      </c>
      <c r="C1881" s="5" t="s">
        <v>793</v>
      </c>
      <c r="D1881" s="5">
        <v>4</v>
      </c>
      <c r="E1881" s="5">
        <v>1</v>
      </c>
      <c r="F1881" s="5">
        <f>+E1881*D1881</f>
      </c>
      <c r="G1881" s="5">
        <f>+E1881*D1881</f>
      </c>
      <c r="H1881" s="5">
        <v>1</v>
      </c>
      <c r="I1881" s="102">
        <f>+H1881*G1881</f>
      </c>
      <c r="W1881">
        <f t="shared" si="198"/>
      </c>
      <c r="X1881">
        <f t="shared" si="199"/>
      </c>
      <c r="Y1881">
        <f t="shared" si="200"/>
      </c>
      <c r="Z1881">
        <f t="shared" si="201"/>
      </c>
    </row>
    <row r="1882" spans="1:26">
      <c r="A1882" s="5">
        <v>2</v>
      </c>
      <c r="B1882" s="8" t="s">
        <v>348</v>
      </c>
      <c r="C1882" s="5" t="s">
        <v>349</v>
      </c>
      <c r="D1882" s="5">
        <v>1</v>
      </c>
      <c r="E1882" s="5">
        <v>5</v>
      </c>
      <c r="F1882" s="5">
        <f t="shared" ref="F1882:F1892" si="202">+E1882*D1882</f>
      </c>
      <c r="G1882" s="5">
        <f t="shared" ref="G1882:G1892" si="203">+E1882*D1882</f>
      </c>
      <c r="H1882" s="5">
        <v>1</v>
      </c>
      <c r="I1882" s="102">
        <f t="shared" ref="I1882:I1892" si="204">+H1882*G1882</f>
      </c>
      <c r="W1882">
        <f t="shared" si="198"/>
      </c>
      <c r="X1882">
        <f t="shared" si="199"/>
      </c>
      <c r="Y1882">
        <f t="shared" si="200"/>
      </c>
      <c r="Z1882">
        <f t="shared" si="201"/>
      </c>
    </row>
    <row r="1883" spans="1:26">
      <c r="A1883" s="5">
        <v>3</v>
      </c>
      <c r="B1883" s="8" t="s">
        <v>908</v>
      </c>
      <c r="C1883" s="5" t="s">
        <v>907</v>
      </c>
      <c r="D1883" s="5">
        <v>1</v>
      </c>
      <c r="E1883" s="5">
        <v>5</v>
      </c>
      <c r="F1883" s="5">
        <f t="shared" si="202"/>
      </c>
      <c r="G1883" s="5">
        <f t="shared" si="203"/>
      </c>
      <c r="H1883" s="5">
        <v>1</v>
      </c>
      <c r="I1883" s="102">
        <f t="shared" si="204"/>
      </c>
      <c r="W1883">
        <f t="shared" si="198"/>
      </c>
      <c r="X1883">
        <f t="shared" si="199"/>
      </c>
      <c r="Y1883">
        <f t="shared" si="200"/>
      </c>
      <c r="Z1883">
        <f t="shared" si="201"/>
      </c>
    </row>
    <row r="1884" spans="1:26">
      <c r="A1884" s="5">
        <v>4</v>
      </c>
      <c r="B1884" s="8" t="s">
        <v>856</v>
      </c>
      <c r="C1884" s="5" t="s">
        <v>855</v>
      </c>
      <c r="D1884" s="5">
        <v>1</v>
      </c>
      <c r="E1884" s="5">
        <v>5</v>
      </c>
      <c r="F1884" s="5">
        <f t="shared" si="202"/>
      </c>
      <c r="G1884" s="5">
        <f t="shared" si="203"/>
      </c>
      <c r="H1884" s="5">
        <v>1</v>
      </c>
      <c r="I1884" s="102">
        <f t="shared" si="204"/>
      </c>
      <c r="W1884">
        <f t="shared" si="198"/>
      </c>
      <c r="X1884">
        <f t="shared" si="199"/>
      </c>
      <c r="Y1884">
        <f t="shared" si="200"/>
      </c>
      <c r="Z1884">
        <f t="shared" si="201"/>
      </c>
    </row>
    <row r="1885" spans="1:26">
      <c r="A1885" s="5">
        <v>5</v>
      </c>
      <c r="B1885" s="8" t="s">
        <v>454</v>
      </c>
      <c r="C1885" s="5" t="s">
        <v>453</v>
      </c>
      <c r="D1885" s="5">
        <v>1</v>
      </c>
      <c r="E1885" s="5">
        <v>5</v>
      </c>
      <c r="F1885" s="5">
        <f t="shared" si="202"/>
      </c>
      <c r="G1885" s="5">
        <f t="shared" si="203"/>
      </c>
      <c r="H1885" s="5">
        <v>1</v>
      </c>
      <c r="I1885" s="102">
        <f t="shared" si="204"/>
      </c>
      <c r="W1885">
        <f t="shared" si="198"/>
      </c>
      <c r="X1885">
        <f t="shared" si="199"/>
      </c>
      <c r="Y1885">
        <f t="shared" si="200"/>
      </c>
      <c r="Z1885">
        <f t="shared" si="201"/>
      </c>
    </row>
    <row r="1886" spans="1:26">
      <c r="A1886" s="5">
        <v>6</v>
      </c>
      <c r="B1886" s="8" t="s">
        <v>443</v>
      </c>
      <c r="C1886" s="5" t="s">
        <v>442</v>
      </c>
      <c r="D1886" s="5">
        <v>1</v>
      </c>
      <c r="E1886" s="5">
        <v>5</v>
      </c>
      <c r="F1886" s="5">
        <f t="shared" si="202"/>
      </c>
      <c r="G1886" s="5">
        <f t="shared" si="203"/>
      </c>
      <c r="H1886" s="5">
        <v>1</v>
      </c>
      <c r="I1886" s="102">
        <f t="shared" si="204"/>
      </c>
      <c r="W1886">
        <f t="shared" si="198"/>
      </c>
      <c r="X1886">
        <f t="shared" si="199"/>
      </c>
      <c r="Y1886">
        <f t="shared" si="200"/>
      </c>
      <c r="Z1886">
        <f t="shared" si="201"/>
      </c>
    </row>
    <row r="1887" spans="1:26">
      <c r="A1887" s="5">
        <v>7</v>
      </c>
      <c r="B1887" s="8" t="s">
        <v>283</v>
      </c>
      <c r="C1887" s="5" t="s">
        <v>282</v>
      </c>
      <c r="D1887" s="5">
        <v>1</v>
      </c>
      <c r="E1887" s="5">
        <v>5</v>
      </c>
      <c r="F1887" s="5">
        <f t="shared" si="202"/>
      </c>
      <c r="G1887" s="5">
        <f t="shared" si="203"/>
      </c>
      <c r="H1887" s="5">
        <v>1</v>
      </c>
      <c r="I1887" s="102">
        <f t="shared" si="204"/>
      </c>
      <c r="W1887">
        <f t="shared" si="198"/>
      </c>
      <c r="X1887">
        <f t="shared" si="199"/>
      </c>
      <c r="Y1887">
        <f t="shared" si="200"/>
      </c>
      <c r="Z1887">
        <f t="shared" si="201"/>
      </c>
    </row>
    <row r="1888" spans="1:26">
      <c r="A1888" s="5">
        <v>8</v>
      </c>
      <c r="B1888" s="8" t="s">
        <v>439</v>
      </c>
      <c r="C1888" s="5" t="s">
        <v>438</v>
      </c>
      <c r="D1888" s="5">
        <v>1</v>
      </c>
      <c r="E1888" s="5">
        <v>5</v>
      </c>
      <c r="F1888" s="5">
        <f t="shared" si="202"/>
      </c>
      <c r="G1888" s="5">
        <f t="shared" si="203"/>
      </c>
      <c r="H1888" s="5">
        <v>1</v>
      </c>
      <c r="I1888" s="102">
        <f t="shared" si="204"/>
      </c>
      <c r="W1888">
        <f t="shared" si="198"/>
      </c>
      <c r="X1888">
        <f t="shared" si="199"/>
      </c>
      <c r="Y1888">
        <f t="shared" si="200"/>
      </c>
      <c r="Z1888">
        <f t="shared" si="201"/>
      </c>
    </row>
    <row r="1889" spans="1:26">
      <c r="A1889" s="5">
        <v>9</v>
      </c>
      <c r="B1889" s="8" t="s">
        <v>437</v>
      </c>
      <c r="C1889" s="5" t="s">
        <v>436</v>
      </c>
      <c r="D1889" s="5">
        <v>2</v>
      </c>
      <c r="E1889" s="5">
        <v>5</v>
      </c>
      <c r="F1889" s="5">
        <f t="shared" si="202"/>
      </c>
      <c r="G1889" s="5">
        <f t="shared" si="203"/>
      </c>
      <c r="H1889" s="5">
        <v>1</v>
      </c>
      <c r="I1889" s="102">
        <f t="shared" si="204"/>
      </c>
      <c r="W1889">
        <f t="shared" si="198"/>
      </c>
      <c r="X1889">
        <f t="shared" si="199"/>
      </c>
      <c r="Y1889">
        <f t="shared" si="200"/>
      </c>
      <c r="Z1889">
        <f t="shared" si="201"/>
      </c>
    </row>
    <row r="1890" spans="1:26">
      <c r="A1890" s="5">
        <v>10</v>
      </c>
      <c r="B1890" s="8" t="s">
        <v>906</v>
      </c>
      <c r="C1890" s="5" t="s">
        <v>905</v>
      </c>
      <c r="D1890" s="5">
        <v>1</v>
      </c>
      <c r="E1890" s="5">
        <v>5</v>
      </c>
      <c r="F1890" s="5">
        <f t="shared" si="202"/>
      </c>
      <c r="G1890" s="5">
        <f t="shared" si="203"/>
      </c>
      <c r="H1890" s="5">
        <v>1</v>
      </c>
      <c r="I1890" s="102">
        <f t="shared" si="204"/>
      </c>
      <c r="W1890">
        <f t="shared" si="198"/>
      </c>
      <c r="X1890">
        <f t="shared" si="199"/>
      </c>
      <c r="Y1890">
        <f t="shared" si="200"/>
      </c>
      <c r="Z1890">
        <f t="shared" si="201"/>
      </c>
    </row>
    <row r="1891" spans="1:26">
      <c r="A1891" s="5">
        <v>11</v>
      </c>
      <c r="B1891" s="8" t="s">
        <v>904</v>
      </c>
      <c r="C1891" s="5" t="s">
        <v>903</v>
      </c>
      <c r="D1891" s="5">
        <v>1</v>
      </c>
      <c r="E1891" s="5">
        <v>5</v>
      </c>
      <c r="F1891" s="5">
        <f t="shared" si="202"/>
      </c>
      <c r="G1891" s="5">
        <f t="shared" si="203"/>
      </c>
      <c r="H1891" s="5">
        <v>1</v>
      </c>
      <c r="I1891" s="102">
        <f t="shared" si="204"/>
      </c>
      <c r="W1891">
        <f t="shared" si="198"/>
      </c>
      <c r="X1891">
        <f t="shared" si="199"/>
      </c>
      <c r="Y1891">
        <f t="shared" si="200"/>
      </c>
      <c r="Z1891">
        <f t="shared" si="201"/>
      </c>
    </row>
    <row r="1892" spans="1:26">
      <c r="A1892" s="5">
        <v>12</v>
      </c>
      <c r="B1892" s="8" t="s">
        <v>902</v>
      </c>
      <c r="C1892" s="5" t="s">
        <v>750</v>
      </c>
      <c r="D1892" s="5">
        <v>1</v>
      </c>
      <c r="E1892" s="5">
        <v>5</v>
      </c>
      <c r="F1892" s="5">
        <f t="shared" si="202"/>
      </c>
      <c r="G1892" s="5">
        <f t="shared" si="203"/>
      </c>
      <c r="H1892" s="5">
        <v>1</v>
      </c>
      <c r="I1892" s="102">
        <f t="shared" si="204"/>
      </c>
      <c r="W1892">
        <f t="shared" si="198"/>
      </c>
      <c r="X1892">
        <f t="shared" si="199"/>
      </c>
      <c r="Y1892">
        <f t="shared" si="200"/>
      </c>
      <c r="Z1892">
        <f t="shared" si="201"/>
      </c>
    </row>
    <row r="1893" spans="1:26">
      <c r="A1893" s="5"/>
      <c r="B1893" s="1718"/>
      <c r="C1893" s="1719"/>
      <c r="D1893" s="134"/>
      <c r="E1893" s="5"/>
      <c r="F1893" s="5"/>
      <c r="G1893" s="5"/>
      <c r="H1893" s="9"/>
      <c r="I1893" s="102"/>
      <c r="W1893">
        <f t="shared" si="198"/>
      </c>
      <c r="X1893">
        <f t="shared" si="199"/>
      </c>
      <c r="Y1893">
        <f t="shared" si="200"/>
      </c>
      <c r="Z1893">
        <f t="shared" si="201"/>
      </c>
    </row>
    <row r="1894" spans="1:26">
      <c r="A1894" s="5"/>
      <c r="B1894" s="95"/>
      <c r="C1894" s="5"/>
      <c r="D1894" s="134"/>
      <c r="E1894" s="5"/>
      <c r="F1894" s="5"/>
      <c r="G1894" s="5"/>
      <c r="H1894" s="5"/>
      <c r="I1894" s="102"/>
      <c r="W1894">
        <f t="shared" si="198"/>
      </c>
      <c r="X1894">
        <f t="shared" si="199"/>
      </c>
      <c r="Y1894">
        <f t="shared" si="200"/>
      </c>
      <c r="Z1894">
        <f t="shared" si="201"/>
      </c>
    </row>
    <row r="1895" spans="1:26">
      <c r="A1895" s="5"/>
      <c r="B1895" s="8"/>
      <c r="C1895" s="5"/>
      <c r="D1895" s="134"/>
      <c r="E1895" s="16"/>
      <c r="F1895" s="5"/>
      <c r="G1895" s="5"/>
      <c r="H1895" s="5"/>
      <c r="I1895" s="102"/>
      <c r="W1895">
        <f t="shared" si="198"/>
      </c>
      <c r="X1895">
        <f t="shared" si="199"/>
      </c>
      <c r="Y1895">
        <f t="shared" si="200"/>
      </c>
      <c r="Z1895">
        <f t="shared" si="201"/>
      </c>
    </row>
    <row r="1896" spans="1:26">
      <c r="A1896" s="5"/>
      <c r="B1896" s="8"/>
      <c r="C1896" s="5"/>
      <c r="D1896" s="134"/>
      <c r="E1896" s="16"/>
      <c r="F1896" s="5"/>
      <c r="G1896" s="5"/>
      <c r="H1896" s="16"/>
      <c r="I1896" s="102"/>
      <c r="W1896">
        <f t="shared" si="198"/>
      </c>
      <c r="X1896">
        <f t="shared" si="199"/>
      </c>
      <c r="Y1896">
        <f t="shared" si="200"/>
      </c>
      <c r="Z1896">
        <f t="shared" si="201"/>
      </c>
    </row>
    <row r="1897" spans="1:26">
      <c r="A1897" s="5"/>
      <c r="B1897" s="95"/>
      <c r="C1897" s="5"/>
      <c r="D1897" s="134"/>
      <c r="E1897" s="5"/>
      <c r="F1897" s="5"/>
      <c r="G1897" s="5"/>
      <c r="H1897" s="16"/>
      <c r="I1897" s="102"/>
      <c r="W1897">
        <f t="shared" si="198"/>
      </c>
      <c r="X1897">
        <f t="shared" si="199"/>
      </c>
      <c r="Y1897">
        <f t="shared" si="200"/>
      </c>
      <c r="Z1897">
        <f t="shared" si="201"/>
      </c>
    </row>
    <row r="1898" spans="1:26">
      <c r="A1898" s="5"/>
      <c r="B1898" s="8"/>
      <c r="C1898" s="5"/>
      <c r="D1898" s="134"/>
      <c r="E1898" s="16"/>
      <c r="F1898" s="5"/>
      <c r="G1898" s="5"/>
      <c r="H1898" s="5"/>
      <c r="I1898" s="102"/>
      <c r="W1898">
        <f t="shared" si="198"/>
      </c>
      <c r="X1898">
        <f t="shared" si="199"/>
      </c>
      <c r="Y1898">
        <f t="shared" si="200"/>
      </c>
      <c r="Z1898">
        <f t="shared" si="201"/>
      </c>
    </row>
    <row r="1899" spans="1:26">
      <c r="A1899" s="5"/>
      <c r="B1899" s="8"/>
      <c r="C1899" s="5"/>
      <c r="D1899" s="135"/>
      <c r="E1899" s="16"/>
      <c r="F1899" s="5"/>
      <c r="G1899" s="5"/>
      <c r="H1899" s="16"/>
      <c r="I1899" s="102"/>
      <c r="W1899">
        <f t="shared" si="198"/>
      </c>
      <c r="X1899">
        <f t="shared" si="199"/>
      </c>
      <c r="Y1899">
        <f t="shared" si="200"/>
      </c>
      <c r="Z1899">
        <f t="shared" si="201"/>
      </c>
    </row>
    <row r="1900" spans="1:26">
      <c r="A1900" s="10"/>
      <c r="B1900" s="10"/>
      <c r="C1900" s="10"/>
      <c r="D1900" s="10"/>
      <c r="E1900" s="10"/>
      <c r="F1900" s="10"/>
      <c r="G1900" s="10"/>
      <c r="H1900" s="10"/>
      <c r="I1900" s="97"/>
      <c r="W1900">
        <f t="shared" si="198"/>
      </c>
      <c r="X1900">
        <f t="shared" si="199"/>
      </c>
      <c r="Y1900">
        <f t="shared" si="200"/>
      </c>
      <c r="Z1900">
        <f t="shared" si="201"/>
      </c>
    </row>
    <row r="1901" spans="1:26" ht="15.75" thickBot="1">
      <c r="A1901" s="10"/>
      <c r="B1901" s="80" t="s">
        <v>20</v>
      </c>
      <c r="C1901" s="35"/>
      <c r="D1901" s="35"/>
      <c r="E1901" s="35"/>
      <c r="F1901" s="35"/>
      <c r="G1901" s="35"/>
      <c r="H1901" s="35"/>
      <c r="I1901" s="98"/>
      <c r="W1901">
        <f t="shared" si="198"/>
      </c>
      <c r="X1901">
        <f t="shared" si="199"/>
      </c>
      <c r="Y1901">
        <f t="shared" si="200"/>
      </c>
      <c r="Z1901">
        <f t="shared" si="201"/>
      </c>
    </row>
    <row r="1902" spans="1:26" ht="15.75" thickBot="1">
      <c r="A1902" s="99"/>
      <c r="B1902" s="81"/>
      <c r="C1902" s="39" t="s">
        <v>21</v>
      </c>
      <c r="D1902" s="40">
        <f>SUM(D1880:D1901)</f>
      </c>
      <c r="E1902" s="41">
        <f>IF(H1902=I1902,"OK","NO")</f>
      </c>
      <c r="F1902" s="40">
        <f>SUM(F1880:F1901)</f>
      </c>
      <c r="G1902" s="40">
        <f>SUM(G1880:G1901)</f>
      </c>
      <c r="H1902" s="42">
        <f>SUMPRODUCT(H1880:H1901,G1880:G1901)</f>
      </c>
      <c r="I1902" s="100">
        <f>SUM(I1880:I1901)</f>
      </c>
      <c r="W1902">
        <f t="shared" si="198"/>
      </c>
      <c r="X1902">
        <f t="shared" si="199"/>
      </c>
      <c r="Y1902">
        <f t="shared" si="200"/>
      </c>
      <c r="Z1902">
        <f t="shared" si="201"/>
      </c>
    </row>
    <row r="1903" spans="1:26">
      <c r="A1903" s="10"/>
      <c r="B1903" s="10"/>
      <c r="C1903" s="91"/>
      <c r="D1903" s="91"/>
      <c r="E1903" s="91"/>
      <c r="F1903" s="91"/>
      <c r="G1903" s="91"/>
      <c r="H1903" s="91"/>
      <c r="I1903" s="91"/>
      <c r="W1903">
        <f t="shared" si="198"/>
      </c>
      <c r="X1903">
        <f t="shared" si="199"/>
      </c>
      <c r="Y1903">
        <f t="shared" si="200"/>
      </c>
      <c r="Z1903">
        <f t="shared" si="201"/>
      </c>
    </row>
    <row r="1904" spans="1:26">
      <c r="A1904" s="12" t="s">
        <v>281</v>
      </c>
      <c r="B1904" s="12"/>
      <c r="C1904" s="12"/>
      <c r="D1904" s="13"/>
      <c r="E1904" s="14"/>
      <c r="F1904" s="14"/>
      <c r="G1904" s="14"/>
      <c r="H1904" s="2"/>
      <c r="I1904" s="12"/>
      <c r="W1904">
        <f t="shared" si="198"/>
      </c>
      <c r="X1904">
        <f t="shared" si="199"/>
      </c>
      <c r="Y1904">
        <f t="shared" si="200"/>
      </c>
      <c r="Z1904">
        <f t="shared" si="201"/>
      </c>
    </row>
    <row r="1905" spans="1:26">
      <c r="W1905">
        <f t="shared" si="198"/>
      </c>
      <c r="X1905">
        <f t="shared" si="199"/>
      </c>
      <c r="Y1905">
        <f t="shared" si="200"/>
      </c>
      <c r="Z1905">
        <f t="shared" si="201"/>
      </c>
    </row>
    <row r="1906" spans="1:26">
      <c r="W1906">
        <f t="shared" si="198"/>
      </c>
      <c r="X1906">
        <f t="shared" si="199"/>
      </c>
      <c r="Y1906">
        <f t="shared" si="200"/>
      </c>
      <c r="Z1906">
        <f t="shared" si="201"/>
      </c>
    </row>
    <row r="1907" spans="1:26">
      <c r="W1907">
        <f t="shared" si="198"/>
      </c>
      <c r="X1907">
        <f t="shared" si="199"/>
      </c>
      <c r="Y1907">
        <f t="shared" si="200"/>
      </c>
      <c r="Z1907">
        <f t="shared" si="201"/>
      </c>
    </row>
    <row r="1908" spans="1:26">
      <c r="W1908">
        <f t="shared" si="198"/>
      </c>
      <c r="X1908">
        <f t="shared" si="199"/>
      </c>
      <c r="Y1908">
        <f t="shared" si="200"/>
      </c>
      <c r="Z1908">
        <f t="shared" si="201"/>
      </c>
    </row>
    <row r="1909" spans="1:26">
      <c r="A1909" s="1562" t="s">
        <v>0</v>
      </c>
      <c r="B1909" s="1562"/>
      <c r="C1909" s="1562"/>
      <c r="D1909" s="1562"/>
      <c r="E1909" s="1562"/>
      <c r="F1909" s="1562"/>
      <c r="G1909" s="1562"/>
      <c r="H1909" s="1562"/>
      <c r="I1909" s="1562"/>
      <c r="W1909">
        <f t="shared" si="198"/>
      </c>
      <c r="X1909">
        <f t="shared" si="199"/>
      </c>
      <c r="Y1909">
        <f t="shared" si="200"/>
      </c>
      <c r="Z1909">
        <f t="shared" si="201"/>
      </c>
    </row>
    <row r="1910" spans="1:26">
      <c r="W1910">
        <f t="shared" si="198"/>
      </c>
      <c r="X1910">
        <f t="shared" si="199"/>
      </c>
      <c r="Y1910">
        <f t="shared" si="200"/>
      </c>
      <c r="Z1910">
        <f t="shared" si="201"/>
      </c>
    </row>
    <row r="1911" spans="1:26">
      <c r="A1911" s="1" t="s">
        <v>1</v>
      </c>
      <c r="B1911" s="1"/>
      <c r="G1911" s="2" t="s">
        <v>2</v>
      </c>
      <c r="H1911" s="3" t="s">
        <v>888</v>
      </c>
      <c r="W1911">
        <f t="shared" si="198"/>
      </c>
      <c r="X1911">
        <f t="shared" si="199"/>
      </c>
      <c r="Y1911">
        <f t="shared" si="200"/>
      </c>
      <c r="Z1911">
        <f t="shared" si="201"/>
      </c>
    </row>
    <row r="1912" spans="1:26">
      <c r="A1912" s="22" t="inlineStr">
        <is>
          <t>ATTN: Contact-005</t>
        </is>
      </c>
      <c r="B1912" s="1"/>
      <c r="F1912" s="4" t="s">
        <v>3</v>
      </c>
      <c r="G1912" s="2"/>
      <c r="H1912" s="582" t="s">
        <v>103</v>
      </c>
      <c r="W1912">
        <f t="shared" si="198"/>
      </c>
      <c r="X1912">
        <f t="shared" si="199"/>
      </c>
      <c r="Y1912">
        <f t="shared" si="200"/>
      </c>
      <c r="Z1912">
        <f t="shared" si="201"/>
      </c>
    </row>
    <row r="1913" spans="1:26">
      <c r="A1913" s="1" t="inlineStr">
        <is>
          <t>Dealer-112</t>
        </is>
      </c>
      <c r="B1913" s="1"/>
      <c r="H1913" s="22"/>
      <c r="W1913">
        <f t="shared" si="198"/>
      </c>
      <c r="X1913">
        <f t="shared" si="199"/>
      </c>
      <c r="Y1913">
        <f t="shared" si="200"/>
      </c>
      <c r="Z1913">
        <f t="shared" si="201"/>
      </c>
    </row>
    <row r="1914" spans="1:26">
      <c r="A1914" s="1" t="inlineStr">
        <is>
          <t>Address line (redacted)</t>
        </is>
      </c>
      <c r="B1914" s="1"/>
      <c r="D1914" s="85"/>
      <c r="E1914" s="85"/>
      <c r="F1914" s="85"/>
      <c r="G1914" s="85"/>
      <c r="H1914" s="85"/>
      <c r="W1914">
        <f t="shared" si="198"/>
      </c>
      <c r="X1914">
        <f t="shared" si="199"/>
      </c>
      <c r="Y1914">
        <f t="shared" si="200"/>
      </c>
      <c r="Z1914">
        <f t="shared" si="201"/>
      </c>
    </row>
    <row r="1915" spans="1:26">
      <c r="A1915" s="22" t="inlineStr">
        <is>
          <t>Address line (redacted)</t>
        </is>
      </c>
      <c r="B1915" s="86"/>
      <c r="D1915" s="85"/>
      <c r="E1915" s="85"/>
      <c r="F1915" s="85"/>
      <c r="G1915" s="85"/>
      <c r="H1915" s="85"/>
      <c r="W1915">
        <f t="shared" si="198"/>
      </c>
      <c r="X1915">
        <f t="shared" si="199"/>
      </c>
      <c r="Y1915">
        <f t="shared" si="200"/>
      </c>
      <c r="Z1915">
        <f t="shared" si="201"/>
      </c>
    </row>
    <row r="1916" spans="1:26">
      <c r="A1916" s="49" t="s">
        <v>4</v>
      </c>
      <c r="B1916" s="87" t="inlineStr">
        <is>
          <t>GSTIN-MASKED</t>
        </is>
      </c>
      <c r="W1916">
        <f t="shared" si="198"/>
      </c>
      <c r="X1916">
        <f t="shared" si="199"/>
      </c>
      <c r="Y1916">
        <f t="shared" si="200"/>
      </c>
      <c r="Z1916">
        <f t="shared" si="201"/>
      </c>
    </row>
    <row r="1917" spans="1:26">
      <c r="A1917" s="1" t="s">
        <v>5</v>
      </c>
      <c r="W1917">
        <f t="shared" si="198"/>
      </c>
      <c r="X1917">
        <f t="shared" si="199"/>
      </c>
      <c r="Y1917">
        <f t="shared" si="200"/>
      </c>
      <c r="Z1917">
        <f t="shared" si="201"/>
      </c>
    </row>
    <row r="1918" spans="1:26">
      <c r="A1918" s="1" t="s">
        <v>6</v>
      </c>
      <c r="W1918">
        <f t="shared" si="198"/>
      </c>
      <c r="X1918">
        <f t="shared" si="199"/>
      </c>
      <c r="Y1918">
        <f t="shared" si="200"/>
      </c>
      <c r="Z1918">
        <f t="shared" si="201"/>
      </c>
    </row>
    <row r="1919" spans="1:26">
      <c r="A1919" s="1" t="s">
        <v>7</v>
      </c>
      <c r="W1919">
        <f t="shared" si="198"/>
      </c>
      <c r="X1919">
        <f t="shared" si="199"/>
      </c>
      <c r="Y1919">
        <f t="shared" si="200"/>
      </c>
      <c r="Z1919">
        <f t="shared" si="201"/>
      </c>
    </row>
    <row r="1920" spans="1:26" ht="24">
      <c r="A1920" s="88" t="s">
        <v>8</v>
      </c>
      <c r="B1920" s="89" t="s">
        <v>9</v>
      </c>
      <c r="C1920" s="89" t="s">
        <v>10</v>
      </c>
      <c r="D1920" s="34" t="s">
        <v>11</v>
      </c>
      <c r="E1920" s="34" t="s">
        <v>12</v>
      </c>
      <c r="F1920" s="34" t="s">
        <v>13</v>
      </c>
      <c r="G1920" s="34" t="s">
        <v>14</v>
      </c>
      <c r="H1920" s="88" t="s">
        <v>15</v>
      </c>
      <c r="I1920" s="90" t="s">
        <v>16</v>
      </c>
      <c r="W1920">
        <f t="shared" si="198"/>
      </c>
      <c r="X1920">
        <f t="shared" si="199"/>
      </c>
      <c r="Y1920">
        <f t="shared" si="200"/>
      </c>
      <c r="Z1920">
        <f t="shared" si="201"/>
      </c>
    </row>
    <row r="1921" spans="1:26">
      <c r="A1921" s="5"/>
      <c r="B1921" s="1564" t="s">
        <v>18</v>
      </c>
      <c r="C1921" s="1565"/>
      <c r="D1921" s="53"/>
      <c r="E1921" s="53"/>
      <c r="F1921" s="91"/>
      <c r="G1921" s="92"/>
      <c r="H1921" s="53"/>
      <c r="I1921" s="93"/>
      <c r="W1921">
        <f t="shared" si="198"/>
      </c>
      <c r="X1921">
        <f t="shared" si="199"/>
      </c>
      <c r="Y1921">
        <f t="shared" si="200"/>
      </c>
      <c r="Z1921">
        <f t="shared" si="201"/>
      </c>
    </row>
    <row r="1922" spans="1:26">
      <c r="A1922" s="5">
        <v>1</v>
      </c>
      <c r="B1922" s="8" t="s">
        <v>295</v>
      </c>
      <c r="C1922" s="5" t="s">
        <v>294</v>
      </c>
      <c r="D1922" s="5">
        <v>1</v>
      </c>
      <c r="E1922" s="5">
        <v>4</v>
      </c>
      <c r="F1922" s="5">
        <f t="shared" ref="F1922:F1928" si="205">+E1922*D1922</f>
      </c>
      <c r="G1922" s="5">
        <f t="shared" ref="G1922:G1928" si="206">+E1922*D1922</f>
      </c>
      <c r="H1922" s="9">
        <v>1</v>
      </c>
      <c r="I1922" s="102">
        <f>+H1922*G1922</f>
      </c>
      <c r="W1922">
        <f t="shared" si="198"/>
      </c>
      <c r="X1922">
        <f t="shared" si="199"/>
      </c>
      <c r="Y1922">
        <f t="shared" si="200"/>
      </c>
      <c r="Z1922">
        <f t="shared" si="201"/>
      </c>
    </row>
    <row r="1923" spans="1:26" ht="24">
      <c r="A1923" s="5">
        <v>2</v>
      </c>
      <c r="B1923" s="95" t="s">
        <v>334</v>
      </c>
      <c r="C1923" s="5" t="s">
        <v>335</v>
      </c>
      <c r="D1923" s="5">
        <v>1</v>
      </c>
      <c r="E1923" s="5">
        <v>4</v>
      </c>
      <c r="F1923" s="5">
        <f t="shared" si="205"/>
      </c>
      <c r="G1923" s="5">
        <f t="shared" si="206"/>
      </c>
      <c r="H1923" s="5">
        <v>1</v>
      </c>
      <c r="I1923" s="102">
        <f t="shared" ref="I1923:I1936" si="207">+H1923*G1923</f>
      </c>
      <c r="W1923">
        <f t="shared" si="198"/>
      </c>
      <c r="X1923">
        <f t="shared" si="199"/>
      </c>
      <c r="Y1923">
        <f t="shared" si="200"/>
      </c>
      <c r="Z1923">
        <f t="shared" si="201"/>
      </c>
    </row>
    <row r="1924" spans="1:26">
      <c r="A1924" s="5">
        <v>3</v>
      </c>
      <c r="B1924" s="95" t="s">
        <v>423</v>
      </c>
      <c r="C1924" s="5" t="s">
        <v>424</v>
      </c>
      <c r="D1924" s="5">
        <v>1</v>
      </c>
      <c r="E1924" s="5">
        <v>4</v>
      </c>
      <c r="F1924" s="5">
        <f t="shared" si="205"/>
      </c>
      <c r="G1924" s="5">
        <f t="shared" si="206"/>
      </c>
      <c r="H1924" s="5">
        <v>1</v>
      </c>
      <c r="I1924" s="102">
        <f t="shared" si="207"/>
      </c>
      <c r="W1924">
        <f t="shared" ref="W1924:W1987" si="208">IF(LEFT($H1924&amp;"",5)="2019-",$H1924,W1923)</f>
      </c>
      <c r="X1924">
        <f t="shared" ref="X1924:X1987" si="209">IF($W1924="",0,IF(COUNTIF($AB$2:$AB$80,$W1924)&gt;0,1,0))</f>
      </c>
      <c r="Y1924">
        <f t="shared" ref="Y1924:Y1987" si="210">IF($C1924="","",UPPER(TRIM(IFERROR(LEFT($C1924&amp;"",FIND("/",$C1924&amp;"")-1),$C1924&amp;""))))</f>
      </c>
      <c r="Z1924">
        <f t="shared" ref="Z1924:Z1987" si="211">IFERROR(IF(ISNUMBER($G1924),$G1924,0),0)</f>
      </c>
    </row>
    <row r="1925" spans="1:26">
      <c r="A1925" s="5">
        <v>4</v>
      </c>
      <c r="B1925" s="95" t="s">
        <v>615</v>
      </c>
      <c r="C1925" s="101" t="s">
        <v>826</v>
      </c>
      <c r="D1925" s="5">
        <v>1</v>
      </c>
      <c r="E1925" s="5">
        <v>4</v>
      </c>
      <c r="F1925" s="5">
        <f t="shared" si="205"/>
      </c>
      <c r="G1925" s="5">
        <f t="shared" si="206"/>
      </c>
      <c r="H1925" s="5">
        <v>1</v>
      </c>
      <c r="I1925" s="102">
        <f t="shared" si="207"/>
      </c>
      <c r="W1925">
        <f t="shared" si="208"/>
      </c>
      <c r="X1925">
        <f t="shared" si="209"/>
      </c>
      <c r="Y1925">
        <f t="shared" si="210"/>
      </c>
      <c r="Z1925">
        <f t="shared" si="211"/>
      </c>
    </row>
    <row r="1926" spans="1:26">
      <c r="A1926" s="5">
        <v>5</v>
      </c>
      <c r="B1926" s="95" t="s">
        <v>310</v>
      </c>
      <c r="C1926" s="5" t="s">
        <v>311</v>
      </c>
      <c r="D1926" s="5">
        <v>1</v>
      </c>
      <c r="E1926" s="5">
        <v>4</v>
      </c>
      <c r="F1926" s="5">
        <f t="shared" si="205"/>
      </c>
      <c r="G1926" s="5">
        <f t="shared" si="206"/>
      </c>
      <c r="H1926" s="16">
        <v>1</v>
      </c>
      <c r="I1926" s="102">
        <f t="shared" si="207"/>
      </c>
      <c r="W1926">
        <f t="shared" si="208"/>
      </c>
      <c r="X1926">
        <f t="shared" si="209"/>
      </c>
      <c r="Y1926">
        <f t="shared" si="210"/>
      </c>
      <c r="Z1926">
        <f t="shared" si="211"/>
      </c>
    </row>
    <row r="1927" spans="1:26" ht="15.75">
      <c r="A1927" s="5">
        <v>6</v>
      </c>
      <c r="B1927" s="95" t="s">
        <v>742</v>
      </c>
      <c r="C1927" s="5" t="s">
        <v>743</v>
      </c>
      <c r="D1927" s="5">
        <v>1</v>
      </c>
      <c r="E1927" s="5">
        <v>4</v>
      </c>
      <c r="F1927" s="5">
        <f t="shared" si="205"/>
      </c>
      <c r="G1927" s="5">
        <f t="shared" si="206"/>
      </c>
      <c r="H1927" s="16">
        <v>1</v>
      </c>
      <c r="I1927" s="102">
        <f t="shared" si="207"/>
      </c>
      <c r="W1927">
        <f t="shared" si="208"/>
      </c>
      <c r="X1927">
        <f t="shared" si="209"/>
      </c>
      <c r="Y1927">
        <f t="shared" si="210"/>
      </c>
      <c r="Z1927">
        <f t="shared" si="211"/>
      </c>
    </row>
    <row r="1928" spans="1:26">
      <c r="A1928" s="5">
        <v>7</v>
      </c>
      <c r="B1928" s="8" t="s">
        <v>910</v>
      </c>
      <c r="C1928" s="5" t="s">
        <v>909</v>
      </c>
      <c r="D1928" s="5">
        <v>1</v>
      </c>
      <c r="E1928" s="16">
        <v>10</v>
      </c>
      <c r="F1928" s="5">
        <f t="shared" si="205"/>
      </c>
      <c r="G1928" s="5">
        <f t="shared" si="206"/>
      </c>
      <c r="H1928" s="5">
        <v>1</v>
      </c>
      <c r="I1928" s="102">
        <f t="shared" si="207"/>
      </c>
      <c r="W1928">
        <f t="shared" si="208"/>
      </c>
      <c r="X1928">
        <f t="shared" si="209"/>
      </c>
      <c r="Y1928">
        <f t="shared" si="210"/>
      </c>
      <c r="Z1928">
        <f t="shared" si="211"/>
      </c>
    </row>
    <row r="1929" spans="1:26">
      <c r="A1929" s="5"/>
      <c r="B1929" s="1564" t="s">
        <v>604</v>
      </c>
      <c r="C1929" s="1565"/>
      <c r="D1929" s="5"/>
      <c r="E1929" s="5"/>
      <c r="F1929" s="5"/>
      <c r="G1929" s="5"/>
      <c r="H1929" s="5"/>
      <c r="I1929" s="102">
        <f t="shared" si="207"/>
      </c>
      <c r="W1929">
        <f t="shared" si="208"/>
      </c>
      <c r="X1929">
        <f t="shared" si="209"/>
      </c>
      <c r="Y1929">
        <f t="shared" si="210"/>
      </c>
      <c r="Z1929">
        <f t="shared" si="211"/>
      </c>
    </row>
    <row r="1930" spans="1:26">
      <c r="A1930" s="5">
        <v>8</v>
      </c>
      <c r="B1930" s="106" t="s">
        <v>605</v>
      </c>
      <c r="C1930" s="269" t="s">
        <v>606</v>
      </c>
      <c r="D1930" s="5">
        <v>2</v>
      </c>
      <c r="E1930" s="5">
        <v>10</v>
      </c>
      <c r="F1930" s="5">
        <f>+E1930*D1930</f>
      </c>
      <c r="G1930" s="5">
        <f>+E1930*D1930</f>
      </c>
      <c r="H1930" s="9">
        <v>1</v>
      </c>
      <c r="I1930" s="102">
        <f t="shared" si="207"/>
      </c>
      <c r="W1930">
        <f t="shared" si="208"/>
      </c>
      <c r="X1930">
        <f t="shared" si="209"/>
      </c>
      <c r="Y1930">
        <f t="shared" si="210"/>
      </c>
      <c r="Z1930">
        <f t="shared" si="211"/>
      </c>
    </row>
    <row r="1931" spans="1:26" ht="30">
      <c r="A1931" s="5">
        <v>9</v>
      </c>
      <c r="B1931" s="106" t="s">
        <v>912</v>
      </c>
      <c r="C1931" s="271" t="s">
        <v>911</v>
      </c>
      <c r="D1931" s="5">
        <v>1</v>
      </c>
      <c r="E1931" s="5">
        <v>10</v>
      </c>
      <c r="F1931" s="5">
        <f>+E1931*D1931</f>
      </c>
      <c r="G1931" s="5">
        <f>+E1931*D1931</f>
      </c>
      <c r="H1931" s="9">
        <v>1</v>
      </c>
      <c r="I1931" s="102">
        <f t="shared" si="207"/>
      </c>
      <c r="W1931">
        <f t="shared" si="208"/>
      </c>
      <c r="X1931">
        <f t="shared" si="209"/>
      </c>
      <c r="Y1931">
        <f t="shared" si="210"/>
      </c>
      <c r="Z1931">
        <f t="shared" si="211"/>
      </c>
    </row>
    <row r="1932" spans="1:26">
      <c r="A1932" s="5"/>
      <c r="B1932" s="1564" t="s">
        <v>300</v>
      </c>
      <c r="C1932" s="1565"/>
      <c r="D1932" s="5"/>
      <c r="E1932" s="5"/>
      <c r="F1932" s="5"/>
      <c r="G1932" s="5"/>
      <c r="H1932" s="5"/>
      <c r="I1932" s="102">
        <f t="shared" si="207"/>
      </c>
      <c r="W1932">
        <f t="shared" si="208"/>
      </c>
      <c r="X1932">
        <f t="shared" si="209"/>
      </c>
      <c r="Y1932">
        <f t="shared" si="210"/>
      </c>
      <c r="Z1932">
        <f t="shared" si="211"/>
      </c>
    </row>
    <row r="1933" spans="1:26" ht="36">
      <c r="A1933" s="5">
        <v>10</v>
      </c>
      <c r="B1933" s="17" t="s">
        <v>768</v>
      </c>
      <c r="C1933" s="88" t="s">
        <v>769</v>
      </c>
      <c r="D1933" s="9">
        <v>1</v>
      </c>
      <c r="E1933" s="9" t="s">
        <v>913</v>
      </c>
      <c r="F1933" s="5">
        <v>4000</v>
      </c>
      <c r="G1933" s="5">
        <f>+F1933</f>
      </c>
      <c r="H1933" s="5">
        <v>1</v>
      </c>
      <c r="I1933" s="102">
        <f t="shared" si="207"/>
      </c>
      <c r="W1933">
        <f t="shared" si="208"/>
      </c>
      <c r="X1933">
        <f t="shared" si="209"/>
      </c>
      <c r="Y1933">
        <f t="shared" si="210"/>
      </c>
      <c r="Z1933">
        <f t="shared" si="211"/>
      </c>
    </row>
    <row r="1934" spans="1:26">
      <c r="A1934" s="5">
        <v>11</v>
      </c>
      <c r="B1934" s="17" t="s">
        <v>434</v>
      </c>
      <c r="C1934" s="88" t="s">
        <v>303</v>
      </c>
      <c r="D1934" s="5">
        <v>2</v>
      </c>
      <c r="E1934" s="5">
        <v>2</v>
      </c>
      <c r="F1934" s="5">
        <f>+E1934*D1934</f>
      </c>
      <c r="G1934" s="5">
        <f>+E1934*D1934</f>
      </c>
      <c r="H1934" s="5">
        <v>1</v>
      </c>
      <c r="I1934" s="102">
        <f t="shared" si="207"/>
      </c>
      <c r="W1934">
        <f t="shared" si="208"/>
      </c>
      <c r="X1934">
        <f t="shared" si="209"/>
      </c>
      <c r="Y1934">
        <f t="shared" si="210"/>
      </c>
      <c r="Z1934">
        <f t="shared" si="211"/>
      </c>
    </row>
    <row r="1935" spans="1:26">
      <c r="A1935" s="5">
        <v>12</v>
      </c>
      <c r="B1935" s="20" t="s">
        <v>914</v>
      </c>
      <c r="C1935" s="5" t="s">
        <v>52</v>
      </c>
      <c r="D1935" s="5">
        <v>1</v>
      </c>
      <c r="E1935" s="5">
        <v>25</v>
      </c>
      <c r="F1935" s="5">
        <f>+E1935</f>
      </c>
      <c r="G1935" s="5">
        <f>+F1935</f>
      </c>
      <c r="H1935" s="7">
        <v>1</v>
      </c>
      <c r="I1935" s="102">
        <f t="shared" si="207"/>
      </c>
      <c r="W1935">
        <f t="shared" si="208"/>
      </c>
      <c r="X1935">
        <f t="shared" si="209"/>
      </c>
      <c r="Y1935">
        <f t="shared" si="210"/>
      </c>
      <c r="Z1935">
        <f t="shared" si="211"/>
      </c>
    </row>
    <row r="1936" spans="1:26" ht="24">
      <c r="A1936" s="5">
        <v>13</v>
      </c>
      <c r="B1936" s="20" t="s">
        <v>591</v>
      </c>
      <c r="C1936" s="5" t="s">
        <v>592</v>
      </c>
      <c r="D1936" s="5">
        <v>1</v>
      </c>
      <c r="E1936" s="5">
        <v>25</v>
      </c>
      <c r="F1936" s="5">
        <f>+E1936</f>
      </c>
      <c r="G1936" s="5">
        <f>+F1936</f>
      </c>
      <c r="H1936" s="7">
        <v>1</v>
      </c>
      <c r="I1936" s="102">
        <f t="shared" si="207"/>
      </c>
      <c r="W1936">
        <f t="shared" si="208"/>
      </c>
      <c r="X1936">
        <f t="shared" si="209"/>
      </c>
      <c r="Y1936">
        <f t="shared" si="210"/>
      </c>
      <c r="Z1936">
        <f t="shared" si="211"/>
      </c>
    </row>
    <row r="1937" spans="1:26">
      <c r="A1937" s="5"/>
      <c r="B1937" s="95"/>
      <c r="C1937" s="5"/>
      <c r="D1937" s="134"/>
      <c r="E1937" s="134"/>
      <c r="F1937" s="5"/>
      <c r="G1937" s="5"/>
      <c r="H1937" s="16"/>
      <c r="I1937" s="102"/>
      <c r="W1937">
        <f t="shared" si="208"/>
      </c>
      <c r="X1937">
        <f t="shared" si="209"/>
      </c>
      <c r="Y1937">
        <f t="shared" si="210"/>
      </c>
      <c r="Z1937">
        <f t="shared" si="211"/>
      </c>
    </row>
    <row r="1938" spans="1:26">
      <c r="A1938" s="5"/>
      <c r="B1938" s="95"/>
      <c r="C1938" s="5"/>
      <c r="D1938" s="134"/>
      <c r="E1938" s="5"/>
      <c r="F1938" s="5"/>
      <c r="G1938" s="5"/>
      <c r="H1938" s="16"/>
      <c r="I1938" s="102"/>
      <c r="W1938">
        <f t="shared" si="208"/>
      </c>
      <c r="X1938">
        <f t="shared" si="209"/>
      </c>
      <c r="Y1938">
        <f t="shared" si="210"/>
      </c>
      <c r="Z1938">
        <f t="shared" si="211"/>
      </c>
    </row>
    <row r="1939" spans="1:26">
      <c r="A1939" s="5"/>
      <c r="B1939" s="95"/>
      <c r="C1939" s="5"/>
      <c r="D1939" s="134"/>
      <c r="E1939" s="5"/>
      <c r="F1939" s="5"/>
      <c r="G1939" s="5"/>
      <c r="H1939" s="16"/>
      <c r="I1939" s="102"/>
      <c r="W1939">
        <f t="shared" si="208"/>
      </c>
      <c r="X1939">
        <f t="shared" si="209"/>
      </c>
      <c r="Y1939">
        <f t="shared" si="210"/>
      </c>
      <c r="Z1939">
        <f t="shared" si="211"/>
      </c>
    </row>
    <row r="1940" spans="1:26">
      <c r="A1940" s="5"/>
      <c r="B1940" s="8"/>
      <c r="C1940" s="5"/>
      <c r="D1940" s="134"/>
      <c r="E1940" s="16"/>
      <c r="F1940" s="5"/>
      <c r="G1940" s="5"/>
      <c r="H1940" s="5"/>
      <c r="I1940" s="102"/>
      <c r="W1940">
        <f t="shared" si="208"/>
      </c>
      <c r="X1940">
        <f t="shared" si="209"/>
      </c>
      <c r="Y1940">
        <f t="shared" si="210"/>
      </c>
      <c r="Z1940">
        <f t="shared" si="211"/>
      </c>
    </row>
    <row r="1941" spans="1:26">
      <c r="A1941" s="5"/>
      <c r="B1941" s="8"/>
      <c r="C1941" s="5"/>
      <c r="D1941" s="135"/>
      <c r="E1941" s="16"/>
      <c r="F1941" s="5"/>
      <c r="G1941" s="5"/>
      <c r="H1941" s="16"/>
      <c r="I1941" s="102"/>
      <c r="W1941">
        <f t="shared" si="208"/>
      </c>
      <c r="X1941">
        <f t="shared" si="209"/>
      </c>
      <c r="Y1941">
        <f t="shared" si="210"/>
      </c>
      <c r="Z1941">
        <f t="shared" si="211"/>
      </c>
    </row>
    <row r="1942" spans="1:26">
      <c r="A1942" s="10"/>
      <c r="B1942" s="10"/>
      <c r="C1942" s="10"/>
      <c r="D1942" s="10"/>
      <c r="E1942" s="10"/>
      <c r="F1942" s="10"/>
      <c r="G1942" s="10"/>
      <c r="H1942" s="10"/>
      <c r="I1942" s="97"/>
      <c r="W1942">
        <f t="shared" si="208"/>
      </c>
      <c r="X1942">
        <f t="shared" si="209"/>
      </c>
      <c r="Y1942">
        <f t="shared" si="210"/>
      </c>
      <c r="Z1942">
        <f t="shared" si="211"/>
      </c>
    </row>
    <row r="1943" spans="1:26" ht="15.75" thickBot="1">
      <c r="A1943" s="10"/>
      <c r="B1943" s="80" t="s">
        <v>20</v>
      </c>
      <c r="C1943" s="35"/>
      <c r="D1943" s="35"/>
      <c r="E1943" s="35"/>
      <c r="F1943" s="35"/>
      <c r="G1943" s="35"/>
      <c r="H1943" s="35"/>
      <c r="I1943" s="98"/>
      <c r="W1943">
        <f t="shared" si="208"/>
      </c>
      <c r="X1943">
        <f t="shared" si="209"/>
      </c>
      <c r="Y1943">
        <f t="shared" si="210"/>
      </c>
      <c r="Z1943">
        <f t="shared" si="211"/>
      </c>
    </row>
    <row r="1944" spans="1:26" ht="15.75" thickBot="1">
      <c r="A1944" s="99"/>
      <c r="B1944" s="81"/>
      <c r="C1944" s="39" t="s">
        <v>21</v>
      </c>
      <c r="D1944" s="40">
        <f>SUM(D1921:D1943)</f>
      </c>
      <c r="E1944" s="41">
        <f>IF(H1944=I1944,"OK","NO")</f>
      </c>
      <c r="F1944" s="40">
        <f>SUM(F1921:F1943)</f>
      </c>
      <c r="G1944" s="40">
        <f>SUM(G1921:G1943)</f>
      </c>
      <c r="H1944" s="42">
        <f>SUMPRODUCT(H1921:H1943,G1921:G1943)</f>
      </c>
      <c r="I1944" s="100">
        <f>SUM(I1921:I1943)</f>
      </c>
      <c r="W1944">
        <f t="shared" si="208"/>
      </c>
      <c r="X1944">
        <f t="shared" si="209"/>
      </c>
      <c r="Y1944">
        <f t="shared" si="210"/>
      </c>
      <c r="Z1944">
        <f t="shared" si="211"/>
      </c>
    </row>
    <row r="1945" spans="1:26">
      <c r="A1945" s="10"/>
      <c r="B1945" s="10"/>
      <c r="C1945" s="91"/>
      <c r="D1945" s="91"/>
      <c r="E1945" s="91"/>
      <c r="F1945" s="91"/>
      <c r="G1945" s="91"/>
      <c r="H1945" s="91"/>
      <c r="I1945" s="91"/>
      <c r="W1945">
        <f t="shared" si="208"/>
      </c>
      <c r="X1945">
        <f t="shared" si="209"/>
      </c>
      <c r="Y1945">
        <f t="shared" si="210"/>
      </c>
      <c r="Z1945">
        <f t="shared" si="211"/>
      </c>
    </row>
    <row r="1946" spans="1:26">
      <c r="A1946" s="12" t="s">
        <v>281</v>
      </c>
      <c r="B1946" s="12"/>
      <c r="C1946" s="12"/>
      <c r="D1946" s="13"/>
      <c r="E1946" s="14"/>
      <c r="F1946" s="14"/>
      <c r="G1946" s="14"/>
      <c r="H1946" s="2"/>
      <c r="I1946" s="12"/>
      <c r="W1946">
        <f t="shared" si="208"/>
      </c>
      <c r="X1946">
        <f t="shared" si="209"/>
      </c>
      <c r="Y1946">
        <f t="shared" si="210"/>
      </c>
      <c r="Z1946">
        <f t="shared" si="211"/>
      </c>
    </row>
    <row r="1947" spans="1:26">
      <c r="W1947">
        <f t="shared" si="208"/>
      </c>
      <c r="X1947">
        <f t="shared" si="209"/>
      </c>
      <c r="Y1947">
        <f t="shared" si="210"/>
      </c>
      <c r="Z1947">
        <f t="shared" si="211"/>
      </c>
    </row>
    <row r="1948" spans="1:26">
      <c r="W1948">
        <f t="shared" si="208"/>
      </c>
      <c r="X1948">
        <f t="shared" si="209"/>
      </c>
      <c r="Y1948">
        <f t="shared" si="210"/>
      </c>
      <c r="Z1948">
        <f t="shared" si="211"/>
      </c>
    </row>
    <row r="1949" spans="1:26">
      <c r="W1949">
        <f t="shared" si="208"/>
      </c>
      <c r="X1949">
        <f t="shared" si="209"/>
      </c>
      <c r="Y1949">
        <f t="shared" si="210"/>
      </c>
      <c r="Z1949">
        <f t="shared" si="211"/>
      </c>
    </row>
    <row r="1950" spans="1:26">
      <c r="W1950">
        <f t="shared" si="208"/>
      </c>
      <c r="X1950">
        <f t="shared" si="209"/>
      </c>
      <c r="Y1950">
        <f t="shared" si="210"/>
      </c>
      <c r="Z1950">
        <f t="shared" si="211"/>
      </c>
    </row>
    <row r="1951" spans="1:26">
      <c r="A1951" s="1562" t="s">
        <v>0</v>
      </c>
      <c r="B1951" s="1562"/>
      <c r="C1951" s="1562"/>
      <c r="D1951" s="1562"/>
      <c r="E1951" s="1562"/>
      <c r="F1951" s="1562"/>
      <c r="G1951" s="1562"/>
      <c r="H1951" s="1562"/>
      <c r="I1951" s="1562"/>
      <c r="W1951">
        <f t="shared" si="208"/>
      </c>
      <c r="X1951">
        <f t="shared" si="209"/>
      </c>
      <c r="Y1951">
        <f t="shared" si="210"/>
      </c>
      <c r="Z1951">
        <f t="shared" si="211"/>
      </c>
    </row>
    <row r="1952" spans="1:26">
      <c r="W1952">
        <f t="shared" si="208"/>
      </c>
      <c r="X1952">
        <f t="shared" si="209"/>
      </c>
      <c r="Y1952">
        <f t="shared" si="210"/>
      </c>
      <c r="Z1952">
        <f t="shared" si="211"/>
      </c>
    </row>
    <row r="1953" spans="1:26">
      <c r="A1953" s="1" t="s">
        <v>1</v>
      </c>
      <c r="B1953" s="1"/>
      <c r="G1953" s="2" t="s">
        <v>2</v>
      </c>
      <c r="H1953" s="3" t="s">
        <v>888</v>
      </c>
      <c r="W1953">
        <f t="shared" si="208"/>
      </c>
      <c r="X1953">
        <f t="shared" si="209"/>
      </c>
      <c r="Y1953">
        <f t="shared" si="210"/>
      </c>
      <c r="Z1953">
        <f t="shared" si="211"/>
      </c>
    </row>
    <row r="1954" spans="1:26">
      <c r="A1954" s="1" t="inlineStr">
        <is>
          <t>Dealer-049</t>
        </is>
      </c>
      <c r="B1954" s="1"/>
      <c r="F1954" s="4" t="s">
        <v>3</v>
      </c>
      <c r="G1954" s="2"/>
      <c r="H1954" s="1" t="s">
        <v>104</v>
      </c>
      <c r="W1954">
        <f t="shared" si="208"/>
      </c>
      <c r="X1954">
        <f t="shared" si="209"/>
      </c>
      <c r="Y1954">
        <f t="shared" si="210"/>
      </c>
      <c r="Z1954">
        <f t="shared" si="211"/>
      </c>
    </row>
    <row r="1955" spans="1:26">
      <c r="A1955" s="1" t="inlineStr">
        <is>
          <t>Address line (redacted)</t>
        </is>
      </c>
      <c r="B1955" s="1"/>
      <c r="H1955" s="22"/>
      <c r="W1955">
        <f t="shared" si="208"/>
      </c>
      <c r="X1955">
        <f t="shared" si="209"/>
      </c>
      <c r="Y1955">
        <f t="shared" si="210"/>
      </c>
      <c r="Z1955">
        <f t="shared" si="211"/>
      </c>
    </row>
    <row r="1956" spans="1:26">
      <c r="A1956" s="1" t="inlineStr">
        <is>
          <t>Address line (redacted)</t>
        </is>
      </c>
      <c r="B1956" s="1"/>
      <c r="D1956" s="85"/>
      <c r="E1956" s="85"/>
      <c r="F1956" s="85"/>
      <c r="G1956" s="85"/>
      <c r="H1956" s="85"/>
      <c r="W1956">
        <f t="shared" si="208"/>
      </c>
      <c r="X1956">
        <f t="shared" si="209"/>
      </c>
      <c r="Y1956">
        <f t="shared" si="210"/>
      </c>
      <c r="Z1956">
        <f t="shared" si="211"/>
      </c>
    </row>
    <row r="1957" spans="1:26">
      <c r="A1957" s="268" t="s">
        <v>598</v>
      </c>
      <c r="B1957" s="243" t="inlineStr">
        <is>
          <t>GSTIN-MASKED</t>
        </is>
      </c>
      <c r="D1957" s="85"/>
      <c r="E1957" s="85"/>
      <c r="F1957" s="85"/>
      <c r="G1957" s="85"/>
      <c r="H1957" s="85"/>
      <c r="W1957">
        <f t="shared" si="208"/>
      </c>
      <c r="X1957">
        <f t="shared" si="209"/>
      </c>
      <c r="Y1957">
        <f t="shared" si="210"/>
      </c>
      <c r="Z1957">
        <f t="shared" si="211"/>
      </c>
    </row>
    <row r="1958" spans="1:26">
      <c r="A1958" s="49"/>
      <c r="B1958" s="87"/>
      <c r="W1958">
        <f t="shared" si="208"/>
      </c>
      <c r="X1958">
        <f t="shared" si="209"/>
      </c>
      <c r="Y1958">
        <f t="shared" si="210"/>
      </c>
      <c r="Z1958">
        <f t="shared" si="211"/>
      </c>
    </row>
    <row r="1959" spans="1:26">
      <c r="A1959" s="1" t="s">
        <v>5</v>
      </c>
      <c r="W1959">
        <f t="shared" si="208"/>
      </c>
      <c r="X1959">
        <f t="shared" si="209"/>
      </c>
      <c r="Y1959">
        <f t="shared" si="210"/>
      </c>
      <c r="Z1959">
        <f t="shared" si="211"/>
      </c>
    </row>
    <row r="1960" spans="1:26">
      <c r="A1960" s="1" t="s">
        <v>6</v>
      </c>
      <c r="W1960">
        <f t="shared" si="208"/>
      </c>
      <c r="X1960">
        <f t="shared" si="209"/>
      </c>
      <c r="Y1960">
        <f t="shared" si="210"/>
      </c>
      <c r="Z1960">
        <f t="shared" si="211"/>
      </c>
    </row>
    <row r="1961" spans="1:26">
      <c r="A1961" s="1" t="s">
        <v>7</v>
      </c>
      <c r="W1961">
        <f t="shared" si="208"/>
      </c>
      <c r="X1961">
        <f t="shared" si="209"/>
      </c>
      <c r="Y1961">
        <f t="shared" si="210"/>
      </c>
      <c r="Z1961">
        <f t="shared" si="211"/>
      </c>
    </row>
    <row r="1962" spans="1:26" ht="24">
      <c r="A1962" s="88" t="s">
        <v>8</v>
      </c>
      <c r="B1962" s="89" t="s">
        <v>9</v>
      </c>
      <c r="C1962" s="89" t="s">
        <v>10</v>
      </c>
      <c r="D1962" s="34" t="s">
        <v>11</v>
      </c>
      <c r="E1962" s="34" t="s">
        <v>12</v>
      </c>
      <c r="F1962" s="34" t="s">
        <v>13</v>
      </c>
      <c r="G1962" s="34" t="s">
        <v>14</v>
      </c>
      <c r="H1962" s="88" t="s">
        <v>15</v>
      </c>
      <c r="I1962" s="90" t="s">
        <v>16</v>
      </c>
      <c r="W1962">
        <f t="shared" si="208"/>
      </c>
      <c r="X1962">
        <f t="shared" si="209"/>
      </c>
      <c r="Y1962">
        <f t="shared" si="210"/>
      </c>
      <c r="Z1962">
        <f t="shared" si="211"/>
      </c>
    </row>
    <row r="1963" spans="1:26">
      <c r="A1963" s="5"/>
      <c r="B1963" s="1564" t="s">
        <v>17</v>
      </c>
      <c r="C1963" s="1565"/>
      <c r="D1963" s="21"/>
      <c r="E1963" s="5"/>
      <c r="F1963" s="5"/>
      <c r="G1963" s="9"/>
      <c r="H1963" s="5"/>
      <c r="I1963" s="94"/>
      <c r="W1963">
        <f t="shared" si="208"/>
      </c>
      <c r="X1963">
        <f t="shared" si="209"/>
      </c>
      <c r="Y1963">
        <f t="shared" si="210"/>
      </c>
      <c r="Z1963">
        <f t="shared" si="211"/>
      </c>
    </row>
    <row r="1964" spans="1:26">
      <c r="A1964" s="5">
        <v>1</v>
      </c>
      <c r="B1964" s="8" t="s">
        <v>580</v>
      </c>
      <c r="C1964" s="5" t="s">
        <v>581</v>
      </c>
      <c r="D1964" s="5">
        <v>4</v>
      </c>
      <c r="E1964" s="5">
        <v>5</v>
      </c>
      <c r="F1964" s="5">
        <f>+E1964*D1964</f>
      </c>
      <c r="G1964" s="578">
        <f>+E1964*D1964</f>
      </c>
      <c r="H1964" s="5">
        <v>1</v>
      </c>
      <c r="I1964" s="183">
        <f>+H1964*G1964</f>
      </c>
      <c r="W1964">
        <f t="shared" si="208"/>
      </c>
      <c r="X1964">
        <f t="shared" si="209"/>
      </c>
      <c r="Y1964">
        <f t="shared" si="210"/>
      </c>
      <c r="Z1964">
        <f t="shared" si="211"/>
      </c>
    </row>
    <row r="1965" spans="1:26">
      <c r="A1965" s="5"/>
      <c r="B1965" s="1564" t="s">
        <v>604</v>
      </c>
      <c r="C1965" s="1565"/>
      <c r="D1965" s="6"/>
      <c r="E1965" s="6"/>
      <c r="F1965" s="5"/>
      <c r="G1965" s="6"/>
      <c r="H1965" s="5"/>
      <c r="I1965" s="183"/>
      <c r="W1965">
        <f t="shared" si="208"/>
      </c>
      <c r="X1965">
        <f t="shared" si="209"/>
      </c>
      <c r="Y1965">
        <f t="shared" si="210"/>
      </c>
      <c r="Z1965">
        <f t="shared" si="211"/>
      </c>
    </row>
    <row r="1966" spans="1:26" ht="24">
      <c r="A1966" s="5">
        <v>2</v>
      </c>
      <c r="B1966" s="106" t="s">
        <v>916</v>
      </c>
      <c r="C1966" s="280" t="s">
        <v>917</v>
      </c>
      <c r="D1966" s="5">
        <v>1</v>
      </c>
      <c r="E1966" s="5">
        <v>10</v>
      </c>
      <c r="F1966" s="5">
        <f>+E1966*D1966</f>
      </c>
      <c r="G1966" s="578">
        <f>+E1966*D1966</f>
      </c>
      <c r="H1966" s="9">
        <v>1</v>
      </c>
      <c r="I1966" s="183">
        <f>+H1966*G1966</f>
      </c>
      <c r="W1966">
        <f t="shared" si="208"/>
      </c>
      <c r="X1966">
        <f t="shared" si="209"/>
      </c>
      <c r="Y1966">
        <f t="shared" si="210"/>
      </c>
      <c r="Z1966">
        <f t="shared" si="211"/>
      </c>
    </row>
    <row r="1967" spans="1:26">
      <c r="A1967" s="5"/>
      <c r="B1967" s="8"/>
      <c r="C1967" s="5"/>
      <c r="D1967" s="5"/>
      <c r="E1967" s="5"/>
      <c r="F1967" s="5"/>
      <c r="G1967" s="6"/>
      <c r="H1967" s="9"/>
      <c r="I1967" s="183"/>
      <c r="W1967">
        <f t="shared" si="208"/>
      </c>
      <c r="X1967">
        <f t="shared" si="209"/>
      </c>
      <c r="Y1967">
        <f t="shared" si="210"/>
      </c>
      <c r="Z1967">
        <f t="shared" si="211"/>
      </c>
    </row>
    <row r="1968" spans="1:26">
      <c r="A1968" s="5"/>
      <c r="B1968" s="95"/>
      <c r="C1968" s="16"/>
      <c r="D1968" s="5"/>
      <c r="E1968" s="5"/>
      <c r="F1968" s="5"/>
      <c r="G1968" s="6"/>
      <c r="H1968" s="16"/>
      <c r="I1968" s="183"/>
      <c r="W1968">
        <f t="shared" si="208"/>
      </c>
      <c r="X1968">
        <f t="shared" si="209"/>
      </c>
      <c r="Y1968">
        <f t="shared" si="210"/>
      </c>
      <c r="Z1968">
        <f t="shared" si="211"/>
      </c>
    </row>
    <row r="1969" spans="1:26">
      <c r="A1969" s="5"/>
      <c r="B1969" s="95"/>
      <c r="C1969" s="9"/>
      <c r="D1969" s="5"/>
      <c r="E1969" s="5"/>
      <c r="F1969" s="5"/>
      <c r="G1969" s="6"/>
      <c r="H1969" s="16"/>
      <c r="I1969" s="183"/>
      <c r="W1969">
        <f t="shared" si="208"/>
      </c>
      <c r="X1969">
        <f t="shared" si="209"/>
      </c>
      <c r="Y1969">
        <f t="shared" si="210"/>
      </c>
      <c r="Z1969">
        <f t="shared" si="211"/>
      </c>
    </row>
    <row r="1970" spans="1:26">
      <c r="A1970" s="5"/>
      <c r="B1970" s="95"/>
      <c r="C1970" s="101"/>
      <c r="D1970" s="5"/>
      <c r="E1970" s="5"/>
      <c r="F1970" s="5"/>
      <c r="G1970" s="6"/>
      <c r="H1970" s="16"/>
      <c r="I1970" s="183"/>
      <c r="W1970">
        <f t="shared" si="208"/>
      </c>
      <c r="X1970">
        <f t="shared" si="209"/>
      </c>
      <c r="Y1970">
        <f t="shared" si="210"/>
      </c>
      <c r="Z1970">
        <f t="shared" si="211"/>
      </c>
    </row>
    <row r="1971" spans="1:26">
      <c r="A1971" s="5"/>
      <c r="B1971" s="8"/>
      <c r="C1971" s="5"/>
      <c r="D1971" s="5"/>
      <c r="E1971" s="16"/>
      <c r="F1971" s="5"/>
      <c r="G1971" s="6"/>
      <c r="H1971" s="5"/>
      <c r="I1971" s="183"/>
      <c r="W1971">
        <f t="shared" si="208"/>
      </c>
      <c r="X1971">
        <f t="shared" si="209"/>
      </c>
      <c r="Y1971">
        <f t="shared" si="210"/>
      </c>
      <c r="Z1971">
        <f t="shared" si="211"/>
      </c>
    </row>
    <row r="1972" spans="1:26">
      <c r="A1972" s="5"/>
      <c r="B1972" s="95"/>
      <c r="C1972" s="101"/>
      <c r="D1972" s="5"/>
      <c r="E1972" s="5"/>
      <c r="F1972" s="5"/>
      <c r="G1972" s="6"/>
      <c r="H1972" s="16"/>
      <c r="I1972" s="183"/>
      <c r="W1972">
        <f t="shared" si="208"/>
      </c>
      <c r="X1972">
        <f t="shared" si="209"/>
      </c>
      <c r="Y1972">
        <f t="shared" si="210"/>
      </c>
      <c r="Z1972">
        <f t="shared" si="211"/>
      </c>
    </row>
    <row r="1973" spans="1:26">
      <c r="A1973" s="5"/>
      <c r="B1973" s="95"/>
      <c r="C1973" s="101"/>
      <c r="D1973" s="5"/>
      <c r="E1973" s="5"/>
      <c r="F1973" s="5"/>
      <c r="G1973" s="6"/>
      <c r="H1973" s="16"/>
      <c r="I1973" s="183"/>
      <c r="W1973">
        <f t="shared" si="208"/>
      </c>
      <c r="X1973">
        <f t="shared" si="209"/>
      </c>
      <c r="Y1973">
        <f t="shared" si="210"/>
      </c>
      <c r="Z1973">
        <f t="shared" si="211"/>
      </c>
    </row>
    <row r="1974" spans="1:26">
      <c r="A1974" s="5"/>
      <c r="B1974" s="95"/>
      <c r="C1974" s="101"/>
      <c r="D1974" s="5"/>
      <c r="E1974" s="5"/>
      <c r="F1974" s="5"/>
      <c r="G1974" s="6"/>
      <c r="H1974" s="16"/>
      <c r="I1974" s="183"/>
      <c r="W1974">
        <f t="shared" si="208"/>
      </c>
      <c r="X1974">
        <f t="shared" si="209"/>
      </c>
      <c r="Y1974">
        <f t="shared" si="210"/>
      </c>
      <c r="Z1974">
        <f t="shared" si="211"/>
      </c>
    </row>
    <row r="1975" spans="1:26">
      <c r="A1975" s="10"/>
      <c r="B1975" s="10"/>
      <c r="C1975" s="10"/>
      <c r="D1975" s="10"/>
      <c r="E1975" s="10"/>
      <c r="F1975" s="10"/>
      <c r="G1975" s="10"/>
      <c r="H1975" s="10"/>
      <c r="I1975" s="97"/>
      <c r="W1975">
        <f t="shared" si="208"/>
      </c>
      <c r="X1975">
        <f t="shared" si="209"/>
      </c>
      <c r="Y1975">
        <f t="shared" si="210"/>
      </c>
      <c r="Z1975">
        <f t="shared" si="211"/>
      </c>
    </row>
    <row r="1976" spans="1:26" ht="15.75" thickBot="1">
      <c r="A1976" s="10"/>
      <c r="B1976" s="80" t="s">
        <v>20</v>
      </c>
      <c r="C1976" s="35"/>
      <c r="D1976" s="35"/>
      <c r="E1976" s="35"/>
      <c r="F1976" s="35"/>
      <c r="G1976" s="35"/>
      <c r="H1976" s="35"/>
      <c r="I1976" s="98"/>
      <c r="W1976">
        <f t="shared" si="208"/>
      </c>
      <c r="X1976">
        <f t="shared" si="209"/>
      </c>
      <c r="Y1976">
        <f t="shared" si="210"/>
      </c>
      <c r="Z1976">
        <f t="shared" si="211"/>
      </c>
    </row>
    <row r="1977" spans="1:26" ht="15.75" thickBot="1">
      <c r="A1977" s="99"/>
      <c r="B1977" s="81"/>
      <c r="C1977" s="39" t="s">
        <v>21</v>
      </c>
      <c r="D1977" s="40">
        <f>SUM(D1963:D1976)</f>
      </c>
      <c r="E1977" s="41">
        <f>IF(H1977=I1977,"OK","NO")</f>
      </c>
      <c r="F1977" s="40">
        <f>SUM(F1963:F1976)</f>
      </c>
      <c r="G1977" s="40">
        <f>SUM(G1963:G1976)</f>
      </c>
      <c r="H1977" s="42">
        <f>SUMPRODUCT(H1963:H1976,G1963:G1976)</f>
      </c>
      <c r="I1977" s="100">
        <f>SUM(I1960:I1976)</f>
      </c>
      <c r="W1977">
        <f t="shared" si="208"/>
      </c>
      <c r="X1977">
        <f t="shared" si="209"/>
      </c>
      <c r="Y1977">
        <f t="shared" si="210"/>
      </c>
      <c r="Z1977">
        <f t="shared" si="211"/>
      </c>
    </row>
    <row r="1978" spans="1:26">
      <c r="A1978" s="10"/>
      <c r="B1978" s="10"/>
      <c r="C1978" s="91"/>
      <c r="D1978" s="91"/>
      <c r="E1978" s="91"/>
      <c r="F1978" s="91"/>
      <c r="G1978" s="91"/>
      <c r="H1978" s="91"/>
      <c r="I1978" s="91"/>
      <c r="W1978">
        <f t="shared" si="208"/>
      </c>
      <c r="X1978">
        <f t="shared" si="209"/>
      </c>
      <c r="Y1978">
        <f t="shared" si="210"/>
      </c>
      <c r="Z1978">
        <f t="shared" si="211"/>
      </c>
    </row>
    <row r="1979" spans="1:26">
      <c r="A1979" s="12" t="s">
        <v>281</v>
      </c>
      <c r="B1979" s="12"/>
      <c r="C1979" s="12"/>
      <c r="D1979" s="13"/>
      <c r="E1979" s="14"/>
      <c r="F1979" s="14"/>
      <c r="G1979" s="14"/>
      <c r="H1979" s="2"/>
      <c r="I1979" s="12"/>
      <c r="W1979">
        <f t="shared" si="208"/>
      </c>
      <c r="X1979">
        <f t="shared" si="209"/>
      </c>
      <c r="Y1979">
        <f t="shared" si="210"/>
      </c>
      <c r="Z1979">
        <f t="shared" si="211"/>
      </c>
    </row>
    <row r="1980" spans="1:26">
      <c r="W1980">
        <f t="shared" si="208"/>
      </c>
      <c r="X1980">
        <f t="shared" si="209"/>
      </c>
      <c r="Y1980">
        <f t="shared" si="210"/>
      </c>
      <c r="Z1980">
        <f t="shared" si="211"/>
      </c>
    </row>
    <row r="1981" spans="1:26">
      <c r="W1981">
        <f t="shared" si="208"/>
      </c>
      <c r="X1981">
        <f t="shared" si="209"/>
      </c>
      <c r="Y1981">
        <f t="shared" si="210"/>
      </c>
      <c r="Z1981">
        <f t="shared" si="211"/>
      </c>
    </row>
    <row r="1982" spans="1:26">
      <c r="W1982">
        <f t="shared" si="208"/>
      </c>
      <c r="X1982">
        <f t="shared" si="209"/>
      </c>
      <c r="Y1982">
        <f t="shared" si="210"/>
      </c>
      <c r="Z1982">
        <f t="shared" si="211"/>
      </c>
    </row>
    <row r="1983" spans="1:26">
      <c r="W1983">
        <f t="shared" si="208"/>
      </c>
      <c r="X1983">
        <f t="shared" si="209"/>
      </c>
      <c r="Y1983">
        <f t="shared" si="210"/>
      </c>
      <c r="Z1983">
        <f t="shared" si="211"/>
      </c>
    </row>
    <row r="1984" spans="1:26">
      <c r="W1984">
        <f t="shared" si="208"/>
      </c>
      <c r="X1984">
        <f t="shared" si="209"/>
      </c>
      <c r="Y1984">
        <f t="shared" si="210"/>
      </c>
      <c r="Z1984">
        <f t="shared" si="211"/>
      </c>
    </row>
    <row r="1985" spans="1:26">
      <c r="W1985">
        <f t="shared" si="208"/>
      </c>
      <c r="X1985">
        <f t="shared" si="209"/>
      </c>
      <c r="Y1985">
        <f t="shared" si="210"/>
      </c>
      <c r="Z1985">
        <f t="shared" si="211"/>
      </c>
    </row>
    <row r="1986" spans="1:26">
      <c r="W1986">
        <f t="shared" si="208"/>
      </c>
      <c r="X1986">
        <f t="shared" si="209"/>
      </c>
      <c r="Y1986">
        <f t="shared" si="210"/>
      </c>
      <c r="Z1986">
        <f t="shared" si="211"/>
      </c>
    </row>
    <row r="1987" spans="1:26">
      <c r="W1987">
        <f t="shared" si="208"/>
      </c>
      <c r="X1987">
        <f t="shared" si="209"/>
      </c>
      <c r="Y1987">
        <f t="shared" si="210"/>
      </c>
      <c r="Z1987">
        <f t="shared" si="211"/>
      </c>
    </row>
    <row r="1988" spans="1:26">
      <c r="A1988" s="1562" t="s">
        <v>0</v>
      </c>
      <c r="B1988" s="1562"/>
      <c r="C1988" s="1562"/>
      <c r="D1988" s="1562"/>
      <c r="E1988" s="1562"/>
      <c r="F1988" s="1562"/>
      <c r="G1988" s="1562"/>
      <c r="H1988" s="1562"/>
      <c r="I1988" s="1562"/>
      <c r="W1988">
        <f t="shared" ref="W1988:W2051" si="212">IF(LEFT($H1988&amp;"",5)="2019-",$H1988,W1987)</f>
      </c>
      <c r="X1988">
        <f t="shared" ref="X1988:X2051" si="213">IF($W1988="",0,IF(COUNTIF($AB$2:$AB$80,$W1988)&gt;0,1,0))</f>
      </c>
      <c r="Y1988">
        <f t="shared" ref="Y1988:Y2051" si="214">IF($C1988="","",UPPER(TRIM(IFERROR(LEFT($C1988&amp;"",FIND("/",$C1988&amp;"")-1),$C1988&amp;""))))</f>
      </c>
      <c r="Z1988">
        <f t="shared" ref="Z1988:Z2051" si="215">IFERROR(IF(ISNUMBER($G1988),$G1988,0),0)</f>
      </c>
    </row>
    <row r="1989" spans="1:26">
      <c r="W1989">
        <f t="shared" si="212"/>
      </c>
      <c r="X1989">
        <f t="shared" si="213"/>
      </c>
      <c r="Y1989">
        <f t="shared" si="214"/>
      </c>
      <c r="Z1989">
        <f t="shared" si="215"/>
      </c>
    </row>
    <row r="1990" spans="1:26">
      <c r="W1990">
        <f t="shared" si="212"/>
      </c>
      <c r="X1990">
        <f t="shared" si="213"/>
      </c>
      <c r="Y1990">
        <f t="shared" si="214"/>
      </c>
      <c r="Z1990">
        <f t="shared" si="215"/>
      </c>
    </row>
    <row r="1991" spans="1:26">
      <c r="A1991" s="1" t="s">
        <v>1</v>
      </c>
      <c r="B1991" s="1"/>
      <c r="G1991" s="2" t="s">
        <v>2</v>
      </c>
      <c r="H1991" s="3" t="s">
        <v>929</v>
      </c>
      <c r="I1991" s="124"/>
      <c r="W1991">
        <f t="shared" si="212"/>
      </c>
      <c r="X1991">
        <f t="shared" si="213"/>
      </c>
      <c r="Y1991">
        <f t="shared" si="214"/>
      </c>
      <c r="Z1991">
        <f t="shared" si="215"/>
      </c>
    </row>
    <row r="1992" spans="1:26">
      <c r="A1992" s="63" t="inlineStr">
        <is>
          <t>Dealer-303</t>
        </is>
      </c>
      <c r="B1992" s="1"/>
      <c r="F1992" s="4" t="s">
        <v>3</v>
      </c>
      <c r="G1992" s="2"/>
      <c r="H1992" s="1" t="s">
        <v>105</v>
      </c>
      <c r="W1992">
        <f t="shared" si="212"/>
      </c>
      <c r="X1992">
        <f t="shared" si="213"/>
      </c>
      <c r="Y1992">
        <f t="shared" si="214"/>
      </c>
      <c r="Z1992">
        <f t="shared" si="215"/>
      </c>
    </row>
    <row r="1993" spans="1:26">
      <c r="A1993" s="136" t="inlineStr">
        <is>
          <t>Address line (redacted)</t>
        </is>
      </c>
      <c r="B1993" s="1"/>
      <c r="C1993" s="55" t="inlineStr">
        <is>
          <t>ATTN: Contact-069</t>
        </is>
      </c>
      <c r="W1993">
        <f t="shared" si="212"/>
      </c>
      <c r="X1993">
        <f t="shared" si="213"/>
      </c>
      <c r="Y1993">
        <f t="shared" si="214"/>
      </c>
      <c r="Z1993">
        <f t="shared" si="215"/>
      </c>
    </row>
    <row r="1994" spans="1:26">
      <c r="A1994" s="136" t="inlineStr">
        <is>
          <t>Address line (redacted)</t>
        </is>
      </c>
      <c r="B1994" s="1"/>
      <c r="D1994" s="85"/>
      <c r="E1994" s="85"/>
      <c r="F1994" s="85"/>
      <c r="G1994" s="85"/>
      <c r="H1994" s="85"/>
      <c r="W1994">
        <f t="shared" si="212"/>
      </c>
      <c r="X1994">
        <f t="shared" si="213"/>
      </c>
      <c r="Y1994">
        <f t="shared" si="214"/>
      </c>
      <c r="Z1994">
        <f t="shared" si="215"/>
      </c>
    </row>
    <row r="1995" spans="1:26">
      <c r="A1995" s="12" t="s">
        <v>299</v>
      </c>
      <c r="B1995" s="86" t="inlineStr">
        <is>
          <t>GSTIN-MASKED</t>
        </is>
      </c>
      <c r="D1995" s="85"/>
      <c r="E1995" s="85"/>
      <c r="F1995" s="85"/>
      <c r="G1995" s="85"/>
      <c r="H1995" s="85"/>
      <c r="W1995">
        <f t="shared" si="212"/>
      </c>
      <c r="X1995">
        <f t="shared" si="213"/>
      </c>
      <c r="Y1995">
        <f t="shared" si="214"/>
      </c>
      <c r="Z1995">
        <f t="shared" si="215"/>
      </c>
    </row>
    <row r="1996" spans="1:26">
      <c r="D1996" s="85"/>
      <c r="E1996" s="85"/>
      <c r="F1996" s="85"/>
      <c r="G1996" s="85"/>
      <c r="H1996" s="85"/>
      <c r="W1996">
        <f t="shared" si="212"/>
      </c>
      <c r="X1996">
        <f t="shared" si="213"/>
      </c>
      <c r="Y1996">
        <f t="shared" si="214"/>
      </c>
      <c r="Z1996">
        <f t="shared" si="215"/>
      </c>
    </row>
    <row r="1997" spans="1:26">
      <c r="W1997">
        <f t="shared" si="212"/>
      </c>
      <c r="X1997">
        <f t="shared" si="213"/>
      </c>
      <c r="Y1997">
        <f t="shared" si="214"/>
      </c>
      <c r="Z1997">
        <f t="shared" si="215"/>
      </c>
    </row>
    <row r="1998" spans="1:26">
      <c r="A1998" s="1" t="s">
        <v>5</v>
      </c>
      <c r="W1998">
        <f t="shared" si="212"/>
      </c>
      <c r="X1998">
        <f t="shared" si="213"/>
      </c>
      <c r="Y1998">
        <f t="shared" si="214"/>
      </c>
      <c r="Z1998">
        <f t="shared" si="215"/>
      </c>
    </row>
    <row r="1999" spans="1:26">
      <c r="A1999" s="1" t="s">
        <v>6</v>
      </c>
      <c r="W1999">
        <f t="shared" si="212"/>
      </c>
      <c r="X1999">
        <f t="shared" si="213"/>
      </c>
      <c r="Y1999">
        <f t="shared" si="214"/>
      </c>
      <c r="Z1999">
        <f t="shared" si="215"/>
      </c>
    </row>
    <row r="2000" spans="1:26" ht="15.75" thickBot="1">
      <c r="A2000" s="1" t="s">
        <v>7</v>
      </c>
      <c r="W2000">
        <f t="shared" si="212"/>
      </c>
      <c r="X2000">
        <f t="shared" si="213"/>
      </c>
      <c r="Y2000">
        <f t="shared" si="214"/>
      </c>
      <c r="Z2000">
        <f t="shared" si="215"/>
      </c>
    </row>
    <row r="2001" spans="1:26" ht="24">
      <c r="A2001" s="26" t="s">
        <v>8</v>
      </c>
      <c r="B2001" s="27" t="s">
        <v>9</v>
      </c>
      <c r="C2001" s="27" t="s">
        <v>10</v>
      </c>
      <c r="D2001" s="28" t="s">
        <v>11</v>
      </c>
      <c r="E2001" s="28" t="s">
        <v>12</v>
      </c>
      <c r="F2001" s="28" t="s">
        <v>13</v>
      </c>
      <c r="G2001" s="28" t="s">
        <v>14</v>
      </c>
      <c r="H2001" s="29" t="s">
        <v>15</v>
      </c>
      <c r="I2001" s="30" t="s">
        <v>16</v>
      </c>
      <c r="W2001">
        <f t="shared" si="212"/>
      </c>
      <c r="X2001">
        <f t="shared" si="213"/>
      </c>
      <c r="Y2001">
        <f t="shared" si="214"/>
      </c>
      <c r="Z2001">
        <f t="shared" si="215"/>
      </c>
    </row>
    <row r="2002" spans="1:26">
      <c r="A2002" s="16"/>
      <c r="B2002" s="1564" t="s">
        <v>394</v>
      </c>
      <c r="C2002" s="1565"/>
      <c r="D2002" s="16"/>
      <c r="E2002" s="5"/>
      <c r="F2002" s="5"/>
      <c r="G2002" s="5"/>
      <c r="H2002" s="16"/>
      <c r="I2002" s="102"/>
      <c r="W2002">
        <f t="shared" si="212"/>
      </c>
      <c r="X2002">
        <f t="shared" si="213"/>
      </c>
      <c r="Y2002">
        <f t="shared" si="214"/>
      </c>
      <c r="Z2002">
        <f t="shared" si="215"/>
      </c>
    </row>
    <row r="2003" spans="1:26">
      <c r="A2003" s="5">
        <v>1</v>
      </c>
      <c r="B2003" s="8" t="s">
        <v>908</v>
      </c>
      <c r="C2003" s="5" t="s">
        <v>907</v>
      </c>
      <c r="D2003" s="5"/>
      <c r="E2003" s="5">
        <v>1</v>
      </c>
      <c r="F2003" s="5">
        <v>2</v>
      </c>
      <c r="G2003" s="578">
        <f>+F2003</f>
      </c>
      <c r="H2003" s="5">
        <v>1</v>
      </c>
      <c r="I2003" s="58">
        <f>+H2003*G2003</f>
      </c>
      <c r="W2003">
        <f t="shared" si="212"/>
      </c>
      <c r="X2003">
        <f t="shared" si="213"/>
      </c>
      <c r="Y2003">
        <f t="shared" si="214"/>
      </c>
      <c r="Z2003">
        <f t="shared" si="215"/>
      </c>
    </row>
    <row r="2004" spans="1:26">
      <c r="A2004" s="5">
        <v>2</v>
      </c>
      <c r="B2004" s="8" t="s">
        <v>458</v>
      </c>
      <c r="C2004" s="5" t="s">
        <v>457</v>
      </c>
      <c r="D2004" s="5"/>
      <c r="E2004" s="5">
        <v>1</v>
      </c>
      <c r="F2004" s="5">
        <v>2</v>
      </c>
      <c r="G2004" s="578">
        <f>+F2004</f>
      </c>
      <c r="H2004" s="5">
        <v>1</v>
      </c>
      <c r="I2004" s="58">
        <f>+H2004*G2004</f>
      </c>
      <c r="W2004">
        <f t="shared" si="212"/>
      </c>
      <c r="X2004">
        <f t="shared" si="213"/>
      </c>
      <c r="Y2004">
        <f t="shared" si="214"/>
      </c>
      <c r="Z2004">
        <f t="shared" si="215"/>
      </c>
    </row>
    <row r="2005" spans="1:26">
      <c r="A2005" s="5">
        <v>3</v>
      </c>
      <c r="B2005" s="8" t="s">
        <v>380</v>
      </c>
      <c r="C2005" s="5" t="s">
        <v>381</v>
      </c>
      <c r="D2005" s="5"/>
      <c r="E2005" s="5">
        <v>1</v>
      </c>
      <c r="F2005" s="5">
        <v>2</v>
      </c>
      <c r="G2005" s="578">
        <f>+F2005</f>
      </c>
      <c r="H2005" s="5">
        <v>1</v>
      </c>
      <c r="I2005" s="58">
        <f>+H2005*G2005</f>
      </c>
      <c r="W2005">
        <f t="shared" si="212"/>
      </c>
      <c r="X2005">
        <f t="shared" si="213"/>
      </c>
      <c r="Y2005">
        <f t="shared" si="214"/>
      </c>
      <c r="Z2005">
        <f t="shared" si="215"/>
      </c>
    </row>
    <row r="2006" spans="1:26">
      <c r="A2006" s="5">
        <v>4</v>
      </c>
      <c r="B2006" s="8" t="s">
        <v>931</v>
      </c>
      <c r="C2006" s="5" t="s">
        <v>930</v>
      </c>
      <c r="D2006" s="5"/>
      <c r="E2006" s="5">
        <v>1</v>
      </c>
      <c r="F2006" s="5">
        <v>2</v>
      </c>
      <c r="G2006" s="578">
        <f>+F2006</f>
      </c>
      <c r="H2006" s="5">
        <v>1</v>
      </c>
      <c r="I2006" s="58">
        <f>+H2006*G2006</f>
      </c>
      <c r="W2006">
        <f t="shared" si="212"/>
      </c>
      <c r="X2006">
        <f t="shared" si="213"/>
      </c>
      <c r="Y2006">
        <f t="shared" si="214"/>
      </c>
      <c r="Z2006">
        <f t="shared" si="215"/>
      </c>
    </row>
    <row r="2007" spans="1:26">
      <c r="A2007" s="16"/>
      <c r="B2007" s="8"/>
      <c r="C2007" s="5"/>
      <c r="D2007" s="134"/>
      <c r="E2007" s="5"/>
      <c r="F2007" s="21"/>
      <c r="G2007" s="6"/>
      <c r="H2007" s="16"/>
      <c r="I2007" s="58"/>
      <c r="W2007">
        <f t="shared" si="212"/>
      </c>
      <c r="X2007">
        <f t="shared" si="213"/>
      </c>
      <c r="Y2007">
        <f t="shared" si="214"/>
      </c>
      <c r="Z2007">
        <f t="shared" si="215"/>
      </c>
    </row>
    <row r="2008" spans="1:26">
      <c r="A2008" s="16"/>
      <c r="B2008" s="128"/>
      <c r="C2008" s="101"/>
      <c r="D2008" s="134"/>
      <c r="E2008" s="5"/>
      <c r="F2008" s="21"/>
      <c r="G2008" s="6"/>
      <c r="H2008" s="9"/>
      <c r="I2008" s="58"/>
      <c r="W2008">
        <f t="shared" si="212"/>
      </c>
      <c r="X2008">
        <f t="shared" si="213"/>
      </c>
      <c r="Y2008">
        <f t="shared" si="214"/>
      </c>
      <c r="Z2008">
        <f t="shared" si="215"/>
      </c>
    </row>
    <row r="2009" spans="1:26">
      <c r="A2009" s="16"/>
      <c r="B2009" s="95"/>
      <c r="C2009" s="16"/>
      <c r="D2009" s="134"/>
      <c r="E2009" s="5"/>
      <c r="F2009" s="21"/>
      <c r="G2009" s="6"/>
      <c r="H2009" s="16"/>
      <c r="I2009" s="58"/>
      <c r="W2009">
        <f t="shared" si="212"/>
      </c>
      <c r="X2009">
        <f t="shared" si="213"/>
      </c>
      <c r="Y2009">
        <f t="shared" si="214"/>
      </c>
      <c r="Z2009">
        <f t="shared" si="215"/>
      </c>
    </row>
    <row r="2010" spans="1:26">
      <c r="A2010" s="16"/>
      <c r="B2010" s="95"/>
      <c r="C2010" s="5"/>
      <c r="D2010" s="134"/>
      <c r="E2010" s="5"/>
      <c r="F2010" s="21"/>
      <c r="G2010" s="6"/>
      <c r="H2010" s="5"/>
      <c r="I2010" s="58"/>
      <c r="W2010">
        <f t="shared" si="212"/>
      </c>
      <c r="X2010">
        <f t="shared" si="213"/>
      </c>
      <c r="Y2010">
        <f t="shared" si="214"/>
      </c>
      <c r="Z2010">
        <f t="shared" si="215"/>
      </c>
    </row>
    <row r="2011" spans="1:26">
      <c r="A2011" s="16"/>
      <c r="B2011" s="137"/>
      <c r="C2011" s="96"/>
      <c r="D2011" s="138"/>
      <c r="E2011" s="138"/>
      <c r="F2011" s="5"/>
      <c r="G2011" s="5"/>
      <c r="H2011" s="16"/>
      <c r="I2011" s="102"/>
      <c r="W2011">
        <f t="shared" si="212"/>
      </c>
      <c r="X2011">
        <f t="shared" si="213"/>
      </c>
      <c r="Y2011">
        <f t="shared" si="214"/>
      </c>
      <c r="Z2011">
        <f t="shared" si="215"/>
      </c>
    </row>
    <row r="2012" spans="1:26">
      <c r="A2012" s="16"/>
      <c r="B2012" s="1568"/>
      <c r="C2012" s="1569"/>
      <c r="D2012" s="16"/>
      <c r="E2012" s="16"/>
      <c r="F2012" s="5"/>
      <c r="G2012" s="5"/>
      <c r="H2012" s="5"/>
      <c r="I2012" s="102"/>
      <c r="W2012">
        <f t="shared" si="212"/>
      </c>
      <c r="X2012">
        <f t="shared" si="213"/>
      </c>
      <c r="Y2012">
        <f t="shared" si="214"/>
      </c>
      <c r="Z2012">
        <f t="shared" si="215"/>
      </c>
    </row>
    <row r="2013" spans="1:26">
      <c r="A2013" s="139"/>
      <c r="B2013" s="1570"/>
      <c r="C2013" s="1571"/>
      <c r="D2013" s="5"/>
      <c r="E2013" s="5"/>
      <c r="F2013" s="21"/>
      <c r="G2013" s="6"/>
      <c r="H2013" s="5"/>
      <c r="I2013" s="58"/>
      <c r="W2013">
        <f t="shared" si="212"/>
      </c>
      <c r="X2013">
        <f t="shared" si="213"/>
      </c>
      <c r="Y2013">
        <f t="shared" si="214"/>
      </c>
      <c r="Z2013">
        <f t="shared" si="215"/>
      </c>
    </row>
    <row r="2014" spans="1:26">
      <c r="A2014" s="139"/>
      <c r="B2014" s="1590"/>
      <c r="C2014" s="1591"/>
      <c r="D2014" s="5"/>
      <c r="E2014" s="5"/>
      <c r="F2014" s="21"/>
      <c r="G2014" s="6"/>
      <c r="H2014" s="5"/>
      <c r="I2014" s="58"/>
      <c r="W2014">
        <f t="shared" si="212"/>
      </c>
      <c r="X2014">
        <f t="shared" si="213"/>
      </c>
      <c r="Y2014">
        <f t="shared" si="214"/>
      </c>
      <c r="Z2014">
        <f t="shared" si="215"/>
      </c>
    </row>
    <row r="2015" spans="1:26">
      <c r="A2015" s="139"/>
      <c r="B2015" s="8"/>
      <c r="C2015" s="5"/>
      <c r="D2015" s="21"/>
      <c r="E2015" s="5"/>
      <c r="F2015" s="21"/>
      <c r="G2015" s="6"/>
      <c r="H2015" s="5"/>
      <c r="I2015" s="58"/>
      <c r="W2015">
        <f t="shared" si="212"/>
      </c>
      <c r="X2015">
        <f t="shared" si="213"/>
      </c>
      <c r="Y2015">
        <f t="shared" si="214"/>
      </c>
      <c r="Z2015">
        <f t="shared" si="215"/>
      </c>
    </row>
    <row r="2016" spans="1:26" ht="15.75" thickBot="1">
      <c r="A2016" s="33"/>
      <c r="B2016" s="10"/>
      <c r="C2016" s="10"/>
      <c r="D2016" s="109"/>
      <c r="E2016" s="109"/>
      <c r="F2016" s="109"/>
      <c r="G2016" s="109"/>
      <c r="H2016" s="109"/>
      <c r="I2016" s="110"/>
      <c r="W2016">
        <f t="shared" si="212"/>
      </c>
      <c r="X2016">
        <f t="shared" si="213"/>
      </c>
      <c r="Y2016">
        <f t="shared" si="214"/>
      </c>
      <c r="Z2016">
        <f t="shared" si="215"/>
      </c>
    </row>
    <row r="2017" spans="1:26">
      <c r="A2017" s="33"/>
      <c r="B2017" s="10"/>
      <c r="C2017" s="10"/>
      <c r="D2017" s="91"/>
      <c r="E2017" s="91"/>
      <c r="F2017" s="91"/>
      <c r="G2017" s="92" t="s">
        <v>19</v>
      </c>
      <c r="H2017" s="91"/>
      <c r="I2017" s="111">
        <f>SUM(I2002:I2016)</f>
      </c>
      <c r="W2017">
        <f t="shared" si="212"/>
      </c>
      <c r="X2017">
        <f t="shared" si="213"/>
      </c>
      <c r="Y2017">
        <f t="shared" si="214"/>
      </c>
      <c r="Z2017">
        <f t="shared" si="215"/>
      </c>
    </row>
    <row r="2018" spans="1:26" s="55" customFormat="1">
      <c r="A2018" s="149"/>
      <c r="B2018" s="69"/>
      <c r="C2018" s="69" t="s">
        <v>932</v>
      </c>
      <c r="D2018" s="69"/>
      <c r="E2018" s="69"/>
      <c r="F2018" s="69"/>
      <c r="G2018" s="69"/>
      <c r="H2018" s="112"/>
      <c r="I2018" s="61">
        <v>1</v>
      </c>
      <c r="W2018">
        <f t="shared" si="212"/>
      </c>
      <c r="X2018">
        <f t="shared" si="213"/>
      </c>
      <c r="Y2018">
        <f t="shared" si="214"/>
      </c>
      <c r="Z2018">
        <f t="shared" si="215"/>
      </c>
    </row>
    <row r="2019" spans="1:26">
      <c r="A2019" s="33"/>
      <c r="B2019" s="10"/>
      <c r="C2019" s="10"/>
      <c r="D2019" s="10"/>
      <c r="E2019" s="10"/>
      <c r="F2019" s="10"/>
      <c r="G2019" s="10"/>
      <c r="H2019" s="10"/>
      <c r="I2019" s="140"/>
      <c r="W2019">
        <f t="shared" si="212"/>
      </c>
      <c r="X2019">
        <f t="shared" si="213"/>
      </c>
      <c r="Y2019">
        <f t="shared" si="214"/>
      </c>
      <c r="Z2019">
        <f t="shared" si="215"/>
      </c>
    </row>
    <row r="2020" spans="1:26" ht="15.75" thickBot="1">
      <c r="A2020" s="33"/>
      <c r="B2020" s="11" t="s">
        <v>20</v>
      </c>
      <c r="C2020" s="35"/>
      <c r="D2020" s="35"/>
      <c r="E2020" s="35"/>
      <c r="F2020" s="35"/>
      <c r="G2020" s="35"/>
      <c r="H2020" s="35"/>
      <c r="I2020" s="36"/>
      <c r="W2020">
        <f t="shared" si="212"/>
      </c>
      <c r="X2020">
        <f t="shared" si="213"/>
      </c>
      <c r="Y2020">
        <f t="shared" si="214"/>
      </c>
      <c r="Z2020">
        <f t="shared" si="215"/>
      </c>
    </row>
    <row r="2021" spans="1:26" ht="15.75" thickBot="1">
      <c r="A2021" s="37"/>
      <c r="B2021" s="38"/>
      <c r="C2021" s="39" t="s">
        <v>21</v>
      </c>
      <c r="D2021" s="40">
        <f>SUM(D2002:D2020)</f>
      </c>
      <c r="E2021" s="41" t="s">
        <v>360</v>
      </c>
      <c r="F2021" s="40">
        <f>SUM(F2002:F2020)</f>
      </c>
      <c r="G2021" s="40">
        <f>SUM(G2002:G2020)</f>
      </c>
      <c r="H2021" s="41">
        <f>+SUMPRODUCT(H2002:H2016,F2002:F2016)</f>
      </c>
      <c r="I2021" s="43">
        <f>SUM(I2017:I2020)</f>
      </c>
      <c r="W2021">
        <f t="shared" si="212"/>
      </c>
      <c r="X2021">
        <f t="shared" si="213"/>
      </c>
      <c r="Y2021">
        <f t="shared" si="214"/>
      </c>
      <c r="Z2021">
        <f t="shared" si="215"/>
      </c>
    </row>
    <row r="2022" spans="1:26" ht="15.75" thickBot="1">
      <c r="A2022" s="44"/>
      <c r="B2022" s="116"/>
      <c r="C2022" s="45"/>
      <c r="D2022" s="45"/>
      <c r="E2022" s="45"/>
      <c r="F2022" s="45"/>
      <c r="G2022" s="45"/>
      <c r="H2022" s="45"/>
      <c r="I2022" s="47"/>
      <c r="W2022">
        <f t="shared" si="212"/>
      </c>
      <c r="X2022">
        <f t="shared" si="213"/>
      </c>
      <c r="Y2022">
        <f t="shared" si="214"/>
      </c>
      <c r="Z2022">
        <f t="shared" si="215"/>
      </c>
    </row>
    <row r="2023" spans="1:26">
      <c r="A2023" s="12" t="s">
        <v>315</v>
      </c>
      <c r="B2023" s="12"/>
      <c r="C2023" s="12"/>
      <c r="D2023" s="13"/>
      <c r="E2023" s="14"/>
      <c r="F2023" s="14"/>
      <c r="G2023" s="14"/>
      <c r="H2023" s="2"/>
      <c r="I2023" s="12"/>
      <c r="W2023">
        <f t="shared" si="212"/>
      </c>
      <c r="X2023">
        <f t="shared" si="213"/>
      </c>
      <c r="Y2023">
        <f t="shared" si="214"/>
      </c>
      <c r="Z2023">
        <f t="shared" si="215"/>
      </c>
    </row>
    <row r="2024" spans="1:26">
      <c r="W2024">
        <f t="shared" si="212"/>
      </c>
      <c r="X2024">
        <f t="shared" si="213"/>
      </c>
      <c r="Y2024">
        <f t="shared" si="214"/>
      </c>
      <c r="Z2024">
        <f t="shared" si="215"/>
      </c>
    </row>
    <row r="2025" spans="1:26">
      <c r="W2025">
        <f t="shared" si="212"/>
      </c>
      <c r="X2025">
        <f t="shared" si="213"/>
      </c>
      <c r="Y2025">
        <f t="shared" si="214"/>
      </c>
      <c r="Z2025">
        <f t="shared" si="215"/>
      </c>
    </row>
    <row r="2026" spans="1:26">
      <c r="W2026">
        <f t="shared" si="212"/>
      </c>
      <c r="X2026">
        <f t="shared" si="213"/>
      </c>
      <c r="Y2026">
        <f t="shared" si="214"/>
      </c>
      <c r="Z2026">
        <f t="shared" si="215"/>
      </c>
    </row>
    <row r="2027" spans="1:26">
      <c r="W2027">
        <f t="shared" si="212"/>
      </c>
      <c r="X2027">
        <f t="shared" si="213"/>
      </c>
      <c r="Y2027">
        <f t="shared" si="214"/>
      </c>
      <c r="Z2027">
        <f t="shared" si="215"/>
      </c>
    </row>
    <row r="2028" spans="1:26">
      <c r="A2028" s="1562" t="s">
        <v>0</v>
      </c>
      <c r="B2028" s="1562"/>
      <c r="C2028" s="1562"/>
      <c r="D2028" s="1562"/>
      <c r="E2028" s="1562"/>
      <c r="F2028" s="1562"/>
      <c r="G2028" s="1562"/>
      <c r="H2028" s="1562"/>
      <c r="I2028" s="1562"/>
      <c r="W2028">
        <f t="shared" si="212"/>
      </c>
      <c r="X2028">
        <f t="shared" si="213"/>
      </c>
      <c r="Y2028">
        <f t="shared" si="214"/>
      </c>
      <c r="Z2028">
        <f t="shared" si="215"/>
      </c>
    </row>
    <row r="2029" spans="1:26">
      <c r="W2029">
        <f t="shared" si="212"/>
      </c>
      <c r="X2029">
        <f t="shared" si="213"/>
      </c>
      <c r="Y2029">
        <f t="shared" si="214"/>
      </c>
      <c r="Z2029">
        <f t="shared" si="215"/>
      </c>
    </row>
    <row r="2030" spans="1:26">
      <c r="W2030">
        <f t="shared" si="212"/>
      </c>
      <c r="X2030">
        <f t="shared" si="213"/>
      </c>
      <c r="Y2030">
        <f t="shared" si="214"/>
      </c>
      <c r="Z2030">
        <f t="shared" si="215"/>
      </c>
    </row>
    <row r="2031" spans="1:26">
      <c r="A2031" s="1" t="s">
        <v>1</v>
      </c>
      <c r="B2031" s="1"/>
      <c r="G2031" s="2" t="s">
        <v>2</v>
      </c>
      <c r="H2031" s="3" t="s">
        <v>933</v>
      </c>
      <c r="W2031">
        <f t="shared" si="212"/>
      </c>
      <c r="X2031">
        <f t="shared" si="213"/>
      </c>
      <c r="Y2031">
        <f t="shared" si="214"/>
      </c>
      <c r="Z2031">
        <f t="shared" si="215"/>
      </c>
    </row>
    <row r="2032" spans="1:26">
      <c r="A2032" s="1" t="inlineStr">
        <is>
          <t>Dealer-166</t>
        </is>
      </c>
      <c r="B2032" s="1"/>
      <c r="F2032" s="4" t="s">
        <v>3</v>
      </c>
      <c r="G2032" s="2"/>
      <c r="H2032" s="582" t="s">
        <v>106</v>
      </c>
      <c r="W2032">
        <f t="shared" si="212"/>
      </c>
      <c r="X2032">
        <f t="shared" si="213"/>
      </c>
      <c r="Y2032">
        <f t="shared" si="214"/>
      </c>
      <c r="Z2032">
        <f t="shared" si="215"/>
      </c>
    </row>
    <row r="2033" spans="1:26">
      <c r="A2033" s="1" t="inlineStr">
        <is>
          <t>Address line (redacted)</t>
        </is>
      </c>
      <c r="B2033" s="1"/>
      <c r="H2033" s="22"/>
      <c r="W2033">
        <f t="shared" si="212"/>
      </c>
      <c r="X2033">
        <f t="shared" si="213"/>
      </c>
      <c r="Y2033">
        <f t="shared" si="214"/>
      </c>
      <c r="Z2033">
        <f t="shared" si="215"/>
      </c>
    </row>
    <row r="2034" spans="1:26">
      <c r="A2034" s="1" t="inlineStr">
        <is>
          <t>Address line (redacted)</t>
        </is>
      </c>
      <c r="B2034" s="1"/>
      <c r="D2034" s="85"/>
      <c r="E2034" s="85"/>
      <c r="F2034" s="85"/>
      <c r="G2034" s="85"/>
      <c r="H2034" s="85"/>
      <c r="W2034">
        <f t="shared" si="212"/>
      </c>
      <c r="X2034">
        <f t="shared" si="213"/>
      </c>
      <c r="Y2034">
        <f t="shared" si="214"/>
      </c>
      <c r="Z2034">
        <f t="shared" si="215"/>
      </c>
    </row>
    <row r="2035" spans="1:26">
      <c r="A2035" s="12" t="s">
        <v>299</v>
      </c>
      <c r="B2035" s="86" t="inlineStr">
        <is>
          <t>GSTIN-MASKED</t>
        </is>
      </c>
      <c r="D2035" s="85"/>
      <c r="E2035" s="85"/>
      <c r="F2035" s="85"/>
      <c r="G2035" s="85"/>
      <c r="H2035" s="85"/>
      <c r="W2035">
        <f t="shared" si="212"/>
      </c>
      <c r="X2035">
        <f t="shared" si="213"/>
      </c>
      <c r="Y2035">
        <f t="shared" si="214"/>
      </c>
      <c r="Z2035">
        <f t="shared" si="215"/>
      </c>
    </row>
    <row r="2036" spans="1:26">
      <c r="D2036" s="85"/>
      <c r="E2036" s="85"/>
      <c r="F2036" s="85"/>
      <c r="G2036" s="85"/>
      <c r="H2036" s="85"/>
      <c r="W2036">
        <f t="shared" si="212"/>
      </c>
      <c r="X2036">
        <f t="shared" si="213"/>
      </c>
      <c r="Y2036">
        <f t="shared" si="214"/>
      </c>
      <c r="Z2036">
        <f t="shared" si="215"/>
      </c>
    </row>
    <row r="2037" spans="1:26">
      <c r="W2037">
        <f t="shared" si="212"/>
      </c>
      <c r="X2037">
        <f t="shared" si="213"/>
      </c>
      <c r="Y2037">
        <f t="shared" si="214"/>
      </c>
      <c r="Z2037">
        <f t="shared" si="215"/>
      </c>
    </row>
    <row r="2038" spans="1:26">
      <c r="A2038" s="1" t="s">
        <v>5</v>
      </c>
      <c r="W2038">
        <f t="shared" si="212"/>
      </c>
      <c r="X2038">
        <f t="shared" si="213"/>
      </c>
      <c r="Y2038">
        <f t="shared" si="214"/>
      </c>
      <c r="Z2038">
        <f t="shared" si="215"/>
      </c>
    </row>
    <row r="2039" spans="1:26">
      <c r="A2039" s="1" t="s">
        <v>6</v>
      </c>
      <c r="W2039">
        <f t="shared" si="212"/>
      </c>
      <c r="X2039">
        <f t="shared" si="213"/>
      </c>
      <c r="Y2039">
        <f t="shared" si="214"/>
      </c>
      <c r="Z2039">
        <f t="shared" si="215"/>
      </c>
    </row>
    <row r="2040" spans="1:26">
      <c r="A2040" s="1" t="s">
        <v>7</v>
      </c>
      <c r="W2040">
        <f t="shared" si="212"/>
      </c>
      <c r="X2040">
        <f t="shared" si="213"/>
      </c>
      <c r="Y2040">
        <f t="shared" si="214"/>
      </c>
      <c r="Z2040">
        <f t="shared" si="215"/>
      </c>
    </row>
    <row r="2041" spans="1:26" ht="24">
      <c r="A2041" s="179" t="s">
        <v>8</v>
      </c>
      <c r="B2041" s="180" t="s">
        <v>9</v>
      </c>
      <c r="C2041" s="180" t="s">
        <v>10</v>
      </c>
      <c r="D2041" s="181" t="s">
        <v>11</v>
      </c>
      <c r="E2041" s="181" t="s">
        <v>12</v>
      </c>
      <c r="F2041" s="181" t="s">
        <v>13</v>
      </c>
      <c r="G2041" s="181" t="s">
        <v>14</v>
      </c>
      <c r="H2041" s="179" t="s">
        <v>15</v>
      </c>
      <c r="I2041" s="182" t="s">
        <v>16</v>
      </c>
      <c r="W2041">
        <f t="shared" si="212"/>
      </c>
      <c r="X2041">
        <f t="shared" si="213"/>
      </c>
      <c r="Y2041">
        <f t="shared" si="214"/>
      </c>
      <c r="Z2041">
        <f t="shared" si="215"/>
      </c>
    </row>
    <row r="2042" spans="1:26">
      <c r="A2042" s="5"/>
      <c r="B2042" s="1563" t="s">
        <v>18</v>
      </c>
      <c r="C2042" s="1563"/>
      <c r="D2042" s="5"/>
      <c r="E2042" s="5"/>
      <c r="F2042" s="5"/>
      <c r="G2042" s="5"/>
      <c r="H2042" s="5"/>
      <c r="I2042" s="94"/>
      <c r="W2042">
        <f t="shared" si="212"/>
      </c>
      <c r="X2042">
        <f t="shared" si="213"/>
      </c>
      <c r="Y2042">
        <f t="shared" si="214"/>
      </c>
      <c r="Z2042">
        <f t="shared" si="215"/>
      </c>
    </row>
    <row r="2043" spans="1:26">
      <c r="A2043" s="5">
        <v>1</v>
      </c>
      <c r="B2043" s="128" t="s">
        <v>937</v>
      </c>
      <c r="C2043" s="101" t="s">
        <v>936</v>
      </c>
      <c r="D2043" s="5">
        <v>1</v>
      </c>
      <c r="E2043" s="5">
        <v>4</v>
      </c>
      <c r="F2043" s="9">
        <f>+E2043*D2043</f>
      </c>
      <c r="G2043" s="6">
        <f>+E2043*D2043</f>
      </c>
      <c r="H2043" s="9">
        <v>1</v>
      </c>
      <c r="I2043" s="183">
        <f>+H2043*G2043</f>
      </c>
      <c r="J2043">
        <f>400*18%</f>
      </c>
      <c r="K2043">
        <f>+H2043-J2043</f>
      </c>
      <c r="L2043">
        <f>+K2043*G2043</f>
      </c>
      <c r="W2043">
        <f t="shared" si="212"/>
      </c>
      <c r="X2043">
        <f t="shared" si="213"/>
      </c>
      <c r="Y2043">
        <f t="shared" si="214"/>
      </c>
      <c r="Z2043">
        <f t="shared" si="215"/>
      </c>
    </row>
    <row r="2044" spans="1:26">
      <c r="A2044" s="5">
        <v>2</v>
      </c>
      <c r="B2044" s="8" t="s">
        <v>275</v>
      </c>
      <c r="C2044" s="5" t="s">
        <v>276</v>
      </c>
      <c r="D2044" s="5">
        <v>1</v>
      </c>
      <c r="E2044" s="5">
        <v>4</v>
      </c>
      <c r="F2044" s="9">
        <f t="shared" ref="F2044:F2058" si="216">+E2044*D2044</f>
      </c>
      <c r="G2044" s="6">
        <f t="shared" ref="G2044:G2058" si="217">+E2044*D2044</f>
      </c>
      <c r="H2044" s="9">
        <v>1</v>
      </c>
      <c r="I2044" s="183">
        <f t="shared" ref="I2044:I2058" si="218">+H2044*G2044</f>
      </c>
      <c r="J2044">
        <f t="shared" ref="J2044:J2058" si="219">400*18%</f>
      </c>
      <c r="K2044">
        <f t="shared" ref="K2044:K2058" si="220">+H2044-J2044</f>
      </c>
      <c r="L2044">
        <f t="shared" ref="L2044:L2058" si="221">+K2044*G2044</f>
      </c>
      <c r="W2044">
        <f t="shared" si="212"/>
      </c>
      <c r="X2044">
        <f t="shared" si="213"/>
      </c>
      <c r="Y2044">
        <f t="shared" si="214"/>
      </c>
      <c r="Z2044">
        <f t="shared" si="215"/>
      </c>
    </row>
    <row r="2045" spans="1:26">
      <c r="A2045" s="5">
        <v>3</v>
      </c>
      <c r="B2045" s="8" t="s">
        <v>295</v>
      </c>
      <c r="C2045" s="5" t="s">
        <v>294</v>
      </c>
      <c r="D2045" s="5">
        <v>1</v>
      </c>
      <c r="E2045" s="5">
        <v>4</v>
      </c>
      <c r="F2045" s="9">
        <f t="shared" si="216"/>
      </c>
      <c r="G2045" s="6">
        <f t="shared" si="217"/>
      </c>
      <c r="H2045" s="9">
        <v>1</v>
      </c>
      <c r="I2045" s="183">
        <f t="shared" si="218"/>
      </c>
      <c r="J2045">
        <f t="shared" si="219"/>
      </c>
      <c r="K2045">
        <f t="shared" si="220"/>
      </c>
      <c r="L2045">
        <f t="shared" si="221"/>
      </c>
      <c r="W2045">
        <f t="shared" si="212"/>
      </c>
      <c r="X2045">
        <f t="shared" si="213"/>
      </c>
      <c r="Y2045">
        <f t="shared" si="214"/>
      </c>
      <c r="Z2045">
        <f t="shared" si="215"/>
      </c>
    </row>
    <row r="2046" spans="1:26">
      <c r="A2046" s="5">
        <v>4</v>
      </c>
      <c r="B2046" s="95" t="s">
        <v>318</v>
      </c>
      <c r="C2046" s="9" t="s">
        <v>319</v>
      </c>
      <c r="D2046" s="5">
        <v>1</v>
      </c>
      <c r="E2046" s="5">
        <v>4</v>
      </c>
      <c r="F2046" s="9">
        <f t="shared" si="216"/>
      </c>
      <c r="G2046" s="6">
        <f t="shared" si="217"/>
      </c>
      <c r="H2046" s="16">
        <v>1</v>
      </c>
      <c r="I2046" s="183">
        <f t="shared" si="218"/>
      </c>
      <c r="J2046">
        <f t="shared" si="219"/>
      </c>
      <c r="K2046">
        <f t="shared" si="220"/>
      </c>
      <c r="L2046">
        <f t="shared" si="221"/>
      </c>
      <c r="W2046">
        <f t="shared" si="212"/>
      </c>
      <c r="X2046">
        <f t="shared" si="213"/>
      </c>
      <c r="Y2046">
        <f t="shared" si="214"/>
      </c>
      <c r="Z2046">
        <f t="shared" si="215"/>
      </c>
    </row>
    <row r="2047" spans="1:26">
      <c r="A2047" s="5">
        <v>5</v>
      </c>
      <c r="B2047" s="95" t="s">
        <v>277</v>
      </c>
      <c r="C2047" s="9" t="s">
        <v>278</v>
      </c>
      <c r="D2047" s="5">
        <v>1</v>
      </c>
      <c r="E2047" s="5">
        <v>4</v>
      </c>
      <c r="F2047" s="9">
        <f t="shared" si="216"/>
      </c>
      <c r="G2047" s="6">
        <f t="shared" si="217"/>
      </c>
      <c r="H2047" s="16">
        <v>1</v>
      </c>
      <c r="I2047" s="183">
        <f t="shared" si="218"/>
      </c>
      <c r="J2047">
        <f t="shared" si="219"/>
      </c>
      <c r="K2047">
        <f t="shared" si="220"/>
      </c>
      <c r="L2047">
        <f t="shared" si="221"/>
      </c>
      <c r="W2047">
        <f t="shared" si="212"/>
      </c>
      <c r="X2047">
        <f t="shared" si="213"/>
      </c>
      <c r="Y2047">
        <f t="shared" si="214"/>
      </c>
      <c r="Z2047">
        <f t="shared" si="215"/>
      </c>
    </row>
    <row r="2048" spans="1:26">
      <c r="A2048" s="5">
        <v>6</v>
      </c>
      <c r="B2048" s="8" t="s">
        <v>324</v>
      </c>
      <c r="C2048" s="5" t="s">
        <v>325</v>
      </c>
      <c r="D2048" s="5">
        <v>1</v>
      </c>
      <c r="E2048" s="16">
        <v>5</v>
      </c>
      <c r="F2048" s="9">
        <f t="shared" si="216"/>
      </c>
      <c r="G2048" s="6">
        <f t="shared" si="217"/>
      </c>
      <c r="H2048" s="5">
        <v>1</v>
      </c>
      <c r="I2048" s="183">
        <f t="shared" si="218"/>
      </c>
      <c r="J2048">
        <f t="shared" si="219"/>
      </c>
      <c r="K2048">
        <f t="shared" si="220"/>
      </c>
      <c r="L2048">
        <f t="shared" si="221"/>
      </c>
      <c r="W2048">
        <f t="shared" si="212"/>
      </c>
      <c r="X2048">
        <f t="shared" si="213"/>
      </c>
      <c r="Y2048">
        <f t="shared" si="214"/>
      </c>
      <c r="Z2048">
        <f t="shared" si="215"/>
      </c>
    </row>
    <row r="2049" spans="1:26">
      <c r="A2049" s="5">
        <v>7</v>
      </c>
      <c r="B2049" s="8" t="s">
        <v>467</v>
      </c>
      <c r="C2049" s="5" t="s">
        <v>466</v>
      </c>
      <c r="D2049" s="5">
        <v>1</v>
      </c>
      <c r="E2049" s="5">
        <v>4</v>
      </c>
      <c r="F2049" s="9">
        <f t="shared" si="216"/>
      </c>
      <c r="G2049" s="6">
        <f t="shared" si="217"/>
      </c>
      <c r="H2049" s="16">
        <v>1</v>
      </c>
      <c r="I2049" s="183">
        <f t="shared" si="218"/>
      </c>
      <c r="J2049">
        <f t="shared" si="219"/>
      </c>
      <c r="K2049">
        <f t="shared" si="220"/>
      </c>
      <c r="L2049">
        <f t="shared" si="221"/>
      </c>
      <c r="W2049">
        <f t="shared" si="212"/>
      </c>
      <c r="X2049">
        <f t="shared" si="213"/>
      </c>
      <c r="Y2049">
        <f t="shared" si="214"/>
      </c>
      <c r="Z2049">
        <f t="shared" si="215"/>
      </c>
    </row>
    <row r="2050" spans="1:26">
      <c r="A2050" s="5">
        <v>8</v>
      </c>
      <c r="B2050" s="8" t="s">
        <v>935</v>
      </c>
      <c r="C2050" s="9" t="s">
        <v>934</v>
      </c>
      <c r="D2050" s="5">
        <v>1</v>
      </c>
      <c r="E2050" s="16">
        <v>4</v>
      </c>
      <c r="F2050" s="9">
        <f t="shared" si="216"/>
      </c>
      <c r="G2050" s="6">
        <f t="shared" si="217"/>
      </c>
      <c r="H2050" s="5">
        <v>1</v>
      </c>
      <c r="I2050" s="183">
        <f t="shared" si="218"/>
      </c>
      <c r="J2050">
        <f t="shared" si="219"/>
      </c>
      <c r="K2050">
        <f t="shared" si="220"/>
      </c>
      <c r="L2050">
        <f t="shared" si="221"/>
      </c>
      <c r="W2050">
        <f t="shared" si="212"/>
      </c>
      <c r="X2050">
        <f t="shared" si="213"/>
      </c>
      <c r="Y2050">
        <f t="shared" si="214"/>
      </c>
      <c r="Z2050">
        <f t="shared" si="215"/>
      </c>
    </row>
    <row r="2051" spans="1:26" ht="24">
      <c r="A2051" s="5">
        <v>9</v>
      </c>
      <c r="B2051" s="15" t="s">
        <v>817</v>
      </c>
      <c r="C2051" s="9" t="s">
        <v>816</v>
      </c>
      <c r="D2051" s="5">
        <v>1</v>
      </c>
      <c r="E2051" s="16">
        <v>4</v>
      </c>
      <c r="F2051" s="9">
        <f t="shared" si="216"/>
      </c>
      <c r="G2051" s="6">
        <f t="shared" si="217"/>
      </c>
      <c r="H2051" s="16">
        <v>1</v>
      </c>
      <c r="I2051" s="183">
        <f t="shared" si="218"/>
      </c>
      <c r="J2051">
        <f t="shared" si="219"/>
      </c>
      <c r="K2051">
        <f t="shared" si="220"/>
      </c>
      <c r="L2051">
        <f t="shared" si="221"/>
      </c>
      <c r="W2051">
        <f t="shared" si="212"/>
      </c>
      <c r="X2051">
        <f t="shared" si="213"/>
      </c>
      <c r="Y2051">
        <f t="shared" si="214"/>
      </c>
      <c r="Z2051">
        <f t="shared" si="215"/>
      </c>
    </row>
    <row r="2052" spans="1:26">
      <c r="A2052" s="19"/>
      <c r="B2052" s="1563" t="s">
        <v>17</v>
      </c>
      <c r="C2052" s="1563"/>
      <c r="D2052" s="5"/>
      <c r="E2052" s="5"/>
      <c r="F2052" s="9"/>
      <c r="G2052" s="6"/>
      <c r="H2052" s="19"/>
      <c r="I2052" s="183"/>
      <c r="W2052">
        <f t="shared" ref="W2052:W2115" si="222">IF(LEFT($H2052&amp;"",5)="2019-",$H2052,W2051)</f>
      </c>
      <c r="X2052">
        <f t="shared" ref="X2052:X2115" si="223">IF($W2052="",0,IF(COUNTIF($AB$2:$AB$80,$W2052)&gt;0,1,0))</f>
      </c>
      <c r="Y2052">
        <f t="shared" ref="Y2052:Y2115" si="224">IF($C2052="","",UPPER(TRIM(IFERROR(LEFT($C2052&amp;"",FIND("/",$C2052&amp;"")-1),$C2052&amp;""))))</f>
      </c>
      <c r="Z2052">
        <f t="shared" ref="Z2052:Z2115" si="225">IFERROR(IF(ISNUMBER($G2052),$G2052,0),0)</f>
      </c>
    </row>
    <row r="2053" spans="1:26">
      <c r="A2053" s="5">
        <v>10</v>
      </c>
      <c r="B2053" s="8" t="s">
        <v>860</v>
      </c>
      <c r="C2053" s="5" t="s">
        <v>859</v>
      </c>
      <c r="D2053" s="5">
        <v>1</v>
      </c>
      <c r="E2053" s="5">
        <v>5</v>
      </c>
      <c r="F2053" s="9">
        <f t="shared" si="216"/>
      </c>
      <c r="G2053" s="6">
        <f t="shared" si="217"/>
      </c>
      <c r="H2053" s="5">
        <v>1</v>
      </c>
      <c r="I2053" s="183">
        <f t="shared" si="218"/>
      </c>
      <c r="J2053">
        <f t="shared" si="219"/>
      </c>
      <c r="K2053">
        <f t="shared" si="220"/>
      </c>
      <c r="L2053">
        <f t="shared" si="221"/>
      </c>
      <c r="W2053">
        <f t="shared" si="222"/>
      </c>
      <c r="X2053">
        <f t="shared" si="223"/>
      </c>
      <c r="Y2053">
        <f t="shared" si="224"/>
      </c>
      <c r="Z2053">
        <f t="shared" si="225"/>
      </c>
    </row>
    <row r="2054" spans="1:26">
      <c r="A2054" s="5">
        <v>11</v>
      </c>
      <c r="B2054" s="8" t="s">
        <v>856</v>
      </c>
      <c r="C2054" s="5" t="s">
        <v>855</v>
      </c>
      <c r="D2054" s="5">
        <v>1</v>
      </c>
      <c r="E2054" s="5">
        <v>5</v>
      </c>
      <c r="F2054" s="9">
        <f t="shared" si="216"/>
      </c>
      <c r="G2054" s="6">
        <f t="shared" si="217"/>
      </c>
      <c r="H2054" s="5">
        <v>1</v>
      </c>
      <c r="I2054" s="183">
        <f t="shared" si="218"/>
      </c>
      <c r="J2054">
        <f t="shared" si="219"/>
      </c>
      <c r="K2054">
        <f t="shared" si="220"/>
      </c>
      <c r="L2054">
        <f t="shared" si="221"/>
      </c>
      <c r="W2054">
        <f t="shared" si="222"/>
      </c>
      <c r="X2054">
        <f t="shared" si="223"/>
      </c>
      <c r="Y2054">
        <f t="shared" si="224"/>
      </c>
      <c r="Z2054">
        <f t="shared" si="225"/>
      </c>
    </row>
    <row r="2055" spans="1:26">
      <c r="A2055" s="5">
        <v>12</v>
      </c>
      <c r="B2055" s="8" t="s">
        <v>488</v>
      </c>
      <c r="C2055" s="5" t="s">
        <v>506</v>
      </c>
      <c r="D2055" s="5">
        <v>1</v>
      </c>
      <c r="E2055" s="5">
        <v>5</v>
      </c>
      <c r="F2055" s="9">
        <f t="shared" si="216"/>
      </c>
      <c r="G2055" s="6">
        <f t="shared" si="217"/>
      </c>
      <c r="H2055" s="5">
        <v>1</v>
      </c>
      <c r="I2055" s="183">
        <f t="shared" si="218"/>
      </c>
      <c r="J2055">
        <f t="shared" si="219"/>
      </c>
      <c r="K2055">
        <f t="shared" si="220"/>
      </c>
      <c r="L2055">
        <f t="shared" si="221"/>
      </c>
      <c r="W2055">
        <f t="shared" si="222"/>
      </c>
      <c r="X2055">
        <f t="shared" si="223"/>
      </c>
      <c r="Y2055">
        <f t="shared" si="224"/>
      </c>
      <c r="Z2055">
        <f t="shared" si="225"/>
      </c>
    </row>
    <row r="2056" spans="1:26">
      <c r="A2056" s="5">
        <v>13</v>
      </c>
      <c r="B2056" s="8" t="s">
        <v>939</v>
      </c>
      <c r="C2056" s="5" t="s">
        <v>938</v>
      </c>
      <c r="D2056" s="5">
        <v>1</v>
      </c>
      <c r="E2056" s="5">
        <v>5</v>
      </c>
      <c r="F2056" s="9">
        <f t="shared" si="216"/>
      </c>
      <c r="G2056" s="6">
        <f t="shared" si="217"/>
      </c>
      <c r="H2056" s="5">
        <v>1</v>
      </c>
      <c r="I2056" s="183">
        <f t="shared" si="218"/>
      </c>
      <c r="J2056">
        <f t="shared" si="219"/>
      </c>
      <c r="K2056">
        <f t="shared" si="220"/>
      </c>
      <c r="L2056">
        <f t="shared" si="221"/>
      </c>
      <c r="W2056">
        <f t="shared" si="222"/>
      </c>
      <c r="X2056">
        <f t="shared" si="223"/>
      </c>
      <c r="Y2056">
        <f t="shared" si="224"/>
      </c>
      <c r="Z2056">
        <f t="shared" si="225"/>
      </c>
    </row>
    <row r="2057" spans="1:26">
      <c r="A2057" s="5">
        <v>14</v>
      </c>
      <c r="B2057" s="8" t="s">
        <v>850</v>
      </c>
      <c r="C2057" s="5" t="s">
        <v>849</v>
      </c>
      <c r="D2057" s="5">
        <v>1</v>
      </c>
      <c r="E2057" s="5">
        <v>5</v>
      </c>
      <c r="F2057" s="9">
        <f t="shared" si="216"/>
      </c>
      <c r="G2057" s="6">
        <f t="shared" si="217"/>
      </c>
      <c r="H2057" s="5">
        <v>1</v>
      </c>
      <c r="I2057" s="183">
        <f t="shared" si="218"/>
      </c>
      <c r="J2057">
        <f t="shared" si="219"/>
      </c>
      <c r="K2057">
        <f t="shared" si="220"/>
      </c>
      <c r="L2057">
        <f t="shared" si="221"/>
      </c>
      <c r="W2057">
        <f t="shared" si="222"/>
      </c>
      <c r="X2057">
        <f t="shared" si="223"/>
      </c>
      <c r="Y2057">
        <f t="shared" si="224"/>
      </c>
      <c r="Z2057">
        <f t="shared" si="225"/>
      </c>
    </row>
    <row r="2058" spans="1:26">
      <c r="A2058" s="5">
        <v>15</v>
      </c>
      <c r="B2058" s="8" t="s">
        <v>895</v>
      </c>
      <c r="C2058" s="5" t="s">
        <v>894</v>
      </c>
      <c r="D2058" s="5">
        <v>1</v>
      </c>
      <c r="E2058" s="5">
        <v>5</v>
      </c>
      <c r="F2058" s="9">
        <f t="shared" si="216"/>
      </c>
      <c r="G2058" s="6">
        <f t="shared" si="217"/>
      </c>
      <c r="H2058" s="5">
        <v>1</v>
      </c>
      <c r="I2058" s="183">
        <f t="shared" si="218"/>
      </c>
      <c r="J2058">
        <f t="shared" si="219"/>
      </c>
      <c r="K2058">
        <f t="shared" si="220"/>
      </c>
      <c r="L2058">
        <f t="shared" si="221"/>
      </c>
      <c r="W2058">
        <f t="shared" si="222"/>
      </c>
      <c r="X2058">
        <f t="shared" si="223"/>
      </c>
      <c r="Y2058">
        <f t="shared" si="224"/>
      </c>
      <c r="Z2058">
        <f t="shared" si="225"/>
      </c>
    </row>
    <row r="2059" spans="1:26">
      <c r="A2059" s="5"/>
      <c r="B2059" s="8"/>
      <c r="C2059" s="5"/>
      <c r="D2059" s="5"/>
      <c r="E2059" s="5"/>
      <c r="F2059" s="9"/>
      <c r="G2059" s="6"/>
      <c r="H2059" s="5"/>
      <c r="I2059" s="183"/>
      <c r="W2059">
        <f t="shared" si="222"/>
      </c>
      <c r="X2059">
        <f t="shared" si="223"/>
      </c>
      <c r="Y2059">
        <f t="shared" si="224"/>
      </c>
      <c r="Z2059">
        <f t="shared" si="225"/>
      </c>
    </row>
    <row r="2060" spans="1:26">
      <c r="A2060" s="5"/>
      <c r="B2060" s="8"/>
      <c r="C2060" s="5"/>
      <c r="D2060" s="5"/>
      <c r="E2060" s="5"/>
      <c r="F2060" s="9"/>
      <c r="G2060" s="6"/>
      <c r="H2060" s="5"/>
      <c r="I2060" s="183"/>
      <c r="W2060">
        <f t="shared" si="222"/>
      </c>
      <c r="X2060">
        <f t="shared" si="223"/>
      </c>
      <c r="Y2060">
        <f t="shared" si="224"/>
      </c>
      <c r="Z2060">
        <f t="shared" si="225"/>
      </c>
    </row>
    <row r="2061" spans="1:26">
      <c r="A2061" s="5"/>
      <c r="B2061" s="8"/>
      <c r="C2061" s="5"/>
      <c r="D2061" s="5"/>
      <c r="E2061" s="5"/>
      <c r="F2061" s="9"/>
      <c r="G2061" s="6"/>
      <c r="H2061" s="5"/>
      <c r="I2061" s="183"/>
      <c r="W2061">
        <f t="shared" si="222"/>
      </c>
      <c r="X2061">
        <f t="shared" si="223"/>
      </c>
      <c r="Y2061">
        <f t="shared" si="224"/>
      </c>
      <c r="Z2061">
        <f t="shared" si="225"/>
      </c>
    </row>
    <row r="2062" spans="1:26">
      <c r="A2062" s="19"/>
      <c r="B2062" s="224"/>
      <c r="C2062" s="15"/>
      <c r="D2062" s="5"/>
      <c r="E2062" s="19"/>
      <c r="F2062" s="9"/>
      <c r="G2062" s="6"/>
      <c r="H2062" s="19"/>
      <c r="I2062" s="183"/>
      <c r="W2062">
        <f t="shared" si="222"/>
      </c>
      <c r="X2062">
        <f t="shared" si="223"/>
      </c>
      <c r="Y2062">
        <f t="shared" si="224"/>
      </c>
      <c r="Z2062">
        <f t="shared" si="225"/>
      </c>
    </row>
    <row r="2063" spans="1:26">
      <c r="A2063" s="5"/>
      <c r="B2063" s="8"/>
      <c r="C2063" s="5"/>
      <c r="D2063" s="5"/>
      <c r="E2063" s="5"/>
      <c r="F2063" s="21"/>
      <c r="G2063" s="6"/>
      <c r="H2063" s="5"/>
      <c r="I2063" s="183"/>
      <c r="W2063">
        <f t="shared" si="222"/>
      </c>
      <c r="X2063">
        <f t="shared" si="223"/>
      </c>
      <c r="Y2063">
        <f t="shared" si="224"/>
      </c>
      <c r="Z2063">
        <f t="shared" si="225"/>
      </c>
    </row>
    <row r="2064" spans="1:26">
      <c r="A2064" s="5"/>
      <c r="B2064" s="8"/>
      <c r="C2064" s="5"/>
      <c r="D2064" s="5"/>
      <c r="E2064" s="5"/>
      <c r="F2064" s="21"/>
      <c r="G2064" s="6"/>
      <c r="H2064" s="5"/>
      <c r="I2064" s="183"/>
      <c r="W2064">
        <f t="shared" si="222"/>
      </c>
      <c r="X2064">
        <f t="shared" si="223"/>
      </c>
      <c r="Y2064">
        <f t="shared" si="224"/>
      </c>
      <c r="Z2064">
        <f t="shared" si="225"/>
      </c>
    </row>
    <row r="2065" spans="1:26" ht="15.75" thickBot="1">
      <c r="A2065" s="5"/>
      <c r="B2065" s="224"/>
      <c r="C2065" s="15"/>
      <c r="D2065" s="23"/>
      <c r="E2065" s="225"/>
      <c r="F2065" s="23"/>
      <c r="G2065" s="24"/>
      <c r="H2065" s="225"/>
      <c r="I2065" s="226"/>
      <c r="W2065">
        <f t="shared" si="222"/>
      </c>
      <c r="X2065">
        <f t="shared" si="223"/>
      </c>
      <c r="Y2065">
        <f t="shared" si="224"/>
      </c>
      <c r="Z2065">
        <f t="shared" si="225"/>
      </c>
    </row>
    <row r="2066" spans="1:26">
      <c r="A2066" s="227"/>
      <c r="B2066" s="17"/>
      <c r="C2066" s="5"/>
      <c r="D2066" s="59"/>
      <c r="E2066" s="59"/>
      <c r="F2066" s="53"/>
      <c r="G2066" s="78"/>
      <c r="H2066" s="68"/>
      <c r="I2066" s="228">
        <f>SUM(I2042:I2065)</f>
      </c>
      <c r="L2066">
        <f>SUM(L2042:L2065)</f>
      </c>
      <c r="W2066">
        <f t="shared" si="222"/>
      </c>
      <c r="X2066">
        <f t="shared" si="223"/>
      </c>
      <c r="Y2066">
        <f t="shared" si="224"/>
      </c>
      <c r="Z2066">
        <f t="shared" si="225"/>
      </c>
    </row>
    <row r="2067" spans="1:26">
      <c r="A2067" s="10"/>
      <c r="B2067" s="10"/>
      <c r="C2067" s="69"/>
      <c r="D2067" s="69" t="s">
        <v>520</v>
      </c>
      <c r="E2067" s="69"/>
      <c r="F2067" s="69"/>
      <c r="G2067" s="69"/>
      <c r="H2067" s="112">
        <v>1</v>
      </c>
      <c r="I2067" s="191">
        <f>+L2066*H2067</f>
      </c>
      <c r="W2067">
        <f t="shared" si="222"/>
      </c>
      <c r="X2067">
        <f t="shared" si="223"/>
      </c>
      <c r="Y2067">
        <f t="shared" si="224"/>
      </c>
      <c r="Z2067">
        <f t="shared" si="225"/>
      </c>
    </row>
    <row r="2068" spans="1:26" ht="15.75" thickBot="1">
      <c r="A2068" s="10"/>
      <c r="B2068" s="11" t="s">
        <v>20</v>
      </c>
      <c r="C2068" s="35"/>
      <c r="D2068" s="35"/>
      <c r="E2068" s="35"/>
      <c r="F2068" s="35"/>
      <c r="G2068" s="35"/>
      <c r="H2068" s="35"/>
      <c r="I2068" s="98"/>
      <c r="W2068">
        <f t="shared" si="222"/>
      </c>
      <c r="X2068">
        <f t="shared" si="223"/>
      </c>
      <c r="Y2068">
        <f t="shared" si="224"/>
      </c>
      <c r="Z2068">
        <f t="shared" si="225"/>
      </c>
    </row>
    <row r="2069" spans="1:26" ht="15.75" thickBot="1">
      <c r="A2069" s="99"/>
      <c r="B2069" s="38"/>
      <c r="C2069" s="39" t="s">
        <v>21</v>
      </c>
      <c r="D2069" s="40">
        <f>SUM(D2042:D2068)</f>
      </c>
      <c r="E2069" s="41" t="s">
        <v>360</v>
      </c>
      <c r="F2069" s="40">
        <f>SUM(F2042:F2068)</f>
      </c>
      <c r="G2069" s="40">
        <f>SUM(G2042:G2068)</f>
      </c>
      <c r="H2069" s="41">
        <f>+SUMPRODUCT(H2042:H2065,F2042:F2065)</f>
      </c>
      <c r="I2069" s="100">
        <f>+I2066-I2067</f>
      </c>
      <c r="J2069" s="118"/>
      <c r="W2069">
        <f t="shared" si="222"/>
      </c>
      <c r="X2069">
        <f t="shared" si="223"/>
      </c>
      <c r="Y2069">
        <f t="shared" si="224"/>
      </c>
      <c r="Z2069">
        <f t="shared" si="225"/>
      </c>
    </row>
    <row r="2070" spans="1:26">
      <c r="A2070" s="10"/>
      <c r="B2070" s="10"/>
      <c r="C2070" s="91"/>
      <c r="D2070" s="91"/>
      <c r="E2070" s="91"/>
      <c r="F2070" s="91"/>
      <c r="G2070" s="91"/>
      <c r="H2070" s="91"/>
      <c r="I2070" s="91"/>
      <c r="W2070">
        <f t="shared" si="222"/>
      </c>
      <c r="X2070">
        <f t="shared" si="223"/>
      </c>
      <c r="Y2070">
        <f t="shared" si="224"/>
      </c>
      <c r="Z2070">
        <f t="shared" si="225"/>
      </c>
    </row>
    <row r="2071" spans="1:26">
      <c r="A2071" s="12" t="s">
        <v>915</v>
      </c>
      <c r="B2071" s="12"/>
      <c r="C2071" s="12"/>
      <c r="D2071" s="13"/>
      <c r="E2071" s="14"/>
      <c r="F2071" s="14"/>
      <c r="G2071" s="14"/>
      <c r="H2071" s="2"/>
      <c r="I2071" s="12"/>
      <c r="W2071">
        <f t="shared" si="222"/>
      </c>
      <c r="X2071">
        <f t="shared" si="223"/>
      </c>
      <c r="Y2071">
        <f t="shared" si="224"/>
      </c>
      <c r="Z2071">
        <f t="shared" si="225"/>
      </c>
    </row>
    <row r="2072" spans="1:26">
      <c r="W2072">
        <f t="shared" si="222"/>
      </c>
      <c r="X2072">
        <f t="shared" si="223"/>
      </c>
      <c r="Y2072">
        <f t="shared" si="224"/>
      </c>
      <c r="Z2072">
        <f t="shared" si="225"/>
      </c>
    </row>
    <row r="2073" spans="1:26">
      <c r="W2073">
        <f t="shared" si="222"/>
      </c>
      <c r="X2073">
        <f t="shared" si="223"/>
      </c>
      <c r="Y2073">
        <f t="shared" si="224"/>
      </c>
      <c r="Z2073">
        <f t="shared" si="225"/>
      </c>
    </row>
    <row r="2074" spans="1:26">
      <c r="W2074">
        <f t="shared" si="222"/>
      </c>
      <c r="X2074">
        <f t="shared" si="223"/>
      </c>
      <c r="Y2074">
        <f t="shared" si="224"/>
      </c>
      <c r="Z2074">
        <f t="shared" si="225"/>
      </c>
    </row>
    <row r="2075" spans="1:26">
      <c r="A2075" s="1562" t="s">
        <v>0</v>
      </c>
      <c r="B2075" s="1562"/>
      <c r="C2075" s="1562"/>
      <c r="D2075" s="1562"/>
      <c r="E2075" s="1562"/>
      <c r="F2075" s="1562"/>
      <c r="G2075" s="1562"/>
      <c r="H2075" s="1562"/>
      <c r="I2075" s="1562"/>
      <c r="J2075" s="25"/>
      <c r="W2075">
        <f t="shared" si="222"/>
      </c>
      <c r="X2075">
        <f t="shared" si="223"/>
      </c>
      <c r="Y2075">
        <f t="shared" si="224"/>
      </c>
      <c r="Z2075">
        <f t="shared" si="225"/>
      </c>
    </row>
    <row r="2076" spans="1:26">
      <c r="J2076" s="25"/>
      <c r="W2076">
        <f t="shared" si="222"/>
      </c>
      <c r="X2076">
        <f t="shared" si="223"/>
      </c>
      <c r="Y2076">
        <f t="shared" si="224"/>
      </c>
      <c r="Z2076">
        <f t="shared" si="225"/>
      </c>
    </row>
    <row r="2077" spans="1:26">
      <c r="A2077" s="1" t="s">
        <v>1</v>
      </c>
      <c r="B2077" s="1"/>
      <c r="G2077" s="2" t="s">
        <v>2</v>
      </c>
      <c r="H2077" s="3" t="s">
        <v>933</v>
      </c>
      <c r="J2077" s="25"/>
      <c r="W2077">
        <f t="shared" si="222"/>
      </c>
      <c r="X2077">
        <f t="shared" si="223"/>
      </c>
      <c r="Y2077">
        <f t="shared" si="224"/>
      </c>
      <c r="Z2077">
        <f t="shared" si="225"/>
      </c>
    </row>
    <row r="2078" spans="1:26">
      <c r="A2078" s="257" t="inlineStr">
        <is>
          <t>Dealer-318</t>
        </is>
      </c>
      <c r="B2078" s="1"/>
      <c r="F2078" s="4" t="s">
        <v>3</v>
      </c>
      <c r="G2078" s="2"/>
      <c r="H2078" s="1" t="s">
        <v>107</v>
      </c>
      <c r="J2078" s="25"/>
      <c r="W2078">
        <f t="shared" si="222"/>
      </c>
      <c r="X2078">
        <f t="shared" si="223"/>
      </c>
      <c r="Y2078">
        <f t="shared" si="224"/>
      </c>
      <c r="Z2078">
        <f t="shared" si="225"/>
      </c>
    </row>
    <row r="2079" spans="1:26">
      <c r="A2079" s="257" t="inlineStr">
        <is>
          <t>Address line (redacted)</t>
        </is>
      </c>
      <c r="B2079" s="1"/>
      <c r="F2079" s="55"/>
      <c r="G2079" s="55"/>
      <c r="H2079" s="49"/>
      <c r="J2079" s="25"/>
      <c r="W2079">
        <f t="shared" si="222"/>
      </c>
      <c r="X2079">
        <f t="shared" si="223"/>
      </c>
      <c r="Y2079">
        <f t="shared" si="224"/>
      </c>
      <c r="Z2079">
        <f t="shared" si="225"/>
      </c>
    </row>
    <row r="2080" spans="1:26">
      <c r="A2080" s="315" t="inlineStr">
        <is>
          <t>Address line (redacted)</t>
        </is>
      </c>
      <c r="B2080" s="1"/>
      <c r="C2080" s="85"/>
      <c r="D2080" s="85"/>
      <c r="E2080" s="85"/>
      <c r="F2080" s="85"/>
      <c r="J2080" s="25"/>
      <c r="W2080">
        <f t="shared" si="222"/>
      </c>
      <c r="X2080">
        <f t="shared" si="223"/>
      </c>
      <c r="Y2080">
        <f t="shared" si="224"/>
      </c>
      <c r="Z2080">
        <f t="shared" si="225"/>
      </c>
    </row>
    <row r="2081" spans="1:26">
      <c r="A2081" s="315" t="inlineStr">
        <is>
          <t>Address line (redacted)</t>
        </is>
      </c>
      <c r="B2081" s="1"/>
      <c r="C2081" s="85"/>
      <c r="D2081" s="85"/>
      <c r="E2081" s="85"/>
      <c r="F2081" s="85"/>
      <c r="J2081" s="25"/>
      <c r="W2081">
        <f t="shared" si="222"/>
      </c>
      <c r="X2081">
        <f t="shared" si="223"/>
      </c>
      <c r="Y2081">
        <f t="shared" si="224"/>
      </c>
      <c r="Z2081">
        <f t="shared" si="225"/>
      </c>
    </row>
    <row r="2082" spans="1:26">
      <c r="A2082" s="1" t="s">
        <v>944</v>
      </c>
      <c r="B2082" s="258" t="inlineStr">
        <is>
          <t>GSTIN-MASKED</t>
        </is>
      </c>
      <c r="J2082" s="25"/>
      <c r="W2082">
        <f t="shared" si="222"/>
      </c>
      <c r="X2082">
        <f t="shared" si="223"/>
      </c>
      <c r="Y2082">
        <f t="shared" si="224"/>
      </c>
      <c r="Z2082">
        <f t="shared" si="225"/>
      </c>
    </row>
    <row r="2083" spans="1:26">
      <c r="A2083" s="1"/>
      <c r="B2083" s="55"/>
      <c r="J2083" s="25"/>
      <c r="W2083">
        <f t="shared" si="222"/>
      </c>
      <c r="X2083">
        <f t="shared" si="223"/>
      </c>
      <c r="Y2083">
        <f t="shared" si="224"/>
      </c>
      <c r="Z2083">
        <f t="shared" si="225"/>
      </c>
    </row>
    <row r="2084" spans="1:26">
      <c r="A2084" s="1" t="s">
        <v>5</v>
      </c>
      <c r="J2084" s="25"/>
      <c r="W2084">
        <f t="shared" si="222"/>
      </c>
      <c r="X2084">
        <f t="shared" si="223"/>
      </c>
      <c r="Y2084">
        <f t="shared" si="224"/>
      </c>
      <c r="Z2084">
        <f t="shared" si="225"/>
      </c>
    </row>
    <row r="2085" spans="1:26">
      <c r="A2085" s="1" t="s">
        <v>6</v>
      </c>
      <c r="J2085" s="25"/>
      <c r="W2085">
        <f t="shared" si="222"/>
      </c>
      <c r="X2085">
        <f t="shared" si="223"/>
      </c>
      <c r="Y2085">
        <f t="shared" si="224"/>
      </c>
      <c r="Z2085">
        <f t="shared" si="225"/>
      </c>
    </row>
    <row r="2086" spans="1:26" ht="15.75" thickBot="1">
      <c r="A2086" s="1" t="s">
        <v>7</v>
      </c>
      <c r="J2086" s="25"/>
      <c r="W2086">
        <f t="shared" si="222"/>
      </c>
      <c r="X2086">
        <f t="shared" si="223"/>
      </c>
      <c r="Y2086">
        <f t="shared" si="224"/>
      </c>
      <c r="Z2086">
        <f t="shared" si="225"/>
      </c>
    </row>
    <row r="2087" spans="1:26" ht="24">
      <c r="A2087" s="26" t="s">
        <v>8</v>
      </c>
      <c r="B2087" s="27" t="s">
        <v>9</v>
      </c>
      <c r="C2087" s="27" t="s">
        <v>10</v>
      </c>
      <c r="D2087" s="28" t="s">
        <v>11</v>
      </c>
      <c r="E2087" s="28" t="s">
        <v>12</v>
      </c>
      <c r="F2087" s="28" t="s">
        <v>13</v>
      </c>
      <c r="G2087" s="28" t="s">
        <v>14</v>
      </c>
      <c r="H2087" s="29" t="s">
        <v>15</v>
      </c>
      <c r="I2087" s="30" t="s">
        <v>16</v>
      </c>
      <c r="J2087" s="25"/>
      <c r="W2087">
        <f t="shared" si="222"/>
      </c>
      <c r="X2087">
        <f t="shared" si="223"/>
      </c>
      <c r="Y2087">
        <f t="shared" si="224"/>
      </c>
      <c r="Z2087">
        <f t="shared" si="225"/>
      </c>
    </row>
    <row r="2088" spans="1:26">
      <c r="A2088" s="16"/>
      <c r="B2088" s="1564" t="s">
        <v>300</v>
      </c>
      <c r="C2088" s="1565"/>
      <c r="D2088" s="5"/>
      <c r="E2088" s="16"/>
      <c r="F2088" s="6"/>
      <c r="G2088" s="6"/>
      <c r="H2088" s="146"/>
      <c r="I2088" s="102"/>
      <c r="J2088" s="25"/>
      <c r="W2088">
        <f t="shared" si="222"/>
      </c>
      <c r="X2088">
        <f t="shared" si="223"/>
      </c>
      <c r="Y2088">
        <f t="shared" si="224"/>
      </c>
      <c r="Z2088">
        <f t="shared" si="225"/>
      </c>
    </row>
    <row r="2089" spans="1:26">
      <c r="A2089" s="5">
        <v>1</v>
      </c>
      <c r="B2089" s="17" t="s">
        <v>494</v>
      </c>
      <c r="C2089" s="88" t="s">
        <v>303</v>
      </c>
      <c r="D2089" s="365">
        <v>2</v>
      </c>
      <c r="E2089" s="5">
        <v>50</v>
      </c>
      <c r="F2089" s="5">
        <f>+E2089*D2089</f>
      </c>
      <c r="G2089" s="5">
        <f>+E2089*D2089</f>
      </c>
      <c r="H2089" s="9">
        <v>1</v>
      </c>
      <c r="I2089" s="102">
        <f>+H2089*G2089</f>
      </c>
      <c r="J2089" s="259">
        <v>7.2</v>
      </c>
      <c r="K2089" s="126">
        <f>+H2089-J2089</f>
      </c>
      <c r="L2089" s="126">
        <f>+K2089*G2089</f>
      </c>
      <c r="W2089">
        <f t="shared" si="222"/>
      </c>
      <c r="X2089">
        <f t="shared" si="223"/>
      </c>
      <c r="Y2089">
        <f t="shared" si="224"/>
      </c>
      <c r="Z2089">
        <f t="shared" si="225"/>
      </c>
    </row>
    <row r="2090" spans="1:26">
      <c r="A2090" s="5">
        <v>2</v>
      </c>
      <c r="B2090" s="17" t="s">
        <v>496</v>
      </c>
      <c r="C2090" s="88" t="s">
        <v>303</v>
      </c>
      <c r="D2090" s="365">
        <v>2</v>
      </c>
      <c r="E2090" s="5">
        <v>50</v>
      </c>
      <c r="F2090" s="5">
        <f>+E2090*D2090</f>
      </c>
      <c r="G2090" s="5">
        <f>+E2090*D2090</f>
      </c>
      <c r="H2090" s="9">
        <v>1</v>
      </c>
      <c r="I2090" s="102">
        <f t="shared" ref="I2090:I2151" si="226">+H2090*G2090</f>
      </c>
      <c r="J2090" s="259">
        <v>7.2</v>
      </c>
      <c r="K2090" s="126">
        <f>+H2090-J2090</f>
      </c>
      <c r="L2090" s="126">
        <f>+K2090*G2090</f>
      </c>
      <c r="W2090">
        <f t="shared" si="222"/>
      </c>
      <c r="X2090">
        <f t="shared" si="223"/>
      </c>
      <c r="Y2090">
        <f t="shared" si="224"/>
      </c>
      <c r="Z2090">
        <f t="shared" si="225"/>
      </c>
    </row>
    <row r="2091" spans="1:26" ht="24">
      <c r="A2091" s="5">
        <v>3</v>
      </c>
      <c r="B2091" s="239" t="s">
        <v>946</v>
      </c>
      <c r="C2091" s="240"/>
      <c r="D2091" s="241">
        <v>2</v>
      </c>
      <c r="E2091" s="16">
        <v>50</v>
      </c>
      <c r="F2091" s="5">
        <v>100</v>
      </c>
      <c r="G2091" s="365">
        <v>100</v>
      </c>
      <c r="H2091" s="241">
        <v>1</v>
      </c>
      <c r="I2091" s="102">
        <f t="shared" si="226"/>
      </c>
      <c r="J2091" s="259">
        <f>30*18%</f>
      </c>
      <c r="K2091" s="126">
        <f>+H2091-J2091</f>
      </c>
      <c r="L2091" s="126">
        <f>+K2091*G2091</f>
      </c>
      <c r="N2091">
        <f>12*50</f>
      </c>
      <c r="W2091">
        <f t="shared" si="222"/>
      </c>
      <c r="X2091">
        <f t="shared" si="223"/>
      </c>
      <c r="Y2091">
        <f t="shared" si="224"/>
      </c>
      <c r="Z2091">
        <f t="shared" si="225"/>
      </c>
    </row>
    <row r="2092" spans="1:26">
      <c r="A2092" s="5"/>
      <c r="B2092" s="239"/>
      <c r="C2092" s="240"/>
      <c r="D2092" s="241"/>
      <c r="E2092" s="146" t="s">
        <v>1053</v>
      </c>
      <c r="F2092" s="5"/>
      <c r="G2092" s="5"/>
      <c r="H2092" s="241"/>
      <c r="I2092" s="102"/>
      <c r="J2092" s="259"/>
      <c r="K2092" s="126"/>
      <c r="L2092" s="126"/>
      <c r="N2092">
        <f>+N2091/6</f>
      </c>
      <c r="W2092">
        <f t="shared" si="222"/>
      </c>
      <c r="X2092">
        <f t="shared" si="223"/>
      </c>
      <c r="Y2092">
        <f t="shared" si="224"/>
      </c>
      <c r="Z2092">
        <f t="shared" si="225"/>
      </c>
    </row>
    <row r="2093" spans="1:26">
      <c r="A2093" s="5">
        <v>4</v>
      </c>
      <c r="B2093" s="17" t="s">
        <v>434</v>
      </c>
      <c r="C2093" s="88" t="s">
        <v>303</v>
      </c>
      <c r="D2093" s="5">
        <v>3</v>
      </c>
      <c r="E2093" s="5">
        <v>2</v>
      </c>
      <c r="F2093" s="5">
        <f>+E2093*D2093</f>
      </c>
      <c r="G2093" s="365">
        <f>+E2093*D2093</f>
      </c>
      <c r="H2093" s="5">
        <v>1</v>
      </c>
      <c r="I2093" s="102">
        <f t="shared" si="226"/>
      </c>
      <c r="J2093" s="259">
        <f>1250*18%</f>
      </c>
      <c r="K2093" s="126">
        <f>+H2093-J2093</f>
      </c>
      <c r="L2093" s="126">
        <f>+K2093*G2093</f>
      </c>
      <c r="W2093">
        <f t="shared" si="222"/>
      </c>
      <c r="X2093">
        <f t="shared" si="223"/>
      </c>
      <c r="Y2093">
        <f t="shared" si="224"/>
      </c>
      <c r="Z2093">
        <f t="shared" si="225"/>
      </c>
    </row>
    <row r="2094" spans="1:26">
      <c r="A2094" s="5"/>
      <c r="B2094" s="1564" t="s">
        <v>375</v>
      </c>
      <c r="C2094" s="1565"/>
      <c r="D2094" s="5"/>
      <c r="E2094" s="5"/>
      <c r="F2094" s="5"/>
      <c r="G2094" s="5"/>
      <c r="H2094" s="5"/>
      <c r="I2094" s="102"/>
      <c r="J2094" s="259"/>
      <c r="K2094" s="126"/>
      <c r="L2094" s="126"/>
      <c r="W2094">
        <f t="shared" si="222"/>
      </c>
      <c r="X2094">
        <f t="shared" si="223"/>
      </c>
      <c r="Y2094">
        <f t="shared" si="224"/>
      </c>
      <c r="Z2094">
        <f t="shared" si="225"/>
      </c>
    </row>
    <row r="2095" spans="1:26">
      <c r="A2095" s="5">
        <v>5</v>
      </c>
      <c r="B2095" s="106" t="s">
        <v>713</v>
      </c>
      <c r="C2095" s="157" t="s">
        <v>714</v>
      </c>
      <c r="D2095" s="9">
        <v>2</v>
      </c>
      <c r="E2095" s="9">
        <v>25</v>
      </c>
      <c r="F2095" s="5">
        <f>+E2095*D2095</f>
      </c>
      <c r="G2095" s="365">
        <f>+E2095*D2095</f>
      </c>
      <c r="H2095" s="5">
        <v>1</v>
      </c>
      <c r="I2095" s="102">
        <f t="shared" si="226"/>
      </c>
      <c r="J2095" s="259">
        <f>75*18%</f>
      </c>
      <c r="K2095" s="126">
        <f t="shared" ref="K2095:K2100" si="227">+H2095-J2095</f>
      </c>
      <c r="L2095" s="126">
        <f t="shared" ref="L2095:L2100" si="228">+K2095*G2095</f>
      </c>
      <c r="W2095">
        <f t="shared" si="222"/>
      </c>
      <c r="X2095">
        <f t="shared" si="223"/>
      </c>
      <c r="Y2095">
        <f t="shared" si="224"/>
      </c>
      <c r="Z2095">
        <f t="shared" si="225"/>
      </c>
    </row>
    <row r="2096" spans="1:26">
      <c r="A2096" s="5">
        <v>6</v>
      </c>
      <c r="B2096" s="106" t="s">
        <v>948</v>
      </c>
      <c r="C2096" s="157" t="s">
        <v>947</v>
      </c>
      <c r="D2096" s="9">
        <v>2</v>
      </c>
      <c r="E2096" s="9">
        <v>25</v>
      </c>
      <c r="F2096" s="5">
        <f>+E2096*D2096</f>
      </c>
      <c r="G2096" s="365">
        <f>+E2096*D2096</f>
      </c>
      <c r="H2096" s="5">
        <v>1</v>
      </c>
      <c r="I2096" s="102">
        <f t="shared" si="226"/>
      </c>
      <c r="J2096" s="259">
        <f>75*18%</f>
      </c>
      <c r="K2096" s="126">
        <f t="shared" si="227"/>
      </c>
      <c r="L2096" s="126">
        <f t="shared" si="228"/>
      </c>
      <c r="W2096">
        <f t="shared" si="222"/>
      </c>
      <c r="X2096">
        <f t="shared" si="223"/>
      </c>
      <c r="Y2096">
        <f t="shared" si="224"/>
      </c>
      <c r="Z2096">
        <f t="shared" si="225"/>
      </c>
    </row>
    <row r="2097" spans="1:26">
      <c r="A2097" s="5">
        <v>7</v>
      </c>
      <c r="B2097" s="106" t="s">
        <v>378</v>
      </c>
      <c r="C2097" s="15" t="s">
        <v>379</v>
      </c>
      <c r="D2097" s="9">
        <v>1</v>
      </c>
      <c r="E2097" s="9">
        <v>20</v>
      </c>
      <c r="F2097" s="5">
        <f>+E2097*D2097</f>
      </c>
      <c r="G2097" s="365">
        <f>+E2097*D2097</f>
      </c>
      <c r="H2097" s="5">
        <v>1</v>
      </c>
      <c r="I2097" s="102">
        <f t="shared" si="226"/>
      </c>
      <c r="J2097" s="259">
        <f>75*18%</f>
      </c>
      <c r="K2097" s="126">
        <f t="shared" si="227"/>
      </c>
      <c r="L2097" s="126">
        <f t="shared" si="228"/>
      </c>
      <c r="W2097">
        <f t="shared" si="222"/>
      </c>
      <c r="X2097">
        <f t="shared" si="223"/>
      </c>
      <c r="Y2097">
        <f t="shared" si="224"/>
      </c>
      <c r="Z2097">
        <f t="shared" si="225"/>
      </c>
    </row>
    <row r="2098" spans="1:26">
      <c r="A2098" s="5"/>
      <c r="B2098" s="1564" t="s">
        <v>950</v>
      </c>
      <c r="C2098" s="1565"/>
      <c r="D2098" s="5"/>
      <c r="E2098" s="5"/>
      <c r="F2098" s="5"/>
      <c r="G2098" s="5"/>
      <c r="H2098" s="5"/>
      <c r="I2098" s="102"/>
      <c r="J2098" s="259"/>
      <c r="K2098" s="126"/>
      <c r="L2098" s="126"/>
      <c r="W2098">
        <f t="shared" si="222"/>
      </c>
      <c r="X2098">
        <f t="shared" si="223"/>
      </c>
      <c r="Y2098">
        <f t="shared" si="224"/>
      </c>
      <c r="Z2098">
        <f t="shared" si="225"/>
      </c>
    </row>
    <row r="2099" spans="1:26">
      <c r="A2099" s="227">
        <v>8</v>
      </c>
      <c r="B2099" s="15" t="s">
        <v>949</v>
      </c>
      <c r="C2099" s="5" t="s">
        <v>532</v>
      </c>
      <c r="D2099" s="9">
        <v>2</v>
      </c>
      <c r="E2099" s="5">
        <v>50</v>
      </c>
      <c r="F2099" s="5">
        <f>+E2099*D2099</f>
      </c>
      <c r="G2099" s="365">
        <f>+E2099*D2099</f>
      </c>
      <c r="H2099" s="5">
        <v>1</v>
      </c>
      <c r="I2099" s="102">
        <f t="shared" si="226"/>
      </c>
      <c r="J2099" s="259">
        <v>18</v>
      </c>
      <c r="K2099" s="126">
        <f t="shared" si="227"/>
      </c>
      <c r="L2099" s="126">
        <f t="shared" si="228"/>
      </c>
      <c r="W2099">
        <f t="shared" si="222"/>
      </c>
      <c r="X2099">
        <f t="shared" si="223"/>
      </c>
      <c r="Y2099">
        <f t="shared" si="224"/>
      </c>
      <c r="Z2099">
        <f t="shared" si="225"/>
      </c>
    </row>
    <row r="2100" spans="1:26">
      <c r="A2100" s="227">
        <v>9</v>
      </c>
      <c r="B2100" s="8" t="s">
        <v>535</v>
      </c>
      <c r="C2100" s="5" t="s">
        <v>536</v>
      </c>
      <c r="D2100" s="9">
        <v>2</v>
      </c>
      <c r="E2100" s="5">
        <v>50</v>
      </c>
      <c r="F2100" s="5">
        <f>+E2100*D2100</f>
      </c>
      <c r="G2100" s="365">
        <f>+E2100*D2100</f>
      </c>
      <c r="H2100" s="5">
        <v>1</v>
      </c>
      <c r="I2100" s="102">
        <f t="shared" si="226"/>
      </c>
      <c r="J2100" s="259">
        <v>18</v>
      </c>
      <c r="K2100" s="126">
        <f t="shared" si="227"/>
      </c>
      <c r="L2100" s="126">
        <f t="shared" si="228"/>
      </c>
      <c r="W2100">
        <f t="shared" si="222"/>
      </c>
      <c r="X2100">
        <f t="shared" si="223"/>
      </c>
      <c r="Y2100">
        <f t="shared" si="224"/>
      </c>
      <c r="Z2100">
        <f t="shared" si="225"/>
      </c>
    </row>
    <row r="2101" spans="1:26">
      <c r="A2101" s="5"/>
      <c r="B2101" s="1564" t="s">
        <v>539</v>
      </c>
      <c r="C2101" s="1565"/>
      <c r="D2101" s="5"/>
      <c r="E2101" s="5"/>
      <c r="F2101" s="5"/>
      <c r="G2101" s="5"/>
      <c r="H2101" s="5"/>
      <c r="I2101" s="102"/>
      <c r="J2101" s="259"/>
      <c r="K2101" s="126"/>
      <c r="L2101" s="126"/>
      <c r="W2101">
        <f t="shared" si="222"/>
      </c>
      <c r="X2101">
        <f t="shared" si="223"/>
      </c>
      <c r="Y2101">
        <f t="shared" si="224"/>
      </c>
      <c r="Z2101">
        <f t="shared" si="225"/>
      </c>
    </row>
    <row r="2102" spans="1:26" ht="48">
      <c r="A2102" s="5">
        <v>10</v>
      </c>
      <c r="B2102" s="15" t="s">
        <v>540</v>
      </c>
      <c r="C2102" s="105" t="s">
        <v>541</v>
      </c>
      <c r="D2102" s="9">
        <v>1</v>
      </c>
      <c r="E2102" s="5">
        <v>100</v>
      </c>
      <c r="F2102" s="5">
        <f>+E2102*D2102</f>
      </c>
      <c r="G2102" s="365">
        <f>+E2102*D2102</f>
      </c>
      <c r="H2102" s="5">
        <v>1</v>
      </c>
      <c r="I2102" s="102">
        <f t="shared" si="226"/>
      </c>
      <c r="J2102" s="259">
        <f>195*18%</f>
      </c>
      <c r="K2102" s="126">
        <f>+H2102-J2102</f>
      </c>
      <c r="L2102" s="126">
        <f>+K2102*G2102</f>
      </c>
      <c r="W2102">
        <f t="shared" si="222"/>
      </c>
      <c r="X2102">
        <f t="shared" si="223"/>
      </c>
      <c r="Y2102">
        <f t="shared" si="224"/>
      </c>
      <c r="Z2102">
        <f t="shared" si="225"/>
      </c>
    </row>
    <row r="2103" spans="1:26" ht="36">
      <c r="A2103" s="5">
        <v>11</v>
      </c>
      <c r="B2103" s="104" t="s">
        <v>544</v>
      </c>
      <c r="C2103" s="105" t="s">
        <v>545</v>
      </c>
      <c r="D2103" s="9">
        <v>1</v>
      </c>
      <c r="E2103" s="5">
        <v>100</v>
      </c>
      <c r="F2103" s="5">
        <f>+E2103*D2103</f>
      </c>
      <c r="G2103" s="365">
        <f>+E2103*D2103</f>
      </c>
      <c r="H2103" s="5">
        <v>1</v>
      </c>
      <c r="I2103" s="102">
        <f t="shared" si="226"/>
      </c>
      <c r="J2103" s="259">
        <f>195*18%</f>
      </c>
      <c r="K2103" s="126">
        <f>+H2103-J2103</f>
      </c>
      <c r="L2103" s="126">
        <f>+K2103*G2103</f>
      </c>
      <c r="W2103">
        <f t="shared" si="222"/>
      </c>
      <c r="X2103">
        <f t="shared" si="223"/>
      </c>
      <c r="Y2103">
        <f t="shared" si="224"/>
      </c>
      <c r="Z2103">
        <f t="shared" si="225"/>
      </c>
    </row>
    <row r="2104" spans="1:26">
      <c r="A2104" s="5"/>
      <c r="B2104" s="15"/>
      <c r="C2104" s="105"/>
      <c r="D2104" s="9"/>
      <c r="E2104" s="5"/>
      <c r="F2104" s="5"/>
      <c r="G2104" s="5"/>
      <c r="H2104" s="5"/>
      <c r="I2104" s="102"/>
      <c r="J2104" s="259"/>
      <c r="K2104" s="126"/>
      <c r="L2104" s="126"/>
      <c r="W2104">
        <f t="shared" si="222"/>
      </c>
      <c r="X2104">
        <f t="shared" si="223"/>
      </c>
      <c r="Y2104">
        <f t="shared" si="224"/>
      </c>
      <c r="Z2104">
        <f t="shared" si="225"/>
      </c>
    </row>
    <row r="2105" spans="1:26" ht="24">
      <c r="A2105" s="5">
        <v>13</v>
      </c>
      <c r="B2105" s="15" t="s">
        <v>546</v>
      </c>
      <c r="C2105" s="105" t="s">
        <v>547</v>
      </c>
      <c r="D2105" s="9">
        <v>1</v>
      </c>
      <c r="E2105" s="5">
        <v>100</v>
      </c>
      <c r="F2105" s="5">
        <f>+E2105*D2105</f>
      </c>
      <c r="G2105" s="365">
        <f>+E2105*D2105</f>
      </c>
      <c r="H2105" s="5">
        <v>1</v>
      </c>
      <c r="I2105" s="102">
        <f t="shared" si="226"/>
      </c>
      <c r="J2105" s="259">
        <f>195*18%</f>
      </c>
      <c r="K2105" s="126">
        <f>+H2105-J2105</f>
      </c>
      <c r="L2105" s="126">
        <f>+K2105*G2105</f>
      </c>
      <c r="W2105">
        <f t="shared" si="222"/>
      </c>
      <c r="X2105">
        <f t="shared" si="223"/>
      </c>
      <c r="Y2105">
        <f t="shared" si="224"/>
      </c>
      <c r="Z2105">
        <f t="shared" si="225"/>
      </c>
    </row>
    <row r="2106" spans="1:26">
      <c r="A2106" s="5">
        <v>14</v>
      </c>
      <c r="B2106" s="15" t="s">
        <v>400</v>
      </c>
      <c r="C2106" s="105">
        <v>355222</v>
      </c>
      <c r="D2106" s="9">
        <v>1</v>
      </c>
      <c r="E2106" s="5">
        <v>100</v>
      </c>
      <c r="F2106" s="5">
        <f>+E2106*D2106</f>
      </c>
      <c r="G2106" s="365">
        <f>+E2106*D2106</f>
      </c>
      <c r="H2106" s="5">
        <v>1</v>
      </c>
      <c r="I2106" s="102">
        <f t="shared" si="226"/>
      </c>
      <c r="J2106" s="259">
        <f>195*18%</f>
      </c>
      <c r="K2106" s="126">
        <f>+H2106-J2106</f>
      </c>
      <c r="L2106" s="126">
        <f>+K2106*G2106</f>
      </c>
      <c r="W2106">
        <f t="shared" si="222"/>
      </c>
      <c r="X2106">
        <f t="shared" si="223"/>
      </c>
      <c r="Y2106">
        <f t="shared" si="224"/>
      </c>
      <c r="Z2106">
        <f t="shared" si="225"/>
      </c>
    </row>
    <row r="2107" spans="1:26">
      <c r="A2107" s="5"/>
      <c r="B2107" s="1564" t="s">
        <v>369</v>
      </c>
      <c r="C2107" s="1565"/>
      <c r="D2107" s="5"/>
      <c r="E2107" s="5"/>
      <c r="F2107" s="5"/>
      <c r="G2107" s="5"/>
      <c r="H2107" s="5"/>
      <c r="I2107" s="102"/>
      <c r="J2107" s="259"/>
      <c r="K2107" s="126"/>
      <c r="L2107" s="126"/>
      <c r="W2107">
        <f t="shared" si="222"/>
      </c>
      <c r="X2107">
        <f t="shared" si="223"/>
      </c>
      <c r="Y2107">
        <f t="shared" si="224"/>
      </c>
      <c r="Z2107">
        <f t="shared" si="225"/>
      </c>
    </row>
    <row r="2108" spans="1:26" ht="48">
      <c r="A2108" s="5">
        <v>15</v>
      </c>
      <c r="B2108" s="20" t="s">
        <v>952</v>
      </c>
      <c r="C2108" s="9" t="s">
        <v>951</v>
      </c>
      <c r="D2108" s="365"/>
      <c r="E2108" s="5">
        <v>25</v>
      </c>
      <c r="F2108" s="5">
        <f>+E2108</f>
      </c>
      <c r="G2108" s="365">
        <f>+F2108</f>
      </c>
      <c r="H2108" s="7">
        <v>1</v>
      </c>
      <c r="I2108" s="102">
        <f t="shared" si="226"/>
      </c>
      <c r="J2108" s="259">
        <v>3.2</v>
      </c>
      <c r="K2108" s="126">
        <f>+H2108-J2108</f>
      </c>
      <c r="L2108" s="126">
        <f>+K2108*G2108</f>
      </c>
      <c r="W2108">
        <f t="shared" si="222"/>
      </c>
      <c r="X2108">
        <f t="shared" si="223"/>
      </c>
      <c r="Y2108">
        <f t="shared" si="224"/>
      </c>
      <c r="Z2108">
        <f t="shared" si="225"/>
      </c>
    </row>
    <row r="2109" spans="1:26">
      <c r="A2109" s="5">
        <v>16</v>
      </c>
      <c r="B2109" s="20" t="s">
        <v>503</v>
      </c>
      <c r="C2109" s="5" t="s">
        <v>504</v>
      </c>
      <c r="D2109" s="9">
        <v>3</v>
      </c>
      <c r="E2109" s="5">
        <v>100</v>
      </c>
      <c r="F2109" s="5">
        <f>+E2109*D2109</f>
      </c>
      <c r="G2109" s="365">
        <f>+E2109*D2109</f>
      </c>
      <c r="H2109" s="7">
        <v>1</v>
      </c>
      <c r="I2109" s="102">
        <f t="shared" si="226"/>
      </c>
      <c r="J2109" s="259">
        <v>3.2</v>
      </c>
      <c r="K2109" s="126">
        <f>+H2109-J2109</f>
      </c>
      <c r="L2109" s="126">
        <f>+K2109*G2109</f>
      </c>
      <c r="W2109">
        <f t="shared" si="222"/>
      </c>
      <c r="X2109">
        <f t="shared" si="223"/>
      </c>
      <c r="Y2109">
        <f t="shared" si="224"/>
      </c>
      <c r="Z2109">
        <f t="shared" si="225"/>
      </c>
    </row>
    <row r="2110" spans="1:26">
      <c r="A2110" s="241"/>
      <c r="B2110" s="1564" t="s">
        <v>954</v>
      </c>
      <c r="C2110" s="1565"/>
      <c r="D2110" s="105"/>
      <c r="E2110" s="105"/>
      <c r="F2110" s="5"/>
      <c r="G2110" s="5"/>
      <c r="H2110" s="9"/>
      <c r="I2110" s="102"/>
      <c r="J2110" s="259"/>
      <c r="K2110" s="126"/>
      <c r="L2110" s="126"/>
      <c r="W2110">
        <f t="shared" si="222"/>
      </c>
      <c r="X2110">
        <f t="shared" si="223"/>
      </c>
      <c r="Y2110">
        <f t="shared" si="224"/>
      </c>
      <c r="Z2110">
        <f t="shared" si="225"/>
      </c>
    </row>
    <row r="2111" spans="1:26" ht="24">
      <c r="A2111" s="5">
        <v>17</v>
      </c>
      <c r="B2111" s="15" t="s">
        <v>953</v>
      </c>
      <c r="C2111" s="106"/>
      <c r="D2111" s="367"/>
      <c r="E2111" s="106"/>
      <c r="F2111" s="5">
        <v>5</v>
      </c>
      <c r="G2111" s="365">
        <f>+F2111</f>
      </c>
      <c r="H2111" s="7">
        <v>1</v>
      </c>
      <c r="I2111" s="102">
        <f t="shared" si="226"/>
      </c>
      <c r="J2111" s="259">
        <v>3.2</v>
      </c>
      <c r="K2111" s="126">
        <f>+H2111-J2111</f>
      </c>
      <c r="L2111" s="126">
        <f>+K2111*G2111</f>
      </c>
      <c r="W2111">
        <f t="shared" si="222"/>
      </c>
      <c r="X2111">
        <f t="shared" si="223"/>
      </c>
      <c r="Y2111">
        <f t="shared" si="224"/>
      </c>
      <c r="Z2111">
        <f t="shared" si="225"/>
      </c>
    </row>
    <row r="2112" spans="1:26">
      <c r="A2112" s="241"/>
      <c r="B2112" s="1564" t="s">
        <v>18</v>
      </c>
      <c r="C2112" s="1565"/>
      <c r="D2112" s="105"/>
      <c r="E2112" s="105"/>
      <c r="F2112" s="5"/>
      <c r="G2112" s="5"/>
      <c r="H2112" s="9"/>
      <c r="I2112" s="102"/>
      <c r="J2112" s="259"/>
      <c r="K2112" s="126"/>
      <c r="L2112" s="126"/>
      <c r="W2112">
        <f t="shared" si="222"/>
      </c>
      <c r="X2112">
        <f t="shared" si="223"/>
      </c>
      <c r="Y2112">
        <f t="shared" si="224"/>
      </c>
      <c r="Z2112">
        <f t="shared" si="225"/>
      </c>
    </row>
    <row r="2113" spans="1:26">
      <c r="A2113" s="5">
        <v>18</v>
      </c>
      <c r="B2113" s="8" t="s">
        <v>275</v>
      </c>
      <c r="C2113" s="5" t="s">
        <v>276</v>
      </c>
      <c r="D2113" s="5">
        <v>1</v>
      </c>
      <c r="E2113" s="5">
        <v>4</v>
      </c>
      <c r="F2113" s="5">
        <f t="shared" ref="F2113:F2122" si="229">+E2113*D2113</f>
      </c>
      <c r="G2113" s="365">
        <f t="shared" ref="G2113:G2122" si="230">+E2113*D2113</f>
      </c>
      <c r="H2113" s="9">
        <v>1</v>
      </c>
      <c r="I2113" s="102">
        <f t="shared" si="226"/>
      </c>
      <c r="J2113" s="259">
        <f>400*28%</f>
      </c>
      <c r="K2113" s="126">
        <f>+H2113-J2113</f>
      </c>
      <c r="L2113" s="126">
        <f>+K2113*G2113</f>
      </c>
      <c r="W2113">
        <f t="shared" si="222"/>
      </c>
      <c r="X2113">
        <f t="shared" si="223"/>
      </c>
      <c r="Y2113">
        <f t="shared" si="224"/>
      </c>
      <c r="Z2113">
        <f t="shared" si="225"/>
      </c>
    </row>
    <row r="2114" spans="1:26">
      <c r="A2114" s="5">
        <v>19</v>
      </c>
      <c r="B2114" s="8" t="s">
        <v>295</v>
      </c>
      <c r="C2114" s="5" t="s">
        <v>294</v>
      </c>
      <c r="D2114" s="5">
        <v>2</v>
      </c>
      <c r="E2114" s="5">
        <v>4</v>
      </c>
      <c r="F2114" s="5">
        <f t="shared" si="229"/>
      </c>
      <c r="G2114" s="365">
        <f t="shared" si="230"/>
      </c>
      <c r="H2114" s="9">
        <v>1</v>
      </c>
      <c r="I2114" s="102">
        <f t="shared" si="226"/>
      </c>
      <c r="J2114" s="259">
        <f t="shared" ref="J2114:J2138" si="231">400*28%</f>
      </c>
      <c r="K2114" s="126">
        <f t="shared" ref="K2114:K2138" si="232">+H2114-J2114</f>
      </c>
      <c r="L2114" s="126">
        <f t="shared" ref="L2114:L2138" si="233">+K2114*G2114</f>
      </c>
      <c r="W2114">
        <f t="shared" si="222"/>
      </c>
      <c r="X2114">
        <f t="shared" si="223"/>
      </c>
      <c r="Y2114">
        <f t="shared" si="224"/>
      </c>
      <c r="Z2114">
        <f t="shared" si="225"/>
      </c>
    </row>
    <row r="2115" spans="1:26">
      <c r="A2115" s="5">
        <v>20</v>
      </c>
      <c r="B2115" s="8" t="s">
        <v>324</v>
      </c>
      <c r="C2115" s="5" t="s">
        <v>325</v>
      </c>
      <c r="D2115" s="5">
        <v>2</v>
      </c>
      <c r="E2115" s="16">
        <v>5</v>
      </c>
      <c r="F2115" s="5">
        <f t="shared" si="229"/>
      </c>
      <c r="G2115" s="365">
        <f t="shared" si="230"/>
      </c>
      <c r="H2115" s="5">
        <v>1</v>
      </c>
      <c r="I2115" s="102">
        <f t="shared" si="226"/>
      </c>
      <c r="J2115" s="259">
        <f t="shared" si="231"/>
      </c>
      <c r="K2115" s="126">
        <f t="shared" si="232"/>
      </c>
      <c r="L2115" s="126">
        <f t="shared" si="233"/>
      </c>
      <c r="W2115">
        <f t="shared" si="222"/>
      </c>
      <c r="X2115">
        <f t="shared" si="223"/>
      </c>
      <c r="Y2115">
        <f t="shared" si="224"/>
      </c>
      <c r="Z2115">
        <f t="shared" si="225"/>
      </c>
    </row>
    <row r="2116" spans="1:26" ht="24">
      <c r="A2116" s="5">
        <v>21</v>
      </c>
      <c r="B2116" s="95" t="s">
        <v>334</v>
      </c>
      <c r="C2116" s="5" t="s">
        <v>335</v>
      </c>
      <c r="D2116" s="5">
        <v>2</v>
      </c>
      <c r="E2116" s="5">
        <v>4</v>
      </c>
      <c r="F2116" s="5">
        <f t="shared" si="229"/>
      </c>
      <c r="G2116" s="365">
        <f t="shared" si="230"/>
      </c>
      <c r="H2116" s="5">
        <v>1</v>
      </c>
      <c r="I2116" s="102">
        <f t="shared" si="226"/>
      </c>
      <c r="J2116" s="259">
        <f t="shared" si="231"/>
      </c>
      <c r="K2116" s="126">
        <f t="shared" si="232"/>
      </c>
      <c r="L2116" s="126">
        <f t="shared" si="233"/>
      </c>
      <c r="W2116">
        <f t="shared" ref="W2116:W2179" si="234">IF(LEFT($H2116&amp;"",5)="2019-",$H2116,W2115)</f>
      </c>
      <c r="X2116">
        <f t="shared" ref="X2116:X2179" si="235">IF($W2116="",0,IF(COUNTIF($AB$2:$AB$80,$W2116)&gt;0,1,0))</f>
      </c>
      <c r="Y2116">
        <f t="shared" ref="Y2116:Y2179" si="236">IF($C2116="","",UPPER(TRIM(IFERROR(LEFT($C2116&amp;"",FIND("/",$C2116&amp;"")-1),$C2116&amp;""))))</f>
      </c>
      <c r="Z2116">
        <f t="shared" ref="Z2116:Z2179" si="237">IFERROR(IF(ISNUMBER($G2116),$G2116,0),0)</f>
      </c>
    </row>
    <row r="2117" spans="1:26">
      <c r="A2117" s="5">
        <v>22</v>
      </c>
      <c r="B2117" s="95" t="s">
        <v>423</v>
      </c>
      <c r="C2117" s="5" t="s">
        <v>424</v>
      </c>
      <c r="D2117" s="5">
        <v>3</v>
      </c>
      <c r="E2117" s="5">
        <v>4</v>
      </c>
      <c r="F2117" s="5">
        <f t="shared" si="229"/>
      </c>
      <c r="G2117" s="365">
        <f t="shared" si="230"/>
      </c>
      <c r="H2117" s="5">
        <v>1</v>
      </c>
      <c r="I2117" s="102">
        <f t="shared" si="226"/>
      </c>
      <c r="J2117" s="259">
        <f t="shared" si="231"/>
      </c>
      <c r="K2117" s="126">
        <f t="shared" si="232"/>
      </c>
      <c r="L2117" s="126">
        <f t="shared" si="233"/>
      </c>
      <c r="W2117">
        <f t="shared" si="234"/>
      </c>
      <c r="X2117">
        <f t="shared" si="235"/>
      </c>
      <c r="Y2117">
        <f t="shared" si="236"/>
      </c>
      <c r="Z2117">
        <f t="shared" si="237"/>
      </c>
    </row>
    <row r="2118" spans="1:26">
      <c r="A2118" s="5">
        <v>23</v>
      </c>
      <c r="B2118" s="95" t="s">
        <v>492</v>
      </c>
      <c r="C2118" s="101" t="s">
        <v>493</v>
      </c>
      <c r="D2118" s="5">
        <v>5</v>
      </c>
      <c r="E2118" s="5">
        <v>4</v>
      </c>
      <c r="F2118" s="5">
        <f t="shared" si="229"/>
      </c>
      <c r="G2118" s="365">
        <f t="shared" si="230"/>
      </c>
      <c r="H2118" s="5">
        <v>1</v>
      </c>
      <c r="I2118" s="102">
        <f t="shared" si="226"/>
      </c>
      <c r="J2118" s="259">
        <f t="shared" si="231"/>
      </c>
      <c r="K2118" s="126">
        <f t="shared" si="232"/>
      </c>
      <c r="L2118" s="126">
        <f t="shared" si="233"/>
      </c>
      <c r="W2118">
        <f t="shared" si="234"/>
      </c>
      <c r="X2118">
        <f t="shared" si="235"/>
      </c>
      <c r="Y2118">
        <f t="shared" si="236"/>
      </c>
      <c r="Z2118">
        <f t="shared" si="237"/>
      </c>
    </row>
    <row r="2119" spans="1:26">
      <c r="A2119" s="5">
        <v>24</v>
      </c>
      <c r="B2119" s="95" t="s">
        <v>956</v>
      </c>
      <c r="C2119" s="9" t="s">
        <v>955</v>
      </c>
      <c r="D2119" s="5">
        <v>3</v>
      </c>
      <c r="E2119" s="5">
        <v>4</v>
      </c>
      <c r="F2119" s="5">
        <f t="shared" si="229"/>
      </c>
      <c r="G2119" s="365">
        <f t="shared" si="230"/>
      </c>
      <c r="H2119" s="5">
        <v>1</v>
      </c>
      <c r="I2119" s="102">
        <f t="shared" si="226"/>
      </c>
      <c r="J2119" s="259">
        <f t="shared" si="231"/>
      </c>
      <c r="K2119" s="126">
        <f t="shared" si="232"/>
      </c>
      <c r="L2119" s="126">
        <f t="shared" si="233"/>
      </c>
      <c r="W2119">
        <f t="shared" si="234"/>
      </c>
      <c r="X2119">
        <f t="shared" si="235"/>
      </c>
      <c r="Y2119">
        <f t="shared" si="236"/>
      </c>
      <c r="Z2119">
        <f t="shared" si="237"/>
      </c>
    </row>
    <row r="2120" spans="1:26">
      <c r="A2120" s="5">
        <v>25</v>
      </c>
      <c r="B2120" s="8" t="s">
        <v>707</v>
      </c>
      <c r="C2120" s="5" t="s">
        <v>708</v>
      </c>
      <c r="D2120" s="5">
        <v>3</v>
      </c>
      <c r="E2120" s="16">
        <v>4</v>
      </c>
      <c r="F2120" s="5">
        <f t="shared" si="229"/>
      </c>
      <c r="G2120" s="365">
        <f t="shared" si="230"/>
      </c>
      <c r="H2120" s="16">
        <v>1</v>
      </c>
      <c r="I2120" s="102">
        <f t="shared" si="226"/>
      </c>
      <c r="J2120" s="259">
        <f t="shared" si="231"/>
      </c>
      <c r="K2120" s="126">
        <f t="shared" si="232"/>
      </c>
      <c r="L2120" s="126">
        <f t="shared" si="233"/>
      </c>
      <c r="W2120">
        <f t="shared" si="234"/>
      </c>
      <c r="X2120">
        <f t="shared" si="235"/>
      </c>
      <c r="Y2120">
        <f t="shared" si="236"/>
      </c>
      <c r="Z2120">
        <f t="shared" si="237"/>
      </c>
    </row>
    <row r="2121" spans="1:26">
      <c r="A2121" s="5">
        <v>26</v>
      </c>
      <c r="B2121" s="95" t="s">
        <v>842</v>
      </c>
      <c r="C2121" s="101" t="s">
        <v>841</v>
      </c>
      <c r="D2121" s="5">
        <v>1</v>
      </c>
      <c r="E2121" s="5">
        <v>4</v>
      </c>
      <c r="F2121" s="5">
        <f t="shared" si="229"/>
      </c>
      <c r="G2121" s="365">
        <f t="shared" si="230"/>
      </c>
      <c r="H2121" s="16">
        <v>1</v>
      </c>
      <c r="I2121" s="102">
        <f t="shared" si="226"/>
      </c>
      <c r="J2121" s="259">
        <f t="shared" si="231"/>
      </c>
      <c r="K2121" s="126">
        <f t="shared" si="232"/>
      </c>
      <c r="L2121" s="126">
        <f t="shared" si="233"/>
      </c>
      <c r="W2121">
        <f t="shared" si="234"/>
      </c>
      <c r="X2121">
        <f t="shared" si="235"/>
      </c>
      <c r="Y2121">
        <f t="shared" si="236"/>
      </c>
      <c r="Z2121">
        <f t="shared" si="237"/>
      </c>
    </row>
    <row r="2122" spans="1:26">
      <c r="A2122" s="5">
        <v>27</v>
      </c>
      <c r="B2122" s="95" t="s">
        <v>840</v>
      </c>
      <c r="C2122" s="101" t="s">
        <v>839</v>
      </c>
      <c r="D2122" s="5">
        <v>1</v>
      </c>
      <c r="E2122" s="5">
        <v>4</v>
      </c>
      <c r="F2122" s="5">
        <f t="shared" si="229"/>
      </c>
      <c r="G2122" s="365">
        <f t="shared" si="230"/>
      </c>
      <c r="H2122" s="16">
        <v>1</v>
      </c>
      <c r="I2122" s="102">
        <f t="shared" si="226"/>
      </c>
      <c r="J2122" s="259">
        <f t="shared" si="231"/>
      </c>
      <c r="K2122" s="126">
        <f t="shared" si="232"/>
      </c>
      <c r="L2122" s="126">
        <f t="shared" si="233"/>
      </c>
      <c r="W2122">
        <f t="shared" si="234"/>
      </c>
      <c r="X2122">
        <f t="shared" si="235"/>
      </c>
      <c r="Y2122">
        <f t="shared" si="236"/>
      </c>
      <c r="Z2122">
        <f t="shared" si="237"/>
      </c>
    </row>
    <row r="2123" spans="1:26">
      <c r="A2123" s="241"/>
      <c r="B2123" s="1564" t="s">
        <v>17</v>
      </c>
      <c r="C2123" s="1565"/>
      <c r="D2123" s="105"/>
      <c r="E2123" s="105"/>
      <c r="F2123" s="5"/>
      <c r="G2123" s="5"/>
      <c r="H2123" s="9"/>
      <c r="I2123" s="102"/>
      <c r="J2123" s="259"/>
      <c r="K2123" s="126"/>
      <c r="L2123" s="126"/>
      <c r="W2123">
        <f t="shared" si="234"/>
      </c>
      <c r="X2123">
        <f t="shared" si="235"/>
      </c>
      <c r="Y2123">
        <f t="shared" si="236"/>
      </c>
      <c r="Z2123">
        <f t="shared" si="237"/>
      </c>
    </row>
    <row r="2124" spans="1:26">
      <c r="A2124" s="5">
        <v>28</v>
      </c>
      <c r="B2124" s="8" t="s">
        <v>970</v>
      </c>
      <c r="C2124" s="5" t="s">
        <v>969</v>
      </c>
      <c r="D2124" s="366"/>
      <c r="E2124" s="5"/>
      <c r="F2124" s="5">
        <v>3</v>
      </c>
      <c r="G2124" s="365">
        <f>+F2124</f>
      </c>
      <c r="H2124" s="5">
        <v>1</v>
      </c>
      <c r="I2124" s="102">
        <f t="shared" si="226"/>
      </c>
      <c r="J2124" s="259">
        <f t="shared" si="231"/>
      </c>
      <c r="K2124" s="126">
        <f t="shared" si="232"/>
      </c>
      <c r="L2124" s="126">
        <f t="shared" si="233"/>
      </c>
      <c r="W2124">
        <f t="shared" si="234"/>
      </c>
      <c r="X2124">
        <f t="shared" si="235"/>
      </c>
      <c r="Y2124">
        <f t="shared" si="236"/>
      </c>
      <c r="Z2124">
        <f t="shared" si="237"/>
      </c>
    </row>
    <row r="2125" spans="1:26">
      <c r="A2125" s="5">
        <v>29</v>
      </c>
      <c r="B2125" s="8" t="s">
        <v>27</v>
      </c>
      <c r="C2125" s="5" t="s">
        <v>22</v>
      </c>
      <c r="D2125" s="5">
        <v>1</v>
      </c>
      <c r="E2125" s="5">
        <v>5</v>
      </c>
      <c r="F2125" s="5">
        <f t="shared" ref="F2125:F2138" si="238">+E2125*D2125</f>
      </c>
      <c r="G2125" s="365">
        <f t="shared" ref="G2125:G2138" si="239">+E2125*D2125</f>
      </c>
      <c r="H2125" s="5">
        <v>1</v>
      </c>
      <c r="I2125" s="102">
        <f t="shared" si="226"/>
      </c>
      <c r="J2125" s="259">
        <f t="shared" si="231"/>
      </c>
      <c r="K2125" s="126">
        <f t="shared" si="232"/>
      </c>
      <c r="L2125" s="126">
        <f t="shared" si="233"/>
      </c>
      <c r="W2125">
        <f t="shared" si="234"/>
      </c>
      <c r="X2125">
        <f t="shared" si="235"/>
      </c>
      <c r="Y2125">
        <f t="shared" si="236"/>
      </c>
      <c r="Z2125">
        <f t="shared" si="237"/>
      </c>
    </row>
    <row r="2126" spans="1:26">
      <c r="A2126" s="5">
        <v>30</v>
      </c>
      <c r="B2126" s="8" t="s">
        <v>458</v>
      </c>
      <c r="C2126" s="5" t="s">
        <v>457</v>
      </c>
      <c r="D2126" s="5">
        <v>1</v>
      </c>
      <c r="E2126" s="5">
        <v>5</v>
      </c>
      <c r="F2126" s="5">
        <f t="shared" si="238"/>
      </c>
      <c r="G2126" s="365">
        <f t="shared" si="239"/>
      </c>
      <c r="H2126" s="5">
        <v>1</v>
      </c>
      <c r="I2126" s="102">
        <f t="shared" si="226"/>
      </c>
      <c r="J2126" s="259">
        <f t="shared" si="231"/>
      </c>
      <c r="K2126" s="126">
        <f t="shared" si="232"/>
      </c>
      <c r="L2126" s="126">
        <f t="shared" si="233"/>
      </c>
      <c r="W2126">
        <f t="shared" si="234"/>
      </c>
      <c r="X2126">
        <f t="shared" si="235"/>
      </c>
      <c r="Y2126">
        <f t="shared" si="236"/>
      </c>
      <c r="Z2126">
        <f t="shared" si="237"/>
      </c>
    </row>
    <row r="2127" spans="1:26">
      <c r="A2127" s="5">
        <v>31</v>
      </c>
      <c r="B2127" s="8" t="s">
        <v>380</v>
      </c>
      <c r="C2127" s="5" t="s">
        <v>381</v>
      </c>
      <c r="D2127" s="5">
        <v>2</v>
      </c>
      <c r="E2127" s="5">
        <v>5</v>
      </c>
      <c r="F2127" s="5">
        <f t="shared" si="238"/>
      </c>
      <c r="G2127" s="365">
        <f t="shared" si="239"/>
      </c>
      <c r="H2127" s="5">
        <v>1</v>
      </c>
      <c r="I2127" s="102">
        <f t="shared" si="226"/>
      </c>
      <c r="J2127" s="259">
        <f t="shared" si="231"/>
      </c>
      <c r="K2127" s="126">
        <f t="shared" si="232"/>
      </c>
      <c r="L2127" s="126">
        <f t="shared" si="233"/>
      </c>
      <c r="W2127">
        <f t="shared" si="234"/>
      </c>
      <c r="X2127">
        <f t="shared" si="235"/>
      </c>
      <c r="Y2127">
        <f t="shared" si="236"/>
      </c>
      <c r="Z2127">
        <f t="shared" si="237"/>
      </c>
    </row>
    <row r="2128" spans="1:26">
      <c r="A2128" s="5"/>
      <c r="B2128" s="8"/>
      <c r="C2128" s="5"/>
      <c r="D2128" s="5"/>
      <c r="E2128" s="5"/>
      <c r="F2128" s="5"/>
      <c r="G2128" s="5"/>
      <c r="H2128" s="5"/>
      <c r="I2128" s="102"/>
      <c r="J2128" s="259"/>
      <c r="K2128" s="126"/>
      <c r="L2128" s="126"/>
      <c r="W2128">
        <f t="shared" si="234"/>
      </c>
      <c r="X2128">
        <f t="shared" si="235"/>
      </c>
      <c r="Y2128">
        <f t="shared" si="236"/>
      </c>
      <c r="Z2128">
        <f t="shared" si="237"/>
      </c>
    </row>
    <row r="2129" spans="1:26">
      <c r="A2129" s="5">
        <v>33</v>
      </c>
      <c r="B2129" s="8" t="s">
        <v>968</v>
      </c>
      <c r="C2129" s="5" t="s">
        <v>967</v>
      </c>
      <c r="D2129" s="5">
        <v>1</v>
      </c>
      <c r="E2129" s="5">
        <v>5</v>
      </c>
      <c r="F2129" s="5">
        <f t="shared" si="238"/>
      </c>
      <c r="G2129" s="365">
        <f t="shared" si="239"/>
      </c>
      <c r="H2129" s="5">
        <v>1</v>
      </c>
      <c r="I2129" s="102">
        <f t="shared" si="226"/>
      </c>
      <c r="J2129" s="259">
        <f t="shared" si="231"/>
      </c>
      <c r="K2129" s="126">
        <f t="shared" si="232"/>
      </c>
      <c r="L2129" s="126">
        <f t="shared" si="233"/>
      </c>
      <c r="W2129">
        <f t="shared" si="234"/>
      </c>
      <c r="X2129">
        <f t="shared" si="235"/>
      </c>
      <c r="Y2129">
        <f t="shared" si="236"/>
      </c>
      <c r="Z2129">
        <f t="shared" si="237"/>
      </c>
    </row>
    <row r="2130" spans="1:26" ht="24">
      <c r="A2130" s="5">
        <v>34</v>
      </c>
      <c r="B2130" s="15" t="s">
        <v>966</v>
      </c>
      <c r="C2130" s="5" t="s">
        <v>965</v>
      </c>
      <c r="D2130" s="365">
        <v>1</v>
      </c>
      <c r="E2130" s="5"/>
      <c r="F2130" s="5">
        <v>3</v>
      </c>
      <c r="G2130" s="365">
        <f>+F2130</f>
      </c>
      <c r="H2130" s="5">
        <v>1</v>
      </c>
      <c r="I2130" s="102">
        <f t="shared" si="226"/>
      </c>
      <c r="J2130" s="259">
        <f t="shared" si="231"/>
      </c>
      <c r="K2130" s="126">
        <f t="shared" si="232"/>
      </c>
      <c r="L2130" s="126">
        <f t="shared" si="233"/>
      </c>
      <c r="W2130">
        <f t="shared" si="234"/>
      </c>
      <c r="X2130">
        <f t="shared" si="235"/>
      </c>
      <c r="Y2130">
        <f t="shared" si="236"/>
      </c>
      <c r="Z2130">
        <f t="shared" si="237"/>
      </c>
    </row>
    <row r="2131" spans="1:26">
      <c r="A2131" s="5">
        <v>35</v>
      </c>
      <c r="B2131" s="8" t="s">
        <v>964</v>
      </c>
      <c r="C2131" s="5" t="s">
        <v>963</v>
      </c>
      <c r="D2131" s="5">
        <v>1</v>
      </c>
      <c r="E2131" s="5">
        <v>5</v>
      </c>
      <c r="F2131" s="5">
        <f t="shared" si="238"/>
      </c>
      <c r="G2131" s="365">
        <f t="shared" si="239"/>
      </c>
      <c r="H2131" s="5">
        <v>1</v>
      </c>
      <c r="I2131" s="102">
        <f t="shared" si="226"/>
      </c>
      <c r="J2131" s="259">
        <f t="shared" si="231"/>
      </c>
      <c r="K2131" s="126">
        <f t="shared" si="232"/>
      </c>
      <c r="L2131" s="126">
        <f t="shared" si="233"/>
      </c>
      <c r="W2131">
        <f t="shared" si="234"/>
      </c>
      <c r="X2131">
        <f t="shared" si="235"/>
      </c>
      <c r="Y2131">
        <f t="shared" si="236"/>
      </c>
      <c r="Z2131">
        <f t="shared" si="237"/>
      </c>
    </row>
    <row r="2132" spans="1:26">
      <c r="A2132" s="5">
        <v>36</v>
      </c>
      <c r="B2132" s="8" t="s">
        <v>962</v>
      </c>
      <c r="C2132" s="5" t="s">
        <v>961</v>
      </c>
      <c r="D2132" s="5">
        <v>1</v>
      </c>
      <c r="E2132" s="5">
        <v>5</v>
      </c>
      <c r="F2132" s="5">
        <f t="shared" si="238"/>
      </c>
      <c r="G2132" s="365">
        <f t="shared" si="239"/>
      </c>
      <c r="H2132" s="5">
        <v>1</v>
      </c>
      <c r="I2132" s="102">
        <f t="shared" si="226"/>
      </c>
      <c r="J2132" s="259">
        <f t="shared" si="231"/>
      </c>
      <c r="K2132" s="126">
        <f t="shared" si="232"/>
      </c>
      <c r="L2132" s="126">
        <f t="shared" si="233"/>
      </c>
      <c r="W2132">
        <f t="shared" si="234"/>
      </c>
      <c r="X2132">
        <f t="shared" si="235"/>
      </c>
      <c r="Y2132">
        <f t="shared" si="236"/>
      </c>
      <c r="Z2132">
        <f t="shared" si="237"/>
      </c>
    </row>
    <row r="2133" spans="1:26">
      <c r="A2133" s="5">
        <v>37</v>
      </c>
      <c r="B2133" s="8" t="s">
        <v>960</v>
      </c>
      <c r="C2133" s="5" t="s">
        <v>959</v>
      </c>
      <c r="D2133" s="5">
        <v>1</v>
      </c>
      <c r="E2133" s="5">
        <v>10</v>
      </c>
      <c r="F2133" s="5">
        <f t="shared" si="238"/>
      </c>
      <c r="G2133" s="365">
        <f t="shared" si="239"/>
      </c>
      <c r="H2133" s="5">
        <v>1</v>
      </c>
      <c r="I2133" s="102">
        <f t="shared" si="226"/>
      </c>
      <c r="J2133" s="259">
        <f t="shared" si="231"/>
      </c>
      <c r="K2133" s="126">
        <f t="shared" si="232"/>
      </c>
      <c r="L2133" s="126">
        <f t="shared" si="233"/>
      </c>
      <c r="W2133">
        <f t="shared" si="234"/>
      </c>
      <c r="X2133">
        <f t="shared" si="235"/>
      </c>
      <c r="Y2133">
        <f t="shared" si="236"/>
      </c>
      <c r="Z2133">
        <f t="shared" si="237"/>
      </c>
    </row>
    <row r="2134" spans="1:26">
      <c r="A2134" s="5">
        <v>38</v>
      </c>
      <c r="B2134" s="8" t="s">
        <v>895</v>
      </c>
      <c r="C2134" s="5" t="s">
        <v>894</v>
      </c>
      <c r="D2134" s="365"/>
      <c r="E2134" s="5"/>
      <c r="F2134" s="5">
        <v>3</v>
      </c>
      <c r="G2134" s="365">
        <f>+F2134</f>
      </c>
      <c r="H2134" s="5">
        <v>1</v>
      </c>
      <c r="I2134" s="102">
        <f t="shared" si="226"/>
      </c>
      <c r="J2134" s="259">
        <f t="shared" si="231"/>
      </c>
      <c r="K2134" s="126">
        <f t="shared" si="232"/>
      </c>
      <c r="L2134" s="126">
        <f t="shared" si="233"/>
      </c>
      <c r="W2134">
        <f t="shared" si="234"/>
      </c>
      <c r="X2134">
        <f t="shared" si="235"/>
      </c>
      <c r="Y2134">
        <f t="shared" si="236"/>
      </c>
      <c r="Z2134">
        <f t="shared" si="237"/>
      </c>
    </row>
    <row r="2135" spans="1:26">
      <c r="A2135" s="5">
        <v>39</v>
      </c>
      <c r="B2135" s="20" t="s">
        <v>622</v>
      </c>
      <c r="C2135" s="5"/>
      <c r="D2135" s="5">
        <v>1</v>
      </c>
      <c r="E2135" s="5">
        <v>5</v>
      </c>
      <c r="F2135" s="5">
        <v>5</v>
      </c>
      <c r="G2135" s="365">
        <f>+F2135</f>
      </c>
      <c r="H2135" s="5">
        <v>1</v>
      </c>
      <c r="I2135" s="102">
        <f t="shared" si="226"/>
      </c>
      <c r="J2135" s="259">
        <f t="shared" si="231"/>
      </c>
      <c r="K2135" s="126">
        <f t="shared" si="232"/>
      </c>
      <c r="L2135" s="126">
        <f t="shared" si="233"/>
      </c>
      <c r="W2135">
        <f t="shared" si="234"/>
      </c>
      <c r="X2135">
        <f t="shared" si="235"/>
      </c>
      <c r="Y2135">
        <f t="shared" si="236"/>
      </c>
      <c r="Z2135">
        <f t="shared" si="237"/>
      </c>
    </row>
    <row r="2136" spans="1:26">
      <c r="A2136" s="5">
        <v>40</v>
      </c>
      <c r="B2136" s="20" t="s">
        <v>1197</v>
      </c>
      <c r="C2136" s="5"/>
      <c r="D2136" s="366">
        <v>1</v>
      </c>
      <c r="E2136" s="5"/>
      <c r="F2136" s="5">
        <v>2</v>
      </c>
      <c r="G2136" s="365">
        <f>+F2136</f>
      </c>
      <c r="H2136" s="5">
        <v>1</v>
      </c>
      <c r="I2136" s="102">
        <f>+H2136*G2136</f>
      </c>
      <c r="J2136" s="259">
        <f t="shared" si="231"/>
      </c>
      <c r="K2136" s="126">
        <f>+H2136-J2136</f>
      </c>
      <c r="L2136" s="126">
        <f>+K2136*G2136</f>
      </c>
      <c r="W2136">
        <f t="shared" si="234"/>
      </c>
      <c r="X2136">
        <f t="shared" si="235"/>
      </c>
      <c r="Y2136">
        <f t="shared" si="236"/>
      </c>
      <c r="Z2136">
        <f t="shared" si="237"/>
      </c>
    </row>
    <row r="2137" spans="1:26">
      <c r="A2137" s="5">
        <v>41</v>
      </c>
      <c r="B2137" s="106" t="s">
        <v>958</v>
      </c>
      <c r="C2137" s="5"/>
      <c r="D2137" s="5">
        <v>2</v>
      </c>
      <c r="E2137" s="5">
        <v>10</v>
      </c>
      <c r="F2137" s="5">
        <f t="shared" si="238"/>
      </c>
      <c r="G2137" s="365">
        <f t="shared" si="239"/>
      </c>
      <c r="H2137" s="5">
        <v>1</v>
      </c>
      <c r="I2137" s="102">
        <f t="shared" si="226"/>
      </c>
      <c r="J2137" s="259">
        <f t="shared" si="231"/>
      </c>
      <c r="K2137" s="126">
        <f t="shared" si="232"/>
      </c>
      <c r="L2137" s="126">
        <f t="shared" si="233"/>
      </c>
      <c r="W2137">
        <f t="shared" si="234"/>
      </c>
      <c r="X2137">
        <f t="shared" si="235"/>
      </c>
      <c r="Y2137">
        <f t="shared" si="236"/>
      </c>
      <c r="Z2137">
        <f t="shared" si="237"/>
      </c>
    </row>
    <row r="2138" spans="1:26">
      <c r="A2138" s="5">
        <v>42</v>
      </c>
      <c r="B2138" s="106" t="s">
        <v>957</v>
      </c>
      <c r="C2138" s="5"/>
      <c r="D2138" s="5">
        <v>1</v>
      </c>
      <c r="E2138" s="5">
        <v>10</v>
      </c>
      <c r="F2138" s="5">
        <f t="shared" si="238"/>
      </c>
      <c r="G2138" s="365">
        <f t="shared" si="239"/>
      </c>
      <c r="H2138" s="5">
        <v>1</v>
      </c>
      <c r="I2138" s="102">
        <f t="shared" si="226"/>
      </c>
      <c r="J2138" s="259">
        <f t="shared" si="231"/>
      </c>
      <c r="K2138" s="126">
        <f t="shared" si="232"/>
      </c>
      <c r="L2138" s="126">
        <f t="shared" si="233"/>
      </c>
      <c r="W2138">
        <f t="shared" si="234"/>
      </c>
      <c r="X2138">
        <f t="shared" si="235"/>
      </c>
      <c r="Y2138">
        <f t="shared" si="236"/>
      </c>
      <c r="Z2138">
        <f t="shared" si="237"/>
      </c>
    </row>
    <row r="2139" spans="1:26">
      <c r="A2139" s="241"/>
      <c r="B2139" s="1564" t="s">
        <v>550</v>
      </c>
      <c r="C2139" s="1565"/>
      <c r="D2139" s="105"/>
      <c r="E2139" s="105"/>
      <c r="F2139" s="5"/>
      <c r="G2139" s="5"/>
      <c r="H2139" s="9"/>
      <c r="I2139" s="102"/>
      <c r="J2139" s="259"/>
      <c r="K2139" s="126"/>
      <c r="L2139" s="126"/>
      <c r="W2139">
        <f t="shared" si="234"/>
      </c>
      <c r="X2139">
        <f t="shared" si="235"/>
      </c>
      <c r="Y2139">
        <f t="shared" si="236"/>
      </c>
      <c r="Z2139">
        <f t="shared" si="237"/>
      </c>
    </row>
    <row r="2140" spans="1:26" ht="24">
      <c r="A2140" s="19">
        <v>43</v>
      </c>
      <c r="B2140" s="18" t="s">
        <v>976</v>
      </c>
      <c r="C2140" s="15" t="s">
        <v>975</v>
      </c>
      <c r="D2140" s="365"/>
      <c r="E2140" s="19"/>
      <c r="F2140" s="5">
        <v>4</v>
      </c>
      <c r="G2140" s="365">
        <f>+F2140</f>
      </c>
      <c r="H2140" s="19">
        <v>1</v>
      </c>
      <c r="I2140" s="102">
        <f t="shared" si="226"/>
      </c>
      <c r="J2140" s="259">
        <v>18</v>
      </c>
      <c r="K2140" s="126">
        <f>+H2140-J2140</f>
      </c>
      <c r="L2140" s="126">
        <f>+K2140*G2140</f>
      </c>
      <c r="W2140">
        <f t="shared" si="234"/>
      </c>
      <c r="X2140">
        <f t="shared" si="235"/>
      </c>
      <c r="Y2140">
        <f t="shared" si="236"/>
      </c>
      <c r="Z2140">
        <f t="shared" si="237"/>
      </c>
    </row>
    <row r="2141" spans="1:26" ht="36">
      <c r="A2141" s="19">
        <v>44</v>
      </c>
      <c r="B2141" s="224" t="s">
        <v>974</v>
      </c>
      <c r="C2141" s="15" t="s">
        <v>973</v>
      </c>
      <c r="D2141" s="5">
        <v>1</v>
      </c>
      <c r="E2141" s="19">
        <v>30</v>
      </c>
      <c r="F2141" s="5">
        <f>+E2141*D2141</f>
      </c>
      <c r="G2141" s="365">
        <f>+E2141*D2141</f>
      </c>
      <c r="H2141" s="19">
        <v>1</v>
      </c>
      <c r="I2141" s="102">
        <f t="shared" si="226"/>
      </c>
      <c r="J2141" s="259">
        <v>18</v>
      </c>
      <c r="K2141" s="126">
        <f>+H2141-J2141</f>
      </c>
      <c r="L2141" s="126">
        <f>+K2141*G2141</f>
      </c>
      <c r="W2141">
        <f t="shared" si="234"/>
      </c>
      <c r="X2141">
        <f t="shared" si="235"/>
      </c>
      <c r="Y2141">
        <f t="shared" si="236"/>
      </c>
      <c r="Z2141">
        <f t="shared" si="237"/>
      </c>
    </row>
    <row r="2142" spans="1:26" ht="96.75">
      <c r="A2142" s="19">
        <v>45</v>
      </c>
      <c r="B2142" s="18" t="s">
        <v>515</v>
      </c>
      <c r="C2142" s="48" t="s">
        <v>972</v>
      </c>
      <c r="D2142" s="5">
        <v>1</v>
      </c>
      <c r="E2142" s="19">
        <v>30</v>
      </c>
      <c r="F2142" s="5">
        <f>+E2142*D2142</f>
      </c>
      <c r="G2142" s="365">
        <f>+E2142*D2142</f>
      </c>
      <c r="H2142" s="19">
        <v>1</v>
      </c>
      <c r="I2142" s="102">
        <f t="shared" si="226"/>
      </c>
      <c r="J2142" s="259">
        <v>18</v>
      </c>
      <c r="K2142" s="126">
        <f>+H2142-J2142</f>
      </c>
      <c r="L2142" s="126">
        <f>+K2142*G2142</f>
      </c>
      <c r="W2142">
        <f t="shared" si="234"/>
      </c>
      <c r="X2142">
        <f t="shared" si="235"/>
      </c>
      <c r="Y2142">
        <f t="shared" si="236"/>
      </c>
      <c r="Z2142">
        <f t="shared" si="237"/>
      </c>
    </row>
    <row r="2143" spans="1:26" ht="132.75">
      <c r="A2143" s="19">
        <v>46</v>
      </c>
      <c r="B2143" s="18" t="s">
        <v>558</v>
      </c>
      <c r="C2143" s="48" t="s">
        <v>971</v>
      </c>
      <c r="D2143" s="5">
        <v>1</v>
      </c>
      <c r="E2143" s="19">
        <v>30</v>
      </c>
      <c r="F2143" s="5">
        <f>+E2143*D2143</f>
      </c>
      <c r="G2143" s="365">
        <f>+E2143*D2143</f>
      </c>
      <c r="H2143" s="19">
        <v>1</v>
      </c>
      <c r="I2143" s="102">
        <f t="shared" si="226"/>
      </c>
      <c r="J2143" s="259">
        <v>18</v>
      </c>
      <c r="K2143" s="126">
        <f>+H2143-J2143</f>
      </c>
      <c r="L2143" s="126">
        <f>+K2143*G2143</f>
      </c>
      <c r="W2143">
        <f t="shared" si="234"/>
      </c>
      <c r="X2143">
        <f t="shared" si="235"/>
      </c>
      <c r="Y2143">
        <f t="shared" si="236"/>
      </c>
      <c r="Z2143">
        <f t="shared" si="237"/>
      </c>
    </row>
    <row r="2144" spans="1:26">
      <c r="A2144" s="316"/>
      <c r="B2144" s="1564" t="s">
        <v>565</v>
      </c>
      <c r="C2144" s="1565"/>
      <c r="D2144" s="19"/>
      <c r="E2144" s="19"/>
      <c r="F2144" s="5"/>
      <c r="G2144" s="5"/>
      <c r="H2144" s="19"/>
      <c r="I2144" s="102"/>
      <c r="J2144" s="259"/>
      <c r="K2144" s="126"/>
      <c r="L2144" s="126"/>
      <c r="W2144">
        <f t="shared" si="234"/>
      </c>
      <c r="X2144">
        <f t="shared" si="235"/>
      </c>
      <c r="Y2144">
        <f t="shared" si="236"/>
      </c>
      <c r="Z2144">
        <f t="shared" si="237"/>
      </c>
    </row>
    <row r="2145" spans="1:26" ht="24">
      <c r="A2145" s="19">
        <v>47</v>
      </c>
      <c r="B2145" s="224" t="s">
        <v>566</v>
      </c>
      <c r="C2145" s="15" t="s">
        <v>567</v>
      </c>
      <c r="D2145" s="5">
        <v>2</v>
      </c>
      <c r="E2145" s="19">
        <v>10</v>
      </c>
      <c r="F2145" s="5">
        <f t="shared" ref="F2145:F2151" si="240">+E2145*D2145</f>
      </c>
      <c r="G2145" s="365">
        <f t="shared" ref="G2145:G2151" si="241">+E2145*D2145</f>
      </c>
      <c r="H2145" s="19">
        <v>1</v>
      </c>
      <c r="I2145" s="102">
        <f t="shared" si="226"/>
      </c>
      <c r="J2145" s="259">
        <v>18</v>
      </c>
      <c r="K2145" s="126">
        <f>+H2145-J2145</f>
      </c>
      <c r="L2145" s="126">
        <f>+K2145*G2145</f>
      </c>
      <c r="W2145">
        <f t="shared" si="234"/>
      </c>
      <c r="X2145">
        <f t="shared" si="235"/>
      </c>
      <c r="Y2145">
        <f t="shared" si="236"/>
      </c>
      <c r="Z2145">
        <f t="shared" si="237"/>
      </c>
    </row>
    <row r="2146" spans="1:26">
      <c r="A2146" s="19"/>
      <c r="B2146" s="1564" t="s">
        <v>604</v>
      </c>
      <c r="C2146" s="1565"/>
      <c r="D2146" s="5"/>
      <c r="E2146" s="19"/>
      <c r="F2146" s="5"/>
      <c r="G2146" s="5"/>
      <c r="H2146" s="19"/>
      <c r="I2146" s="102"/>
      <c r="J2146" s="259"/>
      <c r="K2146" s="126"/>
      <c r="L2146" s="126"/>
      <c r="W2146">
        <f t="shared" si="234"/>
      </c>
      <c r="X2146">
        <f t="shared" si="235"/>
      </c>
      <c r="Y2146">
        <f t="shared" si="236"/>
      </c>
      <c r="Z2146">
        <f t="shared" si="237"/>
      </c>
    </row>
    <row r="2147" spans="1:26" ht="24">
      <c r="A2147" s="5">
        <v>48</v>
      </c>
      <c r="B2147" s="106" t="s">
        <v>970</v>
      </c>
      <c r="C2147" s="269" t="s">
        <v>979</v>
      </c>
      <c r="D2147" s="5">
        <v>1</v>
      </c>
      <c r="E2147" s="5">
        <v>10</v>
      </c>
      <c r="F2147" s="5">
        <f t="shared" si="240"/>
      </c>
      <c r="G2147" s="365">
        <f t="shared" si="241"/>
      </c>
      <c r="H2147" s="9">
        <v>1</v>
      </c>
      <c r="I2147" s="102">
        <f t="shared" si="226"/>
      </c>
      <c r="J2147" s="259">
        <f>400*18%</f>
      </c>
      <c r="K2147" s="126">
        <f>+H2147-J2147</f>
      </c>
      <c r="L2147" s="126">
        <f>+K2147*G2147</f>
      </c>
      <c r="W2147">
        <f t="shared" si="234"/>
      </c>
      <c r="X2147">
        <f t="shared" si="235"/>
      </c>
      <c r="Y2147">
        <f t="shared" si="236"/>
      </c>
      <c r="Z2147">
        <f t="shared" si="237"/>
      </c>
    </row>
    <row r="2148" spans="1:26" ht="30">
      <c r="A2148" s="5">
        <v>49</v>
      </c>
      <c r="B2148" s="106" t="s">
        <v>555</v>
      </c>
      <c r="C2148" s="271" t="s">
        <v>728</v>
      </c>
      <c r="D2148" s="5">
        <v>2</v>
      </c>
      <c r="E2148" s="5">
        <v>10</v>
      </c>
      <c r="F2148" s="5">
        <f t="shared" si="240"/>
      </c>
      <c r="G2148" s="365">
        <f t="shared" si="241"/>
      </c>
      <c r="H2148" s="9">
        <v>1</v>
      </c>
      <c r="I2148" s="102">
        <f t="shared" si="226"/>
      </c>
      <c r="J2148" s="259">
        <f>400*18%</f>
      </c>
      <c r="K2148" s="126">
        <f>+H2148-J2148</f>
      </c>
      <c r="L2148" s="126">
        <f>+K2148*G2148</f>
      </c>
      <c r="W2148">
        <f t="shared" si="234"/>
      </c>
      <c r="X2148">
        <f t="shared" si="235"/>
      </c>
      <c r="Y2148">
        <f t="shared" si="236"/>
      </c>
      <c r="Z2148">
        <f t="shared" si="237"/>
      </c>
    </row>
    <row r="2149" spans="1:26" ht="36">
      <c r="A2149" s="5">
        <v>50</v>
      </c>
      <c r="B2149" s="106" t="s">
        <v>515</v>
      </c>
      <c r="C2149" s="280" t="s">
        <v>727</v>
      </c>
      <c r="D2149" s="5">
        <v>1</v>
      </c>
      <c r="E2149" s="5">
        <v>10</v>
      </c>
      <c r="F2149" s="5">
        <f t="shared" si="240"/>
      </c>
      <c r="G2149" s="365">
        <f t="shared" si="241"/>
      </c>
      <c r="H2149" s="9">
        <v>1</v>
      </c>
      <c r="I2149" s="102">
        <f t="shared" si="226"/>
      </c>
      <c r="J2149" s="259">
        <f>400*18%</f>
      </c>
      <c r="K2149" s="126">
        <f>+H2149-J2149</f>
      </c>
      <c r="L2149" s="126">
        <f>+K2149*G2149</f>
      </c>
      <c r="W2149">
        <f t="shared" si="234"/>
      </c>
      <c r="X2149">
        <f t="shared" si="235"/>
      </c>
      <c r="Y2149">
        <f t="shared" si="236"/>
      </c>
      <c r="Z2149">
        <f t="shared" si="237"/>
      </c>
    </row>
    <row r="2150" spans="1:26" ht="36">
      <c r="A2150" s="5">
        <v>51</v>
      </c>
      <c r="B2150" s="106" t="s">
        <v>978</v>
      </c>
      <c r="C2150" s="15" t="s">
        <v>977</v>
      </c>
      <c r="D2150" s="5">
        <v>2</v>
      </c>
      <c r="E2150" s="5">
        <v>10</v>
      </c>
      <c r="F2150" s="5">
        <f t="shared" si="240"/>
      </c>
      <c r="G2150" s="365">
        <f t="shared" si="241"/>
      </c>
      <c r="H2150" s="9">
        <v>1</v>
      </c>
      <c r="I2150" s="102">
        <f t="shared" si="226"/>
      </c>
      <c r="J2150" s="259">
        <f>400*18%</f>
      </c>
      <c r="K2150" s="126">
        <f>+H2150-J2150</f>
      </c>
      <c r="L2150" s="126">
        <f>+K2150*G2150</f>
      </c>
      <c r="W2150">
        <f t="shared" si="234"/>
      </c>
      <c r="X2150">
        <f t="shared" si="235"/>
      </c>
      <c r="Y2150">
        <f t="shared" si="236"/>
      </c>
      <c r="Z2150">
        <f t="shared" si="237"/>
      </c>
    </row>
    <row r="2151" spans="1:26">
      <c r="A2151" s="5">
        <v>52</v>
      </c>
      <c r="B2151" s="106" t="s">
        <v>605</v>
      </c>
      <c r="C2151" s="269" t="s">
        <v>606</v>
      </c>
      <c r="D2151" s="5">
        <v>2</v>
      </c>
      <c r="E2151" s="5">
        <v>10</v>
      </c>
      <c r="F2151" s="5">
        <f t="shared" si="240"/>
      </c>
      <c r="G2151" s="365">
        <f t="shared" si="241"/>
      </c>
      <c r="H2151" s="9">
        <v>1</v>
      </c>
      <c r="I2151" s="102">
        <f t="shared" si="226"/>
      </c>
      <c r="J2151" s="259">
        <f>400*18%</f>
      </c>
      <c r="K2151" s="126">
        <f>+H2151-J2151</f>
      </c>
      <c r="L2151" s="126">
        <f>+K2151*G2151</f>
      </c>
      <c r="W2151">
        <f t="shared" si="234"/>
      </c>
      <c r="X2151">
        <f t="shared" si="235"/>
      </c>
      <c r="Y2151">
        <f t="shared" si="236"/>
      </c>
      <c r="Z2151">
        <f t="shared" si="237"/>
      </c>
    </row>
    <row r="2152" spans="1:26">
      <c r="A2152" s="316"/>
      <c r="B2152" s="317"/>
      <c r="C2152" s="318"/>
      <c r="D2152" s="19"/>
      <c r="E2152" s="19"/>
      <c r="F2152" s="5"/>
      <c r="G2152" s="5"/>
      <c r="H2152" s="105"/>
      <c r="I2152" s="102"/>
      <c r="J2152" s="259"/>
      <c r="K2152" s="126"/>
      <c r="L2152" s="126"/>
      <c r="W2152">
        <f t="shared" si="234"/>
      </c>
      <c r="X2152">
        <f t="shared" si="235"/>
      </c>
      <c r="Y2152">
        <f t="shared" si="236"/>
      </c>
      <c r="Z2152">
        <f t="shared" si="237"/>
      </c>
    </row>
    <row r="2153" spans="1:26">
      <c r="A2153" s="316"/>
      <c r="B2153" s="317"/>
      <c r="C2153" s="318"/>
      <c r="D2153" s="19"/>
      <c r="E2153" s="19"/>
      <c r="F2153" s="5"/>
      <c r="G2153" s="5"/>
      <c r="H2153" s="105"/>
      <c r="I2153" s="102"/>
      <c r="J2153" s="259"/>
      <c r="K2153" s="126"/>
      <c r="L2153" s="126"/>
      <c r="W2153">
        <f t="shared" si="234"/>
      </c>
      <c r="X2153">
        <f t="shared" si="235"/>
      </c>
      <c r="Y2153">
        <f t="shared" si="236"/>
      </c>
      <c r="Z2153">
        <f t="shared" si="237"/>
      </c>
    </row>
    <row r="2154" spans="1:26">
      <c r="A2154" s="316"/>
      <c r="B2154" s="317"/>
      <c r="C2154" s="318"/>
      <c r="D2154" s="19"/>
      <c r="E2154" s="19"/>
      <c r="F2154" s="5"/>
      <c r="G2154" s="5"/>
      <c r="H2154" s="105"/>
      <c r="I2154" s="102"/>
      <c r="J2154" s="259"/>
      <c r="K2154" s="126"/>
      <c r="L2154" s="126"/>
      <c r="W2154">
        <f t="shared" si="234"/>
      </c>
      <c r="X2154">
        <f t="shared" si="235"/>
      </c>
      <c r="Y2154">
        <f t="shared" si="236"/>
      </c>
      <c r="Z2154">
        <f t="shared" si="237"/>
      </c>
    </row>
    <row r="2155" spans="1:26">
      <c r="A2155" s="316"/>
      <c r="B2155" s="317"/>
      <c r="C2155" s="318"/>
      <c r="D2155" s="19"/>
      <c r="E2155" s="19"/>
      <c r="F2155" s="5"/>
      <c r="G2155" s="5"/>
      <c r="H2155" s="105"/>
      <c r="I2155" s="102"/>
      <c r="J2155" s="259"/>
      <c r="K2155" s="126"/>
      <c r="L2155" s="126"/>
      <c r="W2155">
        <f t="shared" si="234"/>
      </c>
      <c r="X2155">
        <f t="shared" si="235"/>
      </c>
      <c r="Y2155">
        <f t="shared" si="236"/>
      </c>
      <c r="Z2155">
        <f t="shared" si="237"/>
      </c>
    </row>
    <row r="2156" spans="1:26">
      <c r="A2156" s="241"/>
      <c r="B2156" s="239"/>
      <c r="C2156" s="240"/>
      <c r="D2156" s="105"/>
      <c r="E2156" s="9"/>
      <c r="F2156" s="5"/>
      <c r="G2156" s="5"/>
      <c r="H2156" s="105"/>
      <c r="I2156" s="102"/>
      <c r="J2156" s="259"/>
      <c r="K2156" s="126"/>
      <c r="L2156" s="126"/>
      <c r="W2156">
        <f t="shared" si="234"/>
      </c>
      <c r="X2156">
        <f t="shared" si="235"/>
      </c>
      <c r="Y2156">
        <f t="shared" si="236"/>
      </c>
      <c r="Z2156">
        <f t="shared" si="237"/>
      </c>
    </row>
    <row r="2157" spans="1:26">
      <c r="A2157" s="5"/>
      <c r="B2157" s="106"/>
      <c r="C2157" s="15"/>
      <c r="D2157" s="5"/>
      <c r="E2157" s="7"/>
      <c r="F2157" s="7"/>
      <c r="G2157" s="7"/>
      <c r="H2157" s="5"/>
      <c r="I2157" s="102"/>
      <c r="J2157" s="25"/>
      <c r="W2157">
        <f t="shared" si="234"/>
      </c>
      <c r="X2157">
        <f t="shared" si="235"/>
      </c>
      <c r="Y2157">
        <f t="shared" si="236"/>
      </c>
      <c r="Z2157">
        <f t="shared" si="237"/>
      </c>
    </row>
    <row r="2158" spans="1:26">
      <c r="A2158" s="5"/>
      <c r="B2158" s="1568" t="s">
        <v>1449</v>
      </c>
      <c r="C2158" s="1569"/>
      <c r="D2158" s="5"/>
      <c r="E2158" s="5"/>
      <c r="F2158" s="7"/>
      <c r="G2158" s="5"/>
      <c r="H2158" s="5"/>
      <c r="I2158" s="102"/>
      <c r="J2158" s="25"/>
      <c r="W2158">
        <f t="shared" si="234"/>
      </c>
      <c r="X2158">
        <f t="shared" si="235"/>
      </c>
      <c r="Y2158">
        <f t="shared" si="236"/>
      </c>
      <c r="Z2158">
        <f t="shared" si="237"/>
      </c>
    </row>
    <row r="2159" spans="1:26">
      <c r="A2159" s="107"/>
      <c r="B2159" s="1590"/>
      <c r="C2159" s="1591"/>
      <c r="D2159" s="184"/>
      <c r="E2159" s="184"/>
      <c r="F2159" s="184"/>
      <c r="G2159" s="184"/>
      <c r="H2159" s="184"/>
      <c r="I2159" s="108"/>
      <c r="J2159" s="25"/>
      <c r="W2159">
        <f t="shared" si="234"/>
      </c>
      <c r="X2159">
        <f t="shared" si="235"/>
      </c>
      <c r="Y2159">
        <f t="shared" si="236"/>
      </c>
      <c r="Z2159">
        <f t="shared" si="237"/>
      </c>
    </row>
    <row r="2160" spans="1:26" ht="15.75" thickBot="1">
      <c r="A2160" s="33"/>
      <c r="B2160" s="10"/>
      <c r="C2160" s="10"/>
      <c r="D2160" s="109"/>
      <c r="E2160" s="109"/>
      <c r="F2160" s="109"/>
      <c r="G2160" s="109"/>
      <c r="H2160" s="109"/>
      <c r="I2160" s="110"/>
      <c r="J2160" s="25"/>
      <c r="W2160">
        <f t="shared" si="234"/>
      </c>
      <c r="X2160">
        <f t="shared" si="235"/>
      </c>
      <c r="Y2160">
        <f t="shared" si="236"/>
      </c>
      <c r="Z2160">
        <f t="shared" si="237"/>
      </c>
    </row>
    <row r="2161" spans="1:26">
      <c r="A2161" s="33"/>
      <c r="B2161" s="10"/>
      <c r="C2161" s="10"/>
      <c r="D2161" s="91"/>
      <c r="E2161" s="91"/>
      <c r="F2161" s="91"/>
      <c r="G2161" s="92" t="s">
        <v>19</v>
      </c>
      <c r="H2161" s="91"/>
      <c r="I2161" s="111">
        <f>SUM(I2088:I2160)</f>
      </c>
      <c r="J2161" s="25"/>
      <c r="L2161">
        <f>SUM(L2089:L2160)</f>
      </c>
      <c r="W2161">
        <f t="shared" si="234"/>
      </c>
      <c r="X2161">
        <f t="shared" si="235"/>
      </c>
      <c r="Y2161">
        <f t="shared" si="236"/>
      </c>
      <c r="Z2161">
        <f t="shared" si="237"/>
      </c>
    </row>
    <row r="2162" spans="1:26">
      <c r="A2162" s="33"/>
      <c r="B2162" s="10"/>
      <c r="C2162" s="263" t="s">
        <v>490</v>
      </c>
      <c r="D2162" s="253"/>
      <c r="E2162" s="253"/>
      <c r="F2162" s="253" t="s">
        <v>431</v>
      </c>
      <c r="G2162" s="253" t="s">
        <v>491</v>
      </c>
      <c r="H2162" s="112">
        <v>1</v>
      </c>
      <c r="I2162" s="61">
        <f>+L2161*H2162</f>
      </c>
      <c r="J2162" s="25"/>
      <c r="W2162">
        <f t="shared" si="234"/>
      </c>
      <c r="X2162">
        <f t="shared" si="235"/>
      </c>
      <c r="Y2162">
        <f t="shared" si="236"/>
      </c>
      <c r="Z2162">
        <f t="shared" si="237"/>
      </c>
    </row>
    <row r="2163" spans="1:26" ht="15.75" thickBot="1">
      <c r="A2163" s="33"/>
      <c r="B2163" s="11" t="s">
        <v>20</v>
      </c>
      <c r="C2163" s="35"/>
      <c r="D2163" s="35"/>
      <c r="E2163" s="35"/>
      <c r="F2163" s="35"/>
      <c r="G2163" s="35"/>
      <c r="H2163" s="35"/>
      <c r="I2163" s="36"/>
      <c r="J2163" s="25"/>
      <c r="W2163">
        <f t="shared" si="234"/>
      </c>
      <c r="X2163">
        <f t="shared" si="235"/>
      </c>
      <c r="Y2163">
        <f t="shared" si="236"/>
      </c>
      <c r="Z2163">
        <f t="shared" si="237"/>
      </c>
    </row>
    <row r="2164" spans="1:26" ht="15.75" thickBot="1">
      <c r="A2164" s="37"/>
      <c r="B2164" s="38"/>
      <c r="C2164" s="39" t="s">
        <v>21</v>
      </c>
      <c r="D2164" s="40">
        <f>SUM(D2088:D2163)</f>
      </c>
      <c r="E2164" s="41">
        <f>IF(H2164=I2164,"OK","NO")</f>
      </c>
      <c r="F2164" s="40">
        <f>SUM(F2088:F2163)</f>
      </c>
      <c r="G2164" s="40">
        <f>SUM(G2088:G2163)</f>
      </c>
      <c r="H2164" s="41">
        <f>SUMPRODUCT(F2088:F2160,H2088:H2160)</f>
      </c>
      <c r="I2164" s="43">
        <f>+I2161-I2162</f>
      </c>
      <c r="J2164" s="25">
        <v>232591.2</v>
      </c>
      <c r="K2164" s="118">
        <f>+I2164-J2164</f>
      </c>
      <c r="W2164">
        <f t="shared" si="234"/>
      </c>
      <c r="X2164">
        <f t="shared" si="235"/>
      </c>
      <c r="Y2164">
        <f t="shared" si="236"/>
      </c>
      <c r="Z2164">
        <f t="shared" si="237"/>
      </c>
    </row>
    <row r="2165" spans="1:26" ht="15.75" thickBot="1">
      <c r="A2165" s="44"/>
      <c r="B2165" s="116"/>
      <c r="C2165" s="45"/>
      <c r="D2165" s="45"/>
      <c r="E2165" s="45"/>
      <c r="F2165" s="45"/>
      <c r="G2165" s="45"/>
      <c r="H2165" s="46" t="s">
        <v>1198</v>
      </c>
      <c r="I2165" s="47"/>
      <c r="J2165" s="25"/>
      <c r="K2165">
        <v>200000</v>
      </c>
      <c r="W2165">
        <f t="shared" si="234"/>
      </c>
      <c r="X2165">
        <f t="shared" si="235"/>
      </c>
      <c r="Y2165">
        <f t="shared" si="236"/>
      </c>
      <c r="Z2165">
        <f t="shared" si="237"/>
      </c>
    </row>
    <row r="2166" spans="1:26">
      <c r="A2166" s="12" t="s">
        <v>23</v>
      </c>
      <c r="B2166" s="12"/>
      <c r="C2166" s="12"/>
      <c r="D2166" s="13"/>
      <c r="E2166" s="14"/>
      <c r="F2166" s="14"/>
      <c r="G2166" s="14"/>
      <c r="H2166" s="2"/>
      <c r="I2166" s="12"/>
      <c r="J2166" s="25"/>
      <c r="K2166" s="118">
        <f>+K2164-K2165</f>
      </c>
      <c r="W2166">
        <f t="shared" si="234"/>
      </c>
      <c r="X2166">
        <f t="shared" si="235"/>
      </c>
      <c r="Y2166">
        <f t="shared" si="236"/>
      </c>
      <c r="Z2166">
        <f t="shared" si="237"/>
      </c>
    </row>
    <row r="2167" spans="1:26">
      <c r="W2167">
        <f t="shared" si="234"/>
      </c>
      <c r="X2167">
        <f t="shared" si="235"/>
      </c>
      <c r="Y2167">
        <f t="shared" si="236"/>
      </c>
      <c r="Z2167">
        <f t="shared" si="237"/>
      </c>
    </row>
    <row r="2168" spans="1:26">
      <c r="W2168">
        <f t="shared" si="234"/>
      </c>
      <c r="X2168">
        <f t="shared" si="235"/>
      </c>
      <c r="Y2168">
        <f t="shared" si="236"/>
      </c>
      <c r="Z2168">
        <f t="shared" si="237"/>
      </c>
    </row>
    <row r="2169" spans="1:26">
      <c r="W2169">
        <f t="shared" si="234"/>
      </c>
      <c r="X2169">
        <f t="shared" si="235"/>
      </c>
      <c r="Y2169">
        <f t="shared" si="236"/>
      </c>
      <c r="Z2169">
        <f t="shared" si="237"/>
      </c>
    </row>
    <row r="2170" spans="1:26">
      <c r="A2170" s="1562" t="s">
        <v>0</v>
      </c>
      <c r="B2170" s="1562"/>
      <c r="C2170" s="1562"/>
      <c r="D2170" s="1562"/>
      <c r="E2170" s="1562"/>
      <c r="F2170" s="1562"/>
      <c r="G2170" s="1562"/>
      <c r="H2170" s="1562"/>
      <c r="I2170" s="1562"/>
      <c r="W2170">
        <f t="shared" si="234"/>
      </c>
      <c r="X2170">
        <f t="shared" si="235"/>
      </c>
      <c r="Y2170">
        <f t="shared" si="236"/>
      </c>
      <c r="Z2170">
        <f t="shared" si="237"/>
      </c>
    </row>
    <row r="2171" spans="1:26">
      <c r="W2171">
        <f t="shared" si="234"/>
      </c>
      <c r="X2171">
        <f t="shared" si="235"/>
      </c>
      <c r="Y2171">
        <f t="shared" si="236"/>
      </c>
      <c r="Z2171">
        <f t="shared" si="237"/>
      </c>
    </row>
    <row r="2172" spans="1:26">
      <c r="A2172" s="1" t="s">
        <v>1</v>
      </c>
      <c r="B2172" s="1"/>
      <c r="G2172" s="2" t="s">
        <v>2</v>
      </c>
      <c r="H2172" s="3" t="s">
        <v>933</v>
      </c>
      <c r="W2172">
        <f t="shared" si="234"/>
      </c>
      <c r="X2172">
        <f t="shared" si="235"/>
      </c>
      <c r="Y2172">
        <f t="shared" si="236"/>
      </c>
      <c r="Z2172">
        <f t="shared" si="237"/>
      </c>
    </row>
    <row r="2173" spans="1:26">
      <c r="A2173" s="63" t="inlineStr">
        <is>
          <t>Dealer-156</t>
        </is>
      </c>
      <c r="B2173" s="160"/>
      <c r="F2173" s="4" t="s">
        <v>3</v>
      </c>
      <c r="G2173" s="2"/>
      <c r="H2173" s="582" t="s">
        <v>108</v>
      </c>
      <c r="W2173">
        <f t="shared" si="234"/>
      </c>
      <c r="X2173">
        <f t="shared" si="235"/>
      </c>
      <c r="Y2173">
        <f t="shared" si="236"/>
      </c>
      <c r="Z2173">
        <f t="shared" si="237"/>
      </c>
    </row>
    <row r="2174" spans="1:26">
      <c r="A2174" s="264" t="inlineStr">
        <is>
          <t>Address line (redacted)</t>
        </is>
      </c>
      <c r="B2174" s="160"/>
      <c r="H2174" s="54"/>
      <c r="W2174">
        <f t="shared" si="234"/>
      </c>
      <c r="X2174">
        <f t="shared" si="235"/>
      </c>
      <c r="Y2174">
        <f t="shared" si="236"/>
      </c>
      <c r="Z2174">
        <f t="shared" si="237"/>
      </c>
    </row>
    <row r="2175" spans="1:26">
      <c r="A2175" s="12" t="s">
        <v>571</v>
      </c>
      <c r="B2175" s="160"/>
      <c r="H2175" s="54"/>
      <c r="W2175">
        <f t="shared" si="234"/>
      </c>
      <c r="X2175">
        <f t="shared" si="235"/>
      </c>
      <c r="Y2175">
        <f t="shared" si="236"/>
      </c>
      <c r="Z2175">
        <f t="shared" si="237"/>
      </c>
    </row>
    <row r="2176" spans="1:26">
      <c r="A2176" s="265" t="s">
        <v>572</v>
      </c>
      <c r="B2176" s="160"/>
      <c r="H2176" s="54"/>
      <c r="W2176">
        <f t="shared" si="234"/>
      </c>
      <c r="X2176">
        <f t="shared" si="235"/>
      </c>
      <c r="Y2176">
        <f t="shared" si="236"/>
      </c>
      <c r="Z2176">
        <f t="shared" si="237"/>
      </c>
    </row>
    <row r="2177" spans="1:26">
      <c r="A2177" s="264" t="inlineStr">
        <is>
          <t>Dealer-173</t>
        </is>
      </c>
      <c r="B2177" s="160"/>
      <c r="H2177" s="54"/>
      <c r="W2177">
        <f t="shared" si="234"/>
      </c>
      <c r="X2177">
        <f t="shared" si="235"/>
      </c>
      <c r="Y2177">
        <f t="shared" si="236"/>
      </c>
      <c r="Z2177">
        <f t="shared" si="237"/>
      </c>
    </row>
    <row r="2178" spans="1:26">
      <c r="A2178" s="264" t="inlineStr">
        <is>
          <t>Address line (redacted)</t>
        </is>
      </c>
      <c r="B2178" s="160"/>
      <c r="H2178" s="54"/>
      <c r="W2178">
        <f t="shared" si="234"/>
      </c>
      <c r="X2178">
        <f t="shared" si="235"/>
      </c>
      <c r="Y2178">
        <f t="shared" si="236"/>
      </c>
      <c r="Z2178">
        <f t="shared" si="237"/>
      </c>
    </row>
    <row r="2179" spans="1:26">
      <c r="A2179" s="266" t="inlineStr">
        <is>
          <t>Address line (redacted)</t>
        </is>
      </c>
      <c r="B2179" s="267"/>
      <c r="C2179" s="267"/>
      <c r="D2179" s="267"/>
      <c r="E2179" s="267"/>
      <c r="F2179" s="267"/>
      <c r="G2179" s="267"/>
      <c r="H2179" s="267"/>
      <c r="I2179" s="267"/>
      <c r="W2179">
        <f t="shared" si="234"/>
      </c>
      <c r="X2179">
        <f t="shared" si="235"/>
      </c>
      <c r="Y2179">
        <f t="shared" si="236"/>
      </c>
      <c r="Z2179">
        <f t="shared" si="237"/>
      </c>
    </row>
    <row r="2180" spans="1:26">
      <c r="A2180" s="1" t="s">
        <v>5</v>
      </c>
      <c r="W2180">
        <f t="shared" ref="W2180:W2243" si="242">IF(LEFT($H2180&amp;"",5)="2019-",$H2180,W2179)</f>
      </c>
      <c r="X2180">
        <f t="shared" ref="X2180:X2243" si="243">IF($W2180="",0,IF(COUNTIF($AB$2:$AB$80,$W2180)&gt;0,1,0))</f>
      </c>
      <c r="Y2180">
        <f t="shared" ref="Y2180:Y2243" si="244">IF($C2180="","",UPPER(TRIM(IFERROR(LEFT($C2180&amp;"",FIND("/",$C2180&amp;"")-1),$C2180&amp;""))))</f>
      </c>
      <c r="Z2180">
        <f t="shared" ref="Z2180:Z2243" si="245">IFERROR(IF(ISNUMBER($G2180),$G2180,0),0)</f>
      </c>
    </row>
    <row r="2181" spans="1:26">
      <c r="A2181" s="1" t="s">
        <v>6</v>
      </c>
      <c r="W2181">
        <f t="shared" si="242"/>
      </c>
      <c r="X2181">
        <f t="shared" si="243"/>
      </c>
      <c r="Y2181">
        <f t="shared" si="244"/>
      </c>
      <c r="Z2181">
        <f t="shared" si="245"/>
      </c>
    </row>
    <row r="2182" spans="1:26" ht="15.75" thickBot="1">
      <c r="A2182" s="1" t="s">
        <v>7</v>
      </c>
      <c r="W2182">
        <f t="shared" si="242"/>
      </c>
      <c r="X2182">
        <f t="shared" si="243"/>
      </c>
      <c r="Y2182">
        <f t="shared" si="244"/>
      </c>
      <c r="Z2182">
        <f t="shared" si="245"/>
      </c>
    </row>
    <row r="2183" spans="1:26" ht="24">
      <c r="A2183" s="26" t="s">
        <v>8</v>
      </c>
      <c r="B2183" s="27" t="s">
        <v>9</v>
      </c>
      <c r="C2183" s="27" t="s">
        <v>10</v>
      </c>
      <c r="D2183" s="28" t="s">
        <v>11</v>
      </c>
      <c r="E2183" s="28" t="s">
        <v>12</v>
      </c>
      <c r="F2183" s="28" t="s">
        <v>13</v>
      </c>
      <c r="G2183" s="28" t="s">
        <v>14</v>
      </c>
      <c r="H2183" s="29" t="s">
        <v>15</v>
      </c>
      <c r="I2183" s="30" t="s">
        <v>16</v>
      </c>
      <c r="W2183">
        <f t="shared" si="242"/>
      </c>
      <c r="X2183">
        <f t="shared" si="243"/>
      </c>
      <c r="Y2183">
        <f t="shared" si="244"/>
      </c>
      <c r="Z2183">
        <f t="shared" si="245"/>
      </c>
    </row>
    <row r="2184" spans="1:26">
      <c r="A2184" s="107"/>
      <c r="B2184" s="1563" t="s">
        <v>17</v>
      </c>
      <c r="C2184" s="1563"/>
      <c r="D2184" s="5"/>
      <c r="E2184" s="5"/>
      <c r="F2184" s="5"/>
      <c r="G2184" s="6"/>
      <c r="H2184" s="6"/>
      <c r="I2184" s="102"/>
      <c r="W2184">
        <f t="shared" si="242"/>
      </c>
      <c r="X2184">
        <f t="shared" si="243"/>
      </c>
      <c r="Y2184">
        <f t="shared" si="244"/>
      </c>
      <c r="Z2184">
        <f t="shared" si="245"/>
      </c>
    </row>
    <row r="2185" spans="1:26">
      <c r="A2185" s="5">
        <v>1</v>
      </c>
      <c r="B2185" s="8" t="s">
        <v>273</v>
      </c>
      <c r="C2185" s="5" t="s">
        <v>274</v>
      </c>
      <c r="D2185" s="5">
        <v>1</v>
      </c>
      <c r="E2185" s="5">
        <v>5</v>
      </c>
      <c r="F2185" s="5">
        <f>+E2185*D2185</f>
      </c>
      <c r="G2185" s="6">
        <f>+E2185*D2185</f>
      </c>
      <c r="H2185" s="5">
        <v>1</v>
      </c>
      <c r="I2185" s="58">
        <f>+H2185*G2185</f>
      </c>
      <c r="W2185">
        <f t="shared" si="242"/>
      </c>
      <c r="X2185">
        <f t="shared" si="243"/>
      </c>
      <c r="Y2185">
        <f t="shared" si="244"/>
      </c>
      <c r="Z2185">
        <f t="shared" si="245"/>
      </c>
    </row>
    <row r="2186" spans="1:26">
      <c r="A2186" s="5">
        <v>2</v>
      </c>
      <c r="B2186" s="8" t="s">
        <v>856</v>
      </c>
      <c r="C2186" s="5" t="s">
        <v>855</v>
      </c>
      <c r="D2186" s="5">
        <v>1</v>
      </c>
      <c r="E2186" s="5">
        <v>5</v>
      </c>
      <c r="F2186" s="5">
        <f t="shared" ref="F2186:F2196" si="246">+E2186*D2186</f>
      </c>
      <c r="G2186" s="6">
        <f t="shared" ref="G2186:G2196" si="247">+E2186*D2186</f>
      </c>
      <c r="H2186" s="5">
        <v>1</v>
      </c>
      <c r="I2186" s="58">
        <f t="shared" ref="I2186:I2198" si="248">+H2186*G2186</f>
      </c>
      <c r="W2186">
        <f t="shared" si="242"/>
      </c>
      <c r="X2186">
        <f t="shared" si="243"/>
      </c>
      <c r="Y2186">
        <f t="shared" si="244"/>
      </c>
      <c r="Z2186">
        <f t="shared" si="245"/>
      </c>
    </row>
    <row r="2187" spans="1:26">
      <c r="A2187" s="5">
        <v>3</v>
      </c>
      <c r="B2187" s="8" t="s">
        <v>748</v>
      </c>
      <c r="C2187" s="5" t="s">
        <v>362</v>
      </c>
      <c r="D2187" s="365">
        <v>1</v>
      </c>
      <c r="E2187" s="5"/>
      <c r="F2187" s="5">
        <v>3</v>
      </c>
      <c r="G2187" s="6">
        <f>+F2187</f>
      </c>
      <c r="H2187" s="5">
        <v>1</v>
      </c>
      <c r="I2187" s="58">
        <f t="shared" si="248"/>
      </c>
      <c r="W2187">
        <f t="shared" si="242"/>
      </c>
      <c r="X2187">
        <f t="shared" si="243"/>
      </c>
      <c r="Y2187">
        <f t="shared" si="244"/>
      </c>
      <c r="Z2187">
        <f t="shared" si="245"/>
      </c>
    </row>
    <row r="2188" spans="1:26">
      <c r="A2188" s="5">
        <v>4</v>
      </c>
      <c r="B2188" s="8" t="s">
        <v>285</v>
      </c>
      <c r="C2188" s="5" t="s">
        <v>284</v>
      </c>
      <c r="D2188" s="5">
        <v>1</v>
      </c>
      <c r="E2188" s="5">
        <v>5</v>
      </c>
      <c r="F2188" s="5">
        <f t="shared" si="246"/>
      </c>
      <c r="G2188" s="6">
        <f t="shared" si="247"/>
      </c>
      <c r="H2188" s="5">
        <v>1</v>
      </c>
      <c r="I2188" s="58">
        <f t="shared" si="248"/>
      </c>
      <c r="W2188">
        <f t="shared" si="242"/>
      </c>
      <c r="X2188">
        <f t="shared" si="243"/>
      </c>
      <c r="Y2188">
        <f t="shared" si="244"/>
      </c>
      <c r="Z2188">
        <f t="shared" si="245"/>
      </c>
    </row>
    <row r="2189" spans="1:26">
      <c r="A2189" s="5">
        <v>5</v>
      </c>
      <c r="B2189" s="8" t="s">
        <v>283</v>
      </c>
      <c r="C2189" s="5" t="s">
        <v>282</v>
      </c>
      <c r="D2189" s="5">
        <v>1</v>
      </c>
      <c r="E2189" s="5">
        <v>5</v>
      </c>
      <c r="F2189" s="5">
        <f t="shared" si="246"/>
      </c>
      <c r="G2189" s="6">
        <f t="shared" si="247"/>
      </c>
      <c r="H2189" s="5">
        <v>1</v>
      </c>
      <c r="I2189" s="58">
        <f t="shared" si="248"/>
      </c>
      <c r="W2189">
        <f t="shared" si="242"/>
      </c>
      <c r="X2189">
        <f t="shared" si="243"/>
      </c>
      <c r="Y2189">
        <f t="shared" si="244"/>
      </c>
      <c r="Z2189">
        <f t="shared" si="245"/>
      </c>
    </row>
    <row r="2190" spans="1:26">
      <c r="A2190" s="5">
        <v>6</v>
      </c>
      <c r="B2190" s="8" t="s">
        <v>439</v>
      </c>
      <c r="C2190" s="5" t="s">
        <v>438</v>
      </c>
      <c r="D2190" s="5">
        <v>1</v>
      </c>
      <c r="E2190" s="5">
        <v>5</v>
      </c>
      <c r="F2190" s="5">
        <f t="shared" si="246"/>
      </c>
      <c r="G2190" s="6">
        <f t="shared" si="247"/>
      </c>
      <c r="H2190" s="5">
        <v>1</v>
      </c>
      <c r="I2190" s="58">
        <f t="shared" si="248"/>
      </c>
      <c r="W2190">
        <f t="shared" si="242"/>
      </c>
      <c r="X2190">
        <f t="shared" si="243"/>
      </c>
      <c r="Y2190">
        <f t="shared" si="244"/>
      </c>
      <c r="Z2190">
        <f t="shared" si="245"/>
      </c>
    </row>
    <row r="2191" spans="1:26">
      <c r="A2191" s="5">
        <v>7</v>
      </c>
      <c r="B2191" s="8" t="s">
        <v>960</v>
      </c>
      <c r="C2191" s="5" t="s">
        <v>959</v>
      </c>
      <c r="D2191" s="365"/>
      <c r="E2191" s="5"/>
      <c r="F2191" s="5">
        <v>5</v>
      </c>
      <c r="G2191" s="6">
        <f>+F2191</f>
      </c>
      <c r="H2191" s="5">
        <v>1</v>
      </c>
      <c r="I2191" s="58">
        <f t="shared" si="248"/>
      </c>
      <c r="W2191">
        <f t="shared" si="242"/>
      </c>
      <c r="X2191">
        <f t="shared" si="243"/>
      </c>
      <c r="Y2191">
        <f t="shared" si="244"/>
      </c>
      <c r="Z2191">
        <f t="shared" si="245"/>
      </c>
    </row>
    <row r="2192" spans="1:26">
      <c r="A2192" s="5">
        <v>8</v>
      </c>
      <c r="B2192" s="8" t="s">
        <v>895</v>
      </c>
      <c r="C2192" s="5" t="s">
        <v>894</v>
      </c>
      <c r="D2192" s="5">
        <v>1</v>
      </c>
      <c r="E2192" s="5">
        <v>5</v>
      </c>
      <c r="F2192" s="5">
        <f t="shared" si="246"/>
      </c>
      <c r="G2192" s="6">
        <f t="shared" si="247"/>
      </c>
      <c r="H2192" s="5">
        <v>1</v>
      </c>
      <c r="I2192" s="58">
        <f t="shared" si="248"/>
      </c>
      <c r="W2192">
        <f t="shared" si="242"/>
      </c>
      <c r="X2192">
        <f t="shared" si="243"/>
      </c>
      <c r="Y2192">
        <f t="shared" si="244"/>
      </c>
      <c r="Z2192">
        <f t="shared" si="245"/>
      </c>
    </row>
    <row r="2193" spans="1:26">
      <c r="A2193" s="5">
        <v>9</v>
      </c>
      <c r="B2193" s="8" t="s">
        <v>584</v>
      </c>
      <c r="C2193" s="5" t="s">
        <v>585</v>
      </c>
      <c r="D2193" s="5">
        <v>1</v>
      </c>
      <c r="E2193" s="5">
        <v>5</v>
      </c>
      <c r="F2193" s="5">
        <f>+E2193*D2193</f>
      </c>
      <c r="G2193" s="6">
        <f>+E2193*D2193</f>
      </c>
      <c r="H2193" s="5">
        <v>1</v>
      </c>
      <c r="I2193" s="58">
        <f t="shared" si="248"/>
      </c>
      <c r="W2193">
        <f t="shared" si="242"/>
      </c>
      <c r="X2193">
        <f t="shared" si="243"/>
      </c>
      <c r="Y2193">
        <f t="shared" si="244"/>
      </c>
      <c r="Z2193">
        <f t="shared" si="245"/>
      </c>
    </row>
    <row r="2194" spans="1:26">
      <c r="A2194" s="105"/>
      <c r="B2194" s="1563" t="s">
        <v>18</v>
      </c>
      <c r="C2194" s="1563"/>
      <c r="D2194" s="5"/>
      <c r="E2194" s="319"/>
      <c r="F2194" s="5"/>
      <c r="G2194" s="6"/>
      <c r="I2194" s="58"/>
      <c r="W2194">
        <f t="shared" si="242"/>
      </c>
      <c r="X2194">
        <f t="shared" si="243"/>
      </c>
      <c r="Y2194">
        <f t="shared" si="244"/>
      </c>
      <c r="Z2194">
        <f t="shared" si="245"/>
      </c>
    </row>
    <row r="2195" spans="1:26">
      <c r="A2195" s="5">
        <v>10</v>
      </c>
      <c r="B2195" s="95" t="s">
        <v>277</v>
      </c>
      <c r="C2195" s="9" t="s">
        <v>278</v>
      </c>
      <c r="D2195" s="5">
        <v>1</v>
      </c>
      <c r="E2195" s="5">
        <v>4</v>
      </c>
      <c r="F2195" s="5">
        <f t="shared" si="246"/>
      </c>
      <c r="G2195" s="6">
        <f t="shared" si="247"/>
      </c>
      <c r="H2195" s="16">
        <v>1</v>
      </c>
      <c r="I2195" s="58">
        <f t="shared" si="248"/>
      </c>
      <c r="W2195">
        <f t="shared" si="242"/>
      </c>
      <c r="X2195">
        <f t="shared" si="243"/>
      </c>
      <c r="Y2195">
        <f t="shared" si="244"/>
      </c>
      <c r="Z2195">
        <f t="shared" si="245"/>
      </c>
    </row>
    <row r="2196" spans="1:26">
      <c r="A2196" s="5">
        <v>11</v>
      </c>
      <c r="B2196" s="95" t="s">
        <v>310</v>
      </c>
      <c r="C2196" s="5" t="s">
        <v>311</v>
      </c>
      <c r="D2196" s="5">
        <v>1</v>
      </c>
      <c r="E2196" s="5">
        <v>4</v>
      </c>
      <c r="F2196" s="5">
        <f t="shared" si="246"/>
      </c>
      <c r="G2196" s="6">
        <f t="shared" si="247"/>
      </c>
      <c r="H2196" s="16">
        <v>1</v>
      </c>
      <c r="I2196" s="58">
        <f t="shared" si="248"/>
      </c>
      <c r="W2196">
        <f t="shared" si="242"/>
      </c>
      <c r="X2196">
        <f t="shared" si="243"/>
      </c>
      <c r="Y2196">
        <f t="shared" si="244"/>
      </c>
      <c r="Z2196">
        <f t="shared" si="245"/>
      </c>
    </row>
    <row r="2197" spans="1:26">
      <c r="A2197" s="320"/>
      <c r="B2197" s="1563" t="s">
        <v>738</v>
      </c>
      <c r="C2197" s="1563"/>
      <c r="D2197" s="319"/>
      <c r="E2197" s="319"/>
      <c r="F2197" s="5"/>
      <c r="G2197" s="6"/>
      <c r="I2197" s="58"/>
      <c r="W2197">
        <f t="shared" si="242"/>
      </c>
      <c r="X2197">
        <f t="shared" si="243"/>
      </c>
      <c r="Y2197">
        <f t="shared" si="244"/>
      </c>
      <c r="Z2197">
        <f t="shared" si="245"/>
      </c>
    </row>
    <row r="2198" spans="1:26">
      <c r="A2198" s="5">
        <v>12</v>
      </c>
      <c r="B2198" s="17" t="s">
        <v>986</v>
      </c>
      <c r="C2198" s="5" t="s">
        <v>987</v>
      </c>
      <c r="D2198" s="368"/>
      <c r="E2198" s="7"/>
      <c r="F2198" s="5">
        <v>20</v>
      </c>
      <c r="G2198" s="6">
        <f>+F2198</f>
      </c>
      <c r="H2198" s="7">
        <v>1</v>
      </c>
      <c r="I2198" s="58">
        <f t="shared" si="248"/>
      </c>
      <c r="W2198">
        <f t="shared" si="242"/>
      </c>
      <c r="X2198">
        <f t="shared" si="243"/>
      </c>
      <c r="Y2198">
        <f t="shared" si="244"/>
      </c>
      <c r="Z2198">
        <f t="shared" si="245"/>
      </c>
    </row>
    <row r="2199" spans="1:26">
      <c r="A2199" s="320"/>
      <c r="B2199" s="1563" t="s">
        <v>300</v>
      </c>
      <c r="C2199" s="1563"/>
      <c r="D2199" s="319"/>
      <c r="F2199" s="5"/>
      <c r="G2199" s="6"/>
      <c r="I2199" s="58"/>
      <c r="W2199">
        <f t="shared" si="242"/>
      </c>
      <c r="X2199">
        <f t="shared" si="243"/>
      </c>
      <c r="Y2199">
        <f t="shared" si="244"/>
      </c>
      <c r="Z2199">
        <f t="shared" si="245"/>
      </c>
    </row>
    <row r="2200" spans="1:26" s="55" customFormat="1">
      <c r="A2200" s="321">
        <v>13</v>
      </c>
      <c r="B2200" s="80" t="s">
        <v>771</v>
      </c>
      <c r="C2200" s="312"/>
      <c r="D2200" s="322">
        <v>1</v>
      </c>
      <c r="E2200" s="312"/>
      <c r="F2200" s="312">
        <v>20</v>
      </c>
      <c r="G2200" s="322">
        <f>+F2200</f>
      </c>
      <c r="H2200" s="312" t="s">
        <v>780</v>
      </c>
      <c r="I2200" s="323">
        <v>0</v>
      </c>
      <c r="W2200">
        <f t="shared" si="242"/>
      </c>
      <c r="X2200">
        <f t="shared" si="243"/>
      </c>
      <c r="Y2200">
        <f t="shared" si="244"/>
      </c>
      <c r="Z2200">
        <f t="shared" si="245"/>
      </c>
    </row>
    <row r="2201" spans="1:26">
      <c r="A2201" s="107"/>
      <c r="B2201" s="1563" t="s">
        <v>980</v>
      </c>
      <c r="C2201" s="1563"/>
      <c r="D2201" s="6"/>
      <c r="E2201" s="5"/>
      <c r="F2201" s="5"/>
      <c r="G2201" s="6"/>
      <c r="H2201" s="5"/>
      <c r="I2201" s="58"/>
      <c r="W2201">
        <f t="shared" si="242"/>
      </c>
      <c r="X2201">
        <f t="shared" si="243"/>
      </c>
      <c r="Y2201">
        <f t="shared" si="244"/>
      </c>
      <c r="Z2201">
        <f t="shared" si="245"/>
      </c>
    </row>
    <row r="2202" spans="1:26">
      <c r="A2202" s="275">
        <v>14</v>
      </c>
      <c r="B2202" s="8" t="s">
        <v>981</v>
      </c>
      <c r="C2202" s="5" t="s">
        <v>982</v>
      </c>
      <c r="D2202" s="5">
        <v>1</v>
      </c>
      <c r="E2202" s="5">
        <v>50</v>
      </c>
      <c r="F2202" s="5">
        <f>+E2202*D2202</f>
      </c>
      <c r="G2202" s="6">
        <f>+E2202*D2202</f>
      </c>
      <c r="H2202" s="5">
        <v>1</v>
      </c>
      <c r="I2202" s="58">
        <f>+H2202*G2202</f>
      </c>
      <c r="W2202">
        <f t="shared" si="242"/>
      </c>
      <c r="X2202">
        <f t="shared" si="243"/>
      </c>
      <c r="Y2202">
        <f t="shared" si="244"/>
      </c>
      <c r="Z2202">
        <f t="shared" si="245"/>
      </c>
    </row>
    <row r="2203" spans="1:26">
      <c r="A2203" s="107"/>
      <c r="B2203" s="15"/>
      <c r="C2203" s="105"/>
      <c r="D2203" s="5"/>
      <c r="F2203" s="21"/>
      <c r="G2203" s="6"/>
      <c r="H2203" s="5"/>
      <c r="I2203" s="102"/>
      <c r="W2203">
        <f t="shared" si="242"/>
      </c>
      <c r="X2203">
        <f t="shared" si="243"/>
      </c>
      <c r="Y2203">
        <f t="shared" si="244"/>
      </c>
      <c r="Z2203">
        <f t="shared" si="245"/>
      </c>
    </row>
    <row r="2204" spans="1:26">
      <c r="A2204" s="107"/>
      <c r="B2204" s="15"/>
      <c r="C2204" s="105"/>
      <c r="D2204" s="5"/>
      <c r="F2204" s="21"/>
      <c r="G2204" s="6"/>
      <c r="H2204" s="5"/>
      <c r="I2204" s="102"/>
      <c r="W2204">
        <f t="shared" si="242"/>
      </c>
      <c r="X2204">
        <f t="shared" si="243"/>
      </c>
      <c r="Y2204">
        <f t="shared" si="244"/>
      </c>
      <c r="Z2204">
        <f t="shared" si="245"/>
      </c>
    </row>
    <row r="2205" spans="1:26">
      <c r="A2205" s="107"/>
      <c r="B2205" s="15"/>
      <c r="C2205" s="105"/>
      <c r="D2205" s="5"/>
      <c r="F2205" s="21"/>
      <c r="G2205" s="6"/>
      <c r="H2205" s="5"/>
      <c r="I2205" s="102"/>
      <c r="W2205">
        <f t="shared" si="242"/>
      </c>
      <c r="X2205">
        <f t="shared" si="243"/>
      </c>
      <c r="Y2205">
        <f t="shared" si="244"/>
      </c>
      <c r="Z2205">
        <f t="shared" si="245"/>
      </c>
    </row>
    <row r="2206" spans="1:26">
      <c r="A2206" s="103"/>
      <c r="B2206" s="8"/>
      <c r="C2206" s="5"/>
      <c r="D2206" s="6"/>
      <c r="E2206" s="5"/>
      <c r="F2206" s="21"/>
      <c r="G2206" s="6"/>
      <c r="H2206" s="5"/>
      <c r="I2206" s="102"/>
      <c r="W2206">
        <f t="shared" si="242"/>
      </c>
      <c r="X2206">
        <f t="shared" si="243"/>
      </c>
      <c r="Y2206">
        <f t="shared" si="244"/>
      </c>
      <c r="Z2206">
        <f t="shared" si="245"/>
      </c>
    </row>
    <row r="2207" spans="1:26">
      <c r="A2207" s="33"/>
      <c r="B2207" s="1586" t="s">
        <v>1451</v>
      </c>
      <c r="C2207" s="1587"/>
      <c r="D2207" s="173"/>
      <c r="E2207" s="69"/>
      <c r="F2207" s="173"/>
      <c r="G2207" s="173"/>
      <c r="H2207" s="247"/>
      <c r="I2207" s="174"/>
      <c r="W2207">
        <f t="shared" si="242"/>
      </c>
      <c r="X2207">
        <f t="shared" si="243"/>
      </c>
      <c r="Y2207">
        <f t="shared" si="244"/>
      </c>
      <c r="Z2207">
        <f t="shared" si="245"/>
      </c>
    </row>
    <row r="2208" spans="1:26">
      <c r="A2208" s="33"/>
      <c r="B2208" s="1706"/>
      <c r="C2208" s="1707"/>
      <c r="D2208" s="173"/>
      <c r="E2208" s="173"/>
      <c r="F2208" s="173"/>
      <c r="G2208" s="173"/>
      <c r="H2208" s="247"/>
      <c r="I2208" s="174"/>
      <c r="W2208">
        <f t="shared" si="242"/>
      </c>
      <c r="X2208">
        <f t="shared" si="243"/>
      </c>
      <c r="Y2208">
        <f t="shared" si="244"/>
      </c>
      <c r="Z2208">
        <f t="shared" si="245"/>
      </c>
    </row>
    <row r="2209" spans="1:26">
      <c r="A2209" s="33"/>
      <c r="B2209" s="1588"/>
      <c r="C2209" s="1589"/>
      <c r="D2209" s="173"/>
      <c r="E2209" s="173"/>
      <c r="F2209" s="173"/>
      <c r="G2209" s="173"/>
      <c r="H2209" s="247"/>
      <c r="I2209" s="174"/>
      <c r="W2209">
        <f t="shared" si="242"/>
      </c>
      <c r="X2209">
        <f t="shared" si="243"/>
      </c>
      <c r="Y2209">
        <f t="shared" si="244"/>
      </c>
      <c r="Z2209">
        <f t="shared" si="245"/>
      </c>
    </row>
    <row r="2210" spans="1:26">
      <c r="A2210" s="33"/>
      <c r="B2210" s="10"/>
      <c r="C2210" s="35"/>
      <c r="D2210" s="173"/>
      <c r="E2210" s="173"/>
      <c r="F2210" s="173"/>
      <c r="G2210" s="173"/>
      <c r="H2210" s="247"/>
      <c r="I2210" s="174"/>
      <c r="W2210">
        <f t="shared" si="242"/>
      </c>
      <c r="X2210">
        <f t="shared" si="243"/>
      </c>
      <c r="Y2210">
        <f t="shared" si="244"/>
      </c>
      <c r="Z2210">
        <f t="shared" si="245"/>
      </c>
    </row>
    <row r="2211" spans="1:26" ht="15.75" thickBot="1">
      <c r="A2211" s="33"/>
      <c r="B2211" s="11" t="s">
        <v>20</v>
      </c>
      <c r="C2211" s="35"/>
      <c r="D2211" s="35"/>
      <c r="E2211" s="35"/>
      <c r="F2211" s="35"/>
      <c r="G2211" s="35"/>
      <c r="H2211" s="35"/>
      <c r="I2211" s="36"/>
      <c r="W2211">
        <f t="shared" si="242"/>
      </c>
      <c r="X2211">
        <f t="shared" si="243"/>
      </c>
      <c r="Y2211">
        <f t="shared" si="244"/>
      </c>
      <c r="Z2211">
        <f t="shared" si="245"/>
      </c>
    </row>
    <row r="2212" spans="1:26" ht="15.75" thickBot="1">
      <c r="A2212" s="37"/>
      <c r="B2212" s="38"/>
      <c r="C2212" s="39" t="s">
        <v>21</v>
      </c>
      <c r="D2212" s="40">
        <f>SUM(D2184:D2211)</f>
      </c>
      <c r="E2212" s="41">
        <f>IF(H2212=I2212,"OK","NO")</f>
      </c>
      <c r="F2212" s="40">
        <f>SUM(F2184:F2211)</f>
      </c>
      <c r="G2212" s="40">
        <f>SUM(G2184:G2211)</f>
      </c>
      <c r="H2212" s="42">
        <f>SUMPRODUCT(F2181:F2206,H2181:H2206)</f>
      </c>
      <c r="I2212" s="43">
        <f>SUM(I2184:I2211)</f>
      </c>
      <c r="W2212">
        <f t="shared" si="242"/>
      </c>
      <c r="X2212">
        <f t="shared" si="243"/>
      </c>
      <c r="Y2212">
        <f t="shared" si="244"/>
      </c>
      <c r="Z2212">
        <f t="shared" si="245"/>
      </c>
    </row>
    <row r="2213" spans="1:26" ht="15.75" thickBot="1">
      <c r="A2213" s="44"/>
      <c r="B2213" s="116"/>
      <c r="C2213" s="45"/>
      <c r="D2213" s="45"/>
      <c r="E2213" s="45"/>
      <c r="F2213" s="45"/>
      <c r="G2213" s="45"/>
      <c r="H2213" s="46"/>
      <c r="I2213" s="47"/>
      <c r="W2213">
        <f t="shared" si="242"/>
      </c>
      <c r="X2213">
        <f t="shared" si="243"/>
      </c>
      <c r="Y2213">
        <f t="shared" si="244"/>
      </c>
      <c r="Z2213">
        <f t="shared" si="245"/>
      </c>
    </row>
    <row r="2214" spans="1:26">
      <c r="A2214" s="12" t="s">
        <v>23</v>
      </c>
      <c r="B2214" s="12"/>
      <c r="C2214" s="12"/>
      <c r="D2214" s="13"/>
      <c r="E2214" s="14"/>
      <c r="F2214" s="14"/>
      <c r="G2214" s="14"/>
      <c r="H2214" s="2"/>
      <c r="I2214" s="12"/>
      <c r="W2214">
        <f t="shared" si="242"/>
      </c>
      <c r="X2214">
        <f t="shared" si="243"/>
      </c>
      <c r="Y2214">
        <f t="shared" si="244"/>
      </c>
      <c r="Z2214">
        <f t="shared" si="245"/>
      </c>
    </row>
    <row r="2215" spans="1:26">
      <c r="W2215">
        <f t="shared" si="242"/>
      </c>
      <c r="X2215">
        <f t="shared" si="243"/>
      </c>
      <c r="Y2215">
        <f t="shared" si="244"/>
      </c>
      <c r="Z2215">
        <f t="shared" si="245"/>
      </c>
    </row>
    <row r="2216" spans="1:26">
      <c r="W2216">
        <f t="shared" si="242"/>
      </c>
      <c r="X2216">
        <f t="shared" si="243"/>
      </c>
      <c r="Y2216">
        <f t="shared" si="244"/>
      </c>
      <c r="Z2216">
        <f t="shared" si="245"/>
      </c>
    </row>
    <row r="2217" spans="1:26">
      <c r="W2217">
        <f t="shared" si="242"/>
      </c>
      <c r="X2217">
        <f t="shared" si="243"/>
      </c>
      <c r="Y2217">
        <f t="shared" si="244"/>
      </c>
      <c r="Z2217">
        <f t="shared" si="245"/>
      </c>
    </row>
    <row r="2218" spans="1:26">
      <c r="W2218">
        <f t="shared" si="242"/>
      </c>
      <c r="X2218">
        <f t="shared" si="243"/>
      </c>
      <c r="Y2218">
        <f t="shared" si="244"/>
      </c>
      <c r="Z2218">
        <f t="shared" si="245"/>
      </c>
    </row>
    <row r="2219" spans="1:26">
      <c r="W2219">
        <f t="shared" si="242"/>
      </c>
      <c r="X2219">
        <f t="shared" si="243"/>
      </c>
      <c r="Y2219">
        <f t="shared" si="244"/>
      </c>
      <c r="Z2219">
        <f t="shared" si="245"/>
      </c>
    </row>
    <row r="2220" spans="1:26">
      <c r="W2220">
        <f t="shared" si="242"/>
      </c>
      <c r="X2220">
        <f t="shared" si="243"/>
      </c>
      <c r="Y2220">
        <f t="shared" si="244"/>
      </c>
      <c r="Z2220">
        <f t="shared" si="245"/>
      </c>
    </row>
    <row r="2221" spans="1:26">
      <c r="W2221">
        <f t="shared" si="242"/>
      </c>
      <c r="X2221">
        <f t="shared" si="243"/>
      </c>
      <c r="Y2221">
        <f t="shared" si="244"/>
      </c>
      <c r="Z2221">
        <f t="shared" si="245"/>
      </c>
    </row>
    <row r="2222" spans="1:26">
      <c r="W2222">
        <f t="shared" si="242"/>
      </c>
      <c r="X2222">
        <f t="shared" si="243"/>
      </c>
      <c r="Y2222">
        <f t="shared" si="244"/>
      </c>
      <c r="Z2222">
        <f t="shared" si="245"/>
      </c>
    </row>
    <row r="2223" spans="1:26">
      <c r="A2223" s="1562" t="s">
        <v>0</v>
      </c>
      <c r="B2223" s="1562"/>
      <c r="C2223" s="1562"/>
      <c r="D2223" s="1562"/>
      <c r="E2223" s="1562"/>
      <c r="F2223" s="1562"/>
      <c r="G2223" s="1562"/>
      <c r="H2223" s="1562"/>
      <c r="I2223" s="1562"/>
      <c r="W2223">
        <f t="shared" si="242"/>
      </c>
      <c r="X2223">
        <f t="shared" si="243"/>
      </c>
      <c r="Y2223">
        <f t="shared" si="244"/>
      </c>
      <c r="Z2223">
        <f t="shared" si="245"/>
      </c>
    </row>
    <row r="2224" spans="1:26">
      <c r="W2224">
        <f t="shared" si="242"/>
      </c>
      <c r="X2224">
        <f t="shared" si="243"/>
      </c>
      <c r="Y2224">
        <f t="shared" si="244"/>
      </c>
      <c r="Z2224">
        <f t="shared" si="245"/>
      </c>
    </row>
    <row r="2225" spans="1:26">
      <c r="A2225" s="1" t="s">
        <v>1</v>
      </c>
      <c r="B2225" s="1"/>
      <c r="G2225" s="2" t="s">
        <v>2</v>
      </c>
      <c r="H2225" s="3" t="s">
        <v>988</v>
      </c>
      <c r="W2225">
        <f t="shared" si="242"/>
      </c>
      <c r="X2225">
        <f t="shared" si="243"/>
      </c>
      <c r="Y2225">
        <f t="shared" si="244"/>
      </c>
      <c r="Z2225">
        <f t="shared" si="245"/>
      </c>
    </row>
    <row r="2226" spans="1:26">
      <c r="A2226" t="inlineStr">
        <is>
          <t>Dealer-081</t>
        </is>
      </c>
      <c r="B2226" s="1"/>
      <c r="F2226" s="4" t="s">
        <v>3</v>
      </c>
      <c r="G2226" s="2"/>
      <c r="H2226" s="1" t="s">
        <v>109</v>
      </c>
      <c r="W2226">
        <f t="shared" si="242"/>
      </c>
      <c r="X2226">
        <f t="shared" si="243"/>
      </c>
      <c r="Y2226">
        <f t="shared" si="244"/>
      </c>
      <c r="Z2226">
        <f t="shared" si="245"/>
      </c>
    </row>
    <row r="2227" spans="1:26" ht="15.75">
      <c r="A2227" s="141" t="inlineStr">
        <is>
          <t>Dealer-153</t>
        </is>
      </c>
      <c r="B2227" s="126"/>
      <c r="D2227" s="142"/>
      <c r="H2227" s="54"/>
      <c r="W2227">
        <f t="shared" si="242"/>
      </c>
      <c r="X2227">
        <f t="shared" si="243"/>
      </c>
      <c r="Y2227">
        <f t="shared" si="244"/>
      </c>
      <c r="Z2227">
        <f t="shared" si="245"/>
      </c>
    </row>
    <row r="2228" spans="1:26" ht="15.75">
      <c r="A2228" s="141" t="inlineStr">
        <is>
          <t>Address line (redacted)</t>
        </is>
      </c>
      <c r="B2228" s="126"/>
      <c r="D2228" s="142"/>
      <c r="H2228" s="54"/>
      <c r="W2228">
        <f t="shared" si="242"/>
      </c>
      <c r="X2228">
        <f t="shared" si="243"/>
      </c>
      <c r="Y2228">
        <f t="shared" si="244"/>
      </c>
      <c r="Z2228">
        <f t="shared" si="245"/>
      </c>
    </row>
    <row r="2229" spans="1:26" ht="15.75">
      <c r="A2229" s="143" t="inlineStr">
        <is>
          <t>Address line (redacted)</t>
        </is>
      </c>
      <c r="B2229" s="126"/>
      <c r="D2229" s="142"/>
      <c r="H2229" s="54"/>
      <c r="W2229">
        <f t="shared" si="242"/>
      </c>
      <c r="X2229">
        <f t="shared" si="243"/>
      </c>
      <c r="Y2229">
        <f t="shared" si="244"/>
      </c>
      <c r="Z2229">
        <f t="shared" si="245"/>
      </c>
    </row>
    <row r="2230" spans="1:26">
      <c r="A2230" s="144" t="s">
        <v>367</v>
      </c>
      <c r="B2230" s="145" t="inlineStr">
        <is>
          <t>GSTIN-MASKED</t>
        </is>
      </c>
      <c r="C2230" s="126"/>
      <c r="D2230" s="126"/>
      <c r="E2230" s="126"/>
      <c r="W2230">
        <f t="shared" si="242"/>
      </c>
      <c r="X2230">
        <f t="shared" si="243"/>
      </c>
      <c r="Y2230">
        <f t="shared" si="244"/>
      </c>
      <c r="Z2230">
        <f t="shared" si="245"/>
      </c>
    </row>
    <row r="2231" spans="1:26">
      <c r="W2231">
        <f t="shared" si="242"/>
      </c>
      <c r="X2231">
        <f t="shared" si="243"/>
      </c>
      <c r="Y2231">
        <f t="shared" si="244"/>
      </c>
      <c r="Z2231">
        <f t="shared" si="245"/>
      </c>
    </row>
    <row r="2232" spans="1:26">
      <c r="A2232" s="1" t="s">
        <v>5</v>
      </c>
      <c r="W2232">
        <f t="shared" si="242"/>
      </c>
      <c r="X2232">
        <f t="shared" si="243"/>
      </c>
      <c r="Y2232">
        <f t="shared" si="244"/>
      </c>
      <c r="Z2232">
        <f t="shared" si="245"/>
      </c>
    </row>
    <row r="2233" spans="1:26">
      <c r="A2233" s="1" t="s">
        <v>6</v>
      </c>
      <c r="W2233">
        <f t="shared" si="242"/>
      </c>
      <c r="X2233">
        <f t="shared" si="243"/>
      </c>
      <c r="Y2233">
        <f t="shared" si="244"/>
      </c>
      <c r="Z2233">
        <f t="shared" si="245"/>
      </c>
    </row>
    <row r="2234" spans="1:26" ht="15.75" thickBot="1">
      <c r="A2234" s="1" t="s">
        <v>7</v>
      </c>
      <c r="W2234">
        <f t="shared" si="242"/>
      </c>
      <c r="X2234">
        <f t="shared" si="243"/>
      </c>
      <c r="Y2234">
        <f t="shared" si="244"/>
      </c>
      <c r="Z2234">
        <f t="shared" si="245"/>
      </c>
    </row>
    <row r="2235" spans="1:26" ht="24">
      <c r="A2235" s="26" t="s">
        <v>8</v>
      </c>
      <c r="B2235" s="27" t="s">
        <v>9</v>
      </c>
      <c r="C2235" s="27" t="s">
        <v>10</v>
      </c>
      <c r="D2235" s="28" t="s">
        <v>11</v>
      </c>
      <c r="E2235" s="28" t="s">
        <v>12</v>
      </c>
      <c r="F2235" s="28" t="s">
        <v>13</v>
      </c>
      <c r="G2235" s="28" t="s">
        <v>14</v>
      </c>
      <c r="H2235" s="29" t="s">
        <v>15</v>
      </c>
      <c r="I2235" s="30" t="s">
        <v>16</v>
      </c>
      <c r="W2235">
        <f t="shared" si="242"/>
      </c>
      <c r="X2235">
        <f t="shared" si="243"/>
      </c>
      <c r="Y2235">
        <f t="shared" si="244"/>
      </c>
      <c r="Z2235">
        <f t="shared" si="245"/>
      </c>
    </row>
    <row r="2236" spans="1:26">
      <c r="A2236" s="57"/>
      <c r="B2236" s="1563" t="s">
        <v>300</v>
      </c>
      <c r="C2236" s="1563"/>
      <c r="D2236" s="5"/>
      <c r="E2236" s="5"/>
      <c r="F2236" s="5"/>
      <c r="G2236" s="6"/>
      <c r="H2236" s="5"/>
      <c r="I2236" s="58"/>
      <c r="W2236">
        <f t="shared" si="242"/>
      </c>
      <c r="X2236">
        <f t="shared" si="243"/>
      </c>
      <c r="Y2236">
        <f t="shared" si="244"/>
      </c>
      <c r="Z2236">
        <f t="shared" si="245"/>
      </c>
    </row>
    <row r="2237" spans="1:26">
      <c r="A2237" s="227">
        <v>1</v>
      </c>
      <c r="B2237" s="8" t="s">
        <v>989</v>
      </c>
      <c r="C2237" s="5" t="s">
        <v>303</v>
      </c>
      <c r="D2237" s="365">
        <v>2</v>
      </c>
      <c r="E2237" s="5">
        <v>50</v>
      </c>
      <c r="F2237" s="5">
        <f>+E2237*D2237</f>
      </c>
      <c r="G2237" s="5">
        <f>+E2237*D2237</f>
      </c>
      <c r="H2237" s="5">
        <v>1</v>
      </c>
      <c r="I2237" s="102">
        <f>+H2237*G2237</f>
      </c>
      <c r="W2237">
        <f t="shared" si="242"/>
      </c>
      <c r="X2237">
        <f t="shared" si="243"/>
      </c>
      <c r="Y2237">
        <f t="shared" si="244"/>
      </c>
      <c r="Z2237">
        <f t="shared" si="245"/>
      </c>
    </row>
    <row r="2238" spans="1:26">
      <c r="A2238" s="227">
        <v>1</v>
      </c>
      <c r="B2238" s="8" t="s">
        <v>990</v>
      </c>
      <c r="C2238" s="5" t="s">
        <v>303</v>
      </c>
      <c r="D2238" s="365">
        <v>2</v>
      </c>
      <c r="E2238" s="5">
        <v>50</v>
      </c>
      <c r="F2238" s="5">
        <f>+E2238*D2238</f>
      </c>
      <c r="G2238" s="5">
        <f>+E2238*D2238</f>
      </c>
      <c r="H2238" s="5">
        <v>1</v>
      </c>
      <c r="I2238" s="102">
        <f>+H2238*G2238</f>
      </c>
      <c r="W2238">
        <f t="shared" si="242"/>
      </c>
      <c r="X2238">
        <f t="shared" si="243"/>
      </c>
      <c r="Y2238">
        <f t="shared" si="244"/>
      </c>
      <c r="Z2238">
        <f t="shared" si="245"/>
      </c>
    </row>
    <row r="2239" spans="1:26">
      <c r="A2239" s="277"/>
      <c r="B2239" s="8"/>
      <c r="C2239" s="5"/>
      <c r="D2239" s="10"/>
      <c r="E2239" s="5"/>
      <c r="F2239" s="5"/>
      <c r="G2239" s="5"/>
      <c r="H2239" s="5"/>
      <c r="I2239" s="102"/>
      <c r="W2239">
        <f t="shared" si="242"/>
      </c>
      <c r="X2239">
        <f t="shared" si="243"/>
      </c>
      <c r="Y2239">
        <f t="shared" si="244"/>
      </c>
      <c r="Z2239">
        <f t="shared" si="245"/>
      </c>
    </row>
    <row r="2240" spans="1:26">
      <c r="A2240" s="277"/>
      <c r="B2240" s="8"/>
      <c r="C2240" s="5"/>
      <c r="D2240" s="10"/>
      <c r="E2240" s="5"/>
      <c r="F2240" s="5"/>
      <c r="G2240" s="5"/>
      <c r="H2240" s="5"/>
      <c r="I2240" s="102"/>
      <c r="W2240">
        <f t="shared" si="242"/>
      </c>
      <c r="X2240">
        <f t="shared" si="243"/>
      </c>
      <c r="Y2240">
        <f t="shared" si="244"/>
      </c>
      <c r="Z2240">
        <f t="shared" si="245"/>
      </c>
    </row>
    <row r="2241" spans="1:26">
      <c r="A2241" s="277"/>
      <c r="B2241" s="8"/>
      <c r="C2241" s="5"/>
      <c r="D2241" s="10"/>
      <c r="E2241" s="5"/>
      <c r="F2241" s="5"/>
      <c r="G2241" s="5"/>
      <c r="H2241" s="5"/>
      <c r="I2241" s="102"/>
      <c r="W2241">
        <f t="shared" si="242"/>
      </c>
      <c r="X2241">
        <f t="shared" si="243"/>
      </c>
      <c r="Y2241">
        <f t="shared" si="244"/>
      </c>
      <c r="Z2241">
        <f t="shared" si="245"/>
      </c>
    </row>
    <row r="2242" spans="1:26">
      <c r="A2242" s="31"/>
      <c r="B2242" s="148"/>
      <c r="C2242" s="148"/>
      <c r="D2242" s="21"/>
      <c r="E2242" s="5"/>
      <c r="F2242" s="9"/>
      <c r="G2242" s="6"/>
      <c r="H2242" s="7"/>
      <c r="I2242" s="102"/>
      <c r="W2242">
        <f t="shared" si="242"/>
      </c>
      <c r="X2242">
        <f t="shared" si="243"/>
      </c>
      <c r="Y2242">
        <f t="shared" si="244"/>
      </c>
      <c r="Z2242">
        <f t="shared" si="245"/>
      </c>
    </row>
    <row r="2243" spans="1:26">
      <c r="A2243" s="31"/>
      <c r="B2243" s="1568" t="s">
        <v>1450</v>
      </c>
      <c r="C2243" s="1569"/>
      <c r="D2243" s="5"/>
      <c r="E2243" s="5"/>
      <c r="F2243" s="5"/>
      <c r="G2243" s="21"/>
      <c r="H2243" s="5"/>
      <c r="I2243" s="32"/>
      <c r="W2243">
        <f t="shared" si="242"/>
      </c>
      <c r="X2243">
        <f t="shared" si="243"/>
      </c>
      <c r="Y2243">
        <f t="shared" si="244"/>
      </c>
      <c r="Z2243">
        <f t="shared" si="245"/>
      </c>
    </row>
    <row r="2244" spans="1:26">
      <c r="A2244" s="33"/>
      <c r="B2244" s="1590"/>
      <c r="C2244" s="1591"/>
      <c r="D2244" s="34"/>
      <c r="E2244" s="16"/>
      <c r="F2244" s="5"/>
      <c r="G2244" s="21"/>
      <c r="H2244" s="5"/>
      <c r="I2244" s="32"/>
      <c r="W2244">
        <f t="shared" ref="W2244:W2307" si="249">IF(LEFT($H2244&amp;"",5)="2019-",$H2244,W2243)</f>
      </c>
      <c r="X2244">
        <f t="shared" ref="X2244:X2307" si="250">IF($W2244="",0,IF(COUNTIF($AB$2:$AB$80,$W2244)&gt;0,1,0))</f>
      </c>
      <c r="Y2244">
        <f t="shared" ref="Y2244:Y2307" si="251">IF($C2244="","",UPPER(TRIM(IFERROR(LEFT($C2244&amp;"",FIND("/",$C2244&amp;"")-1),$C2244&amp;""))))</f>
      </c>
      <c r="Z2244">
        <f t="shared" ref="Z2244:Z2307" si="252">IFERROR(IF(ISNUMBER($G2244),$G2244,0),0)</f>
      </c>
    </row>
    <row r="2245" spans="1:26" ht="15.75" thickBot="1">
      <c r="A2245" s="33"/>
      <c r="B2245" s="10"/>
      <c r="C2245" s="10"/>
      <c r="D2245" s="109"/>
      <c r="E2245" s="109"/>
      <c r="F2245" s="109"/>
      <c r="G2245" s="109"/>
      <c r="H2245" s="109"/>
      <c r="I2245" s="110"/>
      <c r="W2245">
        <f t="shared" si="249"/>
      </c>
      <c r="X2245">
        <f t="shared" si="250"/>
      </c>
      <c r="Y2245">
        <f t="shared" si="251"/>
      </c>
      <c r="Z2245">
        <f t="shared" si="252"/>
      </c>
    </row>
    <row r="2246" spans="1:26">
      <c r="A2246" s="33"/>
      <c r="B2246" s="10"/>
      <c r="C2246" s="10"/>
      <c r="D2246" s="91"/>
      <c r="E2246" s="91"/>
      <c r="F2246" s="91"/>
      <c r="G2246" s="92" t="s">
        <v>19</v>
      </c>
      <c r="H2246" s="91"/>
      <c r="I2246" s="111">
        <f>SUM(I2236:I2245)</f>
      </c>
      <c r="W2246">
        <f t="shared" si="249"/>
      </c>
      <c r="X2246">
        <f t="shared" si="250"/>
      </c>
      <c r="Y2246">
        <f t="shared" si="251"/>
      </c>
      <c r="Z2246">
        <f t="shared" si="252"/>
      </c>
    </row>
    <row r="2247" spans="1:26">
      <c r="A2247" s="149"/>
      <c r="B2247" s="69"/>
      <c r="C2247" s="69"/>
      <c r="D2247" s="150"/>
      <c r="E2247" s="151" t="s">
        <v>371</v>
      </c>
      <c r="F2247" s="152"/>
      <c r="G2247" s="153"/>
      <c r="H2247" s="154" t="s">
        <v>372</v>
      </c>
      <c r="I2247" s="155"/>
      <c r="W2247">
        <f t="shared" si="249"/>
      </c>
      <c r="X2247">
        <f t="shared" si="250"/>
      </c>
      <c r="Y2247">
        <f t="shared" si="251"/>
      </c>
      <c r="Z2247">
        <f t="shared" si="252"/>
      </c>
    </row>
    <row r="2248" spans="1:26">
      <c r="A2248" s="149"/>
      <c r="B2248" s="69"/>
      <c r="C2248" s="69"/>
      <c r="D2248" s="151"/>
      <c r="E2248" s="151" t="s">
        <v>314</v>
      </c>
      <c r="F2248" s="152" t="s">
        <v>373</v>
      </c>
      <c r="G2248" s="153"/>
      <c r="H2248" s="112"/>
      <c r="I2248" s="61"/>
      <c r="W2248">
        <f t="shared" si="249"/>
      </c>
      <c r="X2248">
        <f t="shared" si="250"/>
      </c>
      <c r="Y2248">
        <f t="shared" si="251"/>
      </c>
      <c r="Z2248">
        <f t="shared" si="252"/>
      </c>
    </row>
    <row r="2249" spans="1:26" ht="15.75" thickBot="1">
      <c r="A2249" s="33"/>
      <c r="B2249" s="11" t="s">
        <v>20</v>
      </c>
      <c r="C2249" s="35"/>
      <c r="D2249" s="35"/>
      <c r="E2249" s="35"/>
      <c r="F2249" s="35"/>
      <c r="G2249" s="156"/>
      <c r="H2249" s="35"/>
      <c r="I2249" s="36"/>
      <c r="W2249">
        <f t="shared" si="249"/>
      </c>
      <c r="X2249">
        <f t="shared" si="250"/>
      </c>
      <c r="Y2249">
        <f t="shared" si="251"/>
      </c>
      <c r="Z2249">
        <f t="shared" si="252"/>
      </c>
    </row>
    <row r="2250" spans="1:26" ht="15.75" thickBot="1">
      <c r="A2250" s="37"/>
      <c r="B2250" s="38"/>
      <c r="C2250" s="39" t="s">
        <v>21</v>
      </c>
      <c r="D2250" s="40">
        <f>SUM(D2236:D2249)</f>
      </c>
      <c r="E2250" s="41">
        <f>IF(H2250=I2250,"OK","NO")</f>
      </c>
      <c r="F2250" s="40">
        <f>SUM(F2236:F2249)</f>
      </c>
      <c r="G2250" s="40">
        <f>SUM(G2236:G2249)</f>
      </c>
      <c r="H2250" s="42">
        <f>SUMPRODUCT(F2233:F2245,H2233:H2245)</f>
      </c>
      <c r="I2250" s="43">
        <f>SUM(I2246:I2249)</f>
      </c>
      <c r="W2250">
        <f t="shared" si="249"/>
      </c>
      <c r="X2250">
        <f t="shared" si="250"/>
      </c>
      <c r="Y2250">
        <f t="shared" si="251"/>
      </c>
      <c r="Z2250">
        <f t="shared" si="252"/>
      </c>
    </row>
    <row r="2251" spans="1:26" ht="15.75" thickBot="1">
      <c r="A2251" s="44"/>
      <c r="B2251" s="116"/>
      <c r="C2251" s="45"/>
      <c r="D2251" s="45"/>
      <c r="E2251" s="45"/>
      <c r="F2251" s="45"/>
      <c r="G2251" s="45"/>
      <c r="H2251" s="46"/>
      <c r="I2251" s="47"/>
      <c r="W2251">
        <f t="shared" si="249"/>
      </c>
      <c r="X2251">
        <f t="shared" si="250"/>
      </c>
      <c r="Y2251">
        <f t="shared" si="251"/>
      </c>
      <c r="Z2251">
        <f t="shared" si="252"/>
      </c>
    </row>
    <row r="2252" spans="1:26">
      <c r="A2252" s="12" t="s">
        <v>23</v>
      </c>
      <c r="B2252" s="12"/>
      <c r="C2252" s="12"/>
      <c r="D2252" s="13"/>
      <c r="E2252" s="14" t="s">
        <v>301</v>
      </c>
      <c r="F2252" s="14"/>
      <c r="G2252" s="14"/>
      <c r="H2252" s="2"/>
      <c r="I2252" s="12"/>
      <c r="W2252">
        <f t="shared" si="249"/>
      </c>
      <c r="X2252">
        <f t="shared" si="250"/>
      </c>
      <c r="Y2252">
        <f t="shared" si="251"/>
      </c>
      <c r="Z2252">
        <f t="shared" si="252"/>
      </c>
    </row>
    <row r="2253" spans="1:26">
      <c r="W2253">
        <f t="shared" si="249"/>
      </c>
      <c r="X2253">
        <f t="shared" si="250"/>
      </c>
      <c r="Y2253">
        <f t="shared" si="251"/>
      </c>
      <c r="Z2253">
        <f t="shared" si="252"/>
      </c>
    </row>
    <row r="2254" spans="1:26">
      <c r="W2254">
        <f t="shared" si="249"/>
      </c>
      <c r="X2254">
        <f t="shared" si="250"/>
      </c>
      <c r="Y2254">
        <f t="shared" si="251"/>
      </c>
      <c r="Z2254">
        <f t="shared" si="252"/>
      </c>
    </row>
    <row r="2255" spans="1:26">
      <c r="W2255">
        <f t="shared" si="249"/>
      </c>
      <c r="X2255">
        <f t="shared" si="250"/>
      </c>
      <c r="Y2255">
        <f t="shared" si="251"/>
      </c>
      <c r="Z2255">
        <f t="shared" si="252"/>
      </c>
    </row>
    <row r="2256" spans="1:26">
      <c r="W2256">
        <f t="shared" si="249"/>
      </c>
      <c r="X2256">
        <f t="shared" si="250"/>
      </c>
      <c r="Y2256">
        <f t="shared" si="251"/>
      </c>
      <c r="Z2256">
        <f t="shared" si="252"/>
      </c>
    </row>
    <row r="2257" spans="1:26">
      <c r="A2257" s="1562" t="s">
        <v>0</v>
      </c>
      <c r="B2257" s="1562"/>
      <c r="C2257" s="1562"/>
      <c r="D2257" s="1562"/>
      <c r="E2257" s="1562"/>
      <c r="F2257" s="1562"/>
      <c r="G2257" s="1562"/>
      <c r="H2257" s="1562"/>
      <c r="I2257" s="1562"/>
      <c r="W2257">
        <f t="shared" si="249"/>
      </c>
      <c r="X2257">
        <f t="shared" si="250"/>
      </c>
      <c r="Y2257">
        <f t="shared" si="251"/>
      </c>
      <c r="Z2257">
        <f t="shared" si="252"/>
      </c>
    </row>
    <row r="2258" spans="1:26">
      <c r="W2258">
        <f t="shared" si="249"/>
      </c>
      <c r="X2258">
        <f t="shared" si="250"/>
      </c>
      <c r="Y2258">
        <f t="shared" si="251"/>
      </c>
      <c r="Z2258">
        <f t="shared" si="252"/>
      </c>
    </row>
    <row r="2259" spans="1:26">
      <c r="A2259" s="1" t="s">
        <v>1</v>
      </c>
      <c r="B2259" s="1"/>
      <c r="G2259" s="2" t="s">
        <v>2</v>
      </c>
      <c r="H2259" s="3" t="s">
        <v>988</v>
      </c>
      <c r="W2259">
        <f t="shared" si="249"/>
      </c>
      <c r="X2259">
        <f t="shared" si="250"/>
      </c>
      <c r="Y2259">
        <f t="shared" si="251"/>
      </c>
      <c r="Z2259">
        <f t="shared" si="252"/>
      </c>
    </row>
    <row r="2260" spans="1:26">
      <c r="A2260" s="1" t="inlineStr">
        <is>
          <t>Dealer-184</t>
        </is>
      </c>
      <c r="B2260" s="1"/>
      <c r="C2260" s="51"/>
      <c r="F2260" s="4" t="s">
        <v>3</v>
      </c>
      <c r="G2260" s="2"/>
      <c r="H2260" s="582" t="s">
        <v>110</v>
      </c>
      <c r="W2260">
        <f t="shared" si="249"/>
      </c>
      <c r="X2260">
        <f t="shared" si="250"/>
      </c>
      <c r="Y2260">
        <f t="shared" si="251"/>
      </c>
      <c r="Z2260">
        <f t="shared" si="252"/>
      </c>
    </row>
    <row r="2261" spans="1:26">
      <c r="A2261" s="1" t="inlineStr">
        <is>
          <t>Address line (redacted)</t>
        </is>
      </c>
      <c r="B2261" s="1"/>
      <c r="C2261" s="51"/>
      <c r="W2261">
        <f t="shared" si="249"/>
      </c>
      <c r="X2261">
        <f t="shared" si="250"/>
      </c>
      <c r="Y2261">
        <f t="shared" si="251"/>
      </c>
      <c r="Z2261">
        <f t="shared" si="252"/>
      </c>
    </row>
    <row r="2262" spans="1:26">
      <c r="A2262" s="1"/>
      <c r="B2262" s="1"/>
      <c r="C2262" s="51"/>
      <c r="W2262">
        <f t="shared" si="249"/>
      </c>
      <c r="X2262">
        <f t="shared" si="250"/>
      </c>
      <c r="Y2262">
        <f t="shared" si="251"/>
      </c>
      <c r="Z2262">
        <f t="shared" si="252"/>
      </c>
    </row>
    <row r="2263" spans="1:26">
      <c r="A2263" s="1"/>
      <c r="B2263" s="1582"/>
      <c r="C2263" s="1582"/>
      <c r="W2263">
        <f t="shared" si="249"/>
      </c>
      <c r="X2263">
        <f t="shared" si="250"/>
      </c>
      <c r="Y2263">
        <f t="shared" si="251"/>
      </c>
      <c r="Z2263">
        <f t="shared" si="252"/>
      </c>
    </row>
    <row r="2264" spans="1:26">
      <c r="A2264" s="49" t="s">
        <v>4</v>
      </c>
      <c r="B2264" s="87"/>
      <c r="W2264">
        <f t="shared" si="249"/>
      </c>
      <c r="X2264">
        <f t="shared" si="250"/>
      </c>
      <c r="Y2264">
        <f t="shared" si="251"/>
      </c>
      <c r="Z2264">
        <f t="shared" si="252"/>
      </c>
    </row>
    <row r="2265" spans="1:26">
      <c r="A2265" s="12"/>
      <c r="B2265" s="86"/>
      <c r="W2265">
        <f t="shared" si="249"/>
      </c>
      <c r="X2265">
        <f t="shared" si="250"/>
      </c>
      <c r="Y2265">
        <f t="shared" si="251"/>
      </c>
      <c r="Z2265">
        <f t="shared" si="252"/>
      </c>
    </row>
    <row r="2266" spans="1:26">
      <c r="A2266" s="1" t="s">
        <v>5</v>
      </c>
      <c r="W2266">
        <f t="shared" si="249"/>
      </c>
      <c r="X2266">
        <f t="shared" si="250"/>
      </c>
      <c r="Y2266">
        <f t="shared" si="251"/>
      </c>
      <c r="Z2266">
        <f t="shared" si="252"/>
      </c>
    </row>
    <row r="2267" spans="1:26">
      <c r="A2267" s="1" t="s">
        <v>6</v>
      </c>
      <c r="W2267">
        <f t="shared" si="249"/>
      </c>
      <c r="X2267">
        <f t="shared" si="250"/>
      </c>
      <c r="Y2267">
        <f t="shared" si="251"/>
      </c>
      <c r="Z2267">
        <f t="shared" si="252"/>
      </c>
    </row>
    <row r="2268" spans="1:26" ht="15.75" thickBot="1">
      <c r="A2268" s="1" t="s">
        <v>7</v>
      </c>
      <c r="W2268">
        <f t="shared" si="249"/>
      </c>
      <c r="X2268">
        <f t="shared" si="250"/>
      </c>
      <c r="Y2268">
        <f t="shared" si="251"/>
      </c>
      <c r="Z2268">
        <f t="shared" si="252"/>
      </c>
    </row>
    <row r="2269" spans="1:26" ht="24">
      <c r="A2269" s="26" t="s">
        <v>8</v>
      </c>
      <c r="B2269" s="27" t="s">
        <v>9</v>
      </c>
      <c r="C2269" s="27" t="s">
        <v>10</v>
      </c>
      <c r="D2269" s="200" t="s">
        <v>11</v>
      </c>
      <c r="E2269" s="200" t="s">
        <v>12</v>
      </c>
      <c r="F2269" s="200" t="s">
        <v>13</v>
      </c>
      <c r="G2269" s="200" t="s">
        <v>14</v>
      </c>
      <c r="H2269" s="201" t="s">
        <v>15</v>
      </c>
      <c r="I2269" s="202" t="s">
        <v>16</v>
      </c>
      <c r="W2269">
        <f t="shared" si="249"/>
      </c>
      <c r="X2269">
        <f t="shared" si="250"/>
      </c>
      <c r="Y2269">
        <f t="shared" si="251"/>
      </c>
      <c r="Z2269">
        <f t="shared" si="252"/>
      </c>
    </row>
    <row r="2270" spans="1:26">
      <c r="A2270" s="107"/>
      <c r="B2270" s="1564" t="s">
        <v>17</v>
      </c>
      <c r="C2270" s="1565"/>
      <c r="D2270" s="53"/>
      <c r="E2270" s="53"/>
      <c r="F2270" s="91"/>
      <c r="G2270" s="92"/>
      <c r="H2270" s="91"/>
      <c r="I2270" s="250"/>
      <c r="W2270">
        <f t="shared" si="249"/>
      </c>
      <c r="X2270">
        <f t="shared" si="250"/>
      </c>
      <c r="Y2270">
        <f t="shared" si="251"/>
      </c>
      <c r="Z2270">
        <f t="shared" si="252"/>
      </c>
    </row>
    <row r="2271" spans="1:26">
      <c r="A2271" s="5">
        <v>1</v>
      </c>
      <c r="B2271" s="8" t="s">
        <v>454</v>
      </c>
      <c r="C2271" s="5" t="s">
        <v>453</v>
      </c>
      <c r="D2271" s="5">
        <v>1</v>
      </c>
      <c r="E2271" s="5">
        <v>5</v>
      </c>
      <c r="F2271" s="5">
        <f>+E2271*D2271</f>
      </c>
      <c r="G2271" s="5">
        <f>+E2271*D2271</f>
      </c>
      <c r="H2271" s="5">
        <v>1</v>
      </c>
      <c r="I2271" s="102">
        <f>+H2271*G2271</f>
      </c>
      <c r="W2271">
        <f t="shared" si="249"/>
      </c>
      <c r="X2271">
        <f t="shared" si="250"/>
      </c>
      <c r="Y2271">
        <f t="shared" si="251"/>
      </c>
      <c r="Z2271">
        <f t="shared" si="252"/>
      </c>
    </row>
    <row r="2272" spans="1:26">
      <c r="A2272" s="5">
        <v>2</v>
      </c>
      <c r="B2272" s="8" t="s">
        <v>437</v>
      </c>
      <c r="C2272" s="5" t="s">
        <v>436</v>
      </c>
      <c r="D2272" s="5">
        <v>1</v>
      </c>
      <c r="E2272" s="5">
        <v>5</v>
      </c>
      <c r="F2272" s="5">
        <f>+E2272*D2272</f>
      </c>
      <c r="G2272" s="5">
        <f>+E2272*D2272</f>
      </c>
      <c r="H2272" s="5">
        <v>1</v>
      </c>
      <c r="I2272" s="102">
        <f>+H2272*G2272</f>
      </c>
      <c r="W2272">
        <f t="shared" si="249"/>
      </c>
      <c r="X2272">
        <f t="shared" si="250"/>
      </c>
      <c r="Y2272">
        <f t="shared" si="251"/>
      </c>
      <c r="Z2272">
        <f t="shared" si="252"/>
      </c>
    </row>
    <row r="2273" spans="1:26">
      <c r="A2273" s="5"/>
      <c r="B2273" s="8"/>
      <c r="C2273" s="5"/>
      <c r="D2273" s="5"/>
      <c r="E2273" s="5"/>
      <c r="F2273" s="5"/>
      <c r="G2273" s="5"/>
      <c r="H2273" s="5"/>
      <c r="I2273" s="102"/>
      <c r="W2273">
        <f t="shared" si="249"/>
      </c>
      <c r="X2273">
        <f t="shared" si="250"/>
      </c>
      <c r="Y2273">
        <f t="shared" si="251"/>
      </c>
      <c r="Z2273">
        <f t="shared" si="252"/>
      </c>
    </row>
    <row r="2274" spans="1:26">
      <c r="A2274" s="5"/>
      <c r="B2274" s="8"/>
      <c r="C2274" s="5"/>
      <c r="D2274" s="5"/>
      <c r="E2274" s="5"/>
      <c r="F2274" s="6"/>
      <c r="G2274" s="5"/>
      <c r="H2274" s="5"/>
      <c r="I2274" s="102"/>
      <c r="W2274">
        <f t="shared" si="249"/>
      </c>
      <c r="X2274">
        <f t="shared" si="250"/>
      </c>
      <c r="Y2274">
        <f t="shared" si="251"/>
      </c>
      <c r="Z2274">
        <f t="shared" si="252"/>
      </c>
    </row>
    <row r="2275" spans="1:26">
      <c r="A2275" s="5"/>
      <c r="B2275" s="8"/>
      <c r="C2275" s="5"/>
      <c r="D2275" s="5"/>
      <c r="E2275" s="5"/>
      <c r="F2275" s="6"/>
      <c r="G2275" s="5"/>
      <c r="H2275" s="5"/>
      <c r="I2275" s="102"/>
      <c r="W2275">
        <f t="shared" si="249"/>
      </c>
      <c r="X2275">
        <f t="shared" si="250"/>
      </c>
      <c r="Y2275">
        <f t="shared" si="251"/>
      </c>
      <c r="Z2275">
        <f t="shared" si="252"/>
      </c>
    </row>
    <row r="2276" spans="1:26">
      <c r="A2276" s="5"/>
      <c r="B2276" s="8"/>
      <c r="C2276" s="5"/>
      <c r="D2276" s="5"/>
      <c r="E2276" s="5"/>
      <c r="F2276" s="6"/>
      <c r="G2276" s="5"/>
      <c r="H2276" s="5"/>
      <c r="I2276" s="102"/>
      <c r="W2276">
        <f t="shared" si="249"/>
      </c>
      <c r="X2276">
        <f t="shared" si="250"/>
      </c>
      <c r="Y2276">
        <f t="shared" si="251"/>
      </c>
      <c r="Z2276">
        <f t="shared" si="252"/>
      </c>
    </row>
    <row r="2277" spans="1:26">
      <c r="A2277" s="5"/>
      <c r="B2277" s="8"/>
      <c r="C2277" s="5"/>
      <c r="D2277" s="50"/>
      <c r="E2277" s="5"/>
      <c r="F2277" s="5"/>
      <c r="G2277" s="6"/>
      <c r="H2277" s="5"/>
      <c r="I2277" s="129"/>
      <c r="W2277">
        <f t="shared" si="249"/>
      </c>
      <c r="X2277">
        <f t="shared" si="250"/>
      </c>
      <c r="Y2277">
        <f t="shared" si="251"/>
      </c>
      <c r="Z2277">
        <f t="shared" si="252"/>
      </c>
    </row>
    <row r="2278" spans="1:26">
      <c r="A2278" s="107"/>
      <c r="B2278" s="106"/>
      <c r="C2278" s="5"/>
      <c r="D2278" s="50"/>
      <c r="E2278" s="5"/>
      <c r="F2278" s="6"/>
      <c r="G2278" s="6"/>
      <c r="H2278" s="5"/>
      <c r="I2278" s="129"/>
      <c r="W2278">
        <f t="shared" si="249"/>
      </c>
      <c r="X2278">
        <f t="shared" si="250"/>
      </c>
      <c r="Y2278">
        <f t="shared" si="251"/>
      </c>
      <c r="Z2278">
        <f t="shared" si="252"/>
      </c>
    </row>
    <row r="2279" spans="1:26">
      <c r="A2279" s="33"/>
      <c r="B2279" s="10"/>
      <c r="C2279" s="10"/>
      <c r="D2279" s="132"/>
      <c r="E2279" s="132"/>
      <c r="F2279" s="132"/>
      <c r="G2279" s="132"/>
      <c r="H2279" s="133"/>
      <c r="I2279" s="61"/>
      <c r="W2279">
        <f t="shared" si="249"/>
      </c>
      <c r="X2279">
        <f t="shared" si="250"/>
      </c>
      <c r="Y2279">
        <f t="shared" si="251"/>
      </c>
      <c r="Z2279">
        <f t="shared" si="252"/>
      </c>
    </row>
    <row r="2280" spans="1:26" ht="15.75" thickBot="1">
      <c r="A2280" s="33"/>
      <c r="B2280" s="11" t="s">
        <v>20</v>
      </c>
      <c r="C2280" s="35"/>
      <c r="D2280" s="35"/>
      <c r="E2280" s="35"/>
      <c r="F2280" s="35"/>
      <c r="G2280" s="35"/>
      <c r="H2280" s="35"/>
      <c r="I2280" s="36"/>
      <c r="W2280">
        <f t="shared" si="249"/>
      </c>
      <c r="X2280">
        <f t="shared" si="250"/>
      </c>
      <c r="Y2280">
        <f t="shared" si="251"/>
      </c>
      <c r="Z2280">
        <f t="shared" si="252"/>
      </c>
    </row>
    <row r="2281" spans="1:26" ht="15.75" thickBot="1">
      <c r="A2281" s="37"/>
      <c r="B2281" s="38"/>
      <c r="C2281" s="39" t="s">
        <v>21</v>
      </c>
      <c r="D2281" s="40">
        <f>SUM(D2270:D2280)</f>
      </c>
      <c r="E2281" s="41">
        <f>IF(H2281=I2281,"OK","NO")</f>
      </c>
      <c r="F2281" s="40">
        <f>SUM(F2270:F2280)</f>
      </c>
      <c r="G2281" s="40">
        <f>SUM(G2270:G2280)</f>
      </c>
      <c r="H2281" s="41">
        <f>SUMPRODUCT(F2270:F2278,H2270:H2278)</f>
      </c>
      <c r="I2281" s="43">
        <f>SUM(I2270:I2280)</f>
      </c>
      <c r="J2281">
        <v>5120</v>
      </c>
      <c r="K2281" s="118">
        <f>+I2281-J2281</f>
      </c>
      <c r="W2281">
        <f t="shared" si="249"/>
      </c>
      <c r="X2281">
        <f t="shared" si="250"/>
      </c>
      <c r="Y2281">
        <f t="shared" si="251"/>
      </c>
      <c r="Z2281">
        <f t="shared" si="252"/>
      </c>
    </row>
    <row r="2282" spans="1:26" ht="15.75" thickBot="1">
      <c r="A2282" s="44"/>
      <c r="B2282" s="116"/>
      <c r="C2282" s="45"/>
      <c r="D2282" s="45"/>
      <c r="E2282" s="45"/>
      <c r="F2282" s="45"/>
      <c r="G2282" s="45"/>
      <c r="H2282" s="45"/>
      <c r="I2282" s="47"/>
      <c r="W2282">
        <f t="shared" si="249"/>
      </c>
      <c r="X2282">
        <f t="shared" si="250"/>
      </c>
      <c r="Y2282">
        <f t="shared" si="251"/>
      </c>
      <c r="Z2282">
        <f t="shared" si="252"/>
      </c>
    </row>
    <row r="2283" spans="1:26">
      <c r="A2283" s="12" t="s">
        <v>315</v>
      </c>
      <c r="B2283" s="12"/>
      <c r="W2283">
        <f t="shared" si="249"/>
      </c>
      <c r="X2283">
        <f t="shared" si="250"/>
      </c>
      <c r="Y2283">
        <f t="shared" si="251"/>
      </c>
      <c r="Z2283">
        <f t="shared" si="252"/>
      </c>
    </row>
    <row r="2284" spans="1:26">
      <c r="W2284">
        <f t="shared" si="249"/>
      </c>
      <c r="X2284">
        <f t="shared" si="250"/>
      </c>
      <c r="Y2284">
        <f t="shared" si="251"/>
      </c>
      <c r="Z2284">
        <f t="shared" si="252"/>
      </c>
    </row>
    <row r="2285" spans="1:26">
      <c r="W2285">
        <f t="shared" si="249"/>
      </c>
      <c r="X2285">
        <f t="shared" si="250"/>
      </c>
      <c r="Y2285">
        <f t="shared" si="251"/>
      </c>
      <c r="Z2285">
        <f t="shared" si="252"/>
      </c>
    </row>
    <row r="2286" spans="1:26">
      <c r="W2286">
        <f t="shared" si="249"/>
      </c>
      <c r="X2286">
        <f t="shared" si="250"/>
      </c>
      <c r="Y2286">
        <f t="shared" si="251"/>
      </c>
      <c r="Z2286">
        <f t="shared" si="252"/>
      </c>
    </row>
    <row r="2287" spans="1:26">
      <c r="W2287">
        <f t="shared" si="249"/>
      </c>
      <c r="X2287">
        <f t="shared" si="250"/>
      </c>
      <c r="Y2287">
        <f t="shared" si="251"/>
      </c>
      <c r="Z2287">
        <f t="shared" si="252"/>
      </c>
    </row>
    <row r="2288" spans="1:26">
      <c r="A2288" s="1562" t="s">
        <v>0</v>
      </c>
      <c r="B2288" s="1562"/>
      <c r="C2288" s="1562"/>
      <c r="D2288" s="1562"/>
      <c r="E2288" s="1562"/>
      <c r="F2288" s="1562"/>
      <c r="G2288" s="1562"/>
      <c r="H2288" s="1562"/>
      <c r="I2288" s="1562"/>
      <c r="W2288">
        <f t="shared" si="249"/>
      </c>
      <c r="X2288">
        <f t="shared" si="250"/>
      </c>
      <c r="Y2288">
        <f t="shared" si="251"/>
      </c>
      <c r="Z2288">
        <f t="shared" si="252"/>
      </c>
    </row>
    <row r="2289" spans="1:26">
      <c r="W2289">
        <f t="shared" si="249"/>
      </c>
      <c r="X2289">
        <f t="shared" si="250"/>
      </c>
      <c r="Y2289">
        <f t="shared" si="251"/>
      </c>
      <c r="Z2289">
        <f t="shared" si="252"/>
      </c>
    </row>
    <row r="2290" spans="1:26">
      <c r="A2290" s="1" t="s">
        <v>1</v>
      </c>
      <c r="B2290" s="1"/>
      <c r="G2290" s="2" t="s">
        <v>2</v>
      </c>
      <c r="H2290" s="3" t="s">
        <v>988</v>
      </c>
      <c r="W2290">
        <f t="shared" si="249"/>
      </c>
      <c r="X2290">
        <f t="shared" si="250"/>
      </c>
      <c r="Y2290">
        <f t="shared" si="251"/>
      </c>
      <c r="Z2290">
        <f t="shared" si="252"/>
      </c>
    </row>
    <row r="2291" spans="1:26">
      <c r="A2291" s="22" t="inlineStr">
        <is>
          <t>ATTN: Contact-005</t>
        </is>
      </c>
      <c r="B2291" s="1"/>
      <c r="F2291" s="4" t="s">
        <v>3</v>
      </c>
      <c r="G2291" s="2"/>
      <c r="H2291" s="582" t="s">
        <v>111</v>
      </c>
      <c r="W2291">
        <f t="shared" si="249"/>
      </c>
      <c r="X2291">
        <f t="shared" si="250"/>
      </c>
      <c r="Y2291">
        <f t="shared" si="251"/>
      </c>
      <c r="Z2291">
        <f t="shared" si="252"/>
      </c>
    </row>
    <row r="2292" spans="1:26">
      <c r="A2292" s="1" t="inlineStr">
        <is>
          <t>Dealer-112</t>
        </is>
      </c>
      <c r="B2292" s="1"/>
      <c r="H2292" s="22"/>
      <c r="W2292">
        <f t="shared" si="249"/>
      </c>
      <c r="X2292">
        <f t="shared" si="250"/>
      </c>
      <c r="Y2292">
        <f t="shared" si="251"/>
      </c>
      <c r="Z2292">
        <f t="shared" si="252"/>
      </c>
    </row>
    <row r="2293" spans="1:26">
      <c r="A2293" s="1" t="inlineStr">
        <is>
          <t>Address line (redacted)</t>
        </is>
      </c>
      <c r="B2293" s="1"/>
      <c r="D2293" s="85"/>
      <c r="E2293" s="85"/>
      <c r="F2293" s="85"/>
      <c r="G2293" s="85"/>
      <c r="H2293" s="85"/>
      <c r="W2293">
        <f t="shared" si="249"/>
      </c>
      <c r="X2293">
        <f t="shared" si="250"/>
      </c>
      <c r="Y2293">
        <f t="shared" si="251"/>
      </c>
      <c r="Z2293">
        <f t="shared" si="252"/>
      </c>
    </row>
    <row r="2294" spans="1:26">
      <c r="A2294" s="22" t="inlineStr">
        <is>
          <t>Address line (redacted)</t>
        </is>
      </c>
      <c r="B2294" s="86"/>
      <c r="D2294" s="85"/>
      <c r="E2294" s="85"/>
      <c r="F2294" s="85"/>
      <c r="G2294" s="85"/>
      <c r="H2294" s="85"/>
      <c r="W2294">
        <f t="shared" si="249"/>
      </c>
      <c r="X2294">
        <f t="shared" si="250"/>
      </c>
      <c r="Y2294">
        <f t="shared" si="251"/>
      </c>
      <c r="Z2294">
        <f t="shared" si="252"/>
      </c>
    </row>
    <row r="2295" spans="1:26">
      <c r="A2295" s="49" t="s">
        <v>4</v>
      </c>
      <c r="B2295" s="87" t="inlineStr">
        <is>
          <t>GSTIN-MASKED</t>
        </is>
      </c>
      <c r="W2295">
        <f t="shared" si="249"/>
      </c>
      <c r="X2295">
        <f t="shared" si="250"/>
      </c>
      <c r="Y2295">
        <f t="shared" si="251"/>
      </c>
      <c r="Z2295">
        <f t="shared" si="252"/>
      </c>
    </row>
    <row r="2296" spans="1:26">
      <c r="A2296" s="1" t="s">
        <v>5</v>
      </c>
      <c r="W2296">
        <f t="shared" si="249"/>
      </c>
      <c r="X2296">
        <f t="shared" si="250"/>
      </c>
      <c r="Y2296">
        <f t="shared" si="251"/>
      </c>
      <c r="Z2296">
        <f t="shared" si="252"/>
      </c>
    </row>
    <row r="2297" spans="1:26">
      <c r="A2297" s="1" t="s">
        <v>6</v>
      </c>
      <c r="W2297">
        <f t="shared" si="249"/>
      </c>
      <c r="X2297">
        <f t="shared" si="250"/>
      </c>
      <c r="Y2297">
        <f t="shared" si="251"/>
      </c>
      <c r="Z2297">
        <f t="shared" si="252"/>
      </c>
    </row>
    <row r="2298" spans="1:26">
      <c r="A2298" s="1" t="s">
        <v>7</v>
      </c>
      <c r="W2298">
        <f t="shared" si="249"/>
      </c>
      <c r="X2298">
        <f t="shared" si="250"/>
      </c>
      <c r="Y2298">
        <f t="shared" si="251"/>
      </c>
      <c r="Z2298">
        <f t="shared" si="252"/>
      </c>
    </row>
    <row r="2299" spans="1:26" ht="24">
      <c r="A2299" s="88" t="s">
        <v>8</v>
      </c>
      <c r="B2299" s="89" t="s">
        <v>9</v>
      </c>
      <c r="C2299" s="89" t="s">
        <v>10</v>
      </c>
      <c r="D2299" s="34" t="s">
        <v>11</v>
      </c>
      <c r="E2299" s="34" t="s">
        <v>12</v>
      </c>
      <c r="F2299" s="34" t="s">
        <v>13</v>
      </c>
      <c r="G2299" s="34" t="s">
        <v>14</v>
      </c>
      <c r="H2299" s="88" t="s">
        <v>15</v>
      </c>
      <c r="I2299" s="90" t="s">
        <v>16</v>
      </c>
      <c r="W2299">
        <f t="shared" si="249"/>
      </c>
      <c r="X2299">
        <f t="shared" si="250"/>
      </c>
      <c r="Y2299">
        <f t="shared" si="251"/>
      </c>
      <c r="Z2299">
        <f t="shared" si="252"/>
      </c>
    </row>
    <row r="2300" spans="1:26">
      <c r="A2300" s="5"/>
      <c r="B2300" s="1564" t="s">
        <v>300</v>
      </c>
      <c r="C2300" s="1565"/>
      <c r="D2300" s="53"/>
      <c r="E2300" s="53"/>
      <c r="F2300" s="91"/>
      <c r="G2300" s="92"/>
      <c r="H2300" s="53"/>
      <c r="I2300" s="93"/>
      <c r="W2300">
        <f t="shared" si="249"/>
      </c>
      <c r="X2300">
        <f t="shared" si="250"/>
      </c>
      <c r="Y2300">
        <f t="shared" si="251"/>
      </c>
      <c r="Z2300">
        <f t="shared" si="252"/>
      </c>
    </row>
    <row r="2301" spans="1:26">
      <c r="A2301" s="5">
        <v>1</v>
      </c>
      <c r="B2301" s="17" t="s">
        <v>734</v>
      </c>
      <c r="C2301" s="5" t="s">
        <v>735</v>
      </c>
      <c r="D2301" s="308"/>
      <c r="E2301" s="7"/>
      <c r="F2301" s="5">
        <v>10</v>
      </c>
      <c r="G2301" s="5">
        <f>+F2301</f>
      </c>
      <c r="H2301" s="7">
        <v>1</v>
      </c>
      <c r="I2301" s="102">
        <f>+H2301*G2301</f>
      </c>
      <c r="W2301">
        <f t="shared" si="249"/>
      </c>
      <c r="X2301">
        <f t="shared" si="250"/>
      </c>
      <c r="Y2301">
        <f t="shared" si="251"/>
      </c>
      <c r="Z2301">
        <f t="shared" si="252"/>
      </c>
    </row>
    <row r="2302" spans="1:26" ht="36">
      <c r="A2302" s="19">
        <v>2</v>
      </c>
      <c r="B2302" s="17" t="s">
        <v>861</v>
      </c>
      <c r="C2302" s="9" t="s">
        <v>862</v>
      </c>
      <c r="D2302" s="5"/>
      <c r="E2302" s="7"/>
      <c r="F2302" s="5">
        <v>25</v>
      </c>
      <c r="G2302" s="5">
        <f>+F2302</f>
      </c>
      <c r="H2302" s="7">
        <v>1</v>
      </c>
      <c r="I2302" s="102">
        <f t="shared" ref="I2302:I2318" si="253">+H2302*G2302</f>
      </c>
      <c r="W2302">
        <f t="shared" si="249"/>
      </c>
      <c r="X2302">
        <f t="shared" si="250"/>
      </c>
      <c r="Y2302">
        <f t="shared" si="251"/>
      </c>
      <c r="Z2302">
        <f t="shared" si="252"/>
      </c>
    </row>
    <row r="2303" spans="1:26" ht="24">
      <c r="A2303" s="5">
        <v>3</v>
      </c>
      <c r="B2303" s="17" t="s">
        <v>886</v>
      </c>
      <c r="C2303" s="88" t="s">
        <v>887</v>
      </c>
      <c r="D2303" s="5"/>
      <c r="E2303" s="5"/>
      <c r="F2303" s="5">
        <v>10</v>
      </c>
      <c r="G2303" s="5">
        <f>+F2303</f>
      </c>
      <c r="H2303" s="5">
        <v>1</v>
      </c>
      <c r="I2303" s="102">
        <f t="shared" si="253"/>
      </c>
      <c r="W2303">
        <f t="shared" si="249"/>
      </c>
      <c r="X2303">
        <f t="shared" si="250"/>
      </c>
      <c r="Y2303">
        <f t="shared" si="251"/>
      </c>
      <c r="Z2303">
        <f t="shared" si="252"/>
      </c>
    </row>
    <row r="2304" spans="1:26">
      <c r="A2304" s="5"/>
      <c r="B2304" s="1564" t="s">
        <v>24</v>
      </c>
      <c r="C2304" s="1565"/>
      <c r="D2304" s="5"/>
      <c r="E2304" s="5"/>
      <c r="F2304" s="5"/>
      <c r="G2304" s="5"/>
      <c r="H2304" s="5"/>
      <c r="I2304" s="102"/>
      <c r="W2304">
        <f t="shared" si="249"/>
      </c>
      <c r="X2304">
        <f t="shared" si="250"/>
      </c>
      <c r="Y2304">
        <f t="shared" si="251"/>
      </c>
      <c r="Z2304">
        <f t="shared" si="252"/>
      </c>
    </row>
    <row r="2305" spans="1:26">
      <c r="A2305" s="19">
        <v>4</v>
      </c>
      <c r="B2305" s="20" t="s">
        <v>994</v>
      </c>
      <c r="C2305" s="19" t="s">
        <v>993</v>
      </c>
      <c r="D2305" s="19">
        <v>1</v>
      </c>
      <c r="E2305" s="19">
        <v>6</v>
      </c>
      <c r="F2305" s="5">
        <f>+E2305*D2305</f>
      </c>
      <c r="G2305" s="5">
        <f>+E2305*D2305</f>
      </c>
      <c r="H2305" s="19">
        <v>1</v>
      </c>
      <c r="I2305" s="102">
        <f t="shared" si="253"/>
      </c>
      <c r="W2305">
        <f t="shared" si="249"/>
      </c>
      <c r="X2305">
        <f t="shared" si="250"/>
      </c>
      <c r="Y2305">
        <f t="shared" si="251"/>
      </c>
      <c r="Z2305">
        <f t="shared" si="252"/>
      </c>
    </row>
    <row r="2306" spans="1:26">
      <c r="A2306" s="19">
        <v>5</v>
      </c>
      <c r="B2306" s="20" t="s">
        <v>729</v>
      </c>
      <c r="C2306" s="19" t="s">
        <v>730</v>
      </c>
      <c r="D2306" s="19">
        <v>1</v>
      </c>
      <c r="E2306" s="19">
        <v>6</v>
      </c>
      <c r="F2306" s="5">
        <f>+E2306*D2306</f>
      </c>
      <c r="G2306" s="5">
        <f>+E2306*D2306</f>
      </c>
      <c r="H2306" s="19">
        <v>1</v>
      </c>
      <c r="I2306" s="102">
        <f t="shared" si="253"/>
      </c>
      <c r="W2306">
        <f t="shared" si="249"/>
      </c>
      <c r="X2306">
        <f t="shared" si="250"/>
      </c>
      <c r="Y2306">
        <f t="shared" si="251"/>
      </c>
      <c r="Z2306">
        <f t="shared" si="252"/>
      </c>
    </row>
    <row r="2307" spans="1:26">
      <c r="A2307" s="19">
        <v>6</v>
      </c>
      <c r="B2307" s="20" t="s">
        <v>992</v>
      </c>
      <c r="C2307" s="19" t="s">
        <v>991</v>
      </c>
      <c r="D2307" s="19">
        <v>1</v>
      </c>
      <c r="E2307" s="19">
        <v>6</v>
      </c>
      <c r="F2307" s="5">
        <f>+E2307*D2307</f>
      </c>
      <c r="G2307" s="5">
        <f>+E2307*D2307</f>
      </c>
      <c r="H2307" s="19">
        <v>1</v>
      </c>
      <c r="I2307" s="102">
        <f t="shared" si="253"/>
      </c>
      <c r="W2307">
        <f t="shared" si="249"/>
      </c>
      <c r="X2307">
        <f t="shared" si="250"/>
      </c>
      <c r="Y2307">
        <f t="shared" si="251"/>
      </c>
      <c r="Z2307">
        <f t="shared" si="252"/>
      </c>
    </row>
    <row r="2308" spans="1:26" ht="15.75">
      <c r="A2308" s="19">
        <v>7</v>
      </c>
      <c r="B2308" s="20" t="s">
        <v>588</v>
      </c>
      <c r="C2308" s="19" t="s">
        <v>589</v>
      </c>
      <c r="D2308" s="19">
        <v>2</v>
      </c>
      <c r="E2308" s="19">
        <v>6</v>
      </c>
      <c r="F2308" s="5">
        <f>+E2308*D2308</f>
      </c>
      <c r="G2308" s="5">
        <f>+E2308*D2308</f>
      </c>
      <c r="H2308" s="19">
        <v>1</v>
      </c>
      <c r="I2308" s="102">
        <f t="shared" si="253"/>
      </c>
      <c r="W2308">
        <f t="shared" ref="W2308:W2371" si="254">IF(LEFT($H2308&amp;"",5)="2019-",$H2308,W2307)</f>
      </c>
      <c r="X2308">
        <f t="shared" ref="X2308:X2371" si="255">IF($W2308="",0,IF(COUNTIF($AB$2:$AB$80,$W2308)&gt;0,1,0))</f>
      </c>
      <c r="Y2308">
        <f t="shared" ref="Y2308:Y2371" si="256">IF($C2308="","",UPPER(TRIM(IFERROR(LEFT($C2308&amp;"",FIND("/",$C2308&amp;"")-1),$C2308&amp;""))))</f>
      </c>
      <c r="Z2308">
        <f t="shared" ref="Z2308:Z2371" si="257">IFERROR(IF(ISNUMBER($G2308),$G2308,0),0)</f>
      </c>
    </row>
    <row r="2309" spans="1:26">
      <c r="A2309" s="5"/>
      <c r="B2309" s="1564" t="s">
        <v>604</v>
      </c>
      <c r="C2309" s="1565"/>
      <c r="D2309" s="5"/>
      <c r="E2309" s="16"/>
      <c r="F2309" s="5"/>
      <c r="G2309" s="5"/>
      <c r="H2309" s="5"/>
      <c r="I2309" s="102"/>
      <c r="W2309">
        <f t="shared" si="254"/>
      </c>
      <c r="X2309">
        <f t="shared" si="255"/>
      </c>
      <c r="Y2309">
        <f t="shared" si="256"/>
      </c>
      <c r="Z2309">
        <f t="shared" si="257"/>
      </c>
    </row>
    <row r="2310" spans="1:26" ht="24">
      <c r="A2310" s="5">
        <v>8</v>
      </c>
      <c r="B2310" s="106" t="s">
        <v>970</v>
      </c>
      <c r="C2310" s="269" t="s">
        <v>979</v>
      </c>
      <c r="D2310" s="19">
        <v>1</v>
      </c>
      <c r="E2310" s="5">
        <v>10</v>
      </c>
      <c r="F2310" s="5">
        <f t="shared" ref="F2310:F2318" si="258">+E2310*D2310</f>
      </c>
      <c r="G2310" s="5">
        <f t="shared" ref="G2310:G2318" si="259">+E2310*D2310</f>
      </c>
      <c r="H2310" s="9">
        <v>1</v>
      </c>
      <c r="I2310" s="102">
        <f t="shared" si="253"/>
      </c>
      <c r="W2310">
        <f t="shared" si="254"/>
      </c>
      <c r="X2310">
        <f t="shared" si="255"/>
      </c>
      <c r="Y2310">
        <f t="shared" si="256"/>
      </c>
      <c r="Z2310">
        <f t="shared" si="257"/>
      </c>
    </row>
    <row r="2311" spans="1:26" ht="30">
      <c r="A2311" s="5">
        <v>9</v>
      </c>
      <c r="B2311" s="106" t="s">
        <v>277</v>
      </c>
      <c r="C2311" s="271" t="s">
        <v>623</v>
      </c>
      <c r="D2311" s="19">
        <v>1</v>
      </c>
      <c r="E2311" s="5">
        <v>10</v>
      </c>
      <c r="F2311" s="5">
        <f t="shared" si="258"/>
      </c>
      <c r="G2311" s="5">
        <f t="shared" si="259"/>
      </c>
      <c r="H2311" s="9">
        <v>1</v>
      </c>
      <c r="I2311" s="102">
        <f t="shared" si="253"/>
      </c>
      <c r="W2311">
        <f t="shared" si="254"/>
      </c>
      <c r="X2311">
        <f t="shared" si="255"/>
      </c>
      <c r="Y2311">
        <f t="shared" si="256"/>
      </c>
      <c r="Z2311">
        <f t="shared" si="257"/>
      </c>
    </row>
    <row r="2312" spans="1:26" ht="24">
      <c r="A2312" s="5">
        <v>10</v>
      </c>
      <c r="B2312" s="106" t="s">
        <v>1009</v>
      </c>
      <c r="C2312" s="280" t="s">
        <v>1008</v>
      </c>
      <c r="D2312" s="19">
        <v>1</v>
      </c>
      <c r="E2312" s="5">
        <v>10</v>
      </c>
      <c r="F2312" s="5">
        <f t="shared" si="258"/>
      </c>
      <c r="G2312" s="5">
        <f t="shared" si="259"/>
      </c>
      <c r="H2312" s="9">
        <v>1</v>
      </c>
      <c r="I2312" s="102">
        <f t="shared" si="253"/>
      </c>
      <c r="W2312">
        <f t="shared" si="254"/>
      </c>
      <c r="X2312">
        <f t="shared" si="255"/>
      </c>
      <c r="Y2312">
        <f t="shared" si="256"/>
      </c>
      <c r="Z2312">
        <f t="shared" si="257"/>
      </c>
    </row>
    <row r="2313" spans="1:26" ht="36">
      <c r="A2313" s="5">
        <v>11</v>
      </c>
      <c r="B2313" s="106" t="s">
        <v>515</v>
      </c>
      <c r="C2313" s="280" t="s">
        <v>727</v>
      </c>
      <c r="D2313" s="19">
        <v>1</v>
      </c>
      <c r="E2313" s="5">
        <v>10</v>
      </c>
      <c r="F2313" s="5">
        <f t="shared" si="258"/>
      </c>
      <c r="G2313" s="5">
        <f t="shared" si="259"/>
      </c>
      <c r="H2313" s="9">
        <v>1</v>
      </c>
      <c r="I2313" s="102">
        <f t="shared" si="253"/>
      </c>
      <c r="W2313">
        <f t="shared" si="254"/>
      </c>
      <c r="X2313">
        <f t="shared" si="255"/>
      </c>
      <c r="Y2313">
        <f t="shared" si="256"/>
      </c>
      <c r="Z2313">
        <f t="shared" si="257"/>
      </c>
    </row>
    <row r="2314" spans="1:26" ht="36">
      <c r="A2314" s="5">
        <v>12</v>
      </c>
      <c r="B2314" s="106" t="s">
        <v>1007</v>
      </c>
      <c r="C2314" s="15" t="s">
        <v>1006</v>
      </c>
      <c r="D2314" s="19">
        <v>1</v>
      </c>
      <c r="E2314" s="5">
        <v>10</v>
      </c>
      <c r="F2314" s="5">
        <f t="shared" si="258"/>
      </c>
      <c r="G2314" s="5">
        <f t="shared" si="259"/>
      </c>
      <c r="H2314" s="9">
        <v>1</v>
      </c>
      <c r="I2314" s="102">
        <f t="shared" si="253"/>
      </c>
      <c r="W2314">
        <f t="shared" si="254"/>
      </c>
      <c r="X2314">
        <f t="shared" si="255"/>
      </c>
      <c r="Y2314">
        <f t="shared" si="256"/>
      </c>
      <c r="Z2314">
        <f t="shared" si="257"/>
      </c>
    </row>
    <row r="2315" spans="1:26" ht="24">
      <c r="A2315" s="5">
        <v>13</v>
      </c>
      <c r="B2315" s="106" t="s">
        <v>867</v>
      </c>
      <c r="C2315" s="15" t="s">
        <v>866</v>
      </c>
      <c r="D2315" s="19">
        <v>1</v>
      </c>
      <c r="E2315" s="5">
        <v>10</v>
      </c>
      <c r="F2315" s="5">
        <f t="shared" si="258"/>
      </c>
      <c r="G2315" s="5">
        <f t="shared" si="259"/>
      </c>
      <c r="H2315" s="9">
        <v>1</v>
      </c>
      <c r="I2315" s="102">
        <f t="shared" si="253"/>
      </c>
      <c r="W2315">
        <f t="shared" si="254"/>
      </c>
      <c r="X2315">
        <f t="shared" si="255"/>
      </c>
      <c r="Y2315">
        <f t="shared" si="256"/>
      </c>
      <c r="Z2315">
        <f t="shared" si="257"/>
      </c>
    </row>
    <row r="2316" spans="1:26" ht="36">
      <c r="A2316" s="5">
        <v>14</v>
      </c>
      <c r="B2316" s="106" t="s">
        <v>978</v>
      </c>
      <c r="C2316" s="15" t="s">
        <v>977</v>
      </c>
      <c r="D2316" s="19">
        <v>1</v>
      </c>
      <c r="E2316" s="5">
        <v>10</v>
      </c>
      <c r="F2316" s="5">
        <f t="shared" si="258"/>
      </c>
      <c r="G2316" s="5">
        <f t="shared" si="259"/>
      </c>
      <c r="H2316" s="9">
        <v>1</v>
      </c>
      <c r="I2316" s="102">
        <f t="shared" si="253"/>
      </c>
      <c r="W2316">
        <f t="shared" si="254"/>
      </c>
      <c r="X2316">
        <f t="shared" si="255"/>
      </c>
      <c r="Y2316">
        <f t="shared" si="256"/>
      </c>
      <c r="Z2316">
        <f t="shared" si="257"/>
      </c>
    </row>
    <row r="2317" spans="1:26" ht="36">
      <c r="A2317" s="5">
        <v>15</v>
      </c>
      <c r="B2317" s="106" t="s">
        <v>561</v>
      </c>
      <c r="C2317" s="280" t="s">
        <v>1005</v>
      </c>
      <c r="D2317" s="19">
        <v>1</v>
      </c>
      <c r="E2317" s="5">
        <v>10</v>
      </c>
      <c r="F2317" s="5">
        <f t="shared" si="258"/>
      </c>
      <c r="G2317" s="5">
        <f t="shared" si="259"/>
      </c>
      <c r="H2317" s="9">
        <v>1</v>
      </c>
      <c r="I2317" s="102">
        <f t="shared" si="253"/>
      </c>
      <c r="W2317">
        <f t="shared" si="254"/>
      </c>
      <c r="X2317">
        <f t="shared" si="255"/>
      </c>
      <c r="Y2317">
        <f t="shared" si="256"/>
      </c>
      <c r="Z2317">
        <f t="shared" si="257"/>
      </c>
    </row>
    <row r="2318" spans="1:26" ht="36">
      <c r="A2318" s="5">
        <v>16</v>
      </c>
      <c r="B2318" s="106" t="s">
        <v>630</v>
      </c>
      <c r="C2318" s="269" t="s">
        <v>631</v>
      </c>
      <c r="D2318" s="19">
        <v>1</v>
      </c>
      <c r="E2318" s="5">
        <v>10</v>
      </c>
      <c r="F2318" s="5">
        <f t="shared" si="258"/>
      </c>
      <c r="G2318" s="5">
        <f t="shared" si="259"/>
      </c>
      <c r="H2318" s="9">
        <v>1</v>
      </c>
      <c r="I2318" s="102">
        <f t="shared" si="253"/>
      </c>
      <c r="W2318">
        <f t="shared" si="254"/>
      </c>
      <c r="X2318">
        <f t="shared" si="255"/>
      </c>
      <c r="Y2318">
        <f t="shared" si="256"/>
      </c>
      <c r="Z2318">
        <f t="shared" si="257"/>
      </c>
    </row>
    <row r="2319" spans="1:26">
      <c r="A2319" s="5"/>
      <c r="B2319" s="8"/>
      <c r="C2319" s="5"/>
      <c r="D2319" s="5"/>
      <c r="E2319" s="16"/>
      <c r="F2319" s="5"/>
      <c r="G2319" s="5"/>
      <c r="H2319" s="5"/>
      <c r="I2319" s="102"/>
      <c r="W2319">
        <f t="shared" si="254"/>
      </c>
      <c r="X2319">
        <f t="shared" si="255"/>
      </c>
      <c r="Y2319">
        <f t="shared" si="256"/>
      </c>
      <c r="Z2319">
        <f t="shared" si="257"/>
      </c>
    </row>
    <row r="2320" spans="1:26">
      <c r="A2320" s="5"/>
      <c r="B2320" s="95"/>
      <c r="C2320" s="5"/>
      <c r="D2320" s="134"/>
      <c r="E2320" s="5"/>
      <c r="F2320" s="5"/>
      <c r="G2320" s="5"/>
      <c r="H2320" s="16"/>
      <c r="I2320" s="102"/>
      <c r="W2320">
        <f t="shared" si="254"/>
      </c>
      <c r="X2320">
        <f t="shared" si="255"/>
      </c>
      <c r="Y2320">
        <f t="shared" si="256"/>
      </c>
      <c r="Z2320">
        <f t="shared" si="257"/>
      </c>
    </row>
    <row r="2321" spans="1:26">
      <c r="A2321" s="5"/>
      <c r="B2321" s="8"/>
      <c r="C2321" s="5"/>
      <c r="D2321" s="134"/>
      <c r="E2321" s="16"/>
      <c r="F2321" s="5"/>
      <c r="G2321" s="5"/>
      <c r="H2321" s="5"/>
      <c r="I2321" s="102"/>
      <c r="W2321">
        <f t="shared" si="254"/>
      </c>
      <c r="X2321">
        <f t="shared" si="255"/>
      </c>
      <c r="Y2321">
        <f t="shared" si="256"/>
      </c>
      <c r="Z2321">
        <f t="shared" si="257"/>
      </c>
    </row>
    <row r="2322" spans="1:26">
      <c r="A2322" s="5"/>
      <c r="B2322" s="8"/>
      <c r="C2322" s="5"/>
      <c r="D2322" s="135"/>
      <c r="E2322" s="16"/>
      <c r="F2322" s="5"/>
      <c r="G2322" s="5"/>
      <c r="H2322" s="16"/>
      <c r="I2322" s="102"/>
      <c r="W2322">
        <f t="shared" si="254"/>
      </c>
      <c r="X2322">
        <f t="shared" si="255"/>
      </c>
      <c r="Y2322">
        <f t="shared" si="256"/>
      </c>
      <c r="Z2322">
        <f t="shared" si="257"/>
      </c>
    </row>
    <row r="2323" spans="1:26">
      <c r="A2323" s="10"/>
      <c r="B2323" s="10"/>
      <c r="C2323" s="10"/>
      <c r="D2323" s="10"/>
      <c r="E2323" s="10"/>
      <c r="F2323" s="10"/>
      <c r="G2323" s="10"/>
      <c r="H2323" s="10"/>
      <c r="I2323" s="97"/>
      <c r="W2323">
        <f t="shared" si="254"/>
      </c>
      <c r="X2323">
        <f t="shared" si="255"/>
      </c>
      <c r="Y2323">
        <f t="shared" si="256"/>
      </c>
      <c r="Z2323">
        <f t="shared" si="257"/>
      </c>
    </row>
    <row r="2324" spans="1:26" ht="15.75" thickBot="1">
      <c r="A2324" s="10"/>
      <c r="B2324" s="80" t="s">
        <v>20</v>
      </c>
      <c r="C2324" s="35"/>
      <c r="D2324" s="35"/>
      <c r="E2324" s="35"/>
      <c r="F2324" s="35"/>
      <c r="G2324" s="35"/>
      <c r="H2324" s="35"/>
      <c r="I2324" s="98"/>
      <c r="W2324">
        <f t="shared" si="254"/>
      </c>
      <c r="X2324">
        <f t="shared" si="255"/>
      </c>
      <c r="Y2324">
        <f t="shared" si="256"/>
      </c>
      <c r="Z2324">
        <f t="shared" si="257"/>
      </c>
    </row>
    <row r="2325" spans="1:26" ht="15.75" thickBot="1">
      <c r="A2325" s="99"/>
      <c r="B2325" s="81"/>
      <c r="C2325" s="39" t="s">
        <v>21</v>
      </c>
      <c r="D2325" s="40">
        <f>SUM(D2300:D2324)</f>
      </c>
      <c r="E2325" s="41">
        <f>IF(H2325=I2325,"OK","NO")</f>
      </c>
      <c r="F2325" s="40">
        <f>SUM(F2300:F2324)</f>
      </c>
      <c r="G2325" s="40">
        <f>SUM(G2300:G2324)</f>
      </c>
      <c r="H2325" s="42">
        <f>SUMPRODUCT(H2300:H2324,G2300:G2324)</f>
      </c>
      <c r="I2325" s="100">
        <f>SUM(I2300:I2324)</f>
      </c>
      <c r="W2325">
        <f t="shared" si="254"/>
      </c>
      <c r="X2325">
        <f t="shared" si="255"/>
      </c>
      <c r="Y2325">
        <f t="shared" si="256"/>
      </c>
      <c r="Z2325">
        <f t="shared" si="257"/>
      </c>
    </row>
    <row r="2326" spans="1:26">
      <c r="A2326" s="10"/>
      <c r="B2326" s="10"/>
      <c r="C2326" s="91"/>
      <c r="D2326" s="91"/>
      <c r="E2326" s="91"/>
      <c r="F2326" s="91"/>
      <c r="G2326" s="91"/>
      <c r="H2326" s="91"/>
      <c r="I2326" s="91"/>
      <c r="W2326">
        <f t="shared" si="254"/>
      </c>
      <c r="X2326">
        <f t="shared" si="255"/>
      </c>
      <c r="Y2326">
        <f t="shared" si="256"/>
      </c>
      <c r="Z2326">
        <f t="shared" si="257"/>
      </c>
    </row>
    <row r="2327" spans="1:26">
      <c r="A2327" s="12" t="s">
        <v>281</v>
      </c>
      <c r="B2327" s="12"/>
      <c r="C2327" s="12"/>
      <c r="D2327" s="13"/>
      <c r="E2327" s="14"/>
      <c r="F2327" s="14"/>
      <c r="G2327" s="14"/>
      <c r="H2327" s="2"/>
      <c r="I2327" s="12"/>
      <c r="W2327">
        <f t="shared" si="254"/>
      </c>
      <c r="X2327">
        <f t="shared" si="255"/>
      </c>
      <c r="Y2327">
        <f t="shared" si="256"/>
      </c>
      <c r="Z2327">
        <f t="shared" si="257"/>
      </c>
    </row>
    <row r="2328" spans="1:26">
      <c r="W2328">
        <f t="shared" si="254"/>
      </c>
      <c r="X2328">
        <f t="shared" si="255"/>
      </c>
      <c r="Y2328">
        <f t="shared" si="256"/>
      </c>
      <c r="Z2328">
        <f t="shared" si="257"/>
      </c>
    </row>
    <row r="2329" spans="1:26">
      <c r="W2329">
        <f t="shared" si="254"/>
      </c>
      <c r="X2329">
        <f t="shared" si="255"/>
      </c>
      <c r="Y2329">
        <f t="shared" si="256"/>
      </c>
      <c r="Z2329">
        <f t="shared" si="257"/>
      </c>
    </row>
    <row r="2330" spans="1:26">
      <c r="W2330">
        <f t="shared" si="254"/>
      </c>
      <c r="X2330">
        <f t="shared" si="255"/>
      </c>
      <c r="Y2330">
        <f t="shared" si="256"/>
      </c>
      <c r="Z2330">
        <f t="shared" si="257"/>
      </c>
    </row>
    <row r="2331" spans="1:26">
      <c r="A2331" s="1562" t="s">
        <v>0</v>
      </c>
      <c r="B2331" s="1562"/>
      <c r="C2331" s="1562"/>
      <c r="D2331" s="1562"/>
      <c r="E2331" s="1562"/>
      <c r="F2331" s="1562"/>
      <c r="G2331" s="1562"/>
      <c r="H2331" s="1562"/>
      <c r="I2331" s="1562"/>
      <c r="W2331">
        <f t="shared" si="254"/>
      </c>
      <c r="X2331">
        <f t="shared" si="255"/>
      </c>
      <c r="Y2331">
        <f t="shared" si="256"/>
      </c>
      <c r="Z2331">
        <f t="shared" si="257"/>
      </c>
    </row>
    <row r="2332" spans="1:26">
      <c r="W2332">
        <f t="shared" si="254"/>
      </c>
      <c r="X2332">
        <f t="shared" si="255"/>
      </c>
      <c r="Y2332">
        <f t="shared" si="256"/>
      </c>
      <c r="Z2332">
        <f t="shared" si="257"/>
      </c>
    </row>
    <row r="2333" spans="1:26">
      <c r="A2333" s="1" t="s">
        <v>1</v>
      </c>
      <c r="B2333" s="124"/>
      <c r="C2333" s="124"/>
      <c r="D2333" s="124"/>
      <c r="E2333" s="124"/>
      <c r="G2333" s="2" t="s">
        <v>2</v>
      </c>
      <c r="H2333" s="3" t="s">
        <v>1022</v>
      </c>
      <c r="I2333" s="124"/>
      <c r="W2333">
        <f t="shared" si="254"/>
      </c>
      <c r="X2333">
        <f t="shared" si="255"/>
      </c>
      <c r="Y2333">
        <f t="shared" si="256"/>
      </c>
      <c r="Z2333">
        <f t="shared" si="257"/>
      </c>
    </row>
    <row r="2334" spans="1:26">
      <c r="A2334" s="178" t="inlineStr">
        <is>
          <t>Dealer-167</t>
        </is>
      </c>
      <c r="F2334" s="4" t="s">
        <v>3</v>
      </c>
      <c r="G2334" s="2"/>
      <c r="H2334" s="582" t="s">
        <v>112</v>
      </c>
      <c r="W2334">
        <f t="shared" si="254"/>
      </c>
      <c r="X2334">
        <f t="shared" si="255"/>
      </c>
      <c r="Y2334">
        <f t="shared" si="256"/>
      </c>
      <c r="Z2334">
        <f t="shared" si="257"/>
      </c>
    </row>
    <row r="2335" spans="1:26">
      <c r="A2335" s="178" t="inlineStr">
        <is>
          <t>Address line (redacted)</t>
        </is>
      </c>
      <c r="B2335" s="1"/>
      <c r="W2335">
        <f t="shared" si="254"/>
      </c>
      <c r="X2335">
        <f t="shared" si="255"/>
      </c>
      <c r="Y2335">
        <f t="shared" si="256"/>
      </c>
      <c r="Z2335">
        <f t="shared" si="257"/>
      </c>
    </row>
    <row r="2336" spans="1:26">
      <c r="A2336" s="1" t="inlineStr">
        <is>
          <t>Address line (redacted)</t>
        </is>
      </c>
      <c r="B2336" s="1"/>
      <c r="W2336">
        <f t="shared" si="254"/>
      </c>
      <c r="X2336">
        <f t="shared" si="255"/>
      </c>
      <c r="Y2336">
        <f t="shared" si="256"/>
      </c>
      <c r="Z2336">
        <f t="shared" si="257"/>
      </c>
    </row>
    <row r="2337" spans="1:26" ht="15.75" thickBot="1">
      <c r="A2337" s="268" t="s">
        <v>598</v>
      </c>
      <c r="B2337" s="334" t="inlineStr">
        <is>
          <t>GSTIN-MASKED</t>
        </is>
      </c>
      <c r="W2337">
        <f t="shared" si="254"/>
      </c>
      <c r="X2337">
        <f t="shared" si="255"/>
      </c>
      <c r="Y2337">
        <f t="shared" si="256"/>
      </c>
      <c r="Z2337">
        <f t="shared" si="257"/>
      </c>
    </row>
    <row r="2338" spans="1:26">
      <c r="A2338" t="inlineStr">
        <is>
          <t>Address line (redacted)</t>
        </is>
      </c>
      <c r="B2338" s="1"/>
      <c r="W2338">
        <f t="shared" si="254"/>
      </c>
      <c r="X2338">
        <f t="shared" si="255"/>
      </c>
      <c r="Y2338">
        <f t="shared" si="256"/>
      </c>
      <c r="Z2338">
        <f t="shared" si="257"/>
      </c>
    </row>
    <row r="2339" spans="1:26">
      <c r="A2339" t="inlineStr">
        <is>
          <t>Address line (redacted)</t>
        </is>
      </c>
      <c r="B2339" s="1"/>
      <c r="W2339">
        <f t="shared" si="254"/>
      </c>
      <c r="X2339">
        <f t="shared" si="255"/>
      </c>
      <c r="Y2339">
        <f t="shared" si="256"/>
      </c>
      <c r="Z2339">
        <f t="shared" si="257"/>
      </c>
    </row>
    <row r="2340" spans="1:26">
      <c r="A2340" t="inlineStr">
        <is>
          <t>Address line (redacted)</t>
        </is>
      </c>
      <c r="B2340" s="1"/>
      <c r="W2340">
        <f t="shared" si="254"/>
      </c>
      <c r="X2340">
        <f t="shared" si="255"/>
      </c>
      <c r="Y2340">
        <f t="shared" si="256"/>
      </c>
      <c r="Z2340">
        <f t="shared" si="257"/>
      </c>
    </row>
    <row r="2341" spans="1:26">
      <c r="A2341" t="s">
        <v>1017</v>
      </c>
      <c r="B2341" s="1"/>
      <c r="C2341" s="55" t="inlineStr">
        <is>
          <t>GSTIN-MASKED</t>
        </is>
      </c>
      <c r="W2341">
        <f t="shared" si="254"/>
      </c>
      <c r="X2341">
        <f t="shared" si="255"/>
      </c>
      <c r="Y2341">
        <f t="shared" si="256"/>
      </c>
      <c r="Z2341">
        <f t="shared" si="257"/>
      </c>
    </row>
    <row r="2342" spans="1:26">
      <c r="A2342" s="1" t="s">
        <v>5</v>
      </c>
      <c r="W2342">
        <f t="shared" si="254"/>
      </c>
      <c r="X2342">
        <f t="shared" si="255"/>
      </c>
      <c r="Y2342">
        <f t="shared" si="256"/>
      </c>
      <c r="Z2342">
        <f t="shared" si="257"/>
      </c>
    </row>
    <row r="2343" spans="1:26">
      <c r="A2343" s="1" t="s">
        <v>6</v>
      </c>
      <c r="W2343">
        <f t="shared" si="254"/>
      </c>
      <c r="X2343">
        <f t="shared" si="255"/>
      </c>
      <c r="Y2343">
        <f t="shared" si="256"/>
      </c>
      <c r="Z2343">
        <f t="shared" si="257"/>
      </c>
    </row>
    <row r="2344" spans="1:26" ht="15.75" thickBot="1">
      <c r="A2344" s="1" t="s">
        <v>7</v>
      </c>
      <c r="W2344">
        <f t="shared" si="254"/>
      </c>
      <c r="X2344">
        <f t="shared" si="255"/>
      </c>
      <c r="Y2344">
        <f t="shared" si="256"/>
      </c>
      <c r="Z2344">
        <f t="shared" si="257"/>
      </c>
    </row>
    <row r="2345" spans="1:26" ht="24.75" thickBot="1">
      <c r="A2345" s="162" t="s">
        <v>8</v>
      </c>
      <c r="B2345" s="163" t="s">
        <v>9</v>
      </c>
      <c r="C2345" s="163" t="s">
        <v>10</v>
      </c>
      <c r="D2345" s="164" t="s">
        <v>11</v>
      </c>
      <c r="E2345" s="164" t="s">
        <v>12</v>
      </c>
      <c r="F2345" s="164" t="s">
        <v>13</v>
      </c>
      <c r="G2345" s="164" t="s">
        <v>14</v>
      </c>
      <c r="H2345" s="165" t="s">
        <v>15</v>
      </c>
      <c r="I2345" s="166" t="s">
        <v>16</v>
      </c>
      <c r="W2345">
        <f t="shared" si="254"/>
      </c>
      <c r="X2345">
        <f t="shared" si="255"/>
      </c>
      <c r="Y2345">
        <f t="shared" si="256"/>
      </c>
      <c r="Z2345">
        <f t="shared" si="257"/>
      </c>
    </row>
    <row r="2346" spans="1:26">
      <c r="A2346" s="57"/>
      <c r="B2346" s="1564" t="s">
        <v>17</v>
      </c>
      <c r="C2346" s="1565"/>
      <c r="D2346" s="5"/>
      <c r="E2346" s="5"/>
      <c r="F2346" s="335"/>
      <c r="G2346" s="127"/>
      <c r="H2346" s="335"/>
      <c r="I2346" s="58"/>
      <c r="W2346">
        <f t="shared" si="254"/>
      </c>
      <c r="X2346">
        <f t="shared" si="255"/>
      </c>
      <c r="Y2346">
        <f t="shared" si="256"/>
      </c>
      <c r="Z2346">
        <f t="shared" si="257"/>
      </c>
    </row>
    <row r="2347" spans="1:26">
      <c r="A2347" s="16">
        <v>1</v>
      </c>
      <c r="B2347" s="106" t="s">
        <v>1019</v>
      </c>
      <c r="C2347" s="5"/>
      <c r="D2347" s="25">
        <v>3</v>
      </c>
      <c r="E2347" s="5">
        <v>10</v>
      </c>
      <c r="F2347" s="5">
        <f>+E2347*D2347</f>
      </c>
      <c r="G2347" s="5">
        <f>+F2347</f>
      </c>
      <c r="H2347" s="119">
        <v>1</v>
      </c>
      <c r="I2347" s="102">
        <f>H2347*G2347</f>
      </c>
      <c r="W2347">
        <f t="shared" si="254"/>
      </c>
      <c r="X2347">
        <f t="shared" si="255"/>
      </c>
      <c r="Y2347">
        <f t="shared" si="256"/>
      </c>
      <c r="Z2347">
        <f t="shared" si="257"/>
      </c>
    </row>
    <row r="2348" spans="1:26">
      <c r="A2348" s="5"/>
      <c r="B2348" s="8"/>
      <c r="C2348" s="5"/>
      <c r="D2348" s="16"/>
      <c r="E2348" s="16"/>
      <c r="F2348" s="5"/>
      <c r="G2348" s="5"/>
      <c r="H2348" s="5"/>
      <c r="I2348" s="102"/>
      <c r="W2348">
        <f t="shared" si="254"/>
      </c>
      <c r="X2348">
        <f t="shared" si="255"/>
      </c>
      <c r="Y2348">
        <f t="shared" si="256"/>
      </c>
      <c r="Z2348">
        <f t="shared" si="257"/>
      </c>
    </row>
    <row r="2349" spans="1:26">
      <c r="A2349" s="5"/>
      <c r="B2349" s="106"/>
      <c r="C2349" s="5"/>
      <c r="D2349" s="5"/>
      <c r="E2349" s="5"/>
      <c r="F2349" s="5"/>
      <c r="G2349" s="5"/>
      <c r="H2349" s="5"/>
      <c r="I2349" s="102"/>
      <c r="W2349">
        <f t="shared" si="254"/>
      </c>
      <c r="X2349">
        <f t="shared" si="255"/>
      </c>
      <c r="Y2349">
        <f t="shared" si="256"/>
      </c>
      <c r="Z2349">
        <f t="shared" si="257"/>
      </c>
    </row>
    <row r="2350" spans="1:26">
      <c r="A2350" s="5"/>
      <c r="B2350" s="8"/>
      <c r="C2350" s="5"/>
      <c r="D2350" s="5"/>
      <c r="E2350" s="5"/>
      <c r="F2350" s="5"/>
      <c r="G2350" s="5"/>
      <c r="H2350" s="5"/>
      <c r="I2350" s="102"/>
      <c r="W2350">
        <f t="shared" si="254"/>
      </c>
      <c r="X2350">
        <f t="shared" si="255"/>
      </c>
      <c r="Y2350">
        <f t="shared" si="256"/>
      </c>
      <c r="Z2350">
        <f t="shared" si="257"/>
      </c>
    </row>
    <row r="2351" spans="1:26">
      <c r="A2351" s="5"/>
      <c r="B2351" s="106"/>
      <c r="C2351" s="106"/>
      <c r="D2351" s="5"/>
      <c r="E2351" s="5"/>
      <c r="F2351" s="5"/>
      <c r="G2351" s="5"/>
      <c r="H2351" s="5"/>
      <c r="I2351" s="102"/>
      <c r="W2351">
        <f t="shared" si="254"/>
      </c>
      <c r="X2351">
        <f t="shared" si="255"/>
      </c>
      <c r="Y2351">
        <f t="shared" si="256"/>
      </c>
      <c r="Z2351">
        <f t="shared" si="257"/>
      </c>
    </row>
    <row r="2352" spans="1:26">
      <c r="A2352" s="5"/>
      <c r="B2352" s="8"/>
      <c r="C2352" s="5"/>
      <c r="D2352" s="5"/>
      <c r="E2352" s="5"/>
      <c r="F2352" s="5"/>
      <c r="G2352" s="5"/>
      <c r="H2352" s="5"/>
      <c r="I2352" s="102"/>
      <c r="W2352">
        <f t="shared" si="254"/>
      </c>
      <c r="X2352">
        <f t="shared" si="255"/>
      </c>
      <c r="Y2352">
        <f t="shared" si="256"/>
      </c>
      <c r="Z2352">
        <f t="shared" si="257"/>
      </c>
    </row>
    <row r="2353" spans="1:26">
      <c r="A2353" s="5"/>
      <c r="B2353" s="8"/>
      <c r="C2353" s="5"/>
      <c r="D2353" s="5"/>
      <c r="E2353" s="5"/>
      <c r="F2353" s="5"/>
      <c r="G2353" s="5"/>
      <c r="H2353" s="5"/>
      <c r="I2353" s="102"/>
      <c r="W2353">
        <f t="shared" si="254"/>
      </c>
      <c r="X2353">
        <f t="shared" si="255"/>
      </c>
      <c r="Y2353">
        <f t="shared" si="256"/>
      </c>
      <c r="Z2353">
        <f t="shared" si="257"/>
      </c>
    </row>
    <row r="2354" spans="1:26">
      <c r="A2354" s="5"/>
      <c r="B2354" s="8"/>
      <c r="C2354" s="5"/>
      <c r="D2354" s="5"/>
      <c r="E2354" s="5"/>
      <c r="F2354" s="5"/>
      <c r="G2354" s="5"/>
      <c r="H2354" s="5"/>
      <c r="I2354" s="102"/>
      <c r="W2354">
        <f t="shared" si="254"/>
      </c>
      <c r="X2354">
        <f t="shared" si="255"/>
      </c>
      <c r="Y2354">
        <f t="shared" si="256"/>
      </c>
      <c r="Z2354">
        <f t="shared" si="257"/>
      </c>
    </row>
    <row r="2355" spans="1:26">
      <c r="A2355" s="57"/>
      <c r="B2355" s="8"/>
      <c r="C2355" s="5"/>
      <c r="D2355" s="5"/>
      <c r="E2355" s="5"/>
      <c r="F2355" s="5"/>
      <c r="G2355" s="127"/>
      <c r="H2355" s="5"/>
      <c r="I2355" s="102"/>
      <c r="W2355">
        <f t="shared" si="254"/>
      </c>
      <c r="X2355">
        <f t="shared" si="255"/>
      </c>
      <c r="Y2355">
        <f t="shared" si="256"/>
      </c>
      <c r="Z2355">
        <f t="shared" si="257"/>
      </c>
    </row>
    <row r="2356" spans="1:26" ht="15.75" thickBot="1">
      <c r="A2356" s="57"/>
      <c r="B2356" s="1651" t="s">
        <v>1020</v>
      </c>
      <c r="C2356" s="1651"/>
      <c r="D2356" s="23"/>
      <c r="E2356" s="23"/>
      <c r="F2356" s="23"/>
      <c r="G2356" s="336"/>
      <c r="H2356" s="23"/>
      <c r="I2356" s="172"/>
      <c r="W2356">
        <f t="shared" si="254"/>
      </c>
      <c r="X2356">
        <f t="shared" si="255"/>
      </c>
      <c r="Y2356">
        <f t="shared" si="256"/>
      </c>
      <c r="Z2356">
        <f t="shared" si="257"/>
      </c>
    </row>
    <row r="2357" spans="1:26">
      <c r="A2357" s="57"/>
      <c r="B2357" s="1651"/>
      <c r="C2357" s="1651"/>
      <c r="D2357" s="324"/>
      <c r="E2357" s="324"/>
      <c r="F2357" s="324"/>
      <c r="G2357" s="1685" t="s">
        <v>1021</v>
      </c>
      <c r="H2357" s="1686"/>
      <c r="I2357" s="337">
        <f>SUM(I2347:I2356)</f>
      </c>
      <c r="W2357">
        <f t="shared" si="254"/>
      </c>
      <c r="X2357">
        <f t="shared" si="255"/>
      </c>
      <c r="Y2357">
        <f t="shared" si="256"/>
      </c>
      <c r="Z2357">
        <f t="shared" si="257"/>
      </c>
    </row>
    <row r="2358" spans="1:26">
      <c r="A2358" s="57"/>
      <c r="B2358" s="1651"/>
      <c r="C2358" s="1651"/>
      <c r="D2358" s="312"/>
      <c r="E2358" s="312"/>
      <c r="F2358" s="312"/>
      <c r="G2358" s="338" t="s">
        <v>314</v>
      </c>
      <c r="H2358" s="339">
        <v>1</v>
      </c>
      <c r="I2358" s="340">
        <f>+I2357*H2358</f>
      </c>
      <c r="W2358">
        <f t="shared" si="254"/>
      </c>
      <c r="X2358">
        <f t="shared" si="255"/>
      </c>
      <c r="Y2358">
        <f t="shared" si="256"/>
      </c>
      <c r="Z2358">
        <f t="shared" si="257"/>
      </c>
    </row>
    <row r="2359" spans="1:26">
      <c r="A2359" s="57"/>
      <c r="B2359" s="1651"/>
      <c r="C2359" s="1651"/>
      <c r="D2359" s="5"/>
      <c r="E2359" s="5"/>
      <c r="F2359" s="5"/>
      <c r="G2359" s="127"/>
      <c r="H2359" s="5"/>
      <c r="I2359" s="102"/>
      <c r="W2359">
        <f t="shared" si="254"/>
      </c>
      <c r="X2359">
        <f t="shared" si="255"/>
      </c>
      <c r="Y2359">
        <f t="shared" si="256"/>
      </c>
      <c r="Z2359">
        <f t="shared" si="257"/>
      </c>
    </row>
    <row r="2360" spans="1:26">
      <c r="A2360" s="57"/>
      <c r="B2360" s="1651"/>
      <c r="C2360" s="1651"/>
      <c r="D2360" s="5"/>
      <c r="E2360" s="5"/>
      <c r="F2360" s="5"/>
      <c r="G2360" s="127"/>
      <c r="H2360" s="5"/>
      <c r="I2360" s="102"/>
      <c r="W2360">
        <f t="shared" si="254"/>
      </c>
      <c r="X2360">
        <f t="shared" si="255"/>
      </c>
      <c r="Y2360">
        <f t="shared" si="256"/>
      </c>
      <c r="Z2360">
        <f t="shared" si="257"/>
      </c>
    </row>
    <row r="2361" spans="1:26">
      <c r="A2361" s="57"/>
      <c r="B2361" s="1572" t="s">
        <v>1246</v>
      </c>
      <c r="C2361" s="1573"/>
      <c r="D2361" s="5"/>
      <c r="E2361" s="5"/>
      <c r="F2361" s="5"/>
      <c r="G2361" s="127"/>
      <c r="H2361" s="5"/>
      <c r="I2361" s="102"/>
      <c r="W2361">
        <f t="shared" si="254"/>
      </c>
      <c r="X2361">
        <f t="shared" si="255"/>
      </c>
      <c r="Y2361">
        <f t="shared" si="256"/>
      </c>
      <c r="Z2361">
        <f t="shared" si="257"/>
      </c>
    </row>
    <row r="2362" spans="1:26">
      <c r="A2362" s="57"/>
      <c r="B2362" s="1618"/>
      <c r="C2362" s="1619"/>
      <c r="D2362" s="5"/>
      <c r="E2362" s="5"/>
      <c r="F2362" s="5"/>
      <c r="G2362" s="127"/>
      <c r="H2362" s="5"/>
      <c r="I2362" s="102"/>
      <c r="W2362">
        <f t="shared" si="254"/>
      </c>
      <c r="X2362">
        <f t="shared" si="255"/>
      </c>
      <c r="Y2362">
        <f t="shared" si="256"/>
      </c>
      <c r="Z2362">
        <f t="shared" si="257"/>
      </c>
    </row>
    <row r="2363" spans="1:26">
      <c r="A2363" s="57"/>
      <c r="B2363" s="1574"/>
      <c r="C2363" s="1575"/>
      <c r="D2363" s="5"/>
      <c r="E2363" s="5"/>
      <c r="F2363" s="5"/>
      <c r="G2363" s="127"/>
      <c r="H2363" s="5"/>
      <c r="I2363" s="102"/>
      <c r="W2363">
        <f t="shared" si="254"/>
      </c>
      <c r="X2363">
        <f t="shared" si="255"/>
      </c>
      <c r="Y2363">
        <f t="shared" si="256"/>
      </c>
      <c r="Z2363">
        <f t="shared" si="257"/>
      </c>
    </row>
    <row r="2364" spans="1:26">
      <c r="A2364" s="57"/>
      <c r="B2364" s="8"/>
      <c r="C2364" s="5"/>
      <c r="D2364" s="5"/>
      <c r="E2364" s="5"/>
      <c r="F2364" s="5"/>
      <c r="G2364" s="127"/>
      <c r="H2364" s="5"/>
      <c r="I2364" s="102"/>
      <c r="W2364">
        <f t="shared" si="254"/>
      </c>
      <c r="X2364">
        <f t="shared" si="255"/>
      </c>
      <c r="Y2364">
        <f t="shared" si="256"/>
      </c>
      <c r="Z2364">
        <f t="shared" si="257"/>
      </c>
    </row>
    <row r="2365" spans="1:26">
      <c r="A2365" s="57"/>
      <c r="B2365" s="106"/>
      <c r="C2365" s="5"/>
      <c r="D2365" s="5"/>
      <c r="E2365" s="5"/>
      <c r="F2365" s="5"/>
      <c r="G2365" s="127"/>
      <c r="H2365" s="5"/>
      <c r="I2365" s="102"/>
      <c r="W2365">
        <f t="shared" si="254"/>
      </c>
      <c r="X2365">
        <f t="shared" si="255"/>
      </c>
      <c r="Y2365">
        <f t="shared" si="256"/>
      </c>
      <c r="Z2365">
        <f t="shared" si="257"/>
      </c>
    </row>
    <row r="2366" spans="1:26" ht="15.75" thickBot="1">
      <c r="A2366" s="33"/>
      <c r="B2366" s="17"/>
      <c r="C2366" s="88"/>
      <c r="D2366" s="23"/>
      <c r="E2366" s="23"/>
      <c r="F2366" s="171"/>
      <c r="G2366" s="24"/>
      <c r="H2366" s="23"/>
      <c r="I2366" s="172"/>
      <c r="W2366">
        <f t="shared" si="254"/>
      </c>
      <c r="X2366">
        <f t="shared" si="255"/>
      </c>
      <c r="Y2366">
        <f t="shared" si="256"/>
      </c>
      <c r="Z2366">
        <f t="shared" si="257"/>
      </c>
    </row>
    <row r="2367" spans="1:26">
      <c r="A2367" s="37"/>
      <c r="B2367" s="17"/>
      <c r="C2367" s="10"/>
      <c r="D2367" s="91"/>
      <c r="E2367" s="91"/>
      <c r="F2367" s="91"/>
      <c r="G2367" s="92" t="s">
        <v>19</v>
      </c>
      <c r="H2367" s="91"/>
      <c r="I2367" s="111"/>
      <c r="W2367">
        <f t="shared" si="254"/>
      </c>
      <c r="X2367">
        <f t="shared" si="255"/>
      </c>
      <c r="Y2367">
        <f t="shared" si="256"/>
      </c>
      <c r="Z2367">
        <f t="shared" si="257"/>
      </c>
    </row>
    <row r="2368" spans="1:26" ht="15.75" thickBot="1">
      <c r="A2368" s="33"/>
      <c r="B2368" s="11" t="s">
        <v>20</v>
      </c>
      <c r="C2368" s="35"/>
      <c r="D2368" s="35"/>
      <c r="E2368" s="35"/>
      <c r="F2368" s="35"/>
      <c r="G2368" s="35"/>
      <c r="H2368" s="35"/>
      <c r="I2368" s="36"/>
      <c r="W2368">
        <f t="shared" si="254"/>
      </c>
      <c r="X2368">
        <f t="shared" si="255"/>
      </c>
      <c r="Y2368">
        <f t="shared" si="256"/>
      </c>
      <c r="Z2368">
        <f t="shared" si="257"/>
      </c>
    </row>
    <row r="2369" spans="1:26" ht="15.75" thickBot="1">
      <c r="A2369" s="175"/>
      <c r="B2369" s="38"/>
      <c r="C2369" s="39" t="s">
        <v>21</v>
      </c>
      <c r="D2369" s="40">
        <f>SUM(D2346:D2368)</f>
      </c>
      <c r="E2369" s="41">
        <f>IF(H2369=I2369,"OK","NO")</f>
      </c>
      <c r="F2369" s="176">
        <f>SUM(F2346:F2368)</f>
      </c>
      <c r="G2369" s="40">
        <f>SUM(G2346:G2368)</f>
      </c>
      <c r="H2369" s="41">
        <f>SUMPRODUCT(F2346:F2366,H2346:H2366)</f>
      </c>
      <c r="I2369" s="43">
        <f>+I2358+I2357</f>
      </c>
      <c r="W2369">
        <f t="shared" si="254"/>
      </c>
      <c r="X2369">
        <f t="shared" si="255"/>
      </c>
      <c r="Y2369">
        <f t="shared" si="256"/>
      </c>
      <c r="Z2369">
        <f t="shared" si="257"/>
      </c>
    </row>
    <row r="2370" spans="1:26" ht="15.75" thickBot="1">
      <c r="A2370" s="44"/>
      <c r="B2370" s="116"/>
      <c r="C2370" s="45"/>
      <c r="D2370" s="45"/>
      <c r="E2370" s="45"/>
      <c r="F2370" s="45"/>
      <c r="G2370" s="45"/>
      <c r="H2370" s="45"/>
      <c r="I2370" s="47"/>
      <c r="W2370">
        <f t="shared" si="254"/>
      </c>
      <c r="X2370">
        <f t="shared" si="255"/>
      </c>
      <c r="Y2370">
        <f t="shared" si="256"/>
      </c>
      <c r="Z2370">
        <f t="shared" si="257"/>
      </c>
    </row>
    <row r="2371" spans="1:26">
      <c r="A2371" s="12" t="s">
        <v>315</v>
      </c>
      <c r="B2371" s="12"/>
      <c r="C2371" s="12"/>
      <c r="D2371" s="13"/>
      <c r="E2371" s="14"/>
      <c r="F2371" s="14"/>
      <c r="G2371" s="14"/>
      <c r="H2371" s="2"/>
      <c r="I2371" s="12"/>
      <c r="W2371">
        <f t="shared" si="254"/>
      </c>
      <c r="X2371">
        <f t="shared" si="255"/>
      </c>
      <c r="Y2371">
        <f t="shared" si="256"/>
      </c>
      <c r="Z2371">
        <f t="shared" si="257"/>
      </c>
    </row>
    <row r="2372" spans="1:26">
      <c r="W2372">
        <f t="shared" ref="W2372:W2435" si="260">IF(LEFT($H2372&amp;"",5)="2019-",$H2372,W2371)</f>
      </c>
      <c r="X2372">
        <f t="shared" ref="X2372:X2435" si="261">IF($W2372="",0,IF(COUNTIF($AB$2:$AB$80,$W2372)&gt;0,1,0))</f>
      </c>
      <c r="Y2372">
        <f t="shared" ref="Y2372:Y2435" si="262">IF($C2372="","",UPPER(TRIM(IFERROR(LEFT($C2372&amp;"",FIND("/",$C2372&amp;"")-1),$C2372&amp;""))))</f>
      </c>
      <c r="Z2372">
        <f t="shared" ref="Z2372:Z2435" si="263">IFERROR(IF(ISNUMBER($G2372),$G2372,0),0)</f>
      </c>
    </row>
    <row r="2373" spans="1:26">
      <c r="W2373">
        <f t="shared" si="260"/>
      </c>
      <c r="X2373">
        <f t="shared" si="261"/>
      </c>
      <c r="Y2373">
        <f t="shared" si="262"/>
      </c>
      <c r="Z2373">
        <f t="shared" si="263"/>
      </c>
    </row>
    <row r="2374" spans="1:26">
      <c r="W2374">
        <f t="shared" si="260"/>
      </c>
      <c r="X2374">
        <f t="shared" si="261"/>
      </c>
      <c r="Y2374">
        <f t="shared" si="262"/>
      </c>
      <c r="Z2374">
        <f t="shared" si="263"/>
      </c>
    </row>
    <row r="2375" spans="1:26">
      <c r="W2375">
        <f t="shared" si="260"/>
      </c>
      <c r="X2375">
        <f t="shared" si="261"/>
      </c>
      <c r="Y2375">
        <f t="shared" si="262"/>
      </c>
      <c r="Z2375">
        <f t="shared" si="263"/>
      </c>
    </row>
    <row r="2376" spans="1:26">
      <c r="W2376">
        <f t="shared" si="260"/>
      </c>
      <c r="X2376">
        <f t="shared" si="261"/>
      </c>
      <c r="Y2376">
        <f t="shared" si="262"/>
      </c>
      <c r="Z2376">
        <f t="shared" si="263"/>
      </c>
    </row>
    <row r="2377" spans="1:26">
      <c r="W2377">
        <f t="shared" si="260"/>
      </c>
      <c r="X2377">
        <f t="shared" si="261"/>
      </c>
      <c r="Y2377">
        <f t="shared" si="262"/>
      </c>
      <c r="Z2377">
        <f t="shared" si="263"/>
      </c>
    </row>
    <row r="2378" spans="1:26">
      <c r="A2378" s="1562" t="s">
        <v>0</v>
      </c>
      <c r="B2378" s="1562"/>
      <c r="C2378" s="1562"/>
      <c r="D2378" s="1562"/>
      <c r="E2378" s="1562"/>
      <c r="F2378" s="1562"/>
      <c r="G2378" s="1562"/>
      <c r="H2378" s="1562"/>
      <c r="I2378" s="1562"/>
      <c r="W2378">
        <f t="shared" si="260"/>
      </c>
      <c r="X2378">
        <f t="shared" si="261"/>
      </c>
      <c r="Y2378">
        <f t="shared" si="262"/>
      </c>
      <c r="Z2378">
        <f t="shared" si="263"/>
      </c>
    </row>
    <row r="2379" spans="1:26">
      <c r="W2379">
        <f t="shared" si="260"/>
      </c>
      <c r="X2379">
        <f t="shared" si="261"/>
      </c>
      <c r="Y2379">
        <f t="shared" si="262"/>
      </c>
      <c r="Z2379">
        <f t="shared" si="263"/>
      </c>
    </row>
    <row r="2380" spans="1:26">
      <c r="A2380" s="1" t="s">
        <v>1</v>
      </c>
      <c r="B2380" s="1"/>
      <c r="G2380" s="2" t="s">
        <v>2</v>
      </c>
      <c r="H2380" s="3" t="s">
        <v>988</v>
      </c>
      <c r="W2380">
        <f t="shared" si="260"/>
      </c>
      <c r="X2380">
        <f t="shared" si="261"/>
      </c>
      <c r="Y2380">
        <f t="shared" si="262"/>
      </c>
      <c r="Z2380">
        <f t="shared" si="263"/>
      </c>
    </row>
    <row r="2381" spans="1:26">
      <c r="A2381" s="22" t="inlineStr">
        <is>
          <t>ATTN: Contact-005</t>
        </is>
      </c>
      <c r="B2381" s="1"/>
      <c r="F2381" s="4" t="s">
        <v>3</v>
      </c>
      <c r="G2381" s="2"/>
      <c r="H2381" s="582" t="s">
        <v>113</v>
      </c>
      <c r="W2381">
        <f t="shared" si="260"/>
      </c>
      <c r="X2381">
        <f t="shared" si="261"/>
      </c>
      <c r="Y2381">
        <f t="shared" si="262"/>
      </c>
      <c r="Z2381">
        <f t="shared" si="263"/>
      </c>
    </row>
    <row r="2382" spans="1:26">
      <c r="A2382" s="1" t="inlineStr">
        <is>
          <t>Dealer-112</t>
        </is>
      </c>
      <c r="B2382" s="1"/>
      <c r="H2382" s="22"/>
      <c r="W2382">
        <f t="shared" si="260"/>
      </c>
      <c r="X2382">
        <f t="shared" si="261"/>
      </c>
      <c r="Y2382">
        <f t="shared" si="262"/>
      </c>
      <c r="Z2382">
        <f t="shared" si="263"/>
      </c>
    </row>
    <row r="2383" spans="1:26">
      <c r="A2383" s="1" t="inlineStr">
        <is>
          <t>Address line (redacted)</t>
        </is>
      </c>
      <c r="B2383" s="1"/>
      <c r="D2383" s="85"/>
      <c r="E2383" s="85"/>
      <c r="F2383" s="85"/>
      <c r="G2383" s="85"/>
      <c r="H2383" s="85"/>
      <c r="W2383">
        <f t="shared" si="260"/>
      </c>
      <c r="X2383">
        <f t="shared" si="261"/>
      </c>
      <c r="Y2383">
        <f t="shared" si="262"/>
      </c>
      <c r="Z2383">
        <f t="shared" si="263"/>
      </c>
    </row>
    <row r="2384" spans="1:26">
      <c r="A2384" s="22" t="inlineStr">
        <is>
          <t>Address line (redacted)</t>
        </is>
      </c>
      <c r="B2384" s="86"/>
      <c r="D2384" s="85"/>
      <c r="E2384" s="85"/>
      <c r="F2384" s="85"/>
      <c r="G2384" s="85"/>
      <c r="H2384" s="85"/>
      <c r="W2384">
        <f t="shared" si="260"/>
      </c>
      <c r="X2384">
        <f t="shared" si="261"/>
      </c>
      <c r="Y2384">
        <f t="shared" si="262"/>
      </c>
      <c r="Z2384">
        <f t="shared" si="263"/>
      </c>
    </row>
    <row r="2385" spans="1:26">
      <c r="A2385" s="49" t="s">
        <v>4</v>
      </c>
      <c r="B2385" s="87" t="inlineStr">
        <is>
          <t>GSTIN-MASKED</t>
        </is>
      </c>
      <c r="W2385">
        <f t="shared" si="260"/>
      </c>
      <c r="X2385">
        <f t="shared" si="261"/>
      </c>
      <c r="Y2385">
        <f t="shared" si="262"/>
      </c>
      <c r="Z2385">
        <f t="shared" si="263"/>
      </c>
    </row>
    <row r="2386" spans="1:26">
      <c r="A2386" s="1" t="s">
        <v>5</v>
      </c>
      <c r="W2386">
        <f t="shared" si="260"/>
      </c>
      <c r="X2386">
        <f t="shared" si="261"/>
      </c>
      <c r="Y2386">
        <f t="shared" si="262"/>
      </c>
      <c r="Z2386">
        <f t="shared" si="263"/>
      </c>
    </row>
    <row r="2387" spans="1:26">
      <c r="A2387" s="1" t="s">
        <v>6</v>
      </c>
      <c r="W2387">
        <f t="shared" si="260"/>
      </c>
      <c r="X2387">
        <f t="shared" si="261"/>
      </c>
      <c r="Y2387">
        <f t="shared" si="262"/>
      </c>
      <c r="Z2387">
        <f t="shared" si="263"/>
      </c>
    </row>
    <row r="2388" spans="1:26">
      <c r="A2388" s="1" t="s">
        <v>7</v>
      </c>
      <c r="W2388">
        <f t="shared" si="260"/>
      </c>
      <c r="X2388">
        <f t="shared" si="261"/>
      </c>
      <c r="Y2388">
        <f t="shared" si="262"/>
      </c>
      <c r="Z2388">
        <f t="shared" si="263"/>
      </c>
    </row>
    <row r="2389" spans="1:26" ht="24">
      <c r="A2389" s="88" t="s">
        <v>8</v>
      </c>
      <c r="B2389" s="89" t="s">
        <v>9</v>
      </c>
      <c r="C2389" s="89" t="s">
        <v>10</v>
      </c>
      <c r="D2389" s="34" t="s">
        <v>11</v>
      </c>
      <c r="E2389" s="34" t="s">
        <v>12</v>
      </c>
      <c r="F2389" s="34" t="s">
        <v>13</v>
      </c>
      <c r="G2389" s="34" t="s">
        <v>14</v>
      </c>
      <c r="H2389" s="88" t="s">
        <v>15</v>
      </c>
      <c r="I2389" s="90" t="s">
        <v>16</v>
      </c>
      <c r="W2389">
        <f t="shared" si="260"/>
      </c>
      <c r="X2389">
        <f t="shared" si="261"/>
      </c>
      <c r="Y2389">
        <f t="shared" si="262"/>
      </c>
      <c r="Z2389">
        <f t="shared" si="263"/>
      </c>
    </row>
    <row r="2390" spans="1:26">
      <c r="A2390" s="5"/>
      <c r="B2390" s="1564" t="s">
        <v>18</v>
      </c>
      <c r="C2390" s="1565"/>
      <c r="D2390" s="5"/>
      <c r="E2390" s="16"/>
      <c r="F2390" s="5"/>
      <c r="G2390" s="5"/>
      <c r="H2390" s="5"/>
      <c r="I2390" s="102"/>
      <c r="W2390">
        <f t="shared" si="260"/>
      </c>
      <c r="X2390">
        <f t="shared" si="261"/>
      </c>
      <c r="Y2390">
        <f t="shared" si="262"/>
      </c>
      <c r="Z2390">
        <f t="shared" si="263"/>
      </c>
    </row>
    <row r="2391" spans="1:26">
      <c r="A2391" s="5">
        <v>1</v>
      </c>
      <c r="B2391" s="128" t="s">
        <v>937</v>
      </c>
      <c r="C2391" s="101" t="s">
        <v>936</v>
      </c>
      <c r="D2391" s="19">
        <v>1</v>
      </c>
      <c r="E2391" s="5">
        <v>4</v>
      </c>
      <c r="F2391" s="5">
        <f t="shared" ref="F2391:F2410" si="264">+E2391*D2391</f>
      </c>
      <c r="G2391" s="5">
        <f t="shared" ref="G2391:G2410" si="265">+E2391*D2391</f>
      </c>
      <c r="H2391" s="9">
        <v>1</v>
      </c>
      <c r="I2391" s="102">
        <f t="shared" ref="I2391:I2410" si="266">+H2391*G2391</f>
      </c>
      <c r="W2391">
        <f t="shared" si="260"/>
      </c>
      <c r="X2391">
        <f t="shared" si="261"/>
      </c>
      <c r="Y2391">
        <f t="shared" si="262"/>
      </c>
      <c r="Z2391">
        <f t="shared" si="263"/>
      </c>
    </row>
    <row r="2392" spans="1:26">
      <c r="A2392" s="5">
        <v>2</v>
      </c>
      <c r="B2392" s="8" t="s">
        <v>293</v>
      </c>
      <c r="C2392" s="5" t="s">
        <v>292</v>
      </c>
      <c r="D2392" s="19">
        <v>2</v>
      </c>
      <c r="E2392" s="16">
        <v>4</v>
      </c>
      <c r="F2392" s="5">
        <f t="shared" si="264"/>
      </c>
      <c r="G2392" s="5">
        <f t="shared" si="265"/>
      </c>
      <c r="H2392" s="5">
        <v>1</v>
      </c>
      <c r="I2392" s="102">
        <f t="shared" si="266"/>
      </c>
      <c r="W2392">
        <f t="shared" si="260"/>
      </c>
      <c r="X2392">
        <f t="shared" si="261"/>
      </c>
      <c r="Y2392">
        <f t="shared" si="262"/>
      </c>
      <c r="Z2392">
        <f t="shared" si="263"/>
      </c>
    </row>
    <row r="2393" spans="1:26">
      <c r="A2393" s="5">
        <v>3</v>
      </c>
      <c r="B2393" s="128" t="s">
        <v>835</v>
      </c>
      <c r="C2393" s="101" t="s">
        <v>834</v>
      </c>
      <c r="D2393" s="19">
        <v>1</v>
      </c>
      <c r="E2393" s="5">
        <v>4</v>
      </c>
      <c r="F2393" s="5">
        <f t="shared" si="264"/>
      </c>
      <c r="G2393" s="5">
        <f t="shared" si="265"/>
      </c>
      <c r="H2393" s="5">
        <v>1</v>
      </c>
      <c r="I2393" s="102">
        <f t="shared" si="266"/>
      </c>
      <c r="W2393">
        <f t="shared" si="260"/>
      </c>
      <c r="X2393">
        <f t="shared" si="261"/>
      </c>
      <c r="Y2393">
        <f t="shared" si="262"/>
      </c>
      <c r="Z2393">
        <f t="shared" si="263"/>
      </c>
    </row>
    <row r="2394" spans="1:26">
      <c r="A2394" s="5">
        <v>4</v>
      </c>
      <c r="B2394" s="128" t="s">
        <v>833</v>
      </c>
      <c r="C2394" s="101" t="s">
        <v>832</v>
      </c>
      <c r="D2394" s="19">
        <v>1</v>
      </c>
      <c r="E2394" s="5">
        <v>4</v>
      </c>
      <c r="F2394" s="5">
        <f t="shared" si="264"/>
      </c>
      <c r="G2394" s="5">
        <f t="shared" si="265"/>
      </c>
      <c r="H2394" s="5">
        <v>1</v>
      </c>
      <c r="I2394" s="102">
        <f t="shared" si="266"/>
      </c>
      <c r="W2394">
        <f t="shared" si="260"/>
      </c>
      <c r="X2394">
        <f t="shared" si="261"/>
      </c>
      <c r="Y2394">
        <f t="shared" si="262"/>
      </c>
      <c r="Z2394">
        <f t="shared" si="263"/>
      </c>
    </row>
    <row r="2395" spans="1:26">
      <c r="A2395" s="5">
        <v>5</v>
      </c>
      <c r="B2395" s="128" t="s">
        <v>1004</v>
      </c>
      <c r="C2395" s="9" t="s">
        <v>1003</v>
      </c>
      <c r="D2395" s="19">
        <v>1</v>
      </c>
      <c r="E2395" s="5">
        <v>4</v>
      </c>
      <c r="F2395" s="5">
        <f t="shared" si="264"/>
      </c>
      <c r="G2395" s="5">
        <f t="shared" si="265"/>
      </c>
      <c r="H2395" s="16">
        <v>1</v>
      </c>
      <c r="I2395" s="102">
        <f t="shared" si="266"/>
      </c>
      <c r="W2395">
        <f t="shared" si="260"/>
      </c>
      <c r="X2395">
        <f t="shared" si="261"/>
      </c>
      <c r="Y2395">
        <f t="shared" si="262"/>
      </c>
      <c r="Z2395">
        <f t="shared" si="263"/>
      </c>
    </row>
    <row r="2396" spans="1:26">
      <c r="A2396" s="5">
        <v>6</v>
      </c>
      <c r="B2396" s="128" t="s">
        <v>1002</v>
      </c>
      <c r="C2396" s="5" t="s">
        <v>1001</v>
      </c>
      <c r="D2396" s="19">
        <v>1</v>
      </c>
      <c r="E2396" s="5">
        <v>10</v>
      </c>
      <c r="F2396" s="5">
        <f t="shared" si="264"/>
      </c>
      <c r="G2396" s="5">
        <f t="shared" si="265"/>
      </c>
      <c r="H2396" s="16">
        <v>1</v>
      </c>
      <c r="I2396" s="102">
        <f t="shared" si="266"/>
      </c>
      <c r="W2396">
        <f t="shared" si="260"/>
      </c>
      <c r="X2396">
        <f t="shared" si="261"/>
      </c>
      <c r="Y2396">
        <f t="shared" si="262"/>
      </c>
      <c r="Z2396">
        <f t="shared" si="263"/>
      </c>
    </row>
    <row r="2397" spans="1:26" ht="24">
      <c r="A2397" s="5">
        <v>7</v>
      </c>
      <c r="B2397" s="95" t="s">
        <v>469</v>
      </c>
      <c r="C2397" s="101" t="s">
        <v>468</v>
      </c>
      <c r="D2397" s="19">
        <v>1</v>
      </c>
      <c r="E2397" s="5">
        <v>4</v>
      </c>
      <c r="F2397" s="5">
        <f t="shared" si="264"/>
      </c>
      <c r="G2397" s="5">
        <f t="shared" si="265"/>
      </c>
      <c r="H2397" s="16">
        <v>1</v>
      </c>
      <c r="I2397" s="102">
        <f t="shared" si="266"/>
      </c>
      <c r="W2397">
        <f t="shared" si="260"/>
      </c>
      <c r="X2397">
        <f t="shared" si="261"/>
      </c>
      <c r="Y2397">
        <f t="shared" si="262"/>
      </c>
      <c r="Z2397">
        <f t="shared" si="263"/>
      </c>
    </row>
    <row r="2398" spans="1:26">
      <c r="A2398" s="5">
        <v>8</v>
      </c>
      <c r="B2398" s="95" t="s">
        <v>318</v>
      </c>
      <c r="C2398" s="9" t="s">
        <v>319</v>
      </c>
      <c r="D2398" s="19">
        <v>2</v>
      </c>
      <c r="E2398" s="5">
        <v>4</v>
      </c>
      <c r="F2398" s="5">
        <f t="shared" si="264"/>
      </c>
      <c r="G2398" s="5">
        <f t="shared" si="265"/>
      </c>
      <c r="H2398" s="16">
        <v>1</v>
      </c>
      <c r="I2398" s="102">
        <f t="shared" si="266"/>
      </c>
      <c r="W2398">
        <f t="shared" si="260"/>
      </c>
      <c r="X2398">
        <f t="shared" si="261"/>
      </c>
      <c r="Y2398">
        <f t="shared" si="262"/>
      </c>
      <c r="Z2398">
        <f t="shared" si="263"/>
      </c>
    </row>
    <row r="2399" spans="1:26">
      <c r="A2399" s="5">
        <v>9</v>
      </c>
      <c r="B2399" s="95" t="s">
        <v>277</v>
      </c>
      <c r="C2399" s="9" t="s">
        <v>278</v>
      </c>
      <c r="D2399" s="19">
        <v>2</v>
      </c>
      <c r="E2399" s="5">
        <v>4</v>
      </c>
      <c r="F2399" s="5">
        <f t="shared" si="264"/>
      </c>
      <c r="G2399" s="5">
        <f t="shared" si="265"/>
      </c>
      <c r="H2399" s="16">
        <v>1</v>
      </c>
      <c r="I2399" s="102">
        <f t="shared" si="266"/>
      </c>
      <c r="W2399">
        <f t="shared" si="260"/>
      </c>
      <c r="X2399">
        <f t="shared" si="261"/>
      </c>
      <c r="Y2399">
        <f t="shared" si="262"/>
      </c>
      <c r="Z2399">
        <f t="shared" si="263"/>
      </c>
    </row>
    <row r="2400" spans="1:26">
      <c r="A2400" s="5">
        <v>10</v>
      </c>
      <c r="B2400" s="95" t="s">
        <v>1000</v>
      </c>
      <c r="C2400" s="101" t="s">
        <v>999</v>
      </c>
      <c r="D2400" s="19">
        <v>1</v>
      </c>
      <c r="E2400" s="5">
        <v>4</v>
      </c>
      <c r="F2400" s="5">
        <f t="shared" si="264"/>
      </c>
      <c r="G2400" s="5">
        <f t="shared" si="265"/>
      </c>
      <c r="H2400" s="16">
        <v>1</v>
      </c>
      <c r="I2400" s="102">
        <f t="shared" si="266"/>
      </c>
      <c r="W2400">
        <f t="shared" si="260"/>
      </c>
      <c r="X2400">
        <f t="shared" si="261"/>
      </c>
      <c r="Y2400">
        <f t="shared" si="262"/>
      </c>
      <c r="Z2400">
        <f t="shared" si="263"/>
      </c>
    </row>
    <row r="2401" spans="1:26">
      <c r="A2401" s="5">
        <v>11</v>
      </c>
      <c r="B2401" s="95" t="s">
        <v>873</v>
      </c>
      <c r="C2401" s="9" t="s">
        <v>872</v>
      </c>
      <c r="D2401" s="19">
        <v>1</v>
      </c>
      <c r="E2401" s="5">
        <v>4</v>
      </c>
      <c r="F2401" s="5">
        <f t="shared" si="264"/>
      </c>
      <c r="G2401" s="5">
        <f t="shared" si="265"/>
      </c>
      <c r="H2401" s="16">
        <v>1</v>
      </c>
      <c r="I2401" s="102">
        <f t="shared" si="266"/>
      </c>
      <c r="W2401">
        <f t="shared" si="260"/>
      </c>
      <c r="X2401">
        <f t="shared" si="261"/>
      </c>
      <c r="Y2401">
        <f t="shared" si="262"/>
      </c>
      <c r="Z2401">
        <f t="shared" si="263"/>
      </c>
    </row>
    <row r="2402" spans="1:26">
      <c r="A2402" s="5">
        <v>12</v>
      </c>
      <c r="B2402" s="8" t="s">
        <v>324</v>
      </c>
      <c r="C2402" s="5" t="s">
        <v>325</v>
      </c>
      <c r="D2402" s="19">
        <v>1</v>
      </c>
      <c r="E2402" s="16">
        <v>5</v>
      </c>
      <c r="F2402" s="5">
        <f t="shared" si="264"/>
      </c>
      <c r="G2402" s="5">
        <f t="shared" si="265"/>
      </c>
      <c r="H2402" s="5">
        <v>1</v>
      </c>
      <c r="I2402" s="102">
        <f t="shared" si="266"/>
      </c>
      <c r="W2402">
        <f t="shared" si="260"/>
      </c>
      <c r="X2402">
        <f t="shared" si="261"/>
      </c>
      <c r="Y2402">
        <f t="shared" si="262"/>
      </c>
      <c r="Z2402">
        <f t="shared" si="263"/>
      </c>
    </row>
    <row r="2403" spans="1:26" ht="24">
      <c r="A2403" s="5">
        <v>13</v>
      </c>
      <c r="B2403" s="95" t="s">
        <v>334</v>
      </c>
      <c r="C2403" s="5" t="s">
        <v>335</v>
      </c>
      <c r="D2403" s="19">
        <v>1</v>
      </c>
      <c r="E2403" s="5">
        <v>4</v>
      </c>
      <c r="F2403" s="5">
        <f t="shared" si="264"/>
      </c>
      <c r="G2403" s="5">
        <f t="shared" si="265"/>
      </c>
      <c r="H2403" s="5">
        <v>1</v>
      </c>
      <c r="I2403" s="102">
        <f t="shared" si="266"/>
      </c>
      <c r="W2403">
        <f t="shared" si="260"/>
      </c>
      <c r="X2403">
        <f t="shared" si="261"/>
      </c>
      <c r="Y2403">
        <f t="shared" si="262"/>
      </c>
      <c r="Z2403">
        <f t="shared" si="263"/>
      </c>
    </row>
    <row r="2404" spans="1:26">
      <c r="A2404" s="5">
        <v>14</v>
      </c>
      <c r="B2404" s="8" t="s">
        <v>825</v>
      </c>
      <c r="C2404" s="9" t="s">
        <v>824</v>
      </c>
      <c r="D2404" s="19">
        <v>1</v>
      </c>
      <c r="E2404" s="16">
        <v>4</v>
      </c>
      <c r="F2404" s="5">
        <f t="shared" si="264"/>
      </c>
      <c r="G2404" s="5">
        <f t="shared" si="265"/>
      </c>
      <c r="H2404" s="5">
        <v>1</v>
      </c>
      <c r="I2404" s="102">
        <f t="shared" si="266"/>
      </c>
      <c r="W2404">
        <f t="shared" si="260"/>
      </c>
      <c r="X2404">
        <f t="shared" si="261"/>
      </c>
      <c r="Y2404">
        <f t="shared" si="262"/>
      </c>
      <c r="Z2404">
        <f t="shared" si="263"/>
      </c>
    </row>
    <row r="2405" spans="1:26">
      <c r="A2405" s="5">
        <v>15</v>
      </c>
      <c r="B2405" s="95" t="s">
        <v>823</v>
      </c>
      <c r="C2405" s="101" t="s">
        <v>822</v>
      </c>
      <c r="D2405" s="19">
        <v>1</v>
      </c>
      <c r="E2405" s="5">
        <v>4</v>
      </c>
      <c r="F2405" s="5">
        <f t="shared" si="264"/>
      </c>
      <c r="G2405" s="5">
        <f t="shared" si="265"/>
      </c>
      <c r="H2405" s="16">
        <v>1</v>
      </c>
      <c r="I2405" s="102">
        <f t="shared" si="266"/>
      </c>
      <c r="W2405">
        <f t="shared" si="260"/>
      </c>
      <c r="X2405">
        <f t="shared" si="261"/>
      </c>
      <c r="Y2405">
        <f t="shared" si="262"/>
      </c>
      <c r="Z2405">
        <f t="shared" si="263"/>
      </c>
    </row>
    <row r="2406" spans="1:26">
      <c r="A2406" s="5">
        <v>16</v>
      </c>
      <c r="B2406" s="8" t="s">
        <v>998</v>
      </c>
      <c r="C2406" s="5" t="s">
        <v>997</v>
      </c>
      <c r="D2406" s="19">
        <v>1</v>
      </c>
      <c r="E2406" s="16">
        <v>4</v>
      </c>
      <c r="F2406" s="5">
        <f t="shared" si="264"/>
      </c>
      <c r="G2406" s="5">
        <f t="shared" si="265"/>
      </c>
      <c r="H2406" s="5">
        <v>1</v>
      </c>
      <c r="I2406" s="102">
        <f t="shared" si="266"/>
      </c>
      <c r="W2406">
        <f t="shared" si="260"/>
      </c>
      <c r="X2406">
        <f t="shared" si="261"/>
      </c>
      <c r="Y2406">
        <f t="shared" si="262"/>
      </c>
      <c r="Z2406">
        <f t="shared" si="263"/>
      </c>
    </row>
    <row r="2407" spans="1:26">
      <c r="A2407" s="5">
        <v>17</v>
      </c>
      <c r="B2407" s="95" t="s">
        <v>656</v>
      </c>
      <c r="C2407" s="9" t="s">
        <v>657</v>
      </c>
      <c r="D2407" s="19">
        <v>1</v>
      </c>
      <c r="E2407" s="5">
        <v>4</v>
      </c>
      <c r="F2407" s="5">
        <f t="shared" si="264"/>
      </c>
      <c r="G2407" s="5">
        <f t="shared" si="265"/>
      </c>
      <c r="H2407" s="16">
        <v>1</v>
      </c>
      <c r="I2407" s="102">
        <f t="shared" si="266"/>
      </c>
      <c r="W2407">
        <f t="shared" si="260"/>
      </c>
      <c r="X2407">
        <f t="shared" si="261"/>
      </c>
      <c r="Y2407">
        <f t="shared" si="262"/>
      </c>
      <c r="Z2407">
        <f t="shared" si="263"/>
      </c>
    </row>
    <row r="2408" spans="1:26">
      <c r="A2408" s="5">
        <v>18</v>
      </c>
      <c r="B2408" s="8" t="s">
        <v>996</v>
      </c>
      <c r="C2408" s="5" t="s">
        <v>995</v>
      </c>
      <c r="D2408" s="19">
        <v>1</v>
      </c>
      <c r="E2408" s="16">
        <v>4</v>
      </c>
      <c r="F2408" s="5">
        <f t="shared" si="264"/>
      </c>
      <c r="G2408" s="5">
        <f t="shared" si="265"/>
      </c>
      <c r="H2408" s="5">
        <v>1</v>
      </c>
      <c r="I2408" s="102">
        <f t="shared" si="266"/>
      </c>
      <c r="W2408">
        <f t="shared" si="260"/>
      </c>
      <c r="X2408">
        <f t="shared" si="261"/>
      </c>
      <c r="Y2408">
        <f t="shared" si="262"/>
      </c>
      <c r="Z2408">
        <f t="shared" si="263"/>
      </c>
    </row>
    <row r="2409" spans="1:26">
      <c r="A2409" s="5">
        <v>19</v>
      </c>
      <c r="B2409" s="8" t="s">
        <v>935</v>
      </c>
      <c r="C2409" s="9" t="s">
        <v>934</v>
      </c>
      <c r="D2409" s="19">
        <v>1</v>
      </c>
      <c r="E2409" s="16">
        <v>4</v>
      </c>
      <c r="F2409" s="5">
        <f t="shared" si="264"/>
      </c>
      <c r="G2409" s="5">
        <f t="shared" si="265"/>
      </c>
      <c r="H2409" s="5">
        <v>1</v>
      </c>
      <c r="I2409" s="102">
        <f t="shared" si="266"/>
      </c>
      <c r="W2409">
        <f t="shared" si="260"/>
      </c>
      <c r="X2409">
        <f t="shared" si="261"/>
      </c>
      <c r="Y2409">
        <f t="shared" si="262"/>
      </c>
      <c r="Z2409">
        <f t="shared" si="263"/>
      </c>
    </row>
    <row r="2410" spans="1:26" ht="24">
      <c r="A2410" s="5">
        <v>20</v>
      </c>
      <c r="B2410" s="15" t="s">
        <v>817</v>
      </c>
      <c r="C2410" s="9" t="s">
        <v>816</v>
      </c>
      <c r="D2410" s="19">
        <v>1</v>
      </c>
      <c r="E2410" s="16">
        <v>4</v>
      </c>
      <c r="F2410" s="5">
        <f t="shared" si="264"/>
      </c>
      <c r="G2410" s="5">
        <f t="shared" si="265"/>
      </c>
      <c r="H2410" s="16">
        <v>1</v>
      </c>
      <c r="I2410" s="102">
        <f t="shared" si="266"/>
      </c>
      <c r="W2410">
        <f t="shared" si="260"/>
      </c>
      <c r="X2410">
        <f t="shared" si="261"/>
      </c>
      <c r="Y2410">
        <f t="shared" si="262"/>
      </c>
      <c r="Z2410">
        <f t="shared" si="263"/>
      </c>
    </row>
    <row r="2411" spans="1:26">
      <c r="A2411" s="5"/>
      <c r="B2411" s="8"/>
      <c r="C2411" s="5"/>
      <c r="D2411" s="5"/>
      <c r="E2411" s="16"/>
      <c r="F2411" s="5"/>
      <c r="G2411" s="5"/>
      <c r="H2411" s="5"/>
      <c r="I2411" s="102"/>
      <c r="W2411">
        <f t="shared" si="260"/>
      </c>
      <c r="X2411">
        <f t="shared" si="261"/>
      </c>
      <c r="Y2411">
        <f t="shared" si="262"/>
      </c>
      <c r="Z2411">
        <f t="shared" si="263"/>
      </c>
    </row>
    <row r="2412" spans="1:26">
      <c r="A2412" s="5"/>
      <c r="B2412" s="8"/>
      <c r="C2412" s="5"/>
      <c r="D2412" s="5"/>
      <c r="E2412" s="16"/>
      <c r="F2412" s="5"/>
      <c r="G2412" s="5"/>
      <c r="H2412" s="5"/>
      <c r="I2412" s="102"/>
      <c r="W2412">
        <f t="shared" si="260"/>
      </c>
      <c r="X2412">
        <f t="shared" si="261"/>
      </c>
      <c r="Y2412">
        <f t="shared" si="262"/>
      </c>
      <c r="Z2412">
        <f t="shared" si="263"/>
      </c>
    </row>
    <row r="2413" spans="1:26">
      <c r="A2413" s="5"/>
      <c r="B2413" s="8"/>
      <c r="C2413" s="5"/>
      <c r="D2413" s="5"/>
      <c r="E2413" s="16"/>
      <c r="F2413" s="5"/>
      <c r="G2413" s="5"/>
      <c r="H2413" s="5"/>
      <c r="I2413" s="102"/>
      <c r="W2413">
        <f t="shared" si="260"/>
      </c>
      <c r="X2413">
        <f t="shared" si="261"/>
      </c>
      <c r="Y2413">
        <f t="shared" si="262"/>
      </c>
      <c r="Z2413">
        <f t="shared" si="263"/>
      </c>
    </row>
    <row r="2414" spans="1:26">
      <c r="A2414" s="5"/>
      <c r="B2414" s="95"/>
      <c r="C2414" s="5"/>
      <c r="D2414" s="134"/>
      <c r="E2414" s="134"/>
      <c r="F2414" s="5"/>
      <c r="G2414" s="5"/>
      <c r="H2414" s="16"/>
      <c r="I2414" s="102"/>
      <c r="W2414">
        <f t="shared" si="260"/>
      </c>
      <c r="X2414">
        <f t="shared" si="261"/>
      </c>
      <c r="Y2414">
        <f t="shared" si="262"/>
      </c>
      <c r="Z2414">
        <f t="shared" si="263"/>
      </c>
    </row>
    <row r="2415" spans="1:26">
      <c r="A2415" s="5"/>
      <c r="B2415" s="95"/>
      <c r="C2415" s="5"/>
      <c r="D2415" s="134"/>
      <c r="E2415" s="5"/>
      <c r="F2415" s="5"/>
      <c r="G2415" s="5"/>
      <c r="H2415" s="16"/>
      <c r="I2415" s="102"/>
      <c r="W2415">
        <f t="shared" si="260"/>
      </c>
      <c r="X2415">
        <f t="shared" si="261"/>
      </c>
      <c r="Y2415">
        <f t="shared" si="262"/>
      </c>
      <c r="Z2415">
        <f t="shared" si="263"/>
      </c>
    </row>
    <row r="2416" spans="1:26">
      <c r="A2416" s="5"/>
      <c r="B2416" s="95"/>
      <c r="C2416" s="5"/>
      <c r="D2416" s="134"/>
      <c r="E2416" s="5"/>
      <c r="F2416" s="5"/>
      <c r="G2416" s="5"/>
      <c r="H2416" s="16"/>
      <c r="I2416" s="102"/>
      <c r="W2416">
        <f t="shared" si="260"/>
      </c>
      <c r="X2416">
        <f t="shared" si="261"/>
      </c>
      <c r="Y2416">
        <f t="shared" si="262"/>
      </c>
      <c r="Z2416">
        <f t="shared" si="263"/>
      </c>
    </row>
    <row r="2417" spans="1:26">
      <c r="A2417" s="5"/>
      <c r="B2417" s="8"/>
      <c r="C2417" s="5"/>
      <c r="D2417" s="134"/>
      <c r="E2417" s="16"/>
      <c r="F2417" s="5"/>
      <c r="G2417" s="5"/>
      <c r="H2417" s="5"/>
      <c r="I2417" s="102"/>
      <c r="W2417">
        <f t="shared" si="260"/>
      </c>
      <c r="X2417">
        <f t="shared" si="261"/>
      </c>
      <c r="Y2417">
        <f t="shared" si="262"/>
      </c>
      <c r="Z2417">
        <f t="shared" si="263"/>
      </c>
    </row>
    <row r="2418" spans="1:26">
      <c r="A2418" s="5"/>
      <c r="B2418" s="8"/>
      <c r="C2418" s="5"/>
      <c r="D2418" s="135"/>
      <c r="E2418" s="16"/>
      <c r="F2418" s="5"/>
      <c r="G2418" s="5"/>
      <c r="H2418" s="16"/>
      <c r="I2418" s="102"/>
      <c r="W2418">
        <f t="shared" si="260"/>
      </c>
      <c r="X2418">
        <f t="shared" si="261"/>
      </c>
      <c r="Y2418">
        <f t="shared" si="262"/>
      </c>
      <c r="Z2418">
        <f t="shared" si="263"/>
      </c>
    </row>
    <row r="2419" spans="1:26">
      <c r="A2419" s="10"/>
      <c r="B2419" s="10"/>
      <c r="C2419" s="10"/>
      <c r="D2419" s="10"/>
      <c r="E2419" s="10"/>
      <c r="F2419" s="10"/>
      <c r="G2419" s="10"/>
      <c r="H2419" s="10"/>
      <c r="I2419" s="97"/>
      <c r="W2419">
        <f t="shared" si="260"/>
      </c>
      <c r="X2419">
        <f t="shared" si="261"/>
      </c>
      <c r="Y2419">
        <f t="shared" si="262"/>
      </c>
      <c r="Z2419">
        <f t="shared" si="263"/>
      </c>
    </row>
    <row r="2420" spans="1:26" ht="15.75" thickBot="1">
      <c r="A2420" s="10"/>
      <c r="B2420" s="80" t="s">
        <v>20</v>
      </c>
      <c r="C2420" s="35"/>
      <c r="D2420" s="35"/>
      <c r="E2420" s="35"/>
      <c r="F2420" s="35"/>
      <c r="G2420" s="35"/>
      <c r="H2420" s="35"/>
      <c r="I2420" s="98"/>
      <c r="W2420">
        <f t="shared" si="260"/>
      </c>
      <c r="X2420">
        <f t="shared" si="261"/>
      </c>
      <c r="Y2420">
        <f t="shared" si="262"/>
      </c>
      <c r="Z2420">
        <f t="shared" si="263"/>
      </c>
    </row>
    <row r="2421" spans="1:26" ht="15.75" thickBot="1">
      <c r="A2421" s="99"/>
      <c r="B2421" s="81"/>
      <c r="C2421" s="39" t="s">
        <v>21</v>
      </c>
      <c r="D2421" s="40">
        <f>SUM(D2390:D2420)</f>
      </c>
      <c r="E2421" s="41">
        <f>IF(H2421=I2421,"OK","NO")</f>
      </c>
      <c r="F2421" s="40">
        <f>SUM(F2390:F2420)</f>
      </c>
      <c r="G2421" s="40">
        <f>SUM(G2390:G2420)</f>
      </c>
      <c r="H2421" s="42">
        <f>SUMPRODUCT(H2390:H2420,G2390:G2420)</f>
      </c>
      <c r="I2421" s="100">
        <f>SUM(I2390:I2420)</f>
      </c>
      <c r="W2421">
        <f t="shared" si="260"/>
      </c>
      <c r="X2421">
        <f t="shared" si="261"/>
      </c>
      <c r="Y2421">
        <f t="shared" si="262"/>
      </c>
      <c r="Z2421">
        <f t="shared" si="263"/>
      </c>
    </row>
    <row r="2422" spans="1:26">
      <c r="A2422" s="10"/>
      <c r="B2422" s="10"/>
      <c r="C2422" s="91"/>
      <c r="D2422" s="91"/>
      <c r="E2422" s="91"/>
      <c r="F2422" s="91"/>
      <c r="G2422" s="91"/>
      <c r="H2422" s="91"/>
      <c r="I2422" s="91"/>
      <c r="W2422">
        <f t="shared" si="260"/>
      </c>
      <c r="X2422">
        <f t="shared" si="261"/>
      </c>
      <c r="Y2422">
        <f t="shared" si="262"/>
      </c>
      <c r="Z2422">
        <f t="shared" si="263"/>
      </c>
    </row>
    <row r="2423" spans="1:26">
      <c r="A2423" s="12" t="s">
        <v>281</v>
      </c>
      <c r="B2423" s="12"/>
      <c r="C2423" s="12"/>
      <c r="D2423" s="13"/>
      <c r="E2423" s="14"/>
      <c r="F2423" s="14"/>
      <c r="G2423" s="14"/>
      <c r="H2423" s="2"/>
      <c r="I2423" s="12"/>
      <c r="W2423">
        <f t="shared" si="260"/>
      </c>
      <c r="X2423">
        <f t="shared" si="261"/>
      </c>
      <c r="Y2423">
        <f t="shared" si="262"/>
      </c>
      <c r="Z2423">
        <f t="shared" si="263"/>
      </c>
    </row>
    <row r="2424" spans="1:26">
      <c r="W2424">
        <f t="shared" si="260"/>
      </c>
      <c r="X2424">
        <f t="shared" si="261"/>
      </c>
      <c r="Y2424">
        <f t="shared" si="262"/>
      </c>
      <c r="Z2424">
        <f t="shared" si="263"/>
      </c>
    </row>
    <row r="2425" spans="1:26">
      <c r="W2425">
        <f t="shared" si="260"/>
      </c>
      <c r="X2425">
        <f t="shared" si="261"/>
      </c>
      <c r="Y2425">
        <f t="shared" si="262"/>
      </c>
      <c r="Z2425">
        <f t="shared" si="263"/>
      </c>
    </row>
    <row r="2426" spans="1:26">
      <c r="W2426">
        <f t="shared" si="260"/>
      </c>
      <c r="X2426">
        <f t="shared" si="261"/>
      </c>
      <c r="Y2426">
        <f t="shared" si="262"/>
      </c>
      <c r="Z2426">
        <f t="shared" si="263"/>
      </c>
    </row>
    <row r="2427" spans="1:26">
      <c r="A2427" s="1562" t="s">
        <v>0</v>
      </c>
      <c r="B2427" s="1562"/>
      <c r="C2427" s="1562"/>
      <c r="D2427" s="1562"/>
      <c r="E2427" s="1562"/>
      <c r="F2427" s="1562"/>
      <c r="G2427" s="1562"/>
      <c r="H2427" s="1562"/>
      <c r="I2427" s="1562"/>
      <c r="W2427">
        <f t="shared" si="260"/>
      </c>
      <c r="X2427">
        <f t="shared" si="261"/>
      </c>
      <c r="Y2427">
        <f t="shared" si="262"/>
      </c>
      <c r="Z2427">
        <f t="shared" si="263"/>
      </c>
    </row>
    <row r="2428" spans="1:26">
      <c r="W2428">
        <f t="shared" si="260"/>
      </c>
      <c r="X2428">
        <f t="shared" si="261"/>
      </c>
      <c r="Y2428">
        <f t="shared" si="262"/>
      </c>
      <c r="Z2428">
        <f t="shared" si="263"/>
      </c>
    </row>
    <row r="2429" spans="1:26">
      <c r="B2429" s="124"/>
      <c r="C2429" s="124"/>
      <c r="D2429" s="124"/>
      <c r="E2429" s="124"/>
      <c r="F2429" s="124"/>
      <c r="G2429" s="124"/>
      <c r="H2429" s="124"/>
      <c r="I2429" s="124"/>
      <c r="W2429">
        <f t="shared" si="260"/>
      </c>
      <c r="X2429">
        <f t="shared" si="261"/>
      </c>
      <c r="Y2429">
        <f t="shared" si="262"/>
      </c>
      <c r="Z2429">
        <f t="shared" si="263"/>
      </c>
    </row>
    <row r="2430" spans="1:26">
      <c r="A2430" s="1" t="s">
        <v>1</v>
      </c>
      <c r="G2430" s="2" t="s">
        <v>2</v>
      </c>
      <c r="H2430" s="3" t="s">
        <v>988</v>
      </c>
      <c r="W2430">
        <f t="shared" si="260"/>
      </c>
      <c r="X2430">
        <f t="shared" si="261"/>
      </c>
      <c r="Y2430">
        <f t="shared" si="262"/>
      </c>
      <c r="Z2430">
        <f t="shared" si="263"/>
      </c>
    </row>
    <row r="2431" spans="1:26">
      <c r="A2431" s="1" t="inlineStr">
        <is>
          <t>Dealer-139</t>
        </is>
      </c>
      <c r="F2431" s="4" t="s">
        <v>3</v>
      </c>
      <c r="G2431" s="2"/>
      <c r="H2431" s="582" t="s">
        <v>114</v>
      </c>
      <c r="W2431">
        <f t="shared" si="260"/>
      </c>
      <c r="X2431">
        <f t="shared" si="261"/>
      </c>
      <c r="Y2431">
        <f t="shared" si="262"/>
      </c>
      <c r="Z2431">
        <f t="shared" si="263"/>
      </c>
    </row>
    <row r="2432" spans="1:26">
      <c r="A2432" s="254" t="inlineStr">
        <is>
          <t>Dealer-260</t>
        </is>
      </c>
      <c r="B2432" s="1"/>
      <c r="H2432" s="49"/>
      <c r="W2432">
        <f t="shared" si="260"/>
      </c>
      <c r="X2432">
        <f t="shared" si="261"/>
      </c>
      <c r="Y2432">
        <f t="shared" si="262"/>
      </c>
      <c r="Z2432">
        <f t="shared" si="263"/>
      </c>
    </row>
    <row r="2433" spans="1:26">
      <c r="A2433" s="254" t="inlineStr">
        <is>
          <t>Address line (redacted)</t>
        </is>
      </c>
      <c r="B2433" s="1"/>
      <c r="W2433">
        <f t="shared" si="260"/>
      </c>
      <c r="X2433">
        <f t="shared" si="261"/>
      </c>
      <c r="Y2433">
        <f t="shared" si="262"/>
      </c>
      <c r="Z2433">
        <f t="shared" si="263"/>
      </c>
    </row>
    <row r="2434" spans="1:26">
      <c r="A2434" s="1"/>
      <c r="B2434" s="1"/>
      <c r="C2434" s="1"/>
      <c r="W2434">
        <f t="shared" si="260"/>
      </c>
      <c r="X2434">
        <f t="shared" si="261"/>
      </c>
      <c r="Y2434">
        <f t="shared" si="262"/>
      </c>
      <c r="Z2434">
        <f t="shared" si="263"/>
      </c>
    </row>
    <row r="2435" spans="1:26">
      <c r="A2435" s="12" t="s">
        <v>4</v>
      </c>
      <c r="B2435" s="86" t="inlineStr">
        <is>
          <t>GSTIN-MASKED</t>
        </is>
      </c>
      <c r="D2435" s="197"/>
      <c r="E2435" s="197"/>
      <c r="F2435" s="197"/>
      <c r="G2435" s="197"/>
      <c r="H2435" s="197"/>
      <c r="W2435">
        <f t="shared" si="260"/>
      </c>
      <c r="X2435">
        <f t="shared" si="261"/>
      </c>
      <c r="Y2435">
        <f t="shared" si="262"/>
      </c>
      <c r="Z2435">
        <f t="shared" si="263"/>
      </c>
    </row>
    <row r="2436" spans="1:26">
      <c r="B2436" s="1"/>
      <c r="D2436" s="197"/>
      <c r="E2436" s="197"/>
      <c r="F2436" s="197"/>
      <c r="G2436" s="197"/>
      <c r="H2436" s="197"/>
      <c r="W2436">
        <f t="shared" ref="W2436:W2499" si="267">IF(LEFT($H2436&amp;"",5)="2019-",$H2436,W2435)</f>
      </c>
      <c r="X2436">
        <f t="shared" ref="X2436:X2499" si="268">IF($W2436="",0,IF(COUNTIF($AB$2:$AB$80,$W2436)&gt;0,1,0))</f>
      </c>
      <c r="Y2436">
        <f t="shared" ref="Y2436:Y2499" si="269">IF($C2436="","",UPPER(TRIM(IFERROR(LEFT($C2436&amp;"",FIND("/",$C2436&amp;"")-1),$C2436&amp;""))))</f>
      </c>
      <c r="Z2436">
        <f t="shared" ref="Z2436:Z2499" si="270">IFERROR(IF(ISNUMBER($G2436),$G2436,0),0)</f>
      </c>
    </row>
    <row r="2437" spans="1:26">
      <c r="A2437" s="1" t="s">
        <v>5</v>
      </c>
      <c r="D2437" s="197"/>
      <c r="E2437" s="197"/>
      <c r="F2437" s="197"/>
      <c r="G2437" s="197"/>
      <c r="H2437" s="197"/>
      <c r="W2437">
        <f t="shared" si="267"/>
      </c>
      <c r="X2437">
        <f t="shared" si="268"/>
      </c>
      <c r="Y2437">
        <f t="shared" si="269"/>
      </c>
      <c r="Z2437">
        <f t="shared" si="270"/>
      </c>
    </row>
    <row r="2438" spans="1:26">
      <c r="A2438" s="1" t="s">
        <v>6</v>
      </c>
      <c r="D2438" s="197"/>
      <c r="E2438" s="197"/>
      <c r="F2438" s="197"/>
      <c r="G2438" s="197"/>
      <c r="H2438" s="197"/>
      <c r="W2438">
        <f t="shared" si="267"/>
      </c>
      <c r="X2438">
        <f t="shared" si="268"/>
      </c>
      <c r="Y2438">
        <f t="shared" si="269"/>
      </c>
      <c r="Z2438">
        <f t="shared" si="270"/>
      </c>
    </row>
    <row r="2439" spans="1:26" ht="15.75" thickBot="1">
      <c r="A2439" s="1" t="s">
        <v>7</v>
      </c>
      <c r="W2439">
        <f t="shared" si="267"/>
      </c>
      <c r="X2439">
        <f t="shared" si="268"/>
      </c>
      <c r="Y2439">
        <f t="shared" si="269"/>
      </c>
      <c r="Z2439">
        <f t="shared" si="270"/>
      </c>
    </row>
    <row r="2440" spans="1:26" ht="24.75" thickBot="1">
      <c r="A2440" s="162" t="s">
        <v>8</v>
      </c>
      <c r="B2440" s="163" t="s">
        <v>9</v>
      </c>
      <c r="C2440" s="163" t="s">
        <v>10</v>
      </c>
      <c r="D2440" s="164" t="s">
        <v>11</v>
      </c>
      <c r="E2440" s="164" t="s">
        <v>12</v>
      </c>
      <c r="F2440" s="164" t="s">
        <v>13</v>
      </c>
      <c r="G2440" s="164" t="s">
        <v>14</v>
      </c>
      <c r="H2440" s="165" t="s">
        <v>15</v>
      </c>
      <c r="I2440" s="166" t="s">
        <v>16</v>
      </c>
      <c r="W2440">
        <f t="shared" si="267"/>
      </c>
      <c r="X2440">
        <f t="shared" si="268"/>
      </c>
      <c r="Y2440">
        <f t="shared" si="269"/>
      </c>
      <c r="Z2440">
        <f t="shared" si="270"/>
      </c>
    </row>
    <row r="2441" spans="1:26">
      <c r="A2441" s="107"/>
      <c r="B2441" s="1563" t="s">
        <v>17</v>
      </c>
      <c r="C2441" s="1563"/>
      <c r="D2441" s="5"/>
      <c r="E2441" s="5"/>
      <c r="F2441" s="5"/>
      <c r="G2441" s="6"/>
      <c r="H2441" s="16"/>
      <c r="I2441" s="58"/>
      <c r="W2441">
        <f t="shared" si="267"/>
      </c>
      <c r="X2441">
        <f t="shared" si="268"/>
      </c>
      <c r="Y2441">
        <f t="shared" si="269"/>
      </c>
      <c r="Z2441">
        <f t="shared" si="270"/>
      </c>
    </row>
    <row r="2442" spans="1:26">
      <c r="A2442" s="5">
        <v>1</v>
      </c>
      <c r="B2442" s="8" t="s">
        <v>273</v>
      </c>
      <c r="C2442" s="5" t="s">
        <v>274</v>
      </c>
      <c r="D2442" s="5">
        <v>1</v>
      </c>
      <c r="E2442" s="5">
        <v>5</v>
      </c>
      <c r="F2442" s="5">
        <f>+E2442*D2442</f>
      </c>
      <c r="G2442" s="6">
        <f>+E2442*D2442</f>
      </c>
      <c r="H2442" s="5">
        <v>1</v>
      </c>
      <c r="I2442" s="183">
        <f>+H2442*G2442</f>
      </c>
      <c r="J2442">
        <v>112</v>
      </c>
      <c r="K2442">
        <f>+H2442-J2442</f>
      </c>
      <c r="L2442">
        <f>+K2442*G2442</f>
      </c>
      <c r="W2442">
        <f t="shared" si="267"/>
      </c>
      <c r="X2442">
        <f t="shared" si="268"/>
      </c>
      <c r="Y2442">
        <f t="shared" si="269"/>
      </c>
      <c r="Z2442">
        <f t="shared" si="270"/>
      </c>
    </row>
    <row r="2443" spans="1:26">
      <c r="A2443" s="107"/>
      <c r="B2443" s="95"/>
      <c r="C2443" s="101"/>
      <c r="D2443" s="5"/>
      <c r="E2443" s="5"/>
      <c r="F2443" s="5"/>
      <c r="G2443" s="6"/>
      <c r="H2443" s="16"/>
      <c r="I2443" s="58"/>
      <c r="W2443">
        <f t="shared" si="267"/>
      </c>
      <c r="X2443">
        <f t="shared" si="268"/>
      </c>
      <c r="Y2443">
        <f t="shared" si="269"/>
      </c>
      <c r="Z2443">
        <f t="shared" si="270"/>
      </c>
    </row>
    <row r="2444" spans="1:26">
      <c r="A2444" s="107"/>
      <c r="B2444" s="95"/>
      <c r="C2444" s="101"/>
      <c r="D2444" s="5"/>
      <c r="E2444" s="5"/>
      <c r="F2444" s="5"/>
      <c r="G2444" s="6"/>
      <c r="H2444" s="16"/>
      <c r="I2444" s="58"/>
      <c r="W2444">
        <f t="shared" si="267"/>
      </c>
      <c r="X2444">
        <f t="shared" si="268"/>
      </c>
      <c r="Y2444">
        <f t="shared" si="269"/>
      </c>
      <c r="Z2444">
        <f t="shared" si="270"/>
      </c>
    </row>
    <row r="2445" spans="1:26">
      <c r="A2445" s="107"/>
      <c r="B2445" s="95"/>
      <c r="C2445" s="101"/>
      <c r="D2445" s="5"/>
      <c r="E2445" s="5"/>
      <c r="F2445" s="5"/>
      <c r="G2445" s="6"/>
      <c r="H2445" s="16"/>
      <c r="I2445" s="58"/>
      <c r="W2445">
        <f t="shared" si="267"/>
      </c>
      <c r="X2445">
        <f t="shared" si="268"/>
      </c>
      <c r="Y2445">
        <f t="shared" si="269"/>
      </c>
      <c r="Z2445">
        <f t="shared" si="270"/>
      </c>
    </row>
    <row r="2446" spans="1:26">
      <c r="A2446" s="107"/>
      <c r="B2446" s="95"/>
      <c r="C2446" s="101"/>
      <c r="D2446" s="5"/>
      <c r="E2446" s="5"/>
      <c r="F2446" s="16"/>
      <c r="G2446" s="6"/>
      <c r="H2446" s="16"/>
      <c r="I2446" s="58"/>
      <c r="W2446">
        <f t="shared" si="267"/>
      </c>
      <c r="X2446">
        <f t="shared" si="268"/>
      </c>
      <c r="Y2446">
        <f t="shared" si="269"/>
      </c>
      <c r="Z2446">
        <f t="shared" si="270"/>
      </c>
    </row>
    <row r="2447" spans="1:26">
      <c r="A2447" s="67"/>
      <c r="B2447" s="1602" t="s">
        <v>304</v>
      </c>
      <c r="C2447" s="1603"/>
      <c r="D2447" s="5"/>
      <c r="E2447" s="5"/>
      <c r="F2447" s="5"/>
      <c r="G2447" s="6"/>
      <c r="H2447" s="9"/>
      <c r="I2447" s="58"/>
      <c r="W2447">
        <f t="shared" si="267"/>
      </c>
      <c r="X2447">
        <f t="shared" si="268"/>
      </c>
      <c r="Y2447">
        <f t="shared" si="269"/>
      </c>
      <c r="Z2447">
        <f t="shared" si="270"/>
      </c>
    </row>
    <row r="2448" spans="1:26" ht="15.75" thickBot="1">
      <c r="A2448" s="57"/>
      <c r="B2448" s="1604"/>
      <c r="C2448" s="1605"/>
      <c r="D2448" s="23"/>
      <c r="E2448" s="225"/>
      <c r="F2448" s="23"/>
      <c r="G2448" s="24"/>
      <c r="H2448" s="225"/>
      <c r="I2448" s="70"/>
      <c r="W2448">
        <f t="shared" si="267"/>
      </c>
      <c r="X2448">
        <f t="shared" si="268"/>
      </c>
      <c r="Y2448">
        <f t="shared" si="269"/>
      </c>
      <c r="Z2448">
        <f t="shared" si="270"/>
      </c>
    </row>
    <row r="2449" spans="1:26">
      <c r="A2449" s="67"/>
      <c r="B2449" s="17"/>
      <c r="C2449" s="5"/>
      <c r="D2449" s="59"/>
      <c r="E2449" s="59"/>
      <c r="F2449" s="53"/>
      <c r="G2449" s="78"/>
      <c r="H2449" s="68"/>
      <c r="I2449" s="71">
        <f>SUM(I2441:I2448)</f>
      </c>
      <c r="W2449">
        <f t="shared" si="267"/>
      </c>
      <c r="X2449">
        <f t="shared" si="268"/>
      </c>
      <c r="Y2449">
        <f t="shared" si="269"/>
      </c>
      <c r="Z2449">
        <f t="shared" si="270"/>
      </c>
    </row>
    <row r="2450" spans="1:26" ht="15.75" thickBot="1">
      <c r="A2450" s="221"/>
      <c r="B2450" s="222"/>
      <c r="C2450" s="69"/>
      <c r="D2450" s="177"/>
      <c r="E2450" s="177"/>
      <c r="F2450" s="177"/>
      <c r="G2450" s="177"/>
      <c r="H2450" s="177"/>
      <c r="I2450" s="256"/>
      <c r="W2450">
        <f t="shared" si="267"/>
      </c>
      <c r="X2450">
        <f t="shared" si="268"/>
      </c>
      <c r="Y2450">
        <f t="shared" si="269"/>
      </c>
      <c r="Z2450">
        <f t="shared" si="270"/>
      </c>
    </row>
    <row r="2451" spans="1:26" ht="21">
      <c r="A2451" s="33"/>
      <c r="B2451" s="212"/>
      <c r="C2451" s="212"/>
      <c r="D2451" s="91"/>
      <c r="E2451" s="91"/>
      <c r="F2451" s="91"/>
      <c r="G2451" s="92" t="s">
        <v>19</v>
      </c>
      <c r="H2451" s="91"/>
      <c r="I2451" s="111">
        <f>+I2449-I2450</f>
      </c>
      <c r="L2451">
        <f>SUM(L2441:L2450)</f>
      </c>
      <c r="W2451">
        <f t="shared" si="267"/>
      </c>
      <c r="X2451">
        <f t="shared" si="268"/>
      </c>
      <c r="Y2451">
        <f t="shared" si="269"/>
      </c>
      <c r="Z2451">
        <f t="shared" si="270"/>
      </c>
    </row>
    <row r="2452" spans="1:26">
      <c r="A2452" s="221"/>
      <c r="B2452" s="222"/>
      <c r="C2452" s="222"/>
      <c r="D2452" s="69" t="s">
        <v>520</v>
      </c>
      <c r="E2452" s="69"/>
      <c r="F2452" s="69"/>
      <c r="G2452" s="69"/>
      <c r="H2452" s="112">
        <v>1</v>
      </c>
      <c r="I2452" s="61">
        <f>+L2451*H2452</f>
      </c>
      <c r="W2452">
        <f t="shared" si="267"/>
      </c>
      <c r="X2452">
        <f t="shared" si="268"/>
      </c>
      <c r="Y2452">
        <f t="shared" si="269"/>
      </c>
      <c r="Z2452">
        <f t="shared" si="270"/>
      </c>
    </row>
    <row r="2453" spans="1:26">
      <c r="A2453" s="33"/>
      <c r="B2453" s="10"/>
      <c r="C2453" s="10"/>
      <c r="D2453" s="69"/>
      <c r="E2453" s="69"/>
      <c r="F2453" s="69"/>
      <c r="G2453" s="69"/>
      <c r="H2453" s="69"/>
      <c r="I2453" s="61"/>
      <c r="W2453">
        <f t="shared" si="267"/>
      </c>
      <c r="X2453">
        <f t="shared" si="268"/>
      </c>
      <c r="Y2453">
        <f t="shared" si="269"/>
      </c>
      <c r="Z2453">
        <f t="shared" si="270"/>
      </c>
    </row>
    <row r="2454" spans="1:26" ht="15.75" thickBot="1">
      <c r="A2454" s="33"/>
      <c r="B2454" s="11" t="s">
        <v>20</v>
      </c>
      <c r="C2454" s="35"/>
      <c r="D2454" s="35"/>
      <c r="E2454" s="35"/>
      <c r="F2454" s="35"/>
      <c r="G2454" s="35"/>
      <c r="H2454" s="35"/>
      <c r="I2454" s="36"/>
      <c r="W2454">
        <f t="shared" si="267"/>
      </c>
      <c r="X2454">
        <f t="shared" si="268"/>
      </c>
      <c r="Y2454">
        <f t="shared" si="269"/>
      </c>
      <c r="Z2454">
        <f t="shared" si="270"/>
      </c>
    </row>
    <row r="2455" spans="1:26" ht="15.75" thickBot="1">
      <c r="A2455" s="37"/>
      <c r="B2455" s="38"/>
      <c r="C2455" s="39" t="s">
        <v>21</v>
      </c>
      <c r="D2455" s="40">
        <f>SUM(D2441:D2454)</f>
      </c>
      <c r="E2455" s="41">
        <f>IF(H2455=I2455,"OK","NO")</f>
      </c>
      <c r="F2455" s="40">
        <f>SUM(F2441:F2454)</f>
      </c>
      <c r="G2455" s="40">
        <f>SUM(G2441:G2454)</f>
      </c>
      <c r="H2455" s="41">
        <f>SUMPRODUCT(F2441:F2450,H2441:H2450)</f>
      </c>
      <c r="I2455" s="43">
        <f>+I2451-I2452</f>
      </c>
      <c r="W2455">
        <f t="shared" si="267"/>
      </c>
      <c r="X2455">
        <f t="shared" si="268"/>
      </c>
      <c r="Y2455">
        <f t="shared" si="269"/>
      </c>
      <c r="Z2455">
        <f t="shared" si="270"/>
      </c>
    </row>
    <row r="2456" spans="1:26" ht="15.75" thickBot="1">
      <c r="A2456" s="44"/>
      <c r="B2456" s="116"/>
      <c r="C2456" s="45"/>
      <c r="D2456" s="45"/>
      <c r="E2456" s="45"/>
      <c r="F2456" s="45"/>
      <c r="G2456" s="45"/>
      <c r="H2456" s="46"/>
      <c r="I2456" s="47"/>
      <c r="W2456">
        <f t="shared" si="267"/>
      </c>
      <c r="X2456">
        <f t="shared" si="268"/>
      </c>
      <c r="Y2456">
        <f t="shared" si="269"/>
      </c>
      <c r="Z2456">
        <f t="shared" si="270"/>
      </c>
    </row>
    <row r="2457" spans="1:26">
      <c r="A2457" s="12" t="s">
        <v>315</v>
      </c>
      <c r="B2457" s="12"/>
      <c r="C2457" s="12"/>
      <c r="D2457" s="13"/>
      <c r="E2457" s="14"/>
      <c r="F2457" s="14"/>
      <c r="G2457" s="14"/>
      <c r="H2457" s="2"/>
      <c r="I2457" s="12"/>
      <c r="W2457">
        <f t="shared" si="267"/>
      </c>
      <c r="X2457">
        <f t="shared" si="268"/>
      </c>
      <c r="Y2457">
        <f t="shared" si="269"/>
      </c>
      <c r="Z2457">
        <f t="shared" si="270"/>
      </c>
    </row>
    <row r="2458" spans="1:26">
      <c r="W2458">
        <f t="shared" si="267"/>
      </c>
      <c r="X2458">
        <f t="shared" si="268"/>
      </c>
      <c r="Y2458">
        <f t="shared" si="269"/>
      </c>
      <c r="Z2458">
        <f t="shared" si="270"/>
      </c>
    </row>
    <row r="2459" spans="1:26">
      <c r="W2459">
        <f t="shared" si="267"/>
      </c>
      <c r="X2459">
        <f t="shared" si="268"/>
      </c>
      <c r="Y2459">
        <f t="shared" si="269"/>
      </c>
      <c r="Z2459">
        <f t="shared" si="270"/>
      </c>
    </row>
    <row r="2460" spans="1:26">
      <c r="W2460">
        <f t="shared" si="267"/>
      </c>
      <c r="X2460">
        <f t="shared" si="268"/>
      </c>
      <c r="Y2460">
        <f t="shared" si="269"/>
      </c>
      <c r="Z2460">
        <f t="shared" si="270"/>
      </c>
    </row>
    <row r="2461" spans="1:26">
      <c r="W2461">
        <f t="shared" si="267"/>
      </c>
      <c r="X2461">
        <f t="shared" si="268"/>
      </c>
      <c r="Y2461">
        <f t="shared" si="269"/>
      </c>
      <c r="Z2461">
        <f t="shared" si="270"/>
      </c>
    </row>
    <row r="2462" spans="1:26">
      <c r="W2462">
        <f t="shared" si="267"/>
      </c>
      <c r="X2462">
        <f t="shared" si="268"/>
      </c>
      <c r="Y2462">
        <f t="shared" si="269"/>
      </c>
      <c r="Z2462">
        <f t="shared" si="270"/>
      </c>
    </row>
    <row r="2463" spans="1:26">
      <c r="W2463">
        <f t="shared" si="267"/>
      </c>
      <c r="X2463">
        <f t="shared" si="268"/>
      </c>
      <c r="Y2463">
        <f t="shared" si="269"/>
      </c>
      <c r="Z2463">
        <f t="shared" si="270"/>
      </c>
    </row>
    <row r="2464" spans="1:26">
      <c r="W2464">
        <f t="shared" si="267"/>
      </c>
      <c r="X2464">
        <f t="shared" si="268"/>
      </c>
      <c r="Y2464">
        <f t="shared" si="269"/>
      </c>
      <c r="Z2464">
        <f t="shared" si="270"/>
      </c>
    </row>
    <row r="2465" spans="1:26">
      <c r="W2465">
        <f t="shared" si="267"/>
      </c>
      <c r="X2465">
        <f t="shared" si="268"/>
      </c>
      <c r="Y2465">
        <f t="shared" si="269"/>
      </c>
      <c r="Z2465">
        <f t="shared" si="270"/>
      </c>
    </row>
    <row r="2466" spans="1:26">
      <c r="W2466">
        <f t="shared" si="267"/>
      </c>
      <c r="X2466">
        <f t="shared" si="268"/>
      </c>
      <c r="Y2466">
        <f t="shared" si="269"/>
      </c>
      <c r="Z2466">
        <f t="shared" si="270"/>
      </c>
    </row>
    <row r="2467" spans="1:26">
      <c r="W2467">
        <f t="shared" si="267"/>
      </c>
      <c r="X2467">
        <f t="shared" si="268"/>
      </c>
      <c r="Y2467">
        <f t="shared" si="269"/>
      </c>
      <c r="Z2467">
        <f t="shared" si="270"/>
      </c>
    </row>
    <row r="2468" spans="1:26">
      <c r="W2468">
        <f t="shared" si="267"/>
      </c>
      <c r="X2468">
        <f t="shared" si="268"/>
      </c>
      <c r="Y2468">
        <f t="shared" si="269"/>
      </c>
      <c r="Z2468">
        <f t="shared" si="270"/>
      </c>
    </row>
    <row r="2469" spans="1:26">
      <c r="W2469">
        <f t="shared" si="267"/>
      </c>
      <c r="X2469">
        <f t="shared" si="268"/>
      </c>
      <c r="Y2469">
        <f t="shared" si="269"/>
      </c>
      <c r="Z2469">
        <f t="shared" si="270"/>
      </c>
    </row>
    <row r="2470" spans="1:26">
      <c r="W2470">
        <f t="shared" si="267"/>
      </c>
      <c r="X2470">
        <f t="shared" si="268"/>
      </c>
      <c r="Y2470">
        <f t="shared" si="269"/>
      </c>
      <c r="Z2470">
        <f t="shared" si="270"/>
      </c>
    </row>
    <row r="2471" spans="1:26">
      <c r="A2471" s="1562" t="s">
        <v>0</v>
      </c>
      <c r="B2471" s="1562"/>
      <c r="C2471" s="1562"/>
      <c r="D2471" s="1562"/>
      <c r="E2471" s="1562"/>
      <c r="F2471" s="1562"/>
      <c r="G2471" s="1562"/>
      <c r="H2471" s="1562"/>
      <c r="I2471" s="1562"/>
      <c r="W2471">
        <f t="shared" si="267"/>
      </c>
      <c r="X2471">
        <f t="shared" si="268"/>
      </c>
      <c r="Y2471">
        <f t="shared" si="269"/>
      </c>
      <c r="Z2471">
        <f t="shared" si="270"/>
      </c>
    </row>
    <row r="2472" spans="1:26">
      <c r="W2472">
        <f t="shared" si="267"/>
      </c>
      <c r="X2472">
        <f t="shared" si="268"/>
      </c>
      <c r="Y2472">
        <f t="shared" si="269"/>
      </c>
      <c r="Z2472">
        <f t="shared" si="270"/>
      </c>
    </row>
    <row r="2473" spans="1:26">
      <c r="B2473" s="124"/>
      <c r="C2473" s="124"/>
      <c r="D2473" s="124"/>
      <c r="E2473" s="124"/>
      <c r="F2473" s="124"/>
      <c r="G2473" s="124"/>
      <c r="H2473" s="124"/>
      <c r="I2473" s="124"/>
      <c r="W2473">
        <f t="shared" si="267"/>
      </c>
      <c r="X2473">
        <f t="shared" si="268"/>
      </c>
      <c r="Y2473">
        <f t="shared" si="269"/>
      </c>
      <c r="Z2473">
        <f t="shared" si="270"/>
      </c>
    </row>
    <row r="2474" spans="1:26">
      <c r="A2474" s="1" t="s">
        <v>1</v>
      </c>
      <c r="W2474">
        <f t="shared" si="267"/>
      </c>
      <c r="X2474">
        <f t="shared" si="268"/>
      </c>
      <c r="Y2474">
        <f t="shared" si="269"/>
      </c>
      <c r="Z2474">
        <f t="shared" si="270"/>
      </c>
    </row>
    <row r="2475" spans="1:26">
      <c r="A2475" s="1" t="inlineStr">
        <is>
          <t>Dealer-162</t>
        </is>
      </c>
      <c r="W2475">
        <f t="shared" si="267"/>
      </c>
      <c r="X2475">
        <f t="shared" si="268"/>
      </c>
      <c r="Y2475">
        <f t="shared" si="269"/>
      </c>
      <c r="Z2475">
        <f t="shared" si="270"/>
      </c>
    </row>
    <row r="2476" spans="1:26">
      <c r="A2476" s="1" t="inlineStr">
        <is>
          <t>Address line (redacted)</t>
        </is>
      </c>
      <c r="B2476" s="1"/>
      <c r="G2476" s="2" t="s">
        <v>2</v>
      </c>
      <c r="H2476" s="3" t="s">
        <v>988</v>
      </c>
      <c r="W2476">
        <f t="shared" si="267"/>
      </c>
      <c r="X2476">
        <f t="shared" si="268"/>
      </c>
      <c r="Y2476">
        <f t="shared" si="269"/>
      </c>
      <c r="Z2476">
        <f t="shared" si="270"/>
      </c>
    </row>
    <row r="2477" spans="1:26">
      <c r="A2477" s="1" t="inlineStr">
        <is>
          <t>Address line (redacted)</t>
        </is>
      </c>
      <c r="B2477" s="1"/>
      <c r="C2477" s="1"/>
      <c r="F2477" s="4" t="s">
        <v>3</v>
      </c>
      <c r="G2477" s="2"/>
      <c r="H2477" s="582" t="s">
        <v>115</v>
      </c>
      <c r="W2477">
        <f t="shared" si="267"/>
      </c>
      <c r="X2477">
        <f t="shared" si="268"/>
      </c>
      <c r="Y2477">
        <f t="shared" si="269"/>
      </c>
      <c r="Z2477">
        <f t="shared" si="270"/>
      </c>
    </row>
    <row r="2478" spans="1:26">
      <c r="A2478" s="1" t="inlineStr">
        <is>
          <t>Address line (redacted)</t>
        </is>
      </c>
      <c r="B2478" s="1"/>
      <c r="H2478" s="49"/>
      <c r="W2478">
        <f t="shared" si="267"/>
      </c>
      <c r="X2478">
        <f t="shared" si="268"/>
      </c>
      <c r="Y2478">
        <f t="shared" si="269"/>
      </c>
      <c r="Z2478">
        <f t="shared" si="270"/>
      </c>
    </row>
    <row r="2479" spans="1:26">
      <c r="A2479" s="12" t="s">
        <v>4</v>
      </c>
      <c r="B2479" s="86" t="inlineStr">
        <is>
          <t>GSTIN-MASKED</t>
        </is>
      </c>
      <c r="D2479" s="197"/>
      <c r="E2479" s="197"/>
      <c r="F2479" s="197"/>
      <c r="G2479" s="197"/>
      <c r="H2479" s="197"/>
      <c r="W2479">
        <f t="shared" si="267"/>
      </c>
      <c r="X2479">
        <f t="shared" si="268"/>
      </c>
      <c r="Y2479">
        <f t="shared" si="269"/>
      </c>
      <c r="Z2479">
        <f t="shared" si="270"/>
      </c>
    </row>
    <row r="2480" spans="1:26">
      <c r="B2480" s="1"/>
      <c r="D2480" s="197"/>
      <c r="E2480" s="197"/>
      <c r="F2480" s="197"/>
      <c r="G2480" s="197"/>
      <c r="H2480" s="197"/>
      <c r="W2480">
        <f t="shared" si="267"/>
      </c>
      <c r="X2480">
        <f t="shared" si="268"/>
      </c>
      <c r="Y2480">
        <f t="shared" si="269"/>
      </c>
      <c r="Z2480">
        <f t="shared" si="270"/>
      </c>
    </row>
    <row r="2481" spans="1:26">
      <c r="A2481" s="1" t="s">
        <v>5</v>
      </c>
      <c r="D2481" s="197"/>
      <c r="E2481" s="197"/>
      <c r="F2481" s="197"/>
      <c r="G2481" s="197"/>
      <c r="H2481" s="197"/>
      <c r="W2481">
        <f t="shared" si="267"/>
      </c>
      <c r="X2481">
        <f t="shared" si="268"/>
      </c>
      <c r="Y2481">
        <f t="shared" si="269"/>
      </c>
      <c r="Z2481">
        <f t="shared" si="270"/>
      </c>
    </row>
    <row r="2482" spans="1:26">
      <c r="A2482" s="1" t="s">
        <v>6</v>
      </c>
      <c r="D2482" s="197"/>
      <c r="E2482" s="197"/>
      <c r="F2482" s="197"/>
      <c r="G2482" s="197"/>
      <c r="H2482" s="197"/>
      <c r="W2482">
        <f t="shared" si="267"/>
      </c>
      <c r="X2482">
        <f t="shared" si="268"/>
      </c>
      <c r="Y2482">
        <f t="shared" si="269"/>
      </c>
      <c r="Z2482">
        <f t="shared" si="270"/>
      </c>
    </row>
    <row r="2483" spans="1:26" ht="15.75" thickBot="1">
      <c r="A2483" s="1" t="s">
        <v>7</v>
      </c>
      <c r="W2483">
        <f t="shared" si="267"/>
      </c>
      <c r="X2483">
        <f t="shared" si="268"/>
      </c>
      <c r="Y2483">
        <f t="shared" si="269"/>
      </c>
      <c r="Z2483">
        <f t="shared" si="270"/>
      </c>
    </row>
    <row r="2484" spans="1:26" ht="24.75" thickBot="1">
      <c r="A2484" s="162" t="s">
        <v>8</v>
      </c>
      <c r="B2484" s="163" t="s">
        <v>9</v>
      </c>
      <c r="C2484" s="163" t="s">
        <v>10</v>
      </c>
      <c r="D2484" s="164" t="s">
        <v>11</v>
      </c>
      <c r="E2484" s="164" t="s">
        <v>12</v>
      </c>
      <c r="F2484" s="164" t="s">
        <v>13</v>
      </c>
      <c r="G2484" s="164" t="s">
        <v>14</v>
      </c>
      <c r="H2484" s="165" t="s">
        <v>15</v>
      </c>
      <c r="I2484" s="166" t="s">
        <v>16</v>
      </c>
      <c r="W2484">
        <f t="shared" si="267"/>
      </c>
      <c r="X2484">
        <f t="shared" si="268"/>
      </c>
      <c r="Y2484">
        <f t="shared" si="269"/>
      </c>
      <c r="Z2484">
        <f t="shared" si="270"/>
      </c>
    </row>
    <row r="2485" spans="1:26">
      <c r="A2485" s="341"/>
      <c r="B2485" s="1620" t="s">
        <v>17</v>
      </c>
      <c r="C2485" s="1620"/>
      <c r="D2485" s="5"/>
      <c r="E2485" s="5"/>
      <c r="F2485" s="5"/>
      <c r="G2485" s="5"/>
      <c r="H2485" s="5"/>
      <c r="I2485" s="58"/>
      <c r="W2485">
        <f t="shared" si="267"/>
      </c>
      <c r="X2485">
        <f t="shared" si="268"/>
      </c>
      <c r="Y2485">
        <f t="shared" si="269"/>
      </c>
      <c r="Z2485">
        <f t="shared" si="270"/>
      </c>
    </row>
    <row r="2486" spans="1:26">
      <c r="A2486" s="5">
        <v>1</v>
      </c>
      <c r="B2486" s="8" t="s">
        <v>586</v>
      </c>
      <c r="C2486" s="5" t="s">
        <v>587</v>
      </c>
      <c r="D2486" s="5">
        <v>5</v>
      </c>
      <c r="E2486" s="5">
        <v>5</v>
      </c>
      <c r="F2486" s="5">
        <f>+E2486*D2486</f>
      </c>
      <c r="G2486" s="5">
        <f>+E2486*D2486</f>
      </c>
      <c r="H2486" s="5">
        <v>1</v>
      </c>
      <c r="I2486" s="58">
        <f>+H2486*G2486</f>
      </c>
      <c r="J2486">
        <f>400*28%</f>
      </c>
      <c r="K2486">
        <f>+H2486-J2486</f>
      </c>
      <c r="L2486">
        <f>+K2486*G2486</f>
      </c>
      <c r="W2486">
        <f t="shared" si="267"/>
      </c>
      <c r="X2486">
        <f t="shared" si="268"/>
      </c>
      <c r="Y2486">
        <f t="shared" si="269"/>
      </c>
      <c r="Z2486">
        <f t="shared" si="270"/>
      </c>
    </row>
    <row r="2487" spans="1:26">
      <c r="A2487" s="5">
        <v>2</v>
      </c>
      <c r="B2487" s="8" t="s">
        <v>283</v>
      </c>
      <c r="C2487" s="5" t="s">
        <v>282</v>
      </c>
      <c r="D2487" s="5">
        <v>10</v>
      </c>
      <c r="E2487" s="5">
        <v>5</v>
      </c>
      <c r="F2487" s="5">
        <f>+E2487*D2487</f>
      </c>
      <c r="G2487" s="5">
        <f>+E2487*D2487</f>
      </c>
      <c r="H2487" s="5">
        <v>1</v>
      </c>
      <c r="I2487" s="58">
        <f>+H2487*G2487</f>
      </c>
      <c r="J2487">
        <f>400*28%</f>
      </c>
      <c r="K2487">
        <f>+H2487-J2487</f>
      </c>
      <c r="L2487">
        <f>+K2487*G2487</f>
      </c>
      <c r="W2487">
        <f t="shared" si="267"/>
      </c>
      <c r="X2487">
        <f t="shared" si="268"/>
      </c>
      <c r="Y2487">
        <f t="shared" si="269"/>
      </c>
      <c r="Z2487">
        <f t="shared" si="270"/>
      </c>
    </row>
    <row r="2488" spans="1:26">
      <c r="A2488" s="5">
        <v>3</v>
      </c>
      <c r="B2488" s="8" t="s">
        <v>1032</v>
      </c>
      <c r="C2488" s="5" t="s">
        <v>1031</v>
      </c>
      <c r="D2488" s="5">
        <v>1</v>
      </c>
      <c r="E2488" s="5">
        <v>2</v>
      </c>
      <c r="F2488" s="5">
        <f>+E2488*D2488</f>
      </c>
      <c r="G2488" s="5">
        <f>+E2488*D2488</f>
      </c>
      <c r="H2488" s="5">
        <v>1</v>
      </c>
      <c r="I2488" s="58">
        <f>+H2488*G2488</f>
      </c>
      <c r="J2488">
        <f>400*28%</f>
      </c>
      <c r="K2488">
        <f>+H2488-J2488</f>
      </c>
      <c r="L2488">
        <f>+K2488*G2488</f>
      </c>
      <c r="W2488">
        <f t="shared" si="267"/>
      </c>
      <c r="X2488">
        <f t="shared" si="268"/>
      </c>
      <c r="Y2488">
        <f t="shared" si="269"/>
      </c>
      <c r="Z2488">
        <f t="shared" si="270"/>
      </c>
    </row>
    <row r="2489" spans="1:26">
      <c r="A2489" s="5">
        <v>4</v>
      </c>
      <c r="B2489" s="8" t="s">
        <v>852</v>
      </c>
      <c r="C2489" s="5" t="s">
        <v>851</v>
      </c>
      <c r="D2489" s="5">
        <v>3</v>
      </c>
      <c r="E2489" s="5">
        <v>5</v>
      </c>
      <c r="F2489" s="5">
        <f>+E2489*D2489</f>
      </c>
      <c r="G2489" s="5">
        <f>+E2489*D2489</f>
      </c>
      <c r="H2489" s="5">
        <v>1</v>
      </c>
      <c r="I2489" s="58">
        <f>+H2489*G2489</f>
      </c>
      <c r="J2489">
        <f>400*28%</f>
      </c>
      <c r="K2489">
        <f>+H2489-J2489</f>
      </c>
      <c r="L2489">
        <f>+K2489*G2489</f>
      </c>
      <c r="W2489">
        <f t="shared" si="267"/>
      </c>
      <c r="X2489">
        <f t="shared" si="268"/>
      </c>
      <c r="Y2489">
        <f t="shared" si="269"/>
      </c>
      <c r="Z2489">
        <f t="shared" si="270"/>
      </c>
    </row>
    <row r="2490" spans="1:26">
      <c r="A2490" s="5">
        <v>5</v>
      </c>
      <c r="B2490" s="8" t="s">
        <v>962</v>
      </c>
      <c r="C2490" s="5" t="s">
        <v>961</v>
      </c>
      <c r="D2490" s="5">
        <v>3</v>
      </c>
      <c r="E2490" s="5">
        <v>5</v>
      </c>
      <c r="F2490" s="5">
        <f>+E2490*D2490</f>
      </c>
      <c r="G2490" s="5">
        <f>+E2490*D2490</f>
      </c>
      <c r="H2490" s="5">
        <v>1</v>
      </c>
      <c r="I2490" s="58">
        <f>+H2490*G2490</f>
      </c>
      <c r="J2490">
        <f>400*28%</f>
      </c>
      <c r="K2490">
        <f>+H2490-J2490</f>
      </c>
      <c r="L2490">
        <f>+K2490*G2490</f>
      </c>
      <c r="W2490">
        <f t="shared" si="267"/>
      </c>
      <c r="X2490">
        <f t="shared" si="268"/>
      </c>
      <c r="Y2490">
        <f t="shared" si="269"/>
      </c>
      <c r="Z2490">
        <f t="shared" si="270"/>
      </c>
    </row>
    <row r="2491" spans="1:26">
      <c r="A2491" s="5"/>
      <c r="B2491" s="1620" t="s">
        <v>300</v>
      </c>
      <c r="C2491" s="1620"/>
      <c r="D2491" s="5"/>
      <c r="E2491" s="5"/>
      <c r="F2491" s="5"/>
      <c r="G2491" s="5"/>
      <c r="H2491" s="5"/>
      <c r="I2491" s="58"/>
      <c r="W2491">
        <f t="shared" si="267"/>
      </c>
      <c r="X2491">
        <f t="shared" si="268"/>
      </c>
      <c r="Y2491">
        <f t="shared" si="269"/>
      </c>
      <c r="Z2491">
        <f t="shared" si="270"/>
      </c>
    </row>
    <row r="2492" spans="1:26" ht="24">
      <c r="A2492" s="5">
        <v>6</v>
      </c>
      <c r="B2492" s="17" t="s">
        <v>632</v>
      </c>
      <c r="C2492" s="272" t="s">
        <v>633</v>
      </c>
      <c r="D2492" s="5">
        <v>10</v>
      </c>
      <c r="E2492" s="5">
        <v>2</v>
      </c>
      <c r="F2492" s="5">
        <f>+E2492*D2492</f>
      </c>
      <c r="G2492" s="5">
        <f>+E2492*D2492</f>
      </c>
      <c r="H2492" s="5">
        <v>1</v>
      </c>
      <c r="I2492" s="58">
        <f>+H2492*G2492</f>
      </c>
      <c r="J2492">
        <f>1250*18%</f>
      </c>
      <c r="K2492">
        <f>+H2492-J2492</f>
      </c>
      <c r="L2492">
        <f>+K2492*G2492</f>
      </c>
      <c r="W2492">
        <f t="shared" si="267"/>
      </c>
      <c r="X2492">
        <f t="shared" si="268"/>
      </c>
      <c r="Y2492">
        <f t="shared" si="269"/>
      </c>
      <c r="Z2492">
        <f t="shared" si="270"/>
      </c>
    </row>
    <row r="2493" spans="1:26">
      <c r="A2493" s="5"/>
      <c r="B2493" s="1620" t="s">
        <v>550</v>
      </c>
      <c r="C2493" s="1620"/>
      <c r="D2493" s="5"/>
      <c r="E2493" s="5"/>
      <c r="F2493" s="5"/>
      <c r="G2493" s="5"/>
      <c r="H2493" s="5"/>
      <c r="I2493" s="58"/>
      <c r="W2493">
        <f t="shared" si="267"/>
      </c>
      <c r="X2493">
        <f t="shared" si="268"/>
      </c>
      <c r="Y2493">
        <f t="shared" si="269"/>
      </c>
      <c r="Z2493">
        <f t="shared" si="270"/>
      </c>
    </row>
    <row r="2494" spans="1:26" ht="60">
      <c r="A2494" s="19">
        <v>7</v>
      </c>
      <c r="B2494" s="20" t="s">
        <v>1038</v>
      </c>
      <c r="C2494" s="15" t="s">
        <v>1037</v>
      </c>
      <c r="D2494" s="19">
        <v>1</v>
      </c>
      <c r="E2494" s="19">
        <v>30</v>
      </c>
      <c r="F2494" s="5">
        <f t="shared" ref="F2494:F2502" si="271">+E2494*D2494</f>
      </c>
      <c r="G2494" s="5">
        <f t="shared" ref="G2494:G2502" si="272">+E2494*D2494</f>
      </c>
      <c r="H2494" s="19">
        <v>1</v>
      </c>
      <c r="I2494" s="58">
        <f t="shared" ref="I2494:I2502" si="273">+H2494*G2494</f>
      </c>
      <c r="J2494">
        <v>18</v>
      </c>
      <c r="K2494">
        <f t="shared" ref="K2494:K2502" si="274">+H2494-J2494</f>
      </c>
      <c r="L2494">
        <f t="shared" ref="L2494:L2502" si="275">+K2494*G2494</f>
      </c>
      <c r="W2494">
        <f t="shared" si="267"/>
      </c>
      <c r="X2494">
        <f t="shared" si="268"/>
      </c>
      <c r="Y2494">
        <f t="shared" si="269"/>
      </c>
      <c r="Z2494">
        <f t="shared" si="270"/>
      </c>
    </row>
    <row r="2495" spans="1:26">
      <c r="A2495" s="19"/>
      <c r="B2495" s="1620" t="s">
        <v>796</v>
      </c>
      <c r="C2495" s="1620"/>
      <c r="D2495" s="19"/>
      <c r="E2495" s="19"/>
      <c r="F2495" s="5"/>
      <c r="G2495" s="5"/>
      <c r="H2495" s="19"/>
      <c r="I2495" s="58"/>
      <c r="W2495">
        <f t="shared" si="267"/>
      </c>
      <c r="X2495">
        <f t="shared" si="268"/>
      </c>
      <c r="Y2495">
        <f t="shared" si="269"/>
      </c>
      <c r="Z2495">
        <f t="shared" si="270"/>
      </c>
    </row>
    <row r="2496" spans="1:26" ht="24">
      <c r="A2496" s="19">
        <v>8</v>
      </c>
      <c r="B2496" s="20" t="s">
        <v>1036</v>
      </c>
      <c r="C2496" s="309" t="s">
        <v>1035</v>
      </c>
      <c r="D2496" s="19">
        <v>1</v>
      </c>
      <c r="E2496" s="19">
        <v>30</v>
      </c>
      <c r="F2496" s="5">
        <f t="shared" si="271"/>
      </c>
      <c r="G2496" s="5">
        <f t="shared" si="272"/>
      </c>
      <c r="H2496" s="19">
        <v>1</v>
      </c>
      <c r="I2496" s="58">
        <f t="shared" si="273"/>
      </c>
      <c r="J2496">
        <f>75*18%</f>
      </c>
      <c r="K2496">
        <f t="shared" si="274"/>
      </c>
      <c r="L2496">
        <f t="shared" si="275"/>
      </c>
      <c r="W2496">
        <f t="shared" si="267"/>
      </c>
      <c r="X2496">
        <f t="shared" si="268"/>
      </c>
      <c r="Y2496">
        <f t="shared" si="269"/>
      </c>
      <c r="Z2496">
        <f t="shared" si="270"/>
      </c>
    </row>
    <row r="2497" spans="1:26" ht="36">
      <c r="A2497" s="19">
        <v>9</v>
      </c>
      <c r="B2497" s="224" t="s">
        <v>1034</v>
      </c>
      <c r="C2497" s="18" t="s">
        <v>1033</v>
      </c>
      <c r="D2497" s="19">
        <v>2</v>
      </c>
      <c r="E2497" s="19">
        <v>30</v>
      </c>
      <c r="F2497" s="5">
        <f t="shared" si="271"/>
      </c>
      <c r="G2497" s="5">
        <f t="shared" si="272"/>
      </c>
      <c r="H2497" s="19">
        <v>1</v>
      </c>
      <c r="I2497" s="58">
        <f t="shared" si="273"/>
      </c>
      <c r="J2497">
        <f>75*18%</f>
      </c>
      <c r="K2497">
        <f t="shared" si="274"/>
      </c>
      <c r="L2497">
        <f t="shared" si="275"/>
      </c>
      <c r="W2497">
        <f t="shared" si="267"/>
      </c>
      <c r="X2497">
        <f t="shared" si="268"/>
      </c>
      <c r="Y2497">
        <f t="shared" si="269"/>
      </c>
      <c r="Z2497">
        <f t="shared" si="270"/>
      </c>
    </row>
    <row r="2498" spans="1:26">
      <c r="A2498" s="19"/>
      <c r="B2498" s="1620" t="s">
        <v>604</v>
      </c>
      <c r="C2498" s="1620"/>
      <c r="D2498" s="19"/>
      <c r="E2498" s="19"/>
      <c r="F2498" s="5"/>
      <c r="G2498" s="5"/>
      <c r="H2498" s="19"/>
      <c r="I2498" s="58"/>
      <c r="W2498">
        <f t="shared" si="267"/>
      </c>
      <c r="X2498">
        <f t="shared" si="268"/>
      </c>
      <c r="Y2498">
        <f t="shared" si="269"/>
      </c>
      <c r="Z2498">
        <f t="shared" si="270"/>
      </c>
    </row>
    <row r="2499" spans="1:26" ht="24">
      <c r="A2499" s="5">
        <v>10</v>
      </c>
      <c r="B2499" s="106" t="s">
        <v>916</v>
      </c>
      <c r="C2499" s="280" t="s">
        <v>917</v>
      </c>
      <c r="D2499" s="19">
        <v>2</v>
      </c>
      <c r="E2499" s="5">
        <v>10</v>
      </c>
      <c r="F2499" s="5">
        <f t="shared" si="271"/>
      </c>
      <c r="G2499" s="5">
        <f t="shared" si="272"/>
      </c>
      <c r="H2499" s="9">
        <v>1</v>
      </c>
      <c r="I2499" s="58">
        <f t="shared" si="273"/>
      </c>
      <c r="J2499">
        <f>400*18%</f>
      </c>
      <c r="K2499">
        <f t="shared" si="274"/>
      </c>
      <c r="L2499">
        <f t="shared" si="275"/>
      </c>
      <c r="W2499">
        <f t="shared" si="267"/>
      </c>
      <c r="X2499">
        <f t="shared" si="268"/>
      </c>
      <c r="Y2499">
        <f t="shared" si="269"/>
      </c>
      <c r="Z2499">
        <f t="shared" si="270"/>
      </c>
    </row>
    <row r="2500" spans="1:26" ht="24">
      <c r="A2500" s="5">
        <v>11</v>
      </c>
      <c r="B2500" s="106" t="s">
        <v>867</v>
      </c>
      <c r="C2500" s="15" t="s">
        <v>866</v>
      </c>
      <c r="D2500" s="19">
        <v>2</v>
      </c>
      <c r="E2500" s="5">
        <v>10</v>
      </c>
      <c r="F2500" s="5">
        <f t="shared" si="271"/>
      </c>
      <c r="G2500" s="5">
        <f t="shared" si="272"/>
      </c>
      <c r="H2500" s="9">
        <v>1</v>
      </c>
      <c r="I2500" s="58">
        <f t="shared" si="273"/>
      </c>
      <c r="J2500">
        <f>400*18%</f>
      </c>
      <c r="K2500">
        <f t="shared" si="274"/>
      </c>
      <c r="L2500">
        <f t="shared" si="275"/>
      </c>
      <c r="W2500">
        <f t="shared" ref="W2500:W2563" si="276">IF(LEFT($H2500&amp;"",5)="2019-",$H2500,W2499)</f>
      </c>
      <c r="X2500">
        <f t="shared" ref="X2500:X2563" si="277">IF($W2500="",0,IF(COUNTIF($AB$2:$AB$80,$W2500)&gt;0,1,0))</f>
      </c>
      <c r="Y2500">
        <f t="shared" ref="Y2500:Y2563" si="278">IF($C2500="","",UPPER(TRIM(IFERROR(LEFT($C2500&amp;"",FIND("/",$C2500&amp;"")-1),$C2500&amp;""))))</f>
      </c>
      <c r="Z2500">
        <f t="shared" ref="Z2500:Z2563" si="279">IFERROR(IF(ISNUMBER($G2500),$G2500,0),0)</f>
      </c>
    </row>
    <row r="2501" spans="1:26" ht="24">
      <c r="A2501" s="5">
        <v>12</v>
      </c>
      <c r="B2501" s="106" t="s">
        <v>544</v>
      </c>
      <c r="C2501" s="269" t="s">
        <v>726</v>
      </c>
      <c r="D2501" s="19">
        <v>3</v>
      </c>
      <c r="E2501" s="5">
        <v>10</v>
      </c>
      <c r="F2501" s="5">
        <f t="shared" si="271"/>
      </c>
      <c r="G2501" s="5">
        <f t="shared" si="272"/>
      </c>
      <c r="H2501" s="9">
        <v>1</v>
      </c>
      <c r="I2501" s="58">
        <f t="shared" si="273"/>
      </c>
      <c r="J2501">
        <f>400*18%</f>
      </c>
      <c r="K2501">
        <f t="shared" si="274"/>
      </c>
      <c r="L2501">
        <f t="shared" si="275"/>
      </c>
      <c r="W2501">
        <f t="shared" si="276"/>
      </c>
      <c r="X2501">
        <f t="shared" si="277"/>
      </c>
      <c r="Y2501">
        <f t="shared" si="278"/>
      </c>
      <c r="Z2501">
        <f t="shared" si="279"/>
      </c>
    </row>
    <row r="2502" spans="1:26">
      <c r="A2502" s="5">
        <v>13</v>
      </c>
      <c r="B2502" s="106" t="s">
        <v>605</v>
      </c>
      <c r="C2502" s="269" t="s">
        <v>606</v>
      </c>
      <c r="D2502" s="19">
        <v>3</v>
      </c>
      <c r="E2502" s="5">
        <v>10</v>
      </c>
      <c r="F2502" s="5">
        <f t="shared" si="271"/>
      </c>
      <c r="G2502" s="5">
        <f t="shared" si="272"/>
      </c>
      <c r="H2502" s="9">
        <v>1</v>
      </c>
      <c r="I2502" s="58">
        <f t="shared" si="273"/>
      </c>
      <c r="J2502">
        <f>400*18%</f>
      </c>
      <c r="K2502">
        <f t="shared" si="274"/>
      </c>
      <c r="L2502">
        <f t="shared" si="275"/>
      </c>
      <c r="W2502">
        <f t="shared" si="276"/>
      </c>
      <c r="X2502">
        <f t="shared" si="277"/>
      </c>
      <c r="Y2502">
        <f t="shared" si="278"/>
      </c>
      <c r="Z2502">
        <f t="shared" si="279"/>
      </c>
    </row>
    <row r="2503" spans="1:26">
      <c r="A2503" s="341"/>
      <c r="B2503" s="15"/>
      <c r="C2503" s="5"/>
      <c r="D2503" s="5"/>
      <c r="E2503" s="5"/>
      <c r="F2503" s="146"/>
      <c r="G2503" s="146"/>
      <c r="H2503" s="5"/>
      <c r="I2503" s="58"/>
      <c r="W2503">
        <f t="shared" si="276"/>
      </c>
      <c r="X2503">
        <f t="shared" si="277"/>
      </c>
      <c r="Y2503">
        <f t="shared" si="278"/>
      </c>
      <c r="Z2503">
        <f t="shared" si="279"/>
      </c>
    </row>
    <row r="2504" spans="1:26">
      <c r="A2504" s="31"/>
      <c r="B2504" s="1736" t="s">
        <v>1318</v>
      </c>
      <c r="C2504" s="1736"/>
      <c r="D2504" s="5"/>
      <c r="E2504" s="5"/>
      <c r="F2504" s="7"/>
      <c r="G2504" s="7"/>
      <c r="H2504" s="7"/>
      <c r="I2504" s="58"/>
      <c r="W2504">
        <f t="shared" si="276"/>
      </c>
      <c r="X2504">
        <f t="shared" si="277"/>
      </c>
      <c r="Y2504">
        <f t="shared" si="278"/>
      </c>
      <c r="Z2504">
        <f t="shared" si="279"/>
      </c>
    </row>
    <row r="2505" spans="1:26">
      <c r="A2505" s="31"/>
      <c r="B2505" s="1736"/>
      <c r="C2505" s="1736"/>
      <c r="D2505" s="5"/>
      <c r="E2505" s="5"/>
      <c r="F2505" s="7"/>
      <c r="G2505" s="7"/>
      <c r="H2505" s="7"/>
      <c r="I2505" s="58"/>
      <c r="W2505">
        <f t="shared" si="276"/>
      </c>
      <c r="X2505">
        <f t="shared" si="277"/>
      </c>
      <c r="Y2505">
        <f t="shared" si="278"/>
      </c>
      <c r="Z2505">
        <f t="shared" si="279"/>
      </c>
    </row>
    <row r="2506" spans="1:26" ht="21.75" thickBot="1">
      <c r="A2506" s="33"/>
      <c r="B2506" s="212"/>
      <c r="C2506" s="212"/>
      <c r="D2506" s="214"/>
      <c r="E2506" s="214"/>
      <c r="F2506" s="214"/>
      <c r="G2506" s="214"/>
      <c r="H2506" s="214"/>
      <c r="I2506" s="215"/>
      <c r="W2506">
        <f t="shared" si="276"/>
      </c>
      <c r="X2506">
        <f t="shared" si="277"/>
      </c>
      <c r="Y2506">
        <f t="shared" si="278"/>
      </c>
      <c r="Z2506">
        <f t="shared" si="279"/>
      </c>
    </row>
    <row r="2507" spans="1:26" ht="21.75" thickBot="1">
      <c r="A2507" s="33"/>
      <c r="B2507" s="212"/>
      <c r="C2507" s="216"/>
      <c r="D2507" s="342"/>
      <c r="E2507" s="343"/>
      <c r="F2507" s="343"/>
      <c r="G2507" s="41" t="s">
        <v>19</v>
      </c>
      <c r="H2507" s="343"/>
      <c r="I2507" s="344">
        <f>SUM(I2485:I2506)</f>
      </c>
      <c r="L2507">
        <f>SUM(L2484:L2506)</f>
      </c>
      <c r="W2507">
        <f t="shared" si="276"/>
      </c>
      <c r="X2507">
        <f t="shared" si="277"/>
      </c>
      <c r="Y2507">
        <f t="shared" si="278"/>
      </c>
      <c r="Z2507">
        <f t="shared" si="279"/>
      </c>
    </row>
    <row r="2508" spans="1:26">
      <c r="A2508" s="221"/>
      <c r="B2508" s="222"/>
      <c r="C2508" s="222"/>
      <c r="D2508" s="154" t="s">
        <v>520</v>
      </c>
      <c r="E2508" s="154"/>
      <c r="F2508" s="154"/>
      <c r="G2508" s="154"/>
      <c r="H2508" s="223">
        <v>1</v>
      </c>
      <c r="I2508" s="155">
        <f>+L2507*H2508</f>
      </c>
      <c r="K2508" s="118"/>
      <c r="W2508">
        <f t="shared" si="276"/>
      </c>
      <c r="X2508">
        <f t="shared" si="277"/>
      </c>
      <c r="Y2508">
        <f t="shared" si="278"/>
      </c>
      <c r="Z2508">
        <f t="shared" si="279"/>
      </c>
    </row>
    <row r="2509" spans="1:26">
      <c r="A2509" s="33"/>
      <c r="B2509" s="11" t="s">
        <v>20</v>
      </c>
      <c r="C2509" s="10"/>
      <c r="D2509" s="10"/>
      <c r="E2509" s="10"/>
      <c r="F2509" s="10"/>
      <c r="G2509" s="10"/>
      <c r="H2509" s="10"/>
      <c r="I2509" s="140"/>
      <c r="W2509">
        <f t="shared" si="276"/>
      </c>
      <c r="X2509">
        <f t="shared" si="277"/>
      </c>
      <c r="Y2509">
        <f t="shared" si="278"/>
      </c>
      <c r="Z2509">
        <f t="shared" si="279"/>
      </c>
    </row>
    <row r="2510" spans="1:26" ht="15.75" thickBot="1">
      <c r="A2510" s="33"/>
      <c r="B2510" s="11" t="s">
        <v>1028</v>
      </c>
      <c r="C2510" s="35"/>
      <c r="D2510" s="35"/>
      <c r="E2510" s="35"/>
      <c r="F2510" s="35"/>
      <c r="G2510" s="35"/>
      <c r="H2510" s="35"/>
      <c r="I2510" s="36"/>
      <c r="W2510">
        <f t="shared" si="276"/>
      </c>
      <c r="X2510">
        <f t="shared" si="277"/>
      </c>
      <c r="Y2510">
        <f t="shared" si="278"/>
      </c>
      <c r="Z2510">
        <f t="shared" si="279"/>
      </c>
    </row>
    <row r="2511" spans="1:26" ht="15.75" thickBot="1">
      <c r="A2511" s="37"/>
      <c r="B2511" s="11" t="s">
        <v>1029</v>
      </c>
      <c r="C2511" s="39" t="s">
        <v>21</v>
      </c>
      <c r="D2511" s="40">
        <f>SUM(D2485:D2510)</f>
      </c>
      <c r="E2511" s="41">
        <f>IF(H2511=I2511,"OK","NO")</f>
      </c>
      <c r="F2511" s="40">
        <f>SUM(F2485:F2510)</f>
      </c>
      <c r="G2511" s="40">
        <f>SUM(G2485:G2510)</f>
      </c>
      <c r="H2511" s="41">
        <f>SUMPRODUCT(F2485:F2506,H2485:H2506)</f>
      </c>
      <c r="I2511" s="43">
        <f>+I2507-I2508</f>
      </c>
      <c r="J2511">
        <v>142989</v>
      </c>
      <c r="K2511" s="118"/>
      <c r="W2511">
        <f t="shared" si="276"/>
      </c>
      <c r="X2511">
        <f t="shared" si="277"/>
      </c>
      <c r="Y2511">
        <f t="shared" si="278"/>
      </c>
      <c r="Z2511">
        <f t="shared" si="279"/>
      </c>
    </row>
    <row r="2512" spans="1:26" ht="15.75" thickBot="1">
      <c r="A2512" s="44"/>
      <c r="B2512" s="11"/>
      <c r="C2512" s="45"/>
      <c r="D2512" s="45"/>
      <c r="E2512" s="45"/>
      <c r="F2512" s="45"/>
      <c r="G2512" s="45"/>
      <c r="H2512" s="46" t="s">
        <v>1262</v>
      </c>
      <c r="I2512" s="47"/>
      <c r="J2512" s="118">
        <f>+I2511-J2511</f>
      </c>
      <c r="K2512" s="118">
        <f>911*15</f>
      </c>
      <c r="L2512" s="118"/>
      <c r="W2512">
        <f t="shared" si="276"/>
      </c>
      <c r="X2512">
        <f t="shared" si="277"/>
      </c>
      <c r="Y2512">
        <f t="shared" si="278"/>
      </c>
      <c r="Z2512">
        <f t="shared" si="279"/>
      </c>
    </row>
    <row r="2513" spans="1:26">
      <c r="A2513" s="345" t="s">
        <v>1030</v>
      </c>
      <c r="B2513" s="12"/>
      <c r="C2513" s="12"/>
      <c r="D2513" s="13"/>
      <c r="E2513" s="14"/>
      <c r="F2513" s="14"/>
      <c r="G2513" s="14"/>
      <c r="H2513" s="2"/>
      <c r="I2513" s="12"/>
      <c r="J2513" s="118"/>
      <c r="L2513" s="118"/>
      <c r="W2513">
        <f t="shared" si="276"/>
      </c>
      <c r="X2513">
        <f t="shared" si="277"/>
      </c>
      <c r="Y2513">
        <f t="shared" si="278"/>
      </c>
      <c r="Z2513">
        <f t="shared" si="279"/>
      </c>
    </row>
    <row r="2514" spans="1:26">
      <c r="W2514">
        <f t="shared" si="276"/>
      </c>
      <c r="X2514">
        <f t="shared" si="277"/>
      </c>
      <c r="Y2514">
        <f t="shared" si="278"/>
      </c>
      <c r="Z2514">
        <f t="shared" si="279"/>
      </c>
    </row>
    <row r="2515" spans="1:26">
      <c r="W2515">
        <f t="shared" si="276"/>
      </c>
      <c r="X2515">
        <f t="shared" si="277"/>
      </c>
      <c r="Y2515">
        <f t="shared" si="278"/>
      </c>
      <c r="Z2515">
        <f t="shared" si="279"/>
      </c>
    </row>
    <row r="2516" spans="1:26">
      <c r="W2516">
        <f t="shared" si="276"/>
      </c>
      <c r="X2516">
        <f t="shared" si="277"/>
      </c>
      <c r="Y2516">
        <f t="shared" si="278"/>
      </c>
      <c r="Z2516">
        <f t="shared" si="279"/>
      </c>
    </row>
    <row r="2517" spans="1:26">
      <c r="A2517" s="1562" t="s">
        <v>0</v>
      </c>
      <c r="B2517" s="1562"/>
      <c r="C2517" s="1562"/>
      <c r="D2517" s="1562"/>
      <c r="E2517" s="1562"/>
      <c r="F2517" s="1562"/>
      <c r="G2517" s="1562"/>
      <c r="H2517" s="1562"/>
      <c r="I2517" s="1562"/>
      <c r="W2517">
        <f t="shared" si="276"/>
      </c>
      <c r="X2517">
        <f t="shared" si="277"/>
      </c>
      <c r="Y2517">
        <f t="shared" si="278"/>
      </c>
      <c r="Z2517">
        <f t="shared" si="279"/>
      </c>
    </row>
    <row r="2518" spans="1:26">
      <c r="W2518">
        <f t="shared" si="276"/>
      </c>
      <c r="X2518">
        <f t="shared" si="277"/>
      </c>
      <c r="Y2518">
        <f t="shared" si="278"/>
      </c>
      <c r="Z2518">
        <f t="shared" si="279"/>
      </c>
    </row>
    <row r="2519" spans="1:26">
      <c r="W2519">
        <f t="shared" si="276"/>
      </c>
      <c r="X2519">
        <f t="shared" si="277"/>
      </c>
      <c r="Y2519">
        <f t="shared" si="278"/>
      </c>
      <c r="Z2519">
        <f t="shared" si="279"/>
      </c>
    </row>
    <row r="2520" spans="1:26">
      <c r="A2520" s="1" t="s">
        <v>1</v>
      </c>
      <c r="B2520" s="1"/>
      <c r="G2520" s="2" t="s">
        <v>2</v>
      </c>
      <c r="H2520" s="3" t="s">
        <v>1039</v>
      </c>
      <c r="W2520">
        <f t="shared" si="276"/>
      </c>
      <c r="X2520">
        <f t="shared" si="277"/>
      </c>
      <c r="Y2520">
        <f t="shared" si="278"/>
      </c>
      <c r="Z2520">
        <f t="shared" si="279"/>
      </c>
    </row>
    <row r="2521" spans="1:26">
      <c r="A2521" s="1" t="inlineStr">
        <is>
          <t>Dealer-166</t>
        </is>
      </c>
      <c r="B2521" s="1"/>
      <c r="F2521" s="4" t="s">
        <v>3</v>
      </c>
      <c r="G2521" s="2"/>
      <c r="H2521" s="582" t="s">
        <v>116</v>
      </c>
      <c r="W2521">
        <f t="shared" si="276"/>
      </c>
      <c r="X2521">
        <f t="shared" si="277"/>
      </c>
      <c r="Y2521">
        <f t="shared" si="278"/>
      </c>
      <c r="Z2521">
        <f t="shared" si="279"/>
      </c>
    </row>
    <row r="2522" spans="1:26">
      <c r="A2522" s="1" t="inlineStr">
        <is>
          <t>Address line (redacted)</t>
        </is>
      </c>
      <c r="B2522" s="1"/>
      <c r="H2522" s="22"/>
      <c r="W2522">
        <f t="shared" si="276"/>
      </c>
      <c r="X2522">
        <f t="shared" si="277"/>
      </c>
      <c r="Y2522">
        <f t="shared" si="278"/>
      </c>
      <c r="Z2522">
        <f t="shared" si="279"/>
      </c>
    </row>
    <row r="2523" spans="1:26">
      <c r="A2523" s="1" t="inlineStr">
        <is>
          <t>Address line (redacted)</t>
        </is>
      </c>
      <c r="B2523" s="1"/>
      <c r="D2523" s="85"/>
      <c r="E2523" s="85"/>
      <c r="F2523" s="85"/>
      <c r="G2523" s="85"/>
      <c r="H2523" s="85"/>
      <c r="W2523">
        <f t="shared" si="276"/>
      </c>
      <c r="X2523">
        <f t="shared" si="277"/>
      </c>
      <c r="Y2523">
        <f t="shared" si="278"/>
      </c>
      <c r="Z2523">
        <f t="shared" si="279"/>
      </c>
    </row>
    <row r="2524" spans="1:26">
      <c r="A2524" s="12" t="s">
        <v>299</v>
      </c>
      <c r="B2524" s="86" t="inlineStr">
        <is>
          <t>GSTIN-MASKED</t>
        </is>
      </c>
      <c r="D2524" s="85"/>
      <c r="E2524" s="85"/>
      <c r="F2524" s="85"/>
      <c r="G2524" s="85"/>
      <c r="H2524" s="85"/>
      <c r="W2524">
        <f t="shared" si="276"/>
      </c>
      <c r="X2524">
        <f t="shared" si="277"/>
      </c>
      <c r="Y2524">
        <f t="shared" si="278"/>
      </c>
      <c r="Z2524">
        <f t="shared" si="279"/>
      </c>
    </row>
    <row r="2525" spans="1:26">
      <c r="D2525" s="85"/>
      <c r="E2525" s="85"/>
      <c r="F2525" s="85"/>
      <c r="G2525" s="85"/>
      <c r="H2525" s="85"/>
      <c r="W2525">
        <f t="shared" si="276"/>
      </c>
      <c r="X2525">
        <f t="shared" si="277"/>
      </c>
      <c r="Y2525">
        <f t="shared" si="278"/>
      </c>
      <c r="Z2525">
        <f t="shared" si="279"/>
      </c>
    </row>
    <row r="2526" spans="1:26">
      <c r="W2526">
        <f t="shared" si="276"/>
      </c>
      <c r="X2526">
        <f t="shared" si="277"/>
      </c>
      <c r="Y2526">
        <f t="shared" si="278"/>
      </c>
      <c r="Z2526">
        <f t="shared" si="279"/>
      </c>
    </row>
    <row r="2527" spans="1:26">
      <c r="A2527" s="1" t="s">
        <v>5</v>
      </c>
      <c r="W2527">
        <f t="shared" si="276"/>
      </c>
      <c r="X2527">
        <f t="shared" si="277"/>
      </c>
      <c r="Y2527">
        <f t="shared" si="278"/>
      </c>
      <c r="Z2527">
        <f t="shared" si="279"/>
      </c>
    </row>
    <row r="2528" spans="1:26">
      <c r="A2528" s="1" t="s">
        <v>6</v>
      </c>
      <c r="W2528">
        <f t="shared" si="276"/>
      </c>
      <c r="X2528">
        <f t="shared" si="277"/>
      </c>
      <c r="Y2528">
        <f t="shared" si="278"/>
      </c>
      <c r="Z2528">
        <f t="shared" si="279"/>
      </c>
    </row>
    <row r="2529" spans="1:26">
      <c r="A2529" s="1" t="s">
        <v>7</v>
      </c>
      <c r="W2529">
        <f t="shared" si="276"/>
      </c>
      <c r="X2529">
        <f t="shared" si="277"/>
      </c>
      <c r="Y2529">
        <f t="shared" si="278"/>
      </c>
      <c r="Z2529">
        <f t="shared" si="279"/>
      </c>
    </row>
    <row r="2530" spans="1:26" ht="24">
      <c r="A2530" s="179" t="s">
        <v>8</v>
      </c>
      <c r="B2530" s="180" t="s">
        <v>9</v>
      </c>
      <c r="C2530" s="180" t="s">
        <v>10</v>
      </c>
      <c r="D2530" s="181" t="s">
        <v>11</v>
      </c>
      <c r="E2530" s="181" t="s">
        <v>12</v>
      </c>
      <c r="F2530" s="181" t="s">
        <v>13</v>
      </c>
      <c r="G2530" s="181" t="s">
        <v>14</v>
      </c>
      <c r="H2530" s="179" t="s">
        <v>15</v>
      </c>
      <c r="I2530" s="182" t="s">
        <v>16</v>
      </c>
      <c r="W2530">
        <f t="shared" si="276"/>
      </c>
      <c r="X2530">
        <f t="shared" si="277"/>
      </c>
      <c r="Y2530">
        <f t="shared" si="278"/>
      </c>
      <c r="Z2530">
        <f t="shared" si="279"/>
      </c>
    </row>
    <row r="2531" spans="1:26">
      <c r="A2531" s="5"/>
      <c r="B2531" s="1563" t="s">
        <v>17</v>
      </c>
      <c r="C2531" s="1563"/>
      <c r="D2531" s="5"/>
      <c r="E2531" s="5"/>
      <c r="F2531" s="5"/>
      <c r="G2531" s="5"/>
      <c r="H2531" s="5"/>
      <c r="I2531" s="94"/>
      <c r="W2531">
        <f t="shared" si="276"/>
      </c>
      <c r="X2531">
        <f t="shared" si="277"/>
      </c>
      <c r="Y2531">
        <f t="shared" si="278"/>
      </c>
      <c r="Z2531">
        <f t="shared" si="279"/>
      </c>
    </row>
    <row r="2532" spans="1:26">
      <c r="A2532" s="5">
        <v>1</v>
      </c>
      <c r="B2532" s="8" t="s">
        <v>464</v>
      </c>
      <c r="C2532" s="5" t="s">
        <v>463</v>
      </c>
      <c r="D2532" s="5">
        <v>1</v>
      </c>
      <c r="E2532" s="5">
        <v>5</v>
      </c>
      <c r="F2532" s="9">
        <f>+E2532*D2532</f>
      </c>
      <c r="G2532" s="6">
        <f>+E2532*D2532</f>
      </c>
      <c r="H2532" s="5">
        <v>1</v>
      </c>
      <c r="I2532" s="183">
        <f>+H2532*G2532</f>
      </c>
      <c r="J2532">
        <f>400*28%</f>
      </c>
      <c r="K2532">
        <f>+H2532-J2532</f>
      </c>
      <c r="L2532">
        <f>+K2532*G2532</f>
      </c>
      <c r="W2532">
        <f t="shared" si="276"/>
      </c>
      <c r="X2532">
        <f t="shared" si="277"/>
      </c>
      <c r="Y2532">
        <f t="shared" si="278"/>
      </c>
      <c r="Z2532">
        <f t="shared" si="279"/>
      </c>
    </row>
    <row r="2533" spans="1:26">
      <c r="A2533" s="5"/>
      <c r="B2533" s="8"/>
      <c r="C2533" s="5"/>
      <c r="D2533" s="5"/>
      <c r="E2533" s="5"/>
      <c r="F2533" s="9"/>
      <c r="G2533" s="6"/>
      <c r="H2533" s="5"/>
      <c r="I2533" s="183"/>
      <c r="W2533">
        <f t="shared" si="276"/>
      </c>
      <c r="X2533">
        <f t="shared" si="277"/>
      </c>
      <c r="Y2533">
        <f t="shared" si="278"/>
      </c>
      <c r="Z2533">
        <f t="shared" si="279"/>
      </c>
    </row>
    <row r="2534" spans="1:26">
      <c r="A2534" s="5">
        <v>3</v>
      </c>
      <c r="B2534" s="8" t="s">
        <v>380</v>
      </c>
      <c r="C2534" s="5" t="s">
        <v>381</v>
      </c>
      <c r="D2534" s="5">
        <v>1</v>
      </c>
      <c r="E2534" s="5">
        <v>5</v>
      </c>
      <c r="F2534" s="9">
        <f t="shared" ref="F2534:F2539" si="280">+E2534*D2534</f>
      </c>
      <c r="G2534" s="6">
        <f t="shared" ref="G2534:G2539" si="281">+E2534*D2534</f>
      </c>
      <c r="H2534" s="5">
        <v>1</v>
      </c>
      <c r="I2534" s="183">
        <f t="shared" ref="I2534:I2547" si="282">+H2534*G2534</f>
      </c>
      <c r="J2534">
        <f t="shared" ref="J2534:J2543" si="283">400*28%</f>
      </c>
      <c r="K2534">
        <f t="shared" ref="K2534:K2541" si="284">+H2534-J2534</f>
      </c>
      <c r="L2534">
        <f t="shared" ref="L2534:L2541" si="285">+K2534*G2534</f>
      </c>
      <c r="W2534">
        <f t="shared" si="276"/>
      </c>
      <c r="X2534">
        <f t="shared" si="277"/>
      </c>
      <c r="Y2534">
        <f t="shared" si="278"/>
      </c>
      <c r="Z2534">
        <f t="shared" si="279"/>
      </c>
    </row>
    <row r="2535" spans="1:26">
      <c r="A2535" s="5">
        <v>4</v>
      </c>
      <c r="B2535" s="8" t="s">
        <v>456</v>
      </c>
      <c r="C2535" s="5" t="s">
        <v>455</v>
      </c>
      <c r="D2535" s="5">
        <v>1</v>
      </c>
      <c r="E2535" s="5">
        <v>5</v>
      </c>
      <c r="F2535" s="9">
        <f t="shared" si="280"/>
      </c>
      <c r="G2535" s="6">
        <f t="shared" si="281"/>
      </c>
      <c r="H2535" s="5">
        <v>1</v>
      </c>
      <c r="I2535" s="183">
        <f t="shared" si="282"/>
      </c>
      <c r="J2535">
        <f t="shared" si="283"/>
      </c>
      <c r="K2535">
        <f t="shared" si="284"/>
      </c>
      <c r="L2535">
        <f t="shared" si="285"/>
      </c>
      <c r="W2535">
        <f t="shared" si="276"/>
      </c>
      <c r="X2535">
        <f t="shared" si="277"/>
      </c>
      <c r="Y2535">
        <f t="shared" si="278"/>
      </c>
      <c r="Z2535">
        <f t="shared" si="279"/>
      </c>
    </row>
    <row r="2536" spans="1:26">
      <c r="A2536" s="5">
        <v>5</v>
      </c>
      <c r="B2536" s="8" t="s">
        <v>1047</v>
      </c>
      <c r="C2536" s="5" t="s">
        <v>1046</v>
      </c>
      <c r="D2536" s="5">
        <v>1</v>
      </c>
      <c r="E2536" s="5">
        <v>5</v>
      </c>
      <c r="F2536" s="9">
        <f t="shared" si="280"/>
      </c>
      <c r="G2536" s="6">
        <f t="shared" si="281"/>
      </c>
      <c r="H2536" s="5">
        <v>1</v>
      </c>
      <c r="I2536" s="183">
        <f t="shared" si="282"/>
      </c>
      <c r="J2536">
        <f t="shared" si="283"/>
      </c>
      <c r="K2536">
        <f t="shared" si="284"/>
      </c>
      <c r="L2536">
        <f t="shared" si="285"/>
      </c>
      <c r="W2536">
        <f t="shared" si="276"/>
      </c>
      <c r="X2536">
        <f t="shared" si="277"/>
      </c>
      <c r="Y2536">
        <f t="shared" si="278"/>
      </c>
      <c r="Z2536">
        <f t="shared" si="279"/>
      </c>
    </row>
    <row r="2537" spans="1:26">
      <c r="A2537" s="5">
        <v>6</v>
      </c>
      <c r="B2537" s="8" t="s">
        <v>1045</v>
      </c>
      <c r="C2537" s="5" t="s">
        <v>1044</v>
      </c>
      <c r="D2537" s="5">
        <v>1</v>
      </c>
      <c r="E2537" s="5">
        <v>5</v>
      </c>
      <c r="F2537" s="9">
        <f t="shared" si="280"/>
      </c>
      <c r="G2537" s="6">
        <f t="shared" si="281"/>
      </c>
      <c r="H2537" s="5">
        <v>1</v>
      </c>
      <c r="I2537" s="183">
        <f t="shared" si="282"/>
      </c>
      <c r="J2537">
        <f t="shared" si="283"/>
      </c>
      <c r="K2537">
        <f t="shared" si="284"/>
      </c>
      <c r="L2537">
        <f t="shared" si="285"/>
      </c>
      <c r="W2537">
        <f t="shared" si="276"/>
      </c>
      <c r="X2537">
        <f t="shared" si="277"/>
      </c>
      <c r="Y2537">
        <f t="shared" si="278"/>
      </c>
      <c r="Z2537">
        <f t="shared" si="279"/>
      </c>
    </row>
    <row r="2538" spans="1:26">
      <c r="A2538" s="5">
        <v>7</v>
      </c>
      <c r="B2538" s="8" t="s">
        <v>748</v>
      </c>
      <c r="C2538" s="5" t="s">
        <v>362</v>
      </c>
      <c r="D2538" s="5">
        <v>1</v>
      </c>
      <c r="E2538" s="5">
        <v>5</v>
      </c>
      <c r="F2538" s="9">
        <f t="shared" si="280"/>
      </c>
      <c r="G2538" s="6">
        <f t="shared" si="281"/>
      </c>
      <c r="H2538" s="5">
        <v>1</v>
      </c>
      <c r="I2538" s="183">
        <f t="shared" si="282"/>
      </c>
      <c r="J2538">
        <f t="shared" si="283"/>
      </c>
      <c r="K2538">
        <f t="shared" si="284"/>
      </c>
      <c r="L2538">
        <f t="shared" si="285"/>
      </c>
      <c r="W2538">
        <f t="shared" si="276"/>
      </c>
      <c r="X2538">
        <f t="shared" si="277"/>
      </c>
      <c r="Y2538">
        <f t="shared" si="278"/>
      </c>
      <c r="Z2538">
        <f t="shared" si="279"/>
      </c>
    </row>
    <row r="2539" spans="1:26">
      <c r="A2539" s="5">
        <v>8</v>
      </c>
      <c r="B2539" s="8" t="s">
        <v>437</v>
      </c>
      <c r="C2539" s="5" t="s">
        <v>436</v>
      </c>
      <c r="D2539" s="5">
        <v>2</v>
      </c>
      <c r="E2539" s="5">
        <v>5</v>
      </c>
      <c r="F2539" s="9">
        <f t="shared" si="280"/>
      </c>
      <c r="G2539" s="6">
        <f t="shared" si="281"/>
      </c>
      <c r="H2539" s="5">
        <v>1</v>
      </c>
      <c r="I2539" s="183">
        <f t="shared" si="282"/>
      </c>
      <c r="J2539">
        <f t="shared" si="283"/>
      </c>
      <c r="K2539">
        <f t="shared" si="284"/>
      </c>
      <c r="L2539">
        <f t="shared" si="285"/>
      </c>
      <c r="W2539">
        <f t="shared" si="276"/>
      </c>
      <c r="X2539">
        <f t="shared" si="277"/>
      </c>
      <c r="Y2539">
        <f t="shared" si="278"/>
      </c>
      <c r="Z2539">
        <f t="shared" si="279"/>
      </c>
    </row>
    <row r="2540" spans="1:26">
      <c r="A2540" s="5"/>
      <c r="B2540" s="8"/>
      <c r="C2540" s="5"/>
      <c r="D2540" s="5"/>
      <c r="E2540" s="5"/>
      <c r="F2540" s="9"/>
      <c r="G2540" s="6"/>
      <c r="H2540" s="5"/>
      <c r="I2540" s="183"/>
      <c r="W2540">
        <f t="shared" si="276"/>
      </c>
      <c r="X2540">
        <f t="shared" si="277"/>
      </c>
      <c r="Y2540">
        <f t="shared" si="278"/>
      </c>
      <c r="Z2540">
        <f t="shared" si="279"/>
      </c>
    </row>
    <row r="2541" spans="1:26">
      <c r="A2541" s="5">
        <v>10</v>
      </c>
      <c r="B2541" s="8" t="s">
        <v>960</v>
      </c>
      <c r="C2541" s="5" t="s">
        <v>959</v>
      </c>
      <c r="D2541" s="5">
        <v>5</v>
      </c>
      <c r="E2541" s="5">
        <v>1</v>
      </c>
      <c r="F2541" s="9">
        <v>5</v>
      </c>
      <c r="G2541" s="6">
        <f>+F2541</f>
      </c>
      <c r="H2541" s="5">
        <v>1</v>
      </c>
      <c r="I2541" s="183">
        <f t="shared" si="282"/>
      </c>
      <c r="J2541">
        <f t="shared" si="283"/>
      </c>
      <c r="K2541">
        <f t="shared" si="284"/>
      </c>
      <c r="L2541">
        <f t="shared" si="285"/>
      </c>
      <c r="W2541">
        <f t="shared" si="276"/>
      </c>
      <c r="X2541">
        <f t="shared" si="277"/>
      </c>
      <c r="Y2541">
        <f t="shared" si="278"/>
      </c>
      <c r="Z2541">
        <f t="shared" si="279"/>
      </c>
    </row>
    <row r="2542" spans="1:26">
      <c r="A2542" s="19"/>
      <c r="B2542" s="1564" t="s">
        <v>18</v>
      </c>
      <c r="C2542" s="1565"/>
      <c r="D2542" s="5"/>
      <c r="E2542" s="5"/>
      <c r="F2542" s="9"/>
      <c r="G2542" s="6"/>
      <c r="H2542" s="19"/>
      <c r="I2542" s="183"/>
      <c r="W2542">
        <f t="shared" si="276"/>
      </c>
      <c r="X2542">
        <f t="shared" si="277"/>
      </c>
      <c r="Y2542">
        <f t="shared" si="278"/>
      </c>
      <c r="Z2542">
        <f t="shared" si="279"/>
      </c>
    </row>
    <row r="2543" spans="1:26">
      <c r="A2543" s="5">
        <v>11</v>
      </c>
      <c r="B2543" s="95" t="s">
        <v>1040</v>
      </c>
      <c r="C2543" s="101" t="s">
        <v>1041</v>
      </c>
      <c r="D2543" s="5">
        <v>1</v>
      </c>
      <c r="E2543" s="5">
        <v>4</v>
      </c>
      <c r="F2543" s="9">
        <f>+E2543*D2543</f>
      </c>
      <c r="G2543" s="6">
        <f>+E2543*D2543</f>
      </c>
      <c r="H2543" s="16">
        <v>1</v>
      </c>
      <c r="I2543" s="183">
        <f t="shared" si="282"/>
      </c>
      <c r="J2543">
        <f t="shared" si="283"/>
      </c>
      <c r="K2543">
        <f>+H2543-J2543</f>
      </c>
      <c r="L2543">
        <f>+K2543*G2543</f>
      </c>
      <c r="W2543">
        <f t="shared" si="276"/>
      </c>
      <c r="X2543">
        <f t="shared" si="277"/>
      </c>
      <c r="Y2543">
        <f t="shared" si="278"/>
      </c>
      <c r="Z2543">
        <f t="shared" si="279"/>
      </c>
    </row>
    <row r="2544" spans="1:26">
      <c r="A2544" s="5"/>
      <c r="B2544" s="1564" t="s">
        <v>300</v>
      </c>
      <c r="C2544" s="1565"/>
      <c r="D2544" s="5"/>
      <c r="E2544" s="5"/>
      <c r="F2544" s="9"/>
      <c r="G2544" s="6"/>
      <c r="H2544" s="5"/>
      <c r="I2544" s="183"/>
      <c r="W2544">
        <f t="shared" si="276"/>
      </c>
      <c r="X2544">
        <f t="shared" si="277"/>
      </c>
      <c r="Y2544">
        <f t="shared" si="278"/>
      </c>
      <c r="Z2544">
        <f t="shared" si="279"/>
      </c>
    </row>
    <row r="2545" spans="1:26" ht="60">
      <c r="A2545" s="19">
        <v>12</v>
      </c>
      <c r="B2545" s="20" t="s">
        <v>1038</v>
      </c>
      <c r="C2545" s="15" t="s">
        <v>1037</v>
      </c>
      <c r="D2545" s="5">
        <v>1</v>
      </c>
      <c r="E2545" s="19">
        <v>30</v>
      </c>
      <c r="F2545" s="9">
        <f>+E2545*D2545</f>
      </c>
      <c r="G2545" s="6">
        <f>+E2545*D2545</f>
      </c>
      <c r="H2545" s="19">
        <v>1</v>
      </c>
      <c r="I2545" s="183">
        <f t="shared" si="282"/>
      </c>
      <c r="J2545">
        <v>18</v>
      </c>
      <c r="K2545">
        <f>+H2545-J2545</f>
      </c>
      <c r="L2545">
        <f>+K2545*G2545</f>
      </c>
      <c r="W2545">
        <f t="shared" si="276"/>
      </c>
      <c r="X2545">
        <f t="shared" si="277"/>
      </c>
      <c r="Y2545">
        <f t="shared" si="278"/>
      </c>
      <c r="Z2545">
        <f t="shared" si="279"/>
      </c>
    </row>
    <row r="2546" spans="1:26">
      <c r="A2546" s="5"/>
      <c r="B2546" s="8"/>
      <c r="C2546" s="5"/>
      <c r="D2546" s="5"/>
      <c r="E2546" s="5"/>
      <c r="F2546" s="9"/>
      <c r="G2546" s="6"/>
      <c r="H2546" s="5"/>
      <c r="I2546" s="183"/>
      <c r="W2546">
        <f t="shared" si="276"/>
      </c>
      <c r="X2546">
        <f t="shared" si="277"/>
      </c>
      <c r="Y2546">
        <f t="shared" si="278"/>
      </c>
      <c r="Z2546">
        <f t="shared" si="279"/>
      </c>
    </row>
    <row r="2547" spans="1:26">
      <c r="A2547" s="5">
        <v>13</v>
      </c>
      <c r="B2547" s="346" t="s">
        <v>1042</v>
      </c>
      <c r="C2547" s="8" t="s">
        <v>1043</v>
      </c>
      <c r="D2547" s="5">
        <v>5</v>
      </c>
      <c r="E2547" s="5">
        <v>20</v>
      </c>
      <c r="F2547" s="9">
        <v>100</v>
      </c>
      <c r="G2547" s="6">
        <f>+F2547</f>
      </c>
      <c r="H2547" s="5">
        <v>1</v>
      </c>
      <c r="I2547" s="183">
        <f t="shared" si="282"/>
      </c>
      <c r="J2547">
        <f>10*18%</f>
      </c>
      <c r="K2547">
        <f>+H2547-J2547</f>
      </c>
      <c r="L2547">
        <f>+K2547*G2547</f>
      </c>
      <c r="W2547">
        <f t="shared" si="276"/>
      </c>
      <c r="X2547">
        <f t="shared" si="277"/>
      </c>
      <c r="Y2547">
        <f t="shared" si="278"/>
      </c>
      <c r="Z2547">
        <f t="shared" si="279"/>
      </c>
    </row>
    <row r="2548" spans="1:26">
      <c r="A2548" s="5"/>
      <c r="B2548" s="8"/>
      <c r="C2548" s="5"/>
      <c r="D2548" s="5"/>
      <c r="E2548" s="5"/>
      <c r="F2548" s="21"/>
      <c r="G2548" s="6"/>
      <c r="H2548" s="5"/>
      <c r="I2548" s="183"/>
      <c r="W2548">
        <f t="shared" si="276"/>
      </c>
      <c r="X2548">
        <f t="shared" si="277"/>
      </c>
      <c r="Y2548">
        <f t="shared" si="278"/>
      </c>
      <c r="Z2548">
        <f t="shared" si="279"/>
      </c>
    </row>
    <row r="2549" spans="1:26">
      <c r="A2549" s="5"/>
      <c r="B2549" s="8"/>
      <c r="C2549" s="5"/>
      <c r="D2549" s="5"/>
      <c r="E2549" s="5"/>
      <c r="F2549" s="21"/>
      <c r="G2549" s="6"/>
      <c r="H2549" s="5"/>
      <c r="I2549" s="183"/>
      <c r="W2549">
        <f t="shared" si="276"/>
      </c>
      <c r="X2549">
        <f t="shared" si="277"/>
      </c>
      <c r="Y2549">
        <f t="shared" si="278"/>
      </c>
      <c r="Z2549">
        <f t="shared" si="279"/>
      </c>
    </row>
    <row r="2550" spans="1:26">
      <c r="A2550" s="5"/>
      <c r="B2550" s="8"/>
      <c r="C2550" s="5"/>
      <c r="D2550" s="5"/>
      <c r="E2550" s="5"/>
      <c r="F2550" s="21"/>
      <c r="G2550" s="6"/>
      <c r="H2550" s="5"/>
      <c r="I2550" s="183"/>
      <c r="W2550">
        <f t="shared" si="276"/>
      </c>
      <c r="X2550">
        <f t="shared" si="277"/>
      </c>
      <c r="Y2550">
        <f t="shared" si="278"/>
      </c>
      <c r="Z2550">
        <f t="shared" si="279"/>
      </c>
    </row>
    <row r="2551" spans="1:26">
      <c r="A2551" s="5"/>
      <c r="B2551" s="8"/>
      <c r="C2551" s="5"/>
      <c r="D2551" s="5"/>
      <c r="E2551" s="5"/>
      <c r="F2551" s="21"/>
      <c r="G2551" s="6"/>
      <c r="H2551" s="5"/>
      <c r="I2551" s="183"/>
      <c r="W2551">
        <f t="shared" si="276"/>
      </c>
      <c r="X2551">
        <f t="shared" si="277"/>
      </c>
      <c r="Y2551">
        <f t="shared" si="278"/>
      </c>
      <c r="Z2551">
        <f t="shared" si="279"/>
      </c>
    </row>
    <row r="2552" spans="1:26">
      <c r="A2552" s="5"/>
      <c r="B2552" s="8"/>
      <c r="C2552" s="5"/>
      <c r="D2552" s="5"/>
      <c r="E2552" s="5"/>
      <c r="F2552" s="21"/>
      <c r="G2552" s="6"/>
      <c r="H2552" s="5"/>
      <c r="I2552" s="183"/>
      <c r="W2552">
        <f t="shared" si="276"/>
      </c>
      <c r="X2552">
        <f t="shared" si="277"/>
      </c>
      <c r="Y2552">
        <f t="shared" si="278"/>
      </c>
      <c r="Z2552">
        <f t="shared" si="279"/>
      </c>
    </row>
    <row r="2553" spans="1:26" ht="15.75" thickBot="1">
      <c r="A2553" s="5"/>
      <c r="B2553" s="224"/>
      <c r="C2553" s="15"/>
      <c r="D2553" s="23"/>
      <c r="E2553" s="225"/>
      <c r="F2553" s="23"/>
      <c r="G2553" s="24"/>
      <c r="H2553" s="225"/>
      <c r="I2553" s="226"/>
      <c r="W2553">
        <f t="shared" si="276"/>
      </c>
      <c r="X2553">
        <f t="shared" si="277"/>
      </c>
      <c r="Y2553">
        <f t="shared" si="278"/>
      </c>
      <c r="Z2553">
        <f t="shared" si="279"/>
      </c>
    </row>
    <row r="2554" spans="1:26">
      <c r="A2554" s="227"/>
      <c r="B2554" s="17"/>
      <c r="C2554" s="5"/>
      <c r="D2554" s="59"/>
      <c r="E2554" s="59"/>
      <c r="F2554" s="53"/>
      <c r="G2554" s="78"/>
      <c r="H2554" s="68"/>
      <c r="I2554" s="228">
        <f>SUM(I2531:I2553)</f>
      </c>
      <c r="L2554">
        <f>SUM(L2531:L2553)</f>
      </c>
      <c r="W2554">
        <f t="shared" si="276"/>
      </c>
      <c r="X2554">
        <f t="shared" si="277"/>
      </c>
      <c r="Y2554">
        <f t="shared" si="278"/>
      </c>
      <c r="Z2554">
        <f t="shared" si="279"/>
      </c>
    </row>
    <row r="2555" spans="1:26">
      <c r="A2555" s="10"/>
      <c r="B2555" s="10"/>
      <c r="C2555" s="69"/>
      <c r="D2555" s="69" t="s">
        <v>520</v>
      </c>
      <c r="E2555" s="69"/>
      <c r="F2555" s="69"/>
      <c r="G2555" s="69"/>
      <c r="H2555" s="112">
        <v>1</v>
      </c>
      <c r="I2555" s="191">
        <f>+L2554*H2555</f>
      </c>
      <c r="W2555">
        <f t="shared" si="276"/>
      </c>
      <c r="X2555">
        <f t="shared" si="277"/>
      </c>
      <c r="Y2555">
        <f t="shared" si="278"/>
      </c>
      <c r="Z2555">
        <f t="shared" si="279"/>
      </c>
    </row>
    <row r="2556" spans="1:26" ht="15.75" thickBot="1">
      <c r="A2556" s="10"/>
      <c r="B2556" s="11" t="s">
        <v>20</v>
      </c>
      <c r="C2556" s="35"/>
      <c r="D2556" s="35"/>
      <c r="E2556" s="35"/>
      <c r="F2556" s="35"/>
      <c r="G2556" s="35"/>
      <c r="H2556" s="35"/>
      <c r="I2556" s="98"/>
      <c r="W2556">
        <f t="shared" si="276"/>
      </c>
      <c r="X2556">
        <f t="shared" si="277"/>
      </c>
      <c r="Y2556">
        <f t="shared" si="278"/>
      </c>
      <c r="Z2556">
        <f t="shared" si="279"/>
      </c>
    </row>
    <row r="2557" spans="1:26" ht="15.75" thickBot="1">
      <c r="A2557" s="99"/>
      <c r="B2557" s="38"/>
      <c r="C2557" s="39" t="s">
        <v>21</v>
      </c>
      <c r="D2557" s="40">
        <f>SUM(D2531:D2556)</f>
      </c>
      <c r="E2557" s="41" t="s">
        <v>360</v>
      </c>
      <c r="F2557" s="40">
        <f>SUM(F2531:F2556)</f>
      </c>
      <c r="G2557" s="40">
        <f>SUM(G2531:G2556)</f>
      </c>
      <c r="H2557" s="41">
        <f>+SUMPRODUCT(H2531:H2553,F2531:F2553)</f>
      </c>
      <c r="I2557" s="100">
        <f>+I2554-I2555</f>
      </c>
      <c r="J2557" s="118"/>
      <c r="W2557">
        <f t="shared" si="276"/>
      </c>
      <c r="X2557">
        <f t="shared" si="277"/>
      </c>
      <c r="Y2557">
        <f t="shared" si="278"/>
      </c>
      <c r="Z2557">
        <f t="shared" si="279"/>
      </c>
    </row>
    <row r="2558" spans="1:26">
      <c r="A2558" s="10"/>
      <c r="B2558" s="10"/>
      <c r="C2558" s="91"/>
      <c r="D2558" s="91"/>
      <c r="E2558" s="91"/>
      <c r="F2558" s="91"/>
      <c r="G2558" s="91"/>
      <c r="H2558" s="91"/>
      <c r="I2558" s="91"/>
      <c r="W2558">
        <f t="shared" si="276"/>
      </c>
      <c r="X2558">
        <f t="shared" si="277"/>
      </c>
      <c r="Y2558">
        <f t="shared" si="278"/>
      </c>
      <c r="Z2558">
        <f t="shared" si="279"/>
      </c>
    </row>
    <row r="2559" spans="1:26">
      <c r="W2559">
        <f t="shared" si="276"/>
      </c>
      <c r="X2559">
        <f t="shared" si="277"/>
      </c>
      <c r="Y2559">
        <f t="shared" si="278"/>
      </c>
      <c r="Z2559">
        <f t="shared" si="279"/>
      </c>
    </row>
    <row r="2560" spans="1:26">
      <c r="W2560">
        <f t="shared" si="276"/>
      </c>
      <c r="X2560">
        <f t="shared" si="277"/>
      </c>
      <c r="Y2560">
        <f t="shared" si="278"/>
      </c>
      <c r="Z2560">
        <f t="shared" si="279"/>
      </c>
    </row>
    <row r="2561" spans="1:26">
      <c r="A2561" s="1562" t="s">
        <v>0</v>
      </c>
      <c r="B2561" s="1562"/>
      <c r="C2561" s="1562"/>
      <c r="D2561" s="1562"/>
      <c r="E2561" s="1562"/>
      <c r="F2561" s="1562"/>
      <c r="G2561" s="1562"/>
      <c r="H2561" s="1562"/>
      <c r="I2561" s="1562"/>
      <c r="W2561">
        <f t="shared" si="276"/>
      </c>
      <c r="X2561">
        <f t="shared" si="277"/>
      </c>
      <c r="Y2561">
        <f t="shared" si="278"/>
      </c>
      <c r="Z2561">
        <f t="shared" si="279"/>
      </c>
    </row>
    <row r="2562" spans="1:26">
      <c r="W2562">
        <f t="shared" si="276"/>
      </c>
      <c r="X2562">
        <f t="shared" si="277"/>
      </c>
      <c r="Y2562">
        <f t="shared" si="278"/>
      </c>
      <c r="Z2562">
        <f t="shared" si="279"/>
      </c>
    </row>
    <row r="2563" spans="1:26">
      <c r="A2563" s="1" t="s">
        <v>1</v>
      </c>
      <c r="B2563" s="1"/>
      <c r="G2563" s="2" t="s">
        <v>2</v>
      </c>
      <c r="H2563" s="3" t="s">
        <v>1039</v>
      </c>
      <c r="W2563">
        <f t="shared" si="276"/>
      </c>
      <c r="X2563">
        <f t="shared" si="277"/>
      </c>
      <c r="Y2563">
        <f t="shared" si="278"/>
      </c>
      <c r="Z2563">
        <f t="shared" si="279"/>
      </c>
    </row>
    <row r="2564" spans="1:26">
      <c r="A2564" s="22" t="inlineStr">
        <is>
          <t>ATTN: Contact-005</t>
        </is>
      </c>
      <c r="B2564" s="1"/>
      <c r="F2564" s="4" t="s">
        <v>3</v>
      </c>
      <c r="G2564" s="2"/>
      <c r="H2564" s="582" t="s">
        <v>117</v>
      </c>
      <c r="W2564">
        <f t="shared" ref="W2564:W2627" si="286">IF(LEFT($H2564&amp;"",5)="2019-",$H2564,W2563)</f>
      </c>
      <c r="X2564">
        <f t="shared" ref="X2564:X2627" si="287">IF($W2564="",0,IF(COUNTIF($AB$2:$AB$80,$W2564)&gt;0,1,0))</f>
      </c>
      <c r="Y2564">
        <f t="shared" ref="Y2564:Y2627" si="288">IF($C2564="","",UPPER(TRIM(IFERROR(LEFT($C2564&amp;"",FIND("/",$C2564&amp;"")-1),$C2564&amp;""))))</f>
      </c>
      <c r="Z2564">
        <f t="shared" ref="Z2564:Z2627" si="289">IFERROR(IF(ISNUMBER($G2564),$G2564,0),0)</f>
      </c>
    </row>
    <row r="2565" spans="1:26">
      <c r="A2565" s="1" t="inlineStr">
        <is>
          <t>Dealer-112</t>
        </is>
      </c>
      <c r="B2565" s="1"/>
      <c r="H2565" s="22"/>
      <c r="W2565">
        <f t="shared" si="286"/>
      </c>
      <c r="X2565">
        <f t="shared" si="287"/>
      </c>
      <c r="Y2565">
        <f t="shared" si="288"/>
      </c>
      <c r="Z2565">
        <f t="shared" si="289"/>
      </c>
    </row>
    <row r="2566" spans="1:26">
      <c r="A2566" s="1" t="inlineStr">
        <is>
          <t>Address line (redacted)</t>
        </is>
      </c>
      <c r="B2566" s="1"/>
      <c r="D2566" s="85"/>
      <c r="E2566" s="85"/>
      <c r="F2566" s="85"/>
      <c r="G2566" s="85"/>
      <c r="H2566" s="85"/>
      <c r="W2566">
        <f t="shared" si="286"/>
      </c>
      <c r="X2566">
        <f t="shared" si="287"/>
      </c>
      <c r="Y2566">
        <f t="shared" si="288"/>
      </c>
      <c r="Z2566">
        <f t="shared" si="289"/>
      </c>
    </row>
    <row r="2567" spans="1:26">
      <c r="A2567" s="22" t="inlineStr">
        <is>
          <t>Address line (redacted)</t>
        </is>
      </c>
      <c r="B2567" s="86"/>
      <c r="D2567" s="85"/>
      <c r="E2567" s="85"/>
      <c r="F2567" s="85"/>
      <c r="G2567" s="85"/>
      <c r="H2567" s="85"/>
      <c r="W2567">
        <f t="shared" si="286"/>
      </c>
      <c r="X2567">
        <f t="shared" si="287"/>
      </c>
      <c r="Y2567">
        <f t="shared" si="288"/>
      </c>
      <c r="Z2567">
        <f t="shared" si="289"/>
      </c>
    </row>
    <row r="2568" spans="1:26">
      <c r="A2568" s="49" t="s">
        <v>4</v>
      </c>
      <c r="B2568" s="87" t="inlineStr">
        <is>
          <t>GSTIN-MASKED</t>
        </is>
      </c>
      <c r="W2568">
        <f t="shared" si="286"/>
      </c>
      <c r="X2568">
        <f t="shared" si="287"/>
      </c>
      <c r="Y2568">
        <f t="shared" si="288"/>
      </c>
      <c r="Z2568">
        <f t="shared" si="289"/>
      </c>
    </row>
    <row r="2569" spans="1:26">
      <c r="A2569" s="1" t="s">
        <v>5</v>
      </c>
      <c r="W2569">
        <f t="shared" si="286"/>
      </c>
      <c r="X2569">
        <f t="shared" si="287"/>
      </c>
      <c r="Y2569">
        <f t="shared" si="288"/>
      </c>
      <c r="Z2569">
        <f t="shared" si="289"/>
      </c>
    </row>
    <row r="2570" spans="1:26">
      <c r="A2570" s="1" t="s">
        <v>6</v>
      </c>
      <c r="W2570">
        <f t="shared" si="286"/>
      </c>
      <c r="X2570">
        <f t="shared" si="287"/>
      </c>
      <c r="Y2570">
        <f t="shared" si="288"/>
      </c>
      <c r="Z2570">
        <f t="shared" si="289"/>
      </c>
    </row>
    <row r="2571" spans="1:26">
      <c r="A2571" s="1" t="s">
        <v>7</v>
      </c>
      <c r="W2571">
        <f t="shared" si="286"/>
      </c>
      <c r="X2571">
        <f t="shared" si="287"/>
      </c>
      <c r="Y2571">
        <f t="shared" si="288"/>
      </c>
      <c r="Z2571">
        <f t="shared" si="289"/>
      </c>
    </row>
    <row r="2572" spans="1:26" ht="24">
      <c r="A2572" s="88" t="s">
        <v>8</v>
      </c>
      <c r="B2572" s="89" t="s">
        <v>9</v>
      </c>
      <c r="C2572" s="89" t="s">
        <v>10</v>
      </c>
      <c r="D2572" s="34" t="s">
        <v>11</v>
      </c>
      <c r="E2572" s="34" t="s">
        <v>12</v>
      </c>
      <c r="F2572" s="34" t="s">
        <v>13</v>
      </c>
      <c r="G2572" s="34" t="s">
        <v>14</v>
      </c>
      <c r="H2572" s="88" t="s">
        <v>15</v>
      </c>
      <c r="I2572" s="90" t="s">
        <v>16</v>
      </c>
      <c r="W2572">
        <f t="shared" si="286"/>
      </c>
      <c r="X2572">
        <f t="shared" si="287"/>
      </c>
      <c r="Y2572">
        <f t="shared" si="288"/>
      </c>
      <c r="Z2572">
        <f t="shared" si="289"/>
      </c>
    </row>
    <row r="2573" spans="1:26">
      <c r="A2573" s="5"/>
      <c r="B2573" s="1564" t="s">
        <v>17</v>
      </c>
      <c r="C2573" s="1565"/>
      <c r="D2573" s="5"/>
      <c r="E2573" s="16"/>
      <c r="F2573" s="5"/>
      <c r="G2573" s="5"/>
      <c r="H2573" s="5"/>
      <c r="I2573" s="102"/>
      <c r="W2573">
        <f t="shared" si="286"/>
      </c>
      <c r="X2573">
        <f t="shared" si="287"/>
      </c>
      <c r="Y2573">
        <f t="shared" si="288"/>
      </c>
      <c r="Z2573">
        <f t="shared" si="289"/>
      </c>
    </row>
    <row r="2574" spans="1:26">
      <c r="A2574" s="5">
        <v>1</v>
      </c>
      <c r="B2574" s="8" t="s">
        <v>464</v>
      </c>
      <c r="C2574" s="5" t="s">
        <v>463</v>
      </c>
      <c r="D2574" s="5">
        <v>1</v>
      </c>
      <c r="E2574" s="5">
        <v>5</v>
      </c>
      <c r="F2574" s="5">
        <f>+E2574*D2574</f>
      </c>
      <c r="G2574" s="5">
        <f>+E2574*D2574</f>
      </c>
      <c r="H2574" s="5">
        <v>1</v>
      </c>
      <c r="I2574" s="102">
        <f t="shared" ref="I2574:I2598" si="290">+H2574*G2574</f>
      </c>
      <c r="W2574">
        <f t="shared" si="286"/>
      </c>
      <c r="X2574">
        <f t="shared" si="287"/>
      </c>
      <c r="Y2574">
        <f t="shared" si="288"/>
      </c>
      <c r="Z2574">
        <f t="shared" si="289"/>
      </c>
    </row>
    <row r="2575" spans="1:26">
      <c r="A2575" s="5">
        <v>2</v>
      </c>
      <c r="B2575" s="8" t="s">
        <v>273</v>
      </c>
      <c r="C2575" s="5" t="s">
        <v>274</v>
      </c>
      <c r="D2575" s="5">
        <v>1</v>
      </c>
      <c r="E2575" s="5">
        <v>5</v>
      </c>
      <c r="F2575" s="5">
        <f t="shared" ref="F2575:F2594" si="291">+E2575*D2575</f>
      </c>
      <c r="G2575" s="5">
        <f t="shared" ref="G2575:G2594" si="292">+E2575*D2575</f>
      </c>
      <c r="H2575" s="5">
        <v>1</v>
      </c>
      <c r="I2575" s="102">
        <f t="shared" si="290"/>
      </c>
      <c r="W2575">
        <f t="shared" si="286"/>
      </c>
      <c r="X2575">
        <f t="shared" si="287"/>
      </c>
      <c r="Y2575">
        <f t="shared" si="288"/>
      </c>
      <c r="Z2575">
        <f t="shared" si="289"/>
      </c>
    </row>
    <row r="2576" spans="1:26">
      <c r="A2576" s="5">
        <v>3</v>
      </c>
      <c r="B2576" s="8" t="s">
        <v>346</v>
      </c>
      <c r="C2576" s="5" t="s">
        <v>347</v>
      </c>
      <c r="D2576" s="5">
        <v>1</v>
      </c>
      <c r="E2576" s="5">
        <v>5</v>
      </c>
      <c r="F2576" s="5">
        <f t="shared" si="291"/>
      </c>
      <c r="G2576" s="5">
        <f t="shared" si="292"/>
      </c>
      <c r="H2576" s="5">
        <v>1</v>
      </c>
      <c r="I2576" s="102">
        <f t="shared" si="290"/>
      </c>
      <c r="W2576">
        <f t="shared" si="286"/>
      </c>
      <c r="X2576">
        <f t="shared" si="287"/>
      </c>
      <c r="Y2576">
        <f t="shared" si="288"/>
      </c>
      <c r="Z2576">
        <f t="shared" si="289"/>
      </c>
    </row>
    <row r="2577" spans="1:26">
      <c r="A2577" s="5">
        <v>4</v>
      </c>
      <c r="B2577" s="8" t="s">
        <v>460</v>
      </c>
      <c r="C2577" s="5" t="s">
        <v>459</v>
      </c>
      <c r="D2577" s="5">
        <v>1</v>
      </c>
      <c r="E2577" s="5">
        <v>5</v>
      </c>
      <c r="F2577" s="5">
        <f t="shared" si="291"/>
      </c>
      <c r="G2577" s="5">
        <f t="shared" si="292"/>
      </c>
      <c r="H2577" s="5">
        <v>1</v>
      </c>
      <c r="I2577" s="102">
        <f t="shared" si="290"/>
      </c>
      <c r="W2577">
        <f t="shared" si="286"/>
      </c>
      <c r="X2577">
        <f t="shared" si="287"/>
      </c>
      <c r="Y2577">
        <f t="shared" si="288"/>
      </c>
      <c r="Z2577">
        <f t="shared" si="289"/>
      </c>
    </row>
    <row r="2578" spans="1:26">
      <c r="A2578" s="5">
        <v>5</v>
      </c>
      <c r="B2578" s="8" t="s">
        <v>380</v>
      </c>
      <c r="C2578" s="5" t="s">
        <v>381</v>
      </c>
      <c r="D2578" s="5">
        <v>1</v>
      </c>
      <c r="E2578" s="5">
        <v>5</v>
      </c>
      <c r="F2578" s="5">
        <f t="shared" si="291"/>
      </c>
      <c r="G2578" s="5">
        <f t="shared" si="292"/>
      </c>
      <c r="H2578" s="5">
        <v>1</v>
      </c>
      <c r="I2578" s="102">
        <f t="shared" si="290"/>
      </c>
      <c r="W2578">
        <f t="shared" si="286"/>
      </c>
      <c r="X2578">
        <f t="shared" si="287"/>
      </c>
      <c r="Y2578">
        <f t="shared" si="288"/>
      </c>
      <c r="Z2578">
        <f t="shared" si="289"/>
      </c>
    </row>
    <row r="2579" spans="1:26">
      <c r="A2579" s="5">
        <v>6</v>
      </c>
      <c r="B2579" s="8" t="s">
        <v>456</v>
      </c>
      <c r="C2579" s="5" t="s">
        <v>455</v>
      </c>
      <c r="D2579" s="5">
        <v>1</v>
      </c>
      <c r="E2579" s="5">
        <v>5</v>
      </c>
      <c r="F2579" s="5">
        <f t="shared" si="291"/>
      </c>
      <c r="G2579" s="5">
        <f t="shared" si="292"/>
      </c>
      <c r="H2579" s="5">
        <v>1</v>
      </c>
      <c r="I2579" s="102">
        <f t="shared" si="290"/>
      </c>
      <c r="W2579">
        <f t="shared" si="286"/>
      </c>
      <c r="X2579">
        <f t="shared" si="287"/>
      </c>
      <c r="Y2579">
        <f t="shared" si="288"/>
      </c>
      <c r="Z2579">
        <f t="shared" si="289"/>
      </c>
    </row>
    <row r="2580" spans="1:26">
      <c r="A2580" s="5">
        <v>7</v>
      </c>
      <c r="B2580" s="8" t="s">
        <v>35</v>
      </c>
      <c r="C2580" s="9" t="s">
        <v>36</v>
      </c>
      <c r="D2580" s="5">
        <v>1</v>
      </c>
      <c r="E2580" s="5">
        <v>5</v>
      </c>
      <c r="F2580" s="5">
        <f t="shared" si="291"/>
      </c>
      <c r="G2580" s="5">
        <f t="shared" si="292"/>
      </c>
      <c r="H2580" s="5">
        <v>1</v>
      </c>
      <c r="I2580" s="102">
        <f t="shared" si="290"/>
      </c>
      <c r="W2580">
        <f t="shared" si="286"/>
      </c>
      <c r="X2580">
        <f t="shared" si="287"/>
      </c>
      <c r="Y2580">
        <f t="shared" si="288"/>
      </c>
      <c r="Z2580">
        <f t="shared" si="289"/>
      </c>
    </row>
    <row r="2581" spans="1:26">
      <c r="A2581" s="5">
        <v>8</v>
      </c>
      <c r="B2581" s="8" t="s">
        <v>854</v>
      </c>
      <c r="C2581" s="9" t="s">
        <v>853</v>
      </c>
      <c r="D2581" s="5">
        <v>1</v>
      </c>
      <c r="E2581" s="5">
        <v>5</v>
      </c>
      <c r="F2581" s="5">
        <f t="shared" si="291"/>
      </c>
      <c r="G2581" s="5">
        <f t="shared" si="292"/>
      </c>
      <c r="H2581" s="5">
        <v>1</v>
      </c>
      <c r="I2581" s="102">
        <f t="shared" si="290"/>
      </c>
      <c r="W2581">
        <f t="shared" si="286"/>
      </c>
      <c r="X2581">
        <f t="shared" si="287"/>
      </c>
      <c r="Y2581">
        <f t="shared" si="288"/>
      </c>
      <c r="Z2581">
        <f t="shared" si="289"/>
      </c>
    </row>
    <row r="2582" spans="1:26">
      <c r="A2582" s="5">
        <v>9</v>
      </c>
      <c r="B2582" s="8" t="s">
        <v>488</v>
      </c>
      <c r="C2582" s="5" t="s">
        <v>506</v>
      </c>
      <c r="D2582" s="5">
        <v>1</v>
      </c>
      <c r="E2582" s="5">
        <v>5</v>
      </c>
      <c r="F2582" s="5">
        <f t="shared" si="291"/>
      </c>
      <c r="G2582" s="5">
        <f t="shared" si="292"/>
      </c>
      <c r="H2582" s="5">
        <v>1</v>
      </c>
      <c r="I2582" s="102">
        <f t="shared" si="290"/>
      </c>
      <c r="W2582">
        <f t="shared" si="286"/>
      </c>
      <c r="X2582">
        <f t="shared" si="287"/>
      </c>
      <c r="Y2582">
        <f t="shared" si="288"/>
      </c>
      <c r="Z2582">
        <f t="shared" si="289"/>
      </c>
    </row>
    <row r="2583" spans="1:26">
      <c r="A2583" s="5">
        <v>10</v>
      </c>
      <c r="B2583" s="8" t="s">
        <v>584</v>
      </c>
      <c r="C2583" s="5" t="s">
        <v>585</v>
      </c>
      <c r="D2583" s="5">
        <v>1</v>
      </c>
      <c r="E2583" s="5">
        <v>5</v>
      </c>
      <c r="F2583" s="5">
        <f t="shared" si="291"/>
      </c>
      <c r="G2583" s="5">
        <f t="shared" si="292"/>
      </c>
      <c r="H2583" s="5">
        <v>1</v>
      </c>
      <c r="I2583" s="102">
        <f t="shared" si="290"/>
      </c>
      <c r="W2583">
        <f t="shared" si="286"/>
      </c>
      <c r="X2583">
        <f t="shared" si="287"/>
      </c>
      <c r="Y2583">
        <f t="shared" si="288"/>
      </c>
      <c r="Z2583">
        <f t="shared" si="289"/>
      </c>
    </row>
    <row r="2584" spans="1:26">
      <c r="A2584" s="5">
        <v>11</v>
      </c>
      <c r="B2584" s="8" t="s">
        <v>312</v>
      </c>
      <c r="C2584" s="5" t="s">
        <v>313</v>
      </c>
      <c r="D2584" s="5">
        <v>1</v>
      </c>
      <c r="E2584" s="5">
        <v>5</v>
      </c>
      <c r="F2584" s="5">
        <f t="shared" si="291"/>
      </c>
      <c r="G2584" s="5">
        <f t="shared" si="292"/>
      </c>
      <c r="H2584" s="5">
        <v>1</v>
      </c>
      <c r="I2584" s="102">
        <f t="shared" si="290"/>
      </c>
      <c r="W2584">
        <f t="shared" si="286"/>
      </c>
      <c r="X2584">
        <f t="shared" si="287"/>
      </c>
      <c r="Y2584">
        <f t="shared" si="288"/>
      </c>
      <c r="Z2584">
        <f t="shared" si="289"/>
      </c>
    </row>
    <row r="2585" spans="1:26">
      <c r="A2585" s="5">
        <v>12</v>
      </c>
      <c r="B2585" s="8" t="s">
        <v>449</v>
      </c>
      <c r="C2585" s="5" t="s">
        <v>448</v>
      </c>
      <c r="D2585" s="5">
        <v>1</v>
      </c>
      <c r="E2585" s="5">
        <v>5</v>
      </c>
      <c r="F2585" s="5">
        <f t="shared" si="291"/>
      </c>
      <c r="G2585" s="5">
        <f t="shared" si="292"/>
      </c>
      <c r="H2585" s="5">
        <v>1</v>
      </c>
      <c r="I2585" s="102">
        <f t="shared" si="290"/>
      </c>
      <c r="W2585">
        <f t="shared" si="286"/>
      </c>
      <c r="X2585">
        <f t="shared" si="287"/>
      </c>
      <c r="Y2585">
        <f t="shared" si="288"/>
      </c>
      <c r="Z2585">
        <f t="shared" si="289"/>
      </c>
    </row>
    <row r="2586" spans="1:26">
      <c r="A2586" s="5">
        <v>13</v>
      </c>
      <c r="B2586" s="8" t="s">
        <v>586</v>
      </c>
      <c r="C2586" s="5" t="s">
        <v>587</v>
      </c>
      <c r="D2586" s="5">
        <v>1</v>
      </c>
      <c r="E2586" s="5">
        <v>5</v>
      </c>
      <c r="F2586" s="5">
        <f t="shared" si="291"/>
      </c>
      <c r="G2586" s="5">
        <f t="shared" si="292"/>
      </c>
      <c r="H2586" s="5">
        <v>1</v>
      </c>
      <c r="I2586" s="102">
        <f t="shared" si="290"/>
      </c>
      <c r="W2586">
        <f t="shared" si="286"/>
      </c>
      <c r="X2586">
        <f t="shared" si="287"/>
      </c>
      <c r="Y2586">
        <f t="shared" si="288"/>
      </c>
      <c r="Z2586">
        <f t="shared" si="289"/>
      </c>
    </row>
    <row r="2587" spans="1:26">
      <c r="A2587" s="5">
        <v>14</v>
      </c>
      <c r="B2587" s="8" t="s">
        <v>939</v>
      </c>
      <c r="C2587" s="5" t="s">
        <v>938</v>
      </c>
      <c r="D2587" s="5">
        <v>1</v>
      </c>
      <c r="E2587" s="5">
        <v>5</v>
      </c>
      <c r="F2587" s="5">
        <f t="shared" si="291"/>
      </c>
      <c r="G2587" s="5">
        <f t="shared" si="292"/>
      </c>
      <c r="H2587" s="5">
        <v>1</v>
      </c>
      <c r="I2587" s="102">
        <f t="shared" si="290"/>
      </c>
      <c r="W2587">
        <f t="shared" si="286"/>
      </c>
      <c r="X2587">
        <f t="shared" si="287"/>
      </c>
      <c r="Y2587">
        <f t="shared" si="288"/>
      </c>
      <c r="Z2587">
        <f t="shared" si="289"/>
      </c>
    </row>
    <row r="2588" spans="1:26">
      <c r="A2588" s="5">
        <v>15</v>
      </c>
      <c r="B2588" s="8" t="s">
        <v>964</v>
      </c>
      <c r="C2588" s="5" t="s">
        <v>963</v>
      </c>
      <c r="D2588" s="5">
        <v>1</v>
      </c>
      <c r="E2588" s="5">
        <v>5</v>
      </c>
      <c r="F2588" s="5">
        <f t="shared" si="291"/>
      </c>
      <c r="G2588" s="5">
        <f t="shared" si="292"/>
      </c>
      <c r="H2588" s="5">
        <v>1</v>
      </c>
      <c r="I2588" s="102">
        <f t="shared" si="290"/>
      </c>
      <c r="W2588">
        <f t="shared" si="286"/>
      </c>
      <c r="X2588">
        <f t="shared" si="287"/>
      </c>
      <c r="Y2588">
        <f t="shared" si="288"/>
      </c>
      <c r="Z2588">
        <f t="shared" si="289"/>
      </c>
    </row>
    <row r="2589" spans="1:26">
      <c r="A2589" s="5">
        <v>16</v>
      </c>
      <c r="B2589" s="8" t="s">
        <v>441</v>
      </c>
      <c r="C2589" s="5" t="s">
        <v>440</v>
      </c>
      <c r="D2589" s="5">
        <v>1</v>
      </c>
      <c r="E2589" s="5">
        <v>5</v>
      </c>
      <c r="F2589" s="5">
        <f t="shared" si="291"/>
      </c>
      <c r="G2589" s="5">
        <f t="shared" si="292"/>
      </c>
      <c r="H2589" s="5">
        <v>1</v>
      </c>
      <c r="I2589" s="102">
        <f t="shared" si="290"/>
      </c>
      <c r="W2589">
        <f t="shared" si="286"/>
      </c>
      <c r="X2589">
        <f t="shared" si="287"/>
      </c>
      <c r="Y2589">
        <f t="shared" si="288"/>
      </c>
      <c r="Z2589">
        <f t="shared" si="289"/>
      </c>
    </row>
    <row r="2590" spans="1:26">
      <c r="A2590" s="5">
        <v>17</v>
      </c>
      <c r="B2590" s="8" t="s">
        <v>749</v>
      </c>
      <c r="C2590" s="5" t="s">
        <v>750</v>
      </c>
      <c r="D2590" s="5">
        <v>1</v>
      </c>
      <c r="E2590" s="5">
        <v>5</v>
      </c>
      <c r="F2590" s="5">
        <f t="shared" si="291"/>
      </c>
      <c r="G2590" s="5">
        <f t="shared" si="292"/>
      </c>
      <c r="H2590" s="5">
        <v>1</v>
      </c>
      <c r="I2590" s="102">
        <f t="shared" si="290"/>
      </c>
      <c r="W2590">
        <f t="shared" si="286"/>
      </c>
      <c r="X2590">
        <f t="shared" si="287"/>
      </c>
      <c r="Y2590">
        <f t="shared" si="288"/>
      </c>
      <c r="Z2590">
        <f t="shared" si="289"/>
      </c>
    </row>
    <row r="2591" spans="1:26">
      <c r="A2591" s="5">
        <v>18</v>
      </c>
      <c r="B2591" s="60" t="s">
        <v>1051</v>
      </c>
      <c r="C2591" s="5" t="s">
        <v>43</v>
      </c>
      <c r="D2591" s="5">
        <v>1</v>
      </c>
      <c r="E2591" s="5">
        <v>5</v>
      </c>
      <c r="F2591" s="5">
        <f t="shared" si="291"/>
      </c>
      <c r="G2591" s="5">
        <f t="shared" si="292"/>
      </c>
      <c r="H2591" s="5">
        <v>1</v>
      </c>
      <c r="I2591" s="102">
        <f t="shared" si="290"/>
      </c>
      <c r="W2591">
        <f t="shared" si="286"/>
      </c>
      <c r="X2591">
        <f t="shared" si="287"/>
      </c>
      <c r="Y2591">
        <f t="shared" si="288"/>
      </c>
      <c r="Z2591">
        <f t="shared" si="289"/>
      </c>
    </row>
    <row r="2592" spans="1:26">
      <c r="A2592" s="5">
        <v>19</v>
      </c>
      <c r="B2592" s="8" t="s">
        <v>1050</v>
      </c>
      <c r="C2592" s="5" t="s">
        <v>1049</v>
      </c>
      <c r="D2592" s="5">
        <v>1</v>
      </c>
      <c r="E2592" s="5">
        <v>5</v>
      </c>
      <c r="F2592" s="5">
        <f t="shared" si="291"/>
      </c>
      <c r="G2592" s="5">
        <f t="shared" si="292"/>
      </c>
      <c r="H2592" s="5">
        <v>1</v>
      </c>
      <c r="I2592" s="102">
        <f t="shared" si="290"/>
      </c>
      <c r="W2592">
        <f t="shared" si="286"/>
      </c>
      <c r="X2592">
        <f t="shared" si="287"/>
      </c>
      <c r="Y2592">
        <f t="shared" si="288"/>
      </c>
      <c r="Z2592">
        <f t="shared" si="289"/>
      </c>
    </row>
    <row r="2593" spans="1:26">
      <c r="A2593" s="5">
        <v>20</v>
      </c>
      <c r="B2593" s="8" t="s">
        <v>1048</v>
      </c>
      <c r="C2593" s="5" t="s">
        <v>461</v>
      </c>
      <c r="D2593" s="5">
        <v>1</v>
      </c>
      <c r="E2593" s="5">
        <v>5</v>
      </c>
      <c r="F2593" s="5">
        <f t="shared" si="291"/>
      </c>
      <c r="G2593" s="5">
        <f t="shared" si="292"/>
      </c>
      <c r="H2593" s="5">
        <v>1</v>
      </c>
      <c r="I2593" s="102">
        <f t="shared" si="290"/>
      </c>
      <c r="W2593">
        <f t="shared" si="286"/>
      </c>
      <c r="X2593">
        <f t="shared" si="287"/>
      </c>
      <c r="Y2593">
        <f t="shared" si="288"/>
      </c>
      <c r="Z2593">
        <f t="shared" si="289"/>
      </c>
    </row>
    <row r="2594" spans="1:26">
      <c r="A2594" s="5">
        <v>21</v>
      </c>
      <c r="B2594" s="8" t="s">
        <v>437</v>
      </c>
      <c r="C2594" s="5" t="s">
        <v>436</v>
      </c>
      <c r="D2594" s="5">
        <v>1</v>
      </c>
      <c r="E2594" s="5">
        <v>5</v>
      </c>
      <c r="F2594" s="5">
        <f t="shared" si="291"/>
      </c>
      <c r="G2594" s="5">
        <f t="shared" si="292"/>
      </c>
      <c r="H2594" s="5">
        <v>1</v>
      </c>
      <c r="I2594" s="102">
        <f t="shared" si="290"/>
      </c>
      <c r="W2594">
        <f t="shared" si="286"/>
      </c>
      <c r="X2594">
        <f t="shared" si="287"/>
      </c>
      <c r="Y2594">
        <f t="shared" si="288"/>
      </c>
      <c r="Z2594">
        <f t="shared" si="289"/>
      </c>
    </row>
    <row r="2595" spans="1:26">
      <c r="A2595" s="5"/>
      <c r="B2595" s="8" t="s">
        <v>748</v>
      </c>
      <c r="C2595" s="5" t="s">
        <v>362</v>
      </c>
      <c r="D2595" s="5">
        <v>1</v>
      </c>
      <c r="E2595" s="5">
        <v>5</v>
      </c>
      <c r="F2595" s="5">
        <f>+E2595*D2595</f>
      </c>
      <c r="G2595" s="5">
        <f>+E2595*D2595</f>
      </c>
      <c r="H2595" s="5">
        <v>1</v>
      </c>
      <c r="I2595" s="102">
        <f t="shared" si="290"/>
      </c>
      <c r="W2595">
        <f t="shared" si="286"/>
      </c>
      <c r="X2595">
        <f t="shared" si="287"/>
      </c>
      <c r="Y2595">
        <f t="shared" si="288"/>
      </c>
      <c r="Z2595">
        <f t="shared" si="289"/>
      </c>
    </row>
    <row r="2596" spans="1:26">
      <c r="A2596" s="5"/>
      <c r="B2596" s="8" t="s">
        <v>584</v>
      </c>
      <c r="C2596" s="5" t="s">
        <v>585</v>
      </c>
      <c r="D2596" s="5">
        <v>1</v>
      </c>
      <c r="E2596" s="5">
        <v>5</v>
      </c>
      <c r="F2596" s="5">
        <f>+E2596*D2596</f>
      </c>
      <c r="G2596" s="5">
        <f>+E2596*D2596</f>
      </c>
      <c r="H2596" s="5">
        <v>1</v>
      </c>
      <c r="I2596" s="102">
        <f t="shared" si="290"/>
      </c>
      <c r="W2596">
        <f t="shared" si="286"/>
      </c>
      <c r="X2596">
        <f t="shared" si="287"/>
      </c>
      <c r="Y2596">
        <f t="shared" si="288"/>
      </c>
      <c r="Z2596">
        <f t="shared" si="289"/>
      </c>
    </row>
    <row r="2597" spans="1:26">
      <c r="A2597" s="5"/>
      <c r="B2597" s="1564" t="s">
        <v>18</v>
      </c>
      <c r="C2597" s="1565"/>
      <c r="D2597" s="5"/>
      <c r="E2597" s="5"/>
      <c r="F2597" s="5"/>
      <c r="G2597" s="5"/>
      <c r="H2597" s="16"/>
      <c r="I2597" s="102"/>
      <c r="W2597">
        <f t="shared" si="286"/>
      </c>
      <c r="X2597">
        <f t="shared" si="287"/>
      </c>
      <c r="Y2597">
        <f t="shared" si="288"/>
      </c>
      <c r="Z2597">
        <f t="shared" si="289"/>
      </c>
    </row>
    <row r="2598" spans="1:26">
      <c r="A2598" s="5"/>
      <c r="B2598" s="95" t="s">
        <v>326</v>
      </c>
      <c r="C2598" s="101" t="s">
        <v>327</v>
      </c>
      <c r="D2598" s="5">
        <v>1</v>
      </c>
      <c r="E2598" s="5">
        <v>4</v>
      </c>
      <c r="F2598" s="5">
        <f>+E2598*D2598</f>
      </c>
      <c r="G2598" s="5">
        <f>+E2598*D2598</f>
      </c>
      <c r="H2598" s="16">
        <v>1</v>
      </c>
      <c r="I2598" s="102">
        <f t="shared" si="290"/>
      </c>
      <c r="W2598">
        <f t="shared" si="286"/>
      </c>
      <c r="X2598">
        <f t="shared" si="287"/>
      </c>
      <c r="Y2598">
        <f t="shared" si="288"/>
      </c>
      <c r="Z2598">
        <f t="shared" si="289"/>
      </c>
    </row>
    <row r="2599" spans="1:26">
      <c r="A2599" s="5"/>
      <c r="B2599" s="95"/>
      <c r="C2599" s="5"/>
      <c r="D2599" s="134"/>
      <c r="E2599" s="5"/>
      <c r="F2599" s="5"/>
      <c r="G2599" s="5"/>
      <c r="H2599" s="16"/>
      <c r="I2599" s="102"/>
      <c r="W2599">
        <f t="shared" si="286"/>
      </c>
      <c r="X2599">
        <f t="shared" si="287"/>
      </c>
      <c r="Y2599">
        <f t="shared" si="288"/>
      </c>
      <c r="Z2599">
        <f t="shared" si="289"/>
      </c>
    </row>
    <row r="2600" spans="1:26">
      <c r="A2600" s="5"/>
      <c r="B2600" s="8"/>
      <c r="C2600" s="5"/>
      <c r="D2600" s="134"/>
      <c r="E2600" s="16"/>
      <c r="F2600" s="5"/>
      <c r="G2600" s="5"/>
      <c r="H2600" s="5"/>
      <c r="I2600" s="102"/>
      <c r="W2600">
        <f t="shared" si="286"/>
      </c>
      <c r="X2600">
        <f t="shared" si="287"/>
      </c>
      <c r="Y2600">
        <f t="shared" si="288"/>
      </c>
      <c r="Z2600">
        <f t="shared" si="289"/>
      </c>
    </row>
    <row r="2601" spans="1:26">
      <c r="A2601" s="5"/>
      <c r="B2601" s="8"/>
      <c r="C2601" s="5"/>
      <c r="D2601" s="135"/>
      <c r="E2601" s="16"/>
      <c r="F2601" s="5"/>
      <c r="G2601" s="5"/>
      <c r="H2601" s="16"/>
      <c r="I2601" s="102"/>
      <c r="W2601">
        <f t="shared" si="286"/>
      </c>
      <c r="X2601">
        <f t="shared" si="287"/>
      </c>
      <c r="Y2601">
        <f t="shared" si="288"/>
      </c>
      <c r="Z2601">
        <f t="shared" si="289"/>
      </c>
    </row>
    <row r="2602" spans="1:26">
      <c r="A2602" s="10"/>
      <c r="B2602" s="10"/>
      <c r="C2602" s="10"/>
      <c r="D2602" s="10"/>
      <c r="E2602" s="10"/>
      <c r="F2602" s="10"/>
      <c r="G2602" s="10"/>
      <c r="H2602" s="10"/>
      <c r="I2602" s="97"/>
      <c r="W2602">
        <f t="shared" si="286"/>
      </c>
      <c r="X2602">
        <f t="shared" si="287"/>
      </c>
      <c r="Y2602">
        <f t="shared" si="288"/>
      </c>
      <c r="Z2602">
        <f t="shared" si="289"/>
      </c>
    </row>
    <row r="2603" spans="1:26" ht="15.75" thickBot="1">
      <c r="A2603" s="10"/>
      <c r="B2603" s="80" t="s">
        <v>20</v>
      </c>
      <c r="C2603" s="35"/>
      <c r="D2603" s="35"/>
      <c r="E2603" s="35"/>
      <c r="F2603" s="35"/>
      <c r="G2603" s="35"/>
      <c r="H2603" s="35"/>
      <c r="I2603" s="98"/>
      <c r="W2603">
        <f t="shared" si="286"/>
      </c>
      <c r="X2603">
        <f t="shared" si="287"/>
      </c>
      <c r="Y2603">
        <f t="shared" si="288"/>
      </c>
      <c r="Z2603">
        <f t="shared" si="289"/>
      </c>
    </row>
    <row r="2604" spans="1:26" ht="15.75" thickBot="1">
      <c r="A2604" s="99"/>
      <c r="B2604" s="81"/>
      <c r="C2604" s="39" t="s">
        <v>21</v>
      </c>
      <c r="D2604" s="40">
        <f>SUM(D2573:D2603)</f>
      </c>
      <c r="E2604" s="41">
        <f>IF(H2604=I2604,"OK","NO")</f>
      </c>
      <c r="F2604" s="40">
        <f>SUM(F2573:F2603)</f>
      </c>
      <c r="G2604" s="40">
        <f>SUM(G2573:G2603)</f>
      </c>
      <c r="H2604" s="42">
        <f>SUMPRODUCT(H2573:H2603,G2573:G2603)</f>
      </c>
      <c r="I2604" s="100">
        <f>SUM(I2573:I2603)</f>
      </c>
      <c r="W2604">
        <f t="shared" si="286"/>
      </c>
      <c r="X2604">
        <f t="shared" si="287"/>
      </c>
      <c r="Y2604">
        <f t="shared" si="288"/>
      </c>
      <c r="Z2604">
        <f t="shared" si="289"/>
      </c>
    </row>
    <row r="2605" spans="1:26">
      <c r="A2605" s="10"/>
      <c r="B2605" s="10"/>
      <c r="C2605" s="91"/>
      <c r="D2605" s="91"/>
      <c r="E2605" s="91"/>
      <c r="F2605" s="91"/>
      <c r="G2605" s="91"/>
      <c r="H2605" s="91"/>
      <c r="I2605" s="91"/>
      <c r="W2605">
        <f t="shared" si="286"/>
      </c>
      <c r="X2605">
        <f t="shared" si="287"/>
      </c>
      <c r="Y2605">
        <f t="shared" si="288"/>
      </c>
      <c r="Z2605">
        <f t="shared" si="289"/>
      </c>
    </row>
    <row r="2606" spans="1:26">
      <c r="A2606" s="12" t="s">
        <v>281</v>
      </c>
      <c r="B2606" s="12"/>
      <c r="C2606" s="12"/>
      <c r="D2606" s="13"/>
      <c r="E2606" s="14"/>
      <c r="F2606" s="14"/>
      <c r="G2606" s="14"/>
      <c r="H2606" s="2"/>
      <c r="I2606" s="12"/>
      <c r="W2606">
        <f t="shared" si="286"/>
      </c>
      <c r="X2606">
        <f t="shared" si="287"/>
      </c>
      <c r="Y2606">
        <f t="shared" si="288"/>
      </c>
      <c r="Z2606">
        <f t="shared" si="289"/>
      </c>
    </row>
    <row r="2607" spans="1:26">
      <c r="W2607">
        <f t="shared" si="286"/>
      </c>
      <c r="X2607">
        <f t="shared" si="287"/>
      </c>
      <c r="Y2607">
        <f t="shared" si="288"/>
      </c>
      <c r="Z2607">
        <f t="shared" si="289"/>
      </c>
    </row>
    <row r="2608" spans="1:26">
      <c r="W2608">
        <f t="shared" si="286"/>
      </c>
      <c r="X2608">
        <f t="shared" si="287"/>
      </c>
      <c r="Y2608">
        <f t="shared" si="288"/>
      </c>
      <c r="Z2608">
        <f t="shared" si="289"/>
      </c>
    </row>
    <row r="2609" spans="1:26">
      <c r="W2609">
        <f t="shared" si="286"/>
      </c>
      <c r="X2609">
        <f t="shared" si="287"/>
      </c>
      <c r="Y2609">
        <f t="shared" si="288"/>
      </c>
      <c r="Z2609">
        <f t="shared" si="289"/>
      </c>
    </row>
    <row r="2610" spans="1:26">
      <c r="W2610">
        <f t="shared" si="286"/>
      </c>
      <c r="X2610">
        <f t="shared" si="287"/>
      </c>
      <c r="Y2610">
        <f t="shared" si="288"/>
      </c>
      <c r="Z2610">
        <f t="shared" si="289"/>
      </c>
    </row>
    <row r="2611" spans="1:26">
      <c r="A2611" s="1562" t="s">
        <v>0</v>
      </c>
      <c r="B2611" s="1562"/>
      <c r="C2611" s="1562"/>
      <c r="D2611" s="1562"/>
      <c r="E2611" s="1562"/>
      <c r="F2611" s="1562"/>
      <c r="G2611" s="1562"/>
      <c r="H2611" s="1562"/>
      <c r="I2611" s="1562"/>
      <c r="W2611">
        <f t="shared" si="286"/>
      </c>
      <c r="X2611">
        <f t="shared" si="287"/>
      </c>
      <c r="Y2611">
        <f t="shared" si="288"/>
      </c>
      <c r="Z2611">
        <f t="shared" si="289"/>
      </c>
    </row>
    <row r="2612" spans="1:26">
      <c r="W2612">
        <f t="shared" si="286"/>
      </c>
      <c r="X2612">
        <f t="shared" si="287"/>
      </c>
      <c r="Y2612">
        <f t="shared" si="288"/>
      </c>
      <c r="Z2612">
        <f t="shared" si="289"/>
      </c>
    </row>
    <row r="2613" spans="1:26">
      <c r="A2613" s="1" t="s">
        <v>1</v>
      </c>
      <c r="B2613" s="1"/>
      <c r="G2613" s="2" t="s">
        <v>2</v>
      </c>
      <c r="H2613" s="3" t="s">
        <v>1039</v>
      </c>
      <c r="W2613">
        <f t="shared" si="286"/>
      </c>
      <c r="X2613">
        <f t="shared" si="287"/>
      </c>
      <c r="Y2613">
        <f t="shared" si="288"/>
      </c>
      <c r="Z2613">
        <f t="shared" si="289"/>
      </c>
    </row>
    <row r="2614" spans="1:26">
      <c r="A2614" s="22" t="inlineStr">
        <is>
          <t>ATTN: Contact-071</t>
        </is>
      </c>
      <c r="B2614" s="1"/>
      <c r="F2614" s="4" t="s">
        <v>3</v>
      </c>
      <c r="G2614" s="2"/>
      <c r="H2614" s="1" t="s">
        <v>118</v>
      </c>
      <c r="W2614">
        <f t="shared" si="286"/>
      </c>
      <c r="X2614">
        <f t="shared" si="287"/>
      </c>
      <c r="Y2614">
        <f t="shared" si="288"/>
      </c>
      <c r="Z2614">
        <f t="shared" si="289"/>
      </c>
    </row>
    <row r="2615" spans="1:26">
      <c r="A2615" s="1" t="inlineStr">
        <is>
          <t>Dealer-319</t>
        </is>
      </c>
      <c r="B2615" s="1"/>
      <c r="H2615" s="22"/>
      <c r="W2615">
        <f t="shared" si="286"/>
      </c>
      <c r="X2615">
        <f t="shared" si="287"/>
      </c>
      <c r="Y2615">
        <f t="shared" si="288"/>
      </c>
      <c r="Z2615">
        <f t="shared" si="289"/>
      </c>
    </row>
    <row r="2616" spans="1:26">
      <c r="A2616" s="1"/>
      <c r="B2616" s="1"/>
      <c r="D2616" s="85"/>
      <c r="E2616" s="85"/>
      <c r="F2616" s="85"/>
      <c r="G2616" s="85"/>
      <c r="H2616" s="85"/>
      <c r="W2616">
        <f t="shared" si="286"/>
      </c>
      <c r="X2616">
        <f t="shared" si="287"/>
      </c>
      <c r="Y2616">
        <f t="shared" si="288"/>
      </c>
      <c r="Z2616">
        <f t="shared" si="289"/>
      </c>
    </row>
    <row r="2617" spans="1:26">
      <c r="A2617" s="22"/>
      <c r="B2617" s="86"/>
      <c r="D2617" s="85"/>
      <c r="E2617" s="85"/>
      <c r="F2617" s="85"/>
      <c r="G2617" s="85"/>
      <c r="H2617" s="85"/>
      <c r="W2617">
        <f t="shared" si="286"/>
      </c>
      <c r="X2617">
        <f t="shared" si="287"/>
      </c>
      <c r="Y2617">
        <f t="shared" si="288"/>
      </c>
      <c r="Z2617">
        <f t="shared" si="289"/>
      </c>
    </row>
    <row r="2618" spans="1:26">
      <c r="A2618" s="49" t="s">
        <v>4</v>
      </c>
      <c r="B2618" s="87"/>
      <c r="W2618">
        <f t="shared" si="286"/>
      </c>
      <c r="X2618">
        <f t="shared" si="287"/>
      </c>
      <c r="Y2618">
        <f t="shared" si="288"/>
      </c>
      <c r="Z2618">
        <f t="shared" si="289"/>
      </c>
    </row>
    <row r="2619" spans="1:26">
      <c r="A2619" s="1" t="s">
        <v>5</v>
      </c>
      <c r="W2619">
        <f t="shared" si="286"/>
      </c>
      <c r="X2619">
        <f t="shared" si="287"/>
      </c>
      <c r="Y2619">
        <f t="shared" si="288"/>
      </c>
      <c r="Z2619">
        <f t="shared" si="289"/>
      </c>
    </row>
    <row r="2620" spans="1:26">
      <c r="A2620" s="1" t="s">
        <v>6</v>
      </c>
      <c r="W2620">
        <f t="shared" si="286"/>
      </c>
      <c r="X2620">
        <f t="shared" si="287"/>
      </c>
      <c r="Y2620">
        <f t="shared" si="288"/>
      </c>
      <c r="Z2620">
        <f t="shared" si="289"/>
      </c>
    </row>
    <row r="2621" spans="1:26">
      <c r="A2621" s="1" t="s">
        <v>7</v>
      </c>
      <c r="W2621">
        <f t="shared" si="286"/>
      </c>
      <c r="X2621">
        <f t="shared" si="287"/>
      </c>
      <c r="Y2621">
        <f t="shared" si="288"/>
      </c>
      <c r="Z2621">
        <f t="shared" si="289"/>
      </c>
    </row>
    <row r="2622" spans="1:26" ht="24">
      <c r="A2622" s="88" t="s">
        <v>8</v>
      </c>
      <c r="B2622" s="89" t="s">
        <v>9</v>
      </c>
      <c r="C2622" s="89" t="s">
        <v>10</v>
      </c>
      <c r="D2622" s="34" t="s">
        <v>11</v>
      </c>
      <c r="E2622" s="34" t="s">
        <v>12</v>
      </c>
      <c r="F2622" s="34" t="s">
        <v>13</v>
      </c>
      <c r="G2622" s="34" t="s">
        <v>14</v>
      </c>
      <c r="H2622" s="88" t="s">
        <v>15</v>
      </c>
      <c r="I2622" s="90" t="s">
        <v>16</v>
      </c>
      <c r="W2622">
        <f t="shared" si="286"/>
      </c>
      <c r="X2622">
        <f t="shared" si="287"/>
      </c>
      <c r="Y2622">
        <f t="shared" si="288"/>
      </c>
      <c r="Z2622">
        <f t="shared" si="289"/>
      </c>
    </row>
    <row r="2623" spans="1:26">
      <c r="A2623" s="5"/>
      <c r="B2623" s="1564" t="s">
        <v>17</v>
      </c>
      <c r="C2623" s="1565"/>
      <c r="D2623" s="5"/>
      <c r="E2623" s="16"/>
      <c r="F2623" s="5"/>
      <c r="G2623" s="5"/>
      <c r="H2623" s="5"/>
      <c r="I2623" s="102"/>
      <c r="W2623">
        <f t="shared" si="286"/>
      </c>
      <c r="X2623">
        <f t="shared" si="287"/>
      </c>
      <c r="Y2623">
        <f t="shared" si="288"/>
      </c>
      <c r="Z2623">
        <f t="shared" si="289"/>
      </c>
    </row>
    <row r="2624" spans="1:26">
      <c r="A2624" s="5">
        <v>1</v>
      </c>
      <c r="B2624" s="106" t="s">
        <v>957</v>
      </c>
      <c r="C2624" s="5"/>
      <c r="D2624" s="5">
        <v>1</v>
      </c>
      <c r="E2624" s="5">
        <v>10</v>
      </c>
      <c r="F2624" s="5">
        <f>+E2624*D2624</f>
      </c>
      <c r="G2624" s="5">
        <f>+E2624*D2624</f>
      </c>
      <c r="H2624" s="5">
        <v>1</v>
      </c>
      <c r="I2624" s="102">
        <f t="shared" ref="I2624:I2630" si="293">+H2624*G2624</f>
      </c>
      <c r="W2624">
        <f t="shared" si="286"/>
      </c>
      <c r="X2624">
        <f t="shared" si="287"/>
      </c>
      <c r="Y2624">
        <f t="shared" si="288"/>
      </c>
      <c r="Z2624">
        <f t="shared" si="289"/>
      </c>
    </row>
    <row r="2625" spans="1:26">
      <c r="A2625" s="5"/>
      <c r="B2625" s="1564" t="s">
        <v>375</v>
      </c>
      <c r="C2625" s="1565"/>
      <c r="D2625" s="5"/>
      <c r="E2625" s="5"/>
      <c r="F2625" s="5"/>
      <c r="G2625" s="5"/>
      <c r="H2625" s="5"/>
      <c r="I2625" s="102"/>
      <c r="W2625">
        <f t="shared" si="286"/>
      </c>
      <c r="X2625">
        <f t="shared" si="287"/>
      </c>
      <c r="Y2625">
        <f t="shared" si="288"/>
      </c>
      <c r="Z2625">
        <f t="shared" si="289"/>
      </c>
    </row>
    <row r="2626" spans="1:26">
      <c r="A2626" s="5">
        <v>2</v>
      </c>
      <c r="B2626" s="106" t="s">
        <v>711</v>
      </c>
      <c r="C2626" s="15" t="s">
        <v>712</v>
      </c>
      <c r="D2626" s="9">
        <v>3</v>
      </c>
      <c r="E2626" s="9">
        <v>20</v>
      </c>
      <c r="F2626" s="5">
        <f>+E2626*D2626</f>
      </c>
      <c r="G2626" s="5">
        <f>+E2626*D2626</f>
      </c>
      <c r="H2626" s="5">
        <v>1</v>
      </c>
      <c r="I2626" s="102">
        <f t="shared" si="293"/>
      </c>
      <c r="W2626">
        <f t="shared" si="286"/>
      </c>
      <c r="X2626">
        <f t="shared" si="287"/>
      </c>
      <c r="Y2626">
        <f t="shared" si="288"/>
      </c>
      <c r="Z2626">
        <f t="shared" si="289"/>
      </c>
    </row>
    <row r="2627" spans="1:26" ht="24">
      <c r="A2627" s="5">
        <v>3</v>
      </c>
      <c r="B2627" s="20" t="s">
        <v>642</v>
      </c>
      <c r="C2627" s="106" t="s">
        <v>643</v>
      </c>
      <c r="D2627" s="9">
        <v>4</v>
      </c>
      <c r="E2627" s="9">
        <v>25</v>
      </c>
      <c r="F2627" s="5">
        <f>+E2627*D2627</f>
      </c>
      <c r="G2627" s="5">
        <f>+E2627*D2627</f>
      </c>
      <c r="H2627" s="5">
        <v>1</v>
      </c>
      <c r="I2627" s="102">
        <f t="shared" si="293"/>
      </c>
      <c r="W2627">
        <f t="shared" si="286"/>
      </c>
      <c r="X2627">
        <f t="shared" si="287"/>
      </c>
      <c r="Y2627">
        <f t="shared" si="288"/>
      </c>
      <c r="Z2627">
        <f t="shared" si="289"/>
      </c>
    </row>
    <row r="2628" spans="1:26">
      <c r="A2628" s="5"/>
      <c r="B2628" s="1564" t="s">
        <v>1056</v>
      </c>
      <c r="C2628" s="1565"/>
      <c r="D2628" s="5"/>
      <c r="E2628" s="16"/>
      <c r="F2628" s="5"/>
      <c r="G2628" s="5"/>
      <c r="H2628" s="16"/>
      <c r="I2628" s="102"/>
      <c r="W2628">
        <f t="shared" ref="W2628:W2691" si="294">IF(LEFT($H2628&amp;"",5)="2019-",$H2628,W2627)</f>
      </c>
      <c r="X2628">
        <f t="shared" ref="X2628:X2691" si="295">IF($W2628="",0,IF(COUNTIF($AB$2:$AB$80,$W2628)&gt;0,1,0))</f>
      </c>
      <c r="Y2628">
        <f t="shared" ref="Y2628:Y2691" si="296">IF($C2628="","",UPPER(TRIM(IFERROR(LEFT($C2628&amp;"",FIND("/",$C2628&amp;"")-1),$C2628&amp;""))))</f>
      </c>
      <c r="Z2628">
        <f t="shared" ref="Z2628:Z2691" si="297">IFERROR(IF(ISNUMBER($G2628),$G2628,0),0)</f>
      </c>
    </row>
    <row r="2629" spans="1:26">
      <c r="A2629" s="5">
        <v>4</v>
      </c>
      <c r="B2629" s="17" t="s">
        <v>494</v>
      </c>
      <c r="C2629" s="88" t="s">
        <v>303</v>
      </c>
      <c r="D2629" s="5">
        <v>8</v>
      </c>
      <c r="E2629" s="9">
        <v>50</v>
      </c>
      <c r="F2629" s="5">
        <f>+E2629*D2629</f>
      </c>
      <c r="G2629" s="5">
        <f>+E2629*D2629</f>
      </c>
      <c r="H2629" s="9">
        <v>1</v>
      </c>
      <c r="I2629" s="102">
        <f t="shared" si="293"/>
      </c>
      <c r="W2629">
        <f t="shared" si="294"/>
      </c>
      <c r="X2629">
        <f t="shared" si="295"/>
      </c>
      <c r="Y2629">
        <f t="shared" si="296"/>
      </c>
      <c r="Z2629">
        <f t="shared" si="297"/>
      </c>
    </row>
    <row r="2630" spans="1:26">
      <c r="A2630" s="5">
        <v>5</v>
      </c>
      <c r="B2630" s="17" t="s">
        <v>496</v>
      </c>
      <c r="C2630" s="88" t="s">
        <v>303</v>
      </c>
      <c r="D2630" s="5">
        <v>8</v>
      </c>
      <c r="E2630" s="9">
        <v>50</v>
      </c>
      <c r="F2630" s="5">
        <f>+E2630*D2630</f>
      </c>
      <c r="G2630" s="5">
        <f>+E2630*D2630</f>
      </c>
      <c r="H2630" s="9">
        <v>1</v>
      </c>
      <c r="I2630" s="102">
        <f t="shared" si="293"/>
      </c>
      <c r="W2630">
        <f t="shared" si="294"/>
      </c>
      <c r="X2630">
        <f t="shared" si="295"/>
      </c>
      <c r="Y2630">
        <f t="shared" si="296"/>
      </c>
      <c r="Z2630">
        <f t="shared" si="297"/>
      </c>
    </row>
    <row r="2631" spans="1:26">
      <c r="A2631" s="5"/>
      <c r="B2631" s="95"/>
      <c r="C2631" s="5"/>
      <c r="D2631" s="134"/>
      <c r="E2631" s="5"/>
      <c r="F2631" s="5"/>
      <c r="G2631" s="5"/>
      <c r="H2631" s="16"/>
      <c r="I2631" s="102"/>
      <c r="W2631">
        <f t="shared" si="294"/>
      </c>
      <c r="X2631">
        <f t="shared" si="295"/>
      </c>
      <c r="Y2631">
        <f t="shared" si="296"/>
      </c>
      <c r="Z2631">
        <f t="shared" si="297"/>
      </c>
    </row>
    <row r="2632" spans="1:26">
      <c r="A2632" s="5"/>
      <c r="B2632" s="1572" t="s">
        <v>304</v>
      </c>
      <c r="C2632" s="1573"/>
      <c r="D2632" s="134"/>
      <c r="E2632" s="16"/>
      <c r="F2632" s="5"/>
      <c r="G2632" s="5"/>
      <c r="H2632" s="5"/>
      <c r="I2632" s="102"/>
      <c r="W2632">
        <f t="shared" si="294"/>
      </c>
      <c r="X2632">
        <f t="shared" si="295"/>
      </c>
      <c r="Y2632">
        <f t="shared" si="296"/>
      </c>
      <c r="Z2632">
        <f t="shared" si="297"/>
      </c>
    </row>
    <row r="2633" spans="1:26">
      <c r="A2633" s="5"/>
      <c r="B2633" s="1574"/>
      <c r="C2633" s="1575"/>
      <c r="D2633" s="135"/>
      <c r="E2633" s="16"/>
      <c r="F2633" s="5"/>
      <c r="G2633" s="5"/>
      <c r="H2633" s="16"/>
      <c r="I2633" s="102"/>
      <c r="W2633">
        <f t="shared" si="294"/>
      </c>
      <c r="X2633">
        <f t="shared" si="295"/>
      </c>
      <c r="Y2633">
        <f t="shared" si="296"/>
      </c>
      <c r="Z2633">
        <f t="shared" si="297"/>
      </c>
    </row>
    <row r="2634" spans="1:26">
      <c r="A2634" s="10"/>
      <c r="B2634" s="10"/>
      <c r="C2634" s="10"/>
      <c r="D2634" s="10"/>
      <c r="E2634" s="10"/>
      <c r="F2634" s="10"/>
      <c r="G2634" s="10"/>
      <c r="H2634" s="10"/>
      <c r="I2634" s="97"/>
      <c r="W2634">
        <f t="shared" si="294"/>
      </c>
      <c r="X2634">
        <f t="shared" si="295"/>
      </c>
      <c r="Y2634">
        <f t="shared" si="296"/>
      </c>
      <c r="Z2634">
        <f t="shared" si="297"/>
      </c>
    </row>
    <row r="2635" spans="1:26" ht="15.75" thickBot="1">
      <c r="A2635" s="10"/>
      <c r="B2635" s="80" t="s">
        <v>20</v>
      </c>
      <c r="C2635" s="35"/>
      <c r="D2635" s="35"/>
      <c r="E2635" s="35"/>
      <c r="F2635" s="35"/>
      <c r="G2635" s="35"/>
      <c r="H2635" s="35"/>
      <c r="I2635" s="98"/>
      <c r="W2635">
        <f t="shared" si="294"/>
      </c>
      <c r="X2635">
        <f t="shared" si="295"/>
      </c>
      <c r="Y2635">
        <f t="shared" si="296"/>
      </c>
      <c r="Z2635">
        <f t="shared" si="297"/>
      </c>
    </row>
    <row r="2636" spans="1:26" ht="15.75" thickBot="1">
      <c r="A2636" s="99"/>
      <c r="B2636" s="81"/>
      <c r="C2636" s="39" t="s">
        <v>21</v>
      </c>
      <c r="D2636" s="40">
        <f>SUM(D2623:D2635)</f>
      </c>
      <c r="E2636" s="41">
        <f>IF(H2636=I2636,"OK","NO")</f>
      </c>
      <c r="F2636" s="40">
        <f>SUM(F2623:F2635)</f>
      </c>
      <c r="G2636" s="40">
        <f>SUM(G2623:G2635)</f>
      </c>
      <c r="H2636" s="42">
        <f>SUMPRODUCT(H2623:H2635,G2623:G2635)</f>
      </c>
      <c r="I2636" s="100">
        <f>SUM(I2623:I2635)</f>
      </c>
      <c r="W2636">
        <f t="shared" si="294"/>
      </c>
      <c r="X2636">
        <f t="shared" si="295"/>
      </c>
      <c r="Y2636">
        <f t="shared" si="296"/>
      </c>
      <c r="Z2636">
        <f t="shared" si="297"/>
      </c>
    </row>
    <row r="2637" spans="1:26">
      <c r="A2637" s="10"/>
      <c r="B2637" s="10"/>
      <c r="C2637" s="91"/>
      <c r="D2637" s="91"/>
      <c r="E2637" s="91"/>
      <c r="F2637" s="91"/>
      <c r="G2637" s="91"/>
      <c r="H2637" s="91"/>
      <c r="I2637" s="91"/>
      <c r="W2637">
        <f t="shared" si="294"/>
      </c>
      <c r="X2637">
        <f t="shared" si="295"/>
      </c>
      <c r="Y2637">
        <f t="shared" si="296"/>
      </c>
      <c r="Z2637">
        <f t="shared" si="297"/>
      </c>
    </row>
    <row r="2638" spans="1:26">
      <c r="A2638" s="12" t="s">
        <v>315</v>
      </c>
      <c r="B2638" s="12"/>
      <c r="C2638" s="12"/>
      <c r="D2638" s="13"/>
      <c r="E2638" s="14"/>
      <c r="F2638" s="14"/>
      <c r="G2638" s="14"/>
      <c r="H2638" s="2"/>
      <c r="I2638" s="12"/>
      <c r="W2638">
        <f t="shared" si="294"/>
      </c>
      <c r="X2638">
        <f t="shared" si="295"/>
      </c>
      <c r="Y2638">
        <f t="shared" si="296"/>
      </c>
      <c r="Z2638">
        <f t="shared" si="297"/>
      </c>
    </row>
    <row r="2639" spans="1:26">
      <c r="W2639">
        <f t="shared" si="294"/>
      </c>
      <c r="X2639">
        <f t="shared" si="295"/>
      </c>
      <c r="Y2639">
        <f t="shared" si="296"/>
      </c>
      <c r="Z2639">
        <f t="shared" si="297"/>
      </c>
    </row>
    <row r="2640" spans="1:26">
      <c r="W2640">
        <f t="shared" si="294"/>
      </c>
      <c r="X2640">
        <f t="shared" si="295"/>
      </c>
      <c r="Y2640">
        <f t="shared" si="296"/>
      </c>
      <c r="Z2640">
        <f t="shared" si="297"/>
      </c>
    </row>
    <row r="2641" spans="1:26">
      <c r="W2641">
        <f t="shared" si="294"/>
      </c>
      <c r="X2641">
        <f t="shared" si="295"/>
      </c>
      <c r="Y2641">
        <f t="shared" si="296"/>
      </c>
      <c r="Z2641">
        <f t="shared" si="297"/>
      </c>
    </row>
    <row r="2642" spans="1:26">
      <c r="A2642" s="1562" t="s">
        <v>0</v>
      </c>
      <c r="B2642" s="1562"/>
      <c r="C2642" s="1562"/>
      <c r="D2642" s="1562"/>
      <c r="E2642" s="1562"/>
      <c r="F2642" s="1562"/>
      <c r="G2642" s="1562"/>
      <c r="H2642" s="1562"/>
      <c r="I2642" s="1562"/>
      <c r="W2642">
        <f t="shared" si="294"/>
      </c>
      <c r="X2642">
        <f t="shared" si="295"/>
      </c>
      <c r="Y2642">
        <f t="shared" si="296"/>
      </c>
      <c r="Z2642">
        <f t="shared" si="297"/>
      </c>
    </row>
    <row r="2643" spans="1:26">
      <c r="W2643">
        <f t="shared" si="294"/>
      </c>
      <c r="X2643">
        <f t="shared" si="295"/>
      </c>
      <c r="Y2643">
        <f t="shared" si="296"/>
      </c>
      <c r="Z2643">
        <f t="shared" si="297"/>
      </c>
    </row>
    <row r="2644" spans="1:26">
      <c r="A2644" s="1" t="s">
        <v>1</v>
      </c>
      <c r="B2644" s="1"/>
      <c r="G2644" s="2" t="s">
        <v>2</v>
      </c>
      <c r="H2644" s="3" t="s">
        <v>1039</v>
      </c>
      <c r="W2644">
        <f t="shared" si="294"/>
      </c>
      <c r="X2644">
        <f t="shared" si="295"/>
      </c>
      <c r="Y2644">
        <f t="shared" si="296"/>
      </c>
      <c r="Z2644">
        <f t="shared" si="297"/>
      </c>
    </row>
    <row r="2645" spans="1:26">
      <c r="A2645" s="22" t="inlineStr">
        <is>
          <t>ATTN: Contact-072</t>
        </is>
      </c>
      <c r="B2645" s="1"/>
      <c r="F2645" s="4" t="s">
        <v>3</v>
      </c>
      <c r="G2645" s="2"/>
      <c r="H2645" s="1" t="s">
        <v>119</v>
      </c>
      <c r="W2645">
        <f t="shared" si="294"/>
      </c>
      <c r="X2645">
        <f t="shared" si="295"/>
      </c>
      <c r="Y2645">
        <f t="shared" si="296"/>
      </c>
      <c r="Z2645">
        <f t="shared" si="297"/>
      </c>
    </row>
    <row r="2646" spans="1:26">
      <c r="A2646" s="1" t="inlineStr">
        <is>
          <t>Dealer-320</t>
        </is>
      </c>
      <c r="B2646" s="1"/>
      <c r="H2646" s="22"/>
      <c r="W2646">
        <f t="shared" si="294"/>
      </c>
      <c r="X2646">
        <f t="shared" si="295"/>
      </c>
      <c r="Y2646">
        <f t="shared" si="296"/>
      </c>
      <c r="Z2646">
        <f t="shared" si="297"/>
      </c>
    </row>
    <row r="2647" spans="1:26">
      <c r="A2647" s="1"/>
      <c r="B2647" s="1"/>
      <c r="D2647" s="85"/>
      <c r="E2647" s="85"/>
      <c r="F2647" s="85"/>
      <c r="G2647" s="85"/>
      <c r="H2647" s="85"/>
      <c r="W2647">
        <f t="shared" si="294"/>
      </c>
      <c r="X2647">
        <f t="shared" si="295"/>
      </c>
      <c r="Y2647">
        <f t="shared" si="296"/>
      </c>
      <c r="Z2647">
        <f t="shared" si="297"/>
      </c>
    </row>
    <row r="2648" spans="1:26">
      <c r="A2648" s="22"/>
      <c r="B2648" s="86"/>
      <c r="D2648" s="85"/>
      <c r="E2648" s="85"/>
      <c r="F2648" s="85"/>
      <c r="G2648" s="85"/>
      <c r="H2648" s="85"/>
      <c r="W2648">
        <f t="shared" si="294"/>
      </c>
      <c r="X2648">
        <f t="shared" si="295"/>
      </c>
      <c r="Y2648">
        <f t="shared" si="296"/>
      </c>
      <c r="Z2648">
        <f t="shared" si="297"/>
      </c>
    </row>
    <row r="2649" spans="1:26">
      <c r="A2649" s="49" t="s">
        <v>4</v>
      </c>
      <c r="B2649" s="87"/>
      <c r="W2649">
        <f t="shared" si="294"/>
      </c>
      <c r="X2649">
        <f t="shared" si="295"/>
      </c>
      <c r="Y2649">
        <f t="shared" si="296"/>
      </c>
      <c r="Z2649">
        <f t="shared" si="297"/>
      </c>
    </row>
    <row r="2650" spans="1:26">
      <c r="A2650" s="1" t="s">
        <v>5</v>
      </c>
      <c r="W2650">
        <f t="shared" si="294"/>
      </c>
      <c r="X2650">
        <f t="shared" si="295"/>
      </c>
      <c r="Y2650">
        <f t="shared" si="296"/>
      </c>
      <c r="Z2650">
        <f t="shared" si="297"/>
      </c>
    </row>
    <row r="2651" spans="1:26">
      <c r="A2651" s="1" t="s">
        <v>6</v>
      </c>
      <c r="W2651">
        <f t="shared" si="294"/>
      </c>
      <c r="X2651">
        <f t="shared" si="295"/>
      </c>
      <c r="Y2651">
        <f t="shared" si="296"/>
      </c>
      <c r="Z2651">
        <f t="shared" si="297"/>
      </c>
    </row>
    <row r="2652" spans="1:26">
      <c r="A2652" s="1" t="s">
        <v>7</v>
      </c>
      <c r="W2652">
        <f t="shared" si="294"/>
      </c>
      <c r="X2652">
        <f t="shared" si="295"/>
      </c>
      <c r="Y2652">
        <f t="shared" si="296"/>
      </c>
      <c r="Z2652">
        <f t="shared" si="297"/>
      </c>
    </row>
    <row r="2653" spans="1:26" ht="24">
      <c r="A2653" s="88" t="s">
        <v>8</v>
      </c>
      <c r="B2653" s="89" t="s">
        <v>9</v>
      </c>
      <c r="C2653" s="89" t="s">
        <v>10</v>
      </c>
      <c r="D2653" s="34" t="s">
        <v>11</v>
      </c>
      <c r="E2653" s="34" t="s">
        <v>12</v>
      </c>
      <c r="F2653" s="34" t="s">
        <v>13</v>
      </c>
      <c r="G2653" s="34" t="s">
        <v>14</v>
      </c>
      <c r="H2653" s="88" t="s">
        <v>15</v>
      </c>
      <c r="I2653" s="90" t="s">
        <v>16</v>
      </c>
      <c r="W2653">
        <f t="shared" si="294"/>
      </c>
      <c r="X2653">
        <f t="shared" si="295"/>
      </c>
      <c r="Y2653">
        <f t="shared" si="296"/>
      </c>
      <c r="Z2653">
        <f t="shared" si="297"/>
      </c>
    </row>
    <row r="2654" spans="1:26">
      <c r="A2654" s="5"/>
      <c r="B2654" s="1564" t="s">
        <v>17</v>
      </c>
      <c r="C2654" s="1565"/>
      <c r="D2654" s="5"/>
      <c r="E2654" s="16"/>
      <c r="F2654" s="5"/>
      <c r="G2654" s="5"/>
      <c r="H2654" s="5"/>
      <c r="I2654" s="102"/>
      <c r="W2654">
        <f t="shared" si="294"/>
      </c>
      <c r="X2654">
        <f t="shared" si="295"/>
      </c>
      <c r="Y2654">
        <f t="shared" si="296"/>
      </c>
      <c r="Z2654">
        <f t="shared" si="297"/>
      </c>
    </row>
    <row r="2655" spans="1:26">
      <c r="A2655" s="5">
        <v>1</v>
      </c>
      <c r="B2655" s="8" t="s">
        <v>1077</v>
      </c>
      <c r="C2655" s="5" t="s">
        <v>1076</v>
      </c>
      <c r="D2655" s="5"/>
      <c r="E2655" s="5">
        <v>1</v>
      </c>
      <c r="F2655" s="5">
        <v>2</v>
      </c>
      <c r="G2655" s="5">
        <f>+F2655</f>
      </c>
      <c r="H2655" s="5">
        <v>1</v>
      </c>
      <c r="I2655" s="102">
        <f>+H2655*G2655</f>
      </c>
      <c r="W2655">
        <f t="shared" si="294"/>
      </c>
      <c r="X2655">
        <f t="shared" si="295"/>
      </c>
      <c r="Y2655">
        <f t="shared" si="296"/>
      </c>
      <c r="Z2655">
        <f t="shared" si="297"/>
      </c>
    </row>
    <row r="2656" spans="1:26">
      <c r="A2656" s="5">
        <v>2</v>
      </c>
      <c r="B2656" s="8" t="s">
        <v>1075</v>
      </c>
      <c r="C2656" s="5" t="s">
        <v>1074</v>
      </c>
      <c r="D2656" s="5"/>
      <c r="E2656" s="5">
        <v>1</v>
      </c>
      <c r="F2656" s="5">
        <v>2</v>
      </c>
      <c r="G2656" s="5">
        <f t="shared" ref="G2656:G2719" si="298">+F2656</f>
      </c>
      <c r="H2656" s="5">
        <v>1</v>
      </c>
      <c r="I2656" s="102">
        <f t="shared" ref="I2656:I2719" si="299">+H2656*G2656</f>
      </c>
      <c r="W2656">
        <f t="shared" si="294"/>
      </c>
      <c r="X2656">
        <f t="shared" si="295"/>
      </c>
      <c r="Y2656">
        <f t="shared" si="296"/>
      </c>
      <c r="Z2656">
        <f t="shared" si="297"/>
      </c>
    </row>
    <row r="2657" spans="1:26">
      <c r="A2657" s="5">
        <v>3</v>
      </c>
      <c r="B2657" s="8" t="s">
        <v>380</v>
      </c>
      <c r="C2657" s="5" t="s">
        <v>381</v>
      </c>
      <c r="D2657" s="5"/>
      <c r="E2657" s="5">
        <v>1</v>
      </c>
      <c r="F2657" s="5">
        <v>2</v>
      </c>
      <c r="G2657" s="5">
        <f t="shared" si="298"/>
      </c>
      <c r="H2657" s="5">
        <v>1</v>
      </c>
      <c r="I2657" s="102">
        <f t="shared" si="299"/>
      </c>
      <c r="W2657">
        <f t="shared" si="294"/>
      </c>
      <c r="X2657">
        <f t="shared" si="295"/>
      </c>
      <c r="Y2657">
        <f t="shared" si="296"/>
      </c>
      <c r="Z2657">
        <f t="shared" si="297"/>
      </c>
    </row>
    <row r="2658" spans="1:26">
      <c r="A2658" s="5">
        <v>4</v>
      </c>
      <c r="B2658" s="8" t="s">
        <v>1073</v>
      </c>
      <c r="C2658" s="5" t="s">
        <v>1072</v>
      </c>
      <c r="D2658" s="5"/>
      <c r="E2658" s="5">
        <v>1</v>
      </c>
      <c r="F2658" s="5">
        <v>2</v>
      </c>
      <c r="G2658" s="5">
        <f t="shared" si="298"/>
      </c>
      <c r="H2658" s="5">
        <v>1</v>
      </c>
      <c r="I2658" s="102">
        <f t="shared" si="299"/>
      </c>
      <c r="W2658">
        <f t="shared" si="294"/>
      </c>
      <c r="X2658">
        <f t="shared" si="295"/>
      </c>
      <c r="Y2658">
        <f t="shared" si="296"/>
      </c>
      <c r="Z2658">
        <f t="shared" si="297"/>
      </c>
    </row>
    <row r="2659" spans="1:26">
      <c r="A2659" s="5">
        <v>5</v>
      </c>
      <c r="B2659" s="8" t="s">
        <v>1071</v>
      </c>
      <c r="C2659" s="5" t="s">
        <v>1070</v>
      </c>
      <c r="D2659" s="5"/>
      <c r="E2659" s="5">
        <v>1</v>
      </c>
      <c r="F2659" s="5">
        <v>2</v>
      </c>
      <c r="G2659" s="5">
        <f t="shared" si="298"/>
      </c>
      <c r="H2659" s="5">
        <v>1</v>
      </c>
      <c r="I2659" s="102">
        <f t="shared" si="299"/>
      </c>
      <c r="W2659">
        <f t="shared" si="294"/>
      </c>
      <c r="X2659">
        <f t="shared" si="295"/>
      </c>
      <c r="Y2659">
        <f t="shared" si="296"/>
      </c>
      <c r="Z2659">
        <f t="shared" si="297"/>
      </c>
    </row>
    <row r="2660" spans="1:26">
      <c r="A2660" s="5">
        <v>6</v>
      </c>
      <c r="B2660" s="8" t="s">
        <v>312</v>
      </c>
      <c r="C2660" s="5" t="s">
        <v>313</v>
      </c>
      <c r="D2660" s="5"/>
      <c r="E2660" s="5">
        <v>1</v>
      </c>
      <c r="F2660" s="5">
        <v>2</v>
      </c>
      <c r="G2660" s="5">
        <f t="shared" si="298"/>
      </c>
      <c r="H2660" s="5">
        <v>1</v>
      </c>
      <c r="I2660" s="102">
        <f t="shared" si="299"/>
      </c>
      <c r="W2660">
        <f t="shared" si="294"/>
      </c>
      <c r="X2660">
        <f t="shared" si="295"/>
      </c>
      <c r="Y2660">
        <f t="shared" si="296"/>
      </c>
      <c r="Z2660">
        <f t="shared" si="297"/>
      </c>
    </row>
    <row r="2661" spans="1:26">
      <c r="A2661" s="5">
        <v>7</v>
      </c>
      <c r="B2661" s="8" t="s">
        <v>1069</v>
      </c>
      <c r="C2661" s="5" t="s">
        <v>1068</v>
      </c>
      <c r="D2661" s="5"/>
      <c r="E2661" s="5">
        <v>1</v>
      </c>
      <c r="F2661" s="5">
        <v>2</v>
      </c>
      <c r="G2661" s="5">
        <f t="shared" si="298"/>
      </c>
      <c r="H2661" s="5">
        <v>1</v>
      </c>
      <c r="I2661" s="102">
        <f t="shared" si="299"/>
      </c>
      <c r="W2661">
        <f t="shared" si="294"/>
      </c>
      <c r="X2661">
        <f t="shared" si="295"/>
      </c>
      <c r="Y2661">
        <f t="shared" si="296"/>
      </c>
      <c r="Z2661">
        <f t="shared" si="297"/>
      </c>
    </row>
    <row r="2662" spans="1:26">
      <c r="A2662" s="5">
        <v>8</v>
      </c>
      <c r="B2662" s="8" t="s">
        <v>361</v>
      </c>
      <c r="C2662" s="5" t="s">
        <v>362</v>
      </c>
      <c r="D2662" s="5"/>
      <c r="E2662" s="5">
        <v>1</v>
      </c>
      <c r="F2662" s="5">
        <v>2</v>
      </c>
      <c r="G2662" s="5">
        <f t="shared" si="298"/>
      </c>
      <c r="H2662" s="5">
        <v>1</v>
      </c>
      <c r="I2662" s="102">
        <f t="shared" si="299"/>
      </c>
      <c r="W2662">
        <f t="shared" si="294"/>
      </c>
      <c r="X2662">
        <f t="shared" si="295"/>
      </c>
      <c r="Y2662">
        <f t="shared" si="296"/>
      </c>
      <c r="Z2662">
        <f t="shared" si="297"/>
      </c>
    </row>
    <row r="2663" spans="1:26">
      <c r="A2663" s="5">
        <v>9</v>
      </c>
      <c r="B2663" s="8" t="s">
        <v>1067</v>
      </c>
      <c r="C2663" s="5" t="s">
        <v>50</v>
      </c>
      <c r="D2663" s="5"/>
      <c r="E2663" s="5">
        <v>1</v>
      </c>
      <c r="F2663" s="5">
        <v>2</v>
      </c>
      <c r="G2663" s="5">
        <f t="shared" si="298"/>
      </c>
      <c r="H2663" s="5">
        <v>1</v>
      </c>
      <c r="I2663" s="102">
        <f t="shared" si="299"/>
      </c>
      <c r="W2663">
        <f t="shared" si="294"/>
      </c>
      <c r="X2663">
        <f t="shared" si="295"/>
      </c>
      <c r="Y2663">
        <f t="shared" si="296"/>
      </c>
      <c r="Z2663">
        <f t="shared" si="297"/>
      </c>
    </row>
    <row r="2664" spans="1:26">
      <c r="A2664" s="5">
        <v>10</v>
      </c>
      <c r="B2664" s="8" t="s">
        <v>451</v>
      </c>
      <c r="C2664" s="5" t="s">
        <v>450</v>
      </c>
      <c r="D2664" s="5"/>
      <c r="E2664" s="5">
        <v>1</v>
      </c>
      <c r="F2664" s="5">
        <v>2</v>
      </c>
      <c r="G2664" s="5">
        <f t="shared" si="298"/>
      </c>
      <c r="H2664" s="5">
        <v>1</v>
      </c>
      <c r="I2664" s="102">
        <f t="shared" si="299"/>
      </c>
      <c r="W2664">
        <f t="shared" si="294"/>
      </c>
      <c r="X2664">
        <f t="shared" si="295"/>
      </c>
      <c r="Y2664">
        <f t="shared" si="296"/>
      </c>
      <c r="Z2664">
        <f t="shared" si="297"/>
      </c>
    </row>
    <row r="2665" spans="1:26">
      <c r="A2665" s="5">
        <v>11</v>
      </c>
      <c r="B2665" s="8" t="s">
        <v>1066</v>
      </c>
      <c r="C2665" s="5" t="s">
        <v>1065</v>
      </c>
      <c r="D2665" s="5"/>
      <c r="E2665" s="5">
        <v>1</v>
      </c>
      <c r="F2665" s="5">
        <v>2</v>
      </c>
      <c r="G2665" s="5">
        <f t="shared" si="298"/>
      </c>
      <c r="H2665" s="5">
        <v>1</v>
      </c>
      <c r="I2665" s="102">
        <f t="shared" si="299"/>
      </c>
      <c r="W2665">
        <f t="shared" si="294"/>
      </c>
      <c r="X2665">
        <f t="shared" si="295"/>
      </c>
      <c r="Y2665">
        <f t="shared" si="296"/>
      </c>
      <c r="Z2665">
        <f t="shared" si="297"/>
      </c>
    </row>
    <row r="2666" spans="1:26">
      <c r="A2666" s="5">
        <v>12</v>
      </c>
      <c r="B2666" s="8" t="s">
        <v>939</v>
      </c>
      <c r="C2666" s="5" t="s">
        <v>938</v>
      </c>
      <c r="D2666" s="5"/>
      <c r="E2666" s="5">
        <v>1</v>
      </c>
      <c r="F2666" s="5">
        <v>2</v>
      </c>
      <c r="G2666" s="5">
        <f t="shared" si="298"/>
      </c>
      <c r="H2666" s="5">
        <v>1</v>
      </c>
      <c r="I2666" s="102">
        <f t="shared" si="299"/>
      </c>
      <c r="W2666">
        <f t="shared" si="294"/>
      </c>
      <c r="X2666">
        <f t="shared" si="295"/>
      </c>
      <c r="Y2666">
        <f t="shared" si="296"/>
      </c>
      <c r="Z2666">
        <f t="shared" si="297"/>
      </c>
    </row>
    <row r="2667" spans="1:26">
      <c r="A2667" s="5">
        <v>13</v>
      </c>
      <c r="B2667" s="8" t="s">
        <v>1064</v>
      </c>
      <c r="C2667" s="5" t="s">
        <v>1063</v>
      </c>
      <c r="D2667" s="5"/>
      <c r="E2667" s="5">
        <v>1</v>
      </c>
      <c r="F2667" s="5">
        <v>2</v>
      </c>
      <c r="G2667" s="5">
        <f t="shared" si="298"/>
      </c>
      <c r="H2667" s="5">
        <v>1</v>
      </c>
      <c r="I2667" s="102">
        <f t="shared" si="299"/>
      </c>
      <c r="W2667">
        <f t="shared" si="294"/>
      </c>
      <c r="X2667">
        <f t="shared" si="295"/>
      </c>
      <c r="Y2667">
        <f t="shared" si="296"/>
      </c>
      <c r="Z2667">
        <f t="shared" si="297"/>
      </c>
    </row>
    <row r="2668" spans="1:26">
      <c r="A2668" s="5">
        <v>14</v>
      </c>
      <c r="B2668" s="8" t="s">
        <v>619</v>
      </c>
      <c r="C2668" s="5" t="s">
        <v>620</v>
      </c>
      <c r="D2668" s="5"/>
      <c r="E2668" s="5">
        <v>1</v>
      </c>
      <c r="F2668" s="5">
        <v>2</v>
      </c>
      <c r="G2668" s="5">
        <f t="shared" si="298"/>
      </c>
      <c r="H2668" s="5">
        <v>1</v>
      </c>
      <c r="I2668" s="102">
        <f t="shared" si="299"/>
      </c>
      <c r="W2668">
        <f t="shared" si="294"/>
      </c>
      <c r="X2668">
        <f t="shared" si="295"/>
      </c>
      <c r="Y2668">
        <f t="shared" si="296"/>
      </c>
      <c r="Z2668">
        <f t="shared" si="297"/>
      </c>
    </row>
    <row r="2669" spans="1:26">
      <c r="A2669" s="5">
        <v>15</v>
      </c>
      <c r="B2669" s="8" t="s">
        <v>352</v>
      </c>
      <c r="C2669" s="5" t="s">
        <v>353</v>
      </c>
      <c r="D2669" s="5"/>
      <c r="E2669" s="5">
        <v>1</v>
      </c>
      <c r="F2669" s="5">
        <v>2</v>
      </c>
      <c r="G2669" s="5">
        <f t="shared" si="298"/>
      </c>
      <c r="H2669" s="5">
        <v>1</v>
      </c>
      <c r="I2669" s="102">
        <f t="shared" si="299"/>
      </c>
      <c r="W2669">
        <f t="shared" si="294"/>
      </c>
      <c r="X2669">
        <f t="shared" si="295"/>
      </c>
      <c r="Y2669">
        <f t="shared" si="296"/>
      </c>
      <c r="Z2669">
        <f t="shared" si="297"/>
      </c>
    </row>
    <row r="2670" spans="1:26">
      <c r="A2670" s="5">
        <v>16</v>
      </c>
      <c r="B2670" s="8" t="s">
        <v>664</v>
      </c>
      <c r="C2670" s="5" t="s">
        <v>446</v>
      </c>
      <c r="D2670" s="5"/>
      <c r="E2670" s="5">
        <v>1</v>
      </c>
      <c r="F2670" s="5">
        <v>2</v>
      </c>
      <c r="G2670" s="5">
        <f t="shared" si="298"/>
      </c>
      <c r="H2670" s="5">
        <v>1</v>
      </c>
      <c r="I2670" s="102">
        <f t="shared" si="299"/>
      </c>
      <c r="W2670">
        <f t="shared" si="294"/>
      </c>
      <c r="X2670">
        <f t="shared" si="295"/>
      </c>
      <c r="Y2670">
        <f t="shared" si="296"/>
      </c>
      <c r="Z2670">
        <f t="shared" si="297"/>
      </c>
    </row>
    <row r="2671" spans="1:26">
      <c r="A2671" s="5">
        <v>17</v>
      </c>
      <c r="B2671" s="8" t="s">
        <v>1048</v>
      </c>
      <c r="C2671" s="5" t="s">
        <v>461</v>
      </c>
      <c r="D2671" s="5"/>
      <c r="E2671" s="5">
        <v>1</v>
      </c>
      <c r="F2671" s="5">
        <v>2</v>
      </c>
      <c r="G2671" s="5">
        <f t="shared" si="298"/>
      </c>
      <c r="H2671" s="5">
        <v>1</v>
      </c>
      <c r="I2671" s="102">
        <f t="shared" si="299"/>
      </c>
      <c r="W2671">
        <f t="shared" si="294"/>
      </c>
      <c r="X2671">
        <f t="shared" si="295"/>
      </c>
      <c r="Y2671">
        <f t="shared" si="296"/>
      </c>
      <c r="Z2671">
        <f t="shared" si="297"/>
      </c>
    </row>
    <row r="2672" spans="1:26">
      <c r="A2672" s="5">
        <v>18</v>
      </c>
      <c r="B2672" s="8" t="s">
        <v>580</v>
      </c>
      <c r="C2672" s="5" t="s">
        <v>581</v>
      </c>
      <c r="D2672" s="5"/>
      <c r="E2672" s="5">
        <v>1</v>
      </c>
      <c r="F2672" s="5">
        <v>2</v>
      </c>
      <c r="G2672" s="5">
        <f t="shared" si="298"/>
      </c>
      <c r="H2672" s="5">
        <v>1</v>
      </c>
      <c r="I2672" s="102">
        <f t="shared" si="299"/>
      </c>
      <c r="W2672">
        <f t="shared" si="294"/>
      </c>
      <c r="X2672">
        <f t="shared" si="295"/>
      </c>
      <c r="Y2672">
        <f t="shared" si="296"/>
      </c>
      <c r="Z2672">
        <f t="shared" si="297"/>
      </c>
    </row>
    <row r="2673" spans="1:26">
      <c r="A2673" s="5">
        <v>19</v>
      </c>
      <c r="B2673" s="8" t="s">
        <v>437</v>
      </c>
      <c r="C2673" s="5" t="s">
        <v>436</v>
      </c>
      <c r="D2673" s="5"/>
      <c r="E2673" s="5">
        <v>1</v>
      </c>
      <c r="F2673" s="5">
        <v>2</v>
      </c>
      <c r="G2673" s="5">
        <f t="shared" si="298"/>
      </c>
      <c r="H2673" s="5">
        <v>1</v>
      </c>
      <c r="I2673" s="102">
        <f t="shared" si="299"/>
      </c>
      <c r="W2673">
        <f t="shared" si="294"/>
      </c>
      <c r="X2673">
        <f t="shared" si="295"/>
      </c>
      <c r="Y2673">
        <f t="shared" si="296"/>
      </c>
      <c r="Z2673">
        <f t="shared" si="297"/>
      </c>
    </row>
    <row r="2674" spans="1:26">
      <c r="A2674" s="5">
        <v>20</v>
      </c>
      <c r="B2674" s="8" t="s">
        <v>1062</v>
      </c>
      <c r="C2674" s="5" t="s">
        <v>362</v>
      </c>
      <c r="D2674" s="5"/>
      <c r="E2674" s="5">
        <v>1</v>
      </c>
      <c r="F2674" s="5">
        <v>2</v>
      </c>
      <c r="G2674" s="5">
        <f t="shared" si="298"/>
      </c>
      <c r="H2674" s="5">
        <v>1</v>
      </c>
      <c r="I2674" s="102">
        <f t="shared" si="299"/>
      </c>
      <c r="W2674">
        <f t="shared" si="294"/>
      </c>
      <c r="X2674">
        <f t="shared" si="295"/>
      </c>
      <c r="Y2674">
        <f t="shared" si="296"/>
      </c>
      <c r="Z2674">
        <f t="shared" si="297"/>
      </c>
    </row>
    <row r="2675" spans="1:26">
      <c r="A2675" s="5"/>
      <c r="B2675" s="15"/>
      <c r="C2675" s="5"/>
      <c r="D2675" s="5"/>
      <c r="E2675" s="5"/>
      <c r="F2675" s="5"/>
      <c r="G2675" s="5"/>
      <c r="H2675" s="5"/>
      <c r="I2675" s="102"/>
      <c r="W2675">
        <f t="shared" si="294"/>
      </c>
      <c r="X2675">
        <f t="shared" si="295"/>
      </c>
      <c r="Y2675">
        <f t="shared" si="296"/>
      </c>
      <c r="Z2675">
        <f t="shared" si="297"/>
      </c>
    </row>
    <row r="2676" spans="1:26">
      <c r="A2676" s="5">
        <v>22</v>
      </c>
      <c r="B2676" s="8" t="s">
        <v>902</v>
      </c>
      <c r="C2676" s="5" t="s">
        <v>750</v>
      </c>
      <c r="D2676" s="5"/>
      <c r="E2676" s="5">
        <v>1</v>
      </c>
      <c r="F2676" s="5">
        <v>2</v>
      </c>
      <c r="G2676" s="5">
        <f t="shared" si="298"/>
      </c>
      <c r="H2676" s="5">
        <v>1</v>
      </c>
      <c r="I2676" s="102">
        <f t="shared" si="299"/>
      </c>
      <c r="W2676">
        <f t="shared" si="294"/>
      </c>
      <c r="X2676">
        <f t="shared" si="295"/>
      </c>
      <c r="Y2676">
        <f t="shared" si="296"/>
      </c>
      <c r="Z2676">
        <f t="shared" si="297"/>
      </c>
    </row>
    <row r="2677" spans="1:26">
      <c r="A2677" s="5">
        <v>23</v>
      </c>
      <c r="B2677" s="8" t="s">
        <v>1061</v>
      </c>
      <c r="C2677" s="5" t="s">
        <v>1060</v>
      </c>
      <c r="D2677" s="5"/>
      <c r="E2677" s="5">
        <v>1</v>
      </c>
      <c r="F2677" s="5">
        <v>2</v>
      </c>
      <c r="G2677" s="5">
        <f t="shared" si="298"/>
      </c>
      <c r="H2677" s="5">
        <v>1</v>
      </c>
      <c r="I2677" s="102">
        <f t="shared" si="299"/>
      </c>
      <c r="W2677">
        <f t="shared" si="294"/>
      </c>
      <c r="X2677">
        <f t="shared" si="295"/>
      </c>
      <c r="Y2677">
        <f t="shared" si="296"/>
      </c>
      <c r="Z2677">
        <f t="shared" si="297"/>
      </c>
    </row>
    <row r="2678" spans="1:26">
      <c r="A2678" s="5">
        <v>24</v>
      </c>
      <c r="B2678" s="8" t="s">
        <v>1059</v>
      </c>
      <c r="C2678" s="5" t="s">
        <v>1058</v>
      </c>
      <c r="D2678" s="5"/>
      <c r="E2678" s="5">
        <v>1</v>
      </c>
      <c r="F2678" s="5">
        <v>2</v>
      </c>
      <c r="G2678" s="5">
        <f t="shared" si="298"/>
      </c>
      <c r="H2678" s="5">
        <v>1</v>
      </c>
      <c r="I2678" s="102">
        <f t="shared" si="299"/>
      </c>
      <c r="W2678">
        <f t="shared" si="294"/>
      </c>
      <c r="X2678">
        <f t="shared" si="295"/>
      </c>
      <c r="Y2678">
        <f t="shared" si="296"/>
      </c>
      <c r="Z2678">
        <f t="shared" si="297"/>
      </c>
    </row>
    <row r="2679" spans="1:26">
      <c r="A2679" s="5"/>
      <c r="B2679" s="1564" t="s">
        <v>550</v>
      </c>
      <c r="C2679" s="1565"/>
      <c r="D2679" s="134"/>
      <c r="E2679" s="16"/>
      <c r="F2679" s="5"/>
      <c r="G2679" s="5"/>
      <c r="H2679" s="5"/>
      <c r="I2679" s="102"/>
      <c r="W2679">
        <f t="shared" si="294"/>
      </c>
      <c r="X2679">
        <f t="shared" si="295"/>
      </c>
      <c r="Y2679">
        <f t="shared" si="296"/>
      </c>
      <c r="Z2679">
        <f t="shared" si="297"/>
      </c>
    </row>
    <row r="2680" spans="1:26" ht="24.75">
      <c r="A2680" s="19">
        <v>25</v>
      </c>
      <c r="B2680" s="18" t="s">
        <v>1103</v>
      </c>
      <c r="C2680" s="48" t="s">
        <v>1102</v>
      </c>
      <c r="D2680" s="19"/>
      <c r="E2680" s="5">
        <v>1</v>
      </c>
      <c r="F2680" s="5">
        <v>2</v>
      </c>
      <c r="G2680" s="5">
        <f t="shared" si="298"/>
      </c>
      <c r="H2680" s="19">
        <v>1</v>
      </c>
      <c r="I2680" s="102">
        <f t="shared" si="299"/>
      </c>
      <c r="W2680">
        <f t="shared" si="294"/>
      </c>
      <c r="X2680">
        <f t="shared" si="295"/>
      </c>
      <c r="Y2680">
        <f t="shared" si="296"/>
      </c>
      <c r="Z2680">
        <f t="shared" si="297"/>
      </c>
    </row>
    <row r="2681" spans="1:26" ht="24">
      <c r="A2681" s="19">
        <v>26</v>
      </c>
      <c r="B2681" s="18" t="s">
        <v>976</v>
      </c>
      <c r="C2681" s="15" t="s">
        <v>975</v>
      </c>
      <c r="D2681" s="19"/>
      <c r="E2681" s="5">
        <v>1</v>
      </c>
      <c r="F2681" s="5">
        <v>2</v>
      </c>
      <c r="G2681" s="5">
        <f t="shared" si="298"/>
      </c>
      <c r="H2681" s="19">
        <v>1</v>
      </c>
      <c r="I2681" s="102">
        <f t="shared" si="299"/>
      </c>
      <c r="W2681">
        <f t="shared" si="294"/>
      </c>
      <c r="X2681">
        <f t="shared" si="295"/>
      </c>
      <c r="Y2681">
        <f t="shared" si="296"/>
      </c>
      <c r="Z2681">
        <f t="shared" si="297"/>
      </c>
    </row>
    <row r="2682" spans="1:26" ht="24">
      <c r="A2682" s="19">
        <v>27</v>
      </c>
      <c r="B2682" s="106" t="s">
        <v>555</v>
      </c>
      <c r="C2682" s="260" t="s">
        <v>556</v>
      </c>
      <c r="D2682" s="19"/>
      <c r="E2682" s="5">
        <v>1</v>
      </c>
      <c r="F2682" s="5">
        <v>2</v>
      </c>
      <c r="G2682" s="5">
        <f t="shared" si="298"/>
      </c>
      <c r="H2682" s="19">
        <v>1</v>
      </c>
      <c r="I2682" s="102">
        <f t="shared" si="299"/>
      </c>
      <c r="W2682">
        <f t="shared" si="294"/>
      </c>
      <c r="X2682">
        <f t="shared" si="295"/>
      </c>
      <c r="Y2682">
        <f t="shared" si="296"/>
      </c>
      <c r="Z2682">
        <f t="shared" si="297"/>
      </c>
    </row>
    <row r="2683" spans="1:26" ht="84">
      <c r="A2683" s="19">
        <v>28</v>
      </c>
      <c r="B2683" s="18" t="s">
        <v>1101</v>
      </c>
      <c r="C2683" s="15" t="s">
        <v>1100</v>
      </c>
      <c r="D2683" s="19"/>
      <c r="E2683" s="5">
        <v>1</v>
      </c>
      <c r="F2683" s="5">
        <v>2</v>
      </c>
      <c r="G2683" s="5">
        <f t="shared" si="298"/>
      </c>
      <c r="H2683" s="19">
        <v>1</v>
      </c>
      <c r="I2683" s="102">
        <f t="shared" si="299"/>
      </c>
      <c r="W2683">
        <f t="shared" si="294"/>
      </c>
      <c r="X2683">
        <f t="shared" si="295"/>
      </c>
      <c r="Y2683">
        <f t="shared" si="296"/>
      </c>
      <c r="Z2683">
        <f t="shared" si="297"/>
      </c>
    </row>
    <row r="2684" spans="1:26" ht="60.75">
      <c r="A2684" s="19">
        <v>29</v>
      </c>
      <c r="B2684" s="18" t="s">
        <v>1099</v>
      </c>
      <c r="C2684" s="48" t="s">
        <v>1098</v>
      </c>
      <c r="D2684" s="19"/>
      <c r="E2684" s="5">
        <v>1</v>
      </c>
      <c r="F2684" s="5">
        <v>2</v>
      </c>
      <c r="G2684" s="5">
        <f t="shared" si="298"/>
      </c>
      <c r="H2684" s="19">
        <v>1</v>
      </c>
      <c r="I2684" s="102">
        <f t="shared" si="299"/>
      </c>
      <c r="W2684">
        <f t="shared" si="294"/>
      </c>
      <c r="X2684">
        <f t="shared" si="295"/>
      </c>
      <c r="Y2684">
        <f t="shared" si="296"/>
      </c>
      <c r="Z2684">
        <f t="shared" si="297"/>
      </c>
    </row>
    <row r="2685" spans="1:26" ht="132">
      <c r="A2685" s="19">
        <v>30</v>
      </c>
      <c r="B2685" s="224" t="s">
        <v>916</v>
      </c>
      <c r="C2685" s="104" t="s">
        <v>971</v>
      </c>
      <c r="D2685" s="19"/>
      <c r="E2685" s="5">
        <v>1</v>
      </c>
      <c r="F2685" s="5">
        <v>2</v>
      </c>
      <c r="G2685" s="5">
        <f t="shared" si="298"/>
      </c>
      <c r="H2685" s="19">
        <v>1</v>
      </c>
      <c r="I2685" s="102">
        <f t="shared" si="299"/>
      </c>
      <c r="W2685">
        <f t="shared" si="294"/>
      </c>
      <c r="X2685">
        <f t="shared" si="295"/>
      </c>
      <c r="Y2685">
        <f t="shared" si="296"/>
      </c>
      <c r="Z2685">
        <f t="shared" si="297"/>
      </c>
    </row>
    <row r="2686" spans="1:26" ht="36">
      <c r="A2686" s="19">
        <v>31</v>
      </c>
      <c r="B2686" s="224" t="s">
        <v>1009</v>
      </c>
      <c r="C2686" s="104" t="s">
        <v>1097</v>
      </c>
      <c r="D2686" s="19"/>
      <c r="E2686" s="5">
        <v>1</v>
      </c>
      <c r="F2686" s="5">
        <v>2</v>
      </c>
      <c r="G2686" s="5">
        <f t="shared" si="298"/>
      </c>
      <c r="H2686" s="19">
        <v>1</v>
      </c>
      <c r="I2686" s="102">
        <f t="shared" si="299"/>
      </c>
      <c r="W2686">
        <f t="shared" si="294"/>
      </c>
      <c r="X2686">
        <f t="shared" si="295"/>
      </c>
      <c r="Y2686">
        <f t="shared" si="296"/>
      </c>
      <c r="Z2686">
        <f t="shared" si="297"/>
      </c>
    </row>
    <row r="2687" spans="1:26" ht="24">
      <c r="A2687" s="19">
        <v>32</v>
      </c>
      <c r="B2687" s="106" t="s">
        <v>1096</v>
      </c>
      <c r="C2687" s="260" t="s">
        <v>1095</v>
      </c>
      <c r="D2687" s="19"/>
      <c r="E2687" s="5">
        <v>1</v>
      </c>
      <c r="F2687" s="5">
        <v>2</v>
      </c>
      <c r="G2687" s="5">
        <f t="shared" si="298"/>
      </c>
      <c r="H2687" s="19">
        <v>1</v>
      </c>
      <c r="I2687" s="102">
        <f t="shared" si="299"/>
      </c>
      <c r="W2687">
        <f t="shared" si="294"/>
      </c>
      <c r="X2687">
        <f t="shared" si="295"/>
      </c>
      <c r="Y2687">
        <f t="shared" si="296"/>
      </c>
      <c r="Z2687">
        <f t="shared" si="297"/>
      </c>
    </row>
    <row r="2688" spans="1:26" ht="96.75">
      <c r="A2688" s="19">
        <v>33</v>
      </c>
      <c r="B2688" s="18" t="s">
        <v>515</v>
      </c>
      <c r="C2688" s="48" t="s">
        <v>972</v>
      </c>
      <c r="D2688" s="19"/>
      <c r="E2688" s="5">
        <v>1</v>
      </c>
      <c r="F2688" s="5">
        <v>2</v>
      </c>
      <c r="G2688" s="5">
        <f t="shared" si="298"/>
      </c>
      <c r="H2688" s="19">
        <v>1</v>
      </c>
      <c r="I2688" s="102">
        <f t="shared" si="299"/>
      </c>
      <c r="W2688">
        <f t="shared" si="294"/>
      </c>
      <c r="X2688">
        <f t="shared" si="295"/>
      </c>
      <c r="Y2688">
        <f t="shared" si="296"/>
      </c>
      <c r="Z2688">
        <f t="shared" si="297"/>
      </c>
    </row>
    <row r="2689" spans="1:26" ht="60">
      <c r="A2689" s="19">
        <v>34</v>
      </c>
      <c r="B2689" s="18" t="s">
        <v>425</v>
      </c>
      <c r="C2689" s="15" t="s">
        <v>426</v>
      </c>
      <c r="D2689" s="19"/>
      <c r="E2689" s="5">
        <v>1</v>
      </c>
      <c r="F2689" s="5">
        <v>2</v>
      </c>
      <c r="G2689" s="5">
        <f t="shared" si="298"/>
      </c>
      <c r="H2689" s="19">
        <v>1</v>
      </c>
      <c r="I2689" s="102">
        <f t="shared" si="299"/>
      </c>
      <c r="W2689">
        <f t="shared" si="294"/>
      </c>
      <c r="X2689">
        <f t="shared" si="295"/>
      </c>
      <c r="Y2689">
        <f t="shared" si="296"/>
      </c>
      <c r="Z2689">
        <f t="shared" si="297"/>
      </c>
    </row>
    <row r="2690" spans="1:26" ht="24">
      <c r="A2690" s="19">
        <v>35</v>
      </c>
      <c r="B2690" s="18" t="s">
        <v>1094</v>
      </c>
      <c r="C2690" s="15" t="s">
        <v>1093</v>
      </c>
      <c r="D2690" s="19"/>
      <c r="E2690" s="5">
        <v>1</v>
      </c>
      <c r="F2690" s="5">
        <v>2</v>
      </c>
      <c r="G2690" s="5">
        <f t="shared" si="298"/>
      </c>
      <c r="H2690" s="19">
        <v>1</v>
      </c>
      <c r="I2690" s="102">
        <f t="shared" si="299"/>
      </c>
      <c r="W2690">
        <f t="shared" si="294"/>
      </c>
      <c r="X2690">
        <f t="shared" si="295"/>
      </c>
      <c r="Y2690">
        <f t="shared" si="296"/>
      </c>
      <c r="Z2690">
        <f t="shared" si="297"/>
      </c>
    </row>
    <row r="2691" spans="1:26" ht="24">
      <c r="A2691" s="19">
        <v>36</v>
      </c>
      <c r="B2691" s="18" t="s">
        <v>1082</v>
      </c>
      <c r="C2691" s="15" t="s">
        <v>1092</v>
      </c>
      <c r="D2691" s="19"/>
      <c r="E2691" s="5">
        <v>1</v>
      </c>
      <c r="F2691" s="5">
        <v>2</v>
      </c>
      <c r="G2691" s="5">
        <f t="shared" si="298"/>
      </c>
      <c r="H2691" s="19">
        <v>1</v>
      </c>
      <c r="I2691" s="102">
        <f t="shared" si="299"/>
      </c>
      <c r="W2691">
        <f t="shared" si="294"/>
      </c>
      <c r="X2691">
        <f t="shared" si="295"/>
      </c>
      <c r="Y2691">
        <f t="shared" si="296"/>
      </c>
      <c r="Z2691">
        <f t="shared" si="297"/>
      </c>
    </row>
    <row r="2692" spans="1:26" ht="48">
      <c r="A2692" s="19">
        <v>37</v>
      </c>
      <c r="B2692" s="18" t="s">
        <v>1091</v>
      </c>
      <c r="C2692" s="15" t="s">
        <v>1090</v>
      </c>
      <c r="D2692" s="19"/>
      <c r="E2692" s="5">
        <v>1</v>
      </c>
      <c r="F2692" s="5">
        <v>2</v>
      </c>
      <c r="G2692" s="5">
        <f t="shared" si="298"/>
      </c>
      <c r="H2692" s="19">
        <v>1</v>
      </c>
      <c r="I2692" s="102">
        <f t="shared" si="299"/>
      </c>
      <c r="W2692">
        <f t="shared" ref="W2692:W2755" si="300">IF(LEFT($H2692&amp;"",5)="2019-",$H2692,W2691)</f>
      </c>
      <c r="X2692">
        <f t="shared" ref="X2692:X2755" si="301">IF($W2692="",0,IF(COUNTIF($AB$2:$AB$80,$W2692)&gt;0,1,0))</f>
      </c>
      <c r="Y2692">
        <f t="shared" ref="Y2692:Y2755" si="302">IF($C2692="","",UPPER(TRIM(IFERROR(LEFT($C2692&amp;"",FIND("/",$C2692&amp;"")-1),$C2692&amp;""))))</f>
      </c>
      <c r="Z2692">
        <f t="shared" ref="Z2692:Z2755" si="303">IFERROR(IF(ISNUMBER($G2692),$G2692,0),0)</f>
      </c>
    </row>
    <row r="2693" spans="1:26" ht="24">
      <c r="A2693" s="19">
        <v>38</v>
      </c>
      <c r="B2693" s="106" t="s">
        <v>912</v>
      </c>
      <c r="C2693" s="260" t="s">
        <v>1089</v>
      </c>
      <c r="D2693" s="19"/>
      <c r="E2693" s="5">
        <v>1</v>
      </c>
      <c r="F2693" s="5">
        <v>2</v>
      </c>
      <c r="G2693" s="5">
        <f t="shared" si="298"/>
      </c>
      <c r="H2693" s="19">
        <v>1</v>
      </c>
      <c r="I2693" s="102">
        <f t="shared" si="299"/>
      </c>
      <c r="W2693">
        <f t="shared" si="300"/>
      </c>
      <c r="X2693">
        <f t="shared" si="301"/>
      </c>
      <c r="Y2693">
        <f t="shared" si="302"/>
      </c>
      <c r="Z2693">
        <f t="shared" si="303"/>
      </c>
    </row>
    <row r="2694" spans="1:26">
      <c r="A2694" s="19"/>
      <c r="B2694" s="1564" t="s">
        <v>604</v>
      </c>
      <c r="C2694" s="1565"/>
      <c r="D2694" s="19"/>
      <c r="E2694" s="5"/>
      <c r="F2694" s="5"/>
      <c r="G2694" s="5"/>
      <c r="H2694" s="19"/>
      <c r="I2694" s="102"/>
      <c r="W2694">
        <f t="shared" si="300"/>
      </c>
      <c r="X2694">
        <f t="shared" si="301"/>
      </c>
      <c r="Y2694">
        <f t="shared" si="302"/>
      </c>
      <c r="Z2694">
        <f t="shared" si="303"/>
      </c>
    </row>
    <row r="2695" spans="1:26" ht="24">
      <c r="A2695" s="5">
        <v>39</v>
      </c>
      <c r="B2695" s="106" t="s">
        <v>970</v>
      </c>
      <c r="C2695" s="269" t="s">
        <v>979</v>
      </c>
      <c r="D2695" s="5"/>
      <c r="E2695" s="5">
        <v>1</v>
      </c>
      <c r="F2695" s="5">
        <v>2</v>
      </c>
      <c r="G2695" s="5">
        <f t="shared" si="298"/>
      </c>
      <c r="H2695" s="9">
        <v>1</v>
      </c>
      <c r="I2695" s="102">
        <f t="shared" si="299"/>
      </c>
      <c r="W2695">
        <f t="shared" si="300"/>
      </c>
      <c r="X2695">
        <f t="shared" si="301"/>
      </c>
      <c r="Y2695">
        <f t="shared" si="302"/>
      </c>
      <c r="Z2695">
        <f t="shared" si="303"/>
      </c>
    </row>
    <row r="2696" spans="1:26" ht="36">
      <c r="A2696" s="5">
        <v>40</v>
      </c>
      <c r="B2696" s="106" t="s">
        <v>974</v>
      </c>
      <c r="C2696" s="280" t="s">
        <v>1088</v>
      </c>
      <c r="D2696" s="5"/>
      <c r="E2696" s="5">
        <v>1</v>
      </c>
      <c r="F2696" s="5">
        <v>2</v>
      </c>
      <c r="G2696" s="5">
        <f t="shared" si="298"/>
      </c>
      <c r="H2696" s="9">
        <v>1</v>
      </c>
      <c r="I2696" s="102">
        <f t="shared" si="299"/>
      </c>
      <c r="W2696">
        <f t="shared" si="300"/>
      </c>
      <c r="X2696">
        <f t="shared" si="301"/>
      </c>
      <c r="Y2696">
        <f t="shared" si="302"/>
      </c>
      <c r="Z2696">
        <f t="shared" si="303"/>
      </c>
    </row>
    <row r="2697" spans="1:26" ht="24">
      <c r="A2697" s="5">
        <v>41</v>
      </c>
      <c r="B2697" s="106" t="s">
        <v>755</v>
      </c>
      <c r="C2697" s="15" t="s">
        <v>1087</v>
      </c>
      <c r="D2697" s="5"/>
      <c r="E2697" s="5">
        <v>1</v>
      </c>
      <c r="F2697" s="5">
        <v>2</v>
      </c>
      <c r="G2697" s="5">
        <f t="shared" si="298"/>
      </c>
      <c r="H2697" s="9">
        <v>1</v>
      </c>
      <c r="I2697" s="102">
        <f t="shared" si="299"/>
      </c>
      <c r="W2697">
        <f t="shared" si="300"/>
      </c>
      <c r="X2697">
        <f t="shared" si="301"/>
      </c>
      <c r="Y2697">
        <f t="shared" si="302"/>
      </c>
      <c r="Z2697">
        <f t="shared" si="303"/>
      </c>
    </row>
    <row r="2698" spans="1:26" ht="24">
      <c r="A2698" s="5">
        <v>42</v>
      </c>
      <c r="B2698" s="106" t="s">
        <v>1086</v>
      </c>
      <c r="C2698" s="15" t="s">
        <v>1085</v>
      </c>
      <c r="D2698" s="5"/>
      <c r="E2698" s="5">
        <v>1</v>
      </c>
      <c r="F2698" s="5">
        <v>2</v>
      </c>
      <c r="G2698" s="5">
        <f t="shared" si="298"/>
      </c>
      <c r="H2698" s="9">
        <v>1</v>
      </c>
      <c r="I2698" s="102">
        <f t="shared" si="299"/>
      </c>
      <c r="W2698">
        <f t="shared" si="300"/>
      </c>
      <c r="X2698">
        <f t="shared" si="301"/>
      </c>
      <c r="Y2698">
        <f t="shared" si="302"/>
      </c>
      <c r="Z2698">
        <f t="shared" si="303"/>
      </c>
    </row>
    <row r="2699" spans="1:26" ht="24">
      <c r="A2699" s="5">
        <v>43</v>
      </c>
      <c r="B2699" s="106" t="s">
        <v>1084</v>
      </c>
      <c r="C2699" s="269" t="s">
        <v>1083</v>
      </c>
      <c r="D2699" s="5"/>
      <c r="E2699" s="5">
        <v>1</v>
      </c>
      <c r="F2699" s="5">
        <v>4</v>
      </c>
      <c r="G2699" s="5">
        <f t="shared" si="298"/>
      </c>
      <c r="H2699" s="9">
        <v>1</v>
      </c>
      <c r="I2699" s="102">
        <f t="shared" si="299"/>
      </c>
      <c r="W2699">
        <f t="shared" si="300"/>
      </c>
      <c r="X2699">
        <f t="shared" si="301"/>
      </c>
      <c r="Y2699">
        <f t="shared" si="302"/>
      </c>
      <c r="Z2699">
        <f t="shared" si="303"/>
      </c>
    </row>
    <row r="2700" spans="1:26" ht="24">
      <c r="A2700" s="5">
        <v>44</v>
      </c>
      <c r="B2700" s="106" t="s">
        <v>624</v>
      </c>
      <c r="C2700" s="269" t="s">
        <v>625</v>
      </c>
      <c r="D2700" s="5"/>
      <c r="E2700" s="5">
        <v>1</v>
      </c>
      <c r="F2700" s="5">
        <v>4</v>
      </c>
      <c r="G2700" s="5">
        <f t="shared" si="298"/>
      </c>
      <c r="H2700" s="9">
        <v>1</v>
      </c>
      <c r="I2700" s="102">
        <f t="shared" si="299"/>
      </c>
      <c r="W2700">
        <f t="shared" si="300"/>
      </c>
      <c r="X2700">
        <f t="shared" si="301"/>
      </c>
      <c r="Y2700">
        <f t="shared" si="302"/>
      </c>
      <c r="Z2700">
        <f t="shared" si="303"/>
      </c>
    </row>
    <row r="2701" spans="1:26" ht="24">
      <c r="A2701" s="5">
        <v>45</v>
      </c>
      <c r="B2701" s="106" t="s">
        <v>544</v>
      </c>
      <c r="C2701" s="269" t="s">
        <v>726</v>
      </c>
      <c r="D2701" s="5"/>
      <c r="E2701" s="5">
        <v>1</v>
      </c>
      <c r="F2701" s="5">
        <v>2</v>
      </c>
      <c r="G2701" s="5">
        <f t="shared" si="298"/>
      </c>
      <c r="H2701" s="9">
        <v>1</v>
      </c>
      <c r="I2701" s="102">
        <f t="shared" si="299"/>
      </c>
      <c r="W2701">
        <f t="shared" si="300"/>
      </c>
      <c r="X2701">
        <f t="shared" si="301"/>
      </c>
      <c r="Y2701">
        <f t="shared" si="302"/>
      </c>
      <c r="Z2701">
        <f t="shared" si="303"/>
      </c>
    </row>
    <row r="2702" spans="1:26" ht="36">
      <c r="A2702" s="5">
        <v>46</v>
      </c>
      <c r="B2702" s="106" t="s">
        <v>978</v>
      </c>
      <c r="C2702" s="15" t="s">
        <v>977</v>
      </c>
      <c r="D2702" s="5"/>
      <c r="E2702" s="5">
        <v>1</v>
      </c>
      <c r="F2702" s="5">
        <v>2</v>
      </c>
      <c r="G2702" s="5">
        <f t="shared" si="298"/>
      </c>
      <c r="H2702" s="9">
        <v>1</v>
      </c>
      <c r="I2702" s="102">
        <f t="shared" si="299"/>
      </c>
      <c r="W2702">
        <f t="shared" si="300"/>
      </c>
      <c r="X2702">
        <f t="shared" si="301"/>
      </c>
      <c r="Y2702">
        <f t="shared" si="302"/>
      </c>
      <c r="Z2702">
        <f t="shared" si="303"/>
      </c>
    </row>
    <row r="2703" spans="1:26" ht="24">
      <c r="A2703" s="5">
        <v>47</v>
      </c>
      <c r="B2703" s="106" t="s">
        <v>1082</v>
      </c>
      <c r="C2703" s="269" t="s">
        <v>1081</v>
      </c>
      <c r="D2703" s="5"/>
      <c r="E2703" s="5">
        <v>1</v>
      </c>
      <c r="F2703" s="5">
        <v>4</v>
      </c>
      <c r="G2703" s="5">
        <f t="shared" si="298"/>
      </c>
      <c r="H2703" s="9">
        <v>1</v>
      </c>
      <c r="I2703" s="102">
        <f t="shared" si="299"/>
      </c>
      <c r="W2703">
        <f t="shared" si="300"/>
      </c>
      <c r="X2703">
        <f t="shared" si="301"/>
      </c>
      <c r="Y2703">
        <f t="shared" si="302"/>
      </c>
      <c r="Z2703">
        <f t="shared" si="303"/>
      </c>
    </row>
    <row r="2704" spans="1:26">
      <c r="A2704" s="5">
        <v>48</v>
      </c>
      <c r="B2704" s="106" t="s">
        <v>605</v>
      </c>
      <c r="C2704" s="269" t="s">
        <v>606</v>
      </c>
      <c r="D2704" s="5"/>
      <c r="E2704" s="5">
        <v>1</v>
      </c>
      <c r="F2704" s="5">
        <v>5</v>
      </c>
      <c r="G2704" s="5">
        <f t="shared" si="298"/>
      </c>
      <c r="H2704" s="9">
        <v>1</v>
      </c>
      <c r="I2704" s="102">
        <f t="shared" si="299"/>
      </c>
      <c r="W2704">
        <f t="shared" si="300"/>
      </c>
      <c r="X2704">
        <f t="shared" si="301"/>
      </c>
      <c r="Y2704">
        <f t="shared" si="302"/>
      </c>
      <c r="Z2704">
        <f t="shared" si="303"/>
      </c>
    </row>
    <row r="2705" spans="1:26" ht="24">
      <c r="A2705" s="5">
        <v>49</v>
      </c>
      <c r="B2705" s="106" t="s">
        <v>1080</v>
      </c>
      <c r="C2705" s="269" t="s">
        <v>979</v>
      </c>
      <c r="D2705" s="5"/>
      <c r="E2705" s="5">
        <v>1</v>
      </c>
      <c r="F2705" s="5">
        <v>5</v>
      </c>
      <c r="G2705" s="5">
        <f t="shared" si="298"/>
      </c>
      <c r="H2705" s="9">
        <v>1</v>
      </c>
      <c r="I2705" s="102">
        <f t="shared" si="299"/>
      </c>
      <c r="W2705">
        <f t="shared" si="300"/>
      </c>
      <c r="X2705">
        <f t="shared" si="301"/>
      </c>
      <c r="Y2705">
        <f t="shared" si="302"/>
      </c>
      <c r="Z2705">
        <f t="shared" si="303"/>
      </c>
    </row>
    <row r="2706" spans="1:26" ht="30">
      <c r="A2706" s="5">
        <v>50</v>
      </c>
      <c r="B2706" s="106" t="s">
        <v>912</v>
      </c>
      <c r="C2706" s="271" t="s">
        <v>911</v>
      </c>
      <c r="D2706" s="5"/>
      <c r="E2706" s="5">
        <v>1</v>
      </c>
      <c r="F2706" s="5">
        <v>2</v>
      </c>
      <c r="G2706" s="5">
        <f t="shared" si="298"/>
      </c>
      <c r="H2706" s="9">
        <v>1</v>
      </c>
      <c r="I2706" s="102">
        <f t="shared" si="299"/>
      </c>
      <c r="W2706">
        <f t="shared" si="300"/>
      </c>
      <c r="X2706">
        <f t="shared" si="301"/>
      </c>
      <c r="Y2706">
        <f t="shared" si="302"/>
      </c>
      <c r="Z2706">
        <f t="shared" si="303"/>
      </c>
    </row>
    <row r="2707" spans="1:26" ht="30">
      <c r="A2707" s="5">
        <v>51</v>
      </c>
      <c r="B2707" s="106" t="s">
        <v>1079</v>
      </c>
      <c r="C2707" s="271" t="s">
        <v>1078</v>
      </c>
      <c r="D2707" s="5"/>
      <c r="E2707" s="5">
        <v>1</v>
      </c>
      <c r="F2707" s="5">
        <v>2</v>
      </c>
      <c r="G2707" s="5">
        <f t="shared" si="298"/>
      </c>
      <c r="H2707" s="9">
        <v>1</v>
      </c>
      <c r="I2707" s="102">
        <f t="shared" si="299"/>
      </c>
      <c r="W2707">
        <f t="shared" si="300"/>
      </c>
      <c r="X2707">
        <f t="shared" si="301"/>
      </c>
      <c r="Y2707">
        <f t="shared" si="302"/>
      </c>
      <c r="Z2707">
        <f t="shared" si="303"/>
      </c>
    </row>
    <row r="2708" spans="1:26">
      <c r="A2708" s="5"/>
      <c r="B2708" s="1564" t="s">
        <v>766</v>
      </c>
      <c r="C2708" s="1565"/>
      <c r="D2708" s="134"/>
      <c r="E2708" s="16"/>
      <c r="F2708" s="5"/>
      <c r="G2708" s="5"/>
      <c r="H2708" s="5"/>
      <c r="I2708" s="102"/>
      <c r="W2708">
        <f t="shared" si="300"/>
      </c>
      <c r="X2708">
        <f t="shared" si="301"/>
      </c>
      <c r="Y2708">
        <f t="shared" si="302"/>
      </c>
      <c r="Z2708">
        <f t="shared" si="303"/>
      </c>
    </row>
    <row r="2709" spans="1:26">
      <c r="A2709" s="275">
        <v>52</v>
      </c>
      <c r="B2709" s="8" t="s">
        <v>976</v>
      </c>
      <c r="C2709" s="5" t="s">
        <v>1127</v>
      </c>
      <c r="D2709" s="5"/>
      <c r="E2709" s="5">
        <v>1</v>
      </c>
      <c r="F2709" s="5">
        <v>5</v>
      </c>
      <c r="G2709" s="5">
        <f t="shared" si="298"/>
      </c>
      <c r="H2709" s="5">
        <v>1</v>
      </c>
      <c r="I2709" s="102">
        <f t="shared" si="299"/>
      </c>
      <c r="W2709">
        <f t="shared" si="300"/>
      </c>
      <c r="X2709">
        <f t="shared" si="301"/>
      </c>
      <c r="Y2709">
        <f t="shared" si="302"/>
      </c>
      <c r="Z2709">
        <f t="shared" si="303"/>
      </c>
    </row>
    <row r="2710" spans="1:26">
      <c r="A2710" s="275">
        <v>53</v>
      </c>
      <c r="B2710" s="8" t="s">
        <v>1126</v>
      </c>
      <c r="C2710" s="5" t="s">
        <v>1125</v>
      </c>
      <c r="D2710" s="5"/>
      <c r="E2710" s="5">
        <v>1</v>
      </c>
      <c r="F2710" s="5">
        <v>5</v>
      </c>
      <c r="G2710" s="5">
        <f t="shared" si="298"/>
      </c>
      <c r="H2710" s="5">
        <v>1</v>
      </c>
      <c r="I2710" s="102">
        <f t="shared" si="299"/>
      </c>
      <c r="W2710">
        <f t="shared" si="300"/>
      </c>
      <c r="X2710">
        <f t="shared" si="301"/>
      </c>
      <c r="Y2710">
        <f t="shared" si="302"/>
      </c>
      <c r="Z2710">
        <f t="shared" si="303"/>
      </c>
    </row>
    <row r="2711" spans="1:26" ht="24">
      <c r="A2711" s="275">
        <v>54</v>
      </c>
      <c r="B2711" s="8" t="s">
        <v>833</v>
      </c>
      <c r="C2711" s="9" t="s">
        <v>1124</v>
      </c>
      <c r="D2711" s="5"/>
      <c r="E2711" s="5">
        <v>1</v>
      </c>
      <c r="F2711" s="5">
        <v>5</v>
      </c>
      <c r="G2711" s="5">
        <f t="shared" si="298"/>
      </c>
      <c r="H2711" s="5">
        <v>1</v>
      </c>
      <c r="I2711" s="102">
        <f t="shared" si="299"/>
      </c>
      <c r="W2711">
        <f t="shared" si="300"/>
      </c>
      <c r="X2711">
        <f t="shared" si="301"/>
      </c>
      <c r="Y2711">
        <f t="shared" si="302"/>
      </c>
      <c r="Z2711">
        <f t="shared" si="303"/>
      </c>
    </row>
    <row r="2712" spans="1:26">
      <c r="A2712" s="275">
        <v>55</v>
      </c>
      <c r="B2712" s="8" t="s">
        <v>1123</v>
      </c>
      <c r="C2712" s="5" t="s">
        <v>1114</v>
      </c>
      <c r="D2712" s="5"/>
      <c r="E2712" s="5">
        <v>1</v>
      </c>
      <c r="F2712" s="5">
        <v>5</v>
      </c>
      <c r="G2712" s="5">
        <f t="shared" si="298"/>
      </c>
      <c r="H2712" s="5">
        <v>1</v>
      </c>
      <c r="I2712" s="102">
        <f t="shared" si="299"/>
      </c>
      <c r="W2712">
        <f t="shared" si="300"/>
      </c>
      <c r="X2712">
        <f t="shared" si="301"/>
      </c>
      <c r="Y2712">
        <f t="shared" si="302"/>
      </c>
      <c r="Z2712">
        <f t="shared" si="303"/>
      </c>
    </row>
    <row r="2713" spans="1:26">
      <c r="A2713" s="275">
        <v>56</v>
      </c>
      <c r="B2713" s="8" t="s">
        <v>1122</v>
      </c>
      <c r="C2713" s="5" t="s">
        <v>1121</v>
      </c>
      <c r="D2713" s="5"/>
      <c r="E2713" s="5">
        <v>1</v>
      </c>
      <c r="F2713" s="5">
        <v>5</v>
      </c>
      <c r="G2713" s="5">
        <f t="shared" si="298"/>
      </c>
      <c r="H2713" s="5">
        <v>1</v>
      </c>
      <c r="I2713" s="102">
        <f t="shared" si="299"/>
      </c>
      <c r="W2713">
        <f t="shared" si="300"/>
      </c>
      <c r="X2713">
        <f t="shared" si="301"/>
      </c>
      <c r="Y2713">
        <f t="shared" si="302"/>
      </c>
      <c r="Z2713">
        <f t="shared" si="303"/>
      </c>
    </row>
    <row r="2714" spans="1:26">
      <c r="A2714" s="275">
        <v>57</v>
      </c>
      <c r="B2714" s="80" t="s">
        <v>1120</v>
      </c>
      <c r="C2714" s="5" t="s">
        <v>1119</v>
      </c>
      <c r="D2714" s="5"/>
      <c r="E2714" s="5">
        <v>1</v>
      </c>
      <c r="F2714" s="5">
        <v>5</v>
      </c>
      <c r="G2714" s="5">
        <f t="shared" si="298"/>
      </c>
      <c r="H2714" s="5">
        <v>1</v>
      </c>
      <c r="I2714" s="102">
        <f t="shared" si="299"/>
      </c>
      <c r="W2714">
        <f t="shared" si="300"/>
      </c>
      <c r="X2714">
        <f t="shared" si="301"/>
      </c>
      <c r="Y2714">
        <f t="shared" si="302"/>
      </c>
      <c r="Z2714">
        <f t="shared" si="303"/>
      </c>
    </row>
    <row r="2715" spans="1:26">
      <c r="A2715" s="275">
        <v>58</v>
      </c>
      <c r="B2715" s="8" t="s">
        <v>1118</v>
      </c>
      <c r="C2715" s="5" t="s">
        <v>1117</v>
      </c>
      <c r="D2715" s="5"/>
      <c r="E2715" s="5">
        <v>1</v>
      </c>
      <c r="F2715" s="5">
        <v>5</v>
      </c>
      <c r="G2715" s="5">
        <f t="shared" si="298"/>
      </c>
      <c r="H2715" s="5">
        <v>1</v>
      </c>
      <c r="I2715" s="102">
        <f t="shared" si="299"/>
      </c>
      <c r="W2715">
        <f t="shared" si="300"/>
      </c>
      <c r="X2715">
        <f t="shared" si="301"/>
      </c>
      <c r="Y2715">
        <f t="shared" si="302"/>
      </c>
      <c r="Z2715">
        <f t="shared" si="303"/>
      </c>
    </row>
    <row r="2716" spans="1:26">
      <c r="A2716" s="275">
        <v>59</v>
      </c>
      <c r="B2716" s="8" t="s">
        <v>586</v>
      </c>
      <c r="C2716" s="5" t="s">
        <v>1116</v>
      </c>
      <c r="D2716" s="5"/>
      <c r="E2716" s="5">
        <v>1</v>
      </c>
      <c r="F2716" s="5">
        <v>5</v>
      </c>
      <c r="G2716" s="5">
        <f t="shared" si="298"/>
      </c>
      <c r="H2716" s="5">
        <v>1</v>
      </c>
      <c r="I2716" s="102">
        <f t="shared" si="299"/>
      </c>
      <c r="W2716">
        <f t="shared" si="300"/>
      </c>
      <c r="X2716">
        <f t="shared" si="301"/>
      </c>
      <c r="Y2716">
        <f t="shared" si="302"/>
      </c>
      <c r="Z2716">
        <f t="shared" si="303"/>
      </c>
    </row>
    <row r="2717" spans="1:26">
      <c r="A2717" s="275">
        <v>60</v>
      </c>
      <c r="B2717" s="8" t="s">
        <v>1115</v>
      </c>
      <c r="C2717" s="5" t="s">
        <v>1114</v>
      </c>
      <c r="D2717" s="5"/>
      <c r="E2717" s="5">
        <v>1</v>
      </c>
      <c r="F2717" s="5">
        <v>5</v>
      </c>
      <c r="G2717" s="5">
        <f t="shared" si="298"/>
      </c>
      <c r="H2717" s="5">
        <v>1</v>
      </c>
      <c r="I2717" s="102">
        <f t="shared" si="299"/>
      </c>
      <c r="W2717">
        <f t="shared" si="300"/>
      </c>
      <c r="X2717">
        <f t="shared" si="301"/>
      </c>
      <c r="Y2717">
        <f t="shared" si="302"/>
      </c>
      <c r="Z2717">
        <f t="shared" si="303"/>
      </c>
    </row>
    <row r="2718" spans="1:26">
      <c r="A2718" s="275">
        <v>61</v>
      </c>
      <c r="B2718" s="8" t="s">
        <v>981</v>
      </c>
      <c r="C2718" s="5" t="s">
        <v>982</v>
      </c>
      <c r="D2718" s="5"/>
      <c r="E2718" s="5">
        <v>1</v>
      </c>
      <c r="F2718" s="5">
        <v>5</v>
      </c>
      <c r="G2718" s="5">
        <f t="shared" si="298"/>
      </c>
      <c r="H2718" s="5">
        <v>1</v>
      </c>
      <c r="I2718" s="102">
        <f t="shared" si="299"/>
      </c>
      <c r="W2718">
        <f t="shared" si="300"/>
      </c>
      <c r="X2718">
        <f t="shared" si="301"/>
      </c>
      <c r="Y2718">
        <f t="shared" si="302"/>
      </c>
      <c r="Z2718">
        <f t="shared" si="303"/>
      </c>
    </row>
    <row r="2719" spans="1:26">
      <c r="A2719" s="275">
        <v>62</v>
      </c>
      <c r="B2719" s="8" t="s">
        <v>1113</v>
      </c>
      <c r="C2719" s="5" t="s">
        <v>1112</v>
      </c>
      <c r="D2719" s="5"/>
      <c r="E2719" s="5">
        <v>1</v>
      </c>
      <c r="F2719" s="5">
        <v>5</v>
      </c>
      <c r="G2719" s="5">
        <f t="shared" si="298"/>
      </c>
      <c r="H2719" s="5">
        <v>1</v>
      </c>
      <c r="I2719" s="102">
        <f t="shared" si="299"/>
      </c>
      <c r="W2719">
        <f t="shared" si="300"/>
      </c>
      <c r="X2719">
        <f t="shared" si="301"/>
      </c>
      <c r="Y2719">
        <f t="shared" si="302"/>
      </c>
      <c r="Z2719">
        <f t="shared" si="303"/>
      </c>
    </row>
    <row r="2720" spans="1:26">
      <c r="A2720" s="275">
        <v>63</v>
      </c>
      <c r="B2720" s="8" t="s">
        <v>1111</v>
      </c>
      <c r="C2720" s="5" t="s">
        <v>1110</v>
      </c>
      <c r="D2720" s="5"/>
      <c r="E2720" s="5">
        <v>1</v>
      </c>
      <c r="F2720" s="5">
        <v>5</v>
      </c>
      <c r="G2720" s="5">
        <f>+F2720</f>
      </c>
      <c r="H2720" s="5">
        <v>1</v>
      </c>
      <c r="I2720" s="102">
        <f t="shared" ref="I2720:I2729" si="304">+H2720*G2720</f>
      </c>
      <c r="W2720">
        <f t="shared" si="300"/>
      </c>
      <c r="X2720">
        <f t="shared" si="301"/>
      </c>
      <c r="Y2720">
        <f t="shared" si="302"/>
      </c>
      <c r="Z2720">
        <f t="shared" si="303"/>
      </c>
    </row>
    <row r="2721" spans="1:26">
      <c r="A2721" s="275">
        <v>64</v>
      </c>
      <c r="B2721" s="8" t="s">
        <v>1109</v>
      </c>
      <c r="C2721" s="5" t="s">
        <v>1108</v>
      </c>
      <c r="D2721" s="5"/>
      <c r="E2721" s="5">
        <v>1</v>
      </c>
      <c r="F2721" s="5">
        <v>5</v>
      </c>
      <c r="G2721" s="5">
        <f>+F2721</f>
      </c>
      <c r="H2721" s="5">
        <v>1</v>
      </c>
      <c r="I2721" s="102">
        <f t="shared" si="304"/>
      </c>
      <c r="W2721">
        <f t="shared" si="300"/>
      </c>
      <c r="X2721">
        <f t="shared" si="301"/>
      </c>
      <c r="Y2721">
        <f t="shared" si="302"/>
      </c>
      <c r="Z2721">
        <f t="shared" si="303"/>
      </c>
    </row>
    <row r="2722" spans="1:26">
      <c r="A2722" s="275">
        <v>65</v>
      </c>
      <c r="B2722" s="8" t="s">
        <v>1107</v>
      </c>
      <c r="C2722" s="5" t="s">
        <v>1106</v>
      </c>
      <c r="D2722" s="5"/>
      <c r="E2722" s="5">
        <v>1</v>
      </c>
      <c r="F2722" s="5">
        <v>5</v>
      </c>
      <c r="G2722" s="5">
        <f>+F2722</f>
      </c>
      <c r="H2722" s="5">
        <v>1</v>
      </c>
      <c r="I2722" s="102">
        <f t="shared" si="304"/>
      </c>
      <c r="W2722">
        <f t="shared" si="300"/>
      </c>
      <c r="X2722">
        <f t="shared" si="301"/>
      </c>
      <c r="Y2722">
        <f t="shared" si="302"/>
      </c>
      <c r="Z2722">
        <f t="shared" si="303"/>
      </c>
    </row>
    <row r="2723" spans="1:26" ht="24">
      <c r="A2723" s="275">
        <v>66</v>
      </c>
      <c r="B2723" s="15" t="s">
        <v>1105</v>
      </c>
      <c r="C2723" s="5" t="s">
        <v>1104</v>
      </c>
      <c r="D2723" s="5"/>
      <c r="E2723" s="5">
        <v>1</v>
      </c>
      <c r="F2723" s="5">
        <v>5</v>
      </c>
      <c r="G2723" s="5">
        <f>+F2723</f>
      </c>
      <c r="H2723" s="5">
        <v>1</v>
      </c>
      <c r="I2723" s="102">
        <f t="shared" si="304"/>
      </c>
      <c r="W2723">
        <f t="shared" si="300"/>
      </c>
      <c r="X2723">
        <f t="shared" si="301"/>
      </c>
      <c r="Y2723">
        <f t="shared" si="302"/>
      </c>
      <c r="Z2723">
        <f t="shared" si="303"/>
      </c>
    </row>
    <row r="2724" spans="1:26">
      <c r="A2724" s="5"/>
      <c r="B2724" s="1564" t="s">
        <v>300</v>
      </c>
      <c r="C2724" s="1565"/>
      <c r="D2724" s="134"/>
      <c r="E2724" s="16"/>
      <c r="F2724" s="5"/>
      <c r="G2724" s="5"/>
      <c r="H2724" s="5"/>
      <c r="I2724" s="102"/>
      <c r="W2724">
        <f t="shared" si="300"/>
      </c>
      <c r="X2724">
        <f t="shared" si="301"/>
      </c>
      <c r="Y2724">
        <f t="shared" si="302"/>
      </c>
      <c r="Z2724">
        <f t="shared" si="303"/>
      </c>
    </row>
    <row r="2725" spans="1:26">
      <c r="A2725" s="5"/>
      <c r="B2725" s="20"/>
      <c r="C2725" s="5"/>
      <c r="D2725" s="5"/>
      <c r="E2725" s="7"/>
      <c r="F2725" s="5"/>
      <c r="G2725" s="5"/>
      <c r="H2725" s="7"/>
      <c r="I2725" s="102"/>
      <c r="W2725">
        <f t="shared" si="300"/>
      </c>
      <c r="X2725">
        <f t="shared" si="301"/>
      </c>
      <c r="Y2725">
        <f t="shared" si="302"/>
      </c>
      <c r="Z2725">
        <f t="shared" si="303"/>
      </c>
    </row>
    <row r="2726" spans="1:26">
      <c r="A2726" s="5"/>
      <c r="B2726" s="20"/>
      <c r="C2726" s="5"/>
      <c r="D2726" s="5"/>
      <c r="E2726" s="7"/>
      <c r="F2726" s="5"/>
      <c r="G2726" s="5"/>
      <c r="H2726" s="7"/>
      <c r="I2726" s="102"/>
      <c r="W2726">
        <f t="shared" si="300"/>
      </c>
      <c r="X2726">
        <f t="shared" si="301"/>
      </c>
      <c r="Y2726">
        <f t="shared" si="302"/>
      </c>
      <c r="Z2726">
        <f t="shared" si="303"/>
      </c>
    </row>
    <row r="2727" spans="1:26">
      <c r="A2727" s="5">
        <v>69</v>
      </c>
      <c r="B2727" s="20" t="s">
        <v>503</v>
      </c>
      <c r="C2727" s="5" t="s">
        <v>504</v>
      </c>
      <c r="D2727" s="5"/>
      <c r="E2727" s="7"/>
      <c r="F2727" s="5">
        <v>2</v>
      </c>
      <c r="G2727" s="5">
        <f>+F2727</f>
      </c>
      <c r="H2727" s="7">
        <v>1</v>
      </c>
      <c r="I2727" s="102">
        <f t="shared" si="304"/>
      </c>
      <c r="W2727">
        <f t="shared" si="300"/>
      </c>
      <c r="X2727">
        <f t="shared" si="301"/>
      </c>
      <c r="Y2727">
        <f t="shared" si="302"/>
      </c>
      <c r="Z2727">
        <f t="shared" si="303"/>
      </c>
    </row>
    <row r="2728" spans="1:26">
      <c r="A2728" s="19"/>
      <c r="B2728" s="244"/>
      <c r="C2728" s="19"/>
      <c r="D2728" s="19"/>
      <c r="E2728" s="347"/>
      <c r="F2728" s="5"/>
      <c r="G2728" s="5"/>
      <c r="H2728" s="347"/>
      <c r="I2728" s="102"/>
      <c r="W2728">
        <f t="shared" si="300"/>
      </c>
      <c r="X2728">
        <f t="shared" si="301"/>
      </c>
      <c r="Y2728">
        <f t="shared" si="302"/>
      </c>
      <c r="Z2728">
        <f t="shared" si="303"/>
      </c>
    </row>
    <row r="2729" spans="1:26">
      <c r="A2729" s="19">
        <v>71</v>
      </c>
      <c r="B2729" s="281" t="s">
        <v>586</v>
      </c>
      <c r="C2729" s="282" t="s">
        <v>741</v>
      </c>
      <c r="D2729" s="19"/>
      <c r="E2729" s="7"/>
      <c r="F2729" s="5">
        <v>2</v>
      </c>
      <c r="G2729" s="5">
        <f>+F2729</f>
      </c>
      <c r="H2729" s="7">
        <v>1</v>
      </c>
      <c r="I2729" s="102">
        <f t="shared" si="304"/>
      </c>
      <c r="W2729">
        <f t="shared" si="300"/>
      </c>
      <c r="X2729">
        <f t="shared" si="301"/>
      </c>
      <c r="Y2729">
        <f t="shared" si="302"/>
      </c>
      <c r="Z2729">
        <f t="shared" si="303"/>
      </c>
    </row>
    <row r="2730" spans="1:26">
      <c r="A2730" s="5"/>
      <c r="B2730" s="8"/>
      <c r="C2730" s="5"/>
      <c r="D2730" s="134"/>
      <c r="E2730" s="16"/>
      <c r="F2730" s="5"/>
      <c r="G2730" s="5"/>
      <c r="H2730" s="5"/>
      <c r="I2730" s="102"/>
      <c r="W2730">
        <f t="shared" si="300"/>
      </c>
      <c r="X2730">
        <f t="shared" si="301"/>
      </c>
      <c r="Y2730">
        <f t="shared" si="302"/>
      </c>
      <c r="Z2730">
        <f t="shared" si="303"/>
      </c>
    </row>
    <row r="2731" spans="1:26">
      <c r="A2731" s="5"/>
      <c r="B2731" s="1572" t="s">
        <v>304</v>
      </c>
      <c r="C2731" s="1573"/>
      <c r="D2731" s="134"/>
      <c r="E2731" s="16"/>
      <c r="F2731" s="5"/>
      <c r="G2731" s="5"/>
      <c r="H2731" s="5"/>
      <c r="I2731" s="102"/>
      <c r="W2731">
        <f t="shared" si="300"/>
      </c>
      <c r="X2731">
        <f t="shared" si="301"/>
      </c>
      <c r="Y2731">
        <f t="shared" si="302"/>
      </c>
      <c r="Z2731">
        <f t="shared" si="303"/>
      </c>
    </row>
    <row r="2732" spans="1:26">
      <c r="A2732" s="5"/>
      <c r="B2732" s="1574"/>
      <c r="C2732" s="1575"/>
      <c r="D2732" s="135"/>
      <c r="E2732" s="16"/>
      <c r="F2732" s="5"/>
      <c r="G2732" s="5"/>
      <c r="H2732" s="16"/>
      <c r="I2732" s="102"/>
      <c r="W2732">
        <f t="shared" si="300"/>
      </c>
      <c r="X2732">
        <f t="shared" si="301"/>
      </c>
      <c r="Y2732">
        <f t="shared" si="302"/>
      </c>
      <c r="Z2732">
        <f t="shared" si="303"/>
      </c>
    </row>
    <row r="2733" spans="1:26">
      <c r="A2733" s="10"/>
      <c r="B2733" s="10"/>
      <c r="C2733" s="10"/>
      <c r="D2733" s="10"/>
      <c r="E2733" s="10"/>
      <c r="F2733" s="10"/>
      <c r="G2733" s="10"/>
      <c r="H2733" s="10"/>
      <c r="I2733" s="97"/>
      <c r="W2733">
        <f t="shared" si="300"/>
      </c>
      <c r="X2733">
        <f t="shared" si="301"/>
      </c>
      <c r="Y2733">
        <f t="shared" si="302"/>
      </c>
      <c r="Z2733">
        <f t="shared" si="303"/>
      </c>
    </row>
    <row r="2734" spans="1:26" ht="15.75" thickBot="1">
      <c r="A2734" s="10"/>
      <c r="B2734" s="80" t="s">
        <v>20</v>
      </c>
      <c r="C2734" s="35"/>
      <c r="D2734" s="35"/>
      <c r="E2734" s="35"/>
      <c r="F2734" s="35"/>
      <c r="G2734" s="35"/>
      <c r="H2734" s="35"/>
      <c r="I2734" s="98"/>
      <c r="M2734" t="s">
        <v>1245</v>
      </c>
      <c r="N2734" t="s">
        <v>772</v>
      </c>
      <c r="W2734">
        <f t="shared" si="300"/>
      </c>
      <c r="X2734">
        <f t="shared" si="301"/>
      </c>
      <c r="Y2734">
        <f t="shared" si="302"/>
      </c>
      <c r="Z2734">
        <f t="shared" si="303"/>
      </c>
    </row>
    <row r="2735" spans="1:26" ht="15.75" thickBot="1">
      <c r="A2735" s="99"/>
      <c r="B2735" s="81"/>
      <c r="C2735" s="39" t="s">
        <v>21</v>
      </c>
      <c r="D2735" s="40">
        <f>SUM(D2654:D2734)</f>
      </c>
      <c r="E2735" s="41">
        <f>IF(H2735=I2735,"OK","NO")</f>
      </c>
      <c r="F2735" s="40">
        <f>SUM(F2654:F2734)</f>
      </c>
      <c r="G2735" s="40">
        <f>SUM(G2654:G2734)</f>
      </c>
      <c r="H2735" s="42">
        <f>SUMPRODUCT(H2654:H2734,G2654:G2734)</f>
      </c>
      <c r="I2735" s="100">
        <f>SUM(I2654:I2734)</f>
      </c>
      <c r="M2735">
        <v>46656.4</v>
      </c>
      <c r="N2735" s="118">
        <f>+I2735-M2735</f>
      </c>
      <c r="W2735">
        <f t="shared" si="300"/>
      </c>
      <c r="X2735">
        <f t="shared" si="301"/>
      </c>
      <c r="Y2735">
        <f t="shared" si="302"/>
      </c>
      <c r="Z2735">
        <f t="shared" si="303"/>
      </c>
    </row>
    <row r="2736" spans="1:26">
      <c r="A2736" s="10"/>
      <c r="B2736" s="10"/>
      <c r="C2736" s="91"/>
      <c r="D2736" s="91"/>
      <c r="E2736" s="91"/>
      <c r="F2736" s="91"/>
      <c r="G2736" s="91"/>
      <c r="H2736" s="91"/>
      <c r="I2736" s="91"/>
      <c r="W2736">
        <f t="shared" si="300"/>
      </c>
      <c r="X2736">
        <f t="shared" si="301"/>
      </c>
      <c r="Y2736">
        <f t="shared" si="302"/>
      </c>
      <c r="Z2736">
        <f t="shared" si="303"/>
      </c>
    </row>
    <row r="2737" spans="1:26">
      <c r="A2737" s="12" t="s">
        <v>315</v>
      </c>
      <c r="B2737" s="12"/>
      <c r="C2737" s="12"/>
      <c r="D2737" s="13"/>
      <c r="E2737" s="14"/>
      <c r="F2737" s="14"/>
      <c r="G2737" s="14"/>
      <c r="H2737" s="2"/>
      <c r="I2737" s="12"/>
      <c r="W2737">
        <f t="shared" si="300"/>
      </c>
      <c r="X2737">
        <f t="shared" si="301"/>
      </c>
      <c r="Y2737">
        <f t="shared" si="302"/>
      </c>
      <c r="Z2737">
        <f t="shared" si="303"/>
      </c>
    </row>
    <row r="2738" spans="1:26">
      <c r="W2738">
        <f t="shared" si="300"/>
      </c>
      <c r="X2738">
        <f t="shared" si="301"/>
      </c>
      <c r="Y2738">
        <f t="shared" si="302"/>
      </c>
      <c r="Z2738">
        <f t="shared" si="303"/>
      </c>
    </row>
    <row r="2739" spans="1:26">
      <c r="W2739">
        <f t="shared" si="300"/>
      </c>
      <c r="X2739">
        <f t="shared" si="301"/>
      </c>
      <c r="Y2739">
        <f t="shared" si="302"/>
      </c>
      <c r="Z2739">
        <f t="shared" si="303"/>
      </c>
    </row>
    <row r="2740" spans="1:26">
      <c r="W2740">
        <f t="shared" si="300"/>
      </c>
      <c r="X2740">
        <f t="shared" si="301"/>
      </c>
      <c r="Y2740">
        <f t="shared" si="302"/>
      </c>
      <c r="Z2740">
        <f t="shared" si="303"/>
      </c>
    </row>
    <row r="2741" spans="1:26">
      <c r="W2741">
        <f t="shared" si="300"/>
      </c>
      <c r="X2741">
        <f t="shared" si="301"/>
      </c>
      <c r="Y2741">
        <f t="shared" si="302"/>
      </c>
      <c r="Z2741">
        <f t="shared" si="303"/>
      </c>
    </row>
    <row r="2742" spans="1:26">
      <c r="A2742" s="1562" t="s">
        <v>0</v>
      </c>
      <c r="B2742" s="1562"/>
      <c r="C2742" s="1562"/>
      <c r="D2742" s="1562"/>
      <c r="E2742" s="1562"/>
      <c r="F2742" s="1562"/>
      <c r="G2742" s="1562"/>
      <c r="H2742" s="1562"/>
      <c r="I2742" s="1562"/>
      <c r="J2742" s="25"/>
      <c r="W2742">
        <f t="shared" si="300"/>
      </c>
      <c r="X2742">
        <f t="shared" si="301"/>
      </c>
      <c r="Y2742">
        <f t="shared" si="302"/>
      </c>
      <c r="Z2742">
        <f t="shared" si="303"/>
      </c>
    </row>
    <row r="2743" spans="1:26">
      <c r="J2743" s="25"/>
      <c r="W2743">
        <f t="shared" si="300"/>
      </c>
      <c r="X2743">
        <f t="shared" si="301"/>
      </c>
      <c r="Y2743">
        <f t="shared" si="302"/>
      </c>
      <c r="Z2743">
        <f t="shared" si="303"/>
      </c>
    </row>
    <row r="2744" spans="1:26">
      <c r="A2744" s="1" t="s">
        <v>1</v>
      </c>
      <c r="B2744" s="1"/>
      <c r="G2744" s="2" t="s">
        <v>2</v>
      </c>
      <c r="H2744" s="3" t="s">
        <v>1039</v>
      </c>
      <c r="J2744" s="25"/>
      <c r="W2744">
        <f t="shared" si="300"/>
      </c>
      <c r="X2744">
        <f t="shared" si="301"/>
      </c>
      <c r="Y2744">
        <f t="shared" si="302"/>
      </c>
      <c r="Z2744">
        <f t="shared" si="303"/>
      </c>
    </row>
    <row r="2745" spans="1:26">
      <c r="A2745" s="1" t="inlineStr">
        <is>
          <t>Dealer-055</t>
        </is>
      </c>
      <c r="B2745" s="1"/>
      <c r="F2745" s="4" t="s">
        <v>3</v>
      </c>
      <c r="G2745" s="2"/>
      <c r="H2745" s="582" t="s">
        <v>120</v>
      </c>
      <c r="J2745" s="25"/>
      <c r="W2745">
        <f t="shared" si="300"/>
      </c>
      <c r="X2745">
        <f t="shared" si="301"/>
      </c>
      <c r="Y2745">
        <f t="shared" si="302"/>
      </c>
      <c r="Z2745">
        <f t="shared" si="303"/>
      </c>
    </row>
    <row r="2746" spans="1:26">
      <c r="A2746" s="257" t="inlineStr">
        <is>
          <t>Dealer-315</t>
        </is>
      </c>
      <c r="B2746" s="1"/>
      <c r="F2746" s="55"/>
      <c r="G2746" s="55"/>
      <c r="H2746" s="49"/>
      <c r="J2746" s="25"/>
      <c r="W2746">
        <f t="shared" si="300"/>
      </c>
      <c r="X2746">
        <f t="shared" si="301"/>
      </c>
      <c r="Y2746">
        <f t="shared" si="302"/>
      </c>
      <c r="Z2746">
        <f t="shared" si="303"/>
      </c>
    </row>
    <row r="2747" spans="1:26">
      <c r="A2747" s="257" t="inlineStr">
        <is>
          <t>Address line (redacted)</t>
        </is>
      </c>
      <c r="B2747" s="1"/>
      <c r="F2747" s="55"/>
      <c r="G2747" s="55"/>
      <c r="H2747" s="49"/>
      <c r="J2747" s="25"/>
      <c r="W2747">
        <f t="shared" si="300"/>
      </c>
      <c r="X2747">
        <f t="shared" si="301"/>
      </c>
      <c r="Y2747">
        <f t="shared" si="302"/>
      </c>
      <c r="Z2747">
        <f t="shared" si="303"/>
      </c>
    </row>
    <row r="2748" spans="1:26">
      <c r="A2748" s="257" t="inlineStr">
        <is>
          <t>Address line (redacted)</t>
        </is>
      </c>
      <c r="B2748" s="1"/>
      <c r="F2748" s="55"/>
      <c r="G2748" s="55"/>
      <c r="H2748" s="49"/>
      <c r="J2748" s="25"/>
      <c r="W2748">
        <f t="shared" si="300"/>
      </c>
      <c r="X2748">
        <f t="shared" si="301"/>
      </c>
      <c r="Y2748">
        <f t="shared" si="302"/>
      </c>
      <c r="Z2748">
        <f t="shared" si="303"/>
      </c>
    </row>
    <row r="2749" spans="1:26">
      <c r="A2749" s="1" t="s">
        <v>4</v>
      </c>
      <c r="B2749" s="258" t="inlineStr">
        <is>
          <t>GSTIN-MASKED</t>
        </is>
      </c>
      <c r="J2749" s="25"/>
      <c r="W2749">
        <f t="shared" si="300"/>
      </c>
      <c r="X2749">
        <f t="shared" si="301"/>
      </c>
      <c r="Y2749">
        <f t="shared" si="302"/>
      </c>
      <c r="Z2749">
        <f t="shared" si="303"/>
      </c>
    </row>
    <row r="2750" spans="1:26">
      <c r="A2750" s="1"/>
      <c r="B2750" s="55"/>
      <c r="J2750" s="25"/>
      <c r="W2750">
        <f t="shared" si="300"/>
      </c>
      <c r="X2750">
        <f t="shared" si="301"/>
      </c>
      <c r="Y2750">
        <f t="shared" si="302"/>
      </c>
      <c r="Z2750">
        <f t="shared" si="303"/>
      </c>
    </row>
    <row r="2751" spans="1:26">
      <c r="A2751" s="1" t="s">
        <v>5</v>
      </c>
      <c r="J2751" s="25"/>
      <c r="W2751">
        <f t="shared" si="300"/>
      </c>
      <c r="X2751">
        <f t="shared" si="301"/>
      </c>
      <c r="Y2751">
        <f t="shared" si="302"/>
      </c>
      <c r="Z2751">
        <f t="shared" si="303"/>
      </c>
    </row>
    <row r="2752" spans="1:26">
      <c r="A2752" s="1" t="s">
        <v>6</v>
      </c>
      <c r="J2752" s="25"/>
      <c r="W2752">
        <f t="shared" si="300"/>
      </c>
      <c r="X2752">
        <f t="shared" si="301"/>
      </c>
      <c r="Y2752">
        <f t="shared" si="302"/>
      </c>
      <c r="Z2752">
        <f t="shared" si="303"/>
      </c>
    </row>
    <row r="2753" spans="1:26" ht="15.75" thickBot="1">
      <c r="A2753" s="1" t="s">
        <v>7</v>
      </c>
      <c r="J2753" s="25"/>
      <c r="W2753">
        <f t="shared" si="300"/>
      </c>
      <c r="X2753">
        <f t="shared" si="301"/>
      </c>
      <c r="Y2753">
        <f t="shared" si="302"/>
      </c>
      <c r="Z2753">
        <f t="shared" si="303"/>
      </c>
    </row>
    <row r="2754" spans="1:26" ht="24">
      <c r="A2754" s="26" t="s">
        <v>8</v>
      </c>
      <c r="B2754" s="27" t="s">
        <v>9</v>
      </c>
      <c r="C2754" s="27" t="s">
        <v>10</v>
      </c>
      <c r="D2754" s="28" t="s">
        <v>11</v>
      </c>
      <c r="E2754" s="28" t="s">
        <v>12</v>
      </c>
      <c r="F2754" s="28" t="s">
        <v>13</v>
      </c>
      <c r="G2754" s="28" t="s">
        <v>14</v>
      </c>
      <c r="H2754" s="29" t="s">
        <v>15</v>
      </c>
      <c r="I2754" s="30" t="s">
        <v>16</v>
      </c>
      <c r="J2754" s="25"/>
      <c r="W2754">
        <f t="shared" si="300"/>
      </c>
      <c r="X2754">
        <f t="shared" si="301"/>
      </c>
      <c r="Y2754">
        <f t="shared" si="302"/>
      </c>
      <c r="Z2754">
        <f t="shared" si="303"/>
      </c>
    </row>
    <row r="2755" spans="1:26">
      <c r="A2755" s="19"/>
      <c r="B2755" s="1564" t="s">
        <v>17</v>
      </c>
      <c r="C2755" s="1565"/>
      <c r="D2755" s="5"/>
      <c r="E2755" s="5"/>
      <c r="F2755" s="5"/>
      <c r="G2755" s="5"/>
      <c r="H2755" s="5"/>
      <c r="I2755" s="102"/>
      <c r="J2755" s="259"/>
      <c r="K2755" s="126"/>
      <c r="L2755" s="126"/>
      <c r="W2755">
        <f t="shared" si="300"/>
      </c>
      <c r="X2755">
        <f t="shared" si="301"/>
      </c>
      <c r="Y2755">
        <f t="shared" si="302"/>
      </c>
      <c r="Z2755">
        <f t="shared" si="303"/>
      </c>
    </row>
    <row r="2756" spans="1:26">
      <c r="A2756" s="5">
        <v>1</v>
      </c>
      <c r="B2756" s="8" t="s">
        <v>464</v>
      </c>
      <c r="C2756" s="5" t="s">
        <v>463</v>
      </c>
      <c r="D2756" s="5">
        <v>1</v>
      </c>
      <c r="E2756" s="5">
        <v>5</v>
      </c>
      <c r="F2756" s="5">
        <f>+E2756*D2756</f>
      </c>
      <c r="G2756" s="5">
        <f>+E2756*D2756</f>
      </c>
      <c r="H2756" s="5">
        <v>1</v>
      </c>
      <c r="I2756" s="102">
        <f>+H2756*G2756</f>
      </c>
      <c r="J2756" s="259">
        <f>400*28%</f>
      </c>
      <c r="K2756" s="126">
        <f>+H2756-J2756</f>
      </c>
      <c r="L2756" s="126">
        <f>+K2756*G2756</f>
      </c>
      <c r="W2756">
        <f t="shared" ref="W2756:W2819" si="305">IF(LEFT($H2756&amp;"",5)="2019-",$H2756,W2755)</f>
      </c>
      <c r="X2756">
        <f t="shared" ref="X2756:X2819" si="306">IF($W2756="",0,IF(COUNTIF($AB$2:$AB$80,$W2756)&gt;0,1,0))</f>
      </c>
      <c r="Y2756">
        <f t="shared" ref="Y2756:Y2819" si="307">IF($C2756="","",UPPER(TRIM(IFERROR(LEFT($C2756&amp;"",FIND("/",$C2756&amp;"")-1),$C2756&amp;""))))</f>
      </c>
      <c r="Z2756">
        <f t="shared" ref="Z2756:Z2819" si="308">IFERROR(IF(ISNUMBER($G2756),$G2756,0),0)</f>
      </c>
    </row>
    <row r="2757" spans="1:26">
      <c r="A2757" s="5">
        <v>2</v>
      </c>
      <c r="B2757" s="8" t="s">
        <v>1190</v>
      </c>
      <c r="C2757" s="5" t="s">
        <v>896</v>
      </c>
      <c r="D2757" s="123"/>
      <c r="E2757" s="5"/>
      <c r="F2757" s="5">
        <v>2</v>
      </c>
      <c r="G2757" s="5">
        <f>+F2757</f>
      </c>
      <c r="H2757" s="5">
        <v>1</v>
      </c>
      <c r="I2757" s="102">
        <f t="shared" ref="I2757:I2792" si="309">+H2757*G2757</f>
      </c>
      <c r="J2757" s="259">
        <f t="shared" ref="J2757:J2796" si="310">400*28%</f>
      </c>
      <c r="K2757" s="126">
        <f t="shared" ref="K2757:K2792" si="311">+H2757-J2757</f>
      </c>
      <c r="L2757" s="126">
        <f t="shared" ref="L2757:L2792" si="312">+K2757*G2757</f>
      </c>
      <c r="W2757">
        <f t="shared" si="305"/>
      </c>
      <c r="X2757">
        <f t="shared" si="306"/>
      </c>
      <c r="Y2757">
        <f t="shared" si="307"/>
      </c>
      <c r="Z2757">
        <f t="shared" si="308"/>
      </c>
    </row>
    <row r="2758" spans="1:26">
      <c r="A2758" s="5">
        <v>3</v>
      </c>
      <c r="B2758" s="8" t="s">
        <v>27</v>
      </c>
      <c r="C2758" s="5" t="s">
        <v>22</v>
      </c>
      <c r="D2758" s="5">
        <v>1</v>
      </c>
      <c r="E2758" s="5">
        <v>5</v>
      </c>
      <c r="F2758" s="5">
        <f t="shared" ref="F2758:F2792" si="313">+E2758*D2758</f>
      </c>
      <c r="G2758" s="5">
        <f t="shared" ref="G2758:G2792" si="314">+E2758*D2758</f>
      </c>
      <c r="H2758" s="5">
        <v>1</v>
      </c>
      <c r="I2758" s="102">
        <f t="shared" si="309"/>
      </c>
      <c r="J2758" s="259">
        <f t="shared" si="310"/>
      </c>
      <c r="K2758" s="126">
        <f t="shared" si="311"/>
      </c>
      <c r="L2758" s="126">
        <f t="shared" si="312"/>
      </c>
      <c r="W2758">
        <f t="shared" si="305"/>
      </c>
      <c r="X2758">
        <f t="shared" si="306"/>
      </c>
      <c r="Y2758">
        <f t="shared" si="307"/>
      </c>
      <c r="Z2758">
        <f t="shared" si="308"/>
      </c>
    </row>
    <row r="2759" spans="1:26">
      <c r="A2759" s="5">
        <v>4</v>
      </c>
      <c r="B2759" s="8" t="s">
        <v>458</v>
      </c>
      <c r="C2759" s="5" t="s">
        <v>457</v>
      </c>
      <c r="D2759" s="5">
        <v>1</v>
      </c>
      <c r="E2759" s="5">
        <v>5</v>
      </c>
      <c r="F2759" s="5">
        <f t="shared" si="313"/>
      </c>
      <c r="G2759" s="5">
        <f t="shared" si="314"/>
      </c>
      <c r="H2759" s="5">
        <v>1</v>
      </c>
      <c r="I2759" s="102">
        <f t="shared" si="309"/>
      </c>
      <c r="J2759" s="259">
        <f t="shared" si="310"/>
      </c>
      <c r="K2759" s="126">
        <f t="shared" si="311"/>
      </c>
      <c r="L2759" s="126">
        <f t="shared" si="312"/>
      </c>
      <c r="W2759">
        <f t="shared" si="305"/>
      </c>
      <c r="X2759">
        <f t="shared" si="306"/>
      </c>
      <c r="Y2759">
        <f t="shared" si="307"/>
      </c>
      <c r="Z2759">
        <f t="shared" si="308"/>
      </c>
    </row>
    <row r="2760" spans="1:26">
      <c r="A2760" s="5">
        <v>5</v>
      </c>
      <c r="B2760" s="8" t="s">
        <v>380</v>
      </c>
      <c r="C2760" s="5" t="s">
        <v>381</v>
      </c>
      <c r="D2760" s="5">
        <v>1</v>
      </c>
      <c r="E2760" s="5">
        <v>5</v>
      </c>
      <c r="F2760" s="5">
        <f t="shared" si="313"/>
      </c>
      <c r="G2760" s="5">
        <f t="shared" si="314"/>
      </c>
      <c r="H2760" s="5">
        <v>1</v>
      </c>
      <c r="I2760" s="102">
        <f t="shared" si="309"/>
      </c>
      <c r="J2760" s="259">
        <f t="shared" si="310"/>
      </c>
      <c r="K2760" s="126">
        <f t="shared" si="311"/>
      </c>
      <c r="L2760" s="126">
        <f t="shared" si="312"/>
      </c>
      <c r="W2760">
        <f t="shared" si="305"/>
      </c>
      <c r="X2760">
        <f t="shared" si="306"/>
      </c>
      <c r="Y2760">
        <f t="shared" si="307"/>
      </c>
      <c r="Z2760">
        <f t="shared" si="308"/>
      </c>
    </row>
    <row r="2761" spans="1:26">
      <c r="A2761" s="5">
        <v>6</v>
      </c>
      <c r="B2761" s="8" t="s">
        <v>456</v>
      </c>
      <c r="C2761" s="5" t="s">
        <v>455</v>
      </c>
      <c r="D2761" s="5">
        <v>1</v>
      </c>
      <c r="E2761" s="5">
        <v>5</v>
      </c>
      <c r="F2761" s="5">
        <f t="shared" si="313"/>
      </c>
      <c r="G2761" s="5">
        <f t="shared" si="314"/>
      </c>
      <c r="H2761" s="5">
        <v>1</v>
      </c>
      <c r="I2761" s="102">
        <f t="shared" si="309"/>
      </c>
      <c r="J2761" s="259">
        <f t="shared" si="310"/>
      </c>
      <c r="K2761" s="126">
        <f t="shared" si="311"/>
      </c>
      <c r="L2761" s="126">
        <f t="shared" si="312"/>
      </c>
      <c r="W2761">
        <f t="shared" si="305"/>
      </c>
      <c r="X2761">
        <f t="shared" si="306"/>
      </c>
      <c r="Y2761">
        <f t="shared" si="307"/>
      </c>
      <c r="Z2761">
        <f t="shared" si="308"/>
      </c>
    </row>
    <row r="2762" spans="1:26">
      <c r="A2762" s="5"/>
      <c r="B2762" s="8"/>
      <c r="C2762" s="5"/>
      <c r="D2762" s="5"/>
      <c r="E2762" s="5"/>
      <c r="F2762" s="5"/>
      <c r="G2762" s="5"/>
      <c r="H2762" s="5"/>
      <c r="I2762" s="102"/>
      <c r="J2762" s="259"/>
      <c r="K2762" s="126"/>
      <c r="L2762" s="126"/>
      <c r="W2762">
        <f t="shared" si="305"/>
      </c>
      <c r="X2762">
        <f t="shared" si="306"/>
      </c>
      <c r="Y2762">
        <f t="shared" si="307"/>
      </c>
      <c r="Z2762">
        <f t="shared" si="308"/>
      </c>
    </row>
    <row r="2763" spans="1:26">
      <c r="A2763" s="5">
        <v>8</v>
      </c>
      <c r="B2763" s="8" t="s">
        <v>856</v>
      </c>
      <c r="C2763" s="5" t="s">
        <v>855</v>
      </c>
      <c r="D2763" s="5">
        <v>1</v>
      </c>
      <c r="E2763" s="5">
        <v>5</v>
      </c>
      <c r="F2763" s="5">
        <f t="shared" si="313"/>
      </c>
      <c r="G2763" s="5">
        <f t="shared" si="314"/>
      </c>
      <c r="H2763" s="5">
        <v>1</v>
      </c>
      <c r="I2763" s="102">
        <f t="shared" si="309"/>
      </c>
      <c r="J2763" s="259">
        <f t="shared" si="310"/>
      </c>
      <c r="K2763" s="126">
        <f t="shared" si="311"/>
      </c>
      <c r="L2763" s="126">
        <f t="shared" si="312"/>
      </c>
      <c r="W2763">
        <f t="shared" si="305"/>
      </c>
      <c r="X2763">
        <f t="shared" si="306"/>
      </c>
      <c r="Y2763">
        <f t="shared" si="307"/>
      </c>
      <c r="Z2763">
        <f t="shared" si="308"/>
      </c>
    </row>
    <row r="2764" spans="1:26">
      <c r="A2764" s="5">
        <v>9</v>
      </c>
      <c r="B2764" s="8" t="s">
        <v>454</v>
      </c>
      <c r="C2764" s="5" t="s">
        <v>453</v>
      </c>
      <c r="D2764" s="5">
        <v>1</v>
      </c>
      <c r="E2764" s="5">
        <v>5</v>
      </c>
      <c r="F2764" s="5">
        <f t="shared" si="313"/>
      </c>
      <c r="G2764" s="5">
        <f t="shared" si="314"/>
      </c>
      <c r="H2764" s="5">
        <v>1</v>
      </c>
      <c r="I2764" s="102">
        <f t="shared" si="309"/>
      </c>
      <c r="J2764" s="259">
        <f t="shared" si="310"/>
      </c>
      <c r="K2764" s="126">
        <f t="shared" si="311"/>
      </c>
      <c r="L2764" s="126">
        <f t="shared" si="312"/>
      </c>
      <c r="W2764">
        <f t="shared" si="305"/>
      </c>
      <c r="X2764">
        <f t="shared" si="306"/>
      </c>
      <c r="Y2764">
        <f t="shared" si="307"/>
      </c>
      <c r="Z2764">
        <f t="shared" si="308"/>
      </c>
    </row>
    <row r="2765" spans="1:26">
      <c r="A2765" s="5">
        <v>10</v>
      </c>
      <c r="B2765" s="8" t="s">
        <v>968</v>
      </c>
      <c r="C2765" s="5" t="s">
        <v>967</v>
      </c>
      <c r="D2765" s="5">
        <v>1</v>
      </c>
      <c r="E2765" s="5">
        <v>5</v>
      </c>
      <c r="F2765" s="5">
        <f t="shared" si="313"/>
      </c>
      <c r="G2765" s="5">
        <f t="shared" si="314"/>
      </c>
      <c r="H2765" s="5">
        <v>1</v>
      </c>
      <c r="I2765" s="102">
        <f t="shared" si="309"/>
      </c>
      <c r="J2765" s="259">
        <f t="shared" si="310"/>
      </c>
      <c r="K2765" s="126">
        <f t="shared" si="311"/>
      </c>
      <c r="L2765" s="126">
        <f t="shared" si="312"/>
      </c>
      <c r="W2765">
        <f t="shared" si="305"/>
      </c>
      <c r="X2765">
        <f t="shared" si="306"/>
      </c>
      <c r="Y2765">
        <f t="shared" si="307"/>
      </c>
      <c r="Z2765">
        <f t="shared" si="308"/>
      </c>
    </row>
    <row r="2766" spans="1:26">
      <c r="A2766" s="5">
        <v>11</v>
      </c>
      <c r="B2766" s="8" t="s">
        <v>289</v>
      </c>
      <c r="C2766" s="5" t="s">
        <v>288</v>
      </c>
      <c r="D2766" s="123"/>
      <c r="E2766" s="5"/>
      <c r="F2766" s="5">
        <v>1</v>
      </c>
      <c r="G2766" s="5">
        <f>+F2766</f>
      </c>
      <c r="H2766" s="5">
        <v>1</v>
      </c>
      <c r="I2766" s="102">
        <f t="shared" si="309"/>
      </c>
      <c r="J2766" s="259">
        <f t="shared" si="310"/>
      </c>
      <c r="K2766" s="126">
        <f t="shared" si="311"/>
      </c>
      <c r="L2766" s="126">
        <f t="shared" si="312"/>
      </c>
      <c r="W2766">
        <f t="shared" si="305"/>
      </c>
      <c r="X2766">
        <f t="shared" si="306"/>
      </c>
      <c r="Y2766">
        <f t="shared" si="307"/>
      </c>
      <c r="Z2766">
        <f t="shared" si="308"/>
      </c>
    </row>
    <row r="2767" spans="1:26">
      <c r="A2767" s="5">
        <v>12</v>
      </c>
      <c r="B2767" s="8" t="s">
        <v>615</v>
      </c>
      <c r="C2767" s="5" t="s">
        <v>616</v>
      </c>
      <c r="D2767" s="378"/>
      <c r="E2767" s="5"/>
      <c r="F2767" s="5">
        <v>1</v>
      </c>
      <c r="G2767" s="5">
        <f>+F2767</f>
      </c>
      <c r="H2767" s="5">
        <v>1</v>
      </c>
      <c r="I2767" s="102">
        <f t="shared" si="309"/>
      </c>
      <c r="J2767" s="259">
        <f t="shared" si="310"/>
      </c>
      <c r="K2767" s="126">
        <f t="shared" si="311"/>
      </c>
      <c r="L2767" s="126">
        <f t="shared" si="312"/>
      </c>
      <c r="W2767">
        <f t="shared" si="305"/>
      </c>
      <c r="X2767">
        <f t="shared" si="306"/>
      </c>
      <c r="Y2767">
        <f t="shared" si="307"/>
      </c>
      <c r="Z2767">
        <f t="shared" si="308"/>
      </c>
    </row>
    <row r="2768" spans="1:26">
      <c r="A2768" s="5">
        <v>13</v>
      </c>
      <c r="B2768" s="8" t="s">
        <v>939</v>
      </c>
      <c r="C2768" s="5" t="s">
        <v>938</v>
      </c>
      <c r="D2768" s="5">
        <v>1</v>
      </c>
      <c r="E2768" s="5">
        <v>5</v>
      </c>
      <c r="F2768" s="5">
        <f t="shared" si="313"/>
      </c>
      <c r="G2768" s="5">
        <f t="shared" si="314"/>
      </c>
      <c r="H2768" s="5">
        <v>1</v>
      </c>
      <c r="I2768" s="102">
        <f t="shared" si="309"/>
      </c>
      <c r="J2768" s="259">
        <f t="shared" si="310"/>
      </c>
      <c r="K2768" s="126">
        <f t="shared" si="311"/>
      </c>
      <c r="L2768" s="126">
        <f t="shared" si="312"/>
      </c>
      <c r="W2768">
        <f t="shared" si="305"/>
      </c>
      <c r="X2768">
        <f t="shared" si="306"/>
      </c>
      <c r="Y2768">
        <f t="shared" si="307"/>
      </c>
      <c r="Z2768">
        <f t="shared" si="308"/>
      </c>
    </row>
    <row r="2769" spans="1:26">
      <c r="A2769" s="5">
        <v>14</v>
      </c>
      <c r="B2769" s="8" t="s">
        <v>617</v>
      </c>
      <c r="C2769" s="5" t="s">
        <v>618</v>
      </c>
      <c r="D2769" s="378">
        <v>1</v>
      </c>
      <c r="E2769" s="5"/>
      <c r="F2769" s="5">
        <v>2</v>
      </c>
      <c r="G2769" s="5">
        <f>+F2769</f>
      </c>
      <c r="H2769" s="5">
        <v>1</v>
      </c>
      <c r="I2769" s="102">
        <f t="shared" si="309"/>
      </c>
      <c r="J2769" s="259">
        <f t="shared" si="310"/>
      </c>
      <c r="K2769" s="126">
        <f t="shared" si="311"/>
      </c>
      <c r="L2769" s="126">
        <f t="shared" si="312"/>
      </c>
      <c r="W2769">
        <f t="shared" si="305"/>
      </c>
      <c r="X2769">
        <f t="shared" si="306"/>
      </c>
      <c r="Y2769">
        <f t="shared" si="307"/>
      </c>
      <c r="Z2769">
        <f t="shared" si="308"/>
      </c>
    </row>
    <row r="2770" spans="1:26">
      <c r="A2770" s="5">
        <v>15</v>
      </c>
      <c r="B2770" s="8" t="s">
        <v>1141</v>
      </c>
      <c r="C2770" s="5" t="s">
        <v>1140</v>
      </c>
      <c r="D2770" s="378"/>
      <c r="E2770" s="5"/>
      <c r="F2770" s="5">
        <v>2</v>
      </c>
      <c r="G2770" s="5">
        <f>+F2770</f>
      </c>
      <c r="H2770" s="5">
        <v>1</v>
      </c>
      <c r="I2770" s="102">
        <f t="shared" si="309"/>
      </c>
      <c r="J2770" s="259">
        <f t="shared" si="310"/>
      </c>
      <c r="K2770" s="126">
        <f t="shared" si="311"/>
      </c>
      <c r="L2770" s="126">
        <f t="shared" si="312"/>
      </c>
      <c r="W2770">
        <f t="shared" si="305"/>
      </c>
      <c r="X2770">
        <f t="shared" si="306"/>
      </c>
      <c r="Y2770">
        <f t="shared" si="307"/>
      </c>
      <c r="Z2770">
        <f t="shared" si="308"/>
      </c>
    </row>
    <row r="2771" spans="1:26">
      <c r="A2771" s="5">
        <v>16</v>
      </c>
      <c r="B2771" s="8" t="s">
        <v>443</v>
      </c>
      <c r="C2771" s="5" t="s">
        <v>442</v>
      </c>
      <c r="D2771" s="5">
        <v>1</v>
      </c>
      <c r="E2771" s="5">
        <v>5</v>
      </c>
      <c r="F2771" s="5">
        <f t="shared" si="313"/>
      </c>
      <c r="G2771" s="5">
        <f t="shared" si="314"/>
      </c>
      <c r="H2771" s="5">
        <v>1</v>
      </c>
      <c r="I2771" s="102">
        <f t="shared" si="309"/>
      </c>
      <c r="J2771" s="259">
        <f t="shared" si="310"/>
      </c>
      <c r="K2771" s="126">
        <f t="shared" si="311"/>
      </c>
      <c r="L2771" s="126">
        <f t="shared" si="312"/>
      </c>
      <c r="W2771">
        <f t="shared" si="305"/>
      </c>
      <c r="X2771">
        <f t="shared" si="306"/>
      </c>
      <c r="Y2771">
        <f t="shared" si="307"/>
      </c>
      <c r="Z2771">
        <f t="shared" si="308"/>
      </c>
    </row>
    <row r="2772" spans="1:26">
      <c r="A2772" s="5">
        <v>17</v>
      </c>
      <c r="B2772" s="8" t="s">
        <v>619</v>
      </c>
      <c r="C2772" s="5" t="s">
        <v>620</v>
      </c>
      <c r="D2772" s="5">
        <v>1</v>
      </c>
      <c r="E2772" s="5">
        <v>5</v>
      </c>
      <c r="F2772" s="5">
        <f t="shared" si="313"/>
      </c>
      <c r="G2772" s="5">
        <f t="shared" si="314"/>
      </c>
      <c r="H2772" s="5">
        <v>1</v>
      </c>
      <c r="I2772" s="102">
        <f t="shared" si="309"/>
      </c>
      <c r="J2772" s="259">
        <f t="shared" si="310"/>
      </c>
      <c r="K2772" s="126">
        <f t="shared" si="311"/>
      </c>
      <c r="L2772" s="126">
        <f t="shared" si="312"/>
      </c>
      <c r="W2772">
        <f t="shared" si="305"/>
      </c>
      <c r="X2772">
        <f t="shared" si="306"/>
      </c>
      <c r="Y2772">
        <f t="shared" si="307"/>
      </c>
      <c r="Z2772">
        <f t="shared" si="308"/>
      </c>
    </row>
    <row r="2773" spans="1:26">
      <c r="A2773" s="5">
        <v>18</v>
      </c>
      <c r="B2773" s="8" t="s">
        <v>1050</v>
      </c>
      <c r="C2773" s="5" t="s">
        <v>1049</v>
      </c>
      <c r="D2773" s="5">
        <v>1</v>
      </c>
      <c r="E2773" s="5">
        <v>5</v>
      </c>
      <c r="F2773" s="5">
        <f t="shared" si="313"/>
      </c>
      <c r="G2773" s="5">
        <f t="shared" si="314"/>
      </c>
      <c r="H2773" s="5">
        <v>1</v>
      </c>
      <c r="I2773" s="102">
        <f t="shared" si="309"/>
      </c>
      <c r="J2773" s="259">
        <f t="shared" si="310"/>
      </c>
      <c r="K2773" s="126">
        <f t="shared" si="311"/>
      </c>
      <c r="L2773" s="126">
        <f t="shared" si="312"/>
      </c>
      <c r="W2773">
        <f t="shared" si="305"/>
      </c>
      <c r="X2773">
        <f t="shared" si="306"/>
      </c>
      <c r="Y2773">
        <f t="shared" si="307"/>
      </c>
      <c r="Z2773">
        <f t="shared" si="308"/>
      </c>
    </row>
    <row r="2774" spans="1:26">
      <c r="A2774" s="5">
        <v>19</v>
      </c>
      <c r="B2774" s="8" t="s">
        <v>437</v>
      </c>
      <c r="C2774" s="5" t="s">
        <v>436</v>
      </c>
      <c r="D2774" s="5">
        <v>1</v>
      </c>
      <c r="E2774" s="5">
        <v>5</v>
      </c>
      <c r="F2774" s="5">
        <f t="shared" si="313"/>
      </c>
      <c r="G2774" s="5">
        <f t="shared" si="314"/>
      </c>
      <c r="H2774" s="5">
        <v>1</v>
      </c>
      <c r="I2774" s="102">
        <f t="shared" si="309"/>
      </c>
      <c r="J2774" s="259">
        <f t="shared" si="310"/>
      </c>
      <c r="K2774" s="126">
        <f t="shared" si="311"/>
      </c>
      <c r="L2774" s="126">
        <f t="shared" si="312"/>
      </c>
      <c r="W2774">
        <f t="shared" si="305"/>
      </c>
      <c r="X2774">
        <f t="shared" si="306"/>
      </c>
      <c r="Y2774">
        <f t="shared" si="307"/>
      </c>
      <c r="Z2774">
        <f t="shared" si="308"/>
      </c>
    </row>
    <row r="2775" spans="1:26">
      <c r="A2775" s="5">
        <v>20</v>
      </c>
      <c r="B2775" s="8" t="s">
        <v>962</v>
      </c>
      <c r="C2775" s="5" t="s">
        <v>961</v>
      </c>
      <c r="D2775" s="5">
        <v>1</v>
      </c>
      <c r="E2775" s="5">
        <v>5</v>
      </c>
      <c r="F2775" s="5">
        <f t="shared" si="313"/>
      </c>
      <c r="G2775" s="5">
        <f t="shared" si="314"/>
      </c>
      <c r="H2775" s="5">
        <v>1</v>
      </c>
      <c r="I2775" s="102">
        <f t="shared" si="309"/>
      </c>
      <c r="J2775" s="259">
        <f t="shared" si="310"/>
      </c>
      <c r="K2775" s="126">
        <f t="shared" si="311"/>
      </c>
      <c r="L2775" s="126">
        <f t="shared" si="312"/>
      </c>
      <c r="W2775">
        <f t="shared" si="305"/>
      </c>
      <c r="X2775">
        <f t="shared" si="306"/>
      </c>
      <c r="Y2775">
        <f t="shared" si="307"/>
      </c>
      <c r="Z2775">
        <f t="shared" si="308"/>
      </c>
    </row>
    <row r="2776" spans="1:26">
      <c r="A2776" s="5"/>
      <c r="B2776" s="8"/>
      <c r="C2776" s="5"/>
      <c r="D2776" s="5"/>
      <c r="E2776" s="5"/>
      <c r="F2776" s="5"/>
      <c r="G2776" s="5"/>
      <c r="H2776" s="5"/>
      <c r="I2776" s="102"/>
      <c r="J2776" s="259"/>
      <c r="K2776" s="126"/>
      <c r="L2776" s="126"/>
      <c r="W2776">
        <f t="shared" si="305"/>
      </c>
      <c r="X2776">
        <f t="shared" si="306"/>
      </c>
      <c r="Y2776">
        <f t="shared" si="307"/>
      </c>
      <c r="Z2776">
        <f t="shared" si="308"/>
      </c>
    </row>
    <row r="2777" spans="1:26">
      <c r="A2777" s="5">
        <v>22</v>
      </c>
      <c r="B2777" s="8" t="s">
        <v>960</v>
      </c>
      <c r="C2777" s="5" t="s">
        <v>959</v>
      </c>
      <c r="D2777" s="123">
        <v>1</v>
      </c>
      <c r="E2777" s="5"/>
      <c r="F2777" s="5">
        <v>5</v>
      </c>
      <c r="G2777" s="5">
        <f>+F2777</f>
      </c>
      <c r="H2777" s="5">
        <v>1</v>
      </c>
      <c r="I2777" s="102">
        <f t="shared" si="309"/>
      </c>
      <c r="J2777" s="259">
        <f t="shared" si="310"/>
      </c>
      <c r="K2777" s="126">
        <f t="shared" si="311"/>
      </c>
      <c r="L2777" s="126">
        <f t="shared" si="312"/>
      </c>
      <c r="W2777">
        <f t="shared" si="305"/>
      </c>
      <c r="X2777">
        <f t="shared" si="306"/>
      </c>
      <c r="Y2777">
        <f t="shared" si="307"/>
      </c>
      <c r="Z2777">
        <f t="shared" si="308"/>
      </c>
    </row>
    <row r="2778" spans="1:26">
      <c r="A2778" s="5">
        <v>23</v>
      </c>
      <c r="B2778" s="20" t="s">
        <v>622</v>
      </c>
      <c r="C2778" s="5"/>
      <c r="D2778" s="5">
        <v>1</v>
      </c>
      <c r="E2778" s="5">
        <v>10</v>
      </c>
      <c r="F2778" s="5">
        <f t="shared" si="313"/>
      </c>
      <c r="G2778" s="5">
        <f t="shared" si="314"/>
      </c>
      <c r="H2778" s="5">
        <v>1</v>
      </c>
      <c r="I2778" s="102">
        <f t="shared" si="309"/>
      </c>
      <c r="J2778" s="259">
        <f t="shared" si="310"/>
      </c>
      <c r="K2778" s="126">
        <f t="shared" si="311"/>
      </c>
      <c r="L2778" s="126">
        <f t="shared" si="312"/>
      </c>
      <c r="W2778">
        <f t="shared" si="305"/>
      </c>
      <c r="X2778">
        <f t="shared" si="306"/>
      </c>
      <c r="Y2778">
        <f t="shared" si="307"/>
      </c>
      <c r="Z2778">
        <f t="shared" si="308"/>
      </c>
    </row>
    <row r="2779" spans="1:26">
      <c r="A2779" s="5">
        <v>24</v>
      </c>
      <c r="B2779" s="106" t="s">
        <v>958</v>
      </c>
      <c r="C2779" s="5"/>
      <c r="D2779" s="5">
        <v>1</v>
      </c>
      <c r="E2779" s="5">
        <v>10</v>
      </c>
      <c r="F2779" s="5">
        <f t="shared" si="313"/>
      </c>
      <c r="G2779" s="5">
        <f t="shared" si="314"/>
      </c>
      <c r="H2779" s="5">
        <v>1</v>
      </c>
      <c r="I2779" s="102">
        <f t="shared" si="309"/>
      </c>
      <c r="J2779" s="259">
        <f t="shared" si="310"/>
      </c>
      <c r="K2779" s="126">
        <f t="shared" si="311"/>
      </c>
      <c r="L2779" s="126">
        <f t="shared" si="312"/>
      </c>
      <c r="W2779">
        <f t="shared" si="305"/>
      </c>
      <c r="X2779">
        <f t="shared" si="306"/>
      </c>
      <c r="Y2779">
        <f t="shared" si="307"/>
      </c>
      <c r="Z2779">
        <f t="shared" si="308"/>
      </c>
    </row>
    <row r="2780" spans="1:26">
      <c r="A2780" s="5">
        <v>25</v>
      </c>
      <c r="B2780" s="106" t="s">
        <v>871</v>
      </c>
      <c r="C2780" s="5"/>
      <c r="D2780" s="5">
        <v>1</v>
      </c>
      <c r="E2780" s="5">
        <v>5</v>
      </c>
      <c r="F2780" s="5">
        <f>+E2780*D2780</f>
      </c>
      <c r="G2780" s="5">
        <f>+E2780*D2780</f>
      </c>
      <c r="H2780" s="5">
        <v>1</v>
      </c>
      <c r="I2780" s="102">
        <f>+H2780*G2780</f>
      </c>
      <c r="J2780" s="259">
        <f t="shared" si="310"/>
      </c>
      <c r="K2780" s="126">
        <f>+H2780-J2780</f>
      </c>
      <c r="L2780" s="126">
        <f>+K2780*G2780</f>
      </c>
      <c r="W2780">
        <f t="shared" si="305"/>
      </c>
      <c r="X2780">
        <f t="shared" si="306"/>
      </c>
      <c r="Y2780">
        <f t="shared" si="307"/>
      </c>
      <c r="Z2780">
        <f t="shared" si="308"/>
      </c>
    </row>
    <row r="2781" spans="1:26">
      <c r="A2781" s="19"/>
      <c r="B2781" s="1564" t="s">
        <v>18</v>
      </c>
      <c r="C2781" s="1565"/>
      <c r="D2781" s="5"/>
      <c r="E2781" s="207"/>
      <c r="F2781" s="5"/>
      <c r="G2781" s="5"/>
      <c r="H2781" s="6"/>
      <c r="I2781" s="102"/>
      <c r="J2781" s="259"/>
      <c r="K2781" s="126"/>
      <c r="L2781" s="126"/>
      <c r="W2781">
        <f t="shared" si="305"/>
      </c>
      <c r="X2781">
        <f t="shared" si="306"/>
      </c>
      <c r="Y2781">
        <f t="shared" si="307"/>
      </c>
      <c r="Z2781">
        <f t="shared" si="308"/>
      </c>
    </row>
    <row r="2782" spans="1:26">
      <c r="A2782" s="5">
        <v>26</v>
      </c>
      <c r="B2782" s="128" t="s">
        <v>937</v>
      </c>
      <c r="C2782" s="101" t="s">
        <v>936</v>
      </c>
      <c r="D2782" s="5">
        <v>1</v>
      </c>
      <c r="E2782" s="5">
        <v>4</v>
      </c>
      <c r="F2782" s="5">
        <f t="shared" si="313"/>
      </c>
      <c r="G2782" s="5">
        <f t="shared" si="314"/>
      </c>
      <c r="H2782" s="9">
        <v>1</v>
      </c>
      <c r="I2782" s="102">
        <f t="shared" si="309"/>
      </c>
      <c r="J2782" s="259">
        <f t="shared" si="310"/>
      </c>
      <c r="K2782" s="126">
        <f t="shared" si="311"/>
      </c>
      <c r="L2782" s="126">
        <f t="shared" si="312"/>
      </c>
      <c r="W2782">
        <f t="shared" si="305"/>
      </c>
      <c r="X2782">
        <f t="shared" si="306"/>
      </c>
      <c r="Y2782">
        <f t="shared" si="307"/>
      </c>
      <c r="Z2782">
        <f t="shared" si="308"/>
      </c>
    </row>
    <row r="2783" spans="1:26">
      <c r="A2783" s="5">
        <v>27</v>
      </c>
      <c r="B2783" s="8" t="s">
        <v>295</v>
      </c>
      <c r="C2783" s="5" t="s">
        <v>294</v>
      </c>
      <c r="D2783" s="5">
        <v>1</v>
      </c>
      <c r="E2783" s="5">
        <v>4</v>
      </c>
      <c r="F2783" s="5">
        <f t="shared" si="313"/>
      </c>
      <c r="G2783" s="5">
        <f t="shared" si="314"/>
      </c>
      <c r="H2783" s="9">
        <v>1</v>
      </c>
      <c r="I2783" s="102">
        <f t="shared" si="309"/>
      </c>
      <c r="J2783" s="259">
        <f t="shared" si="310"/>
      </c>
      <c r="K2783" s="126">
        <f t="shared" si="311"/>
      </c>
      <c r="L2783" s="126">
        <f t="shared" si="312"/>
      </c>
      <c r="W2783">
        <f t="shared" si="305"/>
      </c>
      <c r="X2783">
        <f t="shared" si="306"/>
      </c>
      <c r="Y2783">
        <f t="shared" si="307"/>
      </c>
      <c r="Z2783">
        <f t="shared" si="308"/>
      </c>
    </row>
    <row r="2784" spans="1:26">
      <c r="A2784" s="5">
        <v>28</v>
      </c>
      <c r="B2784" s="95" t="s">
        <v>492</v>
      </c>
      <c r="C2784" s="101" t="s">
        <v>493</v>
      </c>
      <c r="D2784" s="5">
        <v>2</v>
      </c>
      <c r="E2784" s="5">
        <v>4</v>
      </c>
      <c r="F2784" s="5">
        <f t="shared" si="313"/>
      </c>
      <c r="G2784" s="5">
        <f t="shared" si="314"/>
      </c>
      <c r="H2784" s="5">
        <v>1</v>
      </c>
      <c r="I2784" s="102">
        <f t="shared" si="309"/>
      </c>
      <c r="J2784" s="259">
        <f t="shared" si="310"/>
      </c>
      <c r="K2784" s="126">
        <f t="shared" si="311"/>
      </c>
      <c r="L2784" s="126">
        <f t="shared" si="312"/>
      </c>
      <c r="W2784">
        <f t="shared" si="305"/>
      </c>
      <c r="X2784">
        <f t="shared" si="306"/>
      </c>
      <c r="Y2784">
        <f t="shared" si="307"/>
      </c>
      <c r="Z2784">
        <f t="shared" si="308"/>
      </c>
    </row>
    <row r="2785" spans="1:26">
      <c r="A2785" s="5">
        <v>29</v>
      </c>
      <c r="B2785" s="95" t="s">
        <v>1143</v>
      </c>
      <c r="C2785" s="9" t="s">
        <v>1142</v>
      </c>
      <c r="D2785" s="5">
        <v>1</v>
      </c>
      <c r="E2785" s="5">
        <v>4</v>
      </c>
      <c r="F2785" s="5">
        <f t="shared" si="313"/>
      </c>
      <c r="G2785" s="5">
        <f t="shared" si="314"/>
      </c>
      <c r="H2785" s="5">
        <v>1</v>
      </c>
      <c r="I2785" s="102">
        <f t="shared" si="309"/>
      </c>
      <c r="J2785" s="259">
        <f t="shared" si="310"/>
      </c>
      <c r="K2785" s="126">
        <f t="shared" si="311"/>
      </c>
      <c r="L2785" s="126">
        <f t="shared" si="312"/>
      </c>
      <c r="W2785">
        <f t="shared" si="305"/>
      </c>
      <c r="X2785">
        <f t="shared" si="306"/>
      </c>
      <c r="Y2785">
        <f t="shared" si="307"/>
      </c>
      <c r="Z2785">
        <f t="shared" si="308"/>
      </c>
    </row>
    <row r="2786" spans="1:26">
      <c r="A2786" s="5">
        <v>30</v>
      </c>
      <c r="B2786" s="95" t="s">
        <v>291</v>
      </c>
      <c r="C2786" s="101" t="s">
        <v>290</v>
      </c>
      <c r="D2786" s="5">
        <v>1</v>
      </c>
      <c r="E2786" s="5">
        <v>4</v>
      </c>
      <c r="F2786" s="5">
        <f t="shared" si="313"/>
      </c>
      <c r="G2786" s="5">
        <f t="shared" si="314"/>
      </c>
      <c r="H2786" s="16">
        <v>1</v>
      </c>
      <c r="I2786" s="102">
        <f t="shared" si="309"/>
      </c>
      <c r="J2786" s="259">
        <f t="shared" si="310"/>
      </c>
      <c r="K2786" s="126">
        <f t="shared" si="311"/>
      </c>
      <c r="L2786" s="126">
        <f t="shared" si="312"/>
      </c>
      <c r="W2786">
        <f t="shared" si="305"/>
      </c>
      <c r="X2786">
        <f t="shared" si="306"/>
      </c>
      <c r="Y2786">
        <f t="shared" si="307"/>
      </c>
      <c r="Z2786">
        <f t="shared" si="308"/>
      </c>
    </row>
    <row r="2787" spans="1:26">
      <c r="A2787" s="5">
        <v>31</v>
      </c>
      <c r="B2787" s="95" t="s">
        <v>842</v>
      </c>
      <c r="C2787" s="101" t="s">
        <v>841</v>
      </c>
      <c r="D2787" s="5">
        <v>2</v>
      </c>
      <c r="E2787" s="5">
        <v>4</v>
      </c>
      <c r="F2787" s="5">
        <f>+E2787*D2787</f>
      </c>
      <c r="G2787" s="5">
        <f>+E2787*D2787</f>
      </c>
      <c r="H2787" s="16">
        <v>1</v>
      </c>
      <c r="I2787" s="102">
        <f>+H2787*G2787</f>
      </c>
      <c r="J2787" s="259">
        <f t="shared" si="310"/>
      </c>
      <c r="K2787" s="126">
        <f>+H2787-J2787</f>
      </c>
      <c r="L2787" s="126">
        <f>+K2787*G2787</f>
      </c>
      <c r="W2787">
        <f t="shared" si="305"/>
      </c>
      <c r="X2787">
        <f t="shared" si="306"/>
      </c>
      <c r="Y2787">
        <f t="shared" si="307"/>
      </c>
      <c r="Z2787">
        <f t="shared" si="308"/>
      </c>
    </row>
    <row r="2788" spans="1:26">
      <c r="A2788" s="5">
        <v>32</v>
      </c>
      <c r="B2788" s="95" t="s">
        <v>840</v>
      </c>
      <c r="C2788" s="101" t="s">
        <v>839</v>
      </c>
      <c r="D2788" s="5">
        <v>1</v>
      </c>
      <c r="E2788" s="5">
        <v>4</v>
      </c>
      <c r="F2788" s="5">
        <f>+E2788*D2788</f>
      </c>
      <c r="G2788" s="5">
        <f>+E2788*D2788</f>
      </c>
      <c r="H2788" s="16">
        <v>1</v>
      </c>
      <c r="I2788" s="102">
        <f>+H2788*G2788</f>
      </c>
      <c r="J2788" s="259">
        <f t="shared" si="310"/>
      </c>
      <c r="K2788" s="126">
        <f>+H2788-J2788</f>
      </c>
      <c r="L2788" s="126">
        <f>+K2788*G2788</f>
      </c>
      <c r="W2788">
        <f t="shared" si="305"/>
      </c>
      <c r="X2788">
        <f t="shared" si="306"/>
      </c>
      <c r="Y2788">
        <f t="shared" si="307"/>
      </c>
      <c r="Z2788">
        <f t="shared" si="308"/>
      </c>
    </row>
    <row r="2789" spans="1:26">
      <c r="A2789" s="5">
        <v>33</v>
      </c>
      <c r="B2789" s="8" t="s">
        <v>467</v>
      </c>
      <c r="C2789" s="5" t="s">
        <v>466</v>
      </c>
      <c r="D2789" s="5">
        <v>1</v>
      </c>
      <c r="E2789" s="5">
        <v>4</v>
      </c>
      <c r="F2789" s="5">
        <f t="shared" si="313"/>
      </c>
      <c r="G2789" s="5">
        <f t="shared" si="314"/>
      </c>
      <c r="H2789" s="16">
        <v>1</v>
      </c>
      <c r="I2789" s="102">
        <f t="shared" si="309"/>
      </c>
      <c r="J2789" s="259">
        <f t="shared" si="310"/>
      </c>
      <c r="K2789" s="126">
        <f t="shared" si="311"/>
      </c>
      <c r="L2789" s="126">
        <f t="shared" si="312"/>
      </c>
      <c r="W2789">
        <f t="shared" si="305"/>
      </c>
      <c r="X2789">
        <f t="shared" si="306"/>
      </c>
      <c r="Y2789">
        <f t="shared" si="307"/>
      </c>
      <c r="Z2789">
        <f t="shared" si="308"/>
      </c>
    </row>
    <row r="2790" spans="1:26">
      <c r="A2790" s="19"/>
      <c r="B2790" s="1564" t="s">
        <v>604</v>
      </c>
      <c r="C2790" s="1565"/>
      <c r="D2790" s="5"/>
      <c r="E2790" s="207"/>
      <c r="F2790" s="5"/>
      <c r="G2790" s="5"/>
      <c r="H2790" s="6"/>
      <c r="I2790" s="102"/>
      <c r="J2790" s="259"/>
      <c r="K2790" s="126"/>
      <c r="L2790" s="126"/>
      <c r="W2790">
        <f t="shared" si="305"/>
      </c>
      <c r="X2790">
        <f t="shared" si="306"/>
      </c>
      <c r="Y2790">
        <f t="shared" si="307"/>
      </c>
      <c r="Z2790">
        <f t="shared" si="308"/>
      </c>
    </row>
    <row r="2791" spans="1:26" ht="24">
      <c r="A2791" s="5">
        <v>34</v>
      </c>
      <c r="B2791" s="106" t="s">
        <v>970</v>
      </c>
      <c r="C2791" s="269" t="s">
        <v>979</v>
      </c>
      <c r="D2791" s="5">
        <v>1</v>
      </c>
      <c r="E2791" s="5">
        <v>10</v>
      </c>
      <c r="F2791" s="5">
        <f t="shared" si="313"/>
      </c>
      <c r="G2791" s="5">
        <f t="shared" si="314"/>
      </c>
      <c r="H2791" s="9">
        <v>1</v>
      </c>
      <c r="I2791" s="102">
        <f t="shared" si="309"/>
      </c>
      <c r="J2791" s="259">
        <f t="shared" si="310"/>
      </c>
      <c r="K2791" s="126">
        <f t="shared" si="311"/>
      </c>
      <c r="L2791" s="126">
        <f t="shared" si="312"/>
      </c>
      <c r="W2791">
        <f t="shared" si="305"/>
      </c>
      <c r="X2791">
        <f t="shared" si="306"/>
      </c>
      <c r="Y2791">
        <f t="shared" si="307"/>
      </c>
      <c r="Z2791">
        <f t="shared" si="308"/>
      </c>
    </row>
    <row r="2792" spans="1:26" ht="36">
      <c r="A2792" s="5">
        <v>35</v>
      </c>
      <c r="B2792" s="106" t="s">
        <v>561</v>
      </c>
      <c r="C2792" s="280" t="s">
        <v>1005</v>
      </c>
      <c r="D2792" s="5">
        <v>1</v>
      </c>
      <c r="E2792" s="5">
        <v>10</v>
      </c>
      <c r="F2792" s="5">
        <f t="shared" si="313"/>
      </c>
      <c r="G2792" s="5">
        <f t="shared" si="314"/>
      </c>
      <c r="H2792" s="9">
        <v>1</v>
      </c>
      <c r="I2792" s="102">
        <f t="shared" si="309"/>
      </c>
      <c r="J2792" s="259">
        <f t="shared" si="310"/>
      </c>
      <c r="K2792" s="126">
        <f t="shared" si="311"/>
      </c>
      <c r="L2792" s="126">
        <f t="shared" si="312"/>
      </c>
      <c r="W2792">
        <f t="shared" si="305"/>
      </c>
      <c r="X2792">
        <f t="shared" si="306"/>
      </c>
      <c r="Y2792">
        <f t="shared" si="307"/>
      </c>
      <c r="Z2792">
        <f t="shared" si="308"/>
      </c>
    </row>
    <row r="2793" spans="1:26" ht="24">
      <c r="A2793" s="5">
        <v>36</v>
      </c>
      <c r="B2793" s="106" t="s">
        <v>833</v>
      </c>
      <c r="C2793" s="269" t="s">
        <v>1166</v>
      </c>
      <c r="D2793" s="5">
        <v>1</v>
      </c>
      <c r="E2793" s="5">
        <v>10</v>
      </c>
      <c r="F2793" s="5">
        <f>+E2793*D2793</f>
      </c>
      <c r="G2793" s="5">
        <f>+E2793*D2793</f>
      </c>
      <c r="H2793" s="9">
        <v>1</v>
      </c>
      <c r="I2793" s="102">
        <f>+H2793*G2793</f>
      </c>
      <c r="J2793" s="259">
        <f t="shared" si="310"/>
      </c>
      <c r="K2793" s="126">
        <f>+H2793-J2793</f>
      </c>
      <c r="L2793" s="126">
        <f>+K2793*G2793</f>
      </c>
      <c r="W2793">
        <f t="shared" si="305"/>
      </c>
      <c r="X2793">
        <f t="shared" si="306"/>
      </c>
      <c r="Y2793">
        <f t="shared" si="307"/>
      </c>
      <c r="Z2793">
        <f t="shared" si="308"/>
      </c>
    </row>
    <row r="2794" spans="1:26" ht="30">
      <c r="A2794" s="5">
        <v>37</v>
      </c>
      <c r="B2794" s="106" t="s">
        <v>1196</v>
      </c>
      <c r="C2794" s="271" t="s">
        <v>1195</v>
      </c>
      <c r="D2794" s="5">
        <v>1</v>
      </c>
      <c r="E2794" s="5">
        <v>10</v>
      </c>
      <c r="F2794" s="5">
        <f>+E2794*D2794</f>
      </c>
      <c r="G2794" s="5">
        <f>+E2794*D2794</f>
      </c>
      <c r="H2794" s="9">
        <v>1</v>
      </c>
      <c r="I2794" s="102">
        <f>+H2794*G2794</f>
      </c>
      <c r="J2794" s="259">
        <f t="shared" si="310"/>
      </c>
      <c r="K2794" s="126">
        <f>+H2794-J2794</f>
      </c>
      <c r="L2794" s="126">
        <f>+K2794*G2794</f>
      </c>
      <c r="W2794">
        <f t="shared" si="305"/>
      </c>
      <c r="X2794">
        <f t="shared" si="306"/>
      </c>
      <c r="Y2794">
        <f t="shared" si="307"/>
      </c>
      <c r="Z2794">
        <f t="shared" si="308"/>
      </c>
    </row>
    <row r="2795" spans="1:26">
      <c r="A2795" s="5">
        <v>38</v>
      </c>
      <c r="B2795" s="106" t="s">
        <v>1194</v>
      </c>
      <c r="C2795" s="269" t="s">
        <v>1193</v>
      </c>
      <c r="D2795" s="5">
        <v>1</v>
      </c>
      <c r="E2795" s="5">
        <v>10</v>
      </c>
      <c r="F2795" s="5">
        <f>+E2795*D2795</f>
      </c>
      <c r="G2795" s="5">
        <f>+E2795*D2795</f>
      </c>
      <c r="H2795" s="9">
        <v>1</v>
      </c>
      <c r="I2795" s="102">
        <f>+H2795*G2795</f>
      </c>
      <c r="J2795" s="259">
        <f t="shared" si="310"/>
      </c>
      <c r="K2795" s="126">
        <f>+H2795-J2795</f>
      </c>
      <c r="L2795" s="126">
        <f>+K2795*G2795</f>
      </c>
      <c r="W2795">
        <f t="shared" si="305"/>
      </c>
      <c r="X2795">
        <f t="shared" si="306"/>
      </c>
      <c r="Y2795">
        <f t="shared" si="307"/>
      </c>
      <c r="Z2795">
        <f t="shared" si="308"/>
      </c>
    </row>
    <row r="2796" spans="1:26">
      <c r="A2796" s="5">
        <v>39</v>
      </c>
      <c r="B2796" s="106" t="s">
        <v>1192</v>
      </c>
      <c r="C2796" s="269" t="s">
        <v>1191</v>
      </c>
      <c r="D2796" s="5">
        <v>1</v>
      </c>
      <c r="E2796" s="5">
        <v>10</v>
      </c>
      <c r="F2796" s="5">
        <f>+E2796*D2796</f>
      </c>
      <c r="G2796" s="5">
        <f>+E2796*D2796</f>
      </c>
      <c r="H2796" s="9">
        <v>1</v>
      </c>
      <c r="I2796" s="102">
        <f>+H2796*G2796</f>
      </c>
      <c r="J2796" s="259">
        <f t="shared" si="310"/>
      </c>
      <c r="K2796" s="126">
        <f>+H2796-J2796</f>
      </c>
      <c r="L2796" s="126">
        <f>+K2796*G2796</f>
      </c>
      <c r="W2796">
        <f t="shared" si="305"/>
      </c>
      <c r="X2796">
        <f t="shared" si="306"/>
      </c>
      <c r="Y2796">
        <f t="shared" si="307"/>
      </c>
      <c r="Z2796">
        <f t="shared" si="308"/>
      </c>
    </row>
    <row r="2797" spans="1:26">
      <c r="A2797" s="5"/>
      <c r="B2797" s="106"/>
      <c r="C2797" s="280"/>
      <c r="D2797" s="5"/>
      <c r="E2797" s="5"/>
      <c r="F2797" s="5"/>
      <c r="G2797" s="5"/>
      <c r="H2797" s="9"/>
      <c r="I2797" s="102"/>
      <c r="J2797" s="259"/>
      <c r="K2797" s="126"/>
      <c r="L2797" s="126"/>
      <c r="W2797">
        <f t="shared" si="305"/>
      </c>
      <c r="X2797">
        <f t="shared" si="306"/>
      </c>
      <c r="Y2797">
        <f t="shared" si="307"/>
      </c>
      <c r="Z2797">
        <f t="shared" si="308"/>
      </c>
    </row>
    <row r="2798" spans="1:26">
      <c r="A2798" s="5"/>
      <c r="B2798" s="106"/>
      <c r="C2798" s="280"/>
      <c r="D2798" s="5"/>
      <c r="E2798" s="5"/>
      <c r="F2798" s="5"/>
      <c r="G2798" s="5"/>
      <c r="H2798" s="9"/>
      <c r="I2798" s="102"/>
      <c r="J2798" s="259"/>
      <c r="K2798" s="126"/>
      <c r="L2798" s="126"/>
      <c r="W2798">
        <f t="shared" si="305"/>
      </c>
      <c r="X2798">
        <f t="shared" si="306"/>
      </c>
      <c r="Y2798">
        <f t="shared" si="307"/>
      </c>
      <c r="Z2798">
        <f t="shared" si="308"/>
      </c>
    </row>
    <row r="2799" spans="1:26">
      <c r="A2799" s="5"/>
      <c r="B2799" s="106"/>
      <c r="C2799" s="280"/>
      <c r="D2799" s="5"/>
      <c r="E2799" s="5"/>
      <c r="F2799" s="5"/>
      <c r="G2799" s="5"/>
      <c r="H2799" s="9"/>
      <c r="I2799" s="102"/>
      <c r="J2799" s="259"/>
      <c r="K2799" s="126"/>
      <c r="L2799" s="126"/>
      <c r="W2799">
        <f t="shared" si="305"/>
      </c>
      <c r="X2799">
        <f t="shared" si="306"/>
      </c>
      <c r="Y2799">
        <f t="shared" si="307"/>
      </c>
      <c r="Z2799">
        <f t="shared" si="308"/>
      </c>
    </row>
    <row r="2800" spans="1:26">
      <c r="A2800" s="19"/>
      <c r="B2800" s="15"/>
      <c r="C2800" s="106"/>
      <c r="D2800" s="5"/>
      <c r="E2800" s="6"/>
      <c r="F2800" s="5"/>
      <c r="G2800" s="5"/>
      <c r="H2800" s="7"/>
      <c r="I2800" s="102"/>
      <c r="J2800" s="25"/>
      <c r="K2800" s="126"/>
      <c r="L2800" s="126"/>
      <c r="W2800">
        <f t="shared" si="305"/>
      </c>
      <c r="X2800">
        <f t="shared" si="306"/>
      </c>
      <c r="Y2800">
        <f t="shared" si="307"/>
      </c>
      <c r="Z2800">
        <f t="shared" si="308"/>
      </c>
    </row>
    <row r="2801" spans="1:26">
      <c r="A2801" s="241"/>
      <c r="B2801" s="239"/>
      <c r="C2801" s="240"/>
      <c r="D2801" s="105"/>
      <c r="E2801" s="9"/>
      <c r="F2801" s="5"/>
      <c r="G2801" s="5"/>
      <c r="H2801" s="105"/>
      <c r="I2801" s="102"/>
      <c r="W2801">
        <f t="shared" si="305"/>
      </c>
      <c r="X2801">
        <f t="shared" si="306"/>
      </c>
      <c r="Y2801">
        <f t="shared" si="307"/>
      </c>
      <c r="Z2801">
        <f t="shared" si="308"/>
      </c>
    </row>
    <row r="2802" spans="1:26">
      <c r="A2802" s="5"/>
      <c r="B2802" s="1568" t="s">
        <v>1244</v>
      </c>
      <c r="C2802" s="1569"/>
      <c r="D2802" s="5"/>
      <c r="E2802" s="5"/>
      <c r="F2802" s="7"/>
      <c r="G2802" s="5"/>
      <c r="H2802" s="5"/>
      <c r="I2802" s="102"/>
      <c r="W2802">
        <f t="shared" si="305"/>
      </c>
      <c r="X2802">
        <f t="shared" si="306"/>
      </c>
      <c r="Y2802">
        <f t="shared" si="307"/>
      </c>
      <c r="Z2802">
        <f t="shared" si="308"/>
      </c>
    </row>
    <row r="2803" spans="1:26">
      <c r="A2803" s="107"/>
      <c r="B2803" s="1570"/>
      <c r="C2803" s="1571"/>
      <c r="D2803" s="184"/>
      <c r="E2803" s="184"/>
      <c r="F2803" s="184"/>
      <c r="G2803" s="184"/>
      <c r="H2803" s="184"/>
      <c r="I2803" s="108"/>
      <c r="W2803">
        <f t="shared" si="305"/>
      </c>
      <c r="X2803">
        <f t="shared" si="306"/>
      </c>
      <c r="Y2803">
        <f t="shared" si="307"/>
      </c>
      <c r="Z2803">
        <f t="shared" si="308"/>
      </c>
    </row>
    <row r="2804" spans="1:26" ht="15.75" thickBot="1">
      <c r="A2804" s="33"/>
      <c r="B2804" s="10"/>
      <c r="C2804" s="10"/>
      <c r="D2804" s="109"/>
      <c r="E2804" s="109"/>
      <c r="F2804" s="109"/>
      <c r="G2804" s="109"/>
      <c r="H2804" s="109"/>
      <c r="I2804" s="110"/>
      <c r="W2804">
        <f t="shared" si="305"/>
      </c>
      <c r="X2804">
        <f t="shared" si="306"/>
      </c>
      <c r="Y2804">
        <f t="shared" si="307"/>
      </c>
      <c r="Z2804">
        <f t="shared" si="308"/>
      </c>
    </row>
    <row r="2805" spans="1:26">
      <c r="A2805" s="33"/>
      <c r="B2805" s="10"/>
      <c r="C2805" s="10"/>
      <c r="D2805" s="91"/>
      <c r="E2805" s="91"/>
      <c r="F2805" s="91"/>
      <c r="G2805" s="92" t="s">
        <v>19</v>
      </c>
      <c r="H2805" s="91"/>
      <c r="I2805" s="111">
        <f>SUM(I2755:I2804)</f>
      </c>
      <c r="L2805">
        <f>SUM(L2755:L2804)</f>
      </c>
      <c r="W2805">
        <f t="shared" si="305"/>
      </c>
      <c r="X2805">
        <f t="shared" si="306"/>
      </c>
      <c r="Y2805">
        <f t="shared" si="307"/>
      </c>
      <c r="Z2805">
        <f t="shared" si="308"/>
      </c>
    </row>
    <row r="2806" spans="1:26">
      <c r="A2806" s="33"/>
      <c r="B2806" s="10"/>
      <c r="C2806" s="263" t="s">
        <v>490</v>
      </c>
      <c r="D2806" s="253"/>
      <c r="E2806" s="253"/>
      <c r="F2806" s="253" t="s">
        <v>431</v>
      </c>
      <c r="G2806" s="253" t="s">
        <v>491</v>
      </c>
      <c r="H2806" s="112">
        <v>1</v>
      </c>
      <c r="I2806" s="61">
        <f>+L2805*H2806</f>
      </c>
      <c r="W2806">
        <f t="shared" si="305"/>
      </c>
      <c r="X2806">
        <f t="shared" si="306"/>
      </c>
      <c r="Y2806">
        <f t="shared" si="307"/>
      </c>
      <c r="Z2806">
        <f t="shared" si="308"/>
      </c>
    </row>
    <row r="2807" spans="1:26" ht="15.75" thickBot="1">
      <c r="A2807" s="33"/>
      <c r="B2807" s="11" t="s">
        <v>20</v>
      </c>
      <c r="C2807" s="35"/>
      <c r="D2807" s="35"/>
      <c r="E2807" s="35"/>
      <c r="F2807" s="35"/>
      <c r="G2807" s="35"/>
      <c r="H2807" s="35"/>
      <c r="I2807" s="36"/>
      <c r="W2807">
        <f t="shared" si="305"/>
      </c>
      <c r="X2807">
        <f t="shared" si="306"/>
      </c>
      <c r="Y2807">
        <f t="shared" si="307"/>
      </c>
      <c r="Z2807">
        <f t="shared" si="308"/>
      </c>
    </row>
    <row r="2808" spans="1:26" ht="15.75" thickBot="1">
      <c r="A2808" s="37"/>
      <c r="B2808" s="38"/>
      <c r="C2808" s="39" t="s">
        <v>21</v>
      </c>
      <c r="D2808" s="40">
        <f>SUM(D2755:D2807)</f>
      </c>
      <c r="E2808" s="41">
        <f>IF(H2808=I2808,"OK","NO")</f>
      </c>
      <c r="F2808" s="40">
        <f>SUM(F2755:F2807)</f>
      </c>
      <c r="G2808" s="40">
        <f>SUM(G2755:G2807)</f>
      </c>
      <c r="H2808" s="41">
        <f>SUMPRODUCT(F2755:F2804,H2755:H2804)</f>
      </c>
      <c r="I2808" s="43">
        <f>+I2805-I2806</f>
      </c>
      <c r="W2808">
        <f t="shared" si="305"/>
      </c>
      <c r="X2808">
        <f t="shared" si="306"/>
      </c>
      <c r="Y2808">
        <f t="shared" si="307"/>
      </c>
      <c r="Z2808">
        <f t="shared" si="308"/>
      </c>
    </row>
    <row r="2809" spans="1:26" ht="15.75" thickBot="1">
      <c r="A2809" s="44"/>
      <c r="B2809" s="116"/>
      <c r="C2809" s="45"/>
      <c r="D2809" s="45"/>
      <c r="E2809" s="45"/>
      <c r="F2809" s="45"/>
      <c r="G2809" s="45"/>
      <c r="H2809" s="46" t="s">
        <v>1219</v>
      </c>
      <c r="I2809" s="47"/>
      <c r="W2809">
        <f t="shared" si="305"/>
      </c>
      <c r="X2809">
        <f t="shared" si="306"/>
      </c>
      <c r="Y2809">
        <f t="shared" si="307"/>
      </c>
      <c r="Z2809">
        <f t="shared" si="308"/>
      </c>
    </row>
    <row r="2810" spans="1:26">
      <c r="A2810" s="12" t="s">
        <v>23</v>
      </c>
      <c r="B2810" s="12"/>
      <c r="C2810" s="12"/>
      <c r="D2810" s="13"/>
      <c r="E2810" s="14"/>
      <c r="F2810" s="14"/>
      <c r="G2810" s="14"/>
      <c r="H2810" s="2"/>
      <c r="I2810" s="12"/>
      <c r="W2810">
        <f t="shared" si="305"/>
      </c>
      <c r="X2810">
        <f t="shared" si="306"/>
      </c>
      <c r="Y2810">
        <f t="shared" si="307"/>
      </c>
      <c r="Z2810">
        <f t="shared" si="308"/>
      </c>
    </row>
    <row r="2811" spans="1:26">
      <c r="W2811">
        <f t="shared" si="305"/>
      </c>
      <c r="X2811">
        <f t="shared" si="306"/>
      </c>
      <c r="Y2811">
        <f t="shared" si="307"/>
      </c>
      <c r="Z2811">
        <f t="shared" si="308"/>
      </c>
    </row>
    <row r="2812" spans="1:26">
      <c r="W2812">
        <f t="shared" si="305"/>
      </c>
      <c r="X2812">
        <f t="shared" si="306"/>
      </c>
      <c r="Y2812">
        <f t="shared" si="307"/>
      </c>
      <c r="Z2812">
        <f t="shared" si="308"/>
      </c>
    </row>
    <row r="2813" spans="1:26">
      <c r="W2813">
        <f t="shared" si="305"/>
      </c>
      <c r="X2813">
        <f t="shared" si="306"/>
      </c>
      <c r="Y2813">
        <f t="shared" si="307"/>
      </c>
      <c r="Z2813">
        <f t="shared" si="308"/>
      </c>
    </row>
    <row r="2814" spans="1:26">
      <c r="W2814">
        <f t="shared" si="305"/>
      </c>
      <c r="X2814">
        <f t="shared" si="306"/>
      </c>
      <c r="Y2814">
        <f t="shared" si="307"/>
      </c>
      <c r="Z2814">
        <f t="shared" si="308"/>
      </c>
    </row>
    <row r="2815" spans="1:26">
      <c r="W2815">
        <f t="shared" si="305"/>
      </c>
      <c r="X2815">
        <f t="shared" si="306"/>
      </c>
      <c r="Y2815">
        <f t="shared" si="307"/>
      </c>
      <c r="Z2815">
        <f t="shared" si="308"/>
      </c>
    </row>
    <row r="2816" spans="1:26">
      <c r="A2816" s="1562" t="s">
        <v>0</v>
      </c>
      <c r="B2816" s="1562"/>
      <c r="C2816" s="1562"/>
      <c r="D2816" s="1562"/>
      <c r="E2816" s="1562"/>
      <c r="F2816" s="1562"/>
      <c r="G2816" s="1562"/>
      <c r="H2816" s="1562"/>
      <c r="I2816" s="1562"/>
      <c r="W2816">
        <f t="shared" si="305"/>
      </c>
      <c r="X2816">
        <f t="shared" si="306"/>
      </c>
      <c r="Y2816">
        <f t="shared" si="307"/>
      </c>
      <c r="Z2816">
        <f t="shared" si="308"/>
      </c>
    </row>
    <row r="2817" spans="1:26">
      <c r="W2817">
        <f t="shared" si="305"/>
      </c>
      <c r="X2817">
        <f t="shared" si="306"/>
      </c>
      <c r="Y2817">
        <f t="shared" si="307"/>
      </c>
      <c r="Z2817">
        <f t="shared" si="308"/>
      </c>
    </row>
    <row r="2818" spans="1:26">
      <c r="A2818" s="1" t="s">
        <v>1</v>
      </c>
      <c r="B2818" s="1"/>
      <c r="C2818" s="1"/>
      <c r="G2818" s="2" t="s">
        <v>2</v>
      </c>
      <c r="H2818" s="3" t="s">
        <v>1039</v>
      </c>
      <c r="W2818">
        <f t="shared" si="305"/>
      </c>
      <c r="X2818">
        <f t="shared" si="306"/>
      </c>
      <c r="Y2818">
        <f t="shared" si="307"/>
      </c>
      <c r="Z2818">
        <f t="shared" si="308"/>
      </c>
    </row>
    <row r="2819" spans="1:26">
      <c r="A2819" s="178" t="inlineStr">
        <is>
          <t>Dealer-290</t>
        </is>
      </c>
      <c r="B2819" s="1"/>
      <c r="C2819" s="1" t="inlineStr">
        <is>
          <t>ATTN: Contact-066</t>
        </is>
      </c>
      <c r="F2819" s="4" t="s">
        <v>3</v>
      </c>
      <c r="G2819" s="2"/>
      <c r="H2819" s="1" t="s">
        <v>121</v>
      </c>
      <c r="W2819">
        <f t="shared" si="305"/>
      </c>
      <c r="X2819">
        <f t="shared" si="306"/>
      </c>
      <c r="Y2819">
        <f t="shared" si="307"/>
      </c>
      <c r="Z2819">
        <f t="shared" si="308"/>
      </c>
    </row>
    <row r="2820" spans="1:26">
      <c r="A2820" t="inlineStr">
        <is>
          <t>Address line (redacted)</t>
        </is>
      </c>
      <c r="B2820" s="1"/>
      <c r="F2820" s="4"/>
      <c r="G2820" s="2"/>
      <c r="H2820" s="1"/>
      <c r="W2820">
        <f t="shared" ref="W2820:W2883" si="315">IF(LEFT($H2820&amp;"",5)="2019-",$H2820,W2819)</f>
      </c>
      <c r="X2820">
        <f t="shared" ref="X2820:X2883" si="316">IF($W2820="",0,IF(COUNTIF($AB$2:$AB$80,$W2820)&gt;0,1,0))</f>
      </c>
      <c r="Y2820">
        <f t="shared" ref="Y2820:Y2883" si="317">IF($C2820="","",UPPER(TRIM(IFERROR(LEFT($C2820&amp;"",FIND("/",$C2820&amp;"")-1),$C2820&amp;""))))</f>
      </c>
      <c r="Z2820">
        <f t="shared" ref="Z2820:Z2883" si="318">IFERROR(IF(ISNUMBER($G2820),$G2820,0),0)</f>
      </c>
    </row>
    <row r="2821" spans="1:26" ht="15.75">
      <c r="A2821" s="1" t="inlineStr">
        <is>
          <t>Address line (redacted)</t>
        </is>
      </c>
      <c r="B2821" s="1" t="inlineStr">
        <is>
          <t>Address line (redacted)</t>
        </is>
      </c>
      <c r="C2821" s="1"/>
      <c r="D2821" s="142"/>
      <c r="H2821" s="54"/>
      <c r="W2821">
        <f t="shared" si="315"/>
      </c>
      <c r="X2821">
        <f t="shared" si="316"/>
      </c>
      <c r="Y2821">
        <f t="shared" si="317"/>
      </c>
      <c r="Z2821">
        <f t="shared" si="318"/>
      </c>
    </row>
    <row r="2822" spans="1:26" ht="15.75">
      <c r="A2822" s="49" t="s">
        <v>4</v>
      </c>
      <c r="B2822" s="87" t="inlineStr">
        <is>
          <t>GSTIN-MASKED</t>
        </is>
      </c>
      <c r="C2822" s="1"/>
      <c r="D2822" s="142"/>
      <c r="H2822" s="54"/>
      <c r="W2822">
        <f t="shared" si="315"/>
      </c>
      <c r="X2822">
        <f t="shared" si="316"/>
      </c>
      <c r="Y2822">
        <f t="shared" si="317"/>
      </c>
      <c r="Z2822">
        <f t="shared" si="318"/>
      </c>
    </row>
    <row r="2823" spans="1:26" ht="15.75">
      <c r="D2823" s="142"/>
      <c r="H2823" s="54"/>
      <c r="W2823">
        <f t="shared" si="315"/>
      </c>
      <c r="X2823">
        <f t="shared" si="316"/>
      </c>
      <c r="Y2823">
        <f t="shared" si="317"/>
      </c>
      <c r="Z2823">
        <f t="shared" si="318"/>
      </c>
    </row>
    <row r="2824" spans="1:26">
      <c r="W2824">
        <f t="shared" si="315"/>
      </c>
      <c r="X2824">
        <f t="shared" si="316"/>
      </c>
      <c r="Y2824">
        <f t="shared" si="317"/>
      </c>
      <c r="Z2824">
        <f t="shared" si="318"/>
      </c>
    </row>
    <row r="2825" spans="1:26">
      <c r="A2825" s="1" t="s">
        <v>5</v>
      </c>
      <c r="W2825">
        <f t="shared" si="315"/>
      </c>
      <c r="X2825">
        <f t="shared" si="316"/>
      </c>
      <c r="Y2825">
        <f t="shared" si="317"/>
      </c>
      <c r="Z2825">
        <f t="shared" si="318"/>
      </c>
    </row>
    <row r="2826" spans="1:26">
      <c r="A2826" s="1" t="s">
        <v>6</v>
      </c>
      <c r="W2826">
        <f t="shared" si="315"/>
      </c>
      <c r="X2826">
        <f t="shared" si="316"/>
      </c>
      <c r="Y2826">
        <f t="shared" si="317"/>
      </c>
      <c r="Z2826">
        <f t="shared" si="318"/>
      </c>
    </row>
    <row r="2827" spans="1:26">
      <c r="A2827" s="1" t="s">
        <v>7</v>
      </c>
      <c r="W2827">
        <f t="shared" si="315"/>
      </c>
      <c r="X2827">
        <f t="shared" si="316"/>
      </c>
      <c r="Y2827">
        <f t="shared" si="317"/>
      </c>
      <c r="Z2827">
        <f t="shared" si="318"/>
      </c>
    </row>
    <row r="2828" spans="1:26" ht="24">
      <c r="A2828" s="179" t="s">
        <v>8</v>
      </c>
      <c r="B2828" s="180" t="s">
        <v>9</v>
      </c>
      <c r="C2828" s="180" t="s">
        <v>10</v>
      </c>
      <c r="D2828" s="181" t="s">
        <v>11</v>
      </c>
      <c r="E2828" s="181" t="s">
        <v>12</v>
      </c>
      <c r="F2828" s="181" t="s">
        <v>13</v>
      </c>
      <c r="G2828" s="181" t="s">
        <v>14</v>
      </c>
      <c r="H2828" s="179" t="s">
        <v>15</v>
      </c>
      <c r="I2828" s="182" t="s">
        <v>16</v>
      </c>
      <c r="W2828">
        <f t="shared" si="315"/>
      </c>
      <c r="X2828">
        <f t="shared" si="316"/>
      </c>
      <c r="Y2828">
        <f t="shared" si="317"/>
      </c>
      <c r="Z2828">
        <f t="shared" si="318"/>
      </c>
    </row>
    <row r="2829" spans="1:26">
      <c r="A2829" s="21"/>
      <c r="B2829" s="1563" t="s">
        <v>300</v>
      </c>
      <c r="C2829" s="1563"/>
      <c r="D2829" s="5"/>
      <c r="E2829" s="6"/>
      <c r="F2829" s="6"/>
      <c r="G2829" s="127"/>
      <c r="H2829" s="7"/>
      <c r="I2829" s="183"/>
      <c r="W2829">
        <f t="shared" si="315"/>
      </c>
      <c r="X2829">
        <f t="shared" si="316"/>
      </c>
      <c r="Y2829">
        <f t="shared" si="317"/>
      </c>
      <c r="Z2829">
        <f t="shared" si="318"/>
      </c>
    </row>
    <row r="2830" spans="1:26">
      <c r="A2830" s="5">
        <v>1</v>
      </c>
      <c r="B2830" s="17" t="s">
        <v>739</v>
      </c>
      <c r="C2830" s="88" t="s">
        <v>303</v>
      </c>
      <c r="D2830" s="1666">
        <v>1</v>
      </c>
      <c r="E2830" s="5">
        <v>10</v>
      </c>
      <c r="F2830" s="5">
        <f>+E2830*D2830</f>
      </c>
      <c r="G2830" s="578">
        <f>+E2830*D2830</f>
      </c>
      <c r="H2830" s="5">
        <v>1</v>
      </c>
      <c r="I2830" s="183">
        <f>+H2830*G2830</f>
      </c>
      <c r="W2830">
        <f t="shared" si="315"/>
      </c>
      <c r="X2830">
        <f t="shared" si="316"/>
      </c>
      <c r="Y2830">
        <f t="shared" si="317"/>
      </c>
      <c r="Z2830">
        <f t="shared" si="318"/>
      </c>
    </row>
    <row r="2831" spans="1:26">
      <c r="A2831" s="5">
        <v>2</v>
      </c>
      <c r="B2831" s="17" t="s">
        <v>1136</v>
      </c>
      <c r="C2831" s="349" t="s">
        <v>1135</v>
      </c>
      <c r="D2831" s="1708"/>
      <c r="E2831" s="5"/>
      <c r="F2831" s="6">
        <v>50</v>
      </c>
      <c r="G2831" s="580">
        <f>+F2831</f>
      </c>
      <c r="H2831" s="5">
        <v>1</v>
      </c>
      <c r="I2831" s="183">
        <f>+H2831*G2831</f>
      </c>
      <c r="W2831">
        <f t="shared" si="315"/>
      </c>
      <c r="X2831">
        <f t="shared" si="316"/>
      </c>
      <c r="Y2831">
        <f t="shared" si="317"/>
      </c>
      <c r="Z2831">
        <f t="shared" si="318"/>
      </c>
    </row>
    <row r="2832" spans="1:26">
      <c r="A2832" s="5">
        <v>5</v>
      </c>
      <c r="B2832" s="17" t="s">
        <v>1138</v>
      </c>
      <c r="C2832" s="5" t="s">
        <v>1137</v>
      </c>
      <c r="D2832" s="1708"/>
      <c r="E2832" s="7"/>
      <c r="F2832" s="6">
        <v>10</v>
      </c>
      <c r="G2832" s="580">
        <f t="shared" ref="G2832:G2840" si="319">+F2832</f>
      </c>
      <c r="H2832" s="7">
        <v>1</v>
      </c>
      <c r="I2832" s="183">
        <f t="shared" ref="I2832:I2840" si="320">+H2832*G2832</f>
      </c>
      <c r="W2832">
        <f t="shared" si="315"/>
      </c>
      <c r="X2832">
        <f t="shared" si="316"/>
      </c>
      <c r="Y2832">
        <f t="shared" si="317"/>
      </c>
      <c r="Z2832">
        <f t="shared" si="318"/>
      </c>
    </row>
    <row r="2833" spans="1:26">
      <c r="A2833" s="5">
        <v>6</v>
      </c>
      <c r="B2833" s="17" t="s">
        <v>734</v>
      </c>
      <c r="C2833" s="5" t="s">
        <v>735</v>
      </c>
      <c r="D2833" s="1708"/>
      <c r="E2833" s="7"/>
      <c r="F2833" s="6">
        <v>10</v>
      </c>
      <c r="G2833" s="580">
        <f t="shared" si="319"/>
      </c>
      <c r="H2833" s="7">
        <v>1</v>
      </c>
      <c r="I2833" s="183">
        <f t="shared" si="320"/>
      </c>
      <c r="W2833">
        <f t="shared" si="315"/>
      </c>
      <c r="X2833">
        <f t="shared" si="316"/>
      </c>
      <c r="Y2833">
        <f t="shared" si="317"/>
      </c>
      <c r="Z2833">
        <f t="shared" si="318"/>
      </c>
    </row>
    <row r="2834" spans="1:26" ht="36">
      <c r="A2834" s="5">
        <v>7</v>
      </c>
      <c r="B2834" s="17" t="s">
        <v>861</v>
      </c>
      <c r="C2834" s="9" t="s">
        <v>862</v>
      </c>
      <c r="D2834" s="1708"/>
      <c r="E2834" s="7"/>
      <c r="F2834" s="6">
        <v>25</v>
      </c>
      <c r="G2834" s="580">
        <f t="shared" si="319"/>
      </c>
      <c r="H2834" s="7">
        <v>1</v>
      </c>
      <c r="I2834" s="183">
        <f t="shared" si="320"/>
      </c>
      <c r="W2834">
        <f t="shared" si="315"/>
      </c>
      <c r="X2834">
        <f t="shared" si="316"/>
      </c>
      <c r="Y2834">
        <f t="shared" si="317"/>
      </c>
      <c r="Z2834">
        <f t="shared" si="318"/>
      </c>
    </row>
    <row r="2835" spans="1:26">
      <c r="A2835" s="19">
        <v>18</v>
      </c>
      <c r="B2835" s="17" t="s">
        <v>736</v>
      </c>
      <c r="C2835" s="5" t="s">
        <v>737</v>
      </c>
      <c r="D2835" s="1708"/>
      <c r="E2835" s="5">
        <v>25</v>
      </c>
      <c r="F2835" s="6">
        <f>+E2835</f>
      </c>
      <c r="G2835" s="580">
        <f t="shared" si="319"/>
      </c>
      <c r="H2835" s="7">
        <v>1</v>
      </c>
      <c r="I2835" s="183">
        <f t="shared" si="320"/>
      </c>
      <c r="W2835">
        <f t="shared" si="315"/>
      </c>
      <c r="X2835">
        <f t="shared" si="316"/>
      </c>
      <c r="Y2835">
        <f t="shared" si="317"/>
      </c>
      <c r="Z2835">
        <f t="shared" si="318"/>
      </c>
    </row>
    <row r="2836" spans="1:26">
      <c r="A2836" s="5">
        <v>31</v>
      </c>
      <c r="B2836" s="20" t="s">
        <v>600</v>
      </c>
      <c r="C2836" s="5" t="s">
        <v>601</v>
      </c>
      <c r="D2836" s="1708"/>
      <c r="E2836" s="5">
        <v>25</v>
      </c>
      <c r="F2836" s="6">
        <f>+E2836</f>
      </c>
      <c r="G2836" s="580">
        <f>+F2836</f>
      </c>
      <c r="H2836" s="7">
        <v>1</v>
      </c>
      <c r="I2836" s="183">
        <f t="shared" si="320"/>
      </c>
      <c r="W2836">
        <f t="shared" si="315"/>
      </c>
      <c r="X2836">
        <f t="shared" si="316"/>
      </c>
      <c r="Y2836">
        <f t="shared" si="317"/>
      </c>
      <c r="Z2836">
        <f t="shared" si="318"/>
      </c>
    </row>
    <row r="2837" spans="1:26">
      <c r="A2837" s="5">
        <v>11</v>
      </c>
      <c r="B2837" s="20" t="s">
        <v>1139</v>
      </c>
      <c r="C2837" s="5" t="s">
        <v>592</v>
      </c>
      <c r="D2837" s="1708"/>
      <c r="E2837" s="5">
        <v>25</v>
      </c>
      <c r="F2837" s="6">
        <f>+E2837</f>
      </c>
      <c r="G2837" s="580">
        <f t="shared" si="319"/>
      </c>
      <c r="H2837" s="7">
        <v>1</v>
      </c>
      <c r="I2837" s="183">
        <f t="shared" si="320"/>
      </c>
      <c r="W2837">
        <f t="shared" si="315"/>
      </c>
      <c r="X2837">
        <f t="shared" si="316"/>
      </c>
      <c r="Y2837">
        <f t="shared" si="317"/>
      </c>
      <c r="Z2837">
        <f t="shared" si="318"/>
      </c>
    </row>
    <row r="2838" spans="1:26" ht="24">
      <c r="A2838" s="5">
        <v>32</v>
      </c>
      <c r="B2838" s="17" t="s">
        <v>1583</v>
      </c>
      <c r="C2838" s="88" t="s">
        <v>1207</v>
      </c>
      <c r="D2838" s="1708"/>
      <c r="E2838" s="7"/>
      <c r="F2838" s="6">
        <v>10</v>
      </c>
      <c r="G2838" s="580">
        <f>+F2838</f>
      </c>
      <c r="H2838" s="5">
        <v>1</v>
      </c>
      <c r="I2838" s="183">
        <f t="shared" si="320"/>
      </c>
      <c r="W2838">
        <f t="shared" si="315"/>
      </c>
      <c r="X2838">
        <f t="shared" si="316"/>
      </c>
      <c r="Y2838">
        <f t="shared" si="317"/>
      </c>
      <c r="Z2838">
        <f t="shared" si="318"/>
      </c>
    </row>
    <row r="2839" spans="1:26">
      <c r="A2839" s="5">
        <v>13</v>
      </c>
      <c r="B2839" s="17" t="s">
        <v>891</v>
      </c>
      <c r="C2839" s="5" t="s">
        <v>892</v>
      </c>
      <c r="D2839" s="1708"/>
      <c r="E2839" s="7"/>
      <c r="F2839" s="6">
        <v>50</v>
      </c>
      <c r="G2839" s="580">
        <f t="shared" si="319"/>
      </c>
      <c r="H2839" s="7">
        <v>1</v>
      </c>
      <c r="I2839" s="183">
        <f t="shared" si="320"/>
      </c>
      <c r="W2839">
        <f t="shared" si="315"/>
      </c>
      <c r="X2839">
        <f t="shared" si="316"/>
      </c>
      <c r="Y2839">
        <f t="shared" si="317"/>
      </c>
      <c r="Z2839">
        <f t="shared" si="318"/>
      </c>
    </row>
    <row r="2840" spans="1:26" ht="24">
      <c r="A2840" s="5">
        <v>19</v>
      </c>
      <c r="B2840" s="273" t="s">
        <v>586</v>
      </c>
      <c r="C2840" s="9" t="s">
        <v>370</v>
      </c>
      <c r="D2840" s="1667"/>
      <c r="E2840" s="5">
        <v>25</v>
      </c>
      <c r="F2840" s="6">
        <f>+E2840</f>
      </c>
      <c r="G2840" s="580">
        <f t="shared" si="319"/>
      </c>
      <c r="H2840" s="7">
        <v>1</v>
      </c>
      <c r="I2840" s="183">
        <f t="shared" si="320"/>
      </c>
      <c r="W2840">
        <f t="shared" si="315"/>
      </c>
      <c r="X2840">
        <f t="shared" si="316"/>
      </c>
      <c r="Y2840">
        <f t="shared" si="317"/>
      </c>
      <c r="Z2840">
        <f t="shared" si="318"/>
      </c>
    </row>
    <row r="2841" spans="1:26" ht="15.75" thickBot="1">
      <c r="A2841" s="10"/>
      <c r="B2841" s="10"/>
      <c r="C2841" s="10"/>
      <c r="D2841" s="109"/>
      <c r="E2841" s="109"/>
      <c r="F2841" s="109"/>
      <c r="G2841" s="109"/>
      <c r="H2841" s="109"/>
      <c r="I2841" s="189"/>
      <c r="W2841">
        <f t="shared" si="315"/>
      </c>
      <c r="X2841">
        <f t="shared" si="316"/>
      </c>
      <c r="Y2841">
        <f t="shared" si="317"/>
      </c>
      <c r="Z2841">
        <f t="shared" si="318"/>
      </c>
    </row>
    <row r="2842" spans="1:26">
      <c r="A2842" s="10"/>
      <c r="B2842" s="1629" t="s">
        <v>1655</v>
      </c>
      <c r="C2842" s="1630"/>
      <c r="D2842" s="91"/>
      <c r="E2842" s="91"/>
      <c r="F2842" s="91"/>
      <c r="G2842" s="92" t="s">
        <v>19</v>
      </c>
      <c r="H2842" s="91"/>
      <c r="I2842" s="190">
        <f>SUM(I2829:I2841)</f>
      </c>
      <c r="W2842">
        <f t="shared" si="315"/>
      </c>
      <c r="X2842">
        <f t="shared" si="316"/>
      </c>
      <c r="Y2842">
        <f t="shared" si="317"/>
      </c>
      <c r="Z2842">
        <f t="shared" si="318"/>
      </c>
    </row>
    <row r="2843" spans="1:26">
      <c r="A2843" s="10"/>
      <c r="B2843" s="1631"/>
      <c r="C2843" s="1632"/>
      <c r="D2843" s="69"/>
      <c r="E2843" s="69"/>
      <c r="F2843" s="69"/>
      <c r="G2843" s="69"/>
      <c r="H2843" s="112"/>
      <c r="I2843" s="191"/>
      <c r="W2843">
        <f t="shared" si="315"/>
      </c>
      <c r="X2843">
        <f t="shared" si="316"/>
      </c>
      <c r="Y2843">
        <f t="shared" si="317"/>
      </c>
      <c r="Z2843">
        <f t="shared" si="318"/>
      </c>
    </row>
    <row r="2844" spans="1:26">
      <c r="A2844" s="10"/>
      <c r="B2844" s="11" t="s">
        <v>20</v>
      </c>
      <c r="C2844" s="10"/>
      <c r="D2844" s="10"/>
      <c r="E2844" s="10"/>
      <c r="F2844" s="10"/>
      <c r="G2844" s="10"/>
      <c r="H2844" s="10"/>
      <c r="I2844" s="97"/>
      <c r="W2844">
        <f t="shared" si="315"/>
      </c>
      <c r="X2844">
        <f t="shared" si="316"/>
      </c>
      <c r="Y2844">
        <f t="shared" si="317"/>
      </c>
      <c r="Z2844">
        <f t="shared" si="318"/>
      </c>
    </row>
    <row r="2845" spans="1:26">
      <c r="A2845" s="99"/>
      <c r="B2845" s="11"/>
      <c r="C2845" s="192" t="s">
        <v>21</v>
      </c>
      <c r="D2845" s="192">
        <f>SUM(D2829:D2844)</f>
      </c>
      <c r="E2845" s="99">
        <f>IF(H2845=I2845,"OK","NO")</f>
      </c>
      <c r="F2845" s="192">
        <f>SUM(F2829:F2844)</f>
      </c>
      <c r="G2845" s="192">
        <f>SUM(G2829:G2844)</f>
      </c>
      <c r="H2845" s="193">
        <f>SUMPRODUCT(F2826:F2841,H2826:H2841)</f>
      </c>
      <c r="I2845" s="194">
        <f>+I2842-I2843</f>
      </c>
      <c r="W2845">
        <f t="shared" si="315"/>
      </c>
      <c r="X2845">
        <f t="shared" si="316"/>
      </c>
      <c r="Y2845">
        <f t="shared" si="317"/>
      </c>
      <c r="Z2845">
        <f t="shared" si="318"/>
      </c>
    </row>
    <row r="2846" spans="1:26">
      <c r="A2846" s="10"/>
      <c r="B2846" s="10"/>
      <c r="C2846" s="10"/>
      <c r="D2846" s="10"/>
      <c r="E2846" s="10"/>
      <c r="F2846" s="10"/>
      <c r="G2846" s="10"/>
      <c r="H2846" s="69"/>
      <c r="I2846" s="10"/>
      <c r="W2846">
        <f t="shared" si="315"/>
      </c>
      <c r="X2846">
        <f t="shared" si="316"/>
      </c>
      <c r="Y2846">
        <f t="shared" si="317"/>
      </c>
      <c r="Z2846">
        <f t="shared" si="318"/>
      </c>
    </row>
    <row r="2847" spans="1:26">
      <c r="A2847" s="12" t="s">
        <v>315</v>
      </c>
      <c r="B2847" s="12"/>
      <c r="C2847" s="12"/>
      <c r="D2847" s="13"/>
      <c r="E2847" s="14"/>
      <c r="F2847" s="14"/>
      <c r="G2847" s="14"/>
      <c r="H2847" s="2"/>
      <c r="I2847" s="12"/>
      <c r="W2847">
        <f t="shared" si="315"/>
      </c>
      <c r="X2847">
        <f t="shared" si="316"/>
      </c>
      <c r="Y2847">
        <f t="shared" si="317"/>
      </c>
      <c r="Z2847">
        <f t="shared" si="318"/>
      </c>
    </row>
    <row r="2848" spans="1:26">
      <c r="W2848">
        <f t="shared" si="315"/>
      </c>
      <c r="X2848">
        <f t="shared" si="316"/>
      </c>
      <c r="Y2848">
        <f t="shared" si="317"/>
      </c>
      <c r="Z2848">
        <f t="shared" si="318"/>
      </c>
    </row>
    <row r="2849" spans="1:26">
      <c r="W2849">
        <f t="shared" si="315"/>
      </c>
      <c r="X2849">
        <f t="shared" si="316"/>
      </c>
      <c r="Y2849">
        <f t="shared" si="317"/>
      </c>
      <c r="Z2849">
        <f t="shared" si="318"/>
      </c>
    </row>
    <row r="2850" spans="1:26">
      <c r="W2850">
        <f t="shared" si="315"/>
      </c>
      <c r="X2850">
        <f t="shared" si="316"/>
      </c>
      <c r="Y2850">
        <f t="shared" si="317"/>
      </c>
      <c r="Z2850">
        <f t="shared" si="318"/>
      </c>
    </row>
    <row r="2851" spans="1:26">
      <c r="W2851">
        <f t="shared" si="315"/>
      </c>
      <c r="X2851">
        <f t="shared" si="316"/>
      </c>
      <c r="Y2851">
        <f t="shared" si="317"/>
      </c>
      <c r="Z2851">
        <f t="shared" si="318"/>
      </c>
    </row>
    <row r="2852" spans="1:26">
      <c r="W2852">
        <f t="shared" si="315"/>
      </c>
      <c r="X2852">
        <f t="shared" si="316"/>
      </c>
      <c r="Y2852">
        <f t="shared" si="317"/>
      </c>
      <c r="Z2852">
        <f t="shared" si="318"/>
      </c>
    </row>
    <row r="2853" spans="1:26">
      <c r="W2853">
        <f t="shared" si="315"/>
      </c>
      <c r="X2853">
        <f t="shared" si="316"/>
      </c>
      <c r="Y2853">
        <f t="shared" si="317"/>
      </c>
      <c r="Z2853">
        <f t="shared" si="318"/>
      </c>
    </row>
    <row r="2854" spans="1:26">
      <c r="W2854">
        <f t="shared" si="315"/>
      </c>
      <c r="X2854">
        <f t="shared" si="316"/>
      </c>
      <c r="Y2854">
        <f t="shared" si="317"/>
      </c>
      <c r="Z2854">
        <f t="shared" si="318"/>
      </c>
    </row>
    <row r="2855" spans="1:26">
      <c r="W2855">
        <f t="shared" si="315"/>
      </c>
      <c r="X2855">
        <f t="shared" si="316"/>
      </c>
      <c r="Y2855">
        <f t="shared" si="317"/>
      </c>
      <c r="Z2855">
        <f t="shared" si="318"/>
      </c>
    </row>
    <row r="2856" spans="1:26">
      <c r="A2856" s="1562" t="s">
        <v>0</v>
      </c>
      <c r="B2856" s="1562"/>
      <c r="C2856" s="1562"/>
      <c r="D2856" s="1562"/>
      <c r="E2856" s="1562"/>
      <c r="F2856" s="1562"/>
      <c r="G2856" s="1562"/>
      <c r="H2856" s="1562"/>
      <c r="I2856" s="1562"/>
      <c r="W2856">
        <f t="shared" si="315"/>
      </c>
      <c r="X2856">
        <f t="shared" si="316"/>
      </c>
      <c r="Y2856">
        <f t="shared" si="317"/>
      </c>
      <c r="Z2856">
        <f t="shared" si="318"/>
      </c>
    </row>
    <row r="2857" spans="1:26">
      <c r="W2857">
        <f t="shared" si="315"/>
      </c>
      <c r="X2857">
        <f t="shared" si="316"/>
      </c>
      <c r="Y2857">
        <f t="shared" si="317"/>
      </c>
      <c r="Z2857">
        <f t="shared" si="318"/>
      </c>
    </row>
    <row r="2858" spans="1:26">
      <c r="A2858" s="1" t="s">
        <v>1</v>
      </c>
      <c r="B2858" s="1"/>
      <c r="G2858" s="2" t="s">
        <v>2</v>
      </c>
      <c r="H2858" s="3" t="s">
        <v>1168</v>
      </c>
      <c r="W2858">
        <f t="shared" si="315"/>
      </c>
      <c r="X2858">
        <f t="shared" si="316"/>
      </c>
      <c r="Y2858">
        <f t="shared" si="317"/>
      </c>
      <c r="Z2858">
        <f t="shared" si="318"/>
      </c>
    </row>
    <row r="2859" spans="1:26">
      <c r="A2859" s="1" t="inlineStr">
        <is>
          <t>Dealer-145</t>
        </is>
      </c>
      <c r="B2859" s="1"/>
      <c r="C2859" s="1"/>
      <c r="F2859" s="4" t="s">
        <v>3</v>
      </c>
      <c r="G2859" s="2"/>
      <c r="H2859" s="582" t="s">
        <v>122</v>
      </c>
      <c r="W2859">
        <f t="shared" si="315"/>
      </c>
      <c r="X2859">
        <f t="shared" si="316"/>
      </c>
      <c r="Y2859">
        <f t="shared" si="317"/>
      </c>
      <c r="Z2859">
        <f t="shared" si="318"/>
      </c>
    </row>
    <row r="2860" spans="1:26">
      <c r="A2860" s="1" t="inlineStr">
        <is>
          <t>Dealer-146</t>
        </is>
      </c>
      <c r="B2860" s="1"/>
      <c r="C2860" s="1"/>
      <c r="F2860" s="4"/>
      <c r="G2860" s="2"/>
      <c r="H2860" s="1"/>
      <c r="W2860">
        <f t="shared" si="315"/>
      </c>
      <c r="X2860">
        <f t="shared" si="316"/>
      </c>
      <c r="Y2860">
        <f t="shared" si="317"/>
      </c>
      <c r="Z2860">
        <f t="shared" si="318"/>
      </c>
    </row>
    <row r="2861" spans="1:26">
      <c r="A2861" s="1" t="inlineStr">
        <is>
          <t>Address line (redacted)</t>
        </is>
      </c>
      <c r="B2861" s="1"/>
      <c r="C2861" s="1"/>
      <c r="F2861" s="4"/>
      <c r="G2861" s="2"/>
      <c r="H2861" s="1"/>
      <c r="W2861">
        <f t="shared" si="315"/>
      </c>
      <c r="X2861">
        <f t="shared" si="316"/>
      </c>
      <c r="Y2861">
        <f t="shared" si="317"/>
      </c>
      <c r="Z2861">
        <f t="shared" si="318"/>
      </c>
    </row>
    <row r="2862" spans="1:26">
      <c r="A2862" s="1"/>
      <c r="B2862" s="1"/>
      <c r="C2862" s="1"/>
      <c r="H2862" s="54"/>
      <c r="W2862">
        <f t="shared" si="315"/>
      </c>
      <c r="X2862">
        <f t="shared" si="316"/>
      </c>
      <c r="Y2862">
        <f t="shared" si="317"/>
      </c>
      <c r="Z2862">
        <f t="shared" si="318"/>
      </c>
    </row>
    <row r="2863" spans="1:26">
      <c r="A2863" s="49" t="s">
        <v>4</v>
      </c>
      <c r="B2863" s="49"/>
      <c r="C2863" s="49"/>
      <c r="D2863" s="55"/>
      <c r="E2863" s="55"/>
      <c r="F2863" s="55"/>
      <c r="G2863" s="55"/>
      <c r="H2863" s="55"/>
      <c r="I2863" s="55"/>
      <c r="W2863">
        <f t="shared" si="315"/>
      </c>
      <c r="X2863">
        <f t="shared" si="316"/>
      </c>
      <c r="Y2863">
        <f t="shared" si="317"/>
      </c>
      <c r="Z2863">
        <f t="shared" si="318"/>
      </c>
    </row>
    <row r="2864" spans="1:26">
      <c r="A2864" s="1"/>
      <c r="B2864" s="1"/>
      <c r="C2864" s="1"/>
      <c r="H2864" s="54"/>
      <c r="W2864">
        <f t="shared" si="315"/>
      </c>
      <c r="X2864">
        <f t="shared" si="316"/>
      </c>
      <c r="Y2864">
        <f t="shared" si="317"/>
      </c>
      <c r="Z2864">
        <f t="shared" si="318"/>
      </c>
    </row>
    <row r="2865" spans="1:26">
      <c r="A2865" s="1" t="s">
        <v>5</v>
      </c>
      <c r="W2865">
        <f t="shared" si="315"/>
      </c>
      <c r="X2865">
        <f t="shared" si="316"/>
      </c>
      <c r="Y2865">
        <f t="shared" si="317"/>
      </c>
      <c r="Z2865">
        <f t="shared" si="318"/>
      </c>
    </row>
    <row r="2866" spans="1:26">
      <c r="A2866" s="1" t="s">
        <v>6</v>
      </c>
      <c r="W2866">
        <f t="shared" si="315"/>
      </c>
      <c r="X2866">
        <f t="shared" si="316"/>
      </c>
      <c r="Y2866">
        <f t="shared" si="317"/>
      </c>
      <c r="Z2866">
        <f t="shared" si="318"/>
      </c>
    </row>
    <row r="2867" spans="1:26" ht="15.75" thickBot="1">
      <c r="A2867" s="1" t="s">
        <v>7</v>
      </c>
      <c r="W2867">
        <f t="shared" si="315"/>
      </c>
      <c r="X2867">
        <f t="shared" si="316"/>
      </c>
      <c r="Y2867">
        <f t="shared" si="317"/>
      </c>
      <c r="Z2867">
        <f t="shared" si="318"/>
      </c>
    </row>
    <row r="2868" spans="1:26" ht="24">
      <c r="A2868" s="26" t="s">
        <v>8</v>
      </c>
      <c r="B2868" s="27" t="s">
        <v>9</v>
      </c>
      <c r="C2868" s="27" t="s">
        <v>10</v>
      </c>
      <c r="D2868" s="28" t="s">
        <v>11</v>
      </c>
      <c r="E2868" s="28" t="s">
        <v>12</v>
      </c>
      <c r="F2868" s="28" t="s">
        <v>13</v>
      </c>
      <c r="G2868" s="28" t="s">
        <v>14</v>
      </c>
      <c r="H2868" s="29" t="s">
        <v>15</v>
      </c>
      <c r="I2868" s="30" t="s">
        <v>16</v>
      </c>
      <c r="W2868">
        <f t="shared" si="315"/>
      </c>
      <c r="X2868">
        <f t="shared" si="316"/>
      </c>
      <c r="Y2868">
        <f t="shared" si="317"/>
      </c>
      <c r="Z2868">
        <f t="shared" si="318"/>
      </c>
    </row>
    <row r="2869" spans="1:26">
      <c r="A2869" s="103"/>
      <c r="B2869" s="1563" t="s">
        <v>17</v>
      </c>
      <c r="C2869" s="1563"/>
      <c r="D2869" s="21"/>
      <c r="E2869" s="21"/>
      <c r="F2869" s="9"/>
      <c r="G2869" s="6"/>
      <c r="H2869" s="5"/>
      <c r="I2869" s="102"/>
      <c r="W2869">
        <f t="shared" si="315"/>
      </c>
      <c r="X2869">
        <f t="shared" si="316"/>
      </c>
      <c r="Y2869">
        <f t="shared" si="317"/>
      </c>
      <c r="Z2869">
        <f t="shared" si="318"/>
      </c>
    </row>
    <row r="2870" spans="1:26">
      <c r="A2870" s="103"/>
      <c r="B2870" s="8" t="s">
        <v>336</v>
      </c>
      <c r="C2870" s="5" t="s">
        <v>337</v>
      </c>
      <c r="D2870" s="119"/>
      <c r="E2870" s="5">
        <v>2</v>
      </c>
      <c r="F2870" s="9">
        <f t="shared" ref="F2870:G2887" si="321">+E2870</f>
      </c>
      <c r="G2870" s="6">
        <f t="shared" si="321"/>
      </c>
      <c r="H2870" s="5">
        <v>1</v>
      </c>
      <c r="I2870" s="102">
        <f t="shared" ref="I2870:I2888" si="322">+H2870*G2870</f>
      </c>
      <c r="J2870">
        <f>+H2870*G2870</f>
      </c>
      <c r="W2870">
        <f t="shared" si="315"/>
      </c>
      <c r="X2870">
        <f t="shared" si="316"/>
      </c>
      <c r="Y2870">
        <f t="shared" si="317"/>
      </c>
      <c r="Z2870">
        <f t="shared" si="318"/>
      </c>
    </row>
    <row r="2871" spans="1:26">
      <c r="A2871" s="103"/>
      <c r="B2871" s="8" t="s">
        <v>835</v>
      </c>
      <c r="C2871" s="5" t="s">
        <v>1147</v>
      </c>
      <c r="D2871" s="470"/>
      <c r="E2871" s="5">
        <v>2</v>
      </c>
      <c r="F2871" s="9">
        <f t="shared" si="321"/>
      </c>
      <c r="G2871" s="6">
        <f t="shared" si="321"/>
      </c>
      <c r="H2871" s="5">
        <v>1</v>
      </c>
      <c r="I2871" s="102">
        <f t="shared" si="322"/>
      </c>
      <c r="J2871">
        <f>+H2871*G2871</f>
      </c>
      <c r="W2871">
        <f t="shared" si="315"/>
      </c>
      <c r="X2871">
        <f t="shared" si="316"/>
      </c>
      <c r="Y2871">
        <f t="shared" si="317"/>
      </c>
      <c r="Z2871">
        <f t="shared" si="318"/>
      </c>
    </row>
    <row r="2872" spans="1:26">
      <c r="A2872" s="103"/>
      <c r="B2872" s="8" t="s">
        <v>348</v>
      </c>
      <c r="C2872" s="5" t="s">
        <v>349</v>
      </c>
      <c r="D2872" s="468"/>
      <c r="E2872" s="5">
        <v>2</v>
      </c>
      <c r="F2872" s="9">
        <f t="shared" si="321"/>
      </c>
      <c r="G2872" s="6">
        <f t="shared" si="321"/>
      </c>
      <c r="H2872" s="5">
        <v>1</v>
      </c>
      <c r="I2872" s="102">
        <f t="shared" si="322"/>
      </c>
      <c r="J2872">
        <f>+H2872*G2872</f>
      </c>
      <c r="W2872">
        <f t="shared" si="315"/>
      </c>
      <c r="X2872">
        <f t="shared" si="316"/>
      </c>
      <c r="Y2872">
        <f t="shared" si="317"/>
      </c>
      <c r="Z2872">
        <f t="shared" si="318"/>
      </c>
    </row>
    <row r="2873" spans="1:26">
      <c r="A2873" s="103"/>
      <c r="B2873" s="8" t="s">
        <v>908</v>
      </c>
      <c r="C2873" s="5" t="s">
        <v>907</v>
      </c>
      <c r="D2873" s="5">
        <v>1</v>
      </c>
      <c r="E2873" s="5">
        <v>2</v>
      </c>
      <c r="F2873" s="9">
        <f t="shared" si="321"/>
      </c>
      <c r="G2873" s="6">
        <f t="shared" si="321"/>
      </c>
      <c r="H2873" s="5">
        <v>1</v>
      </c>
      <c r="I2873" s="102">
        <f t="shared" si="322"/>
      </c>
      <c r="J2873">
        <f t="shared" ref="J2873:J2907" si="323">+H2873*G2873</f>
      </c>
      <c r="W2873">
        <f t="shared" si="315"/>
      </c>
      <c r="X2873">
        <f t="shared" si="316"/>
      </c>
      <c r="Y2873">
        <f t="shared" si="317"/>
      </c>
      <c r="Z2873">
        <f t="shared" si="318"/>
      </c>
    </row>
    <row r="2874" spans="1:26">
      <c r="A2874" s="103"/>
      <c r="B2874" s="351" t="s">
        <v>1148</v>
      </c>
      <c r="C2874" s="352" t="s">
        <v>1149</v>
      </c>
      <c r="D2874" s="468"/>
      <c r="E2874" s="352">
        <v>1</v>
      </c>
      <c r="F2874" s="9">
        <f t="shared" si="321"/>
      </c>
      <c r="G2874" s="6">
        <f t="shared" si="321"/>
      </c>
      <c r="H2874" s="352">
        <v>1</v>
      </c>
      <c r="I2874" s="102">
        <f t="shared" si="322"/>
      </c>
      <c r="J2874">
        <f t="shared" si="323"/>
      </c>
      <c r="W2874">
        <f t="shared" si="315"/>
      </c>
      <c r="X2874">
        <f t="shared" si="316"/>
      </c>
      <c r="Y2874">
        <f t="shared" si="317"/>
      </c>
      <c r="Z2874">
        <f t="shared" si="318"/>
      </c>
    </row>
    <row r="2875" spans="1:26">
      <c r="A2875" s="103"/>
      <c r="B2875" s="8" t="s">
        <v>488</v>
      </c>
      <c r="C2875" s="5" t="s">
        <v>506</v>
      </c>
      <c r="D2875" s="469"/>
      <c r="E2875" s="5">
        <v>2</v>
      </c>
      <c r="F2875" s="9">
        <f t="shared" si="321"/>
      </c>
      <c r="G2875" s="6">
        <f t="shared" si="321"/>
      </c>
      <c r="H2875" s="5">
        <v>1</v>
      </c>
      <c r="I2875" s="102">
        <f t="shared" si="322"/>
      </c>
      <c r="J2875">
        <f t="shared" si="323"/>
      </c>
      <c r="W2875">
        <f t="shared" si="315"/>
      </c>
      <c r="X2875">
        <f t="shared" si="316"/>
      </c>
      <c r="Y2875">
        <f t="shared" si="317"/>
      </c>
      <c r="Z2875">
        <f t="shared" si="318"/>
      </c>
    </row>
    <row r="2876" spans="1:26" ht="24">
      <c r="A2876" s="103"/>
      <c r="B2876" s="353" t="s">
        <v>966</v>
      </c>
      <c r="C2876" s="352" t="s">
        <v>965</v>
      </c>
      <c r="D2876" s="470">
        <v>1</v>
      </c>
      <c r="E2876" s="352">
        <v>3</v>
      </c>
      <c r="F2876" s="9">
        <f t="shared" si="321"/>
      </c>
      <c r="G2876" s="6">
        <f t="shared" si="321"/>
      </c>
      <c r="H2876" s="352">
        <v>1</v>
      </c>
      <c r="I2876" s="102">
        <f t="shared" si="322"/>
      </c>
      <c r="J2876">
        <f t="shared" si="323"/>
      </c>
      <c r="W2876">
        <f t="shared" si="315"/>
      </c>
      <c r="X2876">
        <f t="shared" si="316"/>
      </c>
      <c r="Y2876">
        <f t="shared" si="317"/>
      </c>
      <c r="Z2876">
        <f t="shared" si="318"/>
      </c>
    </row>
    <row r="2877" spans="1:26">
      <c r="A2877" s="103"/>
      <c r="B2877" s="351" t="s">
        <v>1150</v>
      </c>
      <c r="C2877" s="352" t="s">
        <v>1151</v>
      </c>
      <c r="D2877" s="470"/>
      <c r="E2877" s="352">
        <v>2</v>
      </c>
      <c r="F2877" s="9">
        <f t="shared" si="321"/>
      </c>
      <c r="G2877" s="6">
        <f t="shared" si="321"/>
      </c>
      <c r="H2877" s="352">
        <v>1</v>
      </c>
      <c r="I2877" s="102">
        <f t="shared" si="322"/>
      </c>
      <c r="J2877">
        <f t="shared" si="323"/>
      </c>
      <c r="W2877">
        <f t="shared" si="315"/>
      </c>
      <c r="X2877">
        <f t="shared" si="316"/>
      </c>
      <c r="Y2877">
        <f t="shared" si="317"/>
      </c>
      <c r="Z2877">
        <f t="shared" si="318"/>
      </c>
    </row>
    <row r="2878" spans="1:26">
      <c r="A2878" s="103"/>
      <c r="B2878" s="351" t="s">
        <v>964</v>
      </c>
      <c r="C2878" s="352" t="s">
        <v>963</v>
      </c>
      <c r="D2878" s="469">
        <v>1</v>
      </c>
      <c r="E2878" s="119">
        <v>3</v>
      </c>
      <c r="F2878" s="9">
        <f t="shared" si="321"/>
      </c>
      <c r="G2878" s="6">
        <f t="shared" si="321"/>
      </c>
      <c r="H2878" s="352">
        <v>1</v>
      </c>
      <c r="I2878" s="102">
        <f t="shared" si="322"/>
      </c>
      <c r="J2878">
        <f t="shared" si="323"/>
      </c>
      <c r="W2878">
        <f t="shared" si="315"/>
      </c>
      <c r="X2878">
        <f t="shared" si="316"/>
      </c>
      <c r="Y2878">
        <f t="shared" si="317"/>
      </c>
      <c r="Z2878">
        <f t="shared" si="318"/>
      </c>
    </row>
    <row r="2879" spans="1:26">
      <c r="A2879" s="103"/>
      <c r="B2879" s="8" t="s">
        <v>1152</v>
      </c>
      <c r="C2879" s="5" t="s">
        <v>1153</v>
      </c>
      <c r="D2879" s="119">
        <v>1</v>
      </c>
      <c r="E2879" s="5">
        <v>2</v>
      </c>
      <c r="F2879" s="9">
        <f t="shared" si="321"/>
      </c>
      <c r="G2879" s="6">
        <f t="shared" si="321"/>
      </c>
      <c r="H2879" s="5">
        <v>1</v>
      </c>
      <c r="I2879" s="102">
        <f t="shared" si="322"/>
      </c>
      <c r="J2879">
        <f t="shared" si="323"/>
      </c>
      <c r="W2879">
        <f t="shared" si="315"/>
      </c>
      <c r="X2879">
        <f t="shared" si="316"/>
      </c>
      <c r="Y2879">
        <f t="shared" si="317"/>
      </c>
      <c r="Z2879">
        <f t="shared" si="318"/>
      </c>
    </row>
    <row r="2880" spans="1:26">
      <c r="A2880" s="103"/>
      <c r="B2880" s="8" t="s">
        <v>619</v>
      </c>
      <c r="C2880" s="5" t="s">
        <v>620</v>
      </c>
      <c r="D2880" s="5">
        <v>1</v>
      </c>
      <c r="E2880" s="5">
        <v>5</v>
      </c>
      <c r="F2880" s="9">
        <f t="shared" si="321"/>
      </c>
      <c r="G2880" s="6">
        <f t="shared" si="321"/>
      </c>
      <c r="H2880" s="5">
        <v>1</v>
      </c>
      <c r="I2880" s="102">
        <f t="shared" si="322"/>
      </c>
      <c r="J2880">
        <f t="shared" si="323"/>
      </c>
      <c r="W2880">
        <f t="shared" si="315"/>
      </c>
      <c r="X2880">
        <f t="shared" si="316"/>
      </c>
      <c r="Y2880">
        <f t="shared" si="317"/>
      </c>
      <c r="Z2880">
        <f t="shared" si="318"/>
      </c>
    </row>
    <row r="2881" spans="1:26">
      <c r="A2881" s="103"/>
      <c r="B2881" s="8" t="s">
        <v>1154</v>
      </c>
      <c r="C2881" s="5" t="s">
        <v>347</v>
      </c>
      <c r="D2881" s="466"/>
      <c r="E2881" s="5">
        <v>2</v>
      </c>
      <c r="F2881" s="9">
        <f t="shared" si="321"/>
      </c>
      <c r="G2881" s="6">
        <f t="shared" si="321"/>
      </c>
      <c r="H2881" s="5">
        <v>1</v>
      </c>
      <c r="I2881" s="102">
        <f t="shared" si="322"/>
      </c>
      <c r="J2881">
        <f t="shared" si="323"/>
      </c>
      <c r="W2881">
        <f t="shared" si="315"/>
      </c>
      <c r="X2881">
        <f t="shared" si="316"/>
      </c>
      <c r="Y2881">
        <f t="shared" si="317"/>
      </c>
      <c r="Z2881">
        <f t="shared" si="318"/>
      </c>
    </row>
    <row r="2882" spans="1:26">
      <c r="A2882" s="103"/>
      <c r="B2882" s="8" t="s">
        <v>1050</v>
      </c>
      <c r="C2882" s="5" t="s">
        <v>1049</v>
      </c>
      <c r="D2882" s="468">
        <v>1</v>
      </c>
      <c r="E2882" s="5">
        <v>3</v>
      </c>
      <c r="F2882" s="9">
        <f t="shared" si="321"/>
      </c>
      <c r="G2882" s="6">
        <f t="shared" si="321"/>
      </c>
      <c r="H2882" s="5">
        <v>1</v>
      </c>
      <c r="I2882" s="102">
        <f t="shared" si="322"/>
      </c>
      <c r="J2882">
        <f t="shared" si="323"/>
      </c>
      <c r="W2882">
        <f t="shared" si="315"/>
      </c>
      <c r="X2882">
        <f t="shared" si="316"/>
      </c>
      <c r="Y2882">
        <f t="shared" si="317"/>
      </c>
      <c r="Z2882">
        <f t="shared" si="318"/>
      </c>
    </row>
    <row r="2883" spans="1:26">
      <c r="A2883" s="103"/>
      <c r="B2883" s="8" t="s">
        <v>664</v>
      </c>
      <c r="C2883" s="5" t="s">
        <v>446</v>
      </c>
      <c r="D2883" s="467"/>
      <c r="E2883" s="5">
        <v>2</v>
      </c>
      <c r="F2883" s="9">
        <f t="shared" si="321"/>
      </c>
      <c r="G2883" s="6">
        <f t="shared" si="321"/>
      </c>
      <c r="H2883" s="5">
        <v>1</v>
      </c>
      <c r="I2883" s="102">
        <f t="shared" si="322"/>
      </c>
      <c r="J2883">
        <f t="shared" si="323"/>
      </c>
      <c r="W2883">
        <f t="shared" si="315"/>
      </c>
      <c r="X2883">
        <f t="shared" si="316"/>
      </c>
      <c r="Y2883">
        <f t="shared" si="317"/>
      </c>
      <c r="Z2883">
        <f t="shared" si="318"/>
      </c>
    </row>
    <row r="2884" spans="1:26">
      <c r="A2884" s="103"/>
      <c r="B2884" s="8" t="s">
        <v>1155</v>
      </c>
      <c r="C2884" s="5" t="s">
        <v>585</v>
      </c>
      <c r="D2884" s="469"/>
      <c r="E2884" s="5">
        <v>2</v>
      </c>
      <c r="F2884" s="9">
        <f t="shared" si="321"/>
      </c>
      <c r="G2884" s="6">
        <f t="shared" si="321"/>
      </c>
      <c r="H2884" s="5">
        <v>1</v>
      </c>
      <c r="I2884" s="102">
        <f t="shared" si="322"/>
      </c>
      <c r="J2884">
        <f t="shared" si="323"/>
      </c>
      <c r="W2884">
        <f t="shared" ref="W2884:W2947" si="324">IF(LEFT($H2884&amp;"",5)="2019-",$H2884,W2883)</f>
      </c>
      <c r="X2884">
        <f t="shared" ref="X2884:X2947" si="325">IF($W2884="",0,IF(COUNTIF($AB$2:$AB$80,$W2884)&gt;0,1,0))</f>
      </c>
      <c r="Y2884">
        <f t="shared" ref="Y2884:Y2947" si="326">IF($C2884="","",UPPER(TRIM(IFERROR(LEFT($C2884&amp;"",FIND("/",$C2884&amp;"")-1),$C2884&amp;""))))</f>
      </c>
      <c r="Z2884">
        <f t="shared" ref="Z2884:Z2947" si="327">IFERROR(IF(ISNUMBER($G2884),$G2884,0),0)</f>
      </c>
    </row>
    <row r="2885" spans="1:26">
      <c r="A2885" s="103"/>
      <c r="B2885" s="351" t="s">
        <v>1156</v>
      </c>
      <c r="C2885" s="352" t="s">
        <v>1157</v>
      </c>
      <c r="D2885" s="466">
        <v>1</v>
      </c>
      <c r="E2885" s="352">
        <v>2</v>
      </c>
      <c r="F2885" s="9">
        <f t="shared" si="321"/>
      </c>
      <c r="G2885" s="6">
        <f t="shared" si="321"/>
      </c>
      <c r="H2885" s="352">
        <v>1</v>
      </c>
      <c r="I2885" s="102">
        <f t="shared" si="322"/>
      </c>
      <c r="J2885">
        <f t="shared" si="323"/>
      </c>
      <c r="W2885">
        <f t="shared" si="324"/>
      </c>
      <c r="X2885">
        <f t="shared" si="325"/>
      </c>
      <c r="Y2885">
        <f t="shared" si="326"/>
      </c>
      <c r="Z2885">
        <f t="shared" si="327"/>
      </c>
    </row>
    <row r="2886" spans="1:26">
      <c r="A2886" s="103"/>
      <c r="B2886" s="8" t="s">
        <v>37</v>
      </c>
      <c r="C2886" s="5" t="s">
        <v>38</v>
      </c>
      <c r="D2886" s="467">
        <v>1</v>
      </c>
      <c r="E2886" s="5">
        <v>2</v>
      </c>
      <c r="F2886" s="9">
        <f t="shared" si="321"/>
      </c>
      <c r="G2886" s="6">
        <f t="shared" si="321"/>
      </c>
      <c r="H2886" s="5">
        <v>1</v>
      </c>
      <c r="I2886" s="102">
        <f t="shared" si="322"/>
      </c>
      <c r="J2886">
        <f t="shared" si="323"/>
      </c>
      <c r="W2886">
        <f t="shared" si="324"/>
      </c>
      <c r="X2886">
        <f t="shared" si="325"/>
      </c>
      <c r="Y2886">
        <f t="shared" si="326"/>
      </c>
      <c r="Z2886">
        <f t="shared" si="327"/>
      </c>
    </row>
    <row r="2887" spans="1:26">
      <c r="A2887" s="103"/>
      <c r="B2887" s="8" t="s">
        <v>939</v>
      </c>
      <c r="C2887" s="5" t="s">
        <v>938</v>
      </c>
      <c r="D2887" s="5">
        <v>2</v>
      </c>
      <c r="E2887" s="5">
        <v>5</v>
      </c>
      <c r="F2887" s="9">
        <f>+E2887*D2887</f>
      </c>
      <c r="G2887" s="6">
        <f t="shared" si="321"/>
      </c>
      <c r="H2887" s="5">
        <v>1</v>
      </c>
      <c r="I2887" s="102">
        <f t="shared" si="322"/>
      </c>
      <c r="J2887">
        <f t="shared" si="323"/>
      </c>
      <c r="W2887">
        <f t="shared" si="324"/>
      </c>
      <c r="X2887">
        <f t="shared" si="325"/>
      </c>
      <c r="Y2887">
        <f t="shared" si="326"/>
      </c>
      <c r="Z2887">
        <f t="shared" si="327"/>
      </c>
    </row>
    <row r="2888" spans="1:26">
      <c r="A2888" s="103"/>
      <c r="B2888" s="8" t="s">
        <v>904</v>
      </c>
      <c r="C2888" s="5" t="s">
        <v>903</v>
      </c>
      <c r="D2888" s="466"/>
      <c r="E2888" s="5">
        <v>2</v>
      </c>
      <c r="F2888" s="9">
        <f>+E2888</f>
      </c>
      <c r="G2888" s="6">
        <f>+F2888</f>
      </c>
      <c r="H2888" s="5">
        <v>1</v>
      </c>
      <c r="I2888" s="102">
        <f t="shared" si="322"/>
      </c>
      <c r="J2888">
        <f t="shared" si="323"/>
      </c>
      <c r="W2888">
        <f t="shared" si="324"/>
      </c>
      <c r="X2888">
        <f t="shared" si="325"/>
      </c>
      <c r="Y2888">
        <f t="shared" si="326"/>
      </c>
      <c r="Z2888">
        <f t="shared" si="327"/>
      </c>
    </row>
    <row r="2889" spans="1:26">
      <c r="A2889" s="103"/>
      <c r="B2889" s="1563" t="s">
        <v>1158</v>
      </c>
      <c r="C2889" s="1563"/>
      <c r="D2889" s="5"/>
      <c r="E2889" s="5"/>
      <c r="F2889" s="9"/>
      <c r="G2889" s="5"/>
      <c r="H2889" s="5"/>
      <c r="I2889" s="102"/>
      <c r="J2889">
        <f t="shared" si="323"/>
      </c>
      <c r="W2889">
        <f t="shared" si="324"/>
      </c>
      <c r="X2889">
        <f t="shared" si="325"/>
      </c>
      <c r="Y2889">
        <f t="shared" si="326"/>
      </c>
      <c r="Z2889">
        <f t="shared" si="327"/>
      </c>
    </row>
    <row r="2890" spans="1:26" ht="24">
      <c r="A2890" s="103"/>
      <c r="B2890" s="224" t="s">
        <v>1159</v>
      </c>
      <c r="C2890" s="354" t="s">
        <v>1160</v>
      </c>
      <c r="D2890" s="1737">
        <v>1</v>
      </c>
      <c r="E2890" s="19">
        <v>3</v>
      </c>
      <c r="F2890" s="9">
        <f t="shared" ref="F2890:G2893" si="328">+E2890</f>
      </c>
      <c r="G2890" s="6">
        <f t="shared" si="328"/>
      </c>
      <c r="H2890" s="19">
        <v>1</v>
      </c>
      <c r="I2890" s="102">
        <f>+H2890*G2890</f>
      </c>
      <c r="J2890">
        <f t="shared" si="323"/>
      </c>
      <c r="W2890">
        <f t="shared" si="324"/>
      </c>
      <c r="X2890">
        <f t="shared" si="325"/>
      </c>
      <c r="Y2890">
        <f t="shared" si="326"/>
      </c>
      <c r="Z2890">
        <f t="shared" si="327"/>
      </c>
    </row>
    <row r="2891" spans="1:26" ht="36.75">
      <c r="A2891" s="103"/>
      <c r="B2891" s="224" t="s">
        <v>1161</v>
      </c>
      <c r="C2891" s="158" t="s">
        <v>1162</v>
      </c>
      <c r="D2891" s="1738"/>
      <c r="E2891" s="19">
        <v>3</v>
      </c>
      <c r="F2891" s="9">
        <f t="shared" si="328"/>
      </c>
      <c r="G2891" s="6">
        <f t="shared" si="328"/>
      </c>
      <c r="H2891" s="19">
        <v>1</v>
      </c>
      <c r="I2891" s="102">
        <f>+H2891*G2891</f>
      </c>
      <c r="J2891">
        <f t="shared" si="323"/>
      </c>
      <c r="W2891">
        <f t="shared" si="324"/>
      </c>
      <c r="X2891">
        <f t="shared" si="325"/>
      </c>
      <c r="Y2891">
        <f t="shared" si="326"/>
      </c>
      <c r="Z2891">
        <f t="shared" si="327"/>
      </c>
    </row>
    <row r="2892" spans="1:26">
      <c r="A2892" s="103"/>
      <c r="B2892" s="224"/>
      <c r="C2892" s="158"/>
      <c r="D2892" s="1738"/>
      <c r="E2892" s="19"/>
      <c r="F2892" s="9"/>
      <c r="G2892" s="6"/>
      <c r="H2892" s="19"/>
      <c r="I2892" s="102"/>
      <c r="J2892">
        <f t="shared" si="323"/>
      </c>
      <c r="W2892">
        <f t="shared" si="324"/>
      </c>
      <c r="X2892">
        <f t="shared" si="325"/>
      </c>
      <c r="Y2892">
        <f t="shared" si="326"/>
      </c>
      <c r="Z2892">
        <f t="shared" si="327"/>
      </c>
    </row>
    <row r="2893" spans="1:26" ht="24">
      <c r="A2893" s="103"/>
      <c r="B2893" s="20" t="s">
        <v>1036</v>
      </c>
      <c r="C2893" s="260" t="s">
        <v>1163</v>
      </c>
      <c r="D2893" s="1739"/>
      <c r="E2893" s="19">
        <v>2</v>
      </c>
      <c r="F2893" s="9">
        <f t="shared" si="328"/>
      </c>
      <c r="G2893" s="6">
        <f t="shared" si="328"/>
      </c>
      <c r="H2893" s="19">
        <v>1</v>
      </c>
      <c r="I2893" s="102">
        <f>+H2893*G2893</f>
      </c>
      <c r="J2893">
        <f t="shared" si="323"/>
      </c>
      <c r="W2893">
        <f t="shared" si="324"/>
      </c>
      <c r="X2893">
        <f t="shared" si="325"/>
      </c>
      <c r="Y2893">
        <f t="shared" si="326"/>
      </c>
      <c r="Z2893">
        <f t="shared" si="327"/>
      </c>
    </row>
    <row r="2894" spans="1:26">
      <c r="A2894" s="103"/>
      <c r="B2894" s="1563" t="s">
        <v>1164</v>
      </c>
      <c r="C2894" s="1563"/>
      <c r="D2894" s="159"/>
      <c r="E2894" s="19"/>
      <c r="F2894" s="9"/>
      <c r="G2894" s="6"/>
      <c r="H2894" s="19"/>
      <c r="I2894" s="102"/>
      <c r="J2894">
        <f t="shared" si="323"/>
      </c>
      <c r="W2894">
        <f t="shared" si="324"/>
      </c>
      <c r="X2894">
        <f t="shared" si="325"/>
      </c>
      <c r="Y2894">
        <f t="shared" si="326"/>
      </c>
      <c r="Z2894">
        <f t="shared" si="327"/>
      </c>
    </row>
    <row r="2895" spans="1:26" ht="30">
      <c r="A2895" s="103"/>
      <c r="B2895" s="106" t="s">
        <v>277</v>
      </c>
      <c r="C2895" s="271" t="s">
        <v>623</v>
      </c>
      <c r="D2895" s="426">
        <v>1</v>
      </c>
      <c r="E2895" s="9">
        <v>5</v>
      </c>
      <c r="F2895" s="9">
        <f t="shared" ref="F2895:G2900" si="329">+E2895</f>
      </c>
      <c r="G2895" s="6">
        <f t="shared" si="329"/>
      </c>
      <c r="H2895" s="9">
        <v>1</v>
      </c>
      <c r="I2895" s="102">
        <f t="shared" ref="I2895:I2900" si="330">+H2895*G2895</f>
      </c>
      <c r="J2895">
        <f t="shared" si="323"/>
      </c>
      <c r="W2895">
        <f t="shared" si="324"/>
      </c>
      <c r="X2895">
        <f t="shared" si="325"/>
      </c>
      <c r="Y2895">
        <f t="shared" si="326"/>
      </c>
      <c r="Z2895">
        <f t="shared" si="327"/>
      </c>
    </row>
    <row r="2896" spans="1:26">
      <c r="A2896" s="103"/>
      <c r="B2896" s="106"/>
      <c r="C2896" s="15"/>
      <c r="D2896" s="5"/>
      <c r="E2896" s="9"/>
      <c r="F2896" s="9"/>
      <c r="G2896" s="6"/>
      <c r="H2896" s="9"/>
      <c r="I2896" s="102"/>
      <c r="J2896">
        <f t="shared" si="323"/>
      </c>
      <c r="W2896">
        <f t="shared" si="324"/>
      </c>
      <c r="X2896">
        <f t="shared" si="325"/>
      </c>
      <c r="Y2896">
        <f t="shared" si="326"/>
      </c>
      <c r="Z2896">
        <f t="shared" si="327"/>
      </c>
    </row>
    <row r="2897" spans="1:26" ht="24">
      <c r="A2897" s="103"/>
      <c r="B2897" s="106" t="s">
        <v>1165</v>
      </c>
      <c r="C2897" s="269" t="s">
        <v>1166</v>
      </c>
      <c r="D2897" s="471"/>
      <c r="E2897" s="9">
        <v>2</v>
      </c>
      <c r="F2897" s="9">
        <f t="shared" si="329"/>
      </c>
      <c r="G2897" s="6">
        <f t="shared" si="329"/>
      </c>
      <c r="H2897" s="9">
        <v>1</v>
      </c>
      <c r="I2897" s="102">
        <f t="shared" si="330"/>
      </c>
      <c r="J2897">
        <f t="shared" si="323"/>
      </c>
      <c r="W2897">
        <f t="shared" si="324"/>
      </c>
      <c r="X2897">
        <f t="shared" si="325"/>
      </c>
      <c r="Y2897">
        <f t="shared" si="326"/>
      </c>
      <c r="Z2897">
        <f t="shared" si="327"/>
      </c>
    </row>
    <row r="2898" spans="1:26" ht="24">
      <c r="A2898" s="103"/>
      <c r="B2898" s="106" t="s">
        <v>628</v>
      </c>
      <c r="C2898" s="15" t="s">
        <v>629</v>
      </c>
      <c r="D2898" s="471"/>
      <c r="E2898" s="9">
        <v>3</v>
      </c>
      <c r="F2898" s="9">
        <f t="shared" si="329"/>
      </c>
      <c r="G2898" s="6">
        <f t="shared" si="329"/>
      </c>
      <c r="H2898" s="9">
        <v>1</v>
      </c>
      <c r="I2898" s="102">
        <f t="shared" si="330"/>
      </c>
      <c r="J2898">
        <f t="shared" si="323"/>
      </c>
      <c r="W2898">
        <f t="shared" si="324"/>
      </c>
      <c r="X2898">
        <f t="shared" si="325"/>
      </c>
      <c r="Y2898">
        <f t="shared" si="326"/>
      </c>
      <c r="Z2898">
        <f t="shared" si="327"/>
      </c>
    </row>
    <row r="2899" spans="1:26" ht="24">
      <c r="A2899" s="103"/>
      <c r="B2899" s="106" t="s">
        <v>1080</v>
      </c>
      <c r="C2899" s="269" t="s">
        <v>979</v>
      </c>
      <c r="D2899" s="426"/>
      <c r="E2899" s="9">
        <v>5</v>
      </c>
      <c r="F2899" s="9">
        <f t="shared" si="329"/>
      </c>
      <c r="G2899" s="6">
        <f t="shared" si="329"/>
      </c>
      <c r="H2899" s="9">
        <v>1</v>
      </c>
      <c r="I2899" s="102">
        <f t="shared" si="330"/>
      </c>
      <c r="J2899">
        <f t="shared" si="323"/>
      </c>
      <c r="W2899">
        <f t="shared" si="324"/>
      </c>
      <c r="X2899">
        <f t="shared" si="325"/>
      </c>
      <c r="Y2899">
        <f t="shared" si="326"/>
      </c>
      <c r="Z2899">
        <f t="shared" si="327"/>
      </c>
    </row>
    <row r="2900" spans="1:26" ht="30">
      <c r="A2900" s="103"/>
      <c r="B2900" s="106" t="s">
        <v>1036</v>
      </c>
      <c r="C2900" s="271" t="s">
        <v>1167</v>
      </c>
      <c r="D2900" s="471"/>
      <c r="E2900" s="9">
        <v>2</v>
      </c>
      <c r="F2900" s="9">
        <f t="shared" si="329"/>
      </c>
      <c r="G2900" s="6">
        <f t="shared" si="329"/>
      </c>
      <c r="H2900" s="9">
        <v>1</v>
      </c>
      <c r="I2900" s="102">
        <f t="shared" si="330"/>
      </c>
      <c r="J2900">
        <f t="shared" si="323"/>
      </c>
      <c r="W2900">
        <f t="shared" si="324"/>
      </c>
      <c r="X2900">
        <f t="shared" si="325"/>
      </c>
      <c r="Y2900">
        <f t="shared" si="326"/>
      </c>
      <c r="Z2900">
        <f t="shared" si="327"/>
      </c>
    </row>
    <row r="2901" spans="1:26">
      <c r="A2901" s="103"/>
      <c r="B2901" s="1563" t="s">
        <v>766</v>
      </c>
      <c r="C2901" s="1563"/>
      <c r="D2901" s="5"/>
      <c r="E2901" s="9"/>
      <c r="F2901" s="9"/>
      <c r="G2901" s="6"/>
      <c r="H2901" s="9"/>
      <c r="I2901" s="102"/>
      <c r="J2901">
        <f t="shared" si="323"/>
      </c>
      <c r="W2901">
        <f t="shared" si="324"/>
      </c>
      <c r="X2901">
        <f t="shared" si="325"/>
      </c>
      <c r="Y2901">
        <f t="shared" si="326"/>
      </c>
      <c r="Z2901">
        <f t="shared" si="327"/>
      </c>
    </row>
    <row r="2902" spans="1:26">
      <c r="A2902" s="103"/>
      <c r="B2902" s="8" t="s">
        <v>981</v>
      </c>
      <c r="C2902" s="5" t="s">
        <v>982</v>
      </c>
      <c r="D2902" s="5">
        <v>1</v>
      </c>
      <c r="E2902" s="5">
        <v>15</v>
      </c>
      <c r="F2902" s="9">
        <f t="shared" ref="F2902:G2905" si="331">+E2902</f>
      </c>
      <c r="G2902" s="6">
        <f t="shared" si="331"/>
      </c>
      <c r="H2902" s="5">
        <v>1</v>
      </c>
      <c r="I2902" s="102">
        <f>+H2902*G2902</f>
      </c>
      <c r="J2902">
        <f t="shared" si="323"/>
      </c>
      <c r="W2902">
        <f t="shared" si="324"/>
      </c>
      <c r="X2902">
        <f t="shared" si="325"/>
      </c>
      <c r="Y2902">
        <f t="shared" si="326"/>
      </c>
      <c r="Z2902">
        <f t="shared" si="327"/>
      </c>
    </row>
    <row r="2903" spans="1:26">
      <c r="A2903" s="103"/>
      <c r="B2903" s="351" t="s">
        <v>649</v>
      </c>
      <c r="C2903" s="352" t="s">
        <v>650</v>
      </c>
      <c r="D2903" s="1627">
        <v>1</v>
      </c>
      <c r="E2903" s="5">
        <v>1</v>
      </c>
      <c r="F2903" s="9">
        <f t="shared" si="331"/>
      </c>
      <c r="G2903" s="6">
        <f t="shared" si="331"/>
      </c>
      <c r="H2903" s="352">
        <v>1</v>
      </c>
      <c r="I2903" s="102">
        <f>+H2903*G2903</f>
      </c>
      <c r="J2903">
        <f t="shared" si="323"/>
      </c>
      <c r="W2903">
        <f t="shared" si="324"/>
      </c>
      <c r="X2903">
        <f t="shared" si="325"/>
      </c>
      <c r="Y2903">
        <f t="shared" si="326"/>
      </c>
      <c r="Z2903">
        <f t="shared" si="327"/>
      </c>
    </row>
    <row r="2904" spans="1:26">
      <c r="A2904" s="103"/>
      <c r="B2904" s="351" t="s">
        <v>647</v>
      </c>
      <c r="C2904" s="352" t="s">
        <v>648</v>
      </c>
      <c r="D2904" s="1628"/>
      <c r="E2904" s="5">
        <v>1</v>
      </c>
      <c r="F2904" s="9">
        <f t="shared" si="331"/>
      </c>
      <c r="G2904" s="6">
        <f t="shared" si="331"/>
      </c>
      <c r="H2904" s="352">
        <v>1</v>
      </c>
      <c r="I2904" s="102">
        <f>+H2904*G2904</f>
      </c>
      <c r="J2904">
        <f t="shared" si="323"/>
      </c>
      <c r="W2904">
        <f t="shared" si="324"/>
      </c>
      <c r="X2904">
        <f t="shared" si="325"/>
      </c>
      <c r="Y2904">
        <f t="shared" si="326"/>
      </c>
      <c r="Z2904">
        <f t="shared" si="327"/>
      </c>
    </row>
    <row r="2905" spans="1:26">
      <c r="A2905" s="103"/>
      <c r="B2905" s="8" t="s">
        <v>746</v>
      </c>
      <c r="C2905" s="5" t="s">
        <v>747</v>
      </c>
      <c r="D2905" s="5">
        <v>1</v>
      </c>
      <c r="E2905" s="65">
        <v>3</v>
      </c>
      <c r="F2905" s="9">
        <f t="shared" si="331"/>
      </c>
      <c r="G2905" s="6">
        <f t="shared" si="331"/>
      </c>
      <c r="H2905" s="5">
        <v>1</v>
      </c>
      <c r="I2905" s="102">
        <f>+H2905*G2905</f>
      </c>
      <c r="J2905">
        <f t="shared" si="323"/>
      </c>
      <c r="W2905">
        <f t="shared" si="324"/>
      </c>
      <c r="X2905">
        <f t="shared" si="325"/>
      </c>
      <c r="Y2905">
        <f t="shared" si="326"/>
      </c>
      <c r="Z2905">
        <f t="shared" si="327"/>
      </c>
    </row>
    <row r="2906" spans="1:26">
      <c r="A2906" s="19"/>
      <c r="B2906" s="1646" t="s">
        <v>1626</v>
      </c>
      <c r="C2906" s="1646"/>
      <c r="D2906" s="134"/>
      <c r="E2906" s="5"/>
      <c r="F2906" s="5"/>
      <c r="G2906" s="5"/>
      <c r="H2906" s="9"/>
      <c r="I2906" s="102"/>
      <c r="J2906">
        <f t="shared" si="323"/>
      </c>
      <c r="W2906">
        <f t="shared" si="324"/>
      </c>
      <c r="X2906">
        <f t="shared" si="325"/>
      </c>
      <c r="Y2906">
        <f t="shared" si="326"/>
      </c>
      <c r="Z2906">
        <f t="shared" si="327"/>
      </c>
    </row>
    <row r="2907" spans="1:26">
      <c r="A2907" s="19"/>
      <c r="B2907" s="1646"/>
      <c r="C2907" s="1646"/>
      <c r="D2907" s="134"/>
      <c r="E2907" s="5"/>
      <c r="F2907" s="16"/>
      <c r="G2907" s="16"/>
      <c r="H2907" s="16"/>
      <c r="I2907" s="102"/>
      <c r="J2907">
        <f t="shared" si="323"/>
      </c>
      <c r="W2907">
        <f t="shared" si="324"/>
      </c>
      <c r="X2907">
        <f t="shared" si="325"/>
      </c>
      <c r="Y2907">
        <f t="shared" si="326"/>
      </c>
      <c r="Z2907">
        <f t="shared" si="327"/>
      </c>
    </row>
    <row r="2908" spans="1:26" ht="15.75" thickBot="1">
      <c r="A2908" s="33"/>
      <c r="B2908" s="10"/>
      <c r="C2908" s="10"/>
      <c r="D2908" s="109"/>
      <c r="E2908" s="109"/>
      <c r="F2908" s="109"/>
      <c r="G2908" s="109"/>
      <c r="H2908" s="109"/>
      <c r="I2908" s="110"/>
      <c r="W2908">
        <f t="shared" si="324"/>
      </c>
      <c r="X2908">
        <f t="shared" si="325"/>
      </c>
      <c r="Y2908">
        <f t="shared" si="326"/>
      </c>
      <c r="Z2908">
        <f t="shared" si="327"/>
      </c>
    </row>
    <row r="2909" spans="1:26">
      <c r="A2909" s="33"/>
      <c r="B2909" s="10"/>
      <c r="C2909" s="10"/>
      <c r="D2909" s="91"/>
      <c r="E2909" s="91"/>
      <c r="F2909" s="91"/>
      <c r="G2909" s="92" t="s">
        <v>19</v>
      </c>
      <c r="H2909" s="91"/>
      <c r="I2909" s="111">
        <f>SUM(I2869:I2908)</f>
      </c>
      <c r="J2909">
        <f>SUM(J2868:J2908)</f>
      </c>
      <c r="W2909">
        <f t="shared" si="324"/>
      </c>
      <c r="X2909">
        <f t="shared" si="325"/>
      </c>
      <c r="Y2909">
        <f t="shared" si="326"/>
      </c>
      <c r="Z2909">
        <f t="shared" si="327"/>
      </c>
    </row>
    <row r="2910" spans="1:26">
      <c r="A2910" s="33"/>
      <c r="B2910" s="10"/>
      <c r="C2910" s="10"/>
      <c r="D2910" s="69"/>
      <c r="E2910" s="69"/>
      <c r="F2910" s="69"/>
      <c r="G2910" s="69"/>
      <c r="H2910" s="112"/>
      <c r="I2910" s="61"/>
      <c r="W2910">
        <f t="shared" si="324"/>
      </c>
      <c r="X2910">
        <f t="shared" si="325"/>
      </c>
      <c r="Y2910">
        <f t="shared" si="326"/>
      </c>
      <c r="Z2910">
        <f t="shared" si="327"/>
      </c>
    </row>
    <row r="2911" spans="1:26" ht="15.75" thickBot="1">
      <c r="A2911" s="33"/>
      <c r="B2911" s="11" t="s">
        <v>20</v>
      </c>
      <c r="C2911" s="35"/>
      <c r="D2911" s="35"/>
      <c r="E2911" s="35"/>
      <c r="F2911" s="35"/>
      <c r="G2911" s="35"/>
      <c r="H2911" s="35"/>
      <c r="I2911" s="36"/>
      <c r="W2911">
        <f t="shared" si="324"/>
      </c>
      <c r="X2911">
        <f t="shared" si="325"/>
      </c>
      <c r="Y2911">
        <f t="shared" si="326"/>
      </c>
      <c r="Z2911">
        <f t="shared" si="327"/>
      </c>
    </row>
    <row r="2912" spans="1:26" ht="15.75" thickBot="1">
      <c r="A2912" s="37"/>
      <c r="B2912" s="38"/>
      <c r="C2912" s="39" t="s">
        <v>21</v>
      </c>
      <c r="D2912" s="40">
        <f>SUM(D2869:D2911)</f>
      </c>
      <c r="E2912" s="41">
        <f>IF(H2912=I2912,"OK","NO")</f>
      </c>
      <c r="F2912" s="40">
        <f>SUM(F2869:F2911)</f>
      </c>
      <c r="G2912" s="40">
        <f>SUM(G2869:G2911)</f>
      </c>
      <c r="H2912" s="42">
        <f>SUMPRODUCT(F2866:F2908,H2866:H2908)</f>
      </c>
      <c r="I2912" s="43">
        <f>+I2909-I2910</f>
      </c>
      <c r="W2912">
        <f t="shared" si="324"/>
      </c>
      <c r="X2912">
        <f t="shared" si="325"/>
      </c>
      <c r="Y2912">
        <f t="shared" si="326"/>
      </c>
      <c r="Z2912">
        <f t="shared" si="327"/>
      </c>
    </row>
    <row r="2913" spans="1:26" ht="15.75" thickBot="1">
      <c r="A2913" s="44"/>
      <c r="B2913" s="116"/>
      <c r="C2913" s="45"/>
      <c r="D2913" s="45"/>
      <c r="E2913" s="45"/>
      <c r="F2913" s="45"/>
      <c r="G2913" s="45"/>
      <c r="H2913" s="46"/>
      <c r="I2913" s="47"/>
      <c r="W2913">
        <f t="shared" si="324"/>
      </c>
      <c r="X2913">
        <f t="shared" si="325"/>
      </c>
      <c r="Y2913">
        <f t="shared" si="326"/>
      </c>
      <c r="Z2913">
        <f t="shared" si="327"/>
      </c>
    </row>
    <row r="2914" spans="1:26">
      <c r="A2914" s="12" t="s">
        <v>315</v>
      </c>
      <c r="B2914" s="12"/>
      <c r="C2914" s="12"/>
      <c r="D2914" s="13"/>
      <c r="E2914" s="14"/>
      <c r="F2914" s="14"/>
      <c r="G2914" s="14"/>
      <c r="H2914" s="2"/>
      <c r="I2914" s="12"/>
      <c r="W2914">
        <f t="shared" si="324"/>
      </c>
      <c r="X2914">
        <f t="shared" si="325"/>
      </c>
      <c r="Y2914">
        <f t="shared" si="326"/>
      </c>
      <c r="Z2914">
        <f t="shared" si="327"/>
      </c>
    </row>
    <row r="2915" spans="1:26">
      <c r="W2915">
        <f t="shared" si="324"/>
      </c>
      <c r="X2915">
        <f t="shared" si="325"/>
      </c>
      <c r="Y2915">
        <f t="shared" si="326"/>
      </c>
      <c r="Z2915">
        <f t="shared" si="327"/>
      </c>
    </row>
    <row r="2916" spans="1:26">
      <c r="W2916">
        <f t="shared" si="324"/>
      </c>
      <c r="X2916">
        <f t="shared" si="325"/>
      </c>
      <c r="Y2916">
        <f t="shared" si="326"/>
      </c>
      <c r="Z2916">
        <f t="shared" si="327"/>
      </c>
    </row>
    <row r="2917" spans="1:26">
      <c r="W2917">
        <f t="shared" si="324"/>
      </c>
      <c r="X2917">
        <f t="shared" si="325"/>
      </c>
      <c r="Y2917">
        <f t="shared" si="326"/>
      </c>
      <c r="Z2917">
        <f t="shared" si="327"/>
      </c>
    </row>
    <row r="2918" spans="1:26">
      <c r="A2918" s="1562" t="s">
        <v>0</v>
      </c>
      <c r="B2918" s="1562"/>
      <c r="C2918" s="1562"/>
      <c r="D2918" s="1562"/>
      <c r="E2918" s="1562"/>
      <c r="F2918" s="1562"/>
      <c r="G2918" s="1562"/>
      <c r="H2918" s="1562"/>
      <c r="I2918" s="1562"/>
      <c r="W2918">
        <f t="shared" si="324"/>
      </c>
      <c r="X2918">
        <f t="shared" si="325"/>
      </c>
      <c r="Y2918">
        <f t="shared" si="326"/>
      </c>
      <c r="Z2918">
        <f t="shared" si="327"/>
      </c>
    </row>
    <row r="2919" spans="1:26">
      <c r="W2919">
        <f t="shared" si="324"/>
      </c>
      <c r="X2919">
        <f t="shared" si="325"/>
      </c>
      <c r="Y2919">
        <f t="shared" si="326"/>
      </c>
      <c r="Z2919">
        <f t="shared" si="327"/>
      </c>
    </row>
    <row r="2920" spans="1:26">
      <c r="A2920" s="1" t="s">
        <v>1</v>
      </c>
      <c r="B2920" s="161"/>
      <c r="C2920" s="161"/>
      <c r="D2920" s="161"/>
      <c r="E2920" s="161"/>
      <c r="G2920" s="2" t="s">
        <v>2</v>
      </c>
      <c r="H2920" s="3" t="s">
        <v>1168</v>
      </c>
      <c r="W2920">
        <f t="shared" si="324"/>
      </c>
      <c r="X2920">
        <f t="shared" si="325"/>
      </c>
      <c r="Y2920">
        <f t="shared" si="326"/>
      </c>
      <c r="Z2920">
        <f t="shared" si="327"/>
      </c>
    </row>
    <row r="2921" spans="1:26">
      <c r="A2921" s="1" t="inlineStr">
        <is>
          <t>Dealer-207</t>
        </is>
      </c>
      <c r="B2921" s="161"/>
      <c r="C2921" s="161"/>
      <c r="D2921" s="161"/>
      <c r="E2921" s="161"/>
      <c r="F2921" s="4" t="s">
        <v>3</v>
      </c>
      <c r="G2921" s="2"/>
      <c r="H2921" s="1" t="s">
        <v>123</v>
      </c>
      <c r="W2921">
        <f t="shared" si="324"/>
      </c>
      <c r="X2921">
        <f t="shared" si="325"/>
      </c>
      <c r="Y2921">
        <f t="shared" si="326"/>
      </c>
      <c r="Z2921">
        <f t="shared" si="327"/>
      </c>
    </row>
    <row r="2922" spans="1:26">
      <c r="A2922" s="161" t="inlineStr">
        <is>
          <t>Dealer-158</t>
        </is>
      </c>
      <c r="B2922" s="1"/>
      <c r="C2922" s="161"/>
      <c r="D2922" s="161"/>
      <c r="E2922" s="161"/>
      <c r="F2922" s="161"/>
      <c r="G2922" s="161"/>
      <c r="H2922" s="161"/>
      <c r="I2922" s="161"/>
      <c r="W2922">
        <f t="shared" si="324"/>
      </c>
      <c r="X2922">
        <f t="shared" si="325"/>
      </c>
      <c r="Y2922">
        <f t="shared" si="326"/>
      </c>
      <c r="Z2922">
        <f t="shared" si="327"/>
      </c>
    </row>
    <row r="2923" spans="1:26">
      <c r="A2923" s="1" t="inlineStr">
        <is>
          <t>Address line (redacted)</t>
        </is>
      </c>
      <c r="B2923" s="1"/>
      <c r="C2923" s="1"/>
      <c r="D2923" s="161"/>
      <c r="E2923" s="161"/>
      <c r="F2923" s="161"/>
      <c r="G2923" s="161"/>
      <c r="H2923" s="161"/>
      <c r="I2923" s="161"/>
      <c r="W2923">
        <f t="shared" si="324"/>
      </c>
      <c r="X2923">
        <f t="shared" si="325"/>
      </c>
      <c r="Y2923">
        <f t="shared" si="326"/>
      </c>
      <c r="Z2923">
        <f t="shared" si="327"/>
      </c>
    </row>
    <row r="2924" spans="1:26">
      <c r="A2924" s="1"/>
      <c r="B2924" s="1"/>
      <c r="C2924" s="161"/>
      <c r="D2924" s="161"/>
      <c r="E2924" s="161"/>
      <c r="F2924" s="161"/>
      <c r="G2924" s="161"/>
      <c r="H2924" s="161"/>
      <c r="I2924" s="161"/>
      <c r="W2924">
        <f t="shared" si="324"/>
      </c>
      <c r="X2924">
        <f t="shared" si="325"/>
      </c>
      <c r="Y2924">
        <f t="shared" si="326"/>
      </c>
      <c r="Z2924">
        <f t="shared" si="327"/>
      </c>
    </row>
    <row r="2925" spans="1:26">
      <c r="A2925" s="12" t="inlineStr">
        <is>
          <t>GSTIN-MASKED</t>
        </is>
      </c>
      <c r="B2925" s="195"/>
      <c r="C2925" s="161"/>
      <c r="D2925" s="196"/>
      <c r="E2925" s="196"/>
      <c r="F2925" s="196"/>
      <c r="G2925" s="196"/>
      <c r="H2925" s="196"/>
      <c r="I2925" s="161"/>
      <c r="W2925">
        <f t="shared" si="324"/>
      </c>
      <c r="X2925">
        <f t="shared" si="325"/>
      </c>
      <c r="Y2925">
        <f t="shared" si="326"/>
      </c>
      <c r="Z2925">
        <f t="shared" si="327"/>
      </c>
    </row>
    <row r="2926" spans="1:26">
      <c r="A2926" s="12"/>
      <c r="B2926" s="195"/>
      <c r="C2926" s="161"/>
      <c r="D2926" s="196"/>
      <c r="E2926" s="196"/>
      <c r="F2926" s="196"/>
      <c r="G2926" s="196"/>
      <c r="H2926" s="196"/>
      <c r="I2926" s="161"/>
      <c r="W2926">
        <f t="shared" si="324"/>
      </c>
      <c r="X2926">
        <f t="shared" si="325"/>
      </c>
      <c r="Y2926">
        <f t="shared" si="326"/>
      </c>
      <c r="Z2926">
        <f t="shared" si="327"/>
      </c>
    </row>
    <row r="2927" spans="1:26">
      <c r="A2927" t="inlineStr">
        <is>
          <t>Address line (redacted)</t>
        </is>
      </c>
      <c r="B2927" s="1"/>
      <c r="D2927" s="197"/>
      <c r="E2927" s="197"/>
      <c r="F2927" s="197"/>
      <c r="G2927" s="197"/>
      <c r="H2927" s="197"/>
      <c r="W2927">
        <f t="shared" si="324"/>
      </c>
      <c r="X2927">
        <f t="shared" si="325"/>
      </c>
      <c r="Y2927">
        <f t="shared" si="326"/>
      </c>
      <c r="Z2927">
        <f t="shared" si="327"/>
      </c>
    </row>
    <row r="2928" spans="1:26">
      <c r="A2928" t="inlineStr">
        <is>
          <t>Address line (redacted)</t>
        </is>
      </c>
      <c r="B2928" s="1"/>
      <c r="D2928" s="197"/>
      <c r="E2928" s="197"/>
      <c r="F2928" s="197"/>
      <c r="G2928" s="197"/>
      <c r="H2928" s="197"/>
      <c r="W2928">
        <f t="shared" si="324"/>
      </c>
      <c r="X2928">
        <f t="shared" si="325"/>
      </c>
      <c r="Y2928">
        <f t="shared" si="326"/>
      </c>
      <c r="Z2928">
        <f t="shared" si="327"/>
      </c>
    </row>
    <row r="2929" spans="1:26">
      <c r="A2929" t="inlineStr">
        <is>
          <t>Address line (redacted)</t>
        </is>
      </c>
      <c r="B2929" s="1"/>
      <c r="D2929" s="197"/>
      <c r="E2929" s="197"/>
      <c r="F2929" s="197"/>
      <c r="G2929" s="197"/>
      <c r="H2929" s="197"/>
      <c r="W2929">
        <f t="shared" si="324"/>
      </c>
      <c r="X2929">
        <f t="shared" si="325"/>
      </c>
      <c r="Y2929">
        <f t="shared" si="326"/>
      </c>
      <c r="Z2929">
        <f t="shared" si="327"/>
      </c>
    </row>
    <row r="2930" spans="1:26">
      <c r="A2930" t="inlineStr">
        <is>
          <t>GSTIN-MASKED</t>
        </is>
      </c>
      <c r="B2930" s="1"/>
      <c r="D2930" s="197"/>
      <c r="E2930" s="197"/>
      <c r="F2930" s="197"/>
      <c r="G2930" s="197"/>
      <c r="H2930" s="197"/>
      <c r="W2930">
        <f t="shared" si="324"/>
      </c>
      <c r="X2930">
        <f t="shared" si="325"/>
      </c>
      <c r="Y2930">
        <f t="shared" si="326"/>
      </c>
      <c r="Z2930">
        <f t="shared" si="327"/>
      </c>
    </row>
    <row r="2931" spans="1:26">
      <c r="B2931" s="1"/>
      <c r="D2931" s="197"/>
      <c r="E2931" s="197"/>
      <c r="F2931" s="197"/>
      <c r="G2931" s="197"/>
      <c r="H2931" s="197"/>
      <c r="W2931">
        <f t="shared" si="324"/>
      </c>
      <c r="X2931">
        <f t="shared" si="325"/>
      </c>
      <c r="Y2931">
        <f t="shared" si="326"/>
      </c>
      <c r="Z2931">
        <f t="shared" si="327"/>
      </c>
    </row>
    <row r="2932" spans="1:26">
      <c r="A2932" s="1" t="s">
        <v>5</v>
      </c>
      <c r="D2932" s="197"/>
      <c r="E2932" s="197"/>
      <c r="F2932" s="197"/>
      <c r="G2932" s="197"/>
      <c r="H2932" s="197"/>
      <c r="W2932">
        <f t="shared" si="324"/>
      </c>
      <c r="X2932">
        <f t="shared" si="325"/>
      </c>
      <c r="Y2932">
        <f t="shared" si="326"/>
      </c>
      <c r="Z2932">
        <f t="shared" si="327"/>
      </c>
    </row>
    <row r="2933" spans="1:26">
      <c r="A2933" s="1" t="s">
        <v>6</v>
      </c>
      <c r="D2933" s="197"/>
      <c r="E2933" s="197"/>
      <c r="F2933" s="197"/>
      <c r="G2933" s="197"/>
      <c r="H2933" s="197"/>
      <c r="W2933">
        <f t="shared" si="324"/>
      </c>
      <c r="X2933">
        <f t="shared" si="325"/>
      </c>
      <c r="Y2933">
        <f t="shared" si="326"/>
      </c>
      <c r="Z2933">
        <f t="shared" si="327"/>
      </c>
    </row>
    <row r="2934" spans="1:26" ht="15.75" thickBot="1">
      <c r="A2934" s="1" t="s">
        <v>7</v>
      </c>
      <c r="W2934">
        <f t="shared" si="324"/>
      </c>
      <c r="X2934">
        <f t="shared" si="325"/>
      </c>
      <c r="Y2934">
        <f t="shared" si="326"/>
      </c>
      <c r="Z2934">
        <f t="shared" si="327"/>
      </c>
    </row>
    <row r="2935" spans="1:26" ht="24">
      <c r="A2935" s="198" t="s">
        <v>8</v>
      </c>
      <c r="B2935" s="199" t="s">
        <v>9</v>
      </c>
      <c r="C2935" s="199" t="s">
        <v>10</v>
      </c>
      <c r="D2935" s="200" t="s">
        <v>11</v>
      </c>
      <c r="E2935" s="200" t="s">
        <v>12</v>
      </c>
      <c r="F2935" s="200" t="s">
        <v>13</v>
      </c>
      <c r="G2935" s="200" t="s">
        <v>14</v>
      </c>
      <c r="H2935" s="201" t="s">
        <v>15</v>
      </c>
      <c r="I2935" s="202" t="s">
        <v>16</v>
      </c>
      <c r="W2935">
        <f t="shared" si="324"/>
      </c>
      <c r="X2935">
        <f t="shared" si="325"/>
      </c>
      <c r="Y2935">
        <f t="shared" si="326"/>
      </c>
      <c r="Z2935">
        <f t="shared" si="327"/>
      </c>
    </row>
    <row r="2936" spans="1:26">
      <c r="A2936" s="5"/>
      <c r="B2936" s="1564" t="s">
        <v>1181</v>
      </c>
      <c r="C2936" s="1565"/>
      <c r="D2936" s="5"/>
      <c r="E2936" s="9"/>
      <c r="F2936" s="5"/>
      <c r="G2936" s="6"/>
      <c r="H2936" s="9"/>
      <c r="I2936" s="58"/>
      <c r="W2936">
        <f t="shared" si="324"/>
      </c>
      <c r="X2936">
        <f t="shared" si="325"/>
      </c>
      <c r="Y2936">
        <f t="shared" si="326"/>
      </c>
      <c r="Z2936">
        <f t="shared" si="327"/>
      </c>
    </row>
    <row r="2937" spans="1:26">
      <c r="A2937" s="107">
        <v>1</v>
      </c>
      <c r="B2937" s="20" t="s">
        <v>1177</v>
      </c>
      <c r="C2937" s="5" t="s">
        <v>1178</v>
      </c>
      <c r="D2937" s="5">
        <v>1</v>
      </c>
      <c r="E2937" s="5">
        <v>10</v>
      </c>
      <c r="F2937" s="53">
        <f>+E2937*D2937</f>
      </c>
      <c r="G2937" s="78">
        <f>+F2937</f>
      </c>
      <c r="H2937" s="5">
        <v>1</v>
      </c>
      <c r="I2937" s="71">
        <f>+H2937*G2937</f>
      </c>
      <c r="J2937">
        <f>+H2937*G2937</f>
      </c>
      <c r="W2937">
        <f t="shared" si="324"/>
      </c>
      <c r="X2937">
        <f t="shared" si="325"/>
      </c>
      <c r="Y2937">
        <f t="shared" si="326"/>
      </c>
      <c r="Z2937">
        <f t="shared" si="327"/>
      </c>
    </row>
    <row r="2938" spans="1:26">
      <c r="A2938" s="107">
        <v>2</v>
      </c>
      <c r="B2938" s="20" t="s">
        <v>1179</v>
      </c>
      <c r="C2938" s="5" t="s">
        <v>1180</v>
      </c>
      <c r="D2938" s="5">
        <v>2</v>
      </c>
      <c r="E2938" s="7">
        <v>10</v>
      </c>
      <c r="F2938" s="53">
        <f>+E2938*D2938</f>
      </c>
      <c r="G2938" s="78">
        <f>+F2938</f>
      </c>
      <c r="H2938" s="7">
        <v>1</v>
      </c>
      <c r="I2938" s="71">
        <f>+H2938*G2938</f>
      </c>
      <c r="J2938">
        <f>+H2938*G2938</f>
      </c>
      <c r="W2938">
        <f t="shared" si="324"/>
      </c>
      <c r="X2938">
        <f t="shared" si="325"/>
      </c>
      <c r="Y2938">
        <f t="shared" si="326"/>
      </c>
      <c r="Z2938">
        <f t="shared" si="327"/>
      </c>
    </row>
    <row r="2939" spans="1:26">
      <c r="A2939" s="107"/>
      <c r="B2939" s="1564" t="s">
        <v>300</v>
      </c>
      <c r="C2939" s="1565"/>
      <c r="D2939" s="5"/>
      <c r="E2939" s="5"/>
      <c r="F2939" s="53"/>
      <c r="G2939" s="78"/>
      <c r="H2939" s="5"/>
      <c r="I2939" s="71"/>
      <c r="W2939">
        <f t="shared" si="324"/>
      </c>
      <c r="X2939">
        <f t="shared" si="325"/>
      </c>
      <c r="Y2939">
        <f t="shared" si="326"/>
      </c>
      <c r="Z2939">
        <f t="shared" si="327"/>
      </c>
    </row>
    <row r="2940" spans="1:26">
      <c r="A2940" s="107">
        <v>3</v>
      </c>
      <c r="B2940" s="17" t="s">
        <v>494</v>
      </c>
      <c r="C2940" s="88" t="s">
        <v>303</v>
      </c>
      <c r="D2940" s="5">
        <v>1</v>
      </c>
      <c r="E2940" s="9">
        <v>50</v>
      </c>
      <c r="F2940" s="53">
        <f>+E2940*D2940</f>
      </c>
      <c r="G2940" s="78">
        <f>+F2940</f>
      </c>
      <c r="H2940" s="9">
        <v>1</v>
      </c>
      <c r="I2940" s="71">
        <f>+H2940*G2940</f>
      </c>
      <c r="J2940">
        <f>+H2940*G2940</f>
      </c>
      <c r="W2940">
        <f t="shared" si="324"/>
      </c>
      <c r="X2940">
        <f t="shared" si="325"/>
      </c>
      <c r="Y2940">
        <f t="shared" si="326"/>
      </c>
      <c r="Z2940">
        <f t="shared" si="327"/>
      </c>
    </row>
    <row r="2941" spans="1:26">
      <c r="A2941" s="107">
        <v>4</v>
      </c>
      <c r="B2941" s="17" t="s">
        <v>495</v>
      </c>
      <c r="C2941" s="88" t="s">
        <v>303</v>
      </c>
      <c r="D2941" s="5">
        <v>1</v>
      </c>
      <c r="E2941" s="9">
        <v>50</v>
      </c>
      <c r="F2941" s="53">
        <f>+E2941*D2941</f>
      </c>
      <c r="G2941" s="78">
        <f>+F2941</f>
      </c>
      <c r="H2941" s="9">
        <v>1</v>
      </c>
      <c r="I2941" s="71">
        <f>+H2941*G2941</f>
      </c>
      <c r="J2941">
        <f>+H2941*G2941</f>
      </c>
      <c r="W2941">
        <f t="shared" si="324"/>
      </c>
      <c r="X2941">
        <f t="shared" si="325"/>
      </c>
      <c r="Y2941">
        <f t="shared" si="326"/>
      </c>
      <c r="Z2941">
        <f t="shared" si="327"/>
      </c>
    </row>
    <row r="2942" spans="1:26">
      <c r="A2942" s="107">
        <v>5</v>
      </c>
      <c r="B2942" s="17" t="s">
        <v>496</v>
      </c>
      <c r="C2942" s="88" t="s">
        <v>303</v>
      </c>
      <c r="D2942" s="5">
        <v>1</v>
      </c>
      <c r="E2942" s="9">
        <v>50</v>
      </c>
      <c r="F2942" s="53">
        <f>+E2942*D2942</f>
      </c>
      <c r="G2942" s="78">
        <f>+F2942</f>
      </c>
      <c r="H2942" s="9">
        <v>1</v>
      </c>
      <c r="I2942" s="71">
        <f>+H2942*G2942</f>
      </c>
      <c r="J2942">
        <f>+H2942*G2942</f>
      </c>
      <c r="W2942">
        <f t="shared" si="324"/>
      </c>
      <c r="X2942">
        <f t="shared" si="325"/>
      </c>
      <c r="Y2942">
        <f t="shared" si="326"/>
      </c>
      <c r="Z2942">
        <f t="shared" si="327"/>
      </c>
    </row>
    <row r="2943" spans="1:26" ht="24">
      <c r="A2943" s="107">
        <v>6</v>
      </c>
      <c r="B2943" s="17" t="s">
        <v>632</v>
      </c>
      <c r="C2943" s="272" t="s">
        <v>633</v>
      </c>
      <c r="D2943" s="5">
        <v>1</v>
      </c>
      <c r="E2943" s="5">
        <v>2</v>
      </c>
      <c r="F2943" s="53">
        <f>+E2943</f>
      </c>
      <c r="G2943" s="78">
        <f>+F2943</f>
      </c>
      <c r="H2943" s="5">
        <v>1</v>
      </c>
      <c r="I2943" s="71">
        <f>+H2943*G2943</f>
      </c>
      <c r="J2943">
        <f>+H2943*G2943</f>
      </c>
      <c r="W2943">
        <f t="shared" si="324"/>
      </c>
      <c r="X2943">
        <f t="shared" si="325"/>
      </c>
      <c r="Y2943">
        <f t="shared" si="326"/>
      </c>
      <c r="Z2943">
        <f t="shared" si="327"/>
      </c>
    </row>
    <row r="2944" spans="1:26">
      <c r="A2944" s="107"/>
      <c r="B2944" s="1564" t="s">
        <v>1182</v>
      </c>
      <c r="C2944" s="1565"/>
      <c r="D2944" s="5"/>
      <c r="E2944" s="9"/>
      <c r="F2944" s="53"/>
      <c r="G2944" s="78"/>
      <c r="H2944" s="9"/>
      <c r="I2944" s="71"/>
      <c r="W2944">
        <f t="shared" si="324"/>
      </c>
      <c r="X2944">
        <f t="shared" si="325"/>
      </c>
      <c r="Y2944">
        <f t="shared" si="326"/>
      </c>
      <c r="Z2944">
        <f t="shared" si="327"/>
      </c>
    </row>
    <row r="2945" spans="1:26">
      <c r="A2945" s="107">
        <v>7</v>
      </c>
      <c r="B2945" s="106" t="s">
        <v>711</v>
      </c>
      <c r="C2945" s="15" t="s">
        <v>712</v>
      </c>
      <c r="D2945" s="9"/>
      <c r="E2945" s="5">
        <v>10</v>
      </c>
      <c r="F2945" s="53">
        <f>+E2945</f>
      </c>
      <c r="G2945" s="78">
        <f>+F2945</f>
      </c>
      <c r="H2945" s="5">
        <v>1</v>
      </c>
      <c r="I2945" s="71">
        <f>+H2945*G2945</f>
      </c>
      <c r="J2945">
        <f>+H2945*G2945</f>
      </c>
      <c r="W2945">
        <f t="shared" si="324"/>
      </c>
      <c r="X2945">
        <f t="shared" si="325"/>
      </c>
      <c r="Y2945">
        <f t="shared" si="326"/>
      </c>
      <c r="Z2945">
        <f t="shared" si="327"/>
      </c>
    </row>
    <row r="2946" spans="1:26">
      <c r="A2946" s="107"/>
      <c r="B2946" s="1564" t="s">
        <v>644</v>
      </c>
      <c r="C2946" s="1565"/>
      <c r="D2946" s="9"/>
      <c r="E2946" s="53"/>
      <c r="F2946" s="53"/>
      <c r="G2946" s="78"/>
      <c r="H2946" s="5"/>
      <c r="I2946" s="71"/>
      <c r="W2946">
        <f t="shared" si="324"/>
      </c>
      <c r="X2946">
        <f t="shared" si="325"/>
      </c>
      <c r="Y2946">
        <f t="shared" si="326"/>
      </c>
      <c r="Z2946">
        <f t="shared" si="327"/>
      </c>
    </row>
    <row r="2947" spans="1:26">
      <c r="A2947" s="107">
        <v>8</v>
      </c>
      <c r="B2947" s="8" t="s">
        <v>645</v>
      </c>
      <c r="C2947" s="5" t="s">
        <v>646</v>
      </c>
      <c r="D2947" s="5">
        <v>2</v>
      </c>
      <c r="E2947" s="350">
        <v>4</v>
      </c>
      <c r="F2947" s="53">
        <f>+E2947*D2947</f>
      </c>
      <c r="G2947" s="78">
        <f>+F2947</f>
      </c>
      <c r="H2947" s="5">
        <v>1</v>
      </c>
      <c r="I2947" s="71">
        <f>+H2947*G2947</f>
      </c>
      <c r="J2947">
        <f>+H2947*G2947</f>
      </c>
      <c r="W2947">
        <f t="shared" si="324"/>
      </c>
      <c r="X2947">
        <f t="shared" si="325"/>
      </c>
      <c r="Y2947">
        <f t="shared" si="326"/>
      </c>
      <c r="Z2947">
        <f t="shared" si="327"/>
      </c>
    </row>
    <row r="2948" spans="1:26">
      <c r="A2948" s="107"/>
      <c r="B2948" s="17"/>
      <c r="C2948" s="88"/>
      <c r="D2948" s="53"/>
      <c r="E2948" s="350"/>
      <c r="F2948" s="53"/>
      <c r="G2948" s="78"/>
      <c r="H2948" s="350"/>
      <c r="I2948" s="71"/>
      <c r="W2948">
        <f t="shared" ref="W2948:W3011" si="332">IF(LEFT($H2948&amp;"",5)="2019-",$H2948,W2947)</f>
      </c>
      <c r="X2948">
        <f t="shared" ref="X2948:X3011" si="333">IF($W2948="",0,IF(COUNTIF($AB$2:$AB$80,$W2948)&gt;0,1,0))</f>
      </c>
      <c r="Y2948">
        <f t="shared" ref="Y2948:Y3011" si="334">IF($C2948="","",UPPER(TRIM(IFERROR(LEFT($C2948&amp;"",FIND("/",$C2948&amp;"")-1),$C2948&amp;""))))</f>
      </c>
      <c r="Z2948">
        <f t="shared" ref="Z2948:Z3011" si="335">IFERROR(IF(ISNUMBER($G2948),$G2948,0),0)</f>
      </c>
    </row>
    <row r="2949" spans="1:26">
      <c r="A2949" s="107"/>
      <c r="B2949" s="17"/>
      <c r="C2949" s="88"/>
      <c r="D2949" s="53"/>
      <c r="E2949" s="350"/>
      <c r="F2949" s="53"/>
      <c r="G2949" s="78"/>
      <c r="H2949" s="350"/>
      <c r="I2949" s="71"/>
      <c r="W2949">
        <f t="shared" si="332"/>
      </c>
      <c r="X2949">
        <f t="shared" si="333"/>
      </c>
      <c r="Y2949">
        <f t="shared" si="334"/>
      </c>
      <c r="Z2949">
        <f t="shared" si="335"/>
      </c>
    </row>
    <row r="2950" spans="1:26">
      <c r="A2950" s="107"/>
      <c r="B2950" s="17"/>
      <c r="C2950" s="88"/>
      <c r="D2950" s="53"/>
      <c r="E2950" s="350"/>
      <c r="F2950" s="53"/>
      <c r="G2950" s="78"/>
      <c r="H2950" s="350"/>
      <c r="I2950" s="71"/>
      <c r="W2950">
        <f t="shared" si="332"/>
      </c>
      <c r="X2950">
        <f t="shared" si="333"/>
      </c>
      <c r="Y2950">
        <f t="shared" si="334"/>
      </c>
      <c r="Z2950">
        <f t="shared" si="335"/>
      </c>
    </row>
    <row r="2951" spans="1:26">
      <c r="A2951" s="107"/>
      <c r="B2951" s="8"/>
      <c r="C2951" s="5"/>
      <c r="D2951" s="53"/>
      <c r="E2951" s="350"/>
      <c r="F2951" s="53"/>
      <c r="G2951" s="78"/>
      <c r="H2951" s="53"/>
      <c r="I2951" s="71"/>
      <c r="W2951">
        <f t="shared" si="332"/>
      </c>
      <c r="X2951">
        <f t="shared" si="333"/>
      </c>
      <c r="Y2951">
        <f t="shared" si="334"/>
      </c>
      <c r="Z2951">
        <f t="shared" si="335"/>
      </c>
    </row>
    <row r="2952" spans="1:26" ht="15.75" thickBot="1">
      <c r="A2952" s="107"/>
      <c r="B2952" s="1568" t="s">
        <v>304</v>
      </c>
      <c r="C2952" s="1569"/>
      <c r="D2952" s="53"/>
      <c r="E2952" s="350"/>
      <c r="F2952" s="53"/>
      <c r="G2952" s="78"/>
      <c r="H2952" s="53"/>
      <c r="I2952" s="71"/>
      <c r="W2952">
        <f t="shared" si="332"/>
      </c>
      <c r="X2952">
        <f t="shared" si="333"/>
      </c>
      <c r="Y2952">
        <f t="shared" si="334"/>
      </c>
      <c r="Z2952">
        <f t="shared" si="335"/>
      </c>
    </row>
    <row r="2953" spans="1:26">
      <c r="A2953" s="33"/>
      <c r="B2953" s="1590"/>
      <c r="C2953" s="1591"/>
      <c r="D2953" s="218"/>
      <c r="E2953" s="218"/>
      <c r="F2953" s="218"/>
      <c r="G2953" s="219" t="s">
        <v>19</v>
      </c>
      <c r="H2953" s="218"/>
      <c r="I2953" s="220">
        <f>SUM(I2936:I2952)</f>
      </c>
      <c r="W2953">
        <f t="shared" si="332"/>
      </c>
      <c r="X2953">
        <f t="shared" si="333"/>
      </c>
      <c r="Y2953">
        <f t="shared" si="334"/>
      </c>
      <c r="Z2953">
        <f t="shared" si="335"/>
      </c>
    </row>
    <row r="2954" spans="1:26">
      <c r="A2954" s="221"/>
      <c r="B2954" s="222"/>
      <c r="C2954" s="154"/>
      <c r="D2954" s="154"/>
      <c r="E2954" s="154"/>
      <c r="F2954" s="154"/>
      <c r="G2954" s="154"/>
      <c r="H2954" s="223"/>
      <c r="I2954" s="155"/>
      <c r="W2954">
        <f t="shared" si="332"/>
      </c>
      <c r="X2954">
        <f t="shared" si="333"/>
      </c>
      <c r="Y2954">
        <f t="shared" si="334"/>
      </c>
      <c r="Z2954">
        <f t="shared" si="335"/>
      </c>
    </row>
    <row r="2955" spans="1:26">
      <c r="A2955" s="33"/>
      <c r="B2955" s="10"/>
      <c r="C2955" s="10"/>
      <c r="D2955" s="10"/>
      <c r="E2955" s="10"/>
      <c r="F2955" s="10"/>
      <c r="G2955" s="10"/>
      <c r="H2955" s="355"/>
      <c r="I2955" s="140"/>
      <c r="W2955">
        <f t="shared" si="332"/>
      </c>
      <c r="X2955">
        <f t="shared" si="333"/>
      </c>
      <c r="Y2955">
        <f t="shared" si="334"/>
      </c>
      <c r="Z2955">
        <f t="shared" si="335"/>
      </c>
    </row>
    <row r="2956" spans="1:26" ht="15.75" thickBot="1">
      <c r="A2956" s="33"/>
      <c r="B2956" s="11" t="s">
        <v>20</v>
      </c>
      <c r="C2956" s="35"/>
      <c r="D2956" s="35"/>
      <c r="E2956" s="35"/>
      <c r="F2956" s="35"/>
      <c r="G2956" s="35"/>
      <c r="H2956" s="35"/>
      <c r="I2956" s="36"/>
      <c r="W2956">
        <f t="shared" si="332"/>
      </c>
      <c r="X2956">
        <f t="shared" si="333"/>
      </c>
      <c r="Y2956">
        <f t="shared" si="334"/>
      </c>
      <c r="Z2956">
        <f t="shared" si="335"/>
      </c>
    </row>
    <row r="2957" spans="1:26" ht="15.75" thickBot="1">
      <c r="A2957" s="37"/>
      <c r="B2957" s="38"/>
      <c r="C2957" s="39" t="s">
        <v>21</v>
      </c>
      <c r="D2957" s="40">
        <f>SUM(D2936:D2956)</f>
      </c>
      <c r="E2957" s="41">
        <f>IF(H2957=I2957,"OK","NO")</f>
      </c>
      <c r="F2957" s="40">
        <f>SUM(F2936:F2956)</f>
      </c>
      <c r="G2957" s="40">
        <f>SUM(G2936:G2956)</f>
      </c>
      <c r="H2957" s="41"/>
      <c r="I2957" s="43">
        <f>+I2955+I2954+I2953</f>
      </c>
      <c r="J2957">
        <f>SUM(J2936:J2956)</f>
      </c>
      <c r="W2957">
        <f t="shared" si="332"/>
      </c>
      <c r="X2957">
        <f t="shared" si="333"/>
      </c>
      <c r="Y2957">
        <f t="shared" si="334"/>
      </c>
      <c r="Z2957">
        <f t="shared" si="335"/>
      </c>
    </row>
    <row r="2958" spans="1:26" ht="15.75" thickBot="1">
      <c r="A2958" s="356"/>
      <c r="B2958" s="357"/>
      <c r="C2958" s="358"/>
      <c r="D2958" s="359"/>
      <c r="E2958" s="360"/>
      <c r="F2958" s="359"/>
      <c r="G2958" s="359"/>
      <c r="H2958" s="360"/>
      <c r="I2958" s="361"/>
      <c r="W2958">
        <f t="shared" si="332"/>
      </c>
      <c r="X2958">
        <f t="shared" si="333"/>
      </c>
      <c r="Y2958">
        <f t="shared" si="334"/>
      </c>
      <c r="Z2958">
        <f t="shared" si="335"/>
      </c>
    </row>
    <row r="2959" spans="1:26" ht="15.75" thickBot="1">
      <c r="A2959" s="356"/>
      <c r="B2959" s="357"/>
      <c r="C2959" s="358"/>
      <c r="D2959" s="359"/>
      <c r="E2959" s="360"/>
      <c r="F2959" s="359"/>
      <c r="G2959" s="359"/>
      <c r="H2959" s="360"/>
      <c r="I2959" s="361"/>
      <c r="W2959">
        <f t="shared" si="332"/>
      </c>
      <c r="X2959">
        <f t="shared" si="333"/>
      </c>
      <c r="Y2959">
        <f t="shared" si="334"/>
      </c>
      <c r="Z2959">
        <f t="shared" si="335"/>
      </c>
    </row>
    <row r="2960" spans="1:26" ht="15.75" thickBot="1">
      <c r="A2960" s="44"/>
      <c r="B2960" s="116"/>
      <c r="C2960" s="45"/>
      <c r="D2960" s="45"/>
      <c r="E2960" s="45"/>
      <c r="F2960" s="45"/>
      <c r="G2960" s="45"/>
      <c r="H2960" s="45"/>
      <c r="I2960" s="362"/>
      <c r="W2960">
        <f t="shared" si="332"/>
      </c>
      <c r="X2960">
        <f t="shared" si="333"/>
      </c>
      <c r="Y2960">
        <f t="shared" si="334"/>
      </c>
      <c r="Z2960">
        <f t="shared" si="335"/>
      </c>
    </row>
    <row r="2961" spans="1:26">
      <c r="A2961" s="12" t="s">
        <v>315</v>
      </c>
      <c r="B2961" s="12"/>
      <c r="C2961" s="12"/>
      <c r="D2961" s="13"/>
      <c r="E2961" s="14"/>
      <c r="F2961" s="14"/>
      <c r="G2961" s="14"/>
      <c r="H2961" s="2"/>
      <c r="I2961" s="12"/>
      <c r="W2961">
        <f t="shared" si="332"/>
      </c>
      <c r="X2961">
        <f t="shared" si="333"/>
      </c>
      <c r="Y2961">
        <f t="shared" si="334"/>
      </c>
      <c r="Z2961">
        <f t="shared" si="335"/>
      </c>
    </row>
    <row r="2962" spans="1:26">
      <c r="W2962">
        <f t="shared" si="332"/>
      </c>
      <c r="X2962">
        <f t="shared" si="333"/>
      </c>
      <c r="Y2962">
        <f t="shared" si="334"/>
      </c>
      <c r="Z2962">
        <f t="shared" si="335"/>
      </c>
    </row>
    <row r="2963" spans="1:26">
      <c r="W2963">
        <f t="shared" si="332"/>
      </c>
      <c r="X2963">
        <f t="shared" si="333"/>
      </c>
      <c r="Y2963">
        <f t="shared" si="334"/>
      </c>
      <c r="Z2963">
        <f t="shared" si="335"/>
      </c>
    </row>
    <row r="2964" spans="1:26">
      <c r="W2964">
        <f t="shared" si="332"/>
      </c>
      <c r="X2964">
        <f t="shared" si="333"/>
      </c>
      <c r="Y2964">
        <f t="shared" si="334"/>
      </c>
      <c r="Z2964">
        <f t="shared" si="335"/>
      </c>
    </row>
    <row r="2965" spans="1:26">
      <c r="W2965">
        <f t="shared" si="332"/>
      </c>
      <c r="X2965">
        <f t="shared" si="333"/>
      </c>
      <c r="Y2965">
        <f t="shared" si="334"/>
      </c>
      <c r="Z2965">
        <f t="shared" si="335"/>
      </c>
    </row>
    <row r="2966" spans="1:26">
      <c r="W2966">
        <f t="shared" si="332"/>
      </c>
      <c r="X2966">
        <f t="shared" si="333"/>
      </c>
      <c r="Y2966">
        <f t="shared" si="334"/>
      </c>
      <c r="Z2966">
        <f t="shared" si="335"/>
      </c>
    </row>
    <row r="2967" spans="1:26">
      <c r="A2967" s="1562" t="s">
        <v>0</v>
      </c>
      <c r="B2967" s="1562"/>
      <c r="C2967" s="1562"/>
      <c r="D2967" s="1562"/>
      <c r="E2967" s="1562"/>
      <c r="F2967" s="1562"/>
      <c r="G2967" s="1562"/>
      <c r="H2967" s="1562"/>
      <c r="I2967" s="1562"/>
      <c r="W2967">
        <f t="shared" si="332"/>
      </c>
      <c r="X2967">
        <f t="shared" si="333"/>
      </c>
      <c r="Y2967">
        <f t="shared" si="334"/>
      </c>
      <c r="Z2967">
        <f t="shared" si="335"/>
      </c>
    </row>
    <row r="2968" spans="1:26">
      <c r="W2968">
        <f t="shared" si="332"/>
      </c>
      <c r="X2968">
        <f t="shared" si="333"/>
      </c>
      <c r="Y2968">
        <f t="shared" si="334"/>
      </c>
      <c r="Z2968">
        <f t="shared" si="335"/>
      </c>
    </row>
    <row r="2969" spans="1:26">
      <c r="A2969" s="1" t="s">
        <v>1</v>
      </c>
      <c r="B2969" s="1"/>
      <c r="G2969" s="2" t="s">
        <v>2</v>
      </c>
      <c r="H2969" s="3" t="s">
        <v>1168</v>
      </c>
      <c r="W2969">
        <f t="shared" si="332"/>
      </c>
      <c r="X2969">
        <f t="shared" si="333"/>
      </c>
      <c r="Y2969">
        <f t="shared" si="334"/>
      </c>
      <c r="Z2969">
        <f t="shared" si="335"/>
      </c>
    </row>
    <row r="2970" spans="1:26">
      <c r="A2970" s="1" t="inlineStr">
        <is>
          <t>Dealer-272</t>
        </is>
      </c>
      <c r="B2970" s="1"/>
      <c r="C2970" s="51"/>
      <c r="F2970" s="4" t="s">
        <v>3</v>
      </c>
      <c r="G2970" s="2"/>
      <c r="H2970" s="582" t="s">
        <v>124</v>
      </c>
      <c r="W2970">
        <f t="shared" si="332"/>
      </c>
      <c r="X2970">
        <f t="shared" si="333"/>
      </c>
      <c r="Y2970">
        <f t="shared" si="334"/>
      </c>
      <c r="Z2970">
        <f t="shared" si="335"/>
      </c>
    </row>
    <row r="2971" spans="1:26">
      <c r="A2971" s="1" t="inlineStr">
        <is>
          <t>Dealer-273</t>
        </is>
      </c>
      <c r="B2971" s="1"/>
      <c r="C2971" s="51"/>
      <c r="W2971">
        <f t="shared" si="332"/>
      </c>
      <c r="X2971">
        <f t="shared" si="333"/>
      </c>
      <c r="Y2971">
        <f t="shared" si="334"/>
      </c>
      <c r="Z2971">
        <f t="shared" si="335"/>
      </c>
    </row>
    <row r="2972" spans="1:26">
      <c r="A2972" s="1" t="inlineStr">
        <is>
          <t>Address line (redacted)</t>
        </is>
      </c>
      <c r="B2972" s="1"/>
      <c r="C2972" s="51"/>
      <c r="W2972">
        <f t="shared" si="332"/>
      </c>
      <c r="X2972">
        <f t="shared" si="333"/>
      </c>
      <c r="Y2972">
        <f t="shared" si="334"/>
      </c>
      <c r="Z2972">
        <f t="shared" si="335"/>
      </c>
    </row>
    <row r="2973" spans="1:26">
      <c r="A2973" s="1"/>
      <c r="B2973" s="1582"/>
      <c r="C2973" s="1582"/>
      <c r="W2973">
        <f t="shared" si="332"/>
      </c>
      <c r="X2973">
        <f t="shared" si="333"/>
      </c>
      <c r="Y2973">
        <f t="shared" si="334"/>
      </c>
      <c r="Z2973">
        <f t="shared" si="335"/>
      </c>
    </row>
    <row r="2974" spans="1:26">
      <c r="A2974" s="49" t="s">
        <v>4</v>
      </c>
      <c r="B2974" s="87" t="inlineStr">
        <is>
          <t>GSTIN-MASKED</t>
        </is>
      </c>
      <c r="W2974">
        <f t="shared" si="332"/>
      </c>
      <c r="X2974">
        <f t="shared" si="333"/>
      </c>
      <c r="Y2974">
        <f t="shared" si="334"/>
      </c>
      <c r="Z2974">
        <f t="shared" si="335"/>
      </c>
    </row>
    <row r="2975" spans="1:26">
      <c r="A2975" s="49"/>
      <c r="B2975" s="87"/>
      <c r="W2975">
        <f t="shared" si="332"/>
      </c>
      <c r="X2975">
        <f t="shared" si="333"/>
      </c>
      <c r="Y2975">
        <f t="shared" si="334"/>
      </c>
      <c r="Z2975">
        <f t="shared" si="335"/>
      </c>
    </row>
    <row r="2976" spans="1:26">
      <c r="A2976" s="393" t="inlineStr">
        <is>
          <t>Address line (redacted)</t>
        </is>
      </c>
      <c r="B2976" s="87"/>
      <c r="W2976">
        <f t="shared" si="332"/>
      </c>
      <c r="X2976">
        <f t="shared" si="333"/>
      </c>
      <c r="Y2976">
        <f t="shared" si="334"/>
      </c>
      <c r="Z2976">
        <f t="shared" si="335"/>
      </c>
    </row>
    <row r="2977" spans="1:26">
      <c r="A2977" s="521" t="s">
        <v>1875</v>
      </c>
      <c r="B2977" s="524" t="inlineStr">
        <is>
          <t>PHONE-MASKED</t>
        </is>
      </c>
      <c r="W2977">
        <f t="shared" si="332"/>
      </c>
      <c r="X2977">
        <f t="shared" si="333"/>
      </c>
      <c r="Y2977">
        <f t="shared" si="334"/>
      </c>
      <c r="Z2977">
        <f t="shared" si="335"/>
      </c>
    </row>
    <row r="2978" spans="1:26">
      <c r="A2978" s="521" t="inlineStr">
        <is>
          <t>GSTIN-MASKED</t>
        </is>
      </c>
      <c r="B2978" s="86"/>
      <c r="W2978">
        <f t="shared" si="332"/>
      </c>
      <c r="X2978">
        <f t="shared" si="333"/>
      </c>
      <c r="Y2978">
        <f t="shared" si="334"/>
      </c>
      <c r="Z2978">
        <f t="shared" si="335"/>
      </c>
    </row>
    <row r="2979" spans="1:26">
      <c r="A2979" s="49"/>
      <c r="B2979" s="87"/>
      <c r="W2979">
        <f t="shared" si="332"/>
      </c>
      <c r="X2979">
        <f t="shared" si="333"/>
      </c>
      <c r="Y2979">
        <f t="shared" si="334"/>
      </c>
      <c r="Z2979">
        <f t="shared" si="335"/>
      </c>
    </row>
    <row r="2980" spans="1:26">
      <c r="A2980" s="12"/>
      <c r="B2980" s="86"/>
      <c r="W2980">
        <f t="shared" si="332"/>
      </c>
      <c r="X2980">
        <f t="shared" si="333"/>
      </c>
      <c r="Y2980">
        <f t="shared" si="334"/>
      </c>
      <c r="Z2980">
        <f t="shared" si="335"/>
      </c>
    </row>
    <row r="2981" spans="1:26">
      <c r="A2981" s="1" t="s">
        <v>5</v>
      </c>
      <c r="W2981">
        <f t="shared" si="332"/>
      </c>
      <c r="X2981">
        <f t="shared" si="333"/>
      </c>
      <c r="Y2981">
        <f t="shared" si="334"/>
      </c>
      <c r="Z2981">
        <f t="shared" si="335"/>
      </c>
    </row>
    <row r="2982" spans="1:26">
      <c r="A2982" s="1" t="s">
        <v>6</v>
      </c>
      <c r="W2982">
        <f t="shared" si="332"/>
      </c>
      <c r="X2982">
        <f t="shared" si="333"/>
      </c>
      <c r="Y2982">
        <f t="shared" si="334"/>
      </c>
      <c r="Z2982">
        <f t="shared" si="335"/>
      </c>
    </row>
    <row r="2983" spans="1:26" ht="15.75" thickBot="1">
      <c r="A2983" s="1" t="s">
        <v>7</v>
      </c>
      <c r="W2983">
        <f t="shared" si="332"/>
      </c>
      <c r="X2983">
        <f t="shared" si="333"/>
      </c>
      <c r="Y2983">
        <f t="shared" si="334"/>
      </c>
      <c r="Z2983">
        <f t="shared" si="335"/>
      </c>
    </row>
    <row r="2984" spans="1:26" ht="24">
      <c r="A2984" s="26" t="s">
        <v>8</v>
      </c>
      <c r="B2984" s="27" t="s">
        <v>9</v>
      </c>
      <c r="C2984" s="27" t="s">
        <v>10</v>
      </c>
      <c r="D2984" s="28" t="s">
        <v>11</v>
      </c>
      <c r="E2984" s="28" t="s">
        <v>12</v>
      </c>
      <c r="F2984" s="28" t="s">
        <v>13</v>
      </c>
      <c r="G2984" s="28" t="s">
        <v>14</v>
      </c>
      <c r="H2984" s="29" t="s">
        <v>15</v>
      </c>
      <c r="I2984" s="30" t="s">
        <v>16</v>
      </c>
      <c r="W2984">
        <f t="shared" si="332"/>
      </c>
      <c r="X2984">
        <f t="shared" si="333"/>
      </c>
      <c r="Y2984">
        <f t="shared" si="334"/>
      </c>
      <c r="Z2984">
        <f t="shared" si="335"/>
      </c>
    </row>
    <row r="2985" spans="1:26">
      <c r="A2985" s="5"/>
      <c r="B2985" s="1592" t="s">
        <v>17</v>
      </c>
      <c r="C2985" s="1593"/>
      <c r="D2985" s="138"/>
      <c r="E2985" s="138"/>
      <c r="F2985" s="5"/>
      <c r="G2985" s="6"/>
      <c r="H2985" s="138"/>
      <c r="I2985" s="129"/>
      <c r="W2985">
        <f t="shared" si="332"/>
      </c>
      <c r="X2985">
        <f t="shared" si="333"/>
      </c>
      <c r="Y2985">
        <f t="shared" si="334"/>
      </c>
      <c r="Z2985">
        <f t="shared" si="335"/>
      </c>
    </row>
    <row r="2986" spans="1:26">
      <c r="A2986" s="107"/>
      <c r="B2986" s="8" t="s">
        <v>1103</v>
      </c>
      <c r="C2986" s="5" t="s">
        <v>1183</v>
      </c>
      <c r="D2986" s="5">
        <v>1</v>
      </c>
      <c r="E2986" s="5">
        <v>3</v>
      </c>
      <c r="F2986" s="5">
        <f t="shared" ref="F2986:G2996" si="336">+E2986</f>
      </c>
      <c r="G2986" s="6">
        <f t="shared" si="336"/>
      </c>
      <c r="H2986" s="5">
        <v>1</v>
      </c>
      <c r="I2986" s="129">
        <f t="shared" ref="I2986:I2996" si="337">+H2986*G2986</f>
      </c>
      <c r="J2986">
        <f t="shared" ref="J2986:J2996" si="338">+H2986*G2986</f>
      </c>
      <c r="W2986">
        <f t="shared" si="332"/>
      </c>
      <c r="X2986">
        <f t="shared" si="333"/>
      </c>
      <c r="Y2986">
        <f t="shared" si="334"/>
      </c>
      <c r="Z2986">
        <f t="shared" si="335"/>
      </c>
    </row>
    <row r="2987" spans="1:26">
      <c r="A2987" s="107"/>
      <c r="B2987" s="8" t="s">
        <v>443</v>
      </c>
      <c r="C2987" s="5" t="s">
        <v>442</v>
      </c>
      <c r="D2987" s="5">
        <v>1</v>
      </c>
      <c r="E2987" s="5">
        <v>5</v>
      </c>
      <c r="F2987" s="5">
        <f t="shared" si="336"/>
      </c>
      <c r="G2987" s="6">
        <f t="shared" si="336"/>
      </c>
      <c r="H2987" s="5">
        <v>1</v>
      </c>
      <c r="I2987" s="129">
        <f t="shared" si="337"/>
      </c>
      <c r="J2987">
        <f t="shared" si="338"/>
      </c>
      <c r="W2987">
        <f t="shared" si="332"/>
      </c>
      <c r="X2987">
        <f t="shared" si="333"/>
      </c>
      <c r="Y2987">
        <f t="shared" si="334"/>
      </c>
      <c r="Z2987">
        <f t="shared" si="335"/>
      </c>
    </row>
    <row r="2988" spans="1:26">
      <c r="A2988" s="107"/>
      <c r="B2988" s="8" t="s">
        <v>1184</v>
      </c>
      <c r="C2988" s="5" t="s">
        <v>1185</v>
      </c>
      <c r="D2988" s="5">
        <v>1</v>
      </c>
      <c r="E2988" s="5">
        <v>5</v>
      </c>
      <c r="F2988" s="5">
        <f t="shared" si="336"/>
      </c>
      <c r="G2988" s="6">
        <f t="shared" si="336"/>
      </c>
      <c r="H2988" s="5">
        <v>1</v>
      </c>
      <c r="I2988" s="129">
        <f t="shared" si="337"/>
      </c>
      <c r="J2988">
        <f t="shared" si="338"/>
      </c>
      <c r="W2988">
        <f t="shared" si="332"/>
      </c>
      <c r="X2988">
        <f t="shared" si="333"/>
      </c>
      <c r="Y2988">
        <f t="shared" si="334"/>
      </c>
      <c r="Z2988">
        <f t="shared" si="335"/>
      </c>
    </row>
    <row r="2989" spans="1:26">
      <c r="A2989" s="107"/>
      <c r="B2989" s="8" t="s">
        <v>382</v>
      </c>
      <c r="C2989" s="5" t="s">
        <v>383</v>
      </c>
      <c r="D2989" s="5">
        <v>1</v>
      </c>
      <c r="E2989" s="5">
        <v>3</v>
      </c>
      <c r="F2989" s="5">
        <f t="shared" si="336"/>
      </c>
      <c r="G2989" s="6">
        <f t="shared" si="336"/>
      </c>
      <c r="H2989" s="5">
        <v>1</v>
      </c>
      <c r="I2989" s="129">
        <f t="shared" si="337"/>
      </c>
      <c r="J2989">
        <f t="shared" si="338"/>
      </c>
      <c r="W2989">
        <f t="shared" si="332"/>
      </c>
      <c r="X2989">
        <f t="shared" si="333"/>
      </c>
      <c r="Y2989">
        <f t="shared" si="334"/>
      </c>
      <c r="Z2989">
        <f t="shared" si="335"/>
      </c>
    </row>
    <row r="2990" spans="1:26">
      <c r="A2990" s="107"/>
      <c r="B2990" s="351" t="s">
        <v>289</v>
      </c>
      <c r="C2990" s="352" t="s">
        <v>288</v>
      </c>
      <c r="D2990" s="352">
        <v>1</v>
      </c>
      <c r="E2990" s="352">
        <v>5</v>
      </c>
      <c r="F2990" s="5">
        <f t="shared" si="336"/>
      </c>
      <c r="G2990" s="6">
        <f t="shared" si="336"/>
      </c>
      <c r="H2990" s="352">
        <v>1</v>
      </c>
      <c r="I2990" s="129">
        <f t="shared" si="337"/>
      </c>
      <c r="J2990">
        <f t="shared" si="338"/>
      </c>
      <c r="L2990" t="s">
        <v>1295</v>
      </c>
      <c r="M2990">
        <v>35</v>
      </c>
      <c r="N2990">
        <v>400</v>
      </c>
      <c r="O2990">
        <f>+N2990*M2990</f>
      </c>
      <c r="P2990">
        <f>+O2990*28%</f>
      </c>
      <c r="Q2990">
        <f>+P2990+O2990</f>
      </c>
      <c r="W2990">
        <f t="shared" si="332"/>
      </c>
      <c r="X2990">
        <f t="shared" si="333"/>
      </c>
      <c r="Y2990">
        <f t="shared" si="334"/>
      </c>
      <c r="Z2990">
        <f t="shared" si="335"/>
      </c>
    </row>
    <row r="2991" spans="1:26">
      <c r="A2991" s="107"/>
      <c r="B2991" s="8" t="s">
        <v>35</v>
      </c>
      <c r="C2991" s="9" t="s">
        <v>36</v>
      </c>
      <c r="D2991" s="1594">
        <v>1</v>
      </c>
      <c r="E2991" s="5">
        <v>3</v>
      </c>
      <c r="F2991" s="5">
        <f t="shared" si="336"/>
      </c>
      <c r="G2991" s="6">
        <f t="shared" si="336"/>
      </c>
      <c r="H2991" s="5">
        <v>1</v>
      </c>
      <c r="I2991" s="129">
        <f t="shared" si="337"/>
      </c>
      <c r="J2991">
        <f t="shared" si="338"/>
      </c>
      <c r="L2991" t="s">
        <v>1296</v>
      </c>
      <c r="M2991">
        <v>2</v>
      </c>
      <c r="N2991">
        <v>400</v>
      </c>
      <c r="O2991">
        <f>+N2991*M2991</f>
      </c>
      <c r="P2991">
        <f>+O2991*28%</f>
      </c>
      <c r="Q2991">
        <f>+P2991+O2991</f>
      </c>
      <c r="W2991">
        <f t="shared" si="332"/>
      </c>
      <c r="X2991">
        <f t="shared" si="333"/>
      </c>
      <c r="Y2991">
        <f t="shared" si="334"/>
      </c>
      <c r="Z2991">
        <f t="shared" si="335"/>
      </c>
    </row>
    <row r="2992" spans="1:26">
      <c r="A2992" s="107"/>
      <c r="B2992" s="8" t="s">
        <v>854</v>
      </c>
      <c r="C2992" s="9" t="s">
        <v>853</v>
      </c>
      <c r="D2992" s="1560"/>
      <c r="E2992" s="5">
        <v>3</v>
      </c>
      <c r="F2992" s="5">
        <f t="shared" si="336"/>
      </c>
      <c r="G2992" s="6">
        <f t="shared" si="336"/>
      </c>
      <c r="H2992" s="5">
        <v>1</v>
      </c>
      <c r="I2992" s="129">
        <f t="shared" si="337"/>
      </c>
      <c r="J2992">
        <f t="shared" si="338"/>
      </c>
      <c r="Q2992">
        <f>SUM(Q2990:Q2991)</f>
      </c>
      <c r="R2992" t="s">
        <v>1297</v>
      </c>
      <c r="W2992">
        <f t="shared" si="332"/>
      </c>
      <c r="X2992">
        <f t="shared" si="333"/>
      </c>
      <c r="Y2992">
        <f t="shared" si="334"/>
      </c>
      <c r="Z2992">
        <f t="shared" si="335"/>
      </c>
    </row>
    <row r="2993" spans="1:26" ht="24">
      <c r="A2993" s="107"/>
      <c r="B2993" s="8" t="s">
        <v>1186</v>
      </c>
      <c r="C2993" s="9" t="s">
        <v>1187</v>
      </c>
      <c r="D2993" s="1595"/>
      <c r="E2993" s="5">
        <v>3</v>
      </c>
      <c r="F2993" s="5">
        <f t="shared" si="336"/>
      </c>
      <c r="G2993" s="6">
        <f t="shared" si="336"/>
      </c>
      <c r="H2993" s="5">
        <v>1</v>
      </c>
      <c r="I2993" s="129">
        <f t="shared" si="337"/>
      </c>
      <c r="J2993">
        <f t="shared" si="338"/>
      </c>
      <c r="Q2993" s="118">
        <f>+I3007-Q2992</f>
      </c>
      <c r="R2993" t="s">
        <v>1298</v>
      </c>
      <c r="W2993">
        <f t="shared" si="332"/>
      </c>
      <c r="X2993">
        <f t="shared" si="333"/>
      </c>
      <c r="Y2993">
        <f t="shared" si="334"/>
      </c>
      <c r="Z2993">
        <f t="shared" si="335"/>
      </c>
    </row>
    <row r="2994" spans="1:26">
      <c r="A2994" s="107"/>
      <c r="B2994" s="8" t="s">
        <v>1188</v>
      </c>
      <c r="C2994" s="5" t="s">
        <v>1189</v>
      </c>
      <c r="D2994" s="5">
        <v>1</v>
      </c>
      <c r="E2994" s="5">
        <v>5</v>
      </c>
      <c r="F2994" s="5">
        <f t="shared" si="336"/>
      </c>
      <c r="G2994" s="6">
        <f t="shared" si="336"/>
      </c>
      <c r="H2994" s="5">
        <v>1</v>
      </c>
      <c r="I2994" s="129">
        <f t="shared" si="337"/>
      </c>
      <c r="J2994">
        <f t="shared" si="338"/>
      </c>
      <c r="W2994">
        <f t="shared" si="332"/>
      </c>
      <c r="X2994">
        <f t="shared" si="333"/>
      </c>
      <c r="Y2994">
        <f t="shared" si="334"/>
      </c>
      <c r="Z2994">
        <f t="shared" si="335"/>
      </c>
    </row>
    <row r="2995" spans="1:26">
      <c r="A2995" s="107"/>
      <c r="B2995" s="351" t="s">
        <v>1086</v>
      </c>
      <c r="C2995" s="352" t="s">
        <v>1294</v>
      </c>
      <c r="D2995" s="1740">
        <v>1</v>
      </c>
      <c r="E2995" s="387">
        <v>1</v>
      </c>
      <c r="F2995" s="5">
        <f t="shared" si="336"/>
      </c>
      <c r="G2995" s="6">
        <f t="shared" si="336"/>
      </c>
      <c r="H2995" s="352">
        <v>1</v>
      </c>
      <c r="I2995" s="129">
        <f t="shared" si="337"/>
      </c>
      <c r="J2995">
        <f t="shared" si="338"/>
      </c>
      <c r="W2995">
        <f t="shared" si="332"/>
      </c>
      <c r="X2995">
        <f t="shared" si="333"/>
      </c>
      <c r="Y2995">
        <f t="shared" si="334"/>
      </c>
      <c r="Z2995">
        <f t="shared" si="335"/>
      </c>
    </row>
    <row r="2996" spans="1:26" ht="24">
      <c r="A2996" s="107"/>
      <c r="B2996" s="353" t="s">
        <v>521</v>
      </c>
      <c r="C2996" s="352" t="s">
        <v>522</v>
      </c>
      <c r="D2996" s="1741"/>
      <c r="E2996" s="387">
        <v>1</v>
      </c>
      <c r="F2996" s="5">
        <f t="shared" si="336"/>
      </c>
      <c r="G2996" s="6">
        <f t="shared" si="336"/>
      </c>
      <c r="H2996" s="352">
        <v>1</v>
      </c>
      <c r="I2996" s="129">
        <f t="shared" si="337"/>
      </c>
      <c r="J2996">
        <f t="shared" si="338"/>
      </c>
      <c r="W2996">
        <f t="shared" si="332"/>
      </c>
      <c r="X2996">
        <f t="shared" si="333"/>
      </c>
      <c r="Y2996">
        <f t="shared" si="334"/>
      </c>
      <c r="Z2996">
        <f t="shared" si="335"/>
      </c>
    </row>
    <row r="2997" spans="1:26">
      <c r="A2997" s="107"/>
      <c r="B2997" s="422"/>
      <c r="C2997" s="423"/>
      <c r="D2997" s="421"/>
      <c r="E2997" s="387"/>
      <c r="F2997" s="5"/>
      <c r="G2997" s="6"/>
      <c r="H2997" s="352"/>
      <c r="I2997" s="129"/>
      <c r="W2997">
        <f t="shared" si="332"/>
      </c>
      <c r="X2997">
        <f t="shared" si="333"/>
      </c>
      <c r="Y2997">
        <f t="shared" si="334"/>
      </c>
      <c r="Z2997">
        <f t="shared" si="335"/>
      </c>
    </row>
    <row r="2998" spans="1:26">
      <c r="A2998" s="107"/>
      <c r="B2998" s="422"/>
      <c r="C2998" s="423"/>
      <c r="D2998" s="421"/>
      <c r="E2998" s="387"/>
      <c r="F2998" s="5"/>
      <c r="G2998" s="6"/>
      <c r="H2998" s="352"/>
      <c r="I2998" s="129"/>
      <c r="W2998">
        <f t="shared" si="332"/>
      </c>
      <c r="X2998">
        <f t="shared" si="333"/>
      </c>
      <c r="Y2998">
        <f t="shared" si="334"/>
      </c>
      <c r="Z2998">
        <f t="shared" si="335"/>
      </c>
    </row>
    <row r="2999" spans="1:26">
      <c r="A2999" s="107"/>
      <c r="B2999" s="363"/>
      <c r="C2999" s="364"/>
      <c r="D2999" s="5"/>
      <c r="E2999" s="5"/>
      <c r="F2999" s="5"/>
      <c r="G2999" s="6"/>
      <c r="H2999" s="5"/>
      <c r="I2999" s="129"/>
      <c r="W2999">
        <f t="shared" si="332"/>
      </c>
      <c r="X2999">
        <f t="shared" si="333"/>
      </c>
      <c r="Y2999">
        <f t="shared" si="334"/>
      </c>
      <c r="Z2999">
        <f t="shared" si="335"/>
      </c>
    </row>
    <row r="3000" spans="1:26">
      <c r="A3000" s="107"/>
      <c r="B3000" s="1568" t="s">
        <v>2171</v>
      </c>
      <c r="C3000" s="1569"/>
      <c r="D3000" s="6"/>
      <c r="E3000" s="5"/>
      <c r="F3000" s="6"/>
      <c r="G3000" s="6"/>
      <c r="H3000" s="9"/>
      <c r="I3000" s="129"/>
      <c r="W3000">
        <f t="shared" si="332"/>
      </c>
      <c r="X3000">
        <f t="shared" si="333"/>
      </c>
      <c r="Y3000">
        <f t="shared" si="334"/>
      </c>
      <c r="Z3000">
        <f t="shared" si="335"/>
      </c>
    </row>
    <row r="3001" spans="1:26">
      <c r="A3001" s="107"/>
      <c r="B3001" s="1570"/>
      <c r="C3001" s="1571"/>
      <c r="D3001" s="50"/>
      <c r="E3001" s="5"/>
      <c r="F3001" s="6"/>
      <c r="G3001" s="6"/>
      <c r="H3001" s="7"/>
      <c r="I3001" s="129"/>
      <c r="W3001">
        <f t="shared" si="332"/>
      </c>
      <c r="X3001">
        <f t="shared" si="333"/>
      </c>
      <c r="Y3001">
        <f t="shared" si="334"/>
      </c>
      <c r="Z3001">
        <f t="shared" si="335"/>
      </c>
    </row>
    <row r="3002" spans="1:26">
      <c r="A3002" s="107"/>
      <c r="B3002" s="1590"/>
      <c r="C3002" s="1591"/>
      <c r="D3002" s="50"/>
      <c r="E3002" s="5"/>
      <c r="F3002" s="6"/>
      <c r="G3002" s="6"/>
      <c r="H3002" s="5"/>
      <c r="I3002" s="129"/>
      <c r="W3002">
        <f t="shared" si="332"/>
      </c>
      <c r="X3002">
        <f t="shared" si="333"/>
      </c>
      <c r="Y3002">
        <f t="shared" si="334"/>
      </c>
      <c r="Z3002">
        <f t="shared" si="335"/>
      </c>
    </row>
    <row r="3003" spans="1:26" ht="15.75" thickBot="1">
      <c r="A3003" s="33"/>
      <c r="B3003" s="130"/>
      <c r="C3003" s="130"/>
      <c r="D3003" s="109"/>
      <c r="E3003" s="109"/>
      <c r="F3003" s="109"/>
      <c r="G3003" s="109"/>
      <c r="H3003" s="109"/>
      <c r="I3003" s="110"/>
      <c r="W3003">
        <f t="shared" si="332"/>
      </c>
      <c r="X3003">
        <f t="shared" si="333"/>
      </c>
      <c r="Y3003">
        <f t="shared" si="334"/>
      </c>
      <c r="Z3003">
        <f t="shared" si="335"/>
      </c>
    </row>
    <row r="3004" spans="1:26">
      <c r="A3004" s="33"/>
      <c r="B3004" s="130"/>
      <c r="C3004" s="130"/>
      <c r="D3004" s="91"/>
      <c r="E3004" s="91"/>
      <c r="F3004" s="91"/>
      <c r="G3004" s="92" t="s">
        <v>19</v>
      </c>
      <c r="H3004" s="91"/>
      <c r="I3004" s="111">
        <f>SUM(I2985:I3003)</f>
      </c>
      <c r="W3004">
        <f t="shared" si="332"/>
      </c>
      <c r="X3004">
        <f t="shared" si="333"/>
      </c>
      <c r="Y3004">
        <f t="shared" si="334"/>
      </c>
      <c r="Z3004">
        <f t="shared" si="335"/>
      </c>
    </row>
    <row r="3005" spans="1:26">
      <c r="A3005" s="33"/>
      <c r="B3005" s="10"/>
      <c r="C3005" s="10"/>
      <c r="D3005" s="132"/>
      <c r="E3005" s="132"/>
      <c r="F3005" s="132"/>
      <c r="G3005" s="132"/>
      <c r="H3005" s="133"/>
      <c r="I3005" s="61"/>
      <c r="W3005">
        <f t="shared" si="332"/>
      </c>
      <c r="X3005">
        <f t="shared" si="333"/>
      </c>
      <c r="Y3005">
        <f t="shared" si="334"/>
      </c>
      <c r="Z3005">
        <f t="shared" si="335"/>
      </c>
    </row>
    <row r="3006" spans="1:26" ht="15.75" thickBot="1">
      <c r="A3006" s="33"/>
      <c r="B3006" s="11" t="s">
        <v>20</v>
      </c>
      <c r="C3006" s="35"/>
      <c r="D3006" s="35"/>
      <c r="E3006" s="35"/>
      <c r="F3006" s="35"/>
      <c r="G3006" s="35"/>
      <c r="H3006" s="35"/>
      <c r="I3006" s="36"/>
      <c r="W3006">
        <f t="shared" si="332"/>
      </c>
      <c r="X3006">
        <f t="shared" si="333"/>
      </c>
      <c r="Y3006">
        <f t="shared" si="334"/>
      </c>
      <c r="Z3006">
        <f t="shared" si="335"/>
      </c>
    </row>
    <row r="3007" spans="1:26" ht="15.75" thickBot="1">
      <c r="A3007" s="37"/>
      <c r="B3007" s="38"/>
      <c r="C3007" s="39" t="s">
        <v>21</v>
      </c>
      <c r="D3007" s="40">
        <f>SUM(D2985:D3006)</f>
      </c>
      <c r="E3007" s="41">
        <f>IF(H3007=I3007,"OK","NO")</f>
      </c>
      <c r="F3007" s="40">
        <f>SUM(F2985:F3006)</f>
      </c>
      <c r="G3007" s="40">
        <f>SUM(G2985:G3006)</f>
      </c>
      <c r="H3007" s="41">
        <f>SUMPRODUCT(F2985:F3003,H2985:H3003)</f>
      </c>
      <c r="I3007" s="43">
        <f>+I3005+I3004</f>
      </c>
      <c r="W3007">
        <f t="shared" si="332"/>
      </c>
      <c r="X3007">
        <f t="shared" si="333"/>
      </c>
      <c r="Y3007">
        <f t="shared" si="334"/>
      </c>
      <c r="Z3007">
        <f t="shared" si="335"/>
      </c>
    </row>
    <row r="3008" spans="1:26" ht="15.75" thickBot="1">
      <c r="A3008" s="44"/>
      <c r="B3008" s="116"/>
      <c r="C3008" s="45"/>
      <c r="D3008" s="45"/>
      <c r="E3008" s="45"/>
      <c r="F3008" s="45"/>
      <c r="G3008" s="45"/>
      <c r="H3008" s="45"/>
      <c r="I3008" s="47"/>
      <c r="W3008">
        <f t="shared" si="332"/>
      </c>
      <c r="X3008">
        <f t="shared" si="333"/>
      </c>
      <c r="Y3008">
        <f t="shared" si="334"/>
      </c>
      <c r="Z3008">
        <f t="shared" si="335"/>
      </c>
    </row>
    <row r="3009" spans="1:26">
      <c r="A3009" s="12" t="s">
        <v>315</v>
      </c>
      <c r="B3009" s="12"/>
      <c r="W3009">
        <f t="shared" si="332"/>
      </c>
      <c r="X3009">
        <f t="shared" si="333"/>
      </c>
      <c r="Y3009">
        <f t="shared" si="334"/>
      </c>
      <c r="Z3009">
        <f t="shared" si="335"/>
      </c>
    </row>
    <row r="3010" spans="1:26">
      <c r="W3010">
        <f t="shared" si="332"/>
      </c>
      <c r="X3010">
        <f t="shared" si="333"/>
      </c>
      <c r="Y3010">
        <f t="shared" si="334"/>
      </c>
      <c r="Z3010">
        <f t="shared" si="335"/>
      </c>
    </row>
    <row r="3011" spans="1:26">
      <c r="W3011">
        <f t="shared" si="332"/>
      </c>
      <c r="X3011">
        <f t="shared" si="333"/>
      </c>
      <c r="Y3011">
        <f t="shared" si="334"/>
      </c>
      <c r="Z3011">
        <f t="shared" si="335"/>
      </c>
    </row>
    <row r="3012" spans="1:26">
      <c r="W3012">
        <f t="shared" ref="W3012:W3075" si="339">IF(LEFT($H3012&amp;"",5)="2019-",$H3012,W3011)</f>
      </c>
      <c r="X3012">
        <f t="shared" ref="X3012:X3075" si="340">IF($W3012="",0,IF(COUNTIF($AB$2:$AB$80,$W3012)&gt;0,1,0))</f>
      </c>
      <c r="Y3012">
        <f t="shared" ref="Y3012:Y3075" si="341">IF($C3012="","",UPPER(TRIM(IFERROR(LEFT($C3012&amp;"",FIND("/",$C3012&amp;"")-1),$C3012&amp;""))))</f>
      </c>
      <c r="Z3012">
        <f t="shared" ref="Z3012:Z3075" si="342">IFERROR(IF(ISNUMBER($G3012),$G3012,0),0)</f>
      </c>
    </row>
    <row r="3013" spans="1:26">
      <c r="A3013" s="1562" t="s">
        <v>0</v>
      </c>
      <c r="B3013" s="1562"/>
      <c r="C3013" s="1562"/>
      <c r="D3013" s="1562"/>
      <c r="E3013" s="1562"/>
      <c r="F3013" s="1562"/>
      <c r="G3013" s="1562"/>
      <c r="H3013" s="1562"/>
      <c r="I3013" s="1562"/>
      <c r="W3013">
        <f t="shared" si="339"/>
      </c>
      <c r="X3013">
        <f t="shared" si="340"/>
      </c>
      <c r="Y3013">
        <f t="shared" si="341"/>
      </c>
      <c r="Z3013">
        <f t="shared" si="342"/>
      </c>
    </row>
    <row r="3014" spans="1:26">
      <c r="H3014" s="54"/>
      <c r="W3014">
        <f t="shared" si="339"/>
      </c>
      <c r="X3014">
        <f t="shared" si="340"/>
      </c>
      <c r="Y3014">
        <f t="shared" si="341"/>
      </c>
      <c r="Z3014">
        <f t="shared" si="342"/>
      </c>
    </row>
    <row r="3015" spans="1:26">
      <c r="A3015" s="1" t="s">
        <v>1</v>
      </c>
      <c r="B3015" s="1"/>
      <c r="G3015" s="2" t="s">
        <v>2</v>
      </c>
      <c r="H3015" s="3" t="s">
        <v>1168</v>
      </c>
      <c r="W3015">
        <f t="shared" si="339"/>
      </c>
      <c r="X3015">
        <f t="shared" si="340"/>
      </c>
      <c r="Y3015">
        <f t="shared" si="341"/>
      </c>
      <c r="Z3015">
        <f t="shared" si="342"/>
      </c>
    </row>
    <row r="3016" spans="1:26">
      <c r="A3016" s="22" t="inlineStr">
        <is>
          <t>ATTN: Contact-059</t>
        </is>
      </c>
      <c r="B3016" s="1"/>
      <c r="F3016" s="4" t="s">
        <v>3</v>
      </c>
      <c r="G3016" s="2"/>
      <c r="H3016" s="582" t="s">
        <v>125</v>
      </c>
      <c r="W3016">
        <f t="shared" si="339"/>
      </c>
      <c r="X3016">
        <f t="shared" si="340"/>
      </c>
      <c r="Y3016">
        <f t="shared" si="341"/>
      </c>
      <c r="Z3016">
        <f t="shared" si="342"/>
      </c>
    </row>
    <row r="3017" spans="1:26">
      <c r="A3017" s="1" t="inlineStr">
        <is>
          <t>Dealer-011</t>
        </is>
      </c>
      <c r="B3017" s="1"/>
      <c r="C3017" s="51"/>
      <c r="W3017">
        <f t="shared" si="339"/>
      </c>
      <c r="X3017">
        <f t="shared" si="340"/>
      </c>
      <c r="Y3017">
        <f t="shared" si="341"/>
      </c>
      <c r="Z3017">
        <f t="shared" si="342"/>
      </c>
    </row>
    <row r="3018" spans="1:26">
      <c r="A3018" s="1" t="inlineStr">
        <is>
          <t>Address line (redacted)</t>
        </is>
      </c>
      <c r="B3018" s="1"/>
      <c r="C3018" s="51"/>
      <c r="W3018">
        <f t="shared" si="339"/>
      </c>
      <c r="X3018">
        <f t="shared" si="340"/>
      </c>
      <c r="Y3018">
        <f t="shared" si="341"/>
      </c>
      <c r="Z3018">
        <f t="shared" si="342"/>
      </c>
    </row>
    <row r="3019" spans="1:26">
      <c r="A3019" s="1" t="inlineStr">
        <is>
          <t>Address line (redacted)</t>
        </is>
      </c>
      <c r="B3019" s="1"/>
      <c r="C3019" s="51"/>
      <c r="W3019">
        <f t="shared" si="339"/>
      </c>
      <c r="X3019">
        <f t="shared" si="340"/>
      </c>
      <c r="Y3019">
        <f t="shared" si="341"/>
      </c>
      <c r="Z3019">
        <f t="shared" si="342"/>
      </c>
    </row>
    <row r="3020" spans="1:26">
      <c r="A3020" s="521" t="inlineStr">
        <is>
          <t>Address line (redacted)</t>
        </is>
      </c>
      <c r="B3020" s="369"/>
      <c r="C3020" s="369"/>
      <c r="W3020">
        <f t="shared" si="339"/>
      </c>
      <c r="X3020">
        <f t="shared" si="340"/>
      </c>
      <c r="Y3020">
        <f t="shared" si="341"/>
      </c>
      <c r="Z3020">
        <f t="shared" si="342"/>
      </c>
    </row>
    <row r="3021" spans="1:26">
      <c r="A3021" s="49" t="s">
        <v>4</v>
      </c>
      <c r="B3021" s="369"/>
      <c r="C3021" s="369"/>
      <c r="W3021">
        <f t="shared" si="339"/>
      </c>
      <c r="X3021">
        <f t="shared" si="340"/>
      </c>
      <c r="Y3021">
        <f t="shared" si="341"/>
      </c>
      <c r="Z3021">
        <f t="shared" si="342"/>
      </c>
    </row>
    <row r="3022" spans="1:26">
      <c r="A3022" s="12"/>
      <c r="B3022" s="86"/>
      <c r="W3022">
        <f t="shared" si="339"/>
      </c>
      <c r="X3022">
        <f t="shared" si="340"/>
      </c>
      <c r="Y3022">
        <f t="shared" si="341"/>
      </c>
      <c r="Z3022">
        <f t="shared" si="342"/>
      </c>
    </row>
    <row r="3023" spans="1:26">
      <c r="A3023" s="1" t="s">
        <v>5</v>
      </c>
      <c r="W3023">
        <f t="shared" si="339"/>
      </c>
      <c r="X3023">
        <f t="shared" si="340"/>
      </c>
      <c r="Y3023">
        <f t="shared" si="341"/>
      </c>
      <c r="Z3023">
        <f t="shared" si="342"/>
      </c>
    </row>
    <row r="3024" spans="1:26">
      <c r="A3024" s="1" t="s">
        <v>6</v>
      </c>
      <c r="W3024">
        <f t="shared" si="339"/>
      </c>
      <c r="X3024">
        <f t="shared" si="340"/>
      </c>
      <c r="Y3024">
        <f t="shared" si="341"/>
      </c>
      <c r="Z3024">
        <f t="shared" si="342"/>
      </c>
    </row>
    <row r="3025" spans="1:26" ht="15.75" thickBot="1">
      <c r="A3025" s="1" t="s">
        <v>7</v>
      </c>
      <c r="W3025">
        <f t="shared" si="339"/>
      </c>
      <c r="X3025">
        <f t="shared" si="340"/>
      </c>
      <c r="Y3025">
        <f t="shared" si="341"/>
      </c>
      <c r="Z3025">
        <f t="shared" si="342"/>
      </c>
    </row>
    <row r="3026" spans="1:26" ht="24">
      <c r="A3026" s="370" t="s">
        <v>8</v>
      </c>
      <c r="B3026" s="371" t="s">
        <v>9</v>
      </c>
      <c r="C3026" s="371" t="s">
        <v>10</v>
      </c>
      <c r="D3026" s="372" t="s">
        <v>11</v>
      </c>
      <c r="E3026" s="372" t="s">
        <v>12</v>
      </c>
      <c r="F3026" s="372" t="s">
        <v>13</v>
      </c>
      <c r="G3026" s="372" t="s">
        <v>14</v>
      </c>
      <c r="H3026" s="373" t="s">
        <v>15</v>
      </c>
      <c r="I3026" s="374" t="s">
        <v>16</v>
      </c>
      <c r="W3026">
        <f t="shared" si="339"/>
      </c>
      <c r="X3026">
        <f t="shared" si="340"/>
      </c>
      <c r="Y3026">
        <f t="shared" si="341"/>
      </c>
      <c r="Z3026">
        <f t="shared" si="342"/>
      </c>
    </row>
    <row r="3027" spans="1:26">
      <c r="A3027" s="5"/>
      <c r="B3027" s="1564" t="s">
        <v>565</v>
      </c>
      <c r="C3027" s="1565"/>
      <c r="D3027" s="5"/>
      <c r="E3027" s="5"/>
      <c r="F3027" s="6"/>
      <c r="G3027" s="6"/>
      <c r="H3027" s="5"/>
      <c r="I3027" s="102"/>
      <c r="W3027">
        <f t="shared" si="339"/>
      </c>
      <c r="X3027">
        <f t="shared" si="340"/>
      </c>
      <c r="Y3027">
        <f t="shared" si="341"/>
      </c>
      <c r="Z3027">
        <f t="shared" si="342"/>
      </c>
    </row>
    <row r="3028" spans="1:26">
      <c r="A3028" s="5">
        <v>1</v>
      </c>
      <c r="B3028" s="376" t="s">
        <v>1205</v>
      </c>
      <c r="C3028" s="377"/>
      <c r="D3028" s="377">
        <v>3</v>
      </c>
      <c r="E3028" s="377">
        <v>10</v>
      </c>
      <c r="F3028" s="6">
        <f>+E3028*D3028</f>
      </c>
      <c r="G3028" s="5">
        <f>+E3028*D3028</f>
      </c>
      <c r="H3028" s="352">
        <v>1</v>
      </c>
      <c r="I3028" s="102">
        <f>+H3028*G3028</f>
      </c>
      <c r="W3028">
        <f t="shared" si="339"/>
      </c>
      <c r="X3028">
        <f t="shared" si="340"/>
      </c>
      <c r="Y3028">
        <f t="shared" si="341"/>
      </c>
      <c r="Z3028">
        <f t="shared" si="342"/>
      </c>
    </row>
    <row r="3029" spans="1:26">
      <c r="A3029" s="19"/>
      <c r="B3029" s="224"/>
      <c r="C3029" s="15"/>
      <c r="D3029" s="19"/>
      <c r="E3029" s="19"/>
      <c r="F3029" s="6"/>
      <c r="G3029" s="5"/>
      <c r="H3029" s="19"/>
      <c r="I3029" s="102"/>
      <c r="W3029">
        <f t="shared" si="339"/>
      </c>
      <c r="X3029">
        <f t="shared" si="340"/>
      </c>
      <c r="Y3029">
        <f t="shared" si="341"/>
      </c>
      <c r="Z3029">
        <f t="shared" si="342"/>
      </c>
    </row>
    <row r="3030" spans="1:26">
      <c r="A3030" s="19"/>
      <c r="B3030" s="8"/>
      <c r="C3030" s="9"/>
      <c r="D3030" s="5"/>
      <c r="E3030" s="21"/>
      <c r="F3030" s="6"/>
      <c r="G3030" s="6"/>
      <c r="H3030" s="5"/>
      <c r="I3030" s="102"/>
      <c r="W3030">
        <f t="shared" si="339"/>
      </c>
      <c r="X3030">
        <f t="shared" si="340"/>
      </c>
      <c r="Y3030">
        <f t="shared" si="341"/>
      </c>
      <c r="Z3030">
        <f t="shared" si="342"/>
      </c>
    </row>
    <row r="3031" spans="1:26">
      <c r="A3031" s="19"/>
      <c r="B3031" s="8"/>
      <c r="C3031" s="9"/>
      <c r="D3031" s="5"/>
      <c r="E3031" s="21"/>
      <c r="F3031" s="6"/>
      <c r="G3031" s="6"/>
      <c r="H3031" s="5"/>
      <c r="I3031" s="102"/>
      <c r="W3031">
        <f t="shared" si="339"/>
      </c>
      <c r="X3031">
        <f t="shared" si="340"/>
      </c>
      <c r="Y3031">
        <f t="shared" si="341"/>
      </c>
      <c r="Z3031">
        <f t="shared" si="342"/>
      </c>
    </row>
    <row r="3032" spans="1:26">
      <c r="A3032" s="19"/>
      <c r="B3032" s="8"/>
      <c r="C3032" s="9"/>
      <c r="D3032" s="5"/>
      <c r="E3032" s="21"/>
      <c r="F3032" s="6"/>
      <c r="G3032" s="6"/>
      <c r="H3032" s="5"/>
      <c r="I3032" s="102"/>
      <c r="W3032">
        <f t="shared" si="339"/>
      </c>
      <c r="X3032">
        <f t="shared" si="340"/>
      </c>
      <c r="Y3032">
        <f t="shared" si="341"/>
      </c>
      <c r="Z3032">
        <f t="shared" si="342"/>
      </c>
    </row>
    <row r="3033" spans="1:26">
      <c r="A3033" s="19"/>
      <c r="B3033" s="224"/>
      <c r="C3033" s="375"/>
      <c r="D3033" s="19"/>
      <c r="E3033" s="19"/>
      <c r="F3033" s="6"/>
      <c r="G3033" s="6"/>
      <c r="H3033" s="19"/>
      <c r="I3033" s="102"/>
      <c r="W3033">
        <f t="shared" si="339"/>
      </c>
      <c r="X3033">
        <f t="shared" si="340"/>
      </c>
      <c r="Y3033">
        <f t="shared" si="341"/>
      </c>
      <c r="Z3033">
        <f t="shared" si="342"/>
      </c>
    </row>
    <row r="3034" spans="1:26">
      <c r="A3034" s="19"/>
      <c r="B3034" s="224"/>
      <c r="C3034" s="375"/>
      <c r="D3034" s="19"/>
      <c r="E3034" s="19"/>
      <c r="F3034" s="6"/>
      <c r="G3034" s="6"/>
      <c r="H3034" s="19"/>
      <c r="I3034" s="102"/>
      <c r="W3034">
        <f t="shared" si="339"/>
      </c>
      <c r="X3034">
        <f t="shared" si="340"/>
      </c>
      <c r="Y3034">
        <f t="shared" si="341"/>
      </c>
      <c r="Z3034">
        <f t="shared" si="342"/>
      </c>
    </row>
    <row r="3035" spans="1:26">
      <c r="A3035" s="19"/>
      <c r="B3035" s="224"/>
      <c r="C3035" s="375"/>
      <c r="D3035" s="19"/>
      <c r="E3035" s="19"/>
      <c r="F3035" s="6"/>
      <c r="G3035" s="6"/>
      <c r="H3035" s="19"/>
      <c r="I3035" s="102"/>
      <c r="W3035">
        <f t="shared" si="339"/>
      </c>
      <c r="X3035">
        <f t="shared" si="340"/>
      </c>
      <c r="Y3035">
        <f t="shared" si="341"/>
      </c>
      <c r="Z3035">
        <f t="shared" si="342"/>
      </c>
    </row>
    <row r="3036" spans="1:26">
      <c r="A3036" s="19"/>
      <c r="B3036" s="18"/>
      <c r="C3036" s="15"/>
      <c r="D3036" s="19"/>
      <c r="E3036" s="19"/>
      <c r="F3036" s="6"/>
      <c r="G3036" s="6"/>
      <c r="H3036" s="19"/>
      <c r="I3036" s="102"/>
      <c r="W3036">
        <f t="shared" si="339"/>
      </c>
      <c r="X3036">
        <f t="shared" si="340"/>
      </c>
      <c r="Y3036">
        <f t="shared" si="341"/>
      </c>
      <c r="Z3036">
        <f t="shared" si="342"/>
      </c>
    </row>
    <row r="3037" spans="1:26">
      <c r="A3037" s="19"/>
      <c r="B3037" s="18"/>
      <c r="C3037" s="15"/>
      <c r="D3037" s="19"/>
      <c r="E3037" s="19"/>
      <c r="F3037" s="6"/>
      <c r="G3037" s="6"/>
      <c r="H3037" s="19"/>
      <c r="I3037" s="102"/>
      <c r="W3037">
        <f t="shared" si="339"/>
      </c>
      <c r="X3037">
        <f t="shared" si="340"/>
      </c>
      <c r="Y3037">
        <f t="shared" si="341"/>
      </c>
      <c r="Z3037">
        <f t="shared" si="342"/>
      </c>
    </row>
    <row r="3038" spans="1:26">
      <c r="A3038" s="19"/>
      <c r="B3038" s="106"/>
      <c r="C3038" s="271"/>
      <c r="D3038" s="19"/>
      <c r="E3038" s="5"/>
      <c r="F3038" s="6"/>
      <c r="G3038" s="6"/>
      <c r="H3038" s="9"/>
      <c r="I3038" s="102"/>
      <c r="W3038">
        <f t="shared" si="339"/>
      </c>
      <c r="X3038">
        <f t="shared" si="340"/>
      </c>
      <c r="Y3038">
        <f t="shared" si="341"/>
      </c>
      <c r="Z3038">
        <f t="shared" si="342"/>
      </c>
    </row>
    <row r="3039" spans="1:26">
      <c r="A3039" s="33"/>
      <c r="B3039" s="10"/>
      <c r="C3039" s="10"/>
      <c r="D3039" s="132"/>
      <c r="E3039" s="132"/>
      <c r="F3039" s="132"/>
      <c r="G3039" s="132"/>
      <c r="H3039" s="133"/>
      <c r="I3039" s="61"/>
      <c r="W3039">
        <f t="shared" si="339"/>
      </c>
      <c r="X3039">
        <f t="shared" si="340"/>
      </c>
      <c r="Y3039">
        <f t="shared" si="341"/>
      </c>
      <c r="Z3039">
        <f t="shared" si="342"/>
      </c>
    </row>
    <row r="3040" spans="1:26" ht="15.75" thickBot="1">
      <c r="A3040" s="33"/>
      <c r="B3040" s="80" t="s">
        <v>20</v>
      </c>
      <c r="C3040" s="35"/>
      <c r="D3040" s="35"/>
      <c r="E3040" s="35"/>
      <c r="F3040" s="35"/>
      <c r="G3040" s="35"/>
      <c r="H3040" s="35"/>
      <c r="I3040" s="36"/>
      <c r="W3040">
        <f t="shared" si="339"/>
      </c>
      <c r="X3040">
        <f t="shared" si="340"/>
      </c>
      <c r="Y3040">
        <f t="shared" si="341"/>
      </c>
      <c r="Z3040">
        <f t="shared" si="342"/>
      </c>
    </row>
    <row r="3041" spans="1:26" ht="15.75" thickBot="1">
      <c r="A3041" s="37"/>
      <c r="B3041" s="81"/>
      <c r="C3041" s="39" t="s">
        <v>21</v>
      </c>
      <c r="D3041" s="40">
        <f>SUM(D3027:D3040)</f>
      </c>
      <c r="E3041" s="41">
        <f>IF(H3041=I3041,"OK","NO")</f>
      </c>
      <c r="F3041" s="40">
        <f>SUM(F3027:F3040)</f>
      </c>
      <c r="G3041" s="40">
        <f>SUM(G3027:G3040)</f>
      </c>
      <c r="H3041" s="41">
        <f>SUMPRODUCT(F3027:F3038,H3027:H3038)</f>
      </c>
      <c r="I3041" s="43">
        <f>SUM(I3027:I3040)</f>
      </c>
      <c r="W3041">
        <f t="shared" si="339"/>
      </c>
      <c r="X3041">
        <f t="shared" si="340"/>
      </c>
      <c r="Y3041">
        <f t="shared" si="341"/>
      </c>
      <c r="Z3041">
        <f t="shared" si="342"/>
      </c>
    </row>
    <row r="3042" spans="1:26" ht="15.75" thickBot="1">
      <c r="A3042" s="44"/>
      <c r="B3042" s="116"/>
      <c r="C3042" s="45"/>
      <c r="D3042" s="45"/>
      <c r="E3042" s="45"/>
      <c r="F3042" s="45"/>
      <c r="G3042" s="45"/>
      <c r="H3042" s="45"/>
      <c r="I3042" s="47"/>
      <c r="W3042">
        <f t="shared" si="339"/>
      </c>
      <c r="X3042">
        <f t="shared" si="340"/>
      </c>
      <c r="Y3042">
        <f t="shared" si="341"/>
      </c>
      <c r="Z3042">
        <f t="shared" si="342"/>
      </c>
    </row>
    <row r="3043" spans="1:26">
      <c r="A3043" s="12" t="s">
        <v>1204</v>
      </c>
      <c r="B3043" s="12"/>
      <c r="C3043" s="12"/>
      <c r="D3043" s="13"/>
      <c r="E3043" s="14"/>
      <c r="F3043" s="14"/>
      <c r="G3043" s="14"/>
      <c r="H3043" s="2"/>
      <c r="I3043" s="12"/>
      <c r="W3043">
        <f t="shared" si="339"/>
      </c>
      <c r="X3043">
        <f t="shared" si="340"/>
      </c>
      <c r="Y3043">
        <f t="shared" si="341"/>
      </c>
      <c r="Z3043">
        <f t="shared" si="342"/>
      </c>
    </row>
    <row r="3044" spans="1:26">
      <c r="W3044">
        <f t="shared" si="339"/>
      </c>
      <c r="X3044">
        <f t="shared" si="340"/>
      </c>
      <c r="Y3044">
        <f t="shared" si="341"/>
      </c>
      <c r="Z3044">
        <f t="shared" si="342"/>
      </c>
    </row>
    <row r="3045" spans="1:26">
      <c r="W3045">
        <f t="shared" si="339"/>
      </c>
      <c r="X3045">
        <f t="shared" si="340"/>
      </c>
      <c r="Y3045">
        <f t="shared" si="341"/>
      </c>
      <c r="Z3045">
        <f t="shared" si="342"/>
      </c>
    </row>
    <row r="3046" spans="1:26">
      <c r="W3046">
        <f t="shared" si="339"/>
      </c>
      <c r="X3046">
        <f t="shared" si="340"/>
      </c>
      <c r="Y3046">
        <f t="shared" si="341"/>
      </c>
      <c r="Z3046">
        <f t="shared" si="342"/>
      </c>
    </row>
    <row r="3047" spans="1:26">
      <c r="W3047">
        <f t="shared" si="339"/>
      </c>
      <c r="X3047">
        <f t="shared" si="340"/>
      </c>
      <c r="Y3047">
        <f t="shared" si="341"/>
      </c>
      <c r="Z3047">
        <f t="shared" si="342"/>
      </c>
    </row>
    <row r="3048" spans="1:26">
      <c r="A3048" s="1562" t="s">
        <v>0</v>
      </c>
      <c r="B3048" s="1562"/>
      <c r="C3048" s="1562"/>
      <c r="D3048" s="1562"/>
      <c r="E3048" s="1562"/>
      <c r="F3048" s="1562"/>
      <c r="G3048" s="1562"/>
      <c r="H3048" s="1562"/>
      <c r="I3048" s="1562"/>
      <c r="W3048">
        <f t="shared" si="339"/>
      </c>
      <c r="X3048">
        <f t="shared" si="340"/>
      </c>
      <c r="Y3048">
        <f t="shared" si="341"/>
      </c>
      <c r="Z3048">
        <f t="shared" si="342"/>
      </c>
    </row>
    <row r="3049" spans="1:26">
      <c r="W3049">
        <f t="shared" si="339"/>
      </c>
      <c r="X3049">
        <f t="shared" si="340"/>
      </c>
      <c r="Y3049">
        <f t="shared" si="341"/>
      </c>
      <c r="Z3049">
        <f t="shared" si="342"/>
      </c>
    </row>
    <row r="3050" spans="1:26">
      <c r="A3050" s="1" t="s">
        <v>1</v>
      </c>
      <c r="B3050" s="1"/>
      <c r="G3050" s="2" t="s">
        <v>2</v>
      </c>
      <c r="H3050" s="3" t="s">
        <v>1206</v>
      </c>
      <c r="W3050">
        <f t="shared" si="339"/>
      </c>
      <c r="X3050">
        <f t="shared" si="340"/>
      </c>
      <c r="Y3050">
        <f t="shared" si="341"/>
      </c>
      <c r="Z3050">
        <f t="shared" si="342"/>
      </c>
    </row>
    <row r="3051" spans="1:26">
      <c r="A3051" s="1" t="inlineStr">
        <is>
          <t>Dealer-049</t>
        </is>
      </c>
      <c r="B3051" s="1"/>
      <c r="F3051" s="4" t="s">
        <v>3</v>
      </c>
      <c r="G3051" s="2"/>
      <c r="H3051" s="582" t="s">
        <v>126</v>
      </c>
      <c r="W3051">
        <f t="shared" si="339"/>
      </c>
      <c r="X3051">
        <f t="shared" si="340"/>
      </c>
      <c r="Y3051">
        <f t="shared" si="341"/>
      </c>
      <c r="Z3051">
        <f t="shared" si="342"/>
      </c>
    </row>
    <row r="3052" spans="1:26">
      <c r="A3052" s="1" t="inlineStr">
        <is>
          <t>Address line (redacted)</t>
        </is>
      </c>
      <c r="B3052" s="1"/>
      <c r="H3052" s="22"/>
      <c r="W3052">
        <f t="shared" si="339"/>
      </c>
      <c r="X3052">
        <f t="shared" si="340"/>
      </c>
      <c r="Y3052">
        <f t="shared" si="341"/>
      </c>
      <c r="Z3052">
        <f t="shared" si="342"/>
      </c>
    </row>
    <row r="3053" spans="1:26">
      <c r="A3053" s="1" t="inlineStr">
        <is>
          <t>Address line (redacted)</t>
        </is>
      </c>
      <c r="B3053" s="1"/>
      <c r="D3053" s="85"/>
      <c r="E3053" s="85"/>
      <c r="F3053" s="85"/>
      <c r="G3053" s="85"/>
      <c r="H3053" s="85"/>
      <c r="W3053">
        <f t="shared" si="339"/>
      </c>
      <c r="X3053">
        <f t="shared" si="340"/>
      </c>
      <c r="Y3053">
        <f t="shared" si="341"/>
      </c>
      <c r="Z3053">
        <f t="shared" si="342"/>
      </c>
    </row>
    <row r="3054" spans="1:26">
      <c r="A3054" s="268" t="s">
        <v>598</v>
      </c>
      <c r="B3054" s="243" t="inlineStr">
        <is>
          <t>GSTIN-MASKED</t>
        </is>
      </c>
      <c r="D3054" s="85"/>
      <c r="E3054" s="85"/>
      <c r="F3054" s="85"/>
      <c r="G3054" s="85"/>
      <c r="H3054" s="85"/>
      <c r="W3054">
        <f t="shared" si="339"/>
      </c>
      <c r="X3054">
        <f t="shared" si="340"/>
      </c>
      <c r="Y3054">
        <f t="shared" si="341"/>
      </c>
      <c r="Z3054">
        <f t="shared" si="342"/>
      </c>
    </row>
    <row r="3055" spans="1:26">
      <c r="A3055" s="49"/>
      <c r="B3055" s="87"/>
      <c r="W3055">
        <f t="shared" si="339"/>
      </c>
      <c r="X3055">
        <f t="shared" si="340"/>
      </c>
      <c r="Y3055">
        <f t="shared" si="341"/>
      </c>
      <c r="Z3055">
        <f t="shared" si="342"/>
      </c>
    </row>
    <row r="3056" spans="1:26">
      <c r="A3056" s="1" t="s">
        <v>5</v>
      </c>
      <c r="W3056">
        <f t="shared" si="339"/>
      </c>
      <c r="X3056">
        <f t="shared" si="340"/>
      </c>
      <c r="Y3056">
        <f t="shared" si="341"/>
      </c>
      <c r="Z3056">
        <f t="shared" si="342"/>
      </c>
    </row>
    <row r="3057" spans="1:26">
      <c r="A3057" s="1" t="s">
        <v>6</v>
      </c>
      <c r="W3057">
        <f t="shared" si="339"/>
      </c>
      <c r="X3057">
        <f t="shared" si="340"/>
      </c>
      <c r="Y3057">
        <f t="shared" si="341"/>
      </c>
      <c r="Z3057">
        <f t="shared" si="342"/>
      </c>
    </row>
    <row r="3058" spans="1:26">
      <c r="A3058" s="1" t="s">
        <v>7</v>
      </c>
      <c r="W3058">
        <f t="shared" si="339"/>
      </c>
      <c r="X3058">
        <f t="shared" si="340"/>
      </c>
      <c r="Y3058">
        <f t="shared" si="341"/>
      </c>
      <c r="Z3058">
        <f t="shared" si="342"/>
      </c>
    </row>
    <row r="3059" spans="1:26" ht="24">
      <c r="A3059" s="88" t="s">
        <v>8</v>
      </c>
      <c r="B3059" s="89" t="s">
        <v>9</v>
      </c>
      <c r="C3059" s="89" t="s">
        <v>10</v>
      </c>
      <c r="D3059" s="34" t="s">
        <v>11</v>
      </c>
      <c r="E3059" s="34" t="s">
        <v>12</v>
      </c>
      <c r="F3059" s="34" t="s">
        <v>13</v>
      </c>
      <c r="G3059" s="34" t="s">
        <v>14</v>
      </c>
      <c r="H3059" s="88" t="s">
        <v>15</v>
      </c>
      <c r="I3059" s="90" t="s">
        <v>16</v>
      </c>
      <c r="W3059">
        <f t="shared" si="339"/>
      </c>
      <c r="X3059">
        <f t="shared" si="340"/>
      </c>
      <c r="Y3059">
        <f t="shared" si="341"/>
      </c>
      <c r="Z3059">
        <f t="shared" si="342"/>
      </c>
    </row>
    <row r="3060" spans="1:26">
      <c r="A3060" s="5"/>
      <c r="B3060" s="1564" t="s">
        <v>300</v>
      </c>
      <c r="C3060" s="1565"/>
      <c r="D3060" s="21"/>
      <c r="E3060" s="5"/>
      <c r="F3060" s="5"/>
      <c r="G3060" s="9"/>
      <c r="H3060" s="5"/>
      <c r="I3060" s="94"/>
      <c r="W3060">
        <f t="shared" si="339"/>
      </c>
      <c r="X3060">
        <f t="shared" si="340"/>
      </c>
      <c r="Y3060">
        <f t="shared" si="341"/>
      </c>
      <c r="Z3060">
        <f t="shared" si="342"/>
      </c>
    </row>
    <row r="3061" spans="1:26" ht="24">
      <c r="A3061" s="5">
        <v>1</v>
      </c>
      <c r="B3061" s="17" t="s">
        <v>1209</v>
      </c>
      <c r="C3061" s="88" t="s">
        <v>303</v>
      </c>
      <c r="D3061" s="5">
        <v>1</v>
      </c>
      <c r="E3061" s="5">
        <v>20</v>
      </c>
      <c r="F3061" s="5">
        <f>+E3061*D3061</f>
      </c>
      <c r="G3061" s="6">
        <f>+E3061*D3061</f>
      </c>
      <c r="H3061" s="5">
        <v>1</v>
      </c>
      <c r="I3061" s="183">
        <f>+H3061*G3061</f>
      </c>
      <c r="W3061">
        <f t="shared" si="339"/>
      </c>
      <c r="X3061">
        <f t="shared" si="340"/>
      </c>
      <c r="Y3061">
        <f t="shared" si="341"/>
      </c>
      <c r="Z3061">
        <f t="shared" si="342"/>
      </c>
    </row>
    <row r="3062" spans="1:26">
      <c r="A3062" s="5">
        <v>2</v>
      </c>
      <c r="B3062" s="17" t="s">
        <v>1208</v>
      </c>
      <c r="C3062" s="88" t="s">
        <v>1207</v>
      </c>
      <c r="D3062" s="5">
        <v>4</v>
      </c>
      <c r="E3062" s="5">
        <v>1</v>
      </c>
      <c r="F3062" s="5">
        <f>+E3062*D3062</f>
      </c>
      <c r="G3062" s="6">
        <f>+E3062*D3062</f>
      </c>
      <c r="H3062" s="5">
        <v>1</v>
      </c>
      <c r="I3062" s="183">
        <f>+H3062*G3062</f>
      </c>
      <c r="W3062">
        <f t="shared" si="339"/>
      </c>
      <c r="X3062">
        <f t="shared" si="340"/>
      </c>
      <c r="Y3062">
        <f t="shared" si="341"/>
      </c>
      <c r="Z3062">
        <f t="shared" si="342"/>
      </c>
    </row>
    <row r="3063" spans="1:26">
      <c r="A3063" s="5">
        <v>3</v>
      </c>
      <c r="B3063" s="17" t="s">
        <v>497</v>
      </c>
      <c r="C3063" s="5" t="s">
        <v>498</v>
      </c>
      <c r="D3063" s="5">
        <v>1</v>
      </c>
      <c r="E3063" s="5">
        <v>25</v>
      </c>
      <c r="F3063" s="5">
        <v>25</v>
      </c>
      <c r="G3063" s="6">
        <f>+F3063</f>
      </c>
      <c r="H3063" s="7">
        <v>1</v>
      </c>
      <c r="I3063" s="183">
        <f>+H3063*G3063</f>
      </c>
      <c r="W3063">
        <f t="shared" si="339"/>
      </c>
      <c r="X3063">
        <f t="shared" si="340"/>
      </c>
      <c r="Y3063">
        <f t="shared" si="341"/>
      </c>
      <c r="Z3063">
        <f t="shared" si="342"/>
      </c>
    </row>
    <row r="3064" spans="1:26">
      <c r="A3064" s="5">
        <v>4</v>
      </c>
      <c r="B3064" s="17" t="s">
        <v>434</v>
      </c>
      <c r="C3064" s="88" t="s">
        <v>303</v>
      </c>
      <c r="D3064" s="5">
        <v>6</v>
      </c>
      <c r="E3064" s="5">
        <v>2</v>
      </c>
      <c r="F3064" s="5">
        <f>+E3064*D3064</f>
      </c>
      <c r="G3064" s="6">
        <f>+E3064*D3064</f>
      </c>
      <c r="H3064" s="5">
        <v>1</v>
      </c>
      <c r="I3064" s="183">
        <f>+H3064*G3064</f>
      </c>
      <c r="W3064">
        <f t="shared" si="339"/>
      </c>
      <c r="X3064">
        <f t="shared" si="340"/>
      </c>
      <c r="Y3064">
        <f t="shared" si="341"/>
      </c>
      <c r="Z3064">
        <f t="shared" si="342"/>
      </c>
    </row>
    <row r="3065" spans="1:26">
      <c r="A3065" s="5"/>
      <c r="B3065" s="1564" t="s">
        <v>18</v>
      </c>
      <c r="C3065" s="1565"/>
      <c r="D3065" s="5"/>
      <c r="E3065" s="5"/>
      <c r="F3065" s="5"/>
      <c r="G3065" s="6"/>
      <c r="H3065" s="16"/>
      <c r="I3065" s="183"/>
      <c r="W3065">
        <f t="shared" si="339"/>
      </c>
      <c r="X3065">
        <f t="shared" si="340"/>
      </c>
      <c r="Y3065">
        <f t="shared" si="341"/>
      </c>
      <c r="Z3065">
        <f t="shared" si="342"/>
      </c>
    </row>
    <row r="3066" spans="1:26">
      <c r="A3066" s="5">
        <v>4</v>
      </c>
      <c r="B3066" s="8" t="s">
        <v>434</v>
      </c>
      <c r="C3066" s="5" t="s">
        <v>1210</v>
      </c>
      <c r="D3066" s="5">
        <v>1</v>
      </c>
      <c r="E3066" s="16">
        <v>6</v>
      </c>
      <c r="F3066" s="5">
        <f>+E3066*D3066</f>
      </c>
      <c r="G3066" s="6">
        <f>+E3066*D3066</f>
      </c>
      <c r="H3066" s="5">
        <v>1</v>
      </c>
      <c r="I3066" s="183">
        <f>+H3066*G3066</f>
      </c>
      <c r="W3066">
        <f t="shared" si="339"/>
      </c>
      <c r="X3066">
        <f t="shared" si="340"/>
      </c>
      <c r="Y3066">
        <f t="shared" si="341"/>
      </c>
      <c r="Z3066">
        <f t="shared" si="342"/>
      </c>
    </row>
    <row r="3067" spans="1:26">
      <c r="A3067" s="5"/>
      <c r="B3067" s="1564" t="s">
        <v>369</v>
      </c>
      <c r="C3067" s="1565"/>
      <c r="D3067" s="5"/>
      <c r="E3067" s="5"/>
      <c r="F3067" s="5"/>
      <c r="G3067" s="6"/>
      <c r="H3067" s="16"/>
      <c r="I3067" s="183"/>
      <c r="W3067">
        <f t="shared" si="339"/>
      </c>
      <c r="X3067">
        <f t="shared" si="340"/>
      </c>
      <c r="Y3067">
        <f t="shared" si="341"/>
      </c>
      <c r="Z3067">
        <f t="shared" si="342"/>
      </c>
    </row>
    <row r="3068" spans="1:26">
      <c r="A3068" s="5">
        <v>5</v>
      </c>
      <c r="B3068" s="20" t="s">
        <v>1212</v>
      </c>
      <c r="C3068" s="5" t="s">
        <v>1211</v>
      </c>
      <c r="D3068" s="5">
        <v>2</v>
      </c>
      <c r="E3068" s="5">
        <v>25</v>
      </c>
      <c r="F3068" s="5">
        <v>50</v>
      </c>
      <c r="G3068" s="6">
        <f>+F3068</f>
      </c>
      <c r="H3068" s="7">
        <v>1</v>
      </c>
      <c r="I3068" s="183">
        <f t="shared" ref="I3068:I3081" si="343">+H3068*G3068</f>
      </c>
      <c r="W3068">
        <f t="shared" si="339"/>
      </c>
      <c r="X3068">
        <f t="shared" si="340"/>
      </c>
      <c r="Y3068">
        <f t="shared" si="341"/>
      </c>
      <c r="Z3068">
        <f t="shared" si="342"/>
      </c>
    </row>
    <row r="3069" spans="1:26">
      <c r="A3069" s="5">
        <v>6</v>
      </c>
      <c r="B3069" s="20" t="s">
        <v>600</v>
      </c>
      <c r="C3069" s="5" t="s">
        <v>601</v>
      </c>
      <c r="D3069" s="5">
        <v>2</v>
      </c>
      <c r="E3069" s="5">
        <v>25</v>
      </c>
      <c r="F3069" s="5">
        <v>50</v>
      </c>
      <c r="G3069" s="6">
        <f>+F3069</f>
      </c>
      <c r="H3069" s="7">
        <v>1</v>
      </c>
      <c r="I3069" s="183">
        <f t="shared" si="343"/>
      </c>
      <c r="W3069">
        <f t="shared" si="339"/>
      </c>
      <c r="X3069">
        <f t="shared" si="340"/>
      </c>
      <c r="Y3069">
        <f t="shared" si="341"/>
      </c>
      <c r="Z3069">
        <f t="shared" si="342"/>
      </c>
    </row>
    <row r="3070" spans="1:26">
      <c r="A3070" s="5">
        <v>7</v>
      </c>
      <c r="B3070" s="20" t="s">
        <v>1128</v>
      </c>
      <c r="C3070" s="5" t="s">
        <v>592</v>
      </c>
      <c r="D3070" s="5">
        <v>2</v>
      </c>
      <c r="E3070" s="5">
        <v>25</v>
      </c>
      <c r="F3070" s="5">
        <v>50</v>
      </c>
      <c r="G3070" s="6">
        <f>+F3070</f>
      </c>
      <c r="H3070" s="7">
        <v>1</v>
      </c>
      <c r="I3070" s="183">
        <f t="shared" si="343"/>
      </c>
      <c r="W3070">
        <f t="shared" si="339"/>
      </c>
      <c r="X3070">
        <f t="shared" si="340"/>
      </c>
      <c r="Y3070">
        <f t="shared" si="341"/>
      </c>
      <c r="Z3070">
        <f t="shared" si="342"/>
      </c>
    </row>
    <row r="3071" spans="1:26">
      <c r="A3071" s="5">
        <v>8</v>
      </c>
      <c r="B3071" s="20" t="s">
        <v>503</v>
      </c>
      <c r="C3071" s="5" t="s">
        <v>504</v>
      </c>
      <c r="D3071" s="5">
        <v>1</v>
      </c>
      <c r="E3071" s="5">
        <v>100</v>
      </c>
      <c r="F3071" s="5">
        <f>+E3071*D3071</f>
      </c>
      <c r="G3071" s="6">
        <f>+E3071*D3071</f>
      </c>
      <c r="H3071" s="7">
        <v>1</v>
      </c>
      <c r="I3071" s="183">
        <f t="shared" si="343"/>
      </c>
      <c r="W3071">
        <f t="shared" si="339"/>
      </c>
      <c r="X3071">
        <f t="shared" si="340"/>
      </c>
      <c r="Y3071">
        <f t="shared" si="341"/>
      </c>
      <c r="Z3071">
        <f t="shared" si="342"/>
      </c>
    </row>
    <row r="3072" spans="1:26">
      <c r="A3072" s="5"/>
      <c r="B3072" s="1564" t="s">
        <v>17</v>
      </c>
      <c r="C3072" s="1565"/>
      <c r="D3072" s="5"/>
      <c r="E3072" s="5"/>
      <c r="F3072" s="5"/>
      <c r="G3072" s="6"/>
      <c r="H3072" s="5"/>
      <c r="I3072" s="183"/>
      <c r="W3072">
        <f t="shared" si="339"/>
      </c>
      <c r="X3072">
        <f t="shared" si="340"/>
      </c>
      <c r="Y3072">
        <f t="shared" si="341"/>
      </c>
      <c r="Z3072">
        <f t="shared" si="342"/>
      </c>
    </row>
    <row r="3073" spans="1:26">
      <c r="A3073" s="5">
        <v>9</v>
      </c>
      <c r="B3073" s="8" t="s">
        <v>584</v>
      </c>
      <c r="C3073" s="5" t="s">
        <v>585</v>
      </c>
      <c r="D3073" s="19">
        <v>1</v>
      </c>
      <c r="E3073" s="5">
        <v>5</v>
      </c>
      <c r="F3073" s="5">
        <f>+E3073*D3073</f>
      </c>
      <c r="G3073" s="6">
        <f>+E3073*D3073</f>
      </c>
      <c r="H3073" s="5">
        <v>1</v>
      </c>
      <c r="I3073" s="183">
        <f t="shared" si="343"/>
      </c>
      <c r="W3073">
        <f t="shared" si="339"/>
      </c>
      <c r="X3073">
        <f t="shared" si="340"/>
      </c>
      <c r="Y3073">
        <f t="shared" si="341"/>
      </c>
      <c r="Z3073">
        <f t="shared" si="342"/>
      </c>
    </row>
    <row r="3074" spans="1:26">
      <c r="A3074" s="5">
        <v>10</v>
      </c>
      <c r="B3074" s="8" t="s">
        <v>451</v>
      </c>
      <c r="C3074" s="5" t="s">
        <v>450</v>
      </c>
      <c r="D3074" s="19">
        <v>1</v>
      </c>
      <c r="E3074" s="5">
        <v>5</v>
      </c>
      <c r="F3074" s="5">
        <f>+E3074*D3074</f>
      </c>
      <c r="G3074" s="6">
        <f>+E3074*D3074</f>
      </c>
      <c r="H3074" s="5">
        <v>1</v>
      </c>
      <c r="I3074" s="183">
        <f t="shared" si="343"/>
      </c>
      <c r="W3074">
        <f t="shared" si="339"/>
      </c>
      <c r="X3074">
        <f t="shared" si="340"/>
      </c>
      <c r="Y3074">
        <f t="shared" si="341"/>
      </c>
      <c r="Z3074">
        <f t="shared" si="342"/>
      </c>
    </row>
    <row r="3075" spans="1:26">
      <c r="A3075" s="5"/>
      <c r="B3075" s="1564" t="s">
        <v>550</v>
      </c>
      <c r="C3075" s="1565"/>
      <c r="D3075" s="5"/>
      <c r="E3075" s="5"/>
      <c r="F3075" s="5"/>
      <c r="G3075" s="6"/>
      <c r="H3075" s="5"/>
      <c r="I3075" s="183"/>
      <c r="W3075">
        <f t="shared" si="339"/>
      </c>
      <c r="X3075">
        <f t="shared" si="340"/>
      </c>
      <c r="Y3075">
        <f t="shared" si="341"/>
      </c>
      <c r="Z3075">
        <f t="shared" si="342"/>
      </c>
    </row>
    <row r="3076" spans="1:26" ht="60.75">
      <c r="A3076" s="19">
        <v>11</v>
      </c>
      <c r="B3076" s="18" t="s">
        <v>1218</v>
      </c>
      <c r="C3076" s="48" t="s">
        <v>1217</v>
      </c>
      <c r="D3076" s="19">
        <v>1</v>
      </c>
      <c r="E3076" s="19">
        <v>30</v>
      </c>
      <c r="F3076" s="5">
        <f>+E3076*D3076</f>
      </c>
      <c r="G3076" s="6">
        <f>+E3076*D3076</f>
      </c>
      <c r="H3076" s="19">
        <v>1</v>
      </c>
      <c r="I3076" s="183">
        <f t="shared" si="343"/>
      </c>
      <c r="W3076">
        <f t="shared" ref="W3076:W3139" si="344">IF(LEFT($H3076&amp;"",5)="2019-",$H3076,W3075)</f>
      </c>
      <c r="X3076">
        <f t="shared" ref="X3076:X3139" si="345">IF($W3076="",0,IF(COUNTIF($AB$2:$AB$80,$W3076)&gt;0,1,0))</f>
      </c>
      <c r="Y3076">
        <f t="shared" ref="Y3076:Y3139" si="346">IF($C3076="","",UPPER(TRIM(IFERROR(LEFT($C3076&amp;"",FIND("/",$C3076&amp;"")-1),$C3076&amp;""))))</f>
      </c>
      <c r="Z3076">
        <f t="shared" ref="Z3076:Z3139" si="347">IFERROR(IF(ISNUMBER($G3076),$G3076,0),0)</f>
      </c>
    </row>
    <row r="3077" spans="1:26">
      <c r="A3077" s="19"/>
      <c r="B3077" s="1564" t="s">
        <v>565</v>
      </c>
      <c r="C3077" s="1565"/>
      <c r="D3077" s="19"/>
      <c r="E3077" s="19"/>
      <c r="F3077" s="5"/>
      <c r="G3077" s="6"/>
      <c r="H3077" s="19"/>
      <c r="I3077" s="183"/>
      <c r="W3077">
        <f t="shared" si="344"/>
      </c>
      <c r="X3077">
        <f t="shared" si="345"/>
      </c>
      <c r="Y3077">
        <f t="shared" si="346"/>
      </c>
      <c r="Z3077">
        <f t="shared" si="347"/>
      </c>
    </row>
    <row r="3078" spans="1:26" ht="24">
      <c r="A3078" s="19">
        <v>12</v>
      </c>
      <c r="B3078" s="224" t="s">
        <v>1216</v>
      </c>
      <c r="C3078" s="15" t="s">
        <v>1215</v>
      </c>
      <c r="D3078" s="19">
        <v>1</v>
      </c>
      <c r="E3078" s="19">
        <v>10</v>
      </c>
      <c r="F3078" s="5">
        <f>+E3078*D3078</f>
      </c>
      <c r="G3078" s="6">
        <f>+E3078*D3078</f>
      </c>
      <c r="H3078" s="19">
        <v>1</v>
      </c>
      <c r="I3078" s="183">
        <f t="shared" si="343"/>
      </c>
      <c r="W3078">
        <f t="shared" si="344"/>
      </c>
      <c r="X3078">
        <f t="shared" si="345"/>
      </c>
      <c r="Y3078">
        <f t="shared" si="346"/>
      </c>
      <c r="Z3078">
        <f t="shared" si="347"/>
      </c>
    </row>
    <row r="3079" spans="1:26">
      <c r="A3079" s="19"/>
      <c r="B3079" s="1564" t="s">
        <v>604</v>
      </c>
      <c r="C3079" s="1565"/>
      <c r="D3079" s="19"/>
      <c r="E3079" s="19"/>
      <c r="F3079" s="5"/>
      <c r="G3079" s="6"/>
      <c r="H3079" s="19"/>
      <c r="I3079" s="183"/>
      <c r="W3079">
        <f t="shared" si="344"/>
      </c>
      <c r="X3079">
        <f t="shared" si="345"/>
      </c>
      <c r="Y3079">
        <f t="shared" si="346"/>
      </c>
      <c r="Z3079">
        <f t="shared" si="347"/>
      </c>
    </row>
    <row r="3080" spans="1:26" ht="30">
      <c r="A3080" s="5">
        <v>13</v>
      </c>
      <c r="B3080" s="20" t="s">
        <v>1214</v>
      </c>
      <c r="C3080" s="271" t="s">
        <v>1213</v>
      </c>
      <c r="D3080" s="19">
        <v>1</v>
      </c>
      <c r="E3080" s="5">
        <v>10</v>
      </c>
      <c r="F3080" s="5">
        <f>+E3080*D3080</f>
      </c>
      <c r="G3080" s="6">
        <f>+E3080*D3080</f>
      </c>
      <c r="H3080" s="9">
        <v>1</v>
      </c>
      <c r="I3080" s="183">
        <f t="shared" si="343"/>
      </c>
      <c r="W3080">
        <f t="shared" si="344"/>
      </c>
      <c r="X3080">
        <f t="shared" si="345"/>
      </c>
      <c r="Y3080">
        <f t="shared" si="346"/>
      </c>
      <c r="Z3080">
        <f t="shared" si="347"/>
      </c>
    </row>
    <row r="3081" spans="1:26" ht="36">
      <c r="A3081" s="5">
        <v>14</v>
      </c>
      <c r="B3081" s="106" t="s">
        <v>561</v>
      </c>
      <c r="C3081" s="280" t="s">
        <v>1005</v>
      </c>
      <c r="D3081" s="19">
        <v>1</v>
      </c>
      <c r="E3081" s="5">
        <v>10</v>
      </c>
      <c r="F3081" s="5">
        <f>+E3081*D3081</f>
      </c>
      <c r="G3081" s="6">
        <f>+E3081*D3081</f>
      </c>
      <c r="H3081" s="9">
        <v>1</v>
      </c>
      <c r="I3081" s="183">
        <f t="shared" si="343"/>
      </c>
      <c r="W3081">
        <f t="shared" si="344"/>
      </c>
      <c r="X3081">
        <f t="shared" si="345"/>
      </c>
      <c r="Y3081">
        <f t="shared" si="346"/>
      </c>
      <c r="Z3081">
        <f t="shared" si="347"/>
      </c>
    </row>
    <row r="3082" spans="1:26">
      <c r="A3082" s="5"/>
      <c r="B3082" s="8"/>
      <c r="C3082" s="5"/>
      <c r="D3082" s="5"/>
      <c r="E3082" s="16"/>
      <c r="F3082" s="5"/>
      <c r="G3082" s="6"/>
      <c r="H3082" s="5"/>
      <c r="I3082" s="183"/>
      <c r="W3082">
        <f t="shared" si="344"/>
      </c>
      <c r="X3082">
        <f t="shared" si="345"/>
      </c>
      <c r="Y3082">
        <f t="shared" si="346"/>
      </c>
      <c r="Z3082">
        <f t="shared" si="347"/>
      </c>
    </row>
    <row r="3083" spans="1:26">
      <c r="A3083" s="5"/>
      <c r="B3083" s="95"/>
      <c r="C3083" s="101"/>
      <c r="D3083" s="5"/>
      <c r="E3083" s="5"/>
      <c r="F3083" s="5"/>
      <c r="G3083" s="6"/>
      <c r="H3083" s="16"/>
      <c r="I3083" s="183"/>
      <c r="W3083">
        <f t="shared" si="344"/>
      </c>
      <c r="X3083">
        <f t="shared" si="345"/>
      </c>
      <c r="Y3083">
        <f t="shared" si="346"/>
      </c>
      <c r="Z3083">
        <f t="shared" si="347"/>
      </c>
    </row>
    <row r="3084" spans="1:26">
      <c r="A3084" s="5"/>
      <c r="B3084" s="95"/>
      <c r="C3084" s="101"/>
      <c r="D3084" s="5"/>
      <c r="E3084" s="5"/>
      <c r="F3084" s="5"/>
      <c r="G3084" s="6"/>
      <c r="H3084" s="16"/>
      <c r="I3084" s="183"/>
      <c r="W3084">
        <f t="shared" si="344"/>
      </c>
      <c r="X3084">
        <f t="shared" si="345"/>
      </c>
      <c r="Y3084">
        <f t="shared" si="346"/>
      </c>
      <c r="Z3084">
        <f t="shared" si="347"/>
      </c>
    </row>
    <row r="3085" spans="1:26">
      <c r="A3085" s="5"/>
      <c r="B3085" s="95"/>
      <c r="C3085" s="101"/>
      <c r="D3085" s="5"/>
      <c r="E3085" s="5"/>
      <c r="F3085" s="5"/>
      <c r="G3085" s="6"/>
      <c r="H3085" s="16"/>
      <c r="I3085" s="183"/>
      <c r="W3085">
        <f t="shared" si="344"/>
      </c>
      <c r="X3085">
        <f t="shared" si="345"/>
      </c>
      <c r="Y3085">
        <f t="shared" si="346"/>
      </c>
      <c r="Z3085">
        <f t="shared" si="347"/>
      </c>
    </row>
    <row r="3086" spans="1:26">
      <c r="A3086" s="10"/>
      <c r="B3086" s="10"/>
      <c r="C3086" s="10"/>
      <c r="D3086" s="10"/>
      <c r="E3086" s="10"/>
      <c r="F3086" s="10"/>
      <c r="G3086" s="10"/>
      <c r="H3086" s="10"/>
      <c r="I3086" s="97"/>
      <c r="W3086">
        <f t="shared" si="344"/>
      </c>
      <c r="X3086">
        <f t="shared" si="345"/>
      </c>
      <c r="Y3086">
        <f t="shared" si="346"/>
      </c>
      <c r="Z3086">
        <f t="shared" si="347"/>
      </c>
    </row>
    <row r="3087" spans="1:26" ht="15.75" thickBot="1">
      <c r="A3087" s="10"/>
      <c r="B3087" s="80" t="s">
        <v>20</v>
      </c>
      <c r="C3087" s="35"/>
      <c r="D3087" s="35"/>
      <c r="E3087" s="35"/>
      <c r="F3087" s="35"/>
      <c r="G3087" s="35"/>
      <c r="H3087" s="35"/>
      <c r="I3087" s="98"/>
      <c r="W3087">
        <f t="shared" si="344"/>
      </c>
      <c r="X3087">
        <f t="shared" si="345"/>
      </c>
      <c r="Y3087">
        <f t="shared" si="346"/>
      </c>
      <c r="Z3087">
        <f t="shared" si="347"/>
      </c>
    </row>
    <row r="3088" spans="1:26" ht="15.75" thickBot="1">
      <c r="A3088" s="99"/>
      <c r="B3088" s="81"/>
      <c r="C3088" s="39" t="s">
        <v>21</v>
      </c>
      <c r="D3088" s="40">
        <f>SUM(D3060:D3087)</f>
      </c>
      <c r="E3088" s="41">
        <f>IF(H3088=I3088,"OK","NO")</f>
      </c>
      <c r="F3088" s="40">
        <f>SUM(F3060:F3087)</f>
      </c>
      <c r="G3088" s="40">
        <f>SUM(G3060:G3087)</f>
      </c>
      <c r="H3088" s="42">
        <f>SUMPRODUCT(H3060:H3087,G3060:G3087)</f>
      </c>
      <c r="I3088" s="100">
        <f>SUM(I3057:I3087)</f>
      </c>
      <c r="W3088">
        <f t="shared" si="344"/>
      </c>
      <c r="X3088">
        <f t="shared" si="345"/>
      </c>
      <c r="Y3088">
        <f t="shared" si="346"/>
      </c>
      <c r="Z3088">
        <f t="shared" si="347"/>
      </c>
    </row>
    <row r="3089" spans="1:26">
      <c r="A3089" s="10"/>
      <c r="B3089" s="10"/>
      <c r="C3089" s="91"/>
      <c r="D3089" s="91"/>
      <c r="E3089" s="91"/>
      <c r="F3089" s="91"/>
      <c r="G3089" s="91"/>
      <c r="H3089" s="91"/>
      <c r="I3089" s="91"/>
      <c r="W3089">
        <f t="shared" si="344"/>
      </c>
      <c r="X3089">
        <f t="shared" si="345"/>
      </c>
      <c r="Y3089">
        <f t="shared" si="346"/>
      </c>
      <c r="Z3089">
        <f t="shared" si="347"/>
      </c>
    </row>
    <row r="3090" spans="1:26">
      <c r="A3090" s="12" t="s">
        <v>281</v>
      </c>
      <c r="B3090" s="12"/>
      <c r="C3090" s="12"/>
      <c r="D3090" s="13"/>
      <c r="E3090" s="14"/>
      <c r="F3090" s="14"/>
      <c r="G3090" s="14"/>
      <c r="H3090" s="2"/>
      <c r="I3090" s="12"/>
      <c r="W3090">
        <f t="shared" si="344"/>
      </c>
      <c r="X3090">
        <f t="shared" si="345"/>
      </c>
      <c r="Y3090">
        <f t="shared" si="346"/>
      </c>
      <c r="Z3090">
        <f t="shared" si="347"/>
      </c>
    </row>
    <row r="3091" spans="1:26">
      <c r="W3091">
        <f t="shared" si="344"/>
      </c>
      <c r="X3091">
        <f t="shared" si="345"/>
      </c>
      <c r="Y3091">
        <f t="shared" si="346"/>
      </c>
      <c r="Z3091">
        <f t="shared" si="347"/>
      </c>
    </row>
    <row r="3092" spans="1:26">
      <c r="W3092">
        <f t="shared" si="344"/>
      </c>
      <c r="X3092">
        <f t="shared" si="345"/>
      </c>
      <c r="Y3092">
        <f t="shared" si="346"/>
      </c>
      <c r="Z3092">
        <f t="shared" si="347"/>
      </c>
    </row>
    <row r="3093" spans="1:26">
      <c r="W3093">
        <f t="shared" si="344"/>
      </c>
      <c r="X3093">
        <f t="shared" si="345"/>
      </c>
      <c r="Y3093">
        <f t="shared" si="346"/>
      </c>
      <c r="Z3093">
        <f t="shared" si="347"/>
      </c>
    </row>
    <row r="3094" spans="1:26">
      <c r="W3094">
        <f t="shared" si="344"/>
      </c>
      <c r="X3094">
        <f t="shared" si="345"/>
      </c>
      <c r="Y3094">
        <f t="shared" si="346"/>
      </c>
      <c r="Z3094">
        <f t="shared" si="347"/>
      </c>
    </row>
    <row r="3095" spans="1:26">
      <c r="A3095" s="1562" t="s">
        <v>0</v>
      </c>
      <c r="B3095" s="1562"/>
      <c r="C3095" s="1562"/>
      <c r="D3095" s="1562"/>
      <c r="E3095" s="1562"/>
      <c r="F3095" s="1562"/>
      <c r="G3095" s="1562"/>
      <c r="H3095" s="1562"/>
      <c r="I3095" s="1562"/>
      <c r="W3095">
        <f t="shared" si="344"/>
      </c>
      <c r="X3095">
        <f t="shared" si="345"/>
      </c>
      <c r="Y3095">
        <f t="shared" si="346"/>
      </c>
      <c r="Z3095">
        <f t="shared" si="347"/>
      </c>
    </row>
    <row r="3096" spans="1:26">
      <c r="W3096">
        <f t="shared" si="344"/>
      </c>
      <c r="X3096">
        <f t="shared" si="345"/>
      </c>
      <c r="Y3096">
        <f t="shared" si="346"/>
      </c>
      <c r="Z3096">
        <f t="shared" si="347"/>
      </c>
    </row>
    <row r="3097" spans="1:26">
      <c r="W3097">
        <f t="shared" si="344"/>
      </c>
      <c r="X3097">
        <f t="shared" si="345"/>
      </c>
      <c r="Y3097">
        <f t="shared" si="346"/>
      </c>
      <c r="Z3097">
        <f t="shared" si="347"/>
      </c>
    </row>
    <row r="3098" spans="1:26">
      <c r="A3098" s="1" t="s">
        <v>1</v>
      </c>
      <c r="B3098" s="1"/>
      <c r="G3098" s="2" t="s">
        <v>2</v>
      </c>
      <c r="H3098" s="3" t="s">
        <v>1206</v>
      </c>
      <c r="W3098">
        <f t="shared" si="344"/>
      </c>
      <c r="X3098">
        <f t="shared" si="345"/>
      </c>
      <c r="Y3098">
        <f t="shared" si="346"/>
      </c>
      <c r="Z3098">
        <f t="shared" si="347"/>
      </c>
    </row>
    <row r="3099" spans="1:26">
      <c r="A3099" s="1" t="inlineStr">
        <is>
          <t>Dealer-166</t>
        </is>
      </c>
      <c r="B3099" s="1"/>
      <c r="F3099" s="4" t="s">
        <v>3</v>
      </c>
      <c r="G3099" s="2"/>
      <c r="H3099" s="582" t="s">
        <v>127</v>
      </c>
      <c r="W3099">
        <f t="shared" si="344"/>
      </c>
      <c r="X3099">
        <f t="shared" si="345"/>
      </c>
      <c r="Y3099">
        <f t="shared" si="346"/>
      </c>
      <c r="Z3099">
        <f t="shared" si="347"/>
      </c>
    </row>
    <row r="3100" spans="1:26">
      <c r="A3100" s="1" t="inlineStr">
        <is>
          <t>Address line (redacted)</t>
        </is>
      </c>
      <c r="B3100" s="1"/>
      <c r="H3100" s="22"/>
      <c r="W3100">
        <f t="shared" si="344"/>
      </c>
      <c r="X3100">
        <f t="shared" si="345"/>
      </c>
      <c r="Y3100">
        <f t="shared" si="346"/>
      </c>
      <c r="Z3100">
        <f t="shared" si="347"/>
      </c>
    </row>
    <row r="3101" spans="1:26">
      <c r="A3101" s="1" t="inlineStr">
        <is>
          <t>Address line (redacted)</t>
        </is>
      </c>
      <c r="B3101" s="1"/>
      <c r="D3101" s="85"/>
      <c r="E3101" s="85"/>
      <c r="F3101" s="85"/>
      <c r="G3101" s="85"/>
      <c r="H3101" s="85"/>
      <c r="W3101">
        <f t="shared" si="344"/>
      </c>
      <c r="X3101">
        <f t="shared" si="345"/>
      </c>
      <c r="Y3101">
        <f t="shared" si="346"/>
      </c>
      <c r="Z3101">
        <f t="shared" si="347"/>
      </c>
    </row>
    <row r="3102" spans="1:26">
      <c r="A3102" s="12" t="s">
        <v>299</v>
      </c>
      <c r="B3102" s="86" t="inlineStr">
        <is>
          <t>GSTIN-MASKED</t>
        </is>
      </c>
      <c r="D3102" s="85"/>
      <c r="E3102" s="85"/>
      <c r="F3102" s="85"/>
      <c r="G3102" s="85"/>
      <c r="H3102" s="85"/>
      <c r="W3102">
        <f t="shared" si="344"/>
      </c>
      <c r="X3102">
        <f t="shared" si="345"/>
      </c>
      <c r="Y3102">
        <f t="shared" si="346"/>
      </c>
      <c r="Z3102">
        <f t="shared" si="347"/>
      </c>
    </row>
    <row r="3103" spans="1:26">
      <c r="D3103" s="85"/>
      <c r="E3103" s="85"/>
      <c r="F3103" s="85"/>
      <c r="G3103" s="85"/>
      <c r="H3103" s="85"/>
      <c r="W3103">
        <f t="shared" si="344"/>
      </c>
      <c r="X3103">
        <f t="shared" si="345"/>
      </c>
      <c r="Y3103">
        <f t="shared" si="346"/>
      </c>
      <c r="Z3103">
        <f t="shared" si="347"/>
      </c>
    </row>
    <row r="3104" spans="1:26">
      <c r="W3104">
        <f t="shared" si="344"/>
      </c>
      <c r="X3104">
        <f t="shared" si="345"/>
      </c>
      <c r="Y3104">
        <f t="shared" si="346"/>
      </c>
      <c r="Z3104">
        <f t="shared" si="347"/>
      </c>
    </row>
    <row r="3105" spans="1:26">
      <c r="A3105" s="1" t="s">
        <v>5</v>
      </c>
      <c r="W3105">
        <f t="shared" si="344"/>
      </c>
      <c r="X3105">
        <f t="shared" si="345"/>
      </c>
      <c r="Y3105">
        <f t="shared" si="346"/>
      </c>
      <c r="Z3105">
        <f t="shared" si="347"/>
      </c>
    </row>
    <row r="3106" spans="1:26">
      <c r="A3106" s="1" t="s">
        <v>6</v>
      </c>
      <c r="W3106">
        <f t="shared" si="344"/>
      </c>
      <c r="X3106">
        <f t="shared" si="345"/>
      </c>
      <c r="Y3106">
        <f t="shared" si="346"/>
      </c>
      <c r="Z3106">
        <f t="shared" si="347"/>
      </c>
    </row>
    <row r="3107" spans="1:26">
      <c r="A3107" s="1" t="s">
        <v>7</v>
      </c>
      <c r="W3107">
        <f t="shared" si="344"/>
      </c>
      <c r="X3107">
        <f t="shared" si="345"/>
      </c>
      <c r="Y3107">
        <f t="shared" si="346"/>
      </c>
      <c r="Z3107">
        <f t="shared" si="347"/>
      </c>
    </row>
    <row r="3108" spans="1:26" ht="24">
      <c r="A3108" s="179" t="s">
        <v>8</v>
      </c>
      <c r="B3108" s="180" t="s">
        <v>9</v>
      </c>
      <c r="C3108" s="180" t="s">
        <v>10</v>
      </c>
      <c r="D3108" s="181" t="s">
        <v>11</v>
      </c>
      <c r="E3108" s="181" t="s">
        <v>12</v>
      </c>
      <c r="F3108" s="181" t="s">
        <v>13</v>
      </c>
      <c r="G3108" s="181" t="s">
        <v>14</v>
      </c>
      <c r="H3108" s="179" t="s">
        <v>15</v>
      </c>
      <c r="I3108" s="182" t="s">
        <v>16</v>
      </c>
      <c r="W3108">
        <f t="shared" si="344"/>
      </c>
      <c r="X3108">
        <f t="shared" si="345"/>
      </c>
      <c r="Y3108">
        <f t="shared" si="346"/>
      </c>
      <c r="Z3108">
        <f t="shared" si="347"/>
      </c>
    </row>
    <row r="3109" spans="1:26">
      <c r="A3109" s="5"/>
      <c r="B3109" s="1563" t="s">
        <v>369</v>
      </c>
      <c r="C3109" s="1563"/>
      <c r="D3109" s="5"/>
      <c r="E3109" s="5"/>
      <c r="F3109" s="5"/>
      <c r="G3109" s="5"/>
      <c r="H3109" s="5"/>
      <c r="I3109" s="94"/>
      <c r="W3109">
        <f t="shared" si="344"/>
      </c>
      <c r="X3109">
        <f t="shared" si="345"/>
      </c>
      <c r="Y3109">
        <f t="shared" si="346"/>
      </c>
      <c r="Z3109">
        <f t="shared" si="347"/>
      </c>
    </row>
    <row r="3110" spans="1:26">
      <c r="A3110" s="5">
        <v>1</v>
      </c>
      <c r="B3110" s="20" t="s">
        <v>600</v>
      </c>
      <c r="C3110" s="5" t="s">
        <v>601</v>
      </c>
      <c r="D3110" s="5"/>
      <c r="E3110" s="5"/>
      <c r="F3110" s="9">
        <v>50</v>
      </c>
      <c r="G3110" s="6">
        <f>+F3110</f>
      </c>
      <c r="H3110" s="7">
        <v>1</v>
      </c>
      <c r="I3110" s="183">
        <f>+H3110*G3110</f>
      </c>
      <c r="J3110">
        <v>3.2</v>
      </c>
      <c r="K3110">
        <f>+H3110-J3110</f>
      </c>
      <c r="L3110">
        <f>+K3110*G3110</f>
      </c>
      <c r="W3110">
        <f t="shared" si="344"/>
      </c>
      <c r="X3110">
        <f t="shared" si="345"/>
      </c>
      <c r="Y3110">
        <f t="shared" si="346"/>
      </c>
      <c r="Z3110">
        <f t="shared" si="347"/>
      </c>
    </row>
    <row r="3111" spans="1:26">
      <c r="A3111" s="5">
        <v>2</v>
      </c>
      <c r="B3111" s="20" t="s">
        <v>1128</v>
      </c>
      <c r="C3111" s="5" t="s">
        <v>592</v>
      </c>
      <c r="D3111" s="5"/>
      <c r="E3111" s="5"/>
      <c r="F3111" s="9">
        <v>50</v>
      </c>
      <c r="G3111" s="6">
        <f>+F3111</f>
      </c>
      <c r="H3111" s="7">
        <v>1</v>
      </c>
      <c r="I3111" s="183">
        <f>+H3111*G3111</f>
      </c>
      <c r="J3111">
        <v>3.2</v>
      </c>
      <c r="K3111">
        <f>+H3111-J3111</f>
      </c>
      <c r="L3111">
        <f>+K3111*G3111</f>
      </c>
      <c r="W3111">
        <f t="shared" si="344"/>
      </c>
      <c r="X3111">
        <f t="shared" si="345"/>
      </c>
      <c r="Y3111">
        <f t="shared" si="346"/>
      </c>
      <c r="Z3111">
        <f t="shared" si="347"/>
      </c>
    </row>
    <row r="3112" spans="1:26" ht="24">
      <c r="A3112" s="5">
        <v>3</v>
      </c>
      <c r="B3112" s="20" t="s">
        <v>374</v>
      </c>
      <c r="C3112" s="9" t="s">
        <v>370</v>
      </c>
      <c r="D3112" s="5"/>
      <c r="E3112" s="5"/>
      <c r="F3112" s="9">
        <v>50</v>
      </c>
      <c r="G3112" s="6">
        <f>+F3112</f>
      </c>
      <c r="H3112" s="7">
        <v>1</v>
      </c>
      <c r="I3112" s="183">
        <f>+H3112*G3112</f>
      </c>
      <c r="J3112">
        <v>3.2</v>
      </c>
      <c r="K3112">
        <f>+H3112-J3112</f>
      </c>
      <c r="L3112">
        <f>+K3112*G3112</f>
      </c>
      <c r="W3112">
        <f t="shared" si="344"/>
      </c>
      <c r="X3112">
        <f t="shared" si="345"/>
      </c>
      <c r="Y3112">
        <f t="shared" si="346"/>
      </c>
      <c r="Z3112">
        <f t="shared" si="347"/>
      </c>
    </row>
    <row r="3113" spans="1:26">
      <c r="A3113" s="5"/>
      <c r="B3113" s="1563" t="s">
        <v>17</v>
      </c>
      <c r="C3113" s="1563"/>
      <c r="D3113" s="5"/>
      <c r="E3113" s="5"/>
      <c r="F3113" s="9"/>
      <c r="G3113" s="6"/>
      <c r="H3113" s="5"/>
      <c r="I3113" s="183"/>
      <c r="W3113">
        <f t="shared" si="344"/>
      </c>
      <c r="X3113">
        <f t="shared" si="345"/>
      </c>
      <c r="Y3113">
        <f t="shared" si="346"/>
      </c>
      <c r="Z3113">
        <f t="shared" si="347"/>
      </c>
    </row>
    <row r="3114" spans="1:26">
      <c r="A3114" s="352"/>
      <c r="B3114" s="351" t="s">
        <v>1234</v>
      </c>
      <c r="C3114" s="352" t="s">
        <v>1235</v>
      </c>
      <c r="D3114" s="352">
        <v>1</v>
      </c>
      <c r="E3114" s="352">
        <v>5</v>
      </c>
      <c r="F3114" s="9">
        <f>+E3114*D3114</f>
      </c>
      <c r="G3114" s="6">
        <f>+E3114*D3114</f>
      </c>
      <c r="H3114" s="352">
        <v>1</v>
      </c>
      <c r="I3114" s="183">
        <f>+H3114*G3114</f>
      </c>
      <c r="J3114">
        <v>112</v>
      </c>
      <c r="K3114">
        <f>+H3114-J3114</f>
      </c>
      <c r="L3114">
        <f>+K3114*G3114</f>
      </c>
      <c r="W3114">
        <f t="shared" si="344"/>
      </c>
      <c r="X3114">
        <f t="shared" si="345"/>
      </c>
      <c r="Y3114">
        <f t="shared" si="346"/>
      </c>
      <c r="Z3114">
        <f t="shared" si="347"/>
      </c>
    </row>
    <row r="3115" spans="1:26">
      <c r="A3115" s="5"/>
      <c r="B3115" s="8" t="s">
        <v>454</v>
      </c>
      <c r="C3115" s="5" t="s">
        <v>453</v>
      </c>
      <c r="D3115" s="352">
        <v>1</v>
      </c>
      <c r="E3115" s="5">
        <v>5</v>
      </c>
      <c r="F3115" s="9">
        <f>+E3115*D3115</f>
      </c>
      <c r="G3115" s="6">
        <f>+E3115*D3115</f>
      </c>
      <c r="H3115" s="5">
        <v>1</v>
      </c>
      <c r="I3115" s="183">
        <f>+H3115*G3115</f>
      </c>
      <c r="J3115">
        <v>112</v>
      </c>
      <c r="K3115">
        <f>+H3115-J3115</f>
      </c>
      <c r="L3115">
        <f>+K3115*G3115</f>
      </c>
      <c r="W3115">
        <f t="shared" si="344"/>
      </c>
      <c r="X3115">
        <f t="shared" si="345"/>
      </c>
      <c r="Y3115">
        <f t="shared" si="346"/>
      </c>
      <c r="Z3115">
        <f t="shared" si="347"/>
      </c>
    </row>
    <row r="3116" spans="1:26">
      <c r="A3116" s="5"/>
      <c r="B3116" s="8" t="s">
        <v>312</v>
      </c>
      <c r="C3116" s="5" t="s">
        <v>313</v>
      </c>
      <c r="D3116" s="352">
        <v>1</v>
      </c>
      <c r="E3116" s="5">
        <v>5</v>
      </c>
      <c r="F3116" s="9">
        <f>+E3116*D3116</f>
      </c>
      <c r="G3116" s="6">
        <f>+E3116*D3116</f>
      </c>
      <c r="H3116" s="5">
        <v>1</v>
      </c>
      <c r="I3116" s="183">
        <f>+H3116*G3116</f>
      </c>
      <c r="J3116">
        <v>112</v>
      </c>
      <c r="K3116">
        <f>+H3116-J3116</f>
      </c>
      <c r="L3116">
        <f>+K3116*G3116</f>
      </c>
      <c r="W3116">
        <f t="shared" si="344"/>
      </c>
      <c r="X3116">
        <f t="shared" si="345"/>
      </c>
      <c r="Y3116">
        <f t="shared" si="346"/>
      </c>
      <c r="Z3116">
        <f t="shared" si="347"/>
      </c>
    </row>
    <row r="3117" spans="1:26">
      <c r="A3117" s="5"/>
      <c r="B3117" s="8"/>
      <c r="C3117" s="5"/>
      <c r="D3117" s="5"/>
      <c r="E3117" s="5"/>
      <c r="F3117" s="9"/>
      <c r="G3117" s="6"/>
      <c r="H3117" s="5"/>
      <c r="I3117" s="183"/>
      <c r="W3117">
        <f t="shared" si="344"/>
      </c>
      <c r="X3117">
        <f t="shared" si="345"/>
      </c>
      <c r="Y3117">
        <f t="shared" si="346"/>
      </c>
      <c r="Z3117">
        <f t="shared" si="347"/>
      </c>
    </row>
    <row r="3118" spans="1:26">
      <c r="A3118" s="5"/>
      <c r="B3118" s="8"/>
      <c r="C3118" s="5"/>
      <c r="D3118" s="5"/>
      <c r="E3118" s="5"/>
      <c r="F3118" s="9"/>
      <c r="G3118" s="6"/>
      <c r="H3118" s="5"/>
      <c r="I3118" s="183"/>
      <c r="W3118">
        <f t="shared" si="344"/>
      </c>
      <c r="X3118">
        <f t="shared" si="345"/>
      </c>
      <c r="Y3118">
        <f t="shared" si="346"/>
      </c>
      <c r="Z3118">
        <f t="shared" si="347"/>
      </c>
    </row>
    <row r="3119" spans="1:26">
      <c r="A3119" s="5"/>
      <c r="B3119" s="8"/>
      <c r="C3119" s="5"/>
      <c r="D3119" s="5"/>
      <c r="E3119" s="5"/>
      <c r="F3119" s="9"/>
      <c r="G3119" s="6"/>
      <c r="H3119" s="5"/>
      <c r="I3119" s="183"/>
      <c r="W3119">
        <f t="shared" si="344"/>
      </c>
      <c r="X3119">
        <f t="shared" si="345"/>
      </c>
      <c r="Y3119">
        <f t="shared" si="346"/>
      </c>
      <c r="Z3119">
        <f t="shared" si="347"/>
      </c>
    </row>
    <row r="3120" spans="1:26">
      <c r="A3120" s="5"/>
      <c r="B3120" s="8"/>
      <c r="C3120" s="5"/>
      <c r="D3120" s="5"/>
      <c r="E3120" s="5"/>
      <c r="F3120" s="9"/>
      <c r="G3120" s="6"/>
      <c r="H3120" s="5"/>
      <c r="I3120" s="183"/>
      <c r="W3120">
        <f t="shared" si="344"/>
      </c>
      <c r="X3120">
        <f t="shared" si="345"/>
      </c>
      <c r="Y3120">
        <f t="shared" si="346"/>
      </c>
      <c r="Z3120">
        <f t="shared" si="347"/>
      </c>
    </row>
    <row r="3121" spans="1:26">
      <c r="A3121" s="5"/>
      <c r="B3121" s="8"/>
      <c r="C3121" s="5"/>
      <c r="D3121" s="5"/>
      <c r="E3121" s="5"/>
      <c r="F3121" s="9"/>
      <c r="G3121" s="6"/>
      <c r="H3121" s="5"/>
      <c r="I3121" s="183"/>
      <c r="W3121">
        <f t="shared" si="344"/>
      </c>
      <c r="X3121">
        <f t="shared" si="345"/>
      </c>
      <c r="Y3121">
        <f t="shared" si="346"/>
      </c>
      <c r="Z3121">
        <f t="shared" si="347"/>
      </c>
    </row>
    <row r="3122" spans="1:26">
      <c r="A3122" s="5"/>
      <c r="B3122" s="8"/>
      <c r="C3122" s="5"/>
      <c r="D3122" s="5"/>
      <c r="E3122" s="5"/>
      <c r="F3122" s="9"/>
      <c r="G3122" s="6"/>
      <c r="H3122" s="5"/>
      <c r="I3122" s="183"/>
      <c r="W3122">
        <f t="shared" si="344"/>
      </c>
      <c r="X3122">
        <f t="shared" si="345"/>
      </c>
      <c r="Y3122">
        <f t="shared" si="346"/>
      </c>
      <c r="Z3122">
        <f t="shared" si="347"/>
      </c>
    </row>
    <row r="3123" spans="1:26">
      <c r="A3123" s="5"/>
      <c r="B3123" s="8"/>
      <c r="C3123" s="5"/>
      <c r="D3123" s="5"/>
      <c r="E3123" s="5"/>
      <c r="F3123" s="9"/>
      <c r="G3123" s="6"/>
      <c r="H3123" s="5"/>
      <c r="I3123" s="183"/>
      <c r="W3123">
        <f t="shared" si="344"/>
      </c>
      <c r="X3123">
        <f t="shared" si="345"/>
      </c>
      <c r="Y3123">
        <f t="shared" si="346"/>
      </c>
      <c r="Z3123">
        <f t="shared" si="347"/>
      </c>
    </row>
    <row r="3124" spans="1:26">
      <c r="A3124" s="5"/>
      <c r="B3124" s="8"/>
      <c r="C3124" s="5"/>
      <c r="D3124" s="5"/>
      <c r="E3124" s="5"/>
      <c r="F3124" s="9"/>
      <c r="G3124" s="6"/>
      <c r="H3124" s="5"/>
      <c r="I3124" s="183"/>
      <c r="W3124">
        <f t="shared" si="344"/>
      </c>
      <c r="X3124">
        <f t="shared" si="345"/>
      </c>
      <c r="Y3124">
        <f t="shared" si="346"/>
      </c>
      <c r="Z3124">
        <f t="shared" si="347"/>
      </c>
    </row>
    <row r="3125" spans="1:26">
      <c r="A3125" s="5"/>
      <c r="B3125" s="8"/>
      <c r="C3125" s="5"/>
      <c r="D3125" s="5"/>
      <c r="E3125" s="5"/>
      <c r="F3125" s="21"/>
      <c r="G3125" s="6"/>
      <c r="H3125" s="5"/>
      <c r="I3125" s="183"/>
      <c r="W3125">
        <f t="shared" si="344"/>
      </c>
      <c r="X3125">
        <f t="shared" si="345"/>
      </c>
      <c r="Y3125">
        <f t="shared" si="346"/>
      </c>
      <c r="Z3125">
        <f t="shared" si="347"/>
      </c>
    </row>
    <row r="3126" spans="1:26">
      <c r="A3126" s="5"/>
      <c r="B3126" s="8"/>
      <c r="C3126" s="5"/>
      <c r="D3126" s="5"/>
      <c r="E3126" s="5"/>
      <c r="F3126" s="21"/>
      <c r="G3126" s="6"/>
      <c r="H3126" s="5"/>
      <c r="I3126" s="183"/>
      <c r="W3126">
        <f t="shared" si="344"/>
      </c>
      <c r="X3126">
        <f t="shared" si="345"/>
      </c>
      <c r="Y3126">
        <f t="shared" si="346"/>
      </c>
      <c r="Z3126">
        <f t="shared" si="347"/>
      </c>
    </row>
    <row r="3127" spans="1:26">
      <c r="A3127" s="5"/>
      <c r="B3127" s="8"/>
      <c r="C3127" s="5"/>
      <c r="D3127" s="5"/>
      <c r="E3127" s="5"/>
      <c r="F3127" s="21"/>
      <c r="G3127" s="6"/>
      <c r="H3127" s="5"/>
      <c r="I3127" s="183"/>
      <c r="W3127">
        <f t="shared" si="344"/>
      </c>
      <c r="X3127">
        <f t="shared" si="345"/>
      </c>
      <c r="Y3127">
        <f t="shared" si="346"/>
      </c>
      <c r="Z3127">
        <f t="shared" si="347"/>
      </c>
    </row>
    <row r="3128" spans="1:26">
      <c r="A3128" s="5"/>
      <c r="B3128" s="8"/>
      <c r="C3128" s="5"/>
      <c r="D3128" s="5"/>
      <c r="E3128" s="5"/>
      <c r="F3128" s="21"/>
      <c r="G3128" s="6"/>
      <c r="H3128" s="5"/>
      <c r="I3128" s="183"/>
      <c r="W3128">
        <f t="shared" si="344"/>
      </c>
      <c r="X3128">
        <f t="shared" si="345"/>
      </c>
      <c r="Y3128">
        <f t="shared" si="346"/>
      </c>
      <c r="Z3128">
        <f t="shared" si="347"/>
      </c>
    </row>
    <row r="3129" spans="1:26">
      <c r="A3129" s="5"/>
      <c r="B3129" s="8"/>
      <c r="C3129" s="5"/>
      <c r="D3129" s="5"/>
      <c r="E3129" s="5"/>
      <c r="F3129" s="21"/>
      <c r="G3129" s="6"/>
      <c r="H3129" s="5"/>
      <c r="I3129" s="183"/>
      <c r="W3129">
        <f t="shared" si="344"/>
      </c>
      <c r="X3129">
        <f t="shared" si="345"/>
      </c>
      <c r="Y3129">
        <f t="shared" si="346"/>
      </c>
      <c r="Z3129">
        <f t="shared" si="347"/>
      </c>
    </row>
    <row r="3130" spans="1:26" ht="15.75" thickBot="1">
      <c r="A3130" s="5"/>
      <c r="B3130" s="224"/>
      <c r="C3130" s="15"/>
      <c r="D3130" s="23"/>
      <c r="E3130" s="225"/>
      <c r="F3130" s="23"/>
      <c r="G3130" s="24"/>
      <c r="H3130" s="225"/>
      <c r="I3130" s="226"/>
      <c r="W3130">
        <f t="shared" si="344"/>
      </c>
      <c r="X3130">
        <f t="shared" si="345"/>
      </c>
      <c r="Y3130">
        <f t="shared" si="346"/>
      </c>
      <c r="Z3130">
        <f t="shared" si="347"/>
      </c>
    </row>
    <row r="3131" spans="1:26">
      <c r="A3131" s="227"/>
      <c r="B3131" s="17"/>
      <c r="C3131" s="5"/>
      <c r="D3131" s="59"/>
      <c r="E3131" s="59"/>
      <c r="F3131" s="53"/>
      <c r="G3131" s="78"/>
      <c r="H3131" s="68"/>
      <c r="I3131" s="228">
        <f>SUM(I3109:I3130)</f>
      </c>
      <c r="L3131">
        <f>SUM(L3109:L3130)</f>
      </c>
      <c r="W3131">
        <f t="shared" si="344"/>
      </c>
      <c r="X3131">
        <f t="shared" si="345"/>
      </c>
      <c r="Y3131">
        <f t="shared" si="346"/>
      </c>
      <c r="Z3131">
        <f t="shared" si="347"/>
      </c>
    </row>
    <row r="3132" spans="1:26">
      <c r="A3132" s="10"/>
      <c r="B3132" s="10"/>
      <c r="C3132" s="69"/>
      <c r="D3132" s="69" t="s">
        <v>520</v>
      </c>
      <c r="E3132" s="69"/>
      <c r="F3132" s="69"/>
      <c r="G3132" s="69"/>
      <c r="H3132" s="112">
        <v>1</v>
      </c>
      <c r="I3132" s="191">
        <f>+L3131*H3132</f>
      </c>
      <c r="W3132">
        <f t="shared" si="344"/>
      </c>
      <c r="X3132">
        <f t="shared" si="345"/>
      </c>
      <c r="Y3132">
        <f t="shared" si="346"/>
      </c>
      <c r="Z3132">
        <f t="shared" si="347"/>
      </c>
    </row>
    <row r="3133" spans="1:26" ht="15.75" thickBot="1">
      <c r="A3133" s="10"/>
      <c r="B3133" s="11" t="s">
        <v>20</v>
      </c>
      <c r="C3133" s="35"/>
      <c r="D3133" s="35"/>
      <c r="E3133" s="35"/>
      <c r="F3133" s="35"/>
      <c r="G3133" s="35"/>
      <c r="H3133" s="35"/>
      <c r="I3133" s="98"/>
      <c r="W3133">
        <f t="shared" si="344"/>
      </c>
      <c r="X3133">
        <f t="shared" si="345"/>
      </c>
      <c r="Y3133">
        <f t="shared" si="346"/>
      </c>
      <c r="Z3133">
        <f t="shared" si="347"/>
      </c>
    </row>
    <row r="3134" spans="1:26" ht="15.75" thickBot="1">
      <c r="A3134" s="99"/>
      <c r="B3134" s="38"/>
      <c r="C3134" s="39" t="s">
        <v>21</v>
      </c>
      <c r="D3134" s="40">
        <f>SUM(D3109:D3133)</f>
      </c>
      <c r="E3134" s="41" t="s">
        <v>360</v>
      </c>
      <c r="F3134" s="40">
        <f>SUM(F3109:F3133)</f>
      </c>
      <c r="G3134" s="40">
        <f>SUM(G3109:G3133)</f>
      </c>
      <c r="H3134" s="41">
        <f>+SUMPRODUCT(H3109:H3130,F3109:F3130)</f>
      </c>
      <c r="I3134" s="100">
        <f>+I3131-I3132</f>
      </c>
      <c r="J3134" s="118"/>
      <c r="W3134">
        <f t="shared" si="344"/>
      </c>
      <c r="X3134">
        <f t="shared" si="345"/>
      </c>
      <c r="Y3134">
        <f t="shared" si="346"/>
      </c>
      <c r="Z3134">
        <f t="shared" si="347"/>
      </c>
    </row>
    <row r="3135" spans="1:26">
      <c r="A3135" s="10"/>
      <c r="B3135" s="10"/>
      <c r="C3135" s="91"/>
      <c r="D3135" s="91"/>
      <c r="E3135" s="91"/>
      <c r="F3135" s="91"/>
      <c r="G3135" s="91"/>
      <c r="H3135" s="91"/>
      <c r="I3135" s="91"/>
      <c r="W3135">
        <f t="shared" si="344"/>
      </c>
      <c r="X3135">
        <f t="shared" si="345"/>
      </c>
      <c r="Y3135">
        <f t="shared" si="346"/>
      </c>
      <c r="Z3135">
        <f t="shared" si="347"/>
      </c>
    </row>
    <row r="3136" spans="1:26">
      <c r="W3136">
        <f t="shared" si="344"/>
      </c>
      <c r="X3136">
        <f t="shared" si="345"/>
      </c>
      <c r="Y3136">
        <f t="shared" si="346"/>
      </c>
      <c r="Z3136">
        <f t="shared" si="347"/>
      </c>
    </row>
    <row r="3137" spans="1:26">
      <c r="W3137">
        <f t="shared" si="344"/>
      </c>
      <c r="X3137">
        <f t="shared" si="345"/>
      </c>
      <c r="Y3137">
        <f t="shared" si="346"/>
      </c>
      <c r="Z3137">
        <f t="shared" si="347"/>
      </c>
    </row>
    <row r="3138" spans="1:26">
      <c r="W3138">
        <f t="shared" si="344"/>
      </c>
      <c r="X3138">
        <f t="shared" si="345"/>
      </c>
      <c r="Y3138">
        <f t="shared" si="346"/>
      </c>
      <c r="Z3138">
        <f t="shared" si="347"/>
      </c>
    </row>
    <row r="3139" spans="1:26">
      <c r="A3139" s="1562" t="s">
        <v>0</v>
      </c>
      <c r="B3139" s="1562"/>
      <c r="C3139" s="1562"/>
      <c r="D3139" s="1562"/>
      <c r="E3139" s="1562"/>
      <c r="F3139" s="1562"/>
      <c r="G3139" s="1562"/>
      <c r="H3139" s="1562"/>
      <c r="I3139" s="1562"/>
      <c r="W3139">
        <f t="shared" si="344"/>
      </c>
      <c r="X3139">
        <f t="shared" si="345"/>
      </c>
      <c r="Y3139">
        <f t="shared" si="346"/>
      </c>
      <c r="Z3139">
        <f t="shared" si="347"/>
      </c>
    </row>
    <row r="3140" spans="1:26">
      <c r="W3140">
        <f t="shared" ref="W3140:W3203" si="348">IF(LEFT($H3140&amp;"",5)="2019-",$H3140,W3139)</f>
      </c>
      <c r="X3140">
        <f t="shared" ref="X3140:X3203" si="349">IF($W3140="",0,IF(COUNTIF($AB$2:$AB$80,$W3140)&gt;0,1,0))</f>
      </c>
      <c r="Y3140">
        <f t="shared" ref="Y3140:Y3203" si="350">IF($C3140="","",UPPER(TRIM(IFERROR(LEFT($C3140&amp;"",FIND("/",$C3140&amp;"")-1),$C3140&amp;""))))</f>
      </c>
      <c r="Z3140">
        <f t="shared" ref="Z3140:Z3203" si="351">IFERROR(IF(ISNUMBER($G3140),$G3140,0),0)</f>
      </c>
    </row>
    <row r="3141" spans="1:26">
      <c r="A3141" s="1" t="s">
        <v>1</v>
      </c>
      <c r="B3141" s="1"/>
      <c r="G3141" s="2" t="s">
        <v>2</v>
      </c>
      <c r="H3141" s="3" t="s">
        <v>1221</v>
      </c>
      <c r="W3141">
        <f t="shared" si="348"/>
      </c>
      <c r="X3141">
        <f t="shared" si="349"/>
      </c>
      <c r="Y3141">
        <f t="shared" si="350"/>
      </c>
      <c r="Z3141">
        <f t="shared" si="351"/>
      </c>
    </row>
    <row r="3142" spans="1:26">
      <c r="A3142" s="1" t="inlineStr">
        <is>
          <t>Dealer-184</t>
        </is>
      </c>
      <c r="B3142" s="1"/>
      <c r="C3142" s="51"/>
      <c r="F3142" s="4" t="s">
        <v>3</v>
      </c>
      <c r="G3142" s="2"/>
      <c r="H3142" s="582" t="s">
        <v>128</v>
      </c>
      <c r="W3142">
        <f t="shared" si="348"/>
      </c>
      <c r="X3142">
        <f t="shared" si="349"/>
      </c>
      <c r="Y3142">
        <f t="shared" si="350"/>
      </c>
      <c r="Z3142">
        <f t="shared" si="351"/>
      </c>
    </row>
    <row r="3143" spans="1:26">
      <c r="A3143" s="1" t="inlineStr">
        <is>
          <t>Address line (redacted)</t>
        </is>
      </c>
      <c r="B3143" s="1"/>
      <c r="C3143" s="51"/>
      <c r="W3143">
        <f t="shared" si="348"/>
      </c>
      <c r="X3143">
        <f t="shared" si="349"/>
      </c>
      <c r="Y3143">
        <f t="shared" si="350"/>
      </c>
      <c r="Z3143">
        <f t="shared" si="351"/>
      </c>
    </row>
    <row r="3144" spans="1:26">
      <c r="A3144" s="1"/>
      <c r="B3144" s="1"/>
      <c r="C3144" s="51"/>
      <c r="W3144">
        <f t="shared" si="348"/>
      </c>
      <c r="X3144">
        <f t="shared" si="349"/>
      </c>
      <c r="Y3144">
        <f t="shared" si="350"/>
      </c>
      <c r="Z3144">
        <f t="shared" si="351"/>
      </c>
    </row>
    <row r="3145" spans="1:26">
      <c r="A3145" s="1"/>
      <c r="B3145" s="1582"/>
      <c r="C3145" s="1582"/>
      <c r="W3145">
        <f t="shared" si="348"/>
      </c>
      <c r="X3145">
        <f t="shared" si="349"/>
      </c>
      <c r="Y3145">
        <f t="shared" si="350"/>
      </c>
      <c r="Z3145">
        <f t="shared" si="351"/>
      </c>
    </row>
    <row r="3146" spans="1:26">
      <c r="A3146" s="49" t="s">
        <v>4</v>
      </c>
      <c r="B3146" s="87"/>
      <c r="W3146">
        <f t="shared" si="348"/>
      </c>
      <c r="X3146">
        <f t="shared" si="349"/>
      </c>
      <c r="Y3146">
        <f t="shared" si="350"/>
      </c>
      <c r="Z3146">
        <f t="shared" si="351"/>
      </c>
    </row>
    <row r="3147" spans="1:26">
      <c r="A3147" s="12"/>
      <c r="B3147" s="86"/>
      <c r="W3147">
        <f t="shared" si="348"/>
      </c>
      <c r="X3147">
        <f t="shared" si="349"/>
      </c>
      <c r="Y3147">
        <f t="shared" si="350"/>
      </c>
      <c r="Z3147">
        <f t="shared" si="351"/>
      </c>
    </row>
    <row r="3148" spans="1:26">
      <c r="A3148" s="1" t="s">
        <v>5</v>
      </c>
      <c r="W3148">
        <f t="shared" si="348"/>
      </c>
      <c r="X3148">
        <f t="shared" si="349"/>
      </c>
      <c r="Y3148">
        <f t="shared" si="350"/>
      </c>
      <c r="Z3148">
        <f t="shared" si="351"/>
      </c>
    </row>
    <row r="3149" spans="1:26">
      <c r="A3149" s="1" t="s">
        <v>6</v>
      </c>
      <c r="W3149">
        <f t="shared" si="348"/>
      </c>
      <c r="X3149">
        <f t="shared" si="349"/>
      </c>
      <c r="Y3149">
        <f t="shared" si="350"/>
      </c>
      <c r="Z3149">
        <f t="shared" si="351"/>
      </c>
    </row>
    <row r="3150" spans="1:26" ht="15.75" thickBot="1">
      <c r="A3150" s="1" t="s">
        <v>7</v>
      </c>
      <c r="W3150">
        <f t="shared" si="348"/>
      </c>
      <c r="X3150">
        <f t="shared" si="349"/>
      </c>
      <c r="Y3150">
        <f t="shared" si="350"/>
      </c>
      <c r="Z3150">
        <f t="shared" si="351"/>
      </c>
    </row>
    <row r="3151" spans="1:26" ht="24">
      <c r="A3151" s="26" t="s">
        <v>8</v>
      </c>
      <c r="B3151" s="27" t="s">
        <v>9</v>
      </c>
      <c r="C3151" s="27" t="s">
        <v>10</v>
      </c>
      <c r="D3151" s="200" t="s">
        <v>11</v>
      </c>
      <c r="E3151" s="200" t="s">
        <v>12</v>
      </c>
      <c r="F3151" s="200" t="s">
        <v>13</v>
      </c>
      <c r="G3151" s="200" t="s">
        <v>14</v>
      </c>
      <c r="H3151" s="201" t="s">
        <v>15</v>
      </c>
      <c r="I3151" s="202" t="s">
        <v>16</v>
      </c>
      <c r="W3151">
        <f t="shared" si="348"/>
      </c>
      <c r="X3151">
        <f t="shared" si="349"/>
      </c>
      <c r="Y3151">
        <f t="shared" si="350"/>
      </c>
      <c r="Z3151">
        <f t="shared" si="351"/>
      </c>
    </row>
    <row r="3152" spans="1:26">
      <c r="A3152" s="107"/>
      <c r="B3152" s="1564" t="s">
        <v>17</v>
      </c>
      <c r="C3152" s="1565"/>
      <c r="D3152" s="53"/>
      <c r="E3152" s="53"/>
      <c r="F3152" s="91"/>
      <c r="G3152" s="92"/>
      <c r="H3152" s="91"/>
      <c r="I3152" s="250"/>
      <c r="W3152">
        <f t="shared" si="348"/>
      </c>
      <c r="X3152">
        <f t="shared" si="349"/>
      </c>
      <c r="Y3152">
        <f t="shared" si="350"/>
      </c>
      <c r="Z3152">
        <f t="shared" si="351"/>
      </c>
    </row>
    <row r="3153" spans="1:26">
      <c r="A3153" s="5">
        <v>1</v>
      </c>
      <c r="B3153" s="8" t="s">
        <v>931</v>
      </c>
      <c r="C3153" s="5" t="s">
        <v>930</v>
      </c>
      <c r="D3153" s="5">
        <v>1</v>
      </c>
      <c r="E3153" s="5">
        <v>5</v>
      </c>
      <c r="F3153" s="5">
        <f>+E3153*D3153</f>
      </c>
      <c r="G3153" s="5">
        <f>+E3153*D3153</f>
      </c>
      <c r="H3153" s="5">
        <v>1</v>
      </c>
      <c r="I3153" s="102">
        <f>+H3153*G3153</f>
      </c>
      <c r="W3153">
        <f t="shared" si="348"/>
      </c>
      <c r="X3153">
        <f t="shared" si="349"/>
      </c>
      <c r="Y3153">
        <f t="shared" si="350"/>
      </c>
      <c r="Z3153">
        <f t="shared" si="351"/>
      </c>
    </row>
    <row r="3154" spans="1:26">
      <c r="A3154" s="5">
        <v>2</v>
      </c>
      <c r="B3154" s="8" t="s">
        <v>348</v>
      </c>
      <c r="C3154" s="5" t="s">
        <v>349</v>
      </c>
      <c r="D3154" s="5">
        <v>1</v>
      </c>
      <c r="E3154" s="5">
        <v>5</v>
      </c>
      <c r="F3154" s="5">
        <f>+E3154*D3154</f>
      </c>
      <c r="G3154" s="5">
        <f>+E3154*D3154</f>
      </c>
      <c r="H3154" s="5">
        <v>1</v>
      </c>
      <c r="I3154" s="102">
        <f>+H3154*G3154</f>
      </c>
      <c r="W3154">
        <f t="shared" si="348"/>
      </c>
      <c r="X3154">
        <f t="shared" si="349"/>
      </c>
      <c r="Y3154">
        <f t="shared" si="350"/>
      </c>
      <c r="Z3154">
        <f t="shared" si="351"/>
      </c>
    </row>
    <row r="3155" spans="1:26">
      <c r="A3155" s="5"/>
      <c r="B3155" s="8"/>
      <c r="C3155" s="5"/>
      <c r="D3155" s="5"/>
      <c r="E3155" s="5"/>
      <c r="F3155" s="5"/>
      <c r="G3155" s="5"/>
      <c r="H3155" s="5"/>
      <c r="I3155" s="102"/>
      <c r="W3155">
        <f t="shared" si="348"/>
      </c>
      <c r="X3155">
        <f t="shared" si="349"/>
      </c>
      <c r="Y3155">
        <f t="shared" si="350"/>
      </c>
      <c r="Z3155">
        <f t="shared" si="351"/>
      </c>
    </row>
    <row r="3156" spans="1:26">
      <c r="A3156" s="5"/>
      <c r="B3156" s="8"/>
      <c r="C3156" s="5"/>
      <c r="D3156" s="5"/>
      <c r="E3156" s="5"/>
      <c r="F3156" s="6"/>
      <c r="G3156" s="5"/>
      <c r="H3156" s="5"/>
      <c r="I3156" s="102"/>
      <c r="W3156">
        <f t="shared" si="348"/>
      </c>
      <c r="X3156">
        <f t="shared" si="349"/>
      </c>
      <c r="Y3156">
        <f t="shared" si="350"/>
      </c>
      <c r="Z3156">
        <f t="shared" si="351"/>
      </c>
    </row>
    <row r="3157" spans="1:26">
      <c r="A3157" s="5"/>
      <c r="B3157" s="8"/>
      <c r="C3157" s="5"/>
      <c r="D3157" s="5"/>
      <c r="E3157" s="5"/>
      <c r="F3157" s="6"/>
      <c r="G3157" s="5"/>
      <c r="H3157" s="5"/>
      <c r="I3157" s="102"/>
      <c r="W3157">
        <f t="shared" si="348"/>
      </c>
      <c r="X3157">
        <f t="shared" si="349"/>
      </c>
      <c r="Y3157">
        <f t="shared" si="350"/>
      </c>
      <c r="Z3157">
        <f t="shared" si="351"/>
      </c>
    </row>
    <row r="3158" spans="1:26">
      <c r="A3158" s="5"/>
      <c r="B3158" s="8"/>
      <c r="C3158" s="5"/>
      <c r="D3158" s="5"/>
      <c r="E3158" s="5"/>
      <c r="F3158" s="6"/>
      <c r="G3158" s="5"/>
      <c r="H3158" s="5"/>
      <c r="I3158" s="102"/>
      <c r="W3158">
        <f t="shared" si="348"/>
      </c>
      <c r="X3158">
        <f t="shared" si="349"/>
      </c>
      <c r="Y3158">
        <f t="shared" si="350"/>
      </c>
      <c r="Z3158">
        <f t="shared" si="351"/>
      </c>
    </row>
    <row r="3159" spans="1:26">
      <c r="A3159" s="5"/>
      <c r="B3159" s="8"/>
      <c r="C3159" s="5"/>
      <c r="D3159" s="50"/>
      <c r="E3159" s="5"/>
      <c r="F3159" s="5"/>
      <c r="G3159" s="6"/>
      <c r="H3159" s="5"/>
      <c r="I3159" s="129"/>
      <c r="W3159">
        <f t="shared" si="348"/>
      </c>
      <c r="X3159">
        <f t="shared" si="349"/>
      </c>
      <c r="Y3159">
        <f t="shared" si="350"/>
      </c>
      <c r="Z3159">
        <f t="shared" si="351"/>
      </c>
    </row>
    <row r="3160" spans="1:26">
      <c r="A3160" s="107"/>
      <c r="B3160" s="106"/>
      <c r="C3160" s="5"/>
      <c r="D3160" s="50"/>
      <c r="E3160" s="5"/>
      <c r="F3160" s="6"/>
      <c r="G3160" s="6"/>
      <c r="H3160" s="5"/>
      <c r="I3160" s="129"/>
      <c r="W3160">
        <f t="shared" si="348"/>
      </c>
      <c r="X3160">
        <f t="shared" si="349"/>
      </c>
      <c r="Y3160">
        <f t="shared" si="350"/>
      </c>
      <c r="Z3160">
        <f t="shared" si="351"/>
      </c>
    </row>
    <row r="3161" spans="1:26">
      <c r="A3161" s="33"/>
      <c r="B3161" s="10"/>
      <c r="C3161" s="10"/>
      <c r="D3161" s="132"/>
      <c r="E3161" s="132"/>
      <c r="F3161" s="132"/>
      <c r="G3161" s="132"/>
      <c r="H3161" s="133"/>
      <c r="I3161" s="61"/>
      <c r="W3161">
        <f t="shared" si="348"/>
      </c>
      <c r="X3161">
        <f t="shared" si="349"/>
      </c>
      <c r="Y3161">
        <f t="shared" si="350"/>
      </c>
      <c r="Z3161">
        <f t="shared" si="351"/>
      </c>
    </row>
    <row r="3162" spans="1:26" ht="15.75" thickBot="1">
      <c r="A3162" s="33"/>
      <c r="B3162" s="11" t="s">
        <v>20</v>
      </c>
      <c r="C3162" s="35"/>
      <c r="D3162" s="35"/>
      <c r="E3162" s="35"/>
      <c r="F3162" s="35"/>
      <c r="G3162" s="35"/>
      <c r="H3162" s="35"/>
      <c r="I3162" s="36"/>
      <c r="W3162">
        <f t="shared" si="348"/>
      </c>
      <c r="X3162">
        <f t="shared" si="349"/>
      </c>
      <c r="Y3162">
        <f t="shared" si="350"/>
      </c>
      <c r="Z3162">
        <f t="shared" si="351"/>
      </c>
    </row>
    <row r="3163" spans="1:26" ht="15.75" thickBot="1">
      <c r="A3163" s="37"/>
      <c r="B3163" s="38"/>
      <c r="C3163" s="39" t="s">
        <v>21</v>
      </c>
      <c r="D3163" s="40">
        <f>SUM(D3152:D3162)</f>
      </c>
      <c r="E3163" s="41">
        <f>IF(H3163=I3163,"OK","NO")</f>
      </c>
      <c r="F3163" s="40">
        <f>SUM(F3152:F3162)</f>
      </c>
      <c r="G3163" s="40">
        <f>SUM(G3152:G3162)</f>
      </c>
      <c r="H3163" s="41">
        <f>SUMPRODUCT(F3152:F3160,H3152:H3160)</f>
      </c>
      <c r="I3163" s="43">
        <f>SUM(I3152:I3162)</f>
      </c>
      <c r="J3163">
        <v>5120</v>
      </c>
      <c r="K3163" s="118">
        <f>+I3163-J3163</f>
      </c>
      <c r="W3163">
        <f t="shared" si="348"/>
      </c>
      <c r="X3163">
        <f t="shared" si="349"/>
      </c>
      <c r="Y3163">
        <f t="shared" si="350"/>
      </c>
      <c r="Z3163">
        <f t="shared" si="351"/>
      </c>
    </row>
    <row r="3164" spans="1:26" ht="15.75" thickBot="1">
      <c r="A3164" s="44"/>
      <c r="B3164" s="116"/>
      <c r="C3164" s="45"/>
      <c r="D3164" s="45"/>
      <c r="E3164" s="45"/>
      <c r="F3164" s="45"/>
      <c r="G3164" s="45"/>
      <c r="H3164" s="45"/>
      <c r="I3164" s="47"/>
      <c r="W3164">
        <f t="shared" si="348"/>
      </c>
      <c r="X3164">
        <f t="shared" si="349"/>
      </c>
      <c r="Y3164">
        <f t="shared" si="350"/>
      </c>
      <c r="Z3164">
        <f t="shared" si="351"/>
      </c>
    </row>
    <row r="3165" spans="1:26">
      <c r="A3165" s="12" t="s">
        <v>315</v>
      </c>
      <c r="B3165" s="12"/>
      <c r="W3165">
        <f t="shared" si="348"/>
      </c>
      <c r="X3165">
        <f t="shared" si="349"/>
      </c>
      <c r="Y3165">
        <f t="shared" si="350"/>
      </c>
      <c r="Z3165">
        <f t="shared" si="351"/>
      </c>
    </row>
    <row r="3166" spans="1:26">
      <c r="W3166">
        <f t="shared" si="348"/>
      </c>
      <c r="X3166">
        <f t="shared" si="349"/>
      </c>
      <c r="Y3166">
        <f t="shared" si="350"/>
      </c>
      <c r="Z3166">
        <f t="shared" si="351"/>
      </c>
    </row>
    <row r="3167" spans="1:26">
      <c r="W3167">
        <f t="shared" si="348"/>
      </c>
      <c r="X3167">
        <f t="shared" si="349"/>
      </c>
      <c r="Y3167">
        <f t="shared" si="350"/>
      </c>
      <c r="Z3167">
        <f t="shared" si="351"/>
      </c>
    </row>
    <row r="3168" spans="1:26">
      <c r="W3168">
        <f t="shared" si="348"/>
      </c>
      <c r="X3168">
        <f t="shared" si="349"/>
      </c>
      <c r="Y3168">
        <f t="shared" si="350"/>
      </c>
      <c r="Z3168">
        <f t="shared" si="351"/>
      </c>
    </row>
    <row r="3169" spans="1:26">
      <c r="W3169">
        <f t="shared" si="348"/>
      </c>
      <c r="X3169">
        <f t="shared" si="349"/>
      </c>
      <c r="Y3169">
        <f t="shared" si="350"/>
      </c>
      <c r="Z3169">
        <f t="shared" si="351"/>
      </c>
    </row>
    <row r="3170" spans="1:26">
      <c r="A3170" s="1562" t="s">
        <v>0</v>
      </c>
      <c r="B3170" s="1562"/>
      <c r="C3170" s="1562"/>
      <c r="D3170" s="1562"/>
      <c r="E3170" s="1562"/>
      <c r="F3170" s="1562"/>
      <c r="G3170" s="1562"/>
      <c r="H3170" s="1562"/>
      <c r="I3170" s="1562"/>
      <c r="W3170">
        <f t="shared" si="348"/>
      </c>
      <c r="X3170">
        <f t="shared" si="349"/>
      </c>
      <c r="Y3170">
        <f t="shared" si="350"/>
      </c>
      <c r="Z3170">
        <f t="shared" si="351"/>
      </c>
    </row>
    <row r="3171" spans="1:26">
      <c r="W3171">
        <f t="shared" si="348"/>
      </c>
      <c r="X3171">
        <f t="shared" si="349"/>
      </c>
      <c r="Y3171">
        <f t="shared" si="350"/>
      </c>
      <c r="Z3171">
        <f t="shared" si="351"/>
      </c>
    </row>
    <row r="3172" spans="1:26">
      <c r="B3172" s="124"/>
      <c r="C3172" s="124"/>
      <c r="D3172" s="124"/>
      <c r="E3172" s="124"/>
      <c r="F3172" s="124"/>
      <c r="G3172" s="124"/>
      <c r="H3172" s="124"/>
      <c r="I3172" s="124"/>
      <c r="W3172">
        <f t="shared" si="348"/>
      </c>
      <c r="X3172">
        <f t="shared" si="349"/>
      </c>
      <c r="Y3172">
        <f t="shared" si="350"/>
      </c>
      <c r="Z3172">
        <f t="shared" si="351"/>
      </c>
    </row>
    <row r="3173" spans="1:26">
      <c r="A3173" s="1" t="s">
        <v>1</v>
      </c>
      <c r="G3173" s="2" t="s">
        <v>2</v>
      </c>
      <c r="H3173" s="3" t="s">
        <v>1221</v>
      </c>
      <c r="W3173">
        <f t="shared" si="348"/>
      </c>
      <c r="X3173">
        <f t="shared" si="349"/>
      </c>
      <c r="Y3173">
        <f t="shared" si="350"/>
      </c>
      <c r="Z3173">
        <f t="shared" si="351"/>
      </c>
    </row>
    <row r="3174" spans="1:26">
      <c r="A3174" s="1" t="inlineStr">
        <is>
          <t>Dealer-139</t>
        </is>
      </c>
      <c r="F3174" s="4" t="s">
        <v>3</v>
      </c>
      <c r="G3174" s="2"/>
      <c r="H3174" s="582" t="s">
        <v>129</v>
      </c>
      <c r="W3174">
        <f t="shared" si="348"/>
      </c>
      <c r="X3174">
        <f t="shared" si="349"/>
      </c>
      <c r="Y3174">
        <f t="shared" si="350"/>
      </c>
      <c r="Z3174">
        <f t="shared" si="351"/>
      </c>
    </row>
    <row r="3175" spans="1:26">
      <c r="A3175" s="254" t="inlineStr">
        <is>
          <t>Dealer-260</t>
        </is>
      </c>
      <c r="B3175" s="1"/>
      <c r="H3175" s="49"/>
      <c r="W3175">
        <f t="shared" si="348"/>
      </c>
      <c r="X3175">
        <f t="shared" si="349"/>
      </c>
      <c r="Y3175">
        <f t="shared" si="350"/>
      </c>
      <c r="Z3175">
        <f t="shared" si="351"/>
      </c>
    </row>
    <row r="3176" spans="1:26">
      <c r="A3176" s="254" t="inlineStr">
        <is>
          <t>Address line (redacted)</t>
        </is>
      </c>
      <c r="B3176" s="1"/>
      <c r="W3176">
        <f t="shared" si="348"/>
      </c>
      <c r="X3176">
        <f t="shared" si="349"/>
      </c>
      <c r="Y3176">
        <f t="shared" si="350"/>
      </c>
      <c r="Z3176">
        <f t="shared" si="351"/>
      </c>
    </row>
    <row r="3177" spans="1:26">
      <c r="A3177" s="1"/>
      <c r="B3177" s="1"/>
      <c r="C3177" s="1"/>
      <c r="W3177">
        <f t="shared" si="348"/>
      </c>
      <c r="X3177">
        <f t="shared" si="349"/>
      </c>
      <c r="Y3177">
        <f t="shared" si="350"/>
      </c>
      <c r="Z3177">
        <f t="shared" si="351"/>
      </c>
    </row>
    <row r="3178" spans="1:26">
      <c r="A3178" s="12" t="s">
        <v>4</v>
      </c>
      <c r="B3178" s="86" t="inlineStr">
        <is>
          <t>GSTIN-MASKED</t>
        </is>
      </c>
      <c r="D3178" s="197"/>
      <c r="E3178" s="197"/>
      <c r="F3178" s="197"/>
      <c r="G3178" s="197"/>
      <c r="H3178" s="197"/>
      <c r="W3178">
        <f t="shared" si="348"/>
      </c>
      <c r="X3178">
        <f t="shared" si="349"/>
      </c>
      <c r="Y3178">
        <f t="shared" si="350"/>
      </c>
      <c r="Z3178">
        <f t="shared" si="351"/>
      </c>
    </row>
    <row r="3179" spans="1:26">
      <c r="B3179" s="1"/>
      <c r="D3179" s="197"/>
      <c r="E3179" s="197"/>
      <c r="F3179" s="197"/>
      <c r="G3179" s="197"/>
      <c r="H3179" s="197"/>
      <c r="W3179">
        <f t="shared" si="348"/>
      </c>
      <c r="X3179">
        <f t="shared" si="349"/>
      </c>
      <c r="Y3179">
        <f t="shared" si="350"/>
      </c>
      <c r="Z3179">
        <f t="shared" si="351"/>
      </c>
    </row>
    <row r="3180" spans="1:26">
      <c r="A3180" s="1" t="s">
        <v>5</v>
      </c>
      <c r="D3180" s="197"/>
      <c r="E3180" s="197"/>
      <c r="F3180" s="197"/>
      <c r="G3180" s="197"/>
      <c r="H3180" s="197"/>
      <c r="W3180">
        <f t="shared" si="348"/>
      </c>
      <c r="X3180">
        <f t="shared" si="349"/>
      </c>
      <c r="Y3180">
        <f t="shared" si="350"/>
      </c>
      <c r="Z3180">
        <f t="shared" si="351"/>
      </c>
    </row>
    <row r="3181" spans="1:26">
      <c r="A3181" s="1" t="s">
        <v>6</v>
      </c>
      <c r="D3181" s="197"/>
      <c r="E3181" s="197"/>
      <c r="F3181" s="197"/>
      <c r="G3181" s="197"/>
      <c r="H3181" s="197"/>
      <c r="W3181">
        <f t="shared" si="348"/>
      </c>
      <c r="X3181">
        <f t="shared" si="349"/>
      </c>
      <c r="Y3181">
        <f t="shared" si="350"/>
      </c>
      <c r="Z3181">
        <f t="shared" si="351"/>
      </c>
    </row>
    <row r="3182" spans="1:26" ht="15.75" thickBot="1">
      <c r="A3182" s="1" t="s">
        <v>7</v>
      </c>
      <c r="W3182">
        <f t="shared" si="348"/>
      </c>
      <c r="X3182">
        <f t="shared" si="349"/>
      </c>
      <c r="Y3182">
        <f t="shared" si="350"/>
      </c>
      <c r="Z3182">
        <f t="shared" si="351"/>
      </c>
    </row>
    <row r="3183" spans="1:26" ht="24.75" thickBot="1">
      <c r="A3183" s="162" t="s">
        <v>8</v>
      </c>
      <c r="B3183" s="163" t="s">
        <v>9</v>
      </c>
      <c r="C3183" s="163" t="s">
        <v>10</v>
      </c>
      <c r="D3183" s="164" t="s">
        <v>11</v>
      </c>
      <c r="E3183" s="164" t="s">
        <v>12</v>
      </c>
      <c r="F3183" s="164" t="s">
        <v>13</v>
      </c>
      <c r="G3183" s="164" t="s">
        <v>14</v>
      </c>
      <c r="H3183" s="165" t="s">
        <v>15</v>
      </c>
      <c r="I3183" s="166" t="s">
        <v>16</v>
      </c>
      <c r="W3183">
        <f t="shared" si="348"/>
      </c>
      <c r="X3183">
        <f t="shared" si="349"/>
      </c>
      <c r="Y3183">
        <f t="shared" si="350"/>
      </c>
      <c r="Z3183">
        <f t="shared" si="351"/>
      </c>
    </row>
    <row r="3184" spans="1:26">
      <c r="A3184" s="107"/>
      <c r="B3184" s="1563" t="s">
        <v>18</v>
      </c>
      <c r="C3184" s="1563"/>
      <c r="D3184" s="5"/>
      <c r="E3184" s="5"/>
      <c r="F3184" s="5"/>
      <c r="G3184" s="6"/>
      <c r="H3184" s="5"/>
      <c r="I3184" s="58"/>
      <c r="W3184">
        <f t="shared" si="348"/>
      </c>
      <c r="X3184">
        <f t="shared" si="349"/>
      </c>
      <c r="Y3184">
        <f t="shared" si="350"/>
      </c>
      <c r="Z3184">
        <f t="shared" si="351"/>
      </c>
    </row>
    <row r="3185" spans="1:26">
      <c r="A3185" s="5">
        <v>1</v>
      </c>
      <c r="B3185" s="8" t="s">
        <v>1222</v>
      </c>
      <c r="C3185" s="5" t="s">
        <v>1153</v>
      </c>
      <c r="D3185" s="5">
        <v>1</v>
      </c>
      <c r="E3185" s="5">
        <v>5</v>
      </c>
      <c r="F3185" s="5">
        <f>+E3185*D3185</f>
      </c>
      <c r="G3185" s="6">
        <f>+E3185*D3185</f>
      </c>
      <c r="H3185" s="5">
        <v>1</v>
      </c>
      <c r="I3185" s="183">
        <f>+H3185*G3185</f>
      </c>
      <c r="J3185">
        <v>112</v>
      </c>
      <c r="K3185">
        <f>+H3185-J3185</f>
      </c>
      <c r="L3185">
        <f>+K3185*G3185</f>
      </c>
      <c r="W3185">
        <f t="shared" si="348"/>
      </c>
      <c r="X3185">
        <f t="shared" si="349"/>
      </c>
      <c r="Y3185">
        <f t="shared" si="350"/>
      </c>
      <c r="Z3185">
        <f t="shared" si="351"/>
      </c>
    </row>
    <row r="3186" spans="1:26">
      <c r="A3186" s="5"/>
      <c r="B3186" s="1563" t="s">
        <v>565</v>
      </c>
      <c r="C3186" s="1563"/>
      <c r="D3186" s="5"/>
      <c r="E3186" s="5"/>
      <c r="F3186" s="5"/>
      <c r="G3186" s="6"/>
      <c r="H3186" s="16"/>
      <c r="I3186" s="183"/>
      <c r="W3186">
        <f t="shared" si="348"/>
      </c>
      <c r="X3186">
        <f t="shared" si="349"/>
      </c>
      <c r="Y3186">
        <f t="shared" si="350"/>
      </c>
      <c r="Z3186">
        <f t="shared" si="351"/>
      </c>
    </row>
    <row r="3187" spans="1:26" ht="24">
      <c r="A3187" s="19">
        <v>2</v>
      </c>
      <c r="B3187" s="224" t="s">
        <v>566</v>
      </c>
      <c r="C3187" s="15" t="s">
        <v>567</v>
      </c>
      <c r="D3187" s="19">
        <v>2</v>
      </c>
      <c r="E3187" s="19">
        <v>10</v>
      </c>
      <c r="F3187" s="5">
        <f>+E3187*D3187</f>
      </c>
      <c r="G3187" s="6">
        <f>+E3187*D3187</f>
      </c>
      <c r="H3187" s="19">
        <v>1</v>
      </c>
      <c r="I3187" s="183">
        <f>+H3187*G3187</f>
      </c>
      <c r="J3187">
        <v>18</v>
      </c>
      <c r="K3187">
        <f>+H3187-J3187</f>
      </c>
      <c r="L3187">
        <f>+K3187*G3187</f>
      </c>
      <c r="W3187">
        <f t="shared" si="348"/>
      </c>
      <c r="X3187">
        <f t="shared" si="349"/>
      </c>
      <c r="Y3187">
        <f t="shared" si="350"/>
      </c>
      <c r="Z3187">
        <f t="shared" si="351"/>
      </c>
    </row>
    <row r="3188" spans="1:26" ht="24">
      <c r="A3188" s="19">
        <v>3</v>
      </c>
      <c r="B3188" s="224" t="s">
        <v>1216</v>
      </c>
      <c r="C3188" s="15" t="s">
        <v>1215</v>
      </c>
      <c r="D3188" s="19">
        <v>1</v>
      </c>
      <c r="E3188" s="19">
        <v>10</v>
      </c>
      <c r="F3188" s="5">
        <f>+E3188*D3188</f>
      </c>
      <c r="G3188" s="6">
        <f>+E3188*D3188</f>
      </c>
      <c r="H3188" s="19">
        <v>1</v>
      </c>
      <c r="I3188" s="183">
        <f>+H3188*G3188</f>
      </c>
      <c r="J3188">
        <v>18</v>
      </c>
      <c r="K3188">
        <f>+H3188-J3188</f>
      </c>
      <c r="L3188">
        <f>+K3188*G3188</f>
      </c>
      <c r="W3188">
        <f t="shared" si="348"/>
      </c>
      <c r="X3188">
        <f t="shared" si="349"/>
      </c>
      <c r="Y3188">
        <f t="shared" si="350"/>
      </c>
      <c r="Z3188">
        <f t="shared" si="351"/>
      </c>
    </row>
    <row r="3189" spans="1:26">
      <c r="A3189" s="107"/>
      <c r="B3189" s="1563" t="s">
        <v>17</v>
      </c>
      <c r="C3189" s="1563"/>
      <c r="D3189" s="5"/>
      <c r="E3189" s="5"/>
      <c r="F3189" s="5"/>
      <c r="G3189" s="6"/>
      <c r="H3189" s="16"/>
      <c r="I3189" s="58"/>
      <c r="W3189">
        <f t="shared" si="348"/>
      </c>
      <c r="X3189">
        <f t="shared" si="349"/>
      </c>
      <c r="Y3189">
        <f t="shared" si="350"/>
      </c>
      <c r="Z3189">
        <f t="shared" si="351"/>
      </c>
    </row>
    <row r="3190" spans="1:26">
      <c r="A3190" s="5"/>
      <c r="B3190" s="8" t="s">
        <v>350</v>
      </c>
      <c r="C3190" s="5" t="s">
        <v>351</v>
      </c>
      <c r="D3190" s="19">
        <v>1</v>
      </c>
      <c r="E3190" s="5">
        <v>5</v>
      </c>
      <c r="F3190" s="5">
        <f>+E3190*D3190</f>
      </c>
      <c r="G3190" s="6">
        <f>+E3190*D3190</f>
      </c>
      <c r="H3190" s="5">
        <v>1</v>
      </c>
      <c r="I3190" s="183">
        <f>+H3190*G3190</f>
      </c>
      <c r="J3190">
        <v>18</v>
      </c>
      <c r="K3190">
        <f>+H3190-J3190</f>
      </c>
      <c r="L3190">
        <f>+K3190*G3190</f>
      </c>
      <c r="W3190">
        <f t="shared" si="348"/>
      </c>
      <c r="X3190">
        <f t="shared" si="349"/>
      </c>
      <c r="Y3190">
        <f t="shared" si="350"/>
      </c>
      <c r="Z3190">
        <f t="shared" si="351"/>
      </c>
    </row>
    <row r="3191" spans="1:26">
      <c r="A3191" s="5"/>
      <c r="B3191" s="8" t="s">
        <v>664</v>
      </c>
      <c r="C3191" s="5" t="s">
        <v>446</v>
      </c>
      <c r="D3191" s="19">
        <v>1</v>
      </c>
      <c r="E3191" s="5">
        <v>5</v>
      </c>
      <c r="F3191" s="5">
        <f>+E3191*D3191</f>
      </c>
      <c r="G3191" s="6">
        <f>+E3191*D3191</f>
      </c>
      <c r="H3191" s="5">
        <v>1</v>
      </c>
      <c r="I3191" s="183">
        <f>+H3191*G3191</f>
      </c>
      <c r="J3191">
        <v>18</v>
      </c>
      <c r="K3191">
        <f>+H3191-J3191</f>
      </c>
      <c r="L3191">
        <f>+K3191*G3191</f>
      </c>
      <c r="W3191">
        <f t="shared" si="348"/>
      </c>
      <c r="X3191">
        <f t="shared" si="349"/>
      </c>
      <c r="Y3191">
        <f t="shared" si="350"/>
      </c>
      <c r="Z3191">
        <f t="shared" si="351"/>
      </c>
    </row>
    <row r="3192" spans="1:26">
      <c r="A3192" s="107"/>
      <c r="B3192" s="95"/>
      <c r="C3192" s="101"/>
      <c r="D3192" s="5"/>
      <c r="E3192" s="5"/>
      <c r="F3192" s="5"/>
      <c r="G3192" s="6"/>
      <c r="H3192" s="16"/>
      <c r="I3192" s="58"/>
      <c r="W3192">
        <f t="shared" si="348"/>
      </c>
      <c r="X3192">
        <f t="shared" si="349"/>
      </c>
      <c r="Y3192">
        <f t="shared" si="350"/>
      </c>
      <c r="Z3192">
        <f t="shared" si="351"/>
      </c>
    </row>
    <row r="3193" spans="1:26">
      <c r="A3193" s="107"/>
      <c r="B3193" s="95"/>
      <c r="C3193" s="101"/>
      <c r="D3193" s="5"/>
      <c r="E3193" s="5"/>
      <c r="F3193" s="5"/>
      <c r="G3193" s="6"/>
      <c r="H3193" s="16"/>
      <c r="I3193" s="58"/>
      <c r="W3193">
        <f t="shared" si="348"/>
      </c>
      <c r="X3193">
        <f t="shared" si="349"/>
      </c>
      <c r="Y3193">
        <f t="shared" si="350"/>
      </c>
      <c r="Z3193">
        <f t="shared" si="351"/>
      </c>
    </row>
    <row r="3194" spans="1:26">
      <c r="A3194" s="107"/>
      <c r="B3194" s="95"/>
      <c r="C3194" s="101"/>
      <c r="D3194" s="5"/>
      <c r="E3194" s="5"/>
      <c r="F3194" s="5"/>
      <c r="G3194" s="6"/>
      <c r="H3194" s="16"/>
      <c r="I3194" s="58"/>
      <c r="W3194">
        <f t="shared" si="348"/>
      </c>
      <c r="X3194">
        <f t="shared" si="349"/>
      </c>
      <c r="Y3194">
        <f t="shared" si="350"/>
      </c>
      <c r="Z3194">
        <f t="shared" si="351"/>
      </c>
    </row>
    <row r="3195" spans="1:26">
      <c r="A3195" s="107"/>
      <c r="B3195" s="95"/>
      <c r="C3195" s="101"/>
      <c r="D3195" s="5"/>
      <c r="E3195" s="5"/>
      <c r="F3195" s="16"/>
      <c r="G3195" s="6"/>
      <c r="H3195" s="16"/>
      <c r="I3195" s="58"/>
      <c r="W3195">
        <f t="shared" si="348"/>
      </c>
      <c r="X3195">
        <f t="shared" si="349"/>
      </c>
      <c r="Y3195">
        <f t="shared" si="350"/>
      </c>
      <c r="Z3195">
        <f t="shared" si="351"/>
      </c>
    </row>
    <row r="3196" spans="1:26">
      <c r="A3196" s="67"/>
      <c r="B3196" s="106"/>
      <c r="C3196" s="15"/>
      <c r="D3196" s="5"/>
      <c r="E3196" s="5"/>
      <c r="F3196" s="5"/>
      <c r="G3196" s="6"/>
      <c r="H3196" s="9"/>
      <c r="I3196" s="58"/>
      <c r="W3196">
        <f t="shared" si="348"/>
      </c>
      <c r="X3196">
        <f t="shared" si="349"/>
      </c>
      <c r="Y3196">
        <f t="shared" si="350"/>
      </c>
      <c r="Z3196">
        <f t="shared" si="351"/>
      </c>
    </row>
    <row r="3197" spans="1:26" ht="15.75" thickBot="1">
      <c r="A3197" s="57"/>
      <c r="B3197" s="224"/>
      <c r="C3197" s="15"/>
      <c r="D3197" s="23"/>
      <c r="E3197" s="225"/>
      <c r="F3197" s="23"/>
      <c r="G3197" s="24"/>
      <c r="H3197" s="225"/>
      <c r="I3197" s="70"/>
      <c r="W3197">
        <f t="shared" si="348"/>
      </c>
      <c r="X3197">
        <f t="shared" si="349"/>
      </c>
      <c r="Y3197">
        <f t="shared" si="350"/>
      </c>
      <c r="Z3197">
        <f t="shared" si="351"/>
      </c>
    </row>
    <row r="3198" spans="1:26">
      <c r="A3198" s="67"/>
      <c r="B3198" s="17"/>
      <c r="C3198" s="5"/>
      <c r="D3198" s="59"/>
      <c r="E3198" s="59"/>
      <c r="F3198" s="53"/>
      <c r="G3198" s="78"/>
      <c r="H3198" s="68"/>
      <c r="I3198" s="71">
        <f>SUM(I3184:I3197)</f>
      </c>
      <c r="W3198">
        <f t="shared" si="348"/>
      </c>
      <c r="X3198">
        <f t="shared" si="349"/>
      </c>
      <c r="Y3198">
        <f t="shared" si="350"/>
      </c>
      <c r="Z3198">
        <f t="shared" si="351"/>
      </c>
    </row>
    <row r="3199" spans="1:26" ht="15.75" thickBot="1">
      <c r="A3199" s="221"/>
      <c r="B3199" s="222"/>
      <c r="C3199" s="69"/>
      <c r="D3199" s="177"/>
      <c r="E3199" s="177"/>
      <c r="F3199" s="177"/>
      <c r="G3199" s="177"/>
      <c r="H3199" s="177"/>
      <c r="I3199" s="256"/>
      <c r="W3199">
        <f t="shared" si="348"/>
      </c>
      <c r="X3199">
        <f t="shared" si="349"/>
      </c>
      <c r="Y3199">
        <f t="shared" si="350"/>
      </c>
      <c r="Z3199">
        <f t="shared" si="351"/>
      </c>
    </row>
    <row r="3200" spans="1:26" ht="21">
      <c r="A3200" s="33"/>
      <c r="B3200" s="212"/>
      <c r="C3200" s="212"/>
      <c r="D3200" s="91"/>
      <c r="E3200" s="91"/>
      <c r="F3200" s="91"/>
      <c r="G3200" s="92" t="s">
        <v>19</v>
      </c>
      <c r="H3200" s="91"/>
      <c r="I3200" s="111">
        <f>+I3198-I3199</f>
      </c>
      <c r="L3200">
        <f>SUM(L3185:L3199)</f>
      </c>
      <c r="W3200">
        <f t="shared" si="348"/>
      </c>
      <c r="X3200">
        <f t="shared" si="349"/>
      </c>
      <c r="Y3200">
        <f t="shared" si="350"/>
      </c>
      <c r="Z3200">
        <f t="shared" si="351"/>
      </c>
    </row>
    <row r="3201" spans="1:26">
      <c r="A3201" s="221"/>
      <c r="B3201" s="222"/>
      <c r="C3201" s="222"/>
      <c r="D3201" s="69" t="s">
        <v>520</v>
      </c>
      <c r="E3201" s="69"/>
      <c r="F3201" s="69"/>
      <c r="G3201" s="69"/>
      <c r="H3201" s="112">
        <v>1</v>
      </c>
      <c r="I3201" s="61">
        <f>+L3200*H3201</f>
      </c>
      <c r="W3201">
        <f t="shared" si="348"/>
      </c>
      <c r="X3201">
        <f t="shared" si="349"/>
      </c>
      <c r="Y3201">
        <f t="shared" si="350"/>
      </c>
      <c r="Z3201">
        <f t="shared" si="351"/>
      </c>
    </row>
    <row r="3202" spans="1:26">
      <c r="A3202" s="33"/>
      <c r="B3202" s="10"/>
      <c r="C3202" s="10"/>
      <c r="D3202" s="69"/>
      <c r="E3202" s="69"/>
      <c r="F3202" s="69"/>
      <c r="G3202" s="69"/>
      <c r="H3202" s="69"/>
      <c r="I3202" s="61"/>
      <c r="W3202">
        <f t="shared" si="348"/>
      </c>
      <c r="X3202">
        <f t="shared" si="349"/>
      </c>
      <c r="Y3202">
        <f t="shared" si="350"/>
      </c>
      <c r="Z3202">
        <f t="shared" si="351"/>
      </c>
    </row>
    <row r="3203" spans="1:26" ht="15.75" thickBot="1">
      <c r="A3203" s="33"/>
      <c r="B3203" s="11" t="s">
        <v>20</v>
      </c>
      <c r="C3203" s="35"/>
      <c r="D3203" s="35"/>
      <c r="E3203" s="35"/>
      <c r="F3203" s="35"/>
      <c r="G3203" s="35"/>
      <c r="H3203" s="35"/>
      <c r="I3203" s="36"/>
      <c r="W3203">
        <f t="shared" si="348"/>
      </c>
      <c r="X3203">
        <f t="shared" si="349"/>
      </c>
      <c r="Y3203">
        <f t="shared" si="350"/>
      </c>
      <c r="Z3203">
        <f t="shared" si="351"/>
      </c>
    </row>
    <row r="3204" spans="1:26" ht="15.75" thickBot="1">
      <c r="A3204" s="37"/>
      <c r="B3204" s="38"/>
      <c r="C3204" s="39" t="s">
        <v>21</v>
      </c>
      <c r="D3204" s="40">
        <f>SUM(D3184:D3203)</f>
      </c>
      <c r="E3204" s="41">
        <f>IF(H3204=I3204,"OK","NO")</f>
      </c>
      <c r="F3204" s="40">
        <f>SUM(F3184:F3203)</f>
      </c>
      <c r="G3204" s="40">
        <f>SUM(G3184:G3203)</f>
      </c>
      <c r="H3204" s="41">
        <f>SUMPRODUCT(F3184:F3199,H3184:H3199)</f>
      </c>
      <c r="I3204" s="43">
        <f>+I3200-I3201</f>
      </c>
      <c r="W3204">
        <f t="shared" ref="W3204:W3267" si="352">IF(LEFT($H3204&amp;"",5)="2019-",$H3204,W3203)</f>
      </c>
      <c r="X3204">
        <f t="shared" ref="X3204:X3267" si="353">IF($W3204="",0,IF(COUNTIF($AB$2:$AB$80,$W3204)&gt;0,1,0))</f>
      </c>
      <c r="Y3204">
        <f t="shared" ref="Y3204:Y3267" si="354">IF($C3204="","",UPPER(TRIM(IFERROR(LEFT($C3204&amp;"",FIND("/",$C3204&amp;"")-1),$C3204&amp;""))))</f>
      </c>
      <c r="Z3204">
        <f t="shared" ref="Z3204:Z3267" si="355">IFERROR(IF(ISNUMBER($G3204),$G3204,0),0)</f>
      </c>
    </row>
    <row r="3205" spans="1:26" ht="15.75" thickBot="1">
      <c r="A3205" s="44"/>
      <c r="B3205" s="116"/>
      <c r="C3205" s="45"/>
      <c r="D3205" s="45"/>
      <c r="E3205" s="45"/>
      <c r="F3205" s="45"/>
      <c r="G3205" s="45"/>
      <c r="H3205" s="46"/>
      <c r="I3205" s="47"/>
      <c r="W3205">
        <f t="shared" si="352"/>
      </c>
      <c r="X3205">
        <f t="shared" si="353"/>
      </c>
      <c r="Y3205">
        <f t="shared" si="354"/>
      </c>
      <c r="Z3205">
        <f t="shared" si="355"/>
      </c>
    </row>
    <row r="3206" spans="1:26">
      <c r="A3206" s="12" t="s">
        <v>315</v>
      </c>
      <c r="B3206" s="12"/>
      <c r="C3206" s="12"/>
      <c r="D3206" s="13"/>
      <c r="E3206" s="14"/>
      <c r="F3206" s="14"/>
      <c r="G3206" s="14"/>
      <c r="H3206" s="2"/>
      <c r="I3206" s="12"/>
      <c r="W3206">
        <f t="shared" si="352"/>
      </c>
      <c r="X3206">
        <f t="shared" si="353"/>
      </c>
      <c r="Y3206">
        <f t="shared" si="354"/>
      </c>
      <c r="Z3206">
        <f t="shared" si="355"/>
      </c>
    </row>
    <row r="3207" spans="1:26">
      <c r="W3207">
        <f t="shared" si="352"/>
      </c>
      <c r="X3207">
        <f t="shared" si="353"/>
      </c>
      <c r="Y3207">
        <f t="shared" si="354"/>
      </c>
      <c r="Z3207">
        <f t="shared" si="355"/>
      </c>
    </row>
    <row r="3208" spans="1:26">
      <c r="W3208">
        <f t="shared" si="352"/>
      </c>
      <c r="X3208">
        <f t="shared" si="353"/>
      </c>
      <c r="Y3208">
        <f t="shared" si="354"/>
      </c>
      <c r="Z3208">
        <f t="shared" si="355"/>
      </c>
    </row>
    <row r="3209" spans="1:26">
      <c r="W3209">
        <f t="shared" si="352"/>
      </c>
      <c r="X3209">
        <f t="shared" si="353"/>
      </c>
      <c r="Y3209">
        <f t="shared" si="354"/>
      </c>
      <c r="Z3209">
        <f t="shared" si="355"/>
      </c>
    </row>
    <row r="3210" spans="1:26">
      <c r="W3210">
        <f t="shared" si="352"/>
      </c>
      <c r="X3210">
        <f t="shared" si="353"/>
      </c>
      <c r="Y3210">
        <f t="shared" si="354"/>
      </c>
      <c r="Z3210">
        <f t="shared" si="355"/>
      </c>
    </row>
    <row r="3211" spans="1:26">
      <c r="A3211" s="1562" t="s">
        <v>0</v>
      </c>
      <c r="B3211" s="1562"/>
      <c r="C3211" s="1562"/>
      <c r="D3211" s="1562"/>
      <c r="E3211" s="1562"/>
      <c r="F3211" s="1562"/>
      <c r="G3211" s="1562"/>
      <c r="H3211" s="1562"/>
      <c r="I3211" s="1562"/>
      <c r="W3211">
        <f t="shared" si="352"/>
      </c>
      <c r="X3211">
        <f t="shared" si="353"/>
      </c>
      <c r="Y3211">
        <f t="shared" si="354"/>
      </c>
      <c r="Z3211">
        <f t="shared" si="355"/>
      </c>
    </row>
    <row r="3212" spans="1:26">
      <c r="W3212">
        <f t="shared" si="352"/>
      </c>
      <c r="X3212">
        <f t="shared" si="353"/>
      </c>
      <c r="Y3212">
        <f t="shared" si="354"/>
      </c>
      <c r="Z3212">
        <f t="shared" si="355"/>
      </c>
    </row>
    <row r="3213" spans="1:26">
      <c r="W3213">
        <f t="shared" si="352"/>
      </c>
      <c r="X3213">
        <f t="shared" si="353"/>
      </c>
      <c r="Y3213">
        <f t="shared" si="354"/>
      </c>
      <c r="Z3213">
        <f t="shared" si="355"/>
      </c>
    </row>
    <row r="3214" spans="1:26">
      <c r="A3214" s="1" t="s">
        <v>1</v>
      </c>
      <c r="B3214" s="1"/>
      <c r="G3214" s="2" t="s">
        <v>2</v>
      </c>
      <c r="H3214" s="3" t="s">
        <v>1221</v>
      </c>
      <c r="W3214">
        <f t="shared" si="352"/>
      </c>
      <c r="X3214">
        <f t="shared" si="353"/>
      </c>
      <c r="Y3214">
        <f t="shared" si="354"/>
      </c>
      <c r="Z3214">
        <f t="shared" si="355"/>
      </c>
    </row>
    <row r="3215" spans="1:26">
      <c r="A3215" s="1" t="inlineStr">
        <is>
          <t>Dealer-295</t>
        </is>
      </c>
      <c r="B3215" s="1"/>
      <c r="F3215" s="4" t="s">
        <v>3</v>
      </c>
      <c r="G3215" s="2"/>
      <c r="H3215" s="1" t="s">
        <v>130</v>
      </c>
      <c r="W3215">
        <f t="shared" si="352"/>
      </c>
      <c r="X3215">
        <f t="shared" si="353"/>
      </c>
      <c r="Y3215">
        <f t="shared" si="354"/>
      </c>
      <c r="Z3215">
        <f t="shared" si="355"/>
      </c>
    </row>
    <row r="3216" spans="1:26">
      <c r="A3216" s="1" t="inlineStr">
        <is>
          <t>Address line (redacted)</t>
        </is>
      </c>
      <c r="B3216" s="1"/>
      <c r="H3216" s="22"/>
      <c r="W3216">
        <f t="shared" si="352"/>
      </c>
      <c r="X3216">
        <f t="shared" si="353"/>
      </c>
      <c r="Y3216">
        <f t="shared" si="354"/>
      </c>
      <c r="Z3216">
        <f t="shared" si="355"/>
      </c>
    </row>
    <row r="3217" spans="1:26">
      <c r="A3217" s="1" t="inlineStr">
        <is>
          <t>Address line (redacted)</t>
        </is>
      </c>
      <c r="B3217" s="1"/>
      <c r="D3217" s="85"/>
      <c r="E3217" s="85"/>
      <c r="F3217" s="85"/>
      <c r="G3217" s="85"/>
      <c r="H3217" s="85"/>
      <c r="W3217">
        <f t="shared" si="352"/>
      </c>
      <c r="X3217">
        <f t="shared" si="353"/>
      </c>
      <c r="Y3217">
        <f t="shared" si="354"/>
      </c>
      <c r="Z3217">
        <f t="shared" si="355"/>
      </c>
    </row>
    <row r="3218" spans="1:26">
      <c r="A3218" s="12" t="s">
        <v>299</v>
      </c>
      <c r="B3218" s="86" t="inlineStr">
        <is>
          <t>GSTIN-MASKED</t>
        </is>
      </c>
      <c r="D3218" s="85"/>
      <c r="E3218" s="85"/>
      <c r="F3218" s="85"/>
      <c r="G3218" s="85"/>
      <c r="H3218" s="85"/>
      <c r="W3218">
        <f t="shared" si="352"/>
      </c>
      <c r="X3218">
        <f t="shared" si="353"/>
      </c>
      <c r="Y3218">
        <f t="shared" si="354"/>
      </c>
      <c r="Z3218">
        <f t="shared" si="355"/>
      </c>
    </row>
    <row r="3219" spans="1:26">
      <c r="D3219" s="85"/>
      <c r="E3219" s="85"/>
      <c r="F3219" s="85"/>
      <c r="G3219" s="85"/>
      <c r="H3219" s="85"/>
      <c r="W3219">
        <f t="shared" si="352"/>
      </c>
      <c r="X3219">
        <f t="shared" si="353"/>
      </c>
      <c r="Y3219">
        <f t="shared" si="354"/>
      </c>
      <c r="Z3219">
        <f t="shared" si="355"/>
      </c>
    </row>
    <row r="3220" spans="1:26">
      <c r="W3220">
        <f t="shared" si="352"/>
      </c>
      <c r="X3220">
        <f t="shared" si="353"/>
      </c>
      <c r="Y3220">
        <f t="shared" si="354"/>
      </c>
      <c r="Z3220">
        <f t="shared" si="355"/>
      </c>
    </row>
    <row r="3221" spans="1:26">
      <c r="A3221" s="1" t="s">
        <v>5</v>
      </c>
      <c r="W3221">
        <f t="shared" si="352"/>
      </c>
      <c r="X3221">
        <f t="shared" si="353"/>
      </c>
      <c r="Y3221">
        <f t="shared" si="354"/>
      </c>
      <c r="Z3221">
        <f t="shared" si="355"/>
      </c>
    </row>
    <row r="3222" spans="1:26">
      <c r="A3222" s="1" t="s">
        <v>6</v>
      </c>
      <c r="W3222">
        <f t="shared" si="352"/>
      </c>
      <c r="X3222">
        <f t="shared" si="353"/>
      </c>
      <c r="Y3222">
        <f t="shared" si="354"/>
      </c>
      <c r="Z3222">
        <f t="shared" si="355"/>
      </c>
    </row>
    <row r="3223" spans="1:26">
      <c r="A3223" s="1" t="s">
        <v>7</v>
      </c>
      <c r="W3223">
        <f t="shared" si="352"/>
      </c>
      <c r="X3223">
        <f t="shared" si="353"/>
      </c>
      <c r="Y3223">
        <f t="shared" si="354"/>
      </c>
      <c r="Z3223">
        <f t="shared" si="355"/>
      </c>
    </row>
    <row r="3224" spans="1:26" ht="24">
      <c r="A3224" s="179" t="s">
        <v>8</v>
      </c>
      <c r="B3224" s="180" t="s">
        <v>9</v>
      </c>
      <c r="C3224" s="180" t="s">
        <v>10</v>
      </c>
      <c r="D3224" s="181" t="s">
        <v>11</v>
      </c>
      <c r="E3224" s="181" t="s">
        <v>12</v>
      </c>
      <c r="F3224" s="181" t="s">
        <v>13</v>
      </c>
      <c r="G3224" s="181" t="s">
        <v>14</v>
      </c>
      <c r="H3224" s="179" t="s">
        <v>15</v>
      </c>
      <c r="I3224" s="182" t="s">
        <v>16</v>
      </c>
      <c r="W3224">
        <f t="shared" si="352"/>
      </c>
      <c r="X3224">
        <f t="shared" si="353"/>
      </c>
      <c r="Y3224">
        <f t="shared" si="354"/>
      </c>
      <c r="Z3224">
        <f t="shared" si="355"/>
      </c>
    </row>
    <row r="3225" spans="1:26">
      <c r="A3225" s="5"/>
      <c r="B3225" s="1563" t="s">
        <v>369</v>
      </c>
      <c r="C3225" s="1563"/>
      <c r="D3225" s="274"/>
      <c r="E3225" s="275"/>
      <c r="F3225" s="275"/>
      <c r="G3225" s="168"/>
      <c r="H3225" s="275"/>
      <c r="I3225" s="183"/>
      <c r="W3225">
        <f t="shared" si="352"/>
      </c>
      <c r="X3225">
        <f t="shared" si="353"/>
      </c>
      <c r="Y3225">
        <f t="shared" si="354"/>
      </c>
      <c r="Z3225">
        <f t="shared" si="355"/>
      </c>
    </row>
    <row r="3226" spans="1:26">
      <c r="A3226" s="5">
        <v>1</v>
      </c>
      <c r="B3226" s="17" t="s">
        <v>669</v>
      </c>
      <c r="C3226" s="88" t="s">
        <v>670</v>
      </c>
      <c r="D3226" s="5"/>
      <c r="E3226" s="9">
        <v>25</v>
      </c>
      <c r="F3226" s="5">
        <v>200</v>
      </c>
      <c r="G3226" s="6">
        <v>200</v>
      </c>
      <c r="H3226" s="9">
        <v>1</v>
      </c>
      <c r="I3226" s="183">
        <f>+H3226*G3226</f>
      </c>
      <c r="W3226">
        <f t="shared" si="352"/>
      </c>
      <c r="X3226">
        <f t="shared" si="353"/>
      </c>
      <c r="Y3226">
        <f t="shared" si="354"/>
      </c>
      <c r="Z3226">
        <f t="shared" si="355"/>
      </c>
    </row>
    <row r="3227" spans="1:26">
      <c r="A3227" s="5">
        <v>2</v>
      </c>
      <c r="B3227" s="276" t="s">
        <v>671</v>
      </c>
      <c r="C3227" s="88"/>
      <c r="D3227" s="5"/>
      <c r="E3227" s="9"/>
      <c r="F3227" s="5">
        <v>1</v>
      </c>
      <c r="G3227" s="6">
        <v>1</v>
      </c>
      <c r="H3227" s="9">
        <v>1</v>
      </c>
      <c r="I3227" s="183">
        <f>+H3227*G3227</f>
      </c>
      <c r="W3227">
        <f t="shared" si="352"/>
      </c>
      <c r="X3227">
        <f t="shared" si="353"/>
      </c>
      <c r="Y3227">
        <f t="shared" si="354"/>
      </c>
      <c r="Z3227">
        <f t="shared" si="355"/>
      </c>
    </row>
    <row r="3228" spans="1:26" s="54" customFormat="1" ht="24">
      <c r="A3228" s="146">
        <v>3</v>
      </c>
      <c r="B3228" s="276" t="s">
        <v>1223</v>
      </c>
      <c r="C3228" s="312"/>
      <c r="D3228" s="146"/>
      <c r="E3228" s="379"/>
      <c r="F3228" s="146"/>
      <c r="G3228" s="380"/>
      <c r="H3228" s="379"/>
      <c r="I3228" s="381">
        <v>1</v>
      </c>
      <c r="W3228">
        <f t="shared" si="352"/>
      </c>
      <c r="X3228">
        <f t="shared" si="353"/>
      </c>
      <c r="Y3228">
        <f t="shared" si="354"/>
      </c>
      <c r="Z3228">
        <f t="shared" si="355"/>
      </c>
    </row>
    <row r="3229" spans="1:26" s="54" customFormat="1" ht="36">
      <c r="A3229" s="146">
        <v>4</v>
      </c>
      <c r="B3229" s="276" t="s">
        <v>1742</v>
      </c>
      <c r="C3229" s="312"/>
      <c r="D3229" s="146"/>
      <c r="E3229" s="379"/>
      <c r="F3229" s="146"/>
      <c r="G3229" s="380"/>
      <c r="H3229" s="379"/>
      <c r="I3229" s="381">
        <v>1</v>
      </c>
      <c r="W3229">
        <f t="shared" si="352"/>
      </c>
      <c r="X3229">
        <f t="shared" si="353"/>
      </c>
      <c r="Y3229">
        <f t="shared" si="354"/>
      </c>
      <c r="Z3229">
        <f t="shared" si="355"/>
      </c>
    </row>
    <row r="3230" spans="1:26">
      <c r="A3230" s="21"/>
      <c r="B3230" s="8"/>
      <c r="C3230" s="5"/>
      <c r="D3230" s="21"/>
      <c r="E3230" s="5"/>
      <c r="F3230" s="21"/>
      <c r="G3230" s="6"/>
      <c r="H3230" s="5"/>
      <c r="I3230" s="183"/>
      <c r="W3230">
        <f t="shared" si="352"/>
      </c>
      <c r="X3230">
        <f t="shared" si="353"/>
      </c>
      <c r="Y3230">
        <f t="shared" si="354"/>
      </c>
      <c r="Z3230">
        <f t="shared" si="355"/>
      </c>
    </row>
    <row r="3231" spans="1:26">
      <c r="A3231" s="21"/>
      <c r="B3231" s="8"/>
      <c r="C3231" s="5"/>
      <c r="D3231" s="21"/>
      <c r="E3231" s="5"/>
      <c r="F3231" s="21"/>
      <c r="G3231" s="6"/>
      <c r="H3231" s="5"/>
      <c r="I3231" s="183"/>
      <c r="W3231">
        <f t="shared" si="352"/>
      </c>
      <c r="X3231">
        <f t="shared" si="353"/>
      </c>
      <c r="Y3231">
        <f t="shared" si="354"/>
      </c>
      <c r="Z3231">
        <f t="shared" si="355"/>
      </c>
    </row>
    <row r="3232" spans="1:26">
      <c r="A3232" s="21"/>
      <c r="B3232" s="1568" t="s">
        <v>304</v>
      </c>
      <c r="C3232" s="1569"/>
      <c r="D3232" s="21"/>
      <c r="E3232" s="5"/>
      <c r="F3232" s="21"/>
      <c r="G3232" s="6"/>
      <c r="H3232" s="5"/>
      <c r="I3232" s="183"/>
      <c r="W3232">
        <f t="shared" si="352"/>
      </c>
      <c r="X3232">
        <f t="shared" si="353"/>
      </c>
      <c r="Y3232">
        <f t="shared" si="354"/>
      </c>
      <c r="Z3232">
        <f t="shared" si="355"/>
      </c>
    </row>
    <row r="3233" spans="1:26">
      <c r="A3233" s="21"/>
      <c r="B3233" s="1590"/>
      <c r="C3233" s="1591"/>
      <c r="D3233" s="21"/>
      <c r="E3233" s="5"/>
      <c r="F3233" s="21"/>
      <c r="G3233" s="6"/>
      <c r="H3233" s="5"/>
      <c r="I3233" s="183"/>
      <c r="W3233">
        <f t="shared" si="352"/>
      </c>
      <c r="X3233">
        <f t="shared" si="353"/>
      </c>
      <c r="Y3233">
        <f t="shared" si="354"/>
      </c>
      <c r="Z3233">
        <f t="shared" si="355"/>
      </c>
    </row>
    <row r="3234" spans="1:26">
      <c r="A3234" s="21"/>
      <c r="B3234" s="8"/>
      <c r="C3234" s="5"/>
      <c r="D3234" s="21"/>
      <c r="E3234" s="5"/>
      <c r="F3234" s="21"/>
      <c r="G3234" s="6"/>
      <c r="H3234" s="5"/>
      <c r="I3234" s="183"/>
      <c r="W3234">
        <f t="shared" si="352"/>
      </c>
      <c r="X3234">
        <f t="shared" si="353"/>
      </c>
      <c r="Y3234">
        <f t="shared" si="354"/>
      </c>
      <c r="Z3234">
        <f t="shared" si="355"/>
      </c>
    </row>
    <row r="3235" spans="1:26">
      <c r="A3235" s="21"/>
      <c r="B3235" s="8"/>
      <c r="C3235" s="5"/>
      <c r="D3235" s="21"/>
      <c r="E3235" s="5"/>
      <c r="F3235" s="21"/>
      <c r="G3235" s="6"/>
      <c r="H3235" s="5"/>
      <c r="I3235" s="183"/>
      <c r="W3235">
        <f t="shared" si="352"/>
      </c>
      <c r="X3235">
        <f t="shared" si="353"/>
      </c>
      <c r="Y3235">
        <f t="shared" si="354"/>
      </c>
      <c r="Z3235">
        <f t="shared" si="355"/>
      </c>
    </row>
    <row r="3236" spans="1:26">
      <c r="A3236" s="10"/>
      <c r="B3236" s="10"/>
      <c r="C3236" s="10"/>
      <c r="D3236" s="69"/>
      <c r="E3236" s="69"/>
      <c r="F3236" s="69"/>
      <c r="G3236" s="69"/>
      <c r="H3236" s="112"/>
      <c r="I3236" s="191"/>
      <c r="W3236">
        <f t="shared" si="352"/>
      </c>
      <c r="X3236">
        <f t="shared" si="353"/>
      </c>
      <c r="Y3236">
        <f t="shared" si="354"/>
      </c>
      <c r="Z3236">
        <f t="shared" si="355"/>
      </c>
    </row>
    <row r="3237" spans="1:26">
      <c r="A3237" s="10"/>
      <c r="B3237" s="10"/>
      <c r="C3237" s="10"/>
      <c r="D3237" s="10"/>
      <c r="E3237" s="10"/>
      <c r="F3237" s="10"/>
      <c r="G3237" s="10"/>
      <c r="H3237" s="10"/>
      <c r="I3237" s="97"/>
      <c r="W3237">
        <f t="shared" si="352"/>
      </c>
      <c r="X3237">
        <f t="shared" si="353"/>
      </c>
      <c r="Y3237">
        <f t="shared" si="354"/>
      </c>
      <c r="Z3237">
        <f t="shared" si="355"/>
      </c>
    </row>
    <row r="3238" spans="1:26" ht="15.75" thickBot="1">
      <c r="A3238" s="10"/>
      <c r="B3238" s="11" t="s">
        <v>20</v>
      </c>
      <c r="C3238" s="35"/>
      <c r="D3238" s="35"/>
      <c r="E3238" s="35"/>
      <c r="F3238" s="35"/>
      <c r="G3238" s="35"/>
      <c r="H3238" s="35"/>
      <c r="I3238" s="98"/>
      <c r="W3238">
        <f t="shared" si="352"/>
      </c>
      <c r="X3238">
        <f t="shared" si="353"/>
      </c>
      <c r="Y3238">
        <f t="shared" si="354"/>
      </c>
      <c r="Z3238">
        <f t="shared" si="355"/>
      </c>
    </row>
    <row r="3239" spans="1:26" ht="15.75" thickBot="1">
      <c r="A3239" s="99"/>
      <c r="B3239" s="38"/>
      <c r="C3239" s="39" t="s">
        <v>21</v>
      </c>
      <c r="D3239" s="40">
        <f>SUM(D3225:D3238)</f>
      </c>
      <c r="E3239" s="41" t="s">
        <v>360</v>
      </c>
      <c r="F3239" s="40">
        <f>SUM(F3225:F3238)</f>
      </c>
      <c r="G3239" s="40">
        <f>SUM(G3225:G3238)</f>
      </c>
      <c r="H3239" s="41">
        <f>+SUMPRODUCT(H3225:H3235,F3225:F3235)</f>
      </c>
      <c r="I3239" s="100">
        <f>SUMPRODUCT(I3225:I3238)</f>
      </c>
      <c r="W3239">
        <f t="shared" si="352"/>
      </c>
      <c r="X3239">
        <f t="shared" si="353"/>
      </c>
      <c r="Y3239">
        <f t="shared" si="354"/>
      </c>
      <c r="Z3239">
        <f t="shared" si="355"/>
      </c>
    </row>
    <row r="3240" spans="1:26">
      <c r="A3240" s="10"/>
      <c r="B3240" s="10"/>
      <c r="C3240" s="91"/>
      <c r="D3240" s="91"/>
      <c r="E3240" s="91"/>
      <c r="F3240" s="91"/>
      <c r="G3240" s="91"/>
      <c r="H3240" s="91"/>
      <c r="I3240" s="91"/>
      <c r="W3240">
        <f t="shared" si="352"/>
      </c>
      <c r="X3240">
        <f t="shared" si="353"/>
      </c>
      <c r="Y3240">
        <f t="shared" si="354"/>
      </c>
      <c r="Z3240">
        <f t="shared" si="355"/>
      </c>
    </row>
    <row r="3241" spans="1:26">
      <c r="A3241" s="12" t="s">
        <v>315</v>
      </c>
      <c r="B3241" s="12"/>
      <c r="C3241" s="12"/>
      <c r="D3241" s="13"/>
      <c r="E3241" s="14"/>
      <c r="F3241" s="14"/>
      <c r="G3241" s="14"/>
      <c r="H3241" s="2"/>
      <c r="I3241" s="12"/>
      <c r="W3241">
        <f t="shared" si="352"/>
      </c>
      <c r="X3241">
        <f t="shared" si="353"/>
      </c>
      <c r="Y3241">
        <f t="shared" si="354"/>
      </c>
      <c r="Z3241">
        <f t="shared" si="355"/>
      </c>
    </row>
    <row r="3242" spans="1:26">
      <c r="W3242">
        <f t="shared" si="352"/>
      </c>
      <c r="X3242">
        <f t="shared" si="353"/>
      </c>
      <c r="Y3242">
        <f t="shared" si="354"/>
      </c>
      <c r="Z3242">
        <f t="shared" si="355"/>
      </c>
    </row>
    <row r="3243" spans="1:26">
      <c r="W3243">
        <f t="shared" si="352"/>
      </c>
      <c r="X3243">
        <f t="shared" si="353"/>
      </c>
      <c r="Y3243">
        <f t="shared" si="354"/>
      </c>
      <c r="Z3243">
        <f t="shared" si="355"/>
      </c>
    </row>
    <row r="3244" spans="1:26">
      <c r="W3244">
        <f t="shared" si="352"/>
      </c>
      <c r="X3244">
        <f t="shared" si="353"/>
      </c>
      <c r="Y3244">
        <f t="shared" si="354"/>
      </c>
      <c r="Z3244">
        <f t="shared" si="355"/>
      </c>
    </row>
    <row r="3245" spans="1:26">
      <c r="W3245">
        <f t="shared" si="352"/>
      </c>
      <c r="X3245">
        <f t="shared" si="353"/>
      </c>
      <c r="Y3245">
        <f t="shared" si="354"/>
      </c>
      <c r="Z3245">
        <f t="shared" si="355"/>
      </c>
    </row>
    <row r="3246" spans="1:26">
      <c r="A3246" s="1562" t="s">
        <v>0</v>
      </c>
      <c r="B3246" s="1562"/>
      <c r="C3246" s="1562"/>
      <c r="D3246" s="1562"/>
      <c r="E3246" s="1562"/>
      <c r="F3246" s="1562"/>
      <c r="G3246" s="1562"/>
      <c r="H3246" s="1562"/>
      <c r="I3246" s="1562"/>
      <c r="W3246">
        <f t="shared" si="352"/>
      </c>
      <c r="X3246">
        <f t="shared" si="353"/>
      </c>
      <c r="Y3246">
        <f t="shared" si="354"/>
      </c>
      <c r="Z3246">
        <f t="shared" si="355"/>
      </c>
    </row>
    <row r="3247" spans="1:26">
      <c r="W3247">
        <f t="shared" si="352"/>
      </c>
      <c r="X3247">
        <f t="shared" si="353"/>
      </c>
      <c r="Y3247">
        <f t="shared" si="354"/>
      </c>
      <c r="Z3247">
        <f t="shared" si="355"/>
      </c>
    </row>
    <row r="3248" spans="1:26">
      <c r="W3248">
        <f t="shared" si="352"/>
      </c>
      <c r="X3248">
        <f t="shared" si="353"/>
      </c>
      <c r="Y3248">
        <f t="shared" si="354"/>
      </c>
      <c r="Z3248">
        <f t="shared" si="355"/>
      </c>
    </row>
    <row r="3249" spans="1:26">
      <c r="A3249" s="1" t="s">
        <v>1</v>
      </c>
      <c r="B3249" s="1"/>
      <c r="G3249" s="2" t="s">
        <v>2</v>
      </c>
      <c r="H3249" s="3" t="s">
        <v>1221</v>
      </c>
      <c r="W3249">
        <f t="shared" si="352"/>
      </c>
      <c r="X3249">
        <f t="shared" si="353"/>
      </c>
      <c r="Y3249">
        <f t="shared" si="354"/>
      </c>
      <c r="Z3249">
        <f t="shared" si="355"/>
      </c>
    </row>
    <row r="3250" spans="1:26">
      <c r="A3250" s="1" t="inlineStr">
        <is>
          <t>Dealer-321</t>
        </is>
      </c>
      <c r="B3250" s="1"/>
      <c r="F3250" s="4" t="s">
        <v>3</v>
      </c>
      <c r="G3250" s="2"/>
      <c r="H3250" s="1" t="s">
        <v>131</v>
      </c>
      <c r="W3250">
        <f t="shared" si="352"/>
      </c>
      <c r="X3250">
        <f t="shared" si="353"/>
      </c>
      <c r="Y3250">
        <f t="shared" si="354"/>
      </c>
      <c r="Z3250">
        <f t="shared" si="355"/>
      </c>
    </row>
    <row r="3251" spans="1:26">
      <c r="A3251" s="1" t="inlineStr">
        <is>
          <t>Address line (redacted)</t>
        </is>
      </c>
      <c r="B3251" s="1"/>
      <c r="H3251" s="22"/>
      <c r="W3251">
        <f t="shared" si="352"/>
      </c>
      <c r="X3251">
        <f t="shared" si="353"/>
      </c>
      <c r="Y3251">
        <f t="shared" si="354"/>
      </c>
      <c r="Z3251">
        <f t="shared" si="355"/>
      </c>
    </row>
    <row r="3252" spans="1:26">
      <c r="A3252" s="1"/>
      <c r="B3252" s="1"/>
      <c r="D3252" s="85"/>
      <c r="E3252" s="85"/>
      <c r="F3252" s="85"/>
      <c r="G3252" s="85"/>
      <c r="H3252" s="85"/>
      <c r="W3252">
        <f t="shared" si="352"/>
      </c>
      <c r="X3252">
        <f t="shared" si="353"/>
      </c>
      <c r="Y3252">
        <f t="shared" si="354"/>
      </c>
      <c r="Z3252">
        <f t="shared" si="355"/>
      </c>
    </row>
    <row r="3253" spans="1:26">
      <c r="A3253" s="12" t="s">
        <v>299</v>
      </c>
      <c r="B3253" s="86"/>
      <c r="D3253" s="85"/>
      <c r="E3253" s="85"/>
      <c r="F3253" s="85"/>
      <c r="G3253" s="85"/>
      <c r="H3253" s="85"/>
      <c r="W3253">
        <f t="shared" si="352"/>
      </c>
      <c r="X3253">
        <f t="shared" si="353"/>
      </c>
      <c r="Y3253">
        <f t="shared" si="354"/>
      </c>
      <c r="Z3253">
        <f t="shared" si="355"/>
      </c>
    </row>
    <row r="3254" spans="1:26">
      <c r="D3254" s="85"/>
      <c r="E3254" s="85"/>
      <c r="F3254" s="85"/>
      <c r="G3254" s="85"/>
      <c r="H3254" s="85"/>
      <c r="W3254">
        <f t="shared" si="352"/>
      </c>
      <c r="X3254">
        <f t="shared" si="353"/>
      </c>
      <c r="Y3254">
        <f t="shared" si="354"/>
      </c>
      <c r="Z3254">
        <f t="shared" si="355"/>
      </c>
    </row>
    <row r="3255" spans="1:26">
      <c r="W3255">
        <f t="shared" si="352"/>
      </c>
      <c r="X3255">
        <f t="shared" si="353"/>
      </c>
      <c r="Y3255">
        <f t="shared" si="354"/>
      </c>
      <c r="Z3255">
        <f t="shared" si="355"/>
      </c>
    </row>
    <row r="3256" spans="1:26">
      <c r="A3256" s="1" t="s">
        <v>5</v>
      </c>
      <c r="W3256">
        <f t="shared" si="352"/>
      </c>
      <c r="X3256">
        <f t="shared" si="353"/>
      </c>
      <c r="Y3256">
        <f t="shared" si="354"/>
      </c>
      <c r="Z3256">
        <f t="shared" si="355"/>
      </c>
    </row>
    <row r="3257" spans="1:26">
      <c r="A3257" s="1" t="s">
        <v>6</v>
      </c>
      <c r="W3257">
        <f t="shared" si="352"/>
      </c>
      <c r="X3257">
        <f t="shared" si="353"/>
      </c>
      <c r="Y3257">
        <f t="shared" si="354"/>
      </c>
      <c r="Z3257">
        <f t="shared" si="355"/>
      </c>
    </row>
    <row r="3258" spans="1:26">
      <c r="A3258" s="1" t="s">
        <v>7</v>
      </c>
      <c r="W3258">
        <f t="shared" si="352"/>
      </c>
      <c r="X3258">
        <f t="shared" si="353"/>
      </c>
      <c r="Y3258">
        <f t="shared" si="354"/>
      </c>
      <c r="Z3258">
        <f t="shared" si="355"/>
      </c>
    </row>
    <row r="3259" spans="1:26" ht="24">
      <c r="A3259" s="179" t="s">
        <v>8</v>
      </c>
      <c r="B3259" s="180" t="s">
        <v>9</v>
      </c>
      <c r="C3259" s="180" t="s">
        <v>10</v>
      </c>
      <c r="D3259" s="181" t="s">
        <v>11</v>
      </c>
      <c r="E3259" s="181" t="s">
        <v>12</v>
      </c>
      <c r="F3259" s="181" t="s">
        <v>13</v>
      </c>
      <c r="G3259" s="181" t="s">
        <v>14</v>
      </c>
      <c r="H3259" s="179" t="s">
        <v>15</v>
      </c>
      <c r="I3259" s="182" t="s">
        <v>16</v>
      </c>
      <c r="W3259">
        <f t="shared" si="352"/>
      </c>
      <c r="X3259">
        <f t="shared" si="353"/>
      </c>
      <c r="Y3259">
        <f t="shared" si="354"/>
      </c>
      <c r="Z3259">
        <f t="shared" si="355"/>
      </c>
    </row>
    <row r="3260" spans="1:26">
      <c r="A3260" s="5"/>
      <c r="B3260" s="1563" t="s">
        <v>369</v>
      </c>
      <c r="C3260" s="1563"/>
      <c r="D3260" s="274"/>
      <c r="E3260" s="275"/>
      <c r="F3260" s="275"/>
      <c r="G3260" s="168"/>
      <c r="H3260" s="275"/>
      <c r="I3260" s="183"/>
      <c r="W3260">
        <f t="shared" si="352"/>
      </c>
      <c r="X3260">
        <f t="shared" si="353"/>
      </c>
      <c r="Y3260">
        <f t="shared" si="354"/>
      </c>
      <c r="Z3260">
        <f t="shared" si="355"/>
      </c>
    </row>
    <row r="3261" spans="1:26">
      <c r="A3261" s="5">
        <v>1</v>
      </c>
      <c r="B3261" s="17" t="s">
        <v>739</v>
      </c>
      <c r="C3261" s="88" t="s">
        <v>303</v>
      </c>
      <c r="D3261" s="5">
        <v>2</v>
      </c>
      <c r="E3261" s="5">
        <v>10</v>
      </c>
      <c r="F3261" s="5">
        <f>+E3261*D3261</f>
      </c>
      <c r="G3261" s="578">
        <f>+E3261*D3261</f>
      </c>
      <c r="H3261" s="5">
        <v>1</v>
      </c>
      <c r="I3261" s="183">
        <f>+H3261*G3261</f>
      </c>
      <c r="W3261">
        <f t="shared" si="352"/>
      </c>
      <c r="X3261">
        <f t="shared" si="353"/>
      </c>
      <c r="Y3261">
        <f t="shared" si="354"/>
      </c>
      <c r="Z3261">
        <f t="shared" si="355"/>
      </c>
    </row>
    <row r="3262" spans="1:26" s="126" customFormat="1">
      <c r="A3262" s="5">
        <v>2</v>
      </c>
      <c r="B3262" s="17" t="s">
        <v>1136</v>
      </c>
      <c r="C3262" s="349" t="s">
        <v>1135</v>
      </c>
      <c r="D3262" s="88"/>
      <c r="E3262" s="88">
        <v>100</v>
      </c>
      <c r="F3262" s="5">
        <v>100</v>
      </c>
      <c r="G3262" s="578">
        <f>+F3262</f>
      </c>
      <c r="H3262" s="5">
        <v>1</v>
      </c>
      <c r="I3262" s="183">
        <f>+H3262*G3262</f>
      </c>
      <c r="W3262">
        <f t="shared" si="352"/>
      </c>
      <c r="X3262">
        <f t="shared" si="353"/>
      </c>
      <c r="Y3262">
        <f t="shared" si="354"/>
      </c>
      <c r="Z3262">
        <f t="shared" si="355"/>
      </c>
    </row>
    <row r="3263" spans="1:26" s="126" customFormat="1">
      <c r="A3263" s="5"/>
      <c r="B3263" s="1563" t="s">
        <v>1233</v>
      </c>
      <c r="C3263" s="1563"/>
      <c r="D3263" s="5"/>
      <c r="E3263" s="5"/>
      <c r="F3263" s="5"/>
      <c r="G3263" s="6"/>
      <c r="H3263" s="9"/>
      <c r="I3263" s="183"/>
      <c r="W3263">
        <f t="shared" si="352"/>
      </c>
      <c r="X3263">
        <f t="shared" si="353"/>
      </c>
      <c r="Y3263">
        <f t="shared" si="354"/>
      </c>
      <c r="Z3263">
        <f t="shared" si="355"/>
      </c>
    </row>
    <row r="3264" spans="1:26" s="126" customFormat="1">
      <c r="A3264" s="5">
        <v>3</v>
      </c>
      <c r="B3264" s="346" t="s">
        <v>1226</v>
      </c>
      <c r="C3264" s="8" t="s">
        <v>1227</v>
      </c>
      <c r="D3264" s="5">
        <v>1</v>
      </c>
      <c r="E3264" s="5">
        <v>200</v>
      </c>
      <c r="F3264" s="5">
        <f>+E3264*D3264</f>
      </c>
      <c r="G3264" s="578">
        <f>+E3264*D3264</f>
      </c>
      <c r="H3264" s="5">
        <v>1</v>
      </c>
      <c r="I3264" s="183">
        <f t="shared" ref="I3264:I3272" si="356">+H3264*G3264</f>
      </c>
      <c r="W3264">
        <f t="shared" si="352"/>
      </c>
      <c r="X3264">
        <f t="shared" si="353"/>
      </c>
      <c r="Y3264">
        <f t="shared" si="354"/>
      </c>
      <c r="Z3264">
        <f t="shared" si="355"/>
      </c>
    </row>
    <row r="3265" spans="1:26" s="126" customFormat="1">
      <c r="A3265" s="5">
        <v>4</v>
      </c>
      <c r="B3265" s="346" t="s">
        <v>1228</v>
      </c>
      <c r="C3265" s="8" t="s">
        <v>1229</v>
      </c>
      <c r="D3265" s="5">
        <v>1</v>
      </c>
      <c r="E3265" s="5">
        <v>200</v>
      </c>
      <c r="F3265" s="5">
        <f>+E3265*D3265</f>
      </c>
      <c r="G3265" s="578">
        <f>+E3265*D3265</f>
      </c>
      <c r="H3265" s="5">
        <v>1</v>
      </c>
      <c r="I3265" s="183">
        <f t="shared" si="356"/>
      </c>
      <c r="W3265">
        <f t="shared" si="352"/>
      </c>
      <c r="X3265">
        <f t="shared" si="353"/>
      </c>
      <c r="Y3265">
        <f t="shared" si="354"/>
      </c>
      <c r="Z3265">
        <f t="shared" si="355"/>
      </c>
    </row>
    <row r="3266" spans="1:26" s="126" customFormat="1">
      <c r="A3266" s="5"/>
      <c r="B3266" s="1563" t="s">
        <v>369</v>
      </c>
      <c r="C3266" s="1563"/>
      <c r="D3266" s="5"/>
      <c r="E3266" s="5"/>
      <c r="F3266" s="5"/>
      <c r="G3266" s="6"/>
      <c r="H3266" s="9"/>
      <c r="I3266" s="183"/>
      <c r="W3266">
        <f t="shared" si="352"/>
      </c>
      <c r="X3266">
        <f t="shared" si="353"/>
      </c>
      <c r="Y3266">
        <f t="shared" si="354"/>
      </c>
      <c r="Z3266">
        <f t="shared" si="355"/>
      </c>
    </row>
    <row r="3267" spans="1:26" s="382" customFormat="1" ht="21.95" customHeight="1">
      <c r="A3267" s="5">
        <v>5</v>
      </c>
      <c r="B3267" s="79" t="s">
        <v>1230</v>
      </c>
      <c r="C3267" s="5" t="s">
        <v>1211</v>
      </c>
      <c r="D3267" s="5"/>
      <c r="E3267" s="5">
        <v>25</v>
      </c>
      <c r="F3267" s="5">
        <f t="shared" ref="F3267:G3272" si="357">+E3267</f>
      </c>
      <c r="G3267" s="578">
        <f t="shared" si="357"/>
      </c>
      <c r="H3267" s="7">
        <v>1</v>
      </c>
      <c r="I3267" s="183">
        <f t="shared" si="356"/>
      </c>
      <c r="W3267">
        <f t="shared" si="352"/>
      </c>
      <c r="X3267">
        <f t="shared" si="353"/>
      </c>
      <c r="Y3267">
        <f t="shared" si="354"/>
      </c>
      <c r="Z3267">
        <f t="shared" si="355"/>
      </c>
    </row>
    <row r="3268" spans="1:26" s="382" customFormat="1" ht="21.95" customHeight="1">
      <c r="A3268" s="5">
        <v>6</v>
      </c>
      <c r="B3268" s="20" t="s">
        <v>600</v>
      </c>
      <c r="C3268" s="5" t="s">
        <v>601</v>
      </c>
      <c r="D3268" s="5"/>
      <c r="E3268" s="5">
        <v>25</v>
      </c>
      <c r="F3268" s="5">
        <f t="shared" si="357"/>
      </c>
      <c r="G3268" s="578">
        <f t="shared" si="357"/>
      </c>
      <c r="H3268" s="7">
        <v>1</v>
      </c>
      <c r="I3268" s="183">
        <f t="shared" si="356"/>
      </c>
      <c r="W3268">
        <f t="shared" ref="W3268:W3331" si="358">IF(LEFT($H3268&amp;"",5)="2019-",$H3268,W3267)</f>
      </c>
      <c r="X3268">
        <f t="shared" ref="X3268:X3331" si="359">IF($W3268="",0,IF(COUNTIF($AB$2:$AB$80,$W3268)&gt;0,1,0))</f>
      </c>
      <c r="Y3268">
        <f t="shared" ref="Y3268:Y3331" si="360">IF($C3268="","",UPPER(TRIM(IFERROR(LEFT($C3268&amp;"",FIND("/",$C3268&amp;"")-1),$C3268&amp;""))))</f>
      </c>
      <c r="Z3268">
        <f t="shared" ref="Z3268:Z3331" si="361">IFERROR(IF(ISNUMBER($G3268),$G3268,0),0)</f>
      </c>
    </row>
    <row r="3269" spans="1:26" s="382" customFormat="1" ht="21.95" customHeight="1">
      <c r="A3269" s="5">
        <v>7</v>
      </c>
      <c r="B3269" s="20" t="s">
        <v>1128</v>
      </c>
      <c r="C3269" s="5" t="s">
        <v>592</v>
      </c>
      <c r="D3269" s="5"/>
      <c r="E3269" s="5">
        <v>25</v>
      </c>
      <c r="F3269" s="5">
        <f t="shared" si="357"/>
      </c>
      <c r="G3269" s="578">
        <f t="shared" si="357"/>
      </c>
      <c r="H3269" s="7">
        <v>1</v>
      </c>
      <c r="I3269" s="183">
        <f t="shared" si="356"/>
      </c>
      <c r="W3269">
        <f t="shared" si="358"/>
      </c>
      <c r="X3269">
        <f t="shared" si="359"/>
      </c>
      <c r="Y3269">
        <f t="shared" si="360"/>
      </c>
      <c r="Z3269">
        <f t="shared" si="361"/>
      </c>
    </row>
    <row r="3270" spans="1:26" s="382" customFormat="1" ht="21.95" customHeight="1">
      <c r="A3270" s="5">
        <v>8</v>
      </c>
      <c r="B3270" s="20" t="s">
        <v>1231</v>
      </c>
      <c r="C3270" s="5" t="s">
        <v>1232</v>
      </c>
      <c r="D3270" s="5"/>
      <c r="E3270" s="5">
        <v>25</v>
      </c>
      <c r="F3270" s="5">
        <f t="shared" si="357"/>
      </c>
      <c r="G3270" s="578">
        <f t="shared" si="357"/>
      </c>
      <c r="H3270" s="7">
        <v>1</v>
      </c>
      <c r="I3270" s="183">
        <f t="shared" si="356"/>
      </c>
      <c r="W3270">
        <f t="shared" si="358"/>
      </c>
      <c r="X3270">
        <f t="shared" si="359"/>
      </c>
      <c r="Y3270">
        <f t="shared" si="360"/>
      </c>
      <c r="Z3270">
        <f t="shared" si="361"/>
      </c>
    </row>
    <row r="3271" spans="1:26" s="382" customFormat="1" ht="21.95" customHeight="1">
      <c r="A3271" s="5">
        <v>9</v>
      </c>
      <c r="B3271" s="20" t="s">
        <v>503</v>
      </c>
      <c r="C3271" s="5" t="s">
        <v>504</v>
      </c>
      <c r="D3271" s="5">
        <v>1</v>
      </c>
      <c r="E3271" s="5">
        <v>100</v>
      </c>
      <c r="F3271" s="5">
        <f>+E3271*D3271</f>
      </c>
      <c r="G3271" s="578">
        <f>+E3271*D3271</f>
      </c>
      <c r="H3271" s="7">
        <v>1</v>
      </c>
      <c r="I3271" s="183">
        <f t="shared" si="356"/>
      </c>
      <c r="W3271">
        <f t="shared" si="358"/>
      </c>
      <c r="X3271">
        <f t="shared" si="359"/>
      </c>
      <c r="Y3271">
        <f t="shared" si="360"/>
      </c>
      <c r="Z3271">
        <f t="shared" si="361"/>
      </c>
    </row>
    <row r="3272" spans="1:26" s="382" customFormat="1" ht="21.95" customHeight="1">
      <c r="A3272" s="5">
        <v>10</v>
      </c>
      <c r="B3272" s="104" t="s">
        <v>1376</v>
      </c>
      <c r="C3272" s="19" t="s">
        <v>1377</v>
      </c>
      <c r="D3272" s="19"/>
      <c r="F3272" s="5">
        <v>100</v>
      </c>
      <c r="G3272" s="578">
        <f t="shared" si="357"/>
      </c>
      <c r="H3272" s="347">
        <v>1</v>
      </c>
      <c r="I3272" s="183">
        <f t="shared" si="356"/>
      </c>
      <c r="W3272">
        <f t="shared" si="358"/>
      </c>
      <c r="X3272">
        <f t="shared" si="359"/>
      </c>
      <c r="Y3272">
        <f t="shared" si="360"/>
      </c>
      <c r="Z3272">
        <f t="shared" si="361"/>
      </c>
    </row>
    <row r="3273" spans="1:26">
      <c r="A3273" s="21"/>
      <c r="B3273" s="1568" t="s">
        <v>2172</v>
      </c>
      <c r="C3273" s="1569"/>
      <c r="D3273" s="21"/>
      <c r="E3273" s="5"/>
      <c r="F3273" s="21"/>
      <c r="G3273" s="6"/>
      <c r="H3273" s="5"/>
      <c r="I3273" s="183"/>
      <c r="W3273">
        <f t="shared" si="358"/>
      </c>
      <c r="X3273">
        <f t="shared" si="359"/>
      </c>
      <c r="Y3273">
        <f t="shared" si="360"/>
      </c>
      <c r="Z3273">
        <f t="shared" si="361"/>
      </c>
    </row>
    <row r="3274" spans="1:26">
      <c r="A3274" s="21"/>
      <c r="B3274" s="1590"/>
      <c r="C3274" s="1591"/>
      <c r="D3274" s="21"/>
      <c r="E3274" s="5"/>
      <c r="F3274" s="21"/>
      <c r="G3274" s="6"/>
      <c r="H3274" s="5"/>
      <c r="I3274" s="183"/>
      <c r="W3274">
        <f t="shared" si="358"/>
      </c>
      <c r="X3274">
        <f t="shared" si="359"/>
      </c>
      <c r="Y3274">
        <f t="shared" si="360"/>
      </c>
      <c r="Z3274">
        <f t="shared" si="361"/>
      </c>
    </row>
    <row r="3275" spans="1:26">
      <c r="A3275" s="21"/>
      <c r="B3275" s="8"/>
      <c r="C3275" s="5"/>
      <c r="D3275" s="21"/>
      <c r="E3275" s="5"/>
      <c r="F3275" s="21"/>
      <c r="G3275" s="6"/>
      <c r="H3275" s="5"/>
      <c r="I3275" s="183"/>
      <c r="W3275">
        <f t="shared" si="358"/>
      </c>
      <c r="X3275">
        <f t="shared" si="359"/>
      </c>
      <c r="Y3275">
        <f t="shared" si="360"/>
      </c>
      <c r="Z3275">
        <f t="shared" si="361"/>
      </c>
    </row>
    <row r="3276" spans="1:26">
      <c r="A3276" s="21"/>
      <c r="B3276" s="8"/>
      <c r="C3276" s="5"/>
      <c r="D3276" s="21"/>
      <c r="E3276" s="5"/>
      <c r="F3276" s="21"/>
      <c r="G3276" s="6"/>
      <c r="H3276" s="5"/>
      <c r="I3276" s="183"/>
      <c r="W3276">
        <f t="shared" si="358"/>
      </c>
      <c r="X3276">
        <f t="shared" si="359"/>
      </c>
      <c r="Y3276">
        <f t="shared" si="360"/>
      </c>
      <c r="Z3276">
        <f t="shared" si="361"/>
      </c>
    </row>
    <row r="3277" spans="1:26">
      <c r="A3277" s="10"/>
      <c r="B3277" s="10"/>
      <c r="C3277" s="10"/>
      <c r="D3277" s="69"/>
      <c r="E3277" s="69"/>
      <c r="F3277" s="69"/>
      <c r="G3277" s="69"/>
      <c r="H3277" s="112"/>
      <c r="I3277" s="191"/>
      <c r="W3277">
        <f t="shared" si="358"/>
      </c>
      <c r="X3277">
        <f t="shared" si="359"/>
      </c>
      <c r="Y3277">
        <f t="shared" si="360"/>
      </c>
      <c r="Z3277">
        <f t="shared" si="361"/>
      </c>
    </row>
    <row r="3278" spans="1:26">
      <c r="A3278" s="10"/>
      <c r="B3278" s="10"/>
      <c r="C3278" s="10"/>
      <c r="D3278" s="10"/>
      <c r="E3278" s="10"/>
      <c r="F3278" s="10"/>
      <c r="G3278" s="10"/>
      <c r="H3278" s="10"/>
      <c r="I3278" s="97"/>
      <c r="W3278">
        <f t="shared" si="358"/>
      </c>
      <c r="X3278">
        <f t="shared" si="359"/>
      </c>
      <c r="Y3278">
        <f t="shared" si="360"/>
      </c>
      <c r="Z3278">
        <f t="shared" si="361"/>
      </c>
    </row>
    <row r="3279" spans="1:26" ht="15.75" thickBot="1">
      <c r="A3279" s="10"/>
      <c r="B3279" s="11" t="s">
        <v>20</v>
      </c>
      <c r="C3279" s="35"/>
      <c r="D3279" s="35"/>
      <c r="E3279" s="35"/>
      <c r="F3279" s="35"/>
      <c r="G3279" s="35"/>
      <c r="H3279" s="35"/>
      <c r="I3279" s="98"/>
      <c r="W3279">
        <f t="shared" si="358"/>
      </c>
      <c r="X3279">
        <f t="shared" si="359"/>
      </c>
      <c r="Y3279">
        <f t="shared" si="360"/>
      </c>
      <c r="Z3279">
        <f t="shared" si="361"/>
      </c>
    </row>
    <row r="3280" spans="1:26" ht="15.75" thickBot="1">
      <c r="A3280" s="99"/>
      <c r="B3280" s="38"/>
      <c r="C3280" s="39" t="s">
        <v>21</v>
      </c>
      <c r="D3280" s="40">
        <f>SUM(D3260:D3279)</f>
      </c>
      <c r="E3280" s="41" t="s">
        <v>360</v>
      </c>
      <c r="F3280" s="40">
        <f>SUM(F3260:F3279)</f>
      </c>
      <c r="G3280" s="40">
        <f>SUM(G3260:G3279)</f>
      </c>
      <c r="H3280" s="41">
        <f>+SUMPRODUCT(H3260:H3276,F3260:F3276)</f>
      </c>
      <c r="I3280" s="100">
        <f>SUMPRODUCT(I3260:I3279)</f>
      </c>
      <c r="W3280">
        <f t="shared" si="358"/>
      </c>
      <c r="X3280">
        <f t="shared" si="359"/>
      </c>
      <c r="Y3280">
        <f t="shared" si="360"/>
      </c>
      <c r="Z3280">
        <f t="shared" si="361"/>
      </c>
    </row>
    <row r="3281" spans="1:26">
      <c r="A3281" s="10"/>
      <c r="B3281" s="10"/>
      <c r="C3281" s="91"/>
      <c r="D3281" s="91"/>
      <c r="E3281" s="91"/>
      <c r="F3281" s="91"/>
      <c r="G3281" s="91"/>
      <c r="H3281" s="91"/>
      <c r="I3281" s="91"/>
      <c r="W3281">
        <f t="shared" si="358"/>
      </c>
      <c r="X3281">
        <f t="shared" si="359"/>
      </c>
      <c r="Y3281">
        <f t="shared" si="360"/>
      </c>
      <c r="Z3281">
        <f t="shared" si="361"/>
      </c>
    </row>
    <row r="3282" spans="1:26">
      <c r="A3282" s="12" t="s">
        <v>315</v>
      </c>
      <c r="B3282" s="12"/>
      <c r="C3282" s="12"/>
      <c r="D3282" s="13"/>
      <c r="E3282" s="14"/>
      <c r="F3282" s="14"/>
      <c r="G3282" s="14"/>
      <c r="H3282" s="2"/>
      <c r="I3282" s="12"/>
      <c r="W3282">
        <f t="shared" si="358"/>
      </c>
      <c r="X3282">
        <f t="shared" si="359"/>
      </c>
      <c r="Y3282">
        <f t="shared" si="360"/>
      </c>
      <c r="Z3282">
        <f t="shared" si="361"/>
      </c>
    </row>
    <row r="3283" spans="1:26">
      <c r="W3283">
        <f t="shared" si="358"/>
      </c>
      <c r="X3283">
        <f t="shared" si="359"/>
      </c>
      <c r="Y3283">
        <f t="shared" si="360"/>
      </c>
      <c r="Z3283">
        <f t="shared" si="361"/>
      </c>
    </row>
    <row r="3284" spans="1:26">
      <c r="W3284">
        <f t="shared" si="358"/>
      </c>
      <c r="X3284">
        <f t="shared" si="359"/>
      </c>
      <c r="Y3284">
        <f t="shared" si="360"/>
      </c>
      <c r="Z3284">
        <f t="shared" si="361"/>
      </c>
    </row>
    <row r="3285" spans="1:26">
      <c r="W3285">
        <f t="shared" si="358"/>
      </c>
      <c r="X3285">
        <f t="shared" si="359"/>
      </c>
      <c r="Y3285">
        <f t="shared" si="360"/>
      </c>
      <c r="Z3285">
        <f t="shared" si="361"/>
      </c>
    </row>
    <row r="3286" spans="1:26">
      <c r="A3286" s="1562" t="s">
        <v>0</v>
      </c>
      <c r="B3286" s="1562"/>
      <c r="C3286" s="1562"/>
      <c r="D3286" s="1562"/>
      <c r="E3286" s="1562"/>
      <c r="F3286" s="1562"/>
      <c r="G3286" s="1562"/>
      <c r="H3286" s="1562"/>
      <c r="I3286" s="1562"/>
      <c r="W3286">
        <f t="shared" si="358"/>
      </c>
      <c r="X3286">
        <f t="shared" si="359"/>
      </c>
      <c r="Y3286">
        <f t="shared" si="360"/>
      </c>
      <c r="Z3286">
        <f t="shared" si="361"/>
      </c>
    </row>
    <row r="3287" spans="1:26">
      <c r="W3287">
        <f t="shared" si="358"/>
      </c>
      <c r="X3287">
        <f t="shared" si="359"/>
      </c>
      <c r="Y3287">
        <f t="shared" si="360"/>
      </c>
      <c r="Z3287">
        <f t="shared" si="361"/>
      </c>
    </row>
    <row r="3288" spans="1:26">
      <c r="W3288">
        <f t="shared" si="358"/>
      </c>
      <c r="X3288">
        <f t="shared" si="359"/>
      </c>
      <c r="Y3288">
        <f t="shared" si="360"/>
      </c>
      <c r="Z3288">
        <f t="shared" si="361"/>
      </c>
    </row>
    <row r="3289" spans="1:26">
      <c r="A3289" s="1" t="s">
        <v>1</v>
      </c>
      <c r="B3289" s="1"/>
      <c r="G3289" s="2" t="s">
        <v>2</v>
      </c>
      <c r="H3289" s="3" t="s">
        <v>1221</v>
      </c>
      <c r="W3289">
        <f t="shared" si="358"/>
      </c>
      <c r="X3289">
        <f t="shared" si="359"/>
      </c>
      <c r="Y3289">
        <f t="shared" si="360"/>
      </c>
      <c r="Z3289">
        <f t="shared" si="361"/>
      </c>
    </row>
    <row r="3290" spans="1:26">
      <c r="A3290" s="1" t="inlineStr">
        <is>
          <t>Dealer-322</t>
        </is>
      </c>
      <c r="B3290" s="1"/>
      <c r="F3290" s="4" t="s">
        <v>3</v>
      </c>
      <c r="G3290" s="2"/>
      <c r="H3290" s="1" t="s">
        <v>132</v>
      </c>
      <c r="W3290">
        <f t="shared" si="358"/>
      </c>
      <c r="X3290">
        <f t="shared" si="359"/>
      </c>
      <c r="Y3290">
        <f t="shared" si="360"/>
      </c>
      <c r="Z3290">
        <f t="shared" si="361"/>
      </c>
    </row>
    <row r="3291" spans="1:26">
      <c r="A3291" s="1" t="inlineStr">
        <is>
          <t>Address line (redacted)</t>
        </is>
      </c>
      <c r="B3291" s="1"/>
      <c r="H3291" s="22"/>
      <c r="W3291">
        <f t="shared" si="358"/>
      </c>
      <c r="X3291">
        <f t="shared" si="359"/>
      </c>
      <c r="Y3291">
        <f t="shared" si="360"/>
      </c>
      <c r="Z3291">
        <f t="shared" si="361"/>
      </c>
    </row>
    <row r="3292" spans="1:26">
      <c r="A3292" s="1"/>
      <c r="B3292" s="1"/>
      <c r="D3292" s="85"/>
      <c r="E3292" s="85"/>
      <c r="F3292" s="85"/>
      <c r="G3292" s="85"/>
      <c r="H3292" s="85"/>
      <c r="W3292">
        <f t="shared" si="358"/>
      </c>
      <c r="X3292">
        <f t="shared" si="359"/>
      </c>
      <c r="Y3292">
        <f t="shared" si="360"/>
      </c>
      <c r="Z3292">
        <f t="shared" si="361"/>
      </c>
    </row>
    <row r="3293" spans="1:26">
      <c r="A3293" s="12" t="s">
        <v>299</v>
      </c>
      <c r="B3293" s="86"/>
      <c r="D3293" s="85"/>
      <c r="E3293" s="85"/>
      <c r="F3293" s="85"/>
      <c r="G3293" s="85"/>
      <c r="H3293" s="85"/>
      <c r="W3293">
        <f t="shared" si="358"/>
      </c>
      <c r="X3293">
        <f t="shared" si="359"/>
      </c>
      <c r="Y3293">
        <f t="shared" si="360"/>
      </c>
      <c r="Z3293">
        <f t="shared" si="361"/>
      </c>
    </row>
    <row r="3294" spans="1:26">
      <c r="D3294" s="85"/>
      <c r="E3294" s="85"/>
      <c r="F3294" s="85"/>
      <c r="G3294" s="85"/>
      <c r="H3294" s="85"/>
      <c r="W3294">
        <f t="shared" si="358"/>
      </c>
      <c r="X3294">
        <f t="shared" si="359"/>
      </c>
      <c r="Y3294">
        <f t="shared" si="360"/>
      </c>
      <c r="Z3294">
        <f t="shared" si="361"/>
      </c>
    </row>
    <row r="3295" spans="1:26">
      <c r="W3295">
        <f t="shared" si="358"/>
      </c>
      <c r="X3295">
        <f t="shared" si="359"/>
      </c>
      <c r="Y3295">
        <f t="shared" si="360"/>
      </c>
      <c r="Z3295">
        <f t="shared" si="361"/>
      </c>
    </row>
    <row r="3296" spans="1:26">
      <c r="A3296" s="1" t="s">
        <v>5</v>
      </c>
      <c r="W3296">
        <f t="shared" si="358"/>
      </c>
      <c r="X3296">
        <f t="shared" si="359"/>
      </c>
      <c r="Y3296">
        <f t="shared" si="360"/>
      </c>
      <c r="Z3296">
        <f t="shared" si="361"/>
      </c>
    </row>
    <row r="3297" spans="1:26">
      <c r="A3297" s="1" t="s">
        <v>6</v>
      </c>
      <c r="W3297">
        <f t="shared" si="358"/>
      </c>
      <c r="X3297">
        <f t="shared" si="359"/>
      </c>
      <c r="Y3297">
        <f t="shared" si="360"/>
      </c>
      <c r="Z3297">
        <f t="shared" si="361"/>
      </c>
    </row>
    <row r="3298" spans="1:26">
      <c r="A3298" s="1" t="s">
        <v>7</v>
      </c>
      <c r="W3298">
        <f t="shared" si="358"/>
      </c>
      <c r="X3298">
        <f t="shared" si="359"/>
      </c>
      <c r="Y3298">
        <f t="shared" si="360"/>
      </c>
      <c r="Z3298">
        <f t="shared" si="361"/>
      </c>
    </row>
    <row r="3299" spans="1:26" ht="24">
      <c r="A3299" s="179" t="s">
        <v>8</v>
      </c>
      <c r="B3299" s="180" t="s">
        <v>9</v>
      </c>
      <c r="C3299" s="180" t="s">
        <v>10</v>
      </c>
      <c r="D3299" s="181" t="s">
        <v>11</v>
      </c>
      <c r="E3299" s="181" t="s">
        <v>12</v>
      </c>
      <c r="F3299" s="181" t="s">
        <v>13</v>
      </c>
      <c r="G3299" s="181" t="s">
        <v>14</v>
      </c>
      <c r="H3299" s="179" t="s">
        <v>15</v>
      </c>
      <c r="I3299" s="182" t="s">
        <v>16</v>
      </c>
      <c r="W3299">
        <f t="shared" si="358"/>
      </c>
      <c r="X3299">
        <f t="shared" si="359"/>
      </c>
      <c r="Y3299">
        <f t="shared" si="360"/>
      </c>
      <c r="Z3299">
        <f t="shared" si="361"/>
      </c>
    </row>
    <row r="3300" spans="1:26">
      <c r="A3300" s="5"/>
      <c r="B3300" s="1563" t="s">
        <v>604</v>
      </c>
      <c r="C3300" s="1563"/>
      <c r="D3300" s="274"/>
      <c r="E3300" s="275"/>
      <c r="F3300" s="275"/>
      <c r="G3300" s="168"/>
      <c r="H3300" s="275"/>
      <c r="I3300" s="183"/>
      <c r="W3300">
        <f t="shared" si="358"/>
      </c>
      <c r="X3300">
        <f t="shared" si="359"/>
      </c>
      <c r="Y3300">
        <f t="shared" si="360"/>
      </c>
      <c r="Z3300">
        <f t="shared" si="361"/>
      </c>
    </row>
    <row r="3301" spans="1:26" ht="24">
      <c r="A3301" s="5"/>
      <c r="B3301" s="106" t="s">
        <v>628</v>
      </c>
      <c r="C3301" s="15" t="s">
        <v>629</v>
      </c>
      <c r="D3301" s="5"/>
      <c r="E3301" s="10"/>
      <c r="F3301" s="5">
        <v>2</v>
      </c>
      <c r="G3301" s="6">
        <f>+F3301</f>
      </c>
      <c r="H3301" s="9">
        <v>1</v>
      </c>
      <c r="I3301" s="183">
        <f>+H3301*G3301</f>
      </c>
      <c r="W3301">
        <f t="shared" si="358"/>
      </c>
      <c r="X3301">
        <f t="shared" si="359"/>
      </c>
      <c r="Y3301">
        <f t="shared" si="360"/>
      </c>
      <c r="Z3301">
        <f t="shared" si="361"/>
      </c>
    </row>
    <row r="3302" spans="1:26" ht="36">
      <c r="A3302" s="5"/>
      <c r="B3302" s="106" t="s">
        <v>1238</v>
      </c>
      <c r="C3302" s="280" t="s">
        <v>1239</v>
      </c>
      <c r="D3302" s="5"/>
      <c r="E3302" s="10"/>
      <c r="F3302" s="5">
        <v>2</v>
      </c>
      <c r="G3302" s="6">
        <f>+F3302</f>
      </c>
      <c r="H3302" s="9">
        <v>1</v>
      </c>
      <c r="I3302" s="183">
        <f>+H3302*G3302</f>
      </c>
      <c r="W3302">
        <f t="shared" si="358"/>
      </c>
      <c r="X3302">
        <f t="shared" si="359"/>
      </c>
      <c r="Y3302">
        <f t="shared" si="360"/>
      </c>
      <c r="Z3302">
        <f t="shared" si="361"/>
      </c>
    </row>
    <row r="3303" spans="1:26" ht="24">
      <c r="A3303" s="5"/>
      <c r="B3303" s="106" t="s">
        <v>1082</v>
      </c>
      <c r="C3303" s="269" t="s">
        <v>1081</v>
      </c>
      <c r="D3303" s="5"/>
      <c r="E3303" s="10"/>
      <c r="F3303" s="5">
        <v>2</v>
      </c>
      <c r="G3303" s="6">
        <f>+F3303</f>
      </c>
      <c r="H3303" s="9">
        <v>1</v>
      </c>
      <c r="I3303" s="183">
        <f>+H3303*G3303</f>
      </c>
      <c r="W3303">
        <f t="shared" si="358"/>
      </c>
      <c r="X3303">
        <f t="shared" si="359"/>
      </c>
      <c r="Y3303">
        <f t="shared" si="360"/>
      </c>
      <c r="Z3303">
        <f t="shared" si="361"/>
      </c>
    </row>
    <row r="3304" spans="1:26" ht="30">
      <c r="A3304" s="5"/>
      <c r="B3304" s="106" t="s">
        <v>1240</v>
      </c>
      <c r="C3304" s="271" t="s">
        <v>1241</v>
      </c>
      <c r="D3304" s="5"/>
      <c r="E3304" s="10"/>
      <c r="F3304" s="5">
        <v>1</v>
      </c>
      <c r="G3304" s="6">
        <f>+F3304</f>
      </c>
      <c r="H3304" s="9">
        <v>1</v>
      </c>
      <c r="I3304" s="183">
        <f>+H3304*G3304</f>
      </c>
      <c r="W3304">
        <f t="shared" si="358"/>
      </c>
      <c r="X3304">
        <f t="shared" si="359"/>
      </c>
      <c r="Y3304">
        <f t="shared" si="360"/>
      </c>
      <c r="Z3304">
        <f t="shared" si="361"/>
      </c>
    </row>
    <row r="3305" spans="1:26" ht="12" customHeight="1">
      <c r="A3305" s="5"/>
      <c r="B3305" s="1563" t="s">
        <v>17</v>
      </c>
      <c r="C3305" s="1563"/>
      <c r="D3305" s="5"/>
      <c r="E3305" s="5"/>
      <c r="F3305" s="5"/>
      <c r="G3305" s="6"/>
      <c r="H3305" s="5"/>
      <c r="I3305" s="183"/>
      <c r="W3305">
        <f t="shared" si="358"/>
      </c>
      <c r="X3305">
        <f t="shared" si="359"/>
      </c>
      <c r="Y3305">
        <f t="shared" si="360"/>
      </c>
      <c r="Z3305">
        <f t="shared" si="361"/>
      </c>
    </row>
    <row r="3306" spans="1:26" ht="12" customHeight="1">
      <c r="A3306" s="5"/>
      <c r="B3306" s="8" t="s">
        <v>619</v>
      </c>
      <c r="C3306" s="5" t="s">
        <v>620</v>
      </c>
      <c r="D3306" s="5"/>
      <c r="E3306" s="10"/>
      <c r="F3306" s="5">
        <v>1</v>
      </c>
      <c r="G3306" s="6">
        <f t="shared" ref="G3306:G3314" si="362">+F3306</f>
      </c>
      <c r="H3306" s="5">
        <v>1</v>
      </c>
      <c r="I3306" s="183">
        <f t="shared" ref="I3306:I3314" si="363">+H3306*G3306</f>
      </c>
      <c r="W3306">
        <f t="shared" si="358"/>
      </c>
      <c r="X3306">
        <f t="shared" si="359"/>
      </c>
      <c r="Y3306">
        <f t="shared" si="360"/>
      </c>
      <c r="Z3306">
        <f t="shared" si="361"/>
      </c>
    </row>
    <row r="3307" spans="1:26" ht="12" customHeight="1">
      <c r="A3307" s="5"/>
      <c r="B3307" s="8" t="s">
        <v>1242</v>
      </c>
      <c r="C3307" s="5" t="s">
        <v>1243</v>
      </c>
      <c r="D3307" s="5"/>
      <c r="E3307" s="10"/>
      <c r="F3307" s="5">
        <v>3</v>
      </c>
      <c r="G3307" s="6">
        <f t="shared" si="362"/>
      </c>
      <c r="H3307" s="5">
        <v>1</v>
      </c>
      <c r="I3307" s="183">
        <f t="shared" si="363"/>
      </c>
      <c r="W3307">
        <f t="shared" si="358"/>
      </c>
      <c r="X3307">
        <f t="shared" si="359"/>
      </c>
      <c r="Y3307">
        <f t="shared" si="360"/>
      </c>
      <c r="Z3307">
        <f t="shared" si="361"/>
      </c>
    </row>
    <row r="3308" spans="1:26" ht="12" customHeight="1">
      <c r="A3308" s="5"/>
      <c r="B3308" s="8" t="s">
        <v>1155</v>
      </c>
      <c r="C3308" s="5" t="s">
        <v>585</v>
      </c>
      <c r="D3308" s="5"/>
      <c r="E3308" s="10"/>
      <c r="F3308" s="5">
        <v>3</v>
      </c>
      <c r="G3308" s="6">
        <f t="shared" si="362"/>
      </c>
      <c r="H3308" s="5">
        <v>1</v>
      </c>
      <c r="I3308" s="183">
        <f t="shared" si="363"/>
      </c>
      <c r="W3308">
        <f t="shared" si="358"/>
      </c>
      <c r="X3308">
        <f t="shared" si="359"/>
      </c>
      <c r="Y3308">
        <f t="shared" si="360"/>
      </c>
      <c r="Z3308">
        <f t="shared" si="361"/>
      </c>
    </row>
    <row r="3309" spans="1:26" ht="12" customHeight="1">
      <c r="A3309" s="5"/>
      <c r="B3309" s="8" t="s">
        <v>664</v>
      </c>
      <c r="C3309" s="5" t="s">
        <v>446</v>
      </c>
      <c r="D3309" s="5"/>
      <c r="E3309" s="10"/>
      <c r="F3309" s="5">
        <v>2</v>
      </c>
      <c r="G3309" s="6">
        <f t="shared" si="362"/>
      </c>
      <c r="H3309" s="5">
        <v>1</v>
      </c>
      <c r="I3309" s="183">
        <f t="shared" si="363"/>
      </c>
      <c r="W3309">
        <f t="shared" si="358"/>
      </c>
      <c r="X3309">
        <f t="shared" si="359"/>
      </c>
      <c r="Y3309">
        <f t="shared" si="360"/>
      </c>
      <c r="Z3309">
        <f t="shared" si="361"/>
      </c>
    </row>
    <row r="3310" spans="1:26" ht="12" customHeight="1">
      <c r="A3310" s="5"/>
      <c r="B3310" s="8" t="s">
        <v>904</v>
      </c>
      <c r="C3310" s="5" t="s">
        <v>903</v>
      </c>
      <c r="D3310" s="5"/>
      <c r="E3310" s="10"/>
      <c r="F3310" s="5">
        <v>1</v>
      </c>
      <c r="G3310" s="6">
        <f t="shared" si="362"/>
      </c>
      <c r="H3310" s="5">
        <v>1</v>
      </c>
      <c r="I3310" s="183">
        <f t="shared" si="363"/>
      </c>
      <c r="W3310">
        <f t="shared" si="358"/>
      </c>
      <c r="X3310">
        <f t="shared" si="359"/>
      </c>
      <c r="Y3310">
        <f t="shared" si="360"/>
      </c>
      <c r="Z3310">
        <f t="shared" si="361"/>
      </c>
    </row>
    <row r="3311" spans="1:26" ht="12" customHeight="1">
      <c r="A3311" s="5"/>
      <c r="B3311" s="1563" t="s">
        <v>18</v>
      </c>
      <c r="C3311" s="1563"/>
      <c r="D3311" s="5"/>
      <c r="E3311" s="5"/>
      <c r="F3311" s="5"/>
      <c r="G3311" s="6"/>
      <c r="H3311" s="5"/>
      <c r="I3311" s="183"/>
      <c r="W3311">
        <f t="shared" si="358"/>
      </c>
      <c r="X3311">
        <f t="shared" si="359"/>
      </c>
      <c r="Y3311">
        <f t="shared" si="360"/>
      </c>
      <c r="Z3311">
        <f t="shared" si="361"/>
      </c>
    </row>
    <row r="3312" spans="1:26" ht="12" customHeight="1">
      <c r="A3312" s="5"/>
      <c r="B3312" s="95" t="s">
        <v>318</v>
      </c>
      <c r="C3312" s="9" t="s">
        <v>319</v>
      </c>
      <c r="D3312" s="134"/>
      <c r="E3312" s="5"/>
      <c r="F3312" s="5">
        <v>1</v>
      </c>
      <c r="G3312" s="6">
        <f t="shared" si="362"/>
      </c>
      <c r="H3312" s="16">
        <v>1</v>
      </c>
      <c r="I3312" s="183">
        <f t="shared" si="363"/>
      </c>
      <c r="W3312">
        <f t="shared" si="358"/>
      </c>
      <c r="X3312">
        <f t="shared" si="359"/>
      </c>
      <c r="Y3312">
        <f t="shared" si="360"/>
      </c>
      <c r="Z3312">
        <f t="shared" si="361"/>
      </c>
    </row>
    <row r="3313" spans="1:26" ht="12" customHeight="1">
      <c r="A3313" s="5"/>
      <c r="B3313" s="8" t="s">
        <v>328</v>
      </c>
      <c r="C3313" s="5" t="s">
        <v>329</v>
      </c>
      <c r="D3313" s="134"/>
      <c r="E3313" s="16"/>
      <c r="F3313" s="5">
        <v>1</v>
      </c>
      <c r="G3313" s="6">
        <f t="shared" si="362"/>
      </c>
      <c r="H3313" s="5">
        <v>1</v>
      </c>
      <c r="I3313" s="183">
        <f t="shared" si="363"/>
      </c>
      <c r="W3313">
        <f t="shared" si="358"/>
      </c>
      <c r="X3313">
        <f t="shared" si="359"/>
      </c>
      <c r="Y3313">
        <f t="shared" si="360"/>
      </c>
      <c r="Z3313">
        <f t="shared" si="361"/>
      </c>
    </row>
    <row r="3314" spans="1:26" ht="12" customHeight="1">
      <c r="A3314" s="5"/>
      <c r="B3314" s="95" t="s">
        <v>819</v>
      </c>
      <c r="C3314" s="101" t="s">
        <v>818</v>
      </c>
      <c r="D3314" s="134"/>
      <c r="E3314" s="5"/>
      <c r="F3314" s="5">
        <v>1</v>
      </c>
      <c r="G3314" s="6">
        <f t="shared" si="362"/>
      </c>
      <c r="H3314" s="16">
        <v>1</v>
      </c>
      <c r="I3314" s="183">
        <f t="shared" si="363"/>
      </c>
      <c r="W3314">
        <f t="shared" si="358"/>
      </c>
      <c r="X3314">
        <f t="shared" si="359"/>
      </c>
      <c r="Y3314">
        <f t="shared" si="360"/>
      </c>
      <c r="Z3314">
        <f t="shared" si="361"/>
      </c>
    </row>
    <row r="3315" spans="1:26" ht="12" customHeight="1">
      <c r="A3315" s="5"/>
      <c r="B3315" s="79"/>
      <c r="C3315" s="5"/>
      <c r="D3315" s="5"/>
      <c r="E3315" s="5"/>
      <c r="F3315" s="5"/>
      <c r="G3315" s="6"/>
      <c r="H3315" s="7"/>
      <c r="I3315" s="183"/>
      <c r="W3315">
        <f t="shared" si="358"/>
      </c>
      <c r="X3315">
        <f t="shared" si="359"/>
      </c>
      <c r="Y3315">
        <f t="shared" si="360"/>
      </c>
      <c r="Z3315">
        <f t="shared" si="361"/>
      </c>
    </row>
    <row r="3316" spans="1:26" ht="12" customHeight="1">
      <c r="A3316" s="5"/>
      <c r="B3316" s="20"/>
      <c r="C3316" s="5"/>
      <c r="D3316" s="5"/>
      <c r="E3316" s="5"/>
      <c r="F3316" s="5"/>
      <c r="G3316" s="6"/>
      <c r="H3316" s="7"/>
      <c r="I3316" s="183"/>
      <c r="W3316">
        <f t="shared" si="358"/>
      </c>
      <c r="X3316">
        <f t="shared" si="359"/>
      </c>
      <c r="Y3316">
        <f t="shared" si="360"/>
      </c>
      <c r="Z3316">
        <f t="shared" si="361"/>
      </c>
    </row>
    <row r="3317" spans="1:26" ht="12" customHeight="1">
      <c r="A3317" s="21"/>
      <c r="B3317" s="1568" t="s">
        <v>304</v>
      </c>
      <c r="C3317" s="1569"/>
      <c r="D3317" s="21"/>
      <c r="E3317" s="5"/>
      <c r="F3317" s="21"/>
      <c r="G3317" s="6"/>
      <c r="H3317" s="5"/>
      <c r="I3317" s="183"/>
      <c r="W3317">
        <f t="shared" si="358"/>
      </c>
      <c r="X3317">
        <f t="shared" si="359"/>
      </c>
      <c r="Y3317">
        <f t="shared" si="360"/>
      </c>
      <c r="Z3317">
        <f t="shared" si="361"/>
      </c>
    </row>
    <row r="3318" spans="1:26" ht="12" customHeight="1">
      <c r="A3318" s="21"/>
      <c r="B3318" s="1590"/>
      <c r="C3318" s="1591"/>
      <c r="D3318" s="21"/>
      <c r="E3318" s="5"/>
      <c r="F3318" s="21"/>
      <c r="G3318" s="6"/>
      <c r="H3318" s="5"/>
      <c r="I3318" s="183"/>
      <c r="W3318">
        <f t="shared" si="358"/>
      </c>
      <c r="X3318">
        <f t="shared" si="359"/>
      </c>
      <c r="Y3318">
        <f t="shared" si="360"/>
      </c>
      <c r="Z3318">
        <f t="shared" si="361"/>
      </c>
    </row>
    <row r="3319" spans="1:26" ht="12" customHeight="1">
      <c r="A3319" s="21"/>
      <c r="B3319" s="8"/>
      <c r="C3319" s="5"/>
      <c r="D3319" s="21"/>
      <c r="E3319" s="5"/>
      <c r="F3319" s="21"/>
      <c r="G3319" s="6"/>
      <c r="H3319" s="5"/>
      <c r="I3319" s="183"/>
      <c r="W3319">
        <f t="shared" si="358"/>
      </c>
      <c r="X3319">
        <f t="shared" si="359"/>
      </c>
      <c r="Y3319">
        <f t="shared" si="360"/>
      </c>
      <c r="Z3319">
        <f t="shared" si="361"/>
      </c>
    </row>
    <row r="3320" spans="1:26" ht="12" customHeight="1">
      <c r="A3320" s="10"/>
      <c r="B3320" s="10"/>
      <c r="C3320" s="10"/>
      <c r="D3320" s="10"/>
      <c r="E3320" s="10"/>
      <c r="F3320" s="10"/>
      <c r="G3320" s="10"/>
      <c r="H3320" s="10"/>
      <c r="I3320" s="97"/>
      <c r="W3320">
        <f t="shared" si="358"/>
      </c>
      <c r="X3320">
        <f t="shared" si="359"/>
      </c>
      <c r="Y3320">
        <f t="shared" si="360"/>
      </c>
      <c r="Z3320">
        <f t="shared" si="361"/>
      </c>
    </row>
    <row r="3321" spans="1:26" ht="15.75" thickBot="1">
      <c r="A3321" s="10"/>
      <c r="B3321" s="11" t="s">
        <v>20</v>
      </c>
      <c r="C3321" s="35"/>
      <c r="D3321" s="35"/>
      <c r="E3321" s="35"/>
      <c r="F3321" s="35"/>
      <c r="G3321" s="35"/>
      <c r="H3321" s="35"/>
      <c r="I3321" s="98"/>
      <c r="W3321">
        <f t="shared" si="358"/>
      </c>
      <c r="X3321">
        <f t="shared" si="359"/>
      </c>
      <c r="Y3321">
        <f t="shared" si="360"/>
      </c>
      <c r="Z3321">
        <f t="shared" si="361"/>
      </c>
    </row>
    <row r="3322" spans="1:26" ht="15.75" thickBot="1">
      <c r="A3322" s="99"/>
      <c r="B3322" s="38"/>
      <c r="C3322" s="39" t="s">
        <v>21</v>
      </c>
      <c r="D3322" s="40">
        <f>SUM(D3300:D3321)</f>
      </c>
      <c r="E3322" s="41" t="s">
        <v>360</v>
      </c>
      <c r="F3322" s="40">
        <f>SUM(F3300:F3321)</f>
      </c>
      <c r="G3322" s="40">
        <f>SUM(G3300:G3321)</f>
      </c>
      <c r="H3322" s="41">
        <f>+SUMPRODUCT(H3300:H3319,F3300:F3319)</f>
      </c>
      <c r="I3322" s="100">
        <f>SUMPRODUCT(I3300:I3321)</f>
      </c>
      <c r="W3322">
        <f t="shared" si="358"/>
      </c>
      <c r="X3322">
        <f t="shared" si="359"/>
      </c>
      <c r="Y3322">
        <f t="shared" si="360"/>
      </c>
      <c r="Z3322">
        <f t="shared" si="361"/>
      </c>
    </row>
    <row r="3323" spans="1:26">
      <c r="A3323" s="10"/>
      <c r="B3323" s="10"/>
      <c r="C3323" s="91"/>
      <c r="D3323" s="91"/>
      <c r="E3323" s="91"/>
      <c r="F3323" s="91"/>
      <c r="G3323" s="91"/>
      <c r="H3323" s="91"/>
      <c r="I3323" s="91"/>
      <c r="W3323">
        <f t="shared" si="358"/>
      </c>
      <c r="X3323">
        <f t="shared" si="359"/>
      </c>
      <c r="Y3323">
        <f t="shared" si="360"/>
      </c>
      <c r="Z3323">
        <f t="shared" si="361"/>
      </c>
    </row>
    <row r="3324" spans="1:26">
      <c r="A3324" s="12" t="s">
        <v>315</v>
      </c>
      <c r="B3324" s="12"/>
      <c r="C3324" s="12"/>
      <c r="D3324" s="13"/>
      <c r="E3324" s="14"/>
      <c r="F3324" s="14"/>
      <c r="G3324" s="14"/>
      <c r="H3324" s="2"/>
      <c r="I3324" s="12"/>
      <c r="W3324">
        <f t="shared" si="358"/>
      </c>
      <c r="X3324">
        <f t="shared" si="359"/>
      </c>
      <c r="Y3324">
        <f t="shared" si="360"/>
      </c>
      <c r="Z3324">
        <f t="shared" si="361"/>
      </c>
    </row>
    <row r="3325" spans="1:26">
      <c r="W3325">
        <f t="shared" si="358"/>
      </c>
      <c r="X3325">
        <f t="shared" si="359"/>
      </c>
      <c r="Y3325">
        <f t="shared" si="360"/>
      </c>
      <c r="Z3325">
        <f t="shared" si="361"/>
      </c>
    </row>
    <row r="3326" spans="1:26">
      <c r="A3326" s="1562" t="s">
        <v>0</v>
      </c>
      <c r="B3326" s="1562"/>
      <c r="C3326" s="1562"/>
      <c r="D3326" s="1562"/>
      <c r="E3326" s="1562"/>
      <c r="F3326" s="1562"/>
      <c r="G3326" s="1562"/>
      <c r="H3326" s="1562"/>
      <c r="I3326" s="1562"/>
      <c r="W3326">
        <f t="shared" si="358"/>
      </c>
      <c r="X3326">
        <f t="shared" si="359"/>
      </c>
      <c r="Y3326">
        <f t="shared" si="360"/>
      </c>
      <c r="Z3326">
        <f t="shared" si="361"/>
      </c>
    </row>
    <row r="3327" spans="1:26">
      <c r="W3327">
        <f t="shared" si="358"/>
      </c>
      <c r="X3327">
        <f t="shared" si="359"/>
      </c>
      <c r="Y3327">
        <f t="shared" si="360"/>
      </c>
      <c r="Z3327">
        <f t="shared" si="361"/>
      </c>
    </row>
    <row r="3328" spans="1:26">
      <c r="A3328" s="1" t="s">
        <v>1</v>
      </c>
      <c r="B3328" s="124"/>
      <c r="C3328" s="124"/>
      <c r="D3328" s="124"/>
      <c r="E3328" s="124"/>
      <c r="G3328" s="2" t="s">
        <v>2</v>
      </c>
      <c r="H3328" s="3" t="s">
        <v>1221</v>
      </c>
      <c r="I3328" s="124"/>
      <c r="W3328">
        <f t="shared" si="358"/>
      </c>
      <c r="X3328">
        <f t="shared" si="359"/>
      </c>
      <c r="Y3328">
        <f t="shared" si="360"/>
      </c>
      <c r="Z3328">
        <f t="shared" si="361"/>
      </c>
    </row>
    <row r="3329" spans="1:26">
      <c r="A3329" s="22" t="inlineStr">
        <is>
          <t>Dealer-069</t>
        </is>
      </c>
      <c r="F3329" s="4" t="s">
        <v>3</v>
      </c>
      <c r="G3329" s="2"/>
      <c r="H3329" s="1" t="s">
        <v>133</v>
      </c>
      <c r="W3329">
        <f t="shared" si="358"/>
      </c>
      <c r="X3329">
        <f t="shared" si="359"/>
      </c>
      <c r="Y3329">
        <f t="shared" si="360"/>
      </c>
      <c r="Z3329">
        <f t="shared" si="361"/>
      </c>
    </row>
    <row r="3330" spans="1:26">
      <c r="A3330" s="160" t="inlineStr">
        <is>
          <t>Address line (redacted)</t>
        </is>
      </c>
      <c r="B3330" s="1"/>
      <c r="F3330" s="161"/>
      <c r="G3330" s="161"/>
      <c r="H3330" s="161"/>
      <c r="W3330">
        <f t="shared" si="358"/>
      </c>
      <c r="X3330">
        <f t="shared" si="359"/>
      </c>
      <c r="Y3330">
        <f t="shared" si="360"/>
      </c>
      <c r="Z3330">
        <f t="shared" si="361"/>
      </c>
    </row>
    <row r="3331" spans="1:26">
      <c r="A3331" s="160"/>
      <c r="B3331" s="1"/>
      <c r="W3331">
        <f t="shared" si="358"/>
      </c>
      <c r="X3331">
        <f t="shared" si="359"/>
      </c>
      <c r="Y3331">
        <f t="shared" si="360"/>
      </c>
      <c r="Z3331">
        <f t="shared" si="361"/>
      </c>
    </row>
    <row r="3332" spans="1:26">
      <c r="A3332" s="1" t="s">
        <v>5</v>
      </c>
      <c r="W3332">
        <f t="shared" ref="W3332:W3395" si="364">IF(LEFT($H3332&amp;"",5)="2019-",$H3332,W3331)</f>
      </c>
      <c r="X3332">
        <f t="shared" ref="X3332:X3395" si="365">IF($W3332="",0,IF(COUNTIF($AB$2:$AB$80,$W3332)&gt;0,1,0))</f>
      </c>
      <c r="Y3332">
        <f t="shared" ref="Y3332:Y3395" si="366">IF($C3332="","",UPPER(TRIM(IFERROR(LEFT($C3332&amp;"",FIND("/",$C3332&amp;"")-1),$C3332&amp;""))))</f>
      </c>
      <c r="Z3332">
        <f t="shared" ref="Z3332:Z3395" si="367">IFERROR(IF(ISNUMBER($G3332),$G3332,0),0)</f>
      </c>
    </row>
    <row r="3333" spans="1:26">
      <c r="A3333" s="1" t="s">
        <v>6</v>
      </c>
      <c r="W3333">
        <f t="shared" si="364"/>
      </c>
      <c r="X3333">
        <f t="shared" si="365"/>
      </c>
      <c r="Y3333">
        <f t="shared" si="366"/>
      </c>
      <c r="Z3333">
        <f t="shared" si="367"/>
      </c>
    </row>
    <row r="3334" spans="1:26" ht="15.75" thickBot="1">
      <c r="A3334" s="1" t="s">
        <v>7</v>
      </c>
      <c r="W3334">
        <f t="shared" si="364"/>
      </c>
      <c r="X3334">
        <f t="shared" si="365"/>
      </c>
      <c r="Y3334">
        <f t="shared" si="366"/>
      </c>
      <c r="Z3334">
        <f t="shared" si="367"/>
      </c>
    </row>
    <row r="3335" spans="1:26" ht="24.75" thickBot="1">
      <c r="A3335" s="162" t="s">
        <v>8</v>
      </c>
      <c r="B3335" s="163" t="s">
        <v>9</v>
      </c>
      <c r="C3335" s="163" t="s">
        <v>10</v>
      </c>
      <c r="D3335" s="164" t="s">
        <v>11</v>
      </c>
      <c r="E3335" s="164" t="s">
        <v>12</v>
      </c>
      <c r="F3335" s="164" t="s">
        <v>13</v>
      </c>
      <c r="G3335" s="164" t="s">
        <v>14</v>
      </c>
      <c r="H3335" s="165" t="s">
        <v>15</v>
      </c>
      <c r="I3335" s="166" t="s">
        <v>16</v>
      </c>
      <c r="W3335">
        <f t="shared" si="364"/>
      </c>
      <c r="X3335">
        <f t="shared" si="365"/>
      </c>
      <c r="Y3335">
        <f t="shared" si="366"/>
      </c>
      <c r="Z3335">
        <f t="shared" si="367"/>
      </c>
    </row>
    <row r="3336" spans="1:26">
      <c r="A3336" s="167"/>
      <c r="B3336" s="1566" t="s">
        <v>18</v>
      </c>
      <c r="C3336" s="1567"/>
      <c r="D3336" s="168"/>
      <c r="E3336" s="169"/>
      <c r="F3336" s="5"/>
      <c r="G3336" s="6"/>
      <c r="H3336" s="19"/>
      <c r="I3336" s="58"/>
      <c r="W3336">
        <f t="shared" si="364"/>
      </c>
      <c r="X3336">
        <f t="shared" si="365"/>
      </c>
      <c r="Y3336">
        <f t="shared" si="366"/>
      </c>
      <c r="Z3336">
        <f t="shared" si="367"/>
      </c>
    </row>
    <row r="3337" spans="1:26">
      <c r="A3337" s="19"/>
      <c r="B3337" s="8" t="s">
        <v>389</v>
      </c>
      <c r="C3337" s="5" t="s">
        <v>390</v>
      </c>
      <c r="D3337" s="5">
        <v>1</v>
      </c>
      <c r="E3337" s="16">
        <v>4</v>
      </c>
      <c r="F3337" s="5">
        <v>4</v>
      </c>
      <c r="G3337" s="581">
        <f>+F3337</f>
      </c>
      <c r="H3337" s="5">
        <v>1</v>
      </c>
      <c r="I3337" s="58">
        <f>+H3337*G3337</f>
      </c>
      <c r="W3337">
        <f t="shared" si="364"/>
      </c>
      <c r="X3337">
        <f t="shared" si="365"/>
      </c>
      <c r="Y3337">
        <f t="shared" si="366"/>
      </c>
      <c r="Z3337">
        <f t="shared" si="367"/>
      </c>
    </row>
    <row r="3338" spans="1:26">
      <c r="A3338" s="167"/>
      <c r="B3338" s="95" t="s">
        <v>391</v>
      </c>
      <c r="C3338" s="9" t="s">
        <v>392</v>
      </c>
      <c r="D3338" s="9">
        <v>1</v>
      </c>
      <c r="E3338" s="5">
        <v>4</v>
      </c>
      <c r="F3338" s="16">
        <f>+E3338*D3338</f>
      </c>
      <c r="G3338" s="365">
        <f>+E3338*D3338</f>
      </c>
      <c r="H3338" s="16">
        <v>1</v>
      </c>
      <c r="I3338" s="58">
        <f t="shared" ref="I3338:I3344" si="368">+H3338*G3338</f>
      </c>
      <c r="W3338">
        <f t="shared" si="364"/>
      </c>
      <c r="X3338">
        <f t="shared" si="365"/>
      </c>
      <c r="Y3338">
        <f t="shared" si="366"/>
      </c>
      <c r="Z3338">
        <f t="shared" si="367"/>
      </c>
    </row>
    <row r="3339" spans="1:26">
      <c r="A3339" s="167"/>
      <c r="B3339" s="8" t="s">
        <v>434</v>
      </c>
      <c r="C3339" s="5" t="s">
        <v>1210</v>
      </c>
      <c r="D3339" s="5">
        <v>1</v>
      </c>
      <c r="E3339" s="16">
        <v>6</v>
      </c>
      <c r="F3339" s="16">
        <f>+E3339*D3339</f>
      </c>
      <c r="G3339" s="365">
        <f>+E3339*D3339</f>
      </c>
      <c r="H3339" s="5">
        <v>1</v>
      </c>
      <c r="I3339" s="58">
        <f t="shared" si="368"/>
      </c>
      <c r="W3339">
        <f t="shared" si="364"/>
      </c>
      <c r="X3339">
        <f t="shared" si="365"/>
      </c>
      <c r="Y3339">
        <f t="shared" si="366"/>
      </c>
      <c r="Z3339">
        <f t="shared" si="367"/>
      </c>
    </row>
    <row r="3340" spans="1:26">
      <c r="A3340" s="167"/>
      <c r="B3340" s="8" t="s">
        <v>332</v>
      </c>
      <c r="C3340" s="5" t="s">
        <v>333</v>
      </c>
      <c r="D3340" s="5">
        <v>1</v>
      </c>
      <c r="E3340" s="16">
        <v>5</v>
      </c>
      <c r="F3340" s="16">
        <f>+E3340*D3340</f>
      </c>
      <c r="G3340" s="365">
        <f>+E3340*D3340</f>
      </c>
      <c r="H3340" s="5">
        <v>1</v>
      </c>
      <c r="I3340" s="58">
        <f t="shared" si="368"/>
      </c>
      <c r="W3340">
        <f t="shared" si="364"/>
      </c>
      <c r="X3340">
        <f t="shared" si="365"/>
      </c>
      <c r="Y3340">
        <f t="shared" si="366"/>
      </c>
      <c r="Z3340">
        <f t="shared" si="367"/>
      </c>
    </row>
    <row r="3341" spans="1:26">
      <c r="A3341" s="167"/>
      <c r="B3341" s="95" t="s">
        <v>842</v>
      </c>
      <c r="C3341" s="101" t="s">
        <v>841</v>
      </c>
      <c r="D3341" s="5">
        <v>1</v>
      </c>
      <c r="E3341" s="5">
        <v>4</v>
      </c>
      <c r="F3341" s="16">
        <f>+E3341*D3341</f>
      </c>
      <c r="G3341" s="365">
        <f>+E3341*D3341</f>
      </c>
      <c r="H3341" s="16">
        <v>1</v>
      </c>
      <c r="I3341" s="58">
        <f t="shared" si="368"/>
      </c>
      <c r="W3341">
        <f t="shared" si="364"/>
      </c>
      <c r="X3341">
        <f t="shared" si="365"/>
      </c>
      <c r="Y3341">
        <f t="shared" si="366"/>
      </c>
      <c r="Z3341">
        <f t="shared" si="367"/>
      </c>
    </row>
    <row r="3342" spans="1:26">
      <c r="A3342" s="167"/>
      <c r="B3342" s="383" t="s">
        <v>840</v>
      </c>
      <c r="C3342" s="384" t="s">
        <v>839</v>
      </c>
      <c r="D3342" s="5">
        <v>1</v>
      </c>
      <c r="E3342" s="5">
        <v>4</v>
      </c>
      <c r="F3342" s="16">
        <f>+E3342*D3342</f>
      </c>
      <c r="G3342" s="365">
        <f>+E3342*D3342</f>
      </c>
      <c r="H3342" s="16">
        <v>1</v>
      </c>
      <c r="I3342" s="58">
        <f t="shared" si="368"/>
      </c>
      <c r="N3342">
        <f>65910+150</f>
      </c>
      <c r="W3342">
        <f t="shared" si="364"/>
      </c>
      <c r="X3342">
        <f t="shared" si="365"/>
      </c>
      <c r="Y3342">
        <f t="shared" si="366"/>
      </c>
      <c r="Z3342">
        <f t="shared" si="367"/>
      </c>
    </row>
    <row r="3343" spans="1:26">
      <c r="A3343" s="167"/>
      <c r="B3343" s="1563" t="s">
        <v>17</v>
      </c>
      <c r="C3343" s="1563"/>
      <c r="D3343" s="168"/>
      <c r="E3343" s="5"/>
      <c r="F3343" s="6"/>
      <c r="G3343" s="5"/>
      <c r="H3343" s="5"/>
      <c r="I3343" s="102"/>
      <c r="W3343">
        <f t="shared" si="364"/>
      </c>
      <c r="X3343">
        <f t="shared" si="365"/>
      </c>
      <c r="Y3343">
        <f t="shared" si="366"/>
      </c>
      <c r="Z3343">
        <f t="shared" si="367"/>
      </c>
    </row>
    <row r="3344" spans="1:26">
      <c r="A3344" s="167"/>
      <c r="B3344" s="8" t="s">
        <v>27</v>
      </c>
      <c r="C3344" s="5" t="s">
        <v>22</v>
      </c>
      <c r="D3344" s="65">
        <v>1</v>
      </c>
      <c r="E3344" s="5">
        <v>5</v>
      </c>
      <c r="F3344" s="16">
        <f>+E3344*D3344</f>
      </c>
      <c r="G3344" s="365">
        <f>+E3344*D3344</f>
      </c>
      <c r="H3344" s="5">
        <v>1</v>
      </c>
      <c r="I3344" s="58">
        <f t="shared" si="368"/>
      </c>
      <c r="M3344">
        <f>150/32</f>
      </c>
      <c r="W3344">
        <f t="shared" si="364"/>
      </c>
      <c r="X3344">
        <f t="shared" si="365"/>
      </c>
      <c r="Y3344">
        <f t="shared" si="366"/>
      </c>
      <c r="Z3344">
        <f t="shared" si="367"/>
      </c>
    </row>
    <row r="3345" spans="1:26">
      <c r="A3345" s="167"/>
      <c r="B3345" s="8"/>
      <c r="C3345" s="5"/>
      <c r="D3345" s="65"/>
      <c r="E3345" s="5"/>
      <c r="F3345" s="16"/>
      <c r="G3345" s="5"/>
      <c r="H3345" s="5"/>
      <c r="I3345" s="102"/>
      <c r="W3345">
        <f t="shared" si="364"/>
      </c>
      <c r="X3345">
        <f t="shared" si="365"/>
      </c>
      <c r="Y3345">
        <f t="shared" si="366"/>
      </c>
      <c r="Z3345">
        <f t="shared" si="367"/>
      </c>
    </row>
    <row r="3346" spans="1:26">
      <c r="A3346" s="167"/>
      <c r="B3346" s="8"/>
      <c r="C3346" s="5"/>
      <c r="D3346" s="65"/>
      <c r="E3346" s="5"/>
      <c r="F3346" s="16"/>
      <c r="G3346" s="5"/>
      <c r="H3346" s="5"/>
      <c r="I3346" s="102"/>
      <c r="W3346">
        <f t="shared" si="364"/>
      </c>
      <c r="X3346">
        <f t="shared" si="365"/>
      </c>
      <c r="Y3346">
        <f t="shared" si="366"/>
      </c>
      <c r="Z3346">
        <f t="shared" si="367"/>
      </c>
    </row>
    <row r="3347" spans="1:26">
      <c r="A3347" s="167"/>
      <c r="B3347" s="8"/>
      <c r="C3347" s="5"/>
      <c r="D3347" s="168"/>
      <c r="E3347" s="5"/>
      <c r="F3347" s="6"/>
      <c r="G3347" s="5"/>
      <c r="H3347" s="5"/>
      <c r="I3347" s="102"/>
      <c r="W3347">
        <f t="shared" si="364"/>
      </c>
      <c r="X3347">
        <f t="shared" si="365"/>
      </c>
      <c r="Y3347">
        <f t="shared" si="366"/>
      </c>
      <c r="Z3347">
        <f t="shared" si="367"/>
      </c>
    </row>
    <row r="3348" spans="1:26">
      <c r="A3348" s="167"/>
      <c r="B3348" s="1568" t="s">
        <v>1442</v>
      </c>
      <c r="C3348" s="1569"/>
      <c r="D3348" s="59"/>
      <c r="E3348" s="170"/>
      <c r="F3348" s="53"/>
      <c r="G3348" s="127"/>
      <c r="H3348" s="5"/>
      <c r="I3348" s="102"/>
      <c r="W3348">
        <f t="shared" si="364"/>
      </c>
      <c r="X3348">
        <f t="shared" si="365"/>
      </c>
      <c r="Y3348">
        <f t="shared" si="366"/>
      </c>
      <c r="Z3348">
        <f t="shared" si="367"/>
      </c>
    </row>
    <row r="3349" spans="1:26">
      <c r="A3349" s="167"/>
      <c r="B3349" s="1590"/>
      <c r="C3349" s="1591"/>
      <c r="D3349" s="59"/>
      <c r="E3349" s="21"/>
      <c r="F3349" s="5"/>
      <c r="G3349" s="127"/>
      <c r="H3349" s="5"/>
      <c r="I3349" s="102"/>
      <c r="W3349">
        <f t="shared" si="364"/>
      </c>
      <c r="X3349">
        <f t="shared" si="365"/>
      </c>
      <c r="Y3349">
        <f t="shared" si="366"/>
      </c>
      <c r="Z3349">
        <f t="shared" si="367"/>
      </c>
    </row>
    <row r="3350" spans="1:26" ht="15.75" thickBot="1">
      <c r="A3350" s="33"/>
      <c r="B3350" s="17"/>
      <c r="C3350" s="88"/>
      <c r="D3350" s="23"/>
      <c r="E3350" s="23"/>
      <c r="F3350" s="171"/>
      <c r="G3350" s="24"/>
      <c r="H3350" s="23"/>
      <c r="I3350" s="172"/>
      <c r="W3350">
        <f t="shared" si="364"/>
      </c>
      <c r="X3350">
        <f t="shared" si="365"/>
      </c>
      <c r="Y3350">
        <f t="shared" si="366"/>
      </c>
      <c r="Z3350">
        <f t="shared" si="367"/>
      </c>
    </row>
    <row r="3351" spans="1:26">
      <c r="A3351" s="37"/>
      <c r="B3351" s="17"/>
      <c r="C3351" s="10"/>
      <c r="D3351" s="91"/>
      <c r="E3351" s="91"/>
      <c r="F3351" s="91"/>
      <c r="G3351" s="92" t="s">
        <v>19</v>
      </c>
      <c r="H3351" s="91"/>
      <c r="I3351" s="111">
        <f>SUM(I3336:I3350)</f>
      </c>
      <c r="W3351">
        <f t="shared" si="364"/>
      </c>
      <c r="X3351">
        <f t="shared" si="365"/>
      </c>
      <c r="Y3351">
        <f t="shared" si="366"/>
      </c>
      <c r="Z3351">
        <f t="shared" si="367"/>
      </c>
    </row>
    <row r="3352" spans="1:26" ht="15.75" thickBot="1">
      <c r="A3352" s="33"/>
      <c r="B3352" s="11" t="s">
        <v>20</v>
      </c>
      <c r="C3352" s="35"/>
      <c r="D3352" s="35"/>
      <c r="E3352" s="173"/>
      <c r="F3352" s="173"/>
      <c r="G3352" s="173"/>
      <c r="H3352" s="173"/>
      <c r="I3352" s="174"/>
      <c r="W3352">
        <f t="shared" si="364"/>
      </c>
      <c r="X3352">
        <f t="shared" si="365"/>
      </c>
      <c r="Y3352">
        <f t="shared" si="366"/>
      </c>
      <c r="Z3352">
        <f t="shared" si="367"/>
      </c>
    </row>
    <row r="3353" spans="1:26" ht="15.75" thickBot="1">
      <c r="A3353" s="175"/>
      <c r="B3353" s="38" t="s">
        <v>387</v>
      </c>
      <c r="C3353" s="39" t="s">
        <v>21</v>
      </c>
      <c r="D3353" s="40">
        <f>SUM(D3336:D3352)</f>
      </c>
      <c r="E3353" s="41">
        <f>IF(H3353=I3353,"OK","NO")</f>
      </c>
      <c r="F3353" s="176">
        <f>SUM(F3336:F3352)</f>
      </c>
      <c r="G3353" s="40">
        <f>SUM(G3336:G3352)</f>
      </c>
      <c r="H3353" s="41">
        <f>SUMPRODUCT(F3336:F3350,H3336:H3350)</f>
      </c>
      <c r="I3353" s="43">
        <f>SUM(I3351:I3352)</f>
      </c>
      <c r="W3353">
        <f t="shared" si="364"/>
      </c>
      <c r="X3353">
        <f t="shared" si="365"/>
      </c>
      <c r="Y3353">
        <f t="shared" si="366"/>
      </c>
      <c r="Z3353">
        <f t="shared" si="367"/>
      </c>
    </row>
    <row r="3354" spans="1:26" ht="15.75" thickBot="1">
      <c r="A3354" s="44"/>
      <c r="B3354" s="177" t="s">
        <v>388</v>
      </c>
      <c r="C3354" s="45"/>
      <c r="D3354" s="45"/>
      <c r="E3354" s="45"/>
      <c r="F3354" s="45"/>
      <c r="G3354" s="45"/>
      <c r="H3354" s="117"/>
      <c r="I3354" s="47"/>
      <c r="W3354">
        <f t="shared" si="364"/>
      </c>
      <c r="X3354">
        <f t="shared" si="365"/>
      </c>
      <c r="Y3354">
        <f t="shared" si="366"/>
      </c>
      <c r="Z3354">
        <f t="shared" si="367"/>
      </c>
    </row>
    <row r="3355" spans="1:26">
      <c r="A3355" s="12" t="s">
        <v>315</v>
      </c>
      <c r="B3355" s="12"/>
      <c r="C3355" s="12"/>
      <c r="D3355" s="13"/>
      <c r="E3355" s="14" t="s">
        <v>301</v>
      </c>
      <c r="F3355" s="14"/>
      <c r="G3355" s="14"/>
      <c r="H3355" s="2"/>
      <c r="I3355" s="12"/>
      <c r="W3355">
        <f t="shared" si="364"/>
      </c>
      <c r="X3355">
        <f t="shared" si="365"/>
      </c>
      <c r="Y3355">
        <f t="shared" si="366"/>
      </c>
      <c r="Z3355">
        <f t="shared" si="367"/>
      </c>
    </row>
    <row r="3356" spans="1:26">
      <c r="W3356">
        <f t="shared" si="364"/>
      </c>
      <c r="X3356">
        <f t="shared" si="365"/>
      </c>
      <c r="Y3356">
        <f t="shared" si="366"/>
      </c>
      <c r="Z3356">
        <f t="shared" si="367"/>
      </c>
    </row>
    <row r="3357" spans="1:26">
      <c r="W3357">
        <f t="shared" si="364"/>
      </c>
      <c r="X3357">
        <f t="shared" si="365"/>
      </c>
      <c r="Y3357">
        <f t="shared" si="366"/>
      </c>
      <c r="Z3357">
        <f t="shared" si="367"/>
      </c>
    </row>
    <row r="3358" spans="1:26">
      <c r="W3358">
        <f t="shared" si="364"/>
      </c>
      <c r="X3358">
        <f t="shared" si="365"/>
      </c>
      <c r="Y3358">
        <f t="shared" si="366"/>
      </c>
      <c r="Z3358">
        <f t="shared" si="367"/>
      </c>
    </row>
    <row r="3359" spans="1:26">
      <c r="W3359">
        <f t="shared" si="364"/>
      </c>
      <c r="X3359">
        <f t="shared" si="365"/>
      </c>
      <c r="Y3359">
        <f t="shared" si="366"/>
      </c>
      <c r="Z3359">
        <f t="shared" si="367"/>
      </c>
    </row>
    <row r="3360" spans="1:26">
      <c r="W3360">
        <f t="shared" si="364"/>
      </c>
      <c r="X3360">
        <f t="shared" si="365"/>
      </c>
      <c r="Y3360">
        <f t="shared" si="366"/>
      </c>
      <c r="Z3360">
        <f t="shared" si="367"/>
      </c>
    </row>
    <row r="3361" spans="1:26">
      <c r="A3361" s="1562" t="s">
        <v>0</v>
      </c>
      <c r="B3361" s="1562"/>
      <c r="C3361" s="1562"/>
      <c r="D3361" s="1562"/>
      <c r="E3361" s="1562"/>
      <c r="F3361" s="1562"/>
      <c r="G3361" s="1562"/>
      <c r="H3361" s="1562"/>
      <c r="I3361" s="1562"/>
      <c r="W3361">
        <f t="shared" si="364"/>
      </c>
      <c r="X3361">
        <f t="shared" si="365"/>
      </c>
      <c r="Y3361">
        <f t="shared" si="366"/>
      </c>
      <c r="Z3361">
        <f t="shared" si="367"/>
      </c>
    </row>
    <row r="3362" spans="1:26">
      <c r="W3362">
        <f t="shared" si="364"/>
      </c>
      <c r="X3362">
        <f t="shared" si="365"/>
      </c>
      <c r="Y3362">
        <f t="shared" si="366"/>
      </c>
      <c r="Z3362">
        <f t="shared" si="367"/>
      </c>
    </row>
    <row r="3363" spans="1:26">
      <c r="A3363" s="1" t="s">
        <v>1</v>
      </c>
      <c r="B3363" s="1"/>
      <c r="G3363" s="2" t="s">
        <v>2</v>
      </c>
      <c r="H3363" s="3" t="s">
        <v>1258</v>
      </c>
      <c r="W3363">
        <f t="shared" si="364"/>
      </c>
      <c r="X3363">
        <f t="shared" si="365"/>
      </c>
      <c r="Y3363">
        <f t="shared" si="366"/>
      </c>
      <c r="Z3363">
        <f t="shared" si="367"/>
      </c>
    </row>
    <row r="3364" spans="1:26">
      <c r="A3364" s="22" t="inlineStr">
        <is>
          <t>Dealer-179</t>
        </is>
      </c>
      <c r="B3364" s="1"/>
      <c r="F3364" s="4" t="s">
        <v>3</v>
      </c>
      <c r="G3364" s="2"/>
      <c r="H3364" s="582" t="s">
        <v>134</v>
      </c>
      <c r="W3364">
        <f t="shared" si="364"/>
      </c>
      <c r="X3364">
        <f t="shared" si="365"/>
      </c>
      <c r="Y3364">
        <f t="shared" si="366"/>
      </c>
      <c r="Z3364">
        <f t="shared" si="367"/>
      </c>
    </row>
    <row r="3365" spans="1:26">
      <c r="A3365" s="1" t="inlineStr">
        <is>
          <t>Address line (redacted)</t>
        </is>
      </c>
      <c r="B3365" s="1"/>
      <c r="W3365">
        <f t="shared" si="364"/>
      </c>
      <c r="X3365">
        <f t="shared" si="365"/>
      </c>
      <c r="Y3365">
        <f t="shared" si="366"/>
      </c>
      <c r="Z3365">
        <f t="shared" si="367"/>
      </c>
    </row>
    <row r="3366" spans="1:26">
      <c r="A3366" s="1" t="inlineStr">
        <is>
          <t>Address line (redacted)</t>
        </is>
      </c>
      <c r="B3366" s="1"/>
      <c r="W3366">
        <f t="shared" si="364"/>
      </c>
      <c r="X3366">
        <f t="shared" si="365"/>
      </c>
      <c r="Y3366">
        <f t="shared" si="366"/>
      </c>
      <c r="Z3366">
        <f t="shared" si="367"/>
      </c>
    </row>
    <row r="3367" spans="1:26">
      <c r="A3367" s="49" t="s">
        <v>4</v>
      </c>
      <c r="B3367" s="87" t="inlineStr">
        <is>
          <t>GSTIN-MASKED</t>
        </is>
      </c>
      <c r="W3367">
        <f t="shared" si="364"/>
      </c>
      <c r="X3367">
        <f t="shared" si="365"/>
      </c>
      <c r="Y3367">
        <f t="shared" si="366"/>
      </c>
      <c r="Z3367">
        <f t="shared" si="367"/>
      </c>
    </row>
    <row r="3368" spans="1:26">
      <c r="A3368" s="49" t="inlineStr">
        <is>
          <t>Address line (redacted)</t>
        </is>
      </c>
      <c r="B3368" s="87"/>
      <c r="W3368">
        <f t="shared" si="364"/>
      </c>
      <c r="X3368">
        <f t="shared" si="365"/>
      </c>
      <c r="Y3368">
        <f t="shared" si="366"/>
      </c>
      <c r="Z3368">
        <f t="shared" si="367"/>
      </c>
    </row>
    <row r="3369" spans="1:26">
      <c r="A3369" s="12" t="inlineStr">
        <is>
          <t>Address line (redacted)</t>
        </is>
      </c>
      <c r="B3369" s="86"/>
      <c r="W3369">
        <f t="shared" si="364"/>
      </c>
      <c r="X3369">
        <f t="shared" si="365"/>
      </c>
      <c r="Y3369">
        <f t="shared" si="366"/>
      </c>
      <c r="Z3369">
        <f t="shared" si="367"/>
      </c>
    </row>
    <row r="3370" spans="1:26">
      <c r="A3370" s="12" t="inlineStr">
        <is>
          <t>Address line (redacted)</t>
        </is>
      </c>
      <c r="B3370" s="86"/>
      <c r="W3370">
        <f t="shared" si="364"/>
      </c>
      <c r="X3370">
        <f t="shared" si="365"/>
      </c>
      <c r="Y3370">
        <f t="shared" si="366"/>
      </c>
      <c r="Z3370">
        <f t="shared" si="367"/>
      </c>
    </row>
    <row r="3371" spans="1:26">
      <c r="A3371" s="1" t="s">
        <v>5</v>
      </c>
      <c r="W3371">
        <f t="shared" si="364"/>
      </c>
      <c r="X3371">
        <f t="shared" si="365"/>
      </c>
      <c r="Y3371">
        <f t="shared" si="366"/>
      </c>
      <c r="Z3371">
        <f t="shared" si="367"/>
      </c>
    </row>
    <row r="3372" spans="1:26">
      <c r="A3372" s="1" t="s">
        <v>6</v>
      </c>
      <c r="W3372">
        <f t="shared" si="364"/>
      </c>
      <c r="X3372">
        <f t="shared" si="365"/>
      </c>
      <c r="Y3372">
        <f t="shared" si="366"/>
      </c>
      <c r="Z3372">
        <f t="shared" si="367"/>
      </c>
    </row>
    <row r="3373" spans="1:26" ht="15.75" thickBot="1">
      <c r="A3373" s="1" t="s">
        <v>7</v>
      </c>
      <c r="W3373">
        <f t="shared" si="364"/>
      </c>
      <c r="X3373">
        <f t="shared" si="365"/>
      </c>
      <c r="Y3373">
        <f t="shared" si="366"/>
      </c>
      <c r="Z3373">
        <f t="shared" si="367"/>
      </c>
    </row>
    <row r="3374" spans="1:26" ht="24">
      <c r="A3374" s="26" t="s">
        <v>8</v>
      </c>
      <c r="B3374" s="27" t="s">
        <v>9</v>
      </c>
      <c r="C3374" s="27" t="s">
        <v>10</v>
      </c>
      <c r="D3374" s="28" t="s">
        <v>11</v>
      </c>
      <c r="E3374" s="28" t="s">
        <v>12</v>
      </c>
      <c r="F3374" s="28" t="s">
        <v>13</v>
      </c>
      <c r="G3374" s="28" t="s">
        <v>14</v>
      </c>
      <c r="H3374" s="29" t="s">
        <v>15</v>
      </c>
      <c r="I3374" s="30" t="s">
        <v>16</v>
      </c>
      <c r="W3374">
        <f t="shared" si="364"/>
      </c>
      <c r="X3374">
        <f t="shared" si="365"/>
      </c>
      <c r="Y3374">
        <f t="shared" si="366"/>
      </c>
      <c r="Z3374">
        <f t="shared" si="367"/>
      </c>
    </row>
    <row r="3375" spans="1:26">
      <c r="A3375" s="16"/>
      <c r="B3375" s="1564" t="s">
        <v>1251</v>
      </c>
      <c r="C3375" s="1565"/>
      <c r="D3375" s="9"/>
      <c r="E3375" s="5"/>
      <c r="F3375" s="16"/>
      <c r="G3375" s="6"/>
      <c r="H3375" s="16"/>
      <c r="I3375" s="102"/>
      <c r="W3375">
        <f t="shared" si="364"/>
      </c>
      <c r="X3375">
        <f t="shared" si="365"/>
      </c>
      <c r="Y3375">
        <f t="shared" si="366"/>
      </c>
      <c r="Z3375">
        <f t="shared" si="367"/>
      </c>
    </row>
    <row r="3376" spans="1:26">
      <c r="A3376" s="5"/>
      <c r="B3376" s="15" t="s">
        <v>1252</v>
      </c>
      <c r="C3376" s="245" t="s">
        <v>1253</v>
      </c>
      <c r="D3376" s="5">
        <v>1</v>
      </c>
      <c r="E3376" s="5">
        <v>5</v>
      </c>
      <c r="F3376" s="146">
        <f>+E3376</f>
      </c>
      <c r="G3376" s="146">
        <f>+F3376</f>
      </c>
      <c r="H3376" s="5">
        <v>1</v>
      </c>
      <c r="I3376" s="102">
        <f>+H3376*G3376</f>
      </c>
      <c r="W3376">
        <f t="shared" si="364"/>
      </c>
      <c r="X3376">
        <f t="shared" si="365"/>
      </c>
      <c r="Y3376">
        <f t="shared" si="366"/>
      </c>
      <c r="Z3376">
        <f t="shared" si="367"/>
      </c>
    </row>
    <row r="3377" spans="1:26">
      <c r="A3377" s="5"/>
      <c r="B3377" s="1564" t="s">
        <v>1164</v>
      </c>
      <c r="C3377" s="1565"/>
      <c r="D3377" s="5"/>
      <c r="E3377" s="5"/>
      <c r="F3377" s="146"/>
      <c r="G3377" s="146"/>
      <c r="H3377" s="5"/>
      <c r="I3377" s="102"/>
      <c r="W3377">
        <f t="shared" si="364"/>
      </c>
      <c r="X3377">
        <f t="shared" si="365"/>
      </c>
      <c r="Y3377">
        <f t="shared" si="366"/>
      </c>
      <c r="Z3377">
        <f t="shared" si="367"/>
      </c>
    </row>
    <row r="3378" spans="1:26" ht="24">
      <c r="A3378" s="5"/>
      <c r="B3378" s="8" t="s">
        <v>1254</v>
      </c>
      <c r="C3378" s="364" t="s">
        <v>1255</v>
      </c>
      <c r="D3378" s="5">
        <v>2</v>
      </c>
      <c r="E3378" s="5">
        <v>5</v>
      </c>
      <c r="F3378" s="146">
        <f>+E3378*D3378</f>
      </c>
      <c r="G3378" s="146">
        <f>+F3378</f>
      </c>
      <c r="H3378" s="5">
        <v>1</v>
      </c>
      <c r="I3378" s="102">
        <f>+H3378*G3378</f>
      </c>
      <c r="W3378">
        <f t="shared" si="364"/>
      </c>
      <c r="X3378">
        <f t="shared" si="365"/>
      </c>
      <c r="Y3378">
        <f t="shared" si="366"/>
      </c>
      <c r="Z3378">
        <f t="shared" si="367"/>
      </c>
    </row>
    <row r="3379" spans="1:26" ht="24">
      <c r="A3379" s="5"/>
      <c r="B3379" s="8" t="s">
        <v>1256</v>
      </c>
      <c r="C3379" s="364" t="s">
        <v>1257</v>
      </c>
      <c r="D3379" s="5">
        <v>1</v>
      </c>
      <c r="E3379" s="5">
        <v>10</v>
      </c>
      <c r="F3379" s="146">
        <f>+E3379*D3379</f>
      </c>
      <c r="G3379" s="146">
        <f>+F3379</f>
      </c>
      <c r="H3379" s="5">
        <v>1</v>
      </c>
      <c r="I3379" s="102">
        <f>+H3379*G3379</f>
      </c>
      <c r="W3379">
        <f t="shared" si="364"/>
      </c>
      <c r="X3379">
        <f t="shared" si="365"/>
      </c>
      <c r="Y3379">
        <f t="shared" si="366"/>
      </c>
      <c r="Z3379">
        <f t="shared" si="367"/>
      </c>
    </row>
    <row r="3380" spans="1:26">
      <c r="A3380" s="5"/>
      <c r="B3380" s="1651" t="s">
        <v>1020</v>
      </c>
      <c r="C3380" s="1651"/>
      <c r="D3380" s="5"/>
      <c r="E3380" s="5"/>
      <c r="F3380" s="6"/>
      <c r="G3380" s="6"/>
      <c r="H3380" s="5"/>
      <c r="I3380" s="102"/>
      <c r="K3380" s="118">
        <f>+I3378+I3379</f>
      </c>
      <c r="W3380">
        <f t="shared" si="364"/>
      </c>
      <c r="X3380">
        <f t="shared" si="365"/>
      </c>
      <c r="Y3380">
        <f t="shared" si="366"/>
      </c>
      <c r="Z3380">
        <f t="shared" si="367"/>
      </c>
    </row>
    <row r="3381" spans="1:26">
      <c r="A3381" s="16"/>
      <c r="B3381" s="1651"/>
      <c r="C3381" s="1651"/>
      <c r="D3381" s="5"/>
      <c r="E3381" s="16"/>
      <c r="F3381" s="6"/>
      <c r="G3381" s="6"/>
      <c r="H3381" s="5"/>
      <c r="I3381" s="102"/>
      <c r="K3381">
        <f>+K3380/20</f>
      </c>
      <c r="W3381">
        <f t="shared" si="364"/>
      </c>
      <c r="X3381">
        <f t="shared" si="365"/>
      </c>
      <c r="Y3381">
        <f t="shared" si="366"/>
      </c>
      <c r="Z3381">
        <f t="shared" si="367"/>
      </c>
    </row>
    <row r="3382" spans="1:26">
      <c r="A3382" s="16"/>
      <c r="B3382" s="1651"/>
      <c r="C3382" s="1651"/>
      <c r="D3382" s="5"/>
      <c r="E3382" s="5"/>
      <c r="F3382" s="6"/>
      <c r="G3382" s="6" t="s">
        <v>314</v>
      </c>
      <c r="H3382" s="385">
        <v>1</v>
      </c>
      <c r="I3382" s="102">
        <f>+J3382*H3382</f>
      </c>
      <c r="W3382">
        <f t="shared" si="364"/>
      </c>
      <c r="X3382">
        <f t="shared" si="365"/>
      </c>
      <c r="Y3382">
        <f t="shared" si="366"/>
      </c>
      <c r="Z3382">
        <f t="shared" si="367"/>
      </c>
    </row>
    <row r="3383" spans="1:26">
      <c r="A3383" s="16"/>
      <c r="B3383" s="1651"/>
      <c r="C3383" s="1651"/>
      <c r="D3383" s="5"/>
      <c r="E3383" s="5"/>
      <c r="F3383" s="6"/>
      <c r="G3383" s="6"/>
      <c r="H3383" s="385"/>
      <c r="I3383" s="102"/>
      <c r="W3383">
        <f t="shared" si="364"/>
      </c>
      <c r="X3383">
        <f t="shared" si="365"/>
      </c>
      <c r="Y3383">
        <f t="shared" si="366"/>
      </c>
      <c r="Z3383">
        <f t="shared" si="367"/>
      </c>
    </row>
    <row r="3384" spans="1:26">
      <c r="A3384" s="5"/>
      <c r="B3384" s="1651"/>
      <c r="C3384" s="1651"/>
      <c r="D3384" s="5"/>
      <c r="E3384" s="5"/>
      <c r="F3384" s="6"/>
      <c r="G3384" s="6"/>
      <c r="H3384" s="5"/>
      <c r="I3384" s="102"/>
      <c r="W3384">
        <f t="shared" si="364"/>
      </c>
      <c r="X3384">
        <f t="shared" si="365"/>
      </c>
      <c r="Y3384">
        <f t="shared" si="366"/>
      </c>
      <c r="Z3384">
        <f t="shared" si="367"/>
      </c>
    </row>
    <row r="3385" spans="1:26">
      <c r="A3385" s="107"/>
      <c r="B3385" s="1568" t="s">
        <v>1319</v>
      </c>
      <c r="C3385" s="1569"/>
      <c r="D3385" s="5"/>
      <c r="E3385" s="5"/>
      <c r="F3385" s="6"/>
      <c r="G3385" s="6"/>
      <c r="H3385" s="5"/>
      <c r="I3385" s="102"/>
      <c r="L3385">
        <f>+I3390*0.18+I3390</f>
      </c>
      <c r="W3385">
        <f t="shared" si="364"/>
      </c>
      <c r="X3385">
        <f t="shared" si="365"/>
      </c>
      <c r="Y3385">
        <f t="shared" si="366"/>
      </c>
      <c r="Z3385">
        <f t="shared" si="367"/>
      </c>
    </row>
    <row r="3386" spans="1:26">
      <c r="A3386" s="107"/>
      <c r="B3386" s="1570"/>
      <c r="C3386" s="1571"/>
      <c r="D3386" s="5"/>
      <c r="E3386" s="5"/>
      <c r="F3386" s="6"/>
      <c r="G3386" s="6"/>
      <c r="H3386" s="5"/>
      <c r="I3386" s="102"/>
      <c r="W3386">
        <f t="shared" si="364"/>
      </c>
      <c r="X3386">
        <f t="shared" si="365"/>
      </c>
      <c r="Y3386">
        <f t="shared" si="366"/>
      </c>
      <c r="Z3386">
        <f t="shared" si="367"/>
      </c>
    </row>
    <row r="3387" spans="1:26">
      <c r="A3387" s="107"/>
      <c r="B3387" s="1590"/>
      <c r="C3387" s="1591"/>
      <c r="D3387" s="5"/>
      <c r="E3387" s="5"/>
      <c r="F3387" s="6"/>
      <c r="G3387" s="6"/>
      <c r="H3387" s="5"/>
      <c r="I3387" s="102"/>
      <c r="W3387">
        <f t="shared" si="364"/>
      </c>
      <c r="X3387">
        <f t="shared" si="365"/>
      </c>
      <c r="Y3387">
        <f t="shared" si="366"/>
      </c>
      <c r="Z3387">
        <f t="shared" si="367"/>
      </c>
    </row>
    <row r="3388" spans="1:26">
      <c r="A3388" s="103"/>
      <c r="B3388" s="17"/>
      <c r="C3388" s="96"/>
      <c r="D3388" s="21"/>
      <c r="E3388" s="5"/>
      <c r="F3388" s="6"/>
      <c r="G3388" s="6"/>
      <c r="H3388" s="5"/>
      <c r="I3388" s="102"/>
      <c r="W3388">
        <f t="shared" si="364"/>
      </c>
      <c r="X3388">
        <f t="shared" si="365"/>
      </c>
      <c r="Y3388">
        <f t="shared" si="366"/>
      </c>
      <c r="Z3388">
        <f t="shared" si="367"/>
      </c>
    </row>
    <row r="3389" spans="1:26" ht="15.75" thickBot="1">
      <c r="A3389" s="33"/>
      <c r="B3389" s="130"/>
      <c r="C3389" s="130"/>
      <c r="D3389" s="109"/>
      <c r="E3389" s="109"/>
      <c r="F3389" s="109"/>
      <c r="G3389" s="109"/>
      <c r="H3389" s="109"/>
      <c r="I3389" s="110"/>
      <c r="W3389">
        <f t="shared" si="364"/>
      </c>
      <c r="X3389">
        <f t="shared" si="365"/>
      </c>
      <c r="Y3389">
        <f t="shared" si="366"/>
      </c>
      <c r="Z3389">
        <f t="shared" si="367"/>
      </c>
    </row>
    <row r="3390" spans="1:26">
      <c r="A3390" s="33"/>
      <c r="B3390" s="130"/>
      <c r="C3390" s="130"/>
      <c r="D3390" s="91"/>
      <c r="E3390" s="91"/>
      <c r="F3390" s="91"/>
      <c r="G3390" s="92" t="s">
        <v>19</v>
      </c>
      <c r="H3390" s="91"/>
      <c r="I3390" s="111">
        <f>SUM(I3375:I3389)</f>
      </c>
      <c r="W3390">
        <f t="shared" si="364"/>
      </c>
      <c r="X3390">
        <f t="shared" si="365"/>
      </c>
      <c r="Y3390">
        <f t="shared" si="366"/>
      </c>
      <c r="Z3390">
        <f t="shared" si="367"/>
      </c>
    </row>
    <row r="3391" spans="1:26">
      <c r="A3391" s="33"/>
      <c r="B3391" s="10"/>
      <c r="C3391" s="10"/>
      <c r="D3391" s="132"/>
      <c r="E3391" s="132"/>
      <c r="F3391" s="132"/>
      <c r="G3391" s="132"/>
      <c r="H3391" s="133"/>
      <c r="I3391" s="61"/>
      <c r="W3391">
        <f t="shared" si="364"/>
      </c>
      <c r="X3391">
        <f t="shared" si="365"/>
      </c>
      <c r="Y3391">
        <f t="shared" si="366"/>
      </c>
      <c r="Z3391">
        <f t="shared" si="367"/>
      </c>
    </row>
    <row r="3392" spans="1:26" ht="15.75" thickBot="1">
      <c r="A3392" s="33"/>
      <c r="B3392" s="11" t="s">
        <v>20</v>
      </c>
      <c r="C3392" s="35"/>
      <c r="D3392" s="35"/>
      <c r="E3392" s="35"/>
      <c r="F3392" s="35"/>
      <c r="G3392" s="35"/>
      <c r="H3392" s="35"/>
      <c r="I3392" s="36"/>
      <c r="W3392">
        <f t="shared" si="364"/>
      </c>
      <c r="X3392">
        <f t="shared" si="365"/>
      </c>
      <c r="Y3392">
        <f t="shared" si="366"/>
      </c>
      <c r="Z3392">
        <f t="shared" si="367"/>
      </c>
    </row>
    <row r="3393" spans="1:26" ht="15.75" thickBot="1">
      <c r="A3393" s="37"/>
      <c r="B3393" s="38"/>
      <c r="C3393" s="39" t="s">
        <v>21</v>
      </c>
      <c r="D3393" s="40">
        <f>SUM(D3375:D3392)</f>
      </c>
      <c r="E3393" s="41">
        <f>IF(H3393=I3393,"OK","NO")</f>
      </c>
      <c r="F3393" s="40">
        <f>SUM(F3375:F3392)</f>
      </c>
      <c r="G3393" s="40">
        <f>SUM(G3375:G3392)</f>
      </c>
      <c r="H3393" s="41">
        <f>SUMPRODUCT(F3375:F3389,H3375:H3389)</f>
      </c>
      <c r="I3393" s="43">
        <f>+I3391+I3390</f>
      </c>
      <c r="W3393">
        <f t="shared" si="364"/>
      </c>
      <c r="X3393">
        <f t="shared" si="365"/>
      </c>
      <c r="Y3393">
        <f t="shared" si="366"/>
      </c>
      <c r="Z3393">
        <f t="shared" si="367"/>
      </c>
    </row>
    <row r="3394" spans="1:26" ht="15.75" thickBot="1">
      <c r="A3394" s="44"/>
      <c r="B3394" s="116"/>
      <c r="C3394" s="45"/>
      <c r="D3394" s="45"/>
      <c r="E3394" s="45"/>
      <c r="F3394" s="45"/>
      <c r="G3394" s="45"/>
      <c r="H3394" s="45"/>
      <c r="I3394" s="47"/>
      <c r="W3394">
        <f t="shared" si="364"/>
      </c>
      <c r="X3394">
        <f t="shared" si="365"/>
      </c>
      <c r="Y3394">
        <f t="shared" si="366"/>
      </c>
      <c r="Z3394">
        <f t="shared" si="367"/>
      </c>
    </row>
    <row r="3395" spans="1:26">
      <c r="A3395" s="12" t="s">
        <v>315</v>
      </c>
      <c r="B3395" s="12"/>
      <c r="C3395" s="12"/>
      <c r="D3395" s="13"/>
      <c r="E3395" s="14"/>
      <c r="F3395" s="14"/>
      <c r="G3395" s="14"/>
      <c r="H3395" s="2"/>
      <c r="I3395" s="12"/>
      <c r="W3395">
        <f t="shared" si="364"/>
      </c>
      <c r="X3395">
        <f t="shared" si="365"/>
      </c>
      <c r="Y3395">
        <f t="shared" si="366"/>
      </c>
      <c r="Z3395">
        <f t="shared" si="367"/>
      </c>
    </row>
    <row r="3396" spans="1:26">
      <c r="W3396">
        <f t="shared" ref="W3396:W3459" si="369">IF(LEFT($H3396&amp;"",5)="2019-",$H3396,W3395)</f>
      </c>
      <c r="X3396">
        <f t="shared" ref="X3396:X3459" si="370">IF($W3396="",0,IF(COUNTIF($AB$2:$AB$80,$W3396)&gt;0,1,0))</f>
      </c>
      <c r="Y3396">
        <f t="shared" ref="Y3396:Y3459" si="371">IF($C3396="","",UPPER(TRIM(IFERROR(LEFT($C3396&amp;"",FIND("/",$C3396&amp;"")-1),$C3396&amp;""))))</f>
      </c>
      <c r="Z3396">
        <f t="shared" ref="Z3396:Z3459" si="372">IFERROR(IF(ISNUMBER($G3396),$G3396,0),0)</f>
      </c>
    </row>
    <row r="3397" spans="1:26">
      <c r="W3397">
        <f t="shared" si="369"/>
      </c>
      <c r="X3397">
        <f t="shared" si="370"/>
      </c>
      <c r="Y3397">
        <f t="shared" si="371"/>
      </c>
      <c r="Z3397">
        <f t="shared" si="372"/>
      </c>
    </row>
    <row r="3398" spans="1:26">
      <c r="A3398" s="1562" t="s">
        <v>0</v>
      </c>
      <c r="B3398" s="1562"/>
      <c r="C3398" s="1562"/>
      <c r="D3398" s="1562"/>
      <c r="E3398" s="1562"/>
      <c r="F3398" s="1562"/>
      <c r="G3398" s="1562"/>
      <c r="H3398" s="1562"/>
      <c r="I3398" s="1562"/>
      <c r="W3398">
        <f t="shared" si="369"/>
      </c>
      <c r="X3398">
        <f t="shared" si="370"/>
      </c>
      <c r="Y3398">
        <f t="shared" si="371"/>
      </c>
      <c r="Z3398">
        <f t="shared" si="372"/>
      </c>
    </row>
    <row r="3399" spans="1:26">
      <c r="W3399">
        <f t="shared" si="369"/>
      </c>
      <c r="X3399">
        <f t="shared" si="370"/>
      </c>
      <c r="Y3399">
        <f t="shared" si="371"/>
      </c>
      <c r="Z3399">
        <f t="shared" si="372"/>
      </c>
    </row>
    <row r="3400" spans="1:26">
      <c r="A3400" s="1" t="s">
        <v>1</v>
      </c>
      <c r="B3400" s="1"/>
      <c r="G3400" s="2" t="s">
        <v>2</v>
      </c>
      <c r="H3400" s="3" t="s">
        <v>1263</v>
      </c>
      <c r="W3400">
        <f t="shared" si="369"/>
      </c>
      <c r="X3400">
        <f t="shared" si="370"/>
      </c>
      <c r="Y3400">
        <f t="shared" si="371"/>
      </c>
      <c r="Z3400">
        <f t="shared" si="372"/>
      </c>
    </row>
    <row r="3401" spans="1:26">
      <c r="A3401" s="1" t="inlineStr">
        <is>
          <t>Dealer-049</t>
        </is>
      </c>
      <c r="B3401" s="1"/>
      <c r="F3401" s="4" t="s">
        <v>3</v>
      </c>
      <c r="G3401" s="2"/>
      <c r="H3401" s="582" t="s">
        <v>135</v>
      </c>
      <c r="W3401">
        <f t="shared" si="369"/>
      </c>
      <c r="X3401">
        <f t="shared" si="370"/>
      </c>
      <c r="Y3401">
        <f t="shared" si="371"/>
      </c>
      <c r="Z3401">
        <f t="shared" si="372"/>
      </c>
    </row>
    <row r="3402" spans="1:26">
      <c r="A3402" s="1" t="inlineStr">
        <is>
          <t>Address line (redacted)</t>
        </is>
      </c>
      <c r="B3402" s="1"/>
      <c r="H3402" s="22"/>
      <c r="W3402">
        <f t="shared" si="369"/>
      </c>
      <c r="X3402">
        <f t="shared" si="370"/>
      </c>
      <c r="Y3402">
        <f t="shared" si="371"/>
      </c>
      <c r="Z3402">
        <f t="shared" si="372"/>
      </c>
    </row>
    <row r="3403" spans="1:26">
      <c r="A3403" s="1" t="inlineStr">
        <is>
          <t>Address line (redacted)</t>
        </is>
      </c>
      <c r="B3403" s="1"/>
      <c r="D3403" s="85"/>
      <c r="E3403" s="85"/>
      <c r="F3403" s="85"/>
      <c r="G3403" s="85"/>
      <c r="H3403" s="85"/>
      <c r="W3403">
        <f t="shared" si="369"/>
      </c>
      <c r="X3403">
        <f t="shared" si="370"/>
      </c>
      <c r="Y3403">
        <f t="shared" si="371"/>
      </c>
      <c r="Z3403">
        <f t="shared" si="372"/>
      </c>
    </row>
    <row r="3404" spans="1:26">
      <c r="A3404" s="268" t="s">
        <v>598</v>
      </c>
      <c r="B3404" s="243" t="inlineStr">
        <is>
          <t>GSTIN-MASKED</t>
        </is>
      </c>
      <c r="D3404" s="85"/>
      <c r="E3404" s="85"/>
      <c r="F3404" s="85"/>
      <c r="G3404" s="85"/>
      <c r="H3404" s="85"/>
      <c r="W3404">
        <f t="shared" si="369"/>
      </c>
      <c r="X3404">
        <f t="shared" si="370"/>
      </c>
      <c r="Y3404">
        <f t="shared" si="371"/>
      </c>
      <c r="Z3404">
        <f t="shared" si="372"/>
      </c>
    </row>
    <row r="3405" spans="1:26">
      <c r="A3405" s="49"/>
      <c r="B3405" s="87"/>
      <c r="W3405">
        <f t="shared" si="369"/>
      </c>
      <c r="X3405">
        <f t="shared" si="370"/>
      </c>
      <c r="Y3405">
        <f t="shared" si="371"/>
      </c>
      <c r="Z3405">
        <f t="shared" si="372"/>
      </c>
    </row>
    <row r="3406" spans="1:26">
      <c r="A3406" s="1" t="s">
        <v>5</v>
      </c>
      <c r="W3406">
        <f t="shared" si="369"/>
      </c>
      <c r="X3406">
        <f t="shared" si="370"/>
      </c>
      <c r="Y3406">
        <f t="shared" si="371"/>
      </c>
      <c r="Z3406">
        <f t="shared" si="372"/>
      </c>
    </row>
    <row r="3407" spans="1:26">
      <c r="A3407" s="1" t="s">
        <v>6</v>
      </c>
      <c r="W3407">
        <f t="shared" si="369"/>
      </c>
      <c r="X3407">
        <f t="shared" si="370"/>
      </c>
      <c r="Y3407">
        <f t="shared" si="371"/>
      </c>
      <c r="Z3407">
        <f t="shared" si="372"/>
      </c>
    </row>
    <row r="3408" spans="1:26">
      <c r="A3408" s="1" t="s">
        <v>7</v>
      </c>
      <c r="W3408">
        <f t="shared" si="369"/>
      </c>
      <c r="X3408">
        <f t="shared" si="370"/>
      </c>
      <c r="Y3408">
        <f t="shared" si="371"/>
      </c>
      <c r="Z3408">
        <f t="shared" si="372"/>
      </c>
    </row>
    <row r="3409" spans="1:26" ht="24">
      <c r="A3409" s="88" t="s">
        <v>8</v>
      </c>
      <c r="B3409" s="89" t="s">
        <v>9</v>
      </c>
      <c r="C3409" s="89" t="s">
        <v>10</v>
      </c>
      <c r="D3409" s="34" t="s">
        <v>11</v>
      </c>
      <c r="E3409" s="34" t="s">
        <v>12</v>
      </c>
      <c r="F3409" s="34" t="s">
        <v>13</v>
      </c>
      <c r="G3409" s="34" t="s">
        <v>14</v>
      </c>
      <c r="H3409" s="88" t="s">
        <v>15</v>
      </c>
      <c r="I3409" s="90" t="s">
        <v>16</v>
      </c>
      <c r="W3409">
        <f t="shared" si="369"/>
      </c>
      <c r="X3409">
        <f t="shared" si="370"/>
      </c>
      <c r="Y3409">
        <f t="shared" si="371"/>
      </c>
      <c r="Z3409">
        <f t="shared" si="372"/>
      </c>
    </row>
    <row r="3410" spans="1:26">
      <c r="A3410" s="5"/>
      <c r="B3410" s="1564" t="s">
        <v>1264</v>
      </c>
      <c r="C3410" s="1565"/>
      <c r="D3410" s="21"/>
      <c r="E3410" s="5"/>
      <c r="F3410" s="5"/>
      <c r="G3410" s="9"/>
      <c r="H3410" s="5"/>
      <c r="I3410" s="94"/>
      <c r="W3410">
        <f t="shared" si="369"/>
      </c>
      <c r="X3410">
        <f t="shared" si="370"/>
      </c>
      <c r="Y3410">
        <f t="shared" si="371"/>
      </c>
      <c r="Z3410">
        <f t="shared" si="372"/>
      </c>
    </row>
    <row r="3411" spans="1:26" ht="24">
      <c r="A3411" s="5">
        <v>1</v>
      </c>
      <c r="B3411" s="8" t="s">
        <v>1265</v>
      </c>
      <c r="C3411" s="9" t="s">
        <v>1266</v>
      </c>
      <c r="D3411" s="5">
        <v>1</v>
      </c>
      <c r="E3411">
        <v>50</v>
      </c>
      <c r="F3411" s="5">
        <v>50</v>
      </c>
      <c r="G3411" s="6">
        <f>+F3411</f>
      </c>
      <c r="H3411" s="5">
        <v>1</v>
      </c>
      <c r="I3411" s="183">
        <f>+H3411*G3411</f>
      </c>
      <c r="W3411">
        <f t="shared" si="369"/>
      </c>
      <c r="X3411">
        <f t="shared" si="370"/>
      </c>
      <c r="Y3411">
        <f t="shared" si="371"/>
      </c>
      <c r="Z3411">
        <f t="shared" si="372"/>
      </c>
    </row>
    <row r="3412" spans="1:26">
      <c r="A3412" s="5"/>
      <c r="B3412" s="1564" t="s">
        <v>738</v>
      </c>
      <c r="C3412" s="1565"/>
      <c r="D3412" s="275"/>
      <c r="E3412" s="5"/>
      <c r="F3412" s="5"/>
      <c r="G3412" s="6"/>
      <c r="H3412" s="5"/>
      <c r="I3412" s="183"/>
      <c r="W3412">
        <f t="shared" si="369"/>
      </c>
      <c r="X3412">
        <f t="shared" si="370"/>
      </c>
      <c r="Y3412">
        <f t="shared" si="371"/>
      </c>
      <c r="Z3412">
        <f t="shared" si="372"/>
      </c>
    </row>
    <row r="3413" spans="1:26">
      <c r="A3413" s="5">
        <v>2</v>
      </c>
      <c r="B3413" s="17" t="s">
        <v>986</v>
      </c>
      <c r="C3413" s="5" t="s">
        <v>987</v>
      </c>
      <c r="D3413" s="275">
        <v>1</v>
      </c>
      <c r="E3413">
        <v>50</v>
      </c>
      <c r="F3413" s="5">
        <v>50</v>
      </c>
      <c r="G3413" s="6">
        <f>+F3413</f>
      </c>
      <c r="H3413" s="7">
        <v>1</v>
      </c>
      <c r="I3413" s="183">
        <f>+H3413*G3413</f>
      </c>
      <c r="W3413">
        <f t="shared" si="369"/>
      </c>
      <c r="X3413">
        <f t="shared" si="370"/>
      </c>
      <c r="Y3413">
        <f t="shared" si="371"/>
      </c>
      <c r="Z3413">
        <f t="shared" si="372"/>
      </c>
    </row>
    <row r="3414" spans="1:26">
      <c r="A3414" s="5"/>
      <c r="B3414" s="1564" t="s">
        <v>17</v>
      </c>
      <c r="C3414" s="1565"/>
      <c r="D3414" s="275"/>
      <c r="E3414" s="5"/>
      <c r="F3414" s="5"/>
      <c r="G3414" s="6"/>
      <c r="H3414" s="5"/>
      <c r="I3414" s="183"/>
      <c r="W3414">
        <f t="shared" si="369"/>
      </c>
      <c r="X3414">
        <f t="shared" si="370"/>
      </c>
      <c r="Y3414">
        <f t="shared" si="371"/>
      </c>
      <c r="Z3414">
        <f t="shared" si="372"/>
      </c>
    </row>
    <row r="3415" spans="1:26">
      <c r="A3415" s="5"/>
      <c r="B3415" s="8"/>
      <c r="C3415" s="5"/>
      <c r="D3415" s="21"/>
      <c r="E3415" s="5"/>
      <c r="F3415" s="16"/>
      <c r="G3415" s="5"/>
      <c r="H3415" s="5"/>
      <c r="I3415" s="183"/>
      <c r="W3415">
        <f t="shared" si="369"/>
      </c>
      <c r="X3415">
        <f t="shared" si="370"/>
      </c>
      <c r="Y3415">
        <f t="shared" si="371"/>
      </c>
      <c r="Z3415">
        <f t="shared" si="372"/>
      </c>
    </row>
    <row r="3416" spans="1:26">
      <c r="A3416" s="5">
        <v>4</v>
      </c>
      <c r="B3416" s="8" t="s">
        <v>586</v>
      </c>
      <c r="C3416" s="5" t="s">
        <v>587</v>
      </c>
      <c r="D3416" s="21">
        <v>1</v>
      </c>
      <c r="E3416" s="5">
        <v>5</v>
      </c>
      <c r="F3416" s="16">
        <f t="shared" ref="F3416:F3423" si="373">+E3416*D3416</f>
      </c>
      <c r="G3416" s="5">
        <f t="shared" ref="G3416:G3423" si="374">+E3416*D3416</f>
      </c>
      <c r="H3416" s="5">
        <v>1</v>
      </c>
      <c r="I3416" s="183">
        <f t="shared" ref="I3416:I3423" si="375">+H3416*G3416</f>
      </c>
      <c r="W3416">
        <f t="shared" si="369"/>
      </c>
      <c r="X3416">
        <f t="shared" si="370"/>
      </c>
      <c r="Y3416">
        <f t="shared" si="371"/>
      </c>
      <c r="Z3416">
        <f t="shared" si="372"/>
      </c>
    </row>
    <row r="3417" spans="1:26">
      <c r="A3417" s="5">
        <v>5</v>
      </c>
      <c r="B3417" s="8" t="s">
        <v>658</v>
      </c>
      <c r="C3417" s="5" t="s">
        <v>659</v>
      </c>
      <c r="D3417" s="21">
        <v>1</v>
      </c>
      <c r="E3417" s="5">
        <v>5</v>
      </c>
      <c r="F3417" s="16">
        <f t="shared" si="373"/>
      </c>
      <c r="G3417" s="5">
        <f t="shared" si="374"/>
      </c>
      <c r="H3417" s="5">
        <v>1</v>
      </c>
      <c r="I3417" s="183">
        <f t="shared" si="375"/>
      </c>
      <c r="W3417">
        <f t="shared" si="369"/>
      </c>
      <c r="X3417">
        <f t="shared" si="370"/>
      </c>
      <c r="Y3417">
        <f t="shared" si="371"/>
      </c>
      <c r="Z3417">
        <f t="shared" si="372"/>
      </c>
    </row>
    <row r="3418" spans="1:26">
      <c r="A3418" s="5">
        <v>6</v>
      </c>
      <c r="B3418" s="8" t="s">
        <v>576</v>
      </c>
      <c r="C3418" s="5" t="s">
        <v>577</v>
      </c>
      <c r="D3418" s="21">
        <v>2</v>
      </c>
      <c r="E3418" s="5">
        <v>5</v>
      </c>
      <c r="F3418" s="16">
        <f t="shared" si="373"/>
      </c>
      <c r="G3418" s="5">
        <f t="shared" si="374"/>
      </c>
      <c r="H3418" s="5">
        <v>1</v>
      </c>
      <c r="I3418" s="183">
        <f t="shared" si="375"/>
      </c>
      <c r="W3418">
        <f t="shared" si="369"/>
      </c>
      <c r="X3418">
        <f t="shared" si="370"/>
      </c>
      <c r="Y3418">
        <f t="shared" si="371"/>
      </c>
      <c r="Z3418">
        <f t="shared" si="372"/>
      </c>
    </row>
    <row r="3419" spans="1:26">
      <c r="A3419" s="5"/>
      <c r="B3419" s="8" t="s">
        <v>792</v>
      </c>
      <c r="C3419" s="5" t="s">
        <v>793</v>
      </c>
      <c r="D3419" s="21">
        <v>1</v>
      </c>
      <c r="E3419" s="5">
        <v>5</v>
      </c>
      <c r="F3419" s="16">
        <f>+E3419*D3419</f>
      </c>
      <c r="G3419" s="5">
        <f>+E3419*D3419</f>
      </c>
      <c r="H3419" s="5">
        <v>1</v>
      </c>
      <c r="I3419" s="183">
        <f>+H3419*G3419</f>
      </c>
      <c r="W3419">
        <f t="shared" si="369"/>
      </c>
      <c r="X3419">
        <f t="shared" si="370"/>
      </c>
      <c r="Y3419">
        <f t="shared" si="371"/>
      </c>
      <c r="Z3419">
        <f t="shared" si="372"/>
      </c>
    </row>
    <row r="3420" spans="1:26">
      <c r="A3420" s="5"/>
      <c r="B3420" s="1564" t="s">
        <v>604</v>
      </c>
      <c r="C3420" s="1565"/>
      <c r="D3420" s="16"/>
      <c r="E3420" s="5"/>
      <c r="F3420" s="16"/>
      <c r="G3420" s="5"/>
      <c r="H3420" s="7"/>
      <c r="I3420" s="183"/>
      <c r="W3420">
        <f t="shared" si="369"/>
      </c>
      <c r="X3420">
        <f t="shared" si="370"/>
      </c>
      <c r="Y3420">
        <f t="shared" si="371"/>
      </c>
      <c r="Z3420">
        <f t="shared" si="372"/>
      </c>
    </row>
    <row r="3421" spans="1:26" ht="24">
      <c r="A3421" s="5">
        <v>7</v>
      </c>
      <c r="B3421" s="106" t="s">
        <v>1267</v>
      </c>
      <c r="C3421" s="15" t="s">
        <v>1268</v>
      </c>
      <c r="D3421" s="21">
        <v>1</v>
      </c>
      <c r="E3421" s="5">
        <v>10</v>
      </c>
      <c r="F3421" s="16">
        <f t="shared" si="373"/>
      </c>
      <c r="G3421" s="5">
        <f t="shared" si="374"/>
      </c>
      <c r="H3421" s="9">
        <v>1</v>
      </c>
      <c r="I3421" s="183">
        <f t="shared" si="375"/>
      </c>
      <c r="W3421">
        <f t="shared" si="369"/>
      </c>
      <c r="X3421">
        <f t="shared" si="370"/>
      </c>
      <c r="Y3421">
        <f t="shared" si="371"/>
      </c>
      <c r="Z3421">
        <f t="shared" si="372"/>
      </c>
    </row>
    <row r="3422" spans="1:26">
      <c r="A3422" s="5"/>
      <c r="B3422" s="1564" t="s">
        <v>384</v>
      </c>
      <c r="C3422" s="1565"/>
      <c r="D3422" s="5"/>
      <c r="E3422" s="5"/>
      <c r="F3422" s="16"/>
      <c r="G3422" s="5"/>
      <c r="H3422" s="7"/>
      <c r="I3422" s="183"/>
      <c r="W3422">
        <f t="shared" si="369"/>
      </c>
      <c r="X3422">
        <f t="shared" si="370"/>
      </c>
      <c r="Y3422">
        <f t="shared" si="371"/>
      </c>
      <c r="Z3422">
        <f t="shared" si="372"/>
      </c>
    </row>
    <row r="3423" spans="1:26" ht="72.75">
      <c r="A3423" s="5">
        <v>8</v>
      </c>
      <c r="B3423" s="20" t="s">
        <v>1269</v>
      </c>
      <c r="C3423" s="48" t="s">
        <v>1270</v>
      </c>
      <c r="D3423" s="21">
        <v>1</v>
      </c>
      <c r="E3423" s="19">
        <v>30</v>
      </c>
      <c r="F3423" s="16">
        <f t="shared" si="373"/>
      </c>
      <c r="G3423" s="5">
        <f t="shared" si="374"/>
      </c>
      <c r="H3423" s="19">
        <v>1</v>
      </c>
      <c r="I3423" s="183">
        <f t="shared" si="375"/>
      </c>
      <c r="W3423">
        <f t="shared" si="369"/>
      </c>
      <c r="X3423">
        <f t="shared" si="370"/>
      </c>
      <c r="Y3423">
        <f t="shared" si="371"/>
      </c>
      <c r="Z3423">
        <f t="shared" si="372"/>
      </c>
    </row>
    <row r="3424" spans="1:26">
      <c r="A3424" s="5"/>
      <c r="B3424" s="8"/>
      <c r="C3424" s="5"/>
      <c r="D3424" s="19"/>
      <c r="E3424" s="5"/>
      <c r="F3424" s="5"/>
      <c r="G3424" s="6"/>
      <c r="H3424" s="5"/>
      <c r="I3424" s="183"/>
      <c r="W3424">
        <f t="shared" si="369"/>
      </c>
      <c r="X3424">
        <f t="shared" si="370"/>
      </c>
      <c r="Y3424">
        <f t="shared" si="371"/>
      </c>
      <c r="Z3424">
        <f t="shared" si="372"/>
      </c>
    </row>
    <row r="3425" spans="1:26">
      <c r="A3425" s="5"/>
      <c r="B3425" s="8"/>
      <c r="C3425" s="5"/>
      <c r="D3425" s="19"/>
      <c r="E3425" s="5"/>
      <c r="F3425" s="5"/>
      <c r="G3425" s="6"/>
      <c r="H3425" s="5"/>
      <c r="I3425" s="183"/>
      <c r="W3425">
        <f t="shared" si="369"/>
      </c>
      <c r="X3425">
        <f t="shared" si="370"/>
      </c>
      <c r="Y3425">
        <f t="shared" si="371"/>
      </c>
      <c r="Z3425">
        <f t="shared" si="372"/>
      </c>
    </row>
    <row r="3426" spans="1:26">
      <c r="A3426" s="5"/>
      <c r="B3426" s="106"/>
      <c r="C3426" s="280"/>
      <c r="D3426" s="19"/>
      <c r="E3426" s="5"/>
      <c r="F3426" s="5"/>
      <c r="G3426" s="6"/>
      <c r="H3426" s="9"/>
      <c r="I3426" s="183"/>
      <c r="W3426">
        <f t="shared" si="369"/>
      </c>
      <c r="X3426">
        <f t="shared" si="370"/>
      </c>
      <c r="Y3426">
        <f t="shared" si="371"/>
      </c>
      <c r="Z3426">
        <f t="shared" si="372"/>
      </c>
    </row>
    <row r="3427" spans="1:26">
      <c r="A3427" s="5"/>
      <c r="B3427" s="8"/>
      <c r="C3427" s="5"/>
      <c r="D3427" s="5"/>
      <c r="E3427" s="16"/>
      <c r="F3427" s="5"/>
      <c r="G3427" s="6"/>
      <c r="H3427" s="5"/>
      <c r="I3427" s="183"/>
      <c r="W3427">
        <f t="shared" si="369"/>
      </c>
      <c r="X3427">
        <f t="shared" si="370"/>
      </c>
      <c r="Y3427">
        <f t="shared" si="371"/>
      </c>
      <c r="Z3427">
        <f t="shared" si="372"/>
      </c>
    </row>
    <row r="3428" spans="1:26">
      <c r="A3428" s="5"/>
      <c r="B3428" s="95"/>
      <c r="C3428" s="101"/>
      <c r="D3428" s="5"/>
      <c r="E3428" s="5"/>
      <c r="F3428" s="5"/>
      <c r="G3428" s="6"/>
      <c r="H3428" s="16"/>
      <c r="I3428" s="183"/>
      <c r="W3428">
        <f t="shared" si="369"/>
      </c>
      <c r="X3428">
        <f t="shared" si="370"/>
      </c>
      <c r="Y3428">
        <f t="shared" si="371"/>
      </c>
      <c r="Z3428">
        <f t="shared" si="372"/>
      </c>
    </row>
    <row r="3429" spans="1:26">
      <c r="A3429" s="5"/>
      <c r="B3429" s="95"/>
      <c r="C3429" s="101"/>
      <c r="D3429" s="5"/>
      <c r="E3429" s="5"/>
      <c r="F3429" s="5"/>
      <c r="G3429" s="6"/>
      <c r="H3429" s="16"/>
      <c r="I3429" s="183"/>
      <c r="W3429">
        <f t="shared" si="369"/>
      </c>
      <c r="X3429">
        <f t="shared" si="370"/>
      </c>
      <c r="Y3429">
        <f t="shared" si="371"/>
      </c>
      <c r="Z3429">
        <f t="shared" si="372"/>
      </c>
    </row>
    <row r="3430" spans="1:26">
      <c r="A3430" s="5"/>
      <c r="B3430" s="95"/>
      <c r="C3430" s="101"/>
      <c r="D3430" s="5"/>
      <c r="E3430" s="5"/>
      <c r="F3430" s="5"/>
      <c r="G3430" s="6"/>
      <c r="H3430" s="16"/>
      <c r="I3430" s="183"/>
      <c r="W3430">
        <f t="shared" si="369"/>
      </c>
      <c r="X3430">
        <f t="shared" si="370"/>
      </c>
      <c r="Y3430">
        <f t="shared" si="371"/>
      </c>
      <c r="Z3430">
        <f t="shared" si="372"/>
      </c>
    </row>
    <row r="3431" spans="1:26">
      <c r="A3431" s="10"/>
      <c r="B3431" s="10"/>
      <c r="C3431" s="10"/>
      <c r="D3431" s="10"/>
      <c r="E3431" s="10"/>
      <c r="F3431" s="10"/>
      <c r="G3431" s="10"/>
      <c r="H3431" s="10"/>
      <c r="I3431" s="97"/>
      <c r="W3431">
        <f t="shared" si="369"/>
      </c>
      <c r="X3431">
        <f t="shared" si="370"/>
      </c>
      <c r="Y3431">
        <f t="shared" si="371"/>
      </c>
      <c r="Z3431">
        <f t="shared" si="372"/>
      </c>
    </row>
    <row r="3432" spans="1:26" ht="15.75" thickBot="1">
      <c r="A3432" s="10"/>
      <c r="B3432" s="80" t="s">
        <v>20</v>
      </c>
      <c r="C3432" s="35"/>
      <c r="D3432" s="35"/>
      <c r="E3432" s="35"/>
      <c r="F3432" s="35"/>
      <c r="G3432" s="35"/>
      <c r="H3432" s="35"/>
      <c r="I3432" s="98"/>
      <c r="W3432">
        <f t="shared" si="369"/>
      </c>
      <c r="X3432">
        <f t="shared" si="370"/>
      </c>
      <c r="Y3432">
        <f t="shared" si="371"/>
      </c>
      <c r="Z3432">
        <f t="shared" si="372"/>
      </c>
    </row>
    <row r="3433" spans="1:26" ht="15.75" thickBot="1">
      <c r="A3433" s="99"/>
      <c r="B3433" s="81"/>
      <c r="C3433" s="39" t="s">
        <v>21</v>
      </c>
      <c r="D3433" s="40">
        <f>SUM(D3410:D3432)</f>
      </c>
      <c r="E3433" s="41">
        <f>IF(H3433=I3433,"OK","NO")</f>
      </c>
      <c r="F3433" s="40">
        <f>SUM(F3410:F3432)</f>
      </c>
      <c r="G3433" s="40">
        <f>SUM(G3410:G3432)</f>
      </c>
      <c r="H3433" s="42">
        <f>SUMPRODUCT(H3410:H3432,G3410:G3432)</f>
      </c>
      <c r="I3433" s="100">
        <f>SUM(I3407:I3432)</f>
      </c>
      <c r="W3433">
        <f t="shared" si="369"/>
      </c>
      <c r="X3433">
        <f t="shared" si="370"/>
      </c>
      <c r="Y3433">
        <f t="shared" si="371"/>
      </c>
      <c r="Z3433">
        <f t="shared" si="372"/>
      </c>
    </row>
    <row r="3434" spans="1:26">
      <c r="A3434" s="10"/>
      <c r="B3434" s="10"/>
      <c r="C3434" s="91"/>
      <c r="D3434" s="91"/>
      <c r="E3434" s="91"/>
      <c r="F3434" s="91"/>
      <c r="G3434" s="91"/>
      <c r="H3434" s="91"/>
      <c r="I3434" s="91"/>
      <c r="W3434">
        <f t="shared" si="369"/>
      </c>
      <c r="X3434">
        <f t="shared" si="370"/>
      </c>
      <c r="Y3434">
        <f t="shared" si="371"/>
      </c>
      <c r="Z3434">
        <f t="shared" si="372"/>
      </c>
    </row>
    <row r="3435" spans="1:26">
      <c r="A3435" s="12" t="s">
        <v>281</v>
      </c>
      <c r="B3435" s="12"/>
      <c r="C3435" s="12"/>
      <c r="D3435" s="13"/>
      <c r="E3435" s="14"/>
      <c r="F3435" s="14"/>
      <c r="G3435" s="14"/>
      <c r="H3435" s="2"/>
      <c r="I3435" s="12"/>
      <c r="W3435">
        <f t="shared" si="369"/>
      </c>
      <c r="X3435">
        <f t="shared" si="370"/>
      </c>
      <c r="Y3435">
        <f t="shared" si="371"/>
      </c>
      <c r="Z3435">
        <f t="shared" si="372"/>
      </c>
    </row>
    <row r="3436" spans="1:26">
      <c r="W3436">
        <f t="shared" si="369"/>
      </c>
      <c r="X3436">
        <f t="shared" si="370"/>
      </c>
      <c r="Y3436">
        <f t="shared" si="371"/>
      </c>
      <c r="Z3436">
        <f t="shared" si="372"/>
      </c>
    </row>
    <row r="3437" spans="1:26">
      <c r="W3437">
        <f t="shared" si="369"/>
      </c>
      <c r="X3437">
        <f t="shared" si="370"/>
      </c>
      <c r="Y3437">
        <f t="shared" si="371"/>
      </c>
      <c r="Z3437">
        <f t="shared" si="372"/>
      </c>
    </row>
    <row r="3438" spans="1:26">
      <c r="A3438" s="1562" t="s">
        <v>0</v>
      </c>
      <c r="B3438" s="1562"/>
      <c r="C3438" s="1562"/>
      <c r="D3438" s="1562"/>
      <c r="E3438" s="1562"/>
      <c r="F3438" s="1562"/>
      <c r="G3438" s="1562"/>
      <c r="H3438" s="1562"/>
      <c r="I3438" s="1562"/>
      <c r="W3438">
        <f t="shared" si="369"/>
      </c>
      <c r="X3438">
        <f t="shared" si="370"/>
      </c>
      <c r="Y3438">
        <f t="shared" si="371"/>
      </c>
      <c r="Z3438">
        <f t="shared" si="372"/>
      </c>
    </row>
    <row r="3439" spans="1:26">
      <c r="W3439">
        <f t="shared" si="369"/>
      </c>
      <c r="X3439">
        <f t="shared" si="370"/>
      </c>
      <c r="Y3439">
        <f t="shared" si="371"/>
      </c>
      <c r="Z3439">
        <f t="shared" si="372"/>
      </c>
    </row>
    <row r="3440" spans="1:26">
      <c r="A3440" s="1" t="s">
        <v>1</v>
      </c>
      <c r="B3440" s="1"/>
      <c r="G3440" s="2" t="s">
        <v>2</v>
      </c>
      <c r="H3440" s="3" t="s">
        <v>1263</v>
      </c>
      <c r="W3440">
        <f t="shared" si="369"/>
      </c>
      <c r="X3440">
        <f t="shared" si="370"/>
      </c>
      <c r="Y3440">
        <f t="shared" si="371"/>
      </c>
      <c r="Z3440">
        <f t="shared" si="372"/>
      </c>
    </row>
    <row r="3441" spans="1:26">
      <c r="A3441" s="22" t="inlineStr">
        <is>
          <t>ATTN: Contact-005</t>
        </is>
      </c>
      <c r="B3441" s="1"/>
      <c r="F3441" s="4" t="s">
        <v>3</v>
      </c>
      <c r="G3441" s="2"/>
      <c r="H3441" s="582" t="s">
        <v>136</v>
      </c>
      <c r="W3441">
        <f t="shared" si="369"/>
      </c>
      <c r="X3441">
        <f t="shared" si="370"/>
      </c>
      <c r="Y3441">
        <f t="shared" si="371"/>
      </c>
      <c r="Z3441">
        <f t="shared" si="372"/>
      </c>
    </row>
    <row r="3442" spans="1:26">
      <c r="A3442" s="1" t="inlineStr">
        <is>
          <t>Dealer-112</t>
        </is>
      </c>
      <c r="B3442" s="1"/>
      <c r="H3442" s="22"/>
      <c r="W3442">
        <f t="shared" si="369"/>
      </c>
      <c r="X3442">
        <f t="shared" si="370"/>
      </c>
      <c r="Y3442">
        <f t="shared" si="371"/>
      </c>
      <c r="Z3442">
        <f t="shared" si="372"/>
      </c>
    </row>
    <row r="3443" spans="1:26">
      <c r="A3443" s="1" t="inlineStr">
        <is>
          <t>Address line (redacted)</t>
        </is>
      </c>
      <c r="B3443" s="1"/>
      <c r="D3443" s="85"/>
      <c r="E3443" s="85"/>
      <c r="F3443" s="85"/>
      <c r="G3443" s="85"/>
      <c r="H3443" s="85"/>
      <c r="W3443">
        <f t="shared" si="369"/>
      </c>
      <c r="X3443">
        <f t="shared" si="370"/>
      </c>
      <c r="Y3443">
        <f t="shared" si="371"/>
      </c>
      <c r="Z3443">
        <f t="shared" si="372"/>
      </c>
    </row>
    <row r="3444" spans="1:26">
      <c r="A3444" s="22" t="inlineStr">
        <is>
          <t>Address line (redacted)</t>
        </is>
      </c>
      <c r="B3444" s="86"/>
      <c r="D3444" s="85"/>
      <c r="E3444" s="85"/>
      <c r="F3444" s="85"/>
      <c r="G3444" s="85"/>
      <c r="H3444" s="85"/>
      <c r="W3444">
        <f t="shared" si="369"/>
      </c>
      <c r="X3444">
        <f t="shared" si="370"/>
      </c>
      <c r="Y3444">
        <f t="shared" si="371"/>
      </c>
      <c r="Z3444">
        <f t="shared" si="372"/>
      </c>
    </row>
    <row r="3445" spans="1:26">
      <c r="A3445" s="49" t="s">
        <v>4</v>
      </c>
      <c r="B3445" s="87" t="inlineStr">
        <is>
          <t>GSTIN-MASKED</t>
        </is>
      </c>
      <c r="W3445">
        <f t="shared" si="369"/>
      </c>
      <c r="X3445">
        <f t="shared" si="370"/>
      </c>
      <c r="Y3445">
        <f t="shared" si="371"/>
      </c>
      <c r="Z3445">
        <f t="shared" si="372"/>
      </c>
    </row>
    <row r="3446" spans="1:26">
      <c r="A3446" s="1" t="s">
        <v>5</v>
      </c>
      <c r="W3446">
        <f t="shared" si="369"/>
      </c>
      <c r="X3446">
        <f t="shared" si="370"/>
      </c>
      <c r="Y3446">
        <f t="shared" si="371"/>
      </c>
      <c r="Z3446">
        <f t="shared" si="372"/>
      </c>
    </row>
    <row r="3447" spans="1:26">
      <c r="A3447" s="1" t="s">
        <v>6</v>
      </c>
      <c r="W3447">
        <f t="shared" si="369"/>
      </c>
      <c r="X3447">
        <f t="shared" si="370"/>
      </c>
      <c r="Y3447">
        <f t="shared" si="371"/>
      </c>
      <c r="Z3447">
        <f t="shared" si="372"/>
      </c>
    </row>
    <row r="3448" spans="1:26">
      <c r="A3448" s="1" t="s">
        <v>7</v>
      </c>
      <c r="W3448">
        <f t="shared" si="369"/>
      </c>
      <c r="X3448">
        <f t="shared" si="370"/>
      </c>
      <c r="Y3448">
        <f t="shared" si="371"/>
      </c>
      <c r="Z3448">
        <f t="shared" si="372"/>
      </c>
    </row>
    <row r="3449" spans="1:26" ht="24">
      <c r="A3449" s="88" t="s">
        <v>8</v>
      </c>
      <c r="B3449" s="89" t="s">
        <v>9</v>
      </c>
      <c r="C3449" s="89" t="s">
        <v>10</v>
      </c>
      <c r="D3449" s="34" t="s">
        <v>11</v>
      </c>
      <c r="E3449" s="34" t="s">
        <v>12</v>
      </c>
      <c r="F3449" s="34" t="s">
        <v>13</v>
      </c>
      <c r="G3449" s="34" t="s">
        <v>14</v>
      </c>
      <c r="H3449" s="88" t="s">
        <v>15</v>
      </c>
      <c r="I3449" s="90" t="s">
        <v>16</v>
      </c>
      <c r="W3449">
        <f t="shared" si="369"/>
      </c>
      <c r="X3449">
        <f t="shared" si="370"/>
      </c>
      <c r="Y3449">
        <f t="shared" si="371"/>
      </c>
      <c r="Z3449">
        <f t="shared" si="372"/>
      </c>
    </row>
    <row r="3450" spans="1:26">
      <c r="A3450" s="5"/>
      <c r="B3450" s="1564" t="s">
        <v>17</v>
      </c>
      <c r="C3450" s="1565"/>
      <c r="D3450" s="5"/>
      <c r="E3450" s="16"/>
      <c r="F3450" s="5"/>
      <c r="G3450" s="5"/>
      <c r="H3450" s="5"/>
      <c r="I3450" s="102"/>
      <c r="W3450">
        <f t="shared" si="369"/>
      </c>
      <c r="X3450">
        <f t="shared" si="370"/>
      </c>
      <c r="Y3450">
        <f t="shared" si="371"/>
      </c>
      <c r="Z3450">
        <f t="shared" si="372"/>
      </c>
    </row>
    <row r="3451" spans="1:26">
      <c r="A3451" s="5"/>
      <c r="B3451" s="8"/>
      <c r="C3451" s="5"/>
      <c r="D3451" s="50"/>
      <c r="E3451" s="5"/>
      <c r="F3451" s="5"/>
      <c r="G3451" s="5"/>
      <c r="H3451" s="5"/>
      <c r="I3451" s="102"/>
      <c r="W3451">
        <f t="shared" si="369"/>
      </c>
      <c r="X3451">
        <f t="shared" si="370"/>
      </c>
      <c r="Y3451">
        <f t="shared" si="371"/>
      </c>
      <c r="Z3451">
        <f t="shared" si="372"/>
      </c>
    </row>
    <row r="3452" spans="1:26">
      <c r="A3452" s="5">
        <v>2</v>
      </c>
      <c r="B3452" s="8" t="s">
        <v>273</v>
      </c>
      <c r="C3452" s="5" t="s">
        <v>274</v>
      </c>
      <c r="D3452" s="50">
        <v>2</v>
      </c>
      <c r="E3452" s="5">
        <v>5</v>
      </c>
      <c r="F3452" s="5">
        <f t="shared" ref="F3452:F3470" si="376">+E3452*D3452</f>
      </c>
      <c r="G3452" s="5">
        <f t="shared" ref="G3452:G3470" si="377">+E3452*D3452</f>
      </c>
      <c r="H3452" s="5">
        <v>1</v>
      </c>
      <c r="I3452" s="102">
        <f t="shared" ref="I3452:I3475" si="378">+H3452*G3452</f>
      </c>
      <c r="W3452">
        <f t="shared" si="369"/>
      </c>
      <c r="X3452">
        <f t="shared" si="370"/>
      </c>
      <c r="Y3452">
        <f t="shared" si="371"/>
      </c>
      <c r="Z3452">
        <f t="shared" si="372"/>
      </c>
    </row>
    <row r="3453" spans="1:26">
      <c r="A3453" s="5">
        <v>3</v>
      </c>
      <c r="B3453" s="8" t="s">
        <v>908</v>
      </c>
      <c r="C3453" s="5" t="s">
        <v>907</v>
      </c>
      <c r="D3453" s="50">
        <v>1</v>
      </c>
      <c r="E3453" s="5">
        <v>5</v>
      </c>
      <c r="F3453" s="5">
        <f t="shared" si="376"/>
      </c>
      <c r="G3453" s="5">
        <f t="shared" si="377"/>
      </c>
      <c r="H3453" s="5">
        <v>1</v>
      </c>
      <c r="I3453" s="102">
        <f t="shared" si="378"/>
      </c>
      <c r="W3453">
        <f t="shared" si="369"/>
      </c>
      <c r="X3453">
        <f t="shared" si="370"/>
      </c>
      <c r="Y3453">
        <f t="shared" si="371"/>
      </c>
      <c r="Z3453">
        <f t="shared" si="372"/>
      </c>
    </row>
    <row r="3454" spans="1:26">
      <c r="A3454" s="5">
        <v>4</v>
      </c>
      <c r="B3454" s="8" t="s">
        <v>1271</v>
      </c>
      <c r="C3454" s="5" t="s">
        <v>1272</v>
      </c>
      <c r="D3454" s="50">
        <v>1</v>
      </c>
      <c r="E3454" s="5">
        <v>5</v>
      </c>
      <c r="F3454" s="5">
        <f t="shared" si="376"/>
      </c>
      <c r="G3454" s="5">
        <f t="shared" si="377"/>
      </c>
      <c r="H3454" s="5">
        <v>1</v>
      </c>
      <c r="I3454" s="102">
        <f t="shared" si="378"/>
      </c>
      <c r="W3454">
        <f t="shared" si="369"/>
      </c>
      <c r="X3454">
        <f t="shared" si="370"/>
      </c>
      <c r="Y3454">
        <f t="shared" si="371"/>
      </c>
      <c r="Z3454">
        <f t="shared" si="372"/>
      </c>
    </row>
    <row r="3455" spans="1:26">
      <c r="A3455" s="5">
        <v>5</v>
      </c>
      <c r="B3455" s="8" t="s">
        <v>380</v>
      </c>
      <c r="C3455" s="5" t="s">
        <v>381</v>
      </c>
      <c r="D3455" s="50">
        <v>1</v>
      </c>
      <c r="E3455" s="5">
        <v>5</v>
      </c>
      <c r="F3455" s="5">
        <f t="shared" si="376"/>
      </c>
      <c r="G3455" s="5">
        <f t="shared" si="377"/>
      </c>
      <c r="H3455" s="5">
        <v>1</v>
      </c>
      <c r="I3455" s="102">
        <f t="shared" si="378"/>
      </c>
      <c r="W3455">
        <f t="shared" si="369"/>
      </c>
      <c r="X3455">
        <f t="shared" si="370"/>
      </c>
      <c r="Y3455">
        <f t="shared" si="371"/>
      </c>
      <c r="Z3455">
        <f t="shared" si="372"/>
      </c>
    </row>
    <row r="3456" spans="1:26">
      <c r="A3456" s="5">
        <v>6</v>
      </c>
      <c r="B3456" s="8" t="s">
        <v>454</v>
      </c>
      <c r="C3456" s="5" t="s">
        <v>453</v>
      </c>
      <c r="D3456" s="50">
        <v>1</v>
      </c>
      <c r="E3456" s="5">
        <v>5</v>
      </c>
      <c r="F3456" s="5">
        <f t="shared" si="376"/>
      </c>
      <c r="G3456" s="5">
        <f t="shared" si="377"/>
      </c>
      <c r="H3456" s="5">
        <v>1</v>
      </c>
      <c r="I3456" s="102">
        <f t="shared" si="378"/>
      </c>
      <c r="W3456">
        <f t="shared" si="369"/>
      </c>
      <c r="X3456">
        <f t="shared" si="370"/>
      </c>
      <c r="Y3456">
        <f t="shared" si="371"/>
      </c>
      <c r="Z3456">
        <f t="shared" si="372"/>
      </c>
    </row>
    <row r="3457" spans="1:26">
      <c r="A3457" s="5">
        <v>7</v>
      </c>
      <c r="B3457" s="8" t="s">
        <v>1045</v>
      </c>
      <c r="C3457" s="5" t="s">
        <v>1044</v>
      </c>
      <c r="D3457" s="50">
        <v>1</v>
      </c>
      <c r="E3457" s="5">
        <v>5</v>
      </c>
      <c r="F3457" s="5">
        <f t="shared" si="376"/>
      </c>
      <c r="G3457" s="5">
        <f t="shared" si="377"/>
      </c>
      <c r="H3457" s="5">
        <v>1</v>
      </c>
      <c r="I3457" s="102">
        <f t="shared" si="378"/>
      </c>
      <c r="W3457">
        <f t="shared" si="369"/>
      </c>
      <c r="X3457">
        <f t="shared" si="370"/>
      </c>
      <c r="Y3457">
        <f t="shared" si="371"/>
      </c>
      <c r="Z3457">
        <f t="shared" si="372"/>
      </c>
    </row>
    <row r="3458" spans="1:26">
      <c r="A3458" s="5"/>
      <c r="B3458" s="8"/>
      <c r="C3458" s="5"/>
      <c r="D3458" s="50"/>
      <c r="E3458" s="5"/>
      <c r="F3458" s="5"/>
      <c r="G3458" s="5"/>
      <c r="H3458" s="5"/>
      <c r="I3458" s="102"/>
      <c r="W3458">
        <f t="shared" si="369"/>
      </c>
      <c r="X3458">
        <f t="shared" si="370"/>
      </c>
      <c r="Y3458">
        <f t="shared" si="371"/>
      </c>
      <c r="Z3458">
        <f t="shared" si="372"/>
      </c>
    </row>
    <row r="3459" spans="1:26">
      <c r="A3459" s="5">
        <v>9</v>
      </c>
      <c r="B3459" s="8" t="s">
        <v>488</v>
      </c>
      <c r="C3459" s="5" t="s">
        <v>506</v>
      </c>
      <c r="D3459" s="50">
        <v>1</v>
      </c>
      <c r="E3459" s="5">
        <v>5</v>
      </c>
      <c r="F3459" s="5">
        <f t="shared" si="376"/>
      </c>
      <c r="G3459" s="5">
        <f t="shared" si="377"/>
      </c>
      <c r="H3459" s="5">
        <v>1</v>
      </c>
      <c r="I3459" s="102">
        <f t="shared" si="378"/>
      </c>
      <c r="W3459">
        <f t="shared" si="369"/>
      </c>
      <c r="X3459">
        <f t="shared" si="370"/>
      </c>
      <c r="Y3459">
        <f t="shared" si="371"/>
      </c>
      <c r="Z3459">
        <f t="shared" si="372"/>
      </c>
    </row>
    <row r="3460" spans="1:26">
      <c r="A3460" s="5">
        <v>10</v>
      </c>
      <c r="B3460" s="8" t="s">
        <v>586</v>
      </c>
      <c r="C3460" s="5" t="s">
        <v>587</v>
      </c>
      <c r="D3460" s="50">
        <v>1</v>
      </c>
      <c r="E3460" s="5">
        <v>5</v>
      </c>
      <c r="F3460" s="5">
        <f t="shared" si="376"/>
      </c>
      <c r="G3460" s="5">
        <f t="shared" si="377"/>
      </c>
      <c r="H3460" s="5">
        <v>1</v>
      </c>
      <c r="I3460" s="102">
        <f t="shared" si="378"/>
      </c>
      <c r="W3460">
        <f t="shared" ref="W3460:W3523" si="379">IF(LEFT($H3460&amp;"",5)="2019-",$H3460,W3459)</f>
      </c>
      <c r="X3460">
        <f t="shared" ref="X3460:X3523" si="380">IF($W3460="",0,IF(COUNTIF($AB$2:$AB$80,$W3460)&gt;0,1,0))</f>
      </c>
      <c r="Y3460">
        <f t="shared" ref="Y3460:Y3523" si="381">IF($C3460="","",UPPER(TRIM(IFERROR(LEFT($C3460&amp;"",FIND("/",$C3460&amp;"")-1),$C3460&amp;""))))</f>
      </c>
      <c r="Z3460">
        <f t="shared" ref="Z3460:Z3523" si="382">IFERROR(IF(ISNUMBER($G3460),$G3460,0),0)</f>
      </c>
    </row>
    <row r="3461" spans="1:26">
      <c r="A3461" s="5">
        <v>11</v>
      </c>
      <c r="B3461" s="8" t="s">
        <v>287</v>
      </c>
      <c r="C3461" s="5" t="s">
        <v>286</v>
      </c>
      <c r="D3461" s="50">
        <v>1</v>
      </c>
      <c r="E3461" s="5">
        <v>5</v>
      </c>
      <c r="F3461" s="5">
        <f t="shared" si="376"/>
      </c>
      <c r="G3461" s="5">
        <f t="shared" si="377"/>
      </c>
      <c r="H3461" s="5">
        <v>1</v>
      </c>
      <c r="I3461" s="102">
        <f t="shared" si="378"/>
      </c>
      <c r="W3461">
        <f t="shared" si="379"/>
      </c>
      <c r="X3461">
        <f t="shared" si="380"/>
      </c>
      <c r="Y3461">
        <f t="shared" si="381"/>
      </c>
      <c r="Z3461">
        <f t="shared" si="382"/>
      </c>
    </row>
    <row r="3462" spans="1:26">
      <c r="A3462" s="5">
        <v>12</v>
      </c>
      <c r="B3462" s="8" t="s">
        <v>619</v>
      </c>
      <c r="C3462" s="5" t="s">
        <v>620</v>
      </c>
      <c r="D3462" s="50">
        <v>2</v>
      </c>
      <c r="E3462" s="5">
        <v>5</v>
      </c>
      <c r="F3462" s="5">
        <f t="shared" si="376"/>
      </c>
      <c r="G3462" s="5">
        <f t="shared" si="377"/>
      </c>
      <c r="H3462" s="5">
        <v>1</v>
      </c>
      <c r="I3462" s="102">
        <f t="shared" si="378"/>
      </c>
      <c r="W3462">
        <f t="shared" si="379"/>
      </c>
      <c r="X3462">
        <f t="shared" si="380"/>
      </c>
      <c r="Y3462">
        <f t="shared" si="381"/>
      </c>
      <c r="Z3462">
        <f t="shared" si="382"/>
      </c>
    </row>
    <row r="3463" spans="1:26">
      <c r="A3463" s="5"/>
      <c r="B3463" s="8"/>
      <c r="C3463" s="5"/>
      <c r="D3463" s="50"/>
      <c r="E3463" s="5"/>
      <c r="F3463" s="5"/>
      <c r="G3463" s="5"/>
      <c r="H3463" s="5"/>
      <c r="I3463" s="102"/>
      <c r="W3463">
        <f t="shared" si="379"/>
      </c>
      <c r="X3463">
        <f t="shared" si="380"/>
      </c>
      <c r="Y3463">
        <f t="shared" si="381"/>
      </c>
      <c r="Z3463">
        <f t="shared" si="382"/>
      </c>
    </row>
    <row r="3464" spans="1:26">
      <c r="A3464" s="5">
        <v>14</v>
      </c>
      <c r="B3464" s="8" t="s">
        <v>1273</v>
      </c>
      <c r="C3464" s="5" t="s">
        <v>1274</v>
      </c>
      <c r="D3464" s="50">
        <v>1</v>
      </c>
      <c r="E3464" s="5">
        <v>5</v>
      </c>
      <c r="F3464" s="5">
        <f t="shared" si="376"/>
      </c>
      <c r="G3464" s="5">
        <f t="shared" si="377"/>
      </c>
      <c r="H3464" s="5">
        <v>1</v>
      </c>
      <c r="I3464" s="102">
        <f t="shared" si="378"/>
      </c>
      <c r="W3464">
        <f t="shared" si="379"/>
      </c>
      <c r="X3464">
        <f t="shared" si="380"/>
      </c>
      <c r="Y3464">
        <f t="shared" si="381"/>
      </c>
      <c r="Z3464">
        <f t="shared" si="382"/>
      </c>
    </row>
    <row r="3465" spans="1:26">
      <c r="A3465" s="5">
        <v>15</v>
      </c>
      <c r="B3465" s="8" t="s">
        <v>1050</v>
      </c>
      <c r="C3465" s="5" t="s">
        <v>1049</v>
      </c>
      <c r="D3465" s="50">
        <v>1</v>
      </c>
      <c r="E3465" s="5">
        <v>5</v>
      </c>
      <c r="F3465" s="5">
        <f t="shared" si="376"/>
      </c>
      <c r="G3465" s="5">
        <f t="shared" si="377"/>
      </c>
      <c r="H3465" s="5">
        <v>1</v>
      </c>
      <c r="I3465" s="102">
        <f t="shared" si="378"/>
      </c>
      <c r="W3465">
        <f t="shared" si="379"/>
      </c>
      <c r="X3465">
        <f t="shared" si="380"/>
      </c>
      <c r="Y3465">
        <f t="shared" si="381"/>
      </c>
      <c r="Z3465">
        <f t="shared" si="382"/>
      </c>
    </row>
    <row r="3466" spans="1:26">
      <c r="A3466" s="5">
        <v>16</v>
      </c>
      <c r="B3466" s="8" t="s">
        <v>580</v>
      </c>
      <c r="C3466" s="5" t="s">
        <v>581</v>
      </c>
      <c r="D3466" s="50">
        <v>3</v>
      </c>
      <c r="E3466" s="5">
        <v>5</v>
      </c>
      <c r="F3466" s="5">
        <f t="shared" si="376"/>
      </c>
      <c r="G3466" s="5">
        <f t="shared" si="377"/>
      </c>
      <c r="H3466" s="5">
        <v>1</v>
      </c>
      <c r="I3466" s="102">
        <f t="shared" si="378"/>
      </c>
      <c r="W3466">
        <f t="shared" si="379"/>
      </c>
      <c r="X3466">
        <f t="shared" si="380"/>
      </c>
      <c r="Y3466">
        <f t="shared" si="381"/>
      </c>
      <c r="Z3466">
        <f t="shared" si="382"/>
      </c>
    </row>
    <row r="3467" spans="1:26">
      <c r="A3467" s="5">
        <v>17</v>
      </c>
      <c r="B3467" s="8" t="s">
        <v>437</v>
      </c>
      <c r="C3467" s="5" t="s">
        <v>436</v>
      </c>
      <c r="D3467" s="50">
        <v>1</v>
      </c>
      <c r="E3467" s="5">
        <v>5</v>
      </c>
      <c r="F3467" s="5">
        <f t="shared" si="376"/>
      </c>
      <c r="G3467" s="5">
        <f t="shared" si="377"/>
      </c>
      <c r="H3467" s="5">
        <v>1</v>
      </c>
      <c r="I3467" s="102">
        <f t="shared" si="378"/>
      </c>
      <c r="W3467">
        <f t="shared" si="379"/>
      </c>
      <c r="X3467">
        <f t="shared" si="380"/>
      </c>
      <c r="Y3467">
        <f t="shared" si="381"/>
      </c>
      <c r="Z3467">
        <f t="shared" si="382"/>
      </c>
    </row>
    <row r="3468" spans="1:26">
      <c r="A3468" s="5"/>
      <c r="B3468" s="106"/>
      <c r="C3468" s="5"/>
      <c r="D3468" s="50"/>
      <c r="E3468" s="5"/>
      <c r="F3468" s="5"/>
      <c r="G3468" s="5"/>
      <c r="H3468" s="5"/>
      <c r="I3468" s="102"/>
      <c r="W3468">
        <f t="shared" si="379"/>
      </c>
      <c r="X3468">
        <f t="shared" si="380"/>
      </c>
      <c r="Y3468">
        <f t="shared" si="381"/>
      </c>
      <c r="Z3468">
        <f t="shared" si="382"/>
      </c>
    </row>
    <row r="3469" spans="1:26">
      <c r="A3469" s="5">
        <v>19</v>
      </c>
      <c r="B3469" s="8" t="s">
        <v>464</v>
      </c>
      <c r="C3469" s="5" t="s">
        <v>463</v>
      </c>
      <c r="D3469" s="50">
        <v>1</v>
      </c>
      <c r="E3469" s="5">
        <v>5</v>
      </c>
      <c r="F3469" s="5">
        <f t="shared" si="376"/>
      </c>
      <c r="G3469" s="5">
        <f t="shared" si="377"/>
      </c>
      <c r="H3469" s="5">
        <v>1</v>
      </c>
      <c r="I3469" s="102">
        <f t="shared" si="378"/>
      </c>
      <c r="W3469">
        <f t="shared" si="379"/>
      </c>
      <c r="X3469">
        <f t="shared" si="380"/>
      </c>
      <c r="Y3469">
        <f t="shared" si="381"/>
      </c>
      <c r="Z3469">
        <f t="shared" si="382"/>
      </c>
    </row>
    <row r="3470" spans="1:26">
      <c r="A3470" s="5">
        <v>20</v>
      </c>
      <c r="B3470" s="8" t="s">
        <v>37</v>
      </c>
      <c r="C3470" s="5" t="s">
        <v>38</v>
      </c>
      <c r="D3470" s="50">
        <v>1</v>
      </c>
      <c r="E3470" s="5">
        <v>5</v>
      </c>
      <c r="F3470" s="5">
        <f t="shared" si="376"/>
      </c>
      <c r="G3470" s="5">
        <f t="shared" si="377"/>
      </c>
      <c r="H3470" s="5">
        <v>1</v>
      </c>
      <c r="I3470" s="102">
        <f t="shared" si="378"/>
      </c>
      <c r="W3470">
        <f t="shared" si="379"/>
      </c>
      <c r="X3470">
        <f t="shared" si="380"/>
      </c>
      <c r="Y3470">
        <f t="shared" si="381"/>
      </c>
      <c r="Z3470">
        <f t="shared" si="382"/>
      </c>
    </row>
    <row r="3471" spans="1:26">
      <c r="A3471" s="5">
        <v>21</v>
      </c>
      <c r="B3471" s="8" t="s">
        <v>1280</v>
      </c>
      <c r="C3471" s="5" t="s">
        <v>1281</v>
      </c>
      <c r="D3471" s="5">
        <v>2</v>
      </c>
      <c r="E3471" s="50">
        <v>1</v>
      </c>
      <c r="F3471" s="5">
        <v>2</v>
      </c>
      <c r="G3471" s="5">
        <f>+F3471</f>
      </c>
      <c r="H3471" s="5">
        <v>1</v>
      </c>
      <c r="I3471" s="102">
        <f t="shared" si="378"/>
      </c>
      <c r="W3471">
        <f t="shared" si="379"/>
      </c>
      <c r="X3471">
        <f t="shared" si="380"/>
      </c>
      <c r="Y3471">
        <f t="shared" si="381"/>
      </c>
      <c r="Z3471">
        <f t="shared" si="382"/>
      </c>
    </row>
    <row r="3472" spans="1:26">
      <c r="A3472" s="5">
        <v>22</v>
      </c>
      <c r="B3472" s="15" t="s">
        <v>1282</v>
      </c>
      <c r="C3472" s="5" t="s">
        <v>1283</v>
      </c>
      <c r="D3472" s="5">
        <v>3</v>
      </c>
      <c r="E3472" s="50">
        <v>1</v>
      </c>
      <c r="F3472" s="5">
        <v>3</v>
      </c>
      <c r="G3472" s="5">
        <f>+F3472</f>
      </c>
      <c r="H3472" s="5">
        <v>1</v>
      </c>
      <c r="I3472" s="102">
        <f t="shared" si="378"/>
      </c>
      <c r="W3472">
        <f t="shared" si="379"/>
      </c>
      <c r="X3472">
        <f t="shared" si="380"/>
      </c>
      <c r="Y3472">
        <f t="shared" si="381"/>
      </c>
      <c r="Z3472">
        <f t="shared" si="382"/>
      </c>
    </row>
    <row r="3473" spans="1:26">
      <c r="A3473" s="5">
        <v>23</v>
      </c>
      <c r="B3473" s="8" t="s">
        <v>1184</v>
      </c>
      <c r="C3473" s="5" t="s">
        <v>1185</v>
      </c>
      <c r="D3473" s="5">
        <v>2</v>
      </c>
      <c r="E3473" s="50">
        <v>1</v>
      </c>
      <c r="F3473" s="5">
        <v>2</v>
      </c>
      <c r="G3473" s="5">
        <f>+F3473</f>
      </c>
      <c r="H3473" s="5">
        <v>1</v>
      </c>
      <c r="I3473" s="102">
        <f t="shared" si="378"/>
      </c>
      <c r="W3473">
        <f t="shared" si="379"/>
      </c>
      <c r="X3473">
        <f t="shared" si="380"/>
      </c>
      <c r="Y3473">
        <f t="shared" si="381"/>
      </c>
      <c r="Z3473">
        <f t="shared" si="382"/>
      </c>
    </row>
    <row r="3474" spans="1:26">
      <c r="A3474" s="5">
        <v>24</v>
      </c>
      <c r="B3474" s="8" t="s">
        <v>906</v>
      </c>
      <c r="C3474" s="5" t="s">
        <v>905</v>
      </c>
      <c r="D3474" s="5">
        <v>2</v>
      </c>
      <c r="E3474" s="50">
        <v>1</v>
      </c>
      <c r="F3474" s="5">
        <v>2</v>
      </c>
      <c r="G3474" s="5">
        <f>+F3474</f>
      </c>
      <c r="H3474" s="5">
        <v>1</v>
      </c>
      <c r="I3474" s="102">
        <f t="shared" si="378"/>
      </c>
      <c r="W3474">
        <f t="shared" si="379"/>
      </c>
      <c r="X3474">
        <f t="shared" si="380"/>
      </c>
      <c r="Y3474">
        <f t="shared" si="381"/>
      </c>
      <c r="Z3474">
        <f t="shared" si="382"/>
      </c>
    </row>
    <row r="3475" spans="1:26">
      <c r="A3475" s="5"/>
      <c r="B3475" s="8" t="s">
        <v>1103</v>
      </c>
      <c r="C3475" s="5" t="s">
        <v>1183</v>
      </c>
      <c r="D3475" s="5">
        <v>5</v>
      </c>
      <c r="E3475" s="5">
        <v>1</v>
      </c>
      <c r="F3475" s="5">
        <f>+E3475*D3475</f>
      </c>
      <c r="G3475" s="5">
        <f>+E3475*D3475</f>
      </c>
      <c r="H3475" s="5">
        <v>1</v>
      </c>
      <c r="I3475" s="102">
        <f t="shared" si="378"/>
      </c>
      <c r="W3475">
        <f t="shared" si="379"/>
      </c>
      <c r="X3475">
        <f t="shared" si="380"/>
      </c>
      <c r="Y3475">
        <f t="shared" si="381"/>
      </c>
      <c r="Z3475">
        <f t="shared" si="382"/>
      </c>
    </row>
    <row r="3476" spans="1:26">
      <c r="A3476" s="5"/>
      <c r="B3476" s="8"/>
      <c r="C3476" s="5"/>
      <c r="D3476" s="134"/>
      <c r="E3476" s="16"/>
      <c r="F3476" s="5"/>
      <c r="G3476" s="5"/>
      <c r="H3476" s="5"/>
      <c r="I3476" s="102"/>
      <c r="W3476">
        <f t="shared" si="379"/>
      </c>
      <c r="X3476">
        <f t="shared" si="380"/>
      </c>
      <c r="Y3476">
        <f t="shared" si="381"/>
      </c>
      <c r="Z3476">
        <f t="shared" si="382"/>
      </c>
    </row>
    <row r="3477" spans="1:26">
      <c r="A3477" s="5"/>
      <c r="B3477" s="8"/>
      <c r="C3477" s="5"/>
      <c r="D3477" s="135"/>
      <c r="E3477" s="16"/>
      <c r="F3477" s="5"/>
      <c r="G3477" s="5"/>
      <c r="H3477" s="16"/>
      <c r="I3477" s="102"/>
      <c r="W3477">
        <f t="shared" si="379"/>
      </c>
      <c r="X3477">
        <f t="shared" si="380"/>
      </c>
      <c r="Y3477">
        <f t="shared" si="381"/>
      </c>
      <c r="Z3477">
        <f t="shared" si="382"/>
      </c>
    </row>
    <row r="3478" spans="1:26">
      <c r="A3478" s="10"/>
      <c r="B3478" s="10"/>
      <c r="C3478" s="10"/>
      <c r="D3478" s="10"/>
      <c r="E3478" s="10"/>
      <c r="F3478" s="10"/>
      <c r="G3478" s="10"/>
      <c r="H3478" s="10"/>
      <c r="I3478" s="97"/>
      <c r="W3478">
        <f t="shared" si="379"/>
      </c>
      <c r="X3478">
        <f t="shared" si="380"/>
      </c>
      <c r="Y3478">
        <f t="shared" si="381"/>
      </c>
      <c r="Z3478">
        <f t="shared" si="382"/>
      </c>
    </row>
    <row r="3479" spans="1:26" ht="15.75" thickBot="1">
      <c r="A3479" s="10"/>
      <c r="B3479" s="80" t="s">
        <v>20</v>
      </c>
      <c r="C3479" s="35"/>
      <c r="D3479" s="35"/>
      <c r="E3479" s="35"/>
      <c r="F3479" s="35"/>
      <c r="G3479" s="35"/>
      <c r="H3479" s="35"/>
      <c r="I3479" s="98"/>
      <c r="W3479">
        <f t="shared" si="379"/>
      </c>
      <c r="X3479">
        <f t="shared" si="380"/>
      </c>
      <c r="Y3479">
        <f t="shared" si="381"/>
      </c>
      <c r="Z3479">
        <f t="shared" si="382"/>
      </c>
    </row>
    <row r="3480" spans="1:26" ht="15.75" thickBot="1">
      <c r="A3480" s="99"/>
      <c r="B3480" s="81"/>
      <c r="C3480" s="39" t="s">
        <v>21</v>
      </c>
      <c r="D3480" s="40">
        <f>SUM(D3450:D3479)</f>
      </c>
      <c r="E3480" s="41">
        <f>IF(H3480=I3480,"OK","NO")</f>
      </c>
      <c r="F3480" s="40">
        <f>SUM(F3450:F3479)</f>
      </c>
      <c r="G3480" s="40">
        <f>SUM(G3450:G3479)</f>
      </c>
      <c r="H3480" s="42">
        <f>SUMPRODUCT(H3450:H3479,G3450:G3479)</f>
      </c>
      <c r="I3480" s="100">
        <f>SUM(I3450:I3479)</f>
      </c>
      <c r="W3480">
        <f t="shared" si="379"/>
      </c>
      <c r="X3480">
        <f t="shared" si="380"/>
      </c>
      <c r="Y3480">
        <f t="shared" si="381"/>
      </c>
      <c r="Z3480">
        <f t="shared" si="382"/>
      </c>
    </row>
    <row r="3481" spans="1:26">
      <c r="A3481" s="10"/>
      <c r="B3481" s="10"/>
      <c r="C3481" s="91"/>
      <c r="D3481" s="91"/>
      <c r="E3481" s="91"/>
      <c r="F3481" s="91"/>
      <c r="G3481" s="91"/>
      <c r="H3481" s="91"/>
      <c r="I3481" s="91"/>
      <c r="W3481">
        <f t="shared" si="379"/>
      </c>
      <c r="X3481">
        <f t="shared" si="380"/>
      </c>
      <c r="Y3481">
        <f t="shared" si="381"/>
      </c>
      <c r="Z3481">
        <f t="shared" si="382"/>
      </c>
    </row>
    <row r="3482" spans="1:26">
      <c r="A3482" s="12" t="s">
        <v>281</v>
      </c>
      <c r="B3482" s="12"/>
      <c r="C3482" s="12"/>
      <c r="D3482" s="13"/>
      <c r="E3482" s="14"/>
      <c r="F3482" s="14"/>
      <c r="G3482" s="14"/>
      <c r="H3482" s="2"/>
      <c r="I3482" s="12"/>
      <c r="W3482">
        <f t="shared" si="379"/>
      </c>
      <c r="X3482">
        <f t="shared" si="380"/>
      </c>
      <c r="Y3482">
        <f t="shared" si="381"/>
      </c>
      <c r="Z3482">
        <f t="shared" si="382"/>
      </c>
    </row>
    <row r="3483" spans="1:26">
      <c r="W3483">
        <f t="shared" si="379"/>
      </c>
      <c r="X3483">
        <f t="shared" si="380"/>
      </c>
      <c r="Y3483">
        <f t="shared" si="381"/>
      </c>
      <c r="Z3483">
        <f t="shared" si="382"/>
      </c>
    </row>
    <row r="3484" spans="1:26">
      <c r="W3484">
        <f t="shared" si="379"/>
      </c>
      <c r="X3484">
        <f t="shared" si="380"/>
      </c>
      <c r="Y3484">
        <f t="shared" si="381"/>
      </c>
      <c r="Z3484">
        <f t="shared" si="382"/>
      </c>
    </row>
    <row r="3485" spans="1:26">
      <c r="A3485" s="1562" t="s">
        <v>0</v>
      </c>
      <c r="B3485" s="1562"/>
      <c r="C3485" s="1562"/>
      <c r="D3485" s="1562"/>
      <c r="E3485" s="1562"/>
      <c r="F3485" s="1562"/>
      <c r="G3485" s="1562"/>
      <c r="H3485" s="1562"/>
      <c r="I3485" s="1562"/>
      <c r="W3485">
        <f t="shared" si="379"/>
      </c>
      <c r="X3485">
        <f t="shared" si="380"/>
      </c>
      <c r="Y3485">
        <f t="shared" si="381"/>
      </c>
      <c r="Z3485">
        <f t="shared" si="382"/>
      </c>
    </row>
    <row r="3486" spans="1:26">
      <c r="W3486">
        <f t="shared" si="379"/>
      </c>
      <c r="X3486">
        <f t="shared" si="380"/>
      </c>
      <c r="Y3486">
        <f t="shared" si="381"/>
      </c>
      <c r="Z3486">
        <f t="shared" si="382"/>
      </c>
    </row>
    <row r="3487" spans="1:26">
      <c r="A3487" s="1" t="s">
        <v>1</v>
      </c>
      <c r="B3487" s="1"/>
      <c r="G3487" s="2" t="s">
        <v>2</v>
      </c>
      <c r="H3487" s="3" t="s">
        <v>1263</v>
      </c>
      <c r="W3487">
        <f t="shared" si="379"/>
      </c>
      <c r="X3487">
        <f t="shared" si="380"/>
      </c>
      <c r="Y3487">
        <f t="shared" si="381"/>
      </c>
      <c r="Z3487">
        <f t="shared" si="382"/>
      </c>
    </row>
    <row r="3488" spans="1:26">
      <c r="A3488" s="22" t="inlineStr">
        <is>
          <t>ATTN: Contact-005</t>
        </is>
      </c>
      <c r="B3488" s="1"/>
      <c r="F3488" s="4" t="s">
        <v>3</v>
      </c>
      <c r="G3488" s="2"/>
      <c r="H3488" s="582" t="s">
        <v>137</v>
      </c>
      <c r="W3488">
        <f t="shared" si="379"/>
      </c>
      <c r="X3488">
        <f t="shared" si="380"/>
      </c>
      <c r="Y3488">
        <f t="shared" si="381"/>
      </c>
      <c r="Z3488">
        <f t="shared" si="382"/>
      </c>
    </row>
    <row r="3489" spans="1:26">
      <c r="A3489" s="1" t="inlineStr">
        <is>
          <t>Dealer-112</t>
        </is>
      </c>
      <c r="B3489" s="1"/>
      <c r="H3489" s="22"/>
      <c r="W3489">
        <f t="shared" si="379"/>
      </c>
      <c r="X3489">
        <f t="shared" si="380"/>
      </c>
      <c r="Y3489">
        <f t="shared" si="381"/>
      </c>
      <c r="Z3489">
        <f t="shared" si="382"/>
      </c>
    </row>
    <row r="3490" spans="1:26">
      <c r="A3490" s="1" t="inlineStr">
        <is>
          <t>Address line (redacted)</t>
        </is>
      </c>
      <c r="B3490" s="1"/>
      <c r="D3490" s="85"/>
      <c r="E3490" s="85"/>
      <c r="F3490" s="85"/>
      <c r="G3490" s="85"/>
      <c r="H3490" s="85"/>
      <c r="W3490">
        <f t="shared" si="379"/>
      </c>
      <c r="X3490">
        <f t="shared" si="380"/>
      </c>
      <c r="Y3490">
        <f t="shared" si="381"/>
      </c>
      <c r="Z3490">
        <f t="shared" si="382"/>
      </c>
    </row>
    <row r="3491" spans="1:26">
      <c r="A3491" s="22" t="inlineStr">
        <is>
          <t>Address line (redacted)</t>
        </is>
      </c>
      <c r="B3491" s="86"/>
      <c r="D3491" s="85"/>
      <c r="E3491" s="85"/>
      <c r="F3491" s="85"/>
      <c r="G3491" s="85"/>
      <c r="H3491" s="85"/>
      <c r="W3491">
        <f t="shared" si="379"/>
      </c>
      <c r="X3491">
        <f t="shared" si="380"/>
      </c>
      <c r="Y3491">
        <f t="shared" si="381"/>
      </c>
      <c r="Z3491">
        <f t="shared" si="382"/>
      </c>
    </row>
    <row r="3492" spans="1:26">
      <c r="A3492" s="49" t="s">
        <v>4</v>
      </c>
      <c r="B3492" s="87" t="inlineStr">
        <is>
          <t>GSTIN-MASKED</t>
        </is>
      </c>
      <c r="W3492">
        <f t="shared" si="379"/>
      </c>
      <c r="X3492">
        <f t="shared" si="380"/>
      </c>
      <c r="Y3492">
        <f t="shared" si="381"/>
      </c>
      <c r="Z3492">
        <f t="shared" si="382"/>
      </c>
    </row>
    <row r="3493" spans="1:26">
      <c r="A3493" s="1" t="s">
        <v>5</v>
      </c>
      <c r="W3493">
        <f t="shared" si="379"/>
      </c>
      <c r="X3493">
        <f t="shared" si="380"/>
      </c>
      <c r="Y3493">
        <f t="shared" si="381"/>
      </c>
      <c r="Z3493">
        <f t="shared" si="382"/>
      </c>
    </row>
    <row r="3494" spans="1:26">
      <c r="A3494" s="1" t="s">
        <v>6</v>
      </c>
      <c r="W3494">
        <f t="shared" si="379"/>
      </c>
      <c r="X3494">
        <f t="shared" si="380"/>
      </c>
      <c r="Y3494">
        <f t="shared" si="381"/>
      </c>
      <c r="Z3494">
        <f t="shared" si="382"/>
      </c>
    </row>
    <row r="3495" spans="1:26">
      <c r="A3495" s="1" t="s">
        <v>7</v>
      </c>
      <c r="W3495">
        <f t="shared" si="379"/>
      </c>
      <c r="X3495">
        <f t="shared" si="380"/>
      </c>
      <c r="Y3495">
        <f t="shared" si="381"/>
      </c>
      <c r="Z3495">
        <f t="shared" si="382"/>
      </c>
    </row>
    <row r="3496" spans="1:26" ht="24">
      <c r="A3496" s="88" t="s">
        <v>8</v>
      </c>
      <c r="B3496" s="89" t="s">
        <v>9</v>
      </c>
      <c r="C3496" s="89" t="s">
        <v>10</v>
      </c>
      <c r="D3496" s="34" t="s">
        <v>11</v>
      </c>
      <c r="E3496" s="34" t="s">
        <v>12</v>
      </c>
      <c r="F3496" s="34" t="s">
        <v>13</v>
      </c>
      <c r="G3496" s="34" t="s">
        <v>14</v>
      </c>
      <c r="H3496" s="88" t="s">
        <v>15</v>
      </c>
      <c r="I3496" s="90" t="s">
        <v>16</v>
      </c>
      <c r="W3496">
        <f t="shared" si="379"/>
      </c>
      <c r="X3496">
        <f t="shared" si="380"/>
      </c>
      <c r="Y3496">
        <f t="shared" si="381"/>
      </c>
      <c r="Z3496">
        <f t="shared" si="382"/>
      </c>
    </row>
    <row r="3497" spans="1:26">
      <c r="A3497" s="5"/>
      <c r="B3497" s="1564" t="s">
        <v>18</v>
      </c>
      <c r="C3497" s="1565"/>
      <c r="D3497" s="5"/>
      <c r="E3497" s="16"/>
      <c r="F3497" s="5"/>
      <c r="G3497" s="5"/>
      <c r="H3497" s="5"/>
      <c r="I3497" s="102"/>
      <c r="W3497">
        <f t="shared" si="379"/>
      </c>
      <c r="X3497">
        <f t="shared" si="380"/>
      </c>
      <c r="Y3497">
        <f t="shared" si="381"/>
      </c>
      <c r="Z3497">
        <f t="shared" si="382"/>
      </c>
    </row>
    <row r="3498" spans="1:26">
      <c r="A3498" s="5">
        <v>1</v>
      </c>
      <c r="B3498" s="8" t="s">
        <v>1275</v>
      </c>
      <c r="C3498" s="9" t="s">
        <v>1276</v>
      </c>
      <c r="D3498" s="9">
        <v>1</v>
      </c>
      <c r="E3498" s="16">
        <v>4</v>
      </c>
      <c r="F3498" s="5">
        <f t="shared" ref="F3498:F3509" si="383">+E3498*D3498</f>
      </c>
      <c r="G3498" s="5">
        <f t="shared" ref="G3498:G3509" si="384">+E3498*D3498</f>
      </c>
      <c r="H3498" s="5">
        <v>1</v>
      </c>
      <c r="I3498" s="102">
        <f t="shared" ref="I3498:I3528" si="385">+H3498*G3498</f>
      </c>
      <c r="W3498">
        <f t="shared" si="379"/>
      </c>
      <c r="X3498">
        <f t="shared" si="380"/>
      </c>
      <c r="Y3498">
        <f t="shared" si="381"/>
      </c>
      <c r="Z3498">
        <f t="shared" si="382"/>
      </c>
    </row>
    <row r="3499" spans="1:26">
      <c r="A3499" s="5">
        <v>2</v>
      </c>
      <c r="B3499" s="8" t="s">
        <v>275</v>
      </c>
      <c r="C3499" s="5" t="s">
        <v>276</v>
      </c>
      <c r="D3499" s="9">
        <v>1</v>
      </c>
      <c r="E3499" s="5">
        <v>4</v>
      </c>
      <c r="F3499" s="5">
        <f t="shared" si="383"/>
      </c>
      <c r="G3499" s="5">
        <f t="shared" si="384"/>
      </c>
      <c r="H3499" s="9">
        <v>1</v>
      </c>
      <c r="I3499" s="102">
        <f t="shared" si="385"/>
      </c>
      <c r="W3499">
        <f t="shared" si="379"/>
      </c>
      <c r="X3499">
        <f t="shared" si="380"/>
      </c>
      <c r="Y3499">
        <f t="shared" si="381"/>
      </c>
      <c r="Z3499">
        <f t="shared" si="382"/>
      </c>
    </row>
    <row r="3500" spans="1:26">
      <c r="A3500" s="5">
        <v>3</v>
      </c>
      <c r="B3500" s="8" t="s">
        <v>295</v>
      </c>
      <c r="C3500" s="5" t="s">
        <v>294</v>
      </c>
      <c r="D3500" s="9">
        <v>1</v>
      </c>
      <c r="E3500" s="5">
        <v>4</v>
      </c>
      <c r="F3500" s="5">
        <f t="shared" si="383"/>
      </c>
      <c r="G3500" s="5">
        <f t="shared" si="384"/>
      </c>
      <c r="H3500" s="9">
        <v>1</v>
      </c>
      <c r="I3500" s="102">
        <f t="shared" si="385"/>
      </c>
      <c r="W3500">
        <f t="shared" si="379"/>
      </c>
      <c r="X3500">
        <f t="shared" si="380"/>
      </c>
      <c r="Y3500">
        <f t="shared" si="381"/>
      </c>
      <c r="Z3500">
        <f t="shared" si="382"/>
      </c>
    </row>
    <row r="3501" spans="1:26">
      <c r="A3501" s="5">
        <v>4</v>
      </c>
      <c r="B3501" s="95" t="s">
        <v>318</v>
      </c>
      <c r="C3501" s="9" t="s">
        <v>319</v>
      </c>
      <c r="D3501" s="9">
        <v>1</v>
      </c>
      <c r="E3501" s="5">
        <v>4</v>
      </c>
      <c r="F3501" s="5">
        <f t="shared" si="383"/>
      </c>
      <c r="G3501" s="5">
        <f t="shared" si="384"/>
      </c>
      <c r="H3501" s="16">
        <v>1</v>
      </c>
      <c r="I3501" s="102">
        <f t="shared" si="385"/>
      </c>
      <c r="W3501">
        <f t="shared" si="379"/>
      </c>
      <c r="X3501">
        <f t="shared" si="380"/>
      </c>
      <c r="Y3501">
        <f t="shared" si="381"/>
      </c>
      <c r="Z3501">
        <f t="shared" si="382"/>
      </c>
    </row>
    <row r="3502" spans="1:26">
      <c r="A3502" s="5">
        <v>5</v>
      </c>
      <c r="B3502" s="95" t="s">
        <v>277</v>
      </c>
      <c r="C3502" s="9" t="s">
        <v>278</v>
      </c>
      <c r="D3502" s="9">
        <v>2</v>
      </c>
      <c r="E3502" s="5">
        <v>4</v>
      </c>
      <c r="F3502" s="5">
        <f t="shared" si="383"/>
      </c>
      <c r="G3502" s="5">
        <f t="shared" si="384"/>
      </c>
      <c r="H3502" s="16">
        <v>1</v>
      </c>
      <c r="I3502" s="102">
        <f t="shared" si="385"/>
      </c>
      <c r="W3502">
        <f t="shared" si="379"/>
      </c>
      <c r="X3502">
        <f t="shared" si="380"/>
      </c>
      <c r="Y3502">
        <f t="shared" si="381"/>
      </c>
      <c r="Z3502">
        <f t="shared" si="382"/>
      </c>
    </row>
    <row r="3503" spans="1:26" ht="24">
      <c r="A3503" s="5">
        <v>6</v>
      </c>
      <c r="B3503" s="95" t="s">
        <v>334</v>
      </c>
      <c r="C3503" s="5" t="s">
        <v>335</v>
      </c>
      <c r="D3503" s="9">
        <v>1</v>
      </c>
      <c r="E3503" s="5">
        <v>4</v>
      </c>
      <c r="F3503" s="5">
        <f t="shared" si="383"/>
      </c>
      <c r="G3503" s="5">
        <f t="shared" si="384"/>
      </c>
      <c r="H3503" s="5">
        <v>1</v>
      </c>
      <c r="I3503" s="102">
        <f t="shared" si="385"/>
      </c>
      <c r="W3503">
        <f t="shared" si="379"/>
      </c>
      <c r="X3503">
        <f t="shared" si="380"/>
      </c>
      <c r="Y3503">
        <f t="shared" si="381"/>
      </c>
      <c r="Z3503">
        <f t="shared" si="382"/>
      </c>
    </row>
    <row r="3504" spans="1:26">
      <c r="A3504" s="5">
        <v>7</v>
      </c>
      <c r="B3504" s="95" t="s">
        <v>423</v>
      </c>
      <c r="C3504" s="5" t="s">
        <v>424</v>
      </c>
      <c r="D3504" s="9">
        <v>1</v>
      </c>
      <c r="E3504" s="5">
        <v>4</v>
      </c>
      <c r="F3504" s="5">
        <f t="shared" si="383"/>
      </c>
      <c r="G3504" s="5">
        <f t="shared" si="384"/>
      </c>
      <c r="H3504" s="5">
        <v>1</v>
      </c>
      <c r="I3504" s="102">
        <f t="shared" si="385"/>
      </c>
      <c r="W3504">
        <f t="shared" si="379"/>
      </c>
      <c r="X3504">
        <f t="shared" si="380"/>
      </c>
      <c r="Y3504">
        <f t="shared" si="381"/>
      </c>
      <c r="Z3504">
        <f t="shared" si="382"/>
      </c>
    </row>
    <row r="3505" spans="1:26">
      <c r="A3505" s="5">
        <v>8</v>
      </c>
      <c r="B3505" s="95" t="s">
        <v>310</v>
      </c>
      <c r="C3505" s="5" t="s">
        <v>311</v>
      </c>
      <c r="D3505" s="9">
        <v>1</v>
      </c>
      <c r="E3505" s="5">
        <v>4</v>
      </c>
      <c r="F3505" s="5">
        <f t="shared" si="383"/>
      </c>
      <c r="G3505" s="5">
        <f t="shared" si="384"/>
      </c>
      <c r="H3505" s="16">
        <v>1</v>
      </c>
      <c r="I3505" s="102">
        <f t="shared" si="385"/>
      </c>
      <c r="W3505">
        <f t="shared" si="379"/>
      </c>
      <c r="X3505">
        <f t="shared" si="380"/>
      </c>
      <c r="Y3505">
        <f t="shared" si="381"/>
      </c>
      <c r="Z3505">
        <f t="shared" si="382"/>
      </c>
    </row>
    <row r="3506" spans="1:26">
      <c r="A3506" s="5">
        <v>9</v>
      </c>
      <c r="B3506" s="95" t="s">
        <v>823</v>
      </c>
      <c r="C3506" s="101" t="s">
        <v>822</v>
      </c>
      <c r="D3506" s="9">
        <v>1</v>
      </c>
      <c r="E3506" s="5">
        <v>4</v>
      </c>
      <c r="F3506" s="5">
        <f t="shared" si="383"/>
      </c>
      <c r="G3506" s="5">
        <f t="shared" si="384"/>
      </c>
      <c r="H3506" s="16">
        <v>1</v>
      </c>
      <c r="I3506" s="102">
        <f t="shared" si="385"/>
      </c>
      <c r="W3506">
        <f t="shared" si="379"/>
      </c>
      <c r="X3506">
        <f t="shared" si="380"/>
      </c>
      <c r="Y3506">
        <f t="shared" si="381"/>
      </c>
      <c r="Z3506">
        <f t="shared" si="382"/>
      </c>
    </row>
    <row r="3507" spans="1:26">
      <c r="A3507" s="5">
        <v>10</v>
      </c>
      <c r="B3507" s="95" t="s">
        <v>720</v>
      </c>
      <c r="C3507" s="101" t="s">
        <v>1277</v>
      </c>
      <c r="D3507" s="9">
        <v>1</v>
      </c>
      <c r="E3507" s="5">
        <v>4</v>
      </c>
      <c r="F3507" s="5">
        <f t="shared" si="383"/>
      </c>
      <c r="G3507" s="5">
        <f t="shared" si="384"/>
      </c>
      <c r="H3507" s="16">
        <v>1</v>
      </c>
      <c r="I3507" s="102">
        <f t="shared" si="385"/>
      </c>
      <c r="W3507">
        <f t="shared" si="379"/>
      </c>
      <c r="X3507">
        <f t="shared" si="380"/>
      </c>
      <c r="Y3507">
        <f t="shared" si="381"/>
      </c>
      <c r="Z3507">
        <f t="shared" si="382"/>
      </c>
    </row>
    <row r="3508" spans="1:26">
      <c r="A3508" s="5">
        <v>11</v>
      </c>
      <c r="B3508" s="95" t="s">
        <v>291</v>
      </c>
      <c r="C3508" s="101" t="s">
        <v>290</v>
      </c>
      <c r="D3508" s="9">
        <v>1</v>
      </c>
      <c r="E3508" s="5">
        <v>4</v>
      </c>
      <c r="F3508" s="5">
        <f t="shared" si="383"/>
      </c>
      <c r="G3508" s="5">
        <f t="shared" si="384"/>
      </c>
      <c r="H3508" s="16">
        <v>1</v>
      </c>
      <c r="I3508" s="102">
        <f t="shared" si="385"/>
      </c>
      <c r="W3508">
        <f t="shared" si="379"/>
      </c>
      <c r="X3508">
        <f t="shared" si="380"/>
      </c>
      <c r="Y3508">
        <f t="shared" si="381"/>
      </c>
      <c r="Z3508">
        <f t="shared" si="382"/>
      </c>
    </row>
    <row r="3509" spans="1:26">
      <c r="A3509" s="5">
        <v>12</v>
      </c>
      <c r="B3509" s="8" t="s">
        <v>279</v>
      </c>
      <c r="C3509" s="5" t="s">
        <v>280</v>
      </c>
      <c r="D3509" s="9">
        <v>1</v>
      </c>
      <c r="E3509" s="16">
        <v>4</v>
      </c>
      <c r="F3509" s="5">
        <f t="shared" si="383"/>
      </c>
      <c r="G3509" s="5">
        <f t="shared" si="384"/>
      </c>
      <c r="H3509" s="16">
        <v>1</v>
      </c>
      <c r="I3509" s="102">
        <f t="shared" si="385"/>
      </c>
      <c r="W3509">
        <f t="shared" si="379"/>
      </c>
      <c r="X3509">
        <f t="shared" si="380"/>
      </c>
      <c r="Y3509">
        <f t="shared" si="381"/>
      </c>
      <c r="Z3509">
        <f t="shared" si="382"/>
      </c>
    </row>
    <row r="3510" spans="1:26">
      <c r="A3510" s="5"/>
      <c r="B3510" s="1564" t="s">
        <v>369</v>
      </c>
      <c r="C3510" s="1565"/>
      <c r="D3510" s="9"/>
      <c r="E3510" s="16"/>
      <c r="F3510" s="9"/>
      <c r="G3510" s="5"/>
      <c r="H3510" s="16"/>
      <c r="I3510" s="102"/>
      <c r="W3510">
        <f t="shared" si="379"/>
      </c>
      <c r="X3510">
        <f t="shared" si="380"/>
      </c>
      <c r="Y3510">
        <f t="shared" si="381"/>
      </c>
      <c r="Z3510">
        <f t="shared" si="382"/>
      </c>
    </row>
    <row r="3511" spans="1:26">
      <c r="A3511" s="5">
        <v>13</v>
      </c>
      <c r="B3511" s="20" t="s">
        <v>503</v>
      </c>
      <c r="C3511" s="5" t="s">
        <v>504</v>
      </c>
      <c r="D3511" s="9">
        <v>1</v>
      </c>
      <c r="E3511" s="5">
        <v>100</v>
      </c>
      <c r="F3511" s="5">
        <f>+E3511*D3511</f>
      </c>
      <c r="G3511" s="5">
        <f>+E3511*D3511</f>
      </c>
      <c r="H3511" s="7">
        <v>1</v>
      </c>
      <c r="I3511" s="102">
        <f t="shared" si="385"/>
      </c>
      <c r="W3511">
        <f t="shared" si="379"/>
      </c>
      <c r="X3511">
        <f t="shared" si="380"/>
      </c>
      <c r="Y3511">
        <f t="shared" si="381"/>
      </c>
      <c r="Z3511">
        <f t="shared" si="382"/>
      </c>
    </row>
    <row r="3512" spans="1:26">
      <c r="A3512" s="5">
        <v>14</v>
      </c>
      <c r="B3512" s="79" t="s">
        <v>1230</v>
      </c>
      <c r="C3512" s="5" t="s">
        <v>1211</v>
      </c>
      <c r="D3512" s="9">
        <v>2</v>
      </c>
      <c r="E3512" s="5">
        <v>25</v>
      </c>
      <c r="F3512" s="5">
        <f>+E3512*D3512</f>
      </c>
      <c r="G3512" s="5">
        <f>+E3512*D3512</f>
      </c>
      <c r="H3512" s="7">
        <v>1</v>
      </c>
      <c r="I3512" s="102">
        <f t="shared" si="385"/>
      </c>
      <c r="W3512">
        <f t="shared" si="379"/>
      </c>
      <c r="X3512">
        <f t="shared" si="380"/>
      </c>
      <c r="Y3512">
        <f t="shared" si="381"/>
      </c>
      <c r="Z3512">
        <f t="shared" si="382"/>
      </c>
    </row>
    <row r="3513" spans="1:26">
      <c r="A3513" s="5">
        <v>15</v>
      </c>
      <c r="B3513" s="20" t="s">
        <v>600</v>
      </c>
      <c r="C3513" s="5" t="s">
        <v>601</v>
      </c>
      <c r="D3513" s="9">
        <v>2</v>
      </c>
      <c r="E3513" s="5">
        <v>25</v>
      </c>
      <c r="F3513" s="5">
        <f>+E3513*D3513</f>
      </c>
      <c r="G3513" s="5">
        <f>+E3513*D3513</f>
      </c>
      <c r="H3513" s="7">
        <v>1</v>
      </c>
      <c r="I3513" s="102">
        <f t="shared" si="385"/>
      </c>
      <c r="W3513">
        <f t="shared" si="379"/>
      </c>
      <c r="X3513">
        <f t="shared" si="380"/>
      </c>
      <c r="Y3513">
        <f t="shared" si="381"/>
      </c>
      <c r="Z3513">
        <f t="shared" si="382"/>
      </c>
    </row>
    <row r="3514" spans="1:26">
      <c r="A3514" s="5">
        <v>16</v>
      </c>
      <c r="B3514" s="20" t="s">
        <v>1128</v>
      </c>
      <c r="C3514" s="5" t="s">
        <v>592</v>
      </c>
      <c r="D3514" s="9">
        <v>1</v>
      </c>
      <c r="E3514" s="5">
        <v>25</v>
      </c>
      <c r="F3514" s="5">
        <f>+E3514*D3514</f>
      </c>
      <c r="G3514" s="5">
        <f>+E3514*D3514</f>
      </c>
      <c r="H3514" s="7">
        <v>1</v>
      </c>
      <c r="I3514" s="102">
        <f t="shared" si="385"/>
      </c>
      <c r="W3514">
        <f t="shared" si="379"/>
      </c>
      <c r="X3514">
        <f t="shared" si="380"/>
      </c>
      <c r="Y3514">
        <f t="shared" si="381"/>
      </c>
      <c r="Z3514">
        <f t="shared" si="382"/>
      </c>
    </row>
    <row r="3515" spans="1:26">
      <c r="A3515" s="5"/>
      <c r="B3515" s="1564" t="s">
        <v>300</v>
      </c>
      <c r="C3515" s="1565"/>
      <c r="D3515" s="50"/>
      <c r="E3515" s="5"/>
      <c r="F3515" s="5"/>
      <c r="G3515" s="5"/>
      <c r="H3515" s="5"/>
      <c r="I3515" s="102"/>
      <c r="W3515">
        <f t="shared" si="379"/>
      </c>
      <c r="X3515">
        <f t="shared" si="380"/>
      </c>
      <c r="Y3515">
        <f t="shared" si="381"/>
      </c>
      <c r="Z3515">
        <f t="shared" si="382"/>
      </c>
    </row>
    <row r="3516" spans="1:26">
      <c r="A3516" s="5">
        <v>17</v>
      </c>
      <c r="B3516" s="17" t="s">
        <v>1136</v>
      </c>
      <c r="C3516" s="349" t="s">
        <v>1135</v>
      </c>
      <c r="D3516" s="88"/>
      <c r="F3516" s="5">
        <v>50</v>
      </c>
      <c r="G3516" s="5">
        <f>+F3516</f>
      </c>
      <c r="H3516" s="5">
        <v>1</v>
      </c>
      <c r="I3516" s="102">
        <f t="shared" si="385"/>
      </c>
      <c r="W3516">
        <f t="shared" si="379"/>
      </c>
      <c r="X3516">
        <f t="shared" si="380"/>
      </c>
      <c r="Y3516">
        <f t="shared" si="381"/>
      </c>
      <c r="Z3516">
        <f t="shared" si="382"/>
      </c>
    </row>
    <row r="3517" spans="1:26">
      <c r="A3517" s="5">
        <v>18</v>
      </c>
      <c r="B3517" s="17" t="s">
        <v>434</v>
      </c>
      <c r="C3517" s="88" t="s">
        <v>303</v>
      </c>
      <c r="D3517" s="386">
        <v>1</v>
      </c>
      <c r="E3517" s="5">
        <v>2</v>
      </c>
      <c r="F3517" s="5">
        <f>+E3517*D3517</f>
      </c>
      <c r="G3517" s="5">
        <f>+E3517*D3517</f>
      </c>
      <c r="H3517" s="5">
        <v>1</v>
      </c>
      <c r="I3517" s="102">
        <f t="shared" si="385"/>
      </c>
      <c r="W3517">
        <f t="shared" si="379"/>
      </c>
      <c r="X3517">
        <f t="shared" si="380"/>
      </c>
      <c r="Y3517">
        <f t="shared" si="381"/>
      </c>
      <c r="Z3517">
        <f t="shared" si="382"/>
      </c>
    </row>
    <row r="3518" spans="1:26">
      <c r="A3518" s="5"/>
      <c r="B3518" s="1564" t="s">
        <v>644</v>
      </c>
      <c r="C3518" s="1565"/>
      <c r="D3518" s="5"/>
      <c r="E3518" s="5"/>
      <c r="F3518" s="5"/>
      <c r="G3518" s="5"/>
      <c r="H3518" s="5"/>
      <c r="I3518" s="102"/>
      <c r="W3518">
        <f t="shared" si="379"/>
      </c>
      <c r="X3518">
        <f t="shared" si="380"/>
      </c>
      <c r="Y3518">
        <f t="shared" si="381"/>
      </c>
      <c r="Z3518">
        <f t="shared" si="382"/>
      </c>
    </row>
    <row r="3519" spans="1:26">
      <c r="A3519" s="5">
        <v>19</v>
      </c>
      <c r="B3519" s="8" t="s">
        <v>1278</v>
      </c>
      <c r="C3519" s="5" t="s">
        <v>1279</v>
      </c>
      <c r="E3519" s="16"/>
      <c r="F3519" s="5">
        <v>2</v>
      </c>
      <c r="G3519" s="5">
        <f>+F3519</f>
      </c>
      <c r="H3519" s="5">
        <v>1</v>
      </c>
      <c r="I3519" s="102">
        <f t="shared" si="385"/>
      </c>
      <c r="W3519">
        <f t="shared" si="379"/>
      </c>
      <c r="X3519">
        <f t="shared" si="380"/>
      </c>
      <c r="Y3519">
        <f t="shared" si="381"/>
      </c>
      <c r="Z3519">
        <f t="shared" si="382"/>
      </c>
    </row>
    <row r="3520" spans="1:26">
      <c r="A3520" s="5"/>
      <c r="B3520" s="1564" t="s">
        <v>24</v>
      </c>
      <c r="C3520" s="1565"/>
      <c r="D3520" s="5"/>
      <c r="E3520" s="16"/>
      <c r="F3520" s="5"/>
      <c r="G3520" s="5"/>
      <c r="H3520" s="5"/>
      <c r="I3520" s="102"/>
      <c r="W3520">
        <f t="shared" si="379"/>
      </c>
      <c r="X3520">
        <f t="shared" si="380"/>
      </c>
      <c r="Y3520">
        <f t="shared" si="381"/>
      </c>
      <c r="Z3520">
        <f t="shared" si="382"/>
      </c>
    </row>
    <row r="3521" spans="1:26" ht="15.75">
      <c r="A3521" s="5"/>
      <c r="B3521" s="20" t="s">
        <v>588</v>
      </c>
      <c r="C3521" s="19" t="s">
        <v>589</v>
      </c>
      <c r="D3521" s="25">
        <v>1</v>
      </c>
      <c r="E3521" s="19">
        <v>6</v>
      </c>
      <c r="F3521" s="5">
        <f>+E3521*D3521</f>
      </c>
      <c r="G3521" s="5">
        <f>+E3521*D3521</f>
      </c>
      <c r="H3521" s="19">
        <v>1</v>
      </c>
      <c r="I3521" s="102">
        <f t="shared" si="385"/>
      </c>
      <c r="W3521">
        <f t="shared" si="379"/>
      </c>
      <c r="X3521">
        <f t="shared" si="380"/>
      </c>
      <c r="Y3521">
        <f t="shared" si="381"/>
      </c>
      <c r="Z3521">
        <f t="shared" si="382"/>
      </c>
    </row>
    <row r="3522" spans="1:26">
      <c r="A3522" s="5"/>
      <c r="B3522" s="1564" t="s">
        <v>738</v>
      </c>
      <c r="C3522" s="1565"/>
      <c r="D3522" s="134"/>
      <c r="E3522" s="5"/>
      <c r="F3522" s="5"/>
      <c r="G3522" s="5"/>
      <c r="H3522" s="16"/>
      <c r="I3522" s="102"/>
      <c r="W3522">
        <f t="shared" si="379"/>
      </c>
      <c r="X3522">
        <f t="shared" si="380"/>
      </c>
      <c r="Y3522">
        <f t="shared" si="381"/>
      </c>
      <c r="Z3522">
        <f t="shared" si="382"/>
      </c>
    </row>
    <row r="3523" spans="1:26">
      <c r="A3523" s="5"/>
      <c r="B3523" s="17" t="s">
        <v>986</v>
      </c>
      <c r="C3523" s="5" t="s">
        <v>987</v>
      </c>
      <c r="D3523" s="106"/>
      <c r="F3523" s="5">
        <v>50</v>
      </c>
      <c r="G3523" s="5">
        <f>+F3523</f>
      </c>
      <c r="H3523" s="7">
        <v>1</v>
      </c>
      <c r="I3523" s="102">
        <f t="shared" si="385"/>
      </c>
      <c r="W3523">
        <f t="shared" si="379"/>
      </c>
      <c r="X3523">
        <f t="shared" si="380"/>
      </c>
      <c r="Y3523">
        <f t="shared" si="381"/>
      </c>
      <c r="Z3523">
        <f t="shared" si="382"/>
      </c>
    </row>
    <row r="3524" spans="1:26">
      <c r="A3524" s="5"/>
      <c r="B3524" s="1564" t="s">
        <v>1264</v>
      </c>
      <c r="C3524" s="1565"/>
      <c r="D3524" s="134"/>
      <c r="E3524" s="16"/>
      <c r="F3524" s="5"/>
      <c r="G3524" s="5"/>
      <c r="H3524" s="5"/>
      <c r="I3524" s="102"/>
      <c r="W3524">
        <f t="shared" ref="W3524:W3587" si="386">IF(LEFT($H3524&amp;"",5)="2019-",$H3524,W3523)</f>
      </c>
      <c r="X3524">
        <f t="shared" ref="X3524:X3587" si="387">IF($W3524="",0,IF(COUNTIF($AB$2:$AB$80,$W3524)&gt;0,1,0))</f>
      </c>
      <c r="Y3524">
        <f t="shared" ref="Y3524:Y3587" si="388">IF($C3524="","",UPPER(TRIM(IFERROR(LEFT($C3524&amp;"",FIND("/",$C3524&amp;"")-1),$C3524&amp;""))))</f>
      </c>
      <c r="Z3524">
        <f t="shared" ref="Z3524:Z3587" si="389">IFERROR(IF(ISNUMBER($G3524),$G3524,0),0)</f>
      </c>
    </row>
    <row r="3525" spans="1:26">
      <c r="A3525" s="5"/>
      <c r="B3525" s="8" t="s">
        <v>1265</v>
      </c>
      <c r="C3525" s="207" t="s">
        <v>1445</v>
      </c>
      <c r="D3525" s="5"/>
      <c r="F3525" s="5">
        <v>50</v>
      </c>
      <c r="G3525" s="5">
        <f>+F3525</f>
      </c>
      <c r="H3525" s="5">
        <v>1</v>
      </c>
      <c r="I3525" s="102">
        <f t="shared" si="385"/>
      </c>
      <c r="W3525">
        <f t="shared" si="386"/>
      </c>
      <c r="X3525">
        <f t="shared" si="387"/>
      </c>
      <c r="Y3525">
        <f t="shared" si="388"/>
      </c>
      <c r="Z3525">
        <f t="shared" si="389"/>
      </c>
    </row>
    <row r="3526" spans="1:26">
      <c r="A3526" s="5"/>
      <c r="B3526" s="8" t="s">
        <v>804</v>
      </c>
      <c r="C3526" s="207" t="s">
        <v>1446</v>
      </c>
      <c r="D3526" s="5"/>
      <c r="F3526" s="5">
        <v>50</v>
      </c>
      <c r="G3526" s="5">
        <f>+F3526</f>
      </c>
      <c r="H3526" s="5">
        <v>1</v>
      </c>
      <c r="I3526" s="102">
        <f t="shared" si="385"/>
      </c>
      <c r="W3526">
        <f t="shared" si="386"/>
      </c>
      <c r="X3526">
        <f t="shared" si="387"/>
      </c>
      <c r="Y3526">
        <f t="shared" si="388"/>
      </c>
      <c r="Z3526">
        <f t="shared" si="389"/>
      </c>
    </row>
    <row r="3527" spans="1:26">
      <c r="A3527" s="5"/>
      <c r="B3527" s="1564" t="s">
        <v>565</v>
      </c>
      <c r="C3527" s="1565"/>
      <c r="D3527" s="134"/>
      <c r="E3527" s="16"/>
      <c r="F3527" s="5"/>
      <c r="G3527" s="5"/>
      <c r="H3527" s="5"/>
      <c r="I3527" s="102"/>
      <c r="W3527">
        <f t="shared" si="386"/>
      </c>
      <c r="X3527">
        <f t="shared" si="387"/>
      </c>
      <c r="Y3527">
        <f t="shared" si="388"/>
      </c>
      <c r="Z3527">
        <f t="shared" si="389"/>
      </c>
    </row>
    <row r="3528" spans="1:26" ht="22.5">
      <c r="A3528" s="5"/>
      <c r="B3528" s="224" t="s">
        <v>566</v>
      </c>
      <c r="C3528" s="375" t="s">
        <v>567</v>
      </c>
      <c r="D3528">
        <v>1</v>
      </c>
      <c r="E3528" s="19">
        <v>10</v>
      </c>
      <c r="F3528" s="5">
        <f>+E3528*D3528</f>
      </c>
      <c r="G3528" s="5">
        <f>+E3528*D3528</f>
      </c>
      <c r="H3528" s="19">
        <v>1</v>
      </c>
      <c r="I3528" s="102">
        <f t="shared" si="385"/>
      </c>
      <c r="W3528">
        <f t="shared" si="386"/>
      </c>
      <c r="X3528">
        <f t="shared" si="387"/>
      </c>
      <c r="Y3528">
        <f t="shared" si="388"/>
      </c>
      <c r="Z3528">
        <f t="shared" si="389"/>
      </c>
    </row>
    <row r="3529" spans="1:26">
      <c r="A3529" s="10"/>
      <c r="B3529" s="10"/>
      <c r="C3529" s="10"/>
      <c r="D3529" s="10"/>
      <c r="E3529" s="10"/>
      <c r="F3529" s="10"/>
      <c r="G3529" s="10"/>
      <c r="H3529" s="10"/>
      <c r="I3529" s="97"/>
      <c r="W3529">
        <f t="shared" si="386"/>
      </c>
      <c r="X3529">
        <f t="shared" si="387"/>
      </c>
      <c r="Y3529">
        <f t="shared" si="388"/>
      </c>
      <c r="Z3529">
        <f t="shared" si="389"/>
      </c>
    </row>
    <row r="3530" spans="1:26" ht="15.75" thickBot="1">
      <c r="A3530" s="10"/>
      <c r="B3530" s="80" t="s">
        <v>20</v>
      </c>
      <c r="C3530" s="35"/>
      <c r="D3530" s="35"/>
      <c r="E3530" s="35"/>
      <c r="F3530" s="35"/>
      <c r="G3530" s="35"/>
      <c r="H3530" s="35"/>
      <c r="I3530" s="98"/>
      <c r="W3530">
        <f t="shared" si="386"/>
      </c>
      <c r="X3530">
        <f t="shared" si="387"/>
      </c>
      <c r="Y3530">
        <f t="shared" si="388"/>
      </c>
      <c r="Z3530">
        <f t="shared" si="389"/>
      </c>
    </row>
    <row r="3531" spans="1:26" ht="15.75" thickBot="1">
      <c r="A3531" s="99"/>
      <c r="B3531" s="81"/>
      <c r="C3531" s="39" t="s">
        <v>21</v>
      </c>
      <c r="D3531" s="40">
        <f>SUM(D3497:D3530)</f>
      </c>
      <c r="E3531" s="41">
        <f>IF(H3531=I3531,"OK","NO")</f>
      </c>
      <c r="F3531" s="40">
        <f>SUM(F3497:F3530)</f>
      </c>
      <c r="G3531" s="40">
        <f>SUM(G3497:G3530)</f>
      </c>
      <c r="H3531" s="42">
        <f>SUMPRODUCT(H3497:H3530,G3497:G3530)</f>
      </c>
      <c r="I3531" s="100">
        <f>SUM(I3497:I3530)</f>
      </c>
      <c r="W3531">
        <f t="shared" si="386"/>
      </c>
      <c r="X3531">
        <f t="shared" si="387"/>
      </c>
      <c r="Y3531">
        <f t="shared" si="388"/>
      </c>
      <c r="Z3531">
        <f t="shared" si="389"/>
      </c>
    </row>
    <row r="3532" spans="1:26">
      <c r="A3532" s="10"/>
      <c r="B3532" s="10"/>
      <c r="C3532" s="91"/>
      <c r="D3532" s="91"/>
      <c r="E3532" s="91"/>
      <c r="F3532" s="91"/>
      <c r="G3532" s="91"/>
      <c r="H3532" s="91"/>
      <c r="I3532" s="91"/>
      <c r="W3532">
        <f t="shared" si="386"/>
      </c>
      <c r="X3532">
        <f t="shared" si="387"/>
      </c>
      <c r="Y3532">
        <f t="shared" si="388"/>
      </c>
      <c r="Z3532">
        <f t="shared" si="389"/>
      </c>
    </row>
    <row r="3533" spans="1:26">
      <c r="A3533" s="12" t="s">
        <v>281</v>
      </c>
      <c r="B3533" s="12"/>
      <c r="C3533" s="12"/>
      <c r="D3533" s="13"/>
      <c r="E3533" s="14"/>
      <c r="F3533" s="14"/>
      <c r="G3533" s="14"/>
      <c r="H3533" s="2"/>
      <c r="I3533" s="12"/>
      <c r="W3533">
        <f t="shared" si="386"/>
      </c>
      <c r="X3533">
        <f t="shared" si="387"/>
      </c>
      <c r="Y3533">
        <f t="shared" si="388"/>
      </c>
      <c r="Z3533">
        <f t="shared" si="389"/>
      </c>
    </row>
    <row r="3534" spans="1:26">
      <c r="W3534">
        <f t="shared" si="386"/>
      </c>
      <c r="X3534">
        <f t="shared" si="387"/>
      </c>
      <c r="Y3534">
        <f t="shared" si="388"/>
      </c>
      <c r="Z3534">
        <f t="shared" si="389"/>
      </c>
    </row>
    <row r="3535" spans="1:26">
      <c r="W3535">
        <f t="shared" si="386"/>
      </c>
      <c r="X3535">
        <f t="shared" si="387"/>
      </c>
      <c r="Y3535">
        <f t="shared" si="388"/>
      </c>
      <c r="Z3535">
        <f t="shared" si="389"/>
      </c>
    </row>
    <row r="3536" spans="1:26">
      <c r="A3536" s="1562" t="s">
        <v>0</v>
      </c>
      <c r="B3536" s="1562"/>
      <c r="C3536" s="1562"/>
      <c r="D3536" s="1562"/>
      <c r="E3536" s="1562"/>
      <c r="F3536" s="1562"/>
      <c r="G3536" s="1562"/>
      <c r="H3536" s="1562"/>
      <c r="I3536" s="1562"/>
      <c r="W3536">
        <f t="shared" si="386"/>
      </c>
      <c r="X3536">
        <f t="shared" si="387"/>
      </c>
      <c r="Y3536">
        <f t="shared" si="388"/>
      </c>
      <c r="Z3536">
        <f t="shared" si="389"/>
      </c>
    </row>
    <row r="3537" spans="1:26">
      <c r="W3537">
        <f t="shared" si="386"/>
      </c>
      <c r="X3537">
        <f t="shared" si="387"/>
      </c>
      <c r="Y3537">
        <f t="shared" si="388"/>
      </c>
      <c r="Z3537">
        <f t="shared" si="389"/>
      </c>
    </row>
    <row r="3538" spans="1:26">
      <c r="W3538">
        <f t="shared" si="386"/>
      </c>
      <c r="X3538">
        <f t="shared" si="387"/>
      </c>
      <c r="Y3538">
        <f t="shared" si="388"/>
      </c>
      <c r="Z3538">
        <f t="shared" si="389"/>
      </c>
    </row>
    <row r="3539" spans="1:26">
      <c r="A3539" s="1" t="s">
        <v>1</v>
      </c>
      <c r="B3539" s="1"/>
      <c r="G3539" s="2" t="s">
        <v>2</v>
      </c>
      <c r="H3539" s="3" t="s">
        <v>1263</v>
      </c>
      <c r="W3539">
        <f t="shared" si="386"/>
      </c>
      <c r="X3539">
        <f t="shared" si="387"/>
      </c>
      <c r="Y3539">
        <f t="shared" si="388"/>
      </c>
      <c r="Z3539">
        <f t="shared" si="389"/>
      </c>
    </row>
    <row r="3540" spans="1:26">
      <c r="A3540" s="1" t="inlineStr">
        <is>
          <t>Dealer-166</t>
        </is>
      </c>
      <c r="B3540" s="1"/>
      <c r="F3540" s="4" t="s">
        <v>3</v>
      </c>
      <c r="G3540" s="2"/>
      <c r="H3540" s="582" t="s">
        <v>138</v>
      </c>
      <c r="W3540">
        <f t="shared" si="386"/>
      </c>
      <c r="X3540">
        <f t="shared" si="387"/>
      </c>
      <c r="Y3540">
        <f t="shared" si="388"/>
      </c>
      <c r="Z3540">
        <f t="shared" si="389"/>
      </c>
    </row>
    <row r="3541" spans="1:26">
      <c r="A3541" s="1" t="inlineStr">
        <is>
          <t>Address line (redacted)</t>
        </is>
      </c>
      <c r="B3541" s="1"/>
      <c r="H3541" s="22"/>
      <c r="W3541">
        <f t="shared" si="386"/>
      </c>
      <c r="X3541">
        <f t="shared" si="387"/>
      </c>
      <c r="Y3541">
        <f t="shared" si="388"/>
      </c>
      <c r="Z3541">
        <f t="shared" si="389"/>
      </c>
    </row>
    <row r="3542" spans="1:26">
      <c r="A3542" s="1" t="inlineStr">
        <is>
          <t>Address line (redacted)</t>
        </is>
      </c>
      <c r="B3542" s="1"/>
      <c r="D3542" s="85"/>
      <c r="E3542" s="85"/>
      <c r="F3542" s="85"/>
      <c r="G3542" s="85"/>
      <c r="H3542" s="85"/>
      <c r="W3542">
        <f t="shared" si="386"/>
      </c>
      <c r="X3542">
        <f t="shared" si="387"/>
      </c>
      <c r="Y3542">
        <f t="shared" si="388"/>
      </c>
      <c r="Z3542">
        <f t="shared" si="389"/>
      </c>
    </row>
    <row r="3543" spans="1:26">
      <c r="A3543" s="12" t="s">
        <v>299</v>
      </c>
      <c r="B3543" s="86" t="inlineStr">
        <is>
          <t>GSTIN-MASKED</t>
        </is>
      </c>
      <c r="D3543" s="85"/>
      <c r="E3543" s="85"/>
      <c r="F3543" s="85"/>
      <c r="G3543" s="85"/>
      <c r="H3543" s="85"/>
      <c r="W3543">
        <f t="shared" si="386"/>
      </c>
      <c r="X3543">
        <f t="shared" si="387"/>
      </c>
      <c r="Y3543">
        <f t="shared" si="388"/>
      </c>
      <c r="Z3543">
        <f t="shared" si="389"/>
      </c>
    </row>
    <row r="3544" spans="1:26">
      <c r="D3544" s="85"/>
      <c r="E3544" s="85"/>
      <c r="F3544" s="85"/>
      <c r="G3544" s="85"/>
      <c r="H3544" s="85"/>
      <c r="W3544">
        <f t="shared" si="386"/>
      </c>
      <c r="X3544">
        <f t="shared" si="387"/>
      </c>
      <c r="Y3544">
        <f t="shared" si="388"/>
      </c>
      <c r="Z3544">
        <f t="shared" si="389"/>
      </c>
    </row>
    <row r="3545" spans="1:26">
      <c r="W3545">
        <f t="shared" si="386"/>
      </c>
      <c r="X3545">
        <f t="shared" si="387"/>
      </c>
      <c r="Y3545">
        <f t="shared" si="388"/>
      </c>
      <c r="Z3545">
        <f t="shared" si="389"/>
      </c>
    </row>
    <row r="3546" spans="1:26">
      <c r="A3546" s="1" t="s">
        <v>5</v>
      </c>
      <c r="W3546">
        <f t="shared" si="386"/>
      </c>
      <c r="X3546">
        <f t="shared" si="387"/>
      </c>
      <c r="Y3546">
        <f t="shared" si="388"/>
      </c>
      <c r="Z3546">
        <f t="shared" si="389"/>
      </c>
    </row>
    <row r="3547" spans="1:26">
      <c r="A3547" s="1" t="s">
        <v>6</v>
      </c>
      <c r="W3547">
        <f t="shared" si="386"/>
      </c>
      <c r="X3547">
        <f t="shared" si="387"/>
      </c>
      <c r="Y3547">
        <f t="shared" si="388"/>
      </c>
      <c r="Z3547">
        <f t="shared" si="389"/>
      </c>
    </row>
    <row r="3548" spans="1:26">
      <c r="A3548" s="1" t="s">
        <v>7</v>
      </c>
      <c r="W3548">
        <f t="shared" si="386"/>
      </c>
      <c r="X3548">
        <f t="shared" si="387"/>
      </c>
      <c r="Y3548">
        <f t="shared" si="388"/>
      </c>
      <c r="Z3548">
        <f t="shared" si="389"/>
      </c>
    </row>
    <row r="3549" spans="1:26" ht="24">
      <c r="A3549" s="179" t="s">
        <v>8</v>
      </c>
      <c r="B3549" s="180" t="s">
        <v>9</v>
      </c>
      <c r="C3549" s="180" t="s">
        <v>10</v>
      </c>
      <c r="D3549" s="181" t="s">
        <v>11</v>
      </c>
      <c r="E3549" s="181" t="s">
        <v>12</v>
      </c>
      <c r="F3549" s="181" t="s">
        <v>13</v>
      </c>
      <c r="G3549" s="181" t="s">
        <v>14</v>
      </c>
      <c r="H3549" s="179" t="s">
        <v>15</v>
      </c>
      <c r="I3549" s="182" t="s">
        <v>16</v>
      </c>
      <c r="W3549">
        <f t="shared" si="386"/>
      </c>
      <c r="X3549">
        <f t="shared" si="387"/>
      </c>
      <c r="Y3549">
        <f t="shared" si="388"/>
      </c>
      <c r="Z3549">
        <f t="shared" si="389"/>
      </c>
    </row>
    <row r="3550" spans="1:26">
      <c r="A3550" s="5"/>
      <c r="B3550" s="1563" t="s">
        <v>17</v>
      </c>
      <c r="C3550" s="1563"/>
      <c r="D3550" s="5"/>
      <c r="E3550" s="5"/>
      <c r="F3550" s="5"/>
      <c r="G3550" s="5"/>
      <c r="H3550" s="5"/>
      <c r="I3550" s="94"/>
      <c r="W3550">
        <f t="shared" si="386"/>
      </c>
      <c r="X3550">
        <f t="shared" si="387"/>
      </c>
      <c r="Y3550">
        <f t="shared" si="388"/>
      </c>
      <c r="Z3550">
        <f t="shared" si="389"/>
      </c>
    </row>
    <row r="3551" spans="1:26">
      <c r="A3551" s="5">
        <v>1</v>
      </c>
      <c r="B3551" s="8" t="s">
        <v>346</v>
      </c>
      <c r="C3551" s="5" t="s">
        <v>347</v>
      </c>
      <c r="D3551" s="21">
        <v>1</v>
      </c>
      <c r="E3551" s="5">
        <v>5</v>
      </c>
      <c r="F3551" s="5">
        <f>+E3551*D3551</f>
      </c>
      <c r="G3551" s="5">
        <f>+E3551*D3551</f>
      </c>
      <c r="H3551" s="5">
        <v>1</v>
      </c>
      <c r="I3551" s="183">
        <f>+H3551*G3551</f>
      </c>
      <c r="J3551">
        <f>400*28%</f>
      </c>
      <c r="K3551">
        <f>+H3551-J3551</f>
      </c>
      <c r="L3551">
        <f>+K3551*G3551</f>
      </c>
      <c r="W3551">
        <f t="shared" si="386"/>
      </c>
      <c r="X3551">
        <f t="shared" si="387"/>
      </c>
      <c r="Y3551">
        <f t="shared" si="388"/>
      </c>
      <c r="Z3551">
        <f t="shared" si="389"/>
      </c>
    </row>
    <row r="3552" spans="1:26">
      <c r="A3552" s="5"/>
      <c r="B3552" s="8" t="s">
        <v>445</v>
      </c>
      <c r="C3552" s="5" t="s">
        <v>444</v>
      </c>
      <c r="D3552" s="21">
        <v>1</v>
      </c>
      <c r="E3552" s="5">
        <v>5</v>
      </c>
      <c r="F3552" s="5">
        <f t="shared" ref="F3552:F3558" si="390">+E3552*D3552</f>
      </c>
      <c r="G3552" s="5">
        <f t="shared" ref="G3552:G3558" si="391">+E3552*D3552</f>
      </c>
      <c r="H3552" s="5">
        <v>1</v>
      </c>
      <c r="I3552" s="183">
        <f t="shared" ref="I3552:I3585" si="392">+H3552*G3552</f>
      </c>
      <c r="W3552">
        <f t="shared" si="386"/>
      </c>
      <c r="X3552">
        <f t="shared" si="387"/>
      </c>
      <c r="Y3552">
        <f t="shared" si="388"/>
      </c>
      <c r="Z3552">
        <f t="shared" si="389"/>
      </c>
    </row>
    <row r="3553" spans="1:26">
      <c r="A3553" s="5">
        <v>3</v>
      </c>
      <c r="B3553" s="8" t="s">
        <v>906</v>
      </c>
      <c r="C3553" s="5" t="s">
        <v>905</v>
      </c>
      <c r="D3553" s="21">
        <v>1</v>
      </c>
      <c r="E3553" s="5">
        <v>5</v>
      </c>
      <c r="F3553" s="5">
        <f t="shared" si="390"/>
      </c>
      <c r="G3553" s="5">
        <f t="shared" si="391"/>
      </c>
      <c r="H3553" s="5">
        <v>1</v>
      </c>
      <c r="I3553" s="183">
        <f t="shared" si="392"/>
      </c>
      <c r="J3553">
        <f t="shared" ref="J3553:J3559" si="393">400*28%</f>
      </c>
      <c r="K3553">
        <f t="shared" ref="K3553:K3558" si="394">+H3553-J3553</f>
      </c>
      <c r="L3553">
        <f t="shared" ref="L3553:L3558" si="395">+K3553*G3553</f>
      </c>
      <c r="W3553">
        <f t="shared" si="386"/>
      </c>
      <c r="X3553">
        <f t="shared" si="387"/>
      </c>
      <c r="Y3553">
        <f t="shared" si="388"/>
      </c>
      <c r="Z3553">
        <f t="shared" si="389"/>
      </c>
    </row>
    <row r="3554" spans="1:26">
      <c r="A3554" s="5">
        <v>4</v>
      </c>
      <c r="B3554" s="8" t="s">
        <v>902</v>
      </c>
      <c r="C3554" s="5" t="s">
        <v>750</v>
      </c>
      <c r="D3554" s="21">
        <v>1</v>
      </c>
      <c r="E3554" s="5">
        <v>5</v>
      </c>
      <c r="F3554" s="5">
        <f t="shared" si="390"/>
      </c>
      <c r="G3554" s="5">
        <f t="shared" si="391"/>
      </c>
      <c r="H3554" s="5">
        <v>1</v>
      </c>
      <c r="I3554" s="183">
        <f t="shared" si="392"/>
      </c>
      <c r="J3554">
        <f t="shared" si="393"/>
      </c>
      <c r="K3554">
        <f t="shared" si="394"/>
      </c>
      <c r="L3554">
        <f t="shared" si="395"/>
      </c>
      <c r="W3554">
        <f t="shared" si="386"/>
      </c>
      <c r="X3554">
        <f t="shared" si="387"/>
      </c>
      <c r="Y3554">
        <f t="shared" si="388"/>
      </c>
      <c r="Z3554">
        <f t="shared" si="389"/>
      </c>
    </row>
    <row r="3555" spans="1:26">
      <c r="A3555" s="5">
        <v>5</v>
      </c>
      <c r="B3555" s="8" t="s">
        <v>664</v>
      </c>
      <c r="C3555" s="5" t="s">
        <v>1390</v>
      </c>
      <c r="D3555" s="21">
        <v>1</v>
      </c>
      <c r="E3555" s="5">
        <v>5</v>
      </c>
      <c r="F3555" s="5">
        <f t="shared" si="390"/>
      </c>
      <c r="G3555" s="5">
        <f t="shared" si="391"/>
      </c>
      <c r="H3555" s="5">
        <v>1</v>
      </c>
      <c r="I3555" s="183">
        <f t="shared" si="392"/>
      </c>
      <c r="J3555">
        <f t="shared" si="393"/>
      </c>
      <c r="K3555">
        <f t="shared" si="394"/>
      </c>
      <c r="L3555">
        <f t="shared" si="395"/>
      </c>
      <c r="N3555" s="3" t="s">
        <v>1386</v>
      </c>
      <c r="W3555">
        <f t="shared" si="386"/>
      </c>
      <c r="X3555">
        <f t="shared" si="387"/>
      </c>
      <c r="Y3555">
        <f t="shared" si="388"/>
      </c>
      <c r="Z3555">
        <f t="shared" si="389"/>
      </c>
    </row>
    <row r="3556" spans="1:26">
      <c r="A3556" s="5"/>
      <c r="B3556" s="412" t="s">
        <v>1391</v>
      </c>
      <c r="C3556" s="119"/>
      <c r="D3556" s="304"/>
      <c r="E3556" s="119"/>
      <c r="F3556" s="5"/>
      <c r="G3556" s="5"/>
      <c r="H3556" s="5"/>
      <c r="I3556" s="183"/>
      <c r="N3556" s="3"/>
      <c r="W3556">
        <f t="shared" si="386"/>
      </c>
      <c r="X3556">
        <f t="shared" si="387"/>
      </c>
      <c r="Y3556">
        <f t="shared" si="388"/>
      </c>
      <c r="Z3556">
        <f t="shared" si="389"/>
      </c>
    </row>
    <row r="3557" spans="1:26">
      <c r="A3557" s="5">
        <v>6</v>
      </c>
      <c r="B3557" s="8" t="s">
        <v>443</v>
      </c>
      <c r="C3557" s="5" t="s">
        <v>442</v>
      </c>
      <c r="D3557" s="21">
        <v>1</v>
      </c>
      <c r="E3557" s="5">
        <v>5</v>
      </c>
      <c r="F3557" s="5">
        <f t="shared" si="390"/>
      </c>
      <c r="G3557" s="5">
        <f t="shared" si="391"/>
      </c>
      <c r="H3557" s="5">
        <v>1</v>
      </c>
      <c r="I3557" s="183">
        <f t="shared" si="392"/>
      </c>
      <c r="J3557">
        <f t="shared" si="393"/>
      </c>
      <c r="K3557">
        <f t="shared" si="394"/>
      </c>
      <c r="L3557">
        <f t="shared" si="395"/>
      </c>
      <c r="N3557" s="1" t="s">
        <v>151</v>
      </c>
      <c r="W3557">
        <f t="shared" si="386"/>
      </c>
      <c r="X3557">
        <f t="shared" si="387"/>
      </c>
      <c r="Y3557">
        <f t="shared" si="388"/>
      </c>
      <c r="Z3557">
        <f t="shared" si="389"/>
      </c>
    </row>
    <row r="3558" spans="1:26">
      <c r="A3558" s="5">
        <v>7</v>
      </c>
      <c r="B3558" s="8" t="s">
        <v>441</v>
      </c>
      <c r="C3558" s="5" t="s">
        <v>440</v>
      </c>
      <c r="D3558" s="21">
        <v>1</v>
      </c>
      <c r="E3558" s="5">
        <v>5</v>
      </c>
      <c r="F3558" s="5">
        <f t="shared" si="390"/>
      </c>
      <c r="G3558" s="5">
        <f t="shared" si="391"/>
      </c>
      <c r="H3558" s="5">
        <v>1</v>
      </c>
      <c r="I3558" s="183">
        <f t="shared" si="392"/>
      </c>
      <c r="J3558">
        <f t="shared" si="393"/>
      </c>
      <c r="K3558">
        <f t="shared" si="394"/>
      </c>
      <c r="L3558">
        <f t="shared" si="395"/>
      </c>
      <c r="W3558">
        <f t="shared" si="386"/>
      </c>
      <c r="X3558">
        <f t="shared" si="387"/>
      </c>
      <c r="Y3558">
        <f t="shared" si="388"/>
      </c>
      <c r="Z3558">
        <f t="shared" si="389"/>
      </c>
    </row>
    <row r="3559" spans="1:26">
      <c r="A3559" s="5"/>
      <c r="B3559" s="8" t="s">
        <v>437</v>
      </c>
      <c r="C3559" s="5" t="s">
        <v>436</v>
      </c>
      <c r="D3559" s="5">
        <v>2</v>
      </c>
      <c r="E3559" s="5">
        <v>5</v>
      </c>
      <c r="F3559" s="5">
        <f>+E3559*D3559</f>
      </c>
      <c r="G3559" s="5">
        <f>+E3559*D3559</f>
      </c>
      <c r="H3559" s="5">
        <v>1</v>
      </c>
      <c r="I3559" s="183">
        <f t="shared" si="392"/>
      </c>
      <c r="J3559">
        <f t="shared" si="393"/>
      </c>
      <c r="K3559">
        <f>+H3559-J3559</f>
      </c>
      <c r="L3559">
        <f>+K3559*G3559</f>
      </c>
      <c r="W3559">
        <f t="shared" si="386"/>
      </c>
      <c r="X3559">
        <f t="shared" si="387"/>
      </c>
      <c r="Y3559">
        <f t="shared" si="388"/>
      </c>
      <c r="Z3559">
        <f t="shared" si="389"/>
      </c>
    </row>
    <row r="3560" spans="1:26">
      <c r="A3560" s="5"/>
      <c r="B3560" s="1563" t="s">
        <v>1264</v>
      </c>
      <c r="C3560" s="1563"/>
      <c r="D3560" s="5"/>
      <c r="E3560" s="5"/>
      <c r="F3560" s="5"/>
      <c r="G3560" s="6"/>
      <c r="H3560" s="5"/>
      <c r="I3560" s="183"/>
      <c r="W3560">
        <f t="shared" si="386"/>
      </c>
      <c r="X3560">
        <f t="shared" si="387"/>
      </c>
      <c r="Y3560">
        <f t="shared" si="388"/>
      </c>
      <c r="Z3560">
        <f t="shared" si="389"/>
      </c>
    </row>
    <row r="3561" spans="1:26" ht="24">
      <c r="A3561" s="5">
        <v>8</v>
      </c>
      <c r="B3561" s="8" t="s">
        <v>1265</v>
      </c>
      <c r="C3561" s="9" t="s">
        <v>1266</v>
      </c>
      <c r="D3561" s="5"/>
      <c r="E3561" s="21"/>
      <c r="F3561" s="9">
        <v>25</v>
      </c>
      <c r="G3561" s="5">
        <f>+F3561</f>
      </c>
      <c r="H3561" s="5">
        <v>1</v>
      </c>
      <c r="I3561" s="183">
        <f t="shared" si="392"/>
      </c>
      <c r="J3561">
        <v>3.2</v>
      </c>
      <c r="K3561">
        <f>+H3561-J3561</f>
      </c>
      <c r="L3561">
        <f>+K3561*G3561</f>
      </c>
      <c r="W3561">
        <f t="shared" si="386"/>
      </c>
      <c r="X3561">
        <f t="shared" si="387"/>
      </c>
      <c r="Y3561">
        <f t="shared" si="388"/>
      </c>
      <c r="Z3561">
        <f t="shared" si="389"/>
      </c>
    </row>
    <row r="3562" spans="1:26" ht="24">
      <c r="A3562" s="5">
        <v>10</v>
      </c>
      <c r="B3562" s="8" t="s">
        <v>1284</v>
      </c>
      <c r="C3562" s="9" t="s">
        <v>1285</v>
      </c>
      <c r="D3562" s="5"/>
      <c r="E3562" s="21"/>
      <c r="F3562" s="9">
        <v>25</v>
      </c>
      <c r="G3562" s="5">
        <f>+F3562</f>
      </c>
      <c r="H3562" s="5">
        <v>1</v>
      </c>
      <c r="I3562" s="183">
        <f t="shared" si="392"/>
      </c>
      <c r="J3562">
        <v>3.2</v>
      </c>
      <c r="K3562">
        <f>+H3562-J3562</f>
      </c>
      <c r="L3562">
        <f>+K3562*G3562</f>
      </c>
      <c r="W3562">
        <f t="shared" si="386"/>
      </c>
      <c r="X3562">
        <f t="shared" si="387"/>
      </c>
      <c r="Y3562">
        <f t="shared" si="388"/>
      </c>
      <c r="Z3562">
        <f t="shared" si="389"/>
      </c>
    </row>
    <row r="3563" spans="1:26" ht="24">
      <c r="A3563" s="19">
        <v>9</v>
      </c>
      <c r="B3563" s="8" t="s">
        <v>804</v>
      </c>
      <c r="C3563" s="9" t="s">
        <v>805</v>
      </c>
      <c r="D3563" s="5"/>
      <c r="E3563" s="21"/>
      <c r="F3563" s="9">
        <v>25</v>
      </c>
      <c r="G3563" s="5">
        <f>+F3563</f>
      </c>
      <c r="H3563" s="5">
        <v>1</v>
      </c>
      <c r="I3563" s="183">
        <f t="shared" si="392"/>
      </c>
      <c r="J3563">
        <v>3.2</v>
      </c>
      <c r="K3563">
        <f>+H3563-J3563</f>
      </c>
      <c r="L3563">
        <f>+K3563*G3563</f>
      </c>
      <c r="W3563">
        <f t="shared" si="386"/>
      </c>
      <c r="X3563">
        <f t="shared" si="387"/>
      </c>
      <c r="Y3563">
        <f t="shared" si="388"/>
      </c>
      <c r="Z3563">
        <f t="shared" si="389"/>
      </c>
    </row>
    <row r="3564" spans="1:26">
      <c r="A3564" s="5">
        <v>11</v>
      </c>
      <c r="B3564" s="52" t="s">
        <v>1286</v>
      </c>
      <c r="C3564" s="5" t="s">
        <v>1287</v>
      </c>
      <c r="D3564" s="5"/>
      <c r="E3564" s="21"/>
      <c r="F3564" s="9">
        <v>25</v>
      </c>
      <c r="G3564" s="5">
        <f>+F3564</f>
      </c>
      <c r="H3564" s="5">
        <v>1</v>
      </c>
      <c r="I3564" s="183">
        <f t="shared" si="392"/>
      </c>
      <c r="J3564">
        <v>3.2</v>
      </c>
      <c r="K3564">
        <f>+H3564-J3564</f>
      </c>
      <c r="L3564">
        <f>+K3564*G3564</f>
      </c>
      <c r="W3564">
        <f t="shared" si="386"/>
      </c>
      <c r="X3564">
        <f t="shared" si="387"/>
      </c>
      <c r="Y3564">
        <f t="shared" si="388"/>
      </c>
      <c r="Z3564">
        <f t="shared" si="389"/>
      </c>
    </row>
    <row r="3565" spans="1:26">
      <c r="A3565" s="5"/>
      <c r="B3565" s="1564" t="s">
        <v>384</v>
      </c>
      <c r="C3565" s="1565"/>
      <c r="D3565" s="5"/>
      <c r="E3565" s="5"/>
      <c r="F3565" s="9"/>
      <c r="G3565" s="6"/>
      <c r="H3565" s="5"/>
      <c r="I3565" s="183"/>
      <c r="W3565">
        <f t="shared" si="386"/>
      </c>
      <c r="X3565">
        <f t="shared" si="387"/>
      </c>
      <c r="Y3565">
        <f t="shared" si="388"/>
      </c>
      <c r="Z3565">
        <f t="shared" si="389"/>
      </c>
    </row>
    <row r="3566" spans="1:26" ht="84.75">
      <c r="A3566" s="19">
        <v>12</v>
      </c>
      <c r="B3566" s="18" t="s">
        <v>563</v>
      </c>
      <c r="C3566" s="158" t="s">
        <v>1288</v>
      </c>
      <c r="D3566" s="21">
        <v>1</v>
      </c>
      <c r="E3566" s="159">
        <v>30</v>
      </c>
      <c r="F3566" s="5">
        <f>+E3566*D3566</f>
      </c>
      <c r="G3566" s="5">
        <f>+E3566*D3566</f>
      </c>
      <c r="H3566" s="19">
        <v>1</v>
      </c>
      <c r="I3566" s="183">
        <f t="shared" si="392"/>
      </c>
      <c r="J3566">
        <v>18</v>
      </c>
      <c r="K3566">
        <f>+H3566-J3566</f>
      </c>
      <c r="L3566">
        <f>+K3566*G3566</f>
      </c>
      <c r="W3566">
        <f t="shared" si="386"/>
      </c>
      <c r="X3566">
        <f t="shared" si="387"/>
      </c>
      <c r="Y3566">
        <f t="shared" si="388"/>
      </c>
      <c r="Z3566">
        <f t="shared" si="389"/>
      </c>
    </row>
    <row r="3567" spans="1:26">
      <c r="A3567" s="5"/>
      <c r="B3567" s="1564" t="s">
        <v>604</v>
      </c>
      <c r="C3567" s="1565"/>
      <c r="D3567" s="21"/>
      <c r="E3567" s="5"/>
      <c r="F3567" s="5">
        <f>+E3567*D3567</f>
      </c>
      <c r="G3567" s="5">
        <f>+E3567*D3567</f>
      </c>
      <c r="H3567" s="5"/>
      <c r="I3567" s="183"/>
      <c r="W3567">
        <f t="shared" si="386"/>
      </c>
      <c r="X3567">
        <f t="shared" si="387"/>
      </c>
      <c r="Y3567">
        <f t="shared" si="388"/>
      </c>
      <c r="Z3567">
        <f t="shared" si="389"/>
      </c>
    </row>
    <row r="3568" spans="1:26" ht="36">
      <c r="A3568" s="5">
        <v>13</v>
      </c>
      <c r="B3568" s="106" t="s">
        <v>515</v>
      </c>
      <c r="C3568" s="280" t="s">
        <v>727</v>
      </c>
      <c r="D3568" s="21">
        <v>1</v>
      </c>
      <c r="E3568" s="5">
        <v>10</v>
      </c>
      <c r="F3568" s="5">
        <f>+E3568*D3568</f>
      </c>
      <c r="G3568" s="5">
        <f>+E3568*D3568</f>
      </c>
      <c r="H3568" s="9">
        <v>1</v>
      </c>
      <c r="I3568" s="183">
        <f t="shared" si="392"/>
      </c>
      <c r="J3568">
        <v>112</v>
      </c>
      <c r="K3568">
        <f>+H3568-J3568</f>
      </c>
      <c r="L3568">
        <f>+K3568*G3568</f>
      </c>
      <c r="W3568">
        <f t="shared" si="386"/>
      </c>
      <c r="X3568">
        <f t="shared" si="387"/>
      </c>
      <c r="Y3568">
        <f t="shared" si="388"/>
      </c>
      <c r="Z3568">
        <f t="shared" si="389"/>
      </c>
    </row>
    <row r="3569" spans="1:26" ht="36">
      <c r="A3569" s="5">
        <v>14</v>
      </c>
      <c r="B3569" s="106" t="s">
        <v>978</v>
      </c>
      <c r="C3569" s="15" t="s">
        <v>977</v>
      </c>
      <c r="D3569" s="21">
        <v>1</v>
      </c>
      <c r="E3569" s="5">
        <v>10</v>
      </c>
      <c r="F3569" s="5">
        <f>+E3569*D3569</f>
      </c>
      <c r="G3569" s="5">
        <f>+E3569*D3569</f>
      </c>
      <c r="H3569" s="9">
        <v>1</v>
      </c>
      <c r="I3569" s="183">
        <f t="shared" si="392"/>
      </c>
      <c r="J3569">
        <v>112</v>
      </c>
      <c r="K3569">
        <f>+H3569-J3569</f>
      </c>
      <c r="L3569">
        <f>+K3569*G3569</f>
      </c>
      <c r="W3569">
        <f t="shared" si="386"/>
      </c>
      <c r="X3569">
        <f t="shared" si="387"/>
      </c>
      <c r="Y3569">
        <f t="shared" si="388"/>
      </c>
      <c r="Z3569">
        <f t="shared" si="389"/>
      </c>
    </row>
    <row r="3570" spans="1:26">
      <c r="A3570" s="5"/>
      <c r="B3570" s="1564" t="s">
        <v>796</v>
      </c>
      <c r="C3570" s="1565"/>
      <c r="D3570" s="5"/>
      <c r="E3570" s="5"/>
      <c r="F3570" s="21"/>
      <c r="G3570" s="6"/>
      <c r="H3570" s="5"/>
      <c r="I3570" s="183"/>
      <c r="W3570">
        <f t="shared" si="386"/>
      </c>
      <c r="X3570">
        <f t="shared" si="387"/>
      </c>
      <c r="Y3570">
        <f t="shared" si="388"/>
      </c>
      <c r="Z3570">
        <f t="shared" si="389"/>
      </c>
    </row>
    <row r="3571" spans="1:26" ht="60">
      <c r="A3571" s="5">
        <v>15</v>
      </c>
      <c r="B3571" s="18" t="s">
        <v>1050</v>
      </c>
      <c r="C3571" s="18" t="s">
        <v>1289</v>
      </c>
      <c r="D3571" s="19"/>
      <c r="E3571" s="21"/>
      <c r="F3571" s="21">
        <v>10</v>
      </c>
      <c r="G3571" s="6">
        <f>+F3571</f>
      </c>
      <c r="H3571" s="19">
        <v>1</v>
      </c>
      <c r="I3571" s="183">
        <f t="shared" si="392"/>
      </c>
      <c r="J3571">
        <f>75*18%</f>
      </c>
      <c r="K3571">
        <f>+H3571-J3571</f>
      </c>
      <c r="L3571">
        <f>+K3571*G3571</f>
      </c>
      <c r="W3571">
        <f t="shared" si="386"/>
      </c>
      <c r="X3571">
        <f t="shared" si="387"/>
      </c>
      <c r="Y3571">
        <f t="shared" si="388"/>
      </c>
      <c r="Z3571">
        <f t="shared" si="389"/>
      </c>
    </row>
    <row r="3572" spans="1:26">
      <c r="A3572" s="5"/>
      <c r="B3572" s="1564" t="s">
        <v>766</v>
      </c>
      <c r="C3572" s="1565"/>
      <c r="D3572" s="5"/>
      <c r="E3572" s="5"/>
      <c r="F3572" s="21"/>
      <c r="G3572" s="6"/>
      <c r="H3572" s="5"/>
      <c r="I3572" s="183"/>
      <c r="W3572">
        <f t="shared" si="386"/>
      </c>
      <c r="X3572">
        <f t="shared" si="387"/>
      </c>
      <c r="Y3572">
        <f t="shared" si="388"/>
      </c>
      <c r="Z3572">
        <f t="shared" si="389"/>
      </c>
    </row>
    <row r="3573" spans="1:26">
      <c r="A3573" s="5">
        <v>16</v>
      </c>
      <c r="B3573" s="80" t="s">
        <v>1120</v>
      </c>
      <c r="C3573" s="5" t="s">
        <v>1119</v>
      </c>
      <c r="D3573" s="21">
        <v>1</v>
      </c>
      <c r="E3573" s="5">
        <v>50</v>
      </c>
      <c r="F3573" s="5">
        <f>+E3573*D3573</f>
      </c>
      <c r="G3573" s="5">
        <f>+E3573*D3573</f>
      </c>
      <c r="H3573" s="5">
        <v>1</v>
      </c>
      <c r="I3573" s="183">
        <f t="shared" si="392"/>
      </c>
      <c r="J3573">
        <v>3.2</v>
      </c>
      <c r="K3573">
        <f>+H3573-J3573</f>
      </c>
      <c r="L3573">
        <f>+K3573*G3573</f>
      </c>
      <c r="W3573">
        <f t="shared" si="386"/>
      </c>
      <c r="X3573">
        <f t="shared" si="387"/>
      </c>
      <c r="Y3573">
        <f t="shared" si="388"/>
      </c>
      <c r="Z3573">
        <f t="shared" si="389"/>
      </c>
    </row>
    <row r="3574" spans="1:26" ht="24">
      <c r="A3574" s="5">
        <v>17</v>
      </c>
      <c r="B3574" s="8" t="s">
        <v>707</v>
      </c>
      <c r="C3574" s="9" t="s">
        <v>767</v>
      </c>
      <c r="D3574" s="21">
        <v>1</v>
      </c>
      <c r="E3574" s="5">
        <v>50</v>
      </c>
      <c r="F3574" s="5">
        <f>+E3574*D3574</f>
      </c>
      <c r="G3574" s="5">
        <f>+E3574*D3574</f>
      </c>
      <c r="H3574" s="5">
        <v>1</v>
      </c>
      <c r="I3574" s="183">
        <f t="shared" si="392"/>
      </c>
      <c r="J3574">
        <v>3.2</v>
      </c>
      <c r="K3574">
        <f>+H3574-J3574</f>
      </c>
      <c r="L3574">
        <f>+K3574*G3574</f>
      </c>
      <c r="W3574">
        <f t="shared" si="386"/>
      </c>
      <c r="X3574">
        <f t="shared" si="387"/>
      </c>
      <c r="Y3574">
        <f t="shared" si="388"/>
      </c>
      <c r="Z3574">
        <f t="shared" si="389"/>
      </c>
    </row>
    <row r="3575" spans="1:26">
      <c r="A3575" s="5"/>
      <c r="B3575" s="1564" t="s">
        <v>590</v>
      </c>
      <c r="C3575" s="1565"/>
      <c r="D3575" s="5"/>
      <c r="E3575" s="5"/>
      <c r="F3575" s="21"/>
      <c r="G3575" s="6"/>
      <c r="H3575" s="5"/>
      <c r="I3575" s="183"/>
      <c r="W3575">
        <f t="shared" si="386"/>
      </c>
      <c r="X3575">
        <f t="shared" si="387"/>
      </c>
      <c r="Y3575">
        <f t="shared" si="388"/>
      </c>
      <c r="Z3575">
        <f t="shared" si="389"/>
      </c>
    </row>
    <row r="3576" spans="1:26">
      <c r="A3576" s="5"/>
      <c r="B3576" s="15"/>
      <c r="C3576" s="105"/>
      <c r="D3576" s="5"/>
      <c r="E3576" s="21"/>
      <c r="F3576" s="21"/>
      <c r="G3576" s="6"/>
      <c r="H3576" s="5"/>
      <c r="I3576" s="183"/>
      <c r="W3576">
        <f t="shared" si="386"/>
      </c>
      <c r="X3576">
        <f t="shared" si="387"/>
      </c>
      <c r="Y3576">
        <f t="shared" si="388"/>
      </c>
      <c r="Z3576">
        <f t="shared" si="389"/>
      </c>
    </row>
    <row r="3577" spans="1:26" ht="24">
      <c r="A3577" s="5">
        <v>19</v>
      </c>
      <c r="B3577" s="15" t="s">
        <v>1290</v>
      </c>
      <c r="C3577" s="105" t="s">
        <v>1291</v>
      </c>
      <c r="D3577" s="5"/>
      <c r="E3577" s="21"/>
      <c r="F3577" s="21">
        <v>30</v>
      </c>
      <c r="G3577" s="6">
        <f>+F3577</f>
      </c>
      <c r="H3577" s="5">
        <v>1</v>
      </c>
      <c r="I3577" s="183">
        <f t="shared" si="392"/>
      </c>
      <c r="J3577">
        <f>50*18%</f>
      </c>
      <c r="K3577">
        <f>+H3577-J3577</f>
      </c>
      <c r="L3577">
        <f>+K3577*G3577</f>
      </c>
      <c r="W3577">
        <f t="shared" si="386"/>
      </c>
      <c r="X3577">
        <f t="shared" si="387"/>
      </c>
      <c r="Y3577">
        <f t="shared" si="388"/>
      </c>
      <c r="Z3577">
        <f t="shared" si="389"/>
      </c>
    </row>
    <row r="3578" spans="1:26" ht="48">
      <c r="A3578" s="5">
        <v>20</v>
      </c>
      <c r="B3578" s="15" t="s">
        <v>1292</v>
      </c>
      <c r="C3578" s="105" t="s">
        <v>1293</v>
      </c>
      <c r="D3578" s="5"/>
      <c r="E3578" s="21"/>
      <c r="F3578" s="21">
        <v>20</v>
      </c>
      <c r="G3578" s="6">
        <f>+F3578</f>
      </c>
      <c r="H3578" s="5">
        <v>1</v>
      </c>
      <c r="I3578" s="183">
        <f t="shared" si="392"/>
      </c>
      <c r="J3578">
        <f>50*18%</f>
      </c>
      <c r="K3578">
        <f>+H3578-J3578</f>
      </c>
      <c r="L3578">
        <f>+K3578*G3578</f>
      </c>
      <c r="W3578">
        <f t="shared" si="386"/>
      </c>
      <c r="X3578">
        <f t="shared" si="387"/>
      </c>
      <c r="Y3578">
        <f t="shared" si="388"/>
      </c>
      <c r="Z3578">
        <f t="shared" si="389"/>
      </c>
    </row>
    <row r="3579" spans="1:26" ht="48">
      <c r="A3579" s="5">
        <v>21</v>
      </c>
      <c r="B3579" s="15" t="s">
        <v>542</v>
      </c>
      <c r="C3579" s="105" t="s">
        <v>543</v>
      </c>
      <c r="D3579" s="5"/>
      <c r="E3579" s="21"/>
      <c r="F3579" s="21">
        <v>30</v>
      </c>
      <c r="G3579" s="6">
        <f>+F3579</f>
      </c>
      <c r="H3579" s="5">
        <v>1</v>
      </c>
      <c r="I3579" s="183">
        <f t="shared" si="392"/>
      </c>
      <c r="J3579">
        <f>50*18%</f>
      </c>
      <c r="K3579">
        <f>+H3579-J3579</f>
      </c>
      <c r="L3579">
        <f>+K3579*G3579</f>
      </c>
      <c r="W3579">
        <f t="shared" si="386"/>
      </c>
      <c r="X3579">
        <f t="shared" si="387"/>
      </c>
      <c r="Y3579">
        <f t="shared" si="388"/>
      </c>
      <c r="Z3579">
        <f t="shared" si="389"/>
      </c>
    </row>
    <row r="3580" spans="1:26">
      <c r="A3580" s="5"/>
      <c r="B3580" s="1564" t="s">
        <v>369</v>
      </c>
      <c r="C3580" s="1565"/>
      <c r="D3580" s="5"/>
      <c r="E3580" s="5"/>
      <c r="F3580" s="21"/>
      <c r="G3580" s="6"/>
      <c r="H3580" s="5"/>
      <c r="I3580" s="183"/>
      <c r="W3580">
        <f t="shared" si="386"/>
      </c>
      <c r="X3580">
        <f t="shared" si="387"/>
      </c>
      <c r="Y3580">
        <f t="shared" si="388"/>
      </c>
      <c r="Z3580">
        <f t="shared" si="389"/>
      </c>
    </row>
    <row r="3581" spans="1:26">
      <c r="A3581" s="5">
        <v>22</v>
      </c>
      <c r="B3581" s="20" t="s">
        <v>600</v>
      </c>
      <c r="C3581" s="5" t="s">
        <v>601</v>
      </c>
      <c r="D3581" s="21">
        <v>1</v>
      </c>
      <c r="E3581" s="5">
        <v>25</v>
      </c>
      <c r="F3581" s="5">
        <f>+E3581*D3581</f>
      </c>
      <c r="G3581" s="5">
        <f>+E3581*D3581</f>
      </c>
      <c r="H3581" s="7">
        <v>1</v>
      </c>
      <c r="I3581" s="183">
        <f t="shared" si="392"/>
      </c>
      <c r="J3581">
        <v>3.2</v>
      </c>
      <c r="K3581">
        <f>+H3581-J3581</f>
      </c>
      <c r="L3581">
        <f>+K3581*G3581</f>
      </c>
      <c r="W3581">
        <f t="shared" si="386"/>
      </c>
      <c r="X3581">
        <f t="shared" si="387"/>
      </c>
      <c r="Y3581">
        <f t="shared" si="388"/>
      </c>
      <c r="Z3581">
        <f t="shared" si="389"/>
      </c>
    </row>
    <row r="3582" spans="1:26">
      <c r="A3582" s="5">
        <v>23</v>
      </c>
      <c r="B3582" s="20" t="s">
        <v>1128</v>
      </c>
      <c r="C3582" s="5" t="s">
        <v>592</v>
      </c>
      <c r="D3582" s="21">
        <v>1</v>
      </c>
      <c r="E3582" s="5">
        <v>25</v>
      </c>
      <c r="F3582" s="5">
        <f>+E3582*D3582</f>
      </c>
      <c r="G3582" s="5">
        <f>+E3582*D3582</f>
      </c>
      <c r="H3582" s="7">
        <v>1</v>
      </c>
      <c r="I3582" s="183">
        <f t="shared" si="392"/>
      </c>
      <c r="J3582">
        <v>3.2</v>
      </c>
      <c r="K3582">
        <f>+H3582-J3582</f>
      </c>
      <c r="L3582">
        <f>+K3582*G3582</f>
      </c>
      <c r="W3582">
        <f t="shared" si="386"/>
      </c>
      <c r="X3582">
        <f t="shared" si="387"/>
      </c>
      <c r="Y3582">
        <f t="shared" si="388"/>
      </c>
      <c r="Z3582">
        <f t="shared" si="389"/>
      </c>
    </row>
    <row r="3583" spans="1:26" ht="24">
      <c r="A3583" s="5">
        <v>24</v>
      </c>
      <c r="B3583" s="20" t="s">
        <v>374</v>
      </c>
      <c r="C3583" s="9" t="s">
        <v>370</v>
      </c>
      <c r="D3583" s="21">
        <v>1</v>
      </c>
      <c r="E3583" s="5">
        <v>25</v>
      </c>
      <c r="F3583" s="5">
        <f>+E3583*D3583</f>
      </c>
      <c r="G3583" s="5">
        <f>+E3583*D3583</f>
      </c>
      <c r="H3583" s="7">
        <v>1</v>
      </c>
      <c r="I3583" s="183">
        <f t="shared" si="392"/>
      </c>
      <c r="J3583">
        <v>3.2</v>
      </c>
      <c r="K3583">
        <f>+H3583-J3583</f>
      </c>
      <c r="L3583">
        <f>+K3583*G3583</f>
      </c>
      <c r="W3583">
        <f t="shared" si="386"/>
      </c>
      <c r="X3583">
        <f t="shared" si="387"/>
      </c>
      <c r="Y3583">
        <f t="shared" si="388"/>
      </c>
      <c r="Z3583">
        <f t="shared" si="389"/>
      </c>
    </row>
    <row r="3584" spans="1:26">
      <c r="A3584" s="5"/>
      <c r="B3584" s="1564" t="s">
        <v>954</v>
      </c>
      <c r="C3584" s="1565"/>
      <c r="D3584" s="5"/>
      <c r="E3584" s="5"/>
      <c r="F3584" s="21"/>
      <c r="G3584" s="6"/>
      <c r="H3584" s="5"/>
      <c r="I3584" s="183"/>
      <c r="W3584">
        <f t="shared" si="386"/>
      </c>
      <c r="X3584">
        <f t="shared" si="387"/>
      </c>
      <c r="Y3584">
        <f t="shared" si="388"/>
      </c>
      <c r="Z3584">
        <f t="shared" si="389"/>
      </c>
    </row>
    <row r="3585" spans="1:26">
      <c r="A3585" s="5">
        <v>25</v>
      </c>
      <c r="B3585" s="17" t="s">
        <v>891</v>
      </c>
      <c r="C3585" s="5" t="s">
        <v>892</v>
      </c>
      <c r="D3585" s="5"/>
      <c r="E3585" s="21"/>
      <c r="F3585" s="21">
        <v>25</v>
      </c>
      <c r="G3585" s="6">
        <f>+F3585</f>
      </c>
      <c r="H3585" s="7">
        <v>1</v>
      </c>
      <c r="I3585" s="183">
        <f t="shared" si="392"/>
      </c>
      <c r="J3585">
        <v>3.2</v>
      </c>
      <c r="K3585">
        <f>+H3585-J3585</f>
      </c>
      <c r="L3585">
        <f>+K3585*G3585</f>
      </c>
      <c r="W3585">
        <f t="shared" si="386"/>
      </c>
      <c r="X3585">
        <f t="shared" si="387"/>
      </c>
      <c r="Y3585">
        <f t="shared" si="388"/>
      </c>
      <c r="Z3585">
        <f t="shared" si="389"/>
      </c>
    </row>
    <row r="3586" spans="1:26">
      <c r="A3586" s="5"/>
      <c r="B3586" s="8"/>
      <c r="C3586" s="5"/>
      <c r="D3586" s="5"/>
      <c r="E3586" s="5"/>
      <c r="F3586" s="21"/>
      <c r="G3586" s="6"/>
      <c r="H3586" s="5"/>
      <c r="I3586" s="183"/>
      <c r="W3586">
        <f t="shared" si="386"/>
      </c>
      <c r="X3586">
        <f t="shared" si="387"/>
      </c>
      <c r="Y3586">
        <f t="shared" si="388"/>
      </c>
      <c r="Z3586">
        <f t="shared" si="389"/>
      </c>
    </row>
    <row r="3587" spans="1:26">
      <c r="A3587" s="5"/>
      <c r="B3587" s="8"/>
      <c r="C3587" s="5"/>
      <c r="D3587" s="5"/>
      <c r="E3587" s="5"/>
      <c r="F3587" s="21"/>
      <c r="G3587" s="6"/>
      <c r="H3587" s="5"/>
      <c r="I3587" s="183"/>
      <c r="W3587">
        <f t="shared" si="386"/>
      </c>
      <c r="X3587">
        <f t="shared" si="387"/>
      </c>
      <c r="Y3587">
        <f t="shared" si="388"/>
      </c>
      <c r="Z3587">
        <f t="shared" si="389"/>
      </c>
    </row>
    <row r="3588" spans="1:26">
      <c r="A3588" s="5"/>
      <c r="B3588" s="8"/>
      <c r="C3588" s="5"/>
      <c r="D3588" s="5"/>
      <c r="E3588" s="5"/>
      <c r="F3588" s="21"/>
      <c r="G3588" s="6"/>
      <c r="H3588" s="5"/>
      <c r="I3588" s="183"/>
      <c r="W3588">
        <f t="shared" ref="W3588:W3651" si="396">IF(LEFT($H3588&amp;"",5)="2019-",$H3588,W3587)</f>
      </c>
      <c r="X3588">
        <f t="shared" ref="X3588:X3651" si="397">IF($W3588="",0,IF(COUNTIF($AB$2:$AB$80,$W3588)&gt;0,1,0))</f>
      </c>
      <c r="Y3588">
        <f t="shared" ref="Y3588:Y3651" si="398">IF($C3588="","",UPPER(TRIM(IFERROR(LEFT($C3588&amp;"",FIND("/",$C3588&amp;"")-1),$C3588&amp;""))))</f>
      </c>
      <c r="Z3588">
        <f t="shared" ref="Z3588:Z3651" si="399">IFERROR(IF(ISNUMBER($G3588),$G3588,0),0)</f>
      </c>
    </row>
    <row r="3589" spans="1:26">
      <c r="A3589" s="5"/>
      <c r="B3589" s="8"/>
      <c r="C3589" s="5"/>
      <c r="D3589" s="5"/>
      <c r="E3589" s="5"/>
      <c r="F3589" s="21"/>
      <c r="G3589" s="6"/>
      <c r="H3589" s="5"/>
      <c r="I3589" s="183"/>
      <c r="W3589">
        <f t="shared" si="396"/>
      </c>
      <c r="X3589">
        <f t="shared" si="397"/>
      </c>
      <c r="Y3589">
        <f t="shared" si="398"/>
      </c>
      <c r="Z3589">
        <f t="shared" si="399"/>
      </c>
    </row>
    <row r="3590" spans="1:26">
      <c r="A3590" s="5"/>
      <c r="B3590" s="8"/>
      <c r="C3590" s="5"/>
      <c r="D3590" s="5"/>
      <c r="E3590" s="5"/>
      <c r="F3590" s="21"/>
      <c r="G3590" s="6"/>
      <c r="H3590" s="5"/>
      <c r="I3590" s="183"/>
      <c r="W3590">
        <f t="shared" si="396"/>
      </c>
      <c r="X3590">
        <f t="shared" si="397"/>
      </c>
      <c r="Y3590">
        <f t="shared" si="398"/>
      </c>
      <c r="Z3590">
        <f t="shared" si="399"/>
      </c>
    </row>
    <row r="3591" spans="1:26">
      <c r="A3591" s="5"/>
      <c r="B3591" s="8"/>
      <c r="C3591" s="5"/>
      <c r="D3591" s="5"/>
      <c r="E3591" s="5"/>
      <c r="F3591" s="21"/>
      <c r="G3591" s="6"/>
      <c r="H3591" s="5"/>
      <c r="I3591" s="183"/>
      <c r="W3591">
        <f t="shared" si="396"/>
      </c>
      <c r="X3591">
        <f t="shared" si="397"/>
      </c>
      <c r="Y3591">
        <f t="shared" si="398"/>
      </c>
      <c r="Z3591">
        <f t="shared" si="399"/>
      </c>
    </row>
    <row r="3592" spans="1:26" ht="15.75" thickBot="1">
      <c r="A3592" s="5"/>
      <c r="B3592" s="224"/>
      <c r="C3592" s="15"/>
      <c r="D3592" s="23"/>
      <c r="E3592" s="225"/>
      <c r="F3592" s="23"/>
      <c r="G3592" s="24"/>
      <c r="H3592" s="225"/>
      <c r="I3592" s="226"/>
      <c r="W3592">
        <f t="shared" si="396"/>
      </c>
      <c r="X3592">
        <f t="shared" si="397"/>
      </c>
      <c r="Y3592">
        <f t="shared" si="398"/>
      </c>
      <c r="Z3592">
        <f t="shared" si="399"/>
      </c>
    </row>
    <row r="3593" spans="1:26">
      <c r="A3593" s="227"/>
      <c r="B3593" s="17"/>
      <c r="C3593" s="5"/>
      <c r="D3593" s="59"/>
      <c r="E3593" s="59"/>
      <c r="F3593" s="53"/>
      <c r="G3593" s="78"/>
      <c r="H3593" s="68"/>
      <c r="I3593" s="228">
        <f>SUM(I3550:I3592)</f>
      </c>
      <c r="L3593">
        <f>SUM(L3550:L3592)</f>
      </c>
      <c r="W3593">
        <f t="shared" si="396"/>
      </c>
      <c r="X3593">
        <f t="shared" si="397"/>
      </c>
      <c r="Y3593">
        <f t="shared" si="398"/>
      </c>
      <c r="Z3593">
        <f t="shared" si="399"/>
      </c>
    </row>
    <row r="3594" spans="1:26">
      <c r="A3594" s="10"/>
      <c r="B3594" s="10"/>
      <c r="C3594" s="69"/>
      <c r="D3594" s="69" t="s">
        <v>520</v>
      </c>
      <c r="E3594" s="69"/>
      <c r="F3594" s="69"/>
      <c r="G3594" s="69"/>
      <c r="H3594" s="112">
        <v>1</v>
      </c>
      <c r="I3594" s="191">
        <f>+L3593*H3594</f>
      </c>
      <c r="W3594">
        <f t="shared" si="396"/>
      </c>
      <c r="X3594">
        <f t="shared" si="397"/>
      </c>
      <c r="Y3594">
        <f t="shared" si="398"/>
      </c>
      <c r="Z3594">
        <f t="shared" si="399"/>
      </c>
    </row>
    <row r="3595" spans="1:26" ht="15.75" thickBot="1">
      <c r="A3595" s="10"/>
      <c r="B3595" s="11" t="s">
        <v>20</v>
      </c>
      <c r="C3595" s="35"/>
      <c r="D3595" s="35"/>
      <c r="E3595" s="35"/>
      <c r="F3595" s="35"/>
      <c r="G3595" s="35"/>
      <c r="H3595" s="35"/>
      <c r="I3595" s="98"/>
      <c r="W3595">
        <f t="shared" si="396"/>
      </c>
      <c r="X3595">
        <f t="shared" si="397"/>
      </c>
      <c r="Y3595">
        <f t="shared" si="398"/>
      </c>
      <c r="Z3595">
        <f t="shared" si="399"/>
      </c>
    </row>
    <row r="3596" spans="1:26" ht="15.75" thickBot="1">
      <c r="A3596" s="99"/>
      <c r="B3596" s="38"/>
      <c r="C3596" s="39" t="s">
        <v>21</v>
      </c>
      <c r="D3596" s="40">
        <f>SUM(D3550:D3595)</f>
      </c>
      <c r="E3596" s="41" t="s">
        <v>360</v>
      </c>
      <c r="F3596" s="40">
        <f>SUM(F3550:F3595)</f>
      </c>
      <c r="G3596" s="40">
        <f>SUM(G3550:G3595)</f>
      </c>
      <c r="H3596" s="41">
        <f>+SUMPRODUCT(H3550:H3592,F3550:F3592)</f>
      </c>
      <c r="I3596" s="100">
        <f>+I3593-I3594</f>
      </c>
      <c r="J3596" s="118"/>
      <c r="W3596">
        <f t="shared" si="396"/>
      </c>
      <c r="X3596">
        <f t="shared" si="397"/>
      </c>
      <c r="Y3596">
        <f t="shared" si="398"/>
      </c>
      <c r="Z3596">
        <f t="shared" si="399"/>
      </c>
    </row>
    <row r="3597" spans="1:26">
      <c r="A3597" s="10"/>
      <c r="B3597" s="10"/>
      <c r="C3597" s="91"/>
      <c r="D3597" s="91"/>
      <c r="E3597" s="91"/>
      <c r="F3597" s="91"/>
      <c r="G3597" s="91"/>
      <c r="H3597" s="91"/>
      <c r="I3597" s="91"/>
      <c r="W3597">
        <f t="shared" si="396"/>
      </c>
      <c r="X3597">
        <f t="shared" si="397"/>
      </c>
      <c r="Y3597">
        <f t="shared" si="398"/>
      </c>
      <c r="Z3597">
        <f t="shared" si="399"/>
      </c>
    </row>
    <row r="3598" spans="1:26">
      <c r="W3598">
        <f t="shared" si="396"/>
      </c>
      <c r="X3598">
        <f t="shared" si="397"/>
      </c>
      <c r="Y3598">
        <f t="shared" si="398"/>
      </c>
      <c r="Z3598">
        <f t="shared" si="399"/>
      </c>
    </row>
    <row r="3599" spans="1:26">
      <c r="W3599">
        <f t="shared" si="396"/>
      </c>
      <c r="X3599">
        <f t="shared" si="397"/>
      </c>
      <c r="Y3599">
        <f t="shared" si="398"/>
      </c>
      <c r="Z3599">
        <f t="shared" si="399"/>
      </c>
    </row>
    <row r="3600" spans="1:26">
      <c r="W3600">
        <f t="shared" si="396"/>
      </c>
      <c r="X3600">
        <f t="shared" si="397"/>
      </c>
      <c r="Y3600">
        <f t="shared" si="398"/>
      </c>
      <c r="Z3600">
        <f t="shared" si="399"/>
      </c>
    </row>
    <row r="3601" spans="1:26">
      <c r="A3601" s="1562" t="s">
        <v>34</v>
      </c>
      <c r="B3601" s="1562"/>
      <c r="C3601" s="1562"/>
      <c r="D3601" s="1562"/>
      <c r="E3601" s="1562"/>
      <c r="F3601" s="1562"/>
      <c r="G3601" s="1562"/>
      <c r="H3601" s="1562"/>
      <c r="I3601" s="1562"/>
      <c r="W3601">
        <f t="shared" si="396"/>
      </c>
      <c r="X3601">
        <f t="shared" si="397"/>
      </c>
      <c r="Y3601">
        <f t="shared" si="398"/>
      </c>
      <c r="Z3601">
        <f t="shared" si="399"/>
      </c>
    </row>
    <row r="3602" spans="1:26">
      <c r="W3602">
        <f t="shared" si="396"/>
      </c>
      <c r="X3602">
        <f t="shared" si="397"/>
      </c>
      <c r="Y3602">
        <f t="shared" si="398"/>
      </c>
      <c r="Z3602">
        <f t="shared" si="399"/>
      </c>
    </row>
    <row r="3603" spans="1:26">
      <c r="A3603" s="1" t="s">
        <v>1</v>
      </c>
      <c r="B3603" s="124"/>
      <c r="C3603" s="124"/>
      <c r="D3603" s="124"/>
      <c r="E3603" s="124"/>
      <c r="G3603" s="2" t="s">
        <v>2</v>
      </c>
      <c r="H3603" s="3" t="s">
        <v>1304</v>
      </c>
      <c r="I3603" s="124"/>
      <c r="W3603">
        <f t="shared" si="396"/>
      </c>
      <c r="X3603">
        <f t="shared" si="397"/>
      </c>
      <c r="Y3603">
        <f t="shared" si="398"/>
      </c>
      <c r="Z3603">
        <f t="shared" si="399"/>
      </c>
    </row>
    <row r="3604" spans="1:26">
      <c r="A3604" s="178" t="inlineStr">
        <is>
          <t>Dealer-171</t>
        </is>
      </c>
      <c r="F3604" s="4" t="s">
        <v>3</v>
      </c>
      <c r="G3604" s="2"/>
      <c r="H3604" s="1" t="s">
        <v>139</v>
      </c>
      <c r="W3604">
        <f t="shared" si="396"/>
      </c>
      <c r="X3604">
        <f t="shared" si="397"/>
      </c>
      <c r="Y3604">
        <f t="shared" si="398"/>
      </c>
      <c r="Z3604">
        <f t="shared" si="399"/>
      </c>
    </row>
    <row r="3605" spans="1:26">
      <c r="A3605" s="178" t="inlineStr">
        <is>
          <t>Address line (redacted)</t>
        </is>
      </c>
      <c r="B3605" s="1"/>
      <c r="W3605">
        <f t="shared" si="396"/>
      </c>
      <c r="X3605">
        <f t="shared" si="397"/>
      </c>
      <c r="Y3605">
        <f t="shared" si="398"/>
      </c>
      <c r="Z3605">
        <f t="shared" si="399"/>
      </c>
    </row>
    <row r="3606" spans="1:26">
      <c r="A3606" s="1" t="inlineStr">
        <is>
          <t>Address line (redacted)</t>
        </is>
      </c>
      <c r="B3606" s="1"/>
      <c r="W3606">
        <f t="shared" si="396"/>
      </c>
      <c r="X3606">
        <f t="shared" si="397"/>
      </c>
      <c r="Y3606">
        <f t="shared" si="398"/>
      </c>
      <c r="Z3606">
        <f t="shared" si="399"/>
      </c>
    </row>
    <row r="3607" spans="1:26">
      <c r="A3607" s="268" t="s">
        <v>598</v>
      </c>
      <c r="B3607" s="243" t="inlineStr">
        <is>
          <t>GSTIN-MASKED</t>
        </is>
      </c>
      <c r="W3607">
        <f t="shared" si="396"/>
      </c>
      <c r="X3607">
        <f t="shared" si="397"/>
      </c>
      <c r="Y3607">
        <f t="shared" si="398"/>
      </c>
      <c r="Z3607">
        <f t="shared" si="399"/>
      </c>
    </row>
    <row r="3608" spans="1:26">
      <c r="A3608" s="254" t="inlineStr">
        <is>
          <t>Through: Transporter-026</t>
        </is>
      </c>
      <c r="B3608" s="1"/>
      <c r="W3608">
        <f t="shared" si="396"/>
      </c>
      <c r="X3608">
        <f t="shared" si="397"/>
      </c>
      <c r="Y3608">
        <f t="shared" si="398"/>
      </c>
      <c r="Z3608">
        <f t="shared" si="399"/>
      </c>
    </row>
    <row r="3609" spans="1:26">
      <c r="A3609" s="1" t="s">
        <v>5</v>
      </c>
      <c r="W3609">
        <f t="shared" si="396"/>
      </c>
      <c r="X3609">
        <f t="shared" si="397"/>
      </c>
      <c r="Y3609">
        <f t="shared" si="398"/>
      </c>
      <c r="Z3609">
        <f t="shared" si="399"/>
      </c>
    </row>
    <row r="3610" spans="1:26">
      <c r="A3610" s="1" t="s">
        <v>6</v>
      </c>
      <c r="W3610">
        <f t="shared" si="396"/>
      </c>
      <c r="X3610">
        <f t="shared" si="397"/>
      </c>
      <c r="Y3610">
        <f t="shared" si="398"/>
      </c>
      <c r="Z3610">
        <f t="shared" si="399"/>
      </c>
    </row>
    <row r="3611" spans="1:26" ht="15.75" thickBot="1">
      <c r="A3611" s="1" t="s">
        <v>7</v>
      </c>
      <c r="W3611">
        <f t="shared" si="396"/>
      </c>
      <c r="X3611">
        <f t="shared" si="397"/>
      </c>
      <c r="Y3611">
        <f t="shared" si="398"/>
      </c>
      <c r="Z3611">
        <f t="shared" si="399"/>
      </c>
    </row>
    <row r="3612" spans="1:26" ht="24.75" thickBot="1">
      <c r="A3612" s="162" t="s">
        <v>8</v>
      </c>
      <c r="B3612" s="163" t="s">
        <v>9</v>
      </c>
      <c r="C3612" s="163" t="s">
        <v>10</v>
      </c>
      <c r="D3612" s="164" t="s">
        <v>11</v>
      </c>
      <c r="E3612" s="164" t="s">
        <v>12</v>
      </c>
      <c r="F3612" s="164" t="s">
        <v>13</v>
      </c>
      <c r="G3612" s="164" t="s">
        <v>14</v>
      </c>
      <c r="H3612" s="165" t="s">
        <v>15</v>
      </c>
      <c r="I3612" s="166" t="s">
        <v>16</v>
      </c>
      <c r="W3612">
        <f t="shared" si="396"/>
      </c>
      <c r="X3612">
        <f t="shared" si="397"/>
      </c>
      <c r="Y3612">
        <f t="shared" si="398"/>
      </c>
      <c r="Z3612">
        <f t="shared" si="399"/>
      </c>
    </row>
    <row r="3613" spans="1:26">
      <c r="A3613" s="57"/>
      <c r="B3613" s="1564" t="s">
        <v>1164</v>
      </c>
      <c r="C3613" s="1565"/>
      <c r="D3613" s="5"/>
      <c r="E3613" s="5"/>
      <c r="F3613" s="5"/>
      <c r="G3613" s="127"/>
      <c r="H3613" s="5"/>
      <c r="I3613" s="102"/>
      <c r="W3613">
        <f t="shared" si="396"/>
      </c>
      <c r="X3613">
        <f t="shared" si="397"/>
      </c>
      <c r="Y3613">
        <f t="shared" si="398"/>
      </c>
      <c r="Z3613">
        <f t="shared" si="399"/>
      </c>
    </row>
    <row r="3614" spans="1:26" ht="24">
      <c r="A3614" s="107"/>
      <c r="B3614" s="106" t="s">
        <v>970</v>
      </c>
      <c r="C3614" s="269" t="s">
        <v>979</v>
      </c>
      <c r="D3614" s="1666">
        <v>5</v>
      </c>
      <c r="E3614" s="9">
        <v>3</v>
      </c>
      <c r="F3614" s="5">
        <f t="shared" ref="F3614:G3629" si="400">+E3614</f>
      </c>
      <c r="G3614" s="580">
        <f t="shared" si="400"/>
      </c>
      <c r="H3614" s="9">
        <v>1</v>
      </c>
      <c r="I3614" s="102">
        <f>+H3614*G3614</f>
      </c>
      <c r="J3614">
        <f>+H3614*G3614</f>
      </c>
      <c r="W3614">
        <f t="shared" si="396"/>
      </c>
      <c r="X3614">
        <f t="shared" si="397"/>
      </c>
      <c r="Y3614">
        <f t="shared" si="398"/>
      </c>
      <c r="Z3614">
        <f t="shared" si="399"/>
      </c>
    </row>
    <row r="3615" spans="1:26" ht="24">
      <c r="A3615" s="107"/>
      <c r="B3615" s="106" t="s">
        <v>970</v>
      </c>
      <c r="C3615" s="269" t="s">
        <v>979</v>
      </c>
      <c r="D3615" s="1708"/>
      <c r="E3615" s="9">
        <v>3</v>
      </c>
      <c r="F3615" s="5">
        <f t="shared" si="400"/>
      </c>
      <c r="G3615" s="580">
        <f t="shared" si="400"/>
      </c>
      <c r="H3615" s="9">
        <v>1</v>
      </c>
      <c r="I3615" s="102">
        <f>+H3615*G3615</f>
      </c>
      <c r="J3615">
        <f>+H3615*G3615</f>
      </c>
      <c r="W3615">
        <f t="shared" si="396"/>
      </c>
      <c r="X3615">
        <f t="shared" si="397"/>
      </c>
      <c r="Y3615">
        <f t="shared" si="398"/>
      </c>
      <c r="Z3615">
        <f t="shared" si="399"/>
      </c>
    </row>
    <row r="3616" spans="1:26" ht="24">
      <c r="A3616" s="107"/>
      <c r="B3616" s="106" t="s">
        <v>1103</v>
      </c>
      <c r="C3616" s="269" t="s">
        <v>1305</v>
      </c>
      <c r="D3616" s="1708"/>
      <c r="E3616" s="9">
        <v>3</v>
      </c>
      <c r="F3616" s="5">
        <f t="shared" si="400"/>
      </c>
      <c r="G3616" s="580">
        <f t="shared" si="400"/>
      </c>
      <c r="H3616" s="9">
        <v>1</v>
      </c>
      <c r="I3616" s="102">
        <f t="shared" ref="I3616:I3629" si="401">+H3616*G3616</f>
      </c>
      <c r="J3616">
        <f t="shared" ref="J3616:J3639" si="402">+H3616*G3616</f>
      </c>
      <c r="W3616">
        <f t="shared" si="396"/>
      </c>
      <c r="X3616">
        <f t="shared" si="397"/>
      </c>
      <c r="Y3616">
        <f t="shared" si="398"/>
      </c>
      <c r="Z3616">
        <f t="shared" si="399"/>
      </c>
    </row>
    <row r="3617" spans="1:26" ht="24">
      <c r="A3617" s="107"/>
      <c r="B3617" s="106" t="s">
        <v>869</v>
      </c>
      <c r="C3617" s="269" t="s">
        <v>868</v>
      </c>
      <c r="D3617" s="1708"/>
      <c r="E3617" s="9">
        <v>4</v>
      </c>
      <c r="F3617" s="5">
        <f t="shared" si="400"/>
      </c>
      <c r="G3617" s="580">
        <f t="shared" si="400"/>
      </c>
      <c r="H3617" s="9">
        <v>1</v>
      </c>
      <c r="I3617" s="102">
        <f t="shared" si="401"/>
      </c>
      <c r="J3617">
        <f t="shared" si="402"/>
      </c>
      <c r="W3617">
        <f t="shared" si="396"/>
      </c>
      <c r="X3617">
        <f t="shared" si="397"/>
      </c>
      <c r="Y3617">
        <f t="shared" si="398"/>
      </c>
      <c r="Z3617">
        <f t="shared" si="399"/>
      </c>
    </row>
    <row r="3618" spans="1:26" ht="30">
      <c r="A3618" s="107"/>
      <c r="B3618" s="106" t="s">
        <v>277</v>
      </c>
      <c r="C3618" s="271" t="s">
        <v>623</v>
      </c>
      <c r="D3618" s="1708"/>
      <c r="E3618" s="9">
        <v>1</v>
      </c>
      <c r="F3618" s="5">
        <f t="shared" si="400"/>
      </c>
      <c r="G3618" s="580">
        <f t="shared" si="400"/>
      </c>
      <c r="H3618" s="9">
        <v>1</v>
      </c>
      <c r="I3618" s="102">
        <f t="shared" si="401"/>
      </c>
      <c r="J3618">
        <f t="shared" si="402"/>
      </c>
      <c r="M3618" t="s">
        <v>1413</v>
      </c>
      <c r="O3618">
        <v>40</v>
      </c>
      <c r="W3618">
        <f t="shared" si="396"/>
      </c>
      <c r="X3618">
        <f t="shared" si="397"/>
      </c>
      <c r="Y3618">
        <f t="shared" si="398"/>
      </c>
      <c r="Z3618">
        <f t="shared" si="399"/>
      </c>
    </row>
    <row r="3619" spans="1:26" ht="30">
      <c r="A3619" s="107"/>
      <c r="B3619" s="20" t="s">
        <v>1214</v>
      </c>
      <c r="C3619" s="271" t="s">
        <v>1213</v>
      </c>
      <c r="D3619" s="1708"/>
      <c r="E3619" s="9">
        <v>3</v>
      </c>
      <c r="F3619" s="5">
        <f t="shared" si="400"/>
      </c>
      <c r="G3619" s="580">
        <f t="shared" si="400"/>
      </c>
      <c r="H3619" s="9">
        <v>1</v>
      </c>
      <c r="I3619" s="102">
        <f t="shared" si="401"/>
      </c>
      <c r="J3619">
        <f t="shared" si="402"/>
      </c>
      <c r="M3619" t="s">
        <v>1414</v>
      </c>
      <c r="O3619">
        <v>3</v>
      </c>
      <c r="W3619">
        <f t="shared" si="396"/>
      </c>
      <c r="X3619">
        <f t="shared" si="397"/>
      </c>
      <c r="Y3619">
        <f t="shared" si="398"/>
      </c>
      <c r="Z3619">
        <f t="shared" si="399"/>
      </c>
    </row>
    <row r="3620" spans="1:26" ht="30">
      <c r="A3620" s="107"/>
      <c r="B3620" s="106" t="s">
        <v>1196</v>
      </c>
      <c r="C3620" s="271" t="s">
        <v>1195</v>
      </c>
      <c r="D3620" s="1708"/>
      <c r="E3620" s="9">
        <v>3</v>
      </c>
      <c r="F3620" s="5">
        <f t="shared" si="400"/>
      </c>
      <c r="G3620" s="580">
        <f t="shared" si="400"/>
      </c>
      <c r="H3620" s="9">
        <v>1</v>
      </c>
      <c r="I3620" s="102">
        <f t="shared" si="401"/>
      </c>
      <c r="J3620">
        <f t="shared" si="402"/>
      </c>
      <c r="M3620" t="s">
        <v>1415</v>
      </c>
      <c r="O3620">
        <v>30</v>
      </c>
      <c r="W3620">
        <f t="shared" si="396"/>
      </c>
      <c r="X3620">
        <f t="shared" si="397"/>
      </c>
      <c r="Y3620">
        <f t="shared" si="398"/>
      </c>
      <c r="Z3620">
        <f t="shared" si="399"/>
      </c>
    </row>
    <row r="3621" spans="1:26">
      <c r="A3621" s="107"/>
      <c r="B3621" s="106"/>
      <c r="C3621" s="269"/>
      <c r="D3621" s="1708"/>
      <c r="E3621" s="9"/>
      <c r="F3621" s="5"/>
      <c r="G3621" s="127"/>
      <c r="H3621" s="9"/>
      <c r="I3621" s="102"/>
      <c r="J3621">
        <f t="shared" si="402"/>
      </c>
      <c r="M3621" t="s">
        <v>1416</v>
      </c>
      <c r="O3621">
        <v>45</v>
      </c>
      <c r="W3621">
        <f t="shared" si="396"/>
      </c>
      <c r="X3621">
        <f t="shared" si="397"/>
      </c>
      <c r="Y3621">
        <f t="shared" si="398"/>
      </c>
      <c r="Z3621">
        <f t="shared" si="399"/>
      </c>
    </row>
    <row r="3622" spans="1:26" ht="24">
      <c r="A3622" s="107"/>
      <c r="B3622" s="106" t="s">
        <v>1303</v>
      </c>
      <c r="C3622" s="269" t="s">
        <v>1306</v>
      </c>
      <c r="D3622" s="1708"/>
      <c r="E3622" s="9">
        <v>3</v>
      </c>
      <c r="F3622" s="5">
        <f t="shared" si="400"/>
      </c>
      <c r="G3622" s="580">
        <f t="shared" si="400"/>
      </c>
      <c r="H3622" s="9">
        <v>1</v>
      </c>
      <c r="I3622" s="102">
        <f t="shared" si="401"/>
      </c>
      <c r="J3622">
        <f t="shared" si="402"/>
      </c>
      <c r="M3622" t="s">
        <v>1417</v>
      </c>
      <c r="O3622">
        <v>450</v>
      </c>
      <c r="W3622">
        <f t="shared" si="396"/>
      </c>
      <c r="X3622">
        <f t="shared" si="397"/>
      </c>
      <c r="Y3622">
        <f t="shared" si="398"/>
      </c>
      <c r="Z3622">
        <f t="shared" si="399"/>
      </c>
    </row>
    <row r="3623" spans="1:26" ht="30">
      <c r="A3623" s="107"/>
      <c r="B3623" s="106" t="s">
        <v>865</v>
      </c>
      <c r="C3623" s="271" t="s">
        <v>1307</v>
      </c>
      <c r="D3623" s="1708"/>
      <c r="E3623" s="9">
        <v>3</v>
      </c>
      <c r="F3623" s="5">
        <f t="shared" si="400"/>
      </c>
      <c r="G3623" s="580">
        <f t="shared" si="400"/>
      </c>
      <c r="H3623" s="9">
        <v>1</v>
      </c>
      <c r="I3623" s="102">
        <f t="shared" si="401"/>
      </c>
      <c r="J3623">
        <f t="shared" si="402"/>
      </c>
      <c r="M3623" t="s">
        <v>1418</v>
      </c>
      <c r="O3623">
        <v>10</v>
      </c>
      <c r="W3623">
        <f t="shared" si="396"/>
      </c>
      <c r="X3623">
        <f t="shared" si="397"/>
      </c>
      <c r="Y3623">
        <f t="shared" si="398"/>
      </c>
      <c r="Z3623">
        <f t="shared" si="399"/>
      </c>
    </row>
    <row r="3624" spans="1:26" ht="36">
      <c r="A3624" s="107"/>
      <c r="B3624" s="106" t="s">
        <v>630</v>
      </c>
      <c r="C3624" s="269" t="s">
        <v>631</v>
      </c>
      <c r="D3624" s="1708"/>
      <c r="E3624" s="9">
        <v>4</v>
      </c>
      <c r="F3624" s="5">
        <f t="shared" si="400"/>
      </c>
      <c r="G3624" s="580">
        <f t="shared" si="400"/>
      </c>
      <c r="H3624" s="9">
        <v>1</v>
      </c>
      <c r="I3624" s="102">
        <f t="shared" si="401"/>
      </c>
      <c r="J3624">
        <f t="shared" si="402"/>
      </c>
      <c r="O3624">
        <f>SUM(O3618:O3623)</f>
      </c>
      <c r="W3624">
        <f t="shared" si="396"/>
      </c>
      <c r="X3624">
        <f t="shared" si="397"/>
      </c>
      <c r="Y3624">
        <f t="shared" si="398"/>
      </c>
      <c r="Z3624">
        <f t="shared" si="399"/>
      </c>
    </row>
    <row r="3625" spans="1:26" ht="36">
      <c r="A3625" s="107"/>
      <c r="B3625" s="106" t="s">
        <v>561</v>
      </c>
      <c r="C3625" s="280" t="s">
        <v>1005</v>
      </c>
      <c r="D3625" s="1708"/>
      <c r="E3625" s="9">
        <v>3</v>
      </c>
      <c r="F3625" s="5">
        <f t="shared" si="400"/>
      </c>
      <c r="G3625" s="580">
        <f t="shared" si="400"/>
      </c>
      <c r="H3625" s="9">
        <v>1</v>
      </c>
      <c r="I3625" s="102">
        <f t="shared" si="401"/>
      </c>
      <c r="J3625">
        <f t="shared" si="402"/>
      </c>
      <c r="W3625">
        <f t="shared" si="396"/>
      </c>
      <c r="X3625">
        <f t="shared" si="397"/>
      </c>
      <c r="Y3625">
        <f t="shared" si="398"/>
      </c>
      <c r="Z3625">
        <f t="shared" si="399"/>
      </c>
    </row>
    <row r="3626" spans="1:26" ht="36">
      <c r="A3626" s="107"/>
      <c r="B3626" s="106" t="s">
        <v>515</v>
      </c>
      <c r="C3626" s="280" t="s">
        <v>727</v>
      </c>
      <c r="D3626" s="1708"/>
      <c r="E3626" s="9">
        <v>3</v>
      </c>
      <c r="F3626" s="5">
        <f t="shared" si="400"/>
      </c>
      <c r="G3626" s="580">
        <f t="shared" si="400"/>
      </c>
      <c r="H3626" s="9">
        <v>1</v>
      </c>
      <c r="I3626" s="102">
        <f t="shared" si="401"/>
      </c>
      <c r="J3626">
        <f t="shared" si="402"/>
      </c>
      <c r="W3626">
        <f t="shared" si="396"/>
      </c>
      <c r="X3626">
        <f t="shared" si="397"/>
      </c>
      <c r="Y3626">
        <f t="shared" si="398"/>
      </c>
      <c r="Z3626">
        <f t="shared" si="399"/>
      </c>
    </row>
    <row r="3627" spans="1:26" ht="36">
      <c r="A3627" s="107"/>
      <c r="B3627" s="106" t="s">
        <v>1007</v>
      </c>
      <c r="C3627" s="15" t="s">
        <v>1006</v>
      </c>
      <c r="D3627" s="1708"/>
      <c r="E3627" s="9">
        <v>1</v>
      </c>
      <c r="F3627" s="5">
        <f t="shared" si="400"/>
      </c>
      <c r="G3627" s="580">
        <f t="shared" si="400"/>
      </c>
      <c r="H3627" s="9">
        <v>1</v>
      </c>
      <c r="I3627" s="102">
        <f t="shared" si="401"/>
      </c>
      <c r="J3627">
        <f t="shared" si="402"/>
      </c>
      <c r="W3627">
        <f t="shared" si="396"/>
      </c>
      <c r="X3627">
        <f t="shared" si="397"/>
      </c>
      <c r="Y3627">
        <f t="shared" si="398"/>
      </c>
      <c r="Z3627">
        <f t="shared" si="399"/>
      </c>
    </row>
    <row r="3628" spans="1:26">
      <c r="A3628" s="107"/>
      <c r="B3628" s="106" t="s">
        <v>1192</v>
      </c>
      <c r="C3628" s="269" t="s">
        <v>1191</v>
      </c>
      <c r="D3628" s="1708"/>
      <c r="E3628" s="9">
        <v>2</v>
      </c>
      <c r="F3628" s="5">
        <f t="shared" si="400"/>
      </c>
      <c r="G3628" s="580">
        <f t="shared" si="400"/>
      </c>
      <c r="H3628" s="9">
        <v>1</v>
      </c>
      <c r="I3628" s="102">
        <f t="shared" si="401"/>
      </c>
      <c r="J3628">
        <f t="shared" si="402"/>
      </c>
      <c r="W3628">
        <f t="shared" si="396"/>
      </c>
      <c r="X3628">
        <f t="shared" si="397"/>
      </c>
      <c r="Y3628">
        <f t="shared" si="398"/>
      </c>
      <c r="Z3628">
        <f t="shared" si="399"/>
      </c>
    </row>
    <row r="3629" spans="1:26" ht="24">
      <c r="A3629" s="107"/>
      <c r="B3629" s="106" t="s">
        <v>628</v>
      </c>
      <c r="C3629" s="15" t="s">
        <v>629</v>
      </c>
      <c r="D3629" s="1708"/>
      <c r="E3629" s="9">
        <v>1</v>
      </c>
      <c r="F3629" s="5">
        <f t="shared" si="400"/>
      </c>
      <c r="G3629" s="580">
        <f t="shared" si="400"/>
      </c>
      <c r="H3629" s="9">
        <v>1</v>
      </c>
      <c r="I3629" s="102">
        <f t="shared" si="401"/>
      </c>
      <c r="J3629">
        <f t="shared" si="402"/>
      </c>
      <c r="W3629">
        <f t="shared" si="396"/>
      </c>
      <c r="X3629">
        <f t="shared" si="397"/>
      </c>
      <c r="Y3629">
        <f t="shared" si="398"/>
      </c>
      <c r="Z3629">
        <f t="shared" si="399"/>
      </c>
    </row>
    <row r="3630" spans="1:26">
      <c r="A3630" s="107"/>
      <c r="B3630" s="1564" t="s">
        <v>1308</v>
      </c>
      <c r="C3630" s="1565"/>
      <c r="D3630" s="1708"/>
      <c r="E3630" s="9"/>
      <c r="F3630" s="5"/>
      <c r="G3630" s="127"/>
      <c r="H3630" s="5"/>
      <c r="I3630" s="102"/>
      <c r="J3630">
        <f t="shared" si="402"/>
      </c>
      <c r="W3630">
        <f t="shared" si="396"/>
      </c>
      <c r="X3630">
        <f t="shared" si="397"/>
      </c>
      <c r="Y3630">
        <f t="shared" si="398"/>
      </c>
      <c r="Z3630">
        <f t="shared" si="399"/>
      </c>
    </row>
    <row r="3631" spans="1:26" ht="96.75">
      <c r="A3631" s="107"/>
      <c r="B3631" s="18" t="s">
        <v>515</v>
      </c>
      <c r="C3631" s="48" t="s">
        <v>972</v>
      </c>
      <c r="D3631" s="1708"/>
      <c r="E3631" s="19">
        <v>5</v>
      </c>
      <c r="F3631" s="5">
        <f t="shared" ref="F3631:G3639" si="403">+E3631</f>
      </c>
      <c r="G3631" s="580">
        <f t="shared" si="403"/>
      </c>
      <c r="H3631" s="19">
        <v>1</v>
      </c>
      <c r="I3631" s="102">
        <f t="shared" ref="I3631:I3639" si="404">+H3631*G3631</f>
      </c>
      <c r="J3631">
        <f t="shared" si="402"/>
      </c>
      <c r="W3631">
        <f t="shared" si="396"/>
      </c>
      <c r="X3631">
        <f t="shared" si="397"/>
      </c>
      <c r="Y3631">
        <f t="shared" si="398"/>
      </c>
      <c r="Z3631">
        <f t="shared" si="399"/>
      </c>
    </row>
    <row r="3632" spans="1:26" ht="84.75">
      <c r="A3632" s="107"/>
      <c r="B3632" s="18" t="s">
        <v>1302</v>
      </c>
      <c r="C3632" s="158" t="s">
        <v>1288</v>
      </c>
      <c r="D3632" s="1708"/>
      <c r="E3632" s="19">
        <v>5</v>
      </c>
      <c r="F3632" s="5">
        <f t="shared" si="403"/>
      </c>
      <c r="G3632" s="580">
        <f t="shared" si="403"/>
      </c>
      <c r="H3632" s="19">
        <v>1</v>
      </c>
      <c r="I3632" s="102">
        <f t="shared" si="404"/>
      </c>
      <c r="J3632">
        <f t="shared" si="402"/>
      </c>
      <c r="W3632">
        <f t="shared" si="396"/>
      </c>
      <c r="X3632">
        <f t="shared" si="397"/>
      </c>
      <c r="Y3632">
        <f t="shared" si="398"/>
      </c>
      <c r="Z3632">
        <f t="shared" si="399"/>
      </c>
    </row>
    <row r="3633" spans="1:26" ht="72.75">
      <c r="A3633" s="107"/>
      <c r="B3633" s="20" t="s">
        <v>1269</v>
      </c>
      <c r="C3633" s="48" t="s">
        <v>1270</v>
      </c>
      <c r="D3633" s="1708"/>
      <c r="E3633" s="19">
        <v>5</v>
      </c>
      <c r="F3633" s="5">
        <f t="shared" si="403"/>
      </c>
      <c r="G3633" s="580">
        <f t="shared" si="403"/>
      </c>
      <c r="H3633" s="19">
        <v>1</v>
      </c>
      <c r="I3633" s="102">
        <f t="shared" si="404"/>
      </c>
      <c r="J3633">
        <f t="shared" si="402"/>
      </c>
      <c r="W3633">
        <f t="shared" si="396"/>
      </c>
      <c r="X3633">
        <f t="shared" si="397"/>
      </c>
      <c r="Y3633">
        <f t="shared" si="398"/>
      </c>
      <c r="Z3633">
        <f t="shared" si="399"/>
      </c>
    </row>
    <row r="3634" spans="1:26">
      <c r="A3634" s="107"/>
      <c r="B3634" s="106"/>
      <c r="C3634" s="260"/>
      <c r="D3634" s="1708"/>
      <c r="E3634" s="19"/>
      <c r="F3634" s="5"/>
      <c r="G3634" s="127"/>
      <c r="H3634" s="19"/>
      <c r="I3634" s="102"/>
      <c r="J3634">
        <f t="shared" si="402"/>
      </c>
      <c r="W3634">
        <f t="shared" si="396"/>
      </c>
      <c r="X3634">
        <f t="shared" si="397"/>
      </c>
      <c r="Y3634">
        <f t="shared" si="398"/>
      </c>
      <c r="Z3634">
        <f t="shared" si="399"/>
      </c>
    </row>
    <row r="3635" spans="1:26" ht="60">
      <c r="A3635" s="107"/>
      <c r="B3635" s="18" t="s">
        <v>425</v>
      </c>
      <c r="C3635" s="15" t="s">
        <v>426</v>
      </c>
      <c r="D3635" s="1708"/>
      <c r="E3635" s="19">
        <v>4</v>
      </c>
      <c r="F3635" s="5">
        <f t="shared" si="403"/>
      </c>
      <c r="G3635" s="580">
        <f t="shared" si="403"/>
      </c>
      <c r="H3635" s="19">
        <v>1</v>
      </c>
      <c r="I3635" s="102">
        <f t="shared" si="404"/>
      </c>
      <c r="J3635">
        <f t="shared" si="402"/>
      </c>
      <c r="W3635">
        <f t="shared" si="396"/>
      </c>
      <c r="X3635">
        <f t="shared" si="397"/>
      </c>
      <c r="Y3635">
        <f t="shared" si="398"/>
      </c>
      <c r="Z3635">
        <f t="shared" si="399"/>
      </c>
    </row>
    <row r="3636" spans="1:26" ht="24">
      <c r="A3636" s="107"/>
      <c r="B3636" s="18" t="s">
        <v>553</v>
      </c>
      <c r="C3636" s="15" t="s">
        <v>554</v>
      </c>
      <c r="D3636" s="1708"/>
      <c r="E3636" s="19">
        <v>5</v>
      </c>
      <c r="F3636" s="5">
        <f t="shared" si="403"/>
      </c>
      <c r="G3636" s="580">
        <f t="shared" si="403"/>
      </c>
      <c r="H3636" s="19">
        <v>1</v>
      </c>
      <c r="I3636" s="102">
        <f t="shared" si="404"/>
      </c>
      <c r="J3636">
        <f t="shared" si="402"/>
      </c>
      <c r="W3636">
        <f t="shared" si="396"/>
      </c>
      <c r="X3636">
        <f t="shared" si="397"/>
      </c>
      <c r="Y3636">
        <f t="shared" si="398"/>
      </c>
      <c r="Z3636">
        <f t="shared" si="399"/>
      </c>
    </row>
    <row r="3637" spans="1:26" ht="24.75">
      <c r="A3637" s="107"/>
      <c r="B3637" s="18" t="s">
        <v>1103</v>
      </c>
      <c r="C3637" s="48" t="s">
        <v>1102</v>
      </c>
      <c r="D3637" s="1708"/>
      <c r="E3637" s="19">
        <v>3</v>
      </c>
      <c r="F3637" s="5">
        <f t="shared" si="403"/>
      </c>
      <c r="G3637" s="580">
        <f t="shared" si="403"/>
      </c>
      <c r="H3637" s="19">
        <v>1</v>
      </c>
      <c r="I3637" s="102">
        <f t="shared" si="404"/>
      </c>
      <c r="J3637">
        <f t="shared" si="402"/>
      </c>
      <c r="W3637">
        <f t="shared" si="396"/>
      </c>
      <c r="X3637">
        <f t="shared" si="397"/>
      </c>
      <c r="Y3637">
        <f t="shared" si="398"/>
      </c>
      <c r="Z3637">
        <f t="shared" si="399"/>
      </c>
    </row>
    <row r="3638" spans="1:26" ht="36">
      <c r="A3638" s="107"/>
      <c r="B3638" s="224" t="s">
        <v>974</v>
      </c>
      <c r="C3638" s="280" t="s">
        <v>1309</v>
      </c>
      <c r="D3638" s="1708"/>
      <c r="E3638" s="19">
        <v>3</v>
      </c>
      <c r="F3638" s="5">
        <f t="shared" si="403"/>
      </c>
      <c r="G3638" s="580">
        <f t="shared" si="403"/>
      </c>
      <c r="H3638" s="19">
        <v>1</v>
      </c>
      <c r="I3638" s="102">
        <f t="shared" si="404"/>
      </c>
      <c r="J3638">
        <f t="shared" si="402"/>
      </c>
      <c r="W3638">
        <f t="shared" si="396"/>
      </c>
      <c r="X3638">
        <f t="shared" si="397"/>
      </c>
      <c r="Y3638">
        <f t="shared" si="398"/>
      </c>
      <c r="Z3638">
        <f t="shared" si="399"/>
      </c>
    </row>
    <row r="3639" spans="1:26" ht="60.75">
      <c r="A3639" s="107"/>
      <c r="B3639" s="18" t="s">
        <v>1218</v>
      </c>
      <c r="C3639" s="158" t="s">
        <v>1217</v>
      </c>
      <c r="D3639" s="1708"/>
      <c r="E3639" s="19">
        <v>3</v>
      </c>
      <c r="F3639" s="5">
        <f t="shared" si="403"/>
      </c>
      <c r="G3639" s="580">
        <f t="shared" si="403"/>
      </c>
      <c r="H3639" s="19">
        <v>1</v>
      </c>
      <c r="I3639" s="102">
        <f t="shared" si="404"/>
      </c>
      <c r="J3639">
        <f t="shared" si="402"/>
      </c>
      <c r="W3639">
        <f t="shared" si="396"/>
      </c>
      <c r="X3639">
        <f t="shared" si="397"/>
      </c>
      <c r="Y3639">
        <f t="shared" si="398"/>
      </c>
      <c r="Z3639">
        <f t="shared" si="399"/>
      </c>
    </row>
    <row r="3640" spans="1:26">
      <c r="A3640" s="107"/>
      <c r="B3640" s="1564" t="s">
        <v>539</v>
      </c>
      <c r="C3640" s="1565"/>
      <c r="D3640" s="1708"/>
      <c r="E3640" s="19"/>
      <c r="F3640" s="5"/>
      <c r="G3640" s="127"/>
      <c r="H3640" s="19"/>
      <c r="I3640" s="102"/>
      <c r="W3640">
        <f t="shared" si="396"/>
      </c>
      <c r="X3640">
        <f t="shared" si="397"/>
      </c>
      <c r="Y3640">
        <f t="shared" si="398"/>
      </c>
      <c r="Z3640">
        <f t="shared" si="399"/>
      </c>
    </row>
    <row r="3641" spans="1:26" ht="48">
      <c r="A3641" s="107"/>
      <c r="B3641" s="15" t="s">
        <v>540</v>
      </c>
      <c r="C3641" s="105" t="s">
        <v>541</v>
      </c>
      <c r="D3641" s="1708"/>
      <c r="E3641" s="5">
        <v>20</v>
      </c>
      <c r="F3641" s="5">
        <f t="shared" ref="F3641:G3646" si="405">+E3641</f>
      </c>
      <c r="G3641" s="580">
        <f t="shared" si="405"/>
      </c>
      <c r="H3641" s="5">
        <v>1</v>
      </c>
      <c r="I3641" s="102">
        <f t="shared" ref="I3641:I3646" si="406">+H3641*G3641</f>
      </c>
      <c r="J3641">
        <f t="shared" ref="J3641:J3646" si="407">+H3641*G3641</f>
      </c>
      <c r="W3641">
        <f t="shared" si="396"/>
      </c>
      <c r="X3641">
        <f t="shared" si="397"/>
      </c>
      <c r="Y3641">
        <f t="shared" si="398"/>
      </c>
      <c r="Z3641">
        <f t="shared" si="399"/>
      </c>
    </row>
    <row r="3642" spans="1:26" ht="48">
      <c r="A3642" s="107"/>
      <c r="B3642" s="15" t="s">
        <v>1292</v>
      </c>
      <c r="C3642" s="105" t="s">
        <v>1293</v>
      </c>
      <c r="D3642" s="1708"/>
      <c r="E3642" s="5">
        <v>5</v>
      </c>
      <c r="F3642" s="5">
        <f t="shared" si="405"/>
      </c>
      <c r="G3642" s="580">
        <f t="shared" si="405"/>
      </c>
      <c r="H3642" s="5">
        <v>1</v>
      </c>
      <c r="I3642" s="102">
        <f t="shared" si="406"/>
      </c>
      <c r="J3642">
        <f t="shared" si="407"/>
      </c>
      <c r="W3642">
        <f t="shared" si="396"/>
      </c>
      <c r="X3642">
        <f t="shared" si="397"/>
      </c>
      <c r="Y3642">
        <f t="shared" si="398"/>
      </c>
      <c r="Z3642">
        <f t="shared" si="399"/>
      </c>
    </row>
    <row r="3643" spans="1:26" ht="48">
      <c r="A3643" s="107"/>
      <c r="B3643" s="15" t="s">
        <v>542</v>
      </c>
      <c r="C3643" s="105" t="s">
        <v>543</v>
      </c>
      <c r="D3643" s="1708"/>
      <c r="E3643" s="5">
        <v>10</v>
      </c>
      <c r="F3643" s="5">
        <f t="shared" si="405"/>
      </c>
      <c r="G3643" s="580">
        <f t="shared" si="405"/>
      </c>
      <c r="H3643" s="5">
        <v>1</v>
      </c>
      <c r="I3643" s="102">
        <f t="shared" si="406"/>
      </c>
      <c r="J3643">
        <f t="shared" si="407"/>
      </c>
      <c r="W3643">
        <f t="shared" si="396"/>
      </c>
      <c r="X3643">
        <f t="shared" si="397"/>
      </c>
      <c r="Y3643">
        <f t="shared" si="398"/>
      </c>
      <c r="Z3643">
        <f t="shared" si="399"/>
      </c>
    </row>
    <row r="3644" spans="1:26">
      <c r="A3644" s="107"/>
      <c r="B3644" s="15"/>
      <c r="C3644" s="105"/>
      <c r="D3644" s="1708"/>
      <c r="E3644" s="5"/>
      <c r="F3644" s="5"/>
      <c r="G3644" s="127"/>
      <c r="H3644" s="5"/>
      <c r="I3644" s="102"/>
      <c r="J3644">
        <f t="shared" si="407"/>
      </c>
      <c r="W3644">
        <f t="shared" si="396"/>
      </c>
      <c r="X3644">
        <f t="shared" si="397"/>
      </c>
      <c r="Y3644">
        <f t="shared" si="398"/>
      </c>
      <c r="Z3644">
        <f t="shared" si="399"/>
      </c>
    </row>
    <row r="3645" spans="1:26">
      <c r="A3645" s="107"/>
      <c r="B3645" s="15"/>
      <c r="C3645" s="105"/>
      <c r="D3645" s="1708"/>
      <c r="E3645" s="5"/>
      <c r="F3645" s="5"/>
      <c r="G3645" s="127"/>
      <c r="H3645" s="5"/>
      <c r="I3645" s="102"/>
      <c r="J3645">
        <f t="shared" si="407"/>
      </c>
      <c r="W3645">
        <f t="shared" si="396"/>
      </c>
      <c r="X3645">
        <f t="shared" si="397"/>
      </c>
      <c r="Y3645">
        <f t="shared" si="398"/>
      </c>
      <c r="Z3645">
        <f t="shared" si="399"/>
      </c>
    </row>
    <row r="3646" spans="1:26" ht="48">
      <c r="A3646" s="107"/>
      <c r="B3646" s="104" t="s">
        <v>548</v>
      </c>
      <c r="C3646" s="105" t="s">
        <v>549</v>
      </c>
      <c r="D3646" s="1708"/>
      <c r="E3646" s="5">
        <v>10</v>
      </c>
      <c r="F3646" s="5">
        <f t="shared" si="405"/>
      </c>
      <c r="G3646" s="580">
        <f t="shared" si="405"/>
      </c>
      <c r="H3646" s="5">
        <v>1</v>
      </c>
      <c r="I3646" s="102">
        <f t="shared" si="406"/>
      </c>
      <c r="J3646">
        <f t="shared" si="407"/>
      </c>
      <c r="W3646">
        <f t="shared" si="396"/>
      </c>
      <c r="X3646">
        <f t="shared" si="397"/>
      </c>
      <c r="Y3646">
        <f t="shared" si="398"/>
      </c>
      <c r="Z3646">
        <f t="shared" si="399"/>
      </c>
    </row>
    <row r="3647" spans="1:26">
      <c r="A3647" s="107"/>
      <c r="B3647" s="1564" t="s">
        <v>300</v>
      </c>
      <c r="C3647" s="1565"/>
      <c r="D3647" s="1708"/>
      <c r="E3647" s="5"/>
      <c r="F3647" s="5"/>
      <c r="G3647" s="127"/>
      <c r="H3647" s="5"/>
      <c r="I3647" s="102"/>
      <c r="J3647">
        <f>+H3647*G3647</f>
      </c>
      <c r="W3647">
        <f t="shared" si="396"/>
      </c>
      <c r="X3647">
        <f t="shared" si="397"/>
      </c>
      <c r="Y3647">
        <f t="shared" si="398"/>
      </c>
      <c r="Z3647">
        <f t="shared" si="399"/>
      </c>
    </row>
    <row r="3648" spans="1:26" ht="36">
      <c r="A3648" s="107"/>
      <c r="B3648" s="17" t="s">
        <v>768</v>
      </c>
      <c r="C3648" s="88" t="s">
        <v>769</v>
      </c>
      <c r="D3648" s="1708"/>
      <c r="E3648" s="9" t="s">
        <v>913</v>
      </c>
      <c r="F3648" s="5">
        <v>200</v>
      </c>
      <c r="G3648" s="581">
        <f>+F3648</f>
      </c>
      <c r="H3648" s="5">
        <v>1</v>
      </c>
      <c r="I3648" s="102">
        <f>+H3648*G3648</f>
      </c>
      <c r="J3648">
        <f>+H3648*G3648</f>
      </c>
      <c r="W3648">
        <f t="shared" si="396"/>
      </c>
      <c r="X3648">
        <f t="shared" si="397"/>
      </c>
      <c r="Y3648">
        <f t="shared" si="398"/>
      </c>
      <c r="Z3648">
        <f t="shared" si="399"/>
      </c>
    </row>
    <row r="3649" spans="1:26" ht="36">
      <c r="A3649" s="107"/>
      <c r="B3649" s="17" t="s">
        <v>770</v>
      </c>
      <c r="C3649" s="88" t="s">
        <v>769</v>
      </c>
      <c r="D3649" s="1708"/>
      <c r="E3649" s="9" t="s">
        <v>1310</v>
      </c>
      <c r="F3649" s="5">
        <v>250</v>
      </c>
      <c r="G3649" s="581">
        <f>+F3649</f>
      </c>
      <c r="H3649" s="5">
        <v>1</v>
      </c>
      <c r="I3649" s="102">
        <f>+H3649*G3649</f>
      </c>
      <c r="J3649">
        <f>+H3649*G3649</f>
      </c>
      <c r="W3649">
        <f t="shared" si="396"/>
      </c>
      <c r="X3649">
        <f t="shared" si="397"/>
      </c>
      <c r="Y3649">
        <f t="shared" si="398"/>
      </c>
      <c r="Z3649">
        <f t="shared" si="399"/>
      </c>
    </row>
    <row r="3650" spans="1:26">
      <c r="A3650" s="107"/>
      <c r="B3650" s="17" t="s">
        <v>1136</v>
      </c>
      <c r="C3650" s="349" t="s">
        <v>1135</v>
      </c>
      <c r="D3650" s="1667"/>
      <c r="E3650" s="5">
        <v>10</v>
      </c>
      <c r="F3650" s="5">
        <f>+E3650</f>
      </c>
      <c r="G3650" s="580">
        <f>+F3650</f>
      </c>
      <c r="H3650" s="5">
        <v>1</v>
      </c>
      <c r="I3650" s="102">
        <f>+H3650*G3650</f>
      </c>
      <c r="J3650">
        <f>+H3650*G3650</f>
      </c>
      <c r="W3650">
        <f t="shared" si="396"/>
      </c>
      <c r="X3650">
        <f t="shared" si="397"/>
      </c>
      <c r="Y3650">
        <f t="shared" si="398"/>
      </c>
      <c r="Z3650">
        <f t="shared" si="399"/>
      </c>
    </row>
    <row r="3651" spans="1:26">
      <c r="A3651" s="5"/>
      <c r="B3651" s="15"/>
      <c r="C3651" s="5"/>
      <c r="D3651" s="5"/>
      <c r="E3651" s="6"/>
      <c r="F3651" s="6"/>
      <c r="G3651" s="5"/>
      <c r="H3651" s="5"/>
      <c r="I3651" s="102"/>
      <c r="M3651" t="s">
        <v>928</v>
      </c>
      <c r="N3651">
        <f>+J3656-N3652</f>
      </c>
      <c r="W3651">
        <f t="shared" si="396"/>
      </c>
      <c r="X3651">
        <f t="shared" si="397"/>
      </c>
      <c r="Y3651">
        <f t="shared" si="398"/>
      </c>
      <c r="Z3651">
        <f t="shared" si="399"/>
      </c>
    </row>
    <row r="3652" spans="1:26">
      <c r="A3652" s="5"/>
      <c r="B3652" s="1568" t="s">
        <v>1654</v>
      </c>
      <c r="C3652" s="1569"/>
      <c r="D3652" s="5"/>
      <c r="E3652" s="6"/>
      <c r="F3652" s="6"/>
      <c r="G3652" s="5"/>
      <c r="H3652" s="5"/>
      <c r="I3652" s="102"/>
      <c r="M3652" t="s">
        <v>1428</v>
      </c>
      <c r="N3652">
        <v>25836.1</v>
      </c>
      <c r="W3652">
        <f t="shared" ref="W3652:W3715" si="408">IF(LEFT($H3652&amp;"",5)="2019-",$H3652,W3651)</f>
      </c>
      <c r="X3652">
        <f t="shared" ref="X3652:X3715" si="409">IF($W3652="",0,IF(COUNTIF($AB$2:$AB$80,$W3652)&gt;0,1,0))</f>
      </c>
      <c r="Y3652">
        <f t="shared" ref="Y3652:Y3715" si="410">IF($C3652="","",UPPER(TRIM(IFERROR(LEFT($C3652&amp;"",FIND("/",$C3652&amp;"")-1),$C3652&amp;""))))</f>
      </c>
      <c r="Z3652">
        <f t="shared" ref="Z3652:Z3715" si="411">IFERROR(IF(ISNUMBER($G3652),$G3652,0),0)</f>
      </c>
    </row>
    <row r="3653" spans="1:26" ht="15.75" thickBot="1">
      <c r="A3653" s="33"/>
      <c r="B3653" s="1590"/>
      <c r="C3653" s="1591"/>
      <c r="D3653" s="23"/>
      <c r="E3653" s="23"/>
      <c r="F3653" s="171"/>
      <c r="G3653" s="24"/>
      <c r="H3653" s="23"/>
      <c r="I3653" s="172"/>
      <c r="W3653">
        <f t="shared" si="408"/>
      </c>
      <c r="X3653">
        <f t="shared" si="409"/>
      </c>
      <c r="Y3653">
        <f t="shared" si="410"/>
      </c>
      <c r="Z3653">
        <f t="shared" si="411"/>
      </c>
    </row>
    <row r="3654" spans="1:26">
      <c r="A3654" s="37"/>
      <c r="B3654" s="17"/>
      <c r="C3654" s="10"/>
      <c r="D3654" s="91"/>
      <c r="E3654" s="91"/>
      <c r="F3654" s="91"/>
      <c r="G3654" s="92" t="s">
        <v>19</v>
      </c>
      <c r="H3654" s="91"/>
      <c r="I3654" s="111">
        <f>SUM(I3613:I3653)</f>
      </c>
      <c r="W3654">
        <f t="shared" si="408"/>
      </c>
      <c r="X3654">
        <f t="shared" si="409"/>
      </c>
      <c r="Y3654">
        <f t="shared" si="410"/>
      </c>
      <c r="Z3654">
        <f t="shared" si="411"/>
      </c>
    </row>
    <row r="3655" spans="1:26" ht="15.75" thickBot="1">
      <c r="A3655" s="33"/>
      <c r="B3655" s="11" t="s">
        <v>20</v>
      </c>
      <c r="C3655" s="35"/>
      <c r="D3655" s="35"/>
      <c r="E3655" s="35"/>
      <c r="F3655" s="35"/>
      <c r="G3655" s="35"/>
      <c r="H3655" s="35"/>
      <c r="I3655" s="36"/>
      <c r="W3655">
        <f t="shared" si="408"/>
      </c>
      <c r="X3655">
        <f t="shared" si="409"/>
      </c>
      <c r="Y3655">
        <f t="shared" si="410"/>
      </c>
      <c r="Z3655">
        <f t="shared" si="411"/>
      </c>
    </row>
    <row r="3656" spans="1:26" ht="15.75" thickBot="1">
      <c r="A3656" s="175"/>
      <c r="B3656" s="38"/>
      <c r="C3656" s="39" t="s">
        <v>21</v>
      </c>
      <c r="D3656" s="40">
        <f>SUM(D3613:D3655)</f>
      </c>
      <c r="E3656" s="41">
        <f>IF(H3656=I3656,"OK","NO")</f>
      </c>
      <c r="F3656" s="176">
        <f>SUM(F3613:F3655)</f>
      </c>
      <c r="G3656" s="40">
        <f>SUM(G3613:G3655)</f>
      </c>
      <c r="H3656" s="41">
        <f>SUMPRODUCT(F3613:F3653,H3613:H3653)</f>
      </c>
      <c r="I3656" s="43">
        <f>SUM(I3654:I3655)</f>
      </c>
      <c r="J3656">
        <f>SUM(J3612:J3655)</f>
      </c>
      <c r="W3656">
        <f t="shared" si="408"/>
      </c>
      <c r="X3656">
        <f t="shared" si="409"/>
      </c>
      <c r="Y3656">
        <f t="shared" si="410"/>
      </c>
      <c r="Z3656">
        <f t="shared" si="411"/>
      </c>
    </row>
    <row r="3657" spans="1:26" ht="15.75" thickBot="1">
      <c r="A3657" s="44"/>
      <c r="B3657" s="116"/>
      <c r="C3657" s="45"/>
      <c r="D3657" s="45"/>
      <c r="E3657" s="45"/>
      <c r="F3657" s="45"/>
      <c r="G3657" s="45"/>
      <c r="H3657" s="45"/>
      <c r="I3657" s="47"/>
      <c r="W3657">
        <f t="shared" si="408"/>
      </c>
      <c r="X3657">
        <f t="shared" si="409"/>
      </c>
      <c r="Y3657">
        <f t="shared" si="410"/>
      </c>
      <c r="Z3657">
        <f t="shared" si="411"/>
      </c>
    </row>
    <row r="3658" spans="1:26">
      <c r="A3658" s="12" t="s">
        <v>315</v>
      </c>
      <c r="B3658" s="12"/>
      <c r="C3658" s="12"/>
      <c r="D3658" s="13"/>
      <c r="E3658" s="14"/>
      <c r="F3658" s="14"/>
      <c r="G3658" s="14"/>
      <c r="H3658" s="2"/>
      <c r="I3658" s="12"/>
      <c r="W3658">
        <f t="shared" si="408"/>
      </c>
      <c r="X3658">
        <f t="shared" si="409"/>
      </c>
      <c r="Y3658">
        <f t="shared" si="410"/>
      </c>
      <c r="Z3658">
        <f t="shared" si="411"/>
      </c>
    </row>
    <row r="3659" spans="1:26">
      <c r="W3659">
        <f t="shared" si="408"/>
      </c>
      <c r="X3659">
        <f t="shared" si="409"/>
      </c>
      <c r="Y3659">
        <f t="shared" si="410"/>
      </c>
      <c r="Z3659">
        <f t="shared" si="411"/>
      </c>
    </row>
    <row r="3660" spans="1:26">
      <c r="W3660">
        <f t="shared" si="408"/>
      </c>
      <c r="X3660">
        <f t="shared" si="409"/>
      </c>
      <c r="Y3660">
        <f t="shared" si="410"/>
      </c>
      <c r="Z3660">
        <f t="shared" si="411"/>
      </c>
    </row>
    <row r="3661" spans="1:26">
      <c r="A3661" s="1562" t="s">
        <v>0</v>
      </c>
      <c r="B3661" s="1562"/>
      <c r="C3661" s="1562"/>
      <c r="D3661" s="1562"/>
      <c r="E3661" s="1562"/>
      <c r="F3661" s="1562"/>
      <c r="G3661" s="1562"/>
      <c r="H3661" s="1562"/>
      <c r="I3661" s="1562"/>
      <c r="W3661">
        <f t="shared" si="408"/>
      </c>
      <c r="X3661">
        <f t="shared" si="409"/>
      </c>
      <c r="Y3661">
        <f t="shared" si="410"/>
      </c>
      <c r="Z3661">
        <f t="shared" si="411"/>
      </c>
    </row>
    <row r="3662" spans="1:26">
      <c r="W3662">
        <f t="shared" si="408"/>
      </c>
      <c r="X3662">
        <f t="shared" si="409"/>
      </c>
      <c r="Y3662">
        <f t="shared" si="410"/>
      </c>
      <c r="Z3662">
        <f t="shared" si="411"/>
      </c>
    </row>
    <row r="3663" spans="1:26">
      <c r="A3663" s="1" t="s">
        <v>1</v>
      </c>
      <c r="B3663" s="1"/>
      <c r="C3663" s="1"/>
      <c r="G3663" s="2" t="s">
        <v>2</v>
      </c>
      <c r="H3663" s="3" t="s">
        <v>1311</v>
      </c>
      <c r="W3663">
        <f t="shared" si="408"/>
      </c>
      <c r="X3663">
        <f t="shared" si="409"/>
      </c>
      <c r="Y3663">
        <f t="shared" si="410"/>
      </c>
      <c r="Z3663">
        <f t="shared" si="411"/>
      </c>
    </row>
    <row r="3664" spans="1:26">
      <c r="A3664" s="178" t="inlineStr">
        <is>
          <t>Dealer-292</t>
        </is>
      </c>
      <c r="B3664" s="1"/>
      <c r="C3664" s="1"/>
      <c r="F3664" s="4" t="s">
        <v>3</v>
      </c>
      <c r="G3664" s="2"/>
      <c r="H3664" s="582" t="s">
        <v>140</v>
      </c>
      <c r="W3664">
        <f t="shared" si="408"/>
      </c>
      <c r="X3664">
        <f t="shared" si="409"/>
      </c>
      <c r="Y3664">
        <f t="shared" si="410"/>
      </c>
      <c r="Z3664">
        <f t="shared" si="411"/>
      </c>
    </row>
    <row r="3665" spans="1:26">
      <c r="B3665" s="1"/>
      <c r="C3665" s="1"/>
      <c r="F3665" s="4"/>
      <c r="G3665" s="2"/>
      <c r="H3665" s="1"/>
      <c r="W3665">
        <f t="shared" si="408"/>
      </c>
      <c r="X3665">
        <f t="shared" si="409"/>
      </c>
      <c r="Y3665">
        <f t="shared" si="410"/>
      </c>
      <c r="Z3665">
        <f t="shared" si="411"/>
      </c>
    </row>
    <row r="3666" spans="1:26" ht="15.75">
      <c r="A3666" s="1"/>
      <c r="B3666" s="1"/>
      <c r="C3666" s="1"/>
      <c r="D3666" s="142"/>
      <c r="H3666" s="54"/>
      <c r="W3666">
        <f t="shared" si="408"/>
      </c>
      <c r="X3666">
        <f t="shared" si="409"/>
      </c>
      <c r="Y3666">
        <f t="shared" si="410"/>
      </c>
      <c r="Z3666">
        <f t="shared" si="411"/>
      </c>
    </row>
    <row r="3667" spans="1:26" ht="15.75">
      <c r="A3667" s="1"/>
      <c r="B3667" s="1"/>
      <c r="C3667" s="1"/>
      <c r="D3667" s="142"/>
      <c r="H3667" s="54"/>
      <c r="W3667">
        <f t="shared" si="408"/>
      </c>
      <c r="X3667">
        <f t="shared" si="409"/>
      </c>
      <c r="Y3667">
        <f t="shared" si="410"/>
      </c>
      <c r="Z3667">
        <f t="shared" si="411"/>
      </c>
    </row>
    <row r="3668" spans="1:26" ht="15.75">
      <c r="A3668" s="49"/>
      <c r="B3668" s="87"/>
      <c r="D3668" s="142"/>
      <c r="H3668" s="54"/>
      <c r="W3668">
        <f t="shared" si="408"/>
      </c>
      <c r="X3668">
        <f t="shared" si="409"/>
      </c>
      <c r="Y3668">
        <f t="shared" si="410"/>
      </c>
      <c r="Z3668">
        <f t="shared" si="411"/>
      </c>
    </row>
    <row r="3669" spans="1:26">
      <c r="W3669">
        <f t="shared" si="408"/>
      </c>
      <c r="X3669">
        <f t="shared" si="409"/>
      </c>
      <c r="Y3669">
        <f t="shared" si="410"/>
      </c>
      <c r="Z3669">
        <f t="shared" si="411"/>
      </c>
    </row>
    <row r="3670" spans="1:26">
      <c r="A3670" s="1" t="s">
        <v>5</v>
      </c>
      <c r="W3670">
        <f t="shared" si="408"/>
      </c>
      <c r="X3670">
        <f t="shared" si="409"/>
      </c>
      <c r="Y3670">
        <f t="shared" si="410"/>
      </c>
      <c r="Z3670">
        <f t="shared" si="411"/>
      </c>
    </row>
    <row r="3671" spans="1:26">
      <c r="A3671" s="1" t="s">
        <v>6</v>
      </c>
      <c r="W3671">
        <f t="shared" si="408"/>
      </c>
      <c r="X3671">
        <f t="shared" si="409"/>
      </c>
      <c r="Y3671">
        <f t="shared" si="410"/>
      </c>
      <c r="Z3671">
        <f t="shared" si="411"/>
      </c>
    </row>
    <row r="3672" spans="1:26">
      <c r="A3672" s="1" t="s">
        <v>7</v>
      </c>
      <c r="W3672">
        <f t="shared" si="408"/>
      </c>
      <c r="X3672">
        <f t="shared" si="409"/>
      </c>
      <c r="Y3672">
        <f t="shared" si="410"/>
      </c>
      <c r="Z3672">
        <f t="shared" si="411"/>
      </c>
    </row>
    <row r="3673" spans="1:26" ht="24">
      <c r="A3673" s="179" t="s">
        <v>8</v>
      </c>
      <c r="B3673" s="180" t="s">
        <v>9</v>
      </c>
      <c r="C3673" s="180" t="s">
        <v>10</v>
      </c>
      <c r="D3673" s="181" t="s">
        <v>11</v>
      </c>
      <c r="E3673" s="181" t="s">
        <v>12</v>
      </c>
      <c r="F3673" s="181" t="s">
        <v>13</v>
      </c>
      <c r="G3673" s="181" t="s">
        <v>14</v>
      </c>
      <c r="H3673" s="179" t="s">
        <v>15</v>
      </c>
      <c r="I3673" s="182" t="s">
        <v>16</v>
      </c>
      <c r="W3673">
        <f t="shared" si="408"/>
      </c>
      <c r="X3673">
        <f t="shared" si="409"/>
      </c>
      <c r="Y3673">
        <f t="shared" si="410"/>
      </c>
      <c r="Z3673">
        <f t="shared" si="411"/>
      </c>
    </row>
    <row r="3674" spans="1:26">
      <c r="A3674" s="5"/>
      <c r="B3674" s="1563" t="s">
        <v>17</v>
      </c>
      <c r="C3674" s="1563"/>
      <c r="D3674" s="5"/>
      <c r="E3674" s="50"/>
      <c r="F3674" s="21"/>
      <c r="G3674" s="127"/>
      <c r="H3674" s="9"/>
      <c r="I3674" s="183"/>
      <c r="W3674">
        <f t="shared" si="408"/>
      </c>
      <c r="X3674">
        <f t="shared" si="409"/>
      </c>
      <c r="Y3674">
        <f t="shared" si="410"/>
      </c>
      <c r="Z3674">
        <f t="shared" si="411"/>
      </c>
    </row>
    <row r="3675" spans="1:26">
      <c r="A3675" s="5">
        <v>1</v>
      </c>
      <c r="B3675" s="17" t="s">
        <v>673</v>
      </c>
      <c r="C3675" s="5"/>
      <c r="D3675" s="21">
        <v>2</v>
      </c>
      <c r="E3675" s="5">
        <v>50</v>
      </c>
      <c r="F3675" s="5">
        <f>+E3675*D3675</f>
      </c>
      <c r="G3675" s="6">
        <f>+F3675</f>
      </c>
      <c r="H3675" s="1606">
        <v>1</v>
      </c>
      <c r="I3675" s="1745">
        <f>+H3675*D3676</f>
      </c>
      <c r="W3675">
        <f t="shared" si="408"/>
      </c>
      <c r="X3675">
        <f t="shared" si="409"/>
      </c>
      <c r="Y3675">
        <f t="shared" si="410"/>
      </c>
      <c r="Z3675">
        <f t="shared" si="411"/>
      </c>
    </row>
    <row r="3676" spans="1:26" ht="24">
      <c r="A3676" s="5">
        <v>2</v>
      </c>
      <c r="B3676" s="17" t="s">
        <v>1312</v>
      </c>
      <c r="C3676" s="5"/>
      <c r="D3676" s="21">
        <v>2</v>
      </c>
      <c r="E3676" s="5">
        <v>50</v>
      </c>
      <c r="F3676" s="5">
        <f>+E3676*D3676</f>
      </c>
      <c r="G3676" s="6">
        <f>+F3676</f>
      </c>
      <c r="H3676" s="1561"/>
      <c r="I3676" s="1559"/>
      <c r="W3676">
        <f t="shared" si="408"/>
      </c>
      <c r="X3676">
        <f t="shared" si="409"/>
      </c>
      <c r="Y3676">
        <f t="shared" si="410"/>
      </c>
      <c r="Z3676">
        <f t="shared" si="411"/>
      </c>
    </row>
    <row r="3677" spans="1:26">
      <c r="A3677" s="5">
        <v>3</v>
      </c>
      <c r="B3677" s="17" t="s">
        <v>675</v>
      </c>
      <c r="C3677" s="5"/>
      <c r="D3677" s="21">
        <v>2</v>
      </c>
      <c r="E3677" s="5">
        <v>50</v>
      </c>
      <c r="F3677" s="5">
        <f>+E3677*D3677</f>
      </c>
      <c r="G3677" s="6">
        <f>+F3677</f>
      </c>
      <c r="H3677" s="1607"/>
      <c r="I3677" s="1746"/>
      <c r="W3677">
        <f t="shared" si="408"/>
      </c>
      <c r="X3677">
        <f t="shared" si="409"/>
      </c>
      <c r="Y3677">
        <f t="shared" si="410"/>
      </c>
      <c r="Z3677">
        <f t="shared" si="411"/>
      </c>
    </row>
    <row r="3678" spans="1:26">
      <c r="A3678" s="5">
        <v>4</v>
      </c>
      <c r="B3678" s="17" t="s">
        <v>434</v>
      </c>
      <c r="C3678" s="88" t="s">
        <v>303</v>
      </c>
      <c r="D3678" s="21">
        <v>4</v>
      </c>
      <c r="E3678" s="5">
        <v>2</v>
      </c>
      <c r="F3678" s="5">
        <f>+E3678*D3678</f>
      </c>
      <c r="G3678" s="6">
        <f>+F3678</f>
      </c>
      <c r="H3678" s="5">
        <v>1</v>
      </c>
      <c r="I3678" s="58">
        <f>+H3678*G3678</f>
      </c>
      <c r="W3678">
        <f t="shared" si="408"/>
      </c>
      <c r="X3678">
        <f t="shared" si="409"/>
      </c>
      <c r="Y3678">
        <f t="shared" si="410"/>
      </c>
      <c r="Z3678">
        <f t="shared" si="411"/>
      </c>
    </row>
    <row r="3679" spans="1:26" ht="24">
      <c r="A3679" s="5">
        <v>5</v>
      </c>
      <c r="B3679" s="17" t="s">
        <v>632</v>
      </c>
      <c r="C3679" s="272" t="s">
        <v>633</v>
      </c>
      <c r="D3679" s="21">
        <v>1</v>
      </c>
      <c r="E3679" s="5">
        <v>2</v>
      </c>
      <c r="F3679" s="5">
        <f>+E3679*D3679</f>
      </c>
      <c r="G3679" s="6">
        <f>+F3679</f>
      </c>
      <c r="H3679" s="5">
        <v>1</v>
      </c>
      <c r="I3679" s="58">
        <f>+H3679*G3679</f>
      </c>
      <c r="W3679">
        <f t="shared" si="408"/>
      </c>
      <c r="X3679">
        <f t="shared" si="409"/>
      </c>
      <c r="Y3679">
        <f t="shared" si="410"/>
      </c>
      <c r="Z3679">
        <f t="shared" si="411"/>
      </c>
    </row>
    <row r="3680" spans="1:26">
      <c r="A3680" s="5"/>
      <c r="B3680" s="1563" t="s">
        <v>644</v>
      </c>
      <c r="C3680" s="1563"/>
      <c r="D3680" s="21"/>
      <c r="E3680" s="5"/>
      <c r="F3680" s="5"/>
      <c r="G3680" s="6"/>
      <c r="H3680" s="5"/>
      <c r="I3680" s="58"/>
      <c r="W3680">
        <f t="shared" si="408"/>
      </c>
      <c r="X3680">
        <f t="shared" si="409"/>
      </c>
      <c r="Y3680">
        <f t="shared" si="410"/>
      </c>
      <c r="Z3680">
        <f t="shared" si="411"/>
      </c>
    </row>
    <row r="3681" spans="1:26">
      <c r="A3681" s="5">
        <v>6</v>
      </c>
      <c r="B3681" s="8" t="s">
        <v>1384</v>
      </c>
      <c r="C3681" s="5" t="s">
        <v>1385</v>
      </c>
      <c r="D3681" s="1742">
        <v>1</v>
      </c>
      <c r="E3681" s="138"/>
      <c r="F3681" s="50">
        <v>1</v>
      </c>
      <c r="G3681" s="127">
        <f>+F3681</f>
      </c>
      <c r="H3681" s="5">
        <v>1</v>
      </c>
      <c r="I3681" s="58">
        <f>+H3681*G3681</f>
      </c>
      <c r="W3681">
        <f t="shared" si="408"/>
      </c>
      <c r="X3681">
        <f t="shared" si="409"/>
      </c>
      <c r="Y3681">
        <f t="shared" si="410"/>
      </c>
      <c r="Z3681">
        <f t="shared" si="411"/>
      </c>
    </row>
    <row r="3682" spans="1:26">
      <c r="A3682" s="5">
        <v>7</v>
      </c>
      <c r="B3682" s="8" t="s">
        <v>1278</v>
      </c>
      <c r="C3682" s="5" t="s">
        <v>1279</v>
      </c>
      <c r="D3682" s="1743"/>
      <c r="E3682" s="5"/>
      <c r="F3682" s="50">
        <v>2</v>
      </c>
      <c r="G3682" s="127">
        <f>+F3682</f>
      </c>
      <c r="H3682" s="5">
        <v>1</v>
      </c>
      <c r="I3682" s="58">
        <f>+H3682*G3682</f>
      </c>
      <c r="W3682">
        <f t="shared" si="408"/>
      </c>
      <c r="X3682">
        <f t="shared" si="409"/>
      </c>
      <c r="Y3682">
        <f t="shared" si="410"/>
      </c>
      <c r="Z3682">
        <f t="shared" si="411"/>
      </c>
    </row>
    <row r="3683" spans="1:26">
      <c r="A3683" s="5">
        <v>8</v>
      </c>
      <c r="B3683" s="8" t="s">
        <v>647</v>
      </c>
      <c r="C3683" s="5" t="s">
        <v>648</v>
      </c>
      <c r="D3683" s="1743"/>
      <c r="E3683" s="138"/>
      <c r="F3683" s="50">
        <v>1</v>
      </c>
      <c r="G3683" s="127">
        <f>+F3683</f>
      </c>
      <c r="H3683" s="5">
        <v>1</v>
      </c>
      <c r="I3683" s="58">
        <f>+H3683*G3683</f>
      </c>
      <c r="W3683">
        <f t="shared" si="408"/>
      </c>
      <c r="X3683">
        <f t="shared" si="409"/>
      </c>
      <c r="Y3683">
        <f t="shared" si="410"/>
      </c>
      <c r="Z3683">
        <f t="shared" si="411"/>
      </c>
    </row>
    <row r="3684" spans="1:26">
      <c r="A3684" s="5"/>
      <c r="B3684" s="1563" t="s">
        <v>18</v>
      </c>
      <c r="C3684" s="1563"/>
      <c r="D3684" s="1743"/>
      <c r="E3684" s="138"/>
      <c r="F3684" s="50"/>
      <c r="G3684" s="127"/>
      <c r="H3684" s="5"/>
      <c r="I3684" s="183"/>
      <c r="W3684">
        <f t="shared" si="408"/>
      </c>
      <c r="X3684">
        <f t="shared" si="409"/>
      </c>
      <c r="Y3684">
        <f t="shared" si="410"/>
      </c>
      <c r="Z3684">
        <f t="shared" si="411"/>
      </c>
    </row>
    <row r="3685" spans="1:26">
      <c r="A3685" s="5">
        <v>9</v>
      </c>
      <c r="B3685" s="8" t="s">
        <v>332</v>
      </c>
      <c r="C3685" s="5" t="s">
        <v>333</v>
      </c>
      <c r="D3685" s="1744"/>
      <c r="E3685" s="138"/>
      <c r="F3685" s="50">
        <v>1</v>
      </c>
      <c r="G3685" s="127">
        <f>+F3685</f>
      </c>
      <c r="H3685" s="5">
        <v>1</v>
      </c>
      <c r="I3685" s="58">
        <f>+H3685*G3685</f>
      </c>
      <c r="W3685">
        <f t="shared" si="408"/>
      </c>
      <c r="X3685">
        <f t="shared" si="409"/>
      </c>
      <c r="Y3685">
        <f t="shared" si="410"/>
      </c>
      <c r="Z3685">
        <f t="shared" si="411"/>
      </c>
    </row>
    <row r="3686" spans="1:26">
      <c r="A3686" s="5"/>
      <c r="B3686" s="17" t="s">
        <v>779</v>
      </c>
      <c r="C3686" s="96"/>
      <c r="D3686" s="50"/>
      <c r="E3686" s="5"/>
      <c r="F3686" s="50"/>
      <c r="G3686" s="127"/>
      <c r="H3686" s="5"/>
      <c r="I3686" s="183"/>
      <c r="W3686">
        <f t="shared" si="408"/>
      </c>
      <c r="X3686">
        <f t="shared" si="409"/>
      </c>
      <c r="Y3686">
        <f t="shared" si="410"/>
      </c>
      <c r="Z3686">
        <f t="shared" si="411"/>
      </c>
    </row>
    <row r="3687" spans="1:26">
      <c r="A3687" s="5"/>
      <c r="B3687" s="1728"/>
      <c r="C3687" s="1728"/>
      <c r="D3687" s="9"/>
      <c r="E3687" s="5"/>
      <c r="F3687" s="9"/>
      <c r="G3687" s="127"/>
      <c r="H3687" s="9"/>
      <c r="I3687" s="183"/>
      <c r="W3687">
        <f t="shared" si="408"/>
      </c>
      <c r="X3687">
        <f t="shared" si="409"/>
      </c>
      <c r="Y3687">
        <f t="shared" si="410"/>
      </c>
      <c r="Z3687">
        <f t="shared" si="411"/>
      </c>
    </row>
    <row r="3688" spans="1:26">
      <c r="A3688" s="5"/>
      <c r="B3688" s="8"/>
      <c r="C3688" s="5"/>
      <c r="D3688" s="134"/>
      <c r="E3688" s="5"/>
      <c r="F3688" s="50"/>
      <c r="G3688" s="127"/>
      <c r="H3688" s="9"/>
      <c r="I3688" s="183"/>
      <c r="W3688">
        <f t="shared" si="408"/>
      </c>
      <c r="X3688">
        <f t="shared" si="409"/>
      </c>
      <c r="Y3688">
        <f t="shared" si="410"/>
      </c>
      <c r="Z3688">
        <f t="shared" si="411"/>
      </c>
    </row>
    <row r="3689" spans="1:26">
      <c r="A3689" s="5"/>
      <c r="B3689" s="8"/>
      <c r="C3689" s="5"/>
      <c r="D3689" s="134"/>
      <c r="E3689" s="5"/>
      <c r="F3689" s="50"/>
      <c r="G3689" s="127"/>
      <c r="H3689" s="9"/>
      <c r="I3689" s="183"/>
      <c r="W3689">
        <f t="shared" si="408"/>
      </c>
      <c r="X3689">
        <f t="shared" si="409"/>
      </c>
      <c r="Y3689">
        <f t="shared" si="410"/>
      </c>
      <c r="Z3689">
        <f t="shared" si="411"/>
      </c>
    </row>
    <row r="3690" spans="1:26">
      <c r="A3690" s="5"/>
      <c r="B3690" s="95"/>
      <c r="C3690" s="16"/>
      <c r="D3690" s="134"/>
      <c r="E3690" s="5"/>
      <c r="F3690" s="50"/>
      <c r="G3690" s="127"/>
      <c r="H3690" s="16"/>
      <c r="I3690" s="183"/>
      <c r="W3690">
        <f t="shared" si="408"/>
      </c>
      <c r="X3690">
        <f t="shared" si="409"/>
      </c>
      <c r="Y3690">
        <f t="shared" si="410"/>
      </c>
      <c r="Z3690">
        <f t="shared" si="411"/>
      </c>
    </row>
    <row r="3691" spans="1:26">
      <c r="A3691" s="5"/>
      <c r="B3691" s="8"/>
      <c r="C3691" s="9"/>
      <c r="D3691" s="134"/>
      <c r="E3691" s="5"/>
      <c r="F3691" s="50"/>
      <c r="G3691" s="127"/>
      <c r="H3691" s="5"/>
      <c r="I3691" s="183"/>
      <c r="W3691">
        <f t="shared" si="408"/>
      </c>
      <c r="X3691">
        <f t="shared" si="409"/>
      </c>
      <c r="Y3691">
        <f t="shared" si="410"/>
      </c>
      <c r="Z3691">
        <f t="shared" si="411"/>
      </c>
    </row>
    <row r="3692" spans="1:26">
      <c r="A3692" s="5"/>
      <c r="B3692" s="10"/>
      <c r="C3692" s="10"/>
      <c r="D3692" s="5"/>
      <c r="E3692" s="185"/>
      <c r="F3692" s="186"/>
      <c r="G3692" s="187"/>
      <c r="H3692" s="185"/>
      <c r="I3692" s="188"/>
      <c r="W3692">
        <f t="shared" si="408"/>
      </c>
      <c r="X3692">
        <f t="shared" si="409"/>
      </c>
      <c r="Y3692">
        <f t="shared" si="410"/>
      </c>
      <c r="Z3692">
        <f t="shared" si="411"/>
      </c>
    </row>
    <row r="3693" spans="1:26" ht="15.75" thickBot="1">
      <c r="A3693" s="10"/>
      <c r="B3693" s="10"/>
      <c r="C3693" s="10"/>
      <c r="D3693" s="109"/>
      <c r="E3693" s="109"/>
      <c r="F3693" s="109"/>
      <c r="G3693" s="109"/>
      <c r="H3693" s="109"/>
      <c r="I3693" s="189"/>
      <c r="W3693">
        <f t="shared" si="408"/>
      </c>
      <c r="X3693">
        <f t="shared" si="409"/>
      </c>
      <c r="Y3693">
        <f t="shared" si="410"/>
      </c>
      <c r="Z3693">
        <f t="shared" si="411"/>
      </c>
    </row>
    <row r="3694" spans="1:26">
      <c r="A3694" s="10"/>
      <c r="B3694" s="1568" t="s">
        <v>1462</v>
      </c>
      <c r="C3694" s="1569"/>
      <c r="D3694" s="91"/>
      <c r="E3694" s="91"/>
      <c r="F3694" s="91"/>
      <c r="G3694" s="92" t="s">
        <v>19</v>
      </c>
      <c r="H3694" s="91"/>
      <c r="I3694" s="190">
        <f>SUM(I3674:I3693)</f>
      </c>
      <c r="W3694">
        <f t="shared" si="408"/>
      </c>
      <c r="X3694">
        <f t="shared" si="409"/>
      </c>
      <c r="Y3694">
        <f t="shared" si="410"/>
      </c>
      <c r="Z3694">
        <f t="shared" si="411"/>
      </c>
    </row>
    <row r="3695" spans="1:26">
      <c r="A3695" s="10"/>
      <c r="B3695" s="1590"/>
      <c r="C3695" s="1591"/>
      <c r="D3695" s="69"/>
      <c r="E3695" s="69"/>
      <c r="F3695" s="69"/>
      <c r="G3695" s="69"/>
      <c r="H3695" s="112"/>
      <c r="I3695" s="191"/>
      <c r="W3695">
        <f t="shared" si="408"/>
      </c>
      <c r="X3695">
        <f t="shared" si="409"/>
      </c>
      <c r="Y3695">
        <f t="shared" si="410"/>
      </c>
      <c r="Z3695">
        <f t="shared" si="411"/>
      </c>
    </row>
    <row r="3696" spans="1:26">
      <c r="A3696" s="10"/>
      <c r="B3696" s="11" t="s">
        <v>20</v>
      </c>
      <c r="C3696" s="10"/>
      <c r="D3696" s="10"/>
      <c r="E3696" s="10"/>
      <c r="F3696" s="10"/>
      <c r="G3696" s="10"/>
      <c r="H3696" s="10"/>
      <c r="I3696" s="97"/>
      <c r="W3696">
        <f t="shared" si="408"/>
      </c>
      <c r="X3696">
        <f t="shared" si="409"/>
      </c>
      <c r="Y3696">
        <f t="shared" si="410"/>
      </c>
      <c r="Z3696">
        <f t="shared" si="411"/>
      </c>
    </row>
    <row r="3697" spans="1:26">
      <c r="A3697" s="99"/>
      <c r="B3697" s="11"/>
      <c r="C3697" s="192" t="s">
        <v>21</v>
      </c>
      <c r="D3697" s="192">
        <f>SUM(D3674:D3696)</f>
      </c>
      <c r="E3697" s="99">
        <f>IF(H3697=I3697,"OK","NO")</f>
      </c>
      <c r="F3697" s="192">
        <f>SUM(F3674:F3696)</f>
      </c>
      <c r="G3697" s="192">
        <f>SUM(G3674:G3696)</f>
      </c>
      <c r="H3697" s="193">
        <f>SUMPRODUCT(F3671:F3693,H3671:H3693)</f>
      </c>
      <c r="I3697" s="194">
        <f>+I3694-I3695</f>
      </c>
      <c r="W3697">
        <f t="shared" si="408"/>
      </c>
      <c r="X3697">
        <f t="shared" si="409"/>
      </c>
      <c r="Y3697">
        <f t="shared" si="410"/>
      </c>
      <c r="Z3697">
        <f t="shared" si="411"/>
      </c>
    </row>
    <row r="3698" spans="1:26">
      <c r="A3698" s="10"/>
      <c r="B3698" s="10"/>
      <c r="C3698" s="10"/>
      <c r="D3698" s="10"/>
      <c r="E3698" s="10"/>
      <c r="F3698" s="10"/>
      <c r="G3698" s="10"/>
      <c r="H3698" s="69"/>
      <c r="I3698" s="10"/>
      <c r="W3698">
        <f t="shared" si="408"/>
      </c>
      <c r="X3698">
        <f t="shared" si="409"/>
      </c>
      <c r="Y3698">
        <f t="shared" si="410"/>
      </c>
      <c r="Z3698">
        <f t="shared" si="411"/>
      </c>
    </row>
    <row r="3699" spans="1:26">
      <c r="A3699" s="12" t="s">
        <v>315</v>
      </c>
      <c r="B3699" s="12"/>
      <c r="C3699" s="12"/>
      <c r="D3699" s="13"/>
      <c r="E3699" s="14"/>
      <c r="F3699" s="14"/>
      <c r="G3699" s="14"/>
      <c r="H3699" s="2"/>
      <c r="I3699" s="12"/>
      <c r="W3699">
        <f t="shared" si="408"/>
      </c>
      <c r="X3699">
        <f t="shared" si="409"/>
      </c>
      <c r="Y3699">
        <f t="shared" si="410"/>
      </c>
      <c r="Z3699">
        <f t="shared" si="411"/>
      </c>
    </row>
    <row r="3700" spans="1:26">
      <c r="W3700">
        <f t="shared" si="408"/>
      </c>
      <c r="X3700">
        <f t="shared" si="409"/>
      </c>
      <c r="Y3700">
        <f t="shared" si="410"/>
      </c>
      <c r="Z3700">
        <f t="shared" si="411"/>
      </c>
    </row>
    <row r="3701" spans="1:26">
      <c r="W3701">
        <f t="shared" si="408"/>
      </c>
      <c r="X3701">
        <f t="shared" si="409"/>
      </c>
      <c r="Y3701">
        <f t="shared" si="410"/>
      </c>
      <c r="Z3701">
        <f t="shared" si="411"/>
      </c>
    </row>
    <row r="3702" spans="1:26">
      <c r="A3702" s="1562" t="s">
        <v>0</v>
      </c>
      <c r="B3702" s="1562"/>
      <c r="C3702" s="1562"/>
      <c r="D3702" s="1562"/>
      <c r="E3702" s="1562"/>
      <c r="F3702" s="1562"/>
      <c r="G3702" s="1562"/>
      <c r="H3702" s="1562"/>
      <c r="I3702" s="1562"/>
      <c r="W3702">
        <f t="shared" si="408"/>
      </c>
      <c r="X3702">
        <f t="shared" si="409"/>
      </c>
      <c r="Y3702">
        <f t="shared" si="410"/>
      </c>
      <c r="Z3702">
        <f t="shared" si="411"/>
      </c>
    </row>
    <row r="3703" spans="1:26">
      <c r="W3703">
        <f t="shared" si="408"/>
      </c>
      <c r="X3703">
        <f t="shared" si="409"/>
      </c>
      <c r="Y3703">
        <f t="shared" si="410"/>
      </c>
      <c r="Z3703">
        <f t="shared" si="411"/>
      </c>
    </row>
    <row r="3704" spans="1:26">
      <c r="A3704" s="1" t="s">
        <v>1</v>
      </c>
      <c r="B3704" s="161"/>
      <c r="C3704" s="161"/>
      <c r="D3704" s="161"/>
      <c r="E3704" s="161"/>
      <c r="G3704" s="2" t="s">
        <v>2</v>
      </c>
      <c r="H3704" s="3" t="s">
        <v>1311</v>
      </c>
      <c r="I3704" s="161"/>
      <c r="W3704">
        <f t="shared" si="408"/>
      </c>
      <c r="X3704">
        <f t="shared" si="409"/>
      </c>
      <c r="Y3704">
        <f t="shared" si="410"/>
      </c>
      <c r="Z3704">
        <f t="shared" si="411"/>
      </c>
    </row>
    <row r="3705" spans="1:26">
      <c r="A3705" s="1" t="inlineStr">
        <is>
          <t>Dealer-007</t>
        </is>
      </c>
      <c r="B3705" s="161"/>
      <c r="C3705" s="161"/>
      <c r="D3705" s="161"/>
      <c r="E3705" s="161"/>
      <c r="F3705" s="4" t="s">
        <v>3</v>
      </c>
      <c r="G3705" s="2"/>
      <c r="H3705" s="1" t="s">
        <v>141</v>
      </c>
      <c r="I3705" s="161"/>
      <c r="W3705">
        <f t="shared" si="408"/>
      </c>
      <c r="X3705">
        <f t="shared" si="409"/>
      </c>
      <c r="Y3705">
        <f t="shared" si="410"/>
      </c>
      <c r="Z3705">
        <f t="shared" si="411"/>
      </c>
    </row>
    <row r="3706" spans="1:26">
      <c r="A3706" s="161" t="inlineStr">
        <is>
          <t>Address line (redacted)</t>
        </is>
      </c>
      <c r="B3706" s="1"/>
      <c r="C3706" s="161"/>
      <c r="D3706" s="161"/>
      <c r="E3706" s="161"/>
      <c r="F3706" s="161"/>
      <c r="G3706" s="161"/>
      <c r="H3706" s="161"/>
      <c r="I3706" s="161"/>
      <c r="W3706">
        <f t="shared" si="408"/>
      </c>
      <c r="X3706">
        <f t="shared" si="409"/>
      </c>
      <c r="Y3706">
        <f t="shared" si="410"/>
      </c>
      <c r="Z3706">
        <f t="shared" si="411"/>
      </c>
    </row>
    <row r="3707" spans="1:26">
      <c r="A3707" s="1" t="inlineStr">
        <is>
          <t>Address line (redacted)</t>
        </is>
      </c>
      <c r="B3707" s="1"/>
      <c r="C3707" s="1"/>
      <c r="D3707" s="161"/>
      <c r="E3707" s="161"/>
      <c r="F3707" s="161"/>
      <c r="G3707" s="161"/>
      <c r="H3707" s="161"/>
      <c r="I3707" s="161"/>
      <c r="W3707">
        <f t="shared" si="408"/>
      </c>
      <c r="X3707">
        <f t="shared" si="409"/>
      </c>
      <c r="Y3707">
        <f t="shared" si="410"/>
      </c>
      <c r="Z3707">
        <f t="shared" si="411"/>
      </c>
    </row>
    <row r="3708" spans="1:26">
      <c r="A3708" s="1" t="inlineStr">
        <is>
          <t>Address line (redacted)</t>
        </is>
      </c>
      <c r="B3708" s="1"/>
      <c r="C3708" s="161"/>
      <c r="D3708" s="161"/>
      <c r="E3708" s="161"/>
      <c r="F3708" s="161"/>
      <c r="G3708" s="161"/>
      <c r="H3708" s="161"/>
      <c r="I3708" s="161"/>
      <c r="W3708">
        <f t="shared" si="408"/>
      </c>
      <c r="X3708">
        <f t="shared" si="409"/>
      </c>
      <c r="Y3708">
        <f t="shared" si="410"/>
      </c>
      <c r="Z3708">
        <f t="shared" si="411"/>
      </c>
    </row>
    <row r="3709" spans="1:26">
      <c r="A3709" s="12" t="s">
        <v>4</v>
      </c>
      <c r="B3709" s="195" t="inlineStr">
        <is>
          <t>GSTIN-MASKED</t>
        </is>
      </c>
      <c r="C3709" s="161"/>
      <c r="D3709" s="196"/>
      <c r="E3709" s="196"/>
      <c r="F3709" s="196"/>
      <c r="G3709" s="196"/>
      <c r="H3709" s="196"/>
      <c r="I3709" s="161"/>
      <c r="W3709">
        <f t="shared" si="408"/>
      </c>
      <c r="X3709">
        <f t="shared" si="409"/>
      </c>
      <c r="Y3709">
        <f t="shared" si="410"/>
      </c>
      <c r="Z3709">
        <f t="shared" si="411"/>
      </c>
    </row>
    <row r="3710" spans="1:26">
      <c r="B3710" s="1"/>
      <c r="D3710" s="197"/>
      <c r="E3710" s="197"/>
      <c r="F3710" s="197"/>
      <c r="G3710" s="197"/>
      <c r="H3710" s="197"/>
      <c r="W3710">
        <f t="shared" si="408"/>
      </c>
      <c r="X3710">
        <f t="shared" si="409"/>
      </c>
      <c r="Y3710">
        <f t="shared" si="410"/>
      </c>
      <c r="Z3710">
        <f t="shared" si="411"/>
      </c>
    </row>
    <row r="3711" spans="1:26">
      <c r="A3711" s="1" t="s">
        <v>5</v>
      </c>
      <c r="D3711" s="197"/>
      <c r="E3711" s="197"/>
      <c r="F3711" s="197"/>
      <c r="G3711" s="197"/>
      <c r="H3711" s="197"/>
      <c r="W3711">
        <f t="shared" si="408"/>
      </c>
      <c r="X3711">
        <f t="shared" si="409"/>
      </c>
      <c r="Y3711">
        <f t="shared" si="410"/>
      </c>
      <c r="Z3711">
        <f t="shared" si="411"/>
      </c>
    </row>
    <row r="3712" spans="1:26">
      <c r="A3712" s="1" t="s">
        <v>6</v>
      </c>
      <c r="D3712" s="197"/>
      <c r="E3712" s="197"/>
      <c r="F3712" s="197"/>
      <c r="G3712" s="197"/>
      <c r="H3712" s="197"/>
      <c r="W3712">
        <f t="shared" si="408"/>
      </c>
      <c r="X3712">
        <f t="shared" si="409"/>
      </c>
      <c r="Y3712">
        <f t="shared" si="410"/>
      </c>
      <c r="Z3712">
        <f t="shared" si="411"/>
      </c>
    </row>
    <row r="3713" spans="1:26" ht="15.75" thickBot="1">
      <c r="A3713" s="1" t="s">
        <v>7</v>
      </c>
      <c r="W3713">
        <f t="shared" si="408"/>
      </c>
      <c r="X3713">
        <f t="shared" si="409"/>
      </c>
      <c r="Y3713">
        <f t="shared" si="410"/>
      </c>
      <c r="Z3713">
        <f t="shared" si="411"/>
      </c>
    </row>
    <row r="3714" spans="1:26" ht="24">
      <c r="A3714" s="198" t="s">
        <v>8</v>
      </c>
      <c r="B3714" s="199" t="s">
        <v>9</v>
      </c>
      <c r="C3714" s="199" t="s">
        <v>10</v>
      </c>
      <c r="D3714" s="200" t="s">
        <v>11</v>
      </c>
      <c r="E3714" s="200" t="s">
        <v>12</v>
      </c>
      <c r="F3714" s="200" t="s">
        <v>13</v>
      </c>
      <c r="G3714" s="200" t="s">
        <v>14</v>
      </c>
      <c r="H3714" s="201" t="s">
        <v>15</v>
      </c>
      <c r="I3714" s="202" t="s">
        <v>16</v>
      </c>
      <c r="W3714">
        <f t="shared" si="408"/>
      </c>
      <c r="X3714">
        <f t="shared" si="409"/>
      </c>
      <c r="Y3714">
        <f t="shared" si="410"/>
      </c>
      <c r="Z3714">
        <f t="shared" si="411"/>
      </c>
    </row>
    <row r="3715" spans="1:26">
      <c r="A3715" s="5"/>
      <c r="B3715" s="1564" t="s">
        <v>17</v>
      </c>
      <c r="C3715" s="1565"/>
      <c r="D3715" s="138"/>
      <c r="E3715" s="5"/>
      <c r="F3715" s="5"/>
      <c r="G3715" s="9"/>
      <c r="H3715" s="5"/>
      <c r="I3715" s="58"/>
      <c r="J3715" s="204"/>
      <c r="K3715" s="204"/>
      <c r="L3715" s="204"/>
      <c r="W3715">
        <f t="shared" si="408"/>
      </c>
      <c r="X3715">
        <f t="shared" si="409"/>
      </c>
      <c r="Y3715">
        <f t="shared" si="410"/>
      </c>
      <c r="Z3715">
        <f t="shared" si="411"/>
      </c>
    </row>
    <row r="3716" spans="1:26">
      <c r="A3716" s="5">
        <v>1</v>
      </c>
      <c r="B3716" s="106" t="s">
        <v>1313</v>
      </c>
      <c r="C3716" s="5"/>
      <c r="D3716">
        <v>3</v>
      </c>
      <c r="E3716" s="5">
        <v>10</v>
      </c>
      <c r="F3716" s="5">
        <f>+E3716*D3716</f>
      </c>
      <c r="G3716" s="9">
        <f>+E3716*D3716</f>
      </c>
      <c r="H3716" s="5">
        <v>1</v>
      </c>
      <c r="I3716" s="58">
        <f>+H3716*G3716</f>
      </c>
      <c r="J3716" s="204">
        <f>400*28%</f>
      </c>
      <c r="K3716" s="204">
        <f>+H3716-J3716</f>
      </c>
      <c r="L3716" s="204">
        <f>+K3716*G3716</f>
      </c>
      <c r="W3716">
        <f t="shared" ref="W3716:W3779" si="412">IF(LEFT($H3716&amp;"",5)="2019-",$H3716,W3715)</f>
      </c>
      <c r="X3716">
        <f t="shared" ref="X3716:X3779" si="413">IF($W3716="",0,IF(COUNTIF($AB$2:$AB$80,$W3716)&gt;0,1,0))</f>
      </c>
      <c r="Y3716">
        <f t="shared" ref="Y3716:Y3779" si="414">IF($C3716="","",UPPER(TRIM(IFERROR(LEFT($C3716&amp;"",FIND("/",$C3716&amp;"")-1),$C3716&amp;""))))</f>
      </c>
      <c r="Z3716">
        <f t="shared" ref="Z3716:Z3779" si="415">IFERROR(IF(ISNUMBER($G3716),$G3716,0),0)</f>
      </c>
    </row>
    <row r="3717" spans="1:26">
      <c r="A3717" s="5"/>
      <c r="B3717" s="1564" t="s">
        <v>300</v>
      </c>
      <c r="C3717" s="1565"/>
      <c r="D3717" s="21"/>
      <c r="E3717" s="5"/>
      <c r="F3717" s="5"/>
      <c r="G3717" s="9"/>
      <c r="H3717" s="5"/>
      <c r="I3717" s="58"/>
      <c r="J3717" s="204"/>
      <c r="K3717" s="204"/>
      <c r="L3717" s="204"/>
      <c r="W3717">
        <f t="shared" si="412"/>
      </c>
      <c r="X3717">
        <f t="shared" si="413"/>
      </c>
      <c r="Y3717">
        <f t="shared" si="414"/>
      </c>
      <c r="Z3717">
        <f t="shared" si="415"/>
      </c>
    </row>
    <row r="3718" spans="1:26">
      <c r="A3718" s="5">
        <v>2</v>
      </c>
      <c r="B3718" s="17" t="s">
        <v>495</v>
      </c>
      <c r="C3718" s="88" t="s">
        <v>303</v>
      </c>
      <c r="D3718" s="5">
        <v>5</v>
      </c>
      <c r="E3718" s="50">
        <v>50</v>
      </c>
      <c r="F3718" s="5">
        <f>+E3718*D3718</f>
      </c>
      <c r="G3718" s="9">
        <f>+E3718*D3718</f>
      </c>
      <c r="H3718" s="9">
        <v>1</v>
      </c>
      <c r="I3718" s="58">
        <f>+H3718*G3718</f>
      </c>
      <c r="J3718" s="204"/>
      <c r="K3718" s="204"/>
      <c r="L3718" s="204"/>
      <c r="W3718">
        <f t="shared" si="412"/>
      </c>
      <c r="X3718">
        <f t="shared" si="413"/>
      </c>
      <c r="Y3718">
        <f t="shared" si="414"/>
      </c>
      <c r="Z3718">
        <f t="shared" si="415"/>
      </c>
    </row>
    <row r="3719" spans="1:26">
      <c r="A3719" s="5">
        <v>3</v>
      </c>
      <c r="B3719" s="17" t="s">
        <v>1314</v>
      </c>
      <c r="C3719" s="5"/>
      <c r="D3719" s="21">
        <v>1</v>
      </c>
      <c r="E3719" s="50">
        <v>50</v>
      </c>
      <c r="F3719" s="5">
        <f>+E3719*D3719</f>
      </c>
      <c r="G3719" s="9">
        <f>+E3719*D3719</f>
      </c>
      <c r="H3719" s="5">
        <v>1</v>
      </c>
      <c r="I3719" s="58">
        <f>+H3719*G3719</f>
      </c>
      <c r="J3719" s="204"/>
      <c r="K3719" s="204"/>
      <c r="L3719" s="204"/>
      <c r="W3719">
        <f t="shared" si="412"/>
      </c>
      <c r="X3719">
        <f t="shared" si="413"/>
      </c>
      <c r="Y3719">
        <f t="shared" si="414"/>
      </c>
      <c r="Z3719">
        <f t="shared" si="415"/>
      </c>
    </row>
    <row r="3720" spans="1:26">
      <c r="A3720" s="5"/>
      <c r="B3720" s="95"/>
      <c r="C3720" s="101"/>
      <c r="D3720" s="21"/>
      <c r="E3720" s="5"/>
      <c r="F3720" s="5"/>
      <c r="G3720" s="9"/>
      <c r="H3720" s="16"/>
      <c r="I3720" s="58"/>
      <c r="J3720" s="204"/>
      <c r="K3720" s="204"/>
      <c r="L3720" s="204"/>
      <c r="W3720">
        <f t="shared" si="412"/>
      </c>
      <c r="X3720">
        <f t="shared" si="413"/>
      </c>
      <c r="Y3720">
        <f t="shared" si="414"/>
      </c>
      <c r="Z3720">
        <f t="shared" si="415"/>
      </c>
    </row>
    <row r="3721" spans="1:26">
      <c r="A3721" s="5"/>
      <c r="B3721" s="8"/>
      <c r="C3721" s="9"/>
      <c r="D3721" s="21"/>
      <c r="E3721" s="5"/>
      <c r="F3721" s="5"/>
      <c r="G3721" s="9"/>
      <c r="H3721" s="5"/>
      <c r="I3721" s="58"/>
      <c r="J3721" s="204"/>
      <c r="K3721" s="204"/>
      <c r="L3721" s="204"/>
      <c r="W3721">
        <f t="shared" si="412"/>
      </c>
      <c r="X3721">
        <f t="shared" si="413"/>
      </c>
      <c r="Y3721">
        <f t="shared" si="414"/>
      </c>
      <c r="Z3721">
        <f t="shared" si="415"/>
      </c>
    </row>
    <row r="3722" spans="1:26">
      <c r="A3722" s="5"/>
      <c r="B3722" s="95"/>
      <c r="C3722" s="101"/>
      <c r="D3722" s="21"/>
      <c r="E3722" s="5"/>
      <c r="F3722" s="5"/>
      <c r="G3722" s="9"/>
      <c r="H3722" s="16"/>
      <c r="I3722" s="58"/>
      <c r="J3722" s="204"/>
      <c r="K3722" s="204"/>
      <c r="L3722" s="204"/>
      <c r="W3722">
        <f t="shared" si="412"/>
      </c>
      <c r="X3722">
        <f t="shared" si="413"/>
      </c>
      <c r="Y3722">
        <f t="shared" si="414"/>
      </c>
      <c r="Z3722">
        <f t="shared" si="415"/>
      </c>
    </row>
    <row r="3723" spans="1:26">
      <c r="A3723" s="5"/>
      <c r="B3723" s="95"/>
      <c r="C3723" s="9"/>
      <c r="D3723" s="21"/>
      <c r="E3723" s="5"/>
      <c r="F3723" s="5"/>
      <c r="G3723" s="9"/>
      <c r="H3723" s="9"/>
      <c r="I3723" s="58"/>
      <c r="J3723" s="204"/>
      <c r="K3723" s="204"/>
      <c r="L3723" s="204"/>
      <c r="W3723">
        <f t="shared" si="412"/>
      </c>
      <c r="X3723">
        <f t="shared" si="413"/>
      </c>
      <c r="Y3723">
        <f t="shared" si="414"/>
      </c>
      <c r="Z3723">
        <f t="shared" si="415"/>
      </c>
    </row>
    <row r="3724" spans="1:26">
      <c r="A3724" s="5"/>
      <c r="B3724" s="8"/>
      <c r="C3724" s="5"/>
      <c r="D3724" s="21"/>
      <c r="E3724" s="16"/>
      <c r="F3724" s="5"/>
      <c r="G3724" s="9"/>
      <c r="H3724" s="5"/>
      <c r="I3724" s="58"/>
      <c r="J3724" s="204"/>
      <c r="K3724" s="204"/>
      <c r="L3724" s="204"/>
      <c r="W3724">
        <f t="shared" si="412"/>
      </c>
      <c r="X3724">
        <f t="shared" si="413"/>
      </c>
      <c r="Y3724">
        <f t="shared" si="414"/>
      </c>
      <c r="Z3724">
        <f t="shared" si="415"/>
      </c>
    </row>
    <row r="3725" spans="1:26">
      <c r="A3725" s="5"/>
      <c r="B3725" s="1568" t="s">
        <v>1447</v>
      </c>
      <c r="C3725" s="1569"/>
      <c r="D3725" s="21"/>
      <c r="E3725" s="16"/>
      <c r="F3725" s="5"/>
      <c r="G3725" s="9"/>
      <c r="H3725" s="5"/>
      <c r="I3725" s="58"/>
      <c r="J3725" s="204"/>
      <c r="K3725" s="204"/>
      <c r="L3725" s="204"/>
      <c r="W3725">
        <f t="shared" si="412"/>
      </c>
      <c r="X3725">
        <f t="shared" si="413"/>
      </c>
      <c r="Y3725">
        <f t="shared" si="414"/>
      </c>
      <c r="Z3725">
        <f t="shared" si="415"/>
      </c>
    </row>
    <row r="3726" spans="1:26">
      <c r="A3726" s="5"/>
      <c r="B3726" s="1590"/>
      <c r="C3726" s="1591"/>
      <c r="D3726" s="21"/>
      <c r="E3726" s="16"/>
      <c r="F3726" s="5"/>
      <c r="G3726" s="9"/>
      <c r="H3726" s="16"/>
      <c r="I3726" s="58"/>
      <c r="J3726" s="204"/>
      <c r="K3726" s="204"/>
      <c r="L3726" s="204"/>
      <c r="W3726">
        <f t="shared" si="412"/>
      </c>
      <c r="X3726">
        <f t="shared" si="413"/>
      </c>
      <c r="Y3726">
        <f t="shared" si="414"/>
      </c>
      <c r="Z3726">
        <f t="shared" si="415"/>
      </c>
    </row>
    <row r="3727" spans="1:26">
      <c r="A3727" s="5"/>
      <c r="B3727" s="8"/>
      <c r="C3727" s="5"/>
      <c r="D3727" s="5"/>
      <c r="E3727" s="5"/>
      <c r="F3727" s="184"/>
      <c r="G3727" s="184"/>
      <c r="H3727" s="5"/>
      <c r="I3727" s="58"/>
      <c r="J3727" s="204"/>
      <c r="K3727" s="204"/>
      <c r="L3727" s="204"/>
      <c r="W3727">
        <f t="shared" si="412"/>
      </c>
      <c r="X3727">
        <f t="shared" si="413"/>
      </c>
      <c r="Y3727">
        <f t="shared" si="414"/>
      </c>
      <c r="Z3727">
        <f t="shared" si="415"/>
      </c>
    </row>
    <row r="3728" spans="1:26">
      <c r="A3728" s="205"/>
      <c r="B3728" s="206"/>
      <c r="C3728" s="205"/>
      <c r="D3728" s="207"/>
      <c r="E3728" s="208"/>
      <c r="F3728" s="209"/>
      <c r="G3728" s="210"/>
      <c r="H3728" s="208"/>
      <c r="I3728" s="211"/>
      <c r="W3728">
        <f t="shared" si="412"/>
      </c>
      <c r="X3728">
        <f t="shared" si="413"/>
      </c>
      <c r="Y3728">
        <f t="shared" si="414"/>
      </c>
      <c r="Z3728">
        <f t="shared" si="415"/>
      </c>
    </row>
    <row r="3729" spans="1:26" ht="21.75" thickBot="1">
      <c r="A3729" s="33"/>
      <c r="B3729" s="212"/>
      <c r="C3729" s="213"/>
      <c r="D3729" s="214"/>
      <c r="E3729" s="214"/>
      <c r="F3729" s="214"/>
      <c r="G3729" s="214"/>
      <c r="H3729" s="214"/>
      <c r="I3729" s="215"/>
      <c r="W3729">
        <f t="shared" si="412"/>
      </c>
      <c r="X3729">
        <f t="shared" si="413"/>
      </c>
      <c r="Y3729">
        <f t="shared" si="414"/>
      </c>
      <c r="Z3729">
        <f t="shared" si="415"/>
      </c>
    </row>
    <row r="3730" spans="1:26" ht="21">
      <c r="A3730" s="33"/>
      <c r="B3730" s="216"/>
      <c r="C3730" s="217"/>
      <c r="D3730" s="218"/>
      <c r="E3730" s="218"/>
      <c r="F3730" s="218"/>
      <c r="G3730" s="219" t="s">
        <v>19</v>
      </c>
      <c r="H3730" s="218"/>
      <c r="I3730" s="220">
        <f>SUM(I3715:I3729)</f>
      </c>
      <c r="L3730">
        <f>SUM(L3715:L3729)</f>
      </c>
      <c r="W3730">
        <f t="shared" si="412"/>
      </c>
      <c r="X3730">
        <f t="shared" si="413"/>
      </c>
      <c r="Y3730">
        <f t="shared" si="414"/>
      </c>
      <c r="Z3730">
        <f t="shared" si="415"/>
      </c>
    </row>
    <row r="3731" spans="1:26" ht="21">
      <c r="A3731" s="33"/>
      <c r="B3731" s="216"/>
      <c r="C3731" s="69"/>
      <c r="D3731" s="91"/>
      <c r="E3731" s="91"/>
      <c r="F3731" s="91"/>
      <c r="G3731" s="92"/>
      <c r="H3731" s="91"/>
      <c r="I3731" s="155"/>
      <c r="W3731">
        <f t="shared" si="412"/>
      </c>
      <c r="X3731">
        <f t="shared" si="413"/>
      </c>
      <c r="Y3731">
        <f t="shared" si="414"/>
      </c>
      <c r="Z3731">
        <f t="shared" si="415"/>
      </c>
    </row>
    <row r="3732" spans="1:26">
      <c r="A3732" s="221"/>
      <c r="B3732" s="222"/>
      <c r="C3732" s="154" t="s">
        <v>408</v>
      </c>
      <c r="D3732" s="154"/>
      <c r="E3732" s="154"/>
      <c r="F3732" s="154"/>
      <c r="G3732" s="154"/>
      <c r="H3732" s="223">
        <v>1</v>
      </c>
      <c r="I3732" s="155">
        <f>+L3730*H3732</f>
      </c>
      <c r="W3732">
        <f t="shared" si="412"/>
      </c>
      <c r="X3732">
        <f t="shared" si="413"/>
      </c>
      <c r="Y3732">
        <f t="shared" si="414"/>
      </c>
      <c r="Z3732">
        <f t="shared" si="415"/>
      </c>
    </row>
    <row r="3733" spans="1:26">
      <c r="A3733" s="33"/>
      <c r="B3733" s="10"/>
      <c r="C3733" s="10"/>
      <c r="D3733" s="10"/>
      <c r="E3733" s="10"/>
      <c r="F3733" s="10"/>
      <c r="G3733" s="10"/>
      <c r="H3733" s="10"/>
      <c r="I3733" s="140"/>
      <c r="W3733">
        <f t="shared" si="412"/>
      </c>
      <c r="X3733">
        <f t="shared" si="413"/>
      </c>
      <c r="Y3733">
        <f t="shared" si="414"/>
      </c>
      <c r="Z3733">
        <f t="shared" si="415"/>
      </c>
    </row>
    <row r="3734" spans="1:26" ht="15.75" thickBot="1">
      <c r="A3734" s="33"/>
      <c r="B3734" s="11" t="s">
        <v>20</v>
      </c>
      <c r="C3734" s="35"/>
      <c r="D3734" s="35"/>
      <c r="E3734" s="35"/>
      <c r="F3734" s="35"/>
      <c r="G3734" s="35"/>
      <c r="H3734" s="35"/>
      <c r="I3734" s="36"/>
      <c r="W3734">
        <f t="shared" si="412"/>
      </c>
      <c r="X3734">
        <f t="shared" si="413"/>
      </c>
      <c r="Y3734">
        <f t="shared" si="414"/>
      </c>
      <c r="Z3734">
        <f t="shared" si="415"/>
      </c>
    </row>
    <row r="3735" spans="1:26" ht="15.75" thickBot="1">
      <c r="A3735" s="37"/>
      <c r="B3735" s="11" t="s">
        <v>409</v>
      </c>
      <c r="C3735" s="39" t="s">
        <v>21</v>
      </c>
      <c r="D3735" s="40">
        <f>SUM(D3715:D3734)</f>
      </c>
      <c r="E3735" s="41">
        <f>IF(H3735=I3735,"OK","NO")</f>
      </c>
      <c r="F3735" s="40">
        <f>SUM(F3715:F3734)</f>
      </c>
      <c r="G3735" s="40">
        <f>SUM(G3715:G3734)</f>
      </c>
      <c r="H3735" s="41">
        <f>SUMPRODUCT(F3715:F3729,H3715:H3729)</f>
      </c>
      <c r="I3735" s="43">
        <f>SUMPRODUCT(I3730-I3731-I3732)</f>
      </c>
      <c r="W3735">
        <f t="shared" si="412"/>
      </c>
      <c r="X3735">
        <f t="shared" si="413"/>
      </c>
      <c r="Y3735">
        <f t="shared" si="414"/>
      </c>
      <c r="Z3735">
        <f t="shared" si="415"/>
      </c>
    </row>
    <row r="3736" spans="1:26" ht="15.75" thickBot="1">
      <c r="A3736" s="44"/>
      <c r="B3736" s="116"/>
      <c r="C3736" s="45"/>
      <c r="D3736" s="45"/>
      <c r="E3736" s="45"/>
      <c r="F3736" s="45"/>
      <c r="G3736" s="45"/>
      <c r="H3736" s="45"/>
      <c r="I3736" s="47"/>
      <c r="W3736">
        <f t="shared" si="412"/>
      </c>
      <c r="X3736">
        <f t="shared" si="413"/>
      </c>
      <c r="Y3736">
        <f t="shared" si="414"/>
      </c>
      <c r="Z3736">
        <f t="shared" si="415"/>
      </c>
    </row>
    <row r="3737" spans="1:26">
      <c r="A3737" s="12" t="s">
        <v>315</v>
      </c>
      <c r="B3737" s="12"/>
      <c r="C3737" s="12"/>
      <c r="D3737" s="13"/>
      <c r="E3737" s="14"/>
      <c r="F3737" s="14"/>
      <c r="G3737" s="14"/>
      <c r="H3737" s="2"/>
      <c r="I3737" s="12"/>
      <c r="W3737">
        <f t="shared" si="412"/>
      </c>
      <c r="X3737">
        <f t="shared" si="413"/>
      </c>
      <c r="Y3737">
        <f t="shared" si="414"/>
      </c>
      <c r="Z3737">
        <f t="shared" si="415"/>
      </c>
    </row>
    <row r="3738" spans="1:26">
      <c r="W3738">
        <f t="shared" si="412"/>
      </c>
      <c r="X3738">
        <f t="shared" si="413"/>
      </c>
      <c r="Y3738">
        <f t="shared" si="414"/>
      </c>
      <c r="Z3738">
        <f t="shared" si="415"/>
      </c>
    </row>
    <row r="3739" spans="1:26">
      <c r="A3739" s="1562" t="s">
        <v>0</v>
      </c>
      <c r="B3739" s="1562"/>
      <c r="C3739" s="1562"/>
      <c r="D3739" s="1562"/>
      <c r="E3739" s="1562"/>
      <c r="F3739" s="1562"/>
      <c r="G3739" s="1562"/>
      <c r="H3739" s="1562"/>
      <c r="I3739" s="1562"/>
      <c r="W3739">
        <f t="shared" si="412"/>
      </c>
      <c r="X3739">
        <f t="shared" si="413"/>
      </c>
      <c r="Y3739">
        <f t="shared" si="414"/>
      </c>
      <c r="Z3739">
        <f t="shared" si="415"/>
      </c>
    </row>
    <row r="3740" spans="1:26">
      <c r="W3740">
        <f t="shared" si="412"/>
      </c>
      <c r="X3740">
        <f t="shared" si="413"/>
      </c>
      <c r="Y3740">
        <f t="shared" si="414"/>
      </c>
      <c r="Z3740">
        <f t="shared" si="415"/>
      </c>
    </row>
    <row r="3741" spans="1:26">
      <c r="A3741" s="1" t="s">
        <v>1</v>
      </c>
      <c r="B3741" s="1"/>
      <c r="G3741" s="2" t="s">
        <v>2</v>
      </c>
      <c r="H3741" s="3" t="s">
        <v>1311</v>
      </c>
      <c r="W3741">
        <f t="shared" si="412"/>
      </c>
      <c r="X3741">
        <f t="shared" si="413"/>
      </c>
      <c r="Y3741">
        <f t="shared" si="414"/>
      </c>
      <c r="Z3741">
        <f t="shared" si="415"/>
      </c>
    </row>
    <row r="3742" spans="1:26">
      <c r="A3742" s="22" t="inlineStr">
        <is>
          <t>ATTN: Contact-005</t>
        </is>
      </c>
      <c r="B3742" s="1"/>
      <c r="F3742" s="4" t="s">
        <v>3</v>
      </c>
      <c r="G3742" s="2"/>
      <c r="H3742" s="582" t="s">
        <v>142</v>
      </c>
      <c r="W3742">
        <f t="shared" si="412"/>
      </c>
      <c r="X3742">
        <f t="shared" si="413"/>
      </c>
      <c r="Y3742">
        <f t="shared" si="414"/>
      </c>
      <c r="Z3742">
        <f t="shared" si="415"/>
      </c>
    </row>
    <row r="3743" spans="1:26">
      <c r="A3743" s="1" t="inlineStr">
        <is>
          <t>Dealer-112</t>
        </is>
      </c>
      <c r="B3743" s="1"/>
      <c r="H3743" s="22"/>
      <c r="W3743">
        <f t="shared" si="412"/>
      </c>
      <c r="X3743">
        <f t="shared" si="413"/>
      </c>
      <c r="Y3743">
        <f t="shared" si="414"/>
      </c>
      <c r="Z3743">
        <f t="shared" si="415"/>
      </c>
    </row>
    <row r="3744" spans="1:26">
      <c r="A3744" s="1" t="inlineStr">
        <is>
          <t>Address line (redacted)</t>
        </is>
      </c>
      <c r="B3744" s="1"/>
      <c r="D3744" s="85"/>
      <c r="E3744" s="85"/>
      <c r="F3744" s="85"/>
      <c r="G3744" s="85"/>
      <c r="H3744" s="85"/>
      <c r="W3744">
        <f t="shared" si="412"/>
      </c>
      <c r="X3744">
        <f t="shared" si="413"/>
      </c>
      <c r="Y3744">
        <f t="shared" si="414"/>
      </c>
      <c r="Z3744">
        <f t="shared" si="415"/>
      </c>
    </row>
    <row r="3745" spans="1:26">
      <c r="A3745" s="22" t="inlineStr">
        <is>
          <t>Address line (redacted)</t>
        </is>
      </c>
      <c r="B3745" s="86"/>
      <c r="D3745" s="85"/>
      <c r="E3745" s="85"/>
      <c r="F3745" s="85"/>
      <c r="G3745" s="85"/>
      <c r="H3745" s="85"/>
      <c r="W3745">
        <f t="shared" si="412"/>
      </c>
      <c r="X3745">
        <f t="shared" si="413"/>
      </c>
      <c r="Y3745">
        <f t="shared" si="414"/>
      </c>
      <c r="Z3745">
        <f t="shared" si="415"/>
      </c>
    </row>
    <row r="3746" spans="1:26">
      <c r="A3746" s="49" t="s">
        <v>4</v>
      </c>
      <c r="B3746" s="87" t="inlineStr">
        <is>
          <t>GSTIN-MASKED</t>
        </is>
      </c>
      <c r="W3746">
        <f t="shared" si="412"/>
      </c>
      <c r="X3746">
        <f t="shared" si="413"/>
      </c>
      <c r="Y3746">
        <f t="shared" si="414"/>
      </c>
      <c r="Z3746">
        <f t="shared" si="415"/>
      </c>
    </row>
    <row r="3747" spans="1:26">
      <c r="A3747" s="1" t="s">
        <v>5</v>
      </c>
      <c r="W3747">
        <f t="shared" si="412"/>
      </c>
      <c r="X3747">
        <f t="shared" si="413"/>
      </c>
      <c r="Y3747">
        <f t="shared" si="414"/>
      </c>
      <c r="Z3747">
        <f t="shared" si="415"/>
      </c>
    </row>
    <row r="3748" spans="1:26">
      <c r="A3748" s="1" t="s">
        <v>6</v>
      </c>
      <c r="W3748">
        <f t="shared" si="412"/>
      </c>
      <c r="X3748">
        <f t="shared" si="413"/>
      </c>
      <c r="Y3748">
        <f t="shared" si="414"/>
      </c>
      <c r="Z3748">
        <f t="shared" si="415"/>
      </c>
    </row>
    <row r="3749" spans="1:26">
      <c r="A3749" s="1" t="s">
        <v>7</v>
      </c>
      <c r="W3749">
        <f t="shared" si="412"/>
      </c>
      <c r="X3749">
        <f t="shared" si="413"/>
      </c>
      <c r="Y3749">
        <f t="shared" si="414"/>
      </c>
      <c r="Z3749">
        <f t="shared" si="415"/>
      </c>
    </row>
    <row r="3750" spans="1:26" ht="24">
      <c r="A3750" s="88" t="s">
        <v>8</v>
      </c>
      <c r="B3750" s="89" t="s">
        <v>9</v>
      </c>
      <c r="C3750" s="89" t="s">
        <v>10</v>
      </c>
      <c r="D3750" s="34" t="s">
        <v>11</v>
      </c>
      <c r="E3750" s="34" t="s">
        <v>12</v>
      </c>
      <c r="F3750" s="34" t="s">
        <v>13</v>
      </c>
      <c r="G3750" s="34" t="s">
        <v>14</v>
      </c>
      <c r="H3750" s="88" t="s">
        <v>15</v>
      </c>
      <c r="I3750" s="90" t="s">
        <v>16</v>
      </c>
      <c r="W3750">
        <f t="shared" si="412"/>
      </c>
      <c r="X3750">
        <f t="shared" si="413"/>
      </c>
      <c r="Y3750">
        <f t="shared" si="414"/>
      </c>
      <c r="Z3750">
        <f t="shared" si="415"/>
      </c>
    </row>
    <row r="3751" spans="1:26">
      <c r="A3751" s="5"/>
      <c r="B3751" s="1564" t="s">
        <v>17</v>
      </c>
      <c r="C3751" s="1565"/>
      <c r="D3751" s="5"/>
      <c r="E3751" s="16"/>
      <c r="F3751" s="5"/>
      <c r="G3751" s="5"/>
      <c r="H3751" s="5"/>
      <c r="I3751" s="102"/>
      <c r="W3751">
        <f t="shared" si="412"/>
      </c>
      <c r="X3751">
        <f t="shared" si="413"/>
      </c>
      <c r="Y3751">
        <f t="shared" si="414"/>
      </c>
      <c r="Z3751">
        <f t="shared" si="415"/>
      </c>
    </row>
    <row r="3752" spans="1:26" ht="24">
      <c r="A3752" s="5">
        <v>1</v>
      </c>
      <c r="B3752" s="15" t="s">
        <v>1315</v>
      </c>
      <c r="C3752" s="5" t="s">
        <v>1316</v>
      </c>
      <c r="D3752">
        <v>2</v>
      </c>
      <c r="E3752" s="5">
        <v>5</v>
      </c>
      <c r="F3752" s="5">
        <f>+E3752*D3752</f>
      </c>
      <c r="G3752" s="9">
        <f>+E3752*D3752</f>
      </c>
      <c r="H3752" s="5">
        <v>1</v>
      </c>
      <c r="I3752" s="58">
        <f>+H3752*G3752</f>
      </c>
      <c r="W3752">
        <f t="shared" si="412"/>
      </c>
      <c r="X3752">
        <f t="shared" si="413"/>
      </c>
      <c r="Y3752">
        <f t="shared" si="414"/>
      </c>
      <c r="Z3752">
        <f t="shared" si="415"/>
      </c>
    </row>
    <row r="3753" spans="1:26">
      <c r="A3753" s="5">
        <v>2</v>
      </c>
      <c r="B3753" s="8" t="s">
        <v>1443</v>
      </c>
      <c r="C3753" s="5" t="s">
        <v>1444</v>
      </c>
      <c r="D3753" s="9">
        <v>1</v>
      </c>
      <c r="E3753" s="5">
        <v>5</v>
      </c>
      <c r="F3753" s="5">
        <f>+E3753*D3753</f>
      </c>
      <c r="G3753" s="9">
        <f>+E3753*D3753</f>
      </c>
      <c r="H3753" s="5">
        <v>1</v>
      </c>
      <c r="I3753" s="58">
        <f>+H3753*G3753</f>
      </c>
      <c r="W3753">
        <f t="shared" si="412"/>
      </c>
      <c r="X3753">
        <f t="shared" si="413"/>
      </c>
      <c r="Y3753">
        <f t="shared" si="414"/>
      </c>
      <c r="Z3753">
        <f t="shared" si="415"/>
      </c>
    </row>
    <row r="3754" spans="1:26">
      <c r="A3754" s="5"/>
      <c r="B3754" s="8" t="s">
        <v>746</v>
      </c>
      <c r="C3754" s="5" t="s">
        <v>747</v>
      </c>
      <c r="D3754" s="9">
        <v>1</v>
      </c>
      <c r="E3754" s="5">
        <v>5</v>
      </c>
      <c r="F3754" s="5">
        <f>+E3754*D3754</f>
      </c>
      <c r="G3754" s="9">
        <f>+E3754*D3754</f>
      </c>
      <c r="H3754" s="5">
        <v>1</v>
      </c>
      <c r="I3754" s="58">
        <f>+H3754*G3754</f>
      </c>
      <c r="W3754">
        <f t="shared" si="412"/>
      </c>
      <c r="X3754">
        <f t="shared" si="413"/>
      </c>
      <c r="Y3754">
        <f t="shared" si="414"/>
      </c>
      <c r="Z3754">
        <f t="shared" si="415"/>
      </c>
    </row>
    <row r="3755" spans="1:26">
      <c r="A3755" s="5"/>
      <c r="B3755" s="8" t="s">
        <v>439</v>
      </c>
      <c r="C3755" s="5" t="s">
        <v>438</v>
      </c>
      <c r="D3755" s="9">
        <v>1</v>
      </c>
      <c r="E3755" s="5">
        <v>5</v>
      </c>
      <c r="F3755" s="5">
        <f>+E3755*D3755</f>
      </c>
      <c r="G3755" s="9">
        <f>+E3755*D3755</f>
      </c>
      <c r="H3755" s="5">
        <v>1</v>
      </c>
      <c r="I3755" s="58">
        <f>+H3755*G3755</f>
      </c>
      <c r="W3755">
        <f t="shared" si="412"/>
      </c>
      <c r="X3755">
        <f t="shared" si="413"/>
      </c>
      <c r="Y3755">
        <f t="shared" si="414"/>
      </c>
      <c r="Z3755">
        <f t="shared" si="415"/>
      </c>
    </row>
    <row r="3756" spans="1:26">
      <c r="A3756" s="5"/>
      <c r="B3756" s="1564" t="s">
        <v>1317</v>
      </c>
      <c r="C3756" s="1565"/>
      <c r="D3756" s="9"/>
      <c r="E3756" s="5"/>
      <c r="F3756" s="5"/>
      <c r="G3756" s="5"/>
      <c r="H3756" s="9"/>
      <c r="I3756" s="102"/>
      <c r="W3756">
        <f t="shared" si="412"/>
      </c>
      <c r="X3756">
        <f t="shared" si="413"/>
      </c>
      <c r="Y3756">
        <f t="shared" si="414"/>
      </c>
      <c r="Z3756">
        <f t="shared" si="415"/>
      </c>
    </row>
    <row r="3757" spans="1:26">
      <c r="A3757" s="5">
        <v>3</v>
      </c>
      <c r="B3757" s="95" t="s">
        <v>318</v>
      </c>
      <c r="C3757" s="9">
        <v>3302</v>
      </c>
      <c r="D3757" s="9">
        <v>1</v>
      </c>
      <c r="E3757" s="5">
        <v>6</v>
      </c>
      <c r="F3757" s="5">
        <f>+E3757*D3757</f>
      </c>
      <c r="G3757" s="9">
        <f>+E3757*D3757</f>
      </c>
      <c r="H3757" s="16">
        <v>1</v>
      </c>
      <c r="I3757" s="58">
        <f>+H3757*G3757</f>
      </c>
      <c r="W3757">
        <f t="shared" si="412"/>
      </c>
      <c r="X3757">
        <f t="shared" si="413"/>
      </c>
      <c r="Y3757">
        <f t="shared" si="414"/>
      </c>
      <c r="Z3757">
        <f t="shared" si="415"/>
      </c>
    </row>
    <row r="3758" spans="1:26">
      <c r="A3758" s="5">
        <v>4</v>
      </c>
      <c r="B3758" s="95" t="s">
        <v>1122</v>
      </c>
      <c r="C3758" s="9">
        <v>3306</v>
      </c>
      <c r="D3758" s="9">
        <v>1</v>
      </c>
      <c r="E3758" s="5">
        <v>6</v>
      </c>
      <c r="F3758" s="5">
        <f>+E3758*D3758</f>
      </c>
      <c r="G3758" s="9">
        <f>+E3758*D3758</f>
      </c>
      <c r="H3758" s="16">
        <v>1</v>
      </c>
      <c r="I3758" s="58">
        <f>+H3758*G3758</f>
      </c>
      <c r="W3758">
        <f t="shared" si="412"/>
      </c>
      <c r="X3758">
        <f t="shared" si="413"/>
      </c>
      <c r="Y3758">
        <f t="shared" si="414"/>
      </c>
      <c r="Z3758">
        <f t="shared" si="415"/>
      </c>
    </row>
    <row r="3759" spans="1:26">
      <c r="A3759" s="5"/>
      <c r="B3759" s="95"/>
      <c r="C3759" s="5"/>
      <c r="D3759" s="9"/>
      <c r="E3759" s="5"/>
      <c r="F3759" s="5"/>
      <c r="G3759" s="5"/>
      <c r="H3759" s="5"/>
      <c r="I3759" s="102"/>
      <c r="W3759">
        <f t="shared" si="412"/>
      </c>
      <c r="X3759">
        <f t="shared" si="413"/>
      </c>
      <c r="Y3759">
        <f t="shared" si="414"/>
      </c>
      <c r="Z3759">
        <f t="shared" si="415"/>
      </c>
    </row>
    <row r="3760" spans="1:26">
      <c r="A3760" s="5"/>
      <c r="B3760" s="95"/>
      <c r="C3760" s="5"/>
      <c r="D3760" s="9"/>
      <c r="E3760" s="5"/>
      <c r="F3760" s="5"/>
      <c r="G3760" s="5"/>
      <c r="H3760" s="5"/>
      <c r="I3760" s="102"/>
      <c r="W3760">
        <f t="shared" si="412"/>
      </c>
      <c r="X3760">
        <f t="shared" si="413"/>
      </c>
      <c r="Y3760">
        <f t="shared" si="414"/>
      </c>
      <c r="Z3760">
        <f t="shared" si="415"/>
      </c>
    </row>
    <row r="3761" spans="1:26">
      <c r="A3761" s="5"/>
      <c r="B3761" s="95"/>
      <c r="C3761" s="5"/>
      <c r="D3761" s="9"/>
      <c r="E3761" s="5"/>
      <c r="F3761" s="5"/>
      <c r="G3761" s="5"/>
      <c r="H3761" s="16"/>
      <c r="I3761" s="102"/>
      <c r="W3761">
        <f t="shared" si="412"/>
      </c>
      <c r="X3761">
        <f t="shared" si="413"/>
      </c>
      <c r="Y3761">
        <f t="shared" si="414"/>
      </c>
      <c r="Z3761">
        <f t="shared" si="415"/>
      </c>
    </row>
    <row r="3762" spans="1:26">
      <c r="A3762" s="5"/>
      <c r="B3762" s="95"/>
      <c r="C3762" s="5"/>
      <c r="D3762" s="9"/>
      <c r="E3762" s="5"/>
      <c r="F3762" s="5"/>
      <c r="G3762" s="5"/>
      <c r="H3762" s="16"/>
      <c r="I3762" s="102"/>
      <c r="W3762">
        <f t="shared" si="412"/>
      </c>
      <c r="X3762">
        <f t="shared" si="413"/>
      </c>
      <c r="Y3762">
        <f t="shared" si="414"/>
      </c>
      <c r="Z3762">
        <f t="shared" si="415"/>
      </c>
    </row>
    <row r="3763" spans="1:26">
      <c r="A3763" s="5"/>
      <c r="B3763" s="95"/>
      <c r="C3763" s="5"/>
      <c r="D3763" s="9"/>
      <c r="E3763" s="5"/>
      <c r="F3763" s="5"/>
      <c r="G3763" s="5"/>
      <c r="H3763" s="16"/>
      <c r="I3763" s="102"/>
      <c r="W3763">
        <f t="shared" si="412"/>
      </c>
      <c r="X3763">
        <f t="shared" si="413"/>
      </c>
      <c r="Y3763">
        <f t="shared" si="414"/>
      </c>
      <c r="Z3763">
        <f t="shared" si="415"/>
      </c>
    </row>
    <row r="3764" spans="1:26">
      <c r="A3764" s="5"/>
      <c r="B3764" s="95"/>
      <c r="C3764" s="101"/>
      <c r="D3764" s="9"/>
      <c r="E3764" s="5"/>
      <c r="F3764" s="5"/>
      <c r="G3764" s="5"/>
      <c r="H3764" s="16"/>
      <c r="I3764" s="102"/>
      <c r="W3764">
        <f t="shared" si="412"/>
      </c>
      <c r="X3764">
        <f t="shared" si="413"/>
      </c>
      <c r="Y3764">
        <f t="shared" si="414"/>
      </c>
      <c r="Z3764">
        <f t="shared" si="415"/>
      </c>
    </row>
    <row r="3765" spans="1:26">
      <c r="A3765" s="5"/>
      <c r="B3765" s="95"/>
      <c r="C3765" s="101"/>
      <c r="D3765" s="9"/>
      <c r="E3765" s="5"/>
      <c r="F3765" s="5"/>
      <c r="G3765" s="5"/>
      <c r="H3765" s="16"/>
      <c r="I3765" s="102"/>
      <c r="W3765">
        <f t="shared" si="412"/>
      </c>
      <c r="X3765">
        <f t="shared" si="413"/>
      </c>
      <c r="Y3765">
        <f t="shared" si="414"/>
      </c>
      <c r="Z3765">
        <f t="shared" si="415"/>
      </c>
    </row>
    <row r="3766" spans="1:26">
      <c r="A3766" s="5"/>
      <c r="B3766" s="95"/>
      <c r="C3766" s="101"/>
      <c r="D3766" s="9"/>
      <c r="E3766" s="5"/>
      <c r="F3766" s="5"/>
      <c r="G3766" s="5"/>
      <c r="H3766" s="16"/>
      <c r="I3766" s="102"/>
      <c r="W3766">
        <f t="shared" si="412"/>
      </c>
      <c r="X3766">
        <f t="shared" si="413"/>
      </c>
      <c r="Y3766">
        <f t="shared" si="414"/>
      </c>
      <c r="Z3766">
        <f t="shared" si="415"/>
      </c>
    </row>
    <row r="3767" spans="1:26">
      <c r="A3767" s="5"/>
      <c r="B3767" s="8"/>
      <c r="C3767" s="5"/>
      <c r="D3767" s="9"/>
      <c r="E3767" s="16"/>
      <c r="F3767" s="5"/>
      <c r="G3767" s="5"/>
      <c r="H3767" s="16"/>
      <c r="I3767" s="102"/>
      <c r="W3767">
        <f t="shared" si="412"/>
      </c>
      <c r="X3767">
        <f t="shared" si="413"/>
      </c>
      <c r="Y3767">
        <f t="shared" si="414"/>
      </c>
      <c r="Z3767">
        <f t="shared" si="415"/>
      </c>
    </row>
    <row r="3768" spans="1:26">
      <c r="A3768" s="5"/>
      <c r="B3768" s="8"/>
      <c r="C3768" s="5"/>
      <c r="D3768" s="135"/>
      <c r="E3768" s="16"/>
      <c r="F3768" s="5"/>
      <c r="G3768" s="5"/>
      <c r="H3768" s="16"/>
      <c r="I3768" s="102"/>
      <c r="W3768">
        <f t="shared" si="412"/>
      </c>
      <c r="X3768">
        <f t="shared" si="413"/>
      </c>
      <c r="Y3768">
        <f t="shared" si="414"/>
      </c>
      <c r="Z3768">
        <f t="shared" si="415"/>
      </c>
    </row>
    <row r="3769" spans="1:26">
      <c r="A3769" s="10"/>
      <c r="B3769" s="10"/>
      <c r="C3769" s="10"/>
      <c r="D3769" s="10"/>
      <c r="E3769" s="10"/>
      <c r="F3769" s="10"/>
      <c r="G3769" s="10"/>
      <c r="H3769" s="10"/>
      <c r="I3769" s="97"/>
      <c r="W3769">
        <f t="shared" si="412"/>
      </c>
      <c r="X3769">
        <f t="shared" si="413"/>
      </c>
      <c r="Y3769">
        <f t="shared" si="414"/>
      </c>
      <c r="Z3769">
        <f t="shared" si="415"/>
      </c>
    </row>
    <row r="3770" spans="1:26" ht="15.75" thickBot="1">
      <c r="A3770" s="10"/>
      <c r="B3770" s="80" t="s">
        <v>20</v>
      </c>
      <c r="C3770" s="35"/>
      <c r="D3770" s="35"/>
      <c r="E3770" s="35"/>
      <c r="F3770" s="35"/>
      <c r="G3770" s="35"/>
      <c r="H3770" s="35"/>
      <c r="I3770" s="98"/>
      <c r="W3770">
        <f t="shared" si="412"/>
      </c>
      <c r="X3770">
        <f t="shared" si="413"/>
      </c>
      <c r="Y3770">
        <f t="shared" si="414"/>
      </c>
      <c r="Z3770">
        <f t="shared" si="415"/>
      </c>
    </row>
    <row r="3771" spans="1:26" ht="15.75" thickBot="1">
      <c r="A3771" s="99"/>
      <c r="B3771" s="81"/>
      <c r="C3771" s="39" t="s">
        <v>21</v>
      </c>
      <c r="D3771" s="40">
        <f>SUM(D3751:D3770)</f>
      </c>
      <c r="E3771" s="41">
        <f>IF(H3771=I3771,"OK","NO")</f>
      </c>
      <c r="F3771" s="40">
        <f>SUM(F3751:F3770)</f>
      </c>
      <c r="G3771" s="40">
        <f>SUM(G3751:G3770)</f>
      </c>
      <c r="H3771" s="42">
        <f>SUMPRODUCT(H3751:H3770,G3751:G3770)</f>
      </c>
      <c r="I3771" s="100">
        <f>SUM(I3751:I3770)</f>
      </c>
      <c r="W3771">
        <f t="shared" si="412"/>
      </c>
      <c r="X3771">
        <f t="shared" si="413"/>
      </c>
      <c r="Y3771">
        <f t="shared" si="414"/>
      </c>
      <c r="Z3771">
        <f t="shared" si="415"/>
      </c>
    </row>
    <row r="3772" spans="1:26">
      <c r="A3772" s="10"/>
      <c r="B3772" s="10"/>
      <c r="C3772" s="91"/>
      <c r="D3772" s="91"/>
      <c r="E3772" s="91"/>
      <c r="F3772" s="91"/>
      <c r="G3772" s="91"/>
      <c r="H3772" s="91"/>
      <c r="I3772" s="91"/>
      <c r="W3772">
        <f t="shared" si="412"/>
      </c>
      <c r="X3772">
        <f t="shared" si="413"/>
      </c>
      <c r="Y3772">
        <f t="shared" si="414"/>
      </c>
      <c r="Z3772">
        <f t="shared" si="415"/>
      </c>
    </row>
    <row r="3773" spans="1:26">
      <c r="A3773" s="12" t="s">
        <v>281</v>
      </c>
      <c r="B3773" s="12"/>
      <c r="C3773" s="12"/>
      <c r="D3773" s="13"/>
      <c r="E3773" s="14"/>
      <c r="F3773" s="14"/>
      <c r="G3773" s="14"/>
      <c r="H3773" s="2"/>
      <c r="I3773" s="12"/>
      <c r="W3773">
        <f t="shared" si="412"/>
      </c>
      <c r="X3773">
        <f t="shared" si="413"/>
      </c>
      <c r="Y3773">
        <f t="shared" si="414"/>
      </c>
      <c r="Z3773">
        <f t="shared" si="415"/>
      </c>
    </row>
    <row r="3774" spans="1:26">
      <c r="W3774">
        <f t="shared" si="412"/>
      </c>
      <c r="X3774">
        <f t="shared" si="413"/>
      </c>
      <c r="Y3774">
        <f t="shared" si="414"/>
      </c>
      <c r="Z3774">
        <f t="shared" si="415"/>
      </c>
    </row>
    <row r="3775" spans="1:26">
      <c r="W3775">
        <f t="shared" si="412"/>
      </c>
      <c r="X3775">
        <f t="shared" si="413"/>
      </c>
      <c r="Y3775">
        <f t="shared" si="414"/>
      </c>
      <c r="Z3775">
        <f t="shared" si="415"/>
      </c>
    </row>
    <row r="3776" spans="1:26">
      <c r="W3776">
        <f t="shared" si="412"/>
      </c>
      <c r="X3776">
        <f t="shared" si="413"/>
      </c>
      <c r="Y3776">
        <f t="shared" si="414"/>
      </c>
      <c r="Z3776">
        <f t="shared" si="415"/>
      </c>
    </row>
    <row r="3777" spans="1:26">
      <c r="W3777">
        <f t="shared" si="412"/>
      </c>
      <c r="X3777">
        <f t="shared" si="413"/>
      </c>
      <c r="Y3777">
        <f t="shared" si="414"/>
      </c>
      <c r="Z3777">
        <f t="shared" si="415"/>
      </c>
    </row>
    <row r="3778" spans="1:26">
      <c r="A3778" s="1562" t="s">
        <v>0</v>
      </c>
      <c r="B3778" s="1562"/>
      <c r="C3778" s="1562"/>
      <c r="D3778" s="1562"/>
      <c r="E3778" s="1562"/>
      <c r="F3778" s="1562"/>
      <c r="G3778" s="1562"/>
      <c r="H3778" s="1562"/>
      <c r="I3778" s="1562"/>
      <c r="W3778">
        <f t="shared" si="412"/>
      </c>
      <c r="X3778">
        <f t="shared" si="413"/>
      </c>
      <c r="Y3778">
        <f t="shared" si="414"/>
      </c>
      <c r="Z3778">
        <f t="shared" si="415"/>
      </c>
    </row>
    <row r="3779" spans="1:26">
      <c r="W3779">
        <f t="shared" si="412"/>
      </c>
      <c r="X3779">
        <f t="shared" si="413"/>
      </c>
      <c r="Y3779">
        <f t="shared" si="414"/>
      </c>
      <c r="Z3779">
        <f t="shared" si="415"/>
      </c>
    </row>
    <row r="3780" spans="1:26">
      <c r="W3780">
        <f t="shared" ref="W3780:W3843" si="416">IF(LEFT($H3780&amp;"",5)="2019-",$H3780,W3779)</f>
      </c>
      <c r="X3780">
        <f t="shared" ref="X3780:X3843" si="417">IF($W3780="",0,IF(COUNTIF($AB$2:$AB$80,$W3780)&gt;0,1,0))</f>
      </c>
      <c r="Y3780">
        <f t="shared" ref="Y3780:Y3843" si="418">IF($C3780="","",UPPER(TRIM(IFERROR(LEFT($C3780&amp;"",FIND("/",$C3780&amp;"")-1),$C3780&amp;""))))</f>
      </c>
      <c r="Z3780">
        <f t="shared" ref="Z3780:Z3843" si="419">IFERROR(IF(ISNUMBER($G3780),$G3780,0),0)</f>
      </c>
    </row>
    <row r="3781" spans="1:26">
      <c r="A3781" s="1" t="s">
        <v>1</v>
      </c>
      <c r="B3781" s="1"/>
      <c r="G3781" s="2" t="s">
        <v>2</v>
      </c>
      <c r="H3781" s="3" t="s">
        <v>1320</v>
      </c>
      <c r="W3781">
        <f t="shared" si="416"/>
      </c>
      <c r="X3781">
        <f t="shared" si="417"/>
      </c>
      <c r="Y3781">
        <f t="shared" si="418"/>
      </c>
      <c r="Z3781">
        <f t="shared" si="419"/>
      </c>
    </row>
    <row r="3782" spans="1:26">
      <c r="A3782" s="1" t="inlineStr">
        <is>
          <t>Dealer-166</t>
        </is>
      </c>
      <c r="B3782" s="1"/>
      <c r="F3782" s="4" t="s">
        <v>3</v>
      </c>
      <c r="G3782" s="2"/>
      <c r="H3782" s="582" t="s">
        <v>143</v>
      </c>
      <c r="W3782">
        <f t="shared" si="416"/>
      </c>
      <c r="X3782">
        <f t="shared" si="417"/>
      </c>
      <c r="Y3782">
        <f t="shared" si="418"/>
      </c>
      <c r="Z3782">
        <f t="shared" si="419"/>
      </c>
    </row>
    <row r="3783" spans="1:26">
      <c r="A3783" s="1" t="inlineStr">
        <is>
          <t>Address line (redacted)</t>
        </is>
      </c>
      <c r="B3783" s="1"/>
      <c r="H3783" s="22"/>
      <c r="W3783">
        <f t="shared" si="416"/>
      </c>
      <c r="X3783">
        <f t="shared" si="417"/>
      </c>
      <c r="Y3783">
        <f t="shared" si="418"/>
      </c>
      <c r="Z3783">
        <f t="shared" si="419"/>
      </c>
    </row>
    <row r="3784" spans="1:26">
      <c r="A3784" s="1" t="inlineStr">
        <is>
          <t>Address line (redacted)</t>
        </is>
      </c>
      <c r="B3784" s="1"/>
      <c r="D3784" s="85"/>
      <c r="E3784" s="85"/>
      <c r="F3784" s="85"/>
      <c r="G3784" s="85"/>
      <c r="H3784" s="85"/>
      <c r="W3784">
        <f t="shared" si="416"/>
      </c>
      <c r="X3784">
        <f t="shared" si="417"/>
      </c>
      <c r="Y3784">
        <f t="shared" si="418"/>
      </c>
      <c r="Z3784">
        <f t="shared" si="419"/>
      </c>
    </row>
    <row r="3785" spans="1:26">
      <c r="A3785" s="12" t="s">
        <v>299</v>
      </c>
      <c r="B3785" s="86" t="inlineStr">
        <is>
          <t>GSTIN-MASKED</t>
        </is>
      </c>
      <c r="D3785" s="85"/>
      <c r="E3785" s="85"/>
      <c r="F3785" s="85"/>
      <c r="G3785" s="85"/>
      <c r="H3785" s="85"/>
      <c r="W3785">
        <f t="shared" si="416"/>
      </c>
      <c r="X3785">
        <f t="shared" si="417"/>
      </c>
      <c r="Y3785">
        <f t="shared" si="418"/>
      </c>
      <c r="Z3785">
        <f t="shared" si="419"/>
      </c>
    </row>
    <row r="3786" spans="1:26">
      <c r="D3786" s="85"/>
      <c r="E3786" s="85"/>
      <c r="F3786" s="85"/>
      <c r="G3786" s="85"/>
      <c r="H3786" s="85"/>
      <c r="W3786">
        <f t="shared" si="416"/>
      </c>
      <c r="X3786">
        <f t="shared" si="417"/>
      </c>
      <c r="Y3786">
        <f t="shared" si="418"/>
      </c>
      <c r="Z3786">
        <f t="shared" si="419"/>
      </c>
    </row>
    <row r="3787" spans="1:26">
      <c r="W3787">
        <f t="shared" si="416"/>
      </c>
      <c r="X3787">
        <f t="shared" si="417"/>
      </c>
      <c r="Y3787">
        <f t="shared" si="418"/>
      </c>
      <c r="Z3787">
        <f t="shared" si="419"/>
      </c>
    </row>
    <row r="3788" spans="1:26">
      <c r="A3788" s="1" t="s">
        <v>5</v>
      </c>
      <c r="W3788">
        <f t="shared" si="416"/>
      </c>
      <c r="X3788">
        <f t="shared" si="417"/>
      </c>
      <c r="Y3788">
        <f t="shared" si="418"/>
      </c>
      <c r="Z3788">
        <f t="shared" si="419"/>
      </c>
    </row>
    <row r="3789" spans="1:26">
      <c r="A3789" s="1" t="s">
        <v>6</v>
      </c>
      <c r="W3789">
        <f t="shared" si="416"/>
      </c>
      <c r="X3789">
        <f t="shared" si="417"/>
      </c>
      <c r="Y3789">
        <f t="shared" si="418"/>
      </c>
      <c r="Z3789">
        <f t="shared" si="419"/>
      </c>
    </row>
    <row r="3790" spans="1:26">
      <c r="A3790" s="1" t="s">
        <v>7</v>
      </c>
      <c r="W3790">
        <f t="shared" si="416"/>
      </c>
      <c r="X3790">
        <f t="shared" si="417"/>
      </c>
      <c r="Y3790">
        <f t="shared" si="418"/>
      </c>
      <c r="Z3790">
        <f t="shared" si="419"/>
      </c>
    </row>
    <row r="3791" spans="1:26" ht="24">
      <c r="A3791" s="179" t="s">
        <v>8</v>
      </c>
      <c r="B3791" s="180" t="s">
        <v>9</v>
      </c>
      <c r="C3791" s="180" t="s">
        <v>10</v>
      </c>
      <c r="D3791" s="181" t="s">
        <v>11</v>
      </c>
      <c r="E3791" s="181" t="s">
        <v>12</v>
      </c>
      <c r="F3791" s="181" t="s">
        <v>13</v>
      </c>
      <c r="G3791" s="181" t="s">
        <v>14</v>
      </c>
      <c r="H3791" s="179" t="s">
        <v>15</v>
      </c>
      <c r="I3791" s="182" t="s">
        <v>16</v>
      </c>
      <c r="W3791">
        <f t="shared" si="416"/>
      </c>
      <c r="X3791">
        <f t="shared" si="417"/>
      </c>
      <c r="Y3791">
        <f t="shared" si="418"/>
      </c>
      <c r="Z3791">
        <f t="shared" si="419"/>
      </c>
    </row>
    <row r="3792" spans="1:26">
      <c r="A3792" s="5"/>
      <c r="B3792" s="1564" t="s">
        <v>796</v>
      </c>
      <c r="C3792" s="1565"/>
      <c r="D3792" s="5"/>
      <c r="E3792" s="5"/>
      <c r="F3792" s="21"/>
      <c r="G3792" s="6"/>
      <c r="H3792" s="5"/>
      <c r="I3792" s="183"/>
      <c r="W3792">
        <f t="shared" si="416"/>
      </c>
      <c r="X3792">
        <f t="shared" si="417"/>
      </c>
      <c r="Y3792">
        <f t="shared" si="418"/>
      </c>
      <c r="Z3792">
        <f t="shared" si="419"/>
      </c>
    </row>
    <row r="3793" spans="1:26" ht="24">
      <c r="A3793" s="5">
        <v>1</v>
      </c>
      <c r="B3793" s="106" t="s">
        <v>1080</v>
      </c>
      <c r="C3793" s="269" t="s">
        <v>979</v>
      </c>
      <c r="D3793" s="5">
        <v>1</v>
      </c>
      <c r="E3793" s="5">
        <v>10</v>
      </c>
      <c r="F3793" s="5">
        <f>+E3793*D3793</f>
      </c>
      <c r="G3793" s="5">
        <f>+E3793*D3793</f>
      </c>
      <c r="H3793" s="9">
        <v>1</v>
      </c>
      <c r="I3793" s="183">
        <f>+H3793*G3793</f>
      </c>
      <c r="J3793">
        <f>75*18%</f>
      </c>
      <c r="K3793">
        <f>+H3793-J3793</f>
      </c>
      <c r="L3793">
        <f>+K3793*G3793</f>
      </c>
      <c r="W3793">
        <f t="shared" si="416"/>
      </c>
      <c r="X3793">
        <f t="shared" si="417"/>
      </c>
      <c r="Y3793">
        <f t="shared" si="418"/>
      </c>
      <c r="Z3793">
        <f t="shared" si="419"/>
      </c>
    </row>
    <row r="3794" spans="1:26">
      <c r="A3794" s="5"/>
      <c r="B3794" s="1564" t="s">
        <v>766</v>
      </c>
      <c r="C3794" s="1565"/>
      <c r="D3794" s="5"/>
      <c r="E3794" s="5"/>
      <c r="F3794" s="21"/>
      <c r="G3794" s="6"/>
      <c r="H3794" s="5"/>
      <c r="I3794" s="183"/>
      <c r="N3794">
        <f>+J3793*G3793</f>
      </c>
      <c r="O3794" s="118">
        <f>+I3793-N3794</f>
      </c>
      <c r="P3794">
        <f>+O3794*0.02</f>
      </c>
      <c r="W3794">
        <f t="shared" si="416"/>
      </c>
      <c r="X3794">
        <f t="shared" si="417"/>
      </c>
      <c r="Y3794">
        <f t="shared" si="418"/>
      </c>
      <c r="Z3794">
        <f t="shared" si="419"/>
      </c>
    </row>
    <row r="3795" spans="1:26">
      <c r="A3795" s="275">
        <v>2</v>
      </c>
      <c r="B3795" s="8" t="s">
        <v>1322</v>
      </c>
      <c r="C3795" s="5" t="s">
        <v>1321</v>
      </c>
      <c r="D3795" s="5">
        <v>1</v>
      </c>
      <c r="E3795" s="5">
        <v>50</v>
      </c>
      <c r="F3795" s="5">
        <f>+E3795*D3795</f>
      </c>
      <c r="G3795" s="5">
        <f>+E3795*D3795</f>
      </c>
      <c r="H3795" s="5">
        <v>1</v>
      </c>
      <c r="I3795" s="183">
        <f>+H3795*G3795</f>
      </c>
      <c r="J3795">
        <f>20*18%</f>
      </c>
      <c r="K3795">
        <f t="shared" ref="K3795:K3800" si="420">+H3795-J3795</f>
      </c>
      <c r="L3795">
        <f t="shared" ref="L3795:L3800" si="421">+K3795*G3795</f>
      </c>
      <c r="W3795">
        <f t="shared" si="416"/>
      </c>
      <c r="X3795">
        <f t="shared" si="417"/>
      </c>
      <c r="Y3795">
        <f t="shared" si="418"/>
      </c>
      <c r="Z3795">
        <f t="shared" si="419"/>
      </c>
    </row>
    <row r="3796" spans="1:26">
      <c r="A3796" s="275">
        <v>3</v>
      </c>
      <c r="B3796" s="8" t="s">
        <v>1113</v>
      </c>
      <c r="C3796" s="5" t="s">
        <v>1112</v>
      </c>
      <c r="D3796" s="5">
        <v>1</v>
      </c>
      <c r="E3796" s="5">
        <v>50</v>
      </c>
      <c r="F3796" s="5">
        <f>+E3796*D3796</f>
      </c>
      <c r="G3796" s="5">
        <f>+E3796*D3796</f>
      </c>
      <c r="H3796" s="5">
        <v>1</v>
      </c>
      <c r="I3796" s="183">
        <f>+H3796*G3796</f>
      </c>
      <c r="J3796">
        <f>20*18%</f>
      </c>
      <c r="K3796">
        <f t="shared" si="420"/>
      </c>
      <c r="L3796">
        <f t="shared" si="421"/>
      </c>
      <c r="N3796">
        <f>3.6*100</f>
      </c>
      <c r="O3796" s="118">
        <f>+I3795+I3796-N3796</f>
      </c>
      <c r="P3796">
        <f>+O3796*0.02</f>
      </c>
      <c r="W3796">
        <f t="shared" si="416"/>
      </c>
      <c r="X3796">
        <f t="shared" si="417"/>
      </c>
      <c r="Y3796">
        <f t="shared" si="418"/>
      </c>
      <c r="Z3796">
        <f t="shared" si="419"/>
      </c>
    </row>
    <row r="3797" spans="1:26">
      <c r="A3797" s="5"/>
      <c r="B3797" s="1564" t="s">
        <v>17</v>
      </c>
      <c r="C3797" s="1565"/>
      <c r="D3797" s="5"/>
      <c r="E3797" s="5"/>
      <c r="F3797" s="21"/>
      <c r="G3797" s="6"/>
      <c r="H3797" s="21"/>
      <c r="I3797" s="183"/>
      <c r="W3797">
        <f t="shared" si="416"/>
      </c>
      <c r="X3797">
        <f t="shared" si="417"/>
      </c>
      <c r="Y3797">
        <f t="shared" si="418"/>
      </c>
      <c r="Z3797">
        <f t="shared" si="419"/>
      </c>
    </row>
    <row r="3798" spans="1:26">
      <c r="A3798" s="5">
        <v>4</v>
      </c>
      <c r="B3798" s="8" t="s">
        <v>1141</v>
      </c>
      <c r="C3798" s="5" t="s">
        <v>1140</v>
      </c>
      <c r="D3798" s="5">
        <v>3</v>
      </c>
      <c r="E3798" s="5">
        <v>1</v>
      </c>
      <c r="F3798" s="21">
        <v>2</v>
      </c>
      <c r="G3798" s="6">
        <f>+F3798</f>
      </c>
      <c r="H3798" s="5">
        <v>1</v>
      </c>
      <c r="I3798" s="183">
        <f>+H3798*G3798</f>
      </c>
      <c r="J3798">
        <v>112</v>
      </c>
      <c r="K3798">
        <f t="shared" si="420"/>
      </c>
      <c r="L3798">
        <f t="shared" si="421"/>
      </c>
      <c r="N3798">
        <f>+J3798*G3798</f>
      </c>
      <c r="O3798" s="118">
        <f>+I3798-N3798</f>
      </c>
      <c r="P3798">
        <f>+O3798*0.02</f>
      </c>
      <c r="W3798">
        <f t="shared" si="416"/>
      </c>
      <c r="X3798">
        <f t="shared" si="417"/>
      </c>
      <c r="Y3798">
        <f t="shared" si="418"/>
      </c>
      <c r="Z3798">
        <f t="shared" si="419"/>
      </c>
    </row>
    <row r="3799" spans="1:26">
      <c r="A3799" s="5"/>
      <c r="B3799" s="1564" t="s">
        <v>300</v>
      </c>
      <c r="C3799" s="1565"/>
      <c r="D3799" s="5"/>
      <c r="E3799" s="5"/>
      <c r="F3799" s="21"/>
      <c r="G3799" s="6"/>
      <c r="H3799" s="5"/>
      <c r="I3799" s="183"/>
      <c r="W3799">
        <f t="shared" si="416"/>
      </c>
      <c r="X3799">
        <f t="shared" si="417"/>
      </c>
      <c r="Y3799">
        <f t="shared" si="418"/>
      </c>
      <c r="Z3799">
        <f t="shared" si="419"/>
      </c>
    </row>
    <row r="3800" spans="1:26" ht="36">
      <c r="A3800" s="5">
        <v>5</v>
      </c>
      <c r="B3800" s="17" t="s">
        <v>770</v>
      </c>
      <c r="C3800" s="88" t="s">
        <v>769</v>
      </c>
      <c r="D3800" s="9">
        <v>4</v>
      </c>
      <c r="E3800" s="9" t="s">
        <v>1310</v>
      </c>
      <c r="F3800" s="21">
        <v>1000</v>
      </c>
      <c r="G3800" s="6">
        <f>+F3800</f>
      </c>
      <c r="H3800" s="5">
        <v>1</v>
      </c>
      <c r="I3800" s="183">
        <f>+H3800*G3800</f>
      </c>
      <c r="J3800">
        <f>0.1*18%</f>
      </c>
      <c r="K3800">
        <f t="shared" si="420"/>
      </c>
      <c r="L3800">
        <f t="shared" si="421"/>
      </c>
      <c r="N3800">
        <f>0.018*G3800</f>
      </c>
      <c r="O3800" s="118">
        <f>+I3800-N3800</f>
      </c>
      <c r="P3800">
        <f>+O3800*0.02</f>
      </c>
      <c r="W3800">
        <f t="shared" si="416"/>
      </c>
      <c r="X3800">
        <f t="shared" si="417"/>
      </c>
      <c r="Y3800">
        <f t="shared" si="418"/>
      </c>
      <c r="Z3800">
        <f t="shared" si="419"/>
      </c>
    </row>
    <row r="3801" spans="1:26">
      <c r="A3801" s="5"/>
      <c r="B3801" s="8"/>
      <c r="C3801" s="5"/>
      <c r="D3801" s="5"/>
      <c r="E3801" s="5"/>
      <c r="F3801" s="21"/>
      <c r="G3801" s="6"/>
      <c r="H3801" s="5"/>
      <c r="I3801" s="183"/>
      <c r="W3801">
        <f t="shared" si="416"/>
      </c>
      <c r="X3801">
        <f t="shared" si="417"/>
      </c>
      <c r="Y3801">
        <f t="shared" si="418"/>
      </c>
      <c r="Z3801">
        <f t="shared" si="419"/>
      </c>
    </row>
    <row r="3802" spans="1:26">
      <c r="A3802" s="5"/>
      <c r="B3802" s="8"/>
      <c r="C3802" s="5"/>
      <c r="D3802" s="5"/>
      <c r="E3802" s="5"/>
      <c r="F3802" s="21"/>
      <c r="G3802" s="6"/>
      <c r="H3802" s="5"/>
      <c r="I3802" s="183"/>
      <c r="P3802">
        <f>SUM(P3794:P3801)</f>
      </c>
      <c r="W3802">
        <f t="shared" si="416"/>
      </c>
      <c r="X3802">
        <f t="shared" si="417"/>
      </c>
      <c r="Y3802">
        <f t="shared" si="418"/>
      </c>
      <c r="Z3802">
        <f t="shared" si="419"/>
      </c>
    </row>
    <row r="3803" spans="1:26">
      <c r="A3803" s="5"/>
      <c r="B3803" s="8"/>
      <c r="C3803" s="5"/>
      <c r="D3803" s="5"/>
      <c r="E3803" s="5"/>
      <c r="F3803" s="21"/>
      <c r="G3803" s="6"/>
      <c r="H3803" s="5"/>
      <c r="I3803" s="183"/>
      <c r="W3803">
        <f t="shared" si="416"/>
      </c>
      <c r="X3803">
        <f t="shared" si="417"/>
      </c>
      <c r="Y3803">
        <f t="shared" si="418"/>
      </c>
      <c r="Z3803">
        <f t="shared" si="419"/>
      </c>
    </row>
    <row r="3804" spans="1:26">
      <c r="A3804" s="5"/>
      <c r="B3804" s="8"/>
      <c r="C3804" s="5"/>
      <c r="D3804" s="5"/>
      <c r="E3804" s="5"/>
      <c r="F3804" s="21"/>
      <c r="G3804" s="6"/>
      <c r="H3804" s="5"/>
      <c r="I3804" s="183"/>
      <c r="W3804">
        <f t="shared" si="416"/>
      </c>
      <c r="X3804">
        <f t="shared" si="417"/>
      </c>
      <c r="Y3804">
        <f t="shared" si="418"/>
      </c>
      <c r="Z3804">
        <f t="shared" si="419"/>
      </c>
    </row>
    <row r="3805" spans="1:26">
      <c r="A3805" s="5"/>
      <c r="B3805" s="8"/>
      <c r="C3805" s="5"/>
      <c r="D3805" s="5"/>
      <c r="E3805" s="5"/>
      <c r="F3805" s="21"/>
      <c r="G3805" s="6"/>
      <c r="H3805" s="5"/>
      <c r="I3805" s="183"/>
      <c r="W3805">
        <f t="shared" si="416"/>
      </c>
      <c r="X3805">
        <f t="shared" si="417"/>
      </c>
      <c r="Y3805">
        <f t="shared" si="418"/>
      </c>
      <c r="Z3805">
        <f t="shared" si="419"/>
      </c>
    </row>
    <row r="3806" spans="1:26">
      <c r="A3806" s="5"/>
      <c r="B3806" s="8"/>
      <c r="C3806" s="5"/>
      <c r="D3806" s="5"/>
      <c r="E3806" s="5"/>
      <c r="F3806" s="21"/>
      <c r="G3806" s="6"/>
      <c r="H3806" s="5"/>
      <c r="I3806" s="183"/>
      <c r="W3806">
        <f t="shared" si="416"/>
      </c>
      <c r="X3806">
        <f t="shared" si="417"/>
      </c>
      <c r="Y3806">
        <f t="shared" si="418"/>
      </c>
      <c r="Z3806">
        <f t="shared" si="419"/>
      </c>
    </row>
    <row r="3807" spans="1:26">
      <c r="A3807" s="5"/>
      <c r="B3807" s="8"/>
      <c r="C3807" s="5"/>
      <c r="D3807" s="5"/>
      <c r="E3807" s="5"/>
      <c r="F3807" s="21"/>
      <c r="G3807" s="6"/>
      <c r="H3807" s="5"/>
      <c r="I3807" s="183"/>
      <c r="W3807">
        <f t="shared" si="416"/>
      </c>
      <c r="X3807">
        <f t="shared" si="417"/>
      </c>
      <c r="Y3807">
        <f t="shared" si="418"/>
      </c>
      <c r="Z3807">
        <f t="shared" si="419"/>
      </c>
    </row>
    <row r="3808" spans="1:26" ht="15.75" thickBot="1">
      <c r="A3808" s="5"/>
      <c r="B3808" s="224"/>
      <c r="C3808" s="15"/>
      <c r="D3808" s="23"/>
      <c r="E3808" s="225"/>
      <c r="F3808" s="23"/>
      <c r="G3808" s="24"/>
      <c r="H3808" s="225"/>
      <c r="I3808" s="226"/>
      <c r="W3808">
        <f t="shared" si="416"/>
      </c>
      <c r="X3808">
        <f t="shared" si="417"/>
      </c>
      <c r="Y3808">
        <f t="shared" si="418"/>
      </c>
      <c r="Z3808">
        <f t="shared" si="419"/>
      </c>
    </row>
    <row r="3809" spans="1:26">
      <c r="A3809" s="227"/>
      <c r="B3809" s="17"/>
      <c r="C3809" s="5"/>
      <c r="D3809" s="59"/>
      <c r="E3809" s="59"/>
      <c r="F3809" s="53"/>
      <c r="G3809" s="78"/>
      <c r="H3809" s="68"/>
      <c r="I3809" s="228">
        <f>SUM(I3792:I3808)</f>
      </c>
      <c r="L3809">
        <f>SUM(L3792:L3808)</f>
      </c>
      <c r="W3809">
        <f t="shared" si="416"/>
      </c>
      <c r="X3809">
        <f t="shared" si="417"/>
      </c>
      <c r="Y3809">
        <f t="shared" si="418"/>
      </c>
      <c r="Z3809">
        <f t="shared" si="419"/>
      </c>
    </row>
    <row r="3810" spans="1:26">
      <c r="A3810" s="10"/>
      <c r="B3810" s="10"/>
      <c r="C3810" s="69"/>
      <c r="D3810" s="69" t="s">
        <v>520</v>
      </c>
      <c r="E3810" s="69"/>
      <c r="F3810" s="69"/>
      <c r="G3810" s="69"/>
      <c r="H3810" s="112">
        <v>1</v>
      </c>
      <c r="I3810" s="191">
        <f>+L3809*H3810</f>
      </c>
      <c r="W3810">
        <f t="shared" si="416"/>
      </c>
      <c r="X3810">
        <f t="shared" si="417"/>
      </c>
      <c r="Y3810">
        <f t="shared" si="418"/>
      </c>
      <c r="Z3810">
        <f t="shared" si="419"/>
      </c>
    </row>
    <row r="3811" spans="1:26" ht="15.75" thickBot="1">
      <c r="A3811" s="10"/>
      <c r="B3811" s="11" t="s">
        <v>20</v>
      </c>
      <c r="C3811" s="35"/>
      <c r="D3811" s="35"/>
      <c r="E3811" s="35"/>
      <c r="F3811" s="35"/>
      <c r="G3811" s="35"/>
      <c r="H3811" s="35"/>
      <c r="I3811" s="98"/>
      <c r="W3811">
        <f t="shared" si="416"/>
      </c>
      <c r="X3811">
        <f t="shared" si="417"/>
      </c>
      <c r="Y3811">
        <f t="shared" si="418"/>
      </c>
      <c r="Z3811">
        <f t="shared" si="419"/>
      </c>
    </row>
    <row r="3812" spans="1:26" ht="15.75" thickBot="1">
      <c r="A3812" s="99"/>
      <c r="B3812" s="38"/>
      <c r="C3812" s="39" t="s">
        <v>21</v>
      </c>
      <c r="D3812" s="40">
        <f>SUM(D3792:D3811)</f>
      </c>
      <c r="E3812" s="41" t="s">
        <v>360</v>
      </c>
      <c r="F3812" s="40">
        <f>SUM(F3792:F3811)</f>
      </c>
      <c r="G3812" s="40">
        <f>SUM(G3792:G3811)</f>
      </c>
      <c r="H3812" s="41">
        <f>+SUMPRODUCT(H3792:H3808,F3792:F3808)</f>
      </c>
      <c r="I3812" s="100">
        <f>+I3809-I3810</f>
      </c>
      <c r="J3812" s="118"/>
      <c r="W3812">
        <f t="shared" si="416"/>
      </c>
      <c r="X3812">
        <f t="shared" si="417"/>
      </c>
      <c r="Y3812">
        <f t="shared" si="418"/>
      </c>
      <c r="Z3812">
        <f t="shared" si="419"/>
      </c>
    </row>
    <row r="3813" spans="1:26">
      <c r="A3813" s="10"/>
      <c r="B3813" s="10"/>
      <c r="C3813" s="91"/>
      <c r="D3813" s="91"/>
      <c r="E3813" s="91"/>
      <c r="F3813" s="91"/>
      <c r="G3813" s="91"/>
      <c r="H3813" s="91"/>
      <c r="I3813" s="91"/>
      <c r="W3813">
        <f t="shared" si="416"/>
      </c>
      <c r="X3813">
        <f t="shared" si="417"/>
      </c>
      <c r="Y3813">
        <f t="shared" si="418"/>
      </c>
      <c r="Z3813">
        <f t="shared" si="419"/>
      </c>
    </row>
    <row r="3814" spans="1:26">
      <c r="W3814">
        <f t="shared" si="416"/>
      </c>
      <c r="X3814">
        <f t="shared" si="417"/>
      </c>
      <c r="Y3814">
        <f t="shared" si="418"/>
      </c>
      <c r="Z3814">
        <f t="shared" si="419"/>
      </c>
    </row>
    <row r="3815" spans="1:26">
      <c r="W3815">
        <f t="shared" si="416"/>
      </c>
      <c r="X3815">
        <f t="shared" si="417"/>
      </c>
      <c r="Y3815">
        <f t="shared" si="418"/>
      </c>
      <c r="Z3815">
        <f t="shared" si="419"/>
      </c>
    </row>
    <row r="3816" spans="1:26">
      <c r="W3816">
        <f t="shared" si="416"/>
      </c>
      <c r="X3816">
        <f t="shared" si="417"/>
      </c>
      <c r="Y3816">
        <f t="shared" si="418"/>
      </c>
      <c r="Z3816">
        <f t="shared" si="419"/>
      </c>
    </row>
    <row r="3817" spans="1:26">
      <c r="W3817">
        <f t="shared" si="416"/>
      </c>
      <c r="X3817">
        <f t="shared" si="417"/>
      </c>
      <c r="Y3817">
        <f t="shared" si="418"/>
      </c>
      <c r="Z3817">
        <f t="shared" si="419"/>
      </c>
    </row>
    <row r="3818" spans="1:26">
      <c r="A3818" s="1562" t="s">
        <v>0</v>
      </c>
      <c r="B3818" s="1562"/>
      <c r="C3818" s="1562"/>
      <c r="D3818" s="1562"/>
      <c r="E3818" s="1562"/>
      <c r="F3818" s="1562"/>
      <c r="G3818" s="1562"/>
      <c r="H3818" s="1562"/>
      <c r="I3818" s="1562"/>
      <c r="J3818" s="25"/>
      <c r="W3818">
        <f t="shared" si="416"/>
      </c>
      <c r="X3818">
        <f t="shared" si="417"/>
      </c>
      <c r="Y3818">
        <f t="shared" si="418"/>
      </c>
      <c r="Z3818">
        <f t="shared" si="419"/>
      </c>
    </row>
    <row r="3819" spans="1:26">
      <c r="J3819" s="25"/>
      <c r="W3819">
        <f t="shared" si="416"/>
      </c>
      <c r="X3819">
        <f t="shared" si="417"/>
      </c>
      <c r="Y3819">
        <f t="shared" si="418"/>
      </c>
      <c r="Z3819">
        <f t="shared" si="419"/>
      </c>
    </row>
    <row r="3820" spans="1:26">
      <c r="A3820" s="1" t="s">
        <v>1</v>
      </c>
      <c r="B3820" s="1"/>
      <c r="C3820" s="161"/>
      <c r="D3820" s="161"/>
      <c r="E3820" s="161"/>
      <c r="F3820" s="161"/>
      <c r="G3820" s="389" t="s">
        <v>2</v>
      </c>
      <c r="H3820" s="3" t="s">
        <v>1329</v>
      </c>
      <c r="I3820" s="161"/>
      <c r="J3820" s="390"/>
      <c r="K3820" s="161"/>
      <c r="L3820" s="161"/>
      <c r="W3820">
        <f t="shared" si="416"/>
      </c>
      <c r="X3820">
        <f t="shared" si="417"/>
      </c>
      <c r="Y3820">
        <f t="shared" si="418"/>
      </c>
      <c r="Z3820">
        <f t="shared" si="419"/>
      </c>
    </row>
    <row r="3821" spans="1:26">
      <c r="A3821" s="204" t="inlineStr">
        <is>
          <t>Dealer-255</t>
        </is>
      </c>
      <c r="B3821" s="1"/>
      <c r="C3821" s="161"/>
      <c r="D3821" s="161"/>
      <c r="E3821" s="161"/>
      <c r="F3821" s="391" t="s">
        <v>1324</v>
      </c>
      <c r="G3821" s="2"/>
      <c r="H3821" s="582" t="s">
        <v>144</v>
      </c>
      <c r="I3821" s="161"/>
      <c r="J3821" s="390"/>
      <c r="K3821" s="161"/>
      <c r="L3821" s="161"/>
      <c r="W3821">
        <f t="shared" si="416"/>
      </c>
      <c r="X3821">
        <f t="shared" si="417"/>
      </c>
      <c r="Y3821">
        <f t="shared" si="418"/>
      </c>
      <c r="Z3821">
        <f t="shared" si="419"/>
      </c>
    </row>
    <row r="3822" spans="1:26">
      <c r="A3822" s="204" t="inlineStr">
        <is>
          <t>Address line (redacted)</t>
        </is>
      </c>
      <c r="B3822" s="1"/>
      <c r="C3822" s="161"/>
      <c r="D3822" s="161"/>
      <c r="E3822" s="161"/>
      <c r="F3822" s="161"/>
      <c r="G3822" s="161"/>
      <c r="H3822" s="161"/>
      <c r="I3822" s="161"/>
      <c r="J3822" s="390"/>
      <c r="K3822" s="161"/>
      <c r="L3822" s="161"/>
      <c r="W3822">
        <f t="shared" si="416"/>
      </c>
      <c r="X3822">
        <f t="shared" si="417"/>
      </c>
      <c r="Y3822">
        <f t="shared" si="418"/>
      </c>
      <c r="Z3822">
        <f t="shared" si="419"/>
      </c>
    </row>
    <row r="3823" spans="1:26">
      <c r="A3823" s="392" t="inlineStr">
        <is>
          <t>Address line (redacted)</t>
        </is>
      </c>
      <c r="B3823" s="1"/>
      <c r="C3823" s="1"/>
      <c r="D3823" s="161"/>
      <c r="E3823" s="161"/>
      <c r="F3823" s="161"/>
      <c r="G3823" s="161"/>
      <c r="H3823" s="161"/>
      <c r="I3823" s="161"/>
      <c r="J3823" s="390"/>
      <c r="K3823" s="161"/>
      <c r="L3823" s="161"/>
      <c r="W3823">
        <f t="shared" si="416"/>
      </c>
      <c r="X3823">
        <f t="shared" si="417"/>
      </c>
      <c r="Y3823">
        <f t="shared" si="418"/>
      </c>
      <c r="Z3823">
        <f t="shared" si="419"/>
      </c>
    </row>
    <row r="3824" spans="1:26">
      <c r="A3824" s="204" t="inlineStr">
        <is>
          <t>Address line (redacted)</t>
        </is>
      </c>
      <c r="B3824" s="1"/>
      <c r="C3824" s="161"/>
      <c r="D3824" s="161"/>
      <c r="E3824" s="161"/>
      <c r="F3824" s="161"/>
      <c r="G3824" s="161"/>
      <c r="H3824" s="161"/>
      <c r="I3824" s="161"/>
      <c r="J3824" s="390"/>
      <c r="K3824" s="161"/>
      <c r="L3824" s="161"/>
      <c r="W3824">
        <f t="shared" si="416"/>
      </c>
      <c r="X3824">
        <f t="shared" si="417"/>
      </c>
      <c r="Y3824">
        <f t="shared" si="418"/>
      </c>
      <c r="Z3824">
        <f t="shared" si="419"/>
      </c>
    </row>
    <row r="3825" spans="1:26">
      <c r="A3825" s="204" t="inlineStr">
        <is>
          <t>Address line (redacted)</t>
        </is>
      </c>
      <c r="B3825" s="204"/>
      <c r="C3825" s="161"/>
      <c r="D3825" s="196"/>
      <c r="E3825" s="196"/>
      <c r="F3825" s="196"/>
      <c r="G3825" s="196"/>
      <c r="H3825" s="196"/>
      <c r="I3825" s="161"/>
      <c r="J3825" s="390"/>
      <c r="K3825" s="161"/>
      <c r="L3825" s="161"/>
      <c r="W3825">
        <f t="shared" si="416"/>
      </c>
      <c r="X3825">
        <f t="shared" si="417"/>
      </c>
      <c r="Y3825">
        <f t="shared" si="418"/>
      </c>
      <c r="Z3825">
        <f t="shared" si="419"/>
      </c>
    </row>
    <row r="3826" spans="1:26">
      <c r="A3826" s="204" t="s">
        <v>4</v>
      </c>
      <c r="D3826" s="197"/>
      <c r="E3826" s="197"/>
      <c r="F3826" s="197"/>
      <c r="G3826" s="197"/>
      <c r="H3826" s="197"/>
      <c r="J3826" s="25"/>
      <c r="W3826">
        <f t="shared" si="416"/>
      </c>
      <c r="X3826">
        <f t="shared" si="417"/>
      </c>
      <c r="Y3826">
        <f t="shared" si="418"/>
      </c>
      <c r="Z3826">
        <f t="shared" si="419"/>
      </c>
    </row>
    <row r="3827" spans="1:26">
      <c r="A3827" s="204"/>
      <c r="B3827" s="393"/>
      <c r="D3827" s="197"/>
      <c r="E3827" s="197"/>
      <c r="F3827" s="197"/>
      <c r="G3827" s="197"/>
      <c r="H3827" s="197"/>
      <c r="J3827" s="25"/>
      <c r="W3827">
        <f t="shared" si="416"/>
      </c>
      <c r="X3827">
        <f t="shared" si="417"/>
      </c>
      <c r="Y3827">
        <f t="shared" si="418"/>
      </c>
      <c r="Z3827">
        <f t="shared" si="419"/>
      </c>
    </row>
    <row r="3828" spans="1:26">
      <c r="A3828" s="1" t="s">
        <v>5</v>
      </c>
      <c r="D3828" s="197"/>
      <c r="E3828" s="197"/>
      <c r="F3828" s="197"/>
      <c r="G3828" s="197"/>
      <c r="H3828" s="197"/>
      <c r="J3828" s="25"/>
      <c r="W3828">
        <f t="shared" si="416"/>
      </c>
      <c r="X3828">
        <f t="shared" si="417"/>
      </c>
      <c r="Y3828">
        <f t="shared" si="418"/>
      </c>
      <c r="Z3828">
        <f t="shared" si="419"/>
      </c>
    </row>
    <row r="3829" spans="1:26">
      <c r="A3829" s="1" t="s">
        <v>6</v>
      </c>
      <c r="D3829" s="197"/>
      <c r="E3829" s="197"/>
      <c r="F3829" s="197"/>
      <c r="G3829" s="197"/>
      <c r="H3829" s="197"/>
      <c r="J3829" s="25"/>
      <c r="W3829">
        <f t="shared" si="416"/>
      </c>
      <c r="X3829">
        <f t="shared" si="417"/>
      </c>
      <c r="Y3829">
        <f t="shared" si="418"/>
      </c>
      <c r="Z3829">
        <f t="shared" si="419"/>
      </c>
    </row>
    <row r="3830" spans="1:26" ht="15.75" thickBot="1">
      <c r="A3830" s="1" t="s">
        <v>7</v>
      </c>
      <c r="J3830" s="25"/>
      <c r="W3830">
        <f t="shared" si="416"/>
      </c>
      <c r="X3830">
        <f t="shared" si="417"/>
      </c>
      <c r="Y3830">
        <f t="shared" si="418"/>
      </c>
      <c r="Z3830">
        <f t="shared" si="419"/>
      </c>
    </row>
    <row r="3831" spans="1:26" ht="24">
      <c r="A3831" s="198" t="s">
        <v>8</v>
      </c>
      <c r="B3831" s="199" t="s">
        <v>9</v>
      </c>
      <c r="C3831" s="199" t="s">
        <v>10</v>
      </c>
      <c r="D3831" s="200" t="s">
        <v>11</v>
      </c>
      <c r="E3831" s="200" t="s">
        <v>12</v>
      </c>
      <c r="F3831" s="200" t="s">
        <v>13</v>
      </c>
      <c r="G3831" s="200" t="s">
        <v>14</v>
      </c>
      <c r="H3831" s="201" t="s">
        <v>15</v>
      </c>
      <c r="I3831" s="202" t="s">
        <v>16</v>
      </c>
      <c r="J3831" s="25"/>
      <c r="W3831">
        <f t="shared" si="416"/>
      </c>
      <c r="X3831">
        <f t="shared" si="417"/>
      </c>
      <c r="Y3831">
        <f t="shared" si="418"/>
      </c>
      <c r="Z3831">
        <f t="shared" si="419"/>
      </c>
    </row>
    <row r="3832" spans="1:26" ht="12.95" customHeight="1">
      <c r="A3832" s="5"/>
      <c r="B3832" s="1563" t="s">
        <v>17</v>
      </c>
      <c r="C3832" s="1563"/>
      <c r="D3832" s="5"/>
      <c r="E3832" s="9"/>
      <c r="F3832" s="5"/>
      <c r="G3832" s="6"/>
      <c r="H3832" s="9"/>
      <c r="I3832" s="58"/>
      <c r="W3832">
        <f t="shared" si="416"/>
      </c>
      <c r="X3832">
        <f t="shared" si="417"/>
      </c>
      <c r="Y3832">
        <f t="shared" si="418"/>
      </c>
      <c r="Z3832">
        <f t="shared" si="419"/>
      </c>
    </row>
    <row r="3833" spans="1:26">
      <c r="A3833" s="5">
        <v>1</v>
      </c>
      <c r="B3833" s="8" t="s">
        <v>389</v>
      </c>
      <c r="C3833" s="5" t="s">
        <v>1342</v>
      </c>
      <c r="D3833" s="5">
        <v>1</v>
      </c>
      <c r="E3833" s="5">
        <v>5</v>
      </c>
      <c r="F3833" s="5">
        <f>+E3833*D3833</f>
      </c>
      <c r="G3833" s="6">
        <f>+E3833*D3833</f>
      </c>
      <c r="H3833" s="5">
        <v>1</v>
      </c>
      <c r="I3833" s="58">
        <f>+H3833*G3833</f>
      </c>
      <c r="J3833">
        <v>112</v>
      </c>
      <c r="K3833">
        <f>+H3833-J3833</f>
      </c>
      <c r="L3833">
        <f>+K3833*G3833</f>
      </c>
      <c r="N3833" s="312">
        <v>16.420000000000002</v>
      </c>
      <c r="W3833">
        <f t="shared" si="416"/>
      </c>
      <c r="X3833">
        <f t="shared" si="417"/>
      </c>
      <c r="Y3833">
        <f t="shared" si="418"/>
      </c>
      <c r="Z3833">
        <f t="shared" si="419"/>
      </c>
    </row>
    <row r="3834" spans="1:26">
      <c r="A3834" s="5"/>
      <c r="B3834" s="8"/>
      <c r="C3834" s="5"/>
      <c r="D3834" s="5"/>
      <c r="E3834" s="5"/>
      <c r="F3834" s="5"/>
      <c r="G3834" s="6"/>
      <c r="H3834" s="5"/>
      <c r="I3834" s="58"/>
      <c r="N3834" s="312"/>
      <c r="W3834">
        <f t="shared" si="416"/>
      </c>
      <c r="X3834">
        <f t="shared" si="417"/>
      </c>
      <c r="Y3834">
        <f t="shared" si="418"/>
      </c>
      <c r="Z3834">
        <f t="shared" si="419"/>
      </c>
    </row>
    <row r="3835" spans="1:26">
      <c r="A3835" s="5">
        <v>3</v>
      </c>
      <c r="B3835" s="8" t="s">
        <v>757</v>
      </c>
      <c r="C3835" s="5" t="s">
        <v>758</v>
      </c>
      <c r="D3835" s="5">
        <v>1</v>
      </c>
      <c r="E3835" s="5">
        <v>5</v>
      </c>
      <c r="F3835" s="5">
        <f t="shared" ref="F3835:F3864" si="422">+E3835*D3835</f>
      </c>
      <c r="G3835" s="6">
        <f t="shared" ref="G3835:G3864" si="423">+E3835*D3835</f>
      </c>
      <c r="H3835" s="5">
        <v>1</v>
      </c>
      <c r="I3835" s="58">
        <f t="shared" ref="I3835:I3897" si="424">+H3835*G3835</f>
      </c>
      <c r="J3835">
        <v>112</v>
      </c>
      <c r="K3835">
        <f t="shared" ref="K3835:K3897" si="425">+H3835-J3835</f>
      </c>
      <c r="L3835">
        <f t="shared" ref="L3835:L3897" si="426">+K3835*G3835</f>
      </c>
      <c r="N3835" s="312"/>
      <c r="W3835">
        <f t="shared" si="416"/>
      </c>
      <c r="X3835">
        <f t="shared" si="417"/>
      </c>
      <c r="Y3835">
        <f t="shared" si="418"/>
      </c>
      <c r="Z3835">
        <f t="shared" si="419"/>
      </c>
    </row>
    <row r="3836" spans="1:26">
      <c r="A3836" s="5">
        <v>4</v>
      </c>
      <c r="B3836" s="8" t="s">
        <v>464</v>
      </c>
      <c r="C3836" s="5" t="s">
        <v>463</v>
      </c>
      <c r="D3836" s="5">
        <v>1</v>
      </c>
      <c r="E3836" s="5">
        <v>5</v>
      </c>
      <c r="F3836" s="5">
        <f t="shared" si="422"/>
      </c>
      <c r="G3836" s="6">
        <f t="shared" si="423"/>
      </c>
      <c r="H3836" s="5">
        <v>1</v>
      </c>
      <c r="I3836" s="58">
        <f t="shared" si="424"/>
      </c>
      <c r="J3836">
        <v>112</v>
      </c>
      <c r="K3836">
        <f t="shared" si="425"/>
      </c>
      <c r="L3836">
        <f t="shared" si="426"/>
      </c>
      <c r="N3836" s="312">
        <v>16.32</v>
      </c>
      <c r="W3836">
        <f t="shared" si="416"/>
      </c>
      <c r="X3836">
        <f t="shared" si="417"/>
      </c>
      <c r="Y3836">
        <f t="shared" si="418"/>
      </c>
      <c r="Z3836">
        <f t="shared" si="419"/>
      </c>
    </row>
    <row r="3837" spans="1:26">
      <c r="A3837" s="5">
        <v>5</v>
      </c>
      <c r="B3837" s="8" t="s">
        <v>1341</v>
      </c>
      <c r="C3837" s="5" t="s">
        <v>1340</v>
      </c>
      <c r="D3837" s="5">
        <v>1</v>
      </c>
      <c r="E3837" s="5">
        <v>5</v>
      </c>
      <c r="F3837" s="5">
        <f t="shared" si="422"/>
      </c>
      <c r="G3837" s="6">
        <f t="shared" si="423"/>
      </c>
      <c r="H3837" s="5">
        <v>1</v>
      </c>
      <c r="I3837" s="58">
        <f t="shared" si="424"/>
      </c>
      <c r="J3837">
        <v>112</v>
      </c>
      <c r="K3837">
        <f t="shared" si="425"/>
      </c>
      <c r="L3837">
        <f t="shared" si="426"/>
      </c>
      <c r="N3837" s="312">
        <v>15.1</v>
      </c>
      <c r="W3837">
        <f t="shared" si="416"/>
      </c>
      <c r="X3837">
        <f t="shared" si="417"/>
      </c>
      <c r="Y3837">
        <f t="shared" si="418"/>
      </c>
      <c r="Z3837">
        <f t="shared" si="419"/>
      </c>
    </row>
    <row r="3838" spans="1:26">
      <c r="A3838" s="5">
        <v>6</v>
      </c>
      <c r="B3838" s="8" t="s">
        <v>1190</v>
      </c>
      <c r="C3838" s="5" t="s">
        <v>896</v>
      </c>
      <c r="D3838" s="5">
        <v>1</v>
      </c>
      <c r="E3838" s="5">
        <v>5</v>
      </c>
      <c r="F3838" s="5">
        <f t="shared" si="422"/>
      </c>
      <c r="G3838" s="6">
        <f t="shared" si="423"/>
      </c>
      <c r="H3838" s="5">
        <v>1</v>
      </c>
      <c r="I3838" s="58">
        <f t="shared" si="424"/>
      </c>
      <c r="J3838">
        <v>112</v>
      </c>
      <c r="K3838">
        <f t="shared" si="425"/>
      </c>
      <c r="L3838">
        <f t="shared" si="426"/>
      </c>
      <c r="N3838" s="395">
        <v>21.7</v>
      </c>
      <c r="W3838">
        <f t="shared" si="416"/>
      </c>
      <c r="X3838">
        <f t="shared" si="417"/>
      </c>
      <c r="Y3838">
        <f t="shared" si="418"/>
      </c>
      <c r="Z3838">
        <f t="shared" si="419"/>
      </c>
    </row>
    <row r="3839" spans="1:26">
      <c r="A3839" s="5">
        <v>7</v>
      </c>
      <c r="B3839" s="8" t="s">
        <v>273</v>
      </c>
      <c r="C3839" s="5" t="s">
        <v>274</v>
      </c>
      <c r="D3839" s="5">
        <v>1</v>
      </c>
      <c r="E3839" s="5">
        <v>5</v>
      </c>
      <c r="F3839" s="5">
        <f t="shared" si="422"/>
      </c>
      <c r="G3839" s="6">
        <f t="shared" si="423"/>
      </c>
      <c r="H3839" s="5">
        <v>1</v>
      </c>
      <c r="I3839" s="58">
        <f t="shared" si="424"/>
      </c>
      <c r="J3839">
        <v>112</v>
      </c>
      <c r="K3839">
        <f t="shared" si="425"/>
      </c>
      <c r="L3839">
        <f t="shared" si="426"/>
      </c>
      <c r="N3839" s="395">
        <v>20.079999999999998</v>
      </c>
      <c r="W3839">
        <f t="shared" si="416"/>
      </c>
      <c r="X3839">
        <f t="shared" si="417"/>
      </c>
      <c r="Y3839">
        <f t="shared" si="418"/>
      </c>
      <c r="Z3839">
        <f t="shared" si="419"/>
      </c>
    </row>
    <row r="3840" spans="1:26">
      <c r="A3840" s="5">
        <v>8</v>
      </c>
      <c r="B3840" s="8" t="s">
        <v>342</v>
      </c>
      <c r="C3840" s="5" t="s">
        <v>343</v>
      </c>
      <c r="D3840" s="5">
        <v>1</v>
      </c>
      <c r="E3840" s="5">
        <v>5</v>
      </c>
      <c r="F3840" s="5">
        <f t="shared" si="422"/>
      </c>
      <c r="G3840" s="6">
        <f t="shared" si="423"/>
      </c>
      <c r="H3840" s="5">
        <v>1</v>
      </c>
      <c r="I3840" s="58">
        <f t="shared" si="424"/>
      </c>
      <c r="J3840">
        <v>112</v>
      </c>
      <c r="K3840">
        <f t="shared" si="425"/>
      </c>
      <c r="L3840">
        <f t="shared" si="426"/>
      </c>
      <c r="N3840" s="395"/>
      <c r="W3840">
        <f t="shared" si="416"/>
      </c>
      <c r="X3840">
        <f t="shared" si="417"/>
      </c>
      <c r="Y3840">
        <f t="shared" si="418"/>
      </c>
      <c r="Z3840">
        <f t="shared" si="419"/>
      </c>
    </row>
    <row r="3841" spans="1:26">
      <c r="A3841" s="5">
        <v>9</v>
      </c>
      <c r="B3841" s="8" t="s">
        <v>1339</v>
      </c>
      <c r="C3841" s="5" t="s">
        <v>1338</v>
      </c>
      <c r="D3841" s="5">
        <v>1</v>
      </c>
      <c r="E3841" s="5">
        <v>5</v>
      </c>
      <c r="F3841" s="5">
        <f t="shared" si="422"/>
      </c>
      <c r="G3841" s="6">
        <f t="shared" si="423"/>
      </c>
      <c r="H3841" s="5">
        <v>1</v>
      </c>
      <c r="I3841" s="58">
        <f t="shared" si="424"/>
      </c>
      <c r="J3841">
        <v>112</v>
      </c>
      <c r="K3841">
        <f t="shared" si="425"/>
      </c>
      <c r="L3841">
        <f t="shared" si="426"/>
      </c>
      <c r="N3841" s="395"/>
      <c r="W3841">
        <f t="shared" si="416"/>
      </c>
      <c r="X3841">
        <f t="shared" si="417"/>
      </c>
      <c r="Y3841">
        <f t="shared" si="418"/>
      </c>
      <c r="Z3841">
        <f t="shared" si="419"/>
      </c>
    </row>
    <row r="3842" spans="1:26">
      <c r="A3842" s="5">
        <v>10</v>
      </c>
      <c r="B3842" s="8" t="s">
        <v>458</v>
      </c>
      <c r="C3842" s="5" t="s">
        <v>457</v>
      </c>
      <c r="D3842" s="5">
        <v>1</v>
      </c>
      <c r="E3842" s="5">
        <v>5</v>
      </c>
      <c r="F3842" s="5">
        <f t="shared" si="422"/>
      </c>
      <c r="G3842" s="6">
        <f t="shared" si="423"/>
      </c>
      <c r="H3842" s="5">
        <v>1</v>
      </c>
      <c r="I3842" s="58">
        <f t="shared" si="424"/>
      </c>
      <c r="J3842">
        <v>112</v>
      </c>
      <c r="K3842">
        <f t="shared" si="425"/>
      </c>
      <c r="L3842">
        <f t="shared" si="426"/>
      </c>
      <c r="N3842" s="395">
        <v>13.88</v>
      </c>
      <c r="W3842">
        <f t="shared" si="416"/>
      </c>
      <c r="X3842">
        <f t="shared" si="417"/>
      </c>
      <c r="Y3842">
        <f t="shared" si="418"/>
      </c>
      <c r="Z3842">
        <f t="shared" si="419"/>
      </c>
    </row>
    <row r="3843" spans="1:26">
      <c r="A3843" s="5">
        <v>11</v>
      </c>
      <c r="B3843" s="8" t="s">
        <v>380</v>
      </c>
      <c r="C3843" s="5" t="s">
        <v>381</v>
      </c>
      <c r="D3843" s="5">
        <v>1</v>
      </c>
      <c r="E3843" s="5">
        <v>5</v>
      </c>
      <c r="F3843" s="5">
        <f t="shared" si="422"/>
      </c>
      <c r="G3843" s="6">
        <f t="shared" si="423"/>
      </c>
      <c r="H3843" s="5">
        <v>1</v>
      </c>
      <c r="I3843" s="58">
        <f t="shared" si="424"/>
      </c>
      <c r="J3843">
        <v>112</v>
      </c>
      <c r="K3843">
        <f t="shared" si="425"/>
      </c>
      <c r="L3843">
        <f t="shared" si="426"/>
      </c>
      <c r="N3843" s="312">
        <v>12.38</v>
      </c>
      <c r="W3843">
        <f t="shared" si="416"/>
      </c>
      <c r="X3843">
        <f t="shared" si="417"/>
      </c>
      <c r="Y3843">
        <f t="shared" si="418"/>
      </c>
      <c r="Z3843">
        <f t="shared" si="419"/>
      </c>
    </row>
    <row r="3844" spans="1:26">
      <c r="A3844" s="5">
        <v>12</v>
      </c>
      <c r="B3844" s="8" t="s">
        <v>856</v>
      </c>
      <c r="C3844" s="5" t="s">
        <v>855</v>
      </c>
      <c r="D3844" s="5">
        <v>1</v>
      </c>
      <c r="E3844" s="5">
        <v>5</v>
      </c>
      <c r="F3844" s="5">
        <f t="shared" si="422"/>
      </c>
      <c r="G3844" s="6">
        <f t="shared" si="423"/>
      </c>
      <c r="H3844" s="5">
        <v>1</v>
      </c>
      <c r="I3844" s="58">
        <f t="shared" si="424"/>
      </c>
      <c r="J3844">
        <v>112</v>
      </c>
      <c r="K3844">
        <f t="shared" si="425"/>
      </c>
      <c r="L3844">
        <f t="shared" si="426"/>
      </c>
      <c r="N3844" s="395">
        <v>18.260000000000002</v>
      </c>
      <c r="W3844">
        <f t="shared" ref="W3844:W3907" si="427">IF(LEFT($H3844&amp;"",5)="2019-",$H3844,W3843)</f>
      </c>
      <c r="X3844">
        <f t="shared" ref="X3844:X3907" si="428">IF($W3844="",0,IF(COUNTIF($AB$2:$AB$80,$W3844)&gt;0,1,0))</f>
      </c>
      <c r="Y3844">
        <f t="shared" ref="Y3844:Y3907" si="429">IF($C3844="","",UPPER(TRIM(IFERROR(LEFT($C3844&amp;"",FIND("/",$C3844&amp;"")-1),$C3844&amp;""))))</f>
      </c>
      <c r="Z3844">
        <f t="shared" ref="Z3844:Z3907" si="430">IFERROR(IF(ISNUMBER($G3844),$G3844,0),0)</f>
      </c>
    </row>
    <row r="3845" spans="1:26">
      <c r="A3845" s="5">
        <v>13</v>
      </c>
      <c r="B3845" s="8" t="s">
        <v>1047</v>
      </c>
      <c r="C3845" s="5" t="s">
        <v>1046</v>
      </c>
      <c r="D3845" s="5">
        <v>1</v>
      </c>
      <c r="E3845" s="5">
        <v>5</v>
      </c>
      <c r="F3845" s="5">
        <f t="shared" si="422"/>
      </c>
      <c r="G3845" s="6">
        <f t="shared" si="423"/>
      </c>
      <c r="H3845" s="5">
        <v>1</v>
      </c>
      <c r="I3845" s="58">
        <f t="shared" si="424"/>
      </c>
      <c r="J3845">
        <v>112</v>
      </c>
      <c r="K3845">
        <f t="shared" si="425"/>
      </c>
      <c r="L3845">
        <f t="shared" si="426"/>
      </c>
      <c r="N3845" s="312">
        <v>17.8</v>
      </c>
      <c r="W3845">
        <f t="shared" si="427"/>
      </c>
      <c r="X3845">
        <f t="shared" si="428"/>
      </c>
      <c r="Y3845">
        <f t="shared" si="429"/>
      </c>
      <c r="Z3845">
        <f t="shared" si="430"/>
      </c>
    </row>
    <row r="3846" spans="1:26">
      <c r="A3846" s="5">
        <v>14</v>
      </c>
      <c r="B3846" s="8" t="s">
        <v>35</v>
      </c>
      <c r="C3846" s="9" t="s">
        <v>36</v>
      </c>
      <c r="D3846" s="5">
        <v>1</v>
      </c>
      <c r="E3846" s="5">
        <v>5</v>
      </c>
      <c r="F3846" s="5">
        <f t="shared" si="422"/>
      </c>
      <c r="G3846" s="6">
        <f t="shared" si="423"/>
      </c>
      <c r="H3846" s="5">
        <v>1</v>
      </c>
      <c r="I3846" s="58">
        <f t="shared" si="424"/>
      </c>
      <c r="J3846">
        <v>112</v>
      </c>
      <c r="K3846">
        <f t="shared" si="425"/>
      </c>
      <c r="L3846">
        <f t="shared" si="426"/>
      </c>
      <c r="N3846" s="395">
        <v>15.2</v>
      </c>
      <c r="W3846">
        <f t="shared" si="427"/>
      </c>
      <c r="X3846">
        <f t="shared" si="428"/>
      </c>
      <c r="Y3846">
        <f t="shared" si="429"/>
      </c>
      <c r="Z3846">
        <f t="shared" si="430"/>
      </c>
    </row>
    <row r="3847" spans="1:26">
      <c r="A3847" s="5">
        <v>15</v>
      </c>
      <c r="B3847" s="8" t="s">
        <v>753</v>
      </c>
      <c r="C3847" s="5" t="s">
        <v>754</v>
      </c>
      <c r="D3847" s="5">
        <v>1</v>
      </c>
      <c r="E3847" s="5">
        <v>5</v>
      </c>
      <c r="F3847" s="5">
        <f t="shared" si="422"/>
      </c>
      <c r="G3847" s="6">
        <f t="shared" si="423"/>
      </c>
      <c r="H3847" s="5">
        <v>1</v>
      </c>
      <c r="I3847" s="58">
        <f t="shared" si="424"/>
      </c>
      <c r="J3847">
        <v>112</v>
      </c>
      <c r="K3847">
        <f t="shared" si="425"/>
      </c>
      <c r="L3847">
        <f t="shared" si="426"/>
      </c>
      <c r="N3847" s="312">
        <v>18.12</v>
      </c>
      <c r="W3847">
        <f t="shared" si="427"/>
      </c>
      <c r="X3847">
        <f t="shared" si="428"/>
      </c>
      <c r="Y3847">
        <f t="shared" si="429"/>
      </c>
      <c r="Z3847">
        <f t="shared" si="430"/>
      </c>
    </row>
    <row r="3848" spans="1:26">
      <c r="A3848" s="5">
        <v>16</v>
      </c>
      <c r="B3848" s="8" t="s">
        <v>488</v>
      </c>
      <c r="C3848" s="5" t="s">
        <v>506</v>
      </c>
      <c r="D3848" s="5">
        <v>1</v>
      </c>
      <c r="E3848" s="5">
        <v>5</v>
      </c>
      <c r="F3848" s="5">
        <f t="shared" si="422"/>
      </c>
      <c r="G3848" s="6">
        <f t="shared" si="423"/>
      </c>
      <c r="H3848" s="5">
        <v>1</v>
      </c>
      <c r="I3848" s="58">
        <f t="shared" si="424"/>
      </c>
      <c r="J3848">
        <v>112</v>
      </c>
      <c r="K3848">
        <f t="shared" si="425"/>
      </c>
      <c r="L3848">
        <f t="shared" si="426"/>
      </c>
      <c r="N3848" s="312">
        <v>16.600000000000001</v>
      </c>
      <c r="W3848">
        <f t="shared" si="427"/>
      </c>
      <c r="X3848">
        <f t="shared" si="428"/>
      </c>
      <c r="Y3848">
        <f t="shared" si="429"/>
      </c>
      <c r="Z3848">
        <f t="shared" si="430"/>
      </c>
    </row>
    <row r="3849" spans="1:26">
      <c r="A3849" s="5">
        <v>17</v>
      </c>
      <c r="B3849" s="8" t="s">
        <v>1066</v>
      </c>
      <c r="C3849" s="5" t="s">
        <v>1065</v>
      </c>
      <c r="D3849" s="5">
        <v>1</v>
      </c>
      <c r="E3849" s="5">
        <v>5</v>
      </c>
      <c r="F3849" s="5">
        <f t="shared" si="422"/>
      </c>
      <c r="G3849" s="6">
        <f t="shared" si="423"/>
      </c>
      <c r="H3849" s="5">
        <v>1</v>
      </c>
      <c r="I3849" s="58">
        <f t="shared" si="424"/>
      </c>
      <c r="J3849">
        <v>112</v>
      </c>
      <c r="K3849">
        <f t="shared" si="425"/>
      </c>
      <c r="L3849">
        <f t="shared" si="426"/>
      </c>
      <c r="N3849" s="395"/>
      <c r="W3849">
        <f t="shared" si="427"/>
      </c>
      <c r="X3849">
        <f t="shared" si="428"/>
      </c>
      <c r="Y3849">
        <f t="shared" si="429"/>
      </c>
      <c r="Z3849">
        <f t="shared" si="430"/>
      </c>
    </row>
    <row r="3850" spans="1:26">
      <c r="A3850" s="5">
        <v>18</v>
      </c>
      <c r="B3850" s="8" t="s">
        <v>414</v>
      </c>
      <c r="C3850" s="5" t="s">
        <v>415</v>
      </c>
      <c r="D3850" s="5">
        <v>1</v>
      </c>
      <c r="E3850" s="5">
        <v>5</v>
      </c>
      <c r="F3850" s="5">
        <f t="shared" si="422"/>
      </c>
      <c r="G3850" s="6">
        <f t="shared" si="423"/>
      </c>
      <c r="H3850" s="5">
        <v>1</v>
      </c>
      <c r="I3850" s="58">
        <f t="shared" si="424"/>
      </c>
      <c r="J3850">
        <v>112</v>
      </c>
      <c r="K3850">
        <f t="shared" si="425"/>
      </c>
      <c r="L3850">
        <f t="shared" si="426"/>
      </c>
      <c r="N3850" s="312"/>
      <c r="W3850">
        <f t="shared" si="427"/>
      </c>
      <c r="X3850">
        <f t="shared" si="428"/>
      </c>
      <c r="Y3850">
        <f t="shared" si="429"/>
      </c>
      <c r="Z3850">
        <f t="shared" si="430"/>
      </c>
    </row>
    <row r="3851" spans="1:26">
      <c r="A3851" s="5">
        <v>19</v>
      </c>
      <c r="B3851" s="8" t="s">
        <v>613</v>
      </c>
      <c r="C3851" s="5" t="s">
        <v>614</v>
      </c>
      <c r="D3851" s="5">
        <v>1</v>
      </c>
      <c r="E3851" s="5">
        <v>5</v>
      </c>
      <c r="F3851" s="5">
        <f t="shared" si="422"/>
      </c>
      <c r="G3851" s="6">
        <f t="shared" si="423"/>
      </c>
      <c r="H3851" s="5">
        <v>1</v>
      </c>
      <c r="I3851" s="58">
        <f t="shared" si="424"/>
      </c>
      <c r="J3851">
        <v>112</v>
      </c>
      <c r="K3851">
        <f t="shared" si="425"/>
      </c>
      <c r="L3851">
        <f t="shared" si="426"/>
      </c>
      <c r="N3851" s="312">
        <v>17.05</v>
      </c>
      <c r="W3851">
        <f t="shared" si="427"/>
      </c>
      <c r="X3851">
        <f t="shared" si="428"/>
      </c>
      <c r="Y3851">
        <f t="shared" si="429"/>
      </c>
      <c r="Z3851">
        <f t="shared" si="430"/>
      </c>
    </row>
    <row r="3852" spans="1:26">
      <c r="A3852" s="5">
        <v>20</v>
      </c>
      <c r="B3852" s="8" t="s">
        <v>615</v>
      </c>
      <c r="C3852" s="5" t="s">
        <v>616</v>
      </c>
      <c r="D3852" s="5">
        <v>1</v>
      </c>
      <c r="E3852" s="5">
        <v>5</v>
      </c>
      <c r="F3852" s="5">
        <f t="shared" si="422"/>
      </c>
      <c r="G3852" s="6">
        <f t="shared" si="423"/>
      </c>
      <c r="H3852" s="5">
        <v>1</v>
      </c>
      <c r="I3852" s="58">
        <f t="shared" si="424"/>
      </c>
      <c r="J3852">
        <v>112</v>
      </c>
      <c r="K3852">
        <f t="shared" si="425"/>
      </c>
      <c r="L3852">
        <f t="shared" si="426"/>
      </c>
      <c r="N3852" s="312"/>
      <c r="W3852">
        <f t="shared" si="427"/>
      </c>
      <c r="X3852">
        <f t="shared" si="428"/>
      </c>
      <c r="Y3852">
        <f t="shared" si="429"/>
      </c>
      <c r="Z3852">
        <f t="shared" si="430"/>
      </c>
    </row>
    <row r="3853" spans="1:26">
      <c r="A3853" s="5">
        <v>21</v>
      </c>
      <c r="B3853" s="8" t="s">
        <v>939</v>
      </c>
      <c r="C3853" s="5" t="s">
        <v>938</v>
      </c>
      <c r="D3853" s="5">
        <v>1</v>
      </c>
      <c r="E3853" s="5">
        <v>5</v>
      </c>
      <c r="F3853" s="5">
        <f t="shared" si="422"/>
      </c>
      <c r="G3853" s="6">
        <f t="shared" si="423"/>
      </c>
      <c r="H3853" s="5">
        <v>1</v>
      </c>
      <c r="I3853" s="58">
        <f t="shared" si="424"/>
      </c>
      <c r="J3853">
        <v>112</v>
      </c>
      <c r="K3853">
        <f t="shared" si="425"/>
      </c>
      <c r="L3853">
        <f t="shared" si="426"/>
      </c>
      <c r="N3853" s="395">
        <v>11.36</v>
      </c>
      <c r="W3853">
        <f t="shared" si="427"/>
      </c>
      <c r="X3853">
        <f t="shared" si="428"/>
      </c>
      <c r="Y3853">
        <f t="shared" si="429"/>
      </c>
      <c r="Z3853">
        <f t="shared" si="430"/>
      </c>
    </row>
    <row r="3854" spans="1:26" ht="24">
      <c r="A3854" s="5">
        <v>22</v>
      </c>
      <c r="B3854" s="15" t="s">
        <v>1337</v>
      </c>
      <c r="C3854" s="5" t="s">
        <v>1336</v>
      </c>
      <c r="D3854" s="296">
        <v>1</v>
      </c>
      <c r="E3854" s="5"/>
      <c r="F3854" s="5">
        <v>1</v>
      </c>
      <c r="G3854" s="5">
        <v>1</v>
      </c>
      <c r="H3854" s="5">
        <v>1</v>
      </c>
      <c r="I3854" s="58">
        <f t="shared" si="424"/>
      </c>
      <c r="J3854">
        <v>112</v>
      </c>
      <c r="K3854">
        <f t="shared" si="425"/>
      </c>
      <c r="L3854">
        <f t="shared" si="426"/>
      </c>
      <c r="N3854" s="395"/>
      <c r="W3854">
        <f t="shared" si="427"/>
      </c>
      <c r="X3854">
        <f t="shared" si="428"/>
      </c>
      <c r="Y3854">
        <f t="shared" si="429"/>
      </c>
      <c r="Z3854">
        <f t="shared" si="430"/>
      </c>
    </row>
    <row r="3855" spans="1:26" ht="24">
      <c r="A3855" s="5">
        <v>23</v>
      </c>
      <c r="B3855" s="15" t="s">
        <v>1335</v>
      </c>
      <c r="C3855" s="5" t="s">
        <v>1334</v>
      </c>
      <c r="D3855" s="296"/>
      <c r="E3855" s="5"/>
      <c r="F3855" s="5">
        <v>1</v>
      </c>
      <c r="G3855" s="5">
        <v>1</v>
      </c>
      <c r="H3855" s="5">
        <v>1</v>
      </c>
      <c r="I3855" s="58">
        <f t="shared" si="424"/>
      </c>
      <c r="J3855">
        <v>112</v>
      </c>
      <c r="K3855">
        <f t="shared" si="425"/>
      </c>
      <c r="L3855">
        <f t="shared" si="426"/>
      </c>
      <c r="N3855" s="395"/>
      <c r="W3855">
        <f t="shared" si="427"/>
      </c>
      <c r="X3855">
        <f t="shared" si="428"/>
      </c>
      <c r="Y3855">
        <f t="shared" si="429"/>
      </c>
      <c r="Z3855">
        <f t="shared" si="430"/>
      </c>
    </row>
    <row r="3856" spans="1:26" ht="24">
      <c r="A3856" s="5">
        <v>24</v>
      </c>
      <c r="B3856" s="15" t="s">
        <v>1333</v>
      </c>
      <c r="C3856" s="5" t="s">
        <v>1332</v>
      </c>
      <c r="D3856" s="296"/>
      <c r="E3856" s="5"/>
      <c r="F3856" s="5">
        <v>1</v>
      </c>
      <c r="G3856" s="5">
        <v>1</v>
      </c>
      <c r="H3856" s="5">
        <v>1</v>
      </c>
      <c r="I3856" s="58">
        <f t="shared" si="424"/>
      </c>
      <c r="J3856">
        <v>112</v>
      </c>
      <c r="K3856">
        <f t="shared" si="425"/>
      </c>
      <c r="L3856">
        <f t="shared" si="426"/>
      </c>
      <c r="N3856" s="395"/>
      <c r="W3856">
        <f t="shared" si="427"/>
      </c>
      <c r="X3856">
        <f t="shared" si="428"/>
      </c>
      <c r="Y3856">
        <f t="shared" si="429"/>
      </c>
      <c r="Z3856">
        <f t="shared" si="430"/>
      </c>
    </row>
    <row r="3857" spans="1:26">
      <c r="A3857" s="5">
        <v>25</v>
      </c>
      <c r="B3857" s="8" t="s">
        <v>964</v>
      </c>
      <c r="C3857" s="5" t="s">
        <v>963</v>
      </c>
      <c r="D3857" s="5">
        <v>1</v>
      </c>
      <c r="E3857" s="5">
        <v>5</v>
      </c>
      <c r="F3857" s="5">
        <f t="shared" si="422"/>
      </c>
      <c r="G3857" s="6">
        <f t="shared" si="423"/>
      </c>
      <c r="H3857" s="5">
        <v>1</v>
      </c>
      <c r="I3857" s="58">
        <f t="shared" si="424"/>
      </c>
      <c r="J3857">
        <v>112</v>
      </c>
      <c r="K3857">
        <f t="shared" si="425"/>
      </c>
      <c r="L3857">
        <f t="shared" si="426"/>
      </c>
      <c r="N3857" s="312">
        <v>13.1</v>
      </c>
      <c r="W3857">
        <f t="shared" si="427"/>
      </c>
      <c r="X3857">
        <f t="shared" si="428"/>
      </c>
      <c r="Y3857">
        <f t="shared" si="429"/>
      </c>
      <c r="Z3857">
        <f t="shared" si="430"/>
      </c>
    </row>
    <row r="3858" spans="1:26">
      <c r="A3858" s="5">
        <v>26</v>
      </c>
      <c r="B3858" s="8" t="s">
        <v>283</v>
      </c>
      <c r="C3858" s="5" t="s">
        <v>282</v>
      </c>
      <c r="D3858" s="5">
        <v>1</v>
      </c>
      <c r="E3858" s="5">
        <v>5</v>
      </c>
      <c r="F3858" s="5">
        <f t="shared" si="422"/>
      </c>
      <c r="G3858" s="6">
        <f t="shared" si="423"/>
      </c>
      <c r="H3858" s="5">
        <v>1</v>
      </c>
      <c r="I3858" s="58">
        <f t="shared" si="424"/>
      </c>
      <c r="J3858">
        <v>112</v>
      </c>
      <c r="K3858">
        <f t="shared" si="425"/>
      </c>
      <c r="L3858">
        <f t="shared" si="426"/>
      </c>
      <c r="N3858" s="312">
        <v>23.07</v>
      </c>
      <c r="W3858">
        <f t="shared" si="427"/>
      </c>
      <c r="X3858">
        <f t="shared" si="428"/>
      </c>
      <c r="Y3858">
        <f t="shared" si="429"/>
      </c>
      <c r="Z3858">
        <f t="shared" si="430"/>
      </c>
    </row>
    <row r="3859" spans="1:26">
      <c r="A3859" s="5">
        <v>27</v>
      </c>
      <c r="B3859" s="8" t="s">
        <v>1331</v>
      </c>
      <c r="C3859" s="5" t="s">
        <v>1330</v>
      </c>
      <c r="D3859" s="5">
        <v>1</v>
      </c>
      <c r="E3859" s="5">
        <v>5</v>
      </c>
      <c r="F3859" s="5">
        <f t="shared" si="422"/>
      </c>
      <c r="G3859" s="6">
        <f t="shared" si="423"/>
      </c>
      <c r="H3859" s="5">
        <v>1</v>
      </c>
      <c r="I3859" s="58">
        <f t="shared" si="424"/>
      </c>
      <c r="J3859">
        <v>112</v>
      </c>
      <c r="K3859">
        <f t="shared" si="425"/>
      </c>
      <c r="L3859">
        <f t="shared" si="426"/>
      </c>
      <c r="N3859" s="312">
        <v>24.5</v>
      </c>
      <c r="W3859">
        <f t="shared" si="427"/>
      </c>
      <c r="X3859">
        <f t="shared" si="428"/>
      </c>
      <c r="Y3859">
        <f t="shared" si="429"/>
      </c>
      <c r="Z3859">
        <f t="shared" si="430"/>
      </c>
    </row>
    <row r="3860" spans="1:26">
      <c r="A3860" s="5">
        <v>28</v>
      </c>
      <c r="B3860" s="8" t="s">
        <v>790</v>
      </c>
      <c r="C3860" s="5" t="s">
        <v>791</v>
      </c>
      <c r="D3860" s="5">
        <v>1</v>
      </c>
      <c r="E3860" s="5">
        <v>5</v>
      </c>
      <c r="F3860" s="5">
        <f t="shared" si="422"/>
      </c>
      <c r="G3860" s="6">
        <f t="shared" si="423"/>
      </c>
      <c r="H3860" s="5">
        <v>1</v>
      </c>
      <c r="I3860" s="58">
        <f t="shared" si="424"/>
      </c>
      <c r="J3860">
        <v>112</v>
      </c>
      <c r="K3860">
        <f t="shared" si="425"/>
      </c>
      <c r="L3860">
        <f t="shared" si="426"/>
      </c>
      <c r="N3860" s="312">
        <v>16.62</v>
      </c>
      <c r="W3860">
        <f t="shared" si="427"/>
      </c>
      <c r="X3860">
        <f t="shared" si="428"/>
      </c>
      <c r="Y3860">
        <f t="shared" si="429"/>
      </c>
      <c r="Z3860">
        <f t="shared" si="430"/>
      </c>
    </row>
    <row r="3861" spans="1:26">
      <c r="A3861" s="5">
        <v>29</v>
      </c>
      <c r="B3861" s="8" t="s">
        <v>439</v>
      </c>
      <c r="C3861" s="5" t="s">
        <v>438</v>
      </c>
      <c r="D3861" s="5">
        <v>1</v>
      </c>
      <c r="E3861" s="5">
        <v>5</v>
      </c>
      <c r="F3861" s="5">
        <f t="shared" si="422"/>
      </c>
      <c r="G3861" s="6">
        <f t="shared" si="423"/>
      </c>
      <c r="H3861" s="5">
        <v>1</v>
      </c>
      <c r="I3861" s="58">
        <f t="shared" si="424"/>
      </c>
      <c r="J3861">
        <v>112</v>
      </c>
      <c r="K3861">
        <f t="shared" si="425"/>
      </c>
      <c r="L3861">
        <f t="shared" si="426"/>
      </c>
      <c r="N3861" s="312">
        <v>17.5</v>
      </c>
      <c r="W3861">
        <f t="shared" si="427"/>
      </c>
      <c r="X3861">
        <f t="shared" si="428"/>
      </c>
      <c r="Y3861">
        <f t="shared" si="429"/>
      </c>
      <c r="Z3861">
        <f t="shared" si="430"/>
      </c>
    </row>
    <row r="3862" spans="1:26">
      <c r="A3862" s="5">
        <v>30</v>
      </c>
      <c r="B3862" s="8" t="s">
        <v>1050</v>
      </c>
      <c r="C3862" s="5" t="s">
        <v>1049</v>
      </c>
      <c r="D3862" s="5">
        <v>1</v>
      </c>
      <c r="E3862" s="5">
        <v>5</v>
      </c>
      <c r="F3862" s="5">
        <f t="shared" si="422"/>
      </c>
      <c r="G3862" s="6">
        <f t="shared" si="423"/>
      </c>
      <c r="H3862" s="5">
        <v>1</v>
      </c>
      <c r="I3862" s="58">
        <f t="shared" si="424"/>
      </c>
      <c r="J3862">
        <v>112</v>
      </c>
      <c r="K3862">
        <f t="shared" si="425"/>
      </c>
      <c r="L3862">
        <f t="shared" si="426"/>
      </c>
      <c r="N3862" s="312">
        <v>14</v>
      </c>
      <c r="W3862">
        <f t="shared" si="427"/>
      </c>
      <c r="X3862">
        <f t="shared" si="428"/>
      </c>
      <c r="Y3862">
        <f t="shared" si="429"/>
      </c>
      <c r="Z3862">
        <f t="shared" si="430"/>
      </c>
    </row>
    <row r="3863" spans="1:26">
      <c r="A3863" s="5">
        <v>31</v>
      </c>
      <c r="B3863" s="8" t="s">
        <v>850</v>
      </c>
      <c r="C3863" s="5" t="s">
        <v>849</v>
      </c>
      <c r="D3863" s="5">
        <v>1</v>
      </c>
      <c r="E3863" s="5">
        <v>5</v>
      </c>
      <c r="F3863" s="5">
        <f t="shared" si="422"/>
      </c>
      <c r="G3863" s="6">
        <f t="shared" si="423"/>
      </c>
      <c r="H3863" s="5">
        <v>1</v>
      </c>
      <c r="I3863" s="58">
        <f t="shared" si="424"/>
      </c>
      <c r="J3863">
        <v>112</v>
      </c>
      <c r="K3863">
        <f t="shared" si="425"/>
      </c>
      <c r="L3863">
        <f t="shared" si="426"/>
      </c>
      <c r="N3863" s="312">
        <v>19</v>
      </c>
      <c r="W3863">
        <f t="shared" si="427"/>
      </c>
      <c r="X3863">
        <f t="shared" si="428"/>
      </c>
      <c r="Y3863">
        <f t="shared" si="429"/>
      </c>
      <c r="Z3863">
        <f t="shared" si="430"/>
      </c>
    </row>
    <row r="3864" spans="1:26">
      <c r="A3864" s="5">
        <v>32</v>
      </c>
      <c r="B3864" s="8" t="s">
        <v>580</v>
      </c>
      <c r="C3864" s="5" t="s">
        <v>581</v>
      </c>
      <c r="D3864" s="5">
        <v>1</v>
      </c>
      <c r="E3864" s="5">
        <v>5</v>
      </c>
      <c r="F3864" s="5">
        <f t="shared" si="422"/>
      </c>
      <c r="G3864" s="6">
        <f t="shared" si="423"/>
      </c>
      <c r="H3864" s="5">
        <v>1</v>
      </c>
      <c r="I3864" s="58">
        <f t="shared" si="424"/>
      </c>
      <c r="J3864">
        <v>112</v>
      </c>
      <c r="K3864">
        <f t="shared" si="425"/>
      </c>
      <c r="L3864">
        <f t="shared" si="426"/>
      </c>
      <c r="N3864" s="134">
        <v>9.82</v>
      </c>
      <c r="W3864">
        <f t="shared" si="427"/>
      </c>
      <c r="X3864">
        <f t="shared" si="428"/>
      </c>
      <c r="Y3864">
        <f t="shared" si="429"/>
      </c>
      <c r="Z3864">
        <f t="shared" si="430"/>
      </c>
    </row>
    <row r="3865" spans="1:26">
      <c r="A3865" s="5">
        <v>33</v>
      </c>
      <c r="B3865" s="8" t="s">
        <v>960</v>
      </c>
      <c r="C3865" s="5" t="s">
        <v>959</v>
      </c>
      <c r="D3865" s="296"/>
      <c r="E3865" s="5"/>
      <c r="F3865" s="5">
        <v>3</v>
      </c>
      <c r="G3865" s="6">
        <f>+F3865</f>
      </c>
      <c r="H3865" s="5">
        <v>1</v>
      </c>
      <c r="I3865" s="58">
        <f t="shared" si="424"/>
      </c>
      <c r="J3865">
        <v>112</v>
      </c>
      <c r="K3865">
        <f t="shared" si="425"/>
      </c>
      <c r="L3865">
        <f t="shared" si="426"/>
      </c>
      <c r="N3865" s="312">
        <v>16.86</v>
      </c>
      <c r="W3865">
        <f t="shared" si="427"/>
      </c>
      <c r="X3865">
        <f t="shared" si="428"/>
      </c>
      <c r="Y3865">
        <f t="shared" si="429"/>
      </c>
      <c r="Z3865">
        <f t="shared" si="430"/>
      </c>
    </row>
    <row r="3866" spans="1:26">
      <c r="A3866" s="5"/>
      <c r="B3866" s="1563" t="s">
        <v>1343</v>
      </c>
      <c r="C3866" s="1563"/>
      <c r="D3866" s="5"/>
      <c r="E3866" s="5"/>
      <c r="F3866" s="5"/>
      <c r="G3866" s="6"/>
      <c r="H3866" s="9"/>
      <c r="I3866" s="58"/>
      <c r="W3866">
        <f t="shared" si="427"/>
      </c>
      <c r="X3866">
        <f t="shared" si="428"/>
      </c>
      <c r="Y3866">
        <f t="shared" si="429"/>
      </c>
      <c r="Z3866">
        <f t="shared" si="430"/>
      </c>
    </row>
    <row r="3867" spans="1:26">
      <c r="A3867" s="5">
        <v>17</v>
      </c>
      <c r="B3867" s="17" t="s">
        <v>734</v>
      </c>
      <c r="C3867" s="5" t="s">
        <v>735</v>
      </c>
      <c r="D3867" s="427"/>
      <c r="E3867" s="7"/>
      <c r="F3867" s="5">
        <v>10</v>
      </c>
      <c r="G3867" s="6">
        <f>+F3867</f>
      </c>
      <c r="H3867" s="7">
        <v>1</v>
      </c>
      <c r="I3867" s="58">
        <f t="shared" si="424"/>
      </c>
      <c r="J3867">
        <v>3.6</v>
      </c>
      <c r="K3867">
        <f t="shared" si="425"/>
      </c>
      <c r="L3867">
        <f t="shared" si="426"/>
      </c>
      <c r="W3867">
        <f t="shared" si="427"/>
      </c>
      <c r="X3867">
        <f t="shared" si="428"/>
      </c>
      <c r="Y3867">
        <f t="shared" si="429"/>
      </c>
      <c r="Z3867">
        <f t="shared" si="430"/>
      </c>
    </row>
    <row r="3868" spans="1:26">
      <c r="A3868" s="5"/>
      <c r="B3868" s="1563" t="s">
        <v>950</v>
      </c>
      <c r="C3868" s="1563"/>
      <c r="D3868" s="5"/>
      <c r="E3868" s="5"/>
      <c r="F3868" s="5"/>
      <c r="G3868" s="6"/>
      <c r="H3868" s="9"/>
      <c r="I3868" s="58"/>
      <c r="W3868">
        <f t="shared" si="427"/>
      </c>
      <c r="X3868">
        <f t="shared" si="428"/>
      </c>
      <c r="Y3868">
        <f t="shared" si="429"/>
      </c>
      <c r="Z3868">
        <f t="shared" si="430"/>
      </c>
    </row>
    <row r="3869" spans="1:26">
      <c r="A3869" s="227">
        <v>14</v>
      </c>
      <c r="B3869" s="15" t="s">
        <v>949</v>
      </c>
      <c r="C3869" s="5" t="s">
        <v>532</v>
      </c>
      <c r="D3869" s="5">
        <v>1</v>
      </c>
      <c r="E3869" s="5">
        <v>50</v>
      </c>
      <c r="F3869" s="5">
        <f>+E3869*D3869</f>
      </c>
      <c r="G3869" s="6">
        <f>+E3869*D3869</f>
      </c>
      <c r="H3869" s="5">
        <v>1</v>
      </c>
      <c r="I3869" s="58">
        <f t="shared" si="424"/>
      </c>
      <c r="J3869">
        <v>18</v>
      </c>
      <c r="K3869">
        <f t="shared" si="425"/>
      </c>
      <c r="L3869">
        <f t="shared" si="426"/>
      </c>
      <c r="W3869">
        <f t="shared" si="427"/>
      </c>
      <c r="X3869">
        <f t="shared" si="428"/>
      </c>
      <c r="Y3869">
        <f t="shared" si="429"/>
      </c>
      <c r="Z3869">
        <f t="shared" si="430"/>
      </c>
    </row>
    <row r="3870" spans="1:26">
      <c r="A3870" s="227">
        <v>23</v>
      </c>
      <c r="B3870" s="8" t="s">
        <v>535</v>
      </c>
      <c r="C3870" s="5" t="s">
        <v>536</v>
      </c>
      <c r="D3870" s="5">
        <v>1</v>
      </c>
      <c r="E3870" s="5">
        <v>50</v>
      </c>
      <c r="F3870" s="5">
        <f>+E3870*D3870</f>
      </c>
      <c r="G3870" s="6">
        <f>+E3870*D3870</f>
      </c>
      <c r="H3870" s="5">
        <v>1</v>
      </c>
      <c r="I3870" s="58">
        <f t="shared" si="424"/>
      </c>
      <c r="J3870">
        <v>18</v>
      </c>
      <c r="K3870">
        <f t="shared" si="425"/>
      </c>
      <c r="L3870">
        <f t="shared" si="426"/>
      </c>
      <c r="W3870">
        <f t="shared" si="427"/>
      </c>
      <c r="X3870">
        <f t="shared" si="428"/>
      </c>
      <c r="Y3870">
        <f t="shared" si="429"/>
      </c>
      <c r="Z3870">
        <f t="shared" si="430"/>
      </c>
    </row>
    <row r="3871" spans="1:26">
      <c r="A3871" s="5"/>
      <c r="B3871" s="1563" t="s">
        <v>18</v>
      </c>
      <c r="C3871" s="1563"/>
      <c r="D3871" s="5"/>
      <c r="E3871" s="5"/>
      <c r="F3871" s="5"/>
      <c r="G3871" s="6"/>
      <c r="H3871" s="9"/>
      <c r="I3871" s="58"/>
      <c r="W3871">
        <f t="shared" si="427"/>
      </c>
      <c r="X3871">
        <f t="shared" si="428"/>
      </c>
      <c r="Y3871">
        <f t="shared" si="429"/>
      </c>
      <c r="Z3871">
        <f t="shared" si="430"/>
      </c>
    </row>
    <row r="3872" spans="1:26">
      <c r="A3872" s="5">
        <v>24</v>
      </c>
      <c r="B3872" s="8" t="s">
        <v>389</v>
      </c>
      <c r="C3872" s="5" t="s">
        <v>390</v>
      </c>
      <c r="D3872" s="5">
        <v>1</v>
      </c>
      <c r="E3872" s="16">
        <v>8</v>
      </c>
      <c r="F3872" s="5">
        <f t="shared" ref="F3872:F3899" si="431">+E3872*D3872</f>
      </c>
      <c r="G3872" s="6">
        <f t="shared" ref="G3872:G3899" si="432">+E3872*D3872</f>
      </c>
      <c r="H3872" s="5">
        <v>1</v>
      </c>
      <c r="I3872" s="58">
        <f t="shared" si="424"/>
      </c>
      <c r="J3872">
        <v>112</v>
      </c>
      <c r="K3872">
        <f t="shared" si="425"/>
      </c>
      <c r="L3872">
        <f t="shared" si="426"/>
      </c>
      <c r="W3872">
        <f t="shared" si="427"/>
      </c>
      <c r="X3872">
        <f t="shared" si="428"/>
      </c>
      <c r="Y3872">
        <f t="shared" si="429"/>
      </c>
      <c r="Z3872">
        <f t="shared" si="430"/>
      </c>
    </row>
    <row r="3873" spans="1:26">
      <c r="A3873" s="5">
        <v>25</v>
      </c>
      <c r="B3873" s="8" t="s">
        <v>1351</v>
      </c>
      <c r="C3873" s="16" t="s">
        <v>1350</v>
      </c>
      <c r="D3873" s="5">
        <v>1</v>
      </c>
      <c r="E3873" s="5">
        <v>4</v>
      </c>
      <c r="F3873" s="5">
        <f t="shared" si="431"/>
      </c>
      <c r="G3873" s="6">
        <f t="shared" si="432"/>
      </c>
      <c r="H3873" s="16">
        <v>1</v>
      </c>
      <c r="I3873" s="58">
        <f t="shared" si="424"/>
      </c>
      <c r="J3873">
        <v>112</v>
      </c>
      <c r="K3873">
        <f t="shared" si="425"/>
      </c>
      <c r="L3873">
        <f t="shared" si="426"/>
      </c>
      <c r="W3873">
        <f t="shared" si="427"/>
      </c>
      <c r="X3873">
        <f t="shared" si="428"/>
      </c>
      <c r="Y3873">
        <f t="shared" si="429"/>
      </c>
      <c r="Z3873">
        <f t="shared" si="430"/>
      </c>
    </row>
    <row r="3874" spans="1:26">
      <c r="A3874" s="5">
        <v>26</v>
      </c>
      <c r="B3874" s="95" t="s">
        <v>471</v>
      </c>
      <c r="C3874" s="9" t="s">
        <v>470</v>
      </c>
      <c r="D3874" s="5">
        <v>1</v>
      </c>
      <c r="E3874" s="5">
        <v>4</v>
      </c>
      <c r="F3874" s="5">
        <f t="shared" si="431"/>
      </c>
      <c r="G3874" s="6">
        <f t="shared" si="432"/>
      </c>
      <c r="H3874" s="9">
        <v>1</v>
      </c>
      <c r="I3874" s="58">
        <f t="shared" si="424"/>
      </c>
      <c r="J3874">
        <v>112</v>
      </c>
      <c r="K3874">
        <f t="shared" si="425"/>
      </c>
      <c r="L3874">
        <f t="shared" si="426"/>
      </c>
      <c r="W3874">
        <f t="shared" si="427"/>
      </c>
      <c r="X3874">
        <f t="shared" si="428"/>
      </c>
      <c r="Y3874">
        <f t="shared" si="429"/>
      </c>
      <c r="Z3874">
        <f t="shared" si="430"/>
      </c>
    </row>
    <row r="3875" spans="1:26">
      <c r="A3875" s="5">
        <v>27</v>
      </c>
      <c r="B3875" s="8" t="s">
        <v>295</v>
      </c>
      <c r="C3875" s="5" t="s">
        <v>294</v>
      </c>
      <c r="D3875" s="5">
        <v>1</v>
      </c>
      <c r="E3875" s="5">
        <v>4</v>
      </c>
      <c r="F3875" s="5">
        <f t="shared" si="431"/>
      </c>
      <c r="G3875" s="6">
        <f t="shared" si="432"/>
      </c>
      <c r="H3875" s="9">
        <v>1</v>
      </c>
      <c r="I3875" s="58">
        <f t="shared" si="424"/>
      </c>
      <c r="J3875">
        <v>112</v>
      </c>
      <c r="K3875">
        <f t="shared" si="425"/>
      </c>
      <c r="L3875">
        <f t="shared" si="426"/>
      </c>
      <c r="W3875">
        <f t="shared" si="427"/>
      </c>
      <c r="X3875">
        <f t="shared" si="428"/>
      </c>
      <c r="Y3875">
        <f t="shared" si="429"/>
      </c>
      <c r="Z3875">
        <f t="shared" si="430"/>
      </c>
    </row>
    <row r="3876" spans="1:26">
      <c r="A3876" s="5">
        <v>28</v>
      </c>
      <c r="B3876" s="8" t="s">
        <v>293</v>
      </c>
      <c r="C3876" s="5" t="s">
        <v>292</v>
      </c>
      <c r="D3876" s="5">
        <v>1</v>
      </c>
      <c r="E3876" s="16">
        <v>4</v>
      </c>
      <c r="F3876" s="5">
        <f t="shared" si="431"/>
      </c>
      <c r="G3876" s="6">
        <f t="shared" si="432"/>
      </c>
      <c r="H3876" s="5">
        <v>1</v>
      </c>
      <c r="I3876" s="58">
        <f t="shared" si="424"/>
      </c>
      <c r="J3876">
        <v>112</v>
      </c>
      <c r="K3876">
        <f t="shared" si="425"/>
      </c>
      <c r="L3876">
        <f t="shared" si="426"/>
      </c>
      <c r="W3876">
        <f t="shared" si="427"/>
      </c>
      <c r="X3876">
        <f t="shared" si="428"/>
      </c>
      <c r="Y3876">
        <f t="shared" si="429"/>
      </c>
      <c r="Z3876">
        <f t="shared" si="430"/>
      </c>
    </row>
    <row r="3877" spans="1:26">
      <c r="A3877" s="5">
        <v>29</v>
      </c>
      <c r="B3877" s="128" t="s">
        <v>835</v>
      </c>
      <c r="C3877" s="101" t="s">
        <v>834</v>
      </c>
      <c r="D3877" s="5">
        <v>1</v>
      </c>
      <c r="E3877" s="5">
        <v>4</v>
      </c>
      <c r="F3877" s="5">
        <f t="shared" si="431"/>
      </c>
      <c r="G3877" s="6">
        <f t="shared" si="432"/>
      </c>
      <c r="H3877" s="5">
        <v>1</v>
      </c>
      <c r="I3877" s="58">
        <f t="shared" si="424"/>
      </c>
      <c r="J3877">
        <v>112</v>
      </c>
      <c r="K3877">
        <f t="shared" si="425"/>
      </c>
      <c r="L3877">
        <f t="shared" si="426"/>
      </c>
      <c r="W3877">
        <f t="shared" si="427"/>
      </c>
      <c r="X3877">
        <f t="shared" si="428"/>
      </c>
      <c r="Y3877">
        <f t="shared" si="429"/>
      </c>
      <c r="Z3877">
        <f t="shared" si="430"/>
      </c>
    </row>
    <row r="3878" spans="1:26">
      <c r="A3878" s="5">
        <v>30</v>
      </c>
      <c r="B3878" s="128" t="s">
        <v>1004</v>
      </c>
      <c r="C3878" s="9" t="s">
        <v>1003</v>
      </c>
      <c r="D3878" s="5">
        <v>1</v>
      </c>
      <c r="E3878" s="5">
        <v>4</v>
      </c>
      <c r="F3878" s="5">
        <f t="shared" si="431"/>
      </c>
      <c r="G3878" s="6">
        <f t="shared" si="432"/>
      </c>
      <c r="H3878" s="16">
        <v>1</v>
      </c>
      <c r="I3878" s="58">
        <f t="shared" si="424"/>
      </c>
      <c r="J3878">
        <v>112</v>
      </c>
      <c r="K3878">
        <f t="shared" si="425"/>
      </c>
      <c r="L3878">
        <f t="shared" si="426"/>
      </c>
      <c r="W3878">
        <f t="shared" si="427"/>
      </c>
      <c r="X3878">
        <f t="shared" si="428"/>
      </c>
      <c r="Y3878">
        <f t="shared" si="429"/>
      </c>
      <c r="Z3878">
        <f t="shared" si="430"/>
      </c>
    </row>
    <row r="3879" spans="1:26" ht="24">
      <c r="A3879" s="5">
        <v>31</v>
      </c>
      <c r="B3879" s="95" t="s">
        <v>469</v>
      </c>
      <c r="C3879" s="101" t="s">
        <v>468</v>
      </c>
      <c r="D3879" s="5">
        <v>1</v>
      </c>
      <c r="E3879" s="5">
        <v>4</v>
      </c>
      <c r="F3879" s="5">
        <f t="shared" si="431"/>
      </c>
      <c r="G3879" s="6">
        <f t="shared" si="432"/>
      </c>
      <c r="H3879" s="16">
        <v>1</v>
      </c>
      <c r="I3879" s="58">
        <f t="shared" si="424"/>
      </c>
      <c r="J3879">
        <v>112</v>
      </c>
      <c r="K3879">
        <f t="shared" si="425"/>
      </c>
      <c r="L3879">
        <f t="shared" si="426"/>
      </c>
      <c r="W3879">
        <f t="shared" si="427"/>
      </c>
      <c r="X3879">
        <f t="shared" si="428"/>
      </c>
      <c r="Y3879">
        <f t="shared" si="429"/>
      </c>
      <c r="Z3879">
        <f t="shared" si="430"/>
      </c>
    </row>
    <row r="3880" spans="1:26">
      <c r="A3880" s="5">
        <v>32</v>
      </c>
      <c r="B3880" s="95" t="s">
        <v>318</v>
      </c>
      <c r="C3880" s="9" t="s">
        <v>319</v>
      </c>
      <c r="D3880" s="5">
        <v>1</v>
      </c>
      <c r="E3880" s="5">
        <v>4</v>
      </c>
      <c r="F3880" s="5">
        <f t="shared" si="431"/>
      </c>
      <c r="G3880" s="6">
        <f t="shared" si="432"/>
      </c>
      <c r="H3880" s="16">
        <v>1</v>
      </c>
      <c r="I3880" s="58">
        <f t="shared" si="424"/>
      </c>
      <c r="J3880">
        <v>112</v>
      </c>
      <c r="K3880">
        <f t="shared" si="425"/>
      </c>
      <c r="L3880">
        <f t="shared" si="426"/>
      </c>
      <c r="W3880">
        <f t="shared" si="427"/>
      </c>
      <c r="X3880">
        <f t="shared" si="428"/>
      </c>
      <c r="Y3880">
        <f t="shared" si="429"/>
      </c>
      <c r="Z3880">
        <f t="shared" si="430"/>
      </c>
    </row>
    <row r="3881" spans="1:26">
      <c r="A3881" s="5">
        <v>33</v>
      </c>
      <c r="B3881" s="95" t="s">
        <v>277</v>
      </c>
      <c r="C3881" s="9" t="s">
        <v>278</v>
      </c>
      <c r="D3881" s="5">
        <v>1</v>
      </c>
      <c r="E3881" s="5">
        <v>4</v>
      </c>
      <c r="F3881" s="5">
        <f t="shared" si="431"/>
      </c>
      <c r="G3881" s="6">
        <f t="shared" si="432"/>
      </c>
      <c r="H3881" s="16">
        <v>1</v>
      </c>
      <c r="I3881" s="58">
        <f t="shared" si="424"/>
      </c>
      <c r="J3881">
        <v>112</v>
      </c>
      <c r="K3881">
        <f t="shared" si="425"/>
      </c>
      <c r="L3881">
        <f t="shared" si="426"/>
      </c>
      <c r="W3881">
        <f t="shared" si="427"/>
      </c>
      <c r="X3881">
        <f t="shared" si="428"/>
      </c>
      <c r="Y3881">
        <f t="shared" si="429"/>
      </c>
      <c r="Z3881">
        <f t="shared" si="430"/>
      </c>
    </row>
    <row r="3882" spans="1:26">
      <c r="A3882" s="5">
        <v>34</v>
      </c>
      <c r="B3882" s="95" t="s">
        <v>830</v>
      </c>
      <c r="C3882" s="101" t="s">
        <v>829</v>
      </c>
      <c r="D3882" s="5">
        <v>1</v>
      </c>
      <c r="E3882" s="5">
        <v>4</v>
      </c>
      <c r="F3882" s="5">
        <f t="shared" si="431"/>
      </c>
      <c r="G3882" s="6">
        <f t="shared" si="432"/>
      </c>
      <c r="H3882" s="16">
        <v>1</v>
      </c>
      <c r="I3882" s="58">
        <f t="shared" si="424"/>
      </c>
      <c r="J3882">
        <v>112</v>
      </c>
      <c r="K3882">
        <f t="shared" si="425"/>
      </c>
      <c r="L3882">
        <f t="shared" si="426"/>
      </c>
      <c r="W3882">
        <f t="shared" si="427"/>
      </c>
      <c r="X3882">
        <f t="shared" si="428"/>
      </c>
      <c r="Y3882">
        <f t="shared" si="429"/>
      </c>
      <c r="Z3882">
        <f t="shared" si="430"/>
      </c>
    </row>
    <row r="3883" spans="1:26">
      <c r="A3883" s="5">
        <v>35</v>
      </c>
      <c r="B3883" s="95" t="s">
        <v>873</v>
      </c>
      <c r="C3883" s="9" t="s">
        <v>872</v>
      </c>
      <c r="D3883" s="5">
        <v>1</v>
      </c>
      <c r="E3883" s="5">
        <v>4</v>
      </c>
      <c r="F3883" s="5">
        <f t="shared" si="431"/>
      </c>
      <c r="G3883" s="6">
        <f t="shared" si="432"/>
      </c>
      <c r="H3883" s="16">
        <v>1</v>
      </c>
      <c r="I3883" s="58">
        <f t="shared" si="424"/>
      </c>
      <c r="J3883">
        <v>112</v>
      </c>
      <c r="K3883">
        <f t="shared" si="425"/>
      </c>
      <c r="L3883">
        <f t="shared" si="426"/>
      </c>
      <c r="W3883">
        <f t="shared" si="427"/>
      </c>
      <c r="X3883">
        <f t="shared" si="428"/>
      </c>
      <c r="Y3883">
        <f t="shared" si="429"/>
      </c>
      <c r="Z3883">
        <f t="shared" si="430"/>
      </c>
    </row>
    <row r="3884" spans="1:26">
      <c r="A3884" s="5">
        <v>36</v>
      </c>
      <c r="B3884" s="8" t="s">
        <v>324</v>
      </c>
      <c r="C3884" s="5" t="s">
        <v>325</v>
      </c>
      <c r="D3884" s="5">
        <v>1</v>
      </c>
      <c r="E3884" s="16">
        <v>5</v>
      </c>
      <c r="F3884" s="5">
        <f t="shared" si="431"/>
      </c>
      <c r="G3884" s="6">
        <f t="shared" si="432"/>
      </c>
      <c r="H3884" s="5">
        <v>1</v>
      </c>
      <c r="I3884" s="58">
        <f t="shared" si="424"/>
      </c>
      <c r="J3884">
        <v>112</v>
      </c>
      <c r="K3884">
        <f t="shared" si="425"/>
      </c>
      <c r="L3884">
        <f t="shared" si="426"/>
      </c>
      <c r="W3884">
        <f t="shared" si="427"/>
      </c>
      <c r="X3884">
        <f t="shared" si="428"/>
      </c>
      <c r="Y3884">
        <f t="shared" si="429"/>
      </c>
      <c r="Z3884">
        <f t="shared" si="430"/>
      </c>
    </row>
    <row r="3885" spans="1:26">
      <c r="A3885" s="5">
        <v>37</v>
      </c>
      <c r="B3885" s="95" t="s">
        <v>423</v>
      </c>
      <c r="C3885" s="5" t="s">
        <v>424</v>
      </c>
      <c r="D3885" s="5">
        <v>1</v>
      </c>
      <c r="E3885" s="5">
        <v>4</v>
      </c>
      <c r="F3885" s="5">
        <f t="shared" si="431"/>
      </c>
      <c r="G3885" s="6">
        <f t="shared" si="432"/>
      </c>
      <c r="H3885" s="5">
        <v>1</v>
      </c>
      <c r="I3885" s="58">
        <f t="shared" si="424"/>
      </c>
      <c r="J3885">
        <v>112</v>
      </c>
      <c r="K3885">
        <f t="shared" si="425"/>
      </c>
      <c r="L3885">
        <f t="shared" si="426"/>
      </c>
      <c r="W3885">
        <f t="shared" si="427"/>
      </c>
      <c r="X3885">
        <f t="shared" si="428"/>
      </c>
      <c r="Y3885">
        <f t="shared" si="429"/>
      </c>
      <c r="Z3885">
        <f t="shared" si="430"/>
      </c>
    </row>
    <row r="3886" spans="1:26">
      <c r="A3886" s="5">
        <v>38</v>
      </c>
      <c r="B3886" s="95" t="s">
        <v>492</v>
      </c>
      <c r="C3886" s="101" t="s">
        <v>493</v>
      </c>
      <c r="D3886" s="5">
        <v>1</v>
      </c>
      <c r="E3886" s="5">
        <v>4</v>
      </c>
      <c r="F3886" s="5">
        <f t="shared" si="431"/>
      </c>
      <c r="G3886" s="6">
        <f t="shared" si="432"/>
      </c>
      <c r="H3886" s="5">
        <v>1</v>
      </c>
      <c r="I3886" s="58">
        <f t="shared" si="424"/>
      </c>
      <c r="J3886">
        <v>112</v>
      </c>
      <c r="K3886">
        <f t="shared" si="425"/>
      </c>
      <c r="L3886">
        <f t="shared" si="426"/>
      </c>
      <c r="W3886">
        <f t="shared" si="427"/>
      </c>
      <c r="X3886">
        <f t="shared" si="428"/>
      </c>
      <c r="Y3886">
        <f t="shared" si="429"/>
      </c>
      <c r="Z3886">
        <f t="shared" si="430"/>
      </c>
    </row>
    <row r="3887" spans="1:26">
      <c r="A3887" s="5">
        <v>39</v>
      </c>
      <c r="B3887" s="95" t="s">
        <v>615</v>
      </c>
      <c r="C3887" s="101" t="s">
        <v>826</v>
      </c>
      <c r="D3887" s="5">
        <v>1</v>
      </c>
      <c r="E3887" s="5">
        <v>4</v>
      </c>
      <c r="F3887" s="5">
        <f t="shared" si="431"/>
      </c>
      <c r="G3887" s="6">
        <f t="shared" si="432"/>
      </c>
      <c r="H3887" s="5">
        <v>1</v>
      </c>
      <c r="I3887" s="58">
        <f t="shared" si="424"/>
      </c>
      <c r="J3887">
        <v>112</v>
      </c>
      <c r="K3887">
        <f t="shared" si="425"/>
      </c>
      <c r="L3887">
        <f t="shared" si="426"/>
      </c>
      <c r="W3887">
        <f t="shared" si="427"/>
      </c>
      <c r="X3887">
        <f t="shared" si="428"/>
      </c>
      <c r="Y3887">
        <f t="shared" si="429"/>
      </c>
      <c r="Z3887">
        <f t="shared" si="430"/>
      </c>
    </row>
    <row r="3888" spans="1:26">
      <c r="A3888" s="5">
        <v>40</v>
      </c>
      <c r="B3888" s="95" t="s">
        <v>310</v>
      </c>
      <c r="C3888" s="5" t="s">
        <v>311</v>
      </c>
      <c r="D3888" s="5">
        <v>1</v>
      </c>
      <c r="E3888" s="5">
        <v>4</v>
      </c>
      <c r="F3888" s="5">
        <f t="shared" si="431"/>
      </c>
      <c r="G3888" s="6">
        <f t="shared" si="432"/>
      </c>
      <c r="H3888" s="16">
        <v>1</v>
      </c>
      <c r="I3888" s="58">
        <f t="shared" si="424"/>
      </c>
      <c r="J3888">
        <v>112</v>
      </c>
      <c r="K3888">
        <f t="shared" si="425"/>
      </c>
      <c r="L3888">
        <f t="shared" si="426"/>
      </c>
      <c r="W3888">
        <f t="shared" si="427"/>
      </c>
      <c r="X3888">
        <f t="shared" si="428"/>
      </c>
      <c r="Y3888">
        <f t="shared" si="429"/>
      </c>
      <c r="Z3888">
        <f t="shared" si="430"/>
      </c>
    </row>
    <row r="3889" spans="1:26">
      <c r="A3889" s="5">
        <v>41</v>
      </c>
      <c r="B3889" s="8" t="s">
        <v>330</v>
      </c>
      <c r="C3889" s="5" t="s">
        <v>331</v>
      </c>
      <c r="D3889" s="5">
        <v>1</v>
      </c>
      <c r="E3889" s="16">
        <v>4</v>
      </c>
      <c r="F3889" s="5">
        <f t="shared" si="431"/>
      </c>
      <c r="G3889" s="6">
        <f t="shared" si="432"/>
      </c>
      <c r="H3889" s="16">
        <v>1</v>
      </c>
      <c r="I3889" s="58">
        <f t="shared" si="424"/>
      </c>
      <c r="J3889">
        <v>112</v>
      </c>
      <c r="K3889">
        <f t="shared" si="425"/>
      </c>
      <c r="L3889">
        <f t="shared" si="426"/>
      </c>
      <c r="W3889">
        <f t="shared" si="427"/>
      </c>
      <c r="X3889">
        <f t="shared" si="428"/>
      </c>
      <c r="Y3889">
        <f t="shared" si="429"/>
      </c>
      <c r="Z3889">
        <f t="shared" si="430"/>
      </c>
    </row>
    <row r="3890" spans="1:26">
      <c r="A3890" s="5">
        <v>42</v>
      </c>
      <c r="B3890" s="95" t="s">
        <v>956</v>
      </c>
      <c r="C3890" s="9" t="s">
        <v>955</v>
      </c>
      <c r="D3890" s="5">
        <v>1</v>
      </c>
      <c r="E3890" s="5">
        <v>4</v>
      </c>
      <c r="F3890" s="5">
        <f t="shared" si="431"/>
      </c>
      <c r="G3890" s="6">
        <f t="shared" si="432"/>
      </c>
      <c r="H3890" s="5">
        <v>1</v>
      </c>
      <c r="I3890" s="58">
        <f t="shared" si="424"/>
      </c>
      <c r="J3890">
        <v>112</v>
      </c>
      <c r="K3890">
        <f t="shared" si="425"/>
      </c>
      <c r="L3890">
        <f t="shared" si="426"/>
      </c>
      <c r="W3890">
        <f t="shared" si="427"/>
      </c>
      <c r="X3890">
        <f t="shared" si="428"/>
      </c>
      <c r="Y3890">
        <f t="shared" si="429"/>
      </c>
      <c r="Z3890">
        <f t="shared" si="430"/>
      </c>
    </row>
    <row r="3891" spans="1:26">
      <c r="A3891" s="5">
        <v>43</v>
      </c>
      <c r="B3891" s="95" t="s">
        <v>1349</v>
      </c>
      <c r="C3891" s="9" t="s">
        <v>1348</v>
      </c>
      <c r="D3891" s="5">
        <v>1</v>
      </c>
      <c r="E3891" s="5">
        <v>4</v>
      </c>
      <c r="F3891" s="5">
        <f t="shared" si="431"/>
      </c>
      <c r="G3891" s="6">
        <f t="shared" si="432"/>
      </c>
      <c r="H3891" s="5">
        <v>1</v>
      </c>
      <c r="I3891" s="58">
        <f t="shared" si="424"/>
      </c>
      <c r="J3891">
        <v>112</v>
      </c>
      <c r="K3891">
        <f t="shared" si="425"/>
      </c>
      <c r="L3891">
        <f t="shared" si="426"/>
      </c>
      <c r="W3891">
        <f t="shared" si="427"/>
      </c>
      <c r="X3891">
        <f t="shared" si="428"/>
      </c>
      <c r="Y3891">
        <f t="shared" si="429"/>
      </c>
      <c r="Z3891">
        <f t="shared" si="430"/>
      </c>
    </row>
    <row r="3892" spans="1:26">
      <c r="A3892" s="5">
        <v>44</v>
      </c>
      <c r="B3892" s="8" t="s">
        <v>707</v>
      </c>
      <c r="C3892" s="5" t="s">
        <v>708</v>
      </c>
      <c r="D3892" s="5">
        <v>1</v>
      </c>
      <c r="E3892" s="16">
        <v>4</v>
      </c>
      <c r="F3892" s="5">
        <f t="shared" si="431"/>
      </c>
      <c r="G3892" s="6">
        <f t="shared" si="432"/>
      </c>
      <c r="H3892" s="16">
        <v>1</v>
      </c>
      <c r="I3892" s="58">
        <f t="shared" si="424"/>
      </c>
      <c r="J3892">
        <v>112</v>
      </c>
      <c r="K3892">
        <f t="shared" si="425"/>
      </c>
      <c r="L3892">
        <f t="shared" si="426"/>
      </c>
      <c r="W3892">
        <f t="shared" si="427"/>
      </c>
      <c r="X3892">
        <f t="shared" si="428"/>
      </c>
      <c r="Y3892">
        <f t="shared" si="429"/>
      </c>
      <c r="Z3892">
        <f t="shared" si="430"/>
      </c>
    </row>
    <row r="3893" spans="1:26">
      <c r="A3893" s="5">
        <v>45</v>
      </c>
      <c r="B3893" s="95" t="s">
        <v>1143</v>
      </c>
      <c r="C3893" s="9" t="s">
        <v>1142</v>
      </c>
      <c r="D3893" s="5">
        <v>1</v>
      </c>
      <c r="E3893" s="5">
        <v>4</v>
      </c>
      <c r="F3893" s="5">
        <f t="shared" si="431"/>
      </c>
      <c r="G3893" s="6">
        <f t="shared" si="432"/>
      </c>
      <c r="H3893" s="5">
        <v>1</v>
      </c>
      <c r="I3893" s="58">
        <f t="shared" si="424"/>
      </c>
      <c r="J3893">
        <v>112</v>
      </c>
      <c r="K3893">
        <f t="shared" si="425"/>
      </c>
      <c r="L3893">
        <f t="shared" si="426"/>
      </c>
      <c r="W3893">
        <f t="shared" si="427"/>
      </c>
      <c r="X3893">
        <f t="shared" si="428"/>
      </c>
      <c r="Y3893">
        <f t="shared" si="429"/>
      </c>
      <c r="Z3893">
        <f t="shared" si="430"/>
      </c>
    </row>
    <row r="3894" spans="1:26">
      <c r="A3894" s="5">
        <v>46</v>
      </c>
      <c r="B3894" s="15" t="s">
        <v>1347</v>
      </c>
      <c r="C3894" s="5" t="s">
        <v>1346</v>
      </c>
      <c r="D3894" s="5">
        <v>1</v>
      </c>
      <c r="E3894" s="16">
        <v>4</v>
      </c>
      <c r="F3894" s="5">
        <f t="shared" si="431"/>
      </c>
      <c r="G3894" s="6">
        <f t="shared" si="432"/>
      </c>
      <c r="H3894" s="5">
        <v>1</v>
      </c>
      <c r="I3894" s="58">
        <f t="shared" si="424"/>
      </c>
      <c r="J3894">
        <v>112</v>
      </c>
      <c r="K3894">
        <f t="shared" si="425"/>
      </c>
      <c r="L3894">
        <f t="shared" si="426"/>
      </c>
      <c r="W3894">
        <f t="shared" si="427"/>
      </c>
      <c r="X3894">
        <f t="shared" si="428"/>
      </c>
      <c r="Y3894">
        <f t="shared" si="429"/>
      </c>
      <c r="Z3894">
        <f t="shared" si="430"/>
      </c>
    </row>
    <row r="3895" spans="1:26">
      <c r="A3895" s="5">
        <v>47</v>
      </c>
      <c r="B3895" s="8" t="s">
        <v>844</v>
      </c>
      <c r="C3895" s="5" t="s">
        <v>843</v>
      </c>
      <c r="D3895" s="5">
        <v>1</v>
      </c>
      <c r="E3895" s="16">
        <v>4</v>
      </c>
      <c r="F3895" s="5">
        <f t="shared" si="431"/>
      </c>
      <c r="G3895" s="6">
        <f t="shared" si="432"/>
      </c>
      <c r="H3895" s="5">
        <v>1</v>
      </c>
      <c r="I3895" s="58">
        <f t="shared" si="424"/>
      </c>
      <c r="J3895">
        <v>112</v>
      </c>
      <c r="K3895">
        <f t="shared" si="425"/>
      </c>
      <c r="L3895">
        <f t="shared" si="426"/>
      </c>
      <c r="W3895">
        <f t="shared" si="427"/>
      </c>
      <c r="X3895">
        <f t="shared" si="428"/>
      </c>
      <c r="Y3895">
        <f t="shared" si="429"/>
      </c>
      <c r="Z3895">
        <f t="shared" si="430"/>
      </c>
    </row>
    <row r="3896" spans="1:26">
      <c r="A3896" s="5">
        <v>48</v>
      </c>
      <c r="B3896" s="95" t="s">
        <v>291</v>
      </c>
      <c r="C3896" s="101" t="s">
        <v>290</v>
      </c>
      <c r="D3896" s="5">
        <v>1</v>
      </c>
      <c r="E3896" s="5">
        <v>4</v>
      </c>
      <c r="F3896" s="5">
        <f t="shared" si="431"/>
      </c>
      <c r="G3896" s="6">
        <f t="shared" si="432"/>
      </c>
      <c r="H3896" s="16">
        <v>1</v>
      </c>
      <c r="I3896" s="58">
        <f t="shared" si="424"/>
      </c>
      <c r="J3896">
        <v>112</v>
      </c>
      <c r="K3896">
        <f t="shared" si="425"/>
      </c>
      <c r="L3896">
        <f t="shared" si="426"/>
      </c>
      <c r="W3896">
        <f t="shared" si="427"/>
      </c>
      <c r="X3896">
        <f t="shared" si="428"/>
      </c>
      <c r="Y3896">
        <f t="shared" si="429"/>
      </c>
      <c r="Z3896">
        <f t="shared" si="430"/>
      </c>
    </row>
    <row r="3897" spans="1:26">
      <c r="A3897" s="5">
        <v>49</v>
      </c>
      <c r="B3897" s="8" t="s">
        <v>467</v>
      </c>
      <c r="C3897" s="5" t="s">
        <v>466</v>
      </c>
      <c r="D3897" s="5">
        <v>1</v>
      </c>
      <c r="E3897" s="5">
        <v>4</v>
      </c>
      <c r="F3897" s="5">
        <f t="shared" si="431"/>
      </c>
      <c r="G3897" s="6">
        <f t="shared" si="432"/>
      </c>
      <c r="H3897" s="16">
        <v>1</v>
      </c>
      <c r="I3897" s="58">
        <f t="shared" si="424"/>
      </c>
      <c r="J3897">
        <v>112</v>
      </c>
      <c r="K3897">
        <f t="shared" si="425"/>
      </c>
      <c r="L3897">
        <f t="shared" si="426"/>
      </c>
      <c r="W3897">
        <f t="shared" si="427"/>
      </c>
      <c r="X3897">
        <f t="shared" si="428"/>
      </c>
      <c r="Y3897">
        <f t="shared" si="429"/>
      </c>
      <c r="Z3897">
        <f t="shared" si="430"/>
      </c>
    </row>
    <row r="3898" spans="1:26">
      <c r="A3898" s="5">
        <v>50</v>
      </c>
      <c r="B3898" s="95" t="s">
        <v>709</v>
      </c>
      <c r="C3898" s="9" t="s">
        <v>710</v>
      </c>
      <c r="D3898" s="5">
        <v>1</v>
      </c>
      <c r="E3898" s="5">
        <v>4</v>
      </c>
      <c r="F3898" s="5">
        <f t="shared" si="431"/>
      </c>
      <c r="G3898" s="6">
        <f t="shared" si="432"/>
      </c>
      <c r="H3898" s="16">
        <v>1</v>
      </c>
      <c r="I3898" s="58">
        <f t="shared" ref="I3898:I3944" si="433">+H3898*G3898</f>
      </c>
      <c r="J3898">
        <v>112</v>
      </c>
      <c r="K3898">
        <f t="shared" ref="K3898:K3944" si="434">+H3898-J3898</f>
      </c>
      <c r="L3898">
        <f t="shared" ref="L3898:L3944" si="435">+K3898*G3898</f>
      </c>
      <c r="W3898">
        <f t="shared" si="427"/>
      </c>
      <c r="X3898">
        <f t="shared" si="428"/>
      </c>
      <c r="Y3898">
        <f t="shared" si="429"/>
      </c>
      <c r="Z3898">
        <f t="shared" si="430"/>
      </c>
    </row>
    <row r="3899" spans="1:26">
      <c r="A3899" s="5">
        <v>51</v>
      </c>
      <c r="B3899" s="8" t="s">
        <v>1345</v>
      </c>
      <c r="C3899" s="5" t="s">
        <v>1344</v>
      </c>
      <c r="D3899" s="5">
        <v>1</v>
      </c>
      <c r="E3899" s="16">
        <v>4</v>
      </c>
      <c r="F3899" s="5">
        <f t="shared" si="431"/>
      </c>
      <c r="G3899" s="6">
        <f t="shared" si="432"/>
      </c>
      <c r="H3899" s="5">
        <v>1</v>
      </c>
      <c r="I3899" s="58">
        <f t="shared" si="433"/>
      </c>
      <c r="J3899">
        <v>112</v>
      </c>
      <c r="K3899">
        <f t="shared" si="434"/>
      </c>
      <c r="L3899">
        <f t="shared" si="435"/>
      </c>
      <c r="W3899">
        <f t="shared" si="427"/>
      </c>
      <c r="X3899">
        <f t="shared" si="428"/>
      </c>
      <c r="Y3899">
        <f t="shared" si="429"/>
      </c>
      <c r="Z3899">
        <f t="shared" si="430"/>
      </c>
    </row>
    <row r="3900" spans="1:26">
      <c r="A3900" s="5"/>
      <c r="B3900" s="8"/>
      <c r="C3900" s="5"/>
      <c r="D3900" s="5"/>
      <c r="E3900" s="16"/>
      <c r="F3900" s="5"/>
      <c r="G3900" s="6"/>
      <c r="H3900" s="5"/>
      <c r="I3900" s="58"/>
      <c r="W3900">
        <f t="shared" si="427"/>
      </c>
      <c r="X3900">
        <f t="shared" si="428"/>
      </c>
      <c r="Y3900">
        <f t="shared" si="429"/>
      </c>
      <c r="Z3900">
        <f t="shared" si="430"/>
      </c>
    </row>
    <row r="3901" spans="1:26">
      <c r="A3901" s="5"/>
      <c r="B3901" s="1563" t="s">
        <v>514</v>
      </c>
      <c r="C3901" s="1563"/>
      <c r="D3901" s="5"/>
      <c r="E3901" s="5"/>
      <c r="F3901" s="9"/>
      <c r="G3901" s="6"/>
      <c r="H3901" s="9"/>
      <c r="I3901" s="58"/>
      <c r="W3901">
        <f t="shared" si="427"/>
      </c>
      <c r="X3901">
        <f t="shared" si="428"/>
      </c>
      <c r="Y3901">
        <f t="shared" si="429"/>
      </c>
      <c r="Z3901">
        <f t="shared" si="430"/>
      </c>
    </row>
    <row r="3902" spans="1:26">
      <c r="A3902" s="19"/>
      <c r="B3902" s="18"/>
      <c r="C3902" s="15"/>
      <c r="D3902" s="5"/>
      <c r="E3902" s="19"/>
      <c r="F3902" s="5"/>
      <c r="G3902" s="6"/>
      <c r="H3902" s="19"/>
      <c r="I3902" s="58"/>
      <c r="W3902">
        <f t="shared" si="427"/>
      </c>
      <c r="X3902">
        <f t="shared" si="428"/>
      </c>
      <c r="Y3902">
        <f t="shared" si="429"/>
      </c>
      <c r="Z3902">
        <f t="shared" si="430"/>
      </c>
    </row>
    <row r="3903" spans="1:26">
      <c r="A3903" s="19"/>
      <c r="B3903" s="20"/>
      <c r="C3903" s="15"/>
      <c r="D3903" s="5"/>
      <c r="E3903" s="19"/>
      <c r="F3903" s="5"/>
      <c r="G3903" s="6"/>
      <c r="H3903" s="19"/>
      <c r="I3903" s="58"/>
      <c r="W3903">
        <f t="shared" si="427"/>
      </c>
      <c r="X3903">
        <f t="shared" si="428"/>
      </c>
      <c r="Y3903">
        <f t="shared" si="429"/>
      </c>
      <c r="Z3903">
        <f t="shared" si="430"/>
      </c>
    </row>
    <row r="3904" spans="1:26">
      <c r="A3904" s="19"/>
      <c r="B3904" s="18"/>
      <c r="C3904" s="48"/>
      <c r="D3904" s="5"/>
      <c r="E3904" s="19"/>
      <c r="F3904" s="5"/>
      <c r="G3904" s="6"/>
      <c r="H3904" s="19"/>
      <c r="I3904" s="58"/>
      <c r="W3904">
        <f t="shared" si="427"/>
      </c>
      <c r="X3904">
        <f t="shared" si="428"/>
      </c>
      <c r="Y3904">
        <f t="shared" si="429"/>
      </c>
      <c r="Z3904">
        <f t="shared" si="430"/>
      </c>
    </row>
    <row r="3905" spans="1:26" ht="37.5" customHeight="1">
      <c r="A3905" s="19">
        <v>56</v>
      </c>
      <c r="B3905" s="18" t="s">
        <v>558</v>
      </c>
      <c r="C3905" s="48" t="s">
        <v>559</v>
      </c>
      <c r="D3905" s="5">
        <v>1</v>
      </c>
      <c r="E3905" s="19">
        <v>30</v>
      </c>
      <c r="F3905" s="5">
        <f t="shared" ref="F3905:F3916" si="436">+E3905*D3905</f>
      </c>
      <c r="G3905" s="6">
        <f t="shared" ref="G3905:G3916" si="437">+E3905*D3905</f>
      </c>
      <c r="H3905" s="19">
        <v>1</v>
      </c>
      <c r="I3905" s="58">
        <f t="shared" si="433"/>
      </c>
      <c r="J3905">
        <v>18</v>
      </c>
      <c r="K3905">
        <f t="shared" si="434"/>
      </c>
      <c r="L3905">
        <f t="shared" si="435"/>
      </c>
      <c r="W3905">
        <f t="shared" si="427"/>
      </c>
      <c r="X3905">
        <f t="shared" si="428"/>
      </c>
      <c r="Y3905">
        <f t="shared" si="429"/>
      </c>
      <c r="Z3905">
        <f t="shared" si="430"/>
      </c>
    </row>
    <row r="3906" spans="1:26" ht="36">
      <c r="A3906" s="19">
        <v>57</v>
      </c>
      <c r="B3906" s="18" t="s">
        <v>425</v>
      </c>
      <c r="C3906" s="15" t="s">
        <v>560</v>
      </c>
      <c r="D3906" s="5">
        <v>1</v>
      </c>
      <c r="E3906" s="19">
        <v>30</v>
      </c>
      <c r="F3906" s="5">
        <f t="shared" si="436"/>
      </c>
      <c r="G3906" s="6">
        <f t="shared" si="437"/>
      </c>
      <c r="H3906" s="19">
        <v>1</v>
      </c>
      <c r="I3906" s="58">
        <f t="shared" si="433"/>
      </c>
      <c r="J3906">
        <v>18</v>
      </c>
      <c r="K3906">
        <f t="shared" si="434"/>
      </c>
      <c r="L3906">
        <f t="shared" si="435"/>
      </c>
      <c r="W3906">
        <f t="shared" si="427"/>
      </c>
      <c r="X3906">
        <f t="shared" si="428"/>
      </c>
      <c r="Y3906">
        <f t="shared" si="429"/>
      </c>
      <c r="Z3906">
        <f t="shared" si="430"/>
      </c>
    </row>
    <row r="3907" spans="1:26">
      <c r="A3907" s="19"/>
      <c r="B3907" s="1563" t="s">
        <v>604</v>
      </c>
      <c r="C3907" s="1563"/>
      <c r="D3907" s="5"/>
      <c r="E3907" s="19"/>
      <c r="F3907" s="5"/>
      <c r="G3907" s="6"/>
      <c r="H3907" s="19"/>
      <c r="I3907" s="58"/>
      <c r="W3907">
        <f t="shared" si="427"/>
      </c>
      <c r="X3907">
        <f t="shared" si="428"/>
      </c>
      <c r="Y3907">
        <f t="shared" si="429"/>
      </c>
      <c r="Z3907">
        <f t="shared" si="430"/>
      </c>
    </row>
    <row r="3908" spans="1:26" ht="24">
      <c r="A3908" s="5">
        <v>58</v>
      </c>
      <c r="B3908" s="106" t="s">
        <v>970</v>
      </c>
      <c r="C3908" s="269" t="s">
        <v>979</v>
      </c>
      <c r="D3908" s="5">
        <v>1</v>
      </c>
      <c r="E3908" s="5">
        <v>10</v>
      </c>
      <c r="F3908" s="5">
        <f t="shared" si="436"/>
      </c>
      <c r="G3908" s="6">
        <f t="shared" si="437"/>
      </c>
      <c r="H3908" s="9">
        <v>1</v>
      </c>
      <c r="I3908" s="58">
        <f t="shared" si="433"/>
      </c>
      <c r="J3908">
        <v>112</v>
      </c>
      <c r="K3908">
        <f t="shared" si="434"/>
      </c>
      <c r="L3908">
        <f t="shared" si="435"/>
      </c>
      <c r="W3908">
        <f t="shared" ref="W3908:W3971" si="438">IF(LEFT($H3908&amp;"",5)="2019-",$H3908,W3907)</f>
      </c>
      <c r="X3908">
        <f t="shared" ref="X3908:X3971" si="439">IF($W3908="",0,IF(COUNTIF($AB$2:$AB$80,$W3908)&gt;0,1,0))</f>
      </c>
      <c r="Y3908">
        <f t="shared" ref="Y3908:Y3971" si="440">IF($C3908="","",UPPER(TRIM(IFERROR(LEFT($C3908&amp;"",FIND("/",$C3908&amp;"")-1),$C3908&amp;""))))</f>
      </c>
      <c r="Z3908">
        <f t="shared" ref="Z3908:Z3971" si="441">IFERROR(IF(ISNUMBER($G3908),$G3908,0),0)</f>
      </c>
    </row>
    <row r="3909" spans="1:26" ht="24">
      <c r="A3909" s="5">
        <v>59</v>
      </c>
      <c r="B3909" s="106" t="s">
        <v>1356</v>
      </c>
      <c r="C3909" s="15" t="s">
        <v>1355</v>
      </c>
      <c r="D3909" s="5">
        <v>1</v>
      </c>
      <c r="E3909" s="5">
        <v>10</v>
      </c>
      <c r="F3909" s="5">
        <f t="shared" si="436"/>
      </c>
      <c r="G3909" s="6">
        <f t="shared" si="437"/>
      </c>
      <c r="H3909" s="9">
        <v>1</v>
      </c>
      <c r="I3909" s="58">
        <f t="shared" si="433"/>
      </c>
      <c r="J3909">
        <v>112</v>
      </c>
      <c r="K3909">
        <f t="shared" si="434"/>
      </c>
      <c r="L3909">
        <f t="shared" si="435"/>
      </c>
      <c r="W3909">
        <f t="shared" si="438"/>
      </c>
      <c r="X3909">
        <f t="shared" si="439"/>
      </c>
      <c r="Y3909">
        <f t="shared" si="440"/>
      </c>
      <c r="Z3909">
        <f t="shared" si="441"/>
      </c>
    </row>
    <row r="3910" spans="1:26" ht="30">
      <c r="A3910" s="5">
        <v>60</v>
      </c>
      <c r="B3910" s="20" t="s">
        <v>1214</v>
      </c>
      <c r="C3910" s="271" t="s">
        <v>1213</v>
      </c>
      <c r="D3910" s="5">
        <v>1</v>
      </c>
      <c r="E3910" s="5">
        <v>10</v>
      </c>
      <c r="F3910" s="5">
        <f t="shared" si="436"/>
      </c>
      <c r="G3910" s="6">
        <f t="shared" si="437"/>
      </c>
      <c r="H3910" s="9">
        <v>1</v>
      </c>
      <c r="I3910" s="58">
        <f t="shared" si="433"/>
      </c>
      <c r="J3910">
        <v>112</v>
      </c>
      <c r="K3910">
        <f t="shared" si="434"/>
      </c>
      <c r="L3910">
        <f t="shared" si="435"/>
      </c>
      <c r="W3910">
        <f t="shared" si="438"/>
      </c>
      <c r="X3910">
        <f t="shared" si="439"/>
      </c>
      <c r="Y3910">
        <f t="shared" si="440"/>
      </c>
      <c r="Z3910">
        <f t="shared" si="441"/>
      </c>
    </row>
    <row r="3911" spans="1:26" ht="36">
      <c r="A3911" s="5">
        <v>61</v>
      </c>
      <c r="B3911" s="106" t="s">
        <v>515</v>
      </c>
      <c r="C3911" s="280" t="s">
        <v>727</v>
      </c>
      <c r="D3911" s="5">
        <v>1</v>
      </c>
      <c r="E3911" s="5">
        <v>10</v>
      </c>
      <c r="F3911" s="5">
        <f t="shared" si="436"/>
      </c>
      <c r="G3911" s="6">
        <f t="shared" si="437"/>
      </c>
      <c r="H3911" s="9">
        <v>1</v>
      </c>
      <c r="I3911" s="58">
        <f t="shared" si="433"/>
      </c>
      <c r="J3911">
        <v>112</v>
      </c>
      <c r="K3911">
        <f t="shared" si="434"/>
      </c>
      <c r="L3911">
        <f t="shared" si="435"/>
      </c>
      <c r="W3911">
        <f t="shared" si="438"/>
      </c>
      <c r="X3911">
        <f t="shared" si="439"/>
      </c>
      <c r="Y3911">
        <f t="shared" si="440"/>
      </c>
      <c r="Z3911">
        <f t="shared" si="441"/>
      </c>
    </row>
    <row r="3912" spans="1:26" ht="36">
      <c r="A3912" s="5">
        <v>62</v>
      </c>
      <c r="B3912" s="106" t="s">
        <v>1007</v>
      </c>
      <c r="C3912" s="15" t="s">
        <v>1006</v>
      </c>
      <c r="D3912" s="5">
        <v>1</v>
      </c>
      <c r="E3912" s="5">
        <v>10</v>
      </c>
      <c r="F3912" s="5">
        <f t="shared" si="436"/>
      </c>
      <c r="G3912" s="6">
        <f t="shared" si="437"/>
      </c>
      <c r="H3912" s="9">
        <v>1</v>
      </c>
      <c r="I3912" s="58">
        <f t="shared" si="433"/>
      </c>
      <c r="J3912">
        <v>112</v>
      </c>
      <c r="K3912">
        <f t="shared" si="434"/>
      </c>
      <c r="L3912">
        <f t="shared" si="435"/>
      </c>
      <c r="W3912">
        <f t="shared" si="438"/>
      </c>
      <c r="X3912">
        <f t="shared" si="439"/>
      </c>
      <c r="Y3912">
        <f t="shared" si="440"/>
      </c>
      <c r="Z3912">
        <f t="shared" si="441"/>
      </c>
    </row>
    <row r="3913" spans="1:26" ht="24">
      <c r="A3913" s="5">
        <v>63</v>
      </c>
      <c r="B3913" s="106" t="s">
        <v>1165</v>
      </c>
      <c r="C3913" s="269" t="s">
        <v>1166</v>
      </c>
      <c r="D3913" s="5">
        <v>1</v>
      </c>
      <c r="E3913" s="5">
        <v>10</v>
      </c>
      <c r="F3913" s="5">
        <f t="shared" si="436"/>
      </c>
      <c r="G3913" s="6">
        <f t="shared" si="437"/>
      </c>
      <c r="H3913" s="9">
        <v>1</v>
      </c>
      <c r="I3913" s="58">
        <f t="shared" si="433"/>
      </c>
      <c r="J3913">
        <v>112</v>
      </c>
      <c r="K3913">
        <f t="shared" si="434"/>
      </c>
      <c r="L3913">
        <f t="shared" si="435"/>
      </c>
      <c r="W3913">
        <f t="shared" si="438"/>
      </c>
      <c r="X3913">
        <f t="shared" si="439"/>
      </c>
      <c r="Y3913">
        <f t="shared" si="440"/>
      </c>
      <c r="Z3913">
        <f t="shared" si="441"/>
      </c>
    </row>
    <row r="3914" spans="1:26" ht="24">
      <c r="A3914" s="5">
        <v>64</v>
      </c>
      <c r="B3914" s="106" t="s">
        <v>1354</v>
      </c>
      <c r="C3914" s="269" t="s">
        <v>1353</v>
      </c>
      <c r="D3914" s="5">
        <v>1</v>
      </c>
      <c r="E3914" s="5">
        <v>10</v>
      </c>
      <c r="F3914" s="5">
        <f t="shared" si="436"/>
      </c>
      <c r="G3914" s="6">
        <f t="shared" si="437"/>
      </c>
      <c r="H3914" s="9">
        <v>1</v>
      </c>
      <c r="I3914" s="58">
        <f t="shared" si="433"/>
      </c>
      <c r="J3914">
        <v>112</v>
      </c>
      <c r="K3914">
        <f t="shared" si="434"/>
      </c>
      <c r="L3914">
        <f t="shared" si="435"/>
      </c>
      <c r="W3914">
        <f t="shared" si="438"/>
      </c>
      <c r="X3914">
        <f t="shared" si="439"/>
      </c>
      <c r="Y3914">
        <f t="shared" si="440"/>
      </c>
      <c r="Z3914">
        <f t="shared" si="441"/>
      </c>
    </row>
    <row r="3915" spans="1:26" ht="24">
      <c r="A3915" s="5">
        <v>65</v>
      </c>
      <c r="B3915" s="106" t="s">
        <v>1143</v>
      </c>
      <c r="C3915" s="15" t="s">
        <v>1352</v>
      </c>
      <c r="D3915" s="5">
        <v>1</v>
      </c>
      <c r="E3915" s="5">
        <v>10</v>
      </c>
      <c r="F3915" s="5">
        <f t="shared" si="436"/>
      </c>
      <c r="G3915" s="6">
        <f t="shared" si="437"/>
      </c>
      <c r="H3915" s="9">
        <v>1</v>
      </c>
      <c r="I3915" s="58">
        <f t="shared" si="433"/>
      </c>
      <c r="J3915">
        <v>112</v>
      </c>
      <c r="K3915">
        <f t="shared" si="434"/>
      </c>
      <c r="L3915">
        <f t="shared" si="435"/>
      </c>
      <c r="W3915">
        <f t="shared" si="438"/>
      </c>
      <c r="X3915">
        <f t="shared" si="439"/>
      </c>
      <c r="Y3915">
        <f t="shared" si="440"/>
      </c>
      <c r="Z3915">
        <f t="shared" si="441"/>
      </c>
    </row>
    <row r="3916" spans="1:26" ht="36">
      <c r="A3916" s="5">
        <v>66</v>
      </c>
      <c r="B3916" s="106" t="s">
        <v>978</v>
      </c>
      <c r="C3916" s="15" t="s">
        <v>977</v>
      </c>
      <c r="D3916" s="5">
        <v>1</v>
      </c>
      <c r="E3916" s="5">
        <v>10</v>
      </c>
      <c r="F3916" s="5">
        <f t="shared" si="436"/>
      </c>
      <c r="G3916" s="6">
        <f t="shared" si="437"/>
      </c>
      <c r="H3916" s="9">
        <v>1</v>
      </c>
      <c r="I3916" s="58">
        <f t="shared" si="433"/>
      </c>
      <c r="J3916">
        <v>112</v>
      </c>
      <c r="K3916">
        <f t="shared" si="434"/>
      </c>
      <c r="L3916">
        <f t="shared" si="435"/>
      </c>
      <c r="W3916">
        <f t="shared" si="438"/>
      </c>
      <c r="X3916">
        <f t="shared" si="439"/>
      </c>
      <c r="Y3916">
        <f t="shared" si="440"/>
      </c>
      <c r="Z3916">
        <f t="shared" si="441"/>
      </c>
    </row>
    <row r="3917" spans="1:26">
      <c r="A3917" s="5"/>
      <c r="B3917" s="1563" t="s">
        <v>644</v>
      </c>
      <c r="C3917" s="1563"/>
      <c r="D3917" s="5"/>
      <c r="E3917" s="5"/>
      <c r="F3917" s="9"/>
      <c r="G3917" s="6"/>
      <c r="H3917" s="9"/>
      <c r="I3917" s="58"/>
      <c r="W3917">
        <f t="shared" si="438"/>
      </c>
      <c r="X3917">
        <f t="shared" si="439"/>
      </c>
      <c r="Y3917">
        <f t="shared" si="440"/>
      </c>
      <c r="Z3917">
        <f t="shared" si="441"/>
      </c>
    </row>
    <row r="3918" spans="1:26">
      <c r="A3918" s="5"/>
      <c r="B3918" s="8"/>
      <c r="C3918" s="5"/>
      <c r="D3918" s="5"/>
      <c r="E3918" s="5"/>
      <c r="F3918" s="9"/>
      <c r="G3918" s="6"/>
      <c r="H3918" s="5"/>
      <c r="I3918" s="58"/>
      <c r="W3918">
        <f t="shared" si="438"/>
      </c>
      <c r="X3918">
        <f t="shared" si="439"/>
      </c>
      <c r="Y3918">
        <f t="shared" si="440"/>
      </c>
      <c r="Z3918">
        <f t="shared" si="441"/>
      </c>
    </row>
    <row r="3919" spans="1:26">
      <c r="A3919" s="5">
        <v>68</v>
      </c>
      <c r="B3919" s="8" t="s">
        <v>649</v>
      </c>
      <c r="C3919" s="5" t="s">
        <v>650</v>
      </c>
      <c r="D3919" s="5">
        <v>1</v>
      </c>
      <c r="E3919" s="5">
        <v>2</v>
      </c>
      <c r="F3919" s="9">
        <v>2</v>
      </c>
      <c r="G3919" s="6">
        <f>+F3919</f>
      </c>
      <c r="H3919" s="5">
        <v>1</v>
      </c>
      <c r="I3919" s="58">
        <f t="shared" si="433"/>
      </c>
      <c r="J3919">
        <f>1250*18%</f>
      </c>
      <c r="K3919">
        <f t="shared" si="434"/>
      </c>
      <c r="L3919">
        <f t="shared" si="435"/>
      </c>
      <c r="W3919">
        <f t="shared" si="438"/>
      </c>
      <c r="X3919">
        <f t="shared" si="439"/>
      </c>
      <c r="Y3919">
        <f t="shared" si="440"/>
      </c>
      <c r="Z3919">
        <f t="shared" si="441"/>
      </c>
    </row>
    <row r="3920" spans="1:26">
      <c r="A3920" s="5"/>
      <c r="B3920" s="1563" t="s">
        <v>375</v>
      </c>
      <c r="C3920" s="1563"/>
      <c r="D3920" s="5"/>
      <c r="E3920" s="5"/>
      <c r="F3920" s="9"/>
      <c r="G3920" s="6"/>
      <c r="H3920" s="9"/>
      <c r="I3920" s="58"/>
      <c r="W3920">
        <f t="shared" si="438"/>
      </c>
      <c r="X3920">
        <f t="shared" si="439"/>
      </c>
      <c r="Y3920">
        <f t="shared" si="440"/>
      </c>
      <c r="Z3920">
        <f t="shared" si="441"/>
      </c>
    </row>
    <row r="3921" spans="1:26">
      <c r="A3921" s="5">
        <v>69</v>
      </c>
      <c r="B3921" s="273" t="s">
        <v>1358</v>
      </c>
      <c r="C3921" s="279" t="s">
        <v>1357</v>
      </c>
      <c r="D3921" s="5">
        <v>1</v>
      </c>
      <c r="E3921" s="9">
        <v>20</v>
      </c>
      <c r="F3921" s="5">
        <f t="shared" ref="F3921:F3930" si="442">+E3921*D3921</f>
      </c>
      <c r="G3921" s="6">
        <f t="shared" ref="G3921:G3930" si="443">+E3921*D3921</f>
      </c>
      <c r="H3921" s="5">
        <v>1</v>
      </c>
      <c r="I3921" s="58">
        <f t="shared" si="433"/>
      </c>
      <c r="J3921">
        <f>75*18%</f>
      </c>
      <c r="K3921">
        <f t="shared" si="434"/>
      </c>
      <c r="L3921">
        <f t="shared" si="435"/>
      </c>
      <c r="W3921">
        <f t="shared" si="438"/>
      </c>
      <c r="X3921">
        <f t="shared" si="439"/>
      </c>
      <c r="Y3921">
        <f t="shared" si="440"/>
      </c>
      <c r="Z3921">
        <f t="shared" si="441"/>
      </c>
    </row>
    <row r="3922" spans="1:26">
      <c r="A3922" s="5">
        <v>70</v>
      </c>
      <c r="B3922" s="346" t="s">
        <v>1226</v>
      </c>
      <c r="C3922" s="8" t="s">
        <v>1227</v>
      </c>
      <c r="D3922" s="5">
        <v>1</v>
      </c>
      <c r="E3922" s="5">
        <v>200</v>
      </c>
      <c r="F3922" s="5">
        <f t="shared" si="442"/>
      </c>
      <c r="G3922" s="6">
        <f t="shared" si="443"/>
      </c>
      <c r="H3922" s="5">
        <v>1</v>
      </c>
      <c r="I3922" s="58">
        <f t="shared" si="433"/>
      </c>
      <c r="J3922">
        <f t="shared" ref="J3922:J3930" si="444">75*18%</f>
      </c>
      <c r="K3922">
        <f t="shared" si="434"/>
      </c>
      <c r="L3922">
        <f t="shared" si="435"/>
      </c>
      <c r="W3922">
        <f t="shared" si="438"/>
      </c>
      <c r="X3922">
        <f t="shared" si="439"/>
      </c>
      <c r="Y3922">
        <f t="shared" si="440"/>
      </c>
      <c r="Z3922">
        <f t="shared" si="441"/>
      </c>
    </row>
    <row r="3923" spans="1:26">
      <c r="A3923" s="5">
        <v>71</v>
      </c>
      <c r="B3923" s="346" t="s">
        <v>1228</v>
      </c>
      <c r="C3923" s="8" t="s">
        <v>1229</v>
      </c>
      <c r="D3923" s="426"/>
      <c r="E3923" s="5"/>
      <c r="F3923" s="5">
        <v>50</v>
      </c>
      <c r="G3923" s="6">
        <f>+F3923</f>
      </c>
      <c r="H3923" s="5">
        <v>1</v>
      </c>
      <c r="I3923" s="58">
        <f t="shared" si="433"/>
      </c>
      <c r="J3923">
        <f t="shared" si="444"/>
      </c>
      <c r="K3923">
        <f t="shared" si="434"/>
      </c>
      <c r="L3923">
        <f t="shared" si="435"/>
      </c>
      <c r="W3923">
        <f t="shared" si="438"/>
      </c>
      <c r="X3923">
        <f t="shared" si="439"/>
      </c>
      <c r="Y3923">
        <f t="shared" si="440"/>
      </c>
      <c r="Z3923">
        <f t="shared" si="441"/>
      </c>
    </row>
    <row r="3924" spans="1:26">
      <c r="A3924" s="5">
        <v>72</v>
      </c>
      <c r="B3924" s="106" t="s">
        <v>948</v>
      </c>
      <c r="C3924" s="157" t="s">
        <v>947</v>
      </c>
      <c r="D3924" s="5">
        <v>1</v>
      </c>
      <c r="E3924" s="9">
        <v>25</v>
      </c>
      <c r="F3924" s="5">
        <f t="shared" si="442"/>
      </c>
      <c r="G3924" s="6">
        <f t="shared" si="443"/>
      </c>
      <c r="H3924" s="5">
        <v>1</v>
      </c>
      <c r="I3924" s="58">
        <f t="shared" si="433"/>
      </c>
      <c r="J3924">
        <f t="shared" si="444"/>
      </c>
      <c r="K3924">
        <f t="shared" si="434"/>
      </c>
      <c r="L3924">
        <f t="shared" si="435"/>
      </c>
      <c r="W3924">
        <f t="shared" si="438"/>
      </c>
      <c r="X3924">
        <f t="shared" si="439"/>
      </c>
      <c r="Y3924">
        <f t="shared" si="440"/>
      </c>
      <c r="Z3924">
        <f t="shared" si="441"/>
      </c>
    </row>
    <row r="3925" spans="1:26">
      <c r="A3925" s="5">
        <v>73</v>
      </c>
      <c r="B3925" s="106" t="s">
        <v>634</v>
      </c>
      <c r="C3925" s="157" t="s">
        <v>635</v>
      </c>
      <c r="D3925" s="5">
        <v>1</v>
      </c>
      <c r="E3925" s="9">
        <v>25</v>
      </c>
      <c r="F3925" s="5">
        <f t="shared" si="442"/>
      </c>
      <c r="G3925" s="6">
        <f t="shared" si="443"/>
      </c>
      <c r="H3925" s="5">
        <v>1</v>
      </c>
      <c r="I3925" s="58">
        <f t="shared" si="433"/>
      </c>
      <c r="J3925">
        <f t="shared" si="444"/>
      </c>
      <c r="K3925">
        <f t="shared" si="434"/>
      </c>
      <c r="L3925">
        <f t="shared" si="435"/>
      </c>
      <c r="W3925">
        <f t="shared" si="438"/>
      </c>
      <c r="X3925">
        <f t="shared" si="439"/>
      </c>
      <c r="Y3925">
        <f t="shared" si="440"/>
      </c>
      <c r="Z3925">
        <f t="shared" si="441"/>
      </c>
    </row>
    <row r="3926" spans="1:26">
      <c r="A3926" s="5"/>
      <c r="B3926" s="106"/>
      <c r="C3926" s="157"/>
      <c r="D3926" s="5"/>
      <c r="E3926" s="9"/>
      <c r="F3926" s="5"/>
      <c r="G3926" s="6"/>
      <c r="H3926" s="5"/>
      <c r="I3926" s="58"/>
      <c r="W3926">
        <f t="shared" si="438"/>
      </c>
      <c r="X3926">
        <f t="shared" si="439"/>
      </c>
      <c r="Y3926">
        <f t="shared" si="440"/>
      </c>
      <c r="Z3926">
        <f t="shared" si="441"/>
      </c>
    </row>
    <row r="3927" spans="1:26">
      <c r="A3927" s="5">
        <v>75</v>
      </c>
      <c r="B3927" s="273" t="s">
        <v>640</v>
      </c>
      <c r="C3927" s="15" t="s">
        <v>641</v>
      </c>
      <c r="D3927" s="5">
        <v>1</v>
      </c>
      <c r="E3927" s="9">
        <v>25</v>
      </c>
      <c r="F3927" s="5">
        <f t="shared" si="442"/>
      </c>
      <c r="G3927" s="6">
        <f t="shared" si="443"/>
      </c>
      <c r="H3927" s="5">
        <v>1</v>
      </c>
      <c r="I3927" s="58">
        <f t="shared" si="433"/>
      </c>
      <c r="J3927">
        <f t="shared" si="444"/>
      </c>
      <c r="K3927">
        <f t="shared" si="434"/>
      </c>
      <c r="L3927">
        <f t="shared" si="435"/>
      </c>
      <c r="W3927">
        <f t="shared" si="438"/>
      </c>
      <c r="X3927">
        <f t="shared" si="439"/>
      </c>
      <c r="Y3927">
        <f t="shared" si="440"/>
      </c>
      <c r="Z3927">
        <f t="shared" si="441"/>
      </c>
    </row>
    <row r="3928" spans="1:26">
      <c r="A3928" s="5">
        <v>76</v>
      </c>
      <c r="B3928" s="273" t="s">
        <v>715</v>
      </c>
      <c r="C3928" s="279" t="s">
        <v>716</v>
      </c>
      <c r="D3928" s="5">
        <v>1</v>
      </c>
      <c r="E3928" s="9">
        <v>25</v>
      </c>
      <c r="F3928" s="5">
        <f t="shared" si="442"/>
      </c>
      <c r="G3928" s="6">
        <f t="shared" si="443"/>
      </c>
      <c r="H3928" s="5">
        <v>1</v>
      </c>
      <c r="I3928" s="58">
        <f t="shared" si="433"/>
      </c>
      <c r="J3928">
        <f t="shared" si="444"/>
      </c>
      <c r="K3928">
        <f t="shared" si="434"/>
      </c>
      <c r="L3928">
        <f t="shared" si="435"/>
      </c>
      <c r="W3928">
        <f t="shared" si="438"/>
      </c>
      <c r="X3928">
        <f t="shared" si="439"/>
      </c>
      <c r="Y3928">
        <f t="shared" si="440"/>
      </c>
      <c r="Z3928">
        <f t="shared" si="441"/>
      </c>
    </row>
    <row r="3929" spans="1:26">
      <c r="A3929" s="5">
        <v>77</v>
      </c>
      <c r="B3929" s="106" t="s">
        <v>376</v>
      </c>
      <c r="C3929" s="157" t="s">
        <v>377</v>
      </c>
      <c r="D3929" s="5">
        <v>1</v>
      </c>
      <c r="E3929" s="9">
        <v>25</v>
      </c>
      <c r="F3929" s="5">
        <f t="shared" si="442"/>
      </c>
      <c r="G3929" s="6">
        <f t="shared" si="443"/>
      </c>
      <c r="H3929" s="5">
        <v>1</v>
      </c>
      <c r="I3929" s="58">
        <f t="shared" si="433"/>
      </c>
      <c r="J3929">
        <f t="shared" si="444"/>
      </c>
      <c r="K3929">
        <f t="shared" si="434"/>
      </c>
      <c r="L3929">
        <f t="shared" si="435"/>
      </c>
      <c r="W3929">
        <f t="shared" si="438"/>
      </c>
      <c r="X3929">
        <f t="shared" si="439"/>
      </c>
      <c r="Y3929">
        <f t="shared" si="440"/>
      </c>
      <c r="Z3929">
        <f t="shared" si="441"/>
      </c>
    </row>
    <row r="3930" spans="1:26" ht="24">
      <c r="A3930" s="5">
        <v>78</v>
      </c>
      <c r="B3930" s="20" t="s">
        <v>642</v>
      </c>
      <c r="C3930" s="106" t="s">
        <v>643</v>
      </c>
      <c r="D3930" s="5">
        <v>1</v>
      </c>
      <c r="E3930" s="9">
        <v>20</v>
      </c>
      <c r="F3930" s="5">
        <f t="shared" si="442"/>
      </c>
      <c r="G3930" s="6">
        <f t="shared" si="443"/>
      </c>
      <c r="H3930" s="5">
        <v>1</v>
      </c>
      <c r="I3930" s="58">
        <f t="shared" si="433"/>
      </c>
      <c r="J3930">
        <f t="shared" si="444"/>
      </c>
      <c r="K3930">
        <f t="shared" si="434"/>
      </c>
      <c r="L3930">
        <f t="shared" si="435"/>
      </c>
      <c r="W3930">
        <f t="shared" si="438"/>
      </c>
      <c r="X3930">
        <f t="shared" si="439"/>
      </c>
      <c r="Y3930">
        <f t="shared" si="440"/>
      </c>
      <c r="Z3930">
        <f t="shared" si="441"/>
      </c>
    </row>
    <row r="3931" spans="1:26">
      <c r="A3931" s="5"/>
      <c r="B3931" s="1563" t="s">
        <v>1500</v>
      </c>
      <c r="C3931" s="1563"/>
      <c r="D3931" s="5"/>
      <c r="E3931" s="9"/>
      <c r="F3931" s="5"/>
      <c r="G3931" s="6"/>
      <c r="H3931" s="5"/>
      <c r="I3931" s="58"/>
      <c r="W3931">
        <f t="shared" si="438"/>
      </c>
      <c r="X3931">
        <f t="shared" si="439"/>
      </c>
      <c r="Y3931">
        <f t="shared" si="440"/>
      </c>
      <c r="Z3931">
        <f t="shared" si="441"/>
      </c>
    </row>
    <row r="3932" spans="1:26">
      <c r="A3932" s="275">
        <v>79</v>
      </c>
      <c r="B3932" s="8" t="s">
        <v>976</v>
      </c>
      <c r="C3932" s="5" t="s">
        <v>1127</v>
      </c>
      <c r="D3932" s="5">
        <v>1</v>
      </c>
      <c r="E3932" s="5">
        <v>50</v>
      </c>
      <c r="F3932" s="5">
        <f t="shared" ref="F3932:F3940" si="445">+E3932*D3932</f>
      </c>
      <c r="G3932" s="6">
        <f t="shared" ref="G3932:G3940" si="446">+E3932*D3932</f>
      </c>
      <c r="H3932" s="5">
        <v>1</v>
      </c>
      <c r="I3932" s="58">
        <f t="shared" si="433"/>
      </c>
      <c r="J3932">
        <v>3.6</v>
      </c>
      <c r="K3932">
        <f t="shared" si="434"/>
      </c>
      <c r="L3932">
        <f t="shared" si="435"/>
      </c>
      <c r="W3932">
        <f t="shared" si="438"/>
      </c>
      <c r="X3932">
        <f t="shared" si="439"/>
      </c>
      <c r="Y3932">
        <f t="shared" si="440"/>
      </c>
      <c r="Z3932">
        <f t="shared" si="441"/>
      </c>
    </row>
    <row r="3933" spans="1:26">
      <c r="A3933" s="275">
        <v>80</v>
      </c>
      <c r="B3933" s="8" t="s">
        <v>1126</v>
      </c>
      <c r="C3933" s="5" t="s">
        <v>1125</v>
      </c>
      <c r="D3933" s="5">
        <v>1</v>
      </c>
      <c r="E3933" s="5">
        <v>25</v>
      </c>
      <c r="F3933" s="5">
        <f t="shared" si="445"/>
      </c>
      <c r="G3933" s="6">
        <f t="shared" si="446"/>
      </c>
      <c r="H3933" s="5">
        <v>1</v>
      </c>
      <c r="I3933" s="58">
        <f t="shared" si="433"/>
      </c>
      <c r="J3933">
        <v>3.6</v>
      </c>
      <c r="K3933">
        <f t="shared" si="434"/>
      </c>
      <c r="L3933">
        <f t="shared" si="435"/>
      </c>
      <c r="W3933">
        <f t="shared" si="438"/>
      </c>
      <c r="X3933">
        <f t="shared" si="439"/>
      </c>
      <c r="Y3933">
        <f t="shared" si="440"/>
      </c>
      <c r="Z3933">
        <f t="shared" si="441"/>
      </c>
    </row>
    <row r="3934" spans="1:26">
      <c r="A3934" s="275">
        <v>81</v>
      </c>
      <c r="B3934" s="8" t="s">
        <v>1123</v>
      </c>
      <c r="C3934" s="5" t="s">
        <v>1114</v>
      </c>
      <c r="D3934" s="5">
        <v>1</v>
      </c>
      <c r="E3934" s="5">
        <v>50</v>
      </c>
      <c r="F3934" s="5">
        <f t="shared" si="445"/>
      </c>
      <c r="G3934" s="6">
        <f t="shared" si="446"/>
      </c>
      <c r="H3934" s="5">
        <v>1</v>
      </c>
      <c r="I3934" s="58">
        <f t="shared" si="433"/>
      </c>
      <c r="J3934">
        <v>3.6</v>
      </c>
      <c r="K3934">
        <f t="shared" si="434"/>
      </c>
      <c r="L3934">
        <f t="shared" si="435"/>
      </c>
      <c r="W3934">
        <f t="shared" si="438"/>
      </c>
      <c r="X3934">
        <f t="shared" si="439"/>
      </c>
      <c r="Y3934">
        <f t="shared" si="440"/>
      </c>
      <c r="Z3934">
        <f t="shared" si="441"/>
      </c>
    </row>
    <row r="3935" spans="1:26">
      <c r="A3935" s="275">
        <v>82</v>
      </c>
      <c r="B3935" s="8" t="s">
        <v>1122</v>
      </c>
      <c r="C3935" s="5" t="s">
        <v>1121</v>
      </c>
      <c r="D3935" s="5">
        <v>1</v>
      </c>
      <c r="E3935" s="5">
        <v>50</v>
      </c>
      <c r="F3935" s="5">
        <f t="shared" si="445"/>
      </c>
      <c r="G3935" s="6">
        <f t="shared" si="446"/>
      </c>
      <c r="H3935" s="5">
        <v>1</v>
      </c>
      <c r="I3935" s="58">
        <f t="shared" si="433"/>
      </c>
      <c r="J3935">
        <v>3.6</v>
      </c>
      <c r="K3935">
        <f t="shared" si="434"/>
      </c>
      <c r="L3935">
        <f t="shared" si="435"/>
      </c>
      <c r="W3935">
        <f t="shared" si="438"/>
      </c>
      <c r="X3935">
        <f t="shared" si="439"/>
      </c>
      <c r="Y3935">
        <f t="shared" si="440"/>
      </c>
      <c r="Z3935">
        <f t="shared" si="441"/>
      </c>
    </row>
    <row r="3936" spans="1:26">
      <c r="A3936" s="275">
        <v>83</v>
      </c>
      <c r="B3936" s="8" t="s">
        <v>586</v>
      </c>
      <c r="C3936" s="5" t="s">
        <v>1116</v>
      </c>
      <c r="D3936" s="5">
        <v>1</v>
      </c>
      <c r="E3936" s="5">
        <v>50</v>
      </c>
      <c r="F3936" s="5">
        <f t="shared" si="445"/>
      </c>
      <c r="G3936" s="6">
        <f t="shared" si="446"/>
      </c>
      <c r="H3936" s="5">
        <v>1</v>
      </c>
      <c r="I3936" s="58">
        <f t="shared" si="433"/>
      </c>
      <c r="J3936">
        <v>3.6</v>
      </c>
      <c r="K3936">
        <f t="shared" si="434"/>
      </c>
      <c r="L3936">
        <f t="shared" si="435"/>
      </c>
      <c r="W3936">
        <f t="shared" si="438"/>
      </c>
      <c r="X3936">
        <f t="shared" si="439"/>
      </c>
      <c r="Y3936">
        <f t="shared" si="440"/>
      </c>
      <c r="Z3936">
        <f t="shared" si="441"/>
      </c>
    </row>
    <row r="3937" spans="1:26">
      <c r="A3937" s="275">
        <v>84</v>
      </c>
      <c r="B3937" s="8" t="s">
        <v>1115</v>
      </c>
      <c r="C3937" s="5" t="s">
        <v>1114</v>
      </c>
      <c r="D3937" s="5">
        <v>1</v>
      </c>
      <c r="E3937" s="5">
        <v>50</v>
      </c>
      <c r="F3937" s="5">
        <f t="shared" si="445"/>
      </c>
      <c r="G3937" s="6">
        <f t="shared" si="446"/>
      </c>
      <c r="H3937" s="5">
        <v>1</v>
      </c>
      <c r="I3937" s="58">
        <f t="shared" si="433"/>
      </c>
      <c r="J3937">
        <v>3.6</v>
      </c>
      <c r="K3937">
        <f t="shared" si="434"/>
      </c>
      <c r="L3937">
        <f t="shared" si="435"/>
      </c>
      <c r="W3937">
        <f t="shared" si="438"/>
      </c>
      <c r="X3937">
        <f t="shared" si="439"/>
      </c>
      <c r="Y3937">
        <f t="shared" si="440"/>
      </c>
      <c r="Z3937">
        <f t="shared" si="441"/>
      </c>
    </row>
    <row r="3938" spans="1:26">
      <c r="A3938" s="275">
        <v>85</v>
      </c>
      <c r="B3938" s="8" t="s">
        <v>1113</v>
      </c>
      <c r="C3938" s="5" t="s">
        <v>1112</v>
      </c>
      <c r="D3938" s="5">
        <v>1</v>
      </c>
      <c r="E3938" s="5">
        <v>50</v>
      </c>
      <c r="F3938" s="5">
        <f t="shared" si="445"/>
      </c>
      <c r="G3938" s="6">
        <f t="shared" si="446"/>
      </c>
      <c r="H3938" s="5">
        <v>1</v>
      </c>
      <c r="I3938" s="58">
        <f t="shared" si="433"/>
      </c>
      <c r="J3938">
        <v>3.6</v>
      </c>
      <c r="K3938">
        <f t="shared" si="434"/>
      </c>
      <c r="L3938">
        <f t="shared" si="435"/>
      </c>
      <c r="W3938">
        <f t="shared" si="438"/>
      </c>
      <c r="X3938">
        <f t="shared" si="439"/>
      </c>
      <c r="Y3938">
        <f t="shared" si="440"/>
      </c>
      <c r="Z3938">
        <f t="shared" si="441"/>
      </c>
    </row>
    <row r="3939" spans="1:26">
      <c r="A3939" s="275">
        <v>86</v>
      </c>
      <c r="B3939" s="8" t="s">
        <v>1107</v>
      </c>
      <c r="C3939" s="5" t="s">
        <v>1106</v>
      </c>
      <c r="D3939" s="5">
        <v>1</v>
      </c>
      <c r="E3939" s="5">
        <v>50</v>
      </c>
      <c r="F3939" s="5">
        <f t="shared" si="445"/>
      </c>
      <c r="G3939" s="6">
        <f t="shared" si="446"/>
      </c>
      <c r="H3939" s="5">
        <v>1</v>
      </c>
      <c r="I3939" s="58">
        <f t="shared" si="433"/>
      </c>
      <c r="J3939">
        <v>3.6</v>
      </c>
      <c r="K3939">
        <f t="shared" si="434"/>
      </c>
      <c r="L3939">
        <f t="shared" si="435"/>
      </c>
      <c r="W3939">
        <f t="shared" si="438"/>
      </c>
      <c r="X3939">
        <f t="shared" si="439"/>
      </c>
      <c r="Y3939">
        <f t="shared" si="440"/>
      </c>
      <c r="Z3939">
        <f t="shared" si="441"/>
      </c>
    </row>
    <row r="3940" spans="1:26" ht="24">
      <c r="A3940" s="275">
        <v>87</v>
      </c>
      <c r="B3940" s="15" t="s">
        <v>1105</v>
      </c>
      <c r="C3940" s="5" t="s">
        <v>1104</v>
      </c>
      <c r="D3940" s="5">
        <v>1</v>
      </c>
      <c r="E3940" s="5">
        <v>25</v>
      </c>
      <c r="F3940" s="5">
        <f t="shared" si="445"/>
      </c>
      <c r="G3940" s="6">
        <f t="shared" si="446"/>
      </c>
      <c r="H3940" s="5">
        <v>1</v>
      </c>
      <c r="I3940" s="58">
        <f t="shared" si="433"/>
      </c>
      <c r="J3940">
        <v>3.6</v>
      </c>
      <c r="K3940">
        <f t="shared" si="434"/>
      </c>
      <c r="L3940">
        <f t="shared" si="435"/>
      </c>
      <c r="W3940">
        <f t="shared" si="438"/>
      </c>
      <c r="X3940">
        <f t="shared" si="439"/>
      </c>
      <c r="Y3940">
        <f t="shared" si="440"/>
      </c>
      <c r="Z3940">
        <f t="shared" si="441"/>
      </c>
    </row>
    <row r="3941" spans="1:26">
      <c r="A3941" s="275"/>
      <c r="B3941" s="1563" t="s">
        <v>300</v>
      </c>
      <c r="C3941" s="1563"/>
      <c r="D3941" s="5"/>
      <c r="E3941" s="5"/>
      <c r="F3941" s="5"/>
      <c r="G3941" s="6"/>
      <c r="H3941" s="5"/>
      <c r="I3941" s="58"/>
      <c r="W3941">
        <f t="shared" si="438"/>
      </c>
      <c r="X3941">
        <f t="shared" si="439"/>
      </c>
      <c r="Y3941">
        <f t="shared" si="440"/>
      </c>
      <c r="Z3941">
        <f t="shared" si="441"/>
      </c>
    </row>
    <row r="3942" spans="1:26">
      <c r="A3942" s="5">
        <v>88</v>
      </c>
      <c r="B3942" s="20" t="s">
        <v>503</v>
      </c>
      <c r="C3942" s="5" t="s">
        <v>504</v>
      </c>
      <c r="D3942" s="5">
        <v>1</v>
      </c>
      <c r="E3942" s="5">
        <v>100</v>
      </c>
      <c r="F3942" s="5">
        <f>+E3942*D3942</f>
      </c>
      <c r="G3942" s="6">
        <f>+E3942*D3942</f>
      </c>
      <c r="H3942" s="7">
        <v>1</v>
      </c>
      <c r="I3942" s="58">
        <f t="shared" si="433"/>
      </c>
      <c r="J3942">
        <f>25*18%</f>
      </c>
      <c r="K3942">
        <f t="shared" si="434"/>
      </c>
      <c r="L3942">
        <f t="shared" si="435"/>
      </c>
      <c r="W3942">
        <f t="shared" si="438"/>
      </c>
      <c r="X3942">
        <f t="shared" si="439"/>
      </c>
      <c r="Y3942">
        <f t="shared" si="440"/>
      </c>
      <c r="Z3942">
        <f t="shared" si="441"/>
      </c>
    </row>
    <row r="3943" spans="1:26" ht="24">
      <c r="A3943" s="275">
        <v>89</v>
      </c>
      <c r="B3943" s="8" t="s">
        <v>1265</v>
      </c>
      <c r="C3943" s="9" t="s">
        <v>1266</v>
      </c>
      <c r="D3943" s="426"/>
      <c r="E3943" s="5"/>
      <c r="F3943" s="5">
        <v>50</v>
      </c>
      <c r="G3943" s="6">
        <f>+F3943</f>
      </c>
      <c r="H3943" s="5">
        <v>1</v>
      </c>
      <c r="I3943" s="58">
        <f t="shared" si="433"/>
      </c>
      <c r="J3943">
        <v>3.6</v>
      </c>
      <c r="K3943">
        <f t="shared" si="434"/>
      </c>
      <c r="L3943">
        <f t="shared" si="435"/>
      </c>
      <c r="W3943">
        <f t="shared" si="438"/>
      </c>
      <c r="X3943">
        <f t="shared" si="439"/>
      </c>
      <c r="Y3943">
        <f t="shared" si="440"/>
      </c>
      <c r="Z3943">
        <f t="shared" si="441"/>
      </c>
    </row>
    <row r="3944" spans="1:26">
      <c r="A3944" s="275">
        <v>90</v>
      </c>
      <c r="B3944" s="15" t="s">
        <v>1359</v>
      </c>
      <c r="C3944" s="5" t="s">
        <v>1360</v>
      </c>
      <c r="D3944" s="426">
        <v>1</v>
      </c>
      <c r="E3944" s="5"/>
      <c r="F3944" s="5">
        <v>50</v>
      </c>
      <c r="G3944" s="6">
        <f>+F3944</f>
      </c>
      <c r="H3944" s="5">
        <v>1</v>
      </c>
      <c r="I3944" s="58">
        <f t="shared" si="433"/>
      </c>
      <c r="J3944">
        <v>3.6</v>
      </c>
      <c r="K3944">
        <f t="shared" si="434"/>
      </c>
      <c r="L3944">
        <f t="shared" si="435"/>
      </c>
      <c r="W3944">
        <f t="shared" si="438"/>
      </c>
      <c r="X3944">
        <f t="shared" si="439"/>
      </c>
      <c r="Y3944">
        <f t="shared" si="440"/>
      </c>
      <c r="Z3944">
        <f t="shared" si="441"/>
      </c>
    </row>
    <row r="3945" spans="1:26">
      <c r="A3945" s="5"/>
      <c r="B3945" s="106"/>
      <c r="C3945" s="348"/>
      <c r="D3945" s="5"/>
      <c r="E3945" s="5"/>
      <c r="F3945" s="9"/>
      <c r="G3945" s="6"/>
      <c r="H3945" s="9"/>
      <c r="I3945" s="58"/>
      <c r="W3945">
        <f t="shared" si="438"/>
      </c>
      <c r="X3945">
        <f t="shared" si="439"/>
      </c>
      <c r="Y3945">
        <f t="shared" si="440"/>
      </c>
      <c r="Z3945">
        <f t="shared" si="441"/>
      </c>
    </row>
    <row r="3946" spans="1:26" ht="12.95" customHeight="1">
      <c r="A3946" s="5"/>
      <c r="B3946" s="79"/>
      <c r="C3946" s="5"/>
      <c r="D3946" s="5"/>
      <c r="E3946" s="5"/>
      <c r="F3946" s="5"/>
      <c r="G3946" s="6"/>
      <c r="H3946" s="7"/>
      <c r="I3946" s="58"/>
      <c r="W3946">
        <f t="shared" si="438"/>
      </c>
      <c r="X3946">
        <f t="shared" si="439"/>
      </c>
      <c r="Y3946">
        <f t="shared" si="440"/>
      </c>
      <c r="Z3946">
        <f t="shared" si="441"/>
      </c>
    </row>
    <row r="3947" spans="1:26">
      <c r="A3947" s="107"/>
      <c r="B3947" s="1568" t="s">
        <v>1589</v>
      </c>
      <c r="C3947" s="1569"/>
      <c r="D3947" s="184"/>
      <c r="E3947" s="184"/>
      <c r="F3947" s="184"/>
      <c r="G3947" s="186"/>
      <c r="H3947" s="394"/>
      <c r="I3947" s="388"/>
      <c r="W3947">
        <f t="shared" si="438"/>
      </c>
      <c r="X3947">
        <f t="shared" si="439"/>
      </c>
      <c r="Y3947">
        <f t="shared" si="440"/>
      </c>
      <c r="Z3947">
        <f t="shared" si="441"/>
      </c>
    </row>
    <row r="3948" spans="1:26" ht="21.75" customHeight="1" thickBot="1">
      <c r="A3948" s="33"/>
      <c r="B3948" s="1570"/>
      <c r="C3948" s="1571"/>
      <c r="D3948" s="214"/>
      <c r="E3948" s="214"/>
      <c r="F3948" s="214"/>
      <c r="G3948" s="214"/>
      <c r="H3948" s="214"/>
      <c r="I3948" s="215"/>
      <c r="J3948" s="25"/>
      <c r="W3948">
        <f t="shared" si="438"/>
      </c>
      <c r="X3948">
        <f t="shared" si="439"/>
      </c>
      <c r="Y3948">
        <f t="shared" si="440"/>
      </c>
      <c r="Z3948">
        <f t="shared" si="441"/>
      </c>
    </row>
    <row r="3949" spans="1:26" ht="21">
      <c r="A3949" s="33"/>
      <c r="B3949" s="216"/>
      <c r="C3949" s="217"/>
      <c r="D3949" s="218"/>
      <c r="E3949" s="218"/>
      <c r="F3949" s="218"/>
      <c r="G3949" s="219" t="s">
        <v>19</v>
      </c>
      <c r="H3949" s="218"/>
      <c r="I3949" s="220">
        <f>SUM(I3832:I3948)</f>
      </c>
      <c r="J3949" s="25"/>
      <c r="L3949">
        <f>SUM(L3832:L3948)</f>
      </c>
      <c r="W3949">
        <f t="shared" si="438"/>
      </c>
      <c r="X3949">
        <f t="shared" si="439"/>
      </c>
      <c r="Y3949">
        <f t="shared" si="440"/>
      </c>
      <c r="Z3949">
        <f t="shared" si="441"/>
      </c>
    </row>
    <row r="3950" spans="1:26">
      <c r="A3950" s="221"/>
      <c r="B3950" s="222"/>
      <c r="C3950" s="154" t="s">
        <v>408</v>
      </c>
      <c r="D3950" s="154"/>
      <c r="E3950" s="154"/>
      <c r="F3950" s="154"/>
      <c r="G3950" s="154"/>
      <c r="H3950" s="223">
        <v>1</v>
      </c>
      <c r="I3950" s="155">
        <f>+L3949*H3950</f>
      </c>
      <c r="J3950" s="25"/>
      <c r="W3950">
        <f t="shared" si="438"/>
      </c>
      <c r="X3950">
        <f t="shared" si="439"/>
      </c>
      <c r="Y3950">
        <f t="shared" si="440"/>
      </c>
      <c r="Z3950">
        <f t="shared" si="441"/>
      </c>
    </row>
    <row r="3951" spans="1:26">
      <c r="A3951" s="33"/>
      <c r="B3951" s="10"/>
      <c r="C3951" s="10"/>
      <c r="D3951" s="10"/>
      <c r="E3951" s="10"/>
      <c r="F3951" s="10"/>
      <c r="G3951" s="10"/>
      <c r="H3951" s="10"/>
      <c r="I3951" s="140"/>
      <c r="J3951" s="25"/>
      <c r="W3951">
        <f t="shared" si="438"/>
      </c>
      <c r="X3951">
        <f t="shared" si="439"/>
      </c>
      <c r="Y3951">
        <f t="shared" si="440"/>
      </c>
      <c r="Z3951">
        <f t="shared" si="441"/>
      </c>
    </row>
    <row r="3952" spans="1:26" ht="15.75" thickBot="1">
      <c r="A3952" s="33"/>
      <c r="B3952" s="11" t="s">
        <v>20</v>
      </c>
      <c r="C3952" s="35"/>
      <c r="D3952" s="35"/>
      <c r="E3952" s="35"/>
      <c r="F3952" s="35"/>
      <c r="G3952" s="35"/>
      <c r="H3952" s="35"/>
      <c r="I3952" s="36"/>
      <c r="J3952" s="25"/>
      <c r="W3952">
        <f t="shared" si="438"/>
      </c>
      <c r="X3952">
        <f t="shared" si="439"/>
      </c>
      <c r="Y3952">
        <f t="shared" si="440"/>
      </c>
      <c r="Z3952">
        <f t="shared" si="441"/>
      </c>
    </row>
    <row r="3953" spans="1:26" ht="15.75" thickBot="1">
      <c r="A3953" s="37"/>
      <c r="B3953" s="38"/>
      <c r="C3953" s="39" t="s">
        <v>21</v>
      </c>
      <c r="D3953" s="40">
        <f>SUM(D3832:D3952)</f>
      </c>
      <c r="E3953" s="41">
        <f>IF(H3953=I3953,"OK","NO")</f>
      </c>
      <c r="F3953" s="40">
        <f>SUM(F3832:F3952)</f>
      </c>
      <c r="G3953" s="40">
        <f>SUM(G3832:G3952)</f>
      </c>
      <c r="H3953" s="41">
        <f>SUMPRODUCT(F3832:F3948,H3832:H3948)</f>
      </c>
      <c r="I3953" s="43">
        <f>+I3949-I3950</f>
      </c>
      <c r="J3953" s="25">
        <v>135149</v>
      </c>
      <c r="K3953" s="118">
        <f>+I3953-J3953</f>
      </c>
      <c r="W3953">
        <f t="shared" si="438"/>
      </c>
      <c r="X3953">
        <f t="shared" si="439"/>
      </c>
      <c r="Y3953">
        <f t="shared" si="440"/>
      </c>
      <c r="Z3953">
        <f t="shared" si="441"/>
      </c>
    </row>
    <row r="3954" spans="1:26" ht="15.75" thickBot="1">
      <c r="A3954" s="44"/>
      <c r="B3954" s="116"/>
      <c r="C3954" s="45"/>
      <c r="D3954" s="45"/>
      <c r="E3954" s="45"/>
      <c r="F3954" s="45"/>
      <c r="G3954" s="45"/>
      <c r="H3954" s="46" t="s">
        <v>1501</v>
      </c>
      <c r="I3954" s="47"/>
      <c r="J3954" s="25">
        <v>233068</v>
      </c>
      <c r="W3954">
        <f t="shared" si="438"/>
      </c>
      <c r="X3954">
        <f t="shared" si="439"/>
      </c>
      <c r="Y3954">
        <f t="shared" si="440"/>
      </c>
      <c r="Z3954">
        <f t="shared" si="441"/>
      </c>
    </row>
    <row r="3955" spans="1:26">
      <c r="A3955" s="12" t="s">
        <v>315</v>
      </c>
      <c r="B3955" s="12"/>
      <c r="C3955" s="12"/>
      <c r="D3955" s="13"/>
      <c r="E3955" s="14"/>
      <c r="F3955" s="14"/>
      <c r="G3955" s="14"/>
      <c r="H3955" s="2"/>
      <c r="I3955" s="12"/>
      <c r="J3955" s="428">
        <f>+I3953-J3954</f>
      </c>
      <c r="W3955">
        <f t="shared" si="438"/>
      </c>
      <c r="X3955">
        <f t="shared" si="439"/>
      </c>
      <c r="Y3955">
        <f t="shared" si="440"/>
      </c>
      <c r="Z3955">
        <f t="shared" si="441"/>
      </c>
    </row>
    <row r="3956" spans="1:26">
      <c r="W3956">
        <f t="shared" si="438"/>
      </c>
      <c r="X3956">
        <f t="shared" si="439"/>
      </c>
      <c r="Y3956">
        <f t="shared" si="440"/>
      </c>
      <c r="Z3956">
        <f t="shared" si="441"/>
      </c>
    </row>
    <row r="3957" spans="1:26">
      <c r="W3957">
        <f t="shared" si="438"/>
      </c>
      <c r="X3957">
        <f t="shared" si="439"/>
      </c>
      <c r="Y3957">
        <f t="shared" si="440"/>
      </c>
      <c r="Z3957">
        <f t="shared" si="441"/>
      </c>
    </row>
    <row r="3958" spans="1:26">
      <c r="W3958">
        <f t="shared" si="438"/>
      </c>
      <c r="X3958">
        <f t="shared" si="439"/>
      </c>
      <c r="Y3958">
        <f t="shared" si="440"/>
      </c>
      <c r="Z3958">
        <f t="shared" si="441"/>
      </c>
    </row>
    <row r="3959" spans="1:26">
      <c r="W3959">
        <f t="shared" si="438"/>
      </c>
      <c r="X3959">
        <f t="shared" si="439"/>
      </c>
      <c r="Y3959">
        <f t="shared" si="440"/>
      </c>
      <c r="Z3959">
        <f t="shared" si="441"/>
      </c>
    </row>
    <row r="3960" spans="1:26">
      <c r="A3960" s="1562" t="s">
        <v>0</v>
      </c>
      <c r="B3960" s="1562"/>
      <c r="C3960" s="1562"/>
      <c r="D3960" s="1562"/>
      <c r="E3960" s="1562"/>
      <c r="F3960" s="1562"/>
      <c r="G3960" s="1562"/>
      <c r="H3960" s="1562"/>
      <c r="I3960" s="1562"/>
      <c r="W3960">
        <f t="shared" si="438"/>
      </c>
      <c r="X3960">
        <f t="shared" si="439"/>
      </c>
      <c r="Y3960">
        <f t="shared" si="440"/>
      </c>
      <c r="Z3960">
        <f t="shared" si="441"/>
      </c>
    </row>
    <row r="3961" spans="1:26">
      <c r="W3961">
        <f t="shared" si="438"/>
      </c>
      <c r="X3961">
        <f t="shared" si="439"/>
      </c>
      <c r="Y3961">
        <f t="shared" si="440"/>
      </c>
      <c r="Z3961">
        <f t="shared" si="441"/>
      </c>
    </row>
    <row r="3962" spans="1:26">
      <c r="A3962" s="1" t="s">
        <v>1</v>
      </c>
      <c r="B3962" s="1"/>
      <c r="G3962" s="2" t="s">
        <v>2</v>
      </c>
      <c r="H3962" s="3" t="s">
        <v>1329</v>
      </c>
      <c r="W3962">
        <f t="shared" si="438"/>
      </c>
      <c r="X3962">
        <f t="shared" si="439"/>
      </c>
      <c r="Y3962">
        <f t="shared" si="440"/>
      </c>
      <c r="Z3962">
        <f t="shared" si="441"/>
      </c>
    </row>
    <row r="3963" spans="1:26">
      <c r="A3963" s="1" t="inlineStr">
        <is>
          <t>Dealer-108</t>
        </is>
      </c>
      <c r="B3963" s="1"/>
      <c r="F3963" s="4" t="s">
        <v>3</v>
      </c>
      <c r="G3963" s="2"/>
      <c r="H3963" s="1" t="s">
        <v>145</v>
      </c>
      <c r="W3963">
        <f t="shared" si="438"/>
      </c>
      <c r="X3963">
        <f t="shared" si="439"/>
      </c>
      <c r="Y3963">
        <f t="shared" si="440"/>
      </c>
      <c r="Z3963">
        <f t="shared" si="441"/>
      </c>
    </row>
    <row r="3964" spans="1:26">
      <c r="A3964" s="396" t="inlineStr">
        <is>
          <t>Dealer-109</t>
        </is>
      </c>
      <c r="B3964" s="1"/>
      <c r="H3964" s="161"/>
      <c r="W3964">
        <f t="shared" si="438"/>
      </c>
      <c r="X3964">
        <f t="shared" si="439"/>
      </c>
      <c r="Y3964">
        <f t="shared" si="440"/>
      </c>
      <c r="Z3964">
        <f t="shared" si="441"/>
      </c>
    </row>
    <row r="3965" spans="1:26">
      <c r="A3965" s="396" t="inlineStr">
        <is>
          <t>Address line (redacted)</t>
        </is>
      </c>
      <c r="B3965" s="1"/>
      <c r="H3965" s="54"/>
      <c r="W3965">
        <f t="shared" si="438"/>
      </c>
      <c r="X3965">
        <f t="shared" si="439"/>
      </c>
      <c r="Y3965">
        <f t="shared" si="440"/>
      </c>
      <c r="Z3965">
        <f t="shared" si="441"/>
      </c>
    </row>
    <row r="3966" spans="1:26">
      <c r="A3966" s="396" t="inlineStr">
        <is>
          <t>Address line (redacted)</t>
        </is>
      </c>
      <c r="B3966" s="1"/>
      <c r="H3966" s="54"/>
      <c r="W3966">
        <f t="shared" si="438"/>
      </c>
      <c r="X3966">
        <f t="shared" si="439"/>
      </c>
      <c r="Y3966">
        <f t="shared" si="440"/>
      </c>
      <c r="Z3966">
        <f t="shared" si="441"/>
      </c>
    </row>
    <row r="3967" spans="1:26">
      <c r="A3967" s="397" t="inlineStr">
        <is>
          <t>Address line (redacted)</t>
        </is>
      </c>
      <c r="B3967" s="1"/>
      <c r="H3967" s="54"/>
      <c r="W3967">
        <f t="shared" si="438"/>
      </c>
      <c r="X3967">
        <f t="shared" si="439"/>
      </c>
      <c r="Y3967">
        <f t="shared" si="440"/>
      </c>
      <c r="Z3967">
        <f t="shared" si="441"/>
      </c>
    </row>
    <row r="3968" spans="1:26" ht="15.75" thickBot="1">
      <c r="A3968" s="66" t="s">
        <v>944</v>
      </c>
      <c r="B3968" s="398"/>
      <c r="H3968" s="54"/>
      <c r="W3968">
        <f t="shared" si="438"/>
      </c>
      <c r="X3968">
        <f t="shared" si="439"/>
      </c>
      <c r="Y3968">
        <f t="shared" si="440"/>
      </c>
      <c r="Z3968">
        <f t="shared" si="441"/>
      </c>
    </row>
    <row r="3969" spans="1:26">
      <c r="H3969" s="54"/>
      <c r="W3969">
        <f t="shared" si="438"/>
      </c>
      <c r="X3969">
        <f t="shared" si="439"/>
      </c>
      <c r="Y3969">
        <f t="shared" si="440"/>
      </c>
      <c r="Z3969">
        <f t="shared" si="441"/>
      </c>
    </row>
    <row r="3970" spans="1:26">
      <c r="A3970" s="315" t="inlineStr">
        <is>
          <t>Through: Transporter-014</t>
        </is>
      </c>
      <c r="H3970" s="54"/>
      <c r="W3970">
        <f t="shared" si="438"/>
      </c>
      <c r="X3970">
        <f t="shared" si="439"/>
      </c>
      <c r="Y3970">
        <f t="shared" si="440"/>
      </c>
      <c r="Z3970">
        <f t="shared" si="441"/>
      </c>
    </row>
    <row r="3971" spans="1:26">
      <c r="B3971" t="inlineStr">
        <is>
          <t>Address line (redacted)</t>
        </is>
      </c>
      <c r="H3971" s="54"/>
      <c r="W3971">
        <f t="shared" si="438"/>
      </c>
      <c r="X3971">
        <f t="shared" si="439"/>
      </c>
      <c r="Y3971">
        <f t="shared" si="440"/>
      </c>
      <c r="Z3971">
        <f t="shared" si="441"/>
      </c>
    </row>
    <row r="3972" spans="1:26">
      <c r="B3972" s="249" t="inlineStr">
        <is>
          <t>Address line (redacted)</t>
        </is>
      </c>
      <c r="H3972" s="54"/>
      <c r="W3972">
        <f t="shared" ref="W3972:W4035" si="447">IF(LEFT($H3972&amp;"",5)="2019-",$H3972,W3971)</f>
      </c>
      <c r="X3972">
        <f t="shared" ref="X3972:X4035" si="448">IF($W3972="",0,IF(COUNTIF($AB$2:$AB$80,$W3972)&gt;0,1,0))</f>
      </c>
      <c r="Y3972">
        <f t="shared" ref="Y3972:Y4035" si="449">IF($C3972="","",UPPER(TRIM(IFERROR(LEFT($C3972&amp;"",FIND("/",$C3972&amp;"")-1),$C3972&amp;""))))</f>
      </c>
      <c r="Z3972">
        <f t="shared" ref="Z3972:Z4035" si="450">IFERROR(IF(ISNUMBER($G3972),$G3972,0),0)</f>
      </c>
    </row>
    <row r="3973" spans="1:26">
      <c r="W3973">
        <f t="shared" si="447"/>
      </c>
      <c r="X3973">
        <f t="shared" si="448"/>
      </c>
      <c r="Y3973">
        <f t="shared" si="449"/>
      </c>
      <c r="Z3973">
        <f t="shared" si="450"/>
      </c>
    </row>
    <row r="3974" spans="1:26">
      <c r="A3974" s="1" t="s">
        <v>5</v>
      </c>
      <c r="W3974">
        <f t="shared" si="447"/>
      </c>
      <c r="X3974">
        <f t="shared" si="448"/>
      </c>
      <c r="Y3974">
        <f t="shared" si="449"/>
      </c>
      <c r="Z3974">
        <f t="shared" si="450"/>
      </c>
    </row>
    <row r="3975" spans="1:26">
      <c r="A3975" s="1" t="s">
        <v>6</v>
      </c>
      <c r="W3975">
        <f t="shared" si="447"/>
      </c>
      <c r="X3975">
        <f t="shared" si="448"/>
      </c>
      <c r="Y3975">
        <f t="shared" si="449"/>
      </c>
      <c r="Z3975">
        <f t="shared" si="450"/>
      </c>
    </row>
    <row r="3976" spans="1:26" ht="15.75" thickBot="1">
      <c r="A3976" s="1" t="s">
        <v>7</v>
      </c>
      <c r="W3976">
        <f t="shared" si="447"/>
      </c>
      <c r="X3976">
        <f t="shared" si="448"/>
      </c>
      <c r="Y3976">
        <f t="shared" si="449"/>
      </c>
      <c r="Z3976">
        <f t="shared" si="450"/>
      </c>
    </row>
    <row r="3977" spans="1:26" ht="24">
      <c r="A3977" s="26" t="s">
        <v>8</v>
      </c>
      <c r="B3977" s="27" t="s">
        <v>9</v>
      </c>
      <c r="C3977" s="27" t="s">
        <v>10</v>
      </c>
      <c r="D3977" s="28" t="s">
        <v>11</v>
      </c>
      <c r="E3977" s="28" t="s">
        <v>12</v>
      </c>
      <c r="F3977" s="28" t="s">
        <v>13</v>
      </c>
      <c r="G3977" s="28" t="s">
        <v>14</v>
      </c>
      <c r="H3977" s="29" t="s">
        <v>15</v>
      </c>
      <c r="I3977" s="30" t="s">
        <v>16</v>
      </c>
      <c r="W3977">
        <f t="shared" si="447"/>
      </c>
      <c r="X3977">
        <f t="shared" si="448"/>
      </c>
      <c r="Y3977">
        <f t="shared" si="449"/>
      </c>
      <c r="Z3977">
        <f t="shared" si="450"/>
      </c>
    </row>
    <row r="3978" spans="1:26">
      <c r="A3978" s="57"/>
      <c r="B3978" s="1563" t="s">
        <v>17</v>
      </c>
      <c r="C3978" s="1563"/>
      <c r="D3978" s="9"/>
      <c r="E3978" s="5"/>
      <c r="F3978" s="6"/>
      <c r="G3978" s="6"/>
      <c r="H3978" s="5"/>
      <c r="I3978" s="102"/>
      <c r="W3978">
        <f t="shared" si="447"/>
      </c>
      <c r="X3978">
        <f t="shared" si="448"/>
      </c>
      <c r="Y3978">
        <f t="shared" si="449"/>
      </c>
      <c r="Z3978">
        <f t="shared" si="450"/>
      </c>
    </row>
    <row r="3979" spans="1:26">
      <c r="A3979" s="5">
        <v>1</v>
      </c>
      <c r="B3979" s="106" t="s">
        <v>957</v>
      </c>
      <c r="C3979" s="5"/>
      <c r="D3979" s="5">
        <v>2</v>
      </c>
      <c r="E3979" s="5">
        <v>10</v>
      </c>
      <c r="F3979" s="5">
        <f>+E3979*D3979</f>
      </c>
      <c r="G3979" s="578">
        <f>+E3979*D3979</f>
      </c>
      <c r="H3979" s="5">
        <v>1</v>
      </c>
      <c r="I3979" s="102">
        <f>+H3979*G3979</f>
      </c>
      <c r="W3979">
        <f t="shared" si="447"/>
      </c>
      <c r="X3979">
        <f t="shared" si="448"/>
      </c>
      <c r="Y3979">
        <f t="shared" si="449"/>
      </c>
      <c r="Z3979">
        <f t="shared" si="450"/>
      </c>
    </row>
    <row r="3980" spans="1:26">
      <c r="A3980" s="5"/>
      <c r="B3980" s="1563" t="s">
        <v>375</v>
      </c>
      <c r="C3980" s="1563"/>
      <c r="D3980" s="5"/>
      <c r="E3980" s="5"/>
      <c r="F3980" s="5"/>
      <c r="G3980" s="6"/>
      <c r="H3980" s="5"/>
      <c r="I3980" s="102"/>
      <c r="W3980">
        <f t="shared" si="447"/>
      </c>
      <c r="X3980">
        <f t="shared" si="448"/>
      </c>
      <c r="Y3980">
        <f t="shared" si="449"/>
      </c>
      <c r="Z3980">
        <f t="shared" si="450"/>
      </c>
    </row>
    <row r="3981" spans="1:26">
      <c r="A3981" s="5">
        <v>2</v>
      </c>
      <c r="B3981" s="106" t="s">
        <v>713</v>
      </c>
      <c r="C3981" s="157" t="s">
        <v>714</v>
      </c>
      <c r="D3981" s="9">
        <v>1</v>
      </c>
      <c r="E3981" s="9">
        <v>25</v>
      </c>
      <c r="F3981" s="5">
        <f>+E3981*D3981</f>
      </c>
      <c r="G3981" s="578">
        <f>+E3981*D3981</f>
      </c>
      <c r="H3981" s="5">
        <v>1</v>
      </c>
      <c r="I3981" s="102">
        <f t="shared" ref="I3981:I3986" si="451">+H3981*G3981</f>
      </c>
      <c r="W3981">
        <f t="shared" si="447"/>
      </c>
      <c r="X3981">
        <f t="shared" si="448"/>
      </c>
      <c r="Y3981">
        <f t="shared" si="449"/>
      </c>
      <c r="Z3981">
        <f t="shared" si="450"/>
      </c>
    </row>
    <row r="3982" spans="1:26">
      <c r="A3982" s="5">
        <v>3</v>
      </c>
      <c r="B3982" s="106" t="s">
        <v>948</v>
      </c>
      <c r="C3982" s="157" t="s">
        <v>947</v>
      </c>
      <c r="D3982" s="9">
        <v>1</v>
      </c>
      <c r="E3982" s="9">
        <v>25</v>
      </c>
      <c r="F3982" s="5">
        <f>+E3982*D3982</f>
      </c>
      <c r="G3982" s="578">
        <f>+E3982*D3982</f>
      </c>
      <c r="H3982" s="5">
        <v>1</v>
      </c>
      <c r="I3982" s="102">
        <f t="shared" si="451"/>
      </c>
      <c r="W3982">
        <f t="shared" si="447"/>
      </c>
      <c r="X3982">
        <f t="shared" si="448"/>
      </c>
      <c r="Y3982">
        <f t="shared" si="449"/>
      </c>
      <c r="Z3982">
        <f t="shared" si="450"/>
      </c>
    </row>
    <row r="3983" spans="1:26">
      <c r="A3983" s="57"/>
      <c r="B3983" s="1563" t="s">
        <v>18</v>
      </c>
      <c r="C3983" s="1563"/>
      <c r="D3983" s="5"/>
      <c r="E3983" s="5"/>
      <c r="F3983" s="5"/>
      <c r="G3983" s="6"/>
      <c r="H3983" s="5"/>
      <c r="I3983" s="102"/>
      <c r="W3983">
        <f t="shared" si="447"/>
      </c>
      <c r="X3983">
        <f t="shared" si="448"/>
      </c>
      <c r="Y3983">
        <f t="shared" si="449"/>
      </c>
      <c r="Z3983">
        <f t="shared" si="450"/>
      </c>
    </row>
    <row r="3984" spans="1:26">
      <c r="A3984" s="5">
        <v>4</v>
      </c>
      <c r="B3984" s="95" t="s">
        <v>391</v>
      </c>
      <c r="C3984" s="9" t="s">
        <v>392</v>
      </c>
      <c r="D3984" s="9">
        <v>1</v>
      </c>
      <c r="E3984" s="5">
        <v>4</v>
      </c>
      <c r="F3984" s="5">
        <f>+E3984*D3984</f>
      </c>
      <c r="G3984" s="578">
        <f>+E3984*D3984</f>
      </c>
      <c r="H3984" s="16">
        <v>1</v>
      </c>
      <c r="I3984" s="102">
        <f t="shared" si="451"/>
      </c>
      <c r="W3984">
        <f t="shared" si="447"/>
      </c>
      <c r="X3984">
        <f t="shared" si="448"/>
      </c>
      <c r="Y3984">
        <f t="shared" si="449"/>
      </c>
      <c r="Z3984">
        <f t="shared" si="450"/>
      </c>
    </row>
    <row r="3985" spans="1:26">
      <c r="A3985" s="5">
        <v>5</v>
      </c>
      <c r="B3985" s="95" t="s">
        <v>842</v>
      </c>
      <c r="C3985" s="101" t="s">
        <v>841</v>
      </c>
      <c r="D3985" s="9">
        <v>1</v>
      </c>
      <c r="E3985" s="5">
        <v>4</v>
      </c>
      <c r="F3985" s="5">
        <f>+E3985*D3985</f>
      </c>
      <c r="G3985" s="578">
        <f>+E3985*D3985</f>
      </c>
      <c r="H3985" s="16">
        <v>1</v>
      </c>
      <c r="I3985" s="102">
        <f t="shared" si="451"/>
      </c>
      <c r="W3985">
        <f t="shared" si="447"/>
      </c>
      <c r="X3985">
        <f t="shared" si="448"/>
      </c>
      <c r="Y3985">
        <f t="shared" si="449"/>
      </c>
      <c r="Z3985">
        <f t="shared" si="450"/>
      </c>
    </row>
    <row r="3986" spans="1:26">
      <c r="A3986" s="5">
        <v>6</v>
      </c>
      <c r="B3986" s="95" t="s">
        <v>840</v>
      </c>
      <c r="C3986" s="101" t="s">
        <v>839</v>
      </c>
      <c r="D3986" s="9">
        <v>1</v>
      </c>
      <c r="E3986" s="5">
        <v>4</v>
      </c>
      <c r="F3986" s="5">
        <f>+E3986*D3986</f>
      </c>
      <c r="G3986" s="578">
        <f>+E3986*D3986</f>
      </c>
      <c r="H3986" s="16">
        <v>1</v>
      </c>
      <c r="I3986" s="102">
        <f t="shared" si="451"/>
      </c>
      <c r="W3986">
        <f t="shared" si="447"/>
      </c>
      <c r="X3986">
        <f t="shared" si="448"/>
      </c>
      <c r="Y3986">
        <f t="shared" si="449"/>
      </c>
      <c r="Z3986">
        <f t="shared" si="450"/>
      </c>
    </row>
    <row r="3987" spans="1:26">
      <c r="A3987" s="67"/>
      <c r="B3987" s="8"/>
      <c r="C3987" s="5"/>
      <c r="D3987" s="5"/>
      <c r="E3987" s="5"/>
      <c r="F3987" s="5"/>
      <c r="G3987" s="6"/>
      <c r="H3987" s="5"/>
      <c r="I3987" s="102"/>
      <c r="W3987">
        <f t="shared" si="447"/>
      </c>
      <c r="X3987">
        <f t="shared" si="448"/>
      </c>
      <c r="Y3987">
        <f t="shared" si="449"/>
      </c>
      <c r="Z3987">
        <f t="shared" si="450"/>
      </c>
    </row>
    <row r="3988" spans="1:26">
      <c r="A3988" s="67"/>
      <c r="B3988" s="1568" t="s">
        <v>1588</v>
      </c>
      <c r="C3988" s="1569"/>
      <c r="D3988" s="5"/>
      <c r="E3988" s="5"/>
      <c r="F3988" s="5"/>
      <c r="G3988" s="6"/>
      <c r="H3988" s="5"/>
      <c r="I3988" s="102"/>
      <c r="W3988">
        <f t="shared" si="447"/>
      </c>
      <c r="X3988">
        <f t="shared" si="448"/>
      </c>
      <c r="Y3988">
        <f t="shared" si="449"/>
      </c>
      <c r="Z3988">
        <f t="shared" si="450"/>
      </c>
    </row>
    <row r="3989" spans="1:26">
      <c r="A3989" s="31"/>
      <c r="B3989" s="1570"/>
      <c r="C3989" s="1571"/>
      <c r="D3989" s="21"/>
      <c r="E3989" s="9"/>
      <c r="F3989" s="5"/>
      <c r="G3989" s="6"/>
      <c r="H3989" s="5"/>
      <c r="I3989" s="102"/>
      <c r="W3989">
        <f t="shared" si="447"/>
      </c>
      <c r="X3989">
        <f t="shared" si="448"/>
      </c>
      <c r="Y3989">
        <f t="shared" si="449"/>
      </c>
      <c r="Z3989">
        <f t="shared" si="450"/>
      </c>
    </row>
    <row r="3990" spans="1:26">
      <c r="A3990" s="33"/>
      <c r="B3990" s="1590"/>
      <c r="C3990" s="1591"/>
      <c r="D3990" s="69"/>
      <c r="E3990" s="69"/>
      <c r="F3990" s="69"/>
      <c r="G3990" s="69"/>
      <c r="H3990" s="112"/>
      <c r="I3990" s="61"/>
      <c r="W3990">
        <f t="shared" si="447"/>
      </c>
      <c r="X3990">
        <f t="shared" si="448"/>
      </c>
      <c r="Y3990">
        <f t="shared" si="449"/>
      </c>
      <c r="Z3990">
        <f t="shared" si="450"/>
      </c>
    </row>
    <row r="3991" spans="1:26">
      <c r="A3991" s="33"/>
      <c r="B3991" s="10"/>
      <c r="C3991" s="35"/>
      <c r="D3991" s="173"/>
      <c r="E3991" s="173"/>
      <c r="F3991" s="173"/>
      <c r="G3991" s="173"/>
      <c r="H3991" s="247"/>
      <c r="I3991" s="174"/>
      <c r="W3991">
        <f t="shared" si="447"/>
      </c>
      <c r="X3991">
        <f t="shared" si="448"/>
      </c>
      <c r="Y3991">
        <f t="shared" si="449"/>
      </c>
      <c r="Z3991">
        <f t="shared" si="450"/>
      </c>
    </row>
    <row r="3992" spans="1:26">
      <c r="A3992" s="33"/>
      <c r="B3992" s="10"/>
      <c r="C3992" s="35"/>
      <c r="D3992" s="173"/>
      <c r="E3992" s="173"/>
      <c r="F3992" s="173"/>
      <c r="G3992" s="173"/>
      <c r="H3992" s="247"/>
      <c r="I3992" s="174"/>
      <c r="W3992">
        <f t="shared" si="447"/>
      </c>
      <c r="X3992">
        <f t="shared" si="448"/>
      </c>
      <c r="Y3992">
        <f t="shared" si="449"/>
      </c>
      <c r="Z3992">
        <f t="shared" si="450"/>
      </c>
    </row>
    <row r="3993" spans="1:26">
      <c r="A3993" s="33"/>
      <c r="B3993" s="10"/>
      <c r="C3993" s="35"/>
      <c r="D3993" s="173"/>
      <c r="E3993" s="173"/>
      <c r="F3993" s="173"/>
      <c r="G3993" s="173"/>
      <c r="H3993" s="247"/>
      <c r="I3993" s="174"/>
      <c r="W3993">
        <f t="shared" si="447"/>
      </c>
      <c r="X3993">
        <f t="shared" si="448"/>
      </c>
      <c r="Y3993">
        <f t="shared" si="449"/>
      </c>
      <c r="Z3993">
        <f t="shared" si="450"/>
      </c>
    </row>
    <row r="3994" spans="1:26">
      <c r="A3994" s="33"/>
      <c r="B3994" s="10"/>
      <c r="C3994" s="35"/>
      <c r="D3994" s="173"/>
      <c r="E3994" s="173"/>
      <c r="F3994" s="173"/>
      <c r="G3994" s="173"/>
      <c r="H3994" s="247"/>
      <c r="I3994" s="174"/>
      <c r="W3994">
        <f t="shared" si="447"/>
      </c>
      <c r="X3994">
        <f t="shared" si="448"/>
      </c>
      <c r="Y3994">
        <f t="shared" si="449"/>
      </c>
      <c r="Z3994">
        <f t="shared" si="450"/>
      </c>
    </row>
    <row r="3995" spans="1:26" ht="15.75" thickBot="1">
      <c r="A3995" s="33"/>
      <c r="B3995" s="11" t="s">
        <v>20</v>
      </c>
      <c r="C3995" s="35"/>
      <c r="D3995" s="35"/>
      <c r="E3995" s="35"/>
      <c r="F3995" s="35"/>
      <c r="G3995" s="35"/>
      <c r="H3995" s="35"/>
      <c r="I3995" s="36"/>
      <c r="W3995">
        <f t="shared" si="447"/>
      </c>
      <c r="X3995">
        <f t="shared" si="448"/>
      </c>
      <c r="Y3995">
        <f t="shared" si="449"/>
      </c>
      <c r="Z3995">
        <f t="shared" si="450"/>
      </c>
    </row>
    <row r="3996" spans="1:26" ht="15.75" thickBot="1">
      <c r="A3996" s="37"/>
      <c r="B3996" s="11" t="s">
        <v>1369</v>
      </c>
      <c r="C3996" s="39" t="s">
        <v>21</v>
      </c>
      <c r="D3996" s="40">
        <f>SUM(D3978:D3995)</f>
      </c>
      <c r="E3996" s="41">
        <f>IF(H3996=I3996,"OK","NO")</f>
      </c>
      <c r="F3996" s="40">
        <f>SUMPRODUCT(D3978:D3995,E3978:E3995)</f>
      </c>
      <c r="G3996" s="40">
        <f>SUM(G3978:G3995)</f>
      </c>
      <c r="H3996" s="42">
        <f>SUMPRODUCT(F3975:F3989,H3975:H3989)</f>
      </c>
      <c r="I3996" s="43">
        <f>SUM(I3978:I3995)</f>
      </c>
      <c r="W3996">
        <f t="shared" si="447"/>
      </c>
      <c r="X3996">
        <f t="shared" si="448"/>
      </c>
      <c r="Y3996">
        <f t="shared" si="449"/>
      </c>
      <c r="Z3996">
        <f t="shared" si="450"/>
      </c>
    </row>
    <row r="3997" spans="1:26" ht="15.75" thickBot="1">
      <c r="A3997" s="44"/>
      <c r="B3997" s="11"/>
      <c r="C3997" s="45"/>
      <c r="D3997" s="45"/>
      <c r="E3997" s="45"/>
      <c r="F3997" s="45"/>
      <c r="G3997" s="45"/>
      <c r="H3997" s="46"/>
      <c r="I3997" s="47"/>
      <c r="W3997">
        <f t="shared" si="447"/>
      </c>
      <c r="X3997">
        <f t="shared" si="448"/>
      </c>
      <c r="Y3997">
        <f t="shared" si="449"/>
      </c>
      <c r="Z3997">
        <f t="shared" si="450"/>
      </c>
    </row>
    <row r="3998" spans="1:26">
      <c r="A3998" s="12" t="s">
        <v>23</v>
      </c>
      <c r="B3998" s="12"/>
      <c r="C3998" s="12"/>
      <c r="D3998" s="13"/>
      <c r="E3998" s="14"/>
      <c r="F3998" s="14"/>
      <c r="G3998" s="14"/>
      <c r="H3998" s="2"/>
      <c r="I3998" s="12"/>
      <c r="W3998">
        <f t="shared" si="447"/>
      </c>
      <c r="X3998">
        <f t="shared" si="448"/>
      </c>
      <c r="Y3998">
        <f t="shared" si="449"/>
      </c>
      <c r="Z3998">
        <f t="shared" si="450"/>
      </c>
    </row>
    <row r="3999" spans="1:26">
      <c r="W3999">
        <f t="shared" si="447"/>
      </c>
      <c r="X3999">
        <f t="shared" si="448"/>
      </c>
      <c r="Y3999">
        <f t="shared" si="449"/>
      </c>
      <c r="Z3999">
        <f t="shared" si="450"/>
      </c>
    </row>
    <row r="4000" spans="1:26">
      <c r="W4000">
        <f t="shared" si="447"/>
      </c>
      <c r="X4000">
        <f t="shared" si="448"/>
      </c>
      <c r="Y4000">
        <f t="shared" si="449"/>
      </c>
      <c r="Z4000">
        <f t="shared" si="450"/>
      </c>
    </row>
    <row r="4001" spans="1:26">
      <c r="A4001" s="1562" t="s">
        <v>0</v>
      </c>
      <c r="B4001" s="1562"/>
      <c r="C4001" s="1562"/>
      <c r="D4001" s="1562"/>
      <c r="E4001" s="1562"/>
      <c r="F4001" s="1562"/>
      <c r="G4001" s="1562"/>
      <c r="H4001" s="1562"/>
      <c r="I4001" s="1562"/>
      <c r="W4001">
        <f t="shared" si="447"/>
      </c>
      <c r="X4001">
        <f t="shared" si="448"/>
      </c>
      <c r="Y4001">
        <f t="shared" si="449"/>
      </c>
      <c r="Z4001">
        <f t="shared" si="450"/>
      </c>
    </row>
    <row r="4002" spans="1:26">
      <c r="W4002">
        <f t="shared" si="447"/>
      </c>
      <c r="X4002">
        <f t="shared" si="448"/>
      </c>
      <c r="Y4002">
        <f t="shared" si="449"/>
      </c>
      <c r="Z4002">
        <f t="shared" si="450"/>
      </c>
    </row>
    <row r="4003" spans="1:26">
      <c r="A4003" s="1" t="s">
        <v>1</v>
      </c>
      <c r="B4003" s="1"/>
      <c r="G4003" s="2" t="s">
        <v>2</v>
      </c>
      <c r="H4003" s="3" t="s">
        <v>1329</v>
      </c>
      <c r="W4003">
        <f t="shared" si="447"/>
      </c>
      <c r="X4003">
        <f t="shared" si="448"/>
      </c>
      <c r="Y4003">
        <f t="shared" si="449"/>
      </c>
      <c r="Z4003">
        <f t="shared" si="450"/>
      </c>
    </row>
    <row r="4004" spans="1:26">
      <c r="A4004" s="22" t="inlineStr">
        <is>
          <t>Dealer-291</t>
        </is>
      </c>
      <c r="B4004" s="1"/>
      <c r="F4004" s="4" t="s">
        <v>3</v>
      </c>
      <c r="G4004" s="2"/>
      <c r="H4004" s="1" t="s">
        <v>146</v>
      </c>
      <c r="W4004">
        <f t="shared" si="447"/>
      </c>
      <c r="X4004">
        <f t="shared" si="448"/>
      </c>
      <c r="Y4004">
        <f t="shared" si="449"/>
      </c>
      <c r="Z4004">
        <f t="shared" si="450"/>
      </c>
    </row>
    <row r="4005" spans="1:26">
      <c r="A4005" s="1" t="inlineStr">
        <is>
          <t>Address line (redacted)</t>
        </is>
      </c>
      <c r="B4005" s="1"/>
      <c r="W4005">
        <f t="shared" si="447"/>
      </c>
      <c r="X4005">
        <f t="shared" si="448"/>
      </c>
      <c r="Y4005">
        <f t="shared" si="449"/>
      </c>
      <c r="Z4005">
        <f t="shared" si="450"/>
      </c>
    </row>
    <row r="4006" spans="1:26">
      <c r="A4006" s="1" t="inlineStr">
        <is>
          <t>Address line (redacted)</t>
        </is>
      </c>
      <c r="B4006" s="1"/>
      <c r="W4006">
        <f t="shared" si="447"/>
      </c>
      <c r="X4006">
        <f t="shared" si="448"/>
      </c>
      <c r="Y4006">
        <f t="shared" si="449"/>
      </c>
      <c r="Z4006">
        <f t="shared" si="450"/>
      </c>
    </row>
    <row r="4007" spans="1:26">
      <c r="A4007" s="49" t="s">
        <v>4</v>
      </c>
      <c r="B4007" s="87" t="inlineStr">
        <is>
          <t>GSTIN-MASKED</t>
        </is>
      </c>
      <c r="W4007">
        <f t="shared" si="447"/>
      </c>
      <c r="X4007">
        <f t="shared" si="448"/>
      </c>
      <c r="Y4007">
        <f t="shared" si="449"/>
      </c>
      <c r="Z4007">
        <f t="shared" si="450"/>
      </c>
    </row>
    <row r="4008" spans="1:26">
      <c r="A4008" s="49"/>
      <c r="B4008" s="87"/>
      <c r="W4008">
        <f t="shared" si="447"/>
      </c>
      <c r="X4008">
        <f t="shared" si="448"/>
      </c>
      <c r="Y4008">
        <f t="shared" si="449"/>
      </c>
      <c r="Z4008">
        <f t="shared" si="450"/>
      </c>
    </row>
    <row r="4009" spans="1:26">
      <c r="A4009" s="12"/>
      <c r="B4009" s="86"/>
      <c r="W4009">
        <f t="shared" si="447"/>
      </c>
      <c r="X4009">
        <f t="shared" si="448"/>
      </c>
      <c r="Y4009">
        <f t="shared" si="449"/>
      </c>
      <c r="Z4009">
        <f t="shared" si="450"/>
      </c>
    </row>
    <row r="4010" spans="1:26">
      <c r="A4010" s="1" t="s">
        <v>5</v>
      </c>
      <c r="W4010">
        <f t="shared" si="447"/>
      </c>
      <c r="X4010">
        <f t="shared" si="448"/>
      </c>
      <c r="Y4010">
        <f t="shared" si="449"/>
      </c>
      <c r="Z4010">
        <f t="shared" si="450"/>
      </c>
    </row>
    <row r="4011" spans="1:26">
      <c r="A4011" s="1" t="s">
        <v>6</v>
      </c>
      <c r="W4011">
        <f t="shared" si="447"/>
      </c>
      <c r="X4011">
        <f t="shared" si="448"/>
      </c>
      <c r="Y4011">
        <f t="shared" si="449"/>
      </c>
      <c r="Z4011">
        <f t="shared" si="450"/>
      </c>
    </row>
    <row r="4012" spans="1:26" ht="15.75" thickBot="1">
      <c r="A4012" s="1" t="s">
        <v>7</v>
      </c>
      <c r="W4012">
        <f t="shared" si="447"/>
      </c>
      <c r="X4012">
        <f t="shared" si="448"/>
      </c>
      <c r="Y4012">
        <f t="shared" si="449"/>
      </c>
      <c r="Z4012">
        <f t="shared" si="450"/>
      </c>
    </row>
    <row r="4013" spans="1:26" ht="24">
      <c r="A4013" s="26" t="s">
        <v>8</v>
      </c>
      <c r="B4013" s="27" t="s">
        <v>9</v>
      </c>
      <c r="C4013" s="27" t="s">
        <v>10</v>
      </c>
      <c r="D4013" s="28" t="s">
        <v>11</v>
      </c>
      <c r="E4013" s="28" t="s">
        <v>12</v>
      </c>
      <c r="F4013" s="28" t="s">
        <v>13</v>
      </c>
      <c r="G4013" s="28" t="s">
        <v>14</v>
      </c>
      <c r="H4013" s="29" t="s">
        <v>15</v>
      </c>
      <c r="I4013" s="30" t="s">
        <v>16</v>
      </c>
      <c r="W4013">
        <f t="shared" si="447"/>
      </c>
      <c r="X4013">
        <f t="shared" si="448"/>
      </c>
      <c r="Y4013">
        <f t="shared" si="449"/>
      </c>
      <c r="Z4013">
        <f t="shared" si="450"/>
      </c>
    </row>
    <row r="4014" spans="1:26">
      <c r="A4014" s="31"/>
      <c r="B4014" s="1564" t="s">
        <v>17</v>
      </c>
      <c r="C4014" s="1565"/>
      <c r="D4014" s="9"/>
      <c r="E4014" s="5"/>
      <c r="F4014" s="16"/>
      <c r="G4014" s="6"/>
      <c r="H4014" s="16"/>
      <c r="I4014" s="102"/>
      <c r="W4014">
        <f t="shared" si="447"/>
      </c>
      <c r="X4014">
        <f t="shared" si="448"/>
      </c>
      <c r="Y4014">
        <f t="shared" si="449"/>
      </c>
      <c r="Z4014">
        <f t="shared" si="450"/>
      </c>
    </row>
    <row r="4015" spans="1:26">
      <c r="A4015" s="57">
        <v>1</v>
      </c>
      <c r="B4015" s="17" t="s">
        <v>1374</v>
      </c>
      <c r="C4015" s="88" t="s">
        <v>1375</v>
      </c>
      <c r="D4015" s="5">
        <v>4</v>
      </c>
      <c r="E4015" s="5">
        <v>5</v>
      </c>
      <c r="F4015" s="5">
        <f>+E4015*D4015</f>
      </c>
      <c r="G4015" s="365">
        <f>+E4015*D4015</f>
      </c>
      <c r="H4015" s="5">
        <v>1</v>
      </c>
      <c r="I4015" s="102">
        <f>+H4015*G4015</f>
      </c>
      <c r="W4015">
        <f t="shared" si="447"/>
      </c>
      <c r="X4015">
        <f t="shared" si="448"/>
      </c>
      <c r="Y4015">
        <f t="shared" si="449"/>
      </c>
      <c r="Z4015">
        <f t="shared" si="450"/>
      </c>
    </row>
    <row r="4016" spans="1:26">
      <c r="A4016" s="57"/>
      <c r="B4016" s="1564"/>
      <c r="C4016" s="1565"/>
      <c r="D4016" s="5"/>
      <c r="E4016" s="5"/>
      <c r="F4016" s="5"/>
      <c r="G4016" s="5"/>
      <c r="H4016" s="5"/>
      <c r="I4016" s="401"/>
      <c r="L4016">
        <v>450</v>
      </c>
      <c r="M4016">
        <v>20</v>
      </c>
      <c r="N4016">
        <f>+M4016*L4016</f>
      </c>
      <c r="O4016">
        <f>+N4016+N4016*0.28</f>
      </c>
      <c r="W4016">
        <f t="shared" si="447"/>
      </c>
      <c r="X4016">
        <f t="shared" si="448"/>
      </c>
      <c r="Y4016">
        <f t="shared" si="449"/>
      </c>
      <c r="Z4016">
        <f t="shared" si="450"/>
      </c>
    </row>
    <row r="4017" spans="1:26">
      <c r="A4017" s="57"/>
      <c r="B4017" s="17"/>
      <c r="C4017" s="88"/>
      <c r="D4017" s="5"/>
      <c r="E4017" s="5"/>
      <c r="F4017" s="5"/>
      <c r="G4017" s="5"/>
      <c r="H4017" s="5"/>
      <c r="I4017" s="102"/>
      <c r="W4017">
        <f t="shared" si="447"/>
      </c>
      <c r="X4017">
        <f t="shared" si="448"/>
      </c>
      <c r="Y4017">
        <f t="shared" si="449"/>
      </c>
      <c r="Z4017">
        <f t="shared" si="450"/>
      </c>
    </row>
    <row r="4018" spans="1:26">
      <c r="A4018" s="57"/>
      <c r="B4018" s="1651" t="s">
        <v>1020</v>
      </c>
      <c r="C4018" s="1651"/>
      <c r="D4018" s="5"/>
      <c r="E4018" s="5"/>
      <c r="F4018" s="6"/>
      <c r="G4018" s="6"/>
      <c r="H4018" s="5"/>
      <c r="I4018" s="102"/>
      <c r="W4018">
        <f t="shared" si="447"/>
      </c>
      <c r="X4018">
        <f t="shared" si="448"/>
      </c>
      <c r="Y4018">
        <f t="shared" si="449"/>
      </c>
      <c r="Z4018">
        <f t="shared" si="450"/>
      </c>
    </row>
    <row r="4019" spans="1:26">
      <c r="A4019" s="31"/>
      <c r="B4019" s="1651"/>
      <c r="C4019" s="1651"/>
      <c r="D4019" s="5"/>
      <c r="E4019" s="16"/>
      <c r="F4019" s="6"/>
      <c r="G4019" s="6"/>
      <c r="H4019" s="5"/>
      <c r="I4019" s="102"/>
      <c r="W4019">
        <f t="shared" si="447"/>
      </c>
      <c r="X4019">
        <f t="shared" si="448"/>
      </c>
      <c r="Y4019">
        <f t="shared" si="449"/>
      </c>
      <c r="Z4019">
        <f t="shared" si="450"/>
      </c>
    </row>
    <row r="4020" spans="1:26">
      <c r="A4020" s="31"/>
      <c r="B4020" s="1651"/>
      <c r="C4020" s="1651"/>
      <c r="D4020" s="5"/>
      <c r="E4020" s="5"/>
      <c r="F4020" s="6"/>
      <c r="G4020" s="6"/>
      <c r="H4020" s="385"/>
      <c r="I4020" s="102"/>
      <c r="W4020">
        <f t="shared" si="447"/>
      </c>
      <c r="X4020">
        <f t="shared" si="448"/>
      </c>
      <c r="Y4020">
        <f t="shared" si="449"/>
      </c>
      <c r="Z4020">
        <f t="shared" si="450"/>
      </c>
    </row>
    <row r="4021" spans="1:26">
      <c r="A4021" s="31"/>
      <c r="B4021" s="1651"/>
      <c r="C4021" s="1651"/>
      <c r="D4021" s="5"/>
      <c r="E4021" s="5"/>
      <c r="F4021" s="6"/>
      <c r="G4021" s="6"/>
      <c r="H4021" s="385"/>
      <c r="I4021" s="102"/>
      <c r="W4021">
        <f t="shared" si="447"/>
      </c>
      <c r="X4021">
        <f t="shared" si="448"/>
      </c>
      <c r="Y4021">
        <f t="shared" si="449"/>
      </c>
      <c r="Z4021">
        <f t="shared" si="450"/>
      </c>
    </row>
    <row r="4022" spans="1:26">
      <c r="A4022" s="57"/>
      <c r="B4022" s="1651"/>
      <c r="C4022" s="1651"/>
      <c r="D4022" s="5"/>
      <c r="E4022" s="5"/>
      <c r="F4022" s="6"/>
      <c r="G4022" s="6"/>
      <c r="H4022" s="5"/>
      <c r="I4022" s="102"/>
      <c r="W4022">
        <f t="shared" si="447"/>
      </c>
      <c r="X4022">
        <f t="shared" si="448"/>
      </c>
      <c r="Y4022">
        <f t="shared" si="449"/>
      </c>
      <c r="Z4022">
        <f t="shared" si="450"/>
      </c>
    </row>
    <row r="4023" spans="1:26">
      <c r="A4023" s="57"/>
      <c r="B4023" s="1568" t="s">
        <v>1760</v>
      </c>
      <c r="C4023" s="1569"/>
      <c r="D4023" s="5"/>
      <c r="E4023" s="5"/>
      <c r="F4023" s="6"/>
      <c r="G4023" s="6"/>
      <c r="H4023" s="5"/>
      <c r="I4023" s="102"/>
      <c r="W4023">
        <f t="shared" si="447"/>
      </c>
      <c r="X4023">
        <f t="shared" si="448"/>
      </c>
      <c r="Y4023">
        <f t="shared" si="449"/>
      </c>
      <c r="Z4023">
        <f t="shared" si="450"/>
      </c>
    </row>
    <row r="4024" spans="1:26">
      <c r="A4024" s="57"/>
      <c r="B4024" s="1570"/>
      <c r="C4024" s="1571"/>
      <c r="D4024" s="5"/>
      <c r="E4024" s="5"/>
      <c r="F4024" s="6"/>
      <c r="G4024" s="6"/>
      <c r="H4024" s="5"/>
      <c r="I4024" s="102"/>
      <c r="W4024">
        <f t="shared" si="447"/>
      </c>
      <c r="X4024">
        <f t="shared" si="448"/>
      </c>
      <c r="Y4024">
        <f t="shared" si="449"/>
      </c>
      <c r="Z4024">
        <f t="shared" si="450"/>
      </c>
    </row>
    <row r="4025" spans="1:26">
      <c r="A4025" s="57"/>
      <c r="B4025" s="1590"/>
      <c r="C4025" s="1591"/>
      <c r="D4025" s="5"/>
      <c r="E4025" s="5"/>
      <c r="F4025" s="6"/>
      <c r="G4025" s="6"/>
      <c r="H4025" s="5"/>
      <c r="I4025" s="102"/>
      <c r="W4025">
        <f t="shared" si="447"/>
      </c>
      <c r="X4025">
        <f t="shared" si="448"/>
      </c>
      <c r="Y4025">
        <f t="shared" si="449"/>
      </c>
      <c r="Z4025">
        <f t="shared" si="450"/>
      </c>
    </row>
    <row r="4026" spans="1:26">
      <c r="A4026" s="31"/>
      <c r="B4026" s="17"/>
      <c r="C4026" s="96"/>
      <c r="D4026" s="21"/>
      <c r="E4026" s="5"/>
      <c r="F4026" s="6"/>
      <c r="G4026" s="6"/>
      <c r="H4026" s="5"/>
      <c r="I4026" s="102"/>
      <c r="W4026">
        <f t="shared" si="447"/>
      </c>
      <c r="X4026">
        <f t="shared" si="448"/>
      </c>
      <c r="Y4026">
        <f t="shared" si="449"/>
      </c>
      <c r="Z4026">
        <f t="shared" si="450"/>
      </c>
    </row>
    <row r="4027" spans="1:26" ht="15.75" thickBot="1">
      <c r="A4027" s="33"/>
      <c r="B4027" s="130"/>
      <c r="C4027" s="130"/>
      <c r="D4027" s="109"/>
      <c r="E4027" s="109"/>
      <c r="F4027" s="109"/>
      <c r="G4027" s="109"/>
      <c r="H4027" s="109"/>
      <c r="I4027" s="110"/>
      <c r="W4027">
        <f t="shared" si="447"/>
      </c>
      <c r="X4027">
        <f t="shared" si="448"/>
      </c>
      <c r="Y4027">
        <f t="shared" si="449"/>
      </c>
      <c r="Z4027">
        <f t="shared" si="450"/>
      </c>
    </row>
    <row r="4028" spans="1:26">
      <c r="A4028" s="33"/>
      <c r="B4028" s="130"/>
      <c r="C4028" s="130"/>
      <c r="D4028" s="91"/>
      <c r="E4028" s="91"/>
      <c r="F4028" s="91"/>
      <c r="G4028" s="92" t="s">
        <v>19</v>
      </c>
      <c r="H4028" s="91"/>
      <c r="I4028" s="111">
        <f>SUM(I4014:I4027)</f>
      </c>
      <c r="W4028">
        <f t="shared" si="447"/>
      </c>
      <c r="X4028">
        <f t="shared" si="448"/>
      </c>
      <c r="Y4028">
        <f t="shared" si="449"/>
      </c>
      <c r="Z4028">
        <f t="shared" si="450"/>
      </c>
    </row>
    <row r="4029" spans="1:26">
      <c r="A4029" s="33"/>
      <c r="B4029" s="10"/>
      <c r="C4029" s="10"/>
      <c r="D4029" s="132"/>
      <c r="E4029" s="132"/>
      <c r="F4029" s="132"/>
      <c r="G4029" s="132"/>
      <c r="H4029" s="133"/>
      <c r="I4029" s="61"/>
      <c r="W4029">
        <f t="shared" si="447"/>
      </c>
      <c r="X4029">
        <f t="shared" si="448"/>
      </c>
      <c r="Y4029">
        <f t="shared" si="449"/>
      </c>
      <c r="Z4029">
        <f t="shared" si="450"/>
      </c>
    </row>
    <row r="4030" spans="1:26" ht="15.75" thickBot="1">
      <c r="A4030" s="33"/>
      <c r="B4030" s="11" t="s">
        <v>20</v>
      </c>
      <c r="C4030" s="35"/>
      <c r="D4030" s="35"/>
      <c r="E4030" s="35"/>
      <c r="F4030" s="35"/>
      <c r="G4030" s="35"/>
      <c r="H4030" s="35"/>
      <c r="I4030" s="36"/>
      <c r="W4030">
        <f t="shared" si="447"/>
      </c>
      <c r="X4030">
        <f t="shared" si="448"/>
      </c>
      <c r="Y4030">
        <f t="shared" si="449"/>
      </c>
      <c r="Z4030">
        <f t="shared" si="450"/>
      </c>
    </row>
    <row r="4031" spans="1:26" ht="15.75" thickBot="1">
      <c r="A4031" s="37"/>
      <c r="B4031" s="38"/>
      <c r="C4031" s="39" t="s">
        <v>21</v>
      </c>
      <c r="D4031" s="40">
        <f>SUM(D4014:D4030)</f>
      </c>
      <c r="E4031" s="41">
        <f>IF(H4031=I4031,"OK","NO")</f>
      </c>
      <c r="F4031" s="40">
        <f>SUM(F4014:F4030)</f>
      </c>
      <c r="G4031" s="40">
        <f>SUM(G4014:G4030)</f>
      </c>
      <c r="H4031" s="41">
        <f>SUMPRODUCT(F4014:F4027,H4014:H4027)</f>
      </c>
      <c r="I4031" s="43">
        <f>+I4029+I4028</f>
      </c>
      <c r="O4031" s="118">
        <f>+I4031-O4016</f>
      </c>
      <c r="W4031">
        <f t="shared" si="447"/>
      </c>
      <c r="X4031">
        <f t="shared" si="448"/>
      </c>
      <c r="Y4031">
        <f t="shared" si="449"/>
      </c>
      <c r="Z4031">
        <f t="shared" si="450"/>
      </c>
    </row>
    <row r="4032" spans="1:26" ht="15.75" thickBot="1">
      <c r="A4032" s="44"/>
      <c r="B4032" s="116"/>
      <c r="C4032" s="45"/>
      <c r="D4032" s="45"/>
      <c r="E4032" s="45"/>
      <c r="F4032" s="45"/>
      <c r="G4032" s="45"/>
      <c r="H4032" s="45"/>
      <c r="I4032" s="47"/>
      <c r="W4032">
        <f t="shared" si="447"/>
      </c>
      <c r="X4032">
        <f t="shared" si="448"/>
      </c>
      <c r="Y4032">
        <f t="shared" si="449"/>
      </c>
      <c r="Z4032">
        <f t="shared" si="450"/>
      </c>
    </row>
    <row r="4033" spans="1:26">
      <c r="A4033" s="12" t="s">
        <v>315</v>
      </c>
      <c r="B4033" s="12"/>
      <c r="C4033" s="12"/>
      <c r="D4033" s="13"/>
      <c r="E4033" s="14"/>
      <c r="F4033" s="14"/>
      <c r="G4033" s="14"/>
      <c r="H4033" s="2"/>
      <c r="I4033" s="12"/>
      <c r="W4033">
        <f t="shared" si="447"/>
      </c>
      <c r="X4033">
        <f t="shared" si="448"/>
      </c>
      <c r="Y4033">
        <f t="shared" si="449"/>
      </c>
      <c r="Z4033">
        <f t="shared" si="450"/>
      </c>
    </row>
    <row r="4034" spans="1:26">
      <c r="W4034">
        <f t="shared" si="447"/>
      </c>
      <c r="X4034">
        <f t="shared" si="448"/>
      </c>
      <c r="Y4034">
        <f t="shared" si="449"/>
      </c>
      <c r="Z4034">
        <f t="shared" si="450"/>
      </c>
    </row>
    <row r="4035" spans="1:26">
      <c r="W4035">
        <f t="shared" si="447"/>
      </c>
      <c r="X4035">
        <f t="shared" si="448"/>
      </c>
      <c r="Y4035">
        <f t="shared" si="449"/>
      </c>
      <c r="Z4035">
        <f t="shared" si="450"/>
      </c>
    </row>
    <row r="4036" spans="1:26">
      <c r="W4036">
        <f t="shared" ref="W4036:W4099" si="452">IF(LEFT($H4036&amp;"",5)="2019-",$H4036,W4035)</f>
      </c>
      <c r="X4036">
        <f t="shared" ref="X4036:X4099" si="453">IF($W4036="",0,IF(COUNTIF($AB$2:$AB$80,$W4036)&gt;0,1,0))</f>
      </c>
      <c r="Y4036">
        <f t="shared" ref="Y4036:Y4099" si="454">IF($C4036="","",UPPER(TRIM(IFERROR(LEFT($C4036&amp;"",FIND("/",$C4036&amp;"")-1),$C4036&amp;""))))</f>
      </c>
      <c r="Z4036">
        <f t="shared" ref="Z4036:Z4099" si="455">IFERROR(IF(ISNUMBER($G4036),$G4036,0),0)</f>
      </c>
    </row>
    <row r="4037" spans="1:26">
      <c r="A4037" s="1562" t="s">
        <v>0</v>
      </c>
      <c r="B4037" s="1562"/>
      <c r="C4037" s="1562"/>
      <c r="D4037" s="1562"/>
      <c r="E4037" s="1562"/>
      <c r="F4037" s="1562"/>
      <c r="G4037" s="1562"/>
      <c r="H4037" s="1562"/>
      <c r="I4037" s="1562"/>
      <c r="W4037">
        <f t="shared" si="452"/>
      </c>
      <c r="X4037">
        <f t="shared" si="453"/>
      </c>
      <c r="Y4037">
        <f t="shared" si="454"/>
      </c>
      <c r="Z4037">
        <f t="shared" si="455"/>
      </c>
    </row>
    <row r="4038" spans="1:26">
      <c r="W4038">
        <f t="shared" si="452"/>
      </c>
      <c r="X4038">
        <f t="shared" si="453"/>
      </c>
      <c r="Y4038">
        <f t="shared" si="454"/>
      </c>
      <c r="Z4038">
        <f t="shared" si="455"/>
      </c>
    </row>
    <row r="4039" spans="1:26">
      <c r="W4039">
        <f t="shared" si="452"/>
      </c>
      <c r="X4039">
        <f t="shared" si="453"/>
      </c>
      <c r="Y4039">
        <f t="shared" si="454"/>
      </c>
      <c r="Z4039">
        <f t="shared" si="455"/>
      </c>
    </row>
    <row r="4040" spans="1:26">
      <c r="A4040" s="1" t="s">
        <v>1</v>
      </c>
      <c r="B4040" s="1"/>
      <c r="G4040" s="2" t="s">
        <v>2</v>
      </c>
      <c r="H4040" s="3" t="s">
        <v>1320</v>
      </c>
      <c r="W4040">
        <f t="shared" si="452"/>
      </c>
      <c r="X4040">
        <f t="shared" si="453"/>
      </c>
      <c r="Y4040">
        <f t="shared" si="454"/>
      </c>
      <c r="Z4040">
        <f t="shared" si="455"/>
      </c>
    </row>
    <row r="4041" spans="1:26">
      <c r="A4041" s="1" t="inlineStr">
        <is>
          <t>Dealer-166</t>
        </is>
      </c>
      <c r="B4041" s="1"/>
      <c r="F4041" s="4" t="s">
        <v>3</v>
      </c>
      <c r="G4041" s="2"/>
      <c r="H4041" s="582" t="s">
        <v>147</v>
      </c>
      <c r="W4041">
        <f t="shared" si="452"/>
      </c>
      <c r="X4041">
        <f t="shared" si="453"/>
      </c>
      <c r="Y4041">
        <f t="shared" si="454"/>
      </c>
      <c r="Z4041">
        <f t="shared" si="455"/>
      </c>
    </row>
    <row r="4042" spans="1:26">
      <c r="A4042" s="1" t="inlineStr">
        <is>
          <t>Address line (redacted)</t>
        </is>
      </c>
      <c r="B4042" s="1"/>
      <c r="H4042" s="22"/>
      <c r="W4042">
        <f t="shared" si="452"/>
      </c>
      <c r="X4042">
        <f t="shared" si="453"/>
      </c>
      <c r="Y4042">
        <f t="shared" si="454"/>
      </c>
      <c r="Z4042">
        <f t="shared" si="455"/>
      </c>
    </row>
    <row r="4043" spans="1:26">
      <c r="A4043" s="1" t="inlineStr">
        <is>
          <t>Address line (redacted)</t>
        </is>
      </c>
      <c r="B4043" s="1"/>
      <c r="D4043" s="85"/>
      <c r="E4043" s="85"/>
      <c r="F4043" s="85"/>
      <c r="G4043" s="85"/>
      <c r="H4043" s="85"/>
      <c r="W4043">
        <f t="shared" si="452"/>
      </c>
      <c r="X4043">
        <f t="shared" si="453"/>
      </c>
      <c r="Y4043">
        <f t="shared" si="454"/>
      </c>
      <c r="Z4043">
        <f t="shared" si="455"/>
      </c>
    </row>
    <row r="4044" spans="1:26">
      <c r="A4044" s="12" t="s">
        <v>299</v>
      </c>
      <c r="B4044" s="86" t="inlineStr">
        <is>
          <t>GSTIN-MASKED</t>
        </is>
      </c>
      <c r="D4044" s="85"/>
      <c r="E4044" s="85"/>
      <c r="F4044" s="85"/>
      <c r="G4044" s="85"/>
      <c r="H4044" s="85"/>
      <c r="W4044">
        <f t="shared" si="452"/>
      </c>
      <c r="X4044">
        <f t="shared" si="453"/>
      </c>
      <c r="Y4044">
        <f t="shared" si="454"/>
      </c>
      <c r="Z4044">
        <f t="shared" si="455"/>
      </c>
    </row>
    <row r="4045" spans="1:26">
      <c r="D4045" s="85"/>
      <c r="E4045" s="85"/>
      <c r="F4045" s="85"/>
      <c r="G4045" s="85"/>
      <c r="H4045" s="85"/>
      <c r="W4045">
        <f t="shared" si="452"/>
      </c>
      <c r="X4045">
        <f t="shared" si="453"/>
      </c>
      <c r="Y4045">
        <f t="shared" si="454"/>
      </c>
      <c r="Z4045">
        <f t="shared" si="455"/>
      </c>
    </row>
    <row r="4046" spans="1:26">
      <c r="W4046">
        <f t="shared" si="452"/>
      </c>
      <c r="X4046">
        <f t="shared" si="453"/>
      </c>
      <c r="Y4046">
        <f t="shared" si="454"/>
      </c>
      <c r="Z4046">
        <f t="shared" si="455"/>
      </c>
    </row>
    <row r="4047" spans="1:26">
      <c r="A4047" s="1" t="s">
        <v>5</v>
      </c>
      <c r="W4047">
        <f t="shared" si="452"/>
      </c>
      <c r="X4047">
        <f t="shared" si="453"/>
      </c>
      <c r="Y4047">
        <f t="shared" si="454"/>
      </c>
      <c r="Z4047">
        <f t="shared" si="455"/>
      </c>
    </row>
    <row r="4048" spans="1:26">
      <c r="A4048" s="1" t="s">
        <v>6</v>
      </c>
      <c r="W4048">
        <f t="shared" si="452"/>
      </c>
      <c r="X4048">
        <f t="shared" si="453"/>
      </c>
      <c r="Y4048">
        <f t="shared" si="454"/>
      </c>
      <c r="Z4048">
        <f t="shared" si="455"/>
      </c>
    </row>
    <row r="4049" spans="1:26">
      <c r="A4049" s="1" t="s">
        <v>7</v>
      </c>
      <c r="W4049">
        <f t="shared" si="452"/>
      </c>
      <c r="X4049">
        <f t="shared" si="453"/>
      </c>
      <c r="Y4049">
        <f t="shared" si="454"/>
      </c>
      <c r="Z4049">
        <f t="shared" si="455"/>
      </c>
    </row>
    <row r="4050" spans="1:26" ht="24">
      <c r="A4050" s="179" t="s">
        <v>8</v>
      </c>
      <c r="B4050" s="180" t="s">
        <v>9</v>
      </c>
      <c r="C4050" s="180" t="s">
        <v>10</v>
      </c>
      <c r="D4050" s="181" t="s">
        <v>11</v>
      </c>
      <c r="E4050" s="181" t="s">
        <v>12</v>
      </c>
      <c r="F4050" s="181" t="s">
        <v>13</v>
      </c>
      <c r="G4050" s="181" t="s">
        <v>14</v>
      </c>
      <c r="H4050" s="179" t="s">
        <v>15</v>
      </c>
      <c r="I4050" s="182" t="s">
        <v>16</v>
      </c>
      <c r="W4050">
        <f t="shared" si="452"/>
      </c>
      <c r="X4050">
        <f t="shared" si="453"/>
      </c>
      <c r="Y4050">
        <f t="shared" si="454"/>
      </c>
      <c r="Z4050">
        <f t="shared" si="455"/>
      </c>
    </row>
    <row r="4051" spans="1:26">
      <c r="A4051" s="5"/>
      <c r="B4051" s="1564" t="s">
        <v>300</v>
      </c>
      <c r="C4051" s="1565"/>
      <c r="D4051" s="5"/>
      <c r="E4051" s="5"/>
      <c r="F4051" s="21"/>
      <c r="G4051" s="6"/>
      <c r="H4051" s="5"/>
      <c r="I4051" s="183"/>
      <c r="W4051">
        <f t="shared" si="452"/>
      </c>
      <c r="X4051">
        <f t="shared" si="453"/>
      </c>
      <c r="Y4051">
        <f t="shared" si="454"/>
      </c>
      <c r="Z4051">
        <f t="shared" si="455"/>
      </c>
    </row>
    <row r="4052" spans="1:26">
      <c r="A4052" s="5">
        <v>1</v>
      </c>
      <c r="B4052" s="17" t="s">
        <v>1378</v>
      </c>
      <c r="C4052" s="88" t="s">
        <v>303</v>
      </c>
      <c r="D4052" s="5">
        <v>2</v>
      </c>
      <c r="E4052" s="9">
        <v>50</v>
      </c>
      <c r="F4052" s="21">
        <f>+E4052*D4052</f>
      </c>
      <c r="G4052" s="6">
        <f>+E4052*D4052</f>
      </c>
      <c r="H4052" s="9">
        <v>1</v>
      </c>
      <c r="I4052" s="183">
        <f>+H4052*G4052</f>
      </c>
      <c r="J4052">
        <f>40*18%</f>
      </c>
      <c r="K4052">
        <f>+H4052-J4052</f>
      </c>
      <c r="L4052">
        <f>+K4052*G4052</f>
      </c>
      <c r="W4052">
        <f t="shared" si="452"/>
      </c>
      <c r="X4052">
        <f t="shared" si="453"/>
      </c>
      <c r="Y4052">
        <f t="shared" si="454"/>
      </c>
      <c r="Z4052">
        <f t="shared" si="455"/>
      </c>
    </row>
    <row r="4053" spans="1:26">
      <c r="A4053" s="5"/>
      <c r="B4053" s="1564" t="s">
        <v>18</v>
      </c>
      <c r="C4053" s="1565"/>
      <c r="D4053" s="5"/>
      <c r="E4053" s="5"/>
      <c r="F4053" s="21"/>
      <c r="G4053" s="6"/>
      <c r="H4053" s="5"/>
      <c r="I4053" s="183"/>
      <c r="W4053">
        <f t="shared" si="452"/>
      </c>
      <c r="X4053">
        <f t="shared" si="453"/>
      </c>
      <c r="Y4053">
        <f t="shared" si="454"/>
      </c>
      <c r="Z4053">
        <f t="shared" si="455"/>
      </c>
    </row>
    <row r="4054" spans="1:26">
      <c r="A4054" s="5">
        <v>2</v>
      </c>
      <c r="B4054" s="95" t="s">
        <v>310</v>
      </c>
      <c r="C4054" s="5" t="s">
        <v>311</v>
      </c>
      <c r="D4054" s="5">
        <v>3</v>
      </c>
      <c r="E4054" s="5">
        <v>4</v>
      </c>
      <c r="F4054" s="21">
        <f>+E4054*D4054</f>
      </c>
      <c r="G4054" s="6">
        <f>+E4054*D4054</f>
      </c>
      <c r="H4054" s="16">
        <v>1</v>
      </c>
      <c r="I4054" s="183">
        <f>+H4054*G4054</f>
      </c>
      <c r="J4054">
        <v>112</v>
      </c>
      <c r="K4054">
        <f>+H4054-J4054</f>
      </c>
      <c r="L4054">
        <f>+K4054*G4054</f>
      </c>
      <c r="W4054">
        <f t="shared" si="452"/>
      </c>
      <c r="X4054">
        <f t="shared" si="453"/>
      </c>
      <c r="Y4054">
        <f t="shared" si="454"/>
      </c>
      <c r="Z4054">
        <f t="shared" si="455"/>
      </c>
    </row>
    <row r="4055" spans="1:26">
      <c r="A4055" s="5"/>
      <c r="B4055" s="8"/>
      <c r="C4055" s="5"/>
      <c r="D4055" s="5"/>
      <c r="E4055" s="5"/>
      <c r="F4055" s="21"/>
      <c r="G4055" s="6"/>
      <c r="H4055" s="5"/>
      <c r="I4055" s="183"/>
      <c r="W4055">
        <f t="shared" si="452"/>
      </c>
      <c r="X4055">
        <f t="shared" si="453"/>
      </c>
      <c r="Y4055">
        <f t="shared" si="454"/>
      </c>
      <c r="Z4055">
        <f t="shared" si="455"/>
      </c>
    </row>
    <row r="4056" spans="1:26">
      <c r="A4056" s="5"/>
      <c r="B4056" s="8"/>
      <c r="C4056" s="5"/>
      <c r="D4056" s="5"/>
      <c r="E4056" s="5"/>
      <c r="F4056" s="21"/>
      <c r="G4056" s="6"/>
      <c r="H4056" s="5"/>
      <c r="I4056" s="183"/>
      <c r="W4056">
        <f t="shared" si="452"/>
      </c>
      <c r="X4056">
        <f t="shared" si="453"/>
      </c>
      <c r="Y4056">
        <f t="shared" si="454"/>
      </c>
      <c r="Z4056">
        <f t="shared" si="455"/>
      </c>
    </row>
    <row r="4057" spans="1:26">
      <c r="A4057" s="5"/>
      <c r="B4057" s="8"/>
      <c r="C4057" s="5"/>
      <c r="D4057" s="5"/>
      <c r="E4057" s="5"/>
      <c r="F4057" s="21"/>
      <c r="G4057" s="6"/>
      <c r="H4057" s="5"/>
      <c r="I4057" s="183"/>
      <c r="W4057">
        <f t="shared" si="452"/>
      </c>
      <c r="X4057">
        <f t="shared" si="453"/>
      </c>
      <c r="Y4057">
        <f t="shared" si="454"/>
      </c>
      <c r="Z4057">
        <f t="shared" si="455"/>
      </c>
    </row>
    <row r="4058" spans="1:26">
      <c r="A4058" s="5"/>
      <c r="B4058" s="8"/>
      <c r="C4058" s="5"/>
      <c r="D4058" s="5"/>
      <c r="E4058" s="5"/>
      <c r="F4058" s="21"/>
      <c r="G4058" s="6"/>
      <c r="H4058" s="5"/>
      <c r="I4058" s="183"/>
      <c r="W4058">
        <f t="shared" si="452"/>
      </c>
      <c r="X4058">
        <f t="shared" si="453"/>
      </c>
      <c r="Y4058">
        <f t="shared" si="454"/>
      </c>
      <c r="Z4058">
        <f t="shared" si="455"/>
      </c>
    </row>
    <row r="4059" spans="1:26">
      <c r="A4059" s="5"/>
      <c r="B4059" s="8"/>
      <c r="C4059" s="5"/>
      <c r="D4059" s="5"/>
      <c r="E4059" s="5"/>
      <c r="F4059" s="21"/>
      <c r="G4059" s="6"/>
      <c r="H4059" s="5"/>
      <c r="I4059" s="183"/>
      <c r="W4059">
        <f t="shared" si="452"/>
      </c>
      <c r="X4059">
        <f t="shared" si="453"/>
      </c>
      <c r="Y4059">
        <f t="shared" si="454"/>
      </c>
      <c r="Z4059">
        <f t="shared" si="455"/>
      </c>
    </row>
    <row r="4060" spans="1:26">
      <c r="A4060" s="5"/>
      <c r="B4060" s="8"/>
      <c r="C4060" s="5"/>
      <c r="D4060" s="5"/>
      <c r="E4060" s="5"/>
      <c r="F4060" s="21"/>
      <c r="G4060" s="6"/>
      <c r="H4060" s="5"/>
      <c r="I4060" s="183"/>
      <c r="W4060">
        <f t="shared" si="452"/>
      </c>
      <c r="X4060">
        <f t="shared" si="453"/>
      </c>
      <c r="Y4060">
        <f t="shared" si="454"/>
      </c>
      <c r="Z4060">
        <f t="shared" si="455"/>
      </c>
    </row>
    <row r="4061" spans="1:26">
      <c r="A4061" s="5"/>
      <c r="B4061" s="8"/>
      <c r="C4061" s="5"/>
      <c r="D4061" s="5"/>
      <c r="E4061" s="5"/>
      <c r="F4061" s="21"/>
      <c r="G4061" s="6"/>
      <c r="H4061" s="5"/>
      <c r="I4061" s="183"/>
      <c r="W4061">
        <f t="shared" si="452"/>
      </c>
      <c r="X4061">
        <f t="shared" si="453"/>
      </c>
      <c r="Y4061">
        <f t="shared" si="454"/>
      </c>
      <c r="Z4061">
        <f t="shared" si="455"/>
      </c>
    </row>
    <row r="4062" spans="1:26">
      <c r="A4062" s="5"/>
      <c r="B4062" s="8"/>
      <c r="C4062" s="5"/>
      <c r="D4062" s="5"/>
      <c r="E4062" s="5"/>
      <c r="F4062" s="21"/>
      <c r="G4062" s="6"/>
      <c r="H4062" s="5"/>
      <c r="I4062" s="183"/>
      <c r="W4062">
        <f t="shared" si="452"/>
      </c>
      <c r="X4062">
        <f t="shared" si="453"/>
      </c>
      <c r="Y4062">
        <f t="shared" si="454"/>
      </c>
      <c r="Z4062">
        <f t="shared" si="455"/>
      </c>
    </row>
    <row r="4063" spans="1:26">
      <c r="A4063" s="5"/>
      <c r="B4063" s="8"/>
      <c r="C4063" s="5"/>
      <c r="D4063" s="5"/>
      <c r="E4063" s="5"/>
      <c r="F4063" s="21"/>
      <c r="G4063" s="6"/>
      <c r="H4063" s="5"/>
      <c r="I4063" s="183"/>
      <c r="W4063">
        <f t="shared" si="452"/>
      </c>
      <c r="X4063">
        <f t="shared" si="453"/>
      </c>
      <c r="Y4063">
        <f t="shared" si="454"/>
      </c>
      <c r="Z4063">
        <f t="shared" si="455"/>
      </c>
    </row>
    <row r="4064" spans="1:26">
      <c r="A4064" s="5"/>
      <c r="B4064" s="8"/>
      <c r="C4064" s="5"/>
      <c r="D4064" s="5"/>
      <c r="E4064" s="5"/>
      <c r="F4064" s="21"/>
      <c r="G4064" s="6"/>
      <c r="H4064" s="5"/>
      <c r="I4064" s="183"/>
      <c r="W4064">
        <f t="shared" si="452"/>
      </c>
      <c r="X4064">
        <f t="shared" si="453"/>
      </c>
      <c r="Y4064">
        <f t="shared" si="454"/>
      </c>
      <c r="Z4064">
        <f t="shared" si="455"/>
      </c>
    </row>
    <row r="4065" spans="1:26">
      <c r="A4065" s="5"/>
      <c r="B4065" s="8"/>
      <c r="C4065" s="5"/>
      <c r="D4065" s="5"/>
      <c r="E4065" s="5"/>
      <c r="F4065" s="21"/>
      <c r="G4065" s="6"/>
      <c r="H4065" s="5"/>
      <c r="I4065" s="183"/>
      <c r="W4065">
        <f t="shared" si="452"/>
      </c>
      <c r="X4065">
        <f t="shared" si="453"/>
      </c>
      <c r="Y4065">
        <f t="shared" si="454"/>
      </c>
      <c r="Z4065">
        <f t="shared" si="455"/>
      </c>
    </row>
    <row r="4066" spans="1:26">
      <c r="A4066" s="5"/>
      <c r="B4066" s="8"/>
      <c r="C4066" s="5"/>
      <c r="D4066" s="5"/>
      <c r="E4066" s="5"/>
      <c r="F4066" s="21"/>
      <c r="G4066" s="6"/>
      <c r="H4066" s="5"/>
      <c r="I4066" s="183"/>
      <c r="W4066">
        <f t="shared" si="452"/>
      </c>
      <c r="X4066">
        <f t="shared" si="453"/>
      </c>
      <c r="Y4066">
        <f t="shared" si="454"/>
      </c>
      <c r="Z4066">
        <f t="shared" si="455"/>
      </c>
    </row>
    <row r="4067" spans="1:26">
      <c r="A4067" s="5"/>
      <c r="B4067" s="8"/>
      <c r="C4067" s="5"/>
      <c r="D4067" s="5"/>
      <c r="E4067" s="5"/>
      <c r="F4067" s="21"/>
      <c r="G4067" s="6"/>
      <c r="H4067" s="5"/>
      <c r="I4067" s="183"/>
      <c r="W4067">
        <f t="shared" si="452"/>
      </c>
      <c r="X4067">
        <f t="shared" si="453"/>
      </c>
      <c r="Y4067">
        <f t="shared" si="454"/>
      </c>
      <c r="Z4067">
        <f t="shared" si="455"/>
      </c>
    </row>
    <row r="4068" spans="1:26">
      <c r="A4068" s="5"/>
      <c r="B4068" s="8"/>
      <c r="C4068" s="5"/>
      <c r="D4068" s="5"/>
      <c r="E4068" s="5"/>
      <c r="F4068" s="21"/>
      <c r="G4068" s="6"/>
      <c r="H4068" s="5"/>
      <c r="I4068" s="183"/>
      <c r="W4068">
        <f t="shared" si="452"/>
      </c>
      <c r="X4068">
        <f t="shared" si="453"/>
      </c>
      <c r="Y4068">
        <f t="shared" si="454"/>
      </c>
      <c r="Z4068">
        <f t="shared" si="455"/>
      </c>
    </row>
    <row r="4069" spans="1:26" ht="15.75" thickBot="1">
      <c r="A4069" s="5"/>
      <c r="B4069" s="224"/>
      <c r="C4069" s="15"/>
      <c r="D4069" s="23"/>
      <c r="E4069" s="225"/>
      <c r="F4069" s="23"/>
      <c r="G4069" s="24"/>
      <c r="H4069" s="225"/>
      <c r="I4069" s="226"/>
      <c r="W4069">
        <f t="shared" si="452"/>
      </c>
      <c r="X4069">
        <f t="shared" si="453"/>
      </c>
      <c r="Y4069">
        <f t="shared" si="454"/>
      </c>
      <c r="Z4069">
        <f t="shared" si="455"/>
      </c>
    </row>
    <row r="4070" spans="1:26">
      <c r="A4070" s="227"/>
      <c r="B4070" s="17"/>
      <c r="C4070" s="5"/>
      <c r="D4070" s="59"/>
      <c r="E4070" s="59"/>
      <c r="F4070" s="53"/>
      <c r="G4070" s="78"/>
      <c r="H4070" s="68"/>
      <c r="I4070" s="228">
        <f>SUM(I4051:I4069)</f>
      </c>
      <c r="L4070">
        <f>SUM(L4051:L4069)</f>
      </c>
      <c r="W4070">
        <f t="shared" si="452"/>
      </c>
      <c r="X4070">
        <f t="shared" si="453"/>
      </c>
      <c r="Y4070">
        <f t="shared" si="454"/>
      </c>
      <c r="Z4070">
        <f t="shared" si="455"/>
      </c>
    </row>
    <row r="4071" spans="1:26">
      <c r="A4071" s="10"/>
      <c r="B4071" s="10"/>
      <c r="C4071" s="69"/>
      <c r="D4071" s="69" t="s">
        <v>520</v>
      </c>
      <c r="E4071" s="69"/>
      <c r="F4071" s="69"/>
      <c r="G4071" s="69"/>
      <c r="H4071" s="112">
        <v>1</v>
      </c>
      <c r="I4071" s="191">
        <f>+L4070*H4071</f>
      </c>
      <c r="W4071">
        <f t="shared" si="452"/>
      </c>
      <c r="X4071">
        <f t="shared" si="453"/>
      </c>
      <c r="Y4071">
        <f t="shared" si="454"/>
      </c>
      <c r="Z4071">
        <f t="shared" si="455"/>
      </c>
    </row>
    <row r="4072" spans="1:26" ht="15.75" thickBot="1">
      <c r="A4072" s="10"/>
      <c r="B4072" s="11" t="s">
        <v>20</v>
      </c>
      <c r="C4072" s="35"/>
      <c r="D4072" s="35"/>
      <c r="E4072" s="35"/>
      <c r="F4072" s="35"/>
      <c r="G4072" s="35"/>
      <c r="H4072" s="35"/>
      <c r="I4072" s="98"/>
      <c r="W4072">
        <f t="shared" si="452"/>
      </c>
      <c r="X4072">
        <f t="shared" si="453"/>
      </c>
      <c r="Y4072">
        <f t="shared" si="454"/>
      </c>
      <c r="Z4072">
        <f t="shared" si="455"/>
      </c>
    </row>
    <row r="4073" spans="1:26" ht="15.75" thickBot="1">
      <c r="A4073" s="99"/>
      <c r="B4073" s="38"/>
      <c r="C4073" s="39" t="s">
        <v>21</v>
      </c>
      <c r="D4073" s="40">
        <f>SUM(D4051:D4072)</f>
      </c>
      <c r="E4073" s="41" t="s">
        <v>360</v>
      </c>
      <c r="F4073" s="40">
        <f>SUM(F4051:F4072)</f>
      </c>
      <c r="G4073" s="40">
        <f>SUM(G4051:G4072)</f>
      </c>
      <c r="H4073" s="41">
        <f>+SUMPRODUCT(H4051:H4069,F4051:F4069)</f>
      </c>
      <c r="I4073" s="100">
        <f>+I4070-I4071</f>
      </c>
      <c r="J4073" s="118"/>
      <c r="W4073">
        <f t="shared" si="452"/>
      </c>
      <c r="X4073">
        <f t="shared" si="453"/>
      </c>
      <c r="Y4073">
        <f t="shared" si="454"/>
      </c>
      <c r="Z4073">
        <f t="shared" si="455"/>
      </c>
    </row>
    <row r="4074" spans="1:26">
      <c r="A4074" s="10"/>
      <c r="B4074" s="10"/>
      <c r="C4074" s="91"/>
      <c r="D4074" s="91"/>
      <c r="E4074" s="91"/>
      <c r="F4074" s="91"/>
      <c r="G4074" s="91"/>
      <c r="H4074" s="91"/>
      <c r="I4074" s="91"/>
      <c r="W4074">
        <f t="shared" si="452"/>
      </c>
      <c r="X4074">
        <f t="shared" si="453"/>
      </c>
      <c r="Y4074">
        <f t="shared" si="454"/>
      </c>
      <c r="Z4074">
        <f t="shared" si="455"/>
      </c>
    </row>
    <row r="4075" spans="1:26">
      <c r="W4075">
        <f t="shared" si="452"/>
      </c>
      <c r="X4075">
        <f t="shared" si="453"/>
      </c>
      <c r="Y4075">
        <f t="shared" si="454"/>
      </c>
      <c r="Z4075">
        <f t="shared" si="455"/>
      </c>
    </row>
    <row r="4076" spans="1:26">
      <c r="W4076">
        <f t="shared" si="452"/>
      </c>
      <c r="X4076">
        <f t="shared" si="453"/>
      </c>
      <c r="Y4076">
        <f t="shared" si="454"/>
      </c>
      <c r="Z4076">
        <f t="shared" si="455"/>
      </c>
    </row>
    <row r="4077" spans="1:26">
      <c r="W4077">
        <f t="shared" si="452"/>
      </c>
      <c r="X4077">
        <f t="shared" si="453"/>
      </c>
      <c r="Y4077">
        <f t="shared" si="454"/>
      </c>
      <c r="Z4077">
        <f t="shared" si="455"/>
      </c>
    </row>
    <row r="4078" spans="1:26">
      <c r="W4078">
        <f t="shared" si="452"/>
      </c>
      <c r="X4078">
        <f t="shared" si="453"/>
      </c>
      <c r="Y4078">
        <f t="shared" si="454"/>
      </c>
      <c r="Z4078">
        <f t="shared" si="455"/>
      </c>
    </row>
    <row r="4079" spans="1:26">
      <c r="W4079">
        <f t="shared" si="452"/>
      </c>
      <c r="X4079">
        <f t="shared" si="453"/>
      </c>
      <c r="Y4079">
        <f t="shared" si="454"/>
      </c>
      <c r="Z4079">
        <f t="shared" si="455"/>
      </c>
    </row>
    <row r="4080" spans="1:26">
      <c r="W4080">
        <f t="shared" si="452"/>
      </c>
      <c r="X4080">
        <f t="shared" si="453"/>
      </c>
      <c r="Y4080">
        <f t="shared" si="454"/>
      </c>
      <c r="Z4080">
        <f t="shared" si="455"/>
      </c>
    </row>
    <row r="4081" spans="1:26">
      <c r="W4081">
        <f t="shared" si="452"/>
      </c>
      <c r="X4081">
        <f t="shared" si="453"/>
      </c>
      <c r="Y4081">
        <f t="shared" si="454"/>
      </c>
      <c r="Z4081">
        <f t="shared" si="455"/>
      </c>
    </row>
    <row r="4082" spans="1:26">
      <c r="W4082">
        <f t="shared" si="452"/>
      </c>
      <c r="X4082">
        <f t="shared" si="453"/>
      </c>
      <c r="Y4082">
        <f t="shared" si="454"/>
      </c>
      <c r="Z4082">
        <f t="shared" si="455"/>
      </c>
    </row>
    <row r="4083" spans="1:26">
      <c r="A4083" s="1562" t="s">
        <v>0</v>
      </c>
      <c r="B4083" s="1562"/>
      <c r="C4083" s="1562"/>
      <c r="D4083" s="1562"/>
      <c r="E4083" s="1562"/>
      <c r="F4083" s="1562"/>
      <c r="G4083" s="1562"/>
      <c r="H4083" s="1562"/>
      <c r="I4083" s="1562"/>
      <c r="W4083">
        <f t="shared" si="452"/>
      </c>
      <c r="X4083">
        <f t="shared" si="453"/>
      </c>
      <c r="Y4083">
        <f t="shared" si="454"/>
      </c>
      <c r="Z4083">
        <f t="shared" si="455"/>
      </c>
    </row>
    <row r="4084" spans="1:26">
      <c r="W4084">
        <f t="shared" si="452"/>
      </c>
      <c r="X4084">
        <f t="shared" si="453"/>
      </c>
      <c r="Y4084">
        <f t="shared" si="454"/>
      </c>
      <c r="Z4084">
        <f t="shared" si="455"/>
      </c>
    </row>
    <row r="4085" spans="1:26">
      <c r="A4085" s="1" t="s">
        <v>1</v>
      </c>
      <c r="B4085" s="1"/>
      <c r="G4085" s="2" t="s">
        <v>2</v>
      </c>
      <c r="H4085" s="3" t="s">
        <v>1329</v>
      </c>
      <c r="W4085">
        <f t="shared" si="452"/>
      </c>
      <c r="X4085">
        <f t="shared" si="453"/>
      </c>
      <c r="Y4085">
        <f t="shared" si="454"/>
      </c>
      <c r="Z4085">
        <f t="shared" si="455"/>
      </c>
    </row>
    <row r="4086" spans="1:26">
      <c r="A4086" s="22" t="inlineStr">
        <is>
          <t>Dealer-323</t>
        </is>
      </c>
      <c r="B4086" s="1"/>
      <c r="F4086" s="4" t="s">
        <v>3</v>
      </c>
      <c r="G4086" s="2"/>
      <c r="H4086" s="582" t="s">
        <v>148</v>
      </c>
      <c r="W4086">
        <f t="shared" si="452"/>
      </c>
      <c r="X4086">
        <f t="shared" si="453"/>
      </c>
      <c r="Y4086">
        <f t="shared" si="454"/>
      </c>
      <c r="Z4086">
        <f t="shared" si="455"/>
      </c>
    </row>
    <row r="4087" spans="1:26">
      <c r="A4087" s="1" t="inlineStr">
        <is>
          <t>Dealer-149</t>
        </is>
      </c>
      <c r="B4087" s="1"/>
      <c r="W4087">
        <f t="shared" si="452"/>
      </c>
      <c r="X4087">
        <f t="shared" si="453"/>
      </c>
      <c r="Y4087">
        <f t="shared" si="454"/>
      </c>
      <c r="Z4087">
        <f t="shared" si="455"/>
      </c>
    </row>
    <row r="4088" spans="1:26">
      <c r="A4088" s="1" t="inlineStr">
        <is>
          <t>Address line (redacted)</t>
        </is>
      </c>
      <c r="B4088" s="1"/>
      <c r="W4088">
        <f t="shared" si="452"/>
      </c>
      <c r="X4088">
        <f t="shared" si="453"/>
      </c>
      <c r="Y4088">
        <f t="shared" si="454"/>
      </c>
      <c r="Z4088">
        <f t="shared" si="455"/>
      </c>
    </row>
    <row r="4089" spans="1:26">
      <c r="A4089" s="1" t="inlineStr">
        <is>
          <t>Address line (redacted)</t>
        </is>
      </c>
      <c r="B4089" s="1"/>
      <c r="W4089">
        <f t="shared" si="452"/>
      </c>
      <c r="X4089">
        <f t="shared" si="453"/>
      </c>
      <c r="Y4089">
        <f t="shared" si="454"/>
      </c>
      <c r="Z4089">
        <f t="shared" si="455"/>
      </c>
    </row>
    <row r="4090" spans="1:26">
      <c r="A4090" s="1" t="s">
        <v>814</v>
      </c>
      <c r="B4090" s="1" t="inlineStr">
        <is>
          <t>Address line (redacted)</t>
        </is>
      </c>
      <c r="W4090">
        <f t="shared" si="452"/>
      </c>
      <c r="X4090">
        <f t="shared" si="453"/>
      </c>
      <c r="Y4090">
        <f t="shared" si="454"/>
      </c>
      <c r="Z4090">
        <f t="shared" si="455"/>
      </c>
    </row>
    <row r="4091" spans="1:26">
      <c r="A4091" s="49" t="s">
        <v>4</v>
      </c>
      <c r="B4091" s="87"/>
      <c r="W4091">
        <f t="shared" si="452"/>
      </c>
      <c r="X4091">
        <f t="shared" si="453"/>
      </c>
      <c r="Y4091">
        <f t="shared" si="454"/>
      </c>
      <c r="Z4091">
        <f t="shared" si="455"/>
      </c>
    </row>
    <row r="4092" spans="1:26">
      <c r="A4092" s="49"/>
      <c r="B4092" s="87"/>
      <c r="W4092">
        <f t="shared" si="452"/>
      </c>
      <c r="X4092">
        <f t="shared" si="453"/>
      </c>
      <c r="Y4092">
        <f t="shared" si="454"/>
      </c>
      <c r="Z4092">
        <f t="shared" si="455"/>
      </c>
    </row>
    <row r="4093" spans="1:26">
      <c r="A4093" s="12"/>
      <c r="B4093" s="86"/>
      <c r="W4093">
        <f t="shared" si="452"/>
      </c>
      <c r="X4093">
        <f t="shared" si="453"/>
      </c>
      <c r="Y4093">
        <f t="shared" si="454"/>
      </c>
      <c r="Z4093">
        <f t="shared" si="455"/>
      </c>
    </row>
    <row r="4094" spans="1:26">
      <c r="A4094" s="1" t="s">
        <v>5</v>
      </c>
      <c r="W4094">
        <f t="shared" si="452"/>
      </c>
      <c r="X4094">
        <f t="shared" si="453"/>
      </c>
      <c r="Y4094">
        <f t="shared" si="454"/>
      </c>
      <c r="Z4094">
        <f t="shared" si="455"/>
      </c>
    </row>
    <row r="4095" spans="1:26">
      <c r="A4095" s="1" t="s">
        <v>6</v>
      </c>
      <c r="W4095">
        <f t="shared" si="452"/>
      </c>
      <c r="X4095">
        <f t="shared" si="453"/>
      </c>
      <c r="Y4095">
        <f t="shared" si="454"/>
      </c>
      <c r="Z4095">
        <f t="shared" si="455"/>
      </c>
    </row>
    <row r="4096" spans="1:26" ht="15.75" thickBot="1">
      <c r="A4096" s="1" t="s">
        <v>7</v>
      </c>
      <c r="W4096">
        <f t="shared" si="452"/>
      </c>
      <c r="X4096">
        <f t="shared" si="453"/>
      </c>
      <c r="Y4096">
        <f t="shared" si="454"/>
      </c>
      <c r="Z4096">
        <f t="shared" si="455"/>
      </c>
    </row>
    <row r="4097" spans="1:26" ht="24">
      <c r="A4097" s="26" t="s">
        <v>8</v>
      </c>
      <c r="B4097" s="27" t="s">
        <v>9</v>
      </c>
      <c r="C4097" s="27" t="s">
        <v>10</v>
      </c>
      <c r="D4097" s="28" t="s">
        <v>11</v>
      </c>
      <c r="E4097" s="28" t="s">
        <v>12</v>
      </c>
      <c r="F4097" s="28" t="s">
        <v>13</v>
      </c>
      <c r="G4097" s="28" t="s">
        <v>14</v>
      </c>
      <c r="H4097" s="29" t="s">
        <v>15</v>
      </c>
      <c r="I4097" s="30" t="s">
        <v>16</v>
      </c>
      <c r="W4097">
        <f t="shared" si="452"/>
      </c>
      <c r="X4097">
        <f t="shared" si="453"/>
      </c>
      <c r="Y4097">
        <f t="shared" si="454"/>
      </c>
      <c r="Z4097">
        <f t="shared" si="455"/>
      </c>
    </row>
    <row r="4098" spans="1:26">
      <c r="A4098" s="16"/>
      <c r="B4098" s="1564" t="s">
        <v>300</v>
      </c>
      <c r="C4098" s="1565"/>
      <c r="D4098" s="9"/>
      <c r="E4098" s="5"/>
      <c r="F4098" s="16"/>
      <c r="G4098" s="6"/>
      <c r="H4098" s="16"/>
      <c r="I4098" s="102"/>
      <c r="W4098">
        <f t="shared" si="452"/>
      </c>
      <c r="X4098">
        <f t="shared" si="453"/>
      </c>
      <c r="Y4098">
        <f t="shared" si="454"/>
      </c>
      <c r="Z4098">
        <f t="shared" si="455"/>
      </c>
    </row>
    <row r="4099" spans="1:26">
      <c r="A4099" s="5">
        <v>1</v>
      </c>
      <c r="B4099" s="17" t="s">
        <v>494</v>
      </c>
      <c r="C4099" s="88" t="s">
        <v>303</v>
      </c>
      <c r="D4099" s="5">
        <v>1</v>
      </c>
      <c r="E4099" s="9">
        <v>50</v>
      </c>
      <c r="F4099" s="9">
        <f>+E4099*D4099</f>
      </c>
      <c r="G4099" s="6">
        <f>+E4099*D4099</f>
      </c>
      <c r="H4099" s="9">
        <v>1</v>
      </c>
      <c r="I4099" s="102">
        <f>+H4099*G4099</f>
      </c>
      <c r="J4099" s="399">
        <v>8.5</v>
      </c>
      <c r="W4099">
        <f t="shared" si="452"/>
      </c>
      <c r="X4099">
        <f t="shared" si="453"/>
      </c>
      <c r="Y4099">
        <f t="shared" si="454"/>
      </c>
      <c r="Z4099">
        <f t="shared" si="455"/>
      </c>
    </row>
    <row r="4100" spans="1:26">
      <c r="A4100" s="5">
        <v>2</v>
      </c>
      <c r="B4100" s="17" t="s">
        <v>496</v>
      </c>
      <c r="C4100" s="88" t="s">
        <v>303</v>
      </c>
      <c r="D4100" s="5">
        <v>1</v>
      </c>
      <c r="E4100" s="9">
        <v>50</v>
      </c>
      <c r="F4100" s="9">
        <f>+E4100*D4100</f>
      </c>
      <c r="G4100" s="6">
        <f>+E4100*D4100</f>
      </c>
      <c r="H4100" s="9">
        <v>1</v>
      </c>
      <c r="I4100" s="102">
        <f>+H4100*G4100</f>
      </c>
      <c r="J4100" s="399">
        <v>14.5</v>
      </c>
      <c r="W4100">
        <f t="shared" ref="W4100:W4163" si="456">IF(LEFT($H4100&amp;"",5)="2019-",$H4100,W4099)</f>
      </c>
      <c r="X4100">
        <f t="shared" ref="X4100:X4163" si="457">IF($W4100="",0,IF(COUNTIF($AB$2:$AB$80,$W4100)&gt;0,1,0))</f>
      </c>
      <c r="Y4100">
        <f t="shared" ref="Y4100:Y4163" si="458">IF($C4100="","",UPPER(TRIM(IFERROR(LEFT($C4100&amp;"",FIND("/",$C4100&amp;"")-1),$C4100&amp;""))))</f>
      </c>
      <c r="Z4100">
        <f t="shared" ref="Z4100:Z4163" si="459">IFERROR(IF(ISNUMBER($G4100),$G4100,0),0)</f>
      </c>
    </row>
    <row r="4101" spans="1:26">
      <c r="A4101" s="5">
        <v>3</v>
      </c>
      <c r="B4101" s="8" t="s">
        <v>1066</v>
      </c>
      <c r="C4101" s="5" t="s">
        <v>1065</v>
      </c>
      <c r="D4101" s="5">
        <v>1</v>
      </c>
      <c r="E4101" s="9">
        <v>1</v>
      </c>
      <c r="F4101" s="9">
        <f>+E4101*D4101</f>
      </c>
      <c r="G4101" s="6">
        <f>+E4101*D4101</f>
      </c>
      <c r="H4101" s="5">
        <v>1</v>
      </c>
      <c r="I4101" s="102">
        <f>+H4101*G4101</f>
      </c>
      <c r="W4101">
        <f t="shared" si="456"/>
      </c>
      <c r="X4101">
        <f t="shared" si="457"/>
      </c>
      <c r="Y4101">
        <f t="shared" si="458"/>
      </c>
      <c r="Z4101">
        <f t="shared" si="459"/>
      </c>
    </row>
    <row r="4102" spans="1:26">
      <c r="A4102" s="5"/>
      <c r="B4102" s="1651" t="s">
        <v>1020</v>
      </c>
      <c r="C4102" s="1651"/>
      <c r="D4102" s="5"/>
      <c r="E4102" s="5"/>
      <c r="F4102" s="6"/>
      <c r="G4102" s="6"/>
      <c r="H4102" s="5"/>
      <c r="I4102" s="102"/>
      <c r="W4102">
        <f t="shared" si="456"/>
      </c>
      <c r="X4102">
        <f t="shared" si="457"/>
      </c>
      <c r="Y4102">
        <f t="shared" si="458"/>
      </c>
      <c r="Z4102">
        <f t="shared" si="459"/>
      </c>
    </row>
    <row r="4103" spans="1:26">
      <c r="A4103" s="16"/>
      <c r="B4103" s="1651"/>
      <c r="C4103" s="1651"/>
      <c r="D4103" s="5"/>
      <c r="E4103" s="16"/>
      <c r="F4103" s="6"/>
      <c r="G4103" s="6"/>
      <c r="H4103" s="5"/>
      <c r="I4103" s="102"/>
      <c r="W4103">
        <f t="shared" si="456"/>
      </c>
      <c r="X4103">
        <f t="shared" si="457"/>
      </c>
      <c r="Y4103">
        <f t="shared" si="458"/>
      </c>
      <c r="Z4103">
        <f t="shared" si="459"/>
      </c>
    </row>
    <row r="4104" spans="1:26">
      <c r="A4104" s="16"/>
      <c r="B4104" s="1651"/>
      <c r="C4104" s="1651"/>
      <c r="D4104" s="5"/>
      <c r="E4104" s="5"/>
      <c r="F4104" s="6"/>
      <c r="G4104" s="6"/>
      <c r="H4104" s="385"/>
      <c r="I4104" s="102"/>
      <c r="W4104">
        <f t="shared" si="456"/>
      </c>
      <c r="X4104">
        <f t="shared" si="457"/>
      </c>
      <c r="Y4104">
        <f t="shared" si="458"/>
      </c>
      <c r="Z4104">
        <f t="shared" si="459"/>
      </c>
    </row>
    <row r="4105" spans="1:26">
      <c r="A4105" s="16"/>
      <c r="B4105" s="1651"/>
      <c r="C4105" s="1651"/>
      <c r="D4105" s="5"/>
      <c r="E4105" s="5"/>
      <c r="F4105" s="6"/>
      <c r="G4105" s="6"/>
      <c r="H4105" s="385"/>
      <c r="I4105" s="102"/>
      <c r="W4105">
        <f t="shared" si="456"/>
      </c>
      <c r="X4105">
        <f t="shared" si="457"/>
      </c>
      <c r="Y4105">
        <f t="shared" si="458"/>
      </c>
      <c r="Z4105">
        <f t="shared" si="459"/>
      </c>
    </row>
    <row r="4106" spans="1:26">
      <c r="A4106" s="5"/>
      <c r="B4106" s="1651"/>
      <c r="C4106" s="1651"/>
      <c r="D4106" s="5"/>
      <c r="E4106" s="5"/>
      <c r="F4106" s="6"/>
      <c r="G4106" s="6"/>
      <c r="H4106" s="5"/>
      <c r="I4106" s="102"/>
      <c r="W4106">
        <f t="shared" si="456"/>
      </c>
      <c r="X4106">
        <f t="shared" si="457"/>
      </c>
      <c r="Y4106">
        <f t="shared" si="458"/>
      </c>
      <c r="Z4106">
        <f t="shared" si="459"/>
      </c>
    </row>
    <row r="4107" spans="1:26">
      <c r="A4107" s="107"/>
      <c r="B4107" s="1568" t="s">
        <v>1460</v>
      </c>
      <c r="C4107" s="1569"/>
      <c r="D4107" s="5"/>
      <c r="E4107" s="5"/>
      <c r="F4107" s="6"/>
      <c r="G4107" s="6"/>
      <c r="H4107" s="5"/>
      <c r="I4107" s="102"/>
      <c r="W4107">
        <f t="shared" si="456"/>
      </c>
      <c r="X4107">
        <f t="shared" si="457"/>
      </c>
      <c r="Y4107">
        <f t="shared" si="458"/>
      </c>
      <c r="Z4107">
        <f t="shared" si="459"/>
      </c>
    </row>
    <row r="4108" spans="1:26">
      <c r="A4108" s="107"/>
      <c r="B4108" s="1570"/>
      <c r="C4108" s="1571"/>
      <c r="D4108" s="5"/>
      <c r="E4108" s="5"/>
      <c r="F4108" s="6"/>
      <c r="G4108" s="6"/>
      <c r="H4108" s="5"/>
      <c r="I4108" s="102"/>
      <c r="W4108">
        <f t="shared" si="456"/>
      </c>
      <c r="X4108">
        <f t="shared" si="457"/>
      </c>
      <c r="Y4108">
        <f t="shared" si="458"/>
      </c>
      <c r="Z4108">
        <f t="shared" si="459"/>
      </c>
    </row>
    <row r="4109" spans="1:26" ht="21.75" customHeight="1">
      <c r="A4109" s="107"/>
      <c r="B4109" s="1590"/>
      <c r="C4109" s="1591"/>
      <c r="D4109" s="5"/>
      <c r="E4109" s="5"/>
      <c r="F4109" s="6"/>
      <c r="G4109" s="6"/>
      <c r="H4109" s="5"/>
      <c r="I4109" s="102"/>
      <c r="W4109">
        <f t="shared" si="456"/>
      </c>
      <c r="X4109">
        <f t="shared" si="457"/>
      </c>
      <c r="Y4109">
        <f t="shared" si="458"/>
      </c>
      <c r="Z4109">
        <f t="shared" si="459"/>
      </c>
    </row>
    <row r="4110" spans="1:26">
      <c r="A4110" s="103"/>
      <c r="B4110" s="17"/>
      <c r="C4110" s="96"/>
      <c r="D4110" s="21"/>
      <c r="E4110" s="5"/>
      <c r="F4110" s="6"/>
      <c r="G4110" s="6"/>
      <c r="H4110" s="5"/>
      <c r="I4110" s="102"/>
      <c r="W4110">
        <f t="shared" si="456"/>
      </c>
      <c r="X4110">
        <f t="shared" si="457"/>
      </c>
      <c r="Y4110">
        <f t="shared" si="458"/>
      </c>
      <c r="Z4110">
        <f t="shared" si="459"/>
      </c>
    </row>
    <row r="4111" spans="1:26" ht="15.75" thickBot="1">
      <c r="A4111" s="33"/>
      <c r="B4111" s="130"/>
      <c r="C4111" s="130"/>
      <c r="D4111" s="109"/>
      <c r="E4111" s="109"/>
      <c r="F4111" s="109"/>
      <c r="G4111" s="109"/>
      <c r="H4111" s="109"/>
      <c r="I4111" s="110"/>
      <c r="W4111">
        <f t="shared" si="456"/>
      </c>
      <c r="X4111">
        <f t="shared" si="457"/>
      </c>
      <c r="Y4111">
        <f t="shared" si="458"/>
      </c>
      <c r="Z4111">
        <f t="shared" si="459"/>
      </c>
    </row>
    <row r="4112" spans="1:26">
      <c r="A4112" s="33"/>
      <c r="B4112" s="130"/>
      <c r="C4112" s="130"/>
      <c r="D4112" s="91"/>
      <c r="E4112" s="91"/>
      <c r="F4112" s="91"/>
      <c r="G4112" s="92" t="s">
        <v>19</v>
      </c>
      <c r="H4112" s="91"/>
      <c r="I4112" s="111">
        <f>SUM(I4098:I4111)</f>
      </c>
      <c r="W4112">
        <f t="shared" si="456"/>
      </c>
      <c r="X4112">
        <f t="shared" si="457"/>
      </c>
      <c r="Y4112">
        <f t="shared" si="458"/>
      </c>
      <c r="Z4112">
        <f t="shared" si="459"/>
      </c>
    </row>
    <row r="4113" spans="1:26">
      <c r="A4113" s="33"/>
      <c r="B4113" s="10"/>
      <c r="C4113" s="10"/>
      <c r="D4113" s="132"/>
      <c r="E4113" s="132"/>
      <c r="F4113" s="132"/>
      <c r="G4113" s="132"/>
      <c r="H4113" s="133"/>
      <c r="I4113" s="61"/>
      <c r="W4113">
        <f t="shared" si="456"/>
      </c>
      <c r="X4113">
        <f t="shared" si="457"/>
      </c>
      <c r="Y4113">
        <f t="shared" si="458"/>
      </c>
      <c r="Z4113">
        <f t="shared" si="459"/>
      </c>
    </row>
    <row r="4114" spans="1:26" ht="15.75" thickBot="1">
      <c r="A4114" s="33"/>
      <c r="B4114" s="11" t="s">
        <v>20</v>
      </c>
      <c r="C4114" s="35"/>
      <c r="D4114" s="35"/>
      <c r="E4114" s="35"/>
      <c r="F4114" s="35"/>
      <c r="G4114" s="35"/>
      <c r="H4114" s="35"/>
      <c r="I4114" s="36"/>
      <c r="W4114">
        <f t="shared" si="456"/>
      </c>
      <c r="X4114">
        <f t="shared" si="457"/>
      </c>
      <c r="Y4114">
        <f t="shared" si="458"/>
      </c>
      <c r="Z4114">
        <f t="shared" si="459"/>
      </c>
    </row>
    <row r="4115" spans="1:26" ht="15.75" thickBot="1">
      <c r="A4115" s="37"/>
      <c r="B4115" s="38"/>
      <c r="C4115" s="39" t="s">
        <v>21</v>
      </c>
      <c r="D4115" s="40">
        <f>SUM(D4098:D4114)</f>
      </c>
      <c r="E4115" s="41">
        <f>IF(H4115=I4115,"OK","NO")</f>
      </c>
      <c r="F4115" s="40">
        <f>SUM(F4098:F4114)</f>
      </c>
      <c r="G4115" s="40">
        <f>SUM(G4098:G4114)</f>
      </c>
      <c r="H4115" s="41">
        <f>SUMPRODUCT(F4098:F4111,H4098:H4111)</f>
      </c>
      <c r="I4115" s="43">
        <f>+I4113+I4112</f>
      </c>
      <c r="W4115">
        <f t="shared" si="456"/>
      </c>
      <c r="X4115">
        <f t="shared" si="457"/>
      </c>
      <c r="Y4115">
        <f t="shared" si="458"/>
      </c>
      <c r="Z4115">
        <f t="shared" si="459"/>
      </c>
    </row>
    <row r="4116" spans="1:26" ht="15.75" thickBot="1">
      <c r="A4116" s="44"/>
      <c r="B4116" s="116"/>
      <c r="C4116" s="45"/>
      <c r="D4116" s="45"/>
      <c r="E4116" s="45"/>
      <c r="F4116" s="45"/>
      <c r="G4116" s="45"/>
      <c r="H4116" s="45"/>
      <c r="I4116" s="47"/>
      <c r="W4116">
        <f t="shared" si="456"/>
      </c>
      <c r="X4116">
        <f t="shared" si="457"/>
      </c>
      <c r="Y4116">
        <f t="shared" si="458"/>
      </c>
      <c r="Z4116">
        <f t="shared" si="459"/>
      </c>
    </row>
    <row r="4117" spans="1:26">
      <c r="A4117" s="12" t="s">
        <v>315</v>
      </c>
      <c r="B4117" s="12"/>
      <c r="C4117" s="12"/>
      <c r="D4117" s="13"/>
      <c r="E4117" s="14"/>
      <c r="F4117" s="14"/>
      <c r="G4117" s="14"/>
      <c r="H4117" s="2"/>
      <c r="I4117" s="12"/>
      <c r="W4117">
        <f t="shared" si="456"/>
      </c>
      <c r="X4117">
        <f t="shared" si="457"/>
      </c>
      <c r="Y4117">
        <f t="shared" si="458"/>
      </c>
      <c r="Z4117">
        <f t="shared" si="459"/>
      </c>
    </row>
    <row r="4118" spans="1:26">
      <c r="W4118">
        <f t="shared" si="456"/>
      </c>
      <c r="X4118">
        <f t="shared" si="457"/>
      </c>
      <c r="Y4118">
        <f t="shared" si="458"/>
      </c>
      <c r="Z4118">
        <f t="shared" si="459"/>
      </c>
    </row>
    <row r="4119" spans="1:26">
      <c r="W4119">
        <f t="shared" si="456"/>
      </c>
      <c r="X4119">
        <f t="shared" si="457"/>
      </c>
      <c r="Y4119">
        <f t="shared" si="458"/>
      </c>
      <c r="Z4119">
        <f t="shared" si="459"/>
      </c>
    </row>
    <row r="4120" spans="1:26">
      <c r="W4120">
        <f t="shared" si="456"/>
      </c>
      <c r="X4120">
        <f t="shared" si="457"/>
      </c>
      <c r="Y4120">
        <f t="shared" si="458"/>
      </c>
      <c r="Z4120">
        <f t="shared" si="459"/>
      </c>
    </row>
    <row r="4121" spans="1:26">
      <c r="A4121" s="1562" t="s">
        <v>0</v>
      </c>
      <c r="B4121" s="1562"/>
      <c r="C4121" s="1562"/>
      <c r="D4121" s="1562"/>
      <c r="E4121" s="1562"/>
      <c r="F4121" s="1562"/>
      <c r="G4121" s="1562"/>
      <c r="H4121" s="1562"/>
      <c r="I4121" s="1562"/>
      <c r="W4121">
        <f t="shared" si="456"/>
      </c>
      <c r="X4121">
        <f t="shared" si="457"/>
      </c>
      <c r="Y4121">
        <f t="shared" si="458"/>
      </c>
      <c r="Z4121">
        <f t="shared" si="459"/>
      </c>
    </row>
    <row r="4122" spans="1:26">
      <c r="W4122">
        <f t="shared" si="456"/>
      </c>
      <c r="X4122">
        <f t="shared" si="457"/>
      </c>
      <c r="Y4122">
        <f t="shared" si="458"/>
      </c>
      <c r="Z4122">
        <f t="shared" si="459"/>
      </c>
    </row>
    <row r="4123" spans="1:26">
      <c r="A4123" s="1" t="s">
        <v>1</v>
      </c>
      <c r="B4123" s="161"/>
      <c r="C4123" s="161"/>
      <c r="D4123" s="161"/>
      <c r="E4123" s="161"/>
      <c r="G4123" s="2" t="s">
        <v>2</v>
      </c>
      <c r="H4123" s="3" t="s">
        <v>1320</v>
      </c>
      <c r="I4123" s="161"/>
      <c r="W4123">
        <f t="shared" si="456"/>
      </c>
      <c r="X4123">
        <f t="shared" si="457"/>
      </c>
      <c r="Y4123">
        <f t="shared" si="458"/>
      </c>
      <c r="Z4123">
        <f t="shared" si="459"/>
      </c>
    </row>
    <row r="4124" spans="1:26">
      <c r="A4124" s="1" t="inlineStr">
        <is>
          <t>Dealer-007</t>
        </is>
      </c>
      <c r="B4124" s="161"/>
      <c r="C4124" s="161"/>
      <c r="D4124" s="161"/>
      <c r="E4124" s="161"/>
      <c r="F4124" s="4" t="s">
        <v>3</v>
      </c>
      <c r="G4124" s="2"/>
      <c r="H4124" s="1" t="s">
        <v>149</v>
      </c>
      <c r="I4124" s="161"/>
      <c r="W4124">
        <f t="shared" si="456"/>
      </c>
      <c r="X4124">
        <f t="shared" si="457"/>
      </c>
      <c r="Y4124">
        <f t="shared" si="458"/>
      </c>
      <c r="Z4124">
        <f t="shared" si="459"/>
      </c>
    </row>
    <row r="4125" spans="1:26">
      <c r="A4125" s="161" t="inlineStr">
        <is>
          <t>Address line (redacted)</t>
        </is>
      </c>
      <c r="B4125" s="1"/>
      <c r="C4125" s="161"/>
      <c r="D4125" s="161"/>
      <c r="E4125" s="161"/>
      <c r="F4125" s="161"/>
      <c r="G4125" s="161"/>
      <c r="H4125" s="161"/>
      <c r="I4125" s="161"/>
      <c r="W4125">
        <f t="shared" si="456"/>
      </c>
      <c r="X4125">
        <f t="shared" si="457"/>
      </c>
      <c r="Y4125">
        <f t="shared" si="458"/>
      </c>
      <c r="Z4125">
        <f t="shared" si="459"/>
      </c>
    </row>
    <row r="4126" spans="1:26">
      <c r="A4126" s="1" t="inlineStr">
        <is>
          <t>Address line (redacted)</t>
        </is>
      </c>
      <c r="B4126" s="1"/>
      <c r="C4126" s="1"/>
      <c r="D4126" s="161"/>
      <c r="E4126" s="161"/>
      <c r="F4126" s="161"/>
      <c r="G4126" s="161"/>
      <c r="H4126" s="161"/>
      <c r="I4126" s="161"/>
      <c r="W4126">
        <f t="shared" si="456"/>
      </c>
      <c r="X4126">
        <f t="shared" si="457"/>
      </c>
      <c r="Y4126">
        <f t="shared" si="458"/>
      </c>
      <c r="Z4126">
        <f t="shared" si="459"/>
      </c>
    </row>
    <row r="4127" spans="1:26">
      <c r="A4127" s="1" t="inlineStr">
        <is>
          <t>Address line (redacted)</t>
        </is>
      </c>
      <c r="B4127" s="1"/>
      <c r="C4127" s="161"/>
      <c r="D4127" s="161"/>
      <c r="E4127" s="161"/>
      <c r="F4127" s="161"/>
      <c r="G4127" s="161"/>
      <c r="H4127" s="161"/>
      <c r="I4127" s="161"/>
      <c r="W4127">
        <f t="shared" si="456"/>
      </c>
      <c r="X4127">
        <f t="shared" si="457"/>
      </c>
      <c r="Y4127">
        <f t="shared" si="458"/>
      </c>
      <c r="Z4127">
        <f t="shared" si="459"/>
      </c>
    </row>
    <row r="4128" spans="1:26">
      <c r="A4128" s="12" t="s">
        <v>4</v>
      </c>
      <c r="B4128" s="195" t="inlineStr">
        <is>
          <t>GSTIN-MASKED</t>
        </is>
      </c>
      <c r="C4128" s="161"/>
      <c r="D4128" s="196"/>
      <c r="E4128" s="196"/>
      <c r="F4128" s="196"/>
      <c r="G4128" s="196"/>
      <c r="H4128" s="196"/>
      <c r="I4128" s="161"/>
      <c r="W4128">
        <f t="shared" si="456"/>
      </c>
      <c r="X4128">
        <f t="shared" si="457"/>
      </c>
      <c r="Y4128">
        <f t="shared" si="458"/>
      </c>
      <c r="Z4128">
        <f t="shared" si="459"/>
      </c>
    </row>
    <row r="4129" spans="1:26">
      <c r="B4129" s="1"/>
      <c r="D4129" s="197"/>
      <c r="E4129" s="197"/>
      <c r="F4129" s="197"/>
      <c r="G4129" s="197"/>
      <c r="H4129" s="197"/>
      <c r="W4129">
        <f t="shared" si="456"/>
      </c>
      <c r="X4129">
        <f t="shared" si="457"/>
      </c>
      <c r="Y4129">
        <f t="shared" si="458"/>
      </c>
      <c r="Z4129">
        <f t="shared" si="459"/>
      </c>
    </row>
    <row r="4130" spans="1:26">
      <c r="A4130" s="1" t="s">
        <v>5</v>
      </c>
      <c r="D4130" s="197"/>
      <c r="E4130" s="197"/>
      <c r="F4130" s="197"/>
      <c r="G4130" s="197"/>
      <c r="H4130" s="197"/>
      <c r="W4130">
        <f t="shared" si="456"/>
      </c>
      <c r="X4130">
        <f t="shared" si="457"/>
      </c>
      <c r="Y4130">
        <f t="shared" si="458"/>
      </c>
      <c r="Z4130">
        <f t="shared" si="459"/>
      </c>
    </row>
    <row r="4131" spans="1:26">
      <c r="A4131" s="1" t="s">
        <v>6</v>
      </c>
      <c r="D4131" s="197"/>
      <c r="E4131" s="197"/>
      <c r="F4131" s="197"/>
      <c r="G4131" s="197"/>
      <c r="H4131" s="197"/>
      <c r="W4131">
        <f t="shared" si="456"/>
      </c>
      <c r="X4131">
        <f t="shared" si="457"/>
      </c>
      <c r="Y4131">
        <f t="shared" si="458"/>
      </c>
      <c r="Z4131">
        <f t="shared" si="459"/>
      </c>
    </row>
    <row r="4132" spans="1:26" ht="15.75" thickBot="1">
      <c r="A4132" s="1" t="s">
        <v>7</v>
      </c>
      <c r="W4132">
        <f t="shared" si="456"/>
      </c>
      <c r="X4132">
        <f t="shared" si="457"/>
      </c>
      <c r="Y4132">
        <f t="shared" si="458"/>
      </c>
      <c r="Z4132">
        <f t="shared" si="459"/>
      </c>
    </row>
    <row r="4133" spans="1:26" ht="24">
      <c r="A4133" s="198" t="s">
        <v>8</v>
      </c>
      <c r="B4133" s="199" t="s">
        <v>9</v>
      </c>
      <c r="C4133" s="199" t="s">
        <v>10</v>
      </c>
      <c r="D4133" s="200" t="s">
        <v>11</v>
      </c>
      <c r="E4133" s="200" t="s">
        <v>12</v>
      </c>
      <c r="F4133" s="200" t="s">
        <v>13</v>
      </c>
      <c r="G4133" s="200" t="s">
        <v>14</v>
      </c>
      <c r="H4133" s="201" t="s">
        <v>15</v>
      </c>
      <c r="I4133" s="202" t="s">
        <v>16</v>
      </c>
      <c r="W4133">
        <f t="shared" si="456"/>
      </c>
      <c r="X4133">
        <f t="shared" si="457"/>
      </c>
      <c r="Y4133">
        <f t="shared" si="458"/>
      </c>
      <c r="Z4133">
        <f t="shared" si="459"/>
      </c>
    </row>
    <row r="4134" spans="1:26">
      <c r="A4134" s="5"/>
      <c r="B4134" s="1564" t="s">
        <v>18</v>
      </c>
      <c r="C4134" s="1565"/>
      <c r="D4134" s="5"/>
      <c r="E4134" s="5"/>
      <c r="F4134" s="21"/>
      <c r="G4134" s="6"/>
      <c r="H4134" s="5"/>
      <c r="I4134" s="183"/>
      <c r="W4134">
        <f t="shared" si="456"/>
      </c>
      <c r="X4134">
        <f t="shared" si="457"/>
      </c>
      <c r="Y4134">
        <f t="shared" si="458"/>
      </c>
      <c r="Z4134">
        <f t="shared" si="459"/>
      </c>
    </row>
    <row r="4135" spans="1:26">
      <c r="A4135" s="5">
        <v>1</v>
      </c>
      <c r="B4135" s="95" t="s">
        <v>310</v>
      </c>
      <c r="C4135" s="5" t="s">
        <v>311</v>
      </c>
      <c r="D4135" s="5">
        <v>3</v>
      </c>
      <c r="E4135" s="5">
        <v>4</v>
      </c>
      <c r="F4135" s="21">
        <f>+E4135*D4135</f>
      </c>
      <c r="G4135" s="6">
        <f>+E4135*D4135</f>
      </c>
      <c r="H4135" s="16">
        <v>1</v>
      </c>
      <c r="I4135" s="183">
        <f>+H4135*G4135</f>
      </c>
      <c r="J4135">
        <v>112</v>
      </c>
      <c r="K4135">
        <f>+H4135-J4135</f>
      </c>
      <c r="L4135">
        <f>+K4135*G4135</f>
      </c>
      <c r="W4135">
        <f t="shared" si="456"/>
      </c>
      <c r="X4135">
        <f t="shared" si="457"/>
      </c>
      <c r="Y4135">
        <f t="shared" si="458"/>
      </c>
      <c r="Z4135">
        <f t="shared" si="459"/>
      </c>
    </row>
    <row r="4136" spans="1:26">
      <c r="A4136" s="5">
        <v>2</v>
      </c>
      <c r="B4136" s="95" t="s">
        <v>326</v>
      </c>
      <c r="C4136" s="101" t="s">
        <v>327</v>
      </c>
      <c r="D4136" s="5">
        <v>1</v>
      </c>
      <c r="E4136" s="5">
        <v>4</v>
      </c>
      <c r="F4136" s="21">
        <f>+E4136*D4136</f>
      </c>
      <c r="G4136" s="6">
        <f>+E4136*D4136</f>
      </c>
      <c r="H4136" s="16">
        <v>1</v>
      </c>
      <c r="I4136" s="183">
        <f>+H4136*G4136</f>
      </c>
      <c r="J4136">
        <v>112</v>
      </c>
      <c r="K4136">
        <f>+H4136-J4136</f>
      </c>
      <c r="L4136">
        <f>+K4136*G4136</f>
      </c>
      <c r="W4136">
        <f t="shared" si="456"/>
      </c>
      <c r="X4136">
        <f t="shared" si="457"/>
      </c>
      <c r="Y4136">
        <f t="shared" si="458"/>
      </c>
      <c r="Z4136">
        <f t="shared" si="459"/>
      </c>
    </row>
    <row r="4137" spans="1:26">
      <c r="A4137" s="5"/>
      <c r="B4137" s="1564" t="s">
        <v>17</v>
      </c>
      <c r="C4137" s="1565"/>
      <c r="D4137" s="21"/>
      <c r="E4137" s="50"/>
      <c r="F4137" s="5"/>
      <c r="G4137" s="9"/>
      <c r="H4137" s="5"/>
      <c r="I4137" s="58"/>
      <c r="J4137" s="204"/>
      <c r="K4137" s="204"/>
      <c r="L4137" s="204"/>
      <c r="W4137">
        <f t="shared" si="456"/>
      </c>
      <c r="X4137">
        <f t="shared" si="457"/>
      </c>
      <c r="Y4137">
        <f t="shared" si="458"/>
      </c>
      <c r="Z4137">
        <f t="shared" si="459"/>
      </c>
    </row>
    <row r="4138" spans="1:26">
      <c r="A4138" s="5">
        <v>3</v>
      </c>
      <c r="B4138" s="8" t="s">
        <v>283</v>
      </c>
      <c r="C4138" s="5" t="s">
        <v>282</v>
      </c>
      <c r="D4138" s="5"/>
      <c r="E4138" s="5"/>
      <c r="F4138" s="5">
        <v>3</v>
      </c>
      <c r="G4138" s="9">
        <f>+F4138</f>
      </c>
      <c r="H4138" s="5">
        <v>1</v>
      </c>
      <c r="I4138" s="183">
        <f>+H4138*G4138</f>
      </c>
      <c r="J4138">
        <v>112</v>
      </c>
      <c r="K4138">
        <f>+H4138-J4138</f>
      </c>
      <c r="L4138">
        <f>+K4138*G4138</f>
      </c>
      <c r="W4138">
        <f t="shared" si="456"/>
      </c>
      <c r="X4138">
        <f t="shared" si="457"/>
      </c>
      <c r="Y4138">
        <f t="shared" si="458"/>
      </c>
      <c r="Z4138">
        <f t="shared" si="459"/>
      </c>
    </row>
    <row r="4139" spans="1:26">
      <c r="A4139" s="5"/>
      <c r="B4139" s="8"/>
      <c r="C4139" s="9"/>
      <c r="D4139" s="21"/>
      <c r="E4139" s="5"/>
      <c r="F4139" s="5"/>
      <c r="G4139" s="9"/>
      <c r="H4139" s="5"/>
      <c r="I4139" s="58"/>
      <c r="J4139" s="204"/>
      <c r="K4139" s="204"/>
      <c r="L4139" s="204"/>
      <c r="W4139">
        <f t="shared" si="456"/>
      </c>
      <c r="X4139">
        <f t="shared" si="457"/>
      </c>
      <c r="Y4139">
        <f t="shared" si="458"/>
      </c>
      <c r="Z4139">
        <f t="shared" si="459"/>
      </c>
    </row>
    <row r="4140" spans="1:26">
      <c r="A4140" s="5"/>
      <c r="B4140" s="8"/>
      <c r="C4140" s="9"/>
      <c r="D4140" s="21"/>
      <c r="E4140" s="5"/>
      <c r="F4140" s="5"/>
      <c r="G4140" s="9"/>
      <c r="H4140" s="5"/>
      <c r="I4140" s="58"/>
      <c r="J4140" s="204"/>
      <c r="K4140" s="204"/>
      <c r="L4140" s="204"/>
      <c r="W4140">
        <f t="shared" si="456"/>
      </c>
      <c r="X4140">
        <f t="shared" si="457"/>
      </c>
      <c r="Y4140">
        <f t="shared" si="458"/>
      </c>
      <c r="Z4140">
        <f t="shared" si="459"/>
      </c>
    </row>
    <row r="4141" spans="1:26">
      <c r="A4141" s="5"/>
      <c r="B4141" s="8"/>
      <c r="C4141" s="9"/>
      <c r="D4141" s="21"/>
      <c r="E4141" s="5"/>
      <c r="F4141" s="5"/>
      <c r="G4141" s="9"/>
      <c r="H4141" s="5"/>
      <c r="I4141" s="58"/>
      <c r="J4141" s="204"/>
      <c r="K4141" s="204"/>
      <c r="L4141" s="204"/>
      <c r="W4141">
        <f t="shared" si="456"/>
      </c>
      <c r="X4141">
        <f t="shared" si="457"/>
      </c>
      <c r="Y4141">
        <f t="shared" si="458"/>
      </c>
      <c r="Z4141">
        <f t="shared" si="459"/>
      </c>
    </row>
    <row r="4142" spans="1:26">
      <c r="A4142" s="5"/>
      <c r="B4142" s="8"/>
      <c r="C4142" s="9"/>
      <c r="D4142" s="21"/>
      <c r="E4142" s="5"/>
      <c r="F4142" s="5"/>
      <c r="G4142" s="9"/>
      <c r="H4142" s="5"/>
      <c r="I4142" s="58"/>
      <c r="J4142" s="204"/>
      <c r="K4142" s="204"/>
      <c r="L4142" s="204"/>
      <c r="W4142">
        <f t="shared" si="456"/>
      </c>
      <c r="X4142">
        <f t="shared" si="457"/>
      </c>
      <c r="Y4142">
        <f t="shared" si="458"/>
      </c>
      <c r="Z4142">
        <f t="shared" si="459"/>
      </c>
    </row>
    <row r="4143" spans="1:26">
      <c r="A4143" s="5"/>
      <c r="B4143" s="8"/>
      <c r="C4143" s="9"/>
      <c r="D4143" s="21"/>
      <c r="E4143" s="5"/>
      <c r="F4143" s="5"/>
      <c r="G4143" s="9"/>
      <c r="H4143" s="5"/>
      <c r="I4143" s="58"/>
      <c r="J4143" s="204"/>
      <c r="K4143" s="204"/>
      <c r="L4143" s="204"/>
      <c r="W4143">
        <f t="shared" si="456"/>
      </c>
      <c r="X4143">
        <f t="shared" si="457"/>
      </c>
      <c r="Y4143">
        <f t="shared" si="458"/>
      </c>
      <c r="Z4143">
        <f t="shared" si="459"/>
      </c>
    </row>
    <row r="4144" spans="1:26">
      <c r="A4144" s="5"/>
      <c r="B4144" s="8"/>
      <c r="C4144" s="9"/>
      <c r="D4144" s="21"/>
      <c r="E4144" s="5"/>
      <c r="F4144" s="5"/>
      <c r="G4144" s="9"/>
      <c r="H4144" s="5"/>
      <c r="I4144" s="58"/>
      <c r="J4144" s="204"/>
      <c r="K4144" s="204"/>
      <c r="L4144" s="204"/>
      <c r="W4144">
        <f t="shared" si="456"/>
      </c>
      <c r="X4144">
        <f t="shared" si="457"/>
      </c>
      <c r="Y4144">
        <f t="shared" si="458"/>
      </c>
      <c r="Z4144">
        <f t="shared" si="459"/>
      </c>
    </row>
    <row r="4145" spans="1:26">
      <c r="A4145" s="5"/>
      <c r="B4145" s="95"/>
      <c r="C4145" s="101"/>
      <c r="D4145" s="21"/>
      <c r="E4145" s="5"/>
      <c r="F4145" s="5"/>
      <c r="G4145" s="9"/>
      <c r="H4145" s="16"/>
      <c r="I4145" s="58"/>
      <c r="J4145" s="204"/>
      <c r="K4145" s="204"/>
      <c r="L4145" s="204"/>
      <c r="W4145">
        <f t="shared" si="456"/>
      </c>
      <c r="X4145">
        <f t="shared" si="457"/>
      </c>
      <c r="Y4145">
        <f t="shared" si="458"/>
      </c>
      <c r="Z4145">
        <f t="shared" si="459"/>
      </c>
    </row>
    <row r="4146" spans="1:26">
      <c r="A4146" s="5"/>
      <c r="B4146" s="95"/>
      <c r="C4146" s="9"/>
      <c r="D4146" s="21"/>
      <c r="E4146" s="5"/>
      <c r="F4146" s="5"/>
      <c r="G4146" s="9"/>
      <c r="H4146" s="9"/>
      <c r="I4146" s="58"/>
      <c r="J4146" s="204"/>
      <c r="K4146" s="204"/>
      <c r="L4146" s="204"/>
      <c r="W4146">
        <f t="shared" si="456"/>
      </c>
      <c r="X4146">
        <f t="shared" si="457"/>
      </c>
      <c r="Y4146">
        <f t="shared" si="458"/>
      </c>
      <c r="Z4146">
        <f t="shared" si="459"/>
      </c>
    </row>
    <row r="4147" spans="1:26">
      <c r="A4147" s="5"/>
      <c r="B4147" s="8"/>
      <c r="C4147" s="5"/>
      <c r="D4147" s="21"/>
      <c r="E4147" s="16"/>
      <c r="F4147" s="5"/>
      <c r="G4147" s="9"/>
      <c r="H4147" s="5"/>
      <c r="I4147" s="58"/>
      <c r="J4147" s="204"/>
      <c r="K4147" s="204"/>
      <c r="L4147" s="204"/>
      <c r="W4147">
        <f t="shared" si="456"/>
      </c>
      <c r="X4147">
        <f t="shared" si="457"/>
      </c>
      <c r="Y4147">
        <f t="shared" si="458"/>
      </c>
      <c r="Z4147">
        <f t="shared" si="459"/>
      </c>
    </row>
    <row r="4148" spans="1:26">
      <c r="A4148" s="5"/>
      <c r="B4148" s="1568" t="s">
        <v>1441</v>
      </c>
      <c r="C4148" s="1569"/>
      <c r="D4148" s="21"/>
      <c r="E4148" s="16"/>
      <c r="F4148" s="5"/>
      <c r="G4148" s="9"/>
      <c r="H4148" s="5"/>
      <c r="I4148" s="58"/>
      <c r="J4148" s="204"/>
      <c r="K4148" s="204"/>
      <c r="L4148" s="204"/>
      <c r="W4148">
        <f t="shared" si="456"/>
      </c>
      <c r="X4148">
        <f t="shared" si="457"/>
      </c>
      <c r="Y4148">
        <f t="shared" si="458"/>
      </c>
      <c r="Z4148">
        <f t="shared" si="459"/>
      </c>
    </row>
    <row r="4149" spans="1:26">
      <c r="A4149" s="5"/>
      <c r="B4149" s="1590"/>
      <c r="C4149" s="1591"/>
      <c r="D4149" s="21"/>
      <c r="E4149" s="16"/>
      <c r="F4149" s="5"/>
      <c r="G4149" s="9"/>
      <c r="H4149" s="16"/>
      <c r="I4149" s="58"/>
      <c r="J4149" s="204"/>
      <c r="K4149" s="204"/>
      <c r="L4149" s="204"/>
      <c r="W4149">
        <f t="shared" si="456"/>
      </c>
      <c r="X4149">
        <f t="shared" si="457"/>
      </c>
      <c r="Y4149">
        <f t="shared" si="458"/>
      </c>
      <c r="Z4149">
        <f t="shared" si="459"/>
      </c>
    </row>
    <row r="4150" spans="1:26">
      <c r="A4150" s="5"/>
      <c r="B4150" s="8"/>
      <c r="C4150" s="5"/>
      <c r="D4150" s="5"/>
      <c r="E4150" s="5"/>
      <c r="F4150" s="184"/>
      <c r="G4150" s="184"/>
      <c r="H4150" s="5"/>
      <c r="I4150" s="58"/>
      <c r="J4150" s="204"/>
      <c r="K4150" s="204"/>
      <c r="L4150" s="204"/>
      <c r="W4150">
        <f t="shared" si="456"/>
      </c>
      <c r="X4150">
        <f t="shared" si="457"/>
      </c>
      <c r="Y4150">
        <f t="shared" si="458"/>
      </c>
      <c r="Z4150">
        <f t="shared" si="459"/>
      </c>
    </row>
    <row r="4151" spans="1:26">
      <c r="A4151" s="205"/>
      <c r="B4151" s="206"/>
      <c r="C4151" s="205"/>
      <c r="D4151" s="207"/>
      <c r="E4151" s="208"/>
      <c r="F4151" s="209"/>
      <c r="G4151" s="210"/>
      <c r="H4151" s="208"/>
      <c r="I4151" s="211"/>
      <c r="W4151">
        <f t="shared" si="456"/>
      </c>
      <c r="X4151">
        <f t="shared" si="457"/>
      </c>
      <c r="Y4151">
        <f t="shared" si="458"/>
      </c>
      <c r="Z4151">
        <f t="shared" si="459"/>
      </c>
    </row>
    <row r="4152" spans="1:26" ht="21.75" thickBot="1">
      <c r="A4152" s="33"/>
      <c r="B4152" s="212"/>
      <c r="C4152" s="213"/>
      <c r="D4152" s="214"/>
      <c r="E4152" s="214"/>
      <c r="F4152" s="214"/>
      <c r="G4152" s="214"/>
      <c r="H4152" s="214"/>
      <c r="I4152" s="215"/>
      <c r="W4152">
        <f t="shared" si="456"/>
      </c>
      <c r="X4152">
        <f t="shared" si="457"/>
      </c>
      <c r="Y4152">
        <f t="shared" si="458"/>
      </c>
      <c r="Z4152">
        <f t="shared" si="459"/>
      </c>
    </row>
    <row r="4153" spans="1:26" ht="21">
      <c r="A4153" s="33"/>
      <c r="B4153" s="216"/>
      <c r="C4153" s="217"/>
      <c r="D4153" s="218"/>
      <c r="E4153" s="218"/>
      <c r="F4153" s="218"/>
      <c r="G4153" s="219" t="s">
        <v>19</v>
      </c>
      <c r="H4153" s="218"/>
      <c r="I4153" s="220">
        <f>SUM(I4134:I4152)</f>
      </c>
      <c r="L4153">
        <f>SUM(L4134:L4152)</f>
      </c>
      <c r="W4153">
        <f t="shared" si="456"/>
      </c>
      <c r="X4153">
        <f t="shared" si="457"/>
      </c>
      <c r="Y4153">
        <f t="shared" si="458"/>
      </c>
      <c r="Z4153">
        <f t="shared" si="459"/>
      </c>
    </row>
    <row r="4154" spans="1:26" ht="21">
      <c r="A4154" s="33"/>
      <c r="B4154" s="216"/>
      <c r="C4154" s="69"/>
      <c r="D4154" s="91"/>
      <c r="E4154" s="91"/>
      <c r="F4154" s="91"/>
      <c r="G4154" s="92"/>
      <c r="H4154" s="91"/>
      <c r="I4154" s="155"/>
      <c r="W4154">
        <f t="shared" si="456"/>
      </c>
      <c r="X4154">
        <f t="shared" si="457"/>
      </c>
      <c r="Y4154">
        <f t="shared" si="458"/>
      </c>
      <c r="Z4154">
        <f t="shared" si="459"/>
      </c>
    </row>
    <row r="4155" spans="1:26">
      <c r="A4155" s="221"/>
      <c r="B4155" s="222"/>
      <c r="C4155" s="154" t="s">
        <v>408</v>
      </c>
      <c r="D4155" s="154"/>
      <c r="E4155" s="154"/>
      <c r="F4155" s="154"/>
      <c r="G4155" s="154"/>
      <c r="H4155" s="223">
        <v>1</v>
      </c>
      <c r="I4155" s="155">
        <f>+L4153*H4155</f>
      </c>
      <c r="W4155">
        <f t="shared" si="456"/>
      </c>
      <c r="X4155">
        <f t="shared" si="457"/>
      </c>
      <c r="Y4155">
        <f t="shared" si="458"/>
      </c>
      <c r="Z4155">
        <f t="shared" si="459"/>
      </c>
    </row>
    <row r="4156" spans="1:26">
      <c r="A4156" s="33"/>
      <c r="B4156" s="10"/>
      <c r="C4156" s="10"/>
      <c r="D4156" s="10"/>
      <c r="E4156" s="10"/>
      <c r="F4156" s="10"/>
      <c r="G4156" s="10"/>
      <c r="H4156" s="10"/>
      <c r="I4156" s="140"/>
      <c r="W4156">
        <f t="shared" si="456"/>
      </c>
      <c r="X4156">
        <f t="shared" si="457"/>
      </c>
      <c r="Y4156">
        <f t="shared" si="458"/>
      </c>
      <c r="Z4156">
        <f t="shared" si="459"/>
      </c>
    </row>
    <row r="4157" spans="1:26" ht="15.75" thickBot="1">
      <c r="A4157" s="33"/>
      <c r="B4157" s="11" t="s">
        <v>20</v>
      </c>
      <c r="C4157" s="35"/>
      <c r="D4157" s="35"/>
      <c r="E4157" s="35"/>
      <c r="F4157" s="35"/>
      <c r="G4157" s="35"/>
      <c r="H4157" s="35"/>
      <c r="I4157" s="36"/>
      <c r="W4157">
        <f t="shared" si="456"/>
      </c>
      <c r="X4157">
        <f t="shared" si="457"/>
      </c>
      <c r="Y4157">
        <f t="shared" si="458"/>
      </c>
      <c r="Z4157">
        <f t="shared" si="459"/>
      </c>
    </row>
    <row r="4158" spans="1:26" ht="15.75" thickBot="1">
      <c r="A4158" s="37"/>
      <c r="B4158" s="11" t="s">
        <v>409</v>
      </c>
      <c r="C4158" s="39" t="s">
        <v>21</v>
      </c>
      <c r="D4158" s="40">
        <f>SUM(D4134:D4157)</f>
      </c>
      <c r="E4158" s="41">
        <f>IF(H4158=I4158,"OK","NO")</f>
      </c>
      <c r="F4158" s="40">
        <f>SUM(F4134:F4157)</f>
      </c>
      <c r="G4158" s="40">
        <f>SUM(G4134:G4157)</f>
      </c>
      <c r="H4158" s="41">
        <f>SUMPRODUCT(F4134:F4152,H4134:H4152)</f>
      </c>
      <c r="I4158" s="43">
        <f>SUMPRODUCT(I4153-I4154-I4155)</f>
      </c>
      <c r="W4158">
        <f t="shared" si="456"/>
      </c>
      <c r="X4158">
        <f t="shared" si="457"/>
      </c>
      <c r="Y4158">
        <f t="shared" si="458"/>
      </c>
      <c r="Z4158">
        <f t="shared" si="459"/>
      </c>
    </row>
    <row r="4159" spans="1:26" ht="15.75" thickBot="1">
      <c r="A4159" s="44"/>
      <c r="B4159" s="116"/>
      <c r="C4159" s="45"/>
      <c r="D4159" s="45"/>
      <c r="E4159" s="45"/>
      <c r="F4159" s="45"/>
      <c r="G4159" s="45"/>
      <c r="H4159" s="45"/>
      <c r="I4159" s="47"/>
      <c r="W4159">
        <f t="shared" si="456"/>
      </c>
      <c r="X4159">
        <f t="shared" si="457"/>
      </c>
      <c r="Y4159">
        <f t="shared" si="458"/>
      </c>
      <c r="Z4159">
        <f t="shared" si="459"/>
      </c>
    </row>
    <row r="4160" spans="1:26">
      <c r="A4160" s="12" t="s">
        <v>315</v>
      </c>
      <c r="B4160" s="12"/>
      <c r="C4160" s="12"/>
      <c r="D4160" s="13"/>
      <c r="E4160" s="14"/>
      <c r="F4160" s="14"/>
      <c r="G4160" s="14"/>
      <c r="H4160" s="2"/>
      <c r="I4160" s="12"/>
      <c r="W4160">
        <f t="shared" si="456"/>
      </c>
      <c r="X4160">
        <f t="shared" si="457"/>
      </c>
      <c r="Y4160">
        <f t="shared" si="458"/>
      </c>
      <c r="Z4160">
        <f t="shared" si="459"/>
      </c>
    </row>
    <row r="4161" spans="1:26">
      <c r="W4161">
        <f t="shared" si="456"/>
      </c>
      <c r="X4161">
        <f t="shared" si="457"/>
      </c>
      <c r="Y4161">
        <f t="shared" si="458"/>
      </c>
      <c r="Z4161">
        <f t="shared" si="459"/>
      </c>
    </row>
    <row r="4162" spans="1:26">
      <c r="W4162">
        <f t="shared" si="456"/>
      </c>
      <c r="X4162">
        <f t="shared" si="457"/>
      </c>
      <c r="Y4162">
        <f t="shared" si="458"/>
      </c>
      <c r="Z4162">
        <f t="shared" si="459"/>
      </c>
    </row>
    <row r="4163" spans="1:26">
      <c r="W4163">
        <f t="shared" si="456"/>
      </c>
      <c r="X4163">
        <f t="shared" si="457"/>
      </c>
      <c r="Y4163">
        <f t="shared" si="458"/>
      </c>
      <c r="Z4163">
        <f t="shared" si="459"/>
      </c>
    </row>
    <row r="4164" spans="1:26">
      <c r="W4164">
        <f t="shared" ref="W4164:W4227" si="460">IF(LEFT($H4164&amp;"",5)="2019-",$H4164,W4163)</f>
      </c>
      <c r="X4164">
        <f t="shared" ref="X4164:X4227" si="461">IF($W4164="",0,IF(COUNTIF($AB$2:$AB$80,$W4164)&gt;0,1,0))</f>
      </c>
      <c r="Y4164">
        <f t="shared" ref="Y4164:Y4227" si="462">IF($C4164="","",UPPER(TRIM(IFERROR(LEFT($C4164&amp;"",FIND("/",$C4164&amp;"")-1),$C4164&amp;""))))</f>
      </c>
      <c r="Z4164">
        <f t="shared" ref="Z4164:Z4227" si="463">IFERROR(IF(ISNUMBER($G4164),$G4164,0),0)</f>
      </c>
    </row>
    <row r="4165" spans="1:26">
      <c r="A4165" s="1562" t="s">
        <v>0</v>
      </c>
      <c r="B4165" s="1562"/>
      <c r="C4165" s="1562"/>
      <c r="D4165" s="1562"/>
      <c r="E4165" s="1562"/>
      <c r="F4165" s="1562"/>
      <c r="G4165" s="1562"/>
      <c r="H4165" s="1562"/>
      <c r="I4165" s="1562"/>
      <c r="W4165">
        <f t="shared" si="460"/>
      </c>
      <c r="X4165">
        <f t="shared" si="461"/>
      </c>
      <c r="Y4165">
        <f t="shared" si="462"/>
      </c>
      <c r="Z4165">
        <f t="shared" si="463"/>
      </c>
    </row>
    <row r="4166" spans="1:26">
      <c r="W4166">
        <f t="shared" si="460"/>
      </c>
      <c r="X4166">
        <f t="shared" si="461"/>
      </c>
      <c r="Y4166">
        <f t="shared" si="462"/>
      </c>
      <c r="Z4166">
        <f t="shared" si="463"/>
      </c>
    </row>
    <row r="4167" spans="1:26">
      <c r="A4167" s="1" t="s">
        <v>1</v>
      </c>
      <c r="B4167" s="1"/>
      <c r="G4167" s="2" t="s">
        <v>2</v>
      </c>
      <c r="H4167" s="3" t="s">
        <v>1320</v>
      </c>
      <c r="I4167" s="124"/>
      <c r="W4167">
        <f t="shared" si="460"/>
      </c>
      <c r="X4167">
        <f t="shared" si="461"/>
      </c>
      <c r="Y4167">
        <f t="shared" si="462"/>
      </c>
      <c r="Z4167">
        <f t="shared" si="463"/>
      </c>
    </row>
    <row r="4168" spans="1:26">
      <c r="A4168" s="1" t="inlineStr">
        <is>
          <t>Dealer-164</t>
        </is>
      </c>
      <c r="B4168" s="1"/>
      <c r="C4168" s="51"/>
      <c r="F4168" s="4" t="s">
        <v>3</v>
      </c>
      <c r="G4168" s="2"/>
      <c r="H4168" s="582" t="s">
        <v>150</v>
      </c>
      <c r="W4168">
        <f t="shared" si="460"/>
      </c>
      <c r="X4168">
        <f t="shared" si="461"/>
      </c>
      <c r="Y4168">
        <f t="shared" si="462"/>
      </c>
      <c r="Z4168">
        <f t="shared" si="463"/>
      </c>
    </row>
    <row r="4169" spans="1:26">
      <c r="A4169" s="1" t="inlineStr">
        <is>
          <t>Dealer-165</t>
        </is>
      </c>
      <c r="B4169" s="1"/>
      <c r="C4169" s="51"/>
      <c r="W4169">
        <f t="shared" si="460"/>
      </c>
      <c r="X4169">
        <f t="shared" si="461"/>
      </c>
      <c r="Y4169">
        <f t="shared" si="462"/>
      </c>
      <c r="Z4169">
        <f t="shared" si="463"/>
      </c>
    </row>
    <row r="4170" spans="1:26">
      <c r="A4170" s="1" t="inlineStr">
        <is>
          <t>Address line (redacted)</t>
        </is>
      </c>
      <c r="B4170" s="1"/>
      <c r="C4170" s="51"/>
      <c r="W4170">
        <f t="shared" si="460"/>
      </c>
      <c r="X4170">
        <f t="shared" si="461"/>
      </c>
      <c r="Y4170">
        <f t="shared" si="462"/>
      </c>
      <c r="Z4170">
        <f t="shared" si="463"/>
      </c>
    </row>
    <row r="4171" spans="1:26">
      <c r="A4171" s="1" t="inlineStr">
        <is>
          <t>Address line (redacted)</t>
        </is>
      </c>
      <c r="B4171" s="1"/>
      <c r="C4171" s="51"/>
      <c r="W4171">
        <f t="shared" si="460"/>
      </c>
      <c r="X4171">
        <f t="shared" si="461"/>
      </c>
      <c r="Y4171">
        <f t="shared" si="462"/>
      </c>
      <c r="Z4171">
        <f t="shared" si="463"/>
      </c>
    </row>
    <row r="4172" spans="1:26">
      <c r="A4172" s="22" t="s">
        <v>4</v>
      </c>
      <c r="B4172" s="125" t="inlineStr">
        <is>
          <t>GSTIN-MASKED</t>
        </is>
      </c>
      <c r="C4172" s="126"/>
      <c r="D4172" s="126"/>
      <c r="E4172" s="126"/>
      <c r="F4172" s="126"/>
      <c r="G4172" s="126"/>
      <c r="H4172" s="126"/>
      <c r="I4172" s="126"/>
      <c r="W4172">
        <f t="shared" si="460"/>
      </c>
      <c r="X4172">
        <f t="shared" si="461"/>
      </c>
      <c r="Y4172">
        <f t="shared" si="462"/>
      </c>
      <c r="Z4172">
        <f t="shared" si="463"/>
      </c>
    </row>
    <row r="4173" spans="1:26">
      <c r="A4173" s="12"/>
      <c r="B4173" s="86"/>
      <c r="W4173">
        <f t="shared" si="460"/>
      </c>
      <c r="X4173">
        <f t="shared" si="461"/>
      </c>
      <c r="Y4173">
        <f t="shared" si="462"/>
      </c>
      <c r="Z4173">
        <f t="shared" si="463"/>
      </c>
    </row>
    <row r="4174" spans="1:26">
      <c r="A4174" s="1" t="s">
        <v>5</v>
      </c>
      <c r="W4174">
        <f t="shared" si="460"/>
      </c>
      <c r="X4174">
        <f t="shared" si="461"/>
      </c>
      <c r="Y4174">
        <f t="shared" si="462"/>
      </c>
      <c r="Z4174">
        <f t="shared" si="463"/>
      </c>
    </row>
    <row r="4175" spans="1:26">
      <c r="A4175" s="1" t="s">
        <v>6</v>
      </c>
      <c r="W4175">
        <f t="shared" si="460"/>
      </c>
      <c r="X4175">
        <f t="shared" si="461"/>
      </c>
      <c r="Y4175">
        <f t="shared" si="462"/>
      </c>
      <c r="Z4175">
        <f t="shared" si="463"/>
      </c>
    </row>
    <row r="4176" spans="1:26" ht="15.75" thickBot="1">
      <c r="A4176" s="1" t="s">
        <v>7</v>
      </c>
      <c r="W4176">
        <f t="shared" si="460"/>
      </c>
      <c r="X4176">
        <f t="shared" si="461"/>
      </c>
      <c r="Y4176">
        <f t="shared" si="462"/>
      </c>
      <c r="Z4176">
        <f t="shared" si="463"/>
      </c>
    </row>
    <row r="4177" spans="1:26" ht="24">
      <c r="A4177" s="26" t="s">
        <v>8</v>
      </c>
      <c r="B4177" s="27" t="s">
        <v>9</v>
      </c>
      <c r="C4177" s="27" t="s">
        <v>10</v>
      </c>
      <c r="D4177" s="28" t="s">
        <v>11</v>
      </c>
      <c r="E4177" s="28" t="s">
        <v>12</v>
      </c>
      <c r="F4177" s="28" t="s">
        <v>13</v>
      </c>
      <c r="G4177" s="28" t="s">
        <v>14</v>
      </c>
      <c r="H4177" s="29" t="s">
        <v>15</v>
      </c>
      <c r="I4177" s="30" t="s">
        <v>16</v>
      </c>
      <c r="W4177">
        <f t="shared" si="460"/>
      </c>
      <c r="X4177">
        <f t="shared" si="461"/>
      </c>
      <c r="Y4177">
        <f t="shared" si="462"/>
      </c>
      <c r="Z4177">
        <f t="shared" si="463"/>
      </c>
    </row>
    <row r="4178" spans="1:26">
      <c r="A4178" s="5"/>
      <c r="B4178" s="1564" t="s">
        <v>18</v>
      </c>
      <c r="C4178" s="1565"/>
      <c r="D4178" s="5"/>
      <c r="E4178" s="6"/>
      <c r="F4178" s="6"/>
      <c r="G4178" s="127"/>
      <c r="H4178" s="5"/>
      <c r="I4178" s="102"/>
      <c r="W4178">
        <f t="shared" si="460"/>
      </c>
      <c r="X4178">
        <f t="shared" si="461"/>
      </c>
      <c r="Y4178">
        <f t="shared" si="462"/>
      </c>
      <c r="Z4178">
        <f t="shared" si="463"/>
      </c>
    </row>
    <row r="4179" spans="1:26">
      <c r="A4179" s="5"/>
      <c r="B4179" s="8" t="s">
        <v>275</v>
      </c>
      <c r="C4179" s="5" t="s">
        <v>276</v>
      </c>
      <c r="D4179" s="9">
        <v>1</v>
      </c>
      <c r="E4179" s="5">
        <v>4</v>
      </c>
      <c r="F4179" s="5">
        <f>+E4179*D4179</f>
      </c>
      <c r="G4179" s="5">
        <f>+E4179*D4179</f>
      </c>
      <c r="H4179" s="9">
        <v>1</v>
      </c>
      <c r="I4179" s="58">
        <f>+H4179*G4179</f>
      </c>
      <c r="W4179">
        <f t="shared" si="460"/>
      </c>
      <c r="X4179">
        <f t="shared" si="461"/>
      </c>
      <c r="Y4179">
        <f t="shared" si="462"/>
      </c>
      <c r="Z4179">
        <f t="shared" si="463"/>
      </c>
    </row>
    <row r="4180" spans="1:26">
      <c r="A4180" s="5"/>
      <c r="B4180" s="8" t="s">
        <v>295</v>
      </c>
      <c r="C4180" s="5" t="s">
        <v>294</v>
      </c>
      <c r="D4180" s="9">
        <v>1</v>
      </c>
      <c r="E4180" s="5">
        <v>4</v>
      </c>
      <c r="F4180" s="5">
        <f>+E4180*D4180</f>
      </c>
      <c r="G4180" s="5">
        <f>+E4180*D4180</f>
      </c>
      <c r="H4180" s="9">
        <v>1</v>
      </c>
      <c r="I4180" s="58">
        <f t="shared" ref="I4180:I4206" si="464">+H4180*G4180</f>
      </c>
      <c r="W4180">
        <f t="shared" si="460"/>
      </c>
      <c r="X4180">
        <f t="shared" si="461"/>
      </c>
      <c r="Y4180">
        <f t="shared" si="462"/>
      </c>
      <c r="Z4180">
        <f t="shared" si="463"/>
      </c>
    </row>
    <row r="4181" spans="1:26">
      <c r="A4181" s="5"/>
      <c r="B4181" s="8" t="s">
        <v>293</v>
      </c>
      <c r="C4181" s="5" t="s">
        <v>292</v>
      </c>
      <c r="D4181" s="9">
        <v>1</v>
      </c>
      <c r="E4181" s="5">
        <v>4</v>
      </c>
      <c r="F4181" s="5">
        <f>+E4181*D4181</f>
      </c>
      <c r="G4181" s="5">
        <f>+E4181*D4181</f>
      </c>
      <c r="H4181" s="5">
        <v>1</v>
      </c>
      <c r="I4181" s="58">
        <f t="shared" si="464"/>
      </c>
      <c r="W4181">
        <f t="shared" si="460"/>
      </c>
      <c r="X4181">
        <f t="shared" si="461"/>
      </c>
      <c r="Y4181">
        <f t="shared" si="462"/>
      </c>
      <c r="Z4181">
        <f t="shared" si="463"/>
      </c>
    </row>
    <row r="4182" spans="1:26">
      <c r="A4182" s="5"/>
      <c r="B4182" s="95" t="s">
        <v>318</v>
      </c>
      <c r="C4182" s="9" t="s">
        <v>319</v>
      </c>
      <c r="D4182" s="9">
        <v>1</v>
      </c>
      <c r="E4182" s="5">
        <v>4</v>
      </c>
      <c r="F4182" s="5">
        <f>+E4182*D4182</f>
      </c>
      <c r="G4182" s="5">
        <f>+E4182*D4182</f>
      </c>
      <c r="H4182" s="16">
        <v>1</v>
      </c>
      <c r="I4182" s="58">
        <f t="shared" si="464"/>
      </c>
      <c r="W4182">
        <f t="shared" si="460"/>
      </c>
      <c r="X4182">
        <f t="shared" si="461"/>
      </c>
      <c r="Y4182">
        <f t="shared" si="462"/>
      </c>
      <c r="Z4182">
        <f t="shared" si="463"/>
      </c>
    </row>
    <row r="4183" spans="1:26">
      <c r="A4183" s="5"/>
      <c r="B4183" s="95"/>
      <c r="C4183" s="9"/>
      <c r="D4183" s="9"/>
      <c r="E4183" s="5"/>
      <c r="F4183" s="5"/>
      <c r="G4183" s="5"/>
      <c r="H4183" s="16"/>
      <c r="I4183" s="58"/>
      <c r="W4183">
        <f t="shared" si="460"/>
      </c>
      <c r="X4183">
        <f t="shared" si="461"/>
      </c>
      <c r="Y4183">
        <f t="shared" si="462"/>
      </c>
      <c r="Z4183">
        <f t="shared" si="463"/>
      </c>
    </row>
    <row r="4184" spans="1:26">
      <c r="A4184" s="5"/>
      <c r="B4184" s="8"/>
      <c r="C4184" s="5"/>
      <c r="D4184" s="9"/>
      <c r="E4184" s="5"/>
      <c r="F4184" s="5"/>
      <c r="G4184" s="5"/>
      <c r="H4184" s="5"/>
      <c r="I4184" s="58"/>
      <c r="W4184">
        <f t="shared" si="460"/>
      </c>
      <c r="X4184">
        <f t="shared" si="461"/>
      </c>
      <c r="Y4184">
        <f t="shared" si="462"/>
      </c>
      <c r="Z4184">
        <f t="shared" si="463"/>
      </c>
    </row>
    <row r="4185" spans="1:26" ht="24">
      <c r="A4185" s="5"/>
      <c r="B4185" s="95" t="s">
        <v>322</v>
      </c>
      <c r="C4185" s="101" t="s">
        <v>323</v>
      </c>
      <c r="D4185" s="406"/>
      <c r="E4185" s="5"/>
      <c r="F4185" s="5">
        <v>2</v>
      </c>
      <c r="G4185" s="5">
        <f t="shared" ref="G4185:G4192" si="465">+F4185</f>
      </c>
      <c r="H4185" s="5">
        <v>1</v>
      </c>
      <c r="I4185" s="58">
        <f t="shared" si="464"/>
      </c>
      <c r="W4185">
        <f t="shared" si="460"/>
      </c>
      <c r="X4185">
        <f t="shared" si="461"/>
      </c>
      <c r="Y4185">
        <f t="shared" si="462"/>
      </c>
      <c r="Z4185">
        <f t="shared" si="463"/>
      </c>
    </row>
    <row r="4186" spans="1:26">
      <c r="A4186" s="5"/>
      <c r="B4186" s="8" t="s">
        <v>324</v>
      </c>
      <c r="C4186" s="5" t="s">
        <v>325</v>
      </c>
      <c r="D4186" s="119">
        <v>1</v>
      </c>
      <c r="E4186" s="5"/>
      <c r="F4186" s="6">
        <v>3</v>
      </c>
      <c r="G4186" s="5">
        <f t="shared" si="465"/>
      </c>
      <c r="H4186" s="5">
        <v>1</v>
      </c>
      <c r="I4186" s="58">
        <f t="shared" si="464"/>
      </c>
      <c r="W4186">
        <f t="shared" si="460"/>
      </c>
      <c r="X4186">
        <f t="shared" si="461"/>
      </c>
      <c r="Y4186">
        <f t="shared" si="462"/>
      </c>
      <c r="Z4186">
        <f t="shared" si="463"/>
      </c>
    </row>
    <row r="4187" spans="1:26">
      <c r="A4187" s="5"/>
      <c r="B4187" s="95"/>
      <c r="C4187" s="101"/>
      <c r="D4187" s="9"/>
      <c r="E4187" s="5"/>
      <c r="F4187" s="5"/>
      <c r="G4187" s="5"/>
      <c r="H4187" s="16"/>
      <c r="I4187" s="58"/>
      <c r="W4187">
        <f t="shared" si="460"/>
      </c>
      <c r="X4187">
        <f t="shared" si="461"/>
      </c>
      <c r="Y4187">
        <f t="shared" si="462"/>
      </c>
      <c r="Z4187">
        <f t="shared" si="463"/>
      </c>
    </row>
    <row r="4188" spans="1:26">
      <c r="A4188" s="5"/>
      <c r="B4188" s="8" t="s">
        <v>328</v>
      </c>
      <c r="C4188" s="5" t="s">
        <v>329</v>
      </c>
      <c r="D4188" s="406"/>
      <c r="E4188" s="5"/>
      <c r="F4188" s="6">
        <v>2</v>
      </c>
      <c r="G4188" s="5">
        <f t="shared" si="465"/>
      </c>
      <c r="H4188" s="5">
        <v>1</v>
      </c>
      <c r="I4188" s="58">
        <f t="shared" si="464"/>
      </c>
      <c r="W4188">
        <f t="shared" si="460"/>
      </c>
      <c r="X4188">
        <f t="shared" si="461"/>
      </c>
      <c r="Y4188">
        <f t="shared" si="462"/>
      </c>
      <c r="Z4188">
        <f t="shared" si="463"/>
      </c>
    </row>
    <row r="4189" spans="1:26">
      <c r="A4189" s="5"/>
      <c r="B4189" s="95" t="s">
        <v>310</v>
      </c>
      <c r="C4189" s="5" t="s">
        <v>311</v>
      </c>
      <c r="D4189" s="9">
        <v>1</v>
      </c>
      <c r="E4189" s="5">
        <v>4</v>
      </c>
      <c r="F4189" s="5">
        <f>+E4189*D4189</f>
      </c>
      <c r="G4189" s="5">
        <f t="shared" si="465"/>
      </c>
      <c r="H4189" s="16">
        <v>1</v>
      </c>
      <c r="I4189" s="58">
        <f t="shared" si="464"/>
      </c>
      <c r="W4189">
        <f t="shared" si="460"/>
      </c>
      <c r="X4189">
        <f t="shared" si="461"/>
      </c>
      <c r="Y4189">
        <f t="shared" si="462"/>
      </c>
      <c r="Z4189">
        <f t="shared" si="463"/>
      </c>
    </row>
    <row r="4190" spans="1:26">
      <c r="A4190" s="5"/>
      <c r="B4190" s="8" t="s">
        <v>330</v>
      </c>
      <c r="C4190" s="5" t="s">
        <v>331</v>
      </c>
      <c r="D4190" s="305"/>
      <c r="E4190" s="5"/>
      <c r="F4190" s="6">
        <v>2</v>
      </c>
      <c r="G4190" s="5">
        <f t="shared" si="465"/>
      </c>
      <c r="H4190" s="16">
        <v>1</v>
      </c>
      <c r="I4190" s="58">
        <f t="shared" si="464"/>
      </c>
      <c r="W4190">
        <f t="shared" si="460"/>
      </c>
      <c r="X4190">
        <f t="shared" si="461"/>
      </c>
      <c r="Y4190">
        <f t="shared" si="462"/>
      </c>
      <c r="Z4190">
        <f t="shared" si="463"/>
      </c>
    </row>
    <row r="4191" spans="1:26">
      <c r="A4191" s="5"/>
      <c r="B4191" s="8" t="s">
        <v>332</v>
      </c>
      <c r="C4191" s="5" t="s">
        <v>333</v>
      </c>
      <c r="D4191" s="404"/>
      <c r="E4191" s="5"/>
      <c r="F4191" s="6">
        <v>2</v>
      </c>
      <c r="G4191" s="5">
        <f t="shared" si="465"/>
      </c>
      <c r="H4191" s="5">
        <v>1</v>
      </c>
      <c r="I4191" s="58">
        <f t="shared" si="464"/>
      </c>
      <c r="W4191">
        <f t="shared" si="460"/>
      </c>
      <c r="X4191">
        <f t="shared" si="461"/>
      </c>
      <c r="Y4191">
        <f t="shared" si="462"/>
      </c>
      <c r="Z4191">
        <f t="shared" si="463"/>
      </c>
    </row>
    <row r="4192" spans="1:26" ht="24">
      <c r="A4192" s="5"/>
      <c r="B4192" s="95" t="s">
        <v>334</v>
      </c>
      <c r="C4192" s="5" t="s">
        <v>335</v>
      </c>
      <c r="D4192" s="9">
        <v>1</v>
      </c>
      <c r="E4192" s="5">
        <v>4</v>
      </c>
      <c r="F4192" s="5">
        <f>+E4192*D4192</f>
      </c>
      <c r="G4192" s="5">
        <f t="shared" si="465"/>
      </c>
      <c r="H4192" s="5">
        <v>1</v>
      </c>
      <c r="I4192" s="58">
        <f t="shared" si="464"/>
      </c>
      <c r="W4192">
        <f t="shared" si="460"/>
      </c>
      <c r="X4192">
        <f t="shared" si="461"/>
      </c>
      <c r="Y4192">
        <f t="shared" si="462"/>
      </c>
      <c r="Z4192">
        <f t="shared" si="463"/>
      </c>
    </row>
    <row r="4193" spans="1:26">
      <c r="A4193" s="5"/>
      <c r="B4193" s="95" t="s">
        <v>277</v>
      </c>
      <c r="C4193" s="9" t="s">
        <v>278</v>
      </c>
      <c r="D4193" s="9">
        <v>1</v>
      </c>
      <c r="E4193" s="5">
        <v>4</v>
      </c>
      <c r="F4193" s="5">
        <f>+E4193*D4193</f>
      </c>
      <c r="G4193" s="5">
        <f>+F4193</f>
      </c>
      <c r="H4193" s="16">
        <v>1</v>
      </c>
      <c r="I4193" s="58">
        <f>+H4193*G4193</f>
      </c>
      <c r="W4193">
        <f t="shared" si="460"/>
      </c>
      <c r="X4193">
        <f t="shared" si="461"/>
      </c>
      <c r="Y4193">
        <f t="shared" si="462"/>
      </c>
      <c r="Z4193">
        <f t="shared" si="463"/>
      </c>
    </row>
    <row r="4194" spans="1:26">
      <c r="A4194" s="5"/>
      <c r="B4194" s="1564" t="s">
        <v>17</v>
      </c>
      <c r="C4194" s="1565"/>
      <c r="D4194" s="5"/>
      <c r="E4194" s="5"/>
      <c r="F4194" s="5"/>
      <c r="G4194" s="5"/>
      <c r="H4194" s="5"/>
      <c r="I4194" s="58"/>
      <c r="W4194">
        <f t="shared" si="460"/>
      </c>
      <c r="X4194">
        <f t="shared" si="461"/>
      </c>
      <c r="Y4194">
        <f t="shared" si="462"/>
      </c>
      <c r="Z4194">
        <f t="shared" si="463"/>
      </c>
    </row>
    <row r="4195" spans="1:26">
      <c r="A4195" s="5"/>
      <c r="B4195" s="8" t="s">
        <v>336</v>
      </c>
      <c r="C4195" s="5" t="s">
        <v>337</v>
      </c>
      <c r="D4195" s="404">
        <v>1</v>
      </c>
      <c r="E4195" s="6"/>
      <c r="F4195" s="6">
        <v>2</v>
      </c>
      <c r="G4195" s="5">
        <f t="shared" ref="G4195:G4203" si="466">+F4195</f>
      </c>
      <c r="H4195" s="5">
        <v>1</v>
      </c>
      <c r="I4195" s="58">
        <f t="shared" si="464"/>
      </c>
      <c r="W4195">
        <f t="shared" si="460"/>
      </c>
      <c r="X4195">
        <f t="shared" si="461"/>
      </c>
      <c r="Y4195">
        <f t="shared" si="462"/>
      </c>
      <c r="Z4195">
        <f t="shared" si="463"/>
      </c>
    </row>
    <row r="4196" spans="1:26">
      <c r="A4196" s="5"/>
      <c r="B4196" s="8" t="s">
        <v>338</v>
      </c>
      <c r="C4196" s="5" t="s">
        <v>339</v>
      </c>
      <c r="D4196" s="123"/>
      <c r="E4196" s="6"/>
      <c r="F4196" s="6">
        <v>2</v>
      </c>
      <c r="G4196" s="5">
        <f t="shared" si="466"/>
      </c>
      <c r="H4196" s="5">
        <v>1</v>
      </c>
      <c r="I4196" s="58">
        <f t="shared" si="464"/>
      </c>
      <c r="W4196">
        <f t="shared" si="460"/>
      </c>
      <c r="X4196">
        <f t="shared" si="461"/>
      </c>
      <c r="Y4196">
        <f t="shared" si="462"/>
      </c>
      <c r="Z4196">
        <f t="shared" si="463"/>
      </c>
    </row>
    <row r="4197" spans="1:26">
      <c r="A4197" s="5"/>
      <c r="B4197" s="8" t="s">
        <v>340</v>
      </c>
      <c r="C4197" s="5" t="s">
        <v>341</v>
      </c>
      <c r="D4197" s="366"/>
      <c r="E4197" s="6"/>
      <c r="F4197" s="6">
        <v>2</v>
      </c>
      <c r="G4197" s="5">
        <f t="shared" si="466"/>
      </c>
      <c r="H4197" s="5">
        <v>1</v>
      </c>
      <c r="I4197" s="58">
        <f t="shared" si="464"/>
      </c>
      <c r="W4197">
        <f t="shared" si="460"/>
      </c>
      <c r="X4197">
        <f t="shared" si="461"/>
      </c>
      <c r="Y4197">
        <f t="shared" si="462"/>
      </c>
      <c r="Z4197">
        <f t="shared" si="463"/>
      </c>
    </row>
    <row r="4198" spans="1:26">
      <c r="A4198" s="5"/>
      <c r="B4198" s="8" t="s">
        <v>342</v>
      </c>
      <c r="C4198" s="5" t="s">
        <v>343</v>
      </c>
      <c r="D4198" s="366"/>
      <c r="E4198" s="6"/>
      <c r="F4198" s="6">
        <v>2</v>
      </c>
      <c r="G4198" s="5">
        <f t="shared" si="466"/>
      </c>
      <c r="H4198" s="5">
        <v>1</v>
      </c>
      <c r="I4198" s="58">
        <f t="shared" si="464"/>
      </c>
      <c r="W4198">
        <f t="shared" si="460"/>
      </c>
      <c r="X4198">
        <f t="shared" si="461"/>
      </c>
      <c r="Y4198">
        <f t="shared" si="462"/>
      </c>
      <c r="Z4198">
        <f t="shared" si="463"/>
      </c>
    </row>
    <row r="4199" spans="1:26">
      <c r="A4199" s="5"/>
      <c r="B4199" s="8" t="s">
        <v>344</v>
      </c>
      <c r="C4199" s="5" t="s">
        <v>345</v>
      </c>
      <c r="D4199" s="123"/>
      <c r="E4199" s="405"/>
      <c r="F4199" s="6">
        <v>2</v>
      </c>
      <c r="G4199" s="5">
        <f t="shared" si="466"/>
      </c>
      <c r="H4199" s="5">
        <v>1</v>
      </c>
      <c r="I4199" s="58">
        <f t="shared" si="464"/>
      </c>
      <c r="W4199">
        <f t="shared" si="460"/>
      </c>
      <c r="X4199">
        <f t="shared" si="461"/>
      </c>
      <c r="Y4199">
        <f t="shared" si="462"/>
      </c>
      <c r="Z4199">
        <f t="shared" si="463"/>
      </c>
    </row>
    <row r="4200" spans="1:26">
      <c r="A4200" s="5"/>
      <c r="B4200" s="8" t="s">
        <v>346</v>
      </c>
      <c r="C4200" s="5" t="s">
        <v>347</v>
      </c>
      <c r="D4200" s="366">
        <v>1</v>
      </c>
      <c r="E4200" s="6"/>
      <c r="F4200" s="6">
        <v>2</v>
      </c>
      <c r="G4200" s="5">
        <f t="shared" si="466"/>
      </c>
      <c r="H4200" s="5">
        <v>1</v>
      </c>
      <c r="I4200" s="58">
        <f t="shared" si="464"/>
      </c>
      <c r="W4200">
        <f t="shared" si="460"/>
      </c>
      <c r="X4200">
        <f t="shared" si="461"/>
      </c>
      <c r="Y4200">
        <f t="shared" si="462"/>
      </c>
      <c r="Z4200">
        <f t="shared" si="463"/>
      </c>
    </row>
    <row r="4201" spans="1:26">
      <c r="A4201" s="5"/>
      <c r="B4201" s="8" t="s">
        <v>348</v>
      </c>
      <c r="C4201" s="5" t="s">
        <v>349</v>
      </c>
      <c r="D4201" s="123">
        <v>1</v>
      </c>
      <c r="E4201" s="6"/>
      <c r="F4201" s="6">
        <v>2</v>
      </c>
      <c r="G4201" s="5">
        <f t="shared" si="466"/>
      </c>
      <c r="H4201" s="5">
        <v>1</v>
      </c>
      <c r="I4201" s="58">
        <f t="shared" si="464"/>
      </c>
      <c r="W4201">
        <f t="shared" si="460"/>
      </c>
      <c r="X4201">
        <f t="shared" si="461"/>
      </c>
      <c r="Y4201">
        <f t="shared" si="462"/>
      </c>
      <c r="Z4201">
        <f t="shared" si="463"/>
      </c>
    </row>
    <row r="4202" spans="1:26">
      <c r="A4202" s="5"/>
      <c r="B4202" s="8" t="s">
        <v>350</v>
      </c>
      <c r="C4202" s="5" t="s">
        <v>351</v>
      </c>
      <c r="D4202" s="6">
        <v>1</v>
      </c>
      <c r="E4202" s="5">
        <v>5</v>
      </c>
      <c r="F4202" s="5">
        <f>+E4202*D4202</f>
      </c>
      <c r="G4202" s="5">
        <f t="shared" si="466"/>
      </c>
      <c r="H4202" s="5">
        <v>1</v>
      </c>
      <c r="I4202" s="58">
        <f t="shared" si="464"/>
      </c>
      <c r="W4202">
        <f t="shared" si="460"/>
      </c>
      <c r="X4202">
        <f t="shared" si="461"/>
      </c>
      <c r="Y4202">
        <f t="shared" si="462"/>
      </c>
      <c r="Z4202">
        <f t="shared" si="463"/>
      </c>
    </row>
    <row r="4203" spans="1:26">
      <c r="A4203" s="5"/>
      <c r="B4203" s="8" t="s">
        <v>352</v>
      </c>
      <c r="C4203" s="5" t="s">
        <v>353</v>
      </c>
      <c r="D4203" s="6">
        <v>1</v>
      </c>
      <c r="E4203" s="5">
        <v>5</v>
      </c>
      <c r="F4203" s="5">
        <f>+E4203*D4203</f>
      </c>
      <c r="G4203" s="5">
        <f t="shared" si="466"/>
      </c>
      <c r="H4203" s="5">
        <v>1</v>
      </c>
      <c r="I4203" s="58">
        <f t="shared" si="464"/>
      </c>
      <c r="W4203">
        <f t="shared" si="460"/>
      </c>
      <c r="X4203">
        <f t="shared" si="461"/>
      </c>
      <c r="Y4203">
        <f t="shared" si="462"/>
      </c>
      <c r="Z4203">
        <f t="shared" si="463"/>
      </c>
    </row>
    <row r="4204" spans="1:26">
      <c r="A4204" s="5"/>
      <c r="B4204" s="8" t="s">
        <v>856</v>
      </c>
      <c r="C4204" s="5" t="s">
        <v>855</v>
      </c>
      <c r="D4204" s="403"/>
      <c r="E4204" s="5"/>
      <c r="F4204" s="5">
        <v>1</v>
      </c>
      <c r="G4204" s="5">
        <f>+F4204</f>
      </c>
      <c r="H4204" s="5">
        <v>1</v>
      </c>
      <c r="I4204" s="58">
        <f t="shared" si="464"/>
      </c>
      <c r="W4204">
        <f t="shared" si="460"/>
      </c>
      <c r="X4204">
        <f t="shared" si="461"/>
      </c>
      <c r="Y4204">
        <f t="shared" si="462"/>
      </c>
      <c r="Z4204">
        <f t="shared" si="463"/>
      </c>
    </row>
    <row r="4205" spans="1:26">
      <c r="A4205" s="5"/>
      <c r="B4205" s="1564" t="s">
        <v>300</v>
      </c>
      <c r="C4205" s="1565"/>
      <c r="D4205" s="6"/>
      <c r="E4205" s="5"/>
      <c r="F4205" s="5"/>
      <c r="G4205" s="5"/>
      <c r="H4205" s="5"/>
      <c r="I4205" s="102"/>
      <c r="W4205">
        <f t="shared" si="460"/>
      </c>
      <c r="X4205">
        <f t="shared" si="461"/>
      </c>
      <c r="Y4205">
        <f t="shared" si="462"/>
      </c>
      <c r="Z4205">
        <f t="shared" si="463"/>
      </c>
    </row>
    <row r="4206" spans="1:26">
      <c r="A4206" s="5"/>
      <c r="B4206" s="17" t="s">
        <v>434</v>
      </c>
      <c r="C4206" s="88" t="s">
        <v>303</v>
      </c>
      <c r="D4206" s="5">
        <v>2</v>
      </c>
      <c r="E4206" s="5">
        <v>2</v>
      </c>
      <c r="F4206" s="5">
        <f>+E4206*D4206</f>
      </c>
      <c r="G4206" s="5">
        <f>+F4206</f>
      </c>
      <c r="H4206" s="5">
        <v>1</v>
      </c>
      <c r="I4206" s="58">
        <f t="shared" si="464"/>
      </c>
      <c r="W4206">
        <f t="shared" si="460"/>
      </c>
      <c r="X4206">
        <f t="shared" si="461"/>
      </c>
      <c r="Y4206">
        <f t="shared" si="462"/>
      </c>
      <c r="Z4206">
        <f t="shared" si="463"/>
      </c>
    </row>
    <row r="4207" spans="1:26" ht="24" customHeight="1">
      <c r="A4207" s="5"/>
      <c r="B4207" s="1680" t="s">
        <v>1402</v>
      </c>
      <c r="C4207" s="1681"/>
      <c r="D4207" s="6"/>
      <c r="E4207" s="5"/>
      <c r="F4207" s="5"/>
      <c r="G4207" s="5"/>
      <c r="H4207" s="5"/>
      <c r="I4207" s="102"/>
      <c r="W4207">
        <f t="shared" si="460"/>
      </c>
      <c r="X4207">
        <f t="shared" si="461"/>
      </c>
      <c r="Y4207">
        <f t="shared" si="462"/>
      </c>
      <c r="Z4207">
        <f t="shared" si="463"/>
      </c>
    </row>
    <row r="4208" spans="1:26">
      <c r="A4208" s="5"/>
      <c r="B4208" s="8" t="s">
        <v>1403</v>
      </c>
      <c r="C4208" s="5" t="s">
        <v>303</v>
      </c>
      <c r="D4208" s="6">
        <v>2</v>
      </c>
      <c r="E4208" s="5">
        <v>50</v>
      </c>
      <c r="F4208" s="5">
        <f>+E4208*D4208</f>
      </c>
      <c r="G4208" s="5">
        <f>+F4208</f>
      </c>
      <c r="H4208" s="146" t="s">
        <v>1404</v>
      </c>
      <c r="I4208" s="402">
        <v>0</v>
      </c>
      <c r="W4208">
        <f t="shared" si="460"/>
      </c>
      <c r="X4208">
        <f t="shared" si="461"/>
      </c>
      <c r="Y4208">
        <f t="shared" si="462"/>
      </c>
      <c r="Z4208">
        <f t="shared" si="463"/>
      </c>
    </row>
    <row r="4209" spans="1:26">
      <c r="A4209" s="5"/>
      <c r="B4209" s="8" t="s">
        <v>1406</v>
      </c>
      <c r="C4209" s="5" t="s">
        <v>1405</v>
      </c>
      <c r="D4209" s="6">
        <v>1</v>
      </c>
      <c r="E4209" s="5">
        <v>1</v>
      </c>
      <c r="F4209" s="5">
        <v>1</v>
      </c>
      <c r="G4209" s="5">
        <v>1</v>
      </c>
      <c r="H4209" s="146" t="s">
        <v>1404</v>
      </c>
      <c r="I4209" s="402">
        <v>0</v>
      </c>
      <c r="W4209">
        <f t="shared" si="460"/>
      </c>
      <c r="X4209">
        <f t="shared" si="461"/>
      </c>
      <c r="Y4209">
        <f t="shared" si="462"/>
      </c>
      <c r="Z4209">
        <f t="shared" si="463"/>
      </c>
    </row>
    <row r="4210" spans="1:26">
      <c r="A4210" s="5"/>
      <c r="B4210" s="17"/>
      <c r="C4210" s="34"/>
      <c r="D4210" s="5"/>
      <c r="E4210" s="5"/>
      <c r="F4210" s="6"/>
      <c r="G4210" s="127"/>
      <c r="H4210" s="5"/>
      <c r="I4210" s="402"/>
      <c r="W4210">
        <f t="shared" si="460"/>
      </c>
      <c r="X4210">
        <f t="shared" si="461"/>
      </c>
      <c r="Y4210">
        <f t="shared" si="462"/>
      </c>
      <c r="Z4210">
        <f t="shared" si="463"/>
      </c>
    </row>
    <row r="4211" spans="1:26">
      <c r="A4211" s="16"/>
      <c r="B4211" s="8"/>
      <c r="C4211" s="5"/>
      <c r="D4211" s="5"/>
      <c r="E4211" s="5"/>
      <c r="F4211" s="6"/>
      <c r="G4211" s="6"/>
      <c r="H4211" s="5"/>
      <c r="I4211" s="129"/>
      <c r="W4211">
        <f t="shared" si="460"/>
      </c>
      <c r="X4211">
        <f t="shared" si="461"/>
      </c>
      <c r="Y4211">
        <f t="shared" si="462"/>
      </c>
      <c r="Z4211">
        <f t="shared" si="463"/>
      </c>
    </row>
    <row r="4212" spans="1:26" ht="15.75" thickBot="1">
      <c r="A4212" s="33"/>
      <c r="B4212" s="1586" t="s">
        <v>1461</v>
      </c>
      <c r="C4212" s="1587"/>
      <c r="D4212" s="109"/>
      <c r="E4212" s="109"/>
      <c r="F4212" s="109"/>
      <c r="G4212" s="109"/>
      <c r="H4212" s="109"/>
      <c r="I4212" s="110"/>
      <c r="W4212">
        <f t="shared" si="460"/>
      </c>
      <c r="X4212">
        <f t="shared" si="461"/>
      </c>
      <c r="Y4212">
        <f t="shared" si="462"/>
      </c>
      <c r="Z4212">
        <f t="shared" si="463"/>
      </c>
    </row>
    <row r="4213" spans="1:26" ht="35.25" customHeight="1">
      <c r="A4213" s="33"/>
      <c r="B4213" s="1588"/>
      <c r="C4213" s="1589"/>
      <c r="D4213" s="91"/>
      <c r="E4213" s="91"/>
      <c r="F4213" s="91"/>
      <c r="G4213" s="92" t="s">
        <v>19</v>
      </c>
      <c r="H4213" s="91"/>
      <c r="I4213" s="111">
        <f>SUM(I4178:I4212)</f>
      </c>
      <c r="W4213">
        <f t="shared" si="460"/>
      </c>
      <c r="X4213">
        <f t="shared" si="461"/>
      </c>
      <c r="Y4213">
        <f t="shared" si="462"/>
      </c>
      <c r="Z4213">
        <f t="shared" si="463"/>
      </c>
    </row>
    <row r="4214" spans="1:26">
      <c r="A4214" s="33"/>
      <c r="B4214" s="131"/>
      <c r="C4214" s="131"/>
      <c r="D4214" s="132"/>
      <c r="E4214" s="132"/>
      <c r="F4214" s="132"/>
      <c r="G4214" s="132" t="s">
        <v>314</v>
      </c>
      <c r="H4214" s="133"/>
      <c r="I4214" s="61"/>
      <c r="W4214">
        <f t="shared" si="460"/>
      </c>
      <c r="X4214">
        <f t="shared" si="461"/>
      </c>
      <c r="Y4214">
        <f t="shared" si="462"/>
      </c>
      <c r="Z4214">
        <f t="shared" si="463"/>
      </c>
    </row>
    <row r="4215" spans="1:26" ht="15.75" thickBot="1">
      <c r="A4215" s="33"/>
      <c r="B4215" s="11" t="s">
        <v>20</v>
      </c>
      <c r="C4215" s="35"/>
      <c r="D4215" s="35"/>
      <c r="E4215" s="35"/>
      <c r="F4215" s="35"/>
      <c r="G4215" s="35"/>
      <c r="H4215" s="35"/>
      <c r="I4215" s="36"/>
      <c r="W4215">
        <f t="shared" si="460"/>
      </c>
      <c r="X4215">
        <f t="shared" si="461"/>
      </c>
      <c r="Y4215">
        <f t="shared" si="462"/>
      </c>
      <c r="Z4215">
        <f t="shared" si="463"/>
      </c>
    </row>
    <row r="4216" spans="1:26" ht="15.75" thickBot="1">
      <c r="A4216" s="37"/>
      <c r="B4216" s="38"/>
      <c r="C4216" s="39" t="s">
        <v>21</v>
      </c>
      <c r="D4216" s="40">
        <f>SUM(D4178:D4215)</f>
      </c>
      <c r="E4216" s="41">
        <f>IF(H4216=I4216,"OK","NO")</f>
      </c>
      <c r="F4216" s="40">
        <f>SUM(F4178:F4215)</f>
      </c>
      <c r="G4216" s="176">
        <f>SUM(G4178:G4215)</f>
      </c>
      <c r="H4216" s="41">
        <f>SUMPRODUCT(F4178:F4212,H4178:H4212)</f>
      </c>
      <c r="I4216" s="43">
        <f>+I4214+I4213</f>
      </c>
      <c r="W4216">
        <f t="shared" si="460"/>
      </c>
      <c r="X4216">
        <f t="shared" si="461"/>
      </c>
      <c r="Y4216">
        <f t="shared" si="462"/>
      </c>
      <c r="Z4216">
        <f t="shared" si="463"/>
      </c>
    </row>
    <row r="4217" spans="1:26" ht="15.75" thickBot="1">
      <c r="A4217" s="44"/>
      <c r="B4217" s="116"/>
      <c r="C4217" s="45"/>
      <c r="D4217" s="45"/>
      <c r="E4217" s="45"/>
      <c r="F4217" s="45"/>
      <c r="G4217" s="45"/>
      <c r="H4217" s="46" t="s">
        <v>1401</v>
      </c>
      <c r="I4217" s="47"/>
      <c r="W4217">
        <f t="shared" si="460"/>
      </c>
      <c r="X4217">
        <f t="shared" si="461"/>
      </c>
      <c r="Y4217">
        <f t="shared" si="462"/>
      </c>
      <c r="Z4217">
        <f t="shared" si="463"/>
      </c>
    </row>
    <row r="4218" spans="1:26">
      <c r="A4218" s="12" t="s">
        <v>315</v>
      </c>
      <c r="B4218" s="12"/>
      <c r="C4218" s="12"/>
      <c r="D4218" s="13"/>
      <c r="E4218" s="14"/>
      <c r="F4218" s="14"/>
      <c r="G4218" s="14"/>
      <c r="H4218" s="2"/>
      <c r="I4218" s="12"/>
      <c r="W4218">
        <f t="shared" si="460"/>
      </c>
      <c r="X4218">
        <f t="shared" si="461"/>
      </c>
      <c r="Y4218">
        <f t="shared" si="462"/>
      </c>
      <c r="Z4218">
        <f t="shared" si="463"/>
      </c>
    </row>
    <row r="4219" spans="1:26">
      <c r="W4219">
        <f t="shared" si="460"/>
      </c>
      <c r="X4219">
        <f t="shared" si="461"/>
      </c>
      <c r="Y4219">
        <f t="shared" si="462"/>
      </c>
      <c r="Z4219">
        <f t="shared" si="463"/>
      </c>
    </row>
    <row r="4220" spans="1:26">
      <c r="W4220">
        <f t="shared" si="460"/>
      </c>
      <c r="X4220">
        <f t="shared" si="461"/>
      </c>
      <c r="Y4220">
        <f t="shared" si="462"/>
      </c>
      <c r="Z4220">
        <f t="shared" si="463"/>
      </c>
    </row>
    <row r="4221" spans="1:26">
      <c r="W4221">
        <f t="shared" si="460"/>
      </c>
      <c r="X4221">
        <f t="shared" si="461"/>
      </c>
      <c r="Y4221">
        <f t="shared" si="462"/>
      </c>
      <c r="Z4221">
        <f t="shared" si="463"/>
      </c>
    </row>
    <row r="4222" spans="1:26">
      <c r="W4222">
        <f t="shared" si="460"/>
      </c>
      <c r="X4222">
        <f t="shared" si="461"/>
      </c>
      <c r="Y4222">
        <f t="shared" si="462"/>
      </c>
      <c r="Z4222">
        <f t="shared" si="463"/>
      </c>
    </row>
    <row r="4223" spans="1:26">
      <c r="A4223" s="1562" t="s">
        <v>0</v>
      </c>
      <c r="B4223" s="1562"/>
      <c r="C4223" s="1562"/>
      <c r="D4223" s="1562"/>
      <c r="E4223" s="1562"/>
      <c r="F4223" s="1562"/>
      <c r="G4223" s="1562"/>
      <c r="H4223" s="1562"/>
      <c r="I4223" s="1562"/>
      <c r="W4223">
        <f t="shared" si="460"/>
      </c>
      <c r="X4223">
        <f t="shared" si="461"/>
      </c>
      <c r="Y4223">
        <f t="shared" si="462"/>
      </c>
      <c r="Z4223">
        <f t="shared" si="463"/>
      </c>
    </row>
    <row r="4224" spans="1:26">
      <c r="W4224">
        <f t="shared" si="460"/>
      </c>
      <c r="X4224">
        <f t="shared" si="461"/>
      </c>
      <c r="Y4224">
        <f t="shared" si="462"/>
      </c>
      <c r="Z4224">
        <f t="shared" si="463"/>
      </c>
    </row>
    <row r="4225" spans="1:26">
      <c r="W4225">
        <f t="shared" si="460"/>
      </c>
      <c r="X4225">
        <f t="shared" si="461"/>
      </c>
      <c r="Y4225">
        <f t="shared" si="462"/>
      </c>
      <c r="Z4225">
        <f t="shared" si="463"/>
      </c>
    </row>
    <row r="4226" spans="1:26">
      <c r="A4226" s="1" t="s">
        <v>1</v>
      </c>
      <c r="B4226" s="1"/>
      <c r="G4226" s="2" t="s">
        <v>2</v>
      </c>
      <c r="H4226" s="3" t="s">
        <v>1386</v>
      </c>
      <c r="W4226">
        <f t="shared" si="460"/>
      </c>
      <c r="X4226">
        <f t="shared" si="461"/>
      </c>
      <c r="Y4226">
        <f t="shared" si="462"/>
      </c>
      <c r="Z4226">
        <f t="shared" si="463"/>
      </c>
    </row>
    <row r="4227" spans="1:26">
      <c r="A4227" s="1" t="inlineStr">
        <is>
          <t>Dealer-166</t>
        </is>
      </c>
      <c r="B4227" s="1"/>
      <c r="F4227" s="4" t="s">
        <v>3</v>
      </c>
      <c r="G4227" s="2"/>
      <c r="H4227" s="582" t="s">
        <v>151</v>
      </c>
      <c r="W4227">
        <f t="shared" si="460"/>
      </c>
      <c r="X4227">
        <f t="shared" si="461"/>
      </c>
      <c r="Y4227">
        <f t="shared" si="462"/>
      </c>
      <c r="Z4227">
        <f t="shared" si="463"/>
      </c>
    </row>
    <row r="4228" spans="1:26">
      <c r="A4228" s="1" t="inlineStr">
        <is>
          <t>Address line (redacted)</t>
        </is>
      </c>
      <c r="B4228" s="1"/>
      <c r="H4228" s="22"/>
      <c r="W4228">
        <f t="shared" ref="W4228:W4291" si="467">IF(LEFT($H4228&amp;"",5)="2019-",$H4228,W4227)</f>
      </c>
      <c r="X4228">
        <f t="shared" ref="X4228:X4291" si="468">IF($W4228="",0,IF(COUNTIF($AB$2:$AB$80,$W4228)&gt;0,1,0))</f>
      </c>
      <c r="Y4228">
        <f t="shared" ref="Y4228:Y4291" si="469">IF($C4228="","",UPPER(TRIM(IFERROR(LEFT($C4228&amp;"",FIND("/",$C4228&amp;"")-1),$C4228&amp;""))))</f>
      </c>
      <c r="Z4228">
        <f t="shared" ref="Z4228:Z4291" si="470">IFERROR(IF(ISNUMBER($G4228),$G4228,0),0)</f>
      </c>
    </row>
    <row r="4229" spans="1:26">
      <c r="A4229" s="1" t="inlineStr">
        <is>
          <t>Address line (redacted)</t>
        </is>
      </c>
      <c r="B4229" s="1"/>
      <c r="D4229" s="85"/>
      <c r="E4229" s="85"/>
      <c r="F4229" s="85"/>
      <c r="G4229" s="85"/>
      <c r="H4229" s="85"/>
      <c r="W4229">
        <f t="shared" si="467"/>
      </c>
      <c r="X4229">
        <f t="shared" si="468"/>
      </c>
      <c r="Y4229">
        <f t="shared" si="469"/>
      </c>
      <c r="Z4229">
        <f t="shared" si="470"/>
      </c>
    </row>
    <row r="4230" spans="1:26">
      <c r="A4230" s="12" t="s">
        <v>299</v>
      </c>
      <c r="B4230" s="86" t="inlineStr">
        <is>
          <t>GSTIN-MASKED</t>
        </is>
      </c>
      <c r="D4230" s="85"/>
      <c r="E4230" s="85"/>
      <c r="F4230" s="85"/>
      <c r="G4230" s="85"/>
      <c r="H4230" s="85"/>
      <c r="W4230">
        <f t="shared" si="467"/>
      </c>
      <c r="X4230">
        <f t="shared" si="468"/>
      </c>
      <c r="Y4230">
        <f t="shared" si="469"/>
      </c>
      <c r="Z4230">
        <f t="shared" si="470"/>
      </c>
    </row>
    <row r="4231" spans="1:26">
      <c r="D4231" s="85"/>
      <c r="E4231" s="85"/>
      <c r="F4231" s="85"/>
      <c r="G4231" s="85"/>
      <c r="H4231" s="85"/>
      <c r="W4231">
        <f t="shared" si="467"/>
      </c>
      <c r="X4231">
        <f t="shared" si="468"/>
      </c>
      <c r="Y4231">
        <f t="shared" si="469"/>
      </c>
      <c r="Z4231">
        <f t="shared" si="470"/>
      </c>
    </row>
    <row r="4232" spans="1:26">
      <c r="W4232">
        <f t="shared" si="467"/>
      </c>
      <c r="X4232">
        <f t="shared" si="468"/>
      </c>
      <c r="Y4232">
        <f t="shared" si="469"/>
      </c>
      <c r="Z4232">
        <f t="shared" si="470"/>
      </c>
    </row>
    <row r="4233" spans="1:26">
      <c r="A4233" s="1" t="s">
        <v>5</v>
      </c>
      <c r="W4233">
        <f t="shared" si="467"/>
      </c>
      <c r="X4233">
        <f t="shared" si="468"/>
      </c>
      <c r="Y4233">
        <f t="shared" si="469"/>
      </c>
      <c r="Z4233">
        <f t="shared" si="470"/>
      </c>
    </row>
    <row r="4234" spans="1:26">
      <c r="A4234" s="1" t="s">
        <v>6</v>
      </c>
      <c r="W4234">
        <f t="shared" si="467"/>
      </c>
      <c r="X4234">
        <f t="shared" si="468"/>
      </c>
      <c r="Y4234">
        <f t="shared" si="469"/>
      </c>
      <c r="Z4234">
        <f t="shared" si="470"/>
      </c>
    </row>
    <row r="4235" spans="1:26">
      <c r="A4235" s="1" t="s">
        <v>7</v>
      </c>
      <c r="W4235">
        <f t="shared" si="467"/>
      </c>
      <c r="X4235">
        <f t="shared" si="468"/>
      </c>
      <c r="Y4235">
        <f t="shared" si="469"/>
      </c>
      <c r="Z4235">
        <f t="shared" si="470"/>
      </c>
    </row>
    <row r="4236" spans="1:26" ht="24">
      <c r="A4236" s="179" t="s">
        <v>8</v>
      </c>
      <c r="B4236" s="180" t="s">
        <v>9</v>
      </c>
      <c r="C4236" s="180" t="s">
        <v>10</v>
      </c>
      <c r="D4236" s="181" t="s">
        <v>11</v>
      </c>
      <c r="E4236" s="181" t="s">
        <v>12</v>
      </c>
      <c r="F4236" s="181" t="s">
        <v>13</v>
      </c>
      <c r="G4236" s="181" t="s">
        <v>14</v>
      </c>
      <c r="H4236" s="179" t="s">
        <v>15</v>
      </c>
      <c r="I4236" s="182" t="s">
        <v>16</v>
      </c>
      <c r="W4236">
        <f t="shared" si="467"/>
      </c>
      <c r="X4236">
        <f t="shared" si="468"/>
      </c>
      <c r="Y4236">
        <f t="shared" si="469"/>
      </c>
      <c r="Z4236">
        <f t="shared" si="470"/>
      </c>
    </row>
    <row r="4237" spans="1:26">
      <c r="A4237" s="5"/>
      <c r="B4237" s="1564" t="s">
        <v>17</v>
      </c>
      <c r="C4237" s="1565"/>
      <c r="D4237" s="5"/>
      <c r="E4237" s="5"/>
      <c r="F4237" s="21"/>
      <c r="G4237" s="6"/>
      <c r="H4237" s="5"/>
      <c r="I4237" s="183"/>
      <c r="W4237">
        <f t="shared" si="467"/>
      </c>
      <c r="X4237">
        <f t="shared" si="468"/>
      </c>
      <c r="Y4237">
        <f t="shared" si="469"/>
      </c>
      <c r="Z4237">
        <f t="shared" si="470"/>
      </c>
    </row>
    <row r="4238" spans="1:26">
      <c r="A4238" s="5">
        <v>1</v>
      </c>
      <c r="B4238" s="8" t="s">
        <v>1387</v>
      </c>
      <c r="C4238" s="5" t="s">
        <v>446</v>
      </c>
      <c r="D4238" s="5">
        <v>1</v>
      </c>
      <c r="E4238" s="5">
        <v>5</v>
      </c>
      <c r="F4238" s="21">
        <f>+E4238*D4238</f>
      </c>
      <c r="G4238" s="6">
        <f>+E4238*D4238</f>
      </c>
      <c r="H4238" s="5">
        <v>1</v>
      </c>
      <c r="I4238" s="183">
        <f>+H4238*G4238</f>
      </c>
      <c r="J4238">
        <v>112</v>
      </c>
      <c r="K4238">
        <f>+H4238-J4238</f>
      </c>
      <c r="L4238">
        <f>+K4238*G4238</f>
      </c>
      <c r="W4238">
        <f t="shared" si="467"/>
      </c>
      <c r="X4238">
        <f t="shared" si="468"/>
      </c>
      <c r="Y4238">
        <f t="shared" si="469"/>
      </c>
      <c r="Z4238">
        <f t="shared" si="470"/>
      </c>
    </row>
    <row r="4239" spans="1:26" s="54" customFormat="1">
      <c r="A4239" s="146">
        <v>2</v>
      </c>
      <c r="B4239" s="400" t="s">
        <v>1388</v>
      </c>
      <c r="C4239" s="146">
        <v>86125</v>
      </c>
      <c r="D4239" s="146">
        <v>2</v>
      </c>
      <c r="E4239" s="146">
        <v>1</v>
      </c>
      <c r="F4239" s="380">
        <v>2</v>
      </c>
      <c r="G4239" s="380">
        <f>+F4239</f>
      </c>
      <c r="H4239" s="146" t="s">
        <v>780</v>
      </c>
      <c r="I4239" s="381">
        <v>0</v>
      </c>
      <c r="J4239" s="54">
        <v>0</v>
      </c>
      <c r="K4239" s="54">
        <v>0</v>
      </c>
      <c r="L4239" s="54">
        <v>0</v>
      </c>
      <c r="W4239">
        <f t="shared" si="467"/>
      </c>
      <c r="X4239">
        <f t="shared" si="468"/>
      </c>
      <c r="Y4239">
        <f t="shared" si="469"/>
      </c>
      <c r="Z4239">
        <f t="shared" si="470"/>
      </c>
    </row>
    <row r="4240" spans="1:26" s="54" customFormat="1">
      <c r="A4240" s="146"/>
      <c r="B4240" s="400" t="s">
        <v>1389</v>
      </c>
      <c r="C4240" s="146"/>
      <c r="D4240" s="146"/>
      <c r="E4240" s="146"/>
      <c r="F4240" s="380"/>
      <c r="G4240" s="380"/>
      <c r="H4240" s="146"/>
      <c r="I4240" s="381"/>
      <c r="W4240">
        <f t="shared" si="467"/>
      </c>
      <c r="X4240">
        <f t="shared" si="468"/>
      </c>
      <c r="Y4240">
        <f t="shared" si="469"/>
      </c>
      <c r="Z4240">
        <f t="shared" si="470"/>
      </c>
    </row>
    <row r="4241" spans="1:26">
      <c r="A4241" s="5">
        <v>3</v>
      </c>
      <c r="B4241" s="8" t="s">
        <v>584</v>
      </c>
      <c r="C4241" s="5" t="s">
        <v>585</v>
      </c>
      <c r="D4241" s="5">
        <v>1</v>
      </c>
      <c r="E4241" s="5">
        <v>5</v>
      </c>
      <c r="F4241" s="21">
        <f>+E4241*D4241</f>
      </c>
      <c r="G4241" s="6">
        <f>+E4241*D4241</f>
      </c>
      <c r="H4241" s="5">
        <v>1</v>
      </c>
      <c r="I4241" s="183">
        <f>+H4241*G4241</f>
      </c>
      <c r="J4241">
        <v>112</v>
      </c>
      <c r="K4241">
        <f>+H4241-J4241</f>
      </c>
      <c r="L4241">
        <f>+K4241*G4241</f>
      </c>
      <c r="M4241" s="3"/>
      <c r="W4241">
        <f t="shared" si="467"/>
      </c>
      <c r="X4241">
        <f t="shared" si="468"/>
      </c>
      <c r="Y4241">
        <f t="shared" si="469"/>
      </c>
      <c r="Z4241">
        <f t="shared" si="470"/>
      </c>
    </row>
    <row r="4242" spans="1:26">
      <c r="A4242" s="5"/>
      <c r="B4242" s="1564" t="s">
        <v>539</v>
      </c>
      <c r="C4242" s="1565"/>
      <c r="D4242" s="5"/>
      <c r="E4242" s="5"/>
      <c r="F4242" s="21"/>
      <c r="G4242" s="6"/>
      <c r="H4242" s="5"/>
      <c r="I4242" s="183"/>
      <c r="M4242" s="1"/>
      <c r="W4242">
        <f t="shared" si="467"/>
      </c>
      <c r="X4242">
        <f t="shared" si="468"/>
      </c>
      <c r="Y4242">
        <f t="shared" si="469"/>
      </c>
      <c r="Z4242">
        <f t="shared" si="470"/>
      </c>
    </row>
    <row r="4243" spans="1:26" ht="24">
      <c r="A4243" s="5">
        <v>4</v>
      </c>
      <c r="B4243" s="15" t="s">
        <v>1392</v>
      </c>
      <c r="C4243" s="105" t="s">
        <v>1393</v>
      </c>
      <c r="D4243" s="5">
        <v>1</v>
      </c>
      <c r="E4243" s="5"/>
      <c r="F4243" s="21">
        <v>27</v>
      </c>
      <c r="G4243" s="6">
        <f>+F4243</f>
      </c>
      <c r="H4243" s="5">
        <v>1</v>
      </c>
      <c r="I4243" s="183">
        <f>+H4243*G4243</f>
      </c>
      <c r="J4243">
        <f>50*18%</f>
      </c>
      <c r="K4243">
        <f>+H4243-J4243</f>
      </c>
      <c r="L4243">
        <f>+K4243*G4243</f>
      </c>
      <c r="M4243" s="3"/>
      <c r="W4243">
        <f t="shared" si="467"/>
      </c>
      <c r="X4243">
        <f t="shared" si="468"/>
      </c>
      <c r="Y4243">
        <f t="shared" si="469"/>
      </c>
      <c r="Z4243">
        <f t="shared" si="470"/>
      </c>
    </row>
    <row r="4244" spans="1:26">
      <c r="A4244" s="5"/>
      <c r="B4244" s="8"/>
      <c r="C4244" s="5"/>
      <c r="D4244" s="5"/>
      <c r="E4244" s="5"/>
      <c r="F4244" s="21"/>
      <c r="G4244" s="6"/>
      <c r="H4244" s="5"/>
      <c r="I4244" s="183"/>
      <c r="W4244">
        <f t="shared" si="467"/>
      </c>
      <c r="X4244">
        <f t="shared" si="468"/>
      </c>
      <c r="Y4244">
        <f t="shared" si="469"/>
      </c>
      <c r="Z4244">
        <f t="shared" si="470"/>
      </c>
    </row>
    <row r="4245" spans="1:26">
      <c r="A4245" s="5"/>
      <c r="B4245" s="8"/>
      <c r="C4245" s="5"/>
      <c r="D4245" s="5"/>
      <c r="E4245" s="5"/>
      <c r="F4245" s="21"/>
      <c r="G4245" s="6"/>
      <c r="H4245" s="5"/>
      <c r="I4245" s="183"/>
      <c r="W4245">
        <f t="shared" si="467"/>
      </c>
      <c r="X4245">
        <f t="shared" si="468"/>
      </c>
      <c r="Y4245">
        <f t="shared" si="469"/>
      </c>
      <c r="Z4245">
        <f t="shared" si="470"/>
      </c>
    </row>
    <row r="4246" spans="1:26">
      <c r="A4246" s="5"/>
      <c r="B4246" s="8"/>
      <c r="C4246" s="5"/>
      <c r="D4246" s="5"/>
      <c r="E4246" s="5"/>
      <c r="F4246" s="21"/>
      <c r="G4246" s="6"/>
      <c r="H4246" s="5"/>
      <c r="I4246" s="183"/>
      <c r="W4246">
        <f t="shared" si="467"/>
      </c>
      <c r="X4246">
        <f t="shared" si="468"/>
      </c>
      <c r="Y4246">
        <f t="shared" si="469"/>
      </c>
      <c r="Z4246">
        <f t="shared" si="470"/>
      </c>
    </row>
    <row r="4247" spans="1:26">
      <c r="A4247" s="5"/>
      <c r="B4247" s="8"/>
      <c r="C4247" s="5"/>
      <c r="D4247" s="5"/>
      <c r="E4247" s="5"/>
      <c r="F4247" s="21"/>
      <c r="G4247" s="6"/>
      <c r="H4247" s="5"/>
      <c r="I4247" s="183"/>
      <c r="W4247">
        <f t="shared" si="467"/>
      </c>
      <c r="X4247">
        <f t="shared" si="468"/>
      </c>
      <c r="Y4247">
        <f t="shared" si="469"/>
      </c>
      <c r="Z4247">
        <f t="shared" si="470"/>
      </c>
    </row>
    <row r="4248" spans="1:26">
      <c r="A4248" s="5"/>
      <c r="B4248" s="8"/>
      <c r="C4248" s="5"/>
      <c r="D4248" s="5"/>
      <c r="E4248" s="5"/>
      <c r="F4248" s="21"/>
      <c r="G4248" s="6"/>
      <c r="H4248" s="5"/>
      <c r="I4248" s="183"/>
      <c r="W4248">
        <f t="shared" si="467"/>
      </c>
      <c r="X4248">
        <f t="shared" si="468"/>
      </c>
      <c r="Y4248">
        <f t="shared" si="469"/>
      </c>
      <c r="Z4248">
        <f t="shared" si="470"/>
      </c>
    </row>
    <row r="4249" spans="1:26">
      <c r="A4249" s="5"/>
      <c r="B4249" s="8"/>
      <c r="C4249" s="5"/>
      <c r="D4249" s="5"/>
      <c r="E4249" s="5"/>
      <c r="F4249" s="21"/>
      <c r="G4249" s="6"/>
      <c r="H4249" s="5"/>
      <c r="I4249" s="183"/>
      <c r="W4249">
        <f t="shared" si="467"/>
      </c>
      <c r="X4249">
        <f t="shared" si="468"/>
      </c>
      <c r="Y4249">
        <f t="shared" si="469"/>
      </c>
      <c r="Z4249">
        <f t="shared" si="470"/>
      </c>
    </row>
    <row r="4250" spans="1:26">
      <c r="A4250" s="5"/>
      <c r="B4250" s="8"/>
      <c r="C4250" s="5"/>
      <c r="D4250" s="5"/>
      <c r="E4250" s="5"/>
      <c r="F4250" s="21"/>
      <c r="G4250" s="6"/>
      <c r="H4250" s="5"/>
      <c r="I4250" s="183"/>
      <c r="W4250">
        <f t="shared" si="467"/>
      </c>
      <c r="X4250">
        <f t="shared" si="468"/>
      </c>
      <c r="Y4250">
        <f t="shared" si="469"/>
      </c>
      <c r="Z4250">
        <f t="shared" si="470"/>
      </c>
    </row>
    <row r="4251" spans="1:26" ht="15.75" thickBot="1">
      <c r="A4251" s="5"/>
      <c r="B4251" s="224"/>
      <c r="C4251" s="15"/>
      <c r="D4251" s="23"/>
      <c r="E4251" s="225"/>
      <c r="F4251" s="23"/>
      <c r="G4251" s="24"/>
      <c r="H4251" s="225"/>
      <c r="I4251" s="226"/>
      <c r="W4251">
        <f t="shared" si="467"/>
      </c>
      <c r="X4251">
        <f t="shared" si="468"/>
      </c>
      <c r="Y4251">
        <f t="shared" si="469"/>
      </c>
      <c r="Z4251">
        <f t="shared" si="470"/>
      </c>
    </row>
    <row r="4252" spans="1:26">
      <c r="A4252" s="227"/>
      <c r="B4252" s="17"/>
      <c r="C4252" s="5"/>
      <c r="D4252" s="59"/>
      <c r="E4252" s="59"/>
      <c r="F4252" s="53"/>
      <c r="G4252" s="78"/>
      <c r="H4252" s="68"/>
      <c r="I4252" s="228">
        <f>SUM(I4237:I4251)</f>
      </c>
      <c r="L4252">
        <f>SUM(L4237:L4251)</f>
      </c>
      <c r="W4252">
        <f t="shared" si="467"/>
      </c>
      <c r="X4252">
        <f t="shared" si="468"/>
      </c>
      <c r="Y4252">
        <f t="shared" si="469"/>
      </c>
      <c r="Z4252">
        <f t="shared" si="470"/>
      </c>
    </row>
    <row r="4253" spans="1:26">
      <c r="A4253" s="10"/>
      <c r="B4253" s="10"/>
      <c r="C4253" s="69"/>
      <c r="D4253" s="69" t="s">
        <v>520</v>
      </c>
      <c r="E4253" s="69"/>
      <c r="F4253" s="69"/>
      <c r="G4253" s="69"/>
      <c r="H4253" s="112">
        <v>1</v>
      </c>
      <c r="I4253" s="191">
        <f>+L4252*H4253</f>
      </c>
      <c r="W4253">
        <f t="shared" si="467"/>
      </c>
      <c r="X4253">
        <f t="shared" si="468"/>
      </c>
      <c r="Y4253">
        <f t="shared" si="469"/>
      </c>
      <c r="Z4253">
        <f t="shared" si="470"/>
      </c>
    </row>
    <row r="4254" spans="1:26" ht="15.75" thickBot="1">
      <c r="A4254" s="10"/>
      <c r="B4254" s="11" t="s">
        <v>20</v>
      </c>
      <c r="C4254" s="35"/>
      <c r="D4254" s="35"/>
      <c r="E4254" s="35"/>
      <c r="F4254" s="35"/>
      <c r="G4254" s="35"/>
      <c r="H4254" s="35"/>
      <c r="I4254" s="98"/>
      <c r="W4254">
        <f t="shared" si="467"/>
      </c>
      <c r="X4254">
        <f t="shared" si="468"/>
      </c>
      <c r="Y4254">
        <f t="shared" si="469"/>
      </c>
      <c r="Z4254">
        <f t="shared" si="470"/>
      </c>
    </row>
    <row r="4255" spans="1:26" ht="15.75" thickBot="1">
      <c r="A4255" s="99"/>
      <c r="B4255" s="38"/>
      <c r="C4255" s="39" t="s">
        <v>21</v>
      </c>
      <c r="D4255" s="40">
        <f>SUM(D4237:D4254)</f>
      </c>
      <c r="E4255" s="41" t="s">
        <v>360</v>
      </c>
      <c r="F4255" s="40">
        <f>SUM(F4237:F4254)</f>
      </c>
      <c r="G4255" s="40">
        <f>SUM(G4237:G4254)</f>
      </c>
      <c r="H4255" s="41">
        <f>+SUMPRODUCT(H4237:H4251,F4237:F4251)</f>
      </c>
      <c r="I4255" s="100">
        <f>+I4252-I4253</f>
      </c>
      <c r="J4255" s="118"/>
      <c r="W4255">
        <f t="shared" si="467"/>
      </c>
      <c r="X4255">
        <f t="shared" si="468"/>
      </c>
      <c r="Y4255">
        <f t="shared" si="469"/>
      </c>
      <c r="Z4255">
        <f t="shared" si="470"/>
      </c>
    </row>
    <row r="4256" spans="1:26">
      <c r="A4256" s="10"/>
      <c r="B4256" s="10"/>
      <c r="C4256" s="91"/>
      <c r="D4256" s="91"/>
      <c r="E4256" s="91"/>
      <c r="F4256" s="91"/>
      <c r="G4256" s="91"/>
      <c r="H4256" s="91"/>
      <c r="I4256" s="91"/>
      <c r="W4256">
        <f t="shared" si="467"/>
      </c>
      <c r="X4256">
        <f t="shared" si="468"/>
      </c>
      <c r="Y4256">
        <f t="shared" si="469"/>
      </c>
      <c r="Z4256">
        <f t="shared" si="470"/>
      </c>
    </row>
    <row r="4257" spans="1:26">
      <c r="W4257">
        <f t="shared" si="467"/>
      </c>
      <c r="X4257">
        <f t="shared" si="468"/>
      </c>
      <c r="Y4257">
        <f t="shared" si="469"/>
      </c>
      <c r="Z4257">
        <f t="shared" si="470"/>
      </c>
    </row>
    <row r="4258" spans="1:26">
      <c r="W4258">
        <f t="shared" si="467"/>
      </c>
      <c r="X4258">
        <f t="shared" si="468"/>
      </c>
      <c r="Y4258">
        <f t="shared" si="469"/>
      </c>
      <c r="Z4258">
        <f t="shared" si="470"/>
      </c>
    </row>
    <row r="4259" spans="1:26">
      <c r="W4259">
        <f t="shared" si="467"/>
      </c>
      <c r="X4259">
        <f t="shared" si="468"/>
      </c>
      <c r="Y4259">
        <f t="shared" si="469"/>
      </c>
      <c r="Z4259">
        <f t="shared" si="470"/>
      </c>
    </row>
    <row r="4260" spans="1:26">
      <c r="A4260" s="1562" t="s">
        <v>0</v>
      </c>
      <c r="B4260" s="1562"/>
      <c r="C4260" s="1562"/>
      <c r="D4260" s="1562"/>
      <c r="E4260" s="1562"/>
      <c r="F4260" s="1562"/>
      <c r="G4260" s="1562"/>
      <c r="H4260" s="1562"/>
      <c r="I4260" s="1562"/>
      <c r="W4260">
        <f t="shared" si="467"/>
      </c>
      <c r="X4260">
        <f t="shared" si="468"/>
      </c>
      <c r="Y4260">
        <f t="shared" si="469"/>
      </c>
      <c r="Z4260">
        <f t="shared" si="470"/>
      </c>
    </row>
    <row r="4261" spans="1:26">
      <c r="W4261">
        <f t="shared" si="467"/>
      </c>
      <c r="X4261">
        <f t="shared" si="468"/>
      </c>
      <c r="Y4261">
        <f t="shared" si="469"/>
      </c>
      <c r="Z4261">
        <f t="shared" si="470"/>
      </c>
    </row>
    <row r="4262" spans="1:26">
      <c r="A4262" s="1" t="s">
        <v>1</v>
      </c>
      <c r="B4262" s="1"/>
      <c r="G4262" s="2" t="s">
        <v>2</v>
      </c>
      <c r="H4262" s="3" t="s">
        <v>1386</v>
      </c>
      <c r="W4262">
        <f t="shared" si="467"/>
      </c>
      <c r="X4262">
        <f t="shared" si="468"/>
      </c>
      <c r="Y4262">
        <f t="shared" si="469"/>
      </c>
      <c r="Z4262">
        <f t="shared" si="470"/>
      </c>
    </row>
    <row r="4263" spans="1:26">
      <c r="A4263" s="1" t="inlineStr">
        <is>
          <t>Dealer-049</t>
        </is>
      </c>
      <c r="B4263" s="1"/>
      <c r="F4263" s="4" t="s">
        <v>3</v>
      </c>
      <c r="G4263" s="2"/>
      <c r="H4263" s="582" t="s">
        <v>152</v>
      </c>
      <c r="W4263">
        <f t="shared" si="467"/>
      </c>
      <c r="X4263">
        <f t="shared" si="468"/>
      </c>
      <c r="Y4263">
        <f t="shared" si="469"/>
      </c>
      <c r="Z4263">
        <f t="shared" si="470"/>
      </c>
    </row>
    <row r="4264" spans="1:26">
      <c r="A4264" s="1" t="inlineStr">
        <is>
          <t>Address line (redacted)</t>
        </is>
      </c>
      <c r="B4264" s="1"/>
      <c r="H4264" s="22"/>
      <c r="W4264">
        <f t="shared" si="467"/>
      </c>
      <c r="X4264">
        <f t="shared" si="468"/>
      </c>
      <c r="Y4264">
        <f t="shared" si="469"/>
      </c>
      <c r="Z4264">
        <f t="shared" si="470"/>
      </c>
    </row>
    <row r="4265" spans="1:26">
      <c r="A4265" s="1" t="inlineStr">
        <is>
          <t>Address line (redacted)</t>
        </is>
      </c>
      <c r="B4265" s="1"/>
      <c r="D4265" s="85"/>
      <c r="E4265" s="85"/>
      <c r="F4265" s="85"/>
      <c r="G4265" s="85"/>
      <c r="H4265" s="85"/>
      <c r="W4265">
        <f t="shared" si="467"/>
      </c>
      <c r="X4265">
        <f t="shared" si="468"/>
      </c>
      <c r="Y4265">
        <f t="shared" si="469"/>
      </c>
      <c r="Z4265">
        <f t="shared" si="470"/>
      </c>
    </row>
    <row r="4266" spans="1:26">
      <c r="A4266" s="268" t="s">
        <v>598</v>
      </c>
      <c r="B4266" s="243" t="inlineStr">
        <is>
          <t>GSTIN-MASKED</t>
        </is>
      </c>
      <c r="D4266" s="85"/>
      <c r="E4266" s="85"/>
      <c r="F4266" s="85"/>
      <c r="G4266" s="85"/>
      <c r="H4266" s="85"/>
      <c r="W4266">
        <f t="shared" si="467"/>
      </c>
      <c r="X4266">
        <f t="shared" si="468"/>
      </c>
      <c r="Y4266">
        <f t="shared" si="469"/>
      </c>
      <c r="Z4266">
        <f t="shared" si="470"/>
      </c>
    </row>
    <row r="4267" spans="1:26">
      <c r="A4267" s="49"/>
      <c r="B4267" s="87"/>
      <c r="W4267">
        <f t="shared" si="467"/>
      </c>
      <c r="X4267">
        <f t="shared" si="468"/>
      </c>
      <c r="Y4267">
        <f t="shared" si="469"/>
      </c>
      <c r="Z4267">
        <f t="shared" si="470"/>
      </c>
    </row>
    <row r="4268" spans="1:26">
      <c r="A4268" s="1" t="s">
        <v>5</v>
      </c>
      <c r="W4268">
        <f t="shared" si="467"/>
      </c>
      <c r="X4268">
        <f t="shared" si="468"/>
      </c>
      <c r="Y4268">
        <f t="shared" si="469"/>
      </c>
      <c r="Z4268">
        <f t="shared" si="470"/>
      </c>
    </row>
    <row r="4269" spans="1:26">
      <c r="A4269" s="1" t="s">
        <v>6</v>
      </c>
      <c r="W4269">
        <f t="shared" si="467"/>
      </c>
      <c r="X4269">
        <f t="shared" si="468"/>
      </c>
      <c r="Y4269">
        <f t="shared" si="469"/>
      </c>
      <c r="Z4269">
        <f t="shared" si="470"/>
      </c>
    </row>
    <row r="4270" spans="1:26">
      <c r="A4270" s="1" t="s">
        <v>7</v>
      </c>
      <c r="W4270">
        <f t="shared" si="467"/>
      </c>
      <c r="X4270">
        <f t="shared" si="468"/>
      </c>
      <c r="Y4270">
        <f t="shared" si="469"/>
      </c>
      <c r="Z4270">
        <f t="shared" si="470"/>
      </c>
    </row>
    <row r="4271" spans="1:26" ht="24">
      <c r="A4271" s="88" t="s">
        <v>8</v>
      </c>
      <c r="B4271" s="89" t="s">
        <v>9</v>
      </c>
      <c r="C4271" s="89" t="s">
        <v>10</v>
      </c>
      <c r="D4271" s="34" t="s">
        <v>11</v>
      </c>
      <c r="E4271" s="34" t="s">
        <v>12</v>
      </c>
      <c r="F4271" s="34" t="s">
        <v>13</v>
      </c>
      <c r="G4271" s="34" t="s">
        <v>14</v>
      </c>
      <c r="H4271" s="88" t="s">
        <v>15</v>
      </c>
      <c r="I4271" s="90" t="s">
        <v>16</v>
      </c>
      <c r="W4271">
        <f t="shared" si="467"/>
      </c>
      <c r="X4271">
        <f t="shared" si="468"/>
      </c>
      <c r="Y4271">
        <f t="shared" si="469"/>
      </c>
      <c r="Z4271">
        <f t="shared" si="470"/>
      </c>
    </row>
    <row r="4272" spans="1:26">
      <c r="A4272" s="5"/>
      <c r="B4272" s="1564" t="s">
        <v>604</v>
      </c>
      <c r="C4272" s="1565"/>
      <c r="D4272" s="275"/>
      <c r="E4272" s="5"/>
      <c r="F4272" s="5"/>
      <c r="G4272" s="6"/>
      <c r="H4272" s="5"/>
      <c r="I4272" s="183"/>
      <c r="W4272">
        <f t="shared" si="467"/>
      </c>
      <c r="X4272">
        <f t="shared" si="468"/>
      </c>
      <c r="Y4272">
        <f t="shared" si="469"/>
      </c>
      <c r="Z4272">
        <f t="shared" si="470"/>
      </c>
    </row>
    <row r="4273" spans="1:26" ht="24">
      <c r="A4273" s="5">
        <v>1</v>
      </c>
      <c r="B4273" s="106" t="s">
        <v>970</v>
      </c>
      <c r="C4273" s="269" t="s">
        <v>979</v>
      </c>
      <c r="D4273" s="5">
        <v>2</v>
      </c>
      <c r="E4273" s="5">
        <v>10</v>
      </c>
      <c r="F4273" s="5">
        <f>+E4273*D4273</f>
      </c>
      <c r="G4273" s="6">
        <f>+E4273*D4273</f>
      </c>
      <c r="H4273" s="9">
        <v>1</v>
      </c>
      <c r="I4273" s="183">
        <f>+H4273*G4273</f>
      </c>
      <c r="W4273">
        <f t="shared" si="467"/>
      </c>
      <c r="X4273">
        <f t="shared" si="468"/>
      </c>
      <c r="Y4273">
        <f t="shared" si="469"/>
      </c>
      <c r="Z4273">
        <f t="shared" si="470"/>
      </c>
    </row>
    <row r="4274" spans="1:26" ht="24">
      <c r="A4274" s="5">
        <v>2</v>
      </c>
      <c r="B4274" s="106" t="s">
        <v>1103</v>
      </c>
      <c r="C4274" s="269" t="s">
        <v>1305</v>
      </c>
      <c r="D4274" s="5">
        <v>1</v>
      </c>
      <c r="E4274" s="5">
        <v>10</v>
      </c>
      <c r="F4274" s="5">
        <f>+E4274*D4274</f>
      </c>
      <c r="G4274" s="6">
        <f>+E4274*D4274</f>
      </c>
      <c r="H4274" s="9">
        <v>1</v>
      </c>
      <c r="I4274" s="183">
        <f>+H4274*G4274</f>
      </c>
      <c r="W4274">
        <f t="shared" si="467"/>
      </c>
      <c r="X4274">
        <f t="shared" si="468"/>
      </c>
      <c r="Y4274">
        <f t="shared" si="469"/>
      </c>
      <c r="Z4274">
        <f t="shared" si="470"/>
      </c>
    </row>
    <row r="4275" spans="1:26">
      <c r="A4275" s="5"/>
      <c r="B4275" s="1564" t="s">
        <v>18</v>
      </c>
      <c r="C4275" s="1565"/>
      <c r="D4275" s="19"/>
      <c r="E4275" s="19"/>
      <c r="F4275" s="5"/>
      <c r="G4275" s="6"/>
      <c r="H4275" s="5"/>
      <c r="I4275" s="183"/>
      <c r="W4275">
        <f t="shared" si="467"/>
      </c>
      <c r="X4275">
        <f t="shared" si="468"/>
      </c>
      <c r="Y4275">
        <f t="shared" si="469"/>
      </c>
      <c r="Z4275">
        <f t="shared" si="470"/>
      </c>
    </row>
    <row r="4276" spans="1:26">
      <c r="A4276" s="5">
        <v>3</v>
      </c>
      <c r="B4276" s="95" t="s">
        <v>318</v>
      </c>
      <c r="C4276" s="9" t="s">
        <v>319</v>
      </c>
      <c r="D4276" s="5">
        <v>2</v>
      </c>
      <c r="E4276" s="5">
        <v>4</v>
      </c>
      <c r="F4276" s="5">
        <f t="shared" ref="F4276:F4281" si="471">+E4276*D4276</f>
      </c>
      <c r="G4276" s="6">
        <f t="shared" ref="G4276:G4281" si="472">+E4276*D4276</f>
      </c>
      <c r="H4276" s="16">
        <v>1</v>
      </c>
      <c r="I4276" s="183">
        <f t="shared" ref="I4276:I4281" si="473">+H4276*G4276</f>
      </c>
      <c r="W4276">
        <f t="shared" si="467"/>
      </c>
      <c r="X4276">
        <f t="shared" si="468"/>
      </c>
      <c r="Y4276">
        <f t="shared" si="469"/>
      </c>
      <c r="Z4276">
        <f t="shared" si="470"/>
      </c>
    </row>
    <row r="4277" spans="1:26">
      <c r="A4277" s="5">
        <v>4</v>
      </c>
      <c r="B4277" s="95" t="s">
        <v>277</v>
      </c>
      <c r="C4277" s="9" t="s">
        <v>278</v>
      </c>
      <c r="D4277" s="5">
        <v>3</v>
      </c>
      <c r="E4277" s="5">
        <v>4</v>
      </c>
      <c r="F4277" s="5">
        <f t="shared" si="471"/>
      </c>
      <c r="G4277" s="6">
        <f t="shared" si="472"/>
      </c>
      <c r="H4277" s="16">
        <v>1</v>
      </c>
      <c r="I4277" s="183">
        <f t="shared" si="473"/>
      </c>
      <c r="W4277">
        <f t="shared" si="467"/>
      </c>
      <c r="X4277">
        <f t="shared" si="468"/>
      </c>
      <c r="Y4277">
        <f t="shared" si="469"/>
      </c>
      <c r="Z4277">
        <f t="shared" si="470"/>
      </c>
    </row>
    <row r="4278" spans="1:26" ht="24">
      <c r="A4278" s="5">
        <v>5</v>
      </c>
      <c r="B4278" s="95" t="s">
        <v>846</v>
      </c>
      <c r="C4278" s="101" t="s">
        <v>845</v>
      </c>
      <c r="D4278" s="5">
        <v>1</v>
      </c>
      <c r="E4278" s="5">
        <v>4</v>
      </c>
      <c r="F4278" s="5">
        <f t="shared" si="471"/>
      </c>
      <c r="G4278" s="6">
        <f t="shared" si="472"/>
      </c>
      <c r="H4278" s="16">
        <v>1</v>
      </c>
      <c r="I4278" s="183">
        <f t="shared" si="473"/>
      </c>
      <c r="W4278">
        <f t="shared" si="467"/>
      </c>
      <c r="X4278">
        <f t="shared" si="468"/>
      </c>
      <c r="Y4278">
        <f t="shared" si="469"/>
      </c>
      <c r="Z4278">
        <f t="shared" si="470"/>
      </c>
    </row>
    <row r="4279" spans="1:26">
      <c r="A4279" s="5">
        <v>6</v>
      </c>
      <c r="B4279" s="8" t="s">
        <v>421</v>
      </c>
      <c r="C4279" s="9" t="s">
        <v>422</v>
      </c>
      <c r="D4279" s="5">
        <v>3</v>
      </c>
      <c r="E4279" s="5">
        <v>4</v>
      </c>
      <c r="F4279" s="5">
        <f t="shared" si="471"/>
      </c>
      <c r="G4279" s="6">
        <f t="shared" si="472"/>
      </c>
      <c r="H4279" s="5">
        <v>1</v>
      </c>
      <c r="I4279" s="183">
        <f t="shared" si="473"/>
      </c>
      <c r="W4279">
        <f t="shared" si="467"/>
      </c>
      <c r="X4279">
        <f t="shared" si="468"/>
      </c>
      <c r="Y4279">
        <f t="shared" si="469"/>
      </c>
      <c r="Z4279">
        <f t="shared" si="470"/>
      </c>
    </row>
    <row r="4280" spans="1:26">
      <c r="A4280" s="5">
        <v>7</v>
      </c>
      <c r="B4280" s="95" t="s">
        <v>819</v>
      </c>
      <c r="C4280" s="101" t="s">
        <v>818</v>
      </c>
      <c r="D4280" s="5">
        <v>2</v>
      </c>
      <c r="E4280" s="5">
        <v>4</v>
      </c>
      <c r="F4280" s="5">
        <f t="shared" si="471"/>
      </c>
      <c r="G4280" s="6">
        <f t="shared" si="472"/>
      </c>
      <c r="H4280" s="16">
        <v>1</v>
      </c>
      <c r="I4280" s="183">
        <f t="shared" si="473"/>
      </c>
      <c r="W4280">
        <f t="shared" si="467"/>
      </c>
      <c r="X4280">
        <f t="shared" si="468"/>
      </c>
      <c r="Y4280">
        <f t="shared" si="469"/>
      </c>
      <c r="Z4280">
        <f t="shared" si="470"/>
      </c>
    </row>
    <row r="4281" spans="1:26">
      <c r="A4281" s="5">
        <v>8</v>
      </c>
      <c r="B4281" s="8" t="s">
        <v>935</v>
      </c>
      <c r="C4281" s="9" t="s">
        <v>934</v>
      </c>
      <c r="D4281" s="5">
        <v>2</v>
      </c>
      <c r="E4281" s="16">
        <v>4</v>
      </c>
      <c r="F4281" s="5">
        <f t="shared" si="471"/>
      </c>
      <c r="G4281" s="6">
        <f t="shared" si="472"/>
      </c>
      <c r="H4281" s="5">
        <v>1</v>
      </c>
      <c r="I4281" s="183">
        <f t="shared" si="473"/>
      </c>
      <c r="W4281">
        <f t="shared" si="467"/>
      </c>
      <c r="X4281">
        <f t="shared" si="468"/>
      </c>
      <c r="Y4281">
        <f t="shared" si="469"/>
      </c>
      <c r="Z4281">
        <f t="shared" si="470"/>
      </c>
    </row>
    <row r="4282" spans="1:26">
      <c r="A4282" s="5"/>
      <c r="B4282" s="8"/>
      <c r="C4282" s="5"/>
      <c r="D4282" s="19"/>
      <c r="E4282" s="5"/>
      <c r="F4282" s="5"/>
      <c r="G4282" s="6"/>
      <c r="H4282" s="5"/>
      <c r="I4282" s="183"/>
      <c r="W4282">
        <f t="shared" si="467"/>
      </c>
      <c r="X4282">
        <f t="shared" si="468"/>
      </c>
      <c r="Y4282">
        <f t="shared" si="469"/>
      </c>
      <c r="Z4282">
        <f t="shared" si="470"/>
      </c>
    </row>
    <row r="4283" spans="1:26">
      <c r="A4283" s="5"/>
      <c r="B4283" s="8"/>
      <c r="C4283" s="5"/>
      <c r="D4283" s="19"/>
      <c r="E4283" s="5"/>
      <c r="F4283" s="5"/>
      <c r="G4283" s="6"/>
      <c r="H4283" s="5"/>
      <c r="I4283" s="183"/>
      <c r="W4283">
        <f t="shared" si="467"/>
      </c>
      <c r="X4283">
        <f t="shared" si="468"/>
      </c>
      <c r="Y4283">
        <f t="shared" si="469"/>
      </c>
      <c r="Z4283">
        <f t="shared" si="470"/>
      </c>
    </row>
    <row r="4284" spans="1:26">
      <c r="A4284" s="5"/>
      <c r="B4284" s="8"/>
      <c r="C4284" s="5"/>
      <c r="D4284" s="19"/>
      <c r="E4284" s="5"/>
      <c r="F4284" s="5"/>
      <c r="G4284" s="6"/>
      <c r="H4284" s="5"/>
      <c r="I4284" s="183"/>
      <c r="W4284">
        <f t="shared" si="467"/>
      </c>
      <c r="X4284">
        <f t="shared" si="468"/>
      </c>
      <c r="Y4284">
        <f t="shared" si="469"/>
      </c>
      <c r="Z4284">
        <f t="shared" si="470"/>
      </c>
    </row>
    <row r="4285" spans="1:26">
      <c r="A4285" s="5"/>
      <c r="B4285" s="8"/>
      <c r="C4285" s="5"/>
      <c r="D4285" s="19"/>
      <c r="E4285" s="5"/>
      <c r="F4285" s="5"/>
      <c r="G4285" s="6"/>
      <c r="H4285" s="5"/>
      <c r="I4285" s="183"/>
      <c r="W4285">
        <f t="shared" si="467"/>
      </c>
      <c r="X4285">
        <f t="shared" si="468"/>
      </c>
      <c r="Y4285">
        <f t="shared" si="469"/>
      </c>
      <c r="Z4285">
        <f t="shared" si="470"/>
      </c>
    </row>
    <row r="4286" spans="1:26">
      <c r="A4286" s="5"/>
      <c r="B4286" s="106"/>
      <c r="C4286" s="280"/>
      <c r="D4286" s="19"/>
      <c r="E4286" s="5"/>
      <c r="F4286" s="5"/>
      <c r="G4286" s="6"/>
      <c r="H4286" s="9"/>
      <c r="I4286" s="183"/>
      <c r="W4286">
        <f t="shared" si="467"/>
      </c>
      <c r="X4286">
        <f t="shared" si="468"/>
      </c>
      <c r="Y4286">
        <f t="shared" si="469"/>
      </c>
      <c r="Z4286">
        <f t="shared" si="470"/>
      </c>
    </row>
    <row r="4287" spans="1:26">
      <c r="A4287" s="5"/>
      <c r="B4287" s="8"/>
      <c r="C4287" s="5"/>
      <c r="D4287" s="5"/>
      <c r="E4287" s="16"/>
      <c r="F4287" s="5"/>
      <c r="G4287" s="6"/>
      <c r="H4287" s="5"/>
      <c r="I4287" s="183"/>
      <c r="W4287">
        <f t="shared" si="467"/>
      </c>
      <c r="X4287">
        <f t="shared" si="468"/>
      </c>
      <c r="Y4287">
        <f t="shared" si="469"/>
      </c>
      <c r="Z4287">
        <f t="shared" si="470"/>
      </c>
    </row>
    <row r="4288" spans="1:26">
      <c r="A4288" s="5"/>
      <c r="B4288" s="95"/>
      <c r="C4288" s="101"/>
      <c r="D4288" s="5"/>
      <c r="E4288" s="5"/>
      <c r="F4288" s="5"/>
      <c r="G4288" s="6"/>
      <c r="H4288" s="16"/>
      <c r="I4288" s="183"/>
      <c r="W4288">
        <f t="shared" si="467"/>
      </c>
      <c r="X4288">
        <f t="shared" si="468"/>
      </c>
      <c r="Y4288">
        <f t="shared" si="469"/>
      </c>
      <c r="Z4288">
        <f t="shared" si="470"/>
      </c>
    </row>
    <row r="4289" spans="1:26">
      <c r="A4289" s="5"/>
      <c r="B4289" s="95"/>
      <c r="C4289" s="101"/>
      <c r="D4289" s="5"/>
      <c r="E4289" s="5"/>
      <c r="F4289" s="5"/>
      <c r="G4289" s="6"/>
      <c r="H4289" s="16"/>
      <c r="I4289" s="183"/>
      <c r="W4289">
        <f t="shared" si="467"/>
      </c>
      <c r="X4289">
        <f t="shared" si="468"/>
      </c>
      <c r="Y4289">
        <f t="shared" si="469"/>
      </c>
      <c r="Z4289">
        <f t="shared" si="470"/>
      </c>
    </row>
    <row r="4290" spans="1:26">
      <c r="A4290" s="5"/>
      <c r="B4290" s="95"/>
      <c r="C4290" s="101"/>
      <c r="D4290" s="5"/>
      <c r="E4290" s="5"/>
      <c r="F4290" s="5"/>
      <c r="G4290" s="6"/>
      <c r="H4290" s="16"/>
      <c r="I4290" s="183"/>
      <c r="W4290">
        <f t="shared" si="467"/>
      </c>
      <c r="X4290">
        <f t="shared" si="468"/>
      </c>
      <c r="Y4290">
        <f t="shared" si="469"/>
      </c>
      <c r="Z4290">
        <f t="shared" si="470"/>
      </c>
    </row>
    <row r="4291" spans="1:26">
      <c r="A4291" s="10"/>
      <c r="B4291" s="10"/>
      <c r="C4291" s="10"/>
      <c r="D4291" s="10"/>
      <c r="E4291" s="10"/>
      <c r="F4291" s="10"/>
      <c r="G4291" s="10"/>
      <c r="H4291" s="10"/>
      <c r="I4291" s="97"/>
      <c r="W4291">
        <f t="shared" si="467"/>
      </c>
      <c r="X4291">
        <f t="shared" si="468"/>
      </c>
      <c r="Y4291">
        <f t="shared" si="469"/>
      </c>
      <c r="Z4291">
        <f t="shared" si="470"/>
      </c>
    </row>
    <row r="4292" spans="1:26" ht="15.75" thickBot="1">
      <c r="A4292" s="10"/>
      <c r="B4292" s="80" t="s">
        <v>20</v>
      </c>
      <c r="C4292" s="35"/>
      <c r="D4292" s="35"/>
      <c r="E4292" s="35"/>
      <c r="F4292" s="35"/>
      <c r="G4292" s="35"/>
      <c r="H4292" s="35"/>
      <c r="I4292" s="98"/>
      <c r="W4292">
        <f t="shared" ref="W4292:W4355" si="474">IF(LEFT($H4292&amp;"",5)="2019-",$H4292,W4291)</f>
      </c>
      <c r="X4292">
        <f t="shared" ref="X4292:X4355" si="475">IF($W4292="",0,IF(COUNTIF($AB$2:$AB$80,$W4292)&gt;0,1,0))</f>
      </c>
      <c r="Y4292">
        <f t="shared" ref="Y4292:Y4355" si="476">IF($C4292="","",UPPER(TRIM(IFERROR(LEFT($C4292&amp;"",FIND("/",$C4292&amp;"")-1),$C4292&amp;""))))</f>
      </c>
      <c r="Z4292">
        <f t="shared" ref="Z4292:Z4355" si="477">IFERROR(IF(ISNUMBER($G4292),$G4292,0),0)</f>
      </c>
    </row>
    <row r="4293" spans="1:26" ht="15.75" thickBot="1">
      <c r="A4293" s="99"/>
      <c r="B4293" s="81"/>
      <c r="C4293" s="39" t="s">
        <v>21</v>
      </c>
      <c r="D4293" s="40">
        <f>SUM(D4272:D4292)</f>
      </c>
      <c r="E4293" s="41">
        <f>IF(H4293=I4293,"OK","NO")</f>
      </c>
      <c r="F4293" s="40">
        <f>SUM(F4272:F4292)</f>
      </c>
      <c r="G4293" s="40">
        <f>SUM(G4272:G4292)</f>
      </c>
      <c r="H4293" s="42">
        <f>SUMPRODUCT(H4272:H4292,G4272:G4292)</f>
      </c>
      <c r="I4293" s="100">
        <f>SUM(I4269:I4292)</f>
      </c>
      <c r="W4293">
        <f t="shared" si="474"/>
      </c>
      <c r="X4293">
        <f t="shared" si="475"/>
      </c>
      <c r="Y4293">
        <f t="shared" si="476"/>
      </c>
      <c r="Z4293">
        <f t="shared" si="477"/>
      </c>
    </row>
    <row r="4294" spans="1:26">
      <c r="A4294" s="10"/>
      <c r="B4294" s="10"/>
      <c r="C4294" s="91"/>
      <c r="D4294" s="91"/>
      <c r="E4294" s="91"/>
      <c r="F4294" s="91"/>
      <c r="G4294" s="91"/>
      <c r="H4294" s="91"/>
      <c r="I4294" s="91"/>
      <c r="W4294">
        <f t="shared" si="474"/>
      </c>
      <c r="X4294">
        <f t="shared" si="475"/>
      </c>
      <c r="Y4294">
        <f t="shared" si="476"/>
      </c>
      <c r="Z4294">
        <f t="shared" si="477"/>
      </c>
    </row>
    <row r="4295" spans="1:26">
      <c r="A4295" s="12" t="s">
        <v>281</v>
      </c>
      <c r="B4295" s="12"/>
      <c r="C4295" s="12"/>
      <c r="D4295" s="13"/>
      <c r="E4295" s="14"/>
      <c r="F4295" s="14"/>
      <c r="G4295" s="14"/>
      <c r="H4295" s="2"/>
      <c r="I4295" s="12"/>
      <c r="W4295">
        <f t="shared" si="474"/>
      </c>
      <c r="X4295">
        <f t="shared" si="475"/>
      </c>
      <c r="Y4295">
        <f t="shared" si="476"/>
      </c>
      <c r="Z4295">
        <f t="shared" si="477"/>
      </c>
    </row>
    <row r="4296" spans="1:26">
      <c r="W4296">
        <f t="shared" si="474"/>
      </c>
      <c r="X4296">
        <f t="shared" si="475"/>
      </c>
      <c r="Y4296">
        <f t="shared" si="476"/>
      </c>
      <c r="Z4296">
        <f t="shared" si="477"/>
      </c>
    </row>
    <row r="4297" spans="1:26">
      <c r="W4297">
        <f t="shared" si="474"/>
      </c>
      <c r="X4297">
        <f t="shared" si="475"/>
      </c>
      <c r="Y4297">
        <f t="shared" si="476"/>
      </c>
      <c r="Z4297">
        <f t="shared" si="477"/>
      </c>
    </row>
    <row r="4298" spans="1:26">
      <c r="W4298">
        <f t="shared" si="474"/>
      </c>
      <c r="X4298">
        <f t="shared" si="475"/>
      </c>
      <c r="Y4298">
        <f t="shared" si="476"/>
      </c>
      <c r="Z4298">
        <f t="shared" si="477"/>
      </c>
    </row>
    <row r="4299" spans="1:26">
      <c r="W4299">
        <f t="shared" si="474"/>
      </c>
      <c r="X4299">
        <f t="shared" si="475"/>
      </c>
      <c r="Y4299">
        <f t="shared" si="476"/>
      </c>
      <c r="Z4299">
        <f t="shared" si="477"/>
      </c>
    </row>
    <row r="4300" spans="1:26">
      <c r="A4300" s="1562" t="s">
        <v>0</v>
      </c>
      <c r="B4300" s="1562"/>
      <c r="C4300" s="1562"/>
      <c r="D4300" s="1562"/>
      <c r="E4300" s="1562"/>
      <c r="F4300" s="1562"/>
      <c r="G4300" s="1562"/>
      <c r="H4300" s="1562"/>
      <c r="I4300" s="1562"/>
      <c r="W4300">
        <f t="shared" si="474"/>
      </c>
      <c r="X4300">
        <f t="shared" si="475"/>
      </c>
      <c r="Y4300">
        <f t="shared" si="476"/>
      </c>
      <c r="Z4300">
        <f t="shared" si="477"/>
      </c>
    </row>
    <row r="4301" spans="1:26">
      <c r="W4301">
        <f t="shared" si="474"/>
      </c>
      <c r="X4301">
        <f t="shared" si="475"/>
      </c>
      <c r="Y4301">
        <f t="shared" si="476"/>
      </c>
      <c r="Z4301">
        <f t="shared" si="477"/>
      </c>
    </row>
    <row r="4302" spans="1:26">
      <c r="A4302" s="1" t="s">
        <v>1</v>
      </c>
      <c r="B4302" s="1"/>
      <c r="G4302" s="2" t="s">
        <v>2</v>
      </c>
      <c r="H4302" s="3" t="s">
        <v>1386</v>
      </c>
      <c r="W4302">
        <f t="shared" si="474"/>
      </c>
      <c r="X4302">
        <f t="shared" si="475"/>
      </c>
      <c r="Y4302">
        <f t="shared" si="476"/>
      </c>
      <c r="Z4302">
        <f t="shared" si="477"/>
      </c>
    </row>
    <row r="4303" spans="1:26">
      <c r="A4303" t="inlineStr">
        <is>
          <t>Dealer-081</t>
        </is>
      </c>
      <c r="B4303" s="1"/>
      <c r="F4303" s="4" t="s">
        <v>3</v>
      </c>
      <c r="G4303" s="2"/>
      <c r="H4303" s="1" t="s">
        <v>153</v>
      </c>
      <c r="W4303">
        <f t="shared" si="474"/>
      </c>
      <c r="X4303">
        <f t="shared" si="475"/>
      </c>
      <c r="Y4303">
        <f t="shared" si="476"/>
      </c>
      <c r="Z4303">
        <f t="shared" si="477"/>
      </c>
    </row>
    <row r="4304" spans="1:26" ht="15.75">
      <c r="A4304" s="141" t="inlineStr">
        <is>
          <t>Dealer-153</t>
        </is>
      </c>
      <c r="B4304" s="126"/>
      <c r="D4304" s="142"/>
      <c r="H4304" s="54"/>
      <c r="W4304">
        <f t="shared" si="474"/>
      </c>
      <c r="X4304">
        <f t="shared" si="475"/>
      </c>
      <c r="Y4304">
        <f t="shared" si="476"/>
      </c>
      <c r="Z4304">
        <f t="shared" si="477"/>
      </c>
    </row>
    <row r="4305" spans="1:26" ht="15.75">
      <c r="A4305" s="141" t="inlineStr">
        <is>
          <t>Address line (redacted)</t>
        </is>
      </c>
      <c r="B4305" s="126"/>
      <c r="D4305" s="142"/>
      <c r="H4305" s="54"/>
      <c r="W4305">
        <f t="shared" si="474"/>
      </c>
      <c r="X4305">
        <f t="shared" si="475"/>
      </c>
      <c r="Y4305">
        <f t="shared" si="476"/>
      </c>
      <c r="Z4305">
        <f t="shared" si="477"/>
      </c>
    </row>
    <row r="4306" spans="1:26" ht="15.75">
      <c r="A4306" s="143" t="inlineStr">
        <is>
          <t>Address line (redacted)</t>
        </is>
      </c>
      <c r="B4306" s="126"/>
      <c r="D4306" s="142"/>
      <c r="H4306" s="54"/>
      <c r="W4306">
        <f t="shared" si="474"/>
      </c>
      <c r="X4306">
        <f t="shared" si="475"/>
      </c>
      <c r="Y4306">
        <f t="shared" si="476"/>
      </c>
      <c r="Z4306">
        <f t="shared" si="477"/>
      </c>
    </row>
    <row r="4307" spans="1:26">
      <c r="A4307" s="144" t="s">
        <v>367</v>
      </c>
      <c r="B4307" s="145" t="inlineStr">
        <is>
          <t>GSTIN-MASKED</t>
        </is>
      </c>
      <c r="C4307" s="126"/>
      <c r="D4307" s="126"/>
      <c r="E4307" s="126"/>
      <c r="W4307">
        <f t="shared" si="474"/>
      </c>
      <c r="X4307">
        <f t="shared" si="475"/>
      </c>
      <c r="Y4307">
        <f t="shared" si="476"/>
      </c>
      <c r="Z4307">
        <f t="shared" si="477"/>
      </c>
    </row>
    <row r="4308" spans="1:26">
      <c r="W4308">
        <f t="shared" si="474"/>
      </c>
      <c r="X4308">
        <f t="shared" si="475"/>
      </c>
      <c r="Y4308">
        <f t="shared" si="476"/>
      </c>
      <c r="Z4308">
        <f t="shared" si="477"/>
      </c>
    </row>
    <row r="4309" spans="1:26">
      <c r="A4309" s="1" t="s">
        <v>5</v>
      </c>
      <c r="W4309">
        <f t="shared" si="474"/>
      </c>
      <c r="X4309">
        <f t="shared" si="475"/>
      </c>
      <c r="Y4309">
        <f t="shared" si="476"/>
      </c>
      <c r="Z4309">
        <f t="shared" si="477"/>
      </c>
    </row>
    <row r="4310" spans="1:26">
      <c r="A4310" s="1" t="s">
        <v>6</v>
      </c>
      <c r="W4310">
        <f t="shared" si="474"/>
      </c>
      <c r="X4310">
        <f t="shared" si="475"/>
      </c>
      <c r="Y4310">
        <f t="shared" si="476"/>
      </c>
      <c r="Z4310">
        <f t="shared" si="477"/>
      </c>
    </row>
    <row r="4311" spans="1:26" ht="15.75" thickBot="1">
      <c r="A4311" s="1" t="s">
        <v>7</v>
      </c>
      <c r="W4311">
        <f t="shared" si="474"/>
      </c>
      <c r="X4311">
        <f t="shared" si="475"/>
      </c>
      <c r="Y4311">
        <f t="shared" si="476"/>
      </c>
      <c r="Z4311">
        <f t="shared" si="477"/>
      </c>
    </row>
    <row r="4312" spans="1:26" ht="24">
      <c r="A4312" s="26" t="s">
        <v>8</v>
      </c>
      <c r="B4312" s="27" t="s">
        <v>9</v>
      </c>
      <c r="C4312" s="27" t="s">
        <v>10</v>
      </c>
      <c r="D4312" s="28" t="s">
        <v>11</v>
      </c>
      <c r="E4312" s="28" t="s">
        <v>12</v>
      </c>
      <c r="F4312" s="28" t="s">
        <v>13</v>
      </c>
      <c r="G4312" s="28" t="s">
        <v>14</v>
      </c>
      <c r="H4312" s="29" t="s">
        <v>15</v>
      </c>
      <c r="I4312" s="30" t="s">
        <v>16</v>
      </c>
      <c r="W4312">
        <f t="shared" si="474"/>
      </c>
      <c r="X4312">
        <f t="shared" si="475"/>
      </c>
      <c r="Y4312">
        <f t="shared" si="476"/>
      </c>
      <c r="Z4312">
        <f t="shared" si="477"/>
      </c>
    </row>
    <row r="4313" spans="1:26">
      <c r="A4313" s="57"/>
      <c r="B4313" s="1563" t="s">
        <v>18</v>
      </c>
      <c r="C4313" s="1563"/>
      <c r="D4313" s="5"/>
      <c r="E4313" s="5"/>
      <c r="F4313" s="5"/>
      <c r="G4313" s="6"/>
      <c r="H4313" s="5"/>
      <c r="I4313" s="58"/>
      <c r="W4313">
        <f t="shared" si="474"/>
      </c>
      <c r="X4313">
        <f t="shared" si="475"/>
      </c>
      <c r="Y4313">
        <f t="shared" si="476"/>
      </c>
      <c r="Z4313">
        <f t="shared" si="477"/>
      </c>
    </row>
    <row r="4314" spans="1:26">
      <c r="A4314" s="5">
        <v>1</v>
      </c>
      <c r="B4314" s="95" t="s">
        <v>842</v>
      </c>
      <c r="C4314" s="101" t="s">
        <v>841</v>
      </c>
      <c r="D4314" s="5">
        <v>1</v>
      </c>
      <c r="E4314" s="5">
        <v>4</v>
      </c>
      <c r="F4314" s="16">
        <f>+E4314*D4314</f>
      </c>
      <c r="G4314" s="365">
        <f>+E4314*D4314</f>
      </c>
      <c r="H4314" s="16">
        <v>1</v>
      </c>
      <c r="I4314" s="102">
        <f>+H4314*G4314</f>
      </c>
      <c r="W4314">
        <f t="shared" si="474"/>
      </c>
      <c r="X4314">
        <f t="shared" si="475"/>
      </c>
      <c r="Y4314">
        <f t="shared" si="476"/>
      </c>
      <c r="Z4314">
        <f t="shared" si="477"/>
      </c>
    </row>
    <row r="4315" spans="1:26">
      <c r="A4315" s="5">
        <v>2</v>
      </c>
      <c r="B4315" s="95" t="s">
        <v>840</v>
      </c>
      <c r="C4315" s="101" t="s">
        <v>839</v>
      </c>
      <c r="D4315" s="5">
        <v>1</v>
      </c>
      <c r="E4315" s="5">
        <v>4</v>
      </c>
      <c r="F4315" s="16">
        <f>+E4315*D4315</f>
      </c>
      <c r="G4315" s="365">
        <f>+E4315*D4315</f>
      </c>
      <c r="H4315" s="16">
        <v>1</v>
      </c>
      <c r="I4315" s="102">
        <f>+H4315*G4315</f>
      </c>
      <c r="W4315">
        <f t="shared" si="474"/>
      </c>
      <c r="X4315">
        <f t="shared" si="475"/>
      </c>
      <c r="Y4315">
        <f t="shared" si="476"/>
      </c>
      <c r="Z4315">
        <f t="shared" si="477"/>
      </c>
    </row>
    <row r="4316" spans="1:26">
      <c r="A4316" s="277"/>
      <c r="B4316" s="1563" t="s">
        <v>369</v>
      </c>
      <c r="C4316" s="1563"/>
      <c r="D4316" s="10"/>
      <c r="E4316" s="5"/>
      <c r="F4316" s="5"/>
      <c r="G4316" s="5"/>
      <c r="H4316" s="5"/>
      <c r="I4316" s="102"/>
      <c r="W4316">
        <f t="shared" si="474"/>
      </c>
      <c r="X4316">
        <f t="shared" si="475"/>
      </c>
      <c r="Y4316">
        <f t="shared" si="476"/>
      </c>
      <c r="Z4316">
        <f t="shared" si="477"/>
      </c>
    </row>
    <row r="4317" spans="1:26" ht="24">
      <c r="A4317" s="5">
        <v>3</v>
      </c>
      <c r="B4317" s="20" t="s">
        <v>374</v>
      </c>
      <c r="C4317" s="9" t="s">
        <v>370</v>
      </c>
      <c r="D4317" s="21"/>
      <c r="E4317" s="5">
        <v>25</v>
      </c>
      <c r="F4317" s="5">
        <v>200</v>
      </c>
      <c r="G4317" s="365">
        <f>+F4317</f>
      </c>
      <c r="H4317" s="7">
        <v>1</v>
      </c>
      <c r="I4317" s="58">
        <f>+H4317*G4317</f>
      </c>
      <c r="J4317">
        <f>+I4317*18%</f>
      </c>
      <c r="W4317">
        <f t="shared" si="474"/>
      </c>
      <c r="X4317">
        <f t="shared" si="475"/>
      </c>
      <c r="Y4317">
        <f t="shared" si="476"/>
      </c>
      <c r="Z4317">
        <f t="shared" si="477"/>
      </c>
    </row>
    <row r="4318" spans="1:26">
      <c r="A4318" s="277"/>
      <c r="B4318" s="8"/>
      <c r="C4318" s="5"/>
      <c r="D4318" s="10"/>
      <c r="E4318" s="5"/>
      <c r="F4318" s="5"/>
      <c r="G4318" s="5"/>
      <c r="H4318" s="5"/>
      <c r="I4318" s="102"/>
      <c r="W4318">
        <f t="shared" si="474"/>
      </c>
      <c r="X4318">
        <f t="shared" si="475"/>
      </c>
      <c r="Y4318">
        <f t="shared" si="476"/>
      </c>
      <c r="Z4318">
        <f t="shared" si="477"/>
      </c>
    </row>
    <row r="4319" spans="1:26">
      <c r="A4319" s="277"/>
      <c r="B4319" s="8"/>
      <c r="C4319" s="5"/>
      <c r="D4319" s="10"/>
      <c r="E4319" s="5"/>
      <c r="F4319" s="5"/>
      <c r="G4319" s="5"/>
      <c r="H4319" s="5"/>
      <c r="I4319" s="102"/>
      <c r="W4319">
        <f t="shared" si="474"/>
      </c>
      <c r="X4319">
        <f t="shared" si="475"/>
      </c>
      <c r="Y4319">
        <f t="shared" si="476"/>
      </c>
      <c r="Z4319">
        <f t="shared" si="477"/>
      </c>
    </row>
    <row r="4320" spans="1:26">
      <c r="A4320" s="277"/>
      <c r="B4320" s="8"/>
      <c r="C4320" s="5"/>
      <c r="D4320" s="10"/>
      <c r="E4320" s="5"/>
      <c r="F4320" s="5"/>
      <c r="G4320" s="5"/>
      <c r="H4320" s="5"/>
      <c r="I4320" s="102"/>
      <c r="W4320">
        <f t="shared" si="474"/>
      </c>
      <c r="X4320">
        <f t="shared" si="475"/>
      </c>
      <c r="Y4320">
        <f t="shared" si="476"/>
      </c>
      <c r="Z4320">
        <f t="shared" si="477"/>
      </c>
    </row>
    <row r="4321" spans="1:26">
      <c r="A4321" s="277"/>
      <c r="B4321" s="8"/>
      <c r="C4321" s="5"/>
      <c r="D4321" s="10"/>
      <c r="E4321" s="5"/>
      <c r="F4321" s="5"/>
      <c r="G4321" s="5"/>
      <c r="H4321" s="5"/>
      <c r="I4321" s="102"/>
      <c r="W4321">
        <f t="shared" si="474"/>
      </c>
      <c r="X4321">
        <f t="shared" si="475"/>
      </c>
      <c r="Y4321">
        <f t="shared" si="476"/>
      </c>
      <c r="Z4321">
        <f t="shared" si="477"/>
      </c>
    </row>
    <row r="4322" spans="1:26">
      <c r="A4322" s="277"/>
      <c r="B4322" s="8"/>
      <c r="C4322" s="5"/>
      <c r="D4322" s="10"/>
      <c r="E4322" s="5"/>
      <c r="F4322" s="5"/>
      <c r="G4322" s="5"/>
      <c r="H4322" s="5"/>
      <c r="I4322" s="102"/>
      <c r="W4322">
        <f t="shared" si="474"/>
      </c>
      <c r="X4322">
        <f t="shared" si="475"/>
      </c>
      <c r="Y4322">
        <f t="shared" si="476"/>
      </c>
      <c r="Z4322">
        <f t="shared" si="477"/>
      </c>
    </row>
    <row r="4323" spans="1:26">
      <c r="A4323" s="277"/>
      <c r="B4323" s="8"/>
      <c r="C4323" s="5"/>
      <c r="D4323" s="10"/>
      <c r="E4323" s="5"/>
      <c r="F4323" s="5"/>
      <c r="G4323" s="5"/>
      <c r="H4323" s="5"/>
      <c r="I4323" s="102"/>
      <c r="W4323">
        <f t="shared" si="474"/>
      </c>
      <c r="X4323">
        <f t="shared" si="475"/>
      </c>
      <c r="Y4323">
        <f t="shared" si="476"/>
      </c>
      <c r="Z4323">
        <f t="shared" si="477"/>
      </c>
    </row>
    <row r="4324" spans="1:26">
      <c r="A4324" s="31"/>
      <c r="B4324" s="148"/>
      <c r="C4324" s="148"/>
      <c r="D4324" s="21"/>
      <c r="E4324" s="5"/>
      <c r="F4324" s="9"/>
      <c r="G4324" s="6"/>
      <c r="H4324" s="7"/>
      <c r="I4324" s="102"/>
      <c r="W4324">
        <f t="shared" si="474"/>
      </c>
      <c r="X4324">
        <f t="shared" si="475"/>
      </c>
      <c r="Y4324">
        <f t="shared" si="476"/>
      </c>
      <c r="Z4324">
        <f t="shared" si="477"/>
      </c>
    </row>
    <row r="4325" spans="1:26">
      <c r="A4325" s="31"/>
      <c r="B4325" s="1568" t="s">
        <v>2079</v>
      </c>
      <c r="C4325" s="1569"/>
      <c r="D4325" s="5"/>
      <c r="E4325" s="5"/>
      <c r="F4325" s="5"/>
      <c r="G4325" s="21"/>
      <c r="H4325" s="5"/>
      <c r="I4325" s="32"/>
      <c r="W4325">
        <f t="shared" si="474"/>
      </c>
      <c r="X4325">
        <f t="shared" si="475"/>
      </c>
      <c r="Y4325">
        <f t="shared" si="476"/>
      </c>
      <c r="Z4325">
        <f t="shared" si="477"/>
      </c>
    </row>
    <row r="4326" spans="1:26">
      <c r="A4326" s="33"/>
      <c r="B4326" s="1590"/>
      <c r="C4326" s="1591"/>
      <c r="D4326" s="34"/>
      <c r="E4326" s="16"/>
      <c r="F4326" s="5"/>
      <c r="G4326" s="21"/>
      <c r="H4326" s="5"/>
      <c r="I4326" s="32"/>
      <c r="W4326">
        <f t="shared" si="474"/>
      </c>
      <c r="X4326">
        <f t="shared" si="475"/>
      </c>
      <c r="Y4326">
        <f t="shared" si="476"/>
      </c>
      <c r="Z4326">
        <f t="shared" si="477"/>
      </c>
    </row>
    <row r="4327" spans="1:26" ht="15.75" thickBot="1">
      <c r="A4327" s="33"/>
      <c r="B4327" s="10"/>
      <c r="C4327" s="10"/>
      <c r="D4327" s="109"/>
      <c r="E4327" s="109"/>
      <c r="F4327" s="109"/>
      <c r="G4327" s="109"/>
      <c r="H4327" s="109"/>
      <c r="I4327" s="110"/>
      <c r="W4327">
        <f t="shared" si="474"/>
      </c>
      <c r="X4327">
        <f t="shared" si="475"/>
      </c>
      <c r="Y4327">
        <f t="shared" si="476"/>
      </c>
      <c r="Z4327">
        <f t="shared" si="477"/>
      </c>
    </row>
    <row r="4328" spans="1:26">
      <c r="A4328" s="33"/>
      <c r="B4328" s="10"/>
      <c r="C4328" s="10"/>
      <c r="D4328" s="91"/>
      <c r="E4328" s="91"/>
      <c r="F4328" s="91"/>
      <c r="G4328" s="92" t="s">
        <v>19</v>
      </c>
      <c r="H4328" s="91"/>
      <c r="I4328" s="111">
        <f>SUM(I4313:I4327)</f>
      </c>
      <c r="W4328">
        <f t="shared" si="474"/>
      </c>
      <c r="X4328">
        <f t="shared" si="475"/>
      </c>
      <c r="Y4328">
        <f t="shared" si="476"/>
      </c>
      <c r="Z4328">
        <f t="shared" si="477"/>
      </c>
    </row>
    <row r="4329" spans="1:26">
      <c r="A4329" s="149"/>
      <c r="B4329" s="69"/>
      <c r="C4329" s="69"/>
      <c r="D4329" s="150"/>
      <c r="E4329" s="151" t="s">
        <v>371</v>
      </c>
      <c r="F4329" s="152"/>
      <c r="G4329" s="153"/>
      <c r="H4329" s="154" t="s">
        <v>372</v>
      </c>
      <c r="I4329" s="155"/>
      <c r="W4329">
        <f t="shared" si="474"/>
      </c>
      <c r="X4329">
        <f t="shared" si="475"/>
      </c>
      <c r="Y4329">
        <f t="shared" si="476"/>
      </c>
      <c r="Z4329">
        <f t="shared" si="477"/>
      </c>
    </row>
    <row r="4330" spans="1:26">
      <c r="A4330" s="149"/>
      <c r="B4330" s="69"/>
      <c r="C4330" s="69"/>
      <c r="D4330" s="151"/>
      <c r="E4330" s="151" t="s">
        <v>314</v>
      </c>
      <c r="F4330" s="152" t="s">
        <v>373</v>
      </c>
      <c r="G4330" s="153"/>
      <c r="H4330" s="112">
        <v>1</v>
      </c>
      <c r="I4330" s="61">
        <v>1</v>
      </c>
      <c r="W4330">
        <f t="shared" si="474"/>
      </c>
      <c r="X4330">
        <f t="shared" si="475"/>
      </c>
      <c r="Y4330">
        <f t="shared" si="476"/>
      </c>
      <c r="Z4330">
        <f t="shared" si="477"/>
      </c>
    </row>
    <row r="4331" spans="1:26" ht="15.75" thickBot="1">
      <c r="A4331" s="33"/>
      <c r="B4331" s="11" t="s">
        <v>20</v>
      </c>
      <c r="C4331" s="35"/>
      <c r="D4331" s="35"/>
      <c r="E4331" s="35"/>
      <c r="F4331" s="35"/>
      <c r="G4331" s="156"/>
      <c r="H4331" s="35"/>
      <c r="I4331" s="36"/>
      <c r="W4331">
        <f t="shared" si="474"/>
      </c>
      <c r="X4331">
        <f t="shared" si="475"/>
      </c>
      <c r="Y4331">
        <f t="shared" si="476"/>
      </c>
      <c r="Z4331">
        <f t="shared" si="477"/>
      </c>
    </row>
    <row r="4332" spans="1:26" ht="15.75" thickBot="1">
      <c r="A4332" s="37"/>
      <c r="B4332" s="38"/>
      <c r="C4332" s="39" t="s">
        <v>21</v>
      </c>
      <c r="D4332" s="40">
        <f>SUM(D4313:D4331)</f>
      </c>
      <c r="E4332" s="41">
        <f>IF(H4332=I4332,"OK","NO")</f>
      </c>
      <c r="F4332" s="40">
        <f>SUM(F4313:F4331)</f>
      </c>
      <c r="G4332" s="40">
        <f>SUM(G4313:G4331)</f>
      </c>
      <c r="H4332" s="42">
        <f>SUMPRODUCT(F4310:F4327,H4310:H4327)</f>
      </c>
      <c r="I4332" s="43">
        <f>SUM(I4328:I4331)</f>
      </c>
      <c r="W4332">
        <f t="shared" si="474"/>
      </c>
      <c r="X4332">
        <f t="shared" si="475"/>
      </c>
      <c r="Y4332">
        <f t="shared" si="476"/>
      </c>
      <c r="Z4332">
        <f t="shared" si="477"/>
      </c>
    </row>
    <row r="4333" spans="1:26" ht="15.75" thickBot="1">
      <c r="A4333" s="44"/>
      <c r="B4333" s="116"/>
      <c r="C4333" s="45"/>
      <c r="D4333" s="45"/>
      <c r="E4333" s="45"/>
      <c r="F4333" s="45"/>
      <c r="G4333" s="45"/>
      <c r="H4333" s="46"/>
      <c r="I4333" s="47"/>
      <c r="W4333">
        <f t="shared" si="474"/>
      </c>
      <c r="X4333">
        <f t="shared" si="475"/>
      </c>
      <c r="Y4333">
        <f t="shared" si="476"/>
      </c>
      <c r="Z4333">
        <f t="shared" si="477"/>
      </c>
    </row>
    <row r="4334" spans="1:26">
      <c r="A4334" s="12" t="s">
        <v>23</v>
      </c>
      <c r="B4334" s="12"/>
      <c r="C4334" s="12"/>
      <c r="D4334" s="13"/>
      <c r="E4334" s="14" t="s">
        <v>301</v>
      </c>
      <c r="F4334" s="14"/>
      <c r="G4334" s="14"/>
      <c r="H4334" s="2"/>
      <c r="I4334" s="12"/>
      <c r="W4334">
        <f t="shared" si="474"/>
      </c>
      <c r="X4334">
        <f t="shared" si="475"/>
      </c>
      <c r="Y4334">
        <f t="shared" si="476"/>
      </c>
      <c r="Z4334">
        <f t="shared" si="477"/>
      </c>
    </row>
    <row r="4335" spans="1:26">
      <c r="W4335">
        <f t="shared" si="474"/>
      </c>
      <c r="X4335">
        <f t="shared" si="475"/>
      </c>
      <c r="Y4335">
        <f t="shared" si="476"/>
      </c>
      <c r="Z4335">
        <f t="shared" si="477"/>
      </c>
    </row>
    <row r="4336" spans="1:26">
      <c r="W4336">
        <f t="shared" si="474"/>
      </c>
      <c r="X4336">
        <f t="shared" si="475"/>
      </c>
      <c r="Y4336">
        <f t="shared" si="476"/>
      </c>
      <c r="Z4336">
        <f t="shared" si="477"/>
      </c>
    </row>
    <row r="4337" spans="1:26">
      <c r="W4337">
        <f t="shared" si="474"/>
      </c>
      <c r="X4337">
        <f t="shared" si="475"/>
      </c>
      <c r="Y4337">
        <f t="shared" si="476"/>
      </c>
      <c r="Z4337">
        <f t="shared" si="477"/>
      </c>
    </row>
    <row r="4338" spans="1:26">
      <c r="A4338" s="1562" t="s">
        <v>0</v>
      </c>
      <c r="B4338" s="1562"/>
      <c r="C4338" s="1562"/>
      <c r="D4338" s="1562"/>
      <c r="E4338" s="1562"/>
      <c r="F4338" s="1562"/>
      <c r="G4338" s="1562"/>
      <c r="H4338" s="1562"/>
      <c r="I4338" s="1562"/>
      <c r="W4338">
        <f t="shared" si="474"/>
      </c>
      <c r="X4338">
        <f t="shared" si="475"/>
      </c>
      <c r="Y4338">
        <f t="shared" si="476"/>
      </c>
      <c r="Z4338">
        <f t="shared" si="477"/>
      </c>
    </row>
    <row r="4339" spans="1:26">
      <c r="W4339">
        <f t="shared" si="474"/>
      </c>
      <c r="X4339">
        <f t="shared" si="475"/>
      </c>
      <c r="Y4339">
        <f t="shared" si="476"/>
      </c>
      <c r="Z4339">
        <f t="shared" si="477"/>
      </c>
    </row>
    <row r="4340" spans="1:26">
      <c r="A4340" s="1" t="s">
        <v>1</v>
      </c>
      <c r="B4340" s="124"/>
      <c r="C4340" s="124"/>
      <c r="D4340" s="124"/>
      <c r="E4340" s="124"/>
      <c r="G4340" s="2" t="s">
        <v>2</v>
      </c>
      <c r="H4340" s="3" t="s">
        <v>1395</v>
      </c>
      <c r="I4340" s="124"/>
      <c r="W4340">
        <f t="shared" si="474"/>
      </c>
      <c r="X4340">
        <f t="shared" si="475"/>
      </c>
      <c r="Y4340">
        <f t="shared" si="476"/>
      </c>
      <c r="Z4340">
        <f t="shared" si="477"/>
      </c>
    </row>
    <row r="4341" spans="1:26">
      <c r="A4341" s="178" t="inlineStr">
        <is>
          <t>Dealer-171</t>
        </is>
      </c>
      <c r="F4341" s="4" t="s">
        <v>3</v>
      </c>
      <c r="G4341" s="2"/>
      <c r="H4341" s="1" t="s">
        <v>154</v>
      </c>
      <c r="W4341">
        <f t="shared" si="474"/>
      </c>
      <c r="X4341">
        <f t="shared" si="475"/>
      </c>
      <c r="Y4341">
        <f t="shared" si="476"/>
      </c>
      <c r="Z4341">
        <f t="shared" si="477"/>
      </c>
    </row>
    <row r="4342" spans="1:26">
      <c r="A4342" s="178" t="inlineStr">
        <is>
          <t>Address line (redacted)</t>
        </is>
      </c>
      <c r="B4342" s="1"/>
      <c r="W4342">
        <f t="shared" si="474"/>
      </c>
      <c r="X4342">
        <f t="shared" si="475"/>
      </c>
      <c r="Y4342">
        <f t="shared" si="476"/>
      </c>
      <c r="Z4342">
        <f t="shared" si="477"/>
      </c>
    </row>
    <row r="4343" spans="1:26">
      <c r="A4343" s="1" t="inlineStr">
        <is>
          <t>Address line (redacted)</t>
        </is>
      </c>
      <c r="B4343" s="1"/>
      <c r="W4343">
        <f t="shared" si="474"/>
      </c>
      <c r="X4343">
        <f t="shared" si="475"/>
      </c>
      <c r="Y4343">
        <f t="shared" si="476"/>
      </c>
      <c r="Z4343">
        <f t="shared" si="477"/>
      </c>
    </row>
    <row r="4344" spans="1:26">
      <c r="A4344" s="268" t="s">
        <v>598</v>
      </c>
      <c r="B4344" s="243" t="inlineStr">
        <is>
          <t>GSTIN-MASKED</t>
        </is>
      </c>
      <c r="W4344">
        <f t="shared" si="474"/>
      </c>
      <c r="X4344">
        <f t="shared" si="475"/>
      </c>
      <c r="Y4344">
        <f t="shared" si="476"/>
      </c>
      <c r="Z4344">
        <f t="shared" si="477"/>
      </c>
    </row>
    <row r="4345" spans="1:26">
      <c r="A4345" s="254" t="inlineStr">
        <is>
          <t>Through: Transporter-026</t>
        </is>
      </c>
      <c r="B4345" s="1"/>
      <c r="W4345">
        <f t="shared" si="474"/>
      </c>
      <c r="X4345">
        <f t="shared" si="475"/>
      </c>
      <c r="Y4345">
        <f t="shared" si="476"/>
      </c>
      <c r="Z4345">
        <f t="shared" si="477"/>
      </c>
    </row>
    <row r="4346" spans="1:26">
      <c r="A4346" s="1" t="s">
        <v>5</v>
      </c>
      <c r="W4346">
        <f t="shared" si="474"/>
      </c>
      <c r="X4346">
        <f t="shared" si="475"/>
      </c>
      <c r="Y4346">
        <f t="shared" si="476"/>
      </c>
      <c r="Z4346">
        <f t="shared" si="477"/>
      </c>
    </row>
    <row r="4347" spans="1:26">
      <c r="A4347" s="1" t="s">
        <v>6</v>
      </c>
      <c r="W4347">
        <f t="shared" si="474"/>
      </c>
      <c r="X4347">
        <f t="shared" si="475"/>
      </c>
      <c r="Y4347">
        <f t="shared" si="476"/>
      </c>
      <c r="Z4347">
        <f t="shared" si="477"/>
      </c>
    </row>
    <row r="4348" spans="1:26" ht="15.75" thickBot="1">
      <c r="A4348" s="1" t="s">
        <v>7</v>
      </c>
      <c r="W4348">
        <f t="shared" si="474"/>
      </c>
      <c r="X4348">
        <f t="shared" si="475"/>
      </c>
      <c r="Y4348">
        <f t="shared" si="476"/>
      </c>
      <c r="Z4348">
        <f t="shared" si="477"/>
      </c>
    </row>
    <row r="4349" spans="1:26" ht="24.75" thickBot="1">
      <c r="A4349" s="162" t="s">
        <v>8</v>
      </c>
      <c r="B4349" s="163" t="s">
        <v>9</v>
      </c>
      <c r="C4349" s="163" t="s">
        <v>10</v>
      </c>
      <c r="D4349" s="164" t="s">
        <v>11</v>
      </c>
      <c r="E4349" s="164" t="s">
        <v>12</v>
      </c>
      <c r="F4349" s="164" t="s">
        <v>13</v>
      </c>
      <c r="G4349" s="164" t="s">
        <v>14</v>
      </c>
      <c r="H4349" s="165" t="s">
        <v>15</v>
      </c>
      <c r="I4349" s="166" t="s">
        <v>16</v>
      </c>
      <c r="W4349">
        <f t="shared" si="474"/>
      </c>
      <c r="X4349">
        <f t="shared" si="475"/>
      </c>
      <c r="Y4349">
        <f t="shared" si="476"/>
      </c>
      <c r="Z4349">
        <f t="shared" si="477"/>
      </c>
    </row>
    <row r="4350" spans="1:26">
      <c r="A4350" s="57"/>
      <c r="B4350" s="1564" t="s">
        <v>17</v>
      </c>
      <c r="C4350" s="1565"/>
      <c r="D4350" s="5"/>
      <c r="E4350" s="5"/>
      <c r="F4350" s="5"/>
      <c r="G4350" s="127"/>
      <c r="H4350" s="5"/>
      <c r="I4350" s="102"/>
      <c r="W4350">
        <f t="shared" si="474"/>
      </c>
      <c r="X4350">
        <f t="shared" si="475"/>
      </c>
      <c r="Y4350">
        <f t="shared" si="476"/>
      </c>
      <c r="Z4350">
        <f t="shared" si="477"/>
      </c>
    </row>
    <row r="4351" spans="1:26">
      <c r="A4351" s="107"/>
      <c r="B4351" s="8" t="s">
        <v>939</v>
      </c>
      <c r="C4351" s="5" t="s">
        <v>938</v>
      </c>
      <c r="D4351" s="479"/>
      <c r="E4351" s="119">
        <v>3</v>
      </c>
      <c r="F4351" s="5">
        <f t="shared" ref="F4351:G4353" si="478">+E4351</f>
      </c>
      <c r="G4351" s="580">
        <f t="shared" si="478"/>
      </c>
      <c r="H4351" s="5">
        <v>1</v>
      </c>
      <c r="I4351" s="102">
        <f>+H4351*G4351</f>
      </c>
      <c r="J4351">
        <f>+H4351*G4351</f>
      </c>
      <c r="W4351">
        <f t="shared" si="474"/>
      </c>
      <c r="X4351">
        <f t="shared" si="475"/>
      </c>
      <c r="Y4351">
        <f t="shared" si="476"/>
      </c>
      <c r="Z4351">
        <f t="shared" si="477"/>
      </c>
    </row>
    <row r="4352" spans="1:26">
      <c r="A4352" s="107"/>
      <c r="B4352" s="351" t="s">
        <v>1190</v>
      </c>
      <c r="C4352" s="352" t="s">
        <v>896</v>
      </c>
      <c r="D4352" s="119">
        <v>1</v>
      </c>
      <c r="E4352" s="352">
        <v>2</v>
      </c>
      <c r="F4352" s="5">
        <f t="shared" si="478"/>
      </c>
      <c r="G4352" s="580">
        <f t="shared" si="478"/>
      </c>
      <c r="H4352" s="352">
        <v>1</v>
      </c>
      <c r="I4352" s="102">
        <f>+H4352*G4352</f>
      </c>
      <c r="J4352">
        <f>+H4352*G4352</f>
      </c>
      <c r="W4352">
        <f t="shared" si="474"/>
      </c>
      <c r="X4352">
        <f t="shared" si="475"/>
      </c>
      <c r="Y4352">
        <f t="shared" si="476"/>
      </c>
      <c r="Z4352">
        <f t="shared" si="477"/>
      </c>
    </row>
    <row r="4353" spans="1:26">
      <c r="A4353" s="107"/>
      <c r="B4353" s="8" t="s">
        <v>273</v>
      </c>
      <c r="C4353" s="5" t="s">
        <v>274</v>
      </c>
      <c r="D4353" s="5">
        <v>1</v>
      </c>
      <c r="E4353" s="5">
        <v>5</v>
      </c>
      <c r="F4353" s="5">
        <f t="shared" si="478"/>
      </c>
      <c r="G4353" s="580">
        <f t="shared" si="478"/>
      </c>
      <c r="H4353" s="5">
        <v>1</v>
      </c>
      <c r="I4353" s="102">
        <f t="shared" ref="I4353:I4379" si="479">+H4353*G4353</f>
      </c>
      <c r="J4353">
        <f t="shared" ref="J4353:J4379" si="480">+H4353*G4353</f>
      </c>
      <c r="W4353">
        <f t="shared" si="474"/>
      </c>
      <c r="X4353">
        <f t="shared" si="475"/>
      </c>
      <c r="Y4353">
        <f t="shared" si="476"/>
      </c>
      <c r="Z4353">
        <f t="shared" si="477"/>
      </c>
    </row>
    <row r="4354" spans="1:26">
      <c r="A4354" s="107"/>
      <c r="B4354" s="353"/>
      <c r="C4354" s="352"/>
      <c r="D4354" s="352"/>
      <c r="E4354" s="352"/>
      <c r="F4354" s="5"/>
      <c r="G4354" s="127"/>
      <c r="H4354" s="352"/>
      <c r="I4354" s="102"/>
      <c r="W4354">
        <f t="shared" si="474"/>
      </c>
      <c r="X4354">
        <f t="shared" si="475"/>
      </c>
      <c r="Y4354">
        <f t="shared" si="476"/>
      </c>
      <c r="Z4354">
        <f t="shared" si="477"/>
      </c>
    </row>
    <row r="4355" spans="1:26">
      <c r="A4355" s="107"/>
      <c r="B4355" s="8" t="s">
        <v>1066</v>
      </c>
      <c r="C4355" s="5" t="s">
        <v>1065</v>
      </c>
      <c r="D4355" s="404">
        <v>1</v>
      </c>
      <c r="E4355" s="352">
        <v>3</v>
      </c>
      <c r="F4355" s="5">
        <f t="shared" ref="F4355:G4379" si="481">+E4355</f>
      </c>
      <c r="G4355" s="580">
        <f t="shared" si="481"/>
      </c>
      <c r="H4355" s="5">
        <v>1</v>
      </c>
      <c r="I4355" s="102">
        <f t="shared" si="479"/>
      </c>
      <c r="J4355">
        <f t="shared" si="480"/>
      </c>
      <c r="W4355">
        <f t="shared" si="474"/>
      </c>
      <c r="X4355">
        <f t="shared" si="475"/>
      </c>
      <c r="Y4355">
        <f t="shared" si="476"/>
      </c>
      <c r="Z4355">
        <f t="shared" si="477"/>
      </c>
    </row>
    <row r="4356" spans="1:26">
      <c r="A4356" s="107"/>
      <c r="B4356" s="8" t="s">
        <v>414</v>
      </c>
      <c r="C4356" s="5" t="s">
        <v>415</v>
      </c>
      <c r="D4356" s="479">
        <v>1</v>
      </c>
      <c r="E4356" s="352">
        <v>3</v>
      </c>
      <c r="F4356" s="5">
        <f t="shared" si="481"/>
      </c>
      <c r="G4356" s="580">
        <f t="shared" si="481"/>
      </c>
      <c r="H4356" s="5">
        <v>1</v>
      </c>
      <c r="I4356" s="102">
        <f t="shared" si="479"/>
      </c>
      <c r="J4356">
        <f t="shared" si="480"/>
      </c>
      <c r="W4356">
        <f t="shared" ref="W4356:W4419" si="482">IF(LEFT($H4356&amp;"",5)="2019-",$H4356,W4355)</f>
      </c>
      <c r="X4356">
        <f t="shared" ref="X4356:X4419" si="483">IF($W4356="",0,IF(COUNTIF($AB$2:$AB$80,$W4356)&gt;0,1,0))</f>
      </c>
      <c r="Y4356">
        <f t="shared" ref="Y4356:Y4419" si="484">IF($C4356="","",UPPER(TRIM(IFERROR(LEFT($C4356&amp;"",FIND("/",$C4356&amp;"")-1),$C4356&amp;""))))</f>
      </c>
      <c r="Z4356">
        <f t="shared" ref="Z4356:Z4419" si="485">IFERROR(IF(ISNUMBER($G4356),$G4356,0),0)</f>
      </c>
    </row>
    <row r="4357" spans="1:26">
      <c r="A4357" s="107"/>
      <c r="B4357" s="8" t="s">
        <v>1050</v>
      </c>
      <c r="C4357" s="5" t="s">
        <v>1049</v>
      </c>
      <c r="D4357" s="466"/>
      <c r="E4357" s="123">
        <v>3</v>
      </c>
      <c r="F4357" s="5">
        <f t="shared" si="481"/>
      </c>
      <c r="G4357" s="580">
        <f t="shared" si="481"/>
      </c>
      <c r="H4357" s="5">
        <v>1</v>
      </c>
      <c r="I4357" s="102">
        <f t="shared" si="479"/>
      </c>
      <c r="J4357">
        <f t="shared" si="480"/>
      </c>
      <c r="W4357">
        <f t="shared" si="482"/>
      </c>
      <c r="X4357">
        <f t="shared" si="483"/>
      </c>
      <c r="Y4357">
        <f t="shared" si="484"/>
      </c>
      <c r="Z4357">
        <f t="shared" si="485"/>
      </c>
    </row>
    <row r="4358" spans="1:26">
      <c r="A4358" s="107"/>
      <c r="B4358" s="8" t="s">
        <v>437</v>
      </c>
      <c r="C4358" s="5" t="s">
        <v>436</v>
      </c>
      <c r="D4358" s="426">
        <v>1</v>
      </c>
      <c r="E4358" s="5">
        <v>3</v>
      </c>
      <c r="F4358" s="5">
        <f t="shared" si="481"/>
      </c>
      <c r="G4358" s="580">
        <f t="shared" si="481"/>
      </c>
      <c r="H4358" s="5">
        <v>1</v>
      </c>
      <c r="I4358" s="102">
        <f t="shared" si="479"/>
      </c>
      <c r="J4358">
        <f t="shared" si="480"/>
      </c>
      <c r="W4358">
        <f t="shared" si="482"/>
      </c>
      <c r="X4358">
        <f t="shared" si="483"/>
      </c>
      <c r="Y4358">
        <f t="shared" si="484"/>
      </c>
      <c r="Z4358">
        <f t="shared" si="485"/>
      </c>
    </row>
    <row r="4359" spans="1:26">
      <c r="A4359" s="107"/>
      <c r="B4359" s="8"/>
      <c r="C4359" s="5"/>
      <c r="D4359" s="5"/>
      <c r="E4359" s="5"/>
      <c r="F4359" s="5"/>
      <c r="G4359" s="127"/>
      <c r="H4359" s="5"/>
      <c r="I4359" s="102"/>
      <c r="W4359">
        <f t="shared" si="482"/>
      </c>
      <c r="X4359">
        <f t="shared" si="483"/>
      </c>
      <c r="Y4359">
        <f t="shared" si="484"/>
      </c>
      <c r="Z4359">
        <f t="shared" si="485"/>
      </c>
    </row>
    <row r="4360" spans="1:26">
      <c r="A4360" s="107"/>
      <c r="B4360" s="8" t="s">
        <v>1396</v>
      </c>
      <c r="C4360" s="5" t="s">
        <v>1074</v>
      </c>
      <c r="D4360" s="468"/>
      <c r="E4360" s="5">
        <v>2</v>
      </c>
      <c r="F4360" s="5">
        <f t="shared" si="481"/>
      </c>
      <c r="G4360" s="580">
        <f t="shared" si="481"/>
      </c>
      <c r="H4360" s="5">
        <v>1</v>
      </c>
      <c r="I4360" s="102">
        <f t="shared" si="479"/>
      </c>
      <c r="J4360">
        <f t="shared" si="480"/>
      </c>
      <c r="W4360">
        <f t="shared" si="482"/>
      </c>
      <c r="X4360">
        <f t="shared" si="483"/>
      </c>
      <c r="Y4360">
        <f t="shared" si="484"/>
      </c>
      <c r="Z4360">
        <f t="shared" si="485"/>
      </c>
    </row>
    <row r="4361" spans="1:26" ht="24">
      <c r="A4361" s="107"/>
      <c r="B4361" s="15" t="s">
        <v>1315</v>
      </c>
      <c r="C4361" s="5" t="s">
        <v>1316</v>
      </c>
      <c r="D4361" s="404"/>
      <c r="E4361" s="5">
        <v>2</v>
      </c>
      <c r="F4361" s="5">
        <f t="shared" si="481"/>
      </c>
      <c r="G4361" s="580">
        <f t="shared" si="481"/>
      </c>
      <c r="H4361" s="5">
        <v>1</v>
      </c>
      <c r="I4361" s="102">
        <f t="shared" si="479"/>
      </c>
      <c r="J4361">
        <f t="shared" si="480"/>
      </c>
      <c r="W4361">
        <f t="shared" si="482"/>
      </c>
      <c r="X4361">
        <f t="shared" si="483"/>
      </c>
      <c r="Y4361">
        <f t="shared" si="484"/>
      </c>
      <c r="Z4361">
        <f t="shared" si="485"/>
      </c>
    </row>
    <row r="4362" spans="1:26">
      <c r="A4362" s="107"/>
      <c r="B4362" s="8" t="s">
        <v>1419</v>
      </c>
      <c r="C4362" s="5" t="s">
        <v>1420</v>
      </c>
      <c r="D4362" s="119"/>
      <c r="E4362" s="5">
        <v>3</v>
      </c>
      <c r="F4362" s="5">
        <f t="shared" si="481"/>
      </c>
      <c r="G4362" s="580">
        <f t="shared" si="481"/>
      </c>
      <c r="H4362" s="5">
        <v>1</v>
      </c>
      <c r="I4362" s="102">
        <f t="shared" si="479"/>
      </c>
      <c r="J4362">
        <f t="shared" si="480"/>
      </c>
      <c r="W4362">
        <f t="shared" si="482"/>
      </c>
      <c r="X4362">
        <f t="shared" si="483"/>
      </c>
      <c r="Y4362">
        <f t="shared" si="484"/>
      </c>
      <c r="Z4362">
        <f t="shared" si="485"/>
      </c>
    </row>
    <row r="4363" spans="1:26">
      <c r="A4363" s="107"/>
      <c r="B4363" s="8" t="s">
        <v>1421</v>
      </c>
      <c r="C4363" s="5" t="s">
        <v>50</v>
      </c>
      <c r="D4363" s="466">
        <v>1</v>
      </c>
      <c r="E4363" s="5">
        <v>3</v>
      </c>
      <c r="F4363" s="5">
        <f t="shared" si="481"/>
      </c>
      <c r="G4363" s="580">
        <f t="shared" si="481"/>
      </c>
      <c r="H4363" s="5">
        <v>1</v>
      </c>
      <c r="I4363" s="102">
        <f t="shared" si="479"/>
      </c>
      <c r="J4363">
        <f t="shared" si="480"/>
      </c>
      <c r="W4363">
        <f t="shared" si="482"/>
      </c>
      <c r="X4363">
        <f t="shared" si="483"/>
      </c>
      <c r="Y4363">
        <f t="shared" si="484"/>
      </c>
      <c r="Z4363">
        <f t="shared" si="485"/>
      </c>
    </row>
    <row r="4364" spans="1:26">
      <c r="A4364" s="107"/>
      <c r="B4364" s="8" t="s">
        <v>1069</v>
      </c>
      <c r="C4364" s="5" t="s">
        <v>1068</v>
      </c>
      <c r="D4364" s="470">
        <v>1</v>
      </c>
      <c r="E4364" s="5">
        <v>3</v>
      </c>
      <c r="F4364" s="5">
        <f t="shared" si="481"/>
      </c>
      <c r="G4364" s="580">
        <f t="shared" si="481"/>
      </c>
      <c r="H4364" s="5">
        <v>1</v>
      </c>
      <c r="I4364" s="102">
        <f t="shared" si="479"/>
      </c>
      <c r="J4364">
        <f t="shared" si="480"/>
      </c>
      <c r="W4364">
        <f t="shared" si="482"/>
      </c>
      <c r="X4364">
        <f t="shared" si="483"/>
      </c>
      <c r="Y4364">
        <f t="shared" si="484"/>
      </c>
      <c r="Z4364">
        <f t="shared" si="485"/>
      </c>
    </row>
    <row r="4365" spans="1:26">
      <c r="A4365" s="107"/>
      <c r="B4365" s="8" t="s">
        <v>451</v>
      </c>
      <c r="C4365" s="5" t="s">
        <v>450</v>
      </c>
      <c r="D4365" s="123">
        <v>1</v>
      </c>
      <c r="E4365" s="5">
        <v>3</v>
      </c>
      <c r="F4365" s="5">
        <f t="shared" si="481"/>
      </c>
      <c r="G4365" s="580">
        <f t="shared" si="481"/>
      </c>
      <c r="H4365" s="5">
        <v>1</v>
      </c>
      <c r="I4365" s="102">
        <f t="shared" si="479"/>
      </c>
      <c r="J4365">
        <f t="shared" si="480"/>
      </c>
      <c r="W4365">
        <f t="shared" si="482"/>
      </c>
      <c r="X4365">
        <f t="shared" si="483"/>
      </c>
      <c r="Y4365">
        <f t="shared" si="484"/>
      </c>
      <c r="Z4365">
        <f t="shared" si="485"/>
      </c>
    </row>
    <row r="4366" spans="1:26">
      <c r="A4366" s="107"/>
      <c r="B4366" s="8" t="s">
        <v>447</v>
      </c>
      <c r="C4366" s="5" t="s">
        <v>446</v>
      </c>
      <c r="D4366" s="467">
        <v>1</v>
      </c>
      <c r="E4366" s="5">
        <v>3</v>
      </c>
      <c r="F4366" s="5">
        <f t="shared" si="481"/>
      </c>
      <c r="G4366" s="580">
        <f t="shared" si="481"/>
      </c>
      <c r="H4366" s="5">
        <v>1</v>
      </c>
      <c r="I4366" s="102">
        <f t="shared" si="479"/>
      </c>
      <c r="J4366">
        <f t="shared" si="480"/>
      </c>
      <c r="W4366">
        <f t="shared" si="482"/>
      </c>
      <c r="X4366">
        <f t="shared" si="483"/>
      </c>
      <c r="Y4366">
        <f t="shared" si="484"/>
      </c>
      <c r="Z4366">
        <f t="shared" si="485"/>
      </c>
    </row>
    <row r="4367" spans="1:26">
      <c r="A4367" s="107"/>
      <c r="B4367" s="8" t="s">
        <v>1396</v>
      </c>
      <c r="C4367" s="5" t="s">
        <v>1074</v>
      </c>
      <c r="D4367" s="468">
        <v>1</v>
      </c>
      <c r="E4367" s="5">
        <v>2</v>
      </c>
      <c r="F4367" s="5">
        <f t="shared" si="481"/>
      </c>
      <c r="G4367" s="580">
        <f t="shared" si="481"/>
      </c>
      <c r="H4367" s="5">
        <v>1</v>
      </c>
      <c r="I4367" s="102">
        <f t="shared" si="479"/>
      </c>
      <c r="J4367">
        <f t="shared" si="480"/>
      </c>
      <c r="W4367">
        <f t="shared" si="482"/>
      </c>
      <c r="X4367">
        <f t="shared" si="483"/>
      </c>
      <c r="Y4367">
        <f t="shared" si="484"/>
      </c>
      <c r="Z4367">
        <f t="shared" si="485"/>
      </c>
    </row>
    <row r="4368" spans="1:26">
      <c r="A4368" s="107"/>
      <c r="B4368" s="8" t="s">
        <v>580</v>
      </c>
      <c r="C4368" s="5" t="s">
        <v>581</v>
      </c>
      <c r="D4368" s="426"/>
      <c r="E4368" s="5">
        <v>3</v>
      </c>
      <c r="F4368" s="5">
        <f t="shared" si="481"/>
      </c>
      <c r="G4368" s="580">
        <f t="shared" si="481"/>
      </c>
      <c r="H4368" s="5">
        <v>1</v>
      </c>
      <c r="I4368" s="102">
        <f t="shared" si="479"/>
      </c>
      <c r="J4368">
        <f t="shared" si="480"/>
      </c>
      <c r="W4368">
        <f t="shared" si="482"/>
      </c>
      <c r="X4368">
        <f t="shared" si="483"/>
      </c>
      <c r="Y4368">
        <f t="shared" si="484"/>
      </c>
      <c r="Z4368">
        <f t="shared" si="485"/>
      </c>
    </row>
    <row r="4369" spans="1:26">
      <c r="A4369" s="107"/>
      <c r="B4369" s="351" t="s">
        <v>1234</v>
      </c>
      <c r="C4369" s="352" t="s">
        <v>1235</v>
      </c>
      <c r="D4369" s="479"/>
      <c r="E4369" s="404">
        <v>3</v>
      </c>
      <c r="F4369" s="5">
        <f t="shared" si="481"/>
      </c>
      <c r="G4369" s="580">
        <f t="shared" si="481"/>
      </c>
      <c r="H4369" s="352">
        <v>1</v>
      </c>
      <c r="I4369" s="102">
        <f t="shared" si="479"/>
      </c>
      <c r="J4369">
        <f t="shared" si="480"/>
      </c>
      <c r="W4369">
        <f t="shared" si="482"/>
      </c>
      <c r="X4369">
        <f t="shared" si="483"/>
      </c>
      <c r="Y4369">
        <f t="shared" si="484"/>
      </c>
      <c r="Z4369">
        <f t="shared" si="485"/>
      </c>
    </row>
    <row r="4370" spans="1:26">
      <c r="A4370" s="107"/>
      <c r="B4370" s="8" t="s">
        <v>1339</v>
      </c>
      <c r="C4370" s="5" t="s">
        <v>1338</v>
      </c>
      <c r="D4370" s="469">
        <v>1</v>
      </c>
      <c r="E4370" s="5">
        <v>2</v>
      </c>
      <c r="F4370" s="5">
        <f t="shared" si="481"/>
      </c>
      <c r="G4370" s="580">
        <f t="shared" si="481"/>
      </c>
      <c r="H4370" s="5">
        <v>1</v>
      </c>
      <c r="I4370" s="102">
        <f t="shared" si="479"/>
      </c>
      <c r="J4370">
        <f t="shared" si="480"/>
      </c>
      <c r="W4370">
        <f t="shared" si="482"/>
      </c>
      <c r="X4370">
        <f t="shared" si="483"/>
      </c>
      <c r="Y4370">
        <f t="shared" si="484"/>
      </c>
      <c r="Z4370">
        <f t="shared" si="485"/>
      </c>
    </row>
    <row r="4371" spans="1:26">
      <c r="A4371" s="107"/>
      <c r="B4371" s="8" t="s">
        <v>445</v>
      </c>
      <c r="C4371" s="5" t="s">
        <v>444</v>
      </c>
      <c r="D4371" s="469"/>
      <c r="E4371" s="5">
        <v>3</v>
      </c>
      <c r="F4371" s="5">
        <f t="shared" si="481"/>
      </c>
      <c r="G4371" s="580">
        <f t="shared" si="481"/>
      </c>
      <c r="H4371" s="5">
        <v>1</v>
      </c>
      <c r="I4371" s="102">
        <f t="shared" si="479"/>
      </c>
      <c r="J4371">
        <f t="shared" si="480"/>
      </c>
      <c r="W4371">
        <f t="shared" si="482"/>
      </c>
      <c r="X4371">
        <f t="shared" si="483"/>
      </c>
      <c r="Y4371">
        <f t="shared" si="484"/>
      </c>
      <c r="Z4371">
        <f t="shared" si="485"/>
      </c>
    </row>
    <row r="4372" spans="1:26">
      <c r="A4372" s="107"/>
      <c r="B4372" s="8" t="s">
        <v>1341</v>
      </c>
      <c r="C4372" s="5" t="s">
        <v>1340</v>
      </c>
      <c r="D4372" s="467"/>
      <c r="E4372" s="5">
        <v>3</v>
      </c>
      <c r="F4372" s="5">
        <f t="shared" si="481"/>
      </c>
      <c r="G4372" s="580">
        <f t="shared" si="481"/>
      </c>
      <c r="H4372" s="5">
        <v>1</v>
      </c>
      <c r="I4372" s="102">
        <f t="shared" si="479"/>
      </c>
      <c r="J4372">
        <f t="shared" si="480"/>
      </c>
      <c r="W4372">
        <f t="shared" si="482"/>
      </c>
      <c r="X4372">
        <f t="shared" si="483"/>
      </c>
      <c r="Y4372">
        <f t="shared" si="484"/>
      </c>
      <c r="Z4372">
        <f t="shared" si="485"/>
      </c>
    </row>
    <row r="4373" spans="1:26">
      <c r="A4373" s="107"/>
      <c r="B4373" s="8"/>
      <c r="C4373" s="5"/>
      <c r="D4373" s="5"/>
      <c r="E4373" s="5"/>
      <c r="F4373" s="5"/>
      <c r="G4373" s="127"/>
      <c r="H4373" s="5"/>
      <c r="I4373" s="102"/>
      <c r="W4373">
        <f t="shared" si="482"/>
      </c>
      <c r="X4373">
        <f t="shared" si="483"/>
      </c>
      <c r="Y4373">
        <f t="shared" si="484"/>
      </c>
      <c r="Z4373">
        <f t="shared" si="485"/>
      </c>
    </row>
    <row r="4374" spans="1:26">
      <c r="A4374" s="107"/>
      <c r="B4374" s="351" t="s">
        <v>617</v>
      </c>
      <c r="C4374" s="352" t="s">
        <v>618</v>
      </c>
      <c r="D4374" s="1594">
        <v>1</v>
      </c>
      <c r="E4374" s="352">
        <v>2</v>
      </c>
      <c r="F4374" s="5">
        <f t="shared" si="481"/>
      </c>
      <c r="G4374" s="580">
        <f t="shared" si="481"/>
      </c>
      <c r="H4374" s="352">
        <v>1</v>
      </c>
      <c r="I4374" s="102">
        <f t="shared" si="479"/>
      </c>
      <c r="J4374">
        <f t="shared" si="480"/>
      </c>
      <c r="W4374">
        <f t="shared" si="482"/>
      </c>
      <c r="X4374">
        <f t="shared" si="483"/>
      </c>
      <c r="Y4374">
        <f t="shared" si="484"/>
      </c>
      <c r="Z4374">
        <f t="shared" si="485"/>
      </c>
    </row>
    <row r="4375" spans="1:26">
      <c r="A4375" s="107"/>
      <c r="B4375" s="351" t="s">
        <v>1141</v>
      </c>
      <c r="C4375" s="352" t="s">
        <v>1140</v>
      </c>
      <c r="D4375" s="1595"/>
      <c r="E4375" s="352">
        <v>2</v>
      </c>
      <c r="F4375" s="5">
        <f t="shared" si="481"/>
      </c>
      <c r="G4375" s="580">
        <f t="shared" si="481"/>
      </c>
      <c r="H4375" s="352">
        <v>1</v>
      </c>
      <c r="I4375" s="102">
        <f t="shared" si="479"/>
      </c>
      <c r="J4375">
        <f t="shared" si="480"/>
      </c>
      <c r="W4375">
        <f t="shared" si="482"/>
      </c>
      <c r="X4375">
        <f t="shared" si="483"/>
      </c>
      <c r="Y4375">
        <f t="shared" si="484"/>
      </c>
      <c r="Z4375">
        <f t="shared" si="485"/>
      </c>
    </row>
    <row r="4376" spans="1:26">
      <c r="A4376" s="107"/>
      <c r="B4376" s="8" t="s">
        <v>1397</v>
      </c>
      <c r="C4376" s="5" t="s">
        <v>1398</v>
      </c>
      <c r="D4376" s="470"/>
      <c r="E4376" s="5">
        <v>2</v>
      </c>
      <c r="F4376" s="5">
        <f t="shared" si="481"/>
      </c>
      <c r="G4376" s="580">
        <f t="shared" si="481"/>
      </c>
      <c r="H4376" s="5">
        <v>1</v>
      </c>
      <c r="I4376" s="102">
        <f t="shared" si="479"/>
      </c>
      <c r="J4376">
        <f t="shared" si="480"/>
      </c>
      <c r="W4376">
        <f t="shared" si="482"/>
      </c>
      <c r="X4376">
        <f t="shared" si="483"/>
      </c>
      <c r="Y4376">
        <f t="shared" si="484"/>
      </c>
      <c r="Z4376">
        <f t="shared" si="485"/>
      </c>
    </row>
    <row r="4377" spans="1:26">
      <c r="A4377" s="107"/>
      <c r="B4377" s="8" t="s">
        <v>1399</v>
      </c>
      <c r="C4377" s="5" t="s">
        <v>1400</v>
      </c>
      <c r="D4377" s="468"/>
      <c r="E4377" s="469">
        <v>2</v>
      </c>
      <c r="F4377" s="5">
        <f t="shared" si="481"/>
      </c>
      <c r="G4377" s="580">
        <f t="shared" si="481"/>
      </c>
      <c r="H4377" s="5">
        <v>1</v>
      </c>
      <c r="I4377" s="102">
        <f t="shared" si="479"/>
      </c>
      <c r="J4377">
        <f t="shared" si="480"/>
      </c>
      <c r="W4377">
        <f t="shared" si="482"/>
      </c>
      <c r="X4377">
        <f t="shared" si="483"/>
      </c>
      <c r="Y4377">
        <f t="shared" si="484"/>
      </c>
      <c r="Z4377">
        <f t="shared" si="485"/>
      </c>
    </row>
    <row r="4378" spans="1:26">
      <c r="A4378" s="107"/>
      <c r="B4378" s="8"/>
      <c r="C4378" s="5"/>
      <c r="D4378" s="5"/>
      <c r="E4378" s="5"/>
      <c r="F4378" s="5"/>
      <c r="G4378" s="127"/>
      <c r="H4378" s="5"/>
      <c r="I4378" s="102"/>
      <c r="W4378">
        <f t="shared" si="482"/>
      </c>
      <c r="X4378">
        <f t="shared" si="483"/>
      </c>
      <c r="Y4378">
        <f t="shared" si="484"/>
      </c>
      <c r="Z4378">
        <f t="shared" si="485"/>
      </c>
    </row>
    <row r="4379" spans="1:26">
      <c r="A4379" s="107"/>
      <c r="B4379" s="60" t="s">
        <v>1051</v>
      </c>
      <c r="C4379" s="5" t="s">
        <v>43</v>
      </c>
      <c r="D4379" s="466"/>
      <c r="E4379" s="5">
        <v>1</v>
      </c>
      <c r="F4379" s="5">
        <f t="shared" si="481"/>
      </c>
      <c r="G4379" s="580">
        <f t="shared" si="481"/>
      </c>
      <c r="H4379" s="5">
        <v>1</v>
      </c>
      <c r="I4379" s="102">
        <f t="shared" si="479"/>
      </c>
      <c r="J4379">
        <f t="shared" si="480"/>
      </c>
      <c r="W4379">
        <f t="shared" si="482"/>
      </c>
      <c r="X4379">
        <f t="shared" si="483"/>
      </c>
      <c r="Y4379">
        <f t="shared" si="484"/>
      </c>
      <c r="Z4379">
        <f t="shared" si="485"/>
      </c>
    </row>
    <row r="4380" spans="1:26">
      <c r="A4380" s="5"/>
      <c r="B4380" s="15"/>
      <c r="C4380" s="5"/>
      <c r="D4380" s="5"/>
      <c r="E4380" s="6"/>
      <c r="F4380" s="6"/>
      <c r="G4380" s="5"/>
      <c r="H4380" s="5"/>
      <c r="I4380" s="102"/>
      <c r="W4380">
        <f t="shared" si="482"/>
      </c>
      <c r="X4380">
        <f t="shared" si="483"/>
      </c>
      <c r="Y4380">
        <f t="shared" si="484"/>
      </c>
      <c r="Z4380">
        <f t="shared" si="485"/>
      </c>
    </row>
    <row r="4381" spans="1:26">
      <c r="A4381" s="5"/>
      <c r="B4381" s="1568" t="s">
        <v>1762</v>
      </c>
      <c r="C4381" s="1569"/>
      <c r="D4381" s="5"/>
      <c r="E4381" s="6"/>
      <c r="F4381" s="6"/>
      <c r="G4381" s="5"/>
      <c r="H4381" s="5"/>
      <c r="I4381" s="102"/>
      <c r="W4381">
        <f t="shared" si="482"/>
      </c>
      <c r="X4381">
        <f t="shared" si="483"/>
      </c>
      <c r="Y4381">
        <f t="shared" si="484"/>
      </c>
      <c r="Z4381">
        <f t="shared" si="485"/>
      </c>
    </row>
    <row r="4382" spans="1:26" ht="15.75" thickBot="1">
      <c r="A4382" s="33"/>
      <c r="B4382" s="1590"/>
      <c r="C4382" s="1591"/>
      <c r="D4382" s="23"/>
      <c r="E4382" s="23"/>
      <c r="F4382" s="171"/>
      <c r="G4382" s="24"/>
      <c r="H4382" s="23"/>
      <c r="I4382" s="172"/>
      <c r="W4382">
        <f t="shared" si="482"/>
      </c>
      <c r="X4382">
        <f t="shared" si="483"/>
      </c>
      <c r="Y4382">
        <f t="shared" si="484"/>
      </c>
      <c r="Z4382">
        <f t="shared" si="485"/>
      </c>
    </row>
    <row r="4383" spans="1:26">
      <c r="A4383" s="37"/>
      <c r="B4383" s="17"/>
      <c r="C4383" s="10"/>
      <c r="D4383" s="91"/>
      <c r="E4383" s="91"/>
      <c r="F4383" s="91"/>
      <c r="G4383" s="92" t="s">
        <v>19</v>
      </c>
      <c r="H4383" s="91"/>
      <c r="I4383" s="111">
        <f>SUM(I4350:I4382)</f>
      </c>
      <c r="W4383">
        <f t="shared" si="482"/>
      </c>
      <c r="X4383">
        <f t="shared" si="483"/>
      </c>
      <c r="Y4383">
        <f t="shared" si="484"/>
      </c>
      <c r="Z4383">
        <f t="shared" si="485"/>
      </c>
    </row>
    <row r="4384" spans="1:26" ht="15.75" thickBot="1">
      <c r="A4384" s="33"/>
      <c r="B4384" s="11" t="s">
        <v>20</v>
      </c>
      <c r="C4384" s="35"/>
      <c r="D4384" s="35"/>
      <c r="E4384" s="35"/>
      <c r="F4384" s="35"/>
      <c r="G4384" s="35"/>
      <c r="H4384" s="35"/>
      <c r="I4384" s="36"/>
      <c r="W4384">
        <f t="shared" si="482"/>
      </c>
      <c r="X4384">
        <f t="shared" si="483"/>
      </c>
      <c r="Y4384">
        <f t="shared" si="484"/>
      </c>
      <c r="Z4384">
        <f t="shared" si="485"/>
      </c>
    </row>
    <row r="4385" spans="1:26" ht="15.75" thickBot="1">
      <c r="A4385" s="175"/>
      <c r="B4385" s="38"/>
      <c r="C4385" s="39" t="s">
        <v>21</v>
      </c>
      <c r="D4385" s="40">
        <f>SUM(D4350:D4384)</f>
      </c>
      <c r="E4385" s="41">
        <f>IF(H4385=I4385,"OK","NO")</f>
      </c>
      <c r="F4385" s="176">
        <f>SUM(F4350:F4384)</f>
      </c>
      <c r="G4385" s="40">
        <f>SUM(G4350:G4384)</f>
      </c>
      <c r="H4385" s="41">
        <f>SUMPRODUCT(F4350:F4382,H4350:H4382)</f>
      </c>
      <c r="I4385" s="43">
        <f>SUM(I4383:I4384)</f>
      </c>
      <c r="J4385">
        <f>SUM(J4350:J4384)</f>
      </c>
      <c r="L4385">
        <f>66*400</f>
      </c>
      <c r="M4385">
        <f>+L4385+L4385*0.28</f>
      </c>
      <c r="W4385">
        <f t="shared" si="482"/>
      </c>
      <c r="X4385">
        <f t="shared" si="483"/>
      </c>
      <c r="Y4385">
        <f t="shared" si="484"/>
      </c>
      <c r="Z4385">
        <f t="shared" si="485"/>
      </c>
    </row>
    <row r="4386" spans="1:26" ht="15.75" thickBot="1">
      <c r="A4386" s="44"/>
      <c r="B4386" s="116"/>
      <c r="C4386" s="45"/>
      <c r="D4386" s="45"/>
      <c r="E4386" s="45"/>
      <c r="F4386" s="45"/>
      <c r="G4386" s="45"/>
      <c r="H4386" s="45"/>
      <c r="I4386" s="47"/>
      <c r="M4386" s="118">
        <f>+I4385-M4385</f>
      </c>
      <c r="W4386">
        <f t="shared" si="482"/>
      </c>
      <c r="X4386">
        <f t="shared" si="483"/>
      </c>
      <c r="Y4386">
        <f t="shared" si="484"/>
      </c>
      <c r="Z4386">
        <f t="shared" si="485"/>
      </c>
    </row>
    <row r="4387" spans="1:26">
      <c r="A4387" s="12" t="s">
        <v>315</v>
      </c>
      <c r="B4387" s="12"/>
      <c r="C4387" s="12"/>
      <c r="D4387" s="13"/>
      <c r="E4387" s="14"/>
      <c r="F4387" s="14"/>
      <c r="G4387" s="14"/>
      <c r="H4387" s="2"/>
      <c r="I4387" s="12"/>
      <c r="W4387">
        <f t="shared" si="482"/>
      </c>
      <c r="X4387">
        <f t="shared" si="483"/>
      </c>
      <c r="Y4387">
        <f t="shared" si="484"/>
      </c>
      <c r="Z4387">
        <f t="shared" si="485"/>
      </c>
    </row>
    <row r="4388" spans="1:26">
      <c r="W4388">
        <f t="shared" si="482"/>
      </c>
      <c r="X4388">
        <f t="shared" si="483"/>
      </c>
      <c r="Y4388">
        <f t="shared" si="484"/>
      </c>
      <c r="Z4388">
        <f t="shared" si="485"/>
      </c>
    </row>
    <row r="4389" spans="1:26">
      <c r="W4389">
        <f t="shared" si="482"/>
      </c>
      <c r="X4389">
        <f t="shared" si="483"/>
      </c>
      <c r="Y4389">
        <f t="shared" si="484"/>
      </c>
      <c r="Z4389">
        <f t="shared" si="485"/>
      </c>
    </row>
    <row r="4390" spans="1:26">
      <c r="W4390">
        <f t="shared" si="482"/>
      </c>
      <c r="X4390">
        <f t="shared" si="483"/>
      </c>
      <c r="Y4390">
        <f t="shared" si="484"/>
      </c>
      <c r="Z4390">
        <f t="shared" si="485"/>
      </c>
    </row>
    <row r="4391" spans="1:26">
      <c r="W4391">
        <f t="shared" si="482"/>
      </c>
      <c r="X4391">
        <f t="shared" si="483"/>
      </c>
      <c r="Y4391">
        <f t="shared" si="484"/>
      </c>
      <c r="Z4391">
        <f t="shared" si="485"/>
      </c>
    </row>
    <row r="4392" spans="1:26">
      <c r="A4392" s="1562" t="s">
        <v>0</v>
      </c>
      <c r="B4392" s="1562"/>
      <c r="C4392" s="1562"/>
      <c r="D4392" s="1562"/>
      <c r="E4392" s="1562"/>
      <c r="F4392" s="1562"/>
      <c r="G4392" s="1562"/>
      <c r="H4392" s="1562"/>
      <c r="I4392" s="1562"/>
      <c r="W4392">
        <f t="shared" si="482"/>
      </c>
      <c r="X4392">
        <f t="shared" si="483"/>
      </c>
      <c r="Y4392">
        <f t="shared" si="484"/>
      </c>
      <c r="Z4392">
        <f t="shared" si="485"/>
      </c>
    </row>
    <row r="4393" spans="1:26">
      <c r="W4393">
        <f t="shared" si="482"/>
      </c>
      <c r="X4393">
        <f t="shared" si="483"/>
      </c>
      <c r="Y4393">
        <f t="shared" si="484"/>
      </c>
      <c r="Z4393">
        <f t="shared" si="485"/>
      </c>
    </row>
    <row r="4394" spans="1:26">
      <c r="A4394" s="1" t="s">
        <v>1</v>
      </c>
      <c r="B4394" s="124"/>
      <c r="C4394" s="124"/>
      <c r="D4394" s="124"/>
      <c r="E4394" s="124"/>
      <c r="G4394" s="2" t="s">
        <v>2</v>
      </c>
      <c r="H4394" s="3" t="s">
        <v>1552</v>
      </c>
      <c r="I4394" s="124"/>
      <c r="W4394">
        <f t="shared" si="482"/>
      </c>
      <c r="X4394">
        <f t="shared" si="483"/>
      </c>
      <c r="Y4394">
        <f t="shared" si="484"/>
      </c>
      <c r="Z4394">
        <f t="shared" si="485"/>
      </c>
    </row>
    <row r="4395" spans="1:26">
      <c r="A4395" s="178" t="inlineStr">
        <is>
          <t>Dealer-172</t>
        </is>
      </c>
      <c r="F4395" s="4" t="s">
        <v>3</v>
      </c>
      <c r="G4395" s="2"/>
      <c r="H4395" s="582" t="s">
        <v>155</v>
      </c>
      <c r="W4395">
        <f t="shared" si="482"/>
      </c>
      <c r="X4395">
        <f t="shared" si="483"/>
      </c>
      <c r="Y4395">
        <f t="shared" si="484"/>
      </c>
      <c r="Z4395">
        <f t="shared" si="485"/>
      </c>
    </row>
    <row r="4396" spans="1:26">
      <c r="A4396" s="178" t="inlineStr">
        <is>
          <t>Address line (redacted)</t>
        </is>
      </c>
      <c r="B4396" s="1"/>
      <c r="W4396">
        <f t="shared" si="482"/>
      </c>
      <c r="X4396">
        <f t="shared" si="483"/>
      </c>
      <c r="Y4396">
        <f t="shared" si="484"/>
      </c>
      <c r="Z4396">
        <f t="shared" si="485"/>
      </c>
    </row>
    <row r="4397" spans="1:26">
      <c r="A4397" s="1"/>
      <c r="B4397" s="1"/>
      <c r="W4397">
        <f t="shared" si="482"/>
      </c>
      <c r="X4397">
        <f t="shared" si="483"/>
      </c>
      <c r="Y4397">
        <f t="shared" si="484"/>
      </c>
      <c r="Z4397">
        <f t="shared" si="485"/>
      </c>
    </row>
    <row r="4398" spans="1:26">
      <c r="A4398" s="268" t="s">
        <v>598</v>
      </c>
      <c r="B4398" s="243"/>
      <c r="W4398">
        <f t="shared" si="482"/>
      </c>
      <c r="X4398">
        <f t="shared" si="483"/>
      </c>
      <c r="Y4398">
        <f t="shared" si="484"/>
      </c>
      <c r="Z4398">
        <f t="shared" si="485"/>
      </c>
    </row>
    <row r="4399" spans="1:26">
      <c r="B4399" s="1"/>
      <c r="W4399">
        <f t="shared" si="482"/>
      </c>
      <c r="X4399">
        <f t="shared" si="483"/>
      </c>
      <c r="Y4399">
        <f t="shared" si="484"/>
      </c>
      <c r="Z4399">
        <f t="shared" si="485"/>
      </c>
    </row>
    <row r="4400" spans="1:26">
      <c r="A4400" s="1" t="s">
        <v>5</v>
      </c>
      <c r="W4400">
        <f t="shared" si="482"/>
      </c>
      <c r="X4400">
        <f t="shared" si="483"/>
      </c>
      <c r="Y4400">
        <f t="shared" si="484"/>
      </c>
      <c r="Z4400">
        <f t="shared" si="485"/>
      </c>
    </row>
    <row r="4401" spans="1:26">
      <c r="A4401" s="1" t="s">
        <v>6</v>
      </c>
      <c r="W4401">
        <f t="shared" si="482"/>
      </c>
      <c r="X4401">
        <f t="shared" si="483"/>
      </c>
      <c r="Y4401">
        <f t="shared" si="484"/>
      </c>
      <c r="Z4401">
        <f t="shared" si="485"/>
      </c>
    </row>
    <row r="4402" spans="1:26" ht="15.75" thickBot="1">
      <c r="A4402" s="1" t="s">
        <v>7</v>
      </c>
      <c r="W4402">
        <f t="shared" si="482"/>
      </c>
      <c r="X4402">
        <f t="shared" si="483"/>
      </c>
      <c r="Y4402">
        <f t="shared" si="484"/>
      </c>
      <c r="Z4402">
        <f t="shared" si="485"/>
      </c>
    </row>
    <row r="4403" spans="1:26" ht="24.75" thickBot="1">
      <c r="A4403" s="162" t="s">
        <v>8</v>
      </c>
      <c r="B4403" s="163" t="s">
        <v>9</v>
      </c>
      <c r="C4403" s="163" t="s">
        <v>10</v>
      </c>
      <c r="D4403" s="164" t="s">
        <v>11</v>
      </c>
      <c r="E4403" s="164" t="s">
        <v>12</v>
      </c>
      <c r="F4403" s="164" t="s">
        <v>13</v>
      </c>
      <c r="G4403" s="164" t="s">
        <v>14</v>
      </c>
      <c r="H4403" s="165" t="s">
        <v>15</v>
      </c>
      <c r="I4403" s="166" t="s">
        <v>16</v>
      </c>
      <c r="W4403">
        <f t="shared" si="482"/>
      </c>
      <c r="X4403">
        <f t="shared" si="483"/>
      </c>
      <c r="Y4403">
        <f t="shared" si="484"/>
      </c>
      <c r="Z4403">
        <f t="shared" si="485"/>
      </c>
    </row>
    <row r="4404" spans="1:26">
      <c r="A4404" s="57"/>
      <c r="B4404" s="1566" t="s">
        <v>17</v>
      </c>
      <c r="C4404" s="1567"/>
      <c r="D4404" s="53"/>
      <c r="E4404" s="5"/>
      <c r="F4404" s="146"/>
      <c r="G4404" s="146"/>
      <c r="H4404" s="5"/>
      <c r="I4404" s="102"/>
      <c r="W4404">
        <f t="shared" si="482"/>
      </c>
      <c r="X4404">
        <f t="shared" si="483"/>
      </c>
      <c r="Y4404">
        <f t="shared" si="484"/>
      </c>
      <c r="Z4404">
        <f t="shared" si="485"/>
      </c>
    </row>
    <row r="4405" spans="1:26">
      <c r="A4405" s="57">
        <v>1</v>
      </c>
      <c r="B4405" s="17" t="s">
        <v>1374</v>
      </c>
      <c r="C4405" s="88" t="s">
        <v>1375</v>
      </c>
      <c r="D4405" s="5">
        <v>6</v>
      </c>
      <c r="E4405" s="5">
        <v>5</v>
      </c>
      <c r="F4405" s="5">
        <f>+E4405*D4405</f>
      </c>
      <c r="G4405" s="5">
        <f>+E4405*D4405</f>
      </c>
      <c r="H4405" s="5">
        <v>1</v>
      </c>
      <c r="I4405" s="102">
        <f>+H4405*G4405</f>
      </c>
      <c r="J4405">
        <f>+H4405*G4405</f>
      </c>
      <c r="W4405">
        <f t="shared" si="482"/>
      </c>
      <c r="X4405">
        <f t="shared" si="483"/>
      </c>
      <c r="Y4405">
        <f t="shared" si="484"/>
      </c>
      <c r="Z4405">
        <f t="shared" si="485"/>
      </c>
    </row>
    <row r="4406" spans="1:26">
      <c r="A4406" s="57"/>
      <c r="B4406" s="15"/>
      <c r="C4406" s="245"/>
      <c r="D4406" s="293"/>
      <c r="E4406" s="5"/>
      <c r="F4406" s="146"/>
      <c r="G4406" s="146"/>
      <c r="H4406" s="5"/>
      <c r="I4406" s="102"/>
      <c r="W4406">
        <f t="shared" si="482"/>
      </c>
      <c r="X4406">
        <f t="shared" si="483"/>
      </c>
      <c r="Y4406">
        <f t="shared" si="484"/>
      </c>
      <c r="Z4406">
        <f t="shared" si="485"/>
      </c>
    </row>
    <row r="4407" spans="1:26">
      <c r="A4407" s="57"/>
      <c r="B4407" s="15"/>
      <c r="C4407" s="5"/>
      <c r="D4407" s="59"/>
      <c r="E4407" s="5"/>
      <c r="F4407" s="146"/>
      <c r="G4407" s="146"/>
      <c r="H4407" s="5"/>
      <c r="I4407" s="102"/>
      <c r="W4407">
        <f t="shared" si="482"/>
      </c>
      <c r="X4407">
        <f t="shared" si="483"/>
      </c>
      <c r="Y4407">
        <f t="shared" si="484"/>
      </c>
      <c r="Z4407">
        <f t="shared" si="485"/>
      </c>
    </row>
    <row r="4408" spans="1:26">
      <c r="A4408" s="57"/>
      <c r="B4408" s="1572" t="s">
        <v>1463</v>
      </c>
      <c r="C4408" s="1573"/>
      <c r="D4408" s="5"/>
      <c r="E4408" s="5"/>
      <c r="F4408" s="1712"/>
      <c r="G4408" s="1713"/>
      <c r="H4408" s="1714"/>
      <c r="I4408" s="102"/>
      <c r="W4408">
        <f t="shared" si="482"/>
      </c>
      <c r="X4408">
        <f t="shared" si="483"/>
      </c>
      <c r="Y4408">
        <f t="shared" si="484"/>
      </c>
      <c r="Z4408">
        <f t="shared" si="485"/>
      </c>
    </row>
    <row r="4409" spans="1:26">
      <c r="A4409" s="57"/>
      <c r="B4409" s="1574"/>
      <c r="C4409" s="1575"/>
      <c r="D4409" s="5"/>
      <c r="E4409" s="5"/>
      <c r="F4409" s="1720"/>
      <c r="G4409" s="1721"/>
      <c r="H4409" s="1722"/>
      <c r="I4409" s="102"/>
      <c r="W4409">
        <f t="shared" si="482"/>
      </c>
      <c r="X4409">
        <f t="shared" si="483"/>
      </c>
      <c r="Y4409">
        <f t="shared" si="484"/>
      </c>
      <c r="Z4409">
        <f t="shared" si="485"/>
      </c>
    </row>
    <row r="4410" spans="1:26">
      <c r="A4410" s="57"/>
      <c r="B4410" s="106"/>
      <c r="C4410" s="5"/>
      <c r="D4410" s="5"/>
      <c r="E4410" s="5"/>
      <c r="F4410" s="5"/>
      <c r="G4410" s="127"/>
      <c r="H4410" s="5"/>
      <c r="I4410" s="102"/>
      <c r="W4410">
        <f t="shared" si="482"/>
      </c>
      <c r="X4410">
        <f t="shared" si="483"/>
      </c>
      <c r="Y4410">
        <f t="shared" si="484"/>
      </c>
      <c r="Z4410">
        <f t="shared" si="485"/>
      </c>
    </row>
    <row r="4411" spans="1:26" ht="15.75" thickBot="1">
      <c r="A4411" s="33"/>
      <c r="B4411" s="17"/>
      <c r="C4411" s="88"/>
      <c r="D4411" s="23"/>
      <c r="E4411" s="23"/>
      <c r="F4411" s="171"/>
      <c r="G4411" s="24"/>
      <c r="H4411" s="23"/>
      <c r="I4411" s="172"/>
      <c r="W4411">
        <f t="shared" si="482"/>
      </c>
      <c r="X4411">
        <f t="shared" si="483"/>
      </c>
      <c r="Y4411">
        <f t="shared" si="484"/>
      </c>
      <c r="Z4411">
        <f t="shared" si="485"/>
      </c>
    </row>
    <row r="4412" spans="1:26">
      <c r="A4412" s="37"/>
      <c r="B4412" s="17"/>
      <c r="C4412" s="10"/>
      <c r="D4412" s="91"/>
      <c r="E4412" s="91"/>
      <c r="F4412" s="91"/>
      <c r="G4412" s="92" t="s">
        <v>19</v>
      </c>
      <c r="H4412" s="91"/>
      <c r="I4412" s="111">
        <f>SUM(I4404:I4411)</f>
      </c>
      <c r="W4412">
        <f t="shared" si="482"/>
      </c>
      <c r="X4412">
        <f t="shared" si="483"/>
      </c>
      <c r="Y4412">
        <f t="shared" si="484"/>
      </c>
      <c r="Z4412">
        <f t="shared" si="485"/>
      </c>
    </row>
    <row r="4413" spans="1:26" ht="15.75" thickBot="1">
      <c r="A4413" s="33"/>
      <c r="B4413" s="11" t="s">
        <v>20</v>
      </c>
      <c r="C4413" s="35"/>
      <c r="D4413" s="35"/>
      <c r="E4413" s="35"/>
      <c r="F4413" s="35"/>
      <c r="G4413" s="35"/>
      <c r="H4413" s="35"/>
      <c r="I4413" s="36"/>
      <c r="W4413">
        <f t="shared" si="482"/>
      </c>
      <c r="X4413">
        <f t="shared" si="483"/>
      </c>
      <c r="Y4413">
        <f t="shared" si="484"/>
      </c>
      <c r="Z4413">
        <f t="shared" si="485"/>
      </c>
    </row>
    <row r="4414" spans="1:26" ht="15.75" thickBot="1">
      <c r="A4414" s="175"/>
      <c r="B4414" s="38"/>
      <c r="C4414" s="39" t="s">
        <v>21</v>
      </c>
      <c r="D4414" s="40">
        <f>SUM(D4404:D4413)</f>
      </c>
      <c r="E4414" s="41">
        <f>IF(H4414=I4414,"OK","NO")</f>
      </c>
      <c r="F4414" s="176">
        <f>SUM(F4404:F4413)</f>
      </c>
      <c r="G4414" s="40">
        <f>SUM(G4404:G4413)</f>
      </c>
      <c r="H4414" s="41">
        <f>SUMPRODUCT(F4404:F4411,H4404:H4411)</f>
      </c>
      <c r="I4414" s="43">
        <f>SUM(I4412:I4413)</f>
      </c>
      <c r="W4414">
        <f t="shared" si="482"/>
      </c>
      <c r="X4414">
        <f t="shared" si="483"/>
      </c>
      <c r="Y4414">
        <f t="shared" si="484"/>
      </c>
      <c r="Z4414">
        <f t="shared" si="485"/>
      </c>
    </row>
    <row r="4415" spans="1:26" ht="15.75" thickBot="1">
      <c r="A4415" s="44"/>
      <c r="B4415" s="116"/>
      <c r="C4415" s="45"/>
      <c r="D4415" s="45"/>
      <c r="E4415" s="45"/>
      <c r="F4415" s="45"/>
      <c r="G4415" s="45"/>
      <c r="H4415" s="45"/>
      <c r="I4415" s="47"/>
      <c r="W4415">
        <f t="shared" si="482"/>
      </c>
      <c r="X4415">
        <f t="shared" si="483"/>
      </c>
      <c r="Y4415">
        <f t="shared" si="484"/>
      </c>
      <c r="Z4415">
        <f t="shared" si="485"/>
      </c>
    </row>
    <row r="4416" spans="1:26">
      <c r="A4416" s="12" t="s">
        <v>315</v>
      </c>
      <c r="B4416" s="12"/>
      <c r="C4416" s="12"/>
      <c r="D4416" s="13"/>
      <c r="E4416" s="14"/>
      <c r="F4416" s="14"/>
      <c r="G4416" s="14"/>
      <c r="H4416" s="2"/>
      <c r="I4416" s="12"/>
      <c r="W4416">
        <f t="shared" si="482"/>
      </c>
      <c r="X4416">
        <f t="shared" si="483"/>
      </c>
      <c r="Y4416">
        <f t="shared" si="484"/>
      </c>
      <c r="Z4416">
        <f t="shared" si="485"/>
      </c>
    </row>
    <row r="4417" spans="1:26">
      <c r="W4417">
        <f t="shared" si="482"/>
      </c>
      <c r="X4417">
        <f t="shared" si="483"/>
      </c>
      <c r="Y4417">
        <f t="shared" si="484"/>
      </c>
      <c r="Z4417">
        <f t="shared" si="485"/>
      </c>
    </row>
    <row r="4418" spans="1:26">
      <c r="W4418">
        <f t="shared" si="482"/>
      </c>
      <c r="X4418">
        <f t="shared" si="483"/>
      </c>
      <c r="Y4418">
        <f t="shared" si="484"/>
      </c>
      <c r="Z4418">
        <f t="shared" si="485"/>
      </c>
    </row>
    <row r="4419" spans="1:26">
      <c r="W4419">
        <f t="shared" si="482"/>
      </c>
      <c r="X4419">
        <f t="shared" si="483"/>
      </c>
      <c r="Y4419">
        <f t="shared" si="484"/>
      </c>
      <c r="Z4419">
        <f t="shared" si="485"/>
      </c>
    </row>
    <row r="4420" spans="1:26">
      <c r="W4420">
        <f t="shared" ref="W4420:W4483" si="486">IF(LEFT($H4420&amp;"",5)="2019-",$H4420,W4419)</f>
      </c>
      <c r="X4420">
        <f t="shared" ref="X4420:X4483" si="487">IF($W4420="",0,IF(COUNTIF($AB$2:$AB$80,$W4420)&gt;0,1,0))</f>
      </c>
      <c r="Y4420">
        <f t="shared" ref="Y4420:Y4483" si="488">IF($C4420="","",UPPER(TRIM(IFERROR(LEFT($C4420&amp;"",FIND("/",$C4420&amp;"")-1),$C4420&amp;""))))</f>
      </c>
      <c r="Z4420">
        <f t="shared" ref="Z4420:Z4483" si="489">IFERROR(IF(ISNUMBER($G4420),$G4420,0),0)</f>
      </c>
    </row>
    <row r="4421" spans="1:26">
      <c r="A4421" s="1562" t="s">
        <v>0</v>
      </c>
      <c r="B4421" s="1562"/>
      <c r="C4421" s="1562"/>
      <c r="D4421" s="1562"/>
      <c r="E4421" s="1562"/>
      <c r="F4421" s="1562"/>
      <c r="G4421" s="1562"/>
      <c r="H4421" s="1562"/>
      <c r="I4421" s="1562"/>
      <c r="W4421">
        <f t="shared" si="486"/>
      </c>
      <c r="X4421">
        <f t="shared" si="487"/>
      </c>
      <c r="Y4421">
        <f t="shared" si="488"/>
      </c>
      <c r="Z4421">
        <f t="shared" si="489"/>
      </c>
    </row>
    <row r="4422" spans="1:26">
      <c r="W4422">
        <f t="shared" si="486"/>
      </c>
      <c r="X4422">
        <f t="shared" si="487"/>
      </c>
      <c r="Y4422">
        <f t="shared" si="488"/>
      </c>
      <c r="Z4422">
        <f t="shared" si="489"/>
      </c>
    </row>
    <row r="4423" spans="1:26">
      <c r="A4423" s="1" t="s">
        <v>1</v>
      </c>
      <c r="B4423" s="161"/>
      <c r="C4423" s="161"/>
      <c r="D4423" s="161"/>
      <c r="E4423" s="161"/>
      <c r="G4423" s="2" t="s">
        <v>2</v>
      </c>
      <c r="H4423" s="3" t="s">
        <v>1407</v>
      </c>
      <c r="I4423" s="161"/>
      <c r="W4423">
        <f t="shared" si="486"/>
      </c>
      <c r="X4423">
        <f t="shared" si="487"/>
      </c>
      <c r="Y4423">
        <f t="shared" si="488"/>
      </c>
      <c r="Z4423">
        <f t="shared" si="489"/>
      </c>
    </row>
    <row r="4424" spans="1:26">
      <c r="A4424" s="1" t="inlineStr">
        <is>
          <t>Dealer-007</t>
        </is>
      </c>
      <c r="B4424" s="161"/>
      <c r="C4424" s="161"/>
      <c r="D4424" s="161"/>
      <c r="E4424" s="161"/>
      <c r="F4424" s="4" t="s">
        <v>1440</v>
      </c>
      <c r="G4424" s="2"/>
      <c r="H4424" s="1" t="s">
        <v>156</v>
      </c>
      <c r="I4424" s="161"/>
      <c r="W4424">
        <f t="shared" si="486"/>
      </c>
      <c r="X4424">
        <f t="shared" si="487"/>
      </c>
      <c r="Y4424">
        <f t="shared" si="488"/>
      </c>
      <c r="Z4424">
        <f t="shared" si="489"/>
      </c>
    </row>
    <row r="4425" spans="1:26">
      <c r="A4425" s="161" t="inlineStr">
        <is>
          <t>Address line (redacted)</t>
        </is>
      </c>
      <c r="B4425" s="1"/>
      <c r="C4425" s="161"/>
      <c r="D4425" s="161"/>
      <c r="E4425" s="161"/>
      <c r="F4425" s="161"/>
      <c r="G4425" s="161"/>
      <c r="H4425" s="161"/>
      <c r="I4425" s="161"/>
      <c r="W4425">
        <f t="shared" si="486"/>
      </c>
      <c r="X4425">
        <f t="shared" si="487"/>
      </c>
      <c r="Y4425">
        <f t="shared" si="488"/>
      </c>
      <c r="Z4425">
        <f t="shared" si="489"/>
      </c>
    </row>
    <row r="4426" spans="1:26">
      <c r="A4426" s="1" t="inlineStr">
        <is>
          <t>Address line (redacted)</t>
        </is>
      </c>
      <c r="B4426" s="1"/>
      <c r="C4426" s="1"/>
      <c r="D4426" s="161"/>
      <c r="E4426" s="161"/>
      <c r="F4426" s="161"/>
      <c r="G4426" s="161"/>
      <c r="H4426" s="161"/>
      <c r="I4426" s="161"/>
      <c r="W4426">
        <f t="shared" si="486"/>
      </c>
      <c r="X4426">
        <f t="shared" si="487"/>
      </c>
      <c r="Y4426">
        <f t="shared" si="488"/>
      </c>
      <c r="Z4426">
        <f t="shared" si="489"/>
      </c>
    </row>
    <row r="4427" spans="1:26">
      <c r="A4427" s="1" t="inlineStr">
        <is>
          <t>Address line (redacted)</t>
        </is>
      </c>
      <c r="B4427" s="1"/>
      <c r="C4427" s="161"/>
      <c r="D4427" s="161"/>
      <c r="E4427" s="161"/>
      <c r="F4427" s="161"/>
      <c r="G4427" s="161"/>
      <c r="H4427" s="161"/>
      <c r="I4427" s="161"/>
      <c r="W4427">
        <f t="shared" si="486"/>
      </c>
      <c r="X4427">
        <f t="shared" si="487"/>
      </c>
      <c r="Y4427">
        <f t="shared" si="488"/>
      </c>
      <c r="Z4427">
        <f t="shared" si="489"/>
      </c>
    </row>
    <row r="4428" spans="1:26">
      <c r="A4428" s="12" t="s">
        <v>4</v>
      </c>
      <c r="B4428" s="195" t="inlineStr">
        <is>
          <t>GSTIN-MASKED</t>
        </is>
      </c>
      <c r="C4428" s="161"/>
      <c r="D4428" s="196"/>
      <c r="E4428" s="196"/>
      <c r="F4428" s="196"/>
      <c r="G4428" s="196"/>
      <c r="H4428" s="196"/>
      <c r="I4428" s="161"/>
      <c r="W4428">
        <f t="shared" si="486"/>
      </c>
      <c r="X4428">
        <f t="shared" si="487"/>
      </c>
      <c r="Y4428">
        <f t="shared" si="488"/>
      </c>
      <c r="Z4428">
        <f t="shared" si="489"/>
      </c>
    </row>
    <row r="4429" spans="1:26">
      <c r="B4429" s="1"/>
      <c r="D4429" s="197"/>
      <c r="E4429" s="197"/>
      <c r="F4429" s="197"/>
      <c r="G4429" s="197"/>
      <c r="H4429" s="197"/>
      <c r="W4429">
        <f t="shared" si="486"/>
      </c>
      <c r="X4429">
        <f t="shared" si="487"/>
      </c>
      <c r="Y4429">
        <f t="shared" si="488"/>
      </c>
      <c r="Z4429">
        <f t="shared" si="489"/>
      </c>
    </row>
    <row r="4430" spans="1:26">
      <c r="A4430" s="1" t="s">
        <v>5</v>
      </c>
      <c r="D4430" s="197"/>
      <c r="E4430" s="197"/>
      <c r="F4430" s="197"/>
      <c r="G4430" s="197"/>
      <c r="H4430" s="197"/>
      <c r="W4430">
        <f t="shared" si="486"/>
      </c>
      <c r="X4430">
        <f t="shared" si="487"/>
      </c>
      <c r="Y4430">
        <f t="shared" si="488"/>
      </c>
      <c r="Z4430">
        <f t="shared" si="489"/>
      </c>
    </row>
    <row r="4431" spans="1:26">
      <c r="A4431" s="1" t="s">
        <v>6</v>
      </c>
      <c r="D4431" s="197"/>
      <c r="E4431" s="197"/>
      <c r="F4431" s="197"/>
      <c r="G4431" s="197"/>
      <c r="H4431" s="197"/>
      <c r="W4431">
        <f t="shared" si="486"/>
      </c>
      <c r="X4431">
        <f t="shared" si="487"/>
      </c>
      <c r="Y4431">
        <f t="shared" si="488"/>
      </c>
      <c r="Z4431">
        <f t="shared" si="489"/>
      </c>
    </row>
    <row r="4432" spans="1:26" ht="15.75" thickBot="1">
      <c r="A4432" s="1" t="s">
        <v>7</v>
      </c>
      <c r="W4432">
        <f t="shared" si="486"/>
      </c>
      <c r="X4432">
        <f t="shared" si="487"/>
      </c>
      <c r="Y4432">
        <f t="shared" si="488"/>
      </c>
      <c r="Z4432">
        <f t="shared" si="489"/>
      </c>
    </row>
    <row r="4433" spans="1:26" ht="24">
      <c r="A4433" s="198" t="s">
        <v>8</v>
      </c>
      <c r="B4433" s="199" t="s">
        <v>9</v>
      </c>
      <c r="C4433" s="199" t="s">
        <v>10</v>
      </c>
      <c r="D4433" s="200" t="s">
        <v>11</v>
      </c>
      <c r="E4433" s="200" t="s">
        <v>12</v>
      </c>
      <c r="F4433" s="200" t="s">
        <v>13</v>
      </c>
      <c r="G4433" s="200" t="s">
        <v>14</v>
      </c>
      <c r="H4433" s="201" t="s">
        <v>15</v>
      </c>
      <c r="I4433" s="202" t="s">
        <v>16</v>
      </c>
      <c r="W4433">
        <f t="shared" si="486"/>
      </c>
      <c r="X4433">
        <f t="shared" si="487"/>
      </c>
      <c r="Y4433">
        <f t="shared" si="488"/>
      </c>
      <c r="Z4433">
        <f t="shared" si="489"/>
      </c>
    </row>
    <row r="4434" spans="1:26">
      <c r="A4434" s="57"/>
      <c r="B4434" s="1564" t="s">
        <v>300</v>
      </c>
      <c r="C4434" s="1565"/>
      <c r="D4434" s="5"/>
      <c r="E4434" s="5"/>
      <c r="F4434" s="21"/>
      <c r="G4434" s="6"/>
      <c r="H4434" s="5"/>
      <c r="I4434" s="58"/>
      <c r="K4434">
        <f>+J4435*150</f>
      </c>
      <c r="W4434">
        <f t="shared" si="486"/>
      </c>
      <c r="X4434">
        <f t="shared" si="487"/>
      </c>
      <c r="Y4434">
        <f t="shared" si="488"/>
      </c>
      <c r="Z4434">
        <f t="shared" si="489"/>
      </c>
    </row>
    <row r="4435" spans="1:26">
      <c r="A4435" s="1715">
        <v>1</v>
      </c>
      <c r="B4435" s="17" t="s">
        <v>673</v>
      </c>
      <c r="C4435" s="1648" t="s">
        <v>1408</v>
      </c>
      <c r="D4435" s="5">
        <v>3</v>
      </c>
      <c r="E4435" s="5">
        <v>50</v>
      </c>
      <c r="F4435" s="5">
        <f>+E4435*D4435</f>
      </c>
      <c r="G4435" s="1606">
        <v>3</v>
      </c>
      <c r="H4435" s="1606">
        <v>1</v>
      </c>
      <c r="I4435" s="58"/>
      <c r="J4435" s="204">
        <f>40*18%</f>
      </c>
      <c r="K4435" s="204">
        <f>+H4435-K4434</f>
      </c>
      <c r="L4435" s="204">
        <f>+K4435*G4435</f>
      </c>
      <c r="W4435">
        <f t="shared" si="486"/>
      </c>
      <c r="X4435">
        <f t="shared" si="487"/>
      </c>
      <c r="Y4435">
        <f t="shared" si="488"/>
      </c>
      <c r="Z4435">
        <f t="shared" si="489"/>
      </c>
    </row>
    <row r="4436" spans="1:26" ht="24">
      <c r="A4436" s="1716"/>
      <c r="B4436" s="17" t="s">
        <v>1312</v>
      </c>
      <c r="C4436" s="1650"/>
      <c r="D4436" s="5">
        <v>3</v>
      </c>
      <c r="E4436" s="5">
        <v>50</v>
      </c>
      <c r="F4436" s="5">
        <f>+E4436*D4436</f>
      </c>
      <c r="G4436" s="1561"/>
      <c r="H4436" s="1561"/>
      <c r="I4436" s="58">
        <f>+H4435*G4435</f>
      </c>
      <c r="J4436" s="204"/>
      <c r="K4436" s="204"/>
      <c r="L4436" s="204"/>
      <c r="W4436">
        <f t="shared" si="486"/>
      </c>
      <c r="X4436">
        <f t="shared" si="487"/>
      </c>
      <c r="Y4436">
        <f t="shared" si="488"/>
      </c>
      <c r="Z4436">
        <f t="shared" si="489"/>
      </c>
    </row>
    <row r="4437" spans="1:26">
      <c r="A4437" s="1717"/>
      <c r="B4437" s="17" t="s">
        <v>675</v>
      </c>
      <c r="C4437" s="1649"/>
      <c r="D4437" s="5">
        <v>3</v>
      </c>
      <c r="E4437" s="5">
        <v>50</v>
      </c>
      <c r="F4437" s="5">
        <f>+E4437*D4437</f>
      </c>
      <c r="G4437" s="1607"/>
      <c r="H4437" s="1607"/>
      <c r="I4437" s="58"/>
      <c r="J4437" s="204"/>
      <c r="K4437" s="204"/>
      <c r="L4437" s="204"/>
      <c r="W4437">
        <f t="shared" si="486"/>
      </c>
      <c r="X4437">
        <f t="shared" si="487"/>
      </c>
      <c r="Y4437">
        <f t="shared" si="488"/>
      </c>
      <c r="Z4437">
        <f t="shared" si="489"/>
      </c>
    </row>
    <row r="4438" spans="1:26">
      <c r="A4438" s="407"/>
      <c r="B4438" s="17"/>
      <c r="C4438" s="324"/>
      <c r="D4438" s="5"/>
      <c r="E4438" s="5"/>
      <c r="F4438" s="5"/>
      <c r="G4438" s="379" t="s">
        <v>1409</v>
      </c>
      <c r="H4438" s="350"/>
      <c r="I4438" s="58"/>
      <c r="J4438" s="204"/>
      <c r="K4438" s="204"/>
      <c r="L4438" s="204"/>
      <c r="W4438">
        <f t="shared" si="486"/>
      </c>
      <c r="X4438">
        <f t="shared" si="487"/>
      </c>
      <c r="Y4438">
        <f t="shared" si="488"/>
      </c>
      <c r="Z4438">
        <f t="shared" si="489"/>
      </c>
    </row>
    <row r="4439" spans="1:26" ht="24">
      <c r="A4439" s="57">
        <v>2</v>
      </c>
      <c r="B4439" s="17" t="s">
        <v>1312</v>
      </c>
      <c r="C4439" s="246" t="s">
        <v>1410</v>
      </c>
      <c r="D4439" s="21">
        <v>3</v>
      </c>
      <c r="E4439" s="5">
        <v>50</v>
      </c>
      <c r="F4439" s="5">
        <f>+E4439*D4439</f>
      </c>
      <c r="G4439" s="9">
        <f>+E4439*D4439</f>
      </c>
      <c r="H4439" s="5">
        <v>1</v>
      </c>
      <c r="I4439" s="58">
        <f>+H4439*G4439</f>
      </c>
      <c r="J4439" s="204">
        <f>40*18%</f>
      </c>
      <c r="K4439" s="204">
        <f>+H4439-J4439</f>
      </c>
      <c r="L4439" s="204">
        <f>+K4439*G4439</f>
      </c>
      <c r="W4439">
        <f t="shared" si="486"/>
      </c>
      <c r="X4439">
        <f t="shared" si="487"/>
      </c>
      <c r="Y4439">
        <f t="shared" si="488"/>
      </c>
      <c r="Z4439">
        <f t="shared" si="489"/>
      </c>
    </row>
    <row r="4440" spans="1:26">
      <c r="A4440" s="57"/>
      <c r="B4440" s="1564" t="s">
        <v>18</v>
      </c>
      <c r="C4440" s="1565"/>
      <c r="D4440" s="21"/>
      <c r="E4440" s="5"/>
      <c r="F4440" s="5"/>
      <c r="G4440" s="9"/>
      <c r="H4440" s="5"/>
      <c r="I4440" s="58"/>
      <c r="J4440" s="204"/>
      <c r="K4440" s="204"/>
      <c r="L4440" s="204"/>
      <c r="W4440">
        <f t="shared" si="486"/>
      </c>
      <c r="X4440">
        <f t="shared" si="487"/>
      </c>
      <c r="Y4440">
        <f t="shared" si="488"/>
      </c>
      <c r="Z4440">
        <f t="shared" si="489"/>
      </c>
    </row>
    <row r="4441" spans="1:26">
      <c r="A4441" s="57">
        <v>3</v>
      </c>
      <c r="B4441" s="128" t="s">
        <v>1412</v>
      </c>
      <c r="C4441" s="9" t="s">
        <v>1411</v>
      </c>
      <c r="D4441" s="5">
        <v>1</v>
      </c>
      <c r="E4441" s="5">
        <v>4</v>
      </c>
      <c r="F4441" s="5">
        <f>+E4441*D4441</f>
      </c>
      <c r="G4441" s="9">
        <f>+E4441*D4441</f>
      </c>
      <c r="H4441" s="9">
        <v>1</v>
      </c>
      <c r="I4441" s="58">
        <f>+H4441*G4441</f>
      </c>
      <c r="J4441" s="204">
        <v>112</v>
      </c>
      <c r="K4441" s="204">
        <f t="shared" ref="K4441:K4449" si="490">+H4441-J4441</f>
      </c>
      <c r="L4441" s="204">
        <f t="shared" ref="L4441:L4449" si="491">+K4441*G4441</f>
      </c>
      <c r="W4441">
        <f t="shared" si="486"/>
      </c>
      <c r="X4441">
        <f t="shared" si="487"/>
      </c>
      <c r="Y4441">
        <f t="shared" si="488"/>
      </c>
      <c r="Z4441">
        <f t="shared" si="489"/>
      </c>
    </row>
    <row r="4442" spans="1:26">
      <c r="A4442" s="57">
        <v>4</v>
      </c>
      <c r="B4442" s="8" t="s">
        <v>275</v>
      </c>
      <c r="C4442" s="5" t="s">
        <v>276</v>
      </c>
      <c r="D4442" s="5">
        <v>2</v>
      </c>
      <c r="E4442" s="5">
        <v>4</v>
      </c>
      <c r="F4442" s="5">
        <f t="shared" ref="F4442:F4449" si="492">+E4442*D4442</f>
      </c>
      <c r="G4442" s="9">
        <f t="shared" ref="G4442:G4449" si="493">+E4442*D4442</f>
      </c>
      <c r="H4442" s="9">
        <v>1</v>
      </c>
      <c r="I4442" s="58">
        <f t="shared" ref="I4442:I4449" si="494">+H4442*G4442</f>
      </c>
      <c r="J4442" s="204">
        <v>112</v>
      </c>
      <c r="K4442" s="204">
        <f t="shared" si="490"/>
      </c>
      <c r="L4442" s="204">
        <f t="shared" si="491"/>
      </c>
      <c r="W4442">
        <f t="shared" si="486"/>
      </c>
      <c r="X4442">
        <f t="shared" si="487"/>
      </c>
      <c r="Y4442">
        <f t="shared" si="488"/>
      </c>
      <c r="Z4442">
        <f t="shared" si="489"/>
      </c>
    </row>
    <row r="4443" spans="1:26">
      <c r="A4443" s="57">
        <v>5</v>
      </c>
      <c r="B4443" s="8" t="s">
        <v>295</v>
      </c>
      <c r="C4443" s="5" t="s">
        <v>294</v>
      </c>
      <c r="D4443" s="5">
        <v>2</v>
      </c>
      <c r="E4443" s="5">
        <v>4</v>
      </c>
      <c r="F4443" s="5">
        <f t="shared" si="492"/>
      </c>
      <c r="G4443" s="9">
        <f t="shared" si="493"/>
      </c>
      <c r="H4443" s="9">
        <v>1</v>
      </c>
      <c r="I4443" s="58">
        <f t="shared" si="494"/>
      </c>
      <c r="J4443" s="204">
        <v>112</v>
      </c>
      <c r="K4443" s="204">
        <f t="shared" si="490"/>
      </c>
      <c r="L4443" s="204">
        <f t="shared" si="491"/>
      </c>
      <c r="W4443">
        <f t="shared" si="486"/>
      </c>
      <c r="X4443">
        <f t="shared" si="487"/>
      </c>
      <c r="Y4443">
        <f t="shared" si="488"/>
      </c>
      <c r="Z4443">
        <f t="shared" si="489"/>
      </c>
    </row>
    <row r="4444" spans="1:26">
      <c r="A4444" s="57">
        <v>6</v>
      </c>
      <c r="B4444" s="95" t="s">
        <v>848</v>
      </c>
      <c r="C4444" s="16" t="s">
        <v>847</v>
      </c>
      <c r="D4444" s="5">
        <v>2</v>
      </c>
      <c r="E4444" s="5">
        <v>4</v>
      </c>
      <c r="F4444" s="5">
        <f t="shared" si="492"/>
      </c>
      <c r="G4444" s="9">
        <f t="shared" si="493"/>
      </c>
      <c r="H4444" s="16">
        <v>1</v>
      </c>
      <c r="I4444" s="58">
        <f t="shared" si="494"/>
      </c>
      <c r="J4444" s="204">
        <v>112</v>
      </c>
      <c r="K4444" s="204">
        <f t="shared" si="490"/>
      </c>
      <c r="L4444" s="204">
        <f t="shared" si="491"/>
      </c>
      <c r="W4444">
        <f t="shared" si="486"/>
      </c>
      <c r="X4444">
        <f t="shared" si="487"/>
      </c>
      <c r="Y4444">
        <f t="shared" si="488"/>
      </c>
      <c r="Z4444">
        <f t="shared" si="489"/>
      </c>
    </row>
    <row r="4445" spans="1:26">
      <c r="A4445" s="57">
        <v>7</v>
      </c>
      <c r="B4445" s="95" t="s">
        <v>1040</v>
      </c>
      <c r="C4445" s="101" t="s">
        <v>1041</v>
      </c>
      <c r="D4445" s="5">
        <v>1</v>
      </c>
      <c r="E4445" s="5">
        <v>4</v>
      </c>
      <c r="F4445" s="5">
        <f t="shared" si="492"/>
      </c>
      <c r="G4445" s="9">
        <f t="shared" si="493"/>
      </c>
      <c r="H4445" s="16">
        <v>1</v>
      </c>
      <c r="I4445" s="58">
        <f t="shared" si="494"/>
      </c>
      <c r="J4445" s="204">
        <v>112</v>
      </c>
      <c r="K4445" s="204">
        <f t="shared" si="490"/>
      </c>
      <c r="L4445" s="204">
        <f t="shared" si="491"/>
      </c>
      <c r="W4445">
        <f t="shared" si="486"/>
      </c>
      <c r="X4445">
        <f t="shared" si="487"/>
      </c>
      <c r="Y4445">
        <f t="shared" si="488"/>
      </c>
      <c r="Z4445">
        <f t="shared" si="489"/>
      </c>
    </row>
    <row r="4446" spans="1:26">
      <c r="A4446" s="57"/>
      <c r="B4446" s="1564" t="s">
        <v>17</v>
      </c>
      <c r="C4446" s="1565"/>
      <c r="D4446" s="21"/>
      <c r="E4446" s="21"/>
      <c r="F4446" s="5"/>
      <c r="G4446" s="9"/>
      <c r="H4446" s="5"/>
      <c r="I4446" s="58"/>
      <c r="J4446" s="204"/>
      <c r="K4446" s="204"/>
      <c r="L4446" s="204"/>
      <c r="W4446">
        <f t="shared" si="486"/>
      </c>
      <c r="X4446">
        <f t="shared" si="487"/>
      </c>
      <c r="Y4446">
        <f t="shared" si="488"/>
      </c>
      <c r="Z4446">
        <f t="shared" si="489"/>
      </c>
    </row>
    <row r="4447" spans="1:26">
      <c r="A4447" s="57">
        <v>8</v>
      </c>
      <c r="B4447" s="8" t="s">
        <v>454</v>
      </c>
      <c r="C4447" s="5" t="s">
        <v>453</v>
      </c>
      <c r="D4447" s="5">
        <v>1</v>
      </c>
      <c r="E4447" s="5">
        <v>5</v>
      </c>
      <c r="F4447" s="5">
        <f t="shared" si="492"/>
      </c>
      <c r="G4447" s="9">
        <f t="shared" si="493"/>
      </c>
      <c r="H4447" s="5">
        <v>1</v>
      </c>
      <c r="I4447" s="58">
        <f t="shared" si="494"/>
      </c>
      <c r="J4447" s="204">
        <v>112</v>
      </c>
      <c r="K4447" s="204">
        <f t="shared" si="490"/>
      </c>
      <c r="L4447" s="204">
        <f t="shared" si="491"/>
      </c>
      <c r="W4447">
        <f t="shared" si="486"/>
      </c>
      <c r="X4447">
        <f t="shared" si="487"/>
      </c>
      <c r="Y4447">
        <f t="shared" si="488"/>
      </c>
      <c r="Z4447">
        <f t="shared" si="489"/>
      </c>
    </row>
    <row r="4448" spans="1:26">
      <c r="A4448" s="57">
        <v>9</v>
      </c>
      <c r="B4448" s="8" t="s">
        <v>451</v>
      </c>
      <c r="C4448" s="5" t="s">
        <v>450</v>
      </c>
      <c r="D4448" s="5">
        <v>1</v>
      </c>
      <c r="E4448" s="5">
        <v>5</v>
      </c>
      <c r="F4448" s="5">
        <f t="shared" si="492"/>
      </c>
      <c r="G4448" s="9">
        <f t="shared" si="493"/>
      </c>
      <c r="H4448" s="5">
        <v>1</v>
      </c>
      <c r="I4448" s="58">
        <f t="shared" si="494"/>
      </c>
      <c r="J4448" s="204">
        <v>112</v>
      </c>
      <c r="K4448" s="204">
        <f t="shared" si="490"/>
      </c>
      <c r="L4448" s="204">
        <f t="shared" si="491"/>
      </c>
      <c r="W4448">
        <f t="shared" si="486"/>
      </c>
      <c r="X4448">
        <f t="shared" si="487"/>
      </c>
      <c r="Y4448">
        <f t="shared" si="488"/>
      </c>
      <c r="Z4448">
        <f t="shared" si="489"/>
      </c>
    </row>
    <row r="4449" spans="1:26">
      <c r="A4449" s="57">
        <v>10</v>
      </c>
      <c r="B4449" s="8" t="s">
        <v>439</v>
      </c>
      <c r="C4449" s="5" t="s">
        <v>438</v>
      </c>
      <c r="D4449" s="5">
        <v>1</v>
      </c>
      <c r="E4449" s="5">
        <v>5</v>
      </c>
      <c r="F4449" s="5">
        <f t="shared" si="492"/>
      </c>
      <c r="G4449" s="9">
        <f t="shared" si="493"/>
      </c>
      <c r="H4449" s="5">
        <v>1</v>
      </c>
      <c r="I4449" s="58">
        <f t="shared" si="494"/>
      </c>
      <c r="J4449" s="204">
        <v>112</v>
      </c>
      <c r="K4449" s="204">
        <f t="shared" si="490"/>
      </c>
      <c r="L4449" s="204">
        <f t="shared" si="491"/>
      </c>
      <c r="W4449">
        <f t="shared" si="486"/>
      </c>
      <c r="X4449">
        <f t="shared" si="487"/>
      </c>
      <c r="Y4449">
        <f t="shared" si="488"/>
      </c>
      <c r="Z4449">
        <f t="shared" si="489"/>
      </c>
    </row>
    <row r="4450" spans="1:26">
      <c r="A4450" s="57"/>
      <c r="B4450" s="95"/>
      <c r="C4450" s="101"/>
      <c r="D4450" s="21"/>
      <c r="E4450" s="5"/>
      <c r="F4450" s="5"/>
      <c r="G4450" s="9"/>
      <c r="H4450" s="16"/>
      <c r="I4450" s="58"/>
      <c r="J4450" s="204"/>
      <c r="K4450" s="204"/>
      <c r="W4450">
        <f t="shared" si="486"/>
      </c>
      <c r="X4450">
        <f t="shared" si="487"/>
      </c>
      <c r="Y4450">
        <f t="shared" si="488"/>
      </c>
      <c r="Z4450">
        <f t="shared" si="489"/>
      </c>
    </row>
    <row r="4451" spans="1:26">
      <c r="A4451" s="57"/>
      <c r="B4451" s="95"/>
      <c r="C4451" s="9"/>
      <c r="D4451" s="21"/>
      <c r="E4451" s="5"/>
      <c r="F4451" s="5"/>
      <c r="G4451" s="9"/>
      <c r="H4451" s="9"/>
      <c r="I4451" s="58"/>
      <c r="J4451" s="204"/>
      <c r="K4451" s="204"/>
      <c r="L4451" s="204"/>
      <c r="W4451">
        <f t="shared" si="486"/>
      </c>
      <c r="X4451">
        <f t="shared" si="487"/>
      </c>
      <c r="Y4451">
        <f t="shared" si="488"/>
      </c>
      <c r="Z4451">
        <f t="shared" si="489"/>
      </c>
    </row>
    <row r="4452" spans="1:26">
      <c r="A4452" s="57"/>
      <c r="B4452" s="8"/>
      <c r="C4452" s="5"/>
      <c r="D4452" s="21"/>
      <c r="E4452" s="16"/>
      <c r="F4452" s="5"/>
      <c r="G4452" s="9"/>
      <c r="H4452" s="5"/>
      <c r="I4452" s="58"/>
      <c r="J4452" s="204"/>
      <c r="K4452" s="204"/>
      <c r="L4452" s="204"/>
      <c r="W4452">
        <f t="shared" si="486"/>
      </c>
      <c r="X4452">
        <f t="shared" si="487"/>
      </c>
      <c r="Y4452">
        <f t="shared" si="488"/>
      </c>
      <c r="Z4452">
        <f t="shared" si="489"/>
      </c>
    </row>
    <row r="4453" spans="1:26">
      <c r="A4453" s="57"/>
      <c r="B4453" s="1568" t="s">
        <v>1459</v>
      </c>
      <c r="C4453" s="1569"/>
      <c r="D4453" s="5"/>
      <c r="E4453" s="5"/>
      <c r="F4453" s="184"/>
      <c r="G4453" s="184"/>
      <c r="H4453" s="5"/>
      <c r="I4453" s="58"/>
      <c r="J4453" s="204"/>
      <c r="K4453" s="204"/>
      <c r="L4453" s="204"/>
      <c r="W4453">
        <f t="shared" si="486"/>
      </c>
      <c r="X4453">
        <f t="shared" si="487"/>
      </c>
      <c r="Y4453">
        <f t="shared" si="488"/>
      </c>
      <c r="Z4453">
        <f t="shared" si="489"/>
      </c>
    </row>
    <row r="4454" spans="1:26">
      <c r="A4454" s="408"/>
      <c r="B4454" s="1590"/>
      <c r="C4454" s="1591"/>
      <c r="D4454" s="207"/>
      <c r="E4454" s="208"/>
      <c r="F4454" s="209"/>
      <c r="G4454" s="210"/>
      <c r="H4454" s="208"/>
      <c r="I4454" s="211"/>
      <c r="W4454">
        <f t="shared" si="486"/>
      </c>
      <c r="X4454">
        <f t="shared" si="487"/>
      </c>
      <c r="Y4454">
        <f t="shared" si="488"/>
      </c>
      <c r="Z4454">
        <f t="shared" si="489"/>
      </c>
    </row>
    <row r="4455" spans="1:26" ht="21.75" thickBot="1">
      <c r="A4455" s="33"/>
      <c r="B4455" s="212"/>
      <c r="C4455" s="213"/>
      <c r="D4455" s="214"/>
      <c r="E4455" s="214"/>
      <c r="F4455" s="214"/>
      <c r="G4455" s="214"/>
      <c r="H4455" s="214"/>
      <c r="I4455" s="215"/>
      <c r="W4455">
        <f t="shared" si="486"/>
      </c>
      <c r="X4455">
        <f t="shared" si="487"/>
      </c>
      <c r="Y4455">
        <f t="shared" si="488"/>
      </c>
      <c r="Z4455">
        <f t="shared" si="489"/>
      </c>
    </row>
    <row r="4456" spans="1:26" ht="21">
      <c r="A4456" s="33"/>
      <c r="B4456" s="216"/>
      <c r="C4456" s="217"/>
      <c r="D4456" s="218"/>
      <c r="E4456" s="218"/>
      <c r="F4456" s="218"/>
      <c r="G4456" s="219" t="s">
        <v>19</v>
      </c>
      <c r="H4456" s="218"/>
      <c r="I4456" s="220">
        <f>SUM(I4434:I4455)</f>
      </c>
      <c r="L4456">
        <f>SUM(L4434:L4455)</f>
      </c>
      <c r="W4456">
        <f t="shared" si="486"/>
      </c>
      <c r="X4456">
        <f t="shared" si="487"/>
      </c>
      <c r="Y4456">
        <f t="shared" si="488"/>
      </c>
      <c r="Z4456">
        <f t="shared" si="489"/>
      </c>
    </row>
    <row r="4457" spans="1:26" ht="21">
      <c r="A4457" s="33"/>
      <c r="B4457" s="216"/>
      <c r="C4457" s="69"/>
      <c r="D4457" s="91"/>
      <c r="E4457" s="91"/>
      <c r="F4457" s="91"/>
      <c r="G4457" s="92"/>
      <c r="H4457" s="91"/>
      <c r="I4457" s="155"/>
      <c r="W4457">
        <f t="shared" si="486"/>
      </c>
      <c r="X4457">
        <f t="shared" si="487"/>
      </c>
      <c r="Y4457">
        <f t="shared" si="488"/>
      </c>
      <c r="Z4457">
        <f t="shared" si="489"/>
      </c>
    </row>
    <row r="4458" spans="1:26">
      <c r="A4458" s="221"/>
      <c r="B4458" s="222"/>
      <c r="C4458" s="154" t="s">
        <v>408</v>
      </c>
      <c r="D4458" s="154"/>
      <c r="E4458" s="154"/>
      <c r="F4458" s="154"/>
      <c r="G4458" s="154"/>
      <c r="H4458" s="223">
        <v>1</v>
      </c>
      <c r="I4458" s="155">
        <f>+L4456*H4458</f>
      </c>
      <c r="W4458">
        <f t="shared" si="486"/>
      </c>
      <c r="X4458">
        <f t="shared" si="487"/>
      </c>
      <c r="Y4458">
        <f t="shared" si="488"/>
      </c>
      <c r="Z4458">
        <f t="shared" si="489"/>
      </c>
    </row>
    <row r="4459" spans="1:26">
      <c r="A4459" s="33"/>
      <c r="B4459" s="10"/>
      <c r="C4459" s="10"/>
      <c r="D4459" s="10"/>
      <c r="E4459" s="10"/>
      <c r="F4459" s="10"/>
      <c r="G4459" s="10"/>
      <c r="H4459" s="10"/>
      <c r="I4459" s="140"/>
      <c r="W4459">
        <f t="shared" si="486"/>
      </c>
      <c r="X4459">
        <f t="shared" si="487"/>
      </c>
      <c r="Y4459">
        <f t="shared" si="488"/>
      </c>
      <c r="Z4459">
        <f t="shared" si="489"/>
      </c>
    </row>
    <row r="4460" spans="1:26" ht="15.75" thickBot="1">
      <c r="A4460" s="33"/>
      <c r="B4460" s="11" t="s">
        <v>20</v>
      </c>
      <c r="C4460" s="35"/>
      <c r="D4460" s="35"/>
      <c r="E4460" s="35"/>
      <c r="F4460" s="35"/>
      <c r="G4460" s="35"/>
      <c r="H4460" s="35"/>
      <c r="I4460" s="36"/>
      <c r="W4460">
        <f t="shared" si="486"/>
      </c>
      <c r="X4460">
        <f t="shared" si="487"/>
      </c>
      <c r="Y4460">
        <f t="shared" si="488"/>
      </c>
      <c r="Z4460">
        <f t="shared" si="489"/>
      </c>
    </row>
    <row r="4461" spans="1:26" ht="15.75" thickBot="1">
      <c r="A4461" s="37"/>
      <c r="B4461" s="11" t="s">
        <v>409</v>
      </c>
      <c r="C4461" s="39" t="s">
        <v>21</v>
      </c>
      <c r="D4461" s="40">
        <f>SUM(D4434:D4460)</f>
      </c>
      <c r="E4461" s="41">
        <f>IF(H4461=I4461,"OK","NO")</f>
      </c>
      <c r="F4461" s="40">
        <f>SUM(F4434:F4460)</f>
      </c>
      <c r="G4461" s="40">
        <f>SUM(G4434:G4460)</f>
      </c>
      <c r="H4461" s="41">
        <f>SUMPRODUCT(F4434:F4455,H4434:H4455)</f>
      </c>
      <c r="I4461" s="43">
        <f>SUMPRODUCT(I4456-I4457-I4458)</f>
      </c>
      <c r="W4461">
        <f t="shared" si="486"/>
      </c>
      <c r="X4461">
        <f t="shared" si="487"/>
      </c>
      <c r="Y4461">
        <f t="shared" si="488"/>
      </c>
      <c r="Z4461">
        <f t="shared" si="489"/>
      </c>
    </row>
    <row r="4462" spans="1:26" ht="15.75" thickBot="1">
      <c r="A4462" s="44"/>
      <c r="B4462" s="116"/>
      <c r="C4462" s="45"/>
      <c r="D4462" s="45"/>
      <c r="E4462" s="45"/>
      <c r="F4462" s="45"/>
      <c r="G4462" s="45"/>
      <c r="H4462" s="45"/>
      <c r="I4462" s="47"/>
      <c r="W4462">
        <f t="shared" si="486"/>
      </c>
      <c r="X4462">
        <f t="shared" si="487"/>
      </c>
      <c r="Y4462">
        <f t="shared" si="488"/>
      </c>
      <c r="Z4462">
        <f t="shared" si="489"/>
      </c>
    </row>
    <row r="4463" spans="1:26">
      <c r="A4463" s="12" t="s">
        <v>315</v>
      </c>
      <c r="B4463" s="12"/>
      <c r="C4463" s="12"/>
      <c r="D4463" s="13"/>
      <c r="E4463" s="14"/>
      <c r="F4463" s="14"/>
      <c r="G4463" s="14"/>
      <c r="H4463" s="2"/>
      <c r="I4463" s="12"/>
      <c r="W4463">
        <f t="shared" si="486"/>
      </c>
      <c r="X4463">
        <f t="shared" si="487"/>
      </c>
      <c r="Y4463">
        <f t="shared" si="488"/>
      </c>
      <c r="Z4463">
        <f t="shared" si="489"/>
      </c>
    </row>
    <row r="4464" spans="1:26">
      <c r="W4464">
        <f t="shared" si="486"/>
      </c>
      <c r="X4464">
        <f t="shared" si="487"/>
      </c>
      <c r="Y4464">
        <f t="shared" si="488"/>
      </c>
      <c r="Z4464">
        <f t="shared" si="489"/>
      </c>
    </row>
    <row r="4465" spans="1:26">
      <c r="W4465">
        <f t="shared" si="486"/>
      </c>
      <c r="X4465">
        <f t="shared" si="487"/>
      </c>
      <c r="Y4465">
        <f t="shared" si="488"/>
      </c>
      <c r="Z4465">
        <f t="shared" si="489"/>
      </c>
    </row>
    <row r="4466" spans="1:26">
      <c r="W4466">
        <f t="shared" si="486"/>
      </c>
      <c r="X4466">
        <f t="shared" si="487"/>
      </c>
      <c r="Y4466">
        <f t="shared" si="488"/>
      </c>
      <c r="Z4466">
        <f t="shared" si="489"/>
      </c>
    </row>
    <row r="4467" spans="1:26">
      <c r="W4467">
        <f t="shared" si="486"/>
      </c>
      <c r="X4467">
        <f t="shared" si="487"/>
      </c>
      <c r="Y4467">
        <f t="shared" si="488"/>
      </c>
      <c r="Z4467">
        <f t="shared" si="489"/>
      </c>
    </row>
    <row r="4468" spans="1:26">
      <c r="A4468" s="1562" t="s">
        <v>0</v>
      </c>
      <c r="B4468" s="1562"/>
      <c r="C4468" s="1562"/>
      <c r="D4468" s="1562"/>
      <c r="E4468" s="1562"/>
      <c r="F4468" s="1562"/>
      <c r="G4468" s="1562"/>
      <c r="H4468" s="1562"/>
      <c r="I4468" s="1562"/>
      <c r="W4468">
        <f t="shared" si="486"/>
      </c>
      <c r="X4468">
        <f t="shared" si="487"/>
      </c>
      <c r="Y4468">
        <f t="shared" si="488"/>
      </c>
      <c r="Z4468">
        <f t="shared" si="489"/>
      </c>
    </row>
    <row r="4469" spans="1:26">
      <c r="W4469">
        <f t="shared" si="486"/>
      </c>
      <c r="X4469">
        <f t="shared" si="487"/>
      </c>
      <c r="Y4469">
        <f t="shared" si="488"/>
      </c>
      <c r="Z4469">
        <f t="shared" si="489"/>
      </c>
    </row>
    <row r="4470" spans="1:26">
      <c r="A4470" s="1" t="s">
        <v>1</v>
      </c>
      <c r="B4470" s="1"/>
      <c r="G4470" s="2" t="s">
        <v>2</v>
      </c>
      <c r="H4470" s="3" t="s">
        <v>1407</v>
      </c>
      <c r="W4470">
        <f t="shared" si="486"/>
      </c>
      <c r="X4470">
        <f t="shared" si="487"/>
      </c>
      <c r="Y4470">
        <f t="shared" si="488"/>
      </c>
      <c r="Z4470">
        <f t="shared" si="489"/>
      </c>
    </row>
    <row r="4471" spans="1:26">
      <c r="A4471" t="inlineStr">
        <is>
          <t>ATTN: Contact-033</t>
        </is>
      </c>
      <c r="F4471" s="411" t="s">
        <v>1440</v>
      </c>
      <c r="G4471" s="2"/>
      <c r="H4471" s="582" t="s">
        <v>157</v>
      </c>
      <c r="W4471">
        <f t="shared" si="486"/>
      </c>
      <c r="X4471">
        <f t="shared" si="487"/>
      </c>
      <c r="Y4471">
        <f t="shared" si="488"/>
      </c>
      <c r="Z4471">
        <f t="shared" si="489"/>
      </c>
    </row>
    <row r="4472" spans="1:26">
      <c r="A4472" s="1" t="inlineStr">
        <is>
          <t>Dealer-147</t>
        </is>
      </c>
      <c r="B4472" s="1"/>
      <c r="W4472">
        <f t="shared" si="486"/>
      </c>
      <c r="X4472">
        <f t="shared" si="487"/>
      </c>
      <c r="Y4472">
        <f t="shared" si="488"/>
      </c>
      <c r="Z4472">
        <f t="shared" si="489"/>
      </c>
    </row>
    <row r="4473" spans="1:26">
      <c r="A4473" s="1" t="inlineStr">
        <is>
          <t>Address line (redacted)</t>
        </is>
      </c>
      <c r="B4473" s="1"/>
      <c r="W4473">
        <f t="shared" si="486"/>
      </c>
      <c r="X4473">
        <f t="shared" si="487"/>
      </c>
      <c r="Y4473">
        <f t="shared" si="488"/>
      </c>
      <c r="Z4473">
        <f t="shared" si="489"/>
      </c>
    </row>
    <row r="4474" spans="1:26">
      <c r="A4474" s="1" t="inlineStr">
        <is>
          <t>Address line (redacted)</t>
        </is>
      </c>
      <c r="B4474" s="1"/>
      <c r="W4474">
        <f t="shared" si="486"/>
      </c>
      <c r="X4474">
        <f t="shared" si="487"/>
      </c>
      <c r="Y4474">
        <f t="shared" si="488"/>
      </c>
      <c r="Z4474">
        <f t="shared" si="489"/>
      </c>
    </row>
    <row r="4475" spans="1:26">
      <c r="A4475" s="49" t="s">
        <v>1426</v>
      </c>
      <c r="B4475" s="55" t="inlineStr">
        <is>
          <t>GSTIN-MASKED</t>
        </is>
      </c>
      <c r="W4475">
        <f t="shared" si="486"/>
      </c>
      <c r="X4475">
        <f t="shared" si="487"/>
      </c>
      <c r="Y4475">
        <f t="shared" si="488"/>
      </c>
      <c r="Z4475">
        <f t="shared" si="489"/>
      </c>
    </row>
    <row r="4476" spans="1:26">
      <c r="A4476" s="49"/>
      <c r="B4476" s="55"/>
      <c r="W4476">
        <f t="shared" si="486"/>
      </c>
      <c r="X4476">
        <f t="shared" si="487"/>
      </c>
      <c r="Y4476">
        <f t="shared" si="488"/>
      </c>
      <c r="Z4476">
        <f t="shared" si="489"/>
      </c>
    </row>
    <row r="4477" spans="1:26">
      <c r="A4477" s="1" t="s">
        <v>5</v>
      </c>
      <c r="W4477">
        <f t="shared" si="486"/>
      </c>
      <c r="X4477">
        <f t="shared" si="487"/>
      </c>
      <c r="Y4477">
        <f t="shared" si="488"/>
      </c>
      <c r="Z4477">
        <f t="shared" si="489"/>
      </c>
    </row>
    <row r="4478" spans="1:26">
      <c r="A4478" s="1" t="s">
        <v>6</v>
      </c>
      <c r="W4478">
        <f t="shared" si="486"/>
      </c>
      <c r="X4478">
        <f t="shared" si="487"/>
      </c>
      <c r="Y4478">
        <f t="shared" si="488"/>
      </c>
      <c r="Z4478">
        <f t="shared" si="489"/>
      </c>
    </row>
    <row r="4479" spans="1:26" ht="15.75" thickBot="1">
      <c r="A4479" s="1" t="s">
        <v>7</v>
      </c>
      <c r="W4479">
        <f t="shared" si="486"/>
      </c>
      <c r="X4479">
        <f t="shared" si="487"/>
      </c>
      <c r="Y4479">
        <f t="shared" si="488"/>
      </c>
      <c r="Z4479">
        <f t="shared" si="489"/>
      </c>
    </row>
    <row r="4480" spans="1:26" ht="24.75" thickBot="1">
      <c r="A4480" s="162" t="s">
        <v>8</v>
      </c>
      <c r="B4480" s="163" t="s">
        <v>9</v>
      </c>
      <c r="C4480" s="163" t="s">
        <v>10</v>
      </c>
      <c r="D4480" s="164" t="s">
        <v>11</v>
      </c>
      <c r="E4480" s="164" t="s">
        <v>12</v>
      </c>
      <c r="F4480" s="164" t="s">
        <v>13</v>
      </c>
      <c r="G4480" s="164" t="s">
        <v>14</v>
      </c>
      <c r="H4480" s="165" t="s">
        <v>15</v>
      </c>
      <c r="I4480" s="166" t="s">
        <v>16</v>
      </c>
      <c r="W4480">
        <f t="shared" si="486"/>
      </c>
      <c r="X4480">
        <f t="shared" si="487"/>
      </c>
      <c r="Y4480">
        <f t="shared" si="488"/>
      </c>
      <c r="Z4480">
        <f t="shared" si="489"/>
      </c>
    </row>
    <row r="4481" spans="1:26">
      <c r="A4481" s="5"/>
      <c r="B4481" s="1564" t="s">
        <v>17</v>
      </c>
      <c r="C4481" s="1565"/>
      <c r="D4481" s="5"/>
      <c r="E4481" s="5"/>
      <c r="F4481" s="5"/>
      <c r="G4481" s="6"/>
      <c r="H4481" s="5"/>
      <c r="I4481" s="102"/>
      <c r="W4481">
        <f t="shared" si="486"/>
      </c>
      <c r="X4481">
        <f t="shared" si="487"/>
      </c>
      <c r="Y4481">
        <f t="shared" si="488"/>
      </c>
      <c r="Z4481">
        <f t="shared" si="489"/>
      </c>
    </row>
    <row r="4482" spans="1:26">
      <c r="A4482" s="5">
        <v>1</v>
      </c>
      <c r="B4482" s="8" t="s">
        <v>488</v>
      </c>
      <c r="C4482" s="5" t="s">
        <v>506</v>
      </c>
      <c r="D4482" s="5">
        <v>1</v>
      </c>
      <c r="E4482" s="5">
        <v>5</v>
      </c>
      <c r="F4482" s="5">
        <f>+E4482*D4482</f>
      </c>
      <c r="G4482" s="6">
        <f>+E4482*D4482</f>
      </c>
      <c r="H4482" s="5">
        <v>1</v>
      </c>
      <c r="I4482" s="102">
        <f>+H4482*G4482</f>
      </c>
      <c r="W4482">
        <f t="shared" si="486"/>
      </c>
      <c r="X4482">
        <f t="shared" si="487"/>
      </c>
      <c r="Y4482">
        <f t="shared" si="488"/>
      </c>
      <c r="Z4482">
        <f t="shared" si="489"/>
      </c>
    </row>
    <row r="4483" spans="1:26">
      <c r="A4483" s="5">
        <v>2</v>
      </c>
      <c r="B4483" s="8" t="s">
        <v>613</v>
      </c>
      <c r="C4483" s="5" t="s">
        <v>614</v>
      </c>
      <c r="D4483" s="5">
        <v>1</v>
      </c>
      <c r="E4483" s="5">
        <v>5</v>
      </c>
      <c r="F4483" s="5">
        <f t="shared" ref="F4483:F4540" si="495">+E4483*D4483</f>
      </c>
      <c r="G4483" s="6">
        <f t="shared" ref="G4483:G4540" si="496">+E4483*D4483</f>
      </c>
      <c r="H4483" s="5">
        <v>1</v>
      </c>
      <c r="I4483" s="102">
        <f t="shared" ref="I4483:I4543" si="497">+H4483*G4483</f>
      </c>
      <c r="W4483">
        <f t="shared" si="486"/>
      </c>
      <c r="X4483">
        <f t="shared" si="487"/>
      </c>
      <c r="Y4483">
        <f t="shared" si="488"/>
      </c>
      <c r="Z4483">
        <f t="shared" si="489"/>
      </c>
    </row>
    <row r="4484" spans="1:26">
      <c r="A4484" s="5">
        <v>3</v>
      </c>
      <c r="B4484" s="8" t="s">
        <v>939</v>
      </c>
      <c r="C4484" s="5" t="s">
        <v>938</v>
      </c>
      <c r="D4484" s="5">
        <v>1</v>
      </c>
      <c r="E4484" s="5">
        <v>5</v>
      </c>
      <c r="F4484" s="5">
        <f t="shared" si="495"/>
      </c>
      <c r="G4484" s="6">
        <f t="shared" si="496"/>
      </c>
      <c r="H4484" s="5">
        <v>1</v>
      </c>
      <c r="I4484" s="102">
        <f t="shared" si="497"/>
      </c>
      <c r="W4484">
        <f t="shared" ref="W4484:W4547" si="498">IF(LEFT($H4484&amp;"",5)="2019-",$H4484,W4483)</f>
      </c>
      <c r="X4484">
        <f t="shared" ref="X4484:X4547" si="499">IF($W4484="",0,IF(COUNTIF($AB$2:$AB$80,$W4484)&gt;0,1,0))</f>
      </c>
      <c r="Y4484">
        <f t="shared" ref="Y4484:Y4547" si="500">IF($C4484="","",UPPER(TRIM(IFERROR(LEFT($C4484&amp;"",FIND("/",$C4484&amp;"")-1),$C4484&amp;""))))</f>
      </c>
      <c r="Z4484">
        <f t="shared" ref="Z4484:Z4547" si="501">IFERROR(IF(ISNUMBER($G4484),$G4484,0),0)</f>
      </c>
    </row>
    <row r="4485" spans="1:26">
      <c r="A4485" s="5">
        <v>4</v>
      </c>
      <c r="B4485" s="8" t="s">
        <v>283</v>
      </c>
      <c r="C4485" s="5" t="s">
        <v>282</v>
      </c>
      <c r="D4485" s="5">
        <v>1</v>
      </c>
      <c r="E4485" s="5">
        <v>5</v>
      </c>
      <c r="F4485" s="5">
        <f t="shared" si="495"/>
      </c>
      <c r="G4485" s="6">
        <f t="shared" si="496"/>
      </c>
      <c r="H4485" s="5">
        <v>1</v>
      </c>
      <c r="I4485" s="102">
        <f t="shared" si="497"/>
      </c>
      <c r="W4485">
        <f t="shared" si="498"/>
      </c>
      <c r="X4485">
        <f t="shared" si="499"/>
      </c>
      <c r="Y4485">
        <f t="shared" si="500"/>
      </c>
      <c r="Z4485">
        <f t="shared" si="501"/>
      </c>
    </row>
    <row r="4486" spans="1:26">
      <c r="A4486" s="5">
        <v>5</v>
      </c>
      <c r="B4486" s="8" t="s">
        <v>352</v>
      </c>
      <c r="C4486" s="5" t="s">
        <v>353</v>
      </c>
      <c r="D4486" s="5">
        <v>1</v>
      </c>
      <c r="E4486" s="5">
        <v>5</v>
      </c>
      <c r="F4486" s="5">
        <f t="shared" si="495"/>
      </c>
      <c r="G4486" s="6">
        <f t="shared" si="496"/>
      </c>
      <c r="H4486" s="5">
        <v>1</v>
      </c>
      <c r="I4486" s="102">
        <f t="shared" si="497"/>
      </c>
      <c r="W4486">
        <f t="shared" si="498"/>
      </c>
      <c r="X4486">
        <f t="shared" si="499"/>
      </c>
      <c r="Y4486">
        <f t="shared" si="500"/>
      </c>
      <c r="Z4486">
        <f t="shared" si="501"/>
      </c>
    </row>
    <row r="4487" spans="1:26">
      <c r="A4487" s="5">
        <v>6</v>
      </c>
      <c r="B4487" s="8" t="s">
        <v>1050</v>
      </c>
      <c r="C4487" s="5" t="s">
        <v>1049</v>
      </c>
      <c r="D4487" s="5">
        <v>1</v>
      </c>
      <c r="E4487" s="5">
        <v>5</v>
      </c>
      <c r="F4487" s="5">
        <f t="shared" si="495"/>
      </c>
      <c r="G4487" s="6">
        <f t="shared" si="496"/>
      </c>
      <c r="H4487" s="5">
        <v>1</v>
      </c>
      <c r="I4487" s="102">
        <f t="shared" si="497"/>
      </c>
      <c r="W4487">
        <f t="shared" si="498"/>
      </c>
      <c r="X4487">
        <f t="shared" si="499"/>
      </c>
      <c r="Y4487">
        <f t="shared" si="500"/>
      </c>
      <c r="Z4487">
        <f t="shared" si="501"/>
      </c>
    </row>
    <row r="4488" spans="1:26">
      <c r="A4488" s="5">
        <v>7</v>
      </c>
      <c r="B4488" s="8" t="s">
        <v>962</v>
      </c>
      <c r="C4488" s="5" t="s">
        <v>961</v>
      </c>
      <c r="D4488" s="5">
        <v>1</v>
      </c>
      <c r="E4488" s="5">
        <v>5</v>
      </c>
      <c r="F4488" s="5">
        <f t="shared" si="495"/>
      </c>
      <c r="G4488" s="6">
        <f t="shared" si="496"/>
      </c>
      <c r="H4488" s="5">
        <v>1</v>
      </c>
      <c r="I4488" s="102">
        <f t="shared" si="497"/>
      </c>
      <c r="W4488">
        <f t="shared" si="498"/>
      </c>
      <c r="X4488">
        <f t="shared" si="499"/>
      </c>
      <c r="Y4488">
        <f t="shared" si="500"/>
      </c>
      <c r="Z4488">
        <f t="shared" si="501"/>
      </c>
    </row>
    <row r="4489" spans="1:26">
      <c r="A4489" s="5"/>
      <c r="B4489" s="1564" t="s">
        <v>18</v>
      </c>
      <c r="C4489" s="1565"/>
      <c r="D4489" s="5"/>
      <c r="E4489" s="5"/>
      <c r="F4489" s="5"/>
      <c r="G4489" s="6"/>
      <c r="H4489" s="5"/>
      <c r="I4489" s="102"/>
      <c r="W4489">
        <f t="shared" si="498"/>
      </c>
      <c r="X4489">
        <f t="shared" si="499"/>
      </c>
      <c r="Y4489">
        <f t="shared" si="500"/>
      </c>
      <c r="Z4489">
        <f t="shared" si="501"/>
      </c>
    </row>
    <row r="4490" spans="1:26">
      <c r="A4490" s="5">
        <v>8</v>
      </c>
      <c r="B4490" s="128" t="s">
        <v>937</v>
      </c>
      <c r="C4490" s="101" t="s">
        <v>936</v>
      </c>
      <c r="D4490" s="5">
        <v>1</v>
      </c>
      <c r="E4490" s="5">
        <v>4</v>
      </c>
      <c r="F4490" s="5">
        <f t="shared" si="495"/>
      </c>
      <c r="G4490" s="6">
        <f t="shared" si="496"/>
      </c>
      <c r="H4490" s="9">
        <v>1</v>
      </c>
      <c r="I4490" s="102">
        <f t="shared" si="497"/>
      </c>
      <c r="W4490">
        <f t="shared" si="498"/>
      </c>
      <c r="X4490">
        <f t="shared" si="499"/>
      </c>
      <c r="Y4490">
        <f t="shared" si="500"/>
      </c>
      <c r="Z4490">
        <f t="shared" si="501"/>
      </c>
    </row>
    <row r="4491" spans="1:26">
      <c r="A4491" s="5">
        <v>9</v>
      </c>
      <c r="B4491" s="95" t="s">
        <v>471</v>
      </c>
      <c r="C4491" s="9" t="s">
        <v>470</v>
      </c>
      <c r="D4491" s="5">
        <v>1</v>
      </c>
      <c r="E4491" s="5">
        <v>4</v>
      </c>
      <c r="F4491" s="5">
        <f t="shared" si="495"/>
      </c>
      <c r="G4491" s="6">
        <f t="shared" si="496"/>
      </c>
      <c r="H4491" s="9">
        <v>1</v>
      </c>
      <c r="I4491" s="102">
        <f t="shared" si="497"/>
      </c>
      <c r="W4491">
        <f t="shared" si="498"/>
      </c>
      <c r="X4491">
        <f t="shared" si="499"/>
      </c>
      <c r="Y4491">
        <f t="shared" si="500"/>
      </c>
      <c r="Z4491">
        <f t="shared" si="501"/>
      </c>
    </row>
    <row r="4492" spans="1:26">
      <c r="A4492" s="5">
        <v>10</v>
      </c>
      <c r="B4492" s="8" t="s">
        <v>293</v>
      </c>
      <c r="C4492" s="5" t="s">
        <v>292</v>
      </c>
      <c r="D4492" s="5">
        <v>1</v>
      </c>
      <c r="E4492" s="16">
        <v>4</v>
      </c>
      <c r="F4492" s="5">
        <f t="shared" si="495"/>
      </c>
      <c r="G4492" s="6">
        <f t="shared" si="496"/>
      </c>
      <c r="H4492" s="5">
        <v>1</v>
      </c>
      <c r="I4492" s="102">
        <f t="shared" si="497"/>
      </c>
      <c r="W4492">
        <f t="shared" si="498"/>
      </c>
      <c r="X4492">
        <f t="shared" si="499"/>
      </c>
      <c r="Y4492">
        <f t="shared" si="500"/>
      </c>
      <c r="Z4492">
        <f t="shared" si="501"/>
      </c>
    </row>
    <row r="4493" spans="1:26">
      <c r="A4493" s="5">
        <v>11</v>
      </c>
      <c r="B4493" s="128" t="s">
        <v>1004</v>
      </c>
      <c r="C4493" s="9" t="s">
        <v>1003</v>
      </c>
      <c r="D4493" s="5">
        <v>1</v>
      </c>
      <c r="E4493" s="5">
        <v>4</v>
      </c>
      <c r="F4493" s="5">
        <f>+E4493*D4493</f>
      </c>
      <c r="G4493" s="6">
        <f>+E4493*D4493</f>
      </c>
      <c r="H4493" s="16">
        <v>1</v>
      </c>
      <c r="I4493" s="102">
        <f t="shared" si="497"/>
      </c>
      <c r="W4493">
        <f t="shared" si="498"/>
      </c>
      <c r="X4493">
        <f t="shared" si="499"/>
      </c>
      <c r="Y4493">
        <f t="shared" si="500"/>
      </c>
      <c r="Z4493">
        <f t="shared" si="501"/>
      </c>
    </row>
    <row r="4494" spans="1:26" ht="24">
      <c r="A4494" s="5">
        <v>12</v>
      </c>
      <c r="B4494" s="95" t="s">
        <v>469</v>
      </c>
      <c r="C4494" s="101" t="s">
        <v>468</v>
      </c>
      <c r="D4494" s="5">
        <v>1</v>
      </c>
      <c r="E4494" s="5">
        <v>4</v>
      </c>
      <c r="F4494" s="5">
        <f t="shared" si="495"/>
      </c>
      <c r="G4494" s="6">
        <f t="shared" si="496"/>
      </c>
      <c r="H4494" s="16">
        <v>1</v>
      </c>
      <c r="I4494" s="102">
        <f t="shared" si="497"/>
      </c>
      <c r="W4494">
        <f t="shared" si="498"/>
      </c>
      <c r="X4494">
        <f t="shared" si="499"/>
      </c>
      <c r="Y4494">
        <f t="shared" si="500"/>
      </c>
      <c r="Z4494">
        <f t="shared" si="501"/>
      </c>
    </row>
    <row r="4495" spans="1:26">
      <c r="A4495" s="5">
        <v>13</v>
      </c>
      <c r="B4495" s="95" t="s">
        <v>873</v>
      </c>
      <c r="C4495" s="9" t="s">
        <v>872</v>
      </c>
      <c r="D4495" s="5">
        <v>2</v>
      </c>
      <c r="E4495" s="5">
        <v>4</v>
      </c>
      <c r="F4495" s="5">
        <f t="shared" si="495"/>
      </c>
      <c r="G4495" s="6">
        <f t="shared" si="496"/>
      </c>
      <c r="H4495" s="16">
        <v>1</v>
      </c>
      <c r="I4495" s="102">
        <f t="shared" si="497"/>
      </c>
      <c r="W4495">
        <f t="shared" si="498"/>
      </c>
      <c r="X4495">
        <f t="shared" si="499"/>
      </c>
      <c r="Y4495">
        <f t="shared" si="500"/>
      </c>
      <c r="Z4495">
        <f t="shared" si="501"/>
      </c>
    </row>
    <row r="4496" spans="1:26">
      <c r="A4496" s="5">
        <v>14</v>
      </c>
      <c r="B4496" s="8" t="s">
        <v>324</v>
      </c>
      <c r="C4496" s="5" t="s">
        <v>325</v>
      </c>
      <c r="D4496" s="5">
        <v>1</v>
      </c>
      <c r="E4496" s="16">
        <v>5</v>
      </c>
      <c r="F4496" s="5">
        <f t="shared" si="495"/>
      </c>
      <c r="G4496" s="6">
        <f t="shared" si="496"/>
      </c>
      <c r="H4496" s="5">
        <v>1</v>
      </c>
      <c r="I4496" s="102">
        <f t="shared" si="497"/>
      </c>
      <c r="W4496">
        <f t="shared" si="498"/>
      </c>
      <c r="X4496">
        <f t="shared" si="499"/>
      </c>
      <c r="Y4496">
        <f t="shared" si="500"/>
      </c>
      <c r="Z4496">
        <f t="shared" si="501"/>
      </c>
    </row>
    <row r="4497" spans="1:26" ht="24">
      <c r="A4497" s="5">
        <v>15</v>
      </c>
      <c r="B4497" s="95" t="s">
        <v>334</v>
      </c>
      <c r="C4497" s="5" t="s">
        <v>335</v>
      </c>
      <c r="D4497" s="5">
        <v>1</v>
      </c>
      <c r="E4497" s="5">
        <v>4</v>
      </c>
      <c r="F4497" s="5">
        <f t="shared" si="495"/>
      </c>
      <c r="G4497" s="6">
        <f t="shared" si="496"/>
      </c>
      <c r="H4497" s="5">
        <v>1</v>
      </c>
      <c r="I4497" s="102">
        <f t="shared" si="497"/>
      </c>
      <c r="W4497">
        <f t="shared" si="498"/>
      </c>
      <c r="X4497">
        <f t="shared" si="499"/>
      </c>
      <c r="Y4497">
        <f t="shared" si="500"/>
      </c>
      <c r="Z4497">
        <f t="shared" si="501"/>
      </c>
    </row>
    <row r="4498" spans="1:26">
      <c r="A4498" s="5">
        <v>16</v>
      </c>
      <c r="B4498" s="95" t="s">
        <v>423</v>
      </c>
      <c r="C4498" s="5" t="s">
        <v>424</v>
      </c>
      <c r="D4498" s="5">
        <v>1</v>
      </c>
      <c r="E4498" s="5">
        <v>4</v>
      </c>
      <c r="F4498" s="5">
        <f t="shared" si="495"/>
      </c>
      <c r="G4498" s="6">
        <f t="shared" si="496"/>
      </c>
      <c r="H4498" s="5">
        <v>1</v>
      </c>
      <c r="I4498" s="102">
        <f t="shared" si="497"/>
      </c>
      <c r="W4498">
        <f t="shared" si="498"/>
      </c>
      <c r="X4498">
        <f t="shared" si="499"/>
      </c>
      <c r="Y4498">
        <f t="shared" si="500"/>
      </c>
      <c r="Z4498">
        <f t="shared" si="501"/>
      </c>
    </row>
    <row r="4499" spans="1:26">
      <c r="A4499" s="5">
        <v>17</v>
      </c>
      <c r="B4499" s="95" t="s">
        <v>492</v>
      </c>
      <c r="C4499" s="101" t="s">
        <v>493</v>
      </c>
      <c r="D4499" s="5">
        <v>1</v>
      </c>
      <c r="E4499" s="5">
        <v>4</v>
      </c>
      <c r="F4499" s="5">
        <f t="shared" si="495"/>
      </c>
      <c r="G4499" s="6">
        <f t="shared" si="496"/>
      </c>
      <c r="H4499" s="5">
        <v>1</v>
      </c>
      <c r="I4499" s="102">
        <f t="shared" si="497"/>
      </c>
      <c r="W4499">
        <f t="shared" si="498"/>
      </c>
      <c r="X4499">
        <f t="shared" si="499"/>
      </c>
      <c r="Y4499">
        <f t="shared" si="500"/>
      </c>
      <c r="Z4499">
        <f t="shared" si="501"/>
      </c>
    </row>
    <row r="4500" spans="1:26">
      <c r="A4500" s="5">
        <v>18</v>
      </c>
      <c r="B4500" s="95" t="s">
        <v>310</v>
      </c>
      <c r="C4500" s="5" t="s">
        <v>311</v>
      </c>
      <c r="D4500" s="5">
        <v>1</v>
      </c>
      <c r="E4500" s="5">
        <v>4</v>
      </c>
      <c r="F4500" s="5">
        <f t="shared" si="495"/>
      </c>
      <c r="G4500" s="6">
        <f t="shared" si="496"/>
      </c>
      <c r="H4500" s="16">
        <v>1</v>
      </c>
      <c r="I4500" s="102">
        <f t="shared" si="497"/>
      </c>
      <c r="W4500">
        <f t="shared" si="498"/>
      </c>
      <c r="X4500">
        <f t="shared" si="499"/>
      </c>
      <c r="Y4500">
        <f t="shared" si="500"/>
      </c>
      <c r="Z4500">
        <f t="shared" si="501"/>
      </c>
    </row>
    <row r="4501" spans="1:26">
      <c r="A4501" s="5">
        <v>19</v>
      </c>
      <c r="B4501" s="8" t="s">
        <v>330</v>
      </c>
      <c r="C4501" s="5" t="s">
        <v>331</v>
      </c>
      <c r="D4501" s="5">
        <v>1</v>
      </c>
      <c r="E4501" s="16">
        <v>4</v>
      </c>
      <c r="F4501" s="5">
        <f t="shared" si="495"/>
      </c>
      <c r="G4501" s="6">
        <f t="shared" si="496"/>
      </c>
      <c r="H4501" s="16">
        <v>1</v>
      </c>
      <c r="I4501" s="102">
        <f t="shared" si="497"/>
      </c>
      <c r="W4501">
        <f t="shared" si="498"/>
      </c>
      <c r="X4501">
        <f t="shared" si="499"/>
      </c>
      <c r="Y4501">
        <f t="shared" si="500"/>
      </c>
      <c r="Z4501">
        <f t="shared" si="501"/>
      </c>
    </row>
    <row r="4502" spans="1:26">
      <c r="A4502" s="5">
        <v>20</v>
      </c>
      <c r="B4502" s="8" t="s">
        <v>707</v>
      </c>
      <c r="C4502" s="5" t="s">
        <v>708</v>
      </c>
      <c r="D4502" s="5">
        <v>1</v>
      </c>
      <c r="E4502" s="16">
        <v>4</v>
      </c>
      <c r="F4502" s="5">
        <f t="shared" si="495"/>
      </c>
      <c r="G4502" s="6">
        <f t="shared" si="496"/>
      </c>
      <c r="H4502" s="16">
        <v>1</v>
      </c>
      <c r="I4502" s="102">
        <f t="shared" si="497"/>
      </c>
      <c r="W4502">
        <f t="shared" si="498"/>
      </c>
      <c r="X4502">
        <f t="shared" si="499"/>
      </c>
      <c r="Y4502">
        <f t="shared" si="500"/>
      </c>
      <c r="Z4502">
        <f t="shared" si="501"/>
      </c>
    </row>
    <row r="4503" spans="1:26">
      <c r="A4503" s="5">
        <v>21</v>
      </c>
      <c r="B4503" s="95" t="s">
        <v>1143</v>
      </c>
      <c r="C4503" s="9" t="s">
        <v>1142</v>
      </c>
      <c r="D4503" s="5">
        <v>2</v>
      </c>
      <c r="E4503" s="5">
        <v>4</v>
      </c>
      <c r="F4503" s="5">
        <f t="shared" si="495"/>
      </c>
      <c r="G4503" s="6">
        <f t="shared" si="496"/>
      </c>
      <c r="H4503" s="5">
        <v>1</v>
      </c>
      <c r="I4503" s="102">
        <f t="shared" si="497"/>
      </c>
      <c r="W4503">
        <f t="shared" si="498"/>
      </c>
      <c r="X4503">
        <f t="shared" si="499"/>
      </c>
      <c r="Y4503">
        <f t="shared" si="500"/>
      </c>
      <c r="Z4503">
        <f t="shared" si="501"/>
      </c>
    </row>
    <row r="4504" spans="1:26">
      <c r="A4504" s="5">
        <v>22</v>
      </c>
      <c r="B4504" s="95" t="s">
        <v>291</v>
      </c>
      <c r="C4504" s="101" t="s">
        <v>290</v>
      </c>
      <c r="D4504" s="5">
        <v>1</v>
      </c>
      <c r="E4504" s="5">
        <v>4</v>
      </c>
      <c r="F4504" s="5">
        <f t="shared" si="495"/>
      </c>
      <c r="G4504" s="6">
        <f t="shared" si="496"/>
      </c>
      <c r="H4504" s="16">
        <v>1</v>
      </c>
      <c r="I4504" s="102">
        <f t="shared" si="497"/>
      </c>
      <c r="W4504">
        <f t="shared" si="498"/>
      </c>
      <c r="X4504">
        <f t="shared" si="499"/>
      </c>
      <c r="Y4504">
        <f t="shared" si="500"/>
      </c>
      <c r="Z4504">
        <f t="shared" si="501"/>
      </c>
    </row>
    <row r="4505" spans="1:26">
      <c r="A4505" s="5">
        <v>23</v>
      </c>
      <c r="B4505" s="8" t="s">
        <v>467</v>
      </c>
      <c r="C4505" s="5" t="s">
        <v>466</v>
      </c>
      <c r="D4505" s="5">
        <v>1</v>
      </c>
      <c r="E4505" s="5">
        <v>4</v>
      </c>
      <c r="F4505" s="5">
        <f t="shared" si="495"/>
      </c>
      <c r="G4505" s="6">
        <f t="shared" si="496"/>
      </c>
      <c r="H4505" s="16">
        <v>1</v>
      </c>
      <c r="I4505" s="102">
        <f t="shared" si="497"/>
      </c>
      <c r="W4505">
        <f t="shared" si="498"/>
      </c>
      <c r="X4505">
        <f t="shared" si="499"/>
      </c>
      <c r="Y4505">
        <f t="shared" si="500"/>
      </c>
      <c r="Z4505">
        <f t="shared" si="501"/>
      </c>
    </row>
    <row r="4506" spans="1:26">
      <c r="A4506" s="5">
        <v>24</v>
      </c>
      <c r="B4506" s="95" t="s">
        <v>709</v>
      </c>
      <c r="C4506" s="9" t="s">
        <v>710</v>
      </c>
      <c r="D4506" s="5">
        <v>1</v>
      </c>
      <c r="E4506" s="5">
        <v>4</v>
      </c>
      <c r="F4506" s="5">
        <f t="shared" si="495"/>
      </c>
      <c r="G4506" s="6">
        <f t="shared" si="496"/>
      </c>
      <c r="H4506" s="16">
        <v>1</v>
      </c>
      <c r="I4506" s="102">
        <f t="shared" si="497"/>
      </c>
      <c r="W4506">
        <f t="shared" si="498"/>
      </c>
      <c r="X4506">
        <f t="shared" si="499"/>
      </c>
      <c r="Y4506">
        <f t="shared" si="500"/>
      </c>
      <c r="Z4506">
        <f t="shared" si="501"/>
      </c>
    </row>
    <row r="4507" spans="1:26">
      <c r="A4507" s="5"/>
      <c r="B4507" s="1564" t="s">
        <v>604</v>
      </c>
      <c r="C4507" s="1565"/>
      <c r="D4507" s="5"/>
      <c r="E4507" s="5"/>
      <c r="F4507" s="5"/>
      <c r="G4507" s="6"/>
      <c r="H4507" s="5"/>
      <c r="I4507" s="102"/>
      <c r="W4507">
        <f t="shared" si="498"/>
      </c>
      <c r="X4507">
        <f t="shared" si="499"/>
      </c>
      <c r="Y4507">
        <f t="shared" si="500"/>
      </c>
      <c r="Z4507">
        <f t="shared" si="501"/>
      </c>
    </row>
    <row r="4508" spans="1:26">
      <c r="A4508" s="5">
        <v>25</v>
      </c>
      <c r="B4508" s="106" t="s">
        <v>605</v>
      </c>
      <c r="C4508" s="269" t="s">
        <v>606</v>
      </c>
      <c r="D4508" s="5">
        <v>1</v>
      </c>
      <c r="E4508" s="5">
        <v>10</v>
      </c>
      <c r="F4508" s="5">
        <f t="shared" si="495"/>
      </c>
      <c r="G4508" s="6">
        <f t="shared" si="496"/>
      </c>
      <c r="H4508" s="9">
        <v>1</v>
      </c>
      <c r="I4508" s="102">
        <f t="shared" si="497"/>
      </c>
      <c r="W4508">
        <f t="shared" si="498"/>
      </c>
      <c r="X4508">
        <f t="shared" si="499"/>
      </c>
      <c r="Y4508">
        <f t="shared" si="500"/>
      </c>
      <c r="Z4508">
        <f t="shared" si="501"/>
      </c>
    </row>
    <row r="4509" spans="1:26" ht="24">
      <c r="A4509" s="5">
        <v>26</v>
      </c>
      <c r="B4509" s="106" t="s">
        <v>1080</v>
      </c>
      <c r="C4509" s="269" t="s">
        <v>979</v>
      </c>
      <c r="D4509" s="5">
        <v>1</v>
      </c>
      <c r="E4509" s="5">
        <v>10</v>
      </c>
      <c r="F4509" s="5">
        <f t="shared" si="495"/>
      </c>
      <c r="G4509" s="6">
        <f t="shared" si="496"/>
      </c>
      <c r="H4509" s="9">
        <v>1</v>
      </c>
      <c r="I4509" s="102">
        <f t="shared" si="497"/>
      </c>
      <c r="W4509">
        <f t="shared" si="498"/>
      </c>
      <c r="X4509">
        <f t="shared" si="499"/>
      </c>
      <c r="Y4509">
        <f t="shared" si="500"/>
      </c>
      <c r="Z4509">
        <f t="shared" si="501"/>
      </c>
    </row>
    <row r="4510" spans="1:26">
      <c r="A4510" s="5"/>
      <c r="B4510" s="1564" t="s">
        <v>550</v>
      </c>
      <c r="C4510" s="1565"/>
      <c r="D4510" s="5"/>
      <c r="E4510" s="5"/>
      <c r="F4510" s="5"/>
      <c r="G4510" s="6"/>
      <c r="H4510" s="9"/>
      <c r="I4510" s="102"/>
      <c r="W4510">
        <f t="shared" si="498"/>
      </c>
      <c r="X4510">
        <f t="shared" si="499"/>
      </c>
      <c r="Y4510">
        <f t="shared" si="500"/>
      </c>
      <c r="Z4510">
        <f t="shared" si="501"/>
      </c>
    </row>
    <row r="4511" spans="1:26" ht="84.75">
      <c r="A4511" s="19">
        <v>27</v>
      </c>
      <c r="B4511" s="18" t="s">
        <v>1302</v>
      </c>
      <c r="C4511" s="48" t="s">
        <v>1288</v>
      </c>
      <c r="D4511" s="5">
        <v>1</v>
      </c>
      <c r="E4511" s="19">
        <v>30</v>
      </c>
      <c r="F4511" s="5">
        <f t="shared" si="495"/>
      </c>
      <c r="G4511" s="6">
        <f t="shared" si="496"/>
      </c>
      <c r="H4511" s="19">
        <v>1</v>
      </c>
      <c r="I4511" s="102">
        <f t="shared" si="497"/>
      </c>
      <c r="W4511">
        <f t="shared" si="498"/>
      </c>
      <c r="X4511">
        <f t="shared" si="499"/>
      </c>
      <c r="Y4511">
        <f t="shared" si="500"/>
      </c>
      <c r="Z4511">
        <f t="shared" si="501"/>
      </c>
    </row>
    <row r="4512" spans="1:26" ht="48">
      <c r="A4512" s="19">
        <v>28</v>
      </c>
      <c r="B4512" s="18" t="s">
        <v>1091</v>
      </c>
      <c r="C4512" s="15" t="s">
        <v>1090</v>
      </c>
      <c r="D4512" s="5">
        <v>1</v>
      </c>
      <c r="E4512" s="19">
        <v>30</v>
      </c>
      <c r="F4512" s="5">
        <f t="shared" si="495"/>
      </c>
      <c r="G4512" s="6">
        <f t="shared" si="496"/>
      </c>
      <c r="H4512" s="19">
        <v>1</v>
      </c>
      <c r="I4512" s="102">
        <f t="shared" si="497"/>
      </c>
      <c r="W4512">
        <f t="shared" si="498"/>
      </c>
      <c r="X4512">
        <f t="shared" si="499"/>
      </c>
      <c r="Y4512">
        <f t="shared" si="500"/>
      </c>
      <c r="Z4512">
        <f t="shared" si="501"/>
      </c>
    </row>
    <row r="4513" spans="1:26">
      <c r="A4513" s="5"/>
      <c r="B4513" s="1564" t="s">
        <v>539</v>
      </c>
      <c r="C4513" s="1565"/>
      <c r="D4513" s="5"/>
      <c r="E4513" s="5"/>
      <c r="F4513" s="5"/>
      <c r="G4513" s="6"/>
      <c r="H4513" s="5"/>
      <c r="I4513" s="102"/>
      <c r="W4513">
        <f t="shared" si="498"/>
      </c>
      <c r="X4513">
        <f t="shared" si="499"/>
      </c>
      <c r="Y4513">
        <f t="shared" si="500"/>
      </c>
      <c r="Z4513">
        <f t="shared" si="501"/>
      </c>
    </row>
    <row r="4514" spans="1:26">
      <c r="A4514" s="5"/>
      <c r="B4514" s="15"/>
      <c r="C4514" s="105"/>
      <c r="D4514" s="5"/>
      <c r="E4514" s="5"/>
      <c r="F4514" s="5"/>
      <c r="G4514" s="6"/>
      <c r="H4514" s="5"/>
      <c r="I4514" s="102"/>
      <c r="W4514">
        <f t="shared" si="498"/>
      </c>
      <c r="X4514">
        <f t="shared" si="499"/>
      </c>
      <c r="Y4514">
        <f t="shared" si="500"/>
      </c>
      <c r="Z4514">
        <f t="shared" si="501"/>
      </c>
    </row>
    <row r="4515" spans="1:26" ht="24">
      <c r="A4515" s="5">
        <v>30</v>
      </c>
      <c r="B4515" s="15" t="s">
        <v>1431</v>
      </c>
      <c r="C4515" s="105" t="s">
        <v>1430</v>
      </c>
      <c r="D4515" s="366">
        <v>1</v>
      </c>
      <c r="E4515" s="5"/>
      <c r="F4515" s="5">
        <v>25</v>
      </c>
      <c r="G4515" s="6">
        <f>+F4515</f>
      </c>
      <c r="H4515" s="5">
        <v>1</v>
      </c>
      <c r="I4515" s="102">
        <f t="shared" si="497"/>
      </c>
      <c r="W4515">
        <f t="shared" si="498"/>
      </c>
      <c r="X4515">
        <f t="shared" si="499"/>
      </c>
      <c r="Y4515">
        <f t="shared" si="500"/>
      </c>
      <c r="Z4515">
        <f t="shared" si="501"/>
      </c>
    </row>
    <row r="4516" spans="1:26">
      <c r="A4516" s="5">
        <v>31</v>
      </c>
      <c r="B4516" s="8" t="s">
        <v>1429</v>
      </c>
      <c r="C4516" s="5">
        <v>355220</v>
      </c>
      <c r="D4516" s="366"/>
      <c r="E4516" s="5"/>
      <c r="F4516" s="5">
        <v>25</v>
      </c>
      <c r="G4516" s="6">
        <f>+F4516</f>
      </c>
      <c r="H4516" s="5">
        <v>1</v>
      </c>
      <c r="I4516" s="102">
        <f t="shared" si="497"/>
      </c>
      <c r="W4516">
        <f t="shared" si="498"/>
      </c>
      <c r="X4516">
        <f t="shared" si="499"/>
      </c>
      <c r="Y4516">
        <f t="shared" si="500"/>
      </c>
      <c r="Z4516">
        <f t="shared" si="501"/>
      </c>
    </row>
    <row r="4517" spans="1:26">
      <c r="A4517" s="5"/>
      <c r="B4517" s="1564" t="s">
        <v>375</v>
      </c>
      <c r="C4517" s="1565"/>
      <c r="D4517" s="5"/>
      <c r="E4517" s="5"/>
      <c r="F4517" s="5"/>
      <c r="G4517" s="6"/>
      <c r="H4517" s="5"/>
      <c r="I4517" s="102"/>
      <c r="W4517">
        <f t="shared" si="498"/>
      </c>
      <c r="X4517">
        <f t="shared" si="499"/>
      </c>
      <c r="Y4517">
        <f t="shared" si="500"/>
      </c>
      <c r="Z4517">
        <f t="shared" si="501"/>
      </c>
    </row>
    <row r="4518" spans="1:26">
      <c r="A4518" s="5">
        <v>32</v>
      </c>
      <c r="B4518" s="346" t="s">
        <v>1226</v>
      </c>
      <c r="C4518" s="8" t="s">
        <v>1227</v>
      </c>
      <c r="D4518" s="119"/>
      <c r="E4518" s="5" t="s">
        <v>1490</v>
      </c>
      <c r="F4518" s="5">
        <v>60</v>
      </c>
      <c r="G4518" s="6">
        <f>+F4518</f>
      </c>
      <c r="H4518" s="5">
        <v>1</v>
      </c>
      <c r="I4518" s="102">
        <f t="shared" si="497"/>
      </c>
      <c r="W4518">
        <f t="shared" si="498"/>
      </c>
      <c r="X4518">
        <f t="shared" si="499"/>
      </c>
      <c r="Y4518">
        <f t="shared" si="500"/>
      </c>
      <c r="Z4518">
        <f t="shared" si="501"/>
      </c>
    </row>
    <row r="4519" spans="1:26">
      <c r="A4519" s="5">
        <v>33</v>
      </c>
      <c r="B4519" s="106" t="s">
        <v>713</v>
      </c>
      <c r="C4519" s="157" t="s">
        <v>714</v>
      </c>
      <c r="D4519" s="5">
        <v>1</v>
      </c>
      <c r="E4519" s="9">
        <v>25</v>
      </c>
      <c r="F4519" s="5">
        <f t="shared" si="495"/>
      </c>
      <c r="G4519" s="6">
        <f t="shared" si="496"/>
      </c>
      <c r="H4519" s="5">
        <v>1</v>
      </c>
      <c r="I4519" s="102">
        <f t="shared" si="497"/>
      </c>
      <c r="W4519">
        <f t="shared" si="498"/>
      </c>
      <c r="X4519">
        <f t="shared" si="499"/>
      </c>
      <c r="Y4519">
        <f t="shared" si="500"/>
      </c>
      <c r="Z4519">
        <f t="shared" si="501"/>
      </c>
    </row>
    <row r="4520" spans="1:26">
      <c r="A4520" s="5">
        <v>34</v>
      </c>
      <c r="B4520" s="106" t="s">
        <v>948</v>
      </c>
      <c r="C4520" s="157" t="s">
        <v>947</v>
      </c>
      <c r="D4520" s="5">
        <v>1</v>
      </c>
      <c r="E4520" s="9">
        <v>25</v>
      </c>
      <c r="F4520" s="5">
        <f t="shared" si="495"/>
      </c>
      <c r="G4520" s="6">
        <f t="shared" si="496"/>
      </c>
      <c r="H4520" s="5">
        <v>1</v>
      </c>
      <c r="I4520" s="102">
        <f t="shared" si="497"/>
      </c>
      <c r="W4520">
        <f t="shared" si="498"/>
      </c>
      <c r="X4520">
        <f t="shared" si="499"/>
      </c>
      <c r="Y4520">
        <f t="shared" si="500"/>
      </c>
      <c r="Z4520">
        <f t="shared" si="501"/>
      </c>
    </row>
    <row r="4521" spans="1:26">
      <c r="A4521" s="5">
        <v>35</v>
      </c>
      <c r="B4521" s="273" t="s">
        <v>640</v>
      </c>
      <c r="C4521" s="15" t="s">
        <v>641</v>
      </c>
      <c r="D4521" s="5">
        <v>1</v>
      </c>
      <c r="E4521" s="9">
        <v>25</v>
      </c>
      <c r="F4521" s="5">
        <f t="shared" si="495"/>
      </c>
      <c r="G4521" s="6">
        <f t="shared" si="496"/>
      </c>
      <c r="H4521" s="5">
        <v>1</v>
      </c>
      <c r="I4521" s="102">
        <f t="shared" si="497"/>
      </c>
      <c r="W4521">
        <f t="shared" si="498"/>
      </c>
      <c r="X4521">
        <f t="shared" si="499"/>
      </c>
      <c r="Y4521">
        <f t="shared" si="500"/>
      </c>
      <c r="Z4521">
        <f t="shared" si="501"/>
      </c>
    </row>
    <row r="4522" spans="1:26">
      <c r="A4522" s="5">
        <v>36</v>
      </c>
      <c r="B4522" s="106" t="s">
        <v>376</v>
      </c>
      <c r="C4522" s="157" t="s">
        <v>377</v>
      </c>
      <c r="D4522" s="5">
        <v>1</v>
      </c>
      <c r="E4522" s="9">
        <v>25</v>
      </c>
      <c r="F4522" s="5">
        <f t="shared" si="495"/>
      </c>
      <c r="G4522" s="6">
        <f t="shared" si="496"/>
      </c>
      <c r="H4522" s="5">
        <v>1</v>
      </c>
      <c r="I4522" s="102">
        <f t="shared" si="497"/>
      </c>
      <c r="W4522">
        <f t="shared" si="498"/>
      </c>
      <c r="X4522">
        <f t="shared" si="499"/>
      </c>
      <c r="Y4522">
        <f t="shared" si="500"/>
      </c>
      <c r="Z4522">
        <f t="shared" si="501"/>
      </c>
    </row>
    <row r="4523" spans="1:26">
      <c r="A4523" s="5"/>
      <c r="B4523" s="20"/>
      <c r="C4523" s="106"/>
      <c r="D4523" s="5"/>
      <c r="E4523" s="9"/>
      <c r="F4523" s="5"/>
      <c r="G4523" s="6"/>
      <c r="H4523" s="5"/>
      <c r="I4523" s="102"/>
      <c r="W4523">
        <f t="shared" si="498"/>
      </c>
      <c r="X4523">
        <f t="shared" si="499"/>
      </c>
      <c r="Y4523">
        <f t="shared" si="500"/>
      </c>
      <c r="Z4523">
        <f t="shared" si="501"/>
      </c>
    </row>
    <row r="4524" spans="1:26">
      <c r="A4524" s="5"/>
      <c r="B4524" s="1564" t="s">
        <v>950</v>
      </c>
      <c r="C4524" s="1565"/>
      <c r="D4524" s="5"/>
      <c r="E4524" s="5"/>
      <c r="F4524" s="5"/>
      <c r="G4524" s="6"/>
      <c r="H4524" s="5"/>
      <c r="I4524" s="102"/>
      <c r="W4524">
        <f t="shared" si="498"/>
      </c>
      <c r="X4524">
        <f t="shared" si="499"/>
      </c>
      <c r="Y4524">
        <f t="shared" si="500"/>
      </c>
      <c r="Z4524">
        <f t="shared" si="501"/>
      </c>
    </row>
    <row r="4525" spans="1:26">
      <c r="A4525" s="227">
        <v>38</v>
      </c>
      <c r="B4525" s="15" t="s">
        <v>531</v>
      </c>
      <c r="C4525" s="5" t="s">
        <v>532</v>
      </c>
      <c r="D4525" s="366"/>
      <c r="E4525" s="5"/>
      <c r="F4525" s="5">
        <v>25</v>
      </c>
      <c r="G4525" s="6">
        <f>+F4525</f>
      </c>
      <c r="H4525" s="5">
        <v>1</v>
      </c>
      <c r="I4525" s="102">
        <f t="shared" si="497"/>
      </c>
      <c r="W4525">
        <f t="shared" si="498"/>
      </c>
      <c r="X4525">
        <f t="shared" si="499"/>
      </c>
      <c r="Y4525">
        <f t="shared" si="500"/>
      </c>
      <c r="Z4525">
        <f t="shared" si="501"/>
      </c>
    </row>
    <row r="4526" spans="1:26">
      <c r="A4526" s="227">
        <v>39</v>
      </c>
      <c r="B4526" s="15" t="s">
        <v>1438</v>
      </c>
      <c r="C4526" s="5" t="s">
        <v>538</v>
      </c>
      <c r="D4526" s="366"/>
      <c r="E4526" s="5"/>
      <c r="F4526" s="5">
        <v>10</v>
      </c>
      <c r="G4526" s="6">
        <f>+F4526</f>
      </c>
      <c r="H4526" s="5">
        <v>1</v>
      </c>
      <c r="I4526" s="102">
        <f t="shared" si="497"/>
      </c>
      <c r="W4526">
        <f t="shared" si="498"/>
      </c>
      <c r="X4526">
        <f t="shared" si="499"/>
      </c>
      <c r="Y4526">
        <f t="shared" si="500"/>
      </c>
      <c r="Z4526">
        <f t="shared" si="501"/>
      </c>
    </row>
    <row r="4527" spans="1:26">
      <c r="A4527" s="227">
        <v>40</v>
      </c>
      <c r="B4527" s="8" t="s">
        <v>1122</v>
      </c>
      <c r="C4527" s="9" t="s">
        <v>1439</v>
      </c>
      <c r="D4527" s="119"/>
      <c r="E4527" s="5"/>
      <c r="F4527" s="5">
        <v>25</v>
      </c>
      <c r="G4527" s="6">
        <f>+F4527</f>
      </c>
      <c r="H4527" s="5">
        <v>1</v>
      </c>
      <c r="I4527" s="102">
        <f t="shared" si="497"/>
      </c>
      <c r="W4527">
        <f t="shared" si="498"/>
      </c>
      <c r="X4527">
        <f t="shared" si="499"/>
      </c>
      <c r="Y4527">
        <f t="shared" si="500"/>
      </c>
      <c r="Z4527">
        <f t="shared" si="501"/>
      </c>
    </row>
    <row r="4528" spans="1:26">
      <c r="A4528" s="5"/>
      <c r="B4528" s="1564" t="s">
        <v>1435</v>
      </c>
      <c r="C4528" s="1565"/>
      <c r="D4528" s="5"/>
      <c r="E4528" s="5"/>
      <c r="F4528" s="5"/>
      <c r="G4528" s="6"/>
      <c r="H4528" s="5"/>
      <c r="I4528" s="102"/>
      <c r="W4528">
        <f t="shared" si="498"/>
      </c>
      <c r="X4528">
        <f t="shared" si="499"/>
      </c>
      <c r="Y4528">
        <f t="shared" si="500"/>
      </c>
      <c r="Z4528">
        <f t="shared" si="501"/>
      </c>
    </row>
    <row r="4529" spans="1:26">
      <c r="A4529" s="5">
        <v>41</v>
      </c>
      <c r="B4529" s="20" t="s">
        <v>503</v>
      </c>
      <c r="C4529" s="5" t="s">
        <v>504</v>
      </c>
      <c r="D4529" s="5">
        <v>1</v>
      </c>
      <c r="E4529" s="5">
        <v>100</v>
      </c>
      <c r="F4529" s="5">
        <f t="shared" si="495"/>
      </c>
      <c r="G4529" s="6">
        <f t="shared" si="496"/>
      </c>
      <c r="H4529" s="7">
        <v>1</v>
      </c>
      <c r="I4529" s="102">
        <f t="shared" si="497"/>
      </c>
      <c r="W4529">
        <f t="shared" si="498"/>
      </c>
      <c r="X4529">
        <f t="shared" si="499"/>
      </c>
      <c r="Y4529">
        <f t="shared" si="500"/>
      </c>
      <c r="Z4529">
        <f t="shared" si="501"/>
      </c>
    </row>
    <row r="4530" spans="1:26">
      <c r="A4530" s="5"/>
      <c r="B4530" s="1564" t="s">
        <v>738</v>
      </c>
      <c r="C4530" s="1565"/>
      <c r="D4530" s="5"/>
      <c r="E4530" s="5"/>
      <c r="F4530" s="5"/>
      <c r="G4530" s="6"/>
      <c r="H4530" s="5"/>
      <c r="I4530" s="102"/>
      <c r="W4530">
        <f t="shared" si="498"/>
      </c>
      <c r="X4530">
        <f t="shared" si="499"/>
      </c>
      <c r="Y4530">
        <f t="shared" si="500"/>
      </c>
      <c r="Z4530">
        <f t="shared" si="501"/>
      </c>
    </row>
    <row r="4531" spans="1:26">
      <c r="A4531" s="5">
        <v>42</v>
      </c>
      <c r="B4531" s="17" t="s">
        <v>1432</v>
      </c>
      <c r="C4531" s="106"/>
      <c r="D4531" s="366"/>
      <c r="E4531" s="7"/>
      <c r="F4531" s="5">
        <v>10</v>
      </c>
      <c r="G4531" s="6">
        <f>+F4531</f>
      </c>
      <c r="H4531" s="7">
        <v>1</v>
      </c>
      <c r="I4531" s="102">
        <f t="shared" si="497"/>
      </c>
      <c r="W4531">
        <f t="shared" si="498"/>
      </c>
      <c r="X4531">
        <f t="shared" si="499"/>
      </c>
      <c r="Y4531">
        <f t="shared" si="500"/>
      </c>
      <c r="Z4531">
        <f t="shared" si="501"/>
      </c>
    </row>
    <row r="4532" spans="1:26">
      <c r="A4532" s="5">
        <v>43</v>
      </c>
      <c r="B4532" s="17" t="s">
        <v>891</v>
      </c>
      <c r="C4532" s="5" t="s">
        <v>892</v>
      </c>
      <c r="D4532" s="367"/>
      <c r="E4532" s="7"/>
      <c r="F4532" s="5">
        <v>10</v>
      </c>
      <c r="G4532" s="6">
        <f t="shared" ref="G4532:G4538" si="502">+F4532</f>
      </c>
      <c r="H4532" s="7">
        <v>1</v>
      </c>
      <c r="I4532" s="102">
        <f t="shared" si="497"/>
      </c>
      <c r="W4532">
        <f t="shared" si="498"/>
      </c>
      <c r="X4532">
        <f t="shared" si="499"/>
      </c>
      <c r="Y4532">
        <f t="shared" si="500"/>
      </c>
      <c r="Z4532">
        <f t="shared" si="501"/>
      </c>
    </row>
    <row r="4533" spans="1:26">
      <c r="A4533" s="5">
        <v>44</v>
      </c>
      <c r="B4533" s="17" t="s">
        <v>1433</v>
      </c>
      <c r="C4533" s="5" t="s">
        <v>1434</v>
      </c>
      <c r="D4533" s="425">
        <v>1</v>
      </c>
      <c r="E4533" s="7"/>
      <c r="F4533" s="5">
        <v>20</v>
      </c>
      <c r="G4533" s="6">
        <f t="shared" si="502"/>
      </c>
      <c r="H4533" s="7">
        <v>1</v>
      </c>
      <c r="I4533" s="102">
        <f t="shared" si="497"/>
      </c>
      <c r="W4533">
        <f t="shared" si="498"/>
      </c>
      <c r="X4533">
        <f t="shared" si="499"/>
      </c>
      <c r="Y4533">
        <f t="shared" si="500"/>
      </c>
      <c r="Z4533">
        <f t="shared" si="501"/>
      </c>
    </row>
    <row r="4534" spans="1:26">
      <c r="A4534" s="5">
        <v>45</v>
      </c>
      <c r="B4534" s="17" t="s">
        <v>986</v>
      </c>
      <c r="C4534" s="5" t="s">
        <v>987</v>
      </c>
      <c r="D4534" s="425"/>
      <c r="E4534" s="7"/>
      <c r="F4534" s="5">
        <v>20</v>
      </c>
      <c r="G4534" s="6">
        <f t="shared" si="502"/>
      </c>
      <c r="H4534" s="7">
        <v>1</v>
      </c>
      <c r="I4534" s="102">
        <f t="shared" si="497"/>
      </c>
      <c r="W4534">
        <f t="shared" si="498"/>
      </c>
      <c r="X4534">
        <f t="shared" si="499"/>
      </c>
      <c r="Y4534">
        <f t="shared" si="500"/>
      </c>
      <c r="Z4534">
        <f t="shared" si="501"/>
      </c>
    </row>
    <row r="4535" spans="1:26">
      <c r="A4535" s="5"/>
      <c r="B4535" s="1564" t="s">
        <v>803</v>
      </c>
      <c r="C4535" s="1565"/>
      <c r="D4535" s="5"/>
      <c r="E4535" s="5"/>
      <c r="F4535" s="5"/>
      <c r="G4535" s="6"/>
      <c r="H4535" s="5"/>
      <c r="I4535" s="102"/>
      <c r="W4535">
        <f t="shared" si="498"/>
      </c>
      <c r="X4535">
        <f t="shared" si="499"/>
      </c>
      <c r="Y4535">
        <f t="shared" si="500"/>
      </c>
      <c r="Z4535">
        <f t="shared" si="501"/>
      </c>
    </row>
    <row r="4536" spans="1:26" ht="24">
      <c r="A4536" s="275">
        <v>46</v>
      </c>
      <c r="B4536" s="8" t="s">
        <v>1265</v>
      </c>
      <c r="C4536" s="9" t="s">
        <v>1266</v>
      </c>
      <c r="D4536" s="367"/>
      <c r="E4536" s="7"/>
      <c r="F4536" s="5">
        <v>50</v>
      </c>
      <c r="G4536" s="6">
        <f t="shared" si="502"/>
      </c>
      <c r="H4536" s="5">
        <v>1</v>
      </c>
      <c r="I4536" s="102">
        <f t="shared" si="497"/>
      </c>
      <c r="W4536">
        <f t="shared" si="498"/>
      </c>
      <c r="X4536">
        <f t="shared" si="499"/>
      </c>
      <c r="Y4536">
        <f t="shared" si="500"/>
      </c>
      <c r="Z4536">
        <f t="shared" si="501"/>
      </c>
    </row>
    <row r="4537" spans="1:26" ht="24">
      <c r="A4537" s="275">
        <v>47</v>
      </c>
      <c r="B4537" s="8" t="s">
        <v>804</v>
      </c>
      <c r="C4537" s="9" t="s">
        <v>805</v>
      </c>
      <c r="D4537" s="367">
        <v>1</v>
      </c>
      <c r="E4537" s="7"/>
      <c r="F4537" s="5">
        <v>100</v>
      </c>
      <c r="G4537" s="6">
        <f t="shared" si="502"/>
      </c>
      <c r="H4537" s="5">
        <v>1</v>
      </c>
      <c r="I4537" s="102">
        <f t="shared" si="497"/>
      </c>
      <c r="W4537">
        <f t="shared" si="498"/>
      </c>
      <c r="X4537">
        <f t="shared" si="499"/>
      </c>
      <c r="Y4537">
        <f t="shared" si="500"/>
      </c>
      <c r="Z4537">
        <f t="shared" si="501"/>
      </c>
    </row>
    <row r="4538" spans="1:26">
      <c r="A4538" s="275">
        <v>48</v>
      </c>
      <c r="B4538" s="52" t="s">
        <v>1286</v>
      </c>
      <c r="C4538" s="5" t="s">
        <v>1287</v>
      </c>
      <c r="D4538" s="367"/>
      <c r="E4538" s="7"/>
      <c r="F4538" s="5">
        <v>50</v>
      </c>
      <c r="G4538" s="6">
        <f t="shared" si="502"/>
      </c>
      <c r="H4538" s="5">
        <v>1</v>
      </c>
      <c r="I4538" s="102">
        <f t="shared" si="497"/>
      </c>
      <c r="W4538">
        <f t="shared" si="498"/>
      </c>
      <c r="X4538">
        <f t="shared" si="499"/>
      </c>
      <c r="Y4538">
        <f t="shared" si="500"/>
      </c>
      <c r="Z4538">
        <f t="shared" si="501"/>
      </c>
    </row>
    <row r="4539" spans="1:26">
      <c r="A4539" s="275"/>
      <c r="B4539" s="1564" t="s">
        <v>300</v>
      </c>
      <c r="C4539" s="1565"/>
      <c r="D4539" s="5"/>
      <c r="E4539" s="5"/>
      <c r="F4539" s="5"/>
      <c r="G4539" s="6"/>
      <c r="H4539" s="5"/>
      <c r="I4539" s="102"/>
      <c r="W4539">
        <f t="shared" si="498"/>
      </c>
      <c r="X4539">
        <f t="shared" si="499"/>
      </c>
      <c r="Y4539">
        <f t="shared" si="500"/>
      </c>
      <c r="Z4539">
        <f t="shared" si="501"/>
      </c>
    </row>
    <row r="4540" spans="1:26">
      <c r="A4540" s="5">
        <v>49</v>
      </c>
      <c r="B4540" s="17" t="s">
        <v>739</v>
      </c>
      <c r="C4540" s="5">
        <v>10</v>
      </c>
      <c r="D4540" s="5">
        <v>1</v>
      </c>
      <c r="E4540" s="5">
        <v>10</v>
      </c>
      <c r="F4540" s="5">
        <f t="shared" si="495"/>
      </c>
      <c r="G4540" s="6">
        <f t="shared" si="496"/>
      </c>
      <c r="H4540" s="5">
        <v>1</v>
      </c>
      <c r="I4540" s="102">
        <f t="shared" si="497"/>
      </c>
      <c r="W4540">
        <f t="shared" si="498"/>
      </c>
      <c r="X4540">
        <f t="shared" si="499"/>
      </c>
      <c r="Y4540">
        <f t="shared" si="500"/>
      </c>
      <c r="Z4540">
        <f t="shared" si="501"/>
      </c>
    </row>
    <row r="4541" spans="1:26" ht="36">
      <c r="A4541" s="5">
        <v>50</v>
      </c>
      <c r="B4541" s="17" t="s">
        <v>768</v>
      </c>
      <c r="C4541" s="9" t="s">
        <v>913</v>
      </c>
      <c r="D4541" s="366"/>
      <c r="E4541" s="9" t="s">
        <v>913</v>
      </c>
      <c r="F4541" s="5">
        <v>1000</v>
      </c>
      <c r="G4541" s="6">
        <f>+F4541</f>
      </c>
      <c r="H4541" s="5">
        <v>1</v>
      </c>
      <c r="I4541" s="102">
        <f t="shared" si="497"/>
      </c>
      <c r="W4541">
        <f t="shared" si="498"/>
      </c>
      <c r="X4541">
        <f t="shared" si="499"/>
      </c>
      <c r="Y4541">
        <f t="shared" si="500"/>
      </c>
      <c r="Z4541">
        <f t="shared" si="501"/>
      </c>
    </row>
    <row r="4542" spans="1:26" ht="24">
      <c r="A4542" s="5">
        <v>51</v>
      </c>
      <c r="B4542" s="17" t="s">
        <v>770</v>
      </c>
      <c r="C4542" s="9" t="s">
        <v>1310</v>
      </c>
      <c r="D4542" s="366"/>
      <c r="E4542" s="9" t="s">
        <v>1491</v>
      </c>
      <c r="F4542" s="5">
        <v>500</v>
      </c>
      <c r="G4542" s="6">
        <f>+F4542</f>
      </c>
      <c r="H4542" s="5">
        <v>1</v>
      </c>
      <c r="I4542" s="102">
        <f t="shared" si="497"/>
      </c>
      <c r="W4542">
        <f t="shared" si="498"/>
      </c>
      <c r="X4542">
        <f t="shared" si="499"/>
      </c>
      <c r="Y4542">
        <f t="shared" si="500"/>
      </c>
      <c r="Z4542">
        <f t="shared" si="501"/>
      </c>
    </row>
    <row r="4543" spans="1:26">
      <c r="A4543" s="5">
        <v>52</v>
      </c>
      <c r="B4543" s="20" t="s">
        <v>1436</v>
      </c>
      <c r="C4543" s="5" t="s">
        <v>1437</v>
      </c>
      <c r="D4543" s="5">
        <v>1</v>
      </c>
      <c r="E4543" s="5">
        <v>10</v>
      </c>
      <c r="F4543" s="5">
        <f>+E4543*D4543</f>
      </c>
      <c r="G4543" s="6">
        <f>+E4543*D4543</f>
      </c>
      <c r="H4543" s="7">
        <v>1</v>
      </c>
      <c r="I4543" s="102">
        <f t="shared" si="497"/>
      </c>
      <c r="W4543">
        <f t="shared" si="498"/>
      </c>
      <c r="X4543">
        <f t="shared" si="499"/>
      </c>
      <c r="Y4543">
        <f t="shared" si="500"/>
      </c>
      <c r="Z4543">
        <f t="shared" si="501"/>
      </c>
    </row>
    <row r="4544" spans="1:26">
      <c r="A4544" s="275"/>
      <c r="B4544" s="52"/>
      <c r="C4544" s="5"/>
      <c r="D4544" s="5"/>
      <c r="E4544" s="5"/>
      <c r="F4544" s="5"/>
      <c r="G4544" s="6"/>
      <c r="H4544" s="5"/>
      <c r="I4544" s="102"/>
      <c r="W4544">
        <f t="shared" si="498"/>
      </c>
      <c r="X4544">
        <f t="shared" si="499"/>
      </c>
      <c r="Y4544">
        <f t="shared" si="500"/>
      </c>
      <c r="Z4544">
        <f t="shared" si="501"/>
      </c>
    </row>
    <row r="4545" spans="1:26">
      <c r="A4545" s="5"/>
      <c r="B4545" s="8"/>
      <c r="C4545" s="5"/>
      <c r="D4545" s="5"/>
      <c r="E4545" s="5"/>
      <c r="F4545" s="5"/>
      <c r="G4545" s="6"/>
      <c r="H4545" s="5"/>
      <c r="I4545" s="102"/>
      <c r="W4545">
        <f t="shared" si="498"/>
      </c>
      <c r="X4545">
        <f t="shared" si="499"/>
      </c>
      <c r="Y4545">
        <f t="shared" si="500"/>
      </c>
      <c r="Z4545">
        <f t="shared" si="501"/>
      </c>
    </row>
    <row r="4546" spans="1:26">
      <c r="A4546" s="409"/>
      <c r="B4546" s="8"/>
      <c r="C4546" s="5"/>
      <c r="D4546" s="184"/>
      <c r="E4546" s="184"/>
      <c r="F4546" s="245"/>
      <c r="G4546" s="410"/>
      <c r="H4546" s="184"/>
      <c r="I4546" s="108"/>
      <c r="W4546">
        <f t="shared" si="498"/>
      </c>
      <c r="X4546">
        <f t="shared" si="499"/>
      </c>
      <c r="Y4546">
        <f t="shared" si="500"/>
      </c>
      <c r="Z4546">
        <f t="shared" si="501"/>
      </c>
    </row>
    <row r="4547" spans="1:26">
      <c r="A4547" s="409"/>
      <c r="B4547" s="1568" t="s">
        <v>1536</v>
      </c>
      <c r="C4547" s="1569"/>
      <c r="D4547" s="184"/>
      <c r="E4547" s="184"/>
      <c r="F4547" s="245"/>
      <c r="G4547" s="410"/>
      <c r="H4547" s="184"/>
      <c r="I4547" s="108"/>
      <c r="W4547">
        <f t="shared" si="498"/>
      </c>
      <c r="X4547">
        <f t="shared" si="499"/>
      </c>
      <c r="Y4547">
        <f t="shared" si="500"/>
      </c>
      <c r="Z4547">
        <f t="shared" si="501"/>
      </c>
    </row>
    <row r="4548" spans="1:26">
      <c r="A4548" s="409"/>
      <c r="B4548" s="1590"/>
      <c r="C4548" s="1591"/>
      <c r="D4548" s="184"/>
      <c r="E4548" s="184"/>
      <c r="F4548" s="245"/>
      <c r="G4548" s="410"/>
      <c r="H4548" s="184"/>
      <c r="I4548" s="108"/>
      <c r="W4548">
        <f t="shared" ref="W4548:W4611" si="503">IF(LEFT($H4548&amp;"",5)="2019-",$H4548,W4547)</f>
      </c>
      <c r="X4548">
        <f t="shared" ref="X4548:X4611" si="504">IF($W4548="",0,IF(COUNTIF($AB$2:$AB$80,$W4548)&gt;0,1,0))</f>
      </c>
      <c r="Y4548">
        <f t="shared" ref="Y4548:Y4611" si="505">IF($C4548="","",UPPER(TRIM(IFERROR(LEFT($C4548&amp;"",FIND("/",$C4548&amp;"")-1),$C4548&amp;""))))</f>
      </c>
      <c r="Z4548">
        <f t="shared" ref="Z4548:Z4611" si="506">IFERROR(IF(ISNUMBER($G4548),$G4548,0),0)</f>
      </c>
    </row>
    <row r="4549" spans="1:26" ht="15.75" thickBot="1">
      <c r="A4549" s="33"/>
      <c r="B4549" s="17"/>
      <c r="C4549" s="88"/>
      <c r="D4549" s="23"/>
      <c r="E4549" s="23"/>
      <c r="F4549" s="171"/>
      <c r="G4549" s="24"/>
      <c r="H4549" s="23"/>
      <c r="I4549" s="172"/>
      <c r="W4549">
        <f t="shared" si="503"/>
      </c>
      <c r="X4549">
        <f t="shared" si="504"/>
      </c>
      <c r="Y4549">
        <f t="shared" si="505"/>
      </c>
      <c r="Z4549">
        <f t="shared" si="506"/>
      </c>
    </row>
    <row r="4550" spans="1:26">
      <c r="A4550" s="33"/>
      <c r="B4550" s="17"/>
      <c r="C4550" s="10"/>
      <c r="D4550" s="91"/>
      <c r="E4550" s="91"/>
      <c r="F4550" s="91"/>
      <c r="G4550" s="92" t="s">
        <v>19</v>
      </c>
      <c r="H4550" s="91"/>
      <c r="I4550" s="111">
        <f>SUM(I4481:I4549)</f>
      </c>
      <c r="W4550">
        <f t="shared" si="503"/>
      </c>
      <c r="X4550">
        <f t="shared" si="504"/>
      </c>
      <c r="Y4550">
        <f t="shared" si="505"/>
      </c>
      <c r="Z4550">
        <f t="shared" si="506"/>
      </c>
    </row>
    <row r="4551" spans="1:26" ht="15.75" thickBot="1">
      <c r="A4551" s="33"/>
      <c r="B4551" s="11" t="s">
        <v>20</v>
      </c>
      <c r="C4551" s="35"/>
      <c r="D4551" s="35"/>
      <c r="E4551" s="35"/>
      <c r="F4551" s="35"/>
      <c r="G4551" s="35"/>
      <c r="H4551" s="35"/>
      <c r="I4551" s="36"/>
      <c r="W4551">
        <f t="shared" si="503"/>
      </c>
      <c r="X4551">
        <f t="shared" si="504"/>
      </c>
      <c r="Y4551">
        <f t="shared" si="505"/>
      </c>
      <c r="Z4551">
        <f t="shared" si="506"/>
      </c>
    </row>
    <row r="4552" spans="1:26" ht="15.75" thickBot="1">
      <c r="A4552" s="37"/>
      <c r="B4552" s="38"/>
      <c r="C4552" s="39" t="s">
        <v>21</v>
      </c>
      <c r="D4552" s="40">
        <f>SUM(D4481:D4551)</f>
      </c>
      <c r="E4552" s="41">
        <f>IF(H4552=I4552,"OK","NO")</f>
      </c>
      <c r="F4552" s="40">
        <f>SUM(F4481:F4551)</f>
      </c>
      <c r="G4552" s="40">
        <f>SUM(G4481:G4551)</f>
      </c>
      <c r="H4552" s="41">
        <f>SUMPRODUCT(F4481:F4549,H4481:H4549)</f>
      </c>
      <c r="I4552" s="43">
        <f>SUM(I4550:I4551)</f>
      </c>
      <c r="W4552">
        <f t="shared" si="503"/>
      </c>
      <c r="X4552">
        <f t="shared" si="504"/>
      </c>
      <c r="Y4552">
        <f t="shared" si="505"/>
      </c>
      <c r="Z4552">
        <f t="shared" si="506"/>
      </c>
    </row>
    <row r="4553" spans="1:26" ht="15.75" thickBot="1">
      <c r="A4553" s="44"/>
      <c r="B4553" s="116"/>
      <c r="C4553" s="45"/>
      <c r="D4553" s="45"/>
      <c r="E4553" s="45"/>
      <c r="F4553" s="45"/>
      <c r="G4553" s="45"/>
      <c r="H4553" s="46" t="s">
        <v>1492</v>
      </c>
      <c r="I4553" s="47"/>
      <c r="W4553">
        <f t="shared" si="503"/>
      </c>
      <c r="X4553">
        <f t="shared" si="504"/>
      </c>
      <c r="Y4553">
        <f t="shared" si="505"/>
      </c>
      <c r="Z4553">
        <f t="shared" si="506"/>
      </c>
    </row>
    <row r="4554" spans="1:26">
      <c r="A4554" s="12" t="s">
        <v>315</v>
      </c>
      <c r="B4554" s="12"/>
      <c r="C4554" s="12"/>
      <c r="D4554" s="13"/>
      <c r="E4554" s="14" t="s">
        <v>301</v>
      </c>
      <c r="F4554" s="14"/>
      <c r="G4554" s="14"/>
      <c r="H4554" s="2"/>
      <c r="I4554" s="12"/>
      <c r="W4554">
        <f t="shared" si="503"/>
      </c>
      <c r="X4554">
        <f t="shared" si="504"/>
      </c>
      <c r="Y4554">
        <f t="shared" si="505"/>
      </c>
      <c r="Z4554">
        <f t="shared" si="506"/>
      </c>
    </row>
    <row r="4555" spans="1:26">
      <c r="W4555">
        <f t="shared" si="503"/>
      </c>
      <c r="X4555">
        <f t="shared" si="504"/>
      </c>
      <c r="Y4555">
        <f t="shared" si="505"/>
      </c>
      <c r="Z4555">
        <f t="shared" si="506"/>
      </c>
    </row>
    <row r="4556" spans="1:26">
      <c r="W4556">
        <f t="shared" si="503"/>
      </c>
      <c r="X4556">
        <f t="shared" si="504"/>
      </c>
      <c r="Y4556">
        <f t="shared" si="505"/>
      </c>
      <c r="Z4556">
        <f t="shared" si="506"/>
      </c>
    </row>
    <row r="4557" spans="1:26">
      <c r="W4557">
        <f t="shared" si="503"/>
      </c>
      <c r="X4557">
        <f t="shared" si="504"/>
      </c>
      <c r="Y4557">
        <f t="shared" si="505"/>
      </c>
      <c r="Z4557">
        <f t="shared" si="506"/>
      </c>
    </row>
    <row r="4558" spans="1:26">
      <c r="A4558" s="1562" t="s">
        <v>0</v>
      </c>
      <c r="B4558" s="1562"/>
      <c r="C4558" s="1562"/>
      <c r="D4558" s="1562"/>
      <c r="E4558" s="1562"/>
      <c r="F4558" s="1562"/>
      <c r="G4558" s="1562"/>
      <c r="H4558" s="1562"/>
      <c r="I4558" s="1562"/>
      <c r="W4558">
        <f t="shared" si="503"/>
      </c>
      <c r="X4558">
        <f t="shared" si="504"/>
      </c>
      <c r="Y4558">
        <f t="shared" si="505"/>
      </c>
      <c r="Z4558">
        <f t="shared" si="506"/>
      </c>
    </row>
    <row r="4559" spans="1:26">
      <c r="W4559">
        <f t="shared" si="503"/>
      </c>
      <c r="X4559">
        <f t="shared" si="504"/>
      </c>
      <c r="Y4559">
        <f t="shared" si="505"/>
      </c>
      <c r="Z4559">
        <f t="shared" si="506"/>
      </c>
    </row>
    <row r="4560" spans="1:26">
      <c r="A4560" s="1" t="s">
        <v>1</v>
      </c>
      <c r="B4560" s="1"/>
      <c r="G4560" s="2" t="s">
        <v>2</v>
      </c>
      <c r="H4560" s="413" t="s">
        <v>838</v>
      </c>
      <c r="I4560" s="3" t="s">
        <v>1407</v>
      </c>
      <c r="W4560">
        <f t="shared" si="503"/>
      </c>
      <c r="X4560">
        <f t="shared" si="504"/>
      </c>
      <c r="Y4560">
        <f t="shared" si="505"/>
      </c>
      <c r="Z4560">
        <f t="shared" si="506"/>
      </c>
    </row>
    <row r="4561" spans="1:26">
      <c r="A4561" t="inlineStr">
        <is>
          <t>Dealer-081</t>
        </is>
      </c>
      <c r="B4561" s="1"/>
      <c r="F4561" s="4" t="s">
        <v>3</v>
      </c>
      <c r="G4561" s="2"/>
      <c r="H4561" s="393" t="s">
        <v>98</v>
      </c>
      <c r="I4561" s="1" t="s">
        <v>158</v>
      </c>
      <c r="W4561">
        <f t="shared" si="503"/>
      </c>
      <c r="X4561">
        <f t="shared" si="504"/>
      </c>
      <c r="Y4561">
        <f t="shared" si="505"/>
      </c>
      <c r="Z4561">
        <f t="shared" si="506"/>
      </c>
    </row>
    <row r="4562" spans="1:26" ht="21.75" customHeight="1">
      <c r="A4562" s="141" t="inlineStr">
        <is>
          <t>Dealer-153</t>
        </is>
      </c>
      <c r="B4562" s="126"/>
      <c r="D4562" s="142"/>
      <c r="G4562" s="1747" t="s">
        <v>1478</v>
      </c>
      <c r="H4562" s="1747"/>
      <c r="I4562" s="1747"/>
      <c r="W4562">
        <f t="shared" si="503"/>
      </c>
      <c r="X4562">
        <f t="shared" si="504"/>
      </c>
      <c r="Y4562">
        <f t="shared" si="505"/>
      </c>
      <c r="Z4562">
        <f t="shared" si="506"/>
      </c>
    </row>
    <row r="4563" spans="1:26" ht="15.75">
      <c r="A4563" s="141" t="inlineStr">
        <is>
          <t>Address line (redacted)</t>
        </is>
      </c>
      <c r="B4563" s="126"/>
      <c r="D4563" s="142"/>
      <c r="H4563" s="54"/>
      <c r="W4563">
        <f t="shared" si="503"/>
      </c>
      <c r="X4563">
        <f t="shared" si="504"/>
      </c>
      <c r="Y4563">
        <f t="shared" si="505"/>
      </c>
      <c r="Z4563">
        <f t="shared" si="506"/>
      </c>
    </row>
    <row r="4564" spans="1:26" ht="15.75">
      <c r="A4564" s="143" t="inlineStr">
        <is>
          <t>Address line (redacted)</t>
        </is>
      </c>
      <c r="B4564" s="126"/>
      <c r="D4564" s="142"/>
      <c r="H4564" s="54"/>
      <c r="W4564">
        <f t="shared" si="503"/>
      </c>
      <c r="X4564">
        <f t="shared" si="504"/>
      </c>
      <c r="Y4564">
        <f t="shared" si="505"/>
      </c>
      <c r="Z4564">
        <f t="shared" si="506"/>
      </c>
    </row>
    <row r="4565" spans="1:26">
      <c r="A4565" s="144" t="s">
        <v>367</v>
      </c>
      <c r="B4565" s="145" t="inlineStr">
        <is>
          <t>GSTIN-MASKED</t>
        </is>
      </c>
      <c r="C4565" s="126"/>
      <c r="D4565" s="126"/>
      <c r="E4565" s="126"/>
      <c r="W4565">
        <f t="shared" si="503"/>
      </c>
      <c r="X4565">
        <f t="shared" si="504"/>
      </c>
      <c r="Y4565">
        <f t="shared" si="505"/>
      </c>
      <c r="Z4565">
        <f t="shared" si="506"/>
      </c>
    </row>
    <row r="4566" spans="1:26">
      <c r="W4566">
        <f t="shared" si="503"/>
      </c>
      <c r="X4566">
        <f t="shared" si="504"/>
      </c>
      <c r="Y4566">
        <f t="shared" si="505"/>
      </c>
      <c r="Z4566">
        <f t="shared" si="506"/>
      </c>
    </row>
    <row r="4567" spans="1:26">
      <c r="A4567" s="1" t="s">
        <v>5</v>
      </c>
      <c r="W4567">
        <f t="shared" si="503"/>
      </c>
      <c r="X4567">
        <f t="shared" si="504"/>
      </c>
      <c r="Y4567">
        <f t="shared" si="505"/>
      </c>
      <c r="Z4567">
        <f t="shared" si="506"/>
      </c>
    </row>
    <row r="4568" spans="1:26">
      <c r="A4568" s="1" t="s">
        <v>6</v>
      </c>
      <c r="W4568">
        <f t="shared" si="503"/>
      </c>
      <c r="X4568">
        <f t="shared" si="504"/>
      </c>
      <c r="Y4568">
        <f t="shared" si="505"/>
      </c>
      <c r="Z4568">
        <f t="shared" si="506"/>
      </c>
    </row>
    <row r="4569" spans="1:26" ht="15.75" thickBot="1">
      <c r="A4569" s="1" t="s">
        <v>7</v>
      </c>
      <c r="W4569">
        <f t="shared" si="503"/>
      </c>
      <c r="X4569">
        <f t="shared" si="504"/>
      </c>
      <c r="Y4569">
        <f t="shared" si="505"/>
      </c>
      <c r="Z4569">
        <f t="shared" si="506"/>
      </c>
    </row>
    <row r="4570" spans="1:26" ht="24">
      <c r="A4570" s="26" t="s">
        <v>8</v>
      </c>
      <c r="B4570" s="27" t="s">
        <v>9</v>
      </c>
      <c r="C4570" s="27" t="s">
        <v>10</v>
      </c>
      <c r="D4570" s="28" t="s">
        <v>11</v>
      </c>
      <c r="E4570" s="28" t="s">
        <v>12</v>
      </c>
      <c r="F4570" s="28" t="s">
        <v>13</v>
      </c>
      <c r="G4570" s="28" t="s">
        <v>14</v>
      </c>
      <c r="H4570" s="29" t="s">
        <v>15</v>
      </c>
      <c r="I4570" s="30" t="s">
        <v>16</v>
      </c>
      <c r="W4570">
        <f t="shared" si="503"/>
      </c>
      <c r="X4570">
        <f t="shared" si="504"/>
      </c>
      <c r="Y4570">
        <f t="shared" si="505"/>
      </c>
      <c r="Z4570">
        <f t="shared" si="506"/>
      </c>
    </row>
    <row r="4571" spans="1:26">
      <c r="A4571" s="57"/>
      <c r="B4571" s="1563" t="s">
        <v>300</v>
      </c>
      <c r="C4571" s="1563"/>
      <c r="D4571" s="5"/>
      <c r="E4571" s="5"/>
      <c r="F4571" s="5"/>
      <c r="G4571" s="6"/>
      <c r="H4571" s="5"/>
      <c r="I4571" s="58"/>
      <c r="W4571">
        <f t="shared" si="503"/>
      </c>
      <c r="X4571">
        <f t="shared" si="504"/>
      </c>
      <c r="Y4571">
        <f t="shared" si="505"/>
      </c>
      <c r="Z4571">
        <f t="shared" si="506"/>
      </c>
    </row>
    <row r="4572" spans="1:26">
      <c r="A4572" s="227">
        <v>1</v>
      </c>
      <c r="B4572" s="8" t="s">
        <v>722</v>
      </c>
      <c r="C4572" s="5" t="s">
        <v>723</v>
      </c>
      <c r="D4572" s="5"/>
      <c r="E4572" s="5"/>
      <c r="F4572" s="5">
        <v>10</v>
      </c>
      <c r="G4572" s="365">
        <f>+F4572</f>
      </c>
      <c r="H4572" s="5">
        <v>1</v>
      </c>
      <c r="I4572" s="102">
        <f>+H4572*G4572</f>
      </c>
      <c r="W4572">
        <f t="shared" si="503"/>
      </c>
      <c r="X4572">
        <f t="shared" si="504"/>
      </c>
      <c r="Y4572">
        <f t="shared" si="505"/>
      </c>
      <c r="Z4572">
        <f t="shared" si="506"/>
      </c>
    </row>
    <row r="4573" spans="1:26">
      <c r="A4573" s="277"/>
      <c r="B4573" s="1563" t="s">
        <v>17</v>
      </c>
      <c r="C4573" s="1563"/>
      <c r="D4573" s="10"/>
      <c r="E4573" s="10"/>
      <c r="F4573" s="5"/>
      <c r="G4573" s="5"/>
      <c r="H4573" s="5"/>
      <c r="I4573" s="102"/>
      <c r="W4573">
        <f t="shared" si="503"/>
      </c>
      <c r="X4573">
        <f t="shared" si="504"/>
      </c>
      <c r="Y4573">
        <f t="shared" si="505"/>
      </c>
      <c r="Z4573">
        <f t="shared" si="506"/>
      </c>
    </row>
    <row r="4574" spans="1:26">
      <c r="A4574" s="5">
        <v>2</v>
      </c>
      <c r="B4574" s="8" t="s">
        <v>452</v>
      </c>
      <c r="C4574" s="5" t="s">
        <v>339</v>
      </c>
      <c r="D4574" s="5">
        <v>1</v>
      </c>
      <c r="E4574" s="5">
        <v>5</v>
      </c>
      <c r="F4574" s="5">
        <f>+E4574*D4574</f>
      </c>
      <c r="G4574" s="365">
        <f>+E4574*D4574</f>
      </c>
      <c r="H4574" s="5">
        <v>1</v>
      </c>
      <c r="I4574" s="102">
        <f>+H4574*G4574</f>
      </c>
      <c r="W4574">
        <f t="shared" si="503"/>
      </c>
      <c r="X4574">
        <f t="shared" si="504"/>
      </c>
      <c r="Y4574">
        <f t="shared" si="505"/>
      </c>
      <c r="Z4574">
        <f t="shared" si="506"/>
      </c>
    </row>
    <row r="4575" spans="1:26">
      <c r="A4575" s="277"/>
      <c r="B4575" s="1563" t="s">
        <v>18</v>
      </c>
      <c r="C4575" s="1563"/>
      <c r="D4575" s="10"/>
      <c r="E4575" s="10"/>
      <c r="F4575" s="5"/>
      <c r="G4575" s="5"/>
      <c r="H4575" s="5"/>
      <c r="I4575" s="102"/>
      <c r="W4575">
        <f t="shared" si="503"/>
      </c>
      <c r="X4575">
        <f t="shared" si="504"/>
      </c>
      <c r="Y4575">
        <f t="shared" si="505"/>
      </c>
      <c r="Z4575">
        <f t="shared" si="506"/>
      </c>
    </row>
    <row r="4576" spans="1:26">
      <c r="A4576" s="5">
        <v>3</v>
      </c>
      <c r="B4576" s="95" t="s">
        <v>873</v>
      </c>
      <c r="C4576" s="9" t="s">
        <v>872</v>
      </c>
      <c r="D4576" s="5">
        <v>2</v>
      </c>
      <c r="E4576" s="5">
        <v>4</v>
      </c>
      <c r="F4576" s="5">
        <f>+E4576*D4576</f>
      </c>
      <c r="G4576" s="365">
        <f>+E4576*D4576</f>
      </c>
      <c r="H4576" s="16">
        <v>1</v>
      </c>
      <c r="I4576" s="102">
        <f>+H4576*G4576</f>
      </c>
      <c r="W4576">
        <f t="shared" si="503"/>
      </c>
      <c r="X4576">
        <f t="shared" si="504"/>
      </c>
      <c r="Y4576">
        <f t="shared" si="505"/>
      </c>
      <c r="Z4576">
        <f t="shared" si="506"/>
      </c>
    </row>
    <row r="4577" spans="1:26">
      <c r="A4577" s="5">
        <v>4</v>
      </c>
      <c r="B4577" s="8" t="s">
        <v>467</v>
      </c>
      <c r="C4577" s="5" t="s">
        <v>466</v>
      </c>
      <c r="D4577" s="5">
        <v>2</v>
      </c>
      <c r="E4577" s="5">
        <v>4</v>
      </c>
      <c r="F4577" s="5">
        <f>+E4577*D4577</f>
      </c>
      <c r="G4577" s="365">
        <f>+E4577*D4577</f>
      </c>
      <c r="H4577" s="16">
        <v>1</v>
      </c>
      <c r="I4577" s="102">
        <f>+H4577*G4577</f>
      </c>
      <c r="W4577">
        <f t="shared" si="503"/>
      </c>
      <c r="X4577">
        <f t="shared" si="504"/>
      </c>
      <c r="Y4577">
        <f t="shared" si="505"/>
      </c>
      <c r="Z4577">
        <f t="shared" si="506"/>
      </c>
    </row>
    <row r="4578" spans="1:26">
      <c r="A4578" s="277"/>
      <c r="B4578" s="8"/>
      <c r="C4578" s="5"/>
      <c r="D4578" s="10"/>
      <c r="E4578" s="5"/>
      <c r="F4578" s="5"/>
      <c r="G4578" s="5"/>
      <c r="H4578" s="5"/>
      <c r="I4578" s="102"/>
      <c r="W4578">
        <f t="shared" si="503"/>
      </c>
      <c r="X4578">
        <f t="shared" si="504"/>
      </c>
      <c r="Y4578">
        <f t="shared" si="505"/>
      </c>
      <c r="Z4578">
        <f t="shared" si="506"/>
      </c>
    </row>
    <row r="4579" spans="1:26">
      <c r="A4579" s="277"/>
      <c r="B4579" s="8"/>
      <c r="C4579" s="5"/>
      <c r="D4579" s="10"/>
      <c r="E4579" s="5"/>
      <c r="F4579" s="5"/>
      <c r="G4579" s="5"/>
      <c r="H4579" s="5"/>
      <c r="I4579" s="102"/>
      <c r="W4579">
        <f t="shared" si="503"/>
      </c>
      <c r="X4579">
        <f t="shared" si="504"/>
      </c>
      <c r="Y4579">
        <f t="shared" si="505"/>
      </c>
      <c r="Z4579">
        <f t="shared" si="506"/>
      </c>
    </row>
    <row r="4580" spans="1:26">
      <c r="A4580" s="277"/>
      <c r="B4580" s="8"/>
      <c r="C4580" s="5"/>
      <c r="D4580" s="10"/>
      <c r="E4580" s="5"/>
      <c r="F4580" s="5"/>
      <c r="G4580" s="5"/>
      <c r="H4580" s="5"/>
      <c r="I4580" s="102"/>
      <c r="W4580">
        <f t="shared" si="503"/>
      </c>
      <c r="X4580">
        <f t="shared" si="504"/>
      </c>
      <c r="Y4580">
        <f t="shared" si="505"/>
      </c>
      <c r="Z4580">
        <f t="shared" si="506"/>
      </c>
    </row>
    <row r="4581" spans="1:26">
      <c r="A4581" s="277"/>
      <c r="B4581" s="8"/>
      <c r="C4581" s="5"/>
      <c r="D4581" s="10"/>
      <c r="E4581" s="5"/>
      <c r="F4581" s="5"/>
      <c r="G4581" s="5"/>
      <c r="H4581" s="5"/>
      <c r="I4581" s="102"/>
      <c r="W4581">
        <f t="shared" si="503"/>
      </c>
      <c r="X4581">
        <f t="shared" si="504"/>
      </c>
      <c r="Y4581">
        <f t="shared" si="505"/>
      </c>
      <c r="Z4581">
        <f t="shared" si="506"/>
      </c>
    </row>
    <row r="4582" spans="1:26">
      <c r="A4582" s="277"/>
      <c r="B4582" s="8"/>
      <c r="C4582" s="5"/>
      <c r="D4582" s="10"/>
      <c r="E4582" s="5"/>
      <c r="F4582" s="5"/>
      <c r="G4582" s="5"/>
      <c r="H4582" s="5"/>
      <c r="I4582" s="102"/>
      <c r="W4582">
        <f t="shared" si="503"/>
      </c>
      <c r="X4582">
        <f t="shared" si="504"/>
      </c>
      <c r="Y4582">
        <f t="shared" si="505"/>
      </c>
      <c r="Z4582">
        <f t="shared" si="506"/>
      </c>
    </row>
    <row r="4583" spans="1:26">
      <c r="A4583" s="31"/>
      <c r="B4583" s="148"/>
      <c r="C4583" s="148"/>
      <c r="D4583" s="21"/>
      <c r="E4583" s="5"/>
      <c r="F4583" s="9"/>
      <c r="G4583" s="6"/>
      <c r="H4583" s="7"/>
      <c r="I4583" s="102"/>
      <c r="W4583">
        <f t="shared" si="503"/>
      </c>
      <c r="X4583">
        <f t="shared" si="504"/>
      </c>
      <c r="Y4583">
        <f t="shared" si="505"/>
      </c>
      <c r="Z4583">
        <f t="shared" si="506"/>
      </c>
    </row>
    <row r="4584" spans="1:26">
      <c r="A4584" s="31"/>
      <c r="B4584" s="1568" t="s">
        <v>1448</v>
      </c>
      <c r="C4584" s="1569"/>
      <c r="D4584" s="5"/>
      <c r="E4584" s="5"/>
      <c r="F4584" s="5"/>
      <c r="G4584" s="21"/>
      <c r="H4584" s="5"/>
      <c r="I4584" s="32"/>
      <c r="W4584">
        <f t="shared" si="503"/>
      </c>
      <c r="X4584">
        <f t="shared" si="504"/>
      </c>
      <c r="Y4584">
        <f t="shared" si="505"/>
      </c>
      <c r="Z4584">
        <f t="shared" si="506"/>
      </c>
    </row>
    <row r="4585" spans="1:26">
      <c r="A4585" s="33"/>
      <c r="B4585" s="1590"/>
      <c r="C4585" s="1591"/>
      <c r="D4585" s="34"/>
      <c r="E4585" s="16"/>
      <c r="F4585" s="5"/>
      <c r="G4585" s="21"/>
      <c r="H4585" s="5"/>
      <c r="I4585" s="32"/>
      <c r="W4585">
        <f t="shared" si="503"/>
      </c>
      <c r="X4585">
        <f t="shared" si="504"/>
      </c>
      <c r="Y4585">
        <f t="shared" si="505"/>
      </c>
      <c r="Z4585">
        <f t="shared" si="506"/>
      </c>
    </row>
    <row r="4586" spans="1:26" ht="15.75" thickBot="1">
      <c r="A4586" s="33"/>
      <c r="B4586" s="10"/>
      <c r="C4586" s="10"/>
      <c r="D4586" s="109"/>
      <c r="E4586" s="109"/>
      <c r="F4586" s="109"/>
      <c r="G4586" s="109"/>
      <c r="H4586" s="109"/>
      <c r="I4586" s="110"/>
      <c r="W4586">
        <f t="shared" si="503"/>
      </c>
      <c r="X4586">
        <f t="shared" si="504"/>
      </c>
      <c r="Y4586">
        <f t="shared" si="505"/>
      </c>
      <c r="Z4586">
        <f t="shared" si="506"/>
      </c>
    </row>
    <row r="4587" spans="1:26">
      <c r="A4587" s="33"/>
      <c r="B4587" s="10"/>
      <c r="C4587" s="10"/>
      <c r="D4587" s="91"/>
      <c r="E4587" s="91"/>
      <c r="F4587" s="91"/>
      <c r="G4587" s="92" t="s">
        <v>19</v>
      </c>
      <c r="H4587" s="91"/>
      <c r="I4587" s="111">
        <f>SUM(I4571:I4586)</f>
      </c>
      <c r="W4587">
        <f t="shared" si="503"/>
      </c>
      <c r="X4587">
        <f t="shared" si="504"/>
      </c>
      <c r="Y4587">
        <f t="shared" si="505"/>
      </c>
      <c r="Z4587">
        <f t="shared" si="506"/>
      </c>
    </row>
    <row r="4588" spans="1:26">
      <c r="A4588" s="149"/>
      <c r="B4588" s="69"/>
      <c r="C4588" s="69"/>
      <c r="D4588" s="150"/>
      <c r="E4588" s="151" t="s">
        <v>371</v>
      </c>
      <c r="F4588" s="152"/>
      <c r="G4588" s="153"/>
      <c r="H4588" s="154" t="s">
        <v>372</v>
      </c>
      <c r="I4588" s="155"/>
      <c r="W4588">
        <f t="shared" si="503"/>
      </c>
      <c r="X4588">
        <f t="shared" si="504"/>
      </c>
      <c r="Y4588">
        <f t="shared" si="505"/>
      </c>
      <c r="Z4588">
        <f t="shared" si="506"/>
      </c>
    </row>
    <row r="4589" spans="1:26">
      <c r="A4589" s="149"/>
      <c r="B4589" s="69"/>
      <c r="C4589" s="69"/>
      <c r="D4589" s="151"/>
      <c r="E4589" s="151" t="s">
        <v>314</v>
      </c>
      <c r="F4589" s="152" t="s">
        <v>373</v>
      </c>
      <c r="G4589" s="153"/>
      <c r="H4589" s="112"/>
      <c r="I4589" s="61"/>
      <c r="W4589">
        <f t="shared" si="503"/>
      </c>
      <c r="X4589">
        <f t="shared" si="504"/>
      </c>
      <c r="Y4589">
        <f t="shared" si="505"/>
      </c>
      <c r="Z4589">
        <f t="shared" si="506"/>
      </c>
    </row>
    <row r="4590" spans="1:26" ht="15.75" thickBot="1">
      <c r="A4590" s="33"/>
      <c r="B4590" s="11" t="s">
        <v>20</v>
      </c>
      <c r="C4590" s="35"/>
      <c r="D4590" s="35"/>
      <c r="E4590" s="35"/>
      <c r="F4590" s="35"/>
      <c r="G4590" s="156"/>
      <c r="H4590" s="35"/>
      <c r="I4590" s="36"/>
      <c r="W4590">
        <f t="shared" si="503"/>
      </c>
      <c r="X4590">
        <f t="shared" si="504"/>
      </c>
      <c r="Y4590">
        <f t="shared" si="505"/>
      </c>
      <c r="Z4590">
        <f t="shared" si="506"/>
      </c>
    </row>
    <row r="4591" spans="1:26" ht="15.75" thickBot="1">
      <c r="A4591" s="37"/>
      <c r="B4591" s="38"/>
      <c r="C4591" s="39" t="s">
        <v>21</v>
      </c>
      <c r="D4591" s="40">
        <f>SUM(D4571:D4590)</f>
      </c>
      <c r="E4591" s="41">
        <f>IF(H4591=I4591,"OK","NO")</f>
      </c>
      <c r="F4591" s="40">
        <f>SUM(F4571:F4590)</f>
      </c>
      <c r="G4591" s="40">
        <f>SUM(G4571:G4590)</f>
      </c>
      <c r="H4591" s="42">
        <f>SUMPRODUCT(F4568:F4586,H4568:H4586)</f>
      </c>
      <c r="I4591" s="43">
        <f>SUM(I4587:I4590)</f>
      </c>
      <c r="W4591">
        <f t="shared" si="503"/>
      </c>
      <c r="X4591">
        <f t="shared" si="504"/>
      </c>
      <c r="Y4591">
        <f t="shared" si="505"/>
      </c>
      <c r="Z4591">
        <f t="shared" si="506"/>
      </c>
    </row>
    <row r="4592" spans="1:26" ht="15.75" thickBot="1">
      <c r="A4592" s="44"/>
      <c r="B4592" s="116"/>
      <c r="C4592" s="45"/>
      <c r="D4592" s="45"/>
      <c r="E4592" s="45"/>
      <c r="F4592" s="45"/>
      <c r="G4592" s="45"/>
      <c r="H4592" s="46"/>
      <c r="I4592" s="47"/>
      <c r="W4592">
        <f t="shared" si="503"/>
      </c>
      <c r="X4592">
        <f t="shared" si="504"/>
      </c>
      <c r="Y4592">
        <f t="shared" si="505"/>
      </c>
      <c r="Z4592">
        <f t="shared" si="506"/>
      </c>
    </row>
    <row r="4593" spans="1:26">
      <c r="A4593" s="12" t="s">
        <v>23</v>
      </c>
      <c r="B4593" s="12"/>
      <c r="C4593" s="12"/>
      <c r="D4593" s="13"/>
      <c r="E4593" s="14" t="s">
        <v>301</v>
      </c>
      <c r="F4593" s="14"/>
      <c r="G4593" s="14"/>
      <c r="H4593" s="2"/>
      <c r="I4593" s="12"/>
      <c r="W4593">
        <f t="shared" si="503"/>
      </c>
      <c r="X4593">
        <f t="shared" si="504"/>
      </c>
      <c r="Y4593">
        <f t="shared" si="505"/>
      </c>
      <c r="Z4593">
        <f t="shared" si="506"/>
      </c>
    </row>
    <row r="4594" spans="1:26">
      <c r="W4594">
        <f t="shared" si="503"/>
      </c>
      <c r="X4594">
        <f t="shared" si="504"/>
      </c>
      <c r="Y4594">
        <f t="shared" si="505"/>
      </c>
      <c r="Z4594">
        <f t="shared" si="506"/>
      </c>
    </row>
    <row r="4595" spans="1:26">
      <c r="W4595">
        <f t="shared" si="503"/>
      </c>
      <c r="X4595">
        <f t="shared" si="504"/>
      </c>
      <c r="Y4595">
        <f t="shared" si="505"/>
      </c>
      <c r="Z4595">
        <f t="shared" si="506"/>
      </c>
    </row>
    <row r="4596" spans="1:26">
      <c r="A4596" s="1562" t="s">
        <v>0</v>
      </c>
      <c r="B4596" s="1562"/>
      <c r="C4596" s="1562"/>
      <c r="D4596" s="1562"/>
      <c r="E4596" s="1562"/>
      <c r="F4596" s="1562"/>
      <c r="G4596" s="1562"/>
      <c r="H4596" s="1562"/>
      <c r="I4596" s="1562"/>
      <c r="W4596">
        <f t="shared" si="503"/>
      </c>
      <c r="X4596">
        <f t="shared" si="504"/>
      </c>
      <c r="Y4596">
        <f t="shared" si="505"/>
      </c>
      <c r="Z4596">
        <f t="shared" si="506"/>
      </c>
    </row>
    <row r="4597" spans="1:26">
      <c r="W4597">
        <f t="shared" si="503"/>
      </c>
      <c r="X4597">
        <f t="shared" si="504"/>
      </c>
      <c r="Y4597">
        <f t="shared" si="505"/>
      </c>
      <c r="Z4597">
        <f t="shared" si="506"/>
      </c>
    </row>
    <row r="4598" spans="1:26">
      <c r="A4598" s="1" t="s">
        <v>1</v>
      </c>
      <c r="B4598" s="1"/>
      <c r="G4598" s="2" t="s">
        <v>2</v>
      </c>
      <c r="H4598" s="3" t="s">
        <v>1407</v>
      </c>
      <c r="W4598">
        <f t="shared" si="503"/>
      </c>
      <c r="X4598">
        <f t="shared" si="504"/>
      </c>
      <c r="Y4598">
        <f t="shared" si="505"/>
      </c>
      <c r="Z4598">
        <f t="shared" si="506"/>
      </c>
    </row>
    <row r="4599" spans="1:26">
      <c r="A4599" s="63" t="inlineStr">
        <is>
          <t>Dealer-156</t>
        </is>
      </c>
      <c r="B4599" s="160"/>
      <c r="F4599" s="4" t="s">
        <v>3</v>
      </c>
      <c r="G4599" s="2"/>
      <c r="H4599" s="1" t="s">
        <v>159</v>
      </c>
      <c r="W4599">
        <f t="shared" si="503"/>
      </c>
      <c r="X4599">
        <f t="shared" si="504"/>
      </c>
      <c r="Y4599">
        <f t="shared" si="505"/>
      </c>
      <c r="Z4599">
        <f t="shared" si="506"/>
      </c>
    </row>
    <row r="4600" spans="1:26">
      <c r="A4600" s="264" t="inlineStr">
        <is>
          <t>Address line (redacted)</t>
        </is>
      </c>
      <c r="B4600" s="160"/>
      <c r="H4600" s="54"/>
      <c r="W4600">
        <f t="shared" si="503"/>
      </c>
      <c r="X4600">
        <f t="shared" si="504"/>
      </c>
      <c r="Y4600">
        <f t="shared" si="505"/>
      </c>
      <c r="Z4600">
        <f t="shared" si="506"/>
      </c>
    </row>
    <row r="4601" spans="1:26">
      <c r="A4601" s="12" t="s">
        <v>571</v>
      </c>
      <c r="B4601" s="160"/>
      <c r="H4601" s="54"/>
      <c r="W4601">
        <f t="shared" si="503"/>
      </c>
      <c r="X4601">
        <f t="shared" si="504"/>
      </c>
      <c r="Y4601">
        <f t="shared" si="505"/>
      </c>
      <c r="Z4601">
        <f t="shared" si="506"/>
      </c>
    </row>
    <row r="4602" spans="1:26">
      <c r="A4602" s="265" t="s">
        <v>572</v>
      </c>
      <c r="B4602" s="160"/>
      <c r="H4602" s="54"/>
      <c r="W4602">
        <f t="shared" si="503"/>
      </c>
      <c r="X4602">
        <f t="shared" si="504"/>
      </c>
      <c r="Y4602">
        <f t="shared" si="505"/>
      </c>
      <c r="Z4602">
        <f t="shared" si="506"/>
      </c>
    </row>
    <row r="4603" spans="1:26">
      <c r="A4603" s="264" t="inlineStr">
        <is>
          <t>Dealer-173</t>
        </is>
      </c>
      <c r="B4603" s="160"/>
      <c r="H4603" s="54"/>
      <c r="W4603">
        <f t="shared" si="503"/>
      </c>
      <c r="X4603">
        <f t="shared" si="504"/>
      </c>
      <c r="Y4603">
        <f t="shared" si="505"/>
      </c>
      <c r="Z4603">
        <f t="shared" si="506"/>
      </c>
    </row>
    <row r="4604" spans="1:26">
      <c r="A4604" s="264" t="inlineStr">
        <is>
          <t>Address line (redacted)</t>
        </is>
      </c>
      <c r="B4604" s="160"/>
      <c r="H4604" s="54"/>
      <c r="W4604">
        <f t="shared" si="503"/>
      </c>
      <c r="X4604">
        <f t="shared" si="504"/>
      </c>
      <c r="Y4604">
        <f t="shared" si="505"/>
      </c>
      <c r="Z4604">
        <f t="shared" si="506"/>
      </c>
    </row>
    <row r="4605" spans="1:26">
      <c r="A4605" s="266" t="inlineStr">
        <is>
          <t>Address line (redacted)</t>
        </is>
      </c>
      <c r="B4605" s="267"/>
      <c r="C4605" s="267"/>
      <c r="D4605" s="267"/>
      <c r="E4605" s="267"/>
      <c r="F4605" s="267"/>
      <c r="G4605" s="267"/>
      <c r="H4605" s="267"/>
      <c r="I4605" s="267"/>
      <c r="W4605">
        <f t="shared" si="503"/>
      </c>
      <c r="X4605">
        <f t="shared" si="504"/>
      </c>
      <c r="Y4605">
        <f t="shared" si="505"/>
      </c>
      <c r="Z4605">
        <f t="shared" si="506"/>
      </c>
    </row>
    <row r="4606" spans="1:26">
      <c r="A4606" s="1" t="s">
        <v>5</v>
      </c>
      <c r="W4606">
        <f t="shared" si="503"/>
      </c>
      <c r="X4606">
        <f t="shared" si="504"/>
      </c>
      <c r="Y4606">
        <f t="shared" si="505"/>
      </c>
      <c r="Z4606">
        <f t="shared" si="506"/>
      </c>
    </row>
    <row r="4607" spans="1:26">
      <c r="A4607" s="1" t="s">
        <v>6</v>
      </c>
      <c r="W4607">
        <f t="shared" si="503"/>
      </c>
      <c r="X4607">
        <f t="shared" si="504"/>
      </c>
      <c r="Y4607">
        <f t="shared" si="505"/>
      </c>
      <c r="Z4607">
        <f t="shared" si="506"/>
      </c>
    </row>
    <row r="4608" spans="1:26" ht="15.75" thickBot="1">
      <c r="A4608" s="1" t="s">
        <v>7</v>
      </c>
      <c r="W4608">
        <f t="shared" si="503"/>
      </c>
      <c r="X4608">
        <f t="shared" si="504"/>
      </c>
      <c r="Y4608">
        <f t="shared" si="505"/>
      </c>
      <c r="Z4608">
        <f t="shared" si="506"/>
      </c>
    </row>
    <row r="4609" spans="1:26" ht="24">
      <c r="A4609" s="26" t="s">
        <v>8</v>
      </c>
      <c r="B4609" s="27" t="s">
        <v>9</v>
      </c>
      <c r="C4609" s="27" t="s">
        <v>10</v>
      </c>
      <c r="D4609" s="28" t="s">
        <v>11</v>
      </c>
      <c r="E4609" s="28" t="s">
        <v>12</v>
      </c>
      <c r="F4609" s="28" t="s">
        <v>13</v>
      </c>
      <c r="G4609" s="28" t="s">
        <v>14</v>
      </c>
      <c r="H4609" s="29" t="s">
        <v>15</v>
      </c>
      <c r="I4609" s="30" t="s">
        <v>16</v>
      </c>
      <c r="W4609">
        <f t="shared" si="503"/>
      </c>
      <c r="X4609">
        <f t="shared" si="504"/>
      </c>
      <c r="Y4609">
        <f t="shared" si="505"/>
      </c>
      <c r="Z4609">
        <f t="shared" si="506"/>
      </c>
    </row>
    <row r="4610" spans="1:26">
      <c r="A4610" s="107"/>
      <c r="B4610" s="1563" t="s">
        <v>17</v>
      </c>
      <c r="C4610" s="1563"/>
      <c r="D4610" s="5"/>
      <c r="E4610" s="5"/>
      <c r="F4610" s="5"/>
      <c r="G4610" s="6"/>
      <c r="H4610" s="6"/>
      <c r="I4610" s="102"/>
      <c r="W4610">
        <f t="shared" si="503"/>
      </c>
      <c r="X4610">
        <f t="shared" si="504"/>
      </c>
      <c r="Y4610">
        <f t="shared" si="505"/>
      </c>
      <c r="Z4610">
        <f t="shared" si="506"/>
      </c>
    </row>
    <row r="4611" spans="1:26">
      <c r="A4611" s="5">
        <v>1</v>
      </c>
      <c r="B4611" s="8" t="s">
        <v>283</v>
      </c>
      <c r="C4611" s="5" t="s">
        <v>282</v>
      </c>
      <c r="D4611" s="21">
        <v>2</v>
      </c>
      <c r="E4611" s="5">
        <v>5</v>
      </c>
      <c r="F4611" s="5">
        <f>+E4611*D4611</f>
      </c>
      <c r="G4611" s="6">
        <f>+E4611*D4611</f>
      </c>
      <c r="H4611" s="5">
        <v>1</v>
      </c>
      <c r="I4611" s="58">
        <f>+H4611*G4611</f>
      </c>
      <c r="W4611">
        <f t="shared" si="503"/>
      </c>
      <c r="X4611">
        <f t="shared" si="504"/>
      </c>
      <c r="Y4611">
        <f t="shared" si="505"/>
      </c>
      <c r="Z4611">
        <f t="shared" si="506"/>
      </c>
    </row>
    <row r="4612" spans="1:26">
      <c r="A4612" s="5">
        <v>2</v>
      </c>
      <c r="B4612" s="8" t="s">
        <v>273</v>
      </c>
      <c r="C4612" s="5" t="s">
        <v>274</v>
      </c>
      <c r="D4612" s="21">
        <v>2</v>
      </c>
      <c r="E4612" s="5">
        <v>5</v>
      </c>
      <c r="F4612" s="5">
        <f t="shared" ref="F4612:F4617" si="507">+E4612*D4612</f>
      </c>
      <c r="G4612" s="6">
        <f t="shared" ref="G4612:G4617" si="508">+E4612*D4612</f>
      </c>
      <c r="H4612" s="5">
        <v>1</v>
      </c>
      <c r="I4612" s="58">
        <f t="shared" ref="I4612:I4618" si="509">+H4612*G4612</f>
      </c>
      <c r="W4612">
        <f t="shared" ref="W4612:W4675" si="510">IF(LEFT($H4612&amp;"",5)="2019-",$H4612,W4611)</f>
      </c>
      <c r="X4612">
        <f t="shared" ref="X4612:X4675" si="511">IF($W4612="",0,IF(COUNTIF($AB$2:$AB$80,$W4612)&gt;0,1,0))</f>
      </c>
      <c r="Y4612">
        <f t="shared" ref="Y4612:Y4675" si="512">IF($C4612="","",UPPER(TRIM(IFERROR(LEFT($C4612&amp;"",FIND("/",$C4612&amp;"")-1),$C4612&amp;""))))</f>
      </c>
      <c r="Z4612">
        <f t="shared" ref="Z4612:Z4675" si="513">IFERROR(IF(ISNUMBER($G4612),$G4612,0),0)</f>
      </c>
    </row>
    <row r="4613" spans="1:26">
      <c r="A4613" s="5">
        <v>3</v>
      </c>
      <c r="B4613" s="8" t="s">
        <v>1064</v>
      </c>
      <c r="C4613" s="5" t="s">
        <v>1063</v>
      </c>
      <c r="D4613" s="21">
        <v>1</v>
      </c>
      <c r="E4613" s="5">
        <v>5</v>
      </c>
      <c r="F4613" s="5">
        <f t="shared" si="507"/>
      </c>
      <c r="G4613" s="6">
        <f t="shared" si="508"/>
      </c>
      <c r="H4613" s="5">
        <v>1</v>
      </c>
      <c r="I4613" s="58">
        <f t="shared" si="509"/>
      </c>
      <c r="W4613">
        <f t="shared" si="510"/>
      </c>
      <c r="X4613">
        <f t="shared" si="511"/>
      </c>
      <c r="Y4613">
        <f t="shared" si="512"/>
      </c>
      <c r="Z4613">
        <f t="shared" si="513"/>
      </c>
    </row>
    <row r="4614" spans="1:26">
      <c r="A4614" s="5">
        <v>4</v>
      </c>
      <c r="B4614" s="8" t="s">
        <v>619</v>
      </c>
      <c r="C4614" s="5" t="s">
        <v>620</v>
      </c>
      <c r="D4614" s="21">
        <v>1</v>
      </c>
      <c r="E4614" s="5">
        <v>5</v>
      </c>
      <c r="F4614" s="5">
        <f t="shared" si="507"/>
      </c>
      <c r="G4614" s="6">
        <f t="shared" si="508"/>
      </c>
      <c r="H4614" s="5">
        <v>1</v>
      </c>
      <c r="I4614" s="58">
        <f t="shared" si="509"/>
      </c>
      <c r="W4614">
        <f t="shared" si="510"/>
      </c>
      <c r="X4614">
        <f t="shared" si="511"/>
      </c>
      <c r="Y4614">
        <f t="shared" si="512"/>
      </c>
      <c r="Z4614">
        <f t="shared" si="513"/>
      </c>
    </row>
    <row r="4615" spans="1:26" ht="36">
      <c r="A4615" s="5">
        <v>5</v>
      </c>
      <c r="B4615" s="15" t="s">
        <v>578</v>
      </c>
      <c r="C4615" s="5" t="s">
        <v>579</v>
      </c>
      <c r="D4615" s="21">
        <v>1</v>
      </c>
      <c r="E4615" s="5">
        <v>5</v>
      </c>
      <c r="F4615" s="5">
        <f t="shared" si="507"/>
      </c>
      <c r="G4615" s="6">
        <f t="shared" si="508"/>
      </c>
      <c r="H4615" s="5">
        <v>1</v>
      </c>
      <c r="I4615" s="58">
        <f t="shared" si="509"/>
      </c>
      <c r="W4615">
        <f t="shared" si="510"/>
      </c>
      <c r="X4615">
        <f t="shared" si="511"/>
      </c>
      <c r="Y4615">
        <f t="shared" si="512"/>
      </c>
      <c r="Z4615">
        <f t="shared" si="513"/>
      </c>
    </row>
    <row r="4616" spans="1:26" ht="24">
      <c r="A4616" s="5">
        <v>6</v>
      </c>
      <c r="B4616" s="15" t="s">
        <v>1452</v>
      </c>
      <c r="C4616" s="5" t="s">
        <v>1453</v>
      </c>
      <c r="D4616" s="21">
        <v>1</v>
      </c>
      <c r="E4616" s="5">
        <v>5</v>
      </c>
      <c r="F4616" s="5">
        <f t="shared" si="507"/>
      </c>
      <c r="G4616" s="6">
        <f t="shared" si="508"/>
      </c>
      <c r="H4616" s="5">
        <v>1</v>
      </c>
      <c r="I4616" s="58">
        <f t="shared" si="509"/>
      </c>
      <c r="W4616">
        <f t="shared" si="510"/>
      </c>
      <c r="X4616">
        <f t="shared" si="511"/>
      </c>
      <c r="Y4616">
        <f t="shared" si="512"/>
      </c>
      <c r="Z4616">
        <f t="shared" si="513"/>
      </c>
    </row>
    <row r="4617" spans="1:26">
      <c r="A4617" s="5">
        <v>7</v>
      </c>
      <c r="B4617" s="8" t="s">
        <v>1050</v>
      </c>
      <c r="C4617" s="5" t="s">
        <v>1049</v>
      </c>
      <c r="D4617" s="21">
        <v>1</v>
      </c>
      <c r="E4617" s="5">
        <v>5</v>
      </c>
      <c r="F4617" s="5">
        <f t="shared" si="507"/>
      </c>
      <c r="G4617" s="6">
        <f t="shared" si="508"/>
      </c>
      <c r="H4617" s="5">
        <v>1</v>
      </c>
      <c r="I4617" s="58">
        <f t="shared" si="509"/>
      </c>
      <c r="W4617">
        <f t="shared" si="510"/>
      </c>
      <c r="X4617">
        <f t="shared" si="511"/>
      </c>
      <c r="Y4617">
        <f t="shared" si="512"/>
      </c>
      <c r="Z4617">
        <f t="shared" si="513"/>
      </c>
    </row>
    <row r="4618" spans="1:26">
      <c r="A4618" s="5">
        <v>8</v>
      </c>
      <c r="B4618" s="8" t="s">
        <v>350</v>
      </c>
      <c r="C4618" s="5" t="s">
        <v>351</v>
      </c>
      <c r="D4618" s="5"/>
      <c r="E4618" s="21"/>
      <c r="F4618" s="5">
        <v>3</v>
      </c>
      <c r="G4618" s="6">
        <f>+F4618</f>
      </c>
      <c r="H4618" s="5">
        <v>1</v>
      </c>
      <c r="I4618" s="58">
        <f t="shared" si="509"/>
      </c>
      <c r="W4618">
        <f t="shared" si="510"/>
      </c>
      <c r="X4618">
        <f t="shared" si="511"/>
      </c>
      <c r="Y4618">
        <f t="shared" si="512"/>
      </c>
      <c r="Z4618">
        <f t="shared" si="513"/>
      </c>
    </row>
    <row r="4619" spans="1:26">
      <c r="A4619" s="105"/>
      <c r="B4619" s="1563" t="s">
        <v>18</v>
      </c>
      <c r="C4619" s="1563"/>
      <c r="D4619" s="5"/>
      <c r="E4619" s="415"/>
      <c r="F4619" s="5"/>
      <c r="G4619" s="6"/>
      <c r="I4619" s="58"/>
      <c r="W4619">
        <f t="shared" si="510"/>
      </c>
      <c r="X4619">
        <f t="shared" si="511"/>
      </c>
      <c r="Y4619">
        <f t="shared" si="512"/>
      </c>
      <c r="Z4619">
        <f t="shared" si="513"/>
      </c>
    </row>
    <row r="4620" spans="1:26">
      <c r="A4620" s="5">
        <v>9</v>
      </c>
      <c r="B4620" s="95" t="s">
        <v>326</v>
      </c>
      <c r="C4620" s="101" t="s">
        <v>327</v>
      </c>
      <c r="D4620" s="134"/>
      <c r="E4620" s="5"/>
      <c r="F4620" s="21">
        <v>5</v>
      </c>
      <c r="G4620" s="6">
        <f>+F4620</f>
      </c>
      <c r="H4620" s="16">
        <v>1</v>
      </c>
      <c r="I4620" s="58">
        <f t="shared" ref="I4620:I4627" si="514">+H4620*G4620</f>
      </c>
      <c r="W4620">
        <f t="shared" si="510"/>
      </c>
      <c r="X4620">
        <f t="shared" si="511"/>
      </c>
      <c r="Y4620">
        <f t="shared" si="512"/>
      </c>
      <c r="Z4620">
        <f t="shared" si="513"/>
      </c>
    </row>
    <row r="4621" spans="1:26" ht="24">
      <c r="A4621" s="5">
        <v>10</v>
      </c>
      <c r="B4621" s="95" t="s">
        <v>334</v>
      </c>
      <c r="C4621" s="5" t="s">
        <v>335</v>
      </c>
      <c r="D4621" s="21">
        <v>1</v>
      </c>
      <c r="E4621" s="5">
        <v>4</v>
      </c>
      <c r="F4621" s="5">
        <f>+E4621*D4621</f>
      </c>
      <c r="G4621" s="6">
        <f>+E4621*D4621</f>
      </c>
      <c r="H4621" s="5">
        <v>1</v>
      </c>
      <c r="I4621" s="58">
        <f t="shared" si="514"/>
      </c>
      <c r="W4621">
        <f t="shared" si="510"/>
      </c>
      <c r="X4621">
        <f t="shared" si="511"/>
      </c>
      <c r="Y4621">
        <f t="shared" si="512"/>
      </c>
      <c r="Z4621">
        <f t="shared" si="513"/>
      </c>
    </row>
    <row r="4622" spans="1:26">
      <c r="A4622" s="320"/>
      <c r="B4622" s="1563" t="s">
        <v>766</v>
      </c>
      <c r="C4622" s="1563"/>
      <c r="D4622" s="415"/>
      <c r="E4622" s="415"/>
      <c r="F4622" s="5"/>
      <c r="G4622" s="6"/>
      <c r="I4622" s="58"/>
      <c r="W4622">
        <f t="shared" si="510"/>
      </c>
      <c r="X4622">
        <f t="shared" si="511"/>
      </c>
      <c r="Y4622">
        <f t="shared" si="512"/>
      </c>
      <c r="Z4622">
        <f t="shared" si="513"/>
      </c>
    </row>
    <row r="4623" spans="1:26">
      <c r="A4623" s="5">
        <v>11</v>
      </c>
      <c r="B4623" s="8" t="s">
        <v>976</v>
      </c>
      <c r="C4623" s="5" t="s">
        <v>1127</v>
      </c>
      <c r="D4623" s="5"/>
      <c r="E4623" s="21"/>
      <c r="F4623" s="5">
        <v>20</v>
      </c>
      <c r="G4623" s="6">
        <f>+F4623</f>
      </c>
      <c r="H4623" s="5">
        <v>1</v>
      </c>
      <c r="I4623" s="58">
        <f t="shared" si="514"/>
      </c>
      <c r="W4623">
        <f t="shared" si="510"/>
      </c>
      <c r="X4623">
        <f t="shared" si="511"/>
      </c>
      <c r="Y4623">
        <f t="shared" si="512"/>
      </c>
      <c r="Z4623">
        <f t="shared" si="513"/>
      </c>
    </row>
    <row r="4624" spans="1:26">
      <c r="A4624" s="320">
        <v>12</v>
      </c>
      <c r="B4624" s="8" t="s">
        <v>1454</v>
      </c>
      <c r="C4624" s="5" t="s">
        <v>1455</v>
      </c>
      <c r="D4624" s="5"/>
      <c r="E4624" s="21"/>
      <c r="F4624" s="5">
        <v>30</v>
      </c>
      <c r="G4624" s="6">
        <f>+F4624</f>
      </c>
      <c r="H4624" s="5">
        <v>1</v>
      </c>
      <c r="I4624" s="58">
        <f t="shared" si="514"/>
      </c>
      <c r="W4624">
        <f t="shared" si="510"/>
      </c>
      <c r="X4624">
        <f t="shared" si="511"/>
      </c>
      <c r="Y4624">
        <f t="shared" si="512"/>
      </c>
      <c r="Z4624">
        <f t="shared" si="513"/>
      </c>
    </row>
    <row r="4625" spans="1:26">
      <c r="A4625" s="321">
        <v>13</v>
      </c>
      <c r="B4625" s="80" t="s">
        <v>1120</v>
      </c>
      <c r="C4625" s="5" t="s">
        <v>1119</v>
      </c>
      <c r="D4625" s="5"/>
      <c r="E4625" s="21"/>
      <c r="F4625" s="6">
        <v>20</v>
      </c>
      <c r="G4625" s="6">
        <f>+F4625</f>
      </c>
      <c r="H4625" s="5">
        <v>1</v>
      </c>
      <c r="I4625" s="58">
        <f t="shared" si="514"/>
      </c>
      <c r="W4625">
        <f t="shared" si="510"/>
      </c>
      <c r="X4625">
        <f t="shared" si="511"/>
      </c>
      <c r="Y4625">
        <f t="shared" si="512"/>
      </c>
      <c r="Z4625">
        <f t="shared" si="513"/>
      </c>
    </row>
    <row r="4626" spans="1:26" ht="15.75">
      <c r="A4626" s="275">
        <v>14</v>
      </c>
      <c r="B4626" s="414" t="s">
        <v>1456</v>
      </c>
      <c r="C4626" s="5"/>
      <c r="D4626" s="5"/>
      <c r="E4626" s="5"/>
      <c r="F4626" s="6">
        <v>20</v>
      </c>
      <c r="G4626" s="6">
        <f>+F4626</f>
      </c>
      <c r="H4626" s="5"/>
      <c r="I4626" s="58"/>
      <c r="W4626">
        <f t="shared" si="510"/>
      </c>
      <c r="X4626">
        <f t="shared" si="511"/>
      </c>
      <c r="Y4626">
        <f t="shared" si="512"/>
      </c>
      <c r="Z4626">
        <f t="shared" si="513"/>
      </c>
    </row>
    <row r="4627" spans="1:26" ht="24">
      <c r="A4627" s="107"/>
      <c r="B4627" s="416" t="s">
        <v>1457</v>
      </c>
      <c r="C4627" s="417" t="s">
        <v>1458</v>
      </c>
      <c r="E4627" s="21"/>
      <c r="F4627" s="6">
        <v>20</v>
      </c>
      <c r="G4627" s="6">
        <f>+F4627</f>
      </c>
      <c r="H4627" s="105">
        <v>1</v>
      </c>
      <c r="I4627" s="58">
        <f t="shared" si="514"/>
      </c>
      <c r="W4627">
        <f t="shared" si="510"/>
      </c>
      <c r="X4627">
        <f t="shared" si="511"/>
      </c>
      <c r="Y4627">
        <f t="shared" si="512"/>
      </c>
      <c r="Z4627">
        <f t="shared" si="513"/>
      </c>
    </row>
    <row r="4628" spans="1:26">
      <c r="A4628" s="107"/>
      <c r="B4628" s="15"/>
      <c r="C4628" s="105"/>
      <c r="D4628" s="5"/>
      <c r="E4628" s="21"/>
      <c r="F4628" s="21"/>
      <c r="G4628" s="6"/>
      <c r="H4628" s="5"/>
      <c r="I4628" s="102"/>
      <c r="W4628">
        <f t="shared" si="510"/>
      </c>
      <c r="X4628">
        <f t="shared" si="511"/>
      </c>
      <c r="Y4628">
        <f t="shared" si="512"/>
      </c>
      <c r="Z4628">
        <f t="shared" si="513"/>
      </c>
    </row>
    <row r="4629" spans="1:26">
      <c r="A4629" s="107"/>
      <c r="B4629" s="15"/>
      <c r="C4629" s="105"/>
      <c r="D4629" s="53"/>
      <c r="F4629" s="170"/>
      <c r="G4629" s="78"/>
      <c r="H4629" s="5"/>
      <c r="I4629" s="102"/>
      <c r="W4629">
        <f t="shared" si="510"/>
      </c>
      <c r="X4629">
        <f t="shared" si="511"/>
      </c>
      <c r="Y4629">
        <f t="shared" si="512"/>
      </c>
      <c r="Z4629">
        <f t="shared" si="513"/>
      </c>
    </row>
    <row r="4630" spans="1:26">
      <c r="A4630" s="103"/>
      <c r="B4630" s="8"/>
      <c r="C4630" s="5"/>
      <c r="D4630" s="6"/>
      <c r="E4630" s="5"/>
      <c r="F4630" s="21"/>
      <c r="G4630" s="6"/>
      <c r="H4630" s="5"/>
      <c r="I4630" s="102"/>
      <c r="W4630">
        <f t="shared" si="510"/>
      </c>
      <c r="X4630">
        <f t="shared" si="511"/>
      </c>
      <c r="Y4630">
        <f t="shared" si="512"/>
      </c>
      <c r="Z4630">
        <f t="shared" si="513"/>
      </c>
    </row>
    <row r="4631" spans="1:26">
      <c r="A4631" s="33"/>
      <c r="B4631" s="1586" t="s">
        <v>304</v>
      </c>
      <c r="C4631" s="1587"/>
      <c r="D4631" s="173"/>
      <c r="E4631" s="69"/>
      <c r="F4631" s="173"/>
      <c r="G4631" s="173"/>
      <c r="H4631" s="247"/>
      <c r="I4631" s="174"/>
      <c r="W4631">
        <f t="shared" si="510"/>
      </c>
      <c r="X4631">
        <f t="shared" si="511"/>
      </c>
      <c r="Y4631">
        <f t="shared" si="512"/>
      </c>
      <c r="Z4631">
        <f t="shared" si="513"/>
      </c>
    </row>
    <row r="4632" spans="1:26">
      <c r="A4632" s="33"/>
      <c r="B4632" s="1706"/>
      <c r="C4632" s="1707"/>
      <c r="D4632" s="173"/>
      <c r="E4632" s="173"/>
      <c r="F4632" s="173"/>
      <c r="G4632" s="173"/>
      <c r="H4632" s="247"/>
      <c r="I4632" s="174"/>
      <c r="W4632">
        <f t="shared" si="510"/>
      </c>
      <c r="X4632">
        <f t="shared" si="511"/>
      </c>
      <c r="Y4632">
        <f t="shared" si="512"/>
      </c>
      <c r="Z4632">
        <f t="shared" si="513"/>
      </c>
    </row>
    <row r="4633" spans="1:26">
      <c r="A4633" s="33"/>
      <c r="B4633" s="1588"/>
      <c r="C4633" s="1589"/>
      <c r="D4633" s="173"/>
      <c r="E4633" s="173"/>
      <c r="F4633" s="173"/>
      <c r="G4633" s="173"/>
      <c r="H4633" s="247"/>
      <c r="I4633" s="174"/>
      <c r="W4633">
        <f t="shared" si="510"/>
      </c>
      <c r="X4633">
        <f t="shared" si="511"/>
      </c>
      <c r="Y4633">
        <f t="shared" si="512"/>
      </c>
      <c r="Z4633">
        <f t="shared" si="513"/>
      </c>
    </row>
    <row r="4634" spans="1:26">
      <c r="A4634" s="33"/>
      <c r="B4634" s="10"/>
      <c r="C4634" s="35"/>
      <c r="D4634" s="173"/>
      <c r="E4634" s="173"/>
      <c r="F4634" s="173"/>
      <c r="G4634" s="173"/>
      <c r="H4634" s="247"/>
      <c r="I4634" s="174"/>
      <c r="W4634">
        <f t="shared" si="510"/>
      </c>
      <c r="X4634">
        <f t="shared" si="511"/>
      </c>
      <c r="Y4634">
        <f t="shared" si="512"/>
      </c>
      <c r="Z4634">
        <f t="shared" si="513"/>
      </c>
    </row>
    <row r="4635" spans="1:26" ht="15.75" thickBot="1">
      <c r="A4635" s="33"/>
      <c r="B4635" s="11" t="s">
        <v>20</v>
      </c>
      <c r="C4635" s="35"/>
      <c r="D4635" s="35"/>
      <c r="E4635" s="35"/>
      <c r="F4635" s="35"/>
      <c r="G4635" s="35"/>
      <c r="H4635" s="35"/>
      <c r="I4635" s="36"/>
      <c r="W4635">
        <f t="shared" si="510"/>
      </c>
      <c r="X4635">
        <f t="shared" si="511"/>
      </c>
      <c r="Y4635">
        <f t="shared" si="512"/>
      </c>
      <c r="Z4635">
        <f t="shared" si="513"/>
      </c>
    </row>
    <row r="4636" spans="1:26" ht="15.75" thickBot="1">
      <c r="A4636" s="37"/>
      <c r="B4636" s="38"/>
      <c r="C4636" s="39" t="s">
        <v>21</v>
      </c>
      <c r="D4636" s="40">
        <f>SUM(D4610:D4635)</f>
      </c>
      <c r="E4636" s="41">
        <f>IF(H4636=I4636,"OK","NO")</f>
      </c>
      <c r="F4636" s="40">
        <f>SUM(F4610:F4635)</f>
      </c>
      <c r="G4636" s="40">
        <f>SUM(G4610:G4635)</f>
      </c>
      <c r="H4636" s="42">
        <f>SUMPRODUCT(F4607:F4630,H4607:H4630)</f>
      </c>
      <c r="I4636" s="43">
        <f>SUM(I4610:I4635)</f>
      </c>
      <c r="W4636">
        <f t="shared" si="510"/>
      </c>
      <c r="X4636">
        <f t="shared" si="511"/>
      </c>
      <c r="Y4636">
        <f t="shared" si="512"/>
      </c>
      <c r="Z4636">
        <f t="shared" si="513"/>
      </c>
    </row>
    <row r="4637" spans="1:26" ht="15.75" thickBot="1">
      <c r="A4637" s="44"/>
      <c r="B4637" s="116"/>
      <c r="C4637" s="45"/>
      <c r="D4637" s="45"/>
      <c r="E4637" s="45"/>
      <c r="F4637" s="45"/>
      <c r="G4637" s="45"/>
      <c r="H4637" s="46"/>
      <c r="I4637" s="47"/>
      <c r="W4637">
        <f t="shared" si="510"/>
      </c>
      <c r="X4637">
        <f t="shared" si="511"/>
      </c>
      <c r="Y4637">
        <f t="shared" si="512"/>
      </c>
      <c r="Z4637">
        <f t="shared" si="513"/>
      </c>
    </row>
    <row r="4638" spans="1:26">
      <c r="A4638" s="12" t="s">
        <v>23</v>
      </c>
      <c r="B4638" s="12"/>
      <c r="C4638" s="12"/>
      <c r="D4638" s="13"/>
      <c r="E4638" s="14"/>
      <c r="F4638" s="14"/>
      <c r="G4638" s="14"/>
      <c r="H4638" s="2"/>
      <c r="I4638" s="12"/>
      <c r="W4638">
        <f t="shared" si="510"/>
      </c>
      <c r="X4638">
        <f t="shared" si="511"/>
      </c>
      <c r="Y4638">
        <f t="shared" si="512"/>
      </c>
      <c r="Z4638">
        <f t="shared" si="513"/>
      </c>
    </row>
    <row r="4639" spans="1:26">
      <c r="W4639">
        <f t="shared" si="510"/>
      </c>
      <c r="X4639">
        <f t="shared" si="511"/>
      </c>
      <c r="Y4639">
        <f t="shared" si="512"/>
      </c>
      <c r="Z4639">
        <f t="shared" si="513"/>
      </c>
    </row>
    <row r="4640" spans="1:26">
      <c r="W4640">
        <f t="shared" si="510"/>
      </c>
      <c r="X4640">
        <f t="shared" si="511"/>
      </c>
      <c r="Y4640">
        <f t="shared" si="512"/>
      </c>
      <c r="Z4640">
        <f t="shared" si="513"/>
      </c>
    </row>
    <row r="4641" spans="1:26">
      <c r="W4641">
        <f t="shared" si="510"/>
      </c>
      <c r="X4641">
        <f t="shared" si="511"/>
      </c>
      <c r="Y4641">
        <f t="shared" si="512"/>
      </c>
      <c r="Z4641">
        <f t="shared" si="513"/>
      </c>
    </row>
    <row r="4642" spans="1:26">
      <c r="A4642" s="1562" t="s">
        <v>0</v>
      </c>
      <c r="B4642" s="1562"/>
      <c r="C4642" s="1562"/>
      <c r="D4642" s="1562"/>
      <c r="E4642" s="1562"/>
      <c r="F4642" s="1562"/>
      <c r="G4642" s="1562"/>
      <c r="H4642" s="1562"/>
      <c r="I4642" s="1562"/>
      <c r="W4642">
        <f t="shared" si="510"/>
      </c>
      <c r="X4642">
        <f t="shared" si="511"/>
      </c>
      <c r="Y4642">
        <f t="shared" si="512"/>
      </c>
      <c r="Z4642">
        <f t="shared" si="513"/>
      </c>
    </row>
    <row r="4643" spans="1:26">
      <c r="W4643">
        <f t="shared" si="510"/>
      </c>
      <c r="X4643">
        <f t="shared" si="511"/>
      </c>
      <c r="Y4643">
        <f t="shared" si="512"/>
      </c>
      <c r="Z4643">
        <f t="shared" si="513"/>
      </c>
    </row>
    <row r="4644" spans="1:26">
      <c r="W4644">
        <f t="shared" si="510"/>
      </c>
      <c r="X4644">
        <f t="shared" si="511"/>
      </c>
      <c r="Y4644">
        <f t="shared" si="512"/>
      </c>
      <c r="Z4644">
        <f t="shared" si="513"/>
      </c>
    </row>
    <row r="4645" spans="1:26">
      <c r="A4645" s="1" t="s">
        <v>1</v>
      </c>
      <c r="B4645" s="1"/>
      <c r="G4645" s="2" t="s">
        <v>2</v>
      </c>
      <c r="H4645" s="3" t="s">
        <v>1407</v>
      </c>
      <c r="W4645">
        <f t="shared" si="510"/>
      </c>
      <c r="X4645">
        <f t="shared" si="511"/>
      </c>
      <c r="Y4645">
        <f t="shared" si="512"/>
      </c>
      <c r="Z4645">
        <f t="shared" si="513"/>
      </c>
    </row>
    <row r="4646" spans="1:26">
      <c r="A4646" s="1" t="inlineStr">
        <is>
          <t>Dealer-275</t>
        </is>
      </c>
      <c r="B4646" s="1"/>
      <c r="C4646" t="inlineStr">
        <is>
          <t>ATTN: Contact-061</t>
        </is>
      </c>
      <c r="F4646" s="4" t="s">
        <v>3</v>
      </c>
      <c r="G4646" s="2"/>
      <c r="H4646" s="1" t="s">
        <v>160</v>
      </c>
      <c r="W4646">
        <f t="shared" si="510"/>
      </c>
      <c r="X4646">
        <f t="shared" si="511"/>
      </c>
      <c r="Y4646">
        <f t="shared" si="512"/>
      </c>
      <c r="Z4646">
        <f t="shared" si="513"/>
      </c>
    </row>
    <row r="4647" spans="1:26">
      <c r="A4647" s="1" t="inlineStr">
        <is>
          <t>Address line (redacted)</t>
        </is>
      </c>
      <c r="B4647" s="1"/>
      <c r="H4647" s="49"/>
      <c r="W4647">
        <f t="shared" si="510"/>
      </c>
      <c r="X4647">
        <f t="shared" si="511"/>
      </c>
      <c r="Y4647">
        <f t="shared" si="512"/>
      </c>
      <c r="Z4647">
        <f t="shared" si="513"/>
      </c>
    </row>
    <row r="4648" spans="1:26">
      <c r="A4648" s="1" t="inlineStr">
        <is>
          <t>Address line (redacted)</t>
        </is>
      </c>
      <c r="B4648" s="1"/>
      <c r="D4648" s="85"/>
      <c r="E4648" s="85"/>
      <c r="F4648" s="85"/>
      <c r="G4648" s="85"/>
      <c r="H4648" s="85"/>
      <c r="W4648">
        <f t="shared" si="510"/>
      </c>
      <c r="X4648">
        <f t="shared" si="511"/>
      </c>
      <c r="Y4648">
        <f t="shared" si="512"/>
      </c>
      <c r="Z4648">
        <f t="shared" si="513"/>
      </c>
    </row>
    <row r="4649" spans="1:26">
      <c r="A4649" s="12" t="s">
        <v>299</v>
      </c>
      <c r="B4649" s="86" t="inlineStr">
        <is>
          <t>GSTIN-MASKED</t>
        </is>
      </c>
      <c r="D4649" s="85"/>
      <c r="E4649" s="85"/>
      <c r="F4649" s="85"/>
      <c r="G4649" s="85"/>
      <c r="H4649" s="85"/>
      <c r="W4649">
        <f t="shared" si="510"/>
      </c>
      <c r="X4649">
        <f t="shared" si="511"/>
      </c>
      <c r="Y4649">
        <f t="shared" si="512"/>
      </c>
      <c r="Z4649">
        <f t="shared" si="513"/>
      </c>
    </row>
    <row r="4650" spans="1:26">
      <c r="D4650" s="85"/>
      <c r="E4650" s="85"/>
      <c r="F4650" s="85"/>
      <c r="G4650" s="85"/>
      <c r="H4650" s="85"/>
      <c r="W4650">
        <f t="shared" si="510"/>
      </c>
      <c r="X4650">
        <f t="shared" si="511"/>
      </c>
      <c r="Y4650">
        <f t="shared" si="512"/>
      </c>
      <c r="Z4650">
        <f t="shared" si="513"/>
      </c>
    </row>
    <row r="4651" spans="1:26">
      <c r="W4651">
        <f t="shared" si="510"/>
      </c>
      <c r="X4651">
        <f t="shared" si="511"/>
      </c>
      <c r="Y4651">
        <f t="shared" si="512"/>
      </c>
      <c r="Z4651">
        <f t="shared" si="513"/>
      </c>
    </row>
    <row r="4652" spans="1:26">
      <c r="A4652" s="1" t="s">
        <v>5</v>
      </c>
      <c r="W4652">
        <f t="shared" si="510"/>
      </c>
      <c r="X4652">
        <f t="shared" si="511"/>
      </c>
      <c r="Y4652">
        <f t="shared" si="512"/>
      </c>
      <c r="Z4652">
        <f t="shared" si="513"/>
      </c>
    </row>
    <row r="4653" spans="1:26">
      <c r="A4653" s="1" t="s">
        <v>6</v>
      </c>
      <c r="W4653">
        <f t="shared" si="510"/>
      </c>
      <c r="X4653">
        <f t="shared" si="511"/>
      </c>
      <c r="Y4653">
        <f t="shared" si="512"/>
      </c>
      <c r="Z4653">
        <f t="shared" si="513"/>
      </c>
    </row>
    <row r="4654" spans="1:26" ht="15.75" thickBot="1">
      <c r="A4654" s="1" t="s">
        <v>7</v>
      </c>
      <c r="W4654">
        <f t="shared" si="510"/>
      </c>
      <c r="X4654">
        <f t="shared" si="511"/>
      </c>
      <c r="Y4654">
        <f t="shared" si="512"/>
      </c>
      <c r="Z4654">
        <f t="shared" si="513"/>
      </c>
    </row>
    <row r="4655" spans="1:26" ht="24">
      <c r="A4655" s="26" t="s">
        <v>8</v>
      </c>
      <c r="B4655" s="27" t="s">
        <v>9</v>
      </c>
      <c r="C4655" s="27" t="s">
        <v>10</v>
      </c>
      <c r="D4655" s="28" t="s">
        <v>11</v>
      </c>
      <c r="E4655" s="28" t="s">
        <v>12</v>
      </c>
      <c r="F4655" s="28" t="s">
        <v>13</v>
      </c>
      <c r="G4655" s="28" t="s">
        <v>14</v>
      </c>
      <c r="H4655" s="29" t="s">
        <v>15</v>
      </c>
      <c r="I4655" s="30" t="s">
        <v>16</v>
      </c>
      <c r="W4655">
        <f t="shared" si="510"/>
      </c>
      <c r="X4655">
        <f t="shared" si="511"/>
      </c>
      <c r="Y4655">
        <f t="shared" si="512"/>
      </c>
      <c r="Z4655">
        <f t="shared" si="513"/>
      </c>
    </row>
    <row r="4656" spans="1:26">
      <c r="A4656" s="16"/>
      <c r="B4656" s="1564" t="s">
        <v>17</v>
      </c>
      <c r="C4656" s="1565"/>
      <c r="D4656" s="5"/>
      <c r="E4656" s="5"/>
      <c r="F4656" s="6"/>
      <c r="G4656" s="6"/>
      <c r="H4656" s="16"/>
      <c r="I4656" s="102"/>
      <c r="W4656">
        <f t="shared" si="510"/>
      </c>
      <c r="X4656">
        <f t="shared" si="511"/>
      </c>
      <c r="Y4656">
        <f t="shared" si="512"/>
      </c>
      <c r="Z4656">
        <f t="shared" si="513"/>
      </c>
    </row>
    <row r="4657" spans="1:26" ht="24">
      <c r="A4657" s="5"/>
      <c r="B4657" s="15" t="s">
        <v>1315</v>
      </c>
      <c r="C4657" s="5" t="s">
        <v>1316</v>
      </c>
      <c r="D4657" s="5">
        <v>5</v>
      </c>
      <c r="E4657" s="5">
        <v>5</v>
      </c>
      <c r="F4657" s="6">
        <f>+E4657*D4657</f>
      </c>
      <c r="G4657" s="5">
        <f>+F4657</f>
      </c>
      <c r="H4657" s="5">
        <v>1</v>
      </c>
      <c r="I4657" s="102">
        <f>+H4657*G4657</f>
      </c>
      <c r="W4657">
        <f t="shared" si="510"/>
      </c>
      <c r="X4657">
        <f t="shared" si="511"/>
      </c>
      <c r="Y4657">
        <f t="shared" si="512"/>
      </c>
      <c r="Z4657">
        <f t="shared" si="513"/>
      </c>
    </row>
    <row r="4658" spans="1:26">
      <c r="A4658" s="5"/>
      <c r="B4658" s="8"/>
      <c r="C4658" s="5"/>
      <c r="D4658" s="5"/>
      <c r="E4658" s="5"/>
      <c r="F4658" s="6"/>
      <c r="G4658" s="5"/>
      <c r="H4658" s="5"/>
      <c r="I4658" s="102"/>
      <c r="W4658">
        <f t="shared" si="510"/>
      </c>
      <c r="X4658">
        <f t="shared" si="511"/>
      </c>
      <c r="Y4658">
        <f t="shared" si="512"/>
      </c>
      <c r="Z4658">
        <f t="shared" si="513"/>
      </c>
    </row>
    <row r="4659" spans="1:26">
      <c r="A4659" s="5"/>
      <c r="B4659" s="8"/>
      <c r="C4659" s="5"/>
      <c r="D4659" s="5"/>
      <c r="E4659" s="5"/>
      <c r="F4659" s="6"/>
      <c r="G4659" s="5"/>
      <c r="H4659" s="5"/>
      <c r="I4659" s="102"/>
      <c r="W4659">
        <f t="shared" si="510"/>
      </c>
      <c r="X4659">
        <f t="shared" si="511"/>
      </c>
      <c r="Y4659">
        <f t="shared" si="512"/>
      </c>
      <c r="Z4659">
        <f t="shared" si="513"/>
      </c>
    </row>
    <row r="4660" spans="1:26">
      <c r="A4660" s="5"/>
      <c r="B4660" s="8"/>
      <c r="C4660" s="5"/>
      <c r="D4660" s="5"/>
      <c r="E4660" s="5"/>
      <c r="F4660" s="6"/>
      <c r="G4660" s="5"/>
      <c r="H4660" s="5"/>
      <c r="I4660" s="102"/>
      <c r="W4660">
        <f t="shared" si="510"/>
      </c>
      <c r="X4660">
        <f t="shared" si="511"/>
      </c>
      <c r="Y4660">
        <f t="shared" si="512"/>
      </c>
      <c r="Z4660">
        <f t="shared" si="513"/>
      </c>
    </row>
    <row r="4661" spans="1:26">
      <c r="A4661" s="5"/>
      <c r="B4661" s="8"/>
      <c r="C4661" s="5"/>
      <c r="D4661" s="5"/>
      <c r="E4661" s="5"/>
      <c r="F4661" s="6"/>
      <c r="G4661" s="5"/>
      <c r="H4661" s="5"/>
      <c r="I4661" s="102"/>
      <c r="W4661">
        <f t="shared" si="510"/>
      </c>
      <c r="X4661">
        <f t="shared" si="511"/>
      </c>
      <c r="Y4661">
        <f t="shared" si="512"/>
      </c>
      <c r="Z4661">
        <f t="shared" si="513"/>
      </c>
    </row>
    <row r="4662" spans="1:26">
      <c r="A4662" s="5"/>
      <c r="B4662" s="8"/>
      <c r="C4662" s="5"/>
      <c r="D4662" s="5"/>
      <c r="E4662" s="5"/>
      <c r="F4662" s="6"/>
      <c r="G4662" s="5"/>
      <c r="H4662" s="5"/>
      <c r="I4662" s="102"/>
      <c r="W4662">
        <f t="shared" si="510"/>
      </c>
      <c r="X4662">
        <f t="shared" si="511"/>
      </c>
      <c r="Y4662">
        <f t="shared" si="512"/>
      </c>
      <c r="Z4662">
        <f t="shared" si="513"/>
      </c>
    </row>
    <row r="4663" spans="1:26">
      <c r="A4663" s="5"/>
      <c r="B4663" s="8"/>
      <c r="C4663" s="5"/>
      <c r="D4663" s="5"/>
      <c r="E4663" s="5"/>
      <c r="F4663" s="6"/>
      <c r="G4663" s="5"/>
      <c r="H4663" s="5"/>
      <c r="I4663" s="102"/>
      <c r="W4663">
        <f t="shared" si="510"/>
      </c>
      <c r="X4663">
        <f t="shared" si="511"/>
      </c>
      <c r="Y4663">
        <f t="shared" si="512"/>
      </c>
      <c r="Z4663">
        <f t="shared" si="513"/>
      </c>
    </row>
    <row r="4664" spans="1:26">
      <c r="A4664" s="5"/>
      <c r="B4664" s="15"/>
      <c r="C4664" s="5"/>
      <c r="D4664" s="5"/>
      <c r="E4664" s="5"/>
      <c r="F4664" s="6"/>
      <c r="G4664" s="5"/>
      <c r="H4664" s="5"/>
      <c r="I4664" s="102"/>
      <c r="W4664">
        <f t="shared" si="510"/>
      </c>
      <c r="X4664">
        <f t="shared" si="511"/>
      </c>
      <c r="Y4664">
        <f t="shared" si="512"/>
      </c>
      <c r="Z4664">
        <f t="shared" si="513"/>
      </c>
    </row>
    <row r="4665" spans="1:26">
      <c r="A4665" s="5"/>
      <c r="B4665" s="8"/>
      <c r="C4665" s="5"/>
      <c r="D4665" s="5"/>
      <c r="E4665" s="5"/>
      <c r="F4665" s="6"/>
      <c r="G4665" s="5"/>
      <c r="H4665" s="5"/>
      <c r="I4665" s="102"/>
      <c r="W4665">
        <f t="shared" si="510"/>
      </c>
      <c r="X4665">
        <f t="shared" si="511"/>
      </c>
      <c r="Y4665">
        <f t="shared" si="512"/>
      </c>
      <c r="Z4665">
        <f t="shared" si="513"/>
      </c>
    </row>
    <row r="4666" spans="1:26">
      <c r="A4666" s="5"/>
      <c r="B4666" s="8"/>
      <c r="C4666" s="5"/>
      <c r="D4666" s="5"/>
      <c r="E4666" s="5"/>
      <c r="F4666" s="6"/>
      <c r="G4666" s="5"/>
      <c r="H4666" s="5"/>
      <c r="I4666" s="102"/>
      <c r="W4666">
        <f t="shared" si="510"/>
      </c>
      <c r="X4666">
        <f t="shared" si="511"/>
      </c>
      <c r="Y4666">
        <f t="shared" si="512"/>
      </c>
      <c r="Z4666">
        <f t="shared" si="513"/>
      </c>
    </row>
    <row r="4667" spans="1:26">
      <c r="A4667" s="5"/>
      <c r="B4667" s="8"/>
      <c r="C4667" s="5"/>
      <c r="D4667" s="5"/>
      <c r="E4667" s="5"/>
      <c r="F4667" s="6"/>
      <c r="G4667" s="5"/>
      <c r="H4667" s="5"/>
      <c r="I4667" s="102"/>
      <c r="W4667">
        <f t="shared" si="510"/>
      </c>
      <c r="X4667">
        <f t="shared" si="511"/>
      </c>
      <c r="Y4667">
        <f t="shared" si="512"/>
      </c>
      <c r="Z4667">
        <f t="shared" si="513"/>
      </c>
    </row>
    <row r="4668" spans="1:26">
      <c r="A4668" s="5"/>
      <c r="B4668" s="15"/>
      <c r="C4668" s="5"/>
      <c r="D4668" s="5"/>
      <c r="E4668" s="5"/>
      <c r="F4668" s="6"/>
      <c r="G4668" s="5"/>
      <c r="H4668" s="5"/>
      <c r="I4668" s="102"/>
      <c r="W4668">
        <f t="shared" si="510"/>
      </c>
      <c r="X4668">
        <f t="shared" si="511"/>
      </c>
      <c r="Y4668">
        <f t="shared" si="512"/>
      </c>
      <c r="Z4668">
        <f t="shared" si="513"/>
      </c>
    </row>
    <row r="4669" spans="1:26">
      <c r="A4669" s="107"/>
      <c r="B4669" s="418"/>
      <c r="C4669" s="245"/>
      <c r="D4669" s="65"/>
      <c r="E4669" s="394"/>
      <c r="F4669" s="187"/>
      <c r="G4669" s="184"/>
      <c r="H4669" s="394"/>
      <c r="I4669" s="108"/>
      <c r="W4669">
        <f t="shared" si="510"/>
      </c>
      <c r="X4669">
        <f t="shared" si="511"/>
      </c>
      <c r="Y4669">
        <f t="shared" si="512"/>
      </c>
      <c r="Z4669">
        <f t="shared" si="513"/>
      </c>
    </row>
    <row r="4670" spans="1:26">
      <c r="A4670" s="107"/>
      <c r="B4670" s="1568" t="s">
        <v>304</v>
      </c>
      <c r="C4670" s="1569"/>
      <c r="D4670" s="184"/>
      <c r="E4670" s="185"/>
      <c r="F4670" s="214"/>
      <c r="G4670" s="186"/>
      <c r="H4670" s="184"/>
      <c r="I4670" s="388"/>
      <c r="W4670">
        <f t="shared" si="510"/>
      </c>
      <c r="X4670">
        <f t="shared" si="511"/>
      </c>
      <c r="Y4670">
        <f t="shared" si="512"/>
      </c>
      <c r="Z4670">
        <f t="shared" si="513"/>
      </c>
    </row>
    <row r="4671" spans="1:26">
      <c r="A4671" s="139"/>
      <c r="B4671" s="1570"/>
      <c r="C4671" s="1571"/>
      <c r="D4671" s="214"/>
      <c r="E4671" s="184"/>
      <c r="F4671" s="214"/>
      <c r="G4671" s="186"/>
      <c r="H4671" s="184"/>
      <c r="I4671" s="388"/>
      <c r="W4671">
        <f t="shared" si="510"/>
      </c>
      <c r="X4671">
        <f t="shared" si="511"/>
      </c>
      <c r="Y4671">
        <f t="shared" si="512"/>
      </c>
      <c r="Z4671">
        <f t="shared" si="513"/>
      </c>
    </row>
    <row r="4672" spans="1:26">
      <c r="A4672" s="139"/>
      <c r="B4672" s="1590"/>
      <c r="C4672" s="1591"/>
      <c r="D4672" s="214"/>
      <c r="E4672" s="184"/>
      <c r="F4672" s="214"/>
      <c r="G4672" s="186"/>
      <c r="H4672" s="184"/>
      <c r="I4672" s="388"/>
      <c r="W4672">
        <f t="shared" si="510"/>
      </c>
      <c r="X4672">
        <f t="shared" si="511"/>
      </c>
      <c r="Y4672">
        <f t="shared" si="512"/>
      </c>
      <c r="Z4672">
        <f t="shared" si="513"/>
      </c>
    </row>
    <row r="4673" spans="1:26">
      <c r="A4673" s="33"/>
      <c r="B4673" s="10"/>
      <c r="C4673" s="10"/>
      <c r="D4673" s="10"/>
      <c r="E4673" s="10"/>
      <c r="F4673" s="10"/>
      <c r="G4673" s="10"/>
      <c r="H4673" s="10"/>
      <c r="I4673" s="140"/>
      <c r="W4673">
        <f t="shared" si="510"/>
      </c>
      <c r="X4673">
        <f t="shared" si="511"/>
      </c>
      <c r="Y4673">
        <f t="shared" si="512"/>
      </c>
      <c r="Z4673">
        <f t="shared" si="513"/>
      </c>
    </row>
    <row r="4674" spans="1:26" ht="15.75" thickBot="1">
      <c r="A4674" s="33"/>
      <c r="B4674" s="11" t="s">
        <v>20</v>
      </c>
      <c r="C4674" s="35"/>
      <c r="D4674" s="35"/>
      <c r="E4674" s="35"/>
      <c r="F4674" s="35"/>
      <c r="G4674" s="35"/>
      <c r="H4674" s="35"/>
      <c r="I4674" s="36"/>
      <c r="W4674">
        <f t="shared" si="510"/>
      </c>
      <c r="X4674">
        <f t="shared" si="511"/>
      </c>
      <c r="Y4674">
        <f t="shared" si="512"/>
      </c>
      <c r="Z4674">
        <f t="shared" si="513"/>
      </c>
    </row>
    <row r="4675" spans="1:26" ht="15.75" thickBot="1">
      <c r="A4675" s="37"/>
      <c r="B4675" s="38"/>
      <c r="C4675" s="39" t="s">
        <v>21</v>
      </c>
      <c r="D4675" s="40">
        <f>SUM(D4656:D4674)</f>
      </c>
      <c r="E4675" s="41" t="s">
        <v>360</v>
      </c>
      <c r="F4675" s="40">
        <f>SUM(F4656:F4674)</f>
      </c>
      <c r="G4675" s="40">
        <f>SUM(G4656:G4674)</f>
      </c>
      <c r="H4675" s="41">
        <f>+SUMPRODUCT(H4656:H4672,F4656:F4672)</f>
      </c>
      <c r="I4675" s="43">
        <f>SUM(I4656:I4674)</f>
      </c>
      <c r="W4675">
        <f t="shared" si="510"/>
      </c>
      <c r="X4675">
        <f t="shared" si="511"/>
      </c>
      <c r="Y4675">
        <f t="shared" si="512"/>
      </c>
      <c r="Z4675">
        <f t="shared" si="513"/>
      </c>
    </row>
    <row r="4676" spans="1:26" ht="15.75" thickBot="1">
      <c r="A4676" s="44"/>
      <c r="B4676" s="116"/>
      <c r="C4676" s="45"/>
      <c r="D4676" s="45"/>
      <c r="E4676" s="45"/>
      <c r="F4676" s="45"/>
      <c r="G4676" s="45"/>
      <c r="H4676" s="45"/>
      <c r="I4676" s="47"/>
      <c r="W4676">
        <f t="shared" ref="W4676:W4739" si="515">IF(LEFT($H4676&amp;"",5)="2019-",$H4676,W4675)</f>
      </c>
      <c r="X4676">
        <f t="shared" ref="X4676:X4739" si="516">IF($W4676="",0,IF(COUNTIF($AB$2:$AB$80,$W4676)&gt;0,1,0))</f>
      </c>
      <c r="Y4676">
        <f t="shared" ref="Y4676:Y4739" si="517">IF($C4676="","",UPPER(TRIM(IFERROR(LEFT($C4676&amp;"",FIND("/",$C4676&amp;"")-1),$C4676&amp;""))))</f>
      </c>
      <c r="Z4676">
        <f t="shared" ref="Z4676:Z4739" si="518">IFERROR(IF(ISNUMBER($G4676),$G4676,0),0)</f>
      </c>
    </row>
    <row r="4677" spans="1:26">
      <c r="A4677" s="12" t="s">
        <v>315</v>
      </c>
      <c r="B4677" s="12"/>
      <c r="C4677" s="12"/>
      <c r="D4677" s="13"/>
      <c r="E4677" s="14"/>
      <c r="F4677" s="14"/>
      <c r="G4677" s="14"/>
      <c r="H4677" s="2"/>
      <c r="I4677" s="12"/>
      <c r="W4677">
        <f t="shared" si="515"/>
      </c>
      <c r="X4677">
        <f t="shared" si="516"/>
      </c>
      <c r="Y4677">
        <f t="shared" si="517"/>
      </c>
      <c r="Z4677">
        <f t="shared" si="518"/>
      </c>
    </row>
    <row r="4678" spans="1:26">
      <c r="W4678">
        <f t="shared" si="515"/>
      </c>
      <c r="X4678">
        <f t="shared" si="516"/>
      </c>
      <c r="Y4678">
        <f t="shared" si="517"/>
      </c>
      <c r="Z4678">
        <f t="shared" si="518"/>
      </c>
    </row>
    <row r="4679" spans="1:26">
      <c r="W4679">
        <f t="shared" si="515"/>
      </c>
      <c r="X4679">
        <f t="shared" si="516"/>
      </c>
      <c r="Y4679">
        <f t="shared" si="517"/>
      </c>
      <c r="Z4679">
        <f t="shared" si="518"/>
      </c>
    </row>
    <row r="4680" spans="1:26">
      <c r="W4680">
        <f t="shared" si="515"/>
      </c>
      <c r="X4680">
        <f t="shared" si="516"/>
      </c>
      <c r="Y4680">
        <f t="shared" si="517"/>
      </c>
      <c r="Z4680">
        <f t="shared" si="518"/>
      </c>
    </row>
    <row r="4681" spans="1:26">
      <c r="W4681">
        <f t="shared" si="515"/>
      </c>
      <c r="X4681">
        <f t="shared" si="516"/>
      </c>
      <c r="Y4681">
        <f t="shared" si="517"/>
      </c>
      <c r="Z4681">
        <f t="shared" si="518"/>
      </c>
    </row>
    <row r="4682" spans="1:26">
      <c r="A4682" s="1562" t="s">
        <v>0</v>
      </c>
      <c r="B4682" s="1562"/>
      <c r="C4682" s="1562"/>
      <c r="D4682" s="1562"/>
      <c r="E4682" s="1562"/>
      <c r="F4682" s="1562"/>
      <c r="G4682" s="1562"/>
      <c r="H4682" s="1562"/>
      <c r="I4682" s="1562"/>
      <c r="W4682">
        <f t="shared" si="515"/>
      </c>
      <c r="X4682">
        <f t="shared" si="516"/>
      </c>
      <c r="Y4682">
        <f t="shared" si="517"/>
      </c>
      <c r="Z4682">
        <f t="shared" si="518"/>
      </c>
    </row>
    <row r="4683" spans="1:26">
      <c r="W4683">
        <f t="shared" si="515"/>
      </c>
      <c r="X4683">
        <f t="shared" si="516"/>
      </c>
      <c r="Y4683">
        <f t="shared" si="517"/>
      </c>
      <c r="Z4683">
        <f t="shared" si="518"/>
      </c>
    </row>
    <row r="4684" spans="1:26">
      <c r="A4684" s="1" t="s">
        <v>1</v>
      </c>
      <c r="B4684" s="1"/>
      <c r="G4684" s="2" t="s">
        <v>2</v>
      </c>
      <c r="H4684" s="3" t="s">
        <v>1472</v>
      </c>
      <c r="W4684">
        <f t="shared" si="515"/>
      </c>
      <c r="X4684">
        <f t="shared" si="516"/>
      </c>
      <c r="Y4684">
        <f t="shared" si="517"/>
      </c>
      <c r="Z4684">
        <f t="shared" si="518"/>
      </c>
    </row>
    <row r="4685" spans="1:26">
      <c r="A4685" s="1" t="inlineStr">
        <is>
          <t>Dealer-185</t>
        </is>
      </c>
      <c r="B4685" s="1"/>
      <c r="F4685" s="4" t="s">
        <v>3</v>
      </c>
      <c r="G4685" s="2"/>
      <c r="H4685" s="1" t="s">
        <v>161</v>
      </c>
      <c r="W4685">
        <f t="shared" si="515"/>
      </c>
      <c r="X4685">
        <f t="shared" si="516"/>
      </c>
      <c r="Y4685">
        <f t="shared" si="517"/>
      </c>
      <c r="Z4685">
        <f t="shared" si="518"/>
      </c>
    </row>
    <row r="4686" spans="1:26">
      <c r="A4686" s="1" t="inlineStr">
        <is>
          <t>Dealer-186</t>
        </is>
      </c>
      <c r="B4686" s="1"/>
      <c r="W4686">
        <f t="shared" si="515"/>
      </c>
      <c r="X4686">
        <f t="shared" si="516"/>
      </c>
      <c r="Y4686">
        <f t="shared" si="517"/>
      </c>
      <c r="Z4686">
        <f t="shared" si="518"/>
      </c>
    </row>
    <row r="4687" spans="1:26">
      <c r="A4687" s="1" t="inlineStr">
        <is>
          <t>Address line (redacted)</t>
        </is>
      </c>
      <c r="B4687" s="1"/>
      <c r="W4687">
        <f t="shared" si="515"/>
      </c>
      <c r="X4687">
        <f t="shared" si="516"/>
      </c>
      <c r="Y4687">
        <f t="shared" si="517"/>
      </c>
      <c r="Z4687">
        <f t="shared" si="518"/>
      </c>
    </row>
    <row r="4688" spans="1:26">
      <c r="A4688" s="12" t="s">
        <v>299</v>
      </c>
      <c r="B4688" s="86"/>
      <c r="W4688">
        <f t="shared" si="515"/>
      </c>
      <c r="X4688">
        <f t="shared" si="516"/>
      </c>
      <c r="Y4688">
        <f t="shared" si="517"/>
      </c>
      <c r="Z4688">
        <f t="shared" si="518"/>
      </c>
    </row>
    <row r="4689" spans="1:26">
      <c r="W4689">
        <f t="shared" si="515"/>
      </c>
      <c r="X4689">
        <f t="shared" si="516"/>
      </c>
      <c r="Y4689">
        <f t="shared" si="517"/>
      </c>
      <c r="Z4689">
        <f t="shared" si="518"/>
      </c>
    </row>
    <row r="4690" spans="1:26">
      <c r="A4690" s="1" t="s">
        <v>5</v>
      </c>
      <c r="W4690">
        <f t="shared" si="515"/>
      </c>
      <c r="X4690">
        <f t="shared" si="516"/>
      </c>
      <c r="Y4690">
        <f t="shared" si="517"/>
      </c>
      <c r="Z4690">
        <f t="shared" si="518"/>
      </c>
    </row>
    <row r="4691" spans="1:26">
      <c r="A4691" s="1" t="s">
        <v>6</v>
      </c>
      <c r="W4691">
        <f t="shared" si="515"/>
      </c>
      <c r="X4691">
        <f t="shared" si="516"/>
      </c>
      <c r="Y4691">
        <f t="shared" si="517"/>
      </c>
      <c r="Z4691">
        <f t="shared" si="518"/>
      </c>
    </row>
    <row r="4692" spans="1:26" ht="15.75" thickBot="1">
      <c r="A4692" s="1" t="s">
        <v>7</v>
      </c>
      <c r="W4692">
        <f t="shared" si="515"/>
      </c>
      <c r="X4692">
        <f t="shared" si="516"/>
      </c>
      <c r="Y4692">
        <f t="shared" si="517"/>
      </c>
      <c r="Z4692">
        <f t="shared" si="518"/>
      </c>
    </row>
    <row r="4693" spans="1:26" ht="24">
      <c r="A4693" s="26" t="s">
        <v>8</v>
      </c>
      <c r="B4693" s="27" t="s">
        <v>9</v>
      </c>
      <c r="C4693" s="27" t="s">
        <v>10</v>
      </c>
      <c r="D4693" s="28" t="s">
        <v>11</v>
      </c>
      <c r="E4693" s="28" t="s">
        <v>12</v>
      </c>
      <c r="F4693" s="28" t="s">
        <v>13</v>
      </c>
      <c r="G4693" s="28" t="s">
        <v>14</v>
      </c>
      <c r="H4693" s="29" t="s">
        <v>15</v>
      </c>
      <c r="I4693" s="30" t="s">
        <v>16</v>
      </c>
      <c r="W4693">
        <f t="shared" si="515"/>
      </c>
      <c r="X4693">
        <f t="shared" si="516"/>
      </c>
      <c r="Y4693">
        <f t="shared" si="517"/>
      </c>
      <c r="Z4693">
        <f t="shared" si="518"/>
      </c>
    </row>
    <row r="4694" spans="1:26">
      <c r="A4694" s="139"/>
      <c r="B4694" s="1564" t="s">
        <v>24</v>
      </c>
      <c r="C4694" s="1565"/>
      <c r="D4694" s="6"/>
      <c r="E4694" s="5"/>
      <c r="F4694" s="6"/>
      <c r="G4694" s="5"/>
      <c r="H4694" s="9"/>
      <c r="I4694" s="102"/>
      <c r="W4694">
        <f t="shared" si="515"/>
      </c>
      <c r="X4694">
        <f t="shared" si="516"/>
      </c>
      <c r="Y4694">
        <f t="shared" si="517"/>
      </c>
      <c r="Z4694">
        <f t="shared" si="518"/>
      </c>
    </row>
    <row r="4695" spans="1:26">
      <c r="A4695" s="139"/>
      <c r="B4695" s="20" t="s">
        <v>277</v>
      </c>
      <c r="C4695" s="19" t="s">
        <v>1473</v>
      </c>
      <c r="D4695" s="19">
        <v>5</v>
      </c>
      <c r="E4695" s="19">
        <v>6</v>
      </c>
      <c r="F4695" s="16">
        <f>+E4695*D4695</f>
      </c>
      <c r="G4695" s="365">
        <f>+F4695</f>
      </c>
      <c r="H4695" s="19">
        <v>1</v>
      </c>
      <c r="I4695" s="102">
        <f>+H4695*G4695</f>
      </c>
      <c r="J4695">
        <f t="shared" ref="J4695:J4705" si="519">+H4695*G4695</f>
      </c>
      <c r="W4695">
        <f t="shared" si="515"/>
      </c>
      <c r="X4695">
        <f t="shared" si="516"/>
      </c>
      <c r="Y4695">
        <f t="shared" si="517"/>
      </c>
      <c r="Z4695">
        <f t="shared" si="518"/>
      </c>
    </row>
    <row r="4696" spans="1:26">
      <c r="A4696" s="139"/>
      <c r="B4696" s="20" t="s">
        <v>1474</v>
      </c>
      <c r="C4696" s="19" t="s">
        <v>1475</v>
      </c>
      <c r="D4696" s="19">
        <v>2</v>
      </c>
      <c r="E4696" s="19">
        <v>6</v>
      </c>
      <c r="F4696" s="16">
        <f>+E4696*D4696</f>
      </c>
      <c r="G4696" s="365">
        <f>+F4696</f>
      </c>
      <c r="H4696" s="19">
        <v>1</v>
      </c>
      <c r="I4696" s="102">
        <f>+H4696*G4696</f>
      </c>
      <c r="J4696">
        <f t="shared" si="519"/>
      </c>
      <c r="W4696">
        <f t="shared" si="515"/>
      </c>
      <c r="X4696">
        <f t="shared" si="516"/>
      </c>
      <c r="Y4696">
        <f t="shared" si="517"/>
      </c>
      <c r="Z4696">
        <f t="shared" si="518"/>
      </c>
    </row>
    <row r="4697" spans="1:26">
      <c r="A4697" s="139"/>
      <c r="B4697" s="1564" t="s">
        <v>18</v>
      </c>
      <c r="C4697" s="1565"/>
      <c r="D4697" s="419"/>
      <c r="E4697" s="16"/>
      <c r="F4697" s="16"/>
      <c r="G4697" s="5"/>
      <c r="H4697" s="16"/>
      <c r="I4697" s="102"/>
      <c r="J4697">
        <f t="shared" si="519"/>
      </c>
      <c r="W4697">
        <f t="shared" si="515"/>
      </c>
      <c r="X4697">
        <f t="shared" si="516"/>
      </c>
      <c r="Y4697">
        <f t="shared" si="517"/>
      </c>
      <c r="Z4697">
        <f t="shared" si="518"/>
      </c>
    </row>
    <row r="4698" spans="1:26">
      <c r="A4698" s="139"/>
      <c r="B4698" s="8" t="s">
        <v>275</v>
      </c>
      <c r="C4698" s="5" t="s">
        <v>276</v>
      </c>
      <c r="D4698" s="134">
        <v>1</v>
      </c>
      <c r="E4698" s="5">
        <v>4</v>
      </c>
      <c r="F4698" s="16">
        <f>+E4698*D4698</f>
      </c>
      <c r="G4698" s="365">
        <f>+F4698</f>
      </c>
      <c r="H4698" s="9">
        <v>1</v>
      </c>
      <c r="I4698" s="102">
        <f>+H4698*G4698</f>
      </c>
      <c r="J4698">
        <f t="shared" si="519"/>
      </c>
      <c r="W4698">
        <f t="shared" si="515"/>
      </c>
      <c r="X4698">
        <f t="shared" si="516"/>
      </c>
      <c r="Y4698">
        <f t="shared" si="517"/>
      </c>
      <c r="Z4698">
        <f t="shared" si="518"/>
      </c>
    </row>
    <row r="4699" spans="1:26">
      <c r="A4699" s="139"/>
      <c r="B4699" s="8" t="s">
        <v>295</v>
      </c>
      <c r="C4699" s="5" t="s">
        <v>294</v>
      </c>
      <c r="D4699" s="134">
        <v>1</v>
      </c>
      <c r="E4699" s="5">
        <v>4</v>
      </c>
      <c r="F4699" s="16">
        <f>+E4699*D4699</f>
      </c>
      <c r="G4699" s="365">
        <f>+F4699</f>
      </c>
      <c r="H4699" s="9">
        <v>1</v>
      </c>
      <c r="I4699" s="102">
        <f>+H4699*G4699</f>
      </c>
      <c r="J4699">
        <f t="shared" si="519"/>
      </c>
      <c r="W4699">
        <f t="shared" si="515"/>
      </c>
      <c r="X4699">
        <f t="shared" si="516"/>
      </c>
      <c r="Y4699">
        <f t="shared" si="517"/>
      </c>
      <c r="Z4699">
        <f t="shared" si="518"/>
      </c>
    </row>
    <row r="4700" spans="1:26">
      <c r="A4700" s="139"/>
      <c r="B4700" s="95" t="s">
        <v>1040</v>
      </c>
      <c r="C4700" s="101" t="s">
        <v>1041</v>
      </c>
      <c r="D4700" s="134">
        <v>1</v>
      </c>
      <c r="E4700" s="5">
        <v>4</v>
      </c>
      <c r="F4700" s="16">
        <f>+E4700*D4700</f>
      </c>
      <c r="G4700" s="365">
        <f>+F4700</f>
      </c>
      <c r="H4700" s="16">
        <v>1</v>
      </c>
      <c r="I4700" s="102">
        <f>+H4700*G4700</f>
      </c>
      <c r="J4700">
        <f t="shared" si="519"/>
      </c>
      <c r="W4700">
        <f t="shared" si="515"/>
      </c>
      <c r="X4700">
        <f t="shared" si="516"/>
      </c>
      <c r="Y4700">
        <f t="shared" si="517"/>
      </c>
      <c r="Z4700">
        <f t="shared" si="518"/>
      </c>
    </row>
    <row r="4701" spans="1:26">
      <c r="A4701" s="139"/>
      <c r="B4701" s="1564" t="s">
        <v>17</v>
      </c>
      <c r="C4701" s="1565"/>
      <c r="D4701" s="419"/>
      <c r="E4701" s="5"/>
      <c r="F4701" s="16"/>
      <c r="G4701" s="5"/>
      <c r="H4701" s="5"/>
      <c r="I4701" s="102"/>
      <c r="J4701">
        <f t="shared" si="519"/>
      </c>
      <c r="W4701">
        <f t="shared" si="515"/>
      </c>
      <c r="X4701">
        <f t="shared" si="516"/>
      </c>
      <c r="Y4701">
        <f t="shared" si="517"/>
      </c>
      <c r="Z4701">
        <f t="shared" si="518"/>
      </c>
    </row>
    <row r="4702" spans="1:26">
      <c r="A4702" s="139"/>
      <c r="B4702" s="8" t="s">
        <v>1476</v>
      </c>
      <c r="C4702" s="5" t="s">
        <v>1477</v>
      </c>
      <c r="D4702" s="5">
        <v>1</v>
      </c>
      <c r="E4702" s="5">
        <v>5</v>
      </c>
      <c r="F4702" s="16">
        <f>+E4702*D4702</f>
      </c>
      <c r="G4702" s="365">
        <f>+F4702</f>
      </c>
      <c r="H4702" s="5">
        <v>1</v>
      </c>
      <c r="I4702" s="102">
        <f>+H4702*G4702</f>
      </c>
      <c r="J4702">
        <f t="shared" si="519"/>
      </c>
      <c r="W4702">
        <f t="shared" si="515"/>
      </c>
      <c r="X4702">
        <f t="shared" si="516"/>
      </c>
      <c r="Y4702">
        <f t="shared" si="517"/>
      </c>
      <c r="Z4702">
        <f t="shared" si="518"/>
      </c>
    </row>
    <row r="4703" spans="1:26">
      <c r="A4703" s="420"/>
      <c r="B4703" s="8" t="s">
        <v>1069</v>
      </c>
      <c r="C4703" s="5" t="s">
        <v>1068</v>
      </c>
      <c r="D4703" s="5">
        <v>1</v>
      </c>
      <c r="E4703" s="5">
        <v>5</v>
      </c>
      <c r="F4703" s="16">
        <f>+E4703*D4703</f>
      </c>
      <c r="G4703" s="365">
        <f>+F4703</f>
      </c>
      <c r="H4703" s="5">
        <v>1</v>
      </c>
      <c r="I4703" s="102">
        <f>+H4703*G4703</f>
      </c>
      <c r="J4703">
        <f t="shared" si="519"/>
      </c>
      <c r="W4703">
        <f t="shared" si="515"/>
      </c>
      <c r="X4703">
        <f t="shared" si="516"/>
      </c>
      <c r="Y4703">
        <f t="shared" si="517"/>
      </c>
      <c r="Z4703">
        <f t="shared" si="518"/>
      </c>
    </row>
    <row r="4704" spans="1:26">
      <c r="A4704" s="420"/>
      <c r="B4704" s="1564" t="s">
        <v>369</v>
      </c>
      <c r="C4704" s="1565"/>
      <c r="D4704" s="5"/>
      <c r="E4704" s="5"/>
      <c r="F4704" s="16"/>
      <c r="G4704" s="5"/>
      <c r="H4704" s="5"/>
      <c r="I4704" s="102"/>
      <c r="J4704">
        <f t="shared" si="519"/>
      </c>
      <c r="W4704">
        <f t="shared" si="515"/>
      </c>
      <c r="X4704">
        <f t="shared" si="516"/>
      </c>
      <c r="Y4704">
        <f t="shared" si="517"/>
      </c>
      <c r="Z4704">
        <f t="shared" si="518"/>
      </c>
    </row>
    <row r="4705" spans="1:26">
      <c r="A4705" s="420"/>
      <c r="B4705" s="20" t="s">
        <v>600</v>
      </c>
      <c r="C4705" s="5" t="s">
        <v>601</v>
      </c>
      <c r="D4705" s="5"/>
      <c r="E4705" s="7">
        <v>25</v>
      </c>
      <c r="F4705" s="424">
        <f>+E4705</f>
      </c>
      <c r="G4705" s="583">
        <f>+F4705</f>
      </c>
      <c r="H4705" s="7">
        <v>1</v>
      </c>
      <c r="I4705" s="102">
        <f>+H4705*G4705</f>
      </c>
      <c r="J4705">
        <f t="shared" si="519"/>
      </c>
      <c r="W4705">
        <f t="shared" si="515"/>
      </c>
      <c r="X4705">
        <f t="shared" si="516"/>
      </c>
      <c r="Y4705">
        <f t="shared" si="517"/>
      </c>
      <c r="Z4705">
        <f t="shared" si="518"/>
      </c>
    </row>
    <row r="4706" spans="1:26">
      <c r="A4706" s="139"/>
      <c r="B4706" s="1568" t="s">
        <v>1761</v>
      </c>
      <c r="C4706" s="1569"/>
      <c r="D4706" s="5"/>
      <c r="E4706" s="5"/>
      <c r="F4706" s="21"/>
      <c r="G4706" s="21"/>
      <c r="H4706" s="21"/>
      <c r="I4706" s="102"/>
      <c r="W4706">
        <f t="shared" si="515"/>
      </c>
      <c r="X4706">
        <f t="shared" si="516"/>
      </c>
      <c r="Y4706">
        <f t="shared" si="517"/>
      </c>
      <c r="Z4706">
        <f t="shared" si="518"/>
      </c>
    </row>
    <row r="4707" spans="1:26">
      <c r="A4707" s="139"/>
      <c r="B4707" s="1590"/>
      <c r="C4707" s="1591"/>
      <c r="D4707" s="5"/>
      <c r="E4707" s="5"/>
      <c r="F4707" s="21"/>
      <c r="G4707" s="21"/>
      <c r="H4707" s="21"/>
      <c r="I4707" s="102"/>
      <c r="W4707">
        <f t="shared" si="515"/>
      </c>
      <c r="X4707">
        <f t="shared" si="516"/>
      </c>
      <c r="Y4707">
        <f t="shared" si="517"/>
      </c>
      <c r="Z4707">
        <f t="shared" si="518"/>
      </c>
    </row>
    <row r="4708" spans="1:26">
      <c r="A4708" s="33"/>
      <c r="B4708" s="15"/>
      <c r="C4708" s="105"/>
      <c r="D4708" s="5"/>
      <c r="E4708" s="5"/>
      <c r="F4708" s="21"/>
      <c r="G4708" s="21"/>
      <c r="H4708" s="21"/>
      <c r="I4708" s="102"/>
      <c r="W4708">
        <f t="shared" si="515"/>
      </c>
      <c r="X4708">
        <f t="shared" si="516"/>
      </c>
      <c r="Y4708">
        <f t="shared" si="517"/>
      </c>
      <c r="Z4708">
        <f t="shared" si="518"/>
      </c>
    </row>
    <row r="4709" spans="1:26">
      <c r="A4709" s="33"/>
      <c r="B4709" s="15"/>
      <c r="C4709" s="105"/>
      <c r="D4709" s="5"/>
      <c r="E4709" s="5"/>
      <c r="F4709" s="21"/>
      <c r="G4709" s="21"/>
      <c r="H4709" s="21"/>
      <c r="I4709" s="102"/>
      <c r="W4709">
        <f t="shared" si="515"/>
      </c>
      <c r="X4709">
        <f t="shared" si="516"/>
      </c>
      <c r="Y4709">
        <f t="shared" si="517"/>
      </c>
      <c r="Z4709">
        <f t="shared" si="518"/>
      </c>
    </row>
    <row r="4710" spans="1:26" ht="15.75" thickBot="1">
      <c r="A4710" s="33"/>
      <c r="B4710" s="15"/>
      <c r="C4710" s="105"/>
      <c r="D4710" s="109"/>
      <c r="E4710" s="109"/>
      <c r="F4710" s="109"/>
      <c r="G4710" s="109"/>
      <c r="H4710" s="109"/>
      <c r="I4710" s="110"/>
      <c r="W4710">
        <f t="shared" si="515"/>
      </c>
      <c r="X4710">
        <f t="shared" si="516"/>
      </c>
      <c r="Y4710">
        <f t="shared" si="517"/>
      </c>
      <c r="Z4710">
        <f t="shared" si="518"/>
      </c>
    </row>
    <row r="4711" spans="1:26">
      <c r="A4711" s="33"/>
      <c r="B4711" s="10"/>
      <c r="C4711" s="10"/>
      <c r="D4711" s="91"/>
      <c r="E4711" s="91"/>
      <c r="F4711" s="91"/>
      <c r="G4711" s="92" t="s">
        <v>19</v>
      </c>
      <c r="H4711" s="91"/>
      <c r="I4711" s="111">
        <f>SUM(I4694:I4710)</f>
      </c>
      <c r="J4711">
        <f>SUM(J4695:J4710)</f>
      </c>
      <c r="W4711">
        <f t="shared" si="515"/>
      </c>
      <c r="X4711">
        <f t="shared" si="516"/>
      </c>
      <c r="Y4711">
        <f t="shared" si="517"/>
      </c>
      <c r="Z4711">
        <f t="shared" si="518"/>
      </c>
    </row>
    <row r="4712" spans="1:26">
      <c r="A4712" s="33"/>
      <c r="B4712" s="10"/>
      <c r="C4712" s="10"/>
      <c r="D4712" s="69"/>
      <c r="E4712" s="69"/>
      <c r="F4712" s="69"/>
      <c r="G4712" s="69"/>
      <c r="H4712" s="112"/>
      <c r="I4712" s="61"/>
      <c r="W4712">
        <f t="shared" si="515"/>
      </c>
      <c r="X4712">
        <f t="shared" si="516"/>
      </c>
      <c r="Y4712">
        <f t="shared" si="517"/>
      </c>
      <c r="Z4712">
        <f t="shared" si="518"/>
      </c>
    </row>
    <row r="4713" spans="1:26" ht="15.75" thickBot="1">
      <c r="A4713" s="33"/>
      <c r="B4713" s="11" t="s">
        <v>20</v>
      </c>
      <c r="C4713" s="35"/>
      <c r="D4713" s="35"/>
      <c r="E4713" s="35"/>
      <c r="F4713" s="35"/>
      <c r="G4713" s="35"/>
      <c r="H4713" s="35"/>
      <c r="I4713" s="36"/>
      <c r="W4713">
        <f t="shared" si="515"/>
      </c>
      <c r="X4713">
        <f t="shared" si="516"/>
      </c>
      <c r="Y4713">
        <f t="shared" si="517"/>
      </c>
      <c r="Z4713">
        <f t="shared" si="518"/>
      </c>
    </row>
    <row r="4714" spans="1:26" ht="15.75" thickBot="1">
      <c r="A4714" s="37"/>
      <c r="B4714" s="38"/>
      <c r="C4714" s="39" t="s">
        <v>21</v>
      </c>
      <c r="D4714" s="40">
        <f>SUM(D4694:D4713)</f>
      </c>
      <c r="E4714" s="41">
        <f>IF(H4714=I4714,"OK","NO")</f>
      </c>
      <c r="F4714" s="40">
        <f>SUM(F4694:F4713)</f>
      </c>
      <c r="G4714" s="40">
        <f>SUM(G4694:G4713)</f>
      </c>
      <c r="H4714" s="41">
        <f>SUMPRODUCT(F4694:F4708,H4694:H4708)</f>
      </c>
      <c r="I4714" s="43">
        <f>SUM(I4711:I4713)</f>
      </c>
      <c r="W4714">
        <f t="shared" si="515"/>
      </c>
      <c r="X4714">
        <f t="shared" si="516"/>
      </c>
      <c r="Y4714">
        <f t="shared" si="517"/>
      </c>
      <c r="Z4714">
        <f t="shared" si="518"/>
      </c>
    </row>
    <row r="4715" spans="1:26" ht="15.75" thickBot="1">
      <c r="A4715" s="44"/>
      <c r="B4715" s="116"/>
      <c r="C4715" s="45"/>
      <c r="D4715" s="45"/>
      <c r="E4715" s="45"/>
      <c r="F4715" s="45"/>
      <c r="G4715" s="45"/>
      <c r="H4715" s="45"/>
      <c r="I4715" s="47"/>
      <c r="W4715">
        <f t="shared" si="515"/>
      </c>
      <c r="X4715">
        <f t="shared" si="516"/>
      </c>
      <c r="Y4715">
        <f t="shared" si="517"/>
      </c>
      <c r="Z4715">
        <f t="shared" si="518"/>
      </c>
    </row>
    <row r="4716" spans="1:26">
      <c r="A4716" s="12" t="s">
        <v>315</v>
      </c>
      <c r="B4716" s="12"/>
      <c r="C4716" s="12"/>
      <c r="D4716" s="13"/>
      <c r="E4716" s="14"/>
      <c r="F4716" s="14"/>
      <c r="G4716" s="14"/>
      <c r="H4716" s="2"/>
      <c r="I4716" s="12"/>
      <c r="W4716">
        <f t="shared" si="515"/>
      </c>
      <c r="X4716">
        <f t="shared" si="516"/>
      </c>
      <c r="Y4716">
        <f t="shared" si="517"/>
      </c>
      <c r="Z4716">
        <f t="shared" si="518"/>
      </c>
    </row>
    <row r="4717" spans="1:26">
      <c r="W4717">
        <f t="shared" si="515"/>
      </c>
      <c r="X4717">
        <f t="shared" si="516"/>
      </c>
      <c r="Y4717">
        <f t="shared" si="517"/>
      </c>
      <c r="Z4717">
        <f t="shared" si="518"/>
      </c>
    </row>
    <row r="4718" spans="1:26">
      <c r="W4718">
        <f t="shared" si="515"/>
      </c>
      <c r="X4718">
        <f t="shared" si="516"/>
      </c>
      <c r="Y4718">
        <f t="shared" si="517"/>
      </c>
      <c r="Z4718">
        <f t="shared" si="518"/>
      </c>
    </row>
    <row r="4719" spans="1:26">
      <c r="A4719" s="1562" t="s">
        <v>0</v>
      </c>
      <c r="B4719" s="1562"/>
      <c r="C4719" s="1562"/>
      <c r="D4719" s="1562"/>
      <c r="E4719" s="1562"/>
      <c r="F4719" s="1562"/>
      <c r="G4719" s="1562"/>
      <c r="H4719" s="1562"/>
      <c r="I4719" s="1562"/>
      <c r="W4719">
        <f t="shared" si="515"/>
      </c>
      <c r="X4719">
        <f t="shared" si="516"/>
      </c>
      <c r="Y4719">
        <f t="shared" si="517"/>
      </c>
      <c r="Z4719">
        <f t="shared" si="518"/>
      </c>
    </row>
    <row r="4720" spans="1:26">
      <c r="W4720">
        <f t="shared" si="515"/>
      </c>
      <c r="X4720">
        <f t="shared" si="516"/>
      </c>
      <c r="Y4720">
        <f t="shared" si="517"/>
      </c>
      <c r="Z4720">
        <f t="shared" si="518"/>
      </c>
    </row>
    <row r="4721" spans="1:26">
      <c r="A4721" s="1" t="s">
        <v>1</v>
      </c>
      <c r="B4721" s="1"/>
      <c r="G4721" s="2" t="s">
        <v>2</v>
      </c>
      <c r="H4721" s="3" t="s">
        <v>1482</v>
      </c>
      <c r="W4721">
        <f t="shared" si="515"/>
      </c>
      <c r="X4721">
        <f t="shared" si="516"/>
      </c>
      <c r="Y4721">
        <f t="shared" si="517"/>
      </c>
      <c r="Z4721">
        <f t="shared" si="518"/>
      </c>
    </row>
    <row r="4722" spans="1:26">
      <c r="A4722" s="1" t="inlineStr">
        <is>
          <t>Dealer-157</t>
        </is>
      </c>
      <c r="B4722" s="1"/>
      <c r="C4722" s="51"/>
      <c r="F4722" s="4" t="s">
        <v>3</v>
      </c>
      <c r="G4722" s="2"/>
      <c r="H4722" s="582" t="s">
        <v>162</v>
      </c>
      <c r="W4722">
        <f t="shared" si="515"/>
      </c>
      <c r="X4722">
        <f t="shared" si="516"/>
      </c>
      <c r="Y4722">
        <f t="shared" si="517"/>
      </c>
      <c r="Z4722">
        <f t="shared" si="518"/>
      </c>
    </row>
    <row r="4723" spans="1:26">
      <c r="A4723" s="1" t="inlineStr">
        <is>
          <t>Address line (redacted)</t>
        </is>
      </c>
      <c r="B4723" s="1"/>
      <c r="C4723" s="51"/>
      <c r="W4723">
        <f t="shared" si="515"/>
      </c>
      <c r="X4723">
        <f t="shared" si="516"/>
      </c>
      <c r="Y4723">
        <f t="shared" si="517"/>
      </c>
      <c r="Z4723">
        <f t="shared" si="518"/>
      </c>
    </row>
    <row r="4724" spans="1:26">
      <c r="A4724" s="1" t="inlineStr">
        <is>
          <t>Address line (redacted)</t>
        </is>
      </c>
      <c r="B4724" s="1"/>
      <c r="C4724" s="51"/>
      <c r="W4724">
        <f t="shared" si="515"/>
      </c>
      <c r="X4724">
        <f t="shared" si="516"/>
      </c>
      <c r="Y4724">
        <f t="shared" si="517"/>
      </c>
      <c r="Z4724">
        <f t="shared" si="518"/>
      </c>
    </row>
    <row r="4725" spans="1:26">
      <c r="A4725" s="1"/>
      <c r="B4725" s="1582"/>
      <c r="C4725" s="1582"/>
      <c r="W4725">
        <f t="shared" si="515"/>
      </c>
      <c r="X4725">
        <f t="shared" si="516"/>
      </c>
      <c r="Y4725">
        <f t="shared" si="517"/>
      </c>
      <c r="Z4725">
        <f t="shared" si="518"/>
      </c>
    </row>
    <row r="4726" spans="1:26">
      <c r="A4726" s="49" t="s">
        <v>4</v>
      </c>
      <c r="B4726" s="87"/>
      <c r="W4726">
        <f t="shared" si="515"/>
      </c>
      <c r="X4726">
        <f t="shared" si="516"/>
      </c>
      <c r="Y4726">
        <f t="shared" si="517"/>
      </c>
      <c r="Z4726">
        <f t="shared" si="518"/>
      </c>
    </row>
    <row r="4727" spans="1:26">
      <c r="A4727" s="12"/>
      <c r="B4727" s="86"/>
      <c r="W4727">
        <f t="shared" si="515"/>
      </c>
      <c r="X4727">
        <f t="shared" si="516"/>
      </c>
      <c r="Y4727">
        <f t="shared" si="517"/>
      </c>
      <c r="Z4727">
        <f t="shared" si="518"/>
      </c>
    </row>
    <row r="4728" spans="1:26">
      <c r="A4728" s="1" t="s">
        <v>5</v>
      </c>
      <c r="W4728">
        <f t="shared" si="515"/>
      </c>
      <c r="X4728">
        <f t="shared" si="516"/>
      </c>
      <c r="Y4728">
        <f t="shared" si="517"/>
      </c>
      <c r="Z4728">
        <f t="shared" si="518"/>
      </c>
    </row>
    <row r="4729" spans="1:26">
      <c r="A4729" s="1" t="s">
        <v>6</v>
      </c>
      <c r="W4729">
        <f t="shared" si="515"/>
      </c>
      <c r="X4729">
        <f t="shared" si="516"/>
      </c>
      <c r="Y4729">
        <f t="shared" si="517"/>
      </c>
      <c r="Z4729">
        <f t="shared" si="518"/>
      </c>
    </row>
    <row r="4730" spans="1:26" ht="15.75" thickBot="1">
      <c r="A4730" s="1" t="s">
        <v>7</v>
      </c>
      <c r="W4730">
        <f t="shared" si="515"/>
      </c>
      <c r="X4730">
        <f t="shared" si="516"/>
      </c>
      <c r="Y4730">
        <f t="shared" si="517"/>
      </c>
      <c r="Z4730">
        <f t="shared" si="518"/>
      </c>
    </row>
    <row r="4731" spans="1:26" ht="24">
      <c r="A4731" s="26" t="s">
        <v>8</v>
      </c>
      <c r="B4731" s="27" t="s">
        <v>9</v>
      </c>
      <c r="C4731" s="27" t="s">
        <v>10</v>
      </c>
      <c r="D4731" s="28" t="s">
        <v>11</v>
      </c>
      <c r="E4731" s="28" t="s">
        <v>12</v>
      </c>
      <c r="F4731" s="28" t="s">
        <v>13</v>
      </c>
      <c r="G4731" s="28" t="s">
        <v>14</v>
      </c>
      <c r="H4731" s="29" t="s">
        <v>15</v>
      </c>
      <c r="I4731" s="30" t="s">
        <v>16</v>
      </c>
      <c r="W4731">
        <f t="shared" si="515"/>
      </c>
      <c r="X4731">
        <f t="shared" si="516"/>
      </c>
      <c r="Y4731">
        <f t="shared" si="517"/>
      </c>
      <c r="Z4731">
        <f t="shared" si="518"/>
      </c>
    </row>
    <row r="4732" spans="1:26">
      <c r="A4732" s="103"/>
      <c r="B4732" s="1563" t="s">
        <v>384</v>
      </c>
      <c r="C4732" s="1563"/>
      <c r="D4732" s="5"/>
      <c r="E4732" s="5"/>
      <c r="F4732" s="6"/>
      <c r="G4732" s="6"/>
      <c r="H4732" s="5"/>
      <c r="I4732" s="129"/>
      <c r="W4732">
        <f t="shared" si="515"/>
      </c>
      <c r="X4732">
        <f t="shared" si="516"/>
      </c>
      <c r="Y4732">
        <f t="shared" si="517"/>
      </c>
      <c r="Z4732">
        <f t="shared" si="518"/>
      </c>
    </row>
    <row r="4733" spans="1:26" ht="36">
      <c r="A4733" s="5">
        <v>1</v>
      </c>
      <c r="B4733" s="18" t="s">
        <v>1483</v>
      </c>
      <c r="C4733" s="104" t="s">
        <v>1484</v>
      </c>
      <c r="D4733" s="5"/>
      <c r="E4733" s="6"/>
      <c r="F4733" s="5">
        <v>20</v>
      </c>
      <c r="G4733" s="5">
        <f>+F4733</f>
      </c>
      <c r="H4733" s="19">
        <v>1</v>
      </c>
      <c r="I4733" s="102">
        <f>+H4733*G4733</f>
      </c>
      <c r="W4733">
        <f t="shared" si="515"/>
      </c>
      <c r="X4733">
        <f t="shared" si="516"/>
      </c>
      <c r="Y4733">
        <f t="shared" si="517"/>
      </c>
      <c r="Z4733">
        <f t="shared" si="518"/>
      </c>
    </row>
    <row r="4734" spans="1:26" ht="132.75">
      <c r="A4734" s="19">
        <v>2</v>
      </c>
      <c r="B4734" s="18" t="s">
        <v>558</v>
      </c>
      <c r="C4734" s="48" t="s">
        <v>971</v>
      </c>
      <c r="D4734" s="5"/>
      <c r="E4734" s="6"/>
      <c r="F4734" s="5">
        <v>15</v>
      </c>
      <c r="G4734" s="5">
        <f>+F4734</f>
      </c>
      <c r="H4734" s="19">
        <v>1</v>
      </c>
      <c r="I4734" s="102">
        <f t="shared" ref="I4734:I4750" si="520">+H4734*G4734</f>
      </c>
      <c r="W4734">
        <f t="shared" si="515"/>
      </c>
      <c r="X4734">
        <f t="shared" si="516"/>
      </c>
      <c r="Y4734">
        <f t="shared" si="517"/>
      </c>
      <c r="Z4734">
        <f t="shared" si="518"/>
      </c>
    </row>
    <row r="4735" spans="1:26" ht="96.75">
      <c r="A4735" s="19">
        <v>3</v>
      </c>
      <c r="B4735" s="18" t="s">
        <v>515</v>
      </c>
      <c r="C4735" s="48" t="s">
        <v>972</v>
      </c>
      <c r="D4735" s="5"/>
      <c r="E4735" s="6"/>
      <c r="F4735" s="5">
        <v>10</v>
      </c>
      <c r="G4735" s="5">
        <f>+F4735</f>
      </c>
      <c r="H4735" s="19">
        <v>1</v>
      </c>
      <c r="I4735" s="102">
        <f t="shared" si="520"/>
      </c>
      <c r="W4735">
        <f t="shared" si="515"/>
      </c>
      <c r="X4735">
        <f t="shared" si="516"/>
      </c>
      <c r="Y4735">
        <f t="shared" si="517"/>
      </c>
      <c r="Z4735">
        <f t="shared" si="518"/>
      </c>
    </row>
    <row r="4736" spans="1:26" ht="60">
      <c r="A4736" s="19">
        <v>4</v>
      </c>
      <c r="B4736" s="18" t="s">
        <v>425</v>
      </c>
      <c r="C4736" s="15" t="s">
        <v>426</v>
      </c>
      <c r="D4736" s="5"/>
      <c r="E4736" s="6"/>
      <c r="F4736" s="5">
        <v>5</v>
      </c>
      <c r="G4736" s="5">
        <f>+F4736</f>
      </c>
      <c r="H4736" s="19">
        <v>1</v>
      </c>
      <c r="I4736" s="102">
        <f t="shared" si="520"/>
      </c>
      <c r="W4736">
        <f t="shared" si="515"/>
      </c>
      <c r="X4736">
        <f t="shared" si="516"/>
      </c>
      <c r="Y4736">
        <f t="shared" si="517"/>
      </c>
      <c r="Z4736">
        <f t="shared" si="518"/>
      </c>
    </row>
    <row r="4737" spans="1:26">
      <c r="A4737" s="19"/>
      <c r="B4737" s="1563" t="s">
        <v>18</v>
      </c>
      <c r="C4737" s="1563"/>
      <c r="D4737" s="5"/>
      <c r="E4737" s="5"/>
      <c r="F4737" s="5"/>
      <c r="G4737" s="5"/>
      <c r="H4737" s="19"/>
      <c r="I4737" s="102">
        <f t="shared" si="520"/>
      </c>
      <c r="W4737">
        <f t="shared" si="515"/>
      </c>
      <c r="X4737">
        <f t="shared" si="516"/>
      </c>
      <c r="Y4737">
        <f t="shared" si="517"/>
      </c>
      <c r="Z4737">
        <f t="shared" si="518"/>
      </c>
    </row>
    <row r="4738" spans="1:26">
      <c r="A4738" s="19"/>
      <c r="B4738" s="95" t="s">
        <v>830</v>
      </c>
      <c r="C4738" s="101" t="s">
        <v>829</v>
      </c>
      <c r="D4738" s="34">
        <v>1</v>
      </c>
      <c r="E4738" s="5">
        <v>4</v>
      </c>
      <c r="F4738" s="6">
        <f>+E4738*D4738</f>
      </c>
      <c r="G4738" s="5">
        <f>+E4738*D4738</f>
      </c>
      <c r="H4738" s="16">
        <v>1</v>
      </c>
      <c r="I4738" s="102">
        <f t="shared" si="520"/>
      </c>
      <c r="W4738">
        <f t="shared" si="515"/>
      </c>
      <c r="X4738">
        <f t="shared" si="516"/>
      </c>
      <c r="Y4738">
        <f t="shared" si="517"/>
      </c>
      <c r="Z4738">
        <f t="shared" si="518"/>
      </c>
    </row>
    <row r="4739" spans="1:26" ht="24">
      <c r="A4739" s="19"/>
      <c r="B4739" s="95" t="s">
        <v>322</v>
      </c>
      <c r="C4739" s="101" t="s">
        <v>323</v>
      </c>
      <c r="D4739" s="134">
        <v>1</v>
      </c>
      <c r="E4739" s="16">
        <v>4</v>
      </c>
      <c r="F4739" s="6">
        <f>+E4739*D4739</f>
      </c>
      <c r="G4739" s="5">
        <f>+E4739*D4739</f>
      </c>
      <c r="H4739" s="5">
        <v>1</v>
      </c>
      <c r="I4739" s="102">
        <f t="shared" si="520"/>
      </c>
      <c r="W4739">
        <f t="shared" si="515"/>
      </c>
      <c r="X4739">
        <f t="shared" si="516"/>
      </c>
      <c r="Y4739">
        <f t="shared" si="517"/>
      </c>
      <c r="Z4739">
        <f t="shared" si="518"/>
      </c>
    </row>
    <row r="4740" spans="1:26" ht="24">
      <c r="A4740" s="19"/>
      <c r="B4740" s="95" t="s">
        <v>322</v>
      </c>
      <c r="C4740" s="101" t="s">
        <v>323</v>
      </c>
      <c r="D4740" s="134">
        <v>2</v>
      </c>
      <c r="E4740" s="16">
        <v>1</v>
      </c>
      <c r="F4740" s="6">
        <f>+E4740*D4740</f>
      </c>
      <c r="G4740" s="5">
        <f>+E4740*D4740</f>
      </c>
      <c r="H4740" s="5">
        <v>1</v>
      </c>
      <c r="I4740" s="102">
        <f>+H4740*G4740</f>
      </c>
      <c r="W4740">
        <f t="shared" ref="W4740:W4803" si="521">IF(LEFT($H4740&amp;"",5)="2019-",$H4740,W4739)</f>
      </c>
      <c r="X4740">
        <f t="shared" ref="X4740:X4803" si="522">IF($W4740="",0,IF(COUNTIF($AB$2:$AB$80,$W4740)&gt;0,1,0))</f>
      </c>
      <c r="Y4740">
        <f t="shared" ref="Y4740:Y4803" si="523">IF($C4740="","",UPPER(TRIM(IFERROR(LEFT($C4740&amp;"",FIND("/",$C4740&amp;"")-1),$C4740&amp;""))))</f>
      </c>
      <c r="Z4740">
        <f t="shared" ref="Z4740:Z4803" si="524">IFERROR(IF(ISNUMBER($G4740),$G4740,0),0)</f>
      </c>
    </row>
    <row r="4741" spans="1:26">
      <c r="A4741" s="19">
        <v>7</v>
      </c>
      <c r="B4741" s="128" t="s">
        <v>835</v>
      </c>
      <c r="C4741" s="101" t="s">
        <v>834</v>
      </c>
      <c r="D4741" s="34">
        <v>4</v>
      </c>
      <c r="E4741" s="5">
        <v>1</v>
      </c>
      <c r="F4741" s="6">
        <f>+E4741*D4741</f>
      </c>
      <c r="G4741" s="5">
        <f>+E4741*D4741</f>
      </c>
      <c r="H4741" s="5">
        <v>1</v>
      </c>
      <c r="I4741" s="102">
        <f t="shared" si="520"/>
      </c>
      <c r="W4741">
        <f t="shared" si="521"/>
      </c>
      <c r="X4741">
        <f t="shared" si="522"/>
      </c>
      <c r="Y4741">
        <f t="shared" si="523"/>
      </c>
      <c r="Z4741">
        <f t="shared" si="524"/>
      </c>
    </row>
    <row r="4742" spans="1:26">
      <c r="A4742" s="19">
        <v>8</v>
      </c>
      <c r="B4742" s="128" t="s">
        <v>833</v>
      </c>
      <c r="C4742" s="101" t="s">
        <v>832</v>
      </c>
      <c r="D4742" s="34">
        <v>1</v>
      </c>
      <c r="E4742" s="5">
        <v>4</v>
      </c>
      <c r="F4742" s="6">
        <f>+E4742*D4742</f>
      </c>
      <c r="G4742" s="5">
        <f>+E4742*D4742</f>
      </c>
      <c r="H4742" s="5">
        <v>1</v>
      </c>
      <c r="I4742" s="102">
        <f t="shared" si="520"/>
      </c>
      <c r="W4742">
        <f t="shared" si="521"/>
      </c>
      <c r="X4742">
        <f t="shared" si="522"/>
      </c>
      <c r="Y4742">
        <f t="shared" si="523"/>
      </c>
      <c r="Z4742">
        <f t="shared" si="524"/>
      </c>
    </row>
    <row r="4743" spans="1:26">
      <c r="A4743" s="19">
        <v>9</v>
      </c>
      <c r="B4743" s="95" t="s">
        <v>423</v>
      </c>
      <c r="C4743" s="5" t="s">
        <v>424</v>
      </c>
      <c r="D4743" s="34">
        <v>2</v>
      </c>
      <c r="E4743" s="5">
        <v>1</v>
      </c>
      <c r="F4743" s="6">
        <v>2</v>
      </c>
      <c r="G4743" s="5">
        <f>+F4743</f>
      </c>
      <c r="H4743" s="5">
        <v>1</v>
      </c>
      <c r="I4743" s="102">
        <f t="shared" si="520"/>
      </c>
      <c r="W4743">
        <f t="shared" si="521"/>
      </c>
      <c r="X4743">
        <f t="shared" si="522"/>
      </c>
      <c r="Y4743">
        <f t="shared" si="523"/>
      </c>
      <c r="Z4743">
        <f t="shared" si="524"/>
      </c>
    </row>
    <row r="4744" spans="1:26">
      <c r="A4744" s="19">
        <v>10</v>
      </c>
      <c r="B4744" s="95" t="s">
        <v>828</v>
      </c>
      <c r="C4744" s="101" t="s">
        <v>827</v>
      </c>
      <c r="D4744" s="34">
        <v>2</v>
      </c>
      <c r="E4744" s="5">
        <v>1</v>
      </c>
      <c r="F4744" s="6">
        <v>2</v>
      </c>
      <c r="G4744" s="5">
        <f>+F4744</f>
      </c>
      <c r="H4744" s="16">
        <v>1</v>
      </c>
      <c r="I4744" s="102">
        <f t="shared" si="520"/>
      </c>
      <c r="W4744">
        <f t="shared" si="521"/>
      </c>
      <c r="X4744">
        <f t="shared" si="522"/>
      </c>
      <c r="Y4744">
        <f t="shared" si="523"/>
      </c>
      <c r="Z4744">
        <f t="shared" si="524"/>
      </c>
    </row>
    <row r="4745" spans="1:26">
      <c r="A4745" s="19">
        <v>11</v>
      </c>
      <c r="B4745" s="8" t="s">
        <v>295</v>
      </c>
      <c r="C4745" s="5" t="s">
        <v>294</v>
      </c>
      <c r="D4745" s="34">
        <v>1</v>
      </c>
      <c r="E4745" s="5">
        <v>4</v>
      </c>
      <c r="F4745" s="6">
        <f>+E4745*D4745</f>
      </c>
      <c r="G4745" s="5">
        <f>+E4745*D4745</f>
      </c>
      <c r="H4745" s="9">
        <v>1</v>
      </c>
      <c r="I4745" s="102">
        <f t="shared" si="520"/>
      </c>
      <c r="W4745">
        <f t="shared" si="521"/>
      </c>
      <c r="X4745">
        <f t="shared" si="522"/>
      </c>
      <c r="Y4745">
        <f t="shared" si="523"/>
      </c>
      <c r="Z4745">
        <f t="shared" si="524"/>
      </c>
    </row>
    <row r="4746" spans="1:26">
      <c r="A4746" s="19"/>
      <c r="B4746" s="1563" t="s">
        <v>17</v>
      </c>
      <c r="C4746" s="1563"/>
      <c r="D4746" s="5"/>
      <c r="E4746" s="5"/>
      <c r="F4746" s="5"/>
      <c r="G4746" s="5"/>
      <c r="H4746" s="19"/>
      <c r="I4746" s="102">
        <f t="shared" si="520"/>
      </c>
      <c r="W4746">
        <f t="shared" si="521"/>
      </c>
      <c r="X4746">
        <f t="shared" si="522"/>
      </c>
      <c r="Y4746">
        <f t="shared" si="523"/>
      </c>
      <c r="Z4746">
        <f t="shared" si="524"/>
      </c>
    </row>
    <row r="4747" spans="1:26">
      <c r="A4747" s="19">
        <v>12</v>
      </c>
      <c r="B4747" s="8" t="s">
        <v>35</v>
      </c>
      <c r="C4747" s="9" t="s">
        <v>36</v>
      </c>
      <c r="D4747" s="6">
        <v>1</v>
      </c>
      <c r="E4747" s="5">
        <v>5</v>
      </c>
      <c r="F4747" s="6">
        <f>+E4747*D4747</f>
      </c>
      <c r="G4747" s="5">
        <f>+E4747*D4747</f>
      </c>
      <c r="H4747" s="5">
        <v>1</v>
      </c>
      <c r="I4747" s="102">
        <f t="shared" si="520"/>
      </c>
      <c r="W4747">
        <f t="shared" si="521"/>
      </c>
      <c r="X4747">
        <f t="shared" si="522"/>
      </c>
      <c r="Y4747">
        <f t="shared" si="523"/>
      </c>
      <c r="Z4747">
        <f t="shared" si="524"/>
      </c>
    </row>
    <row r="4748" spans="1:26">
      <c r="A4748" s="19"/>
      <c r="B4748" s="1563" t="s">
        <v>24</v>
      </c>
      <c r="C4748" s="1563"/>
      <c r="D4748" s="5"/>
      <c r="E4748" s="5"/>
      <c r="F4748" s="5"/>
      <c r="G4748" s="5"/>
      <c r="H4748" s="19"/>
      <c r="I4748" s="102">
        <f t="shared" si="520"/>
      </c>
      <c r="W4748">
        <f t="shared" si="521"/>
      </c>
      <c r="X4748">
        <f t="shared" si="522"/>
      </c>
      <c r="Y4748">
        <f t="shared" si="523"/>
      </c>
      <c r="Z4748">
        <f t="shared" si="524"/>
      </c>
    </row>
    <row r="4749" spans="1:26">
      <c r="A4749" s="19">
        <v>12</v>
      </c>
      <c r="B4749" s="20" t="s">
        <v>994</v>
      </c>
      <c r="C4749" s="19" t="s">
        <v>993</v>
      </c>
      <c r="D4749" s="6">
        <v>1</v>
      </c>
      <c r="E4749" s="5">
        <v>6</v>
      </c>
      <c r="F4749" s="6">
        <f>+E4749*D4749</f>
      </c>
      <c r="G4749" s="5">
        <f>+E4749*D4749</f>
      </c>
      <c r="H4749" s="19">
        <v>1</v>
      </c>
      <c r="I4749" s="102">
        <f t="shared" si="520"/>
      </c>
      <c r="W4749">
        <f t="shared" si="521"/>
      </c>
      <c r="X4749">
        <f t="shared" si="522"/>
      </c>
      <c r="Y4749">
        <f t="shared" si="523"/>
      </c>
      <c r="Z4749">
        <f t="shared" si="524"/>
      </c>
    </row>
    <row r="4750" spans="1:26">
      <c r="A4750" s="19">
        <v>13</v>
      </c>
      <c r="B4750" s="20" t="s">
        <v>912</v>
      </c>
      <c r="C4750" s="19" t="s">
        <v>1473</v>
      </c>
      <c r="D4750" s="5">
        <v>4</v>
      </c>
      <c r="E4750" s="6">
        <v>1</v>
      </c>
      <c r="F4750" s="5">
        <v>4</v>
      </c>
      <c r="G4750" s="5">
        <f>+F4750</f>
      </c>
      <c r="H4750" s="19">
        <v>1</v>
      </c>
      <c r="I4750" s="102">
        <f t="shared" si="520"/>
      </c>
      <c r="W4750">
        <f t="shared" si="521"/>
      </c>
      <c r="X4750">
        <f t="shared" si="522"/>
      </c>
      <c r="Y4750">
        <f t="shared" si="523"/>
      </c>
      <c r="Z4750">
        <f t="shared" si="524"/>
      </c>
    </row>
    <row r="4751" spans="1:26">
      <c r="A4751" s="19"/>
      <c r="B4751" s="18"/>
      <c r="C4751" s="15"/>
      <c r="D4751" s="19"/>
      <c r="E4751" s="19"/>
      <c r="F4751" s="6"/>
      <c r="G4751" s="6"/>
      <c r="H4751" s="19"/>
      <c r="I4751" s="102"/>
      <c r="W4751">
        <f t="shared" si="521"/>
      </c>
      <c r="X4751">
        <f t="shared" si="522"/>
      </c>
      <c r="Y4751">
        <f t="shared" si="523"/>
      </c>
      <c r="Z4751">
        <f t="shared" si="524"/>
      </c>
    </row>
    <row r="4752" spans="1:26" ht="15.75" thickBot="1">
      <c r="A4752" s="33"/>
      <c r="B4752" s="130"/>
      <c r="C4752" s="130"/>
      <c r="D4752" s="109"/>
      <c r="E4752" s="109"/>
      <c r="F4752" s="109"/>
      <c r="G4752" s="109"/>
      <c r="H4752" s="109"/>
      <c r="I4752" s="110"/>
      <c r="W4752">
        <f t="shared" si="521"/>
      </c>
      <c r="X4752">
        <f t="shared" si="522"/>
      </c>
      <c r="Y4752">
        <f t="shared" si="523"/>
      </c>
      <c r="Z4752">
        <f t="shared" si="524"/>
      </c>
    </row>
    <row r="4753" spans="1:26">
      <c r="A4753" s="33"/>
      <c r="B4753" s="130"/>
      <c r="C4753" s="130"/>
      <c r="D4753" s="91"/>
      <c r="E4753" s="91"/>
      <c r="F4753" s="91"/>
      <c r="G4753" s="92" t="s">
        <v>19</v>
      </c>
      <c r="H4753" s="91"/>
      <c r="I4753" s="111">
        <f>SUM(I4732:I4752)</f>
      </c>
      <c r="W4753">
        <f t="shared" si="521"/>
      </c>
      <c r="X4753">
        <f t="shared" si="522"/>
      </c>
      <c r="Y4753">
        <f t="shared" si="523"/>
      </c>
      <c r="Z4753">
        <f t="shared" si="524"/>
      </c>
    </row>
    <row r="4754" spans="1:26">
      <c r="A4754" s="33"/>
      <c r="B4754" s="10"/>
      <c r="C4754" s="10"/>
      <c r="D4754" s="132"/>
      <c r="E4754" s="132"/>
      <c r="F4754" s="132"/>
      <c r="G4754" s="132"/>
      <c r="H4754" s="133"/>
      <c r="I4754" s="61"/>
      <c r="W4754">
        <f t="shared" si="521"/>
      </c>
      <c r="X4754">
        <f t="shared" si="522"/>
      </c>
      <c r="Y4754">
        <f t="shared" si="523"/>
      </c>
      <c r="Z4754">
        <f t="shared" si="524"/>
      </c>
    </row>
    <row r="4755" spans="1:26" ht="15.75" thickBot="1">
      <c r="A4755" s="33"/>
      <c r="B4755" s="11" t="s">
        <v>20</v>
      </c>
      <c r="C4755" s="35"/>
      <c r="D4755" s="35"/>
      <c r="E4755" s="35"/>
      <c r="F4755" s="35"/>
      <c r="G4755" s="35"/>
      <c r="H4755" s="35"/>
      <c r="I4755" s="36"/>
      <c r="W4755">
        <f t="shared" si="521"/>
      </c>
      <c r="X4755">
        <f t="shared" si="522"/>
      </c>
      <c r="Y4755">
        <f t="shared" si="523"/>
      </c>
      <c r="Z4755">
        <f t="shared" si="524"/>
      </c>
    </row>
    <row r="4756" spans="1:26" ht="15.75" thickBot="1">
      <c r="A4756" s="37"/>
      <c r="B4756" s="38"/>
      <c r="C4756" s="39" t="s">
        <v>21</v>
      </c>
      <c r="D4756" s="40">
        <f>SUM(D4732:D4755)</f>
      </c>
      <c r="E4756" s="41">
        <f>IF(H4756=I4756,"OK","NO")</f>
      </c>
      <c r="F4756" s="40">
        <f>SUM(F4732:F4755)</f>
      </c>
      <c r="G4756" s="40">
        <f>SUM(G4732:G4755)</f>
      </c>
      <c r="H4756" s="41">
        <f>SUMPRODUCT(F4732:F4752,H4732:H4752)</f>
      </c>
      <c r="I4756" s="43">
        <f>+I4754+I4753</f>
      </c>
      <c r="W4756">
        <f t="shared" si="521"/>
      </c>
      <c r="X4756">
        <f t="shared" si="522"/>
      </c>
      <c r="Y4756">
        <f t="shared" si="523"/>
      </c>
      <c r="Z4756">
        <f t="shared" si="524"/>
      </c>
    </row>
    <row r="4757" spans="1:26" ht="15.75" thickBot="1">
      <c r="A4757" s="44"/>
      <c r="B4757" s="116"/>
      <c r="C4757" s="45"/>
      <c r="D4757" s="45"/>
      <c r="E4757" s="45"/>
      <c r="F4757" s="45"/>
      <c r="G4757" s="45"/>
      <c r="H4757" s="45"/>
      <c r="I4757" s="47"/>
      <c r="W4757">
        <f t="shared" si="521"/>
      </c>
      <c r="X4757">
        <f t="shared" si="522"/>
      </c>
      <c r="Y4757">
        <f t="shared" si="523"/>
      </c>
      <c r="Z4757">
        <f t="shared" si="524"/>
      </c>
    </row>
    <row r="4758" spans="1:26">
      <c r="A4758" s="12" t="s">
        <v>315</v>
      </c>
      <c r="W4758">
        <f t="shared" si="521"/>
      </c>
      <c r="X4758">
        <f t="shared" si="522"/>
      </c>
      <c r="Y4758">
        <f t="shared" si="523"/>
      </c>
      <c r="Z4758">
        <f t="shared" si="524"/>
      </c>
    </row>
    <row r="4759" spans="1:26">
      <c r="W4759">
        <f t="shared" si="521"/>
      </c>
      <c r="X4759">
        <f t="shared" si="522"/>
      </c>
      <c r="Y4759">
        <f t="shared" si="523"/>
      </c>
      <c r="Z4759">
        <f t="shared" si="524"/>
      </c>
    </row>
    <row r="4760" spans="1:26">
      <c r="W4760">
        <f t="shared" si="521"/>
      </c>
      <c r="X4760">
        <f t="shared" si="522"/>
      </c>
      <c r="Y4760">
        <f t="shared" si="523"/>
      </c>
      <c r="Z4760">
        <f t="shared" si="524"/>
      </c>
    </row>
    <row r="4761" spans="1:26">
      <c r="A4761" s="1562" t="s">
        <v>0</v>
      </c>
      <c r="B4761" s="1562"/>
      <c r="C4761" s="1562"/>
      <c r="D4761" s="1562"/>
      <c r="E4761" s="1562"/>
      <c r="F4761" s="1562"/>
      <c r="G4761" s="1562"/>
      <c r="H4761" s="1562"/>
      <c r="I4761" s="1562"/>
      <c r="W4761">
        <f t="shared" si="521"/>
      </c>
      <c r="X4761">
        <f t="shared" si="522"/>
      </c>
      <c r="Y4761">
        <f t="shared" si="523"/>
      </c>
      <c r="Z4761">
        <f t="shared" si="524"/>
      </c>
    </row>
    <row r="4762" spans="1:26">
      <c r="W4762">
        <f t="shared" si="521"/>
      </c>
      <c r="X4762">
        <f t="shared" si="522"/>
      </c>
      <c r="Y4762">
        <f t="shared" si="523"/>
      </c>
      <c r="Z4762">
        <f t="shared" si="524"/>
      </c>
    </row>
    <row r="4763" spans="1:26">
      <c r="A4763" s="1" t="s">
        <v>1</v>
      </c>
      <c r="B4763" s="1"/>
      <c r="C4763" s="1"/>
      <c r="G4763" s="2" t="s">
        <v>2</v>
      </c>
      <c r="H4763" s="3" t="s">
        <v>1482</v>
      </c>
      <c r="W4763">
        <f t="shared" si="521"/>
      </c>
      <c r="X4763">
        <f t="shared" si="522"/>
      </c>
      <c r="Y4763">
        <f t="shared" si="523"/>
      </c>
      <c r="Z4763">
        <f t="shared" si="524"/>
      </c>
    </row>
    <row r="4764" spans="1:26">
      <c r="A4764" s="178" t="inlineStr">
        <is>
          <t>Dealer-292</t>
        </is>
      </c>
      <c r="B4764" s="1"/>
      <c r="C4764" s="1"/>
      <c r="F4764" s="4" t="s">
        <v>3</v>
      </c>
      <c r="G4764" s="2"/>
      <c r="H4764" s="582" t="s">
        <v>163</v>
      </c>
      <c r="W4764">
        <f t="shared" si="521"/>
      </c>
      <c r="X4764">
        <f t="shared" si="522"/>
      </c>
      <c r="Y4764">
        <f t="shared" si="523"/>
      </c>
      <c r="Z4764">
        <f t="shared" si="524"/>
      </c>
    </row>
    <row r="4765" spans="1:26">
      <c r="B4765" s="1"/>
      <c r="C4765" s="1"/>
      <c r="F4765" s="4"/>
      <c r="G4765" s="2"/>
      <c r="H4765" s="1"/>
      <c r="W4765">
        <f t="shared" si="521"/>
      </c>
      <c r="X4765">
        <f t="shared" si="522"/>
      </c>
      <c r="Y4765">
        <f t="shared" si="523"/>
      </c>
      <c r="Z4765">
        <f t="shared" si="524"/>
      </c>
    </row>
    <row r="4766" spans="1:26" ht="15.75">
      <c r="A4766" s="1"/>
      <c r="B4766" s="1"/>
      <c r="C4766" s="1"/>
      <c r="D4766" s="142"/>
      <c r="H4766" s="54"/>
      <c r="W4766">
        <f t="shared" si="521"/>
      </c>
      <c r="X4766">
        <f t="shared" si="522"/>
      </c>
      <c r="Y4766">
        <f t="shared" si="523"/>
      </c>
      <c r="Z4766">
        <f t="shared" si="524"/>
      </c>
    </row>
    <row r="4767" spans="1:26" ht="15.75">
      <c r="A4767" s="1"/>
      <c r="B4767" s="1"/>
      <c r="C4767" s="1"/>
      <c r="D4767" s="142"/>
      <c r="H4767" s="54"/>
      <c r="W4767">
        <f t="shared" si="521"/>
      </c>
      <c r="X4767">
        <f t="shared" si="522"/>
      </c>
      <c r="Y4767">
        <f t="shared" si="523"/>
      </c>
      <c r="Z4767">
        <f t="shared" si="524"/>
      </c>
    </row>
    <row r="4768" spans="1:26" ht="15.75">
      <c r="A4768" s="49"/>
      <c r="B4768" s="87"/>
      <c r="D4768" s="142"/>
      <c r="H4768" s="54"/>
      <c r="W4768">
        <f t="shared" si="521"/>
      </c>
      <c r="X4768">
        <f t="shared" si="522"/>
      </c>
      <c r="Y4768">
        <f t="shared" si="523"/>
      </c>
      <c r="Z4768">
        <f t="shared" si="524"/>
      </c>
    </row>
    <row r="4769" spans="1:26">
      <c r="W4769">
        <f t="shared" si="521"/>
      </c>
      <c r="X4769">
        <f t="shared" si="522"/>
      </c>
      <c r="Y4769">
        <f t="shared" si="523"/>
      </c>
      <c r="Z4769">
        <f t="shared" si="524"/>
      </c>
    </row>
    <row r="4770" spans="1:26">
      <c r="A4770" s="1" t="s">
        <v>5</v>
      </c>
      <c r="W4770">
        <f t="shared" si="521"/>
      </c>
      <c r="X4770">
        <f t="shared" si="522"/>
      </c>
      <c r="Y4770">
        <f t="shared" si="523"/>
      </c>
      <c r="Z4770">
        <f t="shared" si="524"/>
      </c>
    </row>
    <row r="4771" spans="1:26">
      <c r="A4771" s="1" t="s">
        <v>6</v>
      </c>
      <c r="W4771">
        <f t="shared" si="521"/>
      </c>
      <c r="X4771">
        <f t="shared" si="522"/>
      </c>
      <c r="Y4771">
        <f t="shared" si="523"/>
      </c>
      <c r="Z4771">
        <f t="shared" si="524"/>
      </c>
    </row>
    <row r="4772" spans="1:26">
      <c r="A4772" s="1" t="s">
        <v>7</v>
      </c>
      <c r="W4772">
        <f t="shared" si="521"/>
      </c>
      <c r="X4772">
        <f t="shared" si="522"/>
      </c>
      <c r="Y4772">
        <f t="shared" si="523"/>
      </c>
      <c r="Z4772">
        <f t="shared" si="524"/>
      </c>
    </row>
    <row r="4773" spans="1:26" ht="24">
      <c r="A4773" s="179" t="s">
        <v>8</v>
      </c>
      <c r="B4773" s="180" t="s">
        <v>9</v>
      </c>
      <c r="C4773" s="180" t="s">
        <v>10</v>
      </c>
      <c r="D4773" s="181" t="s">
        <v>11</v>
      </c>
      <c r="E4773" s="181" t="s">
        <v>12</v>
      </c>
      <c r="F4773" s="181" t="s">
        <v>13</v>
      </c>
      <c r="G4773" s="181" t="s">
        <v>14</v>
      </c>
      <c r="H4773" s="179" t="s">
        <v>15</v>
      </c>
      <c r="I4773" s="182" t="s">
        <v>16</v>
      </c>
      <c r="W4773">
        <f t="shared" si="521"/>
      </c>
      <c r="X4773">
        <f t="shared" si="522"/>
      </c>
      <c r="Y4773">
        <f t="shared" si="523"/>
      </c>
      <c r="Z4773">
        <f t="shared" si="524"/>
      </c>
    </row>
    <row r="4774" spans="1:26">
      <c r="A4774" s="5"/>
      <c r="B4774" s="1563" t="s">
        <v>375</v>
      </c>
      <c r="C4774" s="1563"/>
      <c r="D4774" s="5"/>
      <c r="E4774" s="50"/>
      <c r="F4774" s="21"/>
      <c r="G4774" s="127"/>
      <c r="H4774" s="9"/>
      <c r="I4774" s="183"/>
      <c r="W4774">
        <f t="shared" si="521"/>
      </c>
      <c r="X4774">
        <f t="shared" si="522"/>
      </c>
      <c r="Y4774">
        <f t="shared" si="523"/>
      </c>
      <c r="Z4774">
        <f t="shared" si="524"/>
      </c>
    </row>
    <row r="4775" spans="1:26">
      <c r="A4775" s="5">
        <v>1</v>
      </c>
      <c r="B4775" s="106" t="s">
        <v>1555</v>
      </c>
      <c r="C4775" s="106" t="s">
        <v>643</v>
      </c>
      <c r="D4775" s="21">
        <v>1</v>
      </c>
      <c r="E4775" s="9">
        <v>25</v>
      </c>
      <c r="F4775" s="9">
        <f>+E4775*D4775</f>
      </c>
      <c r="G4775" s="127">
        <f>+E4775*D4775</f>
      </c>
      <c r="H4775" s="5">
        <v>1</v>
      </c>
      <c r="I4775" s="183">
        <f>+H4775*G4775</f>
      </c>
      <c r="W4775">
        <f t="shared" si="521"/>
      </c>
      <c r="X4775">
        <f t="shared" si="522"/>
      </c>
      <c r="Y4775">
        <f t="shared" si="523"/>
      </c>
      <c r="Z4775">
        <f t="shared" si="524"/>
      </c>
    </row>
    <row r="4776" spans="1:26">
      <c r="A4776" s="5">
        <v>2</v>
      </c>
      <c r="B4776" s="106" t="s">
        <v>948</v>
      </c>
      <c r="C4776" s="157" t="s">
        <v>947</v>
      </c>
      <c r="D4776" s="21">
        <v>1</v>
      </c>
      <c r="E4776" s="9">
        <v>25</v>
      </c>
      <c r="F4776" s="9">
        <f>+E4776*D4776</f>
      </c>
      <c r="G4776" s="127">
        <f>+E4776*D4776</f>
      </c>
      <c r="H4776" s="5">
        <v>1</v>
      </c>
      <c r="I4776" s="183">
        <f t="shared" ref="I4776:I4789" si="525">+H4776*G4776</f>
      </c>
      <c r="W4776">
        <f t="shared" si="521"/>
      </c>
      <c r="X4776">
        <f t="shared" si="522"/>
      </c>
      <c r="Y4776">
        <f t="shared" si="523"/>
      </c>
      <c r="Z4776">
        <f t="shared" si="524"/>
      </c>
    </row>
    <row r="4777" spans="1:26">
      <c r="A4777" s="5">
        <v>3</v>
      </c>
      <c r="B4777" s="273" t="s">
        <v>1358</v>
      </c>
      <c r="C4777" s="279" t="s">
        <v>1357</v>
      </c>
      <c r="D4777" s="21">
        <v>1</v>
      </c>
      <c r="E4777" s="9">
        <v>25</v>
      </c>
      <c r="F4777" s="9">
        <f>+E4777*D4777</f>
      </c>
      <c r="G4777" s="127">
        <f>+E4777*D4777</f>
      </c>
      <c r="H4777" s="5">
        <v>1</v>
      </c>
      <c r="I4777" s="183">
        <f t="shared" si="525"/>
      </c>
      <c r="W4777">
        <f t="shared" si="521"/>
      </c>
      <c r="X4777">
        <f t="shared" si="522"/>
      </c>
      <c r="Y4777">
        <f t="shared" si="523"/>
      </c>
      <c r="Z4777">
        <f t="shared" si="524"/>
      </c>
    </row>
    <row r="4778" spans="1:26">
      <c r="A4778" s="5">
        <v>4</v>
      </c>
      <c r="B4778" s="106" t="s">
        <v>376</v>
      </c>
      <c r="C4778" s="157" t="s">
        <v>377</v>
      </c>
      <c r="D4778" s="442"/>
      <c r="E4778" s="21"/>
      <c r="F4778" s="5">
        <v>10</v>
      </c>
      <c r="G4778" s="127">
        <f>+F4778</f>
      </c>
      <c r="H4778" s="5">
        <v>1</v>
      </c>
      <c r="I4778" s="183">
        <f t="shared" si="525"/>
      </c>
      <c r="W4778">
        <f t="shared" si="521"/>
      </c>
      <c r="X4778">
        <f t="shared" si="522"/>
      </c>
      <c r="Y4778">
        <f t="shared" si="523"/>
      </c>
      <c r="Z4778">
        <f t="shared" si="524"/>
      </c>
    </row>
    <row r="4779" spans="1:26">
      <c r="A4779" s="5">
        <v>5</v>
      </c>
      <c r="B4779" s="273" t="s">
        <v>1485</v>
      </c>
      <c r="C4779" s="279" t="s">
        <v>1486</v>
      </c>
      <c r="D4779" s="442">
        <v>1</v>
      </c>
      <c r="E4779" s="21"/>
      <c r="F4779" s="5">
        <v>5</v>
      </c>
      <c r="G4779" s="127">
        <f>+F4779</f>
      </c>
      <c r="H4779" s="5">
        <v>1</v>
      </c>
      <c r="I4779" s="183">
        <f t="shared" si="525"/>
      </c>
      <c r="W4779">
        <f t="shared" si="521"/>
      </c>
      <c r="X4779">
        <f t="shared" si="522"/>
      </c>
      <c r="Y4779">
        <f t="shared" si="523"/>
      </c>
      <c r="Z4779">
        <f t="shared" si="524"/>
      </c>
    </row>
    <row r="4780" spans="1:26">
      <c r="A4780" s="5"/>
      <c r="B4780" s="1563" t="s">
        <v>369</v>
      </c>
      <c r="C4780" s="1563"/>
      <c r="D4780" s="21"/>
      <c r="E4780" s="5"/>
      <c r="F4780" s="5"/>
      <c r="G4780" s="127"/>
      <c r="H4780" s="5"/>
      <c r="I4780" s="183">
        <f t="shared" si="525"/>
      </c>
      <c r="W4780">
        <f t="shared" si="521"/>
      </c>
      <c r="X4780">
        <f t="shared" si="522"/>
      </c>
      <c r="Y4780">
        <f t="shared" si="523"/>
      </c>
      <c r="Z4780">
        <f t="shared" si="524"/>
      </c>
    </row>
    <row r="4781" spans="1:26">
      <c r="A4781" s="5">
        <v>6</v>
      </c>
      <c r="B4781" s="20" t="s">
        <v>503</v>
      </c>
      <c r="C4781" s="5" t="s">
        <v>504</v>
      </c>
      <c r="D4781" s="333"/>
      <c r="E4781" s="21"/>
      <c r="F4781" s="21">
        <v>20</v>
      </c>
      <c r="G4781" s="127">
        <f>+F4781</f>
      </c>
      <c r="H4781" s="7">
        <v>1</v>
      </c>
      <c r="I4781" s="183">
        <f t="shared" si="525"/>
      </c>
      <c r="W4781">
        <f t="shared" si="521"/>
      </c>
      <c r="X4781">
        <f t="shared" si="522"/>
      </c>
      <c r="Y4781">
        <f t="shared" si="523"/>
      </c>
      <c r="Z4781">
        <f t="shared" si="524"/>
      </c>
    </row>
    <row r="4782" spans="1:26">
      <c r="A4782" s="5"/>
      <c r="B4782" s="1563" t="s">
        <v>590</v>
      </c>
      <c r="C4782" s="1563"/>
      <c r="D4782" s="5"/>
      <c r="E4782" s="5"/>
      <c r="F4782" s="21"/>
      <c r="G4782" s="127"/>
      <c r="H4782" s="5"/>
      <c r="I4782" s="183">
        <f t="shared" si="525"/>
      </c>
      <c r="W4782">
        <f t="shared" si="521"/>
      </c>
      <c r="X4782">
        <f t="shared" si="522"/>
      </c>
      <c r="Y4782">
        <f t="shared" si="523"/>
      </c>
      <c r="Z4782">
        <f t="shared" si="524"/>
      </c>
    </row>
    <row r="4783" spans="1:26" ht="48">
      <c r="A4783" s="5">
        <v>7</v>
      </c>
      <c r="B4783" s="104" t="s">
        <v>548</v>
      </c>
      <c r="C4783" s="105" t="s">
        <v>549</v>
      </c>
      <c r="D4783" s="333"/>
      <c r="E4783" s="21"/>
      <c r="F4783" s="21">
        <v>50</v>
      </c>
      <c r="G4783" s="127">
        <f>+F4783</f>
      </c>
      <c r="H4783" s="5">
        <v>1</v>
      </c>
      <c r="I4783" s="183">
        <f t="shared" si="525"/>
      </c>
      <c r="W4783">
        <f t="shared" si="521"/>
      </c>
      <c r="X4783">
        <f t="shared" si="522"/>
      </c>
      <c r="Y4783">
        <f t="shared" si="523"/>
      </c>
      <c r="Z4783">
        <f t="shared" si="524"/>
      </c>
    </row>
    <row r="4784" spans="1:26">
      <c r="A4784" s="5"/>
      <c r="B4784" s="15"/>
      <c r="C4784" s="105"/>
      <c r="D4784" s="5"/>
      <c r="E4784" s="21"/>
      <c r="F4784" s="21"/>
      <c r="G4784" s="127"/>
      <c r="H4784" s="5"/>
      <c r="I4784" s="183"/>
      <c r="W4784">
        <f t="shared" si="521"/>
      </c>
      <c r="X4784">
        <f t="shared" si="522"/>
      </c>
      <c r="Y4784">
        <f t="shared" si="523"/>
      </c>
      <c r="Z4784">
        <f t="shared" si="524"/>
      </c>
    </row>
    <row r="4785" spans="1:26">
      <c r="A4785" s="5"/>
      <c r="B4785" s="15"/>
      <c r="C4785" s="105"/>
      <c r="D4785" s="5"/>
      <c r="E4785" s="21"/>
      <c r="F4785" s="21"/>
      <c r="G4785" s="127"/>
      <c r="H4785" s="5"/>
      <c r="I4785" s="183"/>
      <c r="W4785">
        <f t="shared" si="521"/>
      </c>
      <c r="X4785">
        <f t="shared" si="522"/>
      </c>
      <c r="Y4785">
        <f t="shared" si="523"/>
      </c>
      <c r="Z4785">
        <f t="shared" si="524"/>
      </c>
    </row>
    <row r="4786" spans="1:26">
      <c r="A4786" s="5"/>
      <c r="B4786" s="1563" t="s">
        <v>17</v>
      </c>
      <c r="C4786" s="1563"/>
      <c r="D4786" s="21"/>
      <c r="E4786" s="5"/>
      <c r="F4786" s="21"/>
      <c r="G4786" s="127"/>
      <c r="H4786" s="5"/>
      <c r="I4786" s="183"/>
      <c r="W4786">
        <f t="shared" si="521"/>
      </c>
      <c r="X4786">
        <f t="shared" si="522"/>
      </c>
      <c r="Y4786">
        <f t="shared" si="523"/>
      </c>
      <c r="Z4786">
        <f t="shared" si="524"/>
      </c>
    </row>
    <row r="4787" spans="1:26">
      <c r="A4787" s="5">
        <v>10</v>
      </c>
      <c r="B4787" s="8" t="s">
        <v>962</v>
      </c>
      <c r="C4787" s="5" t="s">
        <v>961</v>
      </c>
      <c r="D4787" s="21">
        <v>1</v>
      </c>
      <c r="E4787" s="5">
        <v>5</v>
      </c>
      <c r="F4787" s="9">
        <f>+E4787*D4787</f>
      </c>
      <c r="G4787" s="127">
        <f>+E4787*D4787</f>
      </c>
      <c r="H4787" s="5">
        <v>1</v>
      </c>
      <c r="I4787" s="183">
        <f t="shared" si="525"/>
      </c>
      <c r="W4787">
        <f t="shared" si="521"/>
      </c>
      <c r="X4787">
        <f t="shared" si="522"/>
      </c>
      <c r="Y4787">
        <f t="shared" si="523"/>
      </c>
      <c r="Z4787">
        <f t="shared" si="524"/>
      </c>
    </row>
    <row r="4788" spans="1:26">
      <c r="A4788" s="5"/>
      <c r="B4788" s="8"/>
      <c r="C4788" s="5"/>
      <c r="D4788" s="21"/>
      <c r="E4788" s="5"/>
      <c r="F4788" s="9"/>
      <c r="G4788" s="127"/>
      <c r="H4788" s="5"/>
      <c r="I4788" s="183"/>
      <c r="W4788">
        <f t="shared" si="521"/>
      </c>
      <c r="X4788">
        <f t="shared" si="522"/>
      </c>
      <c r="Y4788">
        <f t="shared" si="523"/>
      </c>
      <c r="Z4788">
        <f t="shared" si="524"/>
      </c>
    </row>
    <row r="4789" spans="1:26">
      <c r="A4789" s="5">
        <v>12</v>
      </c>
      <c r="B4789" s="8" t="s">
        <v>1047</v>
      </c>
      <c r="C4789" s="5" t="s">
        <v>1046</v>
      </c>
      <c r="D4789" s="438"/>
      <c r="E4789" s="5"/>
      <c r="F4789" s="21">
        <v>2</v>
      </c>
      <c r="G4789" s="127">
        <f>+F4789</f>
      </c>
      <c r="H4789" s="5">
        <v>1</v>
      </c>
      <c r="I4789" s="183">
        <f t="shared" si="525"/>
      </c>
      <c r="W4789">
        <f t="shared" si="521"/>
      </c>
      <c r="X4789">
        <f t="shared" si="522"/>
      </c>
      <c r="Y4789">
        <f t="shared" si="523"/>
      </c>
      <c r="Z4789">
        <f t="shared" si="524"/>
      </c>
    </row>
    <row r="4790" spans="1:26">
      <c r="A4790" s="5"/>
      <c r="B4790" s="95"/>
      <c r="C4790" s="16"/>
      <c r="D4790" s="134"/>
      <c r="E4790" s="5"/>
      <c r="F4790" s="50"/>
      <c r="G4790" s="127"/>
      <c r="H4790" s="16"/>
      <c r="I4790" s="183"/>
      <c r="W4790">
        <f t="shared" si="521"/>
      </c>
      <c r="X4790">
        <f t="shared" si="522"/>
      </c>
      <c r="Y4790">
        <f t="shared" si="523"/>
      </c>
      <c r="Z4790">
        <f t="shared" si="524"/>
      </c>
    </row>
    <row r="4791" spans="1:26">
      <c r="A4791" s="5"/>
      <c r="B4791" s="8"/>
      <c r="C4791" s="9"/>
      <c r="D4791" s="134"/>
      <c r="E4791" s="5"/>
      <c r="F4791" s="50"/>
      <c r="G4791" s="127"/>
      <c r="H4791" s="5"/>
      <c r="I4791" s="183"/>
      <c r="W4791">
        <f t="shared" si="521"/>
      </c>
      <c r="X4791">
        <f t="shared" si="522"/>
      </c>
      <c r="Y4791">
        <f t="shared" si="523"/>
      </c>
      <c r="Z4791">
        <f t="shared" si="524"/>
      </c>
    </row>
    <row r="4792" spans="1:26">
      <c r="A4792" s="5"/>
      <c r="B4792" s="10"/>
      <c r="C4792" s="10"/>
      <c r="D4792" s="5"/>
      <c r="E4792" s="185"/>
      <c r="F4792" s="186"/>
      <c r="G4792" s="187"/>
      <c r="H4792" s="185"/>
      <c r="I4792" s="188"/>
      <c r="W4792">
        <f t="shared" si="521"/>
      </c>
      <c r="X4792">
        <f t="shared" si="522"/>
      </c>
      <c r="Y4792">
        <f t="shared" si="523"/>
      </c>
      <c r="Z4792">
        <f t="shared" si="524"/>
      </c>
    </row>
    <row r="4793" spans="1:26" ht="15.75" thickBot="1">
      <c r="A4793" s="10"/>
      <c r="B4793" s="10"/>
      <c r="C4793" s="10"/>
      <c r="D4793" s="109"/>
      <c r="E4793" s="109"/>
      <c r="F4793" s="109"/>
      <c r="G4793" s="109"/>
      <c r="H4793" s="109"/>
      <c r="I4793" s="189"/>
      <c r="W4793">
        <f t="shared" si="521"/>
      </c>
      <c r="X4793">
        <f t="shared" si="522"/>
      </c>
      <c r="Y4793">
        <f t="shared" si="523"/>
      </c>
      <c r="Z4793">
        <f t="shared" si="524"/>
      </c>
    </row>
    <row r="4794" spans="1:26">
      <c r="A4794" s="10"/>
      <c r="B4794" s="1568" t="s">
        <v>1622</v>
      </c>
      <c r="C4794" s="1569"/>
      <c r="D4794" s="91"/>
      <c r="E4794" s="91"/>
      <c r="F4794" s="91"/>
      <c r="G4794" s="92" t="s">
        <v>19</v>
      </c>
      <c r="H4794" s="91"/>
      <c r="I4794" s="190">
        <f>SUM(I4774:I4793)</f>
      </c>
      <c r="W4794">
        <f t="shared" si="521"/>
      </c>
      <c r="X4794">
        <f t="shared" si="522"/>
      </c>
      <c r="Y4794">
        <f t="shared" si="523"/>
      </c>
      <c r="Z4794">
        <f t="shared" si="524"/>
      </c>
    </row>
    <row r="4795" spans="1:26">
      <c r="A4795" s="10"/>
      <c r="B4795" s="1590"/>
      <c r="C4795" s="1591"/>
      <c r="D4795" s="69"/>
      <c r="E4795" s="69"/>
      <c r="F4795" s="69"/>
      <c r="G4795" s="69"/>
      <c r="H4795" s="112"/>
      <c r="I4795" s="191"/>
      <c r="W4795">
        <f t="shared" si="521"/>
      </c>
      <c r="X4795">
        <f t="shared" si="522"/>
      </c>
      <c r="Y4795">
        <f t="shared" si="523"/>
      </c>
      <c r="Z4795">
        <f t="shared" si="524"/>
      </c>
    </row>
    <row r="4796" spans="1:26">
      <c r="A4796" s="10"/>
      <c r="B4796" s="11" t="s">
        <v>20</v>
      </c>
      <c r="C4796" s="10"/>
      <c r="D4796" s="10"/>
      <c r="E4796" s="10"/>
      <c r="F4796" s="10"/>
      <c r="G4796" s="10"/>
      <c r="H4796" s="10"/>
      <c r="I4796" s="97"/>
      <c r="W4796">
        <f t="shared" si="521"/>
      </c>
      <c r="X4796">
        <f t="shared" si="522"/>
      </c>
      <c r="Y4796">
        <f t="shared" si="523"/>
      </c>
      <c r="Z4796">
        <f t="shared" si="524"/>
      </c>
    </row>
    <row r="4797" spans="1:26">
      <c r="A4797" s="99"/>
      <c r="B4797" s="11"/>
      <c r="C4797" s="192" t="s">
        <v>21</v>
      </c>
      <c r="D4797" s="192">
        <f>SUM(D4774:D4796)</f>
      </c>
      <c r="E4797" s="99">
        <f>IF(H4797=I4797,"OK","NO")</f>
      </c>
      <c r="F4797" s="192">
        <f>SUM(F4774:F4796)</f>
      </c>
      <c r="G4797" s="450">
        <f>SUM(G4774:G4796)</f>
      </c>
      <c r="H4797" s="193">
        <f>SUMPRODUCT(F4771:F4793,H4771:H4793)</f>
      </c>
      <c r="I4797" s="194">
        <f>+I4794-I4795</f>
      </c>
      <c r="W4797">
        <f t="shared" si="521"/>
      </c>
      <c r="X4797">
        <f t="shared" si="522"/>
      </c>
      <c r="Y4797">
        <f t="shared" si="523"/>
      </c>
      <c r="Z4797">
        <f t="shared" si="524"/>
      </c>
    </row>
    <row r="4798" spans="1:26">
      <c r="A4798" s="10"/>
      <c r="B4798" s="10"/>
      <c r="C4798" s="10"/>
      <c r="D4798" s="10"/>
      <c r="E4798" s="10"/>
      <c r="F4798" s="10"/>
      <c r="G4798" s="10"/>
      <c r="H4798" s="69"/>
      <c r="I4798" s="10"/>
      <c r="W4798">
        <f t="shared" si="521"/>
      </c>
      <c r="X4798">
        <f t="shared" si="522"/>
      </c>
      <c r="Y4798">
        <f t="shared" si="523"/>
      </c>
      <c r="Z4798">
        <f t="shared" si="524"/>
      </c>
    </row>
    <row r="4799" spans="1:26">
      <c r="A4799" s="12" t="s">
        <v>315</v>
      </c>
      <c r="B4799" s="12"/>
      <c r="C4799" s="12"/>
      <c r="D4799" s="13"/>
      <c r="E4799" s="14"/>
      <c r="F4799" s="14"/>
      <c r="G4799" s="14"/>
      <c r="H4799" s="2"/>
      <c r="I4799" s="12"/>
      <c r="W4799">
        <f t="shared" si="521"/>
      </c>
      <c r="X4799">
        <f t="shared" si="522"/>
      </c>
      <c r="Y4799">
        <f t="shared" si="523"/>
      </c>
      <c r="Z4799">
        <f t="shared" si="524"/>
      </c>
    </row>
    <row r="4800" spans="1:26">
      <c r="W4800">
        <f t="shared" si="521"/>
      </c>
      <c r="X4800">
        <f t="shared" si="522"/>
      </c>
      <c r="Y4800">
        <f t="shared" si="523"/>
      </c>
      <c r="Z4800">
        <f t="shared" si="524"/>
      </c>
    </row>
    <row r="4801" spans="1:26">
      <c r="W4801">
        <f t="shared" si="521"/>
      </c>
      <c r="X4801">
        <f t="shared" si="522"/>
      </c>
      <c r="Y4801">
        <f t="shared" si="523"/>
      </c>
      <c r="Z4801">
        <f t="shared" si="524"/>
      </c>
    </row>
    <row r="4802" spans="1:26">
      <c r="W4802">
        <f t="shared" si="521"/>
      </c>
      <c r="X4802">
        <f t="shared" si="522"/>
      </c>
      <c r="Y4802">
        <f t="shared" si="523"/>
      </c>
      <c r="Z4802">
        <f t="shared" si="524"/>
      </c>
    </row>
    <row r="4803" spans="1:26">
      <c r="W4803">
        <f t="shared" si="521"/>
      </c>
      <c r="X4803">
        <f t="shared" si="522"/>
      </c>
      <c r="Y4803">
        <f t="shared" si="523"/>
      </c>
      <c r="Z4803">
        <f t="shared" si="524"/>
      </c>
    </row>
    <row r="4804" spans="1:26">
      <c r="A4804" s="1562" t="s">
        <v>0</v>
      </c>
      <c r="B4804" s="1562"/>
      <c r="C4804" s="1562"/>
      <c r="D4804" s="1562"/>
      <c r="E4804" s="1562"/>
      <c r="F4804" s="1562"/>
      <c r="G4804" s="1562"/>
      <c r="H4804" s="1562"/>
      <c r="I4804" s="1562"/>
      <c r="W4804">
        <f t="shared" ref="W4804:W4867" si="526">IF(LEFT($H4804&amp;"",5)="2019-",$H4804,W4803)</f>
      </c>
      <c r="X4804">
        <f t="shared" ref="X4804:X4867" si="527">IF($W4804="",0,IF(COUNTIF($AB$2:$AB$80,$W4804)&gt;0,1,0))</f>
      </c>
      <c r="Y4804">
        <f t="shared" ref="Y4804:Y4867" si="528">IF($C4804="","",UPPER(TRIM(IFERROR(LEFT($C4804&amp;"",FIND("/",$C4804&amp;"")-1),$C4804&amp;""))))</f>
      </c>
      <c r="Z4804">
        <f t="shared" ref="Z4804:Z4867" si="529">IFERROR(IF(ISNUMBER($G4804),$G4804,0),0)</f>
      </c>
    </row>
    <row r="4805" spans="1:26">
      <c r="W4805">
        <f t="shared" si="526"/>
      </c>
      <c r="X4805">
        <f t="shared" si="527"/>
      </c>
      <c r="Y4805">
        <f t="shared" si="528"/>
      </c>
      <c r="Z4805">
        <f t="shared" si="529"/>
      </c>
    </row>
    <row r="4806" spans="1:26">
      <c r="A4806" s="1" t="s">
        <v>1</v>
      </c>
      <c r="C4806" s="1" t="inlineStr">
        <is>
          <t>ATTN: Contact-070</t>
        </is>
      </c>
      <c r="G4806" s="2" t="s">
        <v>2</v>
      </c>
      <c r="H4806" s="3" t="s">
        <v>1482</v>
      </c>
      <c r="W4806">
        <f t="shared" si="526"/>
      </c>
      <c r="X4806">
        <f t="shared" si="527"/>
      </c>
      <c r="Y4806">
        <f t="shared" si="528"/>
      </c>
      <c r="Z4806">
        <f t="shared" si="529"/>
      </c>
    </row>
    <row r="4807" spans="1:26">
      <c r="A4807" s="178" t="inlineStr">
        <is>
          <t>Dealer-317</t>
        </is>
      </c>
      <c r="B4807" s="1"/>
      <c r="F4807" s="4" t="s">
        <v>1440</v>
      </c>
      <c r="G4807" s="2"/>
      <c r="H4807" s="1" t="s">
        <v>164</v>
      </c>
      <c r="W4807">
        <f t="shared" si="526"/>
      </c>
      <c r="X4807">
        <f t="shared" si="527"/>
      </c>
      <c r="Y4807">
        <f t="shared" si="528"/>
      </c>
      <c r="Z4807">
        <f t="shared" si="529"/>
      </c>
    </row>
    <row r="4808" spans="1:26">
      <c r="A4808" s="178" t="inlineStr">
        <is>
          <t>Address line (redacted)</t>
        </is>
      </c>
      <c r="B4808" s="1"/>
      <c r="W4808">
        <f t="shared" si="526"/>
      </c>
      <c r="X4808">
        <f t="shared" si="527"/>
      </c>
      <c r="Y4808">
        <f t="shared" si="528"/>
      </c>
      <c r="Z4808">
        <f t="shared" si="529"/>
      </c>
    </row>
    <row r="4809" spans="1:26">
      <c r="A4809" s="1" t="inlineStr">
        <is>
          <t>Address line (redacted)</t>
        </is>
      </c>
      <c r="B4809" s="1"/>
      <c r="W4809">
        <f t="shared" si="526"/>
      </c>
      <c r="X4809">
        <f t="shared" si="527"/>
      </c>
      <c r="Y4809">
        <f t="shared" si="528"/>
      </c>
      <c r="Z4809">
        <f t="shared" si="529"/>
      </c>
    </row>
    <row r="4810" spans="1:26">
      <c r="A4810" s="268" t="s">
        <v>813</v>
      </c>
      <c r="B4810" s="243"/>
      <c r="W4810">
        <f t="shared" si="526"/>
      </c>
      <c r="X4810">
        <f t="shared" si="527"/>
      </c>
      <c r="Y4810">
        <f t="shared" si="528"/>
      </c>
      <c r="Z4810">
        <f t="shared" si="529"/>
      </c>
    </row>
    <row r="4811" spans="1:26">
      <c r="A4811" s="306" t="s">
        <v>814</v>
      </c>
      <c r="B4811" s="243" t="inlineStr">
        <is>
          <t>PHONE-MASKED</t>
        </is>
      </c>
      <c r="W4811">
        <f t="shared" si="526"/>
      </c>
      <c r="X4811">
        <f t="shared" si="527"/>
      </c>
      <c r="Y4811">
        <f t="shared" si="528"/>
      </c>
      <c r="Z4811">
        <f t="shared" si="529"/>
      </c>
    </row>
    <row r="4812" spans="1:26">
      <c r="A4812" s="306"/>
      <c r="B4812" s="243"/>
      <c r="W4812">
        <f t="shared" si="526"/>
      </c>
      <c r="X4812">
        <f t="shared" si="527"/>
      </c>
      <c r="Y4812">
        <f t="shared" si="528"/>
      </c>
      <c r="Z4812">
        <f t="shared" si="529"/>
      </c>
    </row>
    <row r="4813" spans="1:26">
      <c r="A4813" s="1" t="s">
        <v>5</v>
      </c>
      <c r="W4813">
        <f t="shared" si="526"/>
      </c>
      <c r="X4813">
        <f t="shared" si="527"/>
      </c>
      <c r="Y4813">
        <f t="shared" si="528"/>
      </c>
      <c r="Z4813">
        <f t="shared" si="529"/>
      </c>
    </row>
    <row r="4814" spans="1:26">
      <c r="A4814" s="1" t="s">
        <v>6</v>
      </c>
      <c r="W4814">
        <f t="shared" si="526"/>
      </c>
      <c r="X4814">
        <f t="shared" si="527"/>
      </c>
      <c r="Y4814">
        <f t="shared" si="528"/>
      </c>
      <c r="Z4814">
        <f t="shared" si="529"/>
      </c>
    </row>
    <row r="4815" spans="1:26" ht="15.75" thickBot="1">
      <c r="A4815" s="1" t="s">
        <v>7</v>
      </c>
      <c r="W4815">
        <f t="shared" si="526"/>
      </c>
      <c r="X4815">
        <f t="shared" si="527"/>
      </c>
      <c r="Y4815">
        <f t="shared" si="528"/>
      </c>
      <c r="Z4815">
        <f t="shared" si="529"/>
      </c>
    </row>
    <row r="4816" spans="1:26" ht="24.75" thickBot="1">
      <c r="A4816" s="162" t="s">
        <v>8</v>
      </c>
      <c r="B4816" s="163" t="s">
        <v>9</v>
      </c>
      <c r="C4816" s="163" t="s">
        <v>10</v>
      </c>
      <c r="D4816" s="164" t="s">
        <v>11</v>
      </c>
      <c r="E4816" s="164" t="s">
        <v>12</v>
      </c>
      <c r="F4816" s="164" t="s">
        <v>13</v>
      </c>
      <c r="G4816" s="164" t="s">
        <v>14</v>
      </c>
      <c r="H4816" s="165" t="s">
        <v>15</v>
      </c>
      <c r="I4816" s="166" t="s">
        <v>16</v>
      </c>
      <c r="W4816">
        <f t="shared" si="526"/>
      </c>
      <c r="X4816">
        <f t="shared" si="527"/>
      </c>
      <c r="Y4816">
        <f t="shared" si="528"/>
      </c>
      <c r="Z4816">
        <f t="shared" si="529"/>
      </c>
    </row>
    <row r="4817" spans="1:26">
      <c r="A4817" s="5"/>
      <c r="B4817" s="1564" t="s">
        <v>17</v>
      </c>
      <c r="C4817" s="1565"/>
      <c r="D4817" s="6"/>
      <c r="E4817" s="5"/>
      <c r="F4817" s="6"/>
      <c r="G4817" s="6"/>
      <c r="H4817" s="5"/>
      <c r="I4817" s="102"/>
      <c r="W4817">
        <f t="shared" si="526"/>
      </c>
      <c r="X4817">
        <f t="shared" si="527"/>
      </c>
      <c r="Y4817">
        <f t="shared" si="528"/>
      </c>
      <c r="Z4817">
        <f t="shared" si="529"/>
      </c>
    </row>
    <row r="4818" spans="1:26">
      <c r="A4818" s="5">
        <v>1</v>
      </c>
      <c r="B4818" s="8" t="s">
        <v>465</v>
      </c>
      <c r="C4818" s="5" t="s">
        <v>1489</v>
      </c>
      <c r="D4818" s="5">
        <v>1</v>
      </c>
      <c r="E4818" s="5">
        <v>5</v>
      </c>
      <c r="F4818" s="5">
        <f>+E4818*D4818</f>
      </c>
      <c r="G4818" s="6">
        <f>+E4818*D4818</f>
      </c>
      <c r="H4818" s="5">
        <v>1</v>
      </c>
      <c r="I4818" s="102">
        <f>+H4818*G4818</f>
      </c>
      <c r="W4818">
        <f t="shared" si="526"/>
      </c>
      <c r="X4818">
        <f t="shared" si="527"/>
      </c>
      <c r="Y4818">
        <f t="shared" si="528"/>
      </c>
      <c r="Z4818">
        <f t="shared" si="529"/>
      </c>
    </row>
    <row r="4819" spans="1:26">
      <c r="A4819" s="5">
        <v>2</v>
      </c>
      <c r="B4819" s="8" t="s">
        <v>338</v>
      </c>
      <c r="C4819" s="5" t="s">
        <v>339</v>
      </c>
      <c r="D4819" s="5">
        <v>1</v>
      </c>
      <c r="E4819" s="5">
        <v>5</v>
      </c>
      <c r="F4819" s="5">
        <f t="shared" ref="F4819:F4836" si="530">+E4819*D4819</f>
      </c>
      <c r="G4819" s="6">
        <f t="shared" ref="G4819:G4836" si="531">+E4819*D4819</f>
      </c>
      <c r="H4819" s="5">
        <v>1</v>
      </c>
      <c r="I4819" s="102">
        <f t="shared" ref="I4819:I4836" si="532">+H4819*G4819</f>
      </c>
      <c r="W4819">
        <f t="shared" si="526"/>
      </c>
      <c r="X4819">
        <f t="shared" si="527"/>
      </c>
      <c r="Y4819">
        <f t="shared" si="528"/>
      </c>
      <c r="Z4819">
        <f t="shared" si="529"/>
      </c>
    </row>
    <row r="4820" spans="1:26">
      <c r="A4820" s="5">
        <v>3</v>
      </c>
      <c r="B4820" s="8" t="s">
        <v>835</v>
      </c>
      <c r="C4820" s="5" t="s">
        <v>1147</v>
      </c>
      <c r="D4820" s="5">
        <v>1</v>
      </c>
      <c r="E4820" s="5">
        <v>5</v>
      </c>
      <c r="F4820" s="5">
        <f t="shared" si="530"/>
      </c>
      <c r="G4820" s="6">
        <f t="shared" si="531"/>
      </c>
      <c r="H4820" s="5">
        <v>1</v>
      </c>
      <c r="I4820" s="102">
        <f t="shared" si="532"/>
      </c>
      <c r="W4820">
        <f t="shared" si="526"/>
      </c>
      <c r="X4820">
        <f t="shared" si="527"/>
      </c>
      <c r="Y4820">
        <f t="shared" si="528"/>
      </c>
      <c r="Z4820">
        <f t="shared" si="529"/>
      </c>
    </row>
    <row r="4821" spans="1:26">
      <c r="A4821" s="5">
        <v>4</v>
      </c>
      <c r="B4821" s="8" t="s">
        <v>858</v>
      </c>
      <c r="C4821" s="5" t="s">
        <v>857</v>
      </c>
      <c r="D4821" s="5">
        <v>1</v>
      </c>
      <c r="E4821" s="5">
        <v>5</v>
      </c>
      <c r="F4821" s="5">
        <f t="shared" si="530"/>
      </c>
      <c r="G4821" s="6">
        <f t="shared" si="531"/>
      </c>
      <c r="H4821" s="5">
        <v>1</v>
      </c>
      <c r="I4821" s="102">
        <f t="shared" si="532"/>
      </c>
      <c r="W4821">
        <f t="shared" si="526"/>
      </c>
      <c r="X4821">
        <f t="shared" si="527"/>
      </c>
      <c r="Y4821">
        <f t="shared" si="528"/>
      </c>
      <c r="Z4821">
        <f t="shared" si="529"/>
      </c>
    </row>
    <row r="4822" spans="1:26">
      <c r="A4822" s="5">
        <v>5</v>
      </c>
      <c r="B4822" s="8" t="s">
        <v>346</v>
      </c>
      <c r="C4822" s="5" t="s">
        <v>347</v>
      </c>
      <c r="D4822" s="5">
        <v>1</v>
      </c>
      <c r="E4822" s="5">
        <v>5</v>
      </c>
      <c r="F4822" s="5">
        <f t="shared" si="530"/>
      </c>
      <c r="G4822" s="6">
        <f t="shared" si="531"/>
      </c>
      <c r="H4822" s="5">
        <v>1</v>
      </c>
      <c r="I4822" s="102">
        <f t="shared" si="532"/>
      </c>
      <c r="W4822">
        <f t="shared" si="526"/>
      </c>
      <c r="X4822">
        <f t="shared" si="527"/>
      </c>
      <c r="Y4822">
        <f t="shared" si="528"/>
      </c>
      <c r="Z4822">
        <f t="shared" si="529"/>
      </c>
    </row>
    <row r="4823" spans="1:26">
      <c r="A4823" s="5">
        <v>6</v>
      </c>
      <c r="B4823" s="8" t="s">
        <v>348</v>
      </c>
      <c r="C4823" s="5" t="s">
        <v>349</v>
      </c>
      <c r="D4823" s="5">
        <v>1</v>
      </c>
      <c r="E4823" s="5">
        <v>5</v>
      </c>
      <c r="F4823" s="5">
        <f t="shared" si="530"/>
      </c>
      <c r="G4823" s="6">
        <f t="shared" si="531"/>
      </c>
      <c r="H4823" s="5">
        <v>1</v>
      </c>
      <c r="I4823" s="102">
        <f t="shared" si="532"/>
      </c>
      <c r="W4823">
        <f t="shared" si="526"/>
      </c>
      <c r="X4823">
        <f t="shared" si="527"/>
      </c>
      <c r="Y4823">
        <f t="shared" si="528"/>
      </c>
      <c r="Z4823">
        <f t="shared" si="529"/>
      </c>
    </row>
    <row r="4824" spans="1:26">
      <c r="A4824" s="5">
        <v>7</v>
      </c>
      <c r="B4824" s="8" t="s">
        <v>460</v>
      </c>
      <c r="C4824" s="5" t="s">
        <v>459</v>
      </c>
      <c r="D4824" s="5">
        <v>1</v>
      </c>
      <c r="E4824" s="5">
        <v>5</v>
      </c>
      <c r="F4824" s="5">
        <f t="shared" si="530"/>
      </c>
      <c r="G4824" s="6">
        <f t="shared" si="531"/>
      </c>
      <c r="H4824" s="5">
        <v>1</v>
      </c>
      <c r="I4824" s="102">
        <f t="shared" si="532"/>
      </c>
      <c r="W4824">
        <f t="shared" si="526"/>
      </c>
      <c r="X4824">
        <f t="shared" si="527"/>
      </c>
      <c r="Y4824">
        <f t="shared" si="528"/>
      </c>
      <c r="Z4824">
        <f t="shared" si="529"/>
      </c>
    </row>
    <row r="4825" spans="1:26">
      <c r="A4825" s="5">
        <v>8</v>
      </c>
      <c r="B4825" s="8" t="s">
        <v>593</v>
      </c>
      <c r="C4825" s="5" t="s">
        <v>438</v>
      </c>
      <c r="D4825" s="5">
        <v>1</v>
      </c>
      <c r="E4825" s="5">
        <v>5</v>
      </c>
      <c r="F4825" s="5">
        <f t="shared" si="530"/>
      </c>
      <c r="G4825" s="6">
        <f t="shared" si="531"/>
      </c>
      <c r="H4825" s="5">
        <v>1</v>
      </c>
      <c r="I4825" s="102">
        <f t="shared" si="532"/>
      </c>
      <c r="W4825">
        <f t="shared" si="526"/>
      </c>
      <c r="X4825">
        <f t="shared" si="527"/>
      </c>
      <c r="Y4825">
        <f t="shared" si="528"/>
      </c>
      <c r="Z4825">
        <f t="shared" si="529"/>
      </c>
    </row>
    <row r="4826" spans="1:26">
      <c r="A4826" s="5">
        <v>9</v>
      </c>
      <c r="B4826" s="8" t="s">
        <v>856</v>
      </c>
      <c r="C4826" s="5" t="s">
        <v>855</v>
      </c>
      <c r="D4826" s="5">
        <v>1</v>
      </c>
      <c r="E4826" s="5">
        <v>5</v>
      </c>
      <c r="F4826" s="5">
        <f t="shared" si="530"/>
      </c>
      <c r="G4826" s="6">
        <f t="shared" si="531"/>
      </c>
      <c r="H4826" s="5">
        <v>1</v>
      </c>
      <c r="I4826" s="102">
        <f t="shared" si="532"/>
      </c>
      <c r="W4826">
        <f t="shared" si="526"/>
      </c>
      <c r="X4826">
        <f t="shared" si="527"/>
      </c>
      <c r="Y4826">
        <f t="shared" si="528"/>
      </c>
      <c r="Z4826">
        <f t="shared" si="529"/>
      </c>
    </row>
    <row r="4827" spans="1:26">
      <c r="A4827" s="5">
        <v>10</v>
      </c>
      <c r="B4827" s="8" t="s">
        <v>1045</v>
      </c>
      <c r="C4827" s="5" t="s">
        <v>1044</v>
      </c>
      <c r="D4827" s="5">
        <v>1</v>
      </c>
      <c r="E4827" s="5">
        <v>5</v>
      </c>
      <c r="F4827" s="5">
        <f t="shared" si="530"/>
      </c>
      <c r="G4827" s="6">
        <f t="shared" si="531"/>
      </c>
      <c r="H4827" s="5">
        <v>1</v>
      </c>
      <c r="I4827" s="102">
        <f t="shared" si="532"/>
      </c>
      <c r="W4827">
        <f t="shared" si="526"/>
      </c>
      <c r="X4827">
        <f t="shared" si="527"/>
      </c>
      <c r="Y4827">
        <f t="shared" si="528"/>
      </c>
      <c r="Z4827">
        <f t="shared" si="529"/>
      </c>
    </row>
    <row r="4828" spans="1:26">
      <c r="A4828" s="5">
        <v>11</v>
      </c>
      <c r="B4828" s="8" t="s">
        <v>755</v>
      </c>
      <c r="C4828" s="5" t="s">
        <v>756</v>
      </c>
      <c r="D4828" s="5">
        <v>1</v>
      </c>
      <c r="E4828" s="5">
        <v>5</v>
      </c>
      <c r="F4828" s="5">
        <f t="shared" si="530"/>
      </c>
      <c r="G4828" s="6">
        <f t="shared" si="531"/>
      </c>
      <c r="H4828" s="5">
        <v>1</v>
      </c>
      <c r="I4828" s="102">
        <f t="shared" si="532"/>
      </c>
      <c r="W4828">
        <f t="shared" si="526"/>
      </c>
      <c r="X4828">
        <f t="shared" si="527"/>
      </c>
      <c r="Y4828">
        <f t="shared" si="528"/>
      </c>
      <c r="Z4828">
        <f t="shared" si="529"/>
      </c>
    </row>
    <row r="4829" spans="1:26">
      <c r="A4829" s="5">
        <v>12</v>
      </c>
      <c r="B4829" s="8" t="s">
        <v>35</v>
      </c>
      <c r="C4829" s="9" t="s">
        <v>36</v>
      </c>
      <c r="D4829" s="5">
        <v>1</v>
      </c>
      <c r="E4829" s="5">
        <v>5</v>
      </c>
      <c r="F4829" s="5">
        <f t="shared" si="530"/>
      </c>
      <c r="G4829" s="6">
        <f t="shared" si="531"/>
      </c>
      <c r="H4829" s="5">
        <v>1</v>
      </c>
      <c r="I4829" s="102">
        <f t="shared" si="532"/>
      </c>
      <c r="W4829">
        <f t="shared" si="526"/>
      </c>
      <c r="X4829">
        <f t="shared" si="527"/>
      </c>
      <c r="Y4829">
        <f t="shared" si="528"/>
      </c>
      <c r="Z4829">
        <f t="shared" si="529"/>
      </c>
    </row>
    <row r="4830" spans="1:26">
      <c r="A4830" s="5">
        <v>13</v>
      </c>
      <c r="B4830" s="8" t="s">
        <v>748</v>
      </c>
      <c r="C4830" s="5" t="s">
        <v>362</v>
      </c>
      <c r="D4830" s="5">
        <v>1</v>
      </c>
      <c r="E4830" s="5">
        <v>5</v>
      </c>
      <c r="F4830" s="5">
        <f t="shared" si="530"/>
      </c>
      <c r="G4830" s="6">
        <f t="shared" si="531"/>
      </c>
      <c r="H4830" s="5">
        <v>1</v>
      </c>
      <c r="I4830" s="102">
        <f t="shared" si="532"/>
      </c>
      <c r="W4830">
        <f t="shared" si="526"/>
      </c>
      <c r="X4830">
        <f t="shared" si="527"/>
      </c>
      <c r="Y4830">
        <f t="shared" si="528"/>
      </c>
      <c r="Z4830">
        <f t="shared" si="529"/>
      </c>
    </row>
    <row r="4831" spans="1:26">
      <c r="A4831" s="5">
        <v>14</v>
      </c>
      <c r="B4831" s="8" t="s">
        <v>931</v>
      </c>
      <c r="C4831" s="5" t="s">
        <v>930</v>
      </c>
      <c r="D4831" s="5">
        <v>1</v>
      </c>
      <c r="E4831" s="5">
        <v>5</v>
      </c>
      <c r="F4831" s="5">
        <f t="shared" si="530"/>
      </c>
      <c r="G4831" s="6">
        <f t="shared" si="531"/>
      </c>
      <c r="H4831" s="5">
        <v>1</v>
      </c>
      <c r="I4831" s="102">
        <f t="shared" si="532"/>
      </c>
      <c r="W4831">
        <f t="shared" si="526"/>
      </c>
      <c r="X4831">
        <f t="shared" si="527"/>
      </c>
      <c r="Y4831">
        <f t="shared" si="528"/>
      </c>
      <c r="Z4831">
        <f t="shared" si="529"/>
      </c>
    </row>
    <row r="4832" spans="1:26">
      <c r="A4832" s="5">
        <v>15</v>
      </c>
      <c r="B4832" s="8" t="s">
        <v>615</v>
      </c>
      <c r="C4832" s="5" t="s">
        <v>616</v>
      </c>
      <c r="D4832" s="5">
        <v>1</v>
      </c>
      <c r="E4832" s="5">
        <v>5</v>
      </c>
      <c r="F4832" s="5">
        <f t="shared" si="530"/>
      </c>
      <c r="G4832" s="6">
        <f t="shared" si="531"/>
      </c>
      <c r="H4832" s="5">
        <v>1</v>
      </c>
      <c r="I4832" s="102">
        <f t="shared" si="532"/>
      </c>
      <c r="W4832">
        <f t="shared" si="526"/>
      </c>
      <c r="X4832">
        <f t="shared" si="527"/>
      </c>
      <c r="Y4832">
        <f t="shared" si="528"/>
      </c>
      <c r="Z4832">
        <f t="shared" si="529"/>
      </c>
    </row>
    <row r="4833" spans="1:26">
      <c r="A4833" s="5">
        <v>16</v>
      </c>
      <c r="B4833" s="8" t="s">
        <v>1488</v>
      </c>
      <c r="C4833" s="5" t="s">
        <v>1487</v>
      </c>
      <c r="D4833" s="5">
        <v>1</v>
      </c>
      <c r="E4833" s="5">
        <v>5</v>
      </c>
      <c r="F4833" s="5">
        <f t="shared" si="530"/>
      </c>
      <c r="G4833" s="6">
        <f t="shared" si="531"/>
      </c>
      <c r="H4833" s="5">
        <v>1</v>
      </c>
      <c r="I4833" s="102">
        <f t="shared" si="532"/>
      </c>
      <c r="W4833">
        <f t="shared" si="526"/>
      </c>
      <c r="X4833">
        <f t="shared" si="527"/>
      </c>
      <c r="Y4833">
        <f t="shared" si="528"/>
      </c>
      <c r="Z4833">
        <f t="shared" si="529"/>
      </c>
    </row>
    <row r="4834" spans="1:26">
      <c r="A4834" s="5">
        <v>17</v>
      </c>
      <c r="B4834" s="8" t="s">
        <v>1273</v>
      </c>
      <c r="C4834" s="5" t="s">
        <v>1274</v>
      </c>
      <c r="D4834" s="5">
        <v>1</v>
      </c>
      <c r="E4834" s="5">
        <v>5</v>
      </c>
      <c r="F4834" s="5">
        <f t="shared" si="530"/>
      </c>
      <c r="G4834" s="6">
        <f t="shared" si="531"/>
      </c>
      <c r="H4834" s="5">
        <v>1</v>
      </c>
      <c r="I4834" s="102">
        <f t="shared" si="532"/>
      </c>
      <c r="W4834">
        <f t="shared" si="526"/>
      </c>
      <c r="X4834">
        <f t="shared" si="527"/>
      </c>
      <c r="Y4834">
        <f t="shared" si="528"/>
      </c>
      <c r="Z4834">
        <f t="shared" si="529"/>
      </c>
    </row>
    <row r="4835" spans="1:26">
      <c r="A4835" s="5">
        <v>18</v>
      </c>
      <c r="B4835" s="8" t="s">
        <v>852</v>
      </c>
      <c r="C4835" s="5" t="s">
        <v>851</v>
      </c>
      <c r="D4835" s="5">
        <v>1</v>
      </c>
      <c r="E4835" s="5">
        <v>5</v>
      </c>
      <c r="F4835" s="5">
        <f t="shared" si="530"/>
      </c>
      <c r="G4835" s="6">
        <f t="shared" si="531"/>
      </c>
      <c r="H4835" s="5">
        <v>1</v>
      </c>
      <c r="I4835" s="102">
        <f t="shared" si="532"/>
      </c>
      <c r="W4835">
        <f t="shared" si="526"/>
      </c>
      <c r="X4835">
        <f t="shared" si="527"/>
      </c>
      <c r="Y4835">
        <f t="shared" si="528"/>
      </c>
      <c r="Z4835">
        <f t="shared" si="529"/>
      </c>
    </row>
    <row r="4836" spans="1:26">
      <c r="A4836" s="5">
        <v>19</v>
      </c>
      <c r="B4836" s="8" t="s">
        <v>437</v>
      </c>
      <c r="C4836" s="5" t="s">
        <v>436</v>
      </c>
      <c r="D4836" s="5">
        <v>1</v>
      </c>
      <c r="E4836" s="5">
        <v>5</v>
      </c>
      <c r="F4836" s="5">
        <f t="shared" si="530"/>
      </c>
      <c r="G4836" s="6">
        <f t="shared" si="531"/>
      </c>
      <c r="H4836" s="5">
        <v>1</v>
      </c>
      <c r="I4836" s="102">
        <f t="shared" si="532"/>
      </c>
      <c r="W4836">
        <f t="shared" si="526"/>
      </c>
      <c r="X4836">
        <f t="shared" si="527"/>
      </c>
      <c r="Y4836">
        <f t="shared" si="528"/>
      </c>
      <c r="Z4836">
        <f t="shared" si="529"/>
      </c>
    </row>
    <row r="4837" spans="1:26" ht="15.75" thickBot="1">
      <c r="A4837" s="33"/>
      <c r="B4837" s="1754" t="s">
        <v>1818</v>
      </c>
      <c r="C4837" s="88"/>
      <c r="D4837" s="23"/>
      <c r="E4837" s="23"/>
      <c r="F4837" s="171"/>
      <c r="G4837" s="24"/>
      <c r="H4837" s="23"/>
      <c r="I4837" s="172"/>
      <c r="W4837">
        <f t="shared" si="526"/>
      </c>
      <c r="X4837">
        <f t="shared" si="527"/>
      </c>
      <c r="Y4837">
        <f t="shared" si="528"/>
      </c>
      <c r="Z4837">
        <f t="shared" si="529"/>
      </c>
    </row>
    <row r="4838" spans="1:26">
      <c r="A4838" s="33"/>
      <c r="B4838" s="1755"/>
      <c r="C4838" s="10"/>
      <c r="D4838" s="91"/>
      <c r="E4838" s="91"/>
      <c r="F4838" s="91"/>
      <c r="G4838" s="92" t="s">
        <v>19</v>
      </c>
      <c r="H4838" s="91"/>
      <c r="I4838" s="111">
        <f>SUM(I4817:I4837)</f>
      </c>
      <c r="W4838">
        <f t="shared" si="526"/>
      </c>
      <c r="X4838">
        <f t="shared" si="527"/>
      </c>
      <c r="Y4838">
        <f t="shared" si="528"/>
      </c>
      <c r="Z4838">
        <f t="shared" si="529"/>
      </c>
    </row>
    <row r="4839" spans="1:26" ht="15.75" thickBot="1">
      <c r="A4839" s="33"/>
      <c r="B4839" s="11" t="s">
        <v>20</v>
      </c>
      <c r="C4839" s="35"/>
      <c r="D4839" s="35"/>
      <c r="E4839" s="35"/>
      <c r="F4839" s="35"/>
      <c r="G4839" s="35"/>
      <c r="H4839" s="35"/>
      <c r="I4839" s="36"/>
      <c r="W4839">
        <f t="shared" si="526"/>
      </c>
      <c r="X4839">
        <f t="shared" si="527"/>
      </c>
      <c r="Y4839">
        <f t="shared" si="528"/>
      </c>
      <c r="Z4839">
        <f t="shared" si="529"/>
      </c>
    </row>
    <row r="4840" spans="1:26" ht="15.75" thickBot="1">
      <c r="A4840" s="37"/>
      <c r="B4840" s="38"/>
      <c r="C4840" s="39" t="s">
        <v>21</v>
      </c>
      <c r="D4840" s="40">
        <f>SUM(D4817:D4839)</f>
      </c>
      <c r="E4840" s="41">
        <f>IF(H4840=I4840,"OK","NO")</f>
      </c>
      <c r="F4840" s="40">
        <f>SUMPRODUCT(D4817:D4839,E4817:E4839)</f>
      </c>
      <c r="G4840" s="40">
        <f>SUM(G4817:G4839)</f>
      </c>
      <c r="H4840" s="41">
        <f>SUMPRODUCT(F4817:F4837,H4817:H4837)</f>
      </c>
      <c r="I4840" s="43">
        <f>SUM(I4838:I4839)</f>
      </c>
      <c r="W4840">
        <f t="shared" si="526"/>
      </c>
      <c r="X4840">
        <f t="shared" si="527"/>
      </c>
      <c r="Y4840">
        <f t="shared" si="528"/>
      </c>
      <c r="Z4840">
        <f t="shared" si="529"/>
      </c>
    </row>
    <row r="4841" spans="1:26" ht="15.75" thickBot="1">
      <c r="A4841" s="44"/>
      <c r="B4841" s="116"/>
      <c r="C4841" s="45"/>
      <c r="D4841" s="45"/>
      <c r="E4841" s="45"/>
      <c r="F4841" s="45"/>
      <c r="G4841" s="45"/>
      <c r="H4841" s="45"/>
      <c r="I4841" s="47"/>
      <c r="W4841">
        <f t="shared" si="526"/>
      </c>
      <c r="X4841">
        <f t="shared" si="527"/>
      </c>
      <c r="Y4841">
        <f t="shared" si="528"/>
      </c>
      <c r="Z4841">
        <f t="shared" si="529"/>
      </c>
    </row>
    <row r="4842" spans="1:26">
      <c r="A4842" s="12" t="s">
        <v>788</v>
      </c>
      <c r="B4842" s="12"/>
      <c r="C4842" s="12"/>
      <c r="D4842" s="13"/>
      <c r="E4842" s="14"/>
      <c r="F4842" s="14"/>
      <c r="G4842" s="14"/>
      <c r="H4842" s="2"/>
      <c r="I4842" s="12"/>
      <c r="W4842">
        <f t="shared" si="526"/>
      </c>
      <c r="X4842">
        <f t="shared" si="527"/>
      </c>
      <c r="Y4842">
        <f t="shared" si="528"/>
      </c>
      <c r="Z4842">
        <f t="shared" si="529"/>
      </c>
    </row>
    <row r="4843" spans="1:26">
      <c r="W4843">
        <f t="shared" si="526"/>
      </c>
      <c r="X4843">
        <f t="shared" si="527"/>
      </c>
      <c r="Y4843">
        <f t="shared" si="528"/>
      </c>
      <c r="Z4843">
        <f t="shared" si="529"/>
      </c>
    </row>
    <row r="4844" spans="1:26">
      <c r="W4844">
        <f t="shared" si="526"/>
      </c>
      <c r="X4844">
        <f t="shared" si="527"/>
      </c>
      <c r="Y4844">
        <f t="shared" si="528"/>
      </c>
      <c r="Z4844">
        <f t="shared" si="529"/>
      </c>
    </row>
    <row r="4845" spans="1:26">
      <c r="W4845">
        <f t="shared" si="526"/>
      </c>
      <c r="X4845">
        <f t="shared" si="527"/>
      </c>
      <c r="Y4845">
        <f t="shared" si="528"/>
      </c>
      <c r="Z4845">
        <f t="shared" si="529"/>
      </c>
    </row>
    <row r="4846" spans="1:26">
      <c r="W4846">
        <f t="shared" si="526"/>
      </c>
      <c r="X4846">
        <f t="shared" si="527"/>
      </c>
      <c r="Y4846">
        <f t="shared" si="528"/>
      </c>
      <c r="Z4846">
        <f t="shared" si="529"/>
      </c>
    </row>
    <row r="4847" spans="1:26">
      <c r="W4847">
        <f t="shared" si="526"/>
      </c>
      <c r="X4847">
        <f t="shared" si="527"/>
      </c>
      <c r="Y4847">
        <f t="shared" si="528"/>
      </c>
      <c r="Z4847">
        <f t="shared" si="529"/>
      </c>
    </row>
    <row r="4848" spans="1:26">
      <c r="W4848">
        <f t="shared" si="526"/>
      </c>
      <c r="X4848">
        <f t="shared" si="527"/>
      </c>
      <c r="Y4848">
        <f t="shared" si="528"/>
      </c>
      <c r="Z4848">
        <f t="shared" si="529"/>
      </c>
    </row>
    <row r="4849" spans="1:26">
      <c r="W4849">
        <f t="shared" si="526"/>
      </c>
      <c r="X4849">
        <f t="shared" si="527"/>
      </c>
      <c r="Y4849">
        <f t="shared" si="528"/>
      </c>
      <c r="Z4849">
        <f t="shared" si="529"/>
      </c>
    </row>
    <row r="4850" spans="1:26">
      <c r="A4850" s="1562" t="s">
        <v>0</v>
      </c>
      <c r="B4850" s="1562"/>
      <c r="C4850" s="1562"/>
      <c r="D4850" s="1562"/>
      <c r="E4850" s="1562"/>
      <c r="F4850" s="1562"/>
      <c r="G4850" s="1562"/>
      <c r="H4850" s="1562"/>
      <c r="I4850" s="1562"/>
      <c r="W4850">
        <f t="shared" si="526"/>
      </c>
      <c r="X4850">
        <f t="shared" si="527"/>
      </c>
      <c r="Y4850">
        <f t="shared" si="528"/>
      </c>
      <c r="Z4850">
        <f t="shared" si="529"/>
      </c>
    </row>
    <row r="4851" spans="1:26">
      <c r="W4851">
        <f t="shared" si="526"/>
      </c>
      <c r="X4851">
        <f t="shared" si="527"/>
      </c>
      <c r="Y4851">
        <f t="shared" si="528"/>
      </c>
      <c r="Z4851">
        <f t="shared" si="529"/>
      </c>
    </row>
    <row r="4852" spans="1:26">
      <c r="A4852" s="1" t="s">
        <v>1</v>
      </c>
      <c r="C4852" s="22" t="inlineStr">
        <is>
          <t>ATTN: Contact-073</t>
        </is>
      </c>
      <c r="G4852" s="2" t="s">
        <v>2</v>
      </c>
      <c r="H4852" s="3" t="s">
        <v>1493</v>
      </c>
      <c r="W4852">
        <f t="shared" si="526"/>
      </c>
      <c r="X4852">
        <f t="shared" si="527"/>
      </c>
      <c r="Y4852">
        <f t="shared" si="528"/>
      </c>
      <c r="Z4852">
        <f t="shared" si="529"/>
      </c>
    </row>
    <row r="4853" spans="1:26">
      <c r="A4853" s="178" t="inlineStr">
        <is>
          <t>Dealer-324</t>
        </is>
      </c>
      <c r="B4853" s="1"/>
      <c r="F4853" s="4" t="s">
        <v>1440</v>
      </c>
      <c r="G4853" s="2"/>
      <c r="H4853" s="582" t="s">
        <v>165</v>
      </c>
      <c r="W4853">
        <f t="shared" si="526"/>
      </c>
      <c r="X4853">
        <f t="shared" si="527"/>
      </c>
      <c r="Y4853">
        <f t="shared" si="528"/>
      </c>
      <c r="Z4853">
        <f t="shared" si="529"/>
      </c>
    </row>
    <row r="4854" spans="1:26">
      <c r="A4854" s="178" t="inlineStr">
        <is>
          <t>Address line (redacted)</t>
        </is>
      </c>
      <c r="B4854" s="1"/>
      <c r="W4854">
        <f t="shared" si="526"/>
      </c>
      <c r="X4854">
        <f t="shared" si="527"/>
      </c>
      <c r="Y4854">
        <f t="shared" si="528"/>
      </c>
      <c r="Z4854">
        <f t="shared" si="529"/>
      </c>
    </row>
    <row r="4855" spans="1:26">
      <c r="A4855" s="1" t="inlineStr">
        <is>
          <t>Address line (redacted)</t>
        </is>
      </c>
      <c r="B4855" s="1"/>
      <c r="W4855">
        <f t="shared" si="526"/>
      </c>
      <c r="X4855">
        <f t="shared" si="527"/>
      </c>
      <c r="Y4855">
        <f t="shared" si="528"/>
      </c>
      <c r="Z4855">
        <f t="shared" si="529"/>
      </c>
    </row>
    <row r="4856" spans="1:26">
      <c r="A4856" s="436" t="inlineStr">
        <is>
          <t>GSTIN-MASKED</t>
        </is>
      </c>
      <c r="B4856" s="243"/>
      <c r="W4856">
        <f t="shared" si="526"/>
      </c>
      <c r="X4856">
        <f t="shared" si="527"/>
      </c>
      <c r="Y4856">
        <f t="shared" si="528"/>
      </c>
      <c r="Z4856">
        <f t="shared" si="529"/>
      </c>
    </row>
    <row r="4857" spans="1:26">
      <c r="A4857" s="306" t="s">
        <v>814</v>
      </c>
      <c r="B4857" s="243" t="inlineStr">
        <is>
          <t>PHONE-MASKED</t>
        </is>
      </c>
      <c r="W4857">
        <f t="shared" si="526"/>
      </c>
      <c r="X4857">
        <f t="shared" si="527"/>
      </c>
      <c r="Y4857">
        <f t="shared" si="528"/>
      </c>
      <c r="Z4857">
        <f t="shared" si="529"/>
      </c>
    </row>
    <row r="4858" spans="1:26">
      <c r="A4858" s="306" t="s">
        <v>572</v>
      </c>
      <c r="B4858" s="243"/>
      <c r="W4858">
        <f t="shared" si="526"/>
      </c>
      <c r="X4858">
        <f t="shared" si="527"/>
      </c>
      <c r="Y4858">
        <f t="shared" si="528"/>
      </c>
      <c r="Z4858">
        <f t="shared" si="529"/>
      </c>
    </row>
    <row r="4859" spans="1:26" s="54" customFormat="1">
      <c r="A4859" s="435" t="inlineStr">
        <is>
          <t>Address line (redacted)</t>
        </is>
      </c>
      <c r="B4859" s="243"/>
      <c r="K4859" s="54" t="s">
        <v>1539</v>
      </c>
      <c r="W4859">
        <f t="shared" si="526"/>
      </c>
      <c r="X4859">
        <f t="shared" si="527"/>
      </c>
      <c r="Y4859">
        <f t="shared" si="528"/>
      </c>
      <c r="Z4859">
        <f t="shared" si="529"/>
      </c>
    </row>
    <row r="4860" spans="1:26">
      <c r="A4860" s="306"/>
      <c r="B4860" s="243"/>
      <c r="W4860">
        <f t="shared" si="526"/>
      </c>
      <c r="X4860">
        <f t="shared" si="527"/>
      </c>
      <c r="Y4860">
        <f t="shared" si="528"/>
      </c>
      <c r="Z4860">
        <f t="shared" si="529"/>
      </c>
    </row>
    <row r="4861" spans="1:26">
      <c r="A4861" s="1" t="s">
        <v>5</v>
      </c>
      <c r="W4861">
        <f t="shared" si="526"/>
      </c>
      <c r="X4861">
        <f t="shared" si="527"/>
      </c>
      <c r="Y4861">
        <f t="shared" si="528"/>
      </c>
      <c r="Z4861">
        <f t="shared" si="529"/>
      </c>
    </row>
    <row r="4862" spans="1:26">
      <c r="A4862" s="1" t="s">
        <v>6</v>
      </c>
      <c r="W4862">
        <f t="shared" si="526"/>
      </c>
      <c r="X4862">
        <f t="shared" si="527"/>
      </c>
      <c r="Y4862">
        <f t="shared" si="528"/>
      </c>
      <c r="Z4862">
        <f t="shared" si="529"/>
      </c>
    </row>
    <row r="4863" spans="1:26" ht="15.75" thickBot="1">
      <c r="A4863" s="1" t="s">
        <v>7</v>
      </c>
      <c r="W4863">
        <f t="shared" si="526"/>
      </c>
      <c r="X4863">
        <f t="shared" si="527"/>
      </c>
      <c r="Y4863">
        <f t="shared" si="528"/>
      </c>
      <c r="Z4863">
        <f t="shared" si="529"/>
      </c>
    </row>
    <row r="4864" spans="1:26" ht="24.75" thickBot="1">
      <c r="A4864" s="162" t="s">
        <v>8</v>
      </c>
      <c r="B4864" s="163" t="s">
        <v>9</v>
      </c>
      <c r="C4864" s="163" t="s">
        <v>10</v>
      </c>
      <c r="D4864" s="164" t="s">
        <v>11</v>
      </c>
      <c r="E4864" s="164" t="s">
        <v>12</v>
      </c>
      <c r="F4864" s="164" t="s">
        <v>13</v>
      </c>
      <c r="G4864" s="164" t="s">
        <v>14</v>
      </c>
      <c r="H4864" s="165" t="s">
        <v>15</v>
      </c>
      <c r="I4864" s="166" t="s">
        <v>16</v>
      </c>
      <c r="W4864">
        <f t="shared" si="526"/>
      </c>
      <c r="X4864">
        <f t="shared" si="527"/>
      </c>
      <c r="Y4864">
        <f t="shared" si="528"/>
      </c>
      <c r="Z4864">
        <f t="shared" si="529"/>
      </c>
    </row>
    <row r="4865" spans="1:26">
      <c r="A4865" s="5"/>
      <c r="B4865" s="1564" t="s">
        <v>17</v>
      </c>
      <c r="C4865" s="1565"/>
      <c r="D4865" s="6"/>
      <c r="E4865" s="5"/>
      <c r="F4865" s="6"/>
      <c r="G4865" s="6"/>
      <c r="H4865" s="5"/>
      <c r="I4865" s="102"/>
      <c r="W4865">
        <f t="shared" si="526"/>
      </c>
      <c r="X4865">
        <f t="shared" si="527"/>
      </c>
      <c r="Y4865">
        <f t="shared" si="528"/>
      </c>
      <c r="Z4865">
        <f t="shared" si="529"/>
      </c>
    </row>
    <row r="4866" spans="1:26">
      <c r="A4866" s="5">
        <v>1</v>
      </c>
      <c r="B4866" s="8" t="s">
        <v>273</v>
      </c>
      <c r="C4866" s="5" t="s">
        <v>274</v>
      </c>
      <c r="D4866" s="5">
        <v>3</v>
      </c>
      <c r="E4866" s="5">
        <v>5</v>
      </c>
      <c r="F4866" s="5">
        <f>+E4866*D4866</f>
      </c>
      <c r="G4866" s="6">
        <f>+E4866*D4866</f>
      </c>
      <c r="H4866" s="5">
        <v>1</v>
      </c>
      <c r="I4866" s="102">
        <f>+H4866*G4866</f>
      </c>
      <c r="W4866">
        <f t="shared" si="526"/>
      </c>
      <c r="X4866">
        <f t="shared" si="527"/>
      </c>
      <c r="Y4866">
        <f t="shared" si="528"/>
      </c>
      <c r="Z4866">
        <f t="shared" si="529"/>
      </c>
    </row>
    <row r="4867" spans="1:26">
      <c r="A4867" s="5">
        <v>2</v>
      </c>
      <c r="B4867" s="8" t="s">
        <v>462</v>
      </c>
      <c r="C4867" s="5" t="s">
        <v>461</v>
      </c>
      <c r="D4867" s="5">
        <v>1</v>
      </c>
      <c r="E4867" s="5">
        <v>5</v>
      </c>
      <c r="F4867" s="5">
        <f t="shared" ref="F4867:F4873" si="533">+E4867*D4867</f>
      </c>
      <c r="G4867" s="6">
        <f t="shared" ref="G4867:G4873" si="534">+E4867*D4867</f>
      </c>
      <c r="H4867" s="5">
        <v>1</v>
      </c>
      <c r="I4867" s="102">
        <f t="shared" ref="I4867:I4874" si="535">+H4867*G4867</f>
      </c>
      <c r="W4867">
        <f t="shared" si="526"/>
      </c>
      <c r="X4867">
        <f t="shared" si="527"/>
      </c>
      <c r="Y4867">
        <f t="shared" si="528"/>
      </c>
      <c r="Z4867">
        <f t="shared" si="529"/>
      </c>
    </row>
    <row r="4868" spans="1:26">
      <c r="A4868" s="5">
        <v>3</v>
      </c>
      <c r="B4868" s="8" t="s">
        <v>460</v>
      </c>
      <c r="C4868" s="5" t="s">
        <v>459</v>
      </c>
      <c r="D4868" s="5">
        <v>1</v>
      </c>
      <c r="E4868" s="5">
        <v>5</v>
      </c>
      <c r="F4868" s="5">
        <f t="shared" si="533"/>
      </c>
      <c r="G4868" s="6">
        <f t="shared" si="534"/>
      </c>
      <c r="H4868" s="5">
        <v>1</v>
      </c>
      <c r="I4868" s="102">
        <f t="shared" si="535"/>
      </c>
      <c r="W4868">
        <f t="shared" ref="W4868:W4931" si="536">IF(LEFT($H4868&amp;"",5)="2019-",$H4868,W4867)</f>
      </c>
      <c r="X4868">
        <f t="shared" ref="X4868:X4931" si="537">IF($W4868="",0,IF(COUNTIF($AB$2:$AB$80,$W4868)&gt;0,1,0))</f>
      </c>
      <c r="Y4868">
        <f t="shared" ref="Y4868:Y4931" si="538">IF($C4868="","",UPPER(TRIM(IFERROR(LEFT($C4868&amp;"",FIND("/",$C4868&amp;"")-1),$C4868&amp;""))))</f>
      </c>
      <c r="Z4868">
        <f t="shared" ref="Z4868:Z4931" si="539">IFERROR(IF(ISNUMBER($G4868),$G4868,0),0)</f>
      </c>
    </row>
    <row r="4869" spans="1:26">
      <c r="A4869" s="5">
        <v>4</v>
      </c>
      <c r="B4869" s="8" t="s">
        <v>856</v>
      </c>
      <c r="C4869" s="5" t="s">
        <v>855</v>
      </c>
      <c r="D4869" s="5">
        <v>1</v>
      </c>
      <c r="E4869" s="5">
        <v>5</v>
      </c>
      <c r="F4869" s="5">
        <f t="shared" si="533"/>
      </c>
      <c r="G4869" s="6">
        <f t="shared" si="534"/>
      </c>
      <c r="H4869" s="5">
        <v>1</v>
      </c>
      <c r="I4869" s="102">
        <f t="shared" si="535"/>
      </c>
      <c r="W4869">
        <f t="shared" si="536"/>
      </c>
      <c r="X4869">
        <f t="shared" si="537"/>
      </c>
      <c r="Y4869">
        <f t="shared" si="538"/>
      </c>
      <c r="Z4869">
        <f t="shared" si="539"/>
      </c>
    </row>
    <row r="4870" spans="1:26">
      <c r="A4870" s="5">
        <v>5</v>
      </c>
      <c r="B4870" s="8" t="s">
        <v>1499</v>
      </c>
      <c r="C4870" s="5" t="s">
        <v>438</v>
      </c>
      <c r="D4870" s="5">
        <v>2</v>
      </c>
      <c r="E4870" s="5">
        <v>5</v>
      </c>
      <c r="F4870" s="5">
        <f t="shared" si="533"/>
      </c>
      <c r="G4870" s="6">
        <f t="shared" si="534"/>
      </c>
      <c r="H4870" s="5">
        <v>1</v>
      </c>
      <c r="I4870" s="102">
        <f t="shared" si="535"/>
      </c>
      <c r="W4870">
        <f t="shared" si="536"/>
      </c>
      <c r="X4870">
        <f t="shared" si="537"/>
      </c>
      <c r="Y4870">
        <f t="shared" si="538"/>
      </c>
      <c r="Z4870">
        <f t="shared" si="539"/>
      </c>
    </row>
    <row r="4871" spans="1:26">
      <c r="A4871" s="5">
        <v>6</v>
      </c>
      <c r="B4871" s="8" t="s">
        <v>1499</v>
      </c>
      <c r="C4871" s="5" t="s">
        <v>438</v>
      </c>
      <c r="D4871" s="1666">
        <v>1</v>
      </c>
      <c r="E4871" s="5"/>
      <c r="F4871" s="5">
        <v>4</v>
      </c>
      <c r="G4871" s="6">
        <f>+F4871</f>
      </c>
      <c r="H4871" s="5">
        <v>1</v>
      </c>
      <c r="I4871" s="102">
        <f>+H4871*G4871</f>
      </c>
      <c r="W4871">
        <f t="shared" si="536"/>
      </c>
      <c r="X4871">
        <f t="shared" si="537"/>
      </c>
      <c r="Y4871">
        <f t="shared" si="538"/>
      </c>
      <c r="Z4871">
        <f t="shared" si="539"/>
      </c>
    </row>
    <row r="4872" spans="1:26">
      <c r="A4872" s="5">
        <v>7</v>
      </c>
      <c r="B4872" s="8" t="s">
        <v>1498</v>
      </c>
      <c r="C4872" s="5" t="s">
        <v>1074</v>
      </c>
      <c r="D4872" s="1667"/>
      <c r="E4872" s="5"/>
      <c r="F4872" s="5">
        <v>1</v>
      </c>
      <c r="G4872" s="6">
        <f>+F4872</f>
      </c>
      <c r="H4872" s="5">
        <v>1</v>
      </c>
      <c r="I4872" s="102">
        <f t="shared" si="535"/>
      </c>
      <c r="W4872">
        <f t="shared" si="536"/>
      </c>
      <c r="X4872">
        <f t="shared" si="537"/>
      </c>
      <c r="Y4872">
        <f t="shared" si="538"/>
      </c>
      <c r="Z4872">
        <f t="shared" si="539"/>
      </c>
    </row>
    <row r="4873" spans="1:26">
      <c r="A4873" s="5">
        <v>8</v>
      </c>
      <c r="B4873" s="8" t="s">
        <v>1050</v>
      </c>
      <c r="C4873" s="5" t="s">
        <v>1049</v>
      </c>
      <c r="D4873" s="5">
        <v>3</v>
      </c>
      <c r="E4873" s="5">
        <v>5</v>
      </c>
      <c r="F4873" s="5">
        <f t="shared" si="533"/>
      </c>
      <c r="G4873" s="6">
        <f t="shared" si="534"/>
      </c>
      <c r="H4873" s="5">
        <v>1</v>
      </c>
      <c r="I4873" s="102">
        <f t="shared" si="535"/>
      </c>
      <c r="W4873">
        <f t="shared" si="536"/>
      </c>
      <c r="X4873">
        <f t="shared" si="537"/>
      </c>
      <c r="Y4873">
        <f t="shared" si="538"/>
      </c>
      <c r="Z4873">
        <f t="shared" si="539"/>
      </c>
    </row>
    <row r="4874" spans="1:26">
      <c r="A4874" s="5">
        <v>9</v>
      </c>
      <c r="B4874" s="8" t="s">
        <v>437</v>
      </c>
      <c r="C4874" s="5" t="s">
        <v>436</v>
      </c>
      <c r="D4874" s="5">
        <v>1</v>
      </c>
      <c r="E4874" s="5">
        <v>5</v>
      </c>
      <c r="F4874" s="5">
        <f>+E4874*D4874</f>
      </c>
      <c r="G4874" s="6">
        <f>+E4874*D4874</f>
      </c>
      <c r="H4874" s="5">
        <v>1</v>
      </c>
      <c r="I4874" s="102">
        <f t="shared" si="535"/>
      </c>
      <c r="W4874">
        <f t="shared" si="536"/>
      </c>
      <c r="X4874">
        <f t="shared" si="537"/>
      </c>
      <c r="Y4874">
        <f t="shared" si="538"/>
      </c>
      <c r="Z4874">
        <f t="shared" si="539"/>
      </c>
    </row>
    <row r="4875" spans="1:26">
      <c r="A4875" s="5"/>
      <c r="B4875" s="8"/>
      <c r="C4875" s="5"/>
      <c r="D4875" s="5"/>
      <c r="E4875" s="5"/>
      <c r="F4875" s="5"/>
      <c r="G4875" s="6"/>
      <c r="H4875" s="5"/>
      <c r="I4875" s="102"/>
      <c r="W4875">
        <f t="shared" si="536"/>
      </c>
      <c r="X4875">
        <f t="shared" si="537"/>
      </c>
      <c r="Y4875">
        <f t="shared" si="538"/>
      </c>
      <c r="Z4875">
        <f t="shared" si="539"/>
      </c>
    </row>
    <row r="4876" spans="1:26">
      <c r="A4876" s="5"/>
      <c r="B4876" s="8"/>
      <c r="C4876" s="5"/>
      <c r="D4876" s="5"/>
      <c r="E4876" s="5"/>
      <c r="F4876" s="5"/>
      <c r="G4876" s="6"/>
      <c r="H4876" s="5"/>
      <c r="I4876" s="102"/>
      <c r="W4876">
        <f t="shared" si="536"/>
      </c>
      <c r="X4876">
        <f t="shared" si="537"/>
      </c>
      <c r="Y4876">
        <f t="shared" si="538"/>
      </c>
      <c r="Z4876">
        <f t="shared" si="539"/>
      </c>
    </row>
    <row r="4877" spans="1:26">
      <c r="A4877" s="5"/>
      <c r="B4877" s="8"/>
      <c r="C4877" s="5"/>
      <c r="D4877" s="5"/>
      <c r="E4877" s="5"/>
      <c r="F4877" s="5"/>
      <c r="G4877" s="6"/>
      <c r="H4877" s="5"/>
      <c r="I4877" s="102"/>
      <c r="W4877">
        <f t="shared" si="536"/>
      </c>
      <c r="X4877">
        <f t="shared" si="537"/>
      </c>
      <c r="Y4877">
        <f t="shared" si="538"/>
      </c>
      <c r="Z4877">
        <f t="shared" si="539"/>
      </c>
    </row>
    <row r="4878" spans="1:26">
      <c r="A4878" s="5"/>
      <c r="B4878" s="8"/>
      <c r="C4878" s="9"/>
      <c r="D4878" s="5"/>
      <c r="E4878" s="5"/>
      <c r="F4878" s="5"/>
      <c r="G4878" s="6"/>
      <c r="H4878" s="5"/>
      <c r="I4878" s="102"/>
      <c r="W4878">
        <f t="shared" si="536"/>
      </c>
      <c r="X4878">
        <f t="shared" si="537"/>
      </c>
      <c r="Y4878">
        <f t="shared" si="538"/>
      </c>
      <c r="Z4878">
        <f t="shared" si="539"/>
      </c>
    </row>
    <row r="4879" spans="1:26">
      <c r="A4879" s="5"/>
      <c r="B4879" s="8"/>
      <c r="C4879" s="5"/>
      <c r="D4879" s="5"/>
      <c r="E4879" s="5"/>
      <c r="F4879" s="5"/>
      <c r="G4879" s="6"/>
      <c r="H4879" s="5"/>
      <c r="I4879" s="102"/>
      <c r="W4879">
        <f t="shared" si="536"/>
      </c>
      <c r="X4879">
        <f t="shared" si="537"/>
      </c>
      <c r="Y4879">
        <f t="shared" si="538"/>
      </c>
      <c r="Z4879">
        <f t="shared" si="539"/>
      </c>
    </row>
    <row r="4880" spans="1:26">
      <c r="A4880" s="5"/>
      <c r="B4880" s="8"/>
      <c r="C4880" s="5"/>
      <c r="D4880" s="5"/>
      <c r="E4880" s="5"/>
      <c r="F4880" s="5"/>
      <c r="G4880" s="6"/>
      <c r="H4880" s="5"/>
      <c r="I4880" s="102"/>
      <c r="W4880">
        <f t="shared" si="536"/>
      </c>
      <c r="X4880">
        <f t="shared" si="537"/>
      </c>
      <c r="Y4880">
        <f t="shared" si="538"/>
      </c>
      <c r="Z4880">
        <f t="shared" si="539"/>
      </c>
    </row>
    <row r="4881" spans="1:26">
      <c r="A4881" s="5"/>
      <c r="B4881" s="8"/>
      <c r="C4881" s="5"/>
      <c r="D4881" s="5"/>
      <c r="E4881" s="5"/>
      <c r="F4881" s="5"/>
      <c r="G4881" s="6"/>
      <c r="H4881" s="5"/>
      <c r="I4881" s="102"/>
      <c r="W4881">
        <f t="shared" si="536"/>
      </c>
      <c r="X4881">
        <f t="shared" si="537"/>
      </c>
      <c r="Y4881">
        <f t="shared" si="538"/>
      </c>
      <c r="Z4881">
        <f t="shared" si="539"/>
      </c>
    </row>
    <row r="4882" spans="1:26">
      <c r="A4882" s="5"/>
      <c r="B4882" s="8"/>
      <c r="C4882" s="5"/>
      <c r="D4882" s="5"/>
      <c r="E4882" s="5"/>
      <c r="F4882" s="5"/>
      <c r="G4882" s="6"/>
      <c r="H4882" s="5"/>
      <c r="I4882" s="102"/>
      <c r="W4882">
        <f t="shared" si="536"/>
      </c>
      <c r="X4882">
        <f t="shared" si="537"/>
      </c>
      <c r="Y4882">
        <f t="shared" si="538"/>
      </c>
      <c r="Z4882">
        <f t="shared" si="539"/>
      </c>
    </row>
    <row r="4883" spans="1:26">
      <c r="A4883" s="5"/>
      <c r="B4883" s="1568" t="s">
        <v>1587</v>
      </c>
      <c r="C4883" s="1569"/>
      <c r="D4883" s="5"/>
      <c r="E4883" s="5"/>
      <c r="F4883" s="5"/>
      <c r="G4883" s="6"/>
      <c r="H4883" s="5"/>
      <c r="I4883" s="102"/>
      <c r="W4883">
        <f t="shared" si="536"/>
      </c>
      <c r="X4883">
        <f t="shared" si="537"/>
      </c>
      <c r="Y4883">
        <f t="shared" si="538"/>
      </c>
      <c r="Z4883">
        <f t="shared" si="539"/>
      </c>
    </row>
    <row r="4884" spans="1:26">
      <c r="A4884" s="5"/>
      <c r="B4884" s="1570"/>
      <c r="C4884" s="1571"/>
      <c r="D4884" s="5"/>
      <c r="E4884" s="5"/>
      <c r="F4884" s="5"/>
      <c r="G4884" s="6"/>
      <c r="H4884" s="5"/>
      <c r="I4884" s="102"/>
      <c r="W4884">
        <f t="shared" si="536"/>
      </c>
      <c r="X4884">
        <f t="shared" si="537"/>
      </c>
      <c r="Y4884">
        <f t="shared" si="538"/>
      </c>
      <c r="Z4884">
        <f t="shared" si="539"/>
      </c>
    </row>
    <row r="4885" spans="1:26">
      <c r="A4885" s="5"/>
      <c r="B4885" s="1590"/>
      <c r="C4885" s="1591"/>
      <c r="D4885" s="5"/>
      <c r="E4885" s="5"/>
      <c r="F4885" s="5"/>
      <c r="G4885" s="6"/>
      <c r="H4885" s="5"/>
      <c r="I4885" s="102"/>
      <c r="W4885">
        <f t="shared" si="536"/>
      </c>
      <c r="X4885">
        <f t="shared" si="537"/>
      </c>
      <c r="Y4885">
        <f t="shared" si="538"/>
      </c>
      <c r="Z4885">
        <f t="shared" si="539"/>
      </c>
    </row>
    <row r="4886" spans="1:26" ht="15.75" thickBot="1">
      <c r="A4886" s="33"/>
      <c r="B4886" s="17"/>
      <c r="C4886" s="88"/>
      <c r="D4886" s="23"/>
      <c r="E4886" s="23"/>
      <c r="F4886" s="171"/>
      <c r="G4886" s="24"/>
      <c r="H4886" s="23"/>
      <c r="I4886" s="172"/>
      <c r="W4886">
        <f t="shared" si="536"/>
      </c>
      <c r="X4886">
        <f t="shared" si="537"/>
      </c>
      <c r="Y4886">
        <f t="shared" si="538"/>
      </c>
      <c r="Z4886">
        <f t="shared" si="539"/>
      </c>
    </row>
    <row r="4887" spans="1:26">
      <c r="A4887" s="33"/>
      <c r="B4887" s="17"/>
      <c r="C4887" s="10"/>
      <c r="D4887" s="91"/>
      <c r="E4887" s="91"/>
      <c r="F4887" s="91"/>
      <c r="G4887" s="92" t="s">
        <v>19</v>
      </c>
      <c r="H4887" s="91"/>
      <c r="I4887" s="111">
        <f>SUM(I4865:I4886)</f>
      </c>
      <c r="J4887">
        <f>+G4889*400</f>
      </c>
      <c r="K4887">
        <f>+J4887*28%</f>
      </c>
      <c r="W4887">
        <f t="shared" si="536"/>
      </c>
      <c r="X4887">
        <f t="shared" si="537"/>
      </c>
      <c r="Y4887">
        <f t="shared" si="538"/>
      </c>
      <c r="Z4887">
        <f t="shared" si="539"/>
      </c>
    </row>
    <row r="4888" spans="1:26" ht="15.75" thickBot="1">
      <c r="A4888" s="33"/>
      <c r="B4888" s="11" t="s">
        <v>20</v>
      </c>
      <c r="C4888" s="35"/>
      <c r="D4888" s="35"/>
      <c r="E4888" s="35"/>
      <c r="F4888" s="35"/>
      <c r="G4888" s="35"/>
      <c r="H4888" s="35"/>
      <c r="I4888" s="36"/>
      <c r="K4888">
        <f>+K4887+J4887</f>
      </c>
      <c r="W4888">
        <f t="shared" si="536"/>
      </c>
      <c r="X4888">
        <f t="shared" si="537"/>
      </c>
      <c r="Y4888">
        <f t="shared" si="538"/>
      </c>
      <c r="Z4888">
        <f t="shared" si="539"/>
      </c>
    </row>
    <row r="4889" spans="1:26" ht="15.75" thickBot="1">
      <c r="A4889" s="37"/>
      <c r="B4889" s="38"/>
      <c r="C4889" s="39" t="s">
        <v>21</v>
      </c>
      <c r="D4889" s="40">
        <f>SUM(D4866:D4888)</f>
      </c>
      <c r="E4889" s="41">
        <f>IF(H4889=I4889,"OK","NO")</f>
      </c>
      <c r="F4889" s="40">
        <f>SUM(F4866:F4888)</f>
      </c>
      <c r="G4889" s="40">
        <f>SUM(G4866:G4888)</f>
      </c>
      <c r="H4889" s="41">
        <f>SUMPRODUCT(F4865:F4886,H4865:H4886)</f>
      </c>
      <c r="I4889" s="43">
        <f>SUM(I4887:I4888)</f>
      </c>
      <c r="K4889" s="118">
        <f>+I4889-K4888</f>
      </c>
      <c r="W4889">
        <f t="shared" si="536"/>
      </c>
      <c r="X4889">
        <f t="shared" si="537"/>
      </c>
      <c r="Y4889">
        <f t="shared" si="538"/>
      </c>
      <c r="Z4889">
        <f t="shared" si="539"/>
      </c>
    </row>
    <row r="4890" spans="1:26" ht="15.75" thickBot="1">
      <c r="A4890" s="44"/>
      <c r="B4890" s="116"/>
      <c r="C4890" s="45"/>
      <c r="D4890" s="45"/>
      <c r="E4890" s="45"/>
      <c r="F4890" s="45"/>
      <c r="G4890" s="45"/>
      <c r="H4890" s="45"/>
      <c r="I4890" s="47"/>
      <c r="W4890">
        <f t="shared" si="536"/>
      </c>
      <c r="X4890">
        <f t="shared" si="537"/>
      </c>
      <c r="Y4890">
        <f t="shared" si="538"/>
      </c>
      <c r="Z4890">
        <f t="shared" si="539"/>
      </c>
    </row>
    <row r="4891" spans="1:26">
      <c r="A4891" s="12" t="s">
        <v>788</v>
      </c>
      <c r="B4891" s="12"/>
      <c r="C4891" s="12"/>
      <c r="D4891" s="13"/>
      <c r="E4891" s="14"/>
      <c r="F4891" s="14"/>
      <c r="G4891" s="14"/>
      <c r="H4891" s="2"/>
      <c r="I4891" s="12"/>
      <c r="W4891">
        <f t="shared" si="536"/>
      </c>
      <c r="X4891">
        <f t="shared" si="537"/>
      </c>
      <c r="Y4891">
        <f t="shared" si="538"/>
      </c>
      <c r="Z4891">
        <f t="shared" si="539"/>
      </c>
    </row>
    <row r="4892" spans="1:26">
      <c r="W4892">
        <f t="shared" si="536"/>
      </c>
      <c r="X4892">
        <f t="shared" si="537"/>
      </c>
      <c r="Y4892">
        <f t="shared" si="538"/>
      </c>
      <c r="Z4892">
        <f t="shared" si="539"/>
      </c>
    </row>
    <row r="4893" spans="1:26">
      <c r="W4893">
        <f t="shared" si="536"/>
      </c>
      <c r="X4893">
        <f t="shared" si="537"/>
      </c>
      <c r="Y4893">
        <f t="shared" si="538"/>
      </c>
      <c r="Z4893">
        <f t="shared" si="539"/>
      </c>
    </row>
    <row r="4894" spans="1:26">
      <c r="A4894" s="1562" t="s">
        <v>0</v>
      </c>
      <c r="B4894" s="1562"/>
      <c r="C4894" s="1562"/>
      <c r="D4894" s="1562"/>
      <c r="E4894" s="1562"/>
      <c r="F4894" s="1562"/>
      <c r="G4894" s="1562"/>
      <c r="H4894" s="1562"/>
      <c r="I4894" s="1562"/>
      <c r="W4894">
        <f t="shared" si="536"/>
      </c>
      <c r="X4894">
        <f t="shared" si="537"/>
      </c>
      <c r="Y4894">
        <f t="shared" si="538"/>
      </c>
      <c r="Z4894">
        <f t="shared" si="539"/>
      </c>
    </row>
    <row r="4895" spans="1:26">
      <c r="W4895">
        <f t="shared" si="536"/>
      </c>
      <c r="X4895">
        <f t="shared" si="537"/>
      </c>
      <c r="Y4895">
        <f t="shared" si="538"/>
      </c>
      <c r="Z4895">
        <f t="shared" si="539"/>
      </c>
    </row>
    <row r="4896" spans="1:26">
      <c r="A4896" s="1" t="s">
        <v>1</v>
      </c>
      <c r="B4896" s="1"/>
      <c r="G4896" s="2" t="s">
        <v>2</v>
      </c>
      <c r="H4896" s="3" t="s">
        <v>1493</v>
      </c>
      <c r="W4896">
        <f t="shared" si="536"/>
      </c>
      <c r="X4896">
        <f t="shared" si="537"/>
      </c>
      <c r="Y4896">
        <f t="shared" si="538"/>
      </c>
      <c r="Z4896">
        <f t="shared" si="539"/>
      </c>
    </row>
    <row r="4897" spans="1:26">
      <c r="A4897" s="22" t="inlineStr">
        <is>
          <t>ATTN: Contact-005</t>
        </is>
      </c>
      <c r="B4897" s="1"/>
      <c r="F4897" s="4" t="s">
        <v>3</v>
      </c>
      <c r="G4897" s="2"/>
      <c r="H4897" s="582" t="s">
        <v>166</v>
      </c>
      <c r="W4897">
        <f t="shared" si="536"/>
      </c>
      <c r="X4897">
        <f t="shared" si="537"/>
      </c>
      <c r="Y4897">
        <f t="shared" si="538"/>
      </c>
      <c r="Z4897">
        <f t="shared" si="539"/>
      </c>
    </row>
    <row r="4898" spans="1:26">
      <c r="A4898" s="1" t="inlineStr">
        <is>
          <t>Dealer-112</t>
        </is>
      </c>
      <c r="B4898" s="1"/>
      <c r="W4898">
        <f t="shared" si="536"/>
      </c>
      <c r="X4898">
        <f t="shared" si="537"/>
      </c>
      <c r="Y4898">
        <f t="shared" si="538"/>
      </c>
      <c r="Z4898">
        <f t="shared" si="539"/>
      </c>
    </row>
    <row r="4899" spans="1:26">
      <c r="A4899" s="1" t="inlineStr">
        <is>
          <t>Address line (redacted)</t>
        </is>
      </c>
      <c r="B4899" s="1"/>
      <c r="D4899" s="85"/>
      <c r="E4899" s="85"/>
      <c r="F4899" s="85"/>
      <c r="G4899" s="85"/>
      <c r="H4899" s="85"/>
      <c r="W4899">
        <f t="shared" si="536"/>
      </c>
      <c r="X4899">
        <f t="shared" si="537"/>
      </c>
      <c r="Y4899">
        <f t="shared" si="538"/>
      </c>
      <c r="Z4899">
        <f t="shared" si="539"/>
      </c>
    </row>
    <row r="4900" spans="1:26">
      <c r="A4900" s="22" t="inlineStr">
        <is>
          <t>Address line (redacted)</t>
        </is>
      </c>
      <c r="B4900" s="86"/>
      <c r="D4900" s="85"/>
      <c r="E4900" s="85"/>
      <c r="F4900" s="85"/>
      <c r="G4900" s="85"/>
      <c r="H4900" s="85"/>
      <c r="W4900">
        <f t="shared" si="536"/>
      </c>
      <c r="X4900">
        <f t="shared" si="537"/>
      </c>
      <c r="Y4900">
        <f t="shared" si="538"/>
      </c>
      <c r="Z4900">
        <f t="shared" si="539"/>
      </c>
    </row>
    <row r="4901" spans="1:26">
      <c r="A4901" s="49" t="s">
        <v>4</v>
      </c>
      <c r="B4901" s="87" t="inlineStr">
        <is>
          <t>GSTIN-MASKED</t>
        </is>
      </c>
      <c r="W4901">
        <f t="shared" si="536"/>
      </c>
      <c r="X4901">
        <f t="shared" si="537"/>
      </c>
      <c r="Y4901">
        <f t="shared" si="538"/>
      </c>
      <c r="Z4901">
        <f t="shared" si="539"/>
      </c>
    </row>
    <row r="4902" spans="1:26">
      <c r="A4902" s="1" t="s">
        <v>5</v>
      </c>
      <c r="W4902">
        <f t="shared" si="536"/>
      </c>
      <c r="X4902">
        <f t="shared" si="537"/>
      </c>
      <c r="Y4902">
        <f t="shared" si="538"/>
      </c>
      <c r="Z4902">
        <f t="shared" si="539"/>
      </c>
    </row>
    <row r="4903" spans="1:26">
      <c r="A4903" s="1" t="s">
        <v>6</v>
      </c>
      <c r="W4903">
        <f t="shared" si="536"/>
      </c>
      <c r="X4903">
        <f t="shared" si="537"/>
      </c>
      <c r="Y4903">
        <f t="shared" si="538"/>
      </c>
      <c r="Z4903">
        <f t="shared" si="539"/>
      </c>
    </row>
    <row r="4904" spans="1:26">
      <c r="A4904" s="1" t="s">
        <v>7</v>
      </c>
      <c r="W4904">
        <f t="shared" si="536"/>
      </c>
      <c r="X4904">
        <f t="shared" si="537"/>
      </c>
      <c r="Y4904">
        <f t="shared" si="538"/>
      </c>
      <c r="Z4904">
        <f t="shared" si="539"/>
      </c>
    </row>
    <row r="4905" spans="1:26" ht="24">
      <c r="A4905" s="88" t="s">
        <v>8</v>
      </c>
      <c r="B4905" s="89" t="s">
        <v>9</v>
      </c>
      <c r="C4905" s="89" t="s">
        <v>10</v>
      </c>
      <c r="D4905" s="34" t="s">
        <v>11</v>
      </c>
      <c r="E4905" s="34" t="s">
        <v>12</v>
      </c>
      <c r="F4905" s="34" t="s">
        <v>13</v>
      </c>
      <c r="G4905" s="34" t="s">
        <v>14</v>
      </c>
      <c r="H4905" s="88" t="s">
        <v>15</v>
      </c>
      <c r="I4905" s="90" t="s">
        <v>16</v>
      </c>
      <c r="W4905">
        <f t="shared" si="536"/>
      </c>
      <c r="X4905">
        <f t="shared" si="537"/>
      </c>
      <c r="Y4905">
        <f t="shared" si="538"/>
      </c>
      <c r="Z4905">
        <f t="shared" si="539"/>
      </c>
    </row>
    <row r="4906" spans="1:26">
      <c r="A4906" s="5"/>
      <c r="B4906" s="1564" t="s">
        <v>17</v>
      </c>
      <c r="C4906" s="1565"/>
      <c r="D4906" s="5"/>
      <c r="E4906" s="16"/>
      <c r="F4906" s="5"/>
      <c r="G4906" s="5"/>
      <c r="H4906" s="5"/>
      <c r="I4906" s="102"/>
      <c r="W4906">
        <f t="shared" si="536"/>
      </c>
      <c r="X4906">
        <f t="shared" si="537"/>
      </c>
      <c r="Y4906">
        <f t="shared" si="538"/>
      </c>
      <c r="Z4906">
        <f t="shared" si="539"/>
      </c>
    </row>
    <row r="4907" spans="1:26" ht="36">
      <c r="A4907" s="5">
        <v>1</v>
      </c>
      <c r="B4907" s="15" t="s">
        <v>582</v>
      </c>
      <c r="C4907" s="5" t="s">
        <v>583</v>
      </c>
      <c r="D4907" s="21">
        <v>1</v>
      </c>
      <c r="E4907" s="5">
        <v>5</v>
      </c>
      <c r="F4907" s="5">
        <f t="shared" ref="F4907:F4918" si="540">+E4907*D4907</f>
      </c>
      <c r="G4907" s="6">
        <f t="shared" ref="G4907:G4918" si="541">+E4907*D4907</f>
      </c>
      <c r="H4907" s="5">
        <v>1</v>
      </c>
      <c r="I4907" s="102">
        <f t="shared" ref="I4907:I4921" si="542">+H4907*G4907</f>
      </c>
      <c r="W4907">
        <f t="shared" si="536"/>
      </c>
      <c r="X4907">
        <f t="shared" si="537"/>
      </c>
      <c r="Y4907">
        <f t="shared" si="538"/>
      </c>
      <c r="Z4907">
        <f t="shared" si="539"/>
      </c>
    </row>
    <row r="4908" spans="1:26">
      <c r="A4908" s="5"/>
      <c r="B4908" s="15"/>
      <c r="C4908" s="5"/>
      <c r="D4908" s="21"/>
      <c r="E4908" s="5"/>
      <c r="F4908" s="5"/>
      <c r="G4908" s="6"/>
      <c r="H4908" s="5"/>
      <c r="I4908" s="102"/>
      <c r="W4908">
        <f t="shared" si="536"/>
      </c>
      <c r="X4908">
        <f t="shared" si="537"/>
      </c>
      <c r="Y4908">
        <f t="shared" si="538"/>
      </c>
      <c r="Z4908">
        <f t="shared" si="539"/>
      </c>
    </row>
    <row r="4909" spans="1:26">
      <c r="A4909" s="5">
        <v>3</v>
      </c>
      <c r="B4909" s="8" t="s">
        <v>576</v>
      </c>
      <c r="C4909" s="5" t="s">
        <v>577</v>
      </c>
      <c r="D4909" s="21">
        <v>3</v>
      </c>
      <c r="E4909" s="5">
        <v>5</v>
      </c>
      <c r="F4909" s="5">
        <f t="shared" si="540"/>
      </c>
      <c r="G4909" s="6">
        <f t="shared" si="541"/>
      </c>
      <c r="H4909" s="5">
        <v>1</v>
      </c>
      <c r="I4909" s="102">
        <f t="shared" si="542"/>
      </c>
      <c r="W4909">
        <f t="shared" si="536"/>
      </c>
      <c r="X4909">
        <f t="shared" si="537"/>
      </c>
      <c r="Y4909">
        <f t="shared" si="538"/>
      </c>
      <c r="Z4909">
        <f t="shared" si="539"/>
      </c>
    </row>
    <row r="4910" spans="1:26">
      <c r="A4910" s="5">
        <v>4</v>
      </c>
      <c r="B4910" s="8" t="s">
        <v>964</v>
      </c>
      <c r="C4910" s="5" t="s">
        <v>963</v>
      </c>
      <c r="D4910" s="21">
        <v>1</v>
      </c>
      <c r="E4910" s="5">
        <v>5</v>
      </c>
      <c r="F4910" s="5">
        <f t="shared" si="540"/>
      </c>
      <c r="G4910" s="6">
        <f t="shared" si="541"/>
      </c>
      <c r="H4910" s="5">
        <v>1</v>
      </c>
      <c r="I4910" s="102">
        <f t="shared" si="542"/>
      </c>
      <c r="W4910">
        <f t="shared" si="536"/>
      </c>
      <c r="X4910">
        <f t="shared" si="537"/>
      </c>
      <c r="Y4910">
        <f t="shared" si="538"/>
      </c>
      <c r="Z4910">
        <f t="shared" si="539"/>
      </c>
    </row>
    <row r="4911" spans="1:26">
      <c r="A4911" s="5">
        <v>5</v>
      </c>
      <c r="B4911" s="8" t="s">
        <v>443</v>
      </c>
      <c r="C4911" s="5" t="s">
        <v>442</v>
      </c>
      <c r="D4911" s="21">
        <v>1</v>
      </c>
      <c r="E4911" s="5">
        <v>5</v>
      </c>
      <c r="F4911" s="5">
        <f t="shared" si="540"/>
      </c>
      <c r="G4911" s="6">
        <f t="shared" si="541"/>
      </c>
      <c r="H4911" s="5">
        <v>1</v>
      </c>
      <c r="I4911" s="102">
        <f t="shared" si="542"/>
      </c>
      <c r="W4911">
        <f t="shared" si="536"/>
      </c>
      <c r="X4911">
        <f t="shared" si="537"/>
      </c>
      <c r="Y4911">
        <f t="shared" si="538"/>
      </c>
      <c r="Z4911">
        <f t="shared" si="539"/>
      </c>
    </row>
    <row r="4912" spans="1:26">
      <c r="A4912" s="5">
        <v>6</v>
      </c>
      <c r="B4912" s="8" t="s">
        <v>441</v>
      </c>
      <c r="C4912" s="5" t="s">
        <v>440</v>
      </c>
      <c r="D4912" s="21">
        <v>1</v>
      </c>
      <c r="E4912" s="5">
        <v>5</v>
      </c>
      <c r="F4912" s="5">
        <f t="shared" si="540"/>
      </c>
      <c r="G4912" s="6">
        <f t="shared" si="541"/>
      </c>
      <c r="H4912" s="5">
        <v>1</v>
      </c>
      <c r="I4912" s="102">
        <f t="shared" si="542"/>
      </c>
      <c r="W4912">
        <f t="shared" si="536"/>
      </c>
      <c r="X4912">
        <f t="shared" si="537"/>
      </c>
      <c r="Y4912">
        <f t="shared" si="538"/>
      </c>
      <c r="Z4912">
        <f t="shared" si="539"/>
      </c>
    </row>
    <row r="4913" spans="1:26">
      <c r="A4913" s="5">
        <v>7</v>
      </c>
      <c r="B4913" s="8" t="s">
        <v>1502</v>
      </c>
      <c r="C4913" s="5" t="s">
        <v>284</v>
      </c>
      <c r="D4913" s="21">
        <v>1</v>
      </c>
      <c r="E4913" s="5">
        <v>5</v>
      </c>
      <c r="F4913" s="5">
        <f t="shared" si="540"/>
      </c>
      <c r="G4913" s="6">
        <f t="shared" si="541"/>
      </c>
      <c r="H4913" s="5">
        <v>1</v>
      </c>
      <c r="I4913" s="102">
        <f t="shared" si="542"/>
      </c>
      <c r="W4913">
        <f t="shared" si="536"/>
      </c>
      <c r="X4913">
        <f t="shared" si="537"/>
      </c>
      <c r="Y4913">
        <f t="shared" si="538"/>
      </c>
      <c r="Z4913">
        <f t="shared" si="539"/>
      </c>
    </row>
    <row r="4914" spans="1:26">
      <c r="A4914" s="5">
        <v>8</v>
      </c>
      <c r="B4914" s="8" t="s">
        <v>799</v>
      </c>
      <c r="C4914" s="5" t="s">
        <v>800</v>
      </c>
      <c r="D4914" s="21">
        <v>1</v>
      </c>
      <c r="E4914" s="5">
        <v>5</v>
      </c>
      <c r="F4914" s="5">
        <f t="shared" si="540"/>
      </c>
      <c r="G4914" s="6">
        <f t="shared" si="541"/>
      </c>
      <c r="H4914" s="5">
        <v>1</v>
      </c>
      <c r="I4914" s="102">
        <f t="shared" si="542"/>
      </c>
      <c r="W4914">
        <f t="shared" si="536"/>
      </c>
      <c r="X4914">
        <f t="shared" si="537"/>
      </c>
      <c r="Y4914">
        <f t="shared" si="538"/>
      </c>
      <c r="Z4914">
        <f t="shared" si="539"/>
      </c>
    </row>
    <row r="4915" spans="1:26">
      <c r="A4915" s="5">
        <v>9</v>
      </c>
      <c r="B4915" s="8" t="s">
        <v>1050</v>
      </c>
      <c r="C4915" s="5" t="s">
        <v>1049</v>
      </c>
      <c r="D4915" s="21">
        <v>2</v>
      </c>
      <c r="E4915" s="5">
        <v>5</v>
      </c>
      <c r="F4915" s="5">
        <f t="shared" si="540"/>
      </c>
      <c r="G4915" s="6">
        <f t="shared" si="541"/>
      </c>
      <c r="H4915" s="5">
        <v>1</v>
      </c>
      <c r="I4915" s="102">
        <f t="shared" si="542"/>
      </c>
      <c r="W4915">
        <f t="shared" si="536"/>
      </c>
      <c r="X4915">
        <f t="shared" si="537"/>
      </c>
      <c r="Y4915">
        <f t="shared" si="538"/>
      </c>
      <c r="Z4915">
        <f t="shared" si="539"/>
      </c>
    </row>
    <row r="4916" spans="1:26">
      <c r="A4916" s="5">
        <v>10</v>
      </c>
      <c r="B4916" s="8" t="s">
        <v>1242</v>
      </c>
      <c r="C4916" s="5" t="s">
        <v>1243</v>
      </c>
      <c r="D4916" s="21">
        <v>1</v>
      </c>
      <c r="E4916" s="5">
        <v>5</v>
      </c>
      <c r="F4916" s="5">
        <f t="shared" si="540"/>
      </c>
      <c r="G4916" s="6">
        <f t="shared" si="541"/>
      </c>
      <c r="H4916" s="5">
        <v>1</v>
      </c>
      <c r="I4916" s="102">
        <f t="shared" si="542"/>
      </c>
      <c r="W4916">
        <f t="shared" si="536"/>
      </c>
      <c r="X4916">
        <f t="shared" si="537"/>
      </c>
      <c r="Y4916">
        <f t="shared" si="538"/>
      </c>
      <c r="Z4916">
        <f t="shared" si="539"/>
      </c>
    </row>
    <row r="4917" spans="1:26">
      <c r="A4917" s="5">
        <v>11</v>
      </c>
      <c r="B4917" s="8" t="s">
        <v>437</v>
      </c>
      <c r="C4917" s="5" t="s">
        <v>436</v>
      </c>
      <c r="D4917" s="21">
        <v>3</v>
      </c>
      <c r="E4917" s="5">
        <v>5</v>
      </c>
      <c r="F4917" s="5">
        <f t="shared" si="540"/>
      </c>
      <c r="G4917" s="6">
        <f t="shared" si="541"/>
      </c>
      <c r="H4917" s="5">
        <v>1</v>
      </c>
      <c r="I4917" s="102">
        <f t="shared" si="542"/>
      </c>
      <c r="W4917">
        <f t="shared" si="536"/>
      </c>
      <c r="X4917">
        <f t="shared" si="537"/>
      </c>
      <c r="Y4917">
        <f t="shared" si="538"/>
      </c>
      <c r="Z4917">
        <f t="shared" si="539"/>
      </c>
    </row>
    <row r="4918" spans="1:26">
      <c r="A4918" s="5">
        <v>12</v>
      </c>
      <c r="B4918" s="8" t="s">
        <v>902</v>
      </c>
      <c r="C4918" s="5" t="s">
        <v>750</v>
      </c>
      <c r="D4918" s="21">
        <v>1</v>
      </c>
      <c r="E4918" s="5">
        <v>5</v>
      </c>
      <c r="F4918" s="5">
        <f t="shared" si="540"/>
      </c>
      <c r="G4918" s="6">
        <f t="shared" si="541"/>
      </c>
      <c r="H4918" s="5">
        <v>1</v>
      </c>
      <c r="I4918" s="102">
        <f t="shared" si="542"/>
      </c>
      <c r="W4918">
        <f t="shared" si="536"/>
      </c>
      <c r="X4918">
        <f t="shared" si="537"/>
      </c>
      <c r="Y4918">
        <f t="shared" si="538"/>
      </c>
      <c r="Z4918">
        <f t="shared" si="539"/>
      </c>
    </row>
    <row r="4919" spans="1:26">
      <c r="A4919" s="5"/>
      <c r="B4919" s="8" t="s">
        <v>792</v>
      </c>
      <c r="C4919" s="5" t="s">
        <v>793</v>
      </c>
      <c r="D4919" s="21">
        <v>1</v>
      </c>
      <c r="E4919" s="5">
        <v>5</v>
      </c>
      <c r="F4919" s="5">
        <f>+E4919*D4919</f>
      </c>
      <c r="G4919" s="6">
        <f>+E4919*D4919</f>
      </c>
      <c r="H4919" s="5">
        <v>1</v>
      </c>
      <c r="I4919" s="102">
        <f t="shared" si="542"/>
      </c>
      <c r="W4919">
        <f t="shared" si="536"/>
      </c>
      <c r="X4919">
        <f t="shared" si="537"/>
      </c>
      <c r="Y4919">
        <f t="shared" si="538"/>
      </c>
      <c r="Z4919">
        <f t="shared" si="539"/>
      </c>
    </row>
    <row r="4920" spans="1:26">
      <c r="A4920" s="5"/>
      <c r="B4920" s="1564" t="s">
        <v>644</v>
      </c>
      <c r="C4920" s="1565"/>
      <c r="D4920" s="21"/>
      <c r="E4920" s="5"/>
      <c r="F4920" s="5"/>
      <c r="G4920" s="5"/>
      <c r="H4920" s="5"/>
      <c r="I4920" s="102"/>
      <c r="W4920">
        <f t="shared" si="536"/>
      </c>
      <c r="X4920">
        <f t="shared" si="537"/>
      </c>
      <c r="Y4920">
        <f t="shared" si="538"/>
      </c>
      <c r="Z4920">
        <f t="shared" si="539"/>
      </c>
    </row>
    <row r="4921" spans="1:26">
      <c r="A4921" s="5"/>
      <c r="B4921" s="8" t="s">
        <v>1558</v>
      </c>
      <c r="C4921" s="5" t="s">
        <v>1559</v>
      </c>
      <c r="D4921" s="5">
        <v>1</v>
      </c>
      <c r="E4921" s="5">
        <v>2</v>
      </c>
      <c r="F4921" s="5">
        <f>+E4921*D4921</f>
      </c>
      <c r="G4921" s="6">
        <f>+E4921*D4921</f>
      </c>
      <c r="H4921" s="5">
        <v>1</v>
      </c>
      <c r="I4921" s="102">
        <f t="shared" si="542"/>
      </c>
      <c r="W4921">
        <f t="shared" si="536"/>
      </c>
      <c r="X4921">
        <f t="shared" si="537"/>
      </c>
      <c r="Y4921">
        <f t="shared" si="538"/>
      </c>
      <c r="Z4921">
        <f t="shared" si="539"/>
      </c>
    </row>
    <row r="4922" spans="1:26">
      <c r="A4922" s="5"/>
      <c r="B4922" s="8"/>
      <c r="C4922" s="5"/>
      <c r="D4922" s="21"/>
      <c r="E4922" s="5"/>
      <c r="F4922" s="5"/>
      <c r="G4922" s="5"/>
      <c r="H4922" s="5"/>
      <c r="I4922" s="102"/>
      <c r="W4922">
        <f t="shared" si="536"/>
      </c>
      <c r="X4922">
        <f t="shared" si="537"/>
      </c>
      <c r="Y4922">
        <f t="shared" si="538"/>
      </c>
      <c r="Z4922">
        <f t="shared" si="539"/>
      </c>
    </row>
    <row r="4923" spans="1:26">
      <c r="A4923" s="5"/>
      <c r="B4923" s="8"/>
      <c r="C4923" s="5"/>
      <c r="D4923" s="21"/>
      <c r="E4923" s="5"/>
      <c r="F4923" s="5"/>
      <c r="G4923" s="5"/>
      <c r="H4923" s="5"/>
      <c r="I4923" s="102"/>
      <c r="W4923">
        <f t="shared" si="536"/>
      </c>
      <c r="X4923">
        <f t="shared" si="537"/>
      </c>
      <c r="Y4923">
        <f t="shared" si="538"/>
      </c>
      <c r="Z4923">
        <f t="shared" si="539"/>
      </c>
    </row>
    <row r="4924" spans="1:26">
      <c r="A4924" s="5"/>
      <c r="B4924" s="8"/>
      <c r="C4924" s="5"/>
      <c r="D4924" s="21"/>
      <c r="E4924" s="5"/>
      <c r="F4924" s="5"/>
      <c r="G4924" s="5"/>
      <c r="H4924" s="5"/>
      <c r="I4924" s="102"/>
      <c r="W4924">
        <f t="shared" si="536"/>
      </c>
      <c r="X4924">
        <f t="shared" si="537"/>
      </c>
      <c r="Y4924">
        <f t="shared" si="538"/>
      </c>
      <c r="Z4924">
        <f t="shared" si="539"/>
      </c>
    </row>
    <row r="4925" spans="1:26">
      <c r="A4925" s="5"/>
      <c r="B4925" s="8"/>
      <c r="C4925" s="5"/>
      <c r="D4925" s="21"/>
      <c r="E4925" s="5"/>
      <c r="F4925" s="5"/>
      <c r="G4925" s="5"/>
      <c r="H4925" s="5"/>
      <c r="I4925" s="102"/>
      <c r="W4925">
        <f t="shared" si="536"/>
      </c>
      <c r="X4925">
        <f t="shared" si="537"/>
      </c>
      <c r="Y4925">
        <f t="shared" si="538"/>
      </c>
      <c r="Z4925">
        <f t="shared" si="539"/>
      </c>
    </row>
    <row r="4926" spans="1:26">
      <c r="A4926" s="5"/>
      <c r="B4926" s="8"/>
      <c r="C4926" s="5"/>
      <c r="D4926" s="21"/>
      <c r="E4926" s="5"/>
      <c r="F4926" s="5"/>
      <c r="G4926" s="5"/>
      <c r="H4926" s="5"/>
      <c r="I4926" s="102"/>
      <c r="W4926">
        <f t="shared" si="536"/>
      </c>
      <c r="X4926">
        <f t="shared" si="537"/>
      </c>
      <c r="Y4926">
        <f t="shared" si="538"/>
      </c>
      <c r="Z4926">
        <f t="shared" si="539"/>
      </c>
    </row>
    <row r="4927" spans="1:26">
      <c r="A4927" s="5"/>
      <c r="B4927" s="8"/>
      <c r="C4927" s="5"/>
      <c r="D4927" s="21"/>
      <c r="E4927" s="5"/>
      <c r="F4927" s="5"/>
      <c r="G4927" s="5"/>
      <c r="H4927" s="5"/>
      <c r="I4927" s="102"/>
      <c r="W4927">
        <f t="shared" si="536"/>
      </c>
      <c r="X4927">
        <f t="shared" si="537"/>
      </c>
      <c r="Y4927">
        <f t="shared" si="538"/>
      </c>
      <c r="Z4927">
        <f t="shared" si="539"/>
      </c>
    </row>
    <row r="4928" spans="1:26">
      <c r="A4928" s="5"/>
      <c r="B4928" s="8"/>
      <c r="C4928" s="5"/>
      <c r="D4928" s="21"/>
      <c r="E4928" s="5"/>
      <c r="F4928" s="5"/>
      <c r="G4928" s="5"/>
      <c r="H4928" s="5"/>
      <c r="I4928" s="102"/>
      <c r="W4928">
        <f t="shared" si="536"/>
      </c>
      <c r="X4928">
        <f t="shared" si="537"/>
      </c>
      <c r="Y4928">
        <f t="shared" si="538"/>
      </c>
      <c r="Z4928">
        <f t="shared" si="539"/>
      </c>
    </row>
    <row r="4929" spans="1:26">
      <c r="A4929" s="5"/>
      <c r="B4929" s="8"/>
      <c r="C4929" s="5"/>
      <c r="D4929" s="21"/>
      <c r="E4929" s="5"/>
      <c r="F4929" s="5"/>
      <c r="G4929" s="5"/>
      <c r="H4929" s="5"/>
      <c r="I4929" s="102"/>
      <c r="W4929">
        <f t="shared" si="536"/>
      </c>
      <c r="X4929">
        <f t="shared" si="537"/>
      </c>
      <c r="Y4929">
        <f t="shared" si="538"/>
      </c>
      <c r="Z4929">
        <f t="shared" si="539"/>
      </c>
    </row>
    <row r="4930" spans="1:26">
      <c r="A4930" s="5"/>
      <c r="B4930" s="8"/>
      <c r="C4930" s="5"/>
      <c r="D4930" s="21"/>
      <c r="E4930" s="5"/>
      <c r="F4930" s="5"/>
      <c r="G4930" s="5"/>
      <c r="H4930" s="5"/>
      <c r="I4930" s="102"/>
      <c r="W4930">
        <f t="shared" si="536"/>
      </c>
      <c r="X4930">
        <f t="shared" si="537"/>
      </c>
      <c r="Y4930">
        <f t="shared" si="538"/>
      </c>
      <c r="Z4930">
        <f t="shared" si="539"/>
      </c>
    </row>
    <row r="4931" spans="1:26">
      <c r="A4931" s="5"/>
      <c r="B4931" s="8"/>
      <c r="C4931" s="5"/>
      <c r="D4931" s="135"/>
      <c r="E4931" s="16"/>
      <c r="F4931" s="5"/>
      <c r="G4931" s="5"/>
      <c r="H4931" s="16"/>
      <c r="I4931" s="102"/>
      <c r="W4931">
        <f t="shared" si="536"/>
      </c>
      <c r="X4931">
        <f t="shared" si="537"/>
      </c>
      <c r="Y4931">
        <f t="shared" si="538"/>
      </c>
      <c r="Z4931">
        <f t="shared" si="539"/>
      </c>
    </row>
    <row r="4932" spans="1:26">
      <c r="A4932" s="10"/>
      <c r="B4932" s="10"/>
      <c r="C4932" s="10"/>
      <c r="D4932" s="10"/>
      <c r="E4932" s="10"/>
      <c r="F4932" s="10"/>
      <c r="G4932" s="10"/>
      <c r="H4932" s="10"/>
      <c r="I4932" s="97"/>
      <c r="W4932">
        <f t="shared" ref="W4932:W4995" si="543">IF(LEFT($H4932&amp;"",5)="2019-",$H4932,W4931)</f>
      </c>
      <c r="X4932">
        <f t="shared" ref="X4932:X4995" si="544">IF($W4932="",0,IF(COUNTIF($AB$2:$AB$80,$W4932)&gt;0,1,0))</f>
      </c>
      <c r="Y4932">
        <f t="shared" ref="Y4932:Y4995" si="545">IF($C4932="","",UPPER(TRIM(IFERROR(LEFT($C4932&amp;"",FIND("/",$C4932&amp;"")-1),$C4932&amp;""))))</f>
      </c>
      <c r="Z4932">
        <f t="shared" ref="Z4932:Z4995" si="546">IFERROR(IF(ISNUMBER($G4932),$G4932,0),0)</f>
      </c>
    </row>
    <row r="4933" spans="1:26" ht="15.75" thickBot="1">
      <c r="A4933" s="10"/>
      <c r="B4933" s="80" t="s">
        <v>20</v>
      </c>
      <c r="C4933" s="35"/>
      <c r="D4933" s="35"/>
      <c r="E4933" s="35"/>
      <c r="F4933" s="35"/>
      <c r="G4933" s="35"/>
      <c r="H4933" s="35"/>
      <c r="I4933" s="98"/>
      <c r="W4933">
        <f t="shared" si="543"/>
      </c>
      <c r="X4933">
        <f t="shared" si="544"/>
      </c>
      <c r="Y4933">
        <f t="shared" si="545"/>
      </c>
      <c r="Z4933">
        <f t="shared" si="546"/>
      </c>
    </row>
    <row r="4934" spans="1:26" ht="15.75" thickBot="1">
      <c r="A4934" s="99"/>
      <c r="B4934" s="81"/>
      <c r="C4934" s="39" t="s">
        <v>21</v>
      </c>
      <c r="D4934" s="40">
        <f>SUM(D4906:D4933)</f>
      </c>
      <c r="E4934" s="41">
        <f>IF(H4934=I4934,"OK","NO")</f>
      </c>
      <c r="F4934" s="40">
        <f>SUM(F4906:F4933)</f>
      </c>
      <c r="G4934" s="40">
        <f>SUM(G4906:G4933)</f>
      </c>
      <c r="H4934" s="42">
        <f>SUMPRODUCT(H4906:H4933,G4906:G4933)</f>
      </c>
      <c r="I4934" s="100">
        <f>SUM(I4906:I4933)</f>
      </c>
      <c r="W4934">
        <f t="shared" si="543"/>
      </c>
      <c r="X4934">
        <f t="shared" si="544"/>
      </c>
      <c r="Y4934">
        <f t="shared" si="545"/>
      </c>
      <c r="Z4934">
        <f t="shared" si="546"/>
      </c>
    </row>
    <row r="4935" spans="1:26">
      <c r="A4935" s="10"/>
      <c r="B4935" s="10"/>
      <c r="C4935" s="91"/>
      <c r="D4935" s="91"/>
      <c r="E4935" s="91"/>
      <c r="F4935" s="91"/>
      <c r="G4935" s="91"/>
      <c r="H4935" s="91"/>
      <c r="I4935" s="91"/>
      <c r="W4935">
        <f t="shared" si="543"/>
      </c>
      <c r="X4935">
        <f t="shared" si="544"/>
      </c>
      <c r="Y4935">
        <f t="shared" si="545"/>
      </c>
      <c r="Z4935">
        <f t="shared" si="546"/>
      </c>
    </row>
    <row r="4936" spans="1:26">
      <c r="A4936" s="12" t="s">
        <v>281</v>
      </c>
      <c r="B4936" s="12"/>
      <c r="C4936" s="12"/>
      <c r="D4936" s="13"/>
      <c r="E4936" s="14"/>
      <c r="F4936" s="14"/>
      <c r="G4936" s="14"/>
      <c r="H4936" s="2"/>
      <c r="I4936" s="12"/>
      <c r="W4936">
        <f t="shared" si="543"/>
      </c>
      <c r="X4936">
        <f t="shared" si="544"/>
      </c>
      <c r="Y4936">
        <f t="shared" si="545"/>
      </c>
      <c r="Z4936">
        <f t="shared" si="546"/>
      </c>
    </row>
    <row r="4937" spans="1:26">
      <c r="W4937">
        <f t="shared" si="543"/>
      </c>
      <c r="X4937">
        <f t="shared" si="544"/>
      </c>
      <c r="Y4937">
        <f t="shared" si="545"/>
      </c>
      <c r="Z4937">
        <f t="shared" si="546"/>
      </c>
    </row>
    <row r="4938" spans="1:26">
      <c r="W4938">
        <f t="shared" si="543"/>
      </c>
      <c r="X4938">
        <f t="shared" si="544"/>
      </c>
      <c r="Y4938">
        <f t="shared" si="545"/>
      </c>
      <c r="Z4938">
        <f t="shared" si="546"/>
      </c>
    </row>
    <row r="4939" spans="1:26">
      <c r="A4939" s="1562" t="s">
        <v>0</v>
      </c>
      <c r="B4939" s="1562"/>
      <c r="C4939" s="1562"/>
      <c r="D4939" s="1562"/>
      <c r="E4939" s="1562"/>
      <c r="F4939" s="1562"/>
      <c r="G4939" s="1562"/>
      <c r="H4939" s="1562"/>
      <c r="I4939" s="1562"/>
      <c r="W4939">
        <f t="shared" si="543"/>
      </c>
      <c r="X4939">
        <f t="shared" si="544"/>
      </c>
      <c r="Y4939">
        <f t="shared" si="545"/>
      </c>
      <c r="Z4939">
        <f t="shared" si="546"/>
      </c>
    </row>
    <row r="4940" spans="1:26">
      <c r="W4940">
        <f t="shared" si="543"/>
      </c>
      <c r="X4940">
        <f t="shared" si="544"/>
      </c>
      <c r="Y4940">
        <f t="shared" si="545"/>
      </c>
      <c r="Z4940">
        <f t="shared" si="546"/>
      </c>
    </row>
    <row r="4941" spans="1:26">
      <c r="A4941" s="1" t="s">
        <v>1</v>
      </c>
      <c r="B4941" s="1"/>
      <c r="G4941" s="2" t="s">
        <v>2</v>
      </c>
      <c r="H4941" s="3" t="s">
        <v>1493</v>
      </c>
      <c r="W4941">
        <f t="shared" si="543"/>
      </c>
      <c r="X4941">
        <f t="shared" si="544"/>
      </c>
      <c r="Y4941">
        <f t="shared" si="545"/>
      </c>
      <c r="Z4941">
        <f t="shared" si="546"/>
      </c>
    </row>
    <row r="4942" spans="1:26">
      <c r="A4942" s="22" t="inlineStr">
        <is>
          <t>ATTN: Contact-005</t>
        </is>
      </c>
      <c r="B4942" s="1"/>
      <c r="F4942" s="4" t="s">
        <v>3</v>
      </c>
      <c r="G4942" s="2"/>
      <c r="H4942" s="582" t="s">
        <v>167</v>
      </c>
      <c r="W4942">
        <f t="shared" si="543"/>
      </c>
      <c r="X4942">
        <f t="shared" si="544"/>
      </c>
      <c r="Y4942">
        <f t="shared" si="545"/>
      </c>
      <c r="Z4942">
        <f t="shared" si="546"/>
      </c>
    </row>
    <row r="4943" spans="1:26">
      <c r="A4943" s="1" t="inlineStr">
        <is>
          <t>Dealer-112</t>
        </is>
      </c>
      <c r="B4943" s="1"/>
      <c r="H4943" s="22"/>
      <c r="W4943">
        <f t="shared" si="543"/>
      </c>
      <c r="X4943">
        <f t="shared" si="544"/>
      </c>
      <c r="Y4943">
        <f t="shared" si="545"/>
      </c>
      <c r="Z4943">
        <f t="shared" si="546"/>
      </c>
    </row>
    <row r="4944" spans="1:26">
      <c r="A4944" s="1" t="inlineStr">
        <is>
          <t>Address line (redacted)</t>
        </is>
      </c>
      <c r="B4944" s="1"/>
      <c r="D4944" s="85"/>
      <c r="E4944" s="85"/>
      <c r="F4944" s="85"/>
      <c r="G4944" s="85"/>
      <c r="H4944" s="85"/>
      <c r="W4944">
        <f t="shared" si="543"/>
      </c>
      <c r="X4944">
        <f t="shared" si="544"/>
      </c>
      <c r="Y4944">
        <f t="shared" si="545"/>
      </c>
      <c r="Z4944">
        <f t="shared" si="546"/>
      </c>
    </row>
    <row r="4945" spans="1:26">
      <c r="A4945" s="22" t="inlineStr">
        <is>
          <t>Address line (redacted)</t>
        </is>
      </c>
      <c r="B4945" s="86"/>
      <c r="D4945" s="85"/>
      <c r="E4945" s="85"/>
      <c r="F4945" s="85"/>
      <c r="G4945" s="85"/>
      <c r="H4945" s="85"/>
      <c r="W4945">
        <f t="shared" si="543"/>
      </c>
      <c r="X4945">
        <f t="shared" si="544"/>
      </c>
      <c r="Y4945">
        <f t="shared" si="545"/>
      </c>
      <c r="Z4945">
        <f t="shared" si="546"/>
      </c>
    </row>
    <row r="4946" spans="1:26">
      <c r="A4946" s="49" t="s">
        <v>4</v>
      </c>
      <c r="B4946" s="87" t="inlineStr">
        <is>
          <t>GSTIN-MASKED</t>
        </is>
      </c>
      <c r="W4946">
        <f t="shared" si="543"/>
      </c>
      <c r="X4946">
        <f t="shared" si="544"/>
      </c>
      <c r="Y4946">
        <f t="shared" si="545"/>
      </c>
      <c r="Z4946">
        <f t="shared" si="546"/>
      </c>
    </row>
    <row r="4947" spans="1:26">
      <c r="A4947" s="1" t="s">
        <v>5</v>
      </c>
      <c r="W4947">
        <f t="shared" si="543"/>
      </c>
      <c r="X4947">
        <f t="shared" si="544"/>
      </c>
      <c r="Y4947">
        <f t="shared" si="545"/>
      </c>
      <c r="Z4947">
        <f t="shared" si="546"/>
      </c>
    </row>
    <row r="4948" spans="1:26">
      <c r="A4948" s="1" t="s">
        <v>6</v>
      </c>
      <c r="W4948">
        <f t="shared" si="543"/>
      </c>
      <c r="X4948">
        <f t="shared" si="544"/>
      </c>
      <c r="Y4948">
        <f t="shared" si="545"/>
      </c>
      <c r="Z4948">
        <f t="shared" si="546"/>
      </c>
    </row>
    <row r="4949" spans="1:26">
      <c r="A4949" s="1" t="s">
        <v>7</v>
      </c>
      <c r="W4949">
        <f t="shared" si="543"/>
      </c>
      <c r="X4949">
        <f t="shared" si="544"/>
      </c>
      <c r="Y4949">
        <f t="shared" si="545"/>
      </c>
      <c r="Z4949">
        <f t="shared" si="546"/>
      </c>
    </row>
    <row r="4950" spans="1:26" ht="24">
      <c r="A4950" s="88" t="s">
        <v>8</v>
      </c>
      <c r="B4950" s="89" t="s">
        <v>9</v>
      </c>
      <c r="C4950" s="89" t="s">
        <v>10</v>
      </c>
      <c r="D4950" s="34" t="s">
        <v>11</v>
      </c>
      <c r="E4950" s="34" t="s">
        <v>12</v>
      </c>
      <c r="F4950" s="34" t="s">
        <v>13</v>
      </c>
      <c r="G4950" s="34" t="s">
        <v>14</v>
      </c>
      <c r="H4950" s="88" t="s">
        <v>15</v>
      </c>
      <c r="I4950" s="90" t="s">
        <v>16</v>
      </c>
      <c r="W4950">
        <f t="shared" si="543"/>
      </c>
      <c r="X4950">
        <f t="shared" si="544"/>
      </c>
      <c r="Y4950">
        <f t="shared" si="545"/>
      </c>
      <c r="Z4950">
        <f t="shared" si="546"/>
      </c>
    </row>
    <row r="4951" spans="1:26">
      <c r="A4951" s="5"/>
      <c r="B4951" s="1564" t="s">
        <v>18</v>
      </c>
      <c r="C4951" s="1565"/>
      <c r="D4951" s="5"/>
      <c r="E4951" s="16"/>
      <c r="F4951" s="5"/>
      <c r="G4951" s="5"/>
      <c r="H4951" s="5"/>
      <c r="I4951" s="102"/>
      <c r="W4951">
        <f t="shared" si="543"/>
      </c>
      <c r="X4951">
        <f t="shared" si="544"/>
      </c>
      <c r="Y4951">
        <f t="shared" si="545"/>
      </c>
      <c r="Z4951">
        <f t="shared" si="546"/>
      </c>
    </row>
    <row r="4952" spans="1:26">
      <c r="A4952" s="5">
        <v>1</v>
      </c>
      <c r="B4952" s="8" t="s">
        <v>275</v>
      </c>
      <c r="C4952" s="5" t="s">
        <v>276</v>
      </c>
      <c r="D4952" s="9">
        <v>1</v>
      </c>
      <c r="E4952" s="5">
        <v>4</v>
      </c>
      <c r="F4952" s="5">
        <f t="shared" ref="F4952:F4965" si="547">+E4952*D4952</f>
      </c>
      <c r="G4952" s="6">
        <f t="shared" ref="G4952:G4965" si="548">+E4952*D4952</f>
      </c>
      <c r="H4952" s="9">
        <v>1</v>
      </c>
      <c r="I4952" s="102">
        <f t="shared" ref="I4952:I4977" si="549">+H4952*G4952</f>
      </c>
      <c r="W4952">
        <f t="shared" si="543"/>
      </c>
      <c r="X4952">
        <f t="shared" si="544"/>
      </c>
      <c r="Y4952">
        <f t="shared" si="545"/>
      </c>
      <c r="Z4952">
        <f t="shared" si="546"/>
      </c>
    </row>
    <row r="4953" spans="1:26">
      <c r="A4953" s="5">
        <v>2</v>
      </c>
      <c r="B4953" s="8" t="s">
        <v>295</v>
      </c>
      <c r="C4953" s="5" t="s">
        <v>294</v>
      </c>
      <c r="D4953" s="9">
        <v>2</v>
      </c>
      <c r="E4953" s="5">
        <v>4</v>
      </c>
      <c r="F4953" s="5">
        <f t="shared" si="547"/>
      </c>
      <c r="G4953" s="6">
        <f t="shared" si="548"/>
      </c>
      <c r="H4953" s="9">
        <v>1</v>
      </c>
      <c r="I4953" s="102">
        <f t="shared" si="549"/>
      </c>
      <c r="W4953">
        <f t="shared" si="543"/>
      </c>
      <c r="X4953">
        <f t="shared" si="544"/>
      </c>
      <c r="Y4953">
        <f t="shared" si="545"/>
      </c>
      <c r="Z4953">
        <f t="shared" si="546"/>
      </c>
    </row>
    <row r="4954" spans="1:26">
      <c r="A4954" s="5">
        <v>3</v>
      </c>
      <c r="B4954" s="95" t="s">
        <v>848</v>
      </c>
      <c r="C4954" s="16" t="s">
        <v>847</v>
      </c>
      <c r="D4954" s="9">
        <v>1</v>
      </c>
      <c r="E4954" s="5">
        <v>4</v>
      </c>
      <c r="F4954" s="5">
        <f t="shared" si="547"/>
      </c>
      <c r="G4954" s="6">
        <f t="shared" si="548"/>
      </c>
      <c r="H4954" s="16">
        <v>1</v>
      </c>
      <c r="I4954" s="102">
        <f t="shared" si="549"/>
      </c>
      <c r="W4954">
        <f t="shared" si="543"/>
      </c>
      <c r="X4954">
        <f t="shared" si="544"/>
      </c>
      <c r="Y4954">
        <f t="shared" si="545"/>
      </c>
      <c r="Z4954">
        <f t="shared" si="546"/>
      </c>
    </row>
    <row r="4955" spans="1:26">
      <c r="A4955" s="5">
        <v>4</v>
      </c>
      <c r="B4955" s="95" t="s">
        <v>277</v>
      </c>
      <c r="C4955" s="9" t="s">
        <v>278</v>
      </c>
      <c r="D4955" s="9">
        <v>1</v>
      </c>
      <c r="E4955" s="5">
        <v>4</v>
      </c>
      <c r="F4955" s="5">
        <f t="shared" si="547"/>
      </c>
      <c r="G4955" s="6">
        <f t="shared" si="548"/>
      </c>
      <c r="H4955" s="16">
        <v>1</v>
      </c>
      <c r="I4955" s="102">
        <f t="shared" si="549"/>
      </c>
      <c r="W4955">
        <f t="shared" si="543"/>
      </c>
      <c r="X4955">
        <f t="shared" si="544"/>
      </c>
      <c r="Y4955">
        <f t="shared" si="545"/>
      </c>
      <c r="Z4955">
        <f t="shared" si="546"/>
      </c>
    </row>
    <row r="4956" spans="1:26">
      <c r="A4956" s="5">
        <v>5</v>
      </c>
      <c r="B4956" s="95" t="s">
        <v>828</v>
      </c>
      <c r="C4956" s="101" t="s">
        <v>827</v>
      </c>
      <c r="D4956" s="9">
        <v>1</v>
      </c>
      <c r="E4956" s="5">
        <v>4</v>
      </c>
      <c r="F4956" s="5">
        <f t="shared" si="547"/>
      </c>
      <c r="G4956" s="6">
        <f t="shared" si="548"/>
      </c>
      <c r="H4956" s="16">
        <v>1</v>
      </c>
      <c r="I4956" s="102">
        <f t="shared" si="549"/>
      </c>
      <c r="W4956">
        <f t="shared" si="543"/>
      </c>
      <c r="X4956">
        <f t="shared" si="544"/>
      </c>
      <c r="Y4956">
        <f t="shared" si="545"/>
      </c>
      <c r="Z4956">
        <f t="shared" si="546"/>
      </c>
    </row>
    <row r="4957" spans="1:26">
      <c r="A4957" s="5">
        <v>6</v>
      </c>
      <c r="B4957" s="95" t="s">
        <v>423</v>
      </c>
      <c r="C4957" s="5" t="s">
        <v>424</v>
      </c>
      <c r="D4957" s="9">
        <v>2</v>
      </c>
      <c r="E4957" s="5">
        <v>4</v>
      </c>
      <c r="F4957" s="5">
        <f t="shared" si="547"/>
      </c>
      <c r="G4957" s="6">
        <f t="shared" si="548"/>
      </c>
      <c r="H4957" s="5">
        <v>1</v>
      </c>
      <c r="I4957" s="102">
        <f t="shared" si="549"/>
      </c>
      <c r="W4957">
        <f t="shared" si="543"/>
      </c>
      <c r="X4957">
        <f t="shared" si="544"/>
      </c>
      <c r="Y4957">
        <f t="shared" si="545"/>
      </c>
      <c r="Z4957">
        <f t="shared" si="546"/>
      </c>
    </row>
    <row r="4958" spans="1:26">
      <c r="A4958" s="5">
        <v>7</v>
      </c>
      <c r="B4958" s="8" t="s">
        <v>328</v>
      </c>
      <c r="C4958" s="5" t="s">
        <v>329</v>
      </c>
      <c r="D4958" s="9">
        <v>1</v>
      </c>
      <c r="E4958" s="5">
        <v>4</v>
      </c>
      <c r="F4958" s="5">
        <f t="shared" si="547"/>
      </c>
      <c r="G4958" s="6">
        <f t="shared" si="548"/>
      </c>
      <c r="H4958" s="5">
        <v>1</v>
      </c>
      <c r="I4958" s="102">
        <f t="shared" si="549"/>
      </c>
      <c r="W4958">
        <f t="shared" si="543"/>
      </c>
      <c r="X4958">
        <f t="shared" si="544"/>
      </c>
      <c r="Y4958">
        <f t="shared" si="545"/>
      </c>
      <c r="Z4958">
        <f t="shared" si="546"/>
      </c>
    </row>
    <row r="4959" spans="1:26" ht="15.75">
      <c r="A4959" s="5">
        <v>8</v>
      </c>
      <c r="B4959" s="95" t="s">
        <v>742</v>
      </c>
      <c r="C4959" s="5" t="s">
        <v>743</v>
      </c>
      <c r="D4959" s="9">
        <v>1</v>
      </c>
      <c r="E4959" s="5">
        <v>4</v>
      </c>
      <c r="F4959" s="5">
        <f t="shared" si="547"/>
      </c>
      <c r="G4959" s="6">
        <f t="shared" si="548"/>
      </c>
      <c r="H4959" s="16">
        <v>1</v>
      </c>
      <c r="I4959" s="102">
        <f t="shared" si="549"/>
      </c>
      <c r="W4959">
        <f t="shared" si="543"/>
      </c>
      <c r="X4959">
        <f t="shared" si="544"/>
      </c>
      <c r="Y4959">
        <f t="shared" si="545"/>
      </c>
      <c r="Z4959">
        <f t="shared" si="546"/>
      </c>
    </row>
    <row r="4960" spans="1:26">
      <c r="A4960" s="5">
        <v>9</v>
      </c>
      <c r="B4960" s="8" t="s">
        <v>707</v>
      </c>
      <c r="C4960" s="5" t="s">
        <v>708</v>
      </c>
      <c r="D4960" s="5">
        <v>1</v>
      </c>
      <c r="E4960" s="5">
        <v>4</v>
      </c>
      <c r="F4960" s="5">
        <f t="shared" si="547"/>
      </c>
      <c r="G4960" s="6">
        <f t="shared" si="548"/>
      </c>
      <c r="H4960" s="16">
        <v>1</v>
      </c>
      <c r="I4960" s="102">
        <f t="shared" si="549"/>
      </c>
      <c r="W4960">
        <f t="shared" si="543"/>
      </c>
      <c r="X4960">
        <f t="shared" si="544"/>
      </c>
      <c r="Y4960">
        <f t="shared" si="545"/>
      </c>
      <c r="Z4960">
        <f t="shared" si="546"/>
      </c>
    </row>
    <row r="4961" spans="1:26">
      <c r="A4961" s="5">
        <v>10</v>
      </c>
      <c r="B4961" s="95" t="s">
        <v>656</v>
      </c>
      <c r="C4961" s="9" t="s">
        <v>657</v>
      </c>
      <c r="D4961" s="9">
        <v>1</v>
      </c>
      <c r="E4961" s="5">
        <v>4</v>
      </c>
      <c r="F4961" s="5">
        <f t="shared" si="547"/>
      </c>
      <c r="G4961" s="6">
        <f t="shared" si="548"/>
      </c>
      <c r="H4961" s="16">
        <v>1</v>
      </c>
      <c r="I4961" s="102">
        <f t="shared" si="549"/>
      </c>
      <c r="W4961">
        <f t="shared" si="543"/>
      </c>
      <c r="X4961">
        <f t="shared" si="544"/>
      </c>
      <c r="Y4961">
        <f t="shared" si="545"/>
      </c>
      <c r="Z4961">
        <f t="shared" si="546"/>
      </c>
    </row>
    <row r="4962" spans="1:26">
      <c r="A4962" s="5">
        <v>11</v>
      </c>
      <c r="B4962" s="8" t="s">
        <v>279</v>
      </c>
      <c r="C4962" s="5" t="s">
        <v>280</v>
      </c>
      <c r="D4962" s="9">
        <v>1</v>
      </c>
      <c r="E4962" s="5">
        <v>4</v>
      </c>
      <c r="F4962" s="5">
        <f t="shared" si="547"/>
      </c>
      <c r="G4962" s="6">
        <f t="shared" si="548"/>
      </c>
      <c r="H4962" s="16">
        <v>1</v>
      </c>
      <c r="I4962" s="102">
        <f t="shared" si="549"/>
      </c>
      <c r="W4962">
        <f t="shared" si="543"/>
      </c>
      <c r="X4962">
        <f t="shared" si="544"/>
      </c>
      <c r="Y4962">
        <f t="shared" si="545"/>
      </c>
      <c r="Z4962">
        <f t="shared" si="546"/>
      </c>
    </row>
    <row r="4963" spans="1:26" ht="24">
      <c r="A4963" s="5">
        <v>12</v>
      </c>
      <c r="B4963" s="15" t="s">
        <v>817</v>
      </c>
      <c r="C4963" s="9" t="s">
        <v>816</v>
      </c>
      <c r="D4963" s="9">
        <v>1</v>
      </c>
      <c r="E4963" s="5">
        <v>4</v>
      </c>
      <c r="F4963" s="5">
        <f t="shared" si="547"/>
      </c>
      <c r="G4963" s="6">
        <f t="shared" si="548"/>
      </c>
      <c r="H4963" s="16">
        <v>1</v>
      </c>
      <c r="I4963" s="102">
        <f t="shared" si="549"/>
      </c>
      <c r="W4963">
        <f t="shared" si="543"/>
      </c>
      <c r="X4963">
        <f t="shared" si="544"/>
      </c>
      <c r="Y4963">
        <f t="shared" si="545"/>
      </c>
      <c r="Z4963">
        <f t="shared" si="546"/>
      </c>
    </row>
    <row r="4964" spans="1:26">
      <c r="A4964" s="5"/>
      <c r="B4964" s="1564" t="s">
        <v>300</v>
      </c>
      <c r="C4964" s="1565"/>
      <c r="D4964" s="5"/>
      <c r="E4964" s="5"/>
      <c r="F4964" s="5"/>
      <c r="G4964" s="6"/>
      <c r="H4964" s="16"/>
      <c r="I4964" s="102"/>
      <c r="W4964">
        <f t="shared" si="543"/>
      </c>
      <c r="X4964">
        <f t="shared" si="544"/>
      </c>
      <c r="Y4964">
        <f t="shared" si="545"/>
      </c>
      <c r="Z4964">
        <f t="shared" si="546"/>
      </c>
    </row>
    <row r="4965" spans="1:26">
      <c r="A4965" s="5">
        <v>13</v>
      </c>
      <c r="B4965" s="17" t="s">
        <v>434</v>
      </c>
      <c r="C4965" s="88" t="s">
        <v>303</v>
      </c>
      <c r="D4965" s="9">
        <v>1</v>
      </c>
      <c r="E4965" s="5">
        <v>2</v>
      </c>
      <c r="F4965" s="5">
        <f t="shared" si="547"/>
      </c>
      <c r="G4965" s="6">
        <f t="shared" si="548"/>
      </c>
      <c r="H4965" s="5">
        <v>1</v>
      </c>
      <c r="I4965" s="102">
        <f t="shared" si="549"/>
      </c>
      <c r="W4965">
        <f t="shared" si="543"/>
      </c>
      <c r="X4965">
        <f t="shared" si="544"/>
      </c>
      <c r="Y4965">
        <f t="shared" si="545"/>
      </c>
      <c r="Z4965">
        <f t="shared" si="546"/>
      </c>
    </row>
    <row r="4966" spans="1:26" ht="24">
      <c r="A4966" s="5">
        <v>14</v>
      </c>
      <c r="B4966" s="17" t="s">
        <v>886</v>
      </c>
      <c r="C4966" s="88" t="s">
        <v>887</v>
      </c>
      <c r="D4966" s="5">
        <v>1</v>
      </c>
      <c r="E4966" s="5"/>
      <c r="F4966" s="5">
        <v>10</v>
      </c>
      <c r="G4966" s="5">
        <f>+F4966</f>
      </c>
      <c r="H4966" s="5">
        <v>1</v>
      </c>
      <c r="I4966" s="102">
        <f t="shared" si="549"/>
      </c>
      <c r="W4966">
        <f t="shared" si="543"/>
      </c>
      <c r="X4966">
        <f t="shared" si="544"/>
      </c>
      <c r="Y4966">
        <f t="shared" si="545"/>
      </c>
      <c r="Z4966">
        <f t="shared" si="546"/>
      </c>
    </row>
    <row r="4967" spans="1:26">
      <c r="A4967" s="5"/>
      <c r="B4967" s="1564" t="s">
        <v>954</v>
      </c>
      <c r="C4967" s="1565"/>
      <c r="D4967" s="9"/>
      <c r="E4967" s="5"/>
      <c r="F4967" s="5"/>
      <c r="G4967" s="5"/>
      <c r="H4967" s="7"/>
      <c r="I4967" s="102"/>
      <c r="W4967">
        <f t="shared" si="543"/>
      </c>
      <c r="X4967">
        <f t="shared" si="544"/>
      </c>
      <c r="Y4967">
        <f t="shared" si="545"/>
      </c>
      <c r="Z4967">
        <f t="shared" si="546"/>
      </c>
    </row>
    <row r="4968" spans="1:26">
      <c r="A4968" s="5">
        <v>15</v>
      </c>
      <c r="B4968" s="17" t="s">
        <v>986</v>
      </c>
      <c r="C4968" s="5" t="s">
        <v>987</v>
      </c>
      <c r="D4968" s="5">
        <v>1</v>
      </c>
      <c r="E4968" s="6"/>
      <c r="F4968" s="5">
        <v>50</v>
      </c>
      <c r="G4968" s="5">
        <f>+F4968</f>
      </c>
      <c r="H4968" s="7">
        <v>1</v>
      </c>
      <c r="I4968" s="102">
        <f t="shared" si="549"/>
      </c>
      <c r="W4968">
        <f t="shared" si="543"/>
      </c>
      <c r="X4968">
        <f t="shared" si="544"/>
      </c>
      <c r="Y4968">
        <f t="shared" si="545"/>
      </c>
      <c r="Z4968">
        <f t="shared" si="546"/>
      </c>
    </row>
    <row r="4969" spans="1:26">
      <c r="A4969" s="5"/>
      <c r="B4969" s="1564" t="s">
        <v>369</v>
      </c>
      <c r="C4969" s="1565"/>
      <c r="D4969" s="9"/>
      <c r="E4969" s="5"/>
      <c r="F4969" s="5"/>
      <c r="G4969" s="5"/>
      <c r="H4969" s="7"/>
      <c r="I4969" s="102"/>
      <c r="W4969">
        <f t="shared" si="543"/>
      </c>
      <c r="X4969">
        <f t="shared" si="544"/>
      </c>
      <c r="Y4969">
        <f t="shared" si="545"/>
      </c>
      <c r="Z4969">
        <f t="shared" si="546"/>
      </c>
    </row>
    <row r="4970" spans="1:26">
      <c r="A4970" s="5">
        <v>16</v>
      </c>
      <c r="B4970" s="20" t="s">
        <v>503</v>
      </c>
      <c r="C4970" s="5" t="s">
        <v>504</v>
      </c>
      <c r="D4970" s="6">
        <v>1</v>
      </c>
      <c r="E4970" s="5">
        <v>100</v>
      </c>
      <c r="F4970" s="5">
        <f>+E4970*D4970</f>
      </c>
      <c r="G4970" s="6">
        <f>+E4970*D4970</f>
      </c>
      <c r="H4970" s="7">
        <v>1</v>
      </c>
      <c r="I4970" s="102">
        <f t="shared" si="549"/>
      </c>
      <c r="W4970">
        <f t="shared" si="543"/>
      </c>
      <c r="X4970">
        <f t="shared" si="544"/>
      </c>
      <c r="Y4970">
        <f t="shared" si="545"/>
      </c>
      <c r="Z4970">
        <f t="shared" si="546"/>
      </c>
    </row>
    <row r="4971" spans="1:26">
      <c r="A4971" s="5"/>
      <c r="B4971" s="1564" t="s">
        <v>24</v>
      </c>
      <c r="C4971" s="1565"/>
      <c r="D4971" s="5"/>
      <c r="E4971" s="6"/>
      <c r="F4971" s="5"/>
      <c r="G4971" s="5"/>
      <c r="H4971" s="5"/>
      <c r="I4971" s="102"/>
      <c r="W4971">
        <f t="shared" si="543"/>
      </c>
      <c r="X4971">
        <f t="shared" si="544"/>
      </c>
      <c r="Y4971">
        <f t="shared" si="545"/>
      </c>
      <c r="Z4971">
        <f t="shared" si="546"/>
      </c>
    </row>
    <row r="4972" spans="1:26" ht="15.75">
      <c r="A4972" s="5">
        <v>17</v>
      </c>
      <c r="B4972" s="20" t="s">
        <v>588</v>
      </c>
      <c r="C4972" s="19" t="s">
        <v>589</v>
      </c>
      <c r="D4972" s="6">
        <v>2</v>
      </c>
      <c r="E4972" s="5">
        <v>6</v>
      </c>
      <c r="F4972" s="5">
        <f>+E4972*D4972</f>
      </c>
      <c r="G4972" s="6">
        <f>+E4972*D4972</f>
      </c>
      <c r="H4972" s="19">
        <v>1</v>
      </c>
      <c r="I4972" s="102">
        <f t="shared" si="549"/>
      </c>
      <c r="W4972">
        <f t="shared" si="543"/>
      </c>
      <c r="X4972">
        <f t="shared" si="544"/>
      </c>
      <c r="Y4972">
        <f t="shared" si="545"/>
      </c>
      <c r="Z4972">
        <f t="shared" si="546"/>
      </c>
    </row>
    <row r="4973" spans="1:26">
      <c r="A4973" s="5"/>
      <c r="B4973" s="1564" t="s">
        <v>604</v>
      </c>
      <c r="C4973" s="1565"/>
      <c r="D4973" s="5"/>
      <c r="E4973" s="5"/>
      <c r="F4973" s="5"/>
      <c r="G4973" s="5"/>
      <c r="H4973" s="5"/>
      <c r="I4973" s="102"/>
      <c r="W4973">
        <f t="shared" si="543"/>
      </c>
      <c r="X4973">
        <f t="shared" si="544"/>
      </c>
      <c r="Y4973">
        <f t="shared" si="545"/>
      </c>
      <c r="Z4973">
        <f t="shared" si="546"/>
      </c>
    </row>
    <row r="4974" spans="1:26" ht="24">
      <c r="A4974" s="5">
        <v>18</v>
      </c>
      <c r="B4974" s="106" t="s">
        <v>1080</v>
      </c>
      <c r="C4974" s="269" t="s">
        <v>979</v>
      </c>
      <c r="D4974" s="6">
        <v>1</v>
      </c>
      <c r="E4974" s="5">
        <v>10</v>
      </c>
      <c r="F4974" s="5">
        <f>+E4974*D4974</f>
      </c>
      <c r="G4974" s="6">
        <f>+E4974*D4974</f>
      </c>
      <c r="H4974" s="9">
        <v>1</v>
      </c>
      <c r="I4974" s="102">
        <f t="shared" si="549"/>
      </c>
      <c r="W4974">
        <f t="shared" si="543"/>
      </c>
      <c r="X4974">
        <f t="shared" si="544"/>
      </c>
      <c r="Y4974">
        <f t="shared" si="545"/>
      </c>
      <c r="Z4974">
        <f t="shared" si="546"/>
      </c>
    </row>
    <row r="4975" spans="1:26">
      <c r="A4975" s="5"/>
      <c r="B4975" s="1564" t="s">
        <v>17</v>
      </c>
      <c r="C4975" s="1565"/>
      <c r="D4975" s="5"/>
      <c r="E4975" s="16"/>
      <c r="F4975" s="5"/>
      <c r="G4975" s="5"/>
      <c r="H4975" s="5"/>
      <c r="I4975" s="102"/>
      <c r="W4975">
        <f t="shared" si="543"/>
      </c>
      <c r="X4975">
        <f t="shared" si="544"/>
      </c>
      <c r="Y4975">
        <f t="shared" si="545"/>
      </c>
      <c r="Z4975">
        <f t="shared" si="546"/>
      </c>
    </row>
    <row r="4976" spans="1:26">
      <c r="A4976" s="5"/>
      <c r="B4976" s="106"/>
      <c r="C4976" s="5"/>
      <c r="D4976" s="21"/>
      <c r="E4976" s="5"/>
      <c r="F4976" s="5"/>
      <c r="G4976" s="6"/>
      <c r="H4976" s="5"/>
      <c r="I4976" s="102"/>
      <c r="W4976">
        <f t="shared" si="543"/>
      </c>
      <c r="X4976">
        <f t="shared" si="544"/>
      </c>
      <c r="Y4976">
        <f t="shared" si="545"/>
      </c>
      <c r="Z4976">
        <f t="shared" si="546"/>
      </c>
    </row>
    <row r="4977" spans="1:26">
      <c r="A4977" s="5">
        <v>20</v>
      </c>
      <c r="B4977" s="8" t="s">
        <v>273</v>
      </c>
      <c r="C4977" s="5" t="s">
        <v>274</v>
      </c>
      <c r="D4977" s="21">
        <v>1</v>
      </c>
      <c r="E4977" s="5">
        <v>5</v>
      </c>
      <c r="F4977" s="5">
        <f>+E4977*D4977</f>
      </c>
      <c r="G4977" s="6">
        <f>+E4977*D4977</f>
      </c>
      <c r="H4977" s="5">
        <v>1</v>
      </c>
      <c r="I4977" s="102">
        <f t="shared" si="549"/>
      </c>
      <c r="W4977">
        <f t="shared" si="543"/>
      </c>
      <c r="X4977">
        <f t="shared" si="544"/>
      </c>
      <c r="Y4977">
        <f t="shared" si="545"/>
      </c>
      <c r="Z4977">
        <f t="shared" si="546"/>
      </c>
    </row>
    <row r="4978" spans="1:26">
      <c r="A4978" s="5"/>
      <c r="B4978" s="17"/>
      <c r="C4978" s="5"/>
      <c r="D4978" s="106"/>
      <c r="E4978" s="10"/>
      <c r="F4978" s="5"/>
      <c r="G4978" s="5"/>
      <c r="H4978" s="7"/>
      <c r="I4978" s="102"/>
      <c r="W4978">
        <f t="shared" si="543"/>
      </c>
      <c r="X4978">
        <f t="shared" si="544"/>
      </c>
      <c r="Y4978">
        <f t="shared" si="545"/>
      </c>
      <c r="Z4978">
        <f t="shared" si="546"/>
      </c>
    </row>
    <row r="4979" spans="1:26">
      <c r="A4979" s="5"/>
      <c r="B4979" s="8"/>
      <c r="C4979" s="207"/>
      <c r="D4979" s="5"/>
      <c r="E4979" s="10"/>
      <c r="F4979" s="5"/>
      <c r="G4979" s="5"/>
      <c r="H4979" s="5"/>
      <c r="I4979" s="102"/>
      <c r="W4979">
        <f t="shared" si="543"/>
      </c>
      <c r="X4979">
        <f t="shared" si="544"/>
      </c>
      <c r="Y4979">
        <f t="shared" si="545"/>
      </c>
      <c r="Z4979">
        <f t="shared" si="546"/>
      </c>
    </row>
    <row r="4980" spans="1:26">
      <c r="A4980" s="5"/>
      <c r="B4980" s="8"/>
      <c r="C4980" s="207"/>
      <c r="D4980" s="5"/>
      <c r="E4980" s="10"/>
      <c r="F4980" s="5"/>
      <c r="G4980" s="5"/>
      <c r="H4980" s="5"/>
      <c r="I4980" s="102"/>
      <c r="W4980">
        <f t="shared" si="543"/>
      </c>
      <c r="X4980">
        <f t="shared" si="544"/>
      </c>
      <c r="Y4980">
        <f t="shared" si="545"/>
      </c>
      <c r="Z4980">
        <f t="shared" si="546"/>
      </c>
    </row>
    <row r="4981" spans="1:26">
      <c r="A4981" s="5"/>
      <c r="B4981" s="224"/>
      <c r="C4981" s="375"/>
      <c r="E4981" s="19"/>
      <c r="F4981" s="5"/>
      <c r="G4981" s="5"/>
      <c r="H4981" s="19"/>
      <c r="I4981" s="102"/>
      <c r="W4981">
        <f t="shared" si="543"/>
      </c>
      <c r="X4981">
        <f t="shared" si="544"/>
      </c>
      <c r="Y4981">
        <f t="shared" si="545"/>
      </c>
      <c r="Z4981">
        <f t="shared" si="546"/>
      </c>
    </row>
    <row r="4982" spans="1:26">
      <c r="A4982" s="10"/>
      <c r="B4982" s="10"/>
      <c r="C4982" s="10"/>
      <c r="D4982" s="10"/>
      <c r="E4982" s="10"/>
      <c r="F4982" s="10"/>
      <c r="G4982" s="10"/>
      <c r="H4982" s="10"/>
      <c r="I4982" s="97"/>
      <c r="W4982">
        <f t="shared" si="543"/>
      </c>
      <c r="X4982">
        <f t="shared" si="544"/>
      </c>
      <c r="Y4982">
        <f t="shared" si="545"/>
      </c>
      <c r="Z4982">
        <f t="shared" si="546"/>
      </c>
    </row>
    <row r="4983" spans="1:26" ht="15.75" thickBot="1">
      <c r="A4983" s="10"/>
      <c r="B4983" s="80" t="s">
        <v>20</v>
      </c>
      <c r="C4983" s="35"/>
      <c r="D4983" s="35"/>
      <c r="E4983" s="35"/>
      <c r="F4983" s="35"/>
      <c r="G4983" s="35"/>
      <c r="H4983" s="35"/>
      <c r="I4983" s="98"/>
      <c r="W4983">
        <f t="shared" si="543"/>
      </c>
      <c r="X4983">
        <f t="shared" si="544"/>
      </c>
      <c r="Y4983">
        <f t="shared" si="545"/>
      </c>
      <c r="Z4983">
        <f t="shared" si="546"/>
      </c>
    </row>
    <row r="4984" spans="1:26" ht="15.75" thickBot="1">
      <c r="A4984" s="99"/>
      <c r="B4984" s="81"/>
      <c r="C4984" s="39" t="s">
        <v>21</v>
      </c>
      <c r="D4984" s="40">
        <f>SUM(D4951:D4983)</f>
      </c>
      <c r="E4984" s="41">
        <f>IF(H4984=I4984,"OK","NO")</f>
      </c>
      <c r="F4984" s="40">
        <f>SUM(F4951:F4983)</f>
      </c>
      <c r="G4984" s="40">
        <f>SUM(G4951:G4983)</f>
      </c>
      <c r="H4984" s="42">
        <f>SUMPRODUCT(H4951:H4983,G4951:G4983)</f>
      </c>
      <c r="I4984" s="100">
        <f>SUM(I4951:I4983)</f>
      </c>
      <c r="W4984">
        <f t="shared" si="543"/>
      </c>
      <c r="X4984">
        <f t="shared" si="544"/>
      </c>
      <c r="Y4984">
        <f t="shared" si="545"/>
      </c>
      <c r="Z4984">
        <f t="shared" si="546"/>
      </c>
    </row>
    <row r="4985" spans="1:26">
      <c r="A4985" s="10"/>
      <c r="B4985" s="10"/>
      <c r="C4985" s="91"/>
      <c r="D4985" s="91"/>
      <c r="E4985" s="91"/>
      <c r="F4985" s="91"/>
      <c r="G4985" s="91"/>
      <c r="H4985" s="91"/>
      <c r="I4985" s="91"/>
      <c r="W4985">
        <f t="shared" si="543"/>
      </c>
      <c r="X4985">
        <f t="shared" si="544"/>
      </c>
      <c r="Y4985">
        <f t="shared" si="545"/>
      </c>
      <c r="Z4985">
        <f t="shared" si="546"/>
      </c>
    </row>
    <row r="4986" spans="1:26">
      <c r="A4986" s="12" t="s">
        <v>281</v>
      </c>
      <c r="B4986" s="12"/>
      <c r="C4986" s="12"/>
      <c r="D4986" s="13"/>
      <c r="E4986" s="14"/>
      <c r="F4986" s="14"/>
      <c r="G4986" s="14"/>
      <c r="H4986" s="2"/>
      <c r="I4986" s="12"/>
      <c r="W4986">
        <f t="shared" si="543"/>
      </c>
      <c r="X4986">
        <f t="shared" si="544"/>
      </c>
      <c r="Y4986">
        <f t="shared" si="545"/>
      </c>
      <c r="Z4986">
        <f t="shared" si="546"/>
      </c>
    </row>
    <row r="4987" spans="1:26">
      <c r="W4987">
        <f t="shared" si="543"/>
      </c>
      <c r="X4987">
        <f t="shared" si="544"/>
      </c>
      <c r="Y4987">
        <f t="shared" si="545"/>
      </c>
      <c r="Z4987">
        <f t="shared" si="546"/>
      </c>
    </row>
    <row r="4988" spans="1:26">
      <c r="W4988">
        <f t="shared" si="543"/>
      </c>
      <c r="X4988">
        <f t="shared" si="544"/>
      </c>
      <c r="Y4988">
        <f t="shared" si="545"/>
      </c>
      <c r="Z4988">
        <f t="shared" si="546"/>
      </c>
    </row>
    <row r="4989" spans="1:26">
      <c r="A4989" s="1562" t="s">
        <v>0</v>
      </c>
      <c r="B4989" s="1562"/>
      <c r="C4989" s="1562"/>
      <c r="D4989" s="1562"/>
      <c r="E4989" s="1562"/>
      <c r="F4989" s="1562"/>
      <c r="G4989" s="1562"/>
      <c r="H4989" s="1562"/>
      <c r="I4989" s="1562"/>
      <c r="W4989">
        <f t="shared" si="543"/>
      </c>
      <c r="X4989">
        <f t="shared" si="544"/>
      </c>
      <c r="Y4989">
        <f t="shared" si="545"/>
      </c>
      <c r="Z4989">
        <f t="shared" si="546"/>
      </c>
    </row>
    <row r="4990" spans="1:26">
      <c r="W4990">
        <f t="shared" si="543"/>
      </c>
      <c r="X4990">
        <f t="shared" si="544"/>
      </c>
      <c r="Y4990">
        <f t="shared" si="545"/>
      </c>
      <c r="Z4990">
        <f t="shared" si="546"/>
      </c>
    </row>
    <row r="4991" spans="1:26">
      <c r="A4991" s="1" t="s">
        <v>1</v>
      </c>
      <c r="B4991" s="1"/>
      <c r="G4991" s="2" t="s">
        <v>2</v>
      </c>
      <c r="H4991" s="3" t="s">
        <v>1493</v>
      </c>
      <c r="W4991">
        <f t="shared" si="543"/>
      </c>
      <c r="X4991">
        <f t="shared" si="544"/>
      </c>
      <c r="Y4991">
        <f t="shared" si="545"/>
      </c>
      <c r="Z4991">
        <f t="shared" si="546"/>
      </c>
    </row>
    <row r="4992" spans="1:26">
      <c r="A4992" s="22" t="inlineStr">
        <is>
          <t>ATTN: Contact-005</t>
        </is>
      </c>
      <c r="B4992" s="1"/>
      <c r="F4992" s="4" t="s">
        <v>3</v>
      </c>
      <c r="G4992" s="2"/>
      <c r="H4992" s="582" t="s">
        <v>168</v>
      </c>
      <c r="W4992">
        <f t="shared" si="543"/>
      </c>
      <c r="X4992">
        <f t="shared" si="544"/>
      </c>
      <c r="Y4992">
        <f t="shared" si="545"/>
      </c>
      <c r="Z4992">
        <f t="shared" si="546"/>
      </c>
    </row>
    <row r="4993" spans="1:26">
      <c r="A4993" s="1" t="inlineStr">
        <is>
          <t>Dealer-112</t>
        </is>
      </c>
      <c r="B4993" s="1"/>
      <c r="W4993">
        <f t="shared" si="543"/>
      </c>
      <c r="X4993">
        <f t="shared" si="544"/>
      </c>
      <c r="Y4993">
        <f t="shared" si="545"/>
      </c>
      <c r="Z4993">
        <f t="shared" si="546"/>
      </c>
    </row>
    <row r="4994" spans="1:26">
      <c r="A4994" s="1" t="inlineStr">
        <is>
          <t>Address line (redacted)</t>
        </is>
      </c>
      <c r="B4994" s="1"/>
      <c r="D4994" s="85"/>
      <c r="E4994" s="85"/>
      <c r="F4994" s="85"/>
      <c r="G4994" s="85"/>
      <c r="H4994" s="85"/>
      <c r="W4994">
        <f t="shared" si="543"/>
      </c>
      <c r="X4994">
        <f t="shared" si="544"/>
      </c>
      <c r="Y4994">
        <f t="shared" si="545"/>
      </c>
      <c r="Z4994">
        <f t="shared" si="546"/>
      </c>
    </row>
    <row r="4995" spans="1:26">
      <c r="A4995" s="22" t="inlineStr">
        <is>
          <t>Address line (redacted)</t>
        </is>
      </c>
      <c r="B4995" s="86"/>
      <c r="D4995" s="85"/>
      <c r="E4995" s="85"/>
      <c r="F4995" s="85"/>
      <c r="G4995" s="85"/>
      <c r="H4995" s="85"/>
      <c r="W4995">
        <f t="shared" si="543"/>
      </c>
      <c r="X4995">
        <f t="shared" si="544"/>
      </c>
      <c r="Y4995">
        <f t="shared" si="545"/>
      </c>
      <c r="Z4995">
        <f t="shared" si="546"/>
      </c>
    </row>
    <row r="4996" spans="1:26">
      <c r="A4996" s="49" t="s">
        <v>4</v>
      </c>
      <c r="B4996" s="87" t="inlineStr">
        <is>
          <t>GSTIN-MASKED</t>
        </is>
      </c>
      <c r="W4996">
        <f t="shared" ref="W4996:W5059" si="550">IF(LEFT($H4996&amp;"",5)="2019-",$H4996,W4995)</f>
      </c>
      <c r="X4996">
        <f t="shared" ref="X4996:X5059" si="551">IF($W4996="",0,IF(COUNTIF($AB$2:$AB$80,$W4996)&gt;0,1,0))</f>
      </c>
      <c r="Y4996">
        <f t="shared" ref="Y4996:Y5059" si="552">IF($C4996="","",UPPER(TRIM(IFERROR(LEFT($C4996&amp;"",FIND("/",$C4996&amp;"")-1),$C4996&amp;""))))</f>
      </c>
      <c r="Z4996">
        <f t="shared" ref="Z4996:Z5059" si="553">IFERROR(IF(ISNUMBER($G4996),$G4996,0),0)</f>
      </c>
    </row>
    <row r="4997" spans="1:26">
      <c r="A4997" s="1" t="s">
        <v>5</v>
      </c>
      <c r="W4997">
        <f t="shared" si="550"/>
      </c>
      <c r="X4997">
        <f t="shared" si="551"/>
      </c>
      <c r="Y4997">
        <f t="shared" si="552"/>
      </c>
      <c r="Z4997">
        <f t="shared" si="553"/>
      </c>
    </row>
    <row r="4998" spans="1:26">
      <c r="A4998" s="1" t="s">
        <v>6</v>
      </c>
      <c r="W4998">
        <f t="shared" si="550"/>
      </c>
      <c r="X4998">
        <f t="shared" si="551"/>
      </c>
      <c r="Y4998">
        <f t="shared" si="552"/>
      </c>
      <c r="Z4998">
        <f t="shared" si="553"/>
      </c>
    </row>
    <row r="4999" spans="1:26">
      <c r="A4999" s="1" t="s">
        <v>7</v>
      </c>
      <c r="W4999">
        <f t="shared" si="550"/>
      </c>
      <c r="X4999">
        <f t="shared" si="551"/>
      </c>
      <c r="Y4999">
        <f t="shared" si="552"/>
      </c>
      <c r="Z4999">
        <f t="shared" si="553"/>
      </c>
    </row>
    <row r="5000" spans="1:26" ht="24">
      <c r="A5000" s="88" t="s">
        <v>8</v>
      </c>
      <c r="B5000" s="89" t="s">
        <v>9</v>
      </c>
      <c r="C5000" s="89" t="s">
        <v>10</v>
      </c>
      <c r="D5000" s="34" t="s">
        <v>11</v>
      </c>
      <c r="E5000" s="34" t="s">
        <v>12</v>
      </c>
      <c r="F5000" s="34" t="s">
        <v>13</v>
      </c>
      <c r="G5000" s="34" t="s">
        <v>14</v>
      </c>
      <c r="H5000" s="88" t="s">
        <v>15</v>
      </c>
      <c r="I5000" s="90" t="s">
        <v>16</v>
      </c>
      <c r="W5000">
        <f t="shared" si="550"/>
      </c>
      <c r="X5000">
        <f t="shared" si="551"/>
      </c>
      <c r="Y5000">
        <f t="shared" si="552"/>
      </c>
      <c r="Z5000">
        <f t="shared" si="553"/>
      </c>
    </row>
    <row r="5001" spans="1:26">
      <c r="A5001" s="5"/>
      <c r="B5001" s="1564" t="s">
        <v>17</v>
      </c>
      <c r="C5001" s="1565"/>
      <c r="D5001" s="5"/>
      <c r="E5001" s="16"/>
      <c r="F5001" s="5"/>
      <c r="G5001" s="5"/>
      <c r="H5001" s="5"/>
      <c r="I5001" s="102"/>
      <c r="W5001">
        <f t="shared" si="550"/>
      </c>
      <c r="X5001">
        <f t="shared" si="551"/>
      </c>
      <c r="Y5001">
        <f t="shared" si="552"/>
      </c>
      <c r="Z5001">
        <f t="shared" si="553"/>
      </c>
    </row>
    <row r="5002" spans="1:26">
      <c r="A5002" s="5">
        <v>1</v>
      </c>
      <c r="B5002" s="8" t="s">
        <v>1103</v>
      </c>
      <c r="C5002" s="5" t="s">
        <v>1183</v>
      </c>
      <c r="D5002" s="21">
        <v>3</v>
      </c>
      <c r="E5002" s="5">
        <v>1</v>
      </c>
      <c r="F5002" s="5">
        <f t="shared" ref="F5002:F5015" si="554">+E5002*D5002</f>
      </c>
      <c r="G5002" s="6">
        <f t="shared" ref="G5002:G5015" si="555">+E5002*D5002</f>
      </c>
      <c r="H5002" s="5">
        <v>1</v>
      </c>
      <c r="I5002" s="102">
        <f t="shared" ref="I5002:I5015" si="556">+H5002*G5002</f>
      </c>
      <c r="W5002">
        <f t="shared" si="550"/>
      </c>
      <c r="X5002">
        <f t="shared" si="551"/>
      </c>
      <c r="Y5002">
        <f t="shared" si="552"/>
      </c>
      <c r="Z5002">
        <f t="shared" si="553"/>
      </c>
    </row>
    <row r="5003" spans="1:26">
      <c r="A5003" s="5">
        <v>2</v>
      </c>
      <c r="B5003" s="8" t="s">
        <v>37</v>
      </c>
      <c r="C5003" s="5" t="s">
        <v>38</v>
      </c>
      <c r="D5003" s="21">
        <v>2</v>
      </c>
      <c r="E5003" s="5">
        <v>5</v>
      </c>
      <c r="F5003" s="5">
        <f t="shared" si="554"/>
      </c>
      <c r="G5003" s="6">
        <f t="shared" si="555"/>
      </c>
      <c r="H5003" s="5">
        <v>1</v>
      </c>
      <c r="I5003" s="102">
        <f t="shared" si="556"/>
      </c>
      <c r="W5003">
        <f t="shared" si="550"/>
      </c>
      <c r="X5003">
        <f t="shared" si="551"/>
      </c>
      <c r="Y5003">
        <f t="shared" si="552"/>
      </c>
      <c r="Z5003">
        <f t="shared" si="553"/>
      </c>
    </row>
    <row r="5004" spans="1:26">
      <c r="A5004" s="5">
        <v>3</v>
      </c>
      <c r="B5004" s="8" t="s">
        <v>273</v>
      </c>
      <c r="C5004" s="5" t="s">
        <v>274</v>
      </c>
      <c r="D5004" s="21">
        <v>1</v>
      </c>
      <c r="E5004" s="5">
        <v>5</v>
      </c>
      <c r="F5004" s="5">
        <f t="shared" si="554"/>
      </c>
      <c r="G5004" s="6">
        <f t="shared" si="555"/>
      </c>
      <c r="H5004" s="5">
        <v>1</v>
      </c>
      <c r="I5004" s="102">
        <f t="shared" si="556"/>
      </c>
      <c r="W5004">
        <f t="shared" si="550"/>
      </c>
      <c r="X5004">
        <f t="shared" si="551"/>
      </c>
      <c r="Y5004">
        <f t="shared" si="552"/>
      </c>
      <c r="Z5004">
        <f t="shared" si="553"/>
      </c>
    </row>
    <row r="5005" spans="1:26">
      <c r="A5005" s="5">
        <v>4</v>
      </c>
      <c r="B5005" s="8" t="s">
        <v>342</v>
      </c>
      <c r="C5005" s="5" t="s">
        <v>343</v>
      </c>
      <c r="D5005" s="21">
        <v>1</v>
      </c>
      <c r="E5005" s="5">
        <v>5</v>
      </c>
      <c r="F5005" s="5">
        <f t="shared" si="554"/>
      </c>
      <c r="G5005" s="6">
        <f t="shared" si="555"/>
      </c>
      <c r="H5005" s="5">
        <v>1</v>
      </c>
      <c r="I5005" s="102">
        <f t="shared" si="556"/>
      </c>
      <c r="W5005">
        <f t="shared" si="550"/>
      </c>
      <c r="X5005">
        <f t="shared" si="551"/>
      </c>
      <c r="Y5005">
        <f t="shared" si="552"/>
      </c>
      <c r="Z5005">
        <f t="shared" si="553"/>
      </c>
    </row>
    <row r="5006" spans="1:26">
      <c r="A5006" s="5">
        <v>5</v>
      </c>
      <c r="B5006" s="8" t="s">
        <v>858</v>
      </c>
      <c r="C5006" s="5" t="s">
        <v>857</v>
      </c>
      <c r="D5006" s="21">
        <v>1</v>
      </c>
      <c r="E5006" s="5">
        <v>5</v>
      </c>
      <c r="F5006" s="5">
        <f t="shared" si="554"/>
      </c>
      <c r="G5006" s="6">
        <f t="shared" si="555"/>
      </c>
      <c r="H5006" s="5">
        <v>1</v>
      </c>
      <c r="I5006" s="102">
        <f t="shared" si="556"/>
      </c>
      <c r="W5006">
        <f t="shared" si="550"/>
      </c>
      <c r="X5006">
        <f t="shared" si="551"/>
      </c>
      <c r="Y5006">
        <f t="shared" si="552"/>
      </c>
      <c r="Z5006">
        <f t="shared" si="553"/>
      </c>
    </row>
    <row r="5007" spans="1:26">
      <c r="A5007" s="5">
        <v>6</v>
      </c>
      <c r="B5007" s="8" t="s">
        <v>346</v>
      </c>
      <c r="C5007" s="5" t="s">
        <v>347</v>
      </c>
      <c r="D5007" s="21">
        <v>1</v>
      </c>
      <c r="E5007" s="5">
        <v>5</v>
      </c>
      <c r="F5007" s="5">
        <f t="shared" si="554"/>
      </c>
      <c r="G5007" s="6">
        <f t="shared" si="555"/>
      </c>
      <c r="H5007" s="5">
        <v>1</v>
      </c>
      <c r="I5007" s="102">
        <f t="shared" si="556"/>
      </c>
      <c r="W5007">
        <f t="shared" si="550"/>
      </c>
      <c r="X5007">
        <f t="shared" si="551"/>
      </c>
      <c r="Y5007">
        <f t="shared" si="552"/>
      </c>
      <c r="Z5007">
        <f t="shared" si="553"/>
      </c>
    </row>
    <row r="5008" spans="1:26">
      <c r="A5008" s="5">
        <v>7</v>
      </c>
      <c r="B5008" s="8" t="s">
        <v>348</v>
      </c>
      <c r="C5008" s="5" t="s">
        <v>349</v>
      </c>
      <c r="D5008" s="21">
        <v>1</v>
      </c>
      <c r="E5008" s="5">
        <v>5</v>
      </c>
      <c r="F5008" s="5">
        <f t="shared" si="554"/>
      </c>
      <c r="G5008" s="6">
        <f t="shared" si="555"/>
      </c>
      <c r="H5008" s="5">
        <v>1</v>
      </c>
      <c r="I5008" s="102">
        <f t="shared" si="556"/>
      </c>
      <c r="W5008">
        <f t="shared" si="550"/>
      </c>
      <c r="X5008">
        <f t="shared" si="551"/>
      </c>
      <c r="Y5008">
        <f t="shared" si="552"/>
      </c>
      <c r="Z5008">
        <f t="shared" si="553"/>
      </c>
    </row>
    <row r="5009" spans="1:26">
      <c r="A5009" s="5">
        <v>8</v>
      </c>
      <c r="B5009" s="8" t="s">
        <v>458</v>
      </c>
      <c r="C5009" s="5" t="s">
        <v>457</v>
      </c>
      <c r="D5009" s="21">
        <v>3</v>
      </c>
      <c r="E5009" s="5">
        <v>5</v>
      </c>
      <c r="F5009" s="5">
        <f t="shared" si="554"/>
      </c>
      <c r="G5009" s="6">
        <f t="shared" si="555"/>
      </c>
      <c r="H5009" s="5">
        <v>1</v>
      </c>
      <c r="I5009" s="102">
        <f t="shared" si="556"/>
      </c>
      <c r="W5009">
        <f t="shared" si="550"/>
      </c>
      <c r="X5009">
        <f t="shared" si="551"/>
      </c>
      <c r="Y5009">
        <f t="shared" si="552"/>
      </c>
      <c r="Z5009">
        <f t="shared" si="553"/>
      </c>
    </row>
    <row r="5010" spans="1:26">
      <c r="A5010" s="5">
        <v>9</v>
      </c>
      <c r="B5010" s="8" t="s">
        <v>593</v>
      </c>
      <c r="C5010" s="5" t="s">
        <v>438</v>
      </c>
      <c r="D5010" s="21">
        <v>3</v>
      </c>
      <c r="E5010" s="5">
        <v>5</v>
      </c>
      <c r="F5010" s="5">
        <f t="shared" si="554"/>
      </c>
      <c r="G5010" s="6">
        <f t="shared" si="555"/>
      </c>
      <c r="H5010" s="5">
        <v>1</v>
      </c>
      <c r="I5010" s="102">
        <f t="shared" si="556"/>
      </c>
      <c r="W5010">
        <f t="shared" si="550"/>
      </c>
      <c r="X5010">
        <f t="shared" si="551"/>
      </c>
      <c r="Y5010">
        <f t="shared" si="552"/>
      </c>
      <c r="Z5010">
        <f t="shared" si="553"/>
      </c>
    </row>
    <row r="5011" spans="1:26">
      <c r="A5011" s="5">
        <v>10</v>
      </c>
      <c r="B5011" s="8" t="s">
        <v>856</v>
      </c>
      <c r="C5011" s="5" t="s">
        <v>855</v>
      </c>
      <c r="D5011" s="21">
        <v>1</v>
      </c>
      <c r="E5011" s="5">
        <v>5</v>
      </c>
      <c r="F5011" s="5">
        <f t="shared" si="554"/>
      </c>
      <c r="G5011" s="6">
        <f t="shared" si="555"/>
      </c>
      <c r="H5011" s="5">
        <v>1</v>
      </c>
      <c r="I5011" s="102">
        <f t="shared" si="556"/>
      </c>
      <c r="W5011">
        <f t="shared" si="550"/>
      </c>
      <c r="X5011">
        <f t="shared" si="551"/>
      </c>
      <c r="Y5011">
        <f t="shared" si="552"/>
      </c>
      <c r="Z5011">
        <f t="shared" si="553"/>
      </c>
    </row>
    <row r="5012" spans="1:26">
      <c r="A5012" s="5">
        <v>11</v>
      </c>
      <c r="B5012" s="8" t="s">
        <v>488</v>
      </c>
      <c r="C5012" s="5" t="s">
        <v>506</v>
      </c>
      <c r="D5012" s="21">
        <v>2</v>
      </c>
      <c r="E5012" s="5">
        <v>5</v>
      </c>
      <c r="F5012" s="5">
        <f t="shared" si="554"/>
      </c>
      <c r="G5012" s="6">
        <f t="shared" si="555"/>
      </c>
      <c r="H5012" s="5">
        <v>1</v>
      </c>
      <c r="I5012" s="102">
        <f t="shared" si="556"/>
      </c>
      <c r="W5012">
        <f t="shared" si="550"/>
      </c>
      <c r="X5012">
        <f t="shared" si="551"/>
      </c>
      <c r="Y5012">
        <f t="shared" si="552"/>
      </c>
      <c r="Z5012">
        <f t="shared" si="553"/>
      </c>
    </row>
    <row r="5013" spans="1:26">
      <c r="A5013" s="5">
        <v>12</v>
      </c>
      <c r="B5013" s="8" t="s">
        <v>748</v>
      </c>
      <c r="C5013" s="5" t="s">
        <v>362</v>
      </c>
      <c r="D5013" s="21">
        <v>1</v>
      </c>
      <c r="E5013" s="5">
        <v>5</v>
      </c>
      <c r="F5013" s="5">
        <f t="shared" si="554"/>
      </c>
      <c r="G5013" s="6">
        <f t="shared" si="555"/>
      </c>
      <c r="H5013" s="5">
        <v>1</v>
      </c>
      <c r="I5013" s="102">
        <f t="shared" si="556"/>
      </c>
      <c r="W5013">
        <f t="shared" si="550"/>
      </c>
      <c r="X5013">
        <f t="shared" si="551"/>
      </c>
      <c r="Y5013">
        <f t="shared" si="552"/>
      </c>
      <c r="Z5013">
        <f t="shared" si="553"/>
      </c>
    </row>
    <row r="5014" spans="1:26">
      <c r="A5014" s="5">
        <v>13</v>
      </c>
      <c r="B5014" s="8" t="s">
        <v>312</v>
      </c>
      <c r="C5014" s="5" t="s">
        <v>313</v>
      </c>
      <c r="D5014" s="21">
        <v>1</v>
      </c>
      <c r="E5014" s="5">
        <v>5</v>
      </c>
      <c r="F5014" s="5">
        <f t="shared" si="554"/>
      </c>
      <c r="G5014" s="6">
        <f t="shared" si="555"/>
      </c>
      <c r="H5014" s="5">
        <v>1</v>
      </c>
      <c r="I5014" s="102">
        <f t="shared" si="556"/>
      </c>
      <c r="W5014">
        <f t="shared" si="550"/>
      </c>
      <c r="X5014">
        <f t="shared" si="551"/>
      </c>
      <c r="Y5014">
        <f t="shared" si="552"/>
      </c>
      <c r="Z5014">
        <f t="shared" si="553"/>
      </c>
    </row>
    <row r="5015" spans="1:26">
      <c r="A5015" s="5">
        <v>14</v>
      </c>
      <c r="B5015" s="8" t="s">
        <v>451</v>
      </c>
      <c r="C5015" s="5" t="s">
        <v>450</v>
      </c>
      <c r="D5015" s="21">
        <v>1</v>
      </c>
      <c r="E5015" s="5">
        <v>5</v>
      </c>
      <c r="F5015" s="5">
        <f t="shared" si="554"/>
      </c>
      <c r="G5015" s="6">
        <f t="shared" si="555"/>
      </c>
      <c r="H5015" s="5">
        <v>1</v>
      </c>
      <c r="I5015" s="102">
        <f t="shared" si="556"/>
      </c>
      <c r="W5015">
        <f t="shared" si="550"/>
      </c>
      <c r="X5015">
        <f t="shared" si="551"/>
      </c>
      <c r="Y5015">
        <f t="shared" si="552"/>
      </c>
      <c r="Z5015">
        <f t="shared" si="553"/>
      </c>
    </row>
    <row r="5016" spans="1:26">
      <c r="A5016" s="5"/>
      <c r="B5016" s="1564" t="s">
        <v>1584</v>
      </c>
      <c r="C5016" s="1565"/>
      <c r="D5016" s="21"/>
      <c r="E5016" s="5"/>
      <c r="F5016" s="5"/>
      <c r="G5016" s="5"/>
      <c r="H5016" s="5"/>
      <c r="I5016" s="102"/>
      <c r="W5016">
        <f t="shared" si="550"/>
      </c>
      <c r="X5016">
        <f t="shared" si="551"/>
      </c>
      <c r="Y5016">
        <f t="shared" si="552"/>
      </c>
      <c r="Z5016">
        <f t="shared" si="553"/>
      </c>
    </row>
    <row r="5017" spans="1:26">
      <c r="A5017" s="5"/>
      <c r="B5017" s="473" t="s">
        <v>1585</v>
      </c>
      <c r="C5017" s="119"/>
      <c r="D5017" s="304">
        <v>1</v>
      </c>
      <c r="E5017" s="119">
        <v>1</v>
      </c>
      <c r="F5017" s="119">
        <v>1</v>
      </c>
      <c r="G5017" s="119">
        <v>1</v>
      </c>
      <c r="H5017" s="5"/>
      <c r="I5017" s="102"/>
      <c r="W5017">
        <f t="shared" si="550"/>
      </c>
      <c r="X5017">
        <f t="shared" si="551"/>
      </c>
      <c r="Y5017">
        <f t="shared" si="552"/>
      </c>
      <c r="Z5017">
        <f t="shared" si="553"/>
      </c>
    </row>
    <row r="5018" spans="1:26">
      <c r="A5018" s="5"/>
      <c r="B5018" s="412" t="s">
        <v>1586</v>
      </c>
      <c r="C5018" s="472"/>
      <c r="D5018" s="304"/>
      <c r="E5018" s="119"/>
      <c r="F5018" s="119"/>
      <c r="G5018" s="119"/>
      <c r="H5018" s="5"/>
      <c r="I5018" s="102"/>
      <c r="W5018">
        <f t="shared" si="550"/>
      </c>
      <c r="X5018">
        <f t="shared" si="551"/>
      </c>
      <c r="Y5018">
        <f t="shared" si="552"/>
      </c>
      <c r="Z5018">
        <f t="shared" si="553"/>
      </c>
    </row>
    <row r="5019" spans="1:26">
      <c r="A5019" s="5"/>
      <c r="B5019" s="8"/>
      <c r="C5019" s="5"/>
      <c r="D5019" s="21"/>
      <c r="E5019" s="5"/>
      <c r="F5019" s="5"/>
      <c r="G5019" s="5"/>
      <c r="H5019" s="5"/>
      <c r="I5019" s="102"/>
      <c r="W5019">
        <f t="shared" si="550"/>
      </c>
      <c r="X5019">
        <f t="shared" si="551"/>
      </c>
      <c r="Y5019">
        <f t="shared" si="552"/>
      </c>
      <c r="Z5019">
        <f t="shared" si="553"/>
      </c>
    </row>
    <row r="5020" spans="1:26">
      <c r="A5020" s="5"/>
      <c r="B5020" s="8"/>
      <c r="C5020" s="5"/>
      <c r="D5020" s="21"/>
      <c r="E5020" s="5"/>
      <c r="F5020" s="5"/>
      <c r="G5020" s="5"/>
      <c r="H5020" s="5"/>
      <c r="I5020" s="102"/>
      <c r="W5020">
        <f t="shared" si="550"/>
      </c>
      <c r="X5020">
        <f t="shared" si="551"/>
      </c>
      <c r="Y5020">
        <f t="shared" si="552"/>
      </c>
      <c r="Z5020">
        <f t="shared" si="553"/>
      </c>
    </row>
    <row r="5021" spans="1:26">
      <c r="A5021" s="5"/>
      <c r="B5021" s="8"/>
      <c r="C5021" s="5"/>
      <c r="D5021" s="21"/>
      <c r="E5021" s="5"/>
      <c r="F5021" s="5"/>
      <c r="G5021" s="5"/>
      <c r="H5021" s="5"/>
      <c r="I5021" s="102"/>
      <c r="W5021">
        <f t="shared" si="550"/>
      </c>
      <c r="X5021">
        <f t="shared" si="551"/>
      </c>
      <c r="Y5021">
        <f t="shared" si="552"/>
      </c>
      <c r="Z5021">
        <f t="shared" si="553"/>
      </c>
    </row>
    <row r="5022" spans="1:26">
      <c r="A5022" s="5"/>
      <c r="B5022" s="8"/>
      <c r="C5022" s="5"/>
      <c r="D5022" s="21"/>
      <c r="E5022" s="5"/>
      <c r="F5022" s="5"/>
      <c r="G5022" s="5"/>
      <c r="H5022" s="5"/>
      <c r="I5022" s="102"/>
      <c r="W5022">
        <f t="shared" si="550"/>
      </c>
      <c r="X5022">
        <f t="shared" si="551"/>
      </c>
      <c r="Y5022">
        <f t="shared" si="552"/>
      </c>
      <c r="Z5022">
        <f t="shared" si="553"/>
      </c>
    </row>
    <row r="5023" spans="1:26">
      <c r="A5023" s="5"/>
      <c r="B5023" s="8"/>
      <c r="C5023" s="5"/>
      <c r="D5023" s="21"/>
      <c r="E5023" s="5"/>
      <c r="F5023" s="5"/>
      <c r="G5023" s="5"/>
      <c r="H5023" s="5"/>
      <c r="I5023" s="102"/>
      <c r="W5023">
        <f t="shared" si="550"/>
      </c>
      <c r="X5023">
        <f t="shared" si="551"/>
      </c>
      <c r="Y5023">
        <f t="shared" si="552"/>
      </c>
      <c r="Z5023">
        <f t="shared" si="553"/>
      </c>
    </row>
    <row r="5024" spans="1:26">
      <c r="A5024" s="5"/>
      <c r="B5024" s="8"/>
      <c r="C5024" s="5"/>
      <c r="D5024" s="21"/>
      <c r="E5024" s="5"/>
      <c r="F5024" s="5"/>
      <c r="G5024" s="5"/>
      <c r="H5024" s="5"/>
      <c r="I5024" s="102"/>
      <c r="W5024">
        <f t="shared" si="550"/>
      </c>
      <c r="X5024">
        <f t="shared" si="551"/>
      </c>
      <c r="Y5024">
        <f t="shared" si="552"/>
      </c>
      <c r="Z5024">
        <f t="shared" si="553"/>
      </c>
    </row>
    <row r="5025" spans="1:26">
      <c r="A5025" s="5"/>
      <c r="B5025" s="8"/>
      <c r="C5025" s="5"/>
      <c r="D5025" s="21"/>
      <c r="E5025" s="5"/>
      <c r="F5025" s="5"/>
      <c r="G5025" s="5"/>
      <c r="H5025" s="5"/>
      <c r="I5025" s="102"/>
      <c r="W5025">
        <f t="shared" si="550"/>
      </c>
      <c r="X5025">
        <f t="shared" si="551"/>
      </c>
      <c r="Y5025">
        <f t="shared" si="552"/>
      </c>
      <c r="Z5025">
        <f t="shared" si="553"/>
      </c>
    </row>
    <row r="5026" spans="1:26">
      <c r="A5026" s="5"/>
      <c r="B5026" s="8"/>
      <c r="C5026" s="5"/>
      <c r="D5026" s="21"/>
      <c r="E5026" s="5"/>
      <c r="F5026" s="5"/>
      <c r="G5026" s="5"/>
      <c r="H5026" s="5"/>
      <c r="I5026" s="102"/>
      <c r="W5026">
        <f t="shared" si="550"/>
      </c>
      <c r="X5026">
        <f t="shared" si="551"/>
      </c>
      <c r="Y5026">
        <f t="shared" si="552"/>
      </c>
      <c r="Z5026">
        <f t="shared" si="553"/>
      </c>
    </row>
    <row r="5027" spans="1:26">
      <c r="A5027" s="5"/>
      <c r="B5027" s="8"/>
      <c r="C5027" s="5"/>
      <c r="D5027" s="21"/>
      <c r="E5027" s="5"/>
      <c r="F5027" s="5"/>
      <c r="G5027" s="5"/>
      <c r="H5027" s="5"/>
      <c r="I5027" s="102"/>
      <c r="W5027">
        <f t="shared" si="550"/>
      </c>
      <c r="X5027">
        <f t="shared" si="551"/>
      </c>
      <c r="Y5027">
        <f t="shared" si="552"/>
      </c>
      <c r="Z5027">
        <f t="shared" si="553"/>
      </c>
    </row>
    <row r="5028" spans="1:26">
      <c r="A5028" s="5"/>
      <c r="B5028" s="8"/>
      <c r="C5028" s="5"/>
      <c r="D5028" s="135"/>
      <c r="E5028" s="16"/>
      <c r="F5028" s="5"/>
      <c r="G5028" s="5"/>
      <c r="H5028" s="16"/>
      <c r="I5028" s="102"/>
      <c r="W5028">
        <f t="shared" si="550"/>
      </c>
      <c r="X5028">
        <f t="shared" si="551"/>
      </c>
      <c r="Y5028">
        <f t="shared" si="552"/>
      </c>
      <c r="Z5028">
        <f t="shared" si="553"/>
      </c>
    </row>
    <row r="5029" spans="1:26">
      <c r="A5029" s="10"/>
      <c r="B5029" s="10"/>
      <c r="C5029" s="10"/>
      <c r="D5029" s="10"/>
      <c r="E5029" s="10"/>
      <c r="F5029" s="10"/>
      <c r="G5029" s="10"/>
      <c r="H5029" s="10"/>
      <c r="I5029" s="97"/>
      <c r="W5029">
        <f t="shared" si="550"/>
      </c>
      <c r="X5029">
        <f t="shared" si="551"/>
      </c>
      <c r="Y5029">
        <f t="shared" si="552"/>
      </c>
      <c r="Z5029">
        <f t="shared" si="553"/>
      </c>
    </row>
    <row r="5030" spans="1:26" ht="15.75" thickBot="1">
      <c r="A5030" s="10"/>
      <c r="B5030" s="80" t="s">
        <v>20</v>
      </c>
      <c r="C5030" s="35"/>
      <c r="D5030" s="35"/>
      <c r="E5030" s="35"/>
      <c r="F5030" s="35"/>
      <c r="G5030" s="35"/>
      <c r="H5030" s="35"/>
      <c r="I5030" s="98"/>
      <c r="W5030">
        <f t="shared" si="550"/>
      </c>
      <c r="X5030">
        <f t="shared" si="551"/>
      </c>
      <c r="Y5030">
        <f t="shared" si="552"/>
      </c>
      <c r="Z5030">
        <f t="shared" si="553"/>
      </c>
    </row>
    <row r="5031" spans="1:26" ht="15.75" thickBot="1">
      <c r="A5031" s="99"/>
      <c r="B5031" s="81"/>
      <c r="C5031" s="39" t="s">
        <v>21</v>
      </c>
      <c r="D5031" s="40">
        <f>SUM(D5001:D5030)</f>
      </c>
      <c r="E5031" s="41">
        <f>IF(H5031=I5031,"OK","NO")</f>
      </c>
      <c r="F5031" s="40">
        <f>SUM(F5001:F5030)</f>
      </c>
      <c r="G5031" s="40">
        <f>SUM(G5001:G5030)</f>
      </c>
      <c r="H5031" s="42">
        <f>SUMPRODUCT(H5001:H5030,G5001:G5030)</f>
      </c>
      <c r="I5031" s="100">
        <f>SUM(I5001:I5030)</f>
      </c>
      <c r="W5031">
        <f t="shared" si="550"/>
      </c>
      <c r="X5031">
        <f t="shared" si="551"/>
      </c>
      <c r="Y5031">
        <f t="shared" si="552"/>
      </c>
      <c r="Z5031">
        <f t="shared" si="553"/>
      </c>
    </row>
    <row r="5032" spans="1:26">
      <c r="A5032" s="10"/>
      <c r="B5032" s="10"/>
      <c r="C5032" s="91"/>
      <c r="D5032" s="91"/>
      <c r="E5032" s="91"/>
      <c r="F5032" s="91"/>
      <c r="G5032" s="91"/>
      <c r="H5032" s="91"/>
      <c r="I5032" s="91"/>
      <c r="W5032">
        <f t="shared" si="550"/>
      </c>
      <c r="X5032">
        <f t="shared" si="551"/>
      </c>
      <c r="Y5032">
        <f t="shared" si="552"/>
      </c>
      <c r="Z5032">
        <f t="shared" si="553"/>
      </c>
    </row>
    <row r="5033" spans="1:26">
      <c r="A5033" s="12" t="s">
        <v>281</v>
      </c>
      <c r="B5033" s="12"/>
      <c r="C5033" s="12"/>
      <c r="D5033" s="13"/>
      <c r="E5033" s="14"/>
      <c r="F5033" s="14"/>
      <c r="G5033" s="14"/>
      <c r="H5033" s="2"/>
      <c r="I5033" s="12"/>
      <c r="W5033">
        <f t="shared" si="550"/>
      </c>
      <c r="X5033">
        <f t="shared" si="551"/>
      </c>
      <c r="Y5033">
        <f t="shared" si="552"/>
      </c>
      <c r="Z5033">
        <f t="shared" si="553"/>
      </c>
    </row>
    <row r="5034" spans="1:26">
      <c r="W5034">
        <f t="shared" si="550"/>
      </c>
      <c r="X5034">
        <f t="shared" si="551"/>
      </c>
      <c r="Y5034">
        <f t="shared" si="552"/>
      </c>
      <c r="Z5034">
        <f t="shared" si="553"/>
      </c>
    </row>
    <row r="5035" spans="1:26">
      <c r="A5035" s="1562" t="s">
        <v>0</v>
      </c>
      <c r="B5035" s="1562"/>
      <c r="C5035" s="1562"/>
      <c r="D5035" s="1562"/>
      <c r="E5035" s="1562"/>
      <c r="F5035" s="1562"/>
      <c r="G5035" s="1562"/>
      <c r="H5035" s="1562"/>
      <c r="I5035" s="1562"/>
      <c r="W5035">
        <f t="shared" si="550"/>
      </c>
      <c r="X5035">
        <f t="shared" si="551"/>
      </c>
      <c r="Y5035">
        <f t="shared" si="552"/>
      </c>
      <c r="Z5035">
        <f t="shared" si="553"/>
      </c>
    </row>
    <row r="5036" spans="1:26">
      <c r="W5036">
        <f t="shared" si="550"/>
      </c>
      <c r="X5036">
        <f t="shared" si="551"/>
      </c>
      <c r="Y5036">
        <f t="shared" si="552"/>
      </c>
      <c r="Z5036">
        <f t="shared" si="553"/>
      </c>
    </row>
    <row r="5037" spans="1:26">
      <c r="A5037" s="1" t="s">
        <v>1</v>
      </c>
      <c r="B5037" s="161"/>
      <c r="C5037" s="161"/>
      <c r="D5037" s="161"/>
      <c r="E5037" s="161"/>
      <c r="G5037" s="2" t="s">
        <v>2</v>
      </c>
      <c r="H5037" s="3" t="s">
        <v>1493</v>
      </c>
      <c r="I5037" s="161"/>
      <c r="W5037">
        <f t="shared" si="550"/>
      </c>
      <c r="X5037">
        <f t="shared" si="551"/>
      </c>
      <c r="Y5037">
        <f t="shared" si="552"/>
      </c>
      <c r="Z5037">
        <f t="shared" si="553"/>
      </c>
    </row>
    <row r="5038" spans="1:26">
      <c r="A5038" s="1" t="inlineStr">
        <is>
          <t>Dealer-007</t>
        </is>
      </c>
      <c r="B5038" s="161"/>
      <c r="C5038" s="161"/>
      <c r="D5038" s="161"/>
      <c r="E5038" s="161"/>
      <c r="F5038" s="4" t="s">
        <v>3</v>
      </c>
      <c r="G5038" s="2"/>
      <c r="H5038" s="1" t="s">
        <v>169</v>
      </c>
      <c r="I5038" s="161"/>
      <c r="W5038">
        <f t="shared" si="550"/>
      </c>
      <c r="X5038">
        <f t="shared" si="551"/>
      </c>
      <c r="Y5038">
        <f t="shared" si="552"/>
      </c>
      <c r="Z5038">
        <f t="shared" si="553"/>
      </c>
    </row>
    <row r="5039" spans="1:26">
      <c r="A5039" s="161" t="inlineStr">
        <is>
          <t>Address line (redacted)</t>
        </is>
      </c>
      <c r="B5039" s="1"/>
      <c r="C5039" s="161"/>
      <c r="D5039" s="161"/>
      <c r="E5039" s="161"/>
      <c r="F5039" s="161"/>
      <c r="G5039" s="161"/>
      <c r="H5039" s="161"/>
      <c r="I5039" s="161"/>
      <c r="W5039">
        <f t="shared" si="550"/>
      </c>
      <c r="X5039">
        <f t="shared" si="551"/>
      </c>
      <c r="Y5039">
        <f t="shared" si="552"/>
      </c>
      <c r="Z5039">
        <f t="shared" si="553"/>
      </c>
    </row>
    <row r="5040" spans="1:26">
      <c r="A5040" s="1" t="inlineStr">
        <is>
          <t>Address line (redacted)</t>
        </is>
      </c>
      <c r="B5040" s="1"/>
      <c r="C5040" s="1"/>
      <c r="D5040" s="161"/>
      <c r="E5040" s="161"/>
      <c r="F5040" s="161"/>
      <c r="G5040" s="161"/>
      <c r="H5040" s="161"/>
      <c r="I5040" s="161"/>
      <c r="W5040">
        <f t="shared" si="550"/>
      </c>
      <c r="X5040">
        <f t="shared" si="551"/>
      </c>
      <c r="Y5040">
        <f t="shared" si="552"/>
      </c>
      <c r="Z5040">
        <f t="shared" si="553"/>
      </c>
    </row>
    <row r="5041" spans="1:26">
      <c r="A5041" s="1" t="inlineStr">
        <is>
          <t>Address line (redacted)</t>
        </is>
      </c>
      <c r="B5041" s="1"/>
      <c r="C5041" s="161"/>
      <c r="D5041" s="161"/>
      <c r="E5041" s="161"/>
      <c r="F5041" s="161"/>
      <c r="G5041" s="161"/>
      <c r="H5041" s="161"/>
      <c r="I5041" s="161"/>
      <c r="W5041">
        <f t="shared" si="550"/>
      </c>
      <c r="X5041">
        <f t="shared" si="551"/>
      </c>
      <c r="Y5041">
        <f t="shared" si="552"/>
      </c>
      <c r="Z5041">
        <f t="shared" si="553"/>
      </c>
    </row>
    <row r="5042" spans="1:26">
      <c r="A5042" s="12" t="s">
        <v>4</v>
      </c>
      <c r="B5042" s="195" t="inlineStr">
        <is>
          <t>GSTIN-MASKED</t>
        </is>
      </c>
      <c r="C5042" s="161"/>
      <c r="D5042" s="196"/>
      <c r="E5042" s="196"/>
      <c r="F5042" s="196"/>
      <c r="G5042" s="196"/>
      <c r="H5042" s="196"/>
      <c r="I5042" s="161"/>
      <c r="W5042">
        <f t="shared" si="550"/>
      </c>
      <c r="X5042">
        <f t="shared" si="551"/>
      </c>
      <c r="Y5042">
        <f t="shared" si="552"/>
      </c>
      <c r="Z5042">
        <f t="shared" si="553"/>
      </c>
    </row>
    <row r="5043" spans="1:26">
      <c r="B5043" s="1"/>
      <c r="D5043" s="197"/>
      <c r="E5043" s="197"/>
      <c r="F5043" s="197"/>
      <c r="G5043" s="197"/>
      <c r="H5043" s="197"/>
      <c r="W5043">
        <f t="shared" si="550"/>
      </c>
      <c r="X5043">
        <f t="shared" si="551"/>
      </c>
      <c r="Y5043">
        <f t="shared" si="552"/>
      </c>
      <c r="Z5043">
        <f t="shared" si="553"/>
      </c>
    </row>
    <row r="5044" spans="1:26">
      <c r="A5044" s="1" t="s">
        <v>5</v>
      </c>
      <c r="D5044" s="197"/>
      <c r="E5044" s="197"/>
      <c r="F5044" s="197"/>
      <c r="G5044" s="197"/>
      <c r="H5044" s="197"/>
      <c r="W5044">
        <f t="shared" si="550"/>
      </c>
      <c r="X5044">
        <f t="shared" si="551"/>
      </c>
      <c r="Y5044">
        <f t="shared" si="552"/>
      </c>
      <c r="Z5044">
        <f t="shared" si="553"/>
      </c>
    </row>
    <row r="5045" spans="1:26">
      <c r="A5045" s="1" t="s">
        <v>6</v>
      </c>
      <c r="D5045" s="197"/>
      <c r="E5045" s="197"/>
      <c r="F5045" s="197"/>
      <c r="G5045" s="197"/>
      <c r="H5045" s="197"/>
      <c r="W5045">
        <f t="shared" si="550"/>
      </c>
      <c r="X5045">
        <f t="shared" si="551"/>
      </c>
      <c r="Y5045">
        <f t="shared" si="552"/>
      </c>
      <c r="Z5045">
        <f t="shared" si="553"/>
      </c>
    </row>
    <row r="5046" spans="1:26" ht="15.75" thickBot="1">
      <c r="A5046" s="1" t="s">
        <v>7</v>
      </c>
      <c r="W5046">
        <f t="shared" si="550"/>
      </c>
      <c r="X5046">
        <f t="shared" si="551"/>
      </c>
      <c r="Y5046">
        <f t="shared" si="552"/>
      </c>
      <c r="Z5046">
        <f t="shared" si="553"/>
      </c>
    </row>
    <row r="5047" spans="1:26" ht="24">
      <c r="A5047" s="198" t="s">
        <v>8</v>
      </c>
      <c r="B5047" s="199" t="s">
        <v>9</v>
      </c>
      <c r="C5047" s="199" t="s">
        <v>10</v>
      </c>
      <c r="D5047" s="200" t="s">
        <v>11</v>
      </c>
      <c r="E5047" s="200" t="s">
        <v>12</v>
      </c>
      <c r="F5047" s="200" t="s">
        <v>13</v>
      </c>
      <c r="G5047" s="200" t="s">
        <v>14</v>
      </c>
      <c r="H5047" s="201" t="s">
        <v>15</v>
      </c>
      <c r="I5047" s="202" t="s">
        <v>16</v>
      </c>
      <c r="W5047">
        <f t="shared" si="550"/>
      </c>
      <c r="X5047">
        <f t="shared" si="551"/>
      </c>
      <c r="Y5047">
        <f t="shared" si="552"/>
      </c>
      <c r="Z5047">
        <f t="shared" si="553"/>
      </c>
    </row>
    <row r="5048" spans="1:26">
      <c r="A5048" s="5"/>
      <c r="B5048" s="1564" t="s">
        <v>300</v>
      </c>
      <c r="C5048" s="1565"/>
      <c r="D5048" s="5"/>
      <c r="E5048" s="5"/>
      <c r="F5048" s="21"/>
      <c r="G5048" s="6"/>
      <c r="H5048" s="5"/>
      <c r="I5048" s="183"/>
      <c r="W5048">
        <f t="shared" si="550"/>
      </c>
      <c r="X5048">
        <f t="shared" si="551"/>
      </c>
      <c r="Y5048">
        <f t="shared" si="552"/>
      </c>
      <c r="Z5048">
        <f t="shared" si="553"/>
      </c>
    </row>
    <row r="5049" spans="1:26">
      <c r="A5049" s="5">
        <v>1</v>
      </c>
      <c r="B5049" s="17" t="s">
        <v>434</v>
      </c>
      <c r="C5049" s="88" t="s">
        <v>303</v>
      </c>
      <c r="D5049">
        <v>1</v>
      </c>
      <c r="E5049" s="5">
        <v>2</v>
      </c>
      <c r="F5049" s="21">
        <f>+E5049*D5049</f>
      </c>
      <c r="G5049" s="6">
        <f>+E5049*D5049</f>
      </c>
      <c r="H5049" s="5">
        <v>1</v>
      </c>
      <c r="I5049" s="183">
        <f>+H5049*G5049</f>
      </c>
      <c r="J5049">
        <f>1350*18%</f>
      </c>
      <c r="K5049">
        <f>+H5049-J5049</f>
      </c>
      <c r="L5049">
        <f>+K5049*G5049</f>
      </c>
      <c r="W5049">
        <f t="shared" si="550"/>
      </c>
      <c r="X5049">
        <f t="shared" si="551"/>
      </c>
      <c r="Y5049">
        <f t="shared" si="552"/>
      </c>
      <c r="Z5049">
        <f t="shared" si="553"/>
      </c>
    </row>
    <row r="5050" spans="1:26">
      <c r="A5050" s="5"/>
      <c r="B5050" s="1564" t="s">
        <v>17</v>
      </c>
      <c r="C5050" s="1565"/>
      <c r="D5050" s="21"/>
      <c r="E5050" s="50"/>
      <c r="F5050" s="5"/>
      <c r="G5050" s="9"/>
      <c r="H5050" s="5"/>
      <c r="I5050" s="58"/>
      <c r="J5050" s="204"/>
      <c r="K5050" s="204"/>
      <c r="L5050" s="204"/>
      <c r="W5050">
        <f t="shared" si="550"/>
      </c>
      <c r="X5050">
        <f t="shared" si="551"/>
      </c>
      <c r="Y5050">
        <f t="shared" si="552"/>
      </c>
      <c r="Z5050">
        <f t="shared" si="553"/>
      </c>
    </row>
    <row r="5051" spans="1:26">
      <c r="A5051" s="5">
        <v>2</v>
      </c>
      <c r="B5051" s="106" t="s">
        <v>505</v>
      </c>
      <c r="C5051" s="106"/>
      <c r="D5051" s="5">
        <v>2</v>
      </c>
      <c r="E5051" s="5">
        <v>5</v>
      </c>
      <c r="F5051" s="21">
        <f>+E5051*D5051</f>
      </c>
      <c r="G5051" s="6">
        <f>+E5051*D5051</f>
      </c>
      <c r="H5051" s="5">
        <v>1</v>
      </c>
      <c r="I5051" s="183">
        <f>+H5051*G5051</f>
      </c>
      <c r="J5051">
        <v>112</v>
      </c>
      <c r="K5051">
        <f>+H5051-J5051</f>
      </c>
      <c r="L5051">
        <f>+K5051*G5051</f>
      </c>
      <c r="W5051">
        <f t="shared" si="550"/>
      </c>
      <c r="X5051">
        <f t="shared" si="551"/>
      </c>
      <c r="Y5051">
        <f t="shared" si="552"/>
      </c>
      <c r="Z5051">
        <f t="shared" si="553"/>
      </c>
    </row>
    <row r="5052" spans="1:26">
      <c r="A5052" s="5"/>
      <c r="B5052" s="1564" t="s">
        <v>803</v>
      </c>
      <c r="C5052" s="1565"/>
      <c r="D5052" s="21"/>
      <c r="E5052" s="5"/>
      <c r="F5052" s="5"/>
      <c r="G5052" s="9"/>
      <c r="H5052" s="5"/>
      <c r="I5052" s="58"/>
      <c r="J5052" s="204"/>
      <c r="K5052" s="204"/>
      <c r="L5052" s="204"/>
      <c r="W5052">
        <f t="shared" si="550"/>
      </c>
      <c r="X5052">
        <f t="shared" si="551"/>
      </c>
      <c r="Y5052">
        <f t="shared" si="552"/>
      </c>
      <c r="Z5052">
        <f t="shared" si="553"/>
      </c>
    </row>
    <row r="5053" spans="1:26" ht="24">
      <c r="A5053" s="275">
        <v>3</v>
      </c>
      <c r="B5053" s="8" t="s">
        <v>1284</v>
      </c>
      <c r="C5053" s="9" t="s">
        <v>1285</v>
      </c>
      <c r="D5053" s="5">
        <v>1</v>
      </c>
      <c r="E5053" s="5">
        <v>25</v>
      </c>
      <c r="F5053" s="5">
        <v>25</v>
      </c>
      <c r="G5053" s="9">
        <v>25</v>
      </c>
      <c r="H5053" s="5">
        <v>1</v>
      </c>
      <c r="I5053" s="183">
        <f>+H5053*G5053</f>
      </c>
      <c r="J5053">
        <v>3.2</v>
      </c>
      <c r="K5053">
        <f>+H5053-J5053</f>
      </c>
      <c r="L5053">
        <f>+K5053*G5053</f>
      </c>
      <c r="W5053">
        <f t="shared" si="550"/>
      </c>
      <c r="X5053">
        <f t="shared" si="551"/>
      </c>
      <c r="Y5053">
        <f t="shared" si="552"/>
      </c>
      <c r="Z5053">
        <f t="shared" si="553"/>
      </c>
    </row>
    <row r="5054" spans="1:26">
      <c r="A5054" s="5"/>
      <c r="B5054" s="8"/>
      <c r="C5054" s="9"/>
      <c r="D5054" s="21"/>
      <c r="E5054" s="5"/>
      <c r="F5054" s="5"/>
      <c r="G5054" s="9"/>
      <c r="H5054" s="5"/>
      <c r="I5054" s="58"/>
      <c r="J5054" s="204"/>
      <c r="K5054" s="204"/>
      <c r="L5054" s="204"/>
      <c r="W5054">
        <f t="shared" si="550"/>
      </c>
      <c r="X5054">
        <f t="shared" si="551"/>
      </c>
      <c r="Y5054">
        <f t="shared" si="552"/>
      </c>
      <c r="Z5054">
        <f t="shared" si="553"/>
      </c>
    </row>
    <row r="5055" spans="1:26">
      <c r="A5055" s="5"/>
      <c r="B5055" s="8"/>
      <c r="C5055" s="9"/>
      <c r="D5055" s="21"/>
      <c r="E5055" s="5"/>
      <c r="F5055" s="5"/>
      <c r="G5055" s="9"/>
      <c r="H5055" s="5"/>
      <c r="I5055" s="58"/>
      <c r="J5055" s="204"/>
      <c r="K5055" s="204"/>
      <c r="L5055" s="204"/>
      <c r="W5055">
        <f t="shared" si="550"/>
      </c>
      <c r="X5055">
        <f t="shared" si="551"/>
      </c>
      <c r="Y5055">
        <f t="shared" si="552"/>
      </c>
      <c r="Z5055">
        <f t="shared" si="553"/>
      </c>
    </row>
    <row r="5056" spans="1:26">
      <c r="A5056" s="5"/>
      <c r="B5056" s="8"/>
      <c r="C5056" s="9"/>
      <c r="D5056" s="21"/>
      <c r="E5056" s="5"/>
      <c r="F5056" s="5"/>
      <c r="G5056" s="9"/>
      <c r="H5056" s="5"/>
      <c r="I5056" s="58"/>
      <c r="J5056" s="204"/>
      <c r="K5056" s="204"/>
      <c r="L5056" s="204"/>
      <c r="W5056">
        <f t="shared" si="550"/>
      </c>
      <c r="X5056">
        <f t="shared" si="551"/>
      </c>
      <c r="Y5056">
        <f t="shared" si="552"/>
      </c>
      <c r="Z5056">
        <f t="shared" si="553"/>
      </c>
    </row>
    <row r="5057" spans="1:26">
      <c r="A5057" s="5"/>
      <c r="B5057" s="8"/>
      <c r="C5057" s="9"/>
      <c r="D5057" s="21"/>
      <c r="E5057" s="5"/>
      <c r="F5057" s="5"/>
      <c r="G5057" s="9"/>
      <c r="H5057" s="5"/>
      <c r="I5057" s="58"/>
      <c r="J5057" s="204"/>
      <c r="K5057" s="204"/>
      <c r="L5057" s="204"/>
      <c r="W5057">
        <f t="shared" si="550"/>
      </c>
      <c r="X5057">
        <f t="shared" si="551"/>
      </c>
      <c r="Y5057">
        <f t="shared" si="552"/>
      </c>
      <c r="Z5057">
        <f t="shared" si="553"/>
      </c>
    </row>
    <row r="5058" spans="1:26">
      <c r="A5058" s="5"/>
      <c r="B5058" s="95"/>
      <c r="C5058" s="101"/>
      <c r="D5058" s="21"/>
      <c r="E5058" s="5"/>
      <c r="F5058" s="5"/>
      <c r="G5058" s="9"/>
      <c r="H5058" s="16"/>
      <c r="I5058" s="58"/>
      <c r="J5058" s="204"/>
      <c r="K5058" s="204"/>
      <c r="L5058" s="204"/>
      <c r="W5058">
        <f t="shared" si="550"/>
      </c>
      <c r="X5058">
        <f t="shared" si="551"/>
      </c>
      <c r="Y5058">
        <f t="shared" si="552"/>
      </c>
      <c r="Z5058">
        <f t="shared" si="553"/>
      </c>
    </row>
    <row r="5059" spans="1:26">
      <c r="A5059" s="5"/>
      <c r="B5059" s="95"/>
      <c r="C5059" s="9"/>
      <c r="D5059" s="21"/>
      <c r="E5059" s="5"/>
      <c r="F5059" s="5"/>
      <c r="G5059" s="9"/>
      <c r="H5059" s="9"/>
      <c r="I5059" s="58"/>
      <c r="J5059" s="204"/>
      <c r="K5059" s="204"/>
      <c r="L5059" s="204"/>
      <c r="W5059">
        <f t="shared" si="550"/>
      </c>
      <c r="X5059">
        <f t="shared" si="551"/>
      </c>
      <c r="Y5059">
        <f t="shared" si="552"/>
      </c>
      <c r="Z5059">
        <f t="shared" si="553"/>
      </c>
    </row>
    <row r="5060" spans="1:26">
      <c r="A5060" s="5"/>
      <c r="B5060" s="8"/>
      <c r="C5060" s="5"/>
      <c r="D5060" s="21"/>
      <c r="E5060" s="16"/>
      <c r="F5060" s="5"/>
      <c r="G5060" s="9"/>
      <c r="H5060" s="5"/>
      <c r="I5060" s="58"/>
      <c r="J5060" s="204"/>
      <c r="K5060" s="204"/>
      <c r="L5060" s="204"/>
      <c r="W5060">
        <f t="shared" ref="W5060:W5123" si="557">IF(LEFT($H5060&amp;"",5)="2019-",$H5060,W5059)</f>
      </c>
      <c r="X5060">
        <f t="shared" ref="X5060:X5123" si="558">IF($W5060="",0,IF(COUNTIF($AB$2:$AB$80,$W5060)&gt;0,1,0))</f>
      </c>
      <c r="Y5060">
        <f t="shared" ref="Y5060:Y5123" si="559">IF($C5060="","",UPPER(TRIM(IFERROR(LEFT($C5060&amp;"",FIND("/",$C5060&amp;"")-1),$C5060&amp;""))))</f>
      </c>
      <c r="Z5060">
        <f t="shared" ref="Z5060:Z5123" si="560">IFERROR(IF(ISNUMBER($G5060),$G5060,0),0)</f>
      </c>
    </row>
    <row r="5061" spans="1:26">
      <c r="A5061" s="5"/>
      <c r="B5061" s="1568" t="s">
        <v>1551</v>
      </c>
      <c r="C5061" s="1569"/>
      <c r="D5061" s="21"/>
      <c r="E5061" s="16"/>
      <c r="F5061" s="5"/>
      <c r="G5061" s="9"/>
      <c r="H5061" s="5"/>
      <c r="I5061" s="58"/>
      <c r="J5061" s="204"/>
      <c r="K5061" s="204"/>
      <c r="L5061" s="204"/>
      <c r="W5061">
        <f t="shared" si="557"/>
      </c>
      <c r="X5061">
        <f t="shared" si="558"/>
      </c>
      <c r="Y5061">
        <f t="shared" si="559"/>
      </c>
      <c r="Z5061">
        <f t="shared" si="560"/>
      </c>
    </row>
    <row r="5062" spans="1:26">
      <c r="A5062" s="5"/>
      <c r="B5062" s="1590"/>
      <c r="C5062" s="1591"/>
      <c r="D5062" s="21"/>
      <c r="E5062" s="16"/>
      <c r="F5062" s="5"/>
      <c r="G5062" s="9"/>
      <c r="H5062" s="16"/>
      <c r="I5062" s="58"/>
      <c r="J5062" s="204"/>
      <c r="K5062" s="204"/>
      <c r="L5062" s="204"/>
      <c r="W5062">
        <f t="shared" si="557"/>
      </c>
      <c r="X5062">
        <f t="shared" si="558"/>
      </c>
      <c r="Y5062">
        <f t="shared" si="559"/>
      </c>
      <c r="Z5062">
        <f t="shared" si="560"/>
      </c>
    </row>
    <row r="5063" spans="1:26">
      <c r="A5063" s="5"/>
      <c r="B5063" s="8"/>
      <c r="C5063" s="5"/>
      <c r="D5063" s="5"/>
      <c r="E5063" s="5"/>
      <c r="F5063" s="184"/>
      <c r="G5063" s="184"/>
      <c r="H5063" s="5"/>
      <c r="I5063" s="58"/>
      <c r="J5063" s="204"/>
      <c r="K5063" s="204"/>
      <c r="L5063" s="204"/>
      <c r="W5063">
        <f t="shared" si="557"/>
      </c>
      <c r="X5063">
        <f t="shared" si="558"/>
      </c>
      <c r="Y5063">
        <f t="shared" si="559"/>
      </c>
      <c r="Z5063">
        <f t="shared" si="560"/>
      </c>
    </row>
    <row r="5064" spans="1:26">
      <c r="A5064" s="205"/>
      <c r="B5064" s="206"/>
      <c r="C5064" s="205"/>
      <c r="D5064" s="207"/>
      <c r="E5064" s="208"/>
      <c r="F5064" s="209"/>
      <c r="G5064" s="210"/>
      <c r="H5064" s="208"/>
      <c r="I5064" s="211"/>
      <c r="W5064">
        <f t="shared" si="557"/>
      </c>
      <c r="X5064">
        <f t="shared" si="558"/>
      </c>
      <c r="Y5064">
        <f t="shared" si="559"/>
      </c>
      <c r="Z5064">
        <f t="shared" si="560"/>
      </c>
    </row>
    <row r="5065" spans="1:26" ht="21.75" thickBot="1">
      <c r="A5065" s="33"/>
      <c r="B5065" s="212"/>
      <c r="C5065" s="213"/>
      <c r="D5065" s="214"/>
      <c r="E5065" s="214"/>
      <c r="F5065" s="214"/>
      <c r="G5065" s="214"/>
      <c r="H5065" s="214"/>
      <c r="I5065" s="215"/>
      <c r="W5065">
        <f t="shared" si="557"/>
      </c>
      <c r="X5065">
        <f t="shared" si="558"/>
      </c>
      <c r="Y5065">
        <f t="shared" si="559"/>
      </c>
      <c r="Z5065">
        <f t="shared" si="560"/>
      </c>
    </row>
    <row r="5066" spans="1:26" ht="21">
      <c r="A5066" s="33"/>
      <c r="B5066" s="216"/>
      <c r="C5066" s="217"/>
      <c r="D5066" s="218"/>
      <c r="E5066" s="218"/>
      <c r="F5066" s="218"/>
      <c r="G5066" s="219" t="s">
        <v>19</v>
      </c>
      <c r="H5066" s="218"/>
      <c r="I5066" s="220">
        <f>SUM(I5048:I5065)</f>
      </c>
      <c r="L5066">
        <f>SUM(L5048:L5065)</f>
      </c>
      <c r="W5066">
        <f t="shared" si="557"/>
      </c>
      <c r="X5066">
        <f t="shared" si="558"/>
      </c>
      <c r="Y5066">
        <f t="shared" si="559"/>
      </c>
      <c r="Z5066">
        <f t="shared" si="560"/>
      </c>
    </row>
    <row r="5067" spans="1:26" ht="21">
      <c r="A5067" s="33"/>
      <c r="B5067" s="216"/>
      <c r="C5067" s="69"/>
      <c r="D5067" s="91"/>
      <c r="E5067" s="91"/>
      <c r="F5067" s="91"/>
      <c r="G5067" s="92"/>
      <c r="H5067" s="91"/>
      <c r="I5067" s="155"/>
      <c r="W5067">
        <f t="shared" si="557"/>
      </c>
      <c r="X5067">
        <f t="shared" si="558"/>
      </c>
      <c r="Y5067">
        <f t="shared" si="559"/>
      </c>
      <c r="Z5067">
        <f t="shared" si="560"/>
      </c>
    </row>
    <row r="5068" spans="1:26">
      <c r="A5068" s="221"/>
      <c r="B5068" s="222"/>
      <c r="C5068" s="154" t="s">
        <v>408</v>
      </c>
      <c r="D5068" s="154"/>
      <c r="E5068" s="154"/>
      <c r="F5068" s="154"/>
      <c r="G5068" s="154"/>
      <c r="H5068" s="223">
        <v>1</v>
      </c>
      <c r="I5068" s="155">
        <f>+L5066*H5068</f>
      </c>
      <c r="W5068">
        <f t="shared" si="557"/>
      </c>
      <c r="X5068">
        <f t="shared" si="558"/>
      </c>
      <c r="Y5068">
        <f t="shared" si="559"/>
      </c>
      <c r="Z5068">
        <f t="shared" si="560"/>
      </c>
    </row>
    <row r="5069" spans="1:26">
      <c r="A5069" s="33"/>
      <c r="B5069" s="10"/>
      <c r="C5069" s="10"/>
      <c r="D5069" s="10"/>
      <c r="E5069" s="10"/>
      <c r="F5069" s="10"/>
      <c r="G5069" s="10"/>
      <c r="H5069" s="10"/>
      <c r="I5069" s="140"/>
      <c r="W5069">
        <f t="shared" si="557"/>
      </c>
      <c r="X5069">
        <f t="shared" si="558"/>
      </c>
      <c r="Y5069">
        <f t="shared" si="559"/>
      </c>
      <c r="Z5069">
        <f t="shared" si="560"/>
      </c>
    </row>
    <row r="5070" spans="1:26" ht="15.75" thickBot="1">
      <c r="A5070" s="33"/>
      <c r="B5070" s="11" t="s">
        <v>20</v>
      </c>
      <c r="C5070" s="35"/>
      <c r="D5070" s="35"/>
      <c r="E5070" s="35"/>
      <c r="F5070" s="35"/>
      <c r="G5070" s="35"/>
      <c r="H5070" s="35"/>
      <c r="I5070" s="36"/>
      <c r="W5070">
        <f t="shared" si="557"/>
      </c>
      <c r="X5070">
        <f t="shared" si="558"/>
      </c>
      <c r="Y5070">
        <f t="shared" si="559"/>
      </c>
      <c r="Z5070">
        <f t="shared" si="560"/>
      </c>
    </row>
    <row r="5071" spans="1:26" ht="15.75" thickBot="1">
      <c r="A5071" s="37"/>
      <c r="B5071" s="11" t="s">
        <v>409</v>
      </c>
      <c r="C5071" s="39" t="s">
        <v>21</v>
      </c>
      <c r="D5071" s="40">
        <f>SUM(D5048:D5070)</f>
      </c>
      <c r="E5071" s="41">
        <f>IF(H5071=I5071,"OK","NO")</f>
      </c>
      <c r="F5071" s="40">
        <f>SUM(F5048:F5070)</f>
      </c>
      <c r="G5071" s="40">
        <f>SUM(G5048:G5070)</f>
      </c>
      <c r="H5071" s="41">
        <f>SUMPRODUCT(F5048:F5065,H5048:H5065)</f>
      </c>
      <c r="I5071" s="43">
        <f>SUMPRODUCT(I5066-I5067-I5068)</f>
      </c>
      <c r="W5071">
        <f t="shared" si="557"/>
      </c>
      <c r="X5071">
        <f t="shared" si="558"/>
      </c>
      <c r="Y5071">
        <f t="shared" si="559"/>
      </c>
      <c r="Z5071">
        <f t="shared" si="560"/>
      </c>
    </row>
    <row r="5072" spans="1:26" ht="15.75" thickBot="1">
      <c r="A5072" s="44"/>
      <c r="B5072" s="116"/>
      <c r="C5072" s="45"/>
      <c r="D5072" s="45"/>
      <c r="E5072" s="45"/>
      <c r="F5072" s="45"/>
      <c r="G5072" s="45"/>
      <c r="H5072" s="45"/>
      <c r="I5072" s="47"/>
      <c r="W5072">
        <f t="shared" si="557"/>
      </c>
      <c r="X5072">
        <f t="shared" si="558"/>
      </c>
      <c r="Y5072">
        <f t="shared" si="559"/>
      </c>
      <c r="Z5072">
        <f t="shared" si="560"/>
      </c>
    </row>
    <row r="5073" spans="1:26">
      <c r="A5073" s="12" t="s">
        <v>315</v>
      </c>
      <c r="B5073" s="12"/>
      <c r="C5073" s="12"/>
      <c r="D5073" s="13"/>
      <c r="E5073" s="14"/>
      <c r="F5073" s="14"/>
      <c r="G5073" s="14"/>
      <c r="H5073" s="2"/>
      <c r="I5073" s="12"/>
      <c r="W5073">
        <f t="shared" si="557"/>
      </c>
      <c r="X5073">
        <f t="shared" si="558"/>
      </c>
      <c r="Y5073">
        <f t="shared" si="559"/>
      </c>
      <c r="Z5073">
        <f t="shared" si="560"/>
      </c>
    </row>
    <row r="5074" spans="1:26">
      <c r="W5074">
        <f t="shared" si="557"/>
      </c>
      <c r="X5074">
        <f t="shared" si="558"/>
      </c>
      <c r="Y5074">
        <f t="shared" si="559"/>
      </c>
      <c r="Z5074">
        <f t="shared" si="560"/>
      </c>
    </row>
    <row r="5075" spans="1:26">
      <c r="W5075">
        <f t="shared" si="557"/>
      </c>
      <c r="X5075">
        <f t="shared" si="558"/>
      </c>
      <c r="Y5075">
        <f t="shared" si="559"/>
      </c>
      <c r="Z5075">
        <f t="shared" si="560"/>
      </c>
    </row>
    <row r="5076" spans="1:26">
      <c r="A5076" s="1562" t="s">
        <v>0</v>
      </c>
      <c r="B5076" s="1562"/>
      <c r="C5076" s="1562"/>
      <c r="D5076" s="1562"/>
      <c r="E5076" s="1562"/>
      <c r="F5076" s="1562"/>
      <c r="G5076" s="1562"/>
      <c r="H5076" s="1562"/>
      <c r="I5076" s="1562"/>
      <c r="W5076">
        <f t="shared" si="557"/>
      </c>
      <c r="X5076">
        <f t="shared" si="558"/>
      </c>
      <c r="Y5076">
        <f t="shared" si="559"/>
      </c>
      <c r="Z5076">
        <f t="shared" si="560"/>
      </c>
    </row>
    <row r="5077" spans="1:26">
      <c r="W5077">
        <f t="shared" si="557"/>
      </c>
      <c r="X5077">
        <f t="shared" si="558"/>
      </c>
      <c r="Y5077">
        <f t="shared" si="559"/>
      </c>
      <c r="Z5077">
        <f t="shared" si="560"/>
      </c>
    </row>
    <row r="5078" spans="1:26">
      <c r="A5078" s="1" t="s">
        <v>1</v>
      </c>
      <c r="B5078" s="1"/>
      <c r="G5078" s="2" t="s">
        <v>2</v>
      </c>
      <c r="H5078" s="3" t="s">
        <v>1493</v>
      </c>
      <c r="W5078">
        <f t="shared" si="557"/>
      </c>
      <c r="X5078">
        <f t="shared" si="558"/>
      </c>
      <c r="Y5078">
        <f t="shared" si="559"/>
      </c>
      <c r="Z5078">
        <f t="shared" si="560"/>
      </c>
    </row>
    <row r="5079" spans="1:26">
      <c r="A5079" s="1" t="inlineStr">
        <is>
          <t>Dealer-049</t>
        </is>
      </c>
      <c r="B5079" s="1"/>
      <c r="F5079" s="4" t="s">
        <v>1440</v>
      </c>
      <c r="G5079" s="2"/>
      <c r="H5079" s="582" t="s">
        <v>170</v>
      </c>
      <c r="W5079">
        <f t="shared" si="557"/>
      </c>
      <c r="X5079">
        <f t="shared" si="558"/>
      </c>
      <c r="Y5079">
        <f t="shared" si="559"/>
      </c>
      <c r="Z5079">
        <f t="shared" si="560"/>
      </c>
    </row>
    <row r="5080" spans="1:26">
      <c r="A5080" s="1" t="inlineStr">
        <is>
          <t>Address line (redacted)</t>
        </is>
      </c>
      <c r="B5080" s="1"/>
      <c r="H5080" s="22"/>
      <c r="W5080">
        <f t="shared" si="557"/>
      </c>
      <c r="X5080">
        <f t="shared" si="558"/>
      </c>
      <c r="Y5080">
        <f t="shared" si="559"/>
      </c>
      <c r="Z5080">
        <f t="shared" si="560"/>
      </c>
    </row>
    <row r="5081" spans="1:26">
      <c r="A5081" s="1" t="inlineStr">
        <is>
          <t>Address line (redacted)</t>
        </is>
      </c>
      <c r="B5081" s="1"/>
      <c r="D5081" s="85"/>
      <c r="E5081" s="85"/>
      <c r="F5081" s="85"/>
      <c r="G5081" s="85"/>
      <c r="H5081" s="85"/>
      <c r="W5081">
        <f t="shared" si="557"/>
      </c>
      <c r="X5081">
        <f t="shared" si="558"/>
      </c>
      <c r="Y5081">
        <f t="shared" si="559"/>
      </c>
      <c r="Z5081">
        <f t="shared" si="560"/>
      </c>
    </row>
    <row r="5082" spans="1:26">
      <c r="A5082" s="268" t="s">
        <v>598</v>
      </c>
      <c r="B5082" s="243" t="inlineStr">
        <is>
          <t>GSTIN-MASKED</t>
        </is>
      </c>
      <c r="D5082" s="85"/>
      <c r="E5082" s="85"/>
      <c r="F5082" s="85"/>
      <c r="G5082" s="85"/>
      <c r="H5082" s="85"/>
      <c r="W5082">
        <f t="shared" si="557"/>
      </c>
      <c r="X5082">
        <f t="shared" si="558"/>
      </c>
      <c r="Y5082">
        <f t="shared" si="559"/>
      </c>
      <c r="Z5082">
        <f t="shared" si="560"/>
      </c>
    </row>
    <row r="5083" spans="1:26">
      <c r="A5083" s="49"/>
      <c r="B5083" s="87"/>
      <c r="W5083">
        <f t="shared" si="557"/>
      </c>
      <c r="X5083">
        <f t="shared" si="558"/>
      </c>
      <c r="Y5083">
        <f t="shared" si="559"/>
      </c>
      <c r="Z5083">
        <f t="shared" si="560"/>
      </c>
    </row>
    <row r="5084" spans="1:26">
      <c r="A5084" s="1" t="s">
        <v>5</v>
      </c>
      <c r="W5084">
        <f t="shared" si="557"/>
      </c>
      <c r="X5084">
        <f t="shared" si="558"/>
      </c>
      <c r="Y5084">
        <f t="shared" si="559"/>
      </c>
      <c r="Z5084">
        <f t="shared" si="560"/>
      </c>
    </row>
    <row r="5085" spans="1:26">
      <c r="A5085" s="1" t="s">
        <v>6</v>
      </c>
      <c r="W5085">
        <f t="shared" si="557"/>
      </c>
      <c r="X5085">
        <f t="shared" si="558"/>
      </c>
      <c r="Y5085">
        <f t="shared" si="559"/>
      </c>
      <c r="Z5085">
        <f t="shared" si="560"/>
      </c>
    </row>
    <row r="5086" spans="1:26">
      <c r="A5086" s="1" t="s">
        <v>7</v>
      </c>
      <c r="W5086">
        <f t="shared" si="557"/>
      </c>
      <c r="X5086">
        <f t="shared" si="558"/>
      </c>
      <c r="Y5086">
        <f t="shared" si="559"/>
      </c>
      <c r="Z5086">
        <f t="shared" si="560"/>
      </c>
    </row>
    <row r="5087" spans="1:26" ht="24">
      <c r="A5087" s="88" t="s">
        <v>8</v>
      </c>
      <c r="B5087" s="89" t="s">
        <v>9</v>
      </c>
      <c r="C5087" s="89" t="s">
        <v>10</v>
      </c>
      <c r="D5087" s="34" t="s">
        <v>11</v>
      </c>
      <c r="E5087" s="34" t="s">
        <v>12</v>
      </c>
      <c r="F5087" s="34" t="s">
        <v>13</v>
      </c>
      <c r="G5087" s="34" t="s">
        <v>14</v>
      </c>
      <c r="H5087" s="88" t="s">
        <v>15</v>
      </c>
      <c r="I5087" s="90" t="s">
        <v>16</v>
      </c>
      <c r="W5087">
        <f t="shared" si="557"/>
      </c>
      <c r="X5087">
        <f t="shared" si="558"/>
      </c>
      <c r="Y5087">
        <f t="shared" si="559"/>
      </c>
      <c r="Z5087">
        <f t="shared" si="560"/>
      </c>
    </row>
    <row r="5088" spans="1:26">
      <c r="A5088" s="5"/>
      <c r="B5088" s="1564" t="s">
        <v>384</v>
      </c>
      <c r="C5088" s="1565"/>
      <c r="D5088" s="275"/>
      <c r="E5088" s="5"/>
      <c r="F5088" s="5"/>
      <c r="G5088" s="6"/>
      <c r="H5088" s="5"/>
      <c r="I5088" s="183"/>
      <c r="W5088">
        <f t="shared" si="557"/>
      </c>
      <c r="X5088">
        <f t="shared" si="558"/>
      </c>
      <c r="Y5088">
        <f t="shared" si="559"/>
      </c>
      <c r="Z5088">
        <f t="shared" si="560"/>
      </c>
    </row>
    <row r="5089" spans="1:26" ht="36">
      <c r="A5089" s="5">
        <v>1</v>
      </c>
      <c r="B5089" s="18" t="s">
        <v>425</v>
      </c>
      <c r="C5089" s="15" t="s">
        <v>560</v>
      </c>
      <c r="D5089" s="6">
        <v>1</v>
      </c>
      <c r="E5089" s="5">
        <v>30</v>
      </c>
      <c r="F5089" s="6">
        <f t="shared" ref="F5089:F5108" si="561">+E5089*D5089</f>
      </c>
      <c r="G5089" s="6">
        <f t="shared" ref="G5089:G5108" si="562">+E5089*D5089</f>
      </c>
      <c r="H5089" s="19">
        <v>1</v>
      </c>
      <c r="I5089" s="183">
        <f t="shared" ref="I5089:I5108" si="563">+H5089*G5089</f>
      </c>
      <c r="W5089">
        <f t="shared" si="557"/>
      </c>
      <c r="X5089">
        <f t="shared" si="558"/>
      </c>
      <c r="Y5089">
        <f t="shared" si="559"/>
      </c>
      <c r="Z5089">
        <f t="shared" si="560"/>
      </c>
    </row>
    <row r="5090" spans="1:26" ht="36.75" customHeight="1">
      <c r="A5090" s="5">
        <v>2</v>
      </c>
      <c r="B5090" s="18" t="s">
        <v>515</v>
      </c>
      <c r="C5090" s="48" t="s">
        <v>1503</v>
      </c>
      <c r="D5090" s="6">
        <v>1</v>
      </c>
      <c r="E5090" s="5">
        <v>30</v>
      </c>
      <c r="F5090" s="6">
        <f t="shared" si="561"/>
      </c>
      <c r="G5090" s="6">
        <f t="shared" si="562"/>
      </c>
      <c r="H5090" s="19">
        <v>1</v>
      </c>
      <c r="I5090" s="183">
        <f t="shared" si="563"/>
      </c>
      <c r="W5090">
        <f t="shared" si="557"/>
      </c>
      <c r="X5090">
        <f t="shared" si="558"/>
      </c>
      <c r="Y5090">
        <f t="shared" si="559"/>
      </c>
      <c r="Z5090">
        <f t="shared" si="560"/>
      </c>
    </row>
    <row r="5091" spans="1:26">
      <c r="A5091" s="5"/>
      <c r="B5091" s="1564" t="s">
        <v>604</v>
      </c>
      <c r="C5091" s="1565"/>
      <c r="D5091" s="5"/>
      <c r="E5091" s="5"/>
      <c r="F5091" s="6"/>
      <c r="G5091" s="6"/>
      <c r="H5091" s="9"/>
      <c r="I5091" s="183"/>
      <c r="W5091">
        <f t="shared" si="557"/>
      </c>
      <c r="X5091">
        <f t="shared" si="558"/>
      </c>
      <c r="Y5091">
        <f t="shared" si="559"/>
      </c>
      <c r="Z5091">
        <f t="shared" si="560"/>
      </c>
    </row>
    <row r="5092" spans="1:26" ht="30">
      <c r="A5092" s="5">
        <v>3</v>
      </c>
      <c r="B5092" s="106" t="s">
        <v>555</v>
      </c>
      <c r="C5092" s="271" t="s">
        <v>728</v>
      </c>
      <c r="D5092" s="6">
        <v>1</v>
      </c>
      <c r="E5092" s="5">
        <v>10</v>
      </c>
      <c r="F5092" s="6">
        <f t="shared" si="561"/>
      </c>
      <c r="G5092" s="6">
        <f t="shared" si="562"/>
      </c>
      <c r="H5092" s="9">
        <v>1</v>
      </c>
      <c r="I5092" s="183">
        <f t="shared" si="563"/>
      </c>
      <c r="W5092">
        <f t="shared" si="557"/>
      </c>
      <c r="X5092">
        <f t="shared" si="558"/>
      </c>
      <c r="Y5092">
        <f t="shared" si="559"/>
      </c>
      <c r="Z5092">
        <f t="shared" si="560"/>
      </c>
    </row>
    <row r="5093" spans="1:26" ht="30">
      <c r="A5093" s="5">
        <v>4</v>
      </c>
      <c r="B5093" s="106" t="s">
        <v>277</v>
      </c>
      <c r="C5093" s="271" t="s">
        <v>623</v>
      </c>
      <c r="D5093" s="6">
        <v>1</v>
      </c>
      <c r="E5093" s="5">
        <v>10</v>
      </c>
      <c r="F5093" s="6">
        <f t="shared" si="561"/>
      </c>
      <c r="G5093" s="6">
        <f t="shared" si="562"/>
      </c>
      <c r="H5093" s="9">
        <v>1</v>
      </c>
      <c r="I5093" s="183">
        <f t="shared" si="563"/>
      </c>
      <c r="W5093">
        <f t="shared" si="557"/>
      </c>
      <c r="X5093">
        <f t="shared" si="558"/>
      </c>
      <c r="Y5093">
        <f t="shared" si="559"/>
      </c>
      <c r="Z5093">
        <f t="shared" si="560"/>
      </c>
    </row>
    <row r="5094" spans="1:26" ht="30">
      <c r="A5094" s="5">
        <v>5</v>
      </c>
      <c r="B5094" s="106" t="s">
        <v>1196</v>
      </c>
      <c r="C5094" s="271" t="s">
        <v>1195</v>
      </c>
      <c r="D5094" s="6">
        <v>1</v>
      </c>
      <c r="E5094" s="5">
        <v>10</v>
      </c>
      <c r="F5094" s="6">
        <f t="shared" si="561"/>
      </c>
      <c r="G5094" s="6">
        <f t="shared" si="562"/>
      </c>
      <c r="H5094" s="9">
        <v>1</v>
      </c>
      <c r="I5094" s="183">
        <f t="shared" si="563"/>
      </c>
      <c r="W5094">
        <f t="shared" si="557"/>
      </c>
      <c r="X5094">
        <f t="shared" si="558"/>
      </c>
      <c r="Y5094">
        <f t="shared" si="559"/>
      </c>
      <c r="Z5094">
        <f t="shared" si="560"/>
      </c>
    </row>
    <row r="5095" spans="1:26" ht="24">
      <c r="A5095" s="5">
        <v>6</v>
      </c>
      <c r="B5095" s="106" t="s">
        <v>1303</v>
      </c>
      <c r="C5095" s="269" t="s">
        <v>1306</v>
      </c>
      <c r="D5095" s="6">
        <v>1</v>
      </c>
      <c r="E5095" s="5">
        <v>10</v>
      </c>
      <c r="F5095" s="6">
        <f t="shared" si="561"/>
      </c>
      <c r="G5095" s="6">
        <f t="shared" si="562"/>
      </c>
      <c r="H5095" s="9">
        <v>1</v>
      </c>
      <c r="I5095" s="183">
        <f t="shared" si="563"/>
      </c>
      <c r="W5095">
        <f t="shared" si="557"/>
      </c>
      <c r="X5095">
        <f t="shared" si="558"/>
      </c>
      <c r="Y5095">
        <f t="shared" si="559"/>
      </c>
      <c r="Z5095">
        <f t="shared" si="560"/>
      </c>
    </row>
    <row r="5096" spans="1:26" ht="30">
      <c r="A5096" s="5">
        <v>7</v>
      </c>
      <c r="B5096" s="106" t="s">
        <v>865</v>
      </c>
      <c r="C5096" s="271" t="s">
        <v>1307</v>
      </c>
      <c r="D5096" s="6">
        <v>1</v>
      </c>
      <c r="E5096" s="5">
        <v>10</v>
      </c>
      <c r="F5096" s="6">
        <f t="shared" si="561"/>
      </c>
      <c r="G5096" s="6">
        <f t="shared" si="562"/>
      </c>
      <c r="H5096" s="9">
        <v>1</v>
      </c>
      <c r="I5096" s="183">
        <f t="shared" si="563"/>
      </c>
      <c r="W5096">
        <f t="shared" si="557"/>
      </c>
      <c r="X5096">
        <f t="shared" si="558"/>
      </c>
      <c r="Y5096">
        <f t="shared" si="559"/>
      </c>
      <c r="Z5096">
        <f t="shared" si="560"/>
      </c>
    </row>
    <row r="5097" spans="1:26" ht="30">
      <c r="A5097" s="5">
        <v>8</v>
      </c>
      <c r="B5097" s="106" t="s">
        <v>912</v>
      </c>
      <c r="C5097" s="271" t="s">
        <v>911</v>
      </c>
      <c r="D5097" s="6">
        <v>1</v>
      </c>
      <c r="E5097" s="5">
        <v>10</v>
      </c>
      <c r="F5097" s="6">
        <f t="shared" si="561"/>
      </c>
      <c r="G5097" s="6">
        <f t="shared" si="562"/>
      </c>
      <c r="H5097" s="9">
        <v>1</v>
      </c>
      <c r="I5097" s="183">
        <f t="shared" si="563"/>
      </c>
      <c r="W5097">
        <f t="shared" si="557"/>
      </c>
      <c r="X5097">
        <f t="shared" si="558"/>
      </c>
      <c r="Y5097">
        <f t="shared" si="559"/>
      </c>
      <c r="Z5097">
        <f t="shared" si="560"/>
      </c>
    </row>
    <row r="5098" spans="1:26" ht="24">
      <c r="A5098" s="5">
        <v>9</v>
      </c>
      <c r="B5098" s="106" t="s">
        <v>867</v>
      </c>
      <c r="C5098" s="15" t="s">
        <v>866</v>
      </c>
      <c r="D5098" s="6">
        <v>1</v>
      </c>
      <c r="E5098" s="5">
        <v>10</v>
      </c>
      <c r="F5098" s="6">
        <f t="shared" si="561"/>
      </c>
      <c r="G5098" s="6">
        <f t="shared" si="562"/>
      </c>
      <c r="H5098" s="9">
        <v>1</v>
      </c>
      <c r="I5098" s="183">
        <f t="shared" si="563"/>
      </c>
      <c r="W5098">
        <f t="shared" si="557"/>
      </c>
      <c r="X5098">
        <f t="shared" si="558"/>
      </c>
      <c r="Y5098">
        <f t="shared" si="559"/>
      </c>
      <c r="Z5098">
        <f t="shared" si="560"/>
      </c>
    </row>
    <row r="5099" spans="1:26" ht="24">
      <c r="A5099" s="5">
        <v>10</v>
      </c>
      <c r="B5099" s="106" t="s">
        <v>869</v>
      </c>
      <c r="C5099" s="269" t="s">
        <v>868</v>
      </c>
      <c r="D5099" s="6">
        <v>1</v>
      </c>
      <c r="E5099" s="5">
        <v>10</v>
      </c>
      <c r="F5099" s="6">
        <f t="shared" si="561"/>
      </c>
      <c r="G5099" s="6">
        <f t="shared" si="562"/>
      </c>
      <c r="H5099" s="9">
        <v>1</v>
      </c>
      <c r="I5099" s="183">
        <f t="shared" si="563"/>
      </c>
      <c r="W5099">
        <f t="shared" si="557"/>
      </c>
      <c r="X5099">
        <f t="shared" si="558"/>
      </c>
      <c r="Y5099">
        <f t="shared" si="559"/>
      </c>
      <c r="Z5099">
        <f t="shared" si="560"/>
      </c>
    </row>
    <row r="5100" spans="1:26" ht="36">
      <c r="A5100" s="5">
        <v>11</v>
      </c>
      <c r="B5100" s="106" t="s">
        <v>515</v>
      </c>
      <c r="C5100" s="280" t="s">
        <v>727</v>
      </c>
      <c r="D5100" s="6">
        <v>1</v>
      </c>
      <c r="E5100" s="5">
        <v>10</v>
      </c>
      <c r="F5100" s="6">
        <f t="shared" si="561"/>
      </c>
      <c r="G5100" s="6">
        <f t="shared" si="562"/>
      </c>
      <c r="H5100" s="9">
        <v>1</v>
      </c>
      <c r="I5100" s="183">
        <f t="shared" si="563"/>
      </c>
      <c r="W5100">
        <f t="shared" si="557"/>
      </c>
      <c r="X5100">
        <f t="shared" si="558"/>
      </c>
      <c r="Y5100">
        <f t="shared" si="559"/>
      </c>
      <c r="Z5100">
        <f t="shared" si="560"/>
      </c>
    </row>
    <row r="5101" spans="1:26">
      <c r="A5101" s="5"/>
      <c r="B5101" s="106"/>
      <c r="C5101" s="269"/>
      <c r="D5101" s="6"/>
      <c r="E5101" s="5"/>
      <c r="F5101" s="6"/>
      <c r="G5101" s="6"/>
      <c r="H5101" s="9"/>
      <c r="I5101" s="183"/>
      <c r="W5101">
        <f t="shared" si="557"/>
      </c>
      <c r="X5101">
        <f t="shared" si="558"/>
      </c>
      <c r="Y5101">
        <f t="shared" si="559"/>
      </c>
      <c r="Z5101">
        <f t="shared" si="560"/>
      </c>
    </row>
    <row r="5102" spans="1:26">
      <c r="A5102" s="5"/>
      <c r="B5102" s="1564" t="s">
        <v>18</v>
      </c>
      <c r="C5102" s="1565"/>
      <c r="D5102" s="5"/>
      <c r="E5102" s="5"/>
      <c r="F5102" s="6"/>
      <c r="G5102" s="6"/>
      <c r="H5102" s="5"/>
      <c r="I5102" s="183"/>
      <c r="W5102">
        <f t="shared" si="557"/>
      </c>
      <c r="X5102">
        <f t="shared" si="558"/>
      </c>
      <c r="Y5102">
        <f t="shared" si="559"/>
      </c>
      <c r="Z5102">
        <f t="shared" si="560"/>
      </c>
    </row>
    <row r="5103" spans="1:26">
      <c r="A5103" s="5">
        <v>13</v>
      </c>
      <c r="B5103" s="8" t="s">
        <v>275</v>
      </c>
      <c r="C5103" s="5" t="s">
        <v>276</v>
      </c>
      <c r="D5103" s="9">
        <v>1</v>
      </c>
      <c r="E5103" s="5">
        <v>4</v>
      </c>
      <c r="F5103" s="6">
        <f t="shared" si="561"/>
      </c>
      <c r="G5103" s="6">
        <f t="shared" si="562"/>
      </c>
      <c r="H5103" s="9">
        <v>1</v>
      </c>
      <c r="I5103" s="183">
        <f t="shared" si="563"/>
      </c>
      <c r="W5103">
        <f t="shared" si="557"/>
      </c>
      <c r="X5103">
        <f t="shared" si="558"/>
      </c>
      <c r="Y5103">
        <f t="shared" si="559"/>
      </c>
      <c r="Z5103">
        <f t="shared" si="560"/>
      </c>
    </row>
    <row r="5104" spans="1:26">
      <c r="A5104" s="5">
        <v>14</v>
      </c>
      <c r="B5104" s="8" t="s">
        <v>295</v>
      </c>
      <c r="C5104" s="5" t="s">
        <v>294</v>
      </c>
      <c r="D5104" s="9">
        <v>1</v>
      </c>
      <c r="E5104" s="5">
        <v>4</v>
      </c>
      <c r="F5104" s="6">
        <f t="shared" si="561"/>
      </c>
      <c r="G5104" s="6">
        <f t="shared" si="562"/>
      </c>
      <c r="H5104" s="9">
        <v>1</v>
      </c>
      <c r="I5104" s="183">
        <f t="shared" si="563"/>
      </c>
      <c r="W5104">
        <f t="shared" si="557"/>
      </c>
      <c r="X5104">
        <f t="shared" si="558"/>
      </c>
      <c r="Y5104">
        <f t="shared" si="559"/>
      </c>
      <c r="Z5104">
        <f t="shared" si="560"/>
      </c>
    </row>
    <row r="5105" spans="1:26">
      <c r="A5105" s="5">
        <v>15</v>
      </c>
      <c r="B5105" s="8" t="s">
        <v>293</v>
      </c>
      <c r="C5105" s="5" t="s">
        <v>292</v>
      </c>
      <c r="D5105" s="9">
        <v>1</v>
      </c>
      <c r="E5105" s="5">
        <v>4</v>
      </c>
      <c r="F5105" s="6">
        <f t="shared" si="561"/>
      </c>
      <c r="G5105" s="6">
        <f t="shared" si="562"/>
      </c>
      <c r="H5105" s="5">
        <v>1</v>
      </c>
      <c r="I5105" s="183">
        <f t="shared" si="563"/>
      </c>
      <c r="W5105">
        <f t="shared" si="557"/>
      </c>
      <c r="X5105">
        <f t="shared" si="558"/>
      </c>
      <c r="Y5105">
        <f t="shared" si="559"/>
      </c>
      <c r="Z5105">
        <f t="shared" si="560"/>
      </c>
    </row>
    <row r="5106" spans="1:26">
      <c r="A5106" s="5">
        <v>16</v>
      </c>
      <c r="B5106" s="128" t="s">
        <v>1004</v>
      </c>
      <c r="C5106" s="9" t="s">
        <v>1003</v>
      </c>
      <c r="D5106" s="9">
        <v>1</v>
      </c>
      <c r="E5106" s="5">
        <v>4</v>
      </c>
      <c r="F5106" s="6">
        <f t="shared" si="561"/>
      </c>
      <c r="G5106" s="6">
        <f t="shared" si="562"/>
      </c>
      <c r="H5106" s="16">
        <v>1</v>
      </c>
      <c r="I5106" s="183">
        <f t="shared" si="563"/>
      </c>
      <c r="W5106">
        <f t="shared" si="557"/>
      </c>
      <c r="X5106">
        <f t="shared" si="558"/>
      </c>
      <c r="Y5106">
        <f t="shared" si="559"/>
      </c>
      <c r="Z5106">
        <f t="shared" si="560"/>
      </c>
    </row>
    <row r="5107" spans="1:26">
      <c r="A5107" s="5">
        <v>17</v>
      </c>
      <c r="B5107" s="95" t="s">
        <v>291</v>
      </c>
      <c r="C5107" s="101" t="s">
        <v>290</v>
      </c>
      <c r="D5107" s="9">
        <v>1</v>
      </c>
      <c r="E5107" s="5">
        <v>4</v>
      </c>
      <c r="F5107" s="6">
        <f t="shared" si="561"/>
      </c>
      <c r="G5107" s="6">
        <f t="shared" si="562"/>
      </c>
      <c r="H5107" s="16">
        <v>1</v>
      </c>
      <c r="I5107" s="183">
        <f t="shared" si="563"/>
      </c>
      <c r="W5107">
        <f t="shared" si="557"/>
      </c>
      <c r="X5107">
        <f t="shared" si="558"/>
      </c>
      <c r="Y5107">
        <f t="shared" si="559"/>
      </c>
      <c r="Z5107">
        <f t="shared" si="560"/>
      </c>
    </row>
    <row r="5108" spans="1:26">
      <c r="A5108" s="5">
        <v>18</v>
      </c>
      <c r="B5108" s="95" t="s">
        <v>1143</v>
      </c>
      <c r="C5108" s="9" t="s">
        <v>1142</v>
      </c>
      <c r="D5108" s="9">
        <v>1</v>
      </c>
      <c r="E5108" s="5">
        <v>4</v>
      </c>
      <c r="F5108" s="6">
        <f t="shared" si="561"/>
      </c>
      <c r="G5108" s="6">
        <f t="shared" si="562"/>
      </c>
      <c r="H5108" s="5">
        <v>1</v>
      </c>
      <c r="I5108" s="183">
        <f t="shared" si="563"/>
      </c>
      <c r="W5108">
        <f t="shared" si="557"/>
      </c>
      <c r="X5108">
        <f t="shared" si="558"/>
      </c>
      <c r="Y5108">
        <f t="shared" si="559"/>
      </c>
      <c r="Z5108">
        <f t="shared" si="560"/>
      </c>
    </row>
    <row r="5109" spans="1:26">
      <c r="A5109" s="5"/>
      <c r="B5109" s="95"/>
      <c r="C5109" s="101"/>
      <c r="D5109" s="5"/>
      <c r="E5109" s="5"/>
      <c r="F5109" s="5"/>
      <c r="G5109" s="6"/>
      <c r="H5109" s="16"/>
      <c r="I5109" s="183"/>
      <c r="L5109">
        <v>80</v>
      </c>
      <c r="W5109">
        <f t="shared" si="557"/>
      </c>
      <c r="X5109">
        <f t="shared" si="558"/>
      </c>
      <c r="Y5109">
        <f t="shared" si="559"/>
      </c>
      <c r="Z5109">
        <f t="shared" si="560"/>
      </c>
    </row>
    <row r="5110" spans="1:26">
      <c r="A5110" s="5"/>
      <c r="B5110" s="95"/>
      <c r="C5110" s="101"/>
      <c r="D5110" s="5"/>
      <c r="E5110" s="5"/>
      <c r="F5110" s="5"/>
      <c r="G5110" s="6"/>
      <c r="H5110" s="16"/>
      <c r="I5110" s="183"/>
      <c r="L5110">
        <f>+L5109+#REF!+#REF!</f>
      </c>
      <c r="W5110">
        <f t="shared" si="557"/>
      </c>
      <c r="X5110">
        <f t="shared" si="558"/>
      </c>
      <c r="Y5110">
        <f t="shared" si="559"/>
      </c>
      <c r="Z5110">
        <f t="shared" si="560"/>
      </c>
    </row>
    <row r="5111" spans="1:26">
      <c r="A5111" s="10"/>
      <c r="B5111" s="10"/>
      <c r="C5111" s="10"/>
      <c r="D5111" s="10"/>
      <c r="E5111" s="10"/>
      <c r="F5111" s="10"/>
      <c r="G5111" s="10"/>
      <c r="H5111" s="10"/>
      <c r="I5111" s="97"/>
      <c r="W5111">
        <f t="shared" si="557"/>
      </c>
      <c r="X5111">
        <f t="shared" si="558"/>
      </c>
      <c r="Y5111">
        <f t="shared" si="559"/>
      </c>
      <c r="Z5111">
        <f t="shared" si="560"/>
      </c>
    </row>
    <row r="5112" spans="1:26" ht="15.75" thickBot="1">
      <c r="A5112" s="10"/>
      <c r="B5112" s="80" t="s">
        <v>20</v>
      </c>
      <c r="C5112" s="35"/>
      <c r="D5112" s="35"/>
      <c r="E5112" s="35"/>
      <c r="F5112" s="35"/>
      <c r="G5112" s="35"/>
      <c r="H5112" s="35"/>
      <c r="I5112" s="98"/>
      <c r="W5112">
        <f t="shared" si="557"/>
      </c>
      <c r="X5112">
        <f t="shared" si="558"/>
      </c>
      <c r="Y5112">
        <f t="shared" si="559"/>
      </c>
      <c r="Z5112">
        <f t="shared" si="560"/>
      </c>
    </row>
    <row r="5113" spans="1:26" ht="15.75" thickBot="1">
      <c r="A5113" s="99"/>
      <c r="B5113" s="81"/>
      <c r="C5113" s="39" t="s">
        <v>21</v>
      </c>
      <c r="D5113" s="40">
        <f>SUM(D5088:D5112)</f>
      </c>
      <c r="E5113" s="41">
        <f>IF(H5113=I5113,"OK","NO")</f>
      </c>
      <c r="F5113" s="40">
        <f>SUM(F5088:F5112)</f>
      </c>
      <c r="G5113" s="40">
        <f>SUM(G5088:G5112)</f>
      </c>
      <c r="H5113" s="42">
        <f>SUMPRODUCT(H5088:H5112,G5088:G5112)</f>
      </c>
      <c r="I5113" s="100">
        <f>SUM(I5085:I5112)</f>
      </c>
      <c r="W5113">
        <f t="shared" si="557"/>
      </c>
      <c r="X5113">
        <f t="shared" si="558"/>
      </c>
      <c r="Y5113">
        <f t="shared" si="559"/>
      </c>
      <c r="Z5113">
        <f t="shared" si="560"/>
      </c>
    </row>
    <row r="5114" spans="1:26">
      <c r="A5114" s="10"/>
      <c r="B5114" s="10"/>
      <c r="C5114" s="91"/>
      <c r="D5114" s="91"/>
      <c r="E5114" s="91"/>
      <c r="F5114" s="91"/>
      <c r="G5114" s="91"/>
      <c r="H5114" s="91"/>
      <c r="I5114" s="91"/>
      <c r="W5114">
        <f t="shared" si="557"/>
      </c>
      <c r="X5114">
        <f t="shared" si="558"/>
      </c>
      <c r="Y5114">
        <f t="shared" si="559"/>
      </c>
      <c r="Z5114">
        <f t="shared" si="560"/>
      </c>
    </row>
    <row r="5115" spans="1:26">
      <c r="A5115" s="12" t="s">
        <v>281</v>
      </c>
      <c r="B5115" s="12"/>
      <c r="C5115" s="12"/>
      <c r="D5115" s="13"/>
      <c r="E5115" s="14"/>
      <c r="F5115" s="14"/>
      <c r="G5115" s="14"/>
      <c r="H5115" s="2"/>
      <c r="I5115" s="12"/>
      <c r="W5115">
        <f t="shared" si="557"/>
      </c>
      <c r="X5115">
        <f t="shared" si="558"/>
      </c>
      <c r="Y5115">
        <f t="shared" si="559"/>
      </c>
      <c r="Z5115">
        <f t="shared" si="560"/>
      </c>
    </row>
    <row r="5116" spans="1:26">
      <c r="W5116">
        <f t="shared" si="557"/>
      </c>
      <c r="X5116">
        <f t="shared" si="558"/>
      </c>
      <c r="Y5116">
        <f t="shared" si="559"/>
      </c>
      <c r="Z5116">
        <f t="shared" si="560"/>
      </c>
    </row>
    <row r="5117" spans="1:26">
      <c r="W5117">
        <f t="shared" si="557"/>
      </c>
      <c r="X5117">
        <f t="shared" si="558"/>
      </c>
      <c r="Y5117">
        <f t="shared" si="559"/>
      </c>
      <c r="Z5117">
        <f t="shared" si="560"/>
      </c>
    </row>
    <row r="5118" spans="1:26">
      <c r="W5118">
        <f t="shared" si="557"/>
      </c>
      <c r="X5118">
        <f t="shared" si="558"/>
      </c>
      <c r="Y5118">
        <f t="shared" si="559"/>
      </c>
      <c r="Z5118">
        <f t="shared" si="560"/>
      </c>
    </row>
    <row r="5119" spans="1:26">
      <c r="W5119">
        <f t="shared" si="557"/>
      </c>
      <c r="X5119">
        <f t="shared" si="558"/>
      </c>
      <c r="Y5119">
        <f t="shared" si="559"/>
      </c>
      <c r="Z5119">
        <f t="shared" si="560"/>
      </c>
    </row>
    <row r="5120" spans="1:26">
      <c r="A5120" s="1562" t="s">
        <v>0</v>
      </c>
      <c r="B5120" s="1562"/>
      <c r="C5120" s="1562"/>
      <c r="D5120" s="1562"/>
      <c r="E5120" s="1562"/>
      <c r="F5120" s="1562"/>
      <c r="G5120" s="1562"/>
      <c r="H5120" s="1562"/>
      <c r="I5120" s="1562"/>
      <c r="W5120">
        <f t="shared" si="557"/>
      </c>
      <c r="X5120">
        <f t="shared" si="558"/>
      </c>
      <c r="Y5120">
        <f t="shared" si="559"/>
      </c>
      <c r="Z5120">
        <f t="shared" si="560"/>
      </c>
    </row>
    <row r="5121" spans="1:26">
      <c r="W5121">
        <f t="shared" si="557"/>
      </c>
      <c r="X5121">
        <f t="shared" si="558"/>
      </c>
      <c r="Y5121">
        <f t="shared" si="559"/>
      </c>
      <c r="Z5121">
        <f t="shared" si="560"/>
      </c>
    </row>
    <row r="5122" spans="1:26">
      <c r="W5122">
        <f t="shared" si="557"/>
      </c>
      <c r="X5122">
        <f t="shared" si="558"/>
      </c>
      <c r="Y5122">
        <f t="shared" si="559"/>
      </c>
      <c r="Z5122">
        <f t="shared" si="560"/>
      </c>
    </row>
    <row r="5123" spans="1:26">
      <c r="A5123" s="1" t="s">
        <v>1</v>
      </c>
      <c r="B5123" s="1"/>
      <c r="G5123" s="2" t="s">
        <v>2</v>
      </c>
      <c r="H5123" s="3" t="s">
        <v>1493</v>
      </c>
      <c r="W5123">
        <f t="shared" si="557"/>
      </c>
      <c r="X5123">
        <f t="shared" si="558"/>
      </c>
      <c r="Y5123">
        <f t="shared" si="559"/>
      </c>
      <c r="Z5123">
        <f t="shared" si="560"/>
      </c>
    </row>
    <row r="5124" spans="1:26">
      <c r="A5124" s="1" t="inlineStr">
        <is>
          <t>Dealer-166</t>
        </is>
      </c>
      <c r="B5124" s="1"/>
      <c r="F5124" s="4" t="s">
        <v>3</v>
      </c>
      <c r="G5124" s="2"/>
      <c r="H5124" s="582" t="s">
        <v>171</v>
      </c>
      <c r="W5124">
        <f t="shared" ref="W5124:W5187" si="564">IF(LEFT($H5124&amp;"",5)="2019-",$H5124,W5123)</f>
      </c>
      <c r="X5124">
        <f t="shared" ref="X5124:X5187" si="565">IF($W5124="",0,IF(COUNTIF($AB$2:$AB$80,$W5124)&gt;0,1,0))</f>
      </c>
      <c r="Y5124">
        <f t="shared" ref="Y5124:Y5187" si="566">IF($C5124="","",UPPER(TRIM(IFERROR(LEFT($C5124&amp;"",FIND("/",$C5124&amp;"")-1),$C5124&amp;""))))</f>
      </c>
      <c r="Z5124">
        <f t="shared" ref="Z5124:Z5187" si="567">IFERROR(IF(ISNUMBER($G5124),$G5124,0),0)</f>
      </c>
    </row>
    <row r="5125" spans="1:26">
      <c r="A5125" s="1" t="inlineStr">
        <is>
          <t>Address line (redacted)</t>
        </is>
      </c>
      <c r="B5125" s="1"/>
      <c r="H5125" s="22"/>
      <c r="W5125">
        <f t="shared" si="564"/>
      </c>
      <c r="X5125">
        <f t="shared" si="565"/>
      </c>
      <c r="Y5125">
        <f t="shared" si="566"/>
      </c>
      <c r="Z5125">
        <f t="shared" si="567"/>
      </c>
    </row>
    <row r="5126" spans="1:26">
      <c r="A5126" s="1" t="inlineStr">
        <is>
          <t>Address line (redacted)</t>
        </is>
      </c>
      <c r="B5126" s="1"/>
      <c r="D5126" s="85"/>
      <c r="E5126" s="85"/>
      <c r="F5126" s="85"/>
      <c r="G5126" s="85"/>
      <c r="H5126" s="85"/>
      <c r="W5126">
        <f t="shared" si="564"/>
      </c>
      <c r="X5126">
        <f t="shared" si="565"/>
      </c>
      <c r="Y5126">
        <f t="shared" si="566"/>
      </c>
      <c r="Z5126">
        <f t="shared" si="567"/>
      </c>
    </row>
    <row r="5127" spans="1:26">
      <c r="A5127" s="12" t="s">
        <v>299</v>
      </c>
      <c r="B5127" s="86" t="inlineStr">
        <is>
          <t>GSTIN-MASKED</t>
        </is>
      </c>
      <c r="D5127" s="85"/>
      <c r="E5127" s="85"/>
      <c r="F5127" s="85"/>
      <c r="G5127" s="85"/>
      <c r="H5127" s="85"/>
      <c r="W5127">
        <f t="shared" si="564"/>
      </c>
      <c r="X5127">
        <f t="shared" si="565"/>
      </c>
      <c r="Y5127">
        <f t="shared" si="566"/>
      </c>
      <c r="Z5127">
        <f t="shared" si="567"/>
      </c>
    </row>
    <row r="5128" spans="1:26">
      <c r="D5128" s="85"/>
      <c r="E5128" s="85"/>
      <c r="F5128" s="85"/>
      <c r="G5128" s="85"/>
      <c r="H5128" s="85"/>
      <c r="W5128">
        <f t="shared" si="564"/>
      </c>
      <c r="X5128">
        <f t="shared" si="565"/>
      </c>
      <c r="Y5128">
        <f t="shared" si="566"/>
      </c>
      <c r="Z5128">
        <f t="shared" si="567"/>
      </c>
    </row>
    <row r="5129" spans="1:26">
      <c r="W5129">
        <f t="shared" si="564"/>
      </c>
      <c r="X5129">
        <f t="shared" si="565"/>
      </c>
      <c r="Y5129">
        <f t="shared" si="566"/>
      </c>
      <c r="Z5129">
        <f t="shared" si="567"/>
      </c>
    </row>
    <row r="5130" spans="1:26">
      <c r="A5130" s="1" t="s">
        <v>5</v>
      </c>
      <c r="W5130">
        <f t="shared" si="564"/>
      </c>
      <c r="X5130">
        <f t="shared" si="565"/>
      </c>
      <c r="Y5130">
        <f t="shared" si="566"/>
      </c>
      <c r="Z5130">
        <f t="shared" si="567"/>
      </c>
    </row>
    <row r="5131" spans="1:26">
      <c r="A5131" s="1" t="s">
        <v>6</v>
      </c>
      <c r="W5131">
        <f t="shared" si="564"/>
      </c>
      <c r="X5131">
        <f t="shared" si="565"/>
      </c>
      <c r="Y5131">
        <f t="shared" si="566"/>
      </c>
      <c r="Z5131">
        <f t="shared" si="567"/>
      </c>
    </row>
    <row r="5132" spans="1:26">
      <c r="A5132" s="1" t="s">
        <v>7</v>
      </c>
      <c r="W5132">
        <f t="shared" si="564"/>
      </c>
      <c r="X5132">
        <f t="shared" si="565"/>
      </c>
      <c r="Y5132">
        <f t="shared" si="566"/>
      </c>
      <c r="Z5132">
        <f t="shared" si="567"/>
      </c>
    </row>
    <row r="5133" spans="1:26" ht="24">
      <c r="A5133" s="179" t="s">
        <v>8</v>
      </c>
      <c r="B5133" s="180" t="s">
        <v>9</v>
      </c>
      <c r="C5133" s="180" t="s">
        <v>10</v>
      </c>
      <c r="D5133" s="181" t="s">
        <v>11</v>
      </c>
      <c r="E5133" s="181" t="s">
        <v>12</v>
      </c>
      <c r="F5133" s="181" t="s">
        <v>13</v>
      </c>
      <c r="G5133" s="181" t="s">
        <v>14</v>
      </c>
      <c r="H5133" s="179" t="s">
        <v>15</v>
      </c>
      <c r="I5133" s="182" t="s">
        <v>16</v>
      </c>
      <c r="W5133">
        <f t="shared" si="564"/>
      </c>
      <c r="X5133">
        <f t="shared" si="565"/>
      </c>
      <c r="Y5133">
        <f t="shared" si="566"/>
      </c>
      <c r="Z5133">
        <f t="shared" si="567"/>
      </c>
    </row>
    <row r="5134" spans="1:26">
      <c r="A5134" s="5"/>
      <c r="B5134" s="1564" t="s">
        <v>394</v>
      </c>
      <c r="C5134" s="1565"/>
      <c r="D5134" s="5"/>
      <c r="E5134" s="5"/>
      <c r="F5134" s="21"/>
      <c r="G5134" s="6"/>
      <c r="H5134" s="5"/>
      <c r="I5134" s="183"/>
      <c r="W5134">
        <f t="shared" si="564"/>
      </c>
      <c r="X5134">
        <f t="shared" si="565"/>
      </c>
      <c r="Y5134">
        <f t="shared" si="566"/>
      </c>
      <c r="Z5134">
        <f t="shared" si="567"/>
      </c>
    </row>
    <row r="5135" spans="1:26">
      <c r="A5135" s="5">
        <v>1</v>
      </c>
      <c r="B5135" s="17" t="s">
        <v>794</v>
      </c>
      <c r="C5135" s="96" t="s">
        <v>795</v>
      </c>
      <c r="D5135" s="5">
        <v>1</v>
      </c>
      <c r="E5135" s="5">
        <v>5</v>
      </c>
      <c r="F5135" s="21">
        <f>+E5135*D5135</f>
      </c>
      <c r="G5135" s="6">
        <f>+E5135*D5135</f>
      </c>
      <c r="H5135" s="5">
        <v>1</v>
      </c>
      <c r="I5135" s="183">
        <f>+H5135*G5135</f>
      </c>
      <c r="J5135">
        <f>175*28%</f>
      </c>
      <c r="K5135">
        <f>+H5135-J5135</f>
      </c>
      <c r="L5135">
        <f>+K5135*G5135</f>
      </c>
      <c r="W5135">
        <f t="shared" si="564"/>
      </c>
      <c r="X5135">
        <f t="shared" si="565"/>
      </c>
      <c r="Y5135">
        <f t="shared" si="566"/>
      </c>
      <c r="Z5135">
        <f t="shared" si="567"/>
      </c>
    </row>
    <row r="5136" spans="1:26">
      <c r="A5136" s="5"/>
      <c r="B5136" s="1564" t="s">
        <v>550</v>
      </c>
      <c r="C5136" s="1565"/>
      <c r="D5136" s="5"/>
      <c r="E5136" s="5"/>
      <c r="F5136" s="21"/>
      <c r="G5136" s="6"/>
      <c r="H5136" s="5"/>
      <c r="I5136" s="183"/>
      <c r="W5136">
        <f t="shared" si="564"/>
      </c>
      <c r="X5136">
        <f t="shared" si="565"/>
      </c>
      <c r="Y5136">
        <f t="shared" si="566"/>
      </c>
      <c r="Z5136">
        <f t="shared" si="567"/>
      </c>
    </row>
    <row r="5137" spans="1:26" ht="36">
      <c r="A5137" s="19">
        <v>2</v>
      </c>
      <c r="B5137" s="18" t="s">
        <v>1483</v>
      </c>
      <c r="C5137" s="104" t="s">
        <v>1484</v>
      </c>
      <c r="D5137" s="5">
        <v>1</v>
      </c>
      <c r="E5137" s="19">
        <v>30</v>
      </c>
      <c r="F5137" s="21">
        <f>+E5137*D5137</f>
      </c>
      <c r="G5137" s="6">
        <f>+E5137*D5137</f>
      </c>
      <c r="H5137" s="19">
        <v>1</v>
      </c>
      <c r="I5137" s="183">
        <f>+H5137*G5137</f>
      </c>
      <c r="J5137">
        <v>18</v>
      </c>
      <c r="K5137">
        <f>+H5137-J5137</f>
      </c>
      <c r="L5137">
        <f>+K5137*G5137</f>
      </c>
      <c r="W5137">
        <f t="shared" si="564"/>
      </c>
      <c r="X5137">
        <f t="shared" si="565"/>
      </c>
      <c r="Y5137">
        <f t="shared" si="566"/>
      </c>
      <c r="Z5137">
        <f t="shared" si="567"/>
      </c>
    </row>
    <row r="5138" spans="1:26">
      <c r="A5138" s="5"/>
      <c r="B5138" s="1564" t="s">
        <v>1500</v>
      </c>
      <c r="C5138" s="1565"/>
      <c r="D5138" s="5"/>
      <c r="E5138" s="5"/>
      <c r="F5138" s="21"/>
      <c r="G5138" s="6"/>
      <c r="H5138" s="5"/>
      <c r="I5138" s="183"/>
      <c r="W5138">
        <f t="shared" si="564"/>
      </c>
      <c r="X5138">
        <f t="shared" si="565"/>
      </c>
      <c r="Y5138">
        <f t="shared" si="566"/>
      </c>
      <c r="Z5138">
        <f t="shared" si="567"/>
      </c>
    </row>
    <row r="5139" spans="1:26">
      <c r="A5139" s="275">
        <v>3</v>
      </c>
      <c r="B5139" s="8" t="s">
        <v>1109</v>
      </c>
      <c r="C5139" s="5" t="s">
        <v>1108</v>
      </c>
      <c r="D5139" s="5">
        <v>1</v>
      </c>
      <c r="E5139" s="5">
        <v>50</v>
      </c>
      <c r="F5139" s="21">
        <f>+E5139*D5139</f>
      </c>
      <c r="G5139" s="6">
        <f>+E5139*D5139</f>
      </c>
      <c r="H5139" s="5">
        <v>1</v>
      </c>
      <c r="I5139" s="183">
        <f>+H5139*G5139</f>
      </c>
      <c r="J5139">
        <f>20*18%</f>
      </c>
      <c r="K5139">
        <f>+H5139-J5139</f>
      </c>
      <c r="L5139">
        <f>+K5139*G5139</f>
      </c>
      <c r="W5139">
        <f t="shared" si="564"/>
      </c>
      <c r="X5139">
        <f t="shared" si="565"/>
      </c>
      <c r="Y5139">
        <f t="shared" si="566"/>
      </c>
      <c r="Z5139">
        <f t="shared" si="567"/>
      </c>
    </row>
    <row r="5140" spans="1:26">
      <c r="A5140" s="5"/>
      <c r="B5140" s="1564" t="s">
        <v>300</v>
      </c>
      <c r="C5140" s="1565"/>
      <c r="D5140" s="5"/>
      <c r="E5140" s="5"/>
      <c r="F5140" s="21"/>
      <c r="G5140" s="6"/>
      <c r="H5140" s="5"/>
      <c r="I5140" s="183"/>
      <c r="W5140">
        <f t="shared" si="564"/>
      </c>
      <c r="X5140">
        <f t="shared" si="565"/>
      </c>
      <c r="Y5140">
        <f t="shared" si="566"/>
      </c>
      <c r="Z5140">
        <f t="shared" si="567"/>
      </c>
    </row>
    <row r="5141" spans="1:26">
      <c r="A5141" s="5">
        <v>4</v>
      </c>
      <c r="B5141" s="8" t="s">
        <v>779</v>
      </c>
      <c r="C5141" s="5"/>
      <c r="D5141" s="5">
        <v>3</v>
      </c>
      <c r="E5141" s="5">
        <v>10</v>
      </c>
      <c r="F5141" s="21">
        <v>30</v>
      </c>
      <c r="G5141" s="6">
        <v>30</v>
      </c>
      <c r="H5141" s="146" t="s">
        <v>780</v>
      </c>
      <c r="I5141" s="183">
        <v>0</v>
      </c>
      <c r="W5141">
        <f t="shared" si="564"/>
      </c>
      <c r="X5141">
        <f t="shared" si="565"/>
      </c>
      <c r="Y5141">
        <f t="shared" si="566"/>
      </c>
      <c r="Z5141">
        <f t="shared" si="567"/>
      </c>
    </row>
    <row r="5142" spans="1:26">
      <c r="A5142" s="5"/>
      <c r="B5142" s="8"/>
      <c r="C5142" s="5"/>
      <c r="D5142" s="5"/>
      <c r="E5142" s="5"/>
      <c r="F5142" s="21"/>
      <c r="G5142" s="6"/>
      <c r="H5142" s="5"/>
      <c r="I5142" s="183"/>
      <c r="W5142">
        <f t="shared" si="564"/>
      </c>
      <c r="X5142">
        <f t="shared" si="565"/>
      </c>
      <c r="Y5142">
        <f t="shared" si="566"/>
      </c>
      <c r="Z5142">
        <f t="shared" si="567"/>
      </c>
    </row>
    <row r="5143" spans="1:26">
      <c r="A5143" s="5"/>
      <c r="B5143" s="8"/>
      <c r="C5143" s="5"/>
      <c r="D5143" s="5"/>
      <c r="E5143" s="5"/>
      <c r="F5143" s="21"/>
      <c r="G5143" s="6"/>
      <c r="H5143" s="5"/>
      <c r="I5143" s="183"/>
      <c r="W5143">
        <f t="shared" si="564"/>
      </c>
      <c r="X5143">
        <f t="shared" si="565"/>
      </c>
      <c r="Y5143">
        <f t="shared" si="566"/>
      </c>
      <c r="Z5143">
        <f t="shared" si="567"/>
      </c>
    </row>
    <row r="5144" spans="1:26">
      <c r="A5144" s="5"/>
      <c r="B5144" s="8"/>
      <c r="C5144" s="5"/>
      <c r="D5144" s="5"/>
      <c r="E5144" s="5"/>
      <c r="F5144" s="21"/>
      <c r="G5144" s="6"/>
      <c r="H5144" s="5"/>
      <c r="I5144" s="183"/>
      <c r="W5144">
        <f t="shared" si="564"/>
      </c>
      <c r="X5144">
        <f t="shared" si="565"/>
      </c>
      <c r="Y5144">
        <f t="shared" si="566"/>
      </c>
      <c r="Z5144">
        <f t="shared" si="567"/>
      </c>
    </row>
    <row r="5145" spans="1:26">
      <c r="A5145" s="5"/>
      <c r="B5145" s="8"/>
      <c r="C5145" s="5"/>
      <c r="D5145" s="5"/>
      <c r="E5145" s="5"/>
      <c r="F5145" s="21"/>
      <c r="G5145" s="6"/>
      <c r="H5145" s="5"/>
      <c r="I5145" s="183"/>
      <c r="W5145">
        <f t="shared" si="564"/>
      </c>
      <c r="X5145">
        <f t="shared" si="565"/>
      </c>
      <c r="Y5145">
        <f t="shared" si="566"/>
      </c>
      <c r="Z5145">
        <f t="shared" si="567"/>
      </c>
    </row>
    <row r="5146" spans="1:26">
      <c r="A5146" s="5"/>
      <c r="B5146" s="8"/>
      <c r="C5146" s="5"/>
      <c r="D5146" s="5"/>
      <c r="E5146" s="5"/>
      <c r="F5146" s="21"/>
      <c r="G5146" s="6"/>
      <c r="H5146" s="5"/>
      <c r="I5146" s="183"/>
      <c r="W5146">
        <f t="shared" si="564"/>
      </c>
      <c r="X5146">
        <f t="shared" si="565"/>
      </c>
      <c r="Y5146">
        <f t="shared" si="566"/>
      </c>
      <c r="Z5146">
        <f t="shared" si="567"/>
      </c>
    </row>
    <row r="5147" spans="1:26">
      <c r="A5147" s="5"/>
      <c r="B5147" s="8"/>
      <c r="C5147" s="5"/>
      <c r="D5147" s="5"/>
      <c r="E5147" s="5"/>
      <c r="F5147" s="21"/>
      <c r="G5147" s="6"/>
      <c r="H5147" s="5"/>
      <c r="I5147" s="183"/>
      <c r="W5147">
        <f t="shared" si="564"/>
      </c>
      <c r="X5147">
        <f t="shared" si="565"/>
      </c>
      <c r="Y5147">
        <f t="shared" si="566"/>
      </c>
      <c r="Z5147">
        <f t="shared" si="567"/>
      </c>
    </row>
    <row r="5148" spans="1:26">
      <c r="A5148" s="5"/>
      <c r="B5148" s="8"/>
      <c r="C5148" s="5"/>
      <c r="D5148" s="5"/>
      <c r="E5148" s="5"/>
      <c r="F5148" s="21"/>
      <c r="G5148" s="6"/>
      <c r="H5148" s="5"/>
      <c r="I5148" s="183"/>
      <c r="W5148">
        <f t="shared" si="564"/>
      </c>
      <c r="X5148">
        <f t="shared" si="565"/>
      </c>
      <c r="Y5148">
        <f t="shared" si="566"/>
      </c>
      <c r="Z5148">
        <f t="shared" si="567"/>
      </c>
    </row>
    <row r="5149" spans="1:26">
      <c r="A5149" s="5"/>
      <c r="B5149" s="8"/>
      <c r="C5149" s="5"/>
      <c r="D5149" s="5"/>
      <c r="E5149" s="5"/>
      <c r="F5149" s="21"/>
      <c r="G5149" s="6"/>
      <c r="H5149" s="5"/>
      <c r="I5149" s="183"/>
      <c r="W5149">
        <f t="shared" si="564"/>
      </c>
      <c r="X5149">
        <f t="shared" si="565"/>
      </c>
      <c r="Y5149">
        <f t="shared" si="566"/>
      </c>
      <c r="Z5149">
        <f t="shared" si="567"/>
      </c>
    </row>
    <row r="5150" spans="1:26">
      <c r="A5150" s="5"/>
      <c r="B5150" s="8"/>
      <c r="C5150" s="5"/>
      <c r="D5150" s="5"/>
      <c r="E5150" s="5"/>
      <c r="F5150" s="21"/>
      <c r="G5150" s="6"/>
      <c r="H5150" s="5"/>
      <c r="I5150" s="183"/>
      <c r="W5150">
        <f t="shared" si="564"/>
      </c>
      <c r="X5150">
        <f t="shared" si="565"/>
      </c>
      <c r="Y5150">
        <f t="shared" si="566"/>
      </c>
      <c r="Z5150">
        <f t="shared" si="567"/>
      </c>
    </row>
    <row r="5151" spans="1:26" ht="15.75" thickBot="1">
      <c r="A5151" s="5"/>
      <c r="B5151" s="224"/>
      <c r="C5151" s="15"/>
      <c r="D5151" s="23"/>
      <c r="E5151" s="225"/>
      <c r="F5151" s="23"/>
      <c r="G5151" s="24"/>
      <c r="H5151" s="225"/>
      <c r="I5151" s="226"/>
      <c r="W5151">
        <f t="shared" si="564"/>
      </c>
      <c r="X5151">
        <f t="shared" si="565"/>
      </c>
      <c r="Y5151">
        <f t="shared" si="566"/>
      </c>
      <c r="Z5151">
        <f t="shared" si="567"/>
      </c>
    </row>
    <row r="5152" spans="1:26">
      <c r="A5152" s="227"/>
      <c r="B5152" s="17"/>
      <c r="C5152" s="5"/>
      <c r="D5152" s="59"/>
      <c r="E5152" s="59"/>
      <c r="F5152" s="53"/>
      <c r="G5152" s="78"/>
      <c r="H5152" s="68"/>
      <c r="I5152" s="228">
        <f>SUM(I5134:I5151)</f>
      </c>
      <c r="L5152">
        <f>SUM(L5134:L5151)</f>
      </c>
      <c r="W5152">
        <f t="shared" si="564"/>
      </c>
      <c r="X5152">
        <f t="shared" si="565"/>
      </c>
      <c r="Y5152">
        <f t="shared" si="566"/>
      </c>
      <c r="Z5152">
        <f t="shared" si="567"/>
      </c>
    </row>
    <row r="5153" spans="1:26">
      <c r="A5153" s="10"/>
      <c r="B5153" s="10"/>
      <c r="C5153" s="69"/>
      <c r="D5153" s="69" t="s">
        <v>520</v>
      </c>
      <c r="E5153" s="69"/>
      <c r="F5153" s="69"/>
      <c r="G5153" s="69"/>
      <c r="H5153" s="112">
        <v>1</v>
      </c>
      <c r="I5153" s="191">
        <f>+L5152*H5153</f>
      </c>
      <c r="W5153">
        <f t="shared" si="564"/>
      </c>
      <c r="X5153">
        <f t="shared" si="565"/>
      </c>
      <c r="Y5153">
        <f t="shared" si="566"/>
      </c>
      <c r="Z5153">
        <f t="shared" si="567"/>
      </c>
    </row>
    <row r="5154" spans="1:26" ht="15.75" thickBot="1">
      <c r="A5154" s="10"/>
      <c r="B5154" s="11" t="s">
        <v>20</v>
      </c>
      <c r="C5154" s="35"/>
      <c r="D5154" s="35"/>
      <c r="E5154" s="35"/>
      <c r="F5154" s="35"/>
      <c r="G5154" s="35"/>
      <c r="H5154" s="35"/>
      <c r="I5154" s="98"/>
      <c r="W5154">
        <f t="shared" si="564"/>
      </c>
      <c r="X5154">
        <f t="shared" si="565"/>
      </c>
      <c r="Y5154">
        <f t="shared" si="566"/>
      </c>
      <c r="Z5154">
        <f t="shared" si="567"/>
      </c>
    </row>
    <row r="5155" spans="1:26" ht="15.75" thickBot="1">
      <c r="A5155" s="99"/>
      <c r="B5155" s="38"/>
      <c r="C5155" s="39" t="s">
        <v>21</v>
      </c>
      <c r="D5155" s="40">
        <f>SUM(D5134:D5154)</f>
      </c>
      <c r="E5155" s="41" t="s">
        <v>360</v>
      </c>
      <c r="F5155" s="40">
        <f>SUM(F5134:F5154)</f>
      </c>
      <c r="G5155" s="40">
        <f>SUM(G5134:G5154)</f>
      </c>
      <c r="H5155" s="41">
        <f>+SUMPRODUCT(H5134:H5151,F5134:F5151)</f>
      </c>
      <c r="I5155" s="100">
        <f>+I5152-I5153</f>
      </c>
      <c r="J5155" s="118"/>
      <c r="W5155">
        <f t="shared" si="564"/>
      </c>
      <c r="X5155">
        <f t="shared" si="565"/>
      </c>
      <c r="Y5155">
        <f t="shared" si="566"/>
      </c>
      <c r="Z5155">
        <f t="shared" si="567"/>
      </c>
    </row>
    <row r="5156" spans="1:26">
      <c r="A5156" s="10"/>
      <c r="B5156" s="10"/>
      <c r="C5156" s="91"/>
      <c r="D5156" s="91"/>
      <c r="E5156" s="91"/>
      <c r="F5156" s="91"/>
      <c r="G5156" s="91"/>
      <c r="H5156" s="91"/>
      <c r="I5156" s="91"/>
      <c r="W5156">
        <f t="shared" si="564"/>
      </c>
      <c r="X5156">
        <f t="shared" si="565"/>
      </c>
      <c r="Y5156">
        <f t="shared" si="566"/>
      </c>
      <c r="Z5156">
        <f t="shared" si="567"/>
      </c>
    </row>
    <row r="5157" spans="1:26">
      <c r="W5157">
        <f t="shared" si="564"/>
      </c>
      <c r="X5157">
        <f t="shared" si="565"/>
      </c>
      <c r="Y5157">
        <f t="shared" si="566"/>
      </c>
      <c r="Z5157">
        <f t="shared" si="567"/>
      </c>
    </row>
    <row r="5158" spans="1:26">
      <c r="W5158">
        <f t="shared" si="564"/>
      </c>
      <c r="X5158">
        <f t="shared" si="565"/>
      </c>
      <c r="Y5158">
        <f t="shared" si="566"/>
      </c>
      <c r="Z5158">
        <f t="shared" si="567"/>
      </c>
    </row>
    <row r="5159" spans="1:26">
      <c r="W5159">
        <f t="shared" si="564"/>
      </c>
      <c r="X5159">
        <f t="shared" si="565"/>
      </c>
      <c r="Y5159">
        <f t="shared" si="566"/>
      </c>
      <c r="Z5159">
        <f t="shared" si="567"/>
      </c>
    </row>
    <row r="5160" spans="1:26">
      <c r="A5160" s="1562" t="s">
        <v>0</v>
      </c>
      <c r="B5160" s="1562"/>
      <c r="C5160" s="1562"/>
      <c r="D5160" s="1562"/>
      <c r="E5160" s="1562"/>
      <c r="F5160" s="1562"/>
      <c r="G5160" s="1562"/>
      <c r="H5160" s="1562"/>
      <c r="I5160" s="1562"/>
      <c r="W5160">
        <f t="shared" si="564"/>
      </c>
      <c r="X5160">
        <f t="shared" si="565"/>
      </c>
      <c r="Y5160">
        <f t="shared" si="566"/>
      </c>
      <c r="Z5160">
        <f t="shared" si="567"/>
      </c>
    </row>
    <row r="5161" spans="1:26">
      <c r="W5161">
        <f t="shared" si="564"/>
      </c>
      <c r="X5161">
        <f t="shared" si="565"/>
      </c>
      <c r="Y5161">
        <f t="shared" si="566"/>
      </c>
      <c r="Z5161">
        <f t="shared" si="567"/>
      </c>
    </row>
    <row r="5162" spans="1:26">
      <c r="A5162" s="1" t="s">
        <v>1</v>
      </c>
      <c r="B5162" s="1"/>
      <c r="C5162" s="1"/>
      <c r="G5162" s="2" t="s">
        <v>2</v>
      </c>
      <c r="H5162" s="3" t="s">
        <v>1493</v>
      </c>
      <c r="W5162">
        <f t="shared" si="564"/>
      </c>
      <c r="X5162">
        <f t="shared" si="565"/>
      </c>
      <c r="Y5162">
        <f t="shared" si="566"/>
      </c>
      <c r="Z5162">
        <f t="shared" si="567"/>
      </c>
    </row>
    <row r="5163" spans="1:26">
      <c r="A5163" s="178" t="inlineStr">
        <is>
          <t>Dealer-292</t>
        </is>
      </c>
      <c r="B5163" s="1"/>
      <c r="C5163" s="1"/>
      <c r="F5163" s="4" t="s">
        <v>3</v>
      </c>
      <c r="G5163" s="2"/>
      <c r="H5163" s="582" t="s">
        <v>172</v>
      </c>
      <c r="W5163">
        <f t="shared" si="564"/>
      </c>
      <c r="X5163">
        <f t="shared" si="565"/>
      </c>
      <c r="Y5163">
        <f t="shared" si="566"/>
      </c>
      <c r="Z5163">
        <f t="shared" si="567"/>
      </c>
    </row>
    <row r="5164" spans="1:26">
      <c r="B5164" s="1"/>
      <c r="C5164" s="1"/>
      <c r="F5164" s="4"/>
      <c r="G5164" s="2"/>
      <c r="H5164" s="1"/>
      <c r="W5164">
        <f t="shared" si="564"/>
      </c>
      <c r="X5164">
        <f t="shared" si="565"/>
      </c>
      <c r="Y5164">
        <f t="shared" si="566"/>
      </c>
      <c r="Z5164">
        <f t="shared" si="567"/>
      </c>
    </row>
    <row r="5165" spans="1:26" ht="15.75">
      <c r="A5165" s="1"/>
      <c r="B5165" s="1"/>
      <c r="C5165" s="1"/>
      <c r="D5165" s="142"/>
      <c r="H5165" s="54"/>
      <c r="W5165">
        <f t="shared" si="564"/>
      </c>
      <c r="X5165">
        <f t="shared" si="565"/>
      </c>
      <c r="Y5165">
        <f t="shared" si="566"/>
      </c>
      <c r="Z5165">
        <f t="shared" si="567"/>
      </c>
    </row>
    <row r="5166" spans="1:26" ht="15.75">
      <c r="A5166" s="1"/>
      <c r="B5166" s="1"/>
      <c r="C5166" s="1"/>
      <c r="D5166" s="142"/>
      <c r="H5166" s="54"/>
      <c r="W5166">
        <f t="shared" si="564"/>
      </c>
      <c r="X5166">
        <f t="shared" si="565"/>
      </c>
      <c r="Y5166">
        <f t="shared" si="566"/>
      </c>
      <c r="Z5166">
        <f t="shared" si="567"/>
      </c>
    </row>
    <row r="5167" spans="1:26" ht="15.75">
      <c r="A5167" s="49"/>
      <c r="B5167" s="87"/>
      <c r="D5167" s="142"/>
      <c r="H5167" s="54"/>
      <c r="W5167">
        <f t="shared" si="564"/>
      </c>
      <c r="X5167">
        <f t="shared" si="565"/>
      </c>
      <c r="Y5167">
        <f t="shared" si="566"/>
      </c>
      <c r="Z5167">
        <f t="shared" si="567"/>
      </c>
    </row>
    <row r="5168" spans="1:26">
      <c r="W5168">
        <f t="shared" si="564"/>
      </c>
      <c r="X5168">
        <f t="shared" si="565"/>
      </c>
      <c r="Y5168">
        <f t="shared" si="566"/>
      </c>
      <c r="Z5168">
        <f t="shared" si="567"/>
      </c>
    </row>
    <row r="5169" spans="1:26">
      <c r="A5169" s="1" t="s">
        <v>5</v>
      </c>
      <c r="W5169">
        <f t="shared" si="564"/>
      </c>
      <c r="X5169">
        <f t="shared" si="565"/>
      </c>
      <c r="Y5169">
        <f t="shared" si="566"/>
      </c>
      <c r="Z5169">
        <f t="shared" si="567"/>
      </c>
    </row>
    <row r="5170" spans="1:26">
      <c r="A5170" s="1" t="s">
        <v>6</v>
      </c>
      <c r="W5170">
        <f t="shared" si="564"/>
      </c>
      <c r="X5170">
        <f t="shared" si="565"/>
      </c>
      <c r="Y5170">
        <f t="shared" si="566"/>
      </c>
      <c r="Z5170">
        <f t="shared" si="567"/>
      </c>
    </row>
    <row r="5171" spans="1:26">
      <c r="A5171" s="1" t="s">
        <v>7</v>
      </c>
      <c r="W5171">
        <f t="shared" si="564"/>
      </c>
      <c r="X5171">
        <f t="shared" si="565"/>
      </c>
      <c r="Y5171">
        <f t="shared" si="566"/>
      </c>
      <c r="Z5171">
        <f t="shared" si="567"/>
      </c>
    </row>
    <row r="5172" spans="1:26" ht="24">
      <c r="A5172" s="179" t="s">
        <v>8</v>
      </c>
      <c r="B5172" s="180" t="s">
        <v>9</v>
      </c>
      <c r="C5172" s="180" t="s">
        <v>10</v>
      </c>
      <c r="D5172" s="181" t="s">
        <v>11</v>
      </c>
      <c r="E5172" s="181" t="s">
        <v>12</v>
      </c>
      <c r="F5172" s="181" t="s">
        <v>13</v>
      </c>
      <c r="G5172" s="181" t="s">
        <v>14</v>
      </c>
      <c r="H5172" s="179" t="s">
        <v>15</v>
      </c>
      <c r="I5172" s="182" t="s">
        <v>16</v>
      </c>
      <c r="W5172">
        <f t="shared" si="564"/>
      </c>
      <c r="X5172">
        <f t="shared" si="565"/>
      </c>
      <c r="Y5172">
        <f t="shared" si="566"/>
      </c>
      <c r="Z5172">
        <f t="shared" si="567"/>
      </c>
    </row>
    <row r="5173" spans="1:26">
      <c r="A5173" s="5"/>
      <c r="B5173" s="1563" t="s">
        <v>17</v>
      </c>
      <c r="C5173" s="1563"/>
      <c r="D5173" s="5"/>
      <c r="E5173" s="50"/>
      <c r="F5173" s="214"/>
      <c r="G5173" s="187"/>
      <c r="H5173" s="9"/>
      <c r="I5173" s="183"/>
      <c r="W5173">
        <f t="shared" si="564"/>
      </c>
      <c r="X5173">
        <f t="shared" si="565"/>
      </c>
      <c r="Y5173">
        <f t="shared" si="566"/>
      </c>
      <c r="Z5173">
        <f t="shared" si="567"/>
      </c>
    </row>
    <row r="5174" spans="1:26">
      <c r="A5174" s="5">
        <v>1</v>
      </c>
      <c r="B5174" s="8" t="s">
        <v>464</v>
      </c>
      <c r="C5174" s="5" t="s">
        <v>463</v>
      </c>
      <c r="D5174" s="123"/>
      <c r="E5174" s="431"/>
      <c r="F5174" s="9">
        <v>2</v>
      </c>
      <c r="G5174" s="127">
        <f t="shared" ref="G5174:G5210" si="568">+F5174</f>
      </c>
      <c r="H5174" s="107">
        <v>1</v>
      </c>
      <c r="I5174" s="183">
        <f>+H5174*G5174</f>
      </c>
      <c r="L5174">
        <f>122/H5174*100</f>
      </c>
      <c r="W5174">
        <f t="shared" si="564"/>
      </c>
      <c r="X5174">
        <f t="shared" si="565"/>
      </c>
      <c r="Y5174">
        <f t="shared" si="566"/>
      </c>
      <c r="Z5174">
        <f t="shared" si="567"/>
      </c>
    </row>
    <row r="5175" spans="1:26">
      <c r="A5175" s="5">
        <v>2</v>
      </c>
      <c r="B5175" s="8" t="s">
        <v>37</v>
      </c>
      <c r="C5175" s="5" t="s">
        <v>38</v>
      </c>
      <c r="D5175" s="296"/>
      <c r="E5175" s="431"/>
      <c r="F5175" s="9">
        <v>1</v>
      </c>
      <c r="G5175" s="127">
        <f t="shared" si="568"/>
      </c>
      <c r="H5175" s="107">
        <v>1</v>
      </c>
      <c r="I5175" s="183">
        <f t="shared" ref="I5175:I5218" si="569">+H5175*G5175</f>
      </c>
      <c r="L5175">
        <f>122/H5175*100</f>
      </c>
      <c r="W5175">
        <f t="shared" si="564"/>
      </c>
      <c r="X5175">
        <f t="shared" si="565"/>
      </c>
      <c r="Y5175">
        <f t="shared" si="566"/>
      </c>
      <c r="Z5175">
        <f t="shared" si="567"/>
      </c>
    </row>
    <row r="5176" spans="1:26">
      <c r="A5176" s="5">
        <v>3</v>
      </c>
      <c r="B5176" s="8" t="s">
        <v>1190</v>
      </c>
      <c r="C5176" s="5" t="s">
        <v>896</v>
      </c>
      <c r="D5176" s="440"/>
      <c r="E5176" s="431"/>
      <c r="F5176" s="9">
        <v>1</v>
      </c>
      <c r="G5176" s="127">
        <f t="shared" si="568"/>
      </c>
      <c r="H5176" s="107">
        <v>1</v>
      </c>
      <c r="I5176" s="183">
        <f t="shared" si="569"/>
      </c>
      <c r="L5176">
        <f>122/H5176*100</f>
      </c>
      <c r="W5176">
        <f t="shared" si="564"/>
      </c>
      <c r="X5176">
        <f t="shared" si="565"/>
      </c>
      <c r="Y5176">
        <f t="shared" si="566"/>
      </c>
      <c r="Z5176">
        <f t="shared" si="567"/>
      </c>
    </row>
    <row r="5177" spans="1:26">
      <c r="A5177" s="5">
        <v>4</v>
      </c>
      <c r="B5177" s="8" t="s">
        <v>273</v>
      </c>
      <c r="C5177" s="5" t="s">
        <v>274</v>
      </c>
      <c r="D5177" s="449"/>
      <c r="E5177" s="21"/>
      <c r="F5177" s="5">
        <v>2</v>
      </c>
      <c r="G5177" s="127">
        <f t="shared" si="568"/>
      </c>
      <c r="H5177" s="5">
        <v>1</v>
      </c>
      <c r="I5177" s="183">
        <f t="shared" si="569"/>
      </c>
      <c r="W5177">
        <f t="shared" si="564"/>
      </c>
      <c r="X5177">
        <f t="shared" si="565"/>
      </c>
      <c r="Y5177">
        <f t="shared" si="566"/>
      </c>
      <c r="Z5177">
        <f t="shared" si="567"/>
      </c>
    </row>
    <row r="5178" spans="1:26">
      <c r="A5178" s="5"/>
      <c r="B5178" s="8"/>
      <c r="C5178" s="5"/>
      <c r="D5178" s="5"/>
      <c r="E5178" s="21"/>
      <c r="F5178" s="5"/>
      <c r="G5178" s="127"/>
      <c r="H5178" s="5"/>
      <c r="I5178" s="183"/>
      <c r="W5178">
        <f t="shared" si="564"/>
      </c>
      <c r="X5178">
        <f t="shared" si="565"/>
      </c>
      <c r="Y5178">
        <f t="shared" si="566"/>
      </c>
      <c r="Z5178">
        <f t="shared" si="567"/>
      </c>
    </row>
    <row r="5179" spans="1:26">
      <c r="A5179" s="5">
        <v>6</v>
      </c>
      <c r="B5179" s="8" t="s">
        <v>858</v>
      </c>
      <c r="C5179" s="5" t="s">
        <v>857</v>
      </c>
      <c r="D5179" s="404"/>
      <c r="E5179" s="21"/>
      <c r="F5179" s="5">
        <v>1</v>
      </c>
      <c r="G5179" s="127">
        <f t="shared" si="568"/>
      </c>
      <c r="H5179" s="5">
        <v>1</v>
      </c>
      <c r="I5179" s="183">
        <f t="shared" si="569"/>
      </c>
      <c r="L5179">
        <f>122/H5179*100</f>
      </c>
      <c r="W5179">
        <f t="shared" si="564"/>
      </c>
      <c r="X5179">
        <f t="shared" si="565"/>
      </c>
      <c r="Y5179">
        <f t="shared" si="566"/>
      </c>
      <c r="Z5179">
        <f t="shared" si="567"/>
      </c>
    </row>
    <row r="5180" spans="1:26">
      <c r="A5180" s="5">
        <v>7</v>
      </c>
      <c r="B5180" s="8" t="s">
        <v>27</v>
      </c>
      <c r="C5180" s="5" t="s">
        <v>22</v>
      </c>
      <c r="D5180" s="366"/>
      <c r="E5180" s="21"/>
      <c r="F5180" s="21">
        <v>1</v>
      </c>
      <c r="G5180" s="127">
        <f t="shared" si="568"/>
      </c>
      <c r="H5180" s="5">
        <v>1</v>
      </c>
      <c r="I5180" s="183">
        <f t="shared" si="569"/>
      </c>
      <c r="W5180">
        <f t="shared" si="564"/>
      </c>
      <c r="X5180">
        <f t="shared" si="565"/>
      </c>
      <c r="Y5180">
        <f t="shared" si="566"/>
      </c>
      <c r="Z5180">
        <f t="shared" si="567"/>
      </c>
    </row>
    <row r="5181" spans="1:26">
      <c r="A5181" s="5">
        <v>8</v>
      </c>
      <c r="B5181" s="8" t="s">
        <v>746</v>
      </c>
      <c r="C5181" s="5" t="s">
        <v>747</v>
      </c>
      <c r="D5181" s="366"/>
      <c r="E5181" s="21"/>
      <c r="F5181" s="21">
        <v>2</v>
      </c>
      <c r="G5181" s="127">
        <f t="shared" si="568"/>
      </c>
      <c r="H5181" s="5">
        <v>1</v>
      </c>
      <c r="I5181" s="183">
        <f t="shared" si="569"/>
      </c>
      <c r="W5181">
        <f t="shared" si="564"/>
      </c>
      <c r="X5181">
        <f t="shared" si="565"/>
      </c>
      <c r="Y5181">
        <f t="shared" si="566"/>
      </c>
      <c r="Z5181">
        <f t="shared" si="567"/>
      </c>
    </row>
    <row r="5182" spans="1:26">
      <c r="A5182" s="5">
        <v>9</v>
      </c>
      <c r="B5182" s="8" t="s">
        <v>488</v>
      </c>
      <c r="C5182" s="5" t="s">
        <v>506</v>
      </c>
      <c r="D5182" s="296">
        <v>1</v>
      </c>
      <c r="E5182" s="21"/>
      <c r="F5182" s="21">
        <v>2</v>
      </c>
      <c r="G5182" s="127">
        <f t="shared" si="568"/>
      </c>
      <c r="H5182" s="5">
        <v>1</v>
      </c>
      <c r="I5182" s="183">
        <f t="shared" si="569"/>
      </c>
      <c r="W5182">
        <f t="shared" si="564"/>
      </c>
      <c r="X5182">
        <f t="shared" si="565"/>
      </c>
      <c r="Y5182">
        <f t="shared" si="566"/>
      </c>
      <c r="Z5182">
        <f t="shared" si="567"/>
      </c>
    </row>
    <row r="5183" spans="1:26">
      <c r="A5183" s="5">
        <v>10</v>
      </c>
      <c r="B5183" s="8" t="s">
        <v>449</v>
      </c>
      <c r="C5183" s="5" t="s">
        <v>448</v>
      </c>
      <c r="D5183" s="449"/>
      <c r="E5183" s="21"/>
      <c r="F5183" s="21">
        <v>2</v>
      </c>
      <c r="G5183" s="127">
        <f t="shared" si="568"/>
      </c>
      <c r="H5183" s="5">
        <v>1</v>
      </c>
      <c r="I5183" s="183">
        <f t="shared" si="569"/>
      </c>
      <c r="W5183">
        <f t="shared" si="564"/>
      </c>
      <c r="X5183">
        <f t="shared" si="565"/>
      </c>
      <c r="Y5183">
        <f t="shared" si="566"/>
      </c>
      <c r="Z5183">
        <f t="shared" si="567"/>
      </c>
    </row>
    <row r="5184" spans="1:26">
      <c r="A5184" s="5">
        <v>11</v>
      </c>
      <c r="B5184" s="8" t="s">
        <v>586</v>
      </c>
      <c r="C5184" s="5" t="s">
        <v>587</v>
      </c>
      <c r="D5184" s="333"/>
      <c r="E5184" s="21"/>
      <c r="F5184" s="21">
        <v>2</v>
      </c>
      <c r="G5184" s="127">
        <f t="shared" si="568"/>
      </c>
      <c r="H5184" s="5">
        <v>1</v>
      </c>
      <c r="I5184" s="183">
        <f t="shared" si="569"/>
      </c>
      <c r="W5184">
        <f t="shared" si="564"/>
      </c>
      <c r="X5184">
        <f t="shared" si="565"/>
      </c>
      <c r="Y5184">
        <f t="shared" si="566"/>
      </c>
      <c r="Z5184">
        <f t="shared" si="567"/>
      </c>
    </row>
    <row r="5185" spans="1:26">
      <c r="A5185" s="5">
        <v>12</v>
      </c>
      <c r="B5185" s="8" t="s">
        <v>931</v>
      </c>
      <c r="C5185" s="5" t="s">
        <v>930</v>
      </c>
      <c r="D5185" s="366">
        <v>1</v>
      </c>
      <c r="E5185" s="21"/>
      <c r="F5185" s="21">
        <v>1</v>
      </c>
      <c r="G5185" s="127">
        <f t="shared" si="568"/>
      </c>
      <c r="H5185" s="5">
        <v>1</v>
      </c>
      <c r="I5185" s="183">
        <f t="shared" si="569"/>
      </c>
      <c r="W5185">
        <f t="shared" si="564"/>
      </c>
      <c r="X5185">
        <f t="shared" si="565"/>
      </c>
      <c r="Y5185">
        <f t="shared" si="566"/>
      </c>
      <c r="Z5185">
        <f t="shared" si="567"/>
      </c>
    </row>
    <row r="5186" spans="1:26">
      <c r="A5186" s="5">
        <v>13</v>
      </c>
      <c r="B5186" s="8" t="s">
        <v>1504</v>
      </c>
      <c r="C5186" s="5" t="s">
        <v>1505</v>
      </c>
      <c r="D5186" s="404"/>
      <c r="E5186" s="21"/>
      <c r="F5186" s="9">
        <v>3</v>
      </c>
      <c r="G5186" s="127">
        <f t="shared" si="568"/>
      </c>
      <c r="H5186" s="5">
        <v>1</v>
      </c>
      <c r="I5186" s="183">
        <f t="shared" si="569"/>
      </c>
      <c r="W5186">
        <f t="shared" si="564"/>
      </c>
      <c r="X5186">
        <f t="shared" si="565"/>
      </c>
      <c r="Y5186">
        <f t="shared" si="566"/>
      </c>
      <c r="Z5186">
        <f t="shared" si="567"/>
      </c>
    </row>
    <row r="5187" spans="1:26">
      <c r="A5187" s="5">
        <v>14</v>
      </c>
      <c r="B5187" s="8" t="s">
        <v>939</v>
      </c>
      <c r="C5187" s="5" t="s">
        <v>938</v>
      </c>
      <c r="D5187" s="332">
        <v>1</v>
      </c>
      <c r="E5187" s="21"/>
      <c r="F5187" s="9">
        <v>4</v>
      </c>
      <c r="G5187" s="127">
        <f t="shared" si="568"/>
      </c>
      <c r="H5187" s="5">
        <v>1</v>
      </c>
      <c r="I5187" s="183">
        <f t="shared" si="569"/>
      </c>
      <c r="W5187">
        <f t="shared" si="564"/>
      </c>
      <c r="X5187">
        <f t="shared" si="565"/>
      </c>
      <c r="Y5187">
        <f t="shared" si="566"/>
      </c>
      <c r="Z5187">
        <f t="shared" si="567"/>
      </c>
    </row>
    <row r="5188" spans="1:26">
      <c r="A5188" s="5">
        <v>15</v>
      </c>
      <c r="B5188" s="15" t="s">
        <v>1506</v>
      </c>
      <c r="C5188" s="9" t="s">
        <v>1507</v>
      </c>
      <c r="D5188" s="404"/>
      <c r="E5188" s="5"/>
      <c r="F5188" s="9">
        <v>1</v>
      </c>
      <c r="G5188" s="127">
        <f t="shared" si="568"/>
      </c>
      <c r="H5188" s="5">
        <v>1</v>
      </c>
      <c r="I5188" s="183">
        <f t="shared" si="569"/>
      </c>
      <c r="W5188">
        <f t="shared" ref="W5188:W5251" si="570">IF(LEFT($H5188&amp;"",5)="2019-",$H5188,W5187)</f>
      </c>
      <c r="X5188">
        <f t="shared" ref="X5188:X5251" si="571">IF($W5188="",0,IF(COUNTIF($AB$2:$AB$80,$W5188)&gt;0,1,0))</f>
      </c>
      <c r="Y5188">
        <f t="shared" ref="Y5188:Y5251" si="572">IF($C5188="","",UPPER(TRIM(IFERROR(LEFT($C5188&amp;"",FIND("/",$C5188&amp;"")-1),$C5188&amp;""))))</f>
      </c>
      <c r="Z5188">
        <f t="shared" ref="Z5188:Z5251" si="573">IFERROR(IF(ISNUMBER($G5188),$G5188,0),0)</f>
      </c>
    </row>
    <row r="5189" spans="1:26">
      <c r="A5189" s="5">
        <v>16</v>
      </c>
      <c r="B5189" s="8" t="s">
        <v>1508</v>
      </c>
      <c r="C5189" s="5" t="s">
        <v>1487</v>
      </c>
      <c r="D5189" s="404">
        <v>1</v>
      </c>
      <c r="E5189" s="5"/>
      <c r="F5189" s="9">
        <v>1</v>
      </c>
      <c r="G5189" s="127">
        <f t="shared" si="568"/>
      </c>
      <c r="H5189" s="5">
        <v>1</v>
      </c>
      <c r="I5189" s="183">
        <f t="shared" si="569"/>
      </c>
      <c r="W5189">
        <f t="shared" si="570"/>
      </c>
      <c r="X5189">
        <f t="shared" si="571"/>
      </c>
      <c r="Y5189">
        <f t="shared" si="572"/>
      </c>
      <c r="Z5189">
        <f t="shared" si="573"/>
      </c>
    </row>
    <row r="5190" spans="1:26">
      <c r="A5190" s="5">
        <v>17</v>
      </c>
      <c r="B5190" s="8" t="s">
        <v>1509</v>
      </c>
      <c r="C5190" s="5" t="s">
        <v>1510</v>
      </c>
      <c r="D5190" s="366"/>
      <c r="E5190" s="5"/>
      <c r="F5190" s="9">
        <v>1</v>
      </c>
      <c r="G5190" s="127">
        <f t="shared" si="568"/>
      </c>
      <c r="H5190" s="5">
        <v>1</v>
      </c>
      <c r="I5190" s="183">
        <f t="shared" si="569"/>
      </c>
      <c r="W5190">
        <f t="shared" si="570"/>
      </c>
      <c r="X5190">
        <f t="shared" si="571"/>
      </c>
      <c r="Y5190">
        <f t="shared" si="572"/>
      </c>
      <c r="Z5190">
        <f t="shared" si="573"/>
      </c>
    </row>
    <row r="5191" spans="1:26">
      <c r="A5191" s="5">
        <v>18</v>
      </c>
      <c r="B5191" s="8" t="s">
        <v>850</v>
      </c>
      <c r="C5191" s="5" t="s">
        <v>849</v>
      </c>
      <c r="D5191" s="440">
        <v>1</v>
      </c>
      <c r="E5191" s="21"/>
      <c r="F5191" s="9">
        <v>4</v>
      </c>
      <c r="G5191" s="127">
        <f t="shared" si="568"/>
      </c>
      <c r="H5191" s="5">
        <v>1</v>
      </c>
      <c r="I5191" s="183">
        <f t="shared" si="569"/>
      </c>
      <c r="W5191">
        <f t="shared" si="570"/>
      </c>
      <c r="X5191">
        <f t="shared" si="571"/>
      </c>
      <c r="Y5191">
        <f t="shared" si="572"/>
      </c>
      <c r="Z5191">
        <f t="shared" si="573"/>
      </c>
    </row>
    <row r="5192" spans="1:26">
      <c r="A5192" s="5">
        <v>19</v>
      </c>
      <c r="B5192" s="8" t="s">
        <v>1050</v>
      </c>
      <c r="C5192" s="5" t="s">
        <v>1049</v>
      </c>
      <c r="D5192" s="123"/>
      <c r="E5192" s="21"/>
      <c r="F5192" s="9">
        <v>2</v>
      </c>
      <c r="G5192" s="127">
        <f t="shared" si="568"/>
      </c>
      <c r="H5192" s="5">
        <v>1</v>
      </c>
      <c r="I5192" s="183">
        <f t="shared" si="569"/>
      </c>
      <c r="W5192">
        <f t="shared" si="570"/>
      </c>
      <c r="X5192">
        <f t="shared" si="571"/>
      </c>
      <c r="Y5192">
        <f t="shared" si="572"/>
      </c>
      <c r="Z5192">
        <f t="shared" si="573"/>
      </c>
    </row>
    <row r="5193" spans="1:26">
      <c r="A5193" s="5"/>
      <c r="B5193" s="15"/>
      <c r="C5193" s="5"/>
      <c r="D5193" s="5"/>
      <c r="E5193" s="21"/>
      <c r="F5193" s="9"/>
      <c r="G5193" s="127"/>
      <c r="H5193" s="5"/>
      <c r="I5193" s="183"/>
      <c r="W5193">
        <f t="shared" si="570"/>
      </c>
      <c r="X5193">
        <f t="shared" si="571"/>
      </c>
      <c r="Y5193">
        <f t="shared" si="572"/>
      </c>
      <c r="Z5193">
        <f t="shared" si="573"/>
      </c>
    </row>
    <row r="5194" spans="1:26">
      <c r="A5194" s="5">
        <v>21</v>
      </c>
      <c r="B5194" s="8" t="s">
        <v>902</v>
      </c>
      <c r="C5194" s="5" t="s">
        <v>750</v>
      </c>
      <c r="D5194" s="366"/>
      <c r="E5194" s="21"/>
      <c r="F5194" s="9">
        <v>1</v>
      </c>
      <c r="G5194" s="127">
        <f t="shared" si="568"/>
      </c>
      <c r="H5194" s="5">
        <v>1</v>
      </c>
      <c r="I5194" s="183">
        <f t="shared" si="569"/>
      </c>
      <c r="W5194">
        <f t="shared" si="570"/>
      </c>
      <c r="X5194">
        <f t="shared" si="571"/>
      </c>
      <c r="Y5194">
        <f t="shared" si="572"/>
      </c>
      <c r="Z5194">
        <f t="shared" si="573"/>
      </c>
    </row>
    <row r="5195" spans="1:26">
      <c r="A5195" s="5">
        <v>22</v>
      </c>
      <c r="B5195" s="8" t="s">
        <v>1061</v>
      </c>
      <c r="C5195" s="5" t="s">
        <v>1060</v>
      </c>
      <c r="D5195" s="437"/>
      <c r="E5195" s="21"/>
      <c r="F5195" s="9">
        <v>1</v>
      </c>
      <c r="G5195" s="127">
        <f t="shared" si="568"/>
      </c>
      <c r="H5195" s="5">
        <v>1</v>
      </c>
      <c r="I5195" s="183">
        <f t="shared" si="569"/>
      </c>
      <c r="W5195">
        <f t="shared" si="570"/>
      </c>
      <c r="X5195">
        <f t="shared" si="571"/>
      </c>
      <c r="Y5195">
        <f t="shared" si="572"/>
      </c>
      <c r="Z5195">
        <f t="shared" si="573"/>
      </c>
    </row>
    <row r="5196" spans="1:26">
      <c r="A5196" s="5">
        <v>23</v>
      </c>
      <c r="B5196" s="8" t="s">
        <v>1059</v>
      </c>
      <c r="C5196" s="5" t="s">
        <v>436</v>
      </c>
      <c r="D5196" s="437"/>
      <c r="E5196" s="21"/>
      <c r="F5196" s="9">
        <v>1</v>
      </c>
      <c r="G5196" s="127">
        <f t="shared" si="568"/>
      </c>
      <c r="H5196" s="5">
        <v>1</v>
      </c>
      <c r="I5196" s="183">
        <f t="shared" si="569"/>
      </c>
      <c r="W5196">
        <f t="shared" si="570"/>
      </c>
      <c r="X5196">
        <f t="shared" si="571"/>
      </c>
      <c r="Y5196">
        <f t="shared" si="572"/>
      </c>
      <c r="Z5196">
        <f t="shared" si="573"/>
      </c>
    </row>
    <row r="5197" spans="1:26">
      <c r="A5197" s="5"/>
      <c r="B5197" s="8"/>
      <c r="C5197" s="5"/>
      <c r="D5197" s="5"/>
      <c r="E5197" s="21"/>
      <c r="F5197" s="9"/>
      <c r="G5197" s="127"/>
      <c r="H5197" s="5"/>
      <c r="I5197" s="183"/>
      <c r="W5197">
        <f t="shared" si="570"/>
      </c>
      <c r="X5197">
        <f t="shared" si="571"/>
      </c>
      <c r="Y5197">
        <f t="shared" si="572"/>
      </c>
      <c r="Z5197">
        <f t="shared" si="573"/>
      </c>
    </row>
    <row r="5198" spans="1:26">
      <c r="A5198" s="5">
        <v>25</v>
      </c>
      <c r="B5198" s="8" t="s">
        <v>458</v>
      </c>
      <c r="C5198" s="5" t="s">
        <v>457</v>
      </c>
      <c r="D5198" s="437">
        <v>1</v>
      </c>
      <c r="E5198" s="21"/>
      <c r="F5198" s="9">
        <v>3</v>
      </c>
      <c r="G5198" s="127">
        <f t="shared" si="568"/>
      </c>
      <c r="H5198" s="5">
        <v>1</v>
      </c>
      <c r="I5198" s="183">
        <f t="shared" si="569"/>
      </c>
      <c r="W5198">
        <f t="shared" si="570"/>
      </c>
      <c r="X5198">
        <f t="shared" si="571"/>
      </c>
      <c r="Y5198">
        <f t="shared" si="572"/>
      </c>
      <c r="Z5198">
        <f t="shared" si="573"/>
      </c>
    </row>
    <row r="5199" spans="1:26">
      <c r="A5199" s="5">
        <v>26</v>
      </c>
      <c r="B5199" s="8" t="s">
        <v>753</v>
      </c>
      <c r="C5199" s="5" t="s">
        <v>754</v>
      </c>
      <c r="D5199" s="404"/>
      <c r="E5199" s="21"/>
      <c r="F5199" s="9">
        <v>1</v>
      </c>
      <c r="G5199" s="127">
        <f t="shared" si="568"/>
      </c>
      <c r="H5199" s="5">
        <v>1</v>
      </c>
      <c r="I5199" s="183">
        <f t="shared" si="569"/>
      </c>
      <c r="W5199">
        <f t="shared" si="570"/>
      </c>
      <c r="X5199">
        <f t="shared" si="571"/>
      </c>
      <c r="Y5199">
        <f t="shared" si="572"/>
      </c>
      <c r="Z5199">
        <f t="shared" si="573"/>
      </c>
    </row>
    <row r="5200" spans="1:26">
      <c r="A5200" s="5"/>
      <c r="B5200" s="1563" t="s">
        <v>18</v>
      </c>
      <c r="C5200" s="1563"/>
      <c r="D5200" s="21"/>
      <c r="E5200" s="5"/>
      <c r="F5200" s="9"/>
      <c r="G5200" s="127"/>
      <c r="H5200" s="5"/>
      <c r="I5200" s="183">
        <f t="shared" si="569"/>
      </c>
      <c r="W5200">
        <f t="shared" si="570"/>
      </c>
      <c r="X5200">
        <f t="shared" si="571"/>
      </c>
      <c r="Y5200">
        <f t="shared" si="572"/>
      </c>
      <c r="Z5200">
        <f t="shared" si="573"/>
      </c>
    </row>
    <row r="5201" spans="1:26">
      <c r="A5201" s="5">
        <v>27</v>
      </c>
      <c r="B5201" s="8" t="s">
        <v>275</v>
      </c>
      <c r="C5201" s="5" t="s">
        <v>276</v>
      </c>
      <c r="D5201" s="443"/>
      <c r="E5201" s="5"/>
      <c r="F5201" s="9">
        <v>2</v>
      </c>
      <c r="G5201" s="127">
        <f t="shared" si="568"/>
      </c>
      <c r="H5201" s="9">
        <v>1</v>
      </c>
      <c r="I5201" s="183">
        <f t="shared" si="569"/>
      </c>
      <c r="W5201">
        <f t="shared" si="570"/>
      </c>
      <c r="X5201">
        <f t="shared" si="571"/>
      </c>
      <c r="Y5201">
        <f t="shared" si="572"/>
      </c>
      <c r="Z5201">
        <f t="shared" si="573"/>
      </c>
    </row>
    <row r="5202" spans="1:26">
      <c r="A5202" s="5">
        <v>28</v>
      </c>
      <c r="B5202" s="8" t="s">
        <v>295</v>
      </c>
      <c r="C5202" s="5" t="s">
        <v>294</v>
      </c>
      <c r="D5202" s="441"/>
      <c r="E5202" s="5"/>
      <c r="F5202" s="9">
        <v>2</v>
      </c>
      <c r="G5202" s="127">
        <f t="shared" si="568"/>
      </c>
      <c r="H5202" s="9">
        <v>1</v>
      </c>
      <c r="I5202" s="183">
        <f t="shared" si="569"/>
      </c>
      <c r="W5202">
        <f t="shared" si="570"/>
      </c>
      <c r="X5202">
        <f t="shared" si="571"/>
      </c>
      <c r="Y5202">
        <f t="shared" si="572"/>
      </c>
      <c r="Z5202">
        <f t="shared" si="573"/>
      </c>
    </row>
    <row r="5203" spans="1:26">
      <c r="A5203" s="5">
        <v>29</v>
      </c>
      <c r="B5203" s="15" t="s">
        <v>1511</v>
      </c>
      <c r="C5203" s="5" t="s">
        <v>1512</v>
      </c>
      <c r="D5203" s="447"/>
      <c r="E5203" s="16"/>
      <c r="F5203" s="9">
        <v>1</v>
      </c>
      <c r="G5203" s="127">
        <f t="shared" si="568"/>
      </c>
      <c r="H5203" s="5">
        <v>1</v>
      </c>
      <c r="I5203" s="183">
        <f t="shared" si="569"/>
      </c>
      <c r="W5203">
        <f t="shared" si="570"/>
      </c>
      <c r="X5203">
        <f t="shared" si="571"/>
      </c>
      <c r="Y5203">
        <f t="shared" si="572"/>
      </c>
      <c r="Z5203">
        <f t="shared" si="573"/>
      </c>
    </row>
    <row r="5204" spans="1:26">
      <c r="A5204" s="5">
        <v>30</v>
      </c>
      <c r="B5204" s="8" t="s">
        <v>836</v>
      </c>
      <c r="C5204" s="5" t="s">
        <v>321</v>
      </c>
      <c r="D5204" s="439">
        <v>1</v>
      </c>
      <c r="E5204" s="16"/>
      <c r="F5204" s="9">
        <v>2</v>
      </c>
      <c r="G5204" s="127">
        <f t="shared" si="568"/>
      </c>
      <c r="H5204" s="5">
        <v>1</v>
      </c>
      <c r="I5204" s="183">
        <f t="shared" si="569"/>
      </c>
      <c r="W5204">
        <f t="shared" si="570"/>
      </c>
      <c r="X5204">
        <f t="shared" si="571"/>
      </c>
      <c r="Y5204">
        <f t="shared" si="572"/>
      </c>
      <c r="Z5204">
        <f t="shared" si="573"/>
      </c>
    </row>
    <row r="5205" spans="1:26">
      <c r="A5205" s="5">
        <v>31</v>
      </c>
      <c r="B5205" s="8" t="s">
        <v>653</v>
      </c>
      <c r="C5205" s="5" t="s">
        <v>654</v>
      </c>
      <c r="D5205" s="443"/>
      <c r="E5205" s="16"/>
      <c r="F5205" s="9">
        <v>1</v>
      </c>
      <c r="G5205" s="127">
        <f t="shared" si="568"/>
      </c>
      <c r="H5205" s="5">
        <v>1</v>
      </c>
      <c r="I5205" s="183">
        <f t="shared" si="569"/>
      </c>
      <c r="W5205">
        <f t="shared" si="570"/>
      </c>
      <c r="X5205">
        <f t="shared" si="571"/>
      </c>
      <c r="Y5205">
        <f t="shared" si="572"/>
      </c>
      <c r="Z5205">
        <f t="shared" si="573"/>
      </c>
    </row>
    <row r="5206" spans="1:26">
      <c r="A5206" s="5">
        <v>32</v>
      </c>
      <c r="B5206" s="8" t="s">
        <v>328</v>
      </c>
      <c r="C5206" s="5" t="s">
        <v>329</v>
      </c>
      <c r="D5206" s="9">
        <v>1</v>
      </c>
      <c r="E5206" s="16">
        <v>4</v>
      </c>
      <c r="F5206" s="9">
        <v>4</v>
      </c>
      <c r="G5206" s="127">
        <f t="shared" si="568"/>
      </c>
      <c r="H5206" s="5">
        <v>1</v>
      </c>
      <c r="I5206" s="183">
        <f t="shared" si="569"/>
      </c>
      <c r="W5206">
        <f t="shared" si="570"/>
      </c>
      <c r="X5206">
        <f t="shared" si="571"/>
      </c>
      <c r="Y5206">
        <f t="shared" si="572"/>
      </c>
      <c r="Z5206">
        <f t="shared" si="573"/>
      </c>
    </row>
    <row r="5207" spans="1:26">
      <c r="A5207" s="5">
        <v>33</v>
      </c>
      <c r="B5207" s="95" t="s">
        <v>720</v>
      </c>
      <c r="C5207" s="101" t="s">
        <v>1277</v>
      </c>
      <c r="D5207" s="443"/>
      <c r="E5207" s="5"/>
      <c r="F5207" s="9">
        <v>1</v>
      </c>
      <c r="G5207" s="127">
        <f t="shared" si="568"/>
      </c>
      <c r="H5207" s="16">
        <v>1</v>
      </c>
      <c r="I5207" s="183">
        <f t="shared" si="569"/>
      </c>
      <c r="W5207">
        <f t="shared" si="570"/>
      </c>
      <c r="X5207">
        <f t="shared" si="571"/>
      </c>
      <c r="Y5207">
        <f t="shared" si="572"/>
      </c>
      <c r="Z5207">
        <f t="shared" si="573"/>
      </c>
    </row>
    <row r="5208" spans="1:26">
      <c r="A5208" s="5">
        <v>34</v>
      </c>
      <c r="B5208" s="95" t="s">
        <v>1513</v>
      </c>
      <c r="C5208" s="101" t="s">
        <v>822</v>
      </c>
      <c r="D5208" s="445"/>
      <c r="E5208" s="5"/>
      <c r="F5208" s="9">
        <v>1</v>
      </c>
      <c r="G5208" s="127">
        <f t="shared" si="568"/>
      </c>
      <c r="H5208" s="16">
        <v>1</v>
      </c>
      <c r="I5208" s="183">
        <f t="shared" si="569"/>
      </c>
      <c r="W5208">
        <f t="shared" si="570"/>
      </c>
      <c r="X5208">
        <f t="shared" si="571"/>
      </c>
      <c r="Y5208">
        <f t="shared" si="572"/>
      </c>
      <c r="Z5208">
        <f t="shared" si="573"/>
      </c>
    </row>
    <row r="5209" spans="1:26">
      <c r="A5209" s="5">
        <v>35</v>
      </c>
      <c r="B5209" s="95" t="s">
        <v>291</v>
      </c>
      <c r="C5209" s="101" t="s">
        <v>290</v>
      </c>
      <c r="D5209" s="446">
        <v>1</v>
      </c>
      <c r="E5209" s="5"/>
      <c r="F5209" s="9">
        <v>1</v>
      </c>
      <c r="G5209" s="127">
        <f t="shared" si="568"/>
      </c>
      <c r="H5209" s="16">
        <v>1</v>
      </c>
      <c r="I5209" s="183">
        <f t="shared" si="569"/>
      </c>
      <c r="W5209">
        <f t="shared" si="570"/>
      </c>
      <c r="X5209">
        <f t="shared" si="571"/>
      </c>
      <c r="Y5209">
        <f t="shared" si="572"/>
      </c>
      <c r="Z5209">
        <f t="shared" si="573"/>
      </c>
    </row>
    <row r="5210" spans="1:26">
      <c r="A5210" s="5">
        <v>36</v>
      </c>
      <c r="B5210" s="95" t="s">
        <v>709</v>
      </c>
      <c r="C5210" s="9" t="s">
        <v>710</v>
      </c>
      <c r="D5210" s="445"/>
      <c r="E5210" s="5"/>
      <c r="F5210" s="9">
        <v>2</v>
      </c>
      <c r="G5210" s="127">
        <f t="shared" si="568"/>
      </c>
      <c r="H5210" s="16">
        <v>1</v>
      </c>
      <c r="I5210" s="183">
        <f t="shared" si="569"/>
      </c>
      <c r="N5210">
        <v>70</v>
      </c>
      <c r="W5210">
        <f t="shared" si="570"/>
      </c>
      <c r="X5210">
        <f t="shared" si="571"/>
      </c>
      <c r="Y5210">
        <f t="shared" si="572"/>
      </c>
      <c r="Z5210">
        <f t="shared" si="573"/>
      </c>
    </row>
    <row r="5211" spans="1:26">
      <c r="A5211" s="5"/>
      <c r="B5211" s="1563" t="s">
        <v>369</v>
      </c>
      <c r="C5211" s="1563"/>
      <c r="D5211" s="21"/>
      <c r="E5211" s="5"/>
      <c r="F5211" s="9"/>
      <c r="G5211" s="127"/>
      <c r="H5211" s="5"/>
      <c r="I5211" s="183">
        <f t="shared" si="569"/>
      </c>
      <c r="M5211">
        <f>18*12*5</f>
      </c>
      <c r="N5211">
        <v>8</v>
      </c>
      <c r="W5211">
        <f t="shared" si="570"/>
      </c>
      <c r="X5211">
        <f t="shared" si="571"/>
      </c>
      <c r="Y5211">
        <f t="shared" si="572"/>
      </c>
      <c r="Z5211">
        <f t="shared" si="573"/>
      </c>
    </row>
    <row r="5212" spans="1:26" ht="24">
      <c r="A5212" s="5">
        <v>37</v>
      </c>
      <c r="B5212" s="20" t="s">
        <v>374</v>
      </c>
      <c r="C5212" s="9" t="s">
        <v>370</v>
      </c>
      <c r="D5212" s="448"/>
      <c r="E5212" s="5">
        <v>25</v>
      </c>
      <c r="F5212" s="5">
        <v>25</v>
      </c>
      <c r="G5212" s="127">
        <f>+F5212</f>
      </c>
      <c r="H5212" s="7">
        <v>1</v>
      </c>
      <c r="I5212" s="183">
        <f t="shared" si="569"/>
      </c>
      <c r="N5212">
        <v>78</v>
      </c>
      <c r="W5212">
        <f t="shared" si="570"/>
      </c>
      <c r="X5212">
        <f t="shared" si="571"/>
      </c>
      <c r="Y5212">
        <f t="shared" si="572"/>
      </c>
      <c r="Z5212">
        <f t="shared" si="573"/>
      </c>
    </row>
    <row r="5213" spans="1:26">
      <c r="A5213" s="5">
        <v>38</v>
      </c>
      <c r="B5213" s="20" t="s">
        <v>1514</v>
      </c>
      <c r="C5213" s="5" t="s">
        <v>1211</v>
      </c>
      <c r="D5213" s="448"/>
      <c r="E5213" s="5">
        <v>25</v>
      </c>
      <c r="F5213" s="5">
        <v>25</v>
      </c>
      <c r="G5213" s="127">
        <f>+F5213</f>
      </c>
      <c r="H5213" s="7">
        <v>1</v>
      </c>
      <c r="I5213" s="183">
        <f t="shared" si="569"/>
      </c>
      <c r="W5213">
        <f t="shared" si="570"/>
      </c>
      <c r="X5213">
        <f t="shared" si="571"/>
      </c>
      <c r="Y5213">
        <f t="shared" si="572"/>
      </c>
      <c r="Z5213">
        <f t="shared" si="573"/>
      </c>
    </row>
    <row r="5214" spans="1:26">
      <c r="A5214" s="5">
        <v>39</v>
      </c>
      <c r="B5214" s="20" t="s">
        <v>1515</v>
      </c>
      <c r="C5214" s="5" t="s">
        <v>1516</v>
      </c>
      <c r="D5214" s="448"/>
      <c r="E5214" s="5">
        <v>25</v>
      </c>
      <c r="F5214" s="5">
        <v>25</v>
      </c>
      <c r="G5214" s="127">
        <f>+F5214</f>
      </c>
      <c r="H5214" s="7">
        <v>1</v>
      </c>
      <c r="I5214" s="183">
        <f t="shared" si="569"/>
      </c>
      <c r="W5214">
        <f t="shared" si="570"/>
      </c>
      <c r="X5214">
        <f t="shared" si="571"/>
      </c>
      <c r="Y5214">
        <f t="shared" si="572"/>
      </c>
      <c r="Z5214">
        <f t="shared" si="573"/>
      </c>
    </row>
    <row r="5215" spans="1:26">
      <c r="A5215" s="5"/>
      <c r="B5215" s="1563" t="s">
        <v>954</v>
      </c>
      <c r="C5215" s="1563"/>
      <c r="D5215" s="134"/>
      <c r="E5215" s="5"/>
      <c r="F5215" s="21"/>
      <c r="G5215" s="127"/>
      <c r="H5215" s="5"/>
      <c r="I5215" s="183"/>
      <c r="W5215">
        <f t="shared" si="570"/>
      </c>
      <c r="X5215">
        <f t="shared" si="571"/>
      </c>
      <c r="Y5215">
        <f t="shared" si="572"/>
      </c>
      <c r="Z5215">
        <f t="shared" si="573"/>
      </c>
    </row>
    <row r="5216" spans="1:26">
      <c r="A5216" s="5"/>
      <c r="B5216" s="15"/>
      <c r="C5216" s="106"/>
      <c r="D5216" s="5"/>
      <c r="E5216" s="21"/>
      <c r="F5216" s="21"/>
      <c r="G5216" s="127"/>
      <c r="H5216" s="7"/>
      <c r="I5216" s="183"/>
      <c r="W5216">
        <f t="shared" si="570"/>
      </c>
      <c r="X5216">
        <f t="shared" si="571"/>
      </c>
      <c r="Y5216">
        <f t="shared" si="572"/>
      </c>
      <c r="Z5216">
        <f t="shared" si="573"/>
      </c>
    </row>
    <row r="5217" spans="1:26">
      <c r="A5217" s="5"/>
      <c r="B5217" s="1563" t="s">
        <v>1517</v>
      </c>
      <c r="C5217" s="1563"/>
      <c r="D5217" s="134"/>
      <c r="E5217" s="5"/>
      <c r="F5217" s="21"/>
      <c r="G5217" s="127"/>
      <c r="H5217" s="184"/>
      <c r="I5217" s="183"/>
      <c r="W5217">
        <f t="shared" si="570"/>
      </c>
      <c r="X5217">
        <f t="shared" si="571"/>
      </c>
      <c r="Y5217">
        <f t="shared" si="572"/>
      </c>
      <c r="Z5217">
        <f t="shared" si="573"/>
      </c>
    </row>
    <row r="5218" spans="1:26" ht="24">
      <c r="A5218" s="5">
        <v>41</v>
      </c>
      <c r="B5218" s="430" t="s">
        <v>1518</v>
      </c>
      <c r="C5218" s="417" t="s">
        <v>1519</v>
      </c>
      <c r="D5218" s="444"/>
      <c r="E5218" s="5"/>
      <c r="F5218" s="21">
        <v>5</v>
      </c>
      <c r="G5218" s="127">
        <f>+F5218</f>
      </c>
      <c r="H5218" s="105">
        <v>1</v>
      </c>
      <c r="I5218" s="183">
        <f t="shared" si="569"/>
      </c>
      <c r="W5218">
        <f t="shared" si="570"/>
      </c>
      <c r="X5218">
        <f t="shared" si="571"/>
      </c>
      <c r="Y5218">
        <f t="shared" si="572"/>
      </c>
      <c r="Z5218">
        <f t="shared" si="573"/>
      </c>
    </row>
    <row r="5219" spans="1:26">
      <c r="A5219" s="5"/>
      <c r="B5219" s="8" t="s">
        <v>1520</v>
      </c>
      <c r="C5219" s="9"/>
      <c r="D5219" s="443"/>
      <c r="E5219" s="184"/>
      <c r="F5219" s="429">
        <v>20</v>
      </c>
      <c r="G5219" s="187">
        <f>+F5219</f>
      </c>
      <c r="H5219" s="184"/>
      <c r="I5219" s="188"/>
      <c r="W5219">
        <f t="shared" si="570"/>
      </c>
      <c r="X5219">
        <f t="shared" si="571"/>
      </c>
      <c r="Y5219">
        <f t="shared" si="572"/>
      </c>
      <c r="Z5219">
        <f t="shared" si="573"/>
      </c>
    </row>
    <row r="5220" spans="1:26">
      <c r="A5220" s="5"/>
      <c r="B5220" s="8"/>
      <c r="C5220" s="9"/>
      <c r="D5220" s="134"/>
      <c r="E5220" s="184"/>
      <c r="F5220" s="429"/>
      <c r="G5220" s="187"/>
      <c r="H5220" s="184"/>
      <c r="I5220" s="188"/>
      <c r="W5220">
        <f t="shared" si="570"/>
      </c>
      <c r="X5220">
        <f t="shared" si="571"/>
      </c>
      <c r="Y5220">
        <f t="shared" si="572"/>
      </c>
      <c r="Z5220">
        <f t="shared" si="573"/>
      </c>
    </row>
    <row r="5221" spans="1:26">
      <c r="A5221" s="5"/>
      <c r="B5221" s="10"/>
      <c r="C5221" s="10"/>
      <c r="D5221" s="5"/>
      <c r="E5221" s="185"/>
      <c r="F5221" s="186"/>
      <c r="G5221" s="187"/>
      <c r="H5221" s="185"/>
      <c r="I5221" s="188"/>
      <c r="W5221">
        <f t="shared" si="570"/>
      </c>
      <c r="X5221">
        <f t="shared" si="571"/>
      </c>
      <c r="Y5221">
        <f t="shared" si="572"/>
      </c>
      <c r="Z5221">
        <f t="shared" si="573"/>
      </c>
    </row>
    <row r="5222" spans="1:26" ht="15.75" thickBot="1">
      <c r="A5222" s="10"/>
      <c r="B5222" s="10"/>
      <c r="C5222" s="10"/>
      <c r="D5222" s="109"/>
      <c r="E5222" s="109"/>
      <c r="F5222" s="109"/>
      <c r="G5222" s="109"/>
      <c r="H5222" s="109"/>
      <c r="I5222" s="189"/>
      <c r="W5222">
        <f t="shared" si="570"/>
      </c>
      <c r="X5222">
        <f t="shared" si="571"/>
      </c>
      <c r="Y5222">
        <f t="shared" si="572"/>
      </c>
      <c r="Z5222">
        <f t="shared" si="573"/>
      </c>
    </row>
    <row r="5223" spans="1:26">
      <c r="A5223" s="10"/>
      <c r="B5223" s="1568" t="s">
        <v>1623</v>
      </c>
      <c r="C5223" s="1569"/>
      <c r="D5223" s="91"/>
      <c r="E5223" s="91"/>
      <c r="F5223" s="91"/>
      <c r="G5223" s="92" t="s">
        <v>19</v>
      </c>
      <c r="H5223" s="91"/>
      <c r="I5223" s="190">
        <f>SUM(I5173:I5222)</f>
      </c>
      <c r="W5223">
        <f t="shared" si="570"/>
      </c>
      <c r="X5223">
        <f t="shared" si="571"/>
      </c>
      <c r="Y5223">
        <f t="shared" si="572"/>
      </c>
      <c r="Z5223">
        <f t="shared" si="573"/>
      </c>
    </row>
    <row r="5224" spans="1:26">
      <c r="A5224" s="10"/>
      <c r="B5224" s="1590"/>
      <c r="C5224" s="1591"/>
      <c r="D5224" s="69"/>
      <c r="E5224" s="69"/>
      <c r="F5224" s="69"/>
      <c r="G5224" s="69"/>
      <c r="H5224" s="112"/>
      <c r="I5224" s="191"/>
      <c r="W5224">
        <f t="shared" si="570"/>
      </c>
      <c r="X5224">
        <f t="shared" si="571"/>
      </c>
      <c r="Y5224">
        <f t="shared" si="572"/>
      </c>
      <c r="Z5224">
        <f t="shared" si="573"/>
      </c>
    </row>
    <row r="5225" spans="1:26">
      <c r="A5225" s="10"/>
      <c r="B5225" s="11" t="s">
        <v>20</v>
      </c>
      <c r="C5225" s="10"/>
      <c r="D5225" s="10"/>
      <c r="E5225" s="10"/>
      <c r="F5225" s="10"/>
      <c r="G5225" s="10"/>
      <c r="H5225" s="10"/>
      <c r="I5225" s="97"/>
      <c r="W5225">
        <f t="shared" si="570"/>
      </c>
      <c r="X5225">
        <f t="shared" si="571"/>
      </c>
      <c r="Y5225">
        <f t="shared" si="572"/>
      </c>
      <c r="Z5225">
        <f t="shared" si="573"/>
      </c>
    </row>
    <row r="5226" spans="1:26">
      <c r="A5226" s="99"/>
      <c r="B5226" s="11"/>
      <c r="C5226" s="192" t="s">
        <v>21</v>
      </c>
      <c r="D5226" s="192">
        <f>SUM(D5173:D5225)</f>
      </c>
      <c r="E5226" s="99">
        <f>IF(H5226=I5226,"OK","NO")</f>
      </c>
      <c r="F5226" s="192">
        <f>SUM(F5173:F5225)</f>
      </c>
      <c r="G5226" s="192">
        <f>SUM(G5173:G5225)</f>
      </c>
      <c r="H5226" s="193">
        <f>SUMPRODUCT(F5170:F5222,H5170:H5222)</f>
      </c>
      <c r="I5226" s="194">
        <f>+I5223-I5224</f>
      </c>
      <c r="J5226">
        <f>+G5226+G4797</f>
      </c>
      <c r="W5226">
        <f t="shared" si="570"/>
      </c>
      <c r="X5226">
        <f t="shared" si="571"/>
      </c>
      <c r="Y5226">
        <f t="shared" si="572"/>
      </c>
      <c r="Z5226">
        <f t="shared" si="573"/>
      </c>
    </row>
    <row r="5227" spans="1:26">
      <c r="A5227" s="10"/>
      <c r="B5227" s="10"/>
      <c r="C5227" s="10"/>
      <c r="D5227" s="10"/>
      <c r="E5227" s="10"/>
      <c r="F5227" s="10"/>
      <c r="G5227" s="10"/>
      <c r="H5227" s="69"/>
      <c r="I5227" s="10"/>
      <c r="W5227">
        <f t="shared" si="570"/>
      </c>
      <c r="X5227">
        <f t="shared" si="571"/>
      </c>
      <c r="Y5227">
        <f t="shared" si="572"/>
      </c>
      <c r="Z5227">
        <f t="shared" si="573"/>
      </c>
    </row>
    <row r="5228" spans="1:26">
      <c r="A5228" s="12" t="s">
        <v>315</v>
      </c>
      <c r="B5228" s="12"/>
      <c r="C5228" s="12"/>
      <c r="D5228" s="13">
        <v>5</v>
      </c>
      <c r="E5228" s="14"/>
      <c r="F5228" s="14"/>
      <c r="G5228" s="14">
        <v>167</v>
      </c>
      <c r="H5228" s="2"/>
      <c r="I5228" s="12"/>
      <c r="W5228">
        <f t="shared" si="570"/>
      </c>
      <c r="X5228">
        <f t="shared" si="571"/>
      </c>
      <c r="Y5228">
        <f t="shared" si="572"/>
      </c>
      <c r="Z5228">
        <f t="shared" si="573"/>
      </c>
    </row>
    <row r="5229" spans="1:26">
      <c r="D5229">
        <f>+D5228+D5226</f>
      </c>
      <c r="G5229">
        <f>+G5228+G5226</f>
      </c>
      <c r="W5229">
        <f t="shared" si="570"/>
      </c>
      <c r="X5229">
        <f t="shared" si="571"/>
      </c>
      <c r="Y5229">
        <f t="shared" si="572"/>
      </c>
      <c r="Z5229">
        <f t="shared" si="573"/>
      </c>
    </row>
    <row r="5230" spans="1:26">
      <c r="W5230">
        <f t="shared" si="570"/>
      </c>
      <c r="X5230">
        <f t="shared" si="571"/>
      </c>
      <c r="Y5230">
        <f t="shared" si="572"/>
      </c>
      <c r="Z5230">
        <f t="shared" si="573"/>
      </c>
    </row>
    <row r="5231" spans="1:26">
      <c r="W5231">
        <f t="shared" si="570"/>
      </c>
      <c r="X5231">
        <f t="shared" si="571"/>
      </c>
      <c r="Y5231">
        <f t="shared" si="572"/>
      </c>
      <c r="Z5231">
        <f t="shared" si="573"/>
      </c>
    </row>
    <row r="5232" spans="1:26">
      <c r="A5232" s="1562" t="s">
        <v>0</v>
      </c>
      <c r="B5232" s="1562"/>
      <c r="C5232" s="1562"/>
      <c r="D5232" s="1562"/>
      <c r="E5232" s="1562"/>
      <c r="F5232" s="1562"/>
      <c r="G5232" s="1562"/>
      <c r="H5232" s="1562"/>
      <c r="I5232" s="1562"/>
      <c r="W5232">
        <f t="shared" si="570"/>
      </c>
      <c r="X5232">
        <f t="shared" si="571"/>
      </c>
      <c r="Y5232">
        <f t="shared" si="572"/>
      </c>
      <c r="Z5232">
        <f t="shared" si="573"/>
      </c>
    </row>
    <row r="5233" spans="1:26">
      <c r="W5233">
        <f t="shared" si="570"/>
      </c>
      <c r="X5233">
        <f t="shared" si="571"/>
      </c>
      <c r="Y5233">
        <f t="shared" si="572"/>
      </c>
      <c r="Z5233">
        <f t="shared" si="573"/>
      </c>
    </row>
    <row r="5234" spans="1:26">
      <c r="A5234" s="1" t="s">
        <v>1</v>
      </c>
      <c r="B5234" s="1"/>
      <c r="G5234" s="2" t="s">
        <v>2</v>
      </c>
      <c r="H5234" s="3" t="s">
        <v>1493</v>
      </c>
      <c r="W5234">
        <f t="shared" si="570"/>
      </c>
      <c r="X5234">
        <f t="shared" si="571"/>
      </c>
      <c r="Y5234">
        <f t="shared" si="572"/>
      </c>
      <c r="Z5234">
        <f t="shared" si="573"/>
      </c>
    </row>
    <row r="5235" spans="1:26">
      <c r="A5235" s="1" t="inlineStr">
        <is>
          <t>Dealer-184</t>
        </is>
      </c>
      <c r="B5235" s="1"/>
      <c r="C5235" s="51"/>
      <c r="F5235" s="4" t="s">
        <v>3</v>
      </c>
      <c r="G5235" s="2"/>
      <c r="H5235" s="582" t="s">
        <v>173</v>
      </c>
      <c r="W5235">
        <f t="shared" si="570"/>
      </c>
      <c r="X5235">
        <f t="shared" si="571"/>
      </c>
      <c r="Y5235">
        <f t="shared" si="572"/>
      </c>
      <c r="Z5235">
        <f t="shared" si="573"/>
      </c>
    </row>
    <row r="5236" spans="1:26">
      <c r="A5236" s="1" t="inlineStr">
        <is>
          <t>Address line (redacted)</t>
        </is>
      </c>
      <c r="B5236" s="1"/>
      <c r="C5236" s="51"/>
      <c r="F5236" s="4"/>
      <c r="G5236" s="2"/>
      <c r="H5236" s="1"/>
      <c r="W5236">
        <f t="shared" si="570"/>
      </c>
      <c r="X5236">
        <f t="shared" si="571"/>
      </c>
      <c r="Y5236">
        <f t="shared" si="572"/>
      </c>
      <c r="Z5236">
        <f t="shared" si="573"/>
      </c>
    </row>
    <row r="5237" spans="1:26">
      <c r="A5237" s="1"/>
      <c r="B5237" s="1"/>
      <c r="C5237" s="51"/>
      <c r="W5237">
        <f t="shared" si="570"/>
      </c>
      <c r="X5237">
        <f t="shared" si="571"/>
      </c>
      <c r="Y5237">
        <f t="shared" si="572"/>
      </c>
      <c r="Z5237">
        <f t="shared" si="573"/>
      </c>
    </row>
    <row r="5238" spans="1:26">
      <c r="A5238" s="1"/>
      <c r="B5238" s="1582"/>
      <c r="C5238" s="1582"/>
      <c r="W5238">
        <f t="shared" si="570"/>
      </c>
      <c r="X5238">
        <f t="shared" si="571"/>
      </c>
      <c r="Y5238">
        <f t="shared" si="572"/>
      </c>
      <c r="Z5238">
        <f t="shared" si="573"/>
      </c>
    </row>
    <row r="5239" spans="1:26">
      <c r="A5239" s="49" t="s">
        <v>4</v>
      </c>
      <c r="B5239" s="87"/>
      <c r="W5239">
        <f t="shared" si="570"/>
      </c>
      <c r="X5239">
        <f t="shared" si="571"/>
      </c>
      <c r="Y5239">
        <f t="shared" si="572"/>
      </c>
      <c r="Z5239">
        <f t="shared" si="573"/>
      </c>
    </row>
    <row r="5240" spans="1:26">
      <c r="A5240" s="12"/>
      <c r="B5240" s="86"/>
      <c r="W5240">
        <f t="shared" si="570"/>
      </c>
      <c r="X5240">
        <f t="shared" si="571"/>
      </c>
      <c r="Y5240">
        <f t="shared" si="572"/>
      </c>
      <c r="Z5240">
        <f t="shared" si="573"/>
      </c>
    </row>
    <row r="5241" spans="1:26">
      <c r="A5241" s="1" t="s">
        <v>5</v>
      </c>
      <c r="W5241">
        <f t="shared" si="570"/>
      </c>
      <c r="X5241">
        <f t="shared" si="571"/>
      </c>
      <c r="Y5241">
        <f t="shared" si="572"/>
      </c>
      <c r="Z5241">
        <f t="shared" si="573"/>
      </c>
    </row>
    <row r="5242" spans="1:26">
      <c r="A5242" s="1" t="s">
        <v>6</v>
      </c>
      <c r="W5242">
        <f t="shared" si="570"/>
      </c>
      <c r="X5242">
        <f t="shared" si="571"/>
      </c>
      <c r="Y5242">
        <f t="shared" si="572"/>
      </c>
      <c r="Z5242">
        <f t="shared" si="573"/>
      </c>
    </row>
    <row r="5243" spans="1:26" ht="15.75" thickBot="1">
      <c r="A5243" s="1" t="s">
        <v>7</v>
      </c>
      <c r="W5243">
        <f t="shared" si="570"/>
      </c>
      <c r="X5243">
        <f t="shared" si="571"/>
      </c>
      <c r="Y5243">
        <f t="shared" si="572"/>
      </c>
      <c r="Z5243">
        <f t="shared" si="573"/>
      </c>
    </row>
    <row r="5244" spans="1:26" ht="24">
      <c r="A5244" s="26" t="s">
        <v>8</v>
      </c>
      <c r="B5244" s="27" t="s">
        <v>9</v>
      </c>
      <c r="C5244" s="27" t="s">
        <v>10</v>
      </c>
      <c r="D5244" s="200" t="s">
        <v>11</v>
      </c>
      <c r="E5244" s="200" t="s">
        <v>12</v>
      </c>
      <c r="F5244" s="200" t="s">
        <v>13</v>
      </c>
      <c r="G5244" s="200" t="s">
        <v>14</v>
      </c>
      <c r="H5244" s="201" t="s">
        <v>15</v>
      </c>
      <c r="I5244" s="202" t="s">
        <v>16</v>
      </c>
      <c r="W5244">
        <f t="shared" si="570"/>
      </c>
      <c r="X5244">
        <f t="shared" si="571"/>
      </c>
      <c r="Y5244">
        <f t="shared" si="572"/>
      </c>
      <c r="Z5244">
        <f t="shared" si="573"/>
      </c>
    </row>
    <row r="5245" spans="1:26">
      <c r="A5245" s="107"/>
      <c r="B5245" s="1564" t="s">
        <v>17</v>
      </c>
      <c r="C5245" s="1565"/>
      <c r="D5245" s="53"/>
      <c r="E5245" s="53"/>
      <c r="F5245" s="91"/>
      <c r="G5245" s="92"/>
      <c r="H5245" s="91"/>
      <c r="I5245" s="250"/>
      <c r="W5245">
        <f t="shared" si="570"/>
      </c>
      <c r="X5245">
        <f t="shared" si="571"/>
      </c>
      <c r="Y5245">
        <f t="shared" si="572"/>
      </c>
      <c r="Z5245">
        <f t="shared" si="573"/>
      </c>
    </row>
    <row r="5246" spans="1:26">
      <c r="A5246" s="5">
        <v>1</v>
      </c>
      <c r="B5246" s="8" t="s">
        <v>348</v>
      </c>
      <c r="C5246" s="5" t="s">
        <v>349</v>
      </c>
      <c r="D5246" s="21">
        <v>2</v>
      </c>
      <c r="E5246" s="5">
        <v>5</v>
      </c>
      <c r="F5246" s="9">
        <f>+E5246*D5246</f>
      </c>
      <c r="G5246" s="127">
        <f>+E5246*D5246</f>
      </c>
      <c r="H5246" s="5">
        <v>1</v>
      </c>
      <c r="I5246" s="183">
        <f>+H5246*G5246</f>
      </c>
      <c r="W5246">
        <f t="shared" si="570"/>
      </c>
      <c r="X5246">
        <f t="shared" si="571"/>
      </c>
      <c r="Y5246">
        <f t="shared" si="572"/>
      </c>
      <c r="Z5246">
        <f t="shared" si="573"/>
      </c>
    </row>
    <row r="5247" spans="1:26">
      <c r="A5247" s="5">
        <v>2</v>
      </c>
      <c r="B5247" s="8" t="s">
        <v>454</v>
      </c>
      <c r="C5247" s="5" t="s">
        <v>453</v>
      </c>
      <c r="D5247" s="21">
        <v>2</v>
      </c>
      <c r="E5247" s="5">
        <v>5</v>
      </c>
      <c r="F5247" s="9">
        <f>+E5247*D5247</f>
      </c>
      <c r="G5247" s="127">
        <f>+E5247*D5247</f>
      </c>
      <c r="H5247" s="5">
        <v>1</v>
      </c>
      <c r="I5247" s="183">
        <f>+H5247*G5247</f>
      </c>
      <c r="W5247">
        <f t="shared" si="570"/>
      </c>
      <c r="X5247">
        <f t="shared" si="571"/>
      </c>
      <c r="Y5247">
        <f t="shared" si="572"/>
      </c>
      <c r="Z5247">
        <f t="shared" si="573"/>
      </c>
    </row>
    <row r="5248" spans="1:26">
      <c r="A5248" s="5">
        <v>3</v>
      </c>
      <c r="B5248" s="8" t="s">
        <v>584</v>
      </c>
      <c r="C5248" s="5" t="s">
        <v>585</v>
      </c>
      <c r="D5248" s="21">
        <v>1</v>
      </c>
      <c r="E5248" s="5">
        <v>5</v>
      </c>
      <c r="F5248" s="9">
        <f>+E5248*D5248</f>
      </c>
      <c r="G5248" s="127">
        <f>+E5248*D5248</f>
      </c>
      <c r="H5248" s="5">
        <v>1</v>
      </c>
      <c r="I5248" s="183">
        <f>+H5248*G5248</f>
      </c>
      <c r="W5248">
        <f t="shared" si="570"/>
      </c>
      <c r="X5248">
        <f t="shared" si="571"/>
      </c>
      <c r="Y5248">
        <f t="shared" si="572"/>
      </c>
      <c r="Z5248">
        <f t="shared" si="573"/>
      </c>
    </row>
    <row r="5249" spans="1:26">
      <c r="A5249" s="5">
        <v>4</v>
      </c>
      <c r="B5249" s="8" t="s">
        <v>458</v>
      </c>
      <c r="C5249" s="5" t="s">
        <v>457</v>
      </c>
      <c r="D5249" s="21">
        <v>1</v>
      </c>
      <c r="E5249" s="5">
        <v>5</v>
      </c>
      <c r="F5249" s="9">
        <f>+E5249*D5249</f>
      </c>
      <c r="G5249" s="127">
        <f>+E5249*D5249</f>
      </c>
      <c r="H5249" s="5">
        <v>1</v>
      </c>
      <c r="I5249" s="183">
        <f>+H5249*G5249</f>
      </c>
      <c r="W5249">
        <f t="shared" si="570"/>
      </c>
      <c r="X5249">
        <f t="shared" si="571"/>
      </c>
      <c r="Y5249">
        <f t="shared" si="572"/>
      </c>
      <c r="Z5249">
        <f t="shared" si="573"/>
      </c>
    </row>
    <row r="5250" spans="1:26" s="55" customFormat="1">
      <c r="A5250" s="312"/>
      <c r="B5250" s="80" t="s">
        <v>1624</v>
      </c>
      <c r="C5250" s="312"/>
      <c r="D5250" s="312">
        <v>1</v>
      </c>
      <c r="E5250" s="312">
        <v>1</v>
      </c>
      <c r="F5250" s="322">
        <v>1</v>
      </c>
      <c r="G5250" s="312">
        <f>+E5250*D5250</f>
      </c>
      <c r="H5250" s="312" t="s">
        <v>1625</v>
      </c>
      <c r="I5250" s="340">
        <v>0</v>
      </c>
      <c r="W5250">
        <f t="shared" si="570"/>
      </c>
      <c r="X5250">
        <f t="shared" si="571"/>
      </c>
      <c r="Y5250">
        <f t="shared" si="572"/>
      </c>
      <c r="Z5250">
        <f t="shared" si="573"/>
      </c>
    </row>
    <row r="5251" spans="1:26">
      <c r="A5251" s="5"/>
      <c r="B5251" s="8"/>
      <c r="C5251" s="5"/>
      <c r="D5251" s="5"/>
      <c r="E5251" s="5"/>
      <c r="F5251" s="6"/>
      <c r="G5251" s="5"/>
      <c r="H5251" s="5"/>
      <c r="I5251" s="102"/>
      <c r="N5251">
        <f>18+28</f>
      </c>
      <c r="W5251">
        <f t="shared" si="570"/>
      </c>
      <c r="X5251">
        <f t="shared" si="571"/>
      </c>
      <c r="Y5251">
        <f t="shared" si="572"/>
      </c>
      <c r="Z5251">
        <f t="shared" si="573"/>
      </c>
    </row>
    <row r="5252" spans="1:26">
      <c r="A5252" s="5"/>
      <c r="B5252" s="8"/>
      <c r="C5252" s="5"/>
      <c r="D5252" s="50"/>
      <c r="E5252" s="5"/>
      <c r="F5252" s="5"/>
      <c r="G5252" s="6"/>
      <c r="H5252" s="5"/>
      <c r="I5252" s="129"/>
      <c r="N5252">
        <f>+N5251/2</f>
      </c>
      <c r="W5252">
        <f t="shared" ref="W5252:W5315" si="574">IF(LEFT($H5252&amp;"",5)="2019-",$H5252,W5251)</f>
      </c>
      <c r="X5252">
        <f t="shared" ref="X5252:X5315" si="575">IF($W5252="",0,IF(COUNTIF($AB$2:$AB$80,$W5252)&gt;0,1,0))</f>
      </c>
      <c r="Y5252">
        <f t="shared" ref="Y5252:Y5315" si="576">IF($C5252="","",UPPER(TRIM(IFERROR(LEFT($C5252&amp;"",FIND("/",$C5252&amp;"")-1),$C5252&amp;""))))</f>
      </c>
      <c r="Z5252">
        <f t="shared" ref="Z5252:Z5315" si="577">IFERROR(IF(ISNUMBER($G5252),$G5252,0),0)</f>
      </c>
    </row>
    <row r="5253" spans="1:26">
      <c r="A5253" s="107"/>
      <c r="B5253" s="106"/>
      <c r="C5253" s="5"/>
      <c r="D5253" s="50"/>
      <c r="E5253" s="5"/>
      <c r="F5253" s="6"/>
      <c r="G5253" s="6"/>
      <c r="H5253" s="5"/>
      <c r="I5253" s="129"/>
      <c r="W5253">
        <f t="shared" si="574"/>
      </c>
      <c r="X5253">
        <f t="shared" si="575"/>
      </c>
      <c r="Y5253">
        <f t="shared" si="576"/>
      </c>
      <c r="Z5253">
        <f t="shared" si="577"/>
      </c>
    </row>
    <row r="5254" spans="1:26">
      <c r="A5254" s="33"/>
      <c r="B5254" s="10"/>
      <c r="C5254" s="10"/>
      <c r="D5254" s="132"/>
      <c r="E5254" s="132"/>
      <c r="F5254" s="132"/>
      <c r="G5254" s="132"/>
      <c r="H5254" s="133"/>
      <c r="I5254" s="61"/>
      <c r="W5254">
        <f t="shared" si="574"/>
      </c>
      <c r="X5254">
        <f t="shared" si="575"/>
      </c>
      <c r="Y5254">
        <f t="shared" si="576"/>
      </c>
      <c r="Z5254">
        <f t="shared" si="577"/>
      </c>
    </row>
    <row r="5255" spans="1:26" ht="15.75" thickBot="1">
      <c r="A5255" s="33"/>
      <c r="B5255" s="11" t="s">
        <v>20</v>
      </c>
      <c r="C5255" s="35"/>
      <c r="D5255" s="35"/>
      <c r="E5255" s="35"/>
      <c r="F5255" s="35"/>
      <c r="G5255" s="35"/>
      <c r="H5255" s="35"/>
      <c r="I5255" s="36"/>
      <c r="W5255">
        <f t="shared" si="574"/>
      </c>
      <c r="X5255">
        <f t="shared" si="575"/>
      </c>
      <c r="Y5255">
        <f t="shared" si="576"/>
      </c>
      <c r="Z5255">
        <f t="shared" si="577"/>
      </c>
    </row>
    <row r="5256" spans="1:26" ht="15.75" thickBot="1">
      <c r="A5256" s="37"/>
      <c r="B5256" s="38"/>
      <c r="C5256" s="39" t="s">
        <v>21</v>
      </c>
      <c r="D5256" s="40">
        <f>SUM(D5245:D5255)</f>
      </c>
      <c r="E5256" s="41">
        <f>IF(H5256=I5256,"OK","NO")</f>
      </c>
      <c r="F5256" s="40">
        <f>SUM(F5245:F5255)</f>
      </c>
      <c r="G5256" s="40">
        <f>SUM(G5245:G5255)</f>
      </c>
      <c r="H5256" s="41">
        <f>SUMPRODUCT(F5245:F5253,H5245:H5253)</f>
      </c>
      <c r="I5256" s="43">
        <f>SUM(I5245:I5255)</f>
      </c>
      <c r="J5256">
        <v>12800</v>
      </c>
      <c r="K5256" s="118">
        <f>+I5256-J5256</f>
      </c>
      <c r="W5256">
        <f t="shared" si="574"/>
      </c>
      <c r="X5256">
        <f t="shared" si="575"/>
      </c>
      <c r="Y5256">
        <f t="shared" si="576"/>
      </c>
      <c r="Z5256">
        <f t="shared" si="577"/>
      </c>
    </row>
    <row r="5257" spans="1:26" ht="15.75" thickBot="1">
      <c r="A5257" s="44"/>
      <c r="B5257" s="116"/>
      <c r="C5257" s="45"/>
      <c r="D5257" s="45"/>
      <c r="E5257" s="45"/>
      <c r="F5257" s="45"/>
      <c r="G5257" s="45"/>
      <c r="H5257" s="45"/>
      <c r="I5257" s="47"/>
      <c r="W5257">
        <f t="shared" si="574"/>
      </c>
      <c r="X5257">
        <f t="shared" si="575"/>
      </c>
      <c r="Y5257">
        <f t="shared" si="576"/>
      </c>
      <c r="Z5257">
        <f t="shared" si="577"/>
      </c>
    </row>
    <row r="5258" spans="1:26">
      <c r="A5258" s="12" t="s">
        <v>315</v>
      </c>
      <c r="B5258" s="12"/>
      <c r="W5258">
        <f t="shared" si="574"/>
      </c>
      <c r="X5258">
        <f t="shared" si="575"/>
      </c>
      <c r="Y5258">
        <f t="shared" si="576"/>
      </c>
      <c r="Z5258">
        <f t="shared" si="577"/>
      </c>
    </row>
    <row r="5259" spans="1:26">
      <c r="W5259">
        <f t="shared" si="574"/>
      </c>
      <c r="X5259">
        <f t="shared" si="575"/>
      </c>
      <c r="Y5259">
        <f t="shared" si="576"/>
      </c>
      <c r="Z5259">
        <f t="shared" si="577"/>
      </c>
    </row>
    <row r="5260" spans="1:26">
      <c r="W5260">
        <f t="shared" si="574"/>
      </c>
      <c r="X5260">
        <f t="shared" si="575"/>
      </c>
      <c r="Y5260">
        <f t="shared" si="576"/>
      </c>
      <c r="Z5260">
        <f t="shared" si="577"/>
      </c>
    </row>
    <row r="5261" spans="1:26">
      <c r="W5261">
        <f t="shared" si="574"/>
      </c>
      <c r="X5261">
        <f t="shared" si="575"/>
      </c>
      <c r="Y5261">
        <f t="shared" si="576"/>
      </c>
      <c r="Z5261">
        <f t="shared" si="577"/>
      </c>
    </row>
    <row r="5262" spans="1:26">
      <c r="A5262" s="1562" t="s">
        <v>0</v>
      </c>
      <c r="B5262" s="1562"/>
      <c r="C5262" s="1562"/>
      <c r="D5262" s="1562"/>
      <c r="E5262" s="1562"/>
      <c r="F5262" s="1562"/>
      <c r="G5262" s="1562"/>
      <c r="H5262" s="1562"/>
      <c r="I5262" s="1562"/>
      <c r="W5262">
        <f t="shared" si="574"/>
      </c>
      <c r="X5262">
        <f t="shared" si="575"/>
      </c>
      <c r="Y5262">
        <f t="shared" si="576"/>
      </c>
      <c r="Z5262">
        <f t="shared" si="577"/>
      </c>
    </row>
    <row r="5263" spans="1:26">
      <c r="W5263">
        <f t="shared" si="574"/>
      </c>
      <c r="X5263">
        <f t="shared" si="575"/>
      </c>
      <c r="Y5263">
        <f t="shared" si="576"/>
      </c>
      <c r="Z5263">
        <f t="shared" si="577"/>
      </c>
    </row>
    <row r="5264" spans="1:26">
      <c r="A5264" s="1" t="s">
        <v>1</v>
      </c>
      <c r="B5264" s="1"/>
      <c r="G5264" s="2" t="s">
        <v>2</v>
      </c>
      <c r="H5264" s="3" t="s">
        <v>1493</v>
      </c>
      <c r="W5264">
        <f t="shared" si="574"/>
      </c>
      <c r="X5264">
        <f t="shared" si="575"/>
      </c>
      <c r="Y5264">
        <f t="shared" si="576"/>
      </c>
      <c r="Z5264">
        <f t="shared" si="577"/>
      </c>
    </row>
    <row r="5265" spans="1:26">
      <c r="A5265" t="inlineStr">
        <is>
          <t>Dealer-249</t>
        </is>
      </c>
      <c r="B5265" s="1"/>
      <c r="F5265" s="4" t="s">
        <v>3</v>
      </c>
      <c r="G5265" s="2"/>
      <c r="H5265" s="1" t="s">
        <v>174</v>
      </c>
      <c r="W5265">
        <f t="shared" si="574"/>
      </c>
      <c r="X5265">
        <f t="shared" si="575"/>
      </c>
      <c r="Y5265">
        <f t="shared" si="576"/>
      </c>
      <c r="Z5265">
        <f t="shared" si="577"/>
      </c>
    </row>
    <row r="5266" spans="1:26" ht="15.75">
      <c r="A5266" s="141" t="inlineStr">
        <is>
          <t>Dealer-250</t>
        </is>
      </c>
      <c r="B5266" s="126"/>
      <c r="D5266" s="142"/>
      <c r="H5266" s="54"/>
      <c r="W5266">
        <f t="shared" si="574"/>
      </c>
      <c r="X5266">
        <f t="shared" si="575"/>
      </c>
      <c r="Y5266">
        <f t="shared" si="576"/>
      </c>
      <c r="Z5266">
        <f t="shared" si="577"/>
      </c>
    </row>
    <row r="5267" spans="1:26" ht="15.75">
      <c r="A5267" s="141" t="inlineStr">
        <is>
          <t>Address line (redacted)</t>
        </is>
      </c>
      <c r="B5267" s="126"/>
      <c r="D5267" s="142"/>
      <c r="H5267" s="54"/>
      <c r="W5267">
        <f t="shared" si="574"/>
      </c>
      <c r="X5267">
        <f t="shared" si="575"/>
      </c>
      <c r="Y5267">
        <f t="shared" si="576"/>
      </c>
      <c r="Z5267">
        <f t="shared" si="577"/>
      </c>
    </row>
    <row r="5268" spans="1:26" ht="15.75">
      <c r="A5268" s="143"/>
      <c r="B5268" s="126"/>
      <c r="D5268" s="142"/>
      <c r="H5268" s="54"/>
      <c r="W5268">
        <f t="shared" si="574"/>
      </c>
      <c r="X5268">
        <f t="shared" si="575"/>
      </c>
      <c r="Y5268">
        <f t="shared" si="576"/>
      </c>
      <c r="Z5268">
        <f t="shared" si="577"/>
      </c>
    </row>
    <row r="5269" spans="1:26">
      <c r="A5269" s="144" t="s">
        <v>367</v>
      </c>
      <c r="B5269" s="145"/>
      <c r="C5269" s="126"/>
      <c r="D5269" s="126"/>
      <c r="E5269" s="126"/>
      <c r="W5269">
        <f t="shared" si="574"/>
      </c>
      <c r="X5269">
        <f t="shared" si="575"/>
      </c>
      <c r="Y5269">
        <f t="shared" si="576"/>
      </c>
      <c r="Z5269">
        <f t="shared" si="577"/>
      </c>
    </row>
    <row r="5270" spans="1:26">
      <c r="W5270">
        <f t="shared" si="574"/>
      </c>
      <c r="X5270">
        <f t="shared" si="575"/>
      </c>
      <c r="Y5270">
        <f t="shared" si="576"/>
      </c>
      <c r="Z5270">
        <f t="shared" si="577"/>
      </c>
    </row>
    <row r="5271" spans="1:26">
      <c r="A5271" s="1" t="s">
        <v>5</v>
      </c>
      <c r="W5271">
        <f t="shared" si="574"/>
      </c>
      <c r="X5271">
        <f t="shared" si="575"/>
      </c>
      <c r="Y5271">
        <f t="shared" si="576"/>
      </c>
      <c r="Z5271">
        <f t="shared" si="577"/>
      </c>
    </row>
    <row r="5272" spans="1:26">
      <c r="A5272" s="1" t="s">
        <v>6</v>
      </c>
      <c r="W5272">
        <f t="shared" si="574"/>
      </c>
      <c r="X5272">
        <f t="shared" si="575"/>
      </c>
      <c r="Y5272">
        <f t="shared" si="576"/>
      </c>
      <c r="Z5272">
        <f t="shared" si="577"/>
      </c>
    </row>
    <row r="5273" spans="1:26" ht="15.75" thickBot="1">
      <c r="A5273" s="1" t="s">
        <v>7</v>
      </c>
      <c r="W5273">
        <f t="shared" si="574"/>
      </c>
      <c r="X5273">
        <f t="shared" si="575"/>
      </c>
      <c r="Y5273">
        <f t="shared" si="576"/>
      </c>
      <c r="Z5273">
        <f t="shared" si="577"/>
      </c>
    </row>
    <row r="5274" spans="1:26" ht="24">
      <c r="A5274" s="26" t="s">
        <v>8</v>
      </c>
      <c r="B5274" s="27" t="s">
        <v>9</v>
      </c>
      <c r="C5274" s="27" t="s">
        <v>10</v>
      </c>
      <c r="D5274" s="28" t="s">
        <v>11</v>
      </c>
      <c r="E5274" s="28" t="s">
        <v>12</v>
      </c>
      <c r="F5274" s="28" t="s">
        <v>13</v>
      </c>
      <c r="G5274" s="28" t="s">
        <v>14</v>
      </c>
      <c r="H5274" s="29" t="s">
        <v>15</v>
      </c>
      <c r="I5274" s="30" t="s">
        <v>16</v>
      </c>
      <c r="W5274">
        <f t="shared" si="574"/>
      </c>
      <c r="X5274">
        <f t="shared" si="575"/>
      </c>
      <c r="Y5274">
        <f t="shared" si="576"/>
      </c>
      <c r="Z5274">
        <f t="shared" si="577"/>
      </c>
    </row>
    <row r="5275" spans="1:26">
      <c r="A5275" s="103"/>
      <c r="B5275" s="1564" t="s">
        <v>17</v>
      </c>
      <c r="C5275" s="1565"/>
      <c r="D5275" s="21"/>
      <c r="E5275" s="5"/>
      <c r="F5275" s="9"/>
      <c r="G5275" s="6"/>
      <c r="H5275" s="7"/>
      <c r="I5275" s="102"/>
      <c r="W5275">
        <f t="shared" si="574"/>
      </c>
      <c r="X5275">
        <f t="shared" si="575"/>
      </c>
      <c r="Y5275">
        <f t="shared" si="576"/>
      </c>
      <c r="Z5275">
        <f t="shared" si="577"/>
      </c>
    </row>
    <row r="5276" spans="1:26">
      <c r="A5276" s="16"/>
      <c r="B5276" s="8" t="s">
        <v>439</v>
      </c>
      <c r="C5276" s="5" t="s">
        <v>438</v>
      </c>
      <c r="D5276" s="5"/>
      <c r="F5276" s="6">
        <v>3</v>
      </c>
      <c r="G5276" s="127">
        <f t="shared" ref="G5276:G5297" si="578">+F5276</f>
      </c>
      <c r="H5276" s="5">
        <v>1</v>
      </c>
      <c r="I5276" s="102">
        <f>+H5276*G5276</f>
      </c>
      <c r="W5276">
        <f t="shared" si="574"/>
      </c>
      <c r="X5276">
        <f t="shared" si="575"/>
      </c>
      <c r="Y5276">
        <f t="shared" si="576"/>
      </c>
      <c r="Z5276">
        <f t="shared" si="577"/>
      </c>
    </row>
    <row r="5277" spans="1:26">
      <c r="A5277" s="103"/>
      <c r="B5277" s="8" t="s">
        <v>283</v>
      </c>
      <c r="C5277" s="5" t="s">
        <v>282</v>
      </c>
      <c r="D5277" s="5"/>
      <c r="F5277" s="9">
        <v>3</v>
      </c>
      <c r="G5277" s="127">
        <f t="shared" si="578"/>
      </c>
      <c r="H5277" s="5">
        <v>1</v>
      </c>
      <c r="I5277" s="102">
        <f t="shared" ref="I5277:I5297" si="579">+H5277*G5277</f>
      </c>
      <c r="W5277">
        <f t="shared" si="574"/>
      </c>
      <c r="X5277">
        <f t="shared" si="575"/>
      </c>
      <c r="Y5277">
        <f t="shared" si="576"/>
      </c>
      <c r="Z5277">
        <f t="shared" si="577"/>
      </c>
    </row>
    <row r="5278" spans="1:26">
      <c r="A5278" s="103"/>
      <c r="B5278" s="8" t="s">
        <v>287</v>
      </c>
      <c r="C5278" s="5" t="s">
        <v>286</v>
      </c>
      <c r="D5278" s="5"/>
      <c r="F5278" s="9">
        <v>3</v>
      </c>
      <c r="G5278" s="127">
        <f t="shared" si="578"/>
      </c>
      <c r="H5278" s="5">
        <v>1</v>
      </c>
      <c r="I5278" s="102">
        <f t="shared" si="579"/>
      </c>
      <c r="W5278">
        <f t="shared" si="574"/>
      </c>
      <c r="X5278">
        <f t="shared" si="575"/>
      </c>
      <c r="Y5278">
        <f t="shared" si="576"/>
      </c>
      <c r="Z5278">
        <f t="shared" si="577"/>
      </c>
    </row>
    <row r="5279" spans="1:26">
      <c r="A5279" s="103"/>
      <c r="B5279" s="8" t="s">
        <v>439</v>
      </c>
      <c r="C5279" s="5" t="s">
        <v>438</v>
      </c>
      <c r="D5279" s="5"/>
      <c r="F5279" s="9">
        <v>3</v>
      </c>
      <c r="G5279" s="127">
        <f t="shared" si="578"/>
      </c>
      <c r="H5279" s="5">
        <v>1</v>
      </c>
      <c r="I5279" s="102">
        <f t="shared" si="579"/>
      </c>
      <c r="W5279">
        <f t="shared" si="574"/>
      </c>
      <c r="X5279">
        <f t="shared" si="575"/>
      </c>
      <c r="Y5279">
        <f t="shared" si="576"/>
      </c>
      <c r="Z5279">
        <f t="shared" si="577"/>
      </c>
    </row>
    <row r="5280" spans="1:26">
      <c r="A5280" s="103"/>
      <c r="B5280" s="1564" t="s">
        <v>384</v>
      </c>
      <c r="C5280" s="1565"/>
      <c r="D5280" s="5"/>
      <c r="E5280" s="21"/>
      <c r="F5280" s="9"/>
      <c r="G5280" s="127"/>
      <c r="H5280" s="5"/>
      <c r="I5280" s="102"/>
      <c r="W5280">
        <f t="shared" si="574"/>
      </c>
      <c r="X5280">
        <f t="shared" si="575"/>
      </c>
      <c r="Y5280">
        <f t="shared" si="576"/>
      </c>
      <c r="Z5280">
        <f t="shared" si="577"/>
      </c>
    </row>
    <row r="5281" spans="1:26" ht="72.75">
      <c r="A5281" s="103"/>
      <c r="B5281" s="20" t="s">
        <v>1269</v>
      </c>
      <c r="C5281" s="48" t="s">
        <v>1270</v>
      </c>
      <c r="D5281" s="19"/>
      <c r="E5281" s="19"/>
      <c r="F5281" s="9">
        <v>5</v>
      </c>
      <c r="G5281" s="127">
        <f t="shared" si="578"/>
      </c>
      <c r="H5281" s="19">
        <v>1</v>
      </c>
      <c r="I5281" s="102">
        <f t="shared" si="579"/>
      </c>
      <c r="W5281">
        <f t="shared" si="574"/>
      </c>
      <c r="X5281">
        <f t="shared" si="575"/>
      </c>
      <c r="Y5281">
        <f t="shared" si="576"/>
      </c>
      <c r="Z5281">
        <f t="shared" si="577"/>
      </c>
    </row>
    <row r="5282" spans="1:26" ht="96">
      <c r="A5282" s="107"/>
      <c r="B5282" s="224" t="s">
        <v>1527</v>
      </c>
      <c r="C5282" s="15" t="s">
        <v>1528</v>
      </c>
      <c r="D5282" s="159"/>
      <c r="E5282" s="19"/>
      <c r="F5282" s="9">
        <v>10</v>
      </c>
      <c r="G5282" s="127">
        <f t="shared" si="578"/>
      </c>
      <c r="H5282" s="19">
        <v>1</v>
      </c>
      <c r="I5282" s="102">
        <f t="shared" si="579"/>
      </c>
      <c r="W5282">
        <f t="shared" si="574"/>
      </c>
      <c r="X5282">
        <f t="shared" si="575"/>
      </c>
      <c r="Y5282">
        <f t="shared" si="576"/>
      </c>
      <c r="Z5282">
        <f t="shared" si="577"/>
      </c>
    </row>
    <row r="5283" spans="1:26">
      <c r="A5283" s="103"/>
      <c r="B5283" s="1564" t="s">
        <v>590</v>
      </c>
      <c r="C5283" s="1565"/>
      <c r="D5283" s="5"/>
      <c r="E5283" s="21"/>
      <c r="F5283" s="9"/>
      <c r="G5283" s="127">
        <f t="shared" si="578"/>
      </c>
      <c r="H5283" s="19"/>
      <c r="I5283" s="102">
        <f t="shared" si="579"/>
      </c>
      <c r="W5283">
        <f t="shared" si="574"/>
      </c>
      <c r="X5283">
        <f t="shared" si="575"/>
      </c>
      <c r="Y5283">
        <f t="shared" si="576"/>
      </c>
      <c r="Z5283">
        <f t="shared" si="577"/>
      </c>
    </row>
    <row r="5284" spans="1:26" ht="48">
      <c r="A5284" s="103"/>
      <c r="B5284" s="15" t="s">
        <v>540</v>
      </c>
      <c r="C5284" s="105" t="s">
        <v>541</v>
      </c>
      <c r="D5284" s="5"/>
      <c r="F5284" s="9">
        <v>10</v>
      </c>
      <c r="G5284" s="127">
        <f t="shared" si="578"/>
      </c>
      <c r="H5284" s="5">
        <v>1</v>
      </c>
      <c r="I5284" s="102">
        <f t="shared" si="579"/>
      </c>
      <c r="W5284">
        <f t="shared" si="574"/>
      </c>
      <c r="X5284">
        <f t="shared" si="575"/>
      </c>
      <c r="Y5284">
        <f t="shared" si="576"/>
      </c>
      <c r="Z5284">
        <f t="shared" si="577"/>
      </c>
    </row>
    <row r="5285" spans="1:26" ht="24">
      <c r="A5285" s="103"/>
      <c r="B5285" s="15" t="s">
        <v>707</v>
      </c>
      <c r="C5285" s="105" t="s">
        <v>1529</v>
      </c>
      <c r="D5285" s="5"/>
      <c r="F5285" s="9">
        <v>10</v>
      </c>
      <c r="G5285" s="127">
        <f t="shared" si="578"/>
      </c>
      <c r="H5285" s="5">
        <v>1</v>
      </c>
      <c r="I5285" s="102">
        <f t="shared" si="579"/>
      </c>
      <c r="W5285">
        <f t="shared" si="574"/>
      </c>
      <c r="X5285">
        <f t="shared" si="575"/>
      </c>
      <c r="Y5285">
        <f t="shared" si="576"/>
      </c>
      <c r="Z5285">
        <f t="shared" si="577"/>
      </c>
    </row>
    <row r="5286" spans="1:26">
      <c r="A5286" s="103"/>
      <c r="B5286" s="1564" t="s">
        <v>1264</v>
      </c>
      <c r="C5286" s="1565"/>
      <c r="D5286" s="21"/>
      <c r="E5286" s="21"/>
      <c r="F5286" s="9"/>
      <c r="G5286" s="127"/>
      <c r="H5286" s="19"/>
      <c r="I5286" s="102"/>
      <c r="W5286">
        <f t="shared" si="574"/>
      </c>
      <c r="X5286">
        <f t="shared" si="575"/>
      </c>
      <c r="Y5286">
        <f t="shared" si="576"/>
      </c>
      <c r="Z5286">
        <f t="shared" si="577"/>
      </c>
    </row>
    <row r="5287" spans="1:26">
      <c r="A5287" s="103"/>
      <c r="B5287" s="15" t="s">
        <v>1359</v>
      </c>
      <c r="C5287" s="5" t="s">
        <v>1360</v>
      </c>
      <c r="D5287" s="5"/>
      <c r="F5287" s="9">
        <v>10</v>
      </c>
      <c r="G5287" s="127">
        <f t="shared" si="578"/>
      </c>
      <c r="H5287" s="5">
        <v>1</v>
      </c>
      <c r="I5287" s="102">
        <f t="shared" si="579"/>
      </c>
      <c r="W5287">
        <f t="shared" si="574"/>
      </c>
      <c r="X5287">
        <f t="shared" si="575"/>
      </c>
      <c r="Y5287">
        <f t="shared" si="576"/>
      </c>
      <c r="Z5287">
        <f t="shared" si="577"/>
      </c>
    </row>
    <row r="5288" spans="1:26">
      <c r="A5288" s="103"/>
      <c r="B5288" s="1564" t="s">
        <v>1181</v>
      </c>
      <c r="C5288" s="1565"/>
      <c r="D5288" s="432"/>
      <c r="E5288" s="21"/>
      <c r="F5288" s="9"/>
      <c r="G5288" s="127"/>
      <c r="H5288" s="19"/>
      <c r="I5288" s="102"/>
      <c r="W5288">
        <f t="shared" si="574"/>
      </c>
      <c r="X5288">
        <f t="shared" si="575"/>
      </c>
      <c r="Y5288">
        <f t="shared" si="576"/>
      </c>
      <c r="Z5288">
        <f t="shared" si="577"/>
      </c>
    </row>
    <row r="5289" spans="1:26">
      <c r="A5289" s="103"/>
      <c r="B5289" s="20" t="s">
        <v>1524</v>
      </c>
      <c r="C5289" s="19" t="s">
        <v>1525</v>
      </c>
      <c r="D5289">
        <v>1</v>
      </c>
      <c r="E5289" s="432">
        <v>5</v>
      </c>
      <c r="F5289" s="9">
        <f>+E5289*D5289</f>
      </c>
      <c r="G5289" s="127">
        <f t="shared" si="578"/>
      </c>
      <c r="H5289" s="19">
        <v>1</v>
      </c>
      <c r="I5289" s="102">
        <f t="shared" si="579"/>
      </c>
      <c r="W5289">
        <f t="shared" si="574"/>
      </c>
      <c r="X5289">
        <f t="shared" si="575"/>
      </c>
      <c r="Y5289">
        <f t="shared" si="576"/>
      </c>
      <c r="Z5289">
        <f t="shared" si="577"/>
      </c>
    </row>
    <row r="5290" spans="1:26">
      <c r="A5290" s="103"/>
      <c r="B5290" s="1564" t="s">
        <v>24</v>
      </c>
      <c r="C5290" s="1565"/>
      <c r="D5290" s="5"/>
      <c r="E5290" s="10"/>
      <c r="F5290" s="9"/>
      <c r="G5290" s="127"/>
      <c r="H5290" s="5"/>
      <c r="I5290" s="102"/>
      <c r="W5290">
        <f t="shared" si="574"/>
      </c>
      <c r="X5290">
        <f t="shared" si="575"/>
      </c>
      <c r="Y5290">
        <f t="shared" si="576"/>
      </c>
      <c r="Z5290">
        <f t="shared" si="577"/>
      </c>
    </row>
    <row r="5291" spans="1:26" ht="15.75">
      <c r="A5291" s="103"/>
      <c r="B5291" s="20" t="s">
        <v>588</v>
      </c>
      <c r="C5291" s="19" t="s">
        <v>589</v>
      </c>
      <c r="D5291" s="19"/>
      <c r="F5291" s="9">
        <v>3</v>
      </c>
      <c r="G5291" s="127">
        <f t="shared" si="578"/>
      </c>
      <c r="H5291" s="19">
        <v>1</v>
      </c>
      <c r="I5291" s="102">
        <f t="shared" si="579"/>
      </c>
      <c r="W5291">
        <f t="shared" si="574"/>
      </c>
      <c r="X5291">
        <f t="shared" si="575"/>
      </c>
      <c r="Y5291">
        <f t="shared" si="576"/>
      </c>
      <c r="Z5291">
        <f t="shared" si="577"/>
      </c>
    </row>
    <row r="5292" spans="1:26">
      <c r="A5292" s="103"/>
      <c r="B5292" s="20" t="s">
        <v>912</v>
      </c>
      <c r="C5292" s="19" t="s">
        <v>1473</v>
      </c>
      <c r="D5292" s="19"/>
      <c r="F5292" s="9">
        <v>2</v>
      </c>
      <c r="G5292" s="127">
        <f t="shared" si="578"/>
      </c>
      <c r="H5292" s="19">
        <v>1</v>
      </c>
      <c r="I5292" s="102">
        <f t="shared" si="579"/>
      </c>
      <c r="W5292">
        <f t="shared" si="574"/>
      </c>
      <c r="X5292">
        <f t="shared" si="575"/>
      </c>
      <c r="Y5292">
        <f t="shared" si="576"/>
      </c>
      <c r="Z5292">
        <f t="shared" si="577"/>
      </c>
    </row>
    <row r="5293" spans="1:26">
      <c r="A5293" s="103"/>
      <c r="B5293" s="20" t="s">
        <v>1530</v>
      </c>
      <c r="C5293" s="19" t="s">
        <v>1531</v>
      </c>
      <c r="D5293" s="19"/>
      <c r="F5293" s="9">
        <v>2</v>
      </c>
      <c r="G5293" s="127">
        <f t="shared" si="578"/>
      </c>
      <c r="H5293" s="19">
        <v>1</v>
      </c>
      <c r="I5293" s="102">
        <f t="shared" si="579"/>
      </c>
      <c r="W5293">
        <f t="shared" si="574"/>
      </c>
      <c r="X5293">
        <f t="shared" si="575"/>
      </c>
      <c r="Y5293">
        <f t="shared" si="576"/>
      </c>
      <c r="Z5293">
        <f t="shared" si="577"/>
      </c>
    </row>
    <row r="5294" spans="1:26">
      <c r="A5294" s="103"/>
      <c r="B5294" s="1564" t="s">
        <v>719</v>
      </c>
      <c r="C5294" s="1565"/>
      <c r="D5294" s="19"/>
      <c r="F5294" s="9"/>
      <c r="G5294" s="127"/>
      <c r="H5294" s="19"/>
      <c r="I5294" s="102"/>
      <c r="W5294">
        <f t="shared" si="574"/>
      </c>
      <c r="X5294">
        <f t="shared" si="575"/>
      </c>
      <c r="Y5294">
        <f t="shared" si="576"/>
      </c>
      <c r="Z5294">
        <f t="shared" si="577"/>
      </c>
    </row>
    <row r="5295" spans="1:26">
      <c r="A5295" s="103"/>
      <c r="B5295" s="15" t="s">
        <v>287</v>
      </c>
      <c r="C5295" s="5" t="s">
        <v>1532</v>
      </c>
      <c r="D5295" s="5"/>
      <c r="F5295" s="9">
        <v>5</v>
      </c>
      <c r="G5295" s="127">
        <f t="shared" si="578"/>
      </c>
      <c r="H5295" s="5">
        <v>1</v>
      </c>
      <c r="I5295" s="102">
        <f t="shared" si="579"/>
      </c>
      <c r="W5295">
        <f t="shared" si="574"/>
      </c>
      <c r="X5295">
        <f t="shared" si="575"/>
      </c>
      <c r="Y5295">
        <f t="shared" si="576"/>
      </c>
      <c r="Z5295">
        <f t="shared" si="577"/>
      </c>
    </row>
    <row r="5296" spans="1:26">
      <c r="A5296" s="103"/>
      <c r="B5296" s="15" t="s">
        <v>1533</v>
      </c>
      <c r="C5296" s="5" t="s">
        <v>1534</v>
      </c>
      <c r="D5296" s="5"/>
      <c r="F5296" s="9">
        <v>5</v>
      </c>
      <c r="G5296" s="127">
        <f t="shared" si="578"/>
      </c>
      <c r="H5296" s="5">
        <v>1</v>
      </c>
      <c r="I5296" s="102">
        <f t="shared" si="579"/>
      </c>
      <c r="W5296">
        <f t="shared" si="574"/>
      </c>
      <c r="X5296">
        <f t="shared" si="575"/>
      </c>
      <c r="Y5296">
        <f t="shared" si="576"/>
      </c>
      <c r="Z5296">
        <f t="shared" si="577"/>
      </c>
    </row>
    <row r="5297" spans="1:26">
      <c r="A5297" s="103"/>
      <c r="B5297" s="15" t="s">
        <v>563</v>
      </c>
      <c r="C5297" s="5" t="s">
        <v>532</v>
      </c>
      <c r="D5297" s="5"/>
      <c r="F5297" s="9">
        <v>5</v>
      </c>
      <c r="G5297" s="127">
        <f t="shared" si="578"/>
      </c>
      <c r="H5297" s="5">
        <v>1</v>
      </c>
      <c r="I5297" s="102">
        <f t="shared" si="579"/>
      </c>
      <c r="W5297">
        <f t="shared" si="574"/>
      </c>
      <c r="X5297">
        <f t="shared" si="575"/>
      </c>
      <c r="Y5297">
        <f t="shared" si="576"/>
      </c>
      <c r="Z5297">
        <f t="shared" si="577"/>
      </c>
    </row>
    <row r="5298" spans="1:26">
      <c r="A5298" s="103"/>
      <c r="B5298" s="418"/>
      <c r="C5298" s="434"/>
      <c r="D5298" s="19"/>
      <c r="F5298" s="9"/>
      <c r="G5298" s="6"/>
      <c r="H5298" s="19"/>
      <c r="I5298" s="102"/>
      <c r="W5298">
        <f t="shared" si="574"/>
      </c>
      <c r="X5298">
        <f t="shared" si="575"/>
      </c>
      <c r="Y5298">
        <f t="shared" si="576"/>
      </c>
      <c r="Z5298">
        <f t="shared" si="577"/>
      </c>
    </row>
    <row r="5299" spans="1:26">
      <c r="A5299" s="103"/>
      <c r="B5299" s="418" t="s">
        <v>1535</v>
      </c>
      <c r="C5299" s="434"/>
      <c r="D5299" s="19"/>
      <c r="F5299" s="9"/>
      <c r="G5299" s="6"/>
      <c r="H5299" s="19"/>
      <c r="I5299" s="102">
        <v>1</v>
      </c>
      <c r="W5299">
        <f t="shared" si="574"/>
      </c>
      <c r="X5299">
        <f t="shared" si="575"/>
      </c>
      <c r="Y5299">
        <f t="shared" si="576"/>
      </c>
      <c r="Z5299">
        <f t="shared" si="577"/>
      </c>
    </row>
    <row r="5300" spans="1:26">
      <c r="A5300" s="103"/>
      <c r="B5300" s="1572" t="s">
        <v>304</v>
      </c>
      <c r="C5300" s="1573"/>
      <c r="D5300" s="19"/>
      <c r="E5300" s="21"/>
      <c r="F5300" s="9"/>
      <c r="G5300" s="6"/>
      <c r="H5300" s="19"/>
      <c r="I5300" s="102"/>
      <c r="W5300">
        <f t="shared" si="574"/>
      </c>
      <c r="X5300">
        <f t="shared" si="575"/>
      </c>
      <c r="Y5300">
        <f t="shared" si="576"/>
      </c>
      <c r="Z5300">
        <f t="shared" si="577"/>
      </c>
    </row>
    <row r="5301" spans="1:26">
      <c r="A5301" s="103"/>
      <c r="B5301" s="1574"/>
      <c r="C5301" s="1575"/>
      <c r="D5301" s="5"/>
      <c r="E5301" s="21"/>
      <c r="F5301" s="9"/>
      <c r="G5301" s="6"/>
      <c r="H5301" s="5"/>
      <c r="I5301" s="102"/>
      <c r="W5301">
        <f t="shared" si="574"/>
      </c>
      <c r="X5301">
        <f t="shared" si="575"/>
      </c>
      <c r="Y5301">
        <f t="shared" si="576"/>
      </c>
      <c r="Z5301">
        <f t="shared" si="577"/>
      </c>
    </row>
    <row r="5302" spans="1:26">
      <c r="A5302" s="103"/>
      <c r="B5302" s="17"/>
      <c r="C5302" s="9"/>
      <c r="D5302" s="21"/>
      <c r="E5302" s="5"/>
      <c r="F5302" s="9"/>
      <c r="G5302" s="6"/>
      <c r="H5302" s="7"/>
      <c r="I5302" s="102"/>
      <c r="W5302">
        <f t="shared" si="574"/>
      </c>
      <c r="X5302">
        <f t="shared" si="575"/>
      </c>
      <c r="Y5302">
        <f t="shared" si="576"/>
      </c>
      <c r="Z5302">
        <f t="shared" si="577"/>
      </c>
    </row>
    <row r="5303" spans="1:26">
      <c r="A5303" s="31"/>
      <c r="B5303" s="1568" t="s">
        <v>1526</v>
      </c>
      <c r="C5303" s="1569"/>
      <c r="D5303" s="5"/>
      <c r="E5303" s="5"/>
      <c r="F5303" s="5"/>
      <c r="G5303" s="21"/>
      <c r="H5303" s="5"/>
      <c r="I5303" s="32"/>
      <c r="W5303">
        <f t="shared" si="574"/>
      </c>
      <c r="X5303">
        <f t="shared" si="575"/>
      </c>
      <c r="Y5303">
        <f t="shared" si="576"/>
      </c>
      <c r="Z5303">
        <f t="shared" si="577"/>
      </c>
    </row>
    <row r="5304" spans="1:26">
      <c r="A5304" s="33"/>
      <c r="B5304" s="1590"/>
      <c r="C5304" s="1591"/>
      <c r="D5304" s="34"/>
      <c r="E5304" s="16"/>
      <c r="F5304" s="5"/>
      <c r="G5304" s="21"/>
      <c r="H5304" s="5"/>
      <c r="I5304" s="32"/>
      <c r="W5304">
        <f t="shared" si="574"/>
      </c>
      <c r="X5304">
        <f t="shared" si="575"/>
      </c>
      <c r="Y5304">
        <f t="shared" si="576"/>
      </c>
      <c r="Z5304">
        <f t="shared" si="577"/>
      </c>
    </row>
    <row r="5305" spans="1:26" ht="15.75" thickBot="1">
      <c r="A5305" s="33"/>
      <c r="B5305" s="10"/>
      <c r="C5305" s="10"/>
      <c r="D5305" s="109"/>
      <c r="E5305" s="109"/>
      <c r="F5305" s="109"/>
      <c r="G5305" s="109"/>
      <c r="H5305" s="109"/>
      <c r="I5305" s="110"/>
      <c r="W5305">
        <f t="shared" si="574"/>
      </c>
      <c r="X5305">
        <f t="shared" si="575"/>
      </c>
      <c r="Y5305">
        <f t="shared" si="576"/>
      </c>
      <c r="Z5305">
        <f t="shared" si="577"/>
      </c>
    </row>
    <row r="5306" spans="1:26">
      <c r="A5306" s="33"/>
      <c r="B5306" s="10"/>
      <c r="C5306" s="10"/>
      <c r="D5306" s="91"/>
      <c r="E5306" s="91"/>
      <c r="F5306" s="91"/>
      <c r="G5306" s="92" t="s">
        <v>19</v>
      </c>
      <c r="H5306" s="91"/>
      <c r="I5306" s="111">
        <f>SUM(I5275:I5305)</f>
      </c>
      <c r="W5306">
        <f t="shared" si="574"/>
      </c>
      <c r="X5306">
        <f t="shared" si="575"/>
      </c>
      <c r="Y5306">
        <f t="shared" si="576"/>
      </c>
      <c r="Z5306">
        <f t="shared" si="577"/>
      </c>
    </row>
    <row r="5307" spans="1:26">
      <c r="A5307" s="149"/>
      <c r="B5307" s="69"/>
      <c r="C5307" s="69"/>
      <c r="D5307" s="150"/>
      <c r="E5307" s="150"/>
      <c r="F5307" s="69"/>
      <c r="G5307" s="433"/>
      <c r="H5307" s="154"/>
      <c r="I5307" s="155"/>
      <c r="W5307">
        <f t="shared" si="574"/>
      </c>
      <c r="X5307">
        <f t="shared" si="575"/>
      </c>
      <c r="Y5307">
        <f t="shared" si="576"/>
      </c>
      <c r="Z5307">
        <f t="shared" si="577"/>
      </c>
    </row>
    <row r="5308" spans="1:26">
      <c r="A5308" s="149"/>
      <c r="B5308" s="69"/>
      <c r="C5308" s="69"/>
      <c r="D5308" s="151"/>
      <c r="E5308" s="151"/>
      <c r="F5308" s="69"/>
      <c r="G5308" s="153"/>
      <c r="H5308" s="112"/>
      <c r="I5308" s="61"/>
      <c r="W5308">
        <f t="shared" si="574"/>
      </c>
      <c r="X5308">
        <f t="shared" si="575"/>
      </c>
      <c r="Y5308">
        <f t="shared" si="576"/>
      </c>
      <c r="Z5308">
        <f t="shared" si="577"/>
      </c>
    </row>
    <row r="5309" spans="1:26" ht="15.75" thickBot="1">
      <c r="A5309" s="33"/>
      <c r="B5309" s="11" t="s">
        <v>20</v>
      </c>
      <c r="C5309" s="35"/>
      <c r="D5309" s="35"/>
      <c r="E5309" s="35"/>
      <c r="F5309" s="35"/>
      <c r="G5309" s="35"/>
      <c r="H5309" s="35"/>
      <c r="I5309" s="36"/>
      <c r="W5309">
        <f t="shared" si="574"/>
      </c>
      <c r="X5309">
        <f t="shared" si="575"/>
      </c>
      <c r="Y5309">
        <f t="shared" si="576"/>
      </c>
      <c r="Z5309">
        <f t="shared" si="577"/>
      </c>
    </row>
    <row r="5310" spans="1:26" ht="15.75" thickBot="1">
      <c r="A5310" s="37"/>
      <c r="B5310" s="38"/>
      <c r="C5310" s="39" t="s">
        <v>21</v>
      </c>
      <c r="D5310" s="40">
        <f>SUM(D5275:D5309)</f>
      </c>
      <c r="E5310" s="41">
        <f>IF(H5310=I5310,"OK","NO")</f>
      </c>
      <c r="F5310" s="40">
        <f>SUM(F5275:F5309)</f>
      </c>
      <c r="G5310" s="40">
        <f>SUM(G5275:G5309)</f>
      </c>
      <c r="H5310" s="42">
        <f>SUMPRODUCT(F5272:F5305,H5272:H5305)</f>
      </c>
      <c r="I5310" s="43">
        <f>SUM(I5306:I5309)</f>
      </c>
      <c r="W5310">
        <f t="shared" si="574"/>
      </c>
      <c r="X5310">
        <f t="shared" si="575"/>
      </c>
      <c r="Y5310">
        <f t="shared" si="576"/>
      </c>
      <c r="Z5310">
        <f t="shared" si="577"/>
      </c>
    </row>
    <row r="5311" spans="1:26" ht="15.75" thickBot="1">
      <c r="A5311" s="44"/>
      <c r="B5311" s="116"/>
      <c r="C5311" s="45"/>
      <c r="D5311" s="45"/>
      <c r="E5311" s="45"/>
      <c r="F5311" s="45"/>
      <c r="G5311" s="45"/>
      <c r="H5311" s="46"/>
      <c r="I5311" s="47"/>
      <c r="W5311">
        <f t="shared" si="574"/>
      </c>
      <c r="X5311">
        <f t="shared" si="575"/>
      </c>
      <c r="Y5311">
        <f t="shared" si="576"/>
      </c>
      <c r="Z5311">
        <f t="shared" si="577"/>
      </c>
    </row>
    <row r="5312" spans="1:26">
      <c r="A5312" s="12" t="s">
        <v>23</v>
      </c>
      <c r="B5312" s="12"/>
      <c r="C5312" s="12"/>
      <c r="D5312" s="13"/>
      <c r="E5312" s="14" t="s">
        <v>301</v>
      </c>
      <c r="F5312" s="14"/>
      <c r="G5312" s="14"/>
      <c r="H5312" s="2"/>
      <c r="I5312" s="12"/>
      <c r="W5312">
        <f t="shared" si="574"/>
      </c>
      <c r="X5312">
        <f t="shared" si="575"/>
      </c>
      <c r="Y5312">
        <f t="shared" si="576"/>
      </c>
      <c r="Z5312">
        <f t="shared" si="577"/>
      </c>
    </row>
    <row r="5313" spans="1:26">
      <c r="W5313">
        <f t="shared" si="574"/>
      </c>
      <c r="X5313">
        <f t="shared" si="575"/>
      </c>
      <c r="Y5313">
        <f t="shared" si="576"/>
      </c>
      <c r="Z5313">
        <f t="shared" si="577"/>
      </c>
    </row>
    <row r="5314" spans="1:26">
      <c r="W5314">
        <f t="shared" si="574"/>
      </c>
      <c r="X5314">
        <f t="shared" si="575"/>
      </c>
      <c r="Y5314">
        <f t="shared" si="576"/>
      </c>
      <c r="Z5314">
        <f t="shared" si="577"/>
      </c>
    </row>
    <row r="5315" spans="1:26">
      <c r="W5315">
        <f t="shared" si="574"/>
      </c>
      <c r="X5315">
        <f t="shared" si="575"/>
      </c>
      <c r="Y5315">
        <f t="shared" si="576"/>
      </c>
      <c r="Z5315">
        <f t="shared" si="577"/>
      </c>
    </row>
    <row r="5316" spans="1:26">
      <c r="A5316" s="1562" t="s">
        <v>0</v>
      </c>
      <c r="B5316" s="1562"/>
      <c r="C5316" s="1562"/>
      <c r="D5316" s="1562"/>
      <c r="E5316" s="1562"/>
      <c r="F5316" s="1562"/>
      <c r="G5316" s="1562"/>
      <c r="H5316" s="1562"/>
      <c r="I5316" s="1562"/>
      <c r="W5316">
        <f t="shared" ref="W5316:W5379" si="580">IF(LEFT($H5316&amp;"",5)="2019-",$H5316,W5315)</f>
      </c>
      <c r="X5316">
        <f t="shared" ref="X5316:X5379" si="581">IF($W5316="",0,IF(COUNTIF($AB$2:$AB$80,$W5316)&gt;0,1,0))</f>
      </c>
      <c r="Y5316">
        <f t="shared" ref="Y5316:Y5379" si="582">IF($C5316="","",UPPER(TRIM(IFERROR(LEFT($C5316&amp;"",FIND("/",$C5316&amp;"")-1),$C5316&amp;""))))</f>
      </c>
      <c r="Z5316">
        <f t="shared" ref="Z5316:Z5379" si="583">IFERROR(IF(ISNUMBER($G5316),$G5316,0),0)</f>
      </c>
    </row>
    <row r="5317" spans="1:26">
      <c r="W5317">
        <f t="shared" si="580"/>
      </c>
      <c r="X5317">
        <f t="shared" si="581"/>
      </c>
      <c r="Y5317">
        <f t="shared" si="582"/>
      </c>
      <c r="Z5317">
        <f t="shared" si="583"/>
      </c>
    </row>
    <row r="5318" spans="1:26">
      <c r="A5318" s="1" t="s">
        <v>1</v>
      </c>
      <c r="B5318" s="1"/>
      <c r="G5318" s="2" t="s">
        <v>2</v>
      </c>
      <c r="H5318" s="3" t="s">
        <v>1541</v>
      </c>
      <c r="W5318">
        <f t="shared" si="580"/>
      </c>
      <c r="X5318">
        <f t="shared" si="581"/>
      </c>
      <c r="Y5318">
        <f t="shared" si="582"/>
      </c>
      <c r="Z5318">
        <f t="shared" si="583"/>
      </c>
    </row>
    <row r="5319" spans="1:26">
      <c r="A5319" s="1" t="inlineStr">
        <is>
          <t>Dealer-304</t>
        </is>
      </c>
      <c r="B5319" s="1"/>
      <c r="C5319" s="51"/>
      <c r="F5319" s="4" t="s">
        <v>3</v>
      </c>
      <c r="G5319" s="2"/>
      <c r="H5319" s="1" t="s">
        <v>175</v>
      </c>
      <c r="W5319">
        <f t="shared" si="580"/>
      </c>
      <c r="X5319">
        <f t="shared" si="581"/>
      </c>
      <c r="Y5319">
        <f t="shared" si="582"/>
      </c>
      <c r="Z5319">
        <f t="shared" si="583"/>
      </c>
    </row>
    <row r="5320" spans="1:26">
      <c r="A5320" s="1" t="inlineStr">
        <is>
          <t>Address line (redacted)</t>
        </is>
      </c>
      <c r="B5320" s="1"/>
      <c r="C5320" s="51"/>
      <c r="F5320" s="4"/>
      <c r="G5320" s="2"/>
      <c r="H5320" s="1"/>
      <c r="W5320">
        <f t="shared" si="580"/>
      </c>
      <c r="X5320">
        <f t="shared" si="581"/>
      </c>
      <c r="Y5320">
        <f t="shared" si="582"/>
      </c>
      <c r="Z5320">
        <f t="shared" si="583"/>
      </c>
    </row>
    <row r="5321" spans="1:26">
      <c r="A5321" s="1"/>
      <c r="B5321" s="1"/>
      <c r="C5321" s="51"/>
      <c r="W5321">
        <f t="shared" si="580"/>
      </c>
      <c r="X5321">
        <f t="shared" si="581"/>
      </c>
      <c r="Y5321">
        <f t="shared" si="582"/>
      </c>
      <c r="Z5321">
        <f t="shared" si="583"/>
      </c>
    </row>
    <row r="5322" spans="1:26">
      <c r="A5322" s="1"/>
      <c r="B5322" s="1582"/>
      <c r="C5322" s="1582"/>
      <c r="W5322">
        <f t="shared" si="580"/>
      </c>
      <c r="X5322">
        <f t="shared" si="581"/>
      </c>
      <c r="Y5322">
        <f t="shared" si="582"/>
      </c>
      <c r="Z5322">
        <f t="shared" si="583"/>
      </c>
    </row>
    <row r="5323" spans="1:26">
      <c r="A5323" s="49" t="s">
        <v>4</v>
      </c>
      <c r="B5323" s="87"/>
      <c r="W5323">
        <f t="shared" si="580"/>
      </c>
      <c r="X5323">
        <f t="shared" si="581"/>
      </c>
      <c r="Y5323">
        <f t="shared" si="582"/>
      </c>
      <c r="Z5323">
        <f t="shared" si="583"/>
      </c>
    </row>
    <row r="5324" spans="1:26">
      <c r="A5324" s="12"/>
      <c r="B5324" s="86"/>
      <c r="W5324">
        <f t="shared" si="580"/>
      </c>
      <c r="X5324">
        <f t="shared" si="581"/>
      </c>
      <c r="Y5324">
        <f t="shared" si="582"/>
      </c>
      <c r="Z5324">
        <f t="shared" si="583"/>
      </c>
    </row>
    <row r="5325" spans="1:26">
      <c r="A5325" s="1" t="s">
        <v>5</v>
      </c>
      <c r="W5325">
        <f t="shared" si="580"/>
      </c>
      <c r="X5325">
        <f t="shared" si="581"/>
      </c>
      <c r="Y5325">
        <f t="shared" si="582"/>
      </c>
      <c r="Z5325">
        <f t="shared" si="583"/>
      </c>
    </row>
    <row r="5326" spans="1:26">
      <c r="A5326" s="1" t="s">
        <v>6</v>
      </c>
      <c r="W5326">
        <f t="shared" si="580"/>
      </c>
      <c r="X5326">
        <f t="shared" si="581"/>
      </c>
      <c r="Y5326">
        <f t="shared" si="582"/>
      </c>
      <c r="Z5326">
        <f t="shared" si="583"/>
      </c>
    </row>
    <row r="5327" spans="1:26" ht="15.75" thickBot="1">
      <c r="A5327" s="1" t="s">
        <v>7</v>
      </c>
      <c r="W5327">
        <f t="shared" si="580"/>
      </c>
      <c r="X5327">
        <f t="shared" si="581"/>
      </c>
      <c r="Y5327">
        <f t="shared" si="582"/>
      </c>
      <c r="Z5327">
        <f t="shared" si="583"/>
      </c>
    </row>
    <row r="5328" spans="1:26" ht="24">
      <c r="A5328" s="26" t="s">
        <v>8</v>
      </c>
      <c r="B5328" s="27" t="s">
        <v>9</v>
      </c>
      <c r="C5328" s="27" t="s">
        <v>10</v>
      </c>
      <c r="D5328" s="200" t="s">
        <v>11</v>
      </c>
      <c r="E5328" s="200" t="s">
        <v>12</v>
      </c>
      <c r="F5328" s="200" t="s">
        <v>13</v>
      </c>
      <c r="G5328" s="200" t="s">
        <v>14</v>
      </c>
      <c r="H5328" s="201" t="s">
        <v>15</v>
      </c>
      <c r="I5328" s="202" t="s">
        <v>16</v>
      </c>
      <c r="W5328">
        <f t="shared" si="580"/>
      </c>
      <c r="X5328">
        <f t="shared" si="581"/>
      </c>
      <c r="Y5328">
        <f t="shared" si="582"/>
      </c>
      <c r="Z5328">
        <f t="shared" si="583"/>
      </c>
    </row>
    <row r="5329" spans="1:26">
      <c r="A5329" s="107"/>
      <c r="B5329" s="1564" t="s">
        <v>18</v>
      </c>
      <c r="C5329" s="1565"/>
      <c r="D5329" s="53"/>
      <c r="E5329" s="53"/>
      <c r="F5329" s="91"/>
      <c r="G5329" s="92"/>
      <c r="H5329" s="91"/>
      <c r="I5329" s="250"/>
      <c r="W5329">
        <f t="shared" si="580"/>
      </c>
      <c r="X5329">
        <f t="shared" si="581"/>
      </c>
      <c r="Y5329">
        <f t="shared" si="582"/>
      </c>
      <c r="Z5329">
        <f t="shared" si="583"/>
      </c>
    </row>
    <row r="5330" spans="1:26">
      <c r="A5330" s="5">
        <v>1</v>
      </c>
      <c r="B5330" s="8" t="s">
        <v>293</v>
      </c>
      <c r="C5330" s="5" t="s">
        <v>292</v>
      </c>
      <c r="D5330" s="134"/>
      <c r="E5330" s="16"/>
      <c r="F5330" s="21">
        <v>2</v>
      </c>
      <c r="G5330" s="127">
        <f>+F5330</f>
      </c>
      <c r="H5330" s="5">
        <v>1</v>
      </c>
      <c r="I5330" s="102">
        <f>+H5330*G5330</f>
      </c>
      <c r="W5330">
        <f t="shared" si="580"/>
      </c>
      <c r="X5330">
        <f t="shared" si="581"/>
      </c>
      <c r="Y5330">
        <f t="shared" si="582"/>
      </c>
      <c r="Z5330">
        <f t="shared" si="583"/>
      </c>
    </row>
    <row r="5331" spans="1:26">
      <c r="A5331" s="5"/>
      <c r="B5331" s="128" t="s">
        <v>835</v>
      </c>
      <c r="C5331" s="101" t="s">
        <v>834</v>
      </c>
      <c r="D5331" s="134"/>
      <c r="E5331" s="5"/>
      <c r="F5331" s="21">
        <v>1</v>
      </c>
      <c r="G5331" s="127">
        <f t="shared" ref="G5331:G5381" si="584">+F5331</f>
      </c>
      <c r="H5331" s="5">
        <v>1</v>
      </c>
      <c r="I5331" s="102">
        <f t="shared" ref="I5331:I5381" si="585">+H5331*G5331</f>
      </c>
      <c r="W5331">
        <f t="shared" si="580"/>
      </c>
      <c r="X5331">
        <f t="shared" si="581"/>
      </c>
      <c r="Y5331">
        <f t="shared" si="582"/>
      </c>
      <c r="Z5331">
        <f t="shared" si="583"/>
      </c>
    </row>
    <row r="5332" spans="1:26" ht="24">
      <c r="A5332" s="5"/>
      <c r="B5332" s="95" t="s">
        <v>1544</v>
      </c>
      <c r="C5332" s="101" t="s">
        <v>1545</v>
      </c>
      <c r="D5332" s="134"/>
      <c r="E5332" s="5"/>
      <c r="F5332" s="21">
        <v>2</v>
      </c>
      <c r="G5332" s="127">
        <f t="shared" si="584"/>
      </c>
      <c r="H5332" s="5">
        <v>1</v>
      </c>
      <c r="I5332" s="102">
        <f t="shared" si="585"/>
      </c>
      <c r="W5332">
        <f t="shared" si="580"/>
      </c>
      <c r="X5332">
        <f t="shared" si="581"/>
      </c>
      <c r="Y5332">
        <f t="shared" si="582"/>
      </c>
      <c r="Z5332">
        <f t="shared" si="583"/>
      </c>
    </row>
    <row r="5333" spans="1:26">
      <c r="A5333" s="5"/>
      <c r="B5333" s="95" t="s">
        <v>848</v>
      </c>
      <c r="C5333" s="16" t="s">
        <v>847</v>
      </c>
      <c r="D5333" s="134"/>
      <c r="E5333" s="5"/>
      <c r="F5333" s="21">
        <v>2</v>
      </c>
      <c r="G5333" s="127">
        <f t="shared" si="584"/>
      </c>
      <c r="H5333" s="16">
        <v>1</v>
      </c>
      <c r="I5333" s="102">
        <f t="shared" si="585"/>
      </c>
      <c r="W5333">
        <f t="shared" si="580"/>
      </c>
      <c r="X5333">
        <f t="shared" si="581"/>
      </c>
      <c r="Y5333">
        <f t="shared" si="582"/>
      </c>
      <c r="Z5333">
        <f t="shared" si="583"/>
      </c>
    </row>
    <row r="5334" spans="1:26">
      <c r="A5334" s="5"/>
      <c r="B5334" s="95" t="s">
        <v>318</v>
      </c>
      <c r="C5334" s="9" t="s">
        <v>319</v>
      </c>
      <c r="D5334" s="134"/>
      <c r="E5334" s="5"/>
      <c r="F5334" s="21">
        <v>2</v>
      </c>
      <c r="G5334" s="127">
        <f t="shared" si="584"/>
      </c>
      <c r="H5334" s="16">
        <v>1</v>
      </c>
      <c r="I5334" s="102">
        <f t="shared" si="585"/>
      </c>
      <c r="W5334">
        <f t="shared" si="580"/>
      </c>
      <c r="X5334">
        <f t="shared" si="581"/>
      </c>
      <c r="Y5334">
        <f t="shared" si="582"/>
      </c>
      <c r="Z5334">
        <f t="shared" si="583"/>
      </c>
    </row>
    <row r="5335" spans="1:26">
      <c r="A5335" s="5"/>
      <c r="B5335" s="95" t="s">
        <v>277</v>
      </c>
      <c r="C5335" s="9" t="s">
        <v>278</v>
      </c>
      <c r="D5335" s="134"/>
      <c r="E5335" s="5"/>
      <c r="F5335" s="21">
        <v>2</v>
      </c>
      <c r="G5335" s="127">
        <f t="shared" si="584"/>
      </c>
      <c r="H5335" s="16">
        <v>1</v>
      </c>
      <c r="I5335" s="102">
        <f t="shared" si="585"/>
      </c>
      <c r="W5335">
        <f t="shared" si="580"/>
      </c>
      <c r="X5335">
        <f t="shared" si="581"/>
      </c>
      <c r="Y5335">
        <f t="shared" si="582"/>
      </c>
      <c r="Z5335">
        <f t="shared" si="583"/>
      </c>
    </row>
    <row r="5336" spans="1:26">
      <c r="A5336" s="5"/>
      <c r="B5336" s="8" t="s">
        <v>1546</v>
      </c>
      <c r="C5336" s="5" t="s">
        <v>321</v>
      </c>
      <c r="D5336" s="134"/>
      <c r="E5336" s="16"/>
      <c r="F5336" s="21">
        <v>2</v>
      </c>
      <c r="G5336" s="127">
        <f t="shared" si="584"/>
      </c>
      <c r="H5336" s="5">
        <v>1</v>
      </c>
      <c r="I5336" s="102">
        <f t="shared" si="585"/>
      </c>
      <c r="W5336">
        <f t="shared" si="580"/>
      </c>
      <c r="X5336">
        <f t="shared" si="581"/>
      </c>
      <c r="Y5336">
        <f t="shared" si="582"/>
      </c>
      <c r="Z5336">
        <f t="shared" si="583"/>
      </c>
    </row>
    <row r="5337" spans="1:26">
      <c r="A5337" s="5"/>
      <c r="B5337" s="95" t="s">
        <v>873</v>
      </c>
      <c r="C5337" s="9" t="s">
        <v>872</v>
      </c>
      <c r="D5337" s="134"/>
      <c r="E5337" s="5"/>
      <c r="F5337" s="21">
        <v>2</v>
      </c>
      <c r="G5337" s="127">
        <f t="shared" si="584"/>
      </c>
      <c r="H5337" s="16">
        <v>1</v>
      </c>
      <c r="I5337" s="102">
        <f t="shared" si="585"/>
      </c>
      <c r="W5337">
        <f t="shared" si="580"/>
      </c>
      <c r="X5337">
        <f t="shared" si="581"/>
      </c>
      <c r="Y5337">
        <f t="shared" si="582"/>
      </c>
      <c r="Z5337">
        <f t="shared" si="583"/>
      </c>
    </row>
    <row r="5338" spans="1:26">
      <c r="A5338" s="5"/>
      <c r="B5338" s="8" t="s">
        <v>324</v>
      </c>
      <c r="C5338" s="5" t="s">
        <v>325</v>
      </c>
      <c r="D5338" s="135"/>
      <c r="E5338" s="16"/>
      <c r="F5338" s="21">
        <v>2</v>
      </c>
      <c r="G5338" s="127">
        <f t="shared" si="584"/>
      </c>
      <c r="H5338" s="5">
        <v>1</v>
      </c>
      <c r="I5338" s="102">
        <f t="shared" si="585"/>
      </c>
      <c r="W5338">
        <f t="shared" si="580"/>
      </c>
      <c r="X5338">
        <f t="shared" si="581"/>
      </c>
      <c r="Y5338">
        <f t="shared" si="582"/>
      </c>
      <c r="Z5338">
        <f t="shared" si="583"/>
      </c>
    </row>
    <row r="5339" spans="1:26" ht="24">
      <c r="A5339" s="5"/>
      <c r="B5339" s="95" t="s">
        <v>334</v>
      </c>
      <c r="C5339" s="5" t="s">
        <v>335</v>
      </c>
      <c r="D5339" s="134"/>
      <c r="E5339" s="5"/>
      <c r="F5339" s="21">
        <v>5</v>
      </c>
      <c r="G5339" s="127">
        <f t="shared" si="584"/>
      </c>
      <c r="H5339" s="5">
        <v>1</v>
      </c>
      <c r="I5339" s="102">
        <f t="shared" si="585"/>
      </c>
      <c r="W5339">
        <f t="shared" si="580"/>
      </c>
      <c r="X5339">
        <f t="shared" si="581"/>
      </c>
      <c r="Y5339">
        <f t="shared" si="582"/>
      </c>
      <c r="Z5339">
        <f t="shared" si="583"/>
      </c>
    </row>
    <row r="5340" spans="1:26">
      <c r="A5340" s="5"/>
      <c r="B5340" s="95" t="s">
        <v>423</v>
      </c>
      <c r="C5340" s="5" t="s">
        <v>424</v>
      </c>
      <c r="D5340" s="134"/>
      <c r="E5340" s="5"/>
      <c r="F5340" s="21">
        <v>5</v>
      </c>
      <c r="G5340" s="127">
        <f t="shared" si="584"/>
      </c>
      <c r="H5340" s="5">
        <v>1</v>
      </c>
      <c r="I5340" s="102">
        <f t="shared" si="585"/>
      </c>
      <c r="W5340">
        <f t="shared" si="580"/>
      </c>
      <c r="X5340">
        <f t="shared" si="581"/>
      </c>
      <c r="Y5340">
        <f t="shared" si="582"/>
      </c>
      <c r="Z5340">
        <f t="shared" si="583"/>
      </c>
    </row>
    <row r="5341" spans="1:26">
      <c r="A5341" s="5"/>
      <c r="B5341" s="8" t="s">
        <v>707</v>
      </c>
      <c r="C5341" s="5" t="s">
        <v>708</v>
      </c>
      <c r="D5341" s="135"/>
      <c r="E5341" s="16"/>
      <c r="F5341" s="21">
        <v>2</v>
      </c>
      <c r="G5341" s="127">
        <f t="shared" si="584"/>
      </c>
      <c r="H5341" s="16">
        <v>1</v>
      </c>
      <c r="I5341" s="102">
        <f t="shared" si="585"/>
      </c>
      <c r="W5341">
        <f t="shared" si="580"/>
      </c>
      <c r="X5341">
        <f t="shared" si="581"/>
      </c>
      <c r="Y5341">
        <f t="shared" si="582"/>
      </c>
      <c r="Z5341">
        <f t="shared" si="583"/>
      </c>
    </row>
    <row r="5342" spans="1:26">
      <c r="A5342" s="5"/>
      <c r="B5342" s="95" t="s">
        <v>310</v>
      </c>
      <c r="C5342" s="5" t="s">
        <v>311</v>
      </c>
      <c r="D5342" s="134"/>
      <c r="E5342" s="5"/>
      <c r="F5342" s="21">
        <v>2</v>
      </c>
      <c r="G5342" s="127">
        <f t="shared" si="584"/>
      </c>
      <c r="H5342" s="16">
        <v>1</v>
      </c>
      <c r="I5342" s="102">
        <f t="shared" si="585"/>
      </c>
      <c r="W5342">
        <f t="shared" si="580"/>
      </c>
      <c r="X5342">
        <f t="shared" si="581"/>
      </c>
      <c r="Y5342">
        <f t="shared" si="582"/>
      </c>
      <c r="Z5342">
        <f t="shared" si="583"/>
      </c>
    </row>
    <row r="5343" spans="1:26" ht="15.75">
      <c r="A5343" s="5"/>
      <c r="B5343" s="95" t="s">
        <v>742</v>
      </c>
      <c r="C5343" s="5" t="s">
        <v>743</v>
      </c>
      <c r="D5343" s="134"/>
      <c r="E5343" s="5"/>
      <c r="F5343" s="21">
        <v>2</v>
      </c>
      <c r="G5343" s="127">
        <f t="shared" si="584"/>
      </c>
      <c r="H5343" s="16">
        <v>1</v>
      </c>
      <c r="I5343" s="102">
        <f t="shared" si="585"/>
      </c>
      <c r="W5343">
        <f t="shared" si="580"/>
      </c>
      <c r="X5343">
        <f t="shared" si="581"/>
      </c>
      <c r="Y5343">
        <f t="shared" si="582"/>
      </c>
      <c r="Z5343">
        <f t="shared" si="583"/>
      </c>
    </row>
    <row r="5344" spans="1:26">
      <c r="A5344" s="5"/>
      <c r="B5344" s="95" t="s">
        <v>842</v>
      </c>
      <c r="C5344" s="101" t="s">
        <v>841</v>
      </c>
      <c r="D5344" s="135"/>
      <c r="E5344" s="5"/>
      <c r="F5344" s="21">
        <v>2</v>
      </c>
      <c r="G5344" s="127">
        <f t="shared" si="584"/>
      </c>
      <c r="H5344" s="16">
        <v>1</v>
      </c>
      <c r="I5344" s="102">
        <f t="shared" si="585"/>
      </c>
      <c r="W5344">
        <f t="shared" si="580"/>
      </c>
      <c r="X5344">
        <f t="shared" si="581"/>
      </c>
      <c r="Y5344">
        <f t="shared" si="582"/>
      </c>
      <c r="Z5344">
        <f t="shared" si="583"/>
      </c>
    </row>
    <row r="5345" spans="1:26">
      <c r="A5345" s="5"/>
      <c r="B5345" s="95" t="s">
        <v>840</v>
      </c>
      <c r="C5345" s="101" t="s">
        <v>839</v>
      </c>
      <c r="D5345" s="135"/>
      <c r="E5345" s="5"/>
      <c r="F5345" s="21">
        <v>2</v>
      </c>
      <c r="G5345" s="127">
        <f t="shared" si="584"/>
      </c>
      <c r="H5345" s="16">
        <v>1</v>
      </c>
      <c r="I5345" s="102">
        <f t="shared" si="585"/>
      </c>
      <c r="W5345">
        <f t="shared" si="580"/>
      </c>
      <c r="X5345">
        <f t="shared" si="581"/>
      </c>
      <c r="Y5345">
        <f t="shared" si="582"/>
      </c>
      <c r="Z5345">
        <f t="shared" si="583"/>
      </c>
    </row>
    <row r="5346" spans="1:26">
      <c r="A5346" s="5"/>
      <c r="B5346" s="95" t="s">
        <v>291</v>
      </c>
      <c r="C5346" s="101" t="s">
        <v>290</v>
      </c>
      <c r="D5346" s="134"/>
      <c r="E5346" s="5"/>
      <c r="F5346" s="21">
        <v>2</v>
      </c>
      <c r="G5346" s="127">
        <f t="shared" si="584"/>
      </c>
      <c r="H5346" s="16">
        <v>1</v>
      </c>
      <c r="I5346" s="102">
        <f t="shared" si="585"/>
      </c>
      <c r="W5346">
        <f t="shared" si="580"/>
      </c>
      <c r="X5346">
        <f t="shared" si="581"/>
      </c>
      <c r="Y5346">
        <f t="shared" si="582"/>
      </c>
      <c r="Z5346">
        <f t="shared" si="583"/>
      </c>
    </row>
    <row r="5347" spans="1:26">
      <c r="A5347" s="5"/>
      <c r="B5347" s="95" t="s">
        <v>819</v>
      </c>
      <c r="C5347" s="101" t="s">
        <v>818</v>
      </c>
      <c r="D5347" s="134"/>
      <c r="E5347" s="5"/>
      <c r="F5347" s="21">
        <v>2</v>
      </c>
      <c r="G5347" s="127">
        <f t="shared" si="584"/>
      </c>
      <c r="H5347" s="16">
        <v>1</v>
      </c>
      <c r="I5347" s="102">
        <f t="shared" si="585"/>
      </c>
      <c r="W5347">
        <f t="shared" si="580"/>
      </c>
      <c r="X5347">
        <f t="shared" si="581"/>
      </c>
      <c r="Y5347">
        <f t="shared" si="582"/>
      </c>
      <c r="Z5347">
        <f t="shared" si="583"/>
      </c>
    </row>
    <row r="5348" spans="1:26">
      <c r="A5348" s="5"/>
      <c r="B5348" s="95" t="s">
        <v>983</v>
      </c>
      <c r="C5348" s="101" t="s">
        <v>984</v>
      </c>
      <c r="D5348" s="134"/>
      <c r="E5348" s="5"/>
      <c r="F5348" s="21">
        <v>2</v>
      </c>
      <c r="G5348" s="127">
        <f t="shared" si="584"/>
      </c>
      <c r="H5348" s="16">
        <v>1</v>
      </c>
      <c r="I5348" s="102">
        <f t="shared" si="585"/>
      </c>
      <c r="W5348">
        <f t="shared" si="580"/>
      </c>
      <c r="X5348">
        <f t="shared" si="581"/>
      </c>
      <c r="Y5348">
        <f t="shared" si="582"/>
      </c>
      <c r="Z5348">
        <f t="shared" si="583"/>
      </c>
    </row>
    <row r="5349" spans="1:26">
      <c r="A5349" s="5"/>
      <c r="B5349" s="95" t="s">
        <v>656</v>
      </c>
      <c r="C5349" s="9" t="s">
        <v>657</v>
      </c>
      <c r="D5349" s="134"/>
      <c r="E5349" s="5"/>
      <c r="F5349" s="21">
        <v>2</v>
      </c>
      <c r="G5349" s="127">
        <f t="shared" si="584"/>
      </c>
      <c r="H5349" s="16">
        <v>1</v>
      </c>
      <c r="I5349" s="102">
        <f t="shared" si="585"/>
      </c>
      <c r="W5349">
        <f t="shared" si="580"/>
      </c>
      <c r="X5349">
        <f t="shared" si="581"/>
      </c>
      <c r="Y5349">
        <f t="shared" si="582"/>
      </c>
      <c r="Z5349">
        <f t="shared" si="583"/>
      </c>
    </row>
    <row r="5350" spans="1:26">
      <c r="A5350" s="5"/>
      <c r="B5350" s="8" t="s">
        <v>467</v>
      </c>
      <c r="C5350" s="5" t="s">
        <v>466</v>
      </c>
      <c r="D5350" s="134"/>
      <c r="E5350" s="5"/>
      <c r="F5350" s="21">
        <v>2</v>
      </c>
      <c r="G5350" s="127">
        <f t="shared" si="584"/>
      </c>
      <c r="H5350" s="16">
        <v>1</v>
      </c>
      <c r="I5350" s="102">
        <f t="shared" si="585"/>
      </c>
      <c r="W5350">
        <f t="shared" si="580"/>
      </c>
      <c r="X5350">
        <f t="shared" si="581"/>
      </c>
      <c r="Y5350">
        <f t="shared" si="582"/>
      </c>
      <c r="Z5350">
        <f t="shared" si="583"/>
      </c>
    </row>
    <row r="5351" spans="1:26">
      <c r="A5351" s="5"/>
      <c r="B5351" s="8" t="s">
        <v>279</v>
      </c>
      <c r="C5351" s="5" t="s">
        <v>280</v>
      </c>
      <c r="D5351" s="134"/>
      <c r="E5351" s="16"/>
      <c r="F5351" s="21">
        <v>2</v>
      </c>
      <c r="G5351" s="127">
        <f t="shared" si="584"/>
      </c>
      <c r="H5351" s="16">
        <v>1</v>
      </c>
      <c r="I5351" s="102">
        <f t="shared" si="585"/>
      </c>
      <c r="W5351">
        <f t="shared" si="580"/>
      </c>
      <c r="X5351">
        <f t="shared" si="581"/>
      </c>
      <c r="Y5351">
        <f t="shared" si="582"/>
      </c>
      <c r="Z5351">
        <f t="shared" si="583"/>
      </c>
    </row>
    <row r="5352" spans="1:26">
      <c r="A5352" s="5"/>
      <c r="B5352" s="8" t="s">
        <v>996</v>
      </c>
      <c r="C5352" s="5" t="s">
        <v>995</v>
      </c>
      <c r="D5352" s="134"/>
      <c r="E5352" s="16"/>
      <c r="F5352" s="21">
        <v>1</v>
      </c>
      <c r="G5352" s="127">
        <f t="shared" si="584"/>
      </c>
      <c r="H5352" s="5">
        <v>1</v>
      </c>
      <c r="I5352" s="102">
        <f t="shared" si="585"/>
      </c>
      <c r="W5352">
        <f t="shared" si="580"/>
      </c>
      <c r="X5352">
        <f t="shared" si="581"/>
      </c>
      <c r="Y5352">
        <f t="shared" si="582"/>
      </c>
      <c r="Z5352">
        <f t="shared" si="583"/>
      </c>
    </row>
    <row r="5353" spans="1:26">
      <c r="A5353" s="5"/>
      <c r="B5353" s="8" t="s">
        <v>935</v>
      </c>
      <c r="C5353" s="9" t="s">
        <v>934</v>
      </c>
      <c r="D5353" s="134"/>
      <c r="E5353" s="16"/>
      <c r="F5353" s="21">
        <v>2</v>
      </c>
      <c r="G5353" s="127">
        <f t="shared" si="584"/>
      </c>
      <c r="H5353" s="5">
        <v>1</v>
      </c>
      <c r="I5353" s="102">
        <f t="shared" si="585"/>
      </c>
      <c r="W5353">
        <f t="shared" si="580"/>
      </c>
      <c r="X5353">
        <f t="shared" si="581"/>
      </c>
      <c r="Y5353">
        <f t="shared" si="582"/>
      </c>
      <c r="Z5353">
        <f t="shared" si="583"/>
      </c>
    </row>
    <row r="5354" spans="1:26">
      <c r="A5354" s="5"/>
      <c r="B5354" s="1564" t="s">
        <v>17</v>
      </c>
      <c r="C5354" s="1565"/>
      <c r="D5354" s="5"/>
      <c r="E5354" s="5"/>
      <c r="F5354" s="6"/>
      <c r="G5354" s="127">
        <f t="shared" si="584"/>
      </c>
      <c r="H5354" s="5"/>
      <c r="I5354" s="102">
        <f t="shared" si="585"/>
      </c>
      <c r="W5354">
        <f t="shared" si="580"/>
      </c>
      <c r="X5354">
        <f t="shared" si="581"/>
      </c>
      <c r="Y5354">
        <f t="shared" si="582"/>
      </c>
      <c r="Z5354">
        <f t="shared" si="583"/>
      </c>
    </row>
    <row r="5355" spans="1:26">
      <c r="A5355" s="5"/>
      <c r="B5355" s="8" t="s">
        <v>1103</v>
      </c>
      <c r="C5355" s="5" t="s">
        <v>1183</v>
      </c>
      <c r="D5355" s="5"/>
      <c r="E5355" s="21"/>
      <c r="F5355" s="6">
        <v>2</v>
      </c>
      <c r="G5355" s="127">
        <f t="shared" si="584"/>
      </c>
      <c r="H5355" s="5">
        <v>1</v>
      </c>
      <c r="I5355" s="102">
        <f t="shared" si="585"/>
      </c>
      <c r="W5355">
        <f t="shared" si="580"/>
      </c>
      <c r="X5355">
        <f t="shared" si="581"/>
      </c>
      <c r="Y5355">
        <f t="shared" si="582"/>
      </c>
      <c r="Z5355">
        <f t="shared" si="583"/>
      </c>
    </row>
    <row r="5356" spans="1:26">
      <c r="A5356" s="5"/>
      <c r="B5356" s="8" t="s">
        <v>1222</v>
      </c>
      <c r="C5356" s="5" t="s">
        <v>1153</v>
      </c>
      <c r="D5356" s="5"/>
      <c r="E5356" s="21"/>
      <c r="F5356" s="6">
        <v>2</v>
      </c>
      <c r="G5356" s="127">
        <f t="shared" si="584"/>
      </c>
      <c r="H5356" s="5">
        <v>1</v>
      </c>
      <c r="I5356" s="102">
        <f t="shared" si="585"/>
      </c>
      <c r="W5356">
        <f t="shared" si="580"/>
      </c>
      <c r="X5356">
        <f t="shared" si="581"/>
      </c>
      <c r="Y5356">
        <f t="shared" si="582"/>
      </c>
      <c r="Z5356">
        <f t="shared" si="583"/>
      </c>
    </row>
    <row r="5357" spans="1:26">
      <c r="A5357" s="5"/>
      <c r="B5357" s="8" t="s">
        <v>792</v>
      </c>
      <c r="C5357" s="5" t="s">
        <v>793</v>
      </c>
      <c r="D5357" s="5"/>
      <c r="E5357" s="21"/>
      <c r="F5357" s="6">
        <v>2</v>
      </c>
      <c r="G5357" s="127">
        <f t="shared" si="584"/>
      </c>
      <c r="H5357" s="5">
        <v>1</v>
      </c>
      <c r="I5357" s="102">
        <f t="shared" si="585"/>
      </c>
      <c r="W5357">
        <f t="shared" si="580"/>
      </c>
      <c r="X5357">
        <f t="shared" si="581"/>
      </c>
      <c r="Y5357">
        <f t="shared" si="582"/>
      </c>
      <c r="Z5357">
        <f t="shared" si="583"/>
      </c>
    </row>
    <row r="5358" spans="1:26">
      <c r="A5358" s="5"/>
      <c r="B5358" s="8" t="s">
        <v>593</v>
      </c>
      <c r="C5358" s="5" t="s">
        <v>438</v>
      </c>
      <c r="D5358" s="5"/>
      <c r="E5358" s="21"/>
      <c r="F5358" s="6">
        <v>4</v>
      </c>
      <c r="G5358" s="127">
        <f t="shared" si="584"/>
      </c>
      <c r="H5358" s="5">
        <v>1</v>
      </c>
      <c r="I5358" s="102">
        <f t="shared" si="585"/>
      </c>
      <c r="W5358">
        <f t="shared" si="580"/>
      </c>
      <c r="X5358">
        <f t="shared" si="581"/>
      </c>
      <c r="Y5358">
        <f t="shared" si="582"/>
      </c>
      <c r="Z5358">
        <f t="shared" si="583"/>
      </c>
    </row>
    <row r="5359" spans="1:26">
      <c r="A5359" s="5"/>
      <c r="B5359" s="8" t="s">
        <v>380</v>
      </c>
      <c r="C5359" s="5" t="s">
        <v>381</v>
      </c>
      <c r="D5359" s="5"/>
      <c r="E5359" s="21"/>
      <c r="F5359" s="6">
        <v>4</v>
      </c>
      <c r="G5359" s="127">
        <f t="shared" si="584"/>
      </c>
      <c r="H5359" s="5">
        <v>1</v>
      </c>
      <c r="I5359" s="102">
        <f t="shared" si="585"/>
      </c>
      <c r="W5359">
        <f t="shared" si="580"/>
      </c>
      <c r="X5359">
        <f t="shared" si="581"/>
      </c>
      <c r="Y5359">
        <f t="shared" si="582"/>
      </c>
      <c r="Z5359">
        <f t="shared" si="583"/>
      </c>
    </row>
    <row r="5360" spans="1:26">
      <c r="A5360" s="5"/>
      <c r="B5360" s="8" t="s">
        <v>318</v>
      </c>
      <c r="C5360" s="5" t="s">
        <v>1547</v>
      </c>
      <c r="D5360" s="5"/>
      <c r="E5360" s="21"/>
      <c r="F5360" s="6">
        <v>2</v>
      </c>
      <c r="G5360" s="127">
        <f t="shared" si="584"/>
      </c>
      <c r="H5360" s="5">
        <v>1</v>
      </c>
      <c r="I5360" s="102">
        <f t="shared" si="585"/>
      </c>
      <c r="W5360">
        <f t="shared" si="580"/>
      </c>
      <c r="X5360">
        <f t="shared" si="581"/>
      </c>
      <c r="Y5360">
        <f t="shared" si="582"/>
      </c>
      <c r="Z5360">
        <f t="shared" si="583"/>
      </c>
    </row>
    <row r="5361" spans="1:26">
      <c r="A5361" s="5"/>
      <c r="B5361" s="8" t="s">
        <v>856</v>
      </c>
      <c r="C5361" s="5" t="s">
        <v>855</v>
      </c>
      <c r="D5361" s="5"/>
      <c r="E5361" s="21"/>
      <c r="F5361" s="6">
        <v>2</v>
      </c>
      <c r="G5361" s="127">
        <f t="shared" si="584"/>
      </c>
      <c r="H5361" s="5">
        <v>1</v>
      </c>
      <c r="I5361" s="102">
        <f t="shared" si="585"/>
      </c>
      <c r="W5361">
        <f t="shared" si="580"/>
      </c>
      <c r="X5361">
        <f t="shared" si="581"/>
      </c>
      <c r="Y5361">
        <f t="shared" si="582"/>
      </c>
      <c r="Z5361">
        <f t="shared" si="583"/>
      </c>
    </row>
    <row r="5362" spans="1:26">
      <c r="A5362" s="5"/>
      <c r="B5362" s="8" t="s">
        <v>584</v>
      </c>
      <c r="C5362" s="5" t="s">
        <v>585</v>
      </c>
      <c r="D5362" s="5"/>
      <c r="E5362" s="21"/>
      <c r="F5362" s="6">
        <v>1</v>
      </c>
      <c r="G5362" s="127">
        <f t="shared" si="584"/>
      </c>
      <c r="H5362" s="5">
        <v>1</v>
      </c>
      <c r="I5362" s="102">
        <f t="shared" si="585"/>
      </c>
      <c r="W5362">
        <f t="shared" si="580"/>
      </c>
      <c r="X5362">
        <f t="shared" si="581"/>
      </c>
      <c r="Y5362">
        <f t="shared" si="582"/>
      </c>
      <c r="Z5362">
        <f t="shared" si="583"/>
      </c>
    </row>
    <row r="5363" spans="1:26">
      <c r="A5363" s="5"/>
      <c r="B5363" s="8" t="s">
        <v>451</v>
      </c>
      <c r="C5363" s="5" t="s">
        <v>450</v>
      </c>
      <c r="D5363" s="5"/>
      <c r="E5363" s="21"/>
      <c r="F5363" s="6">
        <v>2</v>
      </c>
      <c r="G5363" s="127">
        <f t="shared" si="584"/>
      </c>
      <c r="H5363" s="5">
        <v>1</v>
      </c>
      <c r="I5363" s="102">
        <f t="shared" si="585"/>
      </c>
      <c r="W5363">
        <f t="shared" si="580"/>
      </c>
      <c r="X5363">
        <f t="shared" si="581"/>
      </c>
      <c r="Y5363">
        <f t="shared" si="582"/>
      </c>
      <c r="Z5363">
        <f t="shared" si="583"/>
      </c>
    </row>
    <row r="5364" spans="1:26">
      <c r="A5364" s="5"/>
      <c r="B5364" s="8" t="s">
        <v>449</v>
      </c>
      <c r="C5364" s="5" t="s">
        <v>448</v>
      </c>
      <c r="D5364" s="5"/>
      <c r="E5364" s="21"/>
      <c r="F5364" s="6">
        <v>1</v>
      </c>
      <c r="G5364" s="127">
        <f t="shared" si="584"/>
      </c>
      <c r="H5364" s="5">
        <v>1</v>
      </c>
      <c r="I5364" s="102">
        <f t="shared" si="585"/>
      </c>
      <c r="W5364">
        <f t="shared" si="580"/>
      </c>
      <c r="X5364">
        <f t="shared" si="581"/>
      </c>
      <c r="Y5364">
        <f t="shared" si="582"/>
      </c>
      <c r="Z5364">
        <f t="shared" si="583"/>
      </c>
    </row>
    <row r="5365" spans="1:26">
      <c r="A5365" s="5"/>
      <c r="B5365" s="8" t="s">
        <v>576</v>
      </c>
      <c r="C5365" s="5" t="s">
        <v>577</v>
      </c>
      <c r="D5365" s="5"/>
      <c r="E5365" s="21"/>
      <c r="F5365" s="6">
        <v>2</v>
      </c>
      <c r="G5365" s="127">
        <f t="shared" si="584"/>
      </c>
      <c r="H5365" s="5">
        <v>1</v>
      </c>
      <c r="I5365" s="102">
        <f t="shared" si="585"/>
      </c>
      <c r="W5365">
        <f t="shared" si="580"/>
      </c>
      <c r="X5365">
        <f t="shared" si="581"/>
      </c>
      <c r="Y5365">
        <f t="shared" si="582"/>
      </c>
      <c r="Z5365">
        <f t="shared" si="583"/>
      </c>
    </row>
    <row r="5366" spans="1:26">
      <c r="A5366" s="5"/>
      <c r="B5366" s="8" t="s">
        <v>586</v>
      </c>
      <c r="C5366" s="5" t="s">
        <v>587</v>
      </c>
      <c r="D5366" s="5"/>
      <c r="E5366" s="21"/>
      <c r="F5366" s="6">
        <v>2</v>
      </c>
      <c r="G5366" s="127">
        <f t="shared" si="584"/>
      </c>
      <c r="H5366" s="5">
        <v>1</v>
      </c>
      <c r="I5366" s="102">
        <f t="shared" si="585"/>
      </c>
      <c r="W5366">
        <f t="shared" si="580"/>
      </c>
      <c r="X5366">
        <f t="shared" si="581"/>
      </c>
      <c r="Y5366">
        <f t="shared" si="582"/>
      </c>
      <c r="Z5366">
        <f t="shared" si="583"/>
      </c>
    </row>
    <row r="5367" spans="1:26">
      <c r="A5367" s="5"/>
      <c r="B5367" s="8" t="s">
        <v>1066</v>
      </c>
      <c r="C5367" s="5" t="s">
        <v>1065</v>
      </c>
      <c r="D5367" s="5"/>
      <c r="E5367" s="21"/>
      <c r="F5367" s="6">
        <v>2</v>
      </c>
      <c r="G5367" s="127">
        <f t="shared" si="584"/>
      </c>
      <c r="H5367" s="5">
        <v>1</v>
      </c>
      <c r="I5367" s="102">
        <f t="shared" si="585"/>
      </c>
      <c r="W5367">
        <f t="shared" si="580"/>
      </c>
      <c r="X5367">
        <f t="shared" si="581"/>
      </c>
      <c r="Y5367">
        <f t="shared" si="582"/>
      </c>
      <c r="Z5367">
        <f t="shared" si="583"/>
      </c>
    </row>
    <row r="5368" spans="1:26">
      <c r="A5368" s="5"/>
      <c r="B5368" s="8" t="s">
        <v>350</v>
      </c>
      <c r="C5368" s="5" t="s">
        <v>351</v>
      </c>
      <c r="D5368" s="5"/>
      <c r="E5368" s="21"/>
      <c r="F5368" s="6">
        <v>1</v>
      </c>
      <c r="G5368" s="127">
        <f t="shared" si="584"/>
      </c>
      <c r="H5368" s="5">
        <v>1</v>
      </c>
      <c r="I5368" s="102">
        <f t="shared" si="585"/>
      </c>
      <c r="W5368">
        <f t="shared" si="580"/>
      </c>
      <c r="X5368">
        <f t="shared" si="581"/>
      </c>
      <c r="Y5368">
        <f t="shared" si="582"/>
      </c>
      <c r="Z5368">
        <f t="shared" si="583"/>
      </c>
    </row>
    <row r="5369" spans="1:26">
      <c r="A5369" s="5"/>
      <c r="B5369" s="8" t="s">
        <v>414</v>
      </c>
      <c r="C5369" s="5" t="s">
        <v>415</v>
      </c>
      <c r="D5369" s="5"/>
      <c r="E5369" s="21"/>
      <c r="F5369" s="6">
        <v>1</v>
      </c>
      <c r="G5369" s="127">
        <f t="shared" si="584"/>
      </c>
      <c r="H5369" s="5">
        <v>1</v>
      </c>
      <c r="I5369" s="102">
        <f t="shared" si="585"/>
      </c>
      <c r="W5369">
        <f t="shared" si="580"/>
      </c>
      <c r="X5369">
        <f t="shared" si="581"/>
      </c>
      <c r="Y5369">
        <f t="shared" si="582"/>
      </c>
      <c r="Z5369">
        <f t="shared" si="583"/>
      </c>
    </row>
    <row r="5370" spans="1:26">
      <c r="A5370" s="5"/>
      <c r="B5370" s="8" t="s">
        <v>287</v>
      </c>
      <c r="C5370" s="5" t="s">
        <v>286</v>
      </c>
      <c r="D5370" s="5"/>
      <c r="E5370" s="21"/>
      <c r="F5370" s="6">
        <v>2</v>
      </c>
      <c r="G5370" s="127">
        <f t="shared" si="584"/>
      </c>
      <c r="H5370" s="5">
        <v>1</v>
      </c>
      <c r="I5370" s="102">
        <f t="shared" si="585"/>
      </c>
      <c r="W5370">
        <f t="shared" si="580"/>
      </c>
      <c r="X5370">
        <f t="shared" si="581"/>
      </c>
      <c r="Y5370">
        <f t="shared" si="582"/>
      </c>
      <c r="Z5370">
        <f t="shared" si="583"/>
      </c>
    </row>
    <row r="5371" spans="1:26">
      <c r="A5371" s="5"/>
      <c r="B5371" s="8" t="s">
        <v>445</v>
      </c>
      <c r="C5371" s="5" t="s">
        <v>444</v>
      </c>
      <c r="D5371" s="5"/>
      <c r="E5371" s="21"/>
      <c r="F5371" s="6">
        <v>2</v>
      </c>
      <c r="G5371" s="127">
        <f t="shared" si="584"/>
      </c>
      <c r="H5371" s="5">
        <v>1</v>
      </c>
      <c r="I5371" s="102">
        <f t="shared" si="585"/>
      </c>
      <c r="W5371">
        <f t="shared" si="580"/>
      </c>
      <c r="X5371">
        <f t="shared" si="581"/>
      </c>
      <c r="Y5371">
        <f t="shared" si="582"/>
      </c>
      <c r="Z5371">
        <f t="shared" si="583"/>
      </c>
    </row>
    <row r="5372" spans="1:26">
      <c r="A5372" s="5"/>
      <c r="B5372" s="8" t="s">
        <v>443</v>
      </c>
      <c r="C5372" s="5" t="s">
        <v>442</v>
      </c>
      <c r="D5372" s="5"/>
      <c r="E5372" s="21"/>
      <c r="F5372" s="6">
        <v>2</v>
      </c>
      <c r="G5372" s="127">
        <f t="shared" si="584"/>
      </c>
      <c r="H5372" s="5">
        <v>1</v>
      </c>
      <c r="I5372" s="102">
        <f t="shared" si="585"/>
      </c>
      <c r="W5372">
        <f t="shared" si="580"/>
      </c>
      <c r="X5372">
        <f t="shared" si="581"/>
      </c>
      <c r="Y5372">
        <f t="shared" si="582"/>
      </c>
      <c r="Z5372">
        <f t="shared" si="583"/>
      </c>
    </row>
    <row r="5373" spans="1:26">
      <c r="A5373" s="5"/>
      <c r="B5373" s="8" t="s">
        <v>1064</v>
      </c>
      <c r="C5373" s="5" t="s">
        <v>1063</v>
      </c>
      <c r="D5373" s="5"/>
      <c r="E5373" s="21"/>
      <c r="F5373" s="6">
        <v>2</v>
      </c>
      <c r="G5373" s="127">
        <f t="shared" si="584"/>
      </c>
      <c r="H5373" s="5">
        <v>1</v>
      </c>
      <c r="I5373" s="102">
        <f t="shared" si="585"/>
      </c>
      <c r="W5373">
        <f t="shared" si="580"/>
      </c>
      <c r="X5373">
        <f t="shared" si="581"/>
      </c>
      <c r="Y5373">
        <f t="shared" si="582"/>
      </c>
      <c r="Z5373">
        <f t="shared" si="583"/>
      </c>
    </row>
    <row r="5374" spans="1:26">
      <c r="A5374" s="5"/>
      <c r="B5374" s="8" t="s">
        <v>619</v>
      </c>
      <c r="C5374" s="5" t="s">
        <v>620</v>
      </c>
      <c r="D5374" s="5"/>
      <c r="E5374" s="21"/>
      <c r="F5374" s="6">
        <v>2</v>
      </c>
      <c r="G5374" s="127">
        <f t="shared" si="584"/>
      </c>
      <c r="H5374" s="5">
        <v>1</v>
      </c>
      <c r="I5374" s="102">
        <f t="shared" si="585"/>
      </c>
      <c r="W5374">
        <f t="shared" si="580"/>
      </c>
      <c r="X5374">
        <f t="shared" si="581"/>
      </c>
      <c r="Y5374">
        <f t="shared" si="582"/>
      </c>
      <c r="Z5374">
        <f t="shared" si="583"/>
      </c>
    </row>
    <row r="5375" spans="1:26">
      <c r="A5375" s="5"/>
      <c r="B5375" s="8" t="s">
        <v>790</v>
      </c>
      <c r="C5375" s="5" t="s">
        <v>791</v>
      </c>
      <c r="D5375" s="5"/>
      <c r="E5375" s="21"/>
      <c r="F5375" s="6">
        <v>2</v>
      </c>
      <c r="G5375" s="127">
        <f t="shared" si="584"/>
      </c>
      <c r="H5375" s="5">
        <v>1</v>
      </c>
      <c r="I5375" s="102">
        <f t="shared" si="585"/>
      </c>
      <c r="W5375">
        <f t="shared" si="580"/>
      </c>
      <c r="X5375">
        <f t="shared" si="581"/>
      </c>
      <c r="Y5375">
        <f t="shared" si="582"/>
      </c>
      <c r="Z5375">
        <f t="shared" si="583"/>
      </c>
    </row>
    <row r="5376" spans="1:26">
      <c r="A5376" s="5"/>
      <c r="B5376" s="8" t="s">
        <v>439</v>
      </c>
      <c r="C5376" s="5" t="s">
        <v>438</v>
      </c>
      <c r="D5376" s="5"/>
      <c r="E5376" s="21"/>
      <c r="F5376" s="6">
        <v>2</v>
      </c>
      <c r="G5376" s="127">
        <f t="shared" si="584"/>
      </c>
      <c r="H5376" s="5">
        <v>1</v>
      </c>
      <c r="I5376" s="102">
        <f t="shared" si="585"/>
      </c>
      <c r="W5376">
        <f t="shared" si="580"/>
      </c>
      <c r="X5376">
        <f t="shared" si="581"/>
      </c>
      <c r="Y5376">
        <f t="shared" si="582"/>
      </c>
      <c r="Z5376">
        <f t="shared" si="583"/>
      </c>
    </row>
    <row r="5377" spans="1:26">
      <c r="A5377" s="5"/>
      <c r="B5377" s="8" t="s">
        <v>1509</v>
      </c>
      <c r="C5377" s="5" t="s">
        <v>1510</v>
      </c>
      <c r="D5377" s="5"/>
      <c r="E5377" s="21"/>
      <c r="F5377" s="6">
        <v>2</v>
      </c>
      <c r="G5377" s="127">
        <f t="shared" si="584"/>
      </c>
      <c r="H5377" s="5">
        <v>1</v>
      </c>
      <c r="I5377" s="102">
        <f t="shared" si="585"/>
      </c>
      <c r="W5377">
        <f t="shared" si="580"/>
      </c>
      <c r="X5377">
        <f t="shared" si="581"/>
      </c>
      <c r="Y5377">
        <f t="shared" si="582"/>
      </c>
      <c r="Z5377">
        <f t="shared" si="583"/>
      </c>
    </row>
    <row r="5378" spans="1:26">
      <c r="A5378" s="5"/>
      <c r="B5378" s="8" t="s">
        <v>749</v>
      </c>
      <c r="C5378" s="5" t="s">
        <v>750</v>
      </c>
      <c r="D5378" s="5"/>
      <c r="E5378" s="21"/>
      <c r="F5378" s="6">
        <v>2</v>
      </c>
      <c r="G5378" s="127">
        <f t="shared" si="584"/>
      </c>
      <c r="H5378" s="5">
        <v>1</v>
      </c>
      <c r="I5378" s="102">
        <f t="shared" si="585"/>
      </c>
      <c r="W5378">
        <f t="shared" si="580"/>
      </c>
      <c r="X5378">
        <f t="shared" si="581"/>
      </c>
      <c r="Y5378">
        <f t="shared" si="582"/>
      </c>
      <c r="Z5378">
        <f t="shared" si="583"/>
      </c>
    </row>
    <row r="5379" spans="1:26">
      <c r="A5379" s="5"/>
      <c r="B5379" s="8" t="s">
        <v>1050</v>
      </c>
      <c r="C5379" s="5" t="s">
        <v>1049</v>
      </c>
      <c r="D5379" s="5"/>
      <c r="E5379" s="21"/>
      <c r="F5379" s="6">
        <v>2</v>
      </c>
      <c r="G5379" s="127">
        <f t="shared" si="584"/>
      </c>
      <c r="H5379" s="5">
        <v>1</v>
      </c>
      <c r="I5379" s="102">
        <f t="shared" si="585"/>
      </c>
      <c r="W5379">
        <f t="shared" si="580"/>
      </c>
      <c r="X5379">
        <f t="shared" si="581"/>
      </c>
      <c r="Y5379">
        <f t="shared" si="582"/>
      </c>
      <c r="Z5379">
        <f t="shared" si="583"/>
      </c>
    </row>
    <row r="5380" spans="1:26">
      <c r="A5380" s="5"/>
      <c r="B5380" s="8" t="s">
        <v>580</v>
      </c>
      <c r="C5380" s="5" t="s">
        <v>581</v>
      </c>
      <c r="D5380" s="5"/>
      <c r="E5380" s="21"/>
      <c r="F5380" s="6">
        <v>2</v>
      </c>
      <c r="G5380" s="127">
        <f t="shared" si="584"/>
      </c>
      <c r="H5380" s="5">
        <v>1</v>
      </c>
      <c r="I5380" s="102">
        <f t="shared" si="585"/>
      </c>
      <c r="W5380">
        <f t="shared" ref="W5380:W5443" si="586">IF(LEFT($H5380&amp;"",5)="2019-",$H5380,W5379)</f>
      </c>
      <c r="X5380">
        <f t="shared" ref="X5380:X5443" si="587">IF($W5380="",0,IF(COUNTIF($AB$2:$AB$80,$W5380)&gt;0,1,0))</f>
      </c>
      <c r="Y5380">
        <f t="shared" ref="Y5380:Y5443" si="588">IF($C5380="","",UPPER(TRIM(IFERROR(LEFT($C5380&amp;"",FIND("/",$C5380&amp;"")-1),$C5380&amp;""))))</f>
      </c>
      <c r="Z5380">
        <f t="shared" ref="Z5380:Z5443" si="589">IFERROR(IF(ISNUMBER($G5380),$G5380,0),0)</f>
      </c>
    </row>
    <row r="5381" spans="1:26">
      <c r="A5381" s="5"/>
      <c r="B5381" s="8" t="s">
        <v>437</v>
      </c>
      <c r="C5381" s="5" t="s">
        <v>436</v>
      </c>
      <c r="D5381" s="5"/>
      <c r="E5381" s="10"/>
      <c r="F5381" s="6">
        <v>2</v>
      </c>
      <c r="G5381" s="127">
        <f t="shared" si="584"/>
      </c>
      <c r="H5381" s="5">
        <v>1</v>
      </c>
      <c r="I5381" s="102">
        <f t="shared" si="585"/>
      </c>
      <c r="W5381">
        <f t="shared" si="586"/>
      </c>
      <c r="X5381">
        <f t="shared" si="587"/>
      </c>
      <c r="Y5381">
        <f t="shared" si="588"/>
      </c>
      <c r="Z5381">
        <f t="shared" si="589"/>
      </c>
    </row>
    <row r="5382" spans="1:26">
      <c r="A5382" s="5"/>
      <c r="B5382" s="8"/>
      <c r="C5382" s="5"/>
      <c r="D5382" s="5"/>
      <c r="E5382" s="5"/>
      <c r="F5382" s="6"/>
      <c r="G5382" s="5"/>
      <c r="H5382" s="5"/>
      <c r="I5382" s="102"/>
      <c r="W5382">
        <f t="shared" si="586"/>
      </c>
      <c r="X5382">
        <f t="shared" si="587"/>
      </c>
      <c r="Y5382">
        <f t="shared" si="588"/>
      </c>
      <c r="Z5382">
        <f t="shared" si="589"/>
      </c>
    </row>
    <row r="5383" spans="1:26">
      <c r="A5383" s="5"/>
      <c r="B5383" s="8"/>
      <c r="C5383" s="5"/>
      <c r="D5383" s="5"/>
      <c r="E5383" s="5"/>
      <c r="F5383" s="6"/>
      <c r="G5383" s="5"/>
      <c r="H5383" s="5"/>
      <c r="I5383" s="102"/>
      <c r="W5383">
        <f t="shared" si="586"/>
      </c>
      <c r="X5383">
        <f t="shared" si="587"/>
      </c>
      <c r="Y5383">
        <f t="shared" si="588"/>
      </c>
      <c r="Z5383">
        <f t="shared" si="589"/>
      </c>
    </row>
    <row r="5384" spans="1:26">
      <c r="A5384" s="5"/>
      <c r="B5384" s="1572" t="s">
        <v>304</v>
      </c>
      <c r="C5384" s="1573"/>
      <c r="D5384" s="5"/>
      <c r="E5384" s="5"/>
      <c r="F5384" s="6"/>
      <c r="G5384" s="5"/>
      <c r="H5384" s="5"/>
      <c r="I5384" s="102"/>
      <c r="W5384">
        <f t="shared" si="586"/>
      </c>
      <c r="X5384">
        <f t="shared" si="587"/>
      </c>
      <c r="Y5384">
        <f t="shared" si="588"/>
      </c>
      <c r="Z5384">
        <f t="shared" si="589"/>
      </c>
    </row>
    <row r="5385" spans="1:26">
      <c r="A5385" s="5"/>
      <c r="B5385" s="1574"/>
      <c r="C5385" s="1575"/>
      <c r="D5385" s="5"/>
      <c r="E5385" s="5"/>
      <c r="F5385" s="6"/>
      <c r="G5385" s="5"/>
      <c r="H5385" s="5"/>
      <c r="I5385" s="102"/>
      <c r="W5385">
        <f t="shared" si="586"/>
      </c>
      <c r="X5385">
        <f t="shared" si="587"/>
      </c>
      <c r="Y5385">
        <f t="shared" si="588"/>
      </c>
      <c r="Z5385">
        <f t="shared" si="589"/>
      </c>
    </row>
    <row r="5386" spans="1:26">
      <c r="A5386" s="5"/>
      <c r="B5386" s="8"/>
      <c r="C5386" s="5"/>
      <c r="D5386" s="50"/>
      <c r="E5386" s="5"/>
      <c r="F5386" s="5"/>
      <c r="G5386" s="6"/>
      <c r="H5386" s="5"/>
      <c r="I5386" s="129"/>
      <c r="W5386">
        <f t="shared" si="586"/>
      </c>
      <c r="X5386">
        <f t="shared" si="587"/>
      </c>
      <c r="Y5386">
        <f t="shared" si="588"/>
      </c>
      <c r="Z5386">
        <f t="shared" si="589"/>
      </c>
    </row>
    <row r="5387" spans="1:26">
      <c r="A5387" s="107"/>
      <c r="B5387" s="106"/>
      <c r="C5387" s="5"/>
      <c r="D5387" s="50"/>
      <c r="E5387" s="5"/>
      <c r="F5387" s="6"/>
      <c r="G5387" s="6"/>
      <c r="H5387" s="5"/>
      <c r="I5387" s="129"/>
      <c r="W5387">
        <f t="shared" si="586"/>
      </c>
      <c r="X5387">
        <f t="shared" si="587"/>
      </c>
      <c r="Y5387">
        <f t="shared" si="588"/>
      </c>
      <c r="Z5387">
        <f t="shared" si="589"/>
      </c>
    </row>
    <row r="5388" spans="1:26">
      <c r="A5388" s="33"/>
      <c r="B5388" s="10"/>
      <c r="C5388" s="10"/>
      <c r="D5388" s="132"/>
      <c r="E5388" s="132"/>
      <c r="F5388" s="132"/>
      <c r="G5388" s="132"/>
      <c r="H5388" s="133"/>
      <c r="I5388" s="61"/>
      <c r="W5388">
        <f t="shared" si="586"/>
      </c>
      <c r="X5388">
        <f t="shared" si="587"/>
      </c>
      <c r="Y5388">
        <f t="shared" si="588"/>
      </c>
      <c r="Z5388">
        <f t="shared" si="589"/>
      </c>
    </row>
    <row r="5389" spans="1:26" ht="15.75" thickBot="1">
      <c r="A5389" s="33"/>
      <c r="B5389" s="11" t="s">
        <v>20</v>
      </c>
      <c r="C5389" s="35"/>
      <c r="D5389" s="35"/>
      <c r="E5389" s="35"/>
      <c r="F5389" s="35"/>
      <c r="G5389" s="35"/>
      <c r="H5389" s="35"/>
      <c r="I5389" s="36"/>
      <c r="W5389">
        <f t="shared" si="586"/>
      </c>
      <c r="X5389">
        <f t="shared" si="587"/>
      </c>
      <c r="Y5389">
        <f t="shared" si="588"/>
      </c>
      <c r="Z5389">
        <f t="shared" si="589"/>
      </c>
    </row>
    <row r="5390" spans="1:26" ht="15.75" thickBot="1">
      <c r="A5390" s="37"/>
      <c r="B5390" s="38"/>
      <c r="C5390" s="39" t="s">
        <v>21</v>
      </c>
      <c r="D5390" s="40">
        <f>SUM(D5329:D5389)</f>
      </c>
      <c r="E5390" s="41">
        <f>IF(H5390=I5390,"OK","NO")</f>
      </c>
      <c r="F5390" s="40">
        <f>SUM(F5329:F5389)</f>
      </c>
      <c r="G5390" s="40">
        <f>SUM(G5329:G5389)</f>
      </c>
      <c r="H5390" s="41">
        <f>SUMPRODUCT(F5329:F5387,H5329:H5387)</f>
      </c>
      <c r="I5390" s="43">
        <f>SUM(I5329:I5389)</f>
      </c>
      <c r="W5390">
        <f t="shared" si="586"/>
      </c>
      <c r="X5390">
        <f t="shared" si="587"/>
      </c>
      <c r="Y5390">
        <f t="shared" si="588"/>
      </c>
      <c r="Z5390">
        <f t="shared" si="589"/>
      </c>
    </row>
    <row r="5391" spans="1:26" ht="15.75" thickBot="1">
      <c r="A5391" s="44"/>
      <c r="B5391" s="116"/>
      <c r="C5391" s="45"/>
      <c r="D5391" s="45"/>
      <c r="E5391" s="45"/>
      <c r="F5391" s="45"/>
      <c r="G5391" s="45"/>
      <c r="H5391" s="45"/>
      <c r="I5391" s="47"/>
      <c r="W5391">
        <f t="shared" si="586"/>
      </c>
      <c r="X5391">
        <f t="shared" si="587"/>
      </c>
      <c r="Y5391">
        <f t="shared" si="588"/>
      </c>
      <c r="Z5391">
        <f t="shared" si="589"/>
      </c>
    </row>
    <row r="5392" spans="1:26">
      <c r="A5392" s="12" t="s">
        <v>315</v>
      </c>
      <c r="B5392" s="12"/>
      <c r="W5392">
        <f t="shared" si="586"/>
      </c>
      <c r="X5392">
        <f t="shared" si="587"/>
      </c>
      <c r="Y5392">
        <f t="shared" si="588"/>
      </c>
      <c r="Z5392">
        <f t="shared" si="589"/>
      </c>
    </row>
    <row r="5393" spans="1:26">
      <c r="W5393">
        <f t="shared" si="586"/>
      </c>
      <c r="X5393">
        <f t="shared" si="587"/>
      </c>
      <c r="Y5393">
        <f t="shared" si="588"/>
      </c>
      <c r="Z5393">
        <f t="shared" si="589"/>
      </c>
    </row>
    <row r="5394" spans="1:26">
      <c r="W5394">
        <f t="shared" si="586"/>
      </c>
      <c r="X5394">
        <f t="shared" si="587"/>
      </c>
      <c r="Y5394">
        <f t="shared" si="588"/>
      </c>
      <c r="Z5394">
        <f t="shared" si="589"/>
      </c>
    </row>
    <row r="5395" spans="1:26">
      <c r="W5395">
        <f t="shared" si="586"/>
      </c>
      <c r="X5395">
        <f t="shared" si="587"/>
      </c>
      <c r="Y5395">
        <f t="shared" si="588"/>
      </c>
      <c r="Z5395">
        <f t="shared" si="589"/>
      </c>
    </row>
    <row r="5396" spans="1:26">
      <c r="W5396">
        <f t="shared" si="586"/>
      </c>
      <c r="X5396">
        <f t="shared" si="587"/>
      </c>
      <c r="Y5396">
        <f t="shared" si="588"/>
      </c>
      <c r="Z5396">
        <f t="shared" si="589"/>
      </c>
    </row>
    <row r="5397" spans="1:26">
      <c r="A5397" s="1562" t="s">
        <v>0</v>
      </c>
      <c r="B5397" s="1562"/>
      <c r="C5397" s="1562"/>
      <c r="D5397" s="1562"/>
      <c r="E5397" s="1562"/>
      <c r="F5397" s="1562"/>
      <c r="G5397" s="1562"/>
      <c r="H5397" s="1562"/>
      <c r="I5397" s="1562"/>
      <c r="W5397">
        <f t="shared" si="586"/>
      </c>
      <c r="X5397">
        <f t="shared" si="587"/>
      </c>
      <c r="Y5397">
        <f t="shared" si="588"/>
      </c>
      <c r="Z5397">
        <f t="shared" si="589"/>
      </c>
    </row>
    <row r="5398" spans="1:26">
      <c r="W5398">
        <f t="shared" si="586"/>
      </c>
      <c r="X5398">
        <f t="shared" si="587"/>
      </c>
      <c r="Y5398">
        <f t="shared" si="588"/>
      </c>
      <c r="Z5398">
        <f t="shared" si="589"/>
      </c>
    </row>
    <row r="5399" spans="1:26">
      <c r="W5399">
        <f t="shared" si="586"/>
      </c>
      <c r="X5399">
        <f t="shared" si="587"/>
      </c>
      <c r="Y5399">
        <f t="shared" si="588"/>
      </c>
      <c r="Z5399">
        <f t="shared" si="589"/>
      </c>
    </row>
    <row r="5400" spans="1:26">
      <c r="A5400" s="1" t="s">
        <v>1</v>
      </c>
      <c r="B5400" s="1"/>
      <c r="G5400" s="2" t="s">
        <v>2</v>
      </c>
      <c r="H5400" s="3" t="s">
        <v>1548</v>
      </c>
      <c r="W5400">
        <f t="shared" si="586"/>
      </c>
      <c r="X5400">
        <f t="shared" si="587"/>
      </c>
      <c r="Y5400">
        <f t="shared" si="588"/>
      </c>
      <c r="Z5400">
        <f t="shared" si="589"/>
      </c>
    </row>
    <row r="5401" spans="1:26">
      <c r="A5401" s="1" t="inlineStr">
        <is>
          <t>Dealer-166</t>
        </is>
      </c>
      <c r="B5401" s="1"/>
      <c r="F5401" s="4" t="s">
        <v>3</v>
      </c>
      <c r="G5401" s="2"/>
      <c r="H5401" s="582" t="s">
        <v>176</v>
      </c>
      <c r="W5401">
        <f t="shared" si="586"/>
      </c>
      <c r="X5401">
        <f t="shared" si="587"/>
      </c>
      <c r="Y5401">
        <f t="shared" si="588"/>
      </c>
      <c r="Z5401">
        <f t="shared" si="589"/>
      </c>
    </row>
    <row r="5402" spans="1:26">
      <c r="A5402" s="1" t="inlineStr">
        <is>
          <t>Address line (redacted)</t>
        </is>
      </c>
      <c r="B5402" s="1"/>
      <c r="H5402" s="22"/>
      <c r="W5402">
        <f t="shared" si="586"/>
      </c>
      <c r="X5402">
        <f t="shared" si="587"/>
      </c>
      <c r="Y5402">
        <f t="shared" si="588"/>
      </c>
      <c r="Z5402">
        <f t="shared" si="589"/>
      </c>
    </row>
    <row r="5403" spans="1:26">
      <c r="A5403" s="1" t="inlineStr">
        <is>
          <t>Address line (redacted)</t>
        </is>
      </c>
      <c r="B5403" s="1"/>
      <c r="D5403" s="85"/>
      <c r="E5403" s="85"/>
      <c r="F5403" s="85"/>
      <c r="G5403" s="85"/>
      <c r="H5403" s="85"/>
      <c r="W5403">
        <f t="shared" si="586"/>
      </c>
      <c r="X5403">
        <f t="shared" si="587"/>
      </c>
      <c r="Y5403">
        <f t="shared" si="588"/>
      </c>
      <c r="Z5403">
        <f t="shared" si="589"/>
      </c>
    </row>
    <row r="5404" spans="1:26">
      <c r="A5404" s="12" t="s">
        <v>299</v>
      </c>
      <c r="B5404" s="86" t="inlineStr">
        <is>
          <t>GSTIN-MASKED</t>
        </is>
      </c>
      <c r="D5404" s="85"/>
      <c r="E5404" s="85"/>
      <c r="F5404" s="85"/>
      <c r="G5404" s="85"/>
      <c r="H5404" s="85"/>
      <c r="W5404">
        <f t="shared" si="586"/>
      </c>
      <c r="X5404">
        <f t="shared" si="587"/>
      </c>
      <c r="Y5404">
        <f t="shared" si="588"/>
      </c>
      <c r="Z5404">
        <f t="shared" si="589"/>
      </c>
    </row>
    <row r="5405" spans="1:26">
      <c r="D5405" s="85"/>
      <c r="E5405" s="85"/>
      <c r="F5405" s="85"/>
      <c r="G5405" s="85"/>
      <c r="H5405" s="85"/>
      <c r="W5405">
        <f t="shared" si="586"/>
      </c>
      <c r="X5405">
        <f t="shared" si="587"/>
      </c>
      <c r="Y5405">
        <f t="shared" si="588"/>
      </c>
      <c r="Z5405">
        <f t="shared" si="589"/>
      </c>
    </row>
    <row r="5406" spans="1:26">
      <c r="W5406">
        <f t="shared" si="586"/>
      </c>
      <c r="X5406">
        <f t="shared" si="587"/>
      </c>
      <c r="Y5406">
        <f t="shared" si="588"/>
      </c>
      <c r="Z5406">
        <f t="shared" si="589"/>
      </c>
    </row>
    <row r="5407" spans="1:26">
      <c r="A5407" s="1" t="s">
        <v>5</v>
      </c>
      <c r="W5407">
        <f t="shared" si="586"/>
      </c>
      <c r="X5407">
        <f t="shared" si="587"/>
      </c>
      <c r="Y5407">
        <f t="shared" si="588"/>
      </c>
      <c r="Z5407">
        <f t="shared" si="589"/>
      </c>
    </row>
    <row r="5408" spans="1:26">
      <c r="A5408" s="1" t="s">
        <v>6</v>
      </c>
      <c r="W5408">
        <f t="shared" si="586"/>
      </c>
      <c r="X5408">
        <f t="shared" si="587"/>
      </c>
      <c r="Y5408">
        <f t="shared" si="588"/>
      </c>
      <c r="Z5408">
        <f t="shared" si="589"/>
      </c>
    </row>
    <row r="5409" spans="1:26">
      <c r="A5409" s="1" t="s">
        <v>7</v>
      </c>
      <c r="W5409">
        <f t="shared" si="586"/>
      </c>
      <c r="X5409">
        <f t="shared" si="587"/>
      </c>
      <c r="Y5409">
        <f t="shared" si="588"/>
      </c>
      <c r="Z5409">
        <f t="shared" si="589"/>
      </c>
    </row>
    <row r="5410" spans="1:26" ht="24">
      <c r="A5410" s="179" t="s">
        <v>8</v>
      </c>
      <c r="B5410" s="180" t="s">
        <v>9</v>
      </c>
      <c r="C5410" s="180" t="s">
        <v>10</v>
      </c>
      <c r="D5410" s="181" t="s">
        <v>11</v>
      </c>
      <c r="E5410" s="181" t="s">
        <v>12</v>
      </c>
      <c r="F5410" s="181" t="s">
        <v>13</v>
      </c>
      <c r="G5410" s="181" t="s">
        <v>14</v>
      </c>
      <c r="H5410" s="179" t="s">
        <v>15</v>
      </c>
      <c r="I5410" s="182" t="s">
        <v>16</v>
      </c>
      <c r="W5410">
        <f t="shared" si="586"/>
      </c>
      <c r="X5410">
        <f t="shared" si="587"/>
      </c>
      <c r="Y5410">
        <f t="shared" si="588"/>
      </c>
      <c r="Z5410">
        <f t="shared" si="589"/>
      </c>
    </row>
    <row r="5411" spans="1:26">
      <c r="A5411" s="5"/>
      <c r="B5411" s="1564" t="s">
        <v>300</v>
      </c>
      <c r="C5411" s="1565"/>
      <c r="D5411" s="5"/>
      <c r="E5411" s="5"/>
      <c r="F5411" s="21"/>
      <c r="G5411" s="6"/>
      <c r="H5411" s="5"/>
      <c r="I5411" s="183"/>
      <c r="W5411">
        <f t="shared" si="586"/>
      </c>
      <c r="X5411">
        <f t="shared" si="587"/>
      </c>
      <c r="Y5411">
        <f t="shared" si="588"/>
      </c>
      <c r="Z5411">
        <f t="shared" si="589"/>
      </c>
    </row>
    <row r="5412" spans="1:26">
      <c r="A5412" s="1594">
        <v>1</v>
      </c>
      <c r="B5412" s="17" t="s">
        <v>673</v>
      </c>
      <c r="C5412" s="1648" t="s">
        <v>1408</v>
      </c>
      <c r="D5412" s="5">
        <v>2</v>
      </c>
      <c r="E5412" s="5">
        <v>50</v>
      </c>
      <c r="F5412" s="21">
        <f>+E5412*D5412</f>
      </c>
      <c r="G5412" s="1709">
        <v>2</v>
      </c>
      <c r="H5412" s="1606">
        <v>1</v>
      </c>
      <c r="I5412" s="183"/>
      <c r="W5412">
        <f t="shared" si="586"/>
      </c>
      <c r="X5412">
        <f t="shared" si="587"/>
      </c>
      <c r="Y5412">
        <f t="shared" si="588"/>
      </c>
      <c r="Z5412">
        <f t="shared" si="589"/>
      </c>
    </row>
    <row r="5413" spans="1:26" ht="24">
      <c r="A5413" s="1560"/>
      <c r="B5413" s="17" t="s">
        <v>1312</v>
      </c>
      <c r="C5413" s="1650"/>
      <c r="D5413" s="5">
        <v>2</v>
      </c>
      <c r="E5413" s="5">
        <v>50</v>
      </c>
      <c r="F5413" s="21">
        <f>+E5413*D5413</f>
      </c>
      <c r="G5413" s="1710"/>
      <c r="H5413" s="1561"/>
      <c r="I5413" s="183">
        <f>+H5412*G5412</f>
      </c>
      <c r="J5413">
        <f>40*18%</f>
      </c>
      <c r="K5413">
        <f>+J5413*300</f>
      </c>
      <c r="L5413">
        <f>+H5412-K5413</f>
      </c>
      <c r="M5413">
        <f>+L5413*G5412</f>
      </c>
      <c r="W5413">
        <f t="shared" si="586"/>
      </c>
      <c r="X5413">
        <f t="shared" si="587"/>
      </c>
      <c r="Y5413">
        <f t="shared" si="588"/>
      </c>
      <c r="Z5413">
        <f t="shared" si="589"/>
      </c>
    </row>
    <row r="5414" spans="1:26">
      <c r="A5414" s="1595"/>
      <c r="B5414" s="17" t="s">
        <v>675</v>
      </c>
      <c r="C5414" s="1649"/>
      <c r="D5414" s="5">
        <v>2</v>
      </c>
      <c r="E5414" s="5">
        <v>50</v>
      </c>
      <c r="F5414" s="21">
        <f>+E5414*D5414</f>
      </c>
      <c r="G5414" s="1711"/>
      <c r="H5414" s="1607"/>
      <c r="I5414" s="183"/>
      <c r="W5414">
        <f t="shared" si="586"/>
      </c>
      <c r="X5414">
        <f t="shared" si="587"/>
      </c>
      <c r="Y5414">
        <f t="shared" si="588"/>
      </c>
      <c r="Z5414">
        <f t="shared" si="589"/>
      </c>
    </row>
    <row r="5415" spans="1:26">
      <c r="A5415" s="5"/>
      <c r="B5415" s="8"/>
      <c r="C5415" s="5"/>
      <c r="D5415" s="5"/>
      <c r="E5415" s="5"/>
      <c r="F5415" s="21"/>
      <c r="G5415" s="6"/>
      <c r="H5415" s="5"/>
      <c r="I5415" s="183"/>
      <c r="W5415">
        <f t="shared" si="586"/>
      </c>
      <c r="X5415">
        <f t="shared" si="587"/>
      </c>
      <c r="Y5415">
        <f t="shared" si="588"/>
      </c>
      <c r="Z5415">
        <f t="shared" si="589"/>
      </c>
    </row>
    <row r="5416" spans="1:26">
      <c r="A5416" s="5"/>
      <c r="B5416" s="8"/>
      <c r="C5416" s="5"/>
      <c r="D5416" s="5"/>
      <c r="E5416" s="5"/>
      <c r="F5416" s="21"/>
      <c r="G5416" s="6"/>
      <c r="H5416" s="5"/>
      <c r="I5416" s="183"/>
      <c r="W5416">
        <f t="shared" si="586"/>
      </c>
      <c r="X5416">
        <f t="shared" si="587"/>
      </c>
      <c r="Y5416">
        <f t="shared" si="588"/>
      </c>
      <c r="Z5416">
        <f t="shared" si="589"/>
      </c>
    </row>
    <row r="5417" spans="1:26">
      <c r="A5417" s="5"/>
      <c r="B5417" s="8"/>
      <c r="C5417" s="5"/>
      <c r="D5417" s="5"/>
      <c r="E5417" s="5"/>
      <c r="F5417" s="21"/>
      <c r="G5417" s="6"/>
      <c r="H5417" s="5"/>
      <c r="I5417" s="183"/>
      <c r="W5417">
        <f t="shared" si="586"/>
      </c>
      <c r="X5417">
        <f t="shared" si="587"/>
      </c>
      <c r="Y5417">
        <f t="shared" si="588"/>
      </c>
      <c r="Z5417">
        <f t="shared" si="589"/>
      </c>
    </row>
    <row r="5418" spans="1:26">
      <c r="A5418" s="5"/>
      <c r="B5418" s="8"/>
      <c r="C5418" s="5"/>
      <c r="D5418" s="5"/>
      <c r="E5418" s="5"/>
      <c r="F5418" s="21"/>
      <c r="G5418" s="6"/>
      <c r="H5418" s="5"/>
      <c r="I5418" s="183"/>
      <c r="W5418">
        <f t="shared" si="586"/>
      </c>
      <c r="X5418">
        <f t="shared" si="587"/>
      </c>
      <c r="Y5418">
        <f t="shared" si="588"/>
      </c>
      <c r="Z5418">
        <f t="shared" si="589"/>
      </c>
    </row>
    <row r="5419" spans="1:26">
      <c r="A5419" s="5"/>
      <c r="B5419" s="8"/>
      <c r="C5419" s="5"/>
      <c r="D5419" s="5"/>
      <c r="E5419" s="5"/>
      <c r="F5419" s="21"/>
      <c r="G5419" s="6"/>
      <c r="H5419" s="5"/>
      <c r="I5419" s="183"/>
      <c r="W5419">
        <f t="shared" si="586"/>
      </c>
      <c r="X5419">
        <f t="shared" si="587"/>
      </c>
      <c r="Y5419">
        <f t="shared" si="588"/>
      </c>
      <c r="Z5419">
        <f t="shared" si="589"/>
      </c>
    </row>
    <row r="5420" spans="1:26">
      <c r="A5420" s="5"/>
      <c r="B5420" s="8"/>
      <c r="C5420" s="5"/>
      <c r="D5420" s="5"/>
      <c r="E5420" s="5"/>
      <c r="F5420" s="21"/>
      <c r="G5420" s="6"/>
      <c r="H5420" s="5"/>
      <c r="I5420" s="183"/>
      <c r="W5420">
        <f t="shared" si="586"/>
      </c>
      <c r="X5420">
        <f t="shared" si="587"/>
      </c>
      <c r="Y5420">
        <f t="shared" si="588"/>
      </c>
      <c r="Z5420">
        <f t="shared" si="589"/>
      </c>
    </row>
    <row r="5421" spans="1:26">
      <c r="A5421" s="5"/>
      <c r="B5421" s="8"/>
      <c r="C5421" s="5"/>
      <c r="D5421" s="5"/>
      <c r="E5421" s="5"/>
      <c r="F5421" s="21"/>
      <c r="G5421" s="6"/>
      <c r="H5421" s="5"/>
      <c r="I5421" s="183"/>
      <c r="W5421">
        <f t="shared" si="586"/>
      </c>
      <c r="X5421">
        <f t="shared" si="587"/>
      </c>
      <c r="Y5421">
        <f t="shared" si="588"/>
      </c>
      <c r="Z5421">
        <f t="shared" si="589"/>
      </c>
    </row>
    <row r="5422" spans="1:26">
      <c r="A5422" s="5"/>
      <c r="B5422" s="8"/>
      <c r="C5422" s="5"/>
      <c r="D5422" s="5"/>
      <c r="E5422" s="5"/>
      <c r="F5422" s="21"/>
      <c r="G5422" s="6"/>
      <c r="H5422" s="5"/>
      <c r="I5422" s="183"/>
      <c r="W5422">
        <f t="shared" si="586"/>
      </c>
      <c r="X5422">
        <f t="shared" si="587"/>
      </c>
      <c r="Y5422">
        <f t="shared" si="588"/>
      </c>
      <c r="Z5422">
        <f t="shared" si="589"/>
      </c>
    </row>
    <row r="5423" spans="1:26">
      <c r="A5423" s="5"/>
      <c r="B5423" s="8"/>
      <c r="C5423" s="5"/>
      <c r="D5423" s="5"/>
      <c r="E5423" s="5"/>
      <c r="F5423" s="21"/>
      <c r="G5423" s="6"/>
      <c r="H5423" s="5"/>
      <c r="I5423" s="183"/>
      <c r="W5423">
        <f t="shared" si="586"/>
      </c>
      <c r="X5423">
        <f t="shared" si="587"/>
      </c>
      <c r="Y5423">
        <f t="shared" si="588"/>
      </c>
      <c r="Z5423">
        <f t="shared" si="589"/>
      </c>
    </row>
    <row r="5424" spans="1:26">
      <c r="A5424" s="5"/>
      <c r="B5424" s="8"/>
      <c r="C5424" s="5"/>
      <c r="D5424" s="5"/>
      <c r="E5424" s="5"/>
      <c r="F5424" s="21"/>
      <c r="G5424" s="6"/>
      <c r="H5424" s="5"/>
      <c r="I5424" s="183"/>
      <c r="W5424">
        <f t="shared" si="586"/>
      </c>
      <c r="X5424">
        <f t="shared" si="587"/>
      </c>
      <c r="Y5424">
        <f t="shared" si="588"/>
      </c>
      <c r="Z5424">
        <f t="shared" si="589"/>
      </c>
    </row>
    <row r="5425" spans="1:26">
      <c r="A5425" s="5"/>
      <c r="B5425" s="8"/>
      <c r="C5425" s="5"/>
      <c r="D5425" s="5"/>
      <c r="E5425" s="5"/>
      <c r="F5425" s="21"/>
      <c r="G5425" s="6"/>
      <c r="H5425" s="5"/>
      <c r="I5425" s="183"/>
      <c r="W5425">
        <f t="shared" si="586"/>
      </c>
      <c r="X5425">
        <f t="shared" si="587"/>
      </c>
      <c r="Y5425">
        <f t="shared" si="588"/>
      </c>
      <c r="Z5425">
        <f t="shared" si="589"/>
      </c>
    </row>
    <row r="5426" spans="1:26" ht="15.75" thickBot="1">
      <c r="A5426" s="5"/>
      <c r="B5426" s="224"/>
      <c r="C5426" s="15"/>
      <c r="D5426" s="23"/>
      <c r="E5426" s="225"/>
      <c r="F5426" s="23"/>
      <c r="G5426" s="24"/>
      <c r="H5426" s="225"/>
      <c r="I5426" s="226"/>
      <c r="W5426">
        <f t="shared" si="586"/>
      </c>
      <c r="X5426">
        <f t="shared" si="587"/>
      </c>
      <c r="Y5426">
        <f t="shared" si="588"/>
      </c>
      <c r="Z5426">
        <f t="shared" si="589"/>
      </c>
    </row>
    <row r="5427" spans="1:26">
      <c r="A5427" s="227"/>
      <c r="B5427" s="17"/>
      <c r="C5427" s="5"/>
      <c r="D5427" s="59"/>
      <c r="E5427" s="59"/>
      <c r="F5427" s="53"/>
      <c r="G5427" s="78"/>
      <c r="H5427" s="68"/>
      <c r="I5427" s="228">
        <f>SUM(I5411:I5426)</f>
      </c>
      <c r="L5427">
        <f>SUM(L5411:L5426)</f>
      </c>
      <c r="M5427">
        <f>SUM(M5413:M5426)</f>
      </c>
      <c r="W5427">
        <f t="shared" si="586"/>
      </c>
      <c r="X5427">
        <f t="shared" si="587"/>
      </c>
      <c r="Y5427">
        <f t="shared" si="588"/>
      </c>
      <c r="Z5427">
        <f t="shared" si="589"/>
      </c>
    </row>
    <row r="5428" spans="1:26">
      <c r="A5428" s="10"/>
      <c r="B5428" s="10"/>
      <c r="C5428" s="69"/>
      <c r="D5428" s="69" t="s">
        <v>520</v>
      </c>
      <c r="E5428" s="69"/>
      <c r="F5428" s="69"/>
      <c r="G5428" s="69"/>
      <c r="H5428" s="112">
        <v>1</v>
      </c>
      <c r="I5428" s="191">
        <f>+M5427*H5428</f>
      </c>
      <c r="W5428">
        <f t="shared" si="586"/>
      </c>
      <c r="X5428">
        <f t="shared" si="587"/>
      </c>
      <c r="Y5428">
        <f t="shared" si="588"/>
      </c>
      <c r="Z5428">
        <f t="shared" si="589"/>
      </c>
    </row>
    <row r="5429" spans="1:26" ht="15.75" thickBot="1">
      <c r="A5429" s="10"/>
      <c r="B5429" s="11" t="s">
        <v>20</v>
      </c>
      <c r="C5429" s="35"/>
      <c r="D5429" s="35"/>
      <c r="E5429" s="35"/>
      <c r="F5429" s="35"/>
      <c r="G5429" s="35"/>
      <c r="H5429" s="35"/>
      <c r="I5429" s="98"/>
      <c r="W5429">
        <f t="shared" si="586"/>
      </c>
      <c r="X5429">
        <f t="shared" si="587"/>
      </c>
      <c r="Y5429">
        <f t="shared" si="588"/>
      </c>
      <c r="Z5429">
        <f t="shared" si="589"/>
      </c>
    </row>
    <row r="5430" spans="1:26" ht="15.75" thickBot="1">
      <c r="A5430" s="99"/>
      <c r="B5430" s="38"/>
      <c r="C5430" s="39" t="s">
        <v>21</v>
      </c>
      <c r="D5430" s="40">
        <f>SUM(D5411:D5429)</f>
      </c>
      <c r="E5430" s="41" t="s">
        <v>360</v>
      </c>
      <c r="F5430" s="40">
        <f>SUM(F5411:F5429)</f>
      </c>
      <c r="G5430" s="40">
        <f>SUM(G5411:G5429)</f>
      </c>
      <c r="H5430" s="41">
        <f>+SUMPRODUCT(H5411:H5426,F5411:F5426)</f>
      </c>
      <c r="I5430" s="100">
        <f>+I5427-I5428</f>
      </c>
      <c r="J5430" s="118"/>
      <c r="W5430">
        <f t="shared" si="586"/>
      </c>
      <c r="X5430">
        <f t="shared" si="587"/>
      </c>
      <c r="Y5430">
        <f t="shared" si="588"/>
      </c>
      <c r="Z5430">
        <f t="shared" si="589"/>
      </c>
    </row>
    <row r="5431" spans="1:26">
      <c r="A5431" s="10"/>
      <c r="B5431" s="10"/>
      <c r="C5431" s="91"/>
      <c r="D5431" s="91"/>
      <c r="E5431" s="91"/>
      <c r="F5431" s="91"/>
      <c r="G5431" s="91"/>
      <c r="H5431" s="91"/>
      <c r="I5431" s="91"/>
      <c r="W5431">
        <f t="shared" si="586"/>
      </c>
      <c r="X5431">
        <f t="shared" si="587"/>
      </c>
      <c r="Y5431">
        <f t="shared" si="588"/>
      </c>
      <c r="Z5431">
        <f t="shared" si="589"/>
      </c>
    </row>
    <row r="5432" spans="1:26">
      <c r="W5432">
        <f t="shared" si="586"/>
      </c>
      <c r="X5432">
        <f t="shared" si="587"/>
      </c>
      <c r="Y5432">
        <f t="shared" si="588"/>
      </c>
      <c r="Z5432">
        <f t="shared" si="589"/>
      </c>
    </row>
    <row r="5433" spans="1:26">
      <c r="W5433">
        <f t="shared" si="586"/>
      </c>
      <c r="X5433">
        <f t="shared" si="587"/>
      </c>
      <c r="Y5433">
        <f t="shared" si="588"/>
      </c>
      <c r="Z5433">
        <f t="shared" si="589"/>
      </c>
    </row>
    <row r="5434" spans="1:26">
      <c r="W5434">
        <f t="shared" si="586"/>
      </c>
      <c r="X5434">
        <f t="shared" si="587"/>
      </c>
      <c r="Y5434">
        <f t="shared" si="588"/>
      </c>
      <c r="Z5434">
        <f t="shared" si="589"/>
      </c>
    </row>
    <row r="5435" spans="1:26">
      <c r="W5435">
        <f t="shared" si="586"/>
      </c>
      <c r="X5435">
        <f t="shared" si="587"/>
      </c>
      <c r="Y5435">
        <f t="shared" si="588"/>
      </c>
      <c r="Z5435">
        <f t="shared" si="589"/>
      </c>
    </row>
    <row r="5436" spans="1:26">
      <c r="W5436">
        <f t="shared" si="586"/>
      </c>
      <c r="X5436">
        <f t="shared" si="587"/>
      </c>
      <c r="Y5436">
        <f t="shared" si="588"/>
      </c>
      <c r="Z5436">
        <f t="shared" si="589"/>
      </c>
    </row>
    <row r="5437" spans="1:26">
      <c r="W5437">
        <f t="shared" si="586"/>
      </c>
      <c r="X5437">
        <f t="shared" si="587"/>
      </c>
      <c r="Y5437">
        <f t="shared" si="588"/>
      </c>
      <c r="Z5437">
        <f t="shared" si="589"/>
      </c>
    </row>
    <row r="5438" spans="1:26">
      <c r="A5438" s="1562" t="s">
        <v>0</v>
      </c>
      <c r="B5438" s="1562"/>
      <c r="C5438" s="1562"/>
      <c r="D5438" s="1562"/>
      <c r="E5438" s="1562"/>
      <c r="F5438" s="1562"/>
      <c r="G5438" s="1562"/>
      <c r="H5438" s="1562"/>
      <c r="I5438" s="1562"/>
      <c r="W5438">
        <f t="shared" si="586"/>
      </c>
      <c r="X5438">
        <f t="shared" si="587"/>
      </c>
      <c r="Y5438">
        <f t="shared" si="588"/>
      </c>
      <c r="Z5438">
        <f t="shared" si="589"/>
      </c>
    </row>
    <row r="5439" spans="1:26">
      <c r="W5439">
        <f t="shared" si="586"/>
      </c>
      <c r="X5439">
        <f t="shared" si="587"/>
      </c>
      <c r="Y5439">
        <f t="shared" si="588"/>
      </c>
      <c r="Z5439">
        <f t="shared" si="589"/>
      </c>
    </row>
    <row r="5440" spans="1:26">
      <c r="B5440" s="124"/>
      <c r="C5440" s="124"/>
      <c r="D5440" s="124"/>
      <c r="E5440" s="124"/>
      <c r="F5440" s="124"/>
      <c r="G5440" s="124"/>
      <c r="H5440" s="124"/>
      <c r="I5440" s="124"/>
      <c r="W5440">
        <f t="shared" si="586"/>
      </c>
      <c r="X5440">
        <f t="shared" si="587"/>
      </c>
      <c r="Y5440">
        <f t="shared" si="588"/>
      </c>
      <c r="Z5440">
        <f t="shared" si="589"/>
      </c>
    </row>
    <row r="5441" spans="1:26">
      <c r="A5441" s="1" t="s">
        <v>1</v>
      </c>
      <c r="G5441" s="2" t="s">
        <v>2</v>
      </c>
      <c r="H5441" s="3" t="s">
        <v>1548</v>
      </c>
      <c r="W5441">
        <f t="shared" si="586"/>
      </c>
      <c r="X5441">
        <f t="shared" si="587"/>
      </c>
      <c r="Y5441">
        <f t="shared" si="588"/>
      </c>
      <c r="Z5441">
        <f t="shared" si="589"/>
      </c>
    </row>
    <row r="5442" spans="1:26">
      <c r="A5442" s="1" t="inlineStr">
        <is>
          <t>Dealer-139</t>
        </is>
      </c>
      <c r="F5442" s="4" t="s">
        <v>3</v>
      </c>
      <c r="G5442" s="2"/>
      <c r="H5442" s="582" t="s">
        <v>177</v>
      </c>
      <c r="W5442">
        <f t="shared" si="586"/>
      </c>
      <c r="X5442">
        <f t="shared" si="587"/>
      </c>
      <c r="Y5442">
        <f t="shared" si="588"/>
      </c>
      <c r="Z5442">
        <f t="shared" si="589"/>
      </c>
    </row>
    <row r="5443" spans="1:26">
      <c r="A5443" s="254" t="inlineStr">
        <is>
          <t>Dealer-260</t>
        </is>
      </c>
      <c r="B5443" s="1"/>
      <c r="H5443" s="49"/>
      <c r="W5443">
        <f t="shared" si="586"/>
      </c>
      <c r="X5443">
        <f t="shared" si="587"/>
      </c>
      <c r="Y5443">
        <f t="shared" si="588"/>
      </c>
      <c r="Z5443">
        <f t="shared" si="589"/>
      </c>
    </row>
    <row r="5444" spans="1:26">
      <c r="A5444" s="254" t="inlineStr">
        <is>
          <t>Address line (redacted)</t>
        </is>
      </c>
      <c r="B5444" s="1"/>
      <c r="W5444">
        <f t="shared" ref="W5444:W5507" si="590">IF(LEFT($H5444&amp;"",5)="2019-",$H5444,W5443)</f>
      </c>
      <c r="X5444">
        <f t="shared" ref="X5444:X5507" si="591">IF($W5444="",0,IF(COUNTIF($AB$2:$AB$80,$W5444)&gt;0,1,0))</f>
      </c>
      <c r="Y5444">
        <f t="shared" ref="Y5444:Y5507" si="592">IF($C5444="","",UPPER(TRIM(IFERROR(LEFT($C5444&amp;"",FIND("/",$C5444&amp;"")-1),$C5444&amp;""))))</f>
      </c>
      <c r="Z5444">
        <f t="shared" ref="Z5444:Z5507" si="593">IFERROR(IF(ISNUMBER($G5444),$G5444,0),0)</f>
      </c>
    </row>
    <row r="5445" spans="1:26">
      <c r="A5445" s="1"/>
      <c r="B5445" s="1"/>
      <c r="C5445" s="1"/>
      <c r="W5445">
        <f t="shared" si="590"/>
      </c>
      <c r="X5445">
        <f t="shared" si="591"/>
      </c>
      <c r="Y5445">
        <f t="shared" si="592"/>
      </c>
      <c r="Z5445">
        <f t="shared" si="593"/>
      </c>
    </row>
    <row r="5446" spans="1:26">
      <c r="A5446" s="12" t="s">
        <v>4</v>
      </c>
      <c r="B5446" s="86" t="inlineStr">
        <is>
          <t>GSTIN-MASKED</t>
        </is>
      </c>
      <c r="D5446" s="197"/>
      <c r="E5446" s="197"/>
      <c r="F5446" s="197"/>
      <c r="G5446" s="197"/>
      <c r="H5446" s="197"/>
      <c r="W5446">
        <f t="shared" si="590"/>
      </c>
      <c r="X5446">
        <f t="shared" si="591"/>
      </c>
      <c r="Y5446">
        <f t="shared" si="592"/>
      </c>
      <c r="Z5446">
        <f t="shared" si="593"/>
      </c>
    </row>
    <row r="5447" spans="1:26">
      <c r="B5447" s="1"/>
      <c r="D5447" s="197"/>
      <c r="E5447" s="197"/>
      <c r="F5447" s="197"/>
      <c r="G5447" s="197"/>
      <c r="H5447" s="197"/>
      <c r="W5447">
        <f t="shared" si="590"/>
      </c>
      <c r="X5447">
        <f t="shared" si="591"/>
      </c>
      <c r="Y5447">
        <f t="shared" si="592"/>
      </c>
      <c r="Z5447">
        <f t="shared" si="593"/>
      </c>
    </row>
    <row r="5448" spans="1:26">
      <c r="A5448" s="1" t="s">
        <v>5</v>
      </c>
      <c r="D5448" s="197"/>
      <c r="E5448" s="197"/>
      <c r="F5448" s="197"/>
      <c r="G5448" s="197"/>
      <c r="H5448" s="197"/>
      <c r="W5448">
        <f t="shared" si="590"/>
      </c>
      <c r="X5448">
        <f t="shared" si="591"/>
      </c>
      <c r="Y5448">
        <f t="shared" si="592"/>
      </c>
      <c r="Z5448">
        <f t="shared" si="593"/>
      </c>
    </row>
    <row r="5449" spans="1:26">
      <c r="A5449" s="1" t="s">
        <v>6</v>
      </c>
      <c r="D5449" s="197"/>
      <c r="E5449" s="197"/>
      <c r="F5449" s="197"/>
      <c r="G5449" s="197"/>
      <c r="H5449" s="197"/>
      <c r="W5449">
        <f t="shared" si="590"/>
      </c>
      <c r="X5449">
        <f t="shared" si="591"/>
      </c>
      <c r="Y5449">
        <f t="shared" si="592"/>
      </c>
      <c r="Z5449">
        <f t="shared" si="593"/>
      </c>
    </row>
    <row r="5450" spans="1:26" ht="15.75" thickBot="1">
      <c r="A5450" s="1" t="s">
        <v>7</v>
      </c>
      <c r="W5450">
        <f t="shared" si="590"/>
      </c>
      <c r="X5450">
        <f t="shared" si="591"/>
      </c>
      <c r="Y5450">
        <f t="shared" si="592"/>
      </c>
      <c r="Z5450">
        <f t="shared" si="593"/>
      </c>
    </row>
    <row r="5451" spans="1:26" ht="24.75" thickBot="1">
      <c r="A5451" s="162" t="s">
        <v>8</v>
      </c>
      <c r="B5451" s="163" t="s">
        <v>9</v>
      </c>
      <c r="C5451" s="163" t="s">
        <v>10</v>
      </c>
      <c r="D5451" s="164" t="s">
        <v>11</v>
      </c>
      <c r="E5451" s="164" t="s">
        <v>12</v>
      </c>
      <c r="F5451" s="164" t="s">
        <v>13</v>
      </c>
      <c r="G5451" s="164" t="s">
        <v>14</v>
      </c>
      <c r="H5451" s="165" t="s">
        <v>15</v>
      </c>
      <c r="I5451" s="166" t="s">
        <v>16</v>
      </c>
      <c r="W5451">
        <f t="shared" si="590"/>
      </c>
      <c r="X5451">
        <f t="shared" si="591"/>
      </c>
      <c r="Y5451">
        <f t="shared" si="592"/>
      </c>
      <c r="Z5451">
        <f t="shared" si="593"/>
      </c>
    </row>
    <row r="5452" spans="1:26">
      <c r="A5452" s="107"/>
      <c r="B5452" s="1563" t="s">
        <v>18</v>
      </c>
      <c r="C5452" s="1563"/>
      <c r="D5452" s="5"/>
      <c r="E5452" s="5"/>
      <c r="F5452" s="5"/>
      <c r="G5452" s="6"/>
      <c r="H5452" s="5"/>
      <c r="I5452" s="58"/>
      <c r="W5452">
        <f t="shared" si="590"/>
      </c>
      <c r="X5452">
        <f t="shared" si="591"/>
      </c>
      <c r="Y5452">
        <f t="shared" si="592"/>
      </c>
      <c r="Z5452">
        <f t="shared" si="593"/>
      </c>
    </row>
    <row r="5453" spans="1:26">
      <c r="A5453" s="5">
        <v>87</v>
      </c>
      <c r="B5453" s="95" t="s">
        <v>310</v>
      </c>
      <c r="C5453" s="5" t="s">
        <v>311</v>
      </c>
      <c r="D5453" s="5">
        <v>1</v>
      </c>
      <c r="E5453" s="5">
        <v>4</v>
      </c>
      <c r="F5453" s="16">
        <f>+E5453*D5453</f>
      </c>
      <c r="G5453" s="6">
        <f>+E5453*D5453</f>
      </c>
      <c r="H5453" s="16">
        <v>1</v>
      </c>
      <c r="I5453" s="183">
        <f>+H5453*G5453</f>
      </c>
      <c r="J5453">
        <v>112</v>
      </c>
      <c r="K5453">
        <f>+H5453-J5453</f>
      </c>
      <c r="L5453">
        <f>+K5453*G5453</f>
      </c>
      <c r="W5453">
        <f t="shared" si="590"/>
      </c>
      <c r="X5453">
        <f t="shared" si="591"/>
      </c>
      <c r="Y5453">
        <f t="shared" si="592"/>
      </c>
      <c r="Z5453">
        <f t="shared" si="593"/>
      </c>
    </row>
    <row r="5454" spans="1:26">
      <c r="A5454" s="107"/>
      <c r="B5454" s="95"/>
      <c r="C5454" s="101"/>
      <c r="D5454" s="5"/>
      <c r="E5454" s="5"/>
      <c r="F5454" s="5"/>
      <c r="G5454" s="6"/>
      <c r="H5454" s="16"/>
      <c r="I5454" s="58"/>
      <c r="W5454">
        <f t="shared" si="590"/>
      </c>
      <c r="X5454">
        <f t="shared" si="591"/>
      </c>
      <c r="Y5454">
        <f t="shared" si="592"/>
      </c>
      <c r="Z5454">
        <f t="shared" si="593"/>
      </c>
    </row>
    <row r="5455" spans="1:26">
      <c r="A5455" s="107"/>
      <c r="B5455" s="95"/>
      <c r="C5455" s="101"/>
      <c r="D5455" s="5"/>
      <c r="E5455" s="5"/>
      <c r="F5455" s="5"/>
      <c r="G5455" s="6"/>
      <c r="H5455" s="16"/>
      <c r="I5455" s="58"/>
      <c r="W5455">
        <f t="shared" si="590"/>
      </c>
      <c r="X5455">
        <f t="shared" si="591"/>
      </c>
      <c r="Y5455">
        <f t="shared" si="592"/>
      </c>
      <c r="Z5455">
        <f t="shared" si="593"/>
      </c>
    </row>
    <row r="5456" spans="1:26">
      <c r="A5456" s="107"/>
      <c r="B5456" s="95"/>
      <c r="C5456" s="101"/>
      <c r="D5456" s="5"/>
      <c r="E5456" s="5"/>
      <c r="F5456" s="5"/>
      <c r="G5456" s="6"/>
      <c r="H5456" s="16"/>
      <c r="I5456" s="58"/>
      <c r="W5456">
        <f t="shared" si="590"/>
      </c>
      <c r="X5456">
        <f t="shared" si="591"/>
      </c>
      <c r="Y5456">
        <f t="shared" si="592"/>
      </c>
      <c r="Z5456">
        <f t="shared" si="593"/>
      </c>
    </row>
    <row r="5457" spans="1:26">
      <c r="A5457" s="107"/>
      <c r="B5457" s="95"/>
      <c r="C5457" s="101"/>
      <c r="D5457" s="5"/>
      <c r="E5457" s="5"/>
      <c r="F5457" s="16"/>
      <c r="G5457" s="6"/>
      <c r="H5457" s="16"/>
      <c r="I5457" s="58"/>
      <c r="W5457">
        <f t="shared" si="590"/>
      </c>
      <c r="X5457">
        <f t="shared" si="591"/>
      </c>
      <c r="Y5457">
        <f t="shared" si="592"/>
      </c>
      <c r="Z5457">
        <f t="shared" si="593"/>
      </c>
    </row>
    <row r="5458" spans="1:26">
      <c r="A5458" s="67"/>
      <c r="B5458" s="106"/>
      <c r="C5458" s="15"/>
      <c r="D5458" s="5"/>
      <c r="E5458" s="5"/>
      <c r="F5458" s="5"/>
      <c r="G5458" s="6"/>
      <c r="H5458" s="9"/>
      <c r="I5458" s="58"/>
      <c r="W5458">
        <f t="shared" si="590"/>
      </c>
      <c r="X5458">
        <f t="shared" si="591"/>
      </c>
      <c r="Y5458">
        <f t="shared" si="592"/>
      </c>
      <c r="Z5458">
        <f t="shared" si="593"/>
      </c>
    </row>
    <row r="5459" spans="1:26" ht="15.75" thickBot="1">
      <c r="A5459" s="57"/>
      <c r="B5459" s="224"/>
      <c r="C5459" s="15"/>
      <c r="D5459" s="23"/>
      <c r="E5459" s="225"/>
      <c r="F5459" s="23"/>
      <c r="G5459" s="24"/>
      <c r="H5459" s="225"/>
      <c r="I5459" s="70"/>
      <c r="W5459">
        <f t="shared" si="590"/>
      </c>
      <c r="X5459">
        <f t="shared" si="591"/>
      </c>
      <c r="Y5459">
        <f t="shared" si="592"/>
      </c>
      <c r="Z5459">
        <f t="shared" si="593"/>
      </c>
    </row>
    <row r="5460" spans="1:26">
      <c r="A5460" s="67"/>
      <c r="B5460" s="17"/>
      <c r="C5460" s="5"/>
      <c r="D5460" s="59"/>
      <c r="E5460" s="59"/>
      <c r="F5460" s="53"/>
      <c r="G5460" s="78"/>
      <c r="H5460" s="68"/>
      <c r="I5460" s="71">
        <f>SUM(I5452:I5459)</f>
      </c>
      <c r="W5460">
        <f t="shared" si="590"/>
      </c>
      <c r="X5460">
        <f t="shared" si="591"/>
      </c>
      <c r="Y5460">
        <f t="shared" si="592"/>
      </c>
      <c r="Z5460">
        <f t="shared" si="593"/>
      </c>
    </row>
    <row r="5461" spans="1:26" ht="15.75" thickBot="1">
      <c r="A5461" s="221"/>
      <c r="B5461" s="222"/>
      <c r="C5461" s="69"/>
      <c r="D5461" s="177"/>
      <c r="E5461" s="177"/>
      <c r="F5461" s="177"/>
      <c r="G5461" s="177"/>
      <c r="H5461" s="177"/>
      <c r="I5461" s="256"/>
      <c r="W5461">
        <f t="shared" si="590"/>
      </c>
      <c r="X5461">
        <f t="shared" si="591"/>
      </c>
      <c r="Y5461">
        <f t="shared" si="592"/>
      </c>
      <c r="Z5461">
        <f t="shared" si="593"/>
      </c>
    </row>
    <row r="5462" spans="1:26" ht="21">
      <c r="A5462" s="33"/>
      <c r="B5462" s="212"/>
      <c r="C5462" s="212"/>
      <c r="D5462" s="91"/>
      <c r="E5462" s="91"/>
      <c r="F5462" s="91"/>
      <c r="G5462" s="92" t="s">
        <v>19</v>
      </c>
      <c r="H5462" s="91"/>
      <c r="I5462" s="111">
        <f>+I5460-I5461</f>
      </c>
      <c r="L5462">
        <f>SUM(L5453:L5461)</f>
      </c>
      <c r="W5462">
        <f t="shared" si="590"/>
      </c>
      <c r="X5462">
        <f t="shared" si="591"/>
      </c>
      <c r="Y5462">
        <f t="shared" si="592"/>
      </c>
      <c r="Z5462">
        <f t="shared" si="593"/>
      </c>
    </row>
    <row r="5463" spans="1:26">
      <c r="A5463" s="221"/>
      <c r="B5463" s="222"/>
      <c r="C5463" s="222"/>
      <c r="D5463" s="69" t="s">
        <v>520</v>
      </c>
      <c r="E5463" s="69"/>
      <c r="F5463" s="69"/>
      <c r="G5463" s="69"/>
      <c r="H5463" s="112">
        <v>1</v>
      </c>
      <c r="I5463" s="61">
        <f>+L5462*H5463</f>
      </c>
      <c r="W5463">
        <f t="shared" si="590"/>
      </c>
      <c r="X5463">
        <f t="shared" si="591"/>
      </c>
      <c r="Y5463">
        <f t="shared" si="592"/>
      </c>
      <c r="Z5463">
        <f t="shared" si="593"/>
      </c>
    </row>
    <row r="5464" spans="1:26">
      <c r="A5464" s="33"/>
      <c r="B5464" s="10"/>
      <c r="C5464" s="10"/>
      <c r="D5464" s="69"/>
      <c r="E5464" s="69"/>
      <c r="F5464" s="69"/>
      <c r="G5464" s="69"/>
      <c r="H5464" s="69"/>
      <c r="I5464" s="61"/>
      <c r="W5464">
        <f t="shared" si="590"/>
      </c>
      <c r="X5464">
        <f t="shared" si="591"/>
      </c>
      <c r="Y5464">
        <f t="shared" si="592"/>
      </c>
      <c r="Z5464">
        <f t="shared" si="593"/>
      </c>
    </row>
    <row r="5465" spans="1:26" ht="15.75" thickBot="1">
      <c r="A5465" s="33"/>
      <c r="B5465" s="11" t="s">
        <v>20</v>
      </c>
      <c r="C5465" s="35"/>
      <c r="D5465" s="35"/>
      <c r="E5465" s="35"/>
      <c r="F5465" s="35"/>
      <c r="G5465" s="35"/>
      <c r="H5465" s="35"/>
      <c r="I5465" s="36"/>
      <c r="W5465">
        <f t="shared" si="590"/>
      </c>
      <c r="X5465">
        <f t="shared" si="591"/>
      </c>
      <c r="Y5465">
        <f t="shared" si="592"/>
      </c>
      <c r="Z5465">
        <f t="shared" si="593"/>
      </c>
    </row>
    <row r="5466" spans="1:26" ht="15.75" thickBot="1">
      <c r="A5466" s="37"/>
      <c r="B5466" s="38"/>
      <c r="C5466" s="39" t="s">
        <v>21</v>
      </c>
      <c r="D5466" s="40">
        <f>SUM(D5452:D5465)</f>
      </c>
      <c r="E5466" s="41">
        <f>IF(H5466=I5466,"OK","NO")</f>
      </c>
      <c r="F5466" s="40">
        <f>SUM(F5452:F5465)</f>
      </c>
      <c r="G5466" s="40">
        <f>SUM(G5452:G5465)</f>
      </c>
      <c r="H5466" s="41">
        <f>SUMPRODUCT(F5452:F5461,H5452:H5461)</f>
      </c>
      <c r="I5466" s="43">
        <f>+I5462-I5463</f>
      </c>
      <c r="W5466">
        <f t="shared" si="590"/>
      </c>
      <c r="X5466">
        <f t="shared" si="591"/>
      </c>
      <c r="Y5466">
        <f t="shared" si="592"/>
      </c>
      <c r="Z5466">
        <f t="shared" si="593"/>
      </c>
    </row>
    <row r="5467" spans="1:26" ht="15.75" thickBot="1">
      <c r="A5467" s="44"/>
      <c r="B5467" s="116"/>
      <c r="C5467" s="45"/>
      <c r="D5467" s="45"/>
      <c r="E5467" s="45"/>
      <c r="F5467" s="45"/>
      <c r="G5467" s="45"/>
      <c r="H5467" s="46"/>
      <c r="I5467" s="47"/>
      <c r="W5467">
        <f t="shared" si="590"/>
      </c>
      <c r="X5467">
        <f t="shared" si="591"/>
      </c>
      <c r="Y5467">
        <f t="shared" si="592"/>
      </c>
      <c r="Z5467">
        <f t="shared" si="593"/>
      </c>
    </row>
    <row r="5468" spans="1:26">
      <c r="A5468" s="12" t="s">
        <v>315</v>
      </c>
      <c r="B5468" s="12"/>
      <c r="C5468" s="12"/>
      <c r="D5468" s="13"/>
      <c r="E5468" s="14"/>
      <c r="F5468" s="14"/>
      <c r="G5468" s="14"/>
      <c r="H5468" s="2"/>
      <c r="I5468" s="12"/>
      <c r="W5468">
        <f t="shared" si="590"/>
      </c>
      <c r="X5468">
        <f t="shared" si="591"/>
      </c>
      <c r="Y5468">
        <f t="shared" si="592"/>
      </c>
      <c r="Z5468">
        <f t="shared" si="593"/>
      </c>
    </row>
    <row r="5469" spans="1:26">
      <c r="W5469">
        <f t="shared" si="590"/>
      </c>
      <c r="X5469">
        <f t="shared" si="591"/>
      </c>
      <c r="Y5469">
        <f t="shared" si="592"/>
      </c>
      <c r="Z5469">
        <f t="shared" si="593"/>
      </c>
    </row>
    <row r="5470" spans="1:26">
      <c r="W5470">
        <f t="shared" si="590"/>
      </c>
      <c r="X5470">
        <f t="shared" si="591"/>
      </c>
      <c r="Y5470">
        <f t="shared" si="592"/>
      </c>
      <c r="Z5470">
        <f t="shared" si="593"/>
      </c>
    </row>
    <row r="5471" spans="1:26">
      <c r="W5471">
        <f t="shared" si="590"/>
      </c>
      <c r="X5471">
        <f t="shared" si="591"/>
      </c>
      <c r="Y5471">
        <f t="shared" si="592"/>
      </c>
      <c r="Z5471">
        <f t="shared" si="593"/>
      </c>
    </row>
    <row r="5472" spans="1:26">
      <c r="A5472" s="1562" t="s">
        <v>0</v>
      </c>
      <c r="B5472" s="1562"/>
      <c r="C5472" s="1562"/>
      <c r="D5472" s="1562"/>
      <c r="E5472" s="1562"/>
      <c r="F5472" s="1562"/>
      <c r="G5472" s="1562"/>
      <c r="H5472" s="1562"/>
      <c r="I5472" s="1562"/>
      <c r="W5472">
        <f t="shared" si="590"/>
      </c>
      <c r="X5472">
        <f t="shared" si="591"/>
      </c>
      <c r="Y5472">
        <f t="shared" si="592"/>
      </c>
      <c r="Z5472">
        <f t="shared" si="593"/>
      </c>
    </row>
    <row r="5473" spans="1:26">
      <c r="W5473">
        <f t="shared" si="590"/>
      </c>
      <c r="X5473">
        <f t="shared" si="591"/>
      </c>
      <c r="Y5473">
        <f t="shared" si="592"/>
      </c>
      <c r="Z5473">
        <f t="shared" si="593"/>
      </c>
    </row>
    <row r="5474" spans="1:26">
      <c r="A5474" s="1" t="s">
        <v>1</v>
      </c>
      <c r="B5474" s="1"/>
      <c r="G5474" s="2" t="s">
        <v>2</v>
      </c>
      <c r="H5474" s="3" t="s">
        <v>1548</v>
      </c>
      <c r="W5474">
        <f t="shared" si="590"/>
      </c>
      <c r="X5474">
        <f t="shared" si="591"/>
      </c>
      <c r="Y5474">
        <f t="shared" si="592"/>
      </c>
      <c r="Z5474">
        <f t="shared" si="593"/>
      </c>
    </row>
    <row r="5475" spans="1:26">
      <c r="A5475" s="1" t="inlineStr">
        <is>
          <t>Dealer-266</t>
        </is>
      </c>
      <c r="B5475" s="1"/>
      <c r="C5475" s="51"/>
      <c r="F5475" s="4" t="s">
        <v>3</v>
      </c>
      <c r="G5475" s="2"/>
      <c r="H5475" s="1" t="s">
        <v>178</v>
      </c>
      <c r="W5475">
        <f t="shared" si="590"/>
      </c>
      <c r="X5475">
        <f t="shared" si="591"/>
      </c>
      <c r="Y5475">
        <f t="shared" si="592"/>
      </c>
      <c r="Z5475">
        <f t="shared" si="593"/>
      </c>
    </row>
    <row r="5476" spans="1:26">
      <c r="A5476" s="1"/>
      <c r="B5476" s="1"/>
      <c r="C5476" s="51"/>
      <c r="F5476" s="4"/>
      <c r="G5476" s="2"/>
      <c r="H5476" s="1"/>
      <c r="W5476">
        <f t="shared" si="590"/>
      </c>
      <c r="X5476">
        <f t="shared" si="591"/>
      </c>
      <c r="Y5476">
        <f t="shared" si="592"/>
      </c>
      <c r="Z5476">
        <f t="shared" si="593"/>
      </c>
    </row>
    <row r="5477" spans="1:26">
      <c r="A5477" s="1"/>
      <c r="B5477" s="1"/>
      <c r="C5477" s="51"/>
      <c r="W5477">
        <f t="shared" si="590"/>
      </c>
      <c r="X5477">
        <f t="shared" si="591"/>
      </c>
      <c r="Y5477">
        <f t="shared" si="592"/>
      </c>
      <c r="Z5477">
        <f t="shared" si="593"/>
      </c>
    </row>
    <row r="5478" spans="1:26">
      <c r="A5478" s="1"/>
      <c r="B5478" s="1582"/>
      <c r="C5478" s="1582"/>
      <c r="W5478">
        <f t="shared" si="590"/>
      </c>
      <c r="X5478">
        <f t="shared" si="591"/>
      </c>
      <c r="Y5478">
        <f t="shared" si="592"/>
      </c>
      <c r="Z5478">
        <f t="shared" si="593"/>
      </c>
    </row>
    <row r="5479" spans="1:26">
      <c r="A5479" s="49" t="s">
        <v>4</v>
      </c>
      <c r="B5479" s="87"/>
      <c r="W5479">
        <f t="shared" si="590"/>
      </c>
      <c r="X5479">
        <f t="shared" si="591"/>
      </c>
      <c r="Y5479">
        <f t="shared" si="592"/>
      </c>
      <c r="Z5479">
        <f t="shared" si="593"/>
      </c>
    </row>
    <row r="5480" spans="1:26">
      <c r="A5480" s="12"/>
      <c r="B5480" s="86"/>
      <c r="W5480">
        <f t="shared" si="590"/>
      </c>
      <c r="X5480">
        <f t="shared" si="591"/>
      </c>
      <c r="Y5480">
        <f t="shared" si="592"/>
      </c>
      <c r="Z5480">
        <f t="shared" si="593"/>
      </c>
    </row>
    <row r="5481" spans="1:26">
      <c r="A5481" s="1" t="s">
        <v>5</v>
      </c>
      <c r="W5481">
        <f t="shared" si="590"/>
      </c>
      <c r="X5481">
        <f t="shared" si="591"/>
      </c>
      <c r="Y5481">
        <f t="shared" si="592"/>
      </c>
      <c r="Z5481">
        <f t="shared" si="593"/>
      </c>
    </row>
    <row r="5482" spans="1:26">
      <c r="A5482" s="1" t="s">
        <v>6</v>
      </c>
      <c r="W5482">
        <f t="shared" si="590"/>
      </c>
      <c r="X5482">
        <f t="shared" si="591"/>
      </c>
      <c r="Y5482">
        <f t="shared" si="592"/>
      </c>
      <c r="Z5482">
        <f t="shared" si="593"/>
      </c>
    </row>
    <row r="5483" spans="1:26" ht="15.75" thickBot="1">
      <c r="A5483" s="1" t="s">
        <v>7</v>
      </c>
      <c r="W5483">
        <f t="shared" si="590"/>
      </c>
      <c r="X5483">
        <f t="shared" si="591"/>
      </c>
      <c r="Y5483">
        <f t="shared" si="592"/>
      </c>
      <c r="Z5483">
        <f t="shared" si="593"/>
      </c>
    </row>
    <row r="5484" spans="1:26" ht="24">
      <c r="A5484" s="26" t="s">
        <v>8</v>
      </c>
      <c r="B5484" s="27" t="s">
        <v>9</v>
      </c>
      <c r="C5484" s="27" t="s">
        <v>10</v>
      </c>
      <c r="D5484" s="200" t="s">
        <v>11</v>
      </c>
      <c r="E5484" s="200" t="s">
        <v>12</v>
      </c>
      <c r="F5484" s="200" t="s">
        <v>13</v>
      </c>
      <c r="G5484" s="200" t="s">
        <v>14</v>
      </c>
      <c r="H5484" s="201" t="s">
        <v>15</v>
      </c>
      <c r="I5484" s="202" t="s">
        <v>16</v>
      </c>
      <c r="W5484">
        <f t="shared" si="590"/>
      </c>
      <c r="X5484">
        <f t="shared" si="591"/>
      </c>
      <c r="Y5484">
        <f t="shared" si="592"/>
      </c>
      <c r="Z5484">
        <f t="shared" si="593"/>
      </c>
    </row>
    <row r="5485" spans="1:26">
      <c r="A5485" s="107"/>
      <c r="B5485" s="1564" t="s">
        <v>300</v>
      </c>
      <c r="C5485" s="1565"/>
      <c r="D5485" s="53"/>
      <c r="E5485" s="53"/>
      <c r="F5485" s="91"/>
      <c r="G5485" s="92"/>
      <c r="H5485" s="91"/>
      <c r="I5485" s="250"/>
      <c r="W5485">
        <f t="shared" si="590"/>
      </c>
      <c r="X5485">
        <f t="shared" si="591"/>
      </c>
      <c r="Y5485">
        <f t="shared" si="592"/>
      </c>
      <c r="Z5485">
        <f t="shared" si="593"/>
      </c>
    </row>
    <row r="5486" spans="1:26" ht="24">
      <c r="A5486" s="5">
        <v>1</v>
      </c>
      <c r="B5486" s="17" t="s">
        <v>632</v>
      </c>
      <c r="C5486" s="272" t="s">
        <v>633</v>
      </c>
      <c r="D5486">
        <v>1</v>
      </c>
      <c r="E5486" s="5">
        <v>2</v>
      </c>
      <c r="F5486" s="16">
        <f>+E5486*D5486</f>
      </c>
      <c r="G5486" s="6">
        <f>+E5486*D5486</f>
      </c>
      <c r="H5486" s="5">
        <v>1</v>
      </c>
      <c r="I5486" s="102">
        <f>+H5486*G5486</f>
      </c>
      <c r="W5486">
        <f t="shared" si="590"/>
      </c>
      <c r="X5486">
        <f t="shared" si="591"/>
      </c>
      <c r="Y5486">
        <f t="shared" si="592"/>
      </c>
      <c r="Z5486">
        <f t="shared" si="593"/>
      </c>
    </row>
    <row r="5487" spans="1:26">
      <c r="A5487" s="5"/>
      <c r="B5487" s="1564" t="s">
        <v>1181</v>
      </c>
      <c r="C5487" s="1565"/>
      <c r="D5487" s="134"/>
      <c r="E5487" s="5"/>
      <c r="F5487" s="21"/>
      <c r="G5487" s="127"/>
      <c r="H5487" s="5"/>
      <c r="I5487" s="102"/>
      <c r="W5487">
        <f t="shared" si="590"/>
      </c>
      <c r="X5487">
        <f t="shared" si="591"/>
      </c>
      <c r="Y5487">
        <f t="shared" si="592"/>
      </c>
      <c r="Z5487">
        <f t="shared" si="593"/>
      </c>
    </row>
    <row r="5488" spans="1:26">
      <c r="A5488" s="5">
        <v>2</v>
      </c>
      <c r="B5488" s="20" t="s">
        <v>1436</v>
      </c>
      <c r="C5488" s="5" t="s">
        <v>1437</v>
      </c>
      <c r="D5488" s="5"/>
      <c r="F5488" s="21">
        <v>6</v>
      </c>
      <c r="G5488" s="127">
        <f>+F5488</f>
      </c>
      <c r="H5488" s="7">
        <v>1</v>
      </c>
      <c r="I5488" s="102">
        <f>+H5488*G5488</f>
      </c>
      <c r="W5488">
        <f t="shared" si="590"/>
      </c>
      <c r="X5488">
        <f t="shared" si="591"/>
      </c>
      <c r="Y5488">
        <f t="shared" si="592"/>
      </c>
      <c r="Z5488">
        <f t="shared" si="593"/>
      </c>
    </row>
    <row r="5489" spans="1:26">
      <c r="A5489" s="5"/>
      <c r="B5489" s="1564" t="s">
        <v>644</v>
      </c>
      <c r="C5489" s="1565"/>
      <c r="D5489" s="134"/>
      <c r="E5489" s="5"/>
      <c r="F5489" s="21"/>
      <c r="G5489" s="127"/>
      <c r="H5489" s="16"/>
      <c r="I5489" s="102"/>
      <c r="W5489">
        <f t="shared" si="590"/>
      </c>
      <c r="X5489">
        <f t="shared" si="591"/>
      </c>
      <c r="Y5489">
        <f t="shared" si="592"/>
      </c>
      <c r="Z5489">
        <f t="shared" si="593"/>
      </c>
    </row>
    <row r="5490" spans="1:26">
      <c r="A5490" s="5">
        <v>3</v>
      </c>
      <c r="B5490" s="8" t="s">
        <v>1278</v>
      </c>
      <c r="C5490" s="5" t="s">
        <v>1279</v>
      </c>
      <c r="D5490" s="10"/>
      <c r="E5490" s="5"/>
      <c r="F5490" s="21">
        <v>1</v>
      </c>
      <c r="G5490" s="127">
        <f>+F5490</f>
      </c>
      <c r="H5490" s="5">
        <v>1</v>
      </c>
      <c r="I5490" s="102">
        <f>+H5490*G5490</f>
      </c>
      <c r="W5490">
        <f t="shared" si="590"/>
      </c>
      <c r="X5490">
        <f t="shared" si="591"/>
      </c>
      <c r="Y5490">
        <f t="shared" si="592"/>
      </c>
      <c r="Z5490">
        <f t="shared" si="593"/>
      </c>
    </row>
    <row r="5491" spans="1:26">
      <c r="A5491" s="5">
        <v>6</v>
      </c>
      <c r="B5491" s="8" t="s">
        <v>1550</v>
      </c>
      <c r="C5491" s="5" t="s">
        <v>769</v>
      </c>
      <c r="D5491" s="10"/>
      <c r="E5491" s="5"/>
      <c r="F5491" s="21">
        <v>8</v>
      </c>
      <c r="G5491" s="127">
        <f>+F5491</f>
      </c>
      <c r="H5491" s="5">
        <v>1</v>
      </c>
      <c r="I5491" s="102">
        <f>+H5491*G5491</f>
      </c>
      <c r="W5491">
        <f t="shared" si="590"/>
      </c>
      <c r="X5491">
        <f t="shared" si="591"/>
      </c>
      <c r="Y5491">
        <f t="shared" si="592"/>
      </c>
      <c r="Z5491">
        <f t="shared" si="593"/>
      </c>
    </row>
    <row r="5492" spans="1:26">
      <c r="A5492" s="5"/>
      <c r="B5492" s="1564" t="s">
        <v>17</v>
      </c>
      <c r="C5492" s="1565"/>
      <c r="D5492" s="135"/>
      <c r="E5492" s="16"/>
      <c r="F5492" s="21"/>
      <c r="G5492" s="127"/>
      <c r="H5492" s="5"/>
      <c r="I5492" s="102"/>
      <c r="W5492">
        <f t="shared" si="590"/>
      </c>
      <c r="X5492">
        <f t="shared" si="591"/>
      </c>
      <c r="Y5492">
        <f t="shared" si="592"/>
      </c>
      <c r="Z5492">
        <f t="shared" si="593"/>
      </c>
    </row>
    <row r="5493" spans="1:26">
      <c r="A5493" s="5">
        <v>7</v>
      </c>
      <c r="B5493" s="106" t="s">
        <v>871</v>
      </c>
      <c r="C5493" s="5"/>
      <c r="D5493" s="5"/>
      <c r="E5493" s="10"/>
      <c r="F5493" s="21">
        <v>2</v>
      </c>
      <c r="G5493" s="127">
        <f>+F5493</f>
      </c>
      <c r="H5493" s="5">
        <v>1</v>
      </c>
      <c r="I5493" s="102">
        <f>+H5493*G5493</f>
      </c>
      <c r="W5493">
        <f t="shared" si="590"/>
      </c>
      <c r="X5493">
        <f t="shared" si="591"/>
      </c>
      <c r="Y5493">
        <f t="shared" si="592"/>
      </c>
      <c r="Z5493">
        <f t="shared" si="593"/>
      </c>
    </row>
    <row r="5494" spans="1:26">
      <c r="A5494" s="5"/>
      <c r="B5494" s="1564" t="s">
        <v>300</v>
      </c>
      <c r="C5494" s="1565"/>
      <c r="D5494" s="5"/>
      <c r="E5494" s="10"/>
      <c r="F5494" s="6"/>
      <c r="G5494" s="127"/>
      <c r="H5494" s="5"/>
      <c r="I5494" s="102"/>
      <c r="W5494">
        <f t="shared" si="590"/>
      </c>
      <c r="X5494">
        <f t="shared" si="591"/>
      </c>
      <c r="Y5494">
        <f t="shared" si="592"/>
      </c>
      <c r="Z5494">
        <f t="shared" si="593"/>
      </c>
    </row>
    <row r="5495" spans="1:26">
      <c r="A5495" s="5">
        <v>8</v>
      </c>
      <c r="B5495" s="17" t="s">
        <v>673</v>
      </c>
      <c r="C5495" s="1648" t="s">
        <v>1408</v>
      </c>
      <c r="D5495" s="5"/>
      <c r="E5495" s="10"/>
      <c r="F5495" s="1748">
        <v>1</v>
      </c>
      <c r="G5495" s="1748">
        <f>+F5495</f>
      </c>
      <c r="H5495" s="1606">
        <v>1</v>
      </c>
      <c r="I5495" s="1745">
        <f>+H5495*G5495</f>
      </c>
      <c r="W5495">
        <f t="shared" si="590"/>
      </c>
      <c r="X5495">
        <f t="shared" si="591"/>
      </c>
      <c r="Y5495">
        <f t="shared" si="592"/>
      </c>
      <c r="Z5495">
        <f t="shared" si="593"/>
      </c>
    </row>
    <row r="5496" spans="1:26" ht="24">
      <c r="A5496" s="5">
        <v>9</v>
      </c>
      <c r="B5496" s="17" t="s">
        <v>1312</v>
      </c>
      <c r="C5496" s="1650"/>
      <c r="D5496" s="5"/>
      <c r="E5496" s="10"/>
      <c r="F5496" s="1729"/>
      <c r="G5496" s="1729"/>
      <c r="H5496" s="1561"/>
      <c r="I5496" s="1559"/>
      <c r="W5496">
        <f t="shared" si="590"/>
      </c>
      <c r="X5496">
        <f t="shared" si="591"/>
      </c>
      <c r="Y5496">
        <f t="shared" si="592"/>
      </c>
      <c r="Z5496">
        <f t="shared" si="593"/>
      </c>
    </row>
    <row r="5497" spans="1:26">
      <c r="A5497" s="5">
        <v>10</v>
      </c>
      <c r="B5497" s="17" t="s">
        <v>675</v>
      </c>
      <c r="C5497" s="1649"/>
      <c r="D5497" s="53"/>
      <c r="F5497" s="1749"/>
      <c r="G5497" s="1749"/>
      <c r="H5497" s="1607"/>
      <c r="I5497" s="1746"/>
      <c r="W5497">
        <f t="shared" si="590"/>
      </c>
      <c r="X5497">
        <f t="shared" si="591"/>
      </c>
      <c r="Y5497">
        <f t="shared" si="592"/>
      </c>
      <c r="Z5497">
        <f t="shared" si="593"/>
      </c>
    </row>
    <row r="5498" spans="1:26">
      <c r="A5498" s="5"/>
      <c r="B5498" s="8"/>
      <c r="C5498" s="5"/>
      <c r="D5498" s="5"/>
      <c r="E5498" s="5"/>
      <c r="F5498" s="6"/>
      <c r="G5498" s="5"/>
      <c r="H5498" s="5"/>
      <c r="I5498" s="102"/>
      <c r="W5498">
        <f t="shared" si="590"/>
      </c>
      <c r="X5498">
        <f t="shared" si="591"/>
      </c>
      <c r="Y5498">
        <f t="shared" si="592"/>
      </c>
      <c r="Z5498">
        <f t="shared" si="593"/>
      </c>
    </row>
    <row r="5499" spans="1:26">
      <c r="A5499" s="5"/>
      <c r="B5499" s="8"/>
      <c r="C5499" s="5"/>
      <c r="D5499" s="5"/>
      <c r="E5499" s="5"/>
      <c r="F5499" s="6"/>
      <c r="G5499" s="5"/>
      <c r="H5499" s="5"/>
      <c r="I5499" s="102"/>
      <c r="W5499">
        <f t="shared" si="590"/>
      </c>
      <c r="X5499">
        <f t="shared" si="591"/>
      </c>
      <c r="Y5499">
        <f t="shared" si="592"/>
      </c>
      <c r="Z5499">
        <f t="shared" si="593"/>
      </c>
    </row>
    <row r="5500" spans="1:26">
      <c r="A5500" s="5"/>
      <c r="B5500" s="1572" t="s">
        <v>304</v>
      </c>
      <c r="C5500" s="1573"/>
      <c r="D5500" s="5"/>
      <c r="E5500" s="5"/>
      <c r="F5500" s="6"/>
      <c r="G5500" s="5"/>
      <c r="H5500" s="5"/>
      <c r="I5500" s="102"/>
      <c r="W5500">
        <f t="shared" si="590"/>
      </c>
      <c r="X5500">
        <f t="shared" si="591"/>
      </c>
      <c r="Y5500">
        <f t="shared" si="592"/>
      </c>
      <c r="Z5500">
        <f t="shared" si="593"/>
      </c>
    </row>
    <row r="5501" spans="1:26">
      <c r="A5501" s="5"/>
      <c r="B5501" s="1574"/>
      <c r="C5501" s="1575"/>
      <c r="D5501" s="5"/>
      <c r="E5501" s="5"/>
      <c r="F5501" s="6"/>
      <c r="G5501" s="5"/>
      <c r="H5501" s="5"/>
      <c r="I5501" s="102"/>
      <c r="W5501">
        <f t="shared" si="590"/>
      </c>
      <c r="X5501">
        <f t="shared" si="591"/>
      </c>
      <c r="Y5501">
        <f t="shared" si="592"/>
      </c>
      <c r="Z5501">
        <f t="shared" si="593"/>
      </c>
    </row>
    <row r="5502" spans="1:26">
      <c r="A5502" s="5"/>
      <c r="B5502" s="8"/>
      <c r="C5502" s="5"/>
      <c r="D5502" s="50"/>
      <c r="E5502" s="5"/>
      <c r="F5502" s="5"/>
      <c r="G5502" s="6"/>
      <c r="H5502" s="5"/>
      <c r="I5502" s="129"/>
      <c r="W5502">
        <f t="shared" si="590"/>
      </c>
      <c r="X5502">
        <f t="shared" si="591"/>
      </c>
      <c r="Y5502">
        <f t="shared" si="592"/>
      </c>
      <c r="Z5502">
        <f t="shared" si="593"/>
      </c>
    </row>
    <row r="5503" spans="1:26">
      <c r="A5503" s="107"/>
      <c r="B5503" s="106"/>
      <c r="C5503" s="5"/>
      <c r="D5503" s="50"/>
      <c r="E5503" s="5"/>
      <c r="F5503" s="6"/>
      <c r="G5503" s="6"/>
      <c r="H5503" s="5"/>
      <c r="I5503" s="129"/>
      <c r="W5503">
        <f t="shared" si="590"/>
      </c>
      <c r="X5503">
        <f t="shared" si="591"/>
      </c>
      <c r="Y5503">
        <f t="shared" si="592"/>
      </c>
      <c r="Z5503">
        <f t="shared" si="593"/>
      </c>
    </row>
    <row r="5504" spans="1:26">
      <c r="A5504" s="33"/>
      <c r="B5504" s="10"/>
      <c r="C5504" s="10"/>
      <c r="D5504" s="132"/>
      <c r="E5504" s="132"/>
      <c r="F5504" s="132"/>
      <c r="G5504" s="132"/>
      <c r="H5504" s="133"/>
      <c r="I5504" s="61"/>
      <c r="W5504">
        <f t="shared" si="590"/>
      </c>
      <c r="X5504">
        <f t="shared" si="591"/>
      </c>
      <c r="Y5504">
        <f t="shared" si="592"/>
      </c>
      <c r="Z5504">
        <f t="shared" si="593"/>
      </c>
    </row>
    <row r="5505" spans="1:26" ht="15.75" thickBot="1">
      <c r="A5505" s="33"/>
      <c r="B5505" s="11" t="s">
        <v>20</v>
      </c>
      <c r="C5505" s="35"/>
      <c r="D5505" s="35"/>
      <c r="E5505" s="35"/>
      <c r="F5505" s="35"/>
      <c r="G5505" s="35"/>
      <c r="H5505" s="35"/>
      <c r="I5505" s="36"/>
      <c r="W5505">
        <f t="shared" si="590"/>
      </c>
      <c r="X5505">
        <f t="shared" si="591"/>
      </c>
      <c r="Y5505">
        <f t="shared" si="592"/>
      </c>
      <c r="Z5505">
        <f t="shared" si="593"/>
      </c>
    </row>
    <row r="5506" spans="1:26" ht="15.75" thickBot="1">
      <c r="A5506" s="37"/>
      <c r="B5506" s="38"/>
      <c r="C5506" s="39" t="s">
        <v>21</v>
      </c>
      <c r="D5506" s="40">
        <f>SUM(D5485:D5505)</f>
      </c>
      <c r="E5506" s="41">
        <f>IF(H5506=I5506,"OK","NO")</f>
      </c>
      <c r="F5506" s="40">
        <f>SUM(F5485:F5505)</f>
      </c>
      <c r="G5506" s="40">
        <f>SUM(G5485:G5505)</f>
      </c>
      <c r="H5506" s="41">
        <f>SUMPRODUCT(F5485:F5503,H5485:H5503)</f>
      </c>
      <c r="I5506" s="43">
        <f>SUM(I5485:I5505)</f>
      </c>
      <c r="W5506">
        <f t="shared" si="590"/>
      </c>
      <c r="X5506">
        <f t="shared" si="591"/>
      </c>
      <c r="Y5506">
        <f t="shared" si="592"/>
      </c>
      <c r="Z5506">
        <f t="shared" si="593"/>
      </c>
    </row>
    <row r="5507" spans="1:26" ht="15.75" thickBot="1">
      <c r="A5507" s="44"/>
      <c r="B5507" s="116"/>
      <c r="C5507" s="45"/>
      <c r="D5507" s="45"/>
      <c r="E5507" s="45"/>
      <c r="F5507" s="45"/>
      <c r="G5507" s="45"/>
      <c r="H5507" s="45"/>
      <c r="I5507" s="47"/>
      <c r="W5507">
        <f t="shared" si="590"/>
      </c>
      <c r="X5507">
        <f t="shared" si="591"/>
      </c>
      <c r="Y5507">
        <f t="shared" si="592"/>
      </c>
      <c r="Z5507">
        <f t="shared" si="593"/>
      </c>
    </row>
    <row r="5508" spans="1:26">
      <c r="A5508" s="12" t="s">
        <v>315</v>
      </c>
      <c r="B5508" s="12"/>
      <c r="W5508">
        <f t="shared" ref="W5508:W5571" si="594">IF(LEFT($H5508&amp;"",5)="2019-",$H5508,W5507)</f>
      </c>
      <c r="X5508">
        <f t="shared" ref="X5508:X5571" si="595">IF($W5508="",0,IF(COUNTIF($AB$2:$AB$80,$W5508)&gt;0,1,0))</f>
      </c>
      <c r="Y5508">
        <f t="shared" ref="Y5508:Y5571" si="596">IF($C5508="","",UPPER(TRIM(IFERROR(LEFT($C5508&amp;"",FIND("/",$C5508&amp;"")-1),$C5508&amp;""))))</f>
      </c>
      <c r="Z5508">
        <f t="shared" ref="Z5508:Z5571" si="597">IFERROR(IF(ISNUMBER($G5508),$G5508,0),0)</f>
      </c>
    </row>
    <row r="5509" spans="1:26">
      <c r="W5509">
        <f t="shared" si="594"/>
      </c>
      <c r="X5509">
        <f t="shared" si="595"/>
      </c>
      <c r="Y5509">
        <f t="shared" si="596"/>
      </c>
      <c r="Z5509">
        <f t="shared" si="597"/>
      </c>
    </row>
    <row r="5510" spans="1:26">
      <c r="W5510">
        <f t="shared" si="594"/>
      </c>
      <c r="X5510">
        <f t="shared" si="595"/>
      </c>
      <c r="Y5510">
        <f t="shared" si="596"/>
      </c>
      <c r="Z5510">
        <f t="shared" si="597"/>
      </c>
    </row>
    <row r="5511" spans="1:26">
      <c r="W5511">
        <f t="shared" si="594"/>
      </c>
      <c r="X5511">
        <f t="shared" si="595"/>
      </c>
      <c r="Y5511">
        <f t="shared" si="596"/>
      </c>
      <c r="Z5511">
        <f t="shared" si="597"/>
      </c>
    </row>
    <row r="5512" spans="1:26">
      <c r="W5512">
        <f t="shared" si="594"/>
      </c>
      <c r="X5512">
        <f t="shared" si="595"/>
      </c>
      <c r="Y5512">
        <f t="shared" si="596"/>
      </c>
      <c r="Z5512">
        <f t="shared" si="597"/>
      </c>
    </row>
    <row r="5513" spans="1:26">
      <c r="A5513" s="1562" t="s">
        <v>0</v>
      </c>
      <c r="B5513" s="1562"/>
      <c r="C5513" s="1562"/>
      <c r="D5513" s="1562"/>
      <c r="E5513" s="1562"/>
      <c r="F5513" s="1562"/>
      <c r="G5513" s="1562"/>
      <c r="H5513" s="1562"/>
      <c r="I5513" s="1562"/>
      <c r="W5513">
        <f t="shared" si="594"/>
      </c>
      <c r="X5513">
        <f t="shared" si="595"/>
      </c>
      <c r="Y5513">
        <f t="shared" si="596"/>
      </c>
      <c r="Z5513">
        <f t="shared" si="597"/>
      </c>
    </row>
    <row r="5514" spans="1:26">
      <c r="W5514">
        <f t="shared" si="594"/>
      </c>
      <c r="X5514">
        <f t="shared" si="595"/>
      </c>
      <c r="Y5514">
        <f t="shared" si="596"/>
      </c>
      <c r="Z5514">
        <f t="shared" si="597"/>
      </c>
    </row>
    <row r="5515" spans="1:26">
      <c r="B5515" s="124"/>
      <c r="C5515" s="124"/>
      <c r="D5515" s="124"/>
      <c r="E5515" s="124"/>
      <c r="F5515" s="124"/>
      <c r="G5515" s="124"/>
      <c r="H5515" s="124"/>
      <c r="I5515" s="124"/>
      <c r="W5515">
        <f t="shared" si="594"/>
      </c>
      <c r="X5515">
        <f t="shared" si="595"/>
      </c>
      <c r="Y5515">
        <f t="shared" si="596"/>
      </c>
      <c r="Z5515">
        <f t="shared" si="597"/>
      </c>
    </row>
    <row r="5516" spans="1:26">
      <c r="A5516" s="1" t="s">
        <v>1</v>
      </c>
      <c r="W5516">
        <f t="shared" si="594"/>
      </c>
      <c r="X5516">
        <f t="shared" si="595"/>
      </c>
      <c r="Y5516">
        <f t="shared" si="596"/>
      </c>
      <c r="Z5516">
        <f t="shared" si="597"/>
      </c>
    </row>
    <row r="5517" spans="1:26">
      <c r="A5517" s="1" t="inlineStr">
        <is>
          <t>Dealer-162</t>
        </is>
      </c>
      <c r="W5517">
        <f t="shared" si="594"/>
      </c>
      <c r="X5517">
        <f t="shared" si="595"/>
      </c>
      <c r="Y5517">
        <f t="shared" si="596"/>
      </c>
      <c r="Z5517">
        <f t="shared" si="597"/>
      </c>
    </row>
    <row r="5518" spans="1:26">
      <c r="A5518" s="1" t="inlineStr">
        <is>
          <t>Address line (redacted)</t>
        </is>
      </c>
      <c r="B5518" s="1"/>
      <c r="G5518" s="2" t="s">
        <v>2</v>
      </c>
      <c r="H5518" s="3" t="s">
        <v>1553</v>
      </c>
      <c r="W5518">
        <f t="shared" si="594"/>
      </c>
      <c r="X5518">
        <f t="shared" si="595"/>
      </c>
      <c r="Y5518">
        <f t="shared" si="596"/>
      </c>
      <c r="Z5518">
        <f t="shared" si="597"/>
      </c>
    </row>
    <row r="5519" spans="1:26">
      <c r="A5519" s="1" t="inlineStr">
        <is>
          <t>Address line (redacted)</t>
        </is>
      </c>
      <c r="B5519" s="1"/>
      <c r="C5519" s="1"/>
      <c r="G5519" s="451" t="s">
        <v>1440</v>
      </c>
      <c r="H5519" s="1" t="s">
        <v>179</v>
      </c>
      <c r="W5519">
        <f t="shared" si="594"/>
      </c>
      <c r="X5519">
        <f t="shared" si="595"/>
      </c>
      <c r="Y5519">
        <f t="shared" si="596"/>
      </c>
      <c r="Z5519">
        <f t="shared" si="597"/>
      </c>
    </row>
    <row r="5520" spans="1:26">
      <c r="A5520" s="1" t="inlineStr">
        <is>
          <t>Address line (redacted)</t>
        </is>
      </c>
      <c r="B5520" s="1"/>
      <c r="H5520" s="49"/>
      <c r="W5520">
        <f t="shared" si="594"/>
      </c>
      <c r="X5520">
        <f t="shared" si="595"/>
      </c>
      <c r="Y5520">
        <f t="shared" si="596"/>
      </c>
      <c r="Z5520">
        <f t="shared" si="597"/>
      </c>
    </row>
    <row r="5521" spans="1:26">
      <c r="A5521" s="12" t="s">
        <v>4</v>
      </c>
      <c r="B5521" s="86" t="inlineStr">
        <is>
          <t>GSTIN-MASKED</t>
        </is>
      </c>
      <c r="D5521" s="197"/>
      <c r="E5521" s="197"/>
      <c r="F5521" s="197"/>
      <c r="G5521" s="197"/>
      <c r="H5521" s="197"/>
      <c r="W5521">
        <f t="shared" si="594"/>
      </c>
      <c r="X5521">
        <f t="shared" si="595"/>
      </c>
      <c r="Y5521">
        <f t="shared" si="596"/>
      </c>
      <c r="Z5521">
        <f t="shared" si="597"/>
      </c>
    </row>
    <row r="5522" spans="1:26">
      <c r="B5522" s="1"/>
      <c r="D5522" s="197"/>
      <c r="E5522" s="197"/>
      <c r="F5522" s="197"/>
      <c r="G5522" s="197"/>
      <c r="H5522" s="197"/>
      <c r="W5522">
        <f t="shared" si="594"/>
      </c>
      <c r="X5522">
        <f t="shared" si="595"/>
      </c>
      <c r="Y5522">
        <f t="shared" si="596"/>
      </c>
      <c r="Z5522">
        <f t="shared" si="597"/>
      </c>
    </row>
    <row r="5523" spans="1:26">
      <c r="A5523" s="1" t="s">
        <v>5</v>
      </c>
      <c r="D5523" s="197"/>
      <c r="E5523" s="197"/>
      <c r="F5523" s="197"/>
      <c r="G5523" s="197"/>
      <c r="H5523" s="197"/>
      <c r="W5523">
        <f t="shared" si="594"/>
      </c>
      <c r="X5523">
        <f t="shared" si="595"/>
      </c>
      <c r="Y5523">
        <f t="shared" si="596"/>
      </c>
      <c r="Z5523">
        <f t="shared" si="597"/>
      </c>
    </row>
    <row r="5524" spans="1:26">
      <c r="A5524" s="1" t="s">
        <v>6</v>
      </c>
      <c r="D5524" s="197"/>
      <c r="E5524" s="197"/>
      <c r="F5524" s="197"/>
      <c r="G5524" s="197"/>
      <c r="H5524" s="197"/>
      <c r="W5524">
        <f t="shared" si="594"/>
      </c>
      <c r="X5524">
        <f t="shared" si="595"/>
      </c>
      <c r="Y5524">
        <f t="shared" si="596"/>
      </c>
      <c r="Z5524">
        <f t="shared" si="597"/>
      </c>
    </row>
    <row r="5525" spans="1:26" ht="15.75" thickBot="1">
      <c r="A5525" s="1" t="s">
        <v>7</v>
      </c>
      <c r="W5525">
        <f t="shared" si="594"/>
      </c>
      <c r="X5525">
        <f t="shared" si="595"/>
      </c>
      <c r="Y5525">
        <f t="shared" si="596"/>
      </c>
      <c r="Z5525">
        <f t="shared" si="597"/>
      </c>
    </row>
    <row r="5526" spans="1:26" ht="24.75" thickBot="1">
      <c r="A5526" s="162" t="s">
        <v>8</v>
      </c>
      <c r="B5526" s="163" t="s">
        <v>9</v>
      </c>
      <c r="C5526" s="163" t="s">
        <v>10</v>
      </c>
      <c r="D5526" s="164" t="s">
        <v>11</v>
      </c>
      <c r="E5526" s="164" t="s">
        <v>12</v>
      </c>
      <c r="F5526" s="164" t="s">
        <v>13</v>
      </c>
      <c r="G5526" s="164" t="s">
        <v>14</v>
      </c>
      <c r="H5526" s="165" t="s">
        <v>15</v>
      </c>
      <c r="I5526" s="166" t="s">
        <v>16</v>
      </c>
      <c r="M5526" t="s">
        <v>1554</v>
      </c>
      <c r="W5526">
        <f t="shared" si="594"/>
      </c>
      <c r="X5526">
        <f t="shared" si="595"/>
      </c>
      <c r="Y5526">
        <f t="shared" si="596"/>
      </c>
      <c r="Z5526">
        <f t="shared" si="597"/>
      </c>
    </row>
    <row r="5527" spans="1:26">
      <c r="A5527" s="341"/>
      <c r="B5527" s="1620" t="s">
        <v>17</v>
      </c>
      <c r="C5527" s="1620"/>
      <c r="D5527" s="5"/>
      <c r="E5527" s="5"/>
      <c r="F5527" s="5"/>
      <c r="G5527" s="5"/>
      <c r="H5527" s="5"/>
      <c r="I5527" s="58"/>
      <c r="W5527">
        <f t="shared" si="594"/>
      </c>
      <c r="X5527">
        <f t="shared" si="595"/>
      </c>
      <c r="Y5527">
        <f t="shared" si="596"/>
      </c>
      <c r="Z5527">
        <f t="shared" si="597"/>
      </c>
    </row>
    <row r="5528" spans="1:26">
      <c r="A5528" s="5">
        <v>1</v>
      </c>
      <c r="B5528" s="8" t="s">
        <v>1190</v>
      </c>
      <c r="C5528" s="5" t="s">
        <v>896</v>
      </c>
      <c r="D5528" s="5">
        <v>6</v>
      </c>
      <c r="E5528" s="5">
        <v>5</v>
      </c>
      <c r="F5528" s="5">
        <f t="shared" ref="F5528:F5533" si="598">+E5528*D5528</f>
      </c>
      <c r="G5528" s="365">
        <f t="shared" ref="G5528:G5533" si="599">+E5528*D5528</f>
      </c>
      <c r="H5528" s="5">
        <v>1</v>
      </c>
      <c r="I5528" s="58">
        <f t="shared" ref="I5528:I5533" si="600">+H5528*G5528</f>
      </c>
      <c r="J5528">
        <f t="shared" ref="J5528:J5533" si="601">400*28%</f>
      </c>
      <c r="K5528">
        <f t="shared" ref="K5528:K5533" si="602">+H5528-J5528</f>
      </c>
      <c r="L5528">
        <f t="shared" ref="L5528:L5533" si="603">+K5528*G5528</f>
      </c>
      <c r="M5528">
        <f>+D5528*15</f>
      </c>
      <c r="N5528">
        <f>150*400</f>
      </c>
      <c r="O5528">
        <f>+N5528*28%</f>
      </c>
      <c r="P5528">
        <f>+O5528+N5528</f>
      </c>
      <c r="W5528">
        <f t="shared" si="594"/>
      </c>
      <c r="X5528">
        <f t="shared" si="595"/>
      </c>
      <c r="Y5528">
        <f t="shared" si="596"/>
      </c>
      <c r="Z5528">
        <f t="shared" si="597"/>
      </c>
    </row>
    <row r="5529" spans="1:26">
      <c r="A5529" s="5">
        <v>2</v>
      </c>
      <c r="B5529" s="8" t="s">
        <v>382</v>
      </c>
      <c r="C5529" s="5" t="s">
        <v>383</v>
      </c>
      <c r="D5529" s="5">
        <v>6</v>
      </c>
      <c r="E5529" s="5">
        <v>5</v>
      </c>
      <c r="F5529" s="5">
        <f t="shared" si="598"/>
      </c>
      <c r="G5529" s="365">
        <f t="shared" si="599"/>
      </c>
      <c r="H5529" s="5">
        <v>1</v>
      </c>
      <c r="I5529" s="58">
        <f t="shared" si="600"/>
      </c>
      <c r="J5529">
        <f t="shared" si="601"/>
      </c>
      <c r="K5529">
        <f t="shared" si="602"/>
      </c>
      <c r="L5529">
        <f t="shared" si="603"/>
      </c>
      <c r="W5529">
        <f t="shared" si="594"/>
      </c>
      <c r="X5529">
        <f t="shared" si="595"/>
      </c>
      <c r="Y5529">
        <f t="shared" si="596"/>
      </c>
      <c r="Z5529">
        <f t="shared" si="597"/>
      </c>
    </row>
    <row r="5530" spans="1:26">
      <c r="A5530" s="5">
        <v>3</v>
      </c>
      <c r="B5530" s="8" t="s">
        <v>449</v>
      </c>
      <c r="C5530" s="5" t="s">
        <v>448</v>
      </c>
      <c r="D5530" s="5">
        <v>4</v>
      </c>
      <c r="E5530" s="5">
        <v>5</v>
      </c>
      <c r="F5530" s="5">
        <f t="shared" si="598"/>
      </c>
      <c r="G5530" s="365">
        <f t="shared" si="599"/>
      </c>
      <c r="H5530" s="5">
        <v>1</v>
      </c>
      <c r="I5530" s="58">
        <f t="shared" si="600"/>
      </c>
      <c r="J5530">
        <f t="shared" si="601"/>
      </c>
      <c r="K5530">
        <f t="shared" si="602"/>
      </c>
      <c r="L5530">
        <f t="shared" si="603"/>
      </c>
      <c r="W5530">
        <f t="shared" si="594"/>
      </c>
      <c r="X5530">
        <f t="shared" si="595"/>
      </c>
      <c r="Y5530">
        <f t="shared" si="596"/>
      </c>
      <c r="Z5530">
        <f t="shared" si="597"/>
      </c>
    </row>
    <row r="5531" spans="1:26">
      <c r="A5531" s="5">
        <v>4</v>
      </c>
      <c r="B5531" s="8" t="s">
        <v>454</v>
      </c>
      <c r="C5531" s="5" t="s">
        <v>453</v>
      </c>
      <c r="D5531" s="5">
        <v>6</v>
      </c>
      <c r="E5531" s="5">
        <v>5</v>
      </c>
      <c r="F5531" s="5">
        <f t="shared" si="598"/>
      </c>
      <c r="G5531" s="365">
        <f t="shared" si="599"/>
      </c>
      <c r="H5531" s="5">
        <v>1</v>
      </c>
      <c r="I5531" s="58">
        <f t="shared" si="600"/>
      </c>
      <c r="J5531">
        <f t="shared" si="601"/>
      </c>
      <c r="K5531">
        <f t="shared" si="602"/>
      </c>
      <c r="L5531">
        <f t="shared" si="603"/>
      </c>
      <c r="W5531">
        <f t="shared" si="594"/>
      </c>
      <c r="X5531">
        <f t="shared" si="595"/>
      </c>
      <c r="Y5531">
        <f t="shared" si="596"/>
      </c>
      <c r="Z5531">
        <f t="shared" si="597"/>
      </c>
    </row>
    <row r="5532" spans="1:26">
      <c r="A5532" s="5">
        <v>5</v>
      </c>
      <c r="B5532" s="106" t="s">
        <v>1019</v>
      </c>
      <c r="C5532" s="5"/>
      <c r="D5532" s="5">
        <v>2</v>
      </c>
      <c r="E5532" s="5">
        <v>10</v>
      </c>
      <c r="F5532" s="5">
        <f t="shared" si="598"/>
      </c>
      <c r="G5532" s="365">
        <f t="shared" si="599"/>
      </c>
      <c r="H5532" s="5">
        <v>1</v>
      </c>
      <c r="I5532" s="58">
        <f t="shared" si="600"/>
      </c>
      <c r="J5532">
        <f t="shared" si="601"/>
      </c>
      <c r="K5532">
        <f t="shared" si="602"/>
      </c>
      <c r="L5532">
        <f t="shared" si="603"/>
      </c>
      <c r="W5532">
        <f t="shared" si="594"/>
      </c>
      <c r="X5532">
        <f t="shared" si="595"/>
      </c>
      <c r="Y5532">
        <f t="shared" si="596"/>
      </c>
      <c r="Z5532">
        <f t="shared" si="597"/>
      </c>
    </row>
    <row r="5533" spans="1:26">
      <c r="A5533" s="5">
        <v>6</v>
      </c>
      <c r="B5533" s="106" t="s">
        <v>1795</v>
      </c>
      <c r="C5533" s="106"/>
      <c r="D5533" s="5">
        <v>4</v>
      </c>
      <c r="E5533" s="5">
        <v>5</v>
      </c>
      <c r="F5533" s="5">
        <f t="shared" si="598"/>
      </c>
      <c r="G5533" s="365">
        <f t="shared" si="599"/>
      </c>
      <c r="H5533" s="5">
        <v>1</v>
      </c>
      <c r="I5533" s="58">
        <f t="shared" si="600"/>
      </c>
      <c r="J5533">
        <f t="shared" si="601"/>
      </c>
      <c r="K5533">
        <f t="shared" si="602"/>
      </c>
      <c r="L5533">
        <f t="shared" si="603"/>
      </c>
      <c r="W5533">
        <f t="shared" si="594"/>
      </c>
      <c r="X5533">
        <f t="shared" si="595"/>
      </c>
      <c r="Y5533">
        <f t="shared" si="596"/>
      </c>
      <c r="Z5533">
        <f t="shared" si="597"/>
      </c>
    </row>
    <row r="5534" spans="1:26">
      <c r="A5534" s="5"/>
      <c r="B5534" s="1620" t="s">
        <v>18</v>
      </c>
      <c r="C5534" s="1620"/>
      <c r="D5534" s="5"/>
      <c r="E5534" s="5"/>
      <c r="F5534" s="5"/>
      <c r="G5534" s="5"/>
      <c r="H5534" s="5"/>
      <c r="I5534" s="58"/>
      <c r="W5534">
        <f t="shared" si="594"/>
      </c>
      <c r="X5534">
        <f t="shared" si="595"/>
      </c>
      <c r="Y5534">
        <f t="shared" si="596"/>
      </c>
      <c r="Z5534">
        <f t="shared" si="597"/>
      </c>
    </row>
    <row r="5535" spans="1:26">
      <c r="A5535" s="5">
        <v>7</v>
      </c>
      <c r="B5535" s="8" t="s">
        <v>389</v>
      </c>
      <c r="C5535" s="5" t="s">
        <v>390</v>
      </c>
      <c r="D5535" s="119">
        <v>1</v>
      </c>
      <c r="E5535" s="16">
        <v>8</v>
      </c>
      <c r="F5535" s="5">
        <f>+E5535*D5535</f>
      </c>
      <c r="G5535" s="365">
        <f>+E5535*D5535</f>
      </c>
      <c r="H5535" s="5">
        <v>1</v>
      </c>
      <c r="I5535" s="58">
        <f>+H5535*G5535</f>
      </c>
      <c r="J5535">
        <f>400*28%</f>
      </c>
      <c r="K5535">
        <f>+H5535-J5535</f>
      </c>
      <c r="L5535">
        <f>+K5535*G5535</f>
      </c>
      <c r="M5535">
        <f>+D5535*15</f>
      </c>
      <c r="N5535">
        <f>8*400</f>
      </c>
      <c r="O5535">
        <f>+N5535*28%</f>
      </c>
      <c r="P5535">
        <f>+O5535+N5535</f>
      </c>
      <c r="W5535">
        <f t="shared" si="594"/>
      </c>
      <c r="X5535">
        <f t="shared" si="595"/>
      </c>
      <c r="Y5535">
        <f t="shared" si="596"/>
      </c>
      <c r="Z5535">
        <f t="shared" si="597"/>
      </c>
    </row>
    <row r="5536" spans="1:26">
      <c r="A5536" s="19"/>
      <c r="B5536" s="1620" t="s">
        <v>300</v>
      </c>
      <c r="C5536" s="1620"/>
      <c r="D5536" s="19"/>
      <c r="E5536" s="19"/>
      <c r="F5536" s="5"/>
      <c r="G5536" s="5"/>
      <c r="H5536" s="19"/>
      <c r="I5536" s="58"/>
      <c r="W5536">
        <f t="shared" si="594"/>
      </c>
      <c r="X5536">
        <f t="shared" si="595"/>
      </c>
      <c r="Y5536">
        <f t="shared" si="596"/>
      </c>
      <c r="Z5536">
        <f t="shared" si="597"/>
      </c>
    </row>
    <row r="5537" spans="1:26">
      <c r="A5537" s="5">
        <v>8</v>
      </c>
      <c r="B5537" s="17" t="s">
        <v>494</v>
      </c>
      <c r="C5537" s="88" t="s">
        <v>303</v>
      </c>
      <c r="D5537" s="365">
        <v>2</v>
      </c>
      <c r="E5537" s="9">
        <v>50</v>
      </c>
      <c r="F5537" s="5">
        <f>+E5537*D5537</f>
      </c>
      <c r="G5537" s="5">
        <f>+E5537*D5537</f>
      </c>
      <c r="H5537" s="9">
        <v>1</v>
      </c>
      <c r="I5537" s="58">
        <f t="shared" ref="I5537:I5542" si="604">+H5537*G5537</f>
      </c>
      <c r="J5537">
        <f>40*18%</f>
      </c>
      <c r="K5537">
        <f t="shared" ref="K5537:K5542" si="605">+H5537-J5537</f>
      </c>
      <c r="L5537">
        <f t="shared" ref="L5537:L5542" si="606">+K5537*G5537</f>
      </c>
      <c r="M5537">
        <f>+D5537*11.25</f>
      </c>
      <c r="N5537">
        <f>450*40</f>
      </c>
      <c r="O5537">
        <f>+N5537*18%</f>
      </c>
      <c r="P5537">
        <f>+O5537+N5537</f>
      </c>
      <c r="W5537">
        <f t="shared" si="594"/>
      </c>
      <c r="X5537">
        <f t="shared" si="595"/>
      </c>
      <c r="Y5537">
        <f t="shared" si="596"/>
      </c>
      <c r="Z5537">
        <f t="shared" si="597"/>
      </c>
    </row>
    <row r="5538" spans="1:26">
      <c r="A5538" s="5">
        <v>9</v>
      </c>
      <c r="B5538" s="17" t="s">
        <v>495</v>
      </c>
      <c r="C5538" s="88" t="s">
        <v>303</v>
      </c>
      <c r="D5538" s="365">
        <v>3</v>
      </c>
      <c r="E5538" s="9">
        <v>50</v>
      </c>
      <c r="F5538" s="5">
        <f>+E5538*D5538</f>
      </c>
      <c r="G5538" s="5">
        <f>+E5538*D5538</f>
      </c>
      <c r="H5538" s="9">
        <v>1</v>
      </c>
      <c r="I5538" s="58">
        <f t="shared" si="604"/>
      </c>
      <c r="J5538">
        <f>40*18%</f>
      </c>
      <c r="K5538">
        <f t="shared" si="605"/>
      </c>
      <c r="L5538">
        <f t="shared" si="606"/>
      </c>
      <c r="M5538">
        <f>+D5538*11.25</f>
      </c>
      <c r="W5538">
        <f t="shared" si="594"/>
      </c>
      <c r="X5538">
        <f t="shared" si="595"/>
      </c>
      <c r="Y5538">
        <f t="shared" si="596"/>
      </c>
      <c r="Z5538">
        <f t="shared" si="597"/>
      </c>
    </row>
    <row r="5539" spans="1:26">
      <c r="A5539" s="5">
        <v>10</v>
      </c>
      <c r="B5539" s="17" t="s">
        <v>496</v>
      </c>
      <c r="C5539" s="88" t="s">
        <v>303</v>
      </c>
      <c r="D5539" s="365">
        <v>3</v>
      </c>
      <c r="E5539" s="9">
        <v>50</v>
      </c>
      <c r="F5539" s="5">
        <f>+E5539*D5539</f>
      </c>
      <c r="G5539" s="5">
        <f>+E5539*D5539</f>
      </c>
      <c r="H5539" s="9">
        <v>1</v>
      </c>
      <c r="I5539" s="58">
        <f t="shared" si="604"/>
      </c>
      <c r="J5539">
        <f>40*18%</f>
      </c>
      <c r="K5539">
        <f t="shared" si="605"/>
      </c>
      <c r="L5539">
        <f t="shared" si="606"/>
      </c>
      <c r="M5539">
        <f>+D5539*11.25</f>
      </c>
      <c r="W5539">
        <f t="shared" si="594"/>
      </c>
      <c r="X5539">
        <f t="shared" si="595"/>
      </c>
      <c r="Y5539">
        <f t="shared" si="596"/>
      </c>
      <c r="Z5539">
        <f t="shared" si="597"/>
      </c>
    </row>
    <row r="5540" spans="1:26">
      <c r="A5540" s="5">
        <v>11</v>
      </c>
      <c r="B5540" s="17" t="s">
        <v>1378</v>
      </c>
      <c r="C5540" s="88" t="s">
        <v>303</v>
      </c>
      <c r="D5540" s="365">
        <v>1</v>
      </c>
      <c r="E5540" s="9">
        <v>50</v>
      </c>
      <c r="F5540" s="5">
        <f>+E5540*D5540</f>
      </c>
      <c r="G5540" s="5">
        <f>+E5540*D5540</f>
      </c>
      <c r="H5540" s="9">
        <v>1</v>
      </c>
      <c r="I5540" s="58">
        <f t="shared" si="604"/>
      </c>
      <c r="J5540">
        <f>40*18%</f>
      </c>
      <c r="K5540">
        <f t="shared" si="605"/>
      </c>
      <c r="L5540">
        <f t="shared" si="606"/>
      </c>
      <c r="M5540">
        <f>+D5540*11.25</f>
      </c>
      <c r="W5540">
        <f t="shared" si="594"/>
      </c>
      <c r="X5540">
        <f t="shared" si="595"/>
      </c>
      <c r="Y5540">
        <f t="shared" si="596"/>
      </c>
      <c r="Z5540">
        <f t="shared" si="597"/>
      </c>
    </row>
    <row r="5541" spans="1:26" ht="36">
      <c r="A5541" s="5">
        <v>12</v>
      </c>
      <c r="B5541" s="17" t="s">
        <v>768</v>
      </c>
      <c r="C5541" s="88" t="s">
        <v>769</v>
      </c>
      <c r="D5541" s="305"/>
      <c r="E5541" s="9" t="s">
        <v>913</v>
      </c>
      <c r="F5541" s="5">
        <v>1000</v>
      </c>
      <c r="G5541" s="365">
        <f>+F5541</f>
      </c>
      <c r="H5541" s="5">
        <v>1</v>
      </c>
      <c r="I5541" s="58">
        <f t="shared" si="604"/>
      </c>
      <c r="J5541">
        <f>0.1*18%</f>
      </c>
      <c r="K5541">
        <f t="shared" si="605"/>
      </c>
      <c r="L5541">
        <f t="shared" si="606"/>
      </c>
      <c r="N5541">
        <f>2000*0.1</f>
      </c>
      <c r="O5541">
        <f>+N5541*18%</f>
      </c>
      <c r="P5541">
        <f>+O5541+N5541</f>
      </c>
      <c r="W5541">
        <f t="shared" si="594"/>
      </c>
      <c r="X5541">
        <f t="shared" si="595"/>
      </c>
      <c r="Y5541">
        <f t="shared" si="596"/>
      </c>
      <c r="Z5541">
        <f t="shared" si="597"/>
      </c>
    </row>
    <row r="5542" spans="1:26" ht="36">
      <c r="A5542" s="5">
        <v>13</v>
      </c>
      <c r="B5542" s="17" t="s">
        <v>770</v>
      </c>
      <c r="C5542" s="88" t="s">
        <v>769</v>
      </c>
      <c r="D5542" s="305"/>
      <c r="E5542" s="9" t="s">
        <v>1310</v>
      </c>
      <c r="F5542" s="5">
        <v>1000</v>
      </c>
      <c r="G5542" s="365">
        <f>+F5542</f>
      </c>
      <c r="H5542" s="5">
        <v>1</v>
      </c>
      <c r="I5542" s="58">
        <f t="shared" si="604"/>
      </c>
      <c r="J5542">
        <f>0.1*18%</f>
      </c>
      <c r="K5542">
        <f t="shared" si="605"/>
      </c>
      <c r="L5542">
        <f t="shared" si="606"/>
      </c>
      <c r="W5542">
        <f t="shared" si="594"/>
      </c>
      <c r="X5542">
        <f t="shared" si="595"/>
      </c>
      <c r="Y5542">
        <f t="shared" si="596"/>
      </c>
      <c r="Z5542">
        <f t="shared" si="597"/>
      </c>
    </row>
    <row r="5543" spans="1:26">
      <c r="A5543" s="107"/>
      <c r="B5543" s="17"/>
      <c r="C5543" s="88"/>
      <c r="D5543" s="5"/>
      <c r="E5543" s="9"/>
      <c r="F5543" s="5"/>
      <c r="G5543" s="5"/>
      <c r="H5543" s="9"/>
      <c r="I5543" s="58"/>
      <c r="P5543">
        <f>SUM(P5528:P5542)</f>
      </c>
      <c r="W5543">
        <f t="shared" si="594"/>
      </c>
      <c r="X5543">
        <f t="shared" si="595"/>
      </c>
      <c r="Y5543">
        <f t="shared" si="596"/>
      </c>
      <c r="Z5543">
        <f t="shared" si="597"/>
      </c>
    </row>
    <row r="5544" spans="1:26">
      <c r="A5544" s="341"/>
      <c r="B5544" s="15"/>
      <c r="C5544" s="5"/>
      <c r="D5544" s="5"/>
      <c r="E5544" s="5"/>
      <c r="F5544" s="146"/>
      <c r="G5544" s="146"/>
      <c r="H5544" s="5"/>
      <c r="I5544" s="58"/>
      <c r="W5544">
        <f t="shared" si="594"/>
      </c>
      <c r="X5544">
        <f t="shared" si="595"/>
      </c>
      <c r="Y5544">
        <f t="shared" si="596"/>
      </c>
      <c r="Z5544">
        <f t="shared" si="597"/>
      </c>
    </row>
    <row r="5545" spans="1:26">
      <c r="A5545" s="31"/>
      <c r="B5545" s="1736" t="s">
        <v>2101</v>
      </c>
      <c r="C5545" s="1736"/>
      <c r="D5545" s="5"/>
      <c r="E5545" s="5"/>
      <c r="F5545" s="7"/>
      <c r="G5545" s="7"/>
      <c r="H5545" s="7"/>
      <c r="I5545" s="58"/>
      <c r="W5545">
        <f t="shared" si="594"/>
      </c>
      <c r="X5545">
        <f t="shared" si="595"/>
      </c>
      <c r="Y5545">
        <f t="shared" si="596"/>
      </c>
      <c r="Z5545">
        <f t="shared" si="597"/>
      </c>
    </row>
    <row r="5546" spans="1:26">
      <c r="A5546" s="31"/>
      <c r="B5546" s="1736"/>
      <c r="C5546" s="1736"/>
      <c r="D5546" s="5"/>
      <c r="E5546" s="5"/>
      <c r="F5546" s="7"/>
      <c r="G5546" s="7"/>
      <c r="H5546" s="7"/>
      <c r="I5546" s="58"/>
      <c r="W5546">
        <f t="shared" si="594"/>
      </c>
      <c r="X5546">
        <f t="shared" si="595"/>
      </c>
      <c r="Y5546">
        <f t="shared" si="596"/>
      </c>
      <c r="Z5546">
        <f t="shared" si="597"/>
      </c>
    </row>
    <row r="5547" spans="1:26" ht="21.75" thickBot="1">
      <c r="A5547" s="33"/>
      <c r="B5547" s="212"/>
      <c r="C5547" s="212"/>
      <c r="D5547" s="214"/>
      <c r="E5547" s="214"/>
      <c r="F5547" s="214"/>
      <c r="G5547" s="214"/>
      <c r="H5547" s="214"/>
      <c r="I5547" s="215"/>
      <c r="W5547">
        <f t="shared" si="594"/>
      </c>
      <c r="X5547">
        <f t="shared" si="595"/>
      </c>
      <c r="Y5547">
        <f t="shared" si="596"/>
      </c>
      <c r="Z5547">
        <f t="shared" si="597"/>
      </c>
    </row>
    <row r="5548" spans="1:26" ht="21.75" thickBot="1">
      <c r="A5548" s="33"/>
      <c r="B5548" s="212"/>
      <c r="C5548" s="216"/>
      <c r="D5548" s="342"/>
      <c r="E5548" s="343"/>
      <c r="F5548" s="343"/>
      <c r="G5548" s="41" t="s">
        <v>19</v>
      </c>
      <c r="H5548" s="343"/>
      <c r="I5548" s="344">
        <f>SUM(I5527:I5547)</f>
      </c>
      <c r="L5548">
        <f>SUM(L5526:L5547)</f>
      </c>
      <c r="M5548">
        <f>SUM(M5528:M5547)</f>
      </c>
      <c r="W5548">
        <f t="shared" si="594"/>
      </c>
      <c r="X5548">
        <f t="shared" si="595"/>
      </c>
      <c r="Y5548">
        <f t="shared" si="596"/>
      </c>
      <c r="Z5548">
        <f t="shared" si="597"/>
      </c>
    </row>
    <row r="5549" spans="1:26">
      <c r="A5549" s="221"/>
      <c r="B5549" s="222"/>
      <c r="C5549" s="222"/>
      <c r="D5549" s="154" t="s">
        <v>520</v>
      </c>
      <c r="E5549" s="154"/>
      <c r="F5549" s="154"/>
      <c r="G5549" s="154"/>
      <c r="H5549" s="223">
        <v>1</v>
      </c>
      <c r="I5549" s="155">
        <f>+L5548*H5549</f>
      </c>
      <c r="K5549" s="118"/>
      <c r="W5549">
        <f t="shared" si="594"/>
      </c>
      <c r="X5549">
        <f t="shared" si="595"/>
      </c>
      <c r="Y5549">
        <f t="shared" si="596"/>
      </c>
      <c r="Z5549">
        <f t="shared" si="597"/>
      </c>
    </row>
    <row r="5550" spans="1:26">
      <c r="A5550" s="33"/>
      <c r="B5550" s="11" t="s">
        <v>20</v>
      </c>
      <c r="C5550" s="10"/>
      <c r="D5550" s="10"/>
      <c r="E5550" s="10"/>
      <c r="F5550" s="10"/>
      <c r="G5550" s="10"/>
      <c r="H5550" s="10"/>
      <c r="I5550" s="140"/>
      <c r="W5550">
        <f t="shared" si="594"/>
      </c>
      <c r="X5550">
        <f t="shared" si="595"/>
      </c>
      <c r="Y5550">
        <f t="shared" si="596"/>
      </c>
      <c r="Z5550">
        <f t="shared" si="597"/>
      </c>
    </row>
    <row r="5551" spans="1:26" ht="15.75" thickBot="1">
      <c r="A5551" s="33"/>
      <c r="B5551" s="11" t="s">
        <v>1028</v>
      </c>
      <c r="C5551" s="35"/>
      <c r="D5551" s="35"/>
      <c r="E5551" s="35"/>
      <c r="F5551" s="35"/>
      <c r="G5551" s="35"/>
      <c r="H5551" s="35"/>
      <c r="I5551" s="36"/>
      <c r="W5551">
        <f t="shared" si="594"/>
      </c>
      <c r="X5551">
        <f t="shared" si="595"/>
      </c>
      <c r="Y5551">
        <f t="shared" si="596"/>
      </c>
      <c r="Z5551">
        <f t="shared" si="597"/>
      </c>
    </row>
    <row r="5552" spans="1:26" ht="15.75" thickBot="1">
      <c r="A5552" s="37"/>
      <c r="B5552" s="11" t="s">
        <v>1029</v>
      </c>
      <c r="C5552" s="39" t="s">
        <v>21</v>
      </c>
      <c r="D5552" s="40">
        <f>SUM(D5527:D5551)</f>
      </c>
      <c r="E5552" s="41">
        <f>IF(H5552=I5552,"OK","NO")</f>
      </c>
      <c r="F5552" s="40">
        <f>SUM(F5527:F5551)</f>
      </c>
      <c r="G5552" s="40">
        <f>SUM(G5527:G5551)</f>
      </c>
      <c r="H5552" s="41">
        <f>SUMPRODUCT(F5527:F5547,H5527:H5547)</f>
      </c>
      <c r="I5552" s="43">
        <f>+I5548-I5549</f>
      </c>
      <c r="J5552">
        <v>142989</v>
      </c>
      <c r="K5552" s="118"/>
      <c r="P5552" s="118">
        <f>+I5552-P5543</f>
      </c>
      <c r="W5552">
        <f t="shared" si="594"/>
      </c>
      <c r="X5552">
        <f t="shared" si="595"/>
      </c>
      <c r="Y5552">
        <f t="shared" si="596"/>
      </c>
      <c r="Z5552">
        <f t="shared" si="597"/>
      </c>
    </row>
    <row r="5553" spans="1:26" ht="15.75" thickBot="1">
      <c r="A5553" s="44"/>
      <c r="B5553" s="11"/>
      <c r="C5553" s="45"/>
      <c r="D5553" s="45"/>
      <c r="E5553" s="45"/>
      <c r="F5553" s="45"/>
      <c r="G5553" s="45"/>
      <c r="H5553" s="46"/>
      <c r="I5553" s="47"/>
      <c r="J5553" s="118">
        <f>+I5552-J5552</f>
      </c>
      <c r="K5553" s="118">
        <f>911*15</f>
      </c>
      <c r="L5553" s="118"/>
      <c r="P5553" s="118">
        <f>+P5552+P5543</f>
      </c>
      <c r="W5553">
        <f t="shared" si="594"/>
      </c>
      <c r="X5553">
        <f t="shared" si="595"/>
      </c>
      <c r="Y5553">
        <f t="shared" si="596"/>
      </c>
      <c r="Z5553">
        <f t="shared" si="597"/>
      </c>
    </row>
    <row r="5554" spans="1:26">
      <c r="A5554" s="345" t="s">
        <v>1030</v>
      </c>
      <c r="B5554" s="12"/>
      <c r="C5554" s="12"/>
      <c r="D5554" s="13"/>
      <c r="E5554" s="14"/>
      <c r="F5554" s="14"/>
      <c r="G5554" s="14"/>
      <c r="H5554" s="2"/>
      <c r="I5554" s="12"/>
      <c r="J5554" s="118"/>
      <c r="L5554" s="118"/>
      <c r="W5554">
        <f t="shared" si="594"/>
      </c>
      <c r="X5554">
        <f t="shared" si="595"/>
      </c>
      <c r="Y5554">
        <f t="shared" si="596"/>
      </c>
      <c r="Z5554">
        <f t="shared" si="597"/>
      </c>
    </row>
    <row r="5555" spans="1:26">
      <c r="W5555">
        <f t="shared" si="594"/>
      </c>
      <c r="X5555">
        <f t="shared" si="595"/>
      </c>
      <c r="Y5555">
        <f t="shared" si="596"/>
      </c>
      <c r="Z5555">
        <f t="shared" si="597"/>
      </c>
    </row>
    <row r="5556" spans="1:26">
      <c r="W5556">
        <f t="shared" si="594"/>
      </c>
      <c r="X5556">
        <f t="shared" si="595"/>
      </c>
      <c r="Y5556">
        <f t="shared" si="596"/>
      </c>
      <c r="Z5556">
        <f t="shared" si="597"/>
      </c>
    </row>
    <row r="5557" spans="1:26">
      <c r="W5557">
        <f t="shared" si="594"/>
      </c>
      <c r="X5557">
        <f t="shared" si="595"/>
      </c>
      <c r="Y5557">
        <f t="shared" si="596"/>
      </c>
      <c r="Z5557">
        <f t="shared" si="597"/>
      </c>
    </row>
    <row r="5558" spans="1:26">
      <c r="W5558">
        <f t="shared" si="594"/>
      </c>
      <c r="X5558">
        <f t="shared" si="595"/>
      </c>
      <c r="Y5558">
        <f t="shared" si="596"/>
      </c>
      <c r="Z5558">
        <f t="shared" si="597"/>
      </c>
    </row>
    <row r="5559" spans="1:26">
      <c r="A5559" s="1562" t="s">
        <v>0</v>
      </c>
      <c r="B5559" s="1562"/>
      <c r="C5559" s="1562"/>
      <c r="D5559" s="1562"/>
      <c r="E5559" s="1562"/>
      <c r="F5559" s="1562"/>
      <c r="G5559" s="1562"/>
      <c r="H5559" s="1562"/>
      <c r="I5559" s="1562"/>
      <c r="W5559">
        <f t="shared" si="594"/>
      </c>
      <c r="X5559">
        <f t="shared" si="595"/>
      </c>
      <c r="Y5559">
        <f t="shared" si="596"/>
      </c>
      <c r="Z5559">
        <f t="shared" si="597"/>
      </c>
    </row>
    <row r="5560" spans="1:26">
      <c r="W5560">
        <f t="shared" si="594"/>
      </c>
      <c r="X5560">
        <f t="shared" si="595"/>
      </c>
      <c r="Y5560">
        <f t="shared" si="596"/>
      </c>
      <c r="Z5560">
        <f t="shared" si="597"/>
      </c>
    </row>
    <row r="5561" spans="1:26">
      <c r="A5561" s="1" t="s">
        <v>1</v>
      </c>
      <c r="B5561" s="1"/>
      <c r="G5561" s="2" t="s">
        <v>2</v>
      </c>
      <c r="H5561" s="3" t="s">
        <v>1556</v>
      </c>
      <c r="W5561">
        <f t="shared" si="594"/>
      </c>
      <c r="X5561">
        <f t="shared" si="595"/>
      </c>
      <c r="Y5561">
        <f t="shared" si="596"/>
      </c>
      <c r="Z5561">
        <f t="shared" si="597"/>
      </c>
    </row>
    <row r="5562" spans="1:26">
      <c r="A5562" s="22" t="inlineStr">
        <is>
          <t>ATTN: Contact-005</t>
        </is>
      </c>
      <c r="B5562" s="1"/>
      <c r="F5562" s="4"/>
      <c r="G5562" s="451" t="s">
        <v>1440</v>
      </c>
      <c r="H5562" s="582" t="s">
        <v>180</v>
      </c>
      <c r="W5562">
        <f t="shared" si="594"/>
      </c>
      <c r="X5562">
        <f t="shared" si="595"/>
      </c>
      <c r="Y5562">
        <f t="shared" si="596"/>
      </c>
      <c r="Z5562">
        <f t="shared" si="597"/>
      </c>
    </row>
    <row r="5563" spans="1:26">
      <c r="A5563" s="1" t="inlineStr">
        <is>
          <t>Dealer-112</t>
        </is>
      </c>
      <c r="B5563" s="1"/>
      <c r="W5563">
        <f t="shared" si="594"/>
      </c>
      <c r="X5563">
        <f t="shared" si="595"/>
      </c>
      <c r="Y5563">
        <f t="shared" si="596"/>
      </c>
      <c r="Z5563">
        <f t="shared" si="597"/>
      </c>
    </row>
    <row r="5564" spans="1:26">
      <c r="A5564" s="1" t="inlineStr">
        <is>
          <t>Address line (redacted)</t>
        </is>
      </c>
      <c r="B5564" s="1"/>
      <c r="D5564" s="85"/>
      <c r="E5564" s="85"/>
      <c r="F5564" s="85"/>
      <c r="G5564" s="85"/>
      <c r="H5564" s="85"/>
      <c r="W5564">
        <f t="shared" si="594"/>
      </c>
      <c r="X5564">
        <f t="shared" si="595"/>
      </c>
      <c r="Y5564">
        <f t="shared" si="596"/>
      </c>
      <c r="Z5564">
        <f t="shared" si="597"/>
      </c>
    </row>
    <row r="5565" spans="1:26">
      <c r="A5565" s="22" t="inlineStr">
        <is>
          <t>Address line (redacted)</t>
        </is>
      </c>
      <c r="B5565" s="86"/>
      <c r="D5565" s="85"/>
      <c r="E5565" s="85"/>
      <c r="F5565" s="85"/>
      <c r="G5565" s="85"/>
      <c r="H5565" s="85"/>
      <c r="W5565">
        <f t="shared" si="594"/>
      </c>
      <c r="X5565">
        <f t="shared" si="595"/>
      </c>
      <c r="Y5565">
        <f t="shared" si="596"/>
      </c>
      <c r="Z5565">
        <f t="shared" si="597"/>
      </c>
    </row>
    <row r="5566" spans="1:26">
      <c r="A5566" s="49" t="s">
        <v>4</v>
      </c>
      <c r="B5566" s="87" t="inlineStr">
        <is>
          <t>GSTIN-MASKED</t>
        </is>
      </c>
      <c r="W5566">
        <f t="shared" si="594"/>
      </c>
      <c r="X5566">
        <f t="shared" si="595"/>
      </c>
      <c r="Y5566">
        <f t="shared" si="596"/>
      </c>
      <c r="Z5566">
        <f t="shared" si="597"/>
      </c>
    </row>
    <row r="5567" spans="1:26">
      <c r="A5567" s="1" t="s">
        <v>5</v>
      </c>
      <c r="W5567">
        <f t="shared" si="594"/>
      </c>
      <c r="X5567">
        <f t="shared" si="595"/>
      </c>
      <c r="Y5567">
        <f t="shared" si="596"/>
      </c>
      <c r="Z5567">
        <f t="shared" si="597"/>
      </c>
    </row>
    <row r="5568" spans="1:26">
      <c r="A5568" s="1" t="s">
        <v>6</v>
      </c>
      <c r="W5568">
        <f t="shared" si="594"/>
      </c>
      <c r="X5568">
        <f t="shared" si="595"/>
      </c>
      <c r="Y5568">
        <f t="shared" si="596"/>
      </c>
      <c r="Z5568">
        <f t="shared" si="597"/>
      </c>
    </row>
    <row r="5569" spans="1:26">
      <c r="A5569" s="1" t="s">
        <v>7</v>
      </c>
      <c r="W5569">
        <f t="shared" si="594"/>
      </c>
      <c r="X5569">
        <f t="shared" si="595"/>
      </c>
      <c r="Y5569">
        <f t="shared" si="596"/>
      </c>
      <c r="Z5569">
        <f t="shared" si="597"/>
      </c>
    </row>
    <row r="5570" spans="1:26" ht="24">
      <c r="A5570" s="88" t="s">
        <v>8</v>
      </c>
      <c r="B5570" s="89" t="s">
        <v>9</v>
      </c>
      <c r="C5570" s="89" t="s">
        <v>10</v>
      </c>
      <c r="D5570" s="34" t="s">
        <v>11</v>
      </c>
      <c r="E5570" s="34" t="s">
        <v>12</v>
      </c>
      <c r="F5570" s="34" t="s">
        <v>13</v>
      </c>
      <c r="G5570" s="34" t="s">
        <v>14</v>
      </c>
      <c r="H5570" s="88" t="s">
        <v>15</v>
      </c>
      <c r="I5570" s="90" t="s">
        <v>16</v>
      </c>
      <c r="W5570">
        <f t="shared" si="594"/>
      </c>
      <c r="X5570">
        <f t="shared" si="595"/>
      </c>
      <c r="Y5570">
        <f t="shared" si="596"/>
      </c>
      <c r="Z5570">
        <f t="shared" si="597"/>
      </c>
    </row>
    <row r="5571" spans="1:26">
      <c r="A5571" s="5"/>
      <c r="B5571" s="1564" t="s">
        <v>1056</v>
      </c>
      <c r="C5571" s="1565"/>
      <c r="D5571" s="5"/>
      <c r="E5571" s="16"/>
      <c r="F5571" s="5"/>
      <c r="G5571" s="5"/>
      <c r="H5571" s="5"/>
      <c r="I5571" s="102"/>
      <c r="W5571">
        <f t="shared" si="594"/>
      </c>
      <c r="X5571">
        <f t="shared" si="595"/>
      </c>
      <c r="Y5571">
        <f t="shared" si="596"/>
      </c>
      <c r="Z5571">
        <f t="shared" si="597"/>
      </c>
    </row>
    <row r="5572" spans="1:26">
      <c r="A5572" s="1594">
        <v>1</v>
      </c>
      <c r="B5572" s="17" t="s">
        <v>673</v>
      </c>
      <c r="C5572" s="1648" t="s">
        <v>1557</v>
      </c>
      <c r="D5572" s="5">
        <v>1</v>
      </c>
      <c r="E5572" s="5">
        <v>50</v>
      </c>
      <c r="F5572" s="5">
        <f>+E5572*D5572</f>
      </c>
      <c r="G5572" s="1709">
        <v>1</v>
      </c>
      <c r="H5572" s="1606">
        <v>1</v>
      </c>
      <c r="I5572" s="102"/>
      <c r="W5572">
        <f t="shared" ref="W5572:W5635" si="607">IF(LEFT($H5572&amp;"",5)="2019-",$H5572,W5571)</f>
      </c>
      <c r="X5572">
        <f t="shared" ref="X5572:X5635" si="608">IF($W5572="",0,IF(COUNTIF($AB$2:$AB$80,$W5572)&gt;0,1,0))</f>
      </c>
      <c r="Y5572">
        <f t="shared" ref="Y5572:Y5635" si="609">IF($C5572="","",UPPER(TRIM(IFERROR(LEFT($C5572&amp;"",FIND("/",$C5572&amp;"")-1),$C5572&amp;""))))</f>
      </c>
      <c r="Z5572">
        <f t="shared" ref="Z5572:Z5635" si="610">IFERROR(IF(ISNUMBER($G5572),$G5572,0),0)</f>
      </c>
    </row>
    <row r="5573" spans="1:26">
      <c r="A5573" s="1560"/>
      <c r="B5573" s="17" t="s">
        <v>674</v>
      </c>
      <c r="C5573" s="1650"/>
      <c r="D5573" s="5">
        <v>1</v>
      </c>
      <c r="E5573" s="5">
        <v>100</v>
      </c>
      <c r="F5573" s="5">
        <f>+E5573*D5573</f>
      </c>
      <c r="G5573" s="1710"/>
      <c r="H5573" s="1561"/>
      <c r="I5573" s="102">
        <f>+H5572*G5572</f>
      </c>
      <c r="W5573">
        <f t="shared" si="607"/>
      </c>
      <c r="X5573">
        <f t="shared" si="608"/>
      </c>
      <c r="Y5573">
        <f t="shared" si="609"/>
      </c>
      <c r="Z5573">
        <f t="shared" si="610"/>
      </c>
    </row>
    <row r="5574" spans="1:26">
      <c r="A5574" s="1595"/>
      <c r="B5574" s="17" t="s">
        <v>765</v>
      </c>
      <c r="C5574" s="1649"/>
      <c r="D5574" s="5">
        <v>1</v>
      </c>
      <c r="E5574" s="5">
        <v>100</v>
      </c>
      <c r="F5574" s="5">
        <f>+E5574*D5574</f>
      </c>
      <c r="G5574" s="1711"/>
      <c r="H5574" s="1607"/>
      <c r="I5574" s="102"/>
      <c r="W5574">
        <f t="shared" si="607"/>
      </c>
      <c r="X5574">
        <f t="shared" si="608"/>
      </c>
      <c r="Y5574">
        <f t="shared" si="609"/>
      </c>
      <c r="Z5574">
        <f t="shared" si="610"/>
      </c>
    </row>
    <row r="5575" spans="1:26">
      <c r="A5575" s="5"/>
      <c r="B5575" s="8"/>
      <c r="C5575" s="5"/>
      <c r="D5575" s="21"/>
      <c r="E5575" s="5"/>
      <c r="F5575" s="5"/>
      <c r="G5575" s="452" t="s">
        <v>1560</v>
      </c>
      <c r="H5575" s="5"/>
      <c r="I5575" s="102"/>
      <c r="W5575">
        <f t="shared" si="607"/>
      </c>
      <c r="X5575">
        <f t="shared" si="608"/>
      </c>
      <c r="Y5575">
        <f t="shared" si="609"/>
      </c>
      <c r="Z5575">
        <f t="shared" si="610"/>
      </c>
    </row>
    <row r="5576" spans="1:26">
      <c r="A5576" s="5"/>
      <c r="B5576" s="1564" t="s">
        <v>300</v>
      </c>
      <c r="C5576" s="1565"/>
      <c r="D5576" s="21"/>
      <c r="E5576" s="5"/>
      <c r="F5576" s="5"/>
      <c r="G5576" s="322"/>
      <c r="H5576" s="5"/>
      <c r="I5576" s="102"/>
      <c r="W5576">
        <f t="shared" si="607"/>
      </c>
      <c r="X5576">
        <f t="shared" si="608"/>
      </c>
      <c r="Y5576">
        <f t="shared" si="609"/>
      </c>
      <c r="Z5576">
        <f t="shared" si="610"/>
      </c>
    </row>
    <row r="5577" spans="1:26" ht="24">
      <c r="A5577" s="5">
        <v>2</v>
      </c>
      <c r="B5577" s="17" t="s">
        <v>886</v>
      </c>
      <c r="C5577" s="88" t="s">
        <v>887</v>
      </c>
      <c r="D5577" s="1594">
        <v>1</v>
      </c>
      <c r="E5577" s="5">
        <v>10</v>
      </c>
      <c r="F5577" s="5">
        <f>+E5577</f>
      </c>
      <c r="G5577" s="6">
        <f>+F5577</f>
      </c>
      <c r="H5577" s="5">
        <v>1</v>
      </c>
      <c r="I5577" s="102">
        <f>+H5577*G5577</f>
      </c>
      <c r="W5577">
        <f t="shared" si="607"/>
      </c>
      <c r="X5577">
        <f t="shared" si="608"/>
      </c>
      <c r="Y5577">
        <f t="shared" si="609"/>
      </c>
      <c r="Z5577">
        <f t="shared" si="610"/>
      </c>
    </row>
    <row r="5578" spans="1:26">
      <c r="A5578" s="5">
        <v>3</v>
      </c>
      <c r="B5578" s="17" t="s">
        <v>986</v>
      </c>
      <c r="C5578" s="5" t="s">
        <v>987</v>
      </c>
      <c r="D5578" s="1560"/>
      <c r="E5578" s="5"/>
      <c r="F5578" s="5">
        <v>50</v>
      </c>
      <c r="G5578" s="6">
        <f>+F5578</f>
      </c>
      <c r="H5578" s="7">
        <v>1</v>
      </c>
      <c r="I5578" s="102">
        <f>+H5578*G5578</f>
      </c>
      <c r="W5578">
        <f t="shared" si="607"/>
      </c>
      <c r="X5578">
        <f t="shared" si="608"/>
      </c>
      <c r="Y5578">
        <f t="shared" si="609"/>
      </c>
      <c r="Z5578">
        <f t="shared" si="610"/>
      </c>
    </row>
    <row r="5579" spans="1:26">
      <c r="A5579" s="5">
        <v>4</v>
      </c>
      <c r="B5579" s="20" t="s">
        <v>1128</v>
      </c>
      <c r="C5579" s="5" t="s">
        <v>592</v>
      </c>
      <c r="D5579" s="1595"/>
      <c r="E5579" s="5">
        <v>25</v>
      </c>
      <c r="F5579" s="5">
        <v>25</v>
      </c>
      <c r="G5579" s="6">
        <f>+F5579</f>
      </c>
      <c r="H5579" s="7">
        <v>1</v>
      </c>
      <c r="I5579" s="102">
        <f>+H5579*G5579</f>
      </c>
      <c r="W5579">
        <f t="shared" si="607"/>
      </c>
      <c r="X5579">
        <f t="shared" si="608"/>
      </c>
      <c r="Y5579">
        <f t="shared" si="609"/>
      </c>
      <c r="Z5579">
        <f t="shared" si="610"/>
      </c>
    </row>
    <row r="5580" spans="1:26">
      <c r="A5580" s="5"/>
      <c r="B5580" s="1564" t="s">
        <v>604</v>
      </c>
      <c r="C5580" s="1565"/>
      <c r="D5580" s="21"/>
      <c r="E5580" s="21"/>
      <c r="F5580" s="5"/>
      <c r="G5580" s="6"/>
      <c r="H5580" s="5"/>
      <c r="I5580" s="102"/>
      <c r="W5580">
        <f t="shared" si="607"/>
      </c>
      <c r="X5580">
        <f t="shared" si="608"/>
      </c>
      <c r="Y5580">
        <f t="shared" si="609"/>
      </c>
      <c r="Z5580">
        <f t="shared" si="610"/>
      </c>
    </row>
    <row r="5581" spans="1:26">
      <c r="A5581" s="5">
        <v>5</v>
      </c>
      <c r="B5581" s="106" t="s">
        <v>605</v>
      </c>
      <c r="C5581" s="269" t="s">
        <v>606</v>
      </c>
      <c r="D5581" s="5">
        <v>1</v>
      </c>
      <c r="E5581" s="5">
        <v>10</v>
      </c>
      <c r="F5581" s="5">
        <f>+E5581*D5581</f>
      </c>
      <c r="G5581" s="6">
        <f>+E5581*D5581</f>
      </c>
      <c r="H5581" s="9">
        <v>1</v>
      </c>
      <c r="I5581" s="102">
        <f>+H5581*G5581</f>
      </c>
      <c r="W5581">
        <f t="shared" si="607"/>
      </c>
      <c r="X5581">
        <f t="shared" si="608"/>
      </c>
      <c r="Y5581">
        <f t="shared" si="609"/>
      </c>
      <c r="Z5581">
        <f t="shared" si="610"/>
      </c>
    </row>
    <row r="5582" spans="1:26">
      <c r="A5582" s="5"/>
      <c r="B5582" s="1564" t="s">
        <v>24</v>
      </c>
      <c r="C5582" s="1565"/>
      <c r="D5582" s="21"/>
      <c r="E5582" s="21"/>
      <c r="F5582" s="5"/>
      <c r="G5582" s="6"/>
      <c r="H5582" s="5"/>
      <c r="I5582" s="102"/>
      <c r="W5582">
        <f t="shared" si="607"/>
      </c>
      <c r="X5582">
        <f t="shared" si="608"/>
      </c>
      <c r="Y5582">
        <f t="shared" si="609"/>
      </c>
      <c r="Z5582">
        <f t="shared" si="610"/>
      </c>
    </row>
    <row r="5583" spans="1:26" ht="15.75">
      <c r="A5583" s="19">
        <v>6</v>
      </c>
      <c r="B5583" s="20" t="s">
        <v>588</v>
      </c>
      <c r="C5583" s="19" t="s">
        <v>589</v>
      </c>
      <c r="D5583" s="19">
        <v>1</v>
      </c>
      <c r="E5583" s="19">
        <v>6</v>
      </c>
      <c r="F5583" s="5">
        <f>+E5583*D5583</f>
      </c>
      <c r="G5583" s="6">
        <f>+E5583*D5583</f>
      </c>
      <c r="H5583" s="19">
        <v>1</v>
      </c>
      <c r="I5583" s="102">
        <f>+H5583*G5583</f>
      </c>
      <c r="W5583">
        <f t="shared" si="607"/>
      </c>
      <c r="X5583">
        <f t="shared" si="608"/>
      </c>
      <c r="Y5583">
        <f t="shared" si="609"/>
      </c>
      <c r="Z5583">
        <f t="shared" si="610"/>
      </c>
    </row>
    <row r="5584" spans="1:26">
      <c r="A5584" s="5"/>
      <c r="B5584" s="1564" t="s">
        <v>644</v>
      </c>
      <c r="C5584" s="1565"/>
      <c r="D5584" s="21"/>
      <c r="E5584" s="5"/>
      <c r="F5584" s="5"/>
      <c r="G5584" s="6"/>
      <c r="H5584" s="5"/>
      <c r="I5584" s="102"/>
      <c r="W5584">
        <f t="shared" si="607"/>
      </c>
      <c r="X5584">
        <f t="shared" si="608"/>
      </c>
      <c r="Y5584">
        <f t="shared" si="609"/>
      </c>
      <c r="Z5584">
        <f t="shared" si="610"/>
      </c>
    </row>
    <row r="5585" spans="1:26">
      <c r="A5585" s="5">
        <v>7</v>
      </c>
      <c r="B5585" s="8" t="s">
        <v>1558</v>
      </c>
      <c r="C5585" s="5" t="s">
        <v>1559</v>
      </c>
      <c r="D5585" s="5">
        <v>2</v>
      </c>
      <c r="E5585" s="5">
        <v>1</v>
      </c>
      <c r="F5585" s="5">
        <v>2</v>
      </c>
      <c r="G5585" s="6">
        <f>+F5585</f>
      </c>
      <c r="H5585" s="5">
        <v>1</v>
      </c>
      <c r="I5585" s="102">
        <f>+H5585*G5585</f>
      </c>
      <c r="W5585">
        <f t="shared" si="607"/>
      </c>
      <c r="X5585">
        <f t="shared" si="608"/>
      </c>
      <c r="Y5585">
        <f t="shared" si="609"/>
      </c>
      <c r="Z5585">
        <f t="shared" si="610"/>
      </c>
    </row>
    <row r="5586" spans="1:26">
      <c r="A5586" s="5"/>
      <c r="B5586" s="1564" t="s">
        <v>18</v>
      </c>
      <c r="C5586" s="1565"/>
      <c r="D5586" s="21"/>
      <c r="E5586" s="5"/>
      <c r="F5586" s="5"/>
      <c r="G5586" s="5"/>
      <c r="H5586" s="5"/>
      <c r="I5586" s="102"/>
      <c r="W5586">
        <f t="shared" si="607"/>
      </c>
      <c r="X5586">
        <f t="shared" si="608"/>
      </c>
      <c r="Y5586">
        <f t="shared" si="609"/>
      </c>
      <c r="Z5586">
        <f t="shared" si="610"/>
      </c>
    </row>
    <row r="5587" spans="1:26">
      <c r="A5587" s="5">
        <v>8</v>
      </c>
      <c r="B5587" s="128" t="s">
        <v>937</v>
      </c>
      <c r="C5587" s="101" t="s">
        <v>936</v>
      </c>
      <c r="D5587" s="5">
        <v>1</v>
      </c>
      <c r="E5587" s="5">
        <v>4</v>
      </c>
      <c r="F5587" s="5">
        <f t="shared" ref="F5587:F5599" si="611">+E5587*D5587</f>
      </c>
      <c r="G5587" s="6">
        <f t="shared" ref="G5587:G5599" si="612">+E5587*D5587</f>
      </c>
      <c r="H5587" s="9">
        <v>1</v>
      </c>
      <c r="I5587" s="102">
        <f t="shared" ref="I5587:I5599" si="613">+H5587*G5587</f>
      </c>
      <c r="W5587">
        <f t="shared" si="607"/>
      </c>
      <c r="X5587">
        <f t="shared" si="608"/>
      </c>
      <c r="Y5587">
        <f t="shared" si="609"/>
      </c>
      <c r="Z5587">
        <f t="shared" si="610"/>
      </c>
    </row>
    <row r="5588" spans="1:26">
      <c r="A5588" s="5">
        <v>9</v>
      </c>
      <c r="B5588" s="128" t="s">
        <v>1412</v>
      </c>
      <c r="C5588" s="9" t="s">
        <v>1411</v>
      </c>
      <c r="D5588" s="5">
        <v>1</v>
      </c>
      <c r="E5588" s="5">
        <v>4</v>
      </c>
      <c r="F5588" s="5">
        <f t="shared" si="611"/>
      </c>
      <c r="G5588" s="6">
        <f t="shared" si="612"/>
      </c>
      <c r="H5588" s="9">
        <v>1</v>
      </c>
      <c r="I5588" s="102">
        <f t="shared" si="613"/>
      </c>
      <c r="W5588">
        <f t="shared" si="607"/>
      </c>
      <c r="X5588">
        <f t="shared" si="608"/>
      </c>
      <c r="Y5588">
        <f t="shared" si="609"/>
      </c>
      <c r="Z5588">
        <f t="shared" si="610"/>
      </c>
    </row>
    <row r="5589" spans="1:26">
      <c r="A5589" s="5">
        <v>10</v>
      </c>
      <c r="B5589" s="8" t="s">
        <v>275</v>
      </c>
      <c r="C5589" s="5" t="s">
        <v>276</v>
      </c>
      <c r="D5589" s="5">
        <v>2</v>
      </c>
      <c r="E5589" s="5">
        <v>4</v>
      </c>
      <c r="F5589" s="5">
        <f t="shared" si="611"/>
      </c>
      <c r="G5589" s="6">
        <f t="shared" si="612"/>
      </c>
      <c r="H5589" s="9">
        <v>1</v>
      </c>
      <c r="I5589" s="102">
        <f t="shared" si="613"/>
      </c>
      <c r="W5589">
        <f t="shared" si="607"/>
      </c>
      <c r="X5589">
        <f t="shared" si="608"/>
      </c>
      <c r="Y5589">
        <f t="shared" si="609"/>
      </c>
      <c r="Z5589">
        <f t="shared" si="610"/>
      </c>
    </row>
    <row r="5590" spans="1:26">
      <c r="A5590" s="5">
        <v>11</v>
      </c>
      <c r="B5590" s="8" t="s">
        <v>295</v>
      </c>
      <c r="C5590" s="5" t="s">
        <v>294</v>
      </c>
      <c r="D5590" s="5">
        <v>2</v>
      </c>
      <c r="E5590" s="5">
        <v>4</v>
      </c>
      <c r="F5590" s="5">
        <f t="shared" si="611"/>
      </c>
      <c r="G5590" s="6">
        <f t="shared" si="612"/>
      </c>
      <c r="H5590" s="9">
        <v>1</v>
      </c>
      <c r="I5590" s="102">
        <f t="shared" si="613"/>
      </c>
      <c r="W5590">
        <f t="shared" si="607"/>
      </c>
      <c r="X5590">
        <f t="shared" si="608"/>
      </c>
      <c r="Y5590">
        <f t="shared" si="609"/>
      </c>
      <c r="Z5590">
        <f t="shared" si="610"/>
      </c>
    </row>
    <row r="5591" spans="1:26">
      <c r="A5591" s="5">
        <v>12</v>
      </c>
      <c r="B5591" s="95" t="s">
        <v>318</v>
      </c>
      <c r="C5591" s="9" t="s">
        <v>319</v>
      </c>
      <c r="D5591" s="5">
        <v>1</v>
      </c>
      <c r="E5591" s="5">
        <v>4</v>
      </c>
      <c r="F5591" s="5">
        <f t="shared" si="611"/>
      </c>
      <c r="G5591" s="6">
        <f t="shared" si="612"/>
      </c>
      <c r="H5591" s="16">
        <v>1</v>
      </c>
      <c r="I5591" s="102">
        <f t="shared" si="613"/>
      </c>
      <c r="W5591">
        <f t="shared" si="607"/>
      </c>
      <c r="X5591">
        <f t="shared" si="608"/>
      </c>
      <c r="Y5591">
        <f t="shared" si="609"/>
      </c>
      <c r="Z5591">
        <f t="shared" si="610"/>
      </c>
    </row>
    <row r="5592" spans="1:26">
      <c r="A5592" s="5">
        <v>13</v>
      </c>
      <c r="B5592" s="95" t="s">
        <v>277</v>
      </c>
      <c r="C5592" s="9" t="s">
        <v>278</v>
      </c>
      <c r="D5592" s="5">
        <v>2</v>
      </c>
      <c r="E5592" s="5">
        <v>4</v>
      </c>
      <c r="F5592" s="5">
        <f t="shared" si="611"/>
      </c>
      <c r="G5592" s="6">
        <f t="shared" si="612"/>
      </c>
      <c r="H5592" s="16">
        <v>1</v>
      </c>
      <c r="I5592" s="102">
        <f t="shared" si="613"/>
      </c>
      <c r="W5592">
        <f t="shared" si="607"/>
      </c>
      <c r="X5592">
        <f t="shared" si="608"/>
      </c>
      <c r="Y5592">
        <f t="shared" si="609"/>
      </c>
      <c r="Z5592">
        <f t="shared" si="610"/>
      </c>
    </row>
    <row r="5593" spans="1:26" ht="24">
      <c r="A5593" s="5">
        <v>14</v>
      </c>
      <c r="B5593" s="95" t="s">
        <v>322</v>
      </c>
      <c r="C5593" s="101" t="s">
        <v>323</v>
      </c>
      <c r="D5593" s="5">
        <v>1</v>
      </c>
      <c r="E5593" s="16">
        <v>4</v>
      </c>
      <c r="F5593" s="5">
        <f t="shared" si="611"/>
      </c>
      <c r="G5593" s="6">
        <f t="shared" si="612"/>
      </c>
      <c r="H5593" s="5">
        <v>1</v>
      </c>
      <c r="I5593" s="102">
        <f t="shared" si="613"/>
      </c>
      <c r="W5593">
        <f t="shared" si="607"/>
      </c>
      <c r="X5593">
        <f t="shared" si="608"/>
      </c>
      <c r="Y5593">
        <f t="shared" si="609"/>
      </c>
      <c r="Z5593">
        <f t="shared" si="610"/>
      </c>
    </row>
    <row r="5594" spans="1:26">
      <c r="A5594" s="5">
        <v>15</v>
      </c>
      <c r="B5594" s="95" t="s">
        <v>873</v>
      </c>
      <c r="C5594" s="9" t="s">
        <v>872</v>
      </c>
      <c r="D5594" s="5">
        <v>1</v>
      </c>
      <c r="E5594" s="5">
        <v>4</v>
      </c>
      <c r="F5594" s="5">
        <f t="shared" si="611"/>
      </c>
      <c r="G5594" s="6">
        <f t="shared" si="612"/>
      </c>
      <c r="H5594" s="16">
        <v>1</v>
      </c>
      <c r="I5594" s="102">
        <f t="shared" si="613"/>
      </c>
      <c r="W5594">
        <f t="shared" si="607"/>
      </c>
      <c r="X5594">
        <f t="shared" si="608"/>
      </c>
      <c r="Y5594">
        <f t="shared" si="609"/>
      </c>
      <c r="Z5594">
        <f t="shared" si="610"/>
      </c>
    </row>
    <row r="5595" spans="1:26" ht="24">
      <c r="A5595" s="5">
        <v>16</v>
      </c>
      <c r="B5595" s="95" t="s">
        <v>334</v>
      </c>
      <c r="C5595" s="5" t="s">
        <v>335</v>
      </c>
      <c r="D5595" s="5">
        <v>1</v>
      </c>
      <c r="E5595" s="5">
        <v>4</v>
      </c>
      <c r="F5595" s="5">
        <f t="shared" si="611"/>
      </c>
      <c r="G5595" s="6">
        <f t="shared" si="612"/>
      </c>
      <c r="H5595" s="5">
        <v>1</v>
      </c>
      <c r="I5595" s="102">
        <f t="shared" si="613"/>
      </c>
      <c r="W5595">
        <f t="shared" si="607"/>
      </c>
      <c r="X5595">
        <f t="shared" si="608"/>
      </c>
      <c r="Y5595">
        <f t="shared" si="609"/>
      </c>
      <c r="Z5595">
        <f t="shared" si="610"/>
      </c>
    </row>
    <row r="5596" spans="1:26">
      <c r="A5596" s="5">
        <v>17</v>
      </c>
      <c r="B5596" s="95" t="s">
        <v>310</v>
      </c>
      <c r="C5596" s="5" t="s">
        <v>311</v>
      </c>
      <c r="D5596" s="5">
        <v>1</v>
      </c>
      <c r="E5596" s="5">
        <v>4</v>
      </c>
      <c r="F5596" s="5">
        <f t="shared" si="611"/>
      </c>
      <c r="G5596" s="6">
        <f t="shared" si="612"/>
      </c>
      <c r="H5596" s="16">
        <v>1</v>
      </c>
      <c r="I5596" s="102">
        <f t="shared" si="613"/>
      </c>
      <c r="W5596">
        <f t="shared" si="607"/>
      </c>
      <c r="X5596">
        <f t="shared" si="608"/>
      </c>
      <c r="Y5596">
        <f t="shared" si="609"/>
      </c>
      <c r="Z5596">
        <f t="shared" si="610"/>
      </c>
    </row>
    <row r="5597" spans="1:26">
      <c r="A5597" s="5">
        <v>18</v>
      </c>
      <c r="B5597" s="8" t="s">
        <v>844</v>
      </c>
      <c r="C5597" s="5" t="s">
        <v>843</v>
      </c>
      <c r="D5597" s="5">
        <v>1</v>
      </c>
      <c r="E5597" s="16">
        <v>4</v>
      </c>
      <c r="F5597" s="5">
        <f t="shared" si="611"/>
      </c>
      <c r="G5597" s="6">
        <f t="shared" si="612"/>
      </c>
      <c r="H5597" s="5">
        <v>1</v>
      </c>
      <c r="I5597" s="102">
        <f t="shared" si="613"/>
      </c>
      <c r="W5597">
        <f t="shared" si="607"/>
      </c>
      <c r="X5597">
        <f t="shared" si="608"/>
      </c>
      <c r="Y5597">
        <f t="shared" si="609"/>
      </c>
      <c r="Z5597">
        <f t="shared" si="610"/>
      </c>
    </row>
    <row r="5598" spans="1:26">
      <c r="A5598" s="5">
        <v>19</v>
      </c>
      <c r="B5598" s="95" t="s">
        <v>291</v>
      </c>
      <c r="C5598" s="101" t="s">
        <v>290</v>
      </c>
      <c r="D5598" s="5">
        <v>3</v>
      </c>
      <c r="E5598" s="5">
        <v>1</v>
      </c>
      <c r="F5598" s="5">
        <f t="shared" si="611"/>
      </c>
      <c r="G5598" s="6">
        <f t="shared" si="612"/>
      </c>
      <c r="H5598" s="16">
        <v>1</v>
      </c>
      <c r="I5598" s="102">
        <f t="shared" si="613"/>
      </c>
      <c r="W5598">
        <f t="shared" si="607"/>
      </c>
      <c r="X5598">
        <f t="shared" si="608"/>
      </c>
      <c r="Y5598">
        <f t="shared" si="609"/>
      </c>
      <c r="Z5598">
        <f t="shared" si="610"/>
      </c>
    </row>
    <row r="5599" spans="1:26" ht="24">
      <c r="A5599" s="5">
        <v>20</v>
      </c>
      <c r="B5599" s="15" t="s">
        <v>817</v>
      </c>
      <c r="C5599" s="9" t="s">
        <v>816</v>
      </c>
      <c r="D5599" s="5">
        <v>1</v>
      </c>
      <c r="E5599" s="16">
        <v>4</v>
      </c>
      <c r="F5599" s="5">
        <f t="shared" si="611"/>
      </c>
      <c r="G5599" s="6">
        <f t="shared" si="612"/>
      </c>
      <c r="H5599" s="16">
        <v>1</v>
      </c>
      <c r="I5599" s="102">
        <f t="shared" si="613"/>
      </c>
      <c r="W5599">
        <f t="shared" si="607"/>
      </c>
      <c r="X5599">
        <f t="shared" si="608"/>
      </c>
      <c r="Y5599">
        <f t="shared" si="609"/>
      </c>
      <c r="Z5599">
        <f t="shared" si="610"/>
      </c>
    </row>
    <row r="5600" spans="1:26">
      <c r="A5600" s="5"/>
      <c r="B5600" s="1564" t="s">
        <v>17</v>
      </c>
      <c r="C5600" s="1565"/>
      <c r="D5600" s="21"/>
      <c r="E5600" s="5"/>
      <c r="F5600" s="5"/>
      <c r="G5600" s="5"/>
      <c r="H5600" s="5"/>
      <c r="I5600" s="102"/>
      <c r="W5600">
        <f t="shared" si="607"/>
      </c>
      <c r="X5600">
        <f t="shared" si="608"/>
      </c>
      <c r="Y5600">
        <f t="shared" si="609"/>
      </c>
      <c r="Z5600">
        <f t="shared" si="610"/>
      </c>
    </row>
    <row r="5601" spans="1:26">
      <c r="A5601" s="5">
        <v>21</v>
      </c>
      <c r="B5601" s="8" t="s">
        <v>283</v>
      </c>
      <c r="C5601" s="5" t="s">
        <v>282</v>
      </c>
      <c r="D5601" s="5">
        <v>1</v>
      </c>
      <c r="E5601" s="5">
        <v>5</v>
      </c>
      <c r="F5601" s="5">
        <f>+E5601*D5601</f>
      </c>
      <c r="G5601" s="6">
        <f>+E5601*D5601</f>
      </c>
      <c r="H5601" s="5">
        <v>1</v>
      </c>
      <c r="I5601" s="102">
        <f>+H5601*G5601</f>
      </c>
      <c r="W5601">
        <f t="shared" si="607"/>
      </c>
      <c r="X5601">
        <f t="shared" si="608"/>
      </c>
      <c r="Y5601">
        <f t="shared" si="609"/>
      </c>
      <c r="Z5601">
        <f t="shared" si="610"/>
      </c>
    </row>
    <row r="5602" spans="1:26">
      <c r="A5602" s="5"/>
      <c r="B5602" s="8"/>
      <c r="C5602" s="5"/>
      <c r="D5602" s="135"/>
      <c r="E5602" s="16"/>
      <c r="F5602" s="5"/>
      <c r="G5602" s="5"/>
      <c r="H5602" s="16"/>
      <c r="I5602" s="102"/>
      <c r="W5602">
        <f t="shared" si="607"/>
      </c>
      <c r="X5602">
        <f t="shared" si="608"/>
      </c>
      <c r="Y5602">
        <f t="shared" si="609"/>
      </c>
      <c r="Z5602">
        <f t="shared" si="610"/>
      </c>
    </row>
    <row r="5603" spans="1:26">
      <c r="A5603" s="10"/>
      <c r="B5603" s="10"/>
      <c r="C5603" s="10"/>
      <c r="D5603" s="10"/>
      <c r="E5603" s="10"/>
      <c r="F5603" s="10"/>
      <c r="G5603" s="10"/>
      <c r="H5603" s="10"/>
      <c r="I5603" s="97"/>
      <c r="W5603">
        <f t="shared" si="607"/>
      </c>
      <c r="X5603">
        <f t="shared" si="608"/>
      </c>
      <c r="Y5603">
        <f t="shared" si="609"/>
      </c>
      <c r="Z5603">
        <f t="shared" si="610"/>
      </c>
    </row>
    <row r="5604" spans="1:26" ht="15.75" thickBot="1">
      <c r="A5604" s="10"/>
      <c r="B5604" s="80" t="s">
        <v>20</v>
      </c>
      <c r="C5604" s="35"/>
      <c r="D5604" s="35"/>
      <c r="E5604" s="35"/>
      <c r="F5604" s="35"/>
      <c r="G5604" s="35"/>
      <c r="H5604" s="35"/>
      <c r="I5604" s="98"/>
      <c r="W5604">
        <f t="shared" si="607"/>
      </c>
      <c r="X5604">
        <f t="shared" si="608"/>
      </c>
      <c r="Y5604">
        <f t="shared" si="609"/>
      </c>
      <c r="Z5604">
        <f t="shared" si="610"/>
      </c>
    </row>
    <row r="5605" spans="1:26" ht="15.75" thickBot="1">
      <c r="A5605" s="99"/>
      <c r="B5605" s="81"/>
      <c r="C5605" s="39" t="s">
        <v>21</v>
      </c>
      <c r="D5605" s="40">
        <f>SUM(D5571:D5604)</f>
      </c>
      <c r="E5605" s="41">
        <f>IF(H5605=I5605,"OK","NO")</f>
      </c>
      <c r="F5605" s="40">
        <f>SUM(F5571:F5604)</f>
      </c>
      <c r="G5605" s="40">
        <f>SUM(G5571:G5604)</f>
      </c>
      <c r="H5605" s="42">
        <f>SUMPRODUCT(H5571:H5604,G5571:G5604)</f>
      </c>
      <c r="I5605" s="100">
        <f>SUM(I5571:I5604)</f>
      </c>
      <c r="W5605">
        <f t="shared" si="607"/>
      </c>
      <c r="X5605">
        <f t="shared" si="608"/>
      </c>
      <c r="Y5605">
        <f t="shared" si="609"/>
      </c>
      <c r="Z5605">
        <f t="shared" si="610"/>
      </c>
    </row>
    <row r="5606" spans="1:26">
      <c r="A5606" s="10"/>
      <c r="B5606" s="10"/>
      <c r="C5606" s="91"/>
      <c r="D5606" s="91"/>
      <c r="E5606" s="91"/>
      <c r="F5606" s="91"/>
      <c r="G5606" s="91"/>
      <c r="H5606" s="91"/>
      <c r="I5606" s="91"/>
      <c r="W5606">
        <f t="shared" si="607"/>
      </c>
      <c r="X5606">
        <f t="shared" si="608"/>
      </c>
      <c r="Y5606">
        <f t="shared" si="609"/>
      </c>
      <c r="Z5606">
        <f t="shared" si="610"/>
      </c>
    </row>
    <row r="5607" spans="1:26">
      <c r="A5607" s="12" t="s">
        <v>281</v>
      </c>
      <c r="B5607" s="12"/>
      <c r="C5607" s="12"/>
      <c r="D5607" s="13"/>
      <c r="E5607" s="14"/>
      <c r="F5607" s="14"/>
      <c r="G5607" s="14"/>
      <c r="H5607" s="2"/>
      <c r="I5607" s="12"/>
      <c r="W5607">
        <f t="shared" si="607"/>
      </c>
      <c r="X5607">
        <f t="shared" si="608"/>
      </c>
      <c r="Y5607">
        <f t="shared" si="609"/>
      </c>
      <c r="Z5607">
        <f t="shared" si="610"/>
      </c>
    </row>
    <row r="5608" spans="1:26">
      <c r="W5608">
        <f t="shared" si="607"/>
      </c>
      <c r="X5608">
        <f t="shared" si="608"/>
      </c>
      <c r="Y5608">
        <f t="shared" si="609"/>
      </c>
      <c r="Z5608">
        <f t="shared" si="610"/>
      </c>
    </row>
    <row r="5609" spans="1:26">
      <c r="W5609">
        <f t="shared" si="607"/>
      </c>
      <c r="X5609">
        <f t="shared" si="608"/>
      </c>
      <c r="Y5609">
        <f t="shared" si="609"/>
      </c>
      <c r="Z5609">
        <f t="shared" si="610"/>
      </c>
    </row>
    <row r="5610" spans="1:26">
      <c r="A5610" s="1562" t="s">
        <v>0</v>
      </c>
      <c r="B5610" s="1562"/>
      <c r="C5610" s="1562"/>
      <c r="D5610" s="1562"/>
      <c r="E5610" s="1562"/>
      <c r="F5610" s="1562"/>
      <c r="G5610" s="1562"/>
      <c r="H5610" s="1562"/>
      <c r="I5610" s="1562"/>
      <c r="W5610">
        <f t="shared" si="607"/>
      </c>
      <c r="X5610">
        <f t="shared" si="608"/>
      </c>
      <c r="Y5610">
        <f t="shared" si="609"/>
      </c>
      <c r="Z5610">
        <f t="shared" si="610"/>
      </c>
    </row>
    <row r="5611" spans="1:26">
      <c r="W5611">
        <f t="shared" si="607"/>
      </c>
      <c r="X5611">
        <f t="shared" si="608"/>
      </c>
      <c r="Y5611">
        <f t="shared" si="609"/>
      </c>
      <c r="Z5611">
        <f t="shared" si="610"/>
      </c>
    </row>
    <row r="5612" spans="1:26">
      <c r="A5612" s="1" t="s">
        <v>1</v>
      </c>
      <c r="B5612" s="1"/>
      <c r="G5612" s="2" t="s">
        <v>2</v>
      </c>
      <c r="H5612" s="3" t="s">
        <v>1556</v>
      </c>
      <c r="W5612">
        <f t="shared" si="607"/>
      </c>
      <c r="X5612">
        <f t="shared" si="608"/>
      </c>
      <c r="Y5612">
        <f t="shared" si="609"/>
      </c>
      <c r="Z5612">
        <f t="shared" si="610"/>
      </c>
    </row>
    <row r="5613" spans="1:26">
      <c r="A5613" s="22" t="inlineStr">
        <is>
          <t>ATTN: Contact-005</t>
        </is>
      </c>
      <c r="B5613" s="1"/>
      <c r="F5613" s="4"/>
      <c r="G5613" s="451" t="s">
        <v>1440</v>
      </c>
      <c r="H5613" s="582" t="s">
        <v>181</v>
      </c>
      <c r="W5613">
        <f t="shared" si="607"/>
      </c>
      <c r="X5613">
        <f t="shared" si="608"/>
      </c>
      <c r="Y5613">
        <f t="shared" si="609"/>
      </c>
      <c r="Z5613">
        <f t="shared" si="610"/>
      </c>
    </row>
    <row r="5614" spans="1:26">
      <c r="A5614" s="1" t="inlineStr">
        <is>
          <t>Dealer-112</t>
        </is>
      </c>
      <c r="B5614" s="1"/>
      <c r="W5614">
        <f t="shared" si="607"/>
      </c>
      <c r="X5614">
        <f t="shared" si="608"/>
      </c>
      <c r="Y5614">
        <f t="shared" si="609"/>
      </c>
      <c r="Z5614">
        <f t="shared" si="610"/>
      </c>
    </row>
    <row r="5615" spans="1:26">
      <c r="A5615" s="1" t="inlineStr">
        <is>
          <t>Address line (redacted)</t>
        </is>
      </c>
      <c r="B5615" s="1"/>
      <c r="D5615" s="85"/>
      <c r="E5615" s="85"/>
      <c r="F5615" s="85"/>
      <c r="G5615" s="85"/>
      <c r="H5615" s="85"/>
      <c r="W5615">
        <f t="shared" si="607"/>
      </c>
      <c r="X5615">
        <f t="shared" si="608"/>
      </c>
      <c r="Y5615">
        <f t="shared" si="609"/>
      </c>
      <c r="Z5615">
        <f t="shared" si="610"/>
      </c>
    </row>
    <row r="5616" spans="1:26">
      <c r="A5616" s="22" t="inlineStr">
        <is>
          <t>Address line (redacted)</t>
        </is>
      </c>
      <c r="B5616" s="86"/>
      <c r="D5616" s="85"/>
      <c r="E5616" s="85"/>
      <c r="F5616" s="85"/>
      <c r="G5616" s="85"/>
      <c r="H5616" s="85"/>
      <c r="W5616">
        <f t="shared" si="607"/>
      </c>
      <c r="X5616">
        <f t="shared" si="608"/>
      </c>
      <c r="Y5616">
        <f t="shared" si="609"/>
      </c>
      <c r="Z5616">
        <f t="shared" si="610"/>
      </c>
    </row>
    <row r="5617" spans="1:26">
      <c r="A5617" s="49" t="s">
        <v>4</v>
      </c>
      <c r="B5617" s="87" t="inlineStr">
        <is>
          <t>GSTIN-MASKED</t>
        </is>
      </c>
      <c r="W5617">
        <f t="shared" si="607"/>
      </c>
      <c r="X5617">
        <f t="shared" si="608"/>
      </c>
      <c r="Y5617">
        <f t="shared" si="609"/>
      </c>
      <c r="Z5617">
        <f t="shared" si="610"/>
      </c>
    </row>
    <row r="5618" spans="1:26">
      <c r="A5618" s="1" t="s">
        <v>5</v>
      </c>
      <c r="W5618">
        <f t="shared" si="607"/>
      </c>
      <c r="X5618">
        <f t="shared" si="608"/>
      </c>
      <c r="Y5618">
        <f t="shared" si="609"/>
      </c>
      <c r="Z5618">
        <f t="shared" si="610"/>
      </c>
    </row>
    <row r="5619" spans="1:26">
      <c r="A5619" s="1" t="s">
        <v>6</v>
      </c>
      <c r="W5619">
        <f t="shared" si="607"/>
      </c>
      <c r="X5619">
        <f t="shared" si="608"/>
      </c>
      <c r="Y5619">
        <f t="shared" si="609"/>
      </c>
      <c r="Z5619">
        <f t="shared" si="610"/>
      </c>
    </row>
    <row r="5620" spans="1:26">
      <c r="A5620" s="1" t="s">
        <v>7</v>
      </c>
      <c r="W5620">
        <f t="shared" si="607"/>
      </c>
      <c r="X5620">
        <f t="shared" si="608"/>
      </c>
      <c r="Y5620">
        <f t="shared" si="609"/>
      </c>
      <c r="Z5620">
        <f t="shared" si="610"/>
      </c>
    </row>
    <row r="5621" spans="1:26" ht="24">
      <c r="A5621" s="88" t="s">
        <v>8</v>
      </c>
      <c r="B5621" s="89" t="s">
        <v>9</v>
      </c>
      <c r="C5621" s="89" t="s">
        <v>10</v>
      </c>
      <c r="D5621" s="34" t="s">
        <v>11</v>
      </c>
      <c r="E5621" s="34" t="s">
        <v>12</v>
      </c>
      <c r="F5621" s="34" t="s">
        <v>13</v>
      </c>
      <c r="G5621" s="34" t="s">
        <v>14</v>
      </c>
      <c r="H5621" s="88" t="s">
        <v>15</v>
      </c>
      <c r="I5621" s="90" t="s">
        <v>16</v>
      </c>
      <c r="W5621">
        <f t="shared" si="607"/>
      </c>
      <c r="X5621">
        <f t="shared" si="608"/>
      </c>
      <c r="Y5621">
        <f t="shared" si="609"/>
      </c>
      <c r="Z5621">
        <f t="shared" si="610"/>
      </c>
    </row>
    <row r="5622" spans="1:26">
      <c r="A5622" s="5"/>
      <c r="B5622" s="1564" t="s">
        <v>17</v>
      </c>
      <c r="C5622" s="1565"/>
      <c r="D5622" s="21"/>
      <c r="E5622" s="5"/>
      <c r="F5622" s="5"/>
      <c r="G5622" s="5"/>
      <c r="H5622" s="5"/>
      <c r="I5622" s="102"/>
      <c r="W5622">
        <f t="shared" si="607"/>
      </c>
      <c r="X5622">
        <f t="shared" si="608"/>
      </c>
      <c r="Y5622">
        <f t="shared" si="609"/>
      </c>
      <c r="Z5622">
        <f t="shared" si="610"/>
      </c>
    </row>
    <row r="5623" spans="1:26">
      <c r="A5623" s="5">
        <v>1</v>
      </c>
      <c r="B5623" s="8" t="s">
        <v>757</v>
      </c>
      <c r="C5623" s="5" t="s">
        <v>758</v>
      </c>
      <c r="D5623" s="5">
        <v>1</v>
      </c>
      <c r="E5623" s="5">
        <v>5</v>
      </c>
      <c r="F5623" s="5">
        <f>+E5623*D5623</f>
      </c>
      <c r="G5623" s="6">
        <f>+E5623*D5623</f>
      </c>
      <c r="H5623" s="5">
        <v>1</v>
      </c>
      <c r="I5623" s="102">
        <f t="shared" ref="I5623:I5643" si="614">+H5623*G5623</f>
      </c>
      <c r="W5623">
        <f t="shared" si="607"/>
      </c>
      <c r="X5623">
        <f t="shared" si="608"/>
      </c>
      <c r="Y5623">
        <f t="shared" si="609"/>
      </c>
      <c r="Z5623">
        <f t="shared" si="610"/>
      </c>
    </row>
    <row r="5624" spans="1:26">
      <c r="A5624" s="5">
        <v>2</v>
      </c>
      <c r="B5624" s="8" t="s">
        <v>273</v>
      </c>
      <c r="C5624" s="5" t="s">
        <v>274</v>
      </c>
      <c r="D5624" s="5">
        <v>2</v>
      </c>
      <c r="E5624" s="5">
        <v>5</v>
      </c>
      <c r="F5624" s="5">
        <f t="shared" ref="F5624:F5643" si="615">+E5624*D5624</f>
      </c>
      <c r="G5624" s="6">
        <f t="shared" ref="G5624:G5643" si="616">+E5624*D5624</f>
      </c>
      <c r="H5624" s="5">
        <v>1</v>
      </c>
      <c r="I5624" s="102">
        <f t="shared" si="614"/>
      </c>
      <c r="W5624">
        <f t="shared" si="607"/>
      </c>
      <c r="X5624">
        <f t="shared" si="608"/>
      </c>
      <c r="Y5624">
        <f t="shared" si="609"/>
      </c>
      <c r="Z5624">
        <f t="shared" si="610"/>
      </c>
    </row>
    <row r="5625" spans="1:26">
      <c r="A5625" s="5">
        <v>3</v>
      </c>
      <c r="B5625" s="8" t="s">
        <v>380</v>
      </c>
      <c r="C5625" s="5" t="s">
        <v>381</v>
      </c>
      <c r="D5625" s="5">
        <v>1</v>
      </c>
      <c r="E5625" s="5">
        <v>5</v>
      </c>
      <c r="F5625" s="5">
        <f t="shared" si="615"/>
      </c>
      <c r="G5625" s="6">
        <f t="shared" si="616"/>
      </c>
      <c r="H5625" s="5">
        <v>1</v>
      </c>
      <c r="I5625" s="102">
        <f t="shared" si="614"/>
      </c>
      <c r="W5625">
        <f t="shared" si="607"/>
      </c>
      <c r="X5625">
        <f t="shared" si="608"/>
      </c>
      <c r="Y5625">
        <f t="shared" si="609"/>
      </c>
      <c r="Z5625">
        <f t="shared" si="610"/>
      </c>
    </row>
    <row r="5626" spans="1:26">
      <c r="A5626" s="5">
        <v>4</v>
      </c>
      <c r="B5626" s="8" t="s">
        <v>454</v>
      </c>
      <c r="C5626" s="5" t="s">
        <v>453</v>
      </c>
      <c r="D5626" s="5">
        <v>1</v>
      </c>
      <c r="E5626" s="5">
        <v>5</v>
      </c>
      <c r="F5626" s="5">
        <f t="shared" si="615"/>
      </c>
      <c r="G5626" s="6">
        <f t="shared" si="616"/>
      </c>
      <c r="H5626" s="5">
        <v>1</v>
      </c>
      <c r="I5626" s="102">
        <f t="shared" si="614"/>
      </c>
      <c r="W5626">
        <f t="shared" si="607"/>
      </c>
      <c r="X5626">
        <f t="shared" si="608"/>
      </c>
      <c r="Y5626">
        <f t="shared" si="609"/>
      </c>
      <c r="Z5626">
        <f t="shared" si="610"/>
      </c>
    </row>
    <row r="5627" spans="1:26">
      <c r="A5627" s="5">
        <v>5</v>
      </c>
      <c r="B5627" s="8" t="s">
        <v>753</v>
      </c>
      <c r="C5627" s="5" t="s">
        <v>754</v>
      </c>
      <c r="D5627" s="5">
        <v>1</v>
      </c>
      <c r="E5627" s="5">
        <v>5</v>
      </c>
      <c r="F5627" s="5">
        <f t="shared" si="615"/>
      </c>
      <c r="G5627" s="6">
        <f t="shared" si="616"/>
      </c>
      <c r="H5627" s="5">
        <v>1</v>
      </c>
      <c r="I5627" s="102">
        <f t="shared" si="614"/>
      </c>
      <c r="W5627">
        <f t="shared" si="607"/>
      </c>
      <c r="X5627">
        <f t="shared" si="608"/>
      </c>
      <c r="Y5627">
        <f t="shared" si="609"/>
      </c>
      <c r="Z5627">
        <f t="shared" si="610"/>
      </c>
    </row>
    <row r="5628" spans="1:26">
      <c r="A5628" s="5">
        <v>6</v>
      </c>
      <c r="B5628" s="8" t="s">
        <v>748</v>
      </c>
      <c r="C5628" s="5" t="s">
        <v>362</v>
      </c>
      <c r="D5628" s="5">
        <v>1</v>
      </c>
      <c r="E5628" s="5">
        <v>5</v>
      </c>
      <c r="F5628" s="5">
        <f t="shared" si="615"/>
      </c>
      <c r="G5628" s="6">
        <f t="shared" si="616"/>
      </c>
      <c r="H5628" s="5">
        <v>1</v>
      </c>
      <c r="I5628" s="102">
        <f t="shared" si="614"/>
      </c>
      <c r="W5628">
        <f t="shared" si="607"/>
      </c>
      <c r="X5628">
        <f t="shared" si="608"/>
      </c>
      <c r="Y5628">
        <f t="shared" si="609"/>
      </c>
      <c r="Z5628">
        <f t="shared" si="610"/>
      </c>
    </row>
    <row r="5629" spans="1:26" ht="24">
      <c r="A5629" s="5">
        <v>7</v>
      </c>
      <c r="B5629" s="15" t="s">
        <v>1315</v>
      </c>
      <c r="C5629" s="5" t="s">
        <v>1316</v>
      </c>
      <c r="D5629" s="5">
        <v>1</v>
      </c>
      <c r="E5629" s="5">
        <v>5</v>
      </c>
      <c r="F5629" s="5">
        <f t="shared" si="615"/>
      </c>
      <c r="G5629" s="6">
        <f t="shared" si="616"/>
      </c>
      <c r="H5629" s="5">
        <v>1</v>
      </c>
      <c r="I5629" s="102">
        <f t="shared" si="614"/>
      </c>
      <c r="W5629">
        <f t="shared" si="607"/>
      </c>
      <c r="X5629">
        <f t="shared" si="608"/>
      </c>
      <c r="Y5629">
        <f t="shared" si="609"/>
      </c>
      <c r="Z5629">
        <f t="shared" si="610"/>
      </c>
    </row>
    <row r="5630" spans="1:26">
      <c r="A5630" s="5">
        <v>8</v>
      </c>
      <c r="B5630" s="8" t="s">
        <v>586</v>
      </c>
      <c r="C5630" s="5" t="s">
        <v>587</v>
      </c>
      <c r="D5630" s="5">
        <v>1</v>
      </c>
      <c r="E5630" s="5">
        <v>5</v>
      </c>
      <c r="F5630" s="5">
        <f t="shared" si="615"/>
      </c>
      <c r="G5630" s="6">
        <f t="shared" si="616"/>
      </c>
      <c r="H5630" s="5">
        <v>1</v>
      </c>
      <c r="I5630" s="102">
        <f t="shared" si="614"/>
      </c>
      <c r="W5630">
        <f t="shared" si="607"/>
      </c>
      <c r="X5630">
        <f t="shared" si="608"/>
      </c>
      <c r="Y5630">
        <f t="shared" si="609"/>
      </c>
      <c r="Z5630">
        <f t="shared" si="610"/>
      </c>
    </row>
    <row r="5631" spans="1:26">
      <c r="A5631" s="5">
        <v>9</v>
      </c>
      <c r="B5631" s="8" t="s">
        <v>350</v>
      </c>
      <c r="C5631" s="5" t="s">
        <v>351</v>
      </c>
      <c r="D5631" s="5">
        <v>1</v>
      </c>
      <c r="E5631" s="5">
        <v>5</v>
      </c>
      <c r="F5631" s="5">
        <f t="shared" si="615"/>
      </c>
      <c r="G5631" s="6">
        <f t="shared" si="616"/>
      </c>
      <c r="H5631" s="5">
        <v>1</v>
      </c>
      <c r="I5631" s="102">
        <f t="shared" si="614"/>
      </c>
      <c r="W5631">
        <f t="shared" si="607"/>
      </c>
      <c r="X5631">
        <f t="shared" si="608"/>
      </c>
      <c r="Y5631">
        <f t="shared" si="609"/>
      </c>
      <c r="Z5631">
        <f t="shared" si="610"/>
      </c>
    </row>
    <row r="5632" spans="1:26">
      <c r="A5632" s="5">
        <v>10</v>
      </c>
      <c r="B5632" s="8" t="s">
        <v>931</v>
      </c>
      <c r="C5632" s="5" t="s">
        <v>930</v>
      </c>
      <c r="D5632" s="5">
        <v>1</v>
      </c>
      <c r="E5632" s="5">
        <v>5</v>
      </c>
      <c r="F5632" s="5">
        <f t="shared" si="615"/>
      </c>
      <c r="G5632" s="6">
        <f t="shared" si="616"/>
      </c>
      <c r="H5632" s="5">
        <v>1</v>
      </c>
      <c r="I5632" s="102">
        <f t="shared" si="614"/>
      </c>
      <c r="W5632">
        <f t="shared" si="607"/>
      </c>
      <c r="X5632">
        <f t="shared" si="608"/>
      </c>
      <c r="Y5632">
        <f t="shared" si="609"/>
      </c>
      <c r="Z5632">
        <f t="shared" si="610"/>
      </c>
    </row>
    <row r="5633" spans="1:26">
      <c r="A5633" s="5">
        <v>11</v>
      </c>
      <c r="B5633" s="8" t="s">
        <v>939</v>
      </c>
      <c r="C5633" s="5" t="s">
        <v>938</v>
      </c>
      <c r="D5633" s="5">
        <v>1</v>
      </c>
      <c r="E5633" s="5">
        <v>5</v>
      </c>
      <c r="F5633" s="5">
        <f t="shared" si="615"/>
      </c>
      <c r="G5633" s="6">
        <f t="shared" si="616"/>
      </c>
      <c r="H5633" s="5">
        <v>1</v>
      </c>
      <c r="I5633" s="102">
        <f t="shared" si="614"/>
      </c>
      <c r="W5633">
        <f t="shared" si="607"/>
      </c>
      <c r="X5633">
        <f t="shared" si="608"/>
      </c>
      <c r="Y5633">
        <f t="shared" si="609"/>
      </c>
      <c r="Z5633">
        <f t="shared" si="610"/>
      </c>
    </row>
    <row r="5634" spans="1:26">
      <c r="A5634" s="5">
        <v>12</v>
      </c>
      <c r="B5634" s="8" t="s">
        <v>1488</v>
      </c>
      <c r="C5634" s="5" t="s">
        <v>1487</v>
      </c>
      <c r="D5634" s="5">
        <v>1</v>
      </c>
      <c r="E5634" s="5">
        <v>5</v>
      </c>
      <c r="F5634" s="5">
        <f t="shared" si="615"/>
      </c>
      <c r="G5634" s="6">
        <f t="shared" si="616"/>
      </c>
      <c r="H5634" s="5">
        <v>1</v>
      </c>
      <c r="I5634" s="102">
        <f t="shared" si="614"/>
      </c>
      <c r="W5634">
        <f t="shared" si="607"/>
      </c>
      <c r="X5634">
        <f t="shared" si="608"/>
      </c>
      <c r="Y5634">
        <f t="shared" si="609"/>
      </c>
      <c r="Z5634">
        <f t="shared" si="610"/>
      </c>
    </row>
    <row r="5635" spans="1:26">
      <c r="A5635" s="5">
        <v>13</v>
      </c>
      <c r="B5635" s="8" t="s">
        <v>443</v>
      </c>
      <c r="C5635" s="5" t="s">
        <v>442</v>
      </c>
      <c r="D5635" s="5">
        <v>1</v>
      </c>
      <c r="E5635" s="5">
        <v>5</v>
      </c>
      <c r="F5635" s="5">
        <f t="shared" si="615"/>
      </c>
      <c r="G5635" s="6">
        <f t="shared" si="616"/>
      </c>
      <c r="H5635" s="5">
        <v>1</v>
      </c>
      <c r="I5635" s="102">
        <f t="shared" si="614"/>
      </c>
      <c r="W5635">
        <f t="shared" si="607"/>
      </c>
      <c r="X5635">
        <f t="shared" si="608"/>
      </c>
      <c r="Y5635">
        <f t="shared" si="609"/>
      </c>
      <c r="Z5635">
        <f t="shared" si="610"/>
      </c>
    </row>
    <row r="5636" spans="1:26">
      <c r="A5636" s="5">
        <v>14</v>
      </c>
      <c r="B5636" s="8" t="s">
        <v>382</v>
      </c>
      <c r="C5636" s="5" t="s">
        <v>383</v>
      </c>
      <c r="D5636" s="5">
        <v>1</v>
      </c>
      <c r="E5636" s="5">
        <v>5</v>
      </c>
      <c r="F5636" s="5">
        <f t="shared" si="615"/>
      </c>
      <c r="G5636" s="6">
        <f t="shared" si="616"/>
      </c>
      <c r="H5636" s="5">
        <v>1</v>
      </c>
      <c r="I5636" s="102">
        <f t="shared" si="614"/>
      </c>
      <c r="W5636">
        <f t="shared" ref="W5636:W5699" si="617">IF(LEFT($H5636&amp;"",5)="2019-",$H5636,W5635)</f>
      </c>
      <c r="X5636">
        <f t="shared" ref="X5636:X5699" si="618">IF($W5636="",0,IF(COUNTIF($AB$2:$AB$80,$W5636)&gt;0,1,0))</f>
      </c>
      <c r="Y5636">
        <f t="shared" ref="Y5636:Y5699" si="619">IF($C5636="","",UPPER(TRIM(IFERROR(LEFT($C5636&amp;"",FIND("/",$C5636&amp;"")-1),$C5636&amp;""))))</f>
      </c>
      <c r="Z5636">
        <f t="shared" ref="Z5636:Z5699" si="620">IFERROR(IF(ISNUMBER($G5636),$G5636,0),0)</f>
      </c>
    </row>
    <row r="5637" spans="1:26">
      <c r="A5637" s="5">
        <v>15</v>
      </c>
      <c r="B5637" s="8" t="s">
        <v>1502</v>
      </c>
      <c r="C5637" s="5" t="s">
        <v>284</v>
      </c>
      <c r="D5637" s="5">
        <v>1</v>
      </c>
      <c r="E5637" s="5">
        <v>5</v>
      </c>
      <c r="F5637" s="5">
        <f t="shared" si="615"/>
      </c>
      <c r="G5637" s="6">
        <f t="shared" si="616"/>
      </c>
      <c r="H5637" s="5">
        <v>1</v>
      </c>
      <c r="I5637" s="102">
        <f t="shared" si="614"/>
      </c>
      <c r="W5637">
        <f t="shared" si="617"/>
      </c>
      <c r="X5637">
        <f t="shared" si="618"/>
      </c>
      <c r="Y5637">
        <f t="shared" si="619"/>
      </c>
      <c r="Z5637">
        <f t="shared" si="620"/>
      </c>
    </row>
    <row r="5638" spans="1:26">
      <c r="A5638" s="5">
        <v>16</v>
      </c>
      <c r="B5638" s="8" t="s">
        <v>799</v>
      </c>
      <c r="C5638" s="5" t="s">
        <v>800</v>
      </c>
      <c r="D5638" s="5">
        <v>1</v>
      </c>
      <c r="E5638" s="5">
        <v>5</v>
      </c>
      <c r="F5638" s="5">
        <f t="shared" si="615"/>
      </c>
      <c r="G5638" s="6">
        <f t="shared" si="616"/>
      </c>
      <c r="H5638" s="5">
        <v>1</v>
      </c>
      <c r="I5638" s="102">
        <f t="shared" si="614"/>
      </c>
      <c r="W5638">
        <f t="shared" si="617"/>
      </c>
      <c r="X5638">
        <f t="shared" si="618"/>
      </c>
      <c r="Y5638">
        <f t="shared" si="619"/>
      </c>
      <c r="Z5638">
        <f t="shared" si="620"/>
      </c>
    </row>
    <row r="5639" spans="1:26">
      <c r="A5639" s="5">
        <v>17</v>
      </c>
      <c r="B5639" s="8" t="s">
        <v>619</v>
      </c>
      <c r="C5639" s="5" t="s">
        <v>620</v>
      </c>
      <c r="D5639" s="5">
        <v>1</v>
      </c>
      <c r="E5639" s="5">
        <v>5</v>
      </c>
      <c r="F5639" s="5">
        <f t="shared" si="615"/>
      </c>
      <c r="G5639" s="6">
        <f t="shared" si="616"/>
      </c>
      <c r="H5639" s="5">
        <v>1</v>
      </c>
      <c r="I5639" s="102">
        <f t="shared" si="614"/>
      </c>
      <c r="W5639">
        <f t="shared" si="617"/>
      </c>
      <c r="X5639">
        <f t="shared" si="618"/>
      </c>
      <c r="Y5639">
        <f t="shared" si="619"/>
      </c>
      <c r="Z5639">
        <f t="shared" si="620"/>
      </c>
    </row>
    <row r="5640" spans="1:26">
      <c r="A5640" s="5">
        <v>18</v>
      </c>
      <c r="B5640" s="8" t="s">
        <v>352</v>
      </c>
      <c r="C5640" s="5" t="s">
        <v>353</v>
      </c>
      <c r="D5640" s="5">
        <v>1</v>
      </c>
      <c r="E5640" s="5">
        <v>5</v>
      </c>
      <c r="F5640" s="5">
        <f t="shared" si="615"/>
      </c>
      <c r="G5640" s="6">
        <f t="shared" si="616"/>
      </c>
      <c r="H5640" s="5">
        <v>1</v>
      </c>
      <c r="I5640" s="102">
        <f t="shared" si="614"/>
      </c>
      <c r="W5640">
        <f t="shared" si="617"/>
      </c>
      <c r="X5640">
        <f t="shared" si="618"/>
      </c>
      <c r="Y5640">
        <f t="shared" si="619"/>
      </c>
      <c r="Z5640">
        <f t="shared" si="620"/>
      </c>
    </row>
    <row r="5641" spans="1:26">
      <c r="A5641" s="5">
        <v>19</v>
      </c>
      <c r="B5641" s="8" t="s">
        <v>439</v>
      </c>
      <c r="C5641" s="5" t="s">
        <v>438</v>
      </c>
      <c r="D5641" s="5">
        <v>2</v>
      </c>
      <c r="E5641" s="5">
        <v>5</v>
      </c>
      <c r="F5641" s="5">
        <f t="shared" si="615"/>
      </c>
      <c r="G5641" s="6">
        <f t="shared" si="616"/>
      </c>
      <c r="H5641" s="5">
        <v>1</v>
      </c>
      <c r="I5641" s="102">
        <f t="shared" si="614"/>
      </c>
      <c r="W5641">
        <f t="shared" si="617"/>
      </c>
      <c r="X5641">
        <f t="shared" si="618"/>
      </c>
      <c r="Y5641">
        <f t="shared" si="619"/>
      </c>
      <c r="Z5641">
        <f t="shared" si="620"/>
      </c>
    </row>
    <row r="5642" spans="1:26">
      <c r="A5642" s="5">
        <v>20</v>
      </c>
      <c r="B5642" s="8" t="s">
        <v>664</v>
      </c>
      <c r="C5642" s="5" t="s">
        <v>446</v>
      </c>
      <c r="D5642" s="5">
        <v>1</v>
      </c>
      <c r="E5642" s="5">
        <v>5</v>
      </c>
      <c r="F5642" s="5">
        <f t="shared" si="615"/>
      </c>
      <c r="G5642" s="6">
        <f t="shared" si="616"/>
      </c>
      <c r="H5642" s="5">
        <v>1</v>
      </c>
      <c r="I5642" s="102">
        <f t="shared" si="614"/>
      </c>
      <c r="W5642">
        <f t="shared" si="617"/>
      </c>
      <c r="X5642">
        <f t="shared" si="618"/>
      </c>
      <c r="Y5642">
        <f t="shared" si="619"/>
      </c>
      <c r="Z5642">
        <f t="shared" si="620"/>
      </c>
    </row>
    <row r="5643" spans="1:26">
      <c r="A5643" s="5">
        <v>21</v>
      </c>
      <c r="B5643" s="8" t="s">
        <v>580</v>
      </c>
      <c r="C5643" s="5" t="s">
        <v>581</v>
      </c>
      <c r="D5643" s="5">
        <v>1</v>
      </c>
      <c r="E5643" s="5">
        <v>5</v>
      </c>
      <c r="F5643" s="5">
        <f t="shared" si="615"/>
      </c>
      <c r="G5643" s="6">
        <f t="shared" si="616"/>
      </c>
      <c r="H5643" s="5">
        <v>1</v>
      </c>
      <c r="I5643" s="102">
        <f t="shared" si="614"/>
      </c>
      <c r="W5643">
        <f t="shared" si="617"/>
      </c>
      <c r="X5643">
        <f t="shared" si="618"/>
      </c>
      <c r="Y5643">
        <f t="shared" si="619"/>
      </c>
      <c r="Z5643">
        <f t="shared" si="620"/>
      </c>
    </row>
    <row r="5644" spans="1:26">
      <c r="A5644" s="5"/>
      <c r="B5644" s="8"/>
      <c r="C5644" s="5"/>
      <c r="D5644" s="5"/>
      <c r="E5644" s="5"/>
      <c r="F5644" s="5"/>
      <c r="G5644" s="6"/>
      <c r="H5644" s="5"/>
      <c r="I5644" s="102"/>
      <c r="W5644">
        <f t="shared" si="617"/>
      </c>
      <c r="X5644">
        <f t="shared" si="618"/>
      </c>
      <c r="Y5644">
        <f t="shared" si="619"/>
      </c>
      <c r="Z5644">
        <f t="shared" si="620"/>
      </c>
    </row>
    <row r="5645" spans="1:26">
      <c r="A5645" s="5"/>
      <c r="B5645" s="8"/>
      <c r="C5645" s="5"/>
      <c r="D5645" s="5"/>
      <c r="E5645" s="5"/>
      <c r="F5645" s="5"/>
      <c r="G5645" s="6"/>
      <c r="H5645" s="5"/>
      <c r="I5645" s="102"/>
      <c r="W5645">
        <f t="shared" si="617"/>
      </c>
      <c r="X5645">
        <f t="shared" si="618"/>
      </c>
      <c r="Y5645">
        <f t="shared" si="619"/>
      </c>
      <c r="Z5645">
        <f t="shared" si="620"/>
      </c>
    </row>
    <row r="5646" spans="1:26">
      <c r="A5646" s="5"/>
      <c r="B5646" s="8"/>
      <c r="C5646" s="5"/>
      <c r="D5646" s="5"/>
      <c r="E5646" s="5"/>
      <c r="F5646" s="5"/>
      <c r="G5646" s="6"/>
      <c r="H5646" s="5"/>
      <c r="I5646" s="102"/>
      <c r="W5646">
        <f t="shared" si="617"/>
      </c>
      <c r="X5646">
        <f t="shared" si="618"/>
      </c>
      <c r="Y5646">
        <f t="shared" si="619"/>
      </c>
      <c r="Z5646">
        <f t="shared" si="620"/>
      </c>
    </row>
    <row r="5647" spans="1:26">
      <c r="A5647" s="5"/>
      <c r="B5647" s="8"/>
      <c r="C5647" s="5"/>
      <c r="D5647" s="21"/>
      <c r="E5647" s="5"/>
      <c r="F5647" s="5"/>
      <c r="G5647" s="5"/>
      <c r="H5647" s="5"/>
      <c r="I5647" s="102"/>
      <c r="W5647">
        <f t="shared" si="617"/>
      </c>
      <c r="X5647">
        <f t="shared" si="618"/>
      </c>
      <c r="Y5647">
        <f t="shared" si="619"/>
      </c>
      <c r="Z5647">
        <f t="shared" si="620"/>
      </c>
    </row>
    <row r="5648" spans="1:26">
      <c r="A5648" s="5"/>
      <c r="B5648" s="8"/>
      <c r="C5648" s="5"/>
      <c r="D5648" s="135"/>
      <c r="E5648" s="16"/>
      <c r="F5648" s="5"/>
      <c r="G5648" s="5"/>
      <c r="H5648" s="16"/>
      <c r="I5648" s="102"/>
      <c r="W5648">
        <f t="shared" si="617"/>
      </c>
      <c r="X5648">
        <f t="shared" si="618"/>
      </c>
      <c r="Y5648">
        <f t="shared" si="619"/>
      </c>
      <c r="Z5648">
        <f t="shared" si="620"/>
      </c>
    </row>
    <row r="5649" spans="1:26">
      <c r="A5649" s="10"/>
      <c r="B5649" s="10"/>
      <c r="C5649" s="10"/>
      <c r="D5649" s="10"/>
      <c r="E5649" s="10"/>
      <c r="F5649" s="10"/>
      <c r="G5649" s="10"/>
      <c r="H5649" s="10"/>
      <c r="I5649" s="97"/>
      <c r="W5649">
        <f t="shared" si="617"/>
      </c>
      <c r="X5649">
        <f t="shared" si="618"/>
      </c>
      <c r="Y5649">
        <f t="shared" si="619"/>
      </c>
      <c r="Z5649">
        <f t="shared" si="620"/>
      </c>
    </row>
    <row r="5650" spans="1:26" ht="15.75" thickBot="1">
      <c r="A5650" s="10"/>
      <c r="B5650" s="80" t="s">
        <v>20</v>
      </c>
      <c r="C5650" s="35"/>
      <c r="D5650" s="35"/>
      <c r="E5650" s="35"/>
      <c r="F5650" s="35"/>
      <c r="G5650" s="35"/>
      <c r="H5650" s="35"/>
      <c r="I5650" s="98"/>
      <c r="W5650">
        <f t="shared" si="617"/>
      </c>
      <c r="X5650">
        <f t="shared" si="618"/>
      </c>
      <c r="Y5650">
        <f t="shared" si="619"/>
      </c>
      <c r="Z5650">
        <f t="shared" si="620"/>
      </c>
    </row>
    <row r="5651" spans="1:26" ht="15.75" thickBot="1">
      <c r="A5651" s="99"/>
      <c r="B5651" s="81"/>
      <c r="C5651" s="39" t="s">
        <v>21</v>
      </c>
      <c r="D5651" s="40">
        <f>SUM(D5622:D5650)</f>
      </c>
      <c r="E5651" s="41">
        <f>IF(H5651=I5651,"OK","NO")</f>
      </c>
      <c r="F5651" s="40">
        <f>SUM(F5622:F5650)</f>
      </c>
      <c r="G5651" s="40">
        <f>SUM(G5622:G5650)</f>
      </c>
      <c r="H5651" s="42">
        <f>SUMPRODUCT(H5622:H5650,G5622:G5650)</f>
      </c>
      <c r="I5651" s="100">
        <f>SUM(I5622:I5650)</f>
      </c>
      <c r="W5651">
        <f t="shared" si="617"/>
      </c>
      <c r="X5651">
        <f t="shared" si="618"/>
      </c>
      <c r="Y5651">
        <f t="shared" si="619"/>
      </c>
      <c r="Z5651">
        <f t="shared" si="620"/>
      </c>
    </row>
    <row r="5652" spans="1:26">
      <c r="A5652" s="10"/>
      <c r="B5652" s="10"/>
      <c r="C5652" s="91"/>
      <c r="D5652" s="91"/>
      <c r="E5652" s="91"/>
      <c r="F5652" s="91"/>
      <c r="G5652" s="91"/>
      <c r="H5652" s="91"/>
      <c r="I5652" s="91"/>
      <c r="W5652">
        <f t="shared" si="617"/>
      </c>
      <c r="X5652">
        <f t="shared" si="618"/>
      </c>
      <c r="Y5652">
        <f t="shared" si="619"/>
      </c>
      <c r="Z5652">
        <f t="shared" si="620"/>
      </c>
    </row>
    <row r="5653" spans="1:26">
      <c r="A5653" s="12" t="s">
        <v>281</v>
      </c>
      <c r="B5653" s="12"/>
      <c r="C5653" s="12"/>
      <c r="D5653" s="13"/>
      <c r="E5653" s="14"/>
      <c r="F5653" s="14"/>
      <c r="G5653" s="14"/>
      <c r="H5653" s="2"/>
      <c r="I5653" s="12"/>
      <c r="W5653">
        <f t="shared" si="617"/>
      </c>
      <c r="X5653">
        <f t="shared" si="618"/>
      </c>
      <c r="Y5653">
        <f t="shared" si="619"/>
      </c>
      <c r="Z5653">
        <f t="shared" si="620"/>
      </c>
    </row>
    <row r="5654" spans="1:26">
      <c r="W5654">
        <f t="shared" si="617"/>
      </c>
      <c r="X5654">
        <f t="shared" si="618"/>
      </c>
      <c r="Y5654">
        <f t="shared" si="619"/>
      </c>
      <c r="Z5654">
        <f t="shared" si="620"/>
      </c>
    </row>
    <row r="5655" spans="1:26">
      <c r="W5655">
        <f t="shared" si="617"/>
      </c>
      <c r="X5655">
        <f t="shared" si="618"/>
      </c>
      <c r="Y5655">
        <f t="shared" si="619"/>
      </c>
      <c r="Z5655">
        <f t="shared" si="620"/>
      </c>
    </row>
    <row r="5656" spans="1:26">
      <c r="W5656">
        <f t="shared" si="617"/>
      </c>
      <c r="X5656">
        <f t="shared" si="618"/>
      </c>
      <c r="Y5656">
        <f t="shared" si="619"/>
      </c>
      <c r="Z5656">
        <f t="shared" si="620"/>
      </c>
    </row>
    <row r="5657" spans="1:26">
      <c r="W5657">
        <f t="shared" si="617"/>
      </c>
      <c r="X5657">
        <f t="shared" si="618"/>
      </c>
      <c r="Y5657">
        <f t="shared" si="619"/>
      </c>
      <c r="Z5657">
        <f t="shared" si="620"/>
      </c>
    </row>
    <row r="5658" spans="1:26">
      <c r="W5658">
        <f t="shared" si="617"/>
      </c>
      <c r="X5658">
        <f t="shared" si="618"/>
      </c>
      <c r="Y5658">
        <f t="shared" si="619"/>
      </c>
      <c r="Z5658">
        <f t="shared" si="620"/>
      </c>
    </row>
    <row r="5659" spans="1:26">
      <c r="A5659" s="1562" t="s">
        <v>0</v>
      </c>
      <c r="B5659" s="1562"/>
      <c r="C5659" s="1562"/>
      <c r="D5659" s="1562"/>
      <c r="E5659" s="1562"/>
      <c r="F5659" s="1562"/>
      <c r="G5659" s="1562"/>
      <c r="H5659" s="1562"/>
      <c r="I5659" s="1562"/>
      <c r="J5659" s="25"/>
      <c r="W5659">
        <f t="shared" si="617"/>
      </c>
      <c r="X5659">
        <f t="shared" si="618"/>
      </c>
      <c r="Y5659">
        <f t="shared" si="619"/>
      </c>
      <c r="Z5659">
        <f t="shared" si="620"/>
      </c>
    </row>
    <row r="5660" spans="1:26">
      <c r="J5660" s="25"/>
      <c r="W5660">
        <f t="shared" si="617"/>
      </c>
      <c r="X5660">
        <f t="shared" si="618"/>
      </c>
      <c r="Y5660">
        <f t="shared" si="619"/>
      </c>
      <c r="Z5660">
        <f t="shared" si="620"/>
      </c>
    </row>
    <row r="5661" spans="1:26">
      <c r="B5661" s="124"/>
      <c r="C5661" s="124"/>
      <c r="D5661" s="124"/>
      <c r="E5661" s="124"/>
      <c r="F5661" s="124"/>
      <c r="G5661" s="124"/>
      <c r="H5661" s="124"/>
      <c r="I5661" s="124"/>
      <c r="J5661" s="25"/>
      <c r="W5661">
        <f t="shared" si="617"/>
      </c>
      <c r="X5661">
        <f t="shared" si="618"/>
      </c>
      <c r="Y5661">
        <f t="shared" si="619"/>
      </c>
      <c r="Z5661">
        <f t="shared" si="620"/>
      </c>
    </row>
    <row r="5662" spans="1:26">
      <c r="A5662" s="1" t="s">
        <v>1</v>
      </c>
      <c r="G5662" s="2" t="s">
        <v>2</v>
      </c>
      <c r="H5662" s="3" t="s">
        <v>1579</v>
      </c>
      <c r="J5662" s="25"/>
      <c r="W5662">
        <f t="shared" si="617"/>
      </c>
      <c r="X5662">
        <f t="shared" si="618"/>
      </c>
      <c r="Y5662">
        <f t="shared" si="619"/>
      </c>
      <c r="Z5662">
        <f t="shared" si="620"/>
      </c>
    </row>
    <row r="5663" spans="1:26">
      <c r="A5663" s="1" t="s">
        <v>1</v>
      </c>
      <c r="B5663" s="1"/>
      <c r="F5663" s="4"/>
      <c r="G5663" s="451" t="s">
        <v>1440</v>
      </c>
      <c r="H5663" s="1" t="s">
        <v>182</v>
      </c>
      <c r="J5663" s="25"/>
      <c r="W5663">
        <f t="shared" si="617"/>
      </c>
      <c r="X5663">
        <f t="shared" si="618"/>
      </c>
      <c r="Y5663">
        <f t="shared" si="619"/>
      </c>
      <c r="Z5663">
        <f t="shared" si="620"/>
      </c>
    </row>
    <row r="5664" spans="1:26">
      <c r="A5664" s="1" t="inlineStr">
        <is>
          <t>Dealer-115</t>
        </is>
      </c>
      <c r="B5664" s="1"/>
      <c r="J5664" s="25"/>
      <c r="W5664">
        <f t="shared" si="617"/>
      </c>
      <c r="X5664">
        <f t="shared" si="618"/>
      </c>
      <c r="Y5664">
        <f t="shared" si="619"/>
      </c>
      <c r="Z5664">
        <f t="shared" si="620"/>
      </c>
    </row>
    <row r="5665" spans="1:26" ht="15.75">
      <c r="A5665" s="1" t="inlineStr">
        <is>
          <t>Address line (redacted)</t>
        </is>
      </c>
      <c r="B5665" s="1"/>
      <c r="C5665" s="51"/>
      <c r="D5665" s="453"/>
      <c r="E5665" s="453"/>
      <c r="F5665" s="453"/>
      <c r="J5665" s="25"/>
      <c r="W5665">
        <f t="shared" si="617"/>
      </c>
      <c r="X5665">
        <f t="shared" si="618"/>
      </c>
      <c r="Y5665">
        <f t="shared" si="619"/>
      </c>
      <c r="Z5665">
        <f t="shared" si="620"/>
      </c>
    </row>
    <row r="5666" spans="1:26">
      <c r="A5666" s="1" t="inlineStr">
        <is>
          <t>Address line (redacted)</t>
        </is>
      </c>
      <c r="B5666" s="1"/>
      <c r="C5666" s="51"/>
      <c r="D5666" s="454"/>
      <c r="E5666" s="454"/>
      <c r="F5666" s="454"/>
      <c r="J5666" s="25"/>
      <c r="W5666">
        <f t="shared" si="617"/>
      </c>
      <c r="X5666">
        <f t="shared" si="618"/>
      </c>
      <c r="Y5666">
        <f t="shared" si="619"/>
      </c>
      <c r="Z5666">
        <f t="shared" si="620"/>
      </c>
    </row>
    <row r="5667" spans="1:26">
      <c r="A5667" s="12" t="s">
        <v>4</v>
      </c>
      <c r="B5667" s="86" t="inlineStr">
        <is>
          <t>GSTIN-MASKED</t>
        </is>
      </c>
      <c r="C5667" s="455" t="s">
        <v>1564</v>
      </c>
      <c r="D5667" s="456" t="inlineStr">
        <is>
          <t>Address line (redacted)</t>
        </is>
      </c>
      <c r="E5667" s="455"/>
      <c r="F5667" s="456"/>
      <c r="G5667" s="457"/>
      <c r="H5667" s="457"/>
      <c r="J5667" s="25"/>
      <c r="W5667">
        <f t="shared" si="617"/>
      </c>
      <c r="X5667">
        <f t="shared" si="618"/>
      </c>
      <c r="Y5667">
        <f t="shared" si="619"/>
      </c>
      <c r="Z5667">
        <f t="shared" si="620"/>
      </c>
    </row>
    <row r="5668" spans="1:26">
      <c r="A5668" s="458" t="s">
        <v>944</v>
      </c>
      <c r="B5668" s="248"/>
      <c r="C5668" s="455" t="inlineStr">
        <is>
          <t>Address line (redacted)</t>
        </is>
      </c>
      <c r="D5668" s="456"/>
      <c r="E5668" s="455"/>
      <c r="F5668" s="456"/>
      <c r="G5668" s="457"/>
      <c r="H5668" s="457"/>
      <c r="J5668" s="25"/>
      <c r="W5668">
        <f t="shared" si="617"/>
      </c>
      <c r="X5668">
        <f t="shared" si="618"/>
      </c>
      <c r="Y5668">
        <f t="shared" si="619"/>
      </c>
      <c r="Z5668">
        <f t="shared" si="620"/>
      </c>
    </row>
    <row r="5669" spans="1:26">
      <c r="A5669" s="458" t="s">
        <v>1567</v>
      </c>
      <c r="B5669" s="248"/>
      <c r="C5669" s="455" t="inlineStr">
        <is>
          <t>Address line (redacted)</t>
        </is>
      </c>
      <c r="D5669" s="456"/>
      <c r="E5669" s="455"/>
      <c r="F5669" s="456"/>
      <c r="G5669" s="457"/>
      <c r="H5669" s="457"/>
      <c r="J5669" s="25"/>
      <c r="W5669">
        <f t="shared" si="617"/>
      </c>
      <c r="X5669">
        <f t="shared" si="618"/>
      </c>
      <c r="Y5669">
        <f t="shared" si="619"/>
      </c>
      <c r="Z5669">
        <f t="shared" si="620"/>
      </c>
    </row>
    <row r="5670" spans="1:26">
      <c r="A5670" s="459" t="s">
        <v>572</v>
      </c>
      <c r="B5670" s="460" t="inlineStr">
        <is>
          <t>Dealer-214</t>
        </is>
      </c>
      <c r="C5670" s="455" t="inlineStr">
        <is>
          <t>Address line (redacted)</t>
        </is>
      </c>
      <c r="D5670" s="461"/>
      <c r="E5670" s="461"/>
      <c r="F5670" s="461"/>
      <c r="G5670" s="461"/>
      <c r="H5670" s="461"/>
      <c r="J5670" s="25"/>
      <c r="W5670">
        <f t="shared" si="617"/>
      </c>
      <c r="X5670">
        <f t="shared" si="618"/>
      </c>
      <c r="Y5670">
        <f t="shared" si="619"/>
      </c>
      <c r="Z5670">
        <f t="shared" si="620"/>
      </c>
    </row>
    <row r="5671" spans="1:26">
      <c r="A5671" s="460"/>
      <c r="B5671" s="460" t="inlineStr">
        <is>
          <t>Address line (redacted)</t>
        </is>
      </c>
      <c r="J5671" s="25"/>
      <c r="W5671">
        <f t="shared" si="617"/>
      </c>
      <c r="X5671">
        <f t="shared" si="618"/>
      </c>
      <c r="Y5671">
        <f t="shared" si="619"/>
      </c>
      <c r="Z5671">
        <f t="shared" si="620"/>
      </c>
    </row>
    <row r="5672" spans="1:26">
      <c r="A5672" s="22" t="s">
        <v>1572</v>
      </c>
      <c r="B5672" s="248" t="inlineStr">
        <is>
          <t>Contact-053</t>
        </is>
      </c>
      <c r="C5672" s="56"/>
      <c r="D5672" s="1"/>
      <c r="E5672" s="454"/>
      <c r="F5672" s="1"/>
      <c r="J5672" s="25"/>
      <c r="W5672">
        <f t="shared" si="617"/>
      </c>
      <c r="X5672">
        <f t="shared" si="618"/>
      </c>
      <c r="Y5672">
        <f t="shared" si="619"/>
      </c>
      <c r="Z5672">
        <f t="shared" si="620"/>
      </c>
    </row>
    <row r="5673" spans="1:26">
      <c r="A5673" s="1"/>
      <c r="B5673" s="248" t="inlineStr">
        <is>
          <t>Address line (redacted)</t>
        </is>
      </c>
      <c r="C5673" s="1"/>
      <c r="J5673" s="25"/>
      <c r="W5673">
        <f t="shared" si="617"/>
      </c>
      <c r="X5673">
        <f t="shared" si="618"/>
      </c>
      <c r="Y5673">
        <f t="shared" si="619"/>
      </c>
      <c r="Z5673">
        <f t="shared" si="620"/>
      </c>
    </row>
    <row r="5674" spans="1:26">
      <c r="A5674" s="1" t="s">
        <v>5</v>
      </c>
      <c r="D5674" s="197"/>
      <c r="E5674" s="197"/>
      <c r="F5674" s="197"/>
      <c r="G5674" s="197"/>
      <c r="H5674" s="197"/>
      <c r="J5674" s="25"/>
      <c r="W5674">
        <f t="shared" si="617"/>
      </c>
      <c r="X5674">
        <f t="shared" si="618"/>
      </c>
      <c r="Y5674">
        <f t="shared" si="619"/>
      </c>
      <c r="Z5674">
        <f t="shared" si="620"/>
      </c>
    </row>
    <row r="5675" spans="1:26">
      <c r="A5675" s="1" t="s">
        <v>6</v>
      </c>
      <c r="D5675" s="197"/>
      <c r="E5675" s="197"/>
      <c r="F5675" s="197"/>
      <c r="G5675" s="197"/>
      <c r="H5675" s="197"/>
      <c r="J5675" s="25"/>
      <c r="W5675">
        <f t="shared" si="617"/>
      </c>
      <c r="X5675">
        <f t="shared" si="618"/>
      </c>
      <c r="Y5675">
        <f t="shared" si="619"/>
      </c>
      <c r="Z5675">
        <f t="shared" si="620"/>
      </c>
    </row>
    <row r="5676" spans="1:26" ht="15.75" thickBot="1">
      <c r="A5676" s="1" t="s">
        <v>7</v>
      </c>
      <c r="J5676" s="25"/>
      <c r="W5676">
        <f t="shared" si="617"/>
      </c>
      <c r="X5676">
        <f t="shared" si="618"/>
      </c>
      <c r="Y5676">
        <f t="shared" si="619"/>
      </c>
      <c r="Z5676">
        <f t="shared" si="620"/>
      </c>
    </row>
    <row r="5677" spans="1:26" ht="24.75" thickBot="1">
      <c r="A5677" s="162" t="s">
        <v>8</v>
      </c>
      <c r="B5677" s="163" t="s">
        <v>9</v>
      </c>
      <c r="C5677" s="163" t="s">
        <v>10</v>
      </c>
      <c r="D5677" s="164" t="s">
        <v>11</v>
      </c>
      <c r="E5677" s="164" t="s">
        <v>12</v>
      </c>
      <c r="F5677" s="164" t="s">
        <v>13</v>
      </c>
      <c r="G5677" s="164" t="s">
        <v>14</v>
      </c>
      <c r="H5677" s="165" t="s">
        <v>15</v>
      </c>
      <c r="I5677" s="166" t="s">
        <v>16</v>
      </c>
      <c r="J5677" s="25"/>
      <c r="W5677">
        <f t="shared" si="617"/>
      </c>
      <c r="X5677">
        <f t="shared" si="618"/>
      </c>
      <c r="Y5677">
        <f t="shared" si="619"/>
      </c>
      <c r="Z5677">
        <f t="shared" si="620"/>
      </c>
    </row>
    <row r="5678" spans="1:26">
      <c r="A5678" s="5"/>
      <c r="B5678" s="1563" t="s">
        <v>604</v>
      </c>
      <c r="C5678" s="1563"/>
      <c r="D5678" s="6"/>
      <c r="E5678" s="5"/>
      <c r="F5678" s="6"/>
      <c r="G5678" s="5"/>
      <c r="H5678" s="5"/>
      <c r="I5678" s="102"/>
      <c r="J5678" s="25"/>
      <c r="W5678">
        <f t="shared" si="617"/>
      </c>
      <c r="X5678">
        <f t="shared" si="618"/>
      </c>
      <c r="Y5678">
        <f t="shared" si="619"/>
      </c>
      <c r="Z5678">
        <f t="shared" si="620"/>
      </c>
    </row>
    <row r="5679" spans="1:26" ht="30">
      <c r="A5679" s="5">
        <v>1</v>
      </c>
      <c r="B5679" s="106" t="s">
        <v>555</v>
      </c>
      <c r="C5679" s="271" t="s">
        <v>728</v>
      </c>
      <c r="D5679" s="5">
        <v>1</v>
      </c>
      <c r="E5679" s="5">
        <v>10</v>
      </c>
      <c r="F5679" s="6">
        <f>+E5679*D5679</f>
      </c>
      <c r="G5679" s="365">
        <f>+E5679*D5679</f>
      </c>
      <c r="H5679" s="9">
        <v>1</v>
      </c>
      <c r="I5679" s="102">
        <f>+H5679*G5679</f>
      </c>
      <c r="J5679">
        <f>400*18%</f>
      </c>
      <c r="K5679">
        <f>+H5679-J5679</f>
      </c>
      <c r="L5679">
        <f>+K5679*G5679</f>
      </c>
      <c r="W5679">
        <f t="shared" si="617"/>
      </c>
      <c r="X5679">
        <f t="shared" si="618"/>
      </c>
      <c r="Y5679">
        <f t="shared" si="619"/>
      </c>
      <c r="Z5679">
        <f t="shared" si="620"/>
      </c>
    </row>
    <row r="5680" spans="1:26">
      <c r="A5680" s="463"/>
      <c r="B5680" s="1563" t="s">
        <v>300</v>
      </c>
      <c r="C5680" s="1563"/>
      <c r="D5680" s="205"/>
      <c r="E5680" s="205"/>
      <c r="F5680" s="184"/>
      <c r="G5680" s="209"/>
      <c r="H5680" s="205"/>
      <c r="I5680" s="465"/>
      <c r="J5680" s="464"/>
      <c r="K5680" s="464"/>
      <c r="L5680" s="464"/>
      <c r="M5680" s="464"/>
      <c r="N5680" s="464"/>
      <c r="W5680">
        <f t="shared" si="617"/>
      </c>
      <c r="X5680">
        <f t="shared" si="618"/>
      </c>
      <c r="Y5680">
        <f t="shared" si="619"/>
      </c>
      <c r="Z5680">
        <f t="shared" si="620"/>
      </c>
    </row>
    <row r="5681" spans="1:26" ht="33.75">
      <c r="A5681" s="5">
        <v>2</v>
      </c>
      <c r="B5681" s="17" t="s">
        <v>768</v>
      </c>
      <c r="C5681" s="88" t="s">
        <v>769</v>
      </c>
      <c r="D5681" s="9"/>
      <c r="E5681" s="207" t="s">
        <v>913</v>
      </c>
      <c r="F5681" s="184">
        <v>300</v>
      </c>
      <c r="G5681" s="588">
        <f>+F5681</f>
      </c>
      <c r="H5681" s="5">
        <v>1</v>
      </c>
      <c r="I5681" s="102">
        <f t="shared" ref="I5681:I5695" si="621">+H5681*G5681</f>
      </c>
      <c r="J5681">
        <f>0.1*18%</f>
      </c>
      <c r="K5681">
        <f>+H5681-J5681</f>
      </c>
      <c r="L5681">
        <f>+K5681*G5681</f>
      </c>
      <c r="M5681" s="464"/>
      <c r="N5681" s="464"/>
      <c r="W5681">
        <f t="shared" si="617"/>
      </c>
      <c r="X5681">
        <f t="shared" si="618"/>
      </c>
      <c r="Y5681">
        <f t="shared" si="619"/>
      </c>
      <c r="Z5681">
        <f t="shared" si="620"/>
      </c>
    </row>
    <row r="5682" spans="1:26" ht="33.75">
      <c r="A5682" s="5">
        <v>3</v>
      </c>
      <c r="B5682" s="17" t="s">
        <v>770</v>
      </c>
      <c r="C5682" s="88" t="s">
        <v>769</v>
      </c>
      <c r="D5682" s="9"/>
      <c r="E5682" s="207" t="s">
        <v>1310</v>
      </c>
      <c r="F5682" s="184">
        <v>500</v>
      </c>
      <c r="G5682" s="588">
        <f>+F5682</f>
      </c>
      <c r="H5682" s="5">
        <v>1</v>
      </c>
      <c r="I5682" s="102">
        <f t="shared" si="621"/>
      </c>
      <c r="J5682">
        <f>0.1*18%</f>
      </c>
      <c r="K5682">
        <f>+H5682-J5682</f>
      </c>
      <c r="L5682">
        <f>+K5682*G5682</f>
      </c>
      <c r="M5682" s="464"/>
      <c r="N5682" s="464"/>
      <c r="W5682">
        <f t="shared" si="617"/>
      </c>
      <c r="X5682">
        <f t="shared" si="618"/>
      </c>
      <c r="Y5682">
        <f t="shared" si="619"/>
      </c>
      <c r="Z5682">
        <f t="shared" si="620"/>
      </c>
    </row>
    <row r="5683" spans="1:26">
      <c r="A5683" s="5">
        <v>4</v>
      </c>
      <c r="B5683" s="20" t="s">
        <v>503</v>
      </c>
      <c r="C5683" s="5" t="s">
        <v>504</v>
      </c>
      <c r="D5683" s="5">
        <v>1</v>
      </c>
      <c r="E5683" s="5">
        <v>100</v>
      </c>
      <c r="F5683" s="6">
        <f>+E5683*D5683</f>
      </c>
      <c r="G5683" s="365">
        <f>+E5683*D5683</f>
      </c>
      <c r="H5683" s="7">
        <v>1</v>
      </c>
      <c r="I5683" s="102">
        <f t="shared" si="621"/>
      </c>
      <c r="J5683">
        <f>25*18%</f>
      </c>
      <c r="K5683">
        <f>+H5683-J5683</f>
      </c>
      <c r="L5683">
        <f>+K5683*G5683</f>
      </c>
      <c r="M5683" s="464"/>
      <c r="N5683" s="464"/>
      <c r="W5683">
        <f t="shared" si="617"/>
      </c>
      <c r="X5683">
        <f t="shared" si="618"/>
      </c>
      <c r="Y5683">
        <f t="shared" si="619"/>
      </c>
      <c r="Z5683">
        <f t="shared" si="620"/>
      </c>
    </row>
    <row r="5684" spans="1:26">
      <c r="A5684" s="463"/>
      <c r="B5684" s="1563" t="s">
        <v>18</v>
      </c>
      <c r="C5684" s="1563"/>
      <c r="D5684" s="205"/>
      <c r="E5684" s="205"/>
      <c r="F5684" s="184"/>
      <c r="G5684" s="209"/>
      <c r="H5684" s="209"/>
      <c r="I5684" s="465"/>
      <c r="J5684" s="464"/>
      <c r="K5684" s="464"/>
      <c r="L5684" s="464"/>
      <c r="M5684" s="464"/>
      <c r="N5684" s="464"/>
      <c r="W5684">
        <f t="shared" si="617"/>
      </c>
      <c r="X5684">
        <f t="shared" si="618"/>
      </c>
      <c r="Y5684">
        <f t="shared" si="619"/>
      </c>
      <c r="Z5684">
        <f t="shared" si="620"/>
      </c>
    </row>
    <row r="5685" spans="1:26">
      <c r="A5685" s="5">
        <v>5</v>
      </c>
      <c r="B5685" s="95" t="s">
        <v>318</v>
      </c>
      <c r="C5685" s="9" t="s">
        <v>319</v>
      </c>
      <c r="D5685" s="5">
        <v>2</v>
      </c>
      <c r="E5685" s="5">
        <v>4</v>
      </c>
      <c r="F5685" s="6">
        <f>+E5685*D5685</f>
      </c>
      <c r="G5685" s="365">
        <f>+E5685*D5685</f>
      </c>
      <c r="H5685" s="16">
        <v>1</v>
      </c>
      <c r="I5685" s="102">
        <f t="shared" si="621"/>
      </c>
      <c r="J5685">
        <f>400*28%</f>
      </c>
      <c r="K5685">
        <f>+H5685-J5685</f>
      </c>
      <c r="L5685">
        <f>+K5685*G5685</f>
      </c>
      <c r="M5685" s="464"/>
      <c r="N5685" s="464"/>
      <c r="W5685">
        <f t="shared" si="617"/>
      </c>
      <c r="X5685">
        <f t="shared" si="618"/>
      </c>
      <c r="Y5685">
        <f t="shared" si="619"/>
      </c>
      <c r="Z5685">
        <f t="shared" si="620"/>
      </c>
    </row>
    <row r="5686" spans="1:26">
      <c r="A5686" s="5">
        <v>6</v>
      </c>
      <c r="B5686" s="95" t="s">
        <v>277</v>
      </c>
      <c r="C5686" s="9" t="s">
        <v>278</v>
      </c>
      <c r="D5686" s="5">
        <v>2</v>
      </c>
      <c r="E5686" s="5">
        <v>4</v>
      </c>
      <c r="F5686" s="6">
        <f>+E5686*D5686</f>
      </c>
      <c r="G5686" s="365">
        <f>+E5686*D5686</f>
      </c>
      <c r="H5686" s="16">
        <v>1</v>
      </c>
      <c r="I5686" s="102">
        <f t="shared" si="621"/>
      </c>
      <c r="J5686">
        <f>400*28%</f>
      </c>
      <c r="K5686">
        <f>+H5686-J5686</f>
      </c>
      <c r="L5686">
        <f>+K5686*G5686</f>
      </c>
      <c r="M5686" s="464"/>
      <c r="N5686" s="464"/>
      <c r="W5686">
        <f t="shared" si="617"/>
      </c>
      <c r="X5686">
        <f t="shared" si="618"/>
      </c>
      <c r="Y5686">
        <f t="shared" si="619"/>
      </c>
      <c r="Z5686">
        <f t="shared" si="620"/>
      </c>
    </row>
    <row r="5687" spans="1:26">
      <c r="A5687" s="463"/>
      <c r="B5687" s="1563" t="s">
        <v>17</v>
      </c>
      <c r="C5687" s="1563"/>
      <c r="D5687" s="205"/>
      <c r="E5687" s="205"/>
      <c r="F5687" s="184"/>
      <c r="G5687" s="209"/>
      <c r="H5687" s="209"/>
      <c r="I5687" s="465"/>
      <c r="J5687" s="464"/>
      <c r="K5687" s="464"/>
      <c r="L5687" s="464"/>
      <c r="M5687" s="464"/>
      <c r="N5687" s="464"/>
      <c r="W5687">
        <f t="shared" si="617"/>
      </c>
      <c r="X5687">
        <f t="shared" si="618"/>
      </c>
      <c r="Y5687">
        <f t="shared" si="619"/>
      </c>
      <c r="Z5687">
        <f t="shared" si="620"/>
      </c>
    </row>
    <row r="5688" spans="1:26">
      <c r="A5688" s="5">
        <v>7</v>
      </c>
      <c r="B5688" s="8" t="s">
        <v>856</v>
      </c>
      <c r="C5688" s="5" t="s">
        <v>855</v>
      </c>
      <c r="D5688" s="5">
        <v>1</v>
      </c>
      <c r="E5688" s="5">
        <v>5</v>
      </c>
      <c r="F5688" s="6">
        <f>+E5688*D5688</f>
      </c>
      <c r="G5688" s="365">
        <f>+E5688*D5688</f>
      </c>
      <c r="H5688" s="5">
        <v>1</v>
      </c>
      <c r="I5688" s="102">
        <f t="shared" si="621"/>
      </c>
      <c r="J5688">
        <f>400*28%</f>
      </c>
      <c r="K5688">
        <f>+H5688-J5688</f>
      </c>
      <c r="L5688">
        <f>+K5688*G5688</f>
      </c>
      <c r="M5688" s="464"/>
      <c r="N5688" s="464"/>
      <c r="W5688">
        <f t="shared" si="617"/>
      </c>
      <c r="X5688">
        <f t="shared" si="618"/>
      </c>
      <c r="Y5688">
        <f t="shared" si="619"/>
      </c>
      <c r="Z5688">
        <f t="shared" si="620"/>
      </c>
    </row>
    <row r="5689" spans="1:26">
      <c r="A5689" s="5">
        <v>8</v>
      </c>
      <c r="B5689" s="8" t="s">
        <v>47</v>
      </c>
      <c r="C5689" s="5" t="s">
        <v>48</v>
      </c>
      <c r="D5689" s="5">
        <v>1</v>
      </c>
      <c r="E5689" s="5">
        <v>5</v>
      </c>
      <c r="F5689" s="6">
        <f>+E5689*D5689</f>
      </c>
      <c r="G5689" s="365">
        <f>+E5689*D5689</f>
      </c>
      <c r="H5689" s="5">
        <v>1</v>
      </c>
      <c r="I5689" s="102">
        <f t="shared" si="621"/>
      </c>
      <c r="J5689">
        <f>400*28%</f>
      </c>
      <c r="K5689">
        <f>+H5689-J5689</f>
      </c>
      <c r="L5689">
        <f>+K5689*G5689</f>
      </c>
      <c r="M5689" s="464"/>
      <c r="N5689" s="464"/>
      <c r="W5689">
        <f t="shared" si="617"/>
      </c>
      <c r="X5689">
        <f t="shared" si="618"/>
      </c>
      <c r="Y5689">
        <f t="shared" si="619"/>
      </c>
      <c r="Z5689">
        <f t="shared" si="620"/>
      </c>
    </row>
    <row r="5690" spans="1:26">
      <c r="A5690" s="463"/>
      <c r="B5690" s="1563" t="s">
        <v>766</v>
      </c>
      <c r="C5690" s="1563"/>
      <c r="D5690" s="205"/>
      <c r="E5690" s="205"/>
      <c r="F5690" s="184"/>
      <c r="G5690" s="209"/>
      <c r="H5690" s="205"/>
      <c r="I5690" s="465"/>
      <c r="J5690" s="464"/>
      <c r="K5690" s="464"/>
      <c r="L5690" s="464"/>
      <c r="M5690" s="464"/>
      <c r="N5690" s="464"/>
      <c r="W5690">
        <f t="shared" si="617"/>
      </c>
      <c r="X5690">
        <f t="shared" si="618"/>
      </c>
      <c r="Y5690">
        <f t="shared" si="619"/>
      </c>
      <c r="Z5690">
        <f t="shared" si="620"/>
      </c>
    </row>
    <row r="5691" spans="1:26">
      <c r="A5691" s="275">
        <v>9</v>
      </c>
      <c r="B5691" s="8" t="s">
        <v>1578</v>
      </c>
      <c r="C5691" s="5" t="s">
        <v>1577</v>
      </c>
      <c r="D5691" s="5">
        <v>3</v>
      </c>
      <c r="E5691" s="5">
        <v>25</v>
      </c>
      <c r="F5691" s="6">
        <f>+E5691*D5691</f>
      </c>
      <c r="G5691" s="365">
        <f>+E5691*D5691</f>
      </c>
      <c r="H5691" s="5">
        <v>1</v>
      </c>
      <c r="I5691" s="102">
        <f t="shared" si="621"/>
      </c>
      <c r="J5691">
        <f>20*18%</f>
      </c>
      <c r="K5691">
        <f>+H5691-J5691</f>
      </c>
      <c r="L5691">
        <f>+K5691*G5691</f>
      </c>
      <c r="M5691" s="464"/>
      <c r="N5691" s="464"/>
      <c r="W5691">
        <f t="shared" si="617"/>
      </c>
      <c r="X5691">
        <f t="shared" si="618"/>
      </c>
      <c r="Y5691">
        <f t="shared" si="619"/>
      </c>
      <c r="Z5691">
        <f t="shared" si="620"/>
      </c>
    </row>
    <row r="5692" spans="1:26">
      <c r="A5692" s="275">
        <v>10</v>
      </c>
      <c r="B5692" s="8" t="s">
        <v>1126</v>
      </c>
      <c r="C5692" s="5" t="s">
        <v>1125</v>
      </c>
      <c r="D5692" s="5">
        <v>2</v>
      </c>
      <c r="E5692" s="5">
        <v>25</v>
      </c>
      <c r="F5692" s="6">
        <f>+E5692*D5692</f>
      </c>
      <c r="G5692" s="365">
        <f>+E5692*D5692</f>
      </c>
      <c r="H5692" s="5">
        <v>1</v>
      </c>
      <c r="I5692" s="102">
        <f t="shared" si="621"/>
      </c>
      <c r="J5692">
        <f>20*18%</f>
      </c>
      <c r="K5692">
        <f>+H5692-J5692</f>
      </c>
      <c r="L5692">
        <f>+K5692*G5692</f>
      </c>
      <c r="M5692" s="464"/>
      <c r="N5692" s="464"/>
      <c r="W5692">
        <f t="shared" si="617"/>
      </c>
      <c r="X5692">
        <f t="shared" si="618"/>
      </c>
      <c r="Y5692">
        <f t="shared" si="619"/>
      </c>
      <c r="Z5692">
        <f t="shared" si="620"/>
      </c>
    </row>
    <row r="5693" spans="1:26">
      <c r="A5693" s="275">
        <v>11</v>
      </c>
      <c r="B5693" s="8" t="s">
        <v>1576</v>
      </c>
      <c r="C5693" s="5" t="s">
        <v>1575</v>
      </c>
      <c r="D5693" s="5">
        <v>1</v>
      </c>
      <c r="E5693" s="5">
        <v>50</v>
      </c>
      <c r="F5693" s="6">
        <f>+E5693*D5693</f>
      </c>
      <c r="G5693" s="365">
        <f>+E5693*D5693</f>
      </c>
      <c r="H5693" s="5">
        <v>1</v>
      </c>
      <c r="I5693" s="102">
        <f t="shared" si="621"/>
      </c>
      <c r="J5693">
        <f>20*18%</f>
      </c>
      <c r="K5693">
        <f>+H5693-J5693</f>
      </c>
      <c r="L5693">
        <f>+K5693*G5693</f>
      </c>
      <c r="M5693" s="464"/>
      <c r="N5693" s="464"/>
      <c r="W5693">
        <f t="shared" si="617"/>
      </c>
      <c r="X5693">
        <f t="shared" si="618"/>
      </c>
      <c r="Y5693">
        <f t="shared" si="619"/>
      </c>
      <c r="Z5693">
        <f t="shared" si="620"/>
      </c>
    </row>
    <row r="5694" spans="1:26">
      <c r="A5694" s="275">
        <v>12</v>
      </c>
      <c r="B5694" s="8" t="s">
        <v>981</v>
      </c>
      <c r="C5694" s="5" t="s">
        <v>982</v>
      </c>
      <c r="D5694" s="5">
        <v>2</v>
      </c>
      <c r="E5694" s="5">
        <v>50</v>
      </c>
      <c r="F5694" s="6">
        <f>+E5694*D5694</f>
      </c>
      <c r="G5694" s="365">
        <f>+E5694*D5694</f>
      </c>
      <c r="H5694" s="5">
        <v>1</v>
      </c>
      <c r="I5694" s="102">
        <f t="shared" si="621"/>
      </c>
      <c r="J5694">
        <f>20*18%</f>
      </c>
      <c r="K5694">
        <f>+H5694-J5694</f>
      </c>
      <c r="L5694">
        <f>+K5694*G5694</f>
      </c>
      <c r="M5694" s="464"/>
      <c r="N5694" s="464"/>
      <c r="W5694">
        <f t="shared" si="617"/>
      </c>
      <c r="X5694">
        <f t="shared" si="618"/>
      </c>
      <c r="Y5694">
        <f t="shared" si="619"/>
      </c>
      <c r="Z5694">
        <f t="shared" si="620"/>
      </c>
    </row>
    <row r="5695" spans="1:26">
      <c r="A5695" s="275">
        <v>13</v>
      </c>
      <c r="B5695" s="8" t="s">
        <v>1109</v>
      </c>
      <c r="C5695" s="5" t="s">
        <v>1108</v>
      </c>
      <c r="D5695" s="5">
        <v>2</v>
      </c>
      <c r="E5695" s="5">
        <v>50</v>
      </c>
      <c r="F5695" s="6">
        <f>+E5695*D5695</f>
      </c>
      <c r="G5695" s="365">
        <f>+E5695*D5695</f>
      </c>
      <c r="H5695" s="5">
        <v>1</v>
      </c>
      <c r="I5695" s="102">
        <f t="shared" si="621"/>
      </c>
      <c r="J5695">
        <f>20*18%</f>
      </c>
      <c r="K5695">
        <f>+H5695-J5695</f>
      </c>
      <c r="L5695">
        <f>+K5695*G5695</f>
      </c>
      <c r="M5695" s="464"/>
      <c r="N5695" s="464"/>
      <c r="W5695">
        <f t="shared" si="617"/>
      </c>
      <c r="X5695">
        <f t="shared" si="618"/>
      </c>
      <c r="Y5695">
        <f t="shared" si="619"/>
      </c>
      <c r="Z5695">
        <f t="shared" si="620"/>
      </c>
    </row>
    <row r="5696" spans="1:26">
      <c r="A5696" s="409"/>
      <c r="B5696" s="1563" t="s">
        <v>1581</v>
      </c>
      <c r="C5696" s="1563"/>
      <c r="D5696" s="184"/>
      <c r="E5696" s="184"/>
      <c r="F5696" s="186"/>
      <c r="G5696" s="184"/>
      <c r="H5696" s="184"/>
      <c r="I5696" s="108"/>
      <c r="M5696" s="464"/>
      <c r="N5696" s="464"/>
      <c r="W5696">
        <f t="shared" si="617"/>
      </c>
      <c r="X5696">
        <f t="shared" si="618"/>
      </c>
      <c r="Y5696">
        <f t="shared" si="619"/>
      </c>
      <c r="Z5696">
        <f t="shared" si="620"/>
      </c>
    </row>
    <row r="5697" spans="1:26">
      <c r="A5697" s="5">
        <v>14</v>
      </c>
      <c r="B5697" s="17" t="s">
        <v>1582</v>
      </c>
      <c r="C5697" s="88" t="s">
        <v>303</v>
      </c>
      <c r="D5697" s="5">
        <v>4</v>
      </c>
      <c r="E5697" s="5">
        <v>6</v>
      </c>
      <c r="F5697" s="6">
        <f>+E5697*D5697</f>
      </c>
      <c r="G5697" s="365">
        <f>+E5697*D5697</f>
      </c>
      <c r="H5697" s="5">
        <v>1</v>
      </c>
      <c r="I5697" s="102">
        <f>+H5697*G5697</f>
      </c>
      <c r="J5697">
        <f>200*18%</f>
      </c>
      <c r="K5697">
        <f>+H5697-J5697</f>
      </c>
      <c r="L5697">
        <f>+K5697*G5697</f>
      </c>
      <c r="M5697" s="464"/>
      <c r="N5697" s="464"/>
      <c r="W5697">
        <f t="shared" si="617"/>
      </c>
      <c r="X5697">
        <f t="shared" si="618"/>
      </c>
      <c r="Y5697">
        <f t="shared" si="619"/>
      </c>
      <c r="Z5697">
        <f t="shared" si="620"/>
      </c>
    </row>
    <row r="5698" spans="1:26">
      <c r="A5698" s="107"/>
      <c r="B5698" s="8"/>
      <c r="C5698" s="5"/>
      <c r="D5698" s="184"/>
      <c r="E5698" s="184"/>
      <c r="F5698" s="184"/>
      <c r="G5698" s="184"/>
      <c r="H5698" s="184"/>
      <c r="I5698" s="388"/>
      <c r="J5698" s="462"/>
      <c r="K5698" s="462"/>
      <c r="L5698" s="462"/>
      <c r="M5698" s="462"/>
      <c r="N5698" s="462"/>
      <c r="W5698">
        <f t="shared" si="617"/>
      </c>
      <c r="X5698">
        <f t="shared" si="618"/>
      </c>
      <c r="Y5698">
        <f t="shared" si="619"/>
      </c>
      <c r="Z5698">
        <f t="shared" si="620"/>
      </c>
    </row>
    <row r="5699" spans="1:26" ht="15.75" thickBot="1">
      <c r="A5699" s="33"/>
      <c r="D5699" s="109"/>
      <c r="E5699" s="109"/>
      <c r="F5699" s="109"/>
      <c r="G5699" s="109"/>
      <c r="H5699" s="109"/>
      <c r="I5699" s="110"/>
      <c r="W5699">
        <f t="shared" si="617"/>
      </c>
      <c r="X5699">
        <f t="shared" si="618"/>
      </c>
      <c r="Y5699">
        <f t="shared" si="619"/>
      </c>
      <c r="Z5699">
        <f t="shared" si="620"/>
      </c>
    </row>
    <row r="5700" spans="1:26">
      <c r="A5700" s="33"/>
      <c r="B5700" s="1690" t="s">
        <v>2989</v>
      </c>
      <c r="C5700" s="1691"/>
      <c r="D5700" s="91"/>
      <c r="E5700" s="91"/>
      <c r="F5700" s="91"/>
      <c r="G5700" s="92" t="s">
        <v>19</v>
      </c>
      <c r="H5700" s="91"/>
      <c r="I5700" s="111">
        <f>SUM(I5678:I5699)</f>
      </c>
      <c r="L5700">
        <f>SUM(L5678:L5699)</f>
      </c>
      <c r="W5700">
        <f t="shared" ref="W5700:W5763" si="622">IF(LEFT($H5700&amp;"",5)="2019-",$H5700,W5699)</f>
      </c>
      <c r="X5700">
        <f t="shared" ref="X5700:X5763" si="623">IF($W5700="",0,IF(COUNTIF($AB$2:$AB$80,$W5700)&gt;0,1,0))</f>
      </c>
      <c r="Y5700">
        <f t="shared" ref="Y5700:Y5763" si="624">IF($C5700="","",UPPER(TRIM(IFERROR(LEFT($C5700&amp;"",FIND("/",$C5700&amp;"")-1),$C5700&amp;""))))</f>
      </c>
      <c r="Z5700">
        <f t="shared" ref="Z5700:Z5763" si="625">IFERROR(IF(ISNUMBER($G5700),$G5700,0),0)</f>
      </c>
    </row>
    <row r="5701" spans="1:26" ht="24.75" customHeight="1">
      <c r="A5701" s="221"/>
      <c r="B5701" s="1692"/>
      <c r="C5701" s="1693"/>
      <c r="D5701" s="69" t="s">
        <v>1574</v>
      </c>
      <c r="E5701" s="69"/>
      <c r="F5701" s="69"/>
      <c r="G5701" s="69"/>
      <c r="H5701" s="112">
        <v>1</v>
      </c>
      <c r="I5701" s="61">
        <f>+L5700*H5701</f>
      </c>
      <c r="W5701">
        <f t="shared" si="622"/>
      </c>
      <c r="X5701">
        <f t="shared" si="623"/>
      </c>
      <c r="Y5701">
        <f t="shared" si="624"/>
      </c>
      <c r="Z5701">
        <f t="shared" si="625"/>
      </c>
    </row>
    <row r="5702" spans="1:26">
      <c r="A5702" s="33"/>
      <c r="B5702" s="10"/>
      <c r="C5702" s="10"/>
      <c r="D5702" s="69"/>
      <c r="E5702" s="69"/>
      <c r="F5702" s="69"/>
      <c r="G5702" s="69"/>
      <c r="H5702" s="69"/>
      <c r="I5702" s="61"/>
      <c r="J5702" s="25"/>
      <c r="W5702">
        <f t="shared" si="622"/>
      </c>
      <c r="X5702">
        <f t="shared" si="623"/>
      </c>
      <c r="Y5702">
        <f t="shared" si="624"/>
      </c>
      <c r="Z5702">
        <f t="shared" si="625"/>
      </c>
    </row>
    <row r="5703" spans="1:26" ht="15.75" thickBot="1">
      <c r="A5703" s="33"/>
      <c r="B5703" s="11" t="s">
        <v>20</v>
      </c>
      <c r="C5703" s="35"/>
      <c r="D5703" s="35"/>
      <c r="E5703" s="35"/>
      <c r="F5703" s="35"/>
      <c r="G5703" s="35"/>
      <c r="H5703" s="35"/>
      <c r="I5703" s="36"/>
      <c r="J5703" s="25"/>
      <c r="S5703" s="118"/>
      <c r="W5703">
        <f t="shared" si="622"/>
      </c>
      <c r="X5703">
        <f t="shared" si="623"/>
      </c>
      <c r="Y5703">
        <f t="shared" si="624"/>
      </c>
      <c r="Z5703">
        <f t="shared" si="625"/>
      </c>
    </row>
    <row r="5704" spans="1:26" ht="15.75" thickBot="1">
      <c r="A5704" s="37"/>
      <c r="B5704" s="38"/>
      <c r="C5704" s="39" t="s">
        <v>21</v>
      </c>
      <c r="D5704" s="40">
        <f>SUM(D5678:D5703)</f>
      </c>
      <c r="E5704" s="41">
        <f>IF(H5704=I5704,"OK","NO")</f>
      </c>
      <c r="F5704" s="40">
        <f>SUM(F5678:F5703)</f>
      </c>
      <c r="G5704" s="40">
        <f>SUM(G5678:G5703)</f>
      </c>
      <c r="H5704" s="41">
        <f>SUMPRODUCT(F5678:F5699,H5678:H5699)</f>
      </c>
      <c r="I5704" s="43">
        <f>SUMPRODUCT(I5702+I5700)-I5701</f>
      </c>
      <c r="J5704" s="25"/>
      <c r="Q5704" s="118"/>
      <c r="S5704" s="118"/>
      <c r="W5704">
        <f t="shared" si="622"/>
      </c>
      <c r="X5704">
        <f t="shared" si="623"/>
      </c>
      <c r="Y5704">
        <f t="shared" si="624"/>
      </c>
      <c r="Z5704">
        <f t="shared" si="625"/>
      </c>
    </row>
    <row r="5705" spans="1:26" ht="15.75" thickBot="1">
      <c r="A5705" s="44"/>
      <c r="B5705" s="116"/>
      <c r="C5705" s="45"/>
      <c r="D5705" s="45"/>
      <c r="E5705" s="45"/>
      <c r="F5705" s="45"/>
      <c r="G5705" s="45"/>
      <c r="H5705" s="46"/>
      <c r="I5705" s="47"/>
      <c r="J5705" s="25"/>
      <c r="Q5705" s="118"/>
      <c r="W5705">
        <f t="shared" si="622"/>
      </c>
      <c r="X5705">
        <f t="shared" si="623"/>
      </c>
      <c r="Y5705">
        <f t="shared" si="624"/>
      </c>
      <c r="Z5705">
        <f t="shared" si="625"/>
      </c>
    </row>
    <row r="5706" spans="1:26">
      <c r="A5706" s="12" t="s">
        <v>315</v>
      </c>
      <c r="B5706" s="12"/>
      <c r="C5706" s="12"/>
      <c r="D5706" s="13"/>
      <c r="E5706" s="14" t="s">
        <v>301</v>
      </c>
      <c r="F5706" s="14"/>
      <c r="G5706" s="14"/>
      <c r="H5706" s="2"/>
      <c r="I5706" s="12"/>
      <c r="J5706" s="25"/>
      <c r="W5706">
        <f t="shared" si="622"/>
      </c>
      <c r="X5706">
        <f t="shared" si="623"/>
      </c>
      <c r="Y5706">
        <f t="shared" si="624"/>
      </c>
      <c r="Z5706">
        <f t="shared" si="625"/>
      </c>
    </row>
    <row r="5707" spans="1:26">
      <c r="W5707">
        <f t="shared" si="622"/>
      </c>
      <c r="X5707">
        <f t="shared" si="623"/>
      </c>
      <c r="Y5707">
        <f t="shared" si="624"/>
      </c>
      <c r="Z5707">
        <f t="shared" si="625"/>
      </c>
    </row>
    <row r="5708" spans="1:26">
      <c r="W5708">
        <f t="shared" si="622"/>
      </c>
      <c r="X5708">
        <f t="shared" si="623"/>
      </c>
      <c r="Y5708">
        <f t="shared" si="624"/>
      </c>
      <c r="Z5708">
        <f t="shared" si="625"/>
      </c>
    </row>
    <row r="5709" spans="1:26">
      <c r="W5709">
        <f t="shared" si="622"/>
      </c>
      <c r="X5709">
        <f t="shared" si="623"/>
      </c>
      <c r="Y5709">
        <f t="shared" si="624"/>
      </c>
      <c r="Z5709">
        <f t="shared" si="625"/>
      </c>
    </row>
    <row r="5710" spans="1:26">
      <c r="A5710" s="1562" t="s">
        <v>0</v>
      </c>
      <c r="B5710" s="1562"/>
      <c r="C5710" s="1562"/>
      <c r="D5710" s="1562"/>
      <c r="E5710" s="1562"/>
      <c r="F5710" s="1562"/>
      <c r="G5710" s="1562"/>
      <c r="H5710" s="1562"/>
      <c r="I5710" s="1562"/>
      <c r="W5710">
        <f t="shared" si="622"/>
      </c>
      <c r="X5710">
        <f t="shared" si="623"/>
      </c>
      <c r="Y5710">
        <f t="shared" si="624"/>
      </c>
      <c r="Z5710">
        <f t="shared" si="625"/>
      </c>
    </row>
    <row r="5711" spans="1:26">
      <c r="W5711">
        <f t="shared" si="622"/>
      </c>
      <c r="X5711">
        <f t="shared" si="623"/>
      </c>
      <c r="Y5711">
        <f t="shared" si="624"/>
      </c>
      <c r="Z5711">
        <f t="shared" si="625"/>
      </c>
    </row>
    <row r="5712" spans="1:26">
      <c r="W5712">
        <f t="shared" si="622"/>
      </c>
      <c r="X5712">
        <f t="shared" si="623"/>
      </c>
      <c r="Y5712">
        <f t="shared" si="624"/>
      </c>
      <c r="Z5712">
        <f t="shared" si="625"/>
      </c>
    </row>
    <row r="5713" spans="1:26">
      <c r="A5713" s="1" t="s">
        <v>1</v>
      </c>
      <c r="B5713" s="1"/>
      <c r="G5713" s="2" t="s">
        <v>2</v>
      </c>
      <c r="H5713" s="3" t="s">
        <v>1579</v>
      </c>
      <c r="W5713">
        <f t="shared" si="622"/>
      </c>
      <c r="X5713">
        <f t="shared" si="623"/>
      </c>
      <c r="Y5713">
        <f t="shared" si="624"/>
      </c>
      <c r="Z5713">
        <f t="shared" si="625"/>
      </c>
    </row>
    <row r="5714" spans="1:26">
      <c r="A5714" s="1" t="inlineStr">
        <is>
          <t>Dealer-166</t>
        </is>
      </c>
      <c r="B5714" s="1"/>
      <c r="F5714" s="4"/>
      <c r="G5714" s="451" t="s">
        <v>1440</v>
      </c>
      <c r="H5714" s="1" t="s">
        <v>183</v>
      </c>
      <c r="W5714">
        <f t="shared" si="622"/>
      </c>
      <c r="X5714">
        <f t="shared" si="623"/>
      </c>
      <c r="Y5714">
        <f t="shared" si="624"/>
      </c>
      <c r="Z5714">
        <f t="shared" si="625"/>
      </c>
    </row>
    <row r="5715" spans="1:26">
      <c r="A5715" s="1" t="inlineStr">
        <is>
          <t>Address line (redacted)</t>
        </is>
      </c>
      <c r="B5715" s="1"/>
      <c r="H5715" s="22"/>
      <c r="W5715">
        <f t="shared" si="622"/>
      </c>
      <c r="X5715">
        <f t="shared" si="623"/>
      </c>
      <c r="Y5715">
        <f t="shared" si="624"/>
      </c>
      <c r="Z5715">
        <f t="shared" si="625"/>
      </c>
    </row>
    <row r="5716" spans="1:26">
      <c r="A5716" s="1" t="inlineStr">
        <is>
          <t>Address line (redacted)</t>
        </is>
      </c>
      <c r="B5716" s="1"/>
      <c r="D5716" s="85"/>
      <c r="E5716" s="85"/>
      <c r="F5716" s="85"/>
      <c r="G5716" s="85"/>
      <c r="H5716" s="85"/>
      <c r="W5716">
        <f t="shared" si="622"/>
      </c>
      <c r="X5716">
        <f t="shared" si="623"/>
      </c>
      <c r="Y5716">
        <f t="shared" si="624"/>
      </c>
      <c r="Z5716">
        <f t="shared" si="625"/>
      </c>
    </row>
    <row r="5717" spans="1:26">
      <c r="A5717" s="12" t="s">
        <v>299</v>
      </c>
      <c r="B5717" s="86" t="inlineStr">
        <is>
          <t>GSTIN-MASKED</t>
        </is>
      </c>
      <c r="D5717" s="85"/>
      <c r="E5717" s="85"/>
      <c r="F5717" s="85"/>
      <c r="G5717" s="85"/>
      <c r="H5717" s="85"/>
      <c r="W5717">
        <f t="shared" si="622"/>
      </c>
      <c r="X5717">
        <f t="shared" si="623"/>
      </c>
      <c r="Y5717">
        <f t="shared" si="624"/>
      </c>
      <c r="Z5717">
        <f t="shared" si="625"/>
      </c>
    </row>
    <row r="5718" spans="1:26">
      <c r="D5718" s="85"/>
      <c r="E5718" s="85"/>
      <c r="F5718" s="85"/>
      <c r="G5718" s="85"/>
      <c r="H5718" s="85"/>
      <c r="W5718">
        <f t="shared" si="622"/>
      </c>
      <c r="X5718">
        <f t="shared" si="623"/>
      </c>
      <c r="Y5718">
        <f t="shared" si="624"/>
      </c>
      <c r="Z5718">
        <f t="shared" si="625"/>
      </c>
    </row>
    <row r="5719" spans="1:26">
      <c r="W5719">
        <f t="shared" si="622"/>
      </c>
      <c r="X5719">
        <f t="shared" si="623"/>
      </c>
      <c r="Y5719">
        <f t="shared" si="624"/>
      </c>
      <c r="Z5719">
        <f t="shared" si="625"/>
      </c>
    </row>
    <row r="5720" spans="1:26">
      <c r="A5720" s="1" t="s">
        <v>5</v>
      </c>
      <c r="W5720">
        <f t="shared" si="622"/>
      </c>
      <c r="X5720">
        <f t="shared" si="623"/>
      </c>
      <c r="Y5720">
        <f t="shared" si="624"/>
      </c>
      <c r="Z5720">
        <f t="shared" si="625"/>
      </c>
    </row>
    <row r="5721" spans="1:26">
      <c r="A5721" s="1" t="s">
        <v>6</v>
      </c>
      <c r="W5721">
        <f t="shared" si="622"/>
      </c>
      <c r="X5721">
        <f t="shared" si="623"/>
      </c>
      <c r="Y5721">
        <f t="shared" si="624"/>
      </c>
      <c r="Z5721">
        <f t="shared" si="625"/>
      </c>
    </row>
    <row r="5722" spans="1:26">
      <c r="A5722" s="1" t="s">
        <v>7</v>
      </c>
      <c r="W5722">
        <f t="shared" si="622"/>
      </c>
      <c r="X5722">
        <f t="shared" si="623"/>
      </c>
      <c r="Y5722">
        <f t="shared" si="624"/>
      </c>
      <c r="Z5722">
        <f t="shared" si="625"/>
      </c>
    </row>
    <row r="5723" spans="1:26" ht="24">
      <c r="A5723" s="179" t="s">
        <v>8</v>
      </c>
      <c r="B5723" s="180" t="s">
        <v>9</v>
      </c>
      <c r="C5723" s="180" t="s">
        <v>10</v>
      </c>
      <c r="D5723" s="181" t="s">
        <v>11</v>
      </c>
      <c r="E5723" s="181" t="s">
        <v>12</v>
      </c>
      <c r="F5723" s="181" t="s">
        <v>13</v>
      </c>
      <c r="G5723" s="181" t="s">
        <v>14</v>
      </c>
      <c r="H5723" s="179" t="s">
        <v>15</v>
      </c>
      <c r="I5723" s="182" t="s">
        <v>16</v>
      </c>
      <c r="W5723">
        <f t="shared" si="622"/>
      </c>
      <c r="X5723">
        <f t="shared" si="623"/>
      </c>
      <c r="Y5723">
        <f t="shared" si="624"/>
      </c>
      <c r="Z5723">
        <f t="shared" si="625"/>
      </c>
    </row>
    <row r="5724" spans="1:26">
      <c r="A5724" s="5"/>
      <c r="B5724" s="1564" t="s">
        <v>24</v>
      </c>
      <c r="C5724" s="1565"/>
      <c r="D5724" s="5"/>
      <c r="E5724" s="5"/>
      <c r="F5724" s="21"/>
      <c r="G5724" s="6"/>
      <c r="H5724" s="5"/>
      <c r="I5724" s="183"/>
      <c r="W5724">
        <f t="shared" si="622"/>
      </c>
      <c r="X5724">
        <f t="shared" si="623"/>
      </c>
      <c r="Y5724">
        <f t="shared" si="624"/>
      </c>
      <c r="Z5724">
        <f t="shared" si="625"/>
      </c>
    </row>
    <row r="5725" spans="1:26" ht="15.75">
      <c r="A5725" s="19">
        <v>1</v>
      </c>
      <c r="B5725" s="20" t="s">
        <v>25</v>
      </c>
      <c r="C5725" s="19" t="s">
        <v>26</v>
      </c>
      <c r="D5725" s="19">
        <v>1</v>
      </c>
      <c r="E5725" s="19">
        <v>6</v>
      </c>
      <c r="F5725" s="21">
        <f>+E5725*D5725</f>
      </c>
      <c r="G5725" s="6">
        <f>+E5725*D5725</f>
      </c>
      <c r="H5725" s="19">
        <v>1</v>
      </c>
      <c r="I5725" s="183">
        <f>+H5725*G5725</f>
      </c>
      <c r="J5725">
        <f>325*18%</f>
      </c>
      <c r="K5725">
        <f>+H5725-J5725</f>
      </c>
      <c r="L5725">
        <f>+K5725*G5725</f>
      </c>
      <c r="W5725">
        <f t="shared" si="622"/>
      </c>
      <c r="X5725">
        <f t="shared" si="623"/>
      </c>
      <c r="Y5725">
        <f t="shared" si="624"/>
      </c>
      <c r="Z5725">
        <f t="shared" si="625"/>
      </c>
    </row>
    <row r="5726" spans="1:26">
      <c r="A5726" s="5"/>
      <c r="B5726" s="1564" t="s">
        <v>18</v>
      </c>
      <c r="C5726" s="1565"/>
      <c r="D5726" s="5"/>
      <c r="E5726" s="5"/>
      <c r="F5726" s="21"/>
      <c r="G5726" s="6"/>
      <c r="H5726" s="5"/>
      <c r="I5726" s="183"/>
      <c r="W5726">
        <f t="shared" si="622"/>
      </c>
      <c r="X5726">
        <f t="shared" si="623"/>
      </c>
      <c r="Y5726">
        <f t="shared" si="624"/>
      </c>
      <c r="Z5726">
        <f t="shared" si="625"/>
      </c>
    </row>
    <row r="5727" spans="1:26">
      <c r="A5727" s="5">
        <v>2</v>
      </c>
      <c r="B5727" s="8" t="s">
        <v>275</v>
      </c>
      <c r="C5727" s="5" t="s">
        <v>276</v>
      </c>
      <c r="D5727" s="19">
        <v>1</v>
      </c>
      <c r="E5727" s="5">
        <v>4</v>
      </c>
      <c r="F5727" s="21">
        <f>+E5727*D5727</f>
      </c>
      <c r="G5727" s="6">
        <f>+E5727*D5727</f>
      </c>
      <c r="H5727" s="9">
        <v>1</v>
      </c>
      <c r="I5727" s="183">
        <f>+H5727*G5727</f>
      </c>
      <c r="J5727">
        <v>112</v>
      </c>
      <c r="K5727">
        <f>+H5727-J5727</f>
      </c>
      <c r="L5727">
        <f>+K5727*G5727</f>
      </c>
      <c r="W5727">
        <f t="shared" si="622"/>
      </c>
      <c r="X5727">
        <f t="shared" si="623"/>
      </c>
      <c r="Y5727">
        <f t="shared" si="624"/>
      </c>
      <c r="Z5727">
        <f t="shared" si="625"/>
      </c>
    </row>
    <row r="5728" spans="1:26">
      <c r="A5728" s="5"/>
      <c r="B5728" s="1564" t="s">
        <v>604</v>
      </c>
      <c r="C5728" s="1565"/>
      <c r="D5728" s="5"/>
      <c r="E5728" s="5"/>
      <c r="F5728" s="21"/>
      <c r="G5728" s="6"/>
      <c r="H5728" s="5"/>
      <c r="I5728" s="183"/>
      <c r="W5728">
        <f t="shared" si="622"/>
      </c>
      <c r="X5728">
        <f t="shared" si="623"/>
      </c>
      <c r="Y5728">
        <f t="shared" si="624"/>
      </c>
      <c r="Z5728">
        <f t="shared" si="625"/>
      </c>
    </row>
    <row r="5729" spans="1:26" ht="36">
      <c r="A5729" s="5">
        <v>3</v>
      </c>
      <c r="B5729" s="106" t="s">
        <v>561</v>
      </c>
      <c r="C5729" s="280" t="s">
        <v>1005</v>
      </c>
      <c r="D5729" s="19">
        <v>1</v>
      </c>
      <c r="E5729" s="5">
        <v>10</v>
      </c>
      <c r="F5729" s="21">
        <f>+E5729*D5729</f>
      </c>
      <c r="G5729" s="6">
        <f>+E5729*D5729</f>
      </c>
      <c r="H5729" s="9">
        <v>1</v>
      </c>
      <c r="I5729" s="183">
        <f>+H5729*G5729</f>
      </c>
      <c r="J5729">
        <v>112</v>
      </c>
      <c r="K5729">
        <f>+H5729-J5729</f>
      </c>
      <c r="L5729">
        <f>+K5729*G5729</f>
      </c>
      <c r="W5729">
        <f t="shared" si="622"/>
      </c>
      <c r="X5729">
        <f t="shared" si="623"/>
      </c>
      <c r="Y5729">
        <f t="shared" si="624"/>
      </c>
      <c r="Z5729">
        <f t="shared" si="625"/>
      </c>
    </row>
    <row r="5730" spans="1:26">
      <c r="A5730" s="5"/>
      <c r="B5730" s="1564" t="s">
        <v>17</v>
      </c>
      <c r="C5730" s="1565"/>
      <c r="D5730" s="5"/>
      <c r="E5730" s="5"/>
      <c r="F5730" s="21"/>
      <c r="G5730" s="6"/>
      <c r="H5730" s="5"/>
      <c r="I5730" s="183"/>
      <c r="W5730">
        <f t="shared" si="622"/>
      </c>
      <c r="X5730">
        <f t="shared" si="623"/>
      </c>
      <c r="Y5730">
        <f t="shared" si="624"/>
      </c>
      <c r="Z5730">
        <f t="shared" si="625"/>
      </c>
    </row>
    <row r="5731" spans="1:26">
      <c r="A5731" s="5">
        <v>4</v>
      </c>
      <c r="B5731" s="8" t="s">
        <v>755</v>
      </c>
      <c r="C5731" s="5" t="s">
        <v>756</v>
      </c>
      <c r="D5731" s="5">
        <v>1</v>
      </c>
      <c r="E5731" s="5">
        <v>5</v>
      </c>
      <c r="F5731" s="21">
        <f>+E5731*D5731</f>
      </c>
      <c r="G5731" s="6">
        <f>+E5731*D5731</f>
      </c>
      <c r="H5731" s="5">
        <v>1</v>
      </c>
      <c r="I5731" s="183">
        <f>+H5731*G5731</f>
      </c>
      <c r="J5731">
        <v>112</v>
      </c>
      <c r="K5731">
        <f>+H5731-J5731</f>
      </c>
      <c r="L5731">
        <f>+K5731*G5731</f>
      </c>
      <c r="W5731">
        <f t="shared" si="622"/>
      </c>
      <c r="X5731">
        <f t="shared" si="623"/>
      </c>
      <c r="Y5731">
        <f t="shared" si="624"/>
      </c>
      <c r="Z5731">
        <f t="shared" si="625"/>
      </c>
    </row>
    <row r="5732" spans="1:26">
      <c r="A5732" s="5"/>
      <c r="B5732" s="8"/>
      <c r="C5732" s="5"/>
      <c r="D5732" s="5"/>
      <c r="E5732" s="5"/>
      <c r="F5732" s="21"/>
      <c r="G5732" s="6"/>
      <c r="H5732" s="5"/>
      <c r="I5732" s="183"/>
      <c r="W5732">
        <f t="shared" si="622"/>
      </c>
      <c r="X5732">
        <f t="shared" si="623"/>
      </c>
      <c r="Y5732">
        <f t="shared" si="624"/>
      </c>
      <c r="Z5732">
        <f t="shared" si="625"/>
      </c>
    </row>
    <row r="5733" spans="1:26">
      <c r="A5733" s="5"/>
      <c r="B5733" s="8"/>
      <c r="C5733" s="5"/>
      <c r="D5733" s="5"/>
      <c r="E5733" s="5"/>
      <c r="F5733" s="21"/>
      <c r="G5733" s="6"/>
      <c r="H5733" s="5"/>
      <c r="I5733" s="183"/>
      <c r="W5733">
        <f t="shared" si="622"/>
      </c>
      <c r="X5733">
        <f t="shared" si="623"/>
      </c>
      <c r="Y5733">
        <f t="shared" si="624"/>
      </c>
      <c r="Z5733">
        <f t="shared" si="625"/>
      </c>
    </row>
    <row r="5734" spans="1:26">
      <c r="A5734" s="5"/>
      <c r="B5734" s="8"/>
      <c r="C5734" s="5"/>
      <c r="D5734" s="5"/>
      <c r="E5734" s="5"/>
      <c r="F5734" s="21"/>
      <c r="G5734" s="6"/>
      <c r="H5734" s="5"/>
      <c r="I5734" s="183"/>
      <c r="W5734">
        <f t="shared" si="622"/>
      </c>
      <c r="X5734">
        <f t="shared" si="623"/>
      </c>
      <c r="Y5734">
        <f t="shared" si="624"/>
      </c>
      <c r="Z5734">
        <f t="shared" si="625"/>
      </c>
    </row>
    <row r="5735" spans="1:26">
      <c r="A5735" s="5"/>
      <c r="B5735" s="8"/>
      <c r="C5735" s="5"/>
      <c r="D5735" s="5"/>
      <c r="E5735" s="5"/>
      <c r="F5735" s="21"/>
      <c r="G5735" s="6"/>
      <c r="H5735" s="5"/>
      <c r="I5735" s="183"/>
      <c r="W5735">
        <f t="shared" si="622"/>
      </c>
      <c r="X5735">
        <f t="shared" si="623"/>
      </c>
      <c r="Y5735">
        <f t="shared" si="624"/>
      </c>
      <c r="Z5735">
        <f t="shared" si="625"/>
      </c>
    </row>
    <row r="5736" spans="1:26">
      <c r="A5736" s="5"/>
      <c r="B5736" s="8"/>
      <c r="C5736" s="5"/>
      <c r="D5736" s="5"/>
      <c r="E5736" s="5"/>
      <c r="F5736" s="21"/>
      <c r="G5736" s="6"/>
      <c r="H5736" s="5"/>
      <c r="I5736" s="183"/>
      <c r="W5736">
        <f t="shared" si="622"/>
      </c>
      <c r="X5736">
        <f t="shared" si="623"/>
      </c>
      <c r="Y5736">
        <f t="shared" si="624"/>
      </c>
      <c r="Z5736">
        <f t="shared" si="625"/>
      </c>
    </row>
    <row r="5737" spans="1:26" ht="15.75" thickBot="1">
      <c r="A5737" s="5"/>
      <c r="B5737" s="224"/>
      <c r="C5737" s="15"/>
      <c r="D5737" s="23"/>
      <c r="E5737" s="225"/>
      <c r="F5737" s="23"/>
      <c r="G5737" s="24"/>
      <c r="H5737" s="225"/>
      <c r="I5737" s="226"/>
      <c r="W5737">
        <f t="shared" si="622"/>
      </c>
      <c r="X5737">
        <f t="shared" si="623"/>
      </c>
      <c r="Y5737">
        <f t="shared" si="624"/>
      </c>
      <c r="Z5737">
        <f t="shared" si="625"/>
      </c>
    </row>
    <row r="5738" spans="1:26">
      <c r="A5738" s="227"/>
      <c r="B5738" s="17"/>
      <c r="C5738" s="5"/>
      <c r="D5738" s="59"/>
      <c r="E5738" s="59"/>
      <c r="F5738" s="53"/>
      <c r="G5738" s="78"/>
      <c r="H5738" s="68"/>
      <c r="I5738" s="228">
        <f>SUM(I5724:I5737)</f>
      </c>
      <c r="L5738">
        <f>SUM(L5724:L5737)</f>
      </c>
      <c r="M5738">
        <f>SUM(M5725:M5737)</f>
      </c>
      <c r="W5738">
        <f t="shared" si="622"/>
      </c>
      <c r="X5738">
        <f t="shared" si="623"/>
      </c>
      <c r="Y5738">
        <f t="shared" si="624"/>
      </c>
      <c r="Z5738">
        <f t="shared" si="625"/>
      </c>
    </row>
    <row r="5739" spans="1:26">
      <c r="A5739" s="10"/>
      <c r="B5739" s="10"/>
      <c r="C5739" s="69"/>
      <c r="D5739" s="69" t="s">
        <v>520</v>
      </c>
      <c r="E5739" s="69"/>
      <c r="F5739" s="69"/>
      <c r="G5739" s="69"/>
      <c r="H5739" s="112">
        <v>1</v>
      </c>
      <c r="I5739" s="191">
        <f>+L5738*H5739</f>
      </c>
      <c r="W5739">
        <f t="shared" si="622"/>
      </c>
      <c r="X5739">
        <f t="shared" si="623"/>
      </c>
      <c r="Y5739">
        <f t="shared" si="624"/>
      </c>
      <c r="Z5739">
        <f t="shared" si="625"/>
      </c>
    </row>
    <row r="5740" spans="1:26" ht="15.75" thickBot="1">
      <c r="A5740" s="10"/>
      <c r="B5740" s="11" t="s">
        <v>20</v>
      </c>
      <c r="C5740" s="35"/>
      <c r="D5740" s="35"/>
      <c r="E5740" s="35"/>
      <c r="F5740" s="35"/>
      <c r="G5740" s="35"/>
      <c r="H5740" s="35"/>
      <c r="I5740" s="98"/>
      <c r="W5740">
        <f t="shared" si="622"/>
      </c>
      <c r="X5740">
        <f t="shared" si="623"/>
      </c>
      <c r="Y5740">
        <f t="shared" si="624"/>
      </c>
      <c r="Z5740">
        <f t="shared" si="625"/>
      </c>
    </row>
    <row r="5741" spans="1:26" ht="15.75" thickBot="1">
      <c r="A5741" s="99"/>
      <c r="B5741" s="38"/>
      <c r="C5741" s="39" t="s">
        <v>21</v>
      </c>
      <c r="D5741" s="40">
        <f>SUM(D5724:D5740)</f>
      </c>
      <c r="E5741" s="41" t="s">
        <v>360</v>
      </c>
      <c r="F5741" s="40">
        <f>SUM(F5724:F5740)</f>
      </c>
      <c r="G5741" s="40">
        <f>SUM(G5724:G5740)</f>
      </c>
      <c r="H5741" s="41">
        <f>+SUMPRODUCT(H5724:H5737,F5724:F5737)</f>
      </c>
      <c r="I5741" s="100">
        <f>+I5738-I5739</f>
      </c>
      <c r="J5741" s="118"/>
      <c r="W5741">
        <f t="shared" si="622"/>
      </c>
      <c r="X5741">
        <f t="shared" si="623"/>
      </c>
      <c r="Y5741">
        <f t="shared" si="624"/>
      </c>
      <c r="Z5741">
        <f t="shared" si="625"/>
      </c>
    </row>
    <row r="5742" spans="1:26">
      <c r="A5742" s="10"/>
      <c r="B5742" s="10"/>
      <c r="C5742" s="91"/>
      <c r="D5742" s="91"/>
      <c r="E5742" s="91"/>
      <c r="F5742" s="91"/>
      <c r="G5742" s="91"/>
      <c r="H5742" s="91"/>
      <c r="I5742" s="91"/>
      <c r="W5742">
        <f t="shared" si="622"/>
      </c>
      <c r="X5742">
        <f t="shared" si="623"/>
      </c>
      <c r="Y5742">
        <f t="shared" si="624"/>
      </c>
      <c r="Z5742">
        <f t="shared" si="625"/>
      </c>
    </row>
    <row r="5743" spans="1:26">
      <c r="W5743">
        <f t="shared" si="622"/>
      </c>
      <c r="X5743">
        <f t="shared" si="623"/>
      </c>
      <c r="Y5743">
        <f t="shared" si="624"/>
      </c>
      <c r="Z5743">
        <f t="shared" si="625"/>
      </c>
    </row>
    <row r="5744" spans="1:26">
      <c r="W5744">
        <f t="shared" si="622"/>
      </c>
      <c r="X5744">
        <f t="shared" si="623"/>
      </c>
      <c r="Y5744">
        <f t="shared" si="624"/>
      </c>
      <c r="Z5744">
        <f t="shared" si="625"/>
      </c>
    </row>
    <row r="5745" spans="1:26">
      <c r="W5745">
        <f t="shared" si="622"/>
      </c>
      <c r="X5745">
        <f t="shared" si="623"/>
      </c>
      <c r="Y5745">
        <f t="shared" si="624"/>
      </c>
      <c r="Z5745">
        <f t="shared" si="625"/>
      </c>
    </row>
    <row r="5746" spans="1:26">
      <c r="W5746">
        <f t="shared" si="622"/>
      </c>
      <c r="X5746">
        <f t="shared" si="623"/>
      </c>
      <c r="Y5746">
        <f t="shared" si="624"/>
      </c>
      <c r="Z5746">
        <f t="shared" si="625"/>
      </c>
    </row>
    <row r="5747" spans="1:26">
      <c r="W5747">
        <f t="shared" si="622"/>
      </c>
      <c r="X5747">
        <f t="shared" si="623"/>
      </c>
      <c r="Y5747">
        <f t="shared" si="624"/>
      </c>
      <c r="Z5747">
        <f t="shared" si="625"/>
      </c>
    </row>
    <row r="5748" spans="1:26">
      <c r="A5748" s="1562" t="s">
        <v>0</v>
      </c>
      <c r="B5748" s="1562"/>
      <c r="C5748" s="1562"/>
      <c r="D5748" s="1562"/>
      <c r="E5748" s="1562"/>
      <c r="F5748" s="1562"/>
      <c r="G5748" s="1562"/>
      <c r="H5748" s="1562"/>
      <c r="I5748" s="1562"/>
      <c r="W5748">
        <f t="shared" si="622"/>
      </c>
      <c r="X5748">
        <f t="shared" si="623"/>
      </c>
      <c r="Y5748">
        <f t="shared" si="624"/>
      </c>
      <c r="Z5748">
        <f t="shared" si="625"/>
      </c>
    </row>
    <row r="5749" spans="1:26">
      <c r="W5749">
        <f t="shared" si="622"/>
      </c>
      <c r="X5749">
        <f t="shared" si="623"/>
      </c>
      <c r="Y5749">
        <f t="shared" si="624"/>
      </c>
      <c r="Z5749">
        <f t="shared" si="625"/>
      </c>
    </row>
    <row r="5750" spans="1:26">
      <c r="W5750">
        <f t="shared" si="622"/>
      </c>
      <c r="X5750">
        <f t="shared" si="623"/>
      </c>
      <c r="Y5750">
        <f t="shared" si="624"/>
      </c>
      <c r="Z5750">
        <f t="shared" si="625"/>
      </c>
    </row>
    <row r="5751" spans="1:26">
      <c r="A5751" s="1" t="s">
        <v>1</v>
      </c>
      <c r="B5751" s="1"/>
      <c r="G5751" s="2" t="s">
        <v>2</v>
      </c>
      <c r="H5751" s="3" t="s">
        <v>1579</v>
      </c>
      <c r="W5751">
        <f t="shared" si="622"/>
      </c>
      <c r="X5751">
        <f t="shared" si="623"/>
      </c>
      <c r="Y5751">
        <f t="shared" si="624"/>
      </c>
      <c r="Z5751">
        <f t="shared" si="625"/>
      </c>
    </row>
    <row r="5752" spans="1:26">
      <c r="A5752" s="1"/>
      <c r="B5752" s="1"/>
      <c r="F5752" s="4"/>
      <c r="G5752" s="451" t="s">
        <v>1440</v>
      </c>
      <c r="H5752" s="1" t="s">
        <v>184</v>
      </c>
      <c r="W5752">
        <f t="shared" si="622"/>
      </c>
      <c r="X5752">
        <f t="shared" si="623"/>
      </c>
      <c r="Y5752">
        <f t="shared" si="624"/>
      </c>
      <c r="Z5752">
        <f t="shared" si="625"/>
      </c>
    </row>
    <row r="5753" spans="1:26">
      <c r="A5753" s="1"/>
      <c r="B5753" s="1"/>
      <c r="H5753" s="22"/>
      <c r="W5753">
        <f t="shared" si="622"/>
      </c>
      <c r="X5753">
        <f t="shared" si="623"/>
      </c>
      <c r="Y5753">
        <f t="shared" si="624"/>
      </c>
      <c r="Z5753">
        <f t="shared" si="625"/>
      </c>
    </row>
    <row r="5754" spans="1:26">
      <c r="A5754" s="1" t="inlineStr">
        <is>
          <t>Dealer-325</t>
        </is>
      </c>
      <c r="B5754" s="1"/>
      <c r="D5754" s="85"/>
      <c r="E5754" s="85"/>
      <c r="F5754" s="85"/>
      <c r="G5754" s="85"/>
      <c r="H5754" s="85"/>
      <c r="W5754">
        <f t="shared" si="622"/>
      </c>
      <c r="X5754">
        <f t="shared" si="623"/>
      </c>
      <c r="Y5754">
        <f t="shared" si="624"/>
      </c>
      <c r="Z5754">
        <f t="shared" si="625"/>
      </c>
    </row>
    <row r="5755" spans="1:26">
      <c r="A5755" s="12" t="s">
        <v>299</v>
      </c>
      <c r="B5755" s="86"/>
      <c r="D5755" s="85"/>
      <c r="E5755" s="85"/>
      <c r="F5755" s="85"/>
      <c r="G5755" s="85"/>
      <c r="H5755" s="85"/>
      <c r="W5755">
        <f t="shared" si="622"/>
      </c>
      <c r="X5755">
        <f t="shared" si="623"/>
      </c>
      <c r="Y5755">
        <f t="shared" si="624"/>
      </c>
      <c r="Z5755">
        <f t="shared" si="625"/>
      </c>
    </row>
    <row r="5756" spans="1:26">
      <c r="D5756" s="85"/>
      <c r="E5756" s="85"/>
      <c r="F5756" s="85"/>
      <c r="G5756" s="85"/>
      <c r="H5756" s="85"/>
      <c r="W5756">
        <f t="shared" si="622"/>
      </c>
      <c r="X5756">
        <f t="shared" si="623"/>
      </c>
      <c r="Y5756">
        <f t="shared" si="624"/>
      </c>
      <c r="Z5756">
        <f t="shared" si="625"/>
      </c>
    </row>
    <row r="5757" spans="1:26">
      <c r="W5757">
        <f t="shared" si="622"/>
      </c>
      <c r="X5757">
        <f t="shared" si="623"/>
      </c>
      <c r="Y5757">
        <f t="shared" si="624"/>
      </c>
      <c r="Z5757">
        <f t="shared" si="625"/>
      </c>
    </row>
    <row r="5758" spans="1:26">
      <c r="A5758" s="1" t="s">
        <v>5</v>
      </c>
      <c r="W5758">
        <f t="shared" si="622"/>
      </c>
      <c r="X5758">
        <f t="shared" si="623"/>
      </c>
      <c r="Y5758">
        <f t="shared" si="624"/>
      </c>
      <c r="Z5758">
        <f t="shared" si="625"/>
      </c>
    </row>
    <row r="5759" spans="1:26">
      <c r="A5759" s="1" t="s">
        <v>6</v>
      </c>
      <c r="W5759">
        <f t="shared" si="622"/>
      </c>
      <c r="X5759">
        <f t="shared" si="623"/>
      </c>
      <c r="Y5759">
        <f t="shared" si="624"/>
      </c>
      <c r="Z5759">
        <f t="shared" si="625"/>
      </c>
    </row>
    <row r="5760" spans="1:26">
      <c r="A5760" s="1" t="s">
        <v>7</v>
      </c>
      <c r="W5760">
        <f t="shared" si="622"/>
      </c>
      <c r="X5760">
        <f t="shared" si="623"/>
      </c>
      <c r="Y5760">
        <f t="shared" si="624"/>
      </c>
      <c r="Z5760">
        <f t="shared" si="625"/>
      </c>
    </row>
    <row r="5761" spans="1:26" ht="24">
      <c r="A5761" s="179" t="s">
        <v>8</v>
      </c>
      <c r="B5761" s="180" t="s">
        <v>9</v>
      </c>
      <c r="C5761" s="180" t="s">
        <v>10</v>
      </c>
      <c r="D5761" s="181" t="s">
        <v>11</v>
      </c>
      <c r="E5761" s="181" t="s">
        <v>12</v>
      </c>
      <c r="F5761" s="181" t="s">
        <v>13</v>
      </c>
      <c r="G5761" s="181" t="s">
        <v>14</v>
      </c>
      <c r="H5761" s="179" t="s">
        <v>15</v>
      </c>
      <c r="I5761" s="182" t="s">
        <v>16</v>
      </c>
      <c r="W5761">
        <f t="shared" si="622"/>
      </c>
      <c r="X5761">
        <f t="shared" si="623"/>
      </c>
      <c r="Y5761">
        <f t="shared" si="624"/>
      </c>
      <c r="Z5761">
        <f t="shared" si="625"/>
      </c>
    </row>
    <row r="5762" spans="1:26">
      <c r="A5762" s="5"/>
      <c r="B5762" s="1564" t="s">
        <v>1056</v>
      </c>
      <c r="C5762" s="1565"/>
      <c r="D5762" s="5"/>
      <c r="E5762" s="5"/>
      <c r="F5762" s="21"/>
      <c r="G5762" s="6"/>
      <c r="H5762" s="5"/>
      <c r="I5762" s="183"/>
      <c r="W5762">
        <f t="shared" si="622"/>
      </c>
      <c r="X5762">
        <f t="shared" si="623"/>
      </c>
      <c r="Y5762">
        <f t="shared" si="624"/>
      </c>
      <c r="Z5762">
        <f t="shared" si="625"/>
      </c>
    </row>
    <row r="5763" spans="1:26">
      <c r="A5763" s="5">
        <v>1</v>
      </c>
      <c r="B5763" s="17" t="s">
        <v>494</v>
      </c>
      <c r="C5763" s="88" t="s">
        <v>303</v>
      </c>
      <c r="D5763" s="5">
        <v>1</v>
      </c>
      <c r="E5763" s="9">
        <v>50</v>
      </c>
      <c r="F5763" s="21">
        <f>+E5763*D5763</f>
      </c>
      <c r="G5763" s="6">
        <f>+E5763*D5763</f>
      </c>
      <c r="H5763" s="9">
        <v>1</v>
      </c>
      <c r="I5763" s="183">
        <f>+H5763*G5763</f>
      </c>
      <c r="W5763">
        <f t="shared" si="622"/>
      </c>
      <c r="X5763">
        <f t="shared" si="623"/>
      </c>
      <c r="Y5763">
        <f t="shared" si="624"/>
      </c>
      <c r="Z5763">
        <f t="shared" si="625"/>
      </c>
    </row>
    <row r="5764" spans="1:26">
      <c r="A5764" s="5">
        <v>2</v>
      </c>
      <c r="B5764" s="17" t="s">
        <v>495</v>
      </c>
      <c r="C5764" s="88" t="s">
        <v>303</v>
      </c>
      <c r="D5764" s="5">
        <v>1</v>
      </c>
      <c r="E5764" s="9">
        <v>50</v>
      </c>
      <c r="F5764" s="21">
        <f>+E5764*D5764</f>
      </c>
      <c r="G5764" s="6">
        <f>+E5764*D5764</f>
      </c>
      <c r="H5764" s="9">
        <v>1</v>
      </c>
      <c r="I5764" s="183">
        <f t="shared" ref="I5764:I5770" si="626">+H5764*G5764</f>
      </c>
      <c r="W5764">
        <f t="shared" ref="W5764:W5827" si="627">IF(LEFT($H5764&amp;"",5)="2019-",$H5764,W5763)</f>
      </c>
      <c r="X5764">
        <f t="shared" ref="X5764:X5827" si="628">IF($W5764="",0,IF(COUNTIF($AB$2:$AB$80,$W5764)&gt;0,1,0))</f>
      </c>
      <c r="Y5764">
        <f t="shared" ref="Y5764:Y5827" si="629">IF($C5764="","",UPPER(TRIM(IFERROR(LEFT($C5764&amp;"",FIND("/",$C5764&amp;"")-1),$C5764&amp;""))))</f>
      </c>
      <c r="Z5764">
        <f t="shared" ref="Z5764:Z5827" si="630">IFERROR(IF(ISNUMBER($G5764),$G5764,0),0)</f>
      </c>
    </row>
    <row r="5765" spans="1:26">
      <c r="A5765" s="5">
        <v>3</v>
      </c>
      <c r="B5765" s="17" t="s">
        <v>496</v>
      </c>
      <c r="C5765" s="88" t="s">
        <v>303</v>
      </c>
      <c r="D5765" s="5">
        <v>1</v>
      </c>
      <c r="E5765" s="9">
        <v>50</v>
      </c>
      <c r="F5765" s="21">
        <f>+E5765*D5765</f>
      </c>
      <c r="G5765" s="6">
        <f>+E5765*D5765</f>
      </c>
      <c r="H5765" s="9">
        <v>1</v>
      </c>
      <c r="I5765" s="183">
        <f t="shared" si="626"/>
      </c>
      <c r="W5765">
        <f t="shared" si="627"/>
      </c>
      <c r="X5765">
        <f t="shared" si="628"/>
      </c>
      <c r="Y5765">
        <f t="shared" si="629"/>
      </c>
      <c r="Z5765">
        <f t="shared" si="630"/>
      </c>
    </row>
    <row r="5766" spans="1:26">
      <c r="A5766" s="5">
        <v>4</v>
      </c>
      <c r="B5766" s="17" t="s">
        <v>1378</v>
      </c>
      <c r="C5766" s="88" t="s">
        <v>303</v>
      </c>
      <c r="D5766" s="5">
        <v>1</v>
      </c>
      <c r="E5766" s="9">
        <v>50</v>
      </c>
      <c r="F5766" s="21">
        <f>+E5766*D5766</f>
      </c>
      <c r="G5766" s="6">
        <f>+E5766*D5766</f>
      </c>
      <c r="H5766" s="9">
        <v>1</v>
      </c>
      <c r="I5766" s="183">
        <f t="shared" si="626"/>
      </c>
      <c r="W5766">
        <f t="shared" si="627"/>
      </c>
      <c r="X5766">
        <f t="shared" si="628"/>
      </c>
      <c r="Y5766">
        <f t="shared" si="629"/>
      </c>
      <c r="Z5766">
        <f t="shared" si="630"/>
      </c>
    </row>
    <row r="5767" spans="1:26">
      <c r="A5767" s="5"/>
      <c r="B5767" s="1564" t="s">
        <v>1591</v>
      </c>
      <c r="C5767" s="1565"/>
      <c r="D5767" s="5"/>
      <c r="E5767" s="5"/>
      <c r="F5767" s="21"/>
      <c r="G5767" s="6"/>
      <c r="H5767" s="5"/>
      <c r="I5767" s="183"/>
      <c r="W5767">
        <f t="shared" si="627"/>
      </c>
      <c r="X5767">
        <f t="shared" si="628"/>
      </c>
      <c r="Y5767">
        <f t="shared" si="629"/>
      </c>
      <c r="Z5767">
        <f t="shared" si="630"/>
      </c>
    </row>
    <row r="5768" spans="1:26">
      <c r="A5768" s="5">
        <v>5</v>
      </c>
      <c r="B5768" s="8" t="s">
        <v>1592</v>
      </c>
      <c r="C5768" s="5" t="s">
        <v>1593</v>
      </c>
      <c r="D5768" s="5"/>
      <c r="E5768" s="5">
        <v>500</v>
      </c>
      <c r="F5768" s="21">
        <f t="shared" ref="F5768:G5770" si="631">+E5768</f>
      </c>
      <c r="G5768" s="6">
        <f t="shared" si="631"/>
      </c>
      <c r="H5768" s="5">
        <v>1</v>
      </c>
      <c r="I5768" s="183">
        <f t="shared" si="626"/>
      </c>
      <c r="W5768">
        <f t="shared" si="627"/>
      </c>
      <c r="X5768">
        <f t="shared" si="628"/>
      </c>
      <c r="Y5768">
        <f t="shared" si="629"/>
      </c>
      <c r="Z5768">
        <f t="shared" si="630"/>
      </c>
    </row>
    <row r="5769" spans="1:26">
      <c r="A5769" s="5">
        <v>6</v>
      </c>
      <c r="B5769" s="8" t="s">
        <v>1592</v>
      </c>
      <c r="C5769" s="5" t="s">
        <v>302</v>
      </c>
      <c r="D5769" s="5"/>
      <c r="E5769" s="5">
        <v>500</v>
      </c>
      <c r="F5769" s="21">
        <f t="shared" si="631"/>
      </c>
      <c r="G5769" s="6">
        <f t="shared" si="631"/>
      </c>
      <c r="H5769" s="5">
        <v>1</v>
      </c>
      <c r="I5769" s="183">
        <f t="shared" si="626"/>
      </c>
      <c r="W5769">
        <f t="shared" si="627"/>
      </c>
      <c r="X5769">
        <f t="shared" si="628"/>
      </c>
      <c r="Y5769">
        <f t="shared" si="629"/>
      </c>
      <c r="Z5769">
        <f t="shared" si="630"/>
      </c>
    </row>
    <row r="5770" spans="1:26">
      <c r="A5770" s="5">
        <v>7</v>
      </c>
      <c r="B5770" s="8" t="s">
        <v>1592</v>
      </c>
      <c r="C5770" s="5" t="s">
        <v>1594</v>
      </c>
      <c r="D5770" s="5"/>
      <c r="E5770" s="5">
        <v>500</v>
      </c>
      <c r="F5770" s="21">
        <f t="shared" si="631"/>
      </c>
      <c r="G5770" s="6">
        <f t="shared" si="631"/>
      </c>
      <c r="H5770" s="5">
        <v>1</v>
      </c>
      <c r="I5770" s="183">
        <f t="shared" si="626"/>
      </c>
      <c r="W5770">
        <f t="shared" si="627"/>
      </c>
      <c r="X5770">
        <f t="shared" si="628"/>
      </c>
      <c r="Y5770">
        <f t="shared" si="629"/>
      </c>
      <c r="Z5770">
        <f t="shared" si="630"/>
      </c>
    </row>
    <row r="5771" spans="1:26">
      <c r="A5771" s="5"/>
      <c r="B5771" s="8"/>
      <c r="C5771" s="5"/>
      <c r="D5771" s="5"/>
      <c r="E5771" s="5"/>
      <c r="F5771" s="21"/>
      <c r="G5771" s="6"/>
      <c r="H5771" s="5"/>
      <c r="I5771" s="183"/>
      <c r="W5771">
        <f t="shared" si="627"/>
      </c>
      <c r="X5771">
        <f t="shared" si="628"/>
      </c>
      <c r="Y5771">
        <f t="shared" si="629"/>
      </c>
      <c r="Z5771">
        <f t="shared" si="630"/>
      </c>
    </row>
    <row r="5772" spans="1:26">
      <c r="A5772" s="5"/>
      <c r="B5772" s="1572" t="s">
        <v>304</v>
      </c>
      <c r="C5772" s="1573"/>
      <c r="D5772" s="5"/>
      <c r="E5772" s="5"/>
      <c r="F5772" s="21"/>
      <c r="G5772" s="6"/>
      <c r="H5772" s="5"/>
      <c r="I5772" s="183"/>
      <c r="W5772">
        <f t="shared" si="627"/>
      </c>
      <c r="X5772">
        <f t="shared" si="628"/>
      </c>
      <c r="Y5772">
        <f t="shared" si="629"/>
      </c>
      <c r="Z5772">
        <f t="shared" si="630"/>
      </c>
    </row>
    <row r="5773" spans="1:26">
      <c r="A5773" s="5"/>
      <c r="B5773" s="1574"/>
      <c r="C5773" s="1575"/>
      <c r="D5773" s="5"/>
      <c r="E5773" s="5"/>
      <c r="F5773" s="21"/>
      <c r="G5773" s="6"/>
      <c r="H5773" s="5"/>
      <c r="I5773" s="183"/>
      <c r="W5773">
        <f t="shared" si="627"/>
      </c>
      <c r="X5773">
        <f t="shared" si="628"/>
      </c>
      <c r="Y5773">
        <f t="shared" si="629"/>
      </c>
      <c r="Z5773">
        <f t="shared" si="630"/>
      </c>
    </row>
    <row r="5774" spans="1:26" ht="15.75" thickBot="1">
      <c r="A5774" s="5"/>
      <c r="B5774" s="224"/>
      <c r="C5774" s="15"/>
      <c r="D5774" s="23"/>
      <c r="E5774" s="225"/>
      <c r="F5774" s="23"/>
      <c r="G5774" s="24"/>
      <c r="H5774" s="225"/>
      <c r="I5774" s="226"/>
      <c r="W5774">
        <f t="shared" si="627"/>
      </c>
      <c r="X5774">
        <f t="shared" si="628"/>
      </c>
      <c r="Y5774">
        <f t="shared" si="629"/>
      </c>
      <c r="Z5774">
        <f t="shared" si="630"/>
      </c>
    </row>
    <row r="5775" spans="1:26">
      <c r="A5775" s="227"/>
      <c r="B5775" s="17"/>
      <c r="C5775" s="5"/>
      <c r="D5775" s="59"/>
      <c r="E5775" s="59"/>
      <c r="F5775" s="53"/>
      <c r="G5775" s="78"/>
      <c r="H5775" s="68"/>
      <c r="I5775" s="228">
        <f>SUM(I5762:I5774)</f>
      </c>
      <c r="W5775">
        <f t="shared" si="627"/>
      </c>
      <c r="X5775">
        <f t="shared" si="628"/>
      </c>
      <c r="Y5775">
        <f t="shared" si="629"/>
      </c>
      <c r="Z5775">
        <f t="shared" si="630"/>
      </c>
    </row>
    <row r="5776" spans="1:26">
      <c r="A5776" s="10"/>
      <c r="B5776" s="10"/>
      <c r="C5776" s="69"/>
      <c r="D5776" s="69"/>
      <c r="E5776" s="69"/>
      <c r="F5776" s="69"/>
      <c r="G5776" s="69"/>
      <c r="H5776" s="112"/>
      <c r="I5776" s="191"/>
      <c r="W5776">
        <f t="shared" si="627"/>
      </c>
      <c r="X5776">
        <f t="shared" si="628"/>
      </c>
      <c r="Y5776">
        <f t="shared" si="629"/>
      </c>
      <c r="Z5776">
        <f t="shared" si="630"/>
      </c>
    </row>
    <row r="5777" spans="1:26" ht="15.75" thickBot="1">
      <c r="A5777" s="10"/>
      <c r="B5777" s="11" t="s">
        <v>20</v>
      </c>
      <c r="C5777" s="35"/>
      <c r="D5777" s="35"/>
      <c r="E5777" s="35"/>
      <c r="F5777" s="35"/>
      <c r="G5777" s="35"/>
      <c r="H5777" s="35"/>
      <c r="I5777" s="98"/>
      <c r="W5777">
        <f t="shared" si="627"/>
      </c>
      <c r="X5777">
        <f t="shared" si="628"/>
      </c>
      <c r="Y5777">
        <f t="shared" si="629"/>
      </c>
      <c r="Z5777">
        <f t="shared" si="630"/>
      </c>
    </row>
    <row r="5778" spans="1:26" ht="15.75" thickBot="1">
      <c r="A5778" s="99"/>
      <c r="B5778" s="38"/>
      <c r="C5778" s="39" t="s">
        <v>21</v>
      </c>
      <c r="D5778" s="40">
        <f>SUM(D5762:D5777)</f>
      </c>
      <c r="E5778" s="41" t="s">
        <v>360</v>
      </c>
      <c r="F5778" s="40">
        <f>SUM(F5762:F5777)</f>
      </c>
      <c r="G5778" s="40">
        <f>SUM(G5762:G5777)</f>
      </c>
      <c r="H5778" s="41">
        <f>+SUMPRODUCT(H5762:H5774,F5762:F5774)</f>
      </c>
      <c r="I5778" s="100">
        <f>+I5775-I5776</f>
      </c>
      <c r="W5778">
        <f t="shared" si="627"/>
      </c>
      <c r="X5778">
        <f t="shared" si="628"/>
      </c>
      <c r="Y5778">
        <f t="shared" si="629"/>
      </c>
      <c r="Z5778">
        <f t="shared" si="630"/>
      </c>
    </row>
    <row r="5779" spans="1:26">
      <c r="A5779" s="10"/>
      <c r="B5779" s="10"/>
      <c r="C5779" s="91"/>
      <c r="D5779" s="91"/>
      <c r="E5779" s="91"/>
      <c r="F5779" s="91"/>
      <c r="G5779" s="91"/>
      <c r="H5779" s="91"/>
      <c r="I5779" s="91"/>
      <c r="W5779">
        <f t="shared" si="627"/>
      </c>
      <c r="X5779">
        <f t="shared" si="628"/>
      </c>
      <c r="Y5779">
        <f t="shared" si="629"/>
      </c>
      <c r="Z5779">
        <f t="shared" si="630"/>
      </c>
    </row>
    <row r="5780" spans="1:26">
      <c r="W5780">
        <f t="shared" si="627"/>
      </c>
      <c r="X5780">
        <f t="shared" si="628"/>
      </c>
      <c r="Y5780">
        <f t="shared" si="629"/>
      </c>
      <c r="Z5780">
        <f t="shared" si="630"/>
      </c>
    </row>
    <row r="5781" spans="1:26">
      <c r="W5781">
        <f t="shared" si="627"/>
      </c>
      <c r="X5781">
        <f t="shared" si="628"/>
      </c>
      <c r="Y5781">
        <f t="shared" si="629"/>
      </c>
      <c r="Z5781">
        <f t="shared" si="630"/>
      </c>
    </row>
    <row r="5782" spans="1:26">
      <c r="W5782">
        <f t="shared" si="627"/>
      </c>
      <c r="X5782">
        <f t="shared" si="628"/>
      </c>
      <c r="Y5782">
        <f t="shared" si="629"/>
      </c>
      <c r="Z5782">
        <f t="shared" si="630"/>
      </c>
    </row>
    <row r="5783" spans="1:26">
      <c r="A5783" s="1562" t="s">
        <v>0</v>
      </c>
      <c r="B5783" s="1562"/>
      <c r="C5783" s="1562"/>
      <c r="D5783" s="1562"/>
      <c r="E5783" s="1562"/>
      <c r="F5783" s="1562"/>
      <c r="G5783" s="1562"/>
      <c r="H5783" s="1562"/>
      <c r="I5783" s="1562"/>
      <c r="W5783">
        <f t="shared" si="627"/>
      </c>
      <c r="X5783">
        <f t="shared" si="628"/>
      </c>
      <c r="Y5783">
        <f t="shared" si="629"/>
      </c>
      <c r="Z5783">
        <f t="shared" si="630"/>
      </c>
    </row>
    <row r="5784" spans="1:26">
      <c r="W5784">
        <f t="shared" si="627"/>
      </c>
      <c r="X5784">
        <f t="shared" si="628"/>
      </c>
      <c r="Y5784">
        <f t="shared" si="629"/>
      </c>
      <c r="Z5784">
        <f t="shared" si="630"/>
      </c>
    </row>
    <row r="5785" spans="1:26">
      <c r="A5785" s="1" t="s">
        <v>1</v>
      </c>
      <c r="B5785" s="161"/>
      <c r="C5785" s="161"/>
      <c r="D5785" s="161"/>
      <c r="E5785" s="161"/>
      <c r="G5785" s="2" t="s">
        <v>2</v>
      </c>
      <c r="H5785" s="3" t="s">
        <v>1579</v>
      </c>
      <c r="I5785" s="161"/>
      <c r="W5785">
        <f t="shared" si="627"/>
      </c>
      <c r="X5785">
        <f t="shared" si="628"/>
      </c>
      <c r="Y5785">
        <f t="shared" si="629"/>
      </c>
      <c r="Z5785">
        <f t="shared" si="630"/>
      </c>
    </row>
    <row r="5786" spans="1:26">
      <c r="A5786" s="1" t="inlineStr">
        <is>
          <t>Dealer-007</t>
        </is>
      </c>
      <c r="B5786" s="161"/>
      <c r="C5786" s="161"/>
      <c r="D5786" s="161"/>
      <c r="E5786" s="161"/>
      <c r="F5786" s="4"/>
      <c r="G5786" s="474" t="s">
        <v>1440</v>
      </c>
      <c r="H5786" s="582" t="s">
        <v>185</v>
      </c>
      <c r="I5786" s="161"/>
      <c r="W5786">
        <f t="shared" si="627"/>
      </c>
      <c r="X5786">
        <f t="shared" si="628"/>
      </c>
      <c r="Y5786">
        <f t="shared" si="629"/>
      </c>
      <c r="Z5786">
        <f t="shared" si="630"/>
      </c>
    </row>
    <row r="5787" spans="1:26">
      <c r="A5787" s="161" t="inlineStr">
        <is>
          <t>Address line (redacted)</t>
        </is>
      </c>
      <c r="B5787" s="1"/>
      <c r="C5787" s="161"/>
      <c r="D5787" s="161"/>
      <c r="E5787" s="161"/>
      <c r="F5787" s="161"/>
      <c r="G5787" s="161"/>
      <c r="H5787" s="161"/>
      <c r="I5787" s="161"/>
      <c r="W5787">
        <f t="shared" si="627"/>
      </c>
      <c r="X5787">
        <f t="shared" si="628"/>
      </c>
      <c r="Y5787">
        <f t="shared" si="629"/>
      </c>
      <c r="Z5787">
        <f t="shared" si="630"/>
      </c>
    </row>
    <row r="5788" spans="1:26">
      <c r="A5788" s="1" t="inlineStr">
        <is>
          <t>Address line (redacted)</t>
        </is>
      </c>
      <c r="B5788" s="1"/>
      <c r="C5788" s="1"/>
      <c r="D5788" s="161"/>
      <c r="E5788" s="161"/>
      <c r="F5788" s="161"/>
      <c r="G5788" s="161"/>
      <c r="H5788" s="161"/>
      <c r="I5788" s="161"/>
      <c r="W5788">
        <f t="shared" si="627"/>
      </c>
      <c r="X5788">
        <f t="shared" si="628"/>
      </c>
      <c r="Y5788">
        <f t="shared" si="629"/>
      </c>
      <c r="Z5788">
        <f t="shared" si="630"/>
      </c>
    </row>
    <row r="5789" spans="1:26">
      <c r="A5789" s="1" t="inlineStr">
        <is>
          <t>Address line (redacted)</t>
        </is>
      </c>
      <c r="B5789" s="1"/>
      <c r="C5789" s="161"/>
      <c r="D5789" s="161"/>
      <c r="E5789" s="161"/>
      <c r="F5789" s="161"/>
      <c r="G5789" s="161"/>
      <c r="H5789" s="161"/>
      <c r="I5789" s="161"/>
      <c r="W5789">
        <f t="shared" si="627"/>
      </c>
      <c r="X5789">
        <f t="shared" si="628"/>
      </c>
      <c r="Y5789">
        <f t="shared" si="629"/>
      </c>
      <c r="Z5789">
        <f t="shared" si="630"/>
      </c>
    </row>
    <row r="5790" spans="1:26">
      <c r="A5790" s="12" t="s">
        <v>4</v>
      </c>
      <c r="B5790" s="195" t="inlineStr">
        <is>
          <t>GSTIN-MASKED</t>
        </is>
      </c>
      <c r="C5790" s="161"/>
      <c r="D5790" s="196"/>
      <c r="E5790" s="196"/>
      <c r="F5790" s="196"/>
      <c r="G5790" s="196"/>
      <c r="H5790" s="196"/>
      <c r="I5790" s="161"/>
      <c r="W5790">
        <f t="shared" si="627"/>
      </c>
      <c r="X5790">
        <f t="shared" si="628"/>
      </c>
      <c r="Y5790">
        <f t="shared" si="629"/>
      </c>
      <c r="Z5790">
        <f t="shared" si="630"/>
      </c>
    </row>
    <row r="5791" spans="1:26">
      <c r="B5791" s="1"/>
      <c r="D5791" s="197"/>
      <c r="E5791" s="197"/>
      <c r="F5791" s="197"/>
      <c r="G5791" s="197"/>
      <c r="H5791" s="197"/>
      <c r="W5791">
        <f t="shared" si="627"/>
      </c>
      <c r="X5791">
        <f t="shared" si="628"/>
      </c>
      <c r="Y5791">
        <f t="shared" si="629"/>
      </c>
      <c r="Z5791">
        <f t="shared" si="630"/>
      </c>
    </row>
    <row r="5792" spans="1:26">
      <c r="A5792" s="1" t="s">
        <v>5</v>
      </c>
      <c r="D5792" s="197"/>
      <c r="E5792" s="197"/>
      <c r="F5792" s="197"/>
      <c r="G5792" s="197"/>
      <c r="H5792" s="197"/>
      <c r="W5792">
        <f t="shared" si="627"/>
      </c>
      <c r="X5792">
        <f t="shared" si="628"/>
      </c>
      <c r="Y5792">
        <f t="shared" si="629"/>
      </c>
      <c r="Z5792">
        <f t="shared" si="630"/>
      </c>
    </row>
    <row r="5793" spans="1:26">
      <c r="A5793" s="1" t="s">
        <v>6</v>
      </c>
      <c r="D5793" s="197"/>
      <c r="E5793" s="197"/>
      <c r="F5793" s="197"/>
      <c r="G5793" s="197"/>
      <c r="H5793" s="197"/>
      <c r="W5793">
        <f t="shared" si="627"/>
      </c>
      <c r="X5793">
        <f t="shared" si="628"/>
      </c>
      <c r="Y5793">
        <f t="shared" si="629"/>
      </c>
      <c r="Z5793">
        <f t="shared" si="630"/>
      </c>
    </row>
    <row r="5794" spans="1:26" ht="15.75" thickBot="1">
      <c r="A5794" s="1" t="s">
        <v>7</v>
      </c>
      <c r="W5794">
        <f t="shared" si="627"/>
      </c>
      <c r="X5794">
        <f t="shared" si="628"/>
      </c>
      <c r="Y5794">
        <f t="shared" si="629"/>
      </c>
      <c r="Z5794">
        <f t="shared" si="630"/>
      </c>
    </row>
    <row r="5795" spans="1:26" ht="24">
      <c r="A5795" s="198" t="s">
        <v>8</v>
      </c>
      <c r="B5795" s="199" t="s">
        <v>9</v>
      </c>
      <c r="C5795" s="199" t="s">
        <v>10</v>
      </c>
      <c r="D5795" s="200" t="s">
        <v>11</v>
      </c>
      <c r="E5795" s="200" t="s">
        <v>12</v>
      </c>
      <c r="F5795" s="200" t="s">
        <v>13</v>
      </c>
      <c r="G5795" s="200" t="s">
        <v>14</v>
      </c>
      <c r="H5795" s="201" t="s">
        <v>15</v>
      </c>
      <c r="I5795" s="202" t="s">
        <v>16</v>
      </c>
      <c r="W5795">
        <f t="shared" si="627"/>
      </c>
      <c r="X5795">
        <f t="shared" si="628"/>
      </c>
      <c r="Y5795">
        <f t="shared" si="629"/>
      </c>
      <c r="Z5795">
        <f t="shared" si="630"/>
      </c>
    </row>
    <row r="5796" spans="1:26">
      <c r="A5796" s="5"/>
      <c r="B5796" s="1564" t="s">
        <v>17</v>
      </c>
      <c r="C5796" s="1565"/>
      <c r="D5796" s="21"/>
      <c r="E5796" s="50"/>
      <c r="F5796" s="5"/>
      <c r="G5796" s="9"/>
      <c r="H5796" s="5"/>
      <c r="I5796" s="58"/>
      <c r="J5796" s="204"/>
      <c r="K5796" s="204"/>
      <c r="L5796" s="204"/>
      <c r="W5796">
        <f t="shared" si="627"/>
      </c>
      <c r="X5796">
        <f t="shared" si="628"/>
      </c>
      <c r="Y5796">
        <f t="shared" si="629"/>
      </c>
      <c r="Z5796">
        <f t="shared" si="630"/>
      </c>
    </row>
    <row r="5797" spans="1:26">
      <c r="A5797" s="5">
        <v>1</v>
      </c>
      <c r="B5797" s="106" t="s">
        <v>505</v>
      </c>
      <c r="C5797" s="106"/>
      <c r="D5797" s="5">
        <v>3</v>
      </c>
      <c r="E5797" s="5">
        <v>5</v>
      </c>
      <c r="F5797" s="21">
        <f>+E5797*D5797</f>
      </c>
      <c r="G5797" s="6">
        <f>+E5797*D5797</f>
      </c>
      <c r="H5797" s="5">
        <v>1</v>
      </c>
      <c r="I5797" s="183">
        <f>+H5797*G5797</f>
      </c>
      <c r="J5797">
        <v>112</v>
      </c>
      <c r="K5797">
        <f>+H5797-J5797</f>
      </c>
      <c r="L5797">
        <f>+K5797*G5797</f>
      </c>
      <c r="W5797">
        <f t="shared" si="627"/>
      </c>
      <c r="X5797">
        <f t="shared" si="628"/>
      </c>
      <c r="Y5797">
        <f t="shared" si="629"/>
      </c>
      <c r="Z5797">
        <f t="shared" si="630"/>
      </c>
    </row>
    <row r="5798" spans="1:26">
      <c r="A5798" s="5">
        <v>2</v>
      </c>
      <c r="B5798" s="8" t="s">
        <v>338</v>
      </c>
      <c r="C5798" s="5" t="s">
        <v>339</v>
      </c>
      <c r="D5798" s="5">
        <v>1</v>
      </c>
      <c r="E5798" s="5">
        <v>5</v>
      </c>
      <c r="F5798" s="21">
        <f>+E5798*D5798</f>
      </c>
      <c r="G5798" s="6">
        <f>+E5798*D5798</f>
      </c>
      <c r="H5798" s="5">
        <v>1</v>
      </c>
      <c r="I5798" s="183">
        <f>+H5798*G5798</f>
      </c>
      <c r="J5798">
        <v>112</v>
      </c>
      <c r="K5798">
        <f>+H5798-J5798</f>
      </c>
      <c r="L5798">
        <f>+K5798*G5798</f>
      </c>
      <c r="W5798">
        <f t="shared" si="627"/>
      </c>
      <c r="X5798">
        <f t="shared" si="628"/>
      </c>
      <c r="Y5798">
        <f t="shared" si="629"/>
      </c>
      <c r="Z5798">
        <f t="shared" si="630"/>
      </c>
    </row>
    <row r="5799" spans="1:26">
      <c r="A5799" s="5">
        <v>3</v>
      </c>
      <c r="B5799" s="8" t="s">
        <v>488</v>
      </c>
      <c r="C5799" s="5" t="s">
        <v>506</v>
      </c>
      <c r="D5799" s="5">
        <v>1</v>
      </c>
      <c r="E5799" s="5">
        <v>5</v>
      </c>
      <c r="F5799" s="21">
        <f>+E5799*D5799</f>
      </c>
      <c r="G5799" s="6">
        <f>+E5799*D5799</f>
      </c>
      <c r="H5799" s="5">
        <v>1</v>
      </c>
      <c r="I5799" s="183">
        <f>+H5799*G5799</f>
      </c>
      <c r="J5799">
        <v>112</v>
      </c>
      <c r="K5799">
        <f>+H5799-J5799</f>
      </c>
      <c r="L5799">
        <f>+K5799*G5799</f>
      </c>
      <c r="W5799">
        <f t="shared" si="627"/>
      </c>
      <c r="X5799">
        <f t="shared" si="628"/>
      </c>
      <c r="Y5799">
        <f t="shared" si="629"/>
      </c>
      <c r="Z5799">
        <f t="shared" si="630"/>
      </c>
    </row>
    <row r="5800" spans="1:26">
      <c r="A5800" s="5"/>
      <c r="B5800" s="1564" t="s">
        <v>18</v>
      </c>
      <c r="C5800" s="1565"/>
      <c r="D5800" s="21"/>
      <c r="E5800" s="5"/>
      <c r="F5800" s="5"/>
      <c r="G5800" s="9"/>
      <c r="H5800" s="5"/>
      <c r="I5800" s="58"/>
      <c r="J5800" s="204"/>
      <c r="K5800" s="204"/>
      <c r="L5800" s="204"/>
      <c r="W5800">
        <f t="shared" si="627"/>
      </c>
      <c r="X5800">
        <f t="shared" si="628"/>
      </c>
      <c r="Y5800">
        <f t="shared" si="629"/>
      </c>
      <c r="Z5800">
        <f t="shared" si="630"/>
      </c>
    </row>
    <row r="5801" spans="1:26">
      <c r="A5801" s="5">
        <v>4</v>
      </c>
      <c r="B5801" s="95" t="s">
        <v>830</v>
      </c>
      <c r="C5801" s="101" t="s">
        <v>829</v>
      </c>
      <c r="D5801" s="5">
        <v>1</v>
      </c>
      <c r="E5801" s="5">
        <v>4</v>
      </c>
      <c r="F5801" s="21">
        <f>+E5801*D5801</f>
      </c>
      <c r="G5801" s="6">
        <f>+E5801*D5801</f>
      </c>
      <c r="H5801" s="16">
        <v>1</v>
      </c>
      <c r="I5801" s="183">
        <f>+H5801*G5801</f>
      </c>
      <c r="J5801">
        <v>112</v>
      </c>
      <c r="K5801">
        <f>+H5801-J5801</f>
      </c>
      <c r="L5801">
        <f>+K5801*G5801</f>
      </c>
      <c r="W5801">
        <f t="shared" si="627"/>
      </c>
      <c r="X5801">
        <f t="shared" si="628"/>
      </c>
      <c r="Y5801">
        <f t="shared" si="629"/>
      </c>
      <c r="Z5801">
        <f t="shared" si="630"/>
      </c>
    </row>
    <row r="5802" spans="1:26">
      <c r="A5802" s="5">
        <v>5</v>
      </c>
      <c r="B5802" s="8" t="s">
        <v>279</v>
      </c>
      <c r="C5802" s="5" t="s">
        <v>280</v>
      </c>
      <c r="D5802" s="5">
        <v>4</v>
      </c>
      <c r="E5802" s="16">
        <v>1</v>
      </c>
      <c r="F5802" s="21">
        <f>+E5802*D5802</f>
      </c>
      <c r="G5802" s="6">
        <f>+E5802*D5802</f>
      </c>
      <c r="H5802" s="16">
        <v>1</v>
      </c>
      <c r="I5802" s="183">
        <f>+H5802*G5802</f>
      </c>
      <c r="J5802">
        <v>112</v>
      </c>
      <c r="K5802">
        <f>+H5802-J5802</f>
      </c>
      <c r="L5802">
        <f>+K5802*G5802</f>
      </c>
      <c r="W5802">
        <f t="shared" si="627"/>
      </c>
      <c r="X5802">
        <f t="shared" si="628"/>
      </c>
      <c r="Y5802">
        <f t="shared" si="629"/>
      </c>
      <c r="Z5802">
        <f t="shared" si="630"/>
      </c>
    </row>
    <row r="5803" spans="1:26">
      <c r="A5803" s="5"/>
      <c r="B5803" s="1564" t="s">
        <v>300</v>
      </c>
      <c r="C5803" s="1565"/>
      <c r="D5803" s="21"/>
      <c r="E5803" s="5"/>
      <c r="F5803" s="5"/>
      <c r="G5803" s="9"/>
      <c r="H5803" s="5"/>
      <c r="I5803" s="58"/>
      <c r="J5803" s="204"/>
      <c r="K5803" s="204"/>
      <c r="L5803" s="204"/>
      <c r="W5803">
        <f t="shared" si="627"/>
      </c>
      <c r="X5803">
        <f t="shared" si="628"/>
      </c>
      <c r="Y5803">
        <f t="shared" si="629"/>
      </c>
      <c r="Z5803">
        <f t="shared" si="630"/>
      </c>
    </row>
    <row r="5804" spans="1:26">
      <c r="A5804" s="5">
        <v>6</v>
      </c>
      <c r="B5804" s="17" t="s">
        <v>1136</v>
      </c>
      <c r="C5804" s="349" t="s">
        <v>1135</v>
      </c>
      <c r="D5804" s="88">
        <v>1</v>
      </c>
      <c r="E5804" s="5">
        <v>50</v>
      </c>
      <c r="F5804" s="5">
        <v>50</v>
      </c>
      <c r="G5804" s="9">
        <f>+F5804</f>
      </c>
      <c r="H5804" s="5">
        <v>1</v>
      </c>
      <c r="I5804" s="183">
        <f>+H5804*G5804</f>
      </c>
      <c r="J5804">
        <f>25*18%</f>
      </c>
      <c r="K5804">
        <f>+H5804-J5804</f>
      </c>
      <c r="L5804">
        <f>+K5804*G5804</f>
      </c>
      <c r="W5804">
        <f t="shared" si="627"/>
      </c>
      <c r="X5804">
        <f t="shared" si="628"/>
      </c>
      <c r="Y5804">
        <f t="shared" si="629"/>
      </c>
      <c r="Z5804">
        <f t="shared" si="630"/>
      </c>
    </row>
    <row r="5805" spans="1:26">
      <c r="A5805" s="5"/>
      <c r="B5805" s="8"/>
      <c r="C5805" s="9"/>
      <c r="D5805" s="21"/>
      <c r="E5805" s="5"/>
      <c r="F5805" s="5"/>
      <c r="G5805" s="9"/>
      <c r="H5805" s="5"/>
      <c r="I5805" s="58"/>
      <c r="J5805" s="204"/>
      <c r="K5805" s="204"/>
      <c r="L5805" s="204"/>
      <c r="W5805">
        <f t="shared" si="627"/>
      </c>
      <c r="X5805">
        <f t="shared" si="628"/>
      </c>
      <c r="Y5805">
        <f t="shared" si="629"/>
      </c>
      <c r="Z5805">
        <f t="shared" si="630"/>
      </c>
    </row>
    <row r="5806" spans="1:26">
      <c r="A5806" s="5"/>
      <c r="B5806" s="95"/>
      <c r="C5806" s="101"/>
      <c r="D5806" s="21"/>
      <c r="E5806" s="5"/>
      <c r="F5806" s="5"/>
      <c r="G5806" s="9"/>
      <c r="H5806" s="16"/>
      <c r="I5806" s="58"/>
      <c r="J5806" s="204"/>
      <c r="K5806" s="204"/>
      <c r="L5806" s="204"/>
      <c r="W5806">
        <f t="shared" si="627"/>
      </c>
      <c r="X5806">
        <f t="shared" si="628"/>
      </c>
      <c r="Y5806">
        <f t="shared" si="629"/>
      </c>
      <c r="Z5806">
        <f t="shared" si="630"/>
      </c>
    </row>
    <row r="5807" spans="1:26">
      <c r="A5807" s="5"/>
      <c r="B5807" s="95"/>
      <c r="C5807" s="9"/>
      <c r="D5807" s="21"/>
      <c r="E5807" s="5"/>
      <c r="F5807" s="5"/>
      <c r="G5807" s="9"/>
      <c r="H5807" s="9"/>
      <c r="I5807" s="58"/>
      <c r="J5807" s="204"/>
      <c r="K5807" s="204"/>
      <c r="L5807" s="204"/>
      <c r="W5807">
        <f t="shared" si="627"/>
      </c>
      <c r="X5807">
        <f t="shared" si="628"/>
      </c>
      <c r="Y5807">
        <f t="shared" si="629"/>
      </c>
      <c r="Z5807">
        <f t="shared" si="630"/>
      </c>
    </row>
    <row r="5808" spans="1:26">
      <c r="A5808" s="5"/>
      <c r="B5808" s="8"/>
      <c r="C5808" s="5"/>
      <c r="D5808" s="21"/>
      <c r="E5808" s="16"/>
      <c r="F5808" s="5"/>
      <c r="G5808" s="9"/>
      <c r="H5808" s="5"/>
      <c r="I5808" s="58"/>
      <c r="J5808" s="204"/>
      <c r="K5808" s="204"/>
      <c r="L5808" s="204"/>
      <c r="W5808">
        <f t="shared" si="627"/>
      </c>
      <c r="X5808">
        <f t="shared" si="628"/>
      </c>
      <c r="Y5808">
        <f t="shared" si="629"/>
      </c>
      <c r="Z5808">
        <f t="shared" si="630"/>
      </c>
    </row>
    <row r="5809" spans="1:26">
      <c r="A5809" s="5"/>
      <c r="B5809" s="8"/>
      <c r="C5809" s="5"/>
      <c r="D5809" s="5"/>
      <c r="E5809" s="5"/>
      <c r="F5809" s="184"/>
      <c r="G5809" s="184"/>
      <c r="H5809" s="5"/>
      <c r="I5809" s="58"/>
      <c r="J5809" s="204"/>
      <c r="K5809" s="204"/>
      <c r="L5809" s="204"/>
      <c r="W5809">
        <f t="shared" si="627"/>
      </c>
      <c r="X5809">
        <f t="shared" si="628"/>
      </c>
      <c r="Y5809">
        <f t="shared" si="629"/>
      </c>
      <c r="Z5809">
        <f t="shared" si="630"/>
      </c>
    </row>
    <row r="5810" spans="1:26">
      <c r="A5810" s="205"/>
      <c r="B5810" s="206"/>
      <c r="C5810" s="205"/>
      <c r="D5810" s="207"/>
      <c r="E5810" s="208"/>
      <c r="F5810" s="209"/>
      <c r="G5810" s="210"/>
      <c r="H5810" s="208"/>
      <c r="I5810" s="211"/>
      <c r="W5810">
        <f t="shared" si="627"/>
      </c>
      <c r="X5810">
        <f t="shared" si="628"/>
      </c>
      <c r="Y5810">
        <f t="shared" si="629"/>
      </c>
      <c r="Z5810">
        <f t="shared" si="630"/>
      </c>
    </row>
    <row r="5811" spans="1:26" ht="21.75" thickBot="1">
      <c r="A5811" s="33"/>
      <c r="B5811" s="212"/>
      <c r="C5811" s="213"/>
      <c r="D5811" s="214"/>
      <c r="E5811" s="214"/>
      <c r="F5811" s="214"/>
      <c r="G5811" s="214"/>
      <c r="H5811" s="214"/>
      <c r="I5811" s="215"/>
      <c r="W5811">
        <f t="shared" si="627"/>
      </c>
      <c r="X5811">
        <f t="shared" si="628"/>
      </c>
      <c r="Y5811">
        <f t="shared" si="629"/>
      </c>
      <c r="Z5811">
        <f t="shared" si="630"/>
      </c>
    </row>
    <row r="5812" spans="1:26" ht="21">
      <c r="A5812" s="33"/>
      <c r="B5812" s="216"/>
      <c r="C5812" s="217"/>
      <c r="D5812" s="218"/>
      <c r="E5812" s="218"/>
      <c r="F5812" s="218"/>
      <c r="G5812" s="219" t="s">
        <v>19</v>
      </c>
      <c r="H5812" s="218"/>
      <c r="I5812" s="220">
        <f>SUM(I5796:I5811)</f>
      </c>
      <c r="L5812">
        <f>SUM(L5796:L5811)</f>
      </c>
      <c r="W5812">
        <f t="shared" si="627"/>
      </c>
      <c r="X5812">
        <f t="shared" si="628"/>
      </c>
      <c r="Y5812">
        <f t="shared" si="629"/>
      </c>
      <c r="Z5812">
        <f t="shared" si="630"/>
      </c>
    </row>
    <row r="5813" spans="1:26" ht="21">
      <c r="A5813" s="33"/>
      <c r="B5813" s="216"/>
      <c r="C5813" s="69"/>
      <c r="D5813" s="91"/>
      <c r="E5813" s="91"/>
      <c r="F5813" s="91"/>
      <c r="G5813" s="92"/>
      <c r="H5813" s="91"/>
      <c r="I5813" s="155"/>
      <c r="W5813">
        <f t="shared" si="627"/>
      </c>
      <c r="X5813">
        <f t="shared" si="628"/>
      </c>
      <c r="Y5813">
        <f t="shared" si="629"/>
      </c>
      <c r="Z5813">
        <f t="shared" si="630"/>
      </c>
    </row>
    <row r="5814" spans="1:26">
      <c r="A5814" s="221"/>
      <c r="B5814" s="222"/>
      <c r="C5814" s="154" t="s">
        <v>408</v>
      </c>
      <c r="D5814" s="154"/>
      <c r="E5814" s="154"/>
      <c r="F5814" s="154"/>
      <c r="G5814" s="154"/>
      <c r="H5814" s="223">
        <v>1</v>
      </c>
      <c r="I5814" s="155">
        <f>+L5812*H5814</f>
      </c>
      <c r="W5814">
        <f t="shared" si="627"/>
      </c>
      <c r="X5814">
        <f t="shared" si="628"/>
      </c>
      <c r="Y5814">
        <f t="shared" si="629"/>
      </c>
      <c r="Z5814">
        <f t="shared" si="630"/>
      </c>
    </row>
    <row r="5815" spans="1:26">
      <c r="A5815" s="33"/>
      <c r="B5815" s="10"/>
      <c r="C5815" s="10"/>
      <c r="D5815" s="10"/>
      <c r="E5815" s="10"/>
      <c r="F5815" s="10"/>
      <c r="G5815" s="10"/>
      <c r="H5815" s="10"/>
      <c r="I5815" s="140"/>
      <c r="W5815">
        <f t="shared" si="627"/>
      </c>
      <c r="X5815">
        <f t="shared" si="628"/>
      </c>
      <c r="Y5815">
        <f t="shared" si="629"/>
      </c>
      <c r="Z5815">
        <f t="shared" si="630"/>
      </c>
    </row>
    <row r="5816" spans="1:26" ht="15.75" thickBot="1">
      <c r="A5816" s="33"/>
      <c r="B5816" s="11" t="s">
        <v>20</v>
      </c>
      <c r="C5816" s="35"/>
      <c r="D5816" s="35"/>
      <c r="E5816" s="35"/>
      <c r="F5816" s="35"/>
      <c r="G5816" s="35"/>
      <c r="H5816" s="35"/>
      <c r="I5816" s="36"/>
      <c r="W5816">
        <f t="shared" si="627"/>
      </c>
      <c r="X5816">
        <f t="shared" si="628"/>
      </c>
      <c r="Y5816">
        <f t="shared" si="629"/>
      </c>
      <c r="Z5816">
        <f t="shared" si="630"/>
      </c>
    </row>
    <row r="5817" spans="1:26" ht="15.75" thickBot="1">
      <c r="A5817" s="37"/>
      <c r="B5817" s="11" t="s">
        <v>409</v>
      </c>
      <c r="C5817" s="39" t="s">
        <v>21</v>
      </c>
      <c r="D5817" s="40">
        <f>SUM(D5796:D5816)</f>
      </c>
      <c r="E5817" s="41">
        <f>IF(H5817=I5817,"OK","NO")</f>
      </c>
      <c r="F5817" s="40">
        <f>SUM(F5796:F5816)</f>
      </c>
      <c r="G5817" s="40">
        <f>SUM(G5796:G5816)</f>
      </c>
      <c r="H5817" s="41">
        <f>SUMPRODUCT(F5796:F5811,H5796:H5811)</f>
      </c>
      <c r="I5817" s="43">
        <f>SUMPRODUCT(I5812-I5813-I5814)</f>
      </c>
      <c r="W5817">
        <f t="shared" si="627"/>
      </c>
      <c r="X5817">
        <f t="shared" si="628"/>
      </c>
      <c r="Y5817">
        <f t="shared" si="629"/>
      </c>
      <c r="Z5817">
        <f t="shared" si="630"/>
      </c>
    </row>
    <row r="5818" spans="1:26" ht="15.75" thickBot="1">
      <c r="A5818" s="44"/>
      <c r="B5818" s="116"/>
      <c r="C5818" s="45"/>
      <c r="D5818" s="45"/>
      <c r="E5818" s="45"/>
      <c r="F5818" s="45"/>
      <c r="G5818" s="45"/>
      <c r="H5818" s="45"/>
      <c r="I5818" s="47"/>
      <c r="W5818">
        <f t="shared" si="627"/>
      </c>
      <c r="X5818">
        <f t="shared" si="628"/>
      </c>
      <c r="Y5818">
        <f t="shared" si="629"/>
      </c>
      <c r="Z5818">
        <f t="shared" si="630"/>
      </c>
    </row>
    <row r="5819" spans="1:26">
      <c r="A5819" s="12" t="s">
        <v>315</v>
      </c>
      <c r="B5819" s="12"/>
      <c r="C5819" s="12"/>
      <c r="D5819" s="13"/>
      <c r="E5819" s="14"/>
      <c r="F5819" s="14"/>
      <c r="G5819" s="14"/>
      <c r="H5819" s="2"/>
      <c r="I5819" s="12"/>
      <c r="W5819">
        <f t="shared" si="627"/>
      </c>
      <c r="X5819">
        <f t="shared" si="628"/>
      </c>
      <c r="Y5819">
        <f t="shared" si="629"/>
      </c>
      <c r="Z5819">
        <f t="shared" si="630"/>
      </c>
    </row>
    <row r="5820" spans="1:26">
      <c r="W5820">
        <f t="shared" si="627"/>
      </c>
      <c r="X5820">
        <f t="shared" si="628"/>
      </c>
      <c r="Y5820">
        <f t="shared" si="629"/>
      </c>
      <c r="Z5820">
        <f t="shared" si="630"/>
      </c>
    </row>
    <row r="5821" spans="1:26">
      <c r="W5821">
        <f t="shared" si="627"/>
      </c>
      <c r="X5821">
        <f t="shared" si="628"/>
      </c>
      <c r="Y5821">
        <f t="shared" si="629"/>
      </c>
      <c r="Z5821">
        <f t="shared" si="630"/>
      </c>
    </row>
    <row r="5822" spans="1:26">
      <c r="W5822">
        <f t="shared" si="627"/>
      </c>
      <c r="X5822">
        <f t="shared" si="628"/>
      </c>
      <c r="Y5822">
        <f t="shared" si="629"/>
      </c>
      <c r="Z5822">
        <f t="shared" si="630"/>
      </c>
    </row>
    <row r="5823" spans="1:26">
      <c r="A5823" s="1562" t="s">
        <v>0</v>
      </c>
      <c r="B5823" s="1562"/>
      <c r="C5823" s="1562"/>
      <c r="D5823" s="1562"/>
      <c r="E5823" s="1562"/>
      <c r="F5823" s="1562"/>
      <c r="G5823" s="1562"/>
      <c r="H5823" s="1562"/>
      <c r="I5823" s="1562"/>
      <c r="W5823">
        <f t="shared" si="627"/>
      </c>
      <c r="X5823">
        <f t="shared" si="628"/>
      </c>
      <c r="Y5823">
        <f t="shared" si="629"/>
      </c>
      <c r="Z5823">
        <f t="shared" si="630"/>
      </c>
    </row>
    <row r="5824" spans="1:26">
      <c r="W5824">
        <f t="shared" si="627"/>
      </c>
      <c r="X5824">
        <f t="shared" si="628"/>
      </c>
      <c r="Y5824">
        <f t="shared" si="629"/>
      </c>
      <c r="Z5824">
        <f t="shared" si="630"/>
      </c>
    </row>
    <row r="5825" spans="1:26">
      <c r="A5825" s="1" t="s">
        <v>1</v>
      </c>
      <c r="B5825" s="1"/>
      <c r="G5825" s="2" t="s">
        <v>2</v>
      </c>
      <c r="H5825" s="3" t="s">
        <v>1579</v>
      </c>
      <c r="W5825">
        <f t="shared" si="627"/>
      </c>
      <c r="X5825">
        <f t="shared" si="628"/>
      </c>
      <c r="Y5825">
        <f t="shared" si="629"/>
      </c>
      <c r="Z5825">
        <f t="shared" si="630"/>
      </c>
    </row>
    <row r="5826" spans="1:26">
      <c r="A5826" s="1" t="inlineStr">
        <is>
          <t>Dealer-049</t>
        </is>
      </c>
      <c r="B5826" s="1"/>
      <c r="F5826" s="4" t="s">
        <v>1440</v>
      </c>
      <c r="G5826" s="2"/>
      <c r="H5826" s="582" t="s">
        <v>186</v>
      </c>
      <c r="W5826">
        <f t="shared" si="627"/>
      </c>
      <c r="X5826">
        <f t="shared" si="628"/>
      </c>
      <c r="Y5826">
        <f t="shared" si="629"/>
      </c>
      <c r="Z5826">
        <f t="shared" si="630"/>
      </c>
    </row>
    <row r="5827" spans="1:26">
      <c r="A5827" s="1" t="inlineStr">
        <is>
          <t>Address line (redacted)</t>
        </is>
      </c>
      <c r="B5827" s="1"/>
      <c r="H5827" s="22"/>
      <c r="W5827">
        <f t="shared" si="627"/>
      </c>
      <c r="X5827">
        <f t="shared" si="628"/>
      </c>
      <c r="Y5827">
        <f t="shared" si="629"/>
      </c>
      <c r="Z5827">
        <f t="shared" si="630"/>
      </c>
    </row>
    <row r="5828" spans="1:26">
      <c r="A5828" s="1" t="inlineStr">
        <is>
          <t>Address line (redacted)</t>
        </is>
      </c>
      <c r="B5828" s="1"/>
      <c r="D5828" s="85"/>
      <c r="E5828" s="85"/>
      <c r="F5828" s="85"/>
      <c r="G5828" s="85"/>
      <c r="H5828" s="85"/>
      <c r="W5828">
        <f t="shared" ref="W5828:W5891" si="632">IF(LEFT($H5828&amp;"",5)="2019-",$H5828,W5827)</f>
      </c>
      <c r="X5828">
        <f t="shared" ref="X5828:X5891" si="633">IF($W5828="",0,IF(COUNTIF($AB$2:$AB$80,$W5828)&gt;0,1,0))</f>
      </c>
      <c r="Y5828">
        <f t="shared" ref="Y5828:Y5891" si="634">IF($C5828="","",UPPER(TRIM(IFERROR(LEFT($C5828&amp;"",FIND("/",$C5828&amp;"")-1),$C5828&amp;""))))</f>
      </c>
      <c r="Z5828">
        <f t="shared" ref="Z5828:Z5891" si="635">IFERROR(IF(ISNUMBER($G5828),$G5828,0),0)</f>
      </c>
    </row>
    <row r="5829" spans="1:26">
      <c r="A5829" s="268" t="s">
        <v>598</v>
      </c>
      <c r="B5829" s="243" t="inlineStr">
        <is>
          <t>GSTIN-MASKED</t>
        </is>
      </c>
      <c r="D5829" s="85"/>
      <c r="E5829" s="85"/>
      <c r="F5829" s="85"/>
      <c r="G5829" s="85"/>
      <c r="H5829" s="85"/>
      <c r="W5829">
        <f t="shared" si="632"/>
      </c>
      <c r="X5829">
        <f t="shared" si="633"/>
      </c>
      <c r="Y5829">
        <f t="shared" si="634"/>
      </c>
      <c r="Z5829">
        <f t="shared" si="635"/>
      </c>
    </row>
    <row r="5830" spans="1:26">
      <c r="A5830" s="49"/>
      <c r="B5830" s="87"/>
      <c r="W5830">
        <f t="shared" si="632"/>
      </c>
      <c r="X5830">
        <f t="shared" si="633"/>
      </c>
      <c r="Y5830">
        <f t="shared" si="634"/>
      </c>
      <c r="Z5830">
        <f t="shared" si="635"/>
      </c>
    </row>
    <row r="5831" spans="1:26">
      <c r="A5831" s="1" t="s">
        <v>5</v>
      </c>
      <c r="W5831">
        <f t="shared" si="632"/>
      </c>
      <c r="X5831">
        <f t="shared" si="633"/>
      </c>
      <c r="Y5831">
        <f t="shared" si="634"/>
      </c>
      <c r="Z5831">
        <f t="shared" si="635"/>
      </c>
    </row>
    <row r="5832" spans="1:26">
      <c r="A5832" s="1" t="s">
        <v>6</v>
      </c>
      <c r="W5832">
        <f t="shared" si="632"/>
      </c>
      <c r="X5832">
        <f t="shared" si="633"/>
      </c>
      <c r="Y5832">
        <f t="shared" si="634"/>
      </c>
      <c r="Z5832">
        <f t="shared" si="635"/>
      </c>
    </row>
    <row r="5833" spans="1:26">
      <c r="A5833" s="1" t="s">
        <v>7</v>
      </c>
      <c r="W5833">
        <f t="shared" si="632"/>
      </c>
      <c r="X5833">
        <f t="shared" si="633"/>
      </c>
      <c r="Y5833">
        <f t="shared" si="634"/>
      </c>
      <c r="Z5833">
        <f t="shared" si="635"/>
      </c>
    </row>
    <row r="5834" spans="1:26" ht="24">
      <c r="A5834" s="88" t="s">
        <v>8</v>
      </c>
      <c r="B5834" s="89" t="s">
        <v>9</v>
      </c>
      <c r="C5834" s="89" t="s">
        <v>10</v>
      </c>
      <c r="D5834" s="34" t="s">
        <v>11</v>
      </c>
      <c r="E5834" s="34" t="s">
        <v>12</v>
      </c>
      <c r="F5834" s="34" t="s">
        <v>13</v>
      </c>
      <c r="G5834" s="34" t="s">
        <v>14</v>
      </c>
      <c r="H5834" s="88" t="s">
        <v>15</v>
      </c>
      <c r="I5834" s="90" t="s">
        <v>16</v>
      </c>
      <c r="W5834">
        <f t="shared" si="632"/>
      </c>
      <c r="X5834">
        <f t="shared" si="633"/>
      </c>
      <c r="Y5834">
        <f t="shared" si="634"/>
      </c>
      <c r="Z5834">
        <f t="shared" si="635"/>
      </c>
    </row>
    <row r="5835" spans="1:26">
      <c r="A5835" s="5"/>
      <c r="B5835" s="1564" t="s">
        <v>18</v>
      </c>
      <c r="C5835" s="1565"/>
      <c r="D5835" s="5"/>
      <c r="E5835" s="5"/>
      <c r="F5835" s="6"/>
      <c r="G5835" s="6"/>
      <c r="H5835" s="5"/>
      <c r="I5835" s="183"/>
      <c r="W5835">
        <f t="shared" si="632"/>
      </c>
      <c r="X5835">
        <f t="shared" si="633"/>
      </c>
      <c r="Y5835">
        <f t="shared" si="634"/>
      </c>
      <c r="Z5835">
        <f t="shared" si="635"/>
      </c>
    </row>
    <row r="5836" spans="1:26">
      <c r="A5836" s="5">
        <v>1</v>
      </c>
      <c r="B5836" s="128" t="s">
        <v>1595</v>
      </c>
      <c r="C5836" s="9" t="s">
        <v>1596</v>
      </c>
      <c r="D5836" s="5">
        <v>2</v>
      </c>
      <c r="E5836" s="5">
        <v>4</v>
      </c>
      <c r="F5836" s="16">
        <f>+E5836*D5836</f>
      </c>
      <c r="G5836" s="6">
        <f>+E5836*D5836</f>
      </c>
      <c r="H5836" s="16">
        <v>1</v>
      </c>
      <c r="I5836" s="183">
        <f>+H5836*G5836</f>
      </c>
      <c r="W5836">
        <f t="shared" si="632"/>
      </c>
      <c r="X5836">
        <f t="shared" si="633"/>
      </c>
      <c r="Y5836">
        <f t="shared" si="634"/>
      </c>
      <c r="Z5836">
        <f t="shared" si="635"/>
      </c>
    </row>
    <row r="5837" spans="1:26">
      <c r="A5837" s="5"/>
      <c r="B5837" s="1564" t="s">
        <v>300</v>
      </c>
      <c r="C5837" s="1565"/>
      <c r="D5837" s="9"/>
      <c r="E5837" s="5"/>
      <c r="F5837" s="6"/>
      <c r="G5837" s="6"/>
      <c r="H5837" s="9"/>
      <c r="I5837" s="183"/>
      <c r="W5837">
        <f t="shared" si="632"/>
      </c>
      <c r="X5837">
        <f t="shared" si="633"/>
      </c>
      <c r="Y5837">
        <f t="shared" si="634"/>
      </c>
      <c r="Z5837">
        <f t="shared" si="635"/>
      </c>
    </row>
    <row r="5838" spans="1:26">
      <c r="A5838" s="5">
        <v>2</v>
      </c>
      <c r="B5838" s="17" t="s">
        <v>1582</v>
      </c>
      <c r="C5838" s="88" t="s">
        <v>303</v>
      </c>
      <c r="D5838" s="5">
        <v>2</v>
      </c>
      <c r="E5838" s="5">
        <v>6</v>
      </c>
      <c r="F5838" s="16">
        <f>+E5838*D5838</f>
      </c>
      <c r="G5838" s="6">
        <f>+E5838*D5838</f>
      </c>
      <c r="H5838" s="5">
        <v>1</v>
      </c>
      <c r="I5838" s="183">
        <f>+H5838*G5838</f>
      </c>
      <c r="W5838">
        <f t="shared" si="632"/>
      </c>
      <c r="X5838">
        <f t="shared" si="633"/>
      </c>
      <c r="Y5838">
        <f t="shared" si="634"/>
      </c>
      <c r="Z5838">
        <f t="shared" si="635"/>
      </c>
    </row>
    <row r="5839" spans="1:26">
      <c r="A5839" s="5"/>
      <c r="B5839" s="1564" t="s">
        <v>17</v>
      </c>
      <c r="C5839" s="1565"/>
      <c r="D5839" s="9"/>
      <c r="E5839" s="9"/>
      <c r="F5839" s="6"/>
      <c r="G5839" s="6"/>
      <c r="H5839" s="5"/>
      <c r="I5839" s="183"/>
      <c r="W5839">
        <f t="shared" si="632"/>
      </c>
      <c r="X5839">
        <f t="shared" si="633"/>
      </c>
      <c r="Y5839">
        <f t="shared" si="634"/>
      </c>
      <c r="Z5839">
        <f t="shared" si="635"/>
      </c>
    </row>
    <row r="5840" spans="1:26">
      <c r="A5840" s="5">
        <v>3</v>
      </c>
      <c r="B5840" s="8" t="s">
        <v>439</v>
      </c>
      <c r="C5840" s="5" t="s">
        <v>438</v>
      </c>
      <c r="D5840" s="5">
        <v>2</v>
      </c>
      <c r="E5840" s="5">
        <v>5</v>
      </c>
      <c r="F5840" s="16">
        <f>+E5840*D5840</f>
      </c>
      <c r="G5840" s="6">
        <f>+E5840*D5840</f>
      </c>
      <c r="H5840" s="5">
        <v>1</v>
      </c>
      <c r="I5840" s="183">
        <f>+H5840*G5840</f>
      </c>
      <c r="W5840">
        <f t="shared" si="632"/>
      </c>
      <c r="X5840">
        <f t="shared" si="633"/>
      </c>
      <c r="Y5840">
        <f t="shared" si="634"/>
      </c>
      <c r="Z5840">
        <f t="shared" si="635"/>
      </c>
    </row>
    <row r="5841" spans="1:26">
      <c r="A5841" s="5"/>
      <c r="B5841" s="1564" t="s">
        <v>24</v>
      </c>
      <c r="C5841" s="1565"/>
      <c r="D5841" s="9"/>
      <c r="E5841" s="9"/>
      <c r="F5841" s="6"/>
      <c r="G5841" s="6"/>
      <c r="H5841" s="5"/>
      <c r="I5841" s="183"/>
      <c r="W5841">
        <f t="shared" si="632"/>
      </c>
      <c r="X5841">
        <f t="shared" si="633"/>
      </c>
      <c r="Y5841">
        <f t="shared" si="634"/>
      </c>
      <c r="Z5841">
        <f t="shared" si="635"/>
      </c>
    </row>
    <row r="5842" spans="1:26">
      <c r="A5842" s="19">
        <v>4</v>
      </c>
      <c r="B5842" s="20" t="s">
        <v>1597</v>
      </c>
      <c r="C5842" s="19" t="s">
        <v>1598</v>
      </c>
      <c r="D5842" s="19">
        <v>1</v>
      </c>
      <c r="E5842" s="19">
        <v>6</v>
      </c>
      <c r="F5842" s="16">
        <f>+E5842*D5842</f>
      </c>
      <c r="G5842" s="6">
        <f>+E5842*D5842</f>
      </c>
      <c r="H5842" s="19">
        <v>1</v>
      </c>
      <c r="I5842" s="183">
        <f>+H5842*G5842</f>
      </c>
      <c r="W5842">
        <f t="shared" si="632"/>
      </c>
      <c r="X5842">
        <f t="shared" si="633"/>
      </c>
      <c r="Y5842">
        <f t="shared" si="634"/>
      </c>
      <c r="Z5842">
        <f t="shared" si="635"/>
      </c>
    </row>
    <row r="5843" spans="1:26">
      <c r="A5843" s="5"/>
      <c r="B5843" s="1564" t="s">
        <v>1056</v>
      </c>
      <c r="C5843" s="1565"/>
      <c r="D5843" s="9"/>
      <c r="E5843" s="5"/>
      <c r="F5843" s="6"/>
      <c r="G5843" s="6"/>
      <c r="H5843" s="9"/>
      <c r="I5843" s="183"/>
      <c r="W5843">
        <f t="shared" si="632"/>
      </c>
      <c r="X5843">
        <f t="shared" si="633"/>
      </c>
      <c r="Y5843">
        <f t="shared" si="634"/>
      </c>
      <c r="Z5843">
        <f t="shared" si="635"/>
      </c>
    </row>
    <row r="5844" spans="1:26">
      <c r="A5844" s="5">
        <v>5</v>
      </c>
      <c r="B5844" s="17" t="s">
        <v>1378</v>
      </c>
      <c r="C5844" s="88" t="s">
        <v>303</v>
      </c>
      <c r="D5844" s="5">
        <v>1</v>
      </c>
      <c r="E5844" s="9">
        <v>50</v>
      </c>
      <c r="F5844" s="16">
        <f>+E5844*D5844</f>
      </c>
      <c r="G5844" s="6">
        <f>+E5844*D5844</f>
      </c>
      <c r="H5844" s="9">
        <v>1</v>
      </c>
      <c r="I5844" s="183">
        <f>+H5844*G5844</f>
      </c>
      <c r="W5844">
        <f t="shared" si="632"/>
      </c>
      <c r="X5844">
        <f t="shared" si="633"/>
      </c>
      <c r="Y5844">
        <f t="shared" si="634"/>
      </c>
      <c r="Z5844">
        <f t="shared" si="635"/>
      </c>
    </row>
    <row r="5845" spans="1:26">
      <c r="A5845" s="5"/>
      <c r="B5845" s="8"/>
      <c r="C5845" s="5"/>
      <c r="D5845" s="9"/>
      <c r="E5845" s="5"/>
      <c r="F5845" s="6"/>
      <c r="G5845" s="6"/>
      <c r="H5845" s="9"/>
      <c r="I5845" s="183"/>
      <c r="W5845">
        <f t="shared" si="632"/>
      </c>
      <c r="X5845">
        <f t="shared" si="633"/>
      </c>
      <c r="Y5845">
        <f t="shared" si="634"/>
      </c>
      <c r="Z5845">
        <f t="shared" si="635"/>
      </c>
    </row>
    <row r="5846" spans="1:26">
      <c r="A5846" s="5"/>
      <c r="B5846" s="8"/>
      <c r="C5846" s="5"/>
      <c r="D5846" s="9"/>
      <c r="E5846" s="5"/>
      <c r="F5846" s="6"/>
      <c r="G5846" s="6"/>
      <c r="H5846" s="9"/>
      <c r="I5846" s="183"/>
      <c r="W5846">
        <f t="shared" si="632"/>
      </c>
      <c r="X5846">
        <f t="shared" si="633"/>
      </c>
      <c r="Y5846">
        <f t="shared" si="634"/>
      </c>
      <c r="Z5846">
        <f t="shared" si="635"/>
      </c>
    </row>
    <row r="5847" spans="1:26">
      <c r="A5847" s="5"/>
      <c r="B5847" s="8"/>
      <c r="C5847" s="5"/>
      <c r="D5847" s="9"/>
      <c r="E5847" s="5"/>
      <c r="F5847" s="6"/>
      <c r="G5847" s="6"/>
      <c r="H5847" s="9"/>
      <c r="I5847" s="183"/>
      <c r="W5847">
        <f t="shared" si="632"/>
      </c>
      <c r="X5847">
        <f t="shared" si="633"/>
      </c>
      <c r="Y5847">
        <f t="shared" si="634"/>
      </c>
      <c r="Z5847">
        <f t="shared" si="635"/>
      </c>
    </row>
    <row r="5848" spans="1:26">
      <c r="A5848" s="5"/>
      <c r="B5848" s="8"/>
      <c r="C5848" s="5"/>
      <c r="D5848" s="9"/>
      <c r="E5848" s="5"/>
      <c r="F5848" s="6"/>
      <c r="G5848" s="6"/>
      <c r="H5848" s="9"/>
      <c r="I5848" s="183"/>
      <c r="W5848">
        <f t="shared" si="632"/>
      </c>
      <c r="X5848">
        <f t="shared" si="633"/>
      </c>
      <c r="Y5848">
        <f t="shared" si="634"/>
      </c>
      <c r="Z5848">
        <f t="shared" si="635"/>
      </c>
    </row>
    <row r="5849" spans="1:26">
      <c r="A5849" s="5"/>
      <c r="B5849" s="8"/>
      <c r="C5849" s="5"/>
      <c r="D5849" s="9"/>
      <c r="E5849" s="5"/>
      <c r="F5849" s="6"/>
      <c r="G5849" s="6"/>
      <c r="H5849" s="5"/>
      <c r="I5849" s="183"/>
      <c r="W5849">
        <f t="shared" si="632"/>
      </c>
      <c r="X5849">
        <f t="shared" si="633"/>
      </c>
      <c r="Y5849">
        <f t="shared" si="634"/>
      </c>
      <c r="Z5849">
        <f t="shared" si="635"/>
      </c>
    </row>
    <row r="5850" spans="1:26">
      <c r="A5850" s="5"/>
      <c r="B5850" s="128"/>
      <c r="C5850" s="9"/>
      <c r="D5850" s="9"/>
      <c r="E5850" s="5"/>
      <c r="F5850" s="6"/>
      <c r="G5850" s="6"/>
      <c r="H5850" s="16"/>
      <c r="I5850" s="183"/>
      <c r="W5850">
        <f t="shared" si="632"/>
      </c>
      <c r="X5850">
        <f t="shared" si="633"/>
      </c>
      <c r="Y5850">
        <f t="shared" si="634"/>
      </c>
      <c r="Z5850">
        <f t="shared" si="635"/>
      </c>
    </row>
    <row r="5851" spans="1:26">
      <c r="A5851" s="5"/>
      <c r="B5851" s="95"/>
      <c r="C5851" s="101"/>
      <c r="D5851" s="9"/>
      <c r="E5851" s="5"/>
      <c r="F5851" s="6"/>
      <c r="G5851" s="6"/>
      <c r="H5851" s="16"/>
      <c r="I5851" s="183"/>
      <c r="W5851">
        <f t="shared" si="632"/>
      </c>
      <c r="X5851">
        <f t="shared" si="633"/>
      </c>
      <c r="Y5851">
        <f t="shared" si="634"/>
      </c>
      <c r="Z5851">
        <f t="shared" si="635"/>
      </c>
    </row>
    <row r="5852" spans="1:26">
      <c r="A5852" s="5"/>
      <c r="B5852" s="95"/>
      <c r="C5852" s="9"/>
      <c r="D5852" s="9"/>
      <c r="E5852" s="5"/>
      <c r="F5852" s="6"/>
      <c r="G5852" s="6"/>
      <c r="H5852" s="5"/>
      <c r="I5852" s="183"/>
      <c r="W5852">
        <f t="shared" si="632"/>
      </c>
      <c r="X5852">
        <f t="shared" si="633"/>
      </c>
      <c r="Y5852">
        <f t="shared" si="634"/>
      </c>
      <c r="Z5852">
        <f t="shared" si="635"/>
      </c>
    </row>
    <row r="5853" spans="1:26">
      <c r="A5853" s="5"/>
      <c r="B5853" s="95"/>
      <c r="C5853" s="101"/>
      <c r="D5853" s="5"/>
      <c r="E5853" s="5"/>
      <c r="F5853" s="5"/>
      <c r="G5853" s="6"/>
      <c r="H5853" s="16"/>
      <c r="I5853" s="183"/>
      <c r="W5853">
        <f t="shared" si="632"/>
      </c>
      <c r="X5853">
        <f t="shared" si="633"/>
      </c>
      <c r="Y5853">
        <f t="shared" si="634"/>
      </c>
      <c r="Z5853">
        <f t="shared" si="635"/>
      </c>
    </row>
    <row r="5854" spans="1:26">
      <c r="A5854" s="5"/>
      <c r="B5854" s="95"/>
      <c r="C5854" s="101"/>
      <c r="D5854" s="5"/>
      <c r="E5854" s="5"/>
      <c r="F5854" s="5"/>
      <c r="G5854" s="6"/>
      <c r="H5854" s="16"/>
      <c r="I5854" s="183"/>
      <c r="W5854">
        <f t="shared" si="632"/>
      </c>
      <c r="X5854">
        <f t="shared" si="633"/>
      </c>
      <c r="Y5854">
        <f t="shared" si="634"/>
      </c>
      <c r="Z5854">
        <f t="shared" si="635"/>
      </c>
    </row>
    <row r="5855" spans="1:26">
      <c r="A5855" s="10"/>
      <c r="B5855" s="10"/>
      <c r="C5855" s="10"/>
      <c r="D5855" s="10"/>
      <c r="E5855" s="10"/>
      <c r="F5855" s="10"/>
      <c r="G5855" s="10"/>
      <c r="H5855" s="10"/>
      <c r="I5855" s="97"/>
      <c r="W5855">
        <f t="shared" si="632"/>
      </c>
      <c r="X5855">
        <f t="shared" si="633"/>
      </c>
      <c r="Y5855">
        <f t="shared" si="634"/>
      </c>
      <c r="Z5855">
        <f t="shared" si="635"/>
      </c>
    </row>
    <row r="5856" spans="1:26" ht="15.75" thickBot="1">
      <c r="A5856" s="10"/>
      <c r="B5856" s="80" t="s">
        <v>20</v>
      </c>
      <c r="C5856" s="35"/>
      <c r="D5856" s="35"/>
      <c r="E5856" s="35"/>
      <c r="F5856" s="35"/>
      <c r="G5856" s="35"/>
      <c r="H5856" s="35"/>
      <c r="I5856" s="98"/>
      <c r="W5856">
        <f t="shared" si="632"/>
      </c>
      <c r="X5856">
        <f t="shared" si="633"/>
      </c>
      <c r="Y5856">
        <f t="shared" si="634"/>
      </c>
      <c r="Z5856">
        <f t="shared" si="635"/>
      </c>
    </row>
    <row r="5857" spans="1:26" ht="15.75" thickBot="1">
      <c r="A5857" s="99"/>
      <c r="B5857" s="81"/>
      <c r="C5857" s="39" t="s">
        <v>21</v>
      </c>
      <c r="D5857" s="40">
        <f>SUM(D5835:D5856)</f>
      </c>
      <c r="E5857" s="41">
        <f>IF(H5857=I5857,"OK","NO")</f>
      </c>
      <c r="F5857" s="40">
        <f>SUM(F5835:F5856)</f>
      </c>
      <c r="G5857" s="40">
        <f>SUM(G5835:G5856)</f>
      </c>
      <c r="H5857" s="42">
        <f>SUMPRODUCT(H5835:H5856,G5835:G5856)</f>
      </c>
      <c r="I5857" s="100">
        <f>SUM(I5832:I5856)</f>
      </c>
      <c r="W5857">
        <f t="shared" si="632"/>
      </c>
      <c r="X5857">
        <f t="shared" si="633"/>
      </c>
      <c r="Y5857">
        <f t="shared" si="634"/>
      </c>
      <c r="Z5857">
        <f t="shared" si="635"/>
      </c>
    </row>
    <row r="5858" spans="1:26">
      <c r="A5858" s="10"/>
      <c r="B5858" s="10"/>
      <c r="C5858" s="91"/>
      <c r="D5858" s="91"/>
      <c r="E5858" s="91"/>
      <c r="F5858" s="91"/>
      <c r="G5858" s="91"/>
      <c r="H5858" s="91"/>
      <c r="I5858" s="91"/>
      <c r="W5858">
        <f t="shared" si="632"/>
      </c>
      <c r="X5858">
        <f t="shared" si="633"/>
      </c>
      <c r="Y5858">
        <f t="shared" si="634"/>
      </c>
      <c r="Z5858">
        <f t="shared" si="635"/>
      </c>
    </row>
    <row r="5859" spans="1:26">
      <c r="A5859" s="12" t="s">
        <v>281</v>
      </c>
      <c r="B5859" s="12"/>
      <c r="C5859" s="12"/>
      <c r="D5859" s="13"/>
      <c r="E5859" s="14"/>
      <c r="F5859" s="14"/>
      <c r="G5859" s="14"/>
      <c r="H5859" s="2"/>
      <c r="I5859" s="12"/>
      <c r="W5859">
        <f t="shared" si="632"/>
      </c>
      <c r="X5859">
        <f t="shared" si="633"/>
      </c>
      <c r="Y5859">
        <f t="shared" si="634"/>
      </c>
      <c r="Z5859">
        <f t="shared" si="635"/>
      </c>
    </row>
    <row r="5860" spans="1:26">
      <c r="W5860">
        <f t="shared" si="632"/>
      </c>
      <c r="X5860">
        <f t="shared" si="633"/>
      </c>
      <c r="Y5860">
        <f t="shared" si="634"/>
      </c>
      <c r="Z5860">
        <f t="shared" si="635"/>
      </c>
    </row>
    <row r="5861" spans="1:26">
      <c r="W5861">
        <f t="shared" si="632"/>
      </c>
      <c r="X5861">
        <f t="shared" si="633"/>
      </c>
      <c r="Y5861">
        <f t="shared" si="634"/>
      </c>
      <c r="Z5861">
        <f t="shared" si="635"/>
      </c>
    </row>
    <row r="5862" spans="1:26">
      <c r="A5862" s="1562" t="s">
        <v>0</v>
      </c>
      <c r="B5862" s="1562"/>
      <c r="C5862" s="1562"/>
      <c r="D5862" s="1562"/>
      <c r="E5862" s="1562"/>
      <c r="F5862" s="1562"/>
      <c r="G5862" s="1562"/>
      <c r="H5862" s="1562"/>
      <c r="I5862" s="1562"/>
      <c r="W5862">
        <f t="shared" si="632"/>
      </c>
      <c r="X5862">
        <f t="shared" si="633"/>
      </c>
      <c r="Y5862">
        <f t="shared" si="634"/>
      </c>
      <c r="Z5862">
        <f t="shared" si="635"/>
      </c>
    </row>
    <row r="5863" spans="1:26">
      <c r="W5863">
        <f t="shared" si="632"/>
      </c>
      <c r="X5863">
        <f t="shared" si="633"/>
      </c>
      <c r="Y5863">
        <f t="shared" si="634"/>
      </c>
      <c r="Z5863">
        <f t="shared" si="635"/>
      </c>
    </row>
    <row r="5864" spans="1:26">
      <c r="W5864">
        <f t="shared" si="632"/>
      </c>
      <c r="X5864">
        <f t="shared" si="633"/>
      </c>
      <c r="Y5864">
        <f t="shared" si="634"/>
      </c>
      <c r="Z5864">
        <f t="shared" si="635"/>
      </c>
    </row>
    <row r="5865" spans="1:26">
      <c r="A5865" s="1" t="s">
        <v>1</v>
      </c>
      <c r="B5865" s="1"/>
      <c r="G5865" s="2" t="s">
        <v>2</v>
      </c>
      <c r="H5865" s="3" t="s">
        <v>1579</v>
      </c>
      <c r="I5865" s="124"/>
      <c r="W5865">
        <f t="shared" si="632"/>
      </c>
      <c r="X5865">
        <f t="shared" si="633"/>
      </c>
      <c r="Y5865">
        <f t="shared" si="634"/>
      </c>
      <c r="Z5865">
        <f t="shared" si="635"/>
      </c>
    </row>
    <row r="5866" spans="1:26">
      <c r="A5866" s="63" t="inlineStr">
        <is>
          <t>Dealer-303</t>
        </is>
      </c>
      <c r="B5866" s="1"/>
      <c r="F5866" s="4" t="s">
        <v>3</v>
      </c>
      <c r="G5866" s="2"/>
      <c r="H5866" s="1" t="s">
        <v>187</v>
      </c>
      <c r="W5866">
        <f t="shared" si="632"/>
      </c>
      <c r="X5866">
        <f t="shared" si="633"/>
      </c>
      <c r="Y5866">
        <f t="shared" si="634"/>
      </c>
      <c r="Z5866">
        <f t="shared" si="635"/>
      </c>
    </row>
    <row r="5867" spans="1:26">
      <c r="A5867" s="136" t="inlineStr">
        <is>
          <t>Address line (redacted)</t>
        </is>
      </c>
      <c r="B5867" s="1"/>
      <c r="C5867" s="55" t="inlineStr">
        <is>
          <t>ATTN: Contact-069</t>
        </is>
      </c>
      <c r="W5867">
        <f t="shared" si="632"/>
      </c>
      <c r="X5867">
        <f t="shared" si="633"/>
      </c>
      <c r="Y5867">
        <f t="shared" si="634"/>
      </c>
      <c r="Z5867">
        <f t="shared" si="635"/>
      </c>
    </row>
    <row r="5868" spans="1:26">
      <c r="A5868" s="136" t="inlineStr">
        <is>
          <t>Address line (redacted)</t>
        </is>
      </c>
      <c r="B5868" s="1"/>
      <c r="D5868" s="85"/>
      <c r="E5868" s="85"/>
      <c r="F5868" s="85"/>
      <c r="G5868" s="85"/>
      <c r="H5868" s="85"/>
      <c r="W5868">
        <f t="shared" si="632"/>
      </c>
      <c r="X5868">
        <f t="shared" si="633"/>
      </c>
      <c r="Y5868">
        <f t="shared" si="634"/>
      </c>
      <c r="Z5868">
        <f t="shared" si="635"/>
      </c>
    </row>
    <row r="5869" spans="1:26">
      <c r="A5869" s="12" t="s">
        <v>299</v>
      </c>
      <c r="B5869" s="86" t="inlineStr">
        <is>
          <t>GSTIN-MASKED</t>
        </is>
      </c>
      <c r="D5869" s="85"/>
      <c r="E5869" s="85"/>
      <c r="F5869" s="85"/>
      <c r="G5869" s="85"/>
      <c r="H5869" s="85"/>
      <c r="W5869">
        <f t="shared" si="632"/>
      </c>
      <c r="X5869">
        <f t="shared" si="633"/>
      </c>
      <c r="Y5869">
        <f t="shared" si="634"/>
      </c>
      <c r="Z5869">
        <f t="shared" si="635"/>
      </c>
    </row>
    <row r="5870" spans="1:26">
      <c r="D5870" s="85"/>
      <c r="E5870" s="85"/>
      <c r="F5870" s="85"/>
      <c r="G5870" s="85"/>
      <c r="H5870" s="85"/>
      <c r="W5870">
        <f t="shared" si="632"/>
      </c>
      <c r="X5870">
        <f t="shared" si="633"/>
      </c>
      <c r="Y5870">
        <f t="shared" si="634"/>
      </c>
      <c r="Z5870">
        <f t="shared" si="635"/>
      </c>
    </row>
    <row r="5871" spans="1:26">
      <c r="W5871">
        <f t="shared" si="632"/>
      </c>
      <c r="X5871">
        <f t="shared" si="633"/>
      </c>
      <c r="Y5871">
        <f t="shared" si="634"/>
      </c>
      <c r="Z5871">
        <f t="shared" si="635"/>
      </c>
    </row>
    <row r="5872" spans="1:26">
      <c r="A5872" s="1" t="s">
        <v>5</v>
      </c>
      <c r="W5872">
        <f t="shared" si="632"/>
      </c>
      <c r="X5872">
        <f t="shared" si="633"/>
      </c>
      <c r="Y5872">
        <f t="shared" si="634"/>
      </c>
      <c r="Z5872">
        <f t="shared" si="635"/>
      </c>
    </row>
    <row r="5873" spans="1:26">
      <c r="A5873" s="1" t="s">
        <v>6</v>
      </c>
      <c r="W5873">
        <f t="shared" si="632"/>
      </c>
      <c r="X5873">
        <f t="shared" si="633"/>
      </c>
      <c r="Y5873">
        <f t="shared" si="634"/>
      </c>
      <c r="Z5873">
        <f t="shared" si="635"/>
      </c>
    </row>
    <row r="5874" spans="1:26" ht="15.75" thickBot="1">
      <c r="A5874" s="1" t="s">
        <v>7</v>
      </c>
      <c r="W5874">
        <f t="shared" si="632"/>
      </c>
      <c r="X5874">
        <f t="shared" si="633"/>
      </c>
      <c r="Y5874">
        <f t="shared" si="634"/>
      </c>
      <c r="Z5874">
        <f t="shared" si="635"/>
      </c>
    </row>
    <row r="5875" spans="1:26" ht="24">
      <c r="A5875" s="26" t="s">
        <v>8</v>
      </c>
      <c r="B5875" s="27" t="s">
        <v>9</v>
      </c>
      <c r="C5875" s="27" t="s">
        <v>10</v>
      </c>
      <c r="D5875" s="28" t="s">
        <v>11</v>
      </c>
      <c r="E5875" s="28" t="s">
        <v>12</v>
      </c>
      <c r="F5875" s="28" t="s">
        <v>13</v>
      </c>
      <c r="G5875" s="28" t="s">
        <v>14</v>
      </c>
      <c r="H5875" s="29" t="s">
        <v>15</v>
      </c>
      <c r="I5875" s="30" t="s">
        <v>16</v>
      </c>
      <c r="W5875">
        <f t="shared" si="632"/>
      </c>
      <c r="X5875">
        <f t="shared" si="633"/>
      </c>
      <c r="Y5875">
        <f t="shared" si="634"/>
      </c>
      <c r="Z5875">
        <f t="shared" si="635"/>
      </c>
    </row>
    <row r="5876" spans="1:26">
      <c r="A5876" s="16"/>
      <c r="B5876" s="1564" t="s">
        <v>384</v>
      </c>
      <c r="C5876" s="1565"/>
      <c r="D5876" s="16"/>
      <c r="E5876" s="5"/>
      <c r="F5876" s="5"/>
      <c r="G5876" s="5"/>
      <c r="H5876" s="16"/>
      <c r="I5876" s="102"/>
      <c r="W5876">
        <f t="shared" si="632"/>
      </c>
      <c r="X5876">
        <f t="shared" si="633"/>
      </c>
      <c r="Y5876">
        <f t="shared" si="634"/>
      </c>
      <c r="Z5876">
        <f t="shared" si="635"/>
      </c>
    </row>
    <row r="5877" spans="1:26" ht="24.75">
      <c r="A5877" s="5"/>
      <c r="B5877" s="18" t="s">
        <v>1103</v>
      </c>
      <c r="C5877" s="48" t="s">
        <v>1102</v>
      </c>
      <c r="D5877" s="19"/>
      <c r="E5877" s="10"/>
      <c r="F5877" s="5">
        <v>3</v>
      </c>
      <c r="G5877" s="578">
        <f>+F5877</f>
      </c>
      <c r="H5877" s="19">
        <v>1</v>
      </c>
      <c r="I5877" s="58">
        <f>+H5877*G5877</f>
      </c>
      <c r="W5877">
        <f t="shared" si="632"/>
      </c>
      <c r="X5877">
        <f t="shared" si="633"/>
      </c>
      <c r="Y5877">
        <f t="shared" si="634"/>
      </c>
      <c r="Z5877">
        <f t="shared" si="635"/>
      </c>
    </row>
    <row r="5878" spans="1:26" ht="24">
      <c r="A5878" s="5"/>
      <c r="B5878" s="106" t="s">
        <v>555</v>
      </c>
      <c r="C5878" s="260" t="s">
        <v>556</v>
      </c>
      <c r="D5878" s="159"/>
      <c r="E5878" s="10"/>
      <c r="F5878" s="5">
        <v>3</v>
      </c>
      <c r="G5878" s="578">
        <f t="shared" ref="G5878:G5905" si="636">+F5878</f>
      </c>
      <c r="H5878" s="19">
        <v>1</v>
      </c>
      <c r="I5878" s="58">
        <f t="shared" ref="I5878:I5905" si="637">+H5878*G5878</f>
      </c>
      <c r="W5878">
        <f t="shared" si="632"/>
      </c>
      <c r="X5878">
        <f t="shared" si="633"/>
      </c>
      <c r="Y5878">
        <f t="shared" si="634"/>
      </c>
      <c r="Z5878">
        <f t="shared" si="635"/>
      </c>
    </row>
    <row r="5879" spans="1:26">
      <c r="A5879" s="5"/>
      <c r="B5879" s="224"/>
      <c r="C5879" s="15"/>
      <c r="D5879" s="19"/>
      <c r="E5879" s="10"/>
      <c r="F5879" s="5"/>
      <c r="G5879" s="6"/>
      <c r="H5879" s="19"/>
      <c r="I5879" s="58"/>
      <c r="W5879">
        <f t="shared" si="632"/>
      </c>
      <c r="X5879">
        <f t="shared" si="633"/>
      </c>
      <c r="Y5879">
        <f t="shared" si="634"/>
      </c>
      <c r="Z5879">
        <f t="shared" si="635"/>
      </c>
    </row>
    <row r="5880" spans="1:26" ht="84">
      <c r="A5880" s="5"/>
      <c r="B5880" s="18" t="s">
        <v>755</v>
      </c>
      <c r="C5880" s="15" t="s">
        <v>1100</v>
      </c>
      <c r="D5880" s="19"/>
      <c r="E5880" s="10"/>
      <c r="F5880" s="5">
        <v>2</v>
      </c>
      <c r="G5880" s="578">
        <f t="shared" si="636"/>
      </c>
      <c r="H5880" s="19">
        <v>1</v>
      </c>
      <c r="I5880" s="58">
        <f t="shared" si="637"/>
      </c>
      <c r="W5880">
        <f t="shared" si="632"/>
      </c>
      <c r="X5880">
        <f t="shared" si="633"/>
      </c>
      <c r="Y5880">
        <f t="shared" si="634"/>
      </c>
      <c r="Z5880">
        <f t="shared" si="635"/>
      </c>
    </row>
    <row r="5881" spans="1:26" ht="132">
      <c r="A5881" s="16"/>
      <c r="B5881" s="224" t="s">
        <v>916</v>
      </c>
      <c r="C5881" s="104" t="s">
        <v>971</v>
      </c>
      <c r="D5881" s="19"/>
      <c r="E5881" s="10"/>
      <c r="F5881" s="21">
        <v>3</v>
      </c>
      <c r="G5881" s="578">
        <f t="shared" si="636"/>
      </c>
      <c r="H5881" s="19">
        <v>1</v>
      </c>
      <c r="I5881" s="58">
        <f t="shared" si="637"/>
      </c>
      <c r="W5881">
        <f t="shared" si="632"/>
      </c>
      <c r="X5881">
        <f t="shared" si="633"/>
      </c>
      <c r="Y5881">
        <f t="shared" si="634"/>
      </c>
      <c r="Z5881">
        <f t="shared" si="635"/>
      </c>
    </row>
    <row r="5882" spans="1:26" ht="24">
      <c r="A5882" s="16"/>
      <c r="B5882" s="224" t="s">
        <v>1599</v>
      </c>
      <c r="C5882" s="104" t="s">
        <v>1600</v>
      </c>
      <c r="D5882" s="19"/>
      <c r="E5882" s="10"/>
      <c r="F5882" s="21">
        <v>3</v>
      </c>
      <c r="G5882" s="578">
        <f t="shared" si="636"/>
      </c>
      <c r="H5882" s="19">
        <v>1</v>
      </c>
      <c r="I5882" s="58">
        <f t="shared" si="637"/>
      </c>
      <c r="W5882">
        <f t="shared" si="632"/>
      </c>
      <c r="X5882">
        <f t="shared" si="633"/>
      </c>
      <c r="Y5882">
        <f t="shared" si="634"/>
      </c>
      <c r="Z5882">
        <f t="shared" si="635"/>
      </c>
    </row>
    <row r="5883" spans="1:26" ht="96.75">
      <c r="A5883" s="16"/>
      <c r="B5883" s="18" t="s">
        <v>515</v>
      </c>
      <c r="C5883" s="48" t="s">
        <v>972</v>
      </c>
      <c r="D5883" s="19"/>
      <c r="E5883" s="10"/>
      <c r="F5883" s="21">
        <v>2</v>
      </c>
      <c r="G5883" s="578">
        <f t="shared" si="636"/>
      </c>
      <c r="H5883" s="19">
        <v>1</v>
      </c>
      <c r="I5883" s="58">
        <f t="shared" si="637"/>
      </c>
      <c r="W5883">
        <f t="shared" si="632"/>
      </c>
      <c r="X5883">
        <f t="shared" si="633"/>
      </c>
      <c r="Y5883">
        <f t="shared" si="634"/>
      </c>
      <c r="Z5883">
        <f t="shared" si="635"/>
      </c>
    </row>
    <row r="5884" spans="1:26" ht="84.75">
      <c r="A5884" s="16"/>
      <c r="B5884" s="18" t="s">
        <v>1302</v>
      </c>
      <c r="C5884" s="158" t="s">
        <v>1288</v>
      </c>
      <c r="D5884" s="159"/>
      <c r="E5884" s="10"/>
      <c r="F5884" s="21">
        <v>3</v>
      </c>
      <c r="G5884" s="578">
        <f t="shared" si="636"/>
      </c>
      <c r="H5884" s="19">
        <v>1</v>
      </c>
      <c r="I5884" s="58">
        <f t="shared" si="637"/>
      </c>
      <c r="W5884">
        <f t="shared" si="632"/>
      </c>
      <c r="X5884">
        <f t="shared" si="633"/>
      </c>
      <c r="Y5884">
        <f t="shared" si="634"/>
      </c>
      <c r="Z5884">
        <f t="shared" si="635"/>
      </c>
    </row>
    <row r="5885" spans="1:26" ht="60">
      <c r="A5885" s="16"/>
      <c r="B5885" s="18" t="s">
        <v>425</v>
      </c>
      <c r="C5885" s="15" t="s">
        <v>426</v>
      </c>
      <c r="D5885" s="19"/>
      <c r="E5885" s="10"/>
      <c r="F5885" s="21">
        <v>3</v>
      </c>
      <c r="G5885" s="578">
        <f t="shared" si="636"/>
      </c>
      <c r="H5885" s="19">
        <v>1</v>
      </c>
      <c r="I5885" s="58">
        <f>+H5885*G5885</f>
      </c>
      <c r="W5885">
        <f t="shared" si="632"/>
      </c>
      <c r="X5885">
        <f t="shared" si="633"/>
      </c>
      <c r="Y5885">
        <f t="shared" si="634"/>
      </c>
      <c r="Z5885">
        <f t="shared" si="635"/>
      </c>
    </row>
    <row r="5886" spans="1:26" ht="24">
      <c r="A5886" s="16"/>
      <c r="B5886" s="18" t="s">
        <v>1303</v>
      </c>
      <c r="C5886" s="15" t="s">
        <v>1601</v>
      </c>
      <c r="D5886" s="159"/>
      <c r="E5886" s="10"/>
      <c r="F5886" s="21">
        <v>2</v>
      </c>
      <c r="G5886" s="578">
        <f t="shared" si="636"/>
      </c>
      <c r="H5886" s="19">
        <v>1</v>
      </c>
      <c r="I5886" s="58">
        <f t="shared" si="637"/>
      </c>
      <c r="W5886">
        <f t="shared" si="632"/>
      </c>
      <c r="X5886">
        <f t="shared" si="633"/>
      </c>
      <c r="Y5886">
        <f t="shared" si="634"/>
      </c>
      <c r="Z5886">
        <f t="shared" si="635"/>
      </c>
    </row>
    <row r="5887" spans="1:26">
      <c r="A5887" s="16"/>
      <c r="B5887" s="1564" t="s">
        <v>796</v>
      </c>
      <c r="C5887" s="1565"/>
      <c r="D5887" s="134"/>
      <c r="E5887" s="5"/>
      <c r="F5887" s="21"/>
      <c r="G5887" s="6"/>
      <c r="H5887" s="5"/>
      <c r="I5887" s="58">
        <f t="shared" si="637"/>
      </c>
      <c r="W5887">
        <f t="shared" si="632"/>
      </c>
      <c r="X5887">
        <f t="shared" si="633"/>
      </c>
      <c r="Y5887">
        <f t="shared" si="634"/>
      </c>
      <c r="Z5887">
        <f t="shared" si="635"/>
      </c>
    </row>
    <row r="5888" spans="1:26" ht="132">
      <c r="A5888" s="16"/>
      <c r="B5888" s="224" t="s">
        <v>1103</v>
      </c>
      <c r="C5888" s="20" t="s">
        <v>1602</v>
      </c>
      <c r="D5888" s="19"/>
      <c r="E5888" s="10"/>
      <c r="F5888" s="21">
        <v>3</v>
      </c>
      <c r="G5888" s="578">
        <f t="shared" si="636"/>
      </c>
      <c r="H5888" s="19">
        <v>1</v>
      </c>
      <c r="I5888" s="58">
        <f t="shared" si="637"/>
      </c>
      <c r="W5888">
        <f t="shared" si="632"/>
      </c>
      <c r="X5888">
        <f t="shared" si="633"/>
      </c>
      <c r="Y5888">
        <f t="shared" si="634"/>
      </c>
      <c r="Z5888">
        <f t="shared" si="635"/>
      </c>
    </row>
    <row r="5889" spans="1:26" ht="132">
      <c r="A5889" s="16"/>
      <c r="B5889" s="106" t="s">
        <v>555</v>
      </c>
      <c r="C5889" s="20" t="s">
        <v>1602</v>
      </c>
      <c r="D5889" s="19"/>
      <c r="E5889" s="10"/>
      <c r="F5889" s="21">
        <v>5</v>
      </c>
      <c r="G5889" s="578">
        <f t="shared" si="636"/>
      </c>
      <c r="H5889" s="19">
        <v>1</v>
      </c>
      <c r="I5889" s="58">
        <f t="shared" si="637"/>
      </c>
      <c r="W5889">
        <f t="shared" si="632"/>
      </c>
      <c r="X5889">
        <f t="shared" si="633"/>
      </c>
      <c r="Y5889">
        <f t="shared" si="634"/>
      </c>
      <c r="Z5889">
        <f t="shared" si="635"/>
      </c>
    </row>
    <row r="5890" spans="1:26" ht="72.75">
      <c r="A5890" s="16"/>
      <c r="B5890" s="18" t="s">
        <v>1603</v>
      </c>
      <c r="C5890" s="307" t="s">
        <v>1604</v>
      </c>
      <c r="D5890" s="19"/>
      <c r="E5890" s="10"/>
      <c r="F5890" s="21">
        <v>2</v>
      </c>
      <c r="G5890" s="578">
        <f t="shared" si="636"/>
      </c>
      <c r="H5890" s="19">
        <v>1</v>
      </c>
      <c r="I5890" s="58">
        <f t="shared" si="637"/>
      </c>
      <c r="W5890">
        <f t="shared" si="632"/>
      </c>
      <c r="X5890">
        <f t="shared" si="633"/>
      </c>
      <c r="Y5890">
        <f t="shared" si="634"/>
      </c>
      <c r="Z5890">
        <f t="shared" si="635"/>
      </c>
    </row>
    <row r="5891" spans="1:26" ht="60">
      <c r="A5891" s="16"/>
      <c r="B5891" s="18" t="s">
        <v>1605</v>
      </c>
      <c r="C5891" s="20" t="s">
        <v>1606</v>
      </c>
      <c r="D5891" s="19"/>
      <c r="E5891" s="10"/>
      <c r="F5891" s="21">
        <v>2</v>
      </c>
      <c r="G5891" s="578">
        <f t="shared" si="636"/>
      </c>
      <c r="H5891" s="19">
        <v>1</v>
      </c>
      <c r="I5891" s="58">
        <f t="shared" si="637"/>
      </c>
      <c r="W5891">
        <f t="shared" si="632"/>
      </c>
      <c r="X5891">
        <f t="shared" si="633"/>
      </c>
      <c r="Y5891">
        <f t="shared" si="634"/>
      </c>
      <c r="Z5891">
        <f t="shared" si="635"/>
      </c>
    </row>
    <row r="5892" spans="1:26">
      <c r="A5892" s="16"/>
      <c r="B5892" s="18"/>
      <c r="C5892" s="307"/>
      <c r="D5892" s="19"/>
      <c r="E5892" s="10"/>
      <c r="F5892" s="21"/>
      <c r="G5892" s="6"/>
      <c r="H5892" s="19"/>
      <c r="I5892" s="58"/>
      <c r="W5892">
        <f t="shared" ref="W5892:W5955" si="638">IF(LEFT($H5892&amp;"",5)="2019-",$H5892,W5891)</f>
      </c>
      <c r="X5892">
        <f t="shared" ref="X5892:X5955" si="639">IF($W5892="",0,IF(COUNTIF($AB$2:$AB$80,$W5892)&gt;0,1,0))</f>
      </c>
      <c r="Y5892">
        <f t="shared" ref="Y5892:Y5955" si="640">IF($C5892="","",UPPER(TRIM(IFERROR(LEFT($C5892&amp;"",FIND("/",$C5892&amp;"")-1),$C5892&amp;""))))</f>
      </c>
      <c r="Z5892">
        <f t="shared" ref="Z5892:Z5955" si="641">IFERROR(IF(ISNUMBER($G5892),$G5892,0),0)</f>
      </c>
    </row>
    <row r="5893" spans="1:26" ht="48.75">
      <c r="A5893" s="16"/>
      <c r="B5893" s="18" t="s">
        <v>1349</v>
      </c>
      <c r="C5893" s="307" t="s">
        <v>1607</v>
      </c>
      <c r="D5893" s="19"/>
      <c r="E5893" s="10"/>
      <c r="F5893" s="21">
        <v>2</v>
      </c>
      <c r="G5893" s="578">
        <f t="shared" si="636"/>
      </c>
      <c r="H5893" s="19">
        <v>1</v>
      </c>
      <c r="I5893" s="58">
        <f t="shared" si="637"/>
      </c>
      <c r="W5893">
        <f t="shared" si="638"/>
      </c>
      <c r="X5893">
        <f t="shared" si="639"/>
      </c>
      <c r="Y5893">
        <f t="shared" si="640"/>
      </c>
      <c r="Z5893">
        <f t="shared" si="641"/>
      </c>
    </row>
    <row r="5894" spans="1:26" ht="36">
      <c r="A5894" s="16"/>
      <c r="B5894" s="224" t="s">
        <v>1608</v>
      </c>
      <c r="C5894" s="18" t="s">
        <v>1609</v>
      </c>
      <c r="D5894" s="19"/>
      <c r="E5894" s="10"/>
      <c r="F5894" s="21">
        <v>2</v>
      </c>
      <c r="G5894" s="578">
        <f t="shared" si="636"/>
      </c>
      <c r="H5894" s="19">
        <v>1</v>
      </c>
      <c r="I5894" s="58">
        <f t="shared" si="637"/>
      </c>
      <c r="W5894">
        <f t="shared" si="638"/>
      </c>
      <c r="X5894">
        <f t="shared" si="639"/>
      </c>
      <c r="Y5894">
        <f t="shared" si="640"/>
      </c>
      <c r="Z5894">
        <f t="shared" si="641"/>
      </c>
    </row>
    <row r="5895" spans="1:26" ht="48.75">
      <c r="A5895" s="16"/>
      <c r="B5895" s="18" t="s">
        <v>1610</v>
      </c>
      <c r="C5895" s="307" t="s">
        <v>1611</v>
      </c>
      <c r="D5895" s="19"/>
      <c r="E5895" s="10"/>
      <c r="F5895" s="21">
        <v>4</v>
      </c>
      <c r="G5895" s="578">
        <f t="shared" si="636"/>
      </c>
      <c r="H5895" s="19">
        <v>1</v>
      </c>
      <c r="I5895" s="58">
        <f t="shared" si="637"/>
      </c>
      <c r="W5895">
        <f t="shared" si="638"/>
      </c>
      <c r="X5895">
        <f t="shared" si="639"/>
      </c>
      <c r="Y5895">
        <f t="shared" si="640"/>
      </c>
      <c r="Z5895">
        <f t="shared" si="641"/>
      </c>
    </row>
    <row r="5896" spans="1:26" ht="24">
      <c r="A5896" s="16"/>
      <c r="B5896" s="224" t="s">
        <v>1303</v>
      </c>
      <c r="C5896" s="309" t="s">
        <v>1612</v>
      </c>
      <c r="D5896" s="19"/>
      <c r="E5896" s="10"/>
      <c r="F5896" s="21">
        <v>2</v>
      </c>
      <c r="G5896" s="578">
        <f t="shared" si="636"/>
      </c>
      <c r="H5896" s="19">
        <v>1</v>
      </c>
      <c r="I5896" s="58">
        <f t="shared" si="637"/>
      </c>
      <c r="W5896">
        <f t="shared" si="638"/>
      </c>
      <c r="X5896">
        <f t="shared" si="639"/>
      </c>
      <c r="Y5896">
        <f t="shared" si="640"/>
      </c>
      <c r="Z5896">
        <f t="shared" si="641"/>
      </c>
    </row>
    <row r="5897" spans="1:26" ht="24">
      <c r="A5897" s="16"/>
      <c r="B5897" s="106" t="s">
        <v>1079</v>
      </c>
      <c r="C5897" s="309" t="s">
        <v>1613</v>
      </c>
      <c r="D5897" s="19"/>
      <c r="E5897" s="10"/>
      <c r="F5897" s="21">
        <v>2</v>
      </c>
      <c r="G5897" s="578">
        <f t="shared" si="636"/>
      </c>
      <c r="H5897" s="19">
        <v>1</v>
      </c>
      <c r="I5897" s="58">
        <f t="shared" si="637"/>
      </c>
      <c r="W5897">
        <f t="shared" si="638"/>
      </c>
      <c r="X5897">
        <f t="shared" si="639"/>
      </c>
      <c r="Y5897">
        <f t="shared" si="640"/>
      </c>
      <c r="Z5897">
        <f t="shared" si="641"/>
      </c>
    </row>
    <row r="5898" spans="1:26" ht="60">
      <c r="A5898" s="16"/>
      <c r="B5898" s="20" t="s">
        <v>1038</v>
      </c>
      <c r="C5898" s="15" t="s">
        <v>1037</v>
      </c>
      <c r="D5898" s="19"/>
      <c r="F5898" s="21">
        <v>1</v>
      </c>
      <c r="G5898" s="578">
        <f t="shared" si="636"/>
      </c>
      <c r="H5898" s="19">
        <v>1</v>
      </c>
      <c r="I5898" s="58">
        <f t="shared" si="637"/>
      </c>
      <c r="W5898">
        <f t="shared" si="638"/>
      </c>
      <c r="X5898">
        <f t="shared" si="639"/>
      </c>
      <c r="Y5898">
        <f t="shared" si="640"/>
      </c>
      <c r="Z5898">
        <f t="shared" si="641"/>
      </c>
    </row>
    <row r="5899" spans="1:26">
      <c r="A5899" s="16"/>
      <c r="B5899" s="1564" t="s">
        <v>565</v>
      </c>
      <c r="C5899" s="1565"/>
      <c r="D5899" s="134"/>
      <c r="E5899" s="5"/>
      <c r="F5899" s="21"/>
      <c r="G5899" s="6"/>
      <c r="H5899" s="5"/>
      <c r="I5899" s="58">
        <f t="shared" si="637"/>
      </c>
      <c r="W5899">
        <f t="shared" si="638"/>
      </c>
      <c r="X5899">
        <f t="shared" si="639"/>
      </c>
      <c r="Y5899">
        <f t="shared" si="640"/>
      </c>
      <c r="Z5899">
        <f t="shared" si="641"/>
      </c>
    </row>
    <row r="5900" spans="1:26" ht="24">
      <c r="A5900" s="16"/>
      <c r="B5900" s="224" t="s">
        <v>566</v>
      </c>
      <c r="C5900" s="15" t="s">
        <v>567</v>
      </c>
      <c r="D5900" s="19"/>
      <c r="E5900" s="10"/>
      <c r="F5900" s="21">
        <v>2</v>
      </c>
      <c r="G5900" s="578">
        <f t="shared" si="636"/>
      </c>
      <c r="H5900" s="19">
        <v>1</v>
      </c>
      <c r="I5900" s="58">
        <f t="shared" si="637"/>
      </c>
      <c r="W5900">
        <f t="shared" si="638"/>
      </c>
      <c r="X5900">
        <f t="shared" si="639"/>
      </c>
      <c r="Y5900">
        <f t="shared" si="640"/>
      </c>
      <c r="Z5900">
        <f t="shared" si="641"/>
      </c>
    </row>
    <row r="5901" spans="1:26" ht="24">
      <c r="A5901" s="16"/>
      <c r="B5901" s="224" t="s">
        <v>1103</v>
      </c>
      <c r="C5901" s="15" t="s">
        <v>1614</v>
      </c>
      <c r="D5901" s="19"/>
      <c r="E5901" s="10"/>
      <c r="F5901" s="21">
        <v>3</v>
      </c>
      <c r="G5901" s="578">
        <f t="shared" si="636"/>
      </c>
      <c r="H5901" s="19">
        <v>1</v>
      </c>
      <c r="I5901" s="58">
        <f t="shared" si="637"/>
      </c>
      <c r="W5901">
        <f t="shared" si="638"/>
      </c>
      <c r="X5901">
        <f t="shared" si="639"/>
      </c>
      <c r="Y5901">
        <f t="shared" si="640"/>
      </c>
      <c r="Z5901">
        <f t="shared" si="641"/>
      </c>
    </row>
    <row r="5902" spans="1:26" ht="24">
      <c r="A5902" s="16"/>
      <c r="B5902" s="106" t="s">
        <v>555</v>
      </c>
      <c r="C5902" s="280" t="s">
        <v>1615</v>
      </c>
      <c r="D5902" s="5"/>
      <c r="E5902" s="10"/>
      <c r="F5902" s="21">
        <v>3</v>
      </c>
      <c r="G5902" s="578">
        <f t="shared" si="636"/>
      </c>
      <c r="H5902" s="19">
        <v>1</v>
      </c>
      <c r="I5902" s="58">
        <f t="shared" si="637"/>
      </c>
      <c r="W5902">
        <f t="shared" si="638"/>
      </c>
      <c r="X5902">
        <f t="shared" si="639"/>
      </c>
      <c r="Y5902">
        <f t="shared" si="640"/>
      </c>
      <c r="Z5902">
        <f t="shared" si="641"/>
      </c>
    </row>
    <row r="5903" spans="1:26" ht="24.75">
      <c r="A5903" s="16"/>
      <c r="B5903" s="224" t="s">
        <v>916</v>
      </c>
      <c r="C5903" s="48" t="s">
        <v>1616</v>
      </c>
      <c r="D5903" s="19"/>
      <c r="E5903" s="10"/>
      <c r="F5903" s="21">
        <v>2</v>
      </c>
      <c r="G5903" s="578">
        <f t="shared" si="636"/>
      </c>
      <c r="H5903" s="19">
        <v>1</v>
      </c>
      <c r="I5903" s="58">
        <f t="shared" si="637"/>
      </c>
      <c r="W5903">
        <f t="shared" si="638"/>
      </c>
      <c r="X5903">
        <f t="shared" si="639"/>
      </c>
      <c r="Y5903">
        <f t="shared" si="640"/>
      </c>
      <c r="Z5903">
        <f t="shared" si="641"/>
      </c>
    </row>
    <row r="5904" spans="1:26" ht="24.75">
      <c r="A5904" s="16"/>
      <c r="B5904" s="224" t="s">
        <v>1007</v>
      </c>
      <c r="C5904" s="48" t="s">
        <v>1617</v>
      </c>
      <c r="D5904" s="19"/>
      <c r="E5904" s="10"/>
      <c r="F5904" s="21">
        <v>3</v>
      </c>
      <c r="G5904" s="578">
        <f t="shared" si="636"/>
      </c>
      <c r="H5904" s="19">
        <v>1</v>
      </c>
      <c r="I5904" s="58">
        <f t="shared" si="637"/>
      </c>
      <c r="W5904">
        <f t="shared" si="638"/>
      </c>
      <c r="X5904">
        <f t="shared" si="639"/>
      </c>
      <c r="Y5904">
        <f t="shared" si="640"/>
      </c>
      <c r="Z5904">
        <f t="shared" si="641"/>
      </c>
    </row>
    <row r="5905" spans="1:26" ht="24">
      <c r="A5905" s="16"/>
      <c r="B5905" s="224" t="s">
        <v>1303</v>
      </c>
      <c r="C5905" s="280" t="s">
        <v>1618</v>
      </c>
      <c r="D5905" s="475"/>
      <c r="E5905" s="10"/>
      <c r="F5905" s="21">
        <v>2</v>
      </c>
      <c r="G5905" s="578">
        <f t="shared" si="636"/>
      </c>
      <c r="H5905" s="19">
        <v>1</v>
      </c>
      <c r="I5905" s="58">
        <f t="shared" si="637"/>
      </c>
      <c r="W5905">
        <f t="shared" si="638"/>
      </c>
      <c r="X5905">
        <f t="shared" si="639"/>
      </c>
      <c r="Y5905">
        <f t="shared" si="640"/>
      </c>
      <c r="Z5905">
        <f t="shared" si="641"/>
      </c>
    </row>
    <row r="5906" spans="1:26">
      <c r="A5906" s="16"/>
      <c r="B5906" s="95"/>
      <c r="C5906" s="5"/>
      <c r="D5906" s="134"/>
      <c r="E5906" s="5"/>
      <c r="F5906" s="21"/>
      <c r="G5906" s="6"/>
      <c r="H5906" s="5"/>
      <c r="I5906" s="102"/>
      <c r="W5906">
        <f t="shared" si="638"/>
      </c>
      <c r="X5906">
        <f t="shared" si="639"/>
      </c>
      <c r="Y5906">
        <f t="shared" si="640"/>
      </c>
      <c r="Z5906">
        <f t="shared" si="641"/>
      </c>
    </row>
    <row r="5907" spans="1:26">
      <c r="A5907" s="16"/>
      <c r="B5907" s="95"/>
      <c r="C5907" s="5"/>
      <c r="D5907" s="134"/>
      <c r="E5907" s="5"/>
      <c r="F5907" s="21"/>
      <c r="G5907" s="6"/>
      <c r="H5907" s="5"/>
      <c r="I5907" s="102"/>
      <c r="W5907">
        <f t="shared" si="638"/>
      </c>
      <c r="X5907">
        <f t="shared" si="639"/>
      </c>
      <c r="Y5907">
        <f t="shared" si="640"/>
      </c>
      <c r="Z5907">
        <f t="shared" si="641"/>
      </c>
    </row>
    <row r="5908" spans="1:26">
      <c r="A5908" s="16"/>
      <c r="B5908" s="95"/>
      <c r="C5908" s="5"/>
      <c r="D5908" s="134"/>
      <c r="E5908" s="5"/>
      <c r="F5908" s="21"/>
      <c r="G5908" s="6"/>
      <c r="H5908" s="5"/>
      <c r="I5908" s="102"/>
      <c r="W5908">
        <f t="shared" si="638"/>
      </c>
      <c r="X5908">
        <f t="shared" si="639"/>
      </c>
      <c r="Y5908">
        <f t="shared" si="640"/>
      </c>
      <c r="Z5908">
        <f t="shared" si="641"/>
      </c>
    </row>
    <row r="5909" spans="1:26">
      <c r="A5909" s="16"/>
      <c r="B5909" s="95"/>
      <c r="C5909" s="5"/>
      <c r="D5909" s="134"/>
      <c r="E5909" s="5"/>
      <c r="F5909" s="21"/>
      <c r="G5909" s="6"/>
      <c r="H5909" s="5"/>
      <c r="I5909" s="102"/>
      <c r="W5909">
        <f t="shared" si="638"/>
      </c>
      <c r="X5909">
        <f t="shared" si="639"/>
      </c>
      <c r="Y5909">
        <f t="shared" si="640"/>
      </c>
      <c r="Z5909">
        <f t="shared" si="641"/>
      </c>
    </row>
    <row r="5910" spans="1:26">
      <c r="A5910" s="16"/>
      <c r="B5910" s="95"/>
      <c r="C5910" s="5"/>
      <c r="D5910" s="134"/>
      <c r="E5910" s="5"/>
      <c r="F5910" s="21"/>
      <c r="G5910" s="6"/>
      <c r="H5910" s="5"/>
      <c r="I5910" s="102"/>
      <c r="W5910">
        <f t="shared" si="638"/>
      </c>
      <c r="X5910">
        <f t="shared" si="639"/>
      </c>
      <c r="Y5910">
        <f t="shared" si="640"/>
      </c>
      <c r="Z5910">
        <f t="shared" si="641"/>
      </c>
    </row>
    <row r="5911" spans="1:26">
      <c r="A5911" s="16"/>
      <c r="B5911" s="95"/>
      <c r="C5911" s="5"/>
      <c r="D5911" s="134"/>
      <c r="E5911" s="5"/>
      <c r="F5911" s="21"/>
      <c r="G5911" s="6"/>
      <c r="H5911" s="5"/>
      <c r="I5911" s="102"/>
      <c r="W5911">
        <f t="shared" si="638"/>
      </c>
      <c r="X5911">
        <f t="shared" si="639"/>
      </c>
      <c r="Y5911">
        <f t="shared" si="640"/>
      </c>
      <c r="Z5911">
        <f t="shared" si="641"/>
      </c>
    </row>
    <row r="5912" spans="1:26">
      <c r="A5912" s="16"/>
      <c r="B5912" s="95"/>
      <c r="C5912" s="5"/>
      <c r="D5912" s="134"/>
      <c r="E5912" s="5"/>
      <c r="F5912" s="21"/>
      <c r="G5912" s="6"/>
      <c r="H5912" s="5"/>
      <c r="I5912" s="102"/>
      <c r="W5912">
        <f t="shared" si="638"/>
      </c>
      <c r="X5912">
        <f t="shared" si="639"/>
      </c>
      <c r="Y5912">
        <f t="shared" si="640"/>
      </c>
      <c r="Z5912">
        <f t="shared" si="641"/>
      </c>
    </row>
    <row r="5913" spans="1:26">
      <c r="A5913" s="16"/>
      <c r="B5913" s="95"/>
      <c r="C5913" s="5"/>
      <c r="D5913" s="134"/>
      <c r="E5913" s="5"/>
      <c r="F5913" s="21"/>
      <c r="G5913" s="6"/>
      <c r="H5913" s="5"/>
      <c r="I5913" s="102"/>
      <c r="W5913">
        <f t="shared" si="638"/>
      </c>
      <c r="X5913">
        <f t="shared" si="639"/>
      </c>
      <c r="Y5913">
        <f t="shared" si="640"/>
      </c>
      <c r="Z5913">
        <f t="shared" si="641"/>
      </c>
    </row>
    <row r="5914" spans="1:26">
      <c r="A5914" s="16"/>
      <c r="B5914" s="137"/>
      <c r="C5914" s="96"/>
      <c r="D5914" s="138"/>
      <c r="E5914" s="138"/>
      <c r="F5914" s="5"/>
      <c r="G5914" s="5"/>
      <c r="H5914" s="16"/>
      <c r="I5914" s="102"/>
      <c r="W5914">
        <f t="shared" si="638"/>
      </c>
      <c r="X5914">
        <f t="shared" si="639"/>
      </c>
      <c r="Y5914">
        <f t="shared" si="640"/>
      </c>
      <c r="Z5914">
        <f t="shared" si="641"/>
      </c>
    </row>
    <row r="5915" spans="1:26">
      <c r="A5915" s="16"/>
      <c r="B5915" s="1568"/>
      <c r="C5915" s="1569"/>
      <c r="D5915" s="16"/>
      <c r="E5915" s="16"/>
      <c r="F5915" s="5"/>
      <c r="G5915" s="5"/>
      <c r="H5915" s="5"/>
      <c r="I5915" s="102"/>
      <c r="W5915">
        <f t="shared" si="638"/>
      </c>
      <c r="X5915">
        <f t="shared" si="639"/>
      </c>
      <c r="Y5915">
        <f t="shared" si="640"/>
      </c>
      <c r="Z5915">
        <f t="shared" si="641"/>
      </c>
    </row>
    <row r="5916" spans="1:26">
      <c r="A5916" s="139"/>
      <c r="B5916" s="1570"/>
      <c r="C5916" s="1571"/>
      <c r="D5916" s="5"/>
      <c r="E5916" s="5"/>
      <c r="F5916" s="21"/>
      <c r="G5916" s="6"/>
      <c r="H5916" s="5"/>
      <c r="I5916" s="58"/>
      <c r="W5916">
        <f t="shared" si="638"/>
      </c>
      <c r="X5916">
        <f t="shared" si="639"/>
      </c>
      <c r="Y5916">
        <f t="shared" si="640"/>
      </c>
      <c r="Z5916">
        <f t="shared" si="641"/>
      </c>
    </row>
    <row r="5917" spans="1:26">
      <c r="A5917" s="139"/>
      <c r="B5917" s="1590"/>
      <c r="C5917" s="1591"/>
      <c r="D5917" s="5"/>
      <c r="E5917" s="5"/>
      <c r="F5917" s="21"/>
      <c r="G5917" s="6"/>
      <c r="H5917" s="5"/>
      <c r="I5917" s="58"/>
      <c r="W5917">
        <f t="shared" si="638"/>
      </c>
      <c r="X5917">
        <f t="shared" si="639"/>
      </c>
      <c r="Y5917">
        <f t="shared" si="640"/>
      </c>
      <c r="Z5917">
        <f t="shared" si="641"/>
      </c>
    </row>
    <row r="5918" spans="1:26">
      <c r="A5918" s="139"/>
      <c r="B5918" s="8"/>
      <c r="C5918" s="5"/>
      <c r="D5918" s="21"/>
      <c r="E5918" s="5"/>
      <c r="F5918" s="21"/>
      <c r="G5918" s="6"/>
      <c r="H5918" s="5"/>
      <c r="I5918" s="58"/>
      <c r="W5918">
        <f t="shared" si="638"/>
      </c>
      <c r="X5918">
        <f t="shared" si="639"/>
      </c>
      <c r="Y5918">
        <f t="shared" si="640"/>
      </c>
      <c r="Z5918">
        <f t="shared" si="641"/>
      </c>
    </row>
    <row r="5919" spans="1:26" ht="15.75" thickBot="1">
      <c r="A5919" s="33"/>
      <c r="B5919" s="10"/>
      <c r="C5919" s="10"/>
      <c r="D5919" s="109"/>
      <c r="E5919" s="109"/>
      <c r="F5919" s="109"/>
      <c r="G5919" s="109"/>
      <c r="H5919" s="109"/>
      <c r="I5919" s="110"/>
      <c r="W5919">
        <f t="shared" si="638"/>
      </c>
      <c r="X5919">
        <f t="shared" si="639"/>
      </c>
      <c r="Y5919">
        <f t="shared" si="640"/>
      </c>
      <c r="Z5919">
        <f t="shared" si="641"/>
      </c>
    </row>
    <row r="5920" spans="1:26">
      <c r="A5920" s="33"/>
      <c r="B5920" s="10"/>
      <c r="C5920" s="10"/>
      <c r="D5920" s="91"/>
      <c r="E5920" s="91"/>
      <c r="F5920" s="91"/>
      <c r="G5920" s="92" t="s">
        <v>19</v>
      </c>
      <c r="H5920" s="91"/>
      <c r="I5920" s="111">
        <f>SUM(I5876:I5919)</f>
      </c>
      <c r="W5920">
        <f t="shared" si="638"/>
      </c>
      <c r="X5920">
        <f t="shared" si="639"/>
      </c>
      <c r="Y5920">
        <f t="shared" si="640"/>
      </c>
      <c r="Z5920">
        <f t="shared" si="641"/>
      </c>
    </row>
    <row r="5921" spans="1:26">
      <c r="A5921" s="149"/>
      <c r="B5921" s="69"/>
      <c r="C5921" s="69" t="s">
        <v>932</v>
      </c>
      <c r="D5921" s="69"/>
      <c r="E5921" s="69"/>
      <c r="F5921" s="69"/>
      <c r="G5921" s="69"/>
      <c r="H5921" s="112"/>
      <c r="I5921" s="61"/>
      <c r="W5921">
        <f t="shared" si="638"/>
      </c>
      <c r="X5921">
        <f t="shared" si="639"/>
      </c>
      <c r="Y5921">
        <f t="shared" si="640"/>
      </c>
      <c r="Z5921">
        <f t="shared" si="641"/>
      </c>
    </row>
    <row r="5922" spans="1:26">
      <c r="A5922" s="33"/>
      <c r="B5922" s="10"/>
      <c r="C5922" s="10"/>
      <c r="D5922" s="10"/>
      <c r="E5922" s="10"/>
      <c r="F5922" s="10"/>
      <c r="G5922" s="10"/>
      <c r="H5922" s="10"/>
      <c r="I5922" s="140"/>
      <c r="W5922">
        <f t="shared" si="638"/>
      </c>
      <c r="X5922">
        <f t="shared" si="639"/>
      </c>
      <c r="Y5922">
        <f t="shared" si="640"/>
      </c>
      <c r="Z5922">
        <f t="shared" si="641"/>
      </c>
    </row>
    <row r="5923" spans="1:26" ht="15.75" thickBot="1">
      <c r="A5923" s="33"/>
      <c r="B5923" s="11" t="s">
        <v>20</v>
      </c>
      <c r="C5923" s="35"/>
      <c r="D5923" s="35"/>
      <c r="E5923" s="35"/>
      <c r="F5923" s="35"/>
      <c r="G5923" s="35"/>
      <c r="H5923" s="35"/>
      <c r="I5923" s="36"/>
      <c r="W5923">
        <f t="shared" si="638"/>
      </c>
      <c r="X5923">
        <f t="shared" si="639"/>
      </c>
      <c r="Y5923">
        <f t="shared" si="640"/>
      </c>
      <c r="Z5923">
        <f t="shared" si="641"/>
      </c>
    </row>
    <row r="5924" spans="1:26" ht="15.75" thickBot="1">
      <c r="A5924" s="37"/>
      <c r="B5924" s="38"/>
      <c r="C5924" s="39" t="s">
        <v>21</v>
      </c>
      <c r="D5924" s="40">
        <f>SUM(D5876:D5923)</f>
      </c>
      <c r="E5924" s="41" t="s">
        <v>360</v>
      </c>
      <c r="F5924" s="40">
        <f>SUM(F5876:F5923)</f>
      </c>
      <c r="G5924" s="40">
        <f>SUM(G5876:G5923)</f>
      </c>
      <c r="H5924" s="41">
        <f>+SUMPRODUCT(H5876:H5919,F5876:F5919)</f>
      </c>
      <c r="I5924" s="43">
        <f>SUM(I5920:I5923)</f>
      </c>
      <c r="W5924">
        <f t="shared" si="638"/>
      </c>
      <c r="X5924">
        <f t="shared" si="639"/>
      </c>
      <c r="Y5924">
        <f t="shared" si="640"/>
      </c>
      <c r="Z5924">
        <f t="shared" si="641"/>
      </c>
    </row>
    <row r="5925" spans="1:26" ht="15.75" thickBot="1">
      <c r="A5925" s="44"/>
      <c r="B5925" s="116"/>
      <c r="C5925" s="45"/>
      <c r="D5925" s="45"/>
      <c r="E5925" s="45"/>
      <c r="F5925" s="45"/>
      <c r="G5925" s="45"/>
      <c r="H5925" s="45"/>
      <c r="I5925" s="47"/>
      <c r="W5925">
        <f t="shared" si="638"/>
      </c>
      <c r="X5925">
        <f t="shared" si="639"/>
      </c>
      <c r="Y5925">
        <f t="shared" si="640"/>
      </c>
      <c r="Z5925">
        <f t="shared" si="641"/>
      </c>
    </row>
    <row r="5926" spans="1:26">
      <c r="A5926" s="12" t="s">
        <v>315</v>
      </c>
      <c r="B5926" s="12"/>
      <c r="C5926" s="12"/>
      <c r="D5926" s="13"/>
      <c r="E5926" s="14"/>
      <c r="F5926" s="14"/>
      <c r="G5926" s="14"/>
      <c r="H5926" s="2"/>
      <c r="I5926" s="12"/>
      <c r="W5926">
        <f t="shared" si="638"/>
      </c>
      <c r="X5926">
        <f t="shared" si="639"/>
      </c>
      <c r="Y5926">
        <f t="shared" si="640"/>
      </c>
      <c r="Z5926">
        <f t="shared" si="641"/>
      </c>
    </row>
    <row r="5927" spans="1:26">
      <c r="W5927">
        <f t="shared" si="638"/>
      </c>
      <c r="X5927">
        <f t="shared" si="639"/>
      </c>
      <c r="Y5927">
        <f t="shared" si="640"/>
      </c>
      <c r="Z5927">
        <f t="shared" si="641"/>
      </c>
    </row>
    <row r="5928" spans="1:26">
      <c r="W5928">
        <f t="shared" si="638"/>
      </c>
      <c r="X5928">
        <f t="shared" si="639"/>
      </c>
      <c r="Y5928">
        <f t="shared" si="640"/>
      </c>
      <c r="Z5928">
        <f t="shared" si="641"/>
      </c>
    </row>
    <row r="5929" spans="1:26">
      <c r="A5929" s="1562" t="s">
        <v>0</v>
      </c>
      <c r="B5929" s="1562"/>
      <c r="C5929" s="1562"/>
      <c r="D5929" s="1562"/>
      <c r="E5929" s="1562"/>
      <c r="F5929" s="1562"/>
      <c r="G5929" s="1562"/>
      <c r="H5929" s="1562"/>
      <c r="I5929" s="1562"/>
      <c r="W5929">
        <f t="shared" si="638"/>
      </c>
      <c r="X5929">
        <f t="shared" si="639"/>
      </c>
      <c r="Y5929">
        <f t="shared" si="640"/>
      </c>
      <c r="Z5929">
        <f t="shared" si="641"/>
      </c>
    </row>
    <row r="5930" spans="1:26">
      <c r="W5930">
        <f t="shared" si="638"/>
      </c>
      <c r="X5930">
        <f t="shared" si="639"/>
      </c>
      <c r="Y5930">
        <f t="shared" si="640"/>
      </c>
      <c r="Z5930">
        <f t="shared" si="641"/>
      </c>
    </row>
    <row r="5931" spans="1:26">
      <c r="A5931" s="1" t="s">
        <v>1</v>
      </c>
      <c r="B5931" s="1"/>
      <c r="G5931" s="2" t="s">
        <v>2</v>
      </c>
      <c r="H5931" s="3" t="s">
        <v>1579</v>
      </c>
      <c r="I5931" s="124"/>
      <c r="W5931">
        <f t="shared" si="638"/>
      </c>
      <c r="X5931">
        <f t="shared" si="639"/>
      </c>
      <c r="Y5931">
        <f t="shared" si="640"/>
      </c>
      <c r="Z5931">
        <f t="shared" si="641"/>
      </c>
    </row>
    <row r="5932" spans="1:26">
      <c r="A5932" s="1" t="inlineStr">
        <is>
          <t>Dealer-164</t>
        </is>
      </c>
      <c r="B5932" s="1"/>
      <c r="C5932" s="51"/>
      <c r="F5932" s="4" t="s">
        <v>3</v>
      </c>
      <c r="G5932" s="2"/>
      <c r="H5932" s="582" t="s">
        <v>188</v>
      </c>
      <c r="W5932">
        <f t="shared" si="638"/>
      </c>
      <c r="X5932">
        <f t="shared" si="639"/>
      </c>
      <c r="Y5932">
        <f t="shared" si="640"/>
      </c>
      <c r="Z5932">
        <f t="shared" si="641"/>
      </c>
    </row>
    <row r="5933" spans="1:26">
      <c r="A5933" s="1" t="inlineStr">
        <is>
          <t>Dealer-165</t>
        </is>
      </c>
      <c r="B5933" s="1"/>
      <c r="C5933" s="51"/>
      <c r="W5933">
        <f t="shared" si="638"/>
      </c>
      <c r="X5933">
        <f t="shared" si="639"/>
      </c>
      <c r="Y5933">
        <f t="shared" si="640"/>
      </c>
      <c r="Z5933">
        <f t="shared" si="641"/>
      </c>
    </row>
    <row r="5934" spans="1:26">
      <c r="A5934" s="1" t="inlineStr">
        <is>
          <t>Address line (redacted)</t>
        </is>
      </c>
      <c r="B5934" s="1"/>
      <c r="C5934" s="51"/>
      <c r="W5934">
        <f t="shared" si="638"/>
      </c>
      <c r="X5934">
        <f t="shared" si="639"/>
      </c>
      <c r="Y5934">
        <f t="shared" si="640"/>
      </c>
      <c r="Z5934">
        <f t="shared" si="641"/>
      </c>
    </row>
    <row r="5935" spans="1:26">
      <c r="A5935" s="1" t="inlineStr">
        <is>
          <t>Address line (redacted)</t>
        </is>
      </c>
      <c r="B5935" s="1"/>
      <c r="C5935" s="51"/>
      <c r="W5935">
        <f t="shared" si="638"/>
      </c>
      <c r="X5935">
        <f t="shared" si="639"/>
      </c>
      <c r="Y5935">
        <f t="shared" si="640"/>
      </c>
      <c r="Z5935">
        <f t="shared" si="641"/>
      </c>
    </row>
    <row r="5936" spans="1:26">
      <c r="A5936" s="22" t="s">
        <v>4</v>
      </c>
      <c r="B5936" s="125" t="inlineStr">
        <is>
          <t>GSTIN-MASKED</t>
        </is>
      </c>
      <c r="C5936" s="126"/>
      <c r="D5936" s="126"/>
      <c r="E5936" s="126"/>
      <c r="F5936" s="126"/>
      <c r="G5936" s="126"/>
      <c r="H5936" s="126"/>
      <c r="I5936" s="126"/>
      <c r="W5936">
        <f t="shared" si="638"/>
      </c>
      <c r="X5936">
        <f t="shared" si="639"/>
      </c>
      <c r="Y5936">
        <f t="shared" si="640"/>
      </c>
      <c r="Z5936">
        <f t="shared" si="641"/>
      </c>
    </row>
    <row r="5937" spans="1:26">
      <c r="A5937" s="12"/>
      <c r="B5937" s="86"/>
      <c r="W5937">
        <f t="shared" si="638"/>
      </c>
      <c r="X5937">
        <f t="shared" si="639"/>
      </c>
      <c r="Y5937">
        <f t="shared" si="640"/>
      </c>
      <c r="Z5937">
        <f t="shared" si="641"/>
      </c>
    </row>
    <row r="5938" spans="1:26">
      <c r="A5938" s="1" t="s">
        <v>5</v>
      </c>
      <c r="W5938">
        <f t="shared" si="638"/>
      </c>
      <c r="X5938">
        <f t="shared" si="639"/>
      </c>
      <c r="Y5938">
        <f t="shared" si="640"/>
      </c>
      <c r="Z5938">
        <f t="shared" si="641"/>
      </c>
    </row>
    <row r="5939" spans="1:26">
      <c r="A5939" s="1" t="s">
        <v>6</v>
      </c>
      <c r="W5939">
        <f t="shared" si="638"/>
      </c>
      <c r="X5939">
        <f t="shared" si="639"/>
      </c>
      <c r="Y5939">
        <f t="shared" si="640"/>
      </c>
      <c r="Z5939">
        <f t="shared" si="641"/>
      </c>
    </row>
    <row r="5940" spans="1:26" ht="15.75" thickBot="1">
      <c r="A5940" s="1" t="s">
        <v>7</v>
      </c>
      <c r="W5940">
        <f t="shared" si="638"/>
      </c>
      <c r="X5940">
        <f t="shared" si="639"/>
      </c>
      <c r="Y5940">
        <f t="shared" si="640"/>
      </c>
      <c r="Z5940">
        <f t="shared" si="641"/>
      </c>
    </row>
    <row r="5941" spans="1:26" ht="24">
      <c r="A5941" s="26" t="s">
        <v>8</v>
      </c>
      <c r="B5941" s="27" t="s">
        <v>9</v>
      </c>
      <c r="C5941" s="27" t="s">
        <v>10</v>
      </c>
      <c r="D5941" s="28" t="s">
        <v>11</v>
      </c>
      <c r="E5941" s="28" t="s">
        <v>12</v>
      </c>
      <c r="F5941" s="28" t="s">
        <v>13</v>
      </c>
      <c r="G5941" s="28" t="s">
        <v>14</v>
      </c>
      <c r="H5941" s="29" t="s">
        <v>15</v>
      </c>
      <c r="I5941" s="30" t="s">
        <v>16</v>
      </c>
      <c r="W5941">
        <f t="shared" si="638"/>
      </c>
      <c r="X5941">
        <f t="shared" si="639"/>
      </c>
      <c r="Y5941">
        <f t="shared" si="640"/>
      </c>
      <c r="Z5941">
        <f t="shared" si="641"/>
      </c>
    </row>
    <row r="5942" spans="1:26">
      <c r="A5942" s="5"/>
      <c r="B5942" s="1564" t="s">
        <v>644</v>
      </c>
      <c r="C5942" s="1565"/>
      <c r="D5942" s="5"/>
      <c r="E5942" s="6"/>
      <c r="F5942" s="6"/>
      <c r="G5942" s="127"/>
      <c r="H5942" s="5"/>
      <c r="I5942" s="102"/>
      <c r="W5942">
        <f t="shared" si="638"/>
      </c>
      <c r="X5942">
        <f t="shared" si="639"/>
      </c>
      <c r="Y5942">
        <f t="shared" si="640"/>
      </c>
      <c r="Z5942">
        <f t="shared" si="641"/>
      </c>
    </row>
    <row r="5943" spans="1:26">
      <c r="A5943" s="5">
        <v>1</v>
      </c>
      <c r="B5943" s="8" t="s">
        <v>645</v>
      </c>
      <c r="C5943" s="5" t="s">
        <v>646</v>
      </c>
      <c r="D5943" s="5">
        <v>1</v>
      </c>
      <c r="E5943" s="5">
        <v>4</v>
      </c>
      <c r="F5943" s="5">
        <f>+E5943*D5943</f>
      </c>
      <c r="G5943" s="5">
        <f>+E5943*D5943</f>
      </c>
      <c r="H5943" s="5">
        <v>1</v>
      </c>
      <c r="I5943" s="58">
        <f t="shared" ref="I5943:I5984" si="642">+H5943*G5943</f>
      </c>
      <c r="K5943">
        <v>1250</v>
      </c>
      <c r="W5943">
        <f t="shared" si="638"/>
      </c>
      <c r="X5943">
        <f t="shared" si="639"/>
      </c>
      <c r="Y5943">
        <f t="shared" si="640"/>
      </c>
      <c r="Z5943">
        <f t="shared" si="641"/>
      </c>
    </row>
    <row r="5944" spans="1:26">
      <c r="A5944" s="5">
        <v>2</v>
      </c>
      <c r="B5944" s="8" t="s">
        <v>1558</v>
      </c>
      <c r="C5944" s="5" t="s">
        <v>1559</v>
      </c>
      <c r="D5944" s="5">
        <v>1</v>
      </c>
      <c r="E5944" s="5">
        <v>4</v>
      </c>
      <c r="F5944" s="5">
        <f>+E5944*D5944</f>
      </c>
      <c r="G5944" s="5">
        <f>+E5944*D5944</f>
      </c>
      <c r="H5944" s="5">
        <v>1</v>
      </c>
      <c r="I5944" s="58">
        <f t="shared" si="642"/>
      </c>
      <c r="W5944">
        <f t="shared" si="638"/>
      </c>
      <c r="X5944">
        <f t="shared" si="639"/>
      </c>
      <c r="Y5944">
        <f t="shared" si="640"/>
      </c>
      <c r="Z5944">
        <f t="shared" si="641"/>
      </c>
    </row>
    <row r="5945" spans="1:26">
      <c r="A5945" s="5"/>
      <c r="B5945" s="15"/>
      <c r="C5945" s="5"/>
      <c r="D5945" s="21"/>
      <c r="E5945" s="5"/>
      <c r="F5945" s="5"/>
      <c r="G5945" s="5"/>
      <c r="H5945" s="5"/>
      <c r="I5945" s="58"/>
      <c r="W5945">
        <f t="shared" si="638"/>
      </c>
      <c r="X5945">
        <f t="shared" si="639"/>
      </c>
      <c r="Y5945">
        <f t="shared" si="640"/>
      </c>
      <c r="Z5945">
        <f t="shared" si="641"/>
      </c>
    </row>
    <row r="5946" spans="1:26">
      <c r="A5946" s="5">
        <v>4</v>
      </c>
      <c r="B5946" s="8" t="s">
        <v>1550</v>
      </c>
      <c r="C5946" s="5" t="s">
        <v>769</v>
      </c>
      <c r="D5946" s="500"/>
      <c r="E5946" s="5"/>
      <c r="F5946" s="5">
        <v>1</v>
      </c>
      <c r="G5946" s="5">
        <f>+F5946</f>
      </c>
      <c r="H5946" s="352">
        <v>1</v>
      </c>
      <c r="I5946" s="58">
        <f t="shared" si="642"/>
      </c>
      <c r="W5946">
        <f t="shared" si="638"/>
      </c>
      <c r="X5946">
        <f t="shared" si="639"/>
      </c>
      <c r="Y5946">
        <f t="shared" si="640"/>
      </c>
      <c r="Z5946">
        <f t="shared" si="641"/>
      </c>
    </row>
    <row r="5947" spans="1:26">
      <c r="A5947" s="5"/>
      <c r="B5947" s="1564" t="s">
        <v>18</v>
      </c>
      <c r="C5947" s="1565"/>
      <c r="D5947" s="9"/>
      <c r="E5947" s="5"/>
      <c r="F5947" s="5"/>
      <c r="G5947" s="5"/>
      <c r="H5947" s="16"/>
      <c r="I5947" s="58">
        <f t="shared" si="642"/>
      </c>
      <c r="L5947">
        <f>+SUM(G5943:G5946)</f>
      </c>
      <c r="M5947">
        <v>1250</v>
      </c>
      <c r="N5947">
        <f>+M5947*L5947</f>
      </c>
      <c r="O5947">
        <f>+N5947+N5947*0.18</f>
      </c>
      <c r="W5947">
        <f t="shared" si="638"/>
      </c>
      <c r="X5947">
        <f t="shared" si="639"/>
      </c>
      <c r="Y5947">
        <f t="shared" si="640"/>
      </c>
      <c r="Z5947">
        <f t="shared" si="641"/>
      </c>
    </row>
    <row r="5948" spans="1:26">
      <c r="A5948" s="5">
        <v>5</v>
      </c>
      <c r="B5948" s="128" t="s">
        <v>835</v>
      </c>
      <c r="C5948" s="101" t="s">
        <v>834</v>
      </c>
      <c r="D5948" s="330">
        <v>1</v>
      </c>
      <c r="E5948" s="5"/>
      <c r="F5948" s="5">
        <v>2</v>
      </c>
      <c r="G5948" s="5">
        <f t="shared" ref="G5948:G5962" si="643">+F5948</f>
      </c>
      <c r="H5948" s="5">
        <v>1</v>
      </c>
      <c r="I5948" s="58">
        <f t="shared" si="642"/>
      </c>
      <c r="W5948">
        <f t="shared" si="638"/>
      </c>
      <c r="X5948">
        <f t="shared" si="639"/>
      </c>
      <c r="Y5948">
        <f t="shared" si="640"/>
      </c>
      <c r="Z5948">
        <f t="shared" si="641"/>
      </c>
    </row>
    <row r="5949" spans="1:26" ht="24">
      <c r="A5949" s="5">
        <v>6</v>
      </c>
      <c r="B5949" s="95" t="s">
        <v>1544</v>
      </c>
      <c r="C5949" s="101" t="s">
        <v>1545</v>
      </c>
      <c r="D5949" s="494"/>
      <c r="E5949" s="5"/>
      <c r="F5949" s="5">
        <v>1</v>
      </c>
      <c r="G5949" s="5">
        <f t="shared" si="643"/>
      </c>
      <c r="H5949" s="5">
        <v>1</v>
      </c>
      <c r="I5949" s="58">
        <f t="shared" si="642"/>
      </c>
      <c r="W5949">
        <f t="shared" si="638"/>
      </c>
      <c r="X5949">
        <f t="shared" si="639"/>
      </c>
      <c r="Y5949">
        <f t="shared" si="640"/>
      </c>
      <c r="Z5949">
        <f t="shared" si="641"/>
      </c>
    </row>
    <row r="5950" spans="1:26">
      <c r="A5950" s="5">
        <v>7</v>
      </c>
      <c r="B5950" s="128" t="s">
        <v>1004</v>
      </c>
      <c r="C5950" s="9" t="s">
        <v>1003</v>
      </c>
      <c r="D5950" s="501"/>
      <c r="E5950" s="5"/>
      <c r="F5950" s="5">
        <v>2</v>
      </c>
      <c r="G5950" s="5">
        <f t="shared" si="643"/>
      </c>
      <c r="H5950" s="16">
        <v>1</v>
      </c>
      <c r="I5950" s="58">
        <f t="shared" si="642"/>
      </c>
      <c r="W5950">
        <f t="shared" si="638"/>
      </c>
      <c r="X5950">
        <f t="shared" si="639"/>
      </c>
      <c r="Y5950">
        <f t="shared" si="640"/>
      </c>
      <c r="Z5950">
        <f t="shared" si="641"/>
      </c>
    </row>
    <row r="5951" spans="1:26">
      <c r="A5951" s="5">
        <v>8</v>
      </c>
      <c r="B5951" s="95" t="s">
        <v>848</v>
      </c>
      <c r="C5951" s="16" t="s">
        <v>847</v>
      </c>
      <c r="D5951" s="5">
        <v>1</v>
      </c>
      <c r="E5951" s="5">
        <v>4</v>
      </c>
      <c r="F5951" s="5">
        <f>+E5951*D5951</f>
      </c>
      <c r="G5951" s="5">
        <f>+E5951*D5951</f>
      </c>
      <c r="H5951" s="16">
        <v>1</v>
      </c>
      <c r="I5951" s="58">
        <f t="shared" si="642"/>
      </c>
      <c r="W5951">
        <f t="shared" si="638"/>
      </c>
      <c r="X5951">
        <f t="shared" si="639"/>
      </c>
      <c r="Y5951">
        <f t="shared" si="640"/>
      </c>
      <c r="Z5951">
        <f t="shared" si="641"/>
      </c>
    </row>
    <row r="5952" spans="1:26">
      <c r="A5952" s="5">
        <v>9</v>
      </c>
      <c r="B5952" s="95" t="s">
        <v>830</v>
      </c>
      <c r="C5952" s="101" t="s">
        <v>829</v>
      </c>
      <c r="D5952" s="439">
        <v>1</v>
      </c>
      <c r="E5952" s="5"/>
      <c r="F5952" s="5">
        <v>2</v>
      </c>
      <c r="G5952" s="5">
        <f t="shared" si="643"/>
      </c>
      <c r="H5952" s="16">
        <v>1</v>
      </c>
      <c r="I5952" s="58">
        <f t="shared" si="642"/>
      </c>
      <c r="W5952">
        <f t="shared" si="638"/>
      </c>
      <c r="X5952">
        <f t="shared" si="639"/>
      </c>
      <c r="Y5952">
        <f t="shared" si="640"/>
      </c>
      <c r="Z5952">
        <f t="shared" si="641"/>
      </c>
    </row>
    <row r="5953" spans="1:26">
      <c r="A5953" s="5">
        <v>10</v>
      </c>
      <c r="B5953" s="95" t="s">
        <v>1000</v>
      </c>
      <c r="C5953" s="101" t="s">
        <v>999</v>
      </c>
      <c r="D5953" s="499"/>
      <c r="E5953" s="5"/>
      <c r="F5953" s="5">
        <v>2</v>
      </c>
      <c r="G5953" s="5">
        <f t="shared" si="643"/>
      </c>
      <c r="H5953" s="16">
        <v>1</v>
      </c>
      <c r="I5953" s="58">
        <f t="shared" si="642"/>
      </c>
      <c r="W5953">
        <f t="shared" si="638"/>
      </c>
      <c r="X5953">
        <f t="shared" si="639"/>
      </c>
      <c r="Y5953">
        <f t="shared" si="640"/>
      </c>
      <c r="Z5953">
        <f t="shared" si="641"/>
      </c>
    </row>
    <row r="5954" spans="1:26">
      <c r="A5954" s="5">
        <v>11</v>
      </c>
      <c r="B5954" s="95" t="s">
        <v>310</v>
      </c>
      <c r="C5954" s="5" t="s">
        <v>311</v>
      </c>
      <c r="D5954" s="5">
        <v>1</v>
      </c>
      <c r="E5954" s="5">
        <v>4</v>
      </c>
      <c r="F5954" s="5">
        <f>+E5954*D5954</f>
      </c>
      <c r="G5954" s="5">
        <f>+E5954*D5954</f>
      </c>
      <c r="H5954" s="16">
        <v>1</v>
      </c>
      <c r="I5954" s="58">
        <f t="shared" si="642"/>
      </c>
      <c r="W5954">
        <f t="shared" si="638"/>
      </c>
      <c r="X5954">
        <f t="shared" si="639"/>
      </c>
      <c r="Y5954">
        <f t="shared" si="640"/>
      </c>
      <c r="Z5954">
        <f t="shared" si="641"/>
      </c>
    </row>
    <row r="5955" spans="1:26">
      <c r="A5955" s="5">
        <v>12</v>
      </c>
      <c r="B5955" s="8" t="s">
        <v>1619</v>
      </c>
      <c r="C5955" s="9" t="s">
        <v>816</v>
      </c>
      <c r="D5955" s="5">
        <v>1</v>
      </c>
      <c r="E5955" s="5">
        <v>4</v>
      </c>
      <c r="F5955" s="5">
        <f>+E5955*D5955</f>
      </c>
      <c r="G5955" s="5">
        <f>+E5955*D5955</f>
      </c>
      <c r="H5955" s="16">
        <v>1</v>
      </c>
      <c r="I5955" s="58">
        <f t="shared" si="642"/>
      </c>
      <c r="W5955">
        <f t="shared" si="638"/>
      </c>
      <c r="X5955">
        <f t="shared" si="639"/>
      </c>
      <c r="Y5955">
        <f t="shared" si="640"/>
      </c>
      <c r="Z5955">
        <f t="shared" si="641"/>
      </c>
    </row>
    <row r="5956" spans="1:26">
      <c r="A5956" s="5">
        <v>13</v>
      </c>
      <c r="B5956" s="8" t="s">
        <v>330</v>
      </c>
      <c r="C5956" s="5" t="s">
        <v>331</v>
      </c>
      <c r="D5956" s="5">
        <v>1</v>
      </c>
      <c r="E5956" s="5">
        <v>4</v>
      </c>
      <c r="F5956" s="5">
        <f>+E5956*D5956</f>
      </c>
      <c r="G5956" s="5">
        <f>+E5956*D5956</f>
      </c>
      <c r="H5956" s="16">
        <v>1</v>
      </c>
      <c r="I5956" s="58">
        <f t="shared" si="642"/>
      </c>
      <c r="W5956">
        <f t="shared" ref="W5956:W6019" si="644">IF(LEFT($H5956&amp;"",5)="2019-",$H5956,W5955)</f>
      </c>
      <c r="X5956">
        <f t="shared" ref="X5956:X6019" si="645">IF($W5956="",0,IF(COUNTIF($AB$2:$AB$80,$W5956)&gt;0,1,0))</f>
      </c>
      <c r="Y5956">
        <f t="shared" ref="Y5956:Y6019" si="646">IF($C5956="","",UPPER(TRIM(IFERROR(LEFT($C5956&amp;"",FIND("/",$C5956&amp;"")-1),$C5956&amp;""))))</f>
      </c>
      <c r="Z5956">
        <f t="shared" ref="Z5956:Z6019" si="647">IFERROR(IF(ISNUMBER($G5956),$G5956,0),0)</f>
      </c>
    </row>
    <row r="5957" spans="1:26">
      <c r="A5957" s="5">
        <v>14</v>
      </c>
      <c r="B5957" s="95" t="s">
        <v>956</v>
      </c>
      <c r="C5957" s="9" t="s">
        <v>955</v>
      </c>
      <c r="D5957" s="498">
        <v>1</v>
      </c>
      <c r="E5957" s="5"/>
      <c r="F5957" s="5">
        <v>2</v>
      </c>
      <c r="G5957" s="5">
        <f t="shared" si="643"/>
      </c>
      <c r="H5957" s="5">
        <v>1</v>
      </c>
      <c r="I5957" s="58">
        <f t="shared" si="642"/>
      </c>
      <c r="W5957">
        <f t="shared" si="644"/>
      </c>
      <c r="X5957">
        <f t="shared" si="645"/>
      </c>
      <c r="Y5957">
        <f t="shared" si="646"/>
      </c>
      <c r="Z5957">
        <f t="shared" si="647"/>
      </c>
    </row>
    <row r="5958" spans="1:26">
      <c r="A5958" s="5">
        <v>15</v>
      </c>
      <c r="B5958" s="8" t="s">
        <v>707</v>
      </c>
      <c r="C5958" s="5" t="s">
        <v>708</v>
      </c>
      <c r="D5958" s="5">
        <v>1</v>
      </c>
      <c r="E5958" s="5">
        <v>4</v>
      </c>
      <c r="F5958" s="5">
        <f>+E5958*D5958</f>
      </c>
      <c r="G5958" s="5">
        <f>+E5958*D5958</f>
      </c>
      <c r="H5958" s="16">
        <v>1</v>
      </c>
      <c r="I5958" s="58">
        <f t="shared" si="642"/>
      </c>
      <c r="W5958">
        <f t="shared" si="644"/>
      </c>
      <c r="X5958">
        <f t="shared" si="645"/>
      </c>
      <c r="Y5958">
        <f t="shared" si="646"/>
      </c>
      <c r="Z5958">
        <f t="shared" si="647"/>
      </c>
    </row>
    <row r="5959" spans="1:26">
      <c r="A5959" s="5">
        <v>16</v>
      </c>
      <c r="B5959" s="8" t="s">
        <v>844</v>
      </c>
      <c r="C5959" s="5" t="s">
        <v>843</v>
      </c>
      <c r="D5959" s="327">
        <v>1</v>
      </c>
      <c r="E5959" s="16"/>
      <c r="F5959" s="5">
        <v>2</v>
      </c>
      <c r="G5959" s="5">
        <f t="shared" si="643"/>
      </c>
      <c r="H5959" s="5">
        <v>1</v>
      </c>
      <c r="I5959" s="58">
        <f t="shared" si="642"/>
      </c>
      <c r="W5959">
        <f t="shared" si="644"/>
      </c>
      <c r="X5959">
        <f t="shared" si="645"/>
      </c>
      <c r="Y5959">
        <f t="shared" si="646"/>
      </c>
      <c r="Z5959">
        <f t="shared" si="647"/>
      </c>
    </row>
    <row r="5960" spans="1:26">
      <c r="A5960" s="5">
        <v>17</v>
      </c>
      <c r="B5960" s="8" t="s">
        <v>279</v>
      </c>
      <c r="C5960" s="5" t="s">
        <v>280</v>
      </c>
      <c r="D5960" s="502"/>
      <c r="E5960" s="16"/>
      <c r="F5960" s="5">
        <v>2</v>
      </c>
      <c r="G5960" s="5">
        <f t="shared" si="643"/>
      </c>
      <c r="H5960" s="16">
        <v>1</v>
      </c>
      <c r="I5960" s="58">
        <f t="shared" si="642"/>
      </c>
      <c r="W5960">
        <f t="shared" si="644"/>
      </c>
      <c r="X5960">
        <f t="shared" si="645"/>
      </c>
      <c r="Y5960">
        <f t="shared" si="646"/>
      </c>
      <c r="Z5960">
        <f t="shared" si="647"/>
      </c>
    </row>
    <row r="5961" spans="1:26">
      <c r="A5961" s="5">
        <v>18</v>
      </c>
      <c r="B5961" s="8" t="s">
        <v>996</v>
      </c>
      <c r="C5961" s="5" t="s">
        <v>995</v>
      </c>
      <c r="D5961" s="494"/>
      <c r="E5961" s="16"/>
      <c r="F5961" s="5">
        <v>2</v>
      </c>
      <c r="G5961" s="5">
        <f t="shared" si="643"/>
      </c>
      <c r="H5961" s="5">
        <v>1</v>
      </c>
      <c r="I5961" s="58">
        <f t="shared" si="642"/>
      </c>
      <c r="W5961">
        <f t="shared" si="644"/>
      </c>
      <c r="X5961">
        <f t="shared" si="645"/>
      </c>
      <c r="Y5961">
        <f t="shared" si="646"/>
      </c>
      <c r="Z5961">
        <f t="shared" si="647"/>
      </c>
    </row>
    <row r="5962" spans="1:26">
      <c r="A5962" s="5">
        <v>19</v>
      </c>
      <c r="B5962" s="8" t="s">
        <v>935</v>
      </c>
      <c r="C5962" s="9" t="s">
        <v>934</v>
      </c>
      <c r="D5962" s="497">
        <v>1</v>
      </c>
      <c r="E5962" s="16"/>
      <c r="F5962" s="5">
        <v>3</v>
      </c>
      <c r="G5962" s="5">
        <f t="shared" si="643"/>
      </c>
      <c r="H5962" s="5">
        <v>1</v>
      </c>
      <c r="I5962" s="58">
        <f t="shared" si="642"/>
      </c>
      <c r="W5962">
        <f t="shared" si="644"/>
      </c>
      <c r="X5962">
        <f t="shared" si="645"/>
      </c>
      <c r="Y5962">
        <f t="shared" si="646"/>
      </c>
      <c r="Z5962">
        <f t="shared" si="647"/>
      </c>
    </row>
    <row r="5963" spans="1:26">
      <c r="A5963" s="5"/>
      <c r="B5963" s="1564" t="s">
        <v>17</v>
      </c>
      <c r="C5963" s="1565"/>
      <c r="D5963" s="9"/>
      <c r="E5963" s="5"/>
      <c r="F5963" s="5"/>
      <c r="G5963" s="5"/>
      <c r="H5963" s="16"/>
      <c r="I5963" s="58">
        <f t="shared" si="642"/>
      </c>
      <c r="L5963">
        <f>+SUM(G5948:G5962)</f>
      </c>
      <c r="M5963">
        <v>400</v>
      </c>
      <c r="N5963">
        <f>+M5963*L5963</f>
      </c>
      <c r="O5963">
        <f>+N5963+N5963*0.28</f>
      </c>
      <c r="W5963">
        <f t="shared" si="644"/>
      </c>
      <c r="X5963">
        <f t="shared" si="645"/>
      </c>
      <c r="Y5963">
        <f t="shared" si="646"/>
      </c>
      <c r="Z5963">
        <f t="shared" si="647"/>
      </c>
    </row>
    <row r="5964" spans="1:26">
      <c r="A5964" s="5">
        <v>20</v>
      </c>
      <c r="B5964" s="8" t="s">
        <v>273</v>
      </c>
      <c r="C5964" s="5" t="s">
        <v>274</v>
      </c>
      <c r="D5964" s="5">
        <v>1</v>
      </c>
      <c r="E5964" s="5">
        <v>5</v>
      </c>
      <c r="F5964" s="5">
        <f>+E5964*D5964</f>
      </c>
      <c r="G5964" s="5">
        <f>+E5964*D5964</f>
      </c>
      <c r="H5964" s="5">
        <v>1</v>
      </c>
      <c r="I5964" s="58">
        <f t="shared" si="642"/>
      </c>
      <c r="W5964">
        <f t="shared" si="644"/>
      </c>
      <c r="X5964">
        <f t="shared" si="645"/>
      </c>
      <c r="Y5964">
        <f t="shared" si="646"/>
      </c>
      <c r="Z5964">
        <f t="shared" si="647"/>
      </c>
    </row>
    <row r="5965" spans="1:26">
      <c r="A5965" s="5">
        <v>21</v>
      </c>
      <c r="B5965" s="8" t="s">
        <v>744</v>
      </c>
      <c r="C5965" s="5" t="s">
        <v>745</v>
      </c>
      <c r="D5965" s="404"/>
      <c r="E5965" s="5"/>
      <c r="F5965" s="5">
        <v>3</v>
      </c>
      <c r="G5965" s="5">
        <f>+F5965</f>
      </c>
      <c r="H5965" s="5">
        <v>1</v>
      </c>
      <c r="I5965" s="58">
        <f t="shared" si="642"/>
      </c>
      <c r="W5965">
        <f t="shared" si="644"/>
      </c>
      <c r="X5965">
        <f t="shared" si="645"/>
      </c>
      <c r="Y5965">
        <f t="shared" si="646"/>
      </c>
      <c r="Z5965">
        <f t="shared" si="647"/>
      </c>
    </row>
    <row r="5966" spans="1:26">
      <c r="A5966" s="5">
        <v>22</v>
      </c>
      <c r="B5966" s="8" t="s">
        <v>380</v>
      </c>
      <c r="C5966" s="5" t="s">
        <v>381</v>
      </c>
      <c r="D5966" s="332"/>
      <c r="E5966" s="5"/>
      <c r="F5966" s="5">
        <v>3</v>
      </c>
      <c r="G5966" s="5">
        <f>+F5966</f>
      </c>
      <c r="H5966" s="5">
        <v>1</v>
      </c>
      <c r="I5966" s="58">
        <f t="shared" si="642"/>
      </c>
      <c r="W5966">
        <f t="shared" si="644"/>
      </c>
      <c r="X5966">
        <f t="shared" si="645"/>
      </c>
      <c r="Y5966">
        <f t="shared" si="646"/>
      </c>
      <c r="Z5966">
        <f t="shared" si="647"/>
      </c>
    </row>
    <row r="5967" spans="1:26">
      <c r="A5967" s="5">
        <v>23</v>
      </c>
      <c r="B5967" s="8" t="s">
        <v>856</v>
      </c>
      <c r="C5967" s="5" t="s">
        <v>855</v>
      </c>
      <c r="D5967" s="122">
        <v>1</v>
      </c>
      <c r="E5967" s="5"/>
      <c r="F5967" s="5">
        <v>2</v>
      </c>
      <c r="G5967" s="5">
        <f>+F5967</f>
      </c>
      <c r="H5967" s="5">
        <v>1</v>
      </c>
      <c r="I5967" s="58">
        <f t="shared" si="642"/>
      </c>
      <c r="W5967">
        <f t="shared" si="644"/>
      </c>
      <c r="X5967">
        <f t="shared" si="645"/>
      </c>
      <c r="Y5967">
        <f t="shared" si="646"/>
      </c>
      <c r="Z5967">
        <f t="shared" si="647"/>
      </c>
    </row>
    <row r="5968" spans="1:26">
      <c r="A5968" s="5">
        <v>24</v>
      </c>
      <c r="B5968" s="8" t="s">
        <v>1620</v>
      </c>
      <c r="C5968" s="5" t="s">
        <v>1621</v>
      </c>
      <c r="D5968" s="404">
        <v>1</v>
      </c>
      <c r="E5968" s="5"/>
      <c r="F5968" s="5">
        <v>2</v>
      </c>
      <c r="G5968" s="5">
        <f>+F5968</f>
      </c>
      <c r="H5968" s="5">
        <v>1</v>
      </c>
      <c r="I5968" s="58">
        <f t="shared" si="642"/>
      </c>
      <c r="W5968">
        <f t="shared" si="644"/>
      </c>
      <c r="X5968">
        <f t="shared" si="645"/>
      </c>
      <c r="Y5968">
        <f t="shared" si="646"/>
      </c>
      <c r="Z5968">
        <f t="shared" si="647"/>
      </c>
    </row>
    <row r="5969" spans="1:26">
      <c r="A5969" s="5">
        <v>25</v>
      </c>
      <c r="B5969" s="8" t="s">
        <v>488</v>
      </c>
      <c r="C5969" s="5" t="s">
        <v>506</v>
      </c>
      <c r="D5969" s="5">
        <v>1</v>
      </c>
      <c r="E5969" s="5">
        <v>5</v>
      </c>
      <c r="F5969" s="5">
        <f>+E5969*D5969</f>
      </c>
      <c r="G5969" s="5">
        <f>+E5969*D5969</f>
      </c>
      <c r="H5969" s="5">
        <v>1</v>
      </c>
      <c r="I5969" s="58">
        <f t="shared" si="642"/>
      </c>
      <c r="W5969">
        <f t="shared" si="644"/>
      </c>
      <c r="X5969">
        <f t="shared" si="645"/>
      </c>
      <c r="Y5969">
        <f t="shared" si="646"/>
      </c>
      <c r="Z5969">
        <f t="shared" si="647"/>
      </c>
    </row>
    <row r="5970" spans="1:26">
      <c r="A5970" s="5">
        <v>26</v>
      </c>
      <c r="B5970" s="8" t="s">
        <v>451</v>
      </c>
      <c r="C5970" s="5" t="s">
        <v>450</v>
      </c>
      <c r="D5970" s="122"/>
      <c r="E5970" s="5"/>
      <c r="F5970" s="5">
        <v>1</v>
      </c>
      <c r="G5970" s="5">
        <f>+F5970</f>
      </c>
      <c r="H5970" s="5">
        <v>1</v>
      </c>
      <c r="I5970" s="58">
        <f t="shared" si="642"/>
      </c>
      <c r="W5970">
        <f t="shared" si="644"/>
      </c>
      <c r="X5970">
        <f t="shared" si="645"/>
      </c>
      <c r="Y5970">
        <f t="shared" si="646"/>
      </c>
      <c r="Z5970">
        <f t="shared" si="647"/>
      </c>
    </row>
    <row r="5971" spans="1:26">
      <c r="A5971" s="5"/>
      <c r="B5971" s="8" t="s">
        <v>451</v>
      </c>
      <c r="C5971" s="5" t="s">
        <v>450</v>
      </c>
      <c r="D5971" s="5">
        <v>1</v>
      </c>
      <c r="E5971" s="5">
        <v>5</v>
      </c>
      <c r="F5971" s="5">
        <f>+E5971*D5971</f>
      </c>
      <c r="G5971" s="5">
        <f>+E5971*D5971</f>
      </c>
      <c r="H5971" s="5">
        <v>1</v>
      </c>
      <c r="I5971" s="58">
        <f>+H5971*G5971</f>
      </c>
      <c r="W5971">
        <f t="shared" si="644"/>
      </c>
      <c r="X5971">
        <f t="shared" si="645"/>
      </c>
      <c r="Y5971">
        <f t="shared" si="646"/>
      </c>
      <c r="Z5971">
        <f t="shared" si="647"/>
      </c>
    </row>
    <row r="5972" spans="1:26" ht="36">
      <c r="A5972" s="5">
        <v>27</v>
      </c>
      <c r="B5972" s="15" t="s">
        <v>582</v>
      </c>
      <c r="C5972" s="5" t="s">
        <v>583</v>
      </c>
      <c r="D5972" s="5">
        <v>1</v>
      </c>
      <c r="E5972" s="5">
        <v>5</v>
      </c>
      <c r="F5972" s="5">
        <f t="shared" ref="F5972:F5978" si="648">+E5972*D5972</f>
      </c>
      <c r="G5972" s="5">
        <f t="shared" ref="G5972:G5978" si="649">+E5972*D5972</f>
      </c>
      <c r="H5972" s="5">
        <v>1</v>
      </c>
      <c r="I5972" s="58">
        <f t="shared" si="642"/>
      </c>
      <c r="W5972">
        <f t="shared" si="644"/>
      </c>
      <c r="X5972">
        <f t="shared" si="645"/>
      </c>
      <c r="Y5972">
        <f t="shared" si="646"/>
      </c>
      <c r="Z5972">
        <f t="shared" si="647"/>
      </c>
    </row>
    <row r="5973" spans="1:26">
      <c r="A5973" s="5"/>
      <c r="B5973" s="15"/>
      <c r="C5973" s="5"/>
      <c r="D5973" s="5"/>
      <c r="E5973" s="5"/>
      <c r="F5973" s="5"/>
      <c r="G5973" s="5"/>
      <c r="H5973" s="5"/>
      <c r="I5973" s="58"/>
      <c r="W5973">
        <f t="shared" si="644"/>
      </c>
      <c r="X5973">
        <f t="shared" si="645"/>
      </c>
      <c r="Y5973">
        <f t="shared" si="646"/>
      </c>
      <c r="Z5973">
        <f t="shared" si="647"/>
      </c>
    </row>
    <row r="5974" spans="1:26">
      <c r="A5974" s="5">
        <v>29</v>
      </c>
      <c r="B5974" s="8" t="s">
        <v>350</v>
      </c>
      <c r="C5974" s="5" t="s">
        <v>351</v>
      </c>
      <c r="D5974" s="5">
        <v>1</v>
      </c>
      <c r="E5974" s="5">
        <v>5</v>
      </c>
      <c r="F5974" s="5">
        <f t="shared" si="648"/>
      </c>
      <c r="G5974" s="5">
        <f t="shared" si="649"/>
      </c>
      <c r="H5974" s="5">
        <v>1</v>
      </c>
      <c r="I5974" s="58">
        <f t="shared" si="642"/>
      </c>
      <c r="W5974">
        <f t="shared" si="644"/>
      </c>
      <c r="X5974">
        <f t="shared" si="645"/>
      </c>
      <c r="Y5974">
        <f t="shared" si="646"/>
      </c>
      <c r="Z5974">
        <f t="shared" si="647"/>
      </c>
    </row>
    <row r="5975" spans="1:26">
      <c r="A5975" s="5">
        <v>30</v>
      </c>
      <c r="B5975" s="8" t="s">
        <v>287</v>
      </c>
      <c r="C5975" s="5" t="s">
        <v>286</v>
      </c>
      <c r="D5975" s="5">
        <v>1</v>
      </c>
      <c r="E5975" s="5">
        <v>5</v>
      </c>
      <c r="F5975" s="5">
        <f t="shared" si="648"/>
      </c>
      <c r="G5975" s="5">
        <f t="shared" si="649"/>
      </c>
      <c r="H5975" s="5">
        <v>1</v>
      </c>
      <c r="I5975" s="58">
        <f t="shared" si="642"/>
      </c>
      <c r="W5975">
        <f t="shared" si="644"/>
      </c>
      <c r="X5975">
        <f t="shared" si="645"/>
      </c>
      <c r="Y5975">
        <f t="shared" si="646"/>
      </c>
      <c r="Z5975">
        <f t="shared" si="647"/>
      </c>
    </row>
    <row r="5976" spans="1:26">
      <c r="A5976" s="5">
        <v>31</v>
      </c>
      <c r="B5976" s="8" t="s">
        <v>939</v>
      </c>
      <c r="C5976" s="5" t="s">
        <v>938</v>
      </c>
      <c r="D5976" s="5">
        <v>1</v>
      </c>
      <c r="E5976" s="5">
        <v>5</v>
      </c>
      <c r="F5976" s="5">
        <f t="shared" si="648"/>
      </c>
      <c r="G5976" s="5">
        <f t="shared" si="649"/>
      </c>
      <c r="H5976" s="5">
        <v>1</v>
      </c>
      <c r="I5976" s="58">
        <f t="shared" si="642"/>
      </c>
      <c r="W5976">
        <f t="shared" si="644"/>
      </c>
      <c r="X5976">
        <f t="shared" si="645"/>
      </c>
      <c r="Y5976">
        <f t="shared" si="646"/>
      </c>
      <c r="Z5976">
        <f t="shared" si="647"/>
      </c>
    </row>
    <row r="5977" spans="1:26">
      <c r="A5977" s="5">
        <v>32</v>
      </c>
      <c r="B5977" s="8" t="s">
        <v>352</v>
      </c>
      <c r="C5977" s="5" t="s">
        <v>353</v>
      </c>
      <c r="D5977" s="5">
        <v>1</v>
      </c>
      <c r="E5977" s="5">
        <v>5</v>
      </c>
      <c r="F5977" s="5">
        <f t="shared" si="648"/>
      </c>
      <c r="G5977" s="5">
        <f t="shared" si="649"/>
      </c>
      <c r="H5977" s="5">
        <v>1</v>
      </c>
      <c r="I5977" s="58">
        <f t="shared" si="642"/>
      </c>
      <c r="W5977">
        <f t="shared" si="644"/>
      </c>
      <c r="X5977">
        <f t="shared" si="645"/>
      </c>
      <c r="Y5977">
        <f t="shared" si="646"/>
      </c>
      <c r="Z5977">
        <f t="shared" si="647"/>
      </c>
    </row>
    <row r="5978" spans="1:26">
      <c r="A5978" s="5">
        <v>33</v>
      </c>
      <c r="B5978" s="8" t="s">
        <v>439</v>
      </c>
      <c r="C5978" s="5" t="s">
        <v>438</v>
      </c>
      <c r="D5978" s="5">
        <v>1</v>
      </c>
      <c r="E5978" s="5">
        <v>5</v>
      </c>
      <c r="F5978" s="5">
        <f t="shared" si="648"/>
      </c>
      <c r="G5978" s="5">
        <f t="shared" si="649"/>
      </c>
      <c r="H5978" s="5">
        <v>1</v>
      </c>
      <c r="I5978" s="58">
        <f t="shared" si="642"/>
      </c>
      <c r="W5978">
        <f t="shared" si="644"/>
      </c>
      <c r="X5978">
        <f t="shared" si="645"/>
      </c>
      <c r="Y5978">
        <f t="shared" si="646"/>
      </c>
      <c r="Z5978">
        <f t="shared" si="647"/>
      </c>
    </row>
    <row r="5979" spans="1:26">
      <c r="A5979" s="5">
        <v>34</v>
      </c>
      <c r="B5979" s="8" t="s">
        <v>1399</v>
      </c>
      <c r="C5979" s="5" t="s">
        <v>1400</v>
      </c>
      <c r="D5979" s="122"/>
      <c r="E5979" s="5"/>
      <c r="F5979" s="5">
        <v>1</v>
      </c>
      <c r="G5979" s="5">
        <f>+F5979</f>
      </c>
      <c r="H5979" s="5">
        <v>1</v>
      </c>
      <c r="I5979" s="58">
        <f t="shared" si="642"/>
      </c>
      <c r="W5979">
        <f t="shared" si="644"/>
      </c>
      <c r="X5979">
        <f t="shared" si="645"/>
      </c>
      <c r="Y5979">
        <f t="shared" si="646"/>
      </c>
      <c r="Z5979">
        <f t="shared" si="647"/>
      </c>
    </row>
    <row r="5980" spans="1:26">
      <c r="A5980" s="5">
        <v>35</v>
      </c>
      <c r="B5980" s="8" t="s">
        <v>904</v>
      </c>
      <c r="C5980" s="5" t="s">
        <v>903</v>
      </c>
      <c r="D5980" s="5">
        <v>1</v>
      </c>
      <c r="E5980" s="5">
        <v>5</v>
      </c>
      <c r="F5980" s="5">
        <f>+E5980*D5980</f>
      </c>
      <c r="G5980" s="5">
        <f>+E5980*D5980</f>
      </c>
      <c r="H5980" s="5">
        <v>1</v>
      </c>
      <c r="I5980" s="58">
        <f t="shared" si="642"/>
      </c>
      <c r="W5980">
        <f t="shared" si="644"/>
      </c>
      <c r="X5980">
        <f t="shared" si="645"/>
      </c>
      <c r="Y5980">
        <f t="shared" si="646"/>
      </c>
      <c r="Z5980">
        <f t="shared" si="647"/>
      </c>
    </row>
    <row r="5981" spans="1:26">
      <c r="A5981" s="5">
        <v>36</v>
      </c>
      <c r="B5981" s="8" t="s">
        <v>902</v>
      </c>
      <c r="C5981" s="5" t="s">
        <v>750</v>
      </c>
      <c r="D5981" s="5">
        <v>1</v>
      </c>
      <c r="E5981" s="5">
        <v>5</v>
      </c>
      <c r="F5981" s="5">
        <f>+E5981*D5981</f>
      </c>
      <c r="G5981" s="5">
        <f>+E5981*D5981</f>
      </c>
      <c r="H5981" s="5">
        <v>1</v>
      </c>
      <c r="I5981" s="58">
        <f t="shared" si="642"/>
      </c>
      <c r="W5981">
        <f t="shared" si="644"/>
      </c>
      <c r="X5981">
        <f t="shared" si="645"/>
      </c>
      <c r="Y5981">
        <f t="shared" si="646"/>
      </c>
      <c r="Z5981">
        <f t="shared" si="647"/>
      </c>
    </row>
    <row r="5982" spans="1:26">
      <c r="A5982" s="5">
        <v>37</v>
      </c>
      <c r="B5982" s="8" t="s">
        <v>458</v>
      </c>
      <c r="C5982" s="5" t="s">
        <v>457</v>
      </c>
      <c r="D5982" s="5">
        <v>1</v>
      </c>
      <c r="E5982" s="5">
        <v>5</v>
      </c>
      <c r="F5982" s="5">
        <f>+E5982*D5982</f>
      </c>
      <c r="G5982" s="5">
        <f>+E5982*D5982</f>
      </c>
      <c r="H5982" s="5">
        <v>1</v>
      </c>
      <c r="I5982" s="58">
        <f t="shared" si="642"/>
      </c>
      <c r="W5982">
        <f t="shared" si="644"/>
      </c>
      <c r="X5982">
        <f t="shared" si="645"/>
      </c>
      <c r="Y5982">
        <f t="shared" si="646"/>
      </c>
      <c r="Z5982">
        <f t="shared" si="647"/>
      </c>
    </row>
    <row r="5983" spans="1:26">
      <c r="A5983" s="5">
        <v>38</v>
      </c>
      <c r="B5983" s="8" t="s">
        <v>346</v>
      </c>
      <c r="C5983" s="5" t="s">
        <v>347</v>
      </c>
      <c r="D5983" s="332">
        <v>1</v>
      </c>
      <c r="E5983" s="10"/>
      <c r="F5983" s="5">
        <v>2</v>
      </c>
      <c r="G5983" s="5">
        <f>+F5983</f>
      </c>
      <c r="H5983" s="5">
        <v>1</v>
      </c>
      <c r="I5983" s="58">
        <f t="shared" si="642"/>
      </c>
      <c r="W5983">
        <f t="shared" si="644"/>
      </c>
      <c r="X5983">
        <f t="shared" si="645"/>
      </c>
      <c r="Y5983">
        <f t="shared" si="646"/>
      </c>
      <c r="Z5983">
        <f t="shared" si="647"/>
      </c>
    </row>
    <row r="5984" spans="1:26">
      <c r="A5984" s="5">
        <v>39</v>
      </c>
      <c r="B5984" s="8" t="s">
        <v>501</v>
      </c>
      <c r="C5984" s="5" t="s">
        <v>502</v>
      </c>
      <c r="D5984" s="122"/>
      <c r="E5984" s="10"/>
      <c r="F5984" s="5">
        <v>1</v>
      </c>
      <c r="G5984" s="5">
        <f>+F5984</f>
      </c>
      <c r="H5984" s="5">
        <v>1</v>
      </c>
      <c r="I5984" s="58">
        <f t="shared" si="642"/>
      </c>
      <c r="W5984">
        <f t="shared" si="644"/>
      </c>
      <c r="X5984">
        <f t="shared" si="645"/>
      </c>
      <c r="Y5984">
        <f t="shared" si="646"/>
      </c>
      <c r="Z5984">
        <f t="shared" si="647"/>
      </c>
    </row>
    <row r="5985" spans="1:26">
      <c r="A5985" s="5"/>
      <c r="B5985" s="8"/>
      <c r="C5985" s="5"/>
      <c r="D5985" s="6"/>
      <c r="E5985" s="5"/>
      <c r="F5985" s="5"/>
      <c r="G5985" s="5"/>
      <c r="H5985" s="146"/>
      <c r="I5985" s="402"/>
      <c r="L5985">
        <f>+SUM(G5964:G5984)</f>
      </c>
      <c r="M5985">
        <v>400</v>
      </c>
      <c r="N5985">
        <f>+M5985*L5985</f>
      </c>
      <c r="O5985">
        <f>+N5985+N5985*0.28</f>
      </c>
      <c r="W5985">
        <f t="shared" si="644"/>
      </c>
      <c r="X5985">
        <f t="shared" si="645"/>
      </c>
      <c r="Y5985">
        <f t="shared" si="646"/>
      </c>
      <c r="Z5985">
        <f t="shared" si="647"/>
      </c>
    </row>
    <row r="5986" spans="1:26">
      <c r="A5986" s="5"/>
      <c r="B5986" s="17"/>
      <c r="C5986" s="34"/>
      <c r="D5986" s="5"/>
      <c r="E5986" s="5"/>
      <c r="F5986" s="6"/>
      <c r="G5986" s="127"/>
      <c r="H5986" s="5"/>
      <c r="I5986" s="402"/>
      <c r="W5986">
        <f t="shared" si="644"/>
      </c>
      <c r="X5986">
        <f t="shared" si="645"/>
      </c>
      <c r="Y5986">
        <f t="shared" si="646"/>
      </c>
      <c r="Z5986">
        <f t="shared" si="647"/>
      </c>
    </row>
    <row r="5987" spans="1:26">
      <c r="A5987" s="16"/>
      <c r="B5987" s="8"/>
      <c r="C5987" s="5"/>
      <c r="D5987" s="5"/>
      <c r="E5987" s="5"/>
      <c r="F5987" s="6"/>
      <c r="G5987" s="6"/>
      <c r="H5987" s="5"/>
      <c r="I5987" s="129"/>
      <c r="O5987">
        <f>SUM(O5947:O5986)</f>
      </c>
      <c r="W5987">
        <f t="shared" si="644"/>
      </c>
      <c r="X5987">
        <f t="shared" si="645"/>
      </c>
      <c r="Y5987">
        <f t="shared" si="646"/>
      </c>
      <c r="Z5987">
        <f t="shared" si="647"/>
      </c>
    </row>
    <row r="5988" spans="1:26" ht="15.75" thickBot="1">
      <c r="A5988" s="33"/>
      <c r="B5988" s="1586" t="s">
        <v>2104</v>
      </c>
      <c r="C5988" s="1587"/>
      <c r="D5988" s="109"/>
      <c r="E5988" s="109"/>
      <c r="F5988" s="109"/>
      <c r="G5988" s="109"/>
      <c r="H5988" s="109"/>
      <c r="I5988" s="110"/>
      <c r="W5988">
        <f t="shared" si="644"/>
      </c>
      <c r="X5988">
        <f t="shared" si="645"/>
      </c>
      <c r="Y5988">
        <f t="shared" si="646"/>
      </c>
      <c r="Z5988">
        <f t="shared" si="647"/>
      </c>
    </row>
    <row r="5989" spans="1:26">
      <c r="A5989" s="33"/>
      <c r="B5989" s="1588"/>
      <c r="C5989" s="1589"/>
      <c r="D5989" s="91"/>
      <c r="E5989" s="91"/>
      <c r="F5989" s="91"/>
      <c r="G5989" s="92" t="s">
        <v>19</v>
      </c>
      <c r="H5989" s="91"/>
      <c r="I5989" s="111">
        <f>SUM(I5942:I5988)</f>
      </c>
      <c r="W5989">
        <f t="shared" si="644"/>
      </c>
      <c r="X5989">
        <f t="shared" si="645"/>
      </c>
      <c r="Y5989">
        <f t="shared" si="646"/>
      </c>
      <c r="Z5989">
        <f t="shared" si="647"/>
      </c>
    </row>
    <row r="5990" spans="1:26">
      <c r="A5990" s="33"/>
      <c r="B5990" s="131"/>
      <c r="C5990" s="131"/>
      <c r="D5990" s="132"/>
      <c r="E5990" s="132"/>
      <c r="F5990" s="132"/>
      <c r="G5990" s="132" t="s">
        <v>314</v>
      </c>
      <c r="H5990" s="133"/>
      <c r="I5990" s="61"/>
      <c r="W5990">
        <f t="shared" si="644"/>
      </c>
      <c r="X5990">
        <f t="shared" si="645"/>
      </c>
      <c r="Y5990">
        <f t="shared" si="646"/>
      </c>
      <c r="Z5990">
        <f t="shared" si="647"/>
      </c>
    </row>
    <row r="5991" spans="1:26" ht="15.75" thickBot="1">
      <c r="A5991" s="33"/>
      <c r="B5991" s="11" t="s">
        <v>20</v>
      </c>
      <c r="C5991" s="35"/>
      <c r="D5991" s="35"/>
      <c r="E5991" s="35"/>
      <c r="F5991" s="35"/>
      <c r="G5991" s="35"/>
      <c r="H5991" s="35"/>
      <c r="I5991" s="36"/>
      <c r="W5991">
        <f t="shared" si="644"/>
      </c>
      <c r="X5991">
        <f t="shared" si="645"/>
      </c>
      <c r="Y5991">
        <f t="shared" si="646"/>
      </c>
      <c r="Z5991">
        <f t="shared" si="647"/>
      </c>
    </row>
    <row r="5992" spans="1:26" ht="15.75" thickBot="1">
      <c r="A5992" s="37"/>
      <c r="B5992" s="38"/>
      <c r="C5992" s="39" t="s">
        <v>21</v>
      </c>
      <c r="D5992" s="40">
        <f>SUM(D5942:D5991)</f>
      </c>
      <c r="E5992" s="41">
        <f>IF(H5992=I5992,"OK","NO")</f>
      </c>
      <c r="F5992" s="40">
        <f>SUM(F5942:F5991)</f>
      </c>
      <c r="G5992" s="176">
        <f>SUM(G5942:G5991)</f>
      </c>
      <c r="H5992" s="41">
        <f>SUMPRODUCT(F5942:F5988,H5942:H5988)</f>
      </c>
      <c r="I5992" s="43">
        <f>+I5990+I5989</f>
      </c>
      <c r="J5992">
        <v>268000</v>
      </c>
      <c r="K5992" s="118">
        <f>+I5992-J5992</f>
      </c>
      <c r="O5992" s="118">
        <f>+I5992-O5987</f>
      </c>
      <c r="W5992">
        <f t="shared" si="644"/>
      </c>
      <c r="X5992">
        <f t="shared" si="645"/>
      </c>
      <c r="Y5992">
        <f t="shared" si="646"/>
      </c>
      <c r="Z5992">
        <f t="shared" si="647"/>
      </c>
    </row>
    <row r="5993" spans="1:26" ht="15.75" thickBot="1">
      <c r="A5993" s="44"/>
      <c r="B5993" s="116"/>
      <c r="C5993" s="45"/>
      <c r="D5993" s="45"/>
      <c r="E5993" s="45"/>
      <c r="F5993" s="45"/>
      <c r="G5993" s="45"/>
      <c r="H5993" s="46" t="s">
        <v>1741</v>
      </c>
      <c r="I5993" s="47"/>
      <c r="W5993">
        <f t="shared" si="644"/>
      </c>
      <c r="X5993">
        <f t="shared" si="645"/>
      </c>
      <c r="Y5993">
        <f t="shared" si="646"/>
      </c>
      <c r="Z5993">
        <f t="shared" si="647"/>
      </c>
    </row>
    <row r="5994" spans="1:26">
      <c r="A5994" s="12" t="s">
        <v>315</v>
      </c>
      <c r="B5994" s="12"/>
      <c r="C5994" s="12"/>
      <c r="D5994" s="13"/>
      <c r="E5994" s="14"/>
      <c r="F5994" s="14"/>
      <c r="G5994" s="14"/>
      <c r="H5994" s="2"/>
      <c r="I5994" s="12"/>
      <c r="W5994">
        <f t="shared" si="644"/>
      </c>
      <c r="X5994">
        <f t="shared" si="645"/>
      </c>
      <c r="Y5994">
        <f t="shared" si="646"/>
      </c>
      <c r="Z5994">
        <f t="shared" si="647"/>
      </c>
    </row>
    <row r="5995" spans="1:26">
      <c r="W5995">
        <f t="shared" si="644"/>
      </c>
      <c r="X5995">
        <f t="shared" si="645"/>
      </c>
      <c r="Y5995">
        <f t="shared" si="646"/>
      </c>
      <c r="Z5995">
        <f t="shared" si="647"/>
      </c>
    </row>
    <row r="5996" spans="1:26">
      <c r="W5996">
        <f t="shared" si="644"/>
      </c>
      <c r="X5996">
        <f t="shared" si="645"/>
      </c>
      <c r="Y5996">
        <f t="shared" si="646"/>
      </c>
      <c r="Z5996">
        <f t="shared" si="647"/>
      </c>
    </row>
    <row r="5997" spans="1:26">
      <c r="A5997" s="1562" t="s">
        <v>0</v>
      </c>
      <c r="B5997" s="1562"/>
      <c r="C5997" s="1562"/>
      <c r="D5997" s="1562"/>
      <c r="E5997" s="1562"/>
      <c r="F5997" s="1562"/>
      <c r="G5997" s="1562"/>
      <c r="H5997" s="1562"/>
      <c r="I5997" s="1562"/>
      <c r="W5997">
        <f t="shared" si="644"/>
      </c>
      <c r="X5997">
        <f t="shared" si="645"/>
      </c>
      <c r="Y5997">
        <f t="shared" si="646"/>
      </c>
      <c r="Z5997">
        <f t="shared" si="647"/>
      </c>
    </row>
    <row r="5998" spans="1:26">
      <c r="W5998">
        <f t="shared" si="644"/>
      </c>
      <c r="X5998">
        <f t="shared" si="645"/>
      </c>
      <c r="Y5998">
        <f t="shared" si="646"/>
      </c>
      <c r="Z5998">
        <f t="shared" si="647"/>
      </c>
    </row>
    <row r="5999" spans="1:26">
      <c r="A5999" s="1" t="s">
        <v>1</v>
      </c>
      <c r="B5999" s="1"/>
      <c r="G5999" s="2" t="s">
        <v>2</v>
      </c>
      <c r="H5999" s="3" t="s">
        <v>1579</v>
      </c>
      <c r="I5999" s="124"/>
      <c r="W5999">
        <f t="shared" si="644"/>
      </c>
      <c r="X5999">
        <f t="shared" si="645"/>
      </c>
      <c r="Y5999">
        <f t="shared" si="646"/>
      </c>
      <c r="Z5999">
        <f t="shared" si="647"/>
      </c>
    </row>
    <row r="6000" spans="1:26">
      <c r="A6000" s="1" t="inlineStr">
        <is>
          <t>Dealer-326</t>
        </is>
      </c>
      <c r="B6000" s="1"/>
      <c r="C6000" s="51"/>
      <c r="F6000" s="4" t="s">
        <v>3</v>
      </c>
      <c r="G6000" s="2"/>
      <c r="H6000" s="1" t="s">
        <v>189</v>
      </c>
      <c r="W6000">
        <f t="shared" si="644"/>
      </c>
      <c r="X6000">
        <f t="shared" si="645"/>
      </c>
      <c r="Y6000">
        <f t="shared" si="646"/>
      </c>
      <c r="Z6000">
        <f t="shared" si="647"/>
      </c>
    </row>
    <row r="6001" spans="1:26">
      <c r="A6001" s="1" t="inlineStr">
        <is>
          <t>Dealer-327</t>
        </is>
      </c>
      <c r="B6001" s="1"/>
      <c r="C6001" s="51"/>
      <c r="W6001">
        <f t="shared" si="644"/>
      </c>
      <c r="X6001">
        <f t="shared" si="645"/>
      </c>
      <c r="Y6001">
        <f t="shared" si="646"/>
      </c>
      <c r="Z6001">
        <f t="shared" si="647"/>
      </c>
    </row>
    <row r="6002" spans="1:26">
      <c r="A6002" s="1" t="inlineStr">
        <is>
          <t>Address line (redacted)</t>
        </is>
      </c>
      <c r="B6002" s="1"/>
      <c r="C6002" s="51"/>
      <c r="W6002">
        <f t="shared" si="644"/>
      </c>
      <c r="X6002">
        <f t="shared" si="645"/>
      </c>
      <c r="Y6002">
        <f t="shared" si="646"/>
      </c>
      <c r="Z6002">
        <f t="shared" si="647"/>
      </c>
    </row>
    <row r="6003" spans="1:26">
      <c r="A6003" s="1" t="inlineStr">
        <is>
          <t>Address line (redacted)</t>
        </is>
      </c>
      <c r="B6003" s="1"/>
      <c r="C6003" s="51"/>
      <c r="W6003">
        <f t="shared" si="644"/>
      </c>
      <c r="X6003">
        <f t="shared" si="645"/>
      </c>
      <c r="Y6003">
        <f t="shared" si="646"/>
      </c>
      <c r="Z6003">
        <f t="shared" si="647"/>
      </c>
    </row>
    <row r="6004" spans="1:26">
      <c r="A6004" s="1" t="inlineStr">
        <is>
          <t>Address line (redacted)</t>
        </is>
      </c>
      <c r="B6004" s="125"/>
      <c r="C6004" s="126"/>
      <c r="D6004" s="126"/>
      <c r="E6004" s="126"/>
      <c r="F6004" s="126"/>
      <c r="G6004" s="126"/>
      <c r="H6004" s="126"/>
      <c r="I6004" s="126"/>
      <c r="W6004">
        <f t="shared" si="644"/>
      </c>
      <c r="X6004">
        <f t="shared" si="645"/>
      </c>
      <c r="Y6004">
        <f t="shared" si="646"/>
      </c>
      <c r="Z6004">
        <f t="shared" si="647"/>
      </c>
    </row>
    <row r="6005" spans="1:26">
      <c r="A6005" s="12" t="s">
        <v>1718</v>
      </c>
      <c r="B6005" s="86"/>
      <c r="W6005">
        <f t="shared" si="644"/>
      </c>
      <c r="X6005">
        <f t="shared" si="645"/>
      </c>
      <c r="Y6005">
        <f t="shared" si="646"/>
      </c>
      <c r="Z6005">
        <f t="shared" si="647"/>
      </c>
    </row>
    <row r="6006" spans="1:26">
      <c r="A6006" s="12"/>
      <c r="B6006" s="86"/>
      <c r="W6006">
        <f t="shared" si="644"/>
      </c>
      <c r="X6006">
        <f t="shared" si="645"/>
      </c>
      <c r="Y6006">
        <f t="shared" si="646"/>
      </c>
      <c r="Z6006">
        <f t="shared" si="647"/>
      </c>
    </row>
    <row r="6007" spans="1:26">
      <c r="A6007" s="1" t="s">
        <v>5</v>
      </c>
      <c r="W6007">
        <f t="shared" si="644"/>
      </c>
      <c r="X6007">
        <f t="shared" si="645"/>
      </c>
      <c r="Y6007">
        <f t="shared" si="646"/>
      </c>
      <c r="Z6007">
        <f t="shared" si="647"/>
      </c>
    </row>
    <row r="6008" spans="1:26">
      <c r="A6008" s="1" t="s">
        <v>6</v>
      </c>
      <c r="W6008">
        <f t="shared" si="644"/>
      </c>
      <c r="X6008">
        <f t="shared" si="645"/>
      </c>
      <c r="Y6008">
        <f t="shared" si="646"/>
      </c>
      <c r="Z6008">
        <f t="shared" si="647"/>
      </c>
    </row>
    <row r="6009" spans="1:26" ht="15.75" thickBot="1">
      <c r="A6009" s="1" t="s">
        <v>7</v>
      </c>
      <c r="W6009">
        <f t="shared" si="644"/>
      </c>
      <c r="X6009">
        <f t="shared" si="645"/>
      </c>
      <c r="Y6009">
        <f t="shared" si="646"/>
      </c>
      <c r="Z6009">
        <f t="shared" si="647"/>
      </c>
    </row>
    <row r="6010" spans="1:26" ht="24">
      <c r="A6010" s="26" t="s">
        <v>8</v>
      </c>
      <c r="B6010" s="27" t="s">
        <v>9</v>
      </c>
      <c r="C6010" s="27" t="s">
        <v>10</v>
      </c>
      <c r="D6010" s="28" t="s">
        <v>11</v>
      </c>
      <c r="E6010" s="28" t="s">
        <v>12</v>
      </c>
      <c r="F6010" s="28" t="s">
        <v>13</v>
      </c>
      <c r="G6010" s="28" t="s">
        <v>14</v>
      </c>
      <c r="H6010" s="29" t="s">
        <v>15</v>
      </c>
      <c r="I6010" s="30" t="s">
        <v>16</v>
      </c>
      <c r="W6010">
        <f t="shared" si="644"/>
      </c>
      <c r="X6010">
        <f t="shared" si="645"/>
      </c>
      <c r="Y6010">
        <f t="shared" si="646"/>
      </c>
      <c r="Z6010">
        <f t="shared" si="647"/>
      </c>
    </row>
    <row r="6011" spans="1:26">
      <c r="A6011" s="5"/>
      <c r="B6011" s="1564" t="s">
        <v>1627</v>
      </c>
      <c r="C6011" s="1565"/>
      <c r="D6011" s="5"/>
      <c r="E6011" s="6"/>
      <c r="F6011" s="6"/>
      <c r="G6011" s="127"/>
      <c r="H6011" s="5"/>
      <c r="I6011" s="102"/>
      <c r="W6011">
        <f t="shared" si="644"/>
      </c>
      <c r="X6011">
        <f t="shared" si="645"/>
      </c>
      <c r="Y6011">
        <f t="shared" si="646"/>
      </c>
      <c r="Z6011">
        <f t="shared" si="647"/>
      </c>
    </row>
    <row r="6012" spans="1:26">
      <c r="A6012" s="5">
        <v>1</v>
      </c>
      <c r="B6012" s="8"/>
      <c r="C6012" s="476" t="s">
        <v>1628</v>
      </c>
      <c r="D6012" s="21"/>
      <c r="E6012" s="5"/>
      <c r="F6012" s="5">
        <v>256</v>
      </c>
      <c r="G6012" s="5">
        <f>+F6012</f>
      </c>
      <c r="H6012" s="5">
        <v>1</v>
      </c>
      <c r="I6012" s="58">
        <f>+H6012*G6012</f>
      </c>
      <c r="W6012">
        <f t="shared" si="644"/>
      </c>
      <c r="X6012">
        <f t="shared" si="645"/>
      </c>
      <c r="Y6012">
        <f t="shared" si="646"/>
      </c>
      <c r="Z6012">
        <f t="shared" si="647"/>
      </c>
    </row>
    <row r="6013" spans="1:26">
      <c r="A6013" s="5">
        <v>2</v>
      </c>
      <c r="B6013" s="8"/>
      <c r="C6013" s="476" t="s">
        <v>1629</v>
      </c>
      <c r="D6013" s="21"/>
      <c r="E6013" s="5"/>
      <c r="F6013" s="5">
        <v>109</v>
      </c>
      <c r="G6013" s="5">
        <f>+F6013</f>
      </c>
      <c r="H6013" s="5">
        <v>1</v>
      </c>
      <c r="I6013" s="58">
        <f>+H6013*G6013</f>
      </c>
      <c r="W6013">
        <f t="shared" si="644"/>
      </c>
      <c r="X6013">
        <f t="shared" si="645"/>
      </c>
      <c r="Y6013">
        <f t="shared" si="646"/>
      </c>
      <c r="Z6013">
        <f t="shared" si="647"/>
      </c>
    </row>
    <row r="6014" spans="1:26">
      <c r="A6014" s="5">
        <v>3</v>
      </c>
      <c r="B6014" s="15"/>
      <c r="C6014" s="476" t="s">
        <v>1630</v>
      </c>
      <c r="D6014" s="21"/>
      <c r="E6014" s="5"/>
      <c r="F6014" s="5">
        <v>150</v>
      </c>
      <c r="G6014" s="5">
        <f>+F6014</f>
      </c>
      <c r="H6014" s="5">
        <v>1</v>
      </c>
      <c r="I6014" s="58">
        <f>+H6014*G6014</f>
      </c>
      <c r="W6014">
        <f t="shared" si="644"/>
      </c>
      <c r="X6014">
        <f t="shared" si="645"/>
      </c>
      <c r="Y6014">
        <f t="shared" si="646"/>
      </c>
      <c r="Z6014">
        <f t="shared" si="647"/>
      </c>
    </row>
    <row r="6015" spans="1:26" ht="24">
      <c r="A6015" s="5">
        <v>4</v>
      </c>
      <c r="B6015" s="239" t="s">
        <v>946</v>
      </c>
      <c r="C6015" s="240"/>
      <c r="E6015" s="5"/>
      <c r="F6015" s="5">
        <v>100</v>
      </c>
      <c r="G6015" s="5">
        <f>+F6015</f>
      </c>
      <c r="H6015" s="241">
        <v>1</v>
      </c>
      <c r="I6015" s="58">
        <f>+H6015*G6015</f>
      </c>
      <c r="W6015">
        <f t="shared" si="644"/>
      </c>
      <c r="X6015">
        <f t="shared" si="645"/>
      </c>
      <c r="Y6015">
        <f t="shared" si="646"/>
      </c>
      <c r="Z6015">
        <f t="shared" si="647"/>
      </c>
    </row>
    <row r="6016" spans="1:26">
      <c r="A6016" s="5"/>
      <c r="B6016" s="8"/>
      <c r="C6016" s="5"/>
      <c r="D6016" s="6"/>
      <c r="E6016" s="5"/>
      <c r="F6016" s="5"/>
      <c r="G6016" s="5"/>
      <c r="H6016" s="241"/>
      <c r="I6016" s="102"/>
      <c r="W6016">
        <f t="shared" si="644"/>
      </c>
      <c r="X6016">
        <f t="shared" si="645"/>
      </c>
      <c r="Y6016">
        <f t="shared" si="646"/>
      </c>
      <c r="Z6016">
        <f t="shared" si="647"/>
      </c>
    </row>
    <row r="6017" spans="1:26">
      <c r="A6017" s="5"/>
      <c r="B6017" s="8"/>
      <c r="C6017" s="5"/>
      <c r="D6017" s="6"/>
      <c r="E6017" s="5"/>
      <c r="F6017" s="5"/>
      <c r="G6017" s="5"/>
      <c r="H6017" s="241"/>
      <c r="I6017" s="102"/>
      <c r="W6017">
        <f t="shared" si="644"/>
      </c>
      <c r="X6017">
        <f t="shared" si="645"/>
      </c>
      <c r="Y6017">
        <f t="shared" si="646"/>
      </c>
      <c r="Z6017">
        <f t="shared" si="647"/>
      </c>
    </row>
    <row r="6018" spans="1:26">
      <c r="A6018" s="5"/>
      <c r="B6018" s="8"/>
      <c r="C6018" s="5"/>
      <c r="D6018" s="6"/>
      <c r="E6018" s="5"/>
      <c r="F6018" s="5"/>
      <c r="G6018" s="5"/>
      <c r="H6018" s="146"/>
      <c r="I6018" s="402"/>
      <c r="W6018">
        <f t="shared" si="644"/>
      </c>
      <c r="X6018">
        <f t="shared" si="645"/>
      </c>
      <c r="Y6018">
        <f t="shared" si="646"/>
      </c>
      <c r="Z6018">
        <f t="shared" si="647"/>
      </c>
    </row>
    <row r="6019" spans="1:26">
      <c r="A6019" s="5"/>
      <c r="B6019" s="8"/>
      <c r="C6019" s="5"/>
      <c r="D6019" s="6"/>
      <c r="E6019" s="5"/>
      <c r="F6019" s="5"/>
      <c r="G6019" s="5"/>
      <c r="H6019" s="146"/>
      <c r="I6019" s="402"/>
      <c r="W6019">
        <f t="shared" si="644"/>
      </c>
      <c r="X6019">
        <f t="shared" si="645"/>
      </c>
      <c r="Y6019">
        <f t="shared" si="646"/>
      </c>
      <c r="Z6019">
        <f t="shared" si="647"/>
      </c>
    </row>
    <row r="6020" spans="1:26">
      <c r="A6020" s="5"/>
      <c r="B6020" s="17"/>
      <c r="C6020" s="34"/>
      <c r="D6020" s="5"/>
      <c r="E6020" s="5"/>
      <c r="F6020" s="6"/>
      <c r="G6020" s="127"/>
      <c r="H6020" s="5"/>
      <c r="I6020" s="402"/>
      <c r="W6020">
        <f t="shared" ref="W6020:W6083" si="650">IF(LEFT($H6020&amp;"",5)="2019-",$H6020,W6019)</f>
      </c>
      <c r="X6020">
        <f t="shared" ref="X6020:X6083" si="651">IF($W6020="",0,IF(COUNTIF($AB$2:$AB$80,$W6020)&gt;0,1,0))</f>
      </c>
      <c r="Y6020">
        <f t="shared" ref="Y6020:Y6083" si="652">IF($C6020="","",UPPER(TRIM(IFERROR(LEFT($C6020&amp;"",FIND("/",$C6020&amp;"")-1),$C6020&amp;""))))</f>
      </c>
      <c r="Z6020">
        <f t="shared" ref="Z6020:Z6083" si="653">IFERROR(IF(ISNUMBER($G6020),$G6020,0),0)</f>
      </c>
    </row>
    <row r="6021" spans="1:26">
      <c r="A6021" s="16"/>
      <c r="B6021" s="8"/>
      <c r="C6021" s="5"/>
      <c r="D6021" s="5"/>
      <c r="E6021" s="5"/>
      <c r="F6021" s="6"/>
      <c r="G6021" s="6"/>
      <c r="H6021" s="5"/>
      <c r="I6021" s="129"/>
      <c r="W6021">
        <f t="shared" si="650"/>
      </c>
      <c r="X6021">
        <f t="shared" si="651"/>
      </c>
      <c r="Y6021">
        <f t="shared" si="652"/>
      </c>
      <c r="Z6021">
        <f t="shared" si="653"/>
      </c>
    </row>
    <row r="6022" spans="1:26" ht="15.75" thickBot="1">
      <c r="A6022" s="33"/>
      <c r="B6022" s="1586" t="s">
        <v>304</v>
      </c>
      <c r="C6022" s="1587"/>
      <c r="D6022" s="109"/>
      <c r="E6022" s="109"/>
      <c r="F6022" s="109"/>
      <c r="G6022" s="109"/>
      <c r="H6022" s="109"/>
      <c r="I6022" s="110"/>
      <c r="W6022">
        <f t="shared" si="650"/>
      </c>
      <c r="X6022">
        <f t="shared" si="651"/>
      </c>
      <c r="Y6022">
        <f t="shared" si="652"/>
      </c>
      <c r="Z6022">
        <f t="shared" si="653"/>
      </c>
    </row>
    <row r="6023" spans="1:26">
      <c r="A6023" s="33"/>
      <c r="B6023" s="1588"/>
      <c r="C6023" s="1589"/>
      <c r="D6023" s="91"/>
      <c r="E6023" s="91"/>
      <c r="F6023" s="91"/>
      <c r="G6023" s="92" t="s">
        <v>19</v>
      </c>
      <c r="H6023" s="91"/>
      <c r="I6023" s="111">
        <f>SUM(I6011:I6022)</f>
      </c>
      <c r="W6023">
        <f t="shared" si="650"/>
      </c>
      <c r="X6023">
        <f t="shared" si="651"/>
      </c>
      <c r="Y6023">
        <f t="shared" si="652"/>
      </c>
      <c r="Z6023">
        <f t="shared" si="653"/>
      </c>
    </row>
    <row r="6024" spans="1:26">
      <c r="A6024" s="33"/>
      <c r="B6024" s="131"/>
      <c r="C6024" s="131"/>
      <c r="D6024" s="132"/>
      <c r="E6024" s="132"/>
      <c r="F6024" s="132"/>
      <c r="G6024" s="132" t="s">
        <v>314</v>
      </c>
      <c r="H6024" s="133"/>
      <c r="I6024" s="61"/>
      <c r="W6024">
        <f t="shared" si="650"/>
      </c>
      <c r="X6024">
        <f t="shared" si="651"/>
      </c>
      <c r="Y6024">
        <f t="shared" si="652"/>
      </c>
      <c r="Z6024">
        <f t="shared" si="653"/>
      </c>
    </row>
    <row r="6025" spans="1:26" ht="15.75" thickBot="1">
      <c r="A6025" s="33"/>
      <c r="B6025" s="11" t="s">
        <v>20</v>
      </c>
      <c r="C6025" s="35"/>
      <c r="D6025" s="35"/>
      <c r="E6025" s="35"/>
      <c r="F6025" s="35"/>
      <c r="G6025" s="35"/>
      <c r="H6025" s="35"/>
      <c r="I6025" s="36"/>
      <c r="W6025">
        <f t="shared" si="650"/>
      </c>
      <c r="X6025">
        <f t="shared" si="651"/>
      </c>
      <c r="Y6025">
        <f t="shared" si="652"/>
      </c>
      <c r="Z6025">
        <f t="shared" si="653"/>
      </c>
    </row>
    <row r="6026" spans="1:26" ht="15.75" thickBot="1">
      <c r="A6026" s="37"/>
      <c r="B6026" s="38"/>
      <c r="C6026" s="39" t="s">
        <v>21</v>
      </c>
      <c r="D6026" s="40">
        <f>SUM(D6011:D6025)</f>
      </c>
      <c r="E6026" s="41">
        <f>IF(H6026=I6026,"OK","NO")</f>
      </c>
      <c r="F6026" s="40">
        <f>SUM(F6011:F6025)</f>
      </c>
      <c r="G6026" s="176">
        <f>SUM(G6011:G6025)</f>
      </c>
      <c r="H6026" s="41">
        <f>SUMPRODUCT(F6011:F6022,H6011:H6022)</f>
      </c>
      <c r="I6026" s="43">
        <f>+I6024+I6023</f>
      </c>
      <c r="W6026">
        <f t="shared" si="650"/>
      </c>
      <c r="X6026">
        <f t="shared" si="651"/>
      </c>
      <c r="Y6026">
        <f t="shared" si="652"/>
      </c>
      <c r="Z6026">
        <f t="shared" si="653"/>
      </c>
    </row>
    <row r="6027" spans="1:26" ht="15.75" thickBot="1">
      <c r="A6027" s="44"/>
      <c r="B6027" s="116"/>
      <c r="C6027" s="45"/>
      <c r="D6027" s="45"/>
      <c r="E6027" s="45"/>
      <c r="F6027" s="45"/>
      <c r="G6027" s="45"/>
      <c r="H6027" s="46"/>
      <c r="I6027" s="47"/>
      <c r="W6027">
        <f t="shared" si="650"/>
      </c>
      <c r="X6027">
        <f t="shared" si="651"/>
      </c>
      <c r="Y6027">
        <f t="shared" si="652"/>
      </c>
      <c r="Z6027">
        <f t="shared" si="653"/>
      </c>
    </row>
    <row r="6028" spans="1:26">
      <c r="A6028" s="12" t="s">
        <v>315</v>
      </c>
      <c r="B6028" s="12"/>
      <c r="C6028" s="12"/>
      <c r="D6028" s="13"/>
      <c r="E6028" s="14"/>
      <c r="F6028" s="14"/>
      <c r="G6028" s="14"/>
      <c r="H6028" s="2"/>
      <c r="I6028" s="12"/>
      <c r="W6028">
        <f t="shared" si="650"/>
      </c>
      <c r="X6028">
        <f t="shared" si="651"/>
      </c>
      <c r="Y6028">
        <f t="shared" si="652"/>
      </c>
      <c r="Z6028">
        <f t="shared" si="653"/>
      </c>
    </row>
    <row r="6029" spans="1:26">
      <c r="W6029">
        <f t="shared" si="650"/>
      </c>
      <c r="X6029">
        <f t="shared" si="651"/>
      </c>
      <c r="Y6029">
        <f t="shared" si="652"/>
      </c>
      <c r="Z6029">
        <f t="shared" si="653"/>
      </c>
    </row>
    <row r="6030" spans="1:26">
      <c r="W6030">
        <f t="shared" si="650"/>
      </c>
      <c r="X6030">
        <f t="shared" si="651"/>
      </c>
      <c r="Y6030">
        <f t="shared" si="652"/>
      </c>
      <c r="Z6030">
        <f t="shared" si="653"/>
      </c>
    </row>
    <row r="6031" spans="1:26">
      <c r="W6031">
        <f t="shared" si="650"/>
      </c>
      <c r="X6031">
        <f t="shared" si="651"/>
      </c>
      <c r="Y6031">
        <f t="shared" si="652"/>
      </c>
      <c r="Z6031">
        <f t="shared" si="653"/>
      </c>
    </row>
    <row r="6032" spans="1:26">
      <c r="A6032" s="1562" t="s">
        <v>0</v>
      </c>
      <c r="B6032" s="1562"/>
      <c r="C6032" s="1562"/>
      <c r="D6032" s="1562"/>
      <c r="E6032" s="1562"/>
      <c r="F6032" s="1562"/>
      <c r="G6032" s="1562"/>
      <c r="H6032" s="1562"/>
      <c r="I6032" s="1562"/>
      <c r="W6032">
        <f t="shared" si="650"/>
      </c>
      <c r="X6032">
        <f t="shared" si="651"/>
      </c>
      <c r="Y6032">
        <f t="shared" si="652"/>
      </c>
      <c r="Z6032">
        <f t="shared" si="653"/>
      </c>
    </row>
    <row r="6033" spans="1:26">
      <c r="W6033">
        <f t="shared" si="650"/>
      </c>
      <c r="X6033">
        <f t="shared" si="651"/>
      </c>
      <c r="Y6033">
        <f t="shared" si="652"/>
      </c>
      <c r="Z6033">
        <f t="shared" si="653"/>
      </c>
    </row>
    <row r="6034" spans="1:26">
      <c r="A6034" s="1" t="s">
        <v>1</v>
      </c>
      <c r="B6034" s="161"/>
      <c r="C6034" s="161"/>
      <c r="D6034" s="161"/>
      <c r="E6034" s="161"/>
      <c r="G6034" s="2" t="s">
        <v>2</v>
      </c>
      <c r="H6034" s="3" t="s">
        <v>1631</v>
      </c>
      <c r="I6034" s="161"/>
      <c r="W6034">
        <f t="shared" si="650"/>
      </c>
      <c r="X6034">
        <f t="shared" si="651"/>
      </c>
      <c r="Y6034">
        <f t="shared" si="652"/>
      </c>
      <c r="Z6034">
        <f t="shared" si="653"/>
      </c>
    </row>
    <row r="6035" spans="1:26">
      <c r="A6035" s="1" t="inlineStr">
        <is>
          <t>Dealer-007</t>
        </is>
      </c>
      <c r="B6035" s="161"/>
      <c r="C6035" s="161"/>
      <c r="D6035" s="161"/>
      <c r="E6035" s="161"/>
      <c r="F6035" s="4"/>
      <c r="G6035" s="474" t="s">
        <v>1440</v>
      </c>
      <c r="H6035" s="582" t="s">
        <v>190</v>
      </c>
      <c r="I6035" s="161"/>
      <c r="W6035">
        <f t="shared" si="650"/>
      </c>
      <c r="X6035">
        <f t="shared" si="651"/>
      </c>
      <c r="Y6035">
        <f t="shared" si="652"/>
      </c>
      <c r="Z6035">
        <f t="shared" si="653"/>
      </c>
    </row>
    <row r="6036" spans="1:26">
      <c r="A6036" s="161" t="inlineStr">
        <is>
          <t>Address line (redacted)</t>
        </is>
      </c>
      <c r="B6036" s="1"/>
      <c r="C6036" s="161"/>
      <c r="D6036" s="161"/>
      <c r="E6036" s="161"/>
      <c r="F6036" s="161"/>
      <c r="G6036" s="161"/>
      <c r="H6036" s="161"/>
      <c r="I6036" s="161"/>
      <c r="W6036">
        <f t="shared" si="650"/>
      </c>
      <c r="X6036">
        <f t="shared" si="651"/>
      </c>
      <c r="Y6036">
        <f t="shared" si="652"/>
      </c>
      <c r="Z6036">
        <f t="shared" si="653"/>
      </c>
    </row>
    <row r="6037" spans="1:26">
      <c r="A6037" s="1" t="inlineStr">
        <is>
          <t>Address line (redacted)</t>
        </is>
      </c>
      <c r="B6037" s="1"/>
      <c r="C6037" s="1"/>
      <c r="D6037" s="161"/>
      <c r="E6037" s="161"/>
      <c r="F6037" s="161"/>
      <c r="G6037" s="161"/>
      <c r="H6037" s="161"/>
      <c r="I6037" s="161"/>
      <c r="W6037">
        <f t="shared" si="650"/>
      </c>
      <c r="X6037">
        <f t="shared" si="651"/>
      </c>
      <c r="Y6037">
        <f t="shared" si="652"/>
      </c>
      <c r="Z6037">
        <f t="shared" si="653"/>
      </c>
    </row>
    <row r="6038" spans="1:26">
      <c r="A6038" s="1" t="inlineStr">
        <is>
          <t>Address line (redacted)</t>
        </is>
      </c>
      <c r="B6038" s="1"/>
      <c r="C6038" s="161"/>
      <c r="D6038" s="161"/>
      <c r="E6038" s="161"/>
      <c r="F6038" s="161"/>
      <c r="G6038" s="161"/>
      <c r="H6038" s="161"/>
      <c r="I6038" s="161"/>
      <c r="W6038">
        <f t="shared" si="650"/>
      </c>
      <c r="X6038">
        <f t="shared" si="651"/>
      </c>
      <c r="Y6038">
        <f t="shared" si="652"/>
      </c>
      <c r="Z6038">
        <f t="shared" si="653"/>
      </c>
    </row>
    <row r="6039" spans="1:26">
      <c r="A6039" s="12" t="s">
        <v>4</v>
      </c>
      <c r="B6039" s="195" t="inlineStr">
        <is>
          <t>GSTIN-MASKED</t>
        </is>
      </c>
      <c r="C6039" s="161"/>
      <c r="D6039" s="196"/>
      <c r="E6039" s="196"/>
      <c r="F6039" s="196"/>
      <c r="G6039" s="196"/>
      <c r="H6039" s="196"/>
      <c r="I6039" s="161"/>
      <c r="W6039">
        <f t="shared" si="650"/>
      </c>
      <c r="X6039">
        <f t="shared" si="651"/>
      </c>
      <c r="Y6039">
        <f t="shared" si="652"/>
      </c>
      <c r="Z6039">
        <f t="shared" si="653"/>
      </c>
    </row>
    <row r="6040" spans="1:26">
      <c r="B6040" s="1"/>
      <c r="D6040" s="197"/>
      <c r="E6040" s="197"/>
      <c r="F6040" s="197"/>
      <c r="G6040" s="197"/>
      <c r="H6040" s="197"/>
      <c r="W6040">
        <f t="shared" si="650"/>
      </c>
      <c r="X6040">
        <f t="shared" si="651"/>
      </c>
      <c r="Y6040">
        <f t="shared" si="652"/>
      </c>
      <c r="Z6040">
        <f t="shared" si="653"/>
      </c>
    </row>
    <row r="6041" spans="1:26">
      <c r="A6041" s="1" t="s">
        <v>5</v>
      </c>
      <c r="D6041" s="197"/>
      <c r="E6041" s="197"/>
      <c r="F6041" s="197"/>
      <c r="G6041" s="197"/>
      <c r="H6041" s="197"/>
      <c r="W6041">
        <f t="shared" si="650"/>
      </c>
      <c r="X6041">
        <f t="shared" si="651"/>
      </c>
      <c r="Y6041">
        <f t="shared" si="652"/>
      </c>
      <c r="Z6041">
        <f t="shared" si="653"/>
      </c>
    </row>
    <row r="6042" spans="1:26">
      <c r="A6042" s="1" t="s">
        <v>6</v>
      </c>
      <c r="D6042" s="197"/>
      <c r="E6042" s="197"/>
      <c r="F6042" s="197"/>
      <c r="G6042" s="197"/>
      <c r="H6042" s="197"/>
      <c r="W6042">
        <f t="shared" si="650"/>
      </c>
      <c r="X6042">
        <f t="shared" si="651"/>
      </c>
      <c r="Y6042">
        <f t="shared" si="652"/>
      </c>
      <c r="Z6042">
        <f t="shared" si="653"/>
      </c>
    </row>
    <row r="6043" spans="1:26" ht="15.75" thickBot="1">
      <c r="A6043" s="1" t="s">
        <v>7</v>
      </c>
      <c r="W6043">
        <f t="shared" si="650"/>
      </c>
      <c r="X6043">
        <f t="shared" si="651"/>
      </c>
      <c r="Y6043">
        <f t="shared" si="652"/>
      </c>
      <c r="Z6043">
        <f t="shared" si="653"/>
      </c>
    </row>
    <row r="6044" spans="1:26" ht="24">
      <c r="A6044" s="198" t="s">
        <v>8</v>
      </c>
      <c r="B6044" s="199" t="s">
        <v>9</v>
      </c>
      <c r="C6044" s="199" t="s">
        <v>10</v>
      </c>
      <c r="D6044" s="200" t="s">
        <v>11</v>
      </c>
      <c r="E6044" s="200" t="s">
        <v>12</v>
      </c>
      <c r="F6044" s="200" t="s">
        <v>13</v>
      </c>
      <c r="G6044" s="200" t="s">
        <v>14</v>
      </c>
      <c r="H6044" s="201" t="s">
        <v>15</v>
      </c>
      <c r="I6044" s="202" t="s">
        <v>16</v>
      </c>
      <c r="W6044">
        <f t="shared" si="650"/>
      </c>
      <c r="X6044">
        <f t="shared" si="651"/>
      </c>
      <c r="Y6044">
        <f t="shared" si="652"/>
      </c>
      <c r="Z6044">
        <f t="shared" si="653"/>
      </c>
    </row>
    <row r="6045" spans="1:26">
      <c r="A6045" s="57"/>
      <c r="B6045" s="1564" t="s">
        <v>17</v>
      </c>
      <c r="C6045" s="1565"/>
      <c r="D6045" s="21"/>
      <c r="E6045" s="50"/>
      <c r="F6045" s="5"/>
      <c r="G6045" s="9"/>
      <c r="H6045" s="5"/>
      <c r="I6045" s="58"/>
      <c r="J6045" s="204"/>
      <c r="K6045" s="204"/>
      <c r="L6045" s="204"/>
      <c r="W6045">
        <f t="shared" si="650"/>
      </c>
      <c r="X6045">
        <f t="shared" si="651"/>
      </c>
      <c r="Y6045">
        <f t="shared" si="652"/>
      </c>
      <c r="Z6045">
        <f t="shared" si="653"/>
      </c>
    </row>
    <row r="6046" spans="1:26">
      <c r="A6046" s="5">
        <v>1</v>
      </c>
      <c r="B6046" s="8" t="s">
        <v>273</v>
      </c>
      <c r="C6046" s="5" t="s">
        <v>274</v>
      </c>
      <c r="D6046" s="5">
        <v>1</v>
      </c>
      <c r="E6046" s="5">
        <v>5</v>
      </c>
      <c r="F6046" s="21">
        <f>+E6046*D6046</f>
      </c>
      <c r="G6046" s="6">
        <f>+E6046*D6046</f>
      </c>
      <c r="H6046" s="5">
        <v>1</v>
      </c>
      <c r="I6046" s="58">
        <f t="shared" ref="I6046:I6051" si="654">+H6046*G6046</f>
      </c>
      <c r="J6046">
        <v>112</v>
      </c>
      <c r="K6046">
        <f t="shared" ref="K6046:K6051" si="655">+H6046-J6046</f>
      </c>
      <c r="L6046">
        <f t="shared" ref="L6046:L6051" si="656">+K6046*G6046</f>
      </c>
      <c r="W6046">
        <f t="shared" si="650"/>
      </c>
      <c r="X6046">
        <f t="shared" si="651"/>
      </c>
      <c r="Y6046">
        <f t="shared" si="652"/>
      </c>
      <c r="Z6046">
        <f t="shared" si="653"/>
      </c>
    </row>
    <row r="6047" spans="1:26">
      <c r="A6047" s="5">
        <v>2</v>
      </c>
      <c r="B6047" s="8" t="s">
        <v>380</v>
      </c>
      <c r="C6047" s="5" t="s">
        <v>381</v>
      </c>
      <c r="D6047" s="5">
        <v>1</v>
      </c>
      <c r="E6047" s="5">
        <v>5</v>
      </c>
      <c r="F6047" s="21">
        <f>+E6047*D6047</f>
      </c>
      <c r="G6047" s="6">
        <f>+E6047*D6047</f>
      </c>
      <c r="H6047" s="5">
        <v>1</v>
      </c>
      <c r="I6047" s="58">
        <f t="shared" si="654"/>
      </c>
      <c r="J6047">
        <v>112</v>
      </c>
      <c r="K6047">
        <f t="shared" si="655"/>
      </c>
      <c r="L6047">
        <f t="shared" si="656"/>
      </c>
      <c r="W6047">
        <f t="shared" si="650"/>
      </c>
      <c r="X6047">
        <f t="shared" si="651"/>
      </c>
      <c r="Y6047">
        <f t="shared" si="652"/>
      </c>
      <c r="Z6047">
        <f t="shared" si="653"/>
      </c>
    </row>
    <row r="6048" spans="1:26">
      <c r="A6048" s="5">
        <v>3</v>
      </c>
      <c r="B6048" s="8" t="s">
        <v>1156</v>
      </c>
      <c r="C6048" s="5" t="s">
        <v>1157</v>
      </c>
      <c r="D6048" s="5">
        <v>3</v>
      </c>
      <c r="E6048" s="5">
        <v>1</v>
      </c>
      <c r="F6048" s="21">
        <v>3</v>
      </c>
      <c r="G6048" s="6">
        <f>+F6048</f>
      </c>
      <c r="H6048" s="5">
        <v>1</v>
      </c>
      <c r="I6048" s="58">
        <f t="shared" si="654"/>
      </c>
      <c r="J6048">
        <v>112</v>
      </c>
      <c r="K6048">
        <f t="shared" si="655"/>
      </c>
      <c r="L6048">
        <f t="shared" si="656"/>
      </c>
      <c r="W6048">
        <f t="shared" si="650"/>
      </c>
      <c r="X6048">
        <f t="shared" si="651"/>
      </c>
      <c r="Y6048">
        <f t="shared" si="652"/>
      </c>
      <c r="Z6048">
        <f t="shared" si="653"/>
      </c>
    </row>
    <row r="6049" spans="1:26">
      <c r="A6049" s="5">
        <v>4</v>
      </c>
      <c r="B6049" s="8" t="s">
        <v>454</v>
      </c>
      <c r="C6049" s="5" t="s">
        <v>453</v>
      </c>
      <c r="D6049" s="5">
        <v>1</v>
      </c>
      <c r="E6049" s="5">
        <v>5</v>
      </c>
      <c r="F6049" s="21">
        <f>+E6049*D6049</f>
      </c>
      <c r="G6049" s="6">
        <f>+E6049*D6049</f>
      </c>
      <c r="H6049" s="5">
        <v>1</v>
      </c>
      <c r="I6049" s="58">
        <f t="shared" si="654"/>
      </c>
      <c r="J6049">
        <v>112</v>
      </c>
      <c r="K6049">
        <f t="shared" si="655"/>
      </c>
      <c r="L6049">
        <f t="shared" si="656"/>
      </c>
      <c r="W6049">
        <f t="shared" si="650"/>
      </c>
      <c r="X6049">
        <f t="shared" si="651"/>
      </c>
      <c r="Y6049">
        <f t="shared" si="652"/>
      </c>
      <c r="Z6049">
        <f t="shared" si="653"/>
      </c>
    </row>
    <row r="6050" spans="1:26">
      <c r="A6050" s="5">
        <v>5</v>
      </c>
      <c r="B6050" s="8" t="s">
        <v>439</v>
      </c>
      <c r="C6050" s="5" t="s">
        <v>438</v>
      </c>
      <c r="D6050" s="5">
        <v>2</v>
      </c>
      <c r="E6050" s="5">
        <v>5</v>
      </c>
      <c r="F6050" s="21">
        <f>+E6050*D6050</f>
      </c>
      <c r="G6050" s="6">
        <f>+E6050*D6050</f>
      </c>
      <c r="H6050" s="5">
        <v>1</v>
      </c>
      <c r="I6050" s="58">
        <f t="shared" si="654"/>
      </c>
      <c r="J6050">
        <v>112</v>
      </c>
      <c r="K6050">
        <f t="shared" si="655"/>
      </c>
      <c r="L6050">
        <f t="shared" si="656"/>
      </c>
      <c r="W6050">
        <f t="shared" si="650"/>
      </c>
      <c r="X6050">
        <f t="shared" si="651"/>
      </c>
      <c r="Y6050">
        <f t="shared" si="652"/>
      </c>
      <c r="Z6050">
        <f t="shared" si="653"/>
      </c>
    </row>
    <row r="6051" spans="1:26">
      <c r="A6051" s="5">
        <v>6</v>
      </c>
      <c r="B6051" s="8" t="s">
        <v>437</v>
      </c>
      <c r="C6051" s="5" t="s">
        <v>436</v>
      </c>
      <c r="D6051" s="5">
        <v>2</v>
      </c>
      <c r="E6051" s="5">
        <v>5</v>
      </c>
      <c r="F6051" s="21">
        <f>+E6051*D6051</f>
      </c>
      <c r="G6051" s="6">
        <f>+E6051*D6051</f>
      </c>
      <c r="H6051" s="5">
        <v>1</v>
      </c>
      <c r="I6051" s="58">
        <f t="shared" si="654"/>
      </c>
      <c r="J6051">
        <v>112</v>
      </c>
      <c r="K6051">
        <f t="shared" si="655"/>
      </c>
      <c r="L6051">
        <f t="shared" si="656"/>
      </c>
      <c r="W6051">
        <f t="shared" si="650"/>
      </c>
      <c r="X6051">
        <f t="shared" si="651"/>
      </c>
      <c r="Y6051">
        <f t="shared" si="652"/>
      </c>
      <c r="Z6051">
        <f t="shared" si="653"/>
      </c>
    </row>
    <row r="6052" spans="1:26">
      <c r="A6052" s="5">
        <v>7</v>
      </c>
      <c r="B6052" s="8" t="s">
        <v>1045</v>
      </c>
      <c r="C6052" s="5" t="s">
        <v>1044</v>
      </c>
      <c r="D6052" s="5">
        <v>1</v>
      </c>
      <c r="E6052" s="5">
        <v>5</v>
      </c>
      <c r="F6052" s="21">
        <f>+E6052*D6052</f>
      </c>
      <c r="G6052" s="6">
        <f>+E6052*D6052</f>
      </c>
      <c r="H6052" s="5">
        <v>1</v>
      </c>
      <c r="I6052" s="58">
        <f>+H6052*G6052</f>
      </c>
      <c r="J6052">
        <v>112</v>
      </c>
      <c r="K6052">
        <f>+H6052-J6052</f>
      </c>
      <c r="L6052">
        <f>+K6052*G6052</f>
      </c>
      <c r="W6052">
        <f t="shared" si="650"/>
      </c>
      <c r="X6052">
        <f t="shared" si="651"/>
      </c>
      <c r="Y6052">
        <f t="shared" si="652"/>
      </c>
      <c r="Z6052">
        <f t="shared" si="653"/>
      </c>
    </row>
    <row r="6053" spans="1:26">
      <c r="A6053" s="5">
        <v>8</v>
      </c>
      <c r="B6053" s="8" t="s">
        <v>35</v>
      </c>
      <c r="C6053" s="9" t="s">
        <v>36</v>
      </c>
      <c r="D6053" s="5">
        <v>1</v>
      </c>
      <c r="E6053" s="5">
        <v>5</v>
      </c>
      <c r="F6053" s="21">
        <f>+E6053*D6053</f>
      </c>
      <c r="G6053" s="6">
        <f>+E6053*D6053</f>
      </c>
      <c r="H6053" s="5">
        <v>1</v>
      </c>
      <c r="I6053" s="58">
        <f>+H6053*G6053</f>
      </c>
      <c r="J6053">
        <v>112</v>
      </c>
      <c r="K6053">
        <f>+H6053-J6053</f>
      </c>
      <c r="L6053">
        <f>+K6053*G6053</f>
      </c>
      <c r="W6053">
        <f t="shared" si="650"/>
      </c>
      <c r="X6053">
        <f t="shared" si="651"/>
      </c>
      <c r="Y6053">
        <f t="shared" si="652"/>
      </c>
      <c r="Z6053">
        <f t="shared" si="653"/>
      </c>
    </row>
    <row r="6054" spans="1:26">
      <c r="A6054" s="57"/>
      <c r="B6054" s="1564" t="s">
        <v>1343</v>
      </c>
      <c r="C6054" s="1565"/>
      <c r="D6054" s="21"/>
      <c r="E6054" s="5"/>
      <c r="F6054" s="5"/>
      <c r="G6054" s="9"/>
      <c r="H6054" s="5"/>
      <c r="I6054" s="58"/>
      <c r="J6054" s="204"/>
      <c r="K6054" s="204"/>
      <c r="L6054" s="204"/>
      <c r="W6054">
        <f t="shared" si="650"/>
      </c>
      <c r="X6054">
        <f t="shared" si="651"/>
      </c>
      <c r="Y6054">
        <f t="shared" si="652"/>
      </c>
      <c r="Z6054">
        <f t="shared" si="653"/>
      </c>
    </row>
    <row r="6055" spans="1:26" ht="36">
      <c r="A6055" s="19">
        <v>7</v>
      </c>
      <c r="B6055" s="17" t="s">
        <v>861</v>
      </c>
      <c r="C6055" s="9" t="s">
        <v>862</v>
      </c>
      <c r="D6055" s="5">
        <v>1</v>
      </c>
      <c r="E6055" s="7"/>
      <c r="F6055" s="5">
        <v>15</v>
      </c>
      <c r="G6055" s="9">
        <f>+F6055</f>
      </c>
      <c r="H6055" s="7">
        <v>1</v>
      </c>
      <c r="I6055" s="58">
        <f>+H6055*G6055</f>
      </c>
      <c r="J6055">
        <f>25*18%</f>
      </c>
      <c r="K6055">
        <f>+H6055-J6055</f>
      </c>
      <c r="L6055">
        <f>+K6055*G6055</f>
      </c>
      <c r="W6055">
        <f t="shared" si="650"/>
      </c>
      <c r="X6055">
        <f t="shared" si="651"/>
      </c>
      <c r="Y6055">
        <f t="shared" si="652"/>
      </c>
      <c r="Z6055">
        <f t="shared" si="653"/>
      </c>
    </row>
    <row r="6056" spans="1:26">
      <c r="A6056" s="57"/>
      <c r="B6056" s="1564" t="s">
        <v>18</v>
      </c>
      <c r="C6056" s="1565"/>
      <c r="D6056" s="21"/>
      <c r="E6056" s="5"/>
      <c r="F6056" s="5"/>
      <c r="G6056" s="9"/>
      <c r="H6056" s="5"/>
      <c r="I6056" s="58"/>
      <c r="J6056" s="204"/>
      <c r="K6056" s="204"/>
      <c r="L6056" s="204"/>
      <c r="W6056">
        <f t="shared" si="650"/>
      </c>
      <c r="X6056">
        <f t="shared" si="651"/>
      </c>
      <c r="Y6056">
        <f t="shared" si="652"/>
      </c>
      <c r="Z6056">
        <f t="shared" si="653"/>
      </c>
    </row>
    <row r="6057" spans="1:26">
      <c r="A6057" s="5"/>
      <c r="B6057" s="95" t="s">
        <v>828</v>
      </c>
      <c r="C6057" s="101" t="s">
        <v>827</v>
      </c>
      <c r="D6057" s="5">
        <v>1</v>
      </c>
      <c r="E6057" s="5">
        <v>4</v>
      </c>
      <c r="F6057" s="21">
        <f>+E6057*D6057</f>
      </c>
      <c r="G6057" s="6">
        <f>+E6057*D6057</f>
      </c>
      <c r="H6057" s="16">
        <v>1</v>
      </c>
      <c r="I6057" s="58">
        <f>+H6057*G6057</f>
      </c>
      <c r="J6057">
        <v>112</v>
      </c>
      <c r="K6057">
        <f>+H6057-J6057</f>
      </c>
      <c r="L6057">
        <f>+K6057*G6057</f>
      </c>
      <c r="W6057">
        <f t="shared" si="650"/>
      </c>
      <c r="X6057">
        <f t="shared" si="651"/>
      </c>
      <c r="Y6057">
        <f t="shared" si="652"/>
      </c>
      <c r="Z6057">
        <f t="shared" si="653"/>
      </c>
    </row>
    <row r="6058" spans="1:26">
      <c r="A6058" s="57"/>
      <c r="B6058" s="8"/>
      <c r="C6058" s="9"/>
      <c r="D6058" s="21"/>
      <c r="E6058" s="5"/>
      <c r="F6058" s="5"/>
      <c r="G6058" s="9"/>
      <c r="H6058" s="5"/>
      <c r="I6058" s="58"/>
      <c r="J6058" s="204"/>
      <c r="K6058" s="204"/>
      <c r="L6058" s="204"/>
      <c r="W6058">
        <f t="shared" si="650"/>
      </c>
      <c r="X6058">
        <f t="shared" si="651"/>
      </c>
      <c r="Y6058">
        <f t="shared" si="652"/>
      </c>
      <c r="Z6058">
        <f t="shared" si="653"/>
      </c>
    </row>
    <row r="6059" spans="1:26">
      <c r="A6059" s="57"/>
      <c r="B6059" s="8"/>
      <c r="C6059" s="9"/>
      <c r="D6059" s="21"/>
      <c r="E6059" s="5"/>
      <c r="F6059" s="5"/>
      <c r="G6059" s="9"/>
      <c r="H6059" s="5"/>
      <c r="I6059" s="58"/>
      <c r="J6059" s="204"/>
      <c r="K6059" s="204"/>
      <c r="L6059" s="204"/>
      <c r="W6059">
        <f t="shared" si="650"/>
      </c>
      <c r="X6059">
        <f t="shared" si="651"/>
      </c>
      <c r="Y6059">
        <f t="shared" si="652"/>
      </c>
      <c r="Z6059">
        <f t="shared" si="653"/>
      </c>
    </row>
    <row r="6060" spans="1:26">
      <c r="A6060" s="57"/>
      <c r="B6060" s="8"/>
      <c r="C6060" s="9"/>
      <c r="D6060" s="21"/>
      <c r="E6060" s="5"/>
      <c r="F6060" s="5"/>
      <c r="G6060" s="9"/>
      <c r="H6060" s="5"/>
      <c r="I6060" s="58"/>
      <c r="J6060" s="204"/>
      <c r="K6060" s="204"/>
      <c r="L6060" s="204"/>
      <c r="W6060">
        <f t="shared" si="650"/>
      </c>
      <c r="X6060">
        <f t="shared" si="651"/>
      </c>
      <c r="Y6060">
        <f t="shared" si="652"/>
      </c>
      <c r="Z6060">
        <f t="shared" si="653"/>
      </c>
    </row>
    <row r="6061" spans="1:26">
      <c r="A6061" s="57"/>
      <c r="B6061" s="95"/>
      <c r="C6061" s="101"/>
      <c r="D6061" s="21"/>
      <c r="E6061" s="5"/>
      <c r="F6061" s="5"/>
      <c r="G6061" s="9"/>
      <c r="H6061" s="16"/>
      <c r="I6061" s="58"/>
      <c r="J6061" s="204"/>
      <c r="K6061" s="204"/>
      <c r="L6061" s="204"/>
      <c r="W6061">
        <f t="shared" si="650"/>
      </c>
      <c r="X6061">
        <f t="shared" si="651"/>
      </c>
      <c r="Y6061">
        <f t="shared" si="652"/>
      </c>
      <c r="Z6061">
        <f t="shared" si="653"/>
      </c>
    </row>
    <row r="6062" spans="1:26">
      <c r="A6062" s="57"/>
      <c r="B6062" s="95"/>
      <c r="C6062" s="9"/>
      <c r="D6062" s="21"/>
      <c r="E6062" s="5"/>
      <c r="F6062" s="5"/>
      <c r="G6062" s="9"/>
      <c r="H6062" s="9"/>
      <c r="I6062" s="58"/>
      <c r="J6062" s="204"/>
      <c r="K6062" s="204"/>
      <c r="L6062" s="204"/>
      <c r="W6062">
        <f t="shared" si="650"/>
      </c>
      <c r="X6062">
        <f t="shared" si="651"/>
      </c>
      <c r="Y6062">
        <f t="shared" si="652"/>
      </c>
      <c r="Z6062">
        <f t="shared" si="653"/>
      </c>
    </row>
    <row r="6063" spans="1:26">
      <c r="A6063" s="57"/>
      <c r="B6063" s="8"/>
      <c r="C6063" s="5"/>
      <c r="D6063" s="21"/>
      <c r="E6063" s="16"/>
      <c r="F6063" s="5"/>
      <c r="G6063" s="9"/>
      <c r="H6063" s="5"/>
      <c r="I6063" s="58"/>
      <c r="J6063" s="204"/>
      <c r="K6063" s="204"/>
      <c r="L6063" s="204"/>
      <c r="W6063">
        <f t="shared" si="650"/>
      </c>
      <c r="X6063">
        <f t="shared" si="651"/>
      </c>
      <c r="Y6063">
        <f t="shared" si="652"/>
      </c>
      <c r="Z6063">
        <f t="shared" si="653"/>
      </c>
    </row>
    <row r="6064" spans="1:26">
      <c r="A6064" s="57"/>
      <c r="B6064" s="8"/>
      <c r="C6064" s="5"/>
      <c r="D6064" s="5"/>
      <c r="E6064" s="5"/>
      <c r="F6064" s="184"/>
      <c r="G6064" s="184"/>
      <c r="H6064" s="5"/>
      <c r="I6064" s="58"/>
      <c r="J6064" s="204"/>
      <c r="K6064" s="204"/>
      <c r="L6064" s="204"/>
      <c r="W6064">
        <f t="shared" si="650"/>
      </c>
      <c r="X6064">
        <f t="shared" si="651"/>
      </c>
      <c r="Y6064">
        <f t="shared" si="652"/>
      </c>
      <c r="Z6064">
        <f t="shared" si="653"/>
      </c>
    </row>
    <row r="6065" spans="1:26">
      <c r="A6065" s="408"/>
      <c r="B6065" s="206"/>
      <c r="C6065" s="205"/>
      <c r="D6065" s="207"/>
      <c r="E6065" s="208"/>
      <c r="F6065" s="209"/>
      <c r="G6065" s="210"/>
      <c r="H6065" s="208"/>
      <c r="I6065" s="211"/>
      <c r="W6065">
        <f t="shared" si="650"/>
      </c>
      <c r="X6065">
        <f t="shared" si="651"/>
      </c>
      <c r="Y6065">
        <f t="shared" si="652"/>
      </c>
      <c r="Z6065">
        <f t="shared" si="653"/>
      </c>
    </row>
    <row r="6066" spans="1:26" ht="21.75" thickBot="1">
      <c r="A6066" s="33"/>
      <c r="B6066" s="212"/>
      <c r="C6066" s="213"/>
      <c r="D6066" s="214"/>
      <c r="E6066" s="214"/>
      <c r="F6066" s="214"/>
      <c r="G6066" s="214"/>
      <c r="H6066" s="214"/>
      <c r="I6066" s="215"/>
      <c r="W6066">
        <f t="shared" si="650"/>
      </c>
      <c r="X6066">
        <f t="shared" si="651"/>
      </c>
      <c r="Y6066">
        <f t="shared" si="652"/>
      </c>
      <c r="Z6066">
        <f t="shared" si="653"/>
      </c>
    </row>
    <row r="6067" spans="1:26" ht="21">
      <c r="A6067" s="33"/>
      <c r="B6067" s="216"/>
      <c r="C6067" s="217"/>
      <c r="D6067" s="218"/>
      <c r="E6067" s="218"/>
      <c r="F6067" s="218"/>
      <c r="G6067" s="219" t="s">
        <v>19</v>
      </c>
      <c r="H6067" s="218"/>
      <c r="I6067" s="220">
        <f>SUM(I6045:I6066)</f>
      </c>
      <c r="L6067">
        <f>SUM(L6045:L6066)</f>
      </c>
      <c r="W6067">
        <f t="shared" si="650"/>
      </c>
      <c r="X6067">
        <f t="shared" si="651"/>
      </c>
      <c r="Y6067">
        <f t="shared" si="652"/>
      </c>
      <c r="Z6067">
        <f t="shared" si="653"/>
      </c>
    </row>
    <row r="6068" spans="1:26" ht="21">
      <c r="A6068" s="33"/>
      <c r="B6068" s="216"/>
      <c r="C6068" s="69"/>
      <c r="D6068" s="91"/>
      <c r="E6068" s="91"/>
      <c r="F6068" s="91"/>
      <c r="G6068" s="92"/>
      <c r="H6068" s="91"/>
      <c r="I6068" s="155"/>
      <c r="W6068">
        <f t="shared" si="650"/>
      </c>
      <c r="X6068">
        <f t="shared" si="651"/>
      </c>
      <c r="Y6068">
        <f t="shared" si="652"/>
      </c>
      <c r="Z6068">
        <f t="shared" si="653"/>
      </c>
    </row>
    <row r="6069" spans="1:26">
      <c r="A6069" s="221"/>
      <c r="B6069" s="222"/>
      <c r="C6069" s="154" t="s">
        <v>408</v>
      </c>
      <c r="D6069" s="154"/>
      <c r="E6069" s="154"/>
      <c r="F6069" s="154"/>
      <c r="G6069" s="154"/>
      <c r="H6069" s="223">
        <v>1</v>
      </c>
      <c r="I6069" s="155">
        <f>+L6067*H6069</f>
      </c>
      <c r="W6069">
        <f t="shared" si="650"/>
      </c>
      <c r="X6069">
        <f t="shared" si="651"/>
      </c>
      <c r="Y6069">
        <f t="shared" si="652"/>
      </c>
      <c r="Z6069">
        <f t="shared" si="653"/>
      </c>
    </row>
    <row r="6070" spans="1:26">
      <c r="A6070" s="33"/>
      <c r="B6070" s="10"/>
      <c r="C6070" s="10"/>
      <c r="D6070" s="10"/>
      <c r="E6070" s="10"/>
      <c r="F6070" s="10"/>
      <c r="G6070" s="10"/>
      <c r="H6070" s="10"/>
      <c r="I6070" s="140"/>
      <c r="W6070">
        <f t="shared" si="650"/>
      </c>
      <c r="X6070">
        <f t="shared" si="651"/>
      </c>
      <c r="Y6070">
        <f t="shared" si="652"/>
      </c>
      <c r="Z6070">
        <f t="shared" si="653"/>
      </c>
    </row>
    <row r="6071" spans="1:26" ht="15.75" thickBot="1">
      <c r="A6071" s="33"/>
      <c r="B6071" s="11" t="s">
        <v>20</v>
      </c>
      <c r="C6071" s="35"/>
      <c r="D6071" s="35"/>
      <c r="E6071" s="35"/>
      <c r="F6071" s="35"/>
      <c r="G6071" s="35"/>
      <c r="H6071" s="35"/>
      <c r="I6071" s="36"/>
      <c r="W6071">
        <f t="shared" si="650"/>
      </c>
      <c r="X6071">
        <f t="shared" si="651"/>
      </c>
      <c r="Y6071">
        <f t="shared" si="652"/>
      </c>
      <c r="Z6071">
        <f t="shared" si="653"/>
      </c>
    </row>
    <row r="6072" spans="1:26" ht="15.75" thickBot="1">
      <c r="A6072" s="37"/>
      <c r="B6072" s="11" t="s">
        <v>409</v>
      </c>
      <c r="C6072" s="39" t="s">
        <v>21</v>
      </c>
      <c r="D6072" s="40">
        <f>SUM(D6045:D6071)</f>
      </c>
      <c r="E6072" s="41">
        <f>IF(H6072=I6072,"OK","NO")</f>
      </c>
      <c r="F6072" s="40">
        <f>SUM(F6045:F6071)</f>
      </c>
      <c r="G6072" s="40">
        <f>SUM(G6045:G6071)</f>
      </c>
      <c r="H6072" s="41">
        <f>SUMPRODUCT(F6045:F6066,H6045:H6066)</f>
      </c>
      <c r="I6072" s="43">
        <f>SUMPRODUCT(I6067-I6068-I6069)</f>
      </c>
      <c r="W6072">
        <f t="shared" si="650"/>
      </c>
      <c r="X6072">
        <f t="shared" si="651"/>
      </c>
      <c r="Y6072">
        <f t="shared" si="652"/>
      </c>
      <c r="Z6072">
        <f t="shared" si="653"/>
      </c>
    </row>
    <row r="6073" spans="1:26" ht="15.75" thickBot="1">
      <c r="A6073" s="44"/>
      <c r="B6073" s="116"/>
      <c r="C6073" s="45"/>
      <c r="D6073" s="45"/>
      <c r="E6073" s="45"/>
      <c r="F6073" s="45"/>
      <c r="G6073" s="45"/>
      <c r="H6073" s="45"/>
      <c r="I6073" s="47"/>
      <c r="W6073">
        <f t="shared" si="650"/>
      </c>
      <c r="X6073">
        <f t="shared" si="651"/>
      </c>
      <c r="Y6073">
        <f t="shared" si="652"/>
      </c>
      <c r="Z6073">
        <f t="shared" si="653"/>
      </c>
    </row>
    <row r="6074" spans="1:26">
      <c r="A6074" s="12" t="s">
        <v>315</v>
      </c>
      <c r="B6074" s="12"/>
      <c r="C6074" s="12"/>
      <c r="D6074" s="13"/>
      <c r="E6074" s="14"/>
      <c r="F6074" s="14"/>
      <c r="G6074" s="14"/>
      <c r="H6074" s="2"/>
      <c r="I6074" s="12"/>
      <c r="W6074">
        <f t="shared" si="650"/>
      </c>
      <c r="X6074">
        <f t="shared" si="651"/>
      </c>
      <c r="Y6074">
        <f t="shared" si="652"/>
      </c>
      <c r="Z6074">
        <f t="shared" si="653"/>
      </c>
    </row>
    <row r="6075" spans="1:26">
      <c r="W6075">
        <f t="shared" si="650"/>
      </c>
      <c r="X6075">
        <f t="shared" si="651"/>
      </c>
      <c r="Y6075">
        <f t="shared" si="652"/>
      </c>
      <c r="Z6075">
        <f t="shared" si="653"/>
      </c>
    </row>
    <row r="6076" spans="1:26">
      <c r="W6076">
        <f t="shared" si="650"/>
      </c>
      <c r="X6076">
        <f t="shared" si="651"/>
      </c>
      <c r="Y6076">
        <f t="shared" si="652"/>
      </c>
      <c r="Z6076">
        <f t="shared" si="653"/>
      </c>
    </row>
    <row r="6077" spans="1:26">
      <c r="W6077">
        <f t="shared" si="650"/>
      </c>
      <c r="X6077">
        <f t="shared" si="651"/>
      </c>
      <c r="Y6077">
        <f t="shared" si="652"/>
      </c>
      <c r="Z6077">
        <f t="shared" si="653"/>
      </c>
    </row>
    <row r="6078" spans="1:26">
      <c r="A6078" s="1562" t="s">
        <v>0</v>
      </c>
      <c r="B6078" s="1562"/>
      <c r="C6078" s="1562"/>
      <c r="D6078" s="1562"/>
      <c r="E6078" s="1562"/>
      <c r="F6078" s="1562"/>
      <c r="G6078" s="1562"/>
      <c r="H6078" s="1562"/>
      <c r="I6078" s="1562"/>
      <c r="W6078">
        <f t="shared" si="650"/>
      </c>
      <c r="X6078">
        <f t="shared" si="651"/>
      </c>
      <c r="Y6078">
        <f t="shared" si="652"/>
      </c>
      <c r="Z6078">
        <f t="shared" si="653"/>
      </c>
    </row>
    <row r="6079" spans="1:26">
      <c r="W6079">
        <f t="shared" si="650"/>
      </c>
      <c r="X6079">
        <f t="shared" si="651"/>
      </c>
      <c r="Y6079">
        <f t="shared" si="652"/>
      </c>
      <c r="Z6079">
        <f t="shared" si="653"/>
      </c>
    </row>
    <row r="6080" spans="1:26">
      <c r="B6080" s="124"/>
      <c r="C6080" s="124"/>
      <c r="D6080" s="124"/>
      <c r="E6080" s="124"/>
      <c r="F6080" s="124"/>
      <c r="G6080" s="124"/>
      <c r="H6080" s="124"/>
      <c r="I6080" s="124"/>
      <c r="W6080">
        <f t="shared" si="650"/>
      </c>
      <c r="X6080">
        <f t="shared" si="651"/>
      </c>
      <c r="Y6080">
        <f t="shared" si="652"/>
      </c>
      <c r="Z6080">
        <f t="shared" si="653"/>
      </c>
    </row>
    <row r="6081" spans="1:26">
      <c r="A6081" s="1" t="s">
        <v>1</v>
      </c>
      <c r="G6081" s="2" t="s">
        <v>2</v>
      </c>
      <c r="H6081" s="3" t="s">
        <v>1631</v>
      </c>
      <c r="W6081">
        <f t="shared" si="650"/>
      </c>
      <c r="X6081">
        <f t="shared" si="651"/>
      </c>
      <c r="Y6081">
        <f t="shared" si="652"/>
      </c>
      <c r="Z6081">
        <f t="shared" si="653"/>
      </c>
    </row>
    <row r="6082" spans="1:26">
      <c r="A6082" s="1" t="inlineStr">
        <is>
          <t>Dealer-139</t>
        </is>
      </c>
      <c r="F6082" s="4"/>
      <c r="G6082" s="474" t="s">
        <v>1440</v>
      </c>
      <c r="H6082" s="582" t="s">
        <v>191</v>
      </c>
      <c r="W6082">
        <f t="shared" si="650"/>
      </c>
      <c r="X6082">
        <f t="shared" si="651"/>
      </c>
      <c r="Y6082">
        <f t="shared" si="652"/>
      </c>
      <c r="Z6082">
        <f t="shared" si="653"/>
      </c>
    </row>
    <row r="6083" spans="1:26">
      <c r="A6083" s="254" t="inlineStr">
        <is>
          <t>Dealer-260</t>
        </is>
      </c>
      <c r="B6083" s="1"/>
      <c r="H6083" s="49"/>
      <c r="W6083">
        <f t="shared" si="650"/>
      </c>
      <c r="X6083">
        <f t="shared" si="651"/>
      </c>
      <c r="Y6083">
        <f t="shared" si="652"/>
      </c>
      <c r="Z6083">
        <f t="shared" si="653"/>
      </c>
    </row>
    <row r="6084" spans="1:26">
      <c r="A6084" s="254" t="inlineStr">
        <is>
          <t>Address line (redacted)</t>
        </is>
      </c>
      <c r="B6084" s="1"/>
      <c r="W6084">
        <f t="shared" ref="W6084:W6147" si="657">IF(LEFT($H6084&amp;"",5)="2019-",$H6084,W6083)</f>
      </c>
      <c r="X6084">
        <f t="shared" ref="X6084:X6147" si="658">IF($W6084="",0,IF(COUNTIF($AB$2:$AB$80,$W6084)&gt;0,1,0))</f>
      </c>
      <c r="Y6084">
        <f t="shared" ref="Y6084:Y6147" si="659">IF($C6084="","",UPPER(TRIM(IFERROR(LEFT($C6084&amp;"",FIND("/",$C6084&amp;"")-1),$C6084&amp;""))))</f>
      </c>
      <c r="Z6084">
        <f t="shared" ref="Z6084:Z6147" si="660">IFERROR(IF(ISNUMBER($G6084),$G6084,0),0)</f>
      </c>
    </row>
    <row r="6085" spans="1:26">
      <c r="A6085" s="1"/>
      <c r="B6085" s="1"/>
      <c r="C6085" s="1"/>
      <c r="W6085">
        <f t="shared" si="657"/>
      </c>
      <c r="X6085">
        <f t="shared" si="658"/>
      </c>
      <c r="Y6085">
        <f t="shared" si="659"/>
      </c>
      <c r="Z6085">
        <f t="shared" si="660"/>
      </c>
    </row>
    <row r="6086" spans="1:26">
      <c r="A6086" s="12" t="s">
        <v>4</v>
      </c>
      <c r="B6086" s="86" t="inlineStr">
        <is>
          <t>GSTIN-MASKED</t>
        </is>
      </c>
      <c r="D6086" s="197"/>
      <c r="E6086" s="197"/>
      <c r="F6086" s="197"/>
      <c r="G6086" s="197"/>
      <c r="H6086" s="197"/>
      <c r="W6086">
        <f t="shared" si="657"/>
      </c>
      <c r="X6086">
        <f t="shared" si="658"/>
      </c>
      <c r="Y6086">
        <f t="shared" si="659"/>
      </c>
      <c r="Z6086">
        <f t="shared" si="660"/>
      </c>
    </row>
    <row r="6087" spans="1:26">
      <c r="B6087" s="1"/>
      <c r="D6087" s="197"/>
      <c r="E6087" s="197"/>
      <c r="F6087" s="197"/>
      <c r="G6087" s="197"/>
      <c r="H6087" s="197"/>
      <c r="W6087">
        <f t="shared" si="657"/>
      </c>
      <c r="X6087">
        <f t="shared" si="658"/>
      </c>
      <c r="Y6087">
        <f t="shared" si="659"/>
      </c>
      <c r="Z6087">
        <f t="shared" si="660"/>
      </c>
    </row>
    <row r="6088" spans="1:26">
      <c r="A6088" s="1" t="s">
        <v>5</v>
      </c>
      <c r="D6088" s="197"/>
      <c r="E6088" s="197"/>
      <c r="F6088" s="197"/>
      <c r="G6088" s="197"/>
      <c r="H6088" s="197"/>
      <c r="W6088">
        <f t="shared" si="657"/>
      </c>
      <c r="X6088">
        <f t="shared" si="658"/>
      </c>
      <c r="Y6088">
        <f t="shared" si="659"/>
      </c>
      <c r="Z6088">
        <f t="shared" si="660"/>
      </c>
    </row>
    <row r="6089" spans="1:26">
      <c r="A6089" s="1" t="s">
        <v>6</v>
      </c>
      <c r="D6089" s="197"/>
      <c r="E6089" s="197"/>
      <c r="F6089" s="197"/>
      <c r="G6089" s="197"/>
      <c r="H6089" s="197"/>
      <c r="W6089">
        <f t="shared" si="657"/>
      </c>
      <c r="X6089">
        <f t="shared" si="658"/>
      </c>
      <c r="Y6089">
        <f t="shared" si="659"/>
      </c>
      <c r="Z6089">
        <f t="shared" si="660"/>
      </c>
    </row>
    <row r="6090" spans="1:26" ht="15.75" thickBot="1">
      <c r="A6090" s="1" t="s">
        <v>7</v>
      </c>
      <c r="W6090">
        <f t="shared" si="657"/>
      </c>
      <c r="X6090">
        <f t="shared" si="658"/>
      </c>
      <c r="Y6090">
        <f t="shared" si="659"/>
      </c>
      <c r="Z6090">
        <f t="shared" si="660"/>
      </c>
    </row>
    <row r="6091" spans="1:26" ht="24.75" thickBot="1">
      <c r="A6091" s="162" t="s">
        <v>8</v>
      </c>
      <c r="B6091" s="163" t="s">
        <v>9</v>
      </c>
      <c r="C6091" s="163" t="s">
        <v>10</v>
      </c>
      <c r="D6091" s="164" t="s">
        <v>11</v>
      </c>
      <c r="E6091" s="164" t="s">
        <v>12</v>
      </c>
      <c r="F6091" s="164" t="s">
        <v>13</v>
      </c>
      <c r="G6091" s="164" t="s">
        <v>14</v>
      </c>
      <c r="H6091" s="165" t="s">
        <v>15</v>
      </c>
      <c r="I6091" s="166" t="s">
        <v>16</v>
      </c>
      <c r="W6091">
        <f t="shared" si="657"/>
      </c>
      <c r="X6091">
        <f t="shared" si="658"/>
      </c>
      <c r="Y6091">
        <f t="shared" si="659"/>
      </c>
      <c r="Z6091">
        <f t="shared" si="660"/>
      </c>
    </row>
    <row r="6092" spans="1:26">
      <c r="A6092" s="57"/>
      <c r="B6092" s="1563" t="s">
        <v>17</v>
      </c>
      <c r="C6092" s="1563"/>
      <c r="D6092" s="5"/>
      <c r="E6092" s="5"/>
      <c r="F6092" s="5"/>
      <c r="G6092" s="6"/>
      <c r="H6092" s="5"/>
      <c r="I6092" s="58"/>
      <c r="W6092">
        <f t="shared" si="657"/>
      </c>
      <c r="X6092">
        <f t="shared" si="658"/>
      </c>
      <c r="Y6092">
        <f t="shared" si="659"/>
      </c>
      <c r="Z6092">
        <f t="shared" si="660"/>
      </c>
    </row>
    <row r="6093" spans="1:26">
      <c r="A6093" s="57">
        <v>1</v>
      </c>
      <c r="B6093" s="8" t="s">
        <v>790</v>
      </c>
      <c r="C6093" s="5" t="s">
        <v>791</v>
      </c>
      <c r="D6093" s="5">
        <v>1</v>
      </c>
      <c r="E6093" s="5">
        <v>5</v>
      </c>
      <c r="F6093" s="16">
        <f>+E6093*D6093</f>
      </c>
      <c r="G6093" s="6">
        <f>+E6093*D6093</f>
      </c>
      <c r="H6093" s="5">
        <v>1</v>
      </c>
      <c r="I6093" s="58">
        <f>+H6093*G6093</f>
      </c>
      <c r="J6093">
        <v>112</v>
      </c>
      <c r="K6093">
        <f>+H6093-J6093</f>
      </c>
      <c r="L6093">
        <f>+K6093*G6093</f>
      </c>
      <c r="W6093">
        <f t="shared" si="657"/>
      </c>
      <c r="X6093">
        <f t="shared" si="658"/>
      </c>
      <c r="Y6093">
        <f t="shared" si="659"/>
      </c>
      <c r="Z6093">
        <f t="shared" si="660"/>
      </c>
    </row>
    <row r="6094" spans="1:26">
      <c r="A6094" s="57">
        <v>2</v>
      </c>
      <c r="B6094" s="8" t="s">
        <v>439</v>
      </c>
      <c r="C6094" s="5" t="s">
        <v>438</v>
      </c>
      <c r="D6094" s="5">
        <v>1</v>
      </c>
      <c r="E6094" s="5">
        <v>5</v>
      </c>
      <c r="F6094" s="16">
        <f>+E6094*D6094</f>
      </c>
      <c r="G6094" s="6">
        <f>+E6094*D6094</f>
      </c>
      <c r="H6094" s="5">
        <v>1</v>
      </c>
      <c r="I6094" s="58">
        <f>+H6094*G6094</f>
      </c>
      <c r="J6094">
        <v>112</v>
      </c>
      <c r="K6094">
        <f>+H6094-J6094</f>
      </c>
      <c r="L6094">
        <f>+K6094*G6094</f>
      </c>
      <c r="W6094">
        <f t="shared" si="657"/>
      </c>
      <c r="X6094">
        <f t="shared" si="658"/>
      </c>
      <c r="Y6094">
        <f t="shared" si="659"/>
      </c>
      <c r="Z6094">
        <f t="shared" si="660"/>
      </c>
    </row>
    <row r="6095" spans="1:26">
      <c r="A6095" s="57"/>
      <c r="B6095" s="1563" t="s">
        <v>565</v>
      </c>
      <c r="C6095" s="1563"/>
      <c r="D6095" s="5"/>
      <c r="E6095" s="5"/>
      <c r="F6095" s="5"/>
      <c r="G6095" s="6"/>
      <c r="H6095" s="5"/>
      <c r="I6095" s="58"/>
      <c r="W6095">
        <f t="shared" si="657"/>
      </c>
      <c r="X6095">
        <f t="shared" si="658"/>
      </c>
      <c r="Y6095">
        <f t="shared" si="659"/>
      </c>
      <c r="Z6095">
        <f t="shared" si="660"/>
      </c>
    </row>
    <row r="6096" spans="1:26" ht="24">
      <c r="A6096" s="277">
        <v>3</v>
      </c>
      <c r="B6096" s="224" t="s">
        <v>1091</v>
      </c>
      <c r="C6096" s="15" t="s">
        <v>1632</v>
      </c>
      <c r="D6096" s="19">
        <v>1</v>
      </c>
      <c r="E6096" s="19">
        <v>10</v>
      </c>
      <c r="F6096" s="16">
        <f>+E6096*D6096</f>
      </c>
      <c r="G6096" s="6">
        <f>+E6096*D6096</f>
      </c>
      <c r="H6096" s="19">
        <v>1</v>
      </c>
      <c r="I6096" s="58">
        <f>+H6096*G6096</f>
      </c>
      <c r="J6096">
        <v>112</v>
      </c>
      <c r="K6096">
        <f>+H6096-J6096</f>
      </c>
      <c r="L6096">
        <f>+K6096*G6096</f>
      </c>
      <c r="W6096">
        <f t="shared" si="657"/>
      </c>
      <c r="X6096">
        <f t="shared" si="658"/>
      </c>
      <c r="Y6096">
        <f t="shared" si="659"/>
      </c>
      <c r="Z6096">
        <f t="shared" si="660"/>
      </c>
    </row>
    <row r="6097" spans="1:26">
      <c r="A6097" s="57"/>
      <c r="B6097" s="1563" t="s">
        <v>539</v>
      </c>
      <c r="C6097" s="1563"/>
      <c r="D6097" s="5"/>
      <c r="E6097" s="5"/>
      <c r="F6097" s="5"/>
      <c r="G6097" s="6"/>
      <c r="H6097" s="5"/>
      <c r="I6097" s="58"/>
      <c r="W6097">
        <f t="shared" si="657"/>
      </c>
      <c r="X6097">
        <f t="shared" si="658"/>
      </c>
      <c r="Y6097">
        <f t="shared" si="659"/>
      </c>
      <c r="Z6097">
        <f t="shared" si="660"/>
      </c>
    </row>
    <row r="6098" spans="1:26" ht="48">
      <c r="A6098" s="57">
        <v>4</v>
      </c>
      <c r="B6098" s="104" t="s">
        <v>531</v>
      </c>
      <c r="C6098" s="105" t="s">
        <v>549</v>
      </c>
      <c r="D6098" s="1666">
        <v>1</v>
      </c>
      <c r="E6098" s="5"/>
      <c r="F6098" s="5">
        <v>20</v>
      </c>
      <c r="G6098" s="6">
        <f>+F6098</f>
      </c>
      <c r="H6098" s="5">
        <v>1</v>
      </c>
      <c r="I6098" s="58">
        <f>+H6098*G6098</f>
      </c>
      <c r="J6098">
        <v>18</v>
      </c>
      <c r="K6098">
        <f>+H6098-J6098</f>
      </c>
      <c r="L6098">
        <f>+K6098*G6098</f>
      </c>
      <c r="W6098">
        <f t="shared" si="657"/>
      </c>
      <c r="X6098">
        <f t="shared" si="658"/>
      </c>
      <c r="Y6098">
        <f t="shared" si="659"/>
      </c>
      <c r="Z6098">
        <f t="shared" si="660"/>
      </c>
    </row>
    <row r="6099" spans="1:26" ht="24">
      <c r="A6099" s="57">
        <v>5</v>
      </c>
      <c r="B6099" s="15" t="s">
        <v>1634</v>
      </c>
      <c r="C6099" s="105" t="s">
        <v>1633</v>
      </c>
      <c r="D6099" s="1708"/>
      <c r="E6099" s="5"/>
      <c r="F6099" s="5">
        <v>10</v>
      </c>
      <c r="G6099" s="6">
        <v>10</v>
      </c>
      <c r="H6099" s="5">
        <v>1</v>
      </c>
      <c r="I6099" s="58">
        <f>+H6099*G6099</f>
      </c>
      <c r="J6099">
        <v>18</v>
      </c>
      <c r="K6099">
        <f>+H6099-J6099</f>
      </c>
      <c r="L6099">
        <f>+K6099*G6099</f>
      </c>
      <c r="W6099">
        <f t="shared" si="657"/>
      </c>
      <c r="X6099">
        <f t="shared" si="658"/>
      </c>
      <c r="Y6099">
        <f t="shared" si="659"/>
      </c>
      <c r="Z6099">
        <f t="shared" si="660"/>
      </c>
    </row>
    <row r="6100" spans="1:26">
      <c r="A6100" s="57">
        <v>6</v>
      </c>
      <c r="B6100" s="15" t="s">
        <v>400</v>
      </c>
      <c r="C6100" s="105">
        <v>355222</v>
      </c>
      <c r="D6100" s="1667"/>
      <c r="E6100" s="5"/>
      <c r="F6100" s="5">
        <v>20</v>
      </c>
      <c r="G6100" s="6">
        <f>+F6100</f>
      </c>
      <c r="H6100" s="5">
        <v>1</v>
      </c>
      <c r="I6100" s="58">
        <f>+H6100*G6100</f>
      </c>
      <c r="J6100">
        <v>18</v>
      </c>
      <c r="K6100">
        <f>+H6100-J6100</f>
      </c>
      <c r="L6100">
        <f>+K6100*G6100</f>
      </c>
      <c r="W6100">
        <f t="shared" si="657"/>
      </c>
      <c r="X6100">
        <f t="shared" si="658"/>
      </c>
      <c r="Y6100">
        <f t="shared" si="659"/>
      </c>
      <c r="Z6100">
        <f t="shared" si="660"/>
      </c>
    </row>
    <row r="6101" spans="1:26">
      <c r="A6101" s="57"/>
      <c r="B6101" s="1563" t="s">
        <v>18</v>
      </c>
      <c r="C6101" s="1563"/>
      <c r="D6101" s="5"/>
      <c r="E6101" s="5"/>
      <c r="F6101" s="5"/>
      <c r="G6101" s="6"/>
      <c r="H6101" s="16"/>
      <c r="I6101" s="58"/>
      <c r="W6101">
        <f t="shared" si="657"/>
      </c>
      <c r="X6101">
        <f t="shared" si="658"/>
      </c>
      <c r="Y6101">
        <f t="shared" si="659"/>
      </c>
      <c r="Z6101">
        <f t="shared" si="660"/>
      </c>
    </row>
    <row r="6102" spans="1:26">
      <c r="A6102" s="57">
        <v>7</v>
      </c>
      <c r="B6102" s="95" t="s">
        <v>720</v>
      </c>
      <c r="C6102" s="101" t="s">
        <v>1277</v>
      </c>
      <c r="D6102" s="5">
        <v>1</v>
      </c>
      <c r="E6102" s="5">
        <v>4</v>
      </c>
      <c r="F6102" s="16">
        <f>+E6102*D6102</f>
      </c>
      <c r="G6102" s="6">
        <f>+E6102*D6102</f>
      </c>
      <c r="H6102" s="16">
        <v>1</v>
      </c>
      <c r="I6102" s="58">
        <f>+H6102*G6102</f>
      </c>
      <c r="J6102">
        <v>112</v>
      </c>
      <c r="K6102">
        <f>+H6102-J6102</f>
      </c>
      <c r="L6102">
        <f>+K6102*G6102</f>
      </c>
      <c r="W6102">
        <f t="shared" si="657"/>
      </c>
      <c r="X6102">
        <f t="shared" si="658"/>
      </c>
      <c r="Y6102">
        <f t="shared" si="659"/>
      </c>
      <c r="Z6102">
        <f t="shared" si="660"/>
      </c>
    </row>
    <row r="6103" spans="1:26">
      <c r="A6103" s="57"/>
      <c r="B6103" s="95"/>
      <c r="C6103" s="101"/>
      <c r="D6103" s="5"/>
      <c r="E6103" s="5"/>
      <c r="F6103" s="16"/>
      <c r="G6103" s="6"/>
      <c r="H6103" s="16"/>
      <c r="I6103" s="58"/>
      <c r="W6103">
        <f t="shared" si="657"/>
      </c>
      <c r="X6103">
        <f t="shared" si="658"/>
      </c>
      <c r="Y6103">
        <f t="shared" si="659"/>
      </c>
      <c r="Z6103">
        <f t="shared" si="660"/>
      </c>
    </row>
    <row r="6104" spans="1:26">
      <c r="A6104" s="67"/>
      <c r="B6104" s="106"/>
      <c r="C6104" s="15"/>
      <c r="D6104" s="5"/>
      <c r="E6104" s="5"/>
      <c r="F6104" s="5"/>
      <c r="G6104" s="6"/>
      <c r="H6104" s="9"/>
      <c r="I6104" s="58"/>
      <c r="W6104">
        <f t="shared" si="657"/>
      </c>
      <c r="X6104">
        <f t="shared" si="658"/>
      </c>
      <c r="Y6104">
        <f t="shared" si="659"/>
      </c>
      <c r="Z6104">
        <f t="shared" si="660"/>
      </c>
    </row>
    <row r="6105" spans="1:26" ht="15.75" thickBot="1">
      <c r="A6105" s="57"/>
      <c r="B6105" s="224"/>
      <c r="C6105" s="15"/>
      <c r="D6105" s="23"/>
      <c r="E6105" s="225"/>
      <c r="F6105" s="23"/>
      <c r="G6105" s="24"/>
      <c r="H6105" s="225"/>
      <c r="I6105" s="70"/>
      <c r="W6105">
        <f t="shared" si="657"/>
      </c>
      <c r="X6105">
        <f t="shared" si="658"/>
      </c>
      <c r="Y6105">
        <f t="shared" si="659"/>
      </c>
      <c r="Z6105">
        <f t="shared" si="660"/>
      </c>
    </row>
    <row r="6106" spans="1:26">
      <c r="A6106" s="67"/>
      <c r="B6106" s="17"/>
      <c r="C6106" s="5"/>
      <c r="D6106" s="59"/>
      <c r="E6106" s="59"/>
      <c r="F6106" s="53"/>
      <c r="G6106" s="78"/>
      <c r="H6106" s="68"/>
      <c r="I6106" s="71">
        <f>SUM(I6092:I6105)</f>
      </c>
      <c r="W6106">
        <f t="shared" si="657"/>
      </c>
      <c r="X6106">
        <f t="shared" si="658"/>
      </c>
      <c r="Y6106">
        <f t="shared" si="659"/>
      </c>
      <c r="Z6106">
        <f t="shared" si="660"/>
      </c>
    </row>
    <row r="6107" spans="1:26" ht="15.75" thickBot="1">
      <c r="A6107" s="221"/>
      <c r="B6107" s="222"/>
      <c r="C6107" s="69"/>
      <c r="D6107" s="177"/>
      <c r="E6107" s="177"/>
      <c r="F6107" s="177"/>
      <c r="G6107" s="177"/>
      <c r="H6107" s="177"/>
      <c r="I6107" s="256"/>
      <c r="W6107">
        <f t="shared" si="657"/>
      </c>
      <c r="X6107">
        <f t="shared" si="658"/>
      </c>
      <c r="Y6107">
        <f t="shared" si="659"/>
      </c>
      <c r="Z6107">
        <f t="shared" si="660"/>
      </c>
    </row>
    <row r="6108" spans="1:26" ht="21">
      <c r="A6108" s="33"/>
      <c r="B6108" s="212"/>
      <c r="C6108" s="212"/>
      <c r="D6108" s="91"/>
      <c r="E6108" s="91"/>
      <c r="F6108" s="91"/>
      <c r="G6108" s="92" t="s">
        <v>19</v>
      </c>
      <c r="H6108" s="91"/>
      <c r="I6108" s="111">
        <f>+I6106-I6107</f>
      </c>
      <c r="L6108">
        <f>SUM(L6093:L6107)</f>
      </c>
      <c r="W6108">
        <f t="shared" si="657"/>
      </c>
      <c r="X6108">
        <f t="shared" si="658"/>
      </c>
      <c r="Y6108">
        <f t="shared" si="659"/>
      </c>
      <c r="Z6108">
        <f t="shared" si="660"/>
      </c>
    </row>
    <row r="6109" spans="1:26">
      <c r="A6109" s="221"/>
      <c r="B6109" s="222"/>
      <c r="C6109" s="222"/>
      <c r="D6109" s="69" t="s">
        <v>520</v>
      </c>
      <c r="E6109" s="69"/>
      <c r="F6109" s="69"/>
      <c r="G6109" s="69"/>
      <c r="H6109" s="112">
        <v>1</v>
      </c>
      <c r="I6109" s="61">
        <f>+L6108*H6109</f>
      </c>
      <c r="W6109">
        <f t="shared" si="657"/>
      </c>
      <c r="X6109">
        <f t="shared" si="658"/>
      </c>
      <c r="Y6109">
        <f t="shared" si="659"/>
      </c>
      <c r="Z6109">
        <f t="shared" si="660"/>
      </c>
    </row>
    <row r="6110" spans="1:26">
      <c r="A6110" s="33"/>
      <c r="B6110" s="10"/>
      <c r="C6110" s="10"/>
      <c r="D6110" s="69"/>
      <c r="E6110" s="69"/>
      <c r="F6110" s="69"/>
      <c r="G6110" s="69"/>
      <c r="H6110" s="69"/>
      <c r="I6110" s="61"/>
      <c r="W6110">
        <f t="shared" si="657"/>
      </c>
      <c r="X6110">
        <f t="shared" si="658"/>
      </c>
      <c r="Y6110">
        <f t="shared" si="659"/>
      </c>
      <c r="Z6110">
        <f t="shared" si="660"/>
      </c>
    </row>
    <row r="6111" spans="1:26" ht="15.75" thickBot="1">
      <c r="A6111" s="33"/>
      <c r="B6111" s="11" t="s">
        <v>20</v>
      </c>
      <c r="C6111" s="35"/>
      <c r="D6111" s="35"/>
      <c r="E6111" s="35"/>
      <c r="F6111" s="35"/>
      <c r="G6111" s="35"/>
      <c r="H6111" s="35"/>
      <c r="I6111" s="36"/>
      <c r="W6111">
        <f t="shared" si="657"/>
      </c>
      <c r="X6111">
        <f t="shared" si="658"/>
      </c>
      <c r="Y6111">
        <f t="shared" si="659"/>
      </c>
      <c r="Z6111">
        <f t="shared" si="660"/>
      </c>
    </row>
    <row r="6112" spans="1:26" ht="15.75" thickBot="1">
      <c r="A6112" s="37"/>
      <c r="B6112" s="38"/>
      <c r="C6112" s="39" t="s">
        <v>21</v>
      </c>
      <c r="D6112" s="40">
        <f>SUM(D6092:D6111)</f>
      </c>
      <c r="E6112" s="41">
        <f>IF(H6112=I6112,"OK","NO")</f>
      </c>
      <c r="F6112" s="40">
        <f>SUM(F6092:F6111)</f>
      </c>
      <c r="G6112" s="40">
        <f>SUM(G6092:G6111)</f>
      </c>
      <c r="H6112" s="41">
        <f>SUMPRODUCT(F6092:F6107,H6092:H6107)</f>
      </c>
      <c r="I6112" s="43">
        <f>+I6108-I6109</f>
      </c>
      <c r="W6112">
        <f t="shared" si="657"/>
      </c>
      <c r="X6112">
        <f t="shared" si="658"/>
      </c>
      <c r="Y6112">
        <f t="shared" si="659"/>
      </c>
      <c r="Z6112">
        <f t="shared" si="660"/>
      </c>
    </row>
    <row r="6113" spans="1:26" ht="15.75" thickBot="1">
      <c r="A6113" s="44"/>
      <c r="B6113" s="116"/>
      <c r="C6113" s="45"/>
      <c r="D6113" s="45"/>
      <c r="E6113" s="45"/>
      <c r="F6113" s="45"/>
      <c r="G6113" s="45"/>
      <c r="H6113" s="46"/>
      <c r="I6113" s="47"/>
      <c r="W6113">
        <f t="shared" si="657"/>
      </c>
      <c r="X6113">
        <f t="shared" si="658"/>
      </c>
      <c r="Y6113">
        <f t="shared" si="659"/>
      </c>
      <c r="Z6113">
        <f t="shared" si="660"/>
      </c>
    </row>
    <row r="6114" spans="1:26">
      <c r="A6114" s="12" t="s">
        <v>315</v>
      </c>
      <c r="B6114" s="12"/>
      <c r="C6114" s="12"/>
      <c r="D6114" s="13"/>
      <c r="E6114" s="14"/>
      <c r="F6114" s="14"/>
      <c r="G6114" s="14"/>
      <c r="H6114" s="2"/>
      <c r="I6114" s="12"/>
      <c r="W6114">
        <f t="shared" si="657"/>
      </c>
      <c r="X6114">
        <f t="shared" si="658"/>
      </c>
      <c r="Y6114">
        <f t="shared" si="659"/>
      </c>
      <c r="Z6114">
        <f t="shared" si="660"/>
      </c>
    </row>
    <row r="6115" spans="1:26">
      <c r="W6115">
        <f t="shared" si="657"/>
      </c>
      <c r="X6115">
        <f t="shared" si="658"/>
      </c>
      <c r="Y6115">
        <f t="shared" si="659"/>
      </c>
      <c r="Z6115">
        <f t="shared" si="660"/>
      </c>
    </row>
    <row r="6116" spans="1:26">
      <c r="W6116">
        <f t="shared" si="657"/>
      </c>
      <c r="X6116">
        <f t="shared" si="658"/>
      </c>
      <c r="Y6116">
        <f t="shared" si="659"/>
      </c>
      <c r="Z6116">
        <f t="shared" si="660"/>
      </c>
    </row>
    <row r="6117" spans="1:26">
      <c r="W6117">
        <f t="shared" si="657"/>
      </c>
      <c r="X6117">
        <f t="shared" si="658"/>
      </c>
      <c r="Y6117">
        <f t="shared" si="659"/>
      </c>
      <c r="Z6117">
        <f t="shared" si="660"/>
      </c>
    </row>
    <row r="6118" spans="1:26">
      <c r="W6118">
        <f t="shared" si="657"/>
      </c>
      <c r="X6118">
        <f t="shared" si="658"/>
      </c>
      <c r="Y6118">
        <f t="shared" si="659"/>
      </c>
      <c r="Z6118">
        <f t="shared" si="660"/>
      </c>
    </row>
    <row r="6119" spans="1:26">
      <c r="A6119" s="1562" t="s">
        <v>0</v>
      </c>
      <c r="B6119" s="1562"/>
      <c r="C6119" s="1562"/>
      <c r="D6119" s="1562"/>
      <c r="E6119" s="1562"/>
      <c r="F6119" s="1562"/>
      <c r="G6119" s="1562"/>
      <c r="H6119" s="1562"/>
      <c r="I6119" s="1562"/>
      <c r="W6119">
        <f t="shared" si="657"/>
      </c>
      <c r="X6119">
        <f t="shared" si="658"/>
      </c>
      <c r="Y6119">
        <f t="shared" si="659"/>
      </c>
      <c r="Z6119">
        <f t="shared" si="660"/>
      </c>
    </row>
    <row r="6120" spans="1:26">
      <c r="W6120">
        <f t="shared" si="657"/>
      </c>
      <c r="X6120">
        <f t="shared" si="658"/>
      </c>
      <c r="Y6120">
        <f t="shared" si="659"/>
      </c>
      <c r="Z6120">
        <f t="shared" si="660"/>
      </c>
    </row>
    <row r="6121" spans="1:26">
      <c r="W6121">
        <f t="shared" si="657"/>
      </c>
      <c r="X6121">
        <f t="shared" si="658"/>
      </c>
      <c r="Y6121">
        <f t="shared" si="659"/>
      </c>
      <c r="Z6121">
        <f t="shared" si="660"/>
      </c>
    </row>
    <row r="6122" spans="1:26">
      <c r="A6122" s="1" t="s">
        <v>1</v>
      </c>
      <c r="B6122" s="1"/>
      <c r="G6122" s="2" t="s">
        <v>2</v>
      </c>
      <c r="H6122" s="3" t="s">
        <v>1631</v>
      </c>
      <c r="W6122">
        <f t="shared" si="657"/>
      </c>
      <c r="X6122">
        <f t="shared" si="658"/>
      </c>
      <c r="Y6122">
        <f t="shared" si="659"/>
      </c>
      <c r="Z6122">
        <f t="shared" si="660"/>
      </c>
    </row>
    <row r="6123" spans="1:26">
      <c r="A6123" s="1" t="inlineStr">
        <is>
          <t>Dealer-166</t>
        </is>
      </c>
      <c r="B6123" s="1"/>
      <c r="F6123" s="4"/>
      <c r="G6123" s="451" t="s">
        <v>1440</v>
      </c>
      <c r="H6123" s="582" t="s">
        <v>192</v>
      </c>
      <c r="W6123">
        <f t="shared" si="657"/>
      </c>
      <c r="X6123">
        <f t="shared" si="658"/>
      </c>
      <c r="Y6123">
        <f t="shared" si="659"/>
      </c>
      <c r="Z6123">
        <f t="shared" si="660"/>
      </c>
    </row>
    <row r="6124" spans="1:26">
      <c r="A6124" s="1" t="inlineStr">
        <is>
          <t>Address line (redacted)</t>
        </is>
      </c>
      <c r="B6124" s="1"/>
      <c r="H6124" s="22"/>
      <c r="W6124">
        <f t="shared" si="657"/>
      </c>
      <c r="X6124">
        <f t="shared" si="658"/>
      </c>
      <c r="Y6124">
        <f t="shared" si="659"/>
      </c>
      <c r="Z6124">
        <f t="shared" si="660"/>
      </c>
    </row>
    <row r="6125" spans="1:26">
      <c r="A6125" s="1" t="inlineStr">
        <is>
          <t>Address line (redacted)</t>
        </is>
      </c>
      <c r="B6125" s="1"/>
      <c r="D6125" s="85"/>
      <c r="E6125" s="85"/>
      <c r="F6125" s="85"/>
      <c r="G6125" s="85"/>
      <c r="H6125" s="85"/>
      <c r="W6125">
        <f t="shared" si="657"/>
      </c>
      <c r="X6125">
        <f t="shared" si="658"/>
      </c>
      <c r="Y6125">
        <f t="shared" si="659"/>
      </c>
      <c r="Z6125">
        <f t="shared" si="660"/>
      </c>
    </row>
    <row r="6126" spans="1:26">
      <c r="A6126" s="12" t="s">
        <v>299</v>
      </c>
      <c r="B6126" s="86" t="inlineStr">
        <is>
          <t>GSTIN-MASKED</t>
        </is>
      </c>
      <c r="D6126" s="85"/>
      <c r="E6126" s="85"/>
      <c r="F6126" s="85"/>
      <c r="G6126" s="85"/>
      <c r="H6126" s="85"/>
      <c r="W6126">
        <f t="shared" si="657"/>
      </c>
      <c r="X6126">
        <f t="shared" si="658"/>
      </c>
      <c r="Y6126">
        <f t="shared" si="659"/>
      </c>
      <c r="Z6126">
        <f t="shared" si="660"/>
      </c>
    </row>
    <row r="6127" spans="1:26">
      <c r="D6127" s="85"/>
      <c r="E6127" s="85"/>
      <c r="F6127" s="85"/>
      <c r="G6127" s="85"/>
      <c r="H6127" s="85"/>
      <c r="W6127">
        <f t="shared" si="657"/>
      </c>
      <c r="X6127">
        <f t="shared" si="658"/>
      </c>
      <c r="Y6127">
        <f t="shared" si="659"/>
      </c>
      <c r="Z6127">
        <f t="shared" si="660"/>
      </c>
    </row>
    <row r="6128" spans="1:26">
      <c r="W6128">
        <f t="shared" si="657"/>
      </c>
      <c r="X6128">
        <f t="shared" si="658"/>
      </c>
      <c r="Y6128">
        <f t="shared" si="659"/>
      </c>
      <c r="Z6128">
        <f t="shared" si="660"/>
      </c>
    </row>
    <row r="6129" spans="1:26">
      <c r="A6129" s="1" t="s">
        <v>5</v>
      </c>
      <c r="W6129">
        <f t="shared" si="657"/>
      </c>
      <c r="X6129">
        <f t="shared" si="658"/>
      </c>
      <c r="Y6129">
        <f t="shared" si="659"/>
      </c>
      <c r="Z6129">
        <f t="shared" si="660"/>
      </c>
    </row>
    <row r="6130" spans="1:26">
      <c r="A6130" s="1" t="s">
        <v>6</v>
      </c>
      <c r="W6130">
        <f t="shared" si="657"/>
      </c>
      <c r="X6130">
        <f t="shared" si="658"/>
      </c>
      <c r="Y6130">
        <f t="shared" si="659"/>
      </c>
      <c r="Z6130">
        <f t="shared" si="660"/>
      </c>
    </row>
    <row r="6131" spans="1:26">
      <c r="A6131" s="1" t="s">
        <v>7</v>
      </c>
      <c r="W6131">
        <f t="shared" si="657"/>
      </c>
      <c r="X6131">
        <f t="shared" si="658"/>
      </c>
      <c r="Y6131">
        <f t="shared" si="659"/>
      </c>
      <c r="Z6131">
        <f t="shared" si="660"/>
      </c>
    </row>
    <row r="6132" spans="1:26" ht="24">
      <c r="A6132" s="179" t="s">
        <v>8</v>
      </c>
      <c r="B6132" s="180" t="s">
        <v>9</v>
      </c>
      <c r="C6132" s="180" t="s">
        <v>10</v>
      </c>
      <c r="D6132" s="181" t="s">
        <v>11</v>
      </c>
      <c r="E6132" s="181" t="s">
        <v>12</v>
      </c>
      <c r="F6132" s="181" t="s">
        <v>13</v>
      </c>
      <c r="G6132" s="181" t="s">
        <v>14</v>
      </c>
      <c r="H6132" s="179" t="s">
        <v>15</v>
      </c>
      <c r="I6132" s="182" t="s">
        <v>16</v>
      </c>
      <c r="W6132">
        <f t="shared" si="657"/>
      </c>
      <c r="X6132">
        <f t="shared" si="658"/>
      </c>
      <c r="Y6132">
        <f t="shared" si="659"/>
      </c>
      <c r="Z6132">
        <f t="shared" si="660"/>
      </c>
    </row>
    <row r="6133" spans="1:26">
      <c r="A6133" s="5"/>
      <c r="B6133" s="1564" t="s">
        <v>17</v>
      </c>
      <c r="C6133" s="1565"/>
      <c r="D6133" s="5"/>
      <c r="E6133" s="5"/>
      <c r="F6133" s="21"/>
      <c r="G6133" s="6"/>
      <c r="H6133" s="5"/>
      <c r="I6133" s="183"/>
      <c r="W6133">
        <f t="shared" si="657"/>
      </c>
      <c r="X6133">
        <f t="shared" si="658"/>
      </c>
      <c r="Y6133">
        <f t="shared" si="659"/>
      </c>
      <c r="Z6133">
        <f t="shared" si="660"/>
      </c>
    </row>
    <row r="6134" spans="1:26">
      <c r="A6134" s="5">
        <v>1</v>
      </c>
      <c r="B6134" s="8" t="s">
        <v>348</v>
      </c>
      <c r="C6134" s="5" t="s">
        <v>349</v>
      </c>
      <c r="D6134" s="5">
        <v>1</v>
      </c>
      <c r="E6134" s="5">
        <v>5</v>
      </c>
      <c r="F6134" s="21">
        <f>+E6134*D6134</f>
      </c>
      <c r="G6134" s="6">
        <f>+E6134*D6134</f>
      </c>
      <c r="H6134" s="5">
        <v>1</v>
      </c>
      <c r="I6134" s="183">
        <f>+H6134*G6134</f>
      </c>
      <c r="J6134">
        <v>112</v>
      </c>
      <c r="K6134">
        <f>+H6134-J6134</f>
      </c>
      <c r="L6134">
        <f>+K6134*G6134</f>
      </c>
      <c r="W6134">
        <f t="shared" si="657"/>
      </c>
      <c r="X6134">
        <f t="shared" si="658"/>
      </c>
      <c r="Y6134">
        <f t="shared" si="659"/>
      </c>
      <c r="Z6134">
        <f t="shared" si="660"/>
      </c>
    </row>
    <row r="6135" spans="1:26">
      <c r="A6135" s="5"/>
      <c r="B6135" s="1564" t="s">
        <v>18</v>
      </c>
      <c r="C6135" s="1565"/>
      <c r="D6135" s="5"/>
      <c r="E6135" s="5"/>
      <c r="F6135" s="21"/>
      <c r="G6135" s="6"/>
      <c r="H6135" s="5"/>
      <c r="I6135" s="183"/>
      <c r="W6135">
        <f t="shared" si="657"/>
      </c>
      <c r="X6135">
        <f t="shared" si="658"/>
      </c>
      <c r="Y6135">
        <f t="shared" si="659"/>
      </c>
      <c r="Z6135">
        <f t="shared" si="660"/>
      </c>
    </row>
    <row r="6136" spans="1:26">
      <c r="A6136" s="5">
        <v>2</v>
      </c>
      <c r="B6136" s="95" t="s">
        <v>1666</v>
      </c>
      <c r="C6136" s="9" t="s">
        <v>1667</v>
      </c>
      <c r="D6136" s="5">
        <v>1</v>
      </c>
      <c r="E6136" s="5">
        <v>4</v>
      </c>
      <c r="F6136" s="21">
        <f>+E6136*D6136</f>
      </c>
      <c r="G6136" s="6">
        <f>+E6136*D6136</f>
      </c>
      <c r="H6136" s="9">
        <v>1</v>
      </c>
      <c r="I6136" s="183">
        <f>+H6136*G6136</f>
      </c>
      <c r="J6136">
        <v>112</v>
      </c>
      <c r="K6136">
        <f>+H6136-J6136</f>
      </c>
      <c r="L6136">
        <f>+K6136*G6136</f>
      </c>
      <c r="W6136">
        <f t="shared" si="657"/>
      </c>
      <c r="X6136">
        <f t="shared" si="658"/>
      </c>
      <c r="Y6136">
        <f t="shared" si="659"/>
      </c>
      <c r="Z6136">
        <f t="shared" si="660"/>
      </c>
    </row>
    <row r="6137" spans="1:26">
      <c r="A6137" s="5"/>
      <c r="B6137" s="1564" t="s">
        <v>300</v>
      </c>
      <c r="C6137" s="1565"/>
      <c r="D6137" s="5"/>
      <c r="E6137" s="5"/>
      <c r="F6137" s="21"/>
      <c r="G6137" s="6"/>
      <c r="H6137" s="5"/>
      <c r="I6137" s="183"/>
      <c r="W6137">
        <f t="shared" si="657"/>
      </c>
      <c r="X6137">
        <f t="shared" si="658"/>
      </c>
      <c r="Y6137">
        <f t="shared" si="659"/>
      </c>
      <c r="Z6137">
        <f t="shared" si="660"/>
      </c>
    </row>
    <row r="6138" spans="1:26">
      <c r="A6138" s="5">
        <v>3</v>
      </c>
      <c r="B6138" s="17" t="s">
        <v>1136</v>
      </c>
      <c r="C6138" s="349" t="s">
        <v>1135</v>
      </c>
      <c r="D6138" s="5">
        <v>1</v>
      </c>
      <c r="E6138" s="5">
        <v>100</v>
      </c>
      <c r="F6138" s="21">
        <f>+E6138*D6138</f>
      </c>
      <c r="G6138" s="6">
        <f>+E6138*D6138</f>
      </c>
      <c r="H6138" s="5">
        <v>1</v>
      </c>
      <c r="I6138" s="183">
        <f>+H6138*G6138</f>
      </c>
      <c r="J6138">
        <f>25*18%</f>
      </c>
      <c r="K6138">
        <f>+H6138-J6138</f>
      </c>
      <c r="L6138">
        <f>+K6138*G6138</f>
      </c>
      <c r="W6138">
        <f t="shared" si="657"/>
      </c>
      <c r="X6138">
        <f t="shared" si="658"/>
      </c>
      <c r="Y6138">
        <f t="shared" si="659"/>
      </c>
      <c r="Z6138">
        <f t="shared" si="660"/>
      </c>
    </row>
    <row r="6139" spans="1:26">
      <c r="A6139" s="5"/>
      <c r="B6139" s="8"/>
      <c r="C6139" s="5"/>
      <c r="D6139" s="5"/>
      <c r="E6139" s="5"/>
      <c r="F6139" s="21"/>
      <c r="G6139" s="6"/>
      <c r="H6139" s="5"/>
      <c r="I6139" s="183"/>
      <c r="W6139">
        <f t="shared" si="657"/>
      </c>
      <c r="X6139">
        <f t="shared" si="658"/>
      </c>
      <c r="Y6139">
        <f t="shared" si="659"/>
      </c>
      <c r="Z6139">
        <f t="shared" si="660"/>
      </c>
    </row>
    <row r="6140" spans="1:26">
      <c r="A6140" s="5"/>
      <c r="B6140" s="8"/>
      <c r="C6140" s="5"/>
      <c r="D6140" s="5"/>
      <c r="E6140" s="5"/>
      <c r="F6140" s="21"/>
      <c r="G6140" s="6"/>
      <c r="H6140" s="5"/>
      <c r="I6140" s="183"/>
      <c r="W6140">
        <f t="shared" si="657"/>
      </c>
      <c r="X6140">
        <f t="shared" si="658"/>
      </c>
      <c r="Y6140">
        <f t="shared" si="659"/>
      </c>
      <c r="Z6140">
        <f t="shared" si="660"/>
      </c>
    </row>
    <row r="6141" spans="1:26">
      <c r="A6141" s="5"/>
      <c r="B6141" s="8"/>
      <c r="C6141" s="5"/>
      <c r="D6141" s="5"/>
      <c r="E6141" s="5"/>
      <c r="F6141" s="21"/>
      <c r="G6141" s="6"/>
      <c r="H6141" s="5"/>
      <c r="I6141" s="183"/>
      <c r="W6141">
        <f t="shared" si="657"/>
      </c>
      <c r="X6141">
        <f t="shared" si="658"/>
      </c>
      <c r="Y6141">
        <f t="shared" si="659"/>
      </c>
      <c r="Z6141">
        <f t="shared" si="660"/>
      </c>
    </row>
    <row r="6142" spans="1:26">
      <c r="A6142" s="5"/>
      <c r="B6142" s="8"/>
      <c r="C6142" s="5"/>
      <c r="D6142" s="5"/>
      <c r="E6142" s="5"/>
      <c r="F6142" s="21"/>
      <c r="G6142" s="6"/>
      <c r="H6142" s="5"/>
      <c r="I6142" s="183"/>
      <c r="W6142">
        <f t="shared" si="657"/>
      </c>
      <c r="X6142">
        <f t="shared" si="658"/>
      </c>
      <c r="Y6142">
        <f t="shared" si="659"/>
      </c>
      <c r="Z6142">
        <f t="shared" si="660"/>
      </c>
    </row>
    <row r="6143" spans="1:26" ht="15.75" thickBot="1">
      <c r="A6143" s="5"/>
      <c r="B6143" s="224"/>
      <c r="C6143" s="15"/>
      <c r="D6143" s="23"/>
      <c r="E6143" s="225"/>
      <c r="F6143" s="23"/>
      <c r="G6143" s="24"/>
      <c r="H6143" s="225"/>
      <c r="I6143" s="226"/>
      <c r="W6143">
        <f t="shared" si="657"/>
      </c>
      <c r="X6143">
        <f t="shared" si="658"/>
      </c>
      <c r="Y6143">
        <f t="shared" si="659"/>
      </c>
      <c r="Z6143">
        <f t="shared" si="660"/>
      </c>
    </row>
    <row r="6144" spans="1:26">
      <c r="A6144" s="227"/>
      <c r="B6144" s="17"/>
      <c r="C6144" s="5"/>
      <c r="D6144" s="59"/>
      <c r="E6144" s="59"/>
      <c r="F6144" s="53"/>
      <c r="G6144" s="78"/>
      <c r="H6144" s="68"/>
      <c r="I6144" s="228">
        <f>SUM(I6133:I6143)</f>
      </c>
      <c r="L6144">
        <f>SUM(L6133:L6143)</f>
      </c>
      <c r="M6144">
        <f>SUM(M6133:M6143)</f>
      </c>
      <c r="W6144">
        <f t="shared" si="657"/>
      </c>
      <c r="X6144">
        <f t="shared" si="658"/>
      </c>
      <c r="Y6144">
        <f t="shared" si="659"/>
      </c>
      <c r="Z6144">
        <f t="shared" si="660"/>
      </c>
    </row>
    <row r="6145" spans="1:26">
      <c r="A6145" s="10"/>
      <c r="B6145" s="10"/>
      <c r="C6145" s="69"/>
      <c r="D6145" s="69" t="s">
        <v>520</v>
      </c>
      <c r="E6145" s="69"/>
      <c r="F6145" s="69"/>
      <c r="G6145" s="69"/>
      <c r="H6145" s="112">
        <v>1</v>
      </c>
      <c r="I6145" s="191">
        <f>+L6144*H6145</f>
      </c>
      <c r="W6145">
        <f t="shared" si="657"/>
      </c>
      <c r="X6145">
        <f t="shared" si="658"/>
      </c>
      <c r="Y6145">
        <f t="shared" si="659"/>
      </c>
      <c r="Z6145">
        <f t="shared" si="660"/>
      </c>
    </row>
    <row r="6146" spans="1:26" ht="15.75" thickBot="1">
      <c r="A6146" s="10"/>
      <c r="B6146" s="11" t="s">
        <v>20</v>
      </c>
      <c r="C6146" s="35"/>
      <c r="D6146" s="35"/>
      <c r="E6146" s="35"/>
      <c r="F6146" s="35"/>
      <c r="G6146" s="35"/>
      <c r="H6146" s="35"/>
      <c r="I6146" s="98"/>
      <c r="W6146">
        <f t="shared" si="657"/>
      </c>
      <c r="X6146">
        <f t="shared" si="658"/>
      </c>
      <c r="Y6146">
        <f t="shared" si="659"/>
      </c>
      <c r="Z6146">
        <f t="shared" si="660"/>
      </c>
    </row>
    <row r="6147" spans="1:26" ht="15.75" thickBot="1">
      <c r="A6147" s="99"/>
      <c r="B6147" s="38"/>
      <c r="C6147" s="39" t="s">
        <v>21</v>
      </c>
      <c r="D6147" s="40">
        <f>SUM(D6133:D6146)</f>
      </c>
      <c r="E6147" s="41" t="s">
        <v>360</v>
      </c>
      <c r="F6147" s="40">
        <f>SUM(F6133:F6146)</f>
      </c>
      <c r="G6147" s="40">
        <f>SUM(G6133:G6146)</f>
      </c>
      <c r="H6147" s="41">
        <f>+SUMPRODUCT(H6133:H6143,F6133:F6143)</f>
      </c>
      <c r="I6147" s="100">
        <f>+I6144-I6145</f>
      </c>
      <c r="J6147" s="118"/>
      <c r="W6147">
        <f t="shared" si="657"/>
      </c>
      <c r="X6147">
        <f t="shared" si="658"/>
      </c>
      <c r="Y6147">
        <f t="shared" si="659"/>
      </c>
      <c r="Z6147">
        <f t="shared" si="660"/>
      </c>
    </row>
    <row r="6148" spans="1:26">
      <c r="A6148" s="10"/>
      <c r="B6148" s="10"/>
      <c r="C6148" s="91"/>
      <c r="D6148" s="91"/>
      <c r="E6148" s="91"/>
      <c r="F6148" s="91"/>
      <c r="G6148" s="91"/>
      <c r="H6148" s="91"/>
      <c r="I6148" s="91"/>
      <c r="W6148">
        <f t="shared" ref="W6148:W6211" si="661">IF(LEFT($H6148&amp;"",5)="2019-",$H6148,W6147)</f>
      </c>
      <c r="X6148">
        <f t="shared" ref="X6148:X6211" si="662">IF($W6148="",0,IF(COUNTIF($AB$2:$AB$80,$W6148)&gt;0,1,0))</f>
      </c>
      <c r="Y6148">
        <f t="shared" ref="Y6148:Y6211" si="663">IF($C6148="","",UPPER(TRIM(IFERROR(LEFT($C6148&amp;"",FIND("/",$C6148&amp;"")-1),$C6148&amp;""))))</f>
      </c>
      <c r="Z6148">
        <f t="shared" ref="Z6148:Z6211" si="664">IFERROR(IF(ISNUMBER($G6148),$G6148,0),0)</f>
      </c>
    </row>
    <row r="6149" spans="1:26">
      <c r="W6149">
        <f t="shared" si="661"/>
      </c>
      <c r="X6149">
        <f t="shared" si="662"/>
      </c>
      <c r="Y6149">
        <f t="shared" si="663"/>
      </c>
      <c r="Z6149">
        <f t="shared" si="664"/>
      </c>
    </row>
    <row r="6150" spans="1:26">
      <c r="W6150">
        <f t="shared" si="661"/>
      </c>
      <c r="X6150">
        <f t="shared" si="662"/>
      </c>
      <c r="Y6150">
        <f t="shared" si="663"/>
      </c>
      <c r="Z6150">
        <f t="shared" si="664"/>
      </c>
    </row>
    <row r="6151" spans="1:26">
      <c r="W6151">
        <f t="shared" si="661"/>
      </c>
      <c r="X6151">
        <f t="shared" si="662"/>
      </c>
      <c r="Y6151">
        <f t="shared" si="663"/>
      </c>
      <c r="Z6151">
        <f t="shared" si="664"/>
      </c>
    </row>
    <row r="6152" spans="1:26">
      <c r="W6152">
        <f t="shared" si="661"/>
      </c>
      <c r="X6152">
        <f t="shared" si="662"/>
      </c>
      <c r="Y6152">
        <f t="shared" si="663"/>
      </c>
      <c r="Z6152">
        <f t="shared" si="664"/>
      </c>
    </row>
    <row r="6153" spans="1:26">
      <c r="A6153" s="1562" t="s">
        <v>0</v>
      </c>
      <c r="B6153" s="1562"/>
      <c r="C6153" s="1562"/>
      <c r="D6153" s="1562"/>
      <c r="E6153" s="1562"/>
      <c r="F6153" s="1562"/>
      <c r="G6153" s="1562"/>
      <c r="H6153" s="1562"/>
      <c r="I6153" s="1562"/>
      <c r="W6153">
        <f t="shared" si="661"/>
      </c>
      <c r="X6153">
        <f t="shared" si="662"/>
      </c>
      <c r="Y6153">
        <f t="shared" si="663"/>
      </c>
      <c r="Z6153">
        <f t="shared" si="664"/>
      </c>
    </row>
    <row r="6154" spans="1:26">
      <c r="W6154">
        <f t="shared" si="661"/>
      </c>
      <c r="X6154">
        <f t="shared" si="662"/>
      </c>
      <c r="Y6154">
        <f t="shared" si="663"/>
      </c>
      <c r="Z6154">
        <f t="shared" si="664"/>
      </c>
    </row>
    <row r="6155" spans="1:26">
      <c r="A6155" s="1" t="s">
        <v>1</v>
      </c>
      <c r="B6155" s="1"/>
      <c r="G6155" s="2" t="s">
        <v>2</v>
      </c>
      <c r="H6155" s="3" t="s">
        <v>1631</v>
      </c>
      <c r="W6155">
        <f t="shared" si="661"/>
      </c>
      <c r="X6155">
        <f t="shared" si="662"/>
      </c>
      <c r="Y6155">
        <f t="shared" si="663"/>
      </c>
      <c r="Z6155">
        <f t="shared" si="664"/>
      </c>
    </row>
    <row r="6156" spans="1:26">
      <c r="A6156" s="1" t="inlineStr">
        <is>
          <t>Dealer-258</t>
        </is>
      </c>
      <c r="B6156" s="1"/>
      <c r="C6156" s="51"/>
      <c r="F6156" s="4"/>
      <c r="G6156" s="451" t="s">
        <v>1440</v>
      </c>
      <c r="H6156" s="582" t="s">
        <v>193</v>
      </c>
      <c r="W6156">
        <f t="shared" si="661"/>
      </c>
      <c r="X6156">
        <f t="shared" si="662"/>
      </c>
      <c r="Y6156">
        <f t="shared" si="663"/>
      </c>
      <c r="Z6156">
        <f t="shared" si="664"/>
      </c>
    </row>
    <row r="6157" spans="1:26">
      <c r="A6157" s="1" t="inlineStr">
        <is>
          <t>Dealer-245</t>
        </is>
      </c>
      <c r="B6157" s="1"/>
      <c r="C6157" s="51"/>
      <c r="W6157">
        <f t="shared" si="661"/>
      </c>
      <c r="X6157">
        <f t="shared" si="662"/>
      </c>
      <c r="Y6157">
        <f t="shared" si="663"/>
      </c>
      <c r="Z6157">
        <f t="shared" si="664"/>
      </c>
    </row>
    <row r="6158" spans="1:26">
      <c r="A6158" s="1" t="inlineStr">
        <is>
          <t>Address line (redacted)</t>
        </is>
      </c>
      <c r="B6158" s="1"/>
      <c r="C6158" s="51"/>
      <c r="W6158">
        <f t="shared" si="661"/>
      </c>
      <c r="X6158">
        <f t="shared" si="662"/>
      </c>
      <c r="Y6158">
        <f t="shared" si="663"/>
      </c>
      <c r="Z6158">
        <f t="shared" si="664"/>
      </c>
    </row>
    <row r="6159" spans="1:26">
      <c r="A6159" s="1" t="inlineStr">
        <is>
          <t>Address line (redacted)</t>
        </is>
      </c>
      <c r="B6159" s="1"/>
      <c r="C6159" s="51"/>
      <c r="W6159">
        <f t="shared" si="661"/>
      </c>
      <c r="X6159">
        <f t="shared" si="662"/>
      </c>
      <c r="Y6159">
        <f t="shared" si="663"/>
      </c>
      <c r="Z6159">
        <f t="shared" si="664"/>
      </c>
    </row>
    <row r="6160" spans="1:26">
      <c r="A6160" s="22" t="s">
        <v>4</v>
      </c>
      <c r="B6160" s="87" t="inlineStr">
        <is>
          <t>GSTIN-MASKED</t>
        </is>
      </c>
      <c r="C6160" s="126"/>
      <c r="D6160" s="126"/>
      <c r="E6160" s="126"/>
      <c r="F6160" s="126"/>
      <c r="G6160" s="126"/>
      <c r="H6160" s="126"/>
      <c r="I6160" s="126"/>
      <c r="W6160">
        <f t="shared" si="661"/>
      </c>
      <c r="X6160">
        <f t="shared" si="662"/>
      </c>
      <c r="Y6160">
        <f t="shared" si="663"/>
      </c>
      <c r="Z6160">
        <f t="shared" si="664"/>
      </c>
    </row>
    <row r="6161" spans="1:26">
      <c r="A6161" s="12"/>
      <c r="B6161" s="86"/>
      <c r="W6161">
        <f t="shared" si="661"/>
      </c>
      <c r="X6161">
        <f t="shared" si="662"/>
      </c>
      <c r="Y6161">
        <f t="shared" si="663"/>
      </c>
      <c r="Z6161">
        <f t="shared" si="664"/>
      </c>
    </row>
    <row r="6162" spans="1:26">
      <c r="A6162" s="345" t="s">
        <v>2982</v>
      </c>
      <c r="B6162" s="86"/>
      <c r="W6162">
        <f t="shared" si="661"/>
      </c>
      <c r="X6162">
        <f t="shared" si="662"/>
      </c>
      <c r="Y6162">
        <f t="shared" si="663"/>
      </c>
      <c r="Z6162">
        <f t="shared" si="664"/>
      </c>
    </row>
    <row r="6163" spans="1:26">
      <c r="A6163" s="345" t="inlineStr">
        <is>
          <t>Address line (redacted)</t>
        </is>
      </c>
      <c r="B6163" s="86"/>
      <c r="W6163">
        <f t="shared" si="661"/>
      </c>
      <c r="X6163">
        <f t="shared" si="662"/>
      </c>
      <c r="Y6163">
        <f t="shared" si="663"/>
      </c>
      <c r="Z6163">
        <f t="shared" si="664"/>
      </c>
    </row>
    <row r="6164" spans="1:26">
      <c r="A6164" s="876" t="inlineStr">
        <is>
          <t>GSTIN-MASKED</t>
        </is>
      </c>
      <c r="B6164" s="86"/>
      <c r="W6164">
        <f t="shared" si="661"/>
      </c>
      <c r="X6164">
        <f t="shared" si="662"/>
      </c>
      <c r="Y6164">
        <f t="shared" si="663"/>
      </c>
      <c r="Z6164">
        <f t="shared" si="664"/>
      </c>
    </row>
    <row r="6165" spans="1:26">
      <c r="A6165" s="876" t="inlineStr">
        <is>
          <t>Address line (redacted)</t>
        </is>
      </c>
      <c r="B6165" s="86"/>
      <c r="W6165">
        <f t="shared" si="661"/>
      </c>
      <c r="X6165">
        <f t="shared" si="662"/>
      </c>
      <c r="Y6165">
        <f t="shared" si="663"/>
      </c>
      <c r="Z6165">
        <f t="shared" si="664"/>
      </c>
    </row>
    <row r="6166" spans="1:26">
      <c r="A6166" s="876"/>
      <c r="B6166" s="86"/>
      <c r="W6166">
        <f t="shared" si="661"/>
      </c>
      <c r="X6166">
        <f t="shared" si="662"/>
      </c>
      <c r="Y6166">
        <f t="shared" si="663"/>
      </c>
      <c r="Z6166">
        <f t="shared" si="664"/>
      </c>
    </row>
    <row r="6167" spans="1:26">
      <c r="A6167" s="12"/>
      <c r="B6167" s="86"/>
      <c r="W6167">
        <f t="shared" si="661"/>
      </c>
      <c r="X6167">
        <f t="shared" si="662"/>
      </c>
      <c r="Y6167">
        <f t="shared" si="663"/>
      </c>
      <c r="Z6167">
        <f t="shared" si="664"/>
      </c>
    </row>
    <row r="6168" spans="1:26">
      <c r="A6168" s="1" t="s">
        <v>5</v>
      </c>
      <c r="E6168" t="s">
        <v>2939</v>
      </c>
      <c r="W6168">
        <f t="shared" si="661"/>
      </c>
      <c r="X6168">
        <f t="shared" si="662"/>
      </c>
      <c r="Y6168">
        <f t="shared" si="663"/>
      </c>
      <c r="Z6168">
        <f t="shared" si="664"/>
      </c>
    </row>
    <row r="6169" spans="1:26">
      <c r="A6169" s="1" t="s">
        <v>6</v>
      </c>
      <c r="W6169">
        <f t="shared" si="661"/>
      </c>
      <c r="X6169">
        <f t="shared" si="662"/>
      </c>
      <c r="Y6169">
        <f t="shared" si="663"/>
      </c>
      <c r="Z6169">
        <f t="shared" si="664"/>
      </c>
    </row>
    <row r="6170" spans="1:26" ht="15.75" thickBot="1">
      <c r="A6170" s="1" t="s">
        <v>7</v>
      </c>
      <c r="W6170">
        <f t="shared" si="661"/>
      </c>
      <c r="X6170">
        <f t="shared" si="662"/>
      </c>
      <c r="Y6170">
        <f t="shared" si="663"/>
      </c>
      <c r="Z6170">
        <f t="shared" si="664"/>
      </c>
    </row>
    <row r="6171" spans="1:26" ht="24">
      <c r="A6171" s="26" t="s">
        <v>8</v>
      </c>
      <c r="B6171" s="27" t="s">
        <v>9</v>
      </c>
      <c r="C6171" s="27" t="s">
        <v>10</v>
      </c>
      <c r="D6171" s="28" t="s">
        <v>11</v>
      </c>
      <c r="E6171" s="28" t="s">
        <v>12</v>
      </c>
      <c r="F6171" s="28" t="s">
        <v>13</v>
      </c>
      <c r="G6171" s="28" t="s">
        <v>14</v>
      </c>
      <c r="H6171" s="29" t="s">
        <v>15</v>
      </c>
      <c r="I6171" s="30" t="s">
        <v>16</v>
      </c>
      <c r="W6171">
        <f t="shared" si="661"/>
      </c>
      <c r="X6171">
        <f t="shared" si="662"/>
      </c>
      <c r="Y6171">
        <f t="shared" si="663"/>
      </c>
      <c r="Z6171">
        <f t="shared" si="664"/>
      </c>
    </row>
    <row r="6172" spans="1:26">
      <c r="A6172" s="16"/>
      <c r="B6172" s="1563" t="s">
        <v>18</v>
      </c>
      <c r="C6172" s="1563"/>
      <c r="D6172" s="5"/>
      <c r="E6172" s="5"/>
      <c r="F6172" s="6"/>
      <c r="G6172" s="6"/>
      <c r="H6172" s="16"/>
      <c r="I6172" s="129"/>
      <c r="W6172">
        <f t="shared" si="661"/>
      </c>
      <c r="X6172">
        <f t="shared" si="662"/>
      </c>
      <c r="Y6172">
        <f t="shared" si="663"/>
      </c>
      <c r="Z6172">
        <f t="shared" si="664"/>
      </c>
    </row>
    <row r="6173" spans="1:26" ht="14.1" customHeight="1">
      <c r="A6173" s="5">
        <v>1</v>
      </c>
      <c r="B6173" s="128" t="s">
        <v>937</v>
      </c>
      <c r="C6173" s="101" t="s">
        <v>936</v>
      </c>
      <c r="D6173" s="5">
        <v>1</v>
      </c>
      <c r="E6173" s="5">
        <v>4</v>
      </c>
      <c r="F6173" s="6">
        <f>+E6173*D6173</f>
      </c>
      <c r="G6173" s="6">
        <f>+E6173*D6173</f>
      </c>
      <c r="H6173" s="9">
        <v>1</v>
      </c>
      <c r="I6173" s="102">
        <f>+H6173*G6173</f>
      </c>
      <c r="W6173">
        <f t="shared" si="661"/>
      </c>
      <c r="X6173">
        <f t="shared" si="662"/>
      </c>
      <c r="Y6173">
        <f t="shared" si="663"/>
      </c>
      <c r="Z6173">
        <f t="shared" si="664"/>
      </c>
    </row>
    <row r="6174" spans="1:26" ht="14.1" customHeight="1">
      <c r="A6174" s="5">
        <v>2</v>
      </c>
      <c r="B6174" s="128" t="s">
        <v>1412</v>
      </c>
      <c r="C6174" s="9" t="s">
        <v>1411</v>
      </c>
      <c r="D6174" s="296">
        <v>1</v>
      </c>
      <c r="E6174" s="5"/>
      <c r="F6174" s="6">
        <v>2</v>
      </c>
      <c r="G6174" s="6">
        <f>+F6174</f>
      </c>
      <c r="H6174" s="9">
        <v>1</v>
      </c>
      <c r="I6174" s="102">
        <f t="shared" ref="I6174:I6207" si="665">+H6174*G6174</f>
      </c>
      <c r="W6174">
        <f t="shared" si="661"/>
      </c>
      <c r="X6174">
        <f t="shared" si="662"/>
      </c>
      <c r="Y6174">
        <f t="shared" si="663"/>
      </c>
      <c r="Z6174">
        <f t="shared" si="664"/>
      </c>
    </row>
    <row r="6175" spans="1:26" ht="14.1" customHeight="1">
      <c r="A6175" s="5">
        <v>3</v>
      </c>
      <c r="B6175" s="95" t="s">
        <v>471</v>
      </c>
      <c r="C6175" s="9" t="s">
        <v>470</v>
      </c>
      <c r="D6175" s="5">
        <v>1</v>
      </c>
      <c r="E6175" s="5">
        <v>4</v>
      </c>
      <c r="F6175" s="6">
        <f t="shared" ref="F6175:F6204" si="666">+E6175*D6175</f>
      </c>
      <c r="G6175" s="6">
        <f t="shared" ref="G6175:G6204" si="667">+E6175*D6175</f>
      </c>
      <c r="H6175" s="9">
        <v>1</v>
      </c>
      <c r="I6175" s="102">
        <f t="shared" si="665"/>
      </c>
      <c r="W6175">
        <f t="shared" si="661"/>
      </c>
      <c r="X6175">
        <f t="shared" si="662"/>
      </c>
      <c r="Y6175">
        <f t="shared" si="663"/>
      </c>
      <c r="Z6175">
        <f t="shared" si="664"/>
      </c>
    </row>
    <row r="6176" spans="1:26" ht="14.1" customHeight="1">
      <c r="A6176" s="5">
        <v>4</v>
      </c>
      <c r="B6176" s="8" t="s">
        <v>295</v>
      </c>
      <c r="C6176" s="5" t="s">
        <v>294</v>
      </c>
      <c r="D6176" s="5">
        <v>1</v>
      </c>
      <c r="E6176" s="5">
        <v>4</v>
      </c>
      <c r="F6176" s="6">
        <f t="shared" si="666"/>
      </c>
      <c r="G6176" s="6">
        <f t="shared" si="667"/>
      </c>
      <c r="H6176" s="9">
        <v>1</v>
      </c>
      <c r="I6176" s="102">
        <f t="shared" si="665"/>
      </c>
      <c r="W6176">
        <f t="shared" si="661"/>
      </c>
      <c r="X6176">
        <f t="shared" si="662"/>
      </c>
      <c r="Y6176">
        <f t="shared" si="663"/>
      </c>
      <c r="Z6176">
        <f t="shared" si="664"/>
      </c>
    </row>
    <row r="6177" spans="1:26" ht="14.1" customHeight="1">
      <c r="A6177" s="5">
        <v>4</v>
      </c>
      <c r="B6177" s="8" t="s">
        <v>295</v>
      </c>
      <c r="C6177" s="5" t="s">
        <v>294</v>
      </c>
      <c r="D6177" s="333"/>
      <c r="E6177" s="5"/>
      <c r="F6177" s="6">
        <v>2</v>
      </c>
      <c r="G6177" s="6">
        <f>+F6177</f>
      </c>
      <c r="H6177" s="9">
        <v>1</v>
      </c>
      <c r="I6177" s="102">
        <f>+H6177*G6177</f>
      </c>
      <c r="W6177">
        <f t="shared" si="661"/>
      </c>
      <c r="X6177">
        <f t="shared" si="662"/>
      </c>
      <c r="Y6177">
        <f t="shared" si="663"/>
      </c>
      <c r="Z6177">
        <f t="shared" si="664"/>
      </c>
    </row>
    <row r="6178" spans="1:26" ht="14.1" customHeight="1">
      <c r="A6178" s="5">
        <v>5</v>
      </c>
      <c r="B6178" s="128" t="s">
        <v>835</v>
      </c>
      <c r="C6178" s="101" t="s">
        <v>834</v>
      </c>
      <c r="D6178" s="5">
        <v>1</v>
      </c>
      <c r="E6178" s="5">
        <v>4</v>
      </c>
      <c r="F6178" s="6">
        <f t="shared" si="666"/>
      </c>
      <c r="G6178" s="6">
        <f t="shared" si="667"/>
      </c>
      <c r="H6178" s="5">
        <v>1</v>
      </c>
      <c r="I6178" s="102">
        <f t="shared" si="665"/>
      </c>
      <c r="W6178">
        <f t="shared" si="661"/>
      </c>
      <c r="X6178">
        <f t="shared" si="662"/>
      </c>
      <c r="Y6178">
        <f t="shared" si="663"/>
      </c>
      <c r="Z6178">
        <f t="shared" si="664"/>
      </c>
    </row>
    <row r="6179" spans="1:26" ht="14.1" customHeight="1">
      <c r="A6179" s="5">
        <v>6</v>
      </c>
      <c r="B6179" s="128" t="s">
        <v>677</v>
      </c>
      <c r="C6179" s="101" t="s">
        <v>678</v>
      </c>
      <c r="D6179" s="296"/>
      <c r="E6179" s="5"/>
      <c r="F6179" s="6">
        <v>2</v>
      </c>
      <c r="G6179" s="6">
        <f>+F6179</f>
      </c>
      <c r="H6179" s="5">
        <v>1</v>
      </c>
      <c r="I6179" s="102">
        <f t="shared" si="665"/>
      </c>
      <c r="W6179">
        <f t="shared" si="661"/>
      </c>
      <c r="X6179">
        <f t="shared" si="662"/>
      </c>
      <c r="Y6179">
        <f t="shared" si="663"/>
      </c>
      <c r="Z6179">
        <f t="shared" si="664"/>
      </c>
    </row>
    <row r="6180" spans="1:26" ht="14.1" customHeight="1">
      <c r="A6180" s="5">
        <v>34</v>
      </c>
      <c r="B6180" s="15" t="s">
        <v>1511</v>
      </c>
      <c r="C6180" s="5" t="s">
        <v>1644</v>
      </c>
      <c r="D6180" s="5">
        <v>1</v>
      </c>
      <c r="E6180" s="5">
        <v>4</v>
      </c>
      <c r="F6180" s="6">
        <f>+E6180*D6180</f>
      </c>
      <c r="G6180" s="6">
        <f>+E6180*D6180</f>
      </c>
      <c r="H6180" s="5">
        <v>1</v>
      </c>
      <c r="I6180" s="102">
        <f t="shared" si="665"/>
      </c>
      <c r="W6180">
        <f t="shared" si="661"/>
      </c>
      <c r="X6180">
        <f t="shared" si="662"/>
      </c>
      <c r="Y6180">
        <f t="shared" si="663"/>
      </c>
      <c r="Z6180">
        <f t="shared" si="664"/>
      </c>
    </row>
    <row r="6181" spans="1:26" ht="14.1" customHeight="1">
      <c r="A6181" s="5">
        <v>8</v>
      </c>
      <c r="B6181" s="95" t="s">
        <v>277</v>
      </c>
      <c r="C6181" s="9" t="s">
        <v>278</v>
      </c>
      <c r="D6181" s="5">
        <v>1</v>
      </c>
      <c r="E6181" s="5">
        <v>4</v>
      </c>
      <c r="F6181" s="6">
        <f t="shared" si="666"/>
      </c>
      <c r="G6181" s="6">
        <f t="shared" si="667"/>
      </c>
      <c r="H6181" s="16">
        <v>1</v>
      </c>
      <c r="I6181" s="102">
        <f t="shared" si="665"/>
      </c>
      <c r="W6181">
        <f t="shared" si="661"/>
      </c>
      <c r="X6181">
        <f t="shared" si="662"/>
      </c>
      <c r="Y6181">
        <f t="shared" si="663"/>
      </c>
      <c r="Z6181">
        <f t="shared" si="664"/>
      </c>
    </row>
    <row r="6182" spans="1:26" ht="14.1" customHeight="1">
      <c r="A6182" s="5">
        <v>9</v>
      </c>
      <c r="B6182" s="95" t="s">
        <v>391</v>
      </c>
      <c r="C6182" s="9" t="s">
        <v>392</v>
      </c>
      <c r="D6182" s="440">
        <v>1</v>
      </c>
      <c r="E6182" s="5"/>
      <c r="F6182" s="6">
        <v>2</v>
      </c>
      <c r="G6182" s="6">
        <f>+F6182</f>
      </c>
      <c r="H6182" s="16">
        <v>1</v>
      </c>
      <c r="I6182" s="102">
        <f t="shared" si="665"/>
      </c>
      <c r="W6182">
        <f t="shared" si="661"/>
      </c>
      <c r="X6182">
        <f t="shared" si="662"/>
      </c>
      <c r="Y6182">
        <f t="shared" si="663"/>
      </c>
      <c r="Z6182">
        <f t="shared" si="664"/>
      </c>
    </row>
    <row r="6183" spans="1:26" ht="24">
      <c r="A6183" s="5">
        <v>10</v>
      </c>
      <c r="B6183" s="95" t="s">
        <v>846</v>
      </c>
      <c r="C6183" s="101" t="s">
        <v>845</v>
      </c>
      <c r="D6183" s="5">
        <v>1</v>
      </c>
      <c r="E6183" s="5">
        <v>4</v>
      </c>
      <c r="F6183" s="6">
        <f t="shared" si="666"/>
      </c>
      <c r="G6183" s="6">
        <f t="shared" si="667"/>
      </c>
      <c r="H6183" s="16">
        <v>1</v>
      </c>
      <c r="I6183" s="102">
        <f t="shared" si="665"/>
      </c>
      <c r="W6183">
        <f t="shared" si="661"/>
      </c>
      <c r="X6183">
        <f t="shared" si="662"/>
      </c>
      <c r="Y6183">
        <f t="shared" si="663"/>
      </c>
      <c r="Z6183">
        <f t="shared" si="664"/>
      </c>
    </row>
    <row r="6184" spans="1:26" ht="14.1" customHeight="1">
      <c r="A6184" s="5">
        <v>11</v>
      </c>
      <c r="B6184" s="95" t="s">
        <v>830</v>
      </c>
      <c r="C6184" s="101" t="s">
        <v>829</v>
      </c>
      <c r="D6184" s="5">
        <v>1</v>
      </c>
      <c r="E6184" s="5">
        <v>4</v>
      </c>
      <c r="F6184" s="6">
        <f t="shared" si="666"/>
      </c>
      <c r="G6184" s="6">
        <f t="shared" si="667"/>
      </c>
      <c r="H6184" s="16">
        <v>1</v>
      </c>
      <c r="I6184" s="102">
        <f t="shared" si="665"/>
      </c>
      <c r="W6184">
        <f t="shared" si="661"/>
      </c>
      <c r="X6184">
        <f t="shared" si="662"/>
      </c>
      <c r="Y6184">
        <f t="shared" si="663"/>
      </c>
      <c r="Z6184">
        <f t="shared" si="664"/>
      </c>
    </row>
    <row r="6185" spans="1:26" ht="24">
      <c r="A6185" s="5">
        <v>12</v>
      </c>
      <c r="B6185" s="95" t="s">
        <v>322</v>
      </c>
      <c r="C6185" s="101" t="s">
        <v>323</v>
      </c>
      <c r="D6185" s="5">
        <v>1</v>
      </c>
      <c r="E6185" s="16">
        <v>4</v>
      </c>
      <c r="F6185" s="6">
        <f t="shared" si="666"/>
      </c>
      <c r="G6185" s="6">
        <f t="shared" si="667"/>
      </c>
      <c r="H6185" s="5">
        <v>1</v>
      </c>
      <c r="I6185" s="102">
        <f t="shared" si="665"/>
      </c>
      <c r="W6185">
        <f t="shared" si="661"/>
      </c>
      <c r="X6185">
        <f t="shared" si="662"/>
      </c>
      <c r="Y6185">
        <f t="shared" si="663"/>
      </c>
      <c r="Z6185">
        <f t="shared" si="664"/>
      </c>
    </row>
    <row r="6186" spans="1:26" ht="14.1" customHeight="1">
      <c r="A6186" s="5">
        <v>13</v>
      </c>
      <c r="B6186" s="95" t="s">
        <v>492</v>
      </c>
      <c r="C6186" s="101" t="s">
        <v>493</v>
      </c>
      <c r="D6186" s="5">
        <v>1</v>
      </c>
      <c r="E6186" s="5">
        <v>4</v>
      </c>
      <c r="F6186" s="6">
        <f t="shared" si="666"/>
      </c>
      <c r="G6186" s="6">
        <f t="shared" si="667"/>
      </c>
      <c r="H6186" s="5">
        <v>1</v>
      </c>
      <c r="I6186" s="102">
        <f t="shared" si="665"/>
      </c>
      <c r="W6186">
        <f t="shared" si="661"/>
      </c>
      <c r="X6186">
        <f t="shared" si="662"/>
      </c>
      <c r="Y6186">
        <f t="shared" si="663"/>
      </c>
      <c r="Z6186">
        <f t="shared" si="664"/>
      </c>
    </row>
    <row r="6187" spans="1:26" ht="14.1" customHeight="1">
      <c r="A6187" s="5">
        <v>14</v>
      </c>
      <c r="B6187" s="8" t="s">
        <v>707</v>
      </c>
      <c r="C6187" s="5" t="s">
        <v>708</v>
      </c>
      <c r="D6187" s="5">
        <v>1</v>
      </c>
      <c r="E6187" s="16">
        <v>4</v>
      </c>
      <c r="F6187" s="6">
        <f t="shared" si="666"/>
      </c>
      <c r="G6187" s="6">
        <f t="shared" si="667"/>
      </c>
      <c r="H6187" s="16">
        <v>1</v>
      </c>
      <c r="I6187" s="102">
        <f t="shared" si="665"/>
      </c>
      <c r="W6187">
        <f t="shared" si="661"/>
      </c>
      <c r="X6187">
        <f t="shared" si="662"/>
      </c>
      <c r="Y6187">
        <f t="shared" si="663"/>
      </c>
      <c r="Z6187">
        <f t="shared" si="664"/>
      </c>
    </row>
    <row r="6188" spans="1:26" ht="14.1" customHeight="1">
      <c r="A6188" s="5">
        <v>15</v>
      </c>
      <c r="B6188" s="95" t="s">
        <v>1143</v>
      </c>
      <c r="C6188" s="9" t="s">
        <v>1142</v>
      </c>
      <c r="D6188" s="5">
        <v>1</v>
      </c>
      <c r="E6188" s="5">
        <v>4</v>
      </c>
      <c r="F6188" s="6">
        <f t="shared" si="666"/>
      </c>
      <c r="G6188" s="6">
        <f t="shared" si="667"/>
      </c>
      <c r="H6188" s="5">
        <v>1</v>
      </c>
      <c r="I6188" s="102">
        <f t="shared" si="665"/>
      </c>
      <c r="W6188">
        <f t="shared" si="661"/>
      </c>
      <c r="X6188">
        <f t="shared" si="662"/>
      </c>
      <c r="Y6188">
        <f t="shared" si="663"/>
      </c>
      <c r="Z6188">
        <f t="shared" si="664"/>
      </c>
    </row>
    <row r="6189" spans="1:26" ht="24">
      <c r="A6189" s="5">
        <v>16</v>
      </c>
      <c r="B6189" s="95" t="s">
        <v>1641</v>
      </c>
      <c r="C6189" s="9" t="s">
        <v>1640</v>
      </c>
      <c r="D6189" s="333">
        <v>1</v>
      </c>
      <c r="E6189" s="5"/>
      <c r="F6189" s="6">
        <v>2</v>
      </c>
      <c r="G6189" s="6">
        <f>+F6189</f>
      </c>
      <c r="H6189" s="5">
        <v>1</v>
      </c>
      <c r="I6189" s="102">
        <f t="shared" si="665"/>
      </c>
      <c r="W6189">
        <f t="shared" si="661"/>
      </c>
      <c r="X6189">
        <f t="shared" si="662"/>
      </c>
      <c r="Y6189">
        <f t="shared" si="663"/>
      </c>
      <c r="Z6189">
        <f t="shared" si="664"/>
      </c>
    </row>
    <row r="6190" spans="1:26" ht="14.1" customHeight="1">
      <c r="A6190" s="5">
        <v>17</v>
      </c>
      <c r="B6190" s="15" t="s">
        <v>1347</v>
      </c>
      <c r="C6190" s="5" t="s">
        <v>1346</v>
      </c>
      <c r="D6190" s="440"/>
      <c r="E6190" s="5"/>
      <c r="F6190" s="6">
        <v>2</v>
      </c>
      <c r="G6190" s="6">
        <f>+F6190</f>
      </c>
      <c r="H6190" s="5">
        <v>1</v>
      </c>
      <c r="I6190" s="102">
        <f t="shared" si="665"/>
      </c>
      <c r="W6190">
        <f t="shared" si="661"/>
      </c>
      <c r="X6190">
        <f t="shared" si="662"/>
      </c>
      <c r="Y6190">
        <f t="shared" si="663"/>
      </c>
      <c r="Z6190">
        <f t="shared" si="664"/>
      </c>
    </row>
    <row r="6191" spans="1:26" ht="14.1" customHeight="1">
      <c r="A6191" s="5">
        <v>18</v>
      </c>
      <c r="B6191" s="8" t="s">
        <v>434</v>
      </c>
      <c r="C6191" s="5" t="s">
        <v>1210</v>
      </c>
      <c r="D6191" s="5">
        <v>1</v>
      </c>
      <c r="E6191" s="16">
        <v>6</v>
      </c>
      <c r="F6191" s="6">
        <f t="shared" si="666"/>
      </c>
      <c r="G6191" s="6">
        <f t="shared" si="667"/>
      </c>
      <c r="H6191" s="5">
        <v>1</v>
      </c>
      <c r="I6191" s="102">
        <f t="shared" si="665"/>
      </c>
      <c r="W6191">
        <f t="shared" si="661"/>
      </c>
      <c r="X6191">
        <f t="shared" si="662"/>
      </c>
      <c r="Y6191">
        <f t="shared" si="663"/>
      </c>
      <c r="Z6191">
        <f t="shared" si="664"/>
      </c>
    </row>
    <row r="6192" spans="1:26" ht="14.1" customHeight="1">
      <c r="A6192" s="5">
        <v>19</v>
      </c>
      <c r="B6192" s="95" t="s">
        <v>842</v>
      </c>
      <c r="C6192" s="101" t="s">
        <v>841</v>
      </c>
      <c r="D6192" s="5">
        <v>1</v>
      </c>
      <c r="E6192" s="5">
        <v>4</v>
      </c>
      <c r="F6192" s="6">
        <f t="shared" si="666"/>
      </c>
      <c r="G6192" s="6">
        <f t="shared" si="667"/>
      </c>
      <c r="H6192" s="16">
        <v>1</v>
      </c>
      <c r="I6192" s="102">
        <f t="shared" si="665"/>
      </c>
      <c r="W6192">
        <f t="shared" si="661"/>
      </c>
      <c r="X6192">
        <f t="shared" si="662"/>
      </c>
      <c r="Y6192">
        <f t="shared" si="663"/>
      </c>
      <c r="Z6192">
        <f t="shared" si="664"/>
      </c>
    </row>
    <row r="6193" spans="1:26" ht="14.1" customHeight="1">
      <c r="A6193" s="5">
        <v>19</v>
      </c>
      <c r="B6193" s="95" t="s">
        <v>842</v>
      </c>
      <c r="C6193" s="101" t="s">
        <v>841</v>
      </c>
      <c r="D6193" s="479">
        <v>1</v>
      </c>
      <c r="E6193" s="5"/>
      <c r="F6193" s="6">
        <v>2</v>
      </c>
      <c r="G6193" s="6">
        <f>+F6193</f>
      </c>
      <c r="H6193" s="16">
        <v>1</v>
      </c>
      <c r="I6193" s="102">
        <f>+H6193*G6193</f>
      </c>
      <c r="W6193">
        <f t="shared" si="661"/>
      </c>
      <c r="X6193">
        <f t="shared" si="662"/>
      </c>
      <c r="Y6193">
        <f t="shared" si="663"/>
      </c>
      <c r="Z6193">
        <f t="shared" si="664"/>
      </c>
    </row>
    <row r="6194" spans="1:26" ht="14.1" customHeight="1">
      <c r="A6194" s="5">
        <v>20</v>
      </c>
      <c r="B6194" s="95" t="s">
        <v>840</v>
      </c>
      <c r="C6194" s="101" t="s">
        <v>839</v>
      </c>
      <c r="D6194" s="5">
        <v>1</v>
      </c>
      <c r="E6194" s="5">
        <v>4</v>
      </c>
      <c r="F6194" s="6">
        <f t="shared" si="666"/>
      </c>
      <c r="G6194" s="6">
        <f t="shared" si="667"/>
      </c>
      <c r="H6194" s="16">
        <v>1</v>
      </c>
      <c r="I6194" s="102">
        <f t="shared" si="665"/>
      </c>
      <c r="W6194">
        <f t="shared" si="661"/>
      </c>
      <c r="X6194">
        <f t="shared" si="662"/>
      </c>
      <c r="Y6194">
        <f t="shared" si="663"/>
      </c>
      <c r="Z6194">
        <f t="shared" si="664"/>
      </c>
    </row>
    <row r="6195" spans="1:26" ht="14.1" customHeight="1">
      <c r="A6195" s="5">
        <v>20</v>
      </c>
      <c r="B6195" s="95" t="s">
        <v>840</v>
      </c>
      <c r="C6195" s="101" t="s">
        <v>839</v>
      </c>
      <c r="D6195" s="479"/>
      <c r="E6195" s="5"/>
      <c r="F6195" s="6">
        <v>2</v>
      </c>
      <c r="G6195" s="6">
        <f>+F6195</f>
      </c>
      <c r="H6195" s="16">
        <v>1</v>
      </c>
      <c r="I6195" s="102">
        <f>+H6195*G6195</f>
      </c>
      <c r="W6195">
        <f t="shared" si="661"/>
      </c>
      <c r="X6195">
        <f t="shared" si="662"/>
      </c>
      <c r="Y6195">
        <f t="shared" si="663"/>
      </c>
      <c r="Z6195">
        <f t="shared" si="664"/>
      </c>
    </row>
    <row r="6196" spans="1:26" ht="14.1" customHeight="1">
      <c r="A6196" s="5">
        <v>21</v>
      </c>
      <c r="B6196" s="95" t="s">
        <v>291</v>
      </c>
      <c r="C6196" s="101" t="s">
        <v>290</v>
      </c>
      <c r="D6196" s="5">
        <v>1</v>
      </c>
      <c r="E6196" s="5">
        <v>4</v>
      </c>
      <c r="F6196" s="6">
        <f t="shared" si="666"/>
      </c>
      <c r="G6196" s="6">
        <f t="shared" si="667"/>
      </c>
      <c r="H6196" s="16">
        <v>1</v>
      </c>
      <c r="I6196" s="102">
        <f t="shared" si="665"/>
      </c>
      <c r="W6196">
        <f t="shared" si="661"/>
      </c>
      <c r="X6196">
        <f t="shared" si="662"/>
      </c>
      <c r="Y6196">
        <f t="shared" si="663"/>
      </c>
      <c r="Z6196">
        <f t="shared" si="664"/>
      </c>
    </row>
    <row r="6197" spans="1:26" ht="14.1" customHeight="1">
      <c r="A6197" s="5"/>
      <c r="B6197" s="8"/>
      <c r="C6197" s="5"/>
      <c r="D6197" s="5"/>
      <c r="E6197" s="16"/>
      <c r="F6197" s="6"/>
      <c r="G6197" s="6"/>
      <c r="H6197" s="5"/>
      <c r="I6197" s="102"/>
      <c r="W6197">
        <f t="shared" si="661"/>
      </c>
      <c r="X6197">
        <f t="shared" si="662"/>
      </c>
      <c r="Y6197">
        <f t="shared" si="663"/>
      </c>
      <c r="Z6197">
        <f t="shared" si="664"/>
      </c>
    </row>
    <row r="6198" spans="1:26" ht="14.1" customHeight="1">
      <c r="A6198" s="5">
        <v>23</v>
      </c>
      <c r="B6198" s="95" t="s">
        <v>709</v>
      </c>
      <c r="C6198" s="9" t="s">
        <v>710</v>
      </c>
      <c r="D6198" s="404">
        <v>1</v>
      </c>
      <c r="E6198" s="5"/>
      <c r="F6198" s="6">
        <v>2</v>
      </c>
      <c r="G6198" s="6">
        <f>+F6198</f>
      </c>
      <c r="H6198" s="16">
        <v>1</v>
      </c>
      <c r="I6198" s="102">
        <f t="shared" si="665"/>
      </c>
      <c r="W6198">
        <f t="shared" si="661"/>
      </c>
      <c r="X6198">
        <f t="shared" si="662"/>
      </c>
      <c r="Y6198">
        <f t="shared" si="663"/>
      </c>
      <c r="Z6198">
        <f t="shared" si="664"/>
      </c>
    </row>
    <row r="6199" spans="1:26" ht="14.1" customHeight="1">
      <c r="A6199" s="5"/>
      <c r="B6199" s="106" t="s">
        <v>1313</v>
      </c>
      <c r="C6199" s="5"/>
      <c r="D6199" s="5">
        <v>1</v>
      </c>
      <c r="E6199" s="5">
        <v>10</v>
      </c>
      <c r="F6199" s="6">
        <f>+E6199*D6199</f>
      </c>
      <c r="G6199" s="6">
        <f>+E6199*D6199</f>
      </c>
      <c r="H6199" s="5">
        <v>1</v>
      </c>
      <c r="I6199" s="102">
        <f t="shared" si="665"/>
      </c>
      <c r="W6199">
        <f t="shared" si="661"/>
      </c>
      <c r="X6199">
        <f t="shared" si="662"/>
      </c>
      <c r="Y6199">
        <f t="shared" si="663"/>
      </c>
      <c r="Z6199">
        <f t="shared" si="664"/>
      </c>
    </row>
    <row r="6200" spans="1:26" ht="14.1" customHeight="1">
      <c r="A6200" s="5"/>
      <c r="B6200" s="106" t="s">
        <v>505</v>
      </c>
      <c r="C6200" s="106"/>
      <c r="D6200" s="5">
        <v>1</v>
      </c>
      <c r="E6200" s="5">
        <v>5</v>
      </c>
      <c r="F6200" s="6">
        <f>+E6200*D6200</f>
      </c>
      <c r="G6200" s="6">
        <f>+E6200*D6200</f>
      </c>
      <c r="H6200" s="5">
        <v>1</v>
      </c>
      <c r="I6200" s="102">
        <f t="shared" si="665"/>
      </c>
      <c r="W6200">
        <f t="shared" si="661"/>
      </c>
      <c r="X6200">
        <f t="shared" si="662"/>
      </c>
      <c r="Y6200">
        <f t="shared" si="663"/>
      </c>
      <c r="Z6200">
        <f t="shared" si="664"/>
      </c>
    </row>
    <row r="6201" spans="1:26" ht="14.1" customHeight="1">
      <c r="A6201" s="5"/>
      <c r="B6201" s="1563" t="s">
        <v>24</v>
      </c>
      <c r="C6201" s="1563"/>
      <c r="D6201" s="5"/>
      <c r="E6201" s="5"/>
      <c r="F6201" s="6"/>
      <c r="G6201" s="6"/>
      <c r="H6201" s="5"/>
      <c r="I6201" s="102"/>
      <c r="W6201">
        <f t="shared" si="661"/>
      </c>
      <c r="X6201">
        <f t="shared" si="662"/>
      </c>
      <c r="Y6201">
        <f t="shared" si="663"/>
      </c>
      <c r="Z6201">
        <f t="shared" si="664"/>
      </c>
    </row>
    <row r="6202" spans="1:26" ht="14.1" customHeight="1">
      <c r="A6202" s="19">
        <v>24</v>
      </c>
      <c r="B6202" s="20" t="s">
        <v>1474</v>
      </c>
      <c r="C6202" s="19" t="s">
        <v>1475</v>
      </c>
      <c r="D6202" s="467">
        <v>1</v>
      </c>
      <c r="E6202" s="5"/>
      <c r="F6202" s="6">
        <v>3</v>
      </c>
      <c r="G6202" s="6">
        <f>+F6202</f>
      </c>
      <c r="H6202" s="19">
        <v>1</v>
      </c>
      <c r="I6202" s="102">
        <f t="shared" si="665"/>
      </c>
      <c r="W6202">
        <f t="shared" si="661"/>
      </c>
      <c r="X6202">
        <f t="shared" si="662"/>
      </c>
      <c r="Y6202">
        <f t="shared" si="663"/>
      </c>
      <c r="Z6202">
        <f t="shared" si="664"/>
      </c>
    </row>
    <row r="6203" spans="1:26" ht="14.1" customHeight="1">
      <c r="A6203" s="19">
        <v>25</v>
      </c>
      <c r="B6203" s="20" t="s">
        <v>1643</v>
      </c>
      <c r="C6203" s="19" t="s">
        <v>1642</v>
      </c>
      <c r="D6203" s="426"/>
      <c r="E6203" s="5"/>
      <c r="F6203" s="6">
        <v>3</v>
      </c>
      <c r="G6203" s="6">
        <f>+F6203</f>
      </c>
      <c r="H6203" s="19">
        <v>1</v>
      </c>
      <c r="I6203" s="102">
        <f t="shared" si="665"/>
      </c>
      <c r="W6203">
        <f t="shared" si="661"/>
      </c>
      <c r="X6203">
        <f t="shared" si="662"/>
      </c>
      <c r="Y6203">
        <f t="shared" si="663"/>
      </c>
      <c r="Z6203">
        <f t="shared" si="664"/>
      </c>
    </row>
    <row r="6204" spans="1:26" ht="14.1" customHeight="1">
      <c r="A6204" s="19">
        <v>26</v>
      </c>
      <c r="B6204" s="20" t="s">
        <v>318</v>
      </c>
      <c r="C6204" s="19" t="s">
        <v>1473</v>
      </c>
      <c r="D6204" s="5">
        <v>1</v>
      </c>
      <c r="E6204" s="19">
        <v>6</v>
      </c>
      <c r="F6204" s="6">
        <f t="shared" si="666"/>
      </c>
      <c r="G6204" s="6">
        <f t="shared" si="667"/>
      </c>
      <c r="H6204" s="19">
        <v>1</v>
      </c>
      <c r="I6204" s="102">
        <f t="shared" si="665"/>
      </c>
      <c r="W6204">
        <f t="shared" si="661"/>
      </c>
      <c r="X6204">
        <f t="shared" si="662"/>
      </c>
      <c r="Y6204">
        <f t="shared" si="663"/>
      </c>
      <c r="Z6204">
        <f t="shared" si="664"/>
      </c>
    </row>
    <row r="6205" spans="1:26" ht="14.1" customHeight="1">
      <c r="A6205" s="19">
        <v>27</v>
      </c>
      <c r="B6205" s="20" t="s">
        <v>729</v>
      </c>
      <c r="C6205" s="19" t="s">
        <v>730</v>
      </c>
      <c r="D6205" s="467"/>
      <c r="E6205" s="119">
        <v>1</v>
      </c>
      <c r="F6205" s="6">
        <v>3</v>
      </c>
      <c r="G6205" s="6">
        <f>+F6205</f>
      </c>
      <c r="H6205" s="19">
        <v>1</v>
      </c>
      <c r="I6205" s="102">
        <f t="shared" si="665"/>
      </c>
      <c r="W6205">
        <f t="shared" si="661"/>
      </c>
      <c r="X6205">
        <f t="shared" si="662"/>
      </c>
      <c r="Y6205">
        <f t="shared" si="663"/>
      </c>
      <c r="Z6205">
        <f t="shared" si="664"/>
      </c>
    </row>
    <row r="6206" spans="1:26" ht="14.1" customHeight="1">
      <c r="A6206" s="19">
        <v>28</v>
      </c>
      <c r="B6206" s="20" t="s">
        <v>1530</v>
      </c>
      <c r="C6206" s="19" t="s">
        <v>1531</v>
      </c>
      <c r="D6206" s="119">
        <v>1</v>
      </c>
      <c r="E6206" s="5"/>
      <c r="F6206" s="6">
        <v>3</v>
      </c>
      <c r="G6206" s="6">
        <f>+F6206</f>
      </c>
      <c r="H6206" s="19">
        <v>1</v>
      </c>
      <c r="I6206" s="102">
        <f t="shared" si="665"/>
      </c>
      <c r="W6206">
        <f t="shared" si="661"/>
      </c>
      <c r="X6206">
        <f t="shared" si="662"/>
      </c>
      <c r="Y6206">
        <f t="shared" si="663"/>
      </c>
      <c r="Z6206">
        <f t="shared" si="664"/>
      </c>
    </row>
    <row r="6207" spans="1:26" ht="14.1" customHeight="1">
      <c r="A6207" s="19">
        <v>29</v>
      </c>
      <c r="B6207" s="20" t="s">
        <v>1597</v>
      </c>
      <c r="C6207" s="19" t="s">
        <v>1598</v>
      </c>
      <c r="D6207" s="426">
        <v>1</v>
      </c>
      <c r="E6207" s="5"/>
      <c r="F6207" s="6">
        <v>2</v>
      </c>
      <c r="G6207" s="6">
        <f>+F6207</f>
      </c>
      <c r="H6207" s="19">
        <v>1</v>
      </c>
      <c r="I6207" s="102">
        <f t="shared" si="665"/>
      </c>
      <c r="W6207">
        <f t="shared" si="661"/>
      </c>
      <c r="X6207">
        <f t="shared" si="662"/>
      </c>
      <c r="Y6207">
        <f t="shared" si="663"/>
      </c>
      <c r="Z6207">
        <f t="shared" si="664"/>
      </c>
    </row>
    <row r="6208" spans="1:26" ht="4.5" customHeight="1">
      <c r="A6208" s="16"/>
      <c r="B6208" s="477"/>
      <c r="C6208" s="478"/>
      <c r="D6208" s="5"/>
      <c r="E6208" s="5"/>
      <c r="F6208" s="6"/>
      <c r="G6208" s="6"/>
      <c r="H6208" s="5"/>
      <c r="I6208" s="129"/>
      <c r="W6208">
        <f t="shared" si="661"/>
      </c>
      <c r="X6208">
        <f t="shared" si="662"/>
      </c>
      <c r="Y6208">
        <f t="shared" si="663"/>
      </c>
      <c r="Z6208">
        <f t="shared" si="664"/>
      </c>
    </row>
    <row r="6209" spans="1:26" ht="37.5" customHeight="1">
      <c r="A6209" s="33"/>
      <c r="B6209" s="1750" t="s">
        <v>2105</v>
      </c>
      <c r="C6209" s="1750"/>
      <c r="D6209" s="132"/>
      <c r="E6209" s="132"/>
      <c r="F6209" s="132"/>
      <c r="G6209" s="132"/>
      <c r="H6209" s="133"/>
      <c r="I6209" s="61"/>
      <c r="W6209">
        <f t="shared" si="661"/>
      </c>
      <c r="X6209">
        <f t="shared" si="662"/>
      </c>
      <c r="Y6209">
        <f t="shared" si="663"/>
      </c>
      <c r="Z6209">
        <f t="shared" si="664"/>
      </c>
    </row>
    <row r="6210" spans="1:26" ht="15.75" thickBot="1">
      <c r="A6210" s="33"/>
      <c r="B6210" s="11" t="s">
        <v>20</v>
      </c>
      <c r="C6210" s="35"/>
      <c r="D6210" s="35"/>
      <c r="E6210" s="35"/>
      <c r="F6210" s="35"/>
      <c r="G6210" s="35"/>
      <c r="H6210" s="35"/>
      <c r="I6210" s="36"/>
      <c r="W6210">
        <f t="shared" si="661"/>
      </c>
      <c r="X6210">
        <f t="shared" si="662"/>
      </c>
      <c r="Y6210">
        <f t="shared" si="663"/>
      </c>
      <c r="Z6210">
        <f t="shared" si="664"/>
      </c>
    </row>
    <row r="6211" spans="1:26" ht="15.75" thickBot="1">
      <c r="A6211" s="37"/>
      <c r="B6211" s="38"/>
      <c r="C6211" s="39" t="s">
        <v>21</v>
      </c>
      <c r="D6211" s="40">
        <f>SUM(D6172:D6210)</f>
      </c>
      <c r="E6211" s="41">
        <f>IF(H6211=I6211,"OK","NO")</f>
      </c>
      <c r="F6211" s="40">
        <f>SUM(F6172:F6210)</f>
      </c>
      <c r="G6211" s="40">
        <f>SUM(G6172:G6210)</f>
      </c>
      <c r="H6211" s="41">
        <f>SUMPRODUCT(F6172:F6208,H6172:H6208)</f>
      </c>
      <c r="I6211" s="43">
        <f>SUM(I6172:I6210)</f>
      </c>
      <c r="J6211">
        <v>150000</v>
      </c>
      <c r="K6211" s="118">
        <f>+I6211-J6211</f>
      </c>
      <c r="W6211">
        <f t="shared" si="661"/>
      </c>
      <c r="X6211">
        <f t="shared" si="662"/>
      </c>
      <c r="Y6211">
        <f t="shared" si="663"/>
      </c>
      <c r="Z6211">
        <f t="shared" si="664"/>
      </c>
    </row>
    <row r="6212" spans="1:26" ht="15.75" thickBot="1">
      <c r="A6212" s="44"/>
      <c r="B6212" s="116"/>
      <c r="C6212" s="45"/>
      <c r="D6212" s="45"/>
      <c r="E6212" s="45"/>
      <c r="F6212" s="45"/>
      <c r="G6212" s="45"/>
      <c r="H6212" s="46" t="s">
        <v>1741</v>
      </c>
      <c r="I6212" s="47"/>
      <c r="W6212">
        <f t="shared" ref="W6212:W6275" si="668">IF(LEFT($H6212&amp;"",5)="2019-",$H6212,W6211)</f>
      </c>
      <c r="X6212">
        <f t="shared" ref="X6212:X6275" si="669">IF($W6212="",0,IF(COUNTIF($AB$2:$AB$80,$W6212)&gt;0,1,0))</f>
      </c>
      <c r="Y6212">
        <f t="shared" ref="Y6212:Y6275" si="670">IF($C6212="","",UPPER(TRIM(IFERROR(LEFT($C6212&amp;"",FIND("/",$C6212&amp;"")-1),$C6212&amp;""))))</f>
      </c>
      <c r="Z6212">
        <f t="shared" ref="Z6212:Z6275" si="671">IFERROR(IF(ISNUMBER($G6212),$G6212,0),0)</f>
      </c>
    </row>
    <row r="6213" spans="1:26">
      <c r="A6213" s="12" t="s">
        <v>315</v>
      </c>
      <c r="B6213" s="12"/>
      <c r="C6213" s="12"/>
      <c r="D6213" s="13"/>
      <c r="E6213" s="14" t="s">
        <v>301</v>
      </c>
      <c r="F6213" s="14"/>
      <c r="G6213" s="14"/>
      <c r="H6213" s="2"/>
      <c r="I6213" s="12"/>
      <c r="W6213">
        <f t="shared" si="668"/>
      </c>
      <c r="X6213">
        <f t="shared" si="669"/>
      </c>
      <c r="Y6213">
        <f t="shared" si="670"/>
      </c>
      <c r="Z6213">
        <f t="shared" si="671"/>
      </c>
    </row>
    <row r="6214" spans="1:26">
      <c r="W6214">
        <f t="shared" si="668"/>
      </c>
      <c r="X6214">
        <f t="shared" si="669"/>
      </c>
      <c r="Y6214">
        <f t="shared" si="670"/>
      </c>
      <c r="Z6214">
        <f t="shared" si="671"/>
      </c>
    </row>
    <row r="6215" spans="1:26">
      <c r="W6215">
        <f t="shared" si="668"/>
      </c>
      <c r="X6215">
        <f t="shared" si="669"/>
      </c>
      <c r="Y6215">
        <f t="shared" si="670"/>
      </c>
      <c r="Z6215">
        <f t="shared" si="671"/>
      </c>
    </row>
    <row r="6216" spans="1:26">
      <c r="W6216">
        <f t="shared" si="668"/>
      </c>
      <c r="X6216">
        <f t="shared" si="669"/>
      </c>
      <c r="Y6216">
        <f t="shared" si="670"/>
      </c>
      <c r="Z6216">
        <f t="shared" si="671"/>
      </c>
    </row>
    <row r="6217" spans="1:26">
      <c r="A6217" s="1562" t="s">
        <v>0</v>
      </c>
      <c r="B6217" s="1562"/>
      <c r="C6217" s="1562"/>
      <c r="D6217" s="1562"/>
      <c r="E6217" s="1562"/>
      <c r="F6217" s="1562"/>
      <c r="G6217" s="1562"/>
      <c r="H6217" s="1562"/>
      <c r="I6217" s="1562"/>
      <c r="J6217" s="25"/>
      <c r="W6217">
        <f t="shared" si="668"/>
      </c>
      <c r="X6217">
        <f t="shared" si="669"/>
      </c>
      <c r="Y6217">
        <f t="shared" si="670"/>
      </c>
      <c r="Z6217">
        <f t="shared" si="671"/>
      </c>
    </row>
    <row r="6218" spans="1:26">
      <c r="J6218" s="25"/>
      <c r="W6218">
        <f t="shared" si="668"/>
      </c>
      <c r="X6218">
        <f t="shared" si="669"/>
      </c>
      <c r="Y6218">
        <f t="shared" si="670"/>
      </c>
      <c r="Z6218">
        <f t="shared" si="671"/>
      </c>
    </row>
    <row r="6219" spans="1:26">
      <c r="A6219" s="1" t="s">
        <v>1</v>
      </c>
      <c r="B6219" s="1"/>
      <c r="G6219" s="2" t="s">
        <v>2</v>
      </c>
      <c r="H6219" s="3" t="s">
        <v>1631</v>
      </c>
      <c r="J6219" s="25"/>
      <c r="W6219">
        <f t="shared" si="668"/>
      </c>
      <c r="X6219">
        <f t="shared" si="669"/>
      </c>
      <c r="Y6219">
        <f t="shared" si="670"/>
      </c>
      <c r="Z6219">
        <f t="shared" si="671"/>
      </c>
    </row>
    <row r="6220" spans="1:26">
      <c r="A6220" s="257" t="inlineStr">
        <is>
          <t>Dealer-318</t>
        </is>
      </c>
      <c r="B6220" s="1"/>
      <c r="F6220" s="4"/>
      <c r="G6220" s="451" t="s">
        <v>1440</v>
      </c>
      <c r="H6220" s="1" t="s">
        <v>194</v>
      </c>
      <c r="J6220" s="25"/>
      <c r="W6220">
        <f t="shared" si="668"/>
      </c>
      <c r="X6220">
        <f t="shared" si="669"/>
      </c>
      <c r="Y6220">
        <f t="shared" si="670"/>
      </c>
      <c r="Z6220">
        <f t="shared" si="671"/>
      </c>
    </row>
    <row r="6221" spans="1:26">
      <c r="A6221" s="257" t="inlineStr">
        <is>
          <t>Address line (redacted)</t>
        </is>
      </c>
      <c r="B6221" s="1"/>
      <c r="F6221" s="55"/>
      <c r="G6221" s="55"/>
      <c r="H6221" s="49"/>
      <c r="J6221" s="25"/>
      <c r="W6221">
        <f t="shared" si="668"/>
      </c>
      <c r="X6221">
        <f t="shared" si="669"/>
      </c>
      <c r="Y6221">
        <f t="shared" si="670"/>
      </c>
      <c r="Z6221">
        <f t="shared" si="671"/>
      </c>
    </row>
    <row r="6222" spans="1:26">
      <c r="A6222" s="315" t="inlineStr">
        <is>
          <t>Address line (redacted)</t>
        </is>
      </c>
      <c r="B6222" s="1"/>
      <c r="C6222" s="85"/>
      <c r="D6222" s="85"/>
      <c r="E6222" s="85"/>
      <c r="F6222" s="85"/>
      <c r="J6222" s="25"/>
      <c r="W6222">
        <f t="shared" si="668"/>
      </c>
      <c r="X6222">
        <f t="shared" si="669"/>
      </c>
      <c r="Y6222">
        <f t="shared" si="670"/>
      </c>
      <c r="Z6222">
        <f t="shared" si="671"/>
      </c>
    </row>
    <row r="6223" spans="1:26">
      <c r="A6223" s="315" t="inlineStr">
        <is>
          <t>Address line (redacted)</t>
        </is>
      </c>
      <c r="B6223" s="1"/>
      <c r="C6223" s="85"/>
      <c r="D6223" s="85"/>
      <c r="E6223" s="85"/>
      <c r="F6223" s="85"/>
      <c r="J6223" s="25"/>
      <c r="W6223">
        <f t="shared" si="668"/>
      </c>
      <c r="X6223">
        <f t="shared" si="669"/>
      </c>
      <c r="Y6223">
        <f t="shared" si="670"/>
      </c>
      <c r="Z6223">
        <f t="shared" si="671"/>
      </c>
    </row>
    <row r="6224" spans="1:26">
      <c r="A6224" s="1" t="s">
        <v>944</v>
      </c>
      <c r="B6224" s="258" t="inlineStr">
        <is>
          <t>GSTIN-MASKED</t>
        </is>
      </c>
      <c r="J6224" s="25"/>
      <c r="W6224">
        <f t="shared" si="668"/>
      </c>
      <c r="X6224">
        <f t="shared" si="669"/>
      </c>
      <c r="Y6224">
        <f t="shared" si="670"/>
      </c>
      <c r="Z6224">
        <f t="shared" si="671"/>
      </c>
    </row>
    <row r="6225" spans="1:26">
      <c r="A6225" s="1"/>
      <c r="B6225" s="55"/>
      <c r="J6225" s="25"/>
      <c r="W6225">
        <f t="shared" si="668"/>
      </c>
      <c r="X6225">
        <f t="shared" si="669"/>
      </c>
      <c r="Y6225">
        <f t="shared" si="670"/>
      </c>
      <c r="Z6225">
        <f t="shared" si="671"/>
      </c>
    </row>
    <row r="6226" spans="1:26">
      <c r="A6226" s="1" t="s">
        <v>5</v>
      </c>
      <c r="J6226" s="25"/>
      <c r="W6226">
        <f t="shared" si="668"/>
      </c>
      <c r="X6226">
        <f t="shared" si="669"/>
      </c>
      <c r="Y6226">
        <f t="shared" si="670"/>
      </c>
      <c r="Z6226">
        <f t="shared" si="671"/>
      </c>
    </row>
    <row r="6227" spans="1:26">
      <c r="A6227" s="1" t="s">
        <v>6</v>
      </c>
      <c r="J6227" s="25"/>
      <c r="W6227">
        <f t="shared" si="668"/>
      </c>
      <c r="X6227">
        <f t="shared" si="669"/>
      </c>
      <c r="Y6227">
        <f t="shared" si="670"/>
      </c>
      <c r="Z6227">
        <f t="shared" si="671"/>
      </c>
    </row>
    <row r="6228" spans="1:26" ht="15.75" thickBot="1">
      <c r="A6228" s="1" t="s">
        <v>7</v>
      </c>
      <c r="J6228" s="25"/>
      <c r="W6228">
        <f t="shared" si="668"/>
      </c>
      <c r="X6228">
        <f t="shared" si="669"/>
      </c>
      <c r="Y6228">
        <f t="shared" si="670"/>
      </c>
      <c r="Z6228">
        <f t="shared" si="671"/>
      </c>
    </row>
    <row r="6229" spans="1:26" ht="24">
      <c r="A6229" s="26" t="s">
        <v>8</v>
      </c>
      <c r="B6229" s="27" t="s">
        <v>9</v>
      </c>
      <c r="C6229" s="27" t="s">
        <v>10</v>
      </c>
      <c r="D6229" s="28" t="s">
        <v>11</v>
      </c>
      <c r="E6229" s="28" t="s">
        <v>12</v>
      </c>
      <c r="F6229" s="28" t="s">
        <v>13</v>
      </c>
      <c r="G6229" s="28" t="s">
        <v>14</v>
      </c>
      <c r="H6229" s="29" t="s">
        <v>15</v>
      </c>
      <c r="I6229" s="30" t="s">
        <v>16</v>
      </c>
      <c r="J6229" s="25"/>
      <c r="W6229">
        <f t="shared" si="668"/>
      </c>
      <c r="X6229">
        <f t="shared" si="669"/>
      </c>
      <c r="Y6229">
        <f t="shared" si="670"/>
      </c>
      <c r="Z6229">
        <f t="shared" si="671"/>
      </c>
    </row>
    <row r="6230" spans="1:26">
      <c r="A6230" s="16"/>
      <c r="B6230" s="1564" t="s">
        <v>300</v>
      </c>
      <c r="C6230" s="1565"/>
      <c r="D6230" s="5"/>
      <c r="E6230" s="16"/>
      <c r="F6230" s="6"/>
      <c r="G6230" s="6"/>
      <c r="H6230" s="146"/>
      <c r="I6230" s="102"/>
      <c r="J6230" s="25"/>
      <c r="W6230">
        <f t="shared" si="668"/>
      </c>
      <c r="X6230">
        <f t="shared" si="669"/>
      </c>
      <c r="Y6230">
        <f t="shared" si="670"/>
      </c>
      <c r="Z6230">
        <f t="shared" si="671"/>
      </c>
    </row>
    <row r="6231" spans="1:26">
      <c r="A6231" s="5">
        <v>1</v>
      </c>
      <c r="B6231" s="17" t="s">
        <v>494</v>
      </c>
      <c r="C6231" s="88" t="s">
        <v>303</v>
      </c>
      <c r="D6231" s="5">
        <v>1</v>
      </c>
      <c r="E6231" s="9">
        <v>50</v>
      </c>
      <c r="F6231" s="5">
        <f>+E6231*D6231</f>
      </c>
      <c r="G6231" s="5">
        <f>+E6231*D6231</f>
      </c>
      <c r="H6231" s="9">
        <v>1</v>
      </c>
      <c r="I6231" s="102">
        <f>+H6231*G6231</f>
      </c>
      <c r="J6231" s="259">
        <f>40*18%</f>
      </c>
      <c r="K6231" s="126">
        <f>+H6231-J6231</f>
      </c>
      <c r="L6231" s="126">
        <f>+K6231*G6231</f>
      </c>
      <c r="W6231">
        <f t="shared" si="668"/>
      </c>
      <c r="X6231">
        <f t="shared" si="669"/>
      </c>
      <c r="Y6231">
        <f t="shared" si="670"/>
      </c>
      <c r="Z6231">
        <f t="shared" si="671"/>
      </c>
    </row>
    <row r="6232" spans="1:26">
      <c r="A6232" s="5">
        <v>2</v>
      </c>
      <c r="B6232" s="17" t="s">
        <v>495</v>
      </c>
      <c r="C6232" s="88" t="s">
        <v>303</v>
      </c>
      <c r="D6232" s="5">
        <v>1</v>
      </c>
      <c r="E6232" s="9">
        <v>50</v>
      </c>
      <c r="F6232" s="5">
        <f>+E6232*D6232</f>
      </c>
      <c r="G6232" s="5">
        <f>+E6232*D6232</f>
      </c>
      <c r="H6232" s="9">
        <v>1</v>
      </c>
      <c r="I6232" s="102">
        <f>+H6232*G6232</f>
      </c>
      <c r="J6232" s="259">
        <v>7.2</v>
      </c>
      <c r="K6232" s="126">
        <f>+H6232-J6232</f>
      </c>
      <c r="L6232" s="126">
        <f>+K6232*G6232</f>
      </c>
      <c r="W6232">
        <f t="shared" si="668"/>
      </c>
      <c r="X6232">
        <f t="shared" si="669"/>
      </c>
      <c r="Y6232">
        <f t="shared" si="670"/>
      </c>
      <c r="Z6232">
        <f t="shared" si="671"/>
      </c>
    </row>
    <row r="6233" spans="1:26">
      <c r="A6233" s="5">
        <v>3</v>
      </c>
      <c r="B6233" s="17" t="s">
        <v>496</v>
      </c>
      <c r="C6233" s="88" t="s">
        <v>303</v>
      </c>
      <c r="D6233" s="5">
        <v>2</v>
      </c>
      <c r="E6233" s="9">
        <v>50</v>
      </c>
      <c r="F6233" s="5">
        <f>+E6233*D6233</f>
      </c>
      <c r="G6233" s="5">
        <f>+E6233*D6233</f>
      </c>
      <c r="H6233" s="9">
        <v>1</v>
      </c>
      <c r="I6233" s="102">
        <f>+H6233*G6233</f>
      </c>
      <c r="J6233" s="259">
        <v>7.2</v>
      </c>
      <c r="K6233" s="126">
        <f>+H6233-J6233</f>
      </c>
      <c r="L6233" s="126">
        <f>+K6233*G6233</f>
      </c>
      <c r="W6233">
        <f t="shared" si="668"/>
      </c>
      <c r="X6233">
        <f t="shared" si="669"/>
      </c>
      <c r="Y6233">
        <f t="shared" si="670"/>
      </c>
      <c r="Z6233">
        <f t="shared" si="671"/>
      </c>
    </row>
    <row r="6234" spans="1:26">
      <c r="A6234" s="316"/>
      <c r="B6234" s="1564" t="s">
        <v>375</v>
      </c>
      <c r="C6234" s="1565"/>
      <c r="D6234" s="19"/>
      <c r="E6234" s="19"/>
      <c r="F6234" s="5"/>
      <c r="G6234" s="5"/>
      <c r="H6234" s="105"/>
      <c r="I6234" s="102"/>
      <c r="J6234" s="259"/>
      <c r="K6234" s="126"/>
      <c r="L6234" s="126"/>
      <c r="W6234">
        <f t="shared" si="668"/>
      </c>
      <c r="X6234">
        <f t="shared" si="669"/>
      </c>
      <c r="Y6234">
        <f t="shared" si="670"/>
      </c>
      <c r="Z6234">
        <f t="shared" si="671"/>
      </c>
    </row>
    <row r="6235" spans="1:26">
      <c r="A6235" s="5"/>
      <c r="B6235" s="20"/>
      <c r="C6235" s="106"/>
      <c r="D6235" s="9"/>
      <c r="E6235" s="9"/>
      <c r="F6235" s="5"/>
      <c r="G6235" s="5"/>
      <c r="H6235" s="5"/>
      <c r="I6235" s="102"/>
      <c r="J6235" s="259"/>
      <c r="K6235" s="126"/>
      <c r="L6235" s="126"/>
      <c r="W6235">
        <f t="shared" si="668"/>
      </c>
      <c r="X6235">
        <f t="shared" si="669"/>
      </c>
      <c r="Y6235">
        <f t="shared" si="670"/>
      </c>
      <c r="Z6235">
        <f t="shared" si="671"/>
      </c>
    </row>
    <row r="6236" spans="1:26">
      <c r="A6236" s="316"/>
      <c r="B6236" s="1564" t="s">
        <v>17</v>
      </c>
      <c r="C6236" s="1565"/>
      <c r="D6236" s="19"/>
      <c r="E6236" s="19"/>
      <c r="F6236" s="5"/>
      <c r="G6236" s="5"/>
      <c r="H6236" s="105"/>
      <c r="I6236" s="102"/>
      <c r="J6236" s="259"/>
      <c r="K6236" s="126"/>
      <c r="L6236" s="126"/>
      <c r="W6236">
        <f t="shared" si="668"/>
      </c>
      <c r="X6236">
        <f t="shared" si="669"/>
      </c>
      <c r="Y6236">
        <f t="shared" si="670"/>
      </c>
      <c r="Z6236">
        <f t="shared" si="671"/>
      </c>
    </row>
    <row r="6237" spans="1:26" ht="36">
      <c r="A6237" s="5">
        <v>5</v>
      </c>
      <c r="B6237" s="15" t="s">
        <v>582</v>
      </c>
      <c r="C6237" s="5" t="s">
        <v>583</v>
      </c>
      <c r="D6237" s="5">
        <v>1</v>
      </c>
      <c r="E6237" s="5">
        <v>5</v>
      </c>
      <c r="F6237" s="5">
        <f>+E6237*D6237</f>
      </c>
      <c r="G6237" s="5">
        <f>+E6237*D6237</f>
      </c>
      <c r="H6237" s="5">
        <v>1</v>
      </c>
      <c r="I6237" s="102">
        <f>+H6237*G6237</f>
      </c>
      <c r="J6237" s="259">
        <v>112</v>
      </c>
      <c r="K6237" s="126">
        <f>+H6237-J6237</f>
      </c>
      <c r="L6237" s="126">
        <f>+K6237*G6237</f>
      </c>
      <c r="W6237">
        <f t="shared" si="668"/>
      </c>
      <c r="X6237">
        <f t="shared" si="669"/>
      </c>
      <c r="Y6237">
        <f t="shared" si="670"/>
      </c>
      <c r="Z6237">
        <f t="shared" si="671"/>
      </c>
    </row>
    <row r="6238" spans="1:26">
      <c r="A6238" s="5">
        <v>6</v>
      </c>
      <c r="B6238" s="8" t="s">
        <v>352</v>
      </c>
      <c r="C6238" s="5" t="s">
        <v>353</v>
      </c>
      <c r="D6238" s="5">
        <v>1</v>
      </c>
      <c r="E6238" s="5">
        <v>5</v>
      </c>
      <c r="F6238" s="5">
        <f>+E6238*D6238</f>
      </c>
      <c r="G6238" s="5">
        <f>+E6238*D6238</f>
      </c>
      <c r="H6238" s="5">
        <v>1</v>
      </c>
      <c r="I6238" s="102">
        <f>+H6238*G6238</f>
      </c>
      <c r="J6238" s="259">
        <v>112</v>
      </c>
      <c r="K6238" s="126">
        <f>+H6238-J6238</f>
      </c>
      <c r="L6238" s="126">
        <f>+K6238*G6238</f>
      </c>
      <c r="W6238">
        <f t="shared" si="668"/>
      </c>
      <c r="X6238">
        <f t="shared" si="669"/>
      </c>
      <c r="Y6238">
        <f t="shared" si="670"/>
      </c>
      <c r="Z6238">
        <f t="shared" si="671"/>
      </c>
    </row>
    <row r="6239" spans="1:26">
      <c r="A6239" s="316"/>
      <c r="B6239" s="1564" t="s">
        <v>1645</v>
      </c>
      <c r="C6239" s="1565"/>
      <c r="D6239" s="19"/>
      <c r="E6239" s="19"/>
      <c r="F6239" s="5"/>
      <c r="G6239" s="5"/>
      <c r="H6239" s="105"/>
      <c r="I6239" s="102"/>
      <c r="J6239" s="259"/>
      <c r="K6239" s="126"/>
      <c r="L6239" s="126"/>
      <c r="W6239">
        <f t="shared" si="668"/>
      </c>
      <c r="X6239">
        <f t="shared" si="669"/>
      </c>
      <c r="Y6239">
        <f t="shared" si="670"/>
      </c>
      <c r="Z6239">
        <f t="shared" si="671"/>
      </c>
    </row>
    <row r="6240" spans="1:26" ht="36">
      <c r="A6240" s="5">
        <v>7</v>
      </c>
      <c r="B6240" s="17" t="s">
        <v>770</v>
      </c>
      <c r="C6240" s="88" t="s">
        <v>769</v>
      </c>
      <c r="D6240" s="9"/>
      <c r="E6240" s="9" t="s">
        <v>1310</v>
      </c>
      <c r="F6240" s="5">
        <v>1000</v>
      </c>
      <c r="G6240" s="5">
        <f>+F6240</f>
      </c>
      <c r="H6240" s="5">
        <v>1</v>
      </c>
      <c r="I6240" s="102">
        <f>+H6240*G6240</f>
      </c>
      <c r="J6240" s="259">
        <f>0.1*18%</f>
      </c>
      <c r="K6240" s="126">
        <f>+H6240-J6240</f>
      </c>
      <c r="L6240" s="126">
        <f>+K6240*G6240</f>
      </c>
      <c r="W6240">
        <f t="shared" si="668"/>
      </c>
      <c r="X6240">
        <f t="shared" si="669"/>
      </c>
      <c r="Y6240">
        <f t="shared" si="670"/>
      </c>
      <c r="Z6240">
        <f t="shared" si="671"/>
      </c>
    </row>
    <row r="6241" spans="1:26">
      <c r="A6241" s="316"/>
      <c r="B6241" s="1564" t="s">
        <v>604</v>
      </c>
      <c r="C6241" s="1565"/>
      <c r="D6241" s="19"/>
      <c r="E6241" s="19"/>
      <c r="F6241" s="5"/>
      <c r="G6241" s="5"/>
      <c r="H6241" s="105"/>
      <c r="I6241" s="102"/>
      <c r="J6241" s="259"/>
      <c r="K6241" s="126"/>
      <c r="L6241" s="126"/>
      <c r="W6241">
        <f t="shared" si="668"/>
      </c>
      <c r="X6241">
        <f t="shared" si="669"/>
      </c>
      <c r="Y6241">
        <f t="shared" si="670"/>
      </c>
      <c r="Z6241">
        <f t="shared" si="671"/>
      </c>
    </row>
    <row r="6242" spans="1:26" ht="36">
      <c r="A6242" s="5">
        <v>8</v>
      </c>
      <c r="B6242" s="106" t="s">
        <v>1007</v>
      </c>
      <c r="C6242" s="15" t="s">
        <v>1006</v>
      </c>
      <c r="D6242" s="5">
        <v>1</v>
      </c>
      <c r="E6242" s="5">
        <v>10</v>
      </c>
      <c r="F6242" s="5">
        <f>+E6242*D6242</f>
      </c>
      <c r="G6242" s="5">
        <f>+E6242*D6242</f>
      </c>
      <c r="H6242" s="9">
        <v>1</v>
      </c>
      <c r="I6242" s="102">
        <f>+H6242*G6242</f>
      </c>
      <c r="J6242" s="259">
        <v>112</v>
      </c>
      <c r="K6242" s="126">
        <f>+H6242-J6242</f>
      </c>
      <c r="L6242" s="126">
        <f>+K6242*G6242</f>
      </c>
      <c r="W6242">
        <f t="shared" si="668"/>
      </c>
      <c r="X6242">
        <f t="shared" si="669"/>
      </c>
      <c r="Y6242">
        <f t="shared" si="670"/>
      </c>
      <c r="Z6242">
        <f t="shared" si="671"/>
      </c>
    </row>
    <row r="6243" spans="1:26">
      <c r="A6243" s="5">
        <v>9</v>
      </c>
      <c r="B6243" s="106" t="s">
        <v>605</v>
      </c>
      <c r="C6243" s="269" t="s">
        <v>606</v>
      </c>
      <c r="D6243" s="5">
        <v>1</v>
      </c>
      <c r="E6243" s="5">
        <v>10</v>
      </c>
      <c r="F6243" s="5">
        <f>+E6243*D6243</f>
      </c>
      <c r="G6243" s="5">
        <f>+E6243*D6243</f>
      </c>
      <c r="H6243" s="9">
        <v>1</v>
      </c>
      <c r="I6243" s="102">
        <f>+H6243*G6243</f>
      </c>
      <c r="J6243" s="259">
        <v>112</v>
      </c>
      <c r="K6243" s="126">
        <f>+H6243-J6243</f>
      </c>
      <c r="L6243" s="126">
        <f>+K6243*G6243</f>
      </c>
      <c r="W6243">
        <f t="shared" si="668"/>
      </c>
      <c r="X6243">
        <f t="shared" si="669"/>
      </c>
      <c r="Y6243">
        <f t="shared" si="670"/>
      </c>
      <c r="Z6243">
        <f t="shared" si="671"/>
      </c>
    </row>
    <row r="6244" spans="1:26">
      <c r="A6244" s="316"/>
      <c r="B6244" s="1564" t="s">
        <v>550</v>
      </c>
      <c r="C6244" s="1565"/>
      <c r="D6244" s="19"/>
      <c r="E6244" s="19"/>
      <c r="F6244" s="5"/>
      <c r="G6244" s="5"/>
      <c r="H6244" s="105"/>
      <c r="I6244" s="102"/>
      <c r="J6244" s="259"/>
      <c r="K6244" s="126"/>
      <c r="L6244" s="126"/>
      <c r="W6244">
        <f t="shared" si="668"/>
      </c>
      <c r="X6244">
        <f t="shared" si="669"/>
      </c>
      <c r="Y6244">
        <f t="shared" si="670"/>
      </c>
      <c r="Z6244">
        <f t="shared" si="671"/>
      </c>
    </row>
    <row r="6245" spans="1:26" ht="24">
      <c r="A6245" s="19">
        <v>10</v>
      </c>
      <c r="B6245" s="18" t="s">
        <v>976</v>
      </c>
      <c r="C6245" s="15" t="s">
        <v>975</v>
      </c>
      <c r="D6245" s="5">
        <v>1</v>
      </c>
      <c r="E6245" s="19">
        <v>30</v>
      </c>
      <c r="F6245" s="5">
        <f>+E6245*D6245</f>
      </c>
      <c r="G6245" s="5">
        <f>+E6245*D6245</f>
      </c>
      <c r="H6245" s="19">
        <v>1</v>
      </c>
      <c r="I6245" s="102">
        <f>+H6245*G6245</f>
      </c>
      <c r="J6245" s="259">
        <v>18</v>
      </c>
      <c r="K6245" s="126">
        <f>+H6245-J6245</f>
      </c>
      <c r="L6245" s="126">
        <f>+K6245*G6245</f>
      </c>
      <c r="W6245">
        <f t="shared" si="668"/>
      </c>
      <c r="X6245">
        <f t="shared" si="669"/>
      </c>
      <c r="Y6245">
        <f t="shared" si="670"/>
      </c>
      <c r="Z6245">
        <f t="shared" si="671"/>
      </c>
    </row>
    <row r="6246" spans="1:26" ht="60">
      <c r="A6246" s="19">
        <v>11</v>
      </c>
      <c r="B6246" s="18" t="s">
        <v>425</v>
      </c>
      <c r="C6246" s="15" t="s">
        <v>426</v>
      </c>
      <c r="D6246" s="5">
        <v>2</v>
      </c>
      <c r="E6246" s="19">
        <v>30</v>
      </c>
      <c r="F6246" s="5">
        <f>+E6246*D6246</f>
      </c>
      <c r="G6246" s="5">
        <f>+E6246*D6246</f>
      </c>
      <c r="H6246" s="19">
        <v>1</v>
      </c>
      <c r="I6246" s="102">
        <f>+H6246*G6246</f>
      </c>
      <c r="J6246" s="259">
        <v>18</v>
      </c>
      <c r="K6246" s="126">
        <f>+H6246-J6246</f>
      </c>
      <c r="L6246" s="126">
        <f>+K6246*G6246</f>
      </c>
      <c r="W6246">
        <f t="shared" si="668"/>
      </c>
      <c r="X6246">
        <f t="shared" si="669"/>
      </c>
      <c r="Y6246">
        <f t="shared" si="670"/>
      </c>
      <c r="Z6246">
        <f t="shared" si="671"/>
      </c>
    </row>
    <row r="6247" spans="1:26">
      <c r="A6247" s="316"/>
      <c r="B6247" s="317"/>
      <c r="C6247" s="318"/>
      <c r="D6247" s="19"/>
      <c r="E6247" s="19"/>
      <c r="F6247" s="5"/>
      <c r="G6247" s="5"/>
      <c r="H6247" s="105"/>
      <c r="I6247" s="102"/>
      <c r="J6247" s="259"/>
      <c r="K6247" s="126"/>
      <c r="L6247" s="126"/>
      <c r="W6247">
        <f t="shared" si="668"/>
      </c>
      <c r="X6247">
        <f t="shared" si="669"/>
      </c>
      <c r="Y6247">
        <f t="shared" si="670"/>
      </c>
      <c r="Z6247">
        <f t="shared" si="671"/>
      </c>
    </row>
    <row r="6248" spans="1:26">
      <c r="A6248" s="241"/>
      <c r="B6248" s="239"/>
      <c r="C6248" s="240"/>
      <c r="D6248" s="105"/>
      <c r="E6248" s="9"/>
      <c r="F6248" s="5"/>
      <c r="G6248" s="5"/>
      <c r="H6248" s="105"/>
      <c r="I6248" s="102"/>
      <c r="J6248" s="259"/>
      <c r="K6248" s="126"/>
      <c r="L6248" s="126"/>
      <c r="W6248">
        <f t="shared" si="668"/>
      </c>
      <c r="X6248">
        <f t="shared" si="669"/>
      </c>
      <c r="Y6248">
        <f t="shared" si="670"/>
      </c>
      <c r="Z6248">
        <f t="shared" si="671"/>
      </c>
    </row>
    <row r="6249" spans="1:26">
      <c r="A6249" s="5"/>
      <c r="B6249" s="106"/>
      <c r="C6249" s="15"/>
      <c r="D6249" s="5"/>
      <c r="E6249" s="7"/>
      <c r="F6249" s="7"/>
      <c r="G6249" s="7"/>
      <c r="H6249" s="5"/>
      <c r="I6249" s="102"/>
      <c r="J6249" s="25"/>
      <c r="W6249">
        <f t="shared" si="668"/>
      </c>
      <c r="X6249">
        <f t="shared" si="669"/>
      </c>
      <c r="Y6249">
        <f t="shared" si="670"/>
      </c>
      <c r="Z6249">
        <f t="shared" si="671"/>
      </c>
    </row>
    <row r="6250" spans="1:26">
      <c r="A6250" s="5"/>
      <c r="B6250" s="1568" t="s">
        <v>304</v>
      </c>
      <c r="C6250" s="1569"/>
      <c r="D6250" s="5"/>
      <c r="E6250" s="5"/>
      <c r="F6250" s="7"/>
      <c r="G6250" s="5"/>
      <c r="H6250" s="5"/>
      <c r="I6250" s="102"/>
      <c r="J6250" s="25"/>
      <c r="W6250">
        <f t="shared" si="668"/>
      </c>
      <c r="X6250">
        <f t="shared" si="669"/>
      </c>
      <c r="Y6250">
        <f t="shared" si="670"/>
      </c>
      <c r="Z6250">
        <f t="shared" si="671"/>
      </c>
    </row>
    <row r="6251" spans="1:26">
      <c r="A6251" s="107"/>
      <c r="B6251" s="1590"/>
      <c r="C6251" s="1591"/>
      <c r="D6251" s="184"/>
      <c r="E6251" s="184"/>
      <c r="F6251" s="184"/>
      <c r="G6251" s="184"/>
      <c r="H6251" s="184"/>
      <c r="I6251" s="108"/>
      <c r="J6251" s="25"/>
      <c r="W6251">
        <f t="shared" si="668"/>
      </c>
      <c r="X6251">
        <f t="shared" si="669"/>
      </c>
      <c r="Y6251">
        <f t="shared" si="670"/>
      </c>
      <c r="Z6251">
        <f t="shared" si="671"/>
      </c>
    </row>
    <row r="6252" spans="1:26" ht="15.75" thickBot="1">
      <c r="A6252" s="33"/>
      <c r="B6252" s="10"/>
      <c r="C6252" s="10"/>
      <c r="D6252" s="109"/>
      <c r="E6252" s="109"/>
      <c r="F6252" s="109"/>
      <c r="G6252" s="109"/>
      <c r="H6252" s="109"/>
      <c r="I6252" s="110"/>
      <c r="J6252" s="25"/>
      <c r="W6252">
        <f t="shared" si="668"/>
      </c>
      <c r="X6252">
        <f t="shared" si="669"/>
      </c>
      <c r="Y6252">
        <f t="shared" si="670"/>
      </c>
      <c r="Z6252">
        <f t="shared" si="671"/>
      </c>
    </row>
    <row r="6253" spans="1:26">
      <c r="A6253" s="33"/>
      <c r="B6253" s="10"/>
      <c r="C6253" s="10"/>
      <c r="D6253" s="91"/>
      <c r="E6253" s="91"/>
      <c r="F6253" s="91"/>
      <c r="G6253" s="92" t="s">
        <v>19</v>
      </c>
      <c r="H6253" s="91"/>
      <c r="I6253" s="111">
        <f>SUM(I6230:I6252)</f>
      </c>
      <c r="J6253" s="25"/>
      <c r="L6253">
        <f>SUM(L6231:L6252)</f>
      </c>
      <c r="W6253">
        <f t="shared" si="668"/>
      </c>
      <c r="X6253">
        <f t="shared" si="669"/>
      </c>
      <c r="Y6253">
        <f t="shared" si="670"/>
      </c>
      <c r="Z6253">
        <f t="shared" si="671"/>
      </c>
    </row>
    <row r="6254" spans="1:26">
      <c r="A6254" s="33"/>
      <c r="B6254" s="10"/>
      <c r="C6254" s="263" t="s">
        <v>490</v>
      </c>
      <c r="D6254" s="253"/>
      <c r="E6254" s="253"/>
      <c r="F6254" s="253" t="s">
        <v>431</v>
      </c>
      <c r="G6254" s="253" t="s">
        <v>491</v>
      </c>
      <c r="H6254" s="112">
        <v>1</v>
      </c>
      <c r="I6254" s="61">
        <f>+L6253*H6254</f>
      </c>
      <c r="J6254" s="25"/>
      <c r="W6254">
        <f t="shared" si="668"/>
      </c>
      <c r="X6254">
        <f t="shared" si="669"/>
      </c>
      <c r="Y6254">
        <f t="shared" si="670"/>
      </c>
      <c r="Z6254">
        <f t="shared" si="671"/>
      </c>
    </row>
    <row r="6255" spans="1:26" ht="15.75" thickBot="1">
      <c r="A6255" s="33"/>
      <c r="B6255" s="11" t="s">
        <v>20</v>
      </c>
      <c r="C6255" s="35"/>
      <c r="D6255" s="35"/>
      <c r="E6255" s="35"/>
      <c r="F6255" s="35"/>
      <c r="G6255" s="35"/>
      <c r="H6255" s="35"/>
      <c r="I6255" s="36"/>
      <c r="J6255" s="25"/>
      <c r="W6255">
        <f t="shared" si="668"/>
      </c>
      <c r="X6255">
        <f t="shared" si="669"/>
      </c>
      <c r="Y6255">
        <f t="shared" si="670"/>
      </c>
      <c r="Z6255">
        <f t="shared" si="671"/>
      </c>
    </row>
    <row r="6256" spans="1:26" ht="15.75" thickBot="1">
      <c r="A6256" s="37"/>
      <c r="B6256" s="38"/>
      <c r="C6256" s="39" t="s">
        <v>21</v>
      </c>
      <c r="D6256" s="40">
        <f>SUM(D6230:D6255)</f>
      </c>
      <c r="E6256" s="41">
        <f>IF(H6256=I6256,"OK","NO")</f>
      </c>
      <c r="F6256" s="40">
        <f>SUM(F6230:F6255)</f>
      </c>
      <c r="G6256" s="40">
        <f>SUM(G6230:G6255)</f>
      </c>
      <c r="H6256" s="41">
        <f>SUMPRODUCT(F6230:F6252,H6230:H6252)</f>
      </c>
      <c r="I6256" s="43">
        <f>+I6253-I6254</f>
      </c>
      <c r="J6256" s="25">
        <v>232591.2</v>
      </c>
      <c r="K6256" s="118">
        <f>+I6256-J6256</f>
      </c>
      <c r="W6256">
        <f t="shared" si="668"/>
      </c>
      <c r="X6256">
        <f t="shared" si="669"/>
      </c>
      <c r="Y6256">
        <f t="shared" si="670"/>
      </c>
      <c r="Z6256">
        <f t="shared" si="671"/>
      </c>
    </row>
    <row r="6257" spans="1:26" ht="15.75" thickBot="1">
      <c r="A6257" s="44"/>
      <c r="B6257" s="116"/>
      <c r="C6257" s="45"/>
      <c r="D6257" s="45"/>
      <c r="E6257" s="45"/>
      <c r="F6257" s="45"/>
      <c r="G6257" s="45"/>
      <c r="H6257" s="46"/>
      <c r="I6257" s="47"/>
      <c r="J6257" s="25"/>
      <c r="K6257">
        <v>200000</v>
      </c>
      <c r="W6257">
        <f t="shared" si="668"/>
      </c>
      <c r="X6257">
        <f t="shared" si="669"/>
      </c>
      <c r="Y6257">
        <f t="shared" si="670"/>
      </c>
      <c r="Z6257">
        <f t="shared" si="671"/>
      </c>
    </row>
    <row r="6258" spans="1:26">
      <c r="A6258" s="12" t="s">
        <v>23</v>
      </c>
      <c r="B6258" s="12"/>
      <c r="C6258" s="12"/>
      <c r="D6258" s="13"/>
      <c r="E6258" s="14"/>
      <c r="F6258" s="14"/>
      <c r="G6258" s="14"/>
      <c r="H6258" s="2"/>
      <c r="I6258" s="12"/>
      <c r="J6258" s="25"/>
      <c r="K6258" s="118">
        <f>+K6256-K6257</f>
      </c>
      <c r="W6258">
        <f t="shared" si="668"/>
      </c>
      <c r="X6258">
        <f t="shared" si="669"/>
      </c>
      <c r="Y6258">
        <f t="shared" si="670"/>
      </c>
      <c r="Z6258">
        <f t="shared" si="671"/>
      </c>
    </row>
    <row r="6259" spans="1:26">
      <c r="W6259">
        <f t="shared" si="668"/>
      </c>
      <c r="X6259">
        <f t="shared" si="669"/>
      </c>
      <c r="Y6259">
        <f t="shared" si="670"/>
      </c>
      <c r="Z6259">
        <f t="shared" si="671"/>
      </c>
    </row>
    <row r="6260" spans="1:26">
      <c r="W6260">
        <f t="shared" si="668"/>
      </c>
      <c r="X6260">
        <f t="shared" si="669"/>
      </c>
      <c r="Y6260">
        <f t="shared" si="670"/>
      </c>
      <c r="Z6260">
        <f t="shared" si="671"/>
      </c>
    </row>
    <row r="6261" spans="1:26">
      <c r="W6261">
        <f t="shared" si="668"/>
      </c>
      <c r="X6261">
        <f t="shared" si="669"/>
      </c>
      <c r="Y6261">
        <f t="shared" si="670"/>
      </c>
      <c r="Z6261">
        <f t="shared" si="671"/>
      </c>
    </row>
    <row r="6262" spans="1:26">
      <c r="W6262">
        <f t="shared" si="668"/>
      </c>
      <c r="X6262">
        <f t="shared" si="669"/>
      </c>
      <c r="Y6262">
        <f t="shared" si="670"/>
      </c>
      <c r="Z6262">
        <f t="shared" si="671"/>
      </c>
    </row>
    <row r="6263" spans="1:26">
      <c r="A6263" s="1562" t="s">
        <v>0</v>
      </c>
      <c r="B6263" s="1562"/>
      <c r="C6263" s="1562"/>
      <c r="D6263" s="1562"/>
      <c r="E6263" s="1562"/>
      <c r="F6263" s="1562"/>
      <c r="G6263" s="1562"/>
      <c r="H6263" s="1562"/>
      <c r="I6263" s="1562"/>
      <c r="W6263">
        <f t="shared" si="668"/>
      </c>
      <c r="X6263">
        <f t="shared" si="669"/>
      </c>
      <c r="Y6263">
        <f t="shared" si="670"/>
      </c>
      <c r="Z6263">
        <f t="shared" si="671"/>
      </c>
    </row>
    <row r="6264" spans="1:26">
      <c r="W6264">
        <f t="shared" si="668"/>
      </c>
      <c r="X6264">
        <f t="shared" si="669"/>
      </c>
      <c r="Y6264">
        <f t="shared" si="670"/>
      </c>
      <c r="Z6264">
        <f t="shared" si="671"/>
      </c>
    </row>
    <row r="6265" spans="1:26">
      <c r="A6265" s="1" t="s">
        <v>1</v>
      </c>
      <c r="C6265" s="22" t="inlineStr">
        <is>
          <t>ATTN: Contact-073</t>
        </is>
      </c>
      <c r="G6265" s="2" t="s">
        <v>2</v>
      </c>
      <c r="H6265" s="3" t="s">
        <v>1646</v>
      </c>
      <c r="W6265">
        <f t="shared" si="668"/>
      </c>
      <c r="X6265">
        <f t="shared" si="669"/>
      </c>
      <c r="Y6265">
        <f t="shared" si="670"/>
      </c>
      <c r="Z6265">
        <f t="shared" si="671"/>
      </c>
    </row>
    <row r="6266" spans="1:26">
      <c r="A6266" s="178" t="inlineStr">
        <is>
          <t>Dealer-324</t>
        </is>
      </c>
      <c r="B6266" s="1"/>
      <c r="F6266" s="4"/>
      <c r="G6266" s="451" t="s">
        <v>1440</v>
      </c>
      <c r="H6266" s="582" t="s">
        <v>195</v>
      </c>
      <c r="W6266">
        <f t="shared" si="668"/>
      </c>
      <c r="X6266">
        <f t="shared" si="669"/>
      </c>
      <c r="Y6266">
        <f t="shared" si="670"/>
      </c>
      <c r="Z6266">
        <f t="shared" si="671"/>
      </c>
    </row>
    <row r="6267" spans="1:26">
      <c r="A6267" s="178" t="inlineStr">
        <is>
          <t>Address line (redacted)</t>
        </is>
      </c>
      <c r="B6267" s="1"/>
      <c r="W6267">
        <f t="shared" si="668"/>
      </c>
      <c r="X6267">
        <f t="shared" si="669"/>
      </c>
      <c r="Y6267">
        <f t="shared" si="670"/>
      </c>
      <c r="Z6267">
        <f t="shared" si="671"/>
      </c>
    </row>
    <row r="6268" spans="1:26">
      <c r="A6268" s="1" t="inlineStr">
        <is>
          <t>Address line (redacted)</t>
        </is>
      </c>
      <c r="B6268" s="1"/>
      <c r="W6268">
        <f t="shared" si="668"/>
      </c>
      <c r="X6268">
        <f t="shared" si="669"/>
      </c>
      <c r="Y6268">
        <f t="shared" si="670"/>
      </c>
      <c r="Z6268">
        <f t="shared" si="671"/>
      </c>
    </row>
    <row r="6269" spans="1:26">
      <c r="A6269" s="436" t="inlineStr">
        <is>
          <t>GSTIN-MASKED</t>
        </is>
      </c>
      <c r="B6269" s="243"/>
      <c r="W6269">
        <f t="shared" si="668"/>
      </c>
      <c r="X6269">
        <f t="shared" si="669"/>
      </c>
      <c r="Y6269">
        <f t="shared" si="670"/>
      </c>
      <c r="Z6269">
        <f t="shared" si="671"/>
      </c>
    </row>
    <row r="6270" spans="1:26">
      <c r="A6270" s="306" t="s">
        <v>814</v>
      </c>
      <c r="B6270" s="243" t="inlineStr">
        <is>
          <t>PHONE-MASKED</t>
        </is>
      </c>
      <c r="W6270">
        <f t="shared" si="668"/>
      </c>
      <c r="X6270">
        <f t="shared" si="669"/>
      </c>
      <c r="Y6270">
        <f t="shared" si="670"/>
      </c>
      <c r="Z6270">
        <f t="shared" si="671"/>
      </c>
    </row>
    <row r="6271" spans="1:26">
      <c r="A6271" s="306" t="s">
        <v>572</v>
      </c>
      <c r="B6271" s="243"/>
      <c r="W6271">
        <f t="shared" si="668"/>
      </c>
      <c r="X6271">
        <f t="shared" si="669"/>
      </c>
      <c r="Y6271">
        <f t="shared" si="670"/>
      </c>
      <c r="Z6271">
        <f t="shared" si="671"/>
      </c>
    </row>
    <row r="6272" spans="1:26">
      <c r="A6272" s="435" t="inlineStr">
        <is>
          <t>Address line (redacted)</t>
        </is>
      </c>
      <c r="B6272" s="243"/>
      <c r="C6272" s="54"/>
      <c r="D6272" s="54"/>
      <c r="E6272" s="54"/>
      <c r="F6272" s="54"/>
      <c r="G6272" s="54"/>
      <c r="H6272" s="54"/>
      <c r="I6272" s="54"/>
      <c r="W6272">
        <f t="shared" si="668"/>
      </c>
      <c r="X6272">
        <f t="shared" si="669"/>
      </c>
      <c r="Y6272">
        <f t="shared" si="670"/>
      </c>
      <c r="Z6272">
        <f t="shared" si="671"/>
      </c>
    </row>
    <row r="6273" spans="1:26">
      <c r="A6273" s="306"/>
      <c r="B6273" s="243"/>
      <c r="W6273">
        <f t="shared" si="668"/>
      </c>
      <c r="X6273">
        <f t="shared" si="669"/>
      </c>
      <c r="Y6273">
        <f t="shared" si="670"/>
      </c>
      <c r="Z6273">
        <f t="shared" si="671"/>
      </c>
    </row>
    <row r="6274" spans="1:26">
      <c r="A6274" s="1" t="s">
        <v>5</v>
      </c>
      <c r="W6274">
        <f t="shared" si="668"/>
      </c>
      <c r="X6274">
        <f t="shared" si="669"/>
      </c>
      <c r="Y6274">
        <f t="shared" si="670"/>
      </c>
      <c r="Z6274">
        <f t="shared" si="671"/>
      </c>
    </row>
    <row r="6275" spans="1:26">
      <c r="A6275" s="1" t="s">
        <v>6</v>
      </c>
      <c r="W6275">
        <f t="shared" si="668"/>
      </c>
      <c r="X6275">
        <f t="shared" si="669"/>
      </c>
      <c r="Y6275">
        <f t="shared" si="670"/>
      </c>
      <c r="Z6275">
        <f t="shared" si="671"/>
      </c>
    </row>
    <row r="6276" spans="1:26" ht="15.75" thickBot="1">
      <c r="A6276" s="1" t="s">
        <v>7</v>
      </c>
      <c r="W6276">
        <f t="shared" ref="W6276:W6339" si="672">IF(LEFT($H6276&amp;"",5)="2019-",$H6276,W6275)</f>
      </c>
      <c r="X6276">
        <f t="shared" ref="X6276:X6339" si="673">IF($W6276="",0,IF(COUNTIF($AB$2:$AB$80,$W6276)&gt;0,1,0))</f>
      </c>
      <c r="Y6276">
        <f t="shared" ref="Y6276:Y6339" si="674">IF($C6276="","",UPPER(TRIM(IFERROR(LEFT($C6276&amp;"",FIND("/",$C6276&amp;"")-1),$C6276&amp;""))))</f>
      </c>
      <c r="Z6276">
        <f t="shared" ref="Z6276:Z6339" si="675">IFERROR(IF(ISNUMBER($G6276),$G6276,0),0)</f>
      </c>
    </row>
    <row r="6277" spans="1:26" ht="24.75" thickBot="1">
      <c r="A6277" s="162" t="s">
        <v>8</v>
      </c>
      <c r="B6277" s="163" t="s">
        <v>9</v>
      </c>
      <c r="C6277" s="163" t="s">
        <v>10</v>
      </c>
      <c r="D6277" s="164" t="s">
        <v>11</v>
      </c>
      <c r="E6277" s="164" t="s">
        <v>12</v>
      </c>
      <c r="F6277" s="164" t="s">
        <v>13</v>
      </c>
      <c r="G6277" s="164" t="s">
        <v>14</v>
      </c>
      <c r="H6277" s="165" t="s">
        <v>15</v>
      </c>
      <c r="I6277" s="166" t="s">
        <v>16</v>
      </c>
      <c r="W6277">
        <f t="shared" si="672"/>
      </c>
      <c r="X6277">
        <f t="shared" si="673"/>
      </c>
      <c r="Y6277">
        <f t="shared" si="674"/>
      </c>
      <c r="Z6277">
        <f t="shared" si="675"/>
      </c>
    </row>
    <row r="6278" spans="1:26">
      <c r="A6278" s="5"/>
      <c r="B6278" s="1564" t="s">
        <v>24</v>
      </c>
      <c r="C6278" s="1565"/>
      <c r="D6278" s="6"/>
      <c r="E6278" s="5"/>
      <c r="F6278" s="6"/>
      <c r="G6278" s="6"/>
      <c r="H6278" s="5"/>
      <c r="I6278" s="102"/>
      <c r="W6278">
        <f t="shared" si="672"/>
      </c>
      <c r="X6278">
        <f t="shared" si="673"/>
      </c>
      <c r="Y6278">
        <f t="shared" si="674"/>
      </c>
      <c r="Z6278">
        <f t="shared" si="675"/>
      </c>
    </row>
    <row r="6279" spans="1:26">
      <c r="A6279" s="19">
        <v>1</v>
      </c>
      <c r="B6279" s="20" t="s">
        <v>994</v>
      </c>
      <c r="C6279" s="19" t="s">
        <v>993</v>
      </c>
      <c r="D6279" s="1751">
        <v>1</v>
      </c>
      <c r="E6279" s="19"/>
      <c r="F6279" s="5">
        <v>2</v>
      </c>
      <c r="G6279" s="6">
        <f>+F6279</f>
      </c>
      <c r="H6279" s="19">
        <v>1</v>
      </c>
      <c r="I6279" s="102">
        <f>+H6279*G6279</f>
      </c>
      <c r="W6279">
        <f t="shared" si="672"/>
      </c>
      <c r="X6279">
        <f t="shared" si="673"/>
      </c>
      <c r="Y6279">
        <f t="shared" si="674"/>
      </c>
      <c r="Z6279">
        <f t="shared" si="675"/>
      </c>
    </row>
    <row r="6280" spans="1:26">
      <c r="A6280" s="19">
        <v>2</v>
      </c>
      <c r="B6280" s="20" t="s">
        <v>729</v>
      </c>
      <c r="C6280" s="19" t="s">
        <v>730</v>
      </c>
      <c r="D6280" s="1752"/>
      <c r="E6280" s="19"/>
      <c r="F6280" s="5">
        <v>2</v>
      </c>
      <c r="G6280" s="6">
        <f>+F6280</f>
      </c>
      <c r="H6280" s="19">
        <v>1</v>
      </c>
      <c r="I6280" s="102">
        <f>+H6280*G6280</f>
      </c>
      <c r="W6280">
        <f t="shared" si="672"/>
      </c>
      <c r="X6280">
        <f t="shared" si="673"/>
      </c>
      <c r="Y6280">
        <f t="shared" si="674"/>
      </c>
      <c r="Z6280">
        <f t="shared" si="675"/>
      </c>
    </row>
    <row r="6281" spans="1:26">
      <c r="A6281" s="19">
        <v>3</v>
      </c>
      <c r="B6281" s="20" t="s">
        <v>992</v>
      </c>
      <c r="C6281" s="19" t="s">
        <v>991</v>
      </c>
      <c r="D6281" s="1753"/>
      <c r="E6281" s="19"/>
      <c r="F6281" s="5">
        <v>2</v>
      </c>
      <c r="G6281" s="6">
        <f>+F6281</f>
      </c>
      <c r="H6281" s="19">
        <v>1</v>
      </c>
      <c r="I6281" s="102">
        <f>+H6281*G6281</f>
      </c>
      <c r="W6281">
        <f t="shared" si="672"/>
      </c>
      <c r="X6281">
        <f t="shared" si="673"/>
      </c>
      <c r="Y6281">
        <f t="shared" si="674"/>
      </c>
      <c r="Z6281">
        <f t="shared" si="675"/>
      </c>
    </row>
    <row r="6282" spans="1:26">
      <c r="A6282" s="5"/>
      <c r="B6282" s="1564" t="s">
        <v>17</v>
      </c>
      <c r="C6282" s="1565"/>
      <c r="D6282" s="5"/>
      <c r="E6282" s="5"/>
      <c r="F6282" s="5"/>
      <c r="G6282" s="6"/>
      <c r="H6282" s="5"/>
      <c r="I6282" s="102"/>
      <c r="W6282">
        <f t="shared" si="672"/>
      </c>
      <c r="X6282">
        <f t="shared" si="673"/>
      </c>
      <c r="Y6282">
        <f t="shared" si="674"/>
      </c>
      <c r="Z6282">
        <f t="shared" si="675"/>
      </c>
    </row>
    <row r="6283" spans="1:26">
      <c r="A6283" s="5"/>
      <c r="B6283" s="8"/>
      <c r="C6283" s="5"/>
      <c r="D6283" s="5"/>
      <c r="E6283" s="19"/>
      <c r="F6283" s="5"/>
      <c r="G6283" s="6"/>
      <c r="H6283" s="5"/>
      <c r="I6283" s="102"/>
      <c r="W6283">
        <f t="shared" si="672"/>
      </c>
      <c r="X6283">
        <f t="shared" si="673"/>
      </c>
      <c r="Y6283">
        <f t="shared" si="674"/>
      </c>
      <c r="Z6283">
        <f t="shared" si="675"/>
      </c>
    </row>
    <row r="6284" spans="1:26">
      <c r="A6284" s="5"/>
      <c r="B6284" s="8"/>
      <c r="C6284" s="5"/>
      <c r="D6284" s="5"/>
      <c r="E6284" s="19"/>
      <c r="F6284" s="5"/>
      <c r="G6284" s="6"/>
      <c r="H6284" s="5"/>
      <c r="I6284" s="102"/>
      <c r="W6284">
        <f t="shared" si="672"/>
      </c>
      <c r="X6284">
        <f t="shared" si="673"/>
      </c>
      <c r="Y6284">
        <f t="shared" si="674"/>
      </c>
      <c r="Z6284">
        <f t="shared" si="675"/>
      </c>
    </row>
    <row r="6285" spans="1:26">
      <c r="A6285" s="5">
        <v>6</v>
      </c>
      <c r="B6285" s="8" t="s">
        <v>753</v>
      </c>
      <c r="C6285" s="5" t="s">
        <v>754</v>
      </c>
      <c r="D6285" s="5">
        <v>1</v>
      </c>
      <c r="E6285" s="19">
        <v>5</v>
      </c>
      <c r="F6285" s="5">
        <f>+E6285*D6285</f>
      </c>
      <c r="G6285" s="6">
        <f>+E6285*D6285</f>
      </c>
      <c r="H6285" s="5">
        <v>1</v>
      </c>
      <c r="I6285" s="102">
        <f t="shared" ref="I6285:I6298" si="676">+H6285*G6285</f>
      </c>
      <c r="W6285">
        <f t="shared" si="672"/>
      </c>
      <c r="X6285">
        <f t="shared" si="673"/>
      </c>
      <c r="Y6285">
        <f t="shared" si="674"/>
      </c>
      <c r="Z6285">
        <f t="shared" si="675"/>
      </c>
    </row>
    <row r="6286" spans="1:26">
      <c r="A6286" s="5">
        <v>7</v>
      </c>
      <c r="B6286" s="8" t="s">
        <v>352</v>
      </c>
      <c r="C6286" s="5" t="s">
        <v>353</v>
      </c>
      <c r="D6286" s="5">
        <v>1</v>
      </c>
      <c r="E6286" s="19">
        <v>5</v>
      </c>
      <c r="F6286" s="5">
        <f>+E6286*D6286</f>
      </c>
      <c r="G6286" s="6">
        <f>+E6286*D6286</f>
      </c>
      <c r="H6286" s="5">
        <v>1</v>
      </c>
      <c r="I6286" s="102">
        <f t="shared" si="676"/>
      </c>
      <c r="W6286">
        <f t="shared" si="672"/>
      </c>
      <c r="X6286">
        <f t="shared" si="673"/>
      </c>
      <c r="Y6286">
        <f t="shared" si="674"/>
      </c>
      <c r="Z6286">
        <f t="shared" si="675"/>
      </c>
    </row>
    <row r="6287" spans="1:26">
      <c r="A6287" s="5"/>
      <c r="B6287" s="473" t="s">
        <v>1721</v>
      </c>
      <c r="C6287" s="119" t="s">
        <v>1722</v>
      </c>
      <c r="D6287" s="5"/>
      <c r="E6287" s="5">
        <v>1</v>
      </c>
      <c r="F6287" s="5">
        <v>1</v>
      </c>
      <c r="G6287" s="6">
        <v>1</v>
      </c>
      <c r="H6287" s="5">
        <v>1</v>
      </c>
      <c r="I6287" s="102">
        <f t="shared" si="676"/>
      </c>
      <c r="W6287">
        <f t="shared" si="672"/>
      </c>
      <c r="X6287">
        <f t="shared" si="673"/>
      </c>
      <c r="Y6287">
        <f t="shared" si="674"/>
      </c>
      <c r="Z6287">
        <f t="shared" si="675"/>
      </c>
    </row>
    <row r="6288" spans="1:26">
      <c r="A6288" s="5"/>
      <c r="B6288" s="1699" t="s">
        <v>1723</v>
      </c>
      <c r="C6288" s="1700"/>
      <c r="D6288" s="5"/>
      <c r="E6288" s="19"/>
      <c r="F6288" s="5"/>
      <c r="G6288" s="6"/>
      <c r="H6288" s="5"/>
      <c r="I6288" s="102"/>
      <c r="W6288">
        <f t="shared" si="672"/>
      </c>
      <c r="X6288">
        <f t="shared" si="673"/>
      </c>
      <c r="Y6288">
        <f t="shared" si="674"/>
      </c>
      <c r="Z6288">
        <f t="shared" si="675"/>
      </c>
    </row>
    <row r="6289" spans="1:26">
      <c r="A6289" s="5"/>
      <c r="B6289" s="491"/>
      <c r="C6289" s="107"/>
      <c r="D6289" s="5"/>
      <c r="E6289" s="19"/>
      <c r="F6289" s="5"/>
      <c r="G6289" s="6"/>
      <c r="H6289" s="5"/>
      <c r="I6289" s="102"/>
      <c r="W6289">
        <f t="shared" si="672"/>
      </c>
      <c r="X6289">
        <f t="shared" si="673"/>
      </c>
      <c r="Y6289">
        <f t="shared" si="674"/>
      </c>
      <c r="Z6289">
        <f t="shared" si="675"/>
      </c>
    </row>
    <row r="6290" spans="1:26">
      <c r="A6290" s="5"/>
      <c r="B6290" s="1564" t="s">
        <v>550</v>
      </c>
      <c r="C6290" s="1565"/>
      <c r="D6290" s="5"/>
      <c r="E6290" s="5"/>
      <c r="F6290" s="5"/>
      <c r="G6290" s="6"/>
      <c r="H6290" s="5"/>
      <c r="I6290" s="102"/>
      <c r="W6290">
        <f t="shared" si="672"/>
      </c>
      <c r="X6290">
        <f t="shared" si="673"/>
      </c>
      <c r="Y6290">
        <f t="shared" si="674"/>
      </c>
      <c r="Z6290">
        <f t="shared" si="675"/>
      </c>
    </row>
    <row r="6291" spans="1:26">
      <c r="A6291" s="19"/>
      <c r="B6291" s="106"/>
      <c r="C6291" s="480"/>
      <c r="D6291" s="19"/>
      <c r="E6291" s="19"/>
      <c r="F6291" s="5"/>
      <c r="G6291" s="6"/>
      <c r="H6291" s="19"/>
      <c r="I6291" s="102"/>
      <c r="W6291">
        <f t="shared" si="672"/>
      </c>
      <c r="X6291">
        <f t="shared" si="673"/>
      </c>
      <c r="Y6291">
        <f t="shared" si="674"/>
      </c>
      <c r="Z6291">
        <f t="shared" si="675"/>
      </c>
    </row>
    <row r="6292" spans="1:26" ht="40.5" customHeight="1">
      <c r="A6292" s="19">
        <v>9</v>
      </c>
      <c r="B6292" s="18" t="s">
        <v>515</v>
      </c>
      <c r="C6292" s="481" t="s">
        <v>523</v>
      </c>
      <c r="D6292" s="1701">
        <v>1</v>
      </c>
      <c r="E6292" s="19"/>
      <c r="F6292" s="5">
        <v>5</v>
      </c>
      <c r="G6292" s="6">
        <f t="shared" ref="G6292:G6298" si="677">+F6292</f>
      </c>
      <c r="H6292" s="19">
        <v>1</v>
      </c>
      <c r="I6292" s="102">
        <f t="shared" si="676"/>
      </c>
      <c r="W6292">
        <f t="shared" si="672"/>
      </c>
      <c r="X6292">
        <f t="shared" si="673"/>
      </c>
      <c r="Y6292">
        <f t="shared" si="674"/>
      </c>
      <c r="Z6292">
        <f t="shared" si="675"/>
      </c>
    </row>
    <row r="6293" spans="1:26" ht="45.75">
      <c r="A6293" s="19">
        <v>10</v>
      </c>
      <c r="B6293" s="18" t="s">
        <v>1302</v>
      </c>
      <c r="C6293" s="481" t="s">
        <v>1647</v>
      </c>
      <c r="D6293" s="1702"/>
      <c r="E6293" s="19"/>
      <c r="F6293" s="5">
        <v>5</v>
      </c>
      <c r="G6293" s="6">
        <f t="shared" si="677"/>
      </c>
      <c r="H6293" s="19">
        <v>1</v>
      </c>
      <c r="I6293" s="102">
        <f t="shared" si="676"/>
      </c>
      <c r="W6293">
        <f t="shared" si="672"/>
      </c>
      <c r="X6293">
        <f t="shared" si="673"/>
      </c>
      <c r="Y6293">
        <f t="shared" si="674"/>
      </c>
      <c r="Z6293">
        <f t="shared" si="675"/>
      </c>
    </row>
    <row r="6294" spans="1:26" ht="37.5" customHeight="1">
      <c r="A6294" s="19">
        <v>11</v>
      </c>
      <c r="B6294" s="18" t="s">
        <v>558</v>
      </c>
      <c r="C6294" s="481" t="s">
        <v>1648</v>
      </c>
      <c r="D6294" s="1702"/>
      <c r="E6294" s="19"/>
      <c r="F6294" s="5">
        <v>5</v>
      </c>
      <c r="G6294" s="6">
        <f t="shared" si="677"/>
      </c>
      <c r="H6294" s="19">
        <v>1</v>
      </c>
      <c r="I6294" s="102">
        <f t="shared" si="676"/>
      </c>
      <c r="W6294">
        <f t="shared" si="672"/>
      </c>
      <c r="X6294">
        <f t="shared" si="673"/>
      </c>
      <c r="Y6294">
        <f t="shared" si="674"/>
      </c>
      <c r="Z6294">
        <f t="shared" si="675"/>
      </c>
    </row>
    <row r="6295" spans="1:26" ht="22.5">
      <c r="A6295" s="19">
        <v>12</v>
      </c>
      <c r="B6295" s="18" t="s">
        <v>1050</v>
      </c>
      <c r="C6295" s="482" t="s">
        <v>1649</v>
      </c>
      <c r="D6295" s="1703"/>
      <c r="E6295" s="19"/>
      <c r="F6295" s="5">
        <v>5</v>
      </c>
      <c r="G6295" s="6">
        <f t="shared" si="677"/>
      </c>
      <c r="H6295" s="19">
        <v>1</v>
      </c>
      <c r="I6295" s="102">
        <f t="shared" si="676"/>
      </c>
      <c r="W6295">
        <f t="shared" si="672"/>
      </c>
      <c r="X6295">
        <f t="shared" si="673"/>
      </c>
      <c r="Y6295">
        <f t="shared" si="674"/>
      </c>
      <c r="Z6295">
        <f t="shared" si="675"/>
      </c>
    </row>
    <row r="6296" spans="1:26">
      <c r="A6296" s="19"/>
      <c r="B6296" s="1564" t="s">
        <v>604</v>
      </c>
      <c r="C6296" s="1565"/>
      <c r="D6296" s="19"/>
      <c r="E6296" s="19"/>
      <c r="F6296" s="5"/>
      <c r="G6296" s="6"/>
      <c r="H6296" s="19"/>
      <c r="I6296" s="102"/>
      <c r="W6296">
        <f t="shared" si="672"/>
      </c>
      <c r="X6296">
        <f t="shared" si="673"/>
      </c>
      <c r="Y6296">
        <f t="shared" si="674"/>
      </c>
      <c r="Z6296">
        <f t="shared" si="675"/>
      </c>
    </row>
    <row r="6297" spans="1:26" ht="30">
      <c r="A6297" s="19">
        <v>13</v>
      </c>
      <c r="B6297" s="106" t="s">
        <v>1196</v>
      </c>
      <c r="C6297" s="271" t="s">
        <v>1195</v>
      </c>
      <c r="D6297" s="1704">
        <v>1</v>
      </c>
      <c r="E6297" s="5"/>
      <c r="F6297" s="5">
        <v>5</v>
      </c>
      <c r="G6297" s="6">
        <f t="shared" si="677"/>
      </c>
      <c r="H6297" s="9">
        <v>1</v>
      </c>
      <c r="I6297" s="102">
        <f t="shared" si="676"/>
      </c>
      <c r="W6297">
        <f t="shared" si="672"/>
      </c>
      <c r="X6297">
        <f t="shared" si="673"/>
      </c>
      <c r="Y6297">
        <f t="shared" si="674"/>
      </c>
      <c r="Z6297">
        <f t="shared" si="675"/>
      </c>
    </row>
    <row r="6298" spans="1:26" ht="24">
      <c r="A6298" s="19">
        <v>14</v>
      </c>
      <c r="B6298" s="106" t="s">
        <v>1080</v>
      </c>
      <c r="C6298" s="269" t="s">
        <v>979</v>
      </c>
      <c r="D6298" s="1705"/>
      <c r="E6298" s="5"/>
      <c r="F6298" s="5">
        <v>5</v>
      </c>
      <c r="G6298" s="6">
        <f t="shared" si="677"/>
      </c>
      <c r="H6298" s="9">
        <v>1</v>
      </c>
      <c r="I6298" s="102">
        <f t="shared" si="676"/>
      </c>
      <c r="W6298">
        <f t="shared" si="672"/>
      </c>
      <c r="X6298">
        <f t="shared" si="673"/>
      </c>
      <c r="Y6298">
        <f t="shared" si="674"/>
      </c>
      <c r="Z6298">
        <f t="shared" si="675"/>
      </c>
    </row>
    <row r="6299" spans="1:26">
      <c r="A6299" s="5"/>
      <c r="B6299" s="8"/>
      <c r="C6299" s="5"/>
      <c r="D6299" s="5"/>
      <c r="E6299" s="5"/>
      <c r="F6299" s="5"/>
      <c r="G6299" s="6"/>
      <c r="H6299" s="5"/>
      <c r="I6299" s="102"/>
      <c r="W6299">
        <f t="shared" si="672"/>
      </c>
      <c r="X6299">
        <f t="shared" si="673"/>
      </c>
      <c r="Y6299">
        <f t="shared" si="674"/>
      </c>
      <c r="Z6299">
        <f t="shared" si="675"/>
      </c>
    </row>
    <row r="6300" spans="1:26">
      <c r="A6300" s="5"/>
      <c r="B6300" s="1568" t="s">
        <v>2107</v>
      </c>
      <c r="C6300" s="1569"/>
      <c r="D6300" s="5"/>
      <c r="E6300" s="5"/>
      <c r="F6300" s="5"/>
      <c r="G6300" s="6"/>
      <c r="H6300" s="5"/>
      <c r="I6300" s="102"/>
      <c r="W6300">
        <f t="shared" si="672"/>
      </c>
      <c r="X6300">
        <f t="shared" si="673"/>
      </c>
      <c r="Y6300">
        <f t="shared" si="674"/>
      </c>
      <c r="Z6300">
        <f t="shared" si="675"/>
      </c>
    </row>
    <row r="6301" spans="1:26">
      <c r="A6301" s="5"/>
      <c r="B6301" s="1570"/>
      <c r="C6301" s="1571"/>
      <c r="D6301" s="5"/>
      <c r="E6301" s="5"/>
      <c r="F6301" s="5"/>
      <c r="G6301" s="6"/>
      <c r="H6301" s="5"/>
      <c r="I6301" s="102"/>
      <c r="W6301">
        <f t="shared" si="672"/>
      </c>
      <c r="X6301">
        <f t="shared" si="673"/>
      </c>
      <c r="Y6301">
        <f t="shared" si="674"/>
      </c>
      <c r="Z6301">
        <f t="shared" si="675"/>
      </c>
    </row>
    <row r="6302" spans="1:26">
      <c r="A6302" s="5"/>
      <c r="B6302" s="1590"/>
      <c r="C6302" s="1591"/>
      <c r="D6302" s="5"/>
      <c r="E6302" s="5"/>
      <c r="F6302" s="5"/>
      <c r="G6302" s="6"/>
      <c r="H6302" s="5"/>
      <c r="I6302" s="102"/>
      <c r="W6302">
        <f t="shared" si="672"/>
      </c>
      <c r="X6302">
        <f t="shared" si="673"/>
      </c>
      <c r="Y6302">
        <f t="shared" si="674"/>
      </c>
      <c r="Z6302">
        <f t="shared" si="675"/>
      </c>
    </row>
    <row r="6303" spans="1:26" ht="15.75" thickBot="1">
      <c r="A6303" s="33"/>
      <c r="B6303" s="17"/>
      <c r="C6303" s="88"/>
      <c r="D6303" s="23"/>
      <c r="E6303" s="23"/>
      <c r="F6303" s="171"/>
      <c r="G6303" s="24"/>
      <c r="H6303" s="23"/>
      <c r="I6303" s="172"/>
      <c r="W6303">
        <f t="shared" si="672"/>
      </c>
      <c r="X6303">
        <f t="shared" si="673"/>
      </c>
      <c r="Y6303">
        <f t="shared" si="674"/>
      </c>
      <c r="Z6303">
        <f t="shared" si="675"/>
      </c>
    </row>
    <row r="6304" spans="1:26">
      <c r="A6304" s="33"/>
      <c r="B6304" s="17"/>
      <c r="C6304" s="10"/>
      <c r="D6304" s="91"/>
      <c r="E6304" s="91"/>
      <c r="F6304" s="91"/>
      <c r="G6304" s="92" t="s">
        <v>19</v>
      </c>
      <c r="H6304" s="91"/>
      <c r="I6304" s="111">
        <f>SUM(I6278:I6303)</f>
      </c>
      <c r="W6304">
        <f t="shared" si="672"/>
      </c>
      <c r="X6304">
        <f t="shared" si="673"/>
      </c>
      <c r="Y6304">
        <f t="shared" si="674"/>
      </c>
      <c r="Z6304">
        <f t="shared" si="675"/>
      </c>
    </row>
    <row r="6305" spans="1:26" ht="15.75" thickBot="1">
      <c r="A6305" s="33"/>
      <c r="B6305" s="11" t="s">
        <v>20</v>
      </c>
      <c r="C6305" s="35"/>
      <c r="D6305" s="35"/>
      <c r="E6305" s="173" t="s">
        <v>1720</v>
      </c>
      <c r="F6305" s="156"/>
      <c r="G6305" s="156"/>
      <c r="H6305" s="156"/>
      <c r="I6305" s="490">
        <v>1</v>
      </c>
      <c r="J6305" s="54"/>
      <c r="W6305">
        <f t="shared" si="672"/>
      </c>
      <c r="X6305">
        <f t="shared" si="673"/>
      </c>
      <c r="Y6305">
        <f t="shared" si="674"/>
      </c>
      <c r="Z6305">
        <f t="shared" si="675"/>
      </c>
    </row>
    <row r="6306" spans="1:26" ht="15.75" thickBot="1">
      <c r="A6306" s="37"/>
      <c r="B6306" s="38"/>
      <c r="C6306" s="39" t="s">
        <v>21</v>
      </c>
      <c r="D6306" s="40">
        <f>SUM(D6279:D6305)</f>
      </c>
      <c r="E6306" s="41">
        <f>IF(H6306=I6306,"OK","NO")</f>
      </c>
      <c r="F6306" s="40">
        <f>SUM(F6279:F6305)</f>
      </c>
      <c r="G6306" s="40">
        <f>SUM(G6279:G6305)</f>
      </c>
      <c r="H6306" s="41">
        <f>SUMPRODUCT(F6278:F6303,H6278:H6303)</f>
      </c>
      <c r="I6306" s="43">
        <f>SUM(I6304:I6305)</f>
      </c>
      <c r="W6306">
        <f t="shared" si="672"/>
      </c>
      <c r="X6306">
        <f t="shared" si="673"/>
      </c>
      <c r="Y6306">
        <f t="shared" si="674"/>
      </c>
      <c r="Z6306">
        <f t="shared" si="675"/>
      </c>
    </row>
    <row r="6307" spans="1:26" ht="15.75" thickBot="1">
      <c r="A6307" s="44"/>
      <c r="B6307" s="116"/>
      <c r="C6307" s="45"/>
      <c r="D6307" s="45"/>
      <c r="E6307" s="45"/>
      <c r="F6307" s="45"/>
      <c r="G6307" s="45"/>
      <c r="H6307" s="46" t="s">
        <v>1719</v>
      </c>
      <c r="I6307" s="47"/>
      <c r="W6307">
        <f t="shared" si="672"/>
      </c>
      <c r="X6307">
        <f t="shared" si="673"/>
      </c>
      <c r="Y6307">
        <f t="shared" si="674"/>
      </c>
      <c r="Z6307">
        <f t="shared" si="675"/>
      </c>
    </row>
    <row r="6308" spans="1:26">
      <c r="A6308" s="12" t="s">
        <v>788</v>
      </c>
      <c r="B6308" s="12"/>
      <c r="C6308" s="12"/>
      <c r="D6308" s="13"/>
      <c r="E6308" s="14"/>
      <c r="F6308" s="14"/>
      <c r="G6308" s="14"/>
      <c r="H6308" s="2"/>
      <c r="I6308" s="12"/>
      <c r="W6308">
        <f t="shared" si="672"/>
      </c>
      <c r="X6308">
        <f t="shared" si="673"/>
      </c>
      <c r="Y6308">
        <f t="shared" si="674"/>
      </c>
      <c r="Z6308">
        <f t="shared" si="675"/>
      </c>
    </row>
    <row r="6309" spans="1:26">
      <c r="W6309">
        <f t="shared" si="672"/>
      </c>
      <c r="X6309">
        <f t="shared" si="673"/>
      </c>
      <c r="Y6309">
        <f t="shared" si="674"/>
      </c>
      <c r="Z6309">
        <f t="shared" si="675"/>
      </c>
    </row>
    <row r="6310" spans="1:26">
      <c r="W6310">
        <f t="shared" si="672"/>
      </c>
      <c r="X6310">
        <f t="shared" si="673"/>
      </c>
      <c r="Y6310">
        <f t="shared" si="674"/>
      </c>
      <c r="Z6310">
        <f t="shared" si="675"/>
      </c>
    </row>
    <row r="6311" spans="1:26">
      <c r="W6311">
        <f t="shared" si="672"/>
      </c>
      <c r="X6311">
        <f t="shared" si="673"/>
      </c>
      <c r="Y6311">
        <f t="shared" si="674"/>
      </c>
      <c r="Z6311">
        <f t="shared" si="675"/>
      </c>
    </row>
    <row r="6312" spans="1:26">
      <c r="A6312" s="1562" t="s">
        <v>0</v>
      </c>
      <c r="B6312" s="1562"/>
      <c r="C6312" s="1562"/>
      <c r="D6312" s="1562"/>
      <c r="E6312" s="1562"/>
      <c r="F6312" s="1562"/>
      <c r="G6312" s="1562"/>
      <c r="H6312" s="1562"/>
      <c r="I6312" s="1562"/>
      <c r="W6312">
        <f t="shared" si="672"/>
      </c>
      <c r="X6312">
        <f t="shared" si="673"/>
      </c>
      <c r="Y6312">
        <f t="shared" si="674"/>
      </c>
      <c r="Z6312">
        <f t="shared" si="675"/>
      </c>
    </row>
    <row r="6313" spans="1:26">
      <c r="W6313">
        <f t="shared" si="672"/>
      </c>
      <c r="X6313">
        <f t="shared" si="673"/>
      </c>
      <c r="Y6313">
        <f t="shared" si="674"/>
      </c>
      <c r="Z6313">
        <f t="shared" si="675"/>
      </c>
    </row>
    <row r="6314" spans="1:26">
      <c r="A6314" s="1" t="s">
        <v>1</v>
      </c>
      <c r="B6314" s="1"/>
      <c r="G6314" s="2" t="s">
        <v>2</v>
      </c>
      <c r="H6314" s="3" t="s">
        <v>1646</v>
      </c>
      <c r="W6314">
        <f t="shared" si="672"/>
      </c>
      <c r="X6314">
        <f t="shared" si="673"/>
      </c>
      <c r="Y6314">
        <f t="shared" si="674"/>
      </c>
      <c r="Z6314">
        <f t="shared" si="675"/>
      </c>
    </row>
    <row r="6315" spans="1:26">
      <c r="A6315" s="22" t="inlineStr">
        <is>
          <t>ATTN: Contact-005</t>
        </is>
      </c>
      <c r="B6315" s="1"/>
      <c r="F6315" s="4"/>
      <c r="G6315" s="451" t="s">
        <v>1440</v>
      </c>
      <c r="H6315" s="1" t="s">
        <v>196</v>
      </c>
      <c r="W6315">
        <f t="shared" si="672"/>
      </c>
      <c r="X6315">
        <f t="shared" si="673"/>
      </c>
      <c r="Y6315">
        <f t="shared" si="674"/>
      </c>
      <c r="Z6315">
        <f t="shared" si="675"/>
      </c>
    </row>
    <row r="6316" spans="1:26">
      <c r="A6316" s="1" t="inlineStr">
        <is>
          <t>Dealer-112</t>
        </is>
      </c>
      <c r="B6316" s="1"/>
      <c r="W6316">
        <f t="shared" si="672"/>
      </c>
      <c r="X6316">
        <f t="shared" si="673"/>
      </c>
      <c r="Y6316">
        <f t="shared" si="674"/>
      </c>
      <c r="Z6316">
        <f t="shared" si="675"/>
      </c>
    </row>
    <row r="6317" spans="1:26">
      <c r="A6317" s="1" t="inlineStr">
        <is>
          <t>Address line (redacted)</t>
        </is>
      </c>
      <c r="B6317" s="1"/>
      <c r="D6317" s="85"/>
      <c r="E6317" s="85"/>
      <c r="F6317" s="85"/>
      <c r="G6317" s="85"/>
      <c r="H6317" s="85"/>
      <c r="W6317">
        <f t="shared" si="672"/>
      </c>
      <c r="X6317">
        <f t="shared" si="673"/>
      </c>
      <c r="Y6317">
        <f t="shared" si="674"/>
      </c>
      <c r="Z6317">
        <f t="shared" si="675"/>
      </c>
    </row>
    <row r="6318" spans="1:26">
      <c r="A6318" s="22" t="inlineStr">
        <is>
          <t>Address line (redacted)</t>
        </is>
      </c>
      <c r="B6318" s="86"/>
      <c r="D6318" s="85"/>
      <c r="E6318" s="85"/>
      <c r="F6318" s="85"/>
      <c r="G6318" s="85"/>
      <c r="H6318" s="85"/>
      <c r="W6318">
        <f t="shared" si="672"/>
      </c>
      <c r="X6318">
        <f t="shared" si="673"/>
      </c>
      <c r="Y6318">
        <f t="shared" si="674"/>
      </c>
      <c r="Z6318">
        <f t="shared" si="675"/>
      </c>
    </row>
    <row r="6319" spans="1:26">
      <c r="A6319" s="49" t="s">
        <v>4</v>
      </c>
      <c r="B6319" s="87" t="inlineStr">
        <is>
          <t>GSTIN-MASKED</t>
        </is>
      </c>
      <c r="W6319">
        <f t="shared" si="672"/>
      </c>
      <c r="X6319">
        <f t="shared" si="673"/>
      </c>
      <c r="Y6319">
        <f t="shared" si="674"/>
      </c>
      <c r="Z6319">
        <f t="shared" si="675"/>
      </c>
    </row>
    <row r="6320" spans="1:26">
      <c r="A6320" s="1" t="s">
        <v>5</v>
      </c>
      <c r="W6320">
        <f t="shared" si="672"/>
      </c>
      <c r="X6320">
        <f t="shared" si="673"/>
      </c>
      <c r="Y6320">
        <f t="shared" si="674"/>
      </c>
      <c r="Z6320">
        <f t="shared" si="675"/>
      </c>
    </row>
    <row r="6321" spans="1:26">
      <c r="A6321" s="1" t="s">
        <v>6</v>
      </c>
      <c r="W6321">
        <f t="shared" si="672"/>
      </c>
      <c r="X6321">
        <f t="shared" si="673"/>
      </c>
      <c r="Y6321">
        <f t="shared" si="674"/>
      </c>
      <c r="Z6321">
        <f t="shared" si="675"/>
      </c>
    </row>
    <row r="6322" spans="1:26">
      <c r="A6322" s="1" t="s">
        <v>7</v>
      </c>
      <c r="W6322">
        <f t="shared" si="672"/>
      </c>
      <c r="X6322">
        <f t="shared" si="673"/>
      </c>
      <c r="Y6322">
        <f t="shared" si="674"/>
      </c>
      <c r="Z6322">
        <f t="shared" si="675"/>
      </c>
    </row>
    <row r="6323" spans="1:26" ht="24">
      <c r="A6323" s="88" t="s">
        <v>8</v>
      </c>
      <c r="B6323" s="89" t="s">
        <v>9</v>
      </c>
      <c r="C6323" s="89" t="s">
        <v>10</v>
      </c>
      <c r="D6323" s="34" t="s">
        <v>11</v>
      </c>
      <c r="E6323" s="34" t="s">
        <v>12</v>
      </c>
      <c r="F6323" s="34" t="s">
        <v>13</v>
      </c>
      <c r="G6323" s="34" t="s">
        <v>14</v>
      </c>
      <c r="H6323" s="88" t="s">
        <v>15</v>
      </c>
      <c r="I6323" s="90" t="s">
        <v>16</v>
      </c>
      <c r="W6323">
        <f t="shared" si="672"/>
      </c>
      <c r="X6323">
        <f t="shared" si="673"/>
      </c>
      <c r="Y6323">
        <f t="shared" si="674"/>
      </c>
      <c r="Z6323">
        <f t="shared" si="675"/>
      </c>
    </row>
    <row r="6324" spans="1:26">
      <c r="A6324" s="5"/>
      <c r="B6324" s="1564" t="s">
        <v>644</v>
      </c>
      <c r="C6324" s="1565"/>
      <c r="D6324" s="21"/>
      <c r="E6324" s="5"/>
      <c r="F6324" s="5"/>
      <c r="G6324" s="5"/>
      <c r="H6324" s="5"/>
      <c r="I6324" s="102"/>
      <c r="W6324">
        <f t="shared" si="672"/>
      </c>
      <c r="X6324">
        <f t="shared" si="673"/>
      </c>
      <c r="Y6324">
        <f t="shared" si="674"/>
      </c>
      <c r="Z6324">
        <f t="shared" si="675"/>
      </c>
    </row>
    <row r="6325" spans="1:26">
      <c r="A6325" s="5">
        <v>1</v>
      </c>
      <c r="B6325" s="8" t="s">
        <v>1558</v>
      </c>
      <c r="C6325" s="5" t="s">
        <v>1559</v>
      </c>
      <c r="D6325" s="5">
        <v>2</v>
      </c>
      <c r="E6325" s="5">
        <v>1</v>
      </c>
      <c r="F6325" s="5">
        <v>2</v>
      </c>
      <c r="G6325" s="578">
        <f>+F6325</f>
      </c>
      <c r="H6325" s="5">
        <v>1</v>
      </c>
      <c r="I6325" s="102">
        <f t="shared" ref="I6325:I6357" si="678">+H6325*G6325</f>
      </c>
      <c r="J6325">
        <f>+H6325*G6325</f>
      </c>
      <c r="W6325">
        <f t="shared" si="672"/>
      </c>
      <c r="X6325">
        <f t="shared" si="673"/>
      </c>
      <c r="Y6325">
        <f t="shared" si="674"/>
      </c>
      <c r="Z6325">
        <f t="shared" si="675"/>
      </c>
    </row>
    <row r="6326" spans="1:26">
      <c r="A6326" s="5"/>
      <c r="B6326" s="1564" t="s">
        <v>803</v>
      </c>
      <c r="C6326" s="1565"/>
      <c r="D6326" s="5"/>
      <c r="E6326" s="5"/>
      <c r="F6326" s="5"/>
      <c r="G6326" s="6"/>
      <c r="H6326" s="5"/>
      <c r="I6326" s="102"/>
      <c r="J6326">
        <f t="shared" ref="J6326:J6357" si="679">+H6326*G6326</f>
      </c>
      <c r="W6326">
        <f t="shared" si="672"/>
      </c>
      <c r="X6326">
        <f t="shared" si="673"/>
      </c>
      <c r="Y6326">
        <f t="shared" si="674"/>
      </c>
      <c r="Z6326">
        <f t="shared" si="675"/>
      </c>
    </row>
    <row r="6327" spans="1:26" ht="24">
      <c r="A6327" s="275">
        <v>2</v>
      </c>
      <c r="B6327" s="8" t="s">
        <v>1265</v>
      </c>
      <c r="C6327" s="9" t="s">
        <v>1266</v>
      </c>
      <c r="D6327" s="5">
        <v>1</v>
      </c>
      <c r="E6327" s="5"/>
      <c r="F6327" s="5">
        <v>50</v>
      </c>
      <c r="G6327" s="578">
        <f>+F6327</f>
      </c>
      <c r="H6327" s="5">
        <v>1</v>
      </c>
      <c r="I6327" s="102">
        <f t="shared" si="678"/>
      </c>
      <c r="J6327">
        <f t="shared" si="679"/>
      </c>
      <c r="W6327">
        <f t="shared" si="672"/>
      </c>
      <c r="X6327">
        <f t="shared" si="673"/>
      </c>
      <c r="Y6327">
        <f t="shared" si="674"/>
      </c>
      <c r="Z6327">
        <f t="shared" si="675"/>
      </c>
    </row>
    <row r="6328" spans="1:26">
      <c r="A6328" s="5"/>
      <c r="B6328" s="1564" t="s">
        <v>803</v>
      </c>
      <c r="C6328" s="1565"/>
      <c r="D6328" s="5"/>
      <c r="E6328" s="5"/>
      <c r="F6328" s="5"/>
      <c r="G6328" s="6"/>
      <c r="H6328" s="5"/>
      <c r="I6328" s="102"/>
      <c r="J6328">
        <f t="shared" si="679"/>
      </c>
      <c r="W6328">
        <f t="shared" si="672"/>
      </c>
      <c r="X6328">
        <f t="shared" si="673"/>
      </c>
      <c r="Y6328">
        <f t="shared" si="674"/>
      </c>
      <c r="Z6328">
        <f t="shared" si="675"/>
      </c>
    </row>
    <row r="6329" spans="1:26">
      <c r="A6329" s="5">
        <v>3</v>
      </c>
      <c r="B6329" s="17" t="s">
        <v>434</v>
      </c>
      <c r="C6329" s="88" t="s">
        <v>303</v>
      </c>
      <c r="D6329" s="5">
        <v>1</v>
      </c>
      <c r="E6329" s="5">
        <v>2</v>
      </c>
      <c r="F6329" s="5">
        <f>+E6329*D6329</f>
      </c>
      <c r="G6329" s="578">
        <f>+E6329*D6329</f>
      </c>
      <c r="H6329" s="5">
        <v>1</v>
      </c>
      <c r="I6329" s="102">
        <f t="shared" si="678"/>
      </c>
      <c r="J6329">
        <f t="shared" si="679"/>
      </c>
      <c r="W6329">
        <f t="shared" si="672"/>
      </c>
      <c r="X6329">
        <f t="shared" si="673"/>
      </c>
      <c r="Y6329">
        <f t="shared" si="674"/>
      </c>
      <c r="Z6329">
        <f t="shared" si="675"/>
      </c>
    </row>
    <row r="6330" spans="1:26">
      <c r="A6330" s="5"/>
      <c r="B6330" s="1564" t="s">
        <v>24</v>
      </c>
      <c r="C6330" s="1565"/>
      <c r="D6330" s="5"/>
      <c r="E6330" s="5"/>
      <c r="F6330" s="5"/>
      <c r="G6330" s="6"/>
      <c r="H6330" s="5"/>
      <c r="I6330" s="102"/>
      <c r="J6330">
        <f t="shared" si="679"/>
      </c>
      <c r="W6330">
        <f t="shared" si="672"/>
      </c>
      <c r="X6330">
        <f t="shared" si="673"/>
      </c>
      <c r="Y6330">
        <f t="shared" si="674"/>
      </c>
      <c r="Z6330">
        <f t="shared" si="675"/>
      </c>
    </row>
    <row r="6331" spans="1:26" ht="15.75">
      <c r="A6331" s="19">
        <v>4</v>
      </c>
      <c r="B6331" s="20" t="s">
        <v>588</v>
      </c>
      <c r="C6331" s="19" t="s">
        <v>589</v>
      </c>
      <c r="D6331" s="5">
        <v>2</v>
      </c>
      <c r="E6331" s="19">
        <v>6</v>
      </c>
      <c r="F6331" s="5">
        <f>+E6331*D6331</f>
      </c>
      <c r="G6331" s="578">
        <f>+E6331*D6331</f>
      </c>
      <c r="H6331" s="19">
        <v>1</v>
      </c>
      <c r="I6331" s="102">
        <f t="shared" si="678"/>
      </c>
      <c r="J6331">
        <f t="shared" si="679"/>
      </c>
      <c r="W6331">
        <f t="shared" si="672"/>
      </c>
      <c r="X6331">
        <f t="shared" si="673"/>
      </c>
      <c r="Y6331">
        <f t="shared" si="674"/>
      </c>
      <c r="Z6331">
        <f t="shared" si="675"/>
      </c>
    </row>
    <row r="6332" spans="1:26">
      <c r="A6332" s="5"/>
      <c r="B6332" s="1564" t="s">
        <v>17</v>
      </c>
      <c r="C6332" s="1565"/>
      <c r="D6332" s="5"/>
      <c r="E6332" s="5"/>
      <c r="F6332" s="5"/>
      <c r="G6332" s="6"/>
      <c r="H6332" s="5"/>
      <c r="I6332" s="102"/>
      <c r="J6332">
        <f t="shared" si="679"/>
      </c>
      <c r="W6332">
        <f t="shared" si="672"/>
      </c>
      <c r="X6332">
        <f t="shared" si="673"/>
      </c>
      <c r="Y6332">
        <f t="shared" si="674"/>
      </c>
      <c r="Z6332">
        <f t="shared" si="675"/>
      </c>
    </row>
    <row r="6333" spans="1:26">
      <c r="A6333" s="5">
        <v>5</v>
      </c>
      <c r="B6333" s="8" t="s">
        <v>488</v>
      </c>
      <c r="C6333" s="5" t="s">
        <v>506</v>
      </c>
      <c r="D6333" s="5">
        <v>1</v>
      </c>
      <c r="E6333" s="5">
        <v>5</v>
      </c>
      <c r="F6333" s="5">
        <f t="shared" ref="F6333:F6340" si="680">+E6333*D6333</f>
      </c>
      <c r="G6333" s="578">
        <f t="shared" ref="G6333:G6340" si="681">+E6333*D6333</f>
      </c>
      <c r="H6333" s="5">
        <v>1</v>
      </c>
      <c r="I6333" s="102">
        <f t="shared" si="678"/>
      </c>
      <c r="J6333">
        <f t="shared" si="679"/>
      </c>
      <c r="W6333">
        <f t="shared" si="672"/>
      </c>
      <c r="X6333">
        <f t="shared" si="673"/>
      </c>
      <c r="Y6333">
        <f t="shared" si="674"/>
      </c>
      <c r="Z6333">
        <f t="shared" si="675"/>
      </c>
    </row>
    <row r="6334" spans="1:26">
      <c r="A6334" s="5">
        <v>6</v>
      </c>
      <c r="B6334" s="8" t="s">
        <v>584</v>
      </c>
      <c r="C6334" s="5" t="s">
        <v>585</v>
      </c>
      <c r="D6334" s="5">
        <v>1</v>
      </c>
      <c r="E6334" s="5">
        <v>5</v>
      </c>
      <c r="F6334" s="5">
        <f t="shared" si="680"/>
      </c>
      <c r="G6334" s="578">
        <f>+E6334*D6334</f>
      </c>
      <c r="H6334" s="5">
        <v>1</v>
      </c>
      <c r="I6334" s="102">
        <f t="shared" si="678"/>
      </c>
      <c r="J6334">
        <f t="shared" si="679"/>
      </c>
      <c r="W6334">
        <f t="shared" si="672"/>
      </c>
      <c r="X6334">
        <f t="shared" si="673"/>
      </c>
      <c r="Y6334">
        <f t="shared" si="674"/>
      </c>
      <c r="Z6334">
        <f t="shared" si="675"/>
      </c>
    </row>
    <row r="6335" spans="1:26">
      <c r="A6335" s="5">
        <v>7</v>
      </c>
      <c r="B6335" s="8" t="s">
        <v>361</v>
      </c>
      <c r="C6335" s="5" t="s">
        <v>362</v>
      </c>
      <c r="D6335" s="5">
        <v>1</v>
      </c>
      <c r="E6335" s="5">
        <v>5</v>
      </c>
      <c r="F6335" s="5">
        <f t="shared" si="680"/>
      </c>
      <c r="G6335" s="578">
        <f t="shared" si="681"/>
      </c>
      <c r="H6335" s="5">
        <v>1</v>
      </c>
      <c r="I6335" s="102">
        <f t="shared" si="678"/>
      </c>
      <c r="J6335">
        <f t="shared" si="679"/>
      </c>
      <c r="W6335">
        <f t="shared" si="672"/>
      </c>
      <c r="X6335">
        <f t="shared" si="673"/>
      </c>
      <c r="Y6335">
        <f t="shared" si="674"/>
      </c>
      <c r="Z6335">
        <f t="shared" si="675"/>
      </c>
    </row>
    <row r="6336" spans="1:26">
      <c r="A6336" s="5">
        <v>8</v>
      </c>
      <c r="B6336" s="8" t="s">
        <v>586</v>
      </c>
      <c r="C6336" s="5" t="s">
        <v>587</v>
      </c>
      <c r="D6336" s="5">
        <v>1</v>
      </c>
      <c r="E6336" s="5">
        <v>5</v>
      </c>
      <c r="F6336" s="5">
        <f t="shared" si="680"/>
      </c>
      <c r="G6336" s="578">
        <f t="shared" si="681"/>
      </c>
      <c r="H6336" s="5">
        <v>1</v>
      </c>
      <c r="I6336" s="102">
        <f t="shared" si="678"/>
      </c>
      <c r="J6336">
        <f t="shared" si="679"/>
      </c>
      <c r="W6336">
        <f t="shared" si="672"/>
      </c>
      <c r="X6336">
        <f t="shared" si="673"/>
      </c>
      <c r="Y6336">
        <f t="shared" si="674"/>
      </c>
      <c r="Z6336">
        <f t="shared" si="675"/>
      </c>
    </row>
    <row r="6337" spans="1:26">
      <c r="A6337" s="5">
        <v>9</v>
      </c>
      <c r="B6337" s="8" t="s">
        <v>283</v>
      </c>
      <c r="C6337" s="5" t="s">
        <v>282</v>
      </c>
      <c r="D6337" s="5">
        <v>1</v>
      </c>
      <c r="E6337" s="5">
        <v>5</v>
      </c>
      <c r="F6337" s="5">
        <f t="shared" si="680"/>
      </c>
      <c r="G6337" s="578">
        <f t="shared" si="681"/>
      </c>
      <c r="H6337" s="5">
        <v>1</v>
      </c>
      <c r="I6337" s="102">
        <f t="shared" si="678"/>
      </c>
      <c r="J6337">
        <f t="shared" si="679"/>
      </c>
      <c r="W6337">
        <f t="shared" si="672"/>
      </c>
      <c r="X6337">
        <f t="shared" si="673"/>
      </c>
      <c r="Y6337">
        <f t="shared" si="674"/>
      </c>
      <c r="Z6337">
        <f t="shared" si="675"/>
      </c>
    </row>
    <row r="6338" spans="1:26">
      <c r="A6338" s="5">
        <v>10</v>
      </c>
      <c r="B6338" s="8" t="s">
        <v>439</v>
      </c>
      <c r="C6338" s="5" t="s">
        <v>438</v>
      </c>
      <c r="D6338" s="5">
        <v>1</v>
      </c>
      <c r="E6338" s="5">
        <v>5</v>
      </c>
      <c r="F6338" s="5">
        <f t="shared" si="680"/>
      </c>
      <c r="G6338" s="578">
        <f t="shared" si="681"/>
      </c>
      <c r="H6338" s="5">
        <v>1</v>
      </c>
      <c r="I6338" s="102">
        <f t="shared" si="678"/>
      </c>
      <c r="J6338">
        <f t="shared" si="679"/>
      </c>
      <c r="W6338">
        <f t="shared" si="672"/>
      </c>
      <c r="X6338">
        <f t="shared" si="673"/>
      </c>
      <c r="Y6338">
        <f t="shared" si="674"/>
      </c>
      <c r="Z6338">
        <f t="shared" si="675"/>
      </c>
    </row>
    <row r="6339" spans="1:26">
      <c r="A6339" s="5">
        <v>11</v>
      </c>
      <c r="B6339" s="8" t="s">
        <v>580</v>
      </c>
      <c r="C6339" s="5" t="s">
        <v>581</v>
      </c>
      <c r="D6339" s="5">
        <v>1</v>
      </c>
      <c r="E6339" s="5">
        <v>5</v>
      </c>
      <c r="F6339" s="5">
        <f t="shared" si="680"/>
      </c>
      <c r="G6339" s="578">
        <f t="shared" si="681"/>
      </c>
      <c r="H6339" s="5">
        <v>1</v>
      </c>
      <c r="I6339" s="102">
        <f t="shared" si="678"/>
      </c>
      <c r="J6339">
        <f t="shared" si="679"/>
      </c>
      <c r="W6339">
        <f t="shared" si="672"/>
      </c>
      <c r="X6339">
        <f t="shared" si="673"/>
      </c>
      <c r="Y6339">
        <f t="shared" si="674"/>
      </c>
      <c r="Z6339">
        <f t="shared" si="675"/>
      </c>
    </row>
    <row r="6340" spans="1:26">
      <c r="A6340" s="5">
        <v>12</v>
      </c>
      <c r="B6340" s="8" t="s">
        <v>437</v>
      </c>
      <c r="C6340" s="5" t="s">
        <v>436</v>
      </c>
      <c r="D6340" s="5">
        <v>1</v>
      </c>
      <c r="E6340" s="5">
        <v>5</v>
      </c>
      <c r="F6340" s="5">
        <f t="shared" si="680"/>
      </c>
      <c r="G6340" s="578">
        <f t="shared" si="681"/>
      </c>
      <c r="H6340" s="5">
        <v>1</v>
      </c>
      <c r="I6340" s="102">
        <f t="shared" si="678"/>
      </c>
      <c r="J6340">
        <f t="shared" si="679"/>
      </c>
      <c r="W6340">
        <f t="shared" ref="W6340:W6403" si="682">IF(LEFT($H6340&amp;"",5)="2019-",$H6340,W6339)</f>
      </c>
      <c r="X6340">
        <f t="shared" ref="X6340:X6403" si="683">IF($W6340="",0,IF(COUNTIF($AB$2:$AB$80,$W6340)&gt;0,1,0))</f>
      </c>
      <c r="Y6340">
        <f t="shared" ref="Y6340:Y6403" si="684">IF($C6340="","",UPPER(TRIM(IFERROR(LEFT($C6340&amp;"",FIND("/",$C6340&amp;"")-1),$C6340&amp;""))))</f>
      </c>
      <c r="Z6340">
        <f t="shared" ref="Z6340:Z6403" si="685">IFERROR(IF(ISNUMBER($G6340),$G6340,0),0)</f>
      </c>
    </row>
    <row r="6341" spans="1:26">
      <c r="A6341" s="5"/>
      <c r="B6341" s="8" t="s">
        <v>1050</v>
      </c>
      <c r="C6341" s="5" t="s">
        <v>1049</v>
      </c>
      <c r="D6341" s="5">
        <v>1</v>
      </c>
      <c r="E6341" s="5">
        <v>5</v>
      </c>
      <c r="F6341" s="5">
        <f>+E6341*D6341</f>
      </c>
      <c r="G6341" s="578">
        <f>+E6341*D6341</f>
      </c>
      <c r="H6341" s="5">
        <v>1</v>
      </c>
      <c r="I6341" s="102">
        <f t="shared" si="678"/>
      </c>
      <c r="J6341">
        <f t="shared" si="679"/>
      </c>
      <c r="W6341">
        <f t="shared" si="682"/>
      </c>
      <c r="X6341">
        <f t="shared" si="683"/>
      </c>
      <c r="Y6341">
        <f t="shared" si="684"/>
      </c>
      <c r="Z6341">
        <f t="shared" si="685"/>
      </c>
    </row>
    <row r="6342" spans="1:26">
      <c r="A6342" s="5"/>
      <c r="B6342" s="1564" t="s">
        <v>18</v>
      </c>
      <c r="C6342" s="1565"/>
      <c r="D6342" s="5"/>
      <c r="E6342" s="5"/>
      <c r="F6342" s="5"/>
      <c r="G6342" s="6"/>
      <c r="H6342" s="5"/>
      <c r="I6342" s="102"/>
      <c r="J6342">
        <f t="shared" si="679"/>
      </c>
      <c r="W6342">
        <f t="shared" si="682"/>
      </c>
      <c r="X6342">
        <f t="shared" si="683"/>
      </c>
      <c r="Y6342">
        <f t="shared" si="684"/>
      </c>
      <c r="Z6342">
        <f t="shared" si="685"/>
      </c>
    </row>
    <row r="6343" spans="1:26">
      <c r="A6343" s="5">
        <v>13</v>
      </c>
      <c r="B6343" s="8" t="s">
        <v>275</v>
      </c>
      <c r="C6343" s="5" t="s">
        <v>276</v>
      </c>
      <c r="D6343" s="5">
        <v>2</v>
      </c>
      <c r="E6343" s="5">
        <v>4</v>
      </c>
      <c r="F6343" s="5">
        <f t="shared" ref="F6343:F6354" si="686">+E6343*D6343</f>
      </c>
      <c r="G6343" s="578">
        <f t="shared" ref="G6343:G6354" si="687">+E6343*D6343</f>
      </c>
      <c r="H6343" s="9">
        <v>1</v>
      </c>
      <c r="I6343" s="102">
        <f t="shared" si="678"/>
      </c>
      <c r="J6343">
        <f t="shared" si="679"/>
      </c>
      <c r="W6343">
        <f t="shared" si="682"/>
      </c>
      <c r="X6343">
        <f t="shared" si="683"/>
      </c>
      <c r="Y6343">
        <f t="shared" si="684"/>
      </c>
      <c r="Z6343">
        <f t="shared" si="685"/>
      </c>
    </row>
    <row r="6344" spans="1:26">
      <c r="A6344" s="5">
        <v>14</v>
      </c>
      <c r="B6344" s="8" t="s">
        <v>295</v>
      </c>
      <c r="C6344" s="5" t="s">
        <v>294</v>
      </c>
      <c r="D6344" s="5">
        <v>2</v>
      </c>
      <c r="E6344" s="5">
        <v>4</v>
      </c>
      <c r="F6344" s="5">
        <f t="shared" si="686"/>
      </c>
      <c r="G6344" s="578">
        <f t="shared" si="687"/>
      </c>
      <c r="H6344" s="9">
        <v>1</v>
      </c>
      <c r="I6344" s="102">
        <f t="shared" si="678"/>
      </c>
      <c r="J6344">
        <f t="shared" si="679"/>
      </c>
      <c r="W6344">
        <f t="shared" si="682"/>
      </c>
      <c r="X6344">
        <f t="shared" si="683"/>
      </c>
      <c r="Y6344">
        <f t="shared" si="684"/>
      </c>
      <c r="Z6344">
        <f t="shared" si="685"/>
      </c>
    </row>
    <row r="6345" spans="1:26">
      <c r="A6345" s="5">
        <v>15</v>
      </c>
      <c r="B6345" s="8" t="s">
        <v>293</v>
      </c>
      <c r="C6345" s="5" t="s">
        <v>292</v>
      </c>
      <c r="D6345" s="5">
        <v>1</v>
      </c>
      <c r="E6345" s="16">
        <v>4</v>
      </c>
      <c r="F6345" s="5">
        <f t="shared" si="686"/>
      </c>
      <c r="G6345" s="578">
        <f t="shared" si="687"/>
      </c>
      <c r="H6345" s="5">
        <v>1</v>
      </c>
      <c r="I6345" s="102">
        <f t="shared" si="678"/>
      </c>
      <c r="J6345">
        <f t="shared" si="679"/>
      </c>
      <c r="W6345">
        <f t="shared" si="682"/>
      </c>
      <c r="X6345">
        <f t="shared" si="683"/>
      </c>
      <c r="Y6345">
        <f t="shared" si="684"/>
      </c>
      <c r="Z6345">
        <f t="shared" si="685"/>
      </c>
    </row>
    <row r="6346" spans="1:26">
      <c r="A6346" s="5">
        <v>16</v>
      </c>
      <c r="B6346" s="95" t="s">
        <v>848</v>
      </c>
      <c r="C6346" s="16" t="s">
        <v>847</v>
      </c>
      <c r="D6346" s="5">
        <v>1</v>
      </c>
      <c r="E6346" s="5">
        <v>4</v>
      </c>
      <c r="F6346" s="5">
        <f t="shared" si="686"/>
      </c>
      <c r="G6346" s="578">
        <f t="shared" si="687"/>
      </c>
      <c r="H6346" s="16">
        <v>1</v>
      </c>
      <c r="I6346" s="102">
        <f t="shared" si="678"/>
      </c>
      <c r="J6346">
        <f t="shared" si="679"/>
      </c>
      <c r="W6346">
        <f t="shared" si="682"/>
      </c>
      <c r="X6346">
        <f t="shared" si="683"/>
      </c>
      <c r="Y6346">
        <f t="shared" si="684"/>
      </c>
      <c r="Z6346">
        <f t="shared" si="685"/>
      </c>
    </row>
    <row r="6347" spans="1:26">
      <c r="A6347" s="5">
        <v>17</v>
      </c>
      <c r="B6347" s="8" t="s">
        <v>653</v>
      </c>
      <c r="C6347" s="5" t="s">
        <v>654</v>
      </c>
      <c r="D6347" s="5">
        <v>1</v>
      </c>
      <c r="E6347" s="16">
        <v>4</v>
      </c>
      <c r="F6347" s="5">
        <f t="shared" si="686"/>
      </c>
      <c r="G6347" s="578">
        <f t="shared" si="687"/>
      </c>
      <c r="H6347" s="5">
        <v>1</v>
      </c>
      <c r="I6347" s="102">
        <f t="shared" si="678"/>
      </c>
      <c r="J6347">
        <f t="shared" si="679"/>
      </c>
      <c r="W6347">
        <f t="shared" si="682"/>
      </c>
      <c r="X6347">
        <f t="shared" si="683"/>
      </c>
      <c r="Y6347">
        <f t="shared" si="684"/>
      </c>
      <c r="Z6347">
        <f t="shared" si="685"/>
      </c>
    </row>
    <row r="6348" spans="1:26">
      <c r="A6348" s="5"/>
      <c r="B6348" s="8" t="s">
        <v>653</v>
      </c>
      <c r="C6348" s="5" t="s">
        <v>654</v>
      </c>
      <c r="D6348" s="5">
        <v>2</v>
      </c>
      <c r="E6348" s="16">
        <v>1</v>
      </c>
      <c r="F6348" s="5">
        <f>+E6348*D6348</f>
      </c>
      <c r="G6348" s="578">
        <f>+E6348*D6348</f>
      </c>
      <c r="H6348" s="5">
        <v>1</v>
      </c>
      <c r="I6348" s="102">
        <f>+H6348*G6348</f>
      </c>
      <c r="J6348">
        <f t="shared" si="679"/>
      </c>
      <c r="W6348">
        <f t="shared" si="682"/>
      </c>
      <c r="X6348">
        <f t="shared" si="683"/>
      </c>
      <c r="Y6348">
        <f t="shared" si="684"/>
      </c>
      <c r="Z6348">
        <f t="shared" si="685"/>
      </c>
    </row>
    <row r="6349" spans="1:26" ht="24">
      <c r="A6349" s="5">
        <v>18</v>
      </c>
      <c r="B6349" s="95" t="s">
        <v>334</v>
      </c>
      <c r="C6349" s="5" t="s">
        <v>335</v>
      </c>
      <c r="D6349" s="5">
        <v>1</v>
      </c>
      <c r="E6349" s="5">
        <v>4</v>
      </c>
      <c r="F6349" s="5">
        <f t="shared" si="686"/>
      </c>
      <c r="G6349" s="578">
        <f t="shared" si="687"/>
      </c>
      <c r="H6349" s="5">
        <v>1</v>
      </c>
      <c r="I6349" s="102">
        <f t="shared" si="678"/>
      </c>
      <c r="J6349">
        <f t="shared" si="679"/>
      </c>
      <c r="W6349">
        <f t="shared" si="682"/>
      </c>
      <c r="X6349">
        <f t="shared" si="683"/>
      </c>
      <c r="Y6349">
        <f t="shared" si="684"/>
      </c>
      <c r="Z6349">
        <f t="shared" si="685"/>
      </c>
    </row>
    <row r="6350" spans="1:26">
      <c r="A6350" s="5">
        <v>19</v>
      </c>
      <c r="B6350" s="95" t="s">
        <v>423</v>
      </c>
      <c r="C6350" s="5" t="s">
        <v>424</v>
      </c>
      <c r="D6350" s="5">
        <v>2</v>
      </c>
      <c r="E6350" s="5">
        <v>4</v>
      </c>
      <c r="F6350" s="5">
        <f t="shared" si="686"/>
      </c>
      <c r="G6350" s="578">
        <f t="shared" si="687"/>
      </c>
      <c r="H6350" s="5">
        <v>1</v>
      </c>
      <c r="I6350" s="102">
        <f t="shared" si="678"/>
      </c>
      <c r="J6350">
        <f t="shared" si="679"/>
      </c>
      <c r="W6350">
        <f t="shared" si="682"/>
      </c>
      <c r="X6350">
        <f t="shared" si="683"/>
      </c>
      <c r="Y6350">
        <f t="shared" si="684"/>
      </c>
      <c r="Z6350">
        <f t="shared" si="685"/>
      </c>
    </row>
    <row r="6351" spans="1:26">
      <c r="A6351" s="5">
        <v>20</v>
      </c>
      <c r="B6351" s="95" t="s">
        <v>310</v>
      </c>
      <c r="C6351" s="5" t="s">
        <v>311</v>
      </c>
      <c r="D6351" s="5">
        <v>1</v>
      </c>
      <c r="E6351" s="5">
        <v>4</v>
      </c>
      <c r="F6351" s="5">
        <f t="shared" si="686"/>
      </c>
      <c r="G6351" s="578">
        <f t="shared" si="687"/>
      </c>
      <c r="H6351" s="16">
        <v>1</v>
      </c>
      <c r="I6351" s="102">
        <f t="shared" si="678"/>
      </c>
      <c r="J6351">
        <f t="shared" si="679"/>
      </c>
      <c r="W6351">
        <f t="shared" si="682"/>
      </c>
      <c r="X6351">
        <f t="shared" si="683"/>
      </c>
      <c r="Y6351">
        <f t="shared" si="684"/>
      </c>
      <c r="Z6351">
        <f t="shared" si="685"/>
      </c>
    </row>
    <row r="6352" spans="1:26">
      <c r="A6352" s="5">
        <v>21</v>
      </c>
      <c r="B6352" s="8" t="s">
        <v>421</v>
      </c>
      <c r="C6352" s="9" t="s">
        <v>422</v>
      </c>
      <c r="D6352" s="5">
        <v>1</v>
      </c>
      <c r="E6352" s="5">
        <v>4</v>
      </c>
      <c r="F6352" s="5">
        <f t="shared" si="686"/>
      </c>
      <c r="G6352" s="578">
        <f t="shared" si="687"/>
      </c>
      <c r="H6352" s="5">
        <v>1</v>
      </c>
      <c r="I6352" s="102">
        <f t="shared" si="678"/>
      </c>
      <c r="J6352">
        <f t="shared" si="679"/>
      </c>
      <c r="W6352">
        <f t="shared" si="682"/>
      </c>
      <c r="X6352">
        <f t="shared" si="683"/>
      </c>
      <c r="Y6352">
        <f t="shared" si="684"/>
      </c>
      <c r="Z6352">
        <f t="shared" si="685"/>
      </c>
    </row>
    <row r="6353" spans="1:26">
      <c r="A6353" s="5">
        <v>22</v>
      </c>
      <c r="B6353" s="95" t="s">
        <v>291</v>
      </c>
      <c r="C6353" s="101" t="s">
        <v>290</v>
      </c>
      <c r="D6353" s="5">
        <v>1</v>
      </c>
      <c r="E6353" s="5">
        <v>4</v>
      </c>
      <c r="F6353" s="5">
        <f t="shared" si="686"/>
      </c>
      <c r="G6353" s="578">
        <f t="shared" si="687"/>
      </c>
      <c r="H6353" s="16">
        <v>1</v>
      </c>
      <c r="I6353" s="102">
        <f t="shared" si="678"/>
      </c>
      <c r="J6353">
        <f t="shared" si="679"/>
      </c>
      <c r="W6353">
        <f t="shared" si="682"/>
      </c>
      <c r="X6353">
        <f t="shared" si="683"/>
      </c>
      <c r="Y6353">
        <f t="shared" si="684"/>
      </c>
      <c r="Z6353">
        <f t="shared" si="685"/>
      </c>
    </row>
    <row r="6354" spans="1:26">
      <c r="A6354" s="5">
        <v>23</v>
      </c>
      <c r="B6354" s="8" t="s">
        <v>935</v>
      </c>
      <c r="C6354" s="9" t="s">
        <v>934</v>
      </c>
      <c r="D6354" s="5">
        <v>4</v>
      </c>
      <c r="E6354" s="16">
        <v>1</v>
      </c>
      <c r="F6354" s="5">
        <f t="shared" si="686"/>
      </c>
      <c r="G6354" s="578">
        <f t="shared" si="687"/>
      </c>
      <c r="H6354" s="5">
        <v>1</v>
      </c>
      <c r="I6354" s="102">
        <f t="shared" si="678"/>
      </c>
      <c r="J6354">
        <f t="shared" si="679"/>
      </c>
      <c r="W6354">
        <f t="shared" si="682"/>
      </c>
      <c r="X6354">
        <f t="shared" si="683"/>
      </c>
      <c r="Y6354">
        <f t="shared" si="684"/>
      </c>
      <c r="Z6354">
        <f t="shared" si="685"/>
      </c>
    </row>
    <row r="6355" spans="1:26">
      <c r="A6355" s="5"/>
      <c r="B6355" s="1564" t="s">
        <v>369</v>
      </c>
      <c r="C6355" s="1565"/>
      <c r="D6355" s="5"/>
      <c r="E6355" s="5"/>
      <c r="F6355" s="5"/>
      <c r="G6355" s="6"/>
      <c r="H6355" s="5"/>
      <c r="I6355" s="102"/>
      <c r="J6355">
        <f t="shared" si="679"/>
      </c>
      <c r="W6355">
        <f t="shared" si="682"/>
      </c>
      <c r="X6355">
        <f t="shared" si="683"/>
      </c>
      <c r="Y6355">
        <f t="shared" si="684"/>
      </c>
      <c r="Z6355">
        <f t="shared" si="685"/>
      </c>
    </row>
    <row r="6356" spans="1:26">
      <c r="A6356" s="5">
        <v>24</v>
      </c>
      <c r="B6356" s="79" t="s">
        <v>1230</v>
      </c>
      <c r="C6356" s="5" t="s">
        <v>1211</v>
      </c>
      <c r="D6356" s="5"/>
      <c r="E6356" s="5">
        <v>25</v>
      </c>
      <c r="F6356" s="5">
        <f>+E6356</f>
      </c>
      <c r="G6356" s="578">
        <f>+F6356</f>
      </c>
      <c r="H6356" s="7">
        <v>1</v>
      </c>
      <c r="I6356" s="102">
        <f t="shared" si="678"/>
      </c>
      <c r="J6356">
        <f t="shared" si="679"/>
      </c>
      <c r="W6356">
        <f t="shared" si="682"/>
      </c>
      <c r="X6356">
        <f t="shared" si="683"/>
      </c>
      <c r="Y6356">
        <f t="shared" si="684"/>
      </c>
      <c r="Z6356">
        <f t="shared" si="685"/>
      </c>
    </row>
    <row r="6357" spans="1:26">
      <c r="A6357" s="5">
        <v>25</v>
      </c>
      <c r="B6357" s="20" t="s">
        <v>600</v>
      </c>
      <c r="C6357" s="5" t="s">
        <v>601</v>
      </c>
      <c r="D6357" s="5"/>
      <c r="E6357" s="5">
        <v>25</v>
      </c>
      <c r="F6357" s="5">
        <f>+E6357</f>
      </c>
      <c r="G6357" s="578">
        <f>+F6357</f>
      </c>
      <c r="H6357" s="7">
        <v>1</v>
      </c>
      <c r="I6357" s="102">
        <f t="shared" si="678"/>
      </c>
      <c r="J6357">
        <f t="shared" si="679"/>
      </c>
      <c r="W6357">
        <f t="shared" si="682"/>
      </c>
      <c r="X6357">
        <f t="shared" si="683"/>
      </c>
      <c r="Y6357">
        <f t="shared" si="684"/>
      </c>
      <c r="Z6357">
        <f t="shared" si="685"/>
      </c>
    </row>
    <row r="6358" spans="1:26">
      <c r="A6358" s="10"/>
      <c r="B6358" s="10"/>
      <c r="C6358" s="10"/>
      <c r="D6358" s="10"/>
      <c r="E6358" s="10"/>
      <c r="F6358" s="10"/>
      <c r="G6358" s="10"/>
      <c r="H6358" s="10"/>
      <c r="I6358" s="97"/>
      <c r="W6358">
        <f t="shared" si="682"/>
      </c>
      <c r="X6358">
        <f t="shared" si="683"/>
      </c>
      <c r="Y6358">
        <f t="shared" si="684"/>
      </c>
      <c r="Z6358">
        <f t="shared" si="685"/>
      </c>
    </row>
    <row r="6359" spans="1:26" ht="15.75" thickBot="1">
      <c r="A6359" s="10"/>
      <c r="B6359" s="80" t="s">
        <v>20</v>
      </c>
      <c r="C6359" s="35"/>
      <c r="D6359" s="35"/>
      <c r="E6359" s="35"/>
      <c r="F6359" s="35"/>
      <c r="G6359" s="35"/>
      <c r="H6359" s="35"/>
      <c r="I6359" s="98"/>
      <c r="W6359">
        <f t="shared" si="682"/>
      </c>
      <c r="X6359">
        <f t="shared" si="683"/>
      </c>
      <c r="Y6359">
        <f t="shared" si="684"/>
      </c>
      <c r="Z6359">
        <f t="shared" si="685"/>
      </c>
    </row>
    <row r="6360" spans="1:26" ht="15.75" thickBot="1">
      <c r="A6360" s="99"/>
      <c r="B6360" s="81"/>
      <c r="C6360" s="39" t="s">
        <v>21</v>
      </c>
      <c r="D6360" s="40">
        <f>SUM(D6324:D6359)</f>
      </c>
      <c r="E6360" s="41">
        <f>IF(H6360=I6360,"OK","NO")</f>
      </c>
      <c r="F6360" s="40">
        <f>SUM(F6324:F6359)</f>
      </c>
      <c r="G6360" s="40">
        <f>SUM(G6324:G6359)</f>
      </c>
      <c r="H6360" s="42">
        <f>SUMPRODUCT(H6324:H6359,G6324:G6359)</f>
      </c>
      <c r="I6360" s="100">
        <f>SUM(I6324:I6359)</f>
      </c>
      <c r="J6360">
        <f>SUM(J6324:J6359)</f>
      </c>
      <c r="W6360">
        <f t="shared" si="682"/>
      </c>
      <c r="X6360">
        <f t="shared" si="683"/>
      </c>
      <c r="Y6360">
        <f t="shared" si="684"/>
      </c>
      <c r="Z6360">
        <f t="shared" si="685"/>
      </c>
    </row>
    <row r="6361" spans="1:26">
      <c r="A6361" s="10"/>
      <c r="B6361" s="10"/>
      <c r="C6361" s="91"/>
      <c r="D6361" s="91"/>
      <c r="E6361" s="91"/>
      <c r="F6361" s="91"/>
      <c r="G6361" s="91"/>
      <c r="H6361" s="91"/>
      <c r="I6361" s="91"/>
      <c r="W6361">
        <f t="shared" si="682"/>
      </c>
      <c r="X6361">
        <f t="shared" si="683"/>
      </c>
      <c r="Y6361">
        <f t="shared" si="684"/>
      </c>
      <c r="Z6361">
        <f t="shared" si="685"/>
      </c>
    </row>
    <row r="6362" spans="1:26">
      <c r="A6362" s="12" t="s">
        <v>281</v>
      </c>
      <c r="B6362" s="12"/>
      <c r="C6362" s="12"/>
      <c r="D6362" s="13"/>
      <c r="E6362" s="14"/>
      <c r="F6362" s="14"/>
      <c r="G6362" s="14"/>
      <c r="H6362" s="2"/>
      <c r="I6362" s="12"/>
      <c r="W6362">
        <f t="shared" si="682"/>
      </c>
      <c r="X6362">
        <f t="shared" si="683"/>
      </c>
      <c r="Y6362">
        <f t="shared" si="684"/>
      </c>
      <c r="Z6362">
        <f t="shared" si="685"/>
      </c>
    </row>
    <row r="6363" spans="1:26">
      <c r="W6363">
        <f t="shared" si="682"/>
      </c>
      <c r="X6363">
        <f t="shared" si="683"/>
      </c>
      <c r="Y6363">
        <f t="shared" si="684"/>
      </c>
      <c r="Z6363">
        <f t="shared" si="685"/>
      </c>
    </row>
    <row r="6364" spans="1:26">
      <c r="W6364">
        <f t="shared" si="682"/>
      </c>
      <c r="X6364">
        <f t="shared" si="683"/>
      </c>
      <c r="Y6364">
        <f t="shared" si="684"/>
      </c>
      <c r="Z6364">
        <f t="shared" si="685"/>
      </c>
    </row>
    <row r="6365" spans="1:26">
      <c r="W6365">
        <f t="shared" si="682"/>
      </c>
      <c r="X6365">
        <f t="shared" si="683"/>
      </c>
      <c r="Y6365">
        <f t="shared" si="684"/>
      </c>
      <c r="Z6365">
        <f t="shared" si="685"/>
      </c>
    </row>
    <row r="6366" spans="1:26">
      <c r="W6366">
        <f t="shared" si="682"/>
      </c>
      <c r="X6366">
        <f t="shared" si="683"/>
      </c>
      <c r="Y6366">
        <f t="shared" si="684"/>
      </c>
      <c r="Z6366">
        <f t="shared" si="685"/>
      </c>
    </row>
    <row r="6367" spans="1:26">
      <c r="A6367" s="1562" t="s">
        <v>0</v>
      </c>
      <c r="B6367" s="1562"/>
      <c r="C6367" s="1562"/>
      <c r="D6367" s="1562"/>
      <c r="E6367" s="1562"/>
      <c r="F6367" s="1562"/>
      <c r="G6367" s="1562"/>
      <c r="H6367" s="1562"/>
      <c r="I6367" s="1562"/>
      <c r="W6367">
        <f t="shared" si="682"/>
      </c>
      <c r="X6367">
        <f t="shared" si="683"/>
      </c>
      <c r="Y6367">
        <f t="shared" si="684"/>
      </c>
      <c r="Z6367">
        <f t="shared" si="685"/>
      </c>
    </row>
    <row r="6368" spans="1:26">
      <c r="W6368">
        <f t="shared" si="682"/>
      </c>
      <c r="X6368">
        <f t="shared" si="683"/>
      </c>
      <c r="Y6368">
        <f t="shared" si="684"/>
      </c>
      <c r="Z6368">
        <f t="shared" si="685"/>
      </c>
    </row>
    <row r="6369" spans="1:26">
      <c r="A6369" s="1" t="s">
        <v>1</v>
      </c>
      <c r="B6369" s="124"/>
      <c r="C6369" s="124"/>
      <c r="D6369" s="124"/>
      <c r="E6369" s="124"/>
      <c r="G6369" s="2" t="s">
        <v>2</v>
      </c>
      <c r="H6369" s="3" t="s">
        <v>1646</v>
      </c>
      <c r="I6369" s="124"/>
      <c r="W6369">
        <f t="shared" si="682"/>
      </c>
      <c r="X6369">
        <f t="shared" si="683"/>
      </c>
      <c r="Y6369">
        <f t="shared" si="684"/>
      </c>
      <c r="Z6369">
        <f t="shared" si="685"/>
      </c>
    </row>
    <row r="6370" spans="1:26">
      <c r="A6370" s="178" t="inlineStr">
        <is>
          <t>Dealer-328</t>
        </is>
      </c>
      <c r="F6370" s="4"/>
      <c r="G6370" s="451" t="s">
        <v>1440</v>
      </c>
      <c r="H6370" s="1" t="s">
        <v>197</v>
      </c>
      <c r="W6370">
        <f t="shared" si="682"/>
      </c>
      <c r="X6370">
        <f t="shared" si="683"/>
      </c>
      <c r="Y6370">
        <f t="shared" si="684"/>
      </c>
      <c r="Z6370">
        <f t="shared" si="685"/>
      </c>
    </row>
    <row r="6371" spans="1:26">
      <c r="A6371" s="178" t="inlineStr">
        <is>
          <t>Address line (redacted)</t>
        </is>
      </c>
      <c r="B6371" s="1"/>
      <c r="W6371">
        <f t="shared" si="682"/>
      </c>
      <c r="X6371">
        <f t="shared" si="683"/>
      </c>
      <c r="Y6371">
        <f t="shared" si="684"/>
      </c>
      <c r="Z6371">
        <f t="shared" si="685"/>
      </c>
    </row>
    <row r="6372" spans="1:26">
      <c r="A6372" s="1"/>
      <c r="B6372" s="1"/>
      <c r="W6372">
        <f t="shared" si="682"/>
      </c>
      <c r="X6372">
        <f t="shared" si="683"/>
      </c>
      <c r="Y6372">
        <f t="shared" si="684"/>
      </c>
      <c r="Z6372">
        <f t="shared" si="685"/>
      </c>
    </row>
    <row r="6373" spans="1:26">
      <c r="A6373" s="268" t="s">
        <v>598</v>
      </c>
      <c r="B6373" s="243"/>
      <c r="W6373">
        <f t="shared" si="682"/>
      </c>
      <c r="X6373">
        <f t="shared" si="683"/>
      </c>
      <c r="Y6373">
        <f t="shared" si="684"/>
      </c>
      <c r="Z6373">
        <f t="shared" si="685"/>
      </c>
    </row>
    <row r="6374" spans="1:26">
      <c r="B6374" s="1"/>
      <c r="W6374">
        <f t="shared" si="682"/>
      </c>
      <c r="X6374">
        <f t="shared" si="683"/>
      </c>
      <c r="Y6374">
        <f t="shared" si="684"/>
      </c>
      <c r="Z6374">
        <f t="shared" si="685"/>
      </c>
    </row>
    <row r="6375" spans="1:26">
      <c r="A6375" s="1" t="s">
        <v>5</v>
      </c>
      <c r="W6375">
        <f t="shared" si="682"/>
      </c>
      <c r="X6375">
        <f t="shared" si="683"/>
      </c>
      <c r="Y6375">
        <f t="shared" si="684"/>
      </c>
      <c r="Z6375">
        <f t="shared" si="685"/>
      </c>
    </row>
    <row r="6376" spans="1:26">
      <c r="A6376" s="1" t="s">
        <v>6</v>
      </c>
      <c r="W6376">
        <f t="shared" si="682"/>
      </c>
      <c r="X6376">
        <f t="shared" si="683"/>
      </c>
      <c r="Y6376">
        <f t="shared" si="684"/>
      </c>
      <c r="Z6376">
        <f t="shared" si="685"/>
      </c>
    </row>
    <row r="6377" spans="1:26" ht="15.75" thickBot="1">
      <c r="A6377" s="1" t="s">
        <v>7</v>
      </c>
      <c r="W6377">
        <f t="shared" si="682"/>
      </c>
      <c r="X6377">
        <f t="shared" si="683"/>
      </c>
      <c r="Y6377">
        <f t="shared" si="684"/>
      </c>
      <c r="Z6377">
        <f t="shared" si="685"/>
      </c>
    </row>
    <row r="6378" spans="1:26" ht="24.75" thickBot="1">
      <c r="A6378" s="162" t="s">
        <v>8</v>
      </c>
      <c r="B6378" s="163" t="s">
        <v>9</v>
      </c>
      <c r="C6378" s="163" t="s">
        <v>10</v>
      </c>
      <c r="D6378" s="164" t="s">
        <v>11</v>
      </c>
      <c r="E6378" s="164" t="s">
        <v>12</v>
      </c>
      <c r="F6378" s="164" t="s">
        <v>13</v>
      </c>
      <c r="G6378" s="164" t="s">
        <v>14</v>
      </c>
      <c r="H6378" s="165" t="s">
        <v>15</v>
      </c>
      <c r="I6378" s="166" t="s">
        <v>16</v>
      </c>
      <c r="W6378">
        <f t="shared" si="682"/>
      </c>
      <c r="X6378">
        <f t="shared" si="683"/>
      </c>
      <c r="Y6378">
        <f t="shared" si="684"/>
      </c>
      <c r="Z6378">
        <f t="shared" si="685"/>
      </c>
    </row>
    <row r="6379" spans="1:26">
      <c r="A6379" s="57"/>
      <c r="B6379" s="1566" t="s">
        <v>18</v>
      </c>
      <c r="C6379" s="1567"/>
      <c r="D6379" s="53"/>
      <c r="E6379" s="5"/>
      <c r="F6379" s="146"/>
      <c r="G6379" s="146"/>
      <c r="H6379" s="5"/>
      <c r="I6379" s="102"/>
      <c r="W6379">
        <f t="shared" si="682"/>
      </c>
      <c r="X6379">
        <f t="shared" si="683"/>
      </c>
      <c r="Y6379">
        <f t="shared" si="684"/>
      </c>
      <c r="Z6379">
        <f t="shared" si="685"/>
      </c>
    </row>
    <row r="6380" spans="1:26" s="126" customFormat="1">
      <c r="A6380" s="5">
        <v>1</v>
      </c>
      <c r="B6380" s="95" t="s">
        <v>842</v>
      </c>
      <c r="C6380" s="101" t="s">
        <v>841</v>
      </c>
      <c r="D6380" s="5"/>
      <c r="E6380" s="5"/>
      <c r="F6380" s="16">
        <v>2</v>
      </c>
      <c r="G6380" s="5">
        <f>+F6380</f>
      </c>
      <c r="H6380" s="16">
        <v>1</v>
      </c>
      <c r="I6380" s="102">
        <f>+H6380*G6380</f>
      </c>
      <c r="W6380">
        <f t="shared" si="682"/>
      </c>
      <c r="X6380">
        <f t="shared" si="683"/>
      </c>
      <c r="Y6380">
        <f t="shared" si="684"/>
      </c>
      <c r="Z6380">
        <f t="shared" si="685"/>
      </c>
    </row>
    <row r="6381" spans="1:26" s="126" customFormat="1">
      <c r="A6381" s="5">
        <v>2</v>
      </c>
      <c r="B6381" s="383" t="s">
        <v>840</v>
      </c>
      <c r="C6381" s="384" t="s">
        <v>839</v>
      </c>
      <c r="D6381" s="5"/>
      <c r="E6381" s="5"/>
      <c r="F6381" s="16">
        <v>2</v>
      </c>
      <c r="G6381" s="5">
        <f>+F6381</f>
      </c>
      <c r="H6381" s="16">
        <v>1</v>
      </c>
      <c r="I6381" s="102">
        <f>+H6381*G6381</f>
      </c>
      <c r="W6381">
        <f t="shared" si="682"/>
      </c>
      <c r="X6381">
        <f t="shared" si="683"/>
      </c>
      <c r="Y6381">
        <f t="shared" si="684"/>
      </c>
      <c r="Z6381">
        <f t="shared" si="685"/>
      </c>
    </row>
    <row r="6382" spans="1:26" s="126" customFormat="1">
      <c r="A6382" s="57"/>
      <c r="B6382" s="1563" t="s">
        <v>1653</v>
      </c>
      <c r="C6382" s="1563"/>
      <c r="D6382" s="53"/>
      <c r="E6382" s="5"/>
      <c r="F6382" s="5"/>
      <c r="G6382" s="5"/>
      <c r="H6382" s="5"/>
      <c r="I6382" s="102"/>
      <c r="W6382">
        <f t="shared" si="682"/>
      </c>
      <c r="X6382">
        <f t="shared" si="683"/>
      </c>
      <c r="Y6382">
        <f t="shared" si="684"/>
      </c>
      <c r="Z6382">
        <f t="shared" si="685"/>
      </c>
    </row>
    <row r="6383" spans="1:26" s="126" customFormat="1">
      <c r="A6383" s="5">
        <v>3</v>
      </c>
      <c r="B6383" s="8" t="s">
        <v>1558</v>
      </c>
      <c r="C6383" s="5" t="s">
        <v>1559</v>
      </c>
      <c r="D6383" s="5"/>
      <c r="E6383" s="5"/>
      <c r="F6383" s="16">
        <v>5</v>
      </c>
      <c r="G6383" s="5">
        <f>+F6383</f>
      </c>
      <c r="H6383" s="5">
        <v>1</v>
      </c>
      <c r="I6383" s="102">
        <f t="shared" ref="I6383:I6389" si="688">+H6383*G6383</f>
      </c>
      <c r="W6383">
        <f t="shared" si="682"/>
      </c>
      <c r="X6383">
        <f t="shared" si="683"/>
      </c>
      <c r="Y6383">
        <f t="shared" si="684"/>
      </c>
      <c r="Z6383">
        <f t="shared" si="685"/>
      </c>
    </row>
    <row r="6384" spans="1:26" s="126" customFormat="1">
      <c r="A6384" s="57"/>
      <c r="B6384" s="1563" t="s">
        <v>300</v>
      </c>
      <c r="C6384" s="1563"/>
      <c r="D6384" s="53"/>
      <c r="E6384" s="5"/>
      <c r="F6384" s="5"/>
      <c r="G6384" s="5"/>
      <c r="H6384" s="5"/>
      <c r="I6384" s="102"/>
      <c r="W6384">
        <f t="shared" si="682"/>
      </c>
      <c r="X6384">
        <f t="shared" si="683"/>
      </c>
      <c r="Y6384">
        <f t="shared" si="684"/>
      </c>
      <c r="Z6384">
        <f t="shared" si="685"/>
      </c>
    </row>
    <row r="6385" spans="1:26">
      <c r="A6385" s="5">
        <v>4</v>
      </c>
      <c r="B6385" s="17" t="s">
        <v>1208</v>
      </c>
      <c r="C6385" s="88" t="s">
        <v>1207</v>
      </c>
      <c r="D6385" s="5"/>
      <c r="E6385" s="5"/>
      <c r="F6385" s="16">
        <v>2</v>
      </c>
      <c r="G6385" s="5">
        <f>+F6385</f>
      </c>
      <c r="H6385" s="5">
        <v>1</v>
      </c>
      <c r="I6385" s="102">
        <f t="shared" si="688"/>
      </c>
      <c r="W6385">
        <f t="shared" si="682"/>
      </c>
      <c r="X6385">
        <f t="shared" si="683"/>
      </c>
      <c r="Y6385">
        <f t="shared" si="684"/>
      </c>
      <c r="Z6385">
        <f t="shared" si="685"/>
      </c>
    </row>
    <row r="6386" spans="1:26">
      <c r="A6386" s="107"/>
      <c r="B6386" s="1563" t="s">
        <v>375</v>
      </c>
      <c r="C6386" s="1563"/>
      <c r="D6386" s="53"/>
      <c r="E6386" s="53"/>
      <c r="F6386" s="146"/>
      <c r="G6386" s="146"/>
      <c r="H6386" s="5"/>
      <c r="I6386" s="102"/>
      <c r="W6386">
        <f t="shared" si="682"/>
      </c>
      <c r="X6386">
        <f t="shared" si="683"/>
      </c>
      <c r="Y6386">
        <f t="shared" si="684"/>
      </c>
      <c r="Z6386">
        <f t="shared" si="685"/>
      </c>
    </row>
    <row r="6387" spans="1:26">
      <c r="A6387" s="5">
        <v>5</v>
      </c>
      <c r="B6387" s="106" t="s">
        <v>378</v>
      </c>
      <c r="C6387" s="15" t="s">
        <v>379</v>
      </c>
      <c r="D6387" s="9"/>
      <c r="E6387" s="9"/>
      <c r="F6387" s="16">
        <v>10</v>
      </c>
      <c r="G6387" s="5">
        <f>+F6387</f>
      </c>
      <c r="H6387" s="5">
        <v>1</v>
      </c>
      <c r="I6387" s="102">
        <f t="shared" si="688"/>
      </c>
      <c r="W6387">
        <f t="shared" si="682"/>
      </c>
      <c r="X6387">
        <f t="shared" si="683"/>
      </c>
      <c r="Y6387">
        <f t="shared" si="684"/>
      </c>
      <c r="Z6387">
        <f t="shared" si="685"/>
      </c>
    </row>
    <row r="6388" spans="1:26">
      <c r="A6388" s="5">
        <v>6</v>
      </c>
      <c r="B6388" s="106" t="s">
        <v>711</v>
      </c>
      <c r="C6388" s="15" t="s">
        <v>712</v>
      </c>
      <c r="D6388" s="9"/>
      <c r="E6388" s="9"/>
      <c r="F6388" s="16">
        <v>5</v>
      </c>
      <c r="G6388" s="5">
        <f>+F6388</f>
      </c>
      <c r="H6388" s="5">
        <v>1</v>
      </c>
      <c r="I6388" s="102">
        <f t="shared" si="688"/>
      </c>
      <c r="W6388">
        <f t="shared" si="682"/>
      </c>
      <c r="X6388">
        <f t="shared" si="683"/>
      </c>
      <c r="Y6388">
        <f t="shared" si="684"/>
      </c>
      <c r="Z6388">
        <f t="shared" si="685"/>
      </c>
    </row>
    <row r="6389" spans="1:26" ht="24">
      <c r="A6389" s="5">
        <v>7</v>
      </c>
      <c r="B6389" s="20" t="s">
        <v>642</v>
      </c>
      <c r="C6389" s="106" t="s">
        <v>643</v>
      </c>
      <c r="D6389" s="9"/>
      <c r="E6389" s="9"/>
      <c r="F6389" s="16">
        <v>5</v>
      </c>
      <c r="G6389" s="5">
        <f>+F6389</f>
      </c>
      <c r="H6389" s="5">
        <v>1</v>
      </c>
      <c r="I6389" s="102">
        <f t="shared" si="688"/>
      </c>
      <c r="W6389">
        <f t="shared" si="682"/>
      </c>
      <c r="X6389">
        <f t="shared" si="683"/>
      </c>
      <c r="Y6389">
        <f t="shared" si="684"/>
      </c>
      <c r="Z6389">
        <f t="shared" si="685"/>
      </c>
    </row>
    <row r="6390" spans="1:26">
      <c r="A6390" s="57"/>
      <c r="B6390" s="483"/>
      <c r="C6390" s="245"/>
      <c r="D6390" s="53"/>
      <c r="E6390" s="5"/>
      <c r="F6390" s="146"/>
      <c r="G6390" s="146"/>
      <c r="H6390" s="5"/>
      <c r="I6390" s="102"/>
      <c r="W6390">
        <f t="shared" si="682"/>
      </c>
      <c r="X6390">
        <f t="shared" si="683"/>
      </c>
      <c r="Y6390">
        <f t="shared" si="684"/>
      </c>
      <c r="Z6390">
        <f t="shared" si="685"/>
      </c>
    </row>
    <row r="6391" spans="1:26">
      <c r="A6391" s="57"/>
      <c r="B6391" s="483"/>
      <c r="C6391" s="245"/>
      <c r="D6391" s="53"/>
      <c r="E6391" s="5"/>
      <c r="F6391" s="146"/>
      <c r="G6391" s="146"/>
      <c r="H6391" s="5"/>
      <c r="I6391" s="102"/>
      <c r="W6391">
        <f t="shared" si="682"/>
      </c>
      <c r="X6391">
        <f t="shared" si="683"/>
      </c>
      <c r="Y6391">
        <f t="shared" si="684"/>
      </c>
      <c r="Z6391">
        <f t="shared" si="685"/>
      </c>
    </row>
    <row r="6392" spans="1:26">
      <c r="A6392" s="57"/>
      <c r="B6392" s="1572" t="s">
        <v>304</v>
      </c>
      <c r="C6392" s="1573"/>
      <c r="D6392" s="5"/>
      <c r="E6392" s="5"/>
      <c r="F6392" s="5"/>
      <c r="G6392" s="127"/>
      <c r="H6392" s="5"/>
      <c r="I6392" s="102"/>
      <c r="W6392">
        <f t="shared" si="682"/>
      </c>
      <c r="X6392">
        <f t="shared" si="683"/>
      </c>
      <c r="Y6392">
        <f t="shared" si="684"/>
      </c>
      <c r="Z6392">
        <f t="shared" si="685"/>
      </c>
    </row>
    <row r="6393" spans="1:26">
      <c r="A6393" s="57"/>
      <c r="B6393" s="1574"/>
      <c r="C6393" s="1575"/>
      <c r="D6393" s="5"/>
      <c r="E6393" s="5"/>
      <c r="F6393" s="5"/>
      <c r="G6393" s="127"/>
      <c r="H6393" s="5"/>
      <c r="I6393" s="102"/>
      <c r="W6393">
        <f t="shared" si="682"/>
      </c>
      <c r="X6393">
        <f t="shared" si="683"/>
      </c>
      <c r="Y6393">
        <f t="shared" si="684"/>
      </c>
      <c r="Z6393">
        <f t="shared" si="685"/>
      </c>
    </row>
    <row r="6394" spans="1:26">
      <c r="A6394" s="57"/>
      <c r="B6394" s="106"/>
      <c r="C6394" s="5"/>
      <c r="D6394" s="5"/>
      <c r="E6394" s="5"/>
      <c r="F6394" s="5"/>
      <c r="G6394" s="127"/>
      <c r="H6394" s="5"/>
      <c r="I6394" s="102"/>
      <c r="W6394">
        <f t="shared" si="682"/>
      </c>
      <c r="X6394">
        <f t="shared" si="683"/>
      </c>
      <c r="Y6394">
        <f t="shared" si="684"/>
      </c>
      <c r="Z6394">
        <f t="shared" si="685"/>
      </c>
    </row>
    <row r="6395" spans="1:26" ht="15.75" thickBot="1">
      <c r="A6395" s="33"/>
      <c r="B6395" s="17"/>
      <c r="C6395" s="88"/>
      <c r="D6395" s="23"/>
      <c r="E6395" s="23"/>
      <c r="F6395" s="171"/>
      <c r="G6395" s="24"/>
      <c r="H6395" s="23"/>
      <c r="I6395" s="172"/>
      <c r="W6395">
        <f t="shared" si="682"/>
      </c>
      <c r="X6395">
        <f t="shared" si="683"/>
      </c>
      <c r="Y6395">
        <f t="shared" si="684"/>
      </c>
      <c r="Z6395">
        <f t="shared" si="685"/>
      </c>
    </row>
    <row r="6396" spans="1:26">
      <c r="A6396" s="37"/>
      <c r="B6396" s="17"/>
      <c r="C6396" s="10"/>
      <c r="D6396" s="91"/>
      <c r="E6396" s="91"/>
      <c r="F6396" s="91"/>
      <c r="G6396" s="92" t="s">
        <v>19</v>
      </c>
      <c r="H6396" s="91"/>
      <c r="I6396" s="111">
        <f>SUM(I6379:I6395)</f>
      </c>
      <c r="W6396">
        <f t="shared" si="682"/>
      </c>
      <c r="X6396">
        <f t="shared" si="683"/>
      </c>
      <c r="Y6396">
        <f t="shared" si="684"/>
      </c>
      <c r="Z6396">
        <f t="shared" si="685"/>
      </c>
    </row>
    <row r="6397" spans="1:26" ht="15.75" thickBot="1">
      <c r="A6397" s="33"/>
      <c r="B6397" s="11" t="s">
        <v>20</v>
      </c>
      <c r="C6397" s="35"/>
      <c r="D6397" s="35"/>
      <c r="E6397" s="35"/>
      <c r="F6397" s="35"/>
      <c r="G6397" s="35"/>
      <c r="H6397" s="35"/>
      <c r="I6397" s="36"/>
      <c r="W6397">
        <f t="shared" si="682"/>
      </c>
      <c r="X6397">
        <f t="shared" si="683"/>
      </c>
      <c r="Y6397">
        <f t="shared" si="684"/>
      </c>
      <c r="Z6397">
        <f t="shared" si="685"/>
      </c>
    </row>
    <row r="6398" spans="1:26" ht="15.75" thickBot="1">
      <c r="A6398" s="175"/>
      <c r="B6398" s="38"/>
      <c r="C6398" s="39" t="s">
        <v>21</v>
      </c>
      <c r="D6398" s="40">
        <f>SUM(D6379:D6397)</f>
      </c>
      <c r="E6398" s="41">
        <f>IF(H6398=I6398,"OK","NO")</f>
      </c>
      <c r="F6398" s="176">
        <f>SUM(F6379:F6397)</f>
      </c>
      <c r="G6398" s="40">
        <f>SUM(G6379:G6397)</f>
      </c>
      <c r="H6398" s="41">
        <f>SUMPRODUCT(F6379:F6395,H6379:H6395)</f>
      </c>
      <c r="I6398" s="43">
        <f>SUM(I6396:I6397)</f>
      </c>
      <c r="W6398">
        <f t="shared" si="682"/>
      </c>
      <c r="X6398">
        <f t="shared" si="683"/>
      </c>
      <c r="Y6398">
        <f t="shared" si="684"/>
      </c>
      <c r="Z6398">
        <f t="shared" si="685"/>
      </c>
    </row>
    <row r="6399" spans="1:26" ht="15.75" thickBot="1">
      <c r="A6399" s="44"/>
      <c r="B6399" s="116"/>
      <c r="C6399" s="45"/>
      <c r="D6399" s="45"/>
      <c r="E6399" s="45"/>
      <c r="F6399" s="45"/>
      <c r="G6399" s="45"/>
      <c r="H6399" s="45"/>
      <c r="I6399" s="47"/>
      <c r="W6399">
        <f t="shared" si="682"/>
      </c>
      <c r="X6399">
        <f t="shared" si="683"/>
      </c>
      <c r="Y6399">
        <f t="shared" si="684"/>
      </c>
      <c r="Z6399">
        <f t="shared" si="685"/>
      </c>
    </row>
    <row r="6400" spans="1:26">
      <c r="A6400" s="12" t="s">
        <v>315</v>
      </c>
      <c r="B6400" s="12"/>
      <c r="C6400" s="12"/>
      <c r="D6400" s="13"/>
      <c r="E6400" s="14"/>
      <c r="F6400" s="14"/>
      <c r="G6400" s="14"/>
      <c r="H6400" s="2"/>
      <c r="I6400" s="12"/>
      <c r="W6400">
        <f t="shared" si="682"/>
      </c>
      <c r="X6400">
        <f t="shared" si="683"/>
      </c>
      <c r="Y6400">
        <f t="shared" si="684"/>
      </c>
      <c r="Z6400">
        <f t="shared" si="685"/>
      </c>
    </row>
    <row r="6401" spans="1:26">
      <c r="W6401">
        <f t="shared" si="682"/>
      </c>
      <c r="X6401">
        <f t="shared" si="683"/>
      </c>
      <c r="Y6401">
        <f t="shared" si="684"/>
      </c>
      <c r="Z6401">
        <f t="shared" si="685"/>
      </c>
    </row>
    <row r="6402" spans="1:26">
      <c r="W6402">
        <f t="shared" si="682"/>
      </c>
      <c r="X6402">
        <f t="shared" si="683"/>
      </c>
      <c r="Y6402">
        <f t="shared" si="684"/>
      </c>
      <c r="Z6402">
        <f t="shared" si="685"/>
      </c>
    </row>
    <row r="6403" spans="1:26">
      <c r="W6403">
        <f t="shared" si="682"/>
      </c>
      <c r="X6403">
        <f t="shared" si="683"/>
      </c>
      <c r="Y6403">
        <f t="shared" si="684"/>
      </c>
      <c r="Z6403">
        <f t="shared" si="685"/>
      </c>
    </row>
    <row r="6404" spans="1:26">
      <c r="W6404">
        <f t="shared" ref="W6404:W6467" si="689">IF(LEFT($H6404&amp;"",5)="2019-",$H6404,W6403)</f>
      </c>
      <c r="X6404">
        <f t="shared" ref="X6404:X6467" si="690">IF($W6404="",0,IF(COUNTIF($AB$2:$AB$80,$W6404)&gt;0,1,0))</f>
      </c>
      <c r="Y6404">
        <f t="shared" ref="Y6404:Y6467" si="691">IF($C6404="","",UPPER(TRIM(IFERROR(LEFT($C6404&amp;"",FIND("/",$C6404&amp;"")-1),$C6404&amp;""))))</f>
      </c>
      <c r="Z6404">
        <f t="shared" ref="Z6404:Z6467" si="692">IFERROR(IF(ISNUMBER($G6404),$G6404,0),0)</f>
      </c>
    </row>
    <row r="6405" spans="1:26">
      <c r="W6405">
        <f t="shared" si="689"/>
      </c>
      <c r="X6405">
        <f t="shared" si="690"/>
      </c>
      <c r="Y6405">
        <f t="shared" si="691"/>
      </c>
      <c r="Z6405">
        <f t="shared" si="692"/>
      </c>
    </row>
    <row r="6406" spans="1:26">
      <c r="A6406" s="1562" t="s">
        <v>0</v>
      </c>
      <c r="B6406" s="1562"/>
      <c r="C6406" s="1562"/>
      <c r="D6406" s="1562"/>
      <c r="E6406" s="1562"/>
      <c r="F6406" s="1562"/>
      <c r="G6406" s="1562"/>
      <c r="H6406" s="1562"/>
      <c r="I6406" s="1562"/>
      <c r="W6406">
        <f t="shared" si="689"/>
      </c>
      <c r="X6406">
        <f t="shared" si="690"/>
      </c>
      <c r="Y6406">
        <f t="shared" si="691"/>
      </c>
      <c r="Z6406">
        <f t="shared" si="692"/>
      </c>
    </row>
    <row r="6407" spans="1:26">
      <c r="W6407">
        <f t="shared" si="689"/>
      </c>
      <c r="X6407">
        <f t="shared" si="690"/>
      </c>
      <c r="Y6407">
        <f t="shared" si="691"/>
      </c>
      <c r="Z6407">
        <f t="shared" si="692"/>
      </c>
    </row>
    <row r="6408" spans="1:26">
      <c r="A6408" s="1" t="s">
        <v>1</v>
      </c>
      <c r="B6408" s="161"/>
      <c r="C6408" s="161"/>
      <c r="D6408" s="161"/>
      <c r="E6408" s="161"/>
      <c r="G6408" s="2" t="s">
        <v>2</v>
      </c>
      <c r="H6408" s="3" t="s">
        <v>1646</v>
      </c>
      <c r="I6408" s="161"/>
      <c r="W6408">
        <f t="shared" si="689"/>
      </c>
      <c r="X6408">
        <f t="shared" si="690"/>
      </c>
      <c r="Y6408">
        <f t="shared" si="691"/>
      </c>
      <c r="Z6408">
        <f t="shared" si="692"/>
      </c>
    </row>
    <row r="6409" spans="1:26">
      <c r="A6409" s="1" t="inlineStr">
        <is>
          <t>Dealer-007</t>
        </is>
      </c>
      <c r="B6409" s="161"/>
      <c r="C6409" s="161"/>
      <c r="D6409" s="161"/>
      <c r="E6409" s="161"/>
      <c r="F6409" s="4"/>
      <c r="G6409" s="451" t="s">
        <v>1440</v>
      </c>
      <c r="H6409" s="582" t="s">
        <v>198</v>
      </c>
      <c r="I6409" s="161"/>
      <c r="W6409">
        <f t="shared" si="689"/>
      </c>
      <c r="X6409">
        <f t="shared" si="690"/>
      </c>
      <c r="Y6409">
        <f t="shared" si="691"/>
      </c>
      <c r="Z6409">
        <f t="shared" si="692"/>
      </c>
    </row>
    <row r="6410" spans="1:26">
      <c r="A6410" s="161" t="inlineStr">
        <is>
          <t>Address line (redacted)</t>
        </is>
      </c>
      <c r="B6410" s="1"/>
      <c r="C6410" s="161"/>
      <c r="D6410" s="161"/>
      <c r="E6410" s="161"/>
      <c r="F6410" s="161"/>
      <c r="G6410" s="161"/>
      <c r="H6410" s="161"/>
      <c r="I6410" s="161"/>
      <c r="K6410" t="s">
        <v>1656</v>
      </c>
      <c r="W6410">
        <f t="shared" si="689"/>
      </c>
      <c r="X6410">
        <f t="shared" si="690"/>
      </c>
      <c r="Y6410">
        <f t="shared" si="691"/>
      </c>
      <c r="Z6410">
        <f t="shared" si="692"/>
      </c>
    </row>
    <row r="6411" spans="1:26">
      <c r="A6411" s="1" t="inlineStr">
        <is>
          <t>Address line (redacted)</t>
        </is>
      </c>
      <c r="B6411" s="1"/>
      <c r="C6411" s="1"/>
      <c r="D6411" s="161"/>
      <c r="E6411" s="161"/>
      <c r="F6411" s="161"/>
      <c r="G6411" s="161"/>
      <c r="H6411" s="161"/>
      <c r="I6411" s="161"/>
      <c r="W6411">
        <f t="shared" si="689"/>
      </c>
      <c r="X6411">
        <f t="shared" si="690"/>
      </c>
      <c r="Y6411">
        <f t="shared" si="691"/>
      </c>
      <c r="Z6411">
        <f t="shared" si="692"/>
      </c>
    </row>
    <row r="6412" spans="1:26">
      <c r="A6412" s="1" t="inlineStr">
        <is>
          <t>Address line (redacted)</t>
        </is>
      </c>
      <c r="B6412" s="1"/>
      <c r="C6412" s="161"/>
      <c r="D6412" s="161"/>
      <c r="E6412" s="161"/>
      <c r="F6412" s="161"/>
      <c r="G6412" s="161"/>
      <c r="H6412" s="161"/>
      <c r="I6412" s="161"/>
      <c r="W6412">
        <f t="shared" si="689"/>
      </c>
      <c r="X6412">
        <f t="shared" si="690"/>
      </c>
      <c r="Y6412">
        <f t="shared" si="691"/>
      </c>
      <c r="Z6412">
        <f t="shared" si="692"/>
      </c>
    </row>
    <row r="6413" spans="1:26">
      <c r="A6413" s="12" t="s">
        <v>4</v>
      </c>
      <c r="B6413" s="195" t="inlineStr">
        <is>
          <t>GSTIN-MASKED</t>
        </is>
      </c>
      <c r="C6413" s="161"/>
      <c r="D6413" s="196"/>
      <c r="E6413" s="196"/>
      <c r="F6413" s="196"/>
      <c r="G6413" s="196"/>
      <c r="H6413" s="196"/>
      <c r="I6413" s="161"/>
      <c r="W6413">
        <f t="shared" si="689"/>
      </c>
      <c r="X6413">
        <f t="shared" si="690"/>
      </c>
      <c r="Y6413">
        <f t="shared" si="691"/>
      </c>
      <c r="Z6413">
        <f t="shared" si="692"/>
      </c>
    </row>
    <row r="6414" spans="1:26">
      <c r="B6414" s="1"/>
      <c r="D6414" s="197"/>
      <c r="E6414" s="197"/>
      <c r="F6414" s="197"/>
      <c r="G6414" s="197"/>
      <c r="H6414" s="197"/>
      <c r="W6414">
        <f t="shared" si="689"/>
      </c>
      <c r="X6414">
        <f t="shared" si="690"/>
      </c>
      <c r="Y6414">
        <f t="shared" si="691"/>
      </c>
      <c r="Z6414">
        <f t="shared" si="692"/>
      </c>
    </row>
    <row r="6415" spans="1:26">
      <c r="A6415" s="1" t="s">
        <v>5</v>
      </c>
      <c r="D6415" s="197"/>
      <c r="E6415" s="197"/>
      <c r="F6415" s="197"/>
      <c r="G6415" s="197"/>
      <c r="H6415" s="197"/>
      <c r="W6415">
        <f t="shared" si="689"/>
      </c>
      <c r="X6415">
        <f t="shared" si="690"/>
      </c>
      <c r="Y6415">
        <f t="shared" si="691"/>
      </c>
      <c r="Z6415">
        <f t="shared" si="692"/>
      </c>
    </row>
    <row r="6416" spans="1:26">
      <c r="A6416" s="1" t="s">
        <v>6</v>
      </c>
      <c r="D6416" s="197"/>
      <c r="E6416" s="197"/>
      <c r="F6416" s="197"/>
      <c r="G6416" s="197"/>
      <c r="H6416" s="197"/>
      <c r="W6416">
        <f t="shared" si="689"/>
      </c>
      <c r="X6416">
        <f t="shared" si="690"/>
      </c>
      <c r="Y6416">
        <f t="shared" si="691"/>
      </c>
      <c r="Z6416">
        <f t="shared" si="692"/>
      </c>
    </row>
    <row r="6417" spans="1:26" ht="15.75" thickBot="1">
      <c r="A6417" s="1" t="s">
        <v>7</v>
      </c>
      <c r="W6417">
        <f t="shared" si="689"/>
      </c>
      <c r="X6417">
        <f t="shared" si="690"/>
      </c>
      <c r="Y6417">
        <f t="shared" si="691"/>
      </c>
      <c r="Z6417">
        <f t="shared" si="692"/>
      </c>
    </row>
    <row r="6418" spans="1:26" ht="24">
      <c r="A6418" s="198" t="s">
        <v>8</v>
      </c>
      <c r="B6418" s="199" t="s">
        <v>9</v>
      </c>
      <c r="C6418" s="199" t="s">
        <v>10</v>
      </c>
      <c r="D6418" s="200" t="s">
        <v>11</v>
      </c>
      <c r="E6418" s="200" t="s">
        <v>12</v>
      </c>
      <c r="F6418" s="200" t="s">
        <v>13</v>
      </c>
      <c r="G6418" s="200" t="s">
        <v>14</v>
      </c>
      <c r="H6418" s="201" t="s">
        <v>15</v>
      </c>
      <c r="I6418" s="202" t="s">
        <v>16</v>
      </c>
      <c r="W6418">
        <f t="shared" si="689"/>
      </c>
      <c r="X6418">
        <f t="shared" si="690"/>
      </c>
      <c r="Y6418">
        <f t="shared" si="691"/>
      </c>
      <c r="Z6418">
        <f t="shared" si="692"/>
      </c>
    </row>
    <row r="6419" spans="1:26">
      <c r="A6419" s="57"/>
      <c r="B6419" s="1564" t="s">
        <v>17</v>
      </c>
      <c r="C6419" s="1565"/>
      <c r="D6419" s="21"/>
      <c r="E6419" s="50"/>
      <c r="F6419" s="5"/>
      <c r="G6419" s="9"/>
      <c r="H6419" s="5"/>
      <c r="I6419" s="58"/>
      <c r="J6419" s="204"/>
      <c r="K6419" s="204"/>
      <c r="L6419" s="204"/>
      <c r="W6419">
        <f t="shared" si="689"/>
      </c>
      <c r="X6419">
        <f t="shared" si="690"/>
      </c>
      <c r="Y6419">
        <f t="shared" si="691"/>
      </c>
      <c r="Z6419">
        <f t="shared" si="692"/>
      </c>
    </row>
    <row r="6420" spans="1:26">
      <c r="A6420" s="5">
        <v>1</v>
      </c>
      <c r="B6420" s="8" t="s">
        <v>748</v>
      </c>
      <c r="C6420" s="5" t="s">
        <v>362</v>
      </c>
      <c r="D6420" s="5">
        <v>2</v>
      </c>
      <c r="E6420" s="5">
        <v>5</v>
      </c>
      <c r="F6420" s="21">
        <f>+E6420*D6420</f>
      </c>
      <c r="G6420" s="6">
        <f>+E6420*D6420</f>
      </c>
      <c r="H6420" s="5">
        <v>1</v>
      </c>
      <c r="I6420" s="58">
        <f t="shared" ref="I6420:I6429" si="693">+H6420*G6420</f>
      </c>
      <c r="J6420">
        <v>112</v>
      </c>
      <c r="K6420">
        <f t="shared" ref="K6420:K6429" si="694">+H6420-J6420</f>
      </c>
      <c r="L6420">
        <f t="shared" ref="L6420:L6429" si="695">+K6420*G6420</f>
      </c>
      <c r="W6420">
        <f t="shared" si="689"/>
      </c>
      <c r="X6420">
        <f t="shared" si="690"/>
      </c>
      <c r="Y6420">
        <f t="shared" si="691"/>
      </c>
      <c r="Z6420">
        <f t="shared" si="692"/>
      </c>
    </row>
    <row r="6421" spans="1:26">
      <c r="A6421" s="5">
        <v>2</v>
      </c>
      <c r="B6421" s="8" t="s">
        <v>346</v>
      </c>
      <c r="C6421" s="5" t="s">
        <v>347</v>
      </c>
      <c r="D6421" s="5">
        <v>4</v>
      </c>
      <c r="E6421" s="5">
        <v>1</v>
      </c>
      <c r="F6421" s="21">
        <f t="shared" ref="F6421:F6430" si="696">+E6421*D6421</f>
      </c>
      <c r="G6421" s="6">
        <f t="shared" ref="G6421:G6430" si="697">+E6421*D6421</f>
      </c>
      <c r="H6421" s="5">
        <v>1</v>
      </c>
      <c r="I6421" s="58">
        <f t="shared" si="693"/>
      </c>
      <c r="J6421">
        <v>112</v>
      </c>
      <c r="K6421">
        <f t="shared" si="694"/>
      </c>
      <c r="L6421">
        <f t="shared" si="695"/>
      </c>
      <c r="W6421">
        <f t="shared" si="689"/>
      </c>
      <c r="X6421">
        <f t="shared" si="690"/>
      </c>
      <c r="Y6421">
        <f t="shared" si="691"/>
      </c>
      <c r="Z6421">
        <f t="shared" si="692"/>
      </c>
    </row>
    <row r="6422" spans="1:26">
      <c r="A6422" s="5"/>
      <c r="B6422" s="8" t="s">
        <v>346</v>
      </c>
      <c r="C6422" s="5" t="s">
        <v>347</v>
      </c>
      <c r="D6422" s="5">
        <v>1</v>
      </c>
      <c r="E6422" s="5">
        <v>1</v>
      </c>
      <c r="F6422" s="21">
        <f>+E6422*D6422</f>
      </c>
      <c r="G6422" s="6">
        <f>+E6422*D6422</f>
      </c>
      <c r="H6422" s="5">
        <v>1</v>
      </c>
      <c r="I6422" s="58">
        <f>+H6422*G6422</f>
      </c>
      <c r="J6422">
        <v>112</v>
      </c>
      <c r="K6422">
        <f>+H6422-J6422</f>
      </c>
      <c r="L6422">
        <f>+K6422*G6422</f>
      </c>
      <c r="W6422">
        <f t="shared" si="689"/>
      </c>
      <c r="X6422">
        <f t="shared" si="690"/>
      </c>
      <c r="Y6422">
        <f t="shared" si="691"/>
      </c>
      <c r="Z6422">
        <f t="shared" si="692"/>
      </c>
    </row>
    <row r="6423" spans="1:26">
      <c r="A6423" s="5">
        <v>3</v>
      </c>
      <c r="B6423" s="8" t="s">
        <v>348</v>
      </c>
      <c r="C6423" s="5" t="s">
        <v>349</v>
      </c>
      <c r="D6423" s="5">
        <v>1</v>
      </c>
      <c r="E6423" s="5">
        <v>5</v>
      </c>
      <c r="F6423" s="21">
        <f t="shared" si="696"/>
      </c>
      <c r="G6423" s="6">
        <f t="shared" si="697"/>
      </c>
      <c r="H6423" s="5">
        <v>1</v>
      </c>
      <c r="I6423" s="58">
        <f t="shared" si="693"/>
      </c>
      <c r="J6423">
        <v>112</v>
      </c>
      <c r="K6423">
        <f t="shared" si="694"/>
      </c>
      <c r="L6423">
        <f t="shared" si="695"/>
      </c>
      <c r="W6423">
        <f t="shared" si="689"/>
      </c>
      <c r="X6423">
        <f t="shared" si="690"/>
      </c>
      <c r="Y6423">
        <f t="shared" si="691"/>
      </c>
      <c r="Z6423">
        <f t="shared" si="692"/>
      </c>
    </row>
    <row r="6424" spans="1:26">
      <c r="A6424" s="5">
        <v>4</v>
      </c>
      <c r="B6424" s="8" t="s">
        <v>454</v>
      </c>
      <c r="C6424" s="5" t="s">
        <v>453</v>
      </c>
      <c r="D6424" s="5">
        <v>1</v>
      </c>
      <c r="E6424" s="5">
        <v>5</v>
      </c>
      <c r="F6424" s="21">
        <f t="shared" si="696"/>
      </c>
      <c r="G6424" s="6">
        <f t="shared" si="697"/>
      </c>
      <c r="H6424" s="5">
        <v>1</v>
      </c>
      <c r="I6424" s="58">
        <f t="shared" si="693"/>
      </c>
      <c r="J6424">
        <v>112</v>
      </c>
      <c r="K6424">
        <f t="shared" si="694"/>
      </c>
      <c r="L6424">
        <f t="shared" si="695"/>
      </c>
      <c r="W6424">
        <f t="shared" si="689"/>
      </c>
      <c r="X6424">
        <f t="shared" si="690"/>
      </c>
      <c r="Y6424">
        <f t="shared" si="691"/>
      </c>
      <c r="Z6424">
        <f t="shared" si="692"/>
      </c>
    </row>
    <row r="6425" spans="1:26">
      <c r="A6425" s="5"/>
      <c r="B6425" s="8" t="s">
        <v>462</v>
      </c>
      <c r="C6425" s="5" t="s">
        <v>461</v>
      </c>
      <c r="D6425" s="5">
        <v>1</v>
      </c>
      <c r="E6425" s="5">
        <v>5</v>
      </c>
      <c r="F6425" s="21">
        <f>+E6425*D6425</f>
      </c>
      <c r="G6425" s="6">
        <f>+E6425*D6425</f>
      </c>
      <c r="H6425" s="5">
        <v>1</v>
      </c>
      <c r="I6425" s="58">
        <f>+H6425*G6425</f>
      </c>
      <c r="J6425">
        <v>112</v>
      </c>
      <c r="K6425">
        <f>+H6425-J6425</f>
      </c>
      <c r="L6425">
        <f>+K6425*G6425</f>
      </c>
      <c r="W6425">
        <f t="shared" si="689"/>
      </c>
      <c r="X6425">
        <f t="shared" si="690"/>
      </c>
      <c r="Y6425">
        <f t="shared" si="691"/>
      </c>
      <c r="Z6425">
        <f t="shared" si="692"/>
      </c>
    </row>
    <row r="6426" spans="1:26">
      <c r="A6426" s="5"/>
      <c r="B6426" s="8" t="s">
        <v>460</v>
      </c>
      <c r="C6426" s="5" t="s">
        <v>459</v>
      </c>
      <c r="D6426" s="5">
        <v>2</v>
      </c>
      <c r="E6426" s="5">
        <v>5</v>
      </c>
      <c r="F6426" s="21">
        <f>+E6426*D6426</f>
      </c>
      <c r="G6426" s="6">
        <f>+E6426*D6426</f>
      </c>
      <c r="H6426" s="5">
        <v>1</v>
      </c>
      <c r="I6426" s="58">
        <f>+H6426*G6426</f>
      </c>
      <c r="J6426">
        <v>112</v>
      </c>
      <c r="K6426">
        <f>+H6426-J6426</f>
      </c>
      <c r="L6426">
        <f>+K6426*G6426</f>
      </c>
      <c r="W6426">
        <f t="shared" si="689"/>
      </c>
      <c r="X6426">
        <f t="shared" si="690"/>
      </c>
      <c r="Y6426">
        <f t="shared" si="691"/>
      </c>
      <c r="Z6426">
        <f t="shared" si="692"/>
      </c>
    </row>
    <row r="6427" spans="1:26">
      <c r="A6427" s="5"/>
      <c r="B6427" s="1564" t="s">
        <v>18</v>
      </c>
      <c r="C6427" s="1565"/>
      <c r="D6427" s="5"/>
      <c r="E6427" s="5"/>
      <c r="F6427" s="21"/>
      <c r="G6427" s="6"/>
      <c r="H6427" s="5"/>
      <c r="I6427" s="58"/>
      <c r="W6427">
        <f t="shared" si="689"/>
      </c>
      <c r="X6427">
        <f t="shared" si="690"/>
      </c>
      <c r="Y6427">
        <f t="shared" si="691"/>
      </c>
      <c r="Z6427">
        <f t="shared" si="692"/>
      </c>
    </row>
    <row r="6428" spans="1:26">
      <c r="A6428" s="5">
        <v>5</v>
      </c>
      <c r="B6428" s="128" t="s">
        <v>937</v>
      </c>
      <c r="C6428" s="101" t="s">
        <v>936</v>
      </c>
      <c r="D6428" s="5">
        <v>2</v>
      </c>
      <c r="E6428" s="5">
        <v>4</v>
      </c>
      <c r="F6428" s="21">
        <f t="shared" si="696"/>
      </c>
      <c r="G6428" s="6">
        <f t="shared" si="697"/>
      </c>
      <c r="H6428" s="9">
        <v>1</v>
      </c>
      <c r="I6428" s="58">
        <f t="shared" si="693"/>
      </c>
      <c r="J6428">
        <v>112</v>
      </c>
      <c r="K6428">
        <f t="shared" si="694"/>
      </c>
      <c r="L6428">
        <f t="shared" si="695"/>
      </c>
      <c r="W6428">
        <f t="shared" si="689"/>
      </c>
      <c r="X6428">
        <f t="shared" si="690"/>
      </c>
      <c r="Y6428">
        <f t="shared" si="691"/>
      </c>
      <c r="Z6428">
        <f t="shared" si="692"/>
      </c>
    </row>
    <row r="6429" spans="1:26">
      <c r="A6429" s="5">
        <v>6</v>
      </c>
      <c r="B6429" s="8" t="s">
        <v>275</v>
      </c>
      <c r="C6429" s="5" t="s">
        <v>276</v>
      </c>
      <c r="D6429" s="5">
        <v>1</v>
      </c>
      <c r="E6429" s="5">
        <v>4</v>
      </c>
      <c r="F6429" s="21">
        <f t="shared" si="696"/>
      </c>
      <c r="G6429" s="6">
        <f t="shared" si="697"/>
      </c>
      <c r="H6429" s="9">
        <v>1</v>
      </c>
      <c r="I6429" s="58">
        <f t="shared" si="693"/>
      </c>
      <c r="J6429">
        <v>112</v>
      </c>
      <c r="K6429">
        <f t="shared" si="694"/>
      </c>
      <c r="L6429">
        <f t="shared" si="695"/>
      </c>
      <c r="W6429">
        <f t="shared" si="689"/>
      </c>
      <c r="X6429">
        <f t="shared" si="690"/>
      </c>
      <c r="Y6429">
        <f t="shared" si="691"/>
      </c>
      <c r="Z6429">
        <f t="shared" si="692"/>
      </c>
    </row>
    <row r="6430" spans="1:26">
      <c r="A6430" s="5">
        <v>7</v>
      </c>
      <c r="B6430" s="95" t="s">
        <v>310</v>
      </c>
      <c r="C6430" s="5" t="s">
        <v>311</v>
      </c>
      <c r="D6430" s="5">
        <v>1</v>
      </c>
      <c r="E6430" s="5">
        <v>4</v>
      </c>
      <c r="F6430" s="21">
        <f t="shared" si="696"/>
      </c>
      <c r="G6430" s="6">
        <f t="shared" si="697"/>
      </c>
      <c r="H6430" s="16">
        <v>1</v>
      </c>
      <c r="I6430" s="58">
        <f>+H6430*G6430</f>
      </c>
      <c r="J6430">
        <v>112</v>
      </c>
      <c r="K6430">
        <f>+H6430-J6430</f>
      </c>
      <c r="L6430">
        <f>+K6430*G6430</f>
      </c>
      <c r="W6430">
        <f t="shared" si="689"/>
      </c>
      <c r="X6430">
        <f t="shared" si="690"/>
      </c>
      <c r="Y6430">
        <f t="shared" si="691"/>
      </c>
      <c r="Z6430">
        <f t="shared" si="692"/>
      </c>
    </row>
    <row r="6431" spans="1:26">
      <c r="A6431" s="57"/>
      <c r="B6431" s="8"/>
      <c r="C6431" s="9"/>
      <c r="D6431" s="21"/>
      <c r="E6431" s="5"/>
      <c r="F6431" s="5"/>
      <c r="G6431" s="9"/>
      <c r="H6431" s="5"/>
      <c r="I6431" s="58"/>
      <c r="J6431" s="204"/>
      <c r="K6431" s="204"/>
      <c r="L6431" s="204"/>
      <c r="W6431">
        <f t="shared" si="689"/>
      </c>
      <c r="X6431">
        <f t="shared" si="690"/>
      </c>
      <c r="Y6431">
        <f t="shared" si="691"/>
      </c>
      <c r="Z6431">
        <f t="shared" si="692"/>
      </c>
    </row>
    <row r="6432" spans="1:26">
      <c r="A6432" s="57"/>
      <c r="B6432" s="8"/>
      <c r="C6432" s="9"/>
      <c r="D6432" s="21"/>
      <c r="E6432" s="5"/>
      <c r="F6432" s="5"/>
      <c r="G6432" s="9"/>
      <c r="H6432" s="5"/>
      <c r="I6432" s="58"/>
      <c r="J6432" s="204"/>
      <c r="K6432" s="204"/>
      <c r="L6432" s="204"/>
      <c r="W6432">
        <f t="shared" si="689"/>
      </c>
      <c r="X6432">
        <f t="shared" si="690"/>
      </c>
      <c r="Y6432">
        <f t="shared" si="691"/>
      </c>
      <c r="Z6432">
        <f t="shared" si="692"/>
      </c>
    </row>
    <row r="6433" spans="1:26">
      <c r="A6433" s="57"/>
      <c r="B6433" s="8"/>
      <c r="C6433" s="9"/>
      <c r="D6433" s="21"/>
      <c r="E6433" s="5"/>
      <c r="F6433" s="5"/>
      <c r="G6433" s="9"/>
      <c r="H6433" s="5"/>
      <c r="I6433" s="58"/>
      <c r="J6433" s="204"/>
      <c r="K6433" s="204"/>
      <c r="L6433" s="204"/>
      <c r="W6433">
        <f t="shared" si="689"/>
      </c>
      <c r="X6433">
        <f t="shared" si="690"/>
      </c>
      <c r="Y6433">
        <f t="shared" si="691"/>
      </c>
      <c r="Z6433">
        <f t="shared" si="692"/>
      </c>
    </row>
    <row r="6434" spans="1:26">
      <c r="A6434" s="57"/>
      <c r="B6434" s="8"/>
      <c r="C6434" s="9"/>
      <c r="D6434" s="21"/>
      <c r="E6434" s="5"/>
      <c r="F6434" s="5"/>
      <c r="G6434" s="9"/>
      <c r="H6434" s="5"/>
      <c r="I6434" s="58"/>
      <c r="J6434" s="204"/>
      <c r="K6434" s="204"/>
      <c r="L6434" s="204"/>
      <c r="W6434">
        <f t="shared" si="689"/>
      </c>
      <c r="X6434">
        <f t="shared" si="690"/>
      </c>
      <c r="Y6434">
        <f t="shared" si="691"/>
      </c>
      <c r="Z6434">
        <f t="shared" si="692"/>
      </c>
    </row>
    <row r="6435" spans="1:26">
      <c r="A6435" s="57"/>
      <c r="B6435" s="8"/>
      <c r="C6435" s="9"/>
      <c r="D6435" s="21"/>
      <c r="E6435" s="5"/>
      <c r="F6435" s="5"/>
      <c r="G6435" s="9"/>
      <c r="H6435" s="5"/>
      <c r="I6435" s="58"/>
      <c r="J6435" s="204"/>
      <c r="K6435" s="204"/>
      <c r="L6435" s="204"/>
      <c r="W6435">
        <f t="shared" si="689"/>
      </c>
      <c r="X6435">
        <f t="shared" si="690"/>
      </c>
      <c r="Y6435">
        <f t="shared" si="691"/>
      </c>
      <c r="Z6435">
        <f t="shared" si="692"/>
      </c>
    </row>
    <row r="6436" spans="1:26">
      <c r="A6436" s="57"/>
      <c r="B6436" s="8"/>
      <c r="C6436" s="9"/>
      <c r="D6436" s="21"/>
      <c r="E6436" s="5"/>
      <c r="F6436" s="5"/>
      <c r="G6436" s="9"/>
      <c r="H6436" s="5"/>
      <c r="I6436" s="58"/>
      <c r="J6436" s="204"/>
      <c r="K6436" s="204"/>
      <c r="L6436" s="204"/>
      <c r="W6436">
        <f t="shared" si="689"/>
      </c>
      <c r="X6436">
        <f t="shared" si="690"/>
      </c>
      <c r="Y6436">
        <f t="shared" si="691"/>
      </c>
      <c r="Z6436">
        <f t="shared" si="692"/>
      </c>
    </row>
    <row r="6437" spans="1:26">
      <c r="A6437" s="57"/>
      <c r="B6437" s="95"/>
      <c r="C6437" s="101"/>
      <c r="D6437" s="21"/>
      <c r="E6437" s="5"/>
      <c r="F6437" s="5"/>
      <c r="G6437" s="9"/>
      <c r="H6437" s="16"/>
      <c r="I6437" s="58"/>
      <c r="J6437" s="204"/>
      <c r="K6437" s="204"/>
      <c r="L6437" s="204"/>
      <c r="W6437">
        <f t="shared" si="689"/>
      </c>
      <c r="X6437">
        <f t="shared" si="690"/>
      </c>
      <c r="Y6437">
        <f t="shared" si="691"/>
      </c>
      <c r="Z6437">
        <f t="shared" si="692"/>
      </c>
    </row>
    <row r="6438" spans="1:26">
      <c r="A6438" s="57"/>
      <c r="B6438" s="95"/>
      <c r="C6438" s="9"/>
      <c r="D6438" s="21"/>
      <c r="E6438" s="5"/>
      <c r="F6438" s="5"/>
      <c r="G6438" s="9"/>
      <c r="H6438" s="9"/>
      <c r="I6438" s="58"/>
      <c r="J6438" s="204"/>
      <c r="K6438" s="204"/>
      <c r="L6438" s="204"/>
      <c r="W6438">
        <f t="shared" si="689"/>
      </c>
      <c r="X6438">
        <f t="shared" si="690"/>
      </c>
      <c r="Y6438">
        <f t="shared" si="691"/>
      </c>
      <c r="Z6438">
        <f t="shared" si="692"/>
      </c>
    </row>
    <row r="6439" spans="1:26">
      <c r="A6439" s="57"/>
      <c r="B6439" s="8"/>
      <c r="C6439" s="5"/>
      <c r="D6439" s="21"/>
      <c r="E6439" s="16"/>
      <c r="F6439" s="5"/>
      <c r="G6439" s="9"/>
      <c r="H6439" s="5"/>
      <c r="I6439" s="58"/>
      <c r="J6439" s="204"/>
      <c r="K6439" s="204"/>
      <c r="L6439" s="204"/>
      <c r="W6439">
        <f t="shared" si="689"/>
      </c>
      <c r="X6439">
        <f t="shared" si="690"/>
      </c>
      <c r="Y6439">
        <f t="shared" si="691"/>
      </c>
      <c r="Z6439">
        <f t="shared" si="692"/>
      </c>
    </row>
    <row r="6440" spans="1:26">
      <c r="A6440" s="57"/>
      <c r="B6440" s="8"/>
      <c r="C6440" s="5"/>
      <c r="D6440" s="5"/>
      <c r="E6440" s="5"/>
      <c r="F6440" s="184"/>
      <c r="G6440" s="184"/>
      <c r="H6440" s="5"/>
      <c r="I6440" s="58"/>
      <c r="J6440" s="204"/>
      <c r="K6440" s="204"/>
      <c r="L6440" s="204"/>
      <c r="W6440">
        <f t="shared" si="689"/>
      </c>
      <c r="X6440">
        <f t="shared" si="690"/>
      </c>
      <c r="Y6440">
        <f t="shared" si="691"/>
      </c>
      <c r="Z6440">
        <f t="shared" si="692"/>
      </c>
    </row>
    <row r="6441" spans="1:26">
      <c r="A6441" s="408"/>
      <c r="B6441" s="206"/>
      <c r="C6441" s="205"/>
      <c r="D6441" s="207"/>
      <c r="E6441" s="208"/>
      <c r="F6441" s="209"/>
      <c r="G6441" s="210"/>
      <c r="H6441" s="208"/>
      <c r="I6441" s="211"/>
      <c r="W6441">
        <f t="shared" si="689"/>
      </c>
      <c r="X6441">
        <f t="shared" si="690"/>
      </c>
      <c r="Y6441">
        <f t="shared" si="691"/>
      </c>
      <c r="Z6441">
        <f t="shared" si="692"/>
      </c>
    </row>
    <row r="6442" spans="1:26" ht="21.75" thickBot="1">
      <c r="A6442" s="33"/>
      <c r="B6442" s="212"/>
      <c r="C6442" s="213"/>
      <c r="D6442" s="214"/>
      <c r="E6442" s="214"/>
      <c r="F6442" s="214"/>
      <c r="G6442" s="214"/>
      <c r="H6442" s="214"/>
      <c r="I6442" s="215"/>
      <c r="W6442">
        <f t="shared" si="689"/>
      </c>
      <c r="X6442">
        <f t="shared" si="690"/>
      </c>
      <c r="Y6442">
        <f t="shared" si="691"/>
      </c>
      <c r="Z6442">
        <f t="shared" si="692"/>
      </c>
    </row>
    <row r="6443" spans="1:26" ht="21">
      <c r="A6443" s="33"/>
      <c r="B6443" s="216"/>
      <c r="C6443" s="217"/>
      <c r="D6443" s="218"/>
      <c r="E6443" s="218"/>
      <c r="F6443" s="218"/>
      <c r="G6443" s="219" t="s">
        <v>19</v>
      </c>
      <c r="H6443" s="218"/>
      <c r="I6443" s="220">
        <f>SUM(I6419:I6442)</f>
      </c>
      <c r="L6443">
        <f>SUM(L6419:L6442)</f>
      </c>
      <c r="W6443">
        <f t="shared" si="689"/>
      </c>
      <c r="X6443">
        <f t="shared" si="690"/>
      </c>
      <c r="Y6443">
        <f t="shared" si="691"/>
      </c>
      <c r="Z6443">
        <f t="shared" si="692"/>
      </c>
    </row>
    <row r="6444" spans="1:26" ht="21">
      <c r="A6444" s="33"/>
      <c r="B6444" s="216"/>
      <c r="C6444" s="69"/>
      <c r="D6444" s="91"/>
      <c r="E6444" s="91"/>
      <c r="F6444" s="91"/>
      <c r="G6444" s="92"/>
      <c r="H6444" s="91"/>
      <c r="I6444" s="155"/>
      <c r="W6444">
        <f t="shared" si="689"/>
      </c>
      <c r="X6444">
        <f t="shared" si="690"/>
      </c>
      <c r="Y6444">
        <f t="shared" si="691"/>
      </c>
      <c r="Z6444">
        <f t="shared" si="692"/>
      </c>
    </row>
    <row r="6445" spans="1:26">
      <c r="A6445" s="221"/>
      <c r="B6445" s="222"/>
      <c r="C6445" s="154" t="s">
        <v>408</v>
      </c>
      <c r="D6445" s="154"/>
      <c r="E6445" s="154"/>
      <c r="F6445" s="154"/>
      <c r="G6445" s="154"/>
      <c r="H6445" s="223">
        <v>1</v>
      </c>
      <c r="I6445" s="155">
        <f>+L6443*H6445</f>
      </c>
      <c r="W6445">
        <f t="shared" si="689"/>
      </c>
      <c r="X6445">
        <f t="shared" si="690"/>
      </c>
      <c r="Y6445">
        <f t="shared" si="691"/>
      </c>
      <c r="Z6445">
        <f t="shared" si="692"/>
      </c>
    </row>
    <row r="6446" spans="1:26">
      <c r="A6446" s="33"/>
      <c r="B6446" s="10"/>
      <c r="C6446" s="10"/>
      <c r="D6446" s="10"/>
      <c r="E6446" s="10"/>
      <c r="F6446" s="10"/>
      <c r="G6446" s="10"/>
      <c r="H6446" s="10"/>
      <c r="I6446" s="140"/>
      <c r="W6446">
        <f t="shared" si="689"/>
      </c>
      <c r="X6446">
        <f t="shared" si="690"/>
      </c>
      <c r="Y6446">
        <f t="shared" si="691"/>
      </c>
      <c r="Z6446">
        <f t="shared" si="692"/>
      </c>
    </row>
    <row r="6447" spans="1:26" ht="15.75" thickBot="1">
      <c r="A6447" s="33"/>
      <c r="B6447" s="11" t="s">
        <v>20</v>
      </c>
      <c r="C6447" s="35"/>
      <c r="D6447" s="35"/>
      <c r="E6447" s="35"/>
      <c r="F6447" s="35"/>
      <c r="G6447" s="35"/>
      <c r="H6447" s="35"/>
      <c r="I6447" s="36"/>
      <c r="W6447">
        <f t="shared" si="689"/>
      </c>
      <c r="X6447">
        <f t="shared" si="690"/>
      </c>
      <c r="Y6447">
        <f t="shared" si="691"/>
      </c>
      <c r="Z6447">
        <f t="shared" si="692"/>
      </c>
    </row>
    <row r="6448" spans="1:26" ht="15.75" thickBot="1">
      <c r="A6448" s="37"/>
      <c r="B6448" s="11" t="s">
        <v>409</v>
      </c>
      <c r="C6448" s="39" t="s">
        <v>21</v>
      </c>
      <c r="D6448" s="40">
        <f>SUM(D6419:D6447)</f>
      </c>
      <c r="E6448" s="41">
        <f>IF(H6448=I6448,"OK","NO")</f>
      </c>
      <c r="F6448" s="40">
        <f>SUM(F6419:F6447)</f>
      </c>
      <c r="G6448" s="40">
        <f>SUM(G6419:G6447)</f>
      </c>
      <c r="H6448" s="41">
        <f>SUMPRODUCT(F6419:F6442,H6419:H6442)</f>
      </c>
      <c r="I6448" s="43">
        <f>SUMPRODUCT(I6443-I6444-I6445)</f>
      </c>
      <c r="W6448">
        <f t="shared" si="689"/>
      </c>
      <c r="X6448">
        <f t="shared" si="690"/>
      </c>
      <c r="Y6448">
        <f t="shared" si="691"/>
      </c>
      <c r="Z6448">
        <f t="shared" si="692"/>
      </c>
    </row>
    <row r="6449" spans="1:26" ht="15.75" thickBot="1">
      <c r="A6449" s="44"/>
      <c r="B6449" s="116"/>
      <c r="C6449" s="45"/>
      <c r="D6449" s="45"/>
      <c r="E6449" s="45"/>
      <c r="F6449" s="45"/>
      <c r="G6449" s="45"/>
      <c r="H6449" s="45"/>
      <c r="I6449" s="47"/>
      <c r="W6449">
        <f t="shared" si="689"/>
      </c>
      <c r="X6449">
        <f t="shared" si="690"/>
      </c>
      <c r="Y6449">
        <f t="shared" si="691"/>
      </c>
      <c r="Z6449">
        <f t="shared" si="692"/>
      </c>
    </row>
    <row r="6450" spans="1:26">
      <c r="A6450" s="12" t="s">
        <v>315</v>
      </c>
      <c r="B6450" s="12"/>
      <c r="C6450" s="12"/>
      <c r="D6450" s="13"/>
      <c r="E6450" s="14"/>
      <c r="F6450" s="14"/>
      <c r="G6450" s="14"/>
      <c r="H6450" s="2"/>
      <c r="I6450" s="12"/>
      <c r="W6450">
        <f t="shared" si="689"/>
      </c>
      <c r="X6450">
        <f t="shared" si="690"/>
      </c>
      <c r="Y6450">
        <f t="shared" si="691"/>
      </c>
      <c r="Z6450">
        <f t="shared" si="692"/>
      </c>
    </row>
    <row r="6451" spans="1:26">
      <c r="W6451">
        <f t="shared" si="689"/>
      </c>
      <c r="X6451">
        <f t="shared" si="690"/>
      </c>
      <c r="Y6451">
        <f t="shared" si="691"/>
      </c>
      <c r="Z6451">
        <f t="shared" si="692"/>
      </c>
    </row>
    <row r="6452" spans="1:26">
      <c r="W6452">
        <f t="shared" si="689"/>
      </c>
      <c r="X6452">
        <f t="shared" si="690"/>
      </c>
      <c r="Y6452">
        <f t="shared" si="691"/>
      </c>
      <c r="Z6452">
        <f t="shared" si="692"/>
      </c>
    </row>
    <row r="6453" spans="1:26">
      <c r="W6453">
        <f t="shared" si="689"/>
      </c>
      <c r="X6453">
        <f t="shared" si="690"/>
      </c>
      <c r="Y6453">
        <f t="shared" si="691"/>
      </c>
      <c r="Z6453">
        <f t="shared" si="692"/>
      </c>
    </row>
    <row r="6454" spans="1:26">
      <c r="W6454">
        <f t="shared" si="689"/>
      </c>
      <c r="X6454">
        <f t="shared" si="690"/>
      </c>
      <c r="Y6454">
        <f t="shared" si="691"/>
      </c>
      <c r="Z6454">
        <f t="shared" si="692"/>
      </c>
    </row>
    <row r="6455" spans="1:26">
      <c r="W6455">
        <f t="shared" si="689"/>
      </c>
      <c r="X6455">
        <f t="shared" si="690"/>
      </c>
      <c r="Y6455">
        <f t="shared" si="691"/>
      </c>
      <c r="Z6455">
        <f t="shared" si="692"/>
      </c>
    </row>
    <row r="6456" spans="1:26">
      <c r="A6456" s="1562" t="s">
        <v>0</v>
      </c>
      <c r="B6456" s="1562"/>
      <c r="C6456" s="1562"/>
      <c r="D6456" s="1562"/>
      <c r="E6456" s="1562"/>
      <c r="F6456" s="1562"/>
      <c r="G6456" s="1562"/>
      <c r="H6456" s="1562"/>
      <c r="I6456" s="1562"/>
      <c r="W6456">
        <f t="shared" si="689"/>
      </c>
      <c r="X6456">
        <f t="shared" si="690"/>
      </c>
      <c r="Y6456">
        <f t="shared" si="691"/>
      </c>
      <c r="Z6456">
        <f t="shared" si="692"/>
      </c>
    </row>
    <row r="6457" spans="1:26">
      <c r="W6457">
        <f t="shared" si="689"/>
      </c>
      <c r="X6457">
        <f t="shared" si="690"/>
      </c>
      <c r="Y6457">
        <f t="shared" si="691"/>
      </c>
      <c r="Z6457">
        <f t="shared" si="692"/>
      </c>
    </row>
    <row r="6458" spans="1:26">
      <c r="A6458" s="1" t="s">
        <v>1</v>
      </c>
      <c r="B6458" s="1"/>
      <c r="G6458" s="2" t="s">
        <v>2</v>
      </c>
      <c r="H6458" s="3" t="s">
        <v>1657</v>
      </c>
      <c r="W6458">
        <f t="shared" si="689"/>
      </c>
      <c r="X6458">
        <f t="shared" si="690"/>
      </c>
      <c r="Y6458">
        <f t="shared" si="691"/>
      </c>
      <c r="Z6458">
        <f t="shared" si="692"/>
      </c>
    </row>
    <row r="6459" spans="1:26">
      <c r="A6459" s="1" t="inlineStr">
        <is>
          <t>Dealer-181</t>
        </is>
      </c>
      <c r="B6459" s="1"/>
      <c r="F6459" s="4" t="s">
        <v>3</v>
      </c>
      <c r="G6459" s="2"/>
      <c r="H6459" s="582" t="s">
        <v>199</v>
      </c>
      <c r="W6459">
        <f t="shared" si="689"/>
      </c>
      <c r="X6459">
        <f t="shared" si="690"/>
      </c>
      <c r="Y6459">
        <f t="shared" si="691"/>
      </c>
      <c r="Z6459">
        <f t="shared" si="692"/>
      </c>
    </row>
    <row r="6460" spans="1:26">
      <c r="A6460" s="1"/>
      <c r="B6460" s="1"/>
      <c r="W6460">
        <f t="shared" si="689"/>
      </c>
      <c r="X6460">
        <f t="shared" si="690"/>
      </c>
      <c r="Y6460">
        <f t="shared" si="691"/>
      </c>
      <c r="Z6460">
        <f t="shared" si="692"/>
      </c>
    </row>
    <row r="6461" spans="1:26">
      <c r="A6461" s="1" t="inlineStr">
        <is>
          <t>Dealer-182</t>
        </is>
      </c>
      <c r="B6461" s="1"/>
      <c r="W6461">
        <f t="shared" si="689"/>
      </c>
      <c r="X6461">
        <f t="shared" si="690"/>
      </c>
      <c r="Y6461">
        <f t="shared" si="691"/>
      </c>
      <c r="Z6461">
        <f t="shared" si="692"/>
      </c>
    </row>
    <row r="6462" spans="1:26">
      <c r="A6462" s="12" t="s">
        <v>299</v>
      </c>
      <c r="B6462" s="86"/>
      <c r="W6462">
        <f t="shared" si="689"/>
      </c>
      <c r="X6462">
        <f t="shared" si="690"/>
      </c>
      <c r="Y6462">
        <f t="shared" si="691"/>
      </c>
      <c r="Z6462">
        <f t="shared" si="692"/>
      </c>
    </row>
    <row r="6463" spans="1:26">
      <c r="W6463">
        <f t="shared" si="689"/>
      </c>
      <c r="X6463">
        <f t="shared" si="690"/>
      </c>
      <c r="Y6463">
        <f t="shared" si="691"/>
      </c>
      <c r="Z6463">
        <f t="shared" si="692"/>
      </c>
    </row>
    <row r="6464" spans="1:26">
      <c r="A6464" s="1" t="s">
        <v>5</v>
      </c>
      <c r="W6464">
        <f t="shared" si="689"/>
      </c>
      <c r="X6464">
        <f t="shared" si="690"/>
      </c>
      <c r="Y6464">
        <f t="shared" si="691"/>
      </c>
      <c r="Z6464">
        <f t="shared" si="692"/>
      </c>
    </row>
    <row r="6465" spans="1:26">
      <c r="A6465" s="1" t="s">
        <v>6</v>
      </c>
      <c r="W6465">
        <f t="shared" si="689"/>
      </c>
      <c r="X6465">
        <f t="shared" si="690"/>
      </c>
      <c r="Y6465">
        <f t="shared" si="691"/>
      </c>
      <c r="Z6465">
        <f t="shared" si="692"/>
      </c>
    </row>
    <row r="6466" spans="1:26" ht="15.75" thickBot="1">
      <c r="A6466" s="1" t="s">
        <v>7</v>
      </c>
      <c r="W6466">
        <f t="shared" si="689"/>
      </c>
      <c r="X6466">
        <f t="shared" si="690"/>
      </c>
      <c r="Y6466">
        <f t="shared" si="691"/>
      </c>
      <c r="Z6466">
        <f t="shared" si="692"/>
      </c>
    </row>
    <row r="6467" spans="1:26" ht="24">
      <c r="A6467" s="26" t="s">
        <v>8</v>
      </c>
      <c r="B6467" s="27" t="s">
        <v>9</v>
      </c>
      <c r="C6467" s="27" t="s">
        <v>10</v>
      </c>
      <c r="D6467" s="28" t="s">
        <v>11</v>
      </c>
      <c r="E6467" s="28" t="s">
        <v>12</v>
      </c>
      <c r="F6467" s="28" t="s">
        <v>13</v>
      </c>
      <c r="G6467" s="28" t="s">
        <v>14</v>
      </c>
      <c r="H6467" s="29" t="s">
        <v>15</v>
      </c>
      <c r="I6467" s="30" t="s">
        <v>16</v>
      </c>
      <c r="W6467">
        <f t="shared" si="689"/>
      </c>
      <c r="X6467">
        <f t="shared" si="690"/>
      </c>
      <c r="Y6467">
        <f t="shared" si="691"/>
      </c>
      <c r="Z6467">
        <f t="shared" si="692"/>
      </c>
    </row>
    <row r="6468" spans="1:26">
      <c r="A6468" s="107"/>
      <c r="B6468" s="1696" t="s">
        <v>300</v>
      </c>
      <c r="C6468" s="1697"/>
      <c r="D6468" s="184"/>
      <c r="E6468" s="184"/>
      <c r="F6468" s="186"/>
      <c r="G6468" s="186"/>
      <c r="H6468" s="184"/>
      <c r="I6468" s="102"/>
      <c r="W6468">
        <f t="shared" ref="W6468:W6531" si="698">IF(LEFT($H6468&amp;"",5)="2019-",$H6468,W6467)</f>
      </c>
      <c r="X6468">
        <f t="shared" ref="X6468:X6531" si="699">IF($W6468="",0,IF(COUNTIF($AB$2:$AB$80,$W6468)&gt;0,1,0))</f>
      </c>
      <c r="Y6468">
        <f t="shared" ref="Y6468:Y6531" si="700">IF($C6468="","",UPPER(TRIM(IFERROR(LEFT($C6468&amp;"",FIND("/",$C6468&amp;"")-1),$C6468&amp;""))))</f>
      </c>
      <c r="Z6468">
        <f t="shared" ref="Z6468:Z6531" si="701">IFERROR(IF(ISNUMBER($G6468),$G6468,0),0)</f>
      </c>
    </row>
    <row r="6469" spans="1:26">
      <c r="A6469" s="107">
        <v>1</v>
      </c>
      <c r="B6469" s="239" t="s">
        <v>1658</v>
      </c>
      <c r="C6469" s="240"/>
      <c r="D6469" s="241"/>
      <c r="E6469" s="5"/>
      <c r="F6469" s="6">
        <v>782</v>
      </c>
      <c r="G6469" s="6">
        <f>+F6469</f>
      </c>
      <c r="H6469" s="19">
        <v>1</v>
      </c>
      <c r="I6469" s="102">
        <f>+H6469*G6469</f>
      </c>
      <c r="W6469">
        <f t="shared" si="698"/>
      </c>
      <c r="X6469">
        <f t="shared" si="699"/>
      </c>
      <c r="Y6469">
        <f t="shared" si="700"/>
      </c>
      <c r="Z6469">
        <f t="shared" si="701"/>
      </c>
    </row>
    <row r="6470" spans="1:26">
      <c r="A6470" s="107"/>
      <c r="B6470" s="239"/>
      <c r="C6470" s="230"/>
      <c r="D6470" s="231"/>
      <c r="E6470" s="5"/>
      <c r="F6470" s="6"/>
      <c r="G6470" s="6"/>
      <c r="H6470" s="19"/>
      <c r="I6470" s="102"/>
      <c r="W6470">
        <f t="shared" si="698"/>
      </c>
      <c r="X6470">
        <f t="shared" si="699"/>
      </c>
      <c r="Y6470">
        <f t="shared" si="700"/>
      </c>
      <c r="Z6470">
        <f t="shared" si="701"/>
      </c>
    </row>
    <row r="6471" spans="1:26">
      <c r="A6471" s="107">
        <v>3</v>
      </c>
      <c r="B6471" s="239" t="s">
        <v>1659</v>
      </c>
      <c r="C6471" s="5"/>
      <c r="D6471" s="21"/>
      <c r="E6471" s="5"/>
      <c r="F6471" s="6">
        <v>55</v>
      </c>
      <c r="G6471" s="6">
        <f>+F6471</f>
      </c>
      <c r="H6471" s="5">
        <v>1</v>
      </c>
      <c r="I6471" s="102">
        <f>+H6471*G6471</f>
      </c>
      <c r="W6471">
        <f t="shared" si="698"/>
      </c>
      <c r="X6471">
        <f t="shared" si="699"/>
      </c>
      <c r="Y6471">
        <f t="shared" si="700"/>
      </c>
      <c r="Z6471">
        <f t="shared" si="701"/>
      </c>
    </row>
    <row r="6472" spans="1:26">
      <c r="A6472" s="107"/>
      <c r="B6472" s="239"/>
      <c r="C6472" s="232"/>
      <c r="D6472" s="232"/>
      <c r="E6472" s="232"/>
      <c r="F6472" s="5"/>
      <c r="G6472" s="6"/>
      <c r="H6472" s="5"/>
      <c r="I6472" s="102"/>
      <c r="W6472">
        <f t="shared" si="698"/>
      </c>
      <c r="X6472">
        <f t="shared" si="699"/>
      </c>
      <c r="Y6472">
        <f t="shared" si="700"/>
      </c>
      <c r="Z6472">
        <f t="shared" si="701"/>
      </c>
    </row>
    <row r="6473" spans="1:26">
      <c r="A6473" s="107">
        <v>5</v>
      </c>
      <c r="B6473" s="239" t="s">
        <v>1660</v>
      </c>
      <c r="C6473" s="101"/>
      <c r="D6473" s="137"/>
      <c r="E6473" s="5"/>
      <c r="F6473" s="6">
        <v>135</v>
      </c>
      <c r="G6473" s="6">
        <f>+F6473</f>
      </c>
      <c r="H6473" s="5">
        <v>1</v>
      </c>
      <c r="I6473" s="102">
        <f>+H6473*G6473</f>
      </c>
      <c r="W6473">
        <f t="shared" si="698"/>
      </c>
      <c r="X6473">
        <f t="shared" si="699"/>
      </c>
      <c r="Y6473">
        <f t="shared" si="700"/>
      </c>
      <c r="Z6473">
        <f t="shared" si="701"/>
      </c>
    </row>
    <row r="6474" spans="1:26">
      <c r="A6474" s="107"/>
      <c r="B6474" s="234"/>
      <c r="C6474" s="101"/>
      <c r="D6474" s="137"/>
      <c r="E6474" s="5"/>
      <c r="F6474" s="6"/>
      <c r="G6474" s="6"/>
      <c r="H6474" s="5"/>
      <c r="I6474" s="102"/>
      <c r="W6474">
        <f t="shared" si="698"/>
      </c>
      <c r="X6474">
        <f t="shared" si="699"/>
      </c>
      <c r="Y6474">
        <f t="shared" si="700"/>
      </c>
      <c r="Z6474">
        <f t="shared" si="701"/>
      </c>
    </row>
    <row r="6475" spans="1:26">
      <c r="A6475" s="107"/>
      <c r="B6475" s="235"/>
      <c r="C6475" s="236"/>
      <c r="D6475" s="10"/>
      <c r="E6475" s="5"/>
      <c r="F6475" s="186"/>
      <c r="G6475" s="186"/>
      <c r="H6475" s="19"/>
      <c r="I6475" s="102"/>
      <c r="W6475">
        <f t="shared" si="698"/>
      </c>
      <c r="X6475">
        <f t="shared" si="699"/>
      </c>
      <c r="Y6475">
        <f t="shared" si="700"/>
      </c>
      <c r="Z6475">
        <f t="shared" si="701"/>
      </c>
    </row>
    <row r="6476" spans="1:26">
      <c r="A6476" s="107"/>
      <c r="B6476" s="106"/>
      <c r="C6476" s="237"/>
      <c r="D6476" s="184"/>
      <c r="E6476" s="184"/>
      <c r="F6476" s="238"/>
      <c r="G6476" s="186"/>
      <c r="H6476" s="184"/>
      <c r="I6476" s="108"/>
      <c r="W6476">
        <f t="shared" si="698"/>
      </c>
      <c r="X6476">
        <f t="shared" si="699"/>
      </c>
      <c r="Y6476">
        <f t="shared" si="700"/>
      </c>
      <c r="Z6476">
        <f t="shared" si="701"/>
      </c>
    </row>
    <row r="6477" spans="1:26" ht="15.75" thickBot="1">
      <c r="A6477" s="33"/>
      <c r="B6477" s="10"/>
      <c r="C6477" s="10"/>
      <c r="D6477" s="109"/>
      <c r="E6477" s="109"/>
      <c r="F6477" s="109"/>
      <c r="G6477" s="109"/>
      <c r="H6477" s="109"/>
      <c r="I6477" s="110"/>
      <c r="W6477">
        <f t="shared" si="698"/>
      </c>
      <c r="X6477">
        <f t="shared" si="699"/>
      </c>
      <c r="Y6477">
        <f t="shared" si="700"/>
      </c>
      <c r="Z6477">
        <f t="shared" si="701"/>
      </c>
    </row>
    <row r="6478" spans="1:26">
      <c r="A6478" s="33"/>
      <c r="B6478" s="10"/>
      <c r="C6478" s="10"/>
      <c r="D6478" s="91"/>
      <c r="E6478" s="91"/>
      <c r="F6478" s="91"/>
      <c r="G6478" s="92" t="s">
        <v>19</v>
      </c>
      <c r="H6478" s="91"/>
      <c r="I6478" s="111">
        <f>SUM(I6468:I6477)</f>
      </c>
      <c r="W6478">
        <f t="shared" si="698"/>
      </c>
      <c r="X6478">
        <f t="shared" si="699"/>
      </c>
      <c r="Y6478">
        <f t="shared" si="700"/>
      </c>
      <c r="Z6478">
        <f t="shared" si="701"/>
      </c>
    </row>
    <row r="6479" spans="1:26">
      <c r="A6479" s="33"/>
      <c r="B6479" s="10"/>
      <c r="C6479" s="10"/>
      <c r="D6479" s="69"/>
      <c r="E6479" s="69"/>
      <c r="F6479" s="69"/>
      <c r="G6479" s="69"/>
      <c r="H6479" s="112"/>
      <c r="I6479" s="61"/>
      <c r="W6479">
        <f t="shared" si="698"/>
      </c>
      <c r="X6479">
        <f t="shared" si="699"/>
      </c>
      <c r="Y6479">
        <f t="shared" si="700"/>
      </c>
      <c r="Z6479">
        <f t="shared" si="701"/>
      </c>
    </row>
    <row r="6480" spans="1:26" ht="15.75" thickBot="1">
      <c r="A6480" s="33"/>
      <c r="B6480" s="11" t="s">
        <v>20</v>
      </c>
      <c r="C6480" s="35"/>
      <c r="D6480" s="35"/>
      <c r="E6480" s="35"/>
      <c r="F6480" s="35"/>
      <c r="G6480" s="35"/>
      <c r="H6480" s="35"/>
      <c r="I6480" s="36"/>
      <c r="W6480">
        <f t="shared" si="698"/>
      </c>
      <c r="X6480">
        <f t="shared" si="699"/>
      </c>
      <c r="Y6480">
        <f t="shared" si="700"/>
      </c>
      <c r="Z6480">
        <f t="shared" si="701"/>
      </c>
    </row>
    <row r="6481" spans="1:26" ht="15.75" thickBot="1">
      <c r="A6481" s="37"/>
      <c r="B6481" s="38"/>
      <c r="C6481" s="39" t="s">
        <v>21</v>
      </c>
      <c r="D6481" s="40">
        <f>SUM(D6468:D6480)</f>
      </c>
      <c r="E6481" s="41">
        <f>IF(H6481=I6481,"OK","NO")</f>
      </c>
      <c r="F6481" s="40">
        <f>SUM(F6469:F6480)</f>
      </c>
      <c r="G6481" s="40">
        <f>SUM(G6468:G6480)</f>
      </c>
      <c r="H6481" s="41">
        <f>SUMPRODUCT(F6468:F6477,H6468:H6477)</f>
      </c>
      <c r="I6481" s="43">
        <f>SUM(I6478:I6480)</f>
      </c>
      <c r="W6481">
        <f t="shared" si="698"/>
      </c>
      <c r="X6481">
        <f t="shared" si="699"/>
      </c>
      <c r="Y6481">
        <f t="shared" si="700"/>
      </c>
      <c r="Z6481">
        <f t="shared" si="701"/>
      </c>
    </row>
    <row r="6482" spans="1:26" ht="15.75" thickBot="1">
      <c r="A6482" s="44"/>
      <c r="B6482" s="116"/>
      <c r="C6482" s="45"/>
      <c r="D6482" s="45"/>
      <c r="E6482" s="45"/>
      <c r="F6482" s="45"/>
      <c r="G6482" s="45"/>
      <c r="H6482" s="45"/>
      <c r="I6482" s="47"/>
      <c r="W6482">
        <f t="shared" si="698"/>
      </c>
      <c r="X6482">
        <f t="shared" si="699"/>
      </c>
      <c r="Y6482">
        <f t="shared" si="700"/>
      </c>
      <c r="Z6482">
        <f t="shared" si="701"/>
      </c>
    </row>
    <row r="6483" spans="1:26">
      <c r="A6483" s="12" t="s">
        <v>419</v>
      </c>
      <c r="B6483" s="12"/>
      <c r="C6483" s="12"/>
      <c r="D6483" s="13"/>
      <c r="E6483" s="14"/>
      <c r="F6483" s="14"/>
      <c r="G6483" s="14"/>
      <c r="H6483" s="2"/>
      <c r="I6483" s="12"/>
      <c r="W6483">
        <f t="shared" si="698"/>
      </c>
      <c r="X6483">
        <f t="shared" si="699"/>
      </c>
      <c r="Y6483">
        <f t="shared" si="700"/>
      </c>
      <c r="Z6483">
        <f t="shared" si="701"/>
      </c>
    </row>
    <row r="6484" spans="1:26">
      <c r="W6484">
        <f t="shared" si="698"/>
      </c>
      <c r="X6484">
        <f t="shared" si="699"/>
      </c>
      <c r="Y6484">
        <f t="shared" si="700"/>
      </c>
      <c r="Z6484">
        <f t="shared" si="701"/>
      </c>
    </row>
    <row r="6485" spans="1:26">
      <c r="W6485">
        <f t="shared" si="698"/>
      </c>
      <c r="X6485">
        <f t="shared" si="699"/>
      </c>
      <c r="Y6485">
        <f t="shared" si="700"/>
      </c>
      <c r="Z6485">
        <f t="shared" si="701"/>
      </c>
    </row>
    <row r="6486" spans="1:26">
      <c r="A6486" s="1562" t="s">
        <v>0</v>
      </c>
      <c r="B6486" s="1562"/>
      <c r="C6486" s="1562"/>
      <c r="D6486" s="1562"/>
      <c r="E6486" s="1562"/>
      <c r="F6486" s="1562"/>
      <c r="G6486" s="1562"/>
      <c r="H6486" s="1562"/>
      <c r="I6486" s="1562"/>
      <c r="W6486">
        <f t="shared" si="698"/>
      </c>
      <c r="X6486">
        <f t="shared" si="699"/>
      </c>
      <c r="Y6486">
        <f t="shared" si="700"/>
      </c>
      <c r="Z6486">
        <f t="shared" si="701"/>
      </c>
    </row>
    <row r="6487" spans="1:26">
      <c r="W6487">
        <f t="shared" si="698"/>
      </c>
      <c r="X6487">
        <f t="shared" si="699"/>
      </c>
      <c r="Y6487">
        <f t="shared" si="700"/>
      </c>
      <c r="Z6487">
        <f t="shared" si="701"/>
      </c>
    </row>
    <row r="6488" spans="1:26">
      <c r="W6488">
        <f t="shared" si="698"/>
      </c>
      <c r="X6488">
        <f t="shared" si="699"/>
      </c>
      <c r="Y6488">
        <f t="shared" si="700"/>
      </c>
      <c r="Z6488">
        <f t="shared" si="701"/>
      </c>
    </row>
    <row r="6489" spans="1:26">
      <c r="A6489" s="1" t="s">
        <v>1</v>
      </c>
      <c r="B6489" s="1"/>
      <c r="G6489" s="2" t="s">
        <v>2</v>
      </c>
      <c r="H6489" s="3" t="s">
        <v>1657</v>
      </c>
      <c r="W6489">
        <f t="shared" si="698"/>
      </c>
      <c r="X6489">
        <f t="shared" si="699"/>
      </c>
      <c r="Y6489">
        <f t="shared" si="700"/>
      </c>
      <c r="Z6489">
        <f t="shared" si="701"/>
      </c>
    </row>
    <row r="6490" spans="1:26">
      <c r="A6490" s="1" t="inlineStr">
        <is>
          <t>Dealer-166</t>
        </is>
      </c>
      <c r="B6490" s="1"/>
      <c r="F6490" s="4"/>
      <c r="G6490" s="451" t="s">
        <v>1440</v>
      </c>
      <c r="H6490" s="582" t="s">
        <v>200</v>
      </c>
      <c r="W6490">
        <f t="shared" si="698"/>
      </c>
      <c r="X6490">
        <f t="shared" si="699"/>
      </c>
      <c r="Y6490">
        <f t="shared" si="700"/>
      </c>
      <c r="Z6490">
        <f t="shared" si="701"/>
      </c>
    </row>
    <row r="6491" spans="1:26">
      <c r="A6491" s="1" t="inlineStr">
        <is>
          <t>Address line (redacted)</t>
        </is>
      </c>
      <c r="B6491" s="1"/>
      <c r="H6491" s="22"/>
      <c r="W6491">
        <f t="shared" si="698"/>
      </c>
      <c r="X6491">
        <f t="shared" si="699"/>
      </c>
      <c r="Y6491">
        <f t="shared" si="700"/>
      </c>
      <c r="Z6491">
        <f t="shared" si="701"/>
      </c>
    </row>
    <row r="6492" spans="1:26">
      <c r="A6492" s="1" t="inlineStr">
        <is>
          <t>Address line (redacted)</t>
        </is>
      </c>
      <c r="B6492" s="1"/>
      <c r="D6492" s="85"/>
      <c r="E6492" s="85"/>
      <c r="F6492" s="85"/>
      <c r="G6492" s="85"/>
      <c r="H6492" s="85"/>
      <c r="W6492">
        <f t="shared" si="698"/>
      </c>
      <c r="X6492">
        <f t="shared" si="699"/>
      </c>
      <c r="Y6492">
        <f t="shared" si="700"/>
      </c>
      <c r="Z6492">
        <f t="shared" si="701"/>
      </c>
    </row>
    <row r="6493" spans="1:26">
      <c r="A6493" s="12" t="s">
        <v>299</v>
      </c>
      <c r="B6493" s="86" t="inlineStr">
        <is>
          <t>GSTIN-MASKED</t>
        </is>
      </c>
      <c r="D6493" s="85"/>
      <c r="E6493" s="85"/>
      <c r="F6493" s="85"/>
      <c r="G6493" s="85"/>
      <c r="H6493" s="85"/>
      <c r="W6493">
        <f t="shared" si="698"/>
      </c>
      <c r="X6493">
        <f t="shared" si="699"/>
      </c>
      <c r="Y6493">
        <f t="shared" si="700"/>
      </c>
      <c r="Z6493">
        <f t="shared" si="701"/>
      </c>
    </row>
    <row r="6494" spans="1:26">
      <c r="D6494" s="85"/>
      <c r="E6494" s="85"/>
      <c r="F6494" s="85"/>
      <c r="G6494" s="85"/>
      <c r="H6494" s="85"/>
      <c r="W6494">
        <f t="shared" si="698"/>
      </c>
      <c r="X6494">
        <f t="shared" si="699"/>
      </c>
      <c r="Y6494">
        <f t="shared" si="700"/>
      </c>
      <c r="Z6494">
        <f t="shared" si="701"/>
      </c>
    </row>
    <row r="6495" spans="1:26">
      <c r="W6495">
        <f t="shared" si="698"/>
      </c>
      <c r="X6495">
        <f t="shared" si="699"/>
      </c>
      <c r="Y6495">
        <f t="shared" si="700"/>
      </c>
      <c r="Z6495">
        <f t="shared" si="701"/>
      </c>
    </row>
    <row r="6496" spans="1:26">
      <c r="A6496" s="1" t="s">
        <v>5</v>
      </c>
      <c r="W6496">
        <f t="shared" si="698"/>
      </c>
      <c r="X6496">
        <f t="shared" si="699"/>
      </c>
      <c r="Y6496">
        <f t="shared" si="700"/>
      </c>
      <c r="Z6496">
        <f t="shared" si="701"/>
      </c>
    </row>
    <row r="6497" spans="1:26">
      <c r="A6497" s="1" t="s">
        <v>6</v>
      </c>
      <c r="W6497">
        <f t="shared" si="698"/>
      </c>
      <c r="X6497">
        <f t="shared" si="699"/>
      </c>
      <c r="Y6497">
        <f t="shared" si="700"/>
      </c>
      <c r="Z6497">
        <f t="shared" si="701"/>
      </c>
    </row>
    <row r="6498" spans="1:26">
      <c r="A6498" s="1" t="s">
        <v>7</v>
      </c>
      <c r="W6498">
        <f t="shared" si="698"/>
      </c>
      <c r="X6498">
        <f t="shared" si="699"/>
      </c>
      <c r="Y6498">
        <f t="shared" si="700"/>
      </c>
      <c r="Z6498">
        <f t="shared" si="701"/>
      </c>
    </row>
    <row r="6499" spans="1:26" ht="24">
      <c r="A6499" s="179" t="s">
        <v>8</v>
      </c>
      <c r="B6499" s="180" t="s">
        <v>9</v>
      </c>
      <c r="C6499" s="180" t="s">
        <v>10</v>
      </c>
      <c r="D6499" s="181" t="s">
        <v>11</v>
      </c>
      <c r="E6499" s="181" t="s">
        <v>12</v>
      </c>
      <c r="F6499" s="181" t="s">
        <v>13</v>
      </c>
      <c r="G6499" s="181" t="s">
        <v>14</v>
      </c>
      <c r="H6499" s="179" t="s">
        <v>15</v>
      </c>
      <c r="I6499" s="182" t="s">
        <v>16</v>
      </c>
      <c r="W6499">
        <f t="shared" si="698"/>
      </c>
      <c r="X6499">
        <f t="shared" si="699"/>
      </c>
      <c r="Y6499">
        <f t="shared" si="700"/>
      </c>
      <c r="Z6499">
        <f t="shared" si="701"/>
      </c>
    </row>
    <row r="6500" spans="1:26">
      <c r="A6500" s="5"/>
      <c r="B6500" s="1564" t="s">
        <v>17</v>
      </c>
      <c r="C6500" s="1565"/>
      <c r="D6500" s="5"/>
      <c r="E6500" s="5"/>
      <c r="F6500" s="21"/>
      <c r="G6500" s="6"/>
      <c r="H6500" s="5"/>
      <c r="I6500" s="183"/>
      <c r="W6500">
        <f t="shared" si="698"/>
      </c>
      <c r="X6500">
        <f t="shared" si="699"/>
      </c>
      <c r="Y6500">
        <f t="shared" si="700"/>
      </c>
      <c r="Z6500">
        <f t="shared" si="701"/>
      </c>
    </row>
    <row r="6501" spans="1:26">
      <c r="A6501" s="5">
        <v>1</v>
      </c>
      <c r="B6501" s="8" t="s">
        <v>1661</v>
      </c>
      <c r="C6501" s="5" t="s">
        <v>438</v>
      </c>
      <c r="D6501" s="5">
        <v>1</v>
      </c>
      <c r="E6501" s="5">
        <v>5</v>
      </c>
      <c r="F6501" s="21">
        <f>+E6501*D6501</f>
      </c>
      <c r="G6501" s="6">
        <f>+E6501*D6501</f>
      </c>
      <c r="H6501" s="5">
        <v>1</v>
      </c>
      <c r="I6501" s="183">
        <f>+H6501*G6501</f>
      </c>
      <c r="J6501">
        <v>112</v>
      </c>
      <c r="K6501">
        <f>+H6501-J6501</f>
      </c>
      <c r="L6501">
        <f>+K6501*G6501</f>
      </c>
      <c r="W6501">
        <f t="shared" si="698"/>
      </c>
      <c r="X6501">
        <f t="shared" si="699"/>
      </c>
      <c r="Y6501">
        <f t="shared" si="700"/>
      </c>
      <c r="Z6501">
        <f t="shared" si="701"/>
      </c>
    </row>
    <row r="6502" spans="1:26">
      <c r="A6502" s="5">
        <v>2</v>
      </c>
      <c r="B6502" s="8" t="s">
        <v>1662</v>
      </c>
      <c r="C6502" s="5" t="s">
        <v>362</v>
      </c>
      <c r="D6502" s="5">
        <v>1</v>
      </c>
      <c r="E6502" s="5">
        <v>5</v>
      </c>
      <c r="F6502" s="21">
        <f>+E6502*D6502</f>
      </c>
      <c r="G6502" s="6">
        <f>+E6502*D6502</f>
      </c>
      <c r="H6502" s="5">
        <v>1</v>
      </c>
      <c r="I6502" s="183">
        <f>+H6502*G6502</f>
      </c>
      <c r="J6502">
        <v>112</v>
      </c>
      <c r="K6502">
        <f>+H6502-J6502</f>
      </c>
      <c r="L6502">
        <f>+K6502*G6502</f>
      </c>
      <c r="W6502">
        <f t="shared" si="698"/>
      </c>
      <c r="X6502">
        <f t="shared" si="699"/>
      </c>
      <c r="Y6502">
        <f t="shared" si="700"/>
      </c>
      <c r="Z6502">
        <f t="shared" si="701"/>
      </c>
    </row>
    <row r="6503" spans="1:26">
      <c r="A6503" s="5"/>
      <c r="B6503" s="1564" t="s">
        <v>18</v>
      </c>
      <c r="C6503" s="1565"/>
      <c r="D6503" s="5"/>
      <c r="E6503" s="5"/>
      <c r="F6503" s="21"/>
      <c r="G6503" s="6"/>
      <c r="H6503" s="5"/>
      <c r="I6503" s="183"/>
      <c r="W6503">
        <f t="shared" si="698"/>
      </c>
      <c r="X6503">
        <f t="shared" si="699"/>
      </c>
      <c r="Y6503">
        <f t="shared" si="700"/>
      </c>
      <c r="Z6503">
        <f t="shared" si="701"/>
      </c>
    </row>
    <row r="6504" spans="1:26">
      <c r="A6504" s="5">
        <v>3</v>
      </c>
      <c r="B6504" s="8" t="s">
        <v>1663</v>
      </c>
      <c r="C6504" s="5" t="s">
        <v>1664</v>
      </c>
      <c r="D6504" s="5">
        <v>1</v>
      </c>
      <c r="E6504" s="5">
        <v>4</v>
      </c>
      <c r="F6504" s="21">
        <f>+E6504*D6504</f>
      </c>
      <c r="G6504" s="6">
        <f>+E6504*D6504</f>
      </c>
      <c r="H6504" s="5">
        <v>1</v>
      </c>
      <c r="I6504" s="183">
        <f>+H6504*G6504</f>
      </c>
      <c r="J6504">
        <v>112</v>
      </c>
      <c r="K6504">
        <f>+H6504-J6504</f>
      </c>
      <c r="L6504">
        <f>+K6504*G6504</f>
      </c>
      <c r="W6504">
        <f t="shared" si="698"/>
      </c>
      <c r="X6504">
        <f t="shared" si="699"/>
      </c>
      <c r="Y6504">
        <f t="shared" si="700"/>
      </c>
      <c r="Z6504">
        <f t="shared" si="701"/>
      </c>
    </row>
    <row r="6505" spans="1:26">
      <c r="A6505" s="5">
        <v>4</v>
      </c>
      <c r="B6505" s="8" t="s">
        <v>1665</v>
      </c>
      <c r="C6505" s="5" t="s">
        <v>422</v>
      </c>
      <c r="D6505" s="5">
        <v>1</v>
      </c>
      <c r="E6505" s="5">
        <v>4</v>
      </c>
      <c r="F6505" s="21">
        <f>+E6505*D6505</f>
      </c>
      <c r="G6505" s="6">
        <f>+E6505*D6505</f>
      </c>
      <c r="H6505" s="5">
        <v>1</v>
      </c>
      <c r="I6505" s="183">
        <f>+H6505*G6505</f>
      </c>
      <c r="J6505">
        <v>112</v>
      </c>
      <c r="K6505">
        <f>+H6505-J6505</f>
      </c>
      <c r="L6505">
        <f>+K6505*G6505</f>
      </c>
      <c r="W6505">
        <f t="shared" si="698"/>
      </c>
      <c r="X6505">
        <f t="shared" si="699"/>
      </c>
      <c r="Y6505">
        <f t="shared" si="700"/>
      </c>
      <c r="Z6505">
        <f t="shared" si="701"/>
      </c>
    </row>
    <row r="6506" spans="1:26">
      <c r="A6506" s="5"/>
      <c r="B6506" s="8" t="s">
        <v>467</v>
      </c>
      <c r="C6506" s="5" t="s">
        <v>466</v>
      </c>
      <c r="D6506" s="5">
        <v>2</v>
      </c>
      <c r="E6506" s="5">
        <v>4</v>
      </c>
      <c r="F6506" s="21">
        <f>+E6506*D6506</f>
      </c>
      <c r="G6506" s="6">
        <f>+E6506*D6506</f>
      </c>
      <c r="H6506" s="16">
        <v>1</v>
      </c>
      <c r="I6506" s="183">
        <f>+H6506*G6506</f>
      </c>
      <c r="J6506">
        <v>112</v>
      </c>
      <c r="K6506">
        <f>+H6506-J6506</f>
      </c>
      <c r="L6506">
        <f>+K6506*G6506</f>
      </c>
      <c r="W6506">
        <f t="shared" si="698"/>
      </c>
      <c r="X6506">
        <f t="shared" si="699"/>
      </c>
      <c r="Y6506">
        <f t="shared" si="700"/>
      </c>
      <c r="Z6506">
        <f t="shared" si="701"/>
      </c>
    </row>
    <row r="6507" spans="1:26">
      <c r="A6507" s="5"/>
      <c r="B6507" s="1564" t="s">
        <v>300</v>
      </c>
      <c r="C6507" s="1565"/>
      <c r="D6507" s="5"/>
      <c r="E6507" s="5"/>
      <c r="F6507" s="21"/>
      <c r="G6507" s="6"/>
      <c r="H6507" s="5"/>
      <c r="I6507" s="183"/>
      <c r="W6507">
        <f t="shared" si="698"/>
      </c>
      <c r="X6507">
        <f t="shared" si="699"/>
      </c>
      <c r="Y6507">
        <f t="shared" si="700"/>
      </c>
      <c r="Z6507">
        <f t="shared" si="701"/>
      </c>
    </row>
    <row r="6508" spans="1:26" ht="24">
      <c r="A6508" s="5">
        <v>5</v>
      </c>
      <c r="B6508" s="239" t="s">
        <v>946</v>
      </c>
      <c r="C6508" s="240"/>
      <c r="D6508" s="65">
        <v>1</v>
      </c>
      <c r="E6508" s="5"/>
      <c r="F6508" s="5">
        <v>100</v>
      </c>
      <c r="G6508" s="5">
        <f>+F6508</f>
      </c>
      <c r="H6508" s="241">
        <v>1</v>
      </c>
      <c r="I6508" s="183">
        <f>+H6508*G6508</f>
      </c>
      <c r="J6508">
        <f>30*18%</f>
      </c>
      <c r="K6508">
        <f>+H6508-J6508</f>
      </c>
      <c r="L6508">
        <f>+K6508*G6508</f>
      </c>
      <c r="W6508">
        <f t="shared" si="698"/>
      </c>
      <c r="X6508">
        <f t="shared" si="699"/>
      </c>
      <c r="Y6508">
        <f t="shared" si="700"/>
      </c>
      <c r="Z6508">
        <f t="shared" si="701"/>
      </c>
    </row>
    <row r="6509" spans="1:26">
      <c r="A6509" s="5"/>
      <c r="B6509" s="8"/>
      <c r="C6509" s="5"/>
      <c r="D6509" s="5"/>
      <c r="E6509" s="5"/>
      <c r="F6509" s="21"/>
      <c r="G6509" s="6"/>
      <c r="H6509" s="5"/>
      <c r="I6509" s="183"/>
      <c r="W6509">
        <f t="shared" si="698"/>
      </c>
      <c r="X6509">
        <f t="shared" si="699"/>
      </c>
      <c r="Y6509">
        <f t="shared" si="700"/>
      </c>
      <c r="Z6509">
        <f t="shared" si="701"/>
      </c>
    </row>
    <row r="6510" spans="1:26">
      <c r="A6510" s="5"/>
      <c r="B6510" s="8"/>
      <c r="C6510" s="5"/>
      <c r="D6510" s="5"/>
      <c r="E6510" s="5"/>
      <c r="F6510" s="21"/>
      <c r="G6510" s="6"/>
      <c r="H6510" s="5"/>
      <c r="I6510" s="183"/>
      <c r="W6510">
        <f t="shared" si="698"/>
      </c>
      <c r="X6510">
        <f t="shared" si="699"/>
      </c>
      <c r="Y6510">
        <f t="shared" si="700"/>
      </c>
      <c r="Z6510">
        <f t="shared" si="701"/>
      </c>
    </row>
    <row r="6511" spans="1:26">
      <c r="A6511" s="5"/>
      <c r="B6511" s="8"/>
      <c r="C6511" s="5"/>
      <c r="D6511" s="5"/>
      <c r="E6511" s="5"/>
      <c r="F6511" s="21"/>
      <c r="G6511" s="6"/>
      <c r="H6511" s="5"/>
      <c r="I6511" s="183"/>
      <c r="W6511">
        <f t="shared" si="698"/>
      </c>
      <c r="X6511">
        <f t="shared" si="699"/>
      </c>
      <c r="Y6511">
        <f t="shared" si="700"/>
      </c>
      <c r="Z6511">
        <f t="shared" si="701"/>
      </c>
    </row>
    <row r="6512" spans="1:26" ht="15.75" thickBot="1">
      <c r="A6512" s="5"/>
      <c r="B6512" s="224"/>
      <c r="C6512" s="15"/>
      <c r="D6512" s="23"/>
      <c r="E6512" s="225"/>
      <c r="F6512" s="23"/>
      <c r="G6512" s="24"/>
      <c r="H6512" s="225"/>
      <c r="I6512" s="226"/>
      <c r="W6512">
        <f t="shared" si="698"/>
      </c>
      <c r="X6512">
        <f t="shared" si="699"/>
      </c>
      <c r="Y6512">
        <f t="shared" si="700"/>
      </c>
      <c r="Z6512">
        <f t="shared" si="701"/>
      </c>
    </row>
    <row r="6513" spans="1:26">
      <c r="A6513" s="227"/>
      <c r="B6513" s="17"/>
      <c r="C6513" s="5"/>
      <c r="D6513" s="59"/>
      <c r="E6513" s="59"/>
      <c r="F6513" s="53"/>
      <c r="G6513" s="78"/>
      <c r="H6513" s="68"/>
      <c r="I6513" s="228">
        <f>SUM(I6500:I6512)</f>
      </c>
      <c r="L6513">
        <f>SUM(L6491:L6512)</f>
      </c>
      <c r="W6513">
        <f t="shared" si="698"/>
      </c>
      <c r="X6513">
        <f t="shared" si="699"/>
      </c>
      <c r="Y6513">
        <f t="shared" si="700"/>
      </c>
      <c r="Z6513">
        <f t="shared" si="701"/>
      </c>
    </row>
    <row r="6514" spans="1:26">
      <c r="A6514" s="10"/>
      <c r="B6514" s="10"/>
      <c r="C6514" s="69"/>
      <c r="D6514" s="69" t="s">
        <v>520</v>
      </c>
      <c r="E6514" s="69"/>
      <c r="F6514" s="69"/>
      <c r="G6514" s="69"/>
      <c r="H6514" s="112">
        <v>1</v>
      </c>
      <c r="I6514" s="191">
        <f>+L6513*H6514</f>
      </c>
      <c r="W6514">
        <f t="shared" si="698"/>
      </c>
      <c r="X6514">
        <f t="shared" si="699"/>
      </c>
      <c r="Y6514">
        <f t="shared" si="700"/>
      </c>
      <c r="Z6514">
        <f t="shared" si="701"/>
      </c>
    </row>
    <row r="6515" spans="1:26" ht="15.75" thickBot="1">
      <c r="A6515" s="10"/>
      <c r="B6515" s="11" t="s">
        <v>20</v>
      </c>
      <c r="C6515" s="35"/>
      <c r="D6515" s="35"/>
      <c r="E6515" s="35"/>
      <c r="F6515" s="35"/>
      <c r="G6515" s="35"/>
      <c r="H6515" s="35"/>
      <c r="I6515" s="98"/>
      <c r="W6515">
        <f t="shared" si="698"/>
      </c>
      <c r="X6515">
        <f t="shared" si="699"/>
      </c>
      <c r="Y6515">
        <f t="shared" si="700"/>
      </c>
      <c r="Z6515">
        <f t="shared" si="701"/>
      </c>
    </row>
    <row r="6516" spans="1:26" ht="15.75" thickBot="1">
      <c r="A6516" s="99"/>
      <c r="B6516" s="38"/>
      <c r="C6516" s="39" t="s">
        <v>21</v>
      </c>
      <c r="D6516" s="40">
        <f>SUM(D6500:D6515)</f>
      </c>
      <c r="E6516" s="41" t="s">
        <v>360</v>
      </c>
      <c r="F6516" s="40">
        <f>SUM(F6500:F6515)</f>
      </c>
      <c r="G6516" s="40">
        <f>SUM(G6500:G6515)</f>
      </c>
      <c r="H6516" s="41">
        <f>+SUMPRODUCT(H6500:H6512,F6500:F6512)</f>
      </c>
      <c r="I6516" s="100">
        <f>+I6513-I6514</f>
      </c>
      <c r="W6516">
        <f t="shared" si="698"/>
      </c>
      <c r="X6516">
        <f t="shared" si="699"/>
      </c>
      <c r="Y6516">
        <f t="shared" si="700"/>
      </c>
      <c r="Z6516">
        <f t="shared" si="701"/>
      </c>
    </row>
    <row r="6517" spans="1:26">
      <c r="A6517" s="10"/>
      <c r="B6517" s="10"/>
      <c r="C6517" s="91"/>
      <c r="D6517" s="91"/>
      <c r="E6517" s="91"/>
      <c r="F6517" s="91"/>
      <c r="G6517" s="91"/>
      <c r="H6517" s="91"/>
      <c r="I6517" s="91"/>
      <c r="W6517">
        <f t="shared" si="698"/>
      </c>
      <c r="X6517">
        <f t="shared" si="699"/>
      </c>
      <c r="Y6517">
        <f t="shared" si="700"/>
      </c>
      <c r="Z6517">
        <f t="shared" si="701"/>
      </c>
    </row>
    <row r="6518" spans="1:26">
      <c r="W6518">
        <f t="shared" si="698"/>
      </c>
      <c r="X6518">
        <f t="shared" si="699"/>
      </c>
      <c r="Y6518">
        <f t="shared" si="700"/>
      </c>
      <c r="Z6518">
        <f t="shared" si="701"/>
      </c>
    </row>
    <row r="6519" spans="1:26">
      <c r="W6519">
        <f t="shared" si="698"/>
      </c>
      <c r="X6519">
        <f t="shared" si="699"/>
      </c>
      <c r="Y6519">
        <f t="shared" si="700"/>
      </c>
      <c r="Z6519">
        <f t="shared" si="701"/>
      </c>
    </row>
    <row r="6520" spans="1:26">
      <c r="W6520">
        <f t="shared" si="698"/>
      </c>
      <c r="X6520">
        <f t="shared" si="699"/>
      </c>
      <c r="Y6520">
        <f t="shared" si="700"/>
      </c>
      <c r="Z6520">
        <f t="shared" si="701"/>
      </c>
    </row>
    <row r="6521" spans="1:26">
      <c r="A6521" s="1562" t="s">
        <v>0</v>
      </c>
      <c r="B6521" s="1562"/>
      <c r="C6521" s="1562"/>
      <c r="D6521" s="1562"/>
      <c r="E6521" s="1562"/>
      <c r="F6521" s="1562"/>
      <c r="G6521" s="1562"/>
      <c r="H6521" s="1562"/>
      <c r="I6521" s="1562"/>
      <c r="W6521">
        <f t="shared" si="698"/>
      </c>
      <c r="X6521">
        <f t="shared" si="699"/>
      </c>
      <c r="Y6521">
        <f t="shared" si="700"/>
      </c>
      <c r="Z6521">
        <f t="shared" si="701"/>
      </c>
    </row>
    <row r="6522" spans="1:26">
      <c r="W6522">
        <f t="shared" si="698"/>
      </c>
      <c r="X6522">
        <f t="shared" si="699"/>
      </c>
      <c r="Y6522">
        <f t="shared" si="700"/>
      </c>
      <c r="Z6522">
        <f t="shared" si="701"/>
      </c>
    </row>
    <row r="6523" spans="1:26">
      <c r="A6523" s="1" t="s">
        <v>1</v>
      </c>
      <c r="B6523" s="1"/>
      <c r="G6523" s="2" t="s">
        <v>2</v>
      </c>
      <c r="H6523" s="3" t="s">
        <v>1668</v>
      </c>
      <c r="W6523">
        <f t="shared" si="698"/>
      </c>
      <c r="X6523">
        <f t="shared" si="699"/>
      </c>
      <c r="Y6523">
        <f t="shared" si="700"/>
      </c>
      <c r="Z6523">
        <f t="shared" si="701"/>
      </c>
    </row>
    <row r="6524" spans="1:26">
      <c r="A6524" s="1" t="inlineStr">
        <is>
          <t>Dealer-049</t>
        </is>
      </c>
      <c r="B6524" s="1"/>
      <c r="F6524" s="4"/>
      <c r="G6524" s="451" t="s">
        <v>1440</v>
      </c>
      <c r="H6524" s="582" t="s">
        <v>201</v>
      </c>
      <c r="W6524">
        <f t="shared" si="698"/>
      </c>
      <c r="X6524">
        <f t="shared" si="699"/>
      </c>
      <c r="Y6524">
        <f t="shared" si="700"/>
      </c>
      <c r="Z6524">
        <f t="shared" si="701"/>
      </c>
    </row>
    <row r="6525" spans="1:26">
      <c r="A6525" s="1" t="inlineStr">
        <is>
          <t>Address line (redacted)</t>
        </is>
      </c>
      <c r="B6525" s="1"/>
      <c r="H6525" s="22"/>
      <c r="W6525">
        <f t="shared" si="698"/>
      </c>
      <c r="X6525">
        <f t="shared" si="699"/>
      </c>
      <c r="Y6525">
        <f t="shared" si="700"/>
      </c>
      <c r="Z6525">
        <f t="shared" si="701"/>
      </c>
    </row>
    <row r="6526" spans="1:26">
      <c r="A6526" s="1" t="inlineStr">
        <is>
          <t>Address line (redacted)</t>
        </is>
      </c>
      <c r="B6526" s="1"/>
      <c r="D6526" s="85"/>
      <c r="E6526" s="85"/>
      <c r="F6526" s="85"/>
      <c r="G6526" s="85"/>
      <c r="H6526" s="85"/>
      <c r="W6526">
        <f t="shared" si="698"/>
      </c>
      <c r="X6526">
        <f t="shared" si="699"/>
      </c>
      <c r="Y6526">
        <f t="shared" si="700"/>
      </c>
      <c r="Z6526">
        <f t="shared" si="701"/>
      </c>
    </row>
    <row r="6527" spans="1:26">
      <c r="A6527" s="268" t="s">
        <v>598</v>
      </c>
      <c r="B6527" s="243" t="inlineStr">
        <is>
          <t>GSTIN-MASKED</t>
        </is>
      </c>
      <c r="D6527" s="85"/>
      <c r="E6527" s="85"/>
      <c r="F6527" s="85"/>
      <c r="G6527" s="85"/>
      <c r="H6527" s="85"/>
      <c r="W6527">
        <f t="shared" si="698"/>
      </c>
      <c r="X6527">
        <f t="shared" si="699"/>
      </c>
      <c r="Y6527">
        <f t="shared" si="700"/>
      </c>
      <c r="Z6527">
        <f t="shared" si="701"/>
      </c>
    </row>
    <row r="6528" spans="1:26">
      <c r="A6528" s="49"/>
      <c r="B6528" s="87"/>
      <c r="W6528">
        <f t="shared" si="698"/>
      </c>
      <c r="X6528">
        <f t="shared" si="699"/>
      </c>
      <c r="Y6528">
        <f t="shared" si="700"/>
      </c>
      <c r="Z6528">
        <f t="shared" si="701"/>
      </c>
    </row>
    <row r="6529" spans="1:26">
      <c r="A6529" s="1" t="s">
        <v>5</v>
      </c>
      <c r="W6529">
        <f t="shared" si="698"/>
      </c>
      <c r="X6529">
        <f t="shared" si="699"/>
      </c>
      <c r="Y6529">
        <f t="shared" si="700"/>
      </c>
      <c r="Z6529">
        <f t="shared" si="701"/>
      </c>
    </row>
    <row r="6530" spans="1:26">
      <c r="A6530" s="1" t="s">
        <v>6</v>
      </c>
      <c r="W6530">
        <f t="shared" si="698"/>
      </c>
      <c r="X6530">
        <f t="shared" si="699"/>
      </c>
      <c r="Y6530">
        <f t="shared" si="700"/>
      </c>
      <c r="Z6530">
        <f t="shared" si="701"/>
      </c>
    </row>
    <row r="6531" spans="1:26">
      <c r="A6531" s="1" t="s">
        <v>7</v>
      </c>
      <c r="W6531">
        <f t="shared" si="698"/>
      </c>
      <c r="X6531">
        <f t="shared" si="699"/>
      </c>
      <c r="Y6531">
        <f t="shared" si="700"/>
      </c>
      <c r="Z6531">
        <f t="shared" si="701"/>
      </c>
    </row>
    <row r="6532" spans="1:26" ht="24">
      <c r="A6532" s="88" t="s">
        <v>8</v>
      </c>
      <c r="B6532" s="89" t="s">
        <v>9</v>
      </c>
      <c r="C6532" s="89" t="s">
        <v>10</v>
      </c>
      <c r="D6532" s="34" t="s">
        <v>11</v>
      </c>
      <c r="E6532" s="34" t="s">
        <v>12</v>
      </c>
      <c r="F6532" s="34" t="s">
        <v>13</v>
      </c>
      <c r="G6532" s="34" t="s">
        <v>14</v>
      </c>
      <c r="H6532" s="88" t="s">
        <v>15</v>
      </c>
      <c r="I6532" s="90" t="s">
        <v>16</v>
      </c>
      <c r="W6532">
        <f t="shared" ref="W6532:W6595" si="702">IF(LEFT($H6532&amp;"",5)="2019-",$H6532,W6531)</f>
      </c>
      <c r="X6532">
        <f t="shared" ref="X6532:X6595" si="703">IF($W6532="",0,IF(COUNTIF($AB$2:$AB$80,$W6532)&gt;0,1,0))</f>
      </c>
      <c r="Y6532">
        <f t="shared" ref="Y6532:Y6595" si="704">IF($C6532="","",UPPER(TRIM(IFERROR(LEFT($C6532&amp;"",FIND("/",$C6532&amp;"")-1),$C6532&amp;""))))</f>
      </c>
      <c r="Z6532">
        <f t="shared" ref="Z6532:Z6595" si="705">IFERROR(IF(ISNUMBER($G6532),$G6532,0),0)</f>
      </c>
    </row>
    <row r="6533" spans="1:26">
      <c r="A6533" s="5"/>
      <c r="B6533" s="1564" t="s">
        <v>300</v>
      </c>
      <c r="C6533" s="1565"/>
      <c r="D6533" s="9"/>
      <c r="E6533" s="5"/>
      <c r="F6533" s="6"/>
      <c r="G6533" s="6"/>
      <c r="H6533" s="9"/>
      <c r="I6533" s="183"/>
      <c r="W6533">
        <f t="shared" si="702"/>
      </c>
      <c r="X6533">
        <f t="shared" si="703"/>
      </c>
      <c r="Y6533">
        <f t="shared" si="704"/>
      </c>
      <c r="Z6533">
        <f t="shared" si="705"/>
      </c>
    </row>
    <row r="6534" spans="1:26">
      <c r="A6534" s="5">
        <v>1</v>
      </c>
      <c r="B6534" s="8" t="s">
        <v>380</v>
      </c>
      <c r="C6534" s="5" t="s">
        <v>381</v>
      </c>
      <c r="D6534" s="5">
        <v>2</v>
      </c>
      <c r="E6534" s="5">
        <v>5</v>
      </c>
      <c r="F6534" s="6">
        <f t="shared" ref="F6534:F6539" si="706">+E6534*D6534</f>
      </c>
      <c r="G6534" s="6">
        <f t="shared" ref="G6534:G6539" si="707">+E6534*D6534</f>
      </c>
      <c r="H6534" s="5">
        <v>1</v>
      </c>
      <c r="I6534" s="183">
        <f>+H6534*G6534</f>
      </c>
      <c r="W6534">
        <f t="shared" si="702"/>
      </c>
      <c r="X6534">
        <f t="shared" si="703"/>
      </c>
      <c r="Y6534">
        <f t="shared" si="704"/>
      </c>
      <c r="Z6534">
        <f t="shared" si="705"/>
      </c>
    </row>
    <row r="6535" spans="1:26" ht="36">
      <c r="A6535" s="5">
        <v>2</v>
      </c>
      <c r="B6535" s="15" t="s">
        <v>582</v>
      </c>
      <c r="C6535" s="5" t="s">
        <v>583</v>
      </c>
      <c r="D6535" s="5">
        <v>1</v>
      </c>
      <c r="E6535" s="5">
        <v>5</v>
      </c>
      <c r="F6535" s="6">
        <f t="shared" si="706"/>
      </c>
      <c r="G6535" s="6">
        <f t="shared" si="707"/>
      </c>
      <c r="H6535" s="5">
        <v>1</v>
      </c>
      <c r="I6535" s="183">
        <f t="shared" ref="I6535:I6549" si="708">+H6535*G6535</f>
      </c>
      <c r="W6535">
        <f t="shared" si="702"/>
      </c>
      <c r="X6535">
        <f t="shared" si="703"/>
      </c>
      <c r="Y6535">
        <f t="shared" si="704"/>
      </c>
      <c r="Z6535">
        <f t="shared" si="705"/>
      </c>
    </row>
    <row r="6536" spans="1:26">
      <c r="A6536" s="5">
        <v>3</v>
      </c>
      <c r="B6536" s="8" t="s">
        <v>287</v>
      </c>
      <c r="C6536" s="5" t="s">
        <v>286</v>
      </c>
      <c r="D6536" s="5">
        <v>2</v>
      </c>
      <c r="E6536" s="5">
        <v>5</v>
      </c>
      <c r="F6536" s="6">
        <f t="shared" si="706"/>
      </c>
      <c r="G6536" s="6">
        <f t="shared" si="707"/>
      </c>
      <c r="H6536" s="5">
        <v>1</v>
      </c>
      <c r="I6536" s="183">
        <f t="shared" si="708"/>
      </c>
      <c r="W6536">
        <f t="shared" si="702"/>
      </c>
      <c r="X6536">
        <f t="shared" si="703"/>
      </c>
      <c r="Y6536">
        <f t="shared" si="704"/>
      </c>
      <c r="Z6536">
        <f t="shared" si="705"/>
      </c>
    </row>
    <row r="6537" spans="1:26">
      <c r="A6537" s="5">
        <v>4</v>
      </c>
      <c r="B6537" s="8" t="s">
        <v>1064</v>
      </c>
      <c r="C6537" s="5" t="s">
        <v>1063</v>
      </c>
      <c r="D6537" s="5">
        <v>2</v>
      </c>
      <c r="E6537" s="5">
        <v>5</v>
      </c>
      <c r="F6537" s="6">
        <f t="shared" si="706"/>
      </c>
      <c r="G6537" s="6">
        <f t="shared" si="707"/>
      </c>
      <c r="H6537" s="5">
        <v>1</v>
      </c>
      <c r="I6537" s="183">
        <f t="shared" si="708"/>
      </c>
      <c r="W6537">
        <f t="shared" si="702"/>
      </c>
      <c r="X6537">
        <f t="shared" si="703"/>
      </c>
      <c r="Y6537">
        <f t="shared" si="704"/>
      </c>
      <c r="Z6537">
        <f t="shared" si="705"/>
      </c>
    </row>
    <row r="6538" spans="1:26">
      <c r="A6538" s="5">
        <v>5</v>
      </c>
      <c r="B6538" s="8" t="s">
        <v>619</v>
      </c>
      <c r="C6538" s="5" t="s">
        <v>620</v>
      </c>
      <c r="D6538" s="5">
        <v>2</v>
      </c>
      <c r="E6538" s="5">
        <v>5</v>
      </c>
      <c r="F6538" s="6">
        <f t="shared" si="706"/>
      </c>
      <c r="G6538" s="6">
        <f t="shared" si="707"/>
      </c>
      <c r="H6538" s="5">
        <v>1</v>
      </c>
      <c r="I6538" s="183">
        <f t="shared" si="708"/>
      </c>
      <c r="W6538">
        <f t="shared" si="702"/>
      </c>
      <c r="X6538">
        <f t="shared" si="703"/>
      </c>
      <c r="Y6538">
        <f t="shared" si="704"/>
      </c>
      <c r="Z6538">
        <f t="shared" si="705"/>
      </c>
    </row>
    <row r="6539" spans="1:26">
      <c r="A6539" s="5">
        <v>6</v>
      </c>
      <c r="B6539" s="8" t="s">
        <v>1387</v>
      </c>
      <c r="C6539" s="5" t="s">
        <v>446</v>
      </c>
      <c r="D6539" s="5">
        <v>2</v>
      </c>
      <c r="E6539" s="5">
        <v>5</v>
      </c>
      <c r="F6539" s="6">
        <f t="shared" si="706"/>
      </c>
      <c r="G6539" s="6">
        <f t="shared" si="707"/>
      </c>
      <c r="H6539" s="5">
        <v>1</v>
      </c>
      <c r="I6539" s="183">
        <f t="shared" si="708"/>
      </c>
      <c r="W6539">
        <f t="shared" si="702"/>
      </c>
      <c r="X6539">
        <f t="shared" si="703"/>
      </c>
      <c r="Y6539">
        <f t="shared" si="704"/>
      </c>
      <c r="Z6539">
        <f t="shared" si="705"/>
      </c>
    </row>
    <row r="6540" spans="1:26" s="55" customFormat="1">
      <c r="A6540" s="312">
        <v>7</v>
      </c>
      <c r="B6540" s="80" t="s">
        <v>1671</v>
      </c>
      <c r="C6540" s="312" t="s">
        <v>1063</v>
      </c>
      <c r="D6540" s="312">
        <v>2</v>
      </c>
      <c r="E6540" s="312">
        <v>1</v>
      </c>
      <c r="F6540" s="322">
        <v>2</v>
      </c>
      <c r="G6540" s="322">
        <f>+F6540</f>
      </c>
      <c r="H6540" s="312" t="s">
        <v>780</v>
      </c>
      <c r="I6540" s="395"/>
      <c r="W6540">
        <f t="shared" si="702"/>
      </c>
      <c r="X6540">
        <f t="shared" si="703"/>
      </c>
      <c r="Y6540">
        <f t="shared" si="704"/>
      </c>
      <c r="Z6540">
        <f t="shared" si="705"/>
      </c>
    </row>
    <row r="6541" spans="1:26">
      <c r="A6541" s="5"/>
      <c r="B6541" s="1564" t="s">
        <v>18</v>
      </c>
      <c r="C6541" s="1565"/>
      <c r="D6541" s="9"/>
      <c r="E6541" s="9"/>
      <c r="F6541" s="6"/>
      <c r="G6541" s="6"/>
      <c r="H6541" s="5"/>
      <c r="I6541" s="183"/>
      <c r="W6541">
        <f t="shared" si="702"/>
      </c>
      <c r="X6541">
        <f t="shared" si="703"/>
      </c>
      <c r="Y6541">
        <f t="shared" si="704"/>
      </c>
      <c r="Z6541">
        <f t="shared" si="705"/>
      </c>
    </row>
    <row r="6542" spans="1:26">
      <c r="A6542" s="5">
        <v>7</v>
      </c>
      <c r="B6542" s="95" t="s">
        <v>848</v>
      </c>
      <c r="C6542" s="16" t="s">
        <v>847</v>
      </c>
      <c r="D6542" s="5">
        <v>1</v>
      </c>
      <c r="E6542" s="5">
        <v>4</v>
      </c>
      <c r="F6542" s="6">
        <f>+E6542*D6542</f>
      </c>
      <c r="G6542" s="6">
        <f>+E6542*D6542</f>
      </c>
      <c r="H6542" s="16">
        <v>1</v>
      </c>
      <c r="I6542" s="183">
        <f t="shared" si="708"/>
      </c>
      <c r="W6542">
        <f t="shared" si="702"/>
      </c>
      <c r="X6542">
        <f t="shared" si="703"/>
      </c>
      <c r="Y6542">
        <f t="shared" si="704"/>
      </c>
      <c r="Z6542">
        <f t="shared" si="705"/>
      </c>
    </row>
    <row r="6543" spans="1:26">
      <c r="A6543" s="5"/>
      <c r="B6543" s="1564" t="s">
        <v>369</v>
      </c>
      <c r="C6543" s="1565"/>
      <c r="D6543" s="9"/>
      <c r="E6543" s="9"/>
      <c r="F6543" s="6"/>
      <c r="G6543" s="6"/>
      <c r="H6543" s="5"/>
      <c r="I6543" s="183"/>
      <c r="W6543">
        <f t="shared" si="702"/>
      </c>
      <c r="X6543">
        <f t="shared" si="703"/>
      </c>
      <c r="Y6543">
        <f t="shared" si="704"/>
      </c>
      <c r="Z6543">
        <f t="shared" si="705"/>
      </c>
    </row>
    <row r="6544" spans="1:26">
      <c r="A6544" s="5">
        <v>8</v>
      </c>
      <c r="B6544" s="20" t="s">
        <v>1231</v>
      </c>
      <c r="C6544" s="5" t="s">
        <v>1232</v>
      </c>
      <c r="D6544" s="1666">
        <v>1</v>
      </c>
      <c r="E6544" s="5"/>
      <c r="F6544" s="6">
        <v>50</v>
      </c>
      <c r="G6544" s="6">
        <f>+F6544</f>
      </c>
      <c r="H6544" s="7">
        <v>1</v>
      </c>
      <c r="I6544" s="183">
        <f t="shared" si="708"/>
      </c>
      <c r="W6544">
        <f t="shared" si="702"/>
      </c>
      <c r="X6544">
        <f t="shared" si="703"/>
      </c>
      <c r="Y6544">
        <f t="shared" si="704"/>
      </c>
      <c r="Z6544">
        <f t="shared" si="705"/>
      </c>
    </row>
    <row r="6545" spans="1:26">
      <c r="A6545" s="5"/>
      <c r="B6545" s="1564" t="s">
        <v>803</v>
      </c>
      <c r="C6545" s="1565"/>
      <c r="D6545" s="1708"/>
      <c r="E6545" s="9"/>
      <c r="F6545" s="6"/>
      <c r="G6545" s="6"/>
      <c r="H6545" s="5"/>
      <c r="I6545" s="183"/>
      <c r="W6545">
        <f t="shared" si="702"/>
      </c>
      <c r="X6545">
        <f t="shared" si="703"/>
      </c>
      <c r="Y6545">
        <f t="shared" si="704"/>
      </c>
      <c r="Z6545">
        <f t="shared" si="705"/>
      </c>
    </row>
    <row r="6546" spans="1:26" ht="24">
      <c r="A6546" s="275">
        <v>9</v>
      </c>
      <c r="B6546" s="8" t="s">
        <v>1265</v>
      </c>
      <c r="C6546" s="9" t="s">
        <v>1266</v>
      </c>
      <c r="D6546" s="1708"/>
      <c r="E6546" s="5"/>
      <c r="F6546" s="6">
        <v>50</v>
      </c>
      <c r="G6546" s="6">
        <f>+F6546</f>
      </c>
      <c r="H6546" s="5">
        <v>1</v>
      </c>
      <c r="I6546" s="183">
        <f t="shared" si="708"/>
      </c>
      <c r="W6546">
        <f t="shared" si="702"/>
      </c>
      <c r="X6546">
        <f t="shared" si="703"/>
      </c>
      <c r="Y6546">
        <f t="shared" si="704"/>
      </c>
      <c r="Z6546">
        <f t="shared" si="705"/>
      </c>
    </row>
    <row r="6547" spans="1:26">
      <c r="A6547" s="275">
        <v>10</v>
      </c>
      <c r="B6547" s="8" t="s">
        <v>1670</v>
      </c>
      <c r="C6547" s="5" t="s">
        <v>1669</v>
      </c>
      <c r="D6547" s="1667"/>
      <c r="E6547" s="5"/>
      <c r="F6547" s="6">
        <v>50</v>
      </c>
      <c r="G6547" s="6">
        <f>+F6547</f>
      </c>
      <c r="H6547" s="5">
        <v>1</v>
      </c>
      <c r="I6547" s="183">
        <f t="shared" si="708"/>
      </c>
      <c r="W6547">
        <f t="shared" si="702"/>
      </c>
      <c r="X6547">
        <f t="shared" si="703"/>
      </c>
      <c r="Y6547">
        <f t="shared" si="704"/>
      </c>
      <c r="Z6547">
        <f t="shared" si="705"/>
      </c>
    </row>
    <row r="6548" spans="1:26">
      <c r="A6548" s="5"/>
      <c r="B6548" s="1564" t="s">
        <v>300</v>
      </c>
      <c r="C6548" s="1565"/>
      <c r="D6548" s="9"/>
      <c r="E6548" s="9"/>
      <c r="F6548" s="6"/>
      <c r="G6548" s="6"/>
      <c r="H6548" s="5"/>
      <c r="I6548" s="183"/>
      <c r="W6548">
        <f t="shared" si="702"/>
      </c>
      <c r="X6548">
        <f t="shared" si="703"/>
      </c>
      <c r="Y6548">
        <f t="shared" si="704"/>
      </c>
      <c r="Z6548">
        <f t="shared" si="705"/>
      </c>
    </row>
    <row r="6549" spans="1:26">
      <c r="A6549" s="5">
        <v>11</v>
      </c>
      <c r="B6549" s="17" t="s">
        <v>1136</v>
      </c>
      <c r="C6549" s="349" t="s">
        <v>1135</v>
      </c>
      <c r="D6549" s="5">
        <v>1</v>
      </c>
      <c r="E6549" s="5">
        <v>50</v>
      </c>
      <c r="F6549" s="6">
        <v>50</v>
      </c>
      <c r="G6549" s="6">
        <f>+F6549</f>
      </c>
      <c r="H6549" s="5">
        <v>1</v>
      </c>
      <c r="I6549" s="183">
        <f t="shared" si="708"/>
      </c>
      <c r="W6549">
        <f t="shared" si="702"/>
      </c>
      <c r="X6549">
        <f t="shared" si="703"/>
      </c>
      <c r="Y6549">
        <f t="shared" si="704"/>
      </c>
      <c r="Z6549">
        <f t="shared" si="705"/>
      </c>
    </row>
    <row r="6550" spans="1:26">
      <c r="A6550" s="5"/>
      <c r="B6550" s="128"/>
      <c r="C6550" s="9"/>
      <c r="D6550" s="9"/>
      <c r="E6550" s="5"/>
      <c r="F6550" s="6"/>
      <c r="G6550" s="6"/>
      <c r="H6550" s="16"/>
      <c r="I6550" s="183"/>
      <c r="W6550">
        <f t="shared" si="702"/>
      </c>
      <c r="X6550">
        <f t="shared" si="703"/>
      </c>
      <c r="Y6550">
        <f t="shared" si="704"/>
      </c>
      <c r="Z6550">
        <f t="shared" si="705"/>
      </c>
    </row>
    <row r="6551" spans="1:26">
      <c r="A6551" s="5"/>
      <c r="B6551" s="95"/>
      <c r="C6551" s="101"/>
      <c r="D6551" s="9"/>
      <c r="E6551" s="5"/>
      <c r="F6551" s="6"/>
      <c r="G6551" s="6"/>
      <c r="H6551" s="16"/>
      <c r="I6551" s="183"/>
      <c r="W6551">
        <f t="shared" si="702"/>
      </c>
      <c r="X6551">
        <f t="shared" si="703"/>
      </c>
      <c r="Y6551">
        <f t="shared" si="704"/>
      </c>
      <c r="Z6551">
        <f t="shared" si="705"/>
      </c>
    </row>
    <row r="6552" spans="1:26">
      <c r="A6552" s="5"/>
      <c r="B6552" s="95"/>
      <c r="C6552" s="9"/>
      <c r="D6552" s="9"/>
      <c r="E6552" s="5"/>
      <c r="F6552" s="6"/>
      <c r="G6552" s="6"/>
      <c r="H6552" s="5"/>
      <c r="I6552" s="183"/>
      <c r="W6552">
        <f t="shared" si="702"/>
      </c>
      <c r="X6552">
        <f t="shared" si="703"/>
      </c>
      <c r="Y6552">
        <f t="shared" si="704"/>
      </c>
      <c r="Z6552">
        <f t="shared" si="705"/>
      </c>
    </row>
    <row r="6553" spans="1:26">
      <c r="A6553" s="5"/>
      <c r="B6553" s="95"/>
      <c r="C6553" s="101"/>
      <c r="D6553" s="5"/>
      <c r="E6553" s="5"/>
      <c r="F6553" s="5"/>
      <c r="G6553" s="6"/>
      <c r="H6553" s="16"/>
      <c r="I6553" s="183"/>
      <c r="W6553">
        <f t="shared" si="702"/>
      </c>
      <c r="X6553">
        <f t="shared" si="703"/>
      </c>
      <c r="Y6553">
        <f t="shared" si="704"/>
      </c>
      <c r="Z6553">
        <f t="shared" si="705"/>
      </c>
    </row>
    <row r="6554" spans="1:26">
      <c r="A6554" s="5"/>
      <c r="B6554" s="95"/>
      <c r="C6554" s="101"/>
      <c r="D6554" s="5"/>
      <c r="E6554" s="5"/>
      <c r="F6554" s="5"/>
      <c r="G6554" s="6"/>
      <c r="H6554" s="16"/>
      <c r="I6554" s="183"/>
      <c r="W6554">
        <f t="shared" si="702"/>
      </c>
      <c r="X6554">
        <f t="shared" si="703"/>
      </c>
      <c r="Y6554">
        <f t="shared" si="704"/>
      </c>
      <c r="Z6554">
        <f t="shared" si="705"/>
      </c>
    </row>
    <row r="6555" spans="1:26">
      <c r="A6555" s="10"/>
      <c r="B6555" s="10"/>
      <c r="C6555" s="10"/>
      <c r="D6555" s="10"/>
      <c r="E6555" s="10"/>
      <c r="F6555" s="10"/>
      <c r="G6555" s="10"/>
      <c r="H6555" s="10"/>
      <c r="I6555" s="97"/>
      <c r="W6555">
        <f t="shared" si="702"/>
      </c>
      <c r="X6555">
        <f t="shared" si="703"/>
      </c>
      <c r="Y6555">
        <f t="shared" si="704"/>
      </c>
      <c r="Z6555">
        <f t="shared" si="705"/>
      </c>
    </row>
    <row r="6556" spans="1:26" ht="15.75" thickBot="1">
      <c r="A6556" s="10"/>
      <c r="B6556" s="80" t="s">
        <v>20</v>
      </c>
      <c r="C6556" s="35"/>
      <c r="D6556" s="35"/>
      <c r="E6556" s="35"/>
      <c r="F6556" s="35"/>
      <c r="G6556" s="35"/>
      <c r="H6556" s="35"/>
      <c r="I6556" s="98"/>
      <c r="W6556">
        <f t="shared" si="702"/>
      </c>
      <c r="X6556">
        <f t="shared" si="703"/>
      </c>
      <c r="Y6556">
        <f t="shared" si="704"/>
      </c>
      <c r="Z6556">
        <f t="shared" si="705"/>
      </c>
    </row>
    <row r="6557" spans="1:26" ht="15.75" thickBot="1">
      <c r="A6557" s="99"/>
      <c r="B6557" s="81"/>
      <c r="C6557" s="39" t="s">
        <v>21</v>
      </c>
      <c r="D6557" s="40">
        <f>SUM(D6533:D6556)</f>
      </c>
      <c r="E6557" s="41">
        <f>IF(H6557=I6557,"OK","NO")</f>
      </c>
      <c r="F6557" s="40">
        <f>SUM(F6533:F6556)</f>
      </c>
      <c r="G6557" s="40">
        <f>SUM(G6533:G6556)</f>
      </c>
      <c r="H6557" s="42">
        <f>SUMPRODUCT(H6533:H6556,G6533:G6556)</f>
      </c>
      <c r="I6557" s="100">
        <f>SUM(I6530:I6556)</f>
      </c>
      <c r="W6557">
        <f t="shared" si="702"/>
      </c>
      <c r="X6557">
        <f t="shared" si="703"/>
      </c>
      <c r="Y6557">
        <f t="shared" si="704"/>
      </c>
      <c r="Z6557">
        <f t="shared" si="705"/>
      </c>
    </row>
    <row r="6558" spans="1:26">
      <c r="A6558" s="10"/>
      <c r="B6558" s="10"/>
      <c r="C6558" s="91"/>
      <c r="D6558" s="91"/>
      <c r="E6558" s="91"/>
      <c r="F6558" s="91"/>
      <c r="G6558" s="91"/>
      <c r="H6558" s="91"/>
      <c r="I6558" s="91"/>
      <c r="W6558">
        <f t="shared" si="702"/>
      </c>
      <c r="X6558">
        <f t="shared" si="703"/>
      </c>
      <c r="Y6558">
        <f t="shared" si="704"/>
      </c>
      <c r="Z6558">
        <f t="shared" si="705"/>
      </c>
    </row>
    <row r="6559" spans="1:26">
      <c r="A6559" s="12" t="s">
        <v>281</v>
      </c>
      <c r="B6559" s="12"/>
      <c r="C6559" s="12"/>
      <c r="D6559" s="13"/>
      <c r="E6559" s="14"/>
      <c r="F6559" s="14"/>
      <c r="G6559" s="14"/>
      <c r="H6559" s="2"/>
      <c r="I6559" s="12"/>
      <c r="W6559">
        <f t="shared" si="702"/>
      </c>
      <c r="X6559">
        <f t="shared" si="703"/>
      </c>
      <c r="Y6559">
        <f t="shared" si="704"/>
      </c>
      <c r="Z6559">
        <f t="shared" si="705"/>
      </c>
    </row>
    <row r="6560" spans="1:26">
      <c r="W6560">
        <f t="shared" si="702"/>
      </c>
      <c r="X6560">
        <f t="shared" si="703"/>
      </c>
      <c r="Y6560">
        <f t="shared" si="704"/>
      </c>
      <c r="Z6560">
        <f t="shared" si="705"/>
      </c>
    </row>
    <row r="6561" spans="1:26">
      <c r="W6561">
        <f t="shared" si="702"/>
      </c>
      <c r="X6561">
        <f t="shared" si="703"/>
      </c>
      <c r="Y6561">
        <f t="shared" si="704"/>
      </c>
      <c r="Z6561">
        <f t="shared" si="705"/>
      </c>
    </row>
    <row r="6562" spans="1:26">
      <c r="A6562" s="1562" t="s">
        <v>0</v>
      </c>
      <c r="B6562" s="1562"/>
      <c r="C6562" s="1562"/>
      <c r="D6562" s="1562"/>
      <c r="E6562" s="1562"/>
      <c r="F6562" s="1562"/>
      <c r="G6562" s="1562"/>
      <c r="H6562" s="1562"/>
      <c r="I6562" s="1562"/>
      <c r="W6562">
        <f t="shared" si="702"/>
      </c>
      <c r="X6562">
        <f t="shared" si="703"/>
      </c>
      <c r="Y6562">
        <f t="shared" si="704"/>
      </c>
      <c r="Z6562">
        <f t="shared" si="705"/>
      </c>
    </row>
    <row r="6563" spans="1:26">
      <c r="W6563">
        <f t="shared" si="702"/>
      </c>
      <c r="X6563">
        <f t="shared" si="703"/>
      </c>
      <c r="Y6563">
        <f t="shared" si="704"/>
      </c>
      <c r="Z6563">
        <f t="shared" si="705"/>
      </c>
    </row>
    <row r="6564" spans="1:26">
      <c r="A6564" s="1" t="s">
        <v>1</v>
      </c>
      <c r="B6564" s="1"/>
      <c r="G6564" s="2" t="s">
        <v>2</v>
      </c>
      <c r="H6564" s="3" t="s">
        <v>1668</v>
      </c>
      <c r="W6564">
        <f t="shared" si="702"/>
      </c>
      <c r="X6564">
        <f t="shared" si="703"/>
      </c>
      <c r="Y6564">
        <f t="shared" si="704"/>
      </c>
      <c r="Z6564">
        <f t="shared" si="705"/>
      </c>
    </row>
    <row r="6565" spans="1:26">
      <c r="A6565" s="1" t="inlineStr">
        <is>
          <t>Dealer-185</t>
        </is>
      </c>
      <c r="B6565" s="1"/>
      <c r="F6565" s="4"/>
      <c r="G6565" s="2" t="s">
        <v>1440</v>
      </c>
      <c r="H6565" s="1" t="s">
        <v>202</v>
      </c>
      <c r="W6565">
        <f t="shared" si="702"/>
      </c>
      <c r="X6565">
        <f t="shared" si="703"/>
      </c>
      <c r="Y6565">
        <f t="shared" si="704"/>
      </c>
      <c r="Z6565">
        <f t="shared" si="705"/>
      </c>
    </row>
    <row r="6566" spans="1:26">
      <c r="A6566" s="1" t="inlineStr">
        <is>
          <t>Dealer-186</t>
        </is>
      </c>
      <c r="B6566" s="1"/>
      <c r="W6566">
        <f t="shared" si="702"/>
      </c>
      <c r="X6566">
        <f t="shared" si="703"/>
      </c>
      <c r="Y6566">
        <f t="shared" si="704"/>
      </c>
      <c r="Z6566">
        <f t="shared" si="705"/>
      </c>
    </row>
    <row r="6567" spans="1:26">
      <c r="A6567" s="1" t="inlineStr">
        <is>
          <t>Address line (redacted)</t>
        </is>
      </c>
      <c r="B6567" s="1"/>
      <c r="W6567">
        <f t="shared" si="702"/>
      </c>
      <c r="X6567">
        <f t="shared" si="703"/>
      </c>
      <c r="Y6567">
        <f t="shared" si="704"/>
      </c>
      <c r="Z6567">
        <f t="shared" si="705"/>
      </c>
    </row>
    <row r="6568" spans="1:26">
      <c r="A6568" s="12" t="s">
        <v>299</v>
      </c>
      <c r="B6568" s="86"/>
      <c r="W6568">
        <f t="shared" si="702"/>
      </c>
      <c r="X6568">
        <f t="shared" si="703"/>
      </c>
      <c r="Y6568">
        <f t="shared" si="704"/>
      </c>
      <c r="Z6568">
        <f t="shared" si="705"/>
      </c>
    </row>
    <row r="6569" spans="1:26">
      <c r="W6569">
        <f t="shared" si="702"/>
      </c>
      <c r="X6569">
        <f t="shared" si="703"/>
      </c>
      <c r="Y6569">
        <f t="shared" si="704"/>
      </c>
      <c r="Z6569">
        <f t="shared" si="705"/>
      </c>
    </row>
    <row r="6570" spans="1:26">
      <c r="A6570" s="1" t="s">
        <v>5</v>
      </c>
      <c r="W6570">
        <f t="shared" si="702"/>
      </c>
      <c r="X6570">
        <f t="shared" si="703"/>
      </c>
      <c r="Y6570">
        <f t="shared" si="704"/>
      </c>
      <c r="Z6570">
        <f t="shared" si="705"/>
      </c>
    </row>
    <row r="6571" spans="1:26">
      <c r="A6571" s="1" t="s">
        <v>6</v>
      </c>
      <c r="W6571">
        <f t="shared" si="702"/>
      </c>
      <c r="X6571">
        <f t="shared" si="703"/>
      </c>
      <c r="Y6571">
        <f t="shared" si="704"/>
      </c>
      <c r="Z6571">
        <f t="shared" si="705"/>
      </c>
    </row>
    <row r="6572" spans="1:26" ht="15.75" thickBot="1">
      <c r="A6572" s="1" t="s">
        <v>7</v>
      </c>
      <c r="W6572">
        <f t="shared" si="702"/>
      </c>
      <c r="X6572">
        <f t="shared" si="703"/>
      </c>
      <c r="Y6572">
        <f t="shared" si="704"/>
      </c>
      <c r="Z6572">
        <f t="shared" si="705"/>
      </c>
    </row>
    <row r="6573" spans="1:26" ht="24">
      <c r="A6573" s="26" t="s">
        <v>8</v>
      </c>
      <c r="B6573" s="27" t="s">
        <v>9</v>
      </c>
      <c r="C6573" s="27" t="s">
        <v>10</v>
      </c>
      <c r="D6573" s="28" t="s">
        <v>11</v>
      </c>
      <c r="E6573" s="28" t="s">
        <v>12</v>
      </c>
      <c r="F6573" s="28" t="s">
        <v>13</v>
      </c>
      <c r="G6573" s="28" t="s">
        <v>14</v>
      </c>
      <c r="H6573" s="29" t="s">
        <v>15</v>
      </c>
      <c r="I6573" s="30" t="s">
        <v>16</v>
      </c>
      <c r="W6573">
        <f t="shared" si="702"/>
      </c>
      <c r="X6573">
        <f t="shared" si="703"/>
      </c>
      <c r="Y6573">
        <f t="shared" si="704"/>
      </c>
      <c r="Z6573">
        <f t="shared" si="705"/>
      </c>
    </row>
    <row r="6574" spans="1:26">
      <c r="A6574" s="139"/>
      <c r="B6574" s="1564" t="s">
        <v>17</v>
      </c>
      <c r="C6574" s="1565"/>
      <c r="D6574" s="6"/>
      <c r="E6574" s="5"/>
      <c r="F6574" s="6"/>
      <c r="G6574" s="5"/>
      <c r="H6574" s="9"/>
      <c r="I6574" s="102"/>
      <c r="W6574">
        <f t="shared" si="702"/>
      </c>
      <c r="X6574">
        <f t="shared" si="703"/>
      </c>
      <c r="Y6574">
        <f t="shared" si="704"/>
      </c>
      <c r="Z6574">
        <f t="shared" si="705"/>
      </c>
    </row>
    <row r="6575" spans="1:26">
      <c r="A6575" s="139">
        <v>1</v>
      </c>
      <c r="B6575" s="8" t="s">
        <v>283</v>
      </c>
      <c r="C6575" s="5" t="s">
        <v>282</v>
      </c>
      <c r="D6575" s="5">
        <v>1</v>
      </c>
      <c r="E6575" s="5">
        <v>5</v>
      </c>
      <c r="F6575" s="16">
        <v>5</v>
      </c>
      <c r="G6575" s="5">
        <v>5</v>
      </c>
      <c r="H6575" s="5">
        <v>1</v>
      </c>
      <c r="I6575" s="102">
        <f>+H6575*G6575</f>
      </c>
      <c r="J6575">
        <f>+H6575*G6575</f>
      </c>
      <c r="W6575">
        <f t="shared" si="702"/>
      </c>
      <c r="X6575">
        <f t="shared" si="703"/>
      </c>
      <c r="Y6575">
        <f t="shared" si="704"/>
      </c>
      <c r="Z6575">
        <f t="shared" si="705"/>
      </c>
    </row>
    <row r="6576" spans="1:26">
      <c r="A6576" s="139">
        <v>2</v>
      </c>
      <c r="B6576" s="8" t="s">
        <v>273</v>
      </c>
      <c r="C6576" s="5" t="s">
        <v>274</v>
      </c>
      <c r="D6576" s="25">
        <v>2</v>
      </c>
      <c r="E6576" s="5">
        <v>5</v>
      </c>
      <c r="F6576" s="16">
        <f>+E6576*D6576</f>
      </c>
      <c r="G6576" s="5">
        <f>+F6576</f>
      </c>
      <c r="H6576" s="5">
        <v>1</v>
      </c>
      <c r="I6576" s="102">
        <f t="shared" ref="I6576:I6583" si="709">+H6576*G6576</f>
      </c>
      <c r="J6576">
        <f t="shared" ref="J6576:J6595" si="710">+H6576*G6576</f>
      </c>
      <c r="W6576">
        <f t="shared" si="702"/>
      </c>
      <c r="X6576">
        <f t="shared" si="703"/>
      </c>
      <c r="Y6576">
        <f t="shared" si="704"/>
      </c>
      <c r="Z6576">
        <f t="shared" si="705"/>
      </c>
    </row>
    <row r="6577" spans="1:26">
      <c r="A6577" s="139">
        <v>3</v>
      </c>
      <c r="B6577" s="20" t="s">
        <v>1672</v>
      </c>
      <c r="C6577" s="19" t="s">
        <v>577</v>
      </c>
      <c r="D6577" s="19">
        <v>2</v>
      </c>
      <c r="E6577" s="19">
        <v>5</v>
      </c>
      <c r="F6577" s="16">
        <f t="shared" ref="F6577:F6583" si="711">+E6577*D6577</f>
      </c>
      <c r="G6577" s="5">
        <f t="shared" ref="G6577:G6583" si="712">+F6577</f>
      </c>
      <c r="H6577" s="16">
        <v>1</v>
      </c>
      <c r="I6577" s="102">
        <f t="shared" si="709"/>
      </c>
      <c r="J6577">
        <f t="shared" si="710"/>
      </c>
      <c r="W6577">
        <f t="shared" si="702"/>
      </c>
      <c r="X6577">
        <f t="shared" si="703"/>
      </c>
      <c r="Y6577">
        <f t="shared" si="704"/>
      </c>
      <c r="Z6577">
        <f t="shared" si="705"/>
      </c>
    </row>
    <row r="6578" spans="1:26">
      <c r="A6578" s="139">
        <v>4</v>
      </c>
      <c r="B6578" s="8" t="s">
        <v>1673</v>
      </c>
      <c r="C6578" s="5" t="s">
        <v>1674</v>
      </c>
      <c r="D6578" s="19">
        <v>1</v>
      </c>
      <c r="E6578" s="19">
        <v>5</v>
      </c>
      <c r="F6578" s="16">
        <f t="shared" si="711"/>
      </c>
      <c r="G6578" s="5">
        <f t="shared" si="712"/>
      </c>
      <c r="H6578" s="9">
        <v>1</v>
      </c>
      <c r="I6578" s="102">
        <f t="shared" si="709"/>
      </c>
      <c r="J6578">
        <f t="shared" si="710"/>
      </c>
      <c r="W6578">
        <f t="shared" si="702"/>
      </c>
      <c r="X6578">
        <f t="shared" si="703"/>
      </c>
      <c r="Y6578">
        <f t="shared" si="704"/>
      </c>
      <c r="Z6578">
        <f t="shared" si="705"/>
      </c>
    </row>
    <row r="6579" spans="1:26">
      <c r="A6579" s="139">
        <v>5</v>
      </c>
      <c r="B6579" s="8" t="s">
        <v>287</v>
      </c>
      <c r="C6579" s="5" t="s">
        <v>286</v>
      </c>
      <c r="D6579" s="19">
        <v>2</v>
      </c>
      <c r="E6579" s="19">
        <v>5</v>
      </c>
      <c r="F6579" s="16">
        <f t="shared" si="711"/>
      </c>
      <c r="G6579" s="5">
        <f t="shared" si="712"/>
      </c>
      <c r="H6579" s="9">
        <v>1</v>
      </c>
      <c r="I6579" s="102">
        <f t="shared" si="709"/>
      </c>
      <c r="J6579">
        <f t="shared" si="710"/>
      </c>
      <c r="W6579">
        <f t="shared" si="702"/>
      </c>
      <c r="X6579">
        <f t="shared" si="703"/>
      </c>
      <c r="Y6579">
        <f t="shared" si="704"/>
      </c>
      <c r="Z6579">
        <f t="shared" si="705"/>
      </c>
    </row>
    <row r="6580" spans="1:26">
      <c r="A6580" s="139"/>
      <c r="B6580" s="8"/>
      <c r="C6580" s="5"/>
      <c r="D6580" s="19"/>
      <c r="E6580" s="19"/>
      <c r="F6580" s="16"/>
      <c r="G6580" s="5"/>
      <c r="H6580" s="5"/>
      <c r="I6580" s="102"/>
      <c r="J6580">
        <f t="shared" si="710"/>
      </c>
      <c r="W6580">
        <f t="shared" si="702"/>
      </c>
      <c r="X6580">
        <f t="shared" si="703"/>
      </c>
      <c r="Y6580">
        <f t="shared" si="704"/>
      </c>
      <c r="Z6580">
        <f t="shared" si="705"/>
      </c>
    </row>
    <row r="6581" spans="1:26">
      <c r="A6581" s="139"/>
      <c r="B6581" s="8"/>
      <c r="C6581" s="5"/>
      <c r="D6581" s="19"/>
      <c r="E6581" s="19"/>
      <c r="F6581" s="16"/>
      <c r="G6581" s="5"/>
      <c r="H6581" s="5"/>
      <c r="I6581" s="102"/>
      <c r="J6581">
        <f t="shared" si="710"/>
      </c>
      <c r="W6581">
        <f t="shared" si="702"/>
      </c>
      <c r="X6581">
        <f t="shared" si="703"/>
      </c>
      <c r="Y6581">
        <f t="shared" si="704"/>
      </c>
      <c r="Z6581">
        <f t="shared" si="705"/>
      </c>
    </row>
    <row r="6582" spans="1:26">
      <c r="A6582" s="139">
        <v>8</v>
      </c>
      <c r="B6582" s="8" t="s">
        <v>1419</v>
      </c>
      <c r="C6582" s="5" t="s">
        <v>1675</v>
      </c>
      <c r="D6582" s="5">
        <v>1</v>
      </c>
      <c r="E6582" s="5">
        <v>5</v>
      </c>
      <c r="F6582" s="16">
        <f t="shared" si="711"/>
      </c>
      <c r="G6582" s="5">
        <f t="shared" si="712"/>
      </c>
      <c r="H6582" s="5">
        <v>1</v>
      </c>
      <c r="I6582" s="102">
        <f t="shared" si="709"/>
      </c>
      <c r="J6582">
        <f t="shared" si="710"/>
      </c>
      <c r="W6582">
        <f t="shared" si="702"/>
      </c>
      <c r="X6582">
        <f t="shared" si="703"/>
      </c>
      <c r="Y6582">
        <f t="shared" si="704"/>
      </c>
      <c r="Z6582">
        <f t="shared" si="705"/>
      </c>
    </row>
    <row r="6583" spans="1:26">
      <c r="A6583" s="420">
        <v>9</v>
      </c>
      <c r="B6583" s="8" t="s">
        <v>488</v>
      </c>
      <c r="C6583" s="5" t="s">
        <v>506</v>
      </c>
      <c r="D6583" s="5">
        <v>1</v>
      </c>
      <c r="E6583" s="5">
        <v>5</v>
      </c>
      <c r="F6583" s="16">
        <f t="shared" si="711"/>
      </c>
      <c r="G6583" s="5">
        <f t="shared" si="712"/>
      </c>
      <c r="H6583" s="5">
        <v>1</v>
      </c>
      <c r="I6583" s="102">
        <f t="shared" si="709"/>
      </c>
      <c r="J6583">
        <f t="shared" si="710"/>
      </c>
      <c r="W6583">
        <f t="shared" si="702"/>
      </c>
      <c r="X6583">
        <f t="shared" si="703"/>
      </c>
      <c r="Y6583">
        <f t="shared" si="704"/>
      </c>
      <c r="Z6583">
        <f t="shared" si="705"/>
      </c>
    </row>
    <row r="6584" spans="1:26">
      <c r="A6584" s="420"/>
      <c r="B6584" s="1564" t="s">
        <v>369</v>
      </c>
      <c r="C6584" s="1565"/>
      <c r="D6584" s="5"/>
      <c r="E6584" s="5"/>
      <c r="F6584" s="16"/>
      <c r="G6584" s="5"/>
      <c r="H6584" s="5"/>
      <c r="I6584" s="102"/>
      <c r="J6584">
        <f t="shared" si="710"/>
      </c>
      <c r="W6584">
        <f t="shared" si="702"/>
      </c>
      <c r="X6584">
        <f t="shared" si="703"/>
      </c>
      <c r="Y6584">
        <f t="shared" si="704"/>
      </c>
      <c r="Z6584">
        <f t="shared" si="705"/>
      </c>
    </row>
    <row r="6585" spans="1:26">
      <c r="A6585" s="420">
        <v>9</v>
      </c>
      <c r="B6585" s="20" t="s">
        <v>1676</v>
      </c>
      <c r="C6585" s="5" t="s">
        <v>1211</v>
      </c>
      <c r="D6585" s="1594">
        <v>1</v>
      </c>
      <c r="E6585" s="5">
        <v>25</v>
      </c>
      <c r="F6585" s="16">
        <f t="shared" ref="F6585:G6588" si="713">+E6585</f>
      </c>
      <c r="G6585" s="5">
        <f t="shared" si="713"/>
      </c>
      <c r="H6585" s="5">
        <v>1</v>
      </c>
      <c r="I6585" s="102">
        <f>+H6585*G6585</f>
      </c>
      <c r="J6585">
        <f t="shared" si="710"/>
      </c>
      <c r="W6585">
        <f t="shared" si="702"/>
      </c>
      <c r="X6585">
        <f t="shared" si="703"/>
      </c>
      <c r="Y6585">
        <f t="shared" si="704"/>
      </c>
      <c r="Z6585">
        <f t="shared" si="705"/>
      </c>
    </row>
    <row r="6586" spans="1:26" ht="24">
      <c r="A6586" s="420">
        <v>10</v>
      </c>
      <c r="B6586" s="20" t="s">
        <v>1677</v>
      </c>
      <c r="C6586" s="9" t="s">
        <v>1678</v>
      </c>
      <c r="D6586" s="1560"/>
      <c r="E6586" s="5">
        <v>25</v>
      </c>
      <c r="F6586" s="16">
        <f t="shared" si="713"/>
      </c>
      <c r="G6586" s="5">
        <f t="shared" si="713"/>
      </c>
      <c r="H6586" s="5">
        <v>1</v>
      </c>
      <c r="I6586" s="102">
        <f>+H6586*G6586</f>
      </c>
      <c r="J6586">
        <f t="shared" si="710"/>
      </c>
      <c r="W6586">
        <f t="shared" si="702"/>
      </c>
      <c r="X6586">
        <f t="shared" si="703"/>
      </c>
      <c r="Y6586">
        <f t="shared" si="704"/>
      </c>
      <c r="Z6586">
        <f t="shared" si="705"/>
      </c>
    </row>
    <row r="6587" spans="1:26">
      <c r="A6587" s="420">
        <v>11</v>
      </c>
      <c r="B6587" s="20" t="s">
        <v>1679</v>
      </c>
      <c r="C6587" s="5" t="s">
        <v>1516</v>
      </c>
      <c r="D6587" s="1560"/>
      <c r="E6587" s="5">
        <v>25</v>
      </c>
      <c r="F6587" s="16">
        <f t="shared" si="713"/>
      </c>
      <c r="G6587" s="5">
        <f t="shared" si="713"/>
      </c>
      <c r="H6587" s="5">
        <v>1</v>
      </c>
      <c r="I6587" s="102">
        <f>+H6587*G6587</f>
      </c>
      <c r="J6587">
        <f t="shared" si="710"/>
      </c>
      <c r="W6587">
        <f t="shared" si="702"/>
      </c>
      <c r="X6587">
        <f t="shared" si="703"/>
      </c>
      <c r="Y6587">
        <f t="shared" si="704"/>
      </c>
      <c r="Z6587">
        <f t="shared" si="705"/>
      </c>
    </row>
    <row r="6588" spans="1:26">
      <c r="A6588" s="420">
        <v>12</v>
      </c>
      <c r="B6588" s="20" t="s">
        <v>1680</v>
      </c>
      <c r="C6588" s="5" t="s">
        <v>1681</v>
      </c>
      <c r="D6588" s="1595"/>
      <c r="E6588" s="5">
        <v>25</v>
      </c>
      <c r="F6588" s="16">
        <f t="shared" si="713"/>
      </c>
      <c r="G6588" s="5">
        <f t="shared" si="713"/>
      </c>
      <c r="H6588" s="7">
        <v>1</v>
      </c>
      <c r="I6588" s="102">
        <f>+H6588*G6588</f>
      </c>
      <c r="J6588">
        <f t="shared" si="710"/>
      </c>
      <c r="W6588">
        <f t="shared" si="702"/>
      </c>
      <c r="X6588">
        <f t="shared" si="703"/>
      </c>
      <c r="Y6588">
        <f t="shared" si="704"/>
      </c>
      <c r="Z6588">
        <f t="shared" si="705"/>
      </c>
    </row>
    <row r="6589" spans="1:26">
      <c r="A6589" s="420"/>
      <c r="B6589" s="1564" t="s">
        <v>1813</v>
      </c>
      <c r="C6589" s="1565"/>
      <c r="D6589" s="5"/>
      <c r="E6589" s="5"/>
      <c r="F6589" s="16"/>
      <c r="G6589" s="5"/>
      <c r="H6589" s="7"/>
      <c r="I6589" s="102"/>
      <c r="J6589">
        <f t="shared" si="710"/>
      </c>
      <c r="W6589">
        <f t="shared" si="702"/>
      </c>
      <c r="X6589">
        <f t="shared" si="703"/>
      </c>
      <c r="Y6589">
        <f t="shared" si="704"/>
      </c>
      <c r="Z6589">
        <f t="shared" si="705"/>
      </c>
    </row>
    <row r="6590" spans="1:26" ht="24">
      <c r="A6590" s="420">
        <v>13</v>
      </c>
      <c r="B6590" s="106" t="s">
        <v>867</v>
      </c>
      <c r="C6590" s="15" t="s">
        <v>866</v>
      </c>
      <c r="D6590" s="1594">
        <v>1</v>
      </c>
      <c r="E6590" s="9">
        <v>10</v>
      </c>
      <c r="F6590" s="16">
        <f>+E6590*D6590</f>
      </c>
      <c r="G6590" s="5">
        <f>+F6590</f>
      </c>
      <c r="H6590" s="9">
        <v>1</v>
      </c>
      <c r="I6590" s="102">
        <f>+H6590*G6590</f>
      </c>
      <c r="J6590">
        <f t="shared" si="710"/>
      </c>
      <c r="W6590">
        <f t="shared" si="702"/>
      </c>
      <c r="X6590">
        <f t="shared" si="703"/>
      </c>
      <c r="Y6590">
        <f t="shared" si="704"/>
      </c>
      <c r="Z6590">
        <f t="shared" si="705"/>
      </c>
    </row>
    <row r="6591" spans="1:26">
      <c r="A6591" s="420">
        <v>14</v>
      </c>
      <c r="B6591" s="20" t="s">
        <v>1814</v>
      </c>
      <c r="C6591" s="245"/>
      <c r="D6591" s="1595"/>
      <c r="E6591" s="5">
        <v>5</v>
      </c>
      <c r="F6591" s="16">
        <v>5</v>
      </c>
      <c r="G6591" s="5">
        <v>5</v>
      </c>
      <c r="H6591" s="7">
        <v>0</v>
      </c>
      <c r="I6591" s="102">
        <v>0</v>
      </c>
      <c r="J6591">
        <f t="shared" si="710"/>
      </c>
      <c r="W6591">
        <f t="shared" si="702"/>
      </c>
      <c r="X6591">
        <f t="shared" si="703"/>
      </c>
      <c r="Y6591">
        <f t="shared" si="704"/>
      </c>
      <c r="Z6591">
        <f t="shared" si="705"/>
      </c>
    </row>
    <row r="6592" spans="1:26" ht="30">
      <c r="A6592" s="420">
        <v>16</v>
      </c>
      <c r="B6592" s="106" t="s">
        <v>555</v>
      </c>
      <c r="C6592" s="271" t="s">
        <v>728</v>
      </c>
      <c r="D6592" s="5">
        <v>2</v>
      </c>
      <c r="E6592" s="5">
        <v>10</v>
      </c>
      <c r="F6592" s="16">
        <f>+E6592*D6592</f>
      </c>
      <c r="G6592" s="5">
        <f>+F6592</f>
      </c>
      <c r="H6592" s="9">
        <v>1</v>
      </c>
      <c r="I6592" s="102">
        <f>+H6592*G6592</f>
      </c>
      <c r="J6592">
        <f t="shared" si="710"/>
      </c>
      <c r="W6592">
        <f t="shared" si="702"/>
      </c>
      <c r="X6592">
        <f t="shared" si="703"/>
      </c>
      <c r="Y6592">
        <f t="shared" si="704"/>
      </c>
      <c r="Z6592">
        <f t="shared" si="705"/>
      </c>
    </row>
    <row r="6593" spans="1:26" ht="36">
      <c r="A6593" s="420">
        <v>17</v>
      </c>
      <c r="B6593" s="106" t="s">
        <v>561</v>
      </c>
      <c r="C6593" s="280" t="s">
        <v>1005</v>
      </c>
      <c r="D6593" s="5">
        <v>1</v>
      </c>
      <c r="E6593" s="5">
        <v>10</v>
      </c>
      <c r="F6593" s="16">
        <f>+E6593*D6593</f>
      </c>
      <c r="G6593" s="5">
        <f>+F6593</f>
      </c>
      <c r="H6593" s="9">
        <v>1</v>
      </c>
      <c r="I6593" s="102">
        <f>+H6593*G6593</f>
      </c>
      <c r="J6593">
        <f t="shared" si="710"/>
      </c>
      <c r="W6593">
        <f t="shared" si="702"/>
      </c>
      <c r="X6593">
        <f t="shared" si="703"/>
      </c>
      <c r="Y6593">
        <f t="shared" si="704"/>
      </c>
      <c r="Z6593">
        <f t="shared" si="705"/>
      </c>
    </row>
    <row r="6594" spans="1:26" ht="36">
      <c r="A6594" s="420">
        <v>18</v>
      </c>
      <c r="B6594" s="106" t="s">
        <v>1007</v>
      </c>
      <c r="C6594" s="15" t="s">
        <v>1006</v>
      </c>
      <c r="D6594" s="1594">
        <v>1</v>
      </c>
      <c r="E6594" s="5">
        <v>5</v>
      </c>
      <c r="F6594" s="16">
        <f>+E6594</f>
      </c>
      <c r="G6594" s="5">
        <f>+F6594</f>
      </c>
      <c r="H6594" s="9">
        <v>1</v>
      </c>
      <c r="I6594" s="102">
        <f>+H6594*G6594</f>
      </c>
      <c r="J6594">
        <f t="shared" si="710"/>
      </c>
      <c r="W6594">
        <f t="shared" si="702"/>
      </c>
      <c r="X6594">
        <f t="shared" si="703"/>
      </c>
      <c r="Y6594">
        <f t="shared" si="704"/>
      </c>
      <c r="Z6594">
        <f t="shared" si="705"/>
      </c>
    </row>
    <row r="6595" spans="1:26" ht="30">
      <c r="A6595" s="420">
        <v>19</v>
      </c>
      <c r="B6595" s="20" t="s">
        <v>1214</v>
      </c>
      <c r="C6595" s="271" t="s">
        <v>1213</v>
      </c>
      <c r="D6595" s="1595"/>
      <c r="E6595" s="5">
        <v>2</v>
      </c>
      <c r="F6595" s="16">
        <f>+E6595</f>
      </c>
      <c r="G6595" s="5">
        <f>+F6595</f>
      </c>
      <c r="H6595" s="9">
        <v>1</v>
      </c>
      <c r="I6595" s="102">
        <f>+H6595*G6595</f>
      </c>
      <c r="J6595">
        <f t="shared" si="710"/>
      </c>
      <c r="W6595">
        <f t="shared" si="702"/>
      </c>
      <c r="X6595">
        <f t="shared" si="703"/>
      </c>
      <c r="Y6595">
        <f t="shared" si="704"/>
      </c>
      <c r="Z6595">
        <f t="shared" si="705"/>
      </c>
    </row>
    <row r="6596" spans="1:26">
      <c r="A6596" s="139"/>
      <c r="B6596" s="1568" t="s">
        <v>2236</v>
      </c>
      <c r="C6596" s="1569"/>
      <c r="D6596" s="5"/>
      <c r="E6596" s="5"/>
      <c r="F6596" s="21"/>
      <c r="G6596" s="21"/>
      <c r="H6596" s="21"/>
      <c r="I6596" s="102"/>
      <c r="W6596">
        <f t="shared" ref="W6596:W6659" si="714">IF(LEFT($H6596&amp;"",5)="2019-",$H6596,W6595)</f>
      </c>
      <c r="X6596">
        <f t="shared" ref="X6596:X6659" si="715">IF($W6596="",0,IF(COUNTIF($AB$2:$AB$80,$W6596)&gt;0,1,0))</f>
      </c>
      <c r="Y6596">
        <f t="shared" ref="Y6596:Y6659" si="716">IF($C6596="","",UPPER(TRIM(IFERROR(LEFT($C6596&amp;"",FIND("/",$C6596&amp;"")-1),$C6596&amp;""))))</f>
      </c>
      <c r="Z6596">
        <f t="shared" ref="Z6596:Z6659" si="717">IFERROR(IF(ISNUMBER($G6596),$G6596,0),0)</f>
      </c>
    </row>
    <row r="6597" spans="1:26">
      <c r="A6597" s="139"/>
      <c r="B6597" s="1590"/>
      <c r="C6597" s="1591"/>
      <c r="D6597" s="5"/>
      <c r="E6597" s="5"/>
      <c r="F6597" s="21"/>
      <c r="G6597" s="21"/>
      <c r="H6597" s="21"/>
      <c r="I6597" s="102"/>
      <c r="W6597">
        <f t="shared" si="714"/>
      </c>
      <c r="X6597">
        <f t="shared" si="715"/>
      </c>
      <c r="Y6597">
        <f t="shared" si="716"/>
      </c>
      <c r="Z6597">
        <f t="shared" si="717"/>
      </c>
    </row>
    <row r="6598" spans="1:26">
      <c r="A6598" s="33"/>
      <c r="B6598" s="15"/>
      <c r="C6598" s="105"/>
      <c r="D6598" s="5"/>
      <c r="E6598" s="5"/>
      <c r="F6598" s="21"/>
      <c r="G6598" s="21"/>
      <c r="H6598" s="21"/>
      <c r="I6598" s="102"/>
      <c r="W6598">
        <f t="shared" si="714"/>
      </c>
      <c r="X6598">
        <f t="shared" si="715"/>
      </c>
      <c r="Y6598">
        <f t="shared" si="716"/>
      </c>
      <c r="Z6598">
        <f t="shared" si="717"/>
      </c>
    </row>
    <row r="6599" spans="1:26">
      <c r="A6599" s="33"/>
      <c r="B6599" s="15"/>
      <c r="C6599" s="105"/>
      <c r="D6599" s="5"/>
      <c r="E6599" s="5"/>
      <c r="F6599" s="21"/>
      <c r="G6599" s="21"/>
      <c r="H6599" s="21"/>
      <c r="I6599" s="102"/>
      <c r="W6599">
        <f t="shared" si="714"/>
      </c>
      <c r="X6599">
        <f t="shared" si="715"/>
      </c>
      <c r="Y6599">
        <f t="shared" si="716"/>
      </c>
      <c r="Z6599">
        <f t="shared" si="717"/>
      </c>
    </row>
    <row r="6600" spans="1:26" ht="15.75" thickBot="1">
      <c r="A6600" s="33"/>
      <c r="B6600" s="15"/>
      <c r="C6600" s="105"/>
      <c r="D6600" s="109"/>
      <c r="E6600" s="109"/>
      <c r="F6600" s="109"/>
      <c r="G6600" s="109"/>
      <c r="H6600" s="109"/>
      <c r="I6600" s="110"/>
      <c r="W6600">
        <f t="shared" si="714"/>
      </c>
      <c r="X6600">
        <f t="shared" si="715"/>
      </c>
      <c r="Y6600">
        <f t="shared" si="716"/>
      </c>
      <c r="Z6600">
        <f t="shared" si="717"/>
      </c>
    </row>
    <row r="6601" spans="1:26">
      <c r="A6601" s="33"/>
      <c r="B6601" s="10"/>
      <c r="C6601" s="10"/>
      <c r="D6601" s="91"/>
      <c r="E6601" s="91"/>
      <c r="F6601" s="91"/>
      <c r="G6601" s="92" t="s">
        <v>19</v>
      </c>
      <c r="H6601" s="91"/>
      <c r="I6601" s="111">
        <f>SUM(I6574:I6600)</f>
      </c>
      <c r="J6601">
        <f>SUM(J6575:J6600)</f>
      </c>
      <c r="W6601">
        <f t="shared" si="714"/>
      </c>
      <c r="X6601">
        <f t="shared" si="715"/>
      </c>
      <c r="Y6601">
        <f t="shared" si="716"/>
      </c>
      <c r="Z6601">
        <f t="shared" si="717"/>
      </c>
    </row>
    <row r="6602" spans="1:26">
      <c r="A6602" s="33"/>
      <c r="B6602" s="10"/>
      <c r="C6602" s="10"/>
      <c r="D6602" s="69"/>
      <c r="E6602" s="69"/>
      <c r="F6602" s="69"/>
      <c r="G6602" s="69"/>
      <c r="H6602" s="112"/>
      <c r="I6602" s="61"/>
      <c r="W6602">
        <f t="shared" si="714"/>
      </c>
      <c r="X6602">
        <f t="shared" si="715"/>
      </c>
      <c r="Y6602">
        <f t="shared" si="716"/>
      </c>
      <c r="Z6602">
        <f t="shared" si="717"/>
      </c>
    </row>
    <row r="6603" spans="1:26" ht="15.75" thickBot="1">
      <c r="A6603" s="33"/>
      <c r="B6603" s="11" t="s">
        <v>20</v>
      </c>
      <c r="C6603" s="35"/>
      <c r="D6603" s="35"/>
      <c r="E6603" s="35"/>
      <c r="F6603" s="35"/>
      <c r="G6603" s="35"/>
      <c r="H6603" s="35"/>
      <c r="I6603" s="36"/>
      <c r="W6603">
        <f t="shared" si="714"/>
      </c>
      <c r="X6603">
        <f t="shared" si="715"/>
      </c>
      <c r="Y6603">
        <f t="shared" si="716"/>
      </c>
      <c r="Z6603">
        <f t="shared" si="717"/>
      </c>
    </row>
    <row r="6604" spans="1:26" ht="15.75" thickBot="1">
      <c r="A6604" s="37"/>
      <c r="B6604" s="38"/>
      <c r="C6604" s="39" t="s">
        <v>21</v>
      </c>
      <c r="D6604" s="40">
        <f>SUM(D6574:D6603)</f>
      </c>
      <c r="E6604" s="41">
        <f>IF(H6604=I6604,"OK","NO")</f>
      </c>
      <c r="F6604" s="40">
        <f>SUM(F6574:F6603)</f>
      </c>
      <c r="G6604" s="40">
        <f>SUM(G6574:G6603)</f>
      </c>
      <c r="H6604" s="41">
        <f>SUMPRODUCT(F6574:F6598,H6574:H6598)</f>
      </c>
      <c r="I6604" s="43">
        <f>SUM(I6601:I6603)</f>
      </c>
      <c r="W6604">
        <f t="shared" si="714"/>
      </c>
      <c r="X6604">
        <f t="shared" si="715"/>
      </c>
      <c r="Y6604">
        <f t="shared" si="716"/>
      </c>
      <c r="Z6604">
        <f t="shared" si="717"/>
      </c>
    </row>
    <row r="6605" spans="1:26" ht="15.75" thickBot="1">
      <c r="A6605" s="44"/>
      <c r="B6605" s="116"/>
      <c r="C6605" s="45"/>
      <c r="D6605" s="45"/>
      <c r="E6605" s="45"/>
      <c r="F6605" s="45"/>
      <c r="G6605" s="45"/>
      <c r="H6605" s="45"/>
      <c r="I6605" s="47"/>
      <c r="W6605">
        <f t="shared" si="714"/>
      </c>
      <c r="X6605">
        <f t="shared" si="715"/>
      </c>
      <c r="Y6605">
        <f t="shared" si="716"/>
      </c>
      <c r="Z6605">
        <f t="shared" si="717"/>
      </c>
    </row>
    <row r="6606" spans="1:26">
      <c r="A6606" s="12" t="s">
        <v>315</v>
      </c>
      <c r="B6606" s="12"/>
      <c r="C6606" s="12"/>
      <c r="D6606" s="13"/>
      <c r="E6606" s="14"/>
      <c r="F6606" s="14"/>
      <c r="G6606" s="14"/>
      <c r="H6606" s="2"/>
      <c r="I6606" s="12"/>
      <c r="W6606">
        <f t="shared" si="714"/>
      </c>
      <c r="X6606">
        <f t="shared" si="715"/>
      </c>
      <c r="Y6606">
        <f t="shared" si="716"/>
      </c>
      <c r="Z6606">
        <f t="shared" si="717"/>
      </c>
    </row>
    <row r="6607" spans="1:26">
      <c r="W6607">
        <f t="shared" si="714"/>
      </c>
      <c r="X6607">
        <f t="shared" si="715"/>
      </c>
      <c r="Y6607">
        <f t="shared" si="716"/>
      </c>
      <c r="Z6607">
        <f t="shared" si="717"/>
      </c>
    </row>
    <row r="6608" spans="1:26">
      <c r="W6608">
        <f t="shared" si="714"/>
      </c>
      <c r="X6608">
        <f t="shared" si="715"/>
      </c>
      <c r="Y6608">
        <f t="shared" si="716"/>
      </c>
      <c r="Z6608">
        <f t="shared" si="717"/>
      </c>
    </row>
    <row r="6609" spans="1:26">
      <c r="W6609">
        <f t="shared" si="714"/>
      </c>
      <c r="X6609">
        <f t="shared" si="715"/>
      </c>
      <c r="Y6609">
        <f t="shared" si="716"/>
      </c>
      <c r="Z6609">
        <f t="shared" si="717"/>
      </c>
    </row>
    <row r="6610" spans="1:26">
      <c r="A6610" s="1562" t="s">
        <v>0</v>
      </c>
      <c r="B6610" s="1562"/>
      <c r="C6610" s="1562"/>
      <c r="D6610" s="1562"/>
      <c r="E6610" s="1562"/>
      <c r="F6610" s="1562"/>
      <c r="G6610" s="1562"/>
      <c r="H6610" s="1562"/>
      <c r="I6610" s="1562"/>
      <c r="W6610">
        <f t="shared" si="714"/>
      </c>
      <c r="X6610">
        <f t="shared" si="715"/>
      </c>
      <c r="Y6610">
        <f t="shared" si="716"/>
      </c>
      <c r="Z6610">
        <f t="shared" si="717"/>
      </c>
    </row>
    <row r="6611" spans="1:26">
      <c r="W6611">
        <f t="shared" si="714"/>
      </c>
      <c r="X6611">
        <f t="shared" si="715"/>
      </c>
      <c r="Y6611">
        <f t="shared" si="716"/>
      </c>
      <c r="Z6611">
        <f t="shared" si="717"/>
      </c>
    </row>
    <row r="6612" spans="1:26">
      <c r="A6612" s="1" t="s">
        <v>1</v>
      </c>
      <c r="B6612" s="1"/>
      <c r="G6612" s="2" t="s">
        <v>2</v>
      </c>
      <c r="H6612" s="3" t="s">
        <v>1682</v>
      </c>
      <c r="W6612">
        <f t="shared" si="714"/>
      </c>
      <c r="X6612">
        <f t="shared" si="715"/>
      </c>
      <c r="Y6612">
        <f t="shared" si="716"/>
      </c>
      <c r="Z6612">
        <f t="shared" si="717"/>
      </c>
    </row>
    <row r="6613" spans="1:26">
      <c r="A6613" s="1" t="inlineStr">
        <is>
          <t>Dealer-049</t>
        </is>
      </c>
      <c r="B6613" s="1"/>
      <c r="F6613" s="4"/>
      <c r="G6613" s="451" t="s">
        <v>1440</v>
      </c>
      <c r="H6613" s="582" t="s">
        <v>203</v>
      </c>
      <c r="W6613">
        <f t="shared" si="714"/>
      </c>
      <c r="X6613">
        <f t="shared" si="715"/>
      </c>
      <c r="Y6613">
        <f t="shared" si="716"/>
      </c>
      <c r="Z6613">
        <f t="shared" si="717"/>
      </c>
    </row>
    <row r="6614" spans="1:26">
      <c r="A6614" s="1" t="inlineStr">
        <is>
          <t>Address line (redacted)</t>
        </is>
      </c>
      <c r="B6614" s="1"/>
      <c r="H6614" s="22"/>
      <c r="W6614">
        <f t="shared" si="714"/>
      </c>
      <c r="X6614">
        <f t="shared" si="715"/>
      </c>
      <c r="Y6614">
        <f t="shared" si="716"/>
      </c>
      <c r="Z6614">
        <f t="shared" si="717"/>
      </c>
    </row>
    <row r="6615" spans="1:26">
      <c r="A6615" s="1" t="inlineStr">
        <is>
          <t>Address line (redacted)</t>
        </is>
      </c>
      <c r="B6615" s="1"/>
      <c r="D6615" s="85"/>
      <c r="E6615" s="85"/>
      <c r="F6615" s="85"/>
      <c r="G6615" s="85"/>
      <c r="H6615" s="85"/>
      <c r="W6615">
        <f t="shared" si="714"/>
      </c>
      <c r="X6615">
        <f t="shared" si="715"/>
      </c>
      <c r="Y6615">
        <f t="shared" si="716"/>
      </c>
      <c r="Z6615">
        <f t="shared" si="717"/>
      </c>
    </row>
    <row r="6616" spans="1:26">
      <c r="A6616" s="268" t="s">
        <v>598</v>
      </c>
      <c r="B6616" s="243" t="inlineStr">
        <is>
          <t>GSTIN-MASKED</t>
        </is>
      </c>
      <c r="D6616" s="85"/>
      <c r="E6616" s="85"/>
      <c r="F6616" s="85"/>
      <c r="G6616" s="85"/>
      <c r="H6616" s="85"/>
      <c r="W6616">
        <f t="shared" si="714"/>
      </c>
      <c r="X6616">
        <f t="shared" si="715"/>
      </c>
      <c r="Y6616">
        <f t="shared" si="716"/>
      </c>
      <c r="Z6616">
        <f t="shared" si="717"/>
      </c>
    </row>
    <row r="6617" spans="1:26">
      <c r="A6617" s="49"/>
      <c r="B6617" s="87"/>
      <c r="W6617">
        <f t="shared" si="714"/>
      </c>
      <c r="X6617">
        <f t="shared" si="715"/>
      </c>
      <c r="Y6617">
        <f t="shared" si="716"/>
      </c>
      <c r="Z6617">
        <f t="shared" si="717"/>
      </c>
    </row>
    <row r="6618" spans="1:26">
      <c r="A6618" s="1" t="s">
        <v>5</v>
      </c>
      <c r="W6618">
        <f t="shared" si="714"/>
      </c>
      <c r="X6618">
        <f t="shared" si="715"/>
      </c>
      <c r="Y6618">
        <f t="shared" si="716"/>
      </c>
      <c r="Z6618">
        <f t="shared" si="717"/>
      </c>
    </row>
    <row r="6619" spans="1:26">
      <c r="A6619" s="1" t="s">
        <v>6</v>
      </c>
      <c r="W6619">
        <f t="shared" si="714"/>
      </c>
      <c r="X6619">
        <f t="shared" si="715"/>
      </c>
      <c r="Y6619">
        <f t="shared" si="716"/>
      </c>
      <c r="Z6619">
        <f t="shared" si="717"/>
      </c>
    </row>
    <row r="6620" spans="1:26">
      <c r="A6620" s="1" t="s">
        <v>7</v>
      </c>
      <c r="W6620">
        <f t="shared" si="714"/>
      </c>
      <c r="X6620">
        <f t="shared" si="715"/>
      </c>
      <c r="Y6620">
        <f t="shared" si="716"/>
      </c>
      <c r="Z6620">
        <f t="shared" si="717"/>
      </c>
    </row>
    <row r="6621" spans="1:26" ht="24">
      <c r="A6621" s="88" t="s">
        <v>8</v>
      </c>
      <c r="B6621" s="89" t="s">
        <v>9</v>
      </c>
      <c r="C6621" s="89" t="s">
        <v>10</v>
      </c>
      <c r="D6621" s="34" t="s">
        <v>11</v>
      </c>
      <c r="E6621" s="34" t="s">
        <v>12</v>
      </c>
      <c r="F6621" s="34" t="s">
        <v>13</v>
      </c>
      <c r="G6621" s="34" t="s">
        <v>14</v>
      </c>
      <c r="H6621" s="88" t="s">
        <v>15</v>
      </c>
      <c r="I6621" s="90" t="s">
        <v>16</v>
      </c>
      <c r="W6621">
        <f t="shared" si="714"/>
      </c>
      <c r="X6621">
        <f t="shared" si="715"/>
      </c>
      <c r="Y6621">
        <f t="shared" si="716"/>
      </c>
      <c r="Z6621">
        <f t="shared" si="717"/>
      </c>
    </row>
    <row r="6622" spans="1:26">
      <c r="A6622" s="5"/>
      <c r="B6622" s="1564" t="s">
        <v>18</v>
      </c>
      <c r="C6622" s="1565"/>
      <c r="D6622" s="9"/>
      <c r="E6622" s="9"/>
      <c r="F6622" s="6"/>
      <c r="G6622" s="6"/>
      <c r="H6622" s="5"/>
      <c r="I6622" s="183"/>
      <c r="W6622">
        <f t="shared" si="714"/>
      </c>
      <c r="X6622">
        <f t="shared" si="715"/>
      </c>
      <c r="Y6622">
        <f t="shared" si="716"/>
      </c>
      <c r="Z6622">
        <f t="shared" si="717"/>
      </c>
    </row>
    <row r="6623" spans="1:26">
      <c r="A6623" s="5">
        <v>1</v>
      </c>
      <c r="B6623" s="95" t="s">
        <v>842</v>
      </c>
      <c r="C6623" s="101" t="s">
        <v>841</v>
      </c>
      <c r="D6623" s="5">
        <v>4</v>
      </c>
      <c r="E6623" s="5">
        <v>4</v>
      </c>
      <c r="F6623" s="16">
        <f>+E6623*D6623</f>
      </c>
      <c r="G6623" s="6">
        <f>+E6623*D6623</f>
      </c>
      <c r="H6623" s="16">
        <v>1</v>
      </c>
      <c r="I6623" s="183">
        <f>+H6623*G6623</f>
      </c>
      <c r="W6623">
        <f t="shared" si="714"/>
      </c>
      <c r="X6623">
        <f t="shared" si="715"/>
      </c>
      <c r="Y6623">
        <f t="shared" si="716"/>
      </c>
      <c r="Z6623">
        <f t="shared" si="717"/>
      </c>
    </row>
    <row r="6624" spans="1:26">
      <c r="A6624" s="5">
        <v>2</v>
      </c>
      <c r="B6624" s="95" t="s">
        <v>840</v>
      </c>
      <c r="C6624" s="101" t="s">
        <v>839</v>
      </c>
      <c r="D6624" s="5">
        <v>4</v>
      </c>
      <c r="E6624" s="5">
        <v>4</v>
      </c>
      <c r="F6624" s="16">
        <f>+E6624*D6624</f>
      </c>
      <c r="G6624" s="6">
        <f>+E6624*D6624</f>
      </c>
      <c r="H6624" s="16">
        <v>1</v>
      </c>
      <c r="I6624" s="183">
        <f>+H6624*G6624</f>
      </c>
      <c r="W6624">
        <f t="shared" si="714"/>
      </c>
      <c r="X6624">
        <f t="shared" si="715"/>
      </c>
      <c r="Y6624">
        <f t="shared" si="716"/>
      </c>
      <c r="Z6624">
        <f t="shared" si="717"/>
      </c>
    </row>
    <row r="6625" spans="1:26">
      <c r="A6625" s="5"/>
      <c r="B6625" s="95" t="s">
        <v>819</v>
      </c>
      <c r="C6625" s="101" t="s">
        <v>818</v>
      </c>
      <c r="D6625" s="5">
        <v>1</v>
      </c>
      <c r="E6625" s="5">
        <v>4</v>
      </c>
      <c r="F6625" s="16">
        <f>+E6625*D6625</f>
      </c>
      <c r="G6625" s="6">
        <f>+E6625*D6625</f>
      </c>
      <c r="H6625" s="16">
        <v>1</v>
      </c>
      <c r="I6625" s="183">
        <f t="shared" ref="I6625:I6632" si="718">+H6625*G6625</f>
      </c>
      <c r="W6625">
        <f t="shared" si="714"/>
      </c>
      <c r="X6625">
        <f t="shared" si="715"/>
      </c>
      <c r="Y6625">
        <f t="shared" si="716"/>
      </c>
      <c r="Z6625">
        <f t="shared" si="717"/>
      </c>
    </row>
    <row r="6626" spans="1:26">
      <c r="A6626" s="5"/>
      <c r="B6626" s="8" t="s">
        <v>295</v>
      </c>
      <c r="C6626" s="5" t="s">
        <v>294</v>
      </c>
      <c r="D6626" s="5">
        <v>1</v>
      </c>
      <c r="E6626" s="5">
        <v>4</v>
      </c>
      <c r="F6626" s="16">
        <f>+E6626*D6626</f>
      </c>
      <c r="G6626" s="6">
        <f>+E6626*D6626</f>
      </c>
      <c r="H6626" s="9">
        <v>1</v>
      </c>
      <c r="I6626" s="183">
        <f t="shared" si="718"/>
      </c>
      <c r="W6626">
        <f t="shared" si="714"/>
      </c>
      <c r="X6626">
        <f t="shared" si="715"/>
      </c>
      <c r="Y6626">
        <f t="shared" si="716"/>
      </c>
      <c r="Z6626">
        <f t="shared" si="717"/>
      </c>
    </row>
    <row r="6627" spans="1:26">
      <c r="A6627" s="5"/>
      <c r="B6627" s="95" t="s">
        <v>277</v>
      </c>
      <c r="C6627" s="9" t="s">
        <v>278</v>
      </c>
      <c r="D6627" s="5">
        <v>1</v>
      </c>
      <c r="E6627" s="5">
        <v>4</v>
      </c>
      <c r="F6627" s="16">
        <f>+E6627*D6627</f>
      </c>
      <c r="G6627" s="6">
        <f>+E6627*D6627</f>
      </c>
      <c r="H6627" s="16">
        <v>1</v>
      </c>
      <c r="I6627" s="183">
        <f t="shared" si="718"/>
      </c>
      <c r="W6627">
        <f t="shared" si="714"/>
      </c>
      <c r="X6627">
        <f t="shared" si="715"/>
      </c>
      <c r="Y6627">
        <f t="shared" si="716"/>
      </c>
      <c r="Z6627">
        <f t="shared" si="717"/>
      </c>
    </row>
    <row r="6628" spans="1:26">
      <c r="A6628" s="5"/>
      <c r="B6628" s="1564" t="s">
        <v>550</v>
      </c>
      <c r="C6628" s="1565"/>
      <c r="D6628" s="9"/>
      <c r="E6628" s="5"/>
      <c r="F6628" s="6"/>
      <c r="G6628" s="6"/>
      <c r="H6628" s="16"/>
      <c r="I6628" s="183"/>
      <c r="W6628">
        <f t="shared" si="714"/>
      </c>
      <c r="X6628">
        <f t="shared" si="715"/>
      </c>
      <c r="Y6628">
        <f t="shared" si="716"/>
      </c>
      <c r="Z6628">
        <f t="shared" si="717"/>
      </c>
    </row>
    <row r="6629" spans="1:26" ht="60">
      <c r="A6629" s="19"/>
      <c r="B6629" s="18" t="s">
        <v>425</v>
      </c>
      <c r="C6629" s="15" t="s">
        <v>426</v>
      </c>
      <c r="D6629" s="19">
        <v>1</v>
      </c>
      <c r="E6629" s="19">
        <v>30</v>
      </c>
      <c r="F6629" s="16">
        <f>+E6629*D6629</f>
      </c>
      <c r="G6629" s="6">
        <f>+E6629*D6629</f>
      </c>
      <c r="H6629" s="19">
        <v>1</v>
      </c>
      <c r="I6629" s="183">
        <f t="shared" si="718"/>
      </c>
      <c r="W6629">
        <f t="shared" si="714"/>
      </c>
      <c r="X6629">
        <f t="shared" si="715"/>
      </c>
      <c r="Y6629">
        <f t="shared" si="716"/>
      </c>
      <c r="Z6629">
        <f t="shared" si="717"/>
      </c>
    </row>
    <row r="6630" spans="1:26">
      <c r="A6630" s="5"/>
      <c r="B6630" s="1564" t="s">
        <v>604</v>
      </c>
      <c r="C6630" s="1565"/>
      <c r="D6630" s="9"/>
      <c r="E6630" s="5"/>
      <c r="F6630" s="6"/>
      <c r="G6630" s="6"/>
      <c r="H6630" s="16"/>
      <c r="I6630" s="183"/>
      <c r="W6630">
        <f t="shared" si="714"/>
      </c>
      <c r="X6630">
        <f t="shared" si="715"/>
      </c>
      <c r="Y6630">
        <f t="shared" si="716"/>
      </c>
      <c r="Z6630">
        <f t="shared" si="717"/>
      </c>
    </row>
    <row r="6631" spans="1:26">
      <c r="A6631" s="5"/>
      <c r="B6631" s="106" t="s">
        <v>605</v>
      </c>
      <c r="C6631" s="269" t="s">
        <v>606</v>
      </c>
      <c r="D6631" s="19">
        <v>1</v>
      </c>
      <c r="E6631" s="5">
        <v>10</v>
      </c>
      <c r="F6631" s="16">
        <f>+E6631*D6631</f>
      </c>
      <c r="G6631" s="6">
        <f>+E6631*D6631</f>
      </c>
      <c r="H6631" s="9">
        <v>1</v>
      </c>
      <c r="I6631" s="183">
        <f t="shared" si="718"/>
      </c>
      <c r="W6631">
        <f t="shared" si="714"/>
      </c>
      <c r="X6631">
        <f t="shared" si="715"/>
      </c>
      <c r="Y6631">
        <f t="shared" si="716"/>
      </c>
      <c r="Z6631">
        <f t="shared" si="717"/>
      </c>
    </row>
    <row r="6632" spans="1:26" ht="24">
      <c r="A6632" s="5"/>
      <c r="B6632" s="106" t="s">
        <v>1084</v>
      </c>
      <c r="C6632" s="269" t="s">
        <v>1083</v>
      </c>
      <c r="D6632" s="19">
        <v>1</v>
      </c>
      <c r="E6632" s="5">
        <v>10</v>
      </c>
      <c r="F6632" s="16">
        <f>+E6632*D6632</f>
      </c>
      <c r="G6632" s="6">
        <f>+E6632*D6632</f>
      </c>
      <c r="H6632" s="9">
        <v>1</v>
      </c>
      <c r="I6632" s="183">
        <f t="shared" si="718"/>
      </c>
      <c r="W6632">
        <f t="shared" si="714"/>
      </c>
      <c r="X6632">
        <f t="shared" si="715"/>
      </c>
      <c r="Y6632">
        <f t="shared" si="716"/>
      </c>
      <c r="Z6632">
        <f t="shared" si="717"/>
      </c>
    </row>
    <row r="6633" spans="1:26">
      <c r="A6633" s="5"/>
      <c r="B6633" s="128"/>
      <c r="C6633" s="9"/>
      <c r="D6633" s="9"/>
      <c r="E6633" s="5"/>
      <c r="F6633" s="6"/>
      <c r="G6633" s="6"/>
      <c r="H6633" s="16"/>
      <c r="I6633" s="183"/>
      <c r="W6633">
        <f t="shared" si="714"/>
      </c>
      <c r="X6633">
        <f t="shared" si="715"/>
      </c>
      <c r="Y6633">
        <f t="shared" si="716"/>
      </c>
      <c r="Z6633">
        <f t="shared" si="717"/>
      </c>
    </row>
    <row r="6634" spans="1:26">
      <c r="A6634" s="5"/>
      <c r="B6634" s="128"/>
      <c r="C6634" s="9"/>
      <c r="D6634" s="9"/>
      <c r="E6634" s="5"/>
      <c r="F6634" s="6"/>
      <c r="G6634" s="6"/>
      <c r="H6634" s="16"/>
      <c r="I6634" s="183"/>
      <c r="W6634">
        <f t="shared" si="714"/>
      </c>
      <c r="X6634">
        <f t="shared" si="715"/>
      </c>
      <c r="Y6634">
        <f t="shared" si="716"/>
      </c>
      <c r="Z6634">
        <f t="shared" si="717"/>
      </c>
    </row>
    <row r="6635" spans="1:26">
      <c r="A6635" s="5"/>
      <c r="B6635" s="128"/>
      <c r="C6635" s="9"/>
      <c r="D6635" s="9"/>
      <c r="E6635" s="5"/>
      <c r="F6635" s="6"/>
      <c r="G6635" s="6"/>
      <c r="H6635" s="16"/>
      <c r="I6635" s="183"/>
      <c r="W6635">
        <f t="shared" si="714"/>
      </c>
      <c r="X6635">
        <f t="shared" si="715"/>
      </c>
      <c r="Y6635">
        <f t="shared" si="716"/>
      </c>
      <c r="Z6635">
        <f t="shared" si="717"/>
      </c>
    </row>
    <row r="6636" spans="1:26">
      <c r="A6636" s="5"/>
      <c r="B6636" s="95"/>
      <c r="C6636" s="101"/>
      <c r="D6636" s="9"/>
      <c r="E6636" s="5"/>
      <c r="F6636" s="6"/>
      <c r="G6636" s="6"/>
      <c r="H6636" s="16"/>
      <c r="I6636" s="183"/>
      <c r="W6636">
        <f t="shared" si="714"/>
      </c>
      <c r="X6636">
        <f t="shared" si="715"/>
      </c>
      <c r="Y6636">
        <f t="shared" si="716"/>
      </c>
      <c r="Z6636">
        <f t="shared" si="717"/>
      </c>
    </row>
    <row r="6637" spans="1:26">
      <c r="A6637" s="5"/>
      <c r="B6637" s="95"/>
      <c r="C6637" s="9"/>
      <c r="D6637" s="9"/>
      <c r="E6637" s="5"/>
      <c r="F6637" s="6"/>
      <c r="G6637" s="6"/>
      <c r="H6637" s="5"/>
      <c r="I6637" s="183"/>
      <c r="W6637">
        <f t="shared" si="714"/>
      </c>
      <c r="X6637">
        <f t="shared" si="715"/>
      </c>
      <c r="Y6637">
        <f t="shared" si="716"/>
      </c>
      <c r="Z6637">
        <f t="shared" si="717"/>
      </c>
    </row>
    <row r="6638" spans="1:26">
      <c r="A6638" s="5"/>
      <c r="B6638" s="95"/>
      <c r="C6638" s="101"/>
      <c r="D6638" s="5"/>
      <c r="E6638" s="5"/>
      <c r="F6638" s="5"/>
      <c r="G6638" s="6"/>
      <c r="H6638" s="16"/>
      <c r="I6638" s="183"/>
      <c r="W6638">
        <f t="shared" si="714"/>
      </c>
      <c r="X6638">
        <f t="shared" si="715"/>
      </c>
      <c r="Y6638">
        <f t="shared" si="716"/>
      </c>
      <c r="Z6638">
        <f t="shared" si="717"/>
      </c>
    </row>
    <row r="6639" spans="1:26">
      <c r="A6639" s="5"/>
      <c r="B6639" s="95"/>
      <c r="C6639" s="101"/>
      <c r="D6639" s="5"/>
      <c r="E6639" s="5"/>
      <c r="F6639" s="5"/>
      <c r="G6639" s="6"/>
      <c r="H6639" s="16"/>
      <c r="I6639" s="183"/>
      <c r="W6639">
        <f t="shared" si="714"/>
      </c>
      <c r="X6639">
        <f t="shared" si="715"/>
      </c>
      <c r="Y6639">
        <f t="shared" si="716"/>
      </c>
      <c r="Z6639">
        <f t="shared" si="717"/>
      </c>
    </row>
    <row r="6640" spans="1:26">
      <c r="A6640" s="10"/>
      <c r="B6640" s="10"/>
      <c r="C6640" s="10"/>
      <c r="D6640" s="10"/>
      <c r="E6640" s="10"/>
      <c r="F6640" s="10"/>
      <c r="G6640" s="10"/>
      <c r="H6640" s="10"/>
      <c r="I6640" s="97"/>
      <c r="W6640">
        <f t="shared" si="714"/>
      </c>
      <c r="X6640">
        <f t="shared" si="715"/>
      </c>
      <c r="Y6640">
        <f t="shared" si="716"/>
      </c>
      <c r="Z6640">
        <f t="shared" si="717"/>
      </c>
    </row>
    <row r="6641" spans="1:26" ht="15.75" thickBot="1">
      <c r="A6641" s="10"/>
      <c r="B6641" s="80" t="s">
        <v>20</v>
      </c>
      <c r="C6641" s="35"/>
      <c r="D6641" s="35"/>
      <c r="E6641" s="35"/>
      <c r="F6641" s="35"/>
      <c r="G6641" s="35"/>
      <c r="H6641" s="35"/>
      <c r="I6641" s="98"/>
      <c r="W6641">
        <f t="shared" si="714"/>
      </c>
      <c r="X6641">
        <f t="shared" si="715"/>
      </c>
      <c r="Y6641">
        <f t="shared" si="716"/>
      </c>
      <c r="Z6641">
        <f t="shared" si="717"/>
      </c>
    </row>
    <row r="6642" spans="1:26" ht="15.75" thickBot="1">
      <c r="A6642" s="99"/>
      <c r="B6642" s="81"/>
      <c r="C6642" s="39" t="s">
        <v>21</v>
      </c>
      <c r="D6642" s="40">
        <f>SUM(D6622:D6641)</f>
      </c>
      <c r="E6642" s="41">
        <f>IF(H6642=I6642,"OK","NO")</f>
      </c>
      <c r="F6642" s="40">
        <f>SUM(F6622:F6641)</f>
      </c>
      <c r="G6642" s="40">
        <f>SUM(G6622:G6641)</f>
      </c>
      <c r="H6642" s="42">
        <f>SUMPRODUCT(H6622:H6641,G6622:G6641)</f>
      </c>
      <c r="I6642" s="100">
        <f>SUM(I6619:I6641)</f>
      </c>
      <c r="W6642">
        <f t="shared" si="714"/>
      </c>
      <c r="X6642">
        <f t="shared" si="715"/>
      </c>
      <c r="Y6642">
        <f t="shared" si="716"/>
      </c>
      <c r="Z6642">
        <f t="shared" si="717"/>
      </c>
    </row>
    <row r="6643" spans="1:26">
      <c r="A6643" s="10"/>
      <c r="B6643" s="10"/>
      <c r="C6643" s="91"/>
      <c r="D6643" s="91"/>
      <c r="E6643" s="91"/>
      <c r="F6643" s="91"/>
      <c r="G6643" s="91"/>
      <c r="H6643" s="91"/>
      <c r="I6643" s="91"/>
      <c r="W6643">
        <f t="shared" si="714"/>
      </c>
      <c r="X6643">
        <f t="shared" si="715"/>
      </c>
      <c r="Y6643">
        <f t="shared" si="716"/>
      </c>
      <c r="Z6643">
        <f t="shared" si="717"/>
      </c>
    </row>
    <row r="6644" spans="1:26">
      <c r="A6644" s="12" t="s">
        <v>281</v>
      </c>
      <c r="B6644" s="12"/>
      <c r="C6644" s="12"/>
      <c r="D6644" s="13"/>
      <c r="E6644" s="14"/>
      <c r="F6644" s="14"/>
      <c r="G6644" s="14"/>
      <c r="H6644" s="2"/>
      <c r="I6644" s="12"/>
      <c r="W6644">
        <f t="shared" si="714"/>
      </c>
      <c r="X6644">
        <f t="shared" si="715"/>
      </c>
      <c r="Y6644">
        <f t="shared" si="716"/>
      </c>
      <c r="Z6644">
        <f t="shared" si="717"/>
      </c>
    </row>
    <row r="6645" spans="1:26">
      <c r="W6645">
        <f t="shared" si="714"/>
      </c>
      <c r="X6645">
        <f t="shared" si="715"/>
      </c>
      <c r="Y6645">
        <f t="shared" si="716"/>
      </c>
      <c r="Z6645">
        <f t="shared" si="717"/>
      </c>
    </row>
    <row r="6646" spans="1:26">
      <c r="W6646">
        <f t="shared" si="714"/>
      </c>
      <c r="X6646">
        <f t="shared" si="715"/>
      </c>
      <c r="Y6646">
        <f t="shared" si="716"/>
      </c>
      <c r="Z6646">
        <f t="shared" si="717"/>
      </c>
    </row>
    <row r="6647" spans="1:26">
      <c r="A6647" s="1562" t="s">
        <v>0</v>
      </c>
      <c r="B6647" s="1562"/>
      <c r="C6647" s="1562"/>
      <c r="D6647" s="1562"/>
      <c r="E6647" s="1562"/>
      <c r="F6647" s="1562"/>
      <c r="G6647" s="1562"/>
      <c r="H6647" s="1562"/>
      <c r="I6647" s="1562"/>
      <c r="W6647">
        <f t="shared" si="714"/>
      </c>
      <c r="X6647">
        <f t="shared" si="715"/>
      </c>
      <c r="Y6647">
        <f t="shared" si="716"/>
      </c>
      <c r="Z6647">
        <f t="shared" si="717"/>
      </c>
    </row>
    <row r="6648" spans="1:26">
      <c r="W6648">
        <f t="shared" si="714"/>
      </c>
      <c r="X6648">
        <f t="shared" si="715"/>
      </c>
      <c r="Y6648">
        <f t="shared" si="716"/>
      </c>
      <c r="Z6648">
        <f t="shared" si="717"/>
      </c>
    </row>
    <row r="6649" spans="1:26">
      <c r="W6649">
        <f t="shared" si="714"/>
      </c>
      <c r="X6649">
        <f t="shared" si="715"/>
      </c>
      <c r="Y6649">
        <f t="shared" si="716"/>
      </c>
      <c r="Z6649">
        <f t="shared" si="717"/>
      </c>
    </row>
    <row r="6650" spans="1:26">
      <c r="A6650" s="1" t="s">
        <v>1</v>
      </c>
      <c r="B6650" s="1"/>
      <c r="G6650" s="2" t="s">
        <v>2</v>
      </c>
      <c r="H6650" s="3" t="s">
        <v>1682</v>
      </c>
      <c r="W6650">
        <f t="shared" si="714"/>
      </c>
      <c r="X6650">
        <f t="shared" si="715"/>
      </c>
      <c r="Y6650">
        <f t="shared" si="716"/>
      </c>
      <c r="Z6650">
        <f t="shared" si="717"/>
      </c>
    </row>
    <row r="6651" spans="1:26">
      <c r="A6651" s="1" t="inlineStr">
        <is>
          <t>Dealer-326</t>
        </is>
      </c>
      <c r="B6651" s="1"/>
      <c r="F6651" s="4"/>
      <c r="G6651" s="451" t="s">
        <v>1440</v>
      </c>
      <c r="H6651" s="1" t="s">
        <v>204</v>
      </c>
      <c r="W6651">
        <f t="shared" si="714"/>
      </c>
      <c r="X6651">
        <f t="shared" si="715"/>
      </c>
      <c r="Y6651">
        <f t="shared" si="716"/>
      </c>
      <c r="Z6651">
        <f t="shared" si="717"/>
      </c>
    </row>
    <row r="6652" spans="1:26">
      <c r="A6652" s="1" t="inlineStr">
        <is>
          <t>Dealer-327</t>
        </is>
      </c>
      <c r="B6652" s="1"/>
      <c r="H6652" s="22"/>
      <c r="W6652">
        <f t="shared" si="714"/>
      </c>
      <c r="X6652">
        <f t="shared" si="715"/>
      </c>
      <c r="Y6652">
        <f t="shared" si="716"/>
      </c>
      <c r="Z6652">
        <f t="shared" si="717"/>
      </c>
    </row>
    <row r="6653" spans="1:26">
      <c r="A6653" s="1" t="inlineStr">
        <is>
          <t>Address line (redacted)</t>
        </is>
      </c>
      <c r="B6653" s="1"/>
      <c r="H6653" s="22"/>
      <c r="W6653">
        <f t="shared" si="714"/>
      </c>
      <c r="X6653">
        <f t="shared" si="715"/>
      </c>
      <c r="Y6653">
        <f t="shared" si="716"/>
      </c>
      <c r="Z6653">
        <f t="shared" si="717"/>
      </c>
    </row>
    <row r="6654" spans="1:26">
      <c r="A6654" s="1" t="inlineStr">
        <is>
          <t>Address line (redacted)</t>
        </is>
      </c>
      <c r="B6654" s="1"/>
      <c r="H6654" s="22"/>
      <c r="W6654">
        <f t="shared" si="714"/>
      </c>
      <c r="X6654">
        <f t="shared" si="715"/>
      </c>
      <c r="Y6654">
        <f t="shared" si="716"/>
      </c>
      <c r="Z6654">
        <f t="shared" si="717"/>
      </c>
    </row>
    <row r="6655" spans="1:26">
      <c r="A6655" s="1" t="inlineStr">
        <is>
          <t>Address line (redacted)</t>
        </is>
      </c>
      <c r="B6655" s="1"/>
      <c r="D6655" s="85"/>
      <c r="E6655" s="85"/>
      <c r="F6655" s="85"/>
      <c r="G6655" s="85"/>
      <c r="H6655" s="85"/>
      <c r="W6655">
        <f t="shared" si="714"/>
      </c>
      <c r="X6655">
        <f t="shared" si="715"/>
      </c>
      <c r="Y6655">
        <f t="shared" si="716"/>
      </c>
      <c r="Z6655">
        <f t="shared" si="717"/>
      </c>
    </row>
    <row r="6656" spans="1:26">
      <c r="A6656" s="12" t="s">
        <v>1718</v>
      </c>
      <c r="B6656" s="86"/>
      <c r="D6656" s="85"/>
      <c r="E6656" s="85"/>
      <c r="F6656" s="85"/>
      <c r="G6656" s="85"/>
      <c r="H6656" s="85"/>
      <c r="W6656">
        <f t="shared" si="714"/>
      </c>
      <c r="X6656">
        <f t="shared" si="715"/>
      </c>
      <c r="Y6656">
        <f t="shared" si="716"/>
      </c>
      <c r="Z6656">
        <f t="shared" si="717"/>
      </c>
    </row>
    <row r="6657" spans="1:26">
      <c r="D6657" s="85"/>
      <c r="E6657" s="85"/>
      <c r="F6657" s="85"/>
      <c r="G6657" s="85"/>
      <c r="H6657" s="85"/>
      <c r="W6657">
        <f t="shared" si="714"/>
      </c>
      <c r="X6657">
        <f t="shared" si="715"/>
      </c>
      <c r="Y6657">
        <f t="shared" si="716"/>
      </c>
      <c r="Z6657">
        <f t="shared" si="717"/>
      </c>
    </row>
    <row r="6658" spans="1:26">
      <c r="W6658">
        <f t="shared" si="714"/>
      </c>
      <c r="X6658">
        <f t="shared" si="715"/>
      </c>
      <c r="Y6658">
        <f t="shared" si="716"/>
      </c>
      <c r="Z6658">
        <f t="shared" si="717"/>
      </c>
    </row>
    <row r="6659" spans="1:26">
      <c r="A6659" s="1" t="s">
        <v>5</v>
      </c>
      <c r="W6659">
        <f t="shared" si="714"/>
      </c>
      <c r="X6659">
        <f t="shared" si="715"/>
      </c>
      <c r="Y6659">
        <f t="shared" si="716"/>
      </c>
      <c r="Z6659">
        <f t="shared" si="717"/>
      </c>
    </row>
    <row r="6660" spans="1:26">
      <c r="A6660" s="1" t="s">
        <v>6</v>
      </c>
      <c r="W6660">
        <f t="shared" ref="W6660:W6723" si="719">IF(LEFT($H6660&amp;"",5)="2019-",$H6660,W6659)</f>
      </c>
      <c r="X6660">
        <f t="shared" ref="X6660:X6723" si="720">IF($W6660="",0,IF(COUNTIF($AB$2:$AB$80,$W6660)&gt;0,1,0))</f>
      </c>
      <c r="Y6660">
        <f t="shared" ref="Y6660:Y6723" si="721">IF($C6660="","",UPPER(TRIM(IFERROR(LEFT($C6660&amp;"",FIND("/",$C6660&amp;"")-1),$C6660&amp;""))))</f>
      </c>
      <c r="Z6660">
        <f t="shared" ref="Z6660:Z6723" si="722">IFERROR(IF(ISNUMBER($G6660),$G6660,0),0)</f>
      </c>
    </row>
    <row r="6661" spans="1:26">
      <c r="A6661" s="1" t="s">
        <v>7</v>
      </c>
      <c r="W6661">
        <f t="shared" si="719"/>
      </c>
      <c r="X6661">
        <f t="shared" si="720"/>
      </c>
      <c r="Y6661">
        <f t="shared" si="721"/>
      </c>
      <c r="Z6661">
        <f t="shared" si="722"/>
      </c>
    </row>
    <row r="6662" spans="1:26" ht="24">
      <c r="A6662" s="179" t="s">
        <v>8</v>
      </c>
      <c r="B6662" s="180" t="s">
        <v>9</v>
      </c>
      <c r="C6662" s="180" t="s">
        <v>10</v>
      </c>
      <c r="D6662" s="181" t="s">
        <v>11</v>
      </c>
      <c r="E6662" s="181" t="s">
        <v>12</v>
      </c>
      <c r="F6662" s="181" t="s">
        <v>13</v>
      </c>
      <c r="G6662" s="181" t="s">
        <v>14</v>
      </c>
      <c r="H6662" s="179" t="s">
        <v>15</v>
      </c>
      <c r="I6662" s="182" t="s">
        <v>16</v>
      </c>
      <c r="W6662">
        <f t="shared" si="719"/>
      </c>
      <c r="X6662">
        <f t="shared" si="720"/>
      </c>
      <c r="Y6662">
        <f t="shared" si="721"/>
      </c>
      <c r="Z6662">
        <f t="shared" si="722"/>
      </c>
    </row>
    <row r="6663" spans="1:26">
      <c r="A6663" s="5"/>
      <c r="B6663" s="1564" t="s">
        <v>1056</v>
      </c>
      <c r="C6663" s="1565"/>
      <c r="D6663" s="5"/>
      <c r="E6663" s="5"/>
      <c r="F6663" s="21"/>
      <c r="G6663" s="6"/>
      <c r="H6663" s="5"/>
      <c r="I6663" s="183"/>
      <c r="W6663">
        <f t="shared" si="719"/>
      </c>
      <c r="X6663">
        <f t="shared" si="720"/>
      </c>
      <c r="Y6663">
        <f t="shared" si="721"/>
      </c>
      <c r="Z6663">
        <f t="shared" si="722"/>
      </c>
    </row>
    <row r="6664" spans="1:26">
      <c r="A6664" s="5">
        <v>1</v>
      </c>
      <c r="B6664" s="17" t="s">
        <v>494</v>
      </c>
      <c r="C6664" s="88" t="s">
        <v>303</v>
      </c>
      <c r="D6664" s="5">
        <v>1</v>
      </c>
      <c r="E6664" s="9">
        <v>50</v>
      </c>
      <c r="F6664" s="21">
        <f>+E6664*D6664</f>
      </c>
      <c r="G6664" s="6">
        <f>+E6664*D6664</f>
      </c>
      <c r="H6664" s="9">
        <v>1</v>
      </c>
      <c r="I6664" s="183">
        <f>+H6664*G6664</f>
      </c>
      <c r="W6664">
        <f t="shared" si="719"/>
      </c>
      <c r="X6664">
        <f t="shared" si="720"/>
      </c>
      <c r="Y6664">
        <f t="shared" si="721"/>
      </c>
      <c r="Z6664">
        <f t="shared" si="722"/>
      </c>
    </row>
    <row r="6665" spans="1:26">
      <c r="A6665" s="5">
        <v>2</v>
      </c>
      <c r="B6665" s="17" t="s">
        <v>495</v>
      </c>
      <c r="C6665" s="88" t="s">
        <v>303</v>
      </c>
      <c r="D6665" s="5">
        <v>1</v>
      </c>
      <c r="E6665" s="9">
        <v>50</v>
      </c>
      <c r="F6665" s="21">
        <f>+E6665*D6665</f>
      </c>
      <c r="G6665" s="6">
        <f>+E6665*D6665</f>
      </c>
      <c r="H6665" s="9">
        <v>1</v>
      </c>
      <c r="I6665" s="183">
        <f>+H6665*G6665</f>
      </c>
      <c r="W6665">
        <f t="shared" si="719"/>
      </c>
      <c r="X6665">
        <f t="shared" si="720"/>
      </c>
      <c r="Y6665">
        <f t="shared" si="721"/>
      </c>
      <c r="Z6665">
        <f t="shared" si="722"/>
      </c>
    </row>
    <row r="6666" spans="1:26">
      <c r="A6666" s="5">
        <v>3</v>
      </c>
      <c r="B6666" s="17" t="s">
        <v>496</v>
      </c>
      <c r="C6666" s="88" t="s">
        <v>303</v>
      </c>
      <c r="D6666" s="5">
        <v>1</v>
      </c>
      <c r="E6666" s="9">
        <v>50</v>
      </c>
      <c r="F6666" s="21">
        <f>+E6666*D6666</f>
      </c>
      <c r="G6666" s="6">
        <f>+E6666*D6666</f>
      </c>
      <c r="H6666" s="9">
        <v>1</v>
      </c>
      <c r="I6666" s="183">
        <f>+H6666*G6666</f>
      </c>
      <c r="W6666">
        <f t="shared" si="719"/>
      </c>
      <c r="X6666">
        <f t="shared" si="720"/>
      </c>
      <c r="Y6666">
        <f t="shared" si="721"/>
      </c>
      <c r="Z6666">
        <f t="shared" si="722"/>
      </c>
    </row>
    <row r="6667" spans="1:26">
      <c r="A6667" s="5"/>
      <c r="B6667" s="17"/>
      <c r="C6667" s="88"/>
      <c r="D6667" s="5"/>
      <c r="E6667" s="9"/>
      <c r="F6667" s="21"/>
      <c r="G6667" s="6"/>
      <c r="H6667" s="9"/>
      <c r="I6667" s="183"/>
      <c r="W6667">
        <f t="shared" si="719"/>
      </c>
      <c r="X6667">
        <f t="shared" si="720"/>
      </c>
      <c r="Y6667">
        <f t="shared" si="721"/>
      </c>
      <c r="Z6667">
        <f t="shared" si="722"/>
      </c>
    </row>
    <row r="6668" spans="1:26">
      <c r="A6668" s="5"/>
      <c r="B6668" s="1564" t="s">
        <v>1591</v>
      </c>
      <c r="C6668" s="1565"/>
      <c r="D6668" s="5"/>
      <c r="E6668" s="5"/>
      <c r="F6668" s="21"/>
      <c r="G6668" s="6"/>
      <c r="H6668" s="5"/>
      <c r="I6668" s="183"/>
      <c r="W6668">
        <f t="shared" si="719"/>
      </c>
      <c r="X6668">
        <f t="shared" si="720"/>
      </c>
      <c r="Y6668">
        <f t="shared" si="721"/>
      </c>
      <c r="Z6668">
        <f t="shared" si="722"/>
      </c>
    </row>
    <row r="6669" spans="1:26" ht="24">
      <c r="A6669" s="5">
        <v>5</v>
      </c>
      <c r="B6669" s="239" t="s">
        <v>946</v>
      </c>
      <c r="C6669" s="240"/>
      <c r="D6669" s="65">
        <v>1</v>
      </c>
      <c r="E6669" s="5"/>
      <c r="F6669" s="5">
        <v>100</v>
      </c>
      <c r="G6669" s="5">
        <f>+F6669</f>
      </c>
      <c r="H6669" s="241">
        <v>1</v>
      </c>
      <c r="I6669" s="58">
        <f>+H6669*G6669</f>
      </c>
      <c r="W6669">
        <f t="shared" si="719"/>
      </c>
      <c r="X6669">
        <f t="shared" si="720"/>
      </c>
      <c r="Y6669">
        <f t="shared" si="721"/>
      </c>
      <c r="Z6669">
        <f t="shared" si="722"/>
      </c>
    </row>
    <row r="6670" spans="1:26">
      <c r="A6670" s="5"/>
      <c r="B6670" s="8"/>
      <c r="C6670" s="5"/>
      <c r="D6670" s="5"/>
      <c r="E6670" s="5"/>
      <c r="F6670" s="21"/>
      <c r="G6670" s="6"/>
      <c r="H6670" s="5"/>
      <c r="I6670" s="183"/>
      <c r="W6670">
        <f t="shared" si="719"/>
      </c>
      <c r="X6670">
        <f t="shared" si="720"/>
      </c>
      <c r="Y6670">
        <f t="shared" si="721"/>
      </c>
      <c r="Z6670">
        <f t="shared" si="722"/>
      </c>
    </row>
    <row r="6671" spans="1:26">
      <c r="A6671" s="5"/>
      <c r="B6671" s="8"/>
      <c r="C6671" s="5"/>
      <c r="D6671" s="5"/>
      <c r="E6671" s="5"/>
      <c r="F6671" s="21"/>
      <c r="G6671" s="6"/>
      <c r="H6671" s="5"/>
      <c r="I6671" s="183"/>
      <c r="W6671">
        <f t="shared" si="719"/>
      </c>
      <c r="X6671">
        <f t="shared" si="720"/>
      </c>
      <c r="Y6671">
        <f t="shared" si="721"/>
      </c>
      <c r="Z6671">
        <f t="shared" si="722"/>
      </c>
    </row>
    <row r="6672" spans="1:26">
      <c r="A6672" s="5"/>
      <c r="B6672" s="8"/>
      <c r="C6672" s="5"/>
      <c r="D6672" s="5"/>
      <c r="E6672" s="5"/>
      <c r="F6672" s="21"/>
      <c r="G6672" s="6"/>
      <c r="H6672" s="5"/>
      <c r="I6672" s="183"/>
      <c r="W6672">
        <f t="shared" si="719"/>
      </c>
      <c r="X6672">
        <f t="shared" si="720"/>
      </c>
      <c r="Y6672">
        <f t="shared" si="721"/>
      </c>
      <c r="Z6672">
        <f t="shared" si="722"/>
      </c>
    </row>
    <row r="6673" spans="1:26">
      <c r="A6673" s="5"/>
      <c r="B6673" s="1568" t="s">
        <v>2108</v>
      </c>
      <c r="C6673" s="1569"/>
      <c r="D6673" s="5"/>
      <c r="E6673" s="5"/>
      <c r="F6673" s="21"/>
      <c r="G6673" s="6"/>
      <c r="H6673" s="5"/>
      <c r="I6673" s="183"/>
      <c r="W6673">
        <f t="shared" si="719"/>
      </c>
      <c r="X6673">
        <f t="shared" si="720"/>
      </c>
      <c r="Y6673">
        <f t="shared" si="721"/>
      </c>
      <c r="Z6673">
        <f t="shared" si="722"/>
      </c>
    </row>
    <row r="6674" spans="1:26">
      <c r="A6674" s="5"/>
      <c r="B6674" s="1590"/>
      <c r="C6674" s="1591"/>
      <c r="D6674" s="5"/>
      <c r="E6674" s="5"/>
      <c r="F6674" s="21"/>
      <c r="G6674" s="6"/>
      <c r="H6674" s="5"/>
      <c r="I6674" s="183"/>
      <c r="W6674">
        <f t="shared" si="719"/>
      </c>
      <c r="X6674">
        <f t="shared" si="720"/>
      </c>
      <c r="Y6674">
        <f t="shared" si="721"/>
      </c>
      <c r="Z6674">
        <f t="shared" si="722"/>
      </c>
    </row>
    <row r="6675" spans="1:26" ht="15.75" thickBot="1">
      <c r="A6675" s="5"/>
      <c r="B6675" s="224"/>
      <c r="C6675" s="15"/>
      <c r="D6675" s="23"/>
      <c r="E6675" s="225"/>
      <c r="F6675" s="23"/>
      <c r="G6675" s="24"/>
      <c r="H6675" s="225"/>
      <c r="I6675" s="226"/>
      <c r="W6675">
        <f t="shared" si="719"/>
      </c>
      <c r="X6675">
        <f t="shared" si="720"/>
      </c>
      <c r="Y6675">
        <f t="shared" si="721"/>
      </c>
      <c r="Z6675">
        <f t="shared" si="722"/>
      </c>
    </row>
    <row r="6676" spans="1:26">
      <c r="A6676" s="227"/>
      <c r="B6676" s="17"/>
      <c r="C6676" s="5"/>
      <c r="D6676" s="59"/>
      <c r="E6676" s="59"/>
      <c r="F6676" s="53"/>
      <c r="G6676" s="78"/>
      <c r="H6676" s="68"/>
      <c r="I6676" s="228">
        <f>SUM(I6663:I6675)</f>
      </c>
      <c r="W6676">
        <f t="shared" si="719"/>
      </c>
      <c r="X6676">
        <f t="shared" si="720"/>
      </c>
      <c r="Y6676">
        <f t="shared" si="721"/>
      </c>
      <c r="Z6676">
        <f t="shared" si="722"/>
      </c>
    </row>
    <row r="6677" spans="1:26">
      <c r="A6677" s="10"/>
      <c r="B6677" s="10"/>
      <c r="C6677" s="69"/>
      <c r="D6677" s="69"/>
      <c r="E6677" s="69"/>
      <c r="F6677" s="69"/>
      <c r="G6677" s="69"/>
      <c r="H6677" s="112"/>
      <c r="I6677" s="191"/>
      <c r="W6677">
        <f t="shared" si="719"/>
      </c>
      <c r="X6677">
        <f t="shared" si="720"/>
      </c>
      <c r="Y6677">
        <f t="shared" si="721"/>
      </c>
      <c r="Z6677">
        <f t="shared" si="722"/>
      </c>
    </row>
    <row r="6678" spans="1:26" ht="15.75" thickBot="1">
      <c r="A6678" s="10"/>
      <c r="B6678" s="11" t="s">
        <v>20</v>
      </c>
      <c r="C6678" s="35"/>
      <c r="D6678" s="35"/>
      <c r="E6678" s="35"/>
      <c r="F6678" s="35"/>
      <c r="G6678" s="35"/>
      <c r="H6678" s="35"/>
      <c r="I6678" s="98"/>
      <c r="W6678">
        <f t="shared" si="719"/>
      </c>
      <c r="X6678">
        <f t="shared" si="720"/>
      </c>
      <c r="Y6678">
        <f t="shared" si="721"/>
      </c>
      <c r="Z6678">
        <f t="shared" si="722"/>
      </c>
    </row>
    <row r="6679" spans="1:26" ht="15.75" thickBot="1">
      <c r="A6679" s="99"/>
      <c r="B6679" s="38"/>
      <c r="C6679" s="39" t="s">
        <v>21</v>
      </c>
      <c r="D6679" s="40">
        <f>SUM(D6663:D6678)</f>
      </c>
      <c r="E6679" s="41" t="s">
        <v>360</v>
      </c>
      <c r="F6679" s="40">
        <f>SUM(F6663:F6678)</f>
      </c>
      <c r="G6679" s="40">
        <f>SUM(G6663:G6678)</f>
      </c>
      <c r="H6679" s="41">
        <f>+SUMPRODUCT(H6663:H6675,F6663:F6675)</f>
      </c>
      <c r="I6679" s="100">
        <f>+I6676-I6677</f>
      </c>
      <c r="M6679" s="118">
        <f>+I6679+42714</f>
      </c>
      <c r="W6679">
        <f t="shared" si="719"/>
      </c>
      <c r="X6679">
        <f t="shared" si="720"/>
      </c>
      <c r="Y6679">
        <f t="shared" si="721"/>
      </c>
      <c r="Z6679">
        <f t="shared" si="722"/>
      </c>
    </row>
    <row r="6680" spans="1:26">
      <c r="A6680" s="10"/>
      <c r="B6680" s="10"/>
      <c r="C6680" s="91"/>
      <c r="D6680" s="91"/>
      <c r="E6680" s="91"/>
      <c r="F6680" s="91"/>
      <c r="G6680" s="91"/>
      <c r="H6680" s="91"/>
      <c r="I6680" s="91"/>
      <c r="W6680">
        <f t="shared" si="719"/>
      </c>
      <c r="X6680">
        <f t="shared" si="720"/>
      </c>
      <c r="Y6680">
        <f t="shared" si="721"/>
      </c>
      <c r="Z6680">
        <f t="shared" si="722"/>
      </c>
    </row>
    <row r="6681" spans="1:26">
      <c r="W6681">
        <f t="shared" si="719"/>
      </c>
      <c r="X6681">
        <f t="shared" si="720"/>
      </c>
      <c r="Y6681">
        <f t="shared" si="721"/>
      </c>
      <c r="Z6681">
        <f t="shared" si="722"/>
      </c>
    </row>
    <row r="6682" spans="1:26">
      <c r="W6682">
        <f t="shared" si="719"/>
      </c>
      <c r="X6682">
        <f t="shared" si="720"/>
      </c>
      <c r="Y6682">
        <f t="shared" si="721"/>
      </c>
      <c r="Z6682">
        <f t="shared" si="722"/>
      </c>
    </row>
    <row r="6683" spans="1:26">
      <c r="W6683">
        <f t="shared" si="719"/>
      </c>
      <c r="X6683">
        <f t="shared" si="720"/>
      </c>
      <c r="Y6683">
        <f t="shared" si="721"/>
      </c>
      <c r="Z6683">
        <f t="shared" si="722"/>
      </c>
    </row>
    <row r="6684" spans="1:26">
      <c r="A6684" s="1562" t="s">
        <v>0</v>
      </c>
      <c r="B6684" s="1562"/>
      <c r="C6684" s="1562"/>
      <c r="D6684" s="1562"/>
      <c r="E6684" s="1562"/>
      <c r="F6684" s="1562"/>
      <c r="G6684" s="1562"/>
      <c r="H6684" s="1562"/>
      <c r="I6684" s="1562"/>
      <c r="W6684">
        <f t="shared" si="719"/>
      </c>
      <c r="X6684">
        <f t="shared" si="720"/>
      </c>
      <c r="Y6684">
        <f t="shared" si="721"/>
      </c>
      <c r="Z6684">
        <f t="shared" si="722"/>
      </c>
    </row>
    <row r="6685" spans="1:26">
      <c r="W6685">
        <f t="shared" si="719"/>
      </c>
      <c r="X6685">
        <f t="shared" si="720"/>
      </c>
      <c r="Y6685">
        <f t="shared" si="721"/>
      </c>
      <c r="Z6685">
        <f t="shared" si="722"/>
      </c>
    </row>
    <row r="6686" spans="1:26">
      <c r="W6686">
        <f t="shared" si="719"/>
      </c>
      <c r="X6686">
        <f t="shared" si="720"/>
      </c>
      <c r="Y6686">
        <f t="shared" si="721"/>
      </c>
      <c r="Z6686">
        <f t="shared" si="722"/>
      </c>
    </row>
    <row r="6687" spans="1:26">
      <c r="A6687" s="1" t="s">
        <v>1</v>
      </c>
      <c r="B6687" s="1"/>
      <c r="G6687" s="2" t="s">
        <v>2</v>
      </c>
      <c r="H6687" s="3" t="s">
        <v>1682</v>
      </c>
      <c r="I6687" s="124"/>
      <c r="W6687">
        <f t="shared" si="719"/>
      </c>
      <c r="X6687">
        <f t="shared" si="720"/>
      </c>
      <c r="Y6687">
        <f t="shared" si="721"/>
      </c>
      <c r="Z6687">
        <f t="shared" si="722"/>
      </c>
    </row>
    <row r="6688" spans="1:26">
      <c r="A6688" s="63" t="inlineStr">
        <is>
          <t>Dealer-303</t>
        </is>
      </c>
      <c r="B6688" s="1"/>
      <c r="F6688" s="4"/>
      <c r="G6688" s="2" t="s">
        <v>1440</v>
      </c>
      <c r="H6688" s="1" t="s">
        <v>205</v>
      </c>
      <c r="W6688">
        <f t="shared" si="719"/>
      </c>
      <c r="X6688">
        <f t="shared" si="720"/>
      </c>
      <c r="Y6688">
        <f t="shared" si="721"/>
      </c>
      <c r="Z6688">
        <f t="shared" si="722"/>
      </c>
    </row>
    <row r="6689" spans="1:26">
      <c r="A6689" s="136" t="inlineStr">
        <is>
          <t>Address line (redacted)</t>
        </is>
      </c>
      <c r="B6689" s="1"/>
      <c r="C6689" s="55" t="inlineStr">
        <is>
          <t>ATTN: Contact-069</t>
        </is>
      </c>
      <c r="W6689">
        <f t="shared" si="719"/>
      </c>
      <c r="X6689">
        <f t="shared" si="720"/>
      </c>
      <c r="Y6689">
        <f t="shared" si="721"/>
      </c>
      <c r="Z6689">
        <f t="shared" si="722"/>
      </c>
    </row>
    <row r="6690" spans="1:26">
      <c r="A6690" s="136" t="inlineStr">
        <is>
          <t>Address line (redacted)</t>
        </is>
      </c>
      <c r="B6690" s="1"/>
      <c r="D6690" s="85"/>
      <c r="E6690" s="85"/>
      <c r="F6690" s="85"/>
      <c r="G6690" s="85"/>
      <c r="H6690" s="85"/>
      <c r="W6690">
        <f t="shared" si="719"/>
      </c>
      <c r="X6690">
        <f t="shared" si="720"/>
      </c>
      <c r="Y6690">
        <f t="shared" si="721"/>
      </c>
      <c r="Z6690">
        <f t="shared" si="722"/>
      </c>
    </row>
    <row r="6691" spans="1:26">
      <c r="A6691" s="12" t="s">
        <v>299</v>
      </c>
      <c r="B6691" s="86" t="inlineStr">
        <is>
          <t>GSTIN-MASKED</t>
        </is>
      </c>
      <c r="D6691" s="85"/>
      <c r="E6691" s="85"/>
      <c r="F6691" s="85"/>
      <c r="G6691" s="85"/>
      <c r="H6691" s="85"/>
      <c r="W6691">
        <f t="shared" si="719"/>
      </c>
      <c r="X6691">
        <f t="shared" si="720"/>
      </c>
      <c r="Y6691">
        <f t="shared" si="721"/>
      </c>
      <c r="Z6691">
        <f t="shared" si="722"/>
      </c>
    </row>
    <row r="6692" spans="1:26">
      <c r="D6692" s="85"/>
      <c r="E6692" s="85"/>
      <c r="F6692" s="85"/>
      <c r="G6692" s="85"/>
      <c r="H6692" s="85"/>
      <c r="W6692">
        <f t="shared" si="719"/>
      </c>
      <c r="X6692">
        <f t="shared" si="720"/>
      </c>
      <c r="Y6692">
        <f t="shared" si="721"/>
      </c>
      <c r="Z6692">
        <f t="shared" si="722"/>
      </c>
    </row>
    <row r="6693" spans="1:26">
      <c r="W6693">
        <f t="shared" si="719"/>
      </c>
      <c r="X6693">
        <f t="shared" si="720"/>
      </c>
      <c r="Y6693">
        <f t="shared" si="721"/>
      </c>
      <c r="Z6693">
        <f t="shared" si="722"/>
      </c>
    </row>
    <row r="6694" spans="1:26">
      <c r="A6694" s="1" t="s">
        <v>5</v>
      </c>
      <c r="W6694">
        <f t="shared" si="719"/>
      </c>
      <c r="X6694">
        <f t="shared" si="720"/>
      </c>
      <c r="Y6694">
        <f t="shared" si="721"/>
      </c>
      <c r="Z6694">
        <f t="shared" si="722"/>
      </c>
    </row>
    <row r="6695" spans="1:26">
      <c r="A6695" s="1" t="s">
        <v>6</v>
      </c>
      <c r="W6695">
        <f t="shared" si="719"/>
      </c>
      <c r="X6695">
        <f t="shared" si="720"/>
      </c>
      <c r="Y6695">
        <f t="shared" si="721"/>
      </c>
      <c r="Z6695">
        <f t="shared" si="722"/>
      </c>
    </row>
    <row r="6696" spans="1:26" ht="15.75" thickBot="1">
      <c r="A6696" s="1" t="s">
        <v>7</v>
      </c>
      <c r="W6696">
        <f t="shared" si="719"/>
      </c>
      <c r="X6696">
        <f t="shared" si="720"/>
      </c>
      <c r="Y6696">
        <f t="shared" si="721"/>
      </c>
      <c r="Z6696">
        <f t="shared" si="722"/>
      </c>
    </row>
    <row r="6697" spans="1:26" ht="24">
      <c r="A6697" s="26" t="s">
        <v>8</v>
      </c>
      <c r="B6697" s="27" t="s">
        <v>9</v>
      </c>
      <c r="C6697" s="27" t="s">
        <v>10</v>
      </c>
      <c r="D6697" s="28" t="s">
        <v>11</v>
      </c>
      <c r="E6697" s="28" t="s">
        <v>12</v>
      </c>
      <c r="F6697" s="28" t="s">
        <v>13</v>
      </c>
      <c r="G6697" s="28" t="s">
        <v>14</v>
      </c>
      <c r="H6697" s="29" t="s">
        <v>15</v>
      </c>
      <c r="I6697" s="30" t="s">
        <v>16</v>
      </c>
      <c r="W6697">
        <f t="shared" si="719"/>
      </c>
      <c r="X6697">
        <f t="shared" si="720"/>
      </c>
      <c r="Y6697">
        <f t="shared" si="721"/>
      </c>
      <c r="Z6697">
        <f t="shared" si="722"/>
      </c>
    </row>
    <row r="6698" spans="1:26">
      <c r="A6698" s="16"/>
      <c r="B6698" s="1564" t="s">
        <v>796</v>
      </c>
      <c r="C6698" s="1565"/>
      <c r="D6698" s="16"/>
      <c r="E6698" s="5"/>
      <c r="F6698" s="5"/>
      <c r="G6698" s="5"/>
      <c r="H6698" s="16"/>
      <c r="I6698" s="102"/>
      <c r="W6698">
        <f t="shared" si="719"/>
      </c>
      <c r="X6698">
        <f t="shared" si="720"/>
      </c>
      <c r="Y6698">
        <f t="shared" si="721"/>
      </c>
      <c r="Z6698">
        <f t="shared" si="722"/>
      </c>
    </row>
    <row r="6699" spans="1:26" ht="36.75">
      <c r="A6699" s="5"/>
      <c r="B6699" s="18" t="s">
        <v>1694</v>
      </c>
      <c r="C6699" s="48" t="s">
        <v>1706</v>
      </c>
      <c r="D6699" s="19"/>
      <c r="E6699" s="10"/>
      <c r="F6699" s="5">
        <v>5</v>
      </c>
      <c r="G6699" s="578">
        <f t="shared" ref="G6699:G6705" si="723">+F6699</f>
      </c>
      <c r="H6699" s="19">
        <v>1</v>
      </c>
      <c r="I6699" s="58">
        <f t="shared" ref="I6699:I6709" si="724">+H6699*G6699</f>
      </c>
      <c r="W6699">
        <f t="shared" si="719"/>
      </c>
      <c r="X6699">
        <f t="shared" si="720"/>
      </c>
      <c r="Y6699">
        <f t="shared" si="721"/>
      </c>
      <c r="Z6699">
        <f t="shared" si="722"/>
      </c>
    </row>
    <row r="6700" spans="1:26" ht="108">
      <c r="A6700" s="5"/>
      <c r="B6700" s="106" t="s">
        <v>555</v>
      </c>
      <c r="C6700" s="260" t="s">
        <v>1705</v>
      </c>
      <c r="D6700" s="159"/>
      <c r="E6700" s="10"/>
      <c r="F6700" s="5">
        <v>2</v>
      </c>
      <c r="G6700" s="578">
        <f t="shared" si="723"/>
      </c>
      <c r="H6700" s="19">
        <v>1</v>
      </c>
      <c r="I6700" s="58">
        <f t="shared" si="724"/>
      </c>
      <c r="W6700">
        <f t="shared" si="719"/>
      </c>
      <c r="X6700">
        <f t="shared" si="720"/>
      </c>
      <c r="Y6700">
        <f t="shared" si="721"/>
      </c>
      <c r="Z6700">
        <f t="shared" si="722"/>
      </c>
    </row>
    <row r="6701" spans="1:26" ht="24">
      <c r="A6701" s="5"/>
      <c r="B6701" s="224" t="s">
        <v>649</v>
      </c>
      <c r="C6701" s="15" t="s">
        <v>1704</v>
      </c>
      <c r="D6701" s="19"/>
      <c r="E6701" s="10"/>
      <c r="F6701" s="5">
        <v>2</v>
      </c>
      <c r="G6701" s="578">
        <f t="shared" si="723"/>
      </c>
      <c r="H6701" s="19">
        <v>1</v>
      </c>
      <c r="I6701" s="58">
        <f t="shared" si="724"/>
      </c>
      <c r="W6701">
        <f t="shared" si="719"/>
      </c>
      <c r="X6701">
        <f t="shared" si="720"/>
      </c>
      <c r="Y6701">
        <f t="shared" si="721"/>
      </c>
      <c r="Z6701">
        <f t="shared" si="722"/>
      </c>
    </row>
    <row r="6702" spans="1:26" ht="24">
      <c r="A6702" s="5"/>
      <c r="B6702" s="18" t="s">
        <v>1703</v>
      </c>
      <c r="C6702" s="15" t="s">
        <v>1702</v>
      </c>
      <c r="D6702" s="19"/>
      <c r="E6702" s="10"/>
      <c r="F6702" s="5">
        <v>3</v>
      </c>
      <c r="G6702" s="578">
        <f t="shared" si="723"/>
      </c>
      <c r="H6702" s="19">
        <v>1</v>
      </c>
      <c r="I6702" s="58">
        <f t="shared" si="724"/>
      </c>
      <c r="W6702">
        <f t="shared" si="719"/>
      </c>
      <c r="X6702">
        <f t="shared" si="720"/>
      </c>
      <c r="Y6702">
        <f t="shared" si="721"/>
      </c>
      <c r="Z6702">
        <f t="shared" si="722"/>
      </c>
    </row>
    <row r="6703" spans="1:26" ht="36">
      <c r="A6703" s="16"/>
      <c r="B6703" s="224" t="s">
        <v>1689</v>
      </c>
      <c r="C6703" s="104" t="s">
        <v>1033</v>
      </c>
      <c r="D6703" s="19"/>
      <c r="E6703" s="10"/>
      <c r="F6703" s="21">
        <v>1</v>
      </c>
      <c r="G6703" s="578">
        <f t="shared" si="723"/>
      </c>
      <c r="H6703" s="19">
        <v>1</v>
      </c>
      <c r="I6703" s="58">
        <f t="shared" si="724"/>
      </c>
      <c r="W6703">
        <f t="shared" si="719"/>
      </c>
      <c r="X6703">
        <f t="shared" si="720"/>
      </c>
      <c r="Y6703">
        <f t="shared" si="721"/>
      </c>
      <c r="Z6703">
        <f t="shared" si="722"/>
      </c>
    </row>
    <row r="6704" spans="1:26" ht="24">
      <c r="A6704" s="16"/>
      <c r="B6704" s="224" t="s">
        <v>794</v>
      </c>
      <c r="C6704" s="104" t="s">
        <v>1701</v>
      </c>
      <c r="D6704" s="19"/>
      <c r="E6704" s="10"/>
      <c r="F6704" s="21">
        <v>1</v>
      </c>
      <c r="G6704" s="578">
        <f t="shared" si="723"/>
      </c>
      <c r="H6704" s="19">
        <v>1</v>
      </c>
      <c r="I6704" s="58">
        <f t="shared" si="724"/>
      </c>
      <c r="W6704">
        <f t="shared" si="719"/>
      </c>
      <c r="X6704">
        <f t="shared" si="720"/>
      </c>
      <c r="Y6704">
        <f t="shared" si="721"/>
      </c>
      <c r="Z6704">
        <f t="shared" si="722"/>
      </c>
    </row>
    <row r="6705" spans="1:26" ht="36.75">
      <c r="A6705" s="16"/>
      <c r="B6705" s="18" t="s">
        <v>1605</v>
      </c>
      <c r="C6705" s="48" t="s">
        <v>1700</v>
      </c>
      <c r="D6705" s="19"/>
      <c r="E6705" s="10"/>
      <c r="F6705" s="21">
        <v>1</v>
      </c>
      <c r="G6705" s="578">
        <f t="shared" si="723"/>
      </c>
      <c r="H6705" s="19">
        <v>1</v>
      </c>
      <c r="I6705" s="58">
        <f t="shared" si="724"/>
      </c>
      <c r="W6705">
        <f t="shared" si="719"/>
      </c>
      <c r="X6705">
        <f t="shared" si="720"/>
      </c>
      <c r="Y6705">
        <f t="shared" si="721"/>
      </c>
      <c r="Z6705">
        <f t="shared" si="722"/>
      </c>
    </row>
    <row r="6706" spans="1:26">
      <c r="A6706" s="16"/>
      <c r="B6706" s="1564" t="s">
        <v>384</v>
      </c>
      <c r="C6706" s="1565"/>
      <c r="D6706" s="159"/>
      <c r="E6706" s="10"/>
      <c r="F6706" s="21"/>
      <c r="G6706" s="6"/>
      <c r="H6706" s="19"/>
      <c r="I6706" s="58">
        <f t="shared" si="724"/>
      </c>
      <c r="W6706">
        <f t="shared" si="719"/>
      </c>
      <c r="X6706">
        <f t="shared" si="720"/>
      </c>
      <c r="Y6706">
        <f t="shared" si="721"/>
      </c>
      <c r="Z6706">
        <f t="shared" si="722"/>
      </c>
    </row>
    <row r="6707" spans="1:26" ht="60">
      <c r="A6707" s="16"/>
      <c r="B6707" s="18" t="s">
        <v>1699</v>
      </c>
      <c r="C6707" s="15" t="s">
        <v>1698</v>
      </c>
      <c r="D6707" s="19"/>
      <c r="E6707" s="10"/>
      <c r="F6707" s="21">
        <v>2</v>
      </c>
      <c r="G6707" s="578">
        <f>+F6707</f>
      </c>
      <c r="H6707" s="19">
        <v>1</v>
      </c>
      <c r="I6707" s="58">
        <f t="shared" si="724"/>
      </c>
      <c r="W6707">
        <f t="shared" si="719"/>
      </c>
      <c r="X6707">
        <f t="shared" si="720"/>
      </c>
      <c r="Y6707">
        <f t="shared" si="721"/>
      </c>
      <c r="Z6707">
        <f t="shared" si="722"/>
      </c>
    </row>
    <row r="6708" spans="1:26" ht="144">
      <c r="A6708" s="16"/>
      <c r="B6708" s="18" t="s">
        <v>649</v>
      </c>
      <c r="C6708" s="15" t="s">
        <v>1697</v>
      </c>
      <c r="D6708" s="159"/>
      <c r="E6708" s="10"/>
      <c r="F6708" s="21">
        <v>2</v>
      </c>
      <c r="G6708" s="578">
        <f>+F6708</f>
      </c>
      <c r="H6708" s="19">
        <v>1</v>
      </c>
      <c r="I6708" s="58">
        <f t="shared" si="724"/>
      </c>
      <c r="W6708">
        <f t="shared" si="719"/>
      </c>
      <c r="X6708">
        <f t="shared" si="720"/>
      </c>
      <c r="Y6708">
        <f t="shared" si="721"/>
      </c>
      <c r="Z6708">
        <f t="shared" si="722"/>
      </c>
    </row>
    <row r="6709" spans="1:26" ht="60">
      <c r="A6709" s="16"/>
      <c r="B6709" s="18" t="s">
        <v>1690</v>
      </c>
      <c r="C6709" s="15" t="s">
        <v>1696</v>
      </c>
      <c r="D6709" s="134"/>
      <c r="E6709" s="5"/>
      <c r="F6709" s="21">
        <v>3</v>
      </c>
      <c r="G6709" s="578">
        <f>+F6709</f>
      </c>
      <c r="H6709" s="5">
        <v>1</v>
      </c>
      <c r="I6709" s="58">
        <f t="shared" si="724"/>
      </c>
      <c r="W6709">
        <f t="shared" si="719"/>
      </c>
      <c r="X6709">
        <f t="shared" si="720"/>
      </c>
      <c r="Y6709">
        <f t="shared" si="721"/>
      </c>
      <c r="Z6709">
        <f t="shared" si="722"/>
      </c>
    </row>
    <row r="6710" spans="1:26">
      <c r="A6710" s="16"/>
      <c r="B6710" s="224"/>
      <c r="C6710" s="20"/>
      <c r="D6710" s="19"/>
      <c r="E6710" s="10"/>
      <c r="F6710" s="21"/>
      <c r="G6710" s="6"/>
      <c r="H6710" s="19"/>
      <c r="I6710" s="58"/>
      <c r="W6710">
        <f t="shared" si="719"/>
      </c>
      <c r="X6710">
        <f t="shared" si="720"/>
      </c>
      <c r="Y6710">
        <f t="shared" si="721"/>
      </c>
      <c r="Z6710">
        <f t="shared" si="722"/>
      </c>
    </row>
    <row r="6711" spans="1:26" ht="24">
      <c r="A6711" s="16"/>
      <c r="B6711" s="106" t="s">
        <v>555</v>
      </c>
      <c r="C6711" s="20" t="s">
        <v>556</v>
      </c>
      <c r="D6711" s="19"/>
      <c r="E6711" s="10"/>
      <c r="F6711" s="21">
        <v>1</v>
      </c>
      <c r="G6711" s="578">
        <f t="shared" ref="G6711:G6722" si="725">+F6711</f>
      </c>
      <c r="H6711" s="19">
        <v>1</v>
      </c>
      <c r="I6711" s="58">
        <f t="shared" ref="I6711:I6722" si="726">+H6711*G6711</f>
      </c>
      <c r="W6711">
        <f t="shared" si="719"/>
      </c>
      <c r="X6711">
        <f t="shared" si="720"/>
      </c>
      <c r="Y6711">
        <f t="shared" si="721"/>
      </c>
      <c r="Z6711">
        <f t="shared" si="722"/>
      </c>
    </row>
    <row r="6712" spans="1:26" ht="96.75">
      <c r="A6712" s="16"/>
      <c r="B6712" s="18" t="s">
        <v>1605</v>
      </c>
      <c r="C6712" s="307" t="s">
        <v>1695</v>
      </c>
      <c r="D6712" s="19"/>
      <c r="E6712" s="10"/>
      <c r="F6712" s="21">
        <v>2</v>
      </c>
      <c r="G6712" s="578">
        <f t="shared" si="725"/>
      </c>
      <c r="H6712" s="19">
        <v>1</v>
      </c>
      <c r="I6712" s="58">
        <f t="shared" si="726"/>
      </c>
      <c r="W6712">
        <f t="shared" si="719"/>
      </c>
      <c r="X6712">
        <f t="shared" si="720"/>
      </c>
      <c r="Y6712">
        <f t="shared" si="721"/>
      </c>
      <c r="Z6712">
        <f t="shared" si="722"/>
      </c>
    </row>
    <row r="6713" spans="1:26">
      <c r="A6713" s="16"/>
      <c r="B6713" s="1564" t="s">
        <v>565</v>
      </c>
      <c r="C6713" s="1565"/>
      <c r="D6713" s="19"/>
      <c r="E6713" s="10"/>
      <c r="F6713" s="21"/>
      <c r="G6713" s="6">
        <f t="shared" si="725"/>
      </c>
      <c r="H6713" s="19"/>
      <c r="I6713" s="58">
        <f t="shared" si="726"/>
      </c>
      <c r="W6713">
        <f t="shared" si="719"/>
      </c>
      <c r="X6713">
        <f t="shared" si="720"/>
      </c>
      <c r="Y6713">
        <f t="shared" si="721"/>
      </c>
      <c r="Z6713">
        <f t="shared" si="722"/>
      </c>
    </row>
    <row r="6714" spans="1:26" ht="36.75">
      <c r="A6714" s="16"/>
      <c r="B6714" s="18" t="s">
        <v>1694</v>
      </c>
      <c r="C6714" s="307" t="s">
        <v>1693</v>
      </c>
      <c r="D6714" s="19"/>
      <c r="E6714" s="10"/>
      <c r="F6714" s="21">
        <v>5</v>
      </c>
      <c r="G6714" s="578">
        <f t="shared" si="725"/>
      </c>
      <c r="H6714" s="19">
        <v>1</v>
      </c>
      <c r="I6714" s="58">
        <f t="shared" si="726"/>
      </c>
      <c r="W6714">
        <f t="shared" si="719"/>
      </c>
      <c r="X6714">
        <f t="shared" si="720"/>
      </c>
      <c r="Y6714">
        <f t="shared" si="721"/>
      </c>
      <c r="Z6714">
        <f t="shared" si="722"/>
      </c>
    </row>
    <row r="6715" spans="1:26" ht="84.75">
      <c r="A6715" s="16"/>
      <c r="B6715" s="18" t="s">
        <v>1692</v>
      </c>
      <c r="C6715" s="307" t="s">
        <v>1691</v>
      </c>
      <c r="D6715" s="19"/>
      <c r="E6715" s="10"/>
      <c r="F6715" s="21">
        <v>2</v>
      </c>
      <c r="G6715" s="578">
        <f t="shared" si="725"/>
      </c>
      <c r="H6715" s="19">
        <v>1</v>
      </c>
      <c r="I6715" s="58">
        <f t="shared" si="726"/>
      </c>
      <c r="W6715">
        <f t="shared" si="719"/>
      </c>
      <c r="X6715">
        <f t="shared" si="720"/>
      </c>
      <c r="Y6715">
        <f t="shared" si="721"/>
      </c>
      <c r="Z6715">
        <f t="shared" si="722"/>
      </c>
    </row>
    <row r="6716" spans="1:26" ht="24">
      <c r="A6716" s="16"/>
      <c r="B6716" s="224" t="s">
        <v>1690</v>
      </c>
      <c r="C6716" s="18" t="s">
        <v>1632</v>
      </c>
      <c r="D6716" s="19"/>
      <c r="E6716" s="10"/>
      <c r="F6716" s="21">
        <v>3</v>
      </c>
      <c r="G6716" s="578">
        <f t="shared" si="725"/>
      </c>
      <c r="H6716" s="19">
        <v>1</v>
      </c>
      <c r="I6716" s="58">
        <f t="shared" si="726"/>
      </c>
      <c r="W6716">
        <f t="shared" si="719"/>
      </c>
      <c r="X6716">
        <f t="shared" si="720"/>
      </c>
      <c r="Y6716">
        <f t="shared" si="721"/>
      </c>
      <c r="Z6716">
        <f t="shared" si="722"/>
      </c>
    </row>
    <row r="6717" spans="1:26" ht="36.75">
      <c r="A6717" s="16"/>
      <c r="B6717" s="18" t="s">
        <v>1689</v>
      </c>
      <c r="C6717" s="307" t="s">
        <v>1688</v>
      </c>
      <c r="D6717" s="19"/>
      <c r="E6717" s="10"/>
      <c r="F6717" s="21">
        <v>1</v>
      </c>
      <c r="G6717" s="578">
        <f t="shared" si="725"/>
      </c>
      <c r="H6717" s="19">
        <v>1</v>
      </c>
      <c r="I6717" s="58">
        <f t="shared" si="726"/>
      </c>
      <c r="W6717">
        <f t="shared" si="719"/>
      </c>
      <c r="X6717">
        <f t="shared" si="720"/>
      </c>
      <c r="Y6717">
        <f t="shared" si="721"/>
      </c>
      <c r="Z6717">
        <f t="shared" si="722"/>
      </c>
    </row>
    <row r="6718" spans="1:26" ht="24">
      <c r="A6718" s="16"/>
      <c r="B6718" s="224" t="s">
        <v>794</v>
      </c>
      <c r="C6718" s="309" t="s">
        <v>1687</v>
      </c>
      <c r="D6718" s="19"/>
      <c r="E6718" s="10"/>
      <c r="F6718" s="21">
        <v>2</v>
      </c>
      <c r="G6718" s="578">
        <f t="shared" si="725"/>
      </c>
      <c r="H6718" s="19">
        <v>1</v>
      </c>
      <c r="I6718" s="58">
        <f t="shared" si="726"/>
      </c>
      <c r="W6718">
        <f t="shared" si="719"/>
      </c>
      <c r="X6718">
        <f t="shared" si="720"/>
      </c>
      <c r="Y6718">
        <f t="shared" si="721"/>
      </c>
      <c r="Z6718">
        <f t="shared" si="722"/>
      </c>
    </row>
    <row r="6719" spans="1:26" ht="108">
      <c r="A6719" s="16"/>
      <c r="B6719" s="106" t="s">
        <v>1686</v>
      </c>
      <c r="C6719" s="309" t="s">
        <v>1685</v>
      </c>
      <c r="D6719" s="19"/>
      <c r="E6719" s="10"/>
      <c r="F6719" s="21">
        <v>2</v>
      </c>
      <c r="G6719" s="578">
        <f t="shared" si="725"/>
      </c>
      <c r="H6719" s="19">
        <v>1</v>
      </c>
      <c r="I6719" s="58">
        <f t="shared" si="726"/>
      </c>
      <c r="W6719">
        <f t="shared" si="719"/>
      </c>
      <c r="X6719">
        <f t="shared" si="720"/>
      </c>
      <c r="Y6719">
        <f t="shared" si="721"/>
      </c>
      <c r="Z6719">
        <f t="shared" si="722"/>
      </c>
    </row>
    <row r="6720" spans="1:26" ht="36">
      <c r="A6720" s="16"/>
      <c r="B6720" s="20" t="s">
        <v>287</v>
      </c>
      <c r="C6720" s="15" t="s">
        <v>1684</v>
      </c>
      <c r="D6720" s="19"/>
      <c r="F6720" s="21">
        <v>2</v>
      </c>
      <c r="G6720" s="578">
        <f t="shared" si="725"/>
      </c>
      <c r="H6720" s="19">
        <v>1</v>
      </c>
      <c r="I6720" s="58">
        <f t="shared" si="726"/>
      </c>
      <c r="W6720">
        <f t="shared" si="719"/>
      </c>
      <c r="X6720">
        <f t="shared" si="720"/>
      </c>
      <c r="Y6720">
        <f t="shared" si="721"/>
      </c>
      <c r="Z6720">
        <f t="shared" si="722"/>
      </c>
    </row>
    <row r="6721" spans="1:26">
      <c r="A6721" s="16"/>
      <c r="B6721" s="1564" t="s">
        <v>18</v>
      </c>
      <c r="C6721" s="1565"/>
      <c r="D6721" s="134"/>
      <c r="E6721" s="5"/>
      <c r="F6721" s="21"/>
      <c r="G6721" s="6">
        <f t="shared" si="725"/>
      </c>
      <c r="H6721" s="5"/>
      <c r="I6721" s="58">
        <f t="shared" si="726"/>
      </c>
      <c r="W6721">
        <f t="shared" si="719"/>
      </c>
      <c r="X6721">
        <f t="shared" si="720"/>
      </c>
      <c r="Y6721">
        <f t="shared" si="721"/>
      </c>
      <c r="Z6721">
        <f t="shared" si="722"/>
      </c>
    </row>
    <row r="6722" spans="1:26">
      <c r="A6722" s="16"/>
      <c r="B6722" s="8" t="s">
        <v>275</v>
      </c>
      <c r="C6722" s="5" t="s">
        <v>276</v>
      </c>
      <c r="D6722" s="134"/>
      <c r="E6722" s="5"/>
      <c r="F6722" s="484">
        <v>1</v>
      </c>
      <c r="G6722" s="578">
        <f t="shared" si="725"/>
      </c>
      <c r="H6722" s="9">
        <v>1</v>
      </c>
      <c r="I6722" s="58">
        <f t="shared" si="726"/>
      </c>
      <c r="W6722">
        <f t="shared" si="719"/>
      </c>
      <c r="X6722">
        <f t="shared" si="720"/>
      </c>
      <c r="Y6722">
        <f t="shared" si="721"/>
      </c>
      <c r="Z6722">
        <f t="shared" si="722"/>
      </c>
    </row>
    <row r="6723" spans="1:26">
      <c r="A6723" s="16"/>
      <c r="B6723" s="224"/>
      <c r="C6723" s="15"/>
      <c r="D6723" s="19"/>
      <c r="E6723" s="10"/>
      <c r="F6723" s="21"/>
      <c r="G6723" s="6"/>
      <c r="H6723" s="19"/>
      <c r="I6723" s="58"/>
      <c r="W6723">
        <f t="shared" si="719"/>
      </c>
      <c r="X6723">
        <f t="shared" si="720"/>
      </c>
      <c r="Y6723">
        <f t="shared" si="721"/>
      </c>
      <c r="Z6723">
        <f t="shared" si="722"/>
      </c>
    </row>
    <row r="6724" spans="1:26">
      <c r="A6724" s="16"/>
      <c r="B6724" s="95"/>
      <c r="C6724" s="5"/>
      <c r="D6724" s="134"/>
      <c r="E6724" s="5"/>
      <c r="F6724" s="21"/>
      <c r="G6724" s="6"/>
      <c r="H6724" s="5"/>
      <c r="I6724" s="102"/>
      <c r="W6724">
        <f t="shared" ref="W6724:W6787" si="727">IF(LEFT($H6724&amp;"",5)="2019-",$H6724,W6723)</f>
      </c>
      <c r="X6724">
        <f t="shared" ref="X6724:X6787" si="728">IF($W6724="",0,IF(COUNTIF($AB$2:$AB$80,$W6724)&gt;0,1,0))</f>
      </c>
      <c r="Y6724">
        <f t="shared" ref="Y6724:Y6787" si="729">IF($C6724="","",UPPER(TRIM(IFERROR(LEFT($C6724&amp;"",FIND("/",$C6724&amp;"")-1),$C6724&amp;""))))</f>
      </c>
      <c r="Z6724">
        <f t="shared" ref="Z6724:Z6787" si="730">IFERROR(IF(ISNUMBER($G6724),$G6724,0),0)</f>
      </c>
    </row>
    <row r="6725" spans="1:26">
      <c r="A6725" s="16"/>
      <c r="B6725" s="95"/>
      <c r="C6725" s="5"/>
      <c r="D6725" s="134"/>
      <c r="E6725" s="5"/>
      <c r="F6725" s="21"/>
      <c r="G6725" s="6"/>
      <c r="H6725" s="5"/>
      <c r="I6725" s="102"/>
      <c r="W6725">
        <f t="shared" si="727"/>
      </c>
      <c r="X6725">
        <f t="shared" si="728"/>
      </c>
      <c r="Y6725">
        <f t="shared" si="729"/>
      </c>
      <c r="Z6725">
        <f t="shared" si="730"/>
      </c>
    </row>
    <row r="6726" spans="1:26">
      <c r="A6726" s="16"/>
      <c r="B6726" s="137"/>
      <c r="C6726" s="96"/>
      <c r="D6726" s="138"/>
      <c r="E6726" s="138"/>
      <c r="F6726" s="5"/>
      <c r="G6726" s="5"/>
      <c r="H6726" s="16"/>
      <c r="I6726" s="102"/>
      <c r="W6726">
        <f t="shared" si="727"/>
      </c>
      <c r="X6726">
        <f t="shared" si="728"/>
      </c>
      <c r="Y6726">
        <f t="shared" si="729"/>
      </c>
      <c r="Z6726">
        <f t="shared" si="730"/>
      </c>
    </row>
    <row r="6727" spans="1:26">
      <c r="A6727" s="16"/>
      <c r="B6727" s="1568"/>
      <c r="C6727" s="1569"/>
      <c r="D6727" s="16"/>
      <c r="E6727" s="16"/>
      <c r="F6727" s="5"/>
      <c r="G6727" s="5"/>
      <c r="H6727" s="5"/>
      <c r="I6727" s="102"/>
      <c r="W6727">
        <f t="shared" si="727"/>
      </c>
      <c r="X6727">
        <f t="shared" si="728"/>
      </c>
      <c r="Y6727">
        <f t="shared" si="729"/>
      </c>
      <c r="Z6727">
        <f t="shared" si="730"/>
      </c>
    </row>
    <row r="6728" spans="1:26">
      <c r="A6728" s="139"/>
      <c r="B6728" s="1570"/>
      <c r="C6728" s="1571"/>
      <c r="D6728" s="5"/>
      <c r="E6728" s="5"/>
      <c r="F6728" s="21"/>
      <c r="G6728" s="6"/>
      <c r="H6728" s="5"/>
      <c r="I6728" s="58"/>
      <c r="W6728">
        <f t="shared" si="727"/>
      </c>
      <c r="X6728">
        <f t="shared" si="728"/>
      </c>
      <c r="Y6728">
        <f t="shared" si="729"/>
      </c>
      <c r="Z6728">
        <f t="shared" si="730"/>
      </c>
    </row>
    <row r="6729" spans="1:26">
      <c r="A6729" s="139"/>
      <c r="B6729" s="1590"/>
      <c r="C6729" s="1591"/>
      <c r="D6729" s="5"/>
      <c r="E6729" s="5"/>
      <c r="F6729" s="21"/>
      <c r="G6729" s="6"/>
      <c r="H6729" s="5"/>
      <c r="I6729" s="58"/>
      <c r="W6729">
        <f t="shared" si="727"/>
      </c>
      <c r="X6729">
        <f t="shared" si="728"/>
      </c>
      <c r="Y6729">
        <f t="shared" si="729"/>
      </c>
      <c r="Z6729">
        <f t="shared" si="730"/>
      </c>
    </row>
    <row r="6730" spans="1:26">
      <c r="A6730" s="139"/>
      <c r="B6730" s="8"/>
      <c r="C6730" s="5"/>
      <c r="D6730" s="21"/>
      <c r="E6730" s="5"/>
      <c r="F6730" s="21"/>
      <c r="G6730" s="6"/>
      <c r="H6730" s="5"/>
      <c r="I6730" s="58"/>
      <c r="W6730">
        <f t="shared" si="727"/>
      </c>
      <c r="X6730">
        <f t="shared" si="728"/>
      </c>
      <c r="Y6730">
        <f t="shared" si="729"/>
      </c>
      <c r="Z6730">
        <f t="shared" si="730"/>
      </c>
    </row>
    <row r="6731" spans="1:26" ht="15.75" thickBot="1">
      <c r="A6731" s="33"/>
      <c r="B6731" s="10"/>
      <c r="C6731" s="10"/>
      <c r="D6731" s="109"/>
      <c r="E6731" s="109"/>
      <c r="F6731" s="109"/>
      <c r="G6731" s="109"/>
      <c r="H6731" s="109"/>
      <c r="I6731" s="110"/>
      <c r="W6731">
        <f t="shared" si="727"/>
      </c>
      <c r="X6731">
        <f t="shared" si="728"/>
      </c>
      <c r="Y6731">
        <f t="shared" si="729"/>
      </c>
      <c r="Z6731">
        <f t="shared" si="730"/>
      </c>
    </row>
    <row r="6732" spans="1:26">
      <c r="A6732" s="33"/>
      <c r="B6732" s="10"/>
      <c r="C6732" s="10"/>
      <c r="D6732" s="91"/>
      <c r="E6732" s="91"/>
      <c r="F6732" s="91"/>
      <c r="G6732" s="92" t="s">
        <v>19</v>
      </c>
      <c r="H6732" s="91"/>
      <c r="I6732" s="111">
        <f>SUM(I6698:I6731)</f>
      </c>
      <c r="W6732">
        <f t="shared" si="727"/>
      </c>
      <c r="X6732">
        <f t="shared" si="728"/>
      </c>
      <c r="Y6732">
        <f t="shared" si="729"/>
      </c>
      <c r="Z6732">
        <f t="shared" si="730"/>
      </c>
    </row>
    <row r="6733" spans="1:26">
      <c r="A6733" s="149"/>
      <c r="B6733" s="69"/>
      <c r="C6733" s="69" t="s">
        <v>932</v>
      </c>
      <c r="D6733" s="69"/>
      <c r="E6733" s="69"/>
      <c r="F6733" s="69"/>
      <c r="G6733" s="69"/>
      <c r="H6733" s="112"/>
      <c r="I6733" s="61"/>
      <c r="W6733">
        <f t="shared" si="727"/>
      </c>
      <c r="X6733">
        <f t="shared" si="728"/>
      </c>
      <c r="Y6733">
        <f t="shared" si="729"/>
      </c>
      <c r="Z6733">
        <f t="shared" si="730"/>
      </c>
    </row>
    <row r="6734" spans="1:26">
      <c r="A6734" s="33"/>
      <c r="B6734" s="10"/>
      <c r="C6734" s="10"/>
      <c r="D6734" s="10"/>
      <c r="E6734" s="10"/>
      <c r="F6734" s="10"/>
      <c r="G6734" s="10"/>
      <c r="H6734" s="10"/>
      <c r="I6734" s="140"/>
      <c r="W6734">
        <f t="shared" si="727"/>
      </c>
      <c r="X6734">
        <f t="shared" si="728"/>
      </c>
      <c r="Y6734">
        <f t="shared" si="729"/>
      </c>
      <c r="Z6734">
        <f t="shared" si="730"/>
      </c>
    </row>
    <row r="6735" spans="1:26" ht="15.75" thickBot="1">
      <c r="A6735" s="33"/>
      <c r="B6735" s="11" t="s">
        <v>20</v>
      </c>
      <c r="C6735" s="35"/>
      <c r="D6735" s="35"/>
      <c r="E6735" s="35"/>
      <c r="F6735" s="35"/>
      <c r="G6735" s="35"/>
      <c r="H6735" s="35"/>
      <c r="I6735" s="36"/>
      <c r="W6735">
        <f t="shared" si="727"/>
      </c>
      <c r="X6735">
        <f t="shared" si="728"/>
      </c>
      <c r="Y6735">
        <f t="shared" si="729"/>
      </c>
      <c r="Z6735">
        <f t="shared" si="730"/>
      </c>
    </row>
    <row r="6736" spans="1:26" ht="15.75" thickBot="1">
      <c r="A6736" s="37"/>
      <c r="B6736" s="38"/>
      <c r="C6736" s="39" t="s">
        <v>21</v>
      </c>
      <c r="D6736" s="40">
        <f>SUM(D6698:D6735)</f>
      </c>
      <c r="E6736" s="41" t="s">
        <v>360</v>
      </c>
      <c r="F6736" s="40">
        <f>SUM(F6698:F6735)</f>
      </c>
      <c r="G6736" s="40">
        <f>SUM(G6698:G6735)</f>
      </c>
      <c r="H6736" s="41">
        <f>+SUMPRODUCT(H6698:H6731,F6698:F6731)</f>
      </c>
      <c r="I6736" s="43">
        <f>SUM(I6732:I6735)</f>
      </c>
      <c r="W6736">
        <f t="shared" si="727"/>
      </c>
      <c r="X6736">
        <f t="shared" si="728"/>
      </c>
      <c r="Y6736">
        <f t="shared" si="729"/>
      </c>
      <c r="Z6736">
        <f t="shared" si="730"/>
      </c>
    </row>
    <row r="6737" spans="1:26" ht="15.75" thickBot="1">
      <c r="A6737" s="44"/>
      <c r="B6737" s="116"/>
      <c r="C6737" s="45"/>
      <c r="D6737" s="45"/>
      <c r="E6737" s="45"/>
      <c r="F6737" s="45"/>
      <c r="G6737" s="45"/>
      <c r="H6737" s="45"/>
      <c r="I6737" s="47"/>
      <c r="W6737">
        <f t="shared" si="727"/>
      </c>
      <c r="X6737">
        <f t="shared" si="728"/>
      </c>
      <c r="Y6737">
        <f t="shared" si="729"/>
      </c>
      <c r="Z6737">
        <f t="shared" si="730"/>
      </c>
    </row>
    <row r="6738" spans="1:26">
      <c r="A6738" s="12" t="s">
        <v>315</v>
      </c>
      <c r="B6738" s="12"/>
      <c r="C6738" s="12"/>
      <c r="D6738" s="13"/>
      <c r="E6738" s="14"/>
      <c r="F6738" s="14"/>
      <c r="G6738" s="14"/>
      <c r="H6738" s="2"/>
      <c r="I6738" s="12"/>
      <c r="W6738">
        <f t="shared" si="727"/>
      </c>
      <c r="X6738">
        <f t="shared" si="728"/>
      </c>
      <c r="Y6738">
        <f t="shared" si="729"/>
      </c>
      <c r="Z6738">
        <f t="shared" si="730"/>
      </c>
    </row>
    <row r="6739" spans="1:26">
      <c r="W6739">
        <f t="shared" si="727"/>
      </c>
      <c r="X6739">
        <f t="shared" si="728"/>
      </c>
      <c r="Y6739">
        <f t="shared" si="729"/>
      </c>
      <c r="Z6739">
        <f t="shared" si="730"/>
      </c>
    </row>
    <row r="6740" spans="1:26">
      <c r="W6740">
        <f t="shared" si="727"/>
      </c>
      <c r="X6740">
        <f t="shared" si="728"/>
      </c>
      <c r="Y6740">
        <f t="shared" si="729"/>
      </c>
      <c r="Z6740">
        <f t="shared" si="730"/>
      </c>
    </row>
    <row r="6741" spans="1:26">
      <c r="W6741">
        <f t="shared" si="727"/>
      </c>
      <c r="X6741">
        <f t="shared" si="728"/>
      </c>
      <c r="Y6741">
        <f t="shared" si="729"/>
      </c>
      <c r="Z6741">
        <f t="shared" si="730"/>
      </c>
    </row>
    <row r="6742" spans="1:26">
      <c r="W6742">
        <f t="shared" si="727"/>
      </c>
      <c r="X6742">
        <f t="shared" si="728"/>
      </c>
      <c r="Y6742">
        <f t="shared" si="729"/>
      </c>
      <c r="Z6742">
        <f t="shared" si="730"/>
      </c>
    </row>
    <row r="6743" spans="1:26">
      <c r="W6743">
        <f t="shared" si="727"/>
      </c>
      <c r="X6743">
        <f t="shared" si="728"/>
      </c>
      <c r="Y6743">
        <f t="shared" si="729"/>
      </c>
      <c r="Z6743">
        <f t="shared" si="730"/>
      </c>
    </row>
    <row r="6744" spans="1:26">
      <c r="W6744">
        <f t="shared" si="727"/>
      </c>
      <c r="X6744">
        <f t="shared" si="728"/>
      </c>
      <c r="Y6744">
        <f t="shared" si="729"/>
      </c>
      <c r="Z6744">
        <f t="shared" si="730"/>
      </c>
    </row>
    <row r="6745" spans="1:26">
      <c r="W6745">
        <f t="shared" si="727"/>
      </c>
      <c r="X6745">
        <f t="shared" si="728"/>
      </c>
      <c r="Y6745">
        <f t="shared" si="729"/>
      </c>
      <c r="Z6745">
        <f t="shared" si="730"/>
      </c>
    </row>
    <row r="6746" spans="1:26">
      <c r="W6746">
        <f t="shared" si="727"/>
      </c>
      <c r="X6746">
        <f t="shared" si="728"/>
      </c>
      <c r="Y6746">
        <f t="shared" si="729"/>
      </c>
      <c r="Z6746">
        <f t="shared" si="730"/>
      </c>
    </row>
    <row r="6747" spans="1:26">
      <c r="A6747" s="1562" t="s">
        <v>0</v>
      </c>
      <c r="B6747" s="1562"/>
      <c r="C6747" s="1562"/>
      <c r="D6747" s="1562"/>
      <c r="E6747" s="1562"/>
      <c r="F6747" s="1562"/>
      <c r="G6747" s="1562"/>
      <c r="H6747" s="1562"/>
      <c r="I6747" s="1562"/>
      <c r="W6747">
        <f t="shared" si="727"/>
      </c>
      <c r="X6747">
        <f t="shared" si="728"/>
      </c>
      <c r="Y6747">
        <f t="shared" si="729"/>
      </c>
      <c r="Z6747">
        <f t="shared" si="730"/>
      </c>
    </row>
    <row r="6748" spans="1:26">
      <c r="W6748">
        <f t="shared" si="727"/>
      </c>
      <c r="X6748">
        <f t="shared" si="728"/>
      </c>
      <c r="Y6748">
        <f t="shared" si="729"/>
      </c>
      <c r="Z6748">
        <f t="shared" si="730"/>
      </c>
    </row>
    <row r="6749" spans="1:26">
      <c r="W6749">
        <f t="shared" si="727"/>
      </c>
      <c r="X6749">
        <f t="shared" si="728"/>
      </c>
      <c r="Y6749">
        <f t="shared" si="729"/>
      </c>
      <c r="Z6749">
        <f t="shared" si="730"/>
      </c>
    </row>
    <row r="6750" spans="1:26">
      <c r="A6750" s="1" t="s">
        <v>1</v>
      </c>
      <c r="B6750" s="1"/>
      <c r="G6750" s="489" t="s">
        <v>2</v>
      </c>
      <c r="H6750" s="3" t="s">
        <v>1712</v>
      </c>
      <c r="W6750">
        <f t="shared" si="727"/>
      </c>
      <c r="X6750">
        <f t="shared" si="728"/>
      </c>
      <c r="Y6750">
        <f t="shared" si="729"/>
      </c>
      <c r="Z6750">
        <f t="shared" si="730"/>
      </c>
    </row>
    <row r="6751" spans="1:26">
      <c r="A6751" s="1" t="inlineStr">
        <is>
          <t>Dealer-166</t>
        </is>
      </c>
      <c r="B6751" s="1"/>
      <c r="F6751" s="4"/>
      <c r="G6751" s="488" t="s">
        <v>1440</v>
      </c>
      <c r="H6751" s="582" t="s">
        <v>206</v>
      </c>
      <c r="W6751">
        <f t="shared" si="727"/>
      </c>
      <c r="X6751">
        <f t="shared" si="728"/>
      </c>
      <c r="Y6751">
        <f t="shared" si="729"/>
      </c>
      <c r="Z6751">
        <f t="shared" si="730"/>
      </c>
    </row>
    <row r="6752" spans="1:26">
      <c r="A6752" s="1" t="inlineStr">
        <is>
          <t>Address line (redacted)</t>
        </is>
      </c>
      <c r="B6752" s="1"/>
      <c r="H6752" s="22"/>
      <c r="W6752">
        <f t="shared" si="727"/>
      </c>
      <c r="X6752">
        <f t="shared" si="728"/>
      </c>
      <c r="Y6752">
        <f t="shared" si="729"/>
      </c>
      <c r="Z6752">
        <f t="shared" si="730"/>
      </c>
    </row>
    <row r="6753" spans="1:26">
      <c r="A6753" s="1" t="inlineStr">
        <is>
          <t>Address line (redacted)</t>
        </is>
      </c>
      <c r="B6753" s="1"/>
      <c r="D6753" s="85"/>
      <c r="E6753" s="85"/>
      <c r="F6753" s="85"/>
      <c r="G6753" s="85"/>
      <c r="H6753" s="85"/>
      <c r="W6753">
        <f t="shared" si="727"/>
      </c>
      <c r="X6753">
        <f t="shared" si="728"/>
      </c>
      <c r="Y6753">
        <f t="shared" si="729"/>
      </c>
      <c r="Z6753">
        <f t="shared" si="730"/>
      </c>
    </row>
    <row r="6754" spans="1:26">
      <c r="A6754" s="12" t="s">
        <v>299</v>
      </c>
      <c r="B6754" s="86" t="inlineStr">
        <is>
          <t>GSTIN-MASKED</t>
        </is>
      </c>
      <c r="D6754" s="85"/>
      <c r="E6754" s="85"/>
      <c r="F6754" s="85"/>
      <c r="G6754" s="85"/>
      <c r="H6754" s="85"/>
      <c r="W6754">
        <f t="shared" si="727"/>
      </c>
      <c r="X6754">
        <f t="shared" si="728"/>
      </c>
      <c r="Y6754">
        <f t="shared" si="729"/>
      </c>
      <c r="Z6754">
        <f t="shared" si="730"/>
      </c>
    </row>
    <row r="6755" spans="1:26">
      <c r="D6755" s="85"/>
      <c r="E6755" s="85"/>
      <c r="F6755" s="85"/>
      <c r="G6755" s="85"/>
      <c r="H6755" s="85"/>
      <c r="W6755">
        <f t="shared" si="727"/>
      </c>
      <c r="X6755">
        <f t="shared" si="728"/>
      </c>
      <c r="Y6755">
        <f t="shared" si="729"/>
      </c>
      <c r="Z6755">
        <f t="shared" si="730"/>
      </c>
    </row>
    <row r="6756" spans="1:26">
      <c r="W6756">
        <f t="shared" si="727"/>
      </c>
      <c r="X6756">
        <f t="shared" si="728"/>
      </c>
      <c r="Y6756">
        <f t="shared" si="729"/>
      </c>
      <c r="Z6756">
        <f t="shared" si="730"/>
      </c>
    </row>
    <row r="6757" spans="1:26">
      <c r="A6757" s="1" t="s">
        <v>5</v>
      </c>
      <c r="W6757">
        <f t="shared" si="727"/>
      </c>
      <c r="X6757">
        <f t="shared" si="728"/>
      </c>
      <c r="Y6757">
        <f t="shared" si="729"/>
      </c>
      <c r="Z6757">
        <f t="shared" si="730"/>
      </c>
    </row>
    <row r="6758" spans="1:26">
      <c r="A6758" s="1" t="s">
        <v>6</v>
      </c>
      <c r="W6758">
        <f t="shared" si="727"/>
      </c>
      <c r="X6758">
        <f t="shared" si="728"/>
      </c>
      <c r="Y6758">
        <f t="shared" si="729"/>
      </c>
      <c r="Z6758">
        <f t="shared" si="730"/>
      </c>
    </row>
    <row r="6759" spans="1:26">
      <c r="A6759" s="1" t="s">
        <v>7</v>
      </c>
      <c r="W6759">
        <f t="shared" si="727"/>
      </c>
      <c r="X6759">
        <f t="shared" si="728"/>
      </c>
      <c r="Y6759">
        <f t="shared" si="729"/>
      </c>
      <c r="Z6759">
        <f t="shared" si="730"/>
      </c>
    </row>
    <row r="6760" spans="1:26" ht="24">
      <c r="A6760" s="179" t="s">
        <v>8</v>
      </c>
      <c r="B6760" s="180" t="s">
        <v>9</v>
      </c>
      <c r="C6760" s="180" t="s">
        <v>10</v>
      </c>
      <c r="D6760" s="181" t="s">
        <v>11</v>
      </c>
      <c r="E6760" s="181" t="s">
        <v>12</v>
      </c>
      <c r="F6760" s="181" t="s">
        <v>13</v>
      </c>
      <c r="G6760" s="181" t="s">
        <v>14</v>
      </c>
      <c r="H6760" s="179" t="s">
        <v>15</v>
      </c>
      <c r="I6760" s="182" t="s">
        <v>16</v>
      </c>
      <c r="W6760">
        <f t="shared" si="727"/>
      </c>
      <c r="X6760">
        <f t="shared" si="728"/>
      </c>
      <c r="Y6760">
        <f t="shared" si="729"/>
      </c>
      <c r="Z6760">
        <f t="shared" si="730"/>
      </c>
    </row>
    <row r="6761" spans="1:26">
      <c r="A6761" s="5"/>
      <c r="B6761" s="1564" t="s">
        <v>17</v>
      </c>
      <c r="C6761" s="1565"/>
      <c r="D6761" s="5"/>
      <c r="E6761" s="5"/>
      <c r="F6761" s="21"/>
      <c r="G6761" s="6"/>
      <c r="H6761" s="5"/>
      <c r="I6761" s="183"/>
      <c r="W6761">
        <f t="shared" si="727"/>
      </c>
      <c r="X6761">
        <f t="shared" si="728"/>
      </c>
      <c r="Y6761">
        <f t="shared" si="729"/>
      </c>
      <c r="Z6761">
        <f t="shared" si="730"/>
      </c>
    </row>
    <row r="6762" spans="1:26">
      <c r="A6762" s="5">
        <v>1</v>
      </c>
      <c r="B6762" s="8" t="s">
        <v>1061</v>
      </c>
      <c r="C6762" s="5" t="s">
        <v>1060</v>
      </c>
      <c r="D6762" s="5">
        <v>1</v>
      </c>
      <c r="E6762" s="5">
        <v>5</v>
      </c>
      <c r="F6762" s="21">
        <f>+E6762*D6762</f>
      </c>
      <c r="G6762" s="6">
        <f>+E6762*D6762</f>
      </c>
      <c r="H6762" s="5">
        <v>1</v>
      </c>
      <c r="I6762" s="183">
        <f>+H6762*G6762</f>
      </c>
      <c r="J6762">
        <v>112</v>
      </c>
      <c r="K6762">
        <f>+H6762-J6762</f>
      </c>
      <c r="L6762">
        <f>+K6762*G6762</f>
      </c>
      <c r="W6762">
        <f t="shared" si="727"/>
      </c>
      <c r="X6762">
        <f t="shared" si="728"/>
      </c>
      <c r="Y6762">
        <f t="shared" si="729"/>
      </c>
      <c r="Z6762">
        <f t="shared" si="730"/>
      </c>
    </row>
    <row r="6763" spans="1:26">
      <c r="A6763" s="5"/>
      <c r="B6763" s="1564" t="s">
        <v>18</v>
      </c>
      <c r="C6763" s="1565"/>
      <c r="D6763" s="5"/>
      <c r="E6763" s="5"/>
      <c r="F6763" s="21"/>
      <c r="G6763" s="6"/>
      <c r="H6763" s="5"/>
      <c r="I6763" s="183"/>
      <c r="W6763">
        <f t="shared" si="727"/>
      </c>
      <c r="X6763">
        <f t="shared" si="728"/>
      </c>
      <c r="Y6763">
        <f t="shared" si="729"/>
      </c>
      <c r="Z6763">
        <f t="shared" si="730"/>
      </c>
    </row>
    <row r="6764" spans="1:26" ht="30">
      <c r="A6764" s="5">
        <v>2</v>
      </c>
      <c r="B6764" s="106" t="s">
        <v>1196</v>
      </c>
      <c r="C6764" s="271" t="s">
        <v>1195</v>
      </c>
      <c r="D6764" s="5">
        <v>1</v>
      </c>
      <c r="E6764" s="5">
        <v>10</v>
      </c>
      <c r="F6764" s="21">
        <f>+E6764*D6764</f>
      </c>
      <c r="G6764" s="6">
        <f>+E6764*D6764</f>
      </c>
      <c r="H6764" s="9">
        <v>1</v>
      </c>
      <c r="I6764" s="183">
        <f>+H6764*G6764</f>
      </c>
      <c r="J6764">
        <v>112</v>
      </c>
      <c r="K6764">
        <f>+H6764-J6764</f>
      </c>
      <c r="L6764">
        <f>+K6764*G6764</f>
      </c>
      <c r="W6764">
        <f t="shared" si="727"/>
      </c>
      <c r="X6764">
        <f t="shared" si="728"/>
      </c>
      <c r="Y6764">
        <f t="shared" si="729"/>
      </c>
      <c r="Z6764">
        <f t="shared" si="730"/>
      </c>
    </row>
    <row r="6765" spans="1:26" ht="24">
      <c r="A6765" s="5">
        <v>3</v>
      </c>
      <c r="B6765" s="106" t="s">
        <v>544</v>
      </c>
      <c r="C6765" s="269" t="s">
        <v>726</v>
      </c>
      <c r="D6765" s="5">
        <v>1</v>
      </c>
      <c r="E6765" s="5">
        <v>10</v>
      </c>
      <c r="F6765" s="21">
        <f>+E6765*D6765</f>
      </c>
      <c r="G6765" s="6">
        <f>+E6765*D6765</f>
      </c>
      <c r="H6765" s="9">
        <v>1</v>
      </c>
      <c r="I6765" s="183">
        <f>+H6765*G6765</f>
      </c>
      <c r="J6765">
        <v>112</v>
      </c>
      <c r="K6765">
        <f>+H6765-J6765</f>
      </c>
      <c r="L6765">
        <f>+K6765*G6765</f>
      </c>
      <c r="W6765">
        <f t="shared" si="727"/>
      </c>
      <c r="X6765">
        <f t="shared" si="728"/>
      </c>
      <c r="Y6765">
        <f t="shared" si="729"/>
      </c>
      <c r="Z6765">
        <f t="shared" si="730"/>
      </c>
    </row>
    <row r="6766" spans="1:26" ht="24">
      <c r="A6766" s="5">
        <v>4</v>
      </c>
      <c r="B6766" s="106" t="s">
        <v>1303</v>
      </c>
      <c r="C6766" s="269" t="s">
        <v>1306</v>
      </c>
      <c r="D6766" s="5">
        <v>1</v>
      </c>
      <c r="E6766" s="5">
        <v>10</v>
      </c>
      <c r="F6766" s="21">
        <f>+E6766*D6766</f>
      </c>
      <c r="G6766" s="6">
        <f>+E6766*D6766</f>
      </c>
      <c r="H6766" s="9">
        <v>1</v>
      </c>
      <c r="I6766" s="183">
        <f>+H6766*G6766</f>
      </c>
      <c r="J6766">
        <v>112</v>
      </c>
      <c r="K6766">
        <f>+H6766-J6766</f>
      </c>
      <c r="L6766">
        <f>+K6766*G6766</f>
      </c>
      <c r="W6766">
        <f t="shared" si="727"/>
      </c>
      <c r="X6766">
        <f t="shared" si="728"/>
      </c>
      <c r="Y6766">
        <f t="shared" si="729"/>
      </c>
      <c r="Z6766">
        <f t="shared" si="730"/>
      </c>
    </row>
    <row r="6767" spans="1:26" ht="36">
      <c r="A6767" s="5">
        <v>5</v>
      </c>
      <c r="B6767" s="106" t="s">
        <v>1713</v>
      </c>
      <c r="C6767" s="15" t="s">
        <v>1714</v>
      </c>
      <c r="D6767" s="5"/>
      <c r="E6767" s="5"/>
      <c r="F6767" s="21">
        <v>5</v>
      </c>
      <c r="G6767" s="6">
        <f>+F6767</f>
      </c>
      <c r="H6767" s="9">
        <v>1</v>
      </c>
      <c r="I6767" s="183">
        <f>+H6767*G6767</f>
      </c>
      <c r="J6767">
        <v>112</v>
      </c>
      <c r="K6767">
        <f>+H6767-J6767</f>
      </c>
      <c r="L6767">
        <f>+K6767*G6767</f>
      </c>
      <c r="W6767">
        <f t="shared" si="727"/>
      </c>
      <c r="X6767">
        <f t="shared" si="728"/>
      </c>
      <c r="Y6767">
        <f t="shared" si="729"/>
      </c>
      <c r="Z6767">
        <f t="shared" si="730"/>
      </c>
    </row>
    <row r="6768" spans="1:26">
      <c r="A6768" s="5"/>
      <c r="B6768" s="8"/>
      <c r="C6768" s="5"/>
      <c r="D6768" s="5"/>
      <c r="E6768" s="5"/>
      <c r="F6768" s="21"/>
      <c r="G6768" s="6"/>
      <c r="H6768" s="5"/>
      <c r="I6768" s="183"/>
      <c r="W6768">
        <f t="shared" si="727"/>
      </c>
      <c r="X6768">
        <f t="shared" si="728"/>
      </c>
      <c r="Y6768">
        <f t="shared" si="729"/>
      </c>
      <c r="Z6768">
        <f t="shared" si="730"/>
      </c>
    </row>
    <row r="6769" spans="1:26">
      <c r="A6769" s="5"/>
      <c r="B6769" s="8"/>
      <c r="C6769" s="5"/>
      <c r="D6769" s="5"/>
      <c r="E6769" s="5"/>
      <c r="F6769" s="21"/>
      <c r="G6769" s="6"/>
      <c r="H6769" s="5"/>
      <c r="I6769" s="183"/>
      <c r="W6769">
        <f t="shared" si="727"/>
      </c>
      <c r="X6769">
        <f t="shared" si="728"/>
      </c>
      <c r="Y6769">
        <f t="shared" si="729"/>
      </c>
      <c r="Z6769">
        <f t="shared" si="730"/>
      </c>
    </row>
    <row r="6770" spans="1:26">
      <c r="A6770" s="5"/>
      <c r="B6770" s="8"/>
      <c r="C6770" s="5"/>
      <c r="D6770" s="5"/>
      <c r="E6770" s="5"/>
      <c r="F6770" s="21"/>
      <c r="G6770" s="6"/>
      <c r="H6770" s="5"/>
      <c r="I6770" s="183"/>
      <c r="W6770">
        <f t="shared" si="727"/>
      </c>
      <c r="X6770">
        <f t="shared" si="728"/>
      </c>
      <c r="Y6770">
        <f t="shared" si="729"/>
      </c>
      <c r="Z6770">
        <f t="shared" si="730"/>
      </c>
    </row>
    <row r="6771" spans="1:26">
      <c r="A6771" s="5"/>
      <c r="B6771" s="8"/>
      <c r="C6771" s="5"/>
      <c r="D6771" s="5"/>
      <c r="E6771" s="5"/>
      <c r="F6771" s="21"/>
      <c r="G6771" s="6"/>
      <c r="H6771" s="5"/>
      <c r="I6771" s="183"/>
      <c r="W6771">
        <f t="shared" si="727"/>
      </c>
      <c r="X6771">
        <f t="shared" si="728"/>
      </c>
      <c r="Y6771">
        <f t="shared" si="729"/>
      </c>
      <c r="Z6771">
        <f t="shared" si="730"/>
      </c>
    </row>
    <row r="6772" spans="1:26">
      <c r="A6772" s="5"/>
      <c r="B6772" s="8"/>
      <c r="C6772" s="5"/>
      <c r="D6772" s="5"/>
      <c r="E6772" s="5"/>
      <c r="F6772" s="21"/>
      <c r="G6772" s="6"/>
      <c r="H6772" s="5"/>
      <c r="I6772" s="183"/>
      <c r="W6772">
        <f t="shared" si="727"/>
      </c>
      <c r="X6772">
        <f t="shared" si="728"/>
      </c>
      <c r="Y6772">
        <f t="shared" si="729"/>
      </c>
      <c r="Z6772">
        <f t="shared" si="730"/>
      </c>
    </row>
    <row r="6773" spans="1:26">
      <c r="A6773" s="5"/>
      <c r="B6773" s="8"/>
      <c r="C6773" s="5"/>
      <c r="D6773" s="5"/>
      <c r="E6773" s="5"/>
      <c r="F6773" s="21"/>
      <c r="G6773" s="6"/>
      <c r="H6773" s="5"/>
      <c r="I6773" s="183"/>
      <c r="W6773">
        <f t="shared" si="727"/>
      </c>
      <c r="X6773">
        <f t="shared" si="728"/>
      </c>
      <c r="Y6773">
        <f t="shared" si="729"/>
      </c>
      <c r="Z6773">
        <f t="shared" si="730"/>
      </c>
    </row>
    <row r="6774" spans="1:26">
      <c r="A6774" s="5"/>
      <c r="B6774" s="8"/>
      <c r="C6774" s="5"/>
      <c r="D6774" s="5"/>
      <c r="E6774" s="5"/>
      <c r="F6774" s="21"/>
      <c r="G6774" s="6"/>
      <c r="H6774" s="5"/>
      <c r="I6774" s="183"/>
      <c r="W6774">
        <f t="shared" si="727"/>
      </c>
      <c r="X6774">
        <f t="shared" si="728"/>
      </c>
      <c r="Y6774">
        <f t="shared" si="729"/>
      </c>
      <c r="Z6774">
        <f t="shared" si="730"/>
      </c>
    </row>
    <row r="6775" spans="1:26">
      <c r="A6775" s="5"/>
      <c r="B6775" s="8"/>
      <c r="C6775" s="5"/>
      <c r="D6775" s="5"/>
      <c r="E6775" s="5"/>
      <c r="F6775" s="21"/>
      <c r="G6775" s="6"/>
      <c r="H6775" s="5"/>
      <c r="I6775" s="183"/>
      <c r="W6775">
        <f t="shared" si="727"/>
      </c>
      <c r="X6775">
        <f t="shared" si="728"/>
      </c>
      <c r="Y6775">
        <f t="shared" si="729"/>
      </c>
      <c r="Z6775">
        <f t="shared" si="730"/>
      </c>
    </row>
    <row r="6776" spans="1:26">
      <c r="A6776" s="5"/>
      <c r="B6776" s="8"/>
      <c r="C6776" s="5"/>
      <c r="D6776" s="5"/>
      <c r="E6776" s="5"/>
      <c r="F6776" s="21"/>
      <c r="G6776" s="6"/>
      <c r="H6776" s="5"/>
      <c r="I6776" s="183"/>
      <c r="W6776">
        <f t="shared" si="727"/>
      </c>
      <c r="X6776">
        <f t="shared" si="728"/>
      </c>
      <c r="Y6776">
        <f t="shared" si="729"/>
      </c>
      <c r="Z6776">
        <f t="shared" si="730"/>
      </c>
    </row>
    <row r="6777" spans="1:26">
      <c r="A6777" s="5"/>
      <c r="B6777" s="8"/>
      <c r="C6777" s="5"/>
      <c r="D6777" s="5"/>
      <c r="E6777" s="5"/>
      <c r="F6777" s="21"/>
      <c r="G6777" s="6"/>
      <c r="H6777" s="5"/>
      <c r="I6777" s="183"/>
      <c r="W6777">
        <f t="shared" si="727"/>
      </c>
      <c r="X6777">
        <f t="shared" si="728"/>
      </c>
      <c r="Y6777">
        <f t="shared" si="729"/>
      </c>
      <c r="Z6777">
        <f t="shared" si="730"/>
      </c>
    </row>
    <row r="6778" spans="1:26">
      <c r="A6778" s="5"/>
      <c r="B6778" s="8"/>
      <c r="C6778" s="5"/>
      <c r="D6778" s="5"/>
      <c r="E6778" s="5"/>
      <c r="F6778" s="21"/>
      <c r="G6778" s="6"/>
      <c r="H6778" s="5"/>
      <c r="I6778" s="183"/>
      <c r="W6778">
        <f t="shared" si="727"/>
      </c>
      <c r="X6778">
        <f t="shared" si="728"/>
      </c>
      <c r="Y6778">
        <f t="shared" si="729"/>
      </c>
      <c r="Z6778">
        <f t="shared" si="730"/>
      </c>
    </row>
    <row r="6779" spans="1:26" ht="15.75" thickBot="1">
      <c r="A6779" s="5"/>
      <c r="B6779" s="224"/>
      <c r="C6779" s="15"/>
      <c r="D6779" s="23"/>
      <c r="E6779" s="225"/>
      <c r="F6779" s="23"/>
      <c r="G6779" s="24"/>
      <c r="H6779" s="225"/>
      <c r="I6779" s="226"/>
      <c r="W6779">
        <f t="shared" si="727"/>
      </c>
      <c r="X6779">
        <f t="shared" si="728"/>
      </c>
      <c r="Y6779">
        <f t="shared" si="729"/>
      </c>
      <c r="Z6779">
        <f t="shared" si="730"/>
      </c>
    </row>
    <row r="6780" spans="1:26">
      <c r="A6780" s="227"/>
      <c r="B6780" s="17"/>
      <c r="C6780" s="5"/>
      <c r="D6780" s="59"/>
      <c r="E6780" s="59"/>
      <c r="F6780" s="53"/>
      <c r="G6780" s="78"/>
      <c r="H6780" s="68"/>
      <c r="I6780" s="228">
        <f>SUM(I6761:I6779)</f>
      </c>
      <c r="L6780">
        <f>SUM(L6752:L6779)</f>
      </c>
      <c r="W6780">
        <f t="shared" si="727"/>
      </c>
      <c r="X6780">
        <f t="shared" si="728"/>
      </c>
      <c r="Y6780">
        <f t="shared" si="729"/>
      </c>
      <c r="Z6780">
        <f t="shared" si="730"/>
      </c>
    </row>
    <row r="6781" spans="1:26">
      <c r="A6781" s="10"/>
      <c r="B6781" s="10"/>
      <c r="C6781" s="69"/>
      <c r="D6781" s="69" t="s">
        <v>520</v>
      </c>
      <c r="E6781" s="69"/>
      <c r="F6781" s="69"/>
      <c r="G6781" s="69"/>
      <c r="H6781" s="112">
        <v>1</v>
      </c>
      <c r="I6781" s="191">
        <f>+L6780*H6781</f>
      </c>
      <c r="W6781">
        <f t="shared" si="727"/>
      </c>
      <c r="X6781">
        <f t="shared" si="728"/>
      </c>
      <c r="Y6781">
        <f t="shared" si="729"/>
      </c>
      <c r="Z6781">
        <f t="shared" si="730"/>
      </c>
    </row>
    <row r="6782" spans="1:26" ht="15.75" thickBot="1">
      <c r="A6782" s="10"/>
      <c r="B6782" s="11" t="s">
        <v>20</v>
      </c>
      <c r="C6782" s="35"/>
      <c r="D6782" s="35"/>
      <c r="E6782" s="35"/>
      <c r="F6782" s="35"/>
      <c r="G6782" s="35"/>
      <c r="H6782" s="35"/>
      <c r="I6782" s="98"/>
      <c r="W6782">
        <f t="shared" si="727"/>
      </c>
      <c r="X6782">
        <f t="shared" si="728"/>
      </c>
      <c r="Y6782">
        <f t="shared" si="729"/>
      </c>
      <c r="Z6782">
        <f t="shared" si="730"/>
      </c>
    </row>
    <row r="6783" spans="1:26" ht="15.75" thickBot="1">
      <c r="A6783" s="99"/>
      <c r="B6783" s="38"/>
      <c r="C6783" s="39" t="s">
        <v>21</v>
      </c>
      <c r="D6783" s="40">
        <f>SUM(D6761:D6782)</f>
      </c>
      <c r="E6783" s="41" t="s">
        <v>360</v>
      </c>
      <c r="F6783" s="40">
        <f>SUM(F6761:F6782)</f>
      </c>
      <c r="G6783" s="40">
        <f>SUM(G6761:G6782)</f>
      </c>
      <c r="H6783" s="41">
        <f>+SUMPRODUCT(H6761:H6779,F6761:F6779)</f>
      </c>
      <c r="I6783" s="100">
        <f>+I6780-I6781</f>
      </c>
      <c r="W6783">
        <f t="shared" si="727"/>
      </c>
      <c r="X6783">
        <f t="shared" si="728"/>
      </c>
      <c r="Y6783">
        <f t="shared" si="729"/>
      </c>
      <c r="Z6783">
        <f t="shared" si="730"/>
      </c>
    </row>
    <row r="6784" spans="1:26">
      <c r="A6784" s="10"/>
      <c r="B6784" s="10"/>
      <c r="C6784" s="91"/>
      <c r="D6784" s="91"/>
      <c r="E6784" s="91"/>
      <c r="F6784" s="91"/>
      <c r="G6784" s="91"/>
      <c r="H6784" s="91"/>
      <c r="I6784" s="91"/>
      <c r="W6784">
        <f t="shared" si="727"/>
      </c>
      <c r="X6784">
        <f t="shared" si="728"/>
      </c>
      <c r="Y6784">
        <f t="shared" si="729"/>
      </c>
      <c r="Z6784">
        <f t="shared" si="730"/>
      </c>
    </row>
    <row r="6785" spans="1:26">
      <c r="W6785">
        <f t="shared" si="727"/>
      </c>
      <c r="X6785">
        <f t="shared" si="728"/>
      </c>
      <c r="Y6785">
        <f t="shared" si="729"/>
      </c>
      <c r="Z6785">
        <f t="shared" si="730"/>
      </c>
    </row>
    <row r="6786" spans="1:26">
      <c r="W6786">
        <f t="shared" si="727"/>
      </c>
      <c r="X6786">
        <f t="shared" si="728"/>
      </c>
      <c r="Y6786">
        <f t="shared" si="729"/>
      </c>
      <c r="Z6786">
        <f t="shared" si="730"/>
      </c>
    </row>
    <row r="6787" spans="1:26">
      <c r="W6787">
        <f t="shared" si="727"/>
      </c>
      <c r="X6787">
        <f t="shared" si="728"/>
      </c>
      <c r="Y6787">
        <f t="shared" si="729"/>
      </c>
      <c r="Z6787">
        <f t="shared" si="730"/>
      </c>
    </row>
    <row r="6788" spans="1:26">
      <c r="W6788">
        <f t="shared" ref="W6788:W6851" si="731">IF(LEFT($H6788&amp;"",5)="2019-",$H6788,W6787)</f>
      </c>
      <c r="X6788">
        <f t="shared" ref="X6788:X6851" si="732">IF($W6788="",0,IF(COUNTIF($AB$2:$AB$80,$W6788)&gt;0,1,0))</f>
      </c>
      <c r="Y6788">
        <f t="shared" ref="Y6788:Y6851" si="733">IF($C6788="","",UPPER(TRIM(IFERROR(LEFT($C6788&amp;"",FIND("/",$C6788&amp;"")-1),$C6788&amp;""))))</f>
      </c>
      <c r="Z6788">
        <f t="shared" ref="Z6788:Z6851" si="734">IFERROR(IF(ISNUMBER($G6788),$G6788,0),0)</f>
      </c>
    </row>
    <row r="6789" spans="1:26">
      <c r="A6789" s="1562" t="s">
        <v>0</v>
      </c>
      <c r="B6789" s="1562"/>
      <c r="C6789" s="1562"/>
      <c r="D6789" s="1562"/>
      <c r="E6789" s="1562"/>
      <c r="F6789" s="1562"/>
      <c r="G6789" s="1562"/>
      <c r="H6789" s="1562"/>
      <c r="I6789" s="1562"/>
      <c r="W6789">
        <f t="shared" si="731"/>
      </c>
      <c r="X6789">
        <f t="shared" si="732"/>
      </c>
      <c r="Y6789">
        <f t="shared" si="733"/>
      </c>
      <c r="Z6789">
        <f t="shared" si="734"/>
      </c>
    </row>
    <row r="6790" spans="1:26">
      <c r="W6790">
        <f t="shared" si="731"/>
      </c>
      <c r="X6790">
        <f t="shared" si="732"/>
      </c>
      <c r="Y6790">
        <f t="shared" si="733"/>
      </c>
      <c r="Z6790">
        <f t="shared" si="734"/>
      </c>
    </row>
    <row r="6791" spans="1:26">
      <c r="A6791" s="1" t="s">
        <v>1</v>
      </c>
      <c r="B6791" s="1"/>
      <c r="G6791" s="2" t="s">
        <v>2</v>
      </c>
      <c r="H6791" s="3" t="s">
        <v>1712</v>
      </c>
      <c r="W6791">
        <f t="shared" si="731"/>
      </c>
      <c r="X6791">
        <f t="shared" si="732"/>
      </c>
      <c r="Y6791">
        <f t="shared" si="733"/>
      </c>
      <c r="Z6791">
        <f t="shared" si="734"/>
      </c>
    </row>
    <row r="6792" spans="1:26">
      <c r="A6792" s="1" t="inlineStr">
        <is>
          <t>Dealer-272</t>
        </is>
      </c>
      <c r="B6792" s="1"/>
      <c r="C6792" s="51"/>
      <c r="F6792" s="4" t="s">
        <v>3</v>
      </c>
      <c r="G6792" s="2"/>
      <c r="H6792" s="1" t="s">
        <v>207</v>
      </c>
      <c r="W6792">
        <f t="shared" si="731"/>
      </c>
      <c r="X6792">
        <f t="shared" si="732"/>
      </c>
      <c r="Y6792">
        <f t="shared" si="733"/>
      </c>
      <c r="Z6792">
        <f t="shared" si="734"/>
      </c>
    </row>
    <row r="6793" spans="1:26">
      <c r="A6793" s="1" t="inlineStr">
        <is>
          <t>Dealer-273</t>
        </is>
      </c>
      <c r="B6793" s="1"/>
      <c r="C6793" s="51"/>
      <c r="W6793">
        <f t="shared" si="731"/>
      </c>
      <c r="X6793">
        <f t="shared" si="732"/>
      </c>
      <c r="Y6793">
        <f t="shared" si="733"/>
      </c>
      <c r="Z6793">
        <f t="shared" si="734"/>
      </c>
    </row>
    <row r="6794" spans="1:26">
      <c r="A6794" s="1" t="inlineStr">
        <is>
          <t>Address line (redacted)</t>
        </is>
      </c>
      <c r="B6794" s="1"/>
      <c r="C6794" s="51"/>
      <c r="W6794">
        <f t="shared" si="731"/>
      </c>
      <c r="X6794">
        <f t="shared" si="732"/>
      </c>
      <c r="Y6794">
        <f t="shared" si="733"/>
      </c>
      <c r="Z6794">
        <f t="shared" si="734"/>
      </c>
    </row>
    <row r="6795" spans="1:26">
      <c r="A6795" s="1"/>
      <c r="B6795" s="1582"/>
      <c r="C6795" s="1582"/>
      <c r="W6795">
        <f t="shared" si="731"/>
      </c>
      <c r="X6795">
        <f t="shared" si="732"/>
      </c>
      <c r="Y6795">
        <f t="shared" si="733"/>
      </c>
      <c r="Z6795">
        <f t="shared" si="734"/>
      </c>
    </row>
    <row r="6796" spans="1:26">
      <c r="A6796" s="49" t="s">
        <v>4</v>
      </c>
      <c r="B6796" s="87" t="inlineStr">
        <is>
          <t>GSTIN-MASKED</t>
        </is>
      </c>
      <c r="W6796">
        <f t="shared" si="731"/>
      </c>
      <c r="X6796">
        <f t="shared" si="732"/>
      </c>
      <c r="Y6796">
        <f t="shared" si="733"/>
      </c>
      <c r="Z6796">
        <f t="shared" si="734"/>
      </c>
    </row>
    <row r="6797" spans="1:26">
      <c r="A6797" s="49"/>
      <c r="B6797" s="87"/>
      <c r="W6797">
        <f t="shared" si="731"/>
      </c>
      <c r="X6797">
        <f t="shared" si="732"/>
      </c>
      <c r="Y6797">
        <f t="shared" si="733"/>
      </c>
      <c r="Z6797">
        <f t="shared" si="734"/>
      </c>
    </row>
    <row r="6798" spans="1:26">
      <c r="A6798" s="393" t="inlineStr">
        <is>
          <t>Address line (redacted)</t>
        </is>
      </c>
      <c r="B6798" s="87"/>
      <c r="W6798">
        <f t="shared" si="731"/>
      </c>
      <c r="X6798">
        <f t="shared" si="732"/>
      </c>
      <c r="Y6798">
        <f t="shared" si="733"/>
      </c>
      <c r="Z6798">
        <f t="shared" si="734"/>
      </c>
    </row>
    <row r="6799" spans="1:26">
      <c r="A6799" s="521" t="s">
        <v>1875</v>
      </c>
      <c r="B6799" s="524" t="inlineStr">
        <is>
          <t>PHONE-MASKED</t>
        </is>
      </c>
      <c r="W6799">
        <f t="shared" si="731"/>
      </c>
      <c r="X6799">
        <f t="shared" si="732"/>
      </c>
      <c r="Y6799">
        <f t="shared" si="733"/>
      </c>
      <c r="Z6799">
        <f t="shared" si="734"/>
      </c>
    </row>
    <row r="6800" spans="1:26">
      <c r="A6800" s="521" t="inlineStr">
        <is>
          <t>GSTIN-MASKED</t>
        </is>
      </c>
      <c r="B6800" s="86"/>
      <c r="W6800">
        <f t="shared" si="731"/>
      </c>
      <c r="X6800">
        <f t="shared" si="732"/>
      </c>
      <c r="Y6800">
        <f t="shared" si="733"/>
      </c>
      <c r="Z6800">
        <f t="shared" si="734"/>
      </c>
    </row>
    <row r="6801" spans="1:26">
      <c r="A6801" s="1" t="s">
        <v>5</v>
      </c>
      <c r="W6801">
        <f t="shared" si="731"/>
      </c>
      <c r="X6801">
        <f t="shared" si="732"/>
      </c>
      <c r="Y6801">
        <f t="shared" si="733"/>
      </c>
      <c r="Z6801">
        <f t="shared" si="734"/>
      </c>
    </row>
    <row r="6802" spans="1:26">
      <c r="A6802" s="1" t="s">
        <v>6</v>
      </c>
      <c r="W6802">
        <f t="shared" si="731"/>
      </c>
      <c r="X6802">
        <f t="shared" si="732"/>
      </c>
      <c r="Y6802">
        <f t="shared" si="733"/>
      </c>
      <c r="Z6802">
        <f t="shared" si="734"/>
      </c>
    </row>
    <row r="6803" spans="1:26" ht="15.75" thickBot="1">
      <c r="A6803" s="1" t="s">
        <v>7</v>
      </c>
      <c r="W6803">
        <f t="shared" si="731"/>
      </c>
      <c r="X6803">
        <f t="shared" si="732"/>
      </c>
      <c r="Y6803">
        <f t="shared" si="733"/>
      </c>
      <c r="Z6803">
        <f t="shared" si="734"/>
      </c>
    </row>
    <row r="6804" spans="1:26" ht="24">
      <c r="A6804" s="26" t="s">
        <v>8</v>
      </c>
      <c r="B6804" s="27" t="s">
        <v>9</v>
      </c>
      <c r="C6804" s="27" t="s">
        <v>10</v>
      </c>
      <c r="D6804" s="28" t="s">
        <v>11</v>
      </c>
      <c r="E6804" s="28" t="s">
        <v>12</v>
      </c>
      <c r="F6804" s="28" t="s">
        <v>13</v>
      </c>
      <c r="G6804" s="28" t="s">
        <v>14</v>
      </c>
      <c r="H6804" s="29" t="s">
        <v>15</v>
      </c>
      <c r="I6804" s="30" t="s">
        <v>16</v>
      </c>
      <c r="W6804">
        <f t="shared" si="731"/>
      </c>
      <c r="X6804">
        <f t="shared" si="732"/>
      </c>
      <c r="Y6804">
        <f t="shared" si="733"/>
      </c>
      <c r="Z6804">
        <f t="shared" si="734"/>
      </c>
    </row>
    <row r="6805" spans="1:26">
      <c r="A6805" s="5"/>
      <c r="B6805" s="1592" t="s">
        <v>17</v>
      </c>
      <c r="C6805" s="1593"/>
      <c r="D6805" s="138"/>
      <c r="E6805" s="138"/>
      <c r="F6805" s="5"/>
      <c r="G6805" s="6"/>
      <c r="H6805" s="138"/>
      <c r="I6805" s="129"/>
      <c r="W6805">
        <f t="shared" si="731"/>
      </c>
      <c r="X6805">
        <f t="shared" si="732"/>
      </c>
      <c r="Y6805">
        <f t="shared" si="733"/>
      </c>
      <c r="Z6805">
        <f t="shared" si="734"/>
      </c>
    </row>
    <row r="6806" spans="1:26">
      <c r="A6806" s="107">
        <v>1</v>
      </c>
      <c r="B6806" s="8" t="s">
        <v>908</v>
      </c>
      <c r="C6806" s="5" t="s">
        <v>907</v>
      </c>
      <c r="D6806" s="5">
        <v>2</v>
      </c>
      <c r="E6806" s="5">
        <v>5</v>
      </c>
      <c r="F6806" s="50">
        <f>+E6806*D6806</f>
      </c>
      <c r="G6806" s="578">
        <f>+E6806*D6806</f>
      </c>
      <c r="H6806" s="5">
        <v>1</v>
      </c>
      <c r="I6806" s="129">
        <f>+H6806*G6806</f>
      </c>
      <c r="J6806">
        <f>+H6806*G6806</f>
      </c>
      <c r="W6806">
        <f t="shared" si="731"/>
      </c>
      <c r="X6806">
        <f t="shared" si="732"/>
      </c>
      <c r="Y6806">
        <f t="shared" si="733"/>
      </c>
      <c r="Z6806">
        <f t="shared" si="734"/>
      </c>
    </row>
    <row r="6807" spans="1:26">
      <c r="A6807" s="107">
        <v>2</v>
      </c>
      <c r="B6807" s="8" t="s">
        <v>447</v>
      </c>
      <c r="C6807" s="5" t="s">
        <v>446</v>
      </c>
      <c r="D6807" s="5">
        <v>1</v>
      </c>
      <c r="E6807" s="5">
        <v>5</v>
      </c>
      <c r="F6807" s="50">
        <f>+E6807*D6807</f>
      </c>
      <c r="G6807" s="578">
        <f>+E6807*D6807</f>
      </c>
      <c r="H6807" s="5">
        <v>1</v>
      </c>
      <c r="I6807" s="129">
        <f>+H6807*G6807</f>
      </c>
      <c r="J6807">
        <f>+H6807*G6807</f>
      </c>
      <c r="W6807">
        <f t="shared" si="731"/>
      </c>
      <c r="X6807">
        <f t="shared" si="732"/>
      </c>
      <c r="Y6807">
        <f t="shared" si="733"/>
      </c>
      <c r="Z6807">
        <f t="shared" si="734"/>
      </c>
    </row>
    <row r="6808" spans="1:26">
      <c r="A6808" s="107">
        <v>3</v>
      </c>
      <c r="B6808" s="8" t="s">
        <v>576</v>
      </c>
      <c r="C6808" s="5" t="s">
        <v>577</v>
      </c>
      <c r="D6808" s="5">
        <v>2</v>
      </c>
      <c r="E6808" s="5">
        <v>5</v>
      </c>
      <c r="F6808" s="50">
        <f t="shared" ref="F6808:F6813" si="735">+E6808*D6808</f>
      </c>
      <c r="G6808" s="578">
        <f t="shared" ref="G6808:G6813" si="736">+E6808*D6808</f>
      </c>
      <c r="H6808" s="5">
        <v>1</v>
      </c>
      <c r="I6808" s="129">
        <f t="shared" ref="I6808:I6843" si="737">+H6808*G6808</f>
      </c>
      <c r="J6808">
        <f>+H6808*G6808</f>
      </c>
      <c r="W6808">
        <f t="shared" si="731"/>
      </c>
      <c r="X6808">
        <f t="shared" si="732"/>
      </c>
      <c r="Y6808">
        <f t="shared" si="733"/>
      </c>
      <c r="Z6808">
        <f t="shared" si="734"/>
      </c>
    </row>
    <row r="6809" spans="1:26" ht="24">
      <c r="A6809" s="107">
        <v>4</v>
      </c>
      <c r="B6809" s="15" t="s">
        <v>1315</v>
      </c>
      <c r="C6809" s="5" t="s">
        <v>1316</v>
      </c>
      <c r="D6809" s="5">
        <v>2</v>
      </c>
      <c r="E6809" s="5">
        <v>5</v>
      </c>
      <c r="F6809" s="50">
        <f t="shared" si="735"/>
      </c>
      <c r="G6809" s="578">
        <f t="shared" si="736"/>
      </c>
      <c r="H6809" s="5">
        <v>1</v>
      </c>
      <c r="I6809" s="129">
        <f t="shared" si="737"/>
      </c>
      <c r="J6809">
        <f t="shared" ref="J6809:J6843" si="738">+H6809*G6809</f>
      </c>
      <c r="W6809">
        <f t="shared" si="731"/>
      </c>
      <c r="X6809">
        <f t="shared" si="732"/>
      </c>
      <c r="Y6809">
        <f t="shared" si="733"/>
      </c>
      <c r="Z6809">
        <f t="shared" si="734"/>
      </c>
    </row>
    <row r="6810" spans="1:26">
      <c r="A6810" s="107">
        <v>5</v>
      </c>
      <c r="B6810" s="8" t="s">
        <v>382</v>
      </c>
      <c r="C6810" s="5" t="s">
        <v>383</v>
      </c>
      <c r="D6810" s="5">
        <v>1</v>
      </c>
      <c r="E6810" s="5">
        <v>5</v>
      </c>
      <c r="F6810" s="50">
        <f t="shared" si="735"/>
      </c>
      <c r="G6810" s="578">
        <f t="shared" si="736"/>
      </c>
      <c r="H6810" s="5">
        <v>1</v>
      </c>
      <c r="I6810" s="129">
        <f t="shared" si="737"/>
      </c>
      <c r="J6810">
        <f t="shared" si="738"/>
      </c>
      <c r="W6810">
        <f t="shared" si="731"/>
      </c>
      <c r="X6810">
        <f t="shared" si="732"/>
      </c>
      <c r="Y6810">
        <f t="shared" si="733"/>
      </c>
      <c r="Z6810">
        <f t="shared" si="734"/>
      </c>
    </row>
    <row r="6811" spans="1:26">
      <c r="A6811" s="107">
        <v>6</v>
      </c>
      <c r="B6811" s="8" t="s">
        <v>1064</v>
      </c>
      <c r="C6811" s="5" t="s">
        <v>1063</v>
      </c>
      <c r="D6811" s="5">
        <v>1</v>
      </c>
      <c r="E6811" s="5">
        <v>5</v>
      </c>
      <c r="F6811" s="50">
        <f t="shared" si="735"/>
      </c>
      <c r="G6811" s="578">
        <f t="shared" si="736"/>
      </c>
      <c r="H6811" s="5">
        <v>1</v>
      </c>
      <c r="I6811" s="129">
        <f t="shared" si="737"/>
      </c>
      <c r="J6811">
        <f t="shared" si="738"/>
      </c>
      <c r="W6811">
        <f t="shared" si="731"/>
      </c>
      <c r="X6811">
        <f t="shared" si="732"/>
      </c>
      <c r="Y6811">
        <f t="shared" si="733"/>
      </c>
      <c r="Z6811">
        <f t="shared" si="734"/>
      </c>
    </row>
    <row r="6812" spans="1:26">
      <c r="A6812" s="107">
        <v>7</v>
      </c>
      <c r="B6812" s="8" t="s">
        <v>619</v>
      </c>
      <c r="C6812" s="5" t="s">
        <v>620</v>
      </c>
      <c r="D6812" s="5">
        <v>1</v>
      </c>
      <c r="E6812" s="5">
        <v>5</v>
      </c>
      <c r="F6812" s="50">
        <f t="shared" si="735"/>
      </c>
      <c r="G6812" s="578">
        <f t="shared" si="736"/>
      </c>
      <c r="H6812" s="5">
        <v>1</v>
      </c>
      <c r="I6812" s="129">
        <f t="shared" si="737"/>
      </c>
      <c r="J6812">
        <f t="shared" si="738"/>
      </c>
      <c r="W6812">
        <f t="shared" si="731"/>
      </c>
      <c r="X6812">
        <f t="shared" si="732"/>
      </c>
      <c r="Y6812">
        <f t="shared" si="733"/>
      </c>
      <c r="Z6812">
        <f t="shared" si="734"/>
      </c>
    </row>
    <row r="6813" spans="1:26">
      <c r="A6813" s="107">
        <v>8</v>
      </c>
      <c r="B6813" s="8" t="s">
        <v>283</v>
      </c>
      <c r="C6813" s="5" t="s">
        <v>282</v>
      </c>
      <c r="D6813" s="5">
        <v>1</v>
      </c>
      <c r="E6813" s="5">
        <v>5</v>
      </c>
      <c r="F6813" s="50">
        <f t="shared" si="735"/>
      </c>
      <c r="G6813" s="578">
        <f t="shared" si="736"/>
      </c>
      <c r="H6813" s="5">
        <v>1</v>
      </c>
      <c r="I6813" s="129">
        <f t="shared" si="737"/>
      </c>
      <c r="J6813">
        <f t="shared" si="738"/>
      </c>
      <c r="W6813">
        <f t="shared" si="731"/>
      </c>
      <c r="X6813">
        <f t="shared" si="732"/>
      </c>
      <c r="Y6813">
        <f t="shared" si="733"/>
      </c>
      <c r="Z6813">
        <f t="shared" si="734"/>
      </c>
    </row>
    <row r="6814" spans="1:26">
      <c r="A6814" s="107">
        <v>9</v>
      </c>
      <c r="B6814" s="8" t="s">
        <v>312</v>
      </c>
      <c r="C6814" s="5" t="s">
        <v>313</v>
      </c>
      <c r="D6814" s="5">
        <v>1</v>
      </c>
      <c r="E6814" s="5"/>
      <c r="F6814" s="6">
        <v>2</v>
      </c>
      <c r="G6814" s="589">
        <f>+F6814</f>
      </c>
      <c r="H6814" s="5">
        <v>1</v>
      </c>
      <c r="I6814" s="129">
        <f t="shared" si="737"/>
      </c>
      <c r="J6814">
        <f t="shared" si="738"/>
      </c>
      <c r="W6814">
        <f t="shared" si="731"/>
      </c>
      <c r="X6814">
        <f t="shared" si="732"/>
      </c>
      <c r="Y6814">
        <f t="shared" si="733"/>
      </c>
      <c r="Z6814">
        <f t="shared" si="734"/>
      </c>
    </row>
    <row r="6815" spans="1:26">
      <c r="A6815" s="107">
        <v>10</v>
      </c>
      <c r="B6815" s="351" t="s">
        <v>1724</v>
      </c>
      <c r="C6815" s="352" t="s">
        <v>1725</v>
      </c>
      <c r="D6815" s="5">
        <v>1</v>
      </c>
      <c r="E6815" s="352">
        <v>5</v>
      </c>
      <c r="F6815" s="50">
        <f t="shared" ref="F6815:F6820" si="739">+E6815*D6815</f>
      </c>
      <c r="G6815" s="578">
        <f t="shared" ref="G6815:G6820" si="740">+E6815*D6815</f>
      </c>
      <c r="H6815" s="352">
        <v>1</v>
      </c>
      <c r="I6815" s="129">
        <f t="shared" si="737"/>
      </c>
      <c r="J6815">
        <f t="shared" si="738"/>
      </c>
      <c r="W6815">
        <f t="shared" si="731"/>
      </c>
      <c r="X6815">
        <f t="shared" si="732"/>
      </c>
      <c r="Y6815">
        <f t="shared" si="733"/>
      </c>
      <c r="Z6815">
        <f t="shared" si="734"/>
      </c>
    </row>
    <row r="6816" spans="1:26">
      <c r="A6816" s="107">
        <v>11</v>
      </c>
      <c r="B6816" s="8" t="s">
        <v>790</v>
      </c>
      <c r="C6816" s="5" t="s">
        <v>791</v>
      </c>
      <c r="D6816" s="5">
        <v>1</v>
      </c>
      <c r="E6816" s="5">
        <v>5</v>
      </c>
      <c r="F6816" s="50">
        <f t="shared" si="739"/>
      </c>
      <c r="G6816" s="578">
        <f t="shared" si="740"/>
      </c>
      <c r="H6816" s="5">
        <v>1</v>
      </c>
      <c r="I6816" s="129">
        <f t="shared" si="737"/>
      </c>
      <c r="J6816">
        <f t="shared" si="738"/>
      </c>
      <c r="W6816">
        <f t="shared" si="731"/>
      </c>
      <c r="X6816">
        <f t="shared" si="732"/>
      </c>
      <c r="Y6816">
        <f t="shared" si="733"/>
      </c>
      <c r="Z6816">
        <f t="shared" si="734"/>
      </c>
    </row>
    <row r="6817" spans="1:26">
      <c r="A6817" s="107">
        <v>12</v>
      </c>
      <c r="B6817" s="8" t="s">
        <v>580</v>
      </c>
      <c r="C6817" s="5" t="s">
        <v>581</v>
      </c>
      <c r="D6817" s="5">
        <v>1</v>
      </c>
      <c r="E6817" s="5">
        <v>5</v>
      </c>
      <c r="F6817" s="50">
        <f t="shared" si="739"/>
      </c>
      <c r="G6817" s="578">
        <f t="shared" si="740"/>
      </c>
      <c r="H6817" s="5">
        <v>1</v>
      </c>
      <c r="I6817" s="129">
        <f t="shared" si="737"/>
      </c>
      <c r="J6817">
        <f t="shared" si="738"/>
      </c>
      <c r="W6817">
        <f t="shared" si="731"/>
      </c>
      <c r="X6817">
        <f t="shared" si="732"/>
      </c>
      <c r="Y6817">
        <f t="shared" si="733"/>
      </c>
      <c r="Z6817">
        <f t="shared" si="734"/>
      </c>
    </row>
    <row r="6818" spans="1:26">
      <c r="A6818" s="107">
        <v>13</v>
      </c>
      <c r="B6818" s="8" t="s">
        <v>437</v>
      </c>
      <c r="C6818" s="5" t="s">
        <v>436</v>
      </c>
      <c r="D6818" s="5">
        <v>1</v>
      </c>
      <c r="E6818" s="5">
        <v>5</v>
      </c>
      <c r="F6818" s="50">
        <f t="shared" si="739"/>
      </c>
      <c r="G6818" s="578">
        <f t="shared" si="740"/>
      </c>
      <c r="H6818" s="5">
        <v>1</v>
      </c>
      <c r="I6818" s="129">
        <f t="shared" si="737"/>
      </c>
      <c r="J6818">
        <f t="shared" si="738"/>
      </c>
      <c r="W6818">
        <f t="shared" si="731"/>
      </c>
      <c r="X6818">
        <f t="shared" si="732"/>
      </c>
      <c r="Y6818">
        <f t="shared" si="733"/>
      </c>
      <c r="Z6818">
        <f t="shared" si="734"/>
      </c>
    </row>
    <row r="6819" spans="1:26">
      <c r="A6819" s="107">
        <v>14</v>
      </c>
      <c r="B6819" s="8" t="s">
        <v>576</v>
      </c>
      <c r="C6819" s="5" t="s">
        <v>577</v>
      </c>
      <c r="D6819" s="5">
        <v>2</v>
      </c>
      <c r="E6819" s="5">
        <v>5</v>
      </c>
      <c r="F6819" s="50">
        <f t="shared" si="739"/>
      </c>
      <c r="G6819" s="578">
        <f t="shared" si="740"/>
      </c>
      <c r="H6819" s="5">
        <v>1</v>
      </c>
      <c r="I6819" s="129">
        <f t="shared" si="737"/>
      </c>
      <c r="J6819">
        <f t="shared" si="738"/>
      </c>
      <c r="W6819">
        <f t="shared" si="731"/>
      </c>
      <c r="X6819">
        <f t="shared" si="732"/>
      </c>
      <c r="Y6819">
        <f t="shared" si="733"/>
      </c>
      <c r="Z6819">
        <f t="shared" si="734"/>
      </c>
    </row>
    <row r="6820" spans="1:26">
      <c r="A6820" s="107">
        <v>15</v>
      </c>
      <c r="B6820" s="8" t="s">
        <v>273</v>
      </c>
      <c r="C6820" s="5" t="s">
        <v>274</v>
      </c>
      <c r="D6820" s="5">
        <v>1</v>
      </c>
      <c r="E6820" s="5">
        <v>5</v>
      </c>
      <c r="F6820" s="50">
        <f t="shared" si="739"/>
      </c>
      <c r="G6820" s="578">
        <f t="shared" si="740"/>
      </c>
      <c r="H6820" s="5">
        <v>1</v>
      </c>
      <c r="I6820" s="129">
        <f t="shared" si="737"/>
      </c>
      <c r="J6820">
        <f t="shared" si="738"/>
      </c>
      <c r="W6820">
        <f t="shared" si="731"/>
      </c>
      <c r="X6820">
        <f t="shared" si="732"/>
      </c>
      <c r="Y6820">
        <f t="shared" si="733"/>
      </c>
      <c r="Z6820">
        <f t="shared" si="734"/>
      </c>
    </row>
    <row r="6821" spans="1:26">
      <c r="A6821" s="107"/>
      <c r="B6821" s="1592" t="s">
        <v>18</v>
      </c>
      <c r="C6821" s="1593"/>
      <c r="D6821" s="421"/>
      <c r="E6821" s="387"/>
      <c r="F6821" s="5"/>
      <c r="G6821" s="6"/>
      <c r="H6821" s="352"/>
      <c r="I6821" s="129"/>
      <c r="J6821">
        <f t="shared" si="738"/>
      </c>
      <c r="W6821">
        <f t="shared" si="731"/>
      </c>
      <c r="X6821">
        <f t="shared" si="732"/>
      </c>
      <c r="Y6821">
        <f t="shared" si="733"/>
      </c>
      <c r="Z6821">
        <f t="shared" si="734"/>
      </c>
    </row>
    <row r="6822" spans="1:26">
      <c r="A6822" s="107">
        <v>16</v>
      </c>
      <c r="B6822" s="8" t="s">
        <v>295</v>
      </c>
      <c r="C6822" s="5" t="s">
        <v>294</v>
      </c>
      <c r="D6822" s="9">
        <v>1</v>
      </c>
      <c r="E6822" s="5">
        <v>4</v>
      </c>
      <c r="F6822" s="6">
        <f>+E6822*D6822</f>
      </c>
      <c r="G6822" s="578">
        <f>+E6822*D6822</f>
      </c>
      <c r="H6822" s="9">
        <v>1</v>
      </c>
      <c r="I6822" s="129">
        <f t="shared" si="737"/>
      </c>
      <c r="J6822">
        <f t="shared" si="738"/>
      </c>
      <c r="W6822">
        <f t="shared" si="731"/>
      </c>
      <c r="X6822">
        <f t="shared" si="732"/>
      </c>
      <c r="Y6822">
        <f t="shared" si="733"/>
      </c>
      <c r="Z6822">
        <f t="shared" si="734"/>
      </c>
    </row>
    <row r="6823" spans="1:26">
      <c r="A6823" s="107">
        <v>17</v>
      </c>
      <c r="B6823" s="8" t="s">
        <v>275</v>
      </c>
      <c r="C6823" s="5" t="s">
        <v>276</v>
      </c>
      <c r="D6823" s="9">
        <v>1</v>
      </c>
      <c r="E6823" s="5">
        <v>4</v>
      </c>
      <c r="F6823" s="6">
        <f>+E6823*D6823</f>
      </c>
      <c r="G6823" s="578">
        <f>+E6823*D6823</f>
      </c>
      <c r="H6823" s="9">
        <v>1</v>
      </c>
      <c r="I6823" s="129">
        <f t="shared" si="737"/>
      </c>
      <c r="J6823">
        <f t="shared" si="738"/>
      </c>
      <c r="W6823">
        <f t="shared" si="731"/>
      </c>
      <c r="X6823">
        <f t="shared" si="732"/>
      </c>
      <c r="Y6823">
        <f t="shared" si="733"/>
      </c>
      <c r="Z6823">
        <f t="shared" si="734"/>
      </c>
    </row>
    <row r="6824" spans="1:26">
      <c r="A6824" s="107">
        <v>18</v>
      </c>
      <c r="B6824" s="8" t="s">
        <v>293</v>
      </c>
      <c r="C6824" s="5" t="s">
        <v>292</v>
      </c>
      <c r="D6824" s="9">
        <v>1</v>
      </c>
      <c r="E6824" s="5">
        <v>4</v>
      </c>
      <c r="F6824" s="6">
        <f>+E6824*D6824</f>
      </c>
      <c r="G6824" s="578">
        <f>+E6824*D6824</f>
      </c>
      <c r="H6824" s="5">
        <v>1</v>
      </c>
      <c r="I6824" s="129">
        <f t="shared" si="737"/>
      </c>
      <c r="J6824">
        <f t="shared" si="738"/>
      </c>
      <c r="W6824">
        <f t="shared" si="731"/>
      </c>
      <c r="X6824">
        <f t="shared" si="732"/>
      </c>
      <c r="Y6824">
        <f t="shared" si="733"/>
      </c>
      <c r="Z6824">
        <f t="shared" si="734"/>
      </c>
    </row>
    <row r="6825" spans="1:26">
      <c r="A6825" s="107">
        <v>19</v>
      </c>
      <c r="B6825" s="95" t="s">
        <v>318</v>
      </c>
      <c r="C6825" s="9" t="s">
        <v>319</v>
      </c>
      <c r="D6825" s="9">
        <v>1</v>
      </c>
      <c r="E6825" s="5">
        <v>4</v>
      </c>
      <c r="F6825" s="6">
        <f>+E6825*D6825</f>
      </c>
      <c r="G6825" s="578">
        <f>+E6825*D6825</f>
      </c>
      <c r="H6825" s="16">
        <v>1</v>
      </c>
      <c r="I6825" s="129">
        <f t="shared" si="737"/>
      </c>
      <c r="J6825">
        <f t="shared" si="738"/>
      </c>
      <c r="W6825">
        <f t="shared" si="731"/>
      </c>
      <c r="X6825">
        <f t="shared" si="732"/>
      </c>
      <c r="Y6825">
        <f t="shared" si="733"/>
      </c>
      <c r="Z6825">
        <f t="shared" si="734"/>
      </c>
    </row>
    <row r="6826" spans="1:26">
      <c r="A6826" s="107"/>
      <c r="B6826" s="95"/>
      <c r="C6826" s="9"/>
      <c r="D6826" s="9"/>
      <c r="E6826" s="5"/>
      <c r="F6826" s="6"/>
      <c r="G6826" s="6"/>
      <c r="H6826" s="16"/>
      <c r="I6826" s="129"/>
      <c r="J6826">
        <f t="shared" si="738"/>
      </c>
      <c r="W6826">
        <f t="shared" si="731"/>
      </c>
      <c r="X6826">
        <f t="shared" si="732"/>
      </c>
      <c r="Y6826">
        <f t="shared" si="733"/>
      </c>
      <c r="Z6826">
        <f t="shared" si="734"/>
      </c>
    </row>
    <row r="6827" spans="1:26">
      <c r="A6827" s="107">
        <v>21</v>
      </c>
      <c r="B6827" s="95" t="s">
        <v>277</v>
      </c>
      <c r="C6827" s="9" t="s">
        <v>278</v>
      </c>
      <c r="D6827" s="1606">
        <v>4</v>
      </c>
      <c r="E6827" s="5">
        <v>2</v>
      </c>
      <c r="F6827" s="6">
        <v>2</v>
      </c>
      <c r="G6827" s="578">
        <f t="shared" ref="G6827:G6843" si="741">+F6827</f>
      </c>
      <c r="H6827" s="16">
        <v>1</v>
      </c>
      <c r="I6827" s="129">
        <f t="shared" si="737"/>
      </c>
      <c r="J6827">
        <f t="shared" si="738"/>
      </c>
      <c r="W6827">
        <f t="shared" si="731"/>
      </c>
      <c r="X6827">
        <f t="shared" si="732"/>
      </c>
      <c r="Y6827">
        <f t="shared" si="733"/>
      </c>
      <c r="Z6827">
        <f t="shared" si="734"/>
      </c>
    </row>
    <row r="6828" spans="1:26">
      <c r="A6828" s="107"/>
      <c r="B6828" s="95"/>
      <c r="C6828" s="101"/>
      <c r="D6828" s="1561"/>
      <c r="E6828" s="5"/>
      <c r="F6828" s="6"/>
      <c r="G6828" s="6"/>
      <c r="H6828" s="16"/>
      <c r="I6828" s="129"/>
      <c r="J6828">
        <f t="shared" si="738"/>
      </c>
      <c r="W6828">
        <f t="shared" si="731"/>
      </c>
      <c r="X6828">
        <f t="shared" si="732"/>
      </c>
      <c r="Y6828">
        <f t="shared" si="733"/>
      </c>
      <c r="Z6828">
        <f t="shared" si="734"/>
      </c>
    </row>
    <row r="6829" spans="1:26">
      <c r="A6829" s="107"/>
      <c r="B6829" s="8"/>
      <c r="C6829" s="5"/>
      <c r="D6829" s="1561"/>
      <c r="E6829" s="5"/>
      <c r="F6829" s="6"/>
      <c r="G6829" s="6"/>
      <c r="H6829" s="5"/>
      <c r="I6829" s="129"/>
      <c r="J6829">
        <f t="shared" si="738"/>
      </c>
      <c r="W6829">
        <f t="shared" si="731"/>
      </c>
      <c r="X6829">
        <f t="shared" si="732"/>
      </c>
      <c r="Y6829">
        <f t="shared" si="733"/>
      </c>
      <c r="Z6829">
        <f t="shared" si="734"/>
      </c>
    </row>
    <row r="6830" spans="1:26" ht="24">
      <c r="A6830" s="107">
        <v>24</v>
      </c>
      <c r="B6830" s="95" t="s">
        <v>846</v>
      </c>
      <c r="C6830" s="101" t="s">
        <v>845</v>
      </c>
      <c r="D6830" s="1561"/>
      <c r="E6830" s="5">
        <v>2</v>
      </c>
      <c r="F6830" s="6">
        <v>2</v>
      </c>
      <c r="G6830" s="578">
        <f t="shared" si="741"/>
      </c>
      <c r="H6830" s="16">
        <v>1</v>
      </c>
      <c r="I6830" s="129">
        <f t="shared" si="737"/>
      </c>
      <c r="J6830">
        <f t="shared" si="738"/>
      </c>
      <c r="W6830">
        <f t="shared" si="731"/>
      </c>
      <c r="X6830">
        <f t="shared" si="732"/>
      </c>
      <c r="Y6830">
        <f t="shared" si="733"/>
      </c>
      <c r="Z6830">
        <f t="shared" si="734"/>
      </c>
    </row>
    <row r="6831" spans="1:26">
      <c r="A6831" s="107">
        <v>25</v>
      </c>
      <c r="B6831" s="95" t="s">
        <v>828</v>
      </c>
      <c r="C6831" s="101" t="s">
        <v>827</v>
      </c>
      <c r="D6831" s="1561"/>
      <c r="E6831" s="5">
        <v>2</v>
      </c>
      <c r="F6831" s="6">
        <v>2</v>
      </c>
      <c r="G6831" s="578">
        <f t="shared" si="741"/>
      </c>
      <c r="H6831" s="16">
        <v>1</v>
      </c>
      <c r="I6831" s="129">
        <f t="shared" si="737"/>
      </c>
      <c r="J6831">
        <f t="shared" si="738"/>
      </c>
      <c r="W6831">
        <f t="shared" si="731"/>
      </c>
      <c r="X6831">
        <f t="shared" si="732"/>
      </c>
      <c r="Y6831">
        <f t="shared" si="733"/>
      </c>
      <c r="Z6831">
        <f t="shared" si="734"/>
      </c>
    </row>
    <row r="6832" spans="1:26" ht="24">
      <c r="A6832" s="107">
        <v>26</v>
      </c>
      <c r="B6832" s="95" t="s">
        <v>322</v>
      </c>
      <c r="C6832" s="101" t="s">
        <v>323</v>
      </c>
      <c r="D6832" s="1561"/>
      <c r="E6832" s="5">
        <v>2</v>
      </c>
      <c r="F6832" s="6">
        <v>2</v>
      </c>
      <c r="G6832" s="578">
        <f t="shared" si="741"/>
      </c>
      <c r="H6832" s="5">
        <v>1</v>
      </c>
      <c r="I6832" s="129">
        <f t="shared" si="737"/>
      </c>
      <c r="J6832">
        <f t="shared" si="738"/>
      </c>
      <c r="W6832">
        <f t="shared" si="731"/>
      </c>
      <c r="X6832">
        <f t="shared" si="732"/>
      </c>
      <c r="Y6832">
        <f t="shared" si="733"/>
      </c>
      <c r="Z6832">
        <f t="shared" si="734"/>
      </c>
    </row>
    <row r="6833" spans="1:26">
      <c r="A6833" s="107">
        <v>27</v>
      </c>
      <c r="B6833" s="95" t="s">
        <v>1000</v>
      </c>
      <c r="C6833" s="101" t="s">
        <v>999</v>
      </c>
      <c r="D6833" s="1561"/>
      <c r="E6833" s="5">
        <v>2</v>
      </c>
      <c r="F6833" s="6">
        <v>2</v>
      </c>
      <c r="G6833" s="578">
        <f t="shared" si="741"/>
      </c>
      <c r="H6833" s="16">
        <v>1</v>
      </c>
      <c r="I6833" s="129">
        <f t="shared" si="737"/>
      </c>
      <c r="J6833">
        <f t="shared" si="738"/>
      </c>
      <c r="W6833">
        <f t="shared" si="731"/>
      </c>
      <c r="X6833">
        <f t="shared" si="732"/>
      </c>
      <c r="Y6833">
        <f t="shared" si="733"/>
      </c>
      <c r="Z6833">
        <f t="shared" si="734"/>
      </c>
    </row>
    <row r="6834" spans="1:26">
      <c r="A6834" s="107">
        <v>28</v>
      </c>
      <c r="B6834" s="8" t="s">
        <v>400</v>
      </c>
      <c r="C6834" s="101" t="s">
        <v>1726</v>
      </c>
      <c r="D6834" s="1607"/>
      <c r="E6834" s="5">
        <v>2</v>
      </c>
      <c r="F6834" s="6">
        <v>2</v>
      </c>
      <c r="G6834" s="578">
        <f t="shared" si="741"/>
      </c>
      <c r="H6834" s="16">
        <v>1</v>
      </c>
      <c r="I6834" s="129">
        <f t="shared" si="737"/>
      </c>
      <c r="J6834">
        <f t="shared" si="738"/>
      </c>
      <c r="W6834">
        <f t="shared" si="731"/>
      </c>
      <c r="X6834">
        <f t="shared" si="732"/>
      </c>
      <c r="Y6834">
        <f t="shared" si="733"/>
      </c>
      <c r="Z6834">
        <f t="shared" si="734"/>
      </c>
    </row>
    <row r="6835" spans="1:26">
      <c r="A6835" s="107"/>
      <c r="B6835" s="95"/>
      <c r="C6835" s="101"/>
      <c r="D6835" s="9"/>
      <c r="E6835" s="5"/>
      <c r="F6835" s="6"/>
      <c r="G6835" s="6"/>
      <c r="H6835" s="16"/>
      <c r="I6835" s="129"/>
      <c r="J6835">
        <f t="shared" si="738"/>
      </c>
      <c r="W6835">
        <f t="shared" si="731"/>
      </c>
      <c r="X6835">
        <f t="shared" si="732"/>
      </c>
      <c r="Y6835">
        <f t="shared" si="733"/>
      </c>
      <c r="Z6835">
        <f t="shared" si="734"/>
      </c>
    </row>
    <row r="6836" spans="1:26">
      <c r="A6836" s="107">
        <v>30</v>
      </c>
      <c r="B6836" s="8" t="s">
        <v>653</v>
      </c>
      <c r="C6836" s="5" t="s">
        <v>654</v>
      </c>
      <c r="D6836" s="9"/>
      <c r="E6836" s="5"/>
      <c r="F6836" s="6">
        <v>2</v>
      </c>
      <c r="G6836" s="578">
        <f t="shared" si="741"/>
      </c>
      <c r="H6836" s="5">
        <v>1</v>
      </c>
      <c r="I6836" s="129">
        <f t="shared" si="737"/>
      </c>
      <c r="J6836">
        <f t="shared" si="738"/>
      </c>
      <c r="W6836">
        <f t="shared" si="731"/>
      </c>
      <c r="X6836">
        <f t="shared" si="732"/>
      </c>
      <c r="Y6836">
        <f t="shared" si="733"/>
      </c>
      <c r="Z6836">
        <f t="shared" si="734"/>
      </c>
    </row>
    <row r="6837" spans="1:26" ht="15.75">
      <c r="A6837" s="107">
        <v>31</v>
      </c>
      <c r="B6837" s="95" t="s">
        <v>742</v>
      </c>
      <c r="C6837" s="5" t="s">
        <v>743</v>
      </c>
      <c r="D6837" s="9">
        <v>1</v>
      </c>
      <c r="E6837" s="5">
        <v>4</v>
      </c>
      <c r="F6837" s="6">
        <f>+E6837*D6837</f>
      </c>
      <c r="G6837" s="578">
        <f>+E6837*D6837</f>
      </c>
      <c r="H6837" s="16">
        <v>1</v>
      </c>
      <c r="I6837" s="129">
        <f t="shared" si="737"/>
      </c>
      <c r="J6837">
        <f t="shared" si="738"/>
      </c>
      <c r="W6837">
        <f t="shared" si="731"/>
      </c>
      <c r="X6837">
        <f t="shared" si="732"/>
      </c>
      <c r="Y6837">
        <f t="shared" si="733"/>
      </c>
      <c r="Z6837">
        <f t="shared" si="734"/>
      </c>
    </row>
    <row r="6838" spans="1:26">
      <c r="A6838" s="107">
        <v>32</v>
      </c>
      <c r="B6838" s="8" t="s">
        <v>421</v>
      </c>
      <c r="C6838" s="9" t="s">
        <v>422</v>
      </c>
      <c r="D6838" s="1606">
        <v>3</v>
      </c>
      <c r="E6838" s="5">
        <v>2</v>
      </c>
      <c r="F6838" s="6">
        <v>2</v>
      </c>
      <c r="G6838" s="578">
        <f t="shared" si="741"/>
      </c>
      <c r="H6838" s="5">
        <v>1</v>
      </c>
      <c r="I6838" s="129">
        <f t="shared" si="737"/>
      </c>
      <c r="J6838">
        <f t="shared" si="738"/>
      </c>
      <c r="W6838">
        <f t="shared" si="731"/>
      </c>
      <c r="X6838">
        <f t="shared" si="732"/>
      </c>
      <c r="Y6838">
        <f t="shared" si="733"/>
      </c>
      <c r="Z6838">
        <f t="shared" si="734"/>
      </c>
    </row>
    <row r="6839" spans="1:26">
      <c r="A6839" s="107">
        <v>33</v>
      </c>
      <c r="B6839" s="8" t="s">
        <v>1619</v>
      </c>
      <c r="C6839" s="9" t="s">
        <v>816</v>
      </c>
      <c r="D6839" s="1561"/>
      <c r="E6839" s="5">
        <v>3</v>
      </c>
      <c r="F6839" s="6">
        <v>3</v>
      </c>
      <c r="G6839" s="578">
        <f t="shared" si="741"/>
      </c>
      <c r="H6839" s="16">
        <v>1</v>
      </c>
      <c r="I6839" s="129">
        <f t="shared" si="737"/>
      </c>
      <c r="J6839">
        <f t="shared" si="738"/>
      </c>
      <c r="W6839">
        <f t="shared" si="731"/>
      </c>
      <c r="X6839">
        <f t="shared" si="732"/>
      </c>
      <c r="Y6839">
        <f t="shared" si="733"/>
      </c>
      <c r="Z6839">
        <f t="shared" si="734"/>
      </c>
    </row>
    <row r="6840" spans="1:26">
      <c r="A6840" s="107">
        <v>34</v>
      </c>
      <c r="B6840" s="95" t="s">
        <v>1513</v>
      </c>
      <c r="C6840" s="101" t="s">
        <v>822</v>
      </c>
      <c r="D6840" s="1561"/>
      <c r="E6840" s="5">
        <v>2</v>
      </c>
      <c r="F6840" s="6">
        <v>2</v>
      </c>
      <c r="G6840" s="578">
        <f t="shared" si="741"/>
      </c>
      <c r="H6840" s="16">
        <v>1</v>
      </c>
      <c r="I6840" s="129">
        <f t="shared" si="737"/>
      </c>
      <c r="J6840">
        <f t="shared" si="738"/>
      </c>
      <c r="W6840">
        <f t="shared" si="731"/>
      </c>
      <c r="X6840">
        <f t="shared" si="732"/>
      </c>
      <c r="Y6840">
        <f t="shared" si="733"/>
      </c>
      <c r="Z6840">
        <f t="shared" si="734"/>
      </c>
    </row>
    <row r="6841" spans="1:26" ht="24">
      <c r="A6841" s="107">
        <v>35</v>
      </c>
      <c r="B6841" s="15" t="s">
        <v>817</v>
      </c>
      <c r="C6841" s="9" t="s">
        <v>816</v>
      </c>
      <c r="D6841" s="1561"/>
      <c r="E6841" s="5">
        <v>1</v>
      </c>
      <c r="F6841" s="6">
        <v>1</v>
      </c>
      <c r="G6841" s="578">
        <f t="shared" si="741"/>
      </c>
      <c r="H6841" s="16">
        <v>1</v>
      </c>
      <c r="I6841" s="129">
        <f t="shared" si="737"/>
      </c>
      <c r="J6841">
        <f t="shared" si="738"/>
      </c>
      <c r="W6841">
        <f t="shared" si="731"/>
      </c>
      <c r="X6841">
        <f t="shared" si="732"/>
      </c>
      <c r="Y6841">
        <f t="shared" si="733"/>
      </c>
      <c r="Z6841">
        <f t="shared" si="734"/>
      </c>
    </row>
    <row r="6842" spans="1:26" ht="24">
      <c r="A6842" s="107">
        <v>36</v>
      </c>
      <c r="B6842" s="95" t="s">
        <v>1724</v>
      </c>
      <c r="C6842" s="101" t="s">
        <v>1727</v>
      </c>
      <c r="D6842" s="1561"/>
      <c r="E6842" s="5">
        <v>2</v>
      </c>
      <c r="F6842" s="6">
        <v>2</v>
      </c>
      <c r="G6842" s="578">
        <f t="shared" si="741"/>
      </c>
      <c r="H6842" s="16">
        <v>1</v>
      </c>
      <c r="I6842" s="129">
        <f t="shared" si="737"/>
      </c>
      <c r="J6842">
        <f t="shared" si="738"/>
      </c>
      <c r="M6842" t="s">
        <v>927</v>
      </c>
      <c r="N6842">
        <v>70656</v>
      </c>
      <c r="W6842">
        <f t="shared" si="731"/>
      </c>
      <c r="X6842">
        <f t="shared" si="732"/>
      </c>
      <c r="Y6842">
        <f t="shared" si="733"/>
      </c>
      <c r="Z6842">
        <f t="shared" si="734"/>
      </c>
    </row>
    <row r="6843" spans="1:26">
      <c r="A6843" s="107">
        <v>37</v>
      </c>
      <c r="B6843" s="8" t="s">
        <v>1728</v>
      </c>
      <c r="C6843" s="5" t="s">
        <v>1729</v>
      </c>
      <c r="D6843" s="1561"/>
      <c r="E6843" s="5">
        <v>2</v>
      </c>
      <c r="F6843" s="6">
        <v>2</v>
      </c>
      <c r="G6843" s="578">
        <f t="shared" si="741"/>
      </c>
      <c r="H6843" s="5">
        <v>1</v>
      </c>
      <c r="I6843" s="129">
        <f t="shared" si="737"/>
      </c>
      <c r="J6843">
        <f t="shared" si="738"/>
      </c>
      <c r="M6843" t="s">
        <v>928</v>
      </c>
      <c r="N6843" s="118">
        <f>+I6853-N6842</f>
      </c>
      <c r="W6843">
        <f t="shared" si="731"/>
      </c>
      <c r="X6843">
        <f t="shared" si="732"/>
      </c>
      <c r="Y6843">
        <f t="shared" si="733"/>
      </c>
      <c r="Z6843">
        <f t="shared" si="734"/>
      </c>
    </row>
    <row r="6844" spans="1:26">
      <c r="A6844" s="107"/>
      <c r="B6844" s="353" t="s">
        <v>1814</v>
      </c>
      <c r="C6844" s="352"/>
      <c r="D6844" s="1607"/>
      <c r="E6844" s="387">
        <v>5</v>
      </c>
      <c r="F6844" s="5">
        <v>5</v>
      </c>
      <c r="G6844" s="578">
        <v>5</v>
      </c>
      <c r="H6844" s="352">
        <v>0</v>
      </c>
      <c r="I6844" s="129">
        <v>0</v>
      </c>
      <c r="J6844">
        <v>0</v>
      </c>
      <c r="W6844">
        <f t="shared" si="731"/>
      </c>
      <c r="X6844">
        <f t="shared" si="732"/>
      </c>
      <c r="Y6844">
        <f t="shared" si="733"/>
      </c>
      <c r="Z6844">
        <f t="shared" si="734"/>
      </c>
    </row>
    <row r="6845" spans="1:26">
      <c r="A6845" s="107"/>
      <c r="B6845" s="8"/>
      <c r="C6845" s="9"/>
      <c r="D6845" s="5"/>
      <c r="E6845" s="5"/>
      <c r="F6845" s="5"/>
      <c r="G6845" s="6"/>
      <c r="H6845" s="5"/>
      <c r="I6845" s="129"/>
      <c r="W6845">
        <f t="shared" si="731"/>
      </c>
      <c r="X6845">
        <f t="shared" si="732"/>
      </c>
      <c r="Y6845">
        <f t="shared" si="733"/>
      </c>
      <c r="Z6845">
        <f t="shared" si="734"/>
      </c>
    </row>
    <row r="6846" spans="1:26">
      <c r="A6846" s="107"/>
      <c r="B6846" s="1568" t="s">
        <v>2077</v>
      </c>
      <c r="C6846" s="1569"/>
      <c r="D6846" s="6"/>
      <c r="E6846" s="5"/>
      <c r="F6846" s="6"/>
      <c r="G6846" s="6"/>
      <c r="H6846" s="9"/>
      <c r="I6846" s="129"/>
      <c r="W6846">
        <f t="shared" si="731"/>
      </c>
      <c r="X6846">
        <f t="shared" si="732"/>
      </c>
      <c r="Y6846">
        <f t="shared" si="733"/>
      </c>
      <c r="Z6846">
        <f t="shared" si="734"/>
      </c>
    </row>
    <row r="6847" spans="1:26">
      <c r="A6847" s="107"/>
      <c r="B6847" s="1570"/>
      <c r="C6847" s="1571"/>
      <c r="D6847" s="50"/>
      <c r="E6847" s="5"/>
      <c r="F6847" s="6"/>
      <c r="G6847" s="6"/>
      <c r="H6847" s="7"/>
      <c r="I6847" s="129"/>
      <c r="W6847">
        <f t="shared" si="731"/>
      </c>
      <c r="X6847">
        <f t="shared" si="732"/>
      </c>
      <c r="Y6847">
        <f t="shared" si="733"/>
      </c>
      <c r="Z6847">
        <f t="shared" si="734"/>
      </c>
    </row>
    <row r="6848" spans="1:26">
      <c r="A6848" s="107"/>
      <c r="B6848" s="1590"/>
      <c r="C6848" s="1591"/>
      <c r="D6848" s="50"/>
      <c r="E6848" s="5"/>
      <c r="F6848" s="6"/>
      <c r="G6848" s="6"/>
      <c r="H6848" s="5"/>
      <c r="I6848" s="129"/>
      <c r="W6848">
        <f t="shared" si="731"/>
      </c>
      <c r="X6848">
        <f t="shared" si="732"/>
      </c>
      <c r="Y6848">
        <f t="shared" si="733"/>
      </c>
      <c r="Z6848">
        <f t="shared" si="734"/>
      </c>
    </row>
    <row r="6849" spans="1:26" ht="15.75" thickBot="1">
      <c r="A6849" s="33"/>
      <c r="B6849" s="130"/>
      <c r="C6849" s="130"/>
      <c r="D6849" s="109"/>
      <c r="E6849" s="109"/>
      <c r="F6849" s="109"/>
      <c r="G6849" s="109"/>
      <c r="H6849" s="109"/>
      <c r="I6849" s="110"/>
      <c r="W6849">
        <f t="shared" si="731"/>
      </c>
      <c r="X6849">
        <f t="shared" si="732"/>
      </c>
      <c r="Y6849">
        <f t="shared" si="733"/>
      </c>
      <c r="Z6849">
        <f t="shared" si="734"/>
      </c>
    </row>
    <row r="6850" spans="1:26">
      <c r="A6850" s="33"/>
      <c r="B6850" s="130"/>
      <c r="C6850" s="130"/>
      <c r="D6850" s="91"/>
      <c r="E6850" s="91"/>
      <c r="F6850" s="91"/>
      <c r="G6850" s="92" t="s">
        <v>19</v>
      </c>
      <c r="H6850" s="91"/>
      <c r="I6850" s="111">
        <f>SUM(I6805:I6849)</f>
      </c>
      <c r="J6850">
        <f>SUM(J6804:J6849)</f>
      </c>
      <c r="W6850">
        <f t="shared" si="731"/>
      </c>
      <c r="X6850">
        <f t="shared" si="732"/>
      </c>
      <c r="Y6850">
        <f t="shared" si="733"/>
      </c>
      <c r="Z6850">
        <f t="shared" si="734"/>
      </c>
    </row>
    <row r="6851" spans="1:26">
      <c r="A6851" s="33"/>
      <c r="B6851" s="10"/>
      <c r="C6851" s="10"/>
      <c r="D6851" s="132"/>
      <c r="E6851" s="132"/>
      <c r="F6851" s="132"/>
      <c r="G6851" s="132"/>
      <c r="H6851" s="133"/>
      <c r="I6851" s="61"/>
      <c r="W6851">
        <f t="shared" si="731"/>
      </c>
      <c r="X6851">
        <f t="shared" si="732"/>
      </c>
      <c r="Y6851">
        <f t="shared" si="733"/>
      </c>
      <c r="Z6851">
        <f t="shared" si="734"/>
      </c>
    </row>
    <row r="6852" spans="1:26" ht="15.75" thickBot="1">
      <c r="A6852" s="33"/>
      <c r="B6852" s="11" t="s">
        <v>20</v>
      </c>
      <c r="C6852" s="35"/>
      <c r="D6852" s="35"/>
      <c r="E6852" s="35"/>
      <c r="F6852" s="35"/>
      <c r="G6852" s="35"/>
      <c r="H6852" s="35"/>
      <c r="I6852" s="36"/>
      <c r="W6852">
        <f t="shared" ref="W6852:W6915" si="742">IF(LEFT($H6852&amp;"",5)="2019-",$H6852,W6851)</f>
      </c>
      <c r="X6852">
        <f t="shared" ref="X6852:X6915" si="743">IF($W6852="",0,IF(COUNTIF($AB$2:$AB$80,$W6852)&gt;0,1,0))</f>
      </c>
      <c r="Y6852">
        <f t="shared" ref="Y6852:Y6915" si="744">IF($C6852="","",UPPER(TRIM(IFERROR(LEFT($C6852&amp;"",FIND("/",$C6852&amp;"")-1),$C6852&amp;""))))</f>
      </c>
      <c r="Z6852">
        <f t="shared" ref="Z6852:Z6915" si="745">IFERROR(IF(ISNUMBER($G6852),$G6852,0),0)</f>
      </c>
    </row>
    <row r="6853" spans="1:26" ht="15.75" thickBot="1">
      <c r="A6853" s="37"/>
      <c r="B6853" s="38"/>
      <c r="C6853" s="39" t="s">
        <v>21</v>
      </c>
      <c r="D6853" s="40">
        <f>SUM(D6805:D6852)</f>
      </c>
      <c r="E6853" s="41">
        <f>IF(H6853=I6853,"OK","NO")</f>
      </c>
      <c r="F6853" s="40">
        <f>SUM(F6805:F6852)</f>
      </c>
      <c r="G6853" s="40">
        <f>SUM(G6805:G6852)</f>
      </c>
      <c r="H6853" s="41">
        <f>SUMPRODUCT(F6805:F6849,H6805:H6849)</f>
      </c>
      <c r="I6853" s="43">
        <f>+I6851+I6850</f>
      </c>
      <c r="W6853">
        <f t="shared" si="742"/>
      </c>
      <c r="X6853">
        <f t="shared" si="743"/>
      </c>
      <c r="Y6853">
        <f t="shared" si="744"/>
      </c>
      <c r="Z6853">
        <f t="shared" si="745"/>
      </c>
    </row>
    <row r="6854" spans="1:26" ht="15.75" thickBot="1">
      <c r="A6854" s="44"/>
      <c r="B6854" s="116"/>
      <c r="C6854" s="45"/>
      <c r="D6854" s="45"/>
      <c r="E6854" s="45"/>
      <c r="F6854" s="45"/>
      <c r="G6854" s="45"/>
      <c r="H6854" s="45"/>
      <c r="I6854" s="47"/>
      <c r="W6854">
        <f t="shared" si="742"/>
      </c>
      <c r="X6854">
        <f t="shared" si="743"/>
      </c>
      <c r="Y6854">
        <f t="shared" si="744"/>
      </c>
      <c r="Z6854">
        <f t="shared" si="745"/>
      </c>
    </row>
    <row r="6855" spans="1:26">
      <c r="A6855" s="12" t="s">
        <v>315</v>
      </c>
      <c r="B6855" s="12"/>
      <c r="W6855">
        <f t="shared" si="742"/>
      </c>
      <c r="X6855">
        <f t="shared" si="743"/>
      </c>
      <c r="Y6855">
        <f t="shared" si="744"/>
      </c>
      <c r="Z6855">
        <f t="shared" si="745"/>
      </c>
    </row>
    <row r="6856" spans="1:26">
      <c r="W6856">
        <f t="shared" si="742"/>
      </c>
      <c r="X6856">
        <f t="shared" si="743"/>
      </c>
      <c r="Y6856">
        <f t="shared" si="744"/>
      </c>
      <c r="Z6856">
        <f t="shared" si="745"/>
      </c>
    </row>
    <row r="6857" spans="1:26">
      <c r="W6857">
        <f t="shared" si="742"/>
      </c>
      <c r="X6857">
        <f t="shared" si="743"/>
      </c>
      <c r="Y6857">
        <f t="shared" si="744"/>
      </c>
      <c r="Z6857">
        <f t="shared" si="745"/>
      </c>
    </row>
    <row r="6858" spans="1:26">
      <c r="W6858">
        <f t="shared" si="742"/>
      </c>
      <c r="X6858">
        <f t="shared" si="743"/>
      </c>
      <c r="Y6858">
        <f t="shared" si="744"/>
      </c>
      <c r="Z6858">
        <f t="shared" si="745"/>
      </c>
    </row>
    <row r="6859" spans="1:26">
      <c r="A6859" s="1562" t="s">
        <v>0</v>
      </c>
      <c r="B6859" s="1562"/>
      <c r="C6859" s="1562"/>
      <c r="D6859" s="1562"/>
      <c r="E6859" s="1562"/>
      <c r="F6859" s="1562"/>
      <c r="G6859" s="1562"/>
      <c r="H6859" s="1562"/>
      <c r="I6859" s="1562"/>
      <c r="W6859">
        <f t="shared" si="742"/>
      </c>
      <c r="X6859">
        <f t="shared" si="743"/>
      </c>
      <c r="Y6859">
        <f t="shared" si="744"/>
      </c>
      <c r="Z6859">
        <f t="shared" si="745"/>
      </c>
    </row>
    <row r="6860" spans="1:26">
      <c r="W6860">
        <f t="shared" si="742"/>
      </c>
      <c r="X6860">
        <f t="shared" si="743"/>
      </c>
      <c r="Y6860">
        <f t="shared" si="744"/>
      </c>
      <c r="Z6860">
        <f t="shared" si="745"/>
      </c>
    </row>
    <row r="6861" spans="1:26">
      <c r="A6861" s="1" t="s">
        <v>1</v>
      </c>
      <c r="B6861" s="1"/>
      <c r="G6861" s="2" t="s">
        <v>2</v>
      </c>
      <c r="H6861" s="3" t="s">
        <v>1712</v>
      </c>
      <c r="W6861">
        <f t="shared" si="742"/>
      </c>
      <c r="X6861">
        <f t="shared" si="743"/>
      </c>
      <c r="Y6861">
        <f t="shared" si="744"/>
      </c>
      <c r="Z6861">
        <f t="shared" si="745"/>
      </c>
    </row>
    <row r="6862" spans="1:26">
      <c r="A6862" s="1" t="inlineStr">
        <is>
          <t>Dealer-329</t>
        </is>
      </c>
      <c r="B6862" s="1"/>
      <c r="C6862" s="51"/>
      <c r="F6862" s="4" t="s">
        <v>3</v>
      </c>
      <c r="G6862" s="2"/>
      <c r="H6862" s="1" t="s">
        <v>208</v>
      </c>
      <c r="W6862">
        <f t="shared" si="742"/>
      </c>
      <c r="X6862">
        <f t="shared" si="743"/>
      </c>
      <c r="Y6862">
        <f t="shared" si="744"/>
      </c>
      <c r="Z6862">
        <f t="shared" si="745"/>
      </c>
    </row>
    <row r="6863" spans="1:26">
      <c r="A6863" s="1" t="inlineStr">
        <is>
          <t>Address line (redacted)</t>
        </is>
      </c>
      <c r="B6863" s="1"/>
      <c r="C6863" s="51"/>
      <c r="W6863">
        <f t="shared" si="742"/>
      </c>
      <c r="X6863">
        <f t="shared" si="743"/>
      </c>
      <c r="Y6863">
        <f t="shared" si="744"/>
      </c>
      <c r="Z6863">
        <f t="shared" si="745"/>
      </c>
    </row>
    <row r="6864" spans="1:26">
      <c r="A6864" s="1"/>
      <c r="B6864" s="1"/>
      <c r="C6864" s="51"/>
      <c r="W6864">
        <f t="shared" si="742"/>
      </c>
      <c r="X6864">
        <f t="shared" si="743"/>
      </c>
      <c r="Y6864">
        <f t="shared" si="744"/>
      </c>
      <c r="Z6864">
        <f t="shared" si="745"/>
      </c>
    </row>
    <row r="6865" spans="1:26">
      <c r="A6865" s="1"/>
      <c r="B6865" s="1582"/>
      <c r="C6865" s="1582"/>
      <c r="W6865">
        <f t="shared" si="742"/>
      </c>
      <c r="X6865">
        <f t="shared" si="743"/>
      </c>
      <c r="Y6865">
        <f t="shared" si="744"/>
      </c>
      <c r="Z6865">
        <f t="shared" si="745"/>
      </c>
    </row>
    <row r="6866" spans="1:26">
      <c r="A6866" s="49" t="s">
        <v>4</v>
      </c>
      <c r="B6866" s="87"/>
      <c r="W6866">
        <f t="shared" si="742"/>
      </c>
      <c r="X6866">
        <f t="shared" si="743"/>
      </c>
      <c r="Y6866">
        <f t="shared" si="744"/>
      </c>
      <c r="Z6866">
        <f t="shared" si="745"/>
      </c>
    </row>
    <row r="6867" spans="1:26">
      <c r="A6867" s="12"/>
      <c r="B6867" s="86"/>
      <c r="W6867">
        <f t="shared" si="742"/>
      </c>
      <c r="X6867">
        <f t="shared" si="743"/>
      </c>
      <c r="Y6867">
        <f t="shared" si="744"/>
      </c>
      <c r="Z6867">
        <f t="shared" si="745"/>
      </c>
    </row>
    <row r="6868" spans="1:26">
      <c r="A6868" s="1" t="s">
        <v>5</v>
      </c>
      <c r="W6868">
        <f t="shared" si="742"/>
      </c>
      <c r="X6868">
        <f t="shared" si="743"/>
      </c>
      <c r="Y6868">
        <f t="shared" si="744"/>
      </c>
      <c r="Z6868">
        <f t="shared" si="745"/>
      </c>
    </row>
    <row r="6869" spans="1:26">
      <c r="A6869" s="1" t="s">
        <v>6</v>
      </c>
      <c r="W6869">
        <f t="shared" si="742"/>
      </c>
      <c r="X6869">
        <f t="shared" si="743"/>
      </c>
      <c r="Y6869">
        <f t="shared" si="744"/>
      </c>
      <c r="Z6869">
        <f t="shared" si="745"/>
      </c>
    </row>
    <row r="6870" spans="1:26" ht="15.75" thickBot="1">
      <c r="A6870" s="1" t="s">
        <v>7</v>
      </c>
      <c r="W6870">
        <f t="shared" si="742"/>
      </c>
      <c r="X6870">
        <f t="shared" si="743"/>
      </c>
      <c r="Y6870">
        <f t="shared" si="744"/>
      </c>
      <c r="Z6870">
        <f t="shared" si="745"/>
      </c>
    </row>
    <row r="6871" spans="1:26" ht="24">
      <c r="A6871" s="26" t="s">
        <v>8</v>
      </c>
      <c r="B6871" s="27" t="s">
        <v>9</v>
      </c>
      <c r="C6871" s="27" t="s">
        <v>10</v>
      </c>
      <c r="D6871" s="28" t="s">
        <v>11</v>
      </c>
      <c r="E6871" s="28" t="s">
        <v>12</v>
      </c>
      <c r="F6871" s="28" t="s">
        <v>13</v>
      </c>
      <c r="G6871" s="28" t="s">
        <v>14</v>
      </c>
      <c r="H6871" s="29" t="s">
        <v>15</v>
      </c>
      <c r="I6871" s="30" t="s">
        <v>16</v>
      </c>
      <c r="W6871">
        <f t="shared" si="742"/>
      </c>
      <c r="X6871">
        <f t="shared" si="743"/>
      </c>
      <c r="Y6871">
        <f t="shared" si="744"/>
      </c>
      <c r="Z6871">
        <f t="shared" si="745"/>
      </c>
    </row>
    <row r="6872" spans="1:26">
      <c r="A6872" s="5"/>
      <c r="B6872" s="1592" t="s">
        <v>644</v>
      </c>
      <c r="C6872" s="1593"/>
      <c r="D6872" s="138"/>
      <c r="E6872" s="138"/>
      <c r="F6872" s="5"/>
      <c r="G6872" s="6"/>
      <c r="H6872" s="138"/>
      <c r="I6872" s="129"/>
      <c r="W6872">
        <f t="shared" si="742"/>
      </c>
      <c r="X6872">
        <f t="shared" si="743"/>
      </c>
      <c r="Y6872">
        <f t="shared" si="744"/>
      </c>
      <c r="Z6872">
        <f t="shared" si="745"/>
      </c>
    </row>
    <row r="6873" spans="1:26">
      <c r="A6873" s="107">
        <v>1</v>
      </c>
      <c r="B6873" s="8" t="s">
        <v>1278</v>
      </c>
      <c r="C6873" s="5" t="s">
        <v>1279</v>
      </c>
      <c r="D6873" s="6">
        <v>3</v>
      </c>
      <c r="E6873" s="5">
        <v>4</v>
      </c>
      <c r="F6873" s="6">
        <f>+E6873*D6873</f>
      </c>
      <c r="G6873" s="578">
        <f>+E6873*D6873</f>
      </c>
      <c r="H6873" s="5">
        <v>1</v>
      </c>
      <c r="I6873" s="129">
        <f>+H6873*G6873</f>
      </c>
      <c r="W6873">
        <f t="shared" si="742"/>
      </c>
      <c r="X6873">
        <f t="shared" si="743"/>
      </c>
      <c r="Y6873">
        <f t="shared" si="744"/>
      </c>
      <c r="Z6873">
        <f t="shared" si="745"/>
      </c>
    </row>
    <row r="6874" spans="1:26">
      <c r="A6874" s="107"/>
      <c r="B6874" s="1592" t="s">
        <v>17</v>
      </c>
      <c r="C6874" s="1593"/>
      <c r="D6874" s="5"/>
      <c r="E6874" s="5"/>
      <c r="F6874" s="6"/>
      <c r="G6874" s="6"/>
      <c r="H6874" s="5"/>
      <c r="I6874" s="129"/>
      <c r="W6874">
        <f t="shared" si="742"/>
      </c>
      <c r="X6874">
        <f t="shared" si="743"/>
      </c>
      <c r="Y6874">
        <f t="shared" si="744"/>
      </c>
      <c r="Z6874">
        <f t="shared" si="745"/>
      </c>
    </row>
    <row r="6875" spans="1:26">
      <c r="A6875" s="107">
        <v>3</v>
      </c>
      <c r="B6875" s="8" t="s">
        <v>835</v>
      </c>
      <c r="C6875" s="5" t="s">
        <v>1147</v>
      </c>
      <c r="D6875" s="405"/>
      <c r="E6875" s="5"/>
      <c r="F6875" s="6">
        <v>2</v>
      </c>
      <c r="G6875" s="578">
        <f>+F6875</f>
      </c>
      <c r="H6875" s="5">
        <v>1</v>
      </c>
      <c r="I6875" s="129">
        <f t="shared" ref="I6875:I6888" si="746">+H6875*G6875</f>
      </c>
      <c r="W6875">
        <f t="shared" si="742"/>
      </c>
      <c r="X6875">
        <f t="shared" si="743"/>
      </c>
      <c r="Y6875">
        <f t="shared" si="744"/>
      </c>
      <c r="Z6875">
        <f t="shared" si="745"/>
      </c>
    </row>
    <row r="6876" spans="1:26">
      <c r="A6876" s="107">
        <v>4</v>
      </c>
      <c r="B6876" s="8" t="s">
        <v>454</v>
      </c>
      <c r="C6876" s="5" t="s">
        <v>453</v>
      </c>
      <c r="D6876" s="299"/>
      <c r="E6876" s="5"/>
      <c r="F6876" s="6">
        <v>2</v>
      </c>
      <c r="G6876" s="578">
        <f>+F6876</f>
      </c>
      <c r="H6876" s="5">
        <v>1</v>
      </c>
      <c r="I6876" s="129">
        <f t="shared" si="746"/>
      </c>
      <c r="W6876">
        <f t="shared" si="742"/>
      </c>
      <c r="X6876">
        <f t="shared" si="743"/>
      </c>
      <c r="Y6876">
        <f t="shared" si="744"/>
      </c>
      <c r="Z6876">
        <f t="shared" si="745"/>
      </c>
    </row>
    <row r="6877" spans="1:26">
      <c r="A6877" s="107">
        <v>5</v>
      </c>
      <c r="B6877" s="8" t="s">
        <v>746</v>
      </c>
      <c r="C6877" s="5" t="s">
        <v>747</v>
      </c>
      <c r="D6877" s="405">
        <v>1</v>
      </c>
      <c r="E6877" s="5"/>
      <c r="F6877" s="6">
        <v>3</v>
      </c>
      <c r="G6877" s="578">
        <f>+F6877</f>
      </c>
      <c r="H6877" s="5">
        <v>1</v>
      </c>
      <c r="I6877" s="129">
        <f t="shared" si="746"/>
      </c>
      <c r="W6877">
        <f t="shared" si="742"/>
      </c>
      <c r="X6877">
        <f t="shared" si="743"/>
      </c>
      <c r="Y6877">
        <f t="shared" si="744"/>
      </c>
      <c r="Z6877">
        <f t="shared" si="745"/>
      </c>
    </row>
    <row r="6878" spans="1:26">
      <c r="A6878" s="107">
        <v>6</v>
      </c>
      <c r="B6878" s="8" t="s">
        <v>584</v>
      </c>
      <c r="C6878" s="5" t="s">
        <v>585</v>
      </c>
      <c r="D6878" s="6">
        <v>1</v>
      </c>
      <c r="E6878" s="5">
        <v>5</v>
      </c>
      <c r="F6878" s="6">
        <f>+E6878*D6878</f>
      </c>
      <c r="G6878" s="578">
        <f>+E6878*D6878</f>
      </c>
      <c r="H6878" s="5">
        <v>1</v>
      </c>
      <c r="I6878" s="129">
        <f t="shared" si="746"/>
      </c>
      <c r="W6878">
        <f t="shared" si="742"/>
      </c>
      <c r="X6878">
        <f t="shared" si="743"/>
      </c>
      <c r="Y6878">
        <f t="shared" si="744"/>
      </c>
      <c r="Z6878">
        <f t="shared" si="745"/>
      </c>
    </row>
    <row r="6879" spans="1:26">
      <c r="A6879" s="107">
        <v>7</v>
      </c>
      <c r="B6879" s="8" t="s">
        <v>748</v>
      </c>
      <c r="C6879" s="5" t="s">
        <v>362</v>
      </c>
      <c r="D6879" s="6">
        <v>1</v>
      </c>
      <c r="E6879" s="5">
        <v>5</v>
      </c>
      <c r="F6879" s="6">
        <f>+E6879*D6879</f>
      </c>
      <c r="G6879" s="578">
        <f>+E6879*D6879</f>
      </c>
      <c r="H6879" s="5">
        <v>1</v>
      </c>
      <c r="I6879" s="129">
        <f t="shared" si="746"/>
      </c>
      <c r="W6879">
        <f t="shared" si="742"/>
      </c>
      <c r="X6879">
        <f t="shared" si="743"/>
      </c>
      <c r="Y6879">
        <f t="shared" si="744"/>
      </c>
      <c r="Z6879">
        <f t="shared" si="745"/>
      </c>
    </row>
    <row r="6880" spans="1:26">
      <c r="A6880" s="107">
        <v>9</v>
      </c>
      <c r="B6880" s="8" t="s">
        <v>441</v>
      </c>
      <c r="C6880" s="5" t="s">
        <v>440</v>
      </c>
      <c r="D6880" s="123">
        <v>1</v>
      </c>
      <c r="E6880" s="6"/>
      <c r="F6880" s="6">
        <v>3</v>
      </c>
      <c r="G6880" s="578">
        <f>+F6880</f>
      </c>
      <c r="H6880" s="5">
        <v>1</v>
      </c>
      <c r="I6880" s="129">
        <f t="shared" si="746"/>
      </c>
      <c r="W6880">
        <f t="shared" si="742"/>
      </c>
      <c r="X6880">
        <f t="shared" si="743"/>
      </c>
      <c r="Y6880">
        <f t="shared" si="744"/>
      </c>
      <c r="Z6880">
        <f t="shared" si="745"/>
      </c>
    </row>
    <row r="6881" spans="1:26">
      <c r="A6881" s="107">
        <v>10</v>
      </c>
      <c r="B6881" s="8" t="s">
        <v>382</v>
      </c>
      <c r="C6881" s="5" t="s">
        <v>383</v>
      </c>
      <c r="D6881" s="6">
        <v>1</v>
      </c>
      <c r="E6881" s="5"/>
      <c r="F6881" s="6">
        <v>3</v>
      </c>
      <c r="G6881" s="578">
        <f>+F6881</f>
      </c>
      <c r="H6881" s="5">
        <v>1</v>
      </c>
      <c r="I6881" s="129">
        <f t="shared" si="746"/>
      </c>
      <c r="W6881">
        <f t="shared" si="742"/>
      </c>
      <c r="X6881">
        <f t="shared" si="743"/>
      </c>
      <c r="Y6881">
        <f t="shared" si="744"/>
      </c>
      <c r="Z6881">
        <f t="shared" si="745"/>
      </c>
    </row>
    <row r="6882" spans="1:26">
      <c r="A6882" s="107">
        <v>11</v>
      </c>
      <c r="B6882" s="8" t="s">
        <v>439</v>
      </c>
      <c r="C6882" s="5" t="s">
        <v>438</v>
      </c>
      <c r="D6882" s="6">
        <v>1</v>
      </c>
      <c r="E6882" s="5">
        <v>5</v>
      </c>
      <c r="F6882" s="6">
        <f>+E6882*D6882</f>
      </c>
      <c r="G6882" s="578">
        <f>+E6882*D6882</f>
      </c>
      <c r="H6882" s="5">
        <v>1</v>
      </c>
      <c r="I6882" s="129">
        <f t="shared" si="746"/>
      </c>
      <c r="W6882">
        <f t="shared" si="742"/>
      </c>
      <c r="X6882">
        <f t="shared" si="743"/>
      </c>
      <c r="Y6882">
        <f t="shared" si="744"/>
      </c>
      <c r="Z6882">
        <f t="shared" si="745"/>
      </c>
    </row>
    <row r="6883" spans="1:26">
      <c r="A6883" s="107">
        <v>12</v>
      </c>
      <c r="B6883" s="8" t="s">
        <v>1050</v>
      </c>
      <c r="C6883" s="5" t="s">
        <v>1049</v>
      </c>
      <c r="D6883" s="5">
        <v>1</v>
      </c>
      <c r="E6883" s="6"/>
      <c r="F6883" s="6">
        <v>3</v>
      </c>
      <c r="G6883" s="578">
        <f>+F6883</f>
      </c>
      <c r="H6883" s="5">
        <v>1</v>
      </c>
      <c r="I6883" s="129">
        <f t="shared" si="746"/>
      </c>
      <c r="W6883">
        <f t="shared" si="742"/>
      </c>
      <c r="X6883">
        <f t="shared" si="743"/>
      </c>
      <c r="Y6883">
        <f t="shared" si="744"/>
      </c>
      <c r="Z6883">
        <f t="shared" si="745"/>
      </c>
    </row>
    <row r="6884" spans="1:26">
      <c r="A6884" s="107">
        <v>13</v>
      </c>
      <c r="B6884" s="8" t="s">
        <v>580</v>
      </c>
      <c r="C6884" s="5" t="s">
        <v>581</v>
      </c>
      <c r="D6884" s="6">
        <v>1</v>
      </c>
      <c r="E6884" s="5">
        <v>5</v>
      </c>
      <c r="F6884" s="6">
        <f>+E6884*D6884</f>
      </c>
      <c r="G6884" s="578">
        <f>+E6884*D6884</f>
      </c>
      <c r="H6884" s="5">
        <v>1</v>
      </c>
      <c r="I6884" s="129">
        <f t="shared" si="746"/>
      </c>
      <c r="W6884">
        <f t="shared" si="742"/>
      </c>
      <c r="X6884">
        <f t="shared" si="743"/>
      </c>
      <c r="Y6884">
        <f t="shared" si="744"/>
      </c>
      <c r="Z6884">
        <f t="shared" si="745"/>
      </c>
    </row>
    <row r="6885" spans="1:26">
      <c r="A6885" s="107">
        <v>14</v>
      </c>
      <c r="B6885" s="8" t="s">
        <v>437</v>
      </c>
      <c r="C6885" s="5" t="s">
        <v>436</v>
      </c>
      <c r="D6885" s="6">
        <v>1</v>
      </c>
      <c r="E6885" s="5">
        <v>5</v>
      </c>
      <c r="F6885" s="6">
        <f>+E6885*D6885</f>
      </c>
      <c r="G6885" s="578">
        <f>+E6885*D6885</f>
      </c>
      <c r="H6885" s="5">
        <v>1</v>
      </c>
      <c r="I6885" s="129">
        <f t="shared" si="746"/>
      </c>
      <c r="W6885">
        <f t="shared" si="742"/>
      </c>
      <c r="X6885">
        <f t="shared" si="743"/>
      </c>
      <c r="Y6885">
        <f t="shared" si="744"/>
      </c>
      <c r="Z6885">
        <f t="shared" si="745"/>
      </c>
    </row>
    <row r="6886" spans="1:26">
      <c r="A6886" s="107"/>
      <c r="B6886" s="1592" t="s">
        <v>18</v>
      </c>
      <c r="C6886" s="1593"/>
      <c r="D6886" s="5"/>
      <c r="E6886" s="5"/>
      <c r="F6886" s="5"/>
      <c r="G6886" s="6"/>
      <c r="H6886" s="352"/>
      <c r="I6886" s="129"/>
      <c r="W6886">
        <f t="shared" si="742"/>
      </c>
      <c r="X6886">
        <f t="shared" si="743"/>
      </c>
      <c r="Y6886">
        <f t="shared" si="744"/>
      </c>
      <c r="Z6886">
        <f t="shared" si="745"/>
      </c>
    </row>
    <row r="6887" spans="1:26">
      <c r="A6887" s="107">
        <v>16</v>
      </c>
      <c r="B6887" s="95" t="s">
        <v>823</v>
      </c>
      <c r="C6887" s="101" t="s">
        <v>822</v>
      </c>
      <c r="D6887" s="9">
        <v>1</v>
      </c>
      <c r="E6887" s="5">
        <v>4</v>
      </c>
      <c r="F6887" s="6">
        <f>+E6887*D6887</f>
      </c>
      <c r="G6887" s="578">
        <f>+E6887*D6887</f>
      </c>
      <c r="H6887" s="16">
        <v>1</v>
      </c>
      <c r="I6887" s="129">
        <f t="shared" si="746"/>
      </c>
      <c r="W6887">
        <f t="shared" si="742"/>
      </c>
      <c r="X6887">
        <f t="shared" si="743"/>
      </c>
      <c r="Y6887">
        <f t="shared" si="744"/>
      </c>
      <c r="Z6887">
        <f t="shared" si="745"/>
      </c>
    </row>
    <row r="6888" spans="1:26">
      <c r="A6888" s="107"/>
      <c r="B6888" s="95" t="s">
        <v>277</v>
      </c>
      <c r="C6888" s="9" t="s">
        <v>278</v>
      </c>
      <c r="D6888" s="9">
        <v>1</v>
      </c>
      <c r="E6888" s="5">
        <v>4</v>
      </c>
      <c r="F6888" s="6">
        <f>+E6888*D6888</f>
      </c>
      <c r="G6888" s="578">
        <f>+E6888*D6888</f>
      </c>
      <c r="H6888" s="16">
        <v>1</v>
      </c>
      <c r="I6888" s="129">
        <f t="shared" si="746"/>
      </c>
      <c r="W6888">
        <f t="shared" si="742"/>
      </c>
      <c r="X6888">
        <f t="shared" si="743"/>
      </c>
      <c r="Y6888">
        <f t="shared" si="744"/>
      </c>
      <c r="Z6888">
        <f t="shared" si="745"/>
      </c>
    </row>
    <row r="6889" spans="1:26">
      <c r="A6889" s="107"/>
      <c r="B6889" s="8"/>
      <c r="C6889" s="9"/>
      <c r="D6889" s="5"/>
      <c r="E6889" s="5"/>
      <c r="F6889" s="5"/>
      <c r="G6889" s="6"/>
      <c r="H6889" s="5"/>
      <c r="I6889" s="129"/>
      <c r="W6889">
        <f t="shared" si="742"/>
      </c>
      <c r="X6889">
        <f t="shared" si="743"/>
      </c>
      <c r="Y6889">
        <f t="shared" si="744"/>
      </c>
      <c r="Z6889">
        <f t="shared" si="745"/>
      </c>
    </row>
    <row r="6890" spans="1:26">
      <c r="A6890" s="107"/>
      <c r="B6890" s="1568" t="s">
        <v>2594</v>
      </c>
      <c r="C6890" s="1569"/>
      <c r="D6890" s="6"/>
      <c r="E6890" s="5"/>
      <c r="F6890" s="6"/>
      <c r="G6890" s="6"/>
      <c r="H6890" s="9"/>
      <c r="I6890" s="129"/>
      <c r="W6890">
        <f t="shared" si="742"/>
      </c>
      <c r="X6890">
        <f t="shared" si="743"/>
      </c>
      <c r="Y6890">
        <f t="shared" si="744"/>
      </c>
      <c r="Z6890">
        <f t="shared" si="745"/>
      </c>
    </row>
    <row r="6891" spans="1:26">
      <c r="A6891" s="107"/>
      <c r="B6891" s="1570"/>
      <c r="C6891" s="1571"/>
      <c r="D6891" s="50"/>
      <c r="E6891" s="5"/>
      <c r="F6891" s="6"/>
      <c r="G6891" s="6"/>
      <c r="H6891" s="7"/>
      <c r="I6891" s="129"/>
      <c r="W6891">
        <f t="shared" si="742"/>
      </c>
      <c r="X6891">
        <f t="shared" si="743"/>
      </c>
      <c r="Y6891">
        <f t="shared" si="744"/>
      </c>
      <c r="Z6891">
        <f t="shared" si="745"/>
      </c>
    </row>
    <row r="6892" spans="1:26">
      <c r="A6892" s="107"/>
      <c r="B6892" s="1590"/>
      <c r="C6892" s="1591"/>
      <c r="D6892" s="50"/>
      <c r="E6892" s="5"/>
      <c r="F6892" s="6"/>
      <c r="G6892" s="6"/>
      <c r="H6892" s="5"/>
      <c r="I6892" s="129"/>
      <c r="W6892">
        <f t="shared" si="742"/>
      </c>
      <c r="X6892">
        <f t="shared" si="743"/>
      </c>
      <c r="Y6892">
        <f t="shared" si="744"/>
      </c>
      <c r="Z6892">
        <f t="shared" si="745"/>
      </c>
    </row>
    <row r="6893" spans="1:26" ht="15.75" thickBot="1">
      <c r="A6893" s="33"/>
      <c r="B6893" s="130"/>
      <c r="C6893" s="130"/>
      <c r="D6893" s="109"/>
      <c r="E6893" s="109"/>
      <c r="F6893" s="109"/>
      <c r="G6893" s="109"/>
      <c r="H6893" s="109"/>
      <c r="I6893" s="110"/>
      <c r="W6893">
        <f t="shared" si="742"/>
      </c>
      <c r="X6893">
        <f t="shared" si="743"/>
      </c>
      <c r="Y6893">
        <f t="shared" si="744"/>
      </c>
      <c r="Z6893">
        <f t="shared" si="745"/>
      </c>
    </row>
    <row r="6894" spans="1:26">
      <c r="A6894" s="33"/>
      <c r="B6894" s="130"/>
      <c r="C6894" s="130"/>
      <c r="D6894" s="91"/>
      <c r="E6894" s="91"/>
      <c r="F6894" s="91"/>
      <c r="G6894" s="92" t="s">
        <v>19</v>
      </c>
      <c r="H6894" s="91"/>
      <c r="I6894" s="111">
        <f>SUM(I6872:I6893)</f>
      </c>
      <c r="L6894" s="118">
        <f>+I6894-42788</f>
      </c>
      <c r="W6894">
        <f t="shared" si="742"/>
      </c>
      <c r="X6894">
        <f t="shared" si="743"/>
      </c>
      <c r="Y6894">
        <f t="shared" si="744"/>
      </c>
      <c r="Z6894">
        <f t="shared" si="745"/>
      </c>
    </row>
    <row r="6895" spans="1:26">
      <c r="A6895" s="33"/>
      <c r="B6895" s="10"/>
      <c r="C6895" s="10"/>
      <c r="D6895" s="132"/>
      <c r="E6895" s="132"/>
      <c r="F6895" s="132"/>
      <c r="G6895" s="132"/>
      <c r="H6895" s="133"/>
      <c r="I6895" s="61"/>
      <c r="W6895">
        <f t="shared" si="742"/>
      </c>
      <c r="X6895">
        <f t="shared" si="743"/>
      </c>
      <c r="Y6895">
        <f t="shared" si="744"/>
      </c>
      <c r="Z6895">
        <f t="shared" si="745"/>
      </c>
    </row>
    <row r="6896" spans="1:26" ht="15.75" thickBot="1">
      <c r="A6896" s="33"/>
      <c r="B6896" s="11" t="s">
        <v>20</v>
      </c>
      <c r="C6896" s="35"/>
      <c r="D6896" s="35"/>
      <c r="E6896" s="35"/>
      <c r="F6896" s="35"/>
      <c r="G6896" s="35"/>
      <c r="H6896" s="35"/>
      <c r="I6896" s="36"/>
      <c r="W6896">
        <f t="shared" si="742"/>
      </c>
      <c r="X6896">
        <f t="shared" si="743"/>
      </c>
      <c r="Y6896">
        <f t="shared" si="744"/>
      </c>
      <c r="Z6896">
        <f t="shared" si="745"/>
      </c>
    </row>
    <row r="6897" spans="1:26" ht="15.75" thickBot="1">
      <c r="A6897" s="37"/>
      <c r="B6897" s="38"/>
      <c r="C6897" s="39" t="s">
        <v>21</v>
      </c>
      <c r="D6897" s="40">
        <f>SUM(D6872:D6896)</f>
      </c>
      <c r="E6897" s="41">
        <f>IF(H6897=I6897,"OK","NO")</f>
      </c>
      <c r="F6897" s="40">
        <f>SUM(F6872:F6896)</f>
      </c>
      <c r="G6897" s="40">
        <f>SUM(G6872:G6896)</f>
      </c>
      <c r="H6897" s="41">
        <f>SUMPRODUCT(F6872:F6893,H6872:H6893)</f>
      </c>
      <c r="I6897" s="43">
        <f>+I6895+I6894</f>
      </c>
      <c r="W6897">
        <f t="shared" si="742"/>
      </c>
      <c r="X6897">
        <f t="shared" si="743"/>
      </c>
      <c r="Y6897">
        <f t="shared" si="744"/>
      </c>
      <c r="Z6897">
        <f t="shared" si="745"/>
      </c>
    </row>
    <row r="6898" spans="1:26" ht="15.75" thickBot="1">
      <c r="A6898" s="44"/>
      <c r="B6898" s="116"/>
      <c r="C6898" s="45"/>
      <c r="D6898" s="45"/>
      <c r="E6898" s="45"/>
      <c r="F6898" s="45"/>
      <c r="G6898" s="45"/>
      <c r="H6898" s="45"/>
      <c r="I6898" s="47"/>
      <c r="W6898">
        <f t="shared" si="742"/>
      </c>
      <c r="X6898">
        <f t="shared" si="743"/>
      </c>
      <c r="Y6898">
        <f t="shared" si="744"/>
      </c>
      <c r="Z6898">
        <f t="shared" si="745"/>
      </c>
    </row>
    <row r="6899" spans="1:26">
      <c r="A6899" s="12" t="s">
        <v>315</v>
      </c>
      <c r="B6899" s="12"/>
      <c r="W6899">
        <f t="shared" si="742"/>
      </c>
      <c r="X6899">
        <f t="shared" si="743"/>
      </c>
      <c r="Y6899">
        <f t="shared" si="744"/>
      </c>
      <c r="Z6899">
        <f t="shared" si="745"/>
      </c>
    </row>
    <row r="6900" spans="1:26">
      <c r="W6900">
        <f t="shared" si="742"/>
      </c>
      <c r="X6900">
        <f t="shared" si="743"/>
      </c>
      <c r="Y6900">
        <f t="shared" si="744"/>
      </c>
      <c r="Z6900">
        <f t="shared" si="745"/>
      </c>
    </row>
    <row r="6901" spans="1:26">
      <c r="W6901">
        <f t="shared" si="742"/>
      </c>
      <c r="X6901">
        <f t="shared" si="743"/>
      </c>
      <c r="Y6901">
        <f t="shared" si="744"/>
      </c>
      <c r="Z6901">
        <f t="shared" si="745"/>
      </c>
    </row>
    <row r="6902" spans="1:26">
      <c r="A6902" s="1562" t="s">
        <v>0</v>
      </c>
      <c r="B6902" s="1562"/>
      <c r="C6902" s="1562"/>
      <c r="D6902" s="1562"/>
      <c r="E6902" s="1562"/>
      <c r="F6902" s="1562"/>
      <c r="G6902" s="1562"/>
      <c r="H6902" s="1562"/>
      <c r="I6902" s="1562"/>
      <c r="W6902">
        <f t="shared" si="742"/>
      </c>
      <c r="X6902">
        <f t="shared" si="743"/>
      </c>
      <c r="Y6902">
        <f t="shared" si="744"/>
      </c>
      <c r="Z6902">
        <f t="shared" si="745"/>
      </c>
    </row>
    <row r="6903" spans="1:26">
      <c r="W6903">
        <f t="shared" si="742"/>
      </c>
      <c r="X6903">
        <f t="shared" si="743"/>
      </c>
      <c r="Y6903">
        <f t="shared" si="744"/>
      </c>
      <c r="Z6903">
        <f t="shared" si="745"/>
      </c>
    </row>
    <row r="6904" spans="1:26">
      <c r="W6904">
        <f t="shared" si="742"/>
      </c>
      <c r="X6904">
        <f t="shared" si="743"/>
      </c>
      <c r="Y6904">
        <f t="shared" si="744"/>
      </c>
      <c r="Z6904">
        <f t="shared" si="745"/>
      </c>
    </row>
    <row r="6905" spans="1:26">
      <c r="A6905" s="1" t="s">
        <v>1</v>
      </c>
      <c r="B6905" s="1"/>
      <c r="G6905" s="495" t="s">
        <v>2</v>
      </c>
      <c r="H6905" s="3" t="s">
        <v>1712</v>
      </c>
      <c r="W6905">
        <f t="shared" si="742"/>
      </c>
      <c r="X6905">
        <f t="shared" si="743"/>
      </c>
      <c r="Y6905">
        <f t="shared" si="744"/>
      </c>
      <c r="Z6905">
        <f t="shared" si="745"/>
      </c>
    </row>
    <row r="6906" spans="1:26">
      <c r="A6906" s="1" t="inlineStr">
        <is>
          <t>Dealer-312</t>
        </is>
      </c>
      <c r="B6906" s="1"/>
      <c r="F6906" s="4"/>
      <c r="G6906" s="496" t="s">
        <v>1440</v>
      </c>
      <c r="H6906" s="1" t="s">
        <v>209</v>
      </c>
      <c r="W6906">
        <f t="shared" si="742"/>
      </c>
      <c r="X6906">
        <f t="shared" si="743"/>
      </c>
      <c r="Y6906">
        <f t="shared" si="744"/>
      </c>
      <c r="Z6906">
        <f t="shared" si="745"/>
      </c>
    </row>
    <row r="6907" spans="1:26">
      <c r="A6907" s="1"/>
      <c r="B6907" s="1"/>
      <c r="H6907" s="22"/>
      <c r="W6907">
        <f t="shared" si="742"/>
      </c>
      <c r="X6907">
        <f t="shared" si="743"/>
      </c>
      <c r="Y6907">
        <f t="shared" si="744"/>
      </c>
      <c r="Z6907">
        <f t="shared" si="745"/>
      </c>
    </row>
    <row r="6908" spans="1:26">
      <c r="A6908" s="1"/>
      <c r="B6908" s="1"/>
      <c r="D6908" s="85"/>
      <c r="E6908" s="85"/>
      <c r="F6908" s="85"/>
      <c r="G6908" s="85"/>
      <c r="H6908" s="85"/>
      <c r="W6908">
        <f t="shared" si="742"/>
      </c>
      <c r="X6908">
        <f t="shared" si="743"/>
      </c>
      <c r="Y6908">
        <f t="shared" si="744"/>
      </c>
      <c r="Z6908">
        <f t="shared" si="745"/>
      </c>
    </row>
    <row r="6909" spans="1:26">
      <c r="A6909" s="12" t="s">
        <v>299</v>
      </c>
      <c r="B6909" s="86"/>
      <c r="D6909" s="85"/>
      <c r="E6909" s="85"/>
      <c r="F6909" s="85"/>
      <c r="G6909" s="85"/>
      <c r="H6909" s="85"/>
      <c r="W6909">
        <f t="shared" si="742"/>
      </c>
      <c r="X6909">
        <f t="shared" si="743"/>
      </c>
      <c r="Y6909">
        <f t="shared" si="744"/>
      </c>
      <c r="Z6909">
        <f t="shared" si="745"/>
      </c>
    </row>
    <row r="6910" spans="1:26">
      <c r="D6910" s="85"/>
      <c r="E6910" s="85"/>
      <c r="F6910" s="85"/>
      <c r="G6910" s="85"/>
      <c r="H6910" s="85"/>
      <c r="W6910">
        <f t="shared" si="742"/>
      </c>
      <c r="X6910">
        <f t="shared" si="743"/>
      </c>
      <c r="Y6910">
        <f t="shared" si="744"/>
      </c>
      <c r="Z6910">
        <f t="shared" si="745"/>
      </c>
    </row>
    <row r="6911" spans="1:26">
      <c r="W6911">
        <f t="shared" si="742"/>
      </c>
      <c r="X6911">
        <f t="shared" si="743"/>
      </c>
      <c r="Y6911">
        <f t="shared" si="744"/>
      </c>
      <c r="Z6911">
        <f t="shared" si="745"/>
      </c>
    </row>
    <row r="6912" spans="1:26">
      <c r="A6912" s="1" t="s">
        <v>5</v>
      </c>
      <c r="W6912">
        <f t="shared" si="742"/>
      </c>
      <c r="X6912">
        <f t="shared" si="743"/>
      </c>
      <c r="Y6912">
        <f t="shared" si="744"/>
      </c>
      <c r="Z6912">
        <f t="shared" si="745"/>
      </c>
    </row>
    <row r="6913" spans="1:26">
      <c r="A6913" s="1" t="s">
        <v>6</v>
      </c>
      <c r="W6913">
        <f t="shared" si="742"/>
      </c>
      <c r="X6913">
        <f t="shared" si="743"/>
      </c>
      <c r="Y6913">
        <f t="shared" si="744"/>
      </c>
      <c r="Z6913">
        <f t="shared" si="745"/>
      </c>
    </row>
    <row r="6914" spans="1:26">
      <c r="A6914" s="1" t="s">
        <v>7</v>
      </c>
      <c r="W6914">
        <f t="shared" si="742"/>
      </c>
      <c r="X6914">
        <f t="shared" si="743"/>
      </c>
      <c r="Y6914">
        <f t="shared" si="744"/>
      </c>
      <c r="Z6914">
        <f t="shared" si="745"/>
      </c>
    </row>
    <row r="6915" spans="1:26" ht="24">
      <c r="A6915" s="179" t="s">
        <v>8</v>
      </c>
      <c r="B6915" s="180" t="s">
        <v>9</v>
      </c>
      <c r="C6915" s="180" t="s">
        <v>10</v>
      </c>
      <c r="D6915" s="181" t="s">
        <v>11</v>
      </c>
      <c r="E6915" s="181" t="s">
        <v>12</v>
      </c>
      <c r="F6915" s="181" t="s">
        <v>13</v>
      </c>
      <c r="G6915" s="181" t="s">
        <v>14</v>
      </c>
      <c r="H6915" s="179" t="s">
        <v>15</v>
      </c>
      <c r="I6915" s="182" t="s">
        <v>16</v>
      </c>
      <c r="W6915">
        <f t="shared" si="742"/>
      </c>
      <c r="X6915">
        <f t="shared" si="743"/>
      </c>
      <c r="Y6915">
        <f t="shared" si="744"/>
      </c>
      <c r="Z6915">
        <f t="shared" si="745"/>
      </c>
    </row>
    <row r="6916" spans="1:26">
      <c r="A6916" s="5"/>
      <c r="B6916" s="1563" t="s">
        <v>17</v>
      </c>
      <c r="C6916" s="1563"/>
      <c r="D6916" s="184"/>
      <c r="E6916" s="184"/>
      <c r="F6916" s="184"/>
      <c r="G6916" s="186"/>
      <c r="H6916" s="184"/>
      <c r="I6916" s="188"/>
      <c r="W6916">
        <f t="shared" ref="W6916:W6979" si="747">IF(LEFT($H6916&amp;"",5)="2019-",$H6916,W6915)</f>
      </c>
      <c r="X6916">
        <f t="shared" ref="X6916:X6979" si="748">IF($W6916="",0,IF(COUNTIF($AB$2:$AB$80,$W6916)&gt;0,1,0))</f>
      </c>
      <c r="Y6916">
        <f t="shared" ref="Y6916:Y6979" si="749">IF($C6916="","",UPPER(TRIM(IFERROR(LEFT($C6916&amp;"",FIND("/",$C6916&amp;"")-1),$C6916&amp;""))))</f>
      </c>
      <c r="Z6916">
        <f t="shared" ref="Z6916:Z6979" si="750">IFERROR(IF(ISNUMBER($G6916),$G6916,0),0)</f>
      </c>
    </row>
    <row r="6917" spans="1:26">
      <c r="A6917" s="5"/>
      <c r="B6917" s="8" t="s">
        <v>593</v>
      </c>
      <c r="C6917" s="5" t="s">
        <v>438</v>
      </c>
      <c r="D6917" s="638"/>
      <c r="E6917" s="10"/>
      <c r="F6917" s="5">
        <v>2</v>
      </c>
      <c r="G6917" s="6">
        <f>+F6917</f>
      </c>
      <c r="H6917" s="5">
        <v>1</v>
      </c>
      <c r="I6917" s="58">
        <f>+H6917*G6917</f>
      </c>
      <c r="W6917">
        <f t="shared" si="747"/>
      </c>
      <c r="X6917">
        <f t="shared" si="748"/>
      </c>
      <c r="Y6917">
        <f t="shared" si="749"/>
      </c>
      <c r="Z6917">
        <f t="shared" si="750"/>
      </c>
    </row>
    <row r="6918" spans="1:26">
      <c r="A6918" s="19"/>
      <c r="B6918" s="8" t="s">
        <v>1075</v>
      </c>
      <c r="C6918" s="5" t="s">
        <v>1074</v>
      </c>
      <c r="D6918" s="638"/>
      <c r="E6918" s="10"/>
      <c r="F6918" s="5">
        <v>2</v>
      </c>
      <c r="G6918" s="6">
        <f t="shared" ref="G6918:G6939" si="751">+F6918</f>
      </c>
      <c r="H6918" s="5">
        <v>1</v>
      </c>
      <c r="I6918" s="58">
        <f t="shared" ref="I6918:I6943" si="752">+H6918*G6918</f>
      </c>
      <c r="W6918">
        <f t="shared" si="747"/>
      </c>
      <c r="X6918">
        <f t="shared" si="748"/>
      </c>
      <c r="Y6918">
        <f t="shared" si="749"/>
      </c>
      <c r="Z6918">
        <f t="shared" si="750"/>
      </c>
    </row>
    <row r="6919" spans="1:26">
      <c r="A6919" s="19"/>
      <c r="B6919" s="15" t="s">
        <v>1732</v>
      </c>
      <c r="C6919" s="5" t="s">
        <v>1733</v>
      </c>
      <c r="D6919" s="404"/>
      <c r="E6919" s="10"/>
      <c r="F6919" s="5">
        <v>2</v>
      </c>
      <c r="G6919" s="6">
        <f t="shared" si="751"/>
      </c>
      <c r="H6919" s="5">
        <v>1</v>
      </c>
      <c r="I6919" s="58">
        <f t="shared" si="752"/>
      </c>
      <c r="W6919">
        <f t="shared" si="747"/>
      </c>
      <c r="X6919">
        <f t="shared" si="748"/>
      </c>
      <c r="Y6919">
        <f t="shared" si="749"/>
      </c>
      <c r="Z6919">
        <f t="shared" si="750"/>
      </c>
    </row>
    <row r="6920" spans="1:26">
      <c r="A6920" s="19"/>
      <c r="B6920" s="8" t="s">
        <v>452</v>
      </c>
      <c r="C6920" s="5" t="s">
        <v>339</v>
      </c>
      <c r="D6920" s="437">
        <v>1</v>
      </c>
      <c r="E6920" s="10"/>
      <c r="F6920" s="5">
        <v>2</v>
      </c>
      <c r="G6920" s="6">
        <f t="shared" si="751"/>
      </c>
      <c r="H6920" s="5">
        <v>1</v>
      </c>
      <c r="I6920" s="58">
        <f t="shared" si="752"/>
      </c>
      <c r="W6920">
        <f t="shared" si="747"/>
      </c>
      <c r="X6920">
        <f t="shared" si="748"/>
      </c>
      <c r="Y6920">
        <f t="shared" si="749"/>
      </c>
      <c r="Z6920">
        <f t="shared" si="750"/>
      </c>
    </row>
    <row r="6921" spans="1:26">
      <c r="A6921" s="19"/>
      <c r="B6921" s="8" t="s">
        <v>968</v>
      </c>
      <c r="C6921" s="5" t="s">
        <v>967</v>
      </c>
      <c r="D6921" s="437"/>
      <c r="E6921" s="10"/>
      <c r="F6921" s="5">
        <v>2</v>
      </c>
      <c r="G6921" s="6">
        <f t="shared" si="751"/>
      </c>
      <c r="H6921" s="5">
        <v>1</v>
      </c>
      <c r="I6921" s="58">
        <f t="shared" si="752"/>
      </c>
      <c r="W6921">
        <f t="shared" si="747"/>
      </c>
      <c r="X6921">
        <f t="shared" si="748"/>
      </c>
      <c r="Y6921">
        <f t="shared" si="749"/>
      </c>
      <c r="Z6921">
        <f t="shared" si="750"/>
      </c>
    </row>
    <row r="6922" spans="1:26">
      <c r="A6922" s="19"/>
      <c r="B6922" s="8"/>
      <c r="C6922" s="5"/>
      <c r="D6922" s="5"/>
      <c r="E6922" s="10"/>
      <c r="F6922" s="5"/>
      <c r="G6922" s="6"/>
      <c r="H6922" s="5"/>
      <c r="I6922" s="58"/>
      <c r="W6922">
        <f t="shared" si="747"/>
      </c>
      <c r="X6922">
        <f t="shared" si="748"/>
      </c>
      <c r="Y6922">
        <f t="shared" si="749"/>
      </c>
      <c r="Z6922">
        <f t="shared" si="750"/>
      </c>
    </row>
    <row r="6923" spans="1:26">
      <c r="A6923" s="19"/>
      <c r="B6923" s="8"/>
      <c r="C6923" s="5"/>
      <c r="D6923" s="5"/>
      <c r="E6923" s="10"/>
      <c r="F6923" s="5"/>
      <c r="G6923" s="6"/>
      <c r="H6923" s="5"/>
      <c r="I6923" s="58"/>
      <c r="W6923">
        <f t="shared" si="747"/>
      </c>
      <c r="X6923">
        <f t="shared" si="748"/>
      </c>
      <c r="Y6923">
        <f t="shared" si="749"/>
      </c>
      <c r="Z6923">
        <f t="shared" si="750"/>
      </c>
    </row>
    <row r="6924" spans="1:26">
      <c r="A6924" s="19"/>
      <c r="B6924" s="8" t="s">
        <v>1048</v>
      </c>
      <c r="C6924" s="5" t="s">
        <v>461</v>
      </c>
      <c r="D6924" s="638">
        <v>1</v>
      </c>
      <c r="E6924" s="366">
        <v>1</v>
      </c>
      <c r="F6924" s="5">
        <v>2</v>
      </c>
      <c r="G6924" s="6">
        <f t="shared" si="751"/>
      </c>
      <c r="H6924" s="5">
        <v>1</v>
      </c>
      <c r="I6924" s="58">
        <f t="shared" si="752"/>
      </c>
      <c r="W6924">
        <f t="shared" si="747"/>
      </c>
      <c r="X6924">
        <f t="shared" si="748"/>
      </c>
      <c r="Y6924">
        <f t="shared" si="749"/>
      </c>
      <c r="Z6924">
        <f t="shared" si="750"/>
      </c>
    </row>
    <row r="6925" spans="1:26">
      <c r="A6925" s="19"/>
      <c r="B6925" s="8" t="s">
        <v>576</v>
      </c>
      <c r="C6925" s="5" t="s">
        <v>577</v>
      </c>
      <c r="D6925" s="366"/>
      <c r="E6925" s="10"/>
      <c r="F6925" s="5">
        <v>2</v>
      </c>
      <c r="G6925" s="6">
        <f t="shared" si="751"/>
      </c>
      <c r="H6925" s="5">
        <v>1</v>
      </c>
      <c r="I6925" s="58">
        <f t="shared" si="752"/>
      </c>
      <c r="W6925">
        <f t="shared" si="747"/>
      </c>
      <c r="X6925">
        <f t="shared" si="748"/>
      </c>
      <c r="Y6925">
        <f t="shared" si="749"/>
      </c>
      <c r="Z6925">
        <f t="shared" si="750"/>
      </c>
    </row>
    <row r="6926" spans="1:26" ht="36">
      <c r="A6926" s="19"/>
      <c r="B6926" s="15" t="s">
        <v>582</v>
      </c>
      <c r="C6926" s="5" t="s">
        <v>583</v>
      </c>
      <c r="D6926" s="366">
        <v>1</v>
      </c>
      <c r="E6926" s="10"/>
      <c r="F6926" s="5">
        <v>2</v>
      </c>
      <c r="G6926" s="6">
        <f t="shared" si="751"/>
      </c>
      <c r="H6926" s="5">
        <v>1</v>
      </c>
      <c r="I6926" s="58">
        <f t="shared" si="752"/>
      </c>
      <c r="W6926">
        <f t="shared" si="747"/>
      </c>
      <c r="X6926">
        <f t="shared" si="748"/>
      </c>
      <c r="Y6926">
        <f t="shared" si="749"/>
      </c>
      <c r="Z6926">
        <f t="shared" si="750"/>
      </c>
    </row>
    <row r="6927" spans="1:26" ht="24">
      <c r="A6927" s="19"/>
      <c r="B6927" s="15" t="s">
        <v>1315</v>
      </c>
      <c r="C6927" s="5" t="s">
        <v>1316</v>
      </c>
      <c r="D6927" s="437"/>
      <c r="E6927" s="10"/>
      <c r="F6927" s="5">
        <v>2</v>
      </c>
      <c r="G6927" s="6">
        <f t="shared" si="751"/>
      </c>
      <c r="H6927" s="5">
        <v>1</v>
      </c>
      <c r="I6927" s="58">
        <f t="shared" si="752"/>
      </c>
      <c r="W6927">
        <f t="shared" si="747"/>
      </c>
      <c r="X6927">
        <f t="shared" si="748"/>
      </c>
      <c r="Y6927">
        <f t="shared" si="749"/>
      </c>
      <c r="Z6927">
        <f t="shared" si="750"/>
      </c>
    </row>
    <row r="6928" spans="1:26">
      <c r="A6928" s="19"/>
      <c r="B6928" s="1563" t="s">
        <v>18</v>
      </c>
      <c r="C6928" s="1563"/>
      <c r="D6928" s="5"/>
      <c r="E6928" s="5"/>
      <c r="F6928" s="5"/>
      <c r="G6928" s="6"/>
      <c r="H6928" s="5"/>
      <c r="I6928" s="58"/>
      <c r="L6928">
        <v>22</v>
      </c>
      <c r="M6928">
        <v>400</v>
      </c>
      <c r="N6928">
        <f>+M6928*L6928</f>
      </c>
      <c r="O6928">
        <f>+N6928*0.28</f>
      </c>
      <c r="P6928">
        <f>+O6928+N6928</f>
      </c>
      <c r="W6928">
        <f t="shared" si="747"/>
      </c>
      <c r="X6928">
        <f t="shared" si="748"/>
      </c>
      <c r="Y6928">
        <f t="shared" si="749"/>
      </c>
      <c r="Z6928">
        <f t="shared" si="750"/>
      </c>
    </row>
    <row r="6929" spans="1:26">
      <c r="A6929" s="19"/>
      <c r="B6929" s="8" t="s">
        <v>295</v>
      </c>
      <c r="C6929" s="5" t="s">
        <v>294</v>
      </c>
      <c r="D6929" s="502">
        <v>1</v>
      </c>
      <c r="E6929" s="5"/>
      <c r="F6929" s="5">
        <v>2</v>
      </c>
      <c r="G6929" s="6">
        <f t="shared" si="751"/>
      </c>
      <c r="H6929" s="9">
        <v>1</v>
      </c>
      <c r="I6929" s="58">
        <f t="shared" si="752"/>
      </c>
      <c r="W6929">
        <f t="shared" si="747"/>
      </c>
      <c r="X6929">
        <f t="shared" si="748"/>
      </c>
      <c r="Y6929">
        <f t="shared" si="749"/>
      </c>
      <c r="Z6929">
        <f t="shared" si="750"/>
      </c>
    </row>
    <row r="6930" spans="1:26">
      <c r="A6930" s="19"/>
      <c r="B6930" s="128" t="s">
        <v>833</v>
      </c>
      <c r="C6930" s="101" t="s">
        <v>832</v>
      </c>
      <c r="D6930" s="499">
        <v>1</v>
      </c>
      <c r="E6930" s="5"/>
      <c r="F6930" s="5">
        <v>2</v>
      </c>
      <c r="G6930" s="6">
        <f t="shared" si="751"/>
      </c>
      <c r="H6930" s="5">
        <v>1</v>
      </c>
      <c r="I6930" s="58">
        <f t="shared" si="752"/>
      </c>
      <c r="W6930">
        <f t="shared" si="747"/>
      </c>
      <c r="X6930">
        <f t="shared" si="748"/>
      </c>
      <c r="Y6930">
        <f t="shared" si="749"/>
      </c>
      <c r="Z6930">
        <f t="shared" si="750"/>
      </c>
    </row>
    <row r="6931" spans="1:26">
      <c r="A6931" s="19"/>
      <c r="B6931" s="128" t="s">
        <v>677</v>
      </c>
      <c r="C6931" s="101" t="s">
        <v>678</v>
      </c>
      <c r="D6931" s="499"/>
      <c r="E6931" s="5"/>
      <c r="F6931" s="5">
        <v>2</v>
      </c>
      <c r="G6931" s="6">
        <f t="shared" si="751"/>
      </c>
      <c r="H6931" s="5">
        <v>1</v>
      </c>
      <c r="I6931" s="58">
        <f t="shared" si="752"/>
      </c>
      <c r="W6931">
        <f t="shared" si="747"/>
      </c>
      <c r="X6931">
        <f t="shared" si="748"/>
      </c>
      <c r="Y6931">
        <f t="shared" si="749"/>
      </c>
      <c r="Z6931">
        <f t="shared" si="750"/>
      </c>
    </row>
    <row r="6932" spans="1:26">
      <c r="A6932" s="19"/>
      <c r="B6932" s="95" t="s">
        <v>848</v>
      </c>
      <c r="C6932" s="16" t="s">
        <v>847</v>
      </c>
      <c r="D6932" s="502"/>
      <c r="E6932" s="5"/>
      <c r="F6932" s="5">
        <v>2</v>
      </c>
      <c r="G6932" s="6">
        <f t="shared" si="751"/>
      </c>
      <c r="H6932" s="16">
        <v>1</v>
      </c>
      <c r="I6932" s="58">
        <f t="shared" si="752"/>
      </c>
      <c r="W6932">
        <f t="shared" si="747"/>
      </c>
      <c r="X6932">
        <f t="shared" si="748"/>
      </c>
      <c r="Y6932">
        <f t="shared" si="749"/>
      </c>
      <c r="Z6932">
        <f t="shared" si="750"/>
      </c>
    </row>
    <row r="6933" spans="1:26">
      <c r="A6933" s="19"/>
      <c r="B6933" s="128" t="s">
        <v>1004</v>
      </c>
      <c r="C6933" s="9" t="s">
        <v>1003</v>
      </c>
      <c r="D6933" s="331">
        <v>1</v>
      </c>
      <c r="E6933" s="5"/>
      <c r="F6933" s="5">
        <v>2</v>
      </c>
      <c r="G6933" s="6">
        <f t="shared" si="751"/>
      </c>
      <c r="H6933" s="16">
        <v>1</v>
      </c>
      <c r="I6933" s="58">
        <f t="shared" si="752"/>
      </c>
      <c r="W6933">
        <f t="shared" si="747"/>
      </c>
      <c r="X6933">
        <f t="shared" si="748"/>
      </c>
      <c r="Y6933">
        <f t="shared" si="749"/>
      </c>
      <c r="Z6933">
        <f t="shared" si="750"/>
      </c>
    </row>
    <row r="6934" spans="1:26">
      <c r="A6934" s="19"/>
      <c r="B6934" s="8" t="s">
        <v>328</v>
      </c>
      <c r="C6934" s="5" t="s">
        <v>329</v>
      </c>
      <c r="D6934" s="331"/>
      <c r="E6934" s="16"/>
      <c r="F6934" s="5">
        <v>2</v>
      </c>
      <c r="G6934" s="6">
        <f t="shared" si="751"/>
      </c>
      <c r="H6934" s="5">
        <v>1</v>
      </c>
      <c r="I6934" s="58">
        <f t="shared" si="752"/>
      </c>
      <c r="W6934">
        <f t="shared" si="747"/>
      </c>
      <c r="X6934">
        <f t="shared" si="748"/>
      </c>
      <c r="Y6934">
        <f t="shared" si="749"/>
      </c>
      <c r="Z6934">
        <f t="shared" si="750"/>
      </c>
    </row>
    <row r="6935" spans="1:26">
      <c r="A6935" s="19"/>
      <c r="B6935" s="1563" t="s">
        <v>604</v>
      </c>
      <c r="C6935" s="1563"/>
      <c r="D6935" s="5"/>
      <c r="E6935" s="10"/>
      <c r="F6935" s="5"/>
      <c r="G6935" s="6"/>
      <c r="H6935" s="9"/>
      <c r="I6935" s="58"/>
      <c r="L6935">
        <v>12</v>
      </c>
      <c r="M6935">
        <v>400</v>
      </c>
      <c r="N6935">
        <f>+M6935*L6935</f>
      </c>
      <c r="O6935">
        <f>+N6935*0.28</f>
      </c>
      <c r="P6935">
        <f>+O6935+N6935</f>
      </c>
      <c r="W6935">
        <f t="shared" si="747"/>
      </c>
      <c r="X6935">
        <f t="shared" si="748"/>
      </c>
      <c r="Y6935">
        <f t="shared" si="749"/>
      </c>
      <c r="Z6935">
        <f t="shared" si="750"/>
      </c>
    </row>
    <row r="6936" spans="1:26" ht="36">
      <c r="A6936" s="19"/>
      <c r="B6936" s="106" t="s">
        <v>974</v>
      </c>
      <c r="C6936" s="280" t="s">
        <v>1088</v>
      </c>
      <c r="D6936" s="119">
        <v>1</v>
      </c>
      <c r="E6936" s="10"/>
      <c r="F6936" s="5">
        <v>2</v>
      </c>
      <c r="G6936" s="6">
        <f t="shared" si="751"/>
      </c>
      <c r="H6936" s="9">
        <v>1</v>
      </c>
      <c r="I6936" s="58">
        <f t="shared" si="752"/>
      </c>
      <c r="W6936">
        <f t="shared" si="747"/>
      </c>
      <c r="X6936">
        <f t="shared" si="748"/>
      </c>
      <c r="Y6936">
        <f t="shared" si="749"/>
      </c>
      <c r="Z6936">
        <f t="shared" si="750"/>
      </c>
    </row>
    <row r="6937" spans="1:26" ht="30">
      <c r="A6937" s="19"/>
      <c r="B6937" s="106" t="s">
        <v>1036</v>
      </c>
      <c r="C6937" s="271" t="s">
        <v>1167</v>
      </c>
      <c r="D6937" s="119"/>
      <c r="E6937" s="10"/>
      <c r="F6937" s="5">
        <v>2</v>
      </c>
      <c r="G6937" s="6">
        <f t="shared" si="751"/>
      </c>
      <c r="H6937" s="9">
        <v>1</v>
      </c>
      <c r="I6937" s="58">
        <f t="shared" si="752"/>
      </c>
      <c r="W6937">
        <f t="shared" si="747"/>
      </c>
      <c r="X6937">
        <f t="shared" si="748"/>
      </c>
      <c r="Y6937">
        <f t="shared" si="749"/>
      </c>
      <c r="Z6937">
        <f t="shared" si="750"/>
      </c>
    </row>
    <row r="6938" spans="1:26" ht="30">
      <c r="A6938" s="19"/>
      <c r="B6938" s="492" t="s">
        <v>1079</v>
      </c>
      <c r="C6938" s="493" t="s">
        <v>1078</v>
      </c>
      <c r="D6938" s="119"/>
      <c r="E6938" s="10"/>
      <c r="F6938" s="5">
        <v>2</v>
      </c>
      <c r="G6938" s="6">
        <f t="shared" si="751"/>
      </c>
      <c r="H6938" s="9">
        <v>1</v>
      </c>
      <c r="I6938" s="58">
        <f t="shared" si="752"/>
      </c>
      <c r="W6938">
        <f t="shared" si="747"/>
      </c>
      <c r="X6938">
        <f t="shared" si="748"/>
      </c>
      <c r="Y6938">
        <f t="shared" si="749"/>
      </c>
      <c r="Z6938">
        <f t="shared" si="750"/>
      </c>
    </row>
    <row r="6939" spans="1:26" ht="24">
      <c r="A6939" s="19"/>
      <c r="B6939" s="106" t="s">
        <v>1009</v>
      </c>
      <c r="C6939" s="280" t="s">
        <v>1008</v>
      </c>
      <c r="D6939" s="119"/>
      <c r="E6939" s="10"/>
      <c r="F6939" s="5">
        <v>2</v>
      </c>
      <c r="G6939" s="6">
        <f t="shared" si="751"/>
      </c>
      <c r="H6939" s="9">
        <v>1</v>
      </c>
      <c r="I6939" s="58">
        <f t="shared" si="752"/>
      </c>
      <c r="W6939">
        <f t="shared" si="747"/>
      </c>
      <c r="X6939">
        <f t="shared" si="748"/>
      </c>
      <c r="Y6939">
        <f t="shared" si="749"/>
      </c>
      <c r="Z6939">
        <f t="shared" si="750"/>
      </c>
    </row>
    <row r="6940" spans="1:26">
      <c r="A6940" s="19"/>
      <c r="B6940" s="1563" t="s">
        <v>369</v>
      </c>
      <c r="C6940" s="1563"/>
      <c r="D6940" s="5"/>
      <c r="E6940" s="10"/>
      <c r="F6940" s="5"/>
      <c r="G6940" s="6"/>
      <c r="H6940" s="9"/>
      <c r="I6940" s="58"/>
      <c r="L6940">
        <v>6</v>
      </c>
      <c r="M6940">
        <v>400</v>
      </c>
      <c r="N6940">
        <f>+M6940*L6940</f>
      </c>
      <c r="O6940">
        <f>+N6940*0.18</f>
      </c>
      <c r="P6940">
        <f>+O6940+N6940</f>
      </c>
      <c r="W6940">
        <f t="shared" si="747"/>
      </c>
      <c r="X6940">
        <f t="shared" si="748"/>
      </c>
      <c r="Y6940">
        <f t="shared" si="749"/>
      </c>
      <c r="Z6940">
        <f t="shared" si="750"/>
      </c>
    </row>
    <row r="6941" spans="1:26">
      <c r="A6941" s="19"/>
      <c r="B6941" s="20" t="s">
        <v>503</v>
      </c>
      <c r="C6941" s="5" t="s">
        <v>504</v>
      </c>
      <c r="D6941" s="404"/>
      <c r="E6941" s="10"/>
      <c r="F6941" s="5">
        <v>4</v>
      </c>
      <c r="G6941" s="6">
        <f>+F6941</f>
      </c>
      <c r="H6941" s="7">
        <v>1</v>
      </c>
      <c r="I6941" s="58">
        <f t="shared" si="752"/>
      </c>
      <c r="W6941">
        <f t="shared" si="747"/>
      </c>
      <c r="X6941">
        <f t="shared" si="748"/>
      </c>
      <c r="Y6941">
        <f t="shared" si="749"/>
      </c>
      <c r="Z6941">
        <f t="shared" si="750"/>
      </c>
    </row>
    <row r="6942" spans="1:26">
      <c r="A6942" s="19"/>
      <c r="B6942" s="1563" t="s">
        <v>644</v>
      </c>
      <c r="C6942" s="1563"/>
      <c r="D6942" s="5"/>
      <c r="E6942" s="10"/>
      <c r="F6942" s="5"/>
      <c r="G6942" s="6"/>
      <c r="H6942" s="7"/>
      <c r="I6942" s="58"/>
      <c r="W6942">
        <f t="shared" si="747"/>
      </c>
      <c r="X6942">
        <f t="shared" si="748"/>
      </c>
      <c r="Y6942">
        <f t="shared" si="749"/>
      </c>
      <c r="Z6942">
        <f t="shared" si="750"/>
      </c>
    </row>
    <row r="6943" spans="1:26">
      <c r="A6943" s="19"/>
      <c r="B6943" s="8" t="s">
        <v>1384</v>
      </c>
      <c r="C6943" s="5" t="s">
        <v>1385</v>
      </c>
      <c r="D6943" s="639">
        <v>1</v>
      </c>
      <c r="E6943" s="10"/>
      <c r="F6943" s="5">
        <v>2</v>
      </c>
      <c r="G6943" s="6">
        <f>+F6943</f>
      </c>
      <c r="H6943" s="5">
        <v>1</v>
      </c>
      <c r="I6943" s="58">
        <f t="shared" si="752"/>
      </c>
      <c r="L6943">
        <v>2</v>
      </c>
      <c r="M6943">
        <v>1100</v>
      </c>
      <c r="N6943">
        <f>+M6943*L6943</f>
      </c>
      <c r="O6943">
        <f>+N6943*0.18</f>
      </c>
      <c r="P6943">
        <f>+O6943+N6943</f>
      </c>
      <c r="W6943">
        <f t="shared" si="747"/>
      </c>
      <c r="X6943">
        <f t="shared" si="748"/>
      </c>
      <c r="Y6943">
        <f t="shared" si="749"/>
      </c>
      <c r="Z6943">
        <f t="shared" si="750"/>
      </c>
    </row>
    <row r="6944" spans="1:26">
      <c r="A6944" s="19"/>
      <c r="B6944" s="8"/>
      <c r="C6944" s="5"/>
      <c r="D6944" s="10"/>
      <c r="E6944" s="10"/>
      <c r="F6944" s="5"/>
      <c r="G6944" s="6"/>
      <c r="H6944" s="5"/>
      <c r="I6944" s="58"/>
      <c r="W6944">
        <f t="shared" si="747"/>
      </c>
      <c r="X6944">
        <f t="shared" si="748"/>
      </c>
      <c r="Y6944">
        <f t="shared" si="749"/>
      </c>
      <c r="Z6944">
        <f t="shared" si="750"/>
      </c>
    </row>
    <row r="6945" spans="1:26">
      <c r="A6945" s="19"/>
      <c r="B6945" s="20"/>
      <c r="C6945" s="5"/>
      <c r="D6945" s="5"/>
      <c r="E6945" s="10"/>
      <c r="F6945" s="5"/>
      <c r="G6945" s="6"/>
      <c r="H6945" s="7"/>
      <c r="I6945" s="58"/>
      <c r="W6945">
        <f t="shared" si="747"/>
      </c>
      <c r="X6945">
        <f t="shared" si="748"/>
      </c>
      <c r="Y6945">
        <f t="shared" si="749"/>
      </c>
      <c r="Z6945">
        <f t="shared" si="750"/>
      </c>
    </row>
    <row r="6946" spans="1:26">
      <c r="A6946" s="19"/>
      <c r="B6946" s="106"/>
      <c r="C6946" s="271"/>
      <c r="D6946" s="5"/>
      <c r="E6946" s="10"/>
      <c r="F6946" s="5"/>
      <c r="G6946" s="6"/>
      <c r="H6946" s="9"/>
      <c r="I6946" s="58"/>
      <c r="L6946">
        <v>50</v>
      </c>
      <c r="M6946">
        <v>25</v>
      </c>
      <c r="N6946">
        <f>+M6946*L6946</f>
      </c>
      <c r="O6946">
        <f>+N6946*0.18</f>
      </c>
      <c r="P6946">
        <f>+O6946+N6946</f>
      </c>
      <c r="W6946">
        <f t="shared" si="747"/>
      </c>
      <c r="X6946">
        <f t="shared" si="748"/>
      </c>
      <c r="Y6946">
        <f t="shared" si="749"/>
      </c>
      <c r="Z6946">
        <f t="shared" si="750"/>
      </c>
    </row>
    <row r="6947" spans="1:26">
      <c r="A6947" s="19"/>
      <c r="B6947" s="1640" t="s">
        <v>2647</v>
      </c>
      <c r="C6947" s="1641"/>
      <c r="D6947" s="5"/>
      <c r="E6947" s="19"/>
      <c r="F6947" s="9"/>
      <c r="G6947" s="6"/>
      <c r="H6947" s="19"/>
      <c r="I6947" s="58"/>
      <c r="W6947">
        <f t="shared" si="747"/>
      </c>
      <c r="X6947">
        <f t="shared" si="748"/>
      </c>
      <c r="Y6947">
        <f t="shared" si="749"/>
      </c>
      <c r="Z6947">
        <f t="shared" si="750"/>
      </c>
    </row>
    <row r="6948" spans="1:26">
      <c r="A6948" s="19"/>
      <c r="B6948" s="1642"/>
      <c r="C6948" s="1643"/>
      <c r="D6948" s="5"/>
      <c r="E6948" s="19"/>
      <c r="F6948" s="9"/>
      <c r="G6948" s="6"/>
      <c r="H6948" s="19"/>
      <c r="I6948" s="58"/>
      <c r="W6948">
        <f t="shared" si="747"/>
      </c>
      <c r="X6948">
        <f t="shared" si="748"/>
      </c>
      <c r="Y6948">
        <f t="shared" si="749"/>
      </c>
      <c r="Z6948">
        <f t="shared" si="750"/>
      </c>
    </row>
    <row r="6949" spans="1:26">
      <c r="A6949" s="5"/>
      <c r="B6949" s="1644"/>
      <c r="C6949" s="1645"/>
      <c r="D6949" s="5"/>
      <c r="E6949" s="5"/>
      <c r="F6949" s="21"/>
      <c r="G6949" s="6"/>
      <c r="H6949" s="5"/>
      <c r="I6949" s="58"/>
      <c r="Q6949" t="s">
        <v>2120</v>
      </c>
      <c r="W6949">
        <f t="shared" si="747"/>
      </c>
      <c r="X6949">
        <f t="shared" si="748"/>
      </c>
      <c r="Y6949">
        <f t="shared" si="749"/>
      </c>
      <c r="Z6949">
        <f t="shared" si="750"/>
      </c>
    </row>
    <row r="6950" spans="1:26" ht="15.75" thickBot="1">
      <c r="A6950" s="5"/>
      <c r="B6950" s="224"/>
      <c r="C6950" s="15"/>
      <c r="D6950" s="23"/>
      <c r="E6950" s="225"/>
      <c r="F6950" s="23"/>
      <c r="G6950" s="24"/>
      <c r="H6950" s="225"/>
      <c r="I6950" s="226"/>
      <c r="R6950" t="s">
        <v>2121</v>
      </c>
      <c r="W6950">
        <f t="shared" si="747"/>
      </c>
      <c r="X6950">
        <f t="shared" si="748"/>
      </c>
      <c r="Y6950">
        <f t="shared" si="749"/>
      </c>
      <c r="Z6950">
        <f t="shared" si="750"/>
      </c>
    </row>
    <row r="6951" spans="1:26">
      <c r="A6951" s="227"/>
      <c r="B6951" s="17"/>
      <c r="C6951" s="5"/>
      <c r="D6951" s="59"/>
      <c r="E6951" s="59"/>
      <c r="F6951" s="53"/>
      <c r="G6951" s="78"/>
      <c r="H6951" s="68"/>
      <c r="I6951" s="228">
        <f>SUM(I6916:I6950)</f>
      </c>
      <c r="P6951">
        <f>SUM(P6928:P6950)</f>
      </c>
      <c r="Q6951">
        <v>14000</v>
      </c>
      <c r="R6951">
        <f>+P6951-Q6951</f>
      </c>
      <c r="W6951">
        <f t="shared" si="747"/>
      </c>
      <c r="X6951">
        <f t="shared" si="748"/>
      </c>
      <c r="Y6951">
        <f t="shared" si="749"/>
      </c>
      <c r="Z6951">
        <f t="shared" si="750"/>
      </c>
    </row>
    <row r="6952" spans="1:26">
      <c r="A6952" s="10"/>
      <c r="B6952" s="10"/>
      <c r="C6952" s="69"/>
      <c r="D6952" s="69"/>
      <c r="E6952" s="69"/>
      <c r="F6952" s="69"/>
      <c r="G6952" s="69"/>
      <c r="H6952" s="69"/>
      <c r="I6952" s="191"/>
      <c r="O6952" t="s">
        <v>1298</v>
      </c>
      <c r="P6952" s="118">
        <f>+I6951-P6951</f>
      </c>
      <c r="W6952">
        <f t="shared" si="747"/>
      </c>
      <c r="X6952">
        <f t="shared" si="748"/>
      </c>
      <c r="Y6952">
        <f t="shared" si="749"/>
      </c>
      <c r="Z6952">
        <f t="shared" si="750"/>
      </c>
    </row>
    <row r="6953" spans="1:26" ht="15.75" thickBot="1">
      <c r="A6953" s="10"/>
      <c r="B6953" s="11" t="s">
        <v>20</v>
      </c>
      <c r="C6953" s="35"/>
      <c r="D6953" s="35"/>
      <c r="E6953" s="35"/>
      <c r="F6953" s="35"/>
      <c r="G6953" s="35"/>
      <c r="H6953" s="35"/>
      <c r="I6953" s="98"/>
      <c r="W6953">
        <f t="shared" si="747"/>
      </c>
      <c r="X6953">
        <f t="shared" si="748"/>
      </c>
      <c r="Y6953">
        <f t="shared" si="749"/>
      </c>
      <c r="Z6953">
        <f t="shared" si="750"/>
      </c>
    </row>
    <row r="6954" spans="1:26" ht="15.75" thickBot="1">
      <c r="A6954" s="99"/>
      <c r="B6954" s="38"/>
      <c r="C6954" s="39" t="s">
        <v>21</v>
      </c>
      <c r="D6954" s="40">
        <f>SUM(D6916:D6953)</f>
      </c>
      <c r="E6954" s="41" t="s">
        <v>360</v>
      </c>
      <c r="F6954" s="40">
        <f>SUM(F6916:F6953)</f>
      </c>
      <c r="G6954" s="40">
        <f>SUM(G6916:G6953)</f>
      </c>
      <c r="H6954" s="41">
        <f>+SUMPRODUCT(H6916:H6950,F6916:F6950)</f>
      </c>
      <c r="I6954" s="100">
        <f>+I6951-I6952</f>
      </c>
      <c r="S6954">
        <f>+R6951-7715</f>
      </c>
      <c r="W6954">
        <f t="shared" si="747"/>
      </c>
      <c r="X6954">
        <f t="shared" si="748"/>
      </c>
      <c r="Y6954">
        <f t="shared" si="749"/>
      </c>
      <c r="Z6954">
        <f t="shared" si="750"/>
      </c>
    </row>
    <row r="6955" spans="1:26">
      <c r="A6955" s="10"/>
      <c r="B6955" s="10"/>
      <c r="C6955" s="91"/>
      <c r="D6955" s="91"/>
      <c r="E6955" s="91"/>
      <c r="F6955" s="91"/>
      <c r="G6955" s="91"/>
      <c r="H6955" s="91"/>
      <c r="I6955" s="91"/>
      <c r="L6955">
        <v>75310</v>
      </c>
      <c r="S6955" s="118">
        <f>+P6952+S6954</f>
      </c>
      <c r="W6955">
        <f t="shared" si="747"/>
      </c>
      <c r="X6955">
        <f t="shared" si="748"/>
      </c>
      <c r="Y6955">
        <f t="shared" si="749"/>
      </c>
      <c r="Z6955">
        <f t="shared" si="750"/>
      </c>
    </row>
    <row r="6956" spans="1:26">
      <c r="A6956" s="12" t="s">
        <v>315</v>
      </c>
      <c r="B6956" s="12"/>
      <c r="C6956" s="12"/>
      <c r="D6956" s="13"/>
      <c r="E6956" s="14"/>
      <c r="F6956" s="14"/>
      <c r="G6956" s="14"/>
      <c r="H6956" s="2"/>
      <c r="I6956" s="12"/>
      <c r="W6956">
        <f t="shared" si="747"/>
      </c>
      <c r="X6956">
        <f t="shared" si="748"/>
      </c>
      <c r="Y6956">
        <f t="shared" si="749"/>
      </c>
      <c r="Z6956">
        <f t="shared" si="750"/>
      </c>
    </row>
    <row r="6957" spans="1:26">
      <c r="W6957">
        <f t="shared" si="747"/>
      </c>
      <c r="X6957">
        <f t="shared" si="748"/>
      </c>
      <c r="Y6957">
        <f t="shared" si="749"/>
      </c>
      <c r="Z6957">
        <f t="shared" si="750"/>
      </c>
    </row>
    <row r="6958" spans="1:26">
      <c r="W6958">
        <f t="shared" si="747"/>
      </c>
      <c r="X6958">
        <f t="shared" si="748"/>
      </c>
      <c r="Y6958">
        <f t="shared" si="749"/>
      </c>
      <c r="Z6958">
        <f t="shared" si="750"/>
      </c>
    </row>
    <row r="6959" spans="1:26">
      <c r="A6959" s="1562" t="s">
        <v>0</v>
      </c>
      <c r="B6959" s="1562"/>
      <c r="C6959" s="1562"/>
      <c r="D6959" s="1562"/>
      <c r="E6959" s="1562"/>
      <c r="F6959" s="1562"/>
      <c r="G6959" s="1562"/>
      <c r="H6959" s="1562"/>
      <c r="I6959" s="1562"/>
      <c r="W6959">
        <f t="shared" si="747"/>
      </c>
      <c r="X6959">
        <f t="shared" si="748"/>
      </c>
      <c r="Y6959">
        <f t="shared" si="749"/>
      </c>
      <c r="Z6959">
        <f t="shared" si="750"/>
      </c>
    </row>
    <row r="6960" spans="1:26">
      <c r="W6960">
        <f t="shared" si="747"/>
      </c>
      <c r="X6960">
        <f t="shared" si="748"/>
      </c>
      <c r="Y6960">
        <f t="shared" si="749"/>
      </c>
      <c r="Z6960">
        <f t="shared" si="750"/>
      </c>
    </row>
    <row r="6961" spans="1:26">
      <c r="A6961" s="1" t="s">
        <v>1</v>
      </c>
      <c r="B6961" s="1"/>
      <c r="G6961" s="2" t="s">
        <v>2</v>
      </c>
      <c r="H6961" s="3" t="s">
        <v>1712</v>
      </c>
      <c r="W6961">
        <f t="shared" si="747"/>
      </c>
      <c r="X6961">
        <f t="shared" si="748"/>
      </c>
      <c r="Y6961">
        <f t="shared" si="749"/>
      </c>
      <c r="Z6961">
        <f t="shared" si="750"/>
      </c>
    </row>
    <row r="6962" spans="1:26">
      <c r="A6962" s="63" t="inlineStr">
        <is>
          <t>Dealer-156</t>
        </is>
      </c>
      <c r="B6962" s="160"/>
      <c r="F6962" s="4" t="s">
        <v>3</v>
      </c>
      <c r="G6962" s="2"/>
      <c r="H6962" s="582" t="s">
        <v>210</v>
      </c>
      <c r="W6962">
        <f t="shared" si="747"/>
      </c>
      <c r="X6962">
        <f t="shared" si="748"/>
      </c>
      <c r="Y6962">
        <f t="shared" si="749"/>
      </c>
      <c r="Z6962">
        <f t="shared" si="750"/>
      </c>
    </row>
    <row r="6963" spans="1:26">
      <c r="A6963" s="264" t="inlineStr">
        <is>
          <t>Address line (redacted)</t>
        </is>
      </c>
      <c r="B6963" s="160"/>
      <c r="H6963" s="54"/>
      <c r="W6963">
        <f t="shared" si="747"/>
      </c>
      <c r="X6963">
        <f t="shared" si="748"/>
      </c>
      <c r="Y6963">
        <f t="shared" si="749"/>
      </c>
      <c r="Z6963">
        <f t="shared" si="750"/>
      </c>
    </row>
    <row r="6964" spans="1:26">
      <c r="A6964" s="12" t="s">
        <v>571</v>
      </c>
      <c r="B6964" s="160"/>
      <c r="H6964" s="54"/>
      <c r="W6964">
        <f t="shared" si="747"/>
      </c>
      <c r="X6964">
        <f t="shared" si="748"/>
      </c>
      <c r="Y6964">
        <f t="shared" si="749"/>
      </c>
      <c r="Z6964">
        <f t="shared" si="750"/>
      </c>
    </row>
    <row r="6965" spans="1:26">
      <c r="A6965" s="265" t="s">
        <v>572</v>
      </c>
      <c r="B6965" s="160"/>
      <c r="H6965" s="54"/>
      <c r="W6965">
        <f t="shared" si="747"/>
      </c>
      <c r="X6965">
        <f t="shared" si="748"/>
      </c>
      <c r="Y6965">
        <f t="shared" si="749"/>
      </c>
      <c r="Z6965">
        <f t="shared" si="750"/>
      </c>
    </row>
    <row r="6966" spans="1:26">
      <c r="A6966" s="264" t="inlineStr">
        <is>
          <t>Dealer-173</t>
        </is>
      </c>
      <c r="B6966" s="160"/>
      <c r="H6966" s="54"/>
      <c r="W6966">
        <f t="shared" si="747"/>
      </c>
      <c r="X6966">
        <f t="shared" si="748"/>
      </c>
      <c r="Y6966">
        <f t="shared" si="749"/>
      </c>
      <c r="Z6966">
        <f t="shared" si="750"/>
      </c>
    </row>
    <row r="6967" spans="1:26">
      <c r="A6967" s="264" t="inlineStr">
        <is>
          <t>Address line (redacted)</t>
        </is>
      </c>
      <c r="B6967" s="160"/>
      <c r="H6967" s="54"/>
      <c r="W6967">
        <f t="shared" si="747"/>
      </c>
      <c r="X6967">
        <f t="shared" si="748"/>
      </c>
      <c r="Y6967">
        <f t="shared" si="749"/>
      </c>
      <c r="Z6967">
        <f t="shared" si="750"/>
      </c>
    </row>
    <row r="6968" spans="1:26">
      <c r="A6968" s="266" t="inlineStr">
        <is>
          <t>Address line (redacted)</t>
        </is>
      </c>
      <c r="B6968" s="267"/>
      <c r="C6968" s="267"/>
      <c r="D6968" s="267"/>
      <c r="E6968" s="267"/>
      <c r="F6968" s="267"/>
      <c r="G6968" s="267"/>
      <c r="H6968" s="267"/>
      <c r="I6968" s="267"/>
      <c r="W6968">
        <f t="shared" si="747"/>
      </c>
      <c r="X6968">
        <f t="shared" si="748"/>
      </c>
      <c r="Y6968">
        <f t="shared" si="749"/>
      </c>
      <c r="Z6968">
        <f t="shared" si="750"/>
      </c>
    </row>
    <row r="6969" spans="1:26">
      <c r="A6969" s="1" t="s">
        <v>5</v>
      </c>
      <c r="W6969">
        <f t="shared" si="747"/>
      </c>
      <c r="X6969">
        <f t="shared" si="748"/>
      </c>
      <c r="Y6969">
        <f t="shared" si="749"/>
      </c>
      <c r="Z6969">
        <f t="shared" si="750"/>
      </c>
    </row>
    <row r="6970" spans="1:26">
      <c r="A6970" s="1" t="s">
        <v>6</v>
      </c>
      <c r="W6970">
        <f t="shared" si="747"/>
      </c>
      <c r="X6970">
        <f t="shared" si="748"/>
      </c>
      <c r="Y6970">
        <f t="shared" si="749"/>
      </c>
      <c r="Z6970">
        <f t="shared" si="750"/>
      </c>
    </row>
    <row r="6971" spans="1:26" ht="15.75" thickBot="1">
      <c r="A6971" s="1" t="s">
        <v>7</v>
      </c>
      <c r="W6971">
        <f t="shared" si="747"/>
      </c>
      <c r="X6971">
        <f t="shared" si="748"/>
      </c>
      <c r="Y6971">
        <f t="shared" si="749"/>
      </c>
      <c r="Z6971">
        <f t="shared" si="750"/>
      </c>
    </row>
    <row r="6972" spans="1:26" ht="24">
      <c r="A6972" s="26" t="s">
        <v>8</v>
      </c>
      <c r="B6972" s="27" t="s">
        <v>9</v>
      </c>
      <c r="C6972" s="27" t="s">
        <v>10</v>
      </c>
      <c r="D6972" s="28" t="s">
        <v>11</v>
      </c>
      <c r="E6972" s="28" t="s">
        <v>12</v>
      </c>
      <c r="F6972" s="28" t="s">
        <v>13</v>
      </c>
      <c r="G6972" s="28" t="s">
        <v>14</v>
      </c>
      <c r="H6972" s="29" t="s">
        <v>15</v>
      </c>
      <c r="I6972" s="30" t="s">
        <v>16</v>
      </c>
      <c r="W6972">
        <f t="shared" si="747"/>
      </c>
      <c r="X6972">
        <f t="shared" si="748"/>
      </c>
      <c r="Y6972">
        <f t="shared" si="749"/>
      </c>
      <c r="Z6972">
        <f t="shared" si="750"/>
      </c>
    </row>
    <row r="6973" spans="1:26">
      <c r="A6973" s="107"/>
      <c r="B6973" s="1563" t="s">
        <v>17</v>
      </c>
      <c r="C6973" s="1563"/>
      <c r="D6973" s="5"/>
      <c r="E6973" s="5"/>
      <c r="F6973" s="5"/>
      <c r="G6973" s="6"/>
      <c r="H6973" s="6"/>
      <c r="I6973" s="102"/>
      <c r="W6973">
        <f t="shared" si="747"/>
      </c>
      <c r="X6973">
        <f t="shared" si="748"/>
      </c>
      <c r="Y6973">
        <f t="shared" si="749"/>
      </c>
      <c r="Z6973">
        <f t="shared" si="750"/>
      </c>
    </row>
    <row r="6974" spans="1:26">
      <c r="A6974" s="5">
        <v>1</v>
      </c>
      <c r="B6974" s="8" t="s">
        <v>576</v>
      </c>
      <c r="C6974" s="5" t="s">
        <v>577</v>
      </c>
      <c r="D6974" s="6">
        <v>2</v>
      </c>
      <c r="E6974" s="5">
        <v>5</v>
      </c>
      <c r="F6974" s="6">
        <f>+E6974*D6974</f>
      </c>
      <c r="G6974" s="6">
        <f>+E6974*D6974</f>
      </c>
      <c r="H6974" s="5">
        <v>1</v>
      </c>
      <c r="I6974" s="58">
        <f>+H6974*G6974</f>
      </c>
      <c r="W6974">
        <f t="shared" si="747"/>
      </c>
      <c r="X6974">
        <f t="shared" si="748"/>
      </c>
      <c r="Y6974">
        <f t="shared" si="749"/>
      </c>
      <c r="Z6974">
        <f t="shared" si="750"/>
      </c>
    </row>
    <row r="6975" spans="1:26">
      <c r="A6975" s="5">
        <v>2</v>
      </c>
      <c r="B6975" s="8" t="s">
        <v>1050</v>
      </c>
      <c r="C6975" s="5" t="s">
        <v>1049</v>
      </c>
      <c r="D6975" s="572">
        <v>1</v>
      </c>
      <c r="E6975" s="5">
        <v>4</v>
      </c>
      <c r="F6975" s="6">
        <f>+E6975*D6975</f>
      </c>
      <c r="G6975" s="6">
        <f>+E6975*D6975</f>
      </c>
      <c r="H6975" s="5">
        <v>1</v>
      </c>
      <c r="I6975" s="58">
        <f t="shared" ref="I6975:I6980" si="753">+H6975*G6975</f>
      </c>
      <c r="W6975">
        <f t="shared" si="747"/>
      </c>
      <c r="X6975">
        <f t="shared" si="748"/>
      </c>
      <c r="Y6975">
        <f t="shared" si="749"/>
      </c>
      <c r="Z6975">
        <f t="shared" si="750"/>
      </c>
    </row>
    <row r="6976" spans="1:26">
      <c r="A6976" s="5">
        <v>3</v>
      </c>
      <c r="B6976" s="8" t="s">
        <v>350</v>
      </c>
      <c r="C6976" s="5" t="s">
        <v>351</v>
      </c>
      <c r="D6976" s="6">
        <v>1</v>
      </c>
      <c r="E6976" s="5">
        <v>5</v>
      </c>
      <c r="F6976" s="6">
        <f>+E6976*D6976</f>
      </c>
      <c r="G6976" s="6">
        <f>+E6976*D6976</f>
      </c>
      <c r="H6976" s="5">
        <v>1</v>
      </c>
      <c r="I6976" s="58">
        <f t="shared" si="753"/>
      </c>
      <c r="W6976">
        <f t="shared" si="747"/>
      </c>
      <c r="X6976">
        <f t="shared" si="748"/>
      </c>
      <c r="Y6976">
        <f t="shared" si="749"/>
      </c>
      <c r="Z6976">
        <f t="shared" si="750"/>
      </c>
    </row>
    <row r="6977" spans="1:26">
      <c r="A6977" s="5">
        <v>4</v>
      </c>
      <c r="B6977" s="8" t="s">
        <v>273</v>
      </c>
      <c r="C6977" s="5" t="s">
        <v>274</v>
      </c>
      <c r="D6977" s="6">
        <v>1</v>
      </c>
      <c r="E6977" s="5">
        <v>5</v>
      </c>
      <c r="F6977" s="6">
        <f>+E6977*D6977</f>
      </c>
      <c r="G6977" s="6">
        <f>+E6977*D6977</f>
      </c>
      <c r="H6977" s="5">
        <v>1</v>
      </c>
      <c r="I6977" s="58">
        <f t="shared" si="753"/>
      </c>
      <c r="W6977">
        <f t="shared" si="747"/>
      </c>
      <c r="X6977">
        <f t="shared" si="748"/>
      </c>
      <c r="Y6977">
        <f t="shared" si="749"/>
      </c>
      <c r="Z6977">
        <f t="shared" si="750"/>
      </c>
    </row>
    <row r="6978" spans="1:26">
      <c r="A6978" s="5">
        <v>5</v>
      </c>
      <c r="B6978" s="8" t="s">
        <v>439</v>
      </c>
      <c r="C6978" s="5" t="s">
        <v>438</v>
      </c>
      <c r="D6978" s="6">
        <v>1</v>
      </c>
      <c r="E6978" s="5">
        <v>5</v>
      </c>
      <c r="F6978" s="6">
        <f>+E6978*D6978</f>
      </c>
      <c r="G6978" s="6">
        <f>+E6978*D6978</f>
      </c>
      <c r="H6978" s="5">
        <v>1</v>
      </c>
      <c r="I6978" s="58">
        <f t="shared" si="753"/>
      </c>
      <c r="W6978">
        <f t="shared" si="747"/>
      </c>
      <c r="X6978">
        <f t="shared" si="748"/>
      </c>
      <c r="Y6978">
        <f t="shared" si="749"/>
      </c>
      <c r="Z6978">
        <f t="shared" si="750"/>
      </c>
    </row>
    <row r="6979" spans="1:26">
      <c r="A6979" s="105"/>
      <c r="B6979" s="1563" t="s">
        <v>18</v>
      </c>
      <c r="C6979" s="1563"/>
      <c r="D6979" s="5"/>
      <c r="E6979" s="415"/>
      <c r="F6979" s="5"/>
      <c r="G6979" s="6"/>
      <c r="I6979" s="58"/>
      <c r="W6979">
        <f t="shared" si="747"/>
      </c>
      <c r="X6979">
        <f t="shared" si="748"/>
      </c>
      <c r="Y6979">
        <f t="shared" si="749"/>
      </c>
      <c r="Z6979">
        <f t="shared" si="750"/>
      </c>
    </row>
    <row r="6980" spans="1:26" ht="24">
      <c r="A6980" s="5">
        <v>6</v>
      </c>
      <c r="B6980" s="95" t="s">
        <v>334</v>
      </c>
      <c r="C6980" s="5" t="s">
        <v>335</v>
      </c>
      <c r="D6980" s="9">
        <v>1</v>
      </c>
      <c r="E6980" s="5">
        <v>4</v>
      </c>
      <c r="F6980" s="6">
        <f>+E6980*D6980</f>
      </c>
      <c r="G6980" s="6">
        <f>+E6980*D6980</f>
      </c>
      <c r="H6980" s="5">
        <v>1</v>
      </c>
      <c r="I6980" s="58">
        <f t="shared" si="753"/>
      </c>
      <c r="W6980">
        <f t="shared" ref="W6980:W7043" si="754">IF(LEFT($H6980&amp;"",5)="2019-",$H6980,W6979)</f>
      </c>
      <c r="X6980">
        <f t="shared" ref="X6980:X7043" si="755">IF($W6980="",0,IF(COUNTIF($AB$2:$AB$80,$W6980)&gt;0,1,0))</f>
      </c>
      <c r="Y6980">
        <f t="shared" ref="Y6980:Y7043" si="756">IF($C6980="","",UPPER(TRIM(IFERROR(LEFT($C6980&amp;"",FIND("/",$C6980&amp;"")-1),$C6980&amp;""))))</f>
      </c>
      <c r="Z6980">
        <f t="shared" ref="Z6980:Z7043" si="757">IFERROR(IF(ISNUMBER($G6980),$G6980,0),0)</f>
      </c>
    </row>
    <row r="6981" spans="1:26">
      <c r="A6981" s="320"/>
      <c r="B6981" s="1563" t="s">
        <v>300</v>
      </c>
      <c r="C6981" s="1563"/>
      <c r="D6981" s="415"/>
      <c r="E6981" s="415"/>
      <c r="F6981" s="5"/>
      <c r="G6981" s="6"/>
      <c r="I6981" s="58"/>
      <c r="W6981">
        <f t="shared" si="754"/>
      </c>
      <c r="X6981">
        <f t="shared" si="755"/>
      </c>
      <c r="Y6981">
        <f t="shared" si="756"/>
      </c>
      <c r="Z6981">
        <f t="shared" si="757"/>
      </c>
    </row>
    <row r="6982" spans="1:26" ht="15.75">
      <c r="A6982" s="275">
        <v>7</v>
      </c>
      <c r="B6982" s="414" t="s">
        <v>1456</v>
      </c>
      <c r="C6982" s="5"/>
      <c r="D6982" s="573"/>
      <c r="E6982" s="5"/>
      <c r="F6982" s="6">
        <v>10</v>
      </c>
      <c r="G6982" s="6">
        <f>+F6982</f>
      </c>
      <c r="H6982" s="5"/>
      <c r="I6982" s="58"/>
      <c r="W6982">
        <f t="shared" si="754"/>
      </c>
      <c r="X6982">
        <f t="shared" si="755"/>
      </c>
      <c r="Y6982">
        <f t="shared" si="756"/>
      </c>
      <c r="Z6982">
        <f t="shared" si="757"/>
      </c>
    </row>
    <row r="6983" spans="1:26">
      <c r="A6983" s="107"/>
      <c r="B6983" s="416"/>
      <c r="C6983" s="417"/>
      <c r="E6983" s="21"/>
      <c r="F6983" s="6"/>
      <c r="G6983" s="6"/>
      <c r="H6983" s="105"/>
      <c r="I6983" s="58"/>
      <c r="W6983">
        <f t="shared" si="754"/>
      </c>
      <c r="X6983">
        <f t="shared" si="755"/>
      </c>
      <c r="Y6983">
        <f t="shared" si="756"/>
      </c>
      <c r="Z6983">
        <f t="shared" si="757"/>
      </c>
    </row>
    <row r="6984" spans="1:26">
      <c r="A6984" s="107"/>
      <c r="B6984" s="15"/>
      <c r="C6984" s="105"/>
      <c r="D6984" s="5"/>
      <c r="E6984" s="21"/>
      <c r="F6984" s="21"/>
      <c r="G6984" s="6"/>
      <c r="H6984" s="5"/>
      <c r="I6984" s="102"/>
      <c r="W6984">
        <f t="shared" si="754"/>
      </c>
      <c r="X6984">
        <f t="shared" si="755"/>
      </c>
      <c r="Y6984">
        <f t="shared" si="756"/>
      </c>
      <c r="Z6984">
        <f t="shared" si="757"/>
      </c>
    </row>
    <row r="6985" spans="1:26">
      <c r="A6985" s="107"/>
      <c r="B6985" s="15"/>
      <c r="C6985" s="105"/>
      <c r="D6985" s="53"/>
      <c r="F6985" s="170"/>
      <c r="G6985" s="78"/>
      <c r="H6985" s="5"/>
      <c r="I6985" s="102"/>
      <c r="W6985">
        <f t="shared" si="754"/>
      </c>
      <c r="X6985">
        <f t="shared" si="755"/>
      </c>
      <c r="Y6985">
        <f t="shared" si="756"/>
      </c>
      <c r="Z6985">
        <f t="shared" si="757"/>
      </c>
    </row>
    <row r="6986" spans="1:26">
      <c r="A6986" s="103"/>
      <c r="B6986" s="8"/>
      <c r="C6986" s="5"/>
      <c r="D6986" s="6"/>
      <c r="E6986" s="5"/>
      <c r="F6986" s="21"/>
      <c r="G6986" s="6"/>
      <c r="H6986" s="5"/>
      <c r="I6986" s="102"/>
      <c r="W6986">
        <f t="shared" si="754"/>
      </c>
      <c r="X6986">
        <f t="shared" si="755"/>
      </c>
      <c r="Y6986">
        <f t="shared" si="756"/>
      </c>
      <c r="Z6986">
        <f t="shared" si="757"/>
      </c>
    </row>
    <row r="6987" spans="1:26">
      <c r="A6987" s="33"/>
      <c r="B6987" s="1586" t="s">
        <v>2115</v>
      </c>
      <c r="C6987" s="1587"/>
      <c r="D6987" s="173"/>
      <c r="E6987" s="69"/>
      <c r="F6987" s="173"/>
      <c r="G6987" s="173"/>
      <c r="H6987" s="247"/>
      <c r="I6987" s="174"/>
      <c r="W6987">
        <f t="shared" si="754"/>
      </c>
      <c r="X6987">
        <f t="shared" si="755"/>
      </c>
      <c r="Y6987">
        <f t="shared" si="756"/>
      </c>
      <c r="Z6987">
        <f t="shared" si="757"/>
      </c>
    </row>
    <row r="6988" spans="1:26">
      <c r="A6988" s="33"/>
      <c r="B6988" s="1706"/>
      <c r="C6988" s="1707"/>
      <c r="D6988" s="173"/>
      <c r="E6988" s="173"/>
      <c r="F6988" s="173"/>
      <c r="G6988" s="173"/>
      <c r="H6988" s="247"/>
      <c r="I6988" s="174"/>
      <c r="W6988">
        <f t="shared" si="754"/>
      </c>
      <c r="X6988">
        <f t="shared" si="755"/>
      </c>
      <c r="Y6988">
        <f t="shared" si="756"/>
      </c>
      <c r="Z6988">
        <f t="shared" si="757"/>
      </c>
    </row>
    <row r="6989" spans="1:26">
      <c r="A6989" s="33"/>
      <c r="B6989" s="1588"/>
      <c r="C6989" s="1589"/>
      <c r="D6989" s="173"/>
      <c r="E6989" s="173"/>
      <c r="F6989" s="173"/>
      <c r="G6989" s="173"/>
      <c r="H6989" s="247"/>
      <c r="I6989" s="174"/>
      <c r="W6989">
        <f t="shared" si="754"/>
      </c>
      <c r="X6989">
        <f t="shared" si="755"/>
      </c>
      <c r="Y6989">
        <f t="shared" si="756"/>
      </c>
      <c r="Z6989">
        <f t="shared" si="757"/>
      </c>
    </row>
    <row r="6990" spans="1:26">
      <c r="A6990" s="33"/>
      <c r="B6990" s="10"/>
      <c r="C6990" s="35"/>
      <c r="D6990" s="173"/>
      <c r="E6990" s="173"/>
      <c r="F6990" s="173"/>
      <c r="G6990" s="173"/>
      <c r="H6990" s="247"/>
      <c r="I6990" s="174"/>
      <c r="W6990">
        <f t="shared" si="754"/>
      </c>
      <c r="X6990">
        <f t="shared" si="755"/>
      </c>
      <c r="Y6990">
        <f t="shared" si="756"/>
      </c>
      <c r="Z6990">
        <f t="shared" si="757"/>
      </c>
    </row>
    <row r="6991" spans="1:26" ht="15.75" thickBot="1">
      <c r="A6991" s="33"/>
      <c r="B6991" s="11" t="s">
        <v>20</v>
      </c>
      <c r="C6991" s="35"/>
      <c r="D6991" s="35"/>
      <c r="E6991" s="35"/>
      <c r="F6991" s="35"/>
      <c r="G6991" s="35"/>
      <c r="H6991" s="35"/>
      <c r="I6991" s="36"/>
      <c r="W6991">
        <f t="shared" si="754"/>
      </c>
      <c r="X6991">
        <f t="shared" si="755"/>
      </c>
      <c r="Y6991">
        <f t="shared" si="756"/>
      </c>
      <c r="Z6991">
        <f t="shared" si="757"/>
      </c>
    </row>
    <row r="6992" spans="1:26" ht="15.75" thickBot="1">
      <c r="A6992" s="37"/>
      <c r="B6992" s="38"/>
      <c r="C6992" s="39" t="s">
        <v>21</v>
      </c>
      <c r="D6992" s="40">
        <f>SUM(D6973:D6991)</f>
      </c>
      <c r="E6992" s="41">
        <f>IF(H6992=I6992,"OK","NO")</f>
      </c>
      <c r="F6992" s="40">
        <f>SUM(F6973:F6991)</f>
      </c>
      <c r="G6992" s="40">
        <f>SUM(G6973:G6991)</f>
      </c>
      <c r="H6992" s="42">
        <f>SUMPRODUCT(F6970:F6986,H6970:H6986)</f>
      </c>
      <c r="I6992" s="43">
        <f>SUM(I6973:I6991)</f>
      </c>
      <c r="W6992">
        <f t="shared" si="754"/>
      </c>
      <c r="X6992">
        <f t="shared" si="755"/>
      </c>
      <c r="Y6992">
        <f t="shared" si="756"/>
      </c>
      <c r="Z6992">
        <f t="shared" si="757"/>
      </c>
    </row>
    <row r="6993" spans="1:26" ht="15.75" thickBot="1">
      <c r="A6993" s="44"/>
      <c r="B6993" s="116"/>
      <c r="C6993" s="45"/>
      <c r="D6993" s="45"/>
      <c r="E6993" s="45"/>
      <c r="F6993" s="45"/>
      <c r="G6993" s="45"/>
      <c r="H6993" s="46"/>
      <c r="I6993" s="47"/>
      <c r="W6993">
        <f t="shared" si="754"/>
      </c>
      <c r="X6993">
        <f t="shared" si="755"/>
      </c>
      <c r="Y6993">
        <f t="shared" si="756"/>
      </c>
      <c r="Z6993">
        <f t="shared" si="757"/>
      </c>
    </row>
    <row r="6994" spans="1:26">
      <c r="A6994" s="12" t="s">
        <v>23</v>
      </c>
      <c r="B6994" s="12"/>
      <c r="C6994" s="12"/>
      <c r="D6994" s="13"/>
      <c r="E6994" s="14"/>
      <c r="F6994" s="14"/>
      <c r="G6994" s="14"/>
      <c r="H6994" s="2"/>
      <c r="I6994" s="12"/>
      <c r="W6994">
        <f t="shared" si="754"/>
      </c>
      <c r="X6994">
        <f t="shared" si="755"/>
      </c>
      <c r="Y6994">
        <f t="shared" si="756"/>
      </c>
      <c r="Z6994">
        <f t="shared" si="757"/>
      </c>
    </row>
    <row r="6995" spans="1:26">
      <c r="W6995">
        <f t="shared" si="754"/>
      </c>
      <c r="X6995">
        <f t="shared" si="755"/>
      </c>
      <c r="Y6995">
        <f t="shared" si="756"/>
      </c>
      <c r="Z6995">
        <f t="shared" si="757"/>
      </c>
    </row>
    <row r="6996" spans="1:26">
      <c r="W6996">
        <f t="shared" si="754"/>
      </c>
      <c r="X6996">
        <f t="shared" si="755"/>
      </c>
      <c r="Y6996">
        <f t="shared" si="756"/>
      </c>
      <c r="Z6996">
        <f t="shared" si="757"/>
      </c>
    </row>
    <row r="6997" spans="1:26">
      <c r="A6997" s="1562" t="s">
        <v>0</v>
      </c>
      <c r="B6997" s="1562"/>
      <c r="C6997" s="1562"/>
      <c r="D6997" s="1562"/>
      <c r="E6997" s="1562"/>
      <c r="F6997" s="1562"/>
      <c r="G6997" s="1562"/>
      <c r="H6997" s="1562"/>
      <c r="I6997" s="1562"/>
      <c r="W6997">
        <f t="shared" si="754"/>
      </c>
      <c r="X6997">
        <f t="shared" si="755"/>
      </c>
      <c r="Y6997">
        <f t="shared" si="756"/>
      </c>
      <c r="Z6997">
        <f t="shared" si="757"/>
      </c>
    </row>
    <row r="6998" spans="1:26">
      <c r="W6998">
        <f t="shared" si="754"/>
      </c>
      <c r="X6998">
        <f t="shared" si="755"/>
      </c>
      <c r="Y6998">
        <f t="shared" si="756"/>
      </c>
      <c r="Z6998">
        <f t="shared" si="757"/>
      </c>
    </row>
    <row r="6999" spans="1:26">
      <c r="G6999" s="462"/>
      <c r="W6999">
        <f t="shared" si="754"/>
      </c>
      <c r="X6999">
        <f t="shared" si="755"/>
      </c>
      <c r="Y6999">
        <f t="shared" si="756"/>
      </c>
      <c r="Z6999">
        <f t="shared" si="757"/>
      </c>
    </row>
    <row r="7000" spans="1:26">
      <c r="A7000" s="1" t="s">
        <v>1</v>
      </c>
      <c r="B7000" s="1"/>
      <c r="G7000" s="495" t="s">
        <v>2</v>
      </c>
      <c r="H7000" s="3" t="s">
        <v>1712</v>
      </c>
      <c r="W7000">
        <f t="shared" si="754"/>
      </c>
      <c r="X7000">
        <f t="shared" si="755"/>
      </c>
      <c r="Y7000">
        <f t="shared" si="756"/>
      </c>
      <c r="Z7000">
        <f t="shared" si="757"/>
      </c>
    </row>
    <row r="7001" spans="1:26">
      <c r="A7001" s="1"/>
      <c r="B7001" s="1"/>
      <c r="G7001" s="496" t="s">
        <v>1440</v>
      </c>
      <c r="H7001" s="582" t="s">
        <v>211</v>
      </c>
      <c r="K7001" t="s">
        <v>2228</v>
      </c>
      <c r="W7001">
        <f t="shared" si="754"/>
      </c>
      <c r="X7001">
        <f t="shared" si="755"/>
      </c>
      <c r="Y7001">
        <f t="shared" si="756"/>
      </c>
      <c r="Z7001">
        <f t="shared" si="757"/>
      </c>
    </row>
    <row r="7002" spans="1:26">
      <c r="A7002" s="1" t="inlineStr">
        <is>
          <t>Dealer-330</t>
        </is>
      </c>
      <c r="B7002" s="1"/>
      <c r="H7002" s="22"/>
      <c r="W7002">
        <f t="shared" si="754"/>
      </c>
      <c r="X7002">
        <f t="shared" si="755"/>
      </c>
      <c r="Y7002">
        <f t="shared" si="756"/>
      </c>
      <c r="Z7002">
        <f t="shared" si="757"/>
      </c>
    </row>
    <row r="7003" spans="1:26">
      <c r="A7003" s="1"/>
      <c r="B7003" s="1"/>
      <c r="D7003" s="85"/>
      <c r="E7003" s="85"/>
      <c r="F7003" s="85"/>
      <c r="G7003" s="85"/>
      <c r="H7003" s="85"/>
      <c r="W7003">
        <f t="shared" si="754"/>
      </c>
      <c r="X7003">
        <f t="shared" si="755"/>
      </c>
      <c r="Y7003">
        <f t="shared" si="756"/>
      </c>
      <c r="Z7003">
        <f t="shared" si="757"/>
      </c>
    </row>
    <row r="7004" spans="1:26">
      <c r="A7004" s="12" t="s">
        <v>299</v>
      </c>
      <c r="B7004" s="86"/>
      <c r="D7004" s="85"/>
      <c r="E7004" s="85"/>
      <c r="F7004" s="85"/>
      <c r="G7004" s="85"/>
      <c r="H7004" s="85"/>
      <c r="W7004">
        <f t="shared" si="754"/>
      </c>
      <c r="X7004">
        <f t="shared" si="755"/>
      </c>
      <c r="Y7004">
        <f t="shared" si="756"/>
      </c>
      <c r="Z7004">
        <f t="shared" si="757"/>
      </c>
    </row>
    <row r="7005" spans="1:26">
      <c r="D7005" s="85"/>
      <c r="E7005" s="85"/>
      <c r="F7005" s="85"/>
      <c r="G7005" s="85"/>
      <c r="H7005" s="85"/>
      <c r="W7005">
        <f t="shared" si="754"/>
      </c>
      <c r="X7005">
        <f t="shared" si="755"/>
      </c>
      <c r="Y7005">
        <f t="shared" si="756"/>
      </c>
      <c r="Z7005">
        <f t="shared" si="757"/>
      </c>
    </row>
    <row r="7006" spans="1:26">
      <c r="W7006">
        <f t="shared" si="754"/>
      </c>
      <c r="X7006">
        <f t="shared" si="755"/>
      </c>
      <c r="Y7006">
        <f t="shared" si="756"/>
      </c>
      <c r="Z7006">
        <f t="shared" si="757"/>
      </c>
    </row>
    <row r="7007" spans="1:26">
      <c r="A7007" s="1" t="s">
        <v>5</v>
      </c>
      <c r="W7007">
        <f t="shared" si="754"/>
      </c>
      <c r="X7007">
        <f t="shared" si="755"/>
      </c>
      <c r="Y7007">
        <f t="shared" si="756"/>
      </c>
      <c r="Z7007">
        <f t="shared" si="757"/>
      </c>
    </row>
    <row r="7008" spans="1:26">
      <c r="A7008" s="1" t="s">
        <v>6</v>
      </c>
      <c r="W7008">
        <f t="shared" si="754"/>
      </c>
      <c r="X7008">
        <f t="shared" si="755"/>
      </c>
      <c r="Y7008">
        <f t="shared" si="756"/>
      </c>
      <c r="Z7008">
        <f t="shared" si="757"/>
      </c>
    </row>
    <row r="7009" spans="1:26">
      <c r="A7009" s="1" t="s">
        <v>7</v>
      </c>
      <c r="W7009">
        <f t="shared" si="754"/>
      </c>
      <c r="X7009">
        <f t="shared" si="755"/>
      </c>
      <c r="Y7009">
        <f t="shared" si="756"/>
      </c>
      <c r="Z7009">
        <f t="shared" si="757"/>
      </c>
    </row>
    <row r="7010" spans="1:26" ht="24">
      <c r="A7010" s="179" t="s">
        <v>8</v>
      </c>
      <c r="B7010" s="180" t="s">
        <v>9</v>
      </c>
      <c r="C7010" s="180" t="s">
        <v>10</v>
      </c>
      <c r="D7010" s="181" t="s">
        <v>11</v>
      </c>
      <c r="E7010" s="181" t="s">
        <v>12</v>
      </c>
      <c r="F7010" s="181" t="s">
        <v>13</v>
      </c>
      <c r="G7010" s="181" t="s">
        <v>14</v>
      </c>
      <c r="H7010" s="179" t="s">
        <v>15</v>
      </c>
      <c r="I7010" s="182" t="s">
        <v>16</v>
      </c>
      <c r="W7010">
        <f t="shared" si="754"/>
      </c>
      <c r="X7010">
        <f t="shared" si="755"/>
      </c>
      <c r="Y7010">
        <f t="shared" si="756"/>
      </c>
      <c r="Z7010">
        <f t="shared" si="757"/>
      </c>
    </row>
    <row r="7011" spans="1:26">
      <c r="A7011" s="5"/>
      <c r="B7011" s="1563" t="s">
        <v>766</v>
      </c>
      <c r="C7011" s="1563"/>
      <c r="D7011" s="184"/>
      <c r="E7011" s="184"/>
      <c r="F7011" s="184"/>
      <c r="G7011" s="186"/>
      <c r="H7011" s="184"/>
      <c r="I7011" s="188"/>
      <c r="W7011">
        <f t="shared" si="754"/>
      </c>
      <c r="X7011">
        <f t="shared" si="755"/>
      </c>
      <c r="Y7011">
        <f t="shared" si="756"/>
      </c>
      <c r="Z7011">
        <f t="shared" si="757"/>
      </c>
    </row>
    <row r="7012" spans="1:26">
      <c r="A7012" s="5">
        <v>1</v>
      </c>
      <c r="B7012" s="8" t="s">
        <v>1109</v>
      </c>
      <c r="C7012" s="5" t="s">
        <v>1108</v>
      </c>
      <c r="D7012" s="5"/>
      <c r="E7012" s="10"/>
      <c r="F7012" s="5">
        <v>1</v>
      </c>
      <c r="G7012" s="6">
        <f>+F7012</f>
      </c>
      <c r="H7012" s="5">
        <v>1</v>
      </c>
      <c r="I7012" s="58">
        <f>+H7012*G7012</f>
      </c>
      <c r="W7012">
        <f t="shared" si="754"/>
      </c>
      <c r="X7012">
        <f t="shared" si="755"/>
      </c>
      <c r="Y7012">
        <f t="shared" si="756"/>
      </c>
      <c r="Z7012">
        <f t="shared" si="757"/>
      </c>
    </row>
    <row r="7013" spans="1:26">
      <c r="A7013" s="19">
        <v>2</v>
      </c>
      <c r="B7013" s="8" t="s">
        <v>1107</v>
      </c>
      <c r="C7013" s="5" t="s">
        <v>1106</v>
      </c>
      <c r="D7013" s="5"/>
      <c r="E7013" s="10"/>
      <c r="F7013" s="5">
        <v>1</v>
      </c>
      <c r="G7013" s="6">
        <f t="shared" ref="G7013:G7024" si="758">+F7013</f>
      </c>
      <c r="H7013" s="5">
        <v>1</v>
      </c>
      <c r="I7013" s="58">
        <f t="shared" ref="I7013:I7024" si="759">+H7013*G7013</f>
      </c>
      <c r="W7013">
        <f t="shared" si="754"/>
      </c>
      <c r="X7013">
        <f t="shared" si="755"/>
      </c>
      <c r="Y7013">
        <f t="shared" si="756"/>
      </c>
      <c r="Z7013">
        <f t="shared" si="757"/>
      </c>
    </row>
    <row r="7014" spans="1:26">
      <c r="A7014" s="19">
        <v>3</v>
      </c>
      <c r="B7014" s="8" t="s">
        <v>458</v>
      </c>
      <c r="C7014" s="5" t="s">
        <v>1119</v>
      </c>
      <c r="D7014" s="5"/>
      <c r="E7014" s="10"/>
      <c r="F7014" s="5">
        <v>1</v>
      </c>
      <c r="G7014" s="6">
        <f t="shared" si="758"/>
      </c>
      <c r="H7014" s="5">
        <v>1</v>
      </c>
      <c r="I7014" s="58">
        <f t="shared" si="759"/>
      </c>
      <c r="W7014">
        <f t="shared" si="754"/>
      </c>
      <c r="X7014">
        <f t="shared" si="755"/>
      </c>
      <c r="Y7014">
        <f t="shared" si="756"/>
      </c>
      <c r="Z7014">
        <f t="shared" si="757"/>
      </c>
    </row>
    <row r="7015" spans="1:26">
      <c r="A7015" s="19">
        <v>4</v>
      </c>
      <c r="B7015" s="8" t="s">
        <v>1736</v>
      </c>
      <c r="C7015" s="5" t="s">
        <v>1737</v>
      </c>
      <c r="D7015" s="5"/>
      <c r="E7015" s="10"/>
      <c r="F7015" s="5">
        <v>1</v>
      </c>
      <c r="G7015" s="6">
        <f t="shared" si="758"/>
      </c>
      <c r="H7015" s="5">
        <v>1</v>
      </c>
      <c r="I7015" s="58">
        <f t="shared" si="759"/>
      </c>
      <c r="W7015">
        <f t="shared" si="754"/>
      </c>
      <c r="X7015">
        <f t="shared" si="755"/>
      </c>
      <c r="Y7015">
        <f t="shared" si="756"/>
      </c>
      <c r="Z7015">
        <f t="shared" si="757"/>
      </c>
    </row>
    <row r="7016" spans="1:26">
      <c r="A7016" s="19">
        <v>5</v>
      </c>
      <c r="B7016" s="8" t="s">
        <v>1578</v>
      </c>
      <c r="C7016" s="5" t="s">
        <v>1577</v>
      </c>
      <c r="D7016" s="5"/>
      <c r="E7016" s="10"/>
      <c r="F7016" s="5">
        <v>1</v>
      </c>
      <c r="G7016" s="6">
        <f t="shared" si="758"/>
      </c>
      <c r="H7016" s="5">
        <v>1</v>
      </c>
      <c r="I7016" s="58">
        <f t="shared" si="759"/>
      </c>
      <c r="W7016">
        <f t="shared" si="754"/>
      </c>
      <c r="X7016">
        <f t="shared" si="755"/>
      </c>
      <c r="Y7016">
        <f t="shared" si="756"/>
      </c>
      <c r="Z7016">
        <f t="shared" si="757"/>
      </c>
    </row>
    <row r="7017" spans="1:26">
      <c r="A7017" s="19">
        <v>6</v>
      </c>
      <c r="B7017" s="8" t="s">
        <v>1126</v>
      </c>
      <c r="C7017" s="5" t="s">
        <v>1125</v>
      </c>
      <c r="D7017" s="5"/>
      <c r="E7017" s="10"/>
      <c r="F7017" s="5">
        <v>1</v>
      </c>
      <c r="G7017" s="6">
        <f t="shared" si="758"/>
      </c>
      <c r="H7017" s="5">
        <v>1</v>
      </c>
      <c r="I7017" s="58">
        <f t="shared" si="759"/>
      </c>
      <c r="W7017">
        <f t="shared" si="754"/>
      </c>
      <c r="X7017">
        <f t="shared" si="755"/>
      </c>
      <c r="Y7017">
        <f t="shared" si="756"/>
      </c>
      <c r="Z7017">
        <f t="shared" si="757"/>
      </c>
    </row>
    <row r="7018" spans="1:26">
      <c r="A7018" s="19">
        <v>7</v>
      </c>
      <c r="B7018" s="8" t="s">
        <v>1123</v>
      </c>
      <c r="C7018" s="5" t="s">
        <v>1114</v>
      </c>
      <c r="D7018" s="5"/>
      <c r="E7018" s="10"/>
      <c r="F7018" s="5">
        <v>1</v>
      </c>
      <c r="G7018" s="6">
        <f t="shared" si="758"/>
      </c>
      <c r="H7018" s="5">
        <v>1</v>
      </c>
      <c r="I7018" s="58">
        <f t="shared" si="759"/>
      </c>
      <c r="W7018">
        <f t="shared" si="754"/>
      </c>
      <c r="X7018">
        <f t="shared" si="755"/>
      </c>
      <c r="Y7018">
        <f t="shared" si="756"/>
      </c>
      <c r="Z7018">
        <f t="shared" si="757"/>
      </c>
    </row>
    <row r="7019" spans="1:26">
      <c r="A7019" s="19"/>
      <c r="B7019" s="1563" t="s">
        <v>17</v>
      </c>
      <c r="C7019" s="1563"/>
      <c r="D7019" s="5"/>
      <c r="E7019" s="10"/>
      <c r="F7019" s="5"/>
      <c r="G7019" s="6"/>
      <c r="H7019" s="5"/>
      <c r="I7019" s="58"/>
      <c r="W7019">
        <f t="shared" si="754"/>
      </c>
      <c r="X7019">
        <f t="shared" si="755"/>
      </c>
      <c r="Y7019">
        <f t="shared" si="756"/>
      </c>
      <c r="Z7019">
        <f t="shared" si="757"/>
      </c>
    </row>
    <row r="7020" spans="1:26">
      <c r="A7020" s="19">
        <v>8</v>
      </c>
      <c r="B7020" s="8" t="s">
        <v>746</v>
      </c>
      <c r="C7020" s="5" t="s">
        <v>747</v>
      </c>
      <c r="D7020" s="5"/>
      <c r="F7020" s="5">
        <v>1</v>
      </c>
      <c r="G7020" s="6">
        <f>+F7020</f>
      </c>
      <c r="H7020" s="5">
        <v>1</v>
      </c>
      <c r="I7020" s="58">
        <f t="shared" si="759"/>
      </c>
      <c r="W7020">
        <f t="shared" si="754"/>
      </c>
      <c r="X7020">
        <f t="shared" si="755"/>
      </c>
      <c r="Y7020">
        <f t="shared" si="756"/>
      </c>
      <c r="Z7020">
        <f t="shared" si="757"/>
      </c>
    </row>
    <row r="7021" spans="1:26">
      <c r="A7021" s="19">
        <v>9</v>
      </c>
      <c r="B7021" s="8" t="s">
        <v>1396</v>
      </c>
      <c r="C7021" s="5" t="s">
        <v>1074</v>
      </c>
      <c r="D7021" s="5"/>
      <c r="E7021" s="10"/>
      <c r="F7021" s="5">
        <v>1</v>
      </c>
      <c r="G7021" s="6">
        <f t="shared" si="758"/>
      </c>
      <c r="H7021" s="5">
        <v>1</v>
      </c>
      <c r="I7021" s="58">
        <f t="shared" si="759"/>
      </c>
      <c r="W7021">
        <f t="shared" si="754"/>
      </c>
      <c r="X7021">
        <f t="shared" si="755"/>
      </c>
      <c r="Y7021">
        <f t="shared" si="756"/>
      </c>
      <c r="Z7021">
        <f t="shared" si="757"/>
      </c>
    </row>
    <row r="7022" spans="1:26">
      <c r="A7022" s="19"/>
      <c r="B7022" s="1563" t="s">
        <v>18</v>
      </c>
      <c r="C7022" s="1563"/>
      <c r="D7022" s="5"/>
      <c r="E7022" s="10"/>
      <c r="F7022" s="5"/>
      <c r="G7022" s="6"/>
      <c r="H7022" s="5"/>
      <c r="I7022" s="58"/>
      <c r="W7022">
        <f t="shared" si="754"/>
      </c>
      <c r="X7022">
        <f t="shared" si="755"/>
      </c>
      <c r="Y7022">
        <f t="shared" si="756"/>
      </c>
      <c r="Z7022">
        <f t="shared" si="757"/>
      </c>
    </row>
    <row r="7023" spans="1:26">
      <c r="A7023" s="19">
        <v>10</v>
      </c>
      <c r="B7023" s="95" t="s">
        <v>1738</v>
      </c>
      <c r="C7023" s="101" t="s">
        <v>1739</v>
      </c>
      <c r="D7023" s="134"/>
      <c r="E7023" s="5"/>
      <c r="F7023" s="5">
        <v>1</v>
      </c>
      <c r="G7023" s="6">
        <f t="shared" si="758"/>
      </c>
      <c r="H7023" s="16">
        <v>1</v>
      </c>
      <c r="I7023" s="58">
        <f t="shared" si="759"/>
      </c>
      <c r="W7023">
        <f t="shared" si="754"/>
      </c>
      <c r="X7023">
        <f t="shared" si="755"/>
      </c>
      <c r="Y7023">
        <f t="shared" si="756"/>
      </c>
      <c r="Z7023">
        <f t="shared" si="757"/>
      </c>
    </row>
    <row r="7024" spans="1:26">
      <c r="A7024" s="19">
        <v>11</v>
      </c>
      <c r="B7024" s="8" t="s">
        <v>400</v>
      </c>
      <c r="C7024" s="101" t="s">
        <v>1726</v>
      </c>
      <c r="D7024" s="134"/>
      <c r="E7024" s="5"/>
      <c r="F7024" s="5">
        <v>1</v>
      </c>
      <c r="G7024" s="6">
        <f t="shared" si="758"/>
      </c>
      <c r="H7024" s="16">
        <v>1</v>
      </c>
      <c r="I7024" s="58">
        <f t="shared" si="759"/>
      </c>
      <c r="W7024">
        <f t="shared" si="754"/>
      </c>
      <c r="X7024">
        <f t="shared" si="755"/>
      </c>
      <c r="Y7024">
        <f t="shared" si="756"/>
      </c>
      <c r="Z7024">
        <f t="shared" si="757"/>
      </c>
    </row>
    <row r="7025" spans="1:26">
      <c r="A7025" s="19"/>
      <c r="B7025" s="128"/>
      <c r="C7025" s="101"/>
      <c r="D7025" s="134"/>
      <c r="E7025" s="5"/>
      <c r="F7025" s="5"/>
      <c r="G7025" s="6"/>
      <c r="H7025" s="5"/>
      <c r="I7025" s="58"/>
      <c r="W7025">
        <f t="shared" si="754"/>
      </c>
      <c r="X7025">
        <f t="shared" si="755"/>
      </c>
      <c r="Y7025">
        <f t="shared" si="756"/>
      </c>
      <c r="Z7025">
        <f t="shared" si="757"/>
      </c>
    </row>
    <row r="7026" spans="1:26">
      <c r="A7026" s="19"/>
      <c r="B7026" s="106"/>
      <c r="C7026" s="271"/>
      <c r="D7026" s="5"/>
      <c r="E7026" s="10"/>
      <c r="F7026" s="5"/>
      <c r="G7026" s="6"/>
      <c r="H7026" s="9"/>
      <c r="I7026" s="58"/>
      <c r="W7026">
        <f t="shared" si="754"/>
      </c>
      <c r="X7026">
        <f t="shared" si="755"/>
      </c>
      <c r="Y7026">
        <f t="shared" si="756"/>
      </c>
      <c r="Z7026">
        <f t="shared" si="757"/>
      </c>
    </row>
    <row r="7027" spans="1:26">
      <c r="A7027" s="19"/>
      <c r="B7027" s="1640"/>
      <c r="C7027" s="1641"/>
      <c r="D7027" s="5"/>
      <c r="E7027" s="19"/>
      <c r="F7027" s="9"/>
      <c r="G7027" s="6"/>
      <c r="H7027" s="19"/>
      <c r="I7027" s="58"/>
      <c r="W7027">
        <f t="shared" si="754"/>
      </c>
      <c r="X7027">
        <f t="shared" si="755"/>
      </c>
      <c r="Y7027">
        <f t="shared" si="756"/>
      </c>
      <c r="Z7027">
        <f t="shared" si="757"/>
      </c>
    </row>
    <row r="7028" spans="1:26">
      <c r="A7028" s="19"/>
      <c r="B7028" s="1642"/>
      <c r="C7028" s="1643"/>
      <c r="D7028" s="5"/>
      <c r="E7028" s="19"/>
      <c r="F7028" s="9"/>
      <c r="G7028" s="6"/>
      <c r="H7028" s="19"/>
      <c r="I7028" s="58"/>
      <c r="W7028">
        <f t="shared" si="754"/>
      </c>
      <c r="X7028">
        <f t="shared" si="755"/>
      </c>
      <c r="Y7028">
        <f t="shared" si="756"/>
      </c>
      <c r="Z7028">
        <f t="shared" si="757"/>
      </c>
    </row>
    <row r="7029" spans="1:26">
      <c r="A7029" s="5"/>
      <c r="B7029" s="1644"/>
      <c r="C7029" s="1645"/>
      <c r="D7029" s="5"/>
      <c r="E7029" s="5"/>
      <c r="F7029" s="21"/>
      <c r="G7029" s="6"/>
      <c r="H7029" s="5"/>
      <c r="I7029" s="58"/>
      <c r="W7029">
        <f t="shared" si="754"/>
      </c>
      <c r="X7029">
        <f t="shared" si="755"/>
      </c>
      <c r="Y7029">
        <f t="shared" si="756"/>
      </c>
      <c r="Z7029">
        <f t="shared" si="757"/>
      </c>
    </row>
    <row r="7030" spans="1:26" ht="15.75" thickBot="1">
      <c r="A7030" s="5"/>
      <c r="B7030" s="224"/>
      <c r="C7030" s="15"/>
      <c r="D7030" s="23"/>
      <c r="E7030" s="225"/>
      <c r="F7030" s="23"/>
      <c r="G7030" s="24"/>
      <c r="H7030" s="225"/>
      <c r="I7030" s="226"/>
      <c r="W7030">
        <f t="shared" si="754"/>
      </c>
      <c r="X7030">
        <f t="shared" si="755"/>
      </c>
      <c r="Y7030">
        <f t="shared" si="756"/>
      </c>
      <c r="Z7030">
        <f t="shared" si="757"/>
      </c>
    </row>
    <row r="7031" spans="1:26">
      <c r="A7031" s="227"/>
      <c r="B7031" s="17"/>
      <c r="C7031" s="5"/>
      <c r="D7031" s="59"/>
      <c r="E7031" s="59"/>
      <c r="F7031" s="53"/>
      <c r="G7031" s="78"/>
      <c r="H7031" s="68"/>
      <c r="I7031" s="228">
        <f>SUM(I7011:I7030)</f>
      </c>
      <c r="W7031">
        <f t="shared" si="754"/>
      </c>
      <c r="X7031">
        <f t="shared" si="755"/>
      </c>
      <c r="Y7031">
        <f t="shared" si="756"/>
      </c>
      <c r="Z7031">
        <f t="shared" si="757"/>
      </c>
    </row>
    <row r="7032" spans="1:26">
      <c r="A7032" s="10"/>
      <c r="B7032" s="10"/>
      <c r="C7032" s="69"/>
      <c r="D7032" s="69"/>
      <c r="E7032" s="69"/>
      <c r="F7032" s="69"/>
      <c r="G7032" s="69"/>
      <c r="H7032" s="69"/>
      <c r="I7032" s="191"/>
      <c r="W7032">
        <f t="shared" si="754"/>
      </c>
      <c r="X7032">
        <f t="shared" si="755"/>
      </c>
      <c r="Y7032">
        <f t="shared" si="756"/>
      </c>
      <c r="Z7032">
        <f t="shared" si="757"/>
      </c>
    </row>
    <row r="7033" spans="1:26" ht="15.75" thickBot="1">
      <c r="A7033" s="10"/>
      <c r="B7033" s="11" t="s">
        <v>20</v>
      </c>
      <c r="C7033" s="35"/>
      <c r="D7033" s="35"/>
      <c r="E7033" s="35"/>
      <c r="F7033" s="35"/>
      <c r="G7033" s="35"/>
      <c r="H7033" s="35"/>
      <c r="I7033" s="98"/>
      <c r="W7033">
        <f t="shared" si="754"/>
      </c>
      <c r="X7033">
        <f t="shared" si="755"/>
      </c>
      <c r="Y7033">
        <f t="shared" si="756"/>
      </c>
      <c r="Z7033">
        <f t="shared" si="757"/>
      </c>
    </row>
    <row r="7034" spans="1:26" ht="15.75" thickBot="1">
      <c r="A7034" s="99"/>
      <c r="B7034" s="38"/>
      <c r="C7034" s="39" t="s">
        <v>21</v>
      </c>
      <c r="D7034" s="40">
        <f>SUM(D7011:D7033)</f>
      </c>
      <c r="E7034" s="41" t="s">
        <v>360</v>
      </c>
      <c r="F7034" s="40">
        <f>SUM(F7011:F7033)</f>
      </c>
      <c r="G7034" s="40">
        <f>SUM(G7011:G7033)</f>
      </c>
      <c r="H7034" s="41">
        <f>+SUMPRODUCT(H7011:H7030,F7011:F7030)</f>
      </c>
      <c r="I7034" s="100">
        <f>+I7031-I7032</f>
      </c>
      <c r="W7034">
        <f t="shared" si="754"/>
      </c>
      <c r="X7034">
        <f t="shared" si="755"/>
      </c>
      <c r="Y7034">
        <f t="shared" si="756"/>
      </c>
      <c r="Z7034">
        <f t="shared" si="757"/>
      </c>
    </row>
    <row r="7035" spans="1:26">
      <c r="A7035" s="10"/>
      <c r="B7035" s="10"/>
      <c r="C7035" s="91"/>
      <c r="D7035" s="91"/>
      <c r="E7035" s="91"/>
      <c r="F7035" s="91"/>
      <c r="G7035" s="91"/>
      <c r="H7035" s="91"/>
      <c r="I7035" s="91"/>
      <c r="W7035">
        <f t="shared" si="754"/>
      </c>
      <c r="X7035">
        <f t="shared" si="755"/>
      </c>
      <c r="Y7035">
        <f t="shared" si="756"/>
      </c>
      <c r="Z7035">
        <f t="shared" si="757"/>
      </c>
    </row>
    <row r="7036" spans="1:26">
      <c r="A7036" s="12" t="s">
        <v>315</v>
      </c>
      <c r="B7036" s="12"/>
      <c r="C7036" s="12"/>
      <c r="D7036" s="13"/>
      <c r="E7036" s="14"/>
      <c r="F7036" s="14"/>
      <c r="G7036" s="14"/>
      <c r="H7036" s="2"/>
      <c r="I7036" s="12"/>
      <c r="W7036">
        <f t="shared" si="754"/>
      </c>
      <c r="X7036">
        <f t="shared" si="755"/>
      </c>
      <c r="Y7036">
        <f t="shared" si="756"/>
      </c>
      <c r="Z7036">
        <f t="shared" si="757"/>
      </c>
    </row>
    <row r="7037" spans="1:26">
      <c r="W7037">
        <f t="shared" si="754"/>
      </c>
      <c r="X7037">
        <f t="shared" si="755"/>
      </c>
      <c r="Y7037">
        <f t="shared" si="756"/>
      </c>
      <c r="Z7037">
        <f t="shared" si="757"/>
      </c>
    </row>
    <row r="7038" spans="1:26">
      <c r="W7038">
        <f t="shared" si="754"/>
      </c>
      <c r="X7038">
        <f t="shared" si="755"/>
      </c>
      <c r="Y7038">
        <f t="shared" si="756"/>
      </c>
      <c r="Z7038">
        <f t="shared" si="757"/>
      </c>
    </row>
    <row r="7039" spans="1:26">
      <c r="W7039">
        <f t="shared" si="754"/>
      </c>
      <c r="X7039">
        <f t="shared" si="755"/>
      </c>
      <c r="Y7039">
        <f t="shared" si="756"/>
      </c>
      <c r="Z7039">
        <f t="shared" si="757"/>
      </c>
    </row>
    <row r="7040" spans="1:26">
      <c r="W7040">
        <f t="shared" si="754"/>
      </c>
      <c r="X7040">
        <f t="shared" si="755"/>
      </c>
      <c r="Y7040">
        <f t="shared" si="756"/>
      </c>
      <c r="Z7040">
        <f t="shared" si="757"/>
      </c>
    </row>
    <row r="7041" spans="1:26">
      <c r="A7041" s="1562" t="s">
        <v>0</v>
      </c>
      <c r="B7041" s="1562"/>
      <c r="C7041" s="1562"/>
      <c r="D7041" s="1562"/>
      <c r="E7041" s="1562"/>
      <c r="F7041" s="1562"/>
      <c r="G7041" s="1562"/>
      <c r="H7041" s="1562"/>
      <c r="I7041" s="1562"/>
      <c r="W7041">
        <f t="shared" si="754"/>
      </c>
      <c r="X7041">
        <f t="shared" si="755"/>
      </c>
      <c r="Y7041">
        <f t="shared" si="756"/>
      </c>
      <c r="Z7041">
        <f t="shared" si="757"/>
      </c>
    </row>
    <row r="7042" spans="1:26">
      <c r="W7042">
        <f t="shared" si="754"/>
      </c>
      <c r="X7042">
        <f t="shared" si="755"/>
      </c>
      <c r="Y7042">
        <f t="shared" si="756"/>
      </c>
      <c r="Z7042">
        <f t="shared" si="757"/>
      </c>
    </row>
    <row r="7043" spans="1:26">
      <c r="A7043" s="1" t="s">
        <v>1</v>
      </c>
      <c r="B7043" s="161"/>
      <c r="C7043" s="161"/>
      <c r="D7043" s="161"/>
      <c r="E7043" s="161"/>
      <c r="G7043" s="2" t="s">
        <v>2</v>
      </c>
      <c r="H7043" s="3" t="s">
        <v>1740</v>
      </c>
      <c r="I7043" s="161"/>
      <c r="W7043">
        <f t="shared" si="754"/>
      </c>
      <c r="X7043">
        <f t="shared" si="755"/>
      </c>
      <c r="Y7043">
        <f t="shared" si="756"/>
      </c>
      <c r="Z7043">
        <f t="shared" si="757"/>
      </c>
    </row>
    <row r="7044" spans="1:26">
      <c r="A7044" s="1" t="inlineStr">
        <is>
          <t>Dealer-007</t>
        </is>
      </c>
      <c r="B7044" s="161"/>
      <c r="C7044" s="161"/>
      <c r="D7044" s="161"/>
      <c r="E7044" s="161"/>
      <c r="F7044" s="4"/>
      <c r="G7044" s="451" t="s">
        <v>1440</v>
      </c>
      <c r="H7044" s="1" t="s">
        <v>212</v>
      </c>
      <c r="I7044" s="161"/>
      <c r="W7044">
        <f t="shared" ref="W7044:W7107" si="760">IF(LEFT($H7044&amp;"",5)="2019-",$H7044,W7043)</f>
      </c>
      <c r="X7044">
        <f t="shared" ref="X7044:X7107" si="761">IF($W7044="",0,IF(COUNTIF($AB$2:$AB$80,$W7044)&gt;0,1,0))</f>
      </c>
      <c r="Y7044">
        <f t="shared" ref="Y7044:Y7107" si="762">IF($C7044="","",UPPER(TRIM(IFERROR(LEFT($C7044&amp;"",FIND("/",$C7044&amp;"")-1),$C7044&amp;""))))</f>
      </c>
      <c r="Z7044">
        <f t="shared" ref="Z7044:Z7107" si="763">IFERROR(IF(ISNUMBER($G7044),$G7044,0),0)</f>
      </c>
    </row>
    <row r="7045" spans="1:26">
      <c r="A7045" s="161" t="inlineStr">
        <is>
          <t>Address line (redacted)</t>
        </is>
      </c>
      <c r="B7045" s="1"/>
      <c r="C7045" s="161"/>
      <c r="D7045" s="161"/>
      <c r="E7045" s="161"/>
      <c r="F7045" s="161"/>
      <c r="G7045" s="161"/>
      <c r="H7045" s="161"/>
      <c r="I7045" s="161"/>
      <c r="W7045">
        <f t="shared" si="760"/>
      </c>
      <c r="X7045">
        <f t="shared" si="761"/>
      </c>
      <c r="Y7045">
        <f t="shared" si="762"/>
      </c>
      <c r="Z7045">
        <f t="shared" si="763"/>
      </c>
    </row>
    <row r="7046" spans="1:26">
      <c r="A7046" s="1" t="inlineStr">
        <is>
          <t>Address line (redacted)</t>
        </is>
      </c>
      <c r="B7046" s="1"/>
      <c r="C7046" s="1"/>
      <c r="D7046" s="161"/>
      <c r="E7046" s="161"/>
      <c r="F7046" s="161"/>
      <c r="G7046" s="161"/>
      <c r="H7046" s="161"/>
      <c r="I7046" s="161"/>
      <c r="W7046">
        <f t="shared" si="760"/>
      </c>
      <c r="X7046">
        <f t="shared" si="761"/>
      </c>
      <c r="Y7046">
        <f t="shared" si="762"/>
      </c>
      <c r="Z7046">
        <f t="shared" si="763"/>
      </c>
    </row>
    <row r="7047" spans="1:26">
      <c r="A7047" s="1" t="inlineStr">
        <is>
          <t>Address line (redacted)</t>
        </is>
      </c>
      <c r="B7047" s="1"/>
      <c r="C7047" s="161"/>
      <c r="D7047" s="161"/>
      <c r="E7047" s="161"/>
      <c r="F7047" s="161"/>
      <c r="G7047" s="161"/>
      <c r="H7047" s="161"/>
      <c r="I7047" s="161"/>
      <c r="W7047">
        <f t="shared" si="760"/>
      </c>
      <c r="X7047">
        <f t="shared" si="761"/>
      </c>
      <c r="Y7047">
        <f t="shared" si="762"/>
      </c>
      <c r="Z7047">
        <f t="shared" si="763"/>
      </c>
    </row>
    <row r="7048" spans="1:26">
      <c r="A7048" s="12" t="s">
        <v>4</v>
      </c>
      <c r="B7048" s="195" t="inlineStr">
        <is>
          <t>GSTIN-MASKED</t>
        </is>
      </c>
      <c r="C7048" s="161"/>
      <c r="D7048" s="196"/>
      <c r="E7048" s="196"/>
      <c r="F7048" s="196"/>
      <c r="G7048" s="196"/>
      <c r="H7048" s="196"/>
      <c r="I7048" s="161"/>
      <c r="W7048">
        <f t="shared" si="760"/>
      </c>
      <c r="X7048">
        <f t="shared" si="761"/>
      </c>
      <c r="Y7048">
        <f t="shared" si="762"/>
      </c>
      <c r="Z7048">
        <f t="shared" si="763"/>
      </c>
    </row>
    <row r="7049" spans="1:26">
      <c r="B7049" s="1"/>
      <c r="D7049" s="197"/>
      <c r="E7049" s="197"/>
      <c r="F7049" s="197"/>
      <c r="G7049" s="197"/>
      <c r="H7049" s="197"/>
      <c r="W7049">
        <f t="shared" si="760"/>
      </c>
      <c r="X7049">
        <f t="shared" si="761"/>
      </c>
      <c r="Y7049">
        <f t="shared" si="762"/>
      </c>
      <c r="Z7049">
        <f t="shared" si="763"/>
      </c>
    </row>
    <row r="7050" spans="1:26">
      <c r="A7050" s="1" t="s">
        <v>5</v>
      </c>
      <c r="D7050" s="197"/>
      <c r="E7050" s="197"/>
      <c r="F7050" s="197"/>
      <c r="G7050" s="197"/>
      <c r="H7050" s="197"/>
      <c r="W7050">
        <f t="shared" si="760"/>
      </c>
      <c r="X7050">
        <f t="shared" si="761"/>
      </c>
      <c r="Y7050">
        <f t="shared" si="762"/>
      </c>
      <c r="Z7050">
        <f t="shared" si="763"/>
      </c>
    </row>
    <row r="7051" spans="1:26">
      <c r="A7051" s="1" t="s">
        <v>6</v>
      </c>
      <c r="D7051" s="197"/>
      <c r="E7051" s="197"/>
      <c r="F7051" s="197"/>
      <c r="G7051" s="197"/>
      <c r="H7051" s="197"/>
      <c r="W7051">
        <f t="shared" si="760"/>
      </c>
      <c r="X7051">
        <f t="shared" si="761"/>
      </c>
      <c r="Y7051">
        <f t="shared" si="762"/>
      </c>
      <c r="Z7051">
        <f t="shared" si="763"/>
      </c>
    </row>
    <row r="7052" spans="1:26" ht="15.75" thickBot="1">
      <c r="A7052" s="1" t="s">
        <v>7</v>
      </c>
      <c r="W7052">
        <f t="shared" si="760"/>
      </c>
      <c r="X7052">
        <f t="shared" si="761"/>
      </c>
      <c r="Y7052">
        <f t="shared" si="762"/>
      </c>
      <c r="Z7052">
        <f t="shared" si="763"/>
      </c>
    </row>
    <row r="7053" spans="1:26" ht="24">
      <c r="A7053" s="198" t="s">
        <v>8</v>
      </c>
      <c r="B7053" s="199" t="s">
        <v>9</v>
      </c>
      <c r="C7053" s="199" t="s">
        <v>10</v>
      </c>
      <c r="D7053" s="200" t="s">
        <v>11</v>
      </c>
      <c r="E7053" s="200" t="s">
        <v>12</v>
      </c>
      <c r="F7053" s="200" t="s">
        <v>13</v>
      </c>
      <c r="G7053" s="200" t="s">
        <v>14</v>
      </c>
      <c r="H7053" s="201" t="s">
        <v>15</v>
      </c>
      <c r="I7053" s="202" t="s">
        <v>16</v>
      </c>
      <c r="W7053">
        <f t="shared" si="760"/>
      </c>
      <c r="X7053">
        <f t="shared" si="761"/>
      </c>
      <c r="Y7053">
        <f t="shared" si="762"/>
      </c>
      <c r="Z7053">
        <f t="shared" si="763"/>
      </c>
    </row>
    <row r="7054" spans="1:26">
      <c r="A7054" s="57"/>
      <c r="B7054" s="1564" t="s">
        <v>17</v>
      </c>
      <c r="C7054" s="1565"/>
      <c r="D7054" s="21"/>
      <c r="E7054" s="50"/>
      <c r="F7054" s="5"/>
      <c r="G7054" s="9"/>
      <c r="H7054" s="5"/>
      <c r="I7054" s="58"/>
      <c r="J7054" s="204"/>
      <c r="K7054" s="204"/>
      <c r="L7054" s="204"/>
      <c r="W7054">
        <f t="shared" si="760"/>
      </c>
      <c r="X7054">
        <f t="shared" si="761"/>
      </c>
      <c r="Y7054">
        <f t="shared" si="762"/>
      </c>
      <c r="Z7054">
        <f t="shared" si="763"/>
      </c>
    </row>
    <row r="7055" spans="1:26">
      <c r="A7055" s="5">
        <v>1</v>
      </c>
      <c r="B7055" s="8" t="s">
        <v>380</v>
      </c>
      <c r="C7055" s="5" t="s">
        <v>381</v>
      </c>
      <c r="D7055" s="5">
        <v>2</v>
      </c>
      <c r="E7055" s="5">
        <v>5</v>
      </c>
      <c r="F7055" s="16">
        <f>+E7055*D7055</f>
      </c>
      <c r="G7055" s="6">
        <f>+E7055*D7055</f>
      </c>
      <c r="H7055" s="5">
        <v>1</v>
      </c>
      <c r="I7055" s="58">
        <f>+H7055*G7055</f>
      </c>
      <c r="J7055">
        <v>112</v>
      </c>
      <c r="K7055">
        <f>+H7055-J7055</f>
      </c>
      <c r="L7055">
        <f>+K7055*G7055</f>
      </c>
      <c r="W7055">
        <f t="shared" si="760"/>
      </c>
      <c r="X7055">
        <f t="shared" si="761"/>
      </c>
      <c r="Y7055">
        <f t="shared" si="762"/>
      </c>
      <c r="Z7055">
        <f t="shared" si="763"/>
      </c>
    </row>
    <row r="7056" spans="1:26">
      <c r="A7056" s="5">
        <v>2</v>
      </c>
      <c r="B7056" s="8" t="s">
        <v>456</v>
      </c>
      <c r="C7056" s="5" t="s">
        <v>455</v>
      </c>
      <c r="D7056" s="5">
        <v>2</v>
      </c>
      <c r="E7056" s="5">
        <v>5</v>
      </c>
      <c r="F7056" s="16">
        <f>+E7056*D7056</f>
      </c>
      <c r="G7056" s="6">
        <f>+E7056*D7056</f>
      </c>
      <c r="H7056" s="5">
        <v>1</v>
      </c>
      <c r="I7056" s="58">
        <f>+H7056*G7056</f>
      </c>
      <c r="J7056">
        <v>112</v>
      </c>
      <c r="K7056">
        <f>+H7056-J7056</f>
      </c>
      <c r="L7056">
        <f>+K7056*G7056</f>
      </c>
      <c r="W7056">
        <f t="shared" si="760"/>
      </c>
      <c r="X7056">
        <f t="shared" si="761"/>
      </c>
      <c r="Y7056">
        <f t="shared" si="762"/>
      </c>
      <c r="Z7056">
        <f t="shared" si="763"/>
      </c>
    </row>
    <row r="7057" spans="1:26">
      <c r="A7057" s="5">
        <v>3</v>
      </c>
      <c r="B7057" s="8" t="s">
        <v>904</v>
      </c>
      <c r="C7057" s="5" t="s">
        <v>903</v>
      </c>
      <c r="D7057" s="5">
        <v>5</v>
      </c>
      <c r="E7057" s="5">
        <v>1</v>
      </c>
      <c r="F7057" s="16">
        <f>+E7057*D7057</f>
      </c>
      <c r="G7057" s="6">
        <f>+E7057*D7057</f>
      </c>
      <c r="H7057" s="5">
        <v>1</v>
      </c>
      <c r="I7057" s="58">
        <f>+H7057*G7057</f>
      </c>
      <c r="J7057">
        <v>112</v>
      </c>
      <c r="K7057">
        <f>+H7057-J7057</f>
      </c>
      <c r="L7057">
        <f>+K7057*G7057</f>
      </c>
      <c r="W7057">
        <f t="shared" si="760"/>
      </c>
      <c r="X7057">
        <f t="shared" si="761"/>
      </c>
      <c r="Y7057">
        <f t="shared" si="762"/>
      </c>
      <c r="Z7057">
        <f t="shared" si="763"/>
      </c>
    </row>
    <row r="7058" spans="1:26">
      <c r="A7058" s="5"/>
      <c r="B7058" s="1564" t="s">
        <v>18</v>
      </c>
      <c r="C7058" s="1565"/>
      <c r="D7058" s="5"/>
      <c r="E7058" s="5"/>
      <c r="F7058" s="21"/>
      <c r="G7058" s="6"/>
      <c r="H7058" s="5"/>
      <c r="I7058" s="58"/>
      <c r="W7058">
        <f t="shared" si="760"/>
      </c>
      <c r="X7058">
        <f t="shared" si="761"/>
      </c>
      <c r="Y7058">
        <f t="shared" si="762"/>
      </c>
      <c r="Z7058">
        <f t="shared" si="763"/>
      </c>
    </row>
    <row r="7059" spans="1:26">
      <c r="A7059" s="5">
        <v>4</v>
      </c>
      <c r="B7059" s="95" t="s">
        <v>1040</v>
      </c>
      <c r="C7059" s="101" t="s">
        <v>1041</v>
      </c>
      <c r="D7059" s="5">
        <v>4</v>
      </c>
      <c r="E7059" s="5">
        <v>1</v>
      </c>
      <c r="F7059" s="16">
        <f>+E7059*D7059</f>
      </c>
      <c r="G7059" s="6">
        <f>+E7059*D7059</f>
      </c>
      <c r="H7059" s="16">
        <v>1</v>
      </c>
      <c r="I7059" s="58">
        <f>+H7059*G7059</f>
      </c>
      <c r="J7059">
        <v>112</v>
      </c>
      <c r="K7059">
        <f>+H7059-J7059</f>
      </c>
      <c r="L7059">
        <f>+K7059*G7059</f>
      </c>
      <c r="W7059">
        <f t="shared" si="760"/>
      </c>
      <c r="X7059">
        <f t="shared" si="761"/>
      </c>
      <c r="Y7059">
        <f t="shared" si="762"/>
      </c>
      <c r="Z7059">
        <f t="shared" si="763"/>
      </c>
    </row>
    <row r="7060" spans="1:26">
      <c r="A7060" s="5">
        <v>5</v>
      </c>
      <c r="B7060" s="8" t="s">
        <v>330</v>
      </c>
      <c r="C7060" s="5" t="s">
        <v>331</v>
      </c>
      <c r="D7060" s="5">
        <v>2</v>
      </c>
      <c r="E7060" s="16">
        <v>4</v>
      </c>
      <c r="F7060" s="16">
        <f>+E7060*D7060</f>
      </c>
      <c r="G7060" s="6">
        <f>+E7060*D7060</f>
      </c>
      <c r="H7060" s="16">
        <v>1</v>
      </c>
      <c r="I7060" s="58">
        <f>+H7060*G7060</f>
      </c>
      <c r="J7060">
        <v>112</v>
      </c>
      <c r="K7060">
        <f>+H7060-J7060</f>
      </c>
      <c r="L7060">
        <f>+K7060*G7060</f>
      </c>
      <c r="W7060">
        <f t="shared" si="760"/>
      </c>
      <c r="X7060">
        <f t="shared" si="761"/>
      </c>
      <c r="Y7060">
        <f t="shared" si="762"/>
      </c>
      <c r="Z7060">
        <f t="shared" si="763"/>
      </c>
    </row>
    <row r="7061" spans="1:26">
      <c r="A7061" s="5">
        <v>6</v>
      </c>
      <c r="B7061" s="8" t="s">
        <v>467</v>
      </c>
      <c r="C7061" s="5" t="s">
        <v>466</v>
      </c>
      <c r="D7061" s="5">
        <v>2</v>
      </c>
      <c r="E7061" s="5">
        <v>4</v>
      </c>
      <c r="F7061" s="16">
        <f>+E7061*D7061</f>
      </c>
      <c r="G7061" s="6">
        <f>+E7061*D7061</f>
      </c>
      <c r="H7061" s="16">
        <v>1</v>
      </c>
      <c r="I7061" s="58">
        <f>+H7061*G7061</f>
      </c>
      <c r="J7061">
        <v>112</v>
      </c>
      <c r="K7061">
        <f>+H7061-J7061</f>
      </c>
      <c r="L7061">
        <f>+K7061*G7061</f>
      </c>
      <c r="W7061">
        <f t="shared" si="760"/>
      </c>
      <c r="X7061">
        <f t="shared" si="761"/>
      </c>
      <c r="Y7061">
        <f t="shared" si="762"/>
      </c>
      <c r="Z7061">
        <f t="shared" si="763"/>
      </c>
    </row>
    <row r="7062" spans="1:26">
      <c r="A7062" s="5"/>
      <c r="B7062" s="1564" t="s">
        <v>954</v>
      </c>
      <c r="C7062" s="1565"/>
      <c r="D7062" s="5"/>
      <c r="E7062" s="5"/>
      <c r="F7062" s="21"/>
      <c r="G7062" s="6"/>
      <c r="H7062" s="9"/>
      <c r="I7062" s="58"/>
      <c r="W7062">
        <f t="shared" si="760"/>
      </c>
      <c r="X7062">
        <f t="shared" si="761"/>
      </c>
      <c r="Y7062">
        <f t="shared" si="762"/>
      </c>
      <c r="Z7062">
        <f t="shared" si="763"/>
      </c>
    </row>
    <row r="7063" spans="1:26">
      <c r="A7063" s="5">
        <v>7</v>
      </c>
      <c r="B7063" s="17" t="s">
        <v>891</v>
      </c>
      <c r="C7063" s="5" t="s">
        <v>892</v>
      </c>
      <c r="D7063" s="106">
        <v>1</v>
      </c>
      <c r="E7063" s="7">
        <v>10</v>
      </c>
      <c r="F7063" s="21">
        <v>10</v>
      </c>
      <c r="G7063" s="6">
        <f>+F7063</f>
      </c>
      <c r="H7063" s="7">
        <v>1</v>
      </c>
      <c r="I7063" s="58">
        <f>+H7063*G7063</f>
      </c>
      <c r="J7063">
        <v>3.2</v>
      </c>
      <c r="K7063">
        <f>+H7063-J7063</f>
      </c>
      <c r="L7063">
        <f>+K7063*G7063</f>
      </c>
      <c r="W7063">
        <f t="shared" si="760"/>
      </c>
      <c r="X7063">
        <f t="shared" si="761"/>
      </c>
      <c r="Y7063">
        <f t="shared" si="762"/>
      </c>
      <c r="Z7063">
        <f t="shared" si="763"/>
      </c>
    </row>
    <row r="7064" spans="1:26">
      <c r="A7064" s="57"/>
      <c r="B7064" s="8"/>
      <c r="C7064" s="9"/>
      <c r="D7064" s="21"/>
      <c r="E7064" s="5"/>
      <c r="F7064" s="5"/>
      <c r="G7064" s="9"/>
      <c r="H7064" s="5"/>
      <c r="I7064" s="58"/>
      <c r="J7064" s="204"/>
      <c r="K7064" s="204"/>
      <c r="L7064" s="204"/>
      <c r="W7064">
        <f t="shared" si="760"/>
      </c>
      <c r="X7064">
        <f t="shared" si="761"/>
      </c>
      <c r="Y7064">
        <f t="shared" si="762"/>
      </c>
      <c r="Z7064">
        <f t="shared" si="763"/>
      </c>
    </row>
    <row r="7065" spans="1:26">
      <c r="A7065" s="57"/>
      <c r="B7065" s="8"/>
      <c r="C7065" s="9"/>
      <c r="D7065" s="21"/>
      <c r="E7065" s="5"/>
      <c r="F7065" s="5"/>
      <c r="G7065" s="9"/>
      <c r="H7065" s="5"/>
      <c r="I7065" s="58"/>
      <c r="J7065" s="204"/>
      <c r="K7065" s="204"/>
      <c r="L7065" s="204"/>
      <c r="W7065">
        <f t="shared" si="760"/>
      </c>
      <c r="X7065">
        <f t="shared" si="761"/>
      </c>
      <c r="Y7065">
        <f t="shared" si="762"/>
      </c>
      <c r="Z7065">
        <f t="shared" si="763"/>
      </c>
    </row>
    <row r="7066" spans="1:26">
      <c r="A7066" s="57"/>
      <c r="B7066" s="8"/>
      <c r="C7066" s="9"/>
      <c r="D7066" s="21"/>
      <c r="E7066" s="5"/>
      <c r="F7066" s="5"/>
      <c r="G7066" s="9"/>
      <c r="H7066" s="5"/>
      <c r="I7066" s="58"/>
      <c r="J7066" s="204"/>
      <c r="K7066" s="204"/>
      <c r="L7066" s="204"/>
      <c r="W7066">
        <f t="shared" si="760"/>
      </c>
      <c r="X7066">
        <f t="shared" si="761"/>
      </c>
      <c r="Y7066">
        <f t="shared" si="762"/>
      </c>
      <c r="Z7066">
        <f t="shared" si="763"/>
      </c>
    </row>
    <row r="7067" spans="1:26">
      <c r="A7067" s="57"/>
      <c r="B7067" s="8"/>
      <c r="C7067" s="9"/>
      <c r="D7067" s="21"/>
      <c r="E7067" s="5"/>
      <c r="F7067" s="5"/>
      <c r="G7067" s="9"/>
      <c r="H7067" s="5"/>
      <c r="I7067" s="58"/>
      <c r="J7067" s="204"/>
      <c r="K7067" s="204"/>
      <c r="L7067" s="204"/>
      <c r="W7067">
        <f t="shared" si="760"/>
      </c>
      <c r="X7067">
        <f t="shared" si="761"/>
      </c>
      <c r="Y7067">
        <f t="shared" si="762"/>
      </c>
      <c r="Z7067">
        <f t="shared" si="763"/>
      </c>
    </row>
    <row r="7068" spans="1:26">
      <c r="A7068" s="57"/>
      <c r="B7068" s="8"/>
      <c r="C7068" s="9"/>
      <c r="D7068" s="21"/>
      <c r="E7068" s="5"/>
      <c r="F7068" s="5"/>
      <c r="G7068" s="9"/>
      <c r="H7068" s="5"/>
      <c r="I7068" s="58"/>
      <c r="J7068" s="204"/>
      <c r="K7068" s="204"/>
      <c r="L7068" s="204"/>
      <c r="W7068">
        <f t="shared" si="760"/>
      </c>
      <c r="X7068">
        <f t="shared" si="761"/>
      </c>
      <c r="Y7068">
        <f t="shared" si="762"/>
      </c>
      <c r="Z7068">
        <f t="shared" si="763"/>
      </c>
    </row>
    <row r="7069" spans="1:26">
      <c r="A7069" s="57"/>
      <c r="B7069" s="8"/>
      <c r="C7069" s="9"/>
      <c r="D7069" s="21"/>
      <c r="E7069" s="5"/>
      <c r="F7069" s="5"/>
      <c r="G7069" s="9"/>
      <c r="H7069" s="5"/>
      <c r="I7069" s="58"/>
      <c r="J7069" s="204"/>
      <c r="K7069" s="204"/>
      <c r="L7069" s="204"/>
      <c r="W7069">
        <f t="shared" si="760"/>
      </c>
      <c r="X7069">
        <f t="shared" si="761"/>
      </c>
      <c r="Y7069">
        <f t="shared" si="762"/>
      </c>
      <c r="Z7069">
        <f t="shared" si="763"/>
      </c>
    </row>
    <row r="7070" spans="1:26">
      <c r="A7070" s="57"/>
      <c r="B7070" s="95"/>
      <c r="C7070" s="101"/>
      <c r="D7070" s="21"/>
      <c r="E7070" s="5"/>
      <c r="F7070" s="5"/>
      <c r="G7070" s="9"/>
      <c r="H7070" s="16"/>
      <c r="I7070" s="58"/>
      <c r="J7070" s="204"/>
      <c r="K7070" s="204"/>
      <c r="L7070" s="204"/>
      <c r="W7070">
        <f t="shared" si="760"/>
      </c>
      <c r="X7070">
        <f t="shared" si="761"/>
      </c>
      <c r="Y7070">
        <f t="shared" si="762"/>
      </c>
      <c r="Z7070">
        <f t="shared" si="763"/>
      </c>
    </row>
    <row r="7071" spans="1:26">
      <c r="A7071" s="57"/>
      <c r="B7071" s="95"/>
      <c r="C7071" s="9"/>
      <c r="D7071" s="21"/>
      <c r="E7071" s="5"/>
      <c r="F7071" s="5"/>
      <c r="G7071" s="9"/>
      <c r="H7071" s="9"/>
      <c r="I7071" s="58"/>
      <c r="J7071" s="204"/>
      <c r="K7071" s="204"/>
      <c r="L7071" s="204"/>
      <c r="W7071">
        <f t="shared" si="760"/>
      </c>
      <c r="X7071">
        <f t="shared" si="761"/>
      </c>
      <c r="Y7071">
        <f t="shared" si="762"/>
      </c>
      <c r="Z7071">
        <f t="shared" si="763"/>
      </c>
    </row>
    <row r="7072" spans="1:26">
      <c r="A7072" s="57"/>
      <c r="B7072" s="8"/>
      <c r="C7072" s="5"/>
      <c r="D7072" s="21"/>
      <c r="E7072" s="16"/>
      <c r="F7072" s="5"/>
      <c r="G7072" s="9"/>
      <c r="H7072" s="5"/>
      <c r="I7072" s="58"/>
      <c r="J7072" s="204"/>
      <c r="K7072" s="204"/>
      <c r="L7072" s="204"/>
      <c r="W7072">
        <f t="shared" si="760"/>
      </c>
      <c r="X7072">
        <f t="shared" si="761"/>
      </c>
      <c r="Y7072">
        <f t="shared" si="762"/>
      </c>
      <c r="Z7072">
        <f t="shared" si="763"/>
      </c>
    </row>
    <row r="7073" spans="1:26">
      <c r="A7073" s="57"/>
      <c r="B7073" s="8"/>
      <c r="C7073" s="5"/>
      <c r="D7073" s="5"/>
      <c r="E7073" s="5"/>
      <c r="F7073" s="184"/>
      <c r="G7073" s="184"/>
      <c r="H7073" s="5"/>
      <c r="I7073" s="58"/>
      <c r="J7073" s="204"/>
      <c r="K7073" s="204"/>
      <c r="L7073" s="204"/>
      <c r="W7073">
        <f t="shared" si="760"/>
      </c>
      <c r="X7073">
        <f t="shared" si="761"/>
      </c>
      <c r="Y7073">
        <f t="shared" si="762"/>
      </c>
      <c r="Z7073">
        <f t="shared" si="763"/>
      </c>
    </row>
    <row r="7074" spans="1:26">
      <c r="A7074" s="408"/>
      <c r="B7074" s="206"/>
      <c r="C7074" s="205"/>
      <c r="D7074" s="207"/>
      <c r="E7074" s="208"/>
      <c r="F7074" s="209"/>
      <c r="G7074" s="210"/>
      <c r="H7074" s="208"/>
      <c r="I7074" s="211"/>
      <c r="W7074">
        <f t="shared" si="760"/>
      </c>
      <c r="X7074">
        <f t="shared" si="761"/>
      </c>
      <c r="Y7074">
        <f t="shared" si="762"/>
      </c>
      <c r="Z7074">
        <f t="shared" si="763"/>
      </c>
    </row>
    <row r="7075" spans="1:26" ht="21.75" thickBot="1">
      <c r="A7075" s="33"/>
      <c r="B7075" s="212"/>
      <c r="C7075" s="213"/>
      <c r="D7075" s="214"/>
      <c r="E7075" s="214"/>
      <c r="F7075" s="214"/>
      <c r="G7075" s="214"/>
      <c r="H7075" s="214"/>
      <c r="I7075" s="215"/>
      <c r="W7075">
        <f t="shared" si="760"/>
      </c>
      <c r="X7075">
        <f t="shared" si="761"/>
      </c>
      <c r="Y7075">
        <f t="shared" si="762"/>
      </c>
      <c r="Z7075">
        <f t="shared" si="763"/>
      </c>
    </row>
    <row r="7076" spans="1:26" ht="21">
      <c r="A7076" s="33"/>
      <c r="B7076" s="216"/>
      <c r="C7076" s="217"/>
      <c r="D7076" s="218"/>
      <c r="E7076" s="218"/>
      <c r="F7076" s="218"/>
      <c r="G7076" s="219" t="s">
        <v>19</v>
      </c>
      <c r="H7076" s="218"/>
      <c r="I7076" s="220">
        <f>SUM(I7054:I7075)</f>
      </c>
      <c r="L7076">
        <f>SUM(L7054:L7075)</f>
      </c>
      <c r="W7076">
        <f t="shared" si="760"/>
      </c>
      <c r="X7076">
        <f t="shared" si="761"/>
      </c>
      <c r="Y7076">
        <f t="shared" si="762"/>
      </c>
      <c r="Z7076">
        <f t="shared" si="763"/>
      </c>
    </row>
    <row r="7077" spans="1:26" ht="21">
      <c r="A7077" s="33"/>
      <c r="B7077" s="216"/>
      <c r="C7077" s="69"/>
      <c r="D7077" s="91"/>
      <c r="E7077" s="91"/>
      <c r="F7077" s="91"/>
      <c r="G7077" s="92"/>
      <c r="H7077" s="91"/>
      <c r="I7077" s="155"/>
      <c r="W7077">
        <f t="shared" si="760"/>
      </c>
      <c r="X7077">
        <f t="shared" si="761"/>
      </c>
      <c r="Y7077">
        <f t="shared" si="762"/>
      </c>
      <c r="Z7077">
        <f t="shared" si="763"/>
      </c>
    </row>
    <row r="7078" spans="1:26">
      <c r="A7078" s="221"/>
      <c r="B7078" s="222"/>
      <c r="C7078" s="154" t="s">
        <v>408</v>
      </c>
      <c r="D7078" s="154"/>
      <c r="E7078" s="154"/>
      <c r="F7078" s="154"/>
      <c r="G7078" s="154"/>
      <c r="H7078" s="223">
        <v>1</v>
      </c>
      <c r="I7078" s="155">
        <f>+L7076*H7078</f>
      </c>
      <c r="W7078">
        <f t="shared" si="760"/>
      </c>
      <c r="X7078">
        <f t="shared" si="761"/>
      </c>
      <c r="Y7078">
        <f t="shared" si="762"/>
      </c>
      <c r="Z7078">
        <f t="shared" si="763"/>
      </c>
    </row>
    <row r="7079" spans="1:26">
      <c r="A7079" s="33"/>
      <c r="B7079" s="10"/>
      <c r="C7079" s="10"/>
      <c r="D7079" s="10"/>
      <c r="E7079" s="10"/>
      <c r="F7079" s="10"/>
      <c r="G7079" s="10"/>
      <c r="H7079" s="10"/>
      <c r="I7079" s="140"/>
      <c r="W7079">
        <f t="shared" si="760"/>
      </c>
      <c r="X7079">
        <f t="shared" si="761"/>
      </c>
      <c r="Y7079">
        <f t="shared" si="762"/>
      </c>
      <c r="Z7079">
        <f t="shared" si="763"/>
      </c>
    </row>
    <row r="7080" spans="1:26" ht="15.75" thickBot="1">
      <c r="A7080" s="33"/>
      <c r="B7080" s="11" t="s">
        <v>20</v>
      </c>
      <c r="C7080" s="35"/>
      <c r="D7080" s="35"/>
      <c r="E7080" s="35"/>
      <c r="F7080" s="35"/>
      <c r="G7080" s="35"/>
      <c r="H7080" s="35"/>
      <c r="I7080" s="36"/>
      <c r="W7080">
        <f t="shared" si="760"/>
      </c>
      <c r="X7080">
        <f t="shared" si="761"/>
      </c>
      <c r="Y7080">
        <f t="shared" si="762"/>
      </c>
      <c r="Z7080">
        <f t="shared" si="763"/>
      </c>
    </row>
    <row r="7081" spans="1:26" ht="15.75" thickBot="1">
      <c r="A7081" s="37"/>
      <c r="B7081" s="11" t="s">
        <v>409</v>
      </c>
      <c r="C7081" s="39" t="s">
        <v>21</v>
      </c>
      <c r="D7081" s="40">
        <f>SUM(D7054:D7080)</f>
      </c>
      <c r="E7081" s="41">
        <f>IF(H7081=I7081,"OK","NO")</f>
      </c>
      <c r="F7081" s="40">
        <f>SUM(F7054:F7080)</f>
      </c>
      <c r="G7081" s="40">
        <f>SUM(G7054:G7080)</f>
      </c>
      <c r="H7081" s="41">
        <f>SUMPRODUCT(F7054:F7075,H7054:H7075)</f>
      </c>
      <c r="I7081" s="43">
        <f>SUMPRODUCT(I7076-I7077-I7078)</f>
      </c>
      <c r="W7081">
        <f t="shared" si="760"/>
      </c>
      <c r="X7081">
        <f t="shared" si="761"/>
      </c>
      <c r="Y7081">
        <f t="shared" si="762"/>
      </c>
      <c r="Z7081">
        <f t="shared" si="763"/>
      </c>
    </row>
    <row r="7082" spans="1:26" ht="15.75" thickBot="1">
      <c r="A7082" s="44"/>
      <c r="B7082" s="116"/>
      <c r="C7082" s="45"/>
      <c r="D7082" s="45"/>
      <c r="E7082" s="45"/>
      <c r="F7082" s="45"/>
      <c r="G7082" s="45"/>
      <c r="H7082" s="45"/>
      <c r="I7082" s="47"/>
      <c r="W7082">
        <f t="shared" si="760"/>
      </c>
      <c r="X7082">
        <f t="shared" si="761"/>
      </c>
      <c r="Y7082">
        <f t="shared" si="762"/>
      </c>
      <c r="Z7082">
        <f t="shared" si="763"/>
      </c>
    </row>
    <row r="7083" spans="1:26">
      <c r="A7083" s="12" t="s">
        <v>315</v>
      </c>
      <c r="B7083" s="12"/>
      <c r="C7083" s="12"/>
      <c r="D7083" s="13"/>
      <c r="E7083" s="14"/>
      <c r="F7083" s="14"/>
      <c r="G7083" s="14"/>
      <c r="H7083" s="2"/>
      <c r="I7083" s="12"/>
      <c r="W7083">
        <f t="shared" si="760"/>
      </c>
      <c r="X7083">
        <f t="shared" si="761"/>
      </c>
      <c r="Y7083">
        <f t="shared" si="762"/>
      </c>
      <c r="Z7083">
        <f t="shared" si="763"/>
      </c>
    </row>
    <row r="7084" spans="1:26">
      <c r="W7084">
        <f t="shared" si="760"/>
      </c>
      <c r="X7084">
        <f t="shared" si="761"/>
      </c>
      <c r="Y7084">
        <f t="shared" si="762"/>
      </c>
      <c r="Z7084">
        <f t="shared" si="763"/>
      </c>
    </row>
    <row r="7085" spans="1:26">
      <c r="W7085">
        <f t="shared" si="760"/>
      </c>
      <c r="X7085">
        <f t="shared" si="761"/>
      </c>
      <c r="Y7085">
        <f t="shared" si="762"/>
      </c>
      <c r="Z7085">
        <f t="shared" si="763"/>
      </c>
    </row>
    <row r="7086" spans="1:26">
      <c r="W7086">
        <f t="shared" si="760"/>
      </c>
      <c r="X7086">
        <f t="shared" si="761"/>
      </c>
      <c r="Y7086">
        <f t="shared" si="762"/>
      </c>
      <c r="Z7086">
        <f t="shared" si="763"/>
      </c>
    </row>
    <row r="7087" spans="1:26">
      <c r="W7087">
        <f t="shared" si="760"/>
      </c>
      <c r="X7087">
        <f t="shared" si="761"/>
      </c>
      <c r="Y7087">
        <f t="shared" si="762"/>
      </c>
      <c r="Z7087">
        <f t="shared" si="763"/>
      </c>
    </row>
    <row r="7088" spans="1:26">
      <c r="W7088">
        <f t="shared" si="760"/>
      </c>
      <c r="X7088">
        <f t="shared" si="761"/>
      </c>
      <c r="Y7088">
        <f t="shared" si="762"/>
      </c>
      <c r="Z7088">
        <f t="shared" si="763"/>
      </c>
    </row>
    <row r="7089" spans="1:26">
      <c r="W7089">
        <f t="shared" si="760"/>
      </c>
      <c r="X7089">
        <f t="shared" si="761"/>
      </c>
      <c r="Y7089">
        <f t="shared" si="762"/>
      </c>
      <c r="Z7089">
        <f t="shared" si="763"/>
      </c>
    </row>
    <row r="7090" spans="1:26">
      <c r="A7090" s="1562" t="s">
        <v>0</v>
      </c>
      <c r="B7090" s="1562"/>
      <c r="C7090" s="1562"/>
      <c r="D7090" s="1562"/>
      <c r="E7090" s="1562"/>
      <c r="F7090" s="1562"/>
      <c r="G7090" s="1562"/>
      <c r="H7090" s="1562"/>
      <c r="I7090" s="1562"/>
      <c r="W7090">
        <f t="shared" si="760"/>
      </c>
      <c r="X7090">
        <f t="shared" si="761"/>
      </c>
      <c r="Y7090">
        <f t="shared" si="762"/>
      </c>
      <c r="Z7090">
        <f t="shared" si="763"/>
      </c>
    </row>
    <row r="7091" spans="1:26">
      <c r="W7091">
        <f t="shared" si="760"/>
      </c>
      <c r="X7091">
        <f t="shared" si="761"/>
      </c>
      <c r="Y7091">
        <f t="shared" si="762"/>
      </c>
      <c r="Z7091">
        <f t="shared" si="763"/>
      </c>
    </row>
    <row r="7092" spans="1:26">
      <c r="W7092">
        <f t="shared" si="760"/>
      </c>
      <c r="X7092">
        <f t="shared" si="761"/>
      </c>
      <c r="Y7092">
        <f t="shared" si="762"/>
      </c>
      <c r="Z7092">
        <f t="shared" si="763"/>
      </c>
    </row>
    <row r="7093" spans="1:26">
      <c r="A7093" s="1" t="s">
        <v>1</v>
      </c>
      <c r="B7093" s="1"/>
      <c r="G7093" s="2" t="s">
        <v>2</v>
      </c>
      <c r="H7093" s="3" t="s">
        <v>1743</v>
      </c>
      <c r="W7093">
        <f t="shared" si="760"/>
      </c>
      <c r="X7093">
        <f t="shared" si="761"/>
      </c>
      <c r="Y7093">
        <f t="shared" si="762"/>
      </c>
      <c r="Z7093">
        <f t="shared" si="763"/>
      </c>
    </row>
    <row r="7094" spans="1:26">
      <c r="A7094" s="1" t="inlineStr">
        <is>
          <t>Dealer-295</t>
        </is>
      </c>
      <c r="B7094" s="1"/>
      <c r="F7094" s="4" t="s">
        <v>3</v>
      </c>
      <c r="G7094" s="2"/>
      <c r="H7094" s="582" t="s">
        <v>213</v>
      </c>
      <c r="W7094">
        <f t="shared" si="760"/>
      </c>
      <c r="X7094">
        <f t="shared" si="761"/>
      </c>
      <c r="Y7094">
        <f t="shared" si="762"/>
      </c>
      <c r="Z7094">
        <f t="shared" si="763"/>
      </c>
    </row>
    <row r="7095" spans="1:26">
      <c r="A7095" s="1" t="inlineStr">
        <is>
          <t>Address line (redacted)</t>
        </is>
      </c>
      <c r="B7095" s="1"/>
      <c r="H7095" s="22"/>
      <c r="W7095">
        <f t="shared" si="760"/>
      </c>
      <c r="X7095">
        <f t="shared" si="761"/>
      </c>
      <c r="Y7095">
        <f t="shared" si="762"/>
      </c>
      <c r="Z7095">
        <f t="shared" si="763"/>
      </c>
    </row>
    <row r="7096" spans="1:26">
      <c r="A7096" s="1" t="inlineStr">
        <is>
          <t>Address line (redacted)</t>
        </is>
      </c>
      <c r="B7096" s="1"/>
      <c r="D7096" s="85"/>
      <c r="E7096" s="85"/>
      <c r="F7096" s="85"/>
      <c r="G7096" s="85"/>
      <c r="H7096" s="85"/>
      <c r="W7096">
        <f t="shared" si="760"/>
      </c>
      <c r="X7096">
        <f t="shared" si="761"/>
      </c>
      <c r="Y7096">
        <f t="shared" si="762"/>
      </c>
      <c r="Z7096">
        <f t="shared" si="763"/>
      </c>
    </row>
    <row r="7097" spans="1:26">
      <c r="A7097" s="12" t="s">
        <v>299</v>
      </c>
      <c r="B7097" s="86" t="inlineStr">
        <is>
          <t>GSTIN-MASKED</t>
        </is>
      </c>
      <c r="D7097" s="85"/>
      <c r="E7097" s="85"/>
      <c r="F7097" s="85"/>
      <c r="G7097" s="85"/>
      <c r="H7097" s="85"/>
      <c r="W7097">
        <f t="shared" si="760"/>
      </c>
      <c r="X7097">
        <f t="shared" si="761"/>
      </c>
      <c r="Y7097">
        <f t="shared" si="762"/>
      </c>
      <c r="Z7097">
        <f t="shared" si="763"/>
      </c>
    </row>
    <row r="7098" spans="1:26">
      <c r="D7098" s="85"/>
      <c r="E7098" s="85"/>
      <c r="F7098" s="85"/>
      <c r="G7098" s="85"/>
      <c r="H7098" s="85"/>
      <c r="W7098">
        <f t="shared" si="760"/>
      </c>
      <c r="X7098">
        <f t="shared" si="761"/>
      </c>
      <c r="Y7098">
        <f t="shared" si="762"/>
      </c>
      <c r="Z7098">
        <f t="shared" si="763"/>
      </c>
    </row>
    <row r="7099" spans="1:26">
      <c r="W7099">
        <f t="shared" si="760"/>
      </c>
      <c r="X7099">
        <f t="shared" si="761"/>
      </c>
      <c r="Y7099">
        <f t="shared" si="762"/>
      </c>
      <c r="Z7099">
        <f t="shared" si="763"/>
      </c>
    </row>
    <row r="7100" spans="1:26">
      <c r="A7100" s="1" t="s">
        <v>5</v>
      </c>
      <c r="W7100">
        <f t="shared" si="760"/>
      </c>
      <c r="X7100">
        <f t="shared" si="761"/>
      </c>
      <c r="Y7100">
        <f t="shared" si="762"/>
      </c>
      <c r="Z7100">
        <f t="shared" si="763"/>
      </c>
    </row>
    <row r="7101" spans="1:26">
      <c r="A7101" s="1" t="s">
        <v>6</v>
      </c>
      <c r="W7101">
        <f t="shared" si="760"/>
      </c>
      <c r="X7101">
        <f t="shared" si="761"/>
      </c>
      <c r="Y7101">
        <f t="shared" si="762"/>
      </c>
      <c r="Z7101">
        <f t="shared" si="763"/>
      </c>
    </row>
    <row r="7102" spans="1:26">
      <c r="A7102" s="1" t="s">
        <v>7</v>
      </c>
      <c r="W7102">
        <f t="shared" si="760"/>
      </c>
      <c r="X7102">
        <f t="shared" si="761"/>
      </c>
      <c r="Y7102">
        <f t="shared" si="762"/>
      </c>
      <c r="Z7102">
        <f t="shared" si="763"/>
      </c>
    </row>
    <row r="7103" spans="1:26" ht="24">
      <c r="A7103" s="179" t="s">
        <v>8</v>
      </c>
      <c r="B7103" s="180" t="s">
        <v>9</v>
      </c>
      <c r="C7103" s="180" t="s">
        <v>10</v>
      </c>
      <c r="D7103" s="181" t="s">
        <v>11</v>
      </c>
      <c r="E7103" s="181" t="s">
        <v>12</v>
      </c>
      <c r="F7103" s="181" t="s">
        <v>13</v>
      </c>
      <c r="G7103" s="181" t="s">
        <v>14</v>
      </c>
      <c r="H7103" s="179" t="s">
        <v>15</v>
      </c>
      <c r="I7103" s="182" t="s">
        <v>16</v>
      </c>
      <c r="W7103">
        <f t="shared" si="760"/>
      </c>
      <c r="X7103">
        <f t="shared" si="761"/>
      </c>
      <c r="Y7103">
        <f t="shared" si="762"/>
      </c>
      <c r="Z7103">
        <f t="shared" si="763"/>
      </c>
    </row>
    <row r="7104" spans="1:26">
      <c r="A7104" s="5"/>
      <c r="B7104" s="1563" t="s">
        <v>369</v>
      </c>
      <c r="C7104" s="1563"/>
      <c r="D7104" s="274"/>
      <c r="E7104" s="275"/>
      <c r="F7104" s="275"/>
      <c r="G7104" s="168"/>
      <c r="H7104" s="275"/>
      <c r="I7104" s="183"/>
      <c r="W7104">
        <f t="shared" si="760"/>
      </c>
      <c r="X7104">
        <f t="shared" si="761"/>
      </c>
      <c r="Y7104">
        <f t="shared" si="762"/>
      </c>
      <c r="Z7104">
        <f t="shared" si="763"/>
      </c>
    </row>
    <row r="7105" spans="1:26">
      <c r="A7105" s="5">
        <v>1</v>
      </c>
      <c r="B7105" s="17" t="s">
        <v>669</v>
      </c>
      <c r="C7105" s="88" t="s">
        <v>670</v>
      </c>
      <c r="D7105" s="5"/>
      <c r="E7105" s="9">
        <v>25</v>
      </c>
      <c r="F7105" s="5">
        <v>200</v>
      </c>
      <c r="G7105" s="6">
        <v>200</v>
      </c>
      <c r="H7105" s="9">
        <v>1</v>
      </c>
      <c r="I7105" s="183">
        <f>+H7105*G7105</f>
      </c>
      <c r="W7105">
        <f t="shared" si="760"/>
      </c>
      <c r="X7105">
        <f t="shared" si="761"/>
      </c>
      <c r="Y7105">
        <f t="shared" si="762"/>
      </c>
      <c r="Z7105">
        <f t="shared" si="763"/>
      </c>
    </row>
    <row r="7106" spans="1:26">
      <c r="A7106" s="5">
        <v>2</v>
      </c>
      <c r="B7106" s="276" t="s">
        <v>671</v>
      </c>
      <c r="C7106" s="88"/>
      <c r="D7106" s="5"/>
      <c r="E7106" s="9"/>
      <c r="F7106" s="5">
        <v>1</v>
      </c>
      <c r="G7106" s="6">
        <v>1</v>
      </c>
      <c r="H7106" s="9">
        <v>1</v>
      </c>
      <c r="I7106" s="183">
        <f>+H7106*G7106</f>
      </c>
      <c r="W7106">
        <f t="shared" si="760"/>
      </c>
      <c r="X7106">
        <f t="shared" si="761"/>
      </c>
      <c r="Y7106">
        <f t="shared" si="762"/>
      </c>
      <c r="Z7106">
        <f t="shared" si="763"/>
      </c>
    </row>
    <row r="7107" spans="1:26" ht="24">
      <c r="A7107" s="146">
        <v>3</v>
      </c>
      <c r="B7107" s="276" t="s">
        <v>2116</v>
      </c>
      <c r="C7107" s="312"/>
      <c r="D7107" s="146"/>
      <c r="E7107" s="379"/>
      <c r="F7107" s="146"/>
      <c r="G7107" s="380"/>
      <c r="H7107" s="379"/>
      <c r="I7107" s="381">
        <v>1</v>
      </c>
      <c r="W7107">
        <f t="shared" si="760"/>
      </c>
      <c r="X7107">
        <f t="shared" si="761"/>
      </c>
      <c r="Y7107">
        <f t="shared" si="762"/>
      </c>
      <c r="Z7107">
        <f t="shared" si="763"/>
      </c>
    </row>
    <row r="7108" spans="1:26" ht="36">
      <c r="A7108" s="146">
        <v>4</v>
      </c>
      <c r="B7108" s="276" t="s">
        <v>2117</v>
      </c>
      <c r="C7108" s="312"/>
      <c r="D7108" s="146"/>
      <c r="E7108" s="379"/>
      <c r="F7108" s="146"/>
      <c r="G7108" s="380"/>
      <c r="H7108" s="379"/>
      <c r="I7108" s="381">
        <v>1</v>
      </c>
      <c r="W7108">
        <f t="shared" ref="W7108:W7171" si="764">IF(LEFT($H7108&amp;"",5)="2019-",$H7108,W7107)</f>
      </c>
      <c r="X7108">
        <f t="shared" ref="X7108:X7171" si="765">IF($W7108="",0,IF(COUNTIF($AB$2:$AB$80,$W7108)&gt;0,1,0))</f>
      </c>
      <c r="Y7108">
        <f t="shared" ref="Y7108:Y7171" si="766">IF($C7108="","",UPPER(TRIM(IFERROR(LEFT($C7108&amp;"",FIND("/",$C7108&amp;"")-1),$C7108&amp;""))))</f>
      </c>
      <c r="Z7108">
        <f t="shared" ref="Z7108:Z7171" si="767">IFERROR(IF(ISNUMBER($G7108),$G7108,0),0)</f>
      </c>
    </row>
    <row r="7109" spans="1:26">
      <c r="A7109" s="21"/>
      <c r="B7109" s="8"/>
      <c r="C7109" s="5"/>
      <c r="D7109" s="21"/>
      <c r="E7109" s="5"/>
      <c r="F7109" s="21"/>
      <c r="G7109" s="6"/>
      <c r="H7109" s="5"/>
      <c r="I7109" s="183"/>
      <c r="W7109">
        <f t="shared" si="764"/>
      </c>
      <c r="X7109">
        <f t="shared" si="765"/>
      </c>
      <c r="Y7109">
        <f t="shared" si="766"/>
      </c>
      <c r="Z7109">
        <f t="shared" si="767"/>
      </c>
    </row>
    <row r="7110" spans="1:26">
      <c r="A7110" s="21"/>
      <c r="B7110" s="8"/>
      <c r="C7110" s="5"/>
      <c r="D7110" s="21"/>
      <c r="E7110" s="5"/>
      <c r="F7110" s="21"/>
      <c r="G7110" s="6"/>
      <c r="H7110" s="5"/>
      <c r="I7110" s="183"/>
      <c r="W7110">
        <f t="shared" si="764"/>
      </c>
      <c r="X7110">
        <f t="shared" si="765"/>
      </c>
      <c r="Y7110">
        <f t="shared" si="766"/>
      </c>
      <c r="Z7110">
        <f t="shared" si="767"/>
      </c>
    </row>
    <row r="7111" spans="1:26">
      <c r="A7111" s="21"/>
      <c r="B7111" s="1611" t="s">
        <v>2109</v>
      </c>
      <c r="C7111" s="1612"/>
      <c r="D7111" s="21"/>
      <c r="E7111" s="5"/>
      <c r="F7111" s="21"/>
      <c r="G7111" s="6"/>
      <c r="H7111" s="5"/>
      <c r="I7111" s="183"/>
      <c r="W7111">
        <f t="shared" si="764"/>
      </c>
      <c r="X7111">
        <f t="shared" si="765"/>
      </c>
      <c r="Y7111">
        <f t="shared" si="766"/>
      </c>
      <c r="Z7111">
        <f t="shared" si="767"/>
      </c>
    </row>
    <row r="7112" spans="1:26">
      <c r="A7112" s="21"/>
      <c r="B7112" s="1613"/>
      <c r="C7112" s="1614"/>
      <c r="D7112" s="21"/>
      <c r="E7112" s="5"/>
      <c r="F7112" s="21"/>
      <c r="G7112" s="6"/>
      <c r="H7112" s="5"/>
      <c r="I7112" s="183"/>
      <c r="W7112">
        <f t="shared" si="764"/>
      </c>
      <c r="X7112">
        <f t="shared" si="765"/>
      </c>
      <c r="Y7112">
        <f t="shared" si="766"/>
      </c>
      <c r="Z7112">
        <f t="shared" si="767"/>
      </c>
    </row>
    <row r="7113" spans="1:26">
      <c r="A7113" s="21"/>
      <c r="B7113" s="8"/>
      <c r="C7113" s="5"/>
      <c r="D7113" s="21"/>
      <c r="E7113" s="5"/>
      <c r="F7113" s="21"/>
      <c r="G7113" s="6"/>
      <c r="H7113" s="5"/>
      <c r="I7113" s="183"/>
      <c r="W7113">
        <f t="shared" si="764"/>
      </c>
      <c r="X7113">
        <f t="shared" si="765"/>
      </c>
      <c r="Y7113">
        <f t="shared" si="766"/>
      </c>
      <c r="Z7113">
        <f t="shared" si="767"/>
      </c>
    </row>
    <row r="7114" spans="1:26">
      <c r="A7114" s="21"/>
      <c r="B7114" s="8"/>
      <c r="C7114" s="5"/>
      <c r="D7114" s="21"/>
      <c r="E7114" s="5"/>
      <c r="F7114" s="21"/>
      <c r="G7114" s="6"/>
      <c r="H7114" s="5"/>
      <c r="I7114" s="183"/>
      <c r="W7114">
        <f t="shared" si="764"/>
      </c>
      <c r="X7114">
        <f t="shared" si="765"/>
      </c>
      <c r="Y7114">
        <f t="shared" si="766"/>
      </c>
      <c r="Z7114">
        <f t="shared" si="767"/>
      </c>
    </row>
    <row r="7115" spans="1:26">
      <c r="A7115" s="10"/>
      <c r="B7115" s="10"/>
      <c r="C7115" s="10"/>
      <c r="D7115" s="69"/>
      <c r="E7115" s="69"/>
      <c r="F7115" s="69"/>
      <c r="G7115" s="69"/>
      <c r="H7115" s="112"/>
      <c r="I7115" s="191"/>
      <c r="W7115">
        <f t="shared" si="764"/>
      </c>
      <c r="X7115">
        <f t="shared" si="765"/>
      </c>
      <c r="Y7115">
        <f t="shared" si="766"/>
      </c>
      <c r="Z7115">
        <f t="shared" si="767"/>
      </c>
    </row>
    <row r="7116" spans="1:26">
      <c r="A7116" s="10"/>
      <c r="B7116" s="10"/>
      <c r="C7116" s="10"/>
      <c r="D7116" s="10"/>
      <c r="E7116" s="10"/>
      <c r="F7116" s="10"/>
      <c r="G7116" s="10"/>
      <c r="H7116" s="10"/>
      <c r="I7116" s="97"/>
      <c r="W7116">
        <f t="shared" si="764"/>
      </c>
      <c r="X7116">
        <f t="shared" si="765"/>
      </c>
      <c r="Y7116">
        <f t="shared" si="766"/>
      </c>
      <c r="Z7116">
        <f t="shared" si="767"/>
      </c>
    </row>
    <row r="7117" spans="1:26" ht="15.75" thickBot="1">
      <c r="A7117" s="10"/>
      <c r="B7117" s="11" t="s">
        <v>20</v>
      </c>
      <c r="C7117" s="35"/>
      <c r="D7117" s="35"/>
      <c r="E7117" s="35"/>
      <c r="F7117" s="35"/>
      <c r="G7117" s="35"/>
      <c r="H7117" s="35"/>
      <c r="I7117" s="98"/>
      <c r="W7117">
        <f t="shared" si="764"/>
      </c>
      <c r="X7117">
        <f t="shared" si="765"/>
      </c>
      <c r="Y7117">
        <f t="shared" si="766"/>
      </c>
      <c r="Z7117">
        <f t="shared" si="767"/>
      </c>
    </row>
    <row r="7118" spans="1:26" ht="15.75" thickBot="1">
      <c r="A7118" s="99"/>
      <c r="B7118" s="38"/>
      <c r="C7118" s="39" t="s">
        <v>21</v>
      </c>
      <c r="D7118" s="40">
        <f>SUM(D7104:D7117)</f>
      </c>
      <c r="E7118" s="41" t="s">
        <v>360</v>
      </c>
      <c r="F7118" s="40">
        <f>SUM(F7104:F7117)</f>
      </c>
      <c r="G7118" s="40">
        <f>SUM(G7104:G7117)</f>
      </c>
      <c r="H7118" s="41">
        <f>+SUMPRODUCT(H7104:H7114,F7104:F7114)</f>
      </c>
      <c r="I7118" s="100">
        <f>SUMPRODUCT(I7104:I7117)</f>
      </c>
      <c r="W7118">
        <f t="shared" si="764"/>
      </c>
      <c r="X7118">
        <f t="shared" si="765"/>
      </c>
      <c r="Y7118">
        <f t="shared" si="766"/>
      </c>
      <c r="Z7118">
        <f t="shared" si="767"/>
      </c>
    </row>
    <row r="7119" spans="1:26">
      <c r="A7119" s="10"/>
      <c r="B7119" s="10"/>
      <c r="C7119" s="91"/>
      <c r="D7119" s="91"/>
      <c r="E7119" s="91"/>
      <c r="F7119" s="91"/>
      <c r="G7119" s="91"/>
      <c r="H7119" s="91"/>
      <c r="I7119" s="91"/>
      <c r="W7119">
        <f t="shared" si="764"/>
      </c>
      <c r="X7119">
        <f t="shared" si="765"/>
      </c>
      <c r="Y7119">
        <f t="shared" si="766"/>
      </c>
      <c r="Z7119">
        <f t="shared" si="767"/>
      </c>
    </row>
    <row r="7120" spans="1:26">
      <c r="A7120" s="12" t="s">
        <v>315</v>
      </c>
      <c r="B7120" s="12"/>
      <c r="C7120" s="12"/>
      <c r="D7120" s="13"/>
      <c r="E7120" s="14"/>
      <c r="F7120" s="14"/>
      <c r="G7120" s="14"/>
      <c r="H7120" s="2"/>
      <c r="I7120" s="12"/>
      <c r="W7120">
        <f t="shared" si="764"/>
      </c>
      <c r="X7120">
        <f t="shared" si="765"/>
      </c>
      <c r="Y7120">
        <f t="shared" si="766"/>
      </c>
      <c r="Z7120">
        <f t="shared" si="767"/>
      </c>
    </row>
    <row r="7121" spans="1:26">
      <c r="W7121">
        <f t="shared" si="764"/>
      </c>
      <c r="X7121">
        <f t="shared" si="765"/>
      </c>
      <c r="Y7121">
        <f t="shared" si="766"/>
      </c>
      <c r="Z7121">
        <f t="shared" si="767"/>
      </c>
    </row>
    <row r="7122" spans="1:26">
      <c r="W7122">
        <f t="shared" si="764"/>
      </c>
      <c r="X7122">
        <f t="shared" si="765"/>
      </c>
      <c r="Y7122">
        <f t="shared" si="766"/>
      </c>
      <c r="Z7122">
        <f t="shared" si="767"/>
      </c>
    </row>
    <row r="7123" spans="1:26">
      <c r="W7123">
        <f t="shared" si="764"/>
      </c>
      <c r="X7123">
        <f t="shared" si="765"/>
      </c>
      <c r="Y7123">
        <f t="shared" si="766"/>
      </c>
      <c r="Z7123">
        <f t="shared" si="767"/>
      </c>
    </row>
    <row r="7124" spans="1:26">
      <c r="W7124">
        <f t="shared" si="764"/>
      </c>
      <c r="X7124">
        <f t="shared" si="765"/>
      </c>
      <c r="Y7124">
        <f t="shared" si="766"/>
      </c>
      <c r="Z7124">
        <f t="shared" si="767"/>
      </c>
    </row>
    <row r="7125" spans="1:26">
      <c r="A7125" s="1562" t="s">
        <v>0</v>
      </c>
      <c r="B7125" s="1562"/>
      <c r="C7125" s="1562"/>
      <c r="D7125" s="1562"/>
      <c r="E7125" s="1562"/>
      <c r="F7125" s="1562"/>
      <c r="G7125" s="1562"/>
      <c r="H7125" s="1562"/>
      <c r="I7125" s="1562"/>
      <c r="W7125">
        <f t="shared" si="764"/>
      </c>
      <c r="X7125">
        <f t="shared" si="765"/>
      </c>
      <c r="Y7125">
        <f t="shared" si="766"/>
      </c>
      <c r="Z7125">
        <f t="shared" si="767"/>
      </c>
    </row>
    <row r="7126" spans="1:26">
      <c r="W7126">
        <f t="shared" si="764"/>
      </c>
      <c r="X7126">
        <f t="shared" si="765"/>
      </c>
      <c r="Y7126">
        <f t="shared" si="766"/>
      </c>
      <c r="Z7126">
        <f t="shared" si="767"/>
      </c>
    </row>
    <row r="7127" spans="1:26">
      <c r="A7127" s="1" t="s">
        <v>1</v>
      </c>
      <c r="B7127" s="1"/>
      <c r="G7127" s="2" t="s">
        <v>2</v>
      </c>
      <c r="H7127" s="3" t="s">
        <v>1743</v>
      </c>
      <c r="W7127">
        <f t="shared" si="764"/>
      </c>
      <c r="X7127">
        <f t="shared" si="765"/>
      </c>
      <c r="Y7127">
        <f t="shared" si="766"/>
      </c>
      <c r="Z7127">
        <f t="shared" si="767"/>
      </c>
    </row>
    <row r="7128" spans="1:26">
      <c r="A7128" s="1" t="inlineStr">
        <is>
          <t>Dealer-145</t>
        </is>
      </c>
      <c r="B7128" s="1"/>
      <c r="C7128" s="1"/>
      <c r="F7128" s="4" t="s">
        <v>3</v>
      </c>
      <c r="G7128" s="2"/>
      <c r="H7128" s="1" t="s">
        <v>214</v>
      </c>
      <c r="W7128">
        <f t="shared" si="764"/>
      </c>
      <c r="X7128">
        <f t="shared" si="765"/>
      </c>
      <c r="Y7128">
        <f t="shared" si="766"/>
      </c>
      <c r="Z7128">
        <f t="shared" si="767"/>
      </c>
    </row>
    <row r="7129" spans="1:26">
      <c r="A7129" s="1" t="inlineStr">
        <is>
          <t>Dealer-146</t>
        </is>
      </c>
      <c r="B7129" s="1"/>
      <c r="C7129" s="1"/>
      <c r="F7129" s="4"/>
      <c r="G7129" s="2"/>
      <c r="H7129" s="1"/>
      <c r="W7129">
        <f t="shared" si="764"/>
      </c>
      <c r="X7129">
        <f t="shared" si="765"/>
      </c>
      <c r="Y7129">
        <f t="shared" si="766"/>
      </c>
      <c r="Z7129">
        <f t="shared" si="767"/>
      </c>
    </row>
    <row r="7130" spans="1:26">
      <c r="A7130" s="1" t="inlineStr">
        <is>
          <t>Address line (redacted)</t>
        </is>
      </c>
      <c r="B7130" s="1"/>
      <c r="C7130" s="1"/>
      <c r="F7130" s="4"/>
      <c r="G7130" s="2"/>
      <c r="H7130" s="1"/>
      <c r="W7130">
        <f t="shared" si="764"/>
      </c>
      <c r="X7130">
        <f t="shared" si="765"/>
      </c>
      <c r="Y7130">
        <f t="shared" si="766"/>
      </c>
      <c r="Z7130">
        <f t="shared" si="767"/>
      </c>
    </row>
    <row r="7131" spans="1:26">
      <c r="A7131" s="1"/>
      <c r="B7131" s="1"/>
      <c r="C7131" s="1"/>
      <c r="H7131" s="54"/>
      <c r="W7131">
        <f t="shared" si="764"/>
      </c>
      <c r="X7131">
        <f t="shared" si="765"/>
      </c>
      <c r="Y7131">
        <f t="shared" si="766"/>
      </c>
      <c r="Z7131">
        <f t="shared" si="767"/>
      </c>
    </row>
    <row r="7132" spans="1:26">
      <c r="A7132" s="49" t="s">
        <v>4</v>
      </c>
      <c r="B7132" s="49"/>
      <c r="C7132" s="49"/>
      <c r="D7132" s="55"/>
      <c r="E7132" s="55"/>
      <c r="F7132" s="55"/>
      <c r="G7132" s="55"/>
      <c r="H7132" s="55"/>
      <c r="I7132" s="55"/>
      <c r="W7132">
        <f t="shared" si="764"/>
      </c>
      <c r="X7132">
        <f t="shared" si="765"/>
      </c>
      <c r="Y7132">
        <f t="shared" si="766"/>
      </c>
      <c r="Z7132">
        <f t="shared" si="767"/>
      </c>
    </row>
    <row r="7133" spans="1:26">
      <c r="A7133" s="1"/>
      <c r="B7133" s="1"/>
      <c r="C7133" s="1"/>
      <c r="H7133" s="54"/>
      <c r="W7133">
        <f t="shared" si="764"/>
      </c>
      <c r="X7133">
        <f t="shared" si="765"/>
      </c>
      <c r="Y7133">
        <f t="shared" si="766"/>
      </c>
      <c r="Z7133">
        <f t="shared" si="767"/>
      </c>
    </row>
    <row r="7134" spans="1:26">
      <c r="A7134" s="1" t="s">
        <v>5</v>
      </c>
      <c r="W7134">
        <f t="shared" si="764"/>
      </c>
      <c r="X7134">
        <f t="shared" si="765"/>
      </c>
      <c r="Y7134">
        <f t="shared" si="766"/>
      </c>
      <c r="Z7134">
        <f t="shared" si="767"/>
      </c>
    </row>
    <row r="7135" spans="1:26">
      <c r="A7135" s="1" t="s">
        <v>6</v>
      </c>
      <c r="W7135">
        <f t="shared" si="764"/>
      </c>
      <c r="X7135">
        <f t="shared" si="765"/>
      </c>
      <c r="Y7135">
        <f t="shared" si="766"/>
      </c>
      <c r="Z7135">
        <f t="shared" si="767"/>
      </c>
    </row>
    <row r="7136" spans="1:26" ht="15.75" thickBot="1">
      <c r="A7136" s="1" t="s">
        <v>7</v>
      </c>
      <c r="W7136">
        <f t="shared" si="764"/>
      </c>
      <c r="X7136">
        <f t="shared" si="765"/>
      </c>
      <c r="Y7136">
        <f t="shared" si="766"/>
      </c>
      <c r="Z7136">
        <f t="shared" si="767"/>
      </c>
    </row>
    <row r="7137" spans="1:26" ht="24">
      <c r="A7137" s="26" t="s">
        <v>8</v>
      </c>
      <c r="B7137" s="27" t="s">
        <v>9</v>
      </c>
      <c r="C7137" s="27" t="s">
        <v>10</v>
      </c>
      <c r="D7137" s="28" t="s">
        <v>11</v>
      </c>
      <c r="E7137" s="28" t="s">
        <v>12</v>
      </c>
      <c r="F7137" s="28" t="s">
        <v>13</v>
      </c>
      <c r="G7137" s="28" t="s">
        <v>14</v>
      </c>
      <c r="H7137" s="29" t="s">
        <v>15</v>
      </c>
      <c r="I7137" s="30" t="s">
        <v>16</v>
      </c>
      <c r="W7137">
        <f t="shared" si="764"/>
      </c>
      <c r="X7137">
        <f t="shared" si="765"/>
      </c>
      <c r="Y7137">
        <f t="shared" si="766"/>
      </c>
      <c r="Z7137">
        <f t="shared" si="767"/>
      </c>
    </row>
    <row r="7138" spans="1:26">
      <c r="A7138" s="103"/>
      <c r="B7138" s="1563" t="s">
        <v>18</v>
      </c>
      <c r="C7138" s="1563"/>
      <c r="D7138" s="21"/>
      <c r="E7138" s="21"/>
      <c r="F7138" s="9"/>
      <c r="G7138" s="6"/>
      <c r="H7138" s="5"/>
      <c r="I7138" s="102"/>
      <c r="W7138">
        <f t="shared" si="764"/>
      </c>
      <c r="X7138">
        <f t="shared" si="765"/>
      </c>
      <c r="Y7138">
        <f t="shared" si="766"/>
      </c>
      <c r="Z7138">
        <f t="shared" si="767"/>
      </c>
    </row>
    <row r="7139" spans="1:26">
      <c r="A7139" s="503"/>
      <c r="B7139" s="353" t="s">
        <v>1744</v>
      </c>
      <c r="C7139" s="352" t="s">
        <v>641</v>
      </c>
      <c r="D7139" s="506"/>
      <c r="E7139" s="387">
        <v>2</v>
      </c>
      <c r="F7139" s="352">
        <f t="shared" ref="F7139:G7151" si="768">+E7139</f>
      </c>
      <c r="G7139" s="6">
        <f t="shared" si="768"/>
      </c>
      <c r="H7139" s="352">
        <v>1</v>
      </c>
      <c r="I7139" s="102">
        <f t="shared" ref="I7139:I7151" si="769">+H7139*G7139</f>
      </c>
      <c r="J7139">
        <f t="shared" ref="J7139:J7151" si="770">+H7139*G7139</f>
      </c>
      <c r="W7139">
        <f t="shared" si="764"/>
      </c>
      <c r="X7139">
        <f t="shared" si="765"/>
      </c>
      <c r="Y7139">
        <f t="shared" si="766"/>
      </c>
      <c r="Z7139">
        <f t="shared" si="767"/>
      </c>
    </row>
    <row r="7140" spans="1:26">
      <c r="A7140" s="503"/>
      <c r="B7140" s="353" t="s">
        <v>1745</v>
      </c>
      <c r="C7140" s="507" t="s">
        <v>1746</v>
      </c>
      <c r="D7140" s="419"/>
      <c r="E7140" s="352">
        <v>2</v>
      </c>
      <c r="F7140" s="352">
        <f t="shared" si="768"/>
      </c>
      <c r="G7140" s="6">
        <f t="shared" si="768"/>
      </c>
      <c r="H7140" s="387">
        <v>1</v>
      </c>
      <c r="I7140" s="102">
        <f t="shared" si="769"/>
      </c>
      <c r="J7140">
        <f t="shared" si="770"/>
      </c>
      <c r="W7140">
        <f t="shared" si="764"/>
      </c>
      <c r="X7140">
        <f t="shared" si="765"/>
      </c>
      <c r="Y7140">
        <f t="shared" si="766"/>
      </c>
      <c r="Z7140">
        <f t="shared" si="767"/>
      </c>
    </row>
    <row r="7141" spans="1:26" ht="24">
      <c r="A7141" s="503"/>
      <c r="B7141" s="95" t="s">
        <v>1747</v>
      </c>
      <c r="C7141" s="5" t="s">
        <v>424</v>
      </c>
      <c r="D7141" s="134"/>
      <c r="E7141" s="5">
        <v>2</v>
      </c>
      <c r="F7141" s="352">
        <f t="shared" si="768"/>
      </c>
      <c r="G7141" s="6">
        <f t="shared" si="768"/>
      </c>
      <c r="H7141" s="5">
        <v>1</v>
      </c>
      <c r="I7141" s="102">
        <f t="shared" si="769"/>
      </c>
      <c r="J7141">
        <f t="shared" si="770"/>
      </c>
      <c r="W7141">
        <f t="shared" si="764"/>
      </c>
      <c r="X7141">
        <f t="shared" si="765"/>
      </c>
      <c r="Y7141">
        <f t="shared" si="766"/>
      </c>
      <c r="Z7141">
        <f t="shared" si="767"/>
      </c>
    </row>
    <row r="7142" spans="1:26" ht="24">
      <c r="A7142" s="503"/>
      <c r="B7142" s="95" t="s">
        <v>1748</v>
      </c>
      <c r="C7142" s="5" t="s">
        <v>335</v>
      </c>
      <c r="D7142" s="134"/>
      <c r="E7142" s="5">
        <v>2</v>
      </c>
      <c r="F7142" s="352">
        <f t="shared" si="768"/>
      </c>
      <c r="G7142" s="6">
        <f t="shared" si="768"/>
      </c>
      <c r="H7142" s="5">
        <v>1</v>
      </c>
      <c r="I7142" s="102">
        <f t="shared" si="769"/>
      </c>
      <c r="J7142">
        <f t="shared" si="770"/>
      </c>
      <c r="W7142">
        <f t="shared" si="764"/>
      </c>
      <c r="X7142">
        <f t="shared" si="765"/>
      </c>
      <c r="Y7142">
        <f t="shared" si="766"/>
      </c>
      <c r="Z7142">
        <f t="shared" si="767"/>
      </c>
    </row>
    <row r="7143" spans="1:26">
      <c r="A7143" s="503"/>
      <c r="B7143" s="8" t="s">
        <v>653</v>
      </c>
      <c r="C7143" s="5" t="s">
        <v>654</v>
      </c>
      <c r="D7143" s="134"/>
      <c r="E7143" s="16">
        <v>3</v>
      </c>
      <c r="F7143" s="352">
        <f t="shared" si="768"/>
      </c>
      <c r="G7143" s="6">
        <f t="shared" si="768"/>
      </c>
      <c r="H7143" s="5">
        <v>1</v>
      </c>
      <c r="I7143" s="102">
        <f t="shared" si="769"/>
      </c>
      <c r="J7143">
        <f t="shared" si="770"/>
      </c>
      <c r="W7143">
        <f t="shared" si="764"/>
      </c>
      <c r="X7143">
        <f t="shared" si="765"/>
      </c>
      <c r="Y7143">
        <f t="shared" si="766"/>
      </c>
      <c r="Z7143">
        <f t="shared" si="767"/>
      </c>
    </row>
    <row r="7144" spans="1:26">
      <c r="A7144" s="503"/>
      <c r="B7144" s="8" t="s">
        <v>421</v>
      </c>
      <c r="C7144" s="9" t="s">
        <v>422</v>
      </c>
      <c r="D7144" s="134">
        <v>1</v>
      </c>
      <c r="E7144" s="5">
        <v>4</v>
      </c>
      <c r="F7144" s="352">
        <f t="shared" si="768"/>
      </c>
      <c r="G7144" s="6">
        <f t="shared" si="768"/>
      </c>
      <c r="H7144" s="5">
        <v>1</v>
      </c>
      <c r="I7144" s="102">
        <f t="shared" si="769"/>
      </c>
      <c r="J7144">
        <f t="shared" si="770"/>
      </c>
      <c r="W7144">
        <f t="shared" si="764"/>
      </c>
      <c r="X7144">
        <f t="shared" si="765"/>
      </c>
      <c r="Y7144">
        <f t="shared" si="766"/>
      </c>
      <c r="Z7144">
        <f t="shared" si="767"/>
      </c>
    </row>
    <row r="7145" spans="1:26">
      <c r="A7145" s="503"/>
      <c r="B7145" s="8" t="s">
        <v>279</v>
      </c>
      <c r="C7145" s="5" t="s">
        <v>280</v>
      </c>
      <c r="D7145" s="134"/>
      <c r="E7145" s="16">
        <v>2</v>
      </c>
      <c r="F7145" s="352">
        <f t="shared" si="768"/>
      </c>
      <c r="G7145" s="6">
        <f t="shared" si="768"/>
      </c>
      <c r="H7145" s="16">
        <v>1</v>
      </c>
      <c r="I7145" s="102">
        <f t="shared" si="769"/>
      </c>
      <c r="J7145">
        <f t="shared" si="770"/>
      </c>
      <c r="W7145">
        <f t="shared" si="764"/>
      </c>
      <c r="X7145">
        <f t="shared" si="765"/>
      </c>
      <c r="Y7145">
        <f t="shared" si="766"/>
      </c>
      <c r="Z7145">
        <f t="shared" si="767"/>
      </c>
    </row>
    <row r="7146" spans="1:26">
      <c r="A7146" s="503"/>
      <c r="B7146" s="8" t="s">
        <v>996</v>
      </c>
      <c r="C7146" s="5" t="s">
        <v>995</v>
      </c>
      <c r="D7146" s="134"/>
      <c r="E7146" s="16">
        <v>2</v>
      </c>
      <c r="F7146" s="352">
        <f t="shared" si="768"/>
      </c>
      <c r="G7146" s="6">
        <f t="shared" si="768"/>
      </c>
      <c r="H7146" s="5">
        <v>1</v>
      </c>
      <c r="I7146" s="102">
        <f t="shared" si="769"/>
      </c>
      <c r="J7146">
        <f t="shared" si="770"/>
      </c>
      <c r="W7146">
        <f t="shared" si="764"/>
      </c>
      <c r="X7146">
        <f t="shared" si="765"/>
      </c>
      <c r="Y7146">
        <f t="shared" si="766"/>
      </c>
      <c r="Z7146">
        <f t="shared" si="767"/>
      </c>
    </row>
    <row r="7147" spans="1:26" ht="24">
      <c r="A7147" s="503"/>
      <c r="B7147" s="15" t="s">
        <v>817</v>
      </c>
      <c r="C7147" s="9" t="s">
        <v>816</v>
      </c>
      <c r="D7147" s="134"/>
      <c r="E7147" s="16">
        <v>2</v>
      </c>
      <c r="F7147" s="352">
        <f t="shared" si="768"/>
      </c>
      <c r="G7147" s="6">
        <f t="shared" si="768"/>
      </c>
      <c r="H7147" s="16">
        <v>1</v>
      </c>
      <c r="I7147" s="102">
        <f t="shared" si="769"/>
      </c>
      <c r="J7147">
        <f t="shared" si="770"/>
      </c>
      <c r="W7147">
        <f t="shared" si="764"/>
      </c>
      <c r="X7147">
        <f t="shared" si="765"/>
      </c>
      <c r="Y7147">
        <f t="shared" si="766"/>
      </c>
      <c r="Z7147">
        <f t="shared" si="767"/>
      </c>
    </row>
    <row r="7148" spans="1:26" ht="24">
      <c r="A7148" s="503"/>
      <c r="B7148" s="95" t="s">
        <v>469</v>
      </c>
      <c r="C7148" s="101" t="s">
        <v>468</v>
      </c>
      <c r="D7148" s="134"/>
      <c r="E7148" s="16">
        <v>4</v>
      </c>
      <c r="F7148" s="352">
        <f t="shared" si="768"/>
      </c>
      <c r="G7148" s="6">
        <f t="shared" si="768"/>
      </c>
      <c r="H7148" s="16">
        <v>1</v>
      </c>
      <c r="I7148" s="102">
        <f t="shared" si="769"/>
      </c>
      <c r="J7148">
        <f t="shared" si="770"/>
      </c>
      <c r="W7148">
        <f t="shared" si="764"/>
      </c>
      <c r="X7148">
        <f t="shared" si="765"/>
      </c>
      <c r="Y7148">
        <f t="shared" si="766"/>
      </c>
      <c r="Z7148">
        <f t="shared" si="767"/>
      </c>
    </row>
    <row r="7149" spans="1:26">
      <c r="A7149" s="503"/>
      <c r="B7149" s="351"/>
      <c r="C7149" s="352"/>
      <c r="D7149" s="419"/>
      <c r="E7149" s="16"/>
      <c r="F7149" s="352"/>
      <c r="G7149" s="6"/>
      <c r="H7149" s="352"/>
      <c r="I7149" s="102"/>
      <c r="J7149">
        <f t="shared" si="770"/>
      </c>
      <c r="W7149">
        <f t="shared" si="764"/>
      </c>
      <c r="X7149">
        <f t="shared" si="765"/>
      </c>
      <c r="Y7149">
        <f t="shared" si="766"/>
      </c>
      <c r="Z7149">
        <f t="shared" si="767"/>
      </c>
    </row>
    <row r="7150" spans="1:26" ht="24">
      <c r="A7150" s="503"/>
      <c r="B7150" s="95" t="s">
        <v>334</v>
      </c>
      <c r="C7150" s="5" t="s">
        <v>335</v>
      </c>
      <c r="D7150" s="134">
        <v>1</v>
      </c>
      <c r="E7150" s="5">
        <v>4</v>
      </c>
      <c r="F7150" s="352">
        <f t="shared" si="768"/>
      </c>
      <c r="G7150" s="6">
        <f t="shared" si="768"/>
      </c>
      <c r="H7150" s="5">
        <v>1</v>
      </c>
      <c r="I7150" s="102">
        <f t="shared" si="769"/>
      </c>
      <c r="J7150">
        <f t="shared" si="770"/>
      </c>
      <c r="W7150">
        <f t="shared" si="764"/>
      </c>
      <c r="X7150">
        <f t="shared" si="765"/>
      </c>
      <c r="Y7150">
        <f t="shared" si="766"/>
      </c>
      <c r="Z7150">
        <f t="shared" si="767"/>
      </c>
    </row>
    <row r="7151" spans="1:26">
      <c r="A7151" s="503"/>
      <c r="B7151" s="95" t="s">
        <v>423</v>
      </c>
      <c r="C7151" s="5" t="s">
        <v>424</v>
      </c>
      <c r="D7151" s="134">
        <v>1</v>
      </c>
      <c r="E7151" s="5">
        <v>4</v>
      </c>
      <c r="F7151" s="352">
        <f t="shared" si="768"/>
      </c>
      <c r="G7151" s="6">
        <f t="shared" si="768"/>
      </c>
      <c r="H7151" s="5">
        <v>1</v>
      </c>
      <c r="I7151" s="102">
        <f t="shared" si="769"/>
      </c>
      <c r="J7151">
        <f t="shared" si="770"/>
      </c>
      <c r="W7151">
        <f t="shared" si="764"/>
      </c>
      <c r="X7151">
        <f t="shared" si="765"/>
      </c>
      <c r="Y7151">
        <f t="shared" si="766"/>
      </c>
      <c r="Z7151">
        <f t="shared" si="767"/>
      </c>
    </row>
    <row r="7152" spans="1:26">
      <c r="A7152" s="503"/>
      <c r="B7152" s="351"/>
      <c r="C7152" s="352"/>
      <c r="D7152" s="419"/>
      <c r="E7152" s="16"/>
      <c r="F7152" s="352"/>
      <c r="G7152" s="6"/>
      <c r="H7152" s="352"/>
      <c r="I7152" s="102"/>
      <c r="W7152">
        <f t="shared" si="764"/>
      </c>
      <c r="X7152">
        <f t="shared" si="765"/>
      </c>
      <c r="Y7152">
        <f t="shared" si="766"/>
      </c>
      <c r="Z7152">
        <f t="shared" si="767"/>
      </c>
    </row>
    <row r="7153" spans="1:26">
      <c r="A7153" s="503"/>
      <c r="B7153" s="15"/>
      <c r="C7153" s="9"/>
      <c r="D7153" s="134"/>
      <c r="E7153" s="16"/>
      <c r="F7153" s="352"/>
      <c r="G7153" s="6"/>
      <c r="H7153" s="16"/>
      <c r="I7153" s="102"/>
      <c r="W7153">
        <f t="shared" si="764"/>
      </c>
      <c r="X7153">
        <f t="shared" si="765"/>
      </c>
      <c r="Y7153">
        <f t="shared" si="766"/>
      </c>
      <c r="Z7153">
        <f t="shared" si="767"/>
      </c>
    </row>
    <row r="7154" spans="1:26">
      <c r="A7154" s="503"/>
      <c r="B7154" s="1563" t="s">
        <v>1749</v>
      </c>
      <c r="C7154" s="1563"/>
      <c r="D7154" s="505"/>
      <c r="E7154" s="505"/>
      <c r="F7154" s="9"/>
      <c r="G7154" s="6"/>
      <c r="H7154" s="5"/>
      <c r="I7154" s="102"/>
      <c r="J7154">
        <f t="shared" ref="J7154:J7176" si="771">+H7154*G7154</f>
      </c>
      <c r="W7154">
        <f t="shared" si="764"/>
      </c>
      <c r="X7154">
        <f t="shared" si="765"/>
      </c>
      <c r="Y7154">
        <f t="shared" si="766"/>
      </c>
      <c r="Z7154">
        <f t="shared" si="767"/>
      </c>
    </row>
    <row r="7155" spans="1:26">
      <c r="A7155" s="503"/>
      <c r="B7155" s="52" t="s">
        <v>889</v>
      </c>
      <c r="C7155" s="9" t="s">
        <v>890</v>
      </c>
      <c r="D7155" s="5"/>
      <c r="E7155" s="5">
        <v>10</v>
      </c>
      <c r="F7155" s="9">
        <f>+E7155</f>
      </c>
      <c r="G7155" s="6">
        <f>+F7155</f>
      </c>
      <c r="H7155" s="5">
        <v>1</v>
      </c>
      <c r="I7155" s="102">
        <f>+H7155*G7155</f>
      </c>
      <c r="J7155">
        <f t="shared" si="771"/>
      </c>
      <c r="W7155">
        <f t="shared" si="764"/>
      </c>
      <c r="X7155">
        <f t="shared" si="765"/>
      </c>
      <c r="Y7155">
        <f t="shared" si="766"/>
      </c>
      <c r="Z7155">
        <f t="shared" si="767"/>
      </c>
    </row>
    <row r="7156" spans="1:26">
      <c r="A7156" s="503"/>
      <c r="B7156" s="1563" t="s">
        <v>604</v>
      </c>
      <c r="C7156" s="1563"/>
      <c r="D7156" s="505"/>
      <c r="E7156" s="505"/>
      <c r="F7156" s="9"/>
      <c r="G7156" s="6"/>
      <c r="H7156" s="5"/>
      <c r="I7156" s="102"/>
      <c r="J7156">
        <f t="shared" si="771"/>
      </c>
      <c r="W7156">
        <f t="shared" si="764"/>
      </c>
      <c r="X7156">
        <f t="shared" si="765"/>
      </c>
      <c r="Y7156">
        <f t="shared" si="766"/>
      </c>
      <c r="Z7156">
        <f t="shared" si="767"/>
      </c>
    </row>
    <row r="7157" spans="1:26" ht="30">
      <c r="A7157" s="503"/>
      <c r="B7157" s="106" t="s">
        <v>277</v>
      </c>
      <c r="C7157" s="271" t="s">
        <v>623</v>
      </c>
      <c r="D7157" s="5"/>
      <c r="E7157" s="9">
        <v>5</v>
      </c>
      <c r="F7157" s="9">
        <f t="shared" ref="F7157:G7160" si="772">+E7157</f>
      </c>
      <c r="G7157" s="6">
        <f t="shared" si="772"/>
      </c>
      <c r="H7157" s="9">
        <v>1</v>
      </c>
      <c r="I7157" s="102">
        <f>+H7157*G7157</f>
      </c>
      <c r="J7157">
        <f t="shared" si="771"/>
      </c>
      <c r="W7157">
        <f t="shared" si="764"/>
      </c>
      <c r="X7157">
        <f t="shared" si="765"/>
      </c>
      <c r="Y7157">
        <f t="shared" si="766"/>
      </c>
      <c r="Z7157">
        <f t="shared" si="767"/>
      </c>
    </row>
    <row r="7158" spans="1:26" ht="24">
      <c r="A7158" s="503"/>
      <c r="B7158" s="106" t="s">
        <v>1165</v>
      </c>
      <c r="C7158" s="269" t="s">
        <v>1166</v>
      </c>
      <c r="D7158" s="5"/>
      <c r="E7158" s="9">
        <v>2</v>
      </c>
      <c r="F7158" s="9">
        <f t="shared" si="772"/>
      </c>
      <c r="G7158" s="6">
        <f t="shared" si="772"/>
      </c>
      <c r="H7158" s="9">
        <v>1</v>
      </c>
      <c r="I7158" s="102">
        <f>+H7158*G7158</f>
      </c>
      <c r="J7158">
        <f t="shared" si="771"/>
      </c>
      <c r="W7158">
        <f t="shared" si="764"/>
      </c>
      <c r="X7158">
        <f t="shared" si="765"/>
      </c>
      <c r="Y7158">
        <f t="shared" si="766"/>
      </c>
      <c r="Z7158">
        <f t="shared" si="767"/>
      </c>
    </row>
    <row r="7159" spans="1:26" ht="24">
      <c r="A7159" s="503"/>
      <c r="B7159" s="106" t="s">
        <v>1756</v>
      </c>
      <c r="C7159" s="269" t="s">
        <v>1166</v>
      </c>
      <c r="D7159" s="5"/>
      <c r="E7159" s="9">
        <v>2</v>
      </c>
      <c r="F7159" s="9">
        <f t="shared" si="772"/>
      </c>
      <c r="G7159" s="6">
        <f t="shared" si="772"/>
      </c>
      <c r="H7159" s="9">
        <v>1</v>
      </c>
      <c r="I7159" s="102">
        <f>+H7159*G7159</f>
      </c>
      <c r="J7159">
        <f t="shared" si="771"/>
      </c>
      <c r="W7159">
        <f t="shared" si="764"/>
      </c>
      <c r="X7159">
        <f t="shared" si="765"/>
      </c>
      <c r="Y7159">
        <f t="shared" si="766"/>
      </c>
      <c r="Z7159">
        <f t="shared" si="767"/>
      </c>
    </row>
    <row r="7160" spans="1:26" ht="30">
      <c r="A7160" s="503"/>
      <c r="B7160" s="106" t="s">
        <v>865</v>
      </c>
      <c r="C7160" s="271" t="s">
        <v>1307</v>
      </c>
      <c r="D7160" s="5"/>
      <c r="E7160" s="9">
        <v>2</v>
      </c>
      <c r="F7160" s="9">
        <f t="shared" si="772"/>
      </c>
      <c r="G7160" s="6">
        <f t="shared" si="772"/>
      </c>
      <c r="H7160" s="9">
        <v>1</v>
      </c>
      <c r="I7160" s="102">
        <f>+H7160*G7160</f>
      </c>
      <c r="J7160">
        <f t="shared" si="771"/>
      </c>
      <c r="W7160">
        <f t="shared" si="764"/>
      </c>
      <c r="X7160">
        <f t="shared" si="765"/>
      </c>
      <c r="Y7160">
        <f t="shared" si="766"/>
      </c>
      <c r="Z7160">
        <f t="shared" si="767"/>
      </c>
    </row>
    <row r="7161" spans="1:26">
      <c r="A7161" s="503"/>
      <c r="B7161" s="504"/>
      <c r="C7161" s="504"/>
      <c r="D7161" s="505"/>
      <c r="E7161" s="505"/>
      <c r="F7161" s="9"/>
      <c r="G7161" s="6"/>
      <c r="H7161" s="5"/>
      <c r="I7161" s="102"/>
      <c r="J7161">
        <f t="shared" si="771"/>
      </c>
      <c r="W7161">
        <f t="shared" si="764"/>
      </c>
      <c r="X7161">
        <f t="shared" si="765"/>
      </c>
      <c r="Y7161">
        <f t="shared" si="766"/>
      </c>
      <c r="Z7161">
        <f t="shared" si="767"/>
      </c>
    </row>
    <row r="7162" spans="1:26">
      <c r="A7162" s="503"/>
      <c r="B7162" s="1563" t="s">
        <v>766</v>
      </c>
      <c r="C7162" s="1563"/>
      <c r="D7162" s="505"/>
      <c r="E7162" s="505"/>
      <c r="F7162" s="9"/>
      <c r="G7162" s="6"/>
      <c r="H7162" s="5"/>
      <c r="I7162" s="102"/>
      <c r="J7162">
        <f t="shared" si="771"/>
      </c>
      <c r="W7162">
        <f t="shared" si="764"/>
      </c>
      <c r="X7162">
        <f t="shared" si="765"/>
      </c>
      <c r="Y7162">
        <f t="shared" si="766"/>
      </c>
      <c r="Z7162">
        <f t="shared" si="767"/>
      </c>
    </row>
    <row r="7163" spans="1:26">
      <c r="A7163" s="503"/>
      <c r="B7163" s="8" t="s">
        <v>1751</v>
      </c>
      <c r="C7163" s="5" t="s">
        <v>1577</v>
      </c>
      <c r="D7163" s="5">
        <v>1</v>
      </c>
      <c r="E7163" s="5">
        <v>25</v>
      </c>
      <c r="F7163" s="9">
        <f t="shared" ref="F7163:G7171" si="773">+E7163</f>
      </c>
      <c r="G7163" s="6">
        <f t="shared" si="773"/>
      </c>
      <c r="H7163" s="5">
        <v>1</v>
      </c>
      <c r="I7163" s="102">
        <f t="shared" ref="I7163:I7171" si="774">+H7163*G7163</f>
      </c>
      <c r="J7163">
        <f t="shared" si="771"/>
      </c>
      <c r="W7163">
        <f t="shared" si="764"/>
      </c>
      <c r="X7163">
        <f t="shared" si="765"/>
      </c>
      <c r="Y7163">
        <f t="shared" si="766"/>
      </c>
      <c r="Z7163">
        <f t="shared" si="767"/>
      </c>
    </row>
    <row r="7164" spans="1:26">
      <c r="A7164" s="503"/>
      <c r="B7164" s="8" t="s">
        <v>976</v>
      </c>
      <c r="C7164" s="5" t="s">
        <v>1127</v>
      </c>
      <c r="D7164" s="5"/>
      <c r="E7164" s="5">
        <v>20</v>
      </c>
      <c r="F7164" s="9">
        <f t="shared" si="773"/>
      </c>
      <c r="G7164" s="6">
        <f t="shared" si="773"/>
      </c>
      <c r="H7164" s="5">
        <v>1</v>
      </c>
      <c r="I7164" s="102">
        <f t="shared" si="774"/>
      </c>
      <c r="J7164">
        <f t="shared" si="771"/>
      </c>
      <c r="W7164">
        <f t="shared" si="764"/>
      </c>
      <c r="X7164">
        <f t="shared" si="765"/>
      </c>
      <c r="Y7164">
        <f t="shared" si="766"/>
      </c>
      <c r="Z7164">
        <f t="shared" si="767"/>
      </c>
    </row>
    <row r="7165" spans="1:26">
      <c r="A7165" s="503"/>
      <c r="B7165" s="8" t="s">
        <v>1109</v>
      </c>
      <c r="C7165" s="5" t="s">
        <v>1108</v>
      </c>
      <c r="D7165" s="5"/>
      <c r="E7165" s="5">
        <v>20</v>
      </c>
      <c r="F7165" s="9">
        <f t="shared" si="773"/>
      </c>
      <c r="G7165" s="6">
        <f t="shared" si="773"/>
      </c>
      <c r="H7165" s="5">
        <v>1</v>
      </c>
      <c r="I7165" s="102">
        <f t="shared" si="774"/>
      </c>
      <c r="J7165">
        <f t="shared" si="771"/>
      </c>
      <c r="W7165">
        <f t="shared" si="764"/>
      </c>
      <c r="X7165">
        <f t="shared" si="765"/>
      </c>
      <c r="Y7165">
        <f t="shared" si="766"/>
      </c>
      <c r="Z7165">
        <f t="shared" si="767"/>
      </c>
    </row>
    <row r="7166" spans="1:26">
      <c r="A7166" s="503"/>
      <c r="B7166" s="8" t="s">
        <v>1107</v>
      </c>
      <c r="C7166" s="5" t="s">
        <v>1106</v>
      </c>
      <c r="D7166" s="5"/>
      <c r="E7166" s="5">
        <v>20</v>
      </c>
      <c r="F7166" s="9">
        <f t="shared" si="773"/>
      </c>
      <c r="G7166" s="6">
        <f t="shared" si="773"/>
      </c>
      <c r="H7166" s="5">
        <v>1</v>
      </c>
      <c r="I7166" s="102">
        <f t="shared" si="774"/>
      </c>
      <c r="J7166">
        <f t="shared" si="771"/>
      </c>
      <c r="W7166">
        <f t="shared" si="764"/>
      </c>
      <c r="X7166">
        <f t="shared" si="765"/>
      </c>
      <c r="Y7166">
        <f t="shared" si="766"/>
      </c>
      <c r="Z7166">
        <f t="shared" si="767"/>
      </c>
    </row>
    <row r="7167" spans="1:26">
      <c r="A7167" s="503"/>
      <c r="B7167" s="8" t="s">
        <v>1578</v>
      </c>
      <c r="C7167" s="5" t="s">
        <v>1577</v>
      </c>
      <c r="D7167" s="5"/>
      <c r="E7167" s="5">
        <v>15</v>
      </c>
      <c r="F7167" s="9">
        <f t="shared" si="773"/>
      </c>
      <c r="G7167" s="6">
        <f t="shared" si="773"/>
      </c>
      <c r="H7167" s="5">
        <v>1</v>
      </c>
      <c r="I7167" s="102">
        <f t="shared" si="774"/>
      </c>
      <c r="J7167">
        <f t="shared" si="771"/>
      </c>
      <c r="W7167">
        <f t="shared" si="764"/>
      </c>
      <c r="X7167">
        <f t="shared" si="765"/>
      </c>
      <c r="Y7167">
        <f t="shared" si="766"/>
      </c>
      <c r="Z7167">
        <f t="shared" si="767"/>
      </c>
    </row>
    <row r="7168" spans="1:26">
      <c r="A7168" s="503"/>
      <c r="B7168" s="8" t="s">
        <v>1126</v>
      </c>
      <c r="C7168" s="5" t="s">
        <v>1125</v>
      </c>
      <c r="D7168" s="5"/>
      <c r="E7168" s="5">
        <v>15</v>
      </c>
      <c r="F7168" s="9">
        <f t="shared" si="773"/>
      </c>
      <c r="G7168" s="6">
        <f t="shared" si="773"/>
      </c>
      <c r="H7168" s="5">
        <v>1</v>
      </c>
      <c r="I7168" s="102">
        <f t="shared" si="774"/>
      </c>
      <c r="J7168">
        <f t="shared" si="771"/>
      </c>
      <c r="W7168">
        <f t="shared" si="764"/>
      </c>
      <c r="X7168">
        <f t="shared" si="765"/>
      </c>
      <c r="Y7168">
        <f t="shared" si="766"/>
      </c>
      <c r="Z7168">
        <f t="shared" si="767"/>
      </c>
    </row>
    <row r="7169" spans="1:26">
      <c r="A7169" s="503"/>
      <c r="B7169" s="8" t="s">
        <v>1753</v>
      </c>
      <c r="C7169" s="5" t="s">
        <v>1754</v>
      </c>
      <c r="D7169" s="5"/>
      <c r="E7169" s="5">
        <v>15</v>
      </c>
      <c r="F7169" s="9">
        <f t="shared" si="773"/>
      </c>
      <c r="G7169" s="6">
        <f t="shared" si="773"/>
      </c>
      <c r="H7169" s="5">
        <v>1</v>
      </c>
      <c r="I7169" s="102">
        <f t="shared" si="774"/>
      </c>
      <c r="J7169">
        <f t="shared" si="771"/>
      </c>
      <c r="W7169">
        <f t="shared" si="764"/>
      </c>
      <c r="X7169">
        <f t="shared" si="765"/>
      </c>
      <c r="Y7169">
        <f t="shared" si="766"/>
      </c>
      <c r="Z7169">
        <f t="shared" si="767"/>
      </c>
    </row>
    <row r="7170" spans="1:26">
      <c r="A7170" s="503"/>
      <c r="B7170" s="8" t="s">
        <v>1240</v>
      </c>
      <c r="C7170" s="5" t="s">
        <v>1110</v>
      </c>
      <c r="D7170" s="5"/>
      <c r="E7170" s="5">
        <v>15</v>
      </c>
      <c r="F7170" s="9">
        <f t="shared" si="773"/>
      </c>
      <c r="G7170" s="6">
        <f t="shared" si="773"/>
      </c>
      <c r="H7170" s="5">
        <v>1</v>
      </c>
      <c r="I7170" s="102">
        <f t="shared" si="774"/>
      </c>
      <c r="J7170">
        <f t="shared" si="771"/>
      </c>
      <c r="W7170">
        <f t="shared" si="764"/>
      </c>
      <c r="X7170">
        <f t="shared" si="765"/>
      </c>
      <c r="Y7170">
        <f t="shared" si="766"/>
      </c>
      <c r="Z7170">
        <f t="shared" si="767"/>
      </c>
    </row>
    <row r="7171" spans="1:26" ht="24">
      <c r="A7171" s="503"/>
      <c r="B7171" s="15" t="s">
        <v>1105</v>
      </c>
      <c r="C7171" s="5" t="s">
        <v>1104</v>
      </c>
      <c r="D7171" s="5"/>
      <c r="E7171" s="5">
        <v>15</v>
      </c>
      <c r="F7171" s="9">
        <f t="shared" si="773"/>
      </c>
      <c r="G7171" s="6">
        <f t="shared" si="773"/>
      </c>
      <c r="H7171" s="5">
        <v>1</v>
      </c>
      <c r="I7171" s="102">
        <f t="shared" si="774"/>
      </c>
      <c r="J7171">
        <f t="shared" si="771"/>
      </c>
      <c r="W7171">
        <f t="shared" si="764"/>
      </c>
      <c r="X7171">
        <f t="shared" si="765"/>
      </c>
      <c r="Y7171">
        <f t="shared" si="766"/>
      </c>
      <c r="Z7171">
        <f t="shared" si="767"/>
      </c>
    </row>
    <row r="7172" spans="1:26">
      <c r="A7172" s="503"/>
      <c r="B7172" s="504"/>
      <c r="C7172" s="504"/>
      <c r="D7172" s="505"/>
      <c r="E7172" s="505"/>
      <c r="F7172" s="9"/>
      <c r="G7172" s="6"/>
      <c r="H7172" s="5"/>
      <c r="I7172" s="102"/>
      <c r="J7172">
        <f t="shared" si="771"/>
      </c>
      <c r="W7172">
        <f t="shared" ref="W7172:W7235" si="775">IF(LEFT($H7172&amp;"",5)="2019-",$H7172,W7171)</f>
      </c>
      <c r="X7172">
        <f t="shared" ref="X7172:X7235" si="776">IF($W7172="",0,IF(COUNTIF($AB$2:$AB$80,$W7172)&gt;0,1,0))</f>
      </c>
      <c r="Y7172">
        <f t="shared" ref="Y7172:Y7235" si="777">IF($C7172="","",UPPER(TRIM(IFERROR(LEFT($C7172&amp;"",FIND("/",$C7172&amp;"")-1),$C7172&amp;""))))</f>
      </c>
      <c r="Z7172">
        <f t="shared" ref="Z7172:Z7235" si="778">IFERROR(IF(ISNUMBER($G7172),$G7172,0),0)</f>
      </c>
    </row>
    <row r="7173" spans="1:26">
      <c r="A7173" s="503"/>
      <c r="B7173" s="1563" t="s">
        <v>17</v>
      </c>
      <c r="C7173" s="1563"/>
      <c r="D7173" s="505"/>
      <c r="E7173" s="505"/>
      <c r="F7173" s="9"/>
      <c r="G7173" s="6"/>
      <c r="H7173" s="5"/>
      <c r="I7173" s="102"/>
      <c r="J7173">
        <f t="shared" si="771"/>
      </c>
      <c r="W7173">
        <f t="shared" si="775"/>
      </c>
      <c r="X7173">
        <f t="shared" si="776"/>
      </c>
      <c r="Y7173">
        <f t="shared" si="777"/>
      </c>
      <c r="Z7173">
        <f t="shared" si="778"/>
      </c>
    </row>
    <row r="7174" spans="1:26">
      <c r="A7174" s="503"/>
      <c r="B7174" s="351" t="s">
        <v>964</v>
      </c>
      <c r="C7174" s="352" t="s">
        <v>963</v>
      </c>
      <c r="D7174" s="352">
        <v>1</v>
      </c>
      <c r="E7174" s="352">
        <v>4</v>
      </c>
      <c r="F7174" s="9">
        <f t="shared" ref="F7174:G7176" si="779">+E7174</f>
      </c>
      <c r="G7174" s="6">
        <f t="shared" si="779"/>
      </c>
      <c r="H7174" s="352">
        <v>1</v>
      </c>
      <c r="I7174" s="102">
        <f>+H7174*G7174</f>
      </c>
      <c r="J7174">
        <f t="shared" si="771"/>
      </c>
      <c r="W7174">
        <f t="shared" si="775"/>
      </c>
      <c r="X7174">
        <f t="shared" si="776"/>
      </c>
      <c r="Y7174">
        <f t="shared" si="777"/>
      </c>
      <c r="Z7174">
        <f t="shared" si="778"/>
      </c>
    </row>
    <row r="7175" spans="1:26">
      <c r="A7175" s="503"/>
      <c r="B7175" s="353" t="s">
        <v>1732</v>
      </c>
      <c r="C7175" s="352" t="s">
        <v>1733</v>
      </c>
      <c r="D7175" s="352"/>
      <c r="E7175" s="352">
        <v>2</v>
      </c>
      <c r="F7175" s="9">
        <f t="shared" si="779"/>
      </c>
      <c r="G7175" s="6">
        <f t="shared" si="779"/>
      </c>
      <c r="H7175" s="352">
        <v>1</v>
      </c>
      <c r="I7175" s="102">
        <f>+H7175*G7175</f>
      </c>
      <c r="J7175">
        <f t="shared" si="771"/>
      </c>
      <c r="W7175">
        <f t="shared" si="775"/>
      </c>
      <c r="X7175">
        <f t="shared" si="776"/>
      </c>
      <c r="Y7175">
        <f t="shared" si="777"/>
      </c>
      <c r="Z7175">
        <f t="shared" si="778"/>
      </c>
    </row>
    <row r="7176" spans="1:26">
      <c r="A7176" s="503"/>
      <c r="B7176" s="8" t="s">
        <v>1064</v>
      </c>
      <c r="C7176" s="5" t="s">
        <v>1063</v>
      </c>
      <c r="D7176" s="5">
        <v>1</v>
      </c>
      <c r="E7176" s="5">
        <v>5</v>
      </c>
      <c r="F7176" s="9">
        <f t="shared" si="779"/>
      </c>
      <c r="G7176" s="6">
        <f t="shared" si="779"/>
      </c>
      <c r="H7176" s="5">
        <v>1</v>
      </c>
      <c r="I7176" s="102">
        <f>+H7176*G7176</f>
      </c>
      <c r="J7176">
        <f t="shared" si="771"/>
      </c>
      <c r="W7176">
        <f t="shared" si="775"/>
      </c>
      <c r="X7176">
        <f t="shared" si="776"/>
      </c>
      <c r="Y7176">
        <f t="shared" si="777"/>
      </c>
      <c r="Z7176">
        <f t="shared" si="778"/>
      </c>
    </row>
    <row r="7177" spans="1:26">
      <c r="A7177" s="503"/>
      <c r="B7177" s="353"/>
      <c r="C7177" s="352"/>
      <c r="D7177" s="352"/>
      <c r="E7177" s="352"/>
      <c r="F7177" s="9"/>
      <c r="G7177" s="6"/>
      <c r="H7177" s="5"/>
      <c r="I7177" s="102"/>
      <c r="J7177">
        <f t="shared" ref="J7177:J7185" si="780">+H7177*G7177</f>
      </c>
      <c r="W7177">
        <f t="shared" si="775"/>
      </c>
      <c r="X7177">
        <f t="shared" si="776"/>
      </c>
      <c r="Y7177">
        <f t="shared" si="777"/>
      </c>
      <c r="Z7177">
        <f t="shared" si="778"/>
      </c>
    </row>
    <row r="7178" spans="1:26">
      <c r="A7178" s="503"/>
      <c r="B7178" s="1563" t="s">
        <v>1752</v>
      </c>
      <c r="C7178" s="1563"/>
      <c r="D7178" s="352"/>
      <c r="E7178" s="352"/>
      <c r="F7178" s="9"/>
      <c r="G7178" s="6"/>
      <c r="H7178" s="5"/>
      <c r="I7178" s="102"/>
      <c r="J7178">
        <f t="shared" si="780"/>
      </c>
      <c r="W7178">
        <f t="shared" si="775"/>
      </c>
      <c r="X7178">
        <f t="shared" si="776"/>
      </c>
      <c r="Y7178">
        <f t="shared" si="777"/>
      </c>
      <c r="Z7178">
        <f t="shared" si="778"/>
      </c>
    </row>
    <row r="7179" spans="1:26">
      <c r="A7179" s="503"/>
      <c r="B7179" s="17" t="s">
        <v>1433</v>
      </c>
      <c r="C7179" s="5" t="s">
        <v>1434</v>
      </c>
      <c r="D7179" s="106"/>
      <c r="E7179" s="7">
        <v>10</v>
      </c>
      <c r="F7179" s="508">
        <f t="shared" ref="F7179:G7181" si="781">+E7179</f>
      </c>
      <c r="G7179" s="127">
        <f t="shared" si="781"/>
      </c>
      <c r="H7179" s="7">
        <v>1</v>
      </c>
      <c r="I7179" s="102">
        <f>+H7179*G7179</f>
      </c>
      <c r="J7179">
        <f t="shared" si="780"/>
      </c>
      <c r="W7179">
        <f t="shared" si="775"/>
      </c>
      <c r="X7179">
        <f t="shared" si="776"/>
      </c>
      <c r="Y7179">
        <f t="shared" si="777"/>
      </c>
      <c r="Z7179">
        <f t="shared" si="778"/>
      </c>
    </row>
    <row r="7180" spans="1:26">
      <c r="A7180" s="503"/>
      <c r="B7180" s="17" t="s">
        <v>986</v>
      </c>
      <c r="C7180" s="5" t="s">
        <v>987</v>
      </c>
      <c r="D7180" s="106"/>
      <c r="E7180" s="7">
        <v>10</v>
      </c>
      <c r="F7180" s="508">
        <f t="shared" si="781"/>
      </c>
      <c r="G7180" s="127">
        <f t="shared" si="781"/>
      </c>
      <c r="H7180" s="7">
        <v>1</v>
      </c>
      <c r="I7180" s="102">
        <f>+H7180*G7180</f>
      </c>
      <c r="J7180">
        <f t="shared" si="780"/>
      </c>
      <c r="W7180">
        <f t="shared" si="775"/>
      </c>
      <c r="X7180">
        <f t="shared" si="776"/>
      </c>
      <c r="Y7180">
        <f t="shared" si="777"/>
      </c>
      <c r="Z7180">
        <f t="shared" si="778"/>
      </c>
    </row>
    <row r="7181" spans="1:26">
      <c r="A7181" s="503"/>
      <c r="B7181" s="17" t="s">
        <v>497</v>
      </c>
      <c r="C7181" s="5" t="s">
        <v>498</v>
      </c>
      <c r="D7181" s="5"/>
      <c r="E7181" s="7">
        <v>20</v>
      </c>
      <c r="F7181" s="508">
        <f t="shared" si="781"/>
      </c>
      <c r="G7181" s="127">
        <f t="shared" si="781"/>
      </c>
      <c r="H7181" s="7">
        <v>1</v>
      </c>
      <c r="I7181" s="102">
        <f>+H7181*G7181</f>
      </c>
      <c r="J7181">
        <f t="shared" si="780"/>
      </c>
      <c r="W7181">
        <f t="shared" si="775"/>
      </c>
      <c r="X7181">
        <f t="shared" si="776"/>
      </c>
      <c r="Y7181">
        <f t="shared" si="777"/>
      </c>
      <c r="Z7181">
        <f t="shared" si="778"/>
      </c>
    </row>
    <row r="7182" spans="1:26">
      <c r="A7182" s="503"/>
      <c r="B7182" s="17"/>
      <c r="C7182" s="5"/>
      <c r="D7182" s="5"/>
      <c r="E7182" s="7"/>
      <c r="F7182" s="9"/>
      <c r="G7182" s="6"/>
      <c r="H7182" s="5"/>
      <c r="I7182" s="102"/>
      <c r="J7182">
        <f t="shared" si="780"/>
      </c>
      <c r="W7182">
        <f t="shared" si="775"/>
      </c>
      <c r="X7182">
        <f t="shared" si="776"/>
      </c>
      <c r="Y7182">
        <f t="shared" si="777"/>
      </c>
      <c r="Z7182">
        <f t="shared" si="778"/>
      </c>
    </row>
    <row r="7183" spans="1:26">
      <c r="A7183" s="503"/>
      <c r="B7183" s="1563" t="s">
        <v>719</v>
      </c>
      <c r="C7183" s="1563"/>
      <c r="D7183" s="5"/>
      <c r="E7183" s="7"/>
      <c r="F7183" s="9"/>
      <c r="G7183" s="6"/>
      <c r="H7183" s="5"/>
      <c r="I7183" s="102"/>
      <c r="J7183">
        <f t="shared" si="780"/>
      </c>
      <c r="W7183">
        <f t="shared" si="775"/>
      </c>
      <c r="X7183">
        <f t="shared" si="776"/>
      </c>
      <c r="Y7183">
        <f t="shared" si="777"/>
      </c>
      <c r="Z7183">
        <f t="shared" si="778"/>
      </c>
    </row>
    <row r="7184" spans="1:26">
      <c r="A7184" s="503"/>
      <c r="B7184" s="8" t="s">
        <v>677</v>
      </c>
      <c r="C7184" s="9" t="s">
        <v>1755</v>
      </c>
      <c r="D7184" s="5"/>
      <c r="E7184" s="5">
        <v>5</v>
      </c>
      <c r="F7184" s="9">
        <f>+E7184</f>
      </c>
      <c r="G7184" s="6">
        <f>+F7184</f>
      </c>
      <c r="H7184" s="5">
        <v>1</v>
      </c>
      <c r="I7184" s="102">
        <f>+H7184*G7184</f>
      </c>
      <c r="J7184">
        <f t="shared" si="780"/>
      </c>
      <c r="W7184">
        <f t="shared" si="775"/>
      </c>
      <c r="X7184">
        <f t="shared" si="776"/>
      </c>
      <c r="Y7184">
        <f t="shared" si="777"/>
      </c>
      <c r="Z7184">
        <f t="shared" si="778"/>
      </c>
    </row>
    <row r="7185" spans="1:26">
      <c r="A7185" s="503"/>
      <c r="B7185" s="8" t="s">
        <v>1122</v>
      </c>
      <c r="C7185" s="9" t="s">
        <v>1439</v>
      </c>
      <c r="D7185" s="5"/>
      <c r="E7185" s="5">
        <v>5</v>
      </c>
      <c r="F7185" s="9">
        <f>+E7185</f>
      </c>
      <c r="G7185" s="6">
        <f>+F7185</f>
      </c>
      <c r="H7185" s="5">
        <v>1</v>
      </c>
      <c r="I7185" s="102">
        <f>+H7185*G7185</f>
      </c>
      <c r="J7185">
        <f t="shared" si="780"/>
      </c>
      <c r="W7185">
        <f t="shared" si="775"/>
      </c>
      <c r="X7185">
        <f t="shared" si="776"/>
      </c>
      <c r="Y7185">
        <f t="shared" si="777"/>
      </c>
      <c r="Z7185">
        <f t="shared" si="778"/>
      </c>
    </row>
    <row r="7186" spans="1:26">
      <c r="A7186" s="503"/>
      <c r="B7186" s="17"/>
      <c r="C7186" s="5"/>
      <c r="D7186" s="5"/>
      <c r="E7186" s="7"/>
      <c r="F7186" s="9"/>
      <c r="G7186" s="6"/>
      <c r="H7186" s="5"/>
      <c r="I7186" s="102"/>
      <c r="W7186">
        <f t="shared" si="775"/>
      </c>
      <c r="X7186">
        <f t="shared" si="776"/>
      </c>
      <c r="Y7186">
        <f t="shared" si="777"/>
      </c>
      <c r="Z7186">
        <f t="shared" si="778"/>
      </c>
    </row>
    <row r="7187" spans="1:26">
      <c r="A7187" s="19"/>
      <c r="B7187" s="1646" t="s">
        <v>304</v>
      </c>
      <c r="C7187" s="1646"/>
      <c r="D7187" s="134"/>
      <c r="E7187" s="5"/>
      <c r="F7187" s="5"/>
      <c r="G7187" s="5"/>
      <c r="H7187" s="9"/>
      <c r="I7187" s="102"/>
      <c r="W7187">
        <f t="shared" si="775"/>
      </c>
      <c r="X7187">
        <f t="shared" si="776"/>
      </c>
      <c r="Y7187">
        <f t="shared" si="777"/>
      </c>
      <c r="Z7187">
        <f t="shared" si="778"/>
      </c>
    </row>
    <row r="7188" spans="1:26">
      <c r="A7188" s="19"/>
      <c r="B7188" s="1646"/>
      <c r="C7188" s="1646"/>
      <c r="D7188" s="134"/>
      <c r="E7188" s="5"/>
      <c r="F7188" s="16"/>
      <c r="G7188" s="16"/>
      <c r="H7188" s="16"/>
      <c r="I7188" s="102"/>
      <c r="W7188">
        <f t="shared" si="775"/>
      </c>
      <c r="X7188">
        <f t="shared" si="776"/>
      </c>
      <c r="Y7188">
        <f t="shared" si="777"/>
      </c>
      <c r="Z7188">
        <f t="shared" si="778"/>
      </c>
    </row>
    <row r="7189" spans="1:26" ht="15.75" thickBot="1">
      <c r="A7189" s="33"/>
      <c r="B7189" s="10"/>
      <c r="C7189" s="10"/>
      <c r="D7189" s="109"/>
      <c r="E7189" s="109"/>
      <c r="F7189" s="109"/>
      <c r="G7189" s="109"/>
      <c r="H7189" s="109"/>
      <c r="I7189" s="110"/>
      <c r="W7189">
        <f t="shared" si="775"/>
      </c>
      <c r="X7189">
        <f t="shared" si="776"/>
      </c>
      <c r="Y7189">
        <f t="shared" si="777"/>
      </c>
      <c r="Z7189">
        <f t="shared" si="778"/>
      </c>
    </row>
    <row r="7190" spans="1:26">
      <c r="A7190" s="33"/>
      <c r="B7190" s="10"/>
      <c r="C7190" s="10"/>
      <c r="D7190" s="91"/>
      <c r="E7190" s="91"/>
      <c r="F7190" s="91"/>
      <c r="G7190" s="92" t="s">
        <v>19</v>
      </c>
      <c r="H7190" s="91"/>
      <c r="I7190" s="111">
        <f>SUM(I7138:I7189)</f>
      </c>
      <c r="W7190">
        <f t="shared" si="775"/>
      </c>
      <c r="X7190">
        <f t="shared" si="776"/>
      </c>
      <c r="Y7190">
        <f t="shared" si="777"/>
      </c>
      <c r="Z7190">
        <f t="shared" si="778"/>
      </c>
    </row>
    <row r="7191" spans="1:26">
      <c r="A7191" s="33"/>
      <c r="B7191" s="10"/>
      <c r="C7191" s="10"/>
      <c r="D7191" s="69"/>
      <c r="E7191" s="69"/>
      <c r="F7191" s="69"/>
      <c r="G7191" s="69"/>
      <c r="H7191" s="112"/>
      <c r="I7191" s="61"/>
      <c r="W7191">
        <f t="shared" si="775"/>
      </c>
      <c r="X7191">
        <f t="shared" si="776"/>
      </c>
      <c r="Y7191">
        <f t="shared" si="777"/>
      </c>
      <c r="Z7191">
        <f t="shared" si="778"/>
      </c>
    </row>
    <row r="7192" spans="1:26" ht="15.75" thickBot="1">
      <c r="A7192" s="33"/>
      <c r="B7192" s="11" t="s">
        <v>20</v>
      </c>
      <c r="C7192" s="35"/>
      <c r="D7192" s="35"/>
      <c r="E7192" s="35"/>
      <c r="F7192" s="35"/>
      <c r="G7192" s="35"/>
      <c r="H7192" s="35"/>
      <c r="I7192" s="36"/>
      <c r="W7192">
        <f t="shared" si="775"/>
      </c>
      <c r="X7192">
        <f t="shared" si="776"/>
      </c>
      <c r="Y7192">
        <f t="shared" si="777"/>
      </c>
      <c r="Z7192">
        <f t="shared" si="778"/>
      </c>
    </row>
    <row r="7193" spans="1:26" ht="15.75" thickBot="1">
      <c r="A7193" s="37"/>
      <c r="B7193" s="38"/>
      <c r="C7193" s="39" t="s">
        <v>21</v>
      </c>
      <c r="D7193" s="40">
        <f>SUM(D7138:D7192)</f>
      </c>
      <c r="E7193" s="41">
        <f>IF(H7193=I7193,"OK","NO")</f>
      </c>
      <c r="F7193" s="40">
        <f>SUM(F7138:F7192)</f>
      </c>
      <c r="G7193" s="40">
        <f>SUM(G7138:G7192)</f>
      </c>
      <c r="H7193" s="42">
        <f>SUMPRODUCT(F7135:F7189,H7135:H7189)</f>
      </c>
      <c r="I7193" s="43">
        <f>+I7190-I7191</f>
      </c>
      <c r="J7193">
        <f>SUM(J7137:J7192)</f>
      </c>
      <c r="W7193">
        <f t="shared" si="775"/>
      </c>
      <c r="X7193">
        <f t="shared" si="776"/>
      </c>
      <c r="Y7193">
        <f t="shared" si="777"/>
      </c>
      <c r="Z7193">
        <f t="shared" si="778"/>
      </c>
    </row>
    <row r="7194" spans="1:26" ht="15.75" thickBot="1">
      <c r="A7194" s="44"/>
      <c r="B7194" s="116"/>
      <c r="C7194" s="45"/>
      <c r="D7194" s="45"/>
      <c r="E7194" s="45"/>
      <c r="F7194" s="45"/>
      <c r="G7194" s="45"/>
      <c r="H7194" s="46"/>
      <c r="I7194" s="47"/>
      <c r="W7194">
        <f t="shared" si="775"/>
      </c>
      <c r="X7194">
        <f t="shared" si="776"/>
      </c>
      <c r="Y7194">
        <f t="shared" si="777"/>
      </c>
      <c r="Z7194">
        <f t="shared" si="778"/>
      </c>
    </row>
    <row r="7195" spans="1:26">
      <c r="A7195" s="12" t="s">
        <v>315</v>
      </c>
      <c r="B7195" s="12"/>
      <c r="C7195" s="12"/>
      <c r="D7195" s="13"/>
      <c r="E7195" s="14"/>
      <c r="F7195" s="14"/>
      <c r="G7195" s="14"/>
      <c r="H7195" s="2"/>
      <c r="I7195" s="12"/>
      <c r="W7195">
        <f t="shared" si="775"/>
      </c>
      <c r="X7195">
        <f t="shared" si="776"/>
      </c>
      <c r="Y7195">
        <f t="shared" si="777"/>
      </c>
      <c r="Z7195">
        <f t="shared" si="778"/>
      </c>
    </row>
    <row r="7196" spans="1:26">
      <c r="W7196">
        <f t="shared" si="775"/>
      </c>
      <c r="X7196">
        <f t="shared" si="776"/>
      </c>
      <c r="Y7196">
        <f t="shared" si="777"/>
      </c>
      <c r="Z7196">
        <f t="shared" si="778"/>
      </c>
    </row>
    <row r="7197" spans="1:26">
      <c r="W7197">
        <f t="shared" si="775"/>
      </c>
      <c r="X7197">
        <f t="shared" si="776"/>
      </c>
      <c r="Y7197">
        <f t="shared" si="777"/>
      </c>
      <c r="Z7197">
        <f t="shared" si="778"/>
      </c>
    </row>
    <row r="7198" spans="1:26">
      <c r="A7198" s="1562" t="s">
        <v>0</v>
      </c>
      <c r="B7198" s="1562"/>
      <c r="C7198" s="1562"/>
      <c r="D7198" s="1562"/>
      <c r="E7198" s="1562"/>
      <c r="F7198" s="1562"/>
      <c r="G7198" s="1562"/>
      <c r="H7198" s="1562"/>
      <c r="I7198" s="1562"/>
      <c r="W7198">
        <f t="shared" si="775"/>
      </c>
      <c r="X7198">
        <f t="shared" si="776"/>
      </c>
      <c r="Y7198">
        <f t="shared" si="777"/>
      </c>
      <c r="Z7198">
        <f t="shared" si="778"/>
      </c>
    </row>
    <row r="7199" spans="1:26">
      <c r="W7199">
        <f t="shared" si="775"/>
      </c>
      <c r="X7199">
        <f t="shared" si="776"/>
      </c>
      <c r="Y7199">
        <f t="shared" si="777"/>
      </c>
      <c r="Z7199">
        <f t="shared" si="778"/>
      </c>
    </row>
    <row r="7200" spans="1:26">
      <c r="A7200" s="1" t="s">
        <v>1</v>
      </c>
      <c r="B7200" s="1"/>
      <c r="C7200" s="1"/>
      <c r="G7200" s="2" t="s">
        <v>2</v>
      </c>
      <c r="H7200" s="3" t="s">
        <v>1740</v>
      </c>
      <c r="W7200">
        <f t="shared" si="775"/>
      </c>
      <c r="X7200">
        <f t="shared" si="776"/>
      </c>
      <c r="Y7200">
        <f t="shared" si="777"/>
      </c>
      <c r="Z7200">
        <f t="shared" si="778"/>
      </c>
    </row>
    <row r="7201" spans="1:26">
      <c r="A7201" s="178" t="inlineStr">
        <is>
          <t>Dealer-290</t>
        </is>
      </c>
      <c r="B7201" s="1"/>
      <c r="C7201" s="1" t="inlineStr">
        <is>
          <t>ATTN: Contact-066</t>
        </is>
      </c>
      <c r="F7201" s="4" t="s">
        <v>3</v>
      </c>
      <c r="G7201" s="2"/>
      <c r="H7201" s="1" t="s">
        <v>215</v>
      </c>
      <c r="W7201">
        <f t="shared" si="775"/>
      </c>
      <c r="X7201">
        <f t="shared" si="776"/>
      </c>
      <c r="Y7201">
        <f t="shared" si="777"/>
      </c>
      <c r="Z7201">
        <f t="shared" si="778"/>
      </c>
    </row>
    <row r="7202" spans="1:26">
      <c r="A7202" t="inlineStr">
        <is>
          <t>Address line (redacted)</t>
        </is>
      </c>
      <c r="B7202" s="1"/>
      <c r="F7202" s="4"/>
      <c r="G7202" s="2"/>
      <c r="H7202" s="1"/>
      <c r="W7202">
        <f t="shared" si="775"/>
      </c>
      <c r="X7202">
        <f t="shared" si="776"/>
      </c>
      <c r="Y7202">
        <f t="shared" si="777"/>
      </c>
      <c r="Z7202">
        <f t="shared" si="778"/>
      </c>
    </row>
    <row r="7203" spans="1:26" ht="15.75">
      <c r="A7203" s="1" t="inlineStr">
        <is>
          <t>Address line (redacted)</t>
        </is>
      </c>
      <c r="B7203" s="1" t="inlineStr">
        <is>
          <t>Address line (redacted)</t>
        </is>
      </c>
      <c r="C7203" s="1"/>
      <c r="D7203" s="142"/>
      <c r="H7203" s="54"/>
      <c r="W7203">
        <f t="shared" si="775"/>
      </c>
      <c r="X7203">
        <f t="shared" si="776"/>
      </c>
      <c r="Y7203">
        <f t="shared" si="777"/>
      </c>
      <c r="Z7203">
        <f t="shared" si="778"/>
      </c>
    </row>
    <row r="7204" spans="1:26" ht="15.75">
      <c r="A7204" s="49" t="s">
        <v>4</v>
      </c>
      <c r="B7204" s="87" t="inlineStr">
        <is>
          <t>GSTIN-MASKED</t>
        </is>
      </c>
      <c r="C7204" s="1"/>
      <c r="D7204" s="142"/>
      <c r="H7204" s="54"/>
      <c r="W7204">
        <f t="shared" si="775"/>
      </c>
      <c r="X7204">
        <f t="shared" si="776"/>
      </c>
      <c r="Y7204">
        <f t="shared" si="777"/>
      </c>
      <c r="Z7204">
        <f t="shared" si="778"/>
      </c>
    </row>
    <row r="7205" spans="1:26" ht="15.75">
      <c r="D7205" s="142"/>
      <c r="H7205" s="54"/>
      <c r="W7205">
        <f t="shared" si="775"/>
      </c>
      <c r="X7205">
        <f t="shared" si="776"/>
      </c>
      <c r="Y7205">
        <f t="shared" si="777"/>
      </c>
      <c r="Z7205">
        <f t="shared" si="778"/>
      </c>
    </row>
    <row r="7206" spans="1:26">
      <c r="W7206">
        <f t="shared" si="775"/>
      </c>
      <c r="X7206">
        <f t="shared" si="776"/>
      </c>
      <c r="Y7206">
        <f t="shared" si="777"/>
      </c>
      <c r="Z7206">
        <f t="shared" si="778"/>
      </c>
    </row>
    <row r="7207" spans="1:26">
      <c r="A7207" s="1" t="s">
        <v>5</v>
      </c>
      <c r="W7207">
        <f t="shared" si="775"/>
      </c>
      <c r="X7207">
        <f t="shared" si="776"/>
      </c>
      <c r="Y7207">
        <f t="shared" si="777"/>
      </c>
      <c r="Z7207">
        <f t="shared" si="778"/>
      </c>
    </row>
    <row r="7208" spans="1:26">
      <c r="A7208" s="1" t="s">
        <v>6</v>
      </c>
      <c r="W7208">
        <f t="shared" si="775"/>
      </c>
      <c r="X7208">
        <f t="shared" si="776"/>
      </c>
      <c r="Y7208">
        <f t="shared" si="777"/>
      </c>
      <c r="Z7208">
        <f t="shared" si="778"/>
      </c>
    </row>
    <row r="7209" spans="1:26">
      <c r="A7209" s="1" t="s">
        <v>7</v>
      </c>
      <c r="W7209">
        <f t="shared" si="775"/>
      </c>
      <c r="X7209">
        <f t="shared" si="776"/>
      </c>
      <c r="Y7209">
        <f t="shared" si="777"/>
      </c>
      <c r="Z7209">
        <f t="shared" si="778"/>
      </c>
    </row>
    <row r="7210" spans="1:26" ht="24">
      <c r="A7210" s="179" t="s">
        <v>8</v>
      </c>
      <c r="B7210" s="180" t="s">
        <v>9</v>
      </c>
      <c r="C7210" s="180" t="s">
        <v>10</v>
      </c>
      <c r="D7210" s="181" t="s">
        <v>11</v>
      </c>
      <c r="E7210" s="181" t="s">
        <v>12</v>
      </c>
      <c r="F7210" s="181" t="s">
        <v>13</v>
      </c>
      <c r="G7210" s="181" t="s">
        <v>14</v>
      </c>
      <c r="H7210" s="179" t="s">
        <v>15</v>
      </c>
      <c r="I7210" s="182" t="s">
        <v>16</v>
      </c>
      <c r="W7210">
        <f t="shared" si="775"/>
      </c>
      <c r="X7210">
        <f t="shared" si="776"/>
      </c>
      <c r="Y7210">
        <f t="shared" si="777"/>
      </c>
      <c r="Z7210">
        <f t="shared" si="778"/>
      </c>
    </row>
    <row r="7211" spans="1:26">
      <c r="A7211" s="21"/>
      <c r="B7211" s="1563" t="s">
        <v>51</v>
      </c>
      <c r="C7211" s="1563"/>
      <c r="D7211" s="5"/>
      <c r="E7211" s="6"/>
      <c r="F7211" s="6"/>
      <c r="G7211" s="127"/>
      <c r="H7211" s="7"/>
      <c r="I7211" s="183"/>
      <c r="W7211">
        <f t="shared" si="775"/>
      </c>
      <c r="X7211">
        <f t="shared" si="776"/>
      </c>
      <c r="Y7211">
        <f t="shared" si="777"/>
      </c>
      <c r="Z7211">
        <f t="shared" si="778"/>
      </c>
    </row>
    <row r="7212" spans="1:26">
      <c r="A7212" s="5"/>
      <c r="B7212" s="20"/>
      <c r="C7212" s="5"/>
      <c r="E7212" s="184"/>
      <c r="F7212" s="5"/>
      <c r="G7212" s="6"/>
      <c r="H7212" s="7"/>
      <c r="I7212" s="183"/>
      <c r="W7212">
        <f t="shared" si="775"/>
      </c>
      <c r="X7212">
        <f t="shared" si="776"/>
      </c>
      <c r="Y7212">
        <f t="shared" si="777"/>
      </c>
      <c r="Z7212">
        <f t="shared" si="778"/>
      </c>
    </row>
    <row r="7213" spans="1:26" ht="24">
      <c r="A7213" s="5"/>
      <c r="B7213" s="20" t="s">
        <v>591</v>
      </c>
      <c r="C7213" s="5" t="s">
        <v>592</v>
      </c>
      <c r="D7213" s="304">
        <v>1</v>
      </c>
      <c r="E7213" s="5">
        <v>25</v>
      </c>
      <c r="F7213" s="5">
        <f>+E7213*D7213</f>
      </c>
      <c r="G7213" s="578">
        <f>+E7213*D7213</f>
      </c>
      <c r="H7213" s="7">
        <v>1</v>
      </c>
      <c r="I7213" s="183">
        <f>+H7213*G7213</f>
      </c>
      <c r="W7213">
        <f t="shared" si="775"/>
      </c>
      <c r="X7213">
        <f t="shared" si="776"/>
      </c>
      <c r="Y7213">
        <f t="shared" si="777"/>
      </c>
      <c r="Z7213">
        <f t="shared" si="778"/>
      </c>
    </row>
    <row r="7214" spans="1:26">
      <c r="A7214" s="5"/>
      <c r="B7214" s="1563" t="s">
        <v>1264</v>
      </c>
      <c r="C7214" s="1563"/>
      <c r="D7214" s="119"/>
      <c r="E7214" s="7"/>
      <c r="F7214" s="6"/>
      <c r="G7214" s="127"/>
      <c r="H7214" s="7"/>
      <c r="I7214" s="183"/>
      <c r="W7214">
        <f t="shared" si="775"/>
      </c>
      <c r="X7214">
        <f t="shared" si="776"/>
      </c>
      <c r="Y7214">
        <f t="shared" si="777"/>
      </c>
      <c r="Z7214">
        <f t="shared" si="778"/>
      </c>
    </row>
    <row r="7215" spans="1:26" ht="24">
      <c r="A7215" s="5"/>
      <c r="B7215" s="8" t="s">
        <v>1284</v>
      </c>
      <c r="C7215" s="9" t="s">
        <v>1285</v>
      </c>
      <c r="D7215" s="119"/>
      <c r="E7215" s="21"/>
      <c r="F7215" s="6">
        <v>100</v>
      </c>
      <c r="G7215" s="580">
        <f>+F7215</f>
      </c>
      <c r="H7215" s="5">
        <v>1</v>
      </c>
      <c r="I7215" s="183">
        <f>+H7215*G7215</f>
      </c>
      <c r="W7215">
        <f t="shared" si="775"/>
      </c>
      <c r="X7215">
        <f t="shared" si="776"/>
      </c>
      <c r="Y7215">
        <f t="shared" si="777"/>
      </c>
      <c r="Z7215">
        <f t="shared" si="778"/>
      </c>
    </row>
    <row r="7216" spans="1:26">
      <c r="A7216" s="5"/>
      <c r="B7216" s="1563" t="s">
        <v>300</v>
      </c>
      <c r="C7216" s="1563"/>
      <c r="D7216" s="119"/>
      <c r="E7216" s="7"/>
      <c r="F7216" s="6"/>
      <c r="G7216" s="127"/>
      <c r="H7216" s="7"/>
      <c r="I7216" s="183"/>
      <c r="W7216">
        <f t="shared" si="775"/>
      </c>
      <c r="X7216">
        <f t="shared" si="776"/>
      </c>
      <c r="Y7216">
        <f t="shared" si="777"/>
      </c>
      <c r="Z7216">
        <f t="shared" si="778"/>
      </c>
    </row>
    <row r="7217" spans="1:26">
      <c r="A7217" s="19"/>
      <c r="B7217" s="281" t="s">
        <v>1757</v>
      </c>
      <c r="C7217" s="282" t="s">
        <v>741</v>
      </c>
      <c r="D7217" s="432"/>
      <c r="E7217" s="21"/>
      <c r="F7217" s="6">
        <v>60</v>
      </c>
      <c r="G7217" s="580">
        <f>+F7217</f>
      </c>
      <c r="H7217" s="7">
        <v>1</v>
      </c>
      <c r="I7217" s="183">
        <f>+H7217*G7217</f>
      </c>
      <c r="W7217">
        <f t="shared" si="775"/>
      </c>
      <c r="X7217">
        <f t="shared" si="776"/>
      </c>
      <c r="Y7217">
        <f t="shared" si="777"/>
      </c>
      <c r="Z7217">
        <f t="shared" si="778"/>
      </c>
    </row>
    <row r="7218" spans="1:26">
      <c r="A7218" s="5"/>
      <c r="B7218" s="244" t="s">
        <v>1758</v>
      </c>
      <c r="C7218" s="19" t="s">
        <v>1759</v>
      </c>
      <c r="D7218" s="432"/>
      <c r="E7218" s="21"/>
      <c r="F7218" s="6">
        <v>100</v>
      </c>
      <c r="G7218" s="580">
        <f>+F7218</f>
      </c>
      <c r="H7218" s="347">
        <v>1</v>
      </c>
      <c r="I7218" s="183">
        <f>+H7218*G7218</f>
      </c>
      <c r="W7218">
        <f t="shared" si="775"/>
      </c>
      <c r="X7218">
        <f t="shared" si="776"/>
      </c>
      <c r="Y7218">
        <f t="shared" si="777"/>
      </c>
      <c r="Z7218">
        <f t="shared" si="778"/>
      </c>
    </row>
    <row r="7219" spans="1:26">
      <c r="A7219" s="5"/>
      <c r="B7219" s="20"/>
      <c r="C7219" s="5"/>
      <c r="D7219" s="106"/>
      <c r="E7219" s="5"/>
      <c r="F7219" s="6"/>
      <c r="G7219" s="127"/>
      <c r="H7219" s="7"/>
      <c r="I7219" s="183"/>
      <c r="W7219">
        <f t="shared" si="775"/>
      </c>
      <c r="X7219">
        <f t="shared" si="776"/>
      </c>
      <c r="Y7219">
        <f t="shared" si="777"/>
      </c>
      <c r="Z7219">
        <f t="shared" si="778"/>
      </c>
    </row>
    <row r="7220" spans="1:26">
      <c r="A7220" s="5"/>
      <c r="B7220" s="17"/>
      <c r="C7220" s="88"/>
      <c r="D7220" s="106"/>
      <c r="E7220" s="7"/>
      <c r="F7220" s="6"/>
      <c r="G7220" s="127"/>
      <c r="H7220" s="5"/>
      <c r="I7220" s="183"/>
      <c r="W7220">
        <f t="shared" si="775"/>
      </c>
      <c r="X7220">
        <f t="shared" si="776"/>
      </c>
      <c r="Y7220">
        <f t="shared" si="777"/>
      </c>
      <c r="Z7220">
        <f t="shared" si="778"/>
      </c>
    </row>
    <row r="7221" spans="1:26">
      <c r="A7221" s="5"/>
      <c r="B7221" s="17"/>
      <c r="C7221" s="5"/>
      <c r="D7221" s="106"/>
      <c r="E7221" s="7"/>
      <c r="F7221" s="6"/>
      <c r="G7221" s="127"/>
      <c r="H7221" s="7"/>
      <c r="I7221" s="183"/>
      <c r="W7221">
        <f t="shared" si="775"/>
      </c>
      <c r="X7221">
        <f t="shared" si="776"/>
      </c>
      <c r="Y7221">
        <f t="shared" si="777"/>
      </c>
      <c r="Z7221">
        <f t="shared" si="778"/>
      </c>
    </row>
    <row r="7222" spans="1:26">
      <c r="A7222" s="5"/>
      <c r="B7222" s="273"/>
      <c r="C7222" s="9"/>
      <c r="D7222" s="106"/>
      <c r="E7222" s="5"/>
      <c r="F7222" s="6"/>
      <c r="G7222" s="127"/>
      <c r="H7222" s="7"/>
      <c r="I7222" s="183"/>
      <c r="W7222">
        <f t="shared" si="775"/>
      </c>
      <c r="X7222">
        <f t="shared" si="776"/>
      </c>
      <c r="Y7222">
        <f t="shared" si="777"/>
      </c>
      <c r="Z7222">
        <f t="shared" si="778"/>
      </c>
    </row>
    <row r="7223" spans="1:26" ht="15.75" thickBot="1">
      <c r="A7223" s="10"/>
      <c r="B7223" s="10"/>
      <c r="C7223" s="10"/>
      <c r="D7223" s="109"/>
      <c r="E7223" s="109"/>
      <c r="F7223" s="109"/>
      <c r="G7223" s="109"/>
      <c r="H7223" s="109"/>
      <c r="I7223" s="189"/>
      <c r="W7223">
        <f t="shared" si="775"/>
      </c>
      <c r="X7223">
        <f t="shared" si="776"/>
      </c>
      <c r="Y7223">
        <f t="shared" si="777"/>
      </c>
      <c r="Z7223">
        <f t="shared" si="778"/>
      </c>
    </row>
    <row r="7224" spans="1:26">
      <c r="A7224" s="10"/>
      <c r="B7224" s="1629" t="s">
        <v>2106</v>
      </c>
      <c r="C7224" s="1630"/>
      <c r="D7224" s="91"/>
      <c r="E7224" s="91"/>
      <c r="F7224" s="91"/>
      <c r="G7224" s="92" t="s">
        <v>19</v>
      </c>
      <c r="H7224" s="91"/>
      <c r="I7224" s="190">
        <f>SUM(I7211:I7223)</f>
      </c>
      <c r="W7224">
        <f t="shared" si="775"/>
      </c>
      <c r="X7224">
        <f t="shared" si="776"/>
      </c>
      <c r="Y7224">
        <f t="shared" si="777"/>
      </c>
      <c r="Z7224">
        <f t="shared" si="778"/>
      </c>
    </row>
    <row r="7225" spans="1:26">
      <c r="A7225" s="10"/>
      <c r="B7225" s="1631"/>
      <c r="C7225" s="1632"/>
      <c r="D7225" s="69"/>
      <c r="E7225" s="69"/>
      <c r="F7225" s="69"/>
      <c r="G7225" s="69"/>
      <c r="H7225" s="112"/>
      <c r="I7225" s="191"/>
      <c r="W7225">
        <f t="shared" si="775"/>
      </c>
      <c r="X7225">
        <f t="shared" si="776"/>
      </c>
      <c r="Y7225">
        <f t="shared" si="777"/>
      </c>
      <c r="Z7225">
        <f t="shared" si="778"/>
      </c>
    </row>
    <row r="7226" spans="1:26">
      <c r="A7226" s="10"/>
      <c r="B7226" s="11" t="s">
        <v>20</v>
      </c>
      <c r="C7226" s="10"/>
      <c r="D7226" s="10"/>
      <c r="E7226" s="10"/>
      <c r="F7226" s="10"/>
      <c r="G7226" s="10"/>
      <c r="H7226" s="10"/>
      <c r="I7226" s="97"/>
      <c r="W7226">
        <f t="shared" si="775"/>
      </c>
      <c r="X7226">
        <f t="shared" si="776"/>
      </c>
      <c r="Y7226">
        <f t="shared" si="777"/>
      </c>
      <c r="Z7226">
        <f t="shared" si="778"/>
      </c>
    </row>
    <row r="7227" spans="1:26">
      <c r="A7227" s="99"/>
      <c r="B7227" s="11"/>
      <c r="C7227" s="192" t="s">
        <v>21</v>
      </c>
      <c r="D7227" s="192">
        <f>SUM(D7211:D7226)</f>
      </c>
      <c r="E7227" s="99">
        <f>IF(H7227=I7227,"OK","NO")</f>
      </c>
      <c r="F7227" s="192">
        <f>SUM(F7211:F7226)</f>
      </c>
      <c r="G7227" s="192">
        <f>SUM(G7211:G7226)</f>
      </c>
      <c r="H7227" s="193">
        <f>SUMPRODUCT(F7208:F7223,H7208:H7223)</f>
      </c>
      <c r="I7227" s="194">
        <f>+I7224-I7225</f>
      </c>
      <c r="W7227">
        <f t="shared" si="775"/>
      </c>
      <c r="X7227">
        <f t="shared" si="776"/>
      </c>
      <c r="Y7227">
        <f t="shared" si="777"/>
      </c>
      <c r="Z7227">
        <f t="shared" si="778"/>
      </c>
    </row>
    <row r="7228" spans="1:26">
      <c r="A7228" s="10"/>
      <c r="B7228" s="10"/>
      <c r="C7228" s="10"/>
      <c r="D7228" s="10"/>
      <c r="E7228" s="10"/>
      <c r="F7228" s="10"/>
      <c r="G7228" s="10"/>
      <c r="H7228" s="69"/>
      <c r="I7228" s="10"/>
      <c r="W7228">
        <f t="shared" si="775"/>
      </c>
      <c r="X7228">
        <f t="shared" si="776"/>
      </c>
      <c r="Y7228">
        <f t="shared" si="777"/>
      </c>
      <c r="Z7228">
        <f t="shared" si="778"/>
      </c>
    </row>
    <row r="7229" spans="1:26">
      <c r="A7229" s="12" t="s">
        <v>315</v>
      </c>
      <c r="B7229" s="12"/>
      <c r="C7229" s="12"/>
      <c r="D7229" s="13"/>
      <c r="E7229" s="14"/>
      <c r="F7229" s="14"/>
      <c r="G7229" s="14"/>
      <c r="H7229" s="2"/>
      <c r="I7229" s="12"/>
      <c r="W7229">
        <f t="shared" si="775"/>
      </c>
      <c r="X7229">
        <f t="shared" si="776"/>
      </c>
      <c r="Y7229">
        <f t="shared" si="777"/>
      </c>
      <c r="Z7229">
        <f t="shared" si="778"/>
      </c>
    </row>
    <row r="7230" spans="1:26">
      <c r="W7230">
        <f t="shared" si="775"/>
      </c>
      <c r="X7230">
        <f t="shared" si="776"/>
      </c>
      <c r="Y7230">
        <f t="shared" si="777"/>
      </c>
      <c r="Z7230">
        <f t="shared" si="778"/>
      </c>
    </row>
    <row r="7231" spans="1:26">
      <c r="W7231">
        <f t="shared" si="775"/>
      </c>
      <c r="X7231">
        <f t="shared" si="776"/>
      </c>
      <c r="Y7231">
        <f t="shared" si="777"/>
      </c>
      <c r="Z7231">
        <f t="shared" si="778"/>
      </c>
    </row>
    <row r="7232" spans="1:26">
      <c r="W7232">
        <f t="shared" si="775"/>
      </c>
      <c r="X7232">
        <f t="shared" si="776"/>
      </c>
      <c r="Y7232">
        <f t="shared" si="777"/>
      </c>
      <c r="Z7232">
        <f t="shared" si="778"/>
      </c>
    </row>
    <row r="7233" spans="1:26">
      <c r="W7233">
        <f t="shared" si="775"/>
      </c>
      <c r="X7233">
        <f t="shared" si="776"/>
      </c>
      <c r="Y7233">
        <f t="shared" si="777"/>
      </c>
      <c r="Z7233">
        <f t="shared" si="778"/>
      </c>
    </row>
    <row r="7234" spans="1:26">
      <c r="A7234" s="1562" t="s">
        <v>0</v>
      </c>
      <c r="B7234" s="1562"/>
      <c r="C7234" s="1562"/>
      <c r="D7234" s="1562"/>
      <c r="E7234" s="1562"/>
      <c r="F7234" s="1562"/>
      <c r="G7234" s="1562"/>
      <c r="H7234" s="1562"/>
      <c r="I7234" s="1562"/>
      <c r="W7234">
        <f t="shared" si="775"/>
      </c>
      <c r="X7234">
        <f t="shared" si="776"/>
      </c>
      <c r="Y7234">
        <f t="shared" si="777"/>
      </c>
      <c r="Z7234">
        <f t="shared" si="778"/>
      </c>
    </row>
    <row r="7235" spans="1:26">
      <c r="W7235">
        <f t="shared" si="775"/>
      </c>
      <c r="X7235">
        <f t="shared" si="776"/>
      </c>
      <c r="Y7235">
        <f t="shared" si="777"/>
      </c>
      <c r="Z7235">
        <f t="shared" si="778"/>
      </c>
    </row>
    <row r="7236" spans="1:26">
      <c r="A7236" s="1" t="s">
        <v>1</v>
      </c>
      <c r="B7236" s="124"/>
      <c r="C7236" s="124"/>
      <c r="D7236" s="124"/>
      <c r="E7236" s="124"/>
      <c r="G7236" s="2" t="s">
        <v>2</v>
      </c>
      <c r="H7236" s="3" t="s">
        <v>1743</v>
      </c>
      <c r="I7236" s="124"/>
      <c r="W7236">
        <f t="shared" ref="W7236:W7299" si="782">IF(LEFT($H7236&amp;"",5)="2019-",$H7236,W7235)</f>
      </c>
      <c r="X7236">
        <f t="shared" ref="X7236:X7299" si="783">IF($W7236="",0,IF(COUNTIF($AB$2:$AB$80,$W7236)&gt;0,1,0))</f>
      </c>
      <c r="Y7236">
        <f t="shared" ref="Y7236:Y7299" si="784">IF($C7236="","",UPPER(TRIM(IFERROR(LEFT($C7236&amp;"",FIND("/",$C7236&amp;"")-1),$C7236&amp;""))))</f>
      </c>
      <c r="Z7236">
        <f t="shared" ref="Z7236:Z7299" si="785">IFERROR(IF(ISNUMBER($G7236),$G7236,0),0)</f>
      </c>
    </row>
    <row r="7237" spans="1:26">
      <c r="A7237" s="178" t="inlineStr">
        <is>
          <t>Dealer-167</t>
        </is>
      </c>
      <c r="F7237" s="4" t="s">
        <v>3</v>
      </c>
      <c r="G7237" s="2"/>
      <c r="H7237" s="582" t="s">
        <v>216</v>
      </c>
      <c r="W7237">
        <f t="shared" si="782"/>
      </c>
      <c r="X7237">
        <f t="shared" si="783"/>
      </c>
      <c r="Y7237">
        <f t="shared" si="784"/>
      </c>
      <c r="Z7237">
        <f t="shared" si="785"/>
      </c>
    </row>
    <row r="7238" spans="1:26">
      <c r="A7238" s="178" t="inlineStr">
        <is>
          <t>Address line (redacted)</t>
        </is>
      </c>
      <c r="B7238" s="1"/>
      <c r="W7238">
        <f t="shared" si="782"/>
      </c>
      <c r="X7238">
        <f t="shared" si="783"/>
      </c>
      <c r="Y7238">
        <f t="shared" si="784"/>
      </c>
      <c r="Z7238">
        <f t="shared" si="785"/>
      </c>
    </row>
    <row r="7239" spans="1:26">
      <c r="A7239" s="1" t="inlineStr">
        <is>
          <t>Address line (redacted)</t>
        </is>
      </c>
      <c r="B7239" s="1"/>
      <c r="W7239">
        <f t="shared" si="782"/>
      </c>
      <c r="X7239">
        <f t="shared" si="783"/>
      </c>
      <c r="Y7239">
        <f t="shared" si="784"/>
      </c>
      <c r="Z7239">
        <f t="shared" si="785"/>
      </c>
    </row>
    <row r="7240" spans="1:26" ht="15.75" thickBot="1">
      <c r="A7240" s="268" t="s">
        <v>598</v>
      </c>
      <c r="B7240" s="334" t="inlineStr">
        <is>
          <t>GSTIN-MASKED</t>
        </is>
      </c>
      <c r="W7240">
        <f t="shared" si="782"/>
      </c>
      <c r="X7240">
        <f t="shared" si="783"/>
      </c>
      <c r="Y7240">
        <f t="shared" si="784"/>
      </c>
      <c r="Z7240">
        <f t="shared" si="785"/>
      </c>
    </row>
    <row r="7241" spans="1:26">
      <c r="A7241" t="inlineStr">
        <is>
          <t>Address line (redacted)</t>
        </is>
      </c>
      <c r="B7241" s="1"/>
      <c r="W7241">
        <f t="shared" si="782"/>
      </c>
      <c r="X7241">
        <f t="shared" si="783"/>
      </c>
      <c r="Y7241">
        <f t="shared" si="784"/>
      </c>
      <c r="Z7241">
        <f t="shared" si="785"/>
      </c>
    </row>
    <row r="7242" spans="1:26">
      <c r="A7242" t="inlineStr">
        <is>
          <t>Address line (redacted)</t>
        </is>
      </c>
      <c r="B7242" s="1"/>
      <c r="W7242">
        <f t="shared" si="782"/>
      </c>
      <c r="X7242">
        <f t="shared" si="783"/>
      </c>
      <c r="Y7242">
        <f t="shared" si="784"/>
      </c>
      <c r="Z7242">
        <f t="shared" si="785"/>
      </c>
    </row>
    <row r="7243" spans="1:26">
      <c r="A7243" t="inlineStr">
        <is>
          <t>Address line (redacted)</t>
        </is>
      </c>
      <c r="B7243" s="1"/>
      <c r="W7243">
        <f t="shared" si="782"/>
      </c>
      <c r="X7243">
        <f t="shared" si="783"/>
      </c>
      <c r="Y7243">
        <f t="shared" si="784"/>
      </c>
      <c r="Z7243">
        <f t="shared" si="785"/>
      </c>
    </row>
    <row r="7244" spans="1:26">
      <c r="A7244" t="s">
        <v>1017</v>
      </c>
      <c r="B7244" s="1"/>
      <c r="C7244" s="55" t="inlineStr">
        <is>
          <t>GSTIN-MASKED</t>
        </is>
      </c>
      <c r="W7244">
        <f t="shared" si="782"/>
      </c>
      <c r="X7244">
        <f t="shared" si="783"/>
      </c>
      <c r="Y7244">
        <f t="shared" si="784"/>
      </c>
      <c r="Z7244">
        <f t="shared" si="785"/>
      </c>
    </row>
    <row r="7245" spans="1:26">
      <c r="A7245" s="1" t="s">
        <v>5</v>
      </c>
      <c r="W7245">
        <f t="shared" si="782"/>
      </c>
      <c r="X7245">
        <f t="shared" si="783"/>
      </c>
      <c r="Y7245">
        <f t="shared" si="784"/>
      </c>
      <c r="Z7245">
        <f t="shared" si="785"/>
      </c>
    </row>
    <row r="7246" spans="1:26">
      <c r="A7246" s="1" t="s">
        <v>6</v>
      </c>
      <c r="W7246">
        <f t="shared" si="782"/>
      </c>
      <c r="X7246">
        <f t="shared" si="783"/>
      </c>
      <c r="Y7246">
        <f t="shared" si="784"/>
      </c>
      <c r="Z7246">
        <f t="shared" si="785"/>
      </c>
    </row>
    <row r="7247" spans="1:26" ht="15.75" thickBot="1">
      <c r="A7247" s="1" t="s">
        <v>7</v>
      </c>
      <c r="W7247">
        <f t="shared" si="782"/>
      </c>
      <c r="X7247">
        <f t="shared" si="783"/>
      </c>
      <c r="Y7247">
        <f t="shared" si="784"/>
      </c>
      <c r="Z7247">
        <f t="shared" si="785"/>
      </c>
    </row>
    <row r="7248" spans="1:26" ht="24.75" thickBot="1">
      <c r="A7248" s="162" t="s">
        <v>8</v>
      </c>
      <c r="B7248" s="163" t="s">
        <v>9</v>
      </c>
      <c r="C7248" s="163" t="s">
        <v>10</v>
      </c>
      <c r="D7248" s="164" t="s">
        <v>11</v>
      </c>
      <c r="E7248" s="164" t="s">
        <v>12</v>
      </c>
      <c r="F7248" s="164" t="s">
        <v>13</v>
      </c>
      <c r="G7248" s="164" t="s">
        <v>14</v>
      </c>
      <c r="H7248" s="165" t="s">
        <v>15</v>
      </c>
      <c r="I7248" s="166" t="s">
        <v>16</v>
      </c>
      <c r="W7248">
        <f t="shared" si="782"/>
      </c>
      <c r="X7248">
        <f t="shared" si="783"/>
      </c>
      <c r="Y7248">
        <f t="shared" si="784"/>
      </c>
      <c r="Z7248">
        <f t="shared" si="785"/>
      </c>
    </row>
    <row r="7249" spans="1:26">
      <c r="A7249" s="57"/>
      <c r="B7249" s="1564" t="s">
        <v>17</v>
      </c>
      <c r="C7249" s="1565"/>
      <c r="D7249" s="5"/>
      <c r="E7249" s="5"/>
      <c r="F7249" s="335"/>
      <c r="G7249" s="127"/>
      <c r="H7249" s="335"/>
      <c r="I7249" s="58"/>
      <c r="W7249">
        <f t="shared" si="782"/>
      </c>
      <c r="X7249">
        <f t="shared" si="783"/>
      </c>
      <c r="Y7249">
        <f t="shared" si="784"/>
      </c>
      <c r="Z7249">
        <f t="shared" si="785"/>
      </c>
    </row>
    <row r="7250" spans="1:26">
      <c r="A7250" s="16">
        <v>1</v>
      </c>
      <c r="B7250" s="106" t="s">
        <v>1019</v>
      </c>
      <c r="C7250" s="5"/>
      <c r="D7250" s="25">
        <v>3</v>
      </c>
      <c r="E7250" s="5">
        <v>10</v>
      </c>
      <c r="F7250" s="5">
        <f>+E7250*D7250</f>
      </c>
      <c r="G7250" s="5">
        <f>+F7250</f>
      </c>
      <c r="H7250" s="119">
        <v>1</v>
      </c>
      <c r="I7250" s="102">
        <f>H7250*G7250</f>
      </c>
      <c r="K7250">
        <f>1550*30</f>
      </c>
      <c r="W7250">
        <f t="shared" si="782"/>
      </c>
      <c r="X7250">
        <f t="shared" si="783"/>
      </c>
      <c r="Y7250">
        <f t="shared" si="784"/>
      </c>
      <c r="Z7250">
        <f t="shared" si="785"/>
      </c>
    </row>
    <row r="7251" spans="1:26">
      <c r="A7251" s="5"/>
      <c r="B7251" s="8"/>
      <c r="C7251" s="5"/>
      <c r="D7251" s="16"/>
      <c r="E7251" s="16"/>
      <c r="F7251" s="5"/>
      <c r="G7251" s="5"/>
      <c r="H7251" s="5"/>
      <c r="I7251" s="102"/>
      <c r="K7251">
        <f>+K7250*28%</f>
      </c>
      <c r="M7251" s="382"/>
      <c r="N7251" s="64"/>
      <c r="O7251" s="64"/>
      <c r="P7251" s="64"/>
      <c r="W7251">
        <f t="shared" si="782"/>
      </c>
      <c r="X7251">
        <f t="shared" si="783"/>
      </c>
      <c r="Y7251">
        <f t="shared" si="784"/>
      </c>
      <c r="Z7251">
        <f t="shared" si="785"/>
      </c>
    </row>
    <row r="7252" spans="1:26">
      <c r="A7252" s="5"/>
      <c r="B7252" s="106"/>
      <c r="C7252" s="5"/>
      <c r="D7252" s="5"/>
      <c r="E7252" s="5"/>
      <c r="F7252" s="5"/>
      <c r="G7252" s="5"/>
      <c r="H7252" s="5"/>
      <c r="I7252" s="102"/>
      <c r="K7252">
        <f>+K7251+K7250</f>
      </c>
      <c r="W7252">
        <f t="shared" si="782"/>
      </c>
      <c r="X7252">
        <f t="shared" si="783"/>
      </c>
      <c r="Y7252">
        <f t="shared" si="784"/>
      </c>
      <c r="Z7252">
        <f t="shared" si="785"/>
      </c>
    </row>
    <row r="7253" spans="1:26">
      <c r="A7253" s="5"/>
      <c r="B7253" s="8"/>
      <c r="C7253" s="5"/>
      <c r="D7253" s="5"/>
      <c r="E7253" s="5"/>
      <c r="F7253" s="5"/>
      <c r="G7253" s="5"/>
      <c r="H7253" s="5"/>
      <c r="I7253" s="102"/>
      <c r="W7253">
        <f t="shared" si="782"/>
      </c>
      <c r="X7253">
        <f t="shared" si="783"/>
      </c>
      <c r="Y7253">
        <f t="shared" si="784"/>
      </c>
      <c r="Z7253">
        <f t="shared" si="785"/>
      </c>
    </row>
    <row r="7254" spans="1:26">
      <c r="A7254" s="5"/>
      <c r="B7254" s="106"/>
      <c r="C7254" s="106"/>
      <c r="D7254" s="5"/>
      <c r="E7254" s="5"/>
      <c r="F7254" s="5"/>
      <c r="G7254" s="5"/>
      <c r="H7254" s="5"/>
      <c r="I7254" s="102"/>
      <c r="W7254">
        <f t="shared" si="782"/>
      </c>
      <c r="X7254">
        <f t="shared" si="783"/>
      </c>
      <c r="Y7254">
        <f t="shared" si="784"/>
      </c>
      <c r="Z7254">
        <f t="shared" si="785"/>
      </c>
    </row>
    <row r="7255" spans="1:26">
      <c r="A7255" s="5"/>
      <c r="B7255" s="8"/>
      <c r="C7255" s="5"/>
      <c r="D7255" s="5"/>
      <c r="E7255" s="5"/>
      <c r="F7255" s="5"/>
      <c r="G7255" s="5"/>
      <c r="H7255" s="5"/>
      <c r="I7255" s="102"/>
      <c r="W7255">
        <f t="shared" si="782"/>
      </c>
      <c r="X7255">
        <f t="shared" si="783"/>
      </c>
      <c r="Y7255">
        <f t="shared" si="784"/>
      </c>
      <c r="Z7255">
        <f t="shared" si="785"/>
      </c>
    </row>
    <row r="7256" spans="1:26">
      <c r="A7256" s="5"/>
      <c r="B7256" s="8"/>
      <c r="C7256" s="5"/>
      <c r="D7256" s="5"/>
      <c r="E7256" s="5"/>
      <c r="F7256" s="5"/>
      <c r="G7256" s="5"/>
      <c r="H7256" s="5"/>
      <c r="I7256" s="102"/>
      <c r="W7256">
        <f t="shared" si="782"/>
      </c>
      <c r="X7256">
        <f t="shared" si="783"/>
      </c>
      <c r="Y7256">
        <f t="shared" si="784"/>
      </c>
      <c r="Z7256">
        <f t="shared" si="785"/>
      </c>
    </row>
    <row r="7257" spans="1:26">
      <c r="A7257" s="5"/>
      <c r="B7257" s="8"/>
      <c r="C7257" s="5"/>
      <c r="D7257" s="5"/>
      <c r="E7257" s="5"/>
      <c r="F7257" s="5"/>
      <c r="G7257" s="5"/>
      <c r="H7257" s="5"/>
      <c r="I7257" s="102"/>
      <c r="W7257">
        <f t="shared" si="782"/>
      </c>
      <c r="X7257">
        <f t="shared" si="783"/>
      </c>
      <c r="Y7257">
        <f t="shared" si="784"/>
      </c>
      <c r="Z7257">
        <f t="shared" si="785"/>
      </c>
    </row>
    <row r="7258" spans="1:26">
      <c r="A7258" s="57"/>
      <c r="B7258" s="8"/>
      <c r="C7258" s="5"/>
      <c r="D7258" s="5"/>
      <c r="E7258" s="5"/>
      <c r="F7258" s="5"/>
      <c r="G7258" s="127"/>
      <c r="H7258" s="5"/>
      <c r="I7258" s="102"/>
      <c r="W7258">
        <f t="shared" si="782"/>
      </c>
      <c r="X7258">
        <f t="shared" si="783"/>
      </c>
      <c r="Y7258">
        <f t="shared" si="784"/>
      </c>
      <c r="Z7258">
        <f t="shared" si="785"/>
      </c>
    </row>
    <row r="7259" spans="1:26" ht="15.75" thickBot="1">
      <c r="A7259" s="57"/>
      <c r="B7259" s="1651" t="s">
        <v>1020</v>
      </c>
      <c r="C7259" s="1651"/>
      <c r="D7259" s="23"/>
      <c r="E7259" s="23"/>
      <c r="F7259" s="23"/>
      <c r="G7259" s="336"/>
      <c r="H7259" s="23"/>
      <c r="I7259" s="172"/>
      <c r="W7259">
        <f t="shared" si="782"/>
      </c>
      <c r="X7259">
        <f t="shared" si="783"/>
      </c>
      <c r="Y7259">
        <f t="shared" si="784"/>
      </c>
      <c r="Z7259">
        <f t="shared" si="785"/>
      </c>
    </row>
    <row r="7260" spans="1:26">
      <c r="A7260" s="57"/>
      <c r="B7260" s="1651"/>
      <c r="C7260" s="1651"/>
      <c r="D7260" s="324"/>
      <c r="E7260" s="324"/>
      <c r="F7260" s="324"/>
      <c r="G7260" s="1685" t="s">
        <v>1021</v>
      </c>
      <c r="H7260" s="1686"/>
      <c r="I7260" s="337">
        <f>SUM(I7250:I7259)</f>
      </c>
      <c r="W7260">
        <f t="shared" si="782"/>
      </c>
      <c r="X7260">
        <f t="shared" si="783"/>
      </c>
      <c r="Y7260">
        <f t="shared" si="784"/>
      </c>
      <c r="Z7260">
        <f t="shared" si="785"/>
      </c>
    </row>
    <row r="7261" spans="1:26">
      <c r="A7261" s="57"/>
      <c r="B7261" s="1651"/>
      <c r="C7261" s="1651"/>
      <c r="D7261" s="312"/>
      <c r="E7261" s="312"/>
      <c r="F7261" s="312"/>
      <c r="G7261" s="338" t="s">
        <v>314</v>
      </c>
      <c r="H7261" s="339">
        <v>1</v>
      </c>
      <c r="I7261" s="340">
        <f>+I7260*H7261</f>
      </c>
      <c r="W7261">
        <f t="shared" si="782"/>
      </c>
      <c r="X7261">
        <f t="shared" si="783"/>
      </c>
      <c r="Y7261">
        <f t="shared" si="784"/>
      </c>
      <c r="Z7261">
        <f t="shared" si="785"/>
      </c>
    </row>
    <row r="7262" spans="1:26">
      <c r="A7262" s="57"/>
      <c r="B7262" s="1651"/>
      <c r="C7262" s="1651"/>
      <c r="D7262" s="5"/>
      <c r="E7262" s="5"/>
      <c r="F7262" s="5"/>
      <c r="G7262" s="127"/>
      <c r="H7262" s="5"/>
      <c r="I7262" s="102"/>
      <c r="W7262">
        <f t="shared" si="782"/>
      </c>
      <c r="X7262">
        <f t="shared" si="783"/>
      </c>
      <c r="Y7262">
        <f t="shared" si="784"/>
      </c>
      <c r="Z7262">
        <f t="shared" si="785"/>
      </c>
    </row>
    <row r="7263" spans="1:26">
      <c r="A7263" s="57"/>
      <c r="B7263" s="1651"/>
      <c r="C7263" s="1651"/>
      <c r="D7263" s="5"/>
      <c r="E7263" s="5"/>
      <c r="F7263" s="5"/>
      <c r="G7263" s="127"/>
      <c r="H7263" s="5"/>
      <c r="I7263" s="102"/>
      <c r="W7263">
        <f t="shared" si="782"/>
      </c>
      <c r="X7263">
        <f t="shared" si="783"/>
      </c>
      <c r="Y7263">
        <f t="shared" si="784"/>
      </c>
      <c r="Z7263">
        <f t="shared" si="785"/>
      </c>
    </row>
    <row r="7264" spans="1:26">
      <c r="A7264" s="57"/>
      <c r="B7264" s="1572" t="s">
        <v>1858</v>
      </c>
      <c r="C7264" s="1573"/>
      <c r="D7264" s="5"/>
      <c r="E7264" s="5"/>
      <c r="F7264" s="5"/>
      <c r="G7264" s="127"/>
      <c r="H7264" s="5"/>
      <c r="I7264" s="102"/>
      <c r="W7264">
        <f t="shared" si="782"/>
      </c>
      <c r="X7264">
        <f t="shared" si="783"/>
      </c>
      <c r="Y7264">
        <f t="shared" si="784"/>
      </c>
      <c r="Z7264">
        <f t="shared" si="785"/>
      </c>
    </row>
    <row r="7265" spans="1:26">
      <c r="A7265" s="57"/>
      <c r="B7265" s="1618"/>
      <c r="C7265" s="1619"/>
      <c r="D7265" s="5"/>
      <c r="E7265" s="5"/>
      <c r="F7265" s="5"/>
      <c r="G7265" s="127"/>
      <c r="H7265" s="5"/>
      <c r="I7265" s="102"/>
      <c r="W7265">
        <f t="shared" si="782"/>
      </c>
      <c r="X7265">
        <f t="shared" si="783"/>
      </c>
      <c r="Y7265">
        <f t="shared" si="784"/>
      </c>
      <c r="Z7265">
        <f t="shared" si="785"/>
      </c>
    </row>
    <row r="7266" spans="1:26">
      <c r="A7266" s="57"/>
      <c r="B7266" s="1574"/>
      <c r="C7266" s="1575"/>
      <c r="D7266" s="5"/>
      <c r="E7266" s="5"/>
      <c r="F7266" s="5"/>
      <c r="G7266" s="127"/>
      <c r="H7266" s="5"/>
      <c r="I7266" s="102"/>
      <c r="W7266">
        <f t="shared" si="782"/>
      </c>
      <c r="X7266">
        <f t="shared" si="783"/>
      </c>
      <c r="Y7266">
        <f t="shared" si="784"/>
      </c>
      <c r="Z7266">
        <f t="shared" si="785"/>
      </c>
    </row>
    <row r="7267" spans="1:26">
      <c r="A7267" s="57"/>
      <c r="B7267" s="8"/>
      <c r="C7267" s="5"/>
      <c r="D7267" s="5"/>
      <c r="E7267" s="5"/>
      <c r="F7267" s="5"/>
      <c r="G7267" s="127"/>
      <c r="H7267" s="5"/>
      <c r="I7267" s="102"/>
      <c r="W7267">
        <f t="shared" si="782"/>
      </c>
      <c r="X7267">
        <f t="shared" si="783"/>
      </c>
      <c r="Y7267">
        <f t="shared" si="784"/>
      </c>
      <c r="Z7267">
        <f t="shared" si="785"/>
      </c>
    </row>
    <row r="7268" spans="1:26">
      <c r="A7268" s="57"/>
      <c r="B7268" s="106"/>
      <c r="C7268" s="5"/>
      <c r="D7268" s="5"/>
      <c r="E7268" s="5"/>
      <c r="F7268" s="5"/>
      <c r="G7268" s="127"/>
      <c r="H7268" s="5"/>
      <c r="I7268" s="102"/>
      <c r="W7268">
        <f t="shared" si="782"/>
      </c>
      <c r="X7268">
        <f t="shared" si="783"/>
      </c>
      <c r="Y7268">
        <f t="shared" si="784"/>
      </c>
      <c r="Z7268">
        <f t="shared" si="785"/>
      </c>
    </row>
    <row r="7269" spans="1:26" ht="15.75" thickBot="1">
      <c r="A7269" s="33"/>
      <c r="B7269" s="17"/>
      <c r="C7269" s="88"/>
      <c r="D7269" s="23"/>
      <c r="E7269" s="23"/>
      <c r="F7269" s="171"/>
      <c r="G7269" s="24"/>
      <c r="H7269" s="23"/>
      <c r="I7269" s="172"/>
      <c r="W7269">
        <f t="shared" si="782"/>
      </c>
      <c r="X7269">
        <f t="shared" si="783"/>
      </c>
      <c r="Y7269">
        <f t="shared" si="784"/>
      </c>
      <c r="Z7269">
        <f t="shared" si="785"/>
      </c>
    </row>
    <row r="7270" spans="1:26">
      <c r="A7270" s="37"/>
      <c r="B7270" s="17"/>
      <c r="C7270" s="10"/>
      <c r="D7270" s="91"/>
      <c r="E7270" s="91"/>
      <c r="F7270" s="91"/>
      <c r="G7270" s="92" t="s">
        <v>19</v>
      </c>
      <c r="H7270" s="91"/>
      <c r="I7270" s="111"/>
      <c r="W7270">
        <f t="shared" si="782"/>
      </c>
      <c r="X7270">
        <f t="shared" si="783"/>
      </c>
      <c r="Y7270">
        <f t="shared" si="784"/>
      </c>
      <c r="Z7270">
        <f t="shared" si="785"/>
      </c>
    </row>
    <row r="7271" spans="1:26" ht="15.75" thickBot="1">
      <c r="A7271" s="33"/>
      <c r="B7271" s="11" t="s">
        <v>20</v>
      </c>
      <c r="C7271" s="35"/>
      <c r="D7271" s="35"/>
      <c r="E7271" s="35"/>
      <c r="F7271" s="35"/>
      <c r="G7271" s="35"/>
      <c r="H7271" s="35"/>
      <c r="I7271" s="36"/>
      <c r="W7271">
        <f t="shared" si="782"/>
      </c>
      <c r="X7271">
        <f t="shared" si="783"/>
      </c>
      <c r="Y7271">
        <f t="shared" si="784"/>
      </c>
      <c r="Z7271">
        <f t="shared" si="785"/>
      </c>
    </row>
    <row r="7272" spans="1:26" ht="15.75" thickBot="1">
      <c r="A7272" s="175"/>
      <c r="B7272" s="38"/>
      <c r="C7272" s="39" t="s">
        <v>21</v>
      </c>
      <c r="D7272" s="40">
        <f>SUM(D7249:D7271)</f>
      </c>
      <c r="E7272" s="41">
        <f>IF(H7272=I7272,"OK","NO")</f>
      </c>
      <c r="F7272" s="176">
        <f>SUM(F7249:F7271)</f>
      </c>
      <c r="G7272" s="40">
        <f>SUM(G7249:G7271)</f>
      </c>
      <c r="H7272" s="41">
        <f>SUMPRODUCT(F7249:F7269,H7249:H7269)</f>
      </c>
      <c r="I7272" s="43">
        <f>+I7261+I7260</f>
      </c>
      <c r="W7272">
        <f t="shared" si="782"/>
      </c>
      <c r="X7272">
        <f t="shared" si="783"/>
      </c>
      <c r="Y7272">
        <f t="shared" si="784"/>
      </c>
      <c r="Z7272">
        <f t="shared" si="785"/>
      </c>
    </row>
    <row r="7273" spans="1:26" ht="15.75" thickBot="1">
      <c r="A7273" s="44"/>
      <c r="B7273" s="116"/>
      <c r="C7273" s="45"/>
      <c r="D7273" s="45"/>
      <c r="E7273" s="45"/>
      <c r="F7273" s="45"/>
      <c r="G7273" s="45"/>
      <c r="H7273" s="45"/>
      <c r="I7273" s="47"/>
      <c r="W7273">
        <f t="shared" si="782"/>
      </c>
      <c r="X7273">
        <f t="shared" si="783"/>
      </c>
      <c r="Y7273">
        <f t="shared" si="784"/>
      </c>
      <c r="Z7273">
        <f t="shared" si="785"/>
      </c>
    </row>
    <row r="7274" spans="1:26">
      <c r="A7274" s="12" t="s">
        <v>315</v>
      </c>
      <c r="B7274" s="12"/>
      <c r="C7274" s="12"/>
      <c r="D7274" s="13"/>
      <c r="E7274" s="14"/>
      <c r="F7274" s="14"/>
      <c r="G7274" s="14"/>
      <c r="H7274" s="2"/>
      <c r="I7274" s="12"/>
      <c r="W7274">
        <f t="shared" si="782"/>
      </c>
      <c r="X7274">
        <f t="shared" si="783"/>
      </c>
      <c r="Y7274">
        <f t="shared" si="784"/>
      </c>
      <c r="Z7274">
        <f t="shared" si="785"/>
      </c>
    </row>
    <row r="7275" spans="1:26">
      <c r="W7275">
        <f t="shared" si="782"/>
      </c>
      <c r="X7275">
        <f t="shared" si="783"/>
      </c>
      <c r="Y7275">
        <f t="shared" si="784"/>
      </c>
      <c r="Z7275">
        <f t="shared" si="785"/>
      </c>
    </row>
    <row r="7276" spans="1:26">
      <c r="W7276">
        <f t="shared" si="782"/>
      </c>
      <c r="X7276">
        <f t="shared" si="783"/>
      </c>
      <c r="Y7276">
        <f t="shared" si="784"/>
      </c>
      <c r="Z7276">
        <f t="shared" si="785"/>
      </c>
    </row>
    <row r="7277" spans="1:26">
      <c r="A7277" s="1562" t="s">
        <v>0</v>
      </c>
      <c r="B7277" s="1562"/>
      <c r="C7277" s="1562"/>
      <c r="D7277" s="1562"/>
      <c r="E7277" s="1562"/>
      <c r="F7277" s="1562"/>
      <c r="G7277" s="1562"/>
      <c r="H7277" s="1562"/>
      <c r="I7277" s="1562"/>
      <c r="W7277">
        <f t="shared" si="782"/>
      </c>
      <c r="X7277">
        <f t="shared" si="783"/>
      </c>
      <c r="Y7277">
        <f t="shared" si="784"/>
      </c>
      <c r="Z7277">
        <f t="shared" si="785"/>
      </c>
    </row>
    <row r="7278" spans="1:26">
      <c r="W7278">
        <f t="shared" si="782"/>
      </c>
      <c r="X7278">
        <f t="shared" si="783"/>
      </c>
      <c r="Y7278">
        <f t="shared" si="784"/>
      </c>
      <c r="Z7278">
        <f t="shared" si="785"/>
      </c>
    </row>
    <row r="7279" spans="1:26">
      <c r="W7279">
        <f t="shared" si="782"/>
      </c>
      <c r="X7279">
        <f t="shared" si="783"/>
      </c>
      <c r="Y7279">
        <f t="shared" si="784"/>
      </c>
      <c r="Z7279">
        <f t="shared" si="785"/>
      </c>
    </row>
    <row r="7280" spans="1:26">
      <c r="A7280" s="1" t="s">
        <v>1</v>
      </c>
      <c r="B7280" s="1"/>
      <c r="G7280" s="2" t="s">
        <v>2</v>
      </c>
      <c r="H7280" s="3" t="s">
        <v>1740</v>
      </c>
      <c r="W7280">
        <f t="shared" si="782"/>
      </c>
      <c r="X7280">
        <f t="shared" si="783"/>
      </c>
      <c r="Y7280">
        <f t="shared" si="784"/>
      </c>
      <c r="Z7280">
        <f t="shared" si="785"/>
      </c>
    </row>
    <row r="7281" spans="1:26">
      <c r="A7281" s="1" t="inlineStr">
        <is>
          <t>Dealer-326</t>
        </is>
      </c>
      <c r="B7281" s="1"/>
      <c r="F7281" s="4"/>
      <c r="G7281" s="451" t="s">
        <v>1440</v>
      </c>
      <c r="H7281" s="1" t="s">
        <v>217</v>
      </c>
      <c r="W7281">
        <f t="shared" si="782"/>
      </c>
      <c r="X7281">
        <f t="shared" si="783"/>
      </c>
      <c r="Y7281">
        <f t="shared" si="784"/>
      </c>
      <c r="Z7281">
        <f t="shared" si="785"/>
      </c>
    </row>
    <row r="7282" spans="1:26">
      <c r="A7282" s="1"/>
      <c r="B7282" s="1"/>
      <c r="H7282" s="22"/>
      <c r="W7282">
        <f t="shared" si="782"/>
      </c>
      <c r="X7282">
        <f t="shared" si="783"/>
      </c>
      <c r="Y7282">
        <f t="shared" si="784"/>
      </c>
      <c r="Z7282">
        <f t="shared" si="785"/>
      </c>
    </row>
    <row r="7283" spans="1:26">
      <c r="A7283" s="1" t="inlineStr">
        <is>
          <t>Address line (redacted)</t>
        </is>
      </c>
      <c r="B7283" s="1"/>
      <c r="D7283" s="85"/>
      <c r="E7283" s="85"/>
      <c r="F7283" s="85"/>
      <c r="G7283" s="85"/>
      <c r="H7283" s="85"/>
      <c r="W7283">
        <f t="shared" si="782"/>
      </c>
      <c r="X7283">
        <f t="shared" si="783"/>
      </c>
      <c r="Y7283">
        <f t="shared" si="784"/>
      </c>
      <c r="Z7283">
        <f t="shared" si="785"/>
      </c>
    </row>
    <row r="7284" spans="1:26">
      <c r="A7284" s="12" t="s">
        <v>299</v>
      </c>
      <c r="B7284" s="86"/>
      <c r="D7284" s="85"/>
      <c r="E7284" s="85"/>
      <c r="F7284" s="85"/>
      <c r="G7284" s="85"/>
      <c r="H7284" s="85"/>
      <c r="W7284">
        <f t="shared" si="782"/>
      </c>
      <c r="X7284">
        <f t="shared" si="783"/>
      </c>
      <c r="Y7284">
        <f t="shared" si="784"/>
      </c>
      <c r="Z7284">
        <f t="shared" si="785"/>
      </c>
    </row>
    <row r="7285" spans="1:26">
      <c r="D7285" s="85"/>
      <c r="E7285" s="85"/>
      <c r="F7285" s="85"/>
      <c r="G7285" s="85"/>
      <c r="H7285" s="85"/>
      <c r="W7285">
        <f t="shared" si="782"/>
      </c>
      <c r="X7285">
        <f t="shared" si="783"/>
      </c>
      <c r="Y7285">
        <f t="shared" si="784"/>
      </c>
      <c r="Z7285">
        <f t="shared" si="785"/>
      </c>
    </row>
    <row r="7286" spans="1:26">
      <c r="W7286">
        <f t="shared" si="782"/>
      </c>
      <c r="X7286">
        <f t="shared" si="783"/>
      </c>
      <c r="Y7286">
        <f t="shared" si="784"/>
      </c>
      <c r="Z7286">
        <f t="shared" si="785"/>
      </c>
    </row>
    <row r="7287" spans="1:26">
      <c r="A7287" s="1" t="s">
        <v>5</v>
      </c>
      <c r="W7287">
        <f t="shared" si="782"/>
      </c>
      <c r="X7287">
        <f t="shared" si="783"/>
      </c>
      <c r="Y7287">
        <f t="shared" si="784"/>
      </c>
      <c r="Z7287">
        <f t="shared" si="785"/>
      </c>
    </row>
    <row r="7288" spans="1:26">
      <c r="A7288" s="1" t="s">
        <v>6</v>
      </c>
      <c r="W7288">
        <f t="shared" si="782"/>
      </c>
      <c r="X7288">
        <f t="shared" si="783"/>
      </c>
      <c r="Y7288">
        <f t="shared" si="784"/>
      </c>
      <c r="Z7288">
        <f t="shared" si="785"/>
      </c>
    </row>
    <row r="7289" spans="1:26">
      <c r="A7289" s="1" t="s">
        <v>7</v>
      </c>
      <c r="W7289">
        <f t="shared" si="782"/>
      </c>
      <c r="X7289">
        <f t="shared" si="783"/>
      </c>
      <c r="Y7289">
        <f t="shared" si="784"/>
      </c>
      <c r="Z7289">
        <f t="shared" si="785"/>
      </c>
    </row>
    <row r="7290" spans="1:26" ht="24">
      <c r="A7290" s="179" t="s">
        <v>8</v>
      </c>
      <c r="B7290" s="180" t="s">
        <v>9</v>
      </c>
      <c r="C7290" s="180" t="s">
        <v>10</v>
      </c>
      <c r="D7290" s="181" t="s">
        <v>11</v>
      </c>
      <c r="E7290" s="181" t="s">
        <v>12</v>
      </c>
      <c r="F7290" s="181" t="s">
        <v>13</v>
      </c>
      <c r="G7290" s="181" t="s">
        <v>14</v>
      </c>
      <c r="H7290" s="179" t="s">
        <v>15</v>
      </c>
      <c r="I7290" s="182" t="s">
        <v>16</v>
      </c>
      <c r="W7290">
        <f t="shared" si="782"/>
      </c>
      <c r="X7290">
        <f t="shared" si="783"/>
      </c>
      <c r="Y7290">
        <f t="shared" si="784"/>
      </c>
      <c r="Z7290">
        <f t="shared" si="785"/>
      </c>
    </row>
    <row r="7291" spans="1:26">
      <c r="A7291" s="5"/>
      <c r="B7291" s="1564" t="s">
        <v>1591</v>
      </c>
      <c r="C7291" s="1565"/>
      <c r="D7291" s="5"/>
      <c r="E7291" s="5"/>
      <c r="F7291" s="21"/>
      <c r="G7291" s="6"/>
      <c r="H7291" s="5"/>
      <c r="I7291" s="183"/>
      <c r="W7291">
        <f t="shared" si="782"/>
      </c>
      <c r="X7291">
        <f t="shared" si="783"/>
      </c>
      <c r="Y7291">
        <f t="shared" si="784"/>
      </c>
      <c r="Z7291">
        <f t="shared" si="785"/>
      </c>
    </row>
    <row r="7292" spans="1:26">
      <c r="A7292" s="5">
        <v>1</v>
      </c>
      <c r="B7292" s="8" t="s">
        <v>1766</v>
      </c>
      <c r="C7292" s="476" t="s">
        <v>1628</v>
      </c>
      <c r="D7292" s="21"/>
      <c r="E7292" s="5"/>
      <c r="F7292" s="5">
        <v>256</v>
      </c>
      <c r="G7292" s="5">
        <f t="shared" ref="G7292:G7302" si="786">+F7292</f>
      </c>
      <c r="H7292" s="5">
        <v>1</v>
      </c>
      <c r="I7292" s="58">
        <f t="shared" ref="I7292:I7302" si="787">+H7292*G7292</f>
      </c>
      <c r="W7292">
        <f t="shared" si="782"/>
      </c>
      <c r="X7292">
        <f t="shared" si="783"/>
      </c>
      <c r="Y7292">
        <f t="shared" si="784"/>
      </c>
      <c r="Z7292">
        <f t="shared" si="785"/>
      </c>
    </row>
    <row r="7293" spans="1:26">
      <c r="A7293" s="5">
        <v>2</v>
      </c>
      <c r="B7293" s="17" t="s">
        <v>1763</v>
      </c>
      <c r="C7293" s="476" t="s">
        <v>1764</v>
      </c>
      <c r="D7293" s="5"/>
      <c r="E7293" s="9"/>
      <c r="F7293" s="21">
        <v>200</v>
      </c>
      <c r="G7293" s="5">
        <f t="shared" si="786"/>
      </c>
      <c r="H7293" s="9">
        <v>1</v>
      </c>
      <c r="I7293" s="58">
        <f t="shared" si="787"/>
      </c>
      <c r="K7293" t="s">
        <v>1768</v>
      </c>
      <c r="W7293">
        <f t="shared" si="782"/>
      </c>
      <c r="X7293">
        <f t="shared" si="783"/>
      </c>
      <c r="Y7293">
        <f t="shared" si="784"/>
      </c>
      <c r="Z7293">
        <f t="shared" si="785"/>
      </c>
    </row>
    <row r="7294" spans="1:26" ht="24">
      <c r="A7294" s="5">
        <v>3</v>
      </c>
      <c r="B7294" s="17" t="s">
        <v>1765</v>
      </c>
      <c r="C7294" s="476" t="s">
        <v>1767</v>
      </c>
      <c r="D7294" s="5"/>
      <c r="E7294" s="9"/>
      <c r="F7294" s="21">
        <v>200</v>
      </c>
      <c r="G7294" s="5">
        <f t="shared" si="786"/>
      </c>
      <c r="H7294" s="9">
        <v>1</v>
      </c>
      <c r="I7294" s="58">
        <f t="shared" si="787"/>
      </c>
      <c r="K7294" t="s">
        <v>1768</v>
      </c>
      <c r="N7294" s="476" t="s">
        <v>1629</v>
      </c>
      <c r="O7294" s="21"/>
      <c r="P7294" s="5"/>
      <c r="Q7294" s="5">
        <v>109</v>
      </c>
      <c r="R7294" s="5">
        <f>+Q7294</f>
      </c>
      <c r="S7294" s="5">
        <v>9.5</v>
      </c>
      <c r="T7294" s="58">
        <f>+S7294*R7294</f>
      </c>
      <c r="W7294">
        <f t="shared" si="782"/>
      </c>
      <c r="X7294">
        <f t="shared" si="783"/>
      </c>
      <c r="Y7294">
        <f t="shared" si="784"/>
      </c>
      <c r="Z7294">
        <f t="shared" si="785"/>
      </c>
    </row>
    <row r="7295" spans="1:26" ht="24">
      <c r="A7295" s="5">
        <v>4</v>
      </c>
      <c r="B7295" s="17" t="s">
        <v>1778</v>
      </c>
      <c r="C7295" s="9" t="s">
        <v>1781</v>
      </c>
      <c r="D7295" s="5"/>
      <c r="E7295" s="9"/>
      <c r="F7295" s="21">
        <v>200</v>
      </c>
      <c r="G7295" s="5">
        <f t="shared" si="786"/>
      </c>
      <c r="H7295" s="9">
        <v>1</v>
      </c>
      <c r="I7295" s="58">
        <f t="shared" si="787"/>
      </c>
      <c r="K7295" t="s">
        <v>1782</v>
      </c>
      <c r="N7295" s="476" t="s">
        <v>1630</v>
      </c>
      <c r="O7295" s="21"/>
      <c r="P7295" s="5"/>
      <c r="Q7295" s="5">
        <v>150</v>
      </c>
      <c r="R7295" s="5">
        <f>+Q7295</f>
      </c>
      <c r="S7295" s="5">
        <v>7.5</v>
      </c>
      <c r="T7295" s="58">
        <f>+S7295*R7295</f>
      </c>
      <c r="W7295">
        <f t="shared" si="782"/>
      </c>
      <c r="X7295">
        <f t="shared" si="783"/>
      </c>
      <c r="Y7295">
        <f t="shared" si="784"/>
      </c>
      <c r="Z7295">
        <f t="shared" si="785"/>
      </c>
    </row>
    <row r="7296" spans="1:26" ht="24">
      <c r="A7296" s="5">
        <v>5</v>
      </c>
      <c r="B7296" s="17" t="s">
        <v>1779</v>
      </c>
      <c r="C7296" s="9" t="s">
        <v>1781</v>
      </c>
      <c r="D7296" s="5"/>
      <c r="E7296" s="9"/>
      <c r="F7296" s="21">
        <v>200</v>
      </c>
      <c r="G7296" s="5">
        <f t="shared" si="786"/>
      </c>
      <c r="H7296" s="9">
        <v>1</v>
      </c>
      <c r="I7296" s="58">
        <f t="shared" si="787"/>
      </c>
      <c r="K7296" t="s">
        <v>1783</v>
      </c>
      <c r="N7296" t="s">
        <v>1769</v>
      </c>
      <c r="O7296" s="255" t="s">
        <v>1770</v>
      </c>
      <c r="P7296" s="64" t="s">
        <v>1771</v>
      </c>
      <c r="Q7296" s="64"/>
      <c r="R7296" s="64"/>
      <c r="S7296" s="64"/>
      <c r="T7296" s="510"/>
      <c r="W7296">
        <f t="shared" si="782"/>
      </c>
      <c r="X7296">
        <f t="shared" si="783"/>
      </c>
      <c r="Y7296">
        <f t="shared" si="784"/>
      </c>
      <c r="Z7296">
        <f t="shared" si="785"/>
      </c>
    </row>
    <row r="7297" spans="1:26" ht="24">
      <c r="A7297" s="5">
        <v>6</v>
      </c>
      <c r="B7297" s="17" t="s">
        <v>1780</v>
      </c>
      <c r="C7297" s="9" t="s">
        <v>1781</v>
      </c>
      <c r="D7297" s="5"/>
      <c r="E7297" s="9"/>
      <c r="F7297" s="21">
        <v>200</v>
      </c>
      <c r="G7297" s="5">
        <f t="shared" si="786"/>
      </c>
      <c r="H7297" s="9">
        <v>1</v>
      </c>
      <c r="I7297" s="58">
        <f t="shared" si="787"/>
      </c>
      <c r="K7297" t="s">
        <v>1784</v>
      </c>
      <c r="M7297" t="s">
        <v>1772</v>
      </c>
      <c r="N7297" s="509" t="s">
        <v>1775</v>
      </c>
      <c r="O7297" s="255">
        <v>6</v>
      </c>
      <c r="P7297" s="64">
        <v>5</v>
      </c>
      <c r="Q7297" s="509">
        <f>+P7297+O7297+N7297</f>
      </c>
      <c r="R7297" s="64"/>
      <c r="S7297" s="64">
        <f>8+8+7</f>
      </c>
      <c r="T7297" s="510"/>
      <c r="W7297">
        <f t="shared" si="782"/>
      </c>
      <c r="X7297">
        <f t="shared" si="783"/>
      </c>
      <c r="Y7297">
        <f t="shared" si="784"/>
      </c>
      <c r="Z7297">
        <f t="shared" si="785"/>
      </c>
    </row>
    <row r="7298" spans="1:26">
      <c r="A7298" s="5">
        <v>7</v>
      </c>
      <c r="B7298" s="8" t="s">
        <v>1592</v>
      </c>
      <c r="C7298" s="5" t="s">
        <v>1593</v>
      </c>
      <c r="D7298" s="5"/>
      <c r="E7298" s="5"/>
      <c r="F7298" s="21">
        <v>500</v>
      </c>
      <c r="G7298" s="6">
        <f t="shared" si="786"/>
      </c>
      <c r="H7298" s="5">
        <v>1</v>
      </c>
      <c r="I7298" s="183">
        <f t="shared" si="787"/>
      </c>
      <c r="K7298" t="s">
        <v>1785</v>
      </c>
      <c r="M7298" t="s">
        <v>1773</v>
      </c>
      <c r="N7298" s="509" t="s">
        <v>1776</v>
      </c>
      <c r="O7298" s="255">
        <v>9</v>
      </c>
      <c r="P7298" s="64">
        <v>7.5</v>
      </c>
      <c r="Q7298" s="509">
        <f>+P7298+O7298+N7298</f>
      </c>
      <c r="R7298" s="64"/>
      <c r="S7298" s="64">
        <f>10+11+7.5</f>
      </c>
      <c r="T7298" s="510"/>
      <c r="W7298">
        <f t="shared" si="782"/>
      </c>
      <c r="X7298">
        <f t="shared" si="783"/>
      </c>
      <c r="Y7298">
        <f t="shared" si="784"/>
      </c>
      <c r="Z7298">
        <f t="shared" si="785"/>
      </c>
    </row>
    <row r="7299" spans="1:26">
      <c r="A7299" s="5">
        <v>8</v>
      </c>
      <c r="B7299" s="8" t="s">
        <v>1592</v>
      </c>
      <c r="C7299" s="5" t="s">
        <v>302</v>
      </c>
      <c r="D7299" s="5"/>
      <c r="E7299" s="5"/>
      <c r="F7299" s="21">
        <v>500</v>
      </c>
      <c r="G7299" s="6">
        <f t="shared" si="786"/>
      </c>
      <c r="H7299" s="5">
        <v>1</v>
      </c>
      <c r="I7299" s="183">
        <f t="shared" si="787"/>
      </c>
      <c r="K7299" t="s">
        <v>1785</v>
      </c>
      <c r="M7299" t="s">
        <v>1774</v>
      </c>
      <c r="N7299" s="509" t="s">
        <v>1777</v>
      </c>
      <c r="O7299" s="255">
        <v>12</v>
      </c>
      <c r="P7299" s="64">
        <v>9.5</v>
      </c>
      <c r="Q7299" s="509">
        <f>+P7299+O7299+N7299</f>
      </c>
      <c r="R7299" s="64"/>
      <c r="S7299" s="64">
        <f>12+14+9.5</f>
      </c>
      <c r="T7299" s="510"/>
      <c r="W7299">
        <f t="shared" si="782"/>
      </c>
      <c r="X7299">
        <f t="shared" si="783"/>
      </c>
      <c r="Y7299">
        <f t="shared" si="784"/>
      </c>
      <c r="Z7299">
        <f t="shared" si="785"/>
      </c>
    </row>
    <row r="7300" spans="1:26">
      <c r="A7300" s="5">
        <v>9</v>
      </c>
      <c r="B7300" s="8" t="s">
        <v>1592</v>
      </c>
      <c r="C7300" s="5" t="s">
        <v>1594</v>
      </c>
      <c r="D7300" s="5"/>
      <c r="E7300" s="5"/>
      <c r="F7300" s="21">
        <v>500</v>
      </c>
      <c r="G7300" s="6">
        <f t="shared" si="786"/>
      </c>
      <c r="H7300" s="5">
        <v>1</v>
      </c>
      <c r="I7300" s="183">
        <f t="shared" si="787"/>
      </c>
      <c r="K7300" t="s">
        <v>1785</v>
      </c>
      <c r="W7300">
        <f t="shared" ref="W7300:W7363" si="788">IF(LEFT($H7300&amp;"",5)="2019-",$H7300,W7299)</f>
      </c>
      <c r="X7300">
        <f t="shared" ref="X7300:X7363" si="789">IF($W7300="",0,IF(COUNTIF($AB$2:$AB$80,$W7300)&gt;0,1,0))</f>
      </c>
      <c r="Y7300">
        <f t="shared" ref="Y7300:Y7363" si="790">IF($C7300="","",UPPER(TRIM(IFERROR(LEFT($C7300&amp;"",FIND("/",$C7300&amp;"")-1),$C7300&amp;""))))</f>
      </c>
      <c r="Z7300">
        <f t="shared" ref="Z7300:Z7363" si="791">IFERROR(IF(ISNUMBER($G7300),$G7300,0),0)</f>
      </c>
    </row>
    <row r="7301" spans="1:26">
      <c r="A7301" s="5">
        <v>10</v>
      </c>
      <c r="B7301" s="8" t="s">
        <v>1786</v>
      </c>
      <c r="C7301" s="476" t="s">
        <v>1787</v>
      </c>
      <c r="D7301" s="5"/>
      <c r="E7301" s="5"/>
      <c r="F7301" s="21">
        <v>200</v>
      </c>
      <c r="G7301" s="6">
        <f t="shared" si="786"/>
      </c>
      <c r="H7301" s="5">
        <v>1</v>
      </c>
      <c r="I7301" s="183">
        <f t="shared" si="787"/>
      </c>
      <c r="W7301">
        <f t="shared" si="788"/>
      </c>
      <c r="X7301">
        <f t="shared" si="789"/>
      </c>
      <c r="Y7301">
        <f t="shared" si="790"/>
      </c>
      <c r="Z7301">
        <f t="shared" si="791"/>
      </c>
    </row>
    <row r="7302" spans="1:26">
      <c r="A7302" s="5">
        <v>11</v>
      </c>
      <c r="B7302" s="8" t="s">
        <v>1789</v>
      </c>
      <c r="C7302" s="476" t="s">
        <v>1788</v>
      </c>
      <c r="D7302" s="5"/>
      <c r="E7302" s="5"/>
      <c r="F7302" s="21">
        <v>200</v>
      </c>
      <c r="G7302" s="6">
        <f t="shared" si="786"/>
      </c>
      <c r="H7302" s="5">
        <v>1</v>
      </c>
      <c r="I7302" s="183">
        <f t="shared" si="787"/>
      </c>
      <c r="W7302">
        <f t="shared" si="788"/>
      </c>
      <c r="X7302">
        <f t="shared" si="789"/>
      </c>
      <c r="Y7302">
        <f t="shared" si="790"/>
      </c>
      <c r="Z7302">
        <f t="shared" si="791"/>
      </c>
    </row>
    <row r="7303" spans="1:26">
      <c r="A7303" s="5"/>
      <c r="B7303" s="8"/>
      <c r="C7303" s="5"/>
      <c r="D7303" s="5"/>
      <c r="E7303" s="5"/>
      <c r="F7303" s="21"/>
      <c r="G7303" s="6"/>
      <c r="H7303" s="5"/>
      <c r="I7303" s="183"/>
      <c r="W7303">
        <f t="shared" si="788"/>
      </c>
      <c r="X7303">
        <f t="shared" si="789"/>
      </c>
      <c r="Y7303">
        <f t="shared" si="790"/>
      </c>
      <c r="Z7303">
        <f t="shared" si="791"/>
      </c>
    </row>
    <row r="7304" spans="1:26">
      <c r="A7304" s="5"/>
      <c r="B7304" s="1572" t="s">
        <v>304</v>
      </c>
      <c r="C7304" s="1573"/>
      <c r="D7304" s="5"/>
      <c r="E7304" s="5"/>
      <c r="F7304" s="21"/>
      <c r="G7304" s="6"/>
      <c r="H7304" s="5"/>
      <c r="I7304" s="183"/>
      <c r="W7304">
        <f t="shared" si="788"/>
      </c>
      <c r="X7304">
        <f t="shared" si="789"/>
      </c>
      <c r="Y7304">
        <f t="shared" si="790"/>
      </c>
      <c r="Z7304">
        <f t="shared" si="791"/>
      </c>
    </row>
    <row r="7305" spans="1:26">
      <c r="A7305" s="5"/>
      <c r="B7305" s="1574"/>
      <c r="C7305" s="1575"/>
      <c r="D7305" s="5"/>
      <c r="E7305" s="5"/>
      <c r="F7305" s="21"/>
      <c r="G7305" s="6"/>
      <c r="H7305" s="5"/>
      <c r="I7305" s="183"/>
      <c r="W7305">
        <f t="shared" si="788"/>
      </c>
      <c r="X7305">
        <f t="shared" si="789"/>
      </c>
      <c r="Y7305">
        <f t="shared" si="790"/>
      </c>
      <c r="Z7305">
        <f t="shared" si="791"/>
      </c>
    </row>
    <row r="7306" spans="1:26" ht="15.75" thickBot="1">
      <c r="A7306" s="5"/>
      <c r="B7306" s="224"/>
      <c r="C7306" s="15"/>
      <c r="D7306" s="23"/>
      <c r="E7306" s="225"/>
      <c r="F7306" s="23"/>
      <c r="G7306" s="24"/>
      <c r="H7306" s="225"/>
      <c r="I7306" s="226"/>
      <c r="W7306">
        <f t="shared" si="788"/>
      </c>
      <c r="X7306">
        <f t="shared" si="789"/>
      </c>
      <c r="Y7306">
        <f t="shared" si="790"/>
      </c>
      <c r="Z7306">
        <f t="shared" si="791"/>
      </c>
    </row>
    <row r="7307" spans="1:26">
      <c r="A7307" s="227"/>
      <c r="B7307" s="17"/>
      <c r="C7307" s="5"/>
      <c r="D7307" s="59"/>
      <c r="E7307" s="59"/>
      <c r="F7307" s="53"/>
      <c r="G7307" s="78"/>
      <c r="H7307" s="68"/>
      <c r="I7307" s="228">
        <f>SUM(I7291:I7306)</f>
      </c>
      <c r="W7307">
        <f t="shared" si="788"/>
      </c>
      <c r="X7307">
        <f t="shared" si="789"/>
      </c>
      <c r="Y7307">
        <f t="shared" si="790"/>
      </c>
      <c r="Z7307">
        <f t="shared" si="791"/>
      </c>
    </row>
    <row r="7308" spans="1:26">
      <c r="A7308" s="10"/>
      <c r="B7308" s="10"/>
      <c r="C7308" s="69"/>
      <c r="D7308" s="69"/>
      <c r="E7308" s="69"/>
      <c r="F7308" s="69"/>
      <c r="G7308" s="69"/>
      <c r="H7308" s="112"/>
      <c r="I7308" s="191"/>
      <c r="W7308">
        <f t="shared" si="788"/>
      </c>
      <c r="X7308">
        <f t="shared" si="789"/>
      </c>
      <c r="Y7308">
        <f t="shared" si="790"/>
      </c>
      <c r="Z7308">
        <f t="shared" si="791"/>
      </c>
    </row>
    <row r="7309" spans="1:26" ht="15.75" thickBot="1">
      <c r="A7309" s="10"/>
      <c r="B7309" s="11" t="s">
        <v>20</v>
      </c>
      <c r="C7309" s="35"/>
      <c r="D7309" s="35"/>
      <c r="E7309" s="35"/>
      <c r="F7309" s="35"/>
      <c r="G7309" s="35"/>
      <c r="H7309" s="35"/>
      <c r="I7309" s="98"/>
      <c r="W7309">
        <f t="shared" si="788"/>
      </c>
      <c r="X7309">
        <f t="shared" si="789"/>
      </c>
      <c r="Y7309">
        <f t="shared" si="790"/>
      </c>
      <c r="Z7309">
        <f t="shared" si="791"/>
      </c>
    </row>
    <row r="7310" spans="1:26" ht="15.75" thickBot="1">
      <c r="A7310" s="99"/>
      <c r="B7310" s="38"/>
      <c r="C7310" s="39" t="s">
        <v>21</v>
      </c>
      <c r="D7310" s="40">
        <f>SUM(D7291:D7309)</f>
      </c>
      <c r="E7310" s="41" t="s">
        <v>360</v>
      </c>
      <c r="F7310" s="40">
        <f>SUM(F7291:F7309)</f>
      </c>
      <c r="G7310" s="40">
        <f>SUM(G7291:G7309)</f>
      </c>
      <c r="H7310" s="41">
        <f>+SUMPRODUCT(H7291:H7306,F7291:F7306)</f>
      </c>
      <c r="I7310" s="100">
        <f>+I7307-I7308</f>
      </c>
      <c r="W7310">
        <f t="shared" si="788"/>
      </c>
      <c r="X7310">
        <f t="shared" si="789"/>
      </c>
      <c r="Y7310">
        <f t="shared" si="790"/>
      </c>
      <c r="Z7310">
        <f t="shared" si="791"/>
      </c>
    </row>
    <row r="7311" spans="1:26">
      <c r="A7311" s="10"/>
      <c r="B7311" s="10"/>
      <c r="C7311" s="91"/>
      <c r="D7311" s="91"/>
      <c r="E7311" s="91"/>
      <c r="F7311" s="91"/>
      <c r="G7311" s="91"/>
      <c r="H7311" s="91"/>
      <c r="I7311" s="91"/>
      <c r="W7311">
        <f t="shared" si="788"/>
      </c>
      <c r="X7311">
        <f t="shared" si="789"/>
      </c>
      <c r="Y7311">
        <f t="shared" si="790"/>
      </c>
      <c r="Z7311">
        <f t="shared" si="791"/>
      </c>
    </row>
    <row r="7312" spans="1:26">
      <c r="W7312">
        <f t="shared" si="788"/>
      </c>
      <c r="X7312">
        <f t="shared" si="789"/>
      </c>
      <c r="Y7312">
        <f t="shared" si="790"/>
      </c>
      <c r="Z7312">
        <f t="shared" si="791"/>
      </c>
    </row>
    <row r="7313" spans="1:26">
      <c r="W7313">
        <f t="shared" si="788"/>
      </c>
      <c r="X7313">
        <f t="shared" si="789"/>
      </c>
      <c r="Y7313">
        <f t="shared" si="790"/>
      </c>
      <c r="Z7313">
        <f t="shared" si="791"/>
      </c>
    </row>
    <row r="7314" spans="1:26">
      <c r="A7314" s="1562" t="s">
        <v>0</v>
      </c>
      <c r="B7314" s="1562"/>
      <c r="C7314" s="1562"/>
      <c r="D7314" s="1562"/>
      <c r="E7314" s="1562"/>
      <c r="F7314" s="1562"/>
      <c r="G7314" s="1562"/>
      <c r="H7314" s="1562"/>
      <c r="I7314" s="1562"/>
      <c r="W7314">
        <f t="shared" si="788"/>
      </c>
      <c r="X7314">
        <f t="shared" si="789"/>
      </c>
      <c r="Y7314">
        <f t="shared" si="790"/>
      </c>
      <c r="Z7314">
        <f t="shared" si="791"/>
      </c>
    </row>
    <row r="7315" spans="1:26">
      <c r="W7315">
        <f t="shared" si="788"/>
      </c>
      <c r="X7315">
        <f t="shared" si="789"/>
      </c>
      <c r="Y7315">
        <f t="shared" si="790"/>
      </c>
      <c r="Z7315">
        <f t="shared" si="791"/>
      </c>
    </row>
    <row r="7316" spans="1:26">
      <c r="W7316">
        <f t="shared" si="788"/>
      </c>
      <c r="X7316">
        <f t="shared" si="789"/>
      </c>
      <c r="Y7316">
        <f t="shared" si="790"/>
      </c>
      <c r="Z7316">
        <f t="shared" si="791"/>
      </c>
    </row>
    <row r="7317" spans="1:26">
      <c r="A7317" s="1" t="s">
        <v>1</v>
      </c>
      <c r="B7317" s="1"/>
      <c r="G7317" s="2" t="s">
        <v>2</v>
      </c>
      <c r="H7317" s="3" t="s">
        <v>1740</v>
      </c>
      <c r="W7317">
        <f t="shared" si="788"/>
      </c>
      <c r="X7317">
        <f t="shared" si="789"/>
      </c>
      <c r="Y7317">
        <f t="shared" si="790"/>
      </c>
      <c r="Z7317">
        <f t="shared" si="791"/>
      </c>
    </row>
    <row r="7318" spans="1:26">
      <c r="A7318" s="1" t="inlineStr">
        <is>
          <t>Dealer-156</t>
        </is>
      </c>
      <c r="B7318" s="1"/>
      <c r="F7318" s="4"/>
      <c r="G7318" s="451" t="s">
        <v>1440</v>
      </c>
      <c r="H7318" s="1" t="s">
        <v>218</v>
      </c>
      <c r="W7318">
        <f t="shared" si="788"/>
      </c>
      <c r="X7318">
        <f t="shared" si="789"/>
      </c>
      <c r="Y7318">
        <f t="shared" si="790"/>
      </c>
      <c r="Z7318">
        <f t="shared" si="791"/>
      </c>
    </row>
    <row r="7319" spans="1:26">
      <c r="A7319" s="1" t="inlineStr">
        <is>
          <t>Dealer-331</t>
        </is>
      </c>
      <c r="B7319" s="1"/>
      <c r="H7319" s="22"/>
      <c r="W7319">
        <f t="shared" si="788"/>
      </c>
      <c r="X7319">
        <f t="shared" si="789"/>
      </c>
      <c r="Y7319">
        <f t="shared" si="790"/>
      </c>
      <c r="Z7319">
        <f t="shared" si="791"/>
      </c>
    </row>
    <row r="7320" spans="1:26">
      <c r="A7320" s="1"/>
      <c r="B7320" s="1"/>
      <c r="D7320" s="85"/>
      <c r="E7320" s="85"/>
      <c r="F7320" s="85"/>
      <c r="G7320" s="85"/>
      <c r="H7320" s="85"/>
      <c r="W7320">
        <f t="shared" si="788"/>
      </c>
      <c r="X7320">
        <f t="shared" si="789"/>
      </c>
      <c r="Y7320">
        <f t="shared" si="790"/>
      </c>
      <c r="Z7320">
        <f t="shared" si="791"/>
      </c>
    </row>
    <row r="7321" spans="1:26">
      <c r="A7321" s="12" t="s">
        <v>299</v>
      </c>
      <c r="B7321" s="86"/>
      <c r="D7321" s="85"/>
      <c r="E7321" s="85"/>
      <c r="F7321" s="85"/>
      <c r="G7321" s="85"/>
      <c r="H7321" s="85"/>
      <c r="W7321">
        <f t="shared" si="788"/>
      </c>
      <c r="X7321">
        <f t="shared" si="789"/>
      </c>
      <c r="Y7321">
        <f t="shared" si="790"/>
      </c>
      <c r="Z7321">
        <f t="shared" si="791"/>
      </c>
    </row>
    <row r="7322" spans="1:26">
      <c r="D7322" s="85"/>
      <c r="E7322" s="85"/>
      <c r="F7322" s="85"/>
      <c r="G7322" s="85"/>
      <c r="H7322" s="85"/>
      <c r="W7322">
        <f t="shared" si="788"/>
      </c>
      <c r="X7322">
        <f t="shared" si="789"/>
      </c>
      <c r="Y7322">
        <f t="shared" si="790"/>
      </c>
      <c r="Z7322">
        <f t="shared" si="791"/>
      </c>
    </row>
    <row r="7323" spans="1:26">
      <c r="W7323">
        <f t="shared" si="788"/>
      </c>
      <c r="X7323">
        <f t="shared" si="789"/>
      </c>
      <c r="Y7323">
        <f t="shared" si="790"/>
      </c>
      <c r="Z7323">
        <f t="shared" si="791"/>
      </c>
    </row>
    <row r="7324" spans="1:26">
      <c r="A7324" s="1" t="s">
        <v>5</v>
      </c>
      <c r="W7324">
        <f t="shared" si="788"/>
      </c>
      <c r="X7324">
        <f t="shared" si="789"/>
      </c>
      <c r="Y7324">
        <f t="shared" si="790"/>
      </c>
      <c r="Z7324">
        <f t="shared" si="791"/>
      </c>
    </row>
    <row r="7325" spans="1:26">
      <c r="A7325" s="1" t="s">
        <v>6</v>
      </c>
      <c r="W7325">
        <f t="shared" si="788"/>
      </c>
      <c r="X7325">
        <f t="shared" si="789"/>
      </c>
      <c r="Y7325">
        <f t="shared" si="790"/>
      </c>
      <c r="Z7325">
        <f t="shared" si="791"/>
      </c>
    </row>
    <row r="7326" spans="1:26">
      <c r="A7326" s="1" t="s">
        <v>7</v>
      </c>
      <c r="W7326">
        <f t="shared" si="788"/>
      </c>
      <c r="X7326">
        <f t="shared" si="789"/>
      </c>
      <c r="Y7326">
        <f t="shared" si="790"/>
      </c>
      <c r="Z7326">
        <f t="shared" si="791"/>
      </c>
    </row>
    <row r="7327" spans="1:26" ht="24">
      <c r="A7327" s="179" t="s">
        <v>8</v>
      </c>
      <c r="B7327" s="180" t="s">
        <v>9</v>
      </c>
      <c r="C7327" s="180" t="s">
        <v>10</v>
      </c>
      <c r="D7327" s="181" t="s">
        <v>11</v>
      </c>
      <c r="E7327" s="181" t="s">
        <v>12</v>
      </c>
      <c r="F7327" s="181" t="s">
        <v>13</v>
      </c>
      <c r="G7327" s="181" t="s">
        <v>14</v>
      </c>
      <c r="H7327" s="179" t="s">
        <v>15</v>
      </c>
      <c r="I7327" s="182" t="s">
        <v>16</v>
      </c>
      <c r="W7327">
        <f t="shared" si="788"/>
      </c>
      <c r="X7327">
        <f t="shared" si="789"/>
      </c>
      <c r="Y7327">
        <f t="shared" si="790"/>
      </c>
      <c r="Z7327">
        <f t="shared" si="791"/>
      </c>
    </row>
    <row r="7328" spans="1:26">
      <c r="A7328" s="5"/>
      <c r="B7328" s="1564" t="s">
        <v>1591</v>
      </c>
      <c r="C7328" s="1565"/>
      <c r="D7328" s="5"/>
      <c r="E7328" s="5"/>
      <c r="F7328" s="21"/>
      <c r="G7328" s="6"/>
      <c r="H7328" s="5"/>
      <c r="I7328" s="183"/>
      <c r="W7328">
        <f t="shared" si="788"/>
      </c>
      <c r="X7328">
        <f t="shared" si="789"/>
      </c>
      <c r="Y7328">
        <f t="shared" si="790"/>
      </c>
      <c r="Z7328">
        <f t="shared" si="791"/>
      </c>
    </row>
    <row r="7329" spans="1:26">
      <c r="A7329" s="5">
        <v>1</v>
      </c>
      <c r="B7329" s="8" t="s">
        <v>1793</v>
      </c>
      <c r="C7329" s="476"/>
      <c r="D7329" s="21"/>
      <c r="E7329" s="5"/>
      <c r="F7329" s="5">
        <v>100</v>
      </c>
      <c r="G7329" s="5">
        <f>+F7329</f>
      </c>
      <c r="H7329" s="5">
        <v>1</v>
      </c>
      <c r="I7329" s="58">
        <f>+H7329*G7329</f>
      </c>
      <c r="W7329">
        <f t="shared" si="788"/>
      </c>
      <c r="X7329">
        <f t="shared" si="789"/>
      </c>
      <c r="Y7329">
        <f t="shared" si="790"/>
      </c>
      <c r="Z7329">
        <f t="shared" si="791"/>
      </c>
    </row>
    <row r="7330" spans="1:26">
      <c r="A7330" s="5">
        <v>2</v>
      </c>
      <c r="B7330" s="17" t="s">
        <v>1792</v>
      </c>
      <c r="C7330" s="476"/>
      <c r="D7330" s="5"/>
      <c r="E7330" s="9"/>
      <c r="F7330" s="5">
        <v>100</v>
      </c>
      <c r="G7330" s="5">
        <f>+F7330</f>
      </c>
      <c r="H7330" s="5">
        <v>1</v>
      </c>
      <c r="I7330" s="58">
        <f>+H7330*G7330</f>
      </c>
      <c r="W7330">
        <f t="shared" si="788"/>
      </c>
      <c r="X7330">
        <f t="shared" si="789"/>
      </c>
      <c r="Y7330">
        <f t="shared" si="790"/>
      </c>
      <c r="Z7330">
        <f t="shared" si="791"/>
      </c>
    </row>
    <row r="7331" spans="1:26">
      <c r="A7331" s="5">
        <v>3</v>
      </c>
      <c r="B7331" s="17" t="s">
        <v>1794</v>
      </c>
      <c r="C7331" s="476"/>
      <c r="D7331" s="5"/>
      <c r="E7331" s="9"/>
      <c r="F7331" s="5">
        <v>100</v>
      </c>
      <c r="G7331" s="5">
        <f>+F7331</f>
      </c>
      <c r="H7331" s="5">
        <v>1</v>
      </c>
      <c r="I7331" s="58">
        <f>+H7331*G7331</f>
      </c>
      <c r="W7331">
        <f t="shared" si="788"/>
      </c>
      <c r="X7331">
        <f t="shared" si="789"/>
      </c>
      <c r="Y7331">
        <f t="shared" si="790"/>
      </c>
      <c r="Z7331">
        <f t="shared" si="791"/>
      </c>
    </row>
    <row r="7332" spans="1:26">
      <c r="A7332" s="5"/>
      <c r="B7332" s="17"/>
      <c r="C7332" s="9"/>
      <c r="D7332" s="5"/>
      <c r="E7332" s="9"/>
      <c r="F7332" s="21"/>
      <c r="G7332" s="5"/>
      <c r="H7332" s="9"/>
      <c r="I7332" s="58"/>
      <c r="W7332">
        <f t="shared" si="788"/>
      </c>
      <c r="X7332">
        <f t="shared" si="789"/>
      </c>
      <c r="Y7332">
        <f t="shared" si="790"/>
      </c>
      <c r="Z7332">
        <f t="shared" si="791"/>
      </c>
    </row>
    <row r="7333" spans="1:26">
      <c r="A7333" s="5"/>
      <c r="B7333" s="17"/>
      <c r="C7333" s="9"/>
      <c r="D7333" s="5"/>
      <c r="E7333" s="9"/>
      <c r="F7333" s="21"/>
      <c r="G7333" s="5"/>
      <c r="H7333" s="9"/>
      <c r="I7333" s="58"/>
      <c r="W7333">
        <f t="shared" si="788"/>
      </c>
      <c r="X7333">
        <f t="shared" si="789"/>
      </c>
      <c r="Y7333">
        <f t="shared" si="790"/>
      </c>
      <c r="Z7333">
        <f t="shared" si="791"/>
      </c>
    </row>
    <row r="7334" spans="1:26">
      <c r="A7334" s="5"/>
      <c r="B7334" s="17"/>
      <c r="C7334" s="9"/>
      <c r="D7334" s="5"/>
      <c r="E7334" s="9"/>
      <c r="F7334" s="21"/>
      <c r="G7334" s="5"/>
      <c r="H7334" s="9"/>
      <c r="I7334" s="58"/>
      <c r="W7334">
        <f t="shared" si="788"/>
      </c>
      <c r="X7334">
        <f t="shared" si="789"/>
      </c>
      <c r="Y7334">
        <f t="shared" si="790"/>
      </c>
      <c r="Z7334">
        <f t="shared" si="791"/>
      </c>
    </row>
    <row r="7335" spans="1:26">
      <c r="A7335" s="5"/>
      <c r="B7335" s="8"/>
      <c r="C7335" s="5"/>
      <c r="D7335" s="5"/>
      <c r="E7335" s="5"/>
      <c r="F7335" s="21"/>
      <c r="G7335" s="6"/>
      <c r="H7335" s="5"/>
      <c r="I7335" s="183"/>
      <c r="W7335">
        <f t="shared" si="788"/>
      </c>
      <c r="X7335">
        <f t="shared" si="789"/>
      </c>
      <c r="Y7335">
        <f t="shared" si="790"/>
      </c>
      <c r="Z7335">
        <f t="shared" si="791"/>
      </c>
    </row>
    <row r="7336" spans="1:26">
      <c r="A7336" s="5"/>
      <c r="B7336" s="8"/>
      <c r="C7336" s="5"/>
      <c r="D7336" s="5"/>
      <c r="E7336" s="5"/>
      <c r="F7336" s="21"/>
      <c r="G7336" s="6"/>
      <c r="H7336" s="5"/>
      <c r="I7336" s="183"/>
      <c r="W7336">
        <f t="shared" si="788"/>
      </c>
      <c r="X7336">
        <f t="shared" si="789"/>
      </c>
      <c r="Y7336">
        <f t="shared" si="790"/>
      </c>
      <c r="Z7336">
        <f t="shared" si="791"/>
      </c>
    </row>
    <row r="7337" spans="1:26">
      <c r="A7337" s="5"/>
      <c r="B7337" s="8"/>
      <c r="C7337" s="5"/>
      <c r="D7337" s="5"/>
      <c r="E7337" s="5"/>
      <c r="F7337" s="21"/>
      <c r="G7337" s="6"/>
      <c r="H7337" s="5"/>
      <c r="I7337" s="183"/>
      <c r="W7337">
        <f t="shared" si="788"/>
      </c>
      <c r="X7337">
        <f t="shared" si="789"/>
      </c>
      <c r="Y7337">
        <f t="shared" si="790"/>
      </c>
      <c r="Z7337">
        <f t="shared" si="791"/>
      </c>
    </row>
    <row r="7338" spans="1:26">
      <c r="A7338" s="5"/>
      <c r="B7338" s="8"/>
      <c r="C7338" s="476"/>
      <c r="D7338" s="5"/>
      <c r="E7338" s="5"/>
      <c r="F7338" s="21"/>
      <c r="G7338" s="6"/>
      <c r="H7338" s="5"/>
      <c r="I7338" s="183"/>
      <c r="W7338">
        <f t="shared" si="788"/>
      </c>
      <c r="X7338">
        <f t="shared" si="789"/>
      </c>
      <c r="Y7338">
        <f t="shared" si="790"/>
      </c>
      <c r="Z7338">
        <f t="shared" si="791"/>
      </c>
    </row>
    <row r="7339" spans="1:26">
      <c r="A7339" s="5"/>
      <c r="B7339" s="8"/>
      <c r="C7339" s="476"/>
      <c r="D7339" s="5"/>
      <c r="E7339" s="5"/>
      <c r="F7339" s="21"/>
      <c r="G7339" s="6"/>
      <c r="H7339" s="5"/>
      <c r="I7339" s="183"/>
      <c r="W7339">
        <f t="shared" si="788"/>
      </c>
      <c r="X7339">
        <f t="shared" si="789"/>
      </c>
      <c r="Y7339">
        <f t="shared" si="790"/>
      </c>
      <c r="Z7339">
        <f t="shared" si="791"/>
      </c>
    </row>
    <row r="7340" spans="1:26">
      <c r="A7340" s="5"/>
      <c r="B7340" s="8"/>
      <c r="C7340" s="5"/>
      <c r="D7340" s="5"/>
      <c r="E7340" s="5"/>
      <c r="F7340" s="21"/>
      <c r="G7340" s="6"/>
      <c r="H7340" s="5"/>
      <c r="I7340" s="183"/>
      <c r="W7340">
        <f t="shared" si="788"/>
      </c>
      <c r="X7340">
        <f t="shared" si="789"/>
      </c>
      <c r="Y7340">
        <f t="shared" si="790"/>
      </c>
      <c r="Z7340">
        <f t="shared" si="791"/>
      </c>
    </row>
    <row r="7341" spans="1:26">
      <c r="A7341" s="5"/>
      <c r="B7341" s="1572" t="s">
        <v>304</v>
      </c>
      <c r="C7341" s="1573"/>
      <c r="D7341" s="5"/>
      <c r="E7341" s="5"/>
      <c r="F7341" s="21"/>
      <c r="G7341" s="6"/>
      <c r="H7341" s="5"/>
      <c r="I7341" s="183"/>
      <c r="W7341">
        <f t="shared" si="788"/>
      </c>
      <c r="X7341">
        <f t="shared" si="789"/>
      </c>
      <c r="Y7341">
        <f t="shared" si="790"/>
      </c>
      <c r="Z7341">
        <f t="shared" si="791"/>
      </c>
    </row>
    <row r="7342" spans="1:26">
      <c r="A7342" s="5"/>
      <c r="B7342" s="1574"/>
      <c r="C7342" s="1575"/>
      <c r="D7342" s="5"/>
      <c r="E7342" s="5"/>
      <c r="F7342" s="21"/>
      <c r="G7342" s="6"/>
      <c r="H7342" s="5"/>
      <c r="I7342" s="183"/>
      <c r="W7342">
        <f t="shared" si="788"/>
      </c>
      <c r="X7342">
        <f t="shared" si="789"/>
      </c>
      <c r="Y7342">
        <f t="shared" si="790"/>
      </c>
      <c r="Z7342">
        <f t="shared" si="791"/>
      </c>
    </row>
    <row r="7343" spans="1:26" ht="15.75" thickBot="1">
      <c r="A7343" s="5"/>
      <c r="B7343" s="224"/>
      <c r="C7343" s="15"/>
      <c r="D7343" s="23"/>
      <c r="E7343" s="225"/>
      <c r="F7343" s="23"/>
      <c r="G7343" s="24"/>
      <c r="H7343" s="225"/>
      <c r="I7343" s="226"/>
      <c r="W7343">
        <f t="shared" si="788"/>
      </c>
      <c r="X7343">
        <f t="shared" si="789"/>
      </c>
      <c r="Y7343">
        <f t="shared" si="790"/>
      </c>
      <c r="Z7343">
        <f t="shared" si="791"/>
      </c>
    </row>
    <row r="7344" spans="1:26">
      <c r="A7344" s="227"/>
      <c r="B7344" s="17"/>
      <c r="C7344" s="5"/>
      <c r="D7344" s="59"/>
      <c r="E7344" s="59"/>
      <c r="F7344" s="53"/>
      <c r="G7344" s="78"/>
      <c r="H7344" s="68"/>
      <c r="I7344" s="228">
        <f>SUM(I7328:I7343)</f>
      </c>
      <c r="W7344">
        <f t="shared" si="788"/>
      </c>
      <c r="X7344">
        <f t="shared" si="789"/>
      </c>
      <c r="Y7344">
        <f t="shared" si="790"/>
      </c>
      <c r="Z7344">
        <f t="shared" si="791"/>
      </c>
    </row>
    <row r="7345" spans="1:26">
      <c r="A7345" s="10"/>
      <c r="B7345" s="10"/>
      <c r="C7345" s="69"/>
      <c r="D7345" s="69"/>
      <c r="E7345" s="69"/>
      <c r="F7345" s="69"/>
      <c r="G7345" s="69"/>
      <c r="H7345" s="112"/>
      <c r="I7345" s="191"/>
      <c r="W7345">
        <f t="shared" si="788"/>
      </c>
      <c r="X7345">
        <f t="shared" si="789"/>
      </c>
      <c r="Y7345">
        <f t="shared" si="790"/>
      </c>
      <c r="Z7345">
        <f t="shared" si="791"/>
      </c>
    </row>
    <row r="7346" spans="1:26" ht="15.75" thickBot="1">
      <c r="A7346" s="10"/>
      <c r="B7346" s="11" t="s">
        <v>20</v>
      </c>
      <c r="C7346" s="35"/>
      <c r="D7346" s="35"/>
      <c r="E7346" s="35"/>
      <c r="F7346" s="35"/>
      <c r="G7346" s="35"/>
      <c r="H7346" s="35"/>
      <c r="I7346" s="98"/>
      <c r="W7346">
        <f t="shared" si="788"/>
      </c>
      <c r="X7346">
        <f t="shared" si="789"/>
      </c>
      <c r="Y7346">
        <f t="shared" si="790"/>
      </c>
      <c r="Z7346">
        <f t="shared" si="791"/>
      </c>
    </row>
    <row r="7347" spans="1:26" ht="15.75" thickBot="1">
      <c r="A7347" s="99"/>
      <c r="B7347" s="38"/>
      <c r="C7347" s="39" t="s">
        <v>21</v>
      </c>
      <c r="D7347" s="40">
        <f>SUM(D7328:D7346)</f>
      </c>
      <c r="E7347" s="41" t="s">
        <v>360</v>
      </c>
      <c r="F7347" s="40">
        <f>SUM(F7328:F7346)</f>
      </c>
      <c r="G7347" s="40">
        <f>SUM(G7328:G7346)</f>
      </c>
      <c r="H7347" s="41">
        <f>+SUMPRODUCT(H7328:H7343,F7328:F7343)</f>
      </c>
      <c r="I7347" s="100">
        <f>+I7344-I7345</f>
      </c>
      <c r="W7347">
        <f t="shared" si="788"/>
      </c>
      <c r="X7347">
        <f t="shared" si="789"/>
      </c>
      <c r="Y7347">
        <f t="shared" si="790"/>
      </c>
      <c r="Z7347">
        <f t="shared" si="791"/>
      </c>
    </row>
    <row r="7348" spans="1:26">
      <c r="A7348" s="10"/>
      <c r="B7348" s="10"/>
      <c r="C7348" s="91"/>
      <c r="D7348" s="91"/>
      <c r="E7348" s="91"/>
      <c r="F7348" s="91"/>
      <c r="G7348" s="91"/>
      <c r="H7348" s="91"/>
      <c r="I7348" s="91"/>
      <c r="W7348">
        <f t="shared" si="788"/>
      </c>
      <c r="X7348">
        <f t="shared" si="789"/>
      </c>
      <c r="Y7348">
        <f t="shared" si="790"/>
      </c>
      <c r="Z7348">
        <f t="shared" si="791"/>
      </c>
    </row>
    <row r="7349" spans="1:26">
      <c r="W7349">
        <f t="shared" si="788"/>
      </c>
      <c r="X7349">
        <f t="shared" si="789"/>
      </c>
      <c r="Y7349">
        <f t="shared" si="790"/>
      </c>
      <c r="Z7349">
        <f t="shared" si="791"/>
      </c>
    </row>
    <row r="7350" spans="1:26">
      <c r="W7350">
        <f t="shared" si="788"/>
      </c>
      <c r="X7350">
        <f t="shared" si="789"/>
      </c>
      <c r="Y7350">
        <f t="shared" si="790"/>
      </c>
      <c r="Z7350">
        <f t="shared" si="791"/>
      </c>
    </row>
    <row r="7351" spans="1:26">
      <c r="W7351">
        <f t="shared" si="788"/>
      </c>
      <c r="X7351">
        <f t="shared" si="789"/>
      </c>
      <c r="Y7351">
        <f t="shared" si="790"/>
      </c>
      <c r="Z7351">
        <f t="shared" si="791"/>
      </c>
    </row>
    <row r="7352" spans="1:26">
      <c r="W7352">
        <f t="shared" si="788"/>
      </c>
      <c r="X7352">
        <f t="shared" si="789"/>
      </c>
      <c r="Y7352">
        <f t="shared" si="790"/>
      </c>
      <c r="Z7352">
        <f t="shared" si="791"/>
      </c>
    </row>
    <row r="7353" spans="1:26">
      <c r="A7353" s="1562" t="s">
        <v>0</v>
      </c>
      <c r="B7353" s="1562"/>
      <c r="C7353" s="1562"/>
      <c r="D7353" s="1562"/>
      <c r="E7353" s="1562"/>
      <c r="F7353" s="1562"/>
      <c r="G7353" s="1562"/>
      <c r="H7353" s="1562"/>
      <c r="I7353" s="1562"/>
      <c r="W7353">
        <f t="shared" si="788"/>
      </c>
      <c r="X7353">
        <f t="shared" si="789"/>
      </c>
      <c r="Y7353">
        <f t="shared" si="790"/>
      </c>
      <c r="Z7353">
        <f t="shared" si="791"/>
      </c>
    </row>
    <row r="7354" spans="1:26">
      <c r="W7354">
        <f t="shared" si="788"/>
      </c>
      <c r="X7354">
        <f t="shared" si="789"/>
      </c>
      <c r="Y7354">
        <f t="shared" si="790"/>
      </c>
      <c r="Z7354">
        <f t="shared" si="791"/>
      </c>
    </row>
    <row r="7355" spans="1:26">
      <c r="A7355" s="1" t="s">
        <v>1</v>
      </c>
      <c r="B7355" s="124"/>
      <c r="C7355" s="124"/>
      <c r="D7355" s="124"/>
      <c r="E7355" s="124"/>
      <c r="G7355" s="495" t="s">
        <v>2</v>
      </c>
      <c r="H7355" s="3" t="s">
        <v>1796</v>
      </c>
      <c r="I7355" s="124"/>
      <c r="W7355">
        <f t="shared" si="788"/>
      </c>
      <c r="X7355">
        <f t="shared" si="789"/>
      </c>
      <c r="Y7355">
        <f t="shared" si="790"/>
      </c>
      <c r="Z7355">
        <f t="shared" si="791"/>
      </c>
    </row>
    <row r="7356" spans="1:26">
      <c r="A7356" s="22" t="inlineStr">
        <is>
          <t>Dealer-057</t>
        </is>
      </c>
      <c r="F7356" s="4"/>
      <c r="G7356" s="496" t="s">
        <v>1440</v>
      </c>
      <c r="H7356" s="1" t="s">
        <v>219</v>
      </c>
      <c r="W7356">
        <f t="shared" si="788"/>
      </c>
      <c r="X7356">
        <f t="shared" si="789"/>
      </c>
      <c r="Y7356">
        <f t="shared" si="790"/>
      </c>
      <c r="Z7356">
        <f t="shared" si="791"/>
      </c>
    </row>
    <row r="7357" spans="1:26">
      <c r="A7357" s="160" t="inlineStr">
        <is>
          <t>Dealer-013</t>
        </is>
      </c>
      <c r="B7357" s="1"/>
      <c r="W7357">
        <f t="shared" si="788"/>
      </c>
      <c r="X7357">
        <f t="shared" si="789"/>
      </c>
      <c r="Y7357">
        <f t="shared" si="790"/>
      </c>
      <c r="Z7357">
        <f t="shared" si="791"/>
      </c>
    </row>
    <row r="7358" spans="1:26">
      <c r="A7358" s="160" t="inlineStr">
        <is>
          <t>Address line (redacted)</t>
        </is>
      </c>
      <c r="B7358" s="1"/>
      <c r="W7358">
        <f t="shared" si="788"/>
      </c>
      <c r="X7358">
        <f t="shared" si="789"/>
      </c>
      <c r="Y7358">
        <f t="shared" si="790"/>
      </c>
      <c r="Z7358">
        <f t="shared" si="791"/>
      </c>
    </row>
    <row r="7359" spans="1:26">
      <c r="A7359" s="160" t="inlineStr">
        <is>
          <t>Address line (redacted)</t>
        </is>
      </c>
      <c r="B7359" s="243"/>
      <c r="W7359">
        <f t="shared" si="788"/>
      </c>
      <c r="X7359">
        <f t="shared" si="789"/>
      </c>
      <c r="Y7359">
        <f t="shared" si="790"/>
      </c>
      <c r="Z7359">
        <f t="shared" si="791"/>
      </c>
    </row>
    <row r="7360" spans="1:26">
      <c r="B7360" s="1"/>
      <c r="W7360">
        <f t="shared" si="788"/>
      </c>
      <c r="X7360">
        <f t="shared" si="789"/>
      </c>
      <c r="Y7360">
        <f t="shared" si="790"/>
      </c>
      <c r="Z7360">
        <f t="shared" si="791"/>
      </c>
    </row>
    <row r="7361" spans="1:26">
      <c r="A7361" s="1" t="s">
        <v>5</v>
      </c>
      <c r="W7361">
        <f t="shared" si="788"/>
      </c>
      <c r="X7361">
        <f t="shared" si="789"/>
      </c>
      <c r="Y7361">
        <f t="shared" si="790"/>
      </c>
      <c r="Z7361">
        <f t="shared" si="791"/>
      </c>
    </row>
    <row r="7362" spans="1:26">
      <c r="A7362" s="1" t="s">
        <v>6</v>
      </c>
      <c r="W7362">
        <f t="shared" si="788"/>
      </c>
      <c r="X7362">
        <f t="shared" si="789"/>
      </c>
      <c r="Y7362">
        <f t="shared" si="790"/>
      </c>
      <c r="Z7362">
        <f t="shared" si="791"/>
      </c>
    </row>
    <row r="7363" spans="1:26" ht="15.75" thickBot="1">
      <c r="A7363" s="1" t="s">
        <v>7</v>
      </c>
      <c r="W7363">
        <f t="shared" si="788"/>
      </c>
      <c r="X7363">
        <f t="shared" si="789"/>
      </c>
      <c r="Y7363">
        <f t="shared" si="790"/>
      </c>
      <c r="Z7363">
        <f t="shared" si="791"/>
      </c>
    </row>
    <row r="7364" spans="1:26" ht="24.75" thickBot="1">
      <c r="A7364" s="162" t="s">
        <v>8</v>
      </c>
      <c r="B7364" s="163" t="s">
        <v>9</v>
      </c>
      <c r="C7364" s="163" t="s">
        <v>10</v>
      </c>
      <c r="D7364" s="164" t="s">
        <v>11</v>
      </c>
      <c r="E7364" s="164" t="s">
        <v>12</v>
      </c>
      <c r="F7364" s="164" t="s">
        <v>13</v>
      </c>
      <c r="G7364" s="164" t="s">
        <v>14</v>
      </c>
      <c r="H7364" s="165" t="s">
        <v>15</v>
      </c>
      <c r="I7364" s="166" t="s">
        <v>16</v>
      </c>
      <c r="W7364">
        <f t="shared" ref="W7364:W7427" si="792">IF(LEFT($H7364&amp;"",5)="2019-",$H7364,W7363)</f>
      </c>
      <c r="X7364">
        <f t="shared" ref="X7364:X7427" si="793">IF($W7364="",0,IF(COUNTIF($AB$2:$AB$80,$W7364)&gt;0,1,0))</f>
      </c>
      <c r="Y7364">
        <f t="shared" ref="Y7364:Y7427" si="794">IF($C7364="","",UPPER(TRIM(IFERROR(LEFT($C7364&amp;"",FIND("/",$C7364&amp;"")-1),$C7364&amp;""))))</f>
      </c>
      <c r="Z7364">
        <f t="shared" ref="Z7364:Z7427" si="795">IFERROR(IF(ISNUMBER($G7364),$G7364,0),0)</f>
      </c>
    </row>
    <row r="7365" spans="1:26">
      <c r="A7365" s="57"/>
      <c r="B7365" s="1566" t="s">
        <v>17</v>
      </c>
      <c r="C7365" s="1567"/>
      <c r="D7365" s="5"/>
      <c r="E7365" s="5"/>
      <c r="F7365" s="5"/>
      <c r="G7365" s="6"/>
      <c r="H7365" s="5"/>
      <c r="I7365" s="58"/>
      <c r="W7365">
        <f t="shared" si="792"/>
      </c>
      <c r="X7365">
        <f t="shared" si="793"/>
      </c>
      <c r="Y7365">
        <f t="shared" si="794"/>
      </c>
      <c r="Z7365">
        <f t="shared" si="795"/>
      </c>
    </row>
    <row r="7366" spans="1:26">
      <c r="A7366" s="5">
        <v>1</v>
      </c>
      <c r="B7366" s="8" t="s">
        <v>1331</v>
      </c>
      <c r="C7366" s="5" t="s">
        <v>1330</v>
      </c>
      <c r="D7366" s="5">
        <v>1</v>
      </c>
      <c r="E7366" s="5">
        <v>5</v>
      </c>
      <c r="F7366" s="5">
        <f>+E7366*D7366</f>
      </c>
      <c r="G7366" s="581">
        <f>+E7366*D7366</f>
      </c>
      <c r="H7366" s="5">
        <v>1</v>
      </c>
      <c r="I7366" s="58">
        <f>+H7366*G7366</f>
      </c>
      <c r="W7366">
        <f t="shared" si="792"/>
      </c>
      <c r="X7366">
        <f t="shared" si="793"/>
      </c>
      <c r="Y7366">
        <f t="shared" si="794"/>
      </c>
      <c r="Z7366">
        <f t="shared" si="795"/>
      </c>
    </row>
    <row r="7367" spans="1:26">
      <c r="A7367" s="5"/>
      <c r="B7367" s="8" t="s">
        <v>1331</v>
      </c>
      <c r="C7367" s="5" t="s">
        <v>1330</v>
      </c>
      <c r="D7367" s="5">
        <v>2</v>
      </c>
      <c r="E7367" s="5">
        <v>1</v>
      </c>
      <c r="F7367" s="5">
        <f>+E7367*D7367</f>
      </c>
      <c r="G7367" s="581">
        <f>+E7367*D7367</f>
      </c>
      <c r="H7367" s="5">
        <v>1</v>
      </c>
      <c r="I7367" s="58">
        <f>+H7367*G7367</f>
      </c>
      <c r="W7367">
        <f t="shared" si="792"/>
      </c>
      <c r="X7367">
        <f t="shared" si="793"/>
      </c>
      <c r="Y7367">
        <f t="shared" si="794"/>
      </c>
      <c r="Z7367">
        <f t="shared" si="795"/>
      </c>
    </row>
    <row r="7368" spans="1:26">
      <c r="A7368" s="5">
        <v>2</v>
      </c>
      <c r="B7368" s="8" t="s">
        <v>858</v>
      </c>
      <c r="C7368" s="5" t="s">
        <v>857</v>
      </c>
      <c r="D7368" s="5">
        <v>1</v>
      </c>
      <c r="E7368" s="5">
        <v>5</v>
      </c>
      <c r="F7368" s="5">
        <f>+E7368*D7368</f>
      </c>
      <c r="G7368" s="581">
        <f>+E7368*D7368</f>
      </c>
      <c r="H7368" s="5">
        <v>1</v>
      </c>
      <c r="I7368" s="58">
        <f>+H7368*G7368</f>
      </c>
      <c r="W7368">
        <f t="shared" si="792"/>
      </c>
      <c r="X7368">
        <f t="shared" si="793"/>
      </c>
      <c r="Y7368">
        <f t="shared" si="794"/>
      </c>
      <c r="Z7368">
        <f t="shared" si="795"/>
      </c>
    </row>
    <row r="7369" spans="1:26">
      <c r="A7369" s="167"/>
      <c r="B7369" s="8"/>
      <c r="C7369" s="9"/>
      <c r="D7369" s="107"/>
      <c r="E7369" s="5"/>
      <c r="F7369" s="5"/>
      <c r="G7369" s="127"/>
      <c r="H7369" s="5"/>
      <c r="I7369" s="102"/>
      <c r="W7369">
        <f t="shared" si="792"/>
      </c>
      <c r="X7369">
        <f t="shared" si="793"/>
      </c>
      <c r="Y7369">
        <f t="shared" si="794"/>
      </c>
      <c r="Z7369">
        <f t="shared" si="795"/>
      </c>
    </row>
    <row r="7370" spans="1:26">
      <c r="A7370" s="57"/>
      <c r="B7370" s="244"/>
      <c r="C7370" s="104"/>
      <c r="D7370" s="184"/>
      <c r="E7370" s="184"/>
      <c r="F7370" s="245"/>
      <c r="G7370" s="187"/>
      <c r="H7370" s="184"/>
      <c r="I7370" s="108"/>
      <c r="W7370">
        <f t="shared" si="792"/>
      </c>
      <c r="X7370">
        <f t="shared" si="793"/>
      </c>
      <c r="Y7370">
        <f t="shared" si="794"/>
      </c>
      <c r="Z7370">
        <f t="shared" si="795"/>
      </c>
    </row>
    <row r="7371" spans="1:26">
      <c r="A7371" s="57"/>
      <c r="B7371" s="244"/>
      <c r="C7371" s="104"/>
      <c r="D7371" s="184"/>
      <c r="E7371" s="184"/>
      <c r="F7371" s="245"/>
      <c r="G7371" s="187"/>
      <c r="H7371" s="184"/>
      <c r="I7371" s="108"/>
      <c r="W7371">
        <f t="shared" si="792"/>
      </c>
      <c r="X7371">
        <f t="shared" si="793"/>
      </c>
      <c r="Y7371">
        <f t="shared" si="794"/>
      </c>
      <c r="Z7371">
        <f t="shared" si="795"/>
      </c>
    </row>
    <row r="7372" spans="1:26">
      <c r="A7372" s="57"/>
      <c r="B7372" s="244"/>
      <c r="C7372" s="104"/>
      <c r="D7372" s="184"/>
      <c r="E7372" s="184"/>
      <c r="F7372" s="245"/>
      <c r="G7372" s="187"/>
      <c r="H7372" s="184"/>
      <c r="I7372" s="108"/>
      <c r="W7372">
        <f t="shared" si="792"/>
      </c>
      <c r="X7372">
        <f t="shared" si="793"/>
      </c>
      <c r="Y7372">
        <f t="shared" si="794"/>
      </c>
      <c r="Z7372">
        <f t="shared" si="795"/>
      </c>
    </row>
    <row r="7373" spans="1:26">
      <c r="A7373" s="57"/>
      <c r="B7373" s="244"/>
      <c r="C7373" s="104"/>
      <c r="D7373" s="184"/>
      <c r="E7373" s="184"/>
      <c r="F7373" s="245"/>
      <c r="G7373" s="187"/>
      <c r="H7373" s="184"/>
      <c r="I7373" s="108"/>
      <c r="W7373">
        <f t="shared" si="792"/>
      </c>
      <c r="X7373">
        <f t="shared" si="793"/>
      </c>
      <c r="Y7373">
        <f t="shared" si="794"/>
      </c>
      <c r="Z7373">
        <f t="shared" si="795"/>
      </c>
    </row>
    <row r="7374" spans="1:26">
      <c r="A7374" s="57"/>
      <c r="B7374" s="244"/>
      <c r="C7374" s="104"/>
      <c r="D7374" s="184"/>
      <c r="E7374" s="184"/>
      <c r="F7374" s="245"/>
      <c r="G7374" s="187"/>
      <c r="H7374" s="184"/>
      <c r="I7374" s="108"/>
      <c r="W7374">
        <f t="shared" si="792"/>
      </c>
      <c r="X7374">
        <f t="shared" si="793"/>
      </c>
      <c r="Y7374">
        <f t="shared" si="794"/>
      </c>
      <c r="Z7374">
        <f t="shared" si="795"/>
      </c>
    </row>
    <row r="7375" spans="1:26">
      <c r="A7375" s="57"/>
      <c r="B7375" s="244"/>
      <c r="C7375" s="104"/>
      <c r="D7375" s="184"/>
      <c r="E7375" s="184"/>
      <c r="F7375" s="245"/>
      <c r="G7375" s="187"/>
      <c r="H7375" s="184"/>
      <c r="I7375" s="108"/>
      <c r="W7375">
        <f t="shared" si="792"/>
      </c>
      <c r="X7375">
        <f t="shared" si="793"/>
      </c>
      <c r="Y7375">
        <f t="shared" si="794"/>
      </c>
      <c r="Z7375">
        <f t="shared" si="795"/>
      </c>
    </row>
    <row r="7376" spans="1:26">
      <c r="A7376" s="57"/>
      <c r="B7376" s="8"/>
      <c r="C7376" s="9"/>
      <c r="D7376" s="184"/>
      <c r="E7376" s="184"/>
      <c r="F7376" s="245"/>
      <c r="G7376" s="187"/>
      <c r="H7376" s="184"/>
      <c r="I7376" s="108"/>
      <c r="W7376">
        <f t="shared" si="792"/>
      </c>
      <c r="X7376">
        <f t="shared" si="793"/>
      </c>
      <c r="Y7376">
        <f t="shared" si="794"/>
      </c>
      <c r="Z7376">
        <f t="shared" si="795"/>
      </c>
    </row>
    <row r="7377" spans="1:26">
      <c r="A7377" s="57"/>
      <c r="B7377" s="244"/>
      <c r="C7377" s="104"/>
      <c r="D7377" s="184"/>
      <c r="E7377" s="184"/>
      <c r="F7377" s="245"/>
      <c r="G7377" s="187"/>
      <c r="H7377" s="184"/>
      <c r="I7377" s="108"/>
      <c r="W7377">
        <f t="shared" si="792"/>
      </c>
      <c r="X7377">
        <f t="shared" si="793"/>
      </c>
      <c r="Y7377">
        <f t="shared" si="794"/>
      </c>
      <c r="Z7377">
        <f t="shared" si="795"/>
      </c>
    </row>
    <row r="7378" spans="1:26">
      <c r="A7378" s="57"/>
      <c r="B7378" s="246"/>
      <c r="C7378" s="246"/>
      <c r="D7378" s="184"/>
      <c r="E7378" s="184"/>
      <c r="F7378" s="245"/>
      <c r="G7378" s="187"/>
      <c r="H7378" s="184"/>
      <c r="I7378" s="108"/>
      <c r="W7378">
        <f t="shared" si="792"/>
      </c>
      <c r="X7378">
        <f t="shared" si="793"/>
      </c>
      <c r="Y7378">
        <f t="shared" si="794"/>
      </c>
      <c r="Z7378">
        <f t="shared" si="795"/>
      </c>
    </row>
    <row r="7379" spans="1:26">
      <c r="A7379" s="57"/>
      <c r="B7379" s="246"/>
      <c r="C7379" s="246"/>
      <c r="D7379" s="184"/>
      <c r="E7379" s="184"/>
      <c r="F7379" s="245"/>
      <c r="G7379" s="187"/>
      <c r="H7379" s="184"/>
      <c r="I7379" s="108"/>
      <c r="W7379">
        <f t="shared" si="792"/>
      </c>
      <c r="X7379">
        <f t="shared" si="793"/>
      </c>
      <c r="Y7379">
        <f t="shared" si="794"/>
      </c>
      <c r="Z7379">
        <f t="shared" si="795"/>
      </c>
    </row>
    <row r="7380" spans="1:26">
      <c r="A7380" s="57"/>
      <c r="B7380" s="246"/>
      <c r="C7380" s="246"/>
      <c r="D7380" s="184"/>
      <c r="E7380" s="184"/>
      <c r="F7380" s="245"/>
      <c r="G7380" s="187"/>
      <c r="H7380" s="184"/>
      <c r="I7380" s="108"/>
      <c r="W7380">
        <f t="shared" si="792"/>
      </c>
      <c r="X7380">
        <f t="shared" si="793"/>
      </c>
      <c r="Y7380">
        <f t="shared" si="794"/>
      </c>
      <c r="Z7380">
        <f t="shared" si="795"/>
      </c>
    </row>
    <row r="7381" spans="1:26" ht="15.75" thickBot="1">
      <c r="A7381" s="33"/>
      <c r="B7381" s="17"/>
      <c r="C7381" s="88"/>
      <c r="D7381" s="23"/>
      <c r="E7381" s="23"/>
      <c r="F7381" s="171"/>
      <c r="G7381" s="24"/>
      <c r="H7381" s="23"/>
      <c r="I7381" s="172"/>
      <c r="W7381">
        <f t="shared" si="792"/>
      </c>
      <c r="X7381">
        <f t="shared" si="793"/>
      </c>
      <c r="Y7381">
        <f t="shared" si="794"/>
      </c>
      <c r="Z7381">
        <f t="shared" si="795"/>
      </c>
    </row>
    <row r="7382" spans="1:26">
      <c r="A7382" s="37"/>
      <c r="B7382" s="17"/>
      <c r="C7382" s="10"/>
      <c r="D7382" s="91"/>
      <c r="E7382" s="91"/>
      <c r="F7382" s="91"/>
      <c r="G7382" s="92" t="s">
        <v>19</v>
      </c>
      <c r="H7382" s="91"/>
      <c r="I7382" s="111">
        <f>SUM(I7365:I7381)</f>
      </c>
      <c r="W7382">
        <f t="shared" si="792"/>
      </c>
      <c r="X7382">
        <f t="shared" si="793"/>
      </c>
      <c r="Y7382">
        <f t="shared" si="794"/>
      </c>
      <c r="Z7382">
        <f t="shared" si="795"/>
      </c>
    </row>
    <row r="7383" spans="1:26" ht="15.75" thickBot="1">
      <c r="A7383" s="33"/>
      <c r="B7383" s="11" t="s">
        <v>20</v>
      </c>
      <c r="C7383" s="35"/>
      <c r="D7383" s="35"/>
      <c r="E7383" s="173"/>
      <c r="F7383" s="173"/>
      <c r="G7383" s="173"/>
      <c r="H7383" s="247"/>
      <c r="I7383" s="174"/>
      <c r="W7383">
        <f t="shared" si="792"/>
      </c>
      <c r="X7383">
        <f t="shared" si="793"/>
      </c>
      <c r="Y7383">
        <f t="shared" si="794"/>
      </c>
      <c r="Z7383">
        <f t="shared" si="795"/>
      </c>
    </row>
    <row r="7384" spans="1:26" ht="15.75" thickBot="1">
      <c r="A7384" s="175"/>
      <c r="B7384" s="38"/>
      <c r="C7384" s="39" t="s">
        <v>21</v>
      </c>
      <c r="D7384" s="40">
        <f>SUM(D7365:D7383)</f>
      </c>
      <c r="E7384" s="41">
        <f>IF(H7384=I7384,"OK","NO")</f>
      </c>
      <c r="F7384" s="176">
        <f>SUM(F7365:F7383)</f>
      </c>
      <c r="G7384" s="40">
        <f>SUM(G7365:G7383)</f>
      </c>
      <c r="H7384" s="41">
        <f>SUMPRODUCT(F7365:F7381,H7365:H7381)</f>
      </c>
      <c r="I7384" s="43">
        <f>+I7382-I7383</f>
      </c>
      <c r="W7384">
        <f t="shared" si="792"/>
      </c>
      <c r="X7384">
        <f t="shared" si="793"/>
      </c>
      <c r="Y7384">
        <f t="shared" si="794"/>
      </c>
      <c r="Z7384">
        <f t="shared" si="795"/>
      </c>
    </row>
    <row r="7385" spans="1:26" ht="15.75" thickBot="1">
      <c r="A7385" s="44"/>
      <c r="B7385" s="116"/>
      <c r="C7385" s="45"/>
      <c r="D7385" s="45"/>
      <c r="E7385" s="45"/>
      <c r="F7385" s="45"/>
      <c r="G7385" s="45"/>
      <c r="H7385" s="45"/>
      <c r="I7385" s="47"/>
      <c r="W7385">
        <f t="shared" si="792"/>
      </c>
      <c r="X7385">
        <f t="shared" si="793"/>
      </c>
      <c r="Y7385">
        <f t="shared" si="794"/>
      </c>
      <c r="Z7385">
        <f t="shared" si="795"/>
      </c>
    </row>
    <row r="7386" spans="1:26">
      <c r="A7386" s="12" t="s">
        <v>432</v>
      </c>
      <c r="B7386" s="12"/>
      <c r="C7386" s="12"/>
      <c r="D7386" s="13"/>
      <c r="E7386" s="14"/>
      <c r="F7386" s="14"/>
      <c r="G7386" s="14"/>
      <c r="H7386" s="2"/>
      <c r="I7386" s="12"/>
      <c r="W7386">
        <f t="shared" si="792"/>
      </c>
      <c r="X7386">
        <f t="shared" si="793"/>
      </c>
      <c r="Y7386">
        <f t="shared" si="794"/>
      </c>
      <c r="Z7386">
        <f t="shared" si="795"/>
      </c>
    </row>
    <row r="7387" spans="1:26">
      <c r="W7387">
        <f t="shared" si="792"/>
      </c>
      <c r="X7387">
        <f t="shared" si="793"/>
      </c>
      <c r="Y7387">
        <f t="shared" si="794"/>
      </c>
      <c r="Z7387">
        <f t="shared" si="795"/>
      </c>
    </row>
    <row r="7388" spans="1:26">
      <c r="W7388">
        <f t="shared" si="792"/>
      </c>
      <c r="X7388">
        <f t="shared" si="793"/>
      </c>
      <c r="Y7388">
        <f t="shared" si="794"/>
      </c>
      <c r="Z7388">
        <f t="shared" si="795"/>
      </c>
    </row>
    <row r="7389" spans="1:26">
      <c r="W7389">
        <f t="shared" si="792"/>
      </c>
      <c r="X7389">
        <f t="shared" si="793"/>
      </c>
      <c r="Y7389">
        <f t="shared" si="794"/>
      </c>
      <c r="Z7389">
        <f t="shared" si="795"/>
      </c>
    </row>
    <row r="7390" spans="1:26">
      <c r="W7390">
        <f t="shared" si="792"/>
      </c>
      <c r="X7390">
        <f t="shared" si="793"/>
      </c>
      <c r="Y7390">
        <f t="shared" si="794"/>
      </c>
      <c r="Z7390">
        <f t="shared" si="795"/>
      </c>
    </row>
    <row r="7391" spans="1:26">
      <c r="A7391" s="1562" t="s">
        <v>0</v>
      </c>
      <c r="B7391" s="1562"/>
      <c r="C7391" s="1562"/>
      <c r="D7391" s="1562"/>
      <c r="E7391" s="1562"/>
      <c r="F7391" s="1562"/>
      <c r="G7391" s="1562"/>
      <c r="H7391" s="1562"/>
      <c r="I7391" s="1562"/>
      <c r="W7391">
        <f t="shared" si="792"/>
      </c>
      <c r="X7391">
        <f t="shared" si="793"/>
      </c>
      <c r="Y7391">
        <f t="shared" si="794"/>
      </c>
      <c r="Z7391">
        <f t="shared" si="795"/>
      </c>
    </row>
    <row r="7392" spans="1:26">
      <c r="W7392">
        <f t="shared" si="792"/>
      </c>
      <c r="X7392">
        <f t="shared" si="793"/>
      </c>
      <c r="Y7392">
        <f t="shared" si="794"/>
      </c>
      <c r="Z7392">
        <f t="shared" si="795"/>
      </c>
    </row>
    <row r="7393" spans="1:26">
      <c r="A7393" s="1" t="s">
        <v>1</v>
      </c>
      <c r="B7393" s="1"/>
      <c r="G7393" s="495" t="s">
        <v>2</v>
      </c>
      <c r="H7393" s="3" t="s">
        <v>1796</v>
      </c>
      <c r="W7393">
        <f t="shared" si="792"/>
      </c>
      <c r="X7393">
        <f t="shared" si="793"/>
      </c>
      <c r="Y7393">
        <f t="shared" si="794"/>
      </c>
      <c r="Z7393">
        <f t="shared" si="795"/>
      </c>
    </row>
    <row r="7394" spans="1:26">
      <c r="A7394" s="22" t="inlineStr">
        <is>
          <t>ATTN: Contact-005</t>
        </is>
      </c>
      <c r="B7394" s="1"/>
      <c r="F7394" s="4"/>
      <c r="G7394" s="496" t="s">
        <v>1440</v>
      </c>
      <c r="H7394" s="1" t="s">
        <v>220</v>
      </c>
      <c r="W7394">
        <f t="shared" si="792"/>
      </c>
      <c r="X7394">
        <f t="shared" si="793"/>
      </c>
      <c r="Y7394">
        <f t="shared" si="794"/>
      </c>
      <c r="Z7394">
        <f t="shared" si="795"/>
      </c>
    </row>
    <row r="7395" spans="1:26">
      <c r="A7395" s="1" t="inlineStr">
        <is>
          <t>Dealer-112</t>
        </is>
      </c>
      <c r="B7395" s="1"/>
      <c r="W7395">
        <f t="shared" si="792"/>
      </c>
      <c r="X7395">
        <f t="shared" si="793"/>
      </c>
      <c r="Y7395">
        <f t="shared" si="794"/>
      </c>
      <c r="Z7395">
        <f t="shared" si="795"/>
      </c>
    </row>
    <row r="7396" spans="1:26">
      <c r="A7396" s="1" t="inlineStr">
        <is>
          <t>Address line (redacted)</t>
        </is>
      </c>
      <c r="B7396" s="1"/>
      <c r="D7396" s="85"/>
      <c r="E7396" s="85"/>
      <c r="F7396" s="85"/>
      <c r="G7396" s="85"/>
      <c r="H7396" s="85"/>
      <c r="W7396">
        <f t="shared" si="792"/>
      </c>
      <c r="X7396">
        <f t="shared" si="793"/>
      </c>
      <c r="Y7396">
        <f t="shared" si="794"/>
      </c>
      <c r="Z7396">
        <f t="shared" si="795"/>
      </c>
    </row>
    <row r="7397" spans="1:26">
      <c r="A7397" s="22" t="inlineStr">
        <is>
          <t>Address line (redacted)</t>
        </is>
      </c>
      <c r="B7397" s="86"/>
      <c r="D7397" s="85"/>
      <c r="E7397" s="85"/>
      <c r="F7397" s="85"/>
      <c r="G7397" s="85"/>
      <c r="H7397" s="85"/>
      <c r="W7397">
        <f t="shared" si="792"/>
      </c>
      <c r="X7397">
        <f t="shared" si="793"/>
      </c>
      <c r="Y7397">
        <f t="shared" si="794"/>
      </c>
      <c r="Z7397">
        <f t="shared" si="795"/>
      </c>
    </row>
    <row r="7398" spans="1:26">
      <c r="A7398" s="49" t="s">
        <v>4</v>
      </c>
      <c r="B7398" s="87" t="inlineStr">
        <is>
          <t>GSTIN-MASKED</t>
        </is>
      </c>
      <c r="W7398">
        <f t="shared" si="792"/>
      </c>
      <c r="X7398">
        <f t="shared" si="793"/>
      </c>
      <c r="Y7398">
        <f t="shared" si="794"/>
      </c>
      <c r="Z7398">
        <f t="shared" si="795"/>
      </c>
    </row>
    <row r="7399" spans="1:26">
      <c r="A7399" s="1" t="s">
        <v>5</v>
      </c>
      <c r="W7399">
        <f t="shared" si="792"/>
      </c>
      <c r="X7399">
        <f t="shared" si="793"/>
      </c>
      <c r="Y7399">
        <f t="shared" si="794"/>
      </c>
      <c r="Z7399">
        <f t="shared" si="795"/>
      </c>
    </row>
    <row r="7400" spans="1:26">
      <c r="A7400" s="1" t="s">
        <v>6</v>
      </c>
      <c r="W7400">
        <f t="shared" si="792"/>
      </c>
      <c r="X7400">
        <f t="shared" si="793"/>
      </c>
      <c r="Y7400">
        <f t="shared" si="794"/>
      </c>
      <c r="Z7400">
        <f t="shared" si="795"/>
      </c>
    </row>
    <row r="7401" spans="1:26">
      <c r="A7401" s="1" t="s">
        <v>7</v>
      </c>
      <c r="W7401">
        <f t="shared" si="792"/>
      </c>
      <c r="X7401">
        <f t="shared" si="793"/>
      </c>
      <c r="Y7401">
        <f t="shared" si="794"/>
      </c>
      <c r="Z7401">
        <f t="shared" si="795"/>
      </c>
    </row>
    <row r="7402" spans="1:26" ht="24">
      <c r="A7402" s="88" t="s">
        <v>8</v>
      </c>
      <c r="B7402" s="89" t="s">
        <v>9</v>
      </c>
      <c r="C7402" s="89" t="s">
        <v>10</v>
      </c>
      <c r="D7402" s="34" t="s">
        <v>11</v>
      </c>
      <c r="E7402" s="34" t="s">
        <v>12</v>
      </c>
      <c r="F7402" s="34" t="s">
        <v>13</v>
      </c>
      <c r="G7402" s="34" t="s">
        <v>14</v>
      </c>
      <c r="H7402" s="88" t="s">
        <v>15</v>
      </c>
      <c r="I7402" s="90" t="s">
        <v>16</v>
      </c>
      <c r="W7402">
        <f t="shared" si="792"/>
      </c>
      <c r="X7402">
        <f t="shared" si="793"/>
      </c>
      <c r="Y7402">
        <f t="shared" si="794"/>
      </c>
      <c r="Z7402">
        <f t="shared" si="795"/>
      </c>
    </row>
    <row r="7403" spans="1:26">
      <c r="A7403" s="5"/>
      <c r="B7403" s="1563" t="s">
        <v>17</v>
      </c>
      <c r="C7403" s="1563"/>
      <c r="D7403" s="5"/>
      <c r="E7403" s="5"/>
      <c r="F7403" s="5"/>
      <c r="G7403" s="6"/>
      <c r="H7403" s="5"/>
      <c r="I7403" s="183"/>
      <c r="W7403">
        <f t="shared" si="792"/>
      </c>
      <c r="X7403">
        <f t="shared" si="793"/>
      </c>
      <c r="Y7403">
        <f t="shared" si="794"/>
      </c>
      <c r="Z7403">
        <f t="shared" si="795"/>
      </c>
    </row>
    <row r="7404" spans="1:26">
      <c r="A7404" s="5">
        <v>1</v>
      </c>
      <c r="B7404" s="8" t="s">
        <v>1222</v>
      </c>
      <c r="C7404" s="5" t="s">
        <v>1153</v>
      </c>
      <c r="D7404" s="5">
        <v>5</v>
      </c>
      <c r="E7404" s="5">
        <v>1</v>
      </c>
      <c r="F7404" s="5">
        <f>+E7404*D7404</f>
      </c>
      <c r="G7404" s="578">
        <f>+E7404*D7404</f>
      </c>
      <c r="H7404" s="5">
        <v>1</v>
      </c>
      <c r="I7404" s="183">
        <f>+H7404*G7404</f>
      </c>
      <c r="J7404">
        <f>+H7404*G7404</f>
      </c>
      <c r="W7404">
        <f t="shared" si="792"/>
      </c>
      <c r="X7404">
        <f t="shared" si="793"/>
      </c>
      <c r="Y7404">
        <f t="shared" si="794"/>
      </c>
      <c r="Z7404">
        <f t="shared" si="795"/>
      </c>
    </row>
    <row r="7405" spans="1:26">
      <c r="A7405" s="5">
        <v>2</v>
      </c>
      <c r="B7405" s="8" t="s">
        <v>273</v>
      </c>
      <c r="C7405" s="5" t="s">
        <v>274</v>
      </c>
      <c r="D7405" s="5">
        <v>2</v>
      </c>
      <c r="E7405" s="5">
        <v>5</v>
      </c>
      <c r="F7405" s="5">
        <f t="shared" ref="F7405:F7424" si="796">+E7405*D7405</f>
      </c>
      <c r="G7405" s="578">
        <f t="shared" ref="G7405:G7424" si="797">+E7405*D7405</f>
      </c>
      <c r="H7405" s="5">
        <v>1</v>
      </c>
      <c r="I7405" s="183">
        <f t="shared" ref="I7405:I7424" si="798">+H7405*G7405</f>
      </c>
      <c r="J7405">
        <f t="shared" ref="J7405:J7424" si="799">+H7405*G7405</f>
      </c>
      <c r="W7405">
        <f t="shared" si="792"/>
      </c>
      <c r="X7405">
        <f t="shared" si="793"/>
      </c>
      <c r="Y7405">
        <f t="shared" si="794"/>
      </c>
      <c r="Z7405">
        <f t="shared" si="795"/>
      </c>
    </row>
    <row r="7406" spans="1:26">
      <c r="A7406" s="5">
        <v>3</v>
      </c>
      <c r="B7406" s="8" t="s">
        <v>336</v>
      </c>
      <c r="C7406" s="5" t="s">
        <v>337</v>
      </c>
      <c r="D7406" s="5">
        <v>1</v>
      </c>
      <c r="E7406" s="5">
        <v>5</v>
      </c>
      <c r="F7406" s="5">
        <f t="shared" si="796"/>
      </c>
      <c r="G7406" s="578">
        <f t="shared" si="797"/>
      </c>
      <c r="H7406" s="5">
        <v>1</v>
      </c>
      <c r="I7406" s="183">
        <f t="shared" si="798"/>
      </c>
      <c r="J7406">
        <f t="shared" si="799"/>
      </c>
      <c r="W7406">
        <f t="shared" si="792"/>
      </c>
      <c r="X7406">
        <f t="shared" si="793"/>
      </c>
      <c r="Y7406">
        <f t="shared" si="794"/>
      </c>
      <c r="Z7406">
        <f t="shared" si="795"/>
      </c>
    </row>
    <row r="7407" spans="1:26">
      <c r="A7407" s="5">
        <v>4</v>
      </c>
      <c r="B7407" s="8" t="s">
        <v>338</v>
      </c>
      <c r="C7407" s="5" t="s">
        <v>339</v>
      </c>
      <c r="D7407" s="5">
        <v>1</v>
      </c>
      <c r="E7407" s="5">
        <v>5</v>
      </c>
      <c r="F7407" s="5">
        <f t="shared" si="796"/>
      </c>
      <c r="G7407" s="578">
        <f t="shared" si="797"/>
      </c>
      <c r="H7407" s="5">
        <v>1</v>
      </c>
      <c r="I7407" s="183">
        <f t="shared" si="798"/>
      </c>
      <c r="J7407">
        <f t="shared" si="799"/>
      </c>
      <c r="W7407">
        <f t="shared" si="792"/>
      </c>
      <c r="X7407">
        <f t="shared" si="793"/>
      </c>
      <c r="Y7407">
        <f t="shared" si="794"/>
      </c>
      <c r="Z7407">
        <f t="shared" si="795"/>
      </c>
    </row>
    <row r="7408" spans="1:26">
      <c r="A7408" s="5">
        <v>5</v>
      </c>
      <c r="B7408" s="8" t="s">
        <v>792</v>
      </c>
      <c r="C7408" s="5" t="s">
        <v>793</v>
      </c>
      <c r="D7408" s="5">
        <v>1</v>
      </c>
      <c r="E7408" s="5">
        <v>5</v>
      </c>
      <c r="F7408" s="5">
        <f t="shared" si="796"/>
      </c>
      <c r="G7408" s="578">
        <f t="shared" si="797"/>
      </c>
      <c r="H7408" s="5">
        <v>1</v>
      </c>
      <c r="I7408" s="183">
        <f t="shared" si="798"/>
      </c>
      <c r="J7408">
        <f t="shared" si="799"/>
      </c>
      <c r="W7408">
        <f t="shared" si="792"/>
      </c>
      <c r="X7408">
        <f t="shared" si="793"/>
      </c>
      <c r="Y7408">
        <f t="shared" si="794"/>
      </c>
      <c r="Z7408">
        <f t="shared" si="795"/>
      </c>
    </row>
    <row r="7409" spans="1:26">
      <c r="A7409" s="5">
        <v>6</v>
      </c>
      <c r="B7409" s="8" t="s">
        <v>348</v>
      </c>
      <c r="C7409" s="5" t="s">
        <v>349</v>
      </c>
      <c r="D7409" s="5">
        <v>1</v>
      </c>
      <c r="E7409" s="5">
        <v>5</v>
      </c>
      <c r="F7409" s="5">
        <f t="shared" si="796"/>
      </c>
      <c r="G7409" s="578">
        <f t="shared" si="797"/>
      </c>
      <c r="H7409" s="5">
        <v>1</v>
      </c>
      <c r="I7409" s="183">
        <f t="shared" si="798"/>
      </c>
      <c r="J7409">
        <f t="shared" si="799"/>
      </c>
      <c r="W7409">
        <f t="shared" si="792"/>
      </c>
      <c r="X7409">
        <f t="shared" si="793"/>
      </c>
      <c r="Y7409">
        <f t="shared" si="794"/>
      </c>
      <c r="Z7409">
        <f t="shared" si="795"/>
      </c>
    </row>
    <row r="7410" spans="1:26">
      <c r="A7410" s="5">
        <v>7</v>
      </c>
      <c r="B7410" s="8" t="s">
        <v>380</v>
      </c>
      <c r="C7410" s="5" t="s">
        <v>381</v>
      </c>
      <c r="D7410" s="5">
        <v>1</v>
      </c>
      <c r="E7410" s="5">
        <v>5</v>
      </c>
      <c r="F7410" s="5">
        <f t="shared" si="796"/>
      </c>
      <c r="G7410" s="578">
        <f t="shared" si="797"/>
      </c>
      <c r="H7410" s="5">
        <v>1</v>
      </c>
      <c r="I7410" s="183">
        <f t="shared" si="798"/>
      </c>
      <c r="J7410">
        <f t="shared" si="799"/>
      </c>
      <c r="W7410">
        <f t="shared" si="792"/>
      </c>
      <c r="X7410">
        <f t="shared" si="793"/>
      </c>
      <c r="Y7410">
        <f t="shared" si="794"/>
      </c>
      <c r="Z7410">
        <f t="shared" si="795"/>
      </c>
    </row>
    <row r="7411" spans="1:26">
      <c r="A7411" s="5">
        <v>8</v>
      </c>
      <c r="B7411" s="8" t="s">
        <v>753</v>
      </c>
      <c r="C7411" s="5" t="s">
        <v>754</v>
      </c>
      <c r="D7411" s="5">
        <v>1</v>
      </c>
      <c r="E7411" s="5">
        <v>5</v>
      </c>
      <c r="F7411" s="5">
        <f t="shared" si="796"/>
      </c>
      <c r="G7411" s="578">
        <f t="shared" si="797"/>
      </c>
      <c r="H7411" s="5">
        <v>1</v>
      </c>
      <c r="I7411" s="183">
        <f t="shared" si="798"/>
      </c>
      <c r="J7411">
        <f t="shared" si="799"/>
      </c>
      <c r="W7411">
        <f t="shared" si="792"/>
      </c>
      <c r="X7411">
        <f t="shared" si="793"/>
      </c>
      <c r="Y7411">
        <f t="shared" si="794"/>
      </c>
      <c r="Z7411">
        <f t="shared" si="795"/>
      </c>
    </row>
    <row r="7412" spans="1:26">
      <c r="A7412" s="5">
        <v>9</v>
      </c>
      <c r="B7412" s="8" t="s">
        <v>283</v>
      </c>
      <c r="C7412" s="5" t="s">
        <v>282</v>
      </c>
      <c r="D7412" s="5">
        <v>2</v>
      </c>
      <c r="E7412" s="5">
        <v>5</v>
      </c>
      <c r="F7412" s="5">
        <f t="shared" si="796"/>
      </c>
      <c r="G7412" s="578">
        <f t="shared" si="797"/>
      </c>
      <c r="H7412" s="5">
        <v>1</v>
      </c>
      <c r="I7412" s="183">
        <f t="shared" si="798"/>
      </c>
      <c r="J7412">
        <f t="shared" si="799"/>
      </c>
      <c r="W7412">
        <f t="shared" si="792"/>
      </c>
      <c r="X7412">
        <f t="shared" si="793"/>
      </c>
      <c r="Y7412">
        <f t="shared" si="794"/>
      </c>
      <c r="Z7412">
        <f t="shared" si="795"/>
      </c>
    </row>
    <row r="7413" spans="1:26">
      <c r="A7413" s="5">
        <v>10</v>
      </c>
      <c r="B7413" s="8" t="s">
        <v>1399</v>
      </c>
      <c r="C7413" s="5" t="s">
        <v>1400</v>
      </c>
      <c r="D7413" s="5">
        <v>1</v>
      </c>
      <c r="E7413" s="5">
        <v>5</v>
      </c>
      <c r="F7413" s="5">
        <f t="shared" si="796"/>
      </c>
      <c r="G7413" s="578">
        <f t="shared" si="797"/>
      </c>
      <c r="H7413" s="5">
        <v>1</v>
      </c>
      <c r="I7413" s="183">
        <f t="shared" si="798"/>
      </c>
      <c r="J7413">
        <f t="shared" si="799"/>
      </c>
      <c r="W7413">
        <f t="shared" si="792"/>
      </c>
      <c r="X7413">
        <f t="shared" si="793"/>
      </c>
      <c r="Y7413">
        <f t="shared" si="794"/>
      </c>
      <c r="Z7413">
        <f t="shared" si="795"/>
      </c>
    </row>
    <row r="7414" spans="1:26">
      <c r="A7414" s="5">
        <v>11</v>
      </c>
      <c r="B7414" s="8" t="s">
        <v>902</v>
      </c>
      <c r="C7414" s="5" t="s">
        <v>750</v>
      </c>
      <c r="D7414" s="5">
        <v>1</v>
      </c>
      <c r="E7414" s="5">
        <v>5</v>
      </c>
      <c r="F7414" s="5">
        <f t="shared" si="796"/>
      </c>
      <c r="G7414" s="578">
        <f t="shared" si="797"/>
      </c>
      <c r="H7414" s="5">
        <v>1</v>
      </c>
      <c r="I7414" s="183">
        <f t="shared" si="798"/>
      </c>
      <c r="J7414">
        <f t="shared" si="799"/>
      </c>
      <c r="W7414">
        <f t="shared" si="792"/>
      </c>
      <c r="X7414">
        <f t="shared" si="793"/>
      </c>
      <c r="Y7414">
        <f t="shared" si="794"/>
      </c>
      <c r="Z7414">
        <f t="shared" si="795"/>
      </c>
    </row>
    <row r="7415" spans="1:26">
      <c r="A7415" s="5"/>
      <c r="B7415" s="1563" t="s">
        <v>18</v>
      </c>
      <c r="C7415" s="1563"/>
      <c r="D7415" s="5"/>
      <c r="E7415" s="5"/>
      <c r="F7415" s="5"/>
      <c r="G7415" s="6"/>
      <c r="H7415" s="5"/>
      <c r="I7415" s="183"/>
      <c r="J7415">
        <f t="shared" si="799"/>
      </c>
      <c r="W7415">
        <f t="shared" si="792"/>
      </c>
      <c r="X7415">
        <f t="shared" si="793"/>
      </c>
      <c r="Y7415">
        <f t="shared" si="794"/>
      </c>
      <c r="Z7415">
        <f t="shared" si="795"/>
      </c>
    </row>
    <row r="7416" spans="1:26">
      <c r="A7416" s="5">
        <v>12</v>
      </c>
      <c r="B7416" s="8" t="s">
        <v>1275</v>
      </c>
      <c r="C7416" s="9" t="s">
        <v>1276</v>
      </c>
      <c r="D7416" s="5">
        <v>1</v>
      </c>
      <c r="E7416" s="16">
        <v>4</v>
      </c>
      <c r="F7416" s="5">
        <f t="shared" si="796"/>
      </c>
      <c r="G7416" s="578">
        <f t="shared" si="797"/>
      </c>
      <c r="H7416" s="5">
        <v>1</v>
      </c>
      <c r="I7416" s="183">
        <f t="shared" si="798"/>
      </c>
      <c r="J7416">
        <f t="shared" si="799"/>
      </c>
      <c r="W7416">
        <f t="shared" si="792"/>
      </c>
      <c r="X7416">
        <f t="shared" si="793"/>
      </c>
      <c r="Y7416">
        <f t="shared" si="794"/>
      </c>
      <c r="Z7416">
        <f t="shared" si="795"/>
      </c>
    </row>
    <row r="7417" spans="1:26">
      <c r="A7417" s="5">
        <v>13</v>
      </c>
      <c r="B7417" s="95" t="s">
        <v>277</v>
      </c>
      <c r="C7417" s="9" t="s">
        <v>278</v>
      </c>
      <c r="D7417" s="5">
        <v>1</v>
      </c>
      <c r="E7417" s="5">
        <v>4</v>
      </c>
      <c r="F7417" s="5">
        <f t="shared" si="796"/>
      </c>
      <c r="G7417" s="578">
        <f t="shared" si="797"/>
      </c>
      <c r="H7417" s="16">
        <v>1</v>
      </c>
      <c r="I7417" s="183">
        <f t="shared" si="798"/>
      </c>
      <c r="J7417">
        <f t="shared" si="799"/>
      </c>
      <c r="W7417">
        <f t="shared" si="792"/>
      </c>
      <c r="X7417">
        <f t="shared" si="793"/>
      </c>
      <c r="Y7417">
        <f t="shared" si="794"/>
      </c>
      <c r="Z7417">
        <f t="shared" si="795"/>
      </c>
    </row>
    <row r="7418" spans="1:26" ht="24">
      <c r="A7418" s="5">
        <v>14</v>
      </c>
      <c r="B7418" s="95" t="s">
        <v>334</v>
      </c>
      <c r="C7418" s="5" t="s">
        <v>335</v>
      </c>
      <c r="D7418" s="5">
        <v>1</v>
      </c>
      <c r="E7418" s="5">
        <v>4</v>
      </c>
      <c r="F7418" s="5">
        <f t="shared" si="796"/>
      </c>
      <c r="G7418" s="578">
        <f t="shared" si="797"/>
      </c>
      <c r="H7418" s="5">
        <v>1</v>
      </c>
      <c r="I7418" s="183">
        <f t="shared" si="798"/>
      </c>
      <c r="J7418">
        <f t="shared" si="799"/>
      </c>
      <c r="W7418">
        <f t="shared" si="792"/>
      </c>
      <c r="X7418">
        <f t="shared" si="793"/>
      </c>
      <c r="Y7418">
        <f t="shared" si="794"/>
      </c>
      <c r="Z7418">
        <f t="shared" si="795"/>
      </c>
    </row>
    <row r="7419" spans="1:26">
      <c r="A7419" s="5">
        <v>15</v>
      </c>
      <c r="B7419" s="8" t="s">
        <v>328</v>
      </c>
      <c r="C7419" s="5" t="s">
        <v>329</v>
      </c>
      <c r="D7419" s="5">
        <v>1</v>
      </c>
      <c r="E7419" s="16">
        <v>4</v>
      </c>
      <c r="F7419" s="5">
        <f t="shared" si="796"/>
      </c>
      <c r="G7419" s="578">
        <f t="shared" si="797"/>
      </c>
      <c r="H7419" s="5">
        <v>1</v>
      </c>
      <c r="I7419" s="183">
        <f t="shared" si="798"/>
      </c>
      <c r="J7419">
        <f t="shared" si="799"/>
      </c>
      <c r="W7419">
        <f t="shared" si="792"/>
      </c>
      <c r="X7419">
        <f t="shared" si="793"/>
      </c>
      <c r="Y7419">
        <f t="shared" si="794"/>
      </c>
      <c r="Z7419">
        <f t="shared" si="795"/>
      </c>
    </row>
    <row r="7420" spans="1:26">
      <c r="A7420" s="5">
        <v>16</v>
      </c>
      <c r="B7420" s="8" t="s">
        <v>421</v>
      </c>
      <c r="C7420" s="9" t="s">
        <v>422</v>
      </c>
      <c r="D7420" s="5">
        <v>1</v>
      </c>
      <c r="E7420" s="5">
        <v>4</v>
      </c>
      <c r="F7420" s="5">
        <f t="shared" si="796"/>
      </c>
      <c r="G7420" s="578">
        <f t="shared" si="797"/>
      </c>
      <c r="H7420" s="5">
        <v>1</v>
      </c>
      <c r="I7420" s="183">
        <f t="shared" si="798"/>
      </c>
      <c r="J7420">
        <f t="shared" si="799"/>
      </c>
      <c r="W7420">
        <f t="shared" si="792"/>
      </c>
      <c r="X7420">
        <f t="shared" si="793"/>
      </c>
      <c r="Y7420">
        <f t="shared" si="794"/>
      </c>
      <c r="Z7420">
        <f t="shared" si="795"/>
      </c>
    </row>
    <row r="7421" spans="1:26">
      <c r="A7421" s="5">
        <v>17</v>
      </c>
      <c r="B7421" s="8" t="s">
        <v>279</v>
      </c>
      <c r="C7421" s="5" t="s">
        <v>280</v>
      </c>
      <c r="D7421" s="5">
        <v>1</v>
      </c>
      <c r="E7421" s="16">
        <v>4</v>
      </c>
      <c r="F7421" s="5">
        <f t="shared" si="796"/>
      </c>
      <c r="G7421" s="578">
        <f t="shared" si="797"/>
      </c>
      <c r="H7421" s="16">
        <v>1</v>
      </c>
      <c r="I7421" s="183">
        <f t="shared" si="798"/>
      </c>
      <c r="J7421">
        <f t="shared" si="799"/>
      </c>
      <c r="W7421">
        <f t="shared" si="792"/>
      </c>
      <c r="X7421">
        <f t="shared" si="793"/>
      </c>
      <c r="Y7421">
        <f t="shared" si="794"/>
      </c>
      <c r="Z7421">
        <f t="shared" si="795"/>
      </c>
    </row>
    <row r="7422" spans="1:26">
      <c r="A7422" s="5"/>
      <c r="B7422" s="1563" t="s">
        <v>604</v>
      </c>
      <c r="C7422" s="1563"/>
      <c r="D7422" s="5"/>
      <c r="E7422" s="5"/>
      <c r="F7422" s="5"/>
      <c r="G7422" s="6"/>
      <c r="H7422" s="5"/>
      <c r="I7422" s="183"/>
      <c r="J7422">
        <f t="shared" si="799"/>
      </c>
      <c r="W7422">
        <f t="shared" si="792"/>
      </c>
      <c r="X7422">
        <f t="shared" si="793"/>
      </c>
      <c r="Y7422">
        <f t="shared" si="794"/>
      </c>
      <c r="Z7422">
        <f t="shared" si="795"/>
      </c>
    </row>
    <row r="7423" spans="1:26">
      <c r="A7423" s="5">
        <v>215</v>
      </c>
      <c r="B7423" s="106" t="s">
        <v>605</v>
      </c>
      <c r="C7423" s="269" t="s">
        <v>606</v>
      </c>
      <c r="D7423" s="5">
        <v>1</v>
      </c>
      <c r="E7423" s="5">
        <v>10</v>
      </c>
      <c r="F7423" s="5">
        <f t="shared" si="796"/>
      </c>
      <c r="G7423" s="578">
        <f t="shared" si="797"/>
      </c>
      <c r="H7423" s="9">
        <v>1</v>
      </c>
      <c r="I7423" s="183">
        <f t="shared" si="798"/>
      </c>
      <c r="J7423">
        <f t="shared" si="799"/>
      </c>
      <c r="W7423">
        <f t="shared" si="792"/>
      </c>
      <c r="X7423">
        <f t="shared" si="793"/>
      </c>
      <c r="Y7423">
        <f t="shared" si="794"/>
      </c>
      <c r="Z7423">
        <f t="shared" si="795"/>
      </c>
    </row>
    <row r="7424" spans="1:26" ht="24">
      <c r="A7424" s="5">
        <v>216</v>
      </c>
      <c r="B7424" s="106" t="s">
        <v>1080</v>
      </c>
      <c r="C7424" s="269" t="s">
        <v>979</v>
      </c>
      <c r="D7424" s="5">
        <v>1</v>
      </c>
      <c r="E7424" s="5">
        <v>10</v>
      </c>
      <c r="F7424" s="5">
        <f t="shared" si="796"/>
      </c>
      <c r="G7424" s="578">
        <f t="shared" si="797"/>
      </c>
      <c r="H7424" s="9">
        <v>1</v>
      </c>
      <c r="I7424" s="183">
        <f t="shared" si="798"/>
      </c>
      <c r="J7424">
        <f t="shared" si="799"/>
      </c>
      <c r="W7424">
        <f t="shared" si="792"/>
      </c>
      <c r="X7424">
        <f t="shared" si="793"/>
      </c>
      <c r="Y7424">
        <f t="shared" si="794"/>
      </c>
      <c r="Z7424">
        <f t="shared" si="795"/>
      </c>
    </row>
    <row r="7425" spans="1:26">
      <c r="A7425" s="5"/>
      <c r="B7425" s="106"/>
      <c r="C7425" s="269"/>
      <c r="D7425" s="5"/>
      <c r="E7425" s="5"/>
      <c r="F7425" s="5"/>
      <c r="G7425" s="6"/>
      <c r="H7425" s="9"/>
      <c r="I7425" s="183"/>
      <c r="W7425">
        <f t="shared" si="792"/>
      </c>
      <c r="X7425">
        <f t="shared" si="793"/>
      </c>
      <c r="Y7425">
        <f t="shared" si="794"/>
      </c>
      <c r="Z7425">
        <f t="shared" si="795"/>
      </c>
    </row>
    <row r="7426" spans="1:26">
      <c r="A7426" s="5"/>
      <c r="B7426" s="106"/>
      <c r="C7426" s="269"/>
      <c r="D7426" s="5"/>
      <c r="E7426" s="5"/>
      <c r="F7426" s="5"/>
      <c r="G7426" s="6"/>
      <c r="H7426" s="9"/>
      <c r="I7426" s="183"/>
      <c r="W7426">
        <f t="shared" si="792"/>
      </c>
      <c r="X7426">
        <f t="shared" si="793"/>
      </c>
      <c r="Y7426">
        <f t="shared" si="794"/>
      </c>
      <c r="Z7426">
        <f t="shared" si="795"/>
      </c>
    </row>
    <row r="7427" spans="1:26">
      <c r="A7427" s="5"/>
      <c r="B7427" s="106"/>
      <c r="C7427" s="269"/>
      <c r="D7427" s="5"/>
      <c r="E7427" s="5"/>
      <c r="F7427" s="5"/>
      <c r="G7427" s="6"/>
      <c r="H7427" s="9"/>
      <c r="I7427" s="183"/>
      <c r="W7427">
        <f t="shared" si="792"/>
      </c>
      <c r="X7427">
        <f t="shared" si="793"/>
      </c>
      <c r="Y7427">
        <f t="shared" si="794"/>
      </c>
      <c r="Z7427">
        <f t="shared" si="795"/>
      </c>
    </row>
    <row r="7428" spans="1:26">
      <c r="A7428" s="5"/>
      <c r="B7428" s="106"/>
      <c r="C7428" s="269"/>
      <c r="D7428" s="5"/>
      <c r="E7428" s="5"/>
      <c r="F7428" s="5"/>
      <c r="G7428" s="6"/>
      <c r="H7428" s="9"/>
      <c r="I7428" s="183"/>
      <c r="W7428">
        <f t="shared" ref="W7428:W7491" si="800">IF(LEFT($H7428&amp;"",5)="2019-",$H7428,W7427)</f>
      </c>
      <c r="X7428">
        <f t="shared" ref="X7428:X7491" si="801">IF($W7428="",0,IF(COUNTIF($AB$2:$AB$80,$W7428)&gt;0,1,0))</f>
      </c>
      <c r="Y7428">
        <f t="shared" ref="Y7428:Y7491" si="802">IF($C7428="","",UPPER(TRIM(IFERROR(LEFT($C7428&amp;"",FIND("/",$C7428&amp;"")-1),$C7428&amp;""))))</f>
      </c>
      <c r="Z7428">
        <f t="shared" ref="Z7428:Z7491" si="803">IFERROR(IF(ISNUMBER($G7428),$G7428,0),0)</f>
      </c>
    </row>
    <row r="7429" spans="1:26">
      <c r="A7429" s="5"/>
      <c r="B7429" s="106"/>
      <c r="C7429" s="269"/>
      <c r="D7429" s="5"/>
      <c r="E7429" s="5"/>
      <c r="F7429" s="5"/>
      <c r="G7429" s="6"/>
      <c r="H7429" s="9"/>
      <c r="I7429" s="183"/>
      <c r="W7429">
        <f t="shared" si="800"/>
      </c>
      <c r="X7429">
        <f t="shared" si="801"/>
      </c>
      <c r="Y7429">
        <f t="shared" si="802"/>
      </c>
      <c r="Z7429">
        <f t="shared" si="803"/>
      </c>
    </row>
    <row r="7430" spans="1:26">
      <c r="A7430" s="5"/>
      <c r="B7430" s="95"/>
      <c r="C7430" s="101"/>
      <c r="D7430" s="5"/>
      <c r="E7430" s="5"/>
      <c r="F7430" s="5"/>
      <c r="G7430" s="6"/>
      <c r="H7430" s="16"/>
      <c r="I7430" s="183"/>
      <c r="W7430">
        <f t="shared" si="800"/>
      </c>
      <c r="X7430">
        <f t="shared" si="801"/>
      </c>
      <c r="Y7430">
        <f t="shared" si="802"/>
      </c>
      <c r="Z7430">
        <f t="shared" si="803"/>
      </c>
    </row>
    <row r="7431" spans="1:26">
      <c r="A7431" s="5"/>
      <c r="B7431" s="8"/>
      <c r="C7431" s="9"/>
      <c r="D7431" s="5"/>
      <c r="E7431" s="16"/>
      <c r="F7431" s="5"/>
      <c r="G7431" s="6"/>
      <c r="H7431" s="5"/>
      <c r="I7431" s="183"/>
      <c r="W7431">
        <f t="shared" si="800"/>
      </c>
      <c r="X7431">
        <f t="shared" si="801"/>
      </c>
      <c r="Y7431">
        <f t="shared" si="802"/>
      </c>
      <c r="Z7431">
        <f t="shared" si="803"/>
      </c>
    </row>
    <row r="7432" spans="1:26">
      <c r="A7432" s="10"/>
      <c r="B7432" s="10"/>
      <c r="C7432" s="10"/>
      <c r="D7432" s="10"/>
      <c r="E7432" s="10"/>
      <c r="F7432" s="10"/>
      <c r="G7432" s="10"/>
      <c r="H7432" s="10"/>
      <c r="I7432" s="97"/>
      <c r="W7432">
        <f t="shared" si="800"/>
      </c>
      <c r="X7432">
        <f t="shared" si="801"/>
      </c>
      <c r="Y7432">
        <f t="shared" si="802"/>
      </c>
      <c r="Z7432">
        <f t="shared" si="803"/>
      </c>
    </row>
    <row r="7433" spans="1:26">
      <c r="A7433" s="10"/>
      <c r="B7433" s="80" t="s">
        <v>20</v>
      </c>
      <c r="C7433" s="10"/>
      <c r="D7433" s="10"/>
      <c r="E7433" s="10"/>
      <c r="F7433" s="10"/>
      <c r="G7433" s="10"/>
      <c r="H7433" s="10"/>
      <c r="I7433" s="97"/>
      <c r="W7433">
        <f t="shared" si="800"/>
      </c>
      <c r="X7433">
        <f t="shared" si="801"/>
      </c>
      <c r="Y7433">
        <f t="shared" si="802"/>
      </c>
      <c r="Z7433">
        <f t="shared" si="803"/>
      </c>
    </row>
    <row r="7434" spans="1:26">
      <c r="A7434" s="99"/>
      <c r="B7434" s="80"/>
      <c r="C7434" s="192" t="s">
        <v>21</v>
      </c>
      <c r="D7434" s="192">
        <f>SUM(D7403:D7433)</f>
      </c>
      <c r="E7434" s="99">
        <f>IF(H7434=I7434,"OK","NO")</f>
      </c>
      <c r="F7434" s="192">
        <f>SUM(F7403:F7433)</f>
      </c>
      <c r="G7434" s="192">
        <f>SUM(G7403:G7433)</f>
      </c>
      <c r="H7434" s="193">
        <f>SUMPRODUCT(H7403:H7433,G7403:G7433)</f>
      </c>
      <c r="I7434" s="194">
        <f>SUM(I7403:I7433)</f>
      </c>
      <c r="J7434">
        <f>SUM(J7404:J7433)</f>
      </c>
      <c r="W7434">
        <f t="shared" si="800"/>
      </c>
      <c r="X7434">
        <f t="shared" si="801"/>
      </c>
      <c r="Y7434">
        <f t="shared" si="802"/>
      </c>
      <c r="Z7434">
        <f t="shared" si="803"/>
      </c>
    </row>
    <row r="7435" spans="1:26">
      <c r="A7435" s="10"/>
      <c r="B7435" s="10"/>
      <c r="C7435" s="10"/>
      <c r="D7435" s="10"/>
      <c r="E7435" s="10"/>
      <c r="F7435" s="10"/>
      <c r="G7435" s="10"/>
      <c r="H7435" s="10"/>
      <c r="I7435" s="10"/>
      <c r="W7435">
        <f t="shared" si="800"/>
      </c>
      <c r="X7435">
        <f t="shared" si="801"/>
      </c>
      <c r="Y7435">
        <f t="shared" si="802"/>
      </c>
      <c r="Z7435">
        <f t="shared" si="803"/>
      </c>
    </row>
    <row r="7436" spans="1:26">
      <c r="A7436" s="12" t="s">
        <v>281</v>
      </c>
      <c r="B7436" s="12"/>
      <c r="C7436" s="12"/>
      <c r="D7436" s="13"/>
      <c r="E7436" s="14"/>
      <c r="F7436" s="14"/>
      <c r="G7436" s="14"/>
      <c r="H7436" s="2"/>
      <c r="I7436" s="12"/>
      <c r="W7436">
        <f t="shared" si="800"/>
      </c>
      <c r="X7436">
        <f t="shared" si="801"/>
      </c>
      <c r="Y7436">
        <f t="shared" si="802"/>
      </c>
      <c r="Z7436">
        <f t="shared" si="803"/>
      </c>
    </row>
    <row r="7437" spans="1:26">
      <c r="W7437">
        <f t="shared" si="800"/>
      </c>
      <c r="X7437">
        <f t="shared" si="801"/>
      </c>
      <c r="Y7437">
        <f t="shared" si="802"/>
      </c>
      <c r="Z7437">
        <f t="shared" si="803"/>
      </c>
    </row>
    <row r="7438" spans="1:26">
      <c r="W7438">
        <f t="shared" si="800"/>
      </c>
      <c r="X7438">
        <f t="shared" si="801"/>
      </c>
      <c r="Y7438">
        <f t="shared" si="802"/>
      </c>
      <c r="Z7438">
        <f t="shared" si="803"/>
      </c>
    </row>
    <row r="7439" spans="1:26">
      <c r="W7439">
        <f t="shared" si="800"/>
      </c>
      <c r="X7439">
        <f t="shared" si="801"/>
      </c>
      <c r="Y7439">
        <f t="shared" si="802"/>
      </c>
      <c r="Z7439">
        <f t="shared" si="803"/>
      </c>
    </row>
    <row r="7440" spans="1:26">
      <c r="W7440">
        <f t="shared" si="800"/>
      </c>
      <c r="X7440">
        <f t="shared" si="801"/>
      </c>
      <c r="Y7440">
        <f t="shared" si="802"/>
      </c>
      <c r="Z7440">
        <f t="shared" si="803"/>
      </c>
    </row>
    <row r="7441" spans="1:26">
      <c r="A7441" s="1562" t="s">
        <v>0</v>
      </c>
      <c r="B7441" s="1562"/>
      <c r="C7441" s="1562"/>
      <c r="D7441" s="1562"/>
      <c r="E7441" s="1562"/>
      <c r="F7441" s="1562"/>
      <c r="G7441" s="1562"/>
      <c r="H7441" s="1562"/>
      <c r="I7441" s="1562"/>
      <c r="J7441" s="25"/>
      <c r="W7441">
        <f t="shared" si="800"/>
      </c>
      <c r="X7441">
        <f t="shared" si="801"/>
      </c>
      <c r="Y7441">
        <f t="shared" si="802"/>
      </c>
      <c r="Z7441">
        <f t="shared" si="803"/>
      </c>
    </row>
    <row r="7442" spans="1:26">
      <c r="J7442" s="25"/>
      <c r="W7442">
        <f t="shared" si="800"/>
      </c>
      <c r="X7442">
        <f t="shared" si="801"/>
      </c>
      <c r="Y7442">
        <f t="shared" si="802"/>
      </c>
      <c r="Z7442">
        <f t="shared" si="803"/>
      </c>
    </row>
    <row r="7443" spans="1:26">
      <c r="A7443" s="1" t="s">
        <v>1</v>
      </c>
      <c r="B7443" s="1"/>
      <c r="G7443" s="495" t="s">
        <v>2</v>
      </c>
      <c r="H7443" s="3" t="s">
        <v>1796</v>
      </c>
      <c r="J7443" s="25"/>
      <c r="W7443">
        <f t="shared" si="800"/>
      </c>
      <c r="X7443">
        <f t="shared" si="801"/>
      </c>
      <c r="Y7443">
        <f t="shared" si="802"/>
      </c>
      <c r="Z7443">
        <f t="shared" si="803"/>
      </c>
    </row>
    <row r="7444" spans="1:26">
      <c r="A7444" s="257" t="inlineStr">
        <is>
          <t>Dealer-318</t>
        </is>
      </c>
      <c r="B7444" s="1"/>
      <c r="F7444" s="4"/>
      <c r="G7444" s="496" t="s">
        <v>1440</v>
      </c>
      <c r="H7444" s="1" t="s">
        <v>221</v>
      </c>
      <c r="J7444" s="25"/>
      <c r="W7444">
        <f t="shared" si="800"/>
      </c>
      <c r="X7444">
        <f t="shared" si="801"/>
      </c>
      <c r="Y7444">
        <f t="shared" si="802"/>
      </c>
      <c r="Z7444">
        <f t="shared" si="803"/>
      </c>
    </row>
    <row r="7445" spans="1:26">
      <c r="A7445" s="257" t="inlineStr">
        <is>
          <t>Address line (redacted)</t>
        </is>
      </c>
      <c r="B7445" s="1"/>
      <c r="F7445" s="55"/>
      <c r="G7445" s="55"/>
      <c r="H7445" s="49"/>
      <c r="J7445" s="25"/>
      <c r="W7445">
        <f t="shared" si="800"/>
      </c>
      <c r="X7445">
        <f t="shared" si="801"/>
      </c>
      <c r="Y7445">
        <f t="shared" si="802"/>
      </c>
      <c r="Z7445">
        <f t="shared" si="803"/>
      </c>
    </row>
    <row r="7446" spans="1:26">
      <c r="A7446" s="315" t="inlineStr">
        <is>
          <t>Address line (redacted)</t>
        </is>
      </c>
      <c r="B7446" s="1"/>
      <c r="C7446" s="85"/>
      <c r="D7446" s="85"/>
      <c r="E7446" s="85"/>
      <c r="F7446" s="85"/>
      <c r="J7446" s="25"/>
      <c r="W7446">
        <f t="shared" si="800"/>
      </c>
      <c r="X7446">
        <f t="shared" si="801"/>
      </c>
      <c r="Y7446">
        <f t="shared" si="802"/>
      </c>
      <c r="Z7446">
        <f t="shared" si="803"/>
      </c>
    </row>
    <row r="7447" spans="1:26">
      <c r="A7447" s="315" t="inlineStr">
        <is>
          <t>Address line (redacted)</t>
        </is>
      </c>
      <c r="B7447" s="1"/>
      <c r="C7447" s="85"/>
      <c r="D7447" s="85"/>
      <c r="E7447" s="85"/>
      <c r="F7447" s="85"/>
      <c r="J7447" s="25"/>
      <c r="W7447">
        <f t="shared" si="800"/>
      </c>
      <c r="X7447">
        <f t="shared" si="801"/>
      </c>
      <c r="Y7447">
        <f t="shared" si="802"/>
      </c>
      <c r="Z7447">
        <f t="shared" si="803"/>
      </c>
    </row>
    <row r="7448" spans="1:26">
      <c r="A7448" s="1" t="s">
        <v>944</v>
      </c>
      <c r="B7448" s="258" t="inlineStr">
        <is>
          <t>GSTIN-MASKED</t>
        </is>
      </c>
      <c r="J7448" s="25"/>
      <c r="W7448">
        <f t="shared" si="800"/>
      </c>
      <c r="X7448">
        <f t="shared" si="801"/>
      </c>
      <c r="Y7448">
        <f t="shared" si="802"/>
      </c>
      <c r="Z7448">
        <f t="shared" si="803"/>
      </c>
    </row>
    <row r="7449" spans="1:26">
      <c r="A7449" s="1"/>
      <c r="B7449" s="55"/>
      <c r="J7449" s="25"/>
      <c r="W7449">
        <f t="shared" si="800"/>
      </c>
      <c r="X7449">
        <f t="shared" si="801"/>
      </c>
      <c r="Y7449">
        <f t="shared" si="802"/>
      </c>
      <c r="Z7449">
        <f t="shared" si="803"/>
      </c>
    </row>
    <row r="7450" spans="1:26">
      <c r="A7450" s="1" t="s">
        <v>5</v>
      </c>
      <c r="J7450" s="25"/>
      <c r="W7450">
        <f t="shared" si="800"/>
      </c>
      <c r="X7450">
        <f t="shared" si="801"/>
      </c>
      <c r="Y7450">
        <f t="shared" si="802"/>
      </c>
      <c r="Z7450">
        <f t="shared" si="803"/>
      </c>
    </row>
    <row r="7451" spans="1:26">
      <c r="A7451" s="1" t="s">
        <v>6</v>
      </c>
      <c r="J7451" s="25"/>
      <c r="W7451">
        <f t="shared" si="800"/>
      </c>
      <c r="X7451">
        <f t="shared" si="801"/>
      </c>
      <c r="Y7451">
        <f t="shared" si="802"/>
      </c>
      <c r="Z7451">
        <f t="shared" si="803"/>
      </c>
    </row>
    <row r="7452" spans="1:26" ht="15.75" thickBot="1">
      <c r="A7452" s="1" t="s">
        <v>7</v>
      </c>
      <c r="J7452" s="25"/>
      <c r="W7452">
        <f t="shared" si="800"/>
      </c>
      <c r="X7452">
        <f t="shared" si="801"/>
      </c>
      <c r="Y7452">
        <f t="shared" si="802"/>
      </c>
      <c r="Z7452">
        <f t="shared" si="803"/>
      </c>
    </row>
    <row r="7453" spans="1:26" ht="24">
      <c r="A7453" s="26" t="s">
        <v>8</v>
      </c>
      <c r="B7453" s="27" t="s">
        <v>9</v>
      </c>
      <c r="C7453" s="27" t="s">
        <v>10</v>
      </c>
      <c r="D7453" s="28" t="s">
        <v>11</v>
      </c>
      <c r="E7453" s="28" t="s">
        <v>12</v>
      </c>
      <c r="F7453" s="28" t="s">
        <v>13</v>
      </c>
      <c r="G7453" s="28" t="s">
        <v>14</v>
      </c>
      <c r="H7453" s="29" t="s">
        <v>15</v>
      </c>
      <c r="I7453" s="30" t="s">
        <v>16</v>
      </c>
      <c r="J7453" s="25"/>
      <c r="W7453">
        <f t="shared" si="800"/>
      </c>
      <c r="X7453">
        <f t="shared" si="801"/>
      </c>
      <c r="Y7453">
        <f t="shared" si="802"/>
      </c>
      <c r="Z7453">
        <f t="shared" si="803"/>
      </c>
    </row>
    <row r="7454" spans="1:26">
      <c r="A7454" s="16"/>
      <c r="B7454" s="1564" t="s">
        <v>300</v>
      </c>
      <c r="C7454" s="1565"/>
      <c r="D7454" s="5"/>
      <c r="E7454" s="16"/>
      <c r="F7454" s="6"/>
      <c r="G7454" s="6"/>
      <c r="H7454" s="146"/>
      <c r="I7454" s="102"/>
      <c r="J7454" s="25"/>
      <c r="W7454">
        <f t="shared" si="800"/>
      </c>
      <c r="X7454">
        <f t="shared" si="801"/>
      </c>
      <c r="Y7454">
        <f t="shared" si="802"/>
      </c>
      <c r="Z7454">
        <f t="shared" si="803"/>
      </c>
    </row>
    <row r="7455" spans="1:26">
      <c r="A7455" s="5">
        <v>1</v>
      </c>
      <c r="B7455" s="17" t="s">
        <v>494</v>
      </c>
      <c r="C7455" s="88" t="s">
        <v>303</v>
      </c>
      <c r="D7455" s="365">
        <v>2</v>
      </c>
      <c r="E7455" s="9">
        <v>50</v>
      </c>
      <c r="F7455" s="5">
        <f>+E7455*D7455</f>
      </c>
      <c r="G7455" s="5">
        <f>+E7455*D7455</f>
      </c>
      <c r="H7455" s="9">
        <v>1</v>
      </c>
      <c r="I7455" s="102">
        <f>+H7455*G7455</f>
      </c>
      <c r="J7455" s="259">
        <f>40*18%</f>
      </c>
      <c r="K7455" s="126">
        <f>+H7455-J7455</f>
      </c>
      <c r="L7455" s="126">
        <f>+K7455*G7455</f>
      </c>
      <c r="W7455">
        <f t="shared" si="800"/>
      </c>
      <c r="X7455">
        <f t="shared" si="801"/>
      </c>
      <c r="Y7455">
        <f t="shared" si="802"/>
      </c>
      <c r="Z7455">
        <f t="shared" si="803"/>
      </c>
    </row>
    <row r="7456" spans="1:26">
      <c r="A7456" s="5">
        <v>2</v>
      </c>
      <c r="B7456" s="17" t="s">
        <v>495</v>
      </c>
      <c r="C7456" s="88" t="s">
        <v>303</v>
      </c>
      <c r="D7456" s="365">
        <v>2</v>
      </c>
      <c r="E7456" s="9">
        <v>50</v>
      </c>
      <c r="F7456" s="5">
        <f>+E7456*D7456</f>
      </c>
      <c r="G7456" s="5">
        <f>+E7456*D7456</f>
      </c>
      <c r="H7456" s="9">
        <v>1</v>
      </c>
      <c r="I7456" s="102">
        <f>+H7456*G7456</f>
      </c>
      <c r="J7456" s="259">
        <v>7.2</v>
      </c>
      <c r="K7456" s="126">
        <f>+H7456-J7456</f>
      </c>
      <c r="L7456" s="126">
        <f>+K7456*G7456</f>
      </c>
      <c r="W7456">
        <f t="shared" si="800"/>
      </c>
      <c r="X7456">
        <f t="shared" si="801"/>
      </c>
      <c r="Y7456">
        <f t="shared" si="802"/>
      </c>
      <c r="Z7456">
        <f t="shared" si="803"/>
      </c>
    </row>
    <row r="7457" spans="1:26">
      <c r="A7457" s="5">
        <v>3</v>
      </c>
      <c r="B7457" s="17" t="s">
        <v>496</v>
      </c>
      <c r="C7457" s="88" t="s">
        <v>303</v>
      </c>
      <c r="D7457" s="365">
        <v>3</v>
      </c>
      <c r="E7457" s="9">
        <v>50</v>
      </c>
      <c r="F7457" s="5">
        <f>+E7457*D7457</f>
      </c>
      <c r="G7457" s="5">
        <f>+E7457*D7457</f>
      </c>
      <c r="H7457" s="9">
        <v>1</v>
      </c>
      <c r="I7457" s="102">
        <f>+H7457*G7457</f>
      </c>
      <c r="J7457" s="259">
        <v>7.2</v>
      </c>
      <c r="K7457" s="126">
        <f>+H7457-J7457</f>
      </c>
      <c r="L7457" s="126">
        <f>+K7457*G7457</f>
      </c>
      <c r="W7457">
        <f t="shared" si="800"/>
      </c>
      <c r="X7457">
        <f t="shared" si="801"/>
      </c>
      <c r="Y7457">
        <f t="shared" si="802"/>
      </c>
      <c r="Z7457">
        <f t="shared" si="803"/>
      </c>
    </row>
    <row r="7458" spans="1:26">
      <c r="A7458" s="316"/>
      <c r="B7458" s="1564" t="s">
        <v>375</v>
      </c>
      <c r="C7458" s="1565"/>
      <c r="D7458" s="19"/>
      <c r="E7458" s="19"/>
      <c r="F7458" s="5"/>
      <c r="G7458" s="5"/>
      <c r="H7458" s="105"/>
      <c r="I7458" s="102"/>
      <c r="J7458" s="259"/>
      <c r="K7458" s="126"/>
      <c r="L7458" s="126"/>
      <c r="W7458">
        <f t="shared" si="800"/>
      </c>
      <c r="X7458">
        <f t="shared" si="801"/>
      </c>
      <c r="Y7458">
        <f t="shared" si="802"/>
      </c>
      <c r="Z7458">
        <f t="shared" si="803"/>
      </c>
    </row>
    <row r="7459" spans="1:26">
      <c r="A7459" s="5"/>
      <c r="B7459" s="20"/>
      <c r="C7459" s="106"/>
      <c r="D7459" s="9"/>
      <c r="E7459" s="9"/>
      <c r="F7459" s="5"/>
      <c r="G7459" s="5"/>
      <c r="H7459" s="5"/>
      <c r="I7459" s="102"/>
      <c r="J7459" s="259"/>
      <c r="K7459" s="126"/>
      <c r="L7459" s="126"/>
      <c r="W7459">
        <f t="shared" si="800"/>
      </c>
      <c r="X7459">
        <f t="shared" si="801"/>
      </c>
      <c r="Y7459">
        <f t="shared" si="802"/>
      </c>
      <c r="Z7459">
        <f t="shared" si="803"/>
      </c>
    </row>
    <row r="7460" spans="1:26">
      <c r="A7460" s="316"/>
      <c r="B7460" s="1564" t="s">
        <v>17</v>
      </c>
      <c r="C7460" s="1565"/>
      <c r="D7460" s="19"/>
      <c r="E7460" s="19"/>
      <c r="F7460" s="5"/>
      <c r="G7460" s="5"/>
      <c r="H7460" s="105"/>
      <c r="I7460" s="102"/>
      <c r="J7460" s="259"/>
      <c r="K7460" s="126"/>
      <c r="L7460" s="126"/>
      <c r="W7460">
        <f t="shared" si="800"/>
      </c>
      <c r="X7460">
        <f t="shared" si="801"/>
      </c>
      <c r="Y7460">
        <f t="shared" si="802"/>
      </c>
      <c r="Z7460">
        <f t="shared" si="803"/>
      </c>
    </row>
    <row r="7461" spans="1:26" ht="36">
      <c r="A7461" s="5">
        <v>5</v>
      </c>
      <c r="B7461" s="15" t="s">
        <v>582</v>
      </c>
      <c r="C7461" s="5" t="s">
        <v>583</v>
      </c>
      <c r="D7461" s="5">
        <v>2</v>
      </c>
      <c r="E7461" s="5">
        <v>5</v>
      </c>
      <c r="F7461" s="5">
        <f>+E7461*D7461</f>
      </c>
      <c r="G7461" s="365">
        <f>+E7461*D7461</f>
      </c>
      <c r="H7461" s="5">
        <v>1</v>
      </c>
      <c r="I7461" s="102">
        <f>+H7461*G7461</f>
      </c>
      <c r="J7461" s="259">
        <v>112</v>
      </c>
      <c r="K7461" s="126">
        <f>+H7461-J7461</f>
      </c>
      <c r="L7461" s="126">
        <f>+K7461*G7461</f>
      </c>
      <c r="W7461">
        <f t="shared" si="800"/>
      </c>
      <c r="X7461">
        <f t="shared" si="801"/>
      </c>
      <c r="Y7461">
        <f t="shared" si="802"/>
      </c>
      <c r="Z7461">
        <f t="shared" si="803"/>
      </c>
    </row>
    <row r="7462" spans="1:26">
      <c r="A7462" s="5">
        <v>6</v>
      </c>
      <c r="B7462" s="8" t="s">
        <v>352</v>
      </c>
      <c r="C7462" s="5" t="s">
        <v>353</v>
      </c>
      <c r="D7462" s="5">
        <v>1</v>
      </c>
      <c r="E7462" s="5">
        <v>5</v>
      </c>
      <c r="F7462" s="5">
        <f>+E7462*D7462</f>
      </c>
      <c r="G7462" s="365">
        <f>+E7462*D7462</f>
      </c>
      <c r="H7462" s="5">
        <v>1</v>
      </c>
      <c r="I7462" s="102">
        <f>+H7462*G7462</f>
      </c>
      <c r="J7462" s="259">
        <v>112</v>
      </c>
      <c r="K7462" s="126">
        <f>+H7462-J7462</f>
      </c>
      <c r="L7462" s="126">
        <f>+K7462*G7462</f>
      </c>
      <c r="W7462">
        <f t="shared" si="800"/>
      </c>
      <c r="X7462">
        <f t="shared" si="801"/>
      </c>
      <c r="Y7462">
        <f t="shared" si="802"/>
      </c>
      <c r="Z7462">
        <f t="shared" si="803"/>
      </c>
    </row>
    <row r="7463" spans="1:26">
      <c r="A7463" s="5"/>
      <c r="B7463" s="20"/>
      <c r="C7463" s="5"/>
      <c r="D7463" s="5"/>
      <c r="E7463" s="5"/>
      <c r="F7463" s="5"/>
      <c r="G7463" s="5"/>
      <c r="H7463" s="5"/>
      <c r="I7463" s="102"/>
      <c r="J7463" s="259"/>
      <c r="K7463" s="126"/>
      <c r="L7463" s="126"/>
      <c r="W7463">
        <f t="shared" si="800"/>
      </c>
      <c r="X7463">
        <f t="shared" si="801"/>
      </c>
      <c r="Y7463">
        <f t="shared" si="802"/>
      </c>
      <c r="Z7463">
        <f t="shared" si="803"/>
      </c>
    </row>
    <row r="7464" spans="1:26">
      <c r="A7464" s="5">
        <v>8</v>
      </c>
      <c r="B7464" s="106" t="s">
        <v>958</v>
      </c>
      <c r="C7464" s="5"/>
      <c r="D7464" s="5">
        <v>1</v>
      </c>
      <c r="E7464" s="5">
        <v>10</v>
      </c>
      <c r="F7464" s="5">
        <f>+E7464*D7464</f>
      </c>
      <c r="G7464" s="365">
        <f>+E7464*D7464</f>
      </c>
      <c r="H7464" s="5">
        <v>1</v>
      </c>
      <c r="I7464" s="102">
        <f>+H7464*G7464</f>
      </c>
      <c r="J7464" s="259">
        <v>112</v>
      </c>
      <c r="K7464" s="126">
        <f>+H7464-J7464</f>
      </c>
      <c r="L7464" s="126">
        <f>+K7464*G7464</f>
      </c>
      <c r="W7464">
        <f t="shared" si="800"/>
      </c>
      <c r="X7464">
        <f t="shared" si="801"/>
      </c>
      <c r="Y7464">
        <f t="shared" si="802"/>
      </c>
      <c r="Z7464">
        <f t="shared" si="803"/>
      </c>
    </row>
    <row r="7465" spans="1:26">
      <c r="A7465" s="5">
        <v>9</v>
      </c>
      <c r="B7465" s="106" t="s">
        <v>505</v>
      </c>
      <c r="C7465" s="106"/>
      <c r="D7465" s="5">
        <v>1</v>
      </c>
      <c r="E7465" s="5">
        <v>5</v>
      </c>
      <c r="F7465" s="5">
        <f>+E7465*D7465</f>
      </c>
      <c r="G7465" s="365">
        <f>+E7465*D7465</f>
      </c>
      <c r="H7465" s="5">
        <v>1</v>
      </c>
      <c r="I7465" s="102">
        <f>+H7465*G7465</f>
      </c>
      <c r="J7465" s="259">
        <v>112</v>
      </c>
      <c r="K7465" s="126">
        <f>+H7465-J7465</f>
      </c>
      <c r="L7465" s="126">
        <f>+K7465*G7465</f>
      </c>
      <c r="W7465">
        <f t="shared" si="800"/>
      </c>
      <c r="X7465">
        <f t="shared" si="801"/>
      </c>
      <c r="Y7465">
        <f t="shared" si="802"/>
      </c>
      <c r="Z7465">
        <f t="shared" si="803"/>
      </c>
    </row>
    <row r="7466" spans="1:26">
      <c r="A7466" s="316"/>
      <c r="B7466" s="1564" t="s">
        <v>1645</v>
      </c>
      <c r="C7466" s="1565"/>
      <c r="D7466" s="19"/>
      <c r="E7466" s="19"/>
      <c r="F7466" s="5"/>
      <c r="G7466" s="5"/>
      <c r="H7466" s="105"/>
      <c r="I7466" s="102"/>
      <c r="J7466" s="259"/>
      <c r="K7466" s="126"/>
      <c r="L7466" s="126"/>
      <c r="W7466">
        <f t="shared" si="800"/>
      </c>
      <c r="X7466">
        <f t="shared" si="801"/>
      </c>
      <c r="Y7466">
        <f t="shared" si="802"/>
      </c>
      <c r="Z7466">
        <f t="shared" si="803"/>
      </c>
    </row>
    <row r="7467" spans="1:26" ht="36">
      <c r="A7467" s="5">
        <v>10</v>
      </c>
      <c r="B7467" s="17" t="s">
        <v>770</v>
      </c>
      <c r="C7467" s="88" t="s">
        <v>769</v>
      </c>
      <c r="D7467" s="305">
        <v>1</v>
      </c>
      <c r="E7467" s="9" t="s">
        <v>1310</v>
      </c>
      <c r="F7467" s="5">
        <v>2000</v>
      </c>
      <c r="G7467" s="365">
        <f>+F7467</f>
      </c>
      <c r="H7467" s="5">
        <v>1</v>
      </c>
      <c r="I7467" s="102">
        <f>+H7467*G7467</f>
      </c>
      <c r="J7467" s="259">
        <f>0.1*18%</f>
      </c>
      <c r="K7467" s="126">
        <f>+H7467-J7467</f>
      </c>
      <c r="L7467" s="126">
        <f>+K7467*G7467</f>
      </c>
      <c r="W7467">
        <f t="shared" si="800"/>
      </c>
      <c r="X7467">
        <f t="shared" si="801"/>
      </c>
      <c r="Y7467">
        <f t="shared" si="802"/>
      </c>
      <c r="Z7467">
        <f t="shared" si="803"/>
      </c>
    </row>
    <row r="7468" spans="1:26">
      <c r="A7468" s="316"/>
      <c r="B7468" s="1564" t="s">
        <v>604</v>
      </c>
      <c r="C7468" s="1565"/>
      <c r="D7468" s="19"/>
      <c r="E7468" s="19"/>
      <c r="F7468" s="5"/>
      <c r="G7468" s="5"/>
      <c r="H7468" s="105"/>
      <c r="I7468" s="102"/>
      <c r="J7468" s="259"/>
      <c r="K7468" s="126"/>
      <c r="L7468" s="126"/>
      <c r="W7468">
        <f t="shared" si="800"/>
      </c>
      <c r="X7468">
        <f t="shared" si="801"/>
      </c>
      <c r="Y7468">
        <f t="shared" si="802"/>
      </c>
      <c r="Z7468">
        <f t="shared" si="803"/>
      </c>
    </row>
    <row r="7469" spans="1:26" ht="36">
      <c r="A7469" s="5">
        <v>11</v>
      </c>
      <c r="B7469" s="106" t="s">
        <v>1007</v>
      </c>
      <c r="C7469" s="15" t="s">
        <v>1006</v>
      </c>
      <c r="D7469" s="5">
        <v>1</v>
      </c>
      <c r="E7469" s="5">
        <v>10</v>
      </c>
      <c r="F7469" s="5">
        <f t="shared" ref="F7469:F7475" si="804">+E7469*D7469</f>
      </c>
      <c r="G7469" s="365">
        <f t="shared" ref="G7469:G7475" si="805">+E7469*D7469</f>
      </c>
      <c r="H7469" s="9">
        <v>1</v>
      </c>
      <c r="I7469" s="102">
        <f t="shared" ref="I7469:I7475" si="806">+H7469*G7469</f>
      </c>
      <c r="J7469" s="259">
        <v>112</v>
      </c>
      <c r="K7469" s="126">
        <f t="shared" ref="K7469:K7475" si="807">+H7469-J7469</f>
      </c>
      <c r="L7469" s="126">
        <f t="shared" ref="L7469:L7475" si="808">+K7469*G7469</f>
      </c>
      <c r="W7469">
        <f t="shared" si="800"/>
      </c>
      <c r="X7469">
        <f t="shared" si="801"/>
      </c>
      <c r="Y7469">
        <f t="shared" si="802"/>
      </c>
      <c r="Z7469">
        <f t="shared" si="803"/>
      </c>
    </row>
    <row r="7470" spans="1:26">
      <c r="A7470" s="5">
        <v>12</v>
      </c>
      <c r="B7470" s="106" t="s">
        <v>605</v>
      </c>
      <c r="C7470" s="269" t="s">
        <v>606</v>
      </c>
      <c r="D7470" s="5">
        <v>1</v>
      </c>
      <c r="E7470" s="5">
        <v>10</v>
      </c>
      <c r="F7470" s="5">
        <f t="shared" si="804"/>
      </c>
      <c r="G7470" s="365">
        <f t="shared" si="805"/>
      </c>
      <c r="H7470" s="9">
        <v>1</v>
      </c>
      <c r="I7470" s="102">
        <f t="shared" si="806"/>
      </c>
      <c r="J7470" s="259">
        <v>112</v>
      </c>
      <c r="K7470" s="126">
        <f t="shared" si="807"/>
      </c>
      <c r="L7470" s="126">
        <f t="shared" si="808"/>
      </c>
      <c r="W7470">
        <f t="shared" si="800"/>
      </c>
      <c r="X7470">
        <f t="shared" si="801"/>
      </c>
      <c r="Y7470">
        <f t="shared" si="802"/>
      </c>
      <c r="Z7470">
        <f t="shared" si="803"/>
      </c>
    </row>
    <row r="7471" spans="1:26" ht="24">
      <c r="A7471" s="5">
        <v>13</v>
      </c>
      <c r="B7471" s="106" t="s">
        <v>970</v>
      </c>
      <c r="C7471" s="269" t="s">
        <v>979</v>
      </c>
      <c r="D7471" s="5">
        <v>1</v>
      </c>
      <c r="E7471" s="5">
        <v>10</v>
      </c>
      <c r="F7471" s="5">
        <f t="shared" si="804"/>
      </c>
      <c r="G7471" s="365">
        <f t="shared" si="805"/>
      </c>
      <c r="H7471" s="9">
        <v>1</v>
      </c>
      <c r="I7471" s="102">
        <f t="shared" si="806"/>
      </c>
      <c r="J7471" s="259">
        <v>112</v>
      </c>
      <c r="K7471" s="126">
        <f t="shared" si="807"/>
      </c>
      <c r="L7471" s="126">
        <f t="shared" si="808"/>
      </c>
      <c r="W7471">
        <f t="shared" si="800"/>
      </c>
      <c r="X7471">
        <f t="shared" si="801"/>
      </c>
      <c r="Y7471">
        <f t="shared" si="802"/>
      </c>
      <c r="Z7471">
        <f t="shared" si="803"/>
      </c>
    </row>
    <row r="7472" spans="1:26" ht="24">
      <c r="A7472" s="5">
        <v>14</v>
      </c>
      <c r="B7472" s="106" t="s">
        <v>916</v>
      </c>
      <c r="C7472" s="280" t="s">
        <v>917</v>
      </c>
      <c r="D7472" s="5">
        <v>1</v>
      </c>
      <c r="E7472" s="5">
        <v>10</v>
      </c>
      <c r="F7472" s="5">
        <f t="shared" si="804"/>
      </c>
      <c r="G7472" s="365">
        <f t="shared" si="805"/>
      </c>
      <c r="H7472" s="9">
        <v>1</v>
      </c>
      <c r="I7472" s="102">
        <f t="shared" si="806"/>
      </c>
      <c r="J7472" s="259">
        <v>112</v>
      </c>
      <c r="K7472" s="126">
        <f t="shared" si="807"/>
      </c>
      <c r="L7472" s="126">
        <f t="shared" si="808"/>
      </c>
      <c r="W7472">
        <f t="shared" si="800"/>
      </c>
      <c r="X7472">
        <f t="shared" si="801"/>
      </c>
      <c r="Y7472">
        <f t="shared" si="802"/>
      </c>
      <c r="Z7472">
        <f t="shared" si="803"/>
      </c>
    </row>
    <row r="7473" spans="1:26" ht="36">
      <c r="A7473" s="5">
        <v>15</v>
      </c>
      <c r="B7473" s="106" t="s">
        <v>515</v>
      </c>
      <c r="C7473" s="280" t="s">
        <v>727</v>
      </c>
      <c r="D7473" s="5">
        <v>1</v>
      </c>
      <c r="E7473" s="5">
        <v>10</v>
      </c>
      <c r="F7473" s="5">
        <f t="shared" si="804"/>
      </c>
      <c r="G7473" s="365">
        <f t="shared" si="805"/>
      </c>
      <c r="H7473" s="9">
        <v>1</v>
      </c>
      <c r="I7473" s="102">
        <f t="shared" si="806"/>
      </c>
      <c r="J7473" s="259">
        <v>112</v>
      </c>
      <c r="K7473" s="126">
        <f t="shared" si="807"/>
      </c>
      <c r="L7473" s="126">
        <f t="shared" si="808"/>
      </c>
      <c r="W7473">
        <f t="shared" si="800"/>
      </c>
      <c r="X7473">
        <f t="shared" si="801"/>
      </c>
      <c r="Y7473">
        <f t="shared" si="802"/>
      </c>
      <c r="Z7473">
        <f t="shared" si="803"/>
      </c>
    </row>
    <row r="7474" spans="1:26" ht="36">
      <c r="A7474" s="5">
        <v>16</v>
      </c>
      <c r="B7474" s="106" t="s">
        <v>1713</v>
      </c>
      <c r="C7474" s="15" t="s">
        <v>1714</v>
      </c>
      <c r="D7474" s="5">
        <v>1</v>
      </c>
      <c r="E7474" s="5">
        <v>10</v>
      </c>
      <c r="F7474" s="5">
        <f t="shared" si="804"/>
      </c>
      <c r="G7474" s="365">
        <f t="shared" si="805"/>
      </c>
      <c r="H7474" s="9">
        <v>1</v>
      </c>
      <c r="I7474" s="102">
        <f t="shared" si="806"/>
      </c>
      <c r="J7474" s="259">
        <v>112</v>
      </c>
      <c r="K7474" s="126">
        <f t="shared" si="807"/>
      </c>
      <c r="L7474" s="126">
        <f t="shared" si="808"/>
      </c>
      <c r="W7474">
        <f t="shared" si="800"/>
      </c>
      <c r="X7474">
        <f t="shared" si="801"/>
      </c>
      <c r="Y7474">
        <f t="shared" si="802"/>
      </c>
      <c r="Z7474">
        <f t="shared" si="803"/>
      </c>
    </row>
    <row r="7475" spans="1:26" ht="36">
      <c r="A7475" s="5">
        <v>17</v>
      </c>
      <c r="B7475" s="106" t="s">
        <v>561</v>
      </c>
      <c r="C7475" s="280" t="s">
        <v>1005</v>
      </c>
      <c r="D7475" s="5">
        <v>1</v>
      </c>
      <c r="E7475" s="5">
        <v>10</v>
      </c>
      <c r="F7475" s="5">
        <f t="shared" si="804"/>
      </c>
      <c r="G7475" s="365">
        <f t="shared" si="805"/>
      </c>
      <c r="H7475" s="9">
        <v>1</v>
      </c>
      <c r="I7475" s="102">
        <f t="shared" si="806"/>
      </c>
      <c r="J7475" s="259">
        <v>112</v>
      </c>
      <c r="K7475" s="126">
        <f t="shared" si="807"/>
      </c>
      <c r="L7475" s="126">
        <f t="shared" si="808"/>
      </c>
      <c r="W7475">
        <f t="shared" si="800"/>
      </c>
      <c r="X7475">
        <f t="shared" si="801"/>
      </c>
      <c r="Y7475">
        <f t="shared" si="802"/>
      </c>
      <c r="Z7475">
        <f t="shared" si="803"/>
      </c>
    </row>
    <row r="7476" spans="1:26">
      <c r="A7476" s="316"/>
      <c r="B7476" s="1564" t="s">
        <v>550</v>
      </c>
      <c r="C7476" s="1565"/>
      <c r="D7476" s="19"/>
      <c r="E7476" s="19"/>
      <c r="F7476" s="5"/>
      <c r="G7476" s="5"/>
      <c r="H7476" s="105"/>
      <c r="I7476" s="102"/>
      <c r="J7476" s="259"/>
      <c r="K7476" s="126"/>
      <c r="L7476" s="126"/>
      <c r="W7476">
        <f t="shared" si="800"/>
      </c>
      <c r="X7476">
        <f t="shared" si="801"/>
      </c>
      <c r="Y7476">
        <f t="shared" si="802"/>
      </c>
      <c r="Z7476">
        <f t="shared" si="803"/>
      </c>
    </row>
    <row r="7477" spans="1:26">
      <c r="A7477" s="19"/>
      <c r="B7477" s="18"/>
      <c r="C7477" s="15"/>
      <c r="D7477" s="5"/>
      <c r="E7477" s="19"/>
      <c r="F7477" s="5"/>
      <c r="G7477" s="5"/>
      <c r="H7477" s="19"/>
      <c r="I7477" s="102"/>
      <c r="J7477" s="259"/>
      <c r="K7477" s="126"/>
      <c r="L7477" s="126"/>
      <c r="W7477">
        <f t="shared" si="800"/>
      </c>
      <c r="X7477">
        <f t="shared" si="801"/>
      </c>
      <c r="Y7477">
        <f t="shared" si="802"/>
      </c>
      <c r="Z7477">
        <f t="shared" si="803"/>
      </c>
    </row>
    <row r="7478" spans="1:26" ht="60">
      <c r="A7478" s="19">
        <v>19</v>
      </c>
      <c r="B7478" s="18" t="s">
        <v>425</v>
      </c>
      <c r="C7478" s="15" t="s">
        <v>426</v>
      </c>
      <c r="D7478" s="5">
        <v>2</v>
      </c>
      <c r="E7478" s="19">
        <v>30</v>
      </c>
      <c r="F7478" s="5">
        <f>+E7478*D7478</f>
      </c>
      <c r="G7478" s="365">
        <f>+E7478*D7478</f>
      </c>
      <c r="H7478" s="19">
        <v>1</v>
      </c>
      <c r="I7478" s="102">
        <f>+H7478*G7478</f>
      </c>
      <c r="J7478" s="259">
        <v>18</v>
      </c>
      <c r="K7478" s="126">
        <f>+H7478-J7478</f>
      </c>
      <c r="L7478" s="126">
        <f>+K7478*G7478</f>
      </c>
      <c r="W7478">
        <f t="shared" si="800"/>
      </c>
      <c r="X7478">
        <f t="shared" si="801"/>
      </c>
      <c r="Y7478">
        <f t="shared" si="802"/>
      </c>
      <c r="Z7478">
        <f t="shared" si="803"/>
      </c>
    </row>
    <row r="7479" spans="1:26">
      <c r="A7479" s="316"/>
      <c r="B7479" s="1564" t="s">
        <v>300</v>
      </c>
      <c r="C7479" s="1565"/>
      <c r="D7479" s="5"/>
      <c r="E7479" s="19"/>
      <c r="F7479" s="5"/>
      <c r="G7479" s="5"/>
      <c r="H7479" s="19"/>
      <c r="I7479" s="102"/>
      <c r="J7479" s="259"/>
      <c r="K7479" s="126"/>
      <c r="L7479" s="126"/>
      <c r="W7479">
        <f t="shared" si="800"/>
      </c>
      <c r="X7479">
        <f t="shared" si="801"/>
      </c>
      <c r="Y7479">
        <f t="shared" si="802"/>
      </c>
      <c r="Z7479">
        <f t="shared" si="803"/>
      </c>
    </row>
    <row r="7480" spans="1:26">
      <c r="A7480" s="5">
        <v>20</v>
      </c>
      <c r="B7480" s="17" t="s">
        <v>434</v>
      </c>
      <c r="C7480" s="88" t="s">
        <v>303</v>
      </c>
      <c r="D7480" s="5">
        <v>6</v>
      </c>
      <c r="E7480" s="5">
        <v>2</v>
      </c>
      <c r="F7480" s="5">
        <f>+E7480*D7480</f>
      </c>
      <c r="G7480" s="365">
        <f>+E7480*D7480</f>
      </c>
      <c r="H7480" s="5">
        <v>1</v>
      </c>
      <c r="I7480" s="102">
        <f>+H7480*G7480</f>
      </c>
      <c r="J7480" s="259">
        <f>1350*18%</f>
      </c>
      <c r="K7480" s="126">
        <f>+H7480-J7480</f>
      </c>
      <c r="L7480" s="126">
        <f>+K7480*G7480</f>
      </c>
      <c r="W7480">
        <f t="shared" si="800"/>
      </c>
      <c r="X7480">
        <f t="shared" si="801"/>
      </c>
      <c r="Y7480">
        <f t="shared" si="802"/>
      </c>
      <c r="Z7480">
        <f t="shared" si="803"/>
      </c>
    </row>
    <row r="7481" spans="1:26">
      <c r="A7481" s="5">
        <v>21</v>
      </c>
      <c r="B7481" s="106" t="s">
        <v>1812</v>
      </c>
      <c r="C7481" s="280"/>
      <c r="D7481" s="119"/>
      <c r="E7481" s="9"/>
      <c r="F7481" s="5">
        <v>20</v>
      </c>
      <c r="G7481" s="365">
        <f>+F7481</f>
      </c>
      <c r="H7481" s="105">
        <v>1</v>
      </c>
      <c r="I7481" s="102">
        <f>+H7481*G7481</f>
      </c>
      <c r="J7481" s="259">
        <v>1</v>
      </c>
      <c r="K7481" s="126">
        <f>+H7481-J7481</f>
      </c>
      <c r="L7481" s="126">
        <f>+K7481*G7481</f>
      </c>
      <c r="W7481">
        <f t="shared" si="800"/>
      </c>
      <c r="X7481">
        <f t="shared" si="801"/>
      </c>
      <c r="Y7481">
        <f t="shared" si="802"/>
      </c>
      <c r="Z7481">
        <f t="shared" si="803"/>
      </c>
    </row>
    <row r="7482" spans="1:26">
      <c r="A7482" s="5">
        <v>22</v>
      </c>
      <c r="B7482" s="17" t="s">
        <v>739</v>
      </c>
      <c r="C7482" s="88" t="s">
        <v>303</v>
      </c>
      <c r="D7482" s="5">
        <v>1</v>
      </c>
      <c r="E7482" s="5">
        <v>10</v>
      </c>
      <c r="F7482" s="5">
        <f>+E7482*D7482</f>
      </c>
      <c r="G7482" s="365">
        <f>+E7482*D7482</f>
      </c>
      <c r="H7482" s="5">
        <v>1</v>
      </c>
      <c r="I7482" s="102">
        <f>+H7482*G7482</f>
      </c>
      <c r="J7482" s="259">
        <f>50*28%</f>
      </c>
      <c r="K7482" s="126">
        <f>+H7482-J7482</f>
      </c>
      <c r="L7482" s="126">
        <f>+K7482*G7482</f>
      </c>
      <c r="W7482">
        <f t="shared" si="800"/>
      </c>
      <c r="X7482">
        <f t="shared" si="801"/>
      </c>
      <c r="Y7482">
        <f t="shared" si="802"/>
      </c>
      <c r="Z7482">
        <f t="shared" si="803"/>
      </c>
    </row>
    <row r="7483" spans="1:26">
      <c r="A7483" s="5"/>
      <c r="B7483" s="1564" t="s">
        <v>18</v>
      </c>
      <c r="C7483" s="1565"/>
      <c r="D7483" s="5"/>
      <c r="E7483" s="5"/>
      <c r="F7483" s="5"/>
      <c r="G7483" s="5"/>
      <c r="H7483" s="5"/>
      <c r="I7483" s="102"/>
      <c r="J7483" s="259"/>
      <c r="K7483" s="126"/>
      <c r="L7483" s="126"/>
      <c r="W7483">
        <f t="shared" si="800"/>
      </c>
      <c r="X7483">
        <f t="shared" si="801"/>
      </c>
      <c r="Y7483">
        <f t="shared" si="802"/>
      </c>
      <c r="Z7483">
        <f t="shared" si="803"/>
      </c>
    </row>
    <row r="7484" spans="1:26">
      <c r="A7484" s="5">
        <v>23</v>
      </c>
      <c r="B7484" s="8" t="s">
        <v>707</v>
      </c>
      <c r="C7484" s="5" t="s">
        <v>708</v>
      </c>
      <c r="D7484" s="5">
        <v>2</v>
      </c>
      <c r="E7484" s="5">
        <v>4</v>
      </c>
      <c r="F7484" s="5">
        <f>+E7484*D7484</f>
      </c>
      <c r="G7484" s="365">
        <f>+E7484*D7484</f>
      </c>
      <c r="H7484" s="5">
        <v>1</v>
      </c>
      <c r="I7484" s="102">
        <f>+H7484*G7484</f>
      </c>
      <c r="J7484" s="259">
        <v>112</v>
      </c>
      <c r="K7484" s="126">
        <f>+H7484-J7484</f>
      </c>
      <c r="L7484" s="126">
        <f>+K7484*G7484</f>
      </c>
      <c r="W7484">
        <f t="shared" si="800"/>
      </c>
      <c r="X7484">
        <f t="shared" si="801"/>
      </c>
      <c r="Y7484">
        <f t="shared" si="802"/>
      </c>
      <c r="Z7484">
        <f t="shared" si="803"/>
      </c>
    </row>
    <row r="7485" spans="1:26">
      <c r="A7485" s="5"/>
      <c r="B7485" s="17"/>
      <c r="C7485" s="88"/>
      <c r="D7485" s="5"/>
      <c r="E7485" s="5"/>
      <c r="F7485" s="5"/>
      <c r="G7485" s="5"/>
      <c r="H7485" s="5"/>
      <c r="I7485" s="102"/>
      <c r="J7485" s="259"/>
      <c r="K7485" s="126"/>
      <c r="L7485" s="126"/>
      <c r="W7485">
        <f t="shared" si="800"/>
      </c>
      <c r="X7485">
        <f t="shared" si="801"/>
      </c>
      <c r="Y7485">
        <f t="shared" si="802"/>
      </c>
      <c r="Z7485">
        <f t="shared" si="803"/>
      </c>
    </row>
    <row r="7486" spans="1:26">
      <c r="A7486" s="5"/>
      <c r="B7486" s="17"/>
      <c r="C7486" s="88"/>
      <c r="D7486" s="5"/>
      <c r="E7486" s="5"/>
      <c r="F7486" s="5"/>
      <c r="G7486" s="5"/>
      <c r="H7486" s="5"/>
      <c r="I7486" s="102"/>
      <c r="J7486" s="259"/>
      <c r="K7486" s="126"/>
      <c r="L7486" s="126"/>
      <c r="W7486">
        <f t="shared" si="800"/>
      </c>
      <c r="X7486">
        <f t="shared" si="801"/>
      </c>
      <c r="Y7486">
        <f t="shared" si="802"/>
      </c>
      <c r="Z7486">
        <f t="shared" si="803"/>
      </c>
    </row>
    <row r="7487" spans="1:26">
      <c r="A7487" s="5"/>
      <c r="B7487" s="17"/>
      <c r="C7487" s="88"/>
      <c r="D7487" s="5"/>
      <c r="E7487" s="5"/>
      <c r="F7487" s="5"/>
      <c r="G7487" s="5"/>
      <c r="H7487" s="5"/>
      <c r="I7487" s="102"/>
      <c r="J7487" s="259"/>
      <c r="K7487" s="126"/>
      <c r="L7487" s="126"/>
      <c r="W7487">
        <f t="shared" si="800"/>
      </c>
      <c r="X7487">
        <f t="shared" si="801"/>
      </c>
      <c r="Y7487">
        <f t="shared" si="802"/>
      </c>
      <c r="Z7487">
        <f t="shared" si="803"/>
      </c>
    </row>
    <row r="7488" spans="1:26">
      <c r="A7488" s="5"/>
      <c r="B7488" s="106"/>
      <c r="C7488" s="15"/>
      <c r="D7488" s="5"/>
      <c r="E7488" s="7"/>
      <c r="F7488" s="7"/>
      <c r="G7488" s="7"/>
      <c r="H7488" s="5"/>
      <c r="I7488" s="102"/>
      <c r="J7488" s="25"/>
      <c r="W7488">
        <f t="shared" si="800"/>
      </c>
      <c r="X7488">
        <f t="shared" si="801"/>
      </c>
      <c r="Y7488">
        <f t="shared" si="802"/>
      </c>
      <c r="Z7488">
        <f t="shared" si="803"/>
      </c>
    </row>
    <row r="7489" spans="1:26">
      <c r="A7489" s="5"/>
      <c r="B7489" s="1568" t="s">
        <v>2085</v>
      </c>
      <c r="C7489" s="1569"/>
      <c r="D7489" s="5"/>
      <c r="E7489" s="5"/>
      <c r="F7489" s="7"/>
      <c r="G7489" s="5"/>
      <c r="H7489" s="5"/>
      <c r="I7489" s="102"/>
      <c r="J7489" s="25"/>
      <c r="W7489">
        <f t="shared" si="800"/>
      </c>
      <c r="X7489">
        <f t="shared" si="801"/>
      </c>
      <c r="Y7489">
        <f t="shared" si="802"/>
      </c>
      <c r="Z7489">
        <f t="shared" si="803"/>
      </c>
    </row>
    <row r="7490" spans="1:26">
      <c r="A7490" s="107"/>
      <c r="B7490" s="1590"/>
      <c r="C7490" s="1591"/>
      <c r="D7490" s="184"/>
      <c r="E7490" s="184"/>
      <c r="F7490" s="184"/>
      <c r="G7490" s="184"/>
      <c r="H7490" s="184"/>
      <c r="I7490" s="108"/>
      <c r="J7490" s="25"/>
      <c r="W7490">
        <f t="shared" si="800"/>
      </c>
      <c r="X7490">
        <f t="shared" si="801"/>
      </c>
      <c r="Y7490">
        <f t="shared" si="802"/>
      </c>
      <c r="Z7490">
        <f t="shared" si="803"/>
      </c>
    </row>
    <row r="7491" spans="1:26" ht="15.75" thickBot="1">
      <c r="A7491" s="33"/>
      <c r="B7491" s="10"/>
      <c r="C7491" s="10"/>
      <c r="D7491" s="109"/>
      <c r="E7491" s="109"/>
      <c r="F7491" s="109"/>
      <c r="G7491" s="109"/>
      <c r="H7491" s="109"/>
      <c r="I7491" s="110"/>
      <c r="J7491" s="25"/>
      <c r="W7491">
        <f t="shared" si="800"/>
      </c>
      <c r="X7491">
        <f t="shared" si="801"/>
      </c>
      <c r="Y7491">
        <f t="shared" si="802"/>
      </c>
      <c r="Z7491">
        <f t="shared" si="803"/>
      </c>
    </row>
    <row r="7492" spans="1:26">
      <c r="A7492" s="33"/>
      <c r="B7492" s="10"/>
      <c r="C7492" s="10"/>
      <c r="D7492" s="91"/>
      <c r="E7492" s="91"/>
      <c r="F7492" s="91"/>
      <c r="G7492" s="92" t="s">
        <v>19</v>
      </c>
      <c r="H7492" s="91"/>
      <c r="I7492" s="111">
        <f>SUM(I7454:I7491)</f>
      </c>
      <c r="J7492" s="25"/>
      <c r="L7492">
        <f>SUM(L7455:L7491)</f>
      </c>
      <c r="W7492">
        <f t="shared" ref="W7492:W7555" si="809">IF(LEFT($H7492&amp;"",5)="2019-",$H7492,W7491)</f>
      </c>
      <c r="X7492">
        <f t="shared" ref="X7492:X7555" si="810">IF($W7492="",0,IF(COUNTIF($AB$2:$AB$80,$W7492)&gt;0,1,0))</f>
      </c>
      <c r="Y7492">
        <f t="shared" ref="Y7492:Y7555" si="811">IF($C7492="","",UPPER(TRIM(IFERROR(LEFT($C7492&amp;"",FIND("/",$C7492&amp;"")-1),$C7492&amp;""))))</f>
      </c>
      <c r="Z7492">
        <f t="shared" ref="Z7492:Z7555" si="812">IFERROR(IF(ISNUMBER($G7492),$G7492,0),0)</f>
      </c>
    </row>
    <row r="7493" spans="1:26">
      <c r="A7493" s="33"/>
      <c r="B7493" s="10"/>
      <c r="C7493" s="263" t="s">
        <v>490</v>
      </c>
      <c r="D7493" s="253"/>
      <c r="E7493" s="253"/>
      <c r="F7493" s="253" t="s">
        <v>431</v>
      </c>
      <c r="G7493" s="253" t="s">
        <v>491</v>
      </c>
      <c r="H7493" s="112">
        <v>1</v>
      </c>
      <c r="I7493" s="61">
        <f>+L7492*H7493</f>
      </c>
      <c r="J7493" s="25"/>
      <c r="W7493">
        <f t="shared" si="809"/>
      </c>
      <c r="X7493">
        <f t="shared" si="810"/>
      </c>
      <c r="Y7493">
        <f t="shared" si="811"/>
      </c>
      <c r="Z7493">
        <f t="shared" si="812"/>
      </c>
    </row>
    <row r="7494" spans="1:26" ht="15.75" thickBot="1">
      <c r="A7494" s="33"/>
      <c r="B7494" s="11" t="s">
        <v>20</v>
      </c>
      <c r="C7494" s="35"/>
      <c r="D7494" s="35"/>
      <c r="E7494" s="35"/>
      <c r="F7494" s="35"/>
      <c r="G7494" s="35"/>
      <c r="H7494" s="35"/>
      <c r="I7494" s="36"/>
      <c r="J7494" s="25"/>
      <c r="W7494">
        <f t="shared" si="809"/>
      </c>
      <c r="X7494">
        <f t="shared" si="810"/>
      </c>
      <c r="Y7494">
        <f t="shared" si="811"/>
      </c>
      <c r="Z7494">
        <f t="shared" si="812"/>
      </c>
    </row>
    <row r="7495" spans="1:26" ht="15.75" thickBot="1">
      <c r="A7495" s="37"/>
      <c r="B7495" s="38"/>
      <c r="C7495" s="39" t="s">
        <v>21</v>
      </c>
      <c r="D7495" s="40">
        <f>SUM(D7454:D7494)</f>
      </c>
      <c r="E7495" s="41">
        <f>IF(H7495=I7495,"OK","NO")</f>
      </c>
      <c r="F7495" s="40">
        <f>SUM(F7454:F7494)</f>
      </c>
      <c r="G7495" s="40">
        <f>SUM(G7454:G7494)</f>
      </c>
      <c r="H7495" s="41">
        <f>SUMPRODUCT(F7454:F7491,H7454:H7491)</f>
      </c>
      <c r="I7495" s="43">
        <f>+I7492-I7493</f>
      </c>
      <c r="J7495" s="25">
        <v>96088</v>
      </c>
      <c r="K7495" s="118">
        <f>+I7495-J7495</f>
      </c>
      <c r="W7495">
        <f t="shared" si="809"/>
      </c>
      <c r="X7495">
        <f t="shared" si="810"/>
      </c>
      <c r="Y7495">
        <f t="shared" si="811"/>
      </c>
      <c r="Z7495">
        <f t="shared" si="812"/>
      </c>
    </row>
    <row r="7496" spans="1:26" ht="15.75" thickBot="1">
      <c r="A7496" s="44"/>
      <c r="B7496" s="116"/>
      <c r="C7496" s="45"/>
      <c r="D7496" s="45"/>
      <c r="E7496" s="45"/>
      <c r="F7496" s="45"/>
      <c r="G7496" s="45"/>
      <c r="H7496" s="46" t="s">
        <v>2053</v>
      </c>
      <c r="I7496" s="47"/>
      <c r="J7496" s="25"/>
      <c r="K7496">
        <v>200000</v>
      </c>
      <c r="W7496">
        <f t="shared" si="809"/>
      </c>
      <c r="X7496">
        <f t="shared" si="810"/>
      </c>
      <c r="Y7496">
        <f t="shared" si="811"/>
      </c>
      <c r="Z7496">
        <f t="shared" si="812"/>
      </c>
    </row>
    <row r="7497" spans="1:26">
      <c r="A7497" s="12" t="s">
        <v>23</v>
      </c>
      <c r="B7497" s="12"/>
      <c r="C7497" s="12"/>
      <c r="D7497" s="13"/>
      <c r="E7497" s="14"/>
      <c r="F7497" s="14"/>
      <c r="G7497" s="14"/>
      <c r="H7497" s="2"/>
      <c r="I7497" s="12"/>
      <c r="J7497" s="25"/>
      <c r="K7497" s="118">
        <f>+K7495-K7496</f>
      </c>
      <c r="W7497">
        <f t="shared" si="809"/>
      </c>
      <c r="X7497">
        <f t="shared" si="810"/>
      </c>
      <c r="Y7497">
        <f t="shared" si="811"/>
      </c>
      <c r="Z7497">
        <f t="shared" si="812"/>
      </c>
    </row>
    <row r="7498" spans="1:26">
      <c r="W7498">
        <f t="shared" si="809"/>
      </c>
      <c r="X7498">
        <f t="shared" si="810"/>
      </c>
      <c r="Y7498">
        <f t="shared" si="811"/>
      </c>
      <c r="Z7498">
        <f t="shared" si="812"/>
      </c>
    </row>
    <row r="7499" spans="1:26">
      <c r="W7499">
        <f t="shared" si="809"/>
      </c>
      <c r="X7499">
        <f t="shared" si="810"/>
      </c>
      <c r="Y7499">
        <f t="shared" si="811"/>
      </c>
      <c r="Z7499">
        <f t="shared" si="812"/>
      </c>
    </row>
    <row r="7500" spans="1:26">
      <c r="W7500">
        <f t="shared" si="809"/>
      </c>
      <c r="X7500">
        <f t="shared" si="810"/>
      </c>
      <c r="Y7500">
        <f t="shared" si="811"/>
      </c>
      <c r="Z7500">
        <f t="shared" si="812"/>
      </c>
    </row>
    <row r="7501" spans="1:26">
      <c r="W7501">
        <f t="shared" si="809"/>
      </c>
      <c r="X7501">
        <f t="shared" si="810"/>
      </c>
      <c r="Y7501">
        <f t="shared" si="811"/>
      </c>
      <c r="Z7501">
        <f t="shared" si="812"/>
      </c>
    </row>
    <row r="7502" spans="1:26">
      <c r="A7502" s="1562" t="s">
        <v>0</v>
      </c>
      <c r="B7502" s="1562"/>
      <c r="C7502" s="1562"/>
      <c r="D7502" s="1562"/>
      <c r="E7502" s="1562"/>
      <c r="F7502" s="1562"/>
      <c r="G7502" s="1562"/>
      <c r="H7502" s="1562"/>
      <c r="I7502" s="1562"/>
      <c r="W7502">
        <f t="shared" si="809"/>
      </c>
      <c r="X7502">
        <f t="shared" si="810"/>
      </c>
      <c r="Y7502">
        <f t="shared" si="811"/>
      </c>
      <c r="Z7502">
        <f t="shared" si="812"/>
      </c>
    </row>
    <row r="7503" spans="1:26">
      <c r="W7503">
        <f t="shared" si="809"/>
      </c>
      <c r="X7503">
        <f t="shared" si="810"/>
      </c>
      <c r="Y7503">
        <f t="shared" si="811"/>
      </c>
      <c r="Z7503">
        <f t="shared" si="812"/>
      </c>
    </row>
    <row r="7504" spans="1:26">
      <c r="W7504">
        <f t="shared" si="809"/>
      </c>
      <c r="X7504">
        <f t="shared" si="810"/>
      </c>
      <c r="Y7504">
        <f t="shared" si="811"/>
      </c>
      <c r="Z7504">
        <f t="shared" si="812"/>
      </c>
    </row>
    <row r="7505" spans="1:26">
      <c r="A7505" s="1" t="s">
        <v>1</v>
      </c>
      <c r="B7505" s="1"/>
      <c r="G7505" s="489" t="s">
        <v>2</v>
      </c>
      <c r="H7505" s="3" t="s">
        <v>1797</v>
      </c>
      <c r="W7505">
        <f t="shared" si="809"/>
      </c>
      <c r="X7505">
        <f t="shared" si="810"/>
      </c>
      <c r="Y7505">
        <f t="shared" si="811"/>
      </c>
      <c r="Z7505">
        <f t="shared" si="812"/>
      </c>
    </row>
    <row r="7506" spans="1:26">
      <c r="A7506" s="1" t="inlineStr">
        <is>
          <t>Dealer-166</t>
        </is>
      </c>
      <c r="B7506" s="1"/>
      <c r="F7506" s="4"/>
      <c r="G7506" s="488" t="s">
        <v>1440</v>
      </c>
      <c r="H7506" s="582" t="s">
        <v>222</v>
      </c>
      <c r="W7506">
        <f t="shared" si="809"/>
      </c>
      <c r="X7506">
        <f t="shared" si="810"/>
      </c>
      <c r="Y7506">
        <f t="shared" si="811"/>
      </c>
      <c r="Z7506">
        <f t="shared" si="812"/>
      </c>
    </row>
    <row r="7507" spans="1:26">
      <c r="A7507" s="1" t="inlineStr">
        <is>
          <t>Address line (redacted)</t>
        </is>
      </c>
      <c r="B7507" s="1"/>
      <c r="H7507" s="22"/>
      <c r="W7507">
        <f t="shared" si="809"/>
      </c>
      <c r="X7507">
        <f t="shared" si="810"/>
      </c>
      <c r="Y7507">
        <f t="shared" si="811"/>
      </c>
      <c r="Z7507">
        <f t="shared" si="812"/>
      </c>
    </row>
    <row r="7508" spans="1:26">
      <c r="A7508" s="1" t="inlineStr">
        <is>
          <t>Address line (redacted)</t>
        </is>
      </c>
      <c r="B7508" s="1"/>
      <c r="D7508" s="85"/>
      <c r="E7508" s="85"/>
      <c r="F7508" s="85"/>
      <c r="G7508" s="85"/>
      <c r="H7508" s="85"/>
      <c r="W7508">
        <f t="shared" si="809"/>
      </c>
      <c r="X7508">
        <f t="shared" si="810"/>
      </c>
      <c r="Y7508">
        <f t="shared" si="811"/>
      </c>
      <c r="Z7508">
        <f t="shared" si="812"/>
      </c>
    </row>
    <row r="7509" spans="1:26">
      <c r="A7509" s="12" t="s">
        <v>299</v>
      </c>
      <c r="B7509" s="86" t="inlineStr">
        <is>
          <t>GSTIN-MASKED</t>
        </is>
      </c>
      <c r="D7509" s="85"/>
      <c r="E7509" s="85"/>
      <c r="F7509" s="85"/>
      <c r="G7509" s="85"/>
      <c r="H7509" s="85"/>
      <c r="W7509">
        <f t="shared" si="809"/>
      </c>
      <c r="X7509">
        <f t="shared" si="810"/>
      </c>
      <c r="Y7509">
        <f t="shared" si="811"/>
      </c>
      <c r="Z7509">
        <f t="shared" si="812"/>
      </c>
    </row>
    <row r="7510" spans="1:26">
      <c r="D7510" s="85"/>
      <c r="E7510" s="85"/>
      <c r="F7510" s="85"/>
      <c r="G7510" s="85"/>
      <c r="H7510" s="85"/>
      <c r="W7510">
        <f t="shared" si="809"/>
      </c>
      <c r="X7510">
        <f t="shared" si="810"/>
      </c>
      <c r="Y7510">
        <f t="shared" si="811"/>
      </c>
      <c r="Z7510">
        <f t="shared" si="812"/>
      </c>
    </row>
    <row r="7511" spans="1:26">
      <c r="W7511">
        <f t="shared" si="809"/>
      </c>
      <c r="X7511">
        <f t="shared" si="810"/>
      </c>
      <c r="Y7511">
        <f t="shared" si="811"/>
      </c>
      <c r="Z7511">
        <f t="shared" si="812"/>
      </c>
    </row>
    <row r="7512" spans="1:26">
      <c r="A7512" s="1" t="s">
        <v>5</v>
      </c>
      <c r="W7512">
        <f t="shared" si="809"/>
      </c>
      <c r="X7512">
        <f t="shared" si="810"/>
      </c>
      <c r="Y7512">
        <f t="shared" si="811"/>
      </c>
      <c r="Z7512">
        <f t="shared" si="812"/>
      </c>
    </row>
    <row r="7513" spans="1:26">
      <c r="A7513" s="1" t="s">
        <v>6</v>
      </c>
      <c r="W7513">
        <f t="shared" si="809"/>
      </c>
      <c r="X7513">
        <f t="shared" si="810"/>
      </c>
      <c r="Y7513">
        <f t="shared" si="811"/>
      </c>
      <c r="Z7513">
        <f t="shared" si="812"/>
      </c>
    </row>
    <row r="7514" spans="1:26">
      <c r="A7514" s="1" t="s">
        <v>7</v>
      </c>
      <c r="W7514">
        <f t="shared" si="809"/>
      </c>
      <c r="X7514">
        <f t="shared" si="810"/>
      </c>
      <c r="Y7514">
        <f t="shared" si="811"/>
      </c>
      <c r="Z7514">
        <f t="shared" si="812"/>
      </c>
    </row>
    <row r="7515" spans="1:26" ht="24">
      <c r="A7515" s="179" t="s">
        <v>8</v>
      </c>
      <c r="B7515" s="180" t="s">
        <v>9</v>
      </c>
      <c r="C7515" s="180" t="s">
        <v>10</v>
      </c>
      <c r="D7515" s="181" t="s">
        <v>11</v>
      </c>
      <c r="E7515" s="181" t="s">
        <v>12</v>
      </c>
      <c r="F7515" s="181" t="s">
        <v>13</v>
      </c>
      <c r="G7515" s="181" t="s">
        <v>14</v>
      </c>
      <c r="H7515" s="179" t="s">
        <v>15</v>
      </c>
      <c r="I7515" s="182" t="s">
        <v>16</v>
      </c>
      <c r="W7515">
        <f t="shared" si="809"/>
      </c>
      <c r="X7515">
        <f t="shared" si="810"/>
      </c>
      <c r="Y7515">
        <f t="shared" si="811"/>
      </c>
      <c r="Z7515">
        <f t="shared" si="812"/>
      </c>
    </row>
    <row r="7516" spans="1:26">
      <c r="A7516" s="5"/>
      <c r="B7516" s="1564" t="s">
        <v>17</v>
      </c>
      <c r="C7516" s="1565"/>
      <c r="D7516" s="5"/>
      <c r="E7516" s="5"/>
      <c r="F7516" s="21"/>
      <c r="G7516" s="6"/>
      <c r="H7516" s="5"/>
      <c r="I7516" s="183"/>
      <c r="W7516">
        <f t="shared" si="809"/>
      </c>
      <c r="X7516">
        <f t="shared" si="810"/>
      </c>
      <c r="Y7516">
        <f t="shared" si="811"/>
      </c>
      <c r="Z7516">
        <f t="shared" si="812"/>
      </c>
    </row>
    <row r="7517" spans="1:26">
      <c r="A7517" s="5">
        <v>1</v>
      </c>
      <c r="B7517" s="8" t="s">
        <v>439</v>
      </c>
      <c r="C7517" s="5" t="s">
        <v>438</v>
      </c>
      <c r="D7517" s="5">
        <v>2</v>
      </c>
      <c r="E7517" s="5">
        <v>5</v>
      </c>
      <c r="F7517" s="21">
        <f>+E7517*D7517</f>
      </c>
      <c r="G7517" s="6">
        <f>+E7517*D7517</f>
      </c>
      <c r="H7517" s="5">
        <v>1</v>
      </c>
      <c r="I7517" s="183">
        <f>+H7517*G7517</f>
      </c>
      <c r="J7517">
        <v>112</v>
      </c>
      <c r="K7517">
        <f>+H7517-J7517</f>
      </c>
      <c r="L7517">
        <f>+K7517*G7517</f>
      </c>
      <c r="W7517">
        <f t="shared" si="809"/>
      </c>
      <c r="X7517">
        <f t="shared" si="810"/>
      </c>
      <c r="Y7517">
        <f t="shared" si="811"/>
      </c>
      <c r="Z7517">
        <f t="shared" si="812"/>
      </c>
    </row>
    <row r="7518" spans="1:26">
      <c r="A7518" s="5"/>
      <c r="B7518" s="1564" t="s">
        <v>565</v>
      </c>
      <c r="C7518" s="1565"/>
      <c r="D7518" s="5"/>
      <c r="E7518" s="5"/>
      <c r="F7518" s="21"/>
      <c r="G7518" s="6"/>
      <c r="H7518" s="5"/>
      <c r="I7518" s="183"/>
      <c r="W7518">
        <f t="shared" si="809"/>
      </c>
      <c r="X7518">
        <f t="shared" si="810"/>
      </c>
      <c r="Y7518">
        <f t="shared" si="811"/>
      </c>
      <c r="Z7518">
        <f t="shared" si="812"/>
      </c>
    </row>
    <row r="7519" spans="1:26" ht="24">
      <c r="A7519" s="19">
        <v>2</v>
      </c>
      <c r="B7519" s="224" t="s">
        <v>566</v>
      </c>
      <c r="C7519" s="15" t="s">
        <v>567</v>
      </c>
      <c r="D7519" s="19">
        <v>2</v>
      </c>
      <c r="E7519" s="19">
        <v>10</v>
      </c>
      <c r="F7519" s="21">
        <f>+E7519*D7519</f>
      </c>
      <c r="G7519" s="6">
        <f>+E7519*D7519</f>
      </c>
      <c r="H7519" s="19">
        <v>1</v>
      </c>
      <c r="I7519" s="183">
        <f>+H7519*G7519</f>
      </c>
      <c r="J7519">
        <v>18</v>
      </c>
      <c r="K7519">
        <f>+H7519-J7519</f>
      </c>
      <c r="L7519">
        <f>+K7519*G7519</f>
      </c>
      <c r="W7519">
        <f t="shared" si="809"/>
      </c>
      <c r="X7519">
        <f t="shared" si="810"/>
      </c>
      <c r="Y7519">
        <f t="shared" si="811"/>
      </c>
      <c r="Z7519">
        <f t="shared" si="812"/>
      </c>
    </row>
    <row r="7520" spans="1:26">
      <c r="A7520" s="5"/>
      <c r="B7520" s="1564" t="s">
        <v>300</v>
      </c>
      <c r="C7520" s="1565"/>
      <c r="D7520" s="5"/>
      <c r="E7520" s="5"/>
      <c r="F7520" s="21"/>
      <c r="G7520" s="6"/>
      <c r="H7520" s="5"/>
      <c r="I7520" s="183"/>
      <c r="W7520">
        <f t="shared" si="809"/>
      </c>
      <c r="X7520">
        <f t="shared" si="810"/>
      </c>
      <c r="Y7520">
        <f t="shared" si="811"/>
      </c>
      <c r="Z7520">
        <f t="shared" si="812"/>
      </c>
    </row>
    <row r="7521" spans="1:26" ht="48">
      <c r="A7521" s="5">
        <v>3</v>
      </c>
      <c r="B7521" s="17" t="s">
        <v>1798</v>
      </c>
      <c r="C7521" s="34" t="s">
        <v>1799</v>
      </c>
      <c r="D7521" s="5">
        <v>2</v>
      </c>
      <c r="E7521" s="5">
        <v>1</v>
      </c>
      <c r="F7521" s="21">
        <f>+E7521*D7521</f>
      </c>
      <c r="G7521" s="6">
        <f>+E7521*D7521</f>
      </c>
      <c r="H7521" s="5">
        <v>1</v>
      </c>
      <c r="I7521" s="183">
        <f>+H7521*G7521</f>
      </c>
      <c r="J7521">
        <f>900*18%</f>
      </c>
      <c r="K7521">
        <f>+H7521-J7521</f>
      </c>
      <c r="L7521">
        <f>+K7521*G7521</f>
      </c>
      <c r="W7521">
        <f t="shared" si="809"/>
      </c>
      <c r="X7521">
        <f t="shared" si="810"/>
      </c>
      <c r="Y7521">
        <f t="shared" si="811"/>
      </c>
      <c r="Z7521">
        <f t="shared" si="812"/>
      </c>
    </row>
    <row r="7522" spans="1:26" ht="36">
      <c r="A7522" s="5">
        <v>4</v>
      </c>
      <c r="B7522" s="20" t="s">
        <v>1829</v>
      </c>
      <c r="C7522" s="34" t="s">
        <v>1808</v>
      </c>
      <c r="D7522" s="5">
        <v>3</v>
      </c>
      <c r="E7522" s="5">
        <v>1</v>
      </c>
      <c r="F7522" s="21">
        <f>+E7522*D7522</f>
      </c>
      <c r="G7522" s="6">
        <f>+E7522*D7522</f>
      </c>
      <c r="H7522" s="5">
        <v>1</v>
      </c>
      <c r="I7522" s="183">
        <f>+H7522*G7522</f>
      </c>
      <c r="J7522">
        <f>900*18%</f>
      </c>
      <c r="K7522">
        <f>+H7522-J7522</f>
      </c>
      <c r="L7522">
        <f>+K7522*G7522</f>
      </c>
      <c r="W7522">
        <f t="shared" si="809"/>
      </c>
      <c r="X7522">
        <f t="shared" si="810"/>
      </c>
      <c r="Y7522">
        <f t="shared" si="811"/>
      </c>
      <c r="Z7522">
        <f t="shared" si="812"/>
      </c>
    </row>
    <row r="7523" spans="1:26">
      <c r="A7523" s="5"/>
      <c r="B7523" s="8"/>
      <c r="C7523" s="5"/>
      <c r="D7523" s="5"/>
      <c r="E7523" s="5"/>
      <c r="F7523" s="21"/>
      <c r="G7523" s="6"/>
      <c r="H7523" s="5"/>
      <c r="I7523" s="183"/>
      <c r="W7523">
        <f t="shared" si="809"/>
      </c>
      <c r="X7523">
        <f t="shared" si="810"/>
      </c>
      <c r="Y7523">
        <f t="shared" si="811"/>
      </c>
      <c r="Z7523">
        <f t="shared" si="812"/>
      </c>
    </row>
    <row r="7524" spans="1:26">
      <c r="A7524" s="5"/>
      <c r="B7524" s="1564" t="s">
        <v>1815</v>
      </c>
      <c r="C7524" s="1565"/>
      <c r="D7524" s="5"/>
      <c r="E7524" s="5"/>
      <c r="F7524" s="21"/>
      <c r="G7524" s="6"/>
      <c r="H7524" s="5"/>
      <c r="I7524" s="183"/>
      <c r="W7524">
        <f t="shared" si="809"/>
      </c>
      <c r="X7524">
        <f t="shared" si="810"/>
      </c>
      <c r="Y7524">
        <f t="shared" si="811"/>
      </c>
      <c r="Z7524">
        <f t="shared" si="812"/>
      </c>
    </row>
    <row r="7525" spans="1:26">
      <c r="A7525" s="5">
        <v>5</v>
      </c>
      <c r="B7525" s="8" t="s">
        <v>1816</v>
      </c>
      <c r="C7525" s="5"/>
      <c r="D7525" s="5">
        <v>1</v>
      </c>
      <c r="E7525" s="5">
        <v>44</v>
      </c>
      <c r="F7525" s="21">
        <v>44</v>
      </c>
      <c r="G7525" s="6" t="s">
        <v>1817</v>
      </c>
      <c r="H7525" s="6" t="s">
        <v>1817</v>
      </c>
      <c r="I7525" s="183">
        <v>0</v>
      </c>
      <c r="W7525">
        <f t="shared" si="809"/>
      </c>
      <c r="X7525">
        <f t="shared" si="810"/>
      </c>
      <c r="Y7525">
        <f t="shared" si="811"/>
      </c>
      <c r="Z7525">
        <f t="shared" si="812"/>
      </c>
    </row>
    <row r="7526" spans="1:26">
      <c r="A7526" s="5"/>
      <c r="B7526" s="8"/>
      <c r="C7526" s="5"/>
      <c r="D7526" s="5"/>
      <c r="E7526" s="5"/>
      <c r="F7526" s="21"/>
      <c r="G7526" s="6"/>
      <c r="H7526" s="5"/>
      <c r="I7526" s="183"/>
      <c r="W7526">
        <f t="shared" si="809"/>
      </c>
      <c r="X7526">
        <f t="shared" si="810"/>
      </c>
      <c r="Y7526">
        <f t="shared" si="811"/>
      </c>
      <c r="Z7526">
        <f t="shared" si="812"/>
      </c>
    </row>
    <row r="7527" spans="1:26">
      <c r="A7527" s="5"/>
      <c r="B7527" s="8"/>
      <c r="C7527" s="5"/>
      <c r="D7527" s="5"/>
      <c r="E7527" s="5"/>
      <c r="F7527" s="21"/>
      <c r="G7527" s="6"/>
      <c r="H7527" s="5"/>
      <c r="I7527" s="183"/>
      <c r="W7527">
        <f t="shared" si="809"/>
      </c>
      <c r="X7527">
        <f t="shared" si="810"/>
      </c>
      <c r="Y7527">
        <f t="shared" si="811"/>
      </c>
      <c r="Z7527">
        <f t="shared" si="812"/>
      </c>
    </row>
    <row r="7528" spans="1:26">
      <c r="A7528" s="5"/>
      <c r="B7528" s="8"/>
      <c r="C7528" s="5"/>
      <c r="D7528" s="5"/>
      <c r="E7528" s="5"/>
      <c r="F7528" s="21"/>
      <c r="G7528" s="6"/>
      <c r="H7528" s="5"/>
      <c r="I7528" s="183"/>
      <c r="W7528">
        <f t="shared" si="809"/>
      </c>
      <c r="X7528">
        <f t="shared" si="810"/>
      </c>
      <c r="Y7528">
        <f t="shared" si="811"/>
      </c>
      <c r="Z7528">
        <f t="shared" si="812"/>
      </c>
    </row>
    <row r="7529" spans="1:26">
      <c r="A7529" s="5"/>
      <c r="B7529" s="8"/>
      <c r="C7529" s="5"/>
      <c r="D7529" s="5"/>
      <c r="E7529" s="5"/>
      <c r="F7529" s="21"/>
      <c r="G7529" s="6"/>
      <c r="H7529" s="5"/>
      <c r="I7529" s="183"/>
      <c r="W7529">
        <f t="shared" si="809"/>
      </c>
      <c r="X7529">
        <f t="shared" si="810"/>
      </c>
      <c r="Y7529">
        <f t="shared" si="811"/>
      </c>
      <c r="Z7529">
        <f t="shared" si="812"/>
      </c>
    </row>
    <row r="7530" spans="1:26" ht="15.75" thickBot="1">
      <c r="A7530" s="5"/>
      <c r="B7530" s="224"/>
      <c r="C7530" s="15"/>
      <c r="D7530" s="23"/>
      <c r="E7530" s="225"/>
      <c r="F7530" s="23"/>
      <c r="G7530" s="24"/>
      <c r="H7530" s="225"/>
      <c r="I7530" s="226"/>
      <c r="W7530">
        <f t="shared" si="809"/>
      </c>
      <c r="X7530">
        <f t="shared" si="810"/>
      </c>
      <c r="Y7530">
        <f t="shared" si="811"/>
      </c>
      <c r="Z7530">
        <f t="shared" si="812"/>
      </c>
    </row>
    <row r="7531" spans="1:26">
      <c r="A7531" s="227"/>
      <c r="B7531" s="17"/>
      <c r="C7531" s="5"/>
      <c r="D7531" s="59"/>
      <c r="E7531" s="59"/>
      <c r="F7531" s="53"/>
      <c r="G7531" s="78"/>
      <c r="H7531" s="68"/>
      <c r="I7531" s="228">
        <f>SUM(I7516:I7530)</f>
      </c>
      <c r="L7531">
        <f>SUM(L7507:L7530)</f>
      </c>
      <c r="W7531">
        <f t="shared" si="809"/>
      </c>
      <c r="X7531">
        <f t="shared" si="810"/>
      </c>
      <c r="Y7531">
        <f t="shared" si="811"/>
      </c>
      <c r="Z7531">
        <f t="shared" si="812"/>
      </c>
    </row>
    <row r="7532" spans="1:26">
      <c r="A7532" s="10"/>
      <c r="B7532" s="10"/>
      <c r="C7532" s="69"/>
      <c r="D7532" s="69" t="s">
        <v>520</v>
      </c>
      <c r="E7532" s="69"/>
      <c r="F7532" s="69"/>
      <c r="G7532" s="69"/>
      <c r="H7532" s="112">
        <v>1</v>
      </c>
      <c r="I7532" s="191">
        <f>+L7531*H7532</f>
      </c>
      <c r="W7532">
        <f t="shared" si="809"/>
      </c>
      <c r="X7532">
        <f t="shared" si="810"/>
      </c>
      <c r="Y7532">
        <f t="shared" si="811"/>
      </c>
      <c r="Z7532">
        <f t="shared" si="812"/>
      </c>
    </row>
    <row r="7533" spans="1:26" ht="15.75" thickBot="1">
      <c r="A7533" s="10"/>
      <c r="B7533" s="11" t="s">
        <v>20</v>
      </c>
      <c r="C7533" s="35"/>
      <c r="D7533" s="35"/>
      <c r="E7533" s="35"/>
      <c r="F7533" s="35"/>
      <c r="G7533" s="35"/>
      <c r="H7533" s="35"/>
      <c r="I7533" s="98"/>
      <c r="W7533">
        <f t="shared" si="809"/>
      </c>
      <c r="X7533">
        <f t="shared" si="810"/>
      </c>
      <c r="Y7533">
        <f t="shared" si="811"/>
      </c>
      <c r="Z7533">
        <f t="shared" si="812"/>
      </c>
    </row>
    <row r="7534" spans="1:26" ht="15.75" thickBot="1">
      <c r="A7534" s="99"/>
      <c r="B7534" s="38"/>
      <c r="C7534" s="39" t="s">
        <v>21</v>
      </c>
      <c r="D7534" s="40">
        <f>SUM(D7516:D7533)</f>
      </c>
      <c r="E7534" s="41" t="s">
        <v>360</v>
      </c>
      <c r="F7534" s="40">
        <f>SUM(F7516:F7533)</f>
      </c>
      <c r="G7534" s="40">
        <f>SUM(G7516:G7533)</f>
      </c>
      <c r="H7534" s="41">
        <f>+SUMPRODUCT(H7516:H7530,F7516:F7530)</f>
      </c>
      <c r="I7534" s="100">
        <f>+I7531-I7532</f>
      </c>
      <c r="W7534">
        <f t="shared" si="809"/>
      </c>
      <c r="X7534">
        <f t="shared" si="810"/>
      </c>
      <c r="Y7534">
        <f t="shared" si="811"/>
      </c>
      <c r="Z7534">
        <f t="shared" si="812"/>
      </c>
    </row>
    <row r="7535" spans="1:26">
      <c r="A7535" s="10"/>
      <c r="B7535" s="10"/>
      <c r="C7535" s="91"/>
      <c r="D7535" s="91"/>
      <c r="E7535" s="91"/>
      <c r="F7535" s="91"/>
      <c r="G7535" s="91"/>
      <c r="H7535" s="91"/>
      <c r="I7535" s="91"/>
      <c r="W7535">
        <f t="shared" si="809"/>
      </c>
      <c r="X7535">
        <f t="shared" si="810"/>
      </c>
      <c r="Y7535">
        <f t="shared" si="811"/>
      </c>
      <c r="Z7535">
        <f t="shared" si="812"/>
      </c>
    </row>
    <row r="7536" spans="1:26">
      <c r="W7536">
        <f t="shared" si="809"/>
      </c>
      <c r="X7536">
        <f t="shared" si="810"/>
      </c>
      <c r="Y7536">
        <f t="shared" si="811"/>
      </c>
      <c r="Z7536">
        <f t="shared" si="812"/>
      </c>
    </row>
    <row r="7537" spans="1:26">
      <c r="W7537">
        <f t="shared" si="809"/>
      </c>
      <c r="X7537">
        <f t="shared" si="810"/>
      </c>
      <c r="Y7537">
        <f t="shared" si="811"/>
      </c>
      <c r="Z7537">
        <f t="shared" si="812"/>
      </c>
    </row>
    <row r="7538" spans="1:26">
      <c r="W7538">
        <f t="shared" si="809"/>
      </c>
      <c r="X7538">
        <f t="shared" si="810"/>
      </c>
      <c r="Y7538">
        <f t="shared" si="811"/>
      </c>
      <c r="Z7538">
        <f t="shared" si="812"/>
      </c>
    </row>
    <row r="7539" spans="1:26">
      <c r="W7539">
        <f t="shared" si="809"/>
      </c>
      <c r="X7539">
        <f t="shared" si="810"/>
      </c>
      <c r="Y7539">
        <f t="shared" si="811"/>
      </c>
      <c r="Z7539">
        <f t="shared" si="812"/>
      </c>
    </row>
    <row r="7540" spans="1:26">
      <c r="A7540" s="1562" t="s">
        <v>0</v>
      </c>
      <c r="B7540" s="1562"/>
      <c r="C7540" s="1562"/>
      <c r="D7540" s="1562"/>
      <c r="E7540" s="1562"/>
      <c r="F7540" s="1562"/>
      <c r="G7540" s="1562"/>
      <c r="H7540" s="1562"/>
      <c r="I7540" s="1562"/>
      <c r="W7540">
        <f t="shared" si="809"/>
      </c>
      <c r="X7540">
        <f t="shared" si="810"/>
      </c>
      <c r="Y7540">
        <f t="shared" si="811"/>
      </c>
      <c r="Z7540">
        <f t="shared" si="812"/>
      </c>
    </row>
    <row r="7541" spans="1:26">
      <c r="W7541">
        <f t="shared" si="809"/>
      </c>
      <c r="X7541">
        <f t="shared" si="810"/>
      </c>
      <c r="Y7541">
        <f t="shared" si="811"/>
      </c>
      <c r="Z7541">
        <f t="shared" si="812"/>
      </c>
    </row>
    <row r="7542" spans="1:26">
      <c r="B7542" s="124"/>
      <c r="C7542" s="124"/>
      <c r="D7542" s="124"/>
      <c r="E7542" s="124"/>
      <c r="F7542" s="124"/>
      <c r="G7542" s="124"/>
      <c r="H7542" s="124"/>
      <c r="I7542" s="124"/>
      <c r="W7542">
        <f t="shared" si="809"/>
      </c>
      <c r="X7542">
        <f t="shared" si="810"/>
      </c>
      <c r="Y7542">
        <f t="shared" si="811"/>
      </c>
      <c r="Z7542">
        <f t="shared" si="812"/>
      </c>
    </row>
    <row r="7543" spans="1:26">
      <c r="A7543" s="1" t="s">
        <v>1</v>
      </c>
      <c r="G7543" s="489" t="s">
        <v>2</v>
      </c>
      <c r="H7543" s="3" t="s">
        <v>1797</v>
      </c>
      <c r="W7543">
        <f t="shared" si="809"/>
      </c>
      <c r="X7543">
        <f t="shared" si="810"/>
      </c>
      <c r="Y7543">
        <f t="shared" si="811"/>
      </c>
      <c r="Z7543">
        <f t="shared" si="812"/>
      </c>
    </row>
    <row r="7544" spans="1:26">
      <c r="A7544" s="1" t="inlineStr">
        <is>
          <t>Dealer-139</t>
        </is>
      </c>
      <c r="F7544" s="4"/>
      <c r="G7544" s="488" t="s">
        <v>1440</v>
      </c>
      <c r="H7544" s="582" t="s">
        <v>223</v>
      </c>
      <c r="W7544">
        <f t="shared" si="809"/>
      </c>
      <c r="X7544">
        <f t="shared" si="810"/>
      </c>
      <c r="Y7544">
        <f t="shared" si="811"/>
      </c>
      <c r="Z7544">
        <f t="shared" si="812"/>
      </c>
    </row>
    <row r="7545" spans="1:26">
      <c r="A7545" s="254" t="inlineStr">
        <is>
          <t>Dealer-260</t>
        </is>
      </c>
      <c r="B7545" s="1"/>
      <c r="H7545" s="49"/>
      <c r="W7545">
        <f t="shared" si="809"/>
      </c>
      <c r="X7545">
        <f t="shared" si="810"/>
      </c>
      <c r="Y7545">
        <f t="shared" si="811"/>
      </c>
      <c r="Z7545">
        <f t="shared" si="812"/>
      </c>
    </row>
    <row r="7546" spans="1:26">
      <c r="A7546" s="254" t="inlineStr">
        <is>
          <t>Address line (redacted)</t>
        </is>
      </c>
      <c r="B7546" s="1"/>
      <c r="W7546">
        <f t="shared" si="809"/>
      </c>
      <c r="X7546">
        <f t="shared" si="810"/>
      </c>
      <c r="Y7546">
        <f t="shared" si="811"/>
      </c>
      <c r="Z7546">
        <f t="shared" si="812"/>
      </c>
    </row>
    <row r="7547" spans="1:26">
      <c r="A7547" s="1"/>
      <c r="B7547" s="1"/>
      <c r="C7547" s="1"/>
      <c r="W7547">
        <f t="shared" si="809"/>
      </c>
      <c r="X7547">
        <f t="shared" si="810"/>
      </c>
      <c r="Y7547">
        <f t="shared" si="811"/>
      </c>
      <c r="Z7547">
        <f t="shared" si="812"/>
      </c>
    </row>
    <row r="7548" spans="1:26">
      <c r="A7548" s="12" t="s">
        <v>4</v>
      </c>
      <c r="B7548" s="86" t="inlineStr">
        <is>
          <t>GSTIN-MASKED</t>
        </is>
      </c>
      <c r="D7548" s="197"/>
      <c r="E7548" s="197"/>
      <c r="F7548" s="197"/>
      <c r="G7548" s="197"/>
      <c r="H7548" s="197"/>
      <c r="W7548">
        <f t="shared" si="809"/>
      </c>
      <c r="X7548">
        <f t="shared" si="810"/>
      </c>
      <c r="Y7548">
        <f t="shared" si="811"/>
      </c>
      <c r="Z7548">
        <f t="shared" si="812"/>
      </c>
    </row>
    <row r="7549" spans="1:26">
      <c r="B7549" s="1"/>
      <c r="D7549" s="197"/>
      <c r="E7549" s="197"/>
      <c r="F7549" s="197"/>
      <c r="G7549" s="197"/>
      <c r="H7549" s="197"/>
      <c r="W7549">
        <f t="shared" si="809"/>
      </c>
      <c r="X7549">
        <f t="shared" si="810"/>
      </c>
      <c r="Y7549">
        <f t="shared" si="811"/>
      </c>
      <c r="Z7549">
        <f t="shared" si="812"/>
      </c>
    </row>
    <row r="7550" spans="1:26">
      <c r="A7550" s="1" t="s">
        <v>5</v>
      </c>
      <c r="D7550" s="197"/>
      <c r="E7550" s="197"/>
      <c r="F7550" s="197"/>
      <c r="G7550" s="197"/>
      <c r="H7550" s="197"/>
      <c r="W7550">
        <f t="shared" si="809"/>
      </c>
      <c r="X7550">
        <f t="shared" si="810"/>
      </c>
      <c r="Y7550">
        <f t="shared" si="811"/>
      </c>
      <c r="Z7550">
        <f t="shared" si="812"/>
      </c>
    </row>
    <row r="7551" spans="1:26">
      <c r="A7551" s="1" t="s">
        <v>6</v>
      </c>
      <c r="D7551" s="197"/>
      <c r="E7551" s="197"/>
      <c r="F7551" s="197"/>
      <c r="G7551" s="197"/>
      <c r="H7551" s="197"/>
      <c r="W7551">
        <f t="shared" si="809"/>
      </c>
      <c r="X7551">
        <f t="shared" si="810"/>
      </c>
      <c r="Y7551">
        <f t="shared" si="811"/>
      </c>
      <c r="Z7551">
        <f t="shared" si="812"/>
      </c>
    </row>
    <row r="7552" spans="1:26" ht="15.75" thickBot="1">
      <c r="A7552" s="1" t="s">
        <v>7</v>
      </c>
      <c r="W7552">
        <f t="shared" si="809"/>
      </c>
      <c r="X7552">
        <f t="shared" si="810"/>
      </c>
      <c r="Y7552">
        <f t="shared" si="811"/>
      </c>
      <c r="Z7552">
        <f t="shared" si="812"/>
      </c>
    </row>
    <row r="7553" spans="1:26" ht="24.75" thickBot="1">
      <c r="A7553" s="162" t="s">
        <v>8</v>
      </c>
      <c r="B7553" s="163" t="s">
        <v>9</v>
      </c>
      <c r="C7553" s="163" t="s">
        <v>10</v>
      </c>
      <c r="D7553" s="164" t="s">
        <v>11</v>
      </c>
      <c r="E7553" s="164" t="s">
        <v>12</v>
      </c>
      <c r="F7553" s="164" t="s">
        <v>13</v>
      </c>
      <c r="G7553" s="164" t="s">
        <v>14</v>
      </c>
      <c r="H7553" s="165" t="s">
        <v>15</v>
      </c>
      <c r="I7553" s="166" t="s">
        <v>16</v>
      </c>
      <c r="W7553">
        <f t="shared" si="809"/>
      </c>
      <c r="X7553">
        <f t="shared" si="810"/>
      </c>
      <c r="Y7553">
        <f t="shared" si="811"/>
      </c>
      <c r="Z7553">
        <f t="shared" si="812"/>
      </c>
    </row>
    <row r="7554" spans="1:26">
      <c r="A7554" s="5"/>
      <c r="B7554" s="1564" t="s">
        <v>17</v>
      </c>
      <c r="C7554" s="1565"/>
      <c r="D7554" s="5"/>
      <c r="E7554" s="5"/>
      <c r="F7554" s="21"/>
      <c r="G7554" s="6"/>
      <c r="H7554" s="5"/>
      <c r="I7554" s="183"/>
      <c r="W7554">
        <f t="shared" si="809"/>
      </c>
      <c r="X7554">
        <f t="shared" si="810"/>
      </c>
      <c r="Y7554">
        <f t="shared" si="811"/>
      </c>
      <c r="Z7554">
        <f t="shared" si="812"/>
      </c>
    </row>
    <row r="7555" spans="1:26">
      <c r="A7555" s="5">
        <v>1</v>
      </c>
      <c r="B7555" s="8" t="s">
        <v>439</v>
      </c>
      <c r="C7555" s="5" t="s">
        <v>438</v>
      </c>
      <c r="D7555" s="5">
        <v>2</v>
      </c>
      <c r="E7555" s="5">
        <v>5</v>
      </c>
      <c r="F7555" s="21">
        <f>+E7555*D7555</f>
      </c>
      <c r="G7555" s="6">
        <f>+E7555*D7555</f>
      </c>
      <c r="H7555" s="5">
        <v>1</v>
      </c>
      <c r="I7555" s="183">
        <f>+H7555*G7555</f>
      </c>
      <c r="J7555">
        <v>112</v>
      </c>
      <c r="K7555">
        <f>+H7555-J7555</f>
      </c>
      <c r="L7555">
        <f>+K7555*G7555</f>
      </c>
      <c r="W7555">
        <f t="shared" si="809"/>
      </c>
      <c r="X7555">
        <f t="shared" si="810"/>
      </c>
      <c r="Y7555">
        <f t="shared" si="811"/>
      </c>
      <c r="Z7555">
        <f t="shared" si="812"/>
      </c>
    </row>
    <row r="7556" spans="1:26">
      <c r="A7556" s="5">
        <v>2</v>
      </c>
      <c r="B7556" s="8" t="s">
        <v>580</v>
      </c>
      <c r="C7556" s="5" t="s">
        <v>581</v>
      </c>
      <c r="D7556" s="5">
        <v>1</v>
      </c>
      <c r="E7556" s="5">
        <v>5</v>
      </c>
      <c r="F7556" s="21">
        <f>+E7556*D7556</f>
      </c>
      <c r="G7556" s="6">
        <f>+E7556*D7556</f>
      </c>
      <c r="H7556" s="5">
        <v>1</v>
      </c>
      <c r="I7556" s="183">
        <f>+H7556*G7556</f>
      </c>
      <c r="J7556">
        <v>112</v>
      </c>
      <c r="K7556">
        <f>+H7556-J7556</f>
      </c>
      <c r="L7556">
        <f>+K7556*G7556</f>
      </c>
      <c r="W7556">
        <f t="shared" ref="W7556:W7619" si="813">IF(LEFT($H7556&amp;"",5)="2019-",$H7556,W7555)</f>
      </c>
      <c r="X7556">
        <f t="shared" ref="X7556:X7619" si="814">IF($W7556="",0,IF(COUNTIF($AB$2:$AB$80,$W7556)&gt;0,1,0))</f>
      </c>
      <c r="Y7556">
        <f t="shared" ref="Y7556:Y7619" si="815">IF($C7556="","",UPPER(TRIM(IFERROR(LEFT($C7556&amp;"",FIND("/",$C7556&amp;"")-1),$C7556&amp;""))))</f>
      </c>
      <c r="Z7556">
        <f t="shared" ref="Z7556:Z7619" si="816">IFERROR(IF(ISNUMBER($G7556),$G7556,0),0)</f>
      </c>
    </row>
    <row r="7557" spans="1:26">
      <c r="A7557" s="57"/>
      <c r="B7557" s="1564" t="s">
        <v>18</v>
      </c>
      <c r="C7557" s="1565"/>
      <c r="D7557" s="5"/>
      <c r="E7557" s="5"/>
      <c r="F7557" s="16"/>
      <c r="G7557" s="6"/>
      <c r="H7557" s="16"/>
      <c r="I7557" s="58"/>
      <c r="W7557">
        <f t="shared" si="813"/>
      </c>
      <c r="X7557">
        <f t="shared" si="814"/>
      </c>
      <c r="Y7557">
        <f t="shared" si="815"/>
      </c>
      <c r="Z7557">
        <f t="shared" si="816"/>
      </c>
    </row>
    <row r="7558" spans="1:26">
      <c r="A7558" s="5">
        <v>3</v>
      </c>
      <c r="B7558" s="95" t="s">
        <v>615</v>
      </c>
      <c r="C7558" s="101" t="s">
        <v>826</v>
      </c>
      <c r="D7558" s="5">
        <v>1</v>
      </c>
      <c r="E7558" s="5">
        <v>4</v>
      </c>
      <c r="F7558" s="21">
        <f>+E7558*D7558</f>
      </c>
      <c r="G7558" s="6">
        <f>+E7558*D7558</f>
      </c>
      <c r="H7558" s="5">
        <v>1</v>
      </c>
      <c r="I7558" s="183">
        <f>+H7558*G7558</f>
      </c>
      <c r="J7558">
        <v>112</v>
      </c>
      <c r="K7558">
        <f>+H7558-J7558</f>
      </c>
      <c r="L7558">
        <f>+K7558*G7558</f>
      </c>
      <c r="W7558">
        <f t="shared" si="813"/>
      </c>
      <c r="X7558">
        <f t="shared" si="814"/>
      </c>
      <c r="Y7558">
        <f t="shared" si="815"/>
      </c>
      <c r="Z7558">
        <f t="shared" si="816"/>
      </c>
    </row>
    <row r="7559" spans="1:26">
      <c r="A7559" s="5">
        <v>4</v>
      </c>
      <c r="B7559" s="95" t="s">
        <v>830</v>
      </c>
      <c r="C7559" s="101" t="s">
        <v>829</v>
      </c>
      <c r="D7559" s="5">
        <v>1</v>
      </c>
      <c r="E7559" s="5">
        <v>4</v>
      </c>
      <c r="F7559" s="21">
        <f>+E7559*D7559</f>
      </c>
      <c r="G7559" s="6">
        <f>+E7559*D7559</f>
      </c>
      <c r="H7559" s="16">
        <v>1</v>
      </c>
      <c r="I7559" s="183">
        <f>+H7559*G7559</f>
      </c>
      <c r="J7559">
        <v>112</v>
      </c>
      <c r="K7559">
        <f>+H7559-J7559</f>
      </c>
      <c r="L7559">
        <f>+K7559*G7559</f>
      </c>
      <c r="W7559">
        <f t="shared" si="813"/>
      </c>
      <c r="X7559">
        <f t="shared" si="814"/>
      </c>
      <c r="Y7559">
        <f t="shared" si="815"/>
      </c>
      <c r="Z7559">
        <f t="shared" si="816"/>
      </c>
    </row>
    <row r="7560" spans="1:26">
      <c r="A7560" s="57"/>
      <c r="B7560" s="95"/>
      <c r="C7560" s="101"/>
      <c r="D7560" s="5"/>
      <c r="E7560" s="5"/>
      <c r="F7560" s="16"/>
      <c r="G7560" s="6"/>
      <c r="H7560" s="16"/>
      <c r="I7560" s="58"/>
      <c r="W7560">
        <f t="shared" si="813"/>
      </c>
      <c r="X7560">
        <f t="shared" si="814"/>
      </c>
      <c r="Y7560">
        <f t="shared" si="815"/>
      </c>
      <c r="Z7560">
        <f t="shared" si="816"/>
      </c>
    </row>
    <row r="7561" spans="1:26">
      <c r="A7561" s="57"/>
      <c r="B7561" s="95"/>
      <c r="C7561" s="101"/>
      <c r="D7561" s="5"/>
      <c r="E7561" s="5"/>
      <c r="F7561" s="16"/>
      <c r="G7561" s="6"/>
      <c r="H7561" s="16"/>
      <c r="I7561" s="58"/>
      <c r="W7561">
        <f t="shared" si="813"/>
      </c>
      <c r="X7561">
        <f t="shared" si="814"/>
      </c>
      <c r="Y7561">
        <f t="shared" si="815"/>
      </c>
      <c r="Z7561">
        <f t="shared" si="816"/>
      </c>
    </row>
    <row r="7562" spans="1:26">
      <c r="A7562" s="57"/>
      <c r="B7562" s="95"/>
      <c r="C7562" s="101"/>
      <c r="D7562" s="5"/>
      <c r="E7562" s="5"/>
      <c r="F7562" s="16"/>
      <c r="G7562" s="6"/>
      <c r="H7562" s="16"/>
      <c r="I7562" s="58"/>
      <c r="W7562">
        <f t="shared" si="813"/>
      </c>
      <c r="X7562">
        <f t="shared" si="814"/>
      </c>
      <c r="Y7562">
        <f t="shared" si="815"/>
      </c>
      <c r="Z7562">
        <f t="shared" si="816"/>
      </c>
    </row>
    <row r="7563" spans="1:26">
      <c r="A7563" s="57"/>
      <c r="B7563" s="95"/>
      <c r="C7563" s="101"/>
      <c r="D7563" s="5"/>
      <c r="E7563" s="5"/>
      <c r="F7563" s="16"/>
      <c r="G7563" s="6"/>
      <c r="H7563" s="16"/>
      <c r="I7563" s="58"/>
      <c r="W7563">
        <f t="shared" si="813"/>
      </c>
      <c r="X7563">
        <f t="shared" si="814"/>
      </c>
      <c r="Y7563">
        <f t="shared" si="815"/>
      </c>
      <c r="Z7563">
        <f t="shared" si="816"/>
      </c>
    </row>
    <row r="7564" spans="1:26">
      <c r="A7564" s="57"/>
      <c r="B7564" s="95"/>
      <c r="C7564" s="101"/>
      <c r="D7564" s="5"/>
      <c r="E7564" s="5"/>
      <c r="F7564" s="16"/>
      <c r="G7564" s="6"/>
      <c r="H7564" s="16"/>
      <c r="I7564" s="58"/>
      <c r="W7564">
        <f t="shared" si="813"/>
      </c>
      <c r="X7564">
        <f t="shared" si="814"/>
      </c>
      <c r="Y7564">
        <f t="shared" si="815"/>
      </c>
      <c r="Z7564">
        <f t="shared" si="816"/>
      </c>
    </row>
    <row r="7565" spans="1:26">
      <c r="A7565" s="57"/>
      <c r="B7565" s="95"/>
      <c r="C7565" s="101"/>
      <c r="D7565" s="5"/>
      <c r="E7565" s="5"/>
      <c r="F7565" s="16"/>
      <c r="G7565" s="6"/>
      <c r="H7565" s="16"/>
      <c r="I7565" s="58"/>
      <c r="W7565">
        <f t="shared" si="813"/>
      </c>
      <c r="X7565">
        <f t="shared" si="814"/>
      </c>
      <c r="Y7565">
        <f t="shared" si="815"/>
      </c>
      <c r="Z7565">
        <f t="shared" si="816"/>
      </c>
    </row>
    <row r="7566" spans="1:26">
      <c r="A7566" s="57"/>
      <c r="B7566" s="95"/>
      <c r="C7566" s="101"/>
      <c r="D7566" s="5"/>
      <c r="E7566" s="5"/>
      <c r="F7566" s="16"/>
      <c r="G7566" s="6"/>
      <c r="H7566" s="16"/>
      <c r="I7566" s="58"/>
      <c r="W7566">
        <f t="shared" si="813"/>
      </c>
      <c r="X7566">
        <f t="shared" si="814"/>
      </c>
      <c r="Y7566">
        <f t="shared" si="815"/>
      </c>
      <c r="Z7566">
        <f t="shared" si="816"/>
      </c>
    </row>
    <row r="7567" spans="1:26">
      <c r="A7567" s="57"/>
      <c r="B7567" s="95"/>
      <c r="C7567" s="101"/>
      <c r="D7567" s="5"/>
      <c r="E7567" s="5"/>
      <c r="F7567" s="16"/>
      <c r="G7567" s="6"/>
      <c r="H7567" s="16"/>
      <c r="I7567" s="58"/>
      <c r="W7567">
        <f t="shared" si="813"/>
      </c>
      <c r="X7567">
        <f t="shared" si="814"/>
      </c>
      <c r="Y7567">
        <f t="shared" si="815"/>
      </c>
      <c r="Z7567">
        <f t="shared" si="816"/>
      </c>
    </row>
    <row r="7568" spans="1:26">
      <c r="A7568" s="67"/>
      <c r="B7568" s="106"/>
      <c r="C7568" s="15"/>
      <c r="D7568" s="5"/>
      <c r="E7568" s="5"/>
      <c r="F7568" s="5"/>
      <c r="G7568" s="6"/>
      <c r="H7568" s="9"/>
      <c r="I7568" s="58"/>
      <c r="W7568">
        <f t="shared" si="813"/>
      </c>
      <c r="X7568">
        <f t="shared" si="814"/>
      </c>
      <c r="Y7568">
        <f t="shared" si="815"/>
      </c>
      <c r="Z7568">
        <f t="shared" si="816"/>
      </c>
    </row>
    <row r="7569" spans="1:26" ht="15.75" thickBot="1">
      <c r="A7569" s="57"/>
      <c r="B7569" s="224"/>
      <c r="C7569" s="15"/>
      <c r="D7569" s="23"/>
      <c r="E7569" s="225"/>
      <c r="F7569" s="23"/>
      <c r="G7569" s="24"/>
      <c r="H7569" s="225"/>
      <c r="I7569" s="70"/>
      <c r="W7569">
        <f t="shared" si="813"/>
      </c>
      <c r="X7569">
        <f t="shared" si="814"/>
      </c>
      <c r="Y7569">
        <f t="shared" si="815"/>
      </c>
      <c r="Z7569">
        <f t="shared" si="816"/>
      </c>
    </row>
    <row r="7570" spans="1:26">
      <c r="A7570" s="67"/>
      <c r="B7570" s="17"/>
      <c r="C7570" s="5"/>
      <c r="D7570" s="59"/>
      <c r="E7570" s="59"/>
      <c r="F7570" s="53"/>
      <c r="G7570" s="78"/>
      <c r="H7570" s="68"/>
      <c r="I7570" s="71">
        <f>SUM(I7554:I7569)</f>
      </c>
      <c r="W7570">
        <f t="shared" si="813"/>
      </c>
      <c r="X7570">
        <f t="shared" si="814"/>
      </c>
      <c r="Y7570">
        <f t="shared" si="815"/>
      </c>
      <c r="Z7570">
        <f t="shared" si="816"/>
      </c>
    </row>
    <row r="7571" spans="1:26" ht="15.75" thickBot="1">
      <c r="A7571" s="221"/>
      <c r="B7571" s="222"/>
      <c r="C7571" s="69"/>
      <c r="D7571" s="177"/>
      <c r="E7571" s="177"/>
      <c r="F7571" s="177"/>
      <c r="G7571" s="177"/>
      <c r="H7571" s="177"/>
      <c r="I7571" s="256"/>
      <c r="W7571">
        <f t="shared" si="813"/>
      </c>
      <c r="X7571">
        <f t="shared" si="814"/>
      </c>
      <c r="Y7571">
        <f t="shared" si="815"/>
      </c>
      <c r="Z7571">
        <f t="shared" si="816"/>
      </c>
    </row>
    <row r="7572" spans="1:26" ht="21">
      <c r="A7572" s="33"/>
      <c r="B7572" s="212"/>
      <c r="C7572" s="212"/>
      <c r="D7572" s="91"/>
      <c r="E7572" s="91"/>
      <c r="F7572" s="91"/>
      <c r="G7572" s="92" t="s">
        <v>19</v>
      </c>
      <c r="H7572" s="91"/>
      <c r="I7572" s="111">
        <f>+I7570-I7571</f>
      </c>
      <c r="L7572">
        <f>SUM(L7555:L7571)</f>
      </c>
      <c r="W7572">
        <f t="shared" si="813"/>
      </c>
      <c r="X7572">
        <f t="shared" si="814"/>
      </c>
      <c r="Y7572">
        <f t="shared" si="815"/>
      </c>
      <c r="Z7572">
        <f t="shared" si="816"/>
      </c>
    </row>
    <row r="7573" spans="1:26">
      <c r="A7573" s="221"/>
      <c r="B7573" s="222"/>
      <c r="C7573" s="222"/>
      <c r="D7573" s="69" t="s">
        <v>520</v>
      </c>
      <c r="E7573" s="69"/>
      <c r="F7573" s="69"/>
      <c r="G7573" s="69"/>
      <c r="H7573" s="112">
        <v>1</v>
      </c>
      <c r="I7573" s="61">
        <f>+L7572*H7573</f>
      </c>
      <c r="W7573">
        <f t="shared" si="813"/>
      </c>
      <c r="X7573">
        <f t="shared" si="814"/>
      </c>
      <c r="Y7573">
        <f t="shared" si="815"/>
      </c>
      <c r="Z7573">
        <f t="shared" si="816"/>
      </c>
    </row>
    <row r="7574" spans="1:26">
      <c r="A7574" s="33"/>
      <c r="B7574" s="10"/>
      <c r="C7574" s="10"/>
      <c r="D7574" s="69"/>
      <c r="E7574" s="69"/>
      <c r="F7574" s="69"/>
      <c r="G7574" s="69"/>
      <c r="H7574" s="69"/>
      <c r="I7574" s="61"/>
      <c r="W7574">
        <f t="shared" si="813"/>
      </c>
      <c r="X7574">
        <f t="shared" si="814"/>
      </c>
      <c r="Y7574">
        <f t="shared" si="815"/>
      </c>
      <c r="Z7574">
        <f t="shared" si="816"/>
      </c>
    </row>
    <row r="7575" spans="1:26" ht="15.75" thickBot="1">
      <c r="A7575" s="33"/>
      <c r="B7575" s="11" t="s">
        <v>20</v>
      </c>
      <c r="C7575" s="35"/>
      <c r="D7575" s="35"/>
      <c r="E7575" s="35"/>
      <c r="F7575" s="35"/>
      <c r="G7575" s="35"/>
      <c r="H7575" s="35"/>
      <c r="I7575" s="36"/>
      <c r="W7575">
        <f t="shared" si="813"/>
      </c>
      <c r="X7575">
        <f t="shared" si="814"/>
      </c>
      <c r="Y7575">
        <f t="shared" si="815"/>
      </c>
      <c r="Z7575">
        <f t="shared" si="816"/>
      </c>
    </row>
    <row r="7576" spans="1:26" ht="15.75" thickBot="1">
      <c r="A7576" s="37"/>
      <c r="B7576" s="38"/>
      <c r="C7576" s="39" t="s">
        <v>21</v>
      </c>
      <c r="D7576" s="40">
        <f>SUM(D7554:D7575)</f>
      </c>
      <c r="E7576" s="41">
        <f>IF(H7576=I7576,"OK","NO")</f>
      </c>
      <c r="F7576" s="40">
        <f>SUM(F7554:F7575)</f>
      </c>
      <c r="G7576" s="40">
        <f>SUM(G7554:G7575)</f>
      </c>
      <c r="H7576" s="41">
        <f>SUMPRODUCT(F7554:F7571,H7554:H7571)</f>
      </c>
      <c r="I7576" s="43">
        <f>+I7572-I7573</f>
      </c>
      <c r="W7576">
        <f t="shared" si="813"/>
      </c>
      <c r="X7576">
        <f t="shared" si="814"/>
      </c>
      <c r="Y7576">
        <f t="shared" si="815"/>
      </c>
      <c r="Z7576">
        <f t="shared" si="816"/>
      </c>
    </row>
    <row r="7577" spans="1:26" ht="15.75" thickBot="1">
      <c r="A7577" s="44"/>
      <c r="B7577" s="116"/>
      <c r="C7577" s="45"/>
      <c r="D7577" s="45"/>
      <c r="E7577" s="45"/>
      <c r="F7577" s="45"/>
      <c r="G7577" s="45"/>
      <c r="H7577" s="46"/>
      <c r="I7577" s="47"/>
      <c r="W7577">
        <f t="shared" si="813"/>
      </c>
      <c r="X7577">
        <f t="shared" si="814"/>
      </c>
      <c r="Y7577">
        <f t="shared" si="815"/>
      </c>
      <c r="Z7577">
        <f t="shared" si="816"/>
      </c>
    </row>
    <row r="7578" spans="1:26">
      <c r="A7578" s="12" t="s">
        <v>315</v>
      </c>
      <c r="B7578" s="12"/>
      <c r="C7578" s="12"/>
      <c r="D7578" s="13"/>
      <c r="E7578" s="14"/>
      <c r="F7578" s="14"/>
      <c r="G7578" s="14"/>
      <c r="H7578" s="2"/>
      <c r="I7578" s="12"/>
      <c r="W7578">
        <f t="shared" si="813"/>
      </c>
      <c r="X7578">
        <f t="shared" si="814"/>
      </c>
      <c r="Y7578">
        <f t="shared" si="815"/>
      </c>
      <c r="Z7578">
        <f t="shared" si="816"/>
      </c>
    </row>
    <row r="7579" spans="1:26">
      <c r="W7579">
        <f t="shared" si="813"/>
      </c>
      <c r="X7579">
        <f t="shared" si="814"/>
      </c>
      <c r="Y7579">
        <f t="shared" si="815"/>
      </c>
      <c r="Z7579">
        <f t="shared" si="816"/>
      </c>
    </row>
    <row r="7580" spans="1:26">
      <c r="W7580">
        <f t="shared" si="813"/>
      </c>
      <c r="X7580">
        <f t="shared" si="814"/>
      </c>
      <c r="Y7580">
        <f t="shared" si="815"/>
      </c>
      <c r="Z7580">
        <f t="shared" si="816"/>
      </c>
    </row>
    <row r="7581" spans="1:26">
      <c r="W7581">
        <f t="shared" si="813"/>
      </c>
      <c r="X7581">
        <f t="shared" si="814"/>
      </c>
      <c r="Y7581">
        <f t="shared" si="815"/>
      </c>
      <c r="Z7581">
        <f t="shared" si="816"/>
      </c>
    </row>
    <row r="7582" spans="1:26">
      <c r="A7582" s="1562" t="s">
        <v>0</v>
      </c>
      <c r="B7582" s="1562"/>
      <c r="C7582" s="1562"/>
      <c r="D7582" s="1562"/>
      <c r="E7582" s="1562"/>
      <c r="F7582" s="1562"/>
      <c r="G7582" s="1562"/>
      <c r="H7582" s="1562"/>
      <c r="I7582" s="1562"/>
      <c r="W7582">
        <f t="shared" si="813"/>
      </c>
      <c r="X7582">
        <f t="shared" si="814"/>
      </c>
      <c r="Y7582">
        <f t="shared" si="815"/>
      </c>
      <c r="Z7582">
        <f t="shared" si="816"/>
      </c>
    </row>
    <row r="7583" spans="1:26">
      <c r="W7583">
        <f t="shared" si="813"/>
      </c>
      <c r="X7583">
        <f t="shared" si="814"/>
      </c>
      <c r="Y7583">
        <f t="shared" si="815"/>
      </c>
      <c r="Z7583">
        <f t="shared" si="816"/>
      </c>
    </row>
    <row r="7584" spans="1:26">
      <c r="A7584" s="1" t="s">
        <v>1</v>
      </c>
      <c r="C7584" s="22" t="inlineStr">
        <is>
          <t>ATTN: Contact-073</t>
        </is>
      </c>
      <c r="G7584" s="489" t="s">
        <v>2</v>
      </c>
      <c r="H7584" s="3" t="s">
        <v>1797</v>
      </c>
      <c r="W7584">
        <f t="shared" si="813"/>
      </c>
      <c r="X7584">
        <f t="shared" si="814"/>
      </c>
      <c r="Y7584">
        <f t="shared" si="815"/>
      </c>
      <c r="Z7584">
        <f t="shared" si="816"/>
      </c>
    </row>
    <row r="7585" spans="1:26">
      <c r="A7585" s="178" t="inlineStr">
        <is>
          <t>Dealer-324</t>
        </is>
      </c>
      <c r="B7585" s="1"/>
      <c r="F7585" s="4"/>
      <c r="G7585" s="488" t="s">
        <v>1440</v>
      </c>
      <c r="H7585" s="582" t="s">
        <v>224</v>
      </c>
      <c r="W7585">
        <f t="shared" si="813"/>
      </c>
      <c r="X7585">
        <f t="shared" si="814"/>
      </c>
      <c r="Y7585">
        <f t="shared" si="815"/>
      </c>
      <c r="Z7585">
        <f t="shared" si="816"/>
      </c>
    </row>
    <row r="7586" spans="1:26">
      <c r="A7586" s="178" t="inlineStr">
        <is>
          <t>Address line (redacted)</t>
        </is>
      </c>
      <c r="B7586" s="1"/>
      <c r="W7586">
        <f t="shared" si="813"/>
      </c>
      <c r="X7586">
        <f t="shared" si="814"/>
      </c>
      <c r="Y7586">
        <f t="shared" si="815"/>
      </c>
      <c r="Z7586">
        <f t="shared" si="816"/>
      </c>
    </row>
    <row r="7587" spans="1:26">
      <c r="A7587" s="1" t="inlineStr">
        <is>
          <t>Address line (redacted)</t>
        </is>
      </c>
      <c r="B7587" s="1"/>
      <c r="W7587">
        <f t="shared" si="813"/>
      </c>
      <c r="X7587">
        <f t="shared" si="814"/>
      </c>
      <c r="Y7587">
        <f t="shared" si="815"/>
      </c>
      <c r="Z7587">
        <f t="shared" si="816"/>
      </c>
    </row>
    <row r="7588" spans="1:26">
      <c r="A7588" s="436" t="inlineStr">
        <is>
          <t>GSTIN-MASKED</t>
        </is>
      </c>
      <c r="B7588" s="243"/>
      <c r="W7588">
        <f t="shared" si="813"/>
      </c>
      <c r="X7588">
        <f t="shared" si="814"/>
      </c>
      <c r="Y7588">
        <f t="shared" si="815"/>
      </c>
      <c r="Z7588">
        <f t="shared" si="816"/>
      </c>
    </row>
    <row r="7589" spans="1:26">
      <c r="A7589" s="306" t="s">
        <v>814</v>
      </c>
      <c r="B7589" s="243" t="inlineStr">
        <is>
          <t>PHONE-MASKED</t>
        </is>
      </c>
      <c r="W7589">
        <f t="shared" si="813"/>
      </c>
      <c r="X7589">
        <f t="shared" si="814"/>
      </c>
      <c r="Y7589">
        <f t="shared" si="815"/>
      </c>
      <c r="Z7589">
        <f t="shared" si="816"/>
      </c>
    </row>
    <row r="7590" spans="1:26">
      <c r="A7590" s="306" t="s">
        <v>572</v>
      </c>
      <c r="B7590" s="243"/>
      <c r="W7590">
        <f t="shared" si="813"/>
      </c>
      <c r="X7590">
        <f t="shared" si="814"/>
      </c>
      <c r="Y7590">
        <f t="shared" si="815"/>
      </c>
      <c r="Z7590">
        <f t="shared" si="816"/>
      </c>
    </row>
    <row r="7591" spans="1:26">
      <c r="A7591" s="435" t="inlineStr">
        <is>
          <t>Address line (redacted)</t>
        </is>
      </c>
      <c r="B7591" s="243"/>
      <c r="C7591" s="54"/>
      <c r="D7591" s="54"/>
      <c r="E7591" s="54"/>
      <c r="F7591" s="54"/>
      <c r="G7591" s="54"/>
      <c r="H7591" s="54"/>
      <c r="I7591" s="54"/>
      <c r="W7591">
        <f t="shared" si="813"/>
      </c>
      <c r="X7591">
        <f t="shared" si="814"/>
      </c>
      <c r="Y7591">
        <f t="shared" si="815"/>
      </c>
      <c r="Z7591">
        <f t="shared" si="816"/>
      </c>
    </row>
    <row r="7592" spans="1:26">
      <c r="A7592" s="306"/>
      <c r="B7592" s="243"/>
      <c r="W7592">
        <f t="shared" si="813"/>
      </c>
      <c r="X7592">
        <f t="shared" si="814"/>
      </c>
      <c r="Y7592">
        <f t="shared" si="815"/>
      </c>
      <c r="Z7592">
        <f t="shared" si="816"/>
      </c>
    </row>
    <row r="7593" spans="1:26">
      <c r="A7593" s="1" t="s">
        <v>5</v>
      </c>
      <c r="W7593">
        <f t="shared" si="813"/>
      </c>
      <c r="X7593">
        <f t="shared" si="814"/>
      </c>
      <c r="Y7593">
        <f t="shared" si="815"/>
      </c>
      <c r="Z7593">
        <f t="shared" si="816"/>
      </c>
    </row>
    <row r="7594" spans="1:26">
      <c r="A7594" s="1" t="s">
        <v>6</v>
      </c>
      <c r="W7594">
        <f t="shared" si="813"/>
      </c>
      <c r="X7594">
        <f t="shared" si="814"/>
      </c>
      <c r="Y7594">
        <f t="shared" si="815"/>
      </c>
      <c r="Z7594">
        <f t="shared" si="816"/>
      </c>
    </row>
    <row r="7595" spans="1:26" ht="15.75" thickBot="1">
      <c r="A7595" s="1" t="s">
        <v>7</v>
      </c>
      <c r="W7595">
        <f t="shared" si="813"/>
      </c>
      <c r="X7595">
        <f t="shared" si="814"/>
      </c>
      <c r="Y7595">
        <f t="shared" si="815"/>
      </c>
      <c r="Z7595">
        <f t="shared" si="816"/>
      </c>
    </row>
    <row r="7596" spans="1:26" ht="24.75" thickBot="1">
      <c r="A7596" s="162" t="s">
        <v>8</v>
      </c>
      <c r="B7596" s="163" t="s">
        <v>9</v>
      </c>
      <c r="C7596" s="163" t="s">
        <v>10</v>
      </c>
      <c r="D7596" s="164" t="s">
        <v>11</v>
      </c>
      <c r="E7596" s="164" t="s">
        <v>12</v>
      </c>
      <c r="F7596" s="164" t="s">
        <v>13</v>
      </c>
      <c r="G7596" s="164" t="s">
        <v>14</v>
      </c>
      <c r="H7596" s="165" t="s">
        <v>15</v>
      </c>
      <c r="I7596" s="166" t="s">
        <v>16</v>
      </c>
      <c r="W7596">
        <f t="shared" si="813"/>
      </c>
      <c r="X7596">
        <f t="shared" si="814"/>
      </c>
      <c r="Y7596">
        <f t="shared" si="815"/>
      </c>
      <c r="Z7596">
        <f t="shared" si="816"/>
      </c>
    </row>
    <row r="7597" spans="1:26">
      <c r="A7597" s="5"/>
      <c r="B7597" s="1564" t="s">
        <v>17</v>
      </c>
      <c r="C7597" s="1565"/>
      <c r="D7597" s="6"/>
      <c r="E7597" s="5"/>
      <c r="F7597" s="6"/>
      <c r="G7597" s="6"/>
      <c r="H7597" s="5"/>
      <c r="I7597" s="102"/>
      <c r="W7597">
        <f t="shared" si="813"/>
      </c>
      <c r="X7597">
        <f t="shared" si="814"/>
      </c>
      <c r="Y7597">
        <f t="shared" si="815"/>
      </c>
      <c r="Z7597">
        <f t="shared" si="816"/>
      </c>
    </row>
    <row r="7598" spans="1:26">
      <c r="A7598" s="5">
        <v>1</v>
      </c>
      <c r="B7598" s="8" t="s">
        <v>1443</v>
      </c>
      <c r="C7598" s="5" t="s">
        <v>1444</v>
      </c>
      <c r="D7598" s="119"/>
      <c r="E7598" s="5"/>
      <c r="F7598" s="5">
        <v>3</v>
      </c>
      <c r="G7598" s="6">
        <f>+F7598</f>
      </c>
      <c r="H7598" s="5">
        <v>1</v>
      </c>
      <c r="I7598" s="102">
        <f t="shared" ref="I7598:I7605" si="817">+H7598*G7598</f>
      </c>
      <c r="W7598">
        <f t="shared" si="813"/>
      </c>
      <c r="X7598">
        <f t="shared" si="814"/>
      </c>
      <c r="Y7598">
        <f t="shared" si="815"/>
      </c>
      <c r="Z7598">
        <f t="shared" si="816"/>
      </c>
    </row>
    <row r="7599" spans="1:26">
      <c r="A7599" s="5">
        <v>2</v>
      </c>
      <c r="B7599" s="15" t="s">
        <v>1801</v>
      </c>
      <c r="C7599" s="5" t="s">
        <v>1800</v>
      </c>
      <c r="D7599" s="119">
        <v>1</v>
      </c>
      <c r="E7599" s="5"/>
      <c r="F7599" s="5">
        <v>1</v>
      </c>
      <c r="G7599" s="6">
        <f>+F7599</f>
      </c>
      <c r="H7599" s="5">
        <v>1</v>
      </c>
      <c r="I7599" s="102">
        <f t="shared" si="817"/>
      </c>
      <c r="W7599">
        <f t="shared" si="813"/>
      </c>
      <c r="X7599">
        <f t="shared" si="814"/>
      </c>
      <c r="Y7599">
        <f t="shared" si="815"/>
      </c>
      <c r="Z7599">
        <f t="shared" si="816"/>
      </c>
    </row>
    <row r="7600" spans="1:26">
      <c r="A7600" s="5">
        <v>3</v>
      </c>
      <c r="B7600" s="8" t="s">
        <v>449</v>
      </c>
      <c r="C7600" s="5" t="s">
        <v>448</v>
      </c>
      <c r="D7600" s="123"/>
      <c r="E7600" s="5"/>
      <c r="F7600" s="5">
        <v>2</v>
      </c>
      <c r="G7600" s="6">
        <f>+F7600</f>
      </c>
      <c r="H7600" s="5">
        <v>1</v>
      </c>
      <c r="I7600" s="102">
        <f t="shared" si="817"/>
      </c>
      <c r="W7600">
        <f t="shared" si="813"/>
      </c>
      <c r="X7600">
        <f t="shared" si="814"/>
      </c>
      <c r="Y7600">
        <f t="shared" si="815"/>
      </c>
      <c r="Z7600">
        <f t="shared" si="816"/>
      </c>
    </row>
    <row r="7601" spans="1:26">
      <c r="A7601" s="5">
        <v>4</v>
      </c>
      <c r="B7601" s="8" t="s">
        <v>1064</v>
      </c>
      <c r="C7601" s="5" t="s">
        <v>1063</v>
      </c>
      <c r="D7601" s="123">
        <v>1</v>
      </c>
      <c r="E7601" s="5"/>
      <c r="F7601" s="5">
        <v>2</v>
      </c>
      <c r="G7601" s="6">
        <f>+F7601</f>
      </c>
      <c r="H7601" s="5">
        <v>1</v>
      </c>
      <c r="I7601" s="102">
        <f t="shared" si="817"/>
      </c>
      <c r="W7601">
        <f t="shared" si="813"/>
      </c>
      <c r="X7601">
        <f t="shared" si="814"/>
      </c>
      <c r="Y7601">
        <f t="shared" si="815"/>
      </c>
      <c r="Z7601">
        <f t="shared" si="816"/>
      </c>
    </row>
    <row r="7602" spans="1:26">
      <c r="A7602" s="5">
        <v>5</v>
      </c>
      <c r="B7602" s="8" t="s">
        <v>619</v>
      </c>
      <c r="C7602" s="5" t="s">
        <v>620</v>
      </c>
      <c r="D7602" s="5">
        <v>1</v>
      </c>
      <c r="E7602" s="5">
        <v>5</v>
      </c>
      <c r="F7602" s="5">
        <f>+E7602*D7602</f>
      </c>
      <c r="G7602" s="6">
        <f>+E7602*D7602</f>
      </c>
      <c r="H7602" s="5">
        <v>1</v>
      </c>
      <c r="I7602" s="102">
        <f t="shared" si="817"/>
      </c>
      <c r="W7602">
        <f t="shared" si="813"/>
      </c>
      <c r="X7602">
        <f t="shared" si="814"/>
      </c>
      <c r="Y7602">
        <f t="shared" si="815"/>
      </c>
      <c r="Z7602">
        <f t="shared" si="816"/>
      </c>
    </row>
    <row r="7603" spans="1:26">
      <c r="A7603" s="5">
        <v>6</v>
      </c>
      <c r="B7603" s="8" t="s">
        <v>850</v>
      </c>
      <c r="C7603" s="5" t="s">
        <v>849</v>
      </c>
      <c r="D7603" s="426">
        <v>1</v>
      </c>
      <c r="E7603" s="5"/>
      <c r="F7603" s="5">
        <v>2</v>
      </c>
      <c r="G7603" s="6">
        <f>+F7603</f>
      </c>
      <c r="H7603" s="5">
        <v>1</v>
      </c>
      <c r="I7603" s="102">
        <f t="shared" si="817"/>
      </c>
      <c r="W7603">
        <f t="shared" si="813"/>
      </c>
      <c r="X7603">
        <f t="shared" si="814"/>
      </c>
      <c r="Y7603">
        <f t="shared" si="815"/>
      </c>
      <c r="Z7603">
        <f t="shared" si="816"/>
      </c>
    </row>
    <row r="7604" spans="1:26">
      <c r="A7604" s="5">
        <v>7</v>
      </c>
      <c r="B7604" s="8" t="s">
        <v>580</v>
      </c>
      <c r="C7604" s="5" t="s">
        <v>581</v>
      </c>
      <c r="D7604" s="5">
        <v>2</v>
      </c>
      <c r="E7604" s="5">
        <v>5</v>
      </c>
      <c r="F7604" s="5">
        <f>+E7604*D7604</f>
      </c>
      <c r="G7604" s="6">
        <f>+E7604*D7604</f>
      </c>
      <c r="H7604" s="5">
        <v>1</v>
      </c>
      <c r="I7604" s="102">
        <f t="shared" si="817"/>
      </c>
      <c r="W7604">
        <f t="shared" si="813"/>
      </c>
      <c r="X7604">
        <f t="shared" si="814"/>
      </c>
      <c r="Y7604">
        <f t="shared" si="815"/>
      </c>
      <c r="Z7604">
        <f t="shared" si="816"/>
      </c>
    </row>
    <row r="7605" spans="1:26">
      <c r="A7605" s="5">
        <v>8</v>
      </c>
      <c r="B7605" s="8" t="s">
        <v>904</v>
      </c>
      <c r="C7605" s="5" t="s">
        <v>903</v>
      </c>
      <c r="D7605" s="426"/>
      <c r="E7605" s="5"/>
      <c r="F7605" s="5">
        <v>2</v>
      </c>
      <c r="G7605" s="6">
        <f>+F7605</f>
      </c>
      <c r="H7605" s="5">
        <v>1</v>
      </c>
      <c r="I7605" s="102">
        <f t="shared" si="817"/>
      </c>
      <c r="W7605">
        <f t="shared" si="813"/>
      </c>
      <c r="X7605">
        <f t="shared" si="814"/>
      </c>
      <c r="Y7605">
        <f t="shared" si="815"/>
      </c>
      <c r="Z7605">
        <f t="shared" si="816"/>
      </c>
    </row>
    <row r="7606" spans="1:26">
      <c r="A7606" s="5"/>
      <c r="B7606" s="1564" t="s">
        <v>24</v>
      </c>
      <c r="C7606" s="1565"/>
      <c r="D7606" s="5"/>
      <c r="E7606" s="5"/>
      <c r="F7606" s="5"/>
      <c r="G7606" s="6"/>
      <c r="H7606" s="5"/>
      <c r="I7606" s="102"/>
      <c r="W7606">
        <f t="shared" si="813"/>
      </c>
      <c r="X7606">
        <f t="shared" si="814"/>
      </c>
      <c r="Y7606">
        <f t="shared" si="815"/>
      </c>
      <c r="Z7606">
        <f t="shared" si="816"/>
      </c>
    </row>
    <row r="7607" spans="1:26">
      <c r="A7607" s="19">
        <v>9</v>
      </c>
      <c r="B7607" s="20" t="s">
        <v>1643</v>
      </c>
      <c r="C7607" s="19" t="s">
        <v>1642</v>
      </c>
      <c r="D7607" s="19">
        <v>1</v>
      </c>
      <c r="E7607" s="19">
        <v>6</v>
      </c>
      <c r="F7607" s="5">
        <f>+E7607*D7607</f>
      </c>
      <c r="G7607" s="6">
        <f>+E7607*D7607</f>
      </c>
      <c r="H7607" s="19">
        <v>1</v>
      </c>
      <c r="I7607" s="102">
        <f>+H7607*G7607</f>
      </c>
      <c r="W7607">
        <f t="shared" si="813"/>
      </c>
      <c r="X7607">
        <f t="shared" si="814"/>
      </c>
      <c r="Y7607">
        <f t="shared" si="815"/>
      </c>
      <c r="Z7607">
        <f t="shared" si="816"/>
      </c>
    </row>
    <row r="7608" spans="1:26">
      <c r="A7608" s="19">
        <v>10</v>
      </c>
      <c r="B7608" s="20" t="s">
        <v>1597</v>
      </c>
      <c r="C7608" s="19" t="s">
        <v>1598</v>
      </c>
      <c r="D7608" s="19">
        <v>1</v>
      </c>
      <c r="E7608" s="19">
        <v>6</v>
      </c>
      <c r="F7608" s="5">
        <f>+E7608*D7608</f>
      </c>
      <c r="G7608" s="6">
        <f>+E7608*D7608</f>
      </c>
      <c r="H7608" s="19">
        <v>1</v>
      </c>
      <c r="I7608" s="102">
        <f>+H7608*G7608</f>
      </c>
      <c r="W7608">
        <f t="shared" si="813"/>
      </c>
      <c r="X7608">
        <f t="shared" si="814"/>
      </c>
      <c r="Y7608">
        <f t="shared" si="815"/>
      </c>
      <c r="Z7608">
        <f t="shared" si="816"/>
      </c>
    </row>
    <row r="7609" spans="1:26">
      <c r="A7609" s="5"/>
      <c r="B7609" s="1564" t="s">
        <v>18</v>
      </c>
      <c r="C7609" s="1565"/>
      <c r="D7609" s="5"/>
      <c r="E7609" s="5"/>
      <c r="F7609" s="5"/>
      <c r="G7609" s="6"/>
      <c r="H7609" s="5"/>
      <c r="I7609" s="102"/>
      <c r="W7609">
        <f t="shared" si="813"/>
      </c>
      <c r="X7609">
        <f t="shared" si="814"/>
      </c>
      <c r="Y7609">
        <f t="shared" si="815"/>
      </c>
      <c r="Z7609">
        <f t="shared" si="816"/>
      </c>
    </row>
    <row r="7610" spans="1:26">
      <c r="A7610" s="5">
        <v>11</v>
      </c>
      <c r="B7610" s="95" t="s">
        <v>277</v>
      </c>
      <c r="C7610" s="9" t="s">
        <v>278</v>
      </c>
      <c r="D7610" s="426"/>
      <c r="E7610" s="5"/>
      <c r="F7610" s="5">
        <v>2</v>
      </c>
      <c r="G7610" s="6">
        <f>+F7610</f>
      </c>
      <c r="H7610" s="16">
        <v>1</v>
      </c>
      <c r="I7610" s="102">
        <f>+H7610*G7610</f>
      </c>
      <c r="W7610">
        <f t="shared" si="813"/>
      </c>
      <c r="X7610">
        <f t="shared" si="814"/>
      </c>
      <c r="Y7610">
        <f t="shared" si="815"/>
      </c>
      <c r="Z7610">
        <f t="shared" si="816"/>
      </c>
    </row>
    <row r="7611" spans="1:26">
      <c r="A7611" s="5"/>
      <c r="B7611" s="1564" t="s">
        <v>604</v>
      </c>
      <c r="C7611" s="1565"/>
      <c r="D7611" s="5"/>
      <c r="E7611" s="5"/>
      <c r="F7611" s="5"/>
      <c r="G7611" s="6"/>
      <c r="H7611" s="5"/>
      <c r="I7611" s="102"/>
      <c r="W7611">
        <f t="shared" si="813"/>
      </c>
      <c r="X7611">
        <f t="shared" si="814"/>
      </c>
      <c r="Y7611">
        <f t="shared" si="815"/>
      </c>
      <c r="Z7611">
        <f t="shared" si="816"/>
      </c>
    </row>
    <row r="7612" spans="1:26" ht="22.5">
      <c r="A7612" s="5">
        <v>12</v>
      </c>
      <c r="B7612" s="106" t="s">
        <v>1103</v>
      </c>
      <c r="C7612" s="348" t="s">
        <v>1305</v>
      </c>
      <c r="D7612" s="378">
        <v>1</v>
      </c>
      <c r="E7612" s="5"/>
      <c r="F7612" s="5">
        <v>3</v>
      </c>
      <c r="G7612" s="6">
        <f t="shared" ref="G7612:G7617" si="818">+F7612</f>
      </c>
      <c r="H7612" s="9">
        <v>1</v>
      </c>
      <c r="I7612" s="102">
        <f t="shared" ref="I7612:I7620" si="819">+H7612*G7612</f>
      </c>
      <c r="W7612">
        <f t="shared" si="813"/>
      </c>
      <c r="X7612">
        <f t="shared" si="814"/>
      </c>
      <c r="Y7612">
        <f t="shared" si="815"/>
      </c>
      <c r="Z7612">
        <f t="shared" si="816"/>
      </c>
    </row>
    <row r="7613" spans="1:26" ht="22.5">
      <c r="A7613" s="5">
        <v>13</v>
      </c>
      <c r="B7613" s="106" t="s">
        <v>1009</v>
      </c>
      <c r="C7613" s="513" t="s">
        <v>1008</v>
      </c>
      <c r="D7613" s="378"/>
      <c r="E7613" s="5"/>
      <c r="F7613" s="5">
        <v>2</v>
      </c>
      <c r="G7613" s="6">
        <f t="shared" si="818"/>
      </c>
      <c r="H7613" s="9">
        <v>1</v>
      </c>
      <c r="I7613" s="102">
        <f t="shared" si="819"/>
      </c>
      <c r="W7613">
        <f t="shared" si="813"/>
      </c>
      <c r="X7613">
        <f t="shared" si="814"/>
      </c>
      <c r="Y7613">
        <f t="shared" si="815"/>
      </c>
      <c r="Z7613">
        <f t="shared" si="816"/>
      </c>
    </row>
    <row r="7614" spans="1:26">
      <c r="A7614" s="5">
        <v>14</v>
      </c>
      <c r="B7614" s="106" t="s">
        <v>867</v>
      </c>
      <c r="C7614" s="375" t="s">
        <v>866</v>
      </c>
      <c r="D7614" s="378"/>
      <c r="E7614" s="5"/>
      <c r="F7614" s="5">
        <v>4</v>
      </c>
      <c r="G7614" s="6">
        <f t="shared" si="818"/>
      </c>
      <c r="H7614" s="9">
        <v>1</v>
      </c>
      <c r="I7614" s="102">
        <f t="shared" si="819"/>
      </c>
      <c r="W7614">
        <f t="shared" si="813"/>
      </c>
      <c r="X7614">
        <f t="shared" si="814"/>
      </c>
      <c r="Y7614">
        <f t="shared" si="815"/>
      </c>
      <c r="Z7614">
        <f t="shared" si="816"/>
      </c>
    </row>
    <row r="7615" spans="1:26">
      <c r="A7615" s="5">
        <v>15</v>
      </c>
      <c r="B7615" s="106" t="s">
        <v>1143</v>
      </c>
      <c r="C7615" s="375" t="s">
        <v>1352</v>
      </c>
      <c r="D7615" s="378"/>
      <c r="E7615" s="5"/>
      <c r="F7615" s="5">
        <v>3</v>
      </c>
      <c r="G7615" s="6">
        <f t="shared" si="818"/>
      </c>
      <c r="H7615" s="9">
        <v>1</v>
      </c>
      <c r="I7615" s="102">
        <f t="shared" si="819"/>
      </c>
      <c r="W7615">
        <f t="shared" si="813"/>
      </c>
      <c r="X7615">
        <f t="shared" si="814"/>
      </c>
      <c r="Y7615">
        <f t="shared" si="815"/>
      </c>
      <c r="Z7615">
        <f t="shared" si="816"/>
      </c>
    </row>
    <row r="7616" spans="1:26" ht="22.5">
      <c r="A7616" s="5">
        <v>16</v>
      </c>
      <c r="B7616" s="106" t="s">
        <v>1608</v>
      </c>
      <c r="C7616" s="348" t="s">
        <v>1802</v>
      </c>
      <c r="D7616" s="522"/>
      <c r="E7616" s="5"/>
      <c r="F7616" s="5">
        <v>3</v>
      </c>
      <c r="G7616" s="6">
        <f t="shared" si="818"/>
      </c>
      <c r="H7616" s="9">
        <v>1</v>
      </c>
      <c r="I7616" s="102">
        <f t="shared" si="819"/>
      </c>
      <c r="W7616">
        <f t="shared" si="813"/>
      </c>
      <c r="X7616">
        <f t="shared" si="814"/>
      </c>
      <c r="Y7616">
        <f t="shared" si="815"/>
      </c>
      <c r="Z7616">
        <f t="shared" si="816"/>
      </c>
    </row>
    <row r="7617" spans="1:26" ht="33.75">
      <c r="A7617" s="5">
        <v>17</v>
      </c>
      <c r="B7617" s="106" t="s">
        <v>561</v>
      </c>
      <c r="C7617" s="513" t="s">
        <v>1005</v>
      </c>
      <c r="D7617" s="522"/>
      <c r="E7617" s="5"/>
      <c r="F7617" s="5">
        <v>2</v>
      </c>
      <c r="G7617" s="6">
        <f t="shared" si="818"/>
      </c>
      <c r="H7617" s="9">
        <v>1</v>
      </c>
      <c r="I7617" s="102">
        <f t="shared" si="819"/>
      </c>
      <c r="W7617">
        <f t="shared" si="813"/>
      </c>
      <c r="X7617">
        <f t="shared" si="814"/>
      </c>
      <c r="Y7617">
        <f t="shared" si="815"/>
      </c>
      <c r="Z7617">
        <f t="shared" si="816"/>
      </c>
    </row>
    <row r="7618" spans="1:26">
      <c r="A7618" s="5">
        <v>18</v>
      </c>
      <c r="B7618" s="106" t="s">
        <v>605</v>
      </c>
      <c r="C7618" s="348" t="s">
        <v>606</v>
      </c>
      <c r="D7618" s="5">
        <v>1</v>
      </c>
      <c r="E7618" s="5">
        <v>10</v>
      </c>
      <c r="F7618" s="5">
        <f>+E7618*D7618</f>
      </c>
      <c r="G7618" s="6">
        <f>+E7618*D7618</f>
      </c>
      <c r="H7618" s="9">
        <v>1</v>
      </c>
      <c r="I7618" s="102">
        <f t="shared" si="819"/>
      </c>
      <c r="W7618">
        <f t="shared" si="813"/>
      </c>
      <c r="X7618">
        <f t="shared" si="814"/>
      </c>
      <c r="Y7618">
        <f t="shared" si="815"/>
      </c>
      <c r="Z7618">
        <f t="shared" si="816"/>
      </c>
    </row>
    <row r="7619" spans="1:26" ht="22.5">
      <c r="A7619" s="5">
        <v>19</v>
      </c>
      <c r="B7619" s="106" t="s">
        <v>1080</v>
      </c>
      <c r="C7619" s="348" t="s">
        <v>979</v>
      </c>
      <c r="D7619" s="522">
        <v>1</v>
      </c>
      <c r="E7619" s="5"/>
      <c r="F7619" s="5">
        <v>5</v>
      </c>
      <c r="G7619" s="6">
        <f>+F7619</f>
      </c>
      <c r="H7619" s="9">
        <v>1</v>
      </c>
      <c r="I7619" s="102">
        <f t="shared" si="819"/>
      </c>
      <c r="W7619">
        <f t="shared" si="813"/>
      </c>
      <c r="X7619">
        <f t="shared" si="814"/>
      </c>
      <c r="Y7619">
        <f t="shared" si="815"/>
      </c>
      <c r="Z7619">
        <f t="shared" si="816"/>
      </c>
    </row>
    <row r="7620" spans="1:26">
      <c r="A7620" s="5">
        <v>20</v>
      </c>
      <c r="B7620" s="106" t="s">
        <v>1859</v>
      </c>
      <c r="C7620" s="354" t="s">
        <v>1191</v>
      </c>
      <c r="D7620" s="119"/>
      <c r="E7620" s="5"/>
      <c r="F7620" s="5">
        <v>5</v>
      </c>
      <c r="G7620" s="6">
        <f>+F7620</f>
      </c>
      <c r="H7620" s="9">
        <v>1</v>
      </c>
      <c r="I7620" s="102">
        <f t="shared" si="819"/>
      </c>
      <c r="W7620">
        <f t="shared" ref="W7620:W7683" si="820">IF(LEFT($H7620&amp;"",5)="2019-",$H7620,W7619)</f>
      </c>
      <c r="X7620">
        <f t="shared" ref="X7620:X7683" si="821">IF($W7620="",0,IF(COUNTIF($AB$2:$AB$80,$W7620)&gt;0,1,0))</f>
      </c>
      <c r="Y7620">
        <f t="shared" ref="Y7620:Y7683" si="822">IF($C7620="","",UPPER(TRIM(IFERROR(LEFT($C7620&amp;"",FIND("/",$C7620&amp;"")-1),$C7620&amp;""))))</f>
      </c>
      <c r="Z7620">
        <f t="shared" ref="Z7620:Z7683" si="823">IFERROR(IF(ISNUMBER($G7620),$G7620,0),0)</f>
      </c>
    </row>
    <row r="7621" spans="1:26">
      <c r="A7621" s="5"/>
      <c r="B7621" s="363"/>
      <c r="C7621" s="245"/>
      <c r="D7621" s="5"/>
      <c r="E7621" s="5"/>
      <c r="F7621" s="5"/>
      <c r="G7621" s="6"/>
      <c r="H7621" s="5"/>
      <c r="I7621" s="102"/>
      <c r="W7621">
        <f t="shared" si="820"/>
      </c>
      <c r="X7621">
        <f t="shared" si="821"/>
      </c>
      <c r="Y7621">
        <f t="shared" si="822"/>
      </c>
      <c r="Z7621">
        <f t="shared" si="823"/>
      </c>
    </row>
    <row r="7622" spans="1:26">
      <c r="A7622" s="5"/>
      <c r="B7622" s="1568" t="s">
        <v>2103</v>
      </c>
      <c r="C7622" s="1569"/>
      <c r="D7622" s="5"/>
      <c r="E7622" s="5"/>
      <c r="F7622" s="5"/>
      <c r="G7622" s="6"/>
      <c r="H7622" s="5"/>
      <c r="I7622" s="102"/>
      <c r="W7622">
        <f t="shared" si="820"/>
      </c>
      <c r="X7622">
        <f t="shared" si="821"/>
      </c>
      <c r="Y7622">
        <f t="shared" si="822"/>
      </c>
      <c r="Z7622">
        <f t="shared" si="823"/>
      </c>
    </row>
    <row r="7623" spans="1:26">
      <c r="A7623" s="5"/>
      <c r="B7623" s="1570"/>
      <c r="C7623" s="1571"/>
      <c r="D7623" s="5"/>
      <c r="E7623" s="5"/>
      <c r="F7623" s="5"/>
      <c r="G7623" s="6"/>
      <c r="H7623" s="5"/>
      <c r="I7623" s="102"/>
      <c r="W7623">
        <f t="shared" si="820"/>
      </c>
      <c r="X7623">
        <f t="shared" si="821"/>
      </c>
      <c r="Y7623">
        <f t="shared" si="822"/>
      </c>
      <c r="Z7623">
        <f t="shared" si="823"/>
      </c>
    </row>
    <row r="7624" spans="1:26">
      <c r="A7624" s="5"/>
      <c r="B7624" s="1590"/>
      <c r="C7624" s="1591"/>
      <c r="D7624" s="5"/>
      <c r="E7624" s="5"/>
      <c r="F7624" s="5"/>
      <c r="G7624" s="6"/>
      <c r="H7624" s="5"/>
      <c r="I7624" s="102"/>
      <c r="W7624">
        <f t="shared" si="820"/>
      </c>
      <c r="X7624">
        <f t="shared" si="821"/>
      </c>
      <c r="Y7624">
        <f t="shared" si="822"/>
      </c>
      <c r="Z7624">
        <f t="shared" si="823"/>
      </c>
    </row>
    <row r="7625" spans="1:26" ht="15.75" thickBot="1">
      <c r="A7625" s="33"/>
      <c r="B7625" s="17"/>
      <c r="C7625" s="88"/>
      <c r="D7625" s="23"/>
      <c r="E7625" s="23"/>
      <c r="F7625" s="171"/>
      <c r="G7625" s="24"/>
      <c r="H7625" s="23"/>
      <c r="I7625" s="172"/>
      <c r="W7625">
        <f t="shared" si="820"/>
      </c>
      <c r="X7625">
        <f t="shared" si="821"/>
      </c>
      <c r="Y7625">
        <f t="shared" si="822"/>
      </c>
      <c r="Z7625">
        <f t="shared" si="823"/>
      </c>
    </row>
    <row r="7626" spans="1:26">
      <c r="A7626" s="33"/>
      <c r="B7626" s="17"/>
      <c r="C7626" s="10"/>
      <c r="D7626" s="91"/>
      <c r="E7626" s="91"/>
      <c r="F7626" s="91"/>
      <c r="G7626" s="92" t="s">
        <v>19</v>
      </c>
      <c r="H7626" s="91"/>
      <c r="I7626" s="111">
        <f>SUM(I7597:I7625)</f>
      </c>
      <c r="W7626">
        <f t="shared" si="820"/>
      </c>
      <c r="X7626">
        <f t="shared" si="821"/>
      </c>
      <c r="Y7626">
        <f t="shared" si="822"/>
      </c>
      <c r="Z7626">
        <f t="shared" si="823"/>
      </c>
    </row>
    <row r="7627" spans="1:26" ht="15.75" thickBot="1">
      <c r="A7627" s="33"/>
      <c r="B7627" s="11" t="s">
        <v>20</v>
      </c>
      <c r="C7627" s="35"/>
      <c r="D7627" s="35"/>
      <c r="E7627" s="173"/>
      <c r="F7627" s="156"/>
      <c r="G7627" s="156"/>
      <c r="H7627" s="156"/>
      <c r="I7627" s="490"/>
      <c r="W7627">
        <f t="shared" si="820"/>
      </c>
      <c r="X7627">
        <f t="shared" si="821"/>
      </c>
      <c r="Y7627">
        <f t="shared" si="822"/>
      </c>
      <c r="Z7627">
        <f t="shared" si="823"/>
      </c>
    </row>
    <row r="7628" spans="1:26" ht="15.75" thickBot="1">
      <c r="A7628" s="37"/>
      <c r="B7628" s="38"/>
      <c r="C7628" s="39" t="s">
        <v>21</v>
      </c>
      <c r="D7628" s="40">
        <f>SUM(D7598:D7627)</f>
      </c>
      <c r="E7628" s="41">
        <f>IF(H7628=I7628,"OK","NO")</f>
      </c>
      <c r="F7628" s="40">
        <f>SUM(F7598:F7627)</f>
      </c>
      <c r="G7628" s="40">
        <f>SUM(G7598:G7627)</f>
      </c>
      <c r="H7628" s="41">
        <f>SUMPRODUCT(F7597:F7625,H7597:H7625)</f>
      </c>
      <c r="I7628" s="43">
        <f>SUM(I7626:I7627)</f>
      </c>
      <c r="J7628">
        <v>36914</v>
      </c>
      <c r="K7628" s="118">
        <f>+I7628-J7628</f>
      </c>
      <c r="W7628">
        <f t="shared" si="820"/>
      </c>
      <c r="X7628">
        <f t="shared" si="821"/>
      </c>
      <c r="Y7628">
        <f t="shared" si="822"/>
      </c>
      <c r="Z7628">
        <f t="shared" si="823"/>
      </c>
    </row>
    <row r="7629" spans="1:26" ht="15.75" thickBot="1">
      <c r="A7629" s="44"/>
      <c r="B7629" s="116"/>
      <c r="C7629" s="45"/>
      <c r="D7629" s="45"/>
      <c r="E7629" s="45"/>
      <c r="F7629" s="45"/>
      <c r="G7629" s="45"/>
      <c r="H7629" s="46"/>
      <c r="I7629" s="47"/>
      <c r="K7629">
        <v>21000</v>
      </c>
      <c r="W7629">
        <f t="shared" si="820"/>
      </c>
      <c r="X7629">
        <f t="shared" si="821"/>
      </c>
      <c r="Y7629">
        <f t="shared" si="822"/>
      </c>
      <c r="Z7629">
        <f t="shared" si="823"/>
      </c>
    </row>
    <row r="7630" spans="1:26">
      <c r="A7630" s="12" t="s">
        <v>788</v>
      </c>
      <c r="B7630" s="12"/>
      <c r="C7630" s="12"/>
      <c r="D7630" s="13"/>
      <c r="E7630" s="14"/>
      <c r="F7630" s="14"/>
      <c r="G7630" s="14"/>
      <c r="H7630" s="2"/>
      <c r="I7630" s="12"/>
      <c r="K7630" s="118">
        <f>+K7628-K7629</f>
      </c>
      <c r="W7630">
        <f t="shared" si="820"/>
      </c>
      <c r="X7630">
        <f t="shared" si="821"/>
      </c>
      <c r="Y7630">
        <f t="shared" si="822"/>
      </c>
      <c r="Z7630">
        <f t="shared" si="823"/>
      </c>
    </row>
    <row r="7631" spans="1:26">
      <c r="W7631">
        <f t="shared" si="820"/>
      </c>
      <c r="X7631">
        <f t="shared" si="821"/>
      </c>
      <c r="Y7631">
        <f t="shared" si="822"/>
      </c>
      <c r="Z7631">
        <f t="shared" si="823"/>
      </c>
    </row>
    <row r="7632" spans="1:26">
      <c r="W7632">
        <f t="shared" si="820"/>
      </c>
      <c r="X7632">
        <f t="shared" si="821"/>
      </c>
      <c r="Y7632">
        <f t="shared" si="822"/>
      </c>
      <c r="Z7632">
        <f t="shared" si="823"/>
      </c>
    </row>
    <row r="7633" spans="1:26">
      <c r="A7633" s="1562" t="s">
        <v>0</v>
      </c>
      <c r="B7633" s="1562"/>
      <c r="C7633" s="1562"/>
      <c r="D7633" s="1562"/>
      <c r="E7633" s="1562"/>
      <c r="F7633" s="1562"/>
      <c r="G7633" s="1562"/>
      <c r="H7633" s="1562"/>
      <c r="I7633" s="1562"/>
      <c r="W7633">
        <f t="shared" si="820"/>
      </c>
      <c r="X7633">
        <f t="shared" si="821"/>
      </c>
      <c r="Y7633">
        <f t="shared" si="822"/>
      </c>
      <c r="Z7633">
        <f t="shared" si="823"/>
      </c>
    </row>
    <row r="7634" spans="1:26">
      <c r="W7634">
        <f t="shared" si="820"/>
      </c>
      <c r="X7634">
        <f t="shared" si="821"/>
      </c>
      <c r="Y7634">
        <f t="shared" si="822"/>
      </c>
      <c r="Z7634">
        <f t="shared" si="823"/>
      </c>
    </row>
    <row r="7635" spans="1:26">
      <c r="A7635" s="1" t="s">
        <v>1</v>
      </c>
      <c r="B7635" s="1"/>
      <c r="G7635" s="2" t="s">
        <v>2</v>
      </c>
      <c r="H7635" s="3" t="s">
        <v>1797</v>
      </c>
      <c r="W7635">
        <f t="shared" si="820"/>
      </c>
      <c r="X7635">
        <f t="shared" si="821"/>
      </c>
      <c r="Y7635">
        <f t="shared" si="822"/>
      </c>
      <c r="Z7635">
        <f t="shared" si="823"/>
      </c>
    </row>
    <row r="7636" spans="1:26">
      <c r="A7636" t="inlineStr">
        <is>
          <t>Dealer-081</t>
        </is>
      </c>
      <c r="B7636" s="1"/>
      <c r="F7636" s="4" t="s">
        <v>3</v>
      </c>
      <c r="G7636" s="2"/>
      <c r="H7636" s="1" t="s">
        <v>225</v>
      </c>
      <c r="W7636">
        <f t="shared" si="820"/>
      </c>
      <c r="X7636">
        <f t="shared" si="821"/>
      </c>
      <c r="Y7636">
        <f t="shared" si="822"/>
      </c>
      <c r="Z7636">
        <f t="shared" si="823"/>
      </c>
    </row>
    <row r="7637" spans="1:26" ht="15.75">
      <c r="A7637" s="141" t="inlineStr">
        <is>
          <t>Dealer-153</t>
        </is>
      </c>
      <c r="B7637" s="126"/>
      <c r="D7637" s="142"/>
      <c r="H7637" s="54"/>
      <c r="W7637">
        <f t="shared" si="820"/>
      </c>
      <c r="X7637">
        <f t="shared" si="821"/>
      </c>
      <c r="Y7637">
        <f t="shared" si="822"/>
      </c>
      <c r="Z7637">
        <f t="shared" si="823"/>
      </c>
    </row>
    <row r="7638" spans="1:26" ht="15.75">
      <c r="A7638" s="141" t="inlineStr">
        <is>
          <t>Address line (redacted)</t>
        </is>
      </c>
      <c r="B7638" s="126"/>
      <c r="D7638" s="142"/>
      <c r="H7638" s="54"/>
      <c r="W7638">
        <f t="shared" si="820"/>
      </c>
      <c r="X7638">
        <f t="shared" si="821"/>
      </c>
      <c r="Y7638">
        <f t="shared" si="822"/>
      </c>
      <c r="Z7638">
        <f t="shared" si="823"/>
      </c>
    </row>
    <row r="7639" spans="1:26" ht="15.75">
      <c r="A7639" s="143" t="inlineStr">
        <is>
          <t>Address line (redacted)</t>
        </is>
      </c>
      <c r="B7639" s="126"/>
      <c r="D7639" s="142"/>
      <c r="H7639" s="54"/>
      <c r="W7639">
        <f t="shared" si="820"/>
      </c>
      <c r="X7639">
        <f t="shared" si="821"/>
      </c>
      <c r="Y7639">
        <f t="shared" si="822"/>
      </c>
      <c r="Z7639">
        <f t="shared" si="823"/>
      </c>
    </row>
    <row r="7640" spans="1:26">
      <c r="A7640" s="144" t="s">
        <v>367</v>
      </c>
      <c r="B7640" s="145" t="inlineStr">
        <is>
          <t>GSTIN-MASKED</t>
        </is>
      </c>
      <c r="C7640" s="126"/>
      <c r="D7640" s="126"/>
      <c r="E7640" s="126"/>
      <c r="W7640">
        <f t="shared" si="820"/>
      </c>
      <c r="X7640">
        <f t="shared" si="821"/>
      </c>
      <c r="Y7640">
        <f t="shared" si="822"/>
      </c>
      <c r="Z7640">
        <f t="shared" si="823"/>
      </c>
    </row>
    <row r="7641" spans="1:26">
      <c r="W7641">
        <f t="shared" si="820"/>
      </c>
      <c r="X7641">
        <f t="shared" si="821"/>
      </c>
      <c r="Y7641">
        <f t="shared" si="822"/>
      </c>
      <c r="Z7641">
        <f t="shared" si="823"/>
      </c>
    </row>
    <row r="7642" spans="1:26">
      <c r="A7642" s="1" t="s">
        <v>5</v>
      </c>
      <c r="W7642">
        <f t="shared" si="820"/>
      </c>
      <c r="X7642">
        <f t="shared" si="821"/>
      </c>
      <c r="Y7642">
        <f t="shared" si="822"/>
      </c>
      <c r="Z7642">
        <f t="shared" si="823"/>
      </c>
    </row>
    <row r="7643" spans="1:26">
      <c r="A7643" s="1" t="s">
        <v>6</v>
      </c>
      <c r="W7643">
        <f t="shared" si="820"/>
      </c>
      <c r="X7643">
        <f t="shared" si="821"/>
      </c>
      <c r="Y7643">
        <f t="shared" si="822"/>
      </c>
      <c r="Z7643">
        <f t="shared" si="823"/>
      </c>
    </row>
    <row r="7644" spans="1:26" ht="15.75" thickBot="1">
      <c r="A7644" s="1" t="s">
        <v>7</v>
      </c>
      <c r="W7644">
        <f t="shared" si="820"/>
      </c>
      <c r="X7644">
        <f t="shared" si="821"/>
      </c>
      <c r="Y7644">
        <f t="shared" si="822"/>
      </c>
      <c r="Z7644">
        <f t="shared" si="823"/>
      </c>
    </row>
    <row r="7645" spans="1:26" ht="24">
      <c r="A7645" s="26" t="s">
        <v>8</v>
      </c>
      <c r="B7645" s="27" t="s">
        <v>9</v>
      </c>
      <c r="C7645" s="27" t="s">
        <v>10</v>
      </c>
      <c r="D7645" s="28" t="s">
        <v>11</v>
      </c>
      <c r="E7645" s="28" t="s">
        <v>12</v>
      </c>
      <c r="F7645" s="28" t="s">
        <v>13</v>
      </c>
      <c r="G7645" s="28" t="s">
        <v>14</v>
      </c>
      <c r="H7645" s="29" t="s">
        <v>15</v>
      </c>
      <c r="I7645" s="30" t="s">
        <v>16</v>
      </c>
      <c r="W7645">
        <f t="shared" si="820"/>
      </c>
      <c r="X7645">
        <f t="shared" si="821"/>
      </c>
      <c r="Y7645">
        <f t="shared" si="822"/>
      </c>
      <c r="Z7645">
        <f t="shared" si="823"/>
      </c>
    </row>
    <row r="7646" spans="1:26">
      <c r="A7646" s="57"/>
      <c r="B7646" s="1563" t="s">
        <v>1803</v>
      </c>
      <c r="C7646" s="1563"/>
      <c r="D7646" s="5"/>
      <c r="E7646" s="5"/>
      <c r="F7646" s="5"/>
      <c r="G7646" s="6"/>
      <c r="H7646" s="5"/>
      <c r="I7646" s="58"/>
      <c r="W7646">
        <f t="shared" si="820"/>
      </c>
      <c r="X7646">
        <f t="shared" si="821"/>
      </c>
      <c r="Y7646">
        <f t="shared" si="822"/>
      </c>
      <c r="Z7646">
        <f t="shared" si="823"/>
      </c>
    </row>
    <row r="7647" spans="1:26">
      <c r="A7647" s="5">
        <v>1</v>
      </c>
      <c r="B7647" s="8" t="s">
        <v>1804</v>
      </c>
      <c r="C7647" s="5" t="s">
        <v>1805</v>
      </c>
      <c r="D7647" s="9">
        <v>1</v>
      </c>
      <c r="E7647">
        <v>20</v>
      </c>
      <c r="F7647" s="16">
        <v>20</v>
      </c>
      <c r="G7647" s="365">
        <f>+F7647</f>
      </c>
      <c r="H7647" s="5">
        <v>1</v>
      </c>
      <c r="I7647" s="102">
        <f>+H7647*G7647</f>
      </c>
      <c r="W7647">
        <f t="shared" si="820"/>
      </c>
      <c r="X7647">
        <f t="shared" si="821"/>
      </c>
      <c r="Y7647">
        <f t="shared" si="822"/>
      </c>
      <c r="Z7647">
        <f t="shared" si="823"/>
      </c>
    </row>
    <row r="7648" spans="1:26">
      <c r="A7648" s="5"/>
      <c r="B7648" s="1563" t="s">
        <v>369</v>
      </c>
      <c r="C7648" s="1563"/>
      <c r="D7648" s="5"/>
      <c r="E7648" s="5"/>
      <c r="F7648" s="16"/>
      <c r="G7648" s="5"/>
      <c r="H7648" s="16"/>
      <c r="I7648" s="102"/>
      <c r="W7648">
        <f t="shared" si="820"/>
      </c>
      <c r="X7648">
        <f t="shared" si="821"/>
      </c>
      <c r="Y7648">
        <f t="shared" si="822"/>
      </c>
      <c r="Z7648">
        <f t="shared" si="823"/>
      </c>
    </row>
    <row r="7649" spans="1:26">
      <c r="A7649" s="277">
        <v>2</v>
      </c>
      <c r="B7649" s="20" t="s">
        <v>503</v>
      </c>
      <c r="C7649" s="5" t="s">
        <v>504</v>
      </c>
      <c r="D7649" s="242">
        <v>1</v>
      </c>
      <c r="E7649" s="5">
        <v>100</v>
      </c>
      <c r="F7649" s="5">
        <f>+E7649*D7649</f>
      </c>
      <c r="G7649" s="578">
        <f>+E7649*D7649</f>
      </c>
      <c r="H7649" s="7">
        <v>1</v>
      </c>
      <c r="I7649" s="102">
        <f>+H7649*G7649</f>
      </c>
      <c r="W7649">
        <f t="shared" si="820"/>
      </c>
      <c r="X7649">
        <f t="shared" si="821"/>
      </c>
      <c r="Y7649">
        <f t="shared" si="822"/>
      </c>
      <c r="Z7649">
        <f t="shared" si="823"/>
      </c>
    </row>
    <row r="7650" spans="1:26">
      <c r="A7650" s="5"/>
      <c r="B7650" s="1563" t="s">
        <v>18</v>
      </c>
      <c r="C7650" s="1563"/>
      <c r="D7650" s="6"/>
      <c r="E7650" s="5"/>
      <c r="F7650" s="5"/>
      <c r="G7650" s="6"/>
      <c r="H7650" s="7"/>
      <c r="I7650" s="58"/>
      <c r="W7650">
        <f t="shared" si="820"/>
      </c>
      <c r="X7650">
        <f t="shared" si="821"/>
      </c>
      <c r="Y7650">
        <f t="shared" si="822"/>
      </c>
      <c r="Z7650">
        <f t="shared" si="823"/>
      </c>
    </row>
    <row r="7651" spans="1:26">
      <c r="A7651" s="277">
        <v>3</v>
      </c>
      <c r="B7651" s="8" t="s">
        <v>935</v>
      </c>
      <c r="C7651" s="9" t="s">
        <v>934</v>
      </c>
      <c r="D7651" s="9">
        <v>1</v>
      </c>
      <c r="E7651" s="16">
        <v>4</v>
      </c>
      <c r="F7651" s="5">
        <f>+E7651*D7651</f>
      </c>
      <c r="G7651" s="578">
        <f>+E7651*D7651</f>
      </c>
      <c r="H7651" s="5">
        <v>1</v>
      </c>
      <c r="I7651" s="102">
        <f>+H7651*G7651</f>
      </c>
      <c r="W7651">
        <f t="shared" si="820"/>
      </c>
      <c r="X7651">
        <f t="shared" si="821"/>
      </c>
      <c r="Y7651">
        <f t="shared" si="822"/>
      </c>
      <c r="Z7651">
        <f t="shared" si="823"/>
      </c>
    </row>
    <row r="7652" spans="1:26">
      <c r="A7652" s="277"/>
      <c r="B7652" s="1563" t="s">
        <v>1806</v>
      </c>
      <c r="C7652" s="1563"/>
      <c r="D7652" s="6"/>
      <c r="E7652" s="5"/>
      <c r="F7652" s="5"/>
      <c r="G7652" s="6"/>
      <c r="H7652" s="5"/>
      <c r="I7652" s="102"/>
      <c r="W7652">
        <f t="shared" si="820"/>
      </c>
      <c r="X7652">
        <f t="shared" si="821"/>
      </c>
      <c r="Y7652">
        <f t="shared" si="822"/>
      </c>
      <c r="Z7652">
        <f t="shared" si="823"/>
      </c>
    </row>
    <row r="7653" spans="1:26">
      <c r="A7653" s="277">
        <v>4</v>
      </c>
      <c r="B7653" s="17" t="s">
        <v>1208</v>
      </c>
      <c r="C7653" s="88" t="s">
        <v>1207</v>
      </c>
      <c r="D7653" s="242">
        <v>2</v>
      </c>
      <c r="E7653" s="5">
        <v>2</v>
      </c>
      <c r="F7653" s="5">
        <f>+E7653*D7653</f>
      </c>
      <c r="G7653" s="578">
        <f>+E7653*D7653</f>
      </c>
      <c r="H7653" s="5">
        <v>1</v>
      </c>
      <c r="I7653" s="102">
        <f>+H7653*G7653</f>
      </c>
      <c r="W7653">
        <f t="shared" si="820"/>
      </c>
      <c r="X7653">
        <f t="shared" si="821"/>
      </c>
      <c r="Y7653">
        <f t="shared" si="822"/>
      </c>
      <c r="Z7653">
        <f t="shared" si="823"/>
      </c>
    </row>
    <row r="7654" spans="1:26">
      <c r="A7654" s="277"/>
      <c r="B7654" s="8"/>
      <c r="C7654" s="5"/>
      <c r="D7654" s="10"/>
      <c r="E7654" s="5"/>
      <c r="F7654" s="5"/>
      <c r="G7654" s="5"/>
      <c r="H7654" s="5"/>
      <c r="I7654" s="102"/>
      <c r="W7654">
        <f t="shared" si="820"/>
      </c>
      <c r="X7654">
        <f t="shared" si="821"/>
      </c>
      <c r="Y7654">
        <f t="shared" si="822"/>
      </c>
      <c r="Z7654">
        <f t="shared" si="823"/>
      </c>
    </row>
    <row r="7655" spans="1:26">
      <c r="A7655" s="277"/>
      <c r="B7655" s="8"/>
      <c r="C7655" s="5"/>
      <c r="D7655" s="10"/>
      <c r="E7655" s="5"/>
      <c r="F7655" s="5"/>
      <c r="G7655" s="5"/>
      <c r="H7655" s="5"/>
      <c r="I7655" s="102"/>
      <c r="W7655">
        <f t="shared" si="820"/>
      </c>
      <c r="X7655">
        <f t="shared" si="821"/>
      </c>
      <c r="Y7655">
        <f t="shared" si="822"/>
      </c>
      <c r="Z7655">
        <f t="shared" si="823"/>
      </c>
    </row>
    <row r="7656" spans="1:26">
      <c r="A7656" s="277"/>
      <c r="B7656" s="8"/>
      <c r="C7656" s="5"/>
      <c r="D7656" s="10"/>
      <c r="E7656" s="5"/>
      <c r="F7656" s="5"/>
      <c r="G7656" s="5"/>
      <c r="H7656" s="5"/>
      <c r="I7656" s="102"/>
      <c r="W7656">
        <f t="shared" si="820"/>
      </c>
      <c r="X7656">
        <f t="shared" si="821"/>
      </c>
      <c r="Y7656">
        <f t="shared" si="822"/>
      </c>
      <c r="Z7656">
        <f t="shared" si="823"/>
      </c>
    </row>
    <row r="7657" spans="1:26">
      <c r="A7657" s="31"/>
      <c r="B7657" s="148"/>
      <c r="C7657" s="148"/>
      <c r="D7657" s="21"/>
      <c r="E7657" s="5"/>
      <c r="F7657" s="9"/>
      <c r="G7657" s="6"/>
      <c r="H7657" s="7"/>
      <c r="I7657" s="102"/>
      <c r="W7657">
        <f t="shared" si="820"/>
      </c>
      <c r="X7657">
        <f t="shared" si="821"/>
      </c>
      <c r="Y7657">
        <f t="shared" si="822"/>
      </c>
      <c r="Z7657">
        <f t="shared" si="823"/>
      </c>
    </row>
    <row r="7658" spans="1:26">
      <c r="A7658" s="31"/>
      <c r="B7658" s="1568" t="s">
        <v>2102</v>
      </c>
      <c r="C7658" s="1569"/>
      <c r="D7658" s="5"/>
      <c r="E7658" s="5"/>
      <c r="F7658" s="5"/>
      <c r="G7658" s="21"/>
      <c r="H7658" s="5"/>
      <c r="I7658" s="32"/>
      <c r="W7658">
        <f t="shared" si="820"/>
      </c>
      <c r="X7658">
        <f t="shared" si="821"/>
      </c>
      <c r="Y7658">
        <f t="shared" si="822"/>
      </c>
      <c r="Z7658">
        <f t="shared" si="823"/>
      </c>
    </row>
    <row r="7659" spans="1:26">
      <c r="A7659" s="33"/>
      <c r="B7659" s="1590"/>
      <c r="C7659" s="1591"/>
      <c r="D7659" s="34"/>
      <c r="E7659" s="16"/>
      <c r="F7659" s="5"/>
      <c r="G7659" s="21"/>
      <c r="H7659" s="5"/>
      <c r="I7659" s="32"/>
      <c r="W7659">
        <f t="shared" si="820"/>
      </c>
      <c r="X7659">
        <f t="shared" si="821"/>
      </c>
      <c r="Y7659">
        <f t="shared" si="822"/>
      </c>
      <c r="Z7659">
        <f t="shared" si="823"/>
      </c>
    </row>
    <row r="7660" spans="1:26" ht="15.75" thickBot="1">
      <c r="A7660" s="33"/>
      <c r="B7660" s="10"/>
      <c r="C7660" s="10"/>
      <c r="D7660" s="109"/>
      <c r="E7660" s="109"/>
      <c r="F7660" s="109"/>
      <c r="G7660" s="109"/>
      <c r="H7660" s="109"/>
      <c r="I7660" s="110"/>
      <c r="W7660">
        <f t="shared" si="820"/>
      </c>
      <c r="X7660">
        <f t="shared" si="821"/>
      </c>
      <c r="Y7660">
        <f t="shared" si="822"/>
      </c>
      <c r="Z7660">
        <f t="shared" si="823"/>
      </c>
    </row>
    <row r="7661" spans="1:26">
      <c r="A7661" s="33"/>
      <c r="B7661" s="10"/>
      <c r="C7661" s="10"/>
      <c r="D7661" s="91"/>
      <c r="E7661" s="91"/>
      <c r="F7661" s="91"/>
      <c r="G7661" s="92" t="s">
        <v>19</v>
      </c>
      <c r="H7661" s="91"/>
      <c r="I7661" s="111">
        <f>SUM(I7646:I7660)</f>
      </c>
      <c r="W7661">
        <f t="shared" si="820"/>
      </c>
      <c r="X7661">
        <f t="shared" si="821"/>
      </c>
      <c r="Y7661">
        <f t="shared" si="822"/>
      </c>
      <c r="Z7661">
        <f t="shared" si="823"/>
      </c>
    </row>
    <row r="7662" spans="1:26">
      <c r="A7662" s="149"/>
      <c r="B7662" s="69"/>
      <c r="C7662" s="69"/>
      <c r="D7662" s="150"/>
      <c r="E7662" s="151" t="s">
        <v>371</v>
      </c>
      <c r="F7662" s="152"/>
      <c r="G7662" s="153"/>
      <c r="H7662" s="154" t="s">
        <v>372</v>
      </c>
      <c r="I7662" s="155"/>
      <c r="W7662">
        <f t="shared" si="820"/>
      </c>
      <c r="X7662">
        <f t="shared" si="821"/>
      </c>
      <c r="Y7662">
        <f t="shared" si="822"/>
      </c>
      <c r="Z7662">
        <f t="shared" si="823"/>
      </c>
    </row>
    <row r="7663" spans="1:26">
      <c r="A7663" s="149"/>
      <c r="B7663" s="69"/>
      <c r="C7663" s="69"/>
      <c r="D7663" s="151"/>
      <c r="E7663" s="151" t="s">
        <v>314</v>
      </c>
      <c r="F7663" s="152" t="s">
        <v>373</v>
      </c>
      <c r="G7663" s="153"/>
      <c r="H7663" s="112">
        <v>1</v>
      </c>
      <c r="I7663" s="61"/>
      <c r="W7663">
        <f t="shared" si="820"/>
      </c>
      <c r="X7663">
        <f t="shared" si="821"/>
      </c>
      <c r="Y7663">
        <f t="shared" si="822"/>
      </c>
      <c r="Z7663">
        <f t="shared" si="823"/>
      </c>
    </row>
    <row r="7664" spans="1:26" ht="15.75" thickBot="1">
      <c r="A7664" s="33"/>
      <c r="B7664" s="11" t="s">
        <v>20</v>
      </c>
      <c r="C7664" s="35"/>
      <c r="D7664" s="35"/>
      <c r="E7664" s="35"/>
      <c r="F7664" s="35"/>
      <c r="G7664" s="156"/>
      <c r="H7664" s="35"/>
      <c r="I7664" s="36"/>
      <c r="W7664">
        <f t="shared" si="820"/>
      </c>
      <c r="X7664">
        <f t="shared" si="821"/>
      </c>
      <c r="Y7664">
        <f t="shared" si="822"/>
      </c>
      <c r="Z7664">
        <f t="shared" si="823"/>
      </c>
    </row>
    <row r="7665" spans="1:26" ht="15.75" thickBot="1">
      <c r="A7665" s="37"/>
      <c r="B7665" s="38"/>
      <c r="C7665" s="39" t="s">
        <v>21</v>
      </c>
      <c r="D7665" s="40">
        <f>SUM(D7646:D7664)</f>
      </c>
      <c r="E7665" s="41">
        <f>IF(H7665=I7665,"OK","NO")</f>
      </c>
      <c r="F7665" s="40">
        <f>SUM(F7646:F7664)</f>
      </c>
      <c r="G7665" s="40">
        <f>SUM(G7646:G7664)</f>
      </c>
      <c r="H7665" s="42">
        <f>SUMPRODUCT(F7643:F7660,H7643:H7660)</f>
      </c>
      <c r="I7665" s="43">
        <f>SUM(I7661:I7664)</f>
      </c>
      <c r="W7665">
        <f t="shared" si="820"/>
      </c>
      <c r="X7665">
        <f t="shared" si="821"/>
      </c>
      <c r="Y7665">
        <f t="shared" si="822"/>
      </c>
      <c r="Z7665">
        <f t="shared" si="823"/>
      </c>
    </row>
    <row r="7666" spans="1:26" ht="15.75" thickBot="1">
      <c r="A7666" s="44"/>
      <c r="B7666" s="116"/>
      <c r="C7666" s="45"/>
      <c r="D7666" s="45"/>
      <c r="E7666" s="45"/>
      <c r="F7666" s="45"/>
      <c r="G7666" s="45"/>
      <c r="H7666" s="46"/>
      <c r="I7666" s="47"/>
      <c r="W7666">
        <f t="shared" si="820"/>
      </c>
      <c r="X7666">
        <f t="shared" si="821"/>
      </c>
      <c r="Y7666">
        <f t="shared" si="822"/>
      </c>
      <c r="Z7666">
        <f t="shared" si="823"/>
      </c>
    </row>
    <row r="7667" spans="1:26">
      <c r="A7667" s="12" t="s">
        <v>23</v>
      </c>
      <c r="B7667" s="12"/>
      <c r="C7667" s="12"/>
      <c r="D7667" s="13"/>
      <c r="E7667" s="14" t="s">
        <v>301</v>
      </c>
      <c r="F7667" s="14"/>
      <c r="G7667" s="14"/>
      <c r="H7667" s="2"/>
      <c r="I7667" s="12"/>
      <c r="W7667">
        <f t="shared" si="820"/>
      </c>
      <c r="X7667">
        <f t="shared" si="821"/>
      </c>
      <c r="Y7667">
        <f t="shared" si="822"/>
      </c>
      <c r="Z7667">
        <f t="shared" si="823"/>
      </c>
    </row>
    <row r="7668" spans="1:26">
      <c r="W7668">
        <f t="shared" si="820"/>
      </c>
      <c r="X7668">
        <f t="shared" si="821"/>
      </c>
      <c r="Y7668">
        <f t="shared" si="822"/>
      </c>
      <c r="Z7668">
        <f t="shared" si="823"/>
      </c>
    </row>
    <row r="7669" spans="1:26">
      <c r="W7669">
        <f t="shared" si="820"/>
      </c>
      <c r="X7669">
        <f t="shared" si="821"/>
      </c>
      <c r="Y7669">
        <f t="shared" si="822"/>
      </c>
      <c r="Z7669">
        <f t="shared" si="823"/>
      </c>
    </row>
    <row r="7670" spans="1:26">
      <c r="A7670" s="1562" t="s">
        <v>0</v>
      </c>
      <c r="B7670" s="1562"/>
      <c r="C7670" s="1562"/>
      <c r="D7670" s="1562"/>
      <c r="E7670" s="1562"/>
      <c r="F7670" s="1562"/>
      <c r="G7670" s="1562"/>
      <c r="H7670" s="1562"/>
      <c r="I7670" s="1562"/>
      <c r="W7670">
        <f t="shared" si="820"/>
      </c>
      <c r="X7670">
        <f t="shared" si="821"/>
      </c>
      <c r="Y7670">
        <f t="shared" si="822"/>
      </c>
      <c r="Z7670">
        <f t="shared" si="823"/>
      </c>
    </row>
    <row r="7671" spans="1:26">
      <c r="W7671">
        <f t="shared" si="820"/>
      </c>
      <c r="X7671">
        <f t="shared" si="821"/>
      </c>
      <c r="Y7671">
        <f t="shared" si="822"/>
      </c>
      <c r="Z7671">
        <f t="shared" si="823"/>
      </c>
    </row>
    <row r="7672" spans="1:26">
      <c r="A7672" s="1" t="s">
        <v>1</v>
      </c>
      <c r="B7672" s="1"/>
      <c r="G7672" s="2" t="s">
        <v>2</v>
      </c>
      <c r="H7672" s="3" t="s">
        <v>1797</v>
      </c>
      <c r="W7672">
        <f t="shared" si="820"/>
      </c>
      <c r="X7672">
        <f t="shared" si="821"/>
      </c>
      <c r="Y7672">
        <f t="shared" si="822"/>
      </c>
      <c r="Z7672">
        <f t="shared" si="823"/>
      </c>
    </row>
    <row r="7673" spans="1:26">
      <c r="A7673" s="1" t="inlineStr">
        <is>
          <t>Dealer-049</t>
        </is>
      </c>
      <c r="B7673" s="1"/>
      <c r="F7673" s="4"/>
      <c r="G7673" s="451" t="s">
        <v>1440</v>
      </c>
      <c r="H7673" s="1" t="s">
        <v>226</v>
      </c>
      <c r="W7673">
        <f t="shared" si="820"/>
      </c>
      <c r="X7673">
        <f t="shared" si="821"/>
      </c>
      <c r="Y7673">
        <f t="shared" si="822"/>
      </c>
      <c r="Z7673">
        <f t="shared" si="823"/>
      </c>
    </row>
    <row r="7674" spans="1:26">
      <c r="A7674" s="1" t="inlineStr">
        <is>
          <t>Address line (redacted)</t>
        </is>
      </c>
      <c r="B7674" s="1"/>
      <c r="H7674" s="22"/>
      <c r="W7674">
        <f t="shared" si="820"/>
      </c>
      <c r="X7674">
        <f t="shared" si="821"/>
      </c>
      <c r="Y7674">
        <f t="shared" si="822"/>
      </c>
      <c r="Z7674">
        <f t="shared" si="823"/>
      </c>
    </row>
    <row r="7675" spans="1:26">
      <c r="A7675" s="1" t="inlineStr">
        <is>
          <t>Address line (redacted)</t>
        </is>
      </c>
      <c r="B7675" s="1"/>
      <c r="D7675" s="85"/>
      <c r="E7675" s="85"/>
      <c r="F7675" s="85"/>
      <c r="G7675" s="85"/>
      <c r="H7675" s="85"/>
      <c r="W7675">
        <f t="shared" si="820"/>
      </c>
      <c r="X7675">
        <f t="shared" si="821"/>
      </c>
      <c r="Y7675">
        <f t="shared" si="822"/>
      </c>
      <c r="Z7675">
        <f t="shared" si="823"/>
      </c>
    </row>
    <row r="7676" spans="1:26">
      <c r="A7676" s="268" t="s">
        <v>598</v>
      </c>
      <c r="B7676" s="243" t="inlineStr">
        <is>
          <t>GSTIN-MASKED</t>
        </is>
      </c>
      <c r="D7676" s="85"/>
      <c r="E7676" s="85"/>
      <c r="F7676" s="85"/>
      <c r="G7676" s="85"/>
      <c r="H7676" s="85"/>
      <c r="W7676">
        <f t="shared" si="820"/>
      </c>
      <c r="X7676">
        <f t="shared" si="821"/>
      </c>
      <c r="Y7676">
        <f t="shared" si="822"/>
      </c>
      <c r="Z7676">
        <f t="shared" si="823"/>
      </c>
    </row>
    <row r="7677" spans="1:26">
      <c r="A7677" s="49"/>
      <c r="B7677" s="87"/>
      <c r="W7677">
        <f t="shared" si="820"/>
      </c>
      <c r="X7677">
        <f t="shared" si="821"/>
      </c>
      <c r="Y7677">
        <f t="shared" si="822"/>
      </c>
      <c r="Z7677">
        <f t="shared" si="823"/>
      </c>
    </row>
    <row r="7678" spans="1:26">
      <c r="A7678" s="1" t="s">
        <v>5</v>
      </c>
      <c r="W7678">
        <f t="shared" si="820"/>
      </c>
      <c r="X7678">
        <f t="shared" si="821"/>
      </c>
      <c r="Y7678">
        <f t="shared" si="822"/>
      </c>
      <c r="Z7678">
        <f t="shared" si="823"/>
      </c>
    </row>
    <row r="7679" spans="1:26">
      <c r="A7679" s="1" t="s">
        <v>6</v>
      </c>
      <c r="W7679">
        <f t="shared" si="820"/>
      </c>
      <c r="X7679">
        <f t="shared" si="821"/>
      </c>
      <c r="Y7679">
        <f t="shared" si="822"/>
      </c>
      <c r="Z7679">
        <f t="shared" si="823"/>
      </c>
    </row>
    <row r="7680" spans="1:26">
      <c r="A7680" s="1" t="s">
        <v>7</v>
      </c>
      <c r="W7680">
        <f t="shared" si="820"/>
      </c>
      <c r="X7680">
        <f t="shared" si="821"/>
      </c>
      <c r="Y7680">
        <f t="shared" si="822"/>
      </c>
      <c r="Z7680">
        <f t="shared" si="823"/>
      </c>
    </row>
    <row r="7681" spans="1:26" ht="24">
      <c r="A7681" s="88" t="s">
        <v>8</v>
      </c>
      <c r="B7681" s="89" t="s">
        <v>9</v>
      </c>
      <c r="C7681" s="89" t="s">
        <v>10</v>
      </c>
      <c r="D7681" s="34" t="s">
        <v>11</v>
      </c>
      <c r="E7681" s="34" t="s">
        <v>12</v>
      </c>
      <c r="F7681" s="34" t="s">
        <v>13</v>
      </c>
      <c r="G7681" s="34" t="s">
        <v>14</v>
      </c>
      <c r="H7681" s="88" t="s">
        <v>15</v>
      </c>
      <c r="I7681" s="90" t="s">
        <v>16</v>
      </c>
      <c r="W7681">
        <f t="shared" si="820"/>
      </c>
      <c r="X7681">
        <f t="shared" si="821"/>
      </c>
      <c r="Y7681">
        <f t="shared" si="822"/>
      </c>
      <c r="Z7681">
        <f t="shared" si="823"/>
      </c>
    </row>
    <row r="7682" spans="1:26">
      <c r="A7682" s="5"/>
      <c r="B7682" s="1564" t="s">
        <v>1806</v>
      </c>
      <c r="C7682" s="1565"/>
      <c r="D7682" s="9"/>
      <c r="E7682" s="9"/>
      <c r="F7682" s="6"/>
      <c r="G7682" s="6"/>
      <c r="H7682" s="5"/>
      <c r="I7682" s="183"/>
      <c r="W7682">
        <f t="shared" si="820"/>
      </c>
      <c r="X7682">
        <f t="shared" si="821"/>
      </c>
      <c r="Y7682">
        <f t="shared" si="822"/>
      </c>
      <c r="Z7682">
        <f t="shared" si="823"/>
      </c>
    </row>
    <row r="7683" spans="1:26">
      <c r="A7683" s="5">
        <v>1</v>
      </c>
      <c r="B7683" s="17" t="s">
        <v>1208</v>
      </c>
      <c r="C7683" s="88" t="s">
        <v>1207</v>
      </c>
      <c r="D7683" s="21">
        <v>5</v>
      </c>
      <c r="E7683" s="5">
        <v>2</v>
      </c>
      <c r="F7683" s="5">
        <f>+E7683*D7683</f>
      </c>
      <c r="G7683" s="6">
        <f>+E7683*D7683</f>
      </c>
      <c r="H7683" s="5">
        <v>1</v>
      </c>
      <c r="I7683" s="183">
        <f>+H7683*G7683</f>
      </c>
      <c r="W7683">
        <f t="shared" si="820"/>
      </c>
      <c r="X7683">
        <f t="shared" si="821"/>
      </c>
      <c r="Y7683">
        <f t="shared" si="822"/>
      </c>
      <c r="Z7683">
        <f t="shared" si="823"/>
      </c>
    </row>
    <row r="7684" spans="1:26">
      <c r="A7684" s="5">
        <v>2</v>
      </c>
      <c r="B7684" s="17" t="s">
        <v>434</v>
      </c>
      <c r="C7684" s="88" t="s">
        <v>303</v>
      </c>
      <c r="D7684" s="21">
        <v>3</v>
      </c>
      <c r="E7684" s="5">
        <v>2</v>
      </c>
      <c r="F7684" s="5">
        <f>+E7684*D7684</f>
      </c>
      <c r="G7684" s="6">
        <f>+E7684*D7684</f>
      </c>
      <c r="H7684" s="5">
        <v>1</v>
      </c>
      <c r="I7684" s="183">
        <f>+H7684*G7684</f>
      </c>
      <c r="W7684">
        <f t="shared" ref="W7684:W7747" si="824">IF(LEFT($H7684&amp;"",5)="2019-",$H7684,W7683)</f>
      </c>
      <c r="X7684">
        <f t="shared" ref="X7684:X7747" si="825">IF($W7684="",0,IF(COUNTIF($AB$2:$AB$80,$W7684)&gt;0,1,0))</f>
      </c>
      <c r="Y7684">
        <f t="shared" ref="Y7684:Y7747" si="826">IF($C7684="","",UPPER(TRIM(IFERROR(LEFT($C7684&amp;"",FIND("/",$C7684&amp;"")-1),$C7684&amp;""))))</f>
      </c>
      <c r="Z7684">
        <f t="shared" ref="Z7684:Z7747" si="827">IFERROR(IF(ISNUMBER($G7684),$G7684,0),0)</f>
      </c>
    </row>
    <row r="7685" spans="1:26" ht="36">
      <c r="A7685" s="5">
        <v>3</v>
      </c>
      <c r="B7685" s="20" t="s">
        <v>1807</v>
      </c>
      <c r="C7685" s="34" t="s">
        <v>1808</v>
      </c>
      <c r="D7685" s="5">
        <v>2</v>
      </c>
      <c r="E7685" s="5">
        <v>1</v>
      </c>
      <c r="F7685" s="5">
        <f>+E7685*D7685</f>
      </c>
      <c r="G7685" s="6">
        <f>+E7685*D7685</f>
      </c>
      <c r="H7685" s="5">
        <v>1</v>
      </c>
      <c r="I7685" s="183">
        <f>+H7685*G7685</f>
      </c>
      <c r="W7685">
        <f t="shared" si="824"/>
      </c>
      <c r="X7685">
        <f t="shared" si="825"/>
      </c>
      <c r="Y7685">
        <f t="shared" si="826"/>
      </c>
      <c r="Z7685">
        <f t="shared" si="827"/>
      </c>
    </row>
    <row r="7686" spans="1:26" ht="36">
      <c r="A7686" s="5">
        <v>4</v>
      </c>
      <c r="B7686" s="20" t="s">
        <v>1809</v>
      </c>
      <c r="C7686" s="34" t="s">
        <v>1810</v>
      </c>
      <c r="D7686" s="5">
        <v>2</v>
      </c>
      <c r="E7686" s="5">
        <v>1</v>
      </c>
      <c r="F7686" s="5">
        <f>+E7686*D7686</f>
      </c>
      <c r="G7686" s="6">
        <f>+E7686*D7686</f>
      </c>
      <c r="H7686" s="5">
        <v>1</v>
      </c>
      <c r="I7686" s="183">
        <f>+H7686*G7686</f>
      </c>
      <c r="W7686">
        <f t="shared" si="824"/>
      </c>
      <c r="X7686">
        <f t="shared" si="825"/>
      </c>
      <c r="Y7686">
        <f t="shared" si="826"/>
      </c>
      <c r="Z7686">
        <f t="shared" si="827"/>
      </c>
    </row>
    <row r="7687" spans="1:26">
      <c r="A7687" s="5"/>
      <c r="B7687" s="1564" t="s">
        <v>17</v>
      </c>
      <c r="C7687" s="1565"/>
      <c r="D7687" s="9"/>
      <c r="E7687" s="5"/>
      <c r="F7687" s="6"/>
      <c r="G7687" s="6"/>
      <c r="H7687" s="16"/>
      <c r="I7687" s="183"/>
      <c r="W7687">
        <f t="shared" si="824"/>
      </c>
      <c r="X7687">
        <f t="shared" si="825"/>
      </c>
      <c r="Y7687">
        <f t="shared" si="826"/>
      </c>
      <c r="Z7687">
        <f t="shared" si="827"/>
      </c>
    </row>
    <row r="7688" spans="1:26">
      <c r="A7688" s="5"/>
      <c r="B7688" s="128"/>
      <c r="C7688" s="9"/>
      <c r="D7688" s="9"/>
      <c r="E7688" s="5"/>
      <c r="F7688" s="6"/>
      <c r="G7688" s="6"/>
      <c r="H7688" s="16"/>
      <c r="I7688" s="183"/>
      <c r="W7688">
        <f t="shared" si="824"/>
      </c>
      <c r="X7688">
        <f t="shared" si="825"/>
      </c>
      <c r="Y7688">
        <f t="shared" si="826"/>
      </c>
      <c r="Z7688">
        <f t="shared" si="827"/>
      </c>
    </row>
    <row r="7689" spans="1:26">
      <c r="A7689" s="5"/>
      <c r="B7689" s="128"/>
      <c r="C7689" s="9"/>
      <c r="D7689" s="9"/>
      <c r="E7689" s="5"/>
      <c r="F7689" s="6"/>
      <c r="G7689" s="6"/>
      <c r="H7689" s="16"/>
      <c r="I7689" s="183"/>
      <c r="W7689">
        <f t="shared" si="824"/>
      </c>
      <c r="X7689">
        <f t="shared" si="825"/>
      </c>
      <c r="Y7689">
        <f t="shared" si="826"/>
      </c>
      <c r="Z7689">
        <f t="shared" si="827"/>
      </c>
    </row>
    <row r="7690" spans="1:26">
      <c r="A7690" s="5"/>
      <c r="B7690" s="128"/>
      <c r="C7690" s="9"/>
      <c r="D7690" s="9"/>
      <c r="E7690" s="5"/>
      <c r="F7690" s="6"/>
      <c r="G7690" s="6"/>
      <c r="H7690" s="16"/>
      <c r="I7690" s="183"/>
      <c r="W7690">
        <f t="shared" si="824"/>
      </c>
      <c r="X7690">
        <f t="shared" si="825"/>
      </c>
      <c r="Y7690">
        <f t="shared" si="826"/>
      </c>
      <c r="Z7690">
        <f t="shared" si="827"/>
      </c>
    </row>
    <row r="7691" spans="1:26">
      <c r="A7691" s="5"/>
      <c r="B7691" s="128"/>
      <c r="C7691" s="9"/>
      <c r="D7691" s="9"/>
      <c r="E7691" s="5"/>
      <c r="F7691" s="6"/>
      <c r="G7691" s="6"/>
      <c r="H7691" s="16"/>
      <c r="I7691" s="183"/>
      <c r="W7691">
        <f t="shared" si="824"/>
      </c>
      <c r="X7691">
        <f t="shared" si="825"/>
      </c>
      <c r="Y7691">
        <f t="shared" si="826"/>
      </c>
      <c r="Z7691">
        <f t="shared" si="827"/>
      </c>
    </row>
    <row r="7692" spans="1:26">
      <c r="A7692" s="5"/>
      <c r="B7692" s="128"/>
      <c r="C7692" s="9"/>
      <c r="D7692" s="9"/>
      <c r="E7692" s="5"/>
      <c r="F7692" s="6"/>
      <c r="G7692" s="6"/>
      <c r="H7692" s="16"/>
      <c r="I7692" s="183"/>
      <c r="W7692">
        <f t="shared" si="824"/>
      </c>
      <c r="X7692">
        <f t="shared" si="825"/>
      </c>
      <c r="Y7692">
        <f t="shared" si="826"/>
      </c>
      <c r="Z7692">
        <f t="shared" si="827"/>
      </c>
    </row>
    <row r="7693" spans="1:26">
      <c r="A7693" s="5"/>
      <c r="B7693" s="128"/>
      <c r="C7693" s="9"/>
      <c r="D7693" s="9"/>
      <c r="E7693" s="5"/>
      <c r="F7693" s="6"/>
      <c r="G7693" s="6"/>
      <c r="H7693" s="16"/>
      <c r="I7693" s="183"/>
      <c r="W7693">
        <f t="shared" si="824"/>
      </c>
      <c r="X7693">
        <f t="shared" si="825"/>
      </c>
      <c r="Y7693">
        <f t="shared" si="826"/>
      </c>
      <c r="Z7693">
        <f t="shared" si="827"/>
      </c>
    </row>
    <row r="7694" spans="1:26">
      <c r="A7694" s="5"/>
      <c r="B7694" s="128"/>
      <c r="C7694" s="9"/>
      <c r="D7694" s="9"/>
      <c r="E7694" s="5"/>
      <c r="F7694" s="6"/>
      <c r="G7694" s="6"/>
      <c r="H7694" s="16"/>
      <c r="I7694" s="183"/>
      <c r="W7694">
        <f t="shared" si="824"/>
      </c>
      <c r="X7694">
        <f t="shared" si="825"/>
      </c>
      <c r="Y7694">
        <f t="shared" si="826"/>
      </c>
      <c r="Z7694">
        <f t="shared" si="827"/>
      </c>
    </row>
    <row r="7695" spans="1:26">
      <c r="A7695" s="5"/>
      <c r="B7695" s="128"/>
      <c r="C7695" s="9"/>
      <c r="D7695" s="9"/>
      <c r="E7695" s="5"/>
      <c r="F7695" s="6"/>
      <c r="G7695" s="6"/>
      <c r="H7695" s="16"/>
      <c r="I7695" s="183"/>
      <c r="W7695">
        <f t="shared" si="824"/>
      </c>
      <c r="X7695">
        <f t="shared" si="825"/>
      </c>
      <c r="Y7695">
        <f t="shared" si="826"/>
      </c>
      <c r="Z7695">
        <f t="shared" si="827"/>
      </c>
    </row>
    <row r="7696" spans="1:26">
      <c r="A7696" s="5"/>
      <c r="B7696" s="95"/>
      <c r="C7696" s="101"/>
      <c r="D7696" s="9"/>
      <c r="E7696" s="5"/>
      <c r="F7696" s="6"/>
      <c r="G7696" s="6"/>
      <c r="H7696" s="16"/>
      <c r="I7696" s="183"/>
      <c r="W7696">
        <f t="shared" si="824"/>
      </c>
      <c r="X7696">
        <f t="shared" si="825"/>
      </c>
      <c r="Y7696">
        <f t="shared" si="826"/>
      </c>
      <c r="Z7696">
        <f t="shared" si="827"/>
      </c>
    </row>
    <row r="7697" spans="1:26">
      <c r="A7697" s="5"/>
      <c r="B7697" s="95"/>
      <c r="C7697" s="9"/>
      <c r="D7697" s="9"/>
      <c r="E7697" s="5"/>
      <c r="F7697" s="6"/>
      <c r="G7697" s="6"/>
      <c r="H7697" s="5"/>
      <c r="I7697" s="183"/>
      <c r="W7697">
        <f t="shared" si="824"/>
      </c>
      <c r="X7697">
        <f t="shared" si="825"/>
      </c>
      <c r="Y7697">
        <f t="shared" si="826"/>
      </c>
      <c r="Z7697">
        <f t="shared" si="827"/>
      </c>
    </row>
    <row r="7698" spans="1:26">
      <c r="A7698" s="5"/>
      <c r="B7698" s="95"/>
      <c r="C7698" s="101"/>
      <c r="D7698" s="5"/>
      <c r="E7698" s="5"/>
      <c r="F7698" s="5"/>
      <c r="G7698" s="6"/>
      <c r="H7698" s="16"/>
      <c r="I7698" s="183"/>
      <c r="W7698">
        <f t="shared" si="824"/>
      </c>
      <c r="X7698">
        <f t="shared" si="825"/>
      </c>
      <c r="Y7698">
        <f t="shared" si="826"/>
      </c>
      <c r="Z7698">
        <f t="shared" si="827"/>
      </c>
    </row>
    <row r="7699" spans="1:26">
      <c r="A7699" s="5"/>
      <c r="B7699" s="95"/>
      <c r="C7699" s="101"/>
      <c r="D7699" s="5"/>
      <c r="E7699" s="5"/>
      <c r="F7699" s="5"/>
      <c r="G7699" s="6"/>
      <c r="H7699" s="16"/>
      <c r="I7699" s="183"/>
      <c r="W7699">
        <f t="shared" si="824"/>
      </c>
      <c r="X7699">
        <f t="shared" si="825"/>
      </c>
      <c r="Y7699">
        <f t="shared" si="826"/>
      </c>
      <c r="Z7699">
        <f t="shared" si="827"/>
      </c>
    </row>
    <row r="7700" spans="1:26">
      <c r="A7700" s="10"/>
      <c r="B7700" s="10"/>
      <c r="C7700" s="10"/>
      <c r="D7700" s="10"/>
      <c r="E7700" s="10"/>
      <c r="F7700" s="10"/>
      <c r="G7700" s="10"/>
      <c r="H7700" s="10"/>
      <c r="I7700" s="97"/>
      <c r="W7700">
        <f t="shared" si="824"/>
      </c>
      <c r="X7700">
        <f t="shared" si="825"/>
      </c>
      <c r="Y7700">
        <f t="shared" si="826"/>
      </c>
      <c r="Z7700">
        <f t="shared" si="827"/>
      </c>
    </row>
    <row r="7701" spans="1:26" ht="15.75" thickBot="1">
      <c r="A7701" s="10"/>
      <c r="B7701" s="80" t="s">
        <v>20</v>
      </c>
      <c r="C7701" s="35"/>
      <c r="D7701" s="35"/>
      <c r="E7701" s="35"/>
      <c r="F7701" s="35"/>
      <c r="G7701" s="35"/>
      <c r="H7701" s="35"/>
      <c r="I7701" s="98"/>
      <c r="W7701">
        <f t="shared" si="824"/>
      </c>
      <c r="X7701">
        <f t="shared" si="825"/>
      </c>
      <c r="Y7701">
        <f t="shared" si="826"/>
      </c>
      <c r="Z7701">
        <f t="shared" si="827"/>
      </c>
    </row>
    <row r="7702" spans="1:26" ht="15.75" thickBot="1">
      <c r="A7702" s="99"/>
      <c r="B7702" s="81"/>
      <c r="C7702" s="39" t="s">
        <v>21</v>
      </c>
      <c r="D7702" s="40">
        <f>SUM(D7682:D7701)</f>
      </c>
      <c r="E7702" s="41">
        <f>IF(H7702=I7702,"OK","NO")</f>
      </c>
      <c r="F7702" s="40">
        <f>SUM(F7682:F7701)</f>
      </c>
      <c r="G7702" s="40">
        <f>SUM(G7682:G7701)</f>
      </c>
      <c r="H7702" s="42">
        <f>SUMPRODUCT(H7682:H7701,G7682:G7701)</f>
      </c>
      <c r="I7702" s="100">
        <f>SUM(I7679:I7701)</f>
      </c>
      <c r="W7702">
        <f t="shared" si="824"/>
      </c>
      <c r="X7702">
        <f t="shared" si="825"/>
      </c>
      <c r="Y7702">
        <f t="shared" si="826"/>
      </c>
      <c r="Z7702">
        <f t="shared" si="827"/>
      </c>
    </row>
    <row r="7703" spans="1:26">
      <c r="A7703" s="10"/>
      <c r="B7703" s="10"/>
      <c r="C7703" s="91"/>
      <c r="D7703" s="91"/>
      <c r="E7703" s="91"/>
      <c r="F7703" s="91"/>
      <c r="G7703" s="91"/>
      <c r="H7703" s="91"/>
      <c r="I7703" s="91"/>
      <c r="W7703">
        <f t="shared" si="824"/>
      </c>
      <c r="X7703">
        <f t="shared" si="825"/>
      </c>
      <c r="Y7703">
        <f t="shared" si="826"/>
      </c>
      <c r="Z7703">
        <f t="shared" si="827"/>
      </c>
    </row>
    <row r="7704" spans="1:26">
      <c r="A7704" s="12" t="s">
        <v>281</v>
      </c>
      <c r="B7704" s="12"/>
      <c r="C7704" s="12"/>
      <c r="D7704" s="13"/>
      <c r="E7704" s="14"/>
      <c r="F7704" s="14"/>
      <c r="G7704" s="14"/>
      <c r="H7704" s="2"/>
      <c r="I7704" s="12"/>
      <c r="W7704">
        <f t="shared" si="824"/>
      </c>
      <c r="X7704">
        <f t="shared" si="825"/>
      </c>
      <c r="Y7704">
        <f t="shared" si="826"/>
      </c>
      <c r="Z7704">
        <f t="shared" si="827"/>
      </c>
    </row>
    <row r="7705" spans="1:26">
      <c r="W7705">
        <f t="shared" si="824"/>
      </c>
      <c r="X7705">
        <f t="shared" si="825"/>
      </c>
      <c r="Y7705">
        <f t="shared" si="826"/>
      </c>
      <c r="Z7705">
        <f t="shared" si="827"/>
      </c>
    </row>
    <row r="7706" spans="1:26">
      <c r="W7706">
        <f t="shared" si="824"/>
      </c>
      <c r="X7706">
        <f t="shared" si="825"/>
      </c>
      <c r="Y7706">
        <f t="shared" si="826"/>
      </c>
      <c r="Z7706">
        <f t="shared" si="827"/>
      </c>
    </row>
    <row r="7707" spans="1:26">
      <c r="A7707" s="1562" t="s">
        <v>0</v>
      </c>
      <c r="B7707" s="1562"/>
      <c r="C7707" s="1562"/>
      <c r="D7707" s="1562"/>
      <c r="E7707" s="1562"/>
      <c r="F7707" s="1562"/>
      <c r="G7707" s="1562"/>
      <c r="H7707" s="1562"/>
      <c r="I7707" s="1562"/>
      <c r="W7707">
        <f t="shared" si="824"/>
      </c>
      <c r="X7707">
        <f t="shared" si="825"/>
      </c>
      <c r="Y7707">
        <f t="shared" si="826"/>
      </c>
      <c r="Z7707">
        <f t="shared" si="827"/>
      </c>
    </row>
    <row r="7708" spans="1:26">
      <c r="W7708">
        <f t="shared" si="824"/>
      </c>
      <c r="X7708">
        <f t="shared" si="825"/>
      </c>
      <c r="Y7708">
        <f t="shared" si="826"/>
      </c>
      <c r="Z7708">
        <f t="shared" si="827"/>
      </c>
    </row>
    <row r="7709" spans="1:26">
      <c r="A7709" s="1" t="s">
        <v>1</v>
      </c>
      <c r="B7709" s="161"/>
      <c r="C7709" s="161"/>
      <c r="D7709" s="161"/>
      <c r="E7709" s="161"/>
      <c r="G7709" s="2" t="s">
        <v>2</v>
      </c>
      <c r="H7709" s="3" t="s">
        <v>1797</v>
      </c>
      <c r="I7709" s="161"/>
      <c r="W7709">
        <f t="shared" si="824"/>
      </c>
      <c r="X7709">
        <f t="shared" si="825"/>
      </c>
      <c r="Y7709">
        <f t="shared" si="826"/>
      </c>
      <c r="Z7709">
        <f t="shared" si="827"/>
      </c>
    </row>
    <row r="7710" spans="1:26">
      <c r="A7710" s="1" t="inlineStr">
        <is>
          <t>Dealer-007</t>
        </is>
      </c>
      <c r="B7710" s="161"/>
      <c r="C7710" s="161"/>
      <c r="D7710" s="161"/>
      <c r="E7710" s="161"/>
      <c r="F7710" s="4"/>
      <c r="G7710" s="451" t="s">
        <v>1440</v>
      </c>
      <c r="H7710" s="1" t="s">
        <v>227</v>
      </c>
      <c r="I7710" s="161"/>
      <c r="W7710">
        <f t="shared" si="824"/>
      </c>
      <c r="X7710">
        <f t="shared" si="825"/>
      </c>
      <c r="Y7710">
        <f t="shared" si="826"/>
      </c>
      <c r="Z7710">
        <f t="shared" si="827"/>
      </c>
    </row>
    <row r="7711" spans="1:26">
      <c r="A7711" s="161" t="inlineStr">
        <is>
          <t>Address line (redacted)</t>
        </is>
      </c>
      <c r="B7711" s="1"/>
      <c r="C7711" s="161"/>
      <c r="D7711" s="161"/>
      <c r="E7711" s="161"/>
      <c r="F7711" s="161"/>
      <c r="G7711" s="161"/>
      <c r="H7711" s="161"/>
      <c r="I7711" s="161"/>
      <c r="W7711">
        <f t="shared" si="824"/>
      </c>
      <c r="X7711">
        <f t="shared" si="825"/>
      </c>
      <c r="Y7711">
        <f t="shared" si="826"/>
      </c>
      <c r="Z7711">
        <f t="shared" si="827"/>
      </c>
    </row>
    <row r="7712" spans="1:26">
      <c r="A7712" s="1" t="inlineStr">
        <is>
          <t>Address line (redacted)</t>
        </is>
      </c>
      <c r="B7712" s="1"/>
      <c r="C7712" s="1"/>
      <c r="D7712" s="161"/>
      <c r="E7712" s="161"/>
      <c r="F7712" s="161"/>
      <c r="G7712" s="161"/>
      <c r="H7712" s="161"/>
      <c r="I7712" s="161"/>
      <c r="W7712">
        <f t="shared" si="824"/>
      </c>
      <c r="X7712">
        <f t="shared" si="825"/>
      </c>
      <c r="Y7712">
        <f t="shared" si="826"/>
      </c>
      <c r="Z7712">
        <f t="shared" si="827"/>
      </c>
    </row>
    <row r="7713" spans="1:26">
      <c r="A7713" s="1" t="inlineStr">
        <is>
          <t>Address line (redacted)</t>
        </is>
      </c>
      <c r="B7713" s="1"/>
      <c r="C7713" s="161"/>
      <c r="D7713" s="161"/>
      <c r="E7713" s="161"/>
      <c r="F7713" s="161"/>
      <c r="G7713" s="161"/>
      <c r="H7713" s="161"/>
      <c r="I7713" s="161"/>
      <c r="W7713">
        <f t="shared" si="824"/>
      </c>
      <c r="X7713">
        <f t="shared" si="825"/>
      </c>
      <c r="Y7713">
        <f t="shared" si="826"/>
      </c>
      <c r="Z7713">
        <f t="shared" si="827"/>
      </c>
    </row>
    <row r="7714" spans="1:26">
      <c r="A7714" s="12" t="s">
        <v>4</v>
      </c>
      <c r="B7714" s="195" t="inlineStr">
        <is>
          <t>GSTIN-MASKED</t>
        </is>
      </c>
      <c r="C7714" s="161"/>
      <c r="D7714" s="196"/>
      <c r="E7714" s="196"/>
      <c r="F7714" s="196"/>
      <c r="G7714" s="196"/>
      <c r="H7714" s="196"/>
      <c r="I7714" s="161"/>
      <c r="W7714">
        <f t="shared" si="824"/>
      </c>
      <c r="X7714">
        <f t="shared" si="825"/>
      </c>
      <c r="Y7714">
        <f t="shared" si="826"/>
      </c>
      <c r="Z7714">
        <f t="shared" si="827"/>
      </c>
    </row>
    <row r="7715" spans="1:26">
      <c r="B7715" s="1"/>
      <c r="D7715" s="197"/>
      <c r="E7715" s="197"/>
      <c r="F7715" s="197"/>
      <c r="G7715" s="197"/>
      <c r="H7715" s="197"/>
      <c r="W7715">
        <f t="shared" si="824"/>
      </c>
      <c r="X7715">
        <f t="shared" si="825"/>
      </c>
      <c r="Y7715">
        <f t="shared" si="826"/>
      </c>
      <c r="Z7715">
        <f t="shared" si="827"/>
      </c>
    </row>
    <row r="7716" spans="1:26">
      <c r="A7716" s="1" t="s">
        <v>5</v>
      </c>
      <c r="D7716" s="197"/>
      <c r="E7716" s="197"/>
      <c r="F7716" s="197"/>
      <c r="G7716" s="197"/>
      <c r="H7716" s="197"/>
      <c r="W7716">
        <f t="shared" si="824"/>
      </c>
      <c r="X7716">
        <f t="shared" si="825"/>
      </c>
      <c r="Y7716">
        <f t="shared" si="826"/>
      </c>
      <c r="Z7716">
        <f t="shared" si="827"/>
      </c>
    </row>
    <row r="7717" spans="1:26">
      <c r="A7717" s="1" t="s">
        <v>6</v>
      </c>
      <c r="D7717" s="197"/>
      <c r="E7717" s="197"/>
      <c r="F7717" s="197"/>
      <c r="G7717" s="197"/>
      <c r="H7717" s="197"/>
      <c r="W7717">
        <f t="shared" si="824"/>
      </c>
      <c r="X7717">
        <f t="shared" si="825"/>
      </c>
      <c r="Y7717">
        <f t="shared" si="826"/>
      </c>
      <c r="Z7717">
        <f t="shared" si="827"/>
      </c>
    </row>
    <row r="7718" spans="1:26" ht="15.75" thickBot="1">
      <c r="A7718" s="1" t="s">
        <v>7</v>
      </c>
      <c r="W7718">
        <f t="shared" si="824"/>
      </c>
      <c r="X7718">
        <f t="shared" si="825"/>
      </c>
      <c r="Y7718">
        <f t="shared" si="826"/>
      </c>
      <c r="Z7718">
        <f t="shared" si="827"/>
      </c>
    </row>
    <row r="7719" spans="1:26" ht="24">
      <c r="A7719" s="198" t="s">
        <v>8</v>
      </c>
      <c r="B7719" s="199" t="s">
        <v>9</v>
      </c>
      <c r="C7719" s="199" t="s">
        <v>10</v>
      </c>
      <c r="D7719" s="200" t="s">
        <v>11</v>
      </c>
      <c r="E7719" s="200" t="s">
        <v>12</v>
      </c>
      <c r="F7719" s="200" t="s">
        <v>13</v>
      </c>
      <c r="G7719" s="200" t="s">
        <v>14</v>
      </c>
      <c r="H7719" s="201" t="s">
        <v>15</v>
      </c>
      <c r="I7719" s="202" t="s">
        <v>16</v>
      </c>
      <c r="W7719">
        <f t="shared" si="824"/>
      </c>
      <c r="X7719">
        <f t="shared" si="825"/>
      </c>
      <c r="Y7719">
        <f t="shared" si="826"/>
      </c>
      <c r="Z7719">
        <f t="shared" si="827"/>
      </c>
    </row>
    <row r="7720" spans="1:26">
      <c r="A7720" s="57"/>
      <c r="B7720" s="1564" t="s">
        <v>17</v>
      </c>
      <c r="C7720" s="1565"/>
      <c r="D7720" s="21"/>
      <c r="E7720" s="50"/>
      <c r="F7720" s="5"/>
      <c r="G7720" s="9"/>
      <c r="H7720" s="5"/>
      <c r="I7720" s="58"/>
      <c r="J7720" s="204"/>
      <c r="K7720" s="204"/>
      <c r="L7720" s="204"/>
      <c r="W7720">
        <f t="shared" si="824"/>
      </c>
      <c r="X7720">
        <f t="shared" si="825"/>
      </c>
      <c r="Y7720">
        <f t="shared" si="826"/>
      </c>
      <c r="Z7720">
        <f t="shared" si="827"/>
      </c>
    </row>
    <row r="7721" spans="1:26">
      <c r="A7721" s="5">
        <v>1</v>
      </c>
      <c r="B7721" s="8" t="s">
        <v>380</v>
      </c>
      <c r="C7721" s="5" t="s">
        <v>381</v>
      </c>
      <c r="D7721" s="5">
        <v>2</v>
      </c>
      <c r="E7721" s="5">
        <v>5</v>
      </c>
      <c r="F7721" s="16">
        <f>+E7721*D7721</f>
      </c>
      <c r="G7721" s="6">
        <f>+E7721*D7721</f>
      </c>
      <c r="H7721" s="5">
        <v>1</v>
      </c>
      <c r="I7721" s="58">
        <f>+H7721*G7721</f>
      </c>
      <c r="J7721">
        <v>112</v>
      </c>
      <c r="K7721">
        <f>+H7721-J7721</f>
      </c>
      <c r="L7721">
        <f>+K7721*G7721</f>
      </c>
      <c r="W7721">
        <f t="shared" si="824"/>
      </c>
      <c r="X7721">
        <f t="shared" si="825"/>
      </c>
      <c r="Y7721">
        <f t="shared" si="826"/>
      </c>
      <c r="Z7721">
        <f t="shared" si="827"/>
      </c>
    </row>
    <row r="7722" spans="1:26">
      <c r="A7722" s="5"/>
      <c r="B7722" s="8"/>
      <c r="C7722" s="5"/>
      <c r="D7722" s="5"/>
      <c r="E7722" s="5"/>
      <c r="F7722" s="16"/>
      <c r="G7722" s="6"/>
      <c r="H7722" s="5"/>
      <c r="I7722" s="58"/>
      <c r="W7722">
        <f t="shared" si="824"/>
      </c>
      <c r="X7722">
        <f t="shared" si="825"/>
      </c>
      <c r="Y7722">
        <f t="shared" si="826"/>
      </c>
      <c r="Z7722">
        <f t="shared" si="827"/>
      </c>
    </row>
    <row r="7723" spans="1:26">
      <c r="A7723" s="5"/>
      <c r="B7723" s="8" t="s">
        <v>1811</v>
      </c>
      <c r="C7723" s="5"/>
      <c r="D7723" s="5"/>
      <c r="E7723" s="5"/>
      <c r="F7723" s="16"/>
      <c r="G7723" s="6"/>
      <c r="H7723" s="5"/>
      <c r="I7723" s="58"/>
      <c r="W7723">
        <f t="shared" si="824"/>
      </c>
      <c r="X7723">
        <f t="shared" si="825"/>
      </c>
      <c r="Y7723">
        <f t="shared" si="826"/>
      </c>
      <c r="Z7723">
        <f t="shared" si="827"/>
      </c>
    </row>
    <row r="7724" spans="1:26">
      <c r="A7724" s="5"/>
      <c r="B7724" s="1564"/>
      <c r="C7724" s="1565"/>
      <c r="D7724" s="5"/>
      <c r="E7724" s="5"/>
      <c r="F7724" s="21"/>
      <c r="G7724" s="6"/>
      <c r="H7724" s="5"/>
      <c r="I7724" s="58"/>
      <c r="W7724">
        <f t="shared" si="824"/>
      </c>
      <c r="X7724">
        <f t="shared" si="825"/>
      </c>
      <c r="Y7724">
        <f t="shared" si="826"/>
      </c>
      <c r="Z7724">
        <f t="shared" si="827"/>
      </c>
    </row>
    <row r="7725" spans="1:26">
      <c r="A7725" s="5"/>
      <c r="B7725" s="95"/>
      <c r="C7725" s="101"/>
      <c r="D7725" s="5"/>
      <c r="E7725" s="5"/>
      <c r="F7725" s="16"/>
      <c r="G7725" s="6"/>
      <c r="H7725" s="16"/>
      <c r="I7725" s="58"/>
      <c r="W7725">
        <f t="shared" si="824"/>
      </c>
      <c r="X7725">
        <f t="shared" si="825"/>
      </c>
      <c r="Y7725">
        <f t="shared" si="826"/>
      </c>
      <c r="Z7725">
        <f t="shared" si="827"/>
      </c>
    </row>
    <row r="7726" spans="1:26">
      <c r="A7726" s="5"/>
      <c r="B7726" s="8"/>
      <c r="C7726" s="5"/>
      <c r="D7726" s="5"/>
      <c r="E7726" s="16"/>
      <c r="F7726" s="16"/>
      <c r="G7726" s="6"/>
      <c r="H7726" s="16"/>
      <c r="I7726" s="58"/>
      <c r="W7726">
        <f t="shared" si="824"/>
      </c>
      <c r="X7726">
        <f t="shared" si="825"/>
      </c>
      <c r="Y7726">
        <f t="shared" si="826"/>
      </c>
      <c r="Z7726">
        <f t="shared" si="827"/>
      </c>
    </row>
    <row r="7727" spans="1:26">
      <c r="A7727" s="5"/>
      <c r="B7727" s="8"/>
      <c r="C7727" s="5"/>
      <c r="D7727" s="5"/>
      <c r="E7727" s="5"/>
      <c r="F7727" s="16"/>
      <c r="G7727" s="6"/>
      <c r="H7727" s="16"/>
      <c r="I7727" s="58"/>
      <c r="W7727">
        <f t="shared" si="824"/>
      </c>
      <c r="X7727">
        <f t="shared" si="825"/>
      </c>
      <c r="Y7727">
        <f t="shared" si="826"/>
      </c>
      <c r="Z7727">
        <f t="shared" si="827"/>
      </c>
    </row>
    <row r="7728" spans="1:26">
      <c r="A7728" s="5"/>
      <c r="B7728" s="1564"/>
      <c r="C7728" s="1565"/>
      <c r="D7728" s="5"/>
      <c r="E7728" s="5"/>
      <c r="F7728" s="21"/>
      <c r="G7728" s="6"/>
      <c r="H7728" s="9"/>
      <c r="I7728" s="58"/>
      <c r="W7728">
        <f t="shared" si="824"/>
      </c>
      <c r="X7728">
        <f t="shared" si="825"/>
      </c>
      <c r="Y7728">
        <f t="shared" si="826"/>
      </c>
      <c r="Z7728">
        <f t="shared" si="827"/>
      </c>
    </row>
    <row r="7729" spans="1:26">
      <c r="A7729" s="5"/>
      <c r="B7729" s="17"/>
      <c r="C7729" s="5"/>
      <c r="D7729" s="106"/>
      <c r="E7729" s="7"/>
      <c r="F7729" s="21"/>
      <c r="G7729" s="6"/>
      <c r="H7729" s="7"/>
      <c r="I7729" s="58"/>
      <c r="W7729">
        <f t="shared" si="824"/>
      </c>
      <c r="X7729">
        <f t="shared" si="825"/>
      </c>
      <c r="Y7729">
        <f t="shared" si="826"/>
      </c>
      <c r="Z7729">
        <f t="shared" si="827"/>
      </c>
    </row>
    <row r="7730" spans="1:26">
      <c r="A7730" s="57"/>
      <c r="B7730" s="8"/>
      <c r="C7730" s="9"/>
      <c r="D7730" s="21"/>
      <c r="E7730" s="5"/>
      <c r="F7730" s="5"/>
      <c r="G7730" s="9"/>
      <c r="H7730" s="5"/>
      <c r="I7730" s="58"/>
      <c r="J7730" s="204"/>
      <c r="K7730" s="204"/>
      <c r="L7730" s="204"/>
      <c r="W7730">
        <f t="shared" si="824"/>
      </c>
      <c r="X7730">
        <f t="shared" si="825"/>
      </c>
      <c r="Y7730">
        <f t="shared" si="826"/>
      </c>
      <c r="Z7730">
        <f t="shared" si="827"/>
      </c>
    </row>
    <row r="7731" spans="1:26">
      <c r="A7731" s="57"/>
      <c r="B7731" s="514"/>
      <c r="C7731" s="515"/>
      <c r="D7731" s="21"/>
      <c r="E7731" s="5"/>
      <c r="F7731" s="5"/>
      <c r="G7731" s="9"/>
      <c r="H7731" s="5"/>
      <c r="I7731" s="58"/>
      <c r="J7731" s="204"/>
      <c r="K7731" s="204"/>
      <c r="L7731" s="204"/>
      <c r="W7731">
        <f t="shared" si="824"/>
      </c>
      <c r="X7731">
        <f t="shared" si="825"/>
      </c>
      <c r="Y7731">
        <f t="shared" si="826"/>
      </c>
      <c r="Z7731">
        <f t="shared" si="827"/>
      </c>
    </row>
    <row r="7732" spans="1:26">
      <c r="A7732" s="57"/>
      <c r="B7732" s="514"/>
      <c r="C7732" s="515"/>
      <c r="D7732" s="21"/>
      <c r="E7732" s="5"/>
      <c r="F7732" s="5"/>
      <c r="G7732" s="9"/>
      <c r="H7732" s="5"/>
      <c r="I7732" s="58"/>
      <c r="J7732" s="204"/>
      <c r="K7732" s="204"/>
      <c r="L7732" s="204"/>
      <c r="W7732">
        <f t="shared" si="824"/>
      </c>
      <c r="X7732">
        <f t="shared" si="825"/>
      </c>
      <c r="Y7732">
        <f t="shared" si="826"/>
      </c>
      <c r="Z7732">
        <f t="shared" si="827"/>
      </c>
    </row>
    <row r="7733" spans="1:26">
      <c r="A7733" s="57"/>
      <c r="B7733" s="514" t="s">
        <v>1818</v>
      </c>
      <c r="C7733" s="515"/>
      <c r="D7733" s="21"/>
      <c r="E7733" s="5"/>
      <c r="F7733" s="5"/>
      <c r="G7733" s="9"/>
      <c r="H7733" s="5"/>
      <c r="I7733" s="58"/>
      <c r="J7733" s="204"/>
      <c r="K7733" s="204"/>
      <c r="L7733" s="204"/>
      <c r="W7733">
        <f t="shared" si="824"/>
      </c>
      <c r="X7733">
        <f t="shared" si="825"/>
      </c>
      <c r="Y7733">
        <f t="shared" si="826"/>
      </c>
      <c r="Z7733">
        <f t="shared" si="827"/>
      </c>
    </row>
    <row r="7734" spans="1:26">
      <c r="A7734" s="57"/>
      <c r="B7734" s="514"/>
      <c r="C7734" s="515"/>
      <c r="D7734" s="21"/>
      <c r="E7734" s="5"/>
      <c r="F7734" s="5"/>
      <c r="G7734" s="9"/>
      <c r="H7734" s="5"/>
      <c r="I7734" s="58"/>
      <c r="J7734" s="204"/>
      <c r="K7734" s="204"/>
      <c r="L7734" s="204"/>
      <c r="W7734">
        <f t="shared" si="824"/>
      </c>
      <c r="X7734">
        <f t="shared" si="825"/>
      </c>
      <c r="Y7734">
        <f t="shared" si="826"/>
      </c>
      <c r="Z7734">
        <f t="shared" si="827"/>
      </c>
    </row>
    <row r="7735" spans="1:26">
      <c r="A7735" s="57"/>
      <c r="B7735" s="514"/>
      <c r="C7735" s="515"/>
      <c r="D7735" s="21"/>
      <c r="E7735" s="5"/>
      <c r="F7735" s="5"/>
      <c r="G7735" s="9"/>
      <c r="H7735" s="5"/>
      <c r="I7735" s="58"/>
      <c r="J7735" s="204"/>
      <c r="K7735" s="204"/>
      <c r="L7735" s="204"/>
      <c r="W7735">
        <f t="shared" si="824"/>
      </c>
      <c r="X7735">
        <f t="shared" si="825"/>
      </c>
      <c r="Y7735">
        <f t="shared" si="826"/>
      </c>
      <c r="Z7735">
        <f t="shared" si="827"/>
      </c>
    </row>
    <row r="7736" spans="1:26">
      <c r="A7736" s="57"/>
      <c r="B7736" s="516"/>
      <c r="C7736" s="515"/>
      <c r="D7736" s="21"/>
      <c r="E7736" s="5"/>
      <c r="F7736" s="5"/>
      <c r="G7736" s="9"/>
      <c r="H7736" s="16"/>
      <c r="I7736" s="58"/>
      <c r="J7736" s="204"/>
      <c r="K7736" s="204"/>
      <c r="L7736" s="204"/>
      <c r="W7736">
        <f t="shared" si="824"/>
      </c>
      <c r="X7736">
        <f t="shared" si="825"/>
      </c>
      <c r="Y7736">
        <f t="shared" si="826"/>
      </c>
      <c r="Z7736">
        <f t="shared" si="827"/>
      </c>
    </row>
    <row r="7737" spans="1:26">
      <c r="A7737" s="57"/>
      <c r="B7737" s="95"/>
      <c r="C7737" s="9"/>
      <c r="D7737" s="21"/>
      <c r="E7737" s="5"/>
      <c r="F7737" s="5"/>
      <c r="G7737" s="9"/>
      <c r="H7737" s="9"/>
      <c r="I7737" s="58"/>
      <c r="J7737" s="204"/>
      <c r="K7737" s="204"/>
      <c r="L7737" s="204"/>
      <c r="W7737">
        <f t="shared" si="824"/>
      </c>
      <c r="X7737">
        <f t="shared" si="825"/>
      </c>
      <c r="Y7737">
        <f t="shared" si="826"/>
      </c>
      <c r="Z7737">
        <f t="shared" si="827"/>
      </c>
    </row>
    <row r="7738" spans="1:26">
      <c r="A7738" s="57"/>
      <c r="B7738" s="8"/>
      <c r="C7738" s="5"/>
      <c r="D7738" s="21"/>
      <c r="E7738" s="16"/>
      <c r="F7738" s="5"/>
      <c r="G7738" s="9"/>
      <c r="H7738" s="5"/>
      <c r="I7738" s="58"/>
      <c r="J7738" s="204"/>
      <c r="K7738" s="204"/>
      <c r="L7738" s="204"/>
      <c r="W7738">
        <f t="shared" si="824"/>
      </c>
      <c r="X7738">
        <f t="shared" si="825"/>
      </c>
      <c r="Y7738">
        <f t="shared" si="826"/>
      </c>
      <c r="Z7738">
        <f t="shared" si="827"/>
      </c>
    </row>
    <row r="7739" spans="1:26">
      <c r="A7739" s="57"/>
      <c r="B7739" s="8"/>
      <c r="C7739" s="5"/>
      <c r="D7739" s="5"/>
      <c r="E7739" s="5"/>
      <c r="F7739" s="184"/>
      <c r="G7739" s="184"/>
      <c r="H7739" s="5"/>
      <c r="I7739" s="58"/>
      <c r="J7739" s="204"/>
      <c r="K7739" s="204"/>
      <c r="L7739" s="204"/>
      <c r="W7739">
        <f t="shared" si="824"/>
      </c>
      <c r="X7739">
        <f t="shared" si="825"/>
      </c>
      <c r="Y7739">
        <f t="shared" si="826"/>
      </c>
      <c r="Z7739">
        <f t="shared" si="827"/>
      </c>
    </row>
    <row r="7740" spans="1:26">
      <c r="A7740" s="408"/>
      <c r="B7740" s="206"/>
      <c r="C7740" s="205"/>
      <c r="D7740" s="207"/>
      <c r="E7740" s="208"/>
      <c r="F7740" s="209"/>
      <c r="G7740" s="210"/>
      <c r="H7740" s="208"/>
      <c r="I7740" s="211"/>
      <c r="W7740">
        <f t="shared" si="824"/>
      </c>
      <c r="X7740">
        <f t="shared" si="825"/>
      </c>
      <c r="Y7740">
        <f t="shared" si="826"/>
      </c>
      <c r="Z7740">
        <f t="shared" si="827"/>
      </c>
    </row>
    <row r="7741" spans="1:26" ht="21.75" thickBot="1">
      <c r="A7741" s="33"/>
      <c r="B7741" s="212"/>
      <c r="C7741" s="213"/>
      <c r="D7741" s="214"/>
      <c r="E7741" s="214"/>
      <c r="F7741" s="214"/>
      <c r="G7741" s="214"/>
      <c r="H7741" s="214"/>
      <c r="I7741" s="215"/>
      <c r="W7741">
        <f t="shared" si="824"/>
      </c>
      <c r="X7741">
        <f t="shared" si="825"/>
      </c>
      <c r="Y7741">
        <f t="shared" si="826"/>
      </c>
      <c r="Z7741">
        <f t="shared" si="827"/>
      </c>
    </row>
    <row r="7742" spans="1:26" ht="21">
      <c r="A7742" s="33"/>
      <c r="B7742" s="216"/>
      <c r="C7742" s="217"/>
      <c r="D7742" s="218"/>
      <c r="E7742" s="218"/>
      <c r="F7742" s="218"/>
      <c r="G7742" s="219" t="s">
        <v>19</v>
      </c>
      <c r="H7742" s="218"/>
      <c r="I7742" s="220">
        <f>SUM(I7720:I7741)</f>
      </c>
      <c r="L7742">
        <f>SUM(L7720:L7741)</f>
      </c>
      <c r="W7742">
        <f t="shared" si="824"/>
      </c>
      <c r="X7742">
        <f t="shared" si="825"/>
      </c>
      <c r="Y7742">
        <f t="shared" si="826"/>
      </c>
      <c r="Z7742">
        <f t="shared" si="827"/>
      </c>
    </row>
    <row r="7743" spans="1:26" ht="21">
      <c r="A7743" s="33"/>
      <c r="B7743" s="216"/>
      <c r="C7743" s="69"/>
      <c r="D7743" s="91"/>
      <c r="E7743" s="91"/>
      <c r="F7743" s="91"/>
      <c r="G7743" s="92"/>
      <c r="H7743" s="91"/>
      <c r="I7743" s="155"/>
      <c r="W7743">
        <f t="shared" si="824"/>
      </c>
      <c r="X7743">
        <f t="shared" si="825"/>
      </c>
      <c r="Y7743">
        <f t="shared" si="826"/>
      </c>
      <c r="Z7743">
        <f t="shared" si="827"/>
      </c>
    </row>
    <row r="7744" spans="1:26">
      <c r="A7744" s="221"/>
      <c r="B7744" s="222"/>
      <c r="C7744" s="154" t="s">
        <v>408</v>
      </c>
      <c r="D7744" s="154"/>
      <c r="E7744" s="154"/>
      <c r="F7744" s="154"/>
      <c r="G7744" s="154"/>
      <c r="H7744" s="223">
        <v>1</v>
      </c>
      <c r="I7744" s="155">
        <f>+L7742*H7744</f>
      </c>
      <c r="W7744">
        <f t="shared" si="824"/>
      </c>
      <c r="X7744">
        <f t="shared" si="825"/>
      </c>
      <c r="Y7744">
        <f t="shared" si="826"/>
      </c>
      <c r="Z7744">
        <f t="shared" si="827"/>
      </c>
    </row>
    <row r="7745" spans="1:26">
      <c r="A7745" s="33"/>
      <c r="B7745" s="10"/>
      <c r="C7745" s="10"/>
      <c r="D7745" s="10"/>
      <c r="E7745" s="10"/>
      <c r="F7745" s="10"/>
      <c r="G7745" s="10"/>
      <c r="H7745" s="10"/>
      <c r="I7745" s="140"/>
      <c r="W7745">
        <f t="shared" si="824"/>
      </c>
      <c r="X7745">
        <f t="shared" si="825"/>
      </c>
      <c r="Y7745">
        <f t="shared" si="826"/>
      </c>
      <c r="Z7745">
        <f t="shared" si="827"/>
      </c>
    </row>
    <row r="7746" spans="1:26" ht="15.75" thickBot="1">
      <c r="A7746" s="33"/>
      <c r="B7746" s="11" t="s">
        <v>20</v>
      </c>
      <c r="C7746" s="35"/>
      <c r="D7746" s="35"/>
      <c r="E7746" s="35"/>
      <c r="F7746" s="35"/>
      <c r="G7746" s="35"/>
      <c r="H7746" s="35"/>
      <c r="I7746" s="36"/>
      <c r="W7746">
        <f t="shared" si="824"/>
      </c>
      <c r="X7746">
        <f t="shared" si="825"/>
      </c>
      <c r="Y7746">
        <f t="shared" si="826"/>
      </c>
      <c r="Z7746">
        <f t="shared" si="827"/>
      </c>
    </row>
    <row r="7747" spans="1:26" ht="15.75" thickBot="1">
      <c r="A7747" s="37"/>
      <c r="B7747" s="11" t="s">
        <v>409</v>
      </c>
      <c r="C7747" s="39" t="s">
        <v>21</v>
      </c>
      <c r="D7747" s="40">
        <f>SUM(D7720:D7746)</f>
      </c>
      <c r="E7747" s="41">
        <f>IF(H7747=I7747,"OK","NO")</f>
      </c>
      <c r="F7747" s="40">
        <f>SUM(F7720:F7746)</f>
      </c>
      <c r="G7747" s="40">
        <f>SUM(G7720:G7746)</f>
      </c>
      <c r="H7747" s="41">
        <f>SUMPRODUCT(F7720:F7741,H7720:H7741)</f>
      </c>
      <c r="I7747" s="43">
        <f>SUMPRODUCT(I7742-I7743-I7744)</f>
      </c>
      <c r="W7747">
        <f t="shared" si="824"/>
      </c>
      <c r="X7747">
        <f t="shared" si="825"/>
      </c>
      <c r="Y7747">
        <f t="shared" si="826"/>
      </c>
      <c r="Z7747">
        <f t="shared" si="827"/>
      </c>
    </row>
    <row r="7748" spans="1:26" ht="15.75" thickBot="1">
      <c r="A7748" s="44"/>
      <c r="B7748" s="116"/>
      <c r="C7748" s="45"/>
      <c r="D7748" s="45"/>
      <c r="E7748" s="45"/>
      <c r="F7748" s="45"/>
      <c r="G7748" s="45"/>
      <c r="H7748" s="45"/>
      <c r="I7748" s="47"/>
      <c r="W7748">
        <f t="shared" ref="W7748:W7811" si="828">IF(LEFT($H7748&amp;"",5)="2019-",$H7748,W7747)</f>
      </c>
      <c r="X7748">
        <f t="shared" ref="X7748:X7811" si="829">IF($W7748="",0,IF(COUNTIF($AB$2:$AB$80,$W7748)&gt;0,1,0))</f>
      </c>
      <c r="Y7748">
        <f t="shared" ref="Y7748:Y7811" si="830">IF($C7748="","",UPPER(TRIM(IFERROR(LEFT($C7748&amp;"",FIND("/",$C7748&amp;"")-1),$C7748&amp;""))))</f>
      </c>
      <c r="Z7748">
        <f t="shared" ref="Z7748:Z7811" si="831">IFERROR(IF(ISNUMBER($G7748),$G7748,0),0)</f>
      </c>
    </row>
    <row r="7749" spans="1:26">
      <c r="A7749" s="12" t="s">
        <v>315</v>
      </c>
      <c r="B7749" s="12"/>
      <c r="C7749" s="12"/>
      <c r="D7749" s="13"/>
      <c r="E7749" s="14"/>
      <c r="F7749" s="14"/>
      <c r="G7749" s="14"/>
      <c r="H7749" s="2"/>
      <c r="I7749" s="12"/>
      <c r="W7749">
        <f t="shared" si="828"/>
      </c>
      <c r="X7749">
        <f t="shared" si="829"/>
      </c>
      <c r="Y7749">
        <f t="shared" si="830"/>
      </c>
      <c r="Z7749">
        <f t="shared" si="831"/>
      </c>
    </row>
    <row r="7750" spans="1:26">
      <c r="W7750">
        <f t="shared" si="828"/>
      </c>
      <c r="X7750">
        <f t="shared" si="829"/>
      </c>
      <c r="Y7750">
        <f t="shared" si="830"/>
      </c>
      <c r="Z7750">
        <f t="shared" si="831"/>
      </c>
    </row>
    <row r="7751" spans="1:26">
      <c r="W7751">
        <f t="shared" si="828"/>
      </c>
      <c r="X7751">
        <f t="shared" si="829"/>
      </c>
      <c r="Y7751">
        <f t="shared" si="830"/>
      </c>
      <c r="Z7751">
        <f t="shared" si="831"/>
      </c>
    </row>
    <row r="7752" spans="1:26">
      <c r="W7752">
        <f t="shared" si="828"/>
      </c>
      <c r="X7752">
        <f t="shared" si="829"/>
      </c>
      <c r="Y7752">
        <f t="shared" si="830"/>
      </c>
      <c r="Z7752">
        <f t="shared" si="831"/>
      </c>
    </row>
    <row r="7753" spans="1:26">
      <c r="A7753" s="1562" t="s">
        <v>0</v>
      </c>
      <c r="B7753" s="1562"/>
      <c r="C7753" s="1562"/>
      <c r="D7753" s="1562"/>
      <c r="E7753" s="1562"/>
      <c r="F7753" s="1562"/>
      <c r="G7753" s="1562"/>
      <c r="H7753" s="1562"/>
      <c r="I7753" s="1562"/>
      <c r="W7753">
        <f t="shared" si="828"/>
      </c>
      <c r="X7753">
        <f t="shared" si="829"/>
      </c>
      <c r="Y7753">
        <f t="shared" si="830"/>
      </c>
      <c r="Z7753">
        <f t="shared" si="831"/>
      </c>
    </row>
    <row r="7754" spans="1:26">
      <c r="W7754">
        <f t="shared" si="828"/>
      </c>
      <c r="X7754">
        <f t="shared" si="829"/>
      </c>
      <c r="Y7754">
        <f t="shared" si="830"/>
      </c>
      <c r="Z7754">
        <f t="shared" si="831"/>
      </c>
    </row>
    <row r="7755" spans="1:26">
      <c r="A7755" s="1" t="s">
        <v>1</v>
      </c>
      <c r="C7755" s="1" t="inlineStr">
        <is>
          <t>ATTN: Contact-070</t>
        </is>
      </c>
      <c r="G7755" s="495" t="s">
        <v>2</v>
      </c>
      <c r="H7755" s="3" t="s">
        <v>1819</v>
      </c>
      <c r="W7755">
        <f t="shared" si="828"/>
      </c>
      <c r="X7755">
        <f t="shared" si="829"/>
      </c>
      <c r="Y7755">
        <f t="shared" si="830"/>
      </c>
      <c r="Z7755">
        <f t="shared" si="831"/>
      </c>
    </row>
    <row r="7756" spans="1:26">
      <c r="A7756" s="178" t="inlineStr">
        <is>
          <t>Dealer-317</t>
        </is>
      </c>
      <c r="B7756" s="1"/>
      <c r="F7756" s="4"/>
      <c r="G7756" s="496" t="s">
        <v>1440</v>
      </c>
      <c r="H7756" s="582" t="s">
        <v>228</v>
      </c>
      <c r="W7756">
        <f t="shared" si="828"/>
      </c>
      <c r="X7756">
        <f t="shared" si="829"/>
      </c>
      <c r="Y7756">
        <f t="shared" si="830"/>
      </c>
      <c r="Z7756">
        <f t="shared" si="831"/>
      </c>
    </row>
    <row r="7757" spans="1:26">
      <c r="A7757" s="178" t="inlineStr">
        <is>
          <t>Address line (redacted)</t>
        </is>
      </c>
      <c r="B7757" s="1"/>
      <c r="W7757">
        <f t="shared" si="828"/>
      </c>
      <c r="X7757">
        <f t="shared" si="829"/>
      </c>
      <c r="Y7757">
        <f t="shared" si="830"/>
      </c>
      <c r="Z7757">
        <f t="shared" si="831"/>
      </c>
    </row>
    <row r="7758" spans="1:26">
      <c r="A7758" s="1" t="inlineStr">
        <is>
          <t>Address line (redacted)</t>
        </is>
      </c>
      <c r="B7758" s="1"/>
      <c r="W7758">
        <f t="shared" si="828"/>
      </c>
      <c r="X7758">
        <f t="shared" si="829"/>
      </c>
      <c r="Y7758">
        <f t="shared" si="830"/>
      </c>
      <c r="Z7758">
        <f t="shared" si="831"/>
      </c>
    </row>
    <row r="7759" spans="1:26">
      <c r="A7759" s="268" t="s">
        <v>813</v>
      </c>
      <c r="B7759" s="243"/>
      <c r="W7759">
        <f t="shared" si="828"/>
      </c>
      <c r="X7759">
        <f t="shared" si="829"/>
      </c>
      <c r="Y7759">
        <f t="shared" si="830"/>
      </c>
      <c r="Z7759">
        <f t="shared" si="831"/>
      </c>
    </row>
    <row r="7760" spans="1:26">
      <c r="A7760" s="306" t="s">
        <v>814</v>
      </c>
      <c r="B7760" s="243" t="inlineStr">
        <is>
          <t>PHONE-MASKED</t>
        </is>
      </c>
      <c r="W7760">
        <f t="shared" si="828"/>
      </c>
      <c r="X7760">
        <f t="shared" si="829"/>
      </c>
      <c r="Y7760">
        <f t="shared" si="830"/>
      </c>
      <c r="Z7760">
        <f t="shared" si="831"/>
      </c>
    </row>
    <row r="7761" spans="1:26">
      <c r="A7761" s="306"/>
      <c r="B7761" s="243"/>
      <c r="W7761">
        <f t="shared" si="828"/>
      </c>
      <c r="X7761">
        <f t="shared" si="829"/>
      </c>
      <c r="Y7761">
        <f t="shared" si="830"/>
      </c>
      <c r="Z7761">
        <f t="shared" si="831"/>
      </c>
    </row>
    <row r="7762" spans="1:26">
      <c r="A7762" s="1" t="s">
        <v>5</v>
      </c>
      <c r="W7762">
        <f t="shared" si="828"/>
      </c>
      <c r="X7762">
        <f t="shared" si="829"/>
      </c>
      <c r="Y7762">
        <f t="shared" si="830"/>
      </c>
      <c r="Z7762">
        <f t="shared" si="831"/>
      </c>
    </row>
    <row r="7763" spans="1:26">
      <c r="A7763" s="1" t="s">
        <v>6</v>
      </c>
      <c r="W7763">
        <f t="shared" si="828"/>
      </c>
      <c r="X7763">
        <f t="shared" si="829"/>
      </c>
      <c r="Y7763">
        <f t="shared" si="830"/>
      </c>
      <c r="Z7763">
        <f t="shared" si="831"/>
      </c>
    </row>
    <row r="7764" spans="1:26" ht="15.75" thickBot="1">
      <c r="A7764" s="1" t="s">
        <v>7</v>
      </c>
      <c r="W7764">
        <f t="shared" si="828"/>
      </c>
      <c r="X7764">
        <f t="shared" si="829"/>
      </c>
      <c r="Y7764">
        <f t="shared" si="830"/>
      </c>
      <c r="Z7764">
        <f t="shared" si="831"/>
      </c>
    </row>
    <row r="7765" spans="1:26" ht="24" customHeight="1" thickBot="1">
      <c r="A7765" s="162" t="s">
        <v>8</v>
      </c>
      <c r="B7765" s="163" t="s">
        <v>9</v>
      </c>
      <c r="C7765" s="163" t="s">
        <v>10</v>
      </c>
      <c r="D7765" s="164" t="s">
        <v>11</v>
      </c>
      <c r="E7765" s="164" t="s">
        <v>12</v>
      </c>
      <c r="F7765" s="164" t="s">
        <v>13</v>
      </c>
      <c r="G7765" s="164" t="s">
        <v>14</v>
      </c>
      <c r="H7765" s="165" t="s">
        <v>15</v>
      </c>
      <c r="I7765" s="166" t="s">
        <v>16</v>
      </c>
      <c r="W7765">
        <f t="shared" si="828"/>
      </c>
      <c r="X7765">
        <f t="shared" si="829"/>
      </c>
      <c r="Y7765">
        <f t="shared" si="830"/>
      </c>
      <c r="Z7765">
        <f t="shared" si="831"/>
      </c>
    </row>
    <row r="7766" spans="1:26" ht="12.75" customHeight="1">
      <c r="A7766" s="5"/>
      <c r="B7766" s="1564" t="s">
        <v>17</v>
      </c>
      <c r="C7766" s="1565"/>
      <c r="D7766" s="6"/>
      <c r="E7766" s="5"/>
      <c r="F7766" s="6"/>
      <c r="G7766" s="6"/>
      <c r="H7766" s="5"/>
      <c r="I7766" s="102"/>
      <c r="W7766">
        <f t="shared" si="828"/>
      </c>
      <c r="X7766">
        <f t="shared" si="829"/>
      </c>
      <c r="Y7766">
        <f t="shared" si="830"/>
      </c>
      <c r="Z7766">
        <f t="shared" si="831"/>
      </c>
    </row>
    <row r="7767" spans="1:26" ht="14.1" customHeight="1">
      <c r="A7767" s="5">
        <v>1</v>
      </c>
      <c r="B7767" s="128" t="s">
        <v>937</v>
      </c>
      <c r="C7767" s="101" t="s">
        <v>936</v>
      </c>
      <c r="D7767" s="5"/>
      <c r="E7767" s="5"/>
      <c r="F7767" s="5">
        <v>1</v>
      </c>
      <c r="G7767" s="6">
        <f t="shared" ref="G7767:G7776" si="832">+F7767</f>
      </c>
      <c r="H7767" s="9">
        <v>1</v>
      </c>
      <c r="I7767" s="102">
        <f>+H7767*G7767</f>
      </c>
      <c r="J7767">
        <f>+H7767*G7767</f>
      </c>
      <c r="W7767">
        <f t="shared" si="828"/>
      </c>
      <c r="X7767">
        <f t="shared" si="829"/>
      </c>
      <c r="Y7767">
        <f t="shared" si="830"/>
      </c>
      <c r="Z7767">
        <f t="shared" si="831"/>
      </c>
    </row>
    <row r="7768" spans="1:26" ht="14.1" customHeight="1">
      <c r="A7768" s="5">
        <v>2</v>
      </c>
      <c r="B7768" s="95" t="s">
        <v>837</v>
      </c>
      <c r="C7768" s="5" t="s">
        <v>424</v>
      </c>
      <c r="D7768" s="5"/>
      <c r="E7768" s="5"/>
      <c r="F7768" s="5">
        <v>2</v>
      </c>
      <c r="G7768" s="6">
        <f t="shared" si="832"/>
      </c>
      <c r="H7768" s="5">
        <v>1</v>
      </c>
      <c r="I7768" s="102">
        <f t="shared" ref="I7768:I7800" si="833">+H7768*G7768</f>
      </c>
      <c r="J7768">
        <f t="shared" ref="J7768:J7800" si="834">+H7768*G7768</f>
      </c>
      <c r="W7768">
        <f t="shared" si="828"/>
      </c>
      <c r="X7768">
        <f t="shared" si="829"/>
      </c>
      <c r="Y7768">
        <f t="shared" si="830"/>
      </c>
      <c r="Z7768">
        <f t="shared" si="831"/>
      </c>
    </row>
    <row r="7769" spans="1:26" ht="14.1" customHeight="1">
      <c r="A7769" s="5">
        <v>3</v>
      </c>
      <c r="B7769" s="8" t="s">
        <v>275</v>
      </c>
      <c r="C7769" s="5" t="s">
        <v>276</v>
      </c>
      <c r="D7769" s="5"/>
      <c r="E7769" s="5"/>
      <c r="F7769" s="5">
        <v>2</v>
      </c>
      <c r="G7769" s="6">
        <f t="shared" si="832"/>
      </c>
      <c r="H7769" s="9">
        <v>1</v>
      </c>
      <c r="I7769" s="102">
        <f t="shared" si="833"/>
      </c>
      <c r="J7769">
        <f t="shared" si="834"/>
      </c>
      <c r="W7769">
        <f t="shared" si="828"/>
      </c>
      <c r="X7769">
        <f t="shared" si="829"/>
      </c>
      <c r="Y7769">
        <f t="shared" si="830"/>
      </c>
      <c r="Z7769">
        <f t="shared" si="831"/>
      </c>
    </row>
    <row r="7770" spans="1:26" ht="14.1" customHeight="1">
      <c r="A7770" s="5">
        <v>4</v>
      </c>
      <c r="B7770" s="8" t="s">
        <v>836</v>
      </c>
      <c r="C7770" s="5" t="s">
        <v>321</v>
      </c>
      <c r="D7770" s="5"/>
      <c r="E7770" s="5"/>
      <c r="F7770" s="5">
        <v>2</v>
      </c>
      <c r="G7770" s="6">
        <f t="shared" si="832"/>
      </c>
      <c r="H7770" s="5">
        <v>1</v>
      </c>
      <c r="I7770" s="102">
        <f t="shared" si="833"/>
      </c>
      <c r="J7770">
        <f t="shared" si="834"/>
      </c>
      <c r="W7770">
        <f t="shared" si="828"/>
      </c>
      <c r="X7770">
        <f t="shared" si="829"/>
      </c>
      <c r="Y7770">
        <f t="shared" si="830"/>
      </c>
      <c r="Z7770">
        <f t="shared" si="831"/>
      </c>
    </row>
    <row r="7771" spans="1:26" ht="14.1" customHeight="1">
      <c r="A7771" s="5">
        <v>5</v>
      </c>
      <c r="B7771" s="128" t="s">
        <v>835</v>
      </c>
      <c r="C7771" s="101" t="s">
        <v>834</v>
      </c>
      <c r="D7771" s="5"/>
      <c r="E7771" s="5"/>
      <c r="F7771" s="5">
        <v>1</v>
      </c>
      <c r="G7771" s="6">
        <f t="shared" si="832"/>
      </c>
      <c r="H7771" s="5">
        <v>1</v>
      </c>
      <c r="I7771" s="102">
        <f t="shared" si="833"/>
      </c>
      <c r="J7771">
        <f t="shared" si="834"/>
      </c>
      <c r="W7771">
        <f t="shared" si="828"/>
      </c>
      <c r="X7771">
        <f t="shared" si="829"/>
      </c>
      <c r="Y7771">
        <f t="shared" si="830"/>
      </c>
      <c r="Z7771">
        <f t="shared" si="831"/>
      </c>
    </row>
    <row r="7772" spans="1:26" ht="14.1" customHeight="1">
      <c r="A7772" s="5">
        <v>6</v>
      </c>
      <c r="B7772" s="128" t="s">
        <v>833</v>
      </c>
      <c r="C7772" s="101" t="s">
        <v>832</v>
      </c>
      <c r="D7772" s="5"/>
      <c r="E7772" s="5"/>
      <c r="F7772" s="5">
        <v>1</v>
      </c>
      <c r="G7772" s="6">
        <f t="shared" si="832"/>
      </c>
      <c r="H7772" s="5">
        <v>1</v>
      </c>
      <c r="I7772" s="102">
        <f t="shared" si="833"/>
      </c>
      <c r="J7772">
        <f t="shared" si="834"/>
      </c>
      <c r="W7772">
        <f t="shared" si="828"/>
      </c>
      <c r="X7772">
        <f t="shared" si="829"/>
      </c>
      <c r="Y7772">
        <f t="shared" si="830"/>
      </c>
      <c r="Z7772">
        <f t="shared" si="831"/>
      </c>
    </row>
    <row r="7773" spans="1:26" ht="14.1" customHeight="1">
      <c r="A7773" s="5">
        <v>7</v>
      </c>
      <c r="B7773" s="8" t="s">
        <v>831</v>
      </c>
      <c r="C7773" s="5" t="s">
        <v>329</v>
      </c>
      <c r="D7773" s="5"/>
      <c r="E7773" s="5"/>
      <c r="F7773" s="5">
        <v>1</v>
      </c>
      <c r="G7773" s="6">
        <f t="shared" si="832"/>
      </c>
      <c r="H7773" s="5">
        <v>1</v>
      </c>
      <c r="I7773" s="102">
        <f t="shared" si="833"/>
      </c>
      <c r="J7773">
        <f t="shared" si="834"/>
      </c>
      <c r="W7773">
        <f t="shared" si="828"/>
      </c>
      <c r="X7773">
        <f t="shared" si="829"/>
      </c>
      <c r="Y7773">
        <f t="shared" si="830"/>
      </c>
      <c r="Z7773">
        <f t="shared" si="831"/>
      </c>
    </row>
    <row r="7774" spans="1:26" ht="23.25">
      <c r="A7774" s="5">
        <v>8</v>
      </c>
      <c r="B7774" s="95" t="s">
        <v>2084</v>
      </c>
      <c r="C7774" s="5" t="s">
        <v>424</v>
      </c>
      <c r="D7774" s="5"/>
      <c r="E7774" s="5"/>
      <c r="F7774" s="5">
        <v>1</v>
      </c>
      <c r="G7774" s="6">
        <f t="shared" si="832"/>
      </c>
      <c r="H7774" s="5">
        <v>1</v>
      </c>
      <c r="I7774" s="102">
        <f t="shared" si="833"/>
      </c>
      <c r="J7774">
        <f t="shared" si="834"/>
      </c>
      <c r="W7774">
        <f t="shared" si="828"/>
      </c>
      <c r="X7774">
        <f t="shared" si="829"/>
      </c>
      <c r="Y7774">
        <f t="shared" si="830"/>
      </c>
      <c r="Z7774">
        <f t="shared" si="831"/>
      </c>
    </row>
    <row r="7775" spans="1:26">
      <c r="A7775" s="5">
        <v>9</v>
      </c>
      <c r="B7775" s="95" t="s">
        <v>830</v>
      </c>
      <c r="C7775" s="101" t="s">
        <v>829</v>
      </c>
      <c r="D7775" s="5"/>
      <c r="E7775" s="5"/>
      <c r="F7775" s="5">
        <v>2</v>
      </c>
      <c r="G7775" s="6">
        <f t="shared" si="832"/>
      </c>
      <c r="H7775" s="16">
        <v>1</v>
      </c>
      <c r="I7775" s="102">
        <f t="shared" si="833"/>
      </c>
      <c r="J7775">
        <f t="shared" si="834"/>
      </c>
      <c r="W7775">
        <f t="shared" si="828"/>
      </c>
      <c r="X7775">
        <f t="shared" si="829"/>
      </c>
      <c r="Y7775">
        <f t="shared" si="830"/>
      </c>
      <c r="Z7775">
        <f t="shared" si="831"/>
      </c>
    </row>
    <row r="7776" spans="1:26">
      <c r="A7776" s="5">
        <v>10</v>
      </c>
      <c r="B7776" s="95" t="s">
        <v>828</v>
      </c>
      <c r="C7776" s="101" t="s">
        <v>827</v>
      </c>
      <c r="D7776" s="5"/>
      <c r="E7776" s="5"/>
      <c r="F7776" s="5">
        <v>1</v>
      </c>
      <c r="G7776" s="6">
        <f t="shared" si="832"/>
      </c>
      <c r="H7776" s="16">
        <v>1</v>
      </c>
      <c r="I7776" s="102">
        <f t="shared" si="833"/>
      </c>
      <c r="J7776">
        <f t="shared" si="834"/>
      </c>
      <c r="W7776">
        <f t="shared" si="828"/>
      </c>
      <c r="X7776">
        <f t="shared" si="829"/>
      </c>
      <c r="Y7776">
        <f t="shared" si="830"/>
      </c>
      <c r="Z7776">
        <f t="shared" si="831"/>
      </c>
    </row>
    <row r="7777" spans="1:26" ht="24">
      <c r="A7777" s="5">
        <v>11</v>
      </c>
      <c r="B7777" s="95" t="s">
        <v>322</v>
      </c>
      <c r="C7777" s="101" t="s">
        <v>323</v>
      </c>
      <c r="D7777" s="5"/>
      <c r="E7777" s="5"/>
      <c r="F7777" s="5">
        <v>1</v>
      </c>
      <c r="G7777" s="6">
        <f t="shared" ref="G7777:G7783" si="835">+F7777</f>
      </c>
      <c r="H7777" s="5">
        <v>1</v>
      </c>
      <c r="I7777" s="102">
        <f t="shared" si="833"/>
      </c>
      <c r="J7777">
        <f t="shared" si="834"/>
      </c>
      <c r="W7777">
        <f t="shared" si="828"/>
      </c>
      <c r="X7777">
        <f t="shared" si="829"/>
      </c>
      <c r="Y7777">
        <f t="shared" si="830"/>
      </c>
      <c r="Z7777">
        <f t="shared" si="831"/>
      </c>
    </row>
    <row r="7778" spans="1:26" ht="14.1" customHeight="1">
      <c r="A7778" s="5">
        <v>12</v>
      </c>
      <c r="B7778" s="95" t="s">
        <v>423</v>
      </c>
      <c r="C7778" s="5" t="s">
        <v>424</v>
      </c>
      <c r="D7778" s="5"/>
      <c r="E7778" s="5"/>
      <c r="F7778" s="5">
        <v>1</v>
      </c>
      <c r="G7778" s="6">
        <f t="shared" si="835"/>
      </c>
      <c r="H7778" s="5">
        <v>1</v>
      </c>
      <c r="I7778" s="102">
        <f t="shared" si="833"/>
      </c>
      <c r="J7778">
        <f t="shared" si="834"/>
      </c>
      <c r="W7778">
        <f t="shared" si="828"/>
      </c>
      <c r="X7778">
        <f t="shared" si="829"/>
      </c>
      <c r="Y7778">
        <f t="shared" si="830"/>
      </c>
      <c r="Z7778">
        <f t="shared" si="831"/>
      </c>
    </row>
    <row r="7779" spans="1:26" ht="14.1" customHeight="1">
      <c r="A7779" s="5">
        <v>13</v>
      </c>
      <c r="B7779" s="95" t="s">
        <v>615</v>
      </c>
      <c r="C7779" s="101" t="s">
        <v>826</v>
      </c>
      <c r="D7779" s="5"/>
      <c r="E7779" s="5"/>
      <c r="F7779" s="5">
        <v>1</v>
      </c>
      <c r="G7779" s="6">
        <f t="shared" si="835"/>
      </c>
      <c r="H7779" s="5">
        <v>1</v>
      </c>
      <c r="I7779" s="102">
        <f t="shared" si="833"/>
      </c>
      <c r="J7779">
        <f t="shared" si="834"/>
      </c>
      <c r="W7779">
        <f t="shared" si="828"/>
      </c>
      <c r="X7779">
        <f t="shared" si="829"/>
      </c>
      <c r="Y7779">
        <f t="shared" si="830"/>
      </c>
      <c r="Z7779">
        <f t="shared" si="831"/>
      </c>
    </row>
    <row r="7780" spans="1:26" ht="14.1" customHeight="1">
      <c r="A7780" s="5">
        <v>14</v>
      </c>
      <c r="B7780" s="95" t="s">
        <v>823</v>
      </c>
      <c r="C7780" s="101" t="s">
        <v>822</v>
      </c>
      <c r="D7780" s="5"/>
      <c r="E7780" s="5"/>
      <c r="F7780" s="5">
        <v>1</v>
      </c>
      <c r="G7780" s="6">
        <f t="shared" si="835"/>
      </c>
      <c r="H7780" s="16">
        <v>1</v>
      </c>
      <c r="I7780" s="102">
        <f t="shared" si="833"/>
      </c>
      <c r="J7780">
        <f t="shared" si="834"/>
      </c>
      <c r="W7780">
        <f t="shared" si="828"/>
      </c>
      <c r="X7780">
        <f t="shared" si="829"/>
      </c>
      <c r="Y7780">
        <f t="shared" si="830"/>
      </c>
      <c r="Z7780">
        <f t="shared" si="831"/>
      </c>
    </row>
    <row r="7781" spans="1:26" ht="14.1" customHeight="1">
      <c r="A7781" s="5">
        <v>15</v>
      </c>
      <c r="B7781" s="8" t="s">
        <v>821</v>
      </c>
      <c r="C7781" s="5" t="s">
        <v>820</v>
      </c>
      <c r="D7781" s="5"/>
      <c r="E7781" s="5"/>
      <c r="F7781" s="5">
        <v>1</v>
      </c>
      <c r="G7781" s="6">
        <f t="shared" si="835"/>
      </c>
      <c r="H7781" s="5">
        <v>1</v>
      </c>
      <c r="I7781" s="102">
        <f t="shared" si="833"/>
      </c>
      <c r="J7781">
        <f t="shared" si="834"/>
      </c>
      <c r="W7781">
        <f t="shared" si="828"/>
      </c>
      <c r="X7781">
        <f t="shared" si="829"/>
      </c>
      <c r="Y7781">
        <f t="shared" si="830"/>
      </c>
      <c r="Z7781">
        <f t="shared" si="831"/>
      </c>
    </row>
    <row r="7782" spans="1:26" ht="14.1" customHeight="1">
      <c r="A7782" s="5">
        <v>16</v>
      </c>
      <c r="B7782" s="95" t="s">
        <v>819</v>
      </c>
      <c r="C7782" s="101" t="s">
        <v>818</v>
      </c>
      <c r="D7782" s="5"/>
      <c r="E7782" s="5"/>
      <c r="F7782" s="5">
        <v>1</v>
      </c>
      <c r="G7782" s="6">
        <f t="shared" si="835"/>
      </c>
      <c r="H7782" s="16">
        <v>1</v>
      </c>
      <c r="I7782" s="102">
        <f t="shared" si="833"/>
      </c>
      <c r="J7782">
        <f t="shared" si="834"/>
      </c>
      <c r="W7782">
        <f t="shared" si="828"/>
      </c>
      <c r="X7782">
        <f t="shared" si="829"/>
      </c>
      <c r="Y7782">
        <f t="shared" si="830"/>
      </c>
      <c r="Z7782">
        <f t="shared" si="831"/>
      </c>
    </row>
    <row r="7783" spans="1:26" ht="14.1" customHeight="1">
      <c r="A7783" s="5">
        <v>17</v>
      </c>
      <c r="B7783" s="8" t="s">
        <v>279</v>
      </c>
      <c r="C7783" s="5" t="s">
        <v>280</v>
      </c>
      <c r="D7783" s="5"/>
      <c r="E7783" s="5"/>
      <c r="F7783" s="5">
        <v>1</v>
      </c>
      <c r="G7783" s="6">
        <f t="shared" si="835"/>
      </c>
      <c r="H7783" s="16">
        <v>1</v>
      </c>
      <c r="I7783" s="102">
        <f t="shared" si="833"/>
      </c>
      <c r="J7783">
        <f t="shared" si="834"/>
      </c>
      <c r="W7783">
        <f t="shared" si="828"/>
      </c>
      <c r="X7783">
        <f t="shared" si="829"/>
      </c>
      <c r="Y7783">
        <f t="shared" si="830"/>
      </c>
      <c r="Z7783">
        <f t="shared" si="831"/>
      </c>
    </row>
    <row r="7784" spans="1:26" ht="12" customHeight="1">
      <c r="A7784" s="5"/>
      <c r="B7784" s="1564" t="s">
        <v>18</v>
      </c>
      <c r="C7784" s="1565"/>
      <c r="D7784" s="5"/>
      <c r="E7784" s="5"/>
      <c r="F7784" s="5"/>
      <c r="G7784" s="6"/>
      <c r="H7784" s="5"/>
      <c r="I7784" s="102"/>
      <c r="J7784">
        <f t="shared" si="834"/>
      </c>
      <c r="W7784">
        <f t="shared" si="828"/>
      </c>
      <c r="X7784">
        <f t="shared" si="829"/>
      </c>
      <c r="Y7784">
        <f t="shared" si="830"/>
      </c>
      <c r="Z7784">
        <f t="shared" si="831"/>
      </c>
    </row>
    <row r="7785" spans="1:26" ht="14.1" customHeight="1">
      <c r="A7785" s="5">
        <v>18</v>
      </c>
      <c r="B7785" s="8" t="s">
        <v>835</v>
      </c>
      <c r="C7785" s="5" t="s">
        <v>1147</v>
      </c>
      <c r="D7785" s="5"/>
      <c r="E7785" s="5"/>
      <c r="F7785" s="5">
        <v>1</v>
      </c>
      <c r="G7785" s="5">
        <v>1</v>
      </c>
      <c r="H7785" s="5">
        <v>1</v>
      </c>
      <c r="I7785" s="102">
        <f t="shared" si="833"/>
      </c>
      <c r="J7785">
        <f t="shared" si="834"/>
      </c>
      <c r="W7785">
        <f t="shared" si="828"/>
      </c>
      <c r="X7785">
        <f t="shared" si="829"/>
      </c>
      <c r="Y7785">
        <f t="shared" si="830"/>
      </c>
      <c r="Z7785">
        <f t="shared" si="831"/>
      </c>
    </row>
    <row r="7786" spans="1:26" ht="14.1" customHeight="1">
      <c r="A7786" s="5">
        <v>19</v>
      </c>
      <c r="B7786" s="8" t="s">
        <v>858</v>
      </c>
      <c r="C7786" s="5" t="s">
        <v>857</v>
      </c>
      <c r="D7786" s="5"/>
      <c r="E7786" s="5"/>
      <c r="F7786" s="5">
        <v>2</v>
      </c>
      <c r="G7786" s="5">
        <v>2</v>
      </c>
      <c r="H7786" s="5">
        <v>1</v>
      </c>
      <c r="I7786" s="102">
        <f t="shared" si="833"/>
      </c>
      <c r="J7786">
        <f t="shared" si="834"/>
      </c>
      <c r="W7786">
        <f t="shared" si="828"/>
      </c>
      <c r="X7786">
        <f t="shared" si="829"/>
      </c>
      <c r="Y7786">
        <f t="shared" si="830"/>
      </c>
      <c r="Z7786">
        <f t="shared" si="831"/>
      </c>
    </row>
    <row r="7787" spans="1:26" ht="14.1" customHeight="1">
      <c r="A7787" s="5">
        <v>20</v>
      </c>
      <c r="B7787" s="8" t="s">
        <v>346</v>
      </c>
      <c r="C7787" s="5" t="s">
        <v>347</v>
      </c>
      <c r="D7787" s="5"/>
      <c r="E7787" s="5"/>
      <c r="F7787" s="5">
        <v>2</v>
      </c>
      <c r="G7787" s="5">
        <v>2</v>
      </c>
      <c r="H7787" s="5">
        <v>1</v>
      </c>
      <c r="I7787" s="102">
        <f t="shared" si="833"/>
      </c>
      <c r="J7787">
        <f t="shared" si="834"/>
      </c>
      <c r="W7787">
        <f t="shared" si="828"/>
      </c>
      <c r="X7787">
        <f t="shared" si="829"/>
      </c>
      <c r="Y7787">
        <f t="shared" si="830"/>
      </c>
      <c r="Z7787">
        <f t="shared" si="831"/>
      </c>
    </row>
    <row r="7788" spans="1:26" ht="14.1" customHeight="1">
      <c r="A7788" s="5">
        <v>21</v>
      </c>
      <c r="B7788" s="8" t="s">
        <v>348</v>
      </c>
      <c r="C7788" s="5" t="s">
        <v>349</v>
      </c>
      <c r="D7788" s="5"/>
      <c r="E7788" s="5"/>
      <c r="F7788" s="5">
        <v>2</v>
      </c>
      <c r="G7788" s="5">
        <v>2</v>
      </c>
      <c r="H7788" s="5">
        <v>1</v>
      </c>
      <c r="I7788" s="102">
        <f t="shared" si="833"/>
      </c>
      <c r="J7788">
        <f t="shared" si="834"/>
      </c>
      <c r="W7788">
        <f t="shared" si="828"/>
      </c>
      <c r="X7788">
        <f t="shared" si="829"/>
      </c>
      <c r="Y7788">
        <f t="shared" si="830"/>
      </c>
      <c r="Z7788">
        <f t="shared" si="831"/>
      </c>
    </row>
    <row r="7789" spans="1:26" ht="14.1" customHeight="1">
      <c r="A7789" s="5">
        <v>22</v>
      </c>
      <c r="B7789" s="8" t="s">
        <v>460</v>
      </c>
      <c r="C7789" s="5" t="s">
        <v>459</v>
      </c>
      <c r="D7789" s="5"/>
      <c r="E7789" s="5"/>
      <c r="F7789" s="5">
        <v>1</v>
      </c>
      <c r="G7789" s="5">
        <v>1</v>
      </c>
      <c r="H7789" s="5">
        <v>1</v>
      </c>
      <c r="I7789" s="102">
        <f t="shared" si="833"/>
      </c>
      <c r="J7789">
        <f t="shared" si="834"/>
      </c>
      <c r="W7789">
        <f t="shared" si="828"/>
      </c>
      <c r="X7789">
        <f t="shared" si="829"/>
      </c>
      <c r="Y7789">
        <f t="shared" si="830"/>
      </c>
      <c r="Z7789">
        <f t="shared" si="831"/>
      </c>
    </row>
    <row r="7790" spans="1:26" ht="14.1" customHeight="1">
      <c r="A7790" s="5">
        <v>23</v>
      </c>
      <c r="B7790" s="8" t="s">
        <v>593</v>
      </c>
      <c r="C7790" s="5" t="s">
        <v>438</v>
      </c>
      <c r="D7790" s="5">
        <v>1</v>
      </c>
      <c r="E7790" s="5">
        <v>5</v>
      </c>
      <c r="F7790" s="5">
        <v>5</v>
      </c>
      <c r="G7790" s="5">
        <v>5</v>
      </c>
      <c r="H7790" s="5">
        <v>1</v>
      </c>
      <c r="I7790" s="102">
        <f t="shared" si="833"/>
      </c>
      <c r="J7790">
        <f t="shared" si="834"/>
      </c>
      <c r="W7790">
        <f t="shared" si="828"/>
      </c>
      <c r="X7790">
        <f t="shared" si="829"/>
      </c>
      <c r="Y7790">
        <f t="shared" si="830"/>
      </c>
      <c r="Z7790">
        <f t="shared" si="831"/>
      </c>
    </row>
    <row r="7791" spans="1:26" ht="14.1" customHeight="1">
      <c r="A7791" s="5">
        <v>24</v>
      </c>
      <c r="B7791" s="8" t="s">
        <v>452</v>
      </c>
      <c r="C7791" s="5" t="s">
        <v>339</v>
      </c>
      <c r="D7791" s="5">
        <v>1</v>
      </c>
      <c r="E7791" s="5">
        <v>5</v>
      </c>
      <c r="F7791" s="5">
        <v>5</v>
      </c>
      <c r="G7791" s="5">
        <v>5</v>
      </c>
      <c r="H7791" s="5">
        <v>1</v>
      </c>
      <c r="I7791" s="102">
        <f t="shared" si="833"/>
      </c>
      <c r="J7791">
        <f t="shared" si="834"/>
      </c>
      <c r="W7791">
        <f t="shared" si="828"/>
      </c>
      <c r="X7791">
        <f t="shared" si="829"/>
      </c>
      <c r="Y7791">
        <f t="shared" si="830"/>
      </c>
      <c r="Z7791">
        <f t="shared" si="831"/>
      </c>
    </row>
    <row r="7792" spans="1:26" ht="14.1" customHeight="1">
      <c r="A7792" s="5">
        <v>25</v>
      </c>
      <c r="B7792" s="8" t="s">
        <v>1045</v>
      </c>
      <c r="C7792" s="5" t="s">
        <v>1044</v>
      </c>
      <c r="D7792" s="5">
        <v>1</v>
      </c>
      <c r="E7792" s="5">
        <v>5</v>
      </c>
      <c r="F7792" s="5">
        <v>5</v>
      </c>
      <c r="G7792" s="5">
        <v>5</v>
      </c>
      <c r="H7792" s="5">
        <v>1</v>
      </c>
      <c r="I7792" s="102">
        <f t="shared" si="833"/>
      </c>
      <c r="J7792">
        <f t="shared" si="834"/>
      </c>
      <c r="W7792">
        <f t="shared" si="828"/>
      </c>
      <c r="X7792">
        <f t="shared" si="829"/>
      </c>
      <c r="Y7792">
        <f t="shared" si="830"/>
      </c>
      <c r="Z7792">
        <f t="shared" si="831"/>
      </c>
    </row>
    <row r="7793" spans="1:26" ht="14.1" customHeight="1">
      <c r="A7793" s="5">
        <v>26</v>
      </c>
      <c r="B7793" s="8" t="s">
        <v>755</v>
      </c>
      <c r="C7793" s="5" t="s">
        <v>756</v>
      </c>
      <c r="D7793" s="5"/>
      <c r="E7793" s="5"/>
      <c r="F7793" s="5">
        <v>2</v>
      </c>
      <c r="G7793" s="5">
        <f>+F7793</f>
      </c>
      <c r="H7793" s="5">
        <v>1</v>
      </c>
      <c r="I7793" s="102">
        <f t="shared" si="833"/>
      </c>
      <c r="J7793">
        <f t="shared" si="834"/>
      </c>
      <c r="W7793">
        <f t="shared" si="828"/>
      </c>
      <c r="X7793">
        <f t="shared" si="829"/>
      </c>
      <c r="Y7793">
        <f t="shared" si="830"/>
      </c>
      <c r="Z7793">
        <f t="shared" si="831"/>
      </c>
    </row>
    <row r="7794" spans="1:26" ht="14.1" customHeight="1">
      <c r="A7794" s="5">
        <v>27</v>
      </c>
      <c r="B7794" s="8" t="s">
        <v>35</v>
      </c>
      <c r="C7794" s="9" t="s">
        <v>36</v>
      </c>
      <c r="D7794" s="5"/>
      <c r="E7794" s="5"/>
      <c r="F7794" s="5">
        <v>1</v>
      </c>
      <c r="G7794" s="5">
        <f t="shared" ref="G7794:G7799" si="836">+F7794</f>
      </c>
      <c r="H7794" s="5">
        <v>1</v>
      </c>
      <c r="I7794" s="102">
        <f t="shared" si="833"/>
      </c>
      <c r="J7794">
        <f t="shared" si="834"/>
      </c>
      <c r="W7794">
        <f t="shared" si="828"/>
      </c>
      <c r="X7794">
        <f t="shared" si="829"/>
      </c>
      <c r="Y7794">
        <f t="shared" si="830"/>
      </c>
      <c r="Z7794">
        <f t="shared" si="831"/>
      </c>
    </row>
    <row r="7795" spans="1:26" ht="14.1" customHeight="1">
      <c r="A7795" s="5">
        <v>28</v>
      </c>
      <c r="B7795" s="8" t="s">
        <v>748</v>
      </c>
      <c r="C7795" s="5" t="s">
        <v>362</v>
      </c>
      <c r="D7795" s="5">
        <v>1</v>
      </c>
      <c r="E7795" s="5">
        <v>5</v>
      </c>
      <c r="F7795" s="5">
        <v>5</v>
      </c>
      <c r="G7795" s="5">
        <v>5</v>
      </c>
      <c r="H7795" s="5">
        <v>1</v>
      </c>
      <c r="I7795" s="102">
        <f t="shared" si="833"/>
      </c>
      <c r="J7795">
        <f t="shared" si="834"/>
      </c>
      <c r="W7795">
        <f t="shared" si="828"/>
      </c>
      <c r="X7795">
        <f t="shared" si="829"/>
      </c>
      <c r="Y7795">
        <f t="shared" si="830"/>
      </c>
      <c r="Z7795">
        <f t="shared" si="831"/>
      </c>
    </row>
    <row r="7796" spans="1:26" ht="14.1" customHeight="1">
      <c r="A7796" s="5">
        <v>29</v>
      </c>
      <c r="B7796" s="8" t="s">
        <v>615</v>
      </c>
      <c r="C7796" s="5" t="s">
        <v>616</v>
      </c>
      <c r="D7796" s="5"/>
      <c r="E7796" s="5"/>
      <c r="F7796" s="5">
        <v>1</v>
      </c>
      <c r="G7796" s="5">
        <f t="shared" si="836"/>
      </c>
      <c r="H7796" s="5">
        <v>1</v>
      </c>
      <c r="I7796" s="102">
        <f t="shared" si="833"/>
      </c>
      <c r="J7796">
        <f t="shared" si="834"/>
      </c>
      <c r="W7796">
        <f t="shared" si="828"/>
      </c>
      <c r="X7796">
        <f t="shared" si="829"/>
      </c>
      <c r="Y7796">
        <f t="shared" si="830"/>
      </c>
      <c r="Z7796">
        <f t="shared" si="831"/>
      </c>
    </row>
    <row r="7797" spans="1:26" ht="14.1" customHeight="1">
      <c r="A7797" s="5">
        <v>30</v>
      </c>
      <c r="B7797" s="8" t="s">
        <v>1488</v>
      </c>
      <c r="C7797" s="5" t="s">
        <v>1487</v>
      </c>
      <c r="D7797" s="5"/>
      <c r="E7797" s="5"/>
      <c r="F7797" s="5">
        <v>2</v>
      </c>
      <c r="G7797" s="5">
        <f t="shared" si="836"/>
      </c>
      <c r="H7797" s="5">
        <v>1</v>
      </c>
      <c r="I7797" s="102">
        <f t="shared" si="833"/>
      </c>
      <c r="J7797">
        <f t="shared" si="834"/>
      </c>
      <c r="W7797">
        <f t="shared" si="828"/>
      </c>
      <c r="X7797">
        <f t="shared" si="829"/>
      </c>
      <c r="Y7797">
        <f t="shared" si="830"/>
      </c>
      <c r="Z7797">
        <f t="shared" si="831"/>
      </c>
    </row>
    <row r="7798" spans="1:26" ht="14.1" customHeight="1">
      <c r="A7798" s="5">
        <v>31</v>
      </c>
      <c r="B7798" s="8" t="s">
        <v>1273</v>
      </c>
      <c r="C7798" s="5" t="s">
        <v>1274</v>
      </c>
      <c r="D7798" s="5"/>
      <c r="E7798" s="5"/>
      <c r="F7798" s="5">
        <v>3</v>
      </c>
      <c r="G7798" s="5">
        <f t="shared" si="836"/>
      </c>
      <c r="H7798" s="5">
        <v>1</v>
      </c>
      <c r="I7798" s="102">
        <f t="shared" si="833"/>
      </c>
      <c r="J7798">
        <f t="shared" si="834"/>
      </c>
      <c r="W7798">
        <f t="shared" si="828"/>
      </c>
      <c r="X7798">
        <f t="shared" si="829"/>
      </c>
      <c r="Y7798">
        <f t="shared" si="830"/>
      </c>
      <c r="Z7798">
        <f t="shared" si="831"/>
      </c>
    </row>
    <row r="7799" spans="1:26" ht="14.1" customHeight="1">
      <c r="A7799" s="5">
        <v>32</v>
      </c>
      <c r="B7799" s="8" t="s">
        <v>852</v>
      </c>
      <c r="C7799" s="5" t="s">
        <v>851</v>
      </c>
      <c r="D7799" s="5"/>
      <c r="E7799" s="5"/>
      <c r="F7799" s="5">
        <v>1</v>
      </c>
      <c r="G7799" s="5">
        <f t="shared" si="836"/>
      </c>
      <c r="H7799" s="5">
        <v>1</v>
      </c>
      <c r="I7799" s="102">
        <f t="shared" si="833"/>
      </c>
      <c r="J7799">
        <f t="shared" si="834"/>
      </c>
      <c r="W7799">
        <f t="shared" si="828"/>
      </c>
      <c r="X7799">
        <f t="shared" si="829"/>
      </c>
      <c r="Y7799">
        <f t="shared" si="830"/>
      </c>
      <c r="Z7799">
        <f t="shared" si="831"/>
      </c>
    </row>
    <row r="7800" spans="1:26" ht="14.1" customHeight="1">
      <c r="A7800" s="5">
        <v>33</v>
      </c>
      <c r="B7800" s="8" t="s">
        <v>437</v>
      </c>
      <c r="C7800" s="5" t="s">
        <v>436</v>
      </c>
      <c r="D7800" s="5">
        <v>1</v>
      </c>
      <c r="E7800" s="5">
        <v>5</v>
      </c>
      <c r="F7800" s="5">
        <v>5</v>
      </c>
      <c r="G7800" s="5">
        <v>5</v>
      </c>
      <c r="H7800" s="5">
        <v>1</v>
      </c>
      <c r="I7800" s="102">
        <f t="shared" si="833"/>
      </c>
      <c r="J7800">
        <f t="shared" si="834"/>
      </c>
      <c r="W7800">
        <f t="shared" si="828"/>
      </c>
      <c r="X7800">
        <f t="shared" si="829"/>
      </c>
      <c r="Y7800">
        <f t="shared" si="830"/>
      </c>
      <c r="Z7800">
        <f t="shared" si="831"/>
      </c>
    </row>
    <row r="7801" spans="1:26" ht="6" customHeight="1" thickBot="1">
      <c r="A7801" s="33"/>
      <c r="B7801" s="106"/>
      <c r="C7801" s="88"/>
      <c r="D7801" s="23"/>
      <c r="E7801" s="23"/>
      <c r="F7801" s="171"/>
      <c r="G7801" s="24"/>
      <c r="H7801" s="23"/>
      <c r="I7801" s="172"/>
      <c r="W7801">
        <f t="shared" si="828"/>
      </c>
      <c r="X7801">
        <f t="shared" si="829"/>
      </c>
      <c r="Y7801">
        <f t="shared" si="830"/>
      </c>
      <c r="Z7801">
        <f t="shared" si="831"/>
      </c>
    </row>
    <row r="7802" spans="1:26">
      <c r="A7802" s="33"/>
      <c r="B7802" s="106"/>
      <c r="C7802" s="10"/>
      <c r="D7802" s="91"/>
      <c r="E7802" s="91"/>
      <c r="F7802" s="91"/>
      <c r="G7802" s="92" t="s">
        <v>19</v>
      </c>
      <c r="H7802" s="91"/>
      <c r="I7802" s="111">
        <f>SUM(I7766:I7801)</f>
      </c>
      <c r="J7802">
        <f>SUM(J7766:J7801)</f>
      </c>
      <c r="W7802">
        <f t="shared" si="828"/>
      </c>
      <c r="X7802">
        <f t="shared" si="829"/>
      </c>
      <c r="Y7802">
        <f t="shared" si="830"/>
      </c>
      <c r="Z7802">
        <f t="shared" si="831"/>
      </c>
    </row>
    <row r="7803" spans="1:26" ht="15.75" thickBot="1">
      <c r="A7803" s="33"/>
      <c r="B7803" s="11" t="s">
        <v>20</v>
      </c>
      <c r="C7803" s="35"/>
      <c r="D7803" s="35"/>
      <c r="E7803" s="35"/>
      <c r="F7803" s="35"/>
      <c r="G7803" s="35"/>
      <c r="H7803" s="35"/>
      <c r="I7803" s="36"/>
      <c r="W7803">
        <f t="shared" si="828"/>
      </c>
      <c r="X7803">
        <f t="shared" si="829"/>
      </c>
      <c r="Y7803">
        <f t="shared" si="830"/>
      </c>
      <c r="Z7803">
        <f t="shared" si="831"/>
      </c>
    </row>
    <row r="7804" spans="1:26" ht="15.75" thickBot="1">
      <c r="A7804" s="37"/>
      <c r="B7804" s="38"/>
      <c r="C7804" s="39" t="s">
        <v>21</v>
      </c>
      <c r="D7804" s="40">
        <f>SUM(D7766:D7803)</f>
      </c>
      <c r="E7804" s="41">
        <f>IF(H7804=I7804,"OK","NO")</f>
      </c>
      <c r="F7804" s="40">
        <f>SUMPRODUCT(D7766:D7803,E7766:E7803)</f>
      </c>
      <c r="G7804" s="40">
        <f>SUM(G7766:G7803)</f>
      </c>
      <c r="H7804" s="41">
        <f>SUMPRODUCT(F7766:F7801,H7766:H7801)</f>
      </c>
      <c r="I7804" s="43">
        <f>SUM(I7802:I7803)</f>
      </c>
      <c r="W7804">
        <f t="shared" si="828"/>
      </c>
      <c r="X7804">
        <f t="shared" si="829"/>
      </c>
      <c r="Y7804">
        <f t="shared" si="830"/>
      </c>
      <c r="Z7804">
        <f t="shared" si="831"/>
      </c>
    </row>
    <row r="7805" spans="1:26" ht="9" customHeight="1" thickBot="1">
      <c r="A7805" s="44"/>
      <c r="B7805" s="116"/>
      <c r="C7805" s="45"/>
      <c r="D7805" s="45"/>
      <c r="E7805" s="45"/>
      <c r="F7805" s="45"/>
      <c r="G7805" s="45"/>
      <c r="H7805" s="45"/>
      <c r="I7805" s="47"/>
      <c r="W7805">
        <f t="shared" si="828"/>
      </c>
      <c r="X7805">
        <f t="shared" si="829"/>
      </c>
      <c r="Y7805">
        <f t="shared" si="830"/>
      </c>
      <c r="Z7805">
        <f t="shared" si="831"/>
      </c>
    </row>
    <row r="7806" spans="1:26">
      <c r="A7806" s="12" t="s">
        <v>788</v>
      </c>
      <c r="B7806" s="12"/>
      <c r="C7806" s="12"/>
      <c r="D7806" s="13"/>
      <c r="E7806" s="14"/>
      <c r="F7806" s="14"/>
      <c r="G7806" s="14"/>
      <c r="H7806" s="2"/>
      <c r="I7806" s="12"/>
      <c r="W7806">
        <f t="shared" si="828"/>
      </c>
      <c r="X7806">
        <f t="shared" si="829"/>
      </c>
      <c r="Y7806">
        <f t="shared" si="830"/>
      </c>
      <c r="Z7806">
        <f t="shared" si="831"/>
      </c>
    </row>
    <row r="7807" spans="1:26">
      <c r="W7807">
        <f t="shared" si="828"/>
      </c>
      <c r="X7807">
        <f t="shared" si="829"/>
      </c>
      <c r="Y7807">
        <f t="shared" si="830"/>
      </c>
      <c r="Z7807">
        <f t="shared" si="831"/>
      </c>
    </row>
    <row r="7808" spans="1:26">
      <c r="W7808">
        <f t="shared" si="828"/>
      </c>
      <c r="X7808">
        <f t="shared" si="829"/>
      </c>
      <c r="Y7808">
        <f t="shared" si="830"/>
      </c>
      <c r="Z7808">
        <f t="shared" si="831"/>
      </c>
    </row>
    <row r="7809" spans="1:26">
      <c r="W7809">
        <f t="shared" si="828"/>
      </c>
      <c r="X7809">
        <f t="shared" si="829"/>
      </c>
      <c r="Y7809">
        <f t="shared" si="830"/>
      </c>
      <c r="Z7809">
        <f t="shared" si="831"/>
      </c>
    </row>
    <row r="7810" spans="1:26">
      <c r="W7810">
        <f t="shared" si="828"/>
      </c>
      <c r="X7810">
        <f t="shared" si="829"/>
      </c>
      <c r="Y7810">
        <f t="shared" si="830"/>
      </c>
      <c r="Z7810">
        <f t="shared" si="831"/>
      </c>
    </row>
    <row r="7811" spans="1:26">
      <c r="A7811" s="1562" t="s">
        <v>0</v>
      </c>
      <c r="B7811" s="1562"/>
      <c r="C7811" s="1562"/>
      <c r="D7811" s="1562"/>
      <c r="E7811" s="1562"/>
      <c r="F7811" s="1562"/>
      <c r="G7811" s="1562"/>
      <c r="H7811" s="1562"/>
      <c r="I7811" s="1562"/>
      <c r="W7811">
        <f t="shared" si="828"/>
      </c>
      <c r="X7811">
        <f t="shared" si="829"/>
      </c>
      <c r="Y7811">
        <f t="shared" si="830"/>
      </c>
      <c r="Z7811">
        <f t="shared" si="831"/>
      </c>
    </row>
    <row r="7812" spans="1:26">
      <c r="W7812">
        <f t="shared" ref="W7812:W7875" si="837">IF(LEFT($H7812&amp;"",5)="2019-",$H7812,W7811)</f>
      </c>
      <c r="X7812">
        <f t="shared" ref="X7812:X7875" si="838">IF($W7812="",0,IF(COUNTIF($AB$2:$AB$80,$W7812)&gt;0,1,0))</f>
      </c>
      <c r="Y7812">
        <f t="shared" ref="Y7812:Y7875" si="839">IF($C7812="","",UPPER(TRIM(IFERROR(LEFT($C7812&amp;"",FIND("/",$C7812&amp;"")-1),$C7812&amp;""))))</f>
      </c>
      <c r="Z7812">
        <f t="shared" ref="Z7812:Z7875" si="840">IFERROR(IF(ISNUMBER($G7812),$G7812,0),0)</f>
      </c>
    </row>
    <row r="7813" spans="1:26">
      <c r="W7813">
        <f t="shared" si="837"/>
      </c>
      <c r="X7813">
        <f t="shared" si="838"/>
      </c>
      <c r="Y7813">
        <f t="shared" si="839"/>
      </c>
      <c r="Z7813">
        <f t="shared" si="840"/>
      </c>
    </row>
    <row r="7814" spans="1:26">
      <c r="A7814" s="1" t="s">
        <v>1</v>
      </c>
      <c r="B7814" s="1"/>
      <c r="G7814" s="489" t="s">
        <v>2</v>
      </c>
      <c r="H7814" s="3" t="s">
        <v>1819</v>
      </c>
      <c r="W7814">
        <f t="shared" si="837"/>
      </c>
      <c r="X7814">
        <f t="shared" si="838"/>
      </c>
      <c r="Y7814">
        <f t="shared" si="839"/>
      </c>
      <c r="Z7814">
        <f t="shared" si="840"/>
      </c>
    </row>
    <row r="7815" spans="1:26">
      <c r="A7815" s="1" t="inlineStr">
        <is>
          <t>Dealer-166</t>
        </is>
      </c>
      <c r="B7815" s="1"/>
      <c r="F7815" s="4"/>
      <c r="G7815" s="488" t="s">
        <v>1440</v>
      </c>
      <c r="H7815" s="582" t="s">
        <v>229</v>
      </c>
      <c r="W7815">
        <f t="shared" si="837"/>
      </c>
      <c r="X7815">
        <f t="shared" si="838"/>
      </c>
      <c r="Y7815">
        <f t="shared" si="839"/>
      </c>
      <c r="Z7815">
        <f t="shared" si="840"/>
      </c>
    </row>
    <row r="7816" spans="1:26">
      <c r="A7816" s="1" t="inlineStr">
        <is>
          <t>Address line (redacted)</t>
        </is>
      </c>
      <c r="B7816" s="1"/>
      <c r="H7816" s="22"/>
      <c r="W7816">
        <f t="shared" si="837"/>
      </c>
      <c r="X7816">
        <f t="shared" si="838"/>
      </c>
      <c r="Y7816">
        <f t="shared" si="839"/>
      </c>
      <c r="Z7816">
        <f t="shared" si="840"/>
      </c>
    </row>
    <row r="7817" spans="1:26">
      <c r="A7817" s="1" t="inlineStr">
        <is>
          <t>Address line (redacted)</t>
        </is>
      </c>
      <c r="B7817" s="1"/>
      <c r="D7817" s="85"/>
      <c r="E7817" s="85"/>
      <c r="F7817" s="85"/>
      <c r="G7817" s="85"/>
      <c r="H7817" s="85"/>
      <c r="W7817">
        <f t="shared" si="837"/>
      </c>
      <c r="X7817">
        <f t="shared" si="838"/>
      </c>
      <c r="Y7817">
        <f t="shared" si="839"/>
      </c>
      <c r="Z7817">
        <f t="shared" si="840"/>
      </c>
    </row>
    <row r="7818" spans="1:26">
      <c r="A7818" s="12" t="s">
        <v>299</v>
      </c>
      <c r="B7818" s="86" t="inlineStr">
        <is>
          <t>GSTIN-MASKED</t>
        </is>
      </c>
      <c r="D7818" s="85"/>
      <c r="E7818" s="85"/>
      <c r="F7818" s="85"/>
      <c r="G7818" s="85"/>
      <c r="H7818" s="85"/>
      <c r="W7818">
        <f t="shared" si="837"/>
      </c>
      <c r="X7818">
        <f t="shared" si="838"/>
      </c>
      <c r="Y7818">
        <f t="shared" si="839"/>
      </c>
      <c r="Z7818">
        <f t="shared" si="840"/>
      </c>
    </row>
    <row r="7819" spans="1:26">
      <c r="D7819" s="85"/>
      <c r="E7819" s="85"/>
      <c r="F7819" s="85"/>
      <c r="G7819" s="85"/>
      <c r="H7819" s="85"/>
      <c r="W7819">
        <f t="shared" si="837"/>
      </c>
      <c r="X7819">
        <f t="shared" si="838"/>
      </c>
      <c r="Y7819">
        <f t="shared" si="839"/>
      </c>
      <c r="Z7819">
        <f t="shared" si="840"/>
      </c>
    </row>
    <row r="7820" spans="1:26">
      <c r="W7820">
        <f t="shared" si="837"/>
      </c>
      <c r="X7820">
        <f t="shared" si="838"/>
      </c>
      <c r="Y7820">
        <f t="shared" si="839"/>
      </c>
      <c r="Z7820">
        <f t="shared" si="840"/>
      </c>
    </row>
    <row r="7821" spans="1:26">
      <c r="A7821" s="1" t="s">
        <v>5</v>
      </c>
      <c r="W7821">
        <f t="shared" si="837"/>
      </c>
      <c r="X7821">
        <f t="shared" si="838"/>
      </c>
      <c r="Y7821">
        <f t="shared" si="839"/>
      </c>
      <c r="Z7821">
        <f t="shared" si="840"/>
      </c>
    </row>
    <row r="7822" spans="1:26">
      <c r="A7822" s="1" t="s">
        <v>6</v>
      </c>
      <c r="W7822">
        <f t="shared" si="837"/>
      </c>
      <c r="X7822">
        <f t="shared" si="838"/>
      </c>
      <c r="Y7822">
        <f t="shared" si="839"/>
      </c>
      <c r="Z7822">
        <f t="shared" si="840"/>
      </c>
    </row>
    <row r="7823" spans="1:26">
      <c r="A7823" s="1" t="s">
        <v>7</v>
      </c>
      <c r="W7823">
        <f t="shared" si="837"/>
      </c>
      <c r="X7823">
        <f t="shared" si="838"/>
      </c>
      <c r="Y7823">
        <f t="shared" si="839"/>
      </c>
      <c r="Z7823">
        <f t="shared" si="840"/>
      </c>
    </row>
    <row r="7824" spans="1:26" ht="24">
      <c r="A7824" s="179" t="s">
        <v>8</v>
      </c>
      <c r="B7824" s="180" t="s">
        <v>9</v>
      </c>
      <c r="C7824" s="180" t="s">
        <v>10</v>
      </c>
      <c r="D7824" s="181" t="s">
        <v>11</v>
      </c>
      <c r="E7824" s="181" t="s">
        <v>12</v>
      </c>
      <c r="F7824" s="181" t="s">
        <v>13</v>
      </c>
      <c r="G7824" s="181" t="s">
        <v>14</v>
      </c>
      <c r="H7824" s="179" t="s">
        <v>15</v>
      </c>
      <c r="I7824" s="182" t="s">
        <v>16</v>
      </c>
      <c r="W7824">
        <f t="shared" si="837"/>
      </c>
      <c r="X7824">
        <f t="shared" si="838"/>
      </c>
      <c r="Y7824">
        <f t="shared" si="839"/>
      </c>
      <c r="Z7824">
        <f t="shared" si="840"/>
      </c>
    </row>
    <row r="7825" spans="1:26">
      <c r="A7825" s="5"/>
      <c r="B7825" s="1564" t="s">
        <v>300</v>
      </c>
      <c r="C7825" s="1565"/>
      <c r="D7825" s="5"/>
      <c r="E7825" s="5"/>
      <c r="F7825" s="21"/>
      <c r="G7825" s="6"/>
      <c r="H7825" s="5"/>
      <c r="I7825" s="183"/>
      <c r="W7825">
        <f t="shared" si="837"/>
      </c>
      <c r="X7825">
        <f t="shared" si="838"/>
      </c>
      <c r="Y7825">
        <f t="shared" si="839"/>
      </c>
      <c r="Z7825">
        <f t="shared" si="840"/>
      </c>
    </row>
    <row r="7826" spans="1:26">
      <c r="A7826" s="5">
        <v>1</v>
      </c>
      <c r="B7826" s="17" t="s">
        <v>1582</v>
      </c>
      <c r="C7826" s="88" t="s">
        <v>303</v>
      </c>
      <c r="D7826" s="5">
        <v>1</v>
      </c>
      <c r="E7826" s="5">
        <v>6</v>
      </c>
      <c r="F7826" s="21">
        <f>+E7826*D7826</f>
      </c>
      <c r="G7826" s="6">
        <f>+E7826*D7826</f>
      </c>
      <c r="H7826" s="5">
        <v>1</v>
      </c>
      <c r="I7826" s="183">
        <f>+H7826*G7826</f>
      </c>
      <c r="J7826">
        <v>112</v>
      </c>
      <c r="K7826">
        <f>+H7826-J7826</f>
      </c>
      <c r="L7826">
        <f>+K7826*G7826</f>
      </c>
      <c r="W7826">
        <f t="shared" si="837"/>
      </c>
      <c r="X7826">
        <f t="shared" si="838"/>
      </c>
      <c r="Y7826">
        <f t="shared" si="839"/>
      </c>
      <c r="Z7826">
        <f t="shared" si="840"/>
      </c>
    </row>
    <row r="7827" spans="1:26">
      <c r="A7827" s="5">
        <v>2</v>
      </c>
      <c r="B7827" s="346" t="s">
        <v>1226</v>
      </c>
      <c r="C7827" s="8" t="s">
        <v>1227</v>
      </c>
      <c r="D7827" s="5">
        <v>5</v>
      </c>
      <c r="E7827" s="5">
        <v>20</v>
      </c>
      <c r="F7827" s="21">
        <f>+E7827*D7827</f>
      </c>
      <c r="G7827" s="6">
        <f>+E7827*D7827</f>
      </c>
      <c r="H7827" s="5">
        <v>1</v>
      </c>
      <c r="I7827" s="183">
        <f>+H7827*G7827</f>
      </c>
      <c r="J7827">
        <v>3.2</v>
      </c>
      <c r="K7827">
        <f>+H7827-J7827</f>
      </c>
      <c r="L7827">
        <f>+K7827*G7827</f>
      </c>
      <c r="W7827">
        <f t="shared" si="837"/>
      </c>
      <c r="X7827">
        <f t="shared" si="838"/>
      </c>
      <c r="Y7827">
        <f t="shared" si="839"/>
      </c>
      <c r="Z7827">
        <f t="shared" si="840"/>
      </c>
    </row>
    <row r="7828" spans="1:26" ht="36">
      <c r="A7828" s="5"/>
      <c r="B7828" s="15" t="s">
        <v>2075</v>
      </c>
      <c r="C7828" s="5"/>
      <c r="D7828" s="5">
        <v>1</v>
      </c>
      <c r="E7828" s="7">
        <v>1</v>
      </c>
      <c r="F7828" s="21">
        <v>1</v>
      </c>
      <c r="G7828" s="6">
        <f>+F7828</f>
      </c>
      <c r="H7828" s="7">
        <v>1</v>
      </c>
      <c r="I7828" s="183">
        <f>+H7828*G7828</f>
      </c>
      <c r="J7828">
        <v>3.2</v>
      </c>
      <c r="K7828">
        <f>+H7828-J7828</f>
      </c>
      <c r="L7828">
        <f>+K7828*G7828</f>
      </c>
      <c r="W7828">
        <f t="shared" si="837"/>
      </c>
      <c r="X7828">
        <f t="shared" si="838"/>
      </c>
      <c r="Y7828">
        <f t="shared" si="839"/>
      </c>
      <c r="Z7828">
        <f t="shared" si="840"/>
      </c>
    </row>
    <row r="7829" spans="1:26">
      <c r="A7829" s="5"/>
      <c r="B7829" s="1564" t="s">
        <v>17</v>
      </c>
      <c r="C7829" s="1565"/>
      <c r="D7829" s="5"/>
      <c r="E7829" s="5"/>
      <c r="F7829" s="21"/>
      <c r="G7829" s="6"/>
      <c r="H7829" s="5"/>
      <c r="I7829" s="183"/>
      <c r="W7829">
        <f t="shared" si="837"/>
      </c>
      <c r="X7829">
        <f t="shared" si="838"/>
      </c>
      <c r="Y7829">
        <f t="shared" si="839"/>
      </c>
      <c r="Z7829">
        <f t="shared" si="840"/>
      </c>
    </row>
    <row r="7830" spans="1:26">
      <c r="A7830" s="5">
        <v>3</v>
      </c>
      <c r="B7830" s="8" t="s">
        <v>454</v>
      </c>
      <c r="C7830" s="5" t="s">
        <v>453</v>
      </c>
      <c r="D7830" s="5">
        <v>1</v>
      </c>
      <c r="E7830" s="5">
        <v>5</v>
      </c>
      <c r="F7830" s="21">
        <f>+E7830*D7830</f>
      </c>
      <c r="G7830" s="6">
        <f>+E7830*D7830</f>
      </c>
      <c r="H7830" s="5">
        <v>1</v>
      </c>
      <c r="I7830" s="183">
        <f>+H7830*G7830</f>
      </c>
      <c r="J7830">
        <v>112</v>
      </c>
      <c r="K7830">
        <f>+H7830-J7830</f>
      </c>
      <c r="L7830">
        <f>+K7830*G7830</f>
      </c>
      <c r="W7830">
        <f t="shared" si="837"/>
      </c>
      <c r="X7830">
        <f t="shared" si="838"/>
      </c>
      <c r="Y7830">
        <f t="shared" si="839"/>
      </c>
      <c r="Z7830">
        <f t="shared" si="840"/>
      </c>
    </row>
    <row r="7831" spans="1:26">
      <c r="A7831" s="5">
        <v>4</v>
      </c>
      <c r="B7831" s="8" t="s">
        <v>753</v>
      </c>
      <c r="C7831" s="5" t="s">
        <v>754</v>
      </c>
      <c r="D7831" s="5">
        <v>4</v>
      </c>
      <c r="E7831" s="5">
        <v>1</v>
      </c>
      <c r="F7831" s="21">
        <f>+E7831*D7831</f>
      </c>
      <c r="G7831" s="6">
        <f>+E7831*D7831</f>
      </c>
      <c r="H7831" s="5">
        <v>1</v>
      </c>
      <c r="I7831" s="183">
        <f>+H7831*G7831</f>
      </c>
      <c r="J7831">
        <v>112</v>
      </c>
      <c r="K7831">
        <f>+H7831-J7831</f>
      </c>
      <c r="L7831">
        <f>+K7831*G7831</f>
      </c>
      <c r="W7831">
        <f t="shared" si="837"/>
      </c>
      <c r="X7831">
        <f t="shared" si="838"/>
      </c>
      <c r="Y7831">
        <f t="shared" si="839"/>
      </c>
      <c r="Z7831">
        <f t="shared" si="840"/>
      </c>
    </row>
    <row r="7832" spans="1:26">
      <c r="A7832" s="5"/>
      <c r="B7832" s="8" t="s">
        <v>445</v>
      </c>
      <c r="C7832" s="5" t="s">
        <v>444</v>
      </c>
      <c r="D7832" s="5">
        <v>1</v>
      </c>
      <c r="E7832" s="5">
        <v>5</v>
      </c>
      <c r="F7832" s="21">
        <f>+E7832*D7832</f>
      </c>
      <c r="G7832" s="6">
        <f>+E7832*D7832</f>
      </c>
      <c r="H7832" s="5">
        <v>1</v>
      </c>
      <c r="I7832" s="183">
        <f>+H7832*G7832</f>
      </c>
      <c r="J7832">
        <v>112</v>
      </c>
      <c r="K7832">
        <f>+H7832-J7832</f>
      </c>
      <c r="L7832">
        <f>+K7832*G7832</f>
      </c>
      <c r="W7832">
        <f t="shared" si="837"/>
      </c>
      <c r="X7832">
        <f t="shared" si="838"/>
      </c>
      <c r="Y7832">
        <f t="shared" si="839"/>
      </c>
      <c r="Z7832">
        <f t="shared" si="840"/>
      </c>
    </row>
    <row r="7833" spans="1:26">
      <c r="A7833" s="5"/>
      <c r="B7833" s="1564" t="s">
        <v>2076</v>
      </c>
      <c r="C7833" s="1565"/>
      <c r="D7833" s="5"/>
      <c r="E7833" s="5"/>
      <c r="F7833" s="21"/>
      <c r="G7833" s="6"/>
      <c r="H7833" s="5"/>
      <c r="I7833" s="183"/>
      <c r="W7833">
        <f t="shared" si="837"/>
      </c>
      <c r="X7833">
        <f t="shared" si="838"/>
      </c>
      <c r="Y7833">
        <f t="shared" si="839"/>
      </c>
      <c r="Z7833">
        <f t="shared" si="840"/>
      </c>
    </row>
    <row r="7834" spans="1:26" ht="24">
      <c r="A7834" s="5"/>
      <c r="B7834" s="95" t="s">
        <v>1919</v>
      </c>
      <c r="C7834" s="9" t="s">
        <v>1667</v>
      </c>
      <c r="D7834" s="5">
        <v>1</v>
      </c>
      <c r="E7834" s="5">
        <v>4</v>
      </c>
      <c r="F7834" s="21">
        <f>+E7834*D7834</f>
      </c>
      <c r="G7834" s="6">
        <f>+E7834*D7834</f>
      </c>
      <c r="H7834" s="9">
        <v>1</v>
      </c>
      <c r="I7834" s="183">
        <f>+H7834*G7834</f>
      </c>
      <c r="J7834">
        <v>112</v>
      </c>
      <c r="K7834">
        <f>+H7834-J7834</f>
      </c>
      <c r="L7834">
        <f>+K7834*G7834</f>
      </c>
      <c r="W7834">
        <f t="shared" si="837"/>
      </c>
      <c r="X7834">
        <f t="shared" si="838"/>
      </c>
      <c r="Y7834">
        <f t="shared" si="839"/>
      </c>
      <c r="Z7834">
        <f t="shared" si="840"/>
      </c>
    </row>
    <row r="7835" spans="1:26">
      <c r="A7835" s="5"/>
      <c r="B7835" s="1564" t="s">
        <v>375</v>
      </c>
      <c r="C7835" s="1565"/>
      <c r="D7835" s="5"/>
      <c r="E7835" s="5"/>
      <c r="F7835" s="21"/>
      <c r="G7835" s="6"/>
      <c r="H7835" s="5"/>
      <c r="I7835" s="5"/>
      <c r="W7835">
        <f t="shared" si="837"/>
      </c>
      <c r="X7835">
        <f t="shared" si="838"/>
      </c>
      <c r="Y7835">
        <f t="shared" si="839"/>
      </c>
      <c r="Z7835">
        <f t="shared" si="840"/>
      </c>
    </row>
    <row r="7836" spans="1:26">
      <c r="A7836" s="5"/>
      <c r="B7836" s="273" t="s">
        <v>640</v>
      </c>
      <c r="C7836" s="15" t="s">
        <v>641</v>
      </c>
      <c r="D7836" s="9">
        <v>1</v>
      </c>
      <c r="E7836" s="9">
        <v>25</v>
      </c>
      <c r="F7836" s="21">
        <f>+E7836*D7836</f>
      </c>
      <c r="G7836" s="6">
        <f>+E7836*D7836</f>
      </c>
      <c r="H7836" s="5">
        <v>1</v>
      </c>
      <c r="I7836" s="183">
        <f>+H7836*G7836</f>
      </c>
      <c r="J7836">
        <v>112</v>
      </c>
      <c r="K7836">
        <f>+H7836-J7836</f>
      </c>
      <c r="L7836">
        <f>+K7836*G7836</f>
      </c>
      <c r="W7836">
        <f t="shared" si="837"/>
      </c>
      <c r="X7836">
        <f t="shared" si="838"/>
      </c>
      <c r="Y7836">
        <f t="shared" si="839"/>
      </c>
      <c r="Z7836">
        <f t="shared" si="840"/>
      </c>
    </row>
    <row r="7837" spans="1:26">
      <c r="A7837" s="5"/>
      <c r="B7837" s="8"/>
      <c r="C7837" s="5"/>
      <c r="D7837" s="5"/>
      <c r="E7837" s="5"/>
      <c r="F7837" s="21"/>
      <c r="G7837" s="6"/>
      <c r="H7837" s="5"/>
      <c r="I7837" s="183"/>
      <c r="W7837">
        <f t="shared" si="837"/>
      </c>
      <c r="X7837">
        <f t="shared" si="838"/>
      </c>
      <c r="Y7837">
        <f t="shared" si="839"/>
      </c>
      <c r="Z7837">
        <f t="shared" si="840"/>
      </c>
    </row>
    <row r="7838" spans="1:26">
      <c r="A7838" s="5"/>
      <c r="B7838" s="8"/>
      <c r="C7838" s="5"/>
      <c r="D7838" s="5"/>
      <c r="E7838" s="5"/>
      <c r="F7838" s="21"/>
      <c r="G7838" s="6"/>
      <c r="H7838" s="5"/>
      <c r="I7838" s="183"/>
      <c r="W7838">
        <f t="shared" si="837"/>
      </c>
      <c r="X7838">
        <f t="shared" si="838"/>
      </c>
      <c r="Y7838">
        <f t="shared" si="839"/>
      </c>
      <c r="Z7838">
        <f t="shared" si="840"/>
      </c>
    </row>
    <row r="7839" spans="1:26">
      <c r="A7839" s="5"/>
      <c r="B7839" s="8"/>
      <c r="C7839" s="5"/>
      <c r="D7839" s="5"/>
      <c r="E7839" s="5"/>
      <c r="F7839" s="21"/>
      <c r="G7839" s="6"/>
      <c r="H7839" s="5"/>
      <c r="I7839" s="183"/>
      <c r="W7839">
        <f t="shared" si="837"/>
      </c>
      <c r="X7839">
        <f t="shared" si="838"/>
      </c>
      <c r="Y7839">
        <f t="shared" si="839"/>
      </c>
      <c r="Z7839">
        <f t="shared" si="840"/>
      </c>
    </row>
    <row r="7840" spans="1:26">
      <c r="A7840" s="5"/>
      <c r="B7840" s="8"/>
      <c r="C7840" s="5"/>
      <c r="D7840" s="5"/>
      <c r="E7840" s="5"/>
      <c r="F7840" s="21"/>
      <c r="G7840" s="6"/>
      <c r="H7840" s="5"/>
      <c r="I7840" s="183"/>
      <c r="W7840">
        <f t="shared" si="837"/>
      </c>
      <c r="X7840">
        <f t="shared" si="838"/>
      </c>
      <c r="Y7840">
        <f t="shared" si="839"/>
      </c>
      <c r="Z7840">
        <f t="shared" si="840"/>
      </c>
    </row>
    <row r="7841" spans="1:26">
      <c r="A7841" s="5"/>
      <c r="B7841" s="8"/>
      <c r="C7841" s="5"/>
      <c r="D7841" s="5"/>
      <c r="E7841" s="5"/>
      <c r="F7841" s="21"/>
      <c r="G7841" s="6"/>
      <c r="H7841" s="5"/>
      <c r="I7841" s="183"/>
      <c r="W7841">
        <f t="shared" si="837"/>
      </c>
      <c r="X7841">
        <f t="shared" si="838"/>
      </c>
      <c r="Y7841">
        <f t="shared" si="839"/>
      </c>
      <c r="Z7841">
        <f t="shared" si="840"/>
      </c>
    </row>
    <row r="7842" spans="1:26">
      <c r="A7842" s="5"/>
      <c r="B7842" s="8"/>
      <c r="C7842" s="5"/>
      <c r="D7842" s="5"/>
      <c r="E7842" s="5"/>
      <c r="F7842" s="21"/>
      <c r="G7842" s="6"/>
      <c r="H7842" s="5"/>
      <c r="I7842" s="183"/>
      <c r="W7842">
        <f t="shared" si="837"/>
      </c>
      <c r="X7842">
        <f t="shared" si="838"/>
      </c>
      <c r="Y7842">
        <f t="shared" si="839"/>
      </c>
      <c r="Z7842">
        <f t="shared" si="840"/>
      </c>
    </row>
    <row r="7843" spans="1:26">
      <c r="A7843" s="5"/>
      <c r="B7843" s="8"/>
      <c r="C7843" s="5"/>
      <c r="D7843" s="5"/>
      <c r="E7843" s="5"/>
      <c r="F7843" s="21"/>
      <c r="G7843" s="6"/>
      <c r="H7843" s="5"/>
      <c r="I7843" s="183"/>
      <c r="W7843">
        <f t="shared" si="837"/>
      </c>
      <c r="X7843">
        <f t="shared" si="838"/>
      </c>
      <c r="Y7843">
        <f t="shared" si="839"/>
      </c>
      <c r="Z7843">
        <f t="shared" si="840"/>
      </c>
    </row>
    <row r="7844" spans="1:26" ht="15.75" thickBot="1">
      <c r="A7844" s="5"/>
      <c r="B7844" s="224"/>
      <c r="C7844" s="15"/>
      <c r="D7844" s="23"/>
      <c r="E7844" s="225"/>
      <c r="F7844" s="23"/>
      <c r="G7844" s="24"/>
      <c r="H7844" s="225"/>
      <c r="I7844" s="226"/>
      <c r="W7844">
        <f t="shared" si="837"/>
      </c>
      <c r="X7844">
        <f t="shared" si="838"/>
      </c>
      <c r="Y7844">
        <f t="shared" si="839"/>
      </c>
      <c r="Z7844">
        <f t="shared" si="840"/>
      </c>
    </row>
    <row r="7845" spans="1:26">
      <c r="A7845" s="227"/>
      <c r="B7845" s="17"/>
      <c r="C7845" s="5"/>
      <c r="D7845" s="59"/>
      <c r="E7845" s="59"/>
      <c r="F7845" s="53"/>
      <c r="G7845" s="78"/>
      <c r="H7845" s="68"/>
      <c r="I7845" s="228">
        <f>SUM(I7825:I7844)</f>
      </c>
      <c r="L7845">
        <f>SUM(L7816:L7844)</f>
      </c>
      <c r="W7845">
        <f t="shared" si="837"/>
      </c>
      <c r="X7845">
        <f t="shared" si="838"/>
      </c>
      <c r="Y7845">
        <f t="shared" si="839"/>
      </c>
      <c r="Z7845">
        <f t="shared" si="840"/>
      </c>
    </row>
    <row r="7846" spans="1:26">
      <c r="A7846" s="10"/>
      <c r="B7846" s="10"/>
      <c r="C7846" s="69"/>
      <c r="D7846" s="69" t="s">
        <v>520</v>
      </c>
      <c r="E7846" s="69"/>
      <c r="F7846" s="69"/>
      <c r="G7846" s="69"/>
      <c r="H7846" s="112">
        <v>1</v>
      </c>
      <c r="I7846" s="191">
        <f>+L7845*H7846</f>
      </c>
      <c r="W7846">
        <f t="shared" si="837"/>
      </c>
      <c r="X7846">
        <f t="shared" si="838"/>
      </c>
      <c r="Y7846">
        <f t="shared" si="839"/>
      </c>
      <c r="Z7846">
        <f t="shared" si="840"/>
      </c>
    </row>
    <row r="7847" spans="1:26" ht="15.75" thickBot="1">
      <c r="A7847" s="10"/>
      <c r="B7847" s="11" t="s">
        <v>20</v>
      </c>
      <c r="C7847" s="35"/>
      <c r="D7847" s="35"/>
      <c r="E7847" s="35"/>
      <c r="F7847" s="35"/>
      <c r="G7847" s="35"/>
      <c r="H7847" s="35"/>
      <c r="I7847" s="98"/>
      <c r="W7847">
        <f t="shared" si="837"/>
      </c>
      <c r="X7847">
        <f t="shared" si="838"/>
      </c>
      <c r="Y7847">
        <f t="shared" si="839"/>
      </c>
      <c r="Z7847">
        <f t="shared" si="840"/>
      </c>
    </row>
    <row r="7848" spans="1:26" ht="15.75" thickBot="1">
      <c r="A7848" s="99"/>
      <c r="B7848" s="38"/>
      <c r="C7848" s="39" t="s">
        <v>21</v>
      </c>
      <c r="D7848" s="40">
        <f>SUM(D7825:D7847)</f>
      </c>
      <c r="E7848" s="41" t="s">
        <v>360</v>
      </c>
      <c r="F7848" s="40">
        <f>SUM(F7825:F7847)</f>
      </c>
      <c r="G7848" s="40">
        <f>SUM(G7825:G7847)</f>
      </c>
      <c r="H7848" s="41">
        <f>+SUMPRODUCT(H7825:H7844,F7825:F7844)</f>
      </c>
      <c r="I7848" s="100">
        <f>+I7845-I7846</f>
      </c>
      <c r="J7848" s="118"/>
      <c r="W7848">
        <f t="shared" si="837"/>
      </c>
      <c r="X7848">
        <f t="shared" si="838"/>
      </c>
      <c r="Y7848">
        <f t="shared" si="839"/>
      </c>
      <c r="Z7848">
        <f t="shared" si="840"/>
      </c>
    </row>
    <row r="7849" spans="1:26">
      <c r="A7849" s="10"/>
      <c r="B7849" s="10"/>
      <c r="C7849" s="91"/>
      <c r="D7849" s="91"/>
      <c r="E7849" s="91"/>
      <c r="F7849" s="91"/>
      <c r="G7849" s="91"/>
      <c r="H7849" s="91"/>
      <c r="I7849" s="91"/>
      <c r="W7849">
        <f t="shared" si="837"/>
      </c>
      <c r="X7849">
        <f t="shared" si="838"/>
      </c>
      <c r="Y7849">
        <f t="shared" si="839"/>
      </c>
      <c r="Z7849">
        <f t="shared" si="840"/>
      </c>
    </row>
    <row r="7850" spans="1:26">
      <c r="W7850">
        <f t="shared" si="837"/>
      </c>
      <c r="X7850">
        <f t="shared" si="838"/>
      </c>
      <c r="Y7850">
        <f t="shared" si="839"/>
      </c>
      <c r="Z7850">
        <f t="shared" si="840"/>
      </c>
    </row>
    <row r="7851" spans="1:26">
      <c r="W7851">
        <f t="shared" si="837"/>
      </c>
      <c r="X7851">
        <f t="shared" si="838"/>
      </c>
      <c r="Y7851">
        <f t="shared" si="839"/>
      </c>
      <c r="Z7851">
        <f t="shared" si="840"/>
      </c>
    </row>
    <row r="7852" spans="1:26">
      <c r="W7852">
        <f t="shared" si="837"/>
      </c>
      <c r="X7852">
        <f t="shared" si="838"/>
      </c>
      <c r="Y7852">
        <f t="shared" si="839"/>
      </c>
      <c r="Z7852">
        <f t="shared" si="840"/>
      </c>
    </row>
    <row r="7853" spans="1:26">
      <c r="W7853">
        <f t="shared" si="837"/>
      </c>
      <c r="X7853">
        <f t="shared" si="838"/>
      </c>
      <c r="Y7853">
        <f t="shared" si="839"/>
      </c>
      <c r="Z7853">
        <f t="shared" si="840"/>
      </c>
    </row>
    <row r="7854" spans="1:26">
      <c r="A7854" s="1562" t="s">
        <v>0</v>
      </c>
      <c r="B7854" s="1562"/>
      <c r="C7854" s="1562"/>
      <c r="D7854" s="1562"/>
      <c r="E7854" s="1562"/>
      <c r="F7854" s="1562"/>
      <c r="G7854" s="1562"/>
      <c r="H7854" s="1562"/>
      <c r="I7854" s="1562"/>
      <c r="W7854">
        <f t="shared" si="837"/>
      </c>
      <c r="X7854">
        <f t="shared" si="838"/>
      </c>
      <c r="Y7854">
        <f t="shared" si="839"/>
      </c>
      <c r="Z7854">
        <f t="shared" si="840"/>
      </c>
    </row>
    <row r="7855" spans="1:26">
      <c r="W7855">
        <f t="shared" si="837"/>
      </c>
      <c r="X7855">
        <f t="shared" si="838"/>
      </c>
      <c r="Y7855">
        <f t="shared" si="839"/>
      </c>
      <c r="Z7855">
        <f t="shared" si="840"/>
      </c>
    </row>
    <row r="7856" spans="1:26">
      <c r="B7856" s="124"/>
      <c r="C7856" s="124"/>
      <c r="D7856" s="124"/>
      <c r="E7856" s="124"/>
      <c r="F7856" s="124"/>
      <c r="G7856" s="124"/>
      <c r="H7856" s="124"/>
      <c r="I7856" s="124"/>
      <c r="W7856">
        <f t="shared" si="837"/>
      </c>
      <c r="X7856">
        <f t="shared" si="838"/>
      </c>
      <c r="Y7856">
        <f t="shared" si="839"/>
      </c>
      <c r="Z7856">
        <f t="shared" si="840"/>
      </c>
    </row>
    <row r="7857" spans="1:26">
      <c r="A7857" s="1" t="s">
        <v>1</v>
      </c>
      <c r="G7857" s="489" t="s">
        <v>2</v>
      </c>
      <c r="H7857" s="3" t="s">
        <v>1819</v>
      </c>
      <c r="W7857">
        <f t="shared" si="837"/>
      </c>
      <c r="X7857">
        <f t="shared" si="838"/>
      </c>
      <c r="Y7857">
        <f t="shared" si="839"/>
      </c>
      <c r="Z7857">
        <f t="shared" si="840"/>
      </c>
    </row>
    <row r="7858" spans="1:26">
      <c r="A7858" s="1" t="inlineStr">
        <is>
          <t>Dealer-139</t>
        </is>
      </c>
      <c r="F7858" s="4"/>
      <c r="G7858" s="488" t="s">
        <v>1440</v>
      </c>
      <c r="H7858" s="582" t="s">
        <v>230</v>
      </c>
      <c r="W7858">
        <f t="shared" si="837"/>
      </c>
      <c r="X7858">
        <f t="shared" si="838"/>
      </c>
      <c r="Y7858">
        <f t="shared" si="839"/>
      </c>
      <c r="Z7858">
        <f t="shared" si="840"/>
      </c>
    </row>
    <row r="7859" spans="1:26">
      <c r="A7859" s="254" t="inlineStr">
        <is>
          <t>Dealer-260</t>
        </is>
      </c>
      <c r="B7859" s="1"/>
      <c r="H7859" s="49"/>
      <c r="W7859">
        <f t="shared" si="837"/>
      </c>
      <c r="X7859">
        <f t="shared" si="838"/>
      </c>
      <c r="Y7859">
        <f t="shared" si="839"/>
      </c>
      <c r="Z7859">
        <f t="shared" si="840"/>
      </c>
    </row>
    <row r="7860" spans="1:26">
      <c r="A7860" s="254" t="inlineStr">
        <is>
          <t>Address line (redacted)</t>
        </is>
      </c>
      <c r="B7860" s="1"/>
      <c r="W7860">
        <f t="shared" si="837"/>
      </c>
      <c r="X7860">
        <f t="shared" si="838"/>
      </c>
      <c r="Y7860">
        <f t="shared" si="839"/>
      </c>
      <c r="Z7860">
        <f t="shared" si="840"/>
      </c>
    </row>
    <row r="7861" spans="1:26">
      <c r="A7861" s="1"/>
      <c r="B7861" s="1"/>
      <c r="C7861" s="1"/>
      <c r="W7861">
        <f t="shared" si="837"/>
      </c>
      <c r="X7861">
        <f t="shared" si="838"/>
      </c>
      <c r="Y7861">
        <f t="shared" si="839"/>
      </c>
      <c r="Z7861">
        <f t="shared" si="840"/>
      </c>
    </row>
    <row r="7862" spans="1:26">
      <c r="A7862" s="12" t="s">
        <v>4</v>
      </c>
      <c r="B7862" s="86" t="inlineStr">
        <is>
          <t>GSTIN-MASKED</t>
        </is>
      </c>
      <c r="D7862" s="197"/>
      <c r="E7862" s="197"/>
      <c r="F7862" s="197"/>
      <c r="G7862" s="197"/>
      <c r="H7862" s="197"/>
      <c r="W7862">
        <f t="shared" si="837"/>
      </c>
      <c r="X7862">
        <f t="shared" si="838"/>
      </c>
      <c r="Y7862">
        <f t="shared" si="839"/>
      </c>
      <c r="Z7862">
        <f t="shared" si="840"/>
      </c>
    </row>
    <row r="7863" spans="1:26">
      <c r="B7863" s="1"/>
      <c r="D7863" s="197"/>
      <c r="E7863" s="197"/>
      <c r="F7863" s="197"/>
      <c r="G7863" s="197"/>
      <c r="H7863" s="197"/>
      <c r="W7863">
        <f t="shared" si="837"/>
      </c>
      <c r="X7863">
        <f t="shared" si="838"/>
      </c>
      <c r="Y7863">
        <f t="shared" si="839"/>
      </c>
      <c r="Z7863">
        <f t="shared" si="840"/>
      </c>
    </row>
    <row r="7864" spans="1:26">
      <c r="A7864" s="1" t="s">
        <v>5</v>
      </c>
      <c r="D7864" s="197"/>
      <c r="E7864" s="197"/>
      <c r="F7864" s="197"/>
      <c r="G7864" s="197"/>
      <c r="H7864" s="197"/>
      <c r="W7864">
        <f t="shared" si="837"/>
      </c>
      <c r="X7864">
        <f t="shared" si="838"/>
      </c>
      <c r="Y7864">
        <f t="shared" si="839"/>
      </c>
      <c r="Z7864">
        <f t="shared" si="840"/>
      </c>
    </row>
    <row r="7865" spans="1:26">
      <c r="A7865" s="1" t="s">
        <v>6</v>
      </c>
      <c r="D7865" s="197"/>
      <c r="E7865" s="197"/>
      <c r="F7865" s="197"/>
      <c r="G7865" s="197"/>
      <c r="H7865" s="197"/>
      <c r="W7865">
        <f t="shared" si="837"/>
      </c>
      <c r="X7865">
        <f t="shared" si="838"/>
      </c>
      <c r="Y7865">
        <f t="shared" si="839"/>
      </c>
      <c r="Z7865">
        <f t="shared" si="840"/>
      </c>
    </row>
    <row r="7866" spans="1:26" ht="15.75" thickBot="1">
      <c r="A7866" s="1" t="s">
        <v>7</v>
      </c>
      <c r="W7866">
        <f t="shared" si="837"/>
      </c>
      <c r="X7866">
        <f t="shared" si="838"/>
      </c>
      <c r="Y7866">
        <f t="shared" si="839"/>
      </c>
      <c r="Z7866">
        <f t="shared" si="840"/>
      </c>
    </row>
    <row r="7867" spans="1:26" ht="24.75" thickBot="1">
      <c r="A7867" s="162" t="s">
        <v>8</v>
      </c>
      <c r="B7867" s="163" t="s">
        <v>9</v>
      </c>
      <c r="C7867" s="512" t="s">
        <v>10</v>
      </c>
      <c r="D7867" s="164" t="s">
        <v>11</v>
      </c>
      <c r="E7867" s="164" t="s">
        <v>12</v>
      </c>
      <c r="F7867" s="164" t="s">
        <v>13</v>
      </c>
      <c r="G7867" s="164" t="s">
        <v>14</v>
      </c>
      <c r="H7867" s="165" t="s">
        <v>15</v>
      </c>
      <c r="I7867" s="166" t="s">
        <v>16</v>
      </c>
      <c r="W7867">
        <f t="shared" si="837"/>
      </c>
      <c r="X7867">
        <f t="shared" si="838"/>
      </c>
      <c r="Y7867">
        <f t="shared" si="839"/>
      </c>
      <c r="Z7867">
        <f t="shared" si="840"/>
      </c>
    </row>
    <row r="7868" spans="1:26">
      <c r="A7868" s="5"/>
      <c r="B7868" s="1564" t="s">
        <v>18</v>
      </c>
      <c r="C7868" s="1565"/>
      <c r="D7868" s="5"/>
      <c r="E7868" s="5"/>
      <c r="F7868" s="16"/>
      <c r="G7868" s="6"/>
      <c r="H7868" s="16"/>
      <c r="I7868" s="183"/>
      <c r="W7868">
        <f t="shared" si="837"/>
      </c>
      <c r="X7868">
        <f t="shared" si="838"/>
      </c>
      <c r="Y7868">
        <f t="shared" si="839"/>
      </c>
      <c r="Z7868">
        <f t="shared" si="840"/>
      </c>
    </row>
    <row r="7869" spans="1:26">
      <c r="A7869" s="5">
        <v>1</v>
      </c>
      <c r="B7869" s="8" t="s">
        <v>467</v>
      </c>
      <c r="C7869" s="5" t="s">
        <v>466</v>
      </c>
      <c r="D7869" s="5">
        <v>1</v>
      </c>
      <c r="E7869" s="5">
        <v>4</v>
      </c>
      <c r="F7869" s="16">
        <f>+E7869*D7869</f>
      </c>
      <c r="G7869" s="6">
        <f>+E7869*D7869</f>
      </c>
      <c r="H7869" s="16">
        <v>1</v>
      </c>
      <c r="I7869" s="183">
        <f>+H7869*G7869</f>
      </c>
      <c r="J7869">
        <v>112</v>
      </c>
      <c r="K7869">
        <f>+H7869-J7869</f>
      </c>
      <c r="L7869">
        <f>+K7869*G7869</f>
      </c>
      <c r="W7869">
        <f t="shared" si="837"/>
      </c>
      <c r="X7869">
        <f t="shared" si="838"/>
      </c>
      <c r="Y7869">
        <f t="shared" si="839"/>
      </c>
      <c r="Z7869">
        <f t="shared" si="840"/>
      </c>
    </row>
    <row r="7870" spans="1:26">
      <c r="A7870" s="5">
        <v>2</v>
      </c>
      <c r="B7870" s="95" t="s">
        <v>277</v>
      </c>
      <c r="C7870" s="9" t="s">
        <v>278</v>
      </c>
      <c r="D7870" s="19">
        <v>3</v>
      </c>
      <c r="E7870" s="5">
        <v>4</v>
      </c>
      <c r="F7870" s="5">
        <f>+E7870*D7870</f>
      </c>
      <c r="G7870" s="6">
        <f>+E7870*D7870</f>
      </c>
      <c r="H7870" s="16">
        <v>1</v>
      </c>
      <c r="I7870" s="183">
        <f>+H7870*G7870</f>
      </c>
      <c r="J7870">
        <v>112</v>
      </c>
      <c r="K7870">
        <f>+H7870-J7870</f>
      </c>
      <c r="L7870">
        <f>+K7870*G7870</f>
      </c>
      <c r="W7870">
        <f t="shared" si="837"/>
      </c>
      <c r="X7870">
        <f t="shared" si="838"/>
      </c>
      <c r="Y7870">
        <f t="shared" si="839"/>
      </c>
      <c r="Z7870">
        <f t="shared" si="840"/>
      </c>
    </row>
    <row r="7871" spans="1:26">
      <c r="A7871" s="5"/>
      <c r="B7871" s="1698" t="s">
        <v>300</v>
      </c>
      <c r="C7871" s="1698"/>
      <c r="D7871" s="5"/>
      <c r="E7871" s="5"/>
      <c r="F7871" s="16"/>
      <c r="G7871" s="6"/>
      <c r="H7871" s="16"/>
      <c r="I7871" s="183"/>
      <c r="W7871">
        <f t="shared" si="837"/>
      </c>
      <c r="X7871">
        <f t="shared" si="838"/>
      </c>
      <c r="Y7871">
        <f t="shared" si="839"/>
      </c>
      <c r="Z7871">
        <f t="shared" si="840"/>
      </c>
    </row>
    <row r="7872" spans="1:26" ht="24">
      <c r="A7872" s="5">
        <v>3</v>
      </c>
      <c r="B7872" s="17" t="s">
        <v>886</v>
      </c>
      <c r="C7872" s="88" t="s">
        <v>887</v>
      </c>
      <c r="D7872" s="5">
        <v>2</v>
      </c>
      <c r="E7872" s="5">
        <v>10</v>
      </c>
      <c r="F7872" s="16">
        <v>20</v>
      </c>
      <c r="G7872" s="6">
        <f>+F7872</f>
      </c>
      <c r="H7872" s="5">
        <v>1</v>
      </c>
      <c r="I7872" s="183">
        <f>+H7872*G7872</f>
      </c>
      <c r="J7872">
        <v>18</v>
      </c>
      <c r="K7872">
        <f>+H7872-J7872</f>
      </c>
      <c r="L7872">
        <f>+K7872*G7872</f>
      </c>
      <c r="W7872">
        <f t="shared" si="837"/>
      </c>
      <c r="X7872">
        <f t="shared" si="838"/>
      </c>
      <c r="Y7872">
        <f t="shared" si="839"/>
      </c>
      <c r="Z7872">
        <f t="shared" si="840"/>
      </c>
    </row>
    <row r="7873" spans="1:26">
      <c r="A7873" s="5"/>
      <c r="B7873" s="95"/>
      <c r="C7873" s="101"/>
      <c r="D7873" s="5"/>
      <c r="E7873" s="5"/>
      <c r="F7873" s="16"/>
      <c r="G7873" s="6"/>
      <c r="H7873" s="16"/>
      <c r="I7873" s="183"/>
      <c r="W7873">
        <f t="shared" si="837"/>
      </c>
      <c r="X7873">
        <f t="shared" si="838"/>
      </c>
      <c r="Y7873">
        <f t="shared" si="839"/>
      </c>
      <c r="Z7873">
        <f t="shared" si="840"/>
      </c>
    </row>
    <row r="7874" spans="1:26">
      <c r="A7874" s="5"/>
      <c r="B7874" s="95"/>
      <c r="C7874" s="101"/>
      <c r="D7874" s="5"/>
      <c r="E7874" s="5"/>
      <c r="F7874" s="16"/>
      <c r="G7874" s="6"/>
      <c r="H7874" s="16"/>
      <c r="I7874" s="183"/>
      <c r="W7874">
        <f t="shared" si="837"/>
      </c>
      <c r="X7874">
        <f t="shared" si="838"/>
      </c>
      <c r="Y7874">
        <f t="shared" si="839"/>
      </c>
      <c r="Z7874">
        <f t="shared" si="840"/>
      </c>
    </row>
    <row r="7875" spans="1:26">
      <c r="A7875" s="5"/>
      <c r="B7875" s="95"/>
      <c r="C7875" s="101"/>
      <c r="D7875" s="5"/>
      <c r="E7875" s="5"/>
      <c r="F7875" s="16"/>
      <c r="G7875" s="6"/>
      <c r="H7875" s="16"/>
      <c r="I7875" s="183"/>
      <c r="W7875">
        <f t="shared" si="837"/>
      </c>
      <c r="X7875">
        <f t="shared" si="838"/>
      </c>
      <c r="Y7875">
        <f t="shared" si="839"/>
      </c>
      <c r="Z7875">
        <f t="shared" si="840"/>
      </c>
    </row>
    <row r="7876" spans="1:26">
      <c r="A7876" s="5"/>
      <c r="B7876" s="95"/>
      <c r="C7876" s="101"/>
      <c r="D7876" s="5"/>
      <c r="E7876" s="5"/>
      <c r="F7876" s="16"/>
      <c r="G7876" s="6"/>
      <c r="H7876" s="16"/>
      <c r="I7876" s="183"/>
      <c r="W7876">
        <f t="shared" ref="W7876:W7939" si="841">IF(LEFT($H7876&amp;"",5)="2019-",$H7876,W7875)</f>
      </c>
      <c r="X7876">
        <f t="shared" ref="X7876:X7939" si="842">IF($W7876="",0,IF(COUNTIF($AB$2:$AB$80,$W7876)&gt;0,1,0))</f>
      </c>
      <c r="Y7876">
        <f t="shared" ref="Y7876:Y7939" si="843">IF($C7876="","",UPPER(TRIM(IFERROR(LEFT($C7876&amp;"",FIND("/",$C7876&amp;"")-1),$C7876&amp;""))))</f>
      </c>
      <c r="Z7876">
        <f t="shared" ref="Z7876:Z7939" si="844">IFERROR(IF(ISNUMBER($G7876),$G7876,0),0)</f>
      </c>
    </row>
    <row r="7877" spans="1:26">
      <c r="A7877" s="5"/>
      <c r="B7877" s="95"/>
      <c r="C7877" s="101"/>
      <c r="D7877" s="5"/>
      <c r="E7877" s="5"/>
      <c r="F7877" s="16"/>
      <c r="G7877" s="6"/>
      <c r="H7877" s="16"/>
      <c r="I7877" s="183"/>
      <c r="W7877">
        <f t="shared" si="841"/>
      </c>
      <c r="X7877">
        <f t="shared" si="842"/>
      </c>
      <c r="Y7877">
        <f t="shared" si="843"/>
      </c>
      <c r="Z7877">
        <f t="shared" si="844"/>
      </c>
    </row>
    <row r="7878" spans="1:26">
      <c r="A7878" s="5"/>
      <c r="B7878" s="95"/>
      <c r="C7878" s="101"/>
      <c r="D7878" s="5"/>
      <c r="E7878" s="5"/>
      <c r="F7878" s="16"/>
      <c r="G7878" s="6"/>
      <c r="H7878" s="16"/>
      <c r="I7878" s="183"/>
      <c r="W7878">
        <f t="shared" si="841"/>
      </c>
      <c r="X7878">
        <f t="shared" si="842"/>
      </c>
      <c r="Y7878">
        <f t="shared" si="843"/>
      </c>
      <c r="Z7878">
        <f t="shared" si="844"/>
      </c>
    </row>
    <row r="7879" spans="1:26">
      <c r="A7879" s="227"/>
      <c r="B7879" s="106"/>
      <c r="C7879" s="15"/>
      <c r="D7879" s="5"/>
      <c r="E7879" s="5"/>
      <c r="F7879" s="5"/>
      <c r="G7879" s="6"/>
      <c r="H7879" s="9"/>
      <c r="I7879" s="183"/>
      <c r="W7879">
        <f t="shared" si="841"/>
      </c>
      <c r="X7879">
        <f t="shared" si="842"/>
      </c>
      <c r="Y7879">
        <f t="shared" si="843"/>
      </c>
      <c r="Z7879">
        <f t="shared" si="844"/>
      </c>
    </row>
    <row r="7880" spans="1:26" ht="15.75" thickBot="1">
      <c r="A7880" s="5"/>
      <c r="B7880" s="224"/>
      <c r="C7880" s="15"/>
      <c r="D7880" s="23"/>
      <c r="E7880" s="225"/>
      <c r="F7880" s="23"/>
      <c r="G7880" s="24"/>
      <c r="H7880" s="225"/>
      <c r="I7880" s="226"/>
      <c r="W7880">
        <f t="shared" si="841"/>
      </c>
      <c r="X7880">
        <f t="shared" si="842"/>
      </c>
      <c r="Y7880">
        <f t="shared" si="843"/>
      </c>
      <c r="Z7880">
        <f t="shared" si="844"/>
      </c>
    </row>
    <row r="7881" spans="1:26">
      <c r="A7881" s="227"/>
      <c r="B7881" s="17"/>
      <c r="C7881" s="5"/>
      <c r="D7881" s="59"/>
      <c r="E7881" s="59"/>
      <c r="F7881" s="53"/>
      <c r="G7881" s="78"/>
      <c r="H7881" s="68"/>
      <c r="I7881" s="228">
        <f>SUM(I7868:I7880)</f>
      </c>
      <c r="W7881">
        <f t="shared" si="841"/>
      </c>
      <c r="X7881">
        <f t="shared" si="842"/>
      </c>
      <c r="Y7881">
        <f t="shared" si="843"/>
      </c>
      <c r="Z7881">
        <f t="shared" si="844"/>
      </c>
    </row>
    <row r="7882" spans="1:26" ht="15.75" thickBot="1">
      <c r="A7882" s="222"/>
      <c r="B7882" s="222"/>
      <c r="C7882" s="69"/>
      <c r="D7882" s="177"/>
      <c r="E7882" s="177"/>
      <c r="F7882" s="177"/>
      <c r="G7882" s="177"/>
      <c r="H7882" s="177"/>
      <c r="I7882" s="511"/>
      <c r="W7882">
        <f t="shared" si="841"/>
      </c>
      <c r="X7882">
        <f t="shared" si="842"/>
      </c>
      <c r="Y7882">
        <f t="shared" si="843"/>
      </c>
      <c r="Z7882">
        <f t="shared" si="844"/>
      </c>
    </row>
    <row r="7883" spans="1:26" ht="21">
      <c r="A7883" s="10"/>
      <c r="B7883" s="212"/>
      <c r="C7883" s="212"/>
      <c r="D7883" s="91"/>
      <c r="E7883" s="91"/>
      <c r="F7883" s="91"/>
      <c r="G7883" s="92" t="s">
        <v>19</v>
      </c>
      <c r="H7883" s="91"/>
      <c r="I7883" s="190">
        <f>+I7881-I7882</f>
      </c>
      <c r="L7883">
        <f>SUM(L7868:L7882)</f>
      </c>
      <c r="W7883">
        <f t="shared" si="841"/>
      </c>
      <c r="X7883">
        <f t="shared" si="842"/>
      </c>
      <c r="Y7883">
        <f t="shared" si="843"/>
      </c>
      <c r="Z7883">
        <f t="shared" si="844"/>
      </c>
    </row>
    <row r="7884" spans="1:26">
      <c r="A7884" s="222"/>
      <c r="B7884" s="222"/>
      <c r="C7884" s="222"/>
      <c r="D7884" s="69" t="s">
        <v>520</v>
      </c>
      <c r="E7884" s="69"/>
      <c r="F7884" s="69"/>
      <c r="G7884" s="69"/>
      <c r="H7884" s="112">
        <v>1</v>
      </c>
      <c r="I7884" s="191">
        <f>+L7883*H7884</f>
      </c>
      <c r="W7884">
        <f t="shared" si="841"/>
      </c>
      <c r="X7884">
        <f t="shared" si="842"/>
      </c>
      <c r="Y7884">
        <f t="shared" si="843"/>
      </c>
      <c r="Z7884">
        <f t="shared" si="844"/>
      </c>
    </row>
    <row r="7885" spans="1:26">
      <c r="A7885" s="10"/>
      <c r="B7885" s="10"/>
      <c r="C7885" s="10"/>
      <c r="D7885" s="69"/>
      <c r="E7885" s="69"/>
      <c r="F7885" s="69"/>
      <c r="G7885" s="69"/>
      <c r="H7885" s="69"/>
      <c r="I7885" s="191"/>
      <c r="W7885">
        <f t="shared" si="841"/>
      </c>
      <c r="X7885">
        <f t="shared" si="842"/>
      </c>
      <c r="Y7885">
        <f t="shared" si="843"/>
      </c>
      <c r="Z7885">
        <f t="shared" si="844"/>
      </c>
    </row>
    <row r="7886" spans="1:26" ht="15.75" thickBot="1">
      <c r="A7886" s="10"/>
      <c r="B7886" s="11" t="s">
        <v>20</v>
      </c>
      <c r="C7886" s="35"/>
      <c r="D7886" s="35"/>
      <c r="E7886" s="35"/>
      <c r="F7886" s="35"/>
      <c r="G7886" s="35"/>
      <c r="H7886" s="35"/>
      <c r="I7886" s="98"/>
      <c r="W7886">
        <f t="shared" si="841"/>
      </c>
      <c r="X7886">
        <f t="shared" si="842"/>
      </c>
      <c r="Y7886">
        <f t="shared" si="843"/>
      </c>
      <c r="Z7886">
        <f t="shared" si="844"/>
      </c>
    </row>
    <row r="7887" spans="1:26" ht="15.75" thickBot="1">
      <c r="A7887" s="99"/>
      <c r="B7887" s="38"/>
      <c r="C7887" s="39" t="s">
        <v>21</v>
      </c>
      <c r="D7887" s="40">
        <f>SUM(D7868:D7886)</f>
      </c>
      <c r="E7887" s="41">
        <f>IF(H7887=I7887,"OK","NO")</f>
      </c>
      <c r="F7887" s="40">
        <f>SUM(F7868:F7886)</f>
      </c>
      <c r="G7887" s="40">
        <f>SUM(G7868:G7886)</f>
      </c>
      <c r="H7887" s="41">
        <f>SUMPRODUCT(F7868:F7882,H7868:H7882)</f>
      </c>
      <c r="I7887" s="100">
        <f>+I7883-I7884</f>
      </c>
      <c r="W7887">
        <f t="shared" si="841"/>
      </c>
      <c r="X7887">
        <f t="shared" si="842"/>
      </c>
      <c r="Y7887">
        <f t="shared" si="843"/>
      </c>
      <c r="Z7887">
        <f t="shared" si="844"/>
      </c>
    </row>
    <row r="7888" spans="1:26">
      <c r="A7888" s="10"/>
      <c r="B7888" s="10"/>
      <c r="C7888" s="91"/>
      <c r="D7888" s="91"/>
      <c r="E7888" s="91"/>
      <c r="F7888" s="91"/>
      <c r="G7888" s="91"/>
      <c r="H7888" s="154"/>
      <c r="I7888" s="91"/>
      <c r="W7888">
        <f t="shared" si="841"/>
      </c>
      <c r="X7888">
        <f t="shared" si="842"/>
      </c>
      <c r="Y7888">
        <f t="shared" si="843"/>
      </c>
      <c r="Z7888">
        <f t="shared" si="844"/>
      </c>
    </row>
    <row r="7889" spans="1:26">
      <c r="A7889" s="12" t="s">
        <v>315</v>
      </c>
      <c r="B7889" s="12"/>
      <c r="C7889" s="12"/>
      <c r="D7889" s="13"/>
      <c r="E7889" s="14"/>
      <c r="F7889" s="14"/>
      <c r="G7889" s="14"/>
      <c r="H7889" s="2"/>
      <c r="I7889" s="12"/>
      <c r="W7889">
        <f t="shared" si="841"/>
      </c>
      <c r="X7889">
        <f t="shared" si="842"/>
      </c>
      <c r="Y7889">
        <f t="shared" si="843"/>
      </c>
      <c r="Z7889">
        <f t="shared" si="844"/>
      </c>
    </row>
    <row r="7890" spans="1:26">
      <c r="W7890">
        <f t="shared" si="841"/>
      </c>
      <c r="X7890">
        <f t="shared" si="842"/>
      </c>
      <c r="Y7890">
        <f t="shared" si="843"/>
      </c>
      <c r="Z7890">
        <f t="shared" si="844"/>
      </c>
    </row>
    <row r="7891" spans="1:26">
      <c r="W7891">
        <f t="shared" si="841"/>
      </c>
      <c r="X7891">
        <f t="shared" si="842"/>
      </c>
      <c r="Y7891">
        <f t="shared" si="843"/>
      </c>
      <c r="Z7891">
        <f t="shared" si="844"/>
      </c>
    </row>
    <row r="7892" spans="1:26">
      <c r="A7892" s="1562" t="s">
        <v>0</v>
      </c>
      <c r="B7892" s="1562"/>
      <c r="C7892" s="1562"/>
      <c r="D7892" s="1562"/>
      <c r="E7892" s="1562"/>
      <c r="F7892" s="1562"/>
      <c r="G7892" s="1562"/>
      <c r="H7892" s="1562"/>
      <c r="I7892" s="1562"/>
      <c r="W7892">
        <f t="shared" si="841"/>
      </c>
      <c r="X7892">
        <f t="shared" si="842"/>
      </c>
      <c r="Y7892">
        <f t="shared" si="843"/>
      </c>
      <c r="Z7892">
        <f t="shared" si="844"/>
      </c>
    </row>
    <row r="7893" spans="1:26">
      <c r="W7893">
        <f t="shared" si="841"/>
      </c>
      <c r="X7893">
        <f t="shared" si="842"/>
      </c>
      <c r="Y7893">
        <f t="shared" si="843"/>
      </c>
      <c r="Z7893">
        <f t="shared" si="844"/>
      </c>
    </row>
    <row r="7894" spans="1:26">
      <c r="A7894" s="1" t="s">
        <v>1</v>
      </c>
      <c r="B7894" s="1"/>
      <c r="C7894" s="1"/>
      <c r="G7894" s="489" t="s">
        <v>2</v>
      </c>
      <c r="H7894" s="3" t="s">
        <v>1819</v>
      </c>
      <c r="W7894">
        <f t="shared" si="841"/>
      </c>
      <c r="X7894">
        <f t="shared" si="842"/>
      </c>
      <c r="Y7894">
        <f t="shared" si="843"/>
      </c>
      <c r="Z7894">
        <f t="shared" si="844"/>
      </c>
    </row>
    <row r="7895" spans="1:26">
      <c r="A7895" s="178" t="inlineStr">
        <is>
          <t>Dealer-292</t>
        </is>
      </c>
      <c r="B7895" s="1"/>
      <c r="C7895" s="1"/>
      <c r="F7895" s="4"/>
      <c r="G7895" s="488" t="s">
        <v>1440</v>
      </c>
      <c r="H7895" s="582" t="s">
        <v>231</v>
      </c>
      <c r="K7895" t="s">
        <v>2228</v>
      </c>
      <c r="W7895">
        <f t="shared" si="841"/>
      </c>
      <c r="X7895">
        <f t="shared" si="842"/>
      </c>
      <c r="Y7895">
        <f t="shared" si="843"/>
      </c>
      <c r="Z7895">
        <f t="shared" si="844"/>
      </c>
    </row>
    <row r="7896" spans="1:26">
      <c r="B7896" s="1"/>
      <c r="C7896" s="1"/>
      <c r="F7896" s="4"/>
      <c r="H7896" s="49"/>
      <c r="W7896">
        <f t="shared" si="841"/>
      </c>
      <c r="X7896">
        <f t="shared" si="842"/>
      </c>
      <c r="Y7896">
        <f t="shared" si="843"/>
      </c>
      <c r="Z7896">
        <f t="shared" si="844"/>
      </c>
    </row>
    <row r="7897" spans="1:26" ht="15.75">
      <c r="A7897" s="1"/>
      <c r="B7897" s="1"/>
      <c r="C7897" s="1"/>
      <c r="D7897" s="142"/>
      <c r="H7897" s="54"/>
      <c r="W7897">
        <f t="shared" si="841"/>
      </c>
      <c r="X7897">
        <f t="shared" si="842"/>
      </c>
      <c r="Y7897">
        <f t="shared" si="843"/>
      </c>
      <c r="Z7897">
        <f t="shared" si="844"/>
      </c>
    </row>
    <row r="7898" spans="1:26" ht="15.75">
      <c r="A7898" s="1"/>
      <c r="B7898" s="1"/>
      <c r="C7898" s="1"/>
      <c r="D7898" s="142"/>
      <c r="H7898" s="54"/>
      <c r="W7898">
        <f t="shared" si="841"/>
      </c>
      <c r="X7898">
        <f t="shared" si="842"/>
      </c>
      <c r="Y7898">
        <f t="shared" si="843"/>
      </c>
      <c r="Z7898">
        <f t="shared" si="844"/>
      </c>
    </row>
    <row r="7899" spans="1:26" ht="15.75">
      <c r="A7899" s="49"/>
      <c r="B7899" s="87"/>
      <c r="D7899" s="142"/>
      <c r="H7899" s="54"/>
      <c r="W7899">
        <f t="shared" si="841"/>
      </c>
      <c r="X7899">
        <f t="shared" si="842"/>
      </c>
      <c r="Y7899">
        <f t="shared" si="843"/>
      </c>
      <c r="Z7899">
        <f t="shared" si="844"/>
      </c>
    </row>
    <row r="7900" spans="1:26">
      <c r="W7900">
        <f t="shared" si="841"/>
      </c>
      <c r="X7900">
        <f t="shared" si="842"/>
      </c>
      <c r="Y7900">
        <f t="shared" si="843"/>
      </c>
      <c r="Z7900">
        <f t="shared" si="844"/>
      </c>
    </row>
    <row r="7901" spans="1:26">
      <c r="A7901" s="1" t="s">
        <v>5</v>
      </c>
      <c r="W7901">
        <f t="shared" si="841"/>
      </c>
      <c r="X7901">
        <f t="shared" si="842"/>
      </c>
      <c r="Y7901">
        <f t="shared" si="843"/>
      </c>
      <c r="Z7901">
        <f t="shared" si="844"/>
      </c>
    </row>
    <row r="7902" spans="1:26">
      <c r="A7902" s="1" t="s">
        <v>6</v>
      </c>
      <c r="W7902">
        <f t="shared" si="841"/>
      </c>
      <c r="X7902">
        <f t="shared" si="842"/>
      </c>
      <c r="Y7902">
        <f t="shared" si="843"/>
      </c>
      <c r="Z7902">
        <f t="shared" si="844"/>
      </c>
    </row>
    <row r="7903" spans="1:26">
      <c r="A7903" s="1" t="s">
        <v>7</v>
      </c>
      <c r="W7903">
        <f t="shared" si="841"/>
      </c>
      <c r="X7903">
        <f t="shared" si="842"/>
      </c>
      <c r="Y7903">
        <f t="shared" si="843"/>
      </c>
      <c r="Z7903">
        <f t="shared" si="844"/>
      </c>
    </row>
    <row r="7904" spans="1:26" ht="24">
      <c r="A7904" s="179" t="s">
        <v>8</v>
      </c>
      <c r="B7904" s="180" t="s">
        <v>9</v>
      </c>
      <c r="C7904" s="180" t="s">
        <v>10</v>
      </c>
      <c r="D7904" s="181" t="s">
        <v>11</v>
      </c>
      <c r="E7904" s="181" t="s">
        <v>12</v>
      </c>
      <c r="F7904" s="181" t="s">
        <v>13</v>
      </c>
      <c r="G7904" s="181" t="s">
        <v>14</v>
      </c>
      <c r="H7904" s="179" t="s">
        <v>15</v>
      </c>
      <c r="I7904" s="182" t="s">
        <v>16</v>
      </c>
      <c r="W7904">
        <f t="shared" si="841"/>
      </c>
      <c r="X7904">
        <f t="shared" si="842"/>
      </c>
      <c r="Y7904">
        <f t="shared" si="843"/>
      </c>
      <c r="Z7904">
        <f t="shared" si="844"/>
      </c>
    </row>
    <row r="7905" spans="1:26">
      <c r="A7905" s="5"/>
      <c r="B7905" s="1563" t="s">
        <v>539</v>
      </c>
      <c r="C7905" s="1563"/>
      <c r="D7905" s="5"/>
      <c r="E7905" s="50"/>
      <c r="F7905" s="214"/>
      <c r="G7905" s="187"/>
      <c r="H7905" s="9"/>
      <c r="I7905" s="183"/>
      <c r="W7905">
        <f t="shared" si="841"/>
      </c>
      <c r="X7905">
        <f t="shared" si="842"/>
      </c>
      <c r="Y7905">
        <f t="shared" si="843"/>
      </c>
      <c r="Z7905">
        <f t="shared" si="844"/>
      </c>
    </row>
    <row r="7906" spans="1:26">
      <c r="A7906" s="5">
        <v>1</v>
      </c>
      <c r="B7906" s="15" t="s">
        <v>400</v>
      </c>
      <c r="C7906" s="105">
        <v>355222</v>
      </c>
      <c r="D7906" s="366">
        <v>1</v>
      </c>
      <c r="E7906" s="5"/>
      <c r="F7906" s="429">
        <v>20</v>
      </c>
      <c r="G7906" s="187">
        <f>+F7906</f>
      </c>
      <c r="H7906" s="5">
        <v>1</v>
      </c>
      <c r="I7906" s="188">
        <f>+H7906*G7906</f>
      </c>
      <c r="W7906">
        <f t="shared" si="841"/>
      </c>
      <c r="X7906">
        <f t="shared" si="842"/>
      </c>
      <c r="Y7906">
        <f t="shared" si="843"/>
      </c>
      <c r="Z7906">
        <f t="shared" si="844"/>
      </c>
    </row>
    <row r="7907" spans="1:26" ht="48">
      <c r="A7907" s="5">
        <v>2</v>
      </c>
      <c r="B7907" s="104" t="s">
        <v>586</v>
      </c>
      <c r="C7907" s="105" t="s">
        <v>549</v>
      </c>
      <c r="D7907" s="366"/>
      <c r="E7907" s="5"/>
      <c r="F7907" s="429">
        <v>20</v>
      </c>
      <c r="G7907" s="187">
        <f>+F7907</f>
      </c>
      <c r="H7907" s="5">
        <v>1</v>
      </c>
      <c r="I7907" s="188">
        <f t="shared" ref="I7907:I7934" si="845">+H7907*G7907</f>
      </c>
      <c r="W7907">
        <f t="shared" si="841"/>
      </c>
      <c r="X7907">
        <f t="shared" si="842"/>
      </c>
      <c r="Y7907">
        <f t="shared" si="843"/>
      </c>
      <c r="Z7907">
        <f t="shared" si="844"/>
      </c>
    </row>
    <row r="7908" spans="1:26">
      <c r="A7908" s="5"/>
      <c r="B7908" s="15"/>
      <c r="C7908" s="105"/>
      <c r="D7908" s="5"/>
      <c r="E7908" s="5"/>
      <c r="F7908" s="429"/>
      <c r="G7908" s="187"/>
      <c r="H7908" s="5"/>
      <c r="I7908" s="188"/>
      <c r="W7908">
        <f t="shared" si="841"/>
      </c>
      <c r="X7908">
        <f t="shared" si="842"/>
      </c>
      <c r="Y7908">
        <f t="shared" si="843"/>
      </c>
      <c r="Z7908">
        <f t="shared" si="844"/>
      </c>
    </row>
    <row r="7909" spans="1:26" ht="48">
      <c r="A7909" s="5">
        <v>4</v>
      </c>
      <c r="B7909" s="15" t="s">
        <v>540</v>
      </c>
      <c r="C7909" s="105" t="s">
        <v>541</v>
      </c>
      <c r="D7909" s="366"/>
      <c r="E7909" s="5"/>
      <c r="F7909" s="429">
        <v>50</v>
      </c>
      <c r="G7909" s="187">
        <f>+F7909</f>
      </c>
      <c r="H7909" s="5">
        <v>1</v>
      </c>
      <c r="I7909" s="188">
        <f t="shared" si="845"/>
      </c>
      <c r="W7909">
        <f t="shared" si="841"/>
      </c>
      <c r="X7909">
        <f t="shared" si="842"/>
      </c>
      <c r="Y7909">
        <f t="shared" si="843"/>
      </c>
      <c r="Z7909">
        <f t="shared" si="844"/>
      </c>
    </row>
    <row r="7910" spans="1:26">
      <c r="A7910" s="5"/>
      <c r="B7910" s="1563" t="s">
        <v>1828</v>
      </c>
      <c r="C7910" s="1563"/>
      <c r="D7910" s="134"/>
      <c r="E7910" s="134"/>
      <c r="F7910" s="429"/>
      <c r="G7910" s="187"/>
      <c r="H7910" s="184"/>
      <c r="I7910" s="188"/>
      <c r="W7910">
        <f t="shared" si="841"/>
      </c>
      <c r="X7910">
        <f t="shared" si="842"/>
      </c>
      <c r="Y7910">
        <f t="shared" si="843"/>
      </c>
      <c r="Z7910">
        <f t="shared" si="844"/>
      </c>
    </row>
    <row r="7911" spans="1:26" ht="24">
      <c r="A7911" s="105">
        <v>5</v>
      </c>
      <c r="B7911" s="416" t="s">
        <v>1820</v>
      </c>
      <c r="C7911" s="105" t="s">
        <v>1821</v>
      </c>
      <c r="D7911" s="562"/>
      <c r="E7911" s="105"/>
      <c r="F7911" s="429">
        <v>2</v>
      </c>
      <c r="G7911" s="187">
        <f>+F7911</f>
      </c>
      <c r="H7911" s="105">
        <v>1</v>
      </c>
      <c r="I7911" s="188">
        <f t="shared" si="845"/>
      </c>
      <c r="W7911">
        <f t="shared" si="841"/>
      </c>
      <c r="X7911">
        <f t="shared" si="842"/>
      </c>
      <c r="Y7911">
        <f t="shared" si="843"/>
      </c>
      <c r="Z7911">
        <f t="shared" si="844"/>
      </c>
    </row>
    <row r="7912" spans="1:26">
      <c r="A7912" s="5"/>
      <c r="B7912" s="1563" t="s">
        <v>300</v>
      </c>
      <c r="C7912" s="1563"/>
      <c r="D7912" s="134"/>
      <c r="E7912" s="134"/>
      <c r="F7912" s="429"/>
      <c r="G7912" s="187"/>
      <c r="H7912" s="184"/>
      <c r="I7912" s="188"/>
      <c r="W7912">
        <f t="shared" si="841"/>
      </c>
      <c r="X7912">
        <f t="shared" si="842"/>
      </c>
      <c r="Y7912">
        <f t="shared" si="843"/>
      </c>
      <c r="Z7912">
        <f t="shared" si="844"/>
      </c>
    </row>
    <row r="7913" spans="1:26">
      <c r="A7913" s="5">
        <v>6</v>
      </c>
      <c r="B7913" s="17" t="s">
        <v>1136</v>
      </c>
      <c r="C7913" s="349" t="s">
        <v>1135</v>
      </c>
      <c r="D7913" s="561"/>
      <c r="E7913" s="19"/>
      <c r="F7913" s="429">
        <v>10</v>
      </c>
      <c r="G7913" s="187">
        <f t="shared" ref="G7913:G7920" si="846">+F7913</f>
      </c>
      <c r="H7913" s="5">
        <v>1</v>
      </c>
      <c r="I7913" s="188">
        <f t="shared" si="845"/>
      </c>
      <c r="W7913">
        <f t="shared" si="841"/>
      </c>
      <c r="X7913">
        <f t="shared" si="842"/>
      </c>
      <c r="Y7913">
        <f t="shared" si="843"/>
      </c>
      <c r="Z7913">
        <f t="shared" si="844"/>
      </c>
    </row>
    <row r="7914" spans="1:26">
      <c r="A7914" s="5"/>
      <c r="B7914" s="1563" t="s">
        <v>550</v>
      </c>
      <c r="C7914" s="1563"/>
      <c r="D7914" s="134"/>
      <c r="E7914" s="134"/>
      <c r="F7914" s="429"/>
      <c r="G7914" s="187"/>
      <c r="H7914" s="184"/>
      <c r="I7914" s="188"/>
      <c r="W7914">
        <f t="shared" si="841"/>
      </c>
      <c r="X7914">
        <f t="shared" si="842"/>
      </c>
      <c r="Y7914">
        <f t="shared" si="843"/>
      </c>
      <c r="Z7914">
        <f t="shared" si="844"/>
      </c>
    </row>
    <row r="7915" spans="1:26" ht="72.75">
      <c r="A7915" s="19">
        <v>7</v>
      </c>
      <c r="B7915" s="20" t="s">
        <v>1269</v>
      </c>
      <c r="C7915" s="48" t="s">
        <v>1270</v>
      </c>
      <c r="D7915" s="558"/>
      <c r="E7915" s="19"/>
      <c r="F7915" s="429">
        <v>5</v>
      </c>
      <c r="G7915" s="187">
        <f t="shared" si="846"/>
      </c>
      <c r="H7915" s="19">
        <v>1</v>
      </c>
      <c r="I7915" s="188">
        <f t="shared" si="845"/>
      </c>
      <c r="W7915">
        <f t="shared" si="841"/>
      </c>
      <c r="X7915">
        <f t="shared" si="842"/>
      </c>
      <c r="Y7915">
        <f t="shared" si="843"/>
      </c>
      <c r="Z7915">
        <f t="shared" si="844"/>
      </c>
    </row>
    <row r="7916" spans="1:26" ht="96.75">
      <c r="A7916" s="19">
        <v>8</v>
      </c>
      <c r="B7916" s="18" t="s">
        <v>551</v>
      </c>
      <c r="C7916" s="48" t="s">
        <v>1528</v>
      </c>
      <c r="D7916" s="560"/>
      <c r="E7916" s="19"/>
      <c r="F7916" s="429">
        <v>10</v>
      </c>
      <c r="G7916" s="187">
        <f>+F7916</f>
      </c>
      <c r="H7916" s="19">
        <v>1</v>
      </c>
      <c r="I7916" s="188">
        <f t="shared" si="845"/>
      </c>
      <c r="W7916">
        <f t="shared" si="841"/>
      </c>
      <c r="X7916">
        <f t="shared" si="842"/>
      </c>
      <c r="Y7916">
        <f t="shared" si="843"/>
      </c>
      <c r="Z7916">
        <f t="shared" si="844"/>
      </c>
    </row>
    <row r="7917" spans="1:26">
      <c r="A7917" s="19"/>
      <c r="B7917" s="1563" t="s">
        <v>796</v>
      </c>
      <c r="C7917" s="1563"/>
      <c r="D7917" s="19"/>
      <c r="E7917" s="19"/>
      <c r="F7917" s="429"/>
      <c r="G7917" s="187"/>
      <c r="H7917" s="19"/>
      <c r="I7917" s="188"/>
      <c r="W7917">
        <f t="shared" si="841"/>
      </c>
      <c r="X7917">
        <f t="shared" si="842"/>
      </c>
      <c r="Y7917">
        <f t="shared" si="843"/>
      </c>
      <c r="Z7917">
        <f t="shared" si="844"/>
      </c>
    </row>
    <row r="7918" spans="1:26" ht="48.75">
      <c r="A7918" s="19">
        <v>9</v>
      </c>
      <c r="B7918" s="224" t="s">
        <v>1827</v>
      </c>
      <c r="C7918" s="307" t="s">
        <v>1826</v>
      </c>
      <c r="D7918" s="558">
        <v>1</v>
      </c>
      <c r="E7918" s="560">
        <v>3</v>
      </c>
      <c r="F7918" s="429">
        <v>5</v>
      </c>
      <c r="G7918" s="187">
        <f t="shared" si="846"/>
      </c>
      <c r="H7918" s="19">
        <v>1</v>
      </c>
      <c r="I7918" s="188">
        <f t="shared" si="845"/>
      </c>
      <c r="W7918">
        <f t="shared" si="841"/>
      </c>
      <c r="X7918">
        <f t="shared" si="842"/>
      </c>
      <c r="Y7918">
        <f t="shared" si="843"/>
      </c>
      <c r="Z7918">
        <f t="shared" si="844"/>
      </c>
    </row>
    <row r="7919" spans="1:26" ht="36">
      <c r="A7919" s="19">
        <v>10</v>
      </c>
      <c r="B7919" s="224" t="s">
        <v>1009</v>
      </c>
      <c r="C7919" s="18" t="s">
        <v>1825</v>
      </c>
      <c r="D7919" s="560">
        <v>1</v>
      </c>
      <c r="E7919" s="19"/>
      <c r="F7919" s="429">
        <v>5</v>
      </c>
      <c r="G7919" s="187">
        <f t="shared" si="846"/>
      </c>
      <c r="H7919" s="19">
        <v>1</v>
      </c>
      <c r="I7919" s="188">
        <f t="shared" si="845"/>
      </c>
      <c r="W7919">
        <f t="shared" si="841"/>
      </c>
      <c r="X7919">
        <f t="shared" si="842"/>
      </c>
      <c r="Y7919">
        <f t="shared" si="843"/>
      </c>
      <c r="Z7919">
        <f t="shared" si="844"/>
      </c>
    </row>
    <row r="7920" spans="1:26" ht="24">
      <c r="A7920" s="19">
        <v>11</v>
      </c>
      <c r="B7920" s="106" t="s">
        <v>912</v>
      </c>
      <c r="C7920" s="309" t="s">
        <v>1824</v>
      </c>
      <c r="D7920" s="558"/>
      <c r="E7920" s="19"/>
      <c r="F7920" s="429">
        <v>5</v>
      </c>
      <c r="G7920" s="187">
        <f t="shared" si="846"/>
      </c>
      <c r="H7920" s="19">
        <v>1</v>
      </c>
      <c r="I7920" s="188">
        <f t="shared" si="845"/>
      </c>
      <c r="W7920">
        <f t="shared" si="841"/>
      </c>
      <c r="X7920">
        <f t="shared" si="842"/>
      </c>
      <c r="Y7920">
        <f t="shared" si="843"/>
      </c>
      <c r="Z7920">
        <f t="shared" si="844"/>
      </c>
    </row>
    <row r="7921" spans="1:26">
      <c r="A7921" s="19"/>
      <c r="B7921" s="1563" t="s">
        <v>565</v>
      </c>
      <c r="C7921" s="1563"/>
      <c r="D7921" s="19"/>
      <c r="E7921" s="19"/>
      <c r="F7921" s="429"/>
      <c r="G7921" s="187"/>
      <c r="H7921" s="19"/>
      <c r="I7921" s="188"/>
      <c r="W7921">
        <f t="shared" si="841"/>
      </c>
      <c r="X7921">
        <f t="shared" si="842"/>
      </c>
      <c r="Y7921">
        <f t="shared" si="843"/>
      </c>
      <c r="Z7921">
        <f t="shared" si="844"/>
      </c>
    </row>
    <row r="7922" spans="1:26" ht="24">
      <c r="A7922" s="19">
        <v>12</v>
      </c>
      <c r="B7922" s="224" t="s">
        <v>566</v>
      </c>
      <c r="C7922" s="15" t="s">
        <v>567</v>
      </c>
      <c r="D7922" s="19">
        <v>1</v>
      </c>
      <c r="E7922" s="19">
        <v>10</v>
      </c>
      <c r="F7922" s="429">
        <f>+E7922*D7922</f>
      </c>
      <c r="G7922" s="187">
        <f>+E7922*D7922</f>
      </c>
      <c r="H7922" s="19">
        <v>1</v>
      </c>
      <c r="I7922" s="188">
        <f t="shared" si="845"/>
      </c>
      <c r="W7922">
        <f t="shared" si="841"/>
      </c>
      <c r="X7922">
        <f t="shared" si="842"/>
      </c>
      <c r="Y7922">
        <f t="shared" si="843"/>
      </c>
      <c r="Z7922">
        <f t="shared" si="844"/>
      </c>
    </row>
    <row r="7923" spans="1:26" ht="24">
      <c r="A7923" s="19">
        <v>13</v>
      </c>
      <c r="B7923" s="224" t="s">
        <v>1216</v>
      </c>
      <c r="C7923" s="15" t="s">
        <v>1215</v>
      </c>
      <c r="D7923" s="559"/>
      <c r="E7923" s="19"/>
      <c r="F7923" s="429">
        <v>5</v>
      </c>
      <c r="G7923" s="187">
        <f>+F7923</f>
      </c>
      <c r="H7923" s="19">
        <v>1</v>
      </c>
      <c r="I7923" s="188">
        <f t="shared" si="845"/>
      </c>
      <c r="W7923">
        <f t="shared" si="841"/>
      </c>
      <c r="X7923">
        <f t="shared" si="842"/>
      </c>
      <c r="Y7923">
        <f t="shared" si="843"/>
      </c>
      <c r="Z7923">
        <f t="shared" si="844"/>
      </c>
    </row>
    <row r="7924" spans="1:26" ht="60.75">
      <c r="A7924" s="19">
        <v>14</v>
      </c>
      <c r="B7924" s="224" t="s">
        <v>1823</v>
      </c>
      <c r="C7924" s="48" t="s">
        <v>1822</v>
      </c>
      <c r="D7924" s="557"/>
      <c r="E7924" s="558">
        <v>4</v>
      </c>
      <c r="F7924" s="429">
        <v>5</v>
      </c>
      <c r="G7924" s="187">
        <f>+F7924</f>
      </c>
      <c r="H7924" s="19">
        <v>1</v>
      </c>
      <c r="I7924" s="188">
        <f t="shared" si="845"/>
      </c>
      <c r="W7924">
        <f t="shared" si="841"/>
      </c>
      <c r="X7924">
        <f t="shared" si="842"/>
      </c>
      <c r="Y7924">
        <f t="shared" si="843"/>
      </c>
      <c r="Z7924">
        <f t="shared" si="844"/>
      </c>
    </row>
    <row r="7925" spans="1:26">
      <c r="A7925" s="19"/>
      <c r="B7925" s="1563" t="s">
        <v>604</v>
      </c>
      <c r="C7925" s="1563"/>
      <c r="D7925" s="19"/>
      <c r="E7925" s="19"/>
      <c r="F7925" s="429"/>
      <c r="G7925" s="187"/>
      <c r="H7925" s="19"/>
      <c r="I7925" s="188"/>
      <c r="W7925">
        <f t="shared" si="841"/>
      </c>
      <c r="X7925">
        <f t="shared" si="842"/>
      </c>
      <c r="Y7925">
        <f t="shared" si="843"/>
      </c>
      <c r="Z7925">
        <f t="shared" si="844"/>
      </c>
    </row>
    <row r="7926" spans="1:26" ht="24">
      <c r="A7926" s="19">
        <v>15</v>
      </c>
      <c r="B7926" s="106" t="s">
        <v>833</v>
      </c>
      <c r="C7926" s="269" t="s">
        <v>1166</v>
      </c>
      <c r="D7926" s="557">
        <v>1</v>
      </c>
      <c r="E7926" s="19"/>
      <c r="F7926" s="429">
        <v>2</v>
      </c>
      <c r="G7926" s="187">
        <f>+F7926</f>
      </c>
      <c r="H7926" s="9">
        <v>1</v>
      </c>
      <c r="I7926" s="188">
        <f t="shared" si="845"/>
      </c>
      <c r="W7926">
        <f t="shared" si="841"/>
      </c>
      <c r="X7926">
        <f t="shared" si="842"/>
      </c>
      <c r="Y7926">
        <f t="shared" si="843"/>
      </c>
      <c r="Z7926">
        <f t="shared" si="844"/>
      </c>
    </row>
    <row r="7927" spans="1:26" ht="24">
      <c r="A7927" s="19">
        <v>16</v>
      </c>
      <c r="B7927" s="106" t="s">
        <v>916</v>
      </c>
      <c r="C7927" s="280" t="s">
        <v>917</v>
      </c>
      <c r="D7927" s="557"/>
      <c r="E7927" s="19"/>
      <c r="F7927" s="429">
        <v>2</v>
      </c>
      <c r="G7927" s="187">
        <f>+F7927</f>
      </c>
      <c r="H7927" s="9">
        <v>1</v>
      </c>
      <c r="I7927" s="188">
        <f t="shared" si="845"/>
      </c>
      <c r="W7927">
        <f t="shared" si="841"/>
      </c>
      <c r="X7927">
        <f t="shared" si="842"/>
      </c>
      <c r="Y7927">
        <f t="shared" si="843"/>
      </c>
      <c r="Z7927">
        <f t="shared" si="844"/>
      </c>
    </row>
    <row r="7928" spans="1:26" ht="24">
      <c r="A7928" s="19">
        <v>17</v>
      </c>
      <c r="B7928" s="106" t="s">
        <v>1165</v>
      </c>
      <c r="C7928" s="269" t="s">
        <v>1166</v>
      </c>
      <c r="D7928" s="557"/>
      <c r="E7928" s="19"/>
      <c r="F7928" s="429">
        <v>2</v>
      </c>
      <c r="G7928" s="187">
        <f>+F7928</f>
      </c>
      <c r="H7928" s="9">
        <v>1</v>
      </c>
      <c r="I7928" s="188">
        <f t="shared" si="845"/>
      </c>
      <c r="W7928">
        <f t="shared" si="841"/>
      </c>
      <c r="X7928">
        <f t="shared" si="842"/>
      </c>
      <c r="Y7928">
        <f t="shared" si="843"/>
      </c>
      <c r="Z7928">
        <f t="shared" si="844"/>
      </c>
    </row>
    <row r="7929" spans="1:26">
      <c r="A7929" s="19"/>
      <c r="B7929" s="106"/>
      <c r="C7929" s="269"/>
      <c r="D7929" s="19"/>
      <c r="E7929" s="19"/>
      <c r="F7929" s="429"/>
      <c r="G7929" s="187"/>
      <c r="H7929" s="9"/>
      <c r="I7929" s="188"/>
      <c r="W7929">
        <f t="shared" si="841"/>
      </c>
      <c r="X7929">
        <f t="shared" si="842"/>
      </c>
      <c r="Y7929">
        <f t="shared" si="843"/>
      </c>
      <c r="Z7929">
        <f t="shared" si="844"/>
      </c>
    </row>
    <row r="7930" spans="1:26" ht="30">
      <c r="A7930" s="5">
        <v>18</v>
      </c>
      <c r="B7930" s="106" t="s">
        <v>1196</v>
      </c>
      <c r="C7930" s="271" t="s">
        <v>1195</v>
      </c>
      <c r="D7930" s="404"/>
      <c r="E7930" s="9"/>
      <c r="F7930" s="429">
        <v>3</v>
      </c>
      <c r="G7930" s="187">
        <f>+F7930</f>
      </c>
      <c r="H7930" s="9">
        <v>1</v>
      </c>
      <c r="I7930" s="188">
        <f t="shared" si="845"/>
      </c>
      <c r="W7930">
        <f t="shared" si="841"/>
      </c>
      <c r="X7930">
        <f t="shared" si="842"/>
      </c>
      <c r="Y7930">
        <f t="shared" si="843"/>
      </c>
      <c r="Z7930">
        <f t="shared" si="844"/>
      </c>
    </row>
    <row r="7931" spans="1:26">
      <c r="A7931" s="19"/>
      <c r="B7931" s="1563" t="s">
        <v>17</v>
      </c>
      <c r="C7931" s="1563"/>
      <c r="D7931" s="19"/>
      <c r="E7931" s="316"/>
      <c r="F7931" s="429"/>
      <c r="G7931" s="187"/>
      <c r="H7931" s="185"/>
      <c r="I7931" s="188"/>
      <c r="W7931">
        <f t="shared" si="841"/>
      </c>
      <c r="X7931">
        <f t="shared" si="842"/>
      </c>
      <c r="Y7931">
        <f t="shared" si="843"/>
      </c>
      <c r="Z7931">
        <f t="shared" si="844"/>
      </c>
    </row>
    <row r="7932" spans="1:26">
      <c r="A7932" s="5">
        <v>20</v>
      </c>
      <c r="B7932" s="8" t="s">
        <v>962</v>
      </c>
      <c r="C7932" s="5" t="s">
        <v>961</v>
      </c>
      <c r="D7932" s="5">
        <v>1</v>
      </c>
      <c r="E7932" s="5">
        <v>5</v>
      </c>
      <c r="F7932" s="429">
        <f>+E7932*D7932</f>
      </c>
      <c r="G7932" s="187">
        <f>+E7932*D7932</f>
      </c>
      <c r="H7932" s="5">
        <v>1</v>
      </c>
      <c r="I7932" s="188">
        <f t="shared" si="845"/>
      </c>
      <c r="W7932">
        <f t="shared" si="841"/>
      </c>
      <c r="X7932">
        <f t="shared" si="842"/>
      </c>
      <c r="Y7932">
        <f t="shared" si="843"/>
      </c>
      <c r="Z7932">
        <f t="shared" si="844"/>
      </c>
    </row>
    <row r="7933" spans="1:26">
      <c r="A7933" s="5">
        <v>21</v>
      </c>
      <c r="B7933" s="15" t="s">
        <v>1506</v>
      </c>
      <c r="C7933" s="9" t="s">
        <v>1507</v>
      </c>
      <c r="D7933" s="437">
        <v>1</v>
      </c>
      <c r="E7933" s="5"/>
      <c r="F7933" s="429">
        <v>1</v>
      </c>
      <c r="G7933" s="187">
        <f>+F7933</f>
      </c>
      <c r="H7933" s="5">
        <v>1</v>
      </c>
      <c r="I7933" s="188">
        <f t="shared" si="845"/>
      </c>
      <c r="W7933">
        <f t="shared" si="841"/>
      </c>
      <c r="X7933">
        <f t="shared" si="842"/>
      </c>
      <c r="Y7933">
        <f t="shared" si="843"/>
      </c>
      <c r="Z7933">
        <f t="shared" si="844"/>
      </c>
    </row>
    <row r="7934" spans="1:26">
      <c r="A7934" s="5">
        <v>22</v>
      </c>
      <c r="B7934" s="8" t="s">
        <v>1399</v>
      </c>
      <c r="C7934" s="5" t="s">
        <v>1400</v>
      </c>
      <c r="D7934" s="5">
        <v>1</v>
      </c>
      <c r="E7934" s="5">
        <v>5</v>
      </c>
      <c r="F7934" s="429">
        <f>+E7934*D7934</f>
      </c>
      <c r="G7934" s="187">
        <f>+E7934*D7934</f>
      </c>
      <c r="H7934" s="5">
        <v>1</v>
      </c>
      <c r="I7934" s="188">
        <f t="shared" si="845"/>
      </c>
      <c r="W7934">
        <f t="shared" si="841"/>
      </c>
      <c r="X7934">
        <f t="shared" si="842"/>
      </c>
      <c r="Y7934">
        <f t="shared" si="843"/>
      </c>
      <c r="Z7934">
        <f t="shared" si="844"/>
      </c>
    </row>
    <row r="7935" spans="1:26">
      <c r="A7935" s="5">
        <v>23</v>
      </c>
      <c r="B7935" s="8" t="s">
        <v>2088</v>
      </c>
      <c r="C7935" s="9"/>
      <c r="D7935" s="329"/>
      <c r="E7935" s="184"/>
      <c r="F7935" s="429">
        <v>5</v>
      </c>
      <c r="G7935" s="187">
        <f>+F7935</f>
      </c>
      <c r="H7935" s="184" t="s">
        <v>780</v>
      </c>
      <c r="I7935" s="188"/>
      <c r="W7935">
        <f t="shared" si="841"/>
      </c>
      <c r="X7935">
        <f t="shared" si="842"/>
      </c>
      <c r="Y7935">
        <f t="shared" si="843"/>
      </c>
      <c r="Z7935">
        <f t="shared" si="844"/>
      </c>
    </row>
    <row r="7936" spans="1:26">
      <c r="A7936" s="5"/>
      <c r="B7936" s="10"/>
      <c r="C7936" s="10"/>
      <c r="D7936" s="5"/>
      <c r="E7936" s="185"/>
      <c r="F7936" s="186"/>
      <c r="G7936" s="187"/>
      <c r="H7936" s="185"/>
      <c r="I7936" s="188"/>
      <c r="W7936">
        <f t="shared" si="841"/>
      </c>
      <c r="X7936">
        <f t="shared" si="842"/>
      </c>
      <c r="Y7936">
        <f t="shared" si="843"/>
      </c>
      <c r="Z7936">
        <f t="shared" si="844"/>
      </c>
    </row>
    <row r="7937" spans="1:26" ht="15.75" thickBot="1">
      <c r="A7937" s="10"/>
      <c r="B7937" s="10"/>
      <c r="C7937" s="10"/>
      <c r="D7937" s="109"/>
      <c r="E7937" s="109"/>
      <c r="F7937" s="109"/>
      <c r="G7937" s="109"/>
      <c r="H7937" s="109"/>
      <c r="I7937" s="189"/>
      <c r="W7937">
        <f t="shared" si="841"/>
      </c>
      <c r="X7937">
        <f t="shared" si="842"/>
      </c>
      <c r="Y7937">
        <f t="shared" si="843"/>
      </c>
      <c r="Z7937">
        <f t="shared" si="844"/>
      </c>
    </row>
    <row r="7938" spans="1:26">
      <c r="A7938" s="10"/>
      <c r="B7938" s="1568" t="s">
        <v>2230</v>
      </c>
      <c r="C7938" s="1569"/>
      <c r="D7938" s="91"/>
      <c r="E7938" s="91"/>
      <c r="F7938" s="91"/>
      <c r="G7938" s="92" t="s">
        <v>19</v>
      </c>
      <c r="H7938" s="91"/>
      <c r="I7938" s="190">
        <f>SUM(I7905:I7937)</f>
      </c>
      <c r="W7938">
        <f t="shared" si="841"/>
      </c>
      <c r="X7938">
        <f t="shared" si="842"/>
      </c>
      <c r="Y7938">
        <f t="shared" si="843"/>
      </c>
      <c r="Z7938">
        <f t="shared" si="844"/>
      </c>
    </row>
    <row r="7939" spans="1:26">
      <c r="A7939" s="10"/>
      <c r="B7939" s="1590"/>
      <c r="C7939" s="1591"/>
      <c r="D7939" s="69"/>
      <c r="E7939" s="69"/>
      <c r="F7939" s="69"/>
      <c r="G7939" s="69"/>
      <c r="H7939" s="112"/>
      <c r="I7939" s="191"/>
      <c r="W7939">
        <f t="shared" si="841"/>
      </c>
      <c r="X7939">
        <f t="shared" si="842"/>
      </c>
      <c r="Y7939">
        <f t="shared" si="843"/>
      </c>
      <c r="Z7939">
        <f t="shared" si="844"/>
      </c>
    </row>
    <row r="7940" spans="1:26">
      <c r="A7940" s="10"/>
      <c r="B7940" s="11" t="s">
        <v>20</v>
      </c>
      <c r="C7940" s="10"/>
      <c r="D7940" s="10"/>
      <c r="E7940" s="10"/>
      <c r="F7940" s="10"/>
      <c r="G7940" s="10"/>
      <c r="H7940" s="10"/>
      <c r="I7940" s="97"/>
      <c r="W7940">
        <f t="shared" ref="W7940:W8003" si="847">IF(LEFT($H7940&amp;"",5)="2019-",$H7940,W7939)</f>
      </c>
      <c r="X7940">
        <f t="shared" ref="X7940:X8003" si="848">IF($W7940="",0,IF(COUNTIF($AB$2:$AB$80,$W7940)&gt;0,1,0))</f>
      </c>
      <c r="Y7940">
        <f t="shared" ref="Y7940:Y8003" si="849">IF($C7940="","",UPPER(TRIM(IFERROR(LEFT($C7940&amp;"",FIND("/",$C7940&amp;"")-1),$C7940&amp;""))))</f>
      </c>
      <c r="Z7940">
        <f t="shared" ref="Z7940:Z8003" si="850">IFERROR(IF(ISNUMBER($G7940),$G7940,0),0)</f>
      </c>
    </row>
    <row r="7941" spans="1:26">
      <c r="A7941" s="99"/>
      <c r="B7941" s="11"/>
      <c r="C7941" s="192" t="s">
        <v>21</v>
      </c>
      <c r="D7941" s="192">
        <f>SUM(D7905:D7940)</f>
      </c>
      <c r="E7941" s="99">
        <f>IF(H7941=I7941,"OK","NO")</f>
      </c>
      <c r="F7941" s="192">
        <f>SUM(F7905:F7940)</f>
      </c>
      <c r="G7941" s="192">
        <f>SUM(G7905:G7940)</f>
      </c>
      <c r="H7941" s="193">
        <f>SUMPRODUCT(F7902:F7937,H7902:H7937)</f>
      </c>
      <c r="I7941" s="194">
        <f>+I7938-I7939</f>
      </c>
      <c r="J7941">
        <f>+G7941+G7534</f>
      </c>
      <c r="L7941">
        <f>43+44+120</f>
      </c>
      <c r="W7941">
        <f t="shared" si="847"/>
      </c>
      <c r="X7941">
        <f t="shared" si="848"/>
      </c>
      <c r="Y7941">
        <f t="shared" si="849"/>
      </c>
      <c r="Z7941">
        <f t="shared" si="850"/>
      </c>
    </row>
    <row r="7942" spans="1:26">
      <c r="A7942" s="10"/>
      <c r="B7942" s="10"/>
      <c r="C7942" s="10"/>
      <c r="D7942" s="10"/>
      <c r="E7942" s="10"/>
      <c r="F7942" s="10"/>
      <c r="G7942" s="10"/>
      <c r="H7942" s="69" t="s">
        <v>2089</v>
      </c>
      <c r="I7942" s="10"/>
      <c r="W7942">
        <f t="shared" si="847"/>
      </c>
      <c r="X7942">
        <f t="shared" si="848"/>
      </c>
      <c r="Y7942">
        <f t="shared" si="849"/>
      </c>
      <c r="Z7942">
        <f t="shared" si="850"/>
      </c>
    </row>
    <row r="7943" spans="1:26">
      <c r="A7943" s="12" t="s">
        <v>315</v>
      </c>
      <c r="B7943" s="12"/>
      <c r="C7943" s="12"/>
      <c r="D7943" s="13"/>
      <c r="E7943" s="14"/>
      <c r="F7943" s="14"/>
      <c r="G7943" s="14"/>
      <c r="H7943" s="2"/>
      <c r="I7943" s="12"/>
      <c r="W7943">
        <f t="shared" si="847"/>
      </c>
      <c r="X7943">
        <f t="shared" si="848"/>
      </c>
      <c r="Y7943">
        <f t="shared" si="849"/>
      </c>
      <c r="Z7943">
        <f t="shared" si="850"/>
      </c>
    </row>
    <row r="7944" spans="1:26">
      <c r="W7944">
        <f t="shared" si="847"/>
      </c>
      <c r="X7944">
        <f t="shared" si="848"/>
      </c>
      <c r="Y7944">
        <f t="shared" si="849"/>
      </c>
      <c r="Z7944">
        <f t="shared" si="850"/>
      </c>
    </row>
    <row r="7945" spans="1:26">
      <c r="W7945">
        <f t="shared" si="847"/>
      </c>
      <c r="X7945">
        <f t="shared" si="848"/>
      </c>
      <c r="Y7945">
        <f t="shared" si="849"/>
      </c>
      <c r="Z7945">
        <f t="shared" si="850"/>
      </c>
    </row>
    <row r="7946" spans="1:26">
      <c r="W7946">
        <f t="shared" si="847"/>
      </c>
      <c r="X7946">
        <f t="shared" si="848"/>
      </c>
      <c r="Y7946">
        <f t="shared" si="849"/>
      </c>
      <c r="Z7946">
        <f t="shared" si="850"/>
      </c>
    </row>
    <row r="7947" spans="1:26">
      <c r="A7947" s="1562" t="s">
        <v>0</v>
      </c>
      <c r="B7947" s="1562"/>
      <c r="C7947" s="1562"/>
      <c r="D7947" s="1562"/>
      <c r="E7947" s="1562"/>
      <c r="F7947" s="1562"/>
      <c r="G7947" s="1562"/>
      <c r="H7947" s="1562"/>
      <c r="I7947" s="1562"/>
      <c r="W7947">
        <f t="shared" si="847"/>
      </c>
      <c r="X7947">
        <f t="shared" si="848"/>
      </c>
      <c r="Y7947">
        <f t="shared" si="849"/>
      </c>
      <c r="Z7947">
        <f t="shared" si="850"/>
      </c>
    </row>
    <row r="7948" spans="1:26">
      <c r="W7948">
        <f t="shared" si="847"/>
      </c>
      <c r="X7948">
        <f t="shared" si="848"/>
      </c>
      <c r="Y7948">
        <f t="shared" si="849"/>
      </c>
      <c r="Z7948">
        <f t="shared" si="850"/>
      </c>
    </row>
    <row r="7949" spans="1:26">
      <c r="A7949" s="1" t="s">
        <v>1</v>
      </c>
      <c r="B7949" s="1"/>
      <c r="G7949" s="2" t="s">
        <v>2</v>
      </c>
      <c r="H7949" s="3" t="s">
        <v>1819</v>
      </c>
      <c r="W7949">
        <f t="shared" si="847"/>
      </c>
      <c r="X7949">
        <f t="shared" si="848"/>
      </c>
      <c r="Y7949">
        <f t="shared" si="849"/>
      </c>
      <c r="Z7949">
        <f t="shared" si="850"/>
      </c>
    </row>
    <row r="7950" spans="1:26">
      <c r="A7950" s="1" t="inlineStr">
        <is>
          <t>Dealer-049</t>
        </is>
      </c>
      <c r="B7950" s="1"/>
      <c r="F7950" s="4"/>
      <c r="G7950" s="451" t="s">
        <v>1440</v>
      </c>
      <c r="H7950" s="582" t="s">
        <v>232</v>
      </c>
      <c r="W7950">
        <f t="shared" si="847"/>
      </c>
      <c r="X7950">
        <f t="shared" si="848"/>
      </c>
      <c r="Y7950">
        <f t="shared" si="849"/>
      </c>
      <c r="Z7950">
        <f t="shared" si="850"/>
      </c>
    </row>
    <row r="7951" spans="1:26">
      <c r="A7951" s="1" t="inlineStr">
        <is>
          <t>Address line (redacted)</t>
        </is>
      </c>
      <c r="B7951" s="1"/>
      <c r="H7951" s="22"/>
      <c r="W7951">
        <f t="shared" si="847"/>
      </c>
      <c r="X7951">
        <f t="shared" si="848"/>
      </c>
      <c r="Y7951">
        <f t="shared" si="849"/>
      </c>
      <c r="Z7951">
        <f t="shared" si="850"/>
      </c>
    </row>
    <row r="7952" spans="1:26">
      <c r="A7952" s="1" t="inlineStr">
        <is>
          <t>Address line (redacted)</t>
        </is>
      </c>
      <c r="B7952" s="1"/>
      <c r="D7952" s="85"/>
      <c r="E7952" s="85"/>
      <c r="F7952" s="85"/>
      <c r="G7952" s="85"/>
      <c r="H7952" s="85"/>
      <c r="W7952">
        <f t="shared" si="847"/>
      </c>
      <c r="X7952">
        <f t="shared" si="848"/>
      </c>
      <c r="Y7952">
        <f t="shared" si="849"/>
      </c>
      <c r="Z7952">
        <f t="shared" si="850"/>
      </c>
    </row>
    <row r="7953" spans="1:26">
      <c r="A7953" s="268" t="s">
        <v>598</v>
      </c>
      <c r="B7953" s="243" t="inlineStr">
        <is>
          <t>GSTIN-MASKED</t>
        </is>
      </c>
      <c r="D7953" s="85"/>
      <c r="E7953" s="85"/>
      <c r="F7953" s="85"/>
      <c r="G7953" s="85"/>
      <c r="H7953" s="85"/>
      <c r="W7953">
        <f t="shared" si="847"/>
      </c>
      <c r="X7953">
        <f t="shared" si="848"/>
      </c>
      <c r="Y7953">
        <f t="shared" si="849"/>
      </c>
      <c r="Z7953">
        <f t="shared" si="850"/>
      </c>
    </row>
    <row r="7954" spans="1:26">
      <c r="A7954" s="49"/>
      <c r="B7954" s="87"/>
      <c r="W7954">
        <f t="shared" si="847"/>
      </c>
      <c r="X7954">
        <f t="shared" si="848"/>
      </c>
      <c r="Y7954">
        <f t="shared" si="849"/>
      </c>
      <c r="Z7954">
        <f t="shared" si="850"/>
      </c>
    </row>
    <row r="7955" spans="1:26">
      <c r="A7955" s="1" t="s">
        <v>5</v>
      </c>
      <c r="W7955">
        <f t="shared" si="847"/>
      </c>
      <c r="X7955">
        <f t="shared" si="848"/>
      </c>
      <c r="Y7955">
        <f t="shared" si="849"/>
      </c>
      <c r="Z7955">
        <f t="shared" si="850"/>
      </c>
    </row>
    <row r="7956" spans="1:26">
      <c r="A7956" s="1" t="s">
        <v>6</v>
      </c>
      <c r="W7956">
        <f t="shared" si="847"/>
      </c>
      <c r="X7956">
        <f t="shared" si="848"/>
      </c>
      <c r="Y7956">
        <f t="shared" si="849"/>
      </c>
      <c r="Z7956">
        <f t="shared" si="850"/>
      </c>
    </row>
    <row r="7957" spans="1:26">
      <c r="A7957" s="1" t="s">
        <v>7</v>
      </c>
      <c r="W7957">
        <f t="shared" si="847"/>
      </c>
      <c r="X7957">
        <f t="shared" si="848"/>
      </c>
      <c r="Y7957">
        <f t="shared" si="849"/>
      </c>
      <c r="Z7957">
        <f t="shared" si="850"/>
      </c>
    </row>
    <row r="7958" spans="1:26" ht="24">
      <c r="A7958" s="88" t="s">
        <v>8</v>
      </c>
      <c r="B7958" s="89" t="s">
        <v>9</v>
      </c>
      <c r="C7958" s="89" t="s">
        <v>10</v>
      </c>
      <c r="D7958" s="34" t="s">
        <v>11</v>
      </c>
      <c r="E7958" s="34" t="s">
        <v>12</v>
      </c>
      <c r="F7958" s="34" t="s">
        <v>13</v>
      </c>
      <c r="G7958" s="34" t="s">
        <v>14</v>
      </c>
      <c r="H7958" s="88" t="s">
        <v>15</v>
      </c>
      <c r="I7958" s="90" t="s">
        <v>16</v>
      </c>
      <c r="W7958">
        <f t="shared" si="847"/>
      </c>
      <c r="X7958">
        <f t="shared" si="848"/>
      </c>
      <c r="Y7958">
        <f t="shared" si="849"/>
      </c>
      <c r="Z7958">
        <f t="shared" si="850"/>
      </c>
    </row>
    <row r="7959" spans="1:26">
      <c r="A7959" s="5"/>
      <c r="B7959" s="1564" t="s">
        <v>375</v>
      </c>
      <c r="C7959" s="1565"/>
      <c r="D7959" s="9"/>
      <c r="E7959" s="9"/>
      <c r="F7959" s="6"/>
      <c r="G7959" s="6"/>
      <c r="H7959" s="5"/>
      <c r="I7959" s="183"/>
      <c r="W7959">
        <f t="shared" si="847"/>
      </c>
      <c r="X7959">
        <f t="shared" si="848"/>
      </c>
      <c r="Y7959">
        <f t="shared" si="849"/>
      </c>
      <c r="Z7959">
        <f t="shared" si="850"/>
      </c>
    </row>
    <row r="7960" spans="1:26">
      <c r="A7960" s="5">
        <v>1</v>
      </c>
      <c r="B7960" s="273" t="s">
        <v>715</v>
      </c>
      <c r="C7960" s="279" t="s">
        <v>716</v>
      </c>
      <c r="D7960" s="9">
        <v>1</v>
      </c>
      <c r="E7960" s="9">
        <v>25</v>
      </c>
      <c r="F7960" s="5">
        <f>+E7960*D7960</f>
      </c>
      <c r="G7960" s="6">
        <f>+E7960*D7960</f>
      </c>
      <c r="H7960" s="5">
        <v>1</v>
      </c>
      <c r="I7960" s="183">
        <f>+H7960*G7960</f>
      </c>
      <c r="J7960">
        <f>+H7960*G7960</f>
      </c>
      <c r="W7960">
        <f t="shared" si="847"/>
      </c>
      <c r="X7960">
        <f t="shared" si="848"/>
      </c>
      <c r="Y7960">
        <f t="shared" si="849"/>
      </c>
      <c r="Z7960">
        <f t="shared" si="850"/>
      </c>
    </row>
    <row r="7961" spans="1:26">
      <c r="A7961" s="5"/>
      <c r="B7961" s="1564" t="s">
        <v>550</v>
      </c>
      <c r="C7961" s="1565"/>
      <c r="D7961" s="9"/>
      <c r="E7961" s="9"/>
      <c r="F7961" s="6"/>
      <c r="G7961" s="6"/>
      <c r="H7961" s="5"/>
      <c r="I7961" s="183"/>
      <c r="J7961">
        <f t="shared" ref="J7961:J7977" si="851">+H7961*G7961</f>
      </c>
      <c r="W7961">
        <f t="shared" si="847"/>
      </c>
      <c r="X7961">
        <f t="shared" si="848"/>
      </c>
      <c r="Y7961">
        <f t="shared" si="849"/>
      </c>
      <c r="Z7961">
        <f t="shared" si="850"/>
      </c>
    </row>
    <row r="7962" spans="1:26" ht="24">
      <c r="A7962" s="19">
        <v>2</v>
      </c>
      <c r="B7962" s="224" t="s">
        <v>1599</v>
      </c>
      <c r="C7962" s="104" t="s">
        <v>1600</v>
      </c>
      <c r="D7962" s="19">
        <v>1</v>
      </c>
      <c r="E7962" s="19">
        <v>30</v>
      </c>
      <c r="F7962" s="5">
        <f t="shared" ref="F7962:F7977" si="852">+E7962*D7962</f>
      </c>
      <c r="G7962" s="6">
        <f t="shared" ref="G7962:G7977" si="853">+E7962*D7962</f>
      </c>
      <c r="H7962" s="19">
        <v>1</v>
      </c>
      <c r="I7962" s="183">
        <f t="shared" ref="I7962:I7977" si="854">+H7962*G7962</f>
      </c>
      <c r="J7962">
        <f t="shared" si="851"/>
      </c>
      <c r="W7962">
        <f t="shared" si="847"/>
      </c>
      <c r="X7962">
        <f t="shared" si="848"/>
      </c>
      <c r="Y7962">
        <f t="shared" si="849"/>
      </c>
      <c r="Z7962">
        <f t="shared" si="850"/>
      </c>
    </row>
    <row r="7963" spans="1:26">
      <c r="A7963" s="19"/>
      <c r="B7963" s="1564" t="s">
        <v>604</v>
      </c>
      <c r="C7963" s="1565"/>
      <c r="D7963" s="19"/>
      <c r="E7963" s="19"/>
      <c r="F7963" s="5"/>
      <c r="G7963" s="6"/>
      <c r="H7963" s="19"/>
      <c r="I7963" s="183"/>
      <c r="J7963">
        <f t="shared" si="851"/>
      </c>
      <c r="W7963">
        <f t="shared" si="847"/>
      </c>
      <c r="X7963">
        <f t="shared" si="848"/>
      </c>
      <c r="Y7963">
        <f t="shared" si="849"/>
      </c>
      <c r="Z7963">
        <f t="shared" si="850"/>
      </c>
    </row>
    <row r="7964" spans="1:26" ht="30">
      <c r="A7964" s="5">
        <v>3</v>
      </c>
      <c r="B7964" s="106" t="s">
        <v>1240</v>
      </c>
      <c r="C7964" s="271" t="s">
        <v>1241</v>
      </c>
      <c r="D7964" s="19">
        <v>1</v>
      </c>
      <c r="E7964" s="5">
        <v>10</v>
      </c>
      <c r="F7964" s="5">
        <f t="shared" si="852"/>
      </c>
      <c r="G7964" s="6">
        <f t="shared" si="853"/>
      </c>
      <c r="H7964" s="9">
        <v>1</v>
      </c>
      <c r="I7964" s="183">
        <f t="shared" si="854"/>
      </c>
      <c r="J7964">
        <f t="shared" si="851"/>
      </c>
      <c r="W7964">
        <f t="shared" si="847"/>
      </c>
      <c r="X7964">
        <f t="shared" si="848"/>
      </c>
      <c r="Y7964">
        <f t="shared" si="849"/>
      </c>
      <c r="Z7964">
        <f t="shared" si="850"/>
      </c>
    </row>
    <row r="7965" spans="1:26" ht="24">
      <c r="A7965" s="5">
        <v>4</v>
      </c>
      <c r="B7965" s="106" t="s">
        <v>628</v>
      </c>
      <c r="C7965" s="15" t="s">
        <v>629</v>
      </c>
      <c r="D7965" s="19">
        <v>1</v>
      </c>
      <c r="E7965" s="5">
        <v>10</v>
      </c>
      <c r="F7965" s="5">
        <f t="shared" si="852"/>
      </c>
      <c r="G7965" s="6">
        <f t="shared" si="853"/>
      </c>
      <c r="H7965" s="9">
        <v>1</v>
      </c>
      <c r="I7965" s="183">
        <f t="shared" si="854"/>
      </c>
      <c r="J7965">
        <f t="shared" si="851"/>
      </c>
      <c r="W7965">
        <f t="shared" si="847"/>
      </c>
      <c r="X7965">
        <f t="shared" si="848"/>
      </c>
      <c r="Y7965">
        <f t="shared" si="849"/>
      </c>
      <c r="Z7965">
        <f t="shared" si="850"/>
      </c>
    </row>
    <row r="7966" spans="1:26" ht="30">
      <c r="A7966" s="5">
        <v>5</v>
      </c>
      <c r="B7966" s="106" t="s">
        <v>912</v>
      </c>
      <c r="C7966" s="271" t="s">
        <v>911</v>
      </c>
      <c r="D7966" s="19">
        <v>1</v>
      </c>
      <c r="E7966" s="5">
        <v>10</v>
      </c>
      <c r="F7966" s="5">
        <f t="shared" si="852"/>
      </c>
      <c r="G7966" s="6">
        <f t="shared" si="853"/>
      </c>
      <c r="H7966" s="9">
        <v>1</v>
      </c>
      <c r="I7966" s="183">
        <f t="shared" si="854"/>
      </c>
      <c r="J7966">
        <f t="shared" si="851"/>
      </c>
      <c r="W7966">
        <f t="shared" si="847"/>
      </c>
      <c r="X7966">
        <f t="shared" si="848"/>
      </c>
      <c r="Y7966">
        <f t="shared" si="849"/>
      </c>
      <c r="Z7966">
        <f t="shared" si="850"/>
      </c>
    </row>
    <row r="7967" spans="1:26">
      <c r="A7967" s="5"/>
      <c r="B7967" s="1564" t="s">
        <v>738</v>
      </c>
      <c r="C7967" s="1565"/>
      <c r="D7967" s="9"/>
      <c r="E7967" s="9"/>
      <c r="F7967" s="5"/>
      <c r="G7967" s="6"/>
      <c r="H7967" s="5"/>
      <c r="I7967" s="183"/>
      <c r="J7967">
        <f t="shared" si="851"/>
      </c>
      <c r="W7967">
        <f t="shared" si="847"/>
      </c>
      <c r="X7967">
        <f t="shared" si="848"/>
      </c>
      <c r="Y7967">
        <f t="shared" si="849"/>
      </c>
      <c r="Z7967">
        <f t="shared" si="850"/>
      </c>
    </row>
    <row r="7968" spans="1:26">
      <c r="A7968" s="5">
        <v>6</v>
      </c>
      <c r="B7968" s="17" t="s">
        <v>497</v>
      </c>
      <c r="C7968" s="5" t="s">
        <v>498</v>
      </c>
      <c r="D7968" s="5">
        <v>1</v>
      </c>
      <c r="E7968" s="5">
        <v>50</v>
      </c>
      <c r="F7968" s="5">
        <v>50</v>
      </c>
      <c r="G7968" s="6">
        <f>+F7968</f>
      </c>
      <c r="H7968" s="7">
        <v>1</v>
      </c>
      <c r="I7968" s="183">
        <f t="shared" si="854"/>
      </c>
      <c r="J7968">
        <f t="shared" si="851"/>
      </c>
      <c r="W7968">
        <f t="shared" si="847"/>
      </c>
      <c r="X7968">
        <f t="shared" si="848"/>
      </c>
      <c r="Y7968">
        <f t="shared" si="849"/>
      </c>
      <c r="Z7968">
        <f t="shared" si="850"/>
      </c>
    </row>
    <row r="7969" spans="1:26">
      <c r="A7969" s="5"/>
      <c r="B7969" s="1564" t="s">
        <v>18</v>
      </c>
      <c r="C7969" s="1565"/>
      <c r="D7969" s="9"/>
      <c r="E7969" s="9"/>
      <c r="F7969" s="5"/>
      <c r="G7969" s="6"/>
      <c r="H7969" s="5"/>
      <c r="I7969" s="183"/>
      <c r="J7969">
        <f t="shared" si="851"/>
      </c>
      <c r="W7969">
        <f t="shared" si="847"/>
      </c>
      <c r="X7969">
        <f t="shared" si="848"/>
      </c>
      <c r="Y7969">
        <f t="shared" si="849"/>
      </c>
      <c r="Z7969">
        <f t="shared" si="850"/>
      </c>
    </row>
    <row r="7970" spans="1:26">
      <c r="A7970" s="5">
        <v>7</v>
      </c>
      <c r="B7970" s="128" t="s">
        <v>835</v>
      </c>
      <c r="C7970" s="101" t="s">
        <v>834</v>
      </c>
      <c r="D7970" s="19">
        <v>2</v>
      </c>
      <c r="E7970" s="5">
        <v>4</v>
      </c>
      <c r="F7970" s="5">
        <f t="shared" si="852"/>
      </c>
      <c r="G7970" s="6">
        <f t="shared" si="853"/>
      </c>
      <c r="H7970" s="5">
        <v>1</v>
      </c>
      <c r="I7970" s="183">
        <f t="shared" si="854"/>
      </c>
      <c r="J7970">
        <f t="shared" si="851"/>
      </c>
      <c r="W7970">
        <f t="shared" si="847"/>
      </c>
      <c r="X7970">
        <f t="shared" si="848"/>
      </c>
      <c r="Y7970">
        <f t="shared" si="849"/>
      </c>
      <c r="Z7970">
        <f t="shared" si="850"/>
      </c>
    </row>
    <row r="7971" spans="1:26">
      <c r="A7971" s="5">
        <v>8</v>
      </c>
      <c r="B7971" s="128" t="s">
        <v>1004</v>
      </c>
      <c r="C7971" s="9" t="s">
        <v>1003</v>
      </c>
      <c r="D7971" s="19">
        <v>1</v>
      </c>
      <c r="E7971" s="5">
        <v>4</v>
      </c>
      <c r="F7971" s="5">
        <f t="shared" si="852"/>
      </c>
      <c r="G7971" s="6">
        <f t="shared" si="853"/>
      </c>
      <c r="H7971" s="16">
        <v>1</v>
      </c>
      <c r="I7971" s="183">
        <f t="shared" si="854"/>
      </c>
      <c r="J7971">
        <f t="shared" si="851"/>
      </c>
      <c r="W7971">
        <f t="shared" si="847"/>
      </c>
      <c r="X7971">
        <f t="shared" si="848"/>
      </c>
      <c r="Y7971">
        <f t="shared" si="849"/>
      </c>
      <c r="Z7971">
        <f t="shared" si="850"/>
      </c>
    </row>
    <row r="7972" spans="1:26">
      <c r="A7972" s="5">
        <v>9</v>
      </c>
      <c r="B7972" s="95" t="s">
        <v>318</v>
      </c>
      <c r="C7972" s="9" t="s">
        <v>319</v>
      </c>
      <c r="D7972" s="19">
        <v>3</v>
      </c>
      <c r="E7972" s="5">
        <v>4</v>
      </c>
      <c r="F7972" s="5">
        <f t="shared" si="852"/>
      </c>
      <c r="G7972" s="6">
        <f t="shared" si="853"/>
      </c>
      <c r="H7972" s="16">
        <v>1</v>
      </c>
      <c r="I7972" s="183">
        <f t="shared" si="854"/>
      </c>
      <c r="J7972">
        <f t="shared" si="851"/>
      </c>
      <c r="W7972">
        <f t="shared" si="847"/>
      </c>
      <c r="X7972">
        <f t="shared" si="848"/>
      </c>
      <c r="Y7972">
        <f t="shared" si="849"/>
      </c>
      <c r="Z7972">
        <f t="shared" si="850"/>
      </c>
    </row>
    <row r="7973" spans="1:26">
      <c r="A7973" s="5">
        <v>10</v>
      </c>
      <c r="B7973" s="95" t="s">
        <v>277</v>
      </c>
      <c r="C7973" s="9" t="s">
        <v>278</v>
      </c>
      <c r="D7973" s="19">
        <v>3</v>
      </c>
      <c r="E7973" s="5">
        <v>4</v>
      </c>
      <c r="F7973" s="5">
        <f t="shared" si="852"/>
      </c>
      <c r="G7973" s="6">
        <f t="shared" si="853"/>
      </c>
      <c r="H7973" s="16">
        <v>1</v>
      </c>
      <c r="I7973" s="183">
        <f t="shared" si="854"/>
      </c>
      <c r="J7973">
        <f t="shared" si="851"/>
      </c>
      <c r="W7973">
        <f t="shared" si="847"/>
      </c>
      <c r="X7973">
        <f t="shared" si="848"/>
      </c>
      <c r="Y7973">
        <f t="shared" si="849"/>
      </c>
      <c r="Z7973">
        <f t="shared" si="850"/>
      </c>
    </row>
    <row r="7974" spans="1:26" ht="24">
      <c r="A7974" s="5">
        <v>11</v>
      </c>
      <c r="B7974" s="95" t="s">
        <v>846</v>
      </c>
      <c r="C7974" s="101" t="s">
        <v>845</v>
      </c>
      <c r="D7974" s="19">
        <v>2</v>
      </c>
      <c r="E7974" s="5">
        <v>4</v>
      </c>
      <c r="F7974" s="5">
        <f t="shared" si="852"/>
      </c>
      <c r="G7974" s="6">
        <f t="shared" si="853"/>
      </c>
      <c r="H7974" s="16">
        <v>1</v>
      </c>
      <c r="I7974" s="183">
        <f t="shared" si="854"/>
      </c>
      <c r="J7974">
        <f t="shared" si="851"/>
      </c>
      <c r="W7974">
        <f t="shared" si="847"/>
      </c>
      <c r="X7974">
        <f t="shared" si="848"/>
      </c>
      <c r="Y7974">
        <f t="shared" si="849"/>
      </c>
      <c r="Z7974">
        <f t="shared" si="850"/>
      </c>
    </row>
    <row r="7975" spans="1:26" ht="24">
      <c r="A7975" s="5">
        <v>12</v>
      </c>
      <c r="B7975" s="15" t="s">
        <v>521</v>
      </c>
      <c r="C7975" s="5" t="s">
        <v>522</v>
      </c>
      <c r="D7975" s="19">
        <v>1</v>
      </c>
      <c r="E7975" s="16">
        <v>4</v>
      </c>
      <c r="F7975" s="5">
        <f t="shared" si="852"/>
      </c>
      <c r="G7975" s="6">
        <f t="shared" si="853"/>
      </c>
      <c r="H7975" s="5">
        <v>1</v>
      </c>
      <c r="I7975" s="183">
        <f t="shared" si="854"/>
      </c>
      <c r="J7975">
        <f t="shared" si="851"/>
      </c>
      <c r="W7975">
        <f t="shared" si="847"/>
      </c>
      <c r="X7975">
        <f t="shared" si="848"/>
      </c>
      <c r="Y7975">
        <f t="shared" si="849"/>
      </c>
      <c r="Z7975">
        <f t="shared" si="850"/>
      </c>
    </row>
    <row r="7976" spans="1:26">
      <c r="A7976" s="5">
        <v>13</v>
      </c>
      <c r="B7976" s="95" t="s">
        <v>1143</v>
      </c>
      <c r="C7976" s="9" t="s">
        <v>1142</v>
      </c>
      <c r="D7976" s="19">
        <v>1</v>
      </c>
      <c r="E7976" s="5">
        <v>4</v>
      </c>
      <c r="F7976" s="5">
        <f t="shared" si="852"/>
      </c>
      <c r="G7976" s="6">
        <f t="shared" si="853"/>
      </c>
      <c r="H7976" s="5">
        <v>1</v>
      </c>
      <c r="I7976" s="183">
        <f t="shared" si="854"/>
      </c>
      <c r="J7976">
        <f t="shared" si="851"/>
      </c>
      <c r="W7976">
        <f t="shared" si="847"/>
      </c>
      <c r="X7976">
        <f t="shared" si="848"/>
      </c>
      <c r="Y7976">
        <f t="shared" si="849"/>
      </c>
      <c r="Z7976">
        <f t="shared" si="850"/>
      </c>
    </row>
    <row r="7977" spans="1:26">
      <c r="A7977" s="5">
        <v>14</v>
      </c>
      <c r="B7977" s="95" t="s">
        <v>291</v>
      </c>
      <c r="C7977" s="101" t="s">
        <v>290</v>
      </c>
      <c r="D7977" s="19">
        <v>1</v>
      </c>
      <c r="E7977" s="5">
        <v>4</v>
      </c>
      <c r="F7977" s="5">
        <f t="shared" si="852"/>
      </c>
      <c r="G7977" s="6">
        <f t="shared" si="853"/>
      </c>
      <c r="H7977" s="16">
        <v>1</v>
      </c>
      <c r="I7977" s="183">
        <f t="shared" si="854"/>
      </c>
      <c r="J7977">
        <f t="shared" si="851"/>
      </c>
      <c r="W7977">
        <f t="shared" si="847"/>
      </c>
      <c r="X7977">
        <f t="shared" si="848"/>
      </c>
      <c r="Y7977">
        <f t="shared" si="849"/>
      </c>
      <c r="Z7977">
        <f t="shared" si="850"/>
      </c>
    </row>
    <row r="7978" spans="1:26">
      <c r="A7978" s="5"/>
      <c r="B7978" s="95"/>
      <c r="C7978" s="101"/>
      <c r="D7978" s="19"/>
      <c r="E7978" s="5"/>
      <c r="F7978" s="5"/>
      <c r="G7978" s="6"/>
      <c r="H7978" s="16"/>
      <c r="I7978" s="183"/>
      <c r="W7978">
        <f t="shared" si="847"/>
      </c>
      <c r="X7978">
        <f t="shared" si="848"/>
      </c>
      <c r="Y7978">
        <f t="shared" si="849"/>
      </c>
      <c r="Z7978">
        <f t="shared" si="850"/>
      </c>
    </row>
    <row r="7979" spans="1:26">
      <c r="A7979" s="5"/>
      <c r="B7979" s="95"/>
      <c r="C7979" s="101"/>
      <c r="D7979" s="19"/>
      <c r="E7979" s="5"/>
      <c r="F7979" s="5"/>
      <c r="G7979" s="6"/>
      <c r="H7979" s="16"/>
      <c r="I7979" s="183"/>
      <c r="W7979">
        <f t="shared" si="847"/>
      </c>
      <c r="X7979">
        <f t="shared" si="848"/>
      </c>
      <c r="Y7979">
        <f t="shared" si="849"/>
      </c>
      <c r="Z7979">
        <f t="shared" si="850"/>
      </c>
    </row>
    <row r="7980" spans="1:26">
      <c r="A7980" s="5"/>
      <c r="B7980" s="95"/>
      <c r="C7980" s="101"/>
      <c r="D7980" s="19"/>
      <c r="E7980" s="5"/>
      <c r="F7980" s="5"/>
      <c r="G7980" s="6"/>
      <c r="H7980" s="16"/>
      <c r="I7980" s="183"/>
      <c r="W7980">
        <f t="shared" si="847"/>
      </c>
      <c r="X7980">
        <f t="shared" si="848"/>
      </c>
      <c r="Y7980">
        <f t="shared" si="849"/>
      </c>
      <c r="Z7980">
        <f t="shared" si="850"/>
      </c>
    </row>
    <row r="7981" spans="1:26">
      <c r="A7981" s="5"/>
      <c r="B7981" s="95"/>
      <c r="C7981" s="101"/>
      <c r="D7981" s="19"/>
      <c r="E7981" s="5"/>
      <c r="F7981" s="5"/>
      <c r="G7981" s="6"/>
      <c r="H7981" s="16"/>
      <c r="I7981" s="183"/>
      <c r="W7981">
        <f t="shared" si="847"/>
      </c>
      <c r="X7981">
        <f t="shared" si="848"/>
      </c>
      <c r="Y7981">
        <f t="shared" si="849"/>
      </c>
      <c r="Z7981">
        <f t="shared" si="850"/>
      </c>
    </row>
    <row r="7982" spans="1:26">
      <c r="A7982" s="5"/>
      <c r="B7982" s="95"/>
      <c r="C7982" s="101"/>
      <c r="D7982" s="19"/>
      <c r="E7982" s="5"/>
      <c r="F7982" s="5"/>
      <c r="G7982" s="6"/>
      <c r="H7982" s="16"/>
      <c r="I7982" s="183"/>
      <c r="W7982">
        <f t="shared" si="847"/>
      </c>
      <c r="X7982">
        <f t="shared" si="848"/>
      </c>
      <c r="Y7982">
        <f t="shared" si="849"/>
      </c>
      <c r="Z7982">
        <f t="shared" si="850"/>
      </c>
    </row>
    <row r="7983" spans="1:26">
      <c r="A7983" s="5"/>
      <c r="B7983" s="95"/>
      <c r="C7983" s="101"/>
      <c r="D7983" s="5"/>
      <c r="E7983" s="5"/>
      <c r="F7983" s="5"/>
      <c r="G7983" s="6"/>
      <c r="H7983" s="16"/>
      <c r="I7983" s="183"/>
      <c r="W7983">
        <f t="shared" si="847"/>
      </c>
      <c r="X7983">
        <f t="shared" si="848"/>
      </c>
      <c r="Y7983">
        <f t="shared" si="849"/>
      </c>
      <c r="Z7983">
        <f t="shared" si="850"/>
      </c>
    </row>
    <row r="7984" spans="1:26">
      <c r="A7984" s="5"/>
      <c r="B7984" s="95"/>
      <c r="C7984" s="101"/>
      <c r="D7984" s="5"/>
      <c r="E7984" s="5"/>
      <c r="F7984" s="5"/>
      <c r="G7984" s="6"/>
      <c r="H7984" s="16"/>
      <c r="I7984" s="183"/>
      <c r="W7984">
        <f t="shared" si="847"/>
      </c>
      <c r="X7984">
        <f t="shared" si="848"/>
      </c>
      <c r="Y7984">
        <f t="shared" si="849"/>
      </c>
      <c r="Z7984">
        <f t="shared" si="850"/>
      </c>
    </row>
    <row r="7985" spans="1:26">
      <c r="A7985" s="10"/>
      <c r="B7985" s="10"/>
      <c r="C7985" s="10"/>
      <c r="D7985" s="10"/>
      <c r="E7985" s="10"/>
      <c r="F7985" s="10"/>
      <c r="G7985" s="10"/>
      <c r="H7985" s="10"/>
      <c r="I7985" s="97"/>
      <c r="W7985">
        <f t="shared" si="847"/>
      </c>
      <c r="X7985">
        <f t="shared" si="848"/>
      </c>
      <c r="Y7985">
        <f t="shared" si="849"/>
      </c>
      <c r="Z7985">
        <f t="shared" si="850"/>
      </c>
    </row>
    <row r="7986" spans="1:26" ht="15.75" thickBot="1">
      <c r="A7986" s="10"/>
      <c r="B7986" s="80" t="s">
        <v>20</v>
      </c>
      <c r="C7986" s="35"/>
      <c r="D7986" s="35"/>
      <c r="E7986" s="35"/>
      <c r="F7986" s="35"/>
      <c r="G7986" s="35"/>
      <c r="H7986" s="35"/>
      <c r="I7986" s="98"/>
      <c r="W7986">
        <f t="shared" si="847"/>
      </c>
      <c r="X7986">
        <f t="shared" si="848"/>
      </c>
      <c r="Y7986">
        <f t="shared" si="849"/>
      </c>
      <c r="Z7986">
        <f t="shared" si="850"/>
      </c>
    </row>
    <row r="7987" spans="1:26" ht="15.75" thickBot="1">
      <c r="A7987" s="99"/>
      <c r="B7987" s="81"/>
      <c r="C7987" s="39" t="s">
        <v>21</v>
      </c>
      <c r="D7987" s="40">
        <f>SUM(D7959:D7986)</f>
      </c>
      <c r="E7987" s="41">
        <f>IF(H7987=I7987,"OK","NO")</f>
      </c>
      <c r="F7987" s="40">
        <f>SUM(F7959:F7986)</f>
      </c>
      <c r="G7987" s="40">
        <f>SUM(G7959:G7986)</f>
      </c>
      <c r="H7987" s="42">
        <f>SUMPRODUCT(H7959:H7986,G7959:G7986)</f>
      </c>
      <c r="I7987" s="100">
        <f>SUM(I7956:I7986)</f>
      </c>
      <c r="J7987">
        <f>SUM(J7959:J7986)</f>
      </c>
      <c r="W7987">
        <f t="shared" si="847"/>
      </c>
      <c r="X7987">
        <f t="shared" si="848"/>
      </c>
      <c r="Y7987">
        <f t="shared" si="849"/>
      </c>
      <c r="Z7987">
        <f t="shared" si="850"/>
      </c>
    </row>
    <row r="7988" spans="1:26">
      <c r="A7988" s="10"/>
      <c r="B7988" s="10"/>
      <c r="C7988" s="91"/>
      <c r="D7988" s="91"/>
      <c r="E7988" s="91"/>
      <c r="F7988" s="91"/>
      <c r="G7988" s="91"/>
      <c r="H7988" s="91"/>
      <c r="I7988" s="91"/>
      <c r="W7988">
        <f t="shared" si="847"/>
      </c>
      <c r="X7988">
        <f t="shared" si="848"/>
      </c>
      <c r="Y7988">
        <f t="shared" si="849"/>
      </c>
      <c r="Z7988">
        <f t="shared" si="850"/>
      </c>
    </row>
    <row r="7989" spans="1:26">
      <c r="A7989" s="12" t="s">
        <v>281</v>
      </c>
      <c r="B7989" s="12"/>
      <c r="C7989" s="12"/>
      <c r="D7989" s="13"/>
      <c r="E7989" s="14"/>
      <c r="F7989" s="14"/>
      <c r="G7989" s="14"/>
      <c r="H7989" s="2"/>
      <c r="I7989" s="12"/>
      <c r="W7989">
        <f t="shared" si="847"/>
      </c>
      <c r="X7989">
        <f t="shared" si="848"/>
      </c>
      <c r="Y7989">
        <f t="shared" si="849"/>
      </c>
      <c r="Z7989">
        <f t="shared" si="850"/>
      </c>
    </row>
    <row r="7990" spans="1:26">
      <c r="W7990">
        <f t="shared" si="847"/>
      </c>
      <c r="X7990">
        <f t="shared" si="848"/>
      </c>
      <c r="Y7990">
        <f t="shared" si="849"/>
      </c>
      <c r="Z7990">
        <f t="shared" si="850"/>
      </c>
    </row>
    <row r="7991" spans="1:26">
      <c r="W7991">
        <f t="shared" si="847"/>
      </c>
      <c r="X7991">
        <f t="shared" si="848"/>
      </c>
      <c r="Y7991">
        <f t="shared" si="849"/>
      </c>
      <c r="Z7991">
        <f t="shared" si="850"/>
      </c>
    </row>
    <row r="7992" spans="1:26">
      <c r="W7992">
        <f t="shared" si="847"/>
      </c>
      <c r="X7992">
        <f t="shared" si="848"/>
      </c>
      <c r="Y7992">
        <f t="shared" si="849"/>
      </c>
      <c r="Z7992">
        <f t="shared" si="850"/>
      </c>
    </row>
    <row r="7993" spans="1:26">
      <c r="A7993" s="1562" t="s">
        <v>0</v>
      </c>
      <c r="B7993" s="1562"/>
      <c r="C7993" s="1562"/>
      <c r="D7993" s="1562"/>
      <c r="E7993" s="1562"/>
      <c r="F7993" s="1562"/>
      <c r="G7993" s="1562"/>
      <c r="H7993" s="1562"/>
      <c r="I7993" s="1562"/>
      <c r="W7993">
        <f t="shared" si="847"/>
      </c>
      <c r="X7993">
        <f t="shared" si="848"/>
      </c>
      <c r="Y7993">
        <f t="shared" si="849"/>
      </c>
      <c r="Z7993">
        <f t="shared" si="850"/>
      </c>
    </row>
    <row r="7994" spans="1:26">
      <c r="W7994">
        <f t="shared" si="847"/>
      </c>
      <c r="X7994">
        <f t="shared" si="848"/>
      </c>
      <c r="Y7994">
        <f t="shared" si="849"/>
      </c>
      <c r="Z7994">
        <f t="shared" si="850"/>
      </c>
    </row>
    <row r="7995" spans="1:26">
      <c r="A7995" s="1" t="s">
        <v>1</v>
      </c>
      <c r="B7995" s="1"/>
      <c r="G7995" s="2" t="s">
        <v>2</v>
      </c>
      <c r="H7995" s="3" t="s">
        <v>1819</v>
      </c>
      <c r="W7995">
        <f t="shared" si="847"/>
      </c>
      <c r="X7995">
        <f t="shared" si="848"/>
      </c>
      <c r="Y7995">
        <f t="shared" si="849"/>
      </c>
      <c r="Z7995">
        <f t="shared" si="850"/>
      </c>
    </row>
    <row r="7996" spans="1:26">
      <c r="A7996" s="1" t="inlineStr">
        <is>
          <t>Dealer-332</t>
        </is>
      </c>
      <c r="B7996" s="1"/>
      <c r="F7996" s="4"/>
      <c r="G7996" s="451" t="s">
        <v>1440</v>
      </c>
      <c r="H7996" s="1" t="s">
        <v>233</v>
      </c>
      <c r="W7996">
        <f t="shared" si="847"/>
      </c>
      <c r="X7996">
        <f t="shared" si="848"/>
      </c>
      <c r="Y7996">
        <f t="shared" si="849"/>
      </c>
      <c r="Z7996">
        <f t="shared" si="850"/>
      </c>
    </row>
    <row r="7997" spans="1:26">
      <c r="A7997" s="1"/>
      <c r="B7997" s="1"/>
      <c r="H7997" s="22"/>
      <c r="W7997">
        <f t="shared" si="847"/>
      </c>
      <c r="X7997">
        <f t="shared" si="848"/>
      </c>
      <c r="Y7997">
        <f t="shared" si="849"/>
      </c>
      <c r="Z7997">
        <f t="shared" si="850"/>
      </c>
    </row>
    <row r="7998" spans="1:26">
      <c r="A7998" s="1"/>
      <c r="B7998" s="1"/>
      <c r="D7998" s="85"/>
      <c r="E7998" s="85"/>
      <c r="F7998" s="85"/>
      <c r="G7998" s="85"/>
      <c r="H7998" s="85"/>
      <c r="W7998">
        <f t="shared" si="847"/>
      </c>
      <c r="X7998">
        <f t="shared" si="848"/>
      </c>
      <c r="Y7998">
        <f t="shared" si="849"/>
      </c>
      <c r="Z7998">
        <f t="shared" si="850"/>
      </c>
    </row>
    <row r="7999" spans="1:26">
      <c r="A7999" s="268" t="s">
        <v>598</v>
      </c>
      <c r="B7999" s="243"/>
      <c r="D7999" s="85"/>
      <c r="E7999" s="85"/>
      <c r="F7999" s="85"/>
      <c r="G7999" s="85"/>
      <c r="H7999" s="85"/>
      <c r="W7999">
        <f t="shared" si="847"/>
      </c>
      <c r="X7999">
        <f t="shared" si="848"/>
      </c>
      <c r="Y7999">
        <f t="shared" si="849"/>
      </c>
      <c r="Z7999">
        <f t="shared" si="850"/>
      </c>
    </row>
    <row r="8000" spans="1:26">
      <c r="A8000" s="49"/>
      <c r="B8000" s="87"/>
      <c r="W8000">
        <f t="shared" si="847"/>
      </c>
      <c r="X8000">
        <f t="shared" si="848"/>
      </c>
      <c r="Y8000">
        <f t="shared" si="849"/>
      </c>
      <c r="Z8000">
        <f t="shared" si="850"/>
      </c>
    </row>
    <row r="8001" spans="1:26">
      <c r="A8001" s="1" t="s">
        <v>5</v>
      </c>
      <c r="W8001">
        <f t="shared" si="847"/>
      </c>
      <c r="X8001">
        <f t="shared" si="848"/>
      </c>
      <c r="Y8001">
        <f t="shared" si="849"/>
      </c>
      <c r="Z8001">
        <f t="shared" si="850"/>
      </c>
    </row>
    <row r="8002" spans="1:26">
      <c r="A8002" s="1" t="s">
        <v>6</v>
      </c>
      <c r="W8002">
        <f t="shared" si="847"/>
      </c>
      <c r="X8002">
        <f t="shared" si="848"/>
      </c>
      <c r="Y8002">
        <f t="shared" si="849"/>
      </c>
      <c r="Z8002">
        <f t="shared" si="850"/>
      </c>
    </row>
    <row r="8003" spans="1:26">
      <c r="A8003" s="1" t="s">
        <v>7</v>
      </c>
      <c r="W8003">
        <f t="shared" si="847"/>
      </c>
      <c r="X8003">
        <f t="shared" si="848"/>
      </c>
      <c r="Y8003">
        <f t="shared" si="849"/>
      </c>
      <c r="Z8003">
        <f t="shared" si="850"/>
      </c>
    </row>
    <row r="8004" spans="1:26" ht="24">
      <c r="A8004" s="88" t="s">
        <v>8</v>
      </c>
      <c r="B8004" s="89" t="s">
        <v>9</v>
      </c>
      <c r="C8004" s="89" t="s">
        <v>10</v>
      </c>
      <c r="D8004" s="34" t="s">
        <v>11</v>
      </c>
      <c r="E8004" s="34" t="s">
        <v>12</v>
      </c>
      <c r="F8004" s="34" t="s">
        <v>13</v>
      </c>
      <c r="G8004" s="34" t="s">
        <v>14</v>
      </c>
      <c r="H8004" s="88" t="s">
        <v>15</v>
      </c>
      <c r="I8004" s="90" t="s">
        <v>16</v>
      </c>
      <c r="W8004">
        <f t="shared" ref="W8004:W8067" si="855">IF(LEFT($H8004&amp;"",5)="2019-",$H8004,W8003)</f>
      </c>
      <c r="X8004">
        <f t="shared" ref="X8004:X8067" si="856">IF($W8004="",0,IF(COUNTIF($AB$2:$AB$80,$W8004)&gt;0,1,0))</f>
      </c>
      <c r="Y8004">
        <f t="shared" ref="Y8004:Y8067" si="857">IF($C8004="","",UPPER(TRIM(IFERROR(LEFT($C8004&amp;"",FIND("/",$C8004&amp;"")-1),$C8004&amp;""))))</f>
      </c>
      <c r="Z8004">
        <f t="shared" ref="Z8004:Z8067" si="858">IFERROR(IF(ISNUMBER($G8004),$G8004,0),0)</f>
      </c>
    </row>
    <row r="8005" spans="1:26">
      <c r="A8005" s="5"/>
      <c r="B8005" s="1564" t="s">
        <v>17</v>
      </c>
      <c r="C8005" s="1565"/>
      <c r="D8005" s="9"/>
      <c r="E8005" s="9"/>
      <c r="F8005" s="6"/>
      <c r="G8005" s="6"/>
      <c r="H8005" s="5"/>
      <c r="I8005" s="183"/>
      <c r="W8005">
        <f t="shared" si="855"/>
      </c>
      <c r="X8005">
        <f t="shared" si="856"/>
      </c>
      <c r="Y8005">
        <f t="shared" si="857"/>
      </c>
      <c r="Z8005">
        <f t="shared" si="858"/>
      </c>
    </row>
    <row r="8006" spans="1:26">
      <c r="A8006" s="5"/>
      <c r="B8006" s="8" t="s">
        <v>792</v>
      </c>
      <c r="C8006" s="5" t="s">
        <v>793</v>
      </c>
      <c r="D8006" s="50">
        <v>1</v>
      </c>
      <c r="E8006" s="275">
        <v>5</v>
      </c>
      <c r="F8006" s="275">
        <f>+E8006*D8006</f>
      </c>
      <c r="G8006" s="578">
        <f>+E8006*D8006</f>
      </c>
      <c r="H8006" s="5">
        <v>1</v>
      </c>
      <c r="I8006" s="183">
        <f>+H8006*G8006</f>
      </c>
      <c r="W8006">
        <f t="shared" si="855"/>
      </c>
      <c r="X8006">
        <f t="shared" si="856"/>
      </c>
      <c r="Y8006">
        <f t="shared" si="857"/>
      </c>
      <c r="Z8006">
        <f t="shared" si="858"/>
      </c>
    </row>
    <row r="8007" spans="1:26">
      <c r="A8007" s="5"/>
      <c r="B8007" s="8" t="s">
        <v>835</v>
      </c>
      <c r="C8007" s="5" t="s">
        <v>1147</v>
      </c>
      <c r="D8007" s="50">
        <v>1</v>
      </c>
      <c r="E8007" s="275">
        <v>5</v>
      </c>
      <c r="F8007" s="275">
        <f t="shared" ref="F8007:F8028" si="859">+E8007*D8007</f>
      </c>
      <c r="G8007" s="578">
        <f t="shared" ref="G8007:G8028" si="860">+E8007*D8007</f>
      </c>
      <c r="H8007" s="5">
        <v>1</v>
      </c>
      <c r="I8007" s="183">
        <f t="shared" ref="I8007:I8032" si="861">+H8007*G8007</f>
      </c>
      <c r="W8007">
        <f t="shared" si="855"/>
      </c>
      <c r="X8007">
        <f t="shared" si="856"/>
      </c>
      <c r="Y8007">
        <f t="shared" si="857"/>
      </c>
      <c r="Z8007">
        <f t="shared" si="858"/>
      </c>
    </row>
    <row r="8008" spans="1:26">
      <c r="A8008" s="19"/>
      <c r="B8008" s="8" t="s">
        <v>348</v>
      </c>
      <c r="C8008" s="5" t="s">
        <v>349</v>
      </c>
      <c r="D8008" s="50">
        <v>1</v>
      </c>
      <c r="E8008" s="275">
        <v>5</v>
      </c>
      <c r="F8008" s="275">
        <f t="shared" si="859"/>
      </c>
      <c r="G8008" s="578">
        <f t="shared" si="860"/>
      </c>
      <c r="H8008" s="5">
        <v>1</v>
      </c>
      <c r="I8008" s="183">
        <f t="shared" si="861"/>
      </c>
      <c r="W8008">
        <f t="shared" si="855"/>
      </c>
      <c r="X8008">
        <f t="shared" si="856"/>
      </c>
      <c r="Y8008">
        <f t="shared" si="857"/>
      </c>
      <c r="Z8008">
        <f t="shared" si="858"/>
      </c>
    </row>
    <row r="8009" spans="1:26">
      <c r="A8009" s="19"/>
      <c r="B8009" s="8" t="s">
        <v>35</v>
      </c>
      <c r="C8009" s="9" t="s">
        <v>36</v>
      </c>
      <c r="D8009" s="50">
        <v>1</v>
      </c>
      <c r="E8009" s="275">
        <v>5</v>
      </c>
      <c r="F8009" s="275">
        <f t="shared" si="859"/>
      </c>
      <c r="G8009" s="578">
        <f t="shared" si="860"/>
      </c>
      <c r="H8009" s="5">
        <v>1</v>
      </c>
      <c r="I8009" s="183">
        <f t="shared" si="861"/>
      </c>
      <c r="W8009">
        <f t="shared" si="855"/>
      </c>
      <c r="X8009">
        <f t="shared" si="856"/>
      </c>
      <c r="Y8009">
        <f t="shared" si="857"/>
      </c>
      <c r="Z8009">
        <f t="shared" si="858"/>
      </c>
    </row>
    <row r="8010" spans="1:26">
      <c r="A8010" s="5"/>
      <c r="B8010" s="8" t="s">
        <v>854</v>
      </c>
      <c r="C8010" s="9" t="s">
        <v>853</v>
      </c>
      <c r="D8010" s="50">
        <v>1</v>
      </c>
      <c r="E8010" s="275">
        <v>5</v>
      </c>
      <c r="F8010" s="275">
        <f t="shared" si="859"/>
      </c>
      <c r="G8010" s="578">
        <f t="shared" si="860"/>
      </c>
      <c r="H8010" s="5">
        <v>1</v>
      </c>
      <c r="I8010" s="183">
        <f t="shared" si="861"/>
      </c>
      <c r="W8010">
        <f t="shared" si="855"/>
      </c>
      <c r="X8010">
        <f t="shared" si="856"/>
      </c>
      <c r="Y8010">
        <f t="shared" si="857"/>
      </c>
      <c r="Z8010">
        <f t="shared" si="858"/>
      </c>
    </row>
    <row r="8011" spans="1:26">
      <c r="A8011" s="5"/>
      <c r="B8011" s="8" t="s">
        <v>1045</v>
      </c>
      <c r="C8011" s="5" t="s">
        <v>1044</v>
      </c>
      <c r="D8011" s="50">
        <v>1</v>
      </c>
      <c r="E8011" s="275">
        <v>5</v>
      </c>
      <c r="F8011" s="275">
        <f t="shared" si="859"/>
      </c>
      <c r="G8011" s="578">
        <f t="shared" si="860"/>
      </c>
      <c r="H8011" s="5">
        <v>1</v>
      </c>
      <c r="I8011" s="183">
        <f t="shared" si="861"/>
      </c>
      <c r="W8011">
        <f t="shared" si="855"/>
      </c>
      <c r="X8011">
        <f t="shared" si="856"/>
      </c>
      <c r="Y8011">
        <f t="shared" si="857"/>
      </c>
      <c r="Z8011">
        <f t="shared" si="858"/>
      </c>
    </row>
    <row r="8012" spans="1:26">
      <c r="A8012" s="5"/>
      <c r="B8012" s="8" t="s">
        <v>856</v>
      </c>
      <c r="C8012" s="5" t="s">
        <v>855</v>
      </c>
      <c r="D8012" s="50">
        <v>1</v>
      </c>
      <c r="E8012" s="275">
        <v>5</v>
      </c>
      <c r="F8012" s="275">
        <f t="shared" si="859"/>
      </c>
      <c r="G8012" s="578">
        <f t="shared" si="860"/>
      </c>
      <c r="H8012" s="5">
        <v>1</v>
      </c>
      <c r="I8012" s="183">
        <f t="shared" si="861"/>
      </c>
      <c r="W8012">
        <f t="shared" si="855"/>
      </c>
      <c r="X8012">
        <f t="shared" si="856"/>
      </c>
      <c r="Y8012">
        <f t="shared" si="857"/>
      </c>
      <c r="Z8012">
        <f t="shared" si="858"/>
      </c>
    </row>
    <row r="8013" spans="1:26">
      <c r="A8013" s="5"/>
      <c r="B8013" s="8" t="s">
        <v>908</v>
      </c>
      <c r="C8013" s="5" t="s">
        <v>907</v>
      </c>
      <c r="D8013" s="50">
        <v>1</v>
      </c>
      <c r="E8013" s="275">
        <v>5</v>
      </c>
      <c r="F8013" s="275">
        <f t="shared" si="859"/>
      </c>
      <c r="G8013" s="578">
        <f t="shared" si="860"/>
      </c>
      <c r="H8013" s="5">
        <v>1</v>
      </c>
      <c r="I8013" s="183">
        <f t="shared" si="861"/>
      </c>
      <c r="W8013">
        <f t="shared" si="855"/>
      </c>
      <c r="X8013">
        <f t="shared" si="856"/>
      </c>
      <c r="Y8013">
        <f t="shared" si="857"/>
      </c>
      <c r="Z8013">
        <f t="shared" si="858"/>
      </c>
    </row>
    <row r="8014" spans="1:26">
      <c r="A8014" s="5"/>
      <c r="B8014" s="8" t="s">
        <v>1271</v>
      </c>
      <c r="C8014" s="5" t="s">
        <v>1272</v>
      </c>
      <c r="D8014" s="50">
        <v>1</v>
      </c>
      <c r="E8014" s="275">
        <v>5</v>
      </c>
      <c r="F8014" s="275">
        <f t="shared" si="859"/>
      </c>
      <c r="G8014" s="578">
        <f t="shared" si="860"/>
      </c>
      <c r="H8014" s="5">
        <v>1</v>
      </c>
      <c r="I8014" s="183">
        <f t="shared" si="861"/>
      </c>
      <c r="W8014">
        <f t="shared" si="855"/>
      </c>
      <c r="X8014">
        <f t="shared" si="856"/>
      </c>
      <c r="Y8014">
        <f t="shared" si="857"/>
      </c>
      <c r="Z8014">
        <f t="shared" si="858"/>
      </c>
    </row>
    <row r="8015" spans="1:26">
      <c r="A8015" s="5"/>
      <c r="B8015" s="8" t="s">
        <v>380</v>
      </c>
      <c r="C8015" s="5" t="s">
        <v>381</v>
      </c>
      <c r="D8015" s="50">
        <v>1</v>
      </c>
      <c r="E8015" s="275">
        <v>5</v>
      </c>
      <c r="F8015" s="275">
        <f t="shared" si="859"/>
      </c>
      <c r="G8015" s="578">
        <f t="shared" si="860"/>
      </c>
      <c r="H8015" s="5">
        <v>1</v>
      </c>
      <c r="I8015" s="183">
        <f t="shared" si="861"/>
      </c>
      <c r="W8015">
        <f t="shared" si="855"/>
      </c>
      <c r="X8015">
        <f t="shared" si="856"/>
      </c>
      <c r="Y8015">
        <f t="shared" si="857"/>
      </c>
      <c r="Z8015">
        <f t="shared" si="858"/>
      </c>
    </row>
    <row r="8016" spans="1:26">
      <c r="A8016" s="5"/>
      <c r="B8016" s="8" t="s">
        <v>456</v>
      </c>
      <c r="C8016" s="5" t="s">
        <v>455</v>
      </c>
      <c r="D8016" s="50">
        <v>1</v>
      </c>
      <c r="E8016" s="275">
        <v>5</v>
      </c>
      <c r="F8016" s="275">
        <f t="shared" si="859"/>
      </c>
      <c r="G8016" s="578">
        <f t="shared" si="860"/>
      </c>
      <c r="H8016" s="5">
        <v>1</v>
      </c>
      <c r="I8016" s="183">
        <f t="shared" si="861"/>
      </c>
      <c r="W8016">
        <f t="shared" si="855"/>
      </c>
      <c r="X8016">
        <f t="shared" si="856"/>
      </c>
      <c r="Y8016">
        <f t="shared" si="857"/>
      </c>
      <c r="Z8016">
        <f t="shared" si="858"/>
      </c>
    </row>
    <row r="8017" spans="1:26">
      <c r="A8017" s="5"/>
      <c r="B8017" s="8" t="s">
        <v>1831</v>
      </c>
      <c r="C8017" s="5" t="s">
        <v>1832</v>
      </c>
      <c r="D8017" s="50">
        <v>1</v>
      </c>
      <c r="E8017" s="275">
        <v>5</v>
      </c>
      <c r="F8017" s="275">
        <f t="shared" si="859"/>
      </c>
      <c r="G8017" s="578">
        <f t="shared" si="860"/>
      </c>
      <c r="H8017" s="5">
        <v>1</v>
      </c>
      <c r="I8017" s="183">
        <f t="shared" si="861"/>
      </c>
      <c r="W8017">
        <f t="shared" si="855"/>
      </c>
      <c r="X8017">
        <f t="shared" si="856"/>
      </c>
      <c r="Y8017">
        <f t="shared" si="857"/>
      </c>
      <c r="Z8017">
        <f t="shared" si="858"/>
      </c>
    </row>
    <row r="8018" spans="1:26">
      <c r="A8018" s="5"/>
      <c r="B8018" s="8" t="s">
        <v>746</v>
      </c>
      <c r="C8018" s="5" t="s">
        <v>747</v>
      </c>
      <c r="D8018" s="50">
        <v>1</v>
      </c>
      <c r="E8018" s="275">
        <v>5</v>
      </c>
      <c r="F8018" s="275">
        <f t="shared" si="859"/>
      </c>
      <c r="G8018" s="578">
        <f t="shared" si="860"/>
      </c>
      <c r="H8018" s="5">
        <v>1</v>
      </c>
      <c r="I8018" s="183">
        <f t="shared" si="861"/>
      </c>
      <c r="W8018">
        <f t="shared" si="855"/>
      </c>
      <c r="X8018">
        <f t="shared" si="856"/>
      </c>
      <c r="Y8018">
        <f t="shared" si="857"/>
      </c>
      <c r="Z8018">
        <f t="shared" si="858"/>
      </c>
    </row>
    <row r="8019" spans="1:26">
      <c r="A8019" s="5"/>
      <c r="B8019" s="8" t="s">
        <v>458</v>
      </c>
      <c r="C8019" s="5" t="s">
        <v>457</v>
      </c>
      <c r="D8019" s="50">
        <v>1</v>
      </c>
      <c r="E8019" s="275">
        <v>5</v>
      </c>
      <c r="F8019" s="275">
        <f t="shared" si="859"/>
      </c>
      <c r="G8019" s="578">
        <f t="shared" si="860"/>
      </c>
      <c r="H8019" s="5">
        <v>1</v>
      </c>
      <c r="I8019" s="183">
        <f t="shared" si="861"/>
      </c>
      <c r="W8019">
        <f t="shared" si="855"/>
      </c>
      <c r="X8019">
        <f t="shared" si="856"/>
      </c>
      <c r="Y8019">
        <f t="shared" si="857"/>
      </c>
      <c r="Z8019">
        <f t="shared" si="858"/>
      </c>
    </row>
    <row r="8020" spans="1:26">
      <c r="A8020" s="5"/>
      <c r="B8020" s="8" t="s">
        <v>1833</v>
      </c>
      <c r="C8020" s="9" t="s">
        <v>1834</v>
      </c>
      <c r="D8020" s="50">
        <v>1</v>
      </c>
      <c r="E8020" s="275">
        <v>5</v>
      </c>
      <c r="F8020" s="275">
        <f t="shared" si="859"/>
      </c>
      <c r="G8020" s="578">
        <f t="shared" si="860"/>
      </c>
      <c r="H8020" s="5">
        <v>1</v>
      </c>
      <c r="I8020" s="183">
        <f t="shared" si="861"/>
      </c>
      <c r="W8020">
        <f t="shared" si="855"/>
      </c>
      <c r="X8020">
        <f t="shared" si="856"/>
      </c>
      <c r="Y8020">
        <f t="shared" si="857"/>
      </c>
      <c r="Z8020">
        <f t="shared" si="858"/>
      </c>
    </row>
    <row r="8021" spans="1:26">
      <c r="A8021" s="5"/>
      <c r="B8021" s="8"/>
      <c r="C8021" s="9"/>
      <c r="D8021" s="50"/>
      <c r="E8021" s="275"/>
      <c r="F8021" s="275"/>
      <c r="G8021" s="6"/>
      <c r="H8021" s="5"/>
      <c r="I8021" s="183"/>
      <c r="W8021">
        <f t="shared" si="855"/>
      </c>
      <c r="X8021">
        <f t="shared" si="856"/>
      </c>
      <c r="Y8021">
        <f t="shared" si="857"/>
      </c>
      <c r="Z8021">
        <f t="shared" si="858"/>
      </c>
    </row>
    <row r="8022" spans="1:26">
      <c r="A8022" s="5"/>
      <c r="B8022" s="8" t="s">
        <v>439</v>
      </c>
      <c r="C8022" s="5" t="s">
        <v>438</v>
      </c>
      <c r="D8022" s="50">
        <v>2</v>
      </c>
      <c r="E8022" s="275">
        <v>5</v>
      </c>
      <c r="F8022" s="275">
        <f t="shared" si="859"/>
      </c>
      <c r="G8022" s="578">
        <f t="shared" si="860"/>
      </c>
      <c r="H8022" s="5">
        <v>1</v>
      </c>
      <c r="I8022" s="183">
        <f t="shared" si="861"/>
      </c>
      <c r="W8022">
        <f t="shared" si="855"/>
      </c>
      <c r="X8022">
        <f t="shared" si="856"/>
      </c>
      <c r="Y8022">
        <f t="shared" si="857"/>
      </c>
      <c r="Z8022">
        <f t="shared" si="858"/>
      </c>
    </row>
    <row r="8023" spans="1:26">
      <c r="A8023" s="5"/>
      <c r="B8023" s="8" t="s">
        <v>437</v>
      </c>
      <c r="C8023" s="5" t="s">
        <v>436</v>
      </c>
      <c r="D8023" s="50">
        <v>2</v>
      </c>
      <c r="E8023" s="275">
        <v>5</v>
      </c>
      <c r="F8023" s="275">
        <f t="shared" si="859"/>
      </c>
      <c r="G8023" s="578">
        <f t="shared" si="860"/>
      </c>
      <c r="H8023" s="5">
        <v>1</v>
      </c>
      <c r="I8023" s="183">
        <f t="shared" si="861"/>
      </c>
      <c r="W8023">
        <f t="shared" si="855"/>
      </c>
      <c r="X8023">
        <f t="shared" si="856"/>
      </c>
      <c r="Y8023">
        <f t="shared" si="857"/>
      </c>
      <c r="Z8023">
        <f t="shared" si="858"/>
      </c>
    </row>
    <row r="8024" spans="1:26">
      <c r="A8024" s="5"/>
      <c r="B8024" s="351" t="s">
        <v>2041</v>
      </c>
      <c r="C8024" s="527" t="s">
        <v>2042</v>
      </c>
      <c r="D8024" s="352">
        <v>1</v>
      </c>
      <c r="F8024" s="275">
        <v>1</v>
      </c>
      <c r="G8024" s="578">
        <f>+F8024</f>
      </c>
      <c r="H8024" s="352">
        <v>1</v>
      </c>
      <c r="I8024" s="183">
        <f t="shared" si="861"/>
      </c>
      <c r="W8024">
        <f t="shared" si="855"/>
      </c>
      <c r="X8024">
        <f t="shared" si="856"/>
      </c>
      <c r="Y8024">
        <f t="shared" si="857"/>
      </c>
      <c r="Z8024">
        <f t="shared" si="858"/>
      </c>
    </row>
    <row r="8025" spans="1:26">
      <c r="A8025" s="5"/>
      <c r="B8025" s="8" t="s">
        <v>37</v>
      </c>
      <c r="C8025" s="5" t="s">
        <v>38</v>
      </c>
      <c r="D8025" s="50">
        <v>1</v>
      </c>
      <c r="E8025" s="275">
        <v>5</v>
      </c>
      <c r="F8025" s="275">
        <f t="shared" si="859"/>
      </c>
      <c r="G8025" s="578">
        <f t="shared" si="860"/>
      </c>
      <c r="H8025" s="5">
        <v>1</v>
      </c>
      <c r="I8025" s="183">
        <f t="shared" si="861"/>
      </c>
      <c r="W8025">
        <f t="shared" si="855"/>
      </c>
      <c r="X8025">
        <f t="shared" si="856"/>
      </c>
      <c r="Y8025">
        <f t="shared" si="857"/>
      </c>
      <c r="Z8025">
        <f t="shared" si="858"/>
      </c>
    </row>
    <row r="8026" spans="1:26">
      <c r="A8026" s="5"/>
      <c r="B8026" s="8" t="s">
        <v>338</v>
      </c>
      <c r="C8026" s="5" t="s">
        <v>339</v>
      </c>
      <c r="D8026" s="50">
        <v>1</v>
      </c>
      <c r="E8026" s="275">
        <v>5</v>
      </c>
      <c r="F8026" s="275">
        <f t="shared" si="859"/>
      </c>
      <c r="G8026" s="578">
        <f t="shared" si="860"/>
      </c>
      <c r="H8026" s="5">
        <v>1</v>
      </c>
      <c r="I8026" s="183">
        <f t="shared" si="861"/>
      </c>
      <c r="W8026">
        <f t="shared" si="855"/>
      </c>
      <c r="X8026">
        <f t="shared" si="856"/>
      </c>
      <c r="Y8026">
        <f t="shared" si="857"/>
      </c>
      <c r="Z8026">
        <f t="shared" si="858"/>
      </c>
    </row>
    <row r="8027" spans="1:26">
      <c r="A8027" s="5"/>
      <c r="B8027" s="8" t="s">
        <v>443</v>
      </c>
      <c r="C8027" s="5" t="s">
        <v>442</v>
      </c>
      <c r="D8027" s="50">
        <v>1</v>
      </c>
      <c r="E8027" s="275">
        <v>5</v>
      </c>
      <c r="F8027" s="275">
        <f t="shared" si="859"/>
      </c>
      <c r="G8027" s="578">
        <f t="shared" si="860"/>
      </c>
      <c r="H8027" s="5">
        <v>1</v>
      </c>
      <c r="I8027" s="183">
        <f t="shared" si="861"/>
      </c>
      <c r="W8027">
        <f t="shared" si="855"/>
      </c>
      <c r="X8027">
        <f t="shared" si="856"/>
      </c>
      <c r="Y8027">
        <f t="shared" si="857"/>
      </c>
      <c r="Z8027">
        <f t="shared" si="858"/>
      </c>
    </row>
    <row r="8028" spans="1:26">
      <c r="A8028" s="5"/>
      <c r="B8028" s="8" t="s">
        <v>441</v>
      </c>
      <c r="C8028" s="5" t="s">
        <v>440</v>
      </c>
      <c r="D8028" s="50">
        <v>1</v>
      </c>
      <c r="E8028" s="275">
        <v>5</v>
      </c>
      <c r="F8028" s="275">
        <f t="shared" si="859"/>
      </c>
      <c r="G8028" s="578">
        <f t="shared" si="860"/>
      </c>
      <c r="H8028" s="5">
        <v>1</v>
      </c>
      <c r="I8028" s="183">
        <f t="shared" si="861"/>
      </c>
      <c r="W8028">
        <f t="shared" si="855"/>
      </c>
      <c r="X8028">
        <f t="shared" si="856"/>
      </c>
      <c r="Y8028">
        <f t="shared" si="857"/>
      </c>
      <c r="Z8028">
        <f t="shared" si="858"/>
      </c>
    </row>
    <row r="8029" spans="1:26">
      <c r="A8029" s="5"/>
      <c r="B8029" s="1564" t="s">
        <v>604</v>
      </c>
      <c r="C8029" s="1565"/>
      <c r="D8029" s="275"/>
      <c r="E8029" s="275"/>
      <c r="F8029" s="275"/>
      <c r="G8029" s="6"/>
      <c r="H8029" s="5"/>
      <c r="I8029" s="183"/>
      <c r="K8029">
        <v>120</v>
      </c>
      <c r="L8029">
        <v>400</v>
      </c>
      <c r="M8029">
        <f>+L8029*K8029</f>
      </c>
      <c r="N8029">
        <f>+M8029*0.28</f>
      </c>
      <c r="O8029">
        <f>+N8029+M8029</f>
      </c>
      <c r="W8029">
        <f t="shared" si="855"/>
      </c>
      <c r="X8029">
        <f t="shared" si="856"/>
      </c>
      <c r="Y8029">
        <f t="shared" si="857"/>
      </c>
      <c r="Z8029">
        <f t="shared" si="858"/>
      </c>
    </row>
    <row r="8030" spans="1:26" ht="30">
      <c r="A8030" s="5"/>
      <c r="B8030" s="106" t="s">
        <v>555</v>
      </c>
      <c r="C8030" s="271" t="s">
        <v>728</v>
      </c>
      <c r="D8030" s="50">
        <v>1</v>
      </c>
      <c r="E8030" s="275">
        <v>10</v>
      </c>
      <c r="F8030" s="275">
        <f>+E8030*D8030</f>
      </c>
      <c r="G8030" s="578">
        <f>+E8030*D8030</f>
      </c>
      <c r="H8030" s="9">
        <v>1</v>
      </c>
      <c r="I8030" s="183">
        <f t="shared" si="861"/>
      </c>
      <c r="W8030">
        <f t="shared" si="855"/>
      </c>
      <c r="X8030">
        <f t="shared" si="856"/>
      </c>
      <c r="Y8030">
        <f t="shared" si="857"/>
      </c>
      <c r="Z8030">
        <f t="shared" si="858"/>
      </c>
    </row>
    <row r="8031" spans="1:26" ht="24">
      <c r="A8031" s="5"/>
      <c r="B8031" s="106" t="s">
        <v>544</v>
      </c>
      <c r="C8031" s="269" t="s">
        <v>726</v>
      </c>
      <c r="D8031" s="50">
        <v>1</v>
      </c>
      <c r="E8031" s="275">
        <v>10</v>
      </c>
      <c r="F8031" s="275">
        <f>+E8031*D8031</f>
      </c>
      <c r="G8031" s="578">
        <f>+E8031*D8031</f>
      </c>
      <c r="H8031" s="9">
        <v>1</v>
      </c>
      <c r="I8031" s="183">
        <f t="shared" si="861"/>
      </c>
      <c r="W8031">
        <f t="shared" si="855"/>
      </c>
      <c r="X8031">
        <f t="shared" si="856"/>
      </c>
      <c r="Y8031">
        <f t="shared" si="857"/>
      </c>
      <c r="Z8031">
        <f t="shared" si="858"/>
      </c>
    </row>
    <row r="8032" spans="1:26" ht="24">
      <c r="A8032" s="5"/>
      <c r="B8032" s="106" t="s">
        <v>1080</v>
      </c>
      <c r="C8032" s="269" t="s">
        <v>979</v>
      </c>
      <c r="D8032" s="50">
        <v>1</v>
      </c>
      <c r="E8032" s="275">
        <v>10</v>
      </c>
      <c r="F8032" s="275">
        <f>+E8032*D8032</f>
      </c>
      <c r="G8032" s="578">
        <f>+E8032*D8032</f>
      </c>
      <c r="H8032" s="9">
        <v>1</v>
      </c>
      <c r="I8032" s="183">
        <f t="shared" si="861"/>
      </c>
      <c r="W8032">
        <f t="shared" si="855"/>
      </c>
      <c r="X8032">
        <f t="shared" si="856"/>
      </c>
      <c r="Y8032">
        <f t="shared" si="857"/>
      </c>
      <c r="Z8032">
        <f t="shared" si="858"/>
      </c>
    </row>
    <row r="8033" spans="1:26">
      <c r="A8033" s="5"/>
      <c r="B8033" s="1564" t="s">
        <v>18</v>
      </c>
      <c r="C8033" s="1565"/>
      <c r="D8033" s="517"/>
      <c r="E8033" s="275"/>
      <c r="F8033" s="275"/>
      <c r="G8033" s="6"/>
      <c r="H8033" s="16"/>
      <c r="I8033" s="183"/>
      <c r="K8033">
        <v>30</v>
      </c>
      <c r="L8033">
        <v>400</v>
      </c>
      <c r="M8033">
        <f>+L8033*K8033</f>
      </c>
      <c r="N8033">
        <f>+M8033*0.18</f>
      </c>
      <c r="O8033">
        <f>+N8033+M8033</f>
      </c>
      <c r="W8033">
        <f t="shared" si="855"/>
      </c>
      <c r="X8033">
        <f t="shared" si="856"/>
      </c>
      <c r="Y8033">
        <f t="shared" si="857"/>
      </c>
      <c r="Z8033">
        <f t="shared" si="858"/>
      </c>
    </row>
    <row r="8034" spans="1:26">
      <c r="A8034" s="5"/>
      <c r="B8034" s="128" t="s">
        <v>835</v>
      </c>
      <c r="C8034" s="101" t="s">
        <v>834</v>
      </c>
      <c r="D8034" s="518"/>
      <c r="E8034" s="275"/>
      <c r="F8034" s="50">
        <v>5</v>
      </c>
      <c r="G8034" s="578">
        <f>+F8034</f>
      </c>
      <c r="H8034" s="5">
        <v>1</v>
      </c>
      <c r="I8034" s="183">
        <f t="shared" ref="I8034:I8043" si="862">+H8034*G8034</f>
      </c>
      <c r="W8034">
        <f t="shared" si="855"/>
      </c>
      <c r="X8034">
        <f t="shared" si="856"/>
      </c>
      <c r="Y8034">
        <f t="shared" si="857"/>
      </c>
      <c r="Z8034">
        <f t="shared" si="858"/>
      </c>
    </row>
    <row r="8035" spans="1:26" ht="24">
      <c r="A8035" s="5"/>
      <c r="B8035" s="15" t="s">
        <v>521</v>
      </c>
      <c r="C8035" s="5" t="s">
        <v>522</v>
      </c>
      <c r="D8035" s="519"/>
      <c r="E8035" s="520"/>
      <c r="F8035" s="50">
        <v>5</v>
      </c>
      <c r="G8035" s="578">
        <f t="shared" ref="G8035:G8041" si="863">+F8035</f>
      </c>
      <c r="H8035" s="5">
        <v>1</v>
      </c>
      <c r="I8035" s="183">
        <f t="shared" si="862"/>
      </c>
      <c r="W8035">
        <f t="shared" si="855"/>
      </c>
      <c r="X8035">
        <f t="shared" si="856"/>
      </c>
      <c r="Y8035">
        <f t="shared" si="857"/>
      </c>
      <c r="Z8035">
        <f t="shared" si="858"/>
      </c>
    </row>
    <row r="8036" spans="1:26">
      <c r="A8036" s="5"/>
      <c r="B8036" s="8" t="s">
        <v>275</v>
      </c>
      <c r="C8036" s="5" t="s">
        <v>276</v>
      </c>
      <c r="D8036" s="518"/>
      <c r="E8036" s="275"/>
      <c r="F8036" s="50">
        <v>5</v>
      </c>
      <c r="G8036" s="578">
        <f t="shared" si="863"/>
      </c>
      <c r="H8036" s="9">
        <v>1</v>
      </c>
      <c r="I8036" s="183">
        <f t="shared" si="862"/>
      </c>
      <c r="W8036">
        <f t="shared" si="855"/>
      </c>
      <c r="X8036">
        <f t="shared" si="856"/>
      </c>
      <c r="Y8036">
        <f t="shared" si="857"/>
      </c>
      <c r="Z8036">
        <f t="shared" si="858"/>
      </c>
    </row>
    <row r="8037" spans="1:26">
      <c r="A8037" s="5"/>
      <c r="B8037" s="8" t="s">
        <v>295</v>
      </c>
      <c r="C8037" s="5" t="s">
        <v>294</v>
      </c>
      <c r="D8037" s="518"/>
      <c r="E8037" s="275"/>
      <c r="F8037" s="50">
        <v>5</v>
      </c>
      <c r="G8037" s="578">
        <f t="shared" si="863"/>
      </c>
      <c r="H8037" s="9">
        <v>1</v>
      </c>
      <c r="I8037" s="183">
        <f t="shared" si="862"/>
      </c>
      <c r="W8037">
        <f t="shared" si="855"/>
      </c>
      <c r="X8037">
        <f t="shared" si="856"/>
      </c>
      <c r="Y8037">
        <f t="shared" si="857"/>
      </c>
      <c r="Z8037">
        <f t="shared" si="858"/>
      </c>
    </row>
    <row r="8038" spans="1:26">
      <c r="A8038" s="5"/>
      <c r="B8038" s="95" t="s">
        <v>848</v>
      </c>
      <c r="C8038" s="16" t="s">
        <v>847</v>
      </c>
      <c r="D8038" s="518"/>
      <c r="E8038" s="275"/>
      <c r="F8038" s="50">
        <v>5</v>
      </c>
      <c r="G8038" s="578">
        <f t="shared" si="863"/>
      </c>
      <c r="H8038" s="16">
        <v>1</v>
      </c>
      <c r="I8038" s="183">
        <f t="shared" si="862"/>
      </c>
      <c r="W8038">
        <f t="shared" si="855"/>
      </c>
      <c r="X8038">
        <f t="shared" si="856"/>
      </c>
      <c r="Y8038">
        <f t="shared" si="857"/>
      </c>
      <c r="Z8038">
        <f t="shared" si="858"/>
      </c>
    </row>
    <row r="8039" spans="1:26" ht="15.75">
      <c r="A8039" s="5"/>
      <c r="B8039" s="95" t="s">
        <v>742</v>
      </c>
      <c r="C8039" s="5" t="s">
        <v>743</v>
      </c>
      <c r="D8039" s="518"/>
      <c r="E8039" s="275"/>
      <c r="F8039" s="50">
        <v>5</v>
      </c>
      <c r="G8039" s="578">
        <f t="shared" si="863"/>
      </c>
      <c r="H8039" s="16">
        <v>1</v>
      </c>
      <c r="I8039" s="183">
        <f t="shared" si="862"/>
      </c>
      <c r="W8039">
        <f t="shared" si="855"/>
      </c>
      <c r="X8039">
        <f t="shared" si="856"/>
      </c>
      <c r="Y8039">
        <f t="shared" si="857"/>
      </c>
      <c r="Z8039">
        <f t="shared" si="858"/>
      </c>
    </row>
    <row r="8040" spans="1:26">
      <c r="A8040" s="5"/>
      <c r="B8040" s="95" t="s">
        <v>823</v>
      </c>
      <c r="C8040" s="101" t="s">
        <v>822</v>
      </c>
      <c r="D8040" s="518"/>
      <c r="E8040" s="275"/>
      <c r="F8040" s="50">
        <v>5</v>
      </c>
      <c r="G8040" s="578">
        <f t="shared" si="863"/>
      </c>
      <c r="H8040" s="16">
        <v>1</v>
      </c>
      <c r="I8040" s="183">
        <f t="shared" si="862"/>
      </c>
      <c r="W8040">
        <f t="shared" si="855"/>
      </c>
      <c r="X8040">
        <f t="shared" si="856"/>
      </c>
      <c r="Y8040">
        <f t="shared" si="857"/>
      </c>
      <c r="Z8040">
        <f t="shared" si="858"/>
      </c>
    </row>
    <row r="8041" spans="1:26" ht="24">
      <c r="A8041" s="5"/>
      <c r="B8041" s="95" t="s">
        <v>1860</v>
      </c>
      <c r="C8041" s="9" t="s">
        <v>1861</v>
      </c>
      <c r="D8041" s="134"/>
      <c r="F8041" s="5">
        <v>1</v>
      </c>
      <c r="G8041" s="578">
        <f t="shared" si="863"/>
      </c>
      <c r="H8041" s="5">
        <v>1</v>
      </c>
      <c r="I8041" s="183">
        <f t="shared" si="862"/>
      </c>
      <c r="W8041">
        <f t="shared" si="855"/>
      </c>
      <c r="X8041">
        <f t="shared" si="856"/>
      </c>
      <c r="Y8041">
        <f t="shared" si="857"/>
      </c>
      <c r="Z8041">
        <f t="shared" si="858"/>
      </c>
    </row>
    <row r="8042" spans="1:26">
      <c r="A8042" s="5"/>
      <c r="B8042" s="95"/>
      <c r="C8042" s="101"/>
      <c r="D8042" s="5"/>
      <c r="E8042" s="5"/>
      <c r="F8042" s="5"/>
      <c r="G8042" s="6"/>
      <c r="H8042" s="16"/>
      <c r="I8042" s="183"/>
      <c r="K8042">
        <v>43</v>
      </c>
      <c r="L8042">
        <v>400</v>
      </c>
      <c r="M8042">
        <f>+L8042*K8042</f>
      </c>
      <c r="N8042">
        <f>+M8042*0.28</f>
      </c>
      <c r="O8042">
        <f>+N8042+M8042</f>
      </c>
      <c r="W8042">
        <f t="shared" si="855"/>
      </c>
      <c r="X8042">
        <f t="shared" si="856"/>
      </c>
      <c r="Y8042">
        <f t="shared" si="857"/>
      </c>
      <c r="Z8042">
        <f t="shared" si="858"/>
      </c>
    </row>
    <row r="8043" spans="1:26">
      <c r="A8043" s="5"/>
      <c r="B8043" s="17" t="s">
        <v>739</v>
      </c>
      <c r="C8043" s="88" t="s">
        <v>303</v>
      </c>
      <c r="D8043">
        <v>1</v>
      </c>
      <c r="E8043" s="5">
        <v>10</v>
      </c>
      <c r="F8043" s="5">
        <f>+E8043*D8043</f>
      </c>
      <c r="G8043" s="578">
        <f>+E8043*D8043</f>
      </c>
      <c r="H8043" s="5">
        <v>1</v>
      </c>
      <c r="I8043" s="183">
        <f t="shared" si="862"/>
      </c>
      <c r="Q8043">
        <f>42-23-3</f>
      </c>
      <c r="W8043">
        <f t="shared" si="855"/>
      </c>
      <c r="X8043">
        <f t="shared" si="856"/>
      </c>
      <c r="Y8043">
        <f t="shared" si="857"/>
      </c>
      <c r="Z8043">
        <f t="shared" si="858"/>
      </c>
    </row>
    <row r="8044" spans="1:26">
      <c r="A8044" s="5"/>
      <c r="B8044" s="95"/>
      <c r="C8044" s="101"/>
      <c r="D8044" s="5"/>
      <c r="E8044" s="5"/>
      <c r="F8044" s="5"/>
      <c r="G8044" s="6"/>
      <c r="H8044" s="16"/>
      <c r="I8044" s="183"/>
      <c r="W8044">
        <f t="shared" si="855"/>
      </c>
      <c r="X8044">
        <f t="shared" si="856"/>
      </c>
      <c r="Y8044">
        <f t="shared" si="857"/>
      </c>
      <c r="Z8044">
        <f t="shared" si="858"/>
      </c>
    </row>
    <row r="8045" spans="1:26">
      <c r="A8045" s="5"/>
      <c r="B8045" s="95"/>
      <c r="C8045" s="101"/>
      <c r="D8045" s="5"/>
      <c r="E8045" s="5"/>
      <c r="F8045" s="5"/>
      <c r="G8045" s="6"/>
      <c r="H8045" s="16"/>
      <c r="I8045" s="183"/>
      <c r="W8045">
        <f t="shared" si="855"/>
      </c>
      <c r="X8045">
        <f t="shared" si="856"/>
      </c>
      <c r="Y8045">
        <f t="shared" si="857"/>
      </c>
      <c r="Z8045">
        <f t="shared" si="858"/>
      </c>
    </row>
    <row r="8046" spans="1:26">
      <c r="A8046" s="10"/>
      <c r="B8046" s="10"/>
      <c r="C8046" s="10"/>
      <c r="D8046" s="10"/>
      <c r="E8046" s="10"/>
      <c r="F8046" s="10"/>
      <c r="G8046" s="10"/>
      <c r="H8046" s="10"/>
      <c r="I8046" s="97"/>
      <c r="W8046">
        <f t="shared" si="855"/>
      </c>
      <c r="X8046">
        <f t="shared" si="856"/>
      </c>
      <c r="Y8046">
        <f t="shared" si="857"/>
      </c>
      <c r="Z8046">
        <f t="shared" si="858"/>
      </c>
    </row>
    <row r="8047" spans="1:26" ht="15.75" thickBot="1">
      <c r="A8047" s="10"/>
      <c r="B8047" s="80" t="s">
        <v>20</v>
      </c>
      <c r="C8047" s="35"/>
      <c r="D8047" s="35"/>
      <c r="E8047" s="35"/>
      <c r="F8047" s="35"/>
      <c r="G8047" s="35"/>
      <c r="H8047" s="35"/>
      <c r="I8047" s="98"/>
      <c r="W8047">
        <f t="shared" si="855"/>
      </c>
      <c r="X8047">
        <f t="shared" si="856"/>
      </c>
      <c r="Y8047">
        <f t="shared" si="857"/>
      </c>
      <c r="Z8047">
        <f t="shared" si="858"/>
      </c>
    </row>
    <row r="8048" spans="1:26" ht="15.75" thickBot="1">
      <c r="A8048" s="99"/>
      <c r="B8048" s="81"/>
      <c r="C8048" s="39" t="s">
        <v>21</v>
      </c>
      <c r="D8048" s="40">
        <f>SUM(D8005:D8047)</f>
      </c>
      <c r="E8048" s="41">
        <f>IF(H8048=I8048,"OK","NO")</f>
      </c>
      <c r="F8048" s="40">
        <f>SUM(F8005:F8047)</f>
      </c>
      <c r="G8048" s="40">
        <f>SUM(G8005:G8047)</f>
      </c>
      <c r="H8048" s="42">
        <f>SUMPRODUCT(H8005:H8047,G8005:G8047)</f>
      </c>
      <c r="I8048" s="100">
        <f>SUM(I8002:I8047)</f>
      </c>
      <c r="O8048">
        <f>SUM(O8029:O8047)</f>
      </c>
      <c r="P8048" s="118">
        <f>+I8048-O8048</f>
      </c>
      <c r="W8048">
        <f t="shared" si="855"/>
      </c>
      <c r="X8048">
        <f t="shared" si="856"/>
      </c>
      <c r="Y8048">
        <f t="shared" si="857"/>
      </c>
      <c r="Z8048">
        <f t="shared" si="858"/>
      </c>
    </row>
    <row r="8049" spans="1:26">
      <c r="A8049" s="10"/>
      <c r="B8049" s="10"/>
      <c r="C8049" s="91"/>
      <c r="D8049" s="91"/>
      <c r="E8049" s="91"/>
      <c r="F8049" s="91"/>
      <c r="G8049" s="91"/>
      <c r="H8049" s="91"/>
      <c r="I8049" s="91"/>
      <c r="N8049" s="118">
        <f>+I8048-96158</f>
      </c>
      <c r="W8049">
        <f t="shared" si="855"/>
      </c>
      <c r="X8049">
        <f t="shared" si="856"/>
      </c>
      <c r="Y8049">
        <f t="shared" si="857"/>
      </c>
      <c r="Z8049">
        <f t="shared" si="858"/>
      </c>
    </row>
    <row r="8050" spans="1:26">
      <c r="A8050" s="12" t="s">
        <v>315</v>
      </c>
      <c r="B8050" s="12"/>
      <c r="C8050" s="12"/>
      <c r="D8050" s="13"/>
      <c r="E8050" s="14"/>
      <c r="F8050" s="14"/>
      <c r="G8050" s="14"/>
      <c r="H8050" s="2"/>
      <c r="I8050" s="12"/>
      <c r="L8050">
        <v>449365</v>
      </c>
      <c r="W8050">
        <f t="shared" si="855"/>
      </c>
      <c r="X8050">
        <f t="shared" si="856"/>
      </c>
      <c r="Y8050">
        <f t="shared" si="857"/>
      </c>
      <c r="Z8050">
        <f t="shared" si="858"/>
      </c>
    </row>
    <row r="8051" spans="1:26">
      <c r="W8051">
        <f t="shared" si="855"/>
      </c>
      <c r="X8051">
        <f t="shared" si="856"/>
      </c>
      <c r="Y8051">
        <f t="shared" si="857"/>
      </c>
      <c r="Z8051">
        <f t="shared" si="858"/>
      </c>
    </row>
    <row r="8052" spans="1:26">
      <c r="W8052">
        <f t="shared" si="855"/>
      </c>
      <c r="X8052">
        <f t="shared" si="856"/>
      </c>
      <c r="Y8052">
        <f t="shared" si="857"/>
      </c>
      <c r="Z8052">
        <f t="shared" si="858"/>
      </c>
    </row>
    <row r="8053" spans="1:26">
      <c r="W8053">
        <f t="shared" si="855"/>
      </c>
      <c r="X8053">
        <f t="shared" si="856"/>
      </c>
      <c r="Y8053">
        <f t="shared" si="857"/>
      </c>
      <c r="Z8053">
        <f t="shared" si="858"/>
      </c>
    </row>
    <row r="8054" spans="1:26">
      <c r="A8054" s="1562" t="s">
        <v>0</v>
      </c>
      <c r="B8054" s="1562"/>
      <c r="C8054" s="1562"/>
      <c r="D8054" s="1562"/>
      <c r="E8054" s="1562"/>
      <c r="F8054" s="1562"/>
      <c r="G8054" s="1562"/>
      <c r="H8054" s="1562"/>
      <c r="I8054" s="1562"/>
      <c r="W8054">
        <f t="shared" si="855"/>
      </c>
      <c r="X8054">
        <f t="shared" si="856"/>
      </c>
      <c r="Y8054">
        <f t="shared" si="857"/>
      </c>
      <c r="Z8054">
        <f t="shared" si="858"/>
      </c>
    </row>
    <row r="8055" spans="1:26">
      <c r="W8055">
        <f t="shared" si="855"/>
      </c>
      <c r="X8055">
        <f t="shared" si="856"/>
      </c>
      <c r="Y8055">
        <f t="shared" si="857"/>
      </c>
      <c r="Z8055">
        <f t="shared" si="858"/>
      </c>
    </row>
    <row r="8056" spans="1:26">
      <c r="W8056">
        <f t="shared" si="855"/>
      </c>
      <c r="X8056">
        <f t="shared" si="856"/>
      </c>
      <c r="Y8056">
        <f t="shared" si="857"/>
      </c>
      <c r="Z8056">
        <f t="shared" si="858"/>
      </c>
    </row>
    <row r="8057" spans="1:26">
      <c r="A8057" s="1" t="s">
        <v>1</v>
      </c>
      <c r="B8057" s="1"/>
      <c r="G8057" s="2" t="s">
        <v>2</v>
      </c>
      <c r="H8057" s="3" t="s">
        <v>1843</v>
      </c>
      <c r="W8057">
        <f t="shared" si="855"/>
      </c>
      <c r="X8057">
        <f t="shared" si="856"/>
      </c>
      <c r="Y8057">
        <f t="shared" si="857"/>
      </c>
      <c r="Z8057">
        <f t="shared" si="858"/>
      </c>
    </row>
    <row r="8058" spans="1:26">
      <c r="A8058" s="1" t="inlineStr">
        <is>
          <t>Dealer-281</t>
        </is>
      </c>
      <c r="B8058" s="1"/>
      <c r="F8058" s="4" t="s">
        <v>3</v>
      </c>
      <c r="G8058" s="2"/>
      <c r="H8058" s="1" t="s">
        <v>234</v>
      </c>
      <c r="W8058">
        <f t="shared" si="855"/>
      </c>
      <c r="X8058">
        <f t="shared" si="856"/>
      </c>
      <c r="Y8058">
        <f t="shared" si="857"/>
      </c>
      <c r="Z8058">
        <f t="shared" si="858"/>
      </c>
    </row>
    <row r="8059" spans="1:26">
      <c r="A8059" s="1" t="inlineStr">
        <is>
          <t>Dealer-297</t>
        </is>
      </c>
      <c r="B8059" s="1"/>
      <c r="W8059">
        <f t="shared" si="855"/>
      </c>
      <c r="X8059">
        <f t="shared" si="856"/>
      </c>
      <c r="Y8059">
        <f t="shared" si="857"/>
      </c>
      <c r="Z8059">
        <f t="shared" si="858"/>
      </c>
    </row>
    <row r="8060" spans="1:26">
      <c r="A8060" s="1" t="inlineStr">
        <is>
          <t>Address line (redacted)</t>
        </is>
      </c>
      <c r="B8060" s="1"/>
      <c r="D8060" s="85"/>
      <c r="E8060" s="85"/>
      <c r="F8060" s="85"/>
      <c r="G8060" s="85"/>
      <c r="H8060" s="85"/>
      <c r="W8060">
        <f t="shared" si="855"/>
      </c>
      <c r="X8060">
        <f t="shared" si="856"/>
      </c>
      <c r="Y8060">
        <f t="shared" si="857"/>
      </c>
      <c r="Z8060">
        <f t="shared" si="858"/>
      </c>
    </row>
    <row r="8061" spans="1:26">
      <c r="A8061" s="12" t="s">
        <v>299</v>
      </c>
      <c r="B8061" s="86" t="inlineStr">
        <is>
          <t>GSTIN-MASKED</t>
        </is>
      </c>
      <c r="D8061" s="85"/>
      <c r="E8061" s="85"/>
      <c r="F8061" s="85"/>
      <c r="G8061" s="85"/>
      <c r="H8061" s="85"/>
      <c r="W8061">
        <f t="shared" si="855"/>
      </c>
      <c r="X8061">
        <f t="shared" si="856"/>
      </c>
      <c r="Y8061">
        <f t="shared" si="857"/>
      </c>
      <c r="Z8061">
        <f t="shared" si="858"/>
      </c>
    </row>
    <row r="8062" spans="1:26">
      <c r="D8062" s="85"/>
      <c r="E8062" s="85"/>
      <c r="F8062" s="85"/>
      <c r="G8062" s="85"/>
      <c r="H8062" s="85"/>
      <c r="W8062">
        <f t="shared" si="855"/>
      </c>
      <c r="X8062">
        <f t="shared" si="856"/>
      </c>
      <c r="Y8062">
        <f t="shared" si="857"/>
      </c>
      <c r="Z8062">
        <f t="shared" si="858"/>
      </c>
    </row>
    <row r="8063" spans="1:26">
      <c r="W8063">
        <f t="shared" si="855"/>
      </c>
      <c r="X8063">
        <f t="shared" si="856"/>
      </c>
      <c r="Y8063">
        <f t="shared" si="857"/>
      </c>
      <c r="Z8063">
        <f t="shared" si="858"/>
      </c>
    </row>
    <row r="8064" spans="1:26">
      <c r="A8064" s="1" t="s">
        <v>5</v>
      </c>
      <c r="W8064">
        <f t="shared" si="855"/>
      </c>
      <c r="X8064">
        <f t="shared" si="856"/>
      </c>
      <c r="Y8064">
        <f t="shared" si="857"/>
      </c>
      <c r="Z8064">
        <f t="shared" si="858"/>
      </c>
    </row>
    <row r="8065" spans="1:26">
      <c r="A8065" s="1" t="s">
        <v>6</v>
      </c>
      <c r="W8065">
        <f t="shared" si="855"/>
      </c>
      <c r="X8065">
        <f t="shared" si="856"/>
      </c>
      <c r="Y8065">
        <f t="shared" si="857"/>
      </c>
      <c r="Z8065">
        <f t="shared" si="858"/>
      </c>
    </row>
    <row r="8066" spans="1:26" ht="15.75" thickBot="1">
      <c r="A8066" s="1" t="s">
        <v>7</v>
      </c>
      <c r="W8066">
        <f t="shared" si="855"/>
      </c>
      <c r="X8066">
        <f t="shared" si="856"/>
      </c>
      <c r="Y8066">
        <f t="shared" si="857"/>
      </c>
      <c r="Z8066">
        <f t="shared" si="858"/>
      </c>
    </row>
    <row r="8067" spans="1:26" ht="24">
      <c r="A8067" s="26" t="s">
        <v>8</v>
      </c>
      <c r="B8067" s="27" t="s">
        <v>9</v>
      </c>
      <c r="C8067" s="27" t="s">
        <v>10</v>
      </c>
      <c r="D8067" s="28" t="s">
        <v>11</v>
      </c>
      <c r="E8067" s="28" t="s">
        <v>12</v>
      </c>
      <c r="F8067" s="28" t="s">
        <v>13</v>
      </c>
      <c r="G8067" s="28" t="s">
        <v>14</v>
      </c>
      <c r="H8067" s="29" t="s">
        <v>15</v>
      </c>
      <c r="I8067" s="30" t="s">
        <v>16</v>
      </c>
      <c r="W8067">
        <f t="shared" si="855"/>
      </c>
      <c r="X8067">
        <f t="shared" si="856"/>
      </c>
      <c r="Y8067">
        <f t="shared" si="857"/>
      </c>
      <c r="Z8067">
        <f t="shared" si="858"/>
      </c>
    </row>
    <row r="8068" spans="1:26">
      <c r="A8068" s="5"/>
      <c r="B8068" s="1564" t="s">
        <v>17</v>
      </c>
      <c r="C8068" s="1565"/>
      <c r="D8068" s="168"/>
      <c r="E8068" s="5"/>
      <c r="F8068" s="21"/>
      <c r="G8068" s="5"/>
      <c r="H8068" s="5"/>
      <c r="I8068" s="102"/>
      <c r="W8068">
        <f t="shared" ref="W8068:W8131" si="864">IF(LEFT($H8068&amp;"",5)="2019-",$H8068,W8067)</f>
      </c>
      <c r="X8068">
        <f t="shared" ref="X8068:X8131" si="865">IF($W8068="",0,IF(COUNTIF($AB$2:$AB$80,$W8068)&gt;0,1,0))</f>
      </c>
      <c r="Y8068">
        <f t="shared" ref="Y8068:Y8131" si="866">IF($C8068="","",UPPER(TRIM(IFERROR(LEFT($C8068&amp;"",FIND("/",$C8068&amp;"")-1),$C8068&amp;""))))</f>
      </c>
      <c r="Z8068">
        <f t="shared" ref="Z8068:Z8131" si="867">IFERROR(IF(ISNUMBER($G8068),$G8068,0),0)</f>
      </c>
    </row>
    <row r="8069" spans="1:26">
      <c r="A8069" s="5"/>
      <c r="B8069" s="8" t="s">
        <v>1066</v>
      </c>
      <c r="C8069" s="5" t="s">
        <v>1065</v>
      </c>
      <c r="D8069" s="5">
        <v>1</v>
      </c>
      <c r="E8069" s="5">
        <v>2</v>
      </c>
      <c r="F8069" s="5">
        <v>2</v>
      </c>
      <c r="G8069" s="365">
        <v>2</v>
      </c>
      <c r="H8069" s="5">
        <v>1</v>
      </c>
      <c r="I8069" s="102">
        <f>+H8069*G8069</f>
      </c>
      <c r="J8069">
        <f t="shared" ref="J8069:J8084" si="868">+H8069*G8069</f>
      </c>
      <c r="W8069">
        <f t="shared" si="864"/>
      </c>
      <c r="X8069">
        <f t="shared" si="865"/>
      </c>
      <c r="Y8069">
        <f t="shared" si="866"/>
      </c>
      <c r="Z8069">
        <f t="shared" si="867"/>
      </c>
    </row>
    <row r="8070" spans="1:26">
      <c r="A8070" s="5"/>
      <c r="B8070" s="8" t="s">
        <v>37</v>
      </c>
      <c r="C8070" s="5" t="s">
        <v>38</v>
      </c>
      <c r="D8070" s="440">
        <v>1</v>
      </c>
      <c r="E8070" s="5">
        <v>2</v>
      </c>
      <c r="F8070" s="5">
        <v>2</v>
      </c>
      <c r="G8070" s="365">
        <v>2</v>
      </c>
      <c r="H8070" s="5">
        <v>1</v>
      </c>
      <c r="I8070" s="102">
        <f>+H8070*G8070</f>
      </c>
      <c r="J8070">
        <f t="shared" si="868"/>
      </c>
      <c r="W8070">
        <f t="shared" si="864"/>
      </c>
      <c r="X8070">
        <f t="shared" si="865"/>
      </c>
      <c r="Y8070">
        <f t="shared" si="866"/>
      </c>
      <c r="Z8070">
        <f t="shared" si="867"/>
      </c>
    </row>
    <row r="8071" spans="1:26">
      <c r="A8071" s="5"/>
      <c r="B8071" s="8" t="s">
        <v>382</v>
      </c>
      <c r="C8071" s="5" t="s">
        <v>383</v>
      </c>
      <c r="D8071" s="5">
        <v>1</v>
      </c>
      <c r="E8071" s="5">
        <v>5</v>
      </c>
      <c r="F8071" s="5">
        <f>+E8071</f>
      </c>
      <c r="G8071" s="365">
        <f>+F8071</f>
      </c>
      <c r="H8071" s="5">
        <v>1</v>
      </c>
      <c r="I8071" s="102">
        <f>+H8071*G8071</f>
      </c>
      <c r="J8071">
        <f t="shared" si="868"/>
      </c>
      <c r="W8071">
        <f t="shared" si="864"/>
      </c>
      <c r="X8071">
        <f t="shared" si="865"/>
      </c>
      <c r="Y8071">
        <f t="shared" si="866"/>
      </c>
      <c r="Z8071">
        <f t="shared" si="867"/>
      </c>
    </row>
    <row r="8072" spans="1:26">
      <c r="A8072" s="5"/>
      <c r="B8072" s="8" t="s">
        <v>1721</v>
      </c>
      <c r="C8072" s="5" t="s">
        <v>1722</v>
      </c>
      <c r="D8072" s="440"/>
      <c r="E8072" s="5">
        <v>2</v>
      </c>
      <c r="F8072" s="5">
        <f>+E8072</f>
      </c>
      <c r="G8072" s="365">
        <f>+F8072</f>
      </c>
      <c r="H8072" s="5">
        <v>1</v>
      </c>
      <c r="I8072" s="102">
        <f>+H8072*G8072</f>
      </c>
      <c r="J8072">
        <f t="shared" si="868"/>
      </c>
      <c r="W8072">
        <f t="shared" si="864"/>
      </c>
      <c r="X8072">
        <f t="shared" si="865"/>
      </c>
      <c r="Y8072">
        <f t="shared" si="866"/>
      </c>
      <c r="Z8072">
        <f t="shared" si="867"/>
      </c>
    </row>
    <row r="8073" spans="1:26">
      <c r="A8073" s="227"/>
      <c r="B8073" s="1564" t="s">
        <v>18</v>
      </c>
      <c r="C8073" s="1565"/>
      <c r="D8073" s="5"/>
      <c r="E8073" s="5"/>
      <c r="F8073" s="5"/>
      <c r="G8073" s="5"/>
      <c r="H8073" s="5"/>
      <c r="I8073" s="102"/>
      <c r="J8073">
        <f t="shared" si="868"/>
      </c>
      <c r="W8073">
        <f t="shared" si="864"/>
      </c>
      <c r="X8073">
        <f t="shared" si="865"/>
      </c>
      <c r="Y8073">
        <f t="shared" si="866"/>
      </c>
      <c r="Z8073">
        <f t="shared" si="867"/>
      </c>
    </row>
    <row r="8074" spans="1:26">
      <c r="A8074" s="227"/>
      <c r="B8074" s="8" t="s">
        <v>275</v>
      </c>
      <c r="C8074" s="5" t="s">
        <v>276</v>
      </c>
      <c r="D8074" s="134">
        <v>1</v>
      </c>
      <c r="E8074" s="5">
        <v>4</v>
      </c>
      <c r="F8074" s="9">
        <f>+E8074</f>
      </c>
      <c r="G8074" s="365">
        <f>+F8074</f>
      </c>
      <c r="H8074" s="9">
        <v>1</v>
      </c>
      <c r="I8074" s="102">
        <f>+H8074*G8074</f>
      </c>
      <c r="J8074">
        <f t="shared" si="868"/>
      </c>
      <c r="W8074">
        <f t="shared" si="864"/>
      </c>
      <c r="X8074">
        <f t="shared" si="865"/>
      </c>
      <c r="Y8074">
        <f t="shared" si="866"/>
      </c>
      <c r="Z8074">
        <f t="shared" si="867"/>
      </c>
    </row>
    <row r="8075" spans="1:26">
      <c r="A8075" s="227"/>
      <c r="B8075" s="95" t="s">
        <v>291</v>
      </c>
      <c r="C8075" s="101" t="s">
        <v>290</v>
      </c>
      <c r="D8075" s="134">
        <v>1</v>
      </c>
      <c r="E8075" s="5">
        <v>4</v>
      </c>
      <c r="F8075" s="9">
        <f>+E8075</f>
      </c>
      <c r="G8075" s="365">
        <f>+F8075</f>
      </c>
      <c r="H8075" s="16">
        <v>1</v>
      </c>
      <c r="I8075" s="102">
        <f>+H8075*G8075</f>
      </c>
      <c r="J8075">
        <f t="shared" si="868"/>
      </c>
      <c r="W8075">
        <f t="shared" si="864"/>
      </c>
      <c r="X8075">
        <f t="shared" si="865"/>
      </c>
      <c r="Y8075">
        <f t="shared" si="866"/>
      </c>
      <c r="Z8075">
        <f t="shared" si="867"/>
      </c>
    </row>
    <row r="8076" spans="1:26">
      <c r="A8076" s="227"/>
      <c r="B8076" s="1564" t="s">
        <v>24</v>
      </c>
      <c r="C8076" s="1565"/>
      <c r="D8076" s="5"/>
      <c r="E8076" s="5"/>
      <c r="F8076" s="5"/>
      <c r="G8076" s="5"/>
      <c r="H8076" s="5"/>
      <c r="I8076" s="102"/>
      <c r="J8076">
        <f t="shared" si="868"/>
      </c>
      <c r="W8076">
        <f t="shared" si="864"/>
      </c>
      <c r="X8076">
        <f t="shared" si="865"/>
      </c>
      <c r="Y8076">
        <f t="shared" si="866"/>
      </c>
      <c r="Z8076">
        <f t="shared" si="867"/>
      </c>
    </row>
    <row r="8077" spans="1:26">
      <c r="A8077" s="227"/>
      <c r="B8077" s="20" t="s">
        <v>1605</v>
      </c>
      <c r="C8077" s="19" t="s">
        <v>1841</v>
      </c>
      <c r="D8077" s="19">
        <v>1</v>
      </c>
      <c r="E8077" s="19">
        <v>12</v>
      </c>
      <c r="F8077" s="5">
        <f t="shared" ref="F8077:G8079" si="869">+E8077</f>
      </c>
      <c r="G8077" s="365">
        <f t="shared" si="869"/>
      </c>
      <c r="H8077" s="19">
        <v>1</v>
      </c>
      <c r="I8077" s="102">
        <f>+H8077*G8077</f>
      </c>
      <c r="J8077">
        <f t="shared" si="868"/>
      </c>
      <c r="W8077">
        <f t="shared" si="864"/>
      </c>
      <c r="X8077">
        <f t="shared" si="865"/>
      </c>
      <c r="Y8077">
        <f t="shared" si="866"/>
      </c>
      <c r="Z8077">
        <f t="shared" si="867"/>
      </c>
    </row>
    <row r="8078" spans="1:26">
      <c r="A8078" s="5"/>
      <c r="B8078" s="20" t="s">
        <v>277</v>
      </c>
      <c r="C8078" s="19" t="s">
        <v>1473</v>
      </c>
      <c r="D8078" s="19">
        <v>1</v>
      </c>
      <c r="E8078" s="19">
        <v>6</v>
      </c>
      <c r="F8078" s="5">
        <f t="shared" si="869"/>
      </c>
      <c r="G8078" s="365">
        <f t="shared" si="869"/>
      </c>
      <c r="H8078" s="19">
        <v>1</v>
      </c>
      <c r="I8078" s="102">
        <f>+H8078*G8078</f>
      </c>
      <c r="J8078">
        <f t="shared" si="868"/>
      </c>
      <c r="W8078">
        <f t="shared" si="864"/>
      </c>
      <c r="X8078">
        <f t="shared" si="865"/>
      </c>
      <c r="Y8078">
        <f t="shared" si="866"/>
      </c>
      <c r="Z8078">
        <f t="shared" si="867"/>
      </c>
    </row>
    <row r="8079" spans="1:26" ht="15.75">
      <c r="A8079" s="107"/>
      <c r="B8079" s="20" t="s">
        <v>588</v>
      </c>
      <c r="C8079" s="19" t="s">
        <v>589</v>
      </c>
      <c r="D8079" s="19">
        <v>1</v>
      </c>
      <c r="E8079" s="19">
        <v>6</v>
      </c>
      <c r="F8079" s="5">
        <f t="shared" si="869"/>
      </c>
      <c r="G8079" s="365">
        <f t="shared" si="869"/>
      </c>
      <c r="H8079" s="19">
        <v>1</v>
      </c>
      <c r="I8079" s="102">
        <f>+H8079*G8079</f>
      </c>
      <c r="J8079">
        <f t="shared" si="868"/>
      </c>
      <c r="W8079">
        <f t="shared" si="864"/>
      </c>
      <c r="X8079">
        <f t="shared" si="865"/>
      </c>
      <c r="Y8079">
        <f t="shared" si="866"/>
      </c>
      <c r="Z8079">
        <f t="shared" si="867"/>
      </c>
    </row>
    <row r="8080" spans="1:26">
      <c r="A8080" s="107"/>
      <c r="B8080" s="1680" t="s">
        <v>1844</v>
      </c>
      <c r="C8080" s="1681"/>
      <c r="D8080" s="19"/>
      <c r="E8080" s="19"/>
      <c r="F8080" s="5"/>
      <c r="G8080" s="5"/>
      <c r="H8080" s="5"/>
      <c r="I8080" s="102"/>
      <c r="J8080">
        <f t="shared" si="868"/>
      </c>
      <c r="W8080">
        <f t="shared" si="864"/>
      </c>
      <c r="X8080">
        <f t="shared" si="865"/>
      </c>
      <c r="Y8080">
        <f t="shared" si="866"/>
      </c>
      <c r="Z8080">
        <f t="shared" si="867"/>
      </c>
    </row>
    <row r="8081" spans="1:26">
      <c r="A8081" s="107"/>
      <c r="B8081" s="346" t="s">
        <v>1226</v>
      </c>
      <c r="C8081" s="8" t="s">
        <v>1227</v>
      </c>
      <c r="D8081" s="440"/>
      <c r="E8081" s="5">
        <v>20</v>
      </c>
      <c r="F8081" s="5">
        <f t="shared" ref="F8081:G8083" si="870">+E8081</f>
      </c>
      <c r="G8081" s="365">
        <f t="shared" si="870"/>
      </c>
      <c r="H8081" s="5">
        <v>1</v>
      </c>
      <c r="I8081" s="102">
        <f>+H8081*G8081</f>
      </c>
      <c r="J8081">
        <f t="shared" si="868"/>
      </c>
      <c r="W8081">
        <f t="shared" si="864"/>
      </c>
      <c r="X8081">
        <f t="shared" si="865"/>
      </c>
      <c r="Y8081">
        <f t="shared" si="866"/>
      </c>
      <c r="Z8081">
        <f t="shared" si="867"/>
      </c>
    </row>
    <row r="8082" spans="1:26">
      <c r="A8082" s="107"/>
      <c r="B8082" s="346" t="s">
        <v>1042</v>
      </c>
      <c r="C8082" s="8" t="s">
        <v>1043</v>
      </c>
      <c r="D8082" s="440"/>
      <c r="E8082" s="5">
        <v>20</v>
      </c>
      <c r="F8082" s="5">
        <f t="shared" si="870"/>
      </c>
      <c r="G8082" s="365">
        <f t="shared" si="870"/>
      </c>
      <c r="H8082" s="5">
        <v>1</v>
      </c>
      <c r="I8082" s="102">
        <f>+H8082*G8082</f>
      </c>
      <c r="J8082">
        <f t="shared" si="868"/>
      </c>
      <c r="W8082">
        <f t="shared" si="864"/>
      </c>
      <c r="X8082">
        <f t="shared" si="865"/>
      </c>
      <c r="Y8082">
        <f t="shared" si="866"/>
      </c>
      <c r="Z8082">
        <f t="shared" si="867"/>
      </c>
    </row>
    <row r="8083" spans="1:26">
      <c r="A8083" s="107"/>
      <c r="B8083" s="346" t="s">
        <v>1228</v>
      </c>
      <c r="C8083" s="8" t="s">
        <v>1229</v>
      </c>
      <c r="D8083" s="440"/>
      <c r="E8083" s="5">
        <v>20</v>
      </c>
      <c r="F8083" s="5">
        <f t="shared" si="870"/>
      </c>
      <c r="G8083" s="365">
        <f t="shared" si="870"/>
      </c>
      <c r="H8083" s="5">
        <v>1</v>
      </c>
      <c r="I8083" s="102">
        <f>+H8083*G8083</f>
      </c>
      <c r="J8083">
        <f t="shared" si="868"/>
      </c>
      <c r="W8083">
        <f t="shared" si="864"/>
      </c>
      <c r="X8083">
        <f t="shared" si="865"/>
      </c>
      <c r="Y8083">
        <f t="shared" si="866"/>
      </c>
      <c r="Z8083">
        <f t="shared" si="867"/>
      </c>
    </row>
    <row r="8084" spans="1:26">
      <c r="A8084" s="107"/>
      <c r="B8084" s="1756" t="s">
        <v>300</v>
      </c>
      <c r="C8084" s="1757"/>
      <c r="D8084" s="5"/>
      <c r="E8084" s="5"/>
      <c r="F8084" s="184"/>
      <c r="G8084" s="184"/>
      <c r="H8084" s="5"/>
      <c r="I8084" s="108"/>
      <c r="J8084">
        <f t="shared" si="868"/>
      </c>
      <c r="W8084">
        <f t="shared" si="864"/>
      </c>
      <c r="X8084">
        <f t="shared" si="865"/>
      </c>
      <c r="Y8084">
        <f t="shared" si="866"/>
      </c>
      <c r="Z8084">
        <f t="shared" si="867"/>
      </c>
    </row>
    <row r="8085" spans="1:26" ht="36">
      <c r="A8085" s="107"/>
      <c r="B8085" s="17" t="s">
        <v>768</v>
      </c>
      <c r="C8085" s="88" t="s">
        <v>769</v>
      </c>
      <c r="D8085" s="328"/>
      <c r="E8085" s="5">
        <v>100</v>
      </c>
      <c r="F8085" s="184">
        <v>100</v>
      </c>
      <c r="G8085" s="581" t="s">
        <v>913</v>
      </c>
      <c r="H8085" s="5">
        <v>1</v>
      </c>
      <c r="I8085" s="108">
        <f>+H8085*F8085</f>
      </c>
      <c r="J8085">
        <f>+H8085*F8085</f>
      </c>
      <c r="W8085">
        <f t="shared" si="864"/>
      </c>
      <c r="X8085">
        <f t="shared" si="865"/>
      </c>
      <c r="Y8085">
        <f t="shared" si="866"/>
      </c>
      <c r="Z8085">
        <f t="shared" si="867"/>
      </c>
    </row>
    <row r="8086" spans="1:26" ht="36">
      <c r="A8086" s="107"/>
      <c r="B8086" s="17" t="s">
        <v>770</v>
      </c>
      <c r="C8086" s="88" t="s">
        <v>769</v>
      </c>
      <c r="D8086" s="328"/>
      <c r="E8086" s="5">
        <v>500</v>
      </c>
      <c r="F8086" s="184">
        <v>500</v>
      </c>
      <c r="G8086" s="581" t="s">
        <v>1310</v>
      </c>
      <c r="H8086" s="5">
        <v>1</v>
      </c>
      <c r="I8086" s="108">
        <f>+H8086*F8086</f>
      </c>
      <c r="J8086">
        <f>+H8086*F8086</f>
      </c>
      <c r="W8086">
        <f t="shared" si="864"/>
      </c>
      <c r="X8086">
        <f t="shared" si="865"/>
      </c>
      <c r="Y8086">
        <f t="shared" si="866"/>
      </c>
      <c r="Z8086">
        <f t="shared" si="867"/>
      </c>
    </row>
    <row r="8087" spans="1:26">
      <c r="A8087" s="107"/>
      <c r="B8087" s="17" t="s">
        <v>739</v>
      </c>
      <c r="C8087" s="88" t="s">
        <v>303</v>
      </c>
      <c r="D8087" s="5">
        <v>1</v>
      </c>
      <c r="E8087" s="5">
        <v>10</v>
      </c>
      <c r="F8087" s="184">
        <f>+E8087</f>
      </c>
      <c r="G8087" s="365">
        <v>10</v>
      </c>
      <c r="H8087" s="5">
        <v>1</v>
      </c>
      <c r="I8087" s="108">
        <f>+H8087*G8087</f>
      </c>
      <c r="J8087">
        <f>+H8087*F8087</f>
      </c>
      <c r="W8087">
        <f t="shared" si="864"/>
      </c>
      <c r="X8087">
        <f t="shared" si="865"/>
      </c>
      <c r="Y8087">
        <f t="shared" si="866"/>
      </c>
      <c r="Z8087">
        <f t="shared" si="867"/>
      </c>
    </row>
    <row r="8088" spans="1:26">
      <c r="A8088" s="33"/>
      <c r="B8088" s="273" t="s">
        <v>2083</v>
      </c>
      <c r="C8088" s="275"/>
      <c r="D8088" s="440"/>
      <c r="E8088" s="5"/>
      <c r="F8088" s="214">
        <v>1</v>
      </c>
      <c r="G8088" s="214">
        <v>1</v>
      </c>
      <c r="H8088" s="5"/>
      <c r="I8088" s="215"/>
      <c r="W8088">
        <f t="shared" si="864"/>
      </c>
      <c r="X8088">
        <f t="shared" si="865"/>
      </c>
      <c r="Y8088">
        <f t="shared" si="866"/>
      </c>
      <c r="Z8088">
        <f t="shared" si="867"/>
      </c>
    </row>
    <row r="8089" spans="1:26">
      <c r="A8089" s="33"/>
      <c r="B8089" s="1572" t="s">
        <v>2523</v>
      </c>
      <c r="C8089" s="1573"/>
      <c r="D8089" s="184"/>
      <c r="E8089" s="184"/>
      <c r="F8089" s="35"/>
      <c r="G8089" s="35"/>
      <c r="H8089" s="35"/>
      <c r="I8089" s="36"/>
      <c r="W8089">
        <f t="shared" si="864"/>
      </c>
      <c r="X8089">
        <f t="shared" si="865"/>
      </c>
      <c r="Y8089">
        <f t="shared" si="866"/>
      </c>
      <c r="Z8089">
        <f t="shared" si="867"/>
      </c>
    </row>
    <row r="8090" spans="1:26">
      <c r="A8090" s="33"/>
      <c r="B8090" s="1574"/>
      <c r="C8090" s="1575"/>
      <c r="D8090" s="184"/>
      <c r="E8090" s="184"/>
      <c r="F8090" s="35"/>
      <c r="G8090" s="35"/>
      <c r="H8090" s="35"/>
      <c r="I8090" s="36"/>
      <c r="W8090">
        <f t="shared" si="864"/>
      </c>
      <c r="X8090">
        <f t="shared" si="865"/>
      </c>
      <c r="Y8090">
        <f t="shared" si="866"/>
      </c>
      <c r="Z8090">
        <f t="shared" si="867"/>
      </c>
    </row>
    <row r="8091" spans="1:26" ht="15.75" thickBot="1">
      <c r="A8091" s="33"/>
      <c r="B8091" s="11" t="s">
        <v>20</v>
      </c>
      <c r="C8091" s="35"/>
      <c r="D8091" s="35"/>
      <c r="E8091" s="35"/>
      <c r="F8091" s="35"/>
      <c r="G8091" s="35"/>
      <c r="H8091" s="35"/>
      <c r="I8091" s="36"/>
      <c r="W8091">
        <f t="shared" si="864"/>
      </c>
      <c r="X8091">
        <f t="shared" si="865"/>
      </c>
      <c r="Y8091">
        <f t="shared" si="866"/>
      </c>
      <c r="Z8091">
        <f t="shared" si="867"/>
      </c>
    </row>
    <row r="8092" spans="1:26" ht="15.75" thickBot="1">
      <c r="A8092" s="37"/>
      <c r="B8092" s="38"/>
      <c r="C8092" s="39" t="s">
        <v>21</v>
      </c>
      <c r="D8092" s="40">
        <f>SUM(D8068:D8091)</f>
      </c>
      <c r="E8092" s="41" t="s">
        <v>360</v>
      </c>
      <c r="F8092" s="40">
        <f>SUM(F8068:F8091)</f>
      </c>
      <c r="G8092" s="40">
        <f>SUM(G8068:G8091)</f>
      </c>
      <c r="H8092" s="41">
        <f>+SUMPRODUCT(H8068:H8087,F8068:F8087)</f>
      </c>
      <c r="I8092" s="43">
        <f>SUM(I8068:I8091)</f>
      </c>
      <c r="J8092">
        <f>SUM(J8068:J8091)</f>
      </c>
      <c r="W8092">
        <f t="shared" si="864"/>
      </c>
      <c r="X8092">
        <f t="shared" si="865"/>
      </c>
      <c r="Y8092">
        <f t="shared" si="866"/>
      </c>
      <c r="Z8092">
        <f t="shared" si="867"/>
      </c>
    </row>
    <row r="8093" spans="1:26" ht="15.75" thickBot="1">
      <c r="A8093" s="44"/>
      <c r="B8093" s="116"/>
      <c r="C8093" s="45"/>
      <c r="D8093" s="45"/>
      <c r="E8093" s="45"/>
      <c r="F8093" s="45"/>
      <c r="G8093" s="45"/>
      <c r="H8093" s="45"/>
      <c r="I8093" s="47"/>
      <c r="W8093">
        <f t="shared" si="864"/>
      </c>
      <c r="X8093">
        <f t="shared" si="865"/>
      </c>
      <c r="Y8093">
        <f t="shared" si="866"/>
      </c>
      <c r="Z8093">
        <f t="shared" si="867"/>
      </c>
    </row>
    <row r="8094" spans="1:26">
      <c r="A8094" s="12" t="s">
        <v>315</v>
      </c>
      <c r="B8094" s="12"/>
      <c r="C8094" s="12"/>
      <c r="D8094" s="13"/>
      <c r="E8094" s="14"/>
      <c r="F8094" s="14"/>
      <c r="G8094" s="14"/>
      <c r="H8094" s="2"/>
      <c r="I8094" s="12" t="s">
        <v>1842</v>
      </c>
      <c r="W8094">
        <f t="shared" si="864"/>
      </c>
      <c r="X8094">
        <f t="shared" si="865"/>
      </c>
      <c r="Y8094">
        <f t="shared" si="866"/>
      </c>
      <c r="Z8094">
        <f t="shared" si="867"/>
      </c>
    </row>
    <row r="8095" spans="1:26">
      <c r="W8095">
        <f t="shared" si="864"/>
      </c>
      <c r="X8095">
        <f t="shared" si="865"/>
      </c>
      <c r="Y8095">
        <f t="shared" si="866"/>
      </c>
      <c r="Z8095">
        <f t="shared" si="867"/>
      </c>
    </row>
    <row r="8096" spans="1:26">
      <c r="W8096">
        <f t="shared" si="864"/>
      </c>
      <c r="X8096">
        <f t="shared" si="865"/>
      </c>
      <c r="Y8096">
        <f t="shared" si="866"/>
      </c>
      <c r="Z8096">
        <f t="shared" si="867"/>
      </c>
    </row>
    <row r="8097" spans="1:26">
      <c r="W8097">
        <f t="shared" si="864"/>
      </c>
      <c r="X8097">
        <f t="shared" si="865"/>
      </c>
      <c r="Y8097">
        <f t="shared" si="866"/>
      </c>
      <c r="Z8097">
        <f t="shared" si="867"/>
      </c>
    </row>
    <row r="8098" spans="1:26">
      <c r="W8098">
        <f t="shared" si="864"/>
      </c>
      <c r="X8098">
        <f t="shared" si="865"/>
      </c>
      <c r="Y8098">
        <f t="shared" si="866"/>
      </c>
      <c r="Z8098">
        <f t="shared" si="867"/>
      </c>
    </row>
    <row r="8099" spans="1:26">
      <c r="A8099" s="1562" t="s">
        <v>0</v>
      </c>
      <c r="B8099" s="1562"/>
      <c r="C8099" s="1562"/>
      <c r="D8099" s="1562"/>
      <c r="E8099" s="1562"/>
      <c r="F8099" s="1562"/>
      <c r="G8099" s="1562"/>
      <c r="H8099" s="1562"/>
      <c r="I8099" s="1562"/>
      <c r="W8099">
        <f t="shared" si="864"/>
      </c>
      <c r="X8099">
        <f t="shared" si="865"/>
      </c>
      <c r="Y8099">
        <f t="shared" si="866"/>
      </c>
      <c r="Z8099">
        <f t="shared" si="867"/>
      </c>
    </row>
    <row r="8100" spans="1:26">
      <c r="W8100">
        <f t="shared" si="864"/>
      </c>
      <c r="X8100">
        <f t="shared" si="865"/>
      </c>
      <c r="Y8100">
        <f t="shared" si="866"/>
      </c>
      <c r="Z8100">
        <f t="shared" si="867"/>
      </c>
    </row>
    <row r="8101" spans="1:26">
      <c r="W8101">
        <f t="shared" si="864"/>
      </c>
      <c r="X8101">
        <f t="shared" si="865"/>
      </c>
      <c r="Y8101">
        <f t="shared" si="866"/>
      </c>
      <c r="Z8101">
        <f t="shared" si="867"/>
      </c>
    </row>
    <row r="8102" spans="1:26">
      <c r="A8102" s="1" t="s">
        <v>1</v>
      </c>
      <c r="B8102" s="1"/>
      <c r="G8102" s="2" t="s">
        <v>2</v>
      </c>
      <c r="H8102" s="3" t="s">
        <v>1843</v>
      </c>
      <c r="W8102">
        <f t="shared" si="864"/>
      </c>
      <c r="X8102">
        <f t="shared" si="865"/>
      </c>
      <c r="Y8102">
        <f t="shared" si="866"/>
      </c>
      <c r="Z8102">
        <f t="shared" si="867"/>
      </c>
    </row>
    <row r="8103" spans="1:26">
      <c r="A8103" s="1" t="inlineStr">
        <is>
          <t>Dealer-333</t>
        </is>
      </c>
      <c r="B8103" s="1"/>
      <c r="F8103" s="4" t="s">
        <v>3</v>
      </c>
      <c r="G8103" s="2"/>
      <c r="H8103" s="1" t="s">
        <v>235</v>
      </c>
      <c r="W8103">
        <f t="shared" si="864"/>
      </c>
      <c r="X8103">
        <f t="shared" si="865"/>
      </c>
      <c r="Y8103">
        <f t="shared" si="866"/>
      </c>
      <c r="Z8103">
        <f t="shared" si="867"/>
      </c>
    </row>
    <row r="8104" spans="1:26">
      <c r="A8104" s="1" t="inlineStr">
        <is>
          <t>Dealer-334</t>
        </is>
      </c>
      <c r="B8104" s="1"/>
      <c r="W8104">
        <f t="shared" si="864"/>
      </c>
      <c r="X8104">
        <f t="shared" si="865"/>
      </c>
      <c r="Y8104">
        <f t="shared" si="866"/>
      </c>
      <c r="Z8104">
        <f t="shared" si="867"/>
      </c>
    </row>
    <row r="8105" spans="1:26">
      <c r="A8105" s="1" t="inlineStr">
        <is>
          <t>Address line (redacted)</t>
        </is>
      </c>
      <c r="B8105" s="1"/>
      <c r="D8105" s="85"/>
      <c r="E8105" s="85"/>
      <c r="F8105" s="85"/>
      <c r="G8105" s="85"/>
      <c r="H8105" s="85"/>
      <c r="W8105">
        <f t="shared" si="864"/>
      </c>
      <c r="X8105">
        <f t="shared" si="865"/>
      </c>
      <c r="Y8105">
        <f t="shared" si="866"/>
      </c>
      <c r="Z8105">
        <f t="shared" si="867"/>
      </c>
    </row>
    <row r="8106" spans="1:26">
      <c r="A8106" s="521" t="inlineStr">
        <is>
          <t>Address line (redacted)</t>
        </is>
      </c>
      <c r="B8106" s="86"/>
      <c r="D8106" s="85"/>
      <c r="E8106" s="85"/>
      <c r="F8106" s="85"/>
      <c r="G8106" s="85"/>
      <c r="H8106" s="85"/>
      <c r="W8106">
        <f t="shared" si="864"/>
      </c>
      <c r="X8106">
        <f t="shared" si="865"/>
      </c>
      <c r="Y8106">
        <f t="shared" si="866"/>
      </c>
      <c r="Z8106">
        <f t="shared" si="867"/>
      </c>
    </row>
    <row r="8107" spans="1:26">
      <c r="A8107" s="49" t="s">
        <v>1848</v>
      </c>
      <c r="D8107" s="85"/>
      <c r="E8107" s="85"/>
      <c r="F8107" s="85"/>
      <c r="G8107" s="85"/>
      <c r="H8107" s="85"/>
      <c r="W8107">
        <f t="shared" si="864"/>
      </c>
      <c r="X8107">
        <f t="shared" si="865"/>
      </c>
      <c r="Y8107">
        <f t="shared" si="866"/>
      </c>
      <c r="Z8107">
        <f t="shared" si="867"/>
      </c>
    </row>
    <row r="8108" spans="1:26">
      <c r="W8108">
        <f t="shared" si="864"/>
      </c>
      <c r="X8108">
        <f t="shared" si="865"/>
      </c>
      <c r="Y8108">
        <f t="shared" si="866"/>
      </c>
      <c r="Z8108">
        <f t="shared" si="867"/>
      </c>
    </row>
    <row r="8109" spans="1:26">
      <c r="A8109" s="1" t="s">
        <v>5</v>
      </c>
      <c r="W8109">
        <f t="shared" si="864"/>
      </c>
      <c r="X8109">
        <f t="shared" si="865"/>
      </c>
      <c r="Y8109">
        <f t="shared" si="866"/>
      </c>
      <c r="Z8109">
        <f t="shared" si="867"/>
      </c>
    </row>
    <row r="8110" spans="1:26">
      <c r="A8110" s="1" t="s">
        <v>6</v>
      </c>
      <c r="W8110">
        <f t="shared" si="864"/>
      </c>
      <c r="X8110">
        <f t="shared" si="865"/>
      </c>
      <c r="Y8110">
        <f t="shared" si="866"/>
      </c>
      <c r="Z8110">
        <f t="shared" si="867"/>
      </c>
    </row>
    <row r="8111" spans="1:26" ht="15.75" thickBot="1">
      <c r="A8111" s="1" t="s">
        <v>7</v>
      </c>
      <c r="W8111">
        <f t="shared" si="864"/>
      </c>
      <c r="X8111">
        <f t="shared" si="865"/>
      </c>
      <c r="Y8111">
        <f t="shared" si="866"/>
      </c>
      <c r="Z8111">
        <f t="shared" si="867"/>
      </c>
    </row>
    <row r="8112" spans="1:26" ht="24">
      <c r="A8112" s="26" t="s">
        <v>8</v>
      </c>
      <c r="B8112" s="27" t="s">
        <v>9</v>
      </c>
      <c r="C8112" s="27" t="s">
        <v>10</v>
      </c>
      <c r="D8112" s="28" t="s">
        <v>11</v>
      </c>
      <c r="E8112" s="28" t="s">
        <v>12</v>
      </c>
      <c r="F8112" s="28" t="s">
        <v>13</v>
      </c>
      <c r="G8112" s="28" t="s">
        <v>14</v>
      </c>
      <c r="H8112" s="29" t="s">
        <v>15</v>
      </c>
      <c r="I8112" s="30" t="s">
        <v>16</v>
      </c>
      <c r="W8112">
        <f t="shared" si="864"/>
      </c>
      <c r="X8112">
        <f t="shared" si="865"/>
      </c>
      <c r="Y8112">
        <f t="shared" si="866"/>
      </c>
      <c r="Z8112">
        <f t="shared" si="867"/>
      </c>
    </row>
    <row r="8113" spans="1:26">
      <c r="A8113" s="5"/>
      <c r="B8113" s="1564" t="s">
        <v>1844</v>
      </c>
      <c r="C8113" s="1565"/>
      <c r="D8113" s="168"/>
      <c r="E8113" s="5"/>
      <c r="F8113" s="21"/>
      <c r="G8113" s="5"/>
      <c r="H8113" s="5"/>
      <c r="I8113" s="102"/>
      <c r="W8113">
        <f t="shared" si="864"/>
      </c>
      <c r="X8113">
        <f t="shared" si="865"/>
      </c>
      <c r="Y8113">
        <f t="shared" si="866"/>
      </c>
      <c r="Z8113">
        <f t="shared" si="867"/>
      </c>
    </row>
    <row r="8114" spans="1:26">
      <c r="A8114" s="107"/>
      <c r="B8114" s="8" t="s">
        <v>1107</v>
      </c>
      <c r="C8114" s="5" t="s">
        <v>1106</v>
      </c>
      <c r="D8114" s="5">
        <v>1</v>
      </c>
      <c r="E8114" s="5">
        <v>50</v>
      </c>
      <c r="F8114" s="214">
        <f t="shared" ref="F8114:G8119" si="871">+E8114</f>
      </c>
      <c r="G8114" s="184">
        <f t="shared" si="871"/>
      </c>
      <c r="H8114" s="5">
        <v>1</v>
      </c>
      <c r="I8114" s="108">
        <f t="shared" ref="I8114:I8119" si="872">+H8114*G8114</f>
      </c>
      <c r="W8114">
        <f t="shared" si="864"/>
      </c>
      <c r="X8114">
        <f t="shared" si="865"/>
      </c>
      <c r="Y8114">
        <f t="shared" si="866"/>
      </c>
      <c r="Z8114">
        <f t="shared" si="867"/>
      </c>
    </row>
    <row r="8115" spans="1:26">
      <c r="A8115" s="107"/>
      <c r="B8115" s="8" t="s">
        <v>1109</v>
      </c>
      <c r="C8115" s="5" t="s">
        <v>1108</v>
      </c>
      <c r="D8115" s="5">
        <v>1</v>
      </c>
      <c r="E8115" s="5">
        <v>50</v>
      </c>
      <c r="F8115" s="214">
        <f t="shared" si="871"/>
      </c>
      <c r="G8115" s="184">
        <f t="shared" si="871"/>
      </c>
      <c r="H8115" s="5">
        <v>1</v>
      </c>
      <c r="I8115" s="108">
        <f t="shared" si="872"/>
      </c>
      <c r="W8115">
        <f t="shared" si="864"/>
      </c>
      <c r="X8115">
        <f t="shared" si="865"/>
      </c>
      <c r="Y8115">
        <f t="shared" si="866"/>
      </c>
      <c r="Z8115">
        <f t="shared" si="867"/>
      </c>
    </row>
    <row r="8116" spans="1:26">
      <c r="A8116" s="107"/>
      <c r="B8116" s="8" t="s">
        <v>1751</v>
      </c>
      <c r="C8116" s="5" t="s">
        <v>1577</v>
      </c>
      <c r="D8116" s="5">
        <v>1</v>
      </c>
      <c r="E8116" s="5">
        <v>25</v>
      </c>
      <c r="F8116" s="214">
        <f t="shared" si="871"/>
      </c>
      <c r="G8116" s="184">
        <f t="shared" si="871"/>
      </c>
      <c r="H8116" s="5">
        <v>1</v>
      </c>
      <c r="I8116" s="108">
        <f t="shared" si="872"/>
      </c>
      <c r="W8116">
        <f t="shared" si="864"/>
      </c>
      <c r="X8116">
        <f t="shared" si="865"/>
      </c>
      <c r="Y8116">
        <f t="shared" si="866"/>
      </c>
      <c r="Z8116">
        <f t="shared" si="867"/>
      </c>
    </row>
    <row r="8117" spans="1:26">
      <c r="A8117" s="107"/>
      <c r="B8117" s="8" t="s">
        <v>586</v>
      </c>
      <c r="C8117" s="5" t="s">
        <v>1116</v>
      </c>
      <c r="D8117" s="5"/>
      <c r="E8117" s="5">
        <v>10</v>
      </c>
      <c r="F8117" s="214">
        <f t="shared" si="871"/>
      </c>
      <c r="G8117" s="184">
        <f t="shared" si="871"/>
      </c>
      <c r="H8117" s="5">
        <v>1</v>
      </c>
      <c r="I8117" s="108">
        <f t="shared" si="872"/>
      </c>
      <c r="W8117">
        <f t="shared" si="864"/>
      </c>
      <c r="X8117">
        <f t="shared" si="865"/>
      </c>
      <c r="Y8117">
        <f t="shared" si="866"/>
      </c>
      <c r="Z8117">
        <f t="shared" si="867"/>
      </c>
    </row>
    <row r="8118" spans="1:26">
      <c r="A8118" s="107"/>
      <c r="B8118" s="8" t="s">
        <v>1850</v>
      </c>
      <c r="C8118" s="5" t="s">
        <v>1851</v>
      </c>
      <c r="D8118" s="5"/>
      <c r="E8118" s="5">
        <v>10</v>
      </c>
      <c r="F8118" s="214">
        <f t="shared" si="871"/>
      </c>
      <c r="G8118" s="184">
        <f t="shared" si="871"/>
      </c>
      <c r="H8118" s="5">
        <v>1</v>
      </c>
      <c r="I8118" s="108">
        <f t="shared" si="872"/>
      </c>
      <c r="W8118">
        <f t="shared" si="864"/>
      </c>
      <c r="X8118">
        <f t="shared" si="865"/>
      </c>
      <c r="Y8118">
        <f t="shared" si="866"/>
      </c>
      <c r="Z8118">
        <f t="shared" si="867"/>
      </c>
    </row>
    <row r="8119" spans="1:26">
      <c r="A8119" s="33"/>
      <c r="B8119" s="8" t="s">
        <v>1123</v>
      </c>
      <c r="C8119" s="5" t="s">
        <v>1114</v>
      </c>
      <c r="D8119" s="5"/>
      <c r="E8119" s="5">
        <v>20</v>
      </c>
      <c r="F8119" s="214">
        <f t="shared" si="871"/>
      </c>
      <c r="G8119" s="184">
        <f t="shared" si="871"/>
      </c>
      <c r="H8119" s="5">
        <v>1</v>
      </c>
      <c r="I8119" s="108">
        <f t="shared" si="872"/>
      </c>
      <c r="W8119">
        <f t="shared" si="864"/>
      </c>
      <c r="X8119">
        <f t="shared" si="865"/>
      </c>
      <c r="Y8119">
        <f t="shared" si="866"/>
      </c>
      <c r="Z8119">
        <f t="shared" si="867"/>
      </c>
    </row>
    <row r="8120" spans="1:26">
      <c r="A8120" s="33"/>
      <c r="B8120" s="1572" t="s">
        <v>304</v>
      </c>
      <c r="C8120" s="1573"/>
      <c r="D8120" s="184"/>
      <c r="E8120" s="184"/>
      <c r="F8120" s="35"/>
      <c r="G8120" s="35"/>
      <c r="H8120" s="35"/>
      <c r="I8120" s="36"/>
      <c r="W8120">
        <f t="shared" si="864"/>
      </c>
      <c r="X8120">
        <f t="shared" si="865"/>
      </c>
      <c r="Y8120">
        <f t="shared" si="866"/>
      </c>
      <c r="Z8120">
        <f t="shared" si="867"/>
      </c>
    </row>
    <row r="8121" spans="1:26">
      <c r="A8121" s="33"/>
      <c r="B8121" s="1574"/>
      <c r="C8121" s="1575"/>
      <c r="D8121" s="184"/>
      <c r="E8121" s="184"/>
      <c r="F8121" s="35"/>
      <c r="G8121" s="35"/>
      <c r="H8121" s="35"/>
      <c r="I8121" s="36"/>
      <c r="W8121">
        <f t="shared" si="864"/>
      </c>
      <c r="X8121">
        <f t="shared" si="865"/>
      </c>
      <c r="Y8121">
        <f t="shared" si="866"/>
      </c>
      <c r="Z8121">
        <f t="shared" si="867"/>
      </c>
    </row>
    <row r="8122" spans="1:26" ht="15.75" thickBot="1">
      <c r="A8122" s="33"/>
      <c r="B8122" s="11" t="s">
        <v>20</v>
      </c>
      <c r="C8122" s="35"/>
      <c r="D8122" s="35"/>
      <c r="E8122" s="35"/>
      <c r="F8122" s="35"/>
      <c r="G8122" s="35"/>
      <c r="H8122" s="35"/>
      <c r="I8122" s="36"/>
      <c r="W8122">
        <f t="shared" si="864"/>
      </c>
      <c r="X8122">
        <f t="shared" si="865"/>
      </c>
      <c r="Y8122">
        <f t="shared" si="866"/>
      </c>
      <c r="Z8122">
        <f t="shared" si="867"/>
      </c>
    </row>
    <row r="8123" spans="1:26" ht="15.75" thickBot="1">
      <c r="A8123" s="37"/>
      <c r="B8123" s="38"/>
      <c r="C8123" s="39" t="s">
        <v>21</v>
      </c>
      <c r="D8123" s="40">
        <f>SUM(D8113:D8122)</f>
      </c>
      <c r="E8123" s="41" t="s">
        <v>360</v>
      </c>
      <c r="F8123" s="40">
        <f>SUM(F8113:F8122)</f>
      </c>
      <c r="G8123" s="40">
        <f>SUM(G8113:G8122)</f>
      </c>
      <c r="H8123" s="41"/>
      <c r="I8123" s="43">
        <f>SUM(I8113:I8122)</f>
      </c>
      <c r="W8123">
        <f t="shared" si="864"/>
      </c>
      <c r="X8123">
        <f t="shared" si="865"/>
      </c>
      <c r="Y8123">
        <f t="shared" si="866"/>
      </c>
      <c r="Z8123">
        <f t="shared" si="867"/>
      </c>
    </row>
    <row r="8124" spans="1:26" ht="15.75" thickBot="1">
      <c r="A8124" s="44"/>
      <c r="B8124" s="116"/>
      <c r="C8124" s="45"/>
      <c r="D8124" s="45"/>
      <c r="E8124" s="45"/>
      <c r="F8124" s="45"/>
      <c r="G8124" s="45"/>
      <c r="H8124" s="45"/>
      <c r="I8124" s="47"/>
      <c r="W8124">
        <f t="shared" si="864"/>
      </c>
      <c r="X8124">
        <f t="shared" si="865"/>
      </c>
      <c r="Y8124">
        <f t="shared" si="866"/>
      </c>
      <c r="Z8124">
        <f t="shared" si="867"/>
      </c>
    </row>
    <row r="8125" spans="1:26">
      <c r="A8125" s="12" t="s">
        <v>315</v>
      </c>
      <c r="B8125" s="12"/>
      <c r="C8125" s="12"/>
      <c r="D8125" s="13"/>
      <c r="E8125" s="14"/>
      <c r="F8125" s="14"/>
      <c r="G8125" s="14"/>
      <c r="H8125" s="2"/>
      <c r="I8125" s="12" t="s">
        <v>1842</v>
      </c>
      <c r="W8125">
        <f t="shared" si="864"/>
      </c>
      <c r="X8125">
        <f t="shared" si="865"/>
      </c>
      <c r="Y8125">
        <f t="shared" si="866"/>
      </c>
      <c r="Z8125">
        <f t="shared" si="867"/>
      </c>
    </row>
    <row r="8126" spans="1:26">
      <c r="W8126">
        <f t="shared" si="864"/>
      </c>
      <c r="X8126">
        <f t="shared" si="865"/>
      </c>
      <c r="Y8126">
        <f t="shared" si="866"/>
      </c>
      <c r="Z8126">
        <f t="shared" si="867"/>
      </c>
    </row>
    <row r="8127" spans="1:26">
      <c r="W8127">
        <f t="shared" si="864"/>
      </c>
      <c r="X8127">
        <f t="shared" si="865"/>
      </c>
      <c r="Y8127">
        <f t="shared" si="866"/>
      </c>
      <c r="Z8127">
        <f t="shared" si="867"/>
      </c>
    </row>
    <row r="8128" spans="1:26">
      <c r="A8128" s="1562" t="s">
        <v>0</v>
      </c>
      <c r="B8128" s="1562"/>
      <c r="C8128" s="1562"/>
      <c r="D8128" s="1562"/>
      <c r="E8128" s="1562"/>
      <c r="F8128" s="1562"/>
      <c r="G8128" s="1562"/>
      <c r="H8128" s="1562"/>
      <c r="I8128" s="1562"/>
      <c r="W8128">
        <f t="shared" si="864"/>
      </c>
      <c r="X8128">
        <f t="shared" si="865"/>
      </c>
      <c r="Y8128">
        <f t="shared" si="866"/>
      </c>
      <c r="Z8128">
        <f t="shared" si="867"/>
      </c>
    </row>
    <row r="8129" spans="1:26">
      <c r="W8129">
        <f t="shared" si="864"/>
      </c>
      <c r="X8129">
        <f t="shared" si="865"/>
      </c>
      <c r="Y8129">
        <f t="shared" si="866"/>
      </c>
      <c r="Z8129">
        <f t="shared" si="867"/>
      </c>
    </row>
    <row r="8130" spans="1:26">
      <c r="W8130">
        <f t="shared" si="864"/>
      </c>
      <c r="X8130">
        <f t="shared" si="865"/>
      </c>
      <c r="Y8130">
        <f t="shared" si="866"/>
      </c>
      <c r="Z8130">
        <f t="shared" si="867"/>
      </c>
    </row>
    <row r="8131" spans="1:26">
      <c r="A8131" s="1" t="s">
        <v>1</v>
      </c>
      <c r="B8131" s="1"/>
      <c r="G8131" s="2" t="s">
        <v>2</v>
      </c>
      <c r="H8131" s="3" t="s">
        <v>1852</v>
      </c>
      <c r="I8131" s="124"/>
      <c r="W8131">
        <f t="shared" si="864"/>
      </c>
      <c r="X8131">
        <f t="shared" si="865"/>
      </c>
      <c r="Y8131">
        <f t="shared" si="866"/>
      </c>
      <c r="Z8131">
        <f t="shared" si="867"/>
      </c>
    </row>
    <row r="8132" spans="1:26">
      <c r="A8132" s="63" t="inlineStr">
        <is>
          <t>Dealer-303</t>
        </is>
      </c>
      <c r="B8132" s="1"/>
      <c r="F8132" s="4"/>
      <c r="G8132" s="2" t="s">
        <v>1440</v>
      </c>
      <c r="H8132" s="1" t="s">
        <v>236</v>
      </c>
      <c r="W8132">
        <f t="shared" ref="W8132:W8195" si="873">IF(LEFT($H8132&amp;"",5)="2019-",$H8132,W8131)</f>
      </c>
      <c r="X8132">
        <f t="shared" ref="X8132:X8195" si="874">IF($W8132="",0,IF(COUNTIF($AB$2:$AB$80,$W8132)&gt;0,1,0))</f>
      </c>
      <c r="Y8132">
        <f t="shared" ref="Y8132:Y8195" si="875">IF($C8132="","",UPPER(TRIM(IFERROR(LEFT($C8132&amp;"",FIND("/",$C8132&amp;"")-1),$C8132&amp;""))))</f>
      </c>
      <c r="Z8132">
        <f t="shared" ref="Z8132:Z8195" si="876">IFERROR(IF(ISNUMBER($G8132),$G8132,0),0)</f>
      </c>
    </row>
    <row r="8133" spans="1:26">
      <c r="A8133" s="136" t="inlineStr">
        <is>
          <t>Address line (redacted)</t>
        </is>
      </c>
      <c r="B8133" s="1"/>
      <c r="C8133" s="55" t="inlineStr">
        <is>
          <t>ATTN: Contact-069</t>
        </is>
      </c>
      <c r="W8133">
        <f t="shared" si="873"/>
      </c>
      <c r="X8133">
        <f t="shared" si="874"/>
      </c>
      <c r="Y8133">
        <f t="shared" si="875"/>
      </c>
      <c r="Z8133">
        <f t="shared" si="876"/>
      </c>
    </row>
    <row r="8134" spans="1:26">
      <c r="A8134" s="136" t="inlineStr">
        <is>
          <t>Address line (redacted)</t>
        </is>
      </c>
      <c r="B8134" s="1"/>
      <c r="D8134" s="85"/>
      <c r="E8134" s="85"/>
      <c r="F8134" s="85"/>
      <c r="G8134" s="85"/>
      <c r="H8134" s="85"/>
      <c r="W8134">
        <f t="shared" si="873"/>
      </c>
      <c r="X8134">
        <f t="shared" si="874"/>
      </c>
      <c r="Y8134">
        <f t="shared" si="875"/>
      </c>
      <c r="Z8134">
        <f t="shared" si="876"/>
      </c>
    </row>
    <row r="8135" spans="1:26">
      <c r="A8135" s="12" t="s">
        <v>299</v>
      </c>
      <c r="B8135" s="86" t="inlineStr">
        <is>
          <t>GSTIN-MASKED</t>
        </is>
      </c>
      <c r="D8135" s="85"/>
      <c r="E8135" s="85"/>
      <c r="F8135" s="85"/>
      <c r="G8135" s="85"/>
      <c r="H8135" s="85"/>
      <c r="W8135">
        <f t="shared" si="873"/>
      </c>
      <c r="X8135">
        <f t="shared" si="874"/>
      </c>
      <c r="Y8135">
        <f t="shared" si="875"/>
      </c>
      <c r="Z8135">
        <f t="shared" si="876"/>
      </c>
    </row>
    <row r="8136" spans="1:26">
      <c r="D8136" s="85"/>
      <c r="E8136" s="85"/>
      <c r="F8136" s="85"/>
      <c r="G8136" s="85"/>
      <c r="H8136" s="85"/>
      <c r="W8136">
        <f t="shared" si="873"/>
      </c>
      <c r="X8136">
        <f t="shared" si="874"/>
      </c>
      <c r="Y8136">
        <f t="shared" si="875"/>
      </c>
      <c r="Z8136">
        <f t="shared" si="876"/>
      </c>
    </row>
    <row r="8137" spans="1:26">
      <c r="W8137">
        <f t="shared" si="873"/>
      </c>
      <c r="X8137">
        <f t="shared" si="874"/>
      </c>
      <c r="Y8137">
        <f t="shared" si="875"/>
      </c>
      <c r="Z8137">
        <f t="shared" si="876"/>
      </c>
    </row>
    <row r="8138" spans="1:26">
      <c r="A8138" s="1" t="s">
        <v>5</v>
      </c>
      <c r="W8138">
        <f t="shared" si="873"/>
      </c>
      <c r="X8138">
        <f t="shared" si="874"/>
      </c>
      <c r="Y8138">
        <f t="shared" si="875"/>
      </c>
      <c r="Z8138">
        <f t="shared" si="876"/>
      </c>
    </row>
    <row r="8139" spans="1:26">
      <c r="A8139" s="1" t="s">
        <v>6</v>
      </c>
      <c r="W8139">
        <f t="shared" si="873"/>
      </c>
      <c r="X8139">
        <f t="shared" si="874"/>
      </c>
      <c r="Y8139">
        <f t="shared" si="875"/>
      </c>
      <c r="Z8139">
        <f t="shared" si="876"/>
      </c>
    </row>
    <row r="8140" spans="1:26" ht="15.75" thickBot="1">
      <c r="A8140" s="1" t="s">
        <v>7</v>
      </c>
      <c r="W8140">
        <f t="shared" si="873"/>
      </c>
      <c r="X8140">
        <f t="shared" si="874"/>
      </c>
      <c r="Y8140">
        <f t="shared" si="875"/>
      </c>
      <c r="Z8140">
        <f t="shared" si="876"/>
      </c>
    </row>
    <row r="8141" spans="1:26" ht="24">
      <c r="A8141" s="26" t="s">
        <v>8</v>
      </c>
      <c r="B8141" s="27" t="s">
        <v>9</v>
      </c>
      <c r="C8141" s="27" t="s">
        <v>10</v>
      </c>
      <c r="D8141" s="28" t="s">
        <v>11</v>
      </c>
      <c r="E8141" s="28" t="s">
        <v>12</v>
      </c>
      <c r="F8141" s="28" t="s">
        <v>13</v>
      </c>
      <c r="G8141" s="28" t="s">
        <v>14</v>
      </c>
      <c r="H8141" s="29" t="s">
        <v>15</v>
      </c>
      <c r="I8141" s="30" t="s">
        <v>16</v>
      </c>
      <c r="W8141">
        <f t="shared" si="873"/>
      </c>
      <c r="X8141">
        <f t="shared" si="874"/>
      </c>
      <c r="Y8141">
        <f t="shared" si="875"/>
      </c>
      <c r="Z8141">
        <f t="shared" si="876"/>
      </c>
    </row>
    <row r="8142" spans="1:26">
      <c r="A8142" s="16"/>
      <c r="B8142" s="1564" t="s">
        <v>926</v>
      </c>
      <c r="C8142" s="1565"/>
      <c r="D8142" s="16"/>
      <c r="E8142" s="5"/>
      <c r="F8142" s="5"/>
      <c r="G8142" s="5"/>
      <c r="H8142" s="16"/>
      <c r="I8142" s="102"/>
      <c r="W8142">
        <f t="shared" si="873"/>
      </c>
      <c r="X8142">
        <f t="shared" si="874"/>
      </c>
      <c r="Y8142">
        <f t="shared" si="875"/>
      </c>
      <c r="Z8142">
        <f t="shared" si="876"/>
      </c>
    </row>
    <row r="8143" spans="1:26">
      <c r="A8143" s="5"/>
      <c r="B8143" s="137" t="s">
        <v>1853</v>
      </c>
      <c r="C8143" s="96" t="s">
        <v>1854</v>
      </c>
      <c r="D8143" s="138"/>
      <c r="F8143" s="5">
        <v>1</v>
      </c>
      <c r="G8143" s="578">
        <f>+F8143</f>
      </c>
      <c r="H8143" s="138">
        <v>1</v>
      </c>
      <c r="I8143" s="58">
        <f>+H8143*G8143</f>
      </c>
      <c r="W8143">
        <f t="shared" si="873"/>
      </c>
      <c r="X8143">
        <f t="shared" si="874"/>
      </c>
      <c r="Y8143">
        <f t="shared" si="875"/>
      </c>
      <c r="Z8143">
        <f t="shared" si="876"/>
      </c>
    </row>
    <row r="8144" spans="1:26">
      <c r="A8144" s="5"/>
      <c r="B8144" s="106"/>
      <c r="C8144" s="260"/>
      <c r="D8144" s="159"/>
      <c r="E8144" s="10"/>
      <c r="F8144" s="5"/>
      <c r="G8144" s="6"/>
      <c r="H8144" s="19"/>
      <c r="I8144" s="58"/>
      <c r="W8144">
        <f t="shared" si="873"/>
      </c>
      <c r="X8144">
        <f t="shared" si="874"/>
      </c>
      <c r="Y8144">
        <f t="shared" si="875"/>
      </c>
      <c r="Z8144">
        <f t="shared" si="876"/>
      </c>
    </row>
    <row r="8145" spans="1:26">
      <c r="A8145" s="5"/>
      <c r="B8145" s="224"/>
      <c r="C8145" s="15"/>
      <c r="D8145" s="19"/>
      <c r="E8145" s="10"/>
      <c r="F8145" s="5"/>
      <c r="G8145" s="6"/>
      <c r="H8145" s="19"/>
      <c r="I8145" s="58"/>
      <c r="W8145">
        <f t="shared" si="873"/>
      </c>
      <c r="X8145">
        <f t="shared" si="874"/>
      </c>
      <c r="Y8145">
        <f t="shared" si="875"/>
      </c>
      <c r="Z8145">
        <f t="shared" si="876"/>
      </c>
    </row>
    <row r="8146" spans="1:26">
      <c r="A8146" s="16"/>
      <c r="B8146" s="137"/>
      <c r="C8146" s="96"/>
      <c r="D8146" s="138"/>
      <c r="E8146" s="138"/>
      <c r="F8146" s="5"/>
      <c r="G8146" s="5"/>
      <c r="H8146" s="16"/>
      <c r="I8146" s="102"/>
      <c r="W8146">
        <f t="shared" si="873"/>
      </c>
      <c r="X8146">
        <f t="shared" si="874"/>
      </c>
      <c r="Y8146">
        <f t="shared" si="875"/>
      </c>
      <c r="Z8146">
        <f t="shared" si="876"/>
      </c>
    </row>
    <row r="8147" spans="1:26">
      <c r="A8147" s="16"/>
      <c r="B8147" s="1568"/>
      <c r="C8147" s="1569"/>
      <c r="D8147" s="16"/>
      <c r="E8147" s="16"/>
      <c r="F8147" s="5"/>
      <c r="G8147" s="5"/>
      <c r="H8147" s="5"/>
      <c r="I8147" s="102"/>
      <c r="W8147">
        <f t="shared" si="873"/>
      </c>
      <c r="X8147">
        <f t="shared" si="874"/>
      </c>
      <c r="Y8147">
        <f t="shared" si="875"/>
      </c>
      <c r="Z8147">
        <f t="shared" si="876"/>
      </c>
    </row>
    <row r="8148" spans="1:26">
      <c r="A8148" s="139"/>
      <c r="B8148" s="1570"/>
      <c r="C8148" s="1571"/>
      <c r="D8148" s="5"/>
      <c r="E8148" s="5"/>
      <c r="F8148" s="21"/>
      <c r="G8148" s="6"/>
      <c r="H8148" s="5"/>
      <c r="I8148" s="58"/>
      <c r="W8148">
        <f t="shared" si="873"/>
      </c>
      <c r="X8148">
        <f t="shared" si="874"/>
      </c>
      <c r="Y8148">
        <f t="shared" si="875"/>
      </c>
      <c r="Z8148">
        <f t="shared" si="876"/>
      </c>
    </row>
    <row r="8149" spans="1:26">
      <c r="A8149" s="139"/>
      <c r="B8149" s="1590"/>
      <c r="C8149" s="1591"/>
      <c r="D8149" s="5"/>
      <c r="E8149" s="5"/>
      <c r="F8149" s="21"/>
      <c r="G8149" s="6"/>
      <c r="H8149" s="5"/>
      <c r="I8149" s="58"/>
      <c r="W8149">
        <f t="shared" si="873"/>
      </c>
      <c r="X8149">
        <f t="shared" si="874"/>
      </c>
      <c r="Y8149">
        <f t="shared" si="875"/>
      </c>
      <c r="Z8149">
        <f t="shared" si="876"/>
      </c>
    </row>
    <row r="8150" spans="1:26">
      <c r="A8150" s="139"/>
      <c r="B8150" s="8"/>
      <c r="C8150" s="5"/>
      <c r="D8150" s="21"/>
      <c r="E8150" s="5"/>
      <c r="F8150" s="21"/>
      <c r="G8150" s="6"/>
      <c r="H8150" s="5"/>
      <c r="I8150" s="58"/>
      <c r="W8150">
        <f t="shared" si="873"/>
      </c>
      <c r="X8150">
        <f t="shared" si="874"/>
      </c>
      <c r="Y8150">
        <f t="shared" si="875"/>
      </c>
      <c r="Z8150">
        <f t="shared" si="876"/>
      </c>
    </row>
    <row r="8151" spans="1:26" ht="15.75" thickBot="1">
      <c r="A8151" s="33"/>
      <c r="B8151" s="10"/>
      <c r="C8151" s="10"/>
      <c r="D8151" s="109"/>
      <c r="E8151" s="109"/>
      <c r="F8151" s="109"/>
      <c r="G8151" s="109"/>
      <c r="H8151" s="109"/>
      <c r="I8151" s="110"/>
      <c r="W8151">
        <f t="shared" si="873"/>
      </c>
      <c r="X8151">
        <f t="shared" si="874"/>
      </c>
      <c r="Y8151">
        <f t="shared" si="875"/>
      </c>
      <c r="Z8151">
        <f t="shared" si="876"/>
      </c>
    </row>
    <row r="8152" spans="1:26">
      <c r="A8152" s="33"/>
      <c r="B8152" s="10"/>
      <c r="C8152" s="10"/>
      <c r="D8152" s="91"/>
      <c r="E8152" s="91"/>
      <c r="F8152" s="91"/>
      <c r="G8152" s="92" t="s">
        <v>19</v>
      </c>
      <c r="H8152" s="91"/>
      <c r="I8152" s="111">
        <f>SUM(I8142:I8151)</f>
      </c>
      <c r="W8152">
        <f t="shared" si="873"/>
      </c>
      <c r="X8152">
        <f t="shared" si="874"/>
      </c>
      <c r="Y8152">
        <f t="shared" si="875"/>
      </c>
      <c r="Z8152">
        <f t="shared" si="876"/>
      </c>
    </row>
    <row r="8153" spans="1:26">
      <c r="A8153" s="149"/>
      <c r="B8153" s="69"/>
      <c r="C8153" s="69" t="s">
        <v>932</v>
      </c>
      <c r="D8153" s="69"/>
      <c r="E8153" s="69"/>
      <c r="F8153" s="69"/>
      <c r="G8153" s="69"/>
      <c r="H8153" s="112"/>
      <c r="I8153" s="61"/>
      <c r="W8153">
        <f t="shared" si="873"/>
      </c>
      <c r="X8153">
        <f t="shared" si="874"/>
      </c>
      <c r="Y8153">
        <f t="shared" si="875"/>
      </c>
      <c r="Z8153">
        <f t="shared" si="876"/>
      </c>
    </row>
    <row r="8154" spans="1:26">
      <c r="A8154" s="33"/>
      <c r="B8154" s="10"/>
      <c r="C8154" s="10"/>
      <c r="D8154" s="10"/>
      <c r="E8154" s="10"/>
      <c r="F8154" s="10"/>
      <c r="G8154" s="10"/>
      <c r="H8154" s="10"/>
      <c r="I8154" s="140"/>
      <c r="W8154">
        <f t="shared" si="873"/>
      </c>
      <c r="X8154">
        <f t="shared" si="874"/>
      </c>
      <c r="Y8154">
        <f t="shared" si="875"/>
      </c>
      <c r="Z8154">
        <f t="shared" si="876"/>
      </c>
    </row>
    <row r="8155" spans="1:26" ht="15.75" thickBot="1">
      <c r="A8155" s="33"/>
      <c r="B8155" s="11" t="s">
        <v>20</v>
      </c>
      <c r="C8155" s="35"/>
      <c r="D8155" s="35"/>
      <c r="E8155" s="35"/>
      <c r="F8155" s="35"/>
      <c r="G8155" s="35"/>
      <c r="H8155" s="35"/>
      <c r="I8155" s="36"/>
      <c r="W8155">
        <f t="shared" si="873"/>
      </c>
      <c r="X8155">
        <f t="shared" si="874"/>
      </c>
      <c r="Y8155">
        <f t="shared" si="875"/>
      </c>
      <c r="Z8155">
        <f t="shared" si="876"/>
      </c>
    </row>
    <row r="8156" spans="1:26" ht="15.75" thickBot="1">
      <c r="A8156" s="37"/>
      <c r="B8156" s="38"/>
      <c r="C8156" s="39" t="s">
        <v>21</v>
      </c>
      <c r="D8156" s="40">
        <f>SUM(D8142:D8155)</f>
      </c>
      <c r="E8156" s="41" t="s">
        <v>360</v>
      </c>
      <c r="F8156" s="40">
        <f>SUM(F8142:F8155)</f>
      </c>
      <c r="G8156" s="40">
        <f>SUM(G8142:G8155)</f>
      </c>
      <c r="H8156" s="41">
        <f>+SUMPRODUCT(H8142:H8151,F8142:F8151)</f>
      </c>
      <c r="I8156" s="43">
        <f>SUM(I8152:I8155)</f>
      </c>
      <c r="W8156">
        <f t="shared" si="873"/>
      </c>
      <c r="X8156">
        <f t="shared" si="874"/>
      </c>
      <c r="Y8156">
        <f t="shared" si="875"/>
      </c>
      <c r="Z8156">
        <f t="shared" si="876"/>
      </c>
    </row>
    <row r="8157" spans="1:26" ht="15.75" thickBot="1">
      <c r="A8157" s="44"/>
      <c r="B8157" s="116"/>
      <c r="C8157" s="45"/>
      <c r="D8157" s="45"/>
      <c r="E8157" s="45"/>
      <c r="F8157" s="45"/>
      <c r="G8157" s="45"/>
      <c r="H8157" s="45"/>
      <c r="I8157" s="47"/>
      <c r="W8157">
        <f t="shared" si="873"/>
      </c>
      <c r="X8157">
        <f t="shared" si="874"/>
      </c>
      <c r="Y8157">
        <f t="shared" si="875"/>
      </c>
      <c r="Z8157">
        <f t="shared" si="876"/>
      </c>
    </row>
    <row r="8158" spans="1:26">
      <c r="A8158" s="12" t="s">
        <v>315</v>
      </c>
      <c r="B8158" s="12"/>
      <c r="C8158" s="12"/>
      <c r="D8158" s="13"/>
      <c r="E8158" s="14"/>
      <c r="F8158" s="14"/>
      <c r="G8158" s="14"/>
      <c r="H8158" s="2"/>
      <c r="I8158" s="12"/>
      <c r="W8158">
        <f t="shared" si="873"/>
      </c>
      <c r="X8158">
        <f t="shared" si="874"/>
      </c>
      <c r="Y8158">
        <f t="shared" si="875"/>
      </c>
      <c r="Z8158">
        <f t="shared" si="876"/>
      </c>
    </row>
    <row r="8159" spans="1:26">
      <c r="W8159">
        <f t="shared" si="873"/>
      </c>
      <c r="X8159">
        <f t="shared" si="874"/>
      </c>
      <c r="Y8159">
        <f t="shared" si="875"/>
      </c>
      <c r="Z8159">
        <f t="shared" si="876"/>
      </c>
    </row>
    <row r="8160" spans="1:26">
      <c r="W8160">
        <f t="shared" si="873"/>
      </c>
      <c r="X8160">
        <f t="shared" si="874"/>
      </c>
      <c r="Y8160">
        <f t="shared" si="875"/>
      </c>
      <c r="Z8160">
        <f t="shared" si="876"/>
      </c>
    </row>
    <row r="8161" spans="1:26">
      <c r="W8161">
        <f t="shared" si="873"/>
      </c>
      <c r="X8161">
        <f t="shared" si="874"/>
      </c>
      <c r="Y8161">
        <f t="shared" si="875"/>
      </c>
      <c r="Z8161">
        <f t="shared" si="876"/>
      </c>
    </row>
    <row r="8162" spans="1:26">
      <c r="W8162">
        <f t="shared" si="873"/>
      </c>
      <c r="X8162">
        <f t="shared" si="874"/>
      </c>
      <c r="Y8162">
        <f t="shared" si="875"/>
      </c>
      <c r="Z8162">
        <f t="shared" si="876"/>
      </c>
    </row>
    <row r="8163" spans="1:26">
      <c r="A8163" s="1562" t="s">
        <v>0</v>
      </c>
      <c r="B8163" s="1562"/>
      <c r="C8163" s="1562"/>
      <c r="D8163" s="1562"/>
      <c r="E8163" s="1562"/>
      <c r="F8163" s="1562"/>
      <c r="G8163" s="1562"/>
      <c r="H8163" s="1562"/>
      <c r="I8163" s="1562"/>
      <c r="W8163">
        <f t="shared" si="873"/>
      </c>
      <c r="X8163">
        <f t="shared" si="874"/>
      </c>
      <c r="Y8163">
        <f t="shared" si="875"/>
      </c>
      <c r="Z8163">
        <f t="shared" si="876"/>
      </c>
    </row>
    <row r="8164" spans="1:26">
      <c r="W8164">
        <f t="shared" si="873"/>
      </c>
      <c r="X8164">
        <f t="shared" si="874"/>
      </c>
      <c r="Y8164">
        <f t="shared" si="875"/>
      </c>
      <c r="Z8164">
        <f t="shared" si="876"/>
      </c>
    </row>
    <row r="8165" spans="1:26">
      <c r="A8165" s="1" t="s">
        <v>1</v>
      </c>
      <c r="B8165" s="161"/>
      <c r="C8165" s="161"/>
      <c r="D8165" s="161"/>
      <c r="E8165" s="161"/>
      <c r="G8165" s="2" t="s">
        <v>2</v>
      </c>
      <c r="H8165" s="3" t="s">
        <v>1852</v>
      </c>
      <c r="I8165" s="161"/>
      <c r="W8165">
        <f t="shared" si="873"/>
      </c>
      <c r="X8165">
        <f t="shared" si="874"/>
      </c>
      <c r="Y8165">
        <f t="shared" si="875"/>
      </c>
      <c r="Z8165">
        <f t="shared" si="876"/>
      </c>
    </row>
    <row r="8166" spans="1:26">
      <c r="A8166" s="1" t="inlineStr">
        <is>
          <t>Dealer-007</t>
        </is>
      </c>
      <c r="B8166" s="161"/>
      <c r="C8166" s="161"/>
      <c r="D8166" s="161"/>
      <c r="E8166" s="161"/>
      <c r="F8166" s="4"/>
      <c r="G8166" s="2" t="s">
        <v>1440</v>
      </c>
      <c r="H8166" s="1" t="s">
        <v>237</v>
      </c>
      <c r="I8166" s="161"/>
      <c r="W8166">
        <f t="shared" si="873"/>
      </c>
      <c r="X8166">
        <f t="shared" si="874"/>
      </c>
      <c r="Y8166">
        <f t="shared" si="875"/>
      </c>
      <c r="Z8166">
        <f t="shared" si="876"/>
      </c>
    </row>
    <row r="8167" spans="1:26">
      <c r="A8167" s="161" t="inlineStr">
        <is>
          <t>Address line (redacted)</t>
        </is>
      </c>
      <c r="B8167" s="1"/>
      <c r="C8167" s="161"/>
      <c r="D8167" s="161"/>
      <c r="E8167" s="161"/>
      <c r="F8167" s="161"/>
      <c r="G8167" s="161"/>
      <c r="H8167" s="161"/>
      <c r="I8167" s="161"/>
      <c r="W8167">
        <f t="shared" si="873"/>
      </c>
      <c r="X8167">
        <f t="shared" si="874"/>
      </c>
      <c r="Y8167">
        <f t="shared" si="875"/>
      </c>
      <c r="Z8167">
        <f t="shared" si="876"/>
      </c>
    </row>
    <row r="8168" spans="1:26">
      <c r="A8168" s="1" t="inlineStr">
        <is>
          <t>Address line (redacted)</t>
        </is>
      </c>
      <c r="B8168" s="1"/>
      <c r="C8168" s="1"/>
      <c r="D8168" s="161"/>
      <c r="E8168" s="161"/>
      <c r="F8168" s="161"/>
      <c r="G8168" s="161"/>
      <c r="H8168" s="161"/>
      <c r="I8168" s="161"/>
      <c r="W8168">
        <f t="shared" si="873"/>
      </c>
      <c r="X8168">
        <f t="shared" si="874"/>
      </c>
      <c r="Y8168">
        <f t="shared" si="875"/>
      </c>
      <c r="Z8168">
        <f t="shared" si="876"/>
      </c>
    </row>
    <row r="8169" spans="1:26">
      <c r="A8169" s="1" t="inlineStr">
        <is>
          <t>Address line (redacted)</t>
        </is>
      </c>
      <c r="B8169" s="1"/>
      <c r="C8169" s="161"/>
      <c r="D8169" s="161"/>
      <c r="E8169" s="161"/>
      <c r="F8169" s="161"/>
      <c r="G8169" s="161"/>
      <c r="H8169" s="161"/>
      <c r="I8169" s="161"/>
      <c r="W8169">
        <f t="shared" si="873"/>
      </c>
      <c r="X8169">
        <f t="shared" si="874"/>
      </c>
      <c r="Y8169">
        <f t="shared" si="875"/>
      </c>
      <c r="Z8169">
        <f t="shared" si="876"/>
      </c>
    </row>
    <row r="8170" spans="1:26">
      <c r="A8170" s="12" t="s">
        <v>4</v>
      </c>
      <c r="B8170" s="195" t="inlineStr">
        <is>
          <t>GSTIN-MASKED</t>
        </is>
      </c>
      <c r="C8170" s="161"/>
      <c r="D8170" s="196"/>
      <c r="E8170" s="196"/>
      <c r="F8170" s="196"/>
      <c r="G8170" s="196"/>
      <c r="H8170" s="196"/>
      <c r="I8170" s="161"/>
      <c r="W8170">
        <f t="shared" si="873"/>
      </c>
      <c r="X8170">
        <f t="shared" si="874"/>
      </c>
      <c r="Y8170">
        <f t="shared" si="875"/>
      </c>
      <c r="Z8170">
        <f t="shared" si="876"/>
      </c>
    </row>
    <row r="8171" spans="1:26">
      <c r="B8171" s="1"/>
      <c r="D8171" s="197"/>
      <c r="E8171" s="197"/>
      <c r="F8171" s="197"/>
      <c r="G8171" s="197"/>
      <c r="H8171" s="197"/>
      <c r="W8171">
        <f t="shared" si="873"/>
      </c>
      <c r="X8171">
        <f t="shared" si="874"/>
      </c>
      <c r="Y8171">
        <f t="shared" si="875"/>
      </c>
      <c r="Z8171">
        <f t="shared" si="876"/>
      </c>
    </row>
    <row r="8172" spans="1:26">
      <c r="A8172" s="1" t="s">
        <v>5</v>
      </c>
      <c r="D8172" s="197"/>
      <c r="E8172" s="197"/>
      <c r="F8172" s="197"/>
      <c r="G8172" s="197"/>
      <c r="H8172" s="197"/>
      <c r="W8172">
        <f t="shared" si="873"/>
      </c>
      <c r="X8172">
        <f t="shared" si="874"/>
      </c>
      <c r="Y8172">
        <f t="shared" si="875"/>
      </c>
      <c r="Z8172">
        <f t="shared" si="876"/>
      </c>
    </row>
    <row r="8173" spans="1:26">
      <c r="A8173" s="1" t="s">
        <v>6</v>
      </c>
      <c r="D8173" s="197"/>
      <c r="E8173" s="197"/>
      <c r="F8173" s="197"/>
      <c r="G8173" s="197"/>
      <c r="H8173" s="197"/>
      <c r="W8173">
        <f t="shared" si="873"/>
      </c>
      <c r="X8173">
        <f t="shared" si="874"/>
      </c>
      <c r="Y8173">
        <f t="shared" si="875"/>
      </c>
      <c r="Z8173">
        <f t="shared" si="876"/>
      </c>
    </row>
    <row r="8174" spans="1:26" ht="15.75" thickBot="1">
      <c r="A8174" s="1" t="s">
        <v>7</v>
      </c>
      <c r="W8174">
        <f t="shared" si="873"/>
      </c>
      <c r="X8174">
        <f t="shared" si="874"/>
      </c>
      <c r="Y8174">
        <f t="shared" si="875"/>
      </c>
      <c r="Z8174">
        <f t="shared" si="876"/>
      </c>
    </row>
    <row r="8175" spans="1:26" ht="24">
      <c r="A8175" s="198" t="s">
        <v>8</v>
      </c>
      <c r="B8175" s="199" t="s">
        <v>9</v>
      </c>
      <c r="C8175" s="199" t="s">
        <v>10</v>
      </c>
      <c r="D8175" s="200" t="s">
        <v>11</v>
      </c>
      <c r="E8175" s="200" t="s">
        <v>12</v>
      </c>
      <c r="F8175" s="200" t="s">
        <v>13</v>
      </c>
      <c r="G8175" s="200" t="s">
        <v>14</v>
      </c>
      <c r="H8175" s="201" t="s">
        <v>15</v>
      </c>
      <c r="I8175" s="202" t="s">
        <v>16</v>
      </c>
      <c r="W8175">
        <f t="shared" si="873"/>
      </c>
      <c r="X8175">
        <f t="shared" si="874"/>
      </c>
      <c r="Y8175">
        <f t="shared" si="875"/>
      </c>
      <c r="Z8175">
        <f t="shared" si="876"/>
      </c>
    </row>
    <row r="8176" spans="1:26">
      <c r="A8176" s="57"/>
      <c r="B8176" s="1564" t="s">
        <v>18</v>
      </c>
      <c r="C8176" s="1565"/>
      <c r="D8176" s="21"/>
      <c r="E8176" s="50"/>
      <c r="F8176" s="5"/>
      <c r="G8176" s="9"/>
      <c r="H8176" s="5"/>
      <c r="I8176" s="58"/>
      <c r="W8176">
        <f t="shared" si="873"/>
      </c>
      <c r="X8176">
        <f t="shared" si="874"/>
      </c>
      <c r="Y8176">
        <f t="shared" si="875"/>
      </c>
      <c r="Z8176">
        <f t="shared" si="876"/>
      </c>
    </row>
    <row r="8177" spans="1:26">
      <c r="A8177" s="5">
        <v>1</v>
      </c>
      <c r="B8177" s="95" t="s">
        <v>471</v>
      </c>
      <c r="C8177" s="9" t="s">
        <v>470</v>
      </c>
      <c r="D8177" s="5">
        <v>1</v>
      </c>
      <c r="E8177" s="5">
        <v>4</v>
      </c>
      <c r="F8177" s="16">
        <f>+E8177*D8177</f>
      </c>
      <c r="G8177" s="578">
        <f>+E8177*D8177</f>
      </c>
      <c r="H8177" s="9">
        <v>1</v>
      </c>
      <c r="I8177" s="58">
        <f>+H8177*G8177</f>
      </c>
      <c r="J8177">
        <v>112</v>
      </c>
      <c r="K8177">
        <f>+H8177-J8177</f>
      </c>
      <c r="L8177">
        <f>+K8177*G8177</f>
      </c>
      <c r="W8177">
        <f t="shared" si="873"/>
      </c>
      <c r="X8177">
        <f t="shared" si="874"/>
      </c>
      <c r="Y8177">
        <f t="shared" si="875"/>
      </c>
      <c r="Z8177">
        <f t="shared" si="876"/>
      </c>
    </row>
    <row r="8178" spans="1:26">
      <c r="A8178" s="5">
        <v>2</v>
      </c>
      <c r="B8178" s="8" t="s">
        <v>275</v>
      </c>
      <c r="C8178" s="5" t="s">
        <v>276</v>
      </c>
      <c r="D8178" s="5">
        <v>5</v>
      </c>
      <c r="E8178" s="5">
        <v>4</v>
      </c>
      <c r="F8178" s="16">
        <f t="shared" ref="F8178:F8195" si="877">+E8178*D8178</f>
      </c>
      <c r="G8178" s="578">
        <f t="shared" ref="G8178:G8195" si="878">+E8178*D8178</f>
      </c>
      <c r="H8178" s="9">
        <v>1</v>
      </c>
      <c r="I8178" s="58">
        <f t="shared" ref="I8178:I8195" si="879">+H8178*G8178</f>
      </c>
      <c r="J8178">
        <v>112</v>
      </c>
      <c r="K8178">
        <f t="shared" ref="K8178:K8191" si="880">+H8178-J8178</f>
      </c>
      <c r="L8178">
        <f t="shared" ref="L8178:L8191" si="881">+K8178*G8178</f>
      </c>
      <c r="W8178">
        <f t="shared" si="873"/>
      </c>
      <c r="X8178">
        <f t="shared" si="874"/>
      </c>
      <c r="Y8178">
        <f t="shared" si="875"/>
      </c>
      <c r="Z8178">
        <f t="shared" si="876"/>
      </c>
    </row>
    <row r="8179" spans="1:26">
      <c r="A8179" s="5">
        <v>3</v>
      </c>
      <c r="B8179" s="8" t="s">
        <v>295</v>
      </c>
      <c r="C8179" s="5" t="s">
        <v>294</v>
      </c>
      <c r="D8179" s="5">
        <v>5</v>
      </c>
      <c r="E8179" s="5">
        <v>4</v>
      </c>
      <c r="F8179" s="16">
        <f t="shared" si="877"/>
      </c>
      <c r="G8179" s="578">
        <f t="shared" si="878"/>
      </c>
      <c r="H8179" s="9">
        <v>1</v>
      </c>
      <c r="I8179" s="58">
        <f t="shared" si="879"/>
      </c>
      <c r="J8179">
        <v>112</v>
      </c>
      <c r="K8179">
        <f t="shared" si="880"/>
      </c>
      <c r="L8179">
        <f t="shared" si="881"/>
      </c>
      <c r="W8179">
        <f t="shared" si="873"/>
      </c>
      <c r="X8179">
        <f t="shared" si="874"/>
      </c>
      <c r="Y8179">
        <f t="shared" si="875"/>
      </c>
      <c r="Z8179">
        <f t="shared" si="876"/>
      </c>
    </row>
    <row r="8180" spans="1:26">
      <c r="A8180" s="5">
        <v>4</v>
      </c>
      <c r="B8180" s="8" t="s">
        <v>836</v>
      </c>
      <c r="C8180" s="5" t="s">
        <v>321</v>
      </c>
      <c r="D8180" s="5">
        <v>2</v>
      </c>
      <c r="E8180" s="16">
        <v>4</v>
      </c>
      <c r="F8180" s="16">
        <f t="shared" si="877"/>
      </c>
      <c r="G8180" s="578">
        <f t="shared" si="878"/>
      </c>
      <c r="H8180" s="5">
        <v>1</v>
      </c>
      <c r="I8180" s="58">
        <f t="shared" si="879"/>
      </c>
      <c r="J8180">
        <v>112</v>
      </c>
      <c r="K8180">
        <f t="shared" si="880"/>
      </c>
      <c r="L8180">
        <f t="shared" si="881"/>
      </c>
      <c r="W8180">
        <f t="shared" si="873"/>
      </c>
      <c r="X8180">
        <f t="shared" si="874"/>
      </c>
      <c r="Y8180">
        <f t="shared" si="875"/>
      </c>
      <c r="Z8180">
        <f t="shared" si="876"/>
      </c>
    </row>
    <row r="8181" spans="1:26">
      <c r="A8181" s="5">
        <v>5</v>
      </c>
      <c r="B8181" s="95" t="s">
        <v>848</v>
      </c>
      <c r="C8181" s="16" t="s">
        <v>847</v>
      </c>
      <c r="D8181" s="5">
        <v>3</v>
      </c>
      <c r="E8181" s="5">
        <v>4</v>
      </c>
      <c r="F8181" s="16">
        <f t="shared" si="877"/>
      </c>
      <c r="G8181" s="578">
        <f t="shared" si="878"/>
      </c>
      <c r="H8181" s="16">
        <v>1</v>
      </c>
      <c r="I8181" s="58">
        <f t="shared" si="879"/>
      </c>
      <c r="J8181">
        <v>112</v>
      </c>
      <c r="K8181">
        <f t="shared" si="880"/>
      </c>
      <c r="L8181">
        <f t="shared" si="881"/>
      </c>
      <c r="W8181">
        <f t="shared" si="873"/>
      </c>
      <c r="X8181">
        <f t="shared" si="874"/>
      </c>
      <c r="Y8181">
        <f t="shared" si="875"/>
      </c>
      <c r="Z8181">
        <f t="shared" si="876"/>
      </c>
    </row>
    <row r="8182" spans="1:26" ht="24">
      <c r="A8182" s="5">
        <v>6</v>
      </c>
      <c r="B8182" s="95" t="s">
        <v>846</v>
      </c>
      <c r="C8182" s="101" t="s">
        <v>845</v>
      </c>
      <c r="D8182" s="5">
        <v>2</v>
      </c>
      <c r="E8182" s="5">
        <v>4</v>
      </c>
      <c r="F8182" s="16">
        <f t="shared" si="877"/>
      </c>
      <c r="G8182" s="578">
        <f t="shared" si="878"/>
      </c>
      <c r="H8182" s="16">
        <v>1</v>
      </c>
      <c r="I8182" s="58">
        <f t="shared" si="879"/>
      </c>
      <c r="J8182">
        <v>112</v>
      </c>
      <c r="K8182">
        <f t="shared" si="880"/>
      </c>
      <c r="L8182">
        <f t="shared" si="881"/>
      </c>
      <c r="W8182">
        <f t="shared" si="873"/>
      </c>
      <c r="X8182">
        <f t="shared" si="874"/>
      </c>
      <c r="Y8182">
        <f t="shared" si="875"/>
      </c>
      <c r="Z8182">
        <f t="shared" si="876"/>
      </c>
    </row>
    <row r="8183" spans="1:26">
      <c r="A8183" s="5">
        <v>7</v>
      </c>
      <c r="B8183" s="8" t="s">
        <v>844</v>
      </c>
      <c r="C8183" s="5" t="s">
        <v>843</v>
      </c>
      <c r="D8183" s="5">
        <v>2</v>
      </c>
      <c r="E8183" s="16">
        <v>4</v>
      </c>
      <c r="F8183" s="16">
        <f t="shared" si="877"/>
      </c>
      <c r="G8183" s="578">
        <f t="shared" si="878"/>
      </c>
      <c r="H8183" s="5">
        <v>1</v>
      </c>
      <c r="I8183" s="58">
        <f t="shared" si="879"/>
      </c>
      <c r="J8183">
        <v>112</v>
      </c>
      <c r="K8183">
        <f t="shared" si="880"/>
      </c>
      <c r="L8183">
        <f t="shared" si="881"/>
      </c>
      <c r="W8183">
        <f t="shared" si="873"/>
      </c>
      <c r="X8183">
        <f t="shared" si="874"/>
      </c>
      <c r="Y8183">
        <f t="shared" si="875"/>
      </c>
      <c r="Z8183">
        <f t="shared" si="876"/>
      </c>
    </row>
    <row r="8184" spans="1:26">
      <c r="A8184" s="5">
        <v>8</v>
      </c>
      <c r="B8184" s="8" t="s">
        <v>467</v>
      </c>
      <c r="C8184" s="5" t="s">
        <v>466</v>
      </c>
      <c r="D8184" s="5">
        <v>2</v>
      </c>
      <c r="E8184" s="5">
        <v>4</v>
      </c>
      <c r="F8184" s="16">
        <f t="shared" si="877"/>
      </c>
      <c r="G8184" s="578">
        <f t="shared" si="878"/>
      </c>
      <c r="H8184" s="16">
        <v>1</v>
      </c>
      <c r="I8184" s="58">
        <f t="shared" si="879"/>
      </c>
      <c r="J8184">
        <v>112</v>
      </c>
      <c r="K8184">
        <f t="shared" si="880"/>
      </c>
      <c r="L8184">
        <f t="shared" si="881"/>
      </c>
      <c r="W8184">
        <f t="shared" si="873"/>
      </c>
      <c r="X8184">
        <f t="shared" si="874"/>
      </c>
      <c r="Y8184">
        <f t="shared" si="875"/>
      </c>
      <c r="Z8184">
        <f t="shared" si="876"/>
      </c>
    </row>
    <row r="8185" spans="1:26">
      <c r="A8185" s="5"/>
      <c r="B8185" s="8" t="s">
        <v>275</v>
      </c>
      <c r="C8185" s="5" t="s">
        <v>276</v>
      </c>
      <c r="D8185" s="5">
        <v>1</v>
      </c>
      <c r="E8185" s="5">
        <v>1</v>
      </c>
      <c r="F8185" s="16">
        <f>+E8185*D8185</f>
      </c>
      <c r="G8185" s="578">
        <f>+E8185*D8185</f>
      </c>
      <c r="H8185" s="9">
        <v>1</v>
      </c>
      <c r="I8185" s="58">
        <f>+H8185*G8185</f>
      </c>
      <c r="J8185">
        <v>112</v>
      </c>
      <c r="K8185">
        <f>+H8185-J8185</f>
      </c>
      <c r="L8185">
        <f>+K8185*G8185</f>
      </c>
      <c r="W8185">
        <f t="shared" si="873"/>
      </c>
      <c r="X8185">
        <f t="shared" si="874"/>
      </c>
      <c r="Y8185">
        <f t="shared" si="875"/>
      </c>
      <c r="Z8185">
        <f t="shared" si="876"/>
      </c>
    </row>
    <row r="8186" spans="1:26">
      <c r="A8186" s="5"/>
      <c r="B8186" s="95" t="s">
        <v>848</v>
      </c>
      <c r="C8186" s="16" t="s">
        <v>847</v>
      </c>
      <c r="D8186" s="5">
        <v>2</v>
      </c>
      <c r="E8186" s="5">
        <v>1</v>
      </c>
      <c r="F8186" s="16">
        <f>+E8186*D8186</f>
      </c>
      <c r="G8186" s="578">
        <f>+E8186*D8186</f>
      </c>
      <c r="H8186" s="16">
        <v>1</v>
      </c>
      <c r="I8186" s="58">
        <f>+H8186*G8186</f>
      </c>
      <c r="J8186">
        <v>112</v>
      </c>
      <c r="K8186">
        <f>+H8186-J8186</f>
      </c>
      <c r="L8186">
        <f>+K8186*G8186</f>
      </c>
      <c r="W8186">
        <f t="shared" si="873"/>
      </c>
      <c r="X8186">
        <f t="shared" si="874"/>
      </c>
      <c r="Y8186">
        <f t="shared" si="875"/>
      </c>
      <c r="Z8186">
        <f t="shared" si="876"/>
      </c>
    </row>
    <row r="8187" spans="1:26">
      <c r="A8187" s="5"/>
      <c r="B8187" s="8" t="s">
        <v>467</v>
      </c>
      <c r="C8187" s="5" t="s">
        <v>466</v>
      </c>
      <c r="D8187" s="5">
        <v>1</v>
      </c>
      <c r="E8187" s="5">
        <v>1</v>
      </c>
      <c r="F8187" s="16">
        <f>+E8187*D8187</f>
      </c>
      <c r="G8187" s="578">
        <f>+E8187*D8187</f>
      </c>
      <c r="H8187" s="16">
        <v>1</v>
      </c>
      <c r="I8187" s="58">
        <f>+H8187*G8187</f>
      </c>
      <c r="J8187">
        <v>112</v>
      </c>
      <c r="K8187">
        <f>+H8187-J8187</f>
      </c>
      <c r="L8187">
        <f>+K8187*G8187</f>
      </c>
      <c r="W8187">
        <f t="shared" si="873"/>
      </c>
      <c r="X8187">
        <f t="shared" si="874"/>
      </c>
      <c r="Y8187">
        <f t="shared" si="875"/>
      </c>
      <c r="Z8187">
        <f t="shared" si="876"/>
      </c>
    </row>
    <row r="8188" spans="1:26">
      <c r="A8188" s="107"/>
      <c r="B8188" s="1564" t="s">
        <v>17</v>
      </c>
      <c r="C8188" s="1565"/>
      <c r="D8188" s="5"/>
      <c r="E8188" s="5"/>
      <c r="F8188" s="16"/>
      <c r="G8188" s="6"/>
      <c r="H8188" s="5"/>
      <c r="I8188" s="58"/>
      <c r="W8188">
        <f t="shared" si="873"/>
      </c>
      <c r="X8188">
        <f t="shared" si="874"/>
      </c>
      <c r="Y8188">
        <f t="shared" si="875"/>
      </c>
      <c r="Z8188">
        <f t="shared" si="876"/>
      </c>
    </row>
    <row r="8189" spans="1:26">
      <c r="A8189" s="5">
        <v>9</v>
      </c>
      <c r="B8189" s="8" t="s">
        <v>854</v>
      </c>
      <c r="C8189" s="9" t="s">
        <v>853</v>
      </c>
      <c r="D8189" s="5">
        <v>2</v>
      </c>
      <c r="E8189" s="5">
        <v>5</v>
      </c>
      <c r="F8189" s="16">
        <f t="shared" si="877"/>
      </c>
      <c r="G8189" s="578">
        <f t="shared" si="878"/>
      </c>
      <c r="H8189" s="5">
        <v>1</v>
      </c>
      <c r="I8189" s="58">
        <f t="shared" si="879"/>
      </c>
      <c r="J8189">
        <v>112</v>
      </c>
      <c r="K8189">
        <f t="shared" si="880"/>
      </c>
      <c r="L8189">
        <f t="shared" si="881"/>
      </c>
      <c r="W8189">
        <f t="shared" si="873"/>
      </c>
      <c r="X8189">
        <f t="shared" si="874"/>
      </c>
      <c r="Y8189">
        <f t="shared" si="875"/>
      </c>
      <c r="Z8189">
        <f t="shared" si="876"/>
      </c>
    </row>
    <row r="8190" spans="1:26">
      <c r="A8190" s="5">
        <v>10</v>
      </c>
      <c r="B8190" s="8" t="s">
        <v>437</v>
      </c>
      <c r="C8190" s="5" t="s">
        <v>436</v>
      </c>
      <c r="D8190" s="5">
        <v>3</v>
      </c>
      <c r="E8190" s="5">
        <v>5</v>
      </c>
      <c r="F8190" s="16">
        <f t="shared" si="877"/>
      </c>
      <c r="G8190" s="578">
        <f t="shared" si="878"/>
      </c>
      <c r="H8190" s="5">
        <v>1</v>
      </c>
      <c r="I8190" s="58">
        <f t="shared" si="879"/>
      </c>
      <c r="J8190">
        <v>112</v>
      </c>
      <c r="K8190">
        <f t="shared" si="880"/>
      </c>
      <c r="L8190">
        <f t="shared" si="881"/>
      </c>
      <c r="W8190">
        <f t="shared" si="873"/>
      </c>
      <c r="X8190">
        <f t="shared" si="874"/>
      </c>
      <c r="Y8190">
        <f t="shared" si="875"/>
      </c>
      <c r="Z8190">
        <f t="shared" si="876"/>
      </c>
    </row>
    <row r="8191" spans="1:26">
      <c r="A8191" s="5">
        <v>11</v>
      </c>
      <c r="B8191" s="106" t="s">
        <v>505</v>
      </c>
      <c r="C8191" s="106"/>
      <c r="D8191" s="5">
        <v>1</v>
      </c>
      <c r="E8191" s="5">
        <v>5</v>
      </c>
      <c r="F8191" s="16">
        <f t="shared" si="877"/>
      </c>
      <c r="G8191" s="578">
        <f t="shared" si="878"/>
      </c>
      <c r="H8191" s="5">
        <v>1</v>
      </c>
      <c r="I8191" s="58">
        <f t="shared" si="879"/>
      </c>
      <c r="J8191">
        <v>112</v>
      </c>
      <c r="K8191">
        <f t="shared" si="880"/>
      </c>
      <c r="L8191">
        <f t="shared" si="881"/>
      </c>
      <c r="W8191">
        <f t="shared" si="873"/>
      </c>
      <c r="X8191">
        <f t="shared" si="874"/>
      </c>
      <c r="Y8191">
        <f t="shared" si="875"/>
      </c>
      <c r="Z8191">
        <f t="shared" si="876"/>
      </c>
    </row>
    <row r="8192" spans="1:26">
      <c r="A8192" s="107"/>
      <c r="B8192" s="1564" t="s">
        <v>550</v>
      </c>
      <c r="C8192" s="1565"/>
      <c r="D8192" s="5"/>
      <c r="E8192" s="5"/>
      <c r="F8192" s="16"/>
      <c r="G8192" s="6"/>
      <c r="H8192" s="5"/>
      <c r="I8192" s="58"/>
      <c r="W8192">
        <f t="shared" si="873"/>
      </c>
      <c r="X8192">
        <f t="shared" si="874"/>
      </c>
      <c r="Y8192">
        <f t="shared" si="875"/>
      </c>
      <c r="Z8192">
        <f t="shared" si="876"/>
      </c>
    </row>
    <row r="8193" spans="1:26" ht="30">
      <c r="A8193" s="5">
        <v>12</v>
      </c>
      <c r="B8193" s="106" t="s">
        <v>555</v>
      </c>
      <c r="C8193" s="271" t="s">
        <v>728</v>
      </c>
      <c r="D8193" s="5">
        <v>2</v>
      </c>
      <c r="E8193" s="5">
        <v>10</v>
      </c>
      <c r="F8193" s="16">
        <f t="shared" si="877"/>
      </c>
      <c r="G8193" s="578">
        <f t="shared" si="878"/>
      </c>
      <c r="H8193" s="9">
        <v>1</v>
      </c>
      <c r="I8193" s="58">
        <f t="shared" si="879"/>
      </c>
      <c r="J8193">
        <v>18</v>
      </c>
      <c r="K8193">
        <f>+H8193-J8193</f>
      </c>
      <c r="L8193">
        <f>+K8193*G8193</f>
      </c>
      <c r="W8193">
        <f t="shared" si="873"/>
      </c>
      <c r="X8193">
        <f t="shared" si="874"/>
      </c>
      <c r="Y8193">
        <f t="shared" si="875"/>
      </c>
      <c r="Z8193">
        <f t="shared" si="876"/>
      </c>
    </row>
    <row r="8194" spans="1:26">
      <c r="A8194" s="107"/>
      <c r="B8194" s="1564" t="s">
        <v>604</v>
      </c>
      <c r="C8194" s="1565"/>
      <c r="D8194" s="5"/>
      <c r="E8194" s="5"/>
      <c r="F8194" s="16"/>
      <c r="G8194" s="6"/>
      <c r="H8194" s="5"/>
      <c r="I8194" s="58"/>
      <c r="W8194">
        <f t="shared" si="873"/>
      </c>
      <c r="X8194">
        <f t="shared" si="874"/>
      </c>
      <c r="Y8194">
        <f t="shared" si="875"/>
      </c>
      <c r="Z8194">
        <f t="shared" si="876"/>
      </c>
    </row>
    <row r="8195" spans="1:26" ht="24.75">
      <c r="A8195" s="19">
        <v>13</v>
      </c>
      <c r="B8195" s="18" t="s">
        <v>563</v>
      </c>
      <c r="C8195" s="48" t="s">
        <v>1855</v>
      </c>
      <c r="D8195" s="19">
        <v>2</v>
      </c>
      <c r="E8195" s="19">
        <v>30</v>
      </c>
      <c r="F8195" s="16">
        <f t="shared" si="877"/>
      </c>
      <c r="G8195" s="578">
        <f t="shared" si="878"/>
      </c>
      <c r="H8195" s="19">
        <v>1</v>
      </c>
      <c r="I8195" s="58">
        <f t="shared" si="879"/>
      </c>
      <c r="J8195">
        <v>112</v>
      </c>
      <c r="K8195">
        <f>+H8195-J8195</f>
      </c>
      <c r="L8195">
        <f>+K8195*G8195</f>
      </c>
      <c r="W8195">
        <f t="shared" si="873"/>
      </c>
      <c r="X8195">
        <f t="shared" si="874"/>
      </c>
      <c r="Y8195">
        <f t="shared" si="875"/>
      </c>
      <c r="Z8195">
        <f t="shared" si="876"/>
      </c>
    </row>
    <row r="8196" spans="1:26">
      <c r="A8196" s="57"/>
      <c r="B8196" s="1564" t="s">
        <v>300</v>
      </c>
      <c r="C8196" s="1565"/>
      <c r="D8196" s="21"/>
      <c r="E8196" s="21"/>
      <c r="F8196" s="5"/>
      <c r="G8196" s="9"/>
      <c r="H8196" s="9"/>
      <c r="I8196" s="58"/>
      <c r="W8196">
        <f t="shared" ref="W8196:W8259" si="882">IF(LEFT($H8196&amp;"",5)="2019-",$H8196,W8195)</f>
      </c>
      <c r="X8196">
        <f t="shared" ref="X8196:X8259" si="883">IF($W8196="",0,IF(COUNTIF($AB$2:$AB$80,$W8196)&gt;0,1,0))</f>
      </c>
      <c r="Y8196">
        <f t="shared" ref="Y8196:Y8259" si="884">IF($C8196="","",UPPER(TRIM(IFERROR(LEFT($C8196&amp;"",FIND("/",$C8196&amp;"")-1),$C8196&amp;""))))</f>
      </c>
      <c r="Z8196">
        <f t="shared" ref="Z8196:Z8259" si="885">IFERROR(IF(ISNUMBER($G8196),$G8196,0),0)</f>
      </c>
    </row>
    <row r="8197" spans="1:26">
      <c r="A8197" s="5">
        <v>14</v>
      </c>
      <c r="B8197" s="17" t="s">
        <v>434</v>
      </c>
      <c r="C8197" s="88" t="s">
        <v>303</v>
      </c>
      <c r="D8197" s="5">
        <v>1</v>
      </c>
      <c r="E8197" s="5">
        <v>2</v>
      </c>
      <c r="F8197" s="16">
        <f>+E8197*D8197</f>
      </c>
      <c r="G8197" s="578">
        <f>+E8197*D8197</f>
      </c>
      <c r="H8197" s="5">
        <v>1</v>
      </c>
      <c r="I8197" s="58">
        <f>+H8197*G8197</f>
      </c>
      <c r="J8197">
        <f>1350*18%</f>
      </c>
      <c r="K8197">
        <f>+H8197-J8197</f>
      </c>
      <c r="L8197">
        <f>+K8197*G8197</f>
      </c>
      <c r="W8197">
        <f t="shared" si="882"/>
      </c>
      <c r="X8197">
        <f t="shared" si="883"/>
      </c>
      <c r="Y8197">
        <f t="shared" si="884"/>
      </c>
      <c r="Z8197">
        <f t="shared" si="885"/>
      </c>
    </row>
    <row r="8198" spans="1:26">
      <c r="A8198" s="57"/>
      <c r="B8198" s="8"/>
      <c r="C8198" s="5"/>
      <c r="D8198" s="5"/>
      <c r="E8198" s="5"/>
      <c r="F8198" s="184"/>
      <c r="G8198" s="184"/>
      <c r="H8198" s="5"/>
      <c r="I8198" s="58"/>
      <c r="W8198">
        <f t="shared" si="882"/>
      </c>
      <c r="X8198">
        <f t="shared" si="883"/>
      </c>
      <c r="Y8198">
        <f t="shared" si="884"/>
      </c>
      <c r="Z8198">
        <f t="shared" si="885"/>
      </c>
    </row>
    <row r="8199" spans="1:26">
      <c r="A8199" s="408"/>
      <c r="B8199" s="206"/>
      <c r="C8199" s="205"/>
      <c r="D8199" s="207"/>
      <c r="E8199" s="208"/>
      <c r="F8199" s="209"/>
      <c r="G8199" s="210"/>
      <c r="H8199" s="208"/>
      <c r="I8199" s="211"/>
      <c r="W8199">
        <f t="shared" si="882"/>
      </c>
      <c r="X8199">
        <f t="shared" si="883"/>
      </c>
      <c r="Y8199">
        <f t="shared" si="884"/>
      </c>
      <c r="Z8199">
        <f t="shared" si="885"/>
      </c>
    </row>
    <row r="8200" spans="1:26" ht="21.75" thickBot="1">
      <c r="A8200" s="33"/>
      <c r="B8200" s="212"/>
      <c r="C8200" s="213"/>
      <c r="D8200" s="214"/>
      <c r="E8200" s="214"/>
      <c r="F8200" s="214"/>
      <c r="G8200" s="214"/>
      <c r="H8200" s="214"/>
      <c r="I8200" s="215"/>
      <c r="W8200">
        <f t="shared" si="882"/>
      </c>
      <c r="X8200">
        <f t="shared" si="883"/>
      </c>
      <c r="Y8200">
        <f t="shared" si="884"/>
      </c>
      <c r="Z8200">
        <f t="shared" si="885"/>
      </c>
    </row>
    <row r="8201" spans="1:26" ht="21">
      <c r="A8201" s="33"/>
      <c r="B8201" s="216"/>
      <c r="C8201" s="217"/>
      <c r="D8201" s="218"/>
      <c r="E8201" s="218"/>
      <c r="F8201" s="218"/>
      <c r="G8201" s="219" t="s">
        <v>19</v>
      </c>
      <c r="H8201" s="218"/>
      <c r="I8201" s="220">
        <f>SUM(I8176:I8200)</f>
      </c>
      <c r="L8201">
        <f>SUM(L8177:L8200)</f>
      </c>
      <c r="W8201">
        <f t="shared" si="882"/>
      </c>
      <c r="X8201">
        <f t="shared" si="883"/>
      </c>
      <c r="Y8201">
        <f t="shared" si="884"/>
      </c>
      <c r="Z8201">
        <f t="shared" si="885"/>
      </c>
    </row>
    <row r="8202" spans="1:26" ht="21">
      <c r="A8202" s="33"/>
      <c r="B8202" s="216"/>
      <c r="C8202" s="69"/>
      <c r="D8202" s="91"/>
      <c r="E8202" s="91"/>
      <c r="F8202" s="91"/>
      <c r="G8202" s="92"/>
      <c r="H8202" s="91"/>
      <c r="I8202" s="155"/>
      <c r="W8202">
        <f t="shared" si="882"/>
      </c>
      <c r="X8202">
        <f t="shared" si="883"/>
      </c>
      <c r="Y8202">
        <f t="shared" si="884"/>
      </c>
      <c r="Z8202">
        <f t="shared" si="885"/>
      </c>
    </row>
    <row r="8203" spans="1:26">
      <c r="A8203" s="221"/>
      <c r="B8203" s="222"/>
      <c r="C8203" s="154" t="s">
        <v>408</v>
      </c>
      <c r="D8203" s="154"/>
      <c r="E8203" s="154"/>
      <c r="F8203" s="154"/>
      <c r="G8203" s="154"/>
      <c r="H8203" s="223">
        <v>1</v>
      </c>
      <c r="I8203" s="155">
        <f>+L8201*H8203</f>
      </c>
      <c r="W8203">
        <f t="shared" si="882"/>
      </c>
      <c r="X8203">
        <f t="shared" si="883"/>
      </c>
      <c r="Y8203">
        <f t="shared" si="884"/>
      </c>
      <c r="Z8203">
        <f t="shared" si="885"/>
      </c>
    </row>
    <row r="8204" spans="1:26">
      <c r="A8204" s="33"/>
      <c r="B8204" s="10"/>
      <c r="C8204" s="10"/>
      <c r="D8204" s="10"/>
      <c r="E8204" s="10"/>
      <c r="F8204" s="10"/>
      <c r="G8204" s="10"/>
      <c r="H8204" s="10"/>
      <c r="I8204" s="140"/>
      <c r="W8204">
        <f t="shared" si="882"/>
      </c>
      <c r="X8204">
        <f t="shared" si="883"/>
      </c>
      <c r="Y8204">
        <f t="shared" si="884"/>
      </c>
      <c r="Z8204">
        <f t="shared" si="885"/>
      </c>
    </row>
    <row r="8205" spans="1:26" ht="15.75" thickBot="1">
      <c r="A8205" s="33"/>
      <c r="B8205" s="11" t="s">
        <v>20</v>
      </c>
      <c r="C8205" s="35"/>
      <c r="D8205" s="35"/>
      <c r="E8205" s="35"/>
      <c r="F8205" s="35"/>
      <c r="G8205" s="35"/>
      <c r="H8205" s="35"/>
      <c r="I8205" s="36"/>
      <c r="W8205">
        <f t="shared" si="882"/>
      </c>
      <c r="X8205">
        <f t="shared" si="883"/>
      </c>
      <c r="Y8205">
        <f t="shared" si="884"/>
      </c>
      <c r="Z8205">
        <f t="shared" si="885"/>
      </c>
    </row>
    <row r="8206" spans="1:26" ht="15.75" thickBot="1">
      <c r="A8206" s="37"/>
      <c r="B8206" s="11" t="s">
        <v>409</v>
      </c>
      <c r="C8206" s="39" t="s">
        <v>21</v>
      </c>
      <c r="D8206" s="40">
        <f>SUM(D8176:D8205)</f>
      </c>
      <c r="E8206" s="41">
        <f>IF(H8206=I8206,"OK","NO")</f>
      </c>
      <c r="F8206" s="40">
        <f>SUM(F8176:F8205)</f>
      </c>
      <c r="G8206" s="40">
        <f>SUM(G8176:G8205)</f>
      </c>
      <c r="H8206" s="41">
        <f>SUMPRODUCT(F8176:F8200,H8176:H8200)</f>
      </c>
      <c r="I8206" s="43">
        <f>SUMPRODUCT(I8201-I8202-I8203)</f>
      </c>
      <c r="W8206">
        <f t="shared" si="882"/>
      </c>
      <c r="X8206">
        <f t="shared" si="883"/>
      </c>
      <c r="Y8206">
        <f t="shared" si="884"/>
      </c>
      <c r="Z8206">
        <f t="shared" si="885"/>
      </c>
    </row>
    <row r="8207" spans="1:26" ht="15.75" thickBot="1">
      <c r="A8207" s="44"/>
      <c r="B8207" s="116"/>
      <c r="C8207" s="45"/>
      <c r="D8207" s="45"/>
      <c r="E8207" s="45"/>
      <c r="F8207" s="45"/>
      <c r="G8207" s="45"/>
      <c r="H8207" s="45"/>
      <c r="I8207" s="47"/>
      <c r="W8207">
        <f t="shared" si="882"/>
      </c>
      <c r="X8207">
        <f t="shared" si="883"/>
      </c>
      <c r="Y8207">
        <f t="shared" si="884"/>
      </c>
      <c r="Z8207">
        <f t="shared" si="885"/>
      </c>
    </row>
    <row r="8208" spans="1:26">
      <c r="A8208" s="12" t="s">
        <v>315</v>
      </c>
      <c r="B8208" s="12"/>
      <c r="C8208" s="12"/>
      <c r="D8208" s="13"/>
      <c r="E8208" s="14"/>
      <c r="F8208" s="14"/>
      <c r="G8208" s="14"/>
      <c r="H8208" s="2"/>
      <c r="I8208" s="12"/>
      <c r="W8208">
        <f t="shared" si="882"/>
      </c>
      <c r="X8208">
        <f t="shared" si="883"/>
      </c>
      <c r="Y8208">
        <f t="shared" si="884"/>
      </c>
      <c r="Z8208">
        <f t="shared" si="885"/>
      </c>
    </row>
    <row r="8209" spans="1:26">
      <c r="W8209">
        <f t="shared" si="882"/>
      </c>
      <c r="X8209">
        <f t="shared" si="883"/>
      </c>
      <c r="Y8209">
        <f t="shared" si="884"/>
      </c>
      <c r="Z8209">
        <f t="shared" si="885"/>
      </c>
    </row>
    <row r="8210" spans="1:26">
      <c r="W8210">
        <f t="shared" si="882"/>
      </c>
      <c r="X8210">
        <f t="shared" si="883"/>
      </c>
      <c r="Y8210">
        <f t="shared" si="884"/>
      </c>
      <c r="Z8210">
        <f t="shared" si="885"/>
      </c>
    </row>
    <row r="8211" spans="1:26">
      <c r="W8211">
        <f t="shared" si="882"/>
      </c>
      <c r="X8211">
        <f t="shared" si="883"/>
      </c>
      <c r="Y8211">
        <f t="shared" si="884"/>
      </c>
      <c r="Z8211">
        <f t="shared" si="885"/>
      </c>
    </row>
    <row r="8212" spans="1:26">
      <c r="W8212">
        <f t="shared" si="882"/>
      </c>
      <c r="X8212">
        <f t="shared" si="883"/>
      </c>
      <c r="Y8212">
        <f t="shared" si="884"/>
      </c>
      <c r="Z8212">
        <f t="shared" si="885"/>
      </c>
    </row>
    <row r="8213" spans="1:26">
      <c r="A8213" s="1562" t="s">
        <v>0</v>
      </c>
      <c r="B8213" s="1562"/>
      <c r="C8213" s="1562"/>
      <c r="D8213" s="1562"/>
      <c r="E8213" s="1562"/>
      <c r="F8213" s="1562"/>
      <c r="G8213" s="1562"/>
      <c r="H8213" s="1562"/>
      <c r="I8213" s="1562"/>
      <c r="W8213">
        <f t="shared" si="882"/>
      </c>
      <c r="X8213">
        <f t="shared" si="883"/>
      </c>
      <c r="Y8213">
        <f t="shared" si="884"/>
      </c>
      <c r="Z8213">
        <f t="shared" si="885"/>
      </c>
    </row>
    <row r="8214" spans="1:26">
      <c r="W8214">
        <f t="shared" si="882"/>
      </c>
      <c r="X8214">
        <f t="shared" si="883"/>
      </c>
      <c r="Y8214">
        <f t="shared" si="884"/>
      </c>
      <c r="Z8214">
        <f t="shared" si="885"/>
      </c>
    </row>
    <row r="8215" spans="1:26">
      <c r="A8215" s="1" t="s">
        <v>1</v>
      </c>
      <c r="B8215" s="1"/>
      <c r="G8215" s="2" t="s">
        <v>2</v>
      </c>
      <c r="H8215" s="3" t="s">
        <v>1852</v>
      </c>
      <c r="W8215">
        <f t="shared" si="882"/>
      </c>
      <c r="X8215">
        <f t="shared" si="883"/>
      </c>
      <c r="Y8215">
        <f t="shared" si="884"/>
      </c>
      <c r="Z8215">
        <f t="shared" si="885"/>
      </c>
    </row>
    <row r="8216" spans="1:26">
      <c r="A8216" s="1" t="inlineStr">
        <is>
          <t>Dealer-049</t>
        </is>
      </c>
      <c r="B8216" s="1"/>
      <c r="F8216" s="4"/>
      <c r="G8216" s="2" t="s">
        <v>1440</v>
      </c>
      <c r="H8216" s="1" t="s">
        <v>238</v>
      </c>
      <c r="W8216">
        <f t="shared" si="882"/>
      </c>
      <c r="X8216">
        <f t="shared" si="883"/>
      </c>
      <c r="Y8216">
        <f t="shared" si="884"/>
      </c>
      <c r="Z8216">
        <f t="shared" si="885"/>
      </c>
    </row>
    <row r="8217" spans="1:26">
      <c r="A8217" s="1" t="inlineStr">
        <is>
          <t>Address line (redacted)</t>
        </is>
      </c>
      <c r="B8217" s="1"/>
      <c r="H8217" s="22"/>
      <c r="W8217">
        <f t="shared" si="882"/>
      </c>
      <c r="X8217">
        <f t="shared" si="883"/>
      </c>
      <c r="Y8217">
        <f t="shared" si="884"/>
      </c>
      <c r="Z8217">
        <f t="shared" si="885"/>
      </c>
    </row>
    <row r="8218" spans="1:26">
      <c r="A8218" s="1" t="inlineStr">
        <is>
          <t>Address line (redacted)</t>
        </is>
      </c>
      <c r="B8218" s="1"/>
      <c r="D8218" s="85"/>
      <c r="E8218" s="85"/>
      <c r="F8218" s="85"/>
      <c r="G8218" s="85"/>
      <c r="H8218" s="85"/>
      <c r="W8218">
        <f t="shared" si="882"/>
      </c>
      <c r="X8218">
        <f t="shared" si="883"/>
      </c>
      <c r="Y8218">
        <f t="shared" si="884"/>
      </c>
      <c r="Z8218">
        <f t="shared" si="885"/>
      </c>
    </row>
    <row r="8219" spans="1:26">
      <c r="A8219" s="268" t="s">
        <v>598</v>
      </c>
      <c r="B8219" s="243" t="inlineStr">
        <is>
          <t>GSTIN-MASKED</t>
        </is>
      </c>
      <c r="D8219" s="85"/>
      <c r="E8219" s="85"/>
      <c r="F8219" s="85"/>
      <c r="G8219" s="85"/>
      <c r="H8219" s="85"/>
      <c r="W8219">
        <f t="shared" si="882"/>
      </c>
      <c r="X8219">
        <f t="shared" si="883"/>
      </c>
      <c r="Y8219">
        <f t="shared" si="884"/>
      </c>
      <c r="Z8219">
        <f t="shared" si="885"/>
      </c>
    </row>
    <row r="8220" spans="1:26">
      <c r="A8220" s="49"/>
      <c r="B8220" s="87"/>
      <c r="W8220">
        <f t="shared" si="882"/>
      </c>
      <c r="X8220">
        <f t="shared" si="883"/>
      </c>
      <c r="Y8220">
        <f t="shared" si="884"/>
      </c>
      <c r="Z8220">
        <f t="shared" si="885"/>
      </c>
    </row>
    <row r="8221" spans="1:26">
      <c r="A8221" s="1" t="s">
        <v>5</v>
      </c>
      <c r="W8221">
        <f t="shared" si="882"/>
      </c>
      <c r="X8221">
        <f t="shared" si="883"/>
      </c>
      <c r="Y8221">
        <f t="shared" si="884"/>
      </c>
      <c r="Z8221">
        <f t="shared" si="885"/>
      </c>
    </row>
    <row r="8222" spans="1:26">
      <c r="A8222" s="1" t="s">
        <v>6</v>
      </c>
      <c r="W8222">
        <f t="shared" si="882"/>
      </c>
      <c r="X8222">
        <f t="shared" si="883"/>
      </c>
      <c r="Y8222">
        <f t="shared" si="884"/>
      </c>
      <c r="Z8222">
        <f t="shared" si="885"/>
      </c>
    </row>
    <row r="8223" spans="1:26">
      <c r="A8223" s="1" t="s">
        <v>7</v>
      </c>
      <c r="W8223">
        <f t="shared" si="882"/>
      </c>
      <c r="X8223">
        <f t="shared" si="883"/>
      </c>
      <c r="Y8223">
        <f t="shared" si="884"/>
      </c>
      <c r="Z8223">
        <f t="shared" si="885"/>
      </c>
    </row>
    <row r="8224" spans="1:26" ht="24">
      <c r="A8224" s="88" t="s">
        <v>8</v>
      </c>
      <c r="B8224" s="89" t="s">
        <v>9</v>
      </c>
      <c r="C8224" s="89" t="s">
        <v>10</v>
      </c>
      <c r="D8224" s="34" t="s">
        <v>11</v>
      </c>
      <c r="E8224" s="34" t="s">
        <v>12</v>
      </c>
      <c r="F8224" s="34" t="s">
        <v>13</v>
      </c>
      <c r="G8224" s="34" t="s">
        <v>14</v>
      </c>
      <c r="H8224" s="88" t="s">
        <v>15</v>
      </c>
      <c r="I8224" s="90" t="s">
        <v>16</v>
      </c>
      <c r="W8224">
        <f t="shared" si="882"/>
      </c>
      <c r="X8224">
        <f t="shared" si="883"/>
      </c>
      <c r="Y8224">
        <f t="shared" si="884"/>
      </c>
      <c r="Z8224">
        <f t="shared" si="885"/>
      </c>
    </row>
    <row r="8225" spans="1:26">
      <c r="A8225" s="5"/>
      <c r="B8225" s="1564" t="s">
        <v>300</v>
      </c>
      <c r="C8225" s="1565"/>
      <c r="D8225" s="9"/>
      <c r="E8225" s="9"/>
      <c r="F8225" s="6"/>
      <c r="G8225" s="6"/>
      <c r="H8225" s="5"/>
      <c r="I8225" s="183"/>
      <c r="W8225">
        <f t="shared" si="882"/>
      </c>
      <c r="X8225">
        <f t="shared" si="883"/>
      </c>
      <c r="Y8225">
        <f t="shared" si="884"/>
      </c>
      <c r="Z8225">
        <f t="shared" si="885"/>
      </c>
    </row>
    <row r="8226" spans="1:26">
      <c r="A8226" s="5">
        <v>1</v>
      </c>
      <c r="B8226" s="17" t="s">
        <v>1208</v>
      </c>
      <c r="C8226" s="88" t="s">
        <v>1207</v>
      </c>
      <c r="D8226" s="5">
        <v>10</v>
      </c>
      <c r="E8226" s="5">
        <v>1</v>
      </c>
      <c r="F8226" s="5">
        <f>+E8226*D8226</f>
      </c>
      <c r="G8226" s="578">
        <f>+E8226*D8226</f>
      </c>
      <c r="H8226" s="5">
        <v>1</v>
      </c>
      <c r="I8226" s="183">
        <f>+H8226*G8226</f>
      </c>
      <c r="W8226">
        <f t="shared" si="882"/>
      </c>
      <c r="X8226">
        <f t="shared" si="883"/>
      </c>
      <c r="Y8226">
        <f t="shared" si="884"/>
      </c>
      <c r="Z8226">
        <f t="shared" si="885"/>
      </c>
    </row>
    <row r="8227" spans="1:26">
      <c r="A8227" s="5"/>
      <c r="B8227" s="95"/>
      <c r="C8227" s="101"/>
      <c r="D8227" s="19"/>
      <c r="E8227" s="5"/>
      <c r="F8227" s="5"/>
      <c r="G8227" s="6"/>
      <c r="H8227" s="16"/>
      <c r="I8227" s="183"/>
      <c r="W8227">
        <f t="shared" si="882"/>
      </c>
      <c r="X8227">
        <f t="shared" si="883"/>
      </c>
      <c r="Y8227">
        <f t="shared" si="884"/>
      </c>
      <c r="Z8227">
        <f t="shared" si="885"/>
      </c>
    </row>
    <row r="8228" spans="1:26">
      <c r="A8228" s="5"/>
      <c r="B8228" s="95"/>
      <c r="C8228" s="101"/>
      <c r="D8228" s="19"/>
      <c r="E8228" s="5"/>
      <c r="F8228" s="5"/>
      <c r="G8228" s="6"/>
      <c r="H8228" s="16"/>
      <c r="I8228" s="183"/>
      <c r="W8228">
        <f t="shared" si="882"/>
      </c>
      <c r="X8228">
        <f t="shared" si="883"/>
      </c>
      <c r="Y8228">
        <f t="shared" si="884"/>
      </c>
      <c r="Z8228">
        <f t="shared" si="885"/>
      </c>
    </row>
    <row r="8229" spans="1:26">
      <c r="A8229" s="5"/>
      <c r="B8229" s="95"/>
      <c r="C8229" s="101"/>
      <c r="D8229" s="19"/>
      <c r="E8229" s="5"/>
      <c r="F8229" s="5"/>
      <c r="G8229" s="6"/>
      <c r="H8229" s="16"/>
      <c r="I8229" s="183"/>
      <c r="W8229">
        <f t="shared" si="882"/>
      </c>
      <c r="X8229">
        <f t="shared" si="883"/>
      </c>
      <c r="Y8229">
        <f t="shared" si="884"/>
      </c>
      <c r="Z8229">
        <f t="shared" si="885"/>
      </c>
    </row>
    <row r="8230" spans="1:26">
      <c r="A8230" s="5"/>
      <c r="B8230" s="95"/>
      <c r="C8230" s="101"/>
      <c r="D8230" s="19"/>
      <c r="E8230" s="5"/>
      <c r="F8230" s="5"/>
      <c r="G8230" s="6"/>
      <c r="H8230" s="16"/>
      <c r="I8230" s="183"/>
      <c r="W8230">
        <f t="shared" si="882"/>
      </c>
      <c r="X8230">
        <f t="shared" si="883"/>
      </c>
      <c r="Y8230">
        <f t="shared" si="884"/>
      </c>
      <c r="Z8230">
        <f t="shared" si="885"/>
      </c>
    </row>
    <row r="8231" spans="1:26">
      <c r="A8231" s="5"/>
      <c r="B8231" s="95"/>
      <c r="C8231" s="101"/>
      <c r="D8231" s="19"/>
      <c r="E8231" s="5"/>
      <c r="F8231" s="5"/>
      <c r="G8231" s="6"/>
      <c r="H8231" s="16"/>
      <c r="I8231" s="183"/>
      <c r="W8231">
        <f t="shared" si="882"/>
      </c>
      <c r="X8231">
        <f t="shared" si="883"/>
      </c>
      <c r="Y8231">
        <f t="shared" si="884"/>
      </c>
      <c r="Z8231">
        <f t="shared" si="885"/>
      </c>
    </row>
    <row r="8232" spans="1:26">
      <c r="A8232" s="5"/>
      <c r="B8232" s="95"/>
      <c r="C8232" s="101"/>
      <c r="D8232" s="19"/>
      <c r="E8232" s="5"/>
      <c r="F8232" s="5"/>
      <c r="G8232" s="6"/>
      <c r="H8232" s="16"/>
      <c r="I8232" s="183"/>
      <c r="W8232">
        <f t="shared" si="882"/>
      </c>
      <c r="X8232">
        <f t="shared" si="883"/>
      </c>
      <c r="Y8232">
        <f t="shared" si="884"/>
      </c>
      <c r="Z8232">
        <f t="shared" si="885"/>
      </c>
    </row>
    <row r="8233" spans="1:26">
      <c r="A8233" s="5"/>
      <c r="B8233" s="95"/>
      <c r="C8233" s="101"/>
      <c r="D8233" s="19"/>
      <c r="E8233" s="5"/>
      <c r="F8233" s="5"/>
      <c r="G8233" s="6"/>
      <c r="H8233" s="16"/>
      <c r="I8233" s="183"/>
      <c r="W8233">
        <f t="shared" si="882"/>
      </c>
      <c r="X8233">
        <f t="shared" si="883"/>
      </c>
      <c r="Y8233">
        <f t="shared" si="884"/>
      </c>
      <c r="Z8233">
        <f t="shared" si="885"/>
      </c>
    </row>
    <row r="8234" spans="1:26">
      <c r="A8234" s="5"/>
      <c r="B8234" s="95"/>
      <c r="C8234" s="101"/>
      <c r="D8234" s="19"/>
      <c r="E8234" s="5"/>
      <c r="F8234" s="5"/>
      <c r="G8234" s="6"/>
      <c r="H8234" s="16"/>
      <c r="I8234" s="183"/>
      <c r="W8234">
        <f t="shared" si="882"/>
      </c>
      <c r="X8234">
        <f t="shared" si="883"/>
      </c>
      <c r="Y8234">
        <f t="shared" si="884"/>
      </c>
      <c r="Z8234">
        <f t="shared" si="885"/>
      </c>
    </row>
    <row r="8235" spans="1:26">
      <c r="A8235" s="5"/>
      <c r="B8235" s="95"/>
      <c r="C8235" s="101"/>
      <c r="D8235" s="19"/>
      <c r="E8235" s="5"/>
      <c r="F8235" s="5"/>
      <c r="G8235" s="6"/>
      <c r="H8235" s="16"/>
      <c r="I8235" s="183"/>
      <c r="W8235">
        <f t="shared" si="882"/>
      </c>
      <c r="X8235">
        <f t="shared" si="883"/>
      </c>
      <c r="Y8235">
        <f t="shared" si="884"/>
      </c>
      <c r="Z8235">
        <f t="shared" si="885"/>
      </c>
    </row>
    <row r="8236" spans="1:26">
      <c r="A8236" s="5"/>
      <c r="B8236" s="95"/>
      <c r="C8236" s="101"/>
      <c r="D8236" s="19"/>
      <c r="E8236" s="5"/>
      <c r="F8236" s="5"/>
      <c r="G8236" s="6"/>
      <c r="H8236" s="16"/>
      <c r="I8236" s="183"/>
      <c r="W8236">
        <f t="shared" si="882"/>
      </c>
      <c r="X8236">
        <f t="shared" si="883"/>
      </c>
      <c r="Y8236">
        <f t="shared" si="884"/>
      </c>
      <c r="Z8236">
        <f t="shared" si="885"/>
      </c>
    </row>
    <row r="8237" spans="1:26">
      <c r="A8237" s="5"/>
      <c r="B8237" s="95"/>
      <c r="C8237" s="101"/>
      <c r="D8237" s="5"/>
      <c r="E8237" s="5"/>
      <c r="F8237" s="5"/>
      <c r="G8237" s="6"/>
      <c r="H8237" s="16"/>
      <c r="I8237" s="183"/>
      <c r="W8237">
        <f t="shared" si="882"/>
      </c>
      <c r="X8237">
        <f t="shared" si="883"/>
      </c>
      <c r="Y8237">
        <f t="shared" si="884"/>
      </c>
      <c r="Z8237">
        <f t="shared" si="885"/>
      </c>
    </row>
    <row r="8238" spans="1:26">
      <c r="A8238" s="5"/>
      <c r="B8238" s="95"/>
      <c r="C8238" s="101"/>
      <c r="D8238" s="5"/>
      <c r="E8238" s="5"/>
      <c r="F8238" s="5"/>
      <c r="G8238" s="6"/>
      <c r="H8238" s="16"/>
      <c r="I8238" s="183"/>
      <c r="W8238">
        <f t="shared" si="882"/>
      </c>
      <c r="X8238">
        <f t="shared" si="883"/>
      </c>
      <c r="Y8238">
        <f t="shared" si="884"/>
      </c>
      <c r="Z8238">
        <f t="shared" si="885"/>
      </c>
    </row>
    <row r="8239" spans="1:26">
      <c r="A8239" s="10"/>
      <c r="B8239" s="10"/>
      <c r="C8239" s="10"/>
      <c r="D8239" s="10"/>
      <c r="E8239" s="10"/>
      <c r="F8239" s="10"/>
      <c r="G8239" s="10"/>
      <c r="H8239" s="10"/>
      <c r="I8239" s="97"/>
      <c r="W8239">
        <f t="shared" si="882"/>
      </c>
      <c r="X8239">
        <f t="shared" si="883"/>
      </c>
      <c r="Y8239">
        <f t="shared" si="884"/>
      </c>
      <c r="Z8239">
        <f t="shared" si="885"/>
      </c>
    </row>
    <row r="8240" spans="1:26" ht="15.75" thickBot="1">
      <c r="A8240" s="10"/>
      <c r="B8240" s="80" t="s">
        <v>20</v>
      </c>
      <c r="C8240" s="35"/>
      <c r="D8240" s="35"/>
      <c r="E8240" s="35"/>
      <c r="F8240" s="35"/>
      <c r="G8240" s="35"/>
      <c r="H8240" s="35"/>
      <c r="I8240" s="98"/>
      <c r="W8240">
        <f t="shared" si="882"/>
      </c>
      <c r="X8240">
        <f t="shared" si="883"/>
      </c>
      <c r="Y8240">
        <f t="shared" si="884"/>
      </c>
      <c r="Z8240">
        <f t="shared" si="885"/>
      </c>
    </row>
    <row r="8241" spans="1:26" ht="15.75" thickBot="1">
      <c r="A8241" s="99"/>
      <c r="B8241" s="81"/>
      <c r="C8241" s="39" t="s">
        <v>21</v>
      </c>
      <c r="D8241" s="40">
        <f>SUM(D8225:D8240)</f>
      </c>
      <c r="E8241" s="41">
        <f>IF(H8241=I8241,"OK","NO")</f>
      </c>
      <c r="F8241" s="40">
        <f>SUM(F8225:F8240)</f>
      </c>
      <c r="G8241" s="40">
        <f>SUM(G8225:G8240)</f>
      </c>
      <c r="H8241" s="42">
        <f>SUMPRODUCT(H8225:H8240,G8225:G8240)</f>
      </c>
      <c r="I8241" s="100">
        <f>SUM(I8222:I8240)</f>
      </c>
      <c r="W8241">
        <f t="shared" si="882"/>
      </c>
      <c r="X8241">
        <f t="shared" si="883"/>
      </c>
      <c r="Y8241">
        <f t="shared" si="884"/>
      </c>
      <c r="Z8241">
        <f t="shared" si="885"/>
      </c>
    </row>
    <row r="8242" spans="1:26">
      <c r="A8242" s="10"/>
      <c r="B8242" s="10"/>
      <c r="C8242" s="91"/>
      <c r="D8242" s="91"/>
      <c r="E8242" s="91"/>
      <c r="F8242" s="91"/>
      <c r="G8242" s="91"/>
      <c r="H8242" s="91"/>
      <c r="I8242" s="91"/>
      <c r="W8242">
        <f t="shared" si="882"/>
      </c>
      <c r="X8242">
        <f t="shared" si="883"/>
      </c>
      <c r="Y8242">
        <f t="shared" si="884"/>
      </c>
      <c r="Z8242">
        <f t="shared" si="885"/>
      </c>
    </row>
    <row r="8243" spans="1:26">
      <c r="A8243" s="12" t="s">
        <v>281</v>
      </c>
      <c r="B8243" s="12"/>
      <c r="C8243" s="12"/>
      <c r="D8243" s="13"/>
      <c r="E8243" s="14"/>
      <c r="F8243" s="14"/>
      <c r="G8243" s="14"/>
      <c r="H8243" s="2"/>
      <c r="I8243" s="12"/>
      <c r="W8243">
        <f t="shared" si="882"/>
      </c>
      <c r="X8243">
        <f t="shared" si="883"/>
      </c>
      <c r="Y8243">
        <f t="shared" si="884"/>
      </c>
      <c r="Z8243">
        <f t="shared" si="885"/>
      </c>
    </row>
    <row r="8244" spans="1:26">
      <c r="W8244">
        <f t="shared" si="882"/>
      </c>
      <c r="X8244">
        <f t="shared" si="883"/>
      </c>
      <c r="Y8244">
        <f t="shared" si="884"/>
      </c>
      <c r="Z8244">
        <f t="shared" si="885"/>
      </c>
    </row>
    <row r="8245" spans="1:26">
      <c r="W8245">
        <f t="shared" si="882"/>
      </c>
      <c r="X8245">
        <f t="shared" si="883"/>
      </c>
      <c r="Y8245">
        <f t="shared" si="884"/>
      </c>
      <c r="Z8245">
        <f t="shared" si="885"/>
      </c>
    </row>
    <row r="8246" spans="1:26">
      <c r="W8246">
        <f t="shared" si="882"/>
      </c>
      <c r="X8246">
        <f t="shared" si="883"/>
      </c>
      <c r="Y8246">
        <f t="shared" si="884"/>
      </c>
      <c r="Z8246">
        <f t="shared" si="885"/>
      </c>
    </row>
    <row r="8247" spans="1:26">
      <c r="A8247" s="1562" t="s">
        <v>0</v>
      </c>
      <c r="B8247" s="1562"/>
      <c r="C8247" s="1562"/>
      <c r="D8247" s="1562"/>
      <c r="E8247" s="1562"/>
      <c r="F8247" s="1562"/>
      <c r="G8247" s="1562"/>
      <c r="H8247" s="1562"/>
      <c r="I8247" s="1562"/>
      <c r="W8247">
        <f t="shared" si="882"/>
      </c>
      <c r="X8247">
        <f t="shared" si="883"/>
      </c>
      <c r="Y8247">
        <f t="shared" si="884"/>
      </c>
      <c r="Z8247">
        <f t="shared" si="885"/>
      </c>
    </row>
    <row r="8248" spans="1:26">
      <c r="W8248">
        <f t="shared" si="882"/>
      </c>
      <c r="X8248">
        <f t="shared" si="883"/>
      </c>
      <c r="Y8248">
        <f t="shared" si="884"/>
      </c>
      <c r="Z8248">
        <f t="shared" si="885"/>
      </c>
    </row>
    <row r="8249" spans="1:26">
      <c r="A8249" s="1" t="s">
        <v>1</v>
      </c>
      <c r="B8249" s="161"/>
      <c r="C8249" s="161"/>
      <c r="D8249" s="161"/>
      <c r="E8249" s="161"/>
      <c r="G8249" s="2" t="s">
        <v>2</v>
      </c>
      <c r="H8249" s="3" t="s">
        <v>1856</v>
      </c>
      <c r="W8249">
        <f t="shared" si="882"/>
      </c>
      <c r="X8249">
        <f t="shared" si="883"/>
      </c>
      <c r="Y8249">
        <f t="shared" si="884"/>
      </c>
      <c r="Z8249">
        <f t="shared" si="885"/>
      </c>
    </row>
    <row r="8250" spans="1:26">
      <c r="A8250" s="1" t="inlineStr">
        <is>
          <t>Dealer-207</t>
        </is>
      </c>
      <c r="B8250" s="161"/>
      <c r="C8250" s="161"/>
      <c r="D8250" s="161"/>
      <c r="E8250" s="161"/>
      <c r="F8250" s="4" t="s">
        <v>3</v>
      </c>
      <c r="G8250" s="2"/>
      <c r="H8250" s="1" t="s">
        <v>239</v>
      </c>
      <c r="W8250">
        <f t="shared" si="882"/>
      </c>
      <c r="X8250">
        <f t="shared" si="883"/>
      </c>
      <c r="Y8250">
        <f t="shared" si="884"/>
      </c>
      <c r="Z8250">
        <f t="shared" si="885"/>
      </c>
    </row>
    <row r="8251" spans="1:26">
      <c r="A8251" s="161" t="inlineStr">
        <is>
          <t>Dealer-158</t>
        </is>
      </c>
      <c r="B8251" s="1"/>
      <c r="C8251" s="161"/>
      <c r="D8251" s="161"/>
      <c r="E8251" s="161"/>
      <c r="F8251" s="161"/>
      <c r="G8251" s="161"/>
      <c r="H8251" s="161"/>
      <c r="I8251" s="161"/>
      <c r="W8251">
        <f t="shared" si="882"/>
      </c>
      <c r="X8251">
        <f t="shared" si="883"/>
      </c>
      <c r="Y8251">
        <f t="shared" si="884"/>
      </c>
      <c r="Z8251">
        <f t="shared" si="885"/>
      </c>
    </row>
    <row r="8252" spans="1:26">
      <c r="A8252" s="1" t="inlineStr">
        <is>
          <t>Address line (redacted)</t>
        </is>
      </c>
      <c r="B8252" s="1"/>
      <c r="C8252" s="1"/>
      <c r="D8252" s="161"/>
      <c r="E8252" s="161"/>
      <c r="F8252" s="161"/>
      <c r="G8252" s="161"/>
      <c r="H8252" s="161"/>
      <c r="I8252" s="161"/>
      <c r="W8252">
        <f t="shared" si="882"/>
      </c>
      <c r="X8252">
        <f t="shared" si="883"/>
      </c>
      <c r="Y8252">
        <f t="shared" si="884"/>
      </c>
      <c r="Z8252">
        <f t="shared" si="885"/>
      </c>
    </row>
    <row r="8253" spans="1:26">
      <c r="A8253" s="1"/>
      <c r="B8253" s="1"/>
      <c r="C8253" s="161"/>
      <c r="D8253" s="161"/>
      <c r="E8253" s="161"/>
      <c r="F8253" s="161"/>
      <c r="G8253" s="161"/>
      <c r="H8253" s="161"/>
      <c r="I8253" s="161"/>
      <c r="W8253">
        <f t="shared" si="882"/>
      </c>
      <c r="X8253">
        <f t="shared" si="883"/>
      </c>
      <c r="Y8253">
        <f t="shared" si="884"/>
      </c>
      <c r="Z8253">
        <f t="shared" si="885"/>
      </c>
    </row>
    <row r="8254" spans="1:26">
      <c r="A8254" s="12" t="inlineStr">
        <is>
          <t>GSTIN-MASKED</t>
        </is>
      </c>
      <c r="B8254" s="195"/>
      <c r="C8254" s="161"/>
      <c r="D8254" s="196"/>
      <c r="E8254" s="196"/>
      <c r="F8254" s="196"/>
      <c r="G8254" s="196"/>
      <c r="H8254" s="196"/>
      <c r="I8254" s="161"/>
      <c r="W8254">
        <f t="shared" si="882"/>
      </c>
      <c r="X8254">
        <f t="shared" si="883"/>
      </c>
      <c r="Y8254">
        <f t="shared" si="884"/>
      </c>
      <c r="Z8254">
        <f t="shared" si="885"/>
      </c>
    </row>
    <row r="8255" spans="1:26">
      <c r="A8255" s="12"/>
      <c r="B8255" s="195"/>
      <c r="C8255" s="161"/>
      <c r="D8255" s="196"/>
      <c r="E8255" s="196"/>
      <c r="F8255" s="196"/>
      <c r="G8255" s="196"/>
      <c r="H8255" s="196"/>
      <c r="I8255" s="161"/>
      <c r="W8255">
        <f t="shared" si="882"/>
      </c>
      <c r="X8255">
        <f t="shared" si="883"/>
      </c>
      <c r="Y8255">
        <f t="shared" si="884"/>
      </c>
      <c r="Z8255">
        <f t="shared" si="885"/>
      </c>
    </row>
    <row r="8256" spans="1:26">
      <c r="A8256" t="inlineStr">
        <is>
          <t>Address line (redacted)</t>
        </is>
      </c>
      <c r="B8256" s="1"/>
      <c r="D8256" s="197"/>
      <c r="E8256" s="197"/>
      <c r="F8256" s="197"/>
      <c r="G8256" s="197"/>
      <c r="H8256" s="197"/>
      <c r="W8256">
        <f t="shared" si="882"/>
      </c>
      <c r="X8256">
        <f t="shared" si="883"/>
      </c>
      <c r="Y8256">
        <f t="shared" si="884"/>
      </c>
      <c r="Z8256">
        <f t="shared" si="885"/>
      </c>
    </row>
    <row r="8257" spans="1:26">
      <c r="A8257" t="inlineStr">
        <is>
          <t>Address line (redacted)</t>
        </is>
      </c>
      <c r="B8257" s="1"/>
      <c r="D8257" s="197"/>
      <c r="E8257" s="197"/>
      <c r="F8257" s="197"/>
      <c r="G8257" s="197"/>
      <c r="H8257" s="197"/>
      <c r="W8257">
        <f t="shared" si="882"/>
      </c>
      <c r="X8257">
        <f t="shared" si="883"/>
      </c>
      <c r="Y8257">
        <f t="shared" si="884"/>
      </c>
      <c r="Z8257">
        <f t="shared" si="885"/>
      </c>
    </row>
    <row r="8258" spans="1:26">
      <c r="A8258" t="inlineStr">
        <is>
          <t>Address line (redacted)</t>
        </is>
      </c>
      <c r="B8258" s="1"/>
      <c r="D8258" s="197"/>
      <c r="E8258" s="197"/>
      <c r="F8258" s="197"/>
      <c r="G8258" s="197"/>
      <c r="H8258" s="197"/>
      <c r="W8258">
        <f t="shared" si="882"/>
      </c>
      <c r="X8258">
        <f t="shared" si="883"/>
      </c>
      <c r="Y8258">
        <f t="shared" si="884"/>
      </c>
      <c r="Z8258">
        <f t="shared" si="885"/>
      </c>
    </row>
    <row r="8259" spans="1:26">
      <c r="A8259" t="inlineStr">
        <is>
          <t>GSTIN-MASKED</t>
        </is>
      </c>
      <c r="B8259" s="1"/>
      <c r="D8259" s="197"/>
      <c r="E8259" s="197"/>
      <c r="F8259" s="197"/>
      <c r="G8259" s="197"/>
      <c r="H8259" s="197"/>
      <c r="W8259">
        <f t="shared" si="882"/>
      </c>
      <c r="X8259">
        <f t="shared" si="883"/>
      </c>
      <c r="Y8259">
        <f t="shared" si="884"/>
      </c>
      <c r="Z8259">
        <f t="shared" si="885"/>
      </c>
    </row>
    <row r="8260" spans="1:26">
      <c r="B8260" s="1"/>
      <c r="D8260" s="197"/>
      <c r="E8260" s="197"/>
      <c r="F8260" s="197"/>
      <c r="G8260" s="197"/>
      <c r="H8260" s="197"/>
      <c r="W8260">
        <f t="shared" ref="W8260:W8323" si="886">IF(LEFT($H8260&amp;"",5)="2019-",$H8260,W8259)</f>
      </c>
      <c r="X8260">
        <f t="shared" ref="X8260:X8323" si="887">IF($W8260="",0,IF(COUNTIF($AB$2:$AB$80,$W8260)&gt;0,1,0))</f>
      </c>
      <c r="Y8260">
        <f t="shared" ref="Y8260:Y8323" si="888">IF($C8260="","",UPPER(TRIM(IFERROR(LEFT($C8260&amp;"",FIND("/",$C8260&amp;"")-1),$C8260&amp;""))))</f>
      </c>
      <c r="Z8260">
        <f t="shared" ref="Z8260:Z8323" si="889">IFERROR(IF(ISNUMBER($G8260),$G8260,0),0)</f>
      </c>
    </row>
    <row r="8261" spans="1:26">
      <c r="A8261" s="1" t="s">
        <v>5</v>
      </c>
      <c r="D8261" s="197"/>
      <c r="E8261" s="197"/>
      <c r="F8261" s="197"/>
      <c r="G8261" s="197"/>
      <c r="H8261" s="197"/>
      <c r="W8261">
        <f t="shared" si="886"/>
      </c>
      <c r="X8261">
        <f t="shared" si="887"/>
      </c>
      <c r="Y8261">
        <f t="shared" si="888"/>
      </c>
      <c r="Z8261">
        <f t="shared" si="889"/>
      </c>
    </row>
    <row r="8262" spans="1:26">
      <c r="A8262" s="1" t="s">
        <v>6</v>
      </c>
      <c r="D8262" s="197"/>
      <c r="E8262" s="197"/>
      <c r="F8262" s="197"/>
      <c r="G8262" s="197"/>
      <c r="H8262" s="197"/>
      <c r="W8262">
        <f t="shared" si="886"/>
      </c>
      <c r="X8262">
        <f t="shared" si="887"/>
      </c>
      <c r="Y8262">
        <f t="shared" si="888"/>
      </c>
      <c r="Z8262">
        <f t="shared" si="889"/>
      </c>
    </row>
    <row r="8263" spans="1:26" ht="15.75" thickBot="1">
      <c r="A8263" s="1" t="s">
        <v>7</v>
      </c>
      <c r="W8263">
        <f t="shared" si="886"/>
      </c>
      <c r="X8263">
        <f t="shared" si="887"/>
      </c>
      <c r="Y8263">
        <f t="shared" si="888"/>
      </c>
      <c r="Z8263">
        <f t="shared" si="889"/>
      </c>
    </row>
    <row r="8264" spans="1:26" ht="24">
      <c r="A8264" s="198" t="s">
        <v>8</v>
      </c>
      <c r="B8264" s="199" t="s">
        <v>9</v>
      </c>
      <c r="C8264" s="199" t="s">
        <v>10</v>
      </c>
      <c r="D8264" s="200" t="s">
        <v>11</v>
      </c>
      <c r="E8264" s="200" t="s">
        <v>12</v>
      </c>
      <c r="F8264" s="200" t="s">
        <v>13</v>
      </c>
      <c r="G8264" s="200" t="s">
        <v>14</v>
      </c>
      <c r="H8264" s="201" t="s">
        <v>15</v>
      </c>
      <c r="I8264" s="202" t="s">
        <v>16</v>
      </c>
      <c r="W8264">
        <f t="shared" si="886"/>
      </c>
      <c r="X8264">
        <f t="shared" si="887"/>
      </c>
      <c r="Y8264">
        <f t="shared" si="888"/>
      </c>
      <c r="Z8264">
        <f t="shared" si="889"/>
      </c>
    </row>
    <row r="8265" spans="1:26">
      <c r="A8265" s="5"/>
      <c r="B8265" s="1564" t="s">
        <v>1181</v>
      </c>
      <c r="C8265" s="1565"/>
      <c r="D8265" s="5"/>
      <c r="E8265" s="9"/>
      <c r="F8265" s="5"/>
      <c r="G8265" s="6"/>
      <c r="H8265" s="9"/>
      <c r="I8265" s="58"/>
      <c r="W8265">
        <f t="shared" si="886"/>
      </c>
      <c r="X8265">
        <f t="shared" si="887"/>
      </c>
      <c r="Y8265">
        <f t="shared" si="888"/>
      </c>
      <c r="Z8265">
        <f t="shared" si="889"/>
      </c>
    </row>
    <row r="8266" spans="1:26">
      <c r="A8266" s="107">
        <v>1</v>
      </c>
      <c r="B8266" s="20" t="s">
        <v>1179</v>
      </c>
      <c r="C8266" s="5" t="s">
        <v>1180</v>
      </c>
      <c r="D8266" s="5">
        <v>2</v>
      </c>
      <c r="E8266" s="7">
        <v>10</v>
      </c>
      <c r="F8266" s="53">
        <v>16</v>
      </c>
      <c r="G8266" s="590">
        <f>+F8266</f>
      </c>
      <c r="H8266" s="7">
        <v>1</v>
      </c>
      <c r="I8266" s="71">
        <f>+H8266*G8266</f>
      </c>
      <c r="W8266">
        <f t="shared" si="886"/>
      </c>
      <c r="X8266">
        <f t="shared" si="887"/>
      </c>
      <c r="Y8266">
        <f t="shared" si="888"/>
      </c>
      <c r="Z8266">
        <f t="shared" si="889"/>
      </c>
    </row>
    <row r="8267" spans="1:26">
      <c r="A8267" s="107"/>
      <c r="B8267" s="17"/>
      <c r="C8267" s="88"/>
      <c r="D8267" s="53"/>
      <c r="E8267" s="350"/>
      <c r="F8267" s="53"/>
      <c r="G8267" s="78"/>
      <c r="H8267" s="350"/>
      <c r="I8267" s="71"/>
      <c r="W8267">
        <f t="shared" si="886"/>
      </c>
      <c r="X8267">
        <f t="shared" si="887"/>
      </c>
      <c r="Y8267">
        <f t="shared" si="888"/>
      </c>
      <c r="Z8267">
        <f t="shared" si="889"/>
      </c>
    </row>
    <row r="8268" spans="1:26">
      <c r="A8268" s="107"/>
      <c r="B8268" s="17"/>
      <c r="C8268" s="88"/>
      <c r="D8268" s="53"/>
      <c r="E8268" s="350"/>
      <c r="F8268" s="53"/>
      <c r="G8268" s="78"/>
      <c r="H8268" s="350"/>
      <c r="I8268" s="71"/>
      <c r="W8268">
        <f t="shared" si="886"/>
      </c>
      <c r="X8268">
        <f t="shared" si="887"/>
      </c>
      <c r="Y8268">
        <f t="shared" si="888"/>
      </c>
      <c r="Z8268">
        <f t="shared" si="889"/>
      </c>
    </row>
    <row r="8269" spans="1:26">
      <c r="A8269" s="107"/>
      <c r="B8269" s="17"/>
      <c r="C8269" s="88"/>
      <c r="D8269" s="53"/>
      <c r="E8269" s="350"/>
      <c r="F8269" s="53"/>
      <c r="G8269" s="78"/>
      <c r="H8269" s="350"/>
      <c r="I8269" s="71"/>
      <c r="W8269">
        <f t="shared" si="886"/>
      </c>
      <c r="X8269">
        <f t="shared" si="887"/>
      </c>
      <c r="Y8269">
        <f t="shared" si="888"/>
      </c>
      <c r="Z8269">
        <f t="shared" si="889"/>
      </c>
    </row>
    <row r="8270" spans="1:26">
      <c r="A8270" s="107"/>
      <c r="B8270" s="8"/>
      <c r="C8270" s="5"/>
      <c r="D8270" s="53"/>
      <c r="E8270" s="350"/>
      <c r="F8270" s="53"/>
      <c r="G8270" s="78"/>
      <c r="H8270" s="53"/>
      <c r="I8270" s="71"/>
      <c r="W8270">
        <f t="shared" si="886"/>
      </c>
      <c r="X8270">
        <f t="shared" si="887"/>
      </c>
      <c r="Y8270">
        <f t="shared" si="888"/>
      </c>
      <c r="Z8270">
        <f t="shared" si="889"/>
      </c>
    </row>
    <row r="8271" spans="1:26" ht="15.75" thickBot="1">
      <c r="A8271" s="107"/>
      <c r="B8271" s="1568" t="s">
        <v>2119</v>
      </c>
      <c r="C8271" s="1569"/>
      <c r="D8271" s="53"/>
      <c r="E8271" s="350"/>
      <c r="F8271" s="53"/>
      <c r="G8271" s="78"/>
      <c r="H8271" s="53"/>
      <c r="I8271" s="71"/>
      <c r="W8271">
        <f t="shared" si="886"/>
      </c>
      <c r="X8271">
        <f t="shared" si="887"/>
      </c>
      <c r="Y8271">
        <f t="shared" si="888"/>
      </c>
      <c r="Z8271">
        <f t="shared" si="889"/>
      </c>
    </row>
    <row r="8272" spans="1:26">
      <c r="A8272" s="33"/>
      <c r="B8272" s="1590"/>
      <c r="C8272" s="1591"/>
      <c r="D8272" s="218"/>
      <c r="E8272" s="218"/>
      <c r="F8272" s="218"/>
      <c r="G8272" s="219" t="s">
        <v>19</v>
      </c>
      <c r="H8272" s="218"/>
      <c r="I8272" s="220">
        <f>SUM(I8265:I8271)</f>
      </c>
      <c r="W8272">
        <f t="shared" si="886"/>
      </c>
      <c r="X8272">
        <f t="shared" si="887"/>
      </c>
      <c r="Y8272">
        <f t="shared" si="888"/>
      </c>
      <c r="Z8272">
        <f t="shared" si="889"/>
      </c>
    </row>
    <row r="8273" spans="1:26">
      <c r="A8273" s="221"/>
      <c r="B8273" s="222"/>
      <c r="C8273" s="154"/>
      <c r="D8273" s="154"/>
      <c r="E8273" s="154"/>
      <c r="F8273" s="154"/>
      <c r="G8273" s="154" t="s">
        <v>1857</v>
      </c>
      <c r="H8273" s="223">
        <v>1</v>
      </c>
      <c r="I8273" s="155">
        <f>+I8272*H8273</f>
      </c>
      <c r="W8273">
        <f t="shared" si="886"/>
      </c>
      <c r="X8273">
        <f t="shared" si="887"/>
      </c>
      <c r="Y8273">
        <f t="shared" si="888"/>
      </c>
      <c r="Z8273">
        <f t="shared" si="889"/>
      </c>
    </row>
    <row r="8274" spans="1:26">
      <c r="A8274" s="33"/>
      <c r="B8274" s="10"/>
      <c r="C8274" s="10"/>
      <c r="D8274" s="10"/>
      <c r="E8274" s="10"/>
      <c r="F8274" s="10"/>
      <c r="G8274" s="10"/>
      <c r="H8274" s="355"/>
      <c r="I8274" s="140"/>
      <c r="W8274">
        <f t="shared" si="886"/>
      </c>
      <c r="X8274">
        <f t="shared" si="887"/>
      </c>
      <c r="Y8274">
        <f t="shared" si="888"/>
      </c>
      <c r="Z8274">
        <f t="shared" si="889"/>
      </c>
    </row>
    <row r="8275" spans="1:26" ht="15.75" thickBot="1">
      <c r="A8275" s="33"/>
      <c r="B8275" s="11" t="s">
        <v>20</v>
      </c>
      <c r="C8275" s="35"/>
      <c r="D8275" s="35"/>
      <c r="E8275" s="35"/>
      <c r="F8275" s="35"/>
      <c r="G8275" s="35"/>
      <c r="H8275" s="35"/>
      <c r="I8275" s="36"/>
      <c r="W8275">
        <f t="shared" si="886"/>
      </c>
      <c r="X8275">
        <f t="shared" si="887"/>
      </c>
      <c r="Y8275">
        <f t="shared" si="888"/>
      </c>
      <c r="Z8275">
        <f t="shared" si="889"/>
      </c>
    </row>
    <row r="8276" spans="1:26" ht="15.75" thickBot="1">
      <c r="A8276" s="37"/>
      <c r="B8276" s="38"/>
      <c r="C8276" s="39" t="s">
        <v>21</v>
      </c>
      <c r="D8276" s="40">
        <f>SUM(D8265:D8275)</f>
      </c>
      <c r="E8276" s="41">
        <f>IF(H8276=I8276,"OK","NO")</f>
      </c>
      <c r="F8276" s="40">
        <f>SUM(F8265:F8275)</f>
      </c>
      <c r="G8276" s="40">
        <f>SUM(G8265:G8275)</f>
      </c>
      <c r="H8276" s="41"/>
      <c r="I8276" s="43">
        <f>+I8274+I8273+I8272</f>
      </c>
      <c r="L8276" s="118">
        <f>9343-I8276</f>
      </c>
      <c r="W8276">
        <f t="shared" si="886"/>
      </c>
      <c r="X8276">
        <f t="shared" si="887"/>
      </c>
      <c r="Y8276">
        <f t="shared" si="888"/>
      </c>
      <c r="Z8276">
        <f t="shared" si="889"/>
      </c>
    </row>
    <row r="8277" spans="1:26" ht="15.75" thickBot="1">
      <c r="A8277" s="356"/>
      <c r="B8277" s="357"/>
      <c r="C8277" s="358"/>
      <c r="D8277" s="359"/>
      <c r="E8277" s="360"/>
      <c r="F8277" s="359"/>
      <c r="G8277" s="359"/>
      <c r="H8277" s="360"/>
      <c r="I8277" s="361"/>
      <c r="W8277">
        <f t="shared" si="886"/>
      </c>
      <c r="X8277">
        <f t="shared" si="887"/>
      </c>
      <c r="Y8277">
        <f t="shared" si="888"/>
      </c>
      <c r="Z8277">
        <f t="shared" si="889"/>
      </c>
    </row>
    <row r="8278" spans="1:26" ht="15.75" thickBot="1">
      <c r="A8278" s="356"/>
      <c r="B8278" s="357"/>
      <c r="C8278" s="358"/>
      <c r="D8278" s="359"/>
      <c r="E8278" s="360"/>
      <c r="F8278" s="359"/>
      <c r="G8278" s="359"/>
      <c r="H8278" s="360"/>
      <c r="I8278" s="361"/>
      <c r="W8278">
        <f t="shared" si="886"/>
      </c>
      <c r="X8278">
        <f t="shared" si="887"/>
      </c>
      <c r="Y8278">
        <f t="shared" si="888"/>
      </c>
      <c r="Z8278">
        <f t="shared" si="889"/>
      </c>
    </row>
    <row r="8279" spans="1:26" ht="15.75" thickBot="1">
      <c r="A8279" s="44"/>
      <c r="B8279" s="116"/>
      <c r="C8279" s="45"/>
      <c r="D8279" s="45"/>
      <c r="E8279" s="45"/>
      <c r="F8279" s="45"/>
      <c r="G8279" s="45"/>
      <c r="H8279" s="45"/>
      <c r="I8279" s="362"/>
      <c r="W8279">
        <f t="shared" si="886"/>
      </c>
      <c r="X8279">
        <f t="shared" si="887"/>
      </c>
      <c r="Y8279">
        <f t="shared" si="888"/>
      </c>
      <c r="Z8279">
        <f t="shared" si="889"/>
      </c>
    </row>
    <row r="8280" spans="1:26">
      <c r="A8280" s="12" t="s">
        <v>315</v>
      </c>
      <c r="B8280" s="12"/>
      <c r="C8280" s="12"/>
      <c r="D8280" s="13"/>
      <c r="E8280" s="14"/>
      <c r="F8280" s="14"/>
      <c r="G8280" s="14"/>
      <c r="H8280" s="2"/>
      <c r="I8280" s="12"/>
      <c r="W8280">
        <f t="shared" si="886"/>
      </c>
      <c r="X8280">
        <f t="shared" si="887"/>
      </c>
      <c r="Y8280">
        <f t="shared" si="888"/>
      </c>
      <c r="Z8280">
        <f t="shared" si="889"/>
      </c>
    </row>
    <row r="8281" spans="1:26">
      <c r="W8281">
        <f t="shared" si="886"/>
      </c>
      <c r="X8281">
        <f t="shared" si="887"/>
      </c>
      <c r="Y8281">
        <f t="shared" si="888"/>
      </c>
      <c r="Z8281">
        <f t="shared" si="889"/>
      </c>
    </row>
    <row r="8282" spans="1:26">
      <c r="W8282">
        <f t="shared" si="886"/>
      </c>
      <c r="X8282">
        <f t="shared" si="887"/>
      </c>
      <c r="Y8282">
        <f t="shared" si="888"/>
      </c>
      <c r="Z8282">
        <f t="shared" si="889"/>
      </c>
    </row>
    <row r="8283" spans="1:26">
      <c r="A8283" s="1562" t="s">
        <v>0</v>
      </c>
      <c r="B8283" s="1562"/>
      <c r="C8283" s="1562"/>
      <c r="D8283" s="1562"/>
      <c r="E8283" s="1562"/>
      <c r="F8283" s="1562"/>
      <c r="G8283" s="1562"/>
      <c r="H8283" s="1562"/>
      <c r="I8283" s="1562"/>
      <c r="W8283">
        <f t="shared" si="886"/>
      </c>
      <c r="X8283">
        <f t="shared" si="887"/>
      </c>
      <c r="Y8283">
        <f t="shared" si="888"/>
      </c>
      <c r="Z8283">
        <f t="shared" si="889"/>
      </c>
    </row>
    <row r="8284" spans="1:26">
      <c r="W8284">
        <f t="shared" si="886"/>
      </c>
      <c r="X8284">
        <f t="shared" si="887"/>
      </c>
      <c r="Y8284">
        <f t="shared" si="888"/>
      </c>
      <c r="Z8284">
        <f t="shared" si="889"/>
      </c>
    </row>
    <row r="8285" spans="1:26">
      <c r="A8285" s="1" t="s">
        <v>1</v>
      </c>
      <c r="B8285" s="1"/>
      <c r="G8285" s="2" t="s">
        <v>2</v>
      </c>
      <c r="H8285" s="3" t="s">
        <v>1862</v>
      </c>
      <c r="I8285" s="124"/>
      <c r="W8285">
        <f t="shared" si="886"/>
      </c>
      <c r="X8285">
        <f t="shared" si="887"/>
      </c>
      <c r="Y8285">
        <f t="shared" si="888"/>
      </c>
      <c r="Z8285">
        <f t="shared" si="889"/>
      </c>
    </row>
    <row r="8286" spans="1:26">
      <c r="A8286" s="1" t="inlineStr">
        <is>
          <t>Dealer-326</t>
        </is>
      </c>
      <c r="B8286" s="1"/>
      <c r="C8286" s="51"/>
      <c r="F8286" s="4" t="s">
        <v>3</v>
      </c>
      <c r="G8286" s="2"/>
      <c r="H8286" s="582" t="s">
        <v>240</v>
      </c>
      <c r="W8286">
        <f t="shared" si="886"/>
      </c>
      <c r="X8286">
        <f t="shared" si="887"/>
      </c>
      <c r="Y8286">
        <f t="shared" si="888"/>
      </c>
      <c r="Z8286">
        <f t="shared" si="889"/>
      </c>
    </row>
    <row r="8287" spans="1:26">
      <c r="A8287" s="1" t="inlineStr">
        <is>
          <t>Dealer-327</t>
        </is>
      </c>
      <c r="B8287" s="1"/>
      <c r="C8287" s="51"/>
      <c r="H8287" s="161"/>
      <c r="W8287">
        <f t="shared" si="886"/>
      </c>
      <c r="X8287">
        <f t="shared" si="887"/>
      </c>
      <c r="Y8287">
        <f t="shared" si="888"/>
      </c>
      <c r="Z8287">
        <f t="shared" si="889"/>
      </c>
    </row>
    <row r="8288" spans="1:26">
      <c r="A8288" s="1" t="inlineStr">
        <is>
          <t>Address line (redacted)</t>
        </is>
      </c>
      <c r="B8288" s="1"/>
      <c r="C8288" s="51"/>
      <c r="W8288">
        <f t="shared" si="886"/>
      </c>
      <c r="X8288">
        <f t="shared" si="887"/>
      </c>
      <c r="Y8288">
        <f t="shared" si="888"/>
      </c>
      <c r="Z8288">
        <f t="shared" si="889"/>
      </c>
    </row>
    <row r="8289" spans="1:26">
      <c r="A8289" s="1" t="inlineStr">
        <is>
          <t>Address line (redacted)</t>
        </is>
      </c>
      <c r="B8289" s="1"/>
      <c r="C8289" s="51"/>
      <c r="W8289">
        <f t="shared" si="886"/>
      </c>
      <c r="X8289">
        <f t="shared" si="887"/>
      </c>
      <c r="Y8289">
        <f t="shared" si="888"/>
      </c>
      <c r="Z8289">
        <f t="shared" si="889"/>
      </c>
    </row>
    <row r="8290" spans="1:26">
      <c r="A8290" s="1" t="inlineStr">
        <is>
          <t>Address line (redacted)</t>
        </is>
      </c>
      <c r="B8290" s="125"/>
      <c r="C8290" s="126"/>
      <c r="D8290" s="126"/>
      <c r="E8290" s="126"/>
      <c r="F8290" s="126"/>
      <c r="G8290" s="126"/>
      <c r="H8290" s="126"/>
      <c r="I8290" s="126"/>
      <c r="W8290">
        <f t="shared" si="886"/>
      </c>
      <c r="X8290">
        <f t="shared" si="887"/>
      </c>
      <c r="Y8290">
        <f t="shared" si="888"/>
      </c>
      <c r="Z8290">
        <f t="shared" si="889"/>
      </c>
    </row>
    <row r="8291" spans="1:26">
      <c r="A8291" s="12" t="s">
        <v>1718</v>
      </c>
      <c r="B8291" s="86"/>
      <c r="W8291">
        <f t="shared" si="886"/>
      </c>
      <c r="X8291">
        <f t="shared" si="887"/>
      </c>
      <c r="Y8291">
        <f t="shared" si="888"/>
      </c>
      <c r="Z8291">
        <f t="shared" si="889"/>
      </c>
    </row>
    <row r="8292" spans="1:26">
      <c r="A8292" s="12"/>
      <c r="B8292" s="86"/>
      <c r="W8292">
        <f t="shared" si="886"/>
      </c>
      <c r="X8292">
        <f t="shared" si="887"/>
      </c>
      <c r="Y8292">
        <f t="shared" si="888"/>
      </c>
      <c r="Z8292">
        <f t="shared" si="889"/>
      </c>
    </row>
    <row r="8293" spans="1:26">
      <c r="A8293" s="1" t="s">
        <v>5</v>
      </c>
      <c r="W8293">
        <f t="shared" si="886"/>
      </c>
      <c r="X8293">
        <f t="shared" si="887"/>
      </c>
      <c r="Y8293">
        <f t="shared" si="888"/>
      </c>
      <c r="Z8293">
        <f t="shared" si="889"/>
      </c>
    </row>
    <row r="8294" spans="1:26">
      <c r="A8294" s="1" t="s">
        <v>6</v>
      </c>
      <c r="W8294">
        <f t="shared" si="886"/>
      </c>
      <c r="X8294">
        <f t="shared" si="887"/>
      </c>
      <c r="Y8294">
        <f t="shared" si="888"/>
      </c>
      <c r="Z8294">
        <f t="shared" si="889"/>
      </c>
    </row>
    <row r="8295" spans="1:26" ht="15.75" thickBot="1">
      <c r="A8295" s="1" t="s">
        <v>7</v>
      </c>
      <c r="W8295">
        <f t="shared" si="886"/>
      </c>
      <c r="X8295">
        <f t="shared" si="887"/>
      </c>
      <c r="Y8295">
        <f t="shared" si="888"/>
      </c>
      <c r="Z8295">
        <f t="shared" si="889"/>
      </c>
    </row>
    <row r="8296" spans="1:26" ht="24">
      <c r="A8296" s="26" t="s">
        <v>8</v>
      </c>
      <c r="B8296" s="27" t="s">
        <v>9</v>
      </c>
      <c r="C8296" s="27" t="s">
        <v>10</v>
      </c>
      <c r="D8296" s="28" t="s">
        <v>11</v>
      </c>
      <c r="E8296" s="28" t="s">
        <v>12</v>
      </c>
      <c r="F8296" s="28" t="s">
        <v>13</v>
      </c>
      <c r="G8296" s="28" t="s">
        <v>14</v>
      </c>
      <c r="H8296" s="29" t="s">
        <v>15</v>
      </c>
      <c r="I8296" s="30" t="s">
        <v>16</v>
      </c>
      <c r="W8296">
        <f t="shared" si="886"/>
      </c>
      <c r="X8296">
        <f t="shared" si="887"/>
      </c>
      <c r="Y8296">
        <f t="shared" si="888"/>
      </c>
      <c r="Z8296">
        <f t="shared" si="889"/>
      </c>
    </row>
    <row r="8297" spans="1:26">
      <c r="A8297" s="5"/>
      <c r="B8297" s="1564" t="s">
        <v>1627</v>
      </c>
      <c r="C8297" s="1565"/>
      <c r="D8297" s="5"/>
      <c r="E8297" s="6"/>
      <c r="F8297" s="6"/>
      <c r="G8297" s="127"/>
      <c r="H8297" s="5"/>
      <c r="I8297" s="102"/>
      <c r="W8297">
        <f t="shared" si="886"/>
      </c>
      <c r="X8297">
        <f t="shared" si="887"/>
      </c>
      <c r="Y8297">
        <f t="shared" si="888"/>
      </c>
      <c r="Z8297">
        <f t="shared" si="889"/>
      </c>
    </row>
    <row r="8298" spans="1:26">
      <c r="A8298" s="5">
        <v>1</v>
      </c>
      <c r="B8298" s="8" t="s">
        <v>1766</v>
      </c>
      <c r="C8298" s="476" t="s">
        <v>1628</v>
      </c>
      <c r="D8298" s="1748">
        <v>3</v>
      </c>
      <c r="E8298" s="5"/>
      <c r="F8298" s="5">
        <v>253</v>
      </c>
      <c r="G8298" s="5">
        <f>+F8298</f>
      </c>
      <c r="H8298" s="5">
        <v>1</v>
      </c>
      <c r="I8298" s="58">
        <f>+H8298*G8298</f>
      </c>
      <c r="W8298">
        <f t="shared" si="886"/>
      </c>
      <c r="X8298">
        <f t="shared" si="887"/>
      </c>
      <c r="Y8298">
        <f t="shared" si="888"/>
      </c>
      <c r="Z8298">
        <f t="shared" si="889"/>
      </c>
    </row>
    <row r="8299" spans="1:26">
      <c r="A8299" s="5">
        <v>2</v>
      </c>
      <c r="B8299" s="8"/>
      <c r="C8299" s="476" t="s">
        <v>1629</v>
      </c>
      <c r="D8299" s="1729"/>
      <c r="E8299" s="5"/>
      <c r="F8299" s="5">
        <v>200</v>
      </c>
      <c r="G8299" s="5">
        <f>+F8299</f>
      </c>
      <c r="H8299" s="426"/>
      <c r="I8299" s="58">
        <f>+H8299*G8299</f>
      </c>
      <c r="W8299">
        <f t="shared" si="886"/>
      </c>
      <c r="X8299">
        <f t="shared" si="887"/>
      </c>
      <c r="Y8299">
        <f t="shared" si="888"/>
      </c>
      <c r="Z8299">
        <f t="shared" si="889"/>
      </c>
    </row>
    <row r="8300" spans="1:26">
      <c r="A8300" s="5">
        <v>3</v>
      </c>
      <c r="B8300" s="15"/>
      <c r="C8300" s="476" t="s">
        <v>1630</v>
      </c>
      <c r="D8300" s="1729"/>
      <c r="E8300" s="5"/>
      <c r="F8300" s="5">
        <v>200</v>
      </c>
      <c r="G8300" s="5">
        <f>+F8300</f>
      </c>
      <c r="H8300" s="466"/>
      <c r="I8300" s="58">
        <f>+H8300*G8300</f>
      </c>
      <c r="W8300">
        <f t="shared" si="886"/>
      </c>
      <c r="X8300">
        <f t="shared" si="887"/>
      </c>
      <c r="Y8300">
        <f t="shared" si="888"/>
      </c>
      <c r="Z8300">
        <f t="shared" si="889"/>
      </c>
    </row>
    <row r="8301" spans="1:26">
      <c r="A8301" s="5">
        <v>4</v>
      </c>
      <c r="B8301" s="239" t="s">
        <v>1863</v>
      </c>
      <c r="C8301" s="476" t="s">
        <v>1764</v>
      </c>
      <c r="D8301" s="1729"/>
      <c r="E8301" s="5"/>
      <c r="F8301" s="5">
        <v>200</v>
      </c>
      <c r="G8301" s="5">
        <f>+F8301</f>
      </c>
      <c r="H8301" s="241">
        <v>1</v>
      </c>
      <c r="I8301" s="58">
        <f>+H8301*G8301</f>
      </c>
      <c r="W8301">
        <f t="shared" si="886"/>
      </c>
      <c r="X8301">
        <f t="shared" si="887"/>
      </c>
      <c r="Y8301">
        <f t="shared" si="888"/>
      </c>
      <c r="Z8301">
        <f t="shared" si="889"/>
      </c>
    </row>
    <row r="8302" spans="1:26">
      <c r="A8302" s="5">
        <v>5</v>
      </c>
      <c r="B8302" s="8" t="s">
        <v>1765</v>
      </c>
      <c r="C8302" s="476" t="s">
        <v>1767</v>
      </c>
      <c r="D8302" s="1729"/>
      <c r="E8302" s="5"/>
      <c r="F8302" s="5">
        <v>200</v>
      </c>
      <c r="G8302" s="5">
        <f>+F8302</f>
      </c>
      <c r="H8302" s="241">
        <v>1</v>
      </c>
      <c r="I8302" s="102">
        <f>+H8302*G8302</f>
      </c>
      <c r="W8302">
        <f t="shared" si="886"/>
      </c>
      <c r="X8302">
        <f t="shared" si="887"/>
      </c>
      <c r="Y8302">
        <f t="shared" si="888"/>
      </c>
      <c r="Z8302">
        <f t="shared" si="889"/>
      </c>
    </row>
    <row r="8303" spans="1:26">
      <c r="A8303" s="5">
        <v>6</v>
      </c>
      <c r="B8303" s="8" t="s">
        <v>1864</v>
      </c>
      <c r="C8303" s="1760"/>
      <c r="D8303" s="1729"/>
      <c r="E8303" s="5"/>
      <c r="F8303" s="5">
        <v>200</v>
      </c>
      <c r="G8303" s="5">
        <f t="shared" ref="G8303:G8314" si="890">+F8303</f>
      </c>
      <c r="H8303" s="534"/>
      <c r="I8303" s="102"/>
      <c r="W8303">
        <f t="shared" si="886"/>
      </c>
      <c r="X8303">
        <f t="shared" si="887"/>
      </c>
      <c r="Y8303">
        <f t="shared" si="888"/>
      </c>
      <c r="Z8303">
        <f t="shared" si="889"/>
      </c>
    </row>
    <row r="8304" spans="1:26">
      <c r="A8304" s="5">
        <v>7</v>
      </c>
      <c r="B8304" s="8" t="s">
        <v>1865</v>
      </c>
      <c r="C8304" s="1761"/>
      <c r="D8304" s="1729"/>
      <c r="E8304" s="5"/>
      <c r="F8304" s="5">
        <v>200</v>
      </c>
      <c r="G8304" s="5">
        <f t="shared" si="890"/>
      </c>
      <c r="H8304" s="536"/>
      <c r="I8304" s="402"/>
      <c r="W8304">
        <f t="shared" si="886"/>
      </c>
      <c r="X8304">
        <f t="shared" si="887"/>
      </c>
      <c r="Y8304">
        <f t="shared" si="888"/>
      </c>
      <c r="Z8304">
        <f t="shared" si="889"/>
      </c>
    </row>
    <row r="8305" spans="1:26">
      <c r="A8305" s="5">
        <v>8</v>
      </c>
      <c r="B8305" s="8" t="s">
        <v>1866</v>
      </c>
      <c r="C8305" s="1761"/>
      <c r="D8305" s="1729"/>
      <c r="E8305" s="5"/>
      <c r="F8305" s="5">
        <v>200</v>
      </c>
      <c r="G8305" s="5">
        <f t="shared" si="890"/>
      </c>
      <c r="H8305" s="535"/>
      <c r="I8305" s="402"/>
      <c r="W8305">
        <f t="shared" si="886"/>
      </c>
      <c r="X8305">
        <f t="shared" si="887"/>
      </c>
      <c r="Y8305">
        <f t="shared" si="888"/>
      </c>
      <c r="Z8305">
        <f t="shared" si="889"/>
      </c>
    </row>
    <row r="8306" spans="1:26">
      <c r="A8306" s="5">
        <v>9</v>
      </c>
      <c r="B8306" s="17" t="s">
        <v>1867</v>
      </c>
      <c r="C8306" s="1761"/>
      <c r="D8306" s="1729"/>
      <c r="E8306" s="5"/>
      <c r="F8306" s="5">
        <v>200</v>
      </c>
      <c r="G8306" s="5">
        <f t="shared" si="890"/>
      </c>
      <c r="H8306" s="119">
        <v>1</v>
      </c>
      <c r="I8306" s="102">
        <f>+H8306*G8306</f>
      </c>
      <c r="W8306">
        <f t="shared" si="886"/>
      </c>
      <c r="X8306">
        <f t="shared" si="887"/>
      </c>
      <c r="Y8306">
        <f t="shared" si="888"/>
      </c>
      <c r="Z8306">
        <f t="shared" si="889"/>
      </c>
    </row>
    <row r="8307" spans="1:26">
      <c r="A8307" s="5">
        <v>10</v>
      </c>
      <c r="B8307" s="17" t="s">
        <v>1868</v>
      </c>
      <c r="C8307" s="1761"/>
      <c r="D8307" s="1729"/>
      <c r="E8307" s="5"/>
      <c r="F8307" s="5">
        <v>200</v>
      </c>
      <c r="G8307" s="5">
        <f t="shared" si="890"/>
      </c>
      <c r="H8307" s="466">
        <v>1</v>
      </c>
      <c r="I8307" s="102">
        <f>+H8307*G8307</f>
      </c>
      <c r="W8307">
        <f t="shared" si="886"/>
      </c>
      <c r="X8307">
        <f t="shared" si="887"/>
      </c>
      <c r="Y8307">
        <f t="shared" si="888"/>
      </c>
      <c r="Z8307">
        <f t="shared" si="889"/>
      </c>
    </row>
    <row r="8308" spans="1:26">
      <c r="A8308" s="5">
        <v>11</v>
      </c>
      <c r="B8308" s="17" t="s">
        <v>1869</v>
      </c>
      <c r="C8308" s="1762"/>
      <c r="D8308" s="1729"/>
      <c r="E8308" s="5"/>
      <c r="F8308" s="5">
        <v>200</v>
      </c>
      <c r="G8308" s="5">
        <f t="shared" si="890"/>
      </c>
      <c r="H8308" s="426">
        <v>1</v>
      </c>
      <c r="I8308" s="102">
        <f>+H8308*G8308</f>
      </c>
      <c r="W8308">
        <f t="shared" si="886"/>
      </c>
      <c r="X8308">
        <f t="shared" si="887"/>
      </c>
      <c r="Y8308">
        <f t="shared" si="888"/>
      </c>
      <c r="Z8308">
        <f t="shared" si="889"/>
      </c>
    </row>
    <row r="8309" spans="1:26">
      <c r="A8309" s="5">
        <v>12</v>
      </c>
      <c r="B8309" s="17"/>
      <c r="C8309" s="476" t="s">
        <v>1870</v>
      </c>
      <c r="D8309" s="1729"/>
      <c r="E8309" s="5"/>
      <c r="F8309" s="5">
        <v>201</v>
      </c>
      <c r="G8309" s="5">
        <f t="shared" si="890"/>
      </c>
      <c r="H8309" s="119"/>
      <c r="I8309" s="402"/>
      <c r="W8309">
        <f t="shared" si="886"/>
      </c>
      <c r="X8309">
        <f t="shared" si="887"/>
      </c>
      <c r="Y8309">
        <f t="shared" si="888"/>
      </c>
      <c r="Z8309">
        <f t="shared" si="889"/>
      </c>
    </row>
    <row r="8310" spans="1:26">
      <c r="A8310" s="5">
        <v>13</v>
      </c>
      <c r="B8310" s="17" t="s">
        <v>1871</v>
      </c>
      <c r="C8310" s="34"/>
      <c r="D8310" s="1729"/>
      <c r="E8310" s="5"/>
      <c r="F8310" s="6">
        <v>500</v>
      </c>
      <c r="G8310" s="127">
        <f t="shared" si="890"/>
      </c>
      <c r="H8310" s="5">
        <v>1</v>
      </c>
      <c r="I8310" s="102">
        <f t="shared" ref="I8310:I8315" si="891">+H8310*G8310</f>
      </c>
      <c r="W8310">
        <f t="shared" si="886"/>
      </c>
      <c r="X8310">
        <f t="shared" si="887"/>
      </c>
      <c r="Y8310">
        <f t="shared" si="888"/>
      </c>
      <c r="Z8310">
        <f t="shared" si="889"/>
      </c>
    </row>
    <row r="8311" spans="1:26">
      <c r="A8311" s="5">
        <v>14</v>
      </c>
      <c r="B8311" s="17" t="s">
        <v>1872</v>
      </c>
      <c r="C8311" s="34"/>
      <c r="D8311" s="1729"/>
      <c r="E8311" s="5"/>
      <c r="F8311" s="6">
        <v>500</v>
      </c>
      <c r="G8311" s="127">
        <f t="shared" si="890"/>
      </c>
      <c r="H8311" s="5">
        <v>1</v>
      </c>
      <c r="I8311" s="102">
        <f t="shared" si="891"/>
      </c>
      <c r="W8311">
        <f t="shared" si="886"/>
      </c>
      <c r="X8311">
        <f t="shared" si="887"/>
      </c>
      <c r="Y8311">
        <f t="shared" si="888"/>
      </c>
      <c r="Z8311">
        <f t="shared" si="889"/>
      </c>
    </row>
    <row r="8312" spans="1:26">
      <c r="A8312" s="5">
        <v>15</v>
      </c>
      <c r="B8312" s="17" t="s">
        <v>1873</v>
      </c>
      <c r="C8312" s="34"/>
      <c r="D8312" s="1729"/>
      <c r="E8312" s="5"/>
      <c r="F8312" s="6">
        <v>500</v>
      </c>
      <c r="G8312" s="127">
        <f t="shared" si="890"/>
      </c>
      <c r="H8312" s="5">
        <v>1</v>
      </c>
      <c r="I8312" s="102">
        <f t="shared" si="891"/>
      </c>
      <c r="W8312">
        <f t="shared" si="886"/>
      </c>
      <c r="X8312">
        <f t="shared" si="887"/>
      </c>
      <c r="Y8312">
        <f t="shared" si="888"/>
      </c>
      <c r="Z8312">
        <f t="shared" si="889"/>
      </c>
    </row>
    <row r="8313" spans="1:26">
      <c r="A8313" s="5">
        <v>16</v>
      </c>
      <c r="B8313" s="17" t="s">
        <v>1786</v>
      </c>
      <c r="C8313" s="476" t="s">
        <v>1787</v>
      </c>
      <c r="D8313" s="1729"/>
      <c r="E8313" s="5"/>
      <c r="F8313" s="5">
        <v>200</v>
      </c>
      <c r="G8313" s="5">
        <f t="shared" si="890"/>
      </c>
      <c r="H8313" s="5">
        <v>1</v>
      </c>
      <c r="I8313" s="102">
        <f t="shared" si="891"/>
      </c>
      <c r="W8313">
        <f t="shared" si="886"/>
      </c>
      <c r="X8313">
        <f t="shared" si="887"/>
      </c>
      <c r="Y8313">
        <f t="shared" si="888"/>
      </c>
      <c r="Z8313">
        <f t="shared" si="889"/>
      </c>
    </row>
    <row r="8314" spans="1:26">
      <c r="A8314" s="5">
        <v>17</v>
      </c>
      <c r="B8314" s="17" t="s">
        <v>1789</v>
      </c>
      <c r="C8314" s="476" t="s">
        <v>1788</v>
      </c>
      <c r="D8314" s="1749"/>
      <c r="E8314" s="5"/>
      <c r="F8314" s="5">
        <v>200</v>
      </c>
      <c r="G8314" s="5">
        <f t="shared" si="890"/>
      </c>
      <c r="H8314" s="5">
        <v>1</v>
      </c>
      <c r="I8314" s="102">
        <f t="shared" si="891"/>
      </c>
      <c r="W8314">
        <f t="shared" si="886"/>
      </c>
      <c r="X8314">
        <f t="shared" si="887"/>
      </c>
      <c r="Y8314">
        <f t="shared" si="888"/>
      </c>
      <c r="Z8314">
        <f t="shared" si="889"/>
      </c>
    </row>
    <row r="8315" spans="1:26">
      <c r="A8315" s="5"/>
      <c r="B8315" s="17"/>
      <c r="C8315" s="476" t="s">
        <v>1630</v>
      </c>
      <c r="D8315" s="5"/>
      <c r="E8315" s="5"/>
      <c r="F8315" s="5">
        <v>5</v>
      </c>
      <c r="G8315" s="5">
        <f>+F8315</f>
      </c>
      <c r="H8315" s="288">
        <v>1</v>
      </c>
      <c r="I8315" s="402">
        <f t="shared" si="891"/>
      </c>
      <c r="W8315">
        <f t="shared" si="886"/>
      </c>
      <c r="X8315">
        <f t="shared" si="887"/>
      </c>
      <c r="Y8315">
        <f t="shared" si="888"/>
      </c>
      <c r="Z8315">
        <f t="shared" si="889"/>
      </c>
    </row>
    <row r="8316" spans="1:26">
      <c r="A8316" s="5"/>
      <c r="B8316" s="17"/>
      <c r="C8316" s="34"/>
      <c r="D8316" s="5"/>
      <c r="E8316" s="5"/>
      <c r="F8316" s="6"/>
      <c r="G8316" s="127"/>
      <c r="H8316" s="5"/>
      <c r="I8316" s="402"/>
      <c r="W8316">
        <f t="shared" si="886"/>
      </c>
      <c r="X8316">
        <f t="shared" si="887"/>
      </c>
      <c r="Y8316">
        <f t="shared" si="888"/>
      </c>
      <c r="Z8316">
        <f t="shared" si="889"/>
      </c>
    </row>
    <row r="8317" spans="1:26">
      <c r="A8317" s="5"/>
      <c r="B8317" s="17"/>
      <c r="C8317" s="34"/>
      <c r="D8317" s="5"/>
      <c r="E8317" s="5"/>
      <c r="F8317" s="6"/>
      <c r="G8317" s="127"/>
      <c r="H8317" s="5"/>
      <c r="I8317" s="402"/>
      <c r="W8317">
        <f t="shared" si="886"/>
      </c>
      <c r="X8317">
        <f t="shared" si="887"/>
      </c>
      <c r="Y8317">
        <f t="shared" si="888"/>
      </c>
      <c r="Z8317">
        <f t="shared" si="889"/>
      </c>
    </row>
    <row r="8318" spans="1:26">
      <c r="A8318" s="16"/>
      <c r="B8318" s="8"/>
      <c r="C8318" s="5"/>
      <c r="D8318" s="5"/>
      <c r="E8318" s="5"/>
      <c r="F8318" s="6"/>
      <c r="G8318" s="6"/>
      <c r="H8318" s="5"/>
      <c r="I8318" s="129"/>
      <c r="W8318">
        <f t="shared" si="886"/>
      </c>
      <c r="X8318">
        <f t="shared" si="887"/>
      </c>
      <c r="Y8318">
        <f t="shared" si="888"/>
      </c>
      <c r="Z8318">
        <f t="shared" si="889"/>
      </c>
    </row>
    <row r="8319" spans="1:26" ht="15.75" thickBot="1">
      <c r="A8319" s="33"/>
      <c r="B8319" s="1662" t="s">
        <v>2458</v>
      </c>
      <c r="C8319" s="1663"/>
      <c r="D8319" s="109"/>
      <c r="E8319" s="109"/>
      <c r="F8319" s="109"/>
      <c r="G8319" s="109"/>
      <c r="H8319" s="109"/>
      <c r="I8319" s="110"/>
      <c r="W8319">
        <f t="shared" si="886"/>
      </c>
      <c r="X8319">
        <f t="shared" si="887"/>
      </c>
      <c r="Y8319">
        <f t="shared" si="888"/>
      </c>
      <c r="Z8319">
        <f t="shared" si="889"/>
      </c>
    </row>
    <row r="8320" spans="1:26" ht="22.5" customHeight="1">
      <c r="A8320" s="33"/>
      <c r="B8320" s="1664"/>
      <c r="C8320" s="1665"/>
      <c r="D8320" s="91"/>
      <c r="E8320" s="91"/>
      <c r="F8320" s="91"/>
      <c r="G8320" s="92" t="s">
        <v>19</v>
      </c>
      <c r="H8320" s="91"/>
      <c r="I8320" s="111">
        <f>SUM(I8297:I8319)</f>
      </c>
      <c r="W8320">
        <f t="shared" si="886"/>
      </c>
      <c r="X8320">
        <f t="shared" si="887"/>
      </c>
      <c r="Y8320">
        <f t="shared" si="888"/>
      </c>
      <c r="Z8320">
        <f t="shared" si="889"/>
      </c>
    </row>
    <row r="8321" spans="1:26">
      <c r="A8321" s="33"/>
      <c r="B8321" s="131"/>
      <c r="C8321" s="131"/>
      <c r="D8321" s="132"/>
      <c r="E8321" s="132"/>
      <c r="F8321" s="132"/>
      <c r="G8321" s="132" t="s">
        <v>314</v>
      </c>
      <c r="H8321" s="133"/>
      <c r="I8321" s="61"/>
      <c r="W8321">
        <f t="shared" si="886"/>
      </c>
      <c r="X8321">
        <f t="shared" si="887"/>
      </c>
      <c r="Y8321">
        <f t="shared" si="888"/>
      </c>
      <c r="Z8321">
        <f t="shared" si="889"/>
      </c>
    </row>
    <row r="8322" spans="1:26" ht="15.75" thickBot="1">
      <c r="A8322" s="33"/>
      <c r="B8322" s="11" t="s">
        <v>20</v>
      </c>
      <c r="C8322" s="35"/>
      <c r="D8322" s="35"/>
      <c r="E8322" s="35"/>
      <c r="F8322" s="35"/>
      <c r="G8322" s="35"/>
      <c r="H8322" s="35"/>
      <c r="I8322" s="36"/>
      <c r="W8322">
        <f t="shared" si="886"/>
      </c>
      <c r="X8322">
        <f t="shared" si="887"/>
      </c>
      <c r="Y8322">
        <f t="shared" si="888"/>
      </c>
      <c r="Z8322">
        <f t="shared" si="889"/>
      </c>
    </row>
    <row r="8323" spans="1:26" ht="15.75" thickBot="1">
      <c r="A8323" s="37"/>
      <c r="B8323" s="38"/>
      <c r="C8323" s="39" t="s">
        <v>21</v>
      </c>
      <c r="D8323" s="40">
        <f>SUM(D8297:D8322)</f>
      </c>
      <c r="E8323" s="41">
        <f>IF(H8323=I8323,"OK","NO")</f>
      </c>
      <c r="F8323" s="40">
        <f>SUM(F8297:F8322)</f>
      </c>
      <c r="G8323" s="176">
        <f>SUM(G8297:G8322)</f>
      </c>
      <c r="H8323" s="41">
        <f>SUMPRODUCT(F8297:F8319,H8297:H8319)</f>
      </c>
      <c r="I8323" s="43">
        <f>+I8321+I8320</f>
      </c>
      <c r="W8323">
        <f t="shared" si="886"/>
      </c>
      <c r="X8323">
        <f t="shared" si="887"/>
      </c>
      <c r="Y8323">
        <f t="shared" si="888"/>
      </c>
      <c r="Z8323">
        <f t="shared" si="889"/>
      </c>
    </row>
    <row r="8324" spans="1:26" ht="15.75" thickBot="1">
      <c r="A8324" s="44"/>
      <c r="B8324" s="116"/>
      <c r="C8324" s="45"/>
      <c r="D8324" s="45"/>
      <c r="E8324" s="45"/>
      <c r="F8324" s="45"/>
      <c r="G8324" s="45"/>
      <c r="H8324" s="46"/>
      <c r="I8324" s="47"/>
      <c r="W8324">
        <f t="shared" ref="W8324:W8387" si="892">IF(LEFT($H8324&amp;"",5)="2019-",$H8324,W8323)</f>
      </c>
      <c r="X8324">
        <f t="shared" ref="X8324:X8387" si="893">IF($W8324="",0,IF(COUNTIF($AB$2:$AB$80,$W8324)&gt;0,1,0))</f>
      </c>
      <c r="Y8324">
        <f t="shared" ref="Y8324:Y8387" si="894">IF($C8324="","",UPPER(TRIM(IFERROR(LEFT($C8324&amp;"",FIND("/",$C8324&amp;"")-1),$C8324&amp;""))))</f>
      </c>
      <c r="Z8324">
        <f t="shared" ref="Z8324:Z8387" si="895">IFERROR(IF(ISNUMBER($G8324),$G8324,0),0)</f>
      </c>
    </row>
    <row r="8325" spans="1:26">
      <c r="A8325" s="12" t="s">
        <v>315</v>
      </c>
      <c r="B8325" s="12"/>
      <c r="C8325" s="12"/>
      <c r="D8325" s="13"/>
      <c r="E8325" s="14"/>
      <c r="F8325" s="14"/>
      <c r="G8325" s="14"/>
      <c r="H8325" s="2"/>
      <c r="I8325" s="12"/>
      <c r="W8325">
        <f t="shared" si="892"/>
      </c>
      <c r="X8325">
        <f t="shared" si="893"/>
      </c>
      <c r="Y8325">
        <f t="shared" si="894"/>
      </c>
      <c r="Z8325">
        <f t="shared" si="895"/>
      </c>
    </row>
    <row r="8326" spans="1:26">
      <c r="W8326">
        <f t="shared" si="892"/>
      </c>
      <c r="X8326">
        <f t="shared" si="893"/>
      </c>
      <c r="Y8326">
        <f t="shared" si="894"/>
      </c>
      <c r="Z8326">
        <f t="shared" si="895"/>
      </c>
    </row>
    <row r="8327" spans="1:26">
      <c r="W8327">
        <f t="shared" si="892"/>
      </c>
      <c r="X8327">
        <f t="shared" si="893"/>
      </c>
      <c r="Y8327">
        <f t="shared" si="894"/>
      </c>
      <c r="Z8327">
        <f t="shared" si="895"/>
      </c>
    </row>
    <row r="8328" spans="1:26">
      <c r="W8328">
        <f t="shared" si="892"/>
      </c>
      <c r="X8328">
        <f t="shared" si="893"/>
      </c>
      <c r="Y8328">
        <f t="shared" si="894"/>
      </c>
      <c r="Z8328">
        <f t="shared" si="895"/>
      </c>
    </row>
    <row r="8329" spans="1:26">
      <c r="W8329">
        <f t="shared" si="892"/>
      </c>
      <c r="X8329">
        <f t="shared" si="893"/>
      </c>
      <c r="Y8329">
        <f t="shared" si="894"/>
      </c>
      <c r="Z8329">
        <f t="shared" si="895"/>
      </c>
    </row>
    <row r="8330" spans="1:26">
      <c r="A8330" s="1562" t="s">
        <v>0</v>
      </c>
      <c r="B8330" s="1562"/>
      <c r="C8330" s="1562"/>
      <c r="D8330" s="1562"/>
      <c r="E8330" s="1562"/>
      <c r="F8330" s="1562"/>
      <c r="G8330" s="1562"/>
      <c r="H8330" s="1562"/>
      <c r="I8330" s="1562"/>
      <c r="W8330">
        <f t="shared" si="892"/>
      </c>
      <c r="X8330">
        <f t="shared" si="893"/>
      </c>
      <c r="Y8330">
        <f t="shared" si="894"/>
      </c>
      <c r="Z8330">
        <f t="shared" si="895"/>
      </c>
    </row>
    <row r="8331" spans="1:26">
      <c r="W8331">
        <f t="shared" si="892"/>
      </c>
      <c r="X8331">
        <f t="shared" si="893"/>
      </c>
      <c r="Y8331">
        <f t="shared" si="894"/>
      </c>
      <c r="Z8331">
        <f t="shared" si="895"/>
      </c>
    </row>
    <row r="8332" spans="1:26">
      <c r="W8332">
        <f t="shared" si="892"/>
      </c>
      <c r="X8332">
        <f t="shared" si="893"/>
      </c>
      <c r="Y8332">
        <f t="shared" si="894"/>
      </c>
      <c r="Z8332">
        <f t="shared" si="895"/>
      </c>
    </row>
    <row r="8333" spans="1:26">
      <c r="A8333" s="1" t="s">
        <v>1</v>
      </c>
      <c r="B8333" s="1"/>
      <c r="G8333" s="489" t="s">
        <v>2</v>
      </c>
      <c r="H8333" s="3" t="s">
        <v>1878</v>
      </c>
      <c r="W8333">
        <f t="shared" si="892"/>
      </c>
      <c r="X8333">
        <f t="shared" si="893"/>
      </c>
      <c r="Y8333">
        <f t="shared" si="894"/>
      </c>
      <c r="Z8333">
        <f t="shared" si="895"/>
      </c>
    </row>
    <row r="8334" spans="1:26">
      <c r="A8334" s="1" t="inlineStr">
        <is>
          <t>Dealer-166</t>
        </is>
      </c>
      <c r="B8334" s="1"/>
      <c r="F8334" s="4"/>
      <c r="G8334" s="488" t="s">
        <v>1440</v>
      </c>
      <c r="H8334" s="582" t="s">
        <v>241</v>
      </c>
      <c r="W8334">
        <f t="shared" si="892"/>
      </c>
      <c r="X8334">
        <f t="shared" si="893"/>
      </c>
      <c r="Y8334">
        <f t="shared" si="894"/>
      </c>
      <c r="Z8334">
        <f t="shared" si="895"/>
      </c>
    </row>
    <row r="8335" spans="1:26">
      <c r="A8335" s="1" t="inlineStr">
        <is>
          <t>Address line (redacted)</t>
        </is>
      </c>
      <c r="B8335" s="1"/>
      <c r="H8335" s="22"/>
      <c r="W8335">
        <f t="shared" si="892"/>
      </c>
      <c r="X8335">
        <f t="shared" si="893"/>
      </c>
      <c r="Y8335">
        <f t="shared" si="894"/>
      </c>
      <c r="Z8335">
        <f t="shared" si="895"/>
      </c>
    </row>
    <row r="8336" spans="1:26">
      <c r="A8336" s="1" t="inlineStr">
        <is>
          <t>Address line (redacted)</t>
        </is>
      </c>
      <c r="B8336" s="1"/>
      <c r="D8336" s="85"/>
      <c r="E8336" s="85"/>
      <c r="F8336" s="85"/>
      <c r="G8336" s="85"/>
      <c r="H8336" s="85"/>
      <c r="W8336">
        <f t="shared" si="892"/>
      </c>
      <c r="X8336">
        <f t="shared" si="893"/>
      </c>
      <c r="Y8336">
        <f t="shared" si="894"/>
      </c>
      <c r="Z8336">
        <f t="shared" si="895"/>
      </c>
    </row>
    <row r="8337" spans="1:26">
      <c r="A8337" s="12" t="s">
        <v>299</v>
      </c>
      <c r="B8337" s="86" t="inlineStr">
        <is>
          <t>GSTIN-MASKED</t>
        </is>
      </c>
      <c r="D8337" s="85"/>
      <c r="E8337" s="85"/>
      <c r="F8337" s="85"/>
      <c r="G8337" s="85"/>
      <c r="H8337" s="85"/>
      <c r="W8337">
        <f t="shared" si="892"/>
      </c>
      <c r="X8337">
        <f t="shared" si="893"/>
      </c>
      <c r="Y8337">
        <f t="shared" si="894"/>
      </c>
      <c r="Z8337">
        <f t="shared" si="895"/>
      </c>
    </row>
    <row r="8338" spans="1:26">
      <c r="D8338" s="85"/>
      <c r="E8338" s="85"/>
      <c r="F8338" s="85"/>
      <c r="G8338" s="85"/>
      <c r="H8338" s="85"/>
      <c r="W8338">
        <f t="shared" si="892"/>
      </c>
      <c r="X8338">
        <f t="shared" si="893"/>
      </c>
      <c r="Y8338">
        <f t="shared" si="894"/>
      </c>
      <c r="Z8338">
        <f t="shared" si="895"/>
      </c>
    </row>
    <row r="8339" spans="1:26">
      <c r="W8339">
        <f t="shared" si="892"/>
      </c>
      <c r="X8339">
        <f t="shared" si="893"/>
      </c>
      <c r="Y8339">
        <f t="shared" si="894"/>
      </c>
      <c r="Z8339">
        <f t="shared" si="895"/>
      </c>
    </row>
    <row r="8340" spans="1:26">
      <c r="A8340" s="1" t="s">
        <v>5</v>
      </c>
      <c r="W8340">
        <f t="shared" si="892"/>
      </c>
      <c r="X8340">
        <f t="shared" si="893"/>
      </c>
      <c r="Y8340">
        <f t="shared" si="894"/>
      </c>
      <c r="Z8340">
        <f t="shared" si="895"/>
      </c>
    </row>
    <row r="8341" spans="1:26">
      <c r="A8341" s="1" t="s">
        <v>6</v>
      </c>
      <c r="W8341">
        <f t="shared" si="892"/>
      </c>
      <c r="X8341">
        <f t="shared" si="893"/>
      </c>
      <c r="Y8341">
        <f t="shared" si="894"/>
      </c>
      <c r="Z8341">
        <f t="shared" si="895"/>
      </c>
    </row>
    <row r="8342" spans="1:26">
      <c r="A8342" s="1" t="s">
        <v>7</v>
      </c>
      <c r="W8342">
        <f t="shared" si="892"/>
      </c>
      <c r="X8342">
        <f t="shared" si="893"/>
      </c>
      <c r="Y8342">
        <f t="shared" si="894"/>
      </c>
      <c r="Z8342">
        <f t="shared" si="895"/>
      </c>
    </row>
    <row r="8343" spans="1:26" ht="24">
      <c r="A8343" s="179" t="s">
        <v>8</v>
      </c>
      <c r="B8343" s="180" t="s">
        <v>9</v>
      </c>
      <c r="C8343" s="180" t="s">
        <v>10</v>
      </c>
      <c r="D8343" s="181" t="s">
        <v>11</v>
      </c>
      <c r="E8343" s="181" t="s">
        <v>12</v>
      </c>
      <c r="F8343" s="181" t="s">
        <v>13</v>
      </c>
      <c r="G8343" s="181" t="s">
        <v>14</v>
      </c>
      <c r="H8343" s="179" t="s">
        <v>15</v>
      </c>
      <c r="I8343" s="182" t="s">
        <v>16</v>
      </c>
      <c r="W8343">
        <f t="shared" si="892"/>
      </c>
      <c r="X8343">
        <f t="shared" si="893"/>
      </c>
      <c r="Y8343">
        <f t="shared" si="894"/>
      </c>
      <c r="Z8343">
        <f t="shared" si="895"/>
      </c>
    </row>
    <row r="8344" spans="1:26">
      <c r="A8344" s="5"/>
      <c r="B8344" s="1564" t="s">
        <v>17</v>
      </c>
      <c r="C8344" s="1565"/>
      <c r="D8344" s="5"/>
      <c r="E8344" s="5"/>
      <c r="F8344" s="21"/>
      <c r="G8344" s="6"/>
      <c r="H8344" s="5"/>
      <c r="I8344" s="183"/>
      <c r="W8344">
        <f t="shared" si="892"/>
      </c>
      <c r="X8344">
        <f t="shared" si="893"/>
      </c>
      <c r="Y8344">
        <f t="shared" si="894"/>
      </c>
      <c r="Z8344">
        <f t="shared" si="895"/>
      </c>
    </row>
    <row r="8345" spans="1:26" ht="24">
      <c r="A8345" s="5">
        <v>1</v>
      </c>
      <c r="B8345" s="15" t="s">
        <v>1315</v>
      </c>
      <c r="C8345" s="5" t="s">
        <v>1316</v>
      </c>
      <c r="D8345" s="5">
        <v>1</v>
      </c>
      <c r="E8345" s="5">
        <v>5</v>
      </c>
      <c r="F8345" s="21">
        <f>+E8345*D8345</f>
      </c>
      <c r="G8345" s="6">
        <f>+E8345*D8345</f>
      </c>
      <c r="H8345" s="5">
        <v>1</v>
      </c>
      <c r="I8345" s="183">
        <f>+H8345*G8345</f>
      </c>
      <c r="J8345">
        <v>112</v>
      </c>
      <c r="K8345">
        <f>+H8345-J8345</f>
      </c>
      <c r="L8345">
        <f>+K8345*G8345</f>
      </c>
      <c r="W8345">
        <f t="shared" si="892"/>
      </c>
      <c r="X8345">
        <f t="shared" si="893"/>
      </c>
      <c r="Y8345">
        <f t="shared" si="894"/>
      </c>
      <c r="Z8345">
        <f t="shared" si="895"/>
      </c>
    </row>
    <row r="8346" spans="1:26">
      <c r="A8346" s="5">
        <v>2</v>
      </c>
      <c r="B8346" s="8" t="s">
        <v>1148</v>
      </c>
      <c r="C8346" s="5" t="s">
        <v>1149</v>
      </c>
      <c r="D8346" s="5">
        <v>4</v>
      </c>
      <c r="E8346" s="5">
        <v>1</v>
      </c>
      <c r="F8346" s="21">
        <f>+E8346*D8346</f>
      </c>
      <c r="G8346" s="6">
        <f>+E8346*D8346</f>
      </c>
      <c r="H8346" s="5">
        <v>1</v>
      </c>
      <c r="I8346" s="183">
        <f>+H8346*G8346</f>
      </c>
      <c r="J8346">
        <v>112</v>
      </c>
      <c r="K8346">
        <f>+H8346-J8346</f>
      </c>
      <c r="L8346">
        <f>+K8346*G8346</f>
      </c>
      <c r="W8346">
        <f t="shared" si="892"/>
      </c>
      <c r="X8346">
        <f t="shared" si="893"/>
      </c>
      <c r="Y8346">
        <f t="shared" si="894"/>
      </c>
      <c r="Z8346">
        <f t="shared" si="895"/>
      </c>
    </row>
    <row r="8347" spans="1:26">
      <c r="A8347" s="5"/>
      <c r="B8347" s="1564" t="s">
        <v>18</v>
      </c>
      <c r="C8347" s="1565"/>
      <c r="D8347" s="5"/>
      <c r="E8347" s="5"/>
      <c r="F8347" s="21"/>
      <c r="G8347" s="6"/>
      <c r="H8347" s="5"/>
      <c r="I8347" s="183"/>
      <c r="W8347">
        <f t="shared" si="892"/>
      </c>
      <c r="X8347">
        <f t="shared" si="893"/>
      </c>
      <c r="Y8347">
        <f t="shared" si="894"/>
      </c>
      <c r="Z8347">
        <f t="shared" si="895"/>
      </c>
    </row>
    <row r="8348" spans="1:26">
      <c r="A8348" s="5">
        <v>3</v>
      </c>
      <c r="B8348" s="95" t="s">
        <v>823</v>
      </c>
      <c r="C8348" s="101" t="s">
        <v>822</v>
      </c>
      <c r="D8348" s="5">
        <v>3</v>
      </c>
      <c r="E8348" s="5">
        <v>1</v>
      </c>
      <c r="F8348" s="21">
        <f>+E8348*D8348</f>
      </c>
      <c r="G8348" s="6">
        <f>+E8348*D8348</f>
      </c>
      <c r="H8348" s="16">
        <v>1</v>
      </c>
      <c r="I8348" s="183">
        <f>+H8348*G8348</f>
      </c>
      <c r="J8348">
        <v>112</v>
      </c>
      <c r="K8348">
        <f>+H8348-J8348</f>
      </c>
      <c r="L8348">
        <f>+K8348*G8348</f>
      </c>
      <c r="W8348">
        <f t="shared" si="892"/>
      </c>
      <c r="X8348">
        <f t="shared" si="893"/>
      </c>
      <c r="Y8348">
        <f t="shared" si="894"/>
      </c>
      <c r="Z8348">
        <f t="shared" si="895"/>
      </c>
    </row>
    <row r="8349" spans="1:26">
      <c r="A8349" s="5">
        <v>4</v>
      </c>
      <c r="B8349" s="95" t="s">
        <v>848</v>
      </c>
      <c r="C8349" s="16" t="s">
        <v>847</v>
      </c>
      <c r="D8349" s="5">
        <v>1</v>
      </c>
      <c r="E8349" s="5">
        <v>4</v>
      </c>
      <c r="F8349" s="21">
        <f>+E8349*D8349</f>
      </c>
      <c r="G8349" s="6">
        <f>+E8349*D8349</f>
      </c>
      <c r="H8349" s="16">
        <v>1</v>
      </c>
      <c r="I8349" s="183">
        <f>+H8349*G8349</f>
      </c>
      <c r="J8349">
        <v>112</v>
      </c>
      <c r="K8349">
        <f>+H8349-J8349</f>
      </c>
      <c r="L8349">
        <f>+K8349*G8349</f>
      </c>
      <c r="W8349">
        <f t="shared" si="892"/>
      </c>
      <c r="X8349">
        <f t="shared" si="893"/>
      </c>
      <c r="Y8349">
        <f t="shared" si="894"/>
      </c>
      <c r="Z8349">
        <f t="shared" si="895"/>
      </c>
    </row>
    <row r="8350" spans="1:26">
      <c r="A8350" s="5"/>
      <c r="B8350" s="1564" t="s">
        <v>604</v>
      </c>
      <c r="C8350" s="1565"/>
      <c r="D8350" s="5"/>
      <c r="E8350" s="5"/>
      <c r="F8350" s="21"/>
      <c r="G8350" s="6"/>
      <c r="H8350" s="5"/>
      <c r="I8350" s="183"/>
      <c r="W8350">
        <f t="shared" si="892"/>
      </c>
      <c r="X8350">
        <f t="shared" si="893"/>
      </c>
      <c r="Y8350">
        <f t="shared" si="894"/>
      </c>
      <c r="Z8350">
        <f t="shared" si="895"/>
      </c>
    </row>
    <row r="8351" spans="1:26">
      <c r="A8351" s="5">
        <v>5</v>
      </c>
      <c r="B8351" s="106" t="s">
        <v>605</v>
      </c>
      <c r="C8351" s="269" t="s">
        <v>606</v>
      </c>
      <c r="D8351" s="5">
        <v>1</v>
      </c>
      <c r="E8351" s="5">
        <v>10</v>
      </c>
      <c r="F8351" s="21">
        <f>+E8351*D8351</f>
      </c>
      <c r="G8351" s="6">
        <f>+E8351*D8351</f>
      </c>
      <c r="H8351" s="9">
        <v>1</v>
      </c>
      <c r="I8351" s="183">
        <f>+H8351*G8351</f>
      </c>
      <c r="J8351">
        <v>112</v>
      </c>
      <c r="K8351">
        <f>+H8351-J8351</f>
      </c>
      <c r="L8351">
        <f>+K8351*G8351</f>
      </c>
      <c r="W8351">
        <f t="shared" si="892"/>
      </c>
      <c r="X8351">
        <f t="shared" si="893"/>
      </c>
      <c r="Y8351">
        <f t="shared" si="894"/>
      </c>
      <c r="Z8351">
        <f t="shared" si="895"/>
      </c>
    </row>
    <row r="8352" spans="1:26">
      <c r="A8352" s="5"/>
      <c r="B8352" s="1564" t="s">
        <v>394</v>
      </c>
      <c r="C8352" s="1565"/>
      <c r="D8352" s="5"/>
      <c r="E8352" s="5"/>
      <c r="F8352" s="21"/>
      <c r="G8352" s="6"/>
      <c r="H8352" s="5"/>
      <c r="I8352" s="183"/>
      <c r="W8352">
        <f t="shared" si="892"/>
      </c>
      <c r="X8352">
        <f t="shared" si="893"/>
      </c>
      <c r="Y8352">
        <f t="shared" si="894"/>
      </c>
      <c r="Z8352">
        <f t="shared" si="895"/>
      </c>
    </row>
    <row r="8353" spans="1:26">
      <c r="A8353" s="5">
        <v>6</v>
      </c>
      <c r="B8353" s="17" t="s">
        <v>488</v>
      </c>
      <c r="C8353" s="96" t="s">
        <v>489</v>
      </c>
      <c r="D8353" s="5">
        <v>1</v>
      </c>
      <c r="E8353" s="5">
        <v>5</v>
      </c>
      <c r="F8353" s="21">
        <f>+E8353*D8353</f>
      </c>
      <c r="G8353" s="6">
        <f>+E8353*D8353</f>
      </c>
      <c r="H8353" s="5">
        <v>1</v>
      </c>
      <c r="I8353" s="183">
        <f>+H8353*G8353</f>
      </c>
      <c r="J8353">
        <f>175*28%</f>
      </c>
      <c r="K8353">
        <f>+H8353-J8353</f>
      </c>
      <c r="L8353">
        <f>+K8353*G8353</f>
      </c>
      <c r="W8353">
        <f t="shared" si="892"/>
      </c>
      <c r="X8353">
        <f t="shared" si="893"/>
      </c>
      <c r="Y8353">
        <f t="shared" si="894"/>
      </c>
      <c r="Z8353">
        <f t="shared" si="895"/>
      </c>
    </row>
    <row r="8354" spans="1:26">
      <c r="A8354" s="5"/>
      <c r="B8354" s="1564" t="s">
        <v>539</v>
      </c>
      <c r="C8354" s="1565"/>
      <c r="D8354" s="5"/>
      <c r="E8354" s="5"/>
      <c r="F8354" s="21"/>
      <c r="G8354" s="6"/>
      <c r="H8354" s="5"/>
      <c r="I8354" s="183"/>
      <c r="W8354">
        <f t="shared" si="892"/>
      </c>
      <c r="X8354">
        <f t="shared" si="893"/>
      </c>
      <c r="Y8354">
        <f t="shared" si="894"/>
      </c>
      <c r="Z8354">
        <f t="shared" si="895"/>
      </c>
    </row>
    <row r="8355" spans="1:26" ht="48">
      <c r="A8355" s="5">
        <v>7</v>
      </c>
      <c r="B8355" s="15" t="s">
        <v>540</v>
      </c>
      <c r="C8355" s="105" t="s">
        <v>541</v>
      </c>
      <c r="D8355" s="5">
        <v>1</v>
      </c>
      <c r="E8355" s="5">
        <v>100</v>
      </c>
      <c r="F8355" s="21">
        <f>+E8355*D8355</f>
      </c>
      <c r="G8355" s="6">
        <f>+E8355*D8355</f>
      </c>
      <c r="H8355" s="5">
        <v>1</v>
      </c>
      <c r="I8355" s="183">
        <f>+H8355*G8355</f>
      </c>
      <c r="J8355">
        <v>18</v>
      </c>
      <c r="K8355">
        <f>+H8355-J8355</f>
      </c>
      <c r="L8355">
        <f>+K8355*G8355</f>
      </c>
      <c r="W8355">
        <f t="shared" si="892"/>
      </c>
      <c r="X8355">
        <f t="shared" si="893"/>
      </c>
      <c r="Y8355">
        <f t="shared" si="894"/>
      </c>
      <c r="Z8355">
        <f t="shared" si="895"/>
      </c>
    </row>
    <row r="8356" spans="1:26">
      <c r="A8356" s="5"/>
      <c r="B8356" s="1564" t="s">
        <v>2056</v>
      </c>
      <c r="C8356" s="1565"/>
      <c r="D8356" s="5"/>
      <c r="E8356" s="5"/>
      <c r="F8356" s="21"/>
      <c r="G8356" s="6"/>
      <c r="H8356" s="5"/>
      <c r="I8356" s="183"/>
      <c r="W8356">
        <f t="shared" si="892"/>
      </c>
      <c r="X8356">
        <f t="shared" si="893"/>
      </c>
      <c r="Y8356">
        <f t="shared" si="894"/>
      </c>
      <c r="Z8356">
        <f t="shared" si="895"/>
      </c>
    </row>
    <row r="8357" spans="1:26" ht="27" customHeight="1">
      <c r="A8357" s="312">
        <v>8</v>
      </c>
      <c r="B8357" s="1758" t="s">
        <v>2057</v>
      </c>
      <c r="C8357" s="1759"/>
      <c r="D8357" s="312">
        <v>1</v>
      </c>
      <c r="E8357" s="312"/>
      <c r="F8357" s="322"/>
      <c r="G8357" s="6"/>
      <c r="H8357" s="5"/>
      <c r="I8357" s="183"/>
      <c r="W8357">
        <f t="shared" si="892"/>
      </c>
      <c r="X8357">
        <f t="shared" si="893"/>
      </c>
      <c r="Y8357">
        <f t="shared" si="894"/>
      </c>
      <c r="Z8357">
        <f t="shared" si="895"/>
      </c>
    </row>
    <row r="8358" spans="1:26">
      <c r="A8358" s="5"/>
      <c r="B8358" s="8"/>
      <c r="C8358" s="5"/>
      <c r="D8358" s="5"/>
      <c r="E8358" s="5"/>
      <c r="F8358" s="21"/>
      <c r="G8358" s="6"/>
      <c r="H8358" s="5"/>
      <c r="I8358" s="183"/>
      <c r="W8358">
        <f t="shared" si="892"/>
      </c>
      <c r="X8358">
        <f t="shared" si="893"/>
      </c>
      <c r="Y8358">
        <f t="shared" si="894"/>
      </c>
      <c r="Z8358">
        <f t="shared" si="895"/>
      </c>
    </row>
    <row r="8359" spans="1:26">
      <c r="A8359" s="5"/>
      <c r="B8359" s="8"/>
      <c r="C8359" s="5"/>
      <c r="D8359" s="5"/>
      <c r="E8359" s="5"/>
      <c r="F8359" s="21"/>
      <c r="G8359" s="6"/>
      <c r="H8359" s="5"/>
      <c r="I8359" s="183"/>
      <c r="W8359">
        <f t="shared" si="892"/>
      </c>
      <c r="X8359">
        <f t="shared" si="893"/>
      </c>
      <c r="Y8359">
        <f t="shared" si="894"/>
      </c>
      <c r="Z8359">
        <f t="shared" si="895"/>
      </c>
    </row>
    <row r="8360" spans="1:26">
      <c r="A8360" s="5"/>
      <c r="B8360" s="8"/>
      <c r="C8360" s="5"/>
      <c r="D8360" s="5"/>
      <c r="E8360" s="5"/>
      <c r="F8360" s="21"/>
      <c r="G8360" s="6"/>
      <c r="H8360" s="5"/>
      <c r="I8360" s="183"/>
      <c r="W8360">
        <f t="shared" si="892"/>
      </c>
      <c r="X8360">
        <f t="shared" si="893"/>
      </c>
      <c r="Y8360">
        <f t="shared" si="894"/>
      </c>
      <c r="Z8360">
        <f t="shared" si="895"/>
      </c>
    </row>
    <row r="8361" spans="1:26" ht="15.75" thickBot="1">
      <c r="A8361" s="5"/>
      <c r="B8361" s="224"/>
      <c r="C8361" s="15"/>
      <c r="D8361" s="23"/>
      <c r="E8361" s="225"/>
      <c r="F8361" s="23"/>
      <c r="G8361" s="24"/>
      <c r="H8361" s="225"/>
      <c r="I8361" s="226"/>
      <c r="W8361">
        <f t="shared" si="892"/>
      </c>
      <c r="X8361">
        <f t="shared" si="893"/>
      </c>
      <c r="Y8361">
        <f t="shared" si="894"/>
      </c>
      <c r="Z8361">
        <f t="shared" si="895"/>
      </c>
    </row>
    <row r="8362" spans="1:26">
      <c r="A8362" s="227"/>
      <c r="B8362" s="17"/>
      <c r="C8362" s="5"/>
      <c r="D8362" s="59"/>
      <c r="E8362" s="59"/>
      <c r="F8362" s="53"/>
      <c r="G8362" s="78"/>
      <c r="H8362" s="68"/>
      <c r="I8362" s="228">
        <f>SUM(I8344:I8361)</f>
      </c>
      <c r="L8362">
        <f>SUM(L8335:L8361)</f>
      </c>
      <c r="W8362">
        <f t="shared" si="892"/>
      </c>
      <c r="X8362">
        <f t="shared" si="893"/>
      </c>
      <c r="Y8362">
        <f t="shared" si="894"/>
      </c>
      <c r="Z8362">
        <f t="shared" si="895"/>
      </c>
    </row>
    <row r="8363" spans="1:26">
      <c r="A8363" s="10"/>
      <c r="B8363" s="10"/>
      <c r="C8363" s="69"/>
      <c r="D8363" s="69" t="s">
        <v>520</v>
      </c>
      <c r="E8363" s="69"/>
      <c r="F8363" s="69"/>
      <c r="G8363" s="69"/>
      <c r="H8363" s="112">
        <v>1</v>
      </c>
      <c r="I8363" s="191">
        <f>+L8362*H8363</f>
      </c>
      <c r="W8363">
        <f t="shared" si="892"/>
      </c>
      <c r="X8363">
        <f t="shared" si="893"/>
      </c>
      <c r="Y8363">
        <f t="shared" si="894"/>
      </c>
      <c r="Z8363">
        <f t="shared" si="895"/>
      </c>
    </row>
    <row r="8364" spans="1:26" ht="15.75" thickBot="1">
      <c r="A8364" s="10"/>
      <c r="B8364" s="11" t="s">
        <v>20</v>
      </c>
      <c r="C8364" s="35"/>
      <c r="D8364" s="35"/>
      <c r="E8364" s="35"/>
      <c r="F8364" s="35"/>
      <c r="G8364" s="35"/>
      <c r="H8364" s="35"/>
      <c r="I8364" s="98"/>
      <c r="W8364">
        <f t="shared" si="892"/>
      </c>
      <c r="X8364">
        <f t="shared" si="893"/>
      </c>
      <c r="Y8364">
        <f t="shared" si="894"/>
      </c>
      <c r="Z8364">
        <f t="shared" si="895"/>
      </c>
    </row>
    <row r="8365" spans="1:26" ht="15.75" thickBot="1">
      <c r="A8365" s="99"/>
      <c r="B8365" s="38"/>
      <c r="C8365" s="39" t="s">
        <v>21</v>
      </c>
      <c r="D8365" s="40">
        <f>SUM(D8344:D8364)</f>
      </c>
      <c r="E8365" s="41" t="s">
        <v>360</v>
      </c>
      <c r="F8365" s="40">
        <f>SUM(F8344:F8364)</f>
      </c>
      <c r="G8365" s="40">
        <f>SUM(G8344:G8364)</f>
      </c>
      <c r="H8365" s="41">
        <f>+SUMPRODUCT(H8344:H8361,F8344:F8361)</f>
      </c>
      <c r="I8365" s="100">
        <f>+I8362-I8363</f>
      </c>
      <c r="W8365">
        <f t="shared" si="892"/>
      </c>
      <c r="X8365">
        <f t="shared" si="893"/>
      </c>
      <c r="Y8365">
        <f t="shared" si="894"/>
      </c>
      <c r="Z8365">
        <f t="shared" si="895"/>
      </c>
    </row>
    <row r="8366" spans="1:26">
      <c r="A8366" s="10"/>
      <c r="B8366" s="10"/>
      <c r="C8366" s="91"/>
      <c r="D8366" s="91"/>
      <c r="E8366" s="91"/>
      <c r="F8366" s="91"/>
      <c r="G8366" s="91"/>
      <c r="H8366" s="91"/>
      <c r="I8366" s="91"/>
      <c r="W8366">
        <f t="shared" si="892"/>
      </c>
      <c r="X8366">
        <f t="shared" si="893"/>
      </c>
      <c r="Y8366">
        <f t="shared" si="894"/>
      </c>
      <c r="Z8366">
        <f t="shared" si="895"/>
      </c>
    </row>
    <row r="8367" spans="1:26">
      <c r="W8367">
        <f t="shared" si="892"/>
      </c>
      <c r="X8367">
        <f t="shared" si="893"/>
      </c>
      <c r="Y8367">
        <f t="shared" si="894"/>
      </c>
      <c r="Z8367">
        <f t="shared" si="895"/>
      </c>
    </row>
    <row r="8368" spans="1:26">
      <c r="W8368">
        <f t="shared" si="892"/>
      </c>
      <c r="X8368">
        <f t="shared" si="893"/>
      </c>
      <c r="Y8368">
        <f t="shared" si="894"/>
      </c>
      <c r="Z8368">
        <f t="shared" si="895"/>
      </c>
    </row>
    <row r="8369" spans="1:26">
      <c r="W8369">
        <f t="shared" si="892"/>
      </c>
      <c r="X8369">
        <f t="shared" si="893"/>
      </c>
      <c r="Y8369">
        <f t="shared" si="894"/>
      </c>
      <c r="Z8369">
        <f t="shared" si="895"/>
      </c>
    </row>
    <row r="8370" spans="1:26">
      <c r="A8370" s="1562" t="s">
        <v>0</v>
      </c>
      <c r="B8370" s="1562"/>
      <c r="C8370" s="1562"/>
      <c r="D8370" s="1562"/>
      <c r="E8370" s="1562"/>
      <c r="F8370" s="1562"/>
      <c r="G8370" s="1562"/>
      <c r="H8370" s="1562"/>
      <c r="I8370" s="1562"/>
      <c r="W8370">
        <f t="shared" si="892"/>
      </c>
      <c r="X8370">
        <f t="shared" si="893"/>
      </c>
      <c r="Y8370">
        <f t="shared" si="894"/>
      </c>
      <c r="Z8370">
        <f t="shared" si="895"/>
      </c>
    </row>
    <row r="8371" spans="1:26">
      <c r="W8371">
        <f t="shared" si="892"/>
      </c>
      <c r="X8371">
        <f t="shared" si="893"/>
      </c>
      <c r="Y8371">
        <f t="shared" si="894"/>
      </c>
      <c r="Z8371">
        <f t="shared" si="895"/>
      </c>
    </row>
    <row r="8372" spans="1:26">
      <c r="A8372" s="1" t="s">
        <v>1</v>
      </c>
      <c r="B8372" s="1"/>
      <c r="G8372" s="489" t="s">
        <v>2</v>
      </c>
      <c r="H8372" s="3" t="s">
        <v>1878</v>
      </c>
      <c r="W8372">
        <f t="shared" si="892"/>
      </c>
      <c r="X8372">
        <f t="shared" si="893"/>
      </c>
      <c r="Y8372">
        <f t="shared" si="894"/>
      </c>
      <c r="Z8372">
        <f t="shared" si="895"/>
      </c>
    </row>
    <row r="8373" spans="1:26">
      <c r="A8373" s="1" t="inlineStr">
        <is>
          <t>Dealer-184</t>
        </is>
      </c>
      <c r="B8373" s="1"/>
      <c r="C8373" s="51"/>
      <c r="F8373" s="4"/>
      <c r="G8373" s="488" t="s">
        <v>1440</v>
      </c>
      <c r="H8373" s="1" t="s">
        <v>242</v>
      </c>
      <c r="W8373">
        <f t="shared" si="892"/>
      </c>
      <c r="X8373">
        <f t="shared" si="893"/>
      </c>
      <c r="Y8373">
        <f t="shared" si="894"/>
      </c>
      <c r="Z8373">
        <f t="shared" si="895"/>
      </c>
    </row>
    <row r="8374" spans="1:26">
      <c r="A8374" s="1" t="inlineStr">
        <is>
          <t>Address line (redacted)</t>
        </is>
      </c>
      <c r="B8374" s="1"/>
      <c r="C8374" s="51"/>
      <c r="W8374">
        <f t="shared" si="892"/>
      </c>
      <c r="X8374">
        <f t="shared" si="893"/>
      </c>
      <c r="Y8374">
        <f t="shared" si="894"/>
      </c>
      <c r="Z8374">
        <f t="shared" si="895"/>
      </c>
    </row>
    <row r="8375" spans="1:26">
      <c r="A8375" s="1"/>
      <c r="B8375" s="1"/>
      <c r="C8375" s="51"/>
      <c r="W8375">
        <f t="shared" si="892"/>
      </c>
      <c r="X8375">
        <f t="shared" si="893"/>
      </c>
      <c r="Y8375">
        <f t="shared" si="894"/>
      </c>
      <c r="Z8375">
        <f t="shared" si="895"/>
      </c>
    </row>
    <row r="8376" spans="1:26">
      <c r="A8376" s="1"/>
      <c r="B8376" s="1582"/>
      <c r="C8376" s="1582"/>
      <c r="W8376">
        <f t="shared" si="892"/>
      </c>
      <c r="X8376">
        <f t="shared" si="893"/>
      </c>
      <c r="Y8376">
        <f t="shared" si="894"/>
      </c>
      <c r="Z8376">
        <f t="shared" si="895"/>
      </c>
    </row>
    <row r="8377" spans="1:26">
      <c r="A8377" s="49" t="s">
        <v>4</v>
      </c>
      <c r="B8377" s="87"/>
      <c r="W8377">
        <f t="shared" si="892"/>
      </c>
      <c r="X8377">
        <f t="shared" si="893"/>
      </c>
      <c r="Y8377">
        <f t="shared" si="894"/>
      </c>
      <c r="Z8377">
        <f t="shared" si="895"/>
      </c>
    </row>
    <row r="8378" spans="1:26">
      <c r="A8378" s="12"/>
      <c r="B8378" s="86"/>
      <c r="W8378">
        <f t="shared" si="892"/>
      </c>
      <c r="X8378">
        <f t="shared" si="893"/>
      </c>
      <c r="Y8378">
        <f t="shared" si="894"/>
      </c>
      <c r="Z8378">
        <f t="shared" si="895"/>
      </c>
    </row>
    <row r="8379" spans="1:26">
      <c r="A8379" s="1" t="s">
        <v>5</v>
      </c>
      <c r="W8379">
        <f t="shared" si="892"/>
      </c>
      <c r="X8379">
        <f t="shared" si="893"/>
      </c>
      <c r="Y8379">
        <f t="shared" si="894"/>
      </c>
      <c r="Z8379">
        <f t="shared" si="895"/>
      </c>
    </row>
    <row r="8380" spans="1:26">
      <c r="A8380" s="1" t="s">
        <v>6</v>
      </c>
      <c r="W8380">
        <f t="shared" si="892"/>
      </c>
      <c r="X8380">
        <f t="shared" si="893"/>
      </c>
      <c r="Y8380">
        <f t="shared" si="894"/>
      </c>
      <c r="Z8380">
        <f t="shared" si="895"/>
      </c>
    </row>
    <row r="8381" spans="1:26" ht="15.75" thickBot="1">
      <c r="A8381" s="1" t="s">
        <v>7</v>
      </c>
      <c r="W8381">
        <f t="shared" si="892"/>
      </c>
      <c r="X8381">
        <f t="shared" si="893"/>
      </c>
      <c r="Y8381">
        <f t="shared" si="894"/>
      </c>
      <c r="Z8381">
        <f t="shared" si="895"/>
      </c>
    </row>
    <row r="8382" spans="1:26" ht="24">
      <c r="A8382" s="26" t="s">
        <v>8</v>
      </c>
      <c r="B8382" s="27" t="s">
        <v>9</v>
      </c>
      <c r="C8382" s="27" t="s">
        <v>10</v>
      </c>
      <c r="D8382" s="200" t="s">
        <v>11</v>
      </c>
      <c r="E8382" s="200" t="s">
        <v>12</v>
      </c>
      <c r="F8382" s="200" t="s">
        <v>13</v>
      </c>
      <c r="G8382" s="200" t="s">
        <v>14</v>
      </c>
      <c r="H8382" s="201" t="s">
        <v>15</v>
      </c>
      <c r="I8382" s="202" t="s">
        <v>16</v>
      </c>
      <c r="W8382">
        <f t="shared" si="892"/>
      </c>
      <c r="X8382">
        <f t="shared" si="893"/>
      </c>
      <c r="Y8382">
        <f t="shared" si="894"/>
      </c>
      <c r="Z8382">
        <f t="shared" si="895"/>
      </c>
    </row>
    <row r="8383" spans="1:26">
      <c r="A8383" s="107"/>
      <c r="B8383" s="1564" t="s">
        <v>17</v>
      </c>
      <c r="C8383" s="1565"/>
      <c r="D8383" s="53"/>
      <c r="E8383" s="53"/>
      <c r="F8383" s="91"/>
      <c r="G8383" s="92"/>
      <c r="H8383" s="91"/>
      <c r="I8383" s="250"/>
      <c r="W8383">
        <f t="shared" si="892"/>
      </c>
      <c r="X8383">
        <f t="shared" si="893"/>
      </c>
      <c r="Y8383">
        <f t="shared" si="894"/>
      </c>
      <c r="Z8383">
        <f t="shared" si="895"/>
      </c>
    </row>
    <row r="8384" spans="1:26">
      <c r="A8384" s="5">
        <v>1</v>
      </c>
      <c r="B8384" s="8" t="s">
        <v>748</v>
      </c>
      <c r="C8384" s="5" t="s">
        <v>362</v>
      </c>
      <c r="D8384" s="5">
        <v>1</v>
      </c>
      <c r="E8384" s="5">
        <v>5</v>
      </c>
      <c r="F8384" s="5">
        <f>+E8384*D8384</f>
      </c>
      <c r="G8384" s="365">
        <f>+E8384*D8384</f>
      </c>
      <c r="H8384" s="5">
        <v>1</v>
      </c>
      <c r="I8384" s="102">
        <f>+H8384*G8384</f>
      </c>
      <c r="W8384">
        <f t="shared" si="892"/>
      </c>
      <c r="X8384">
        <f t="shared" si="893"/>
      </c>
      <c r="Y8384">
        <f t="shared" si="894"/>
      </c>
      <c r="Z8384">
        <f t="shared" si="895"/>
      </c>
    </row>
    <row r="8385" spans="1:26">
      <c r="A8385" s="5">
        <v>2</v>
      </c>
      <c r="B8385" s="8" t="s">
        <v>458</v>
      </c>
      <c r="C8385" s="5" t="s">
        <v>457</v>
      </c>
      <c r="D8385" s="5">
        <v>1</v>
      </c>
      <c r="E8385" s="5">
        <v>5</v>
      </c>
      <c r="F8385" s="5">
        <f>+E8385*D8385</f>
      </c>
      <c r="G8385" s="365">
        <f>+E8385*D8385</f>
      </c>
      <c r="H8385" s="5">
        <v>1</v>
      </c>
      <c r="I8385" s="102">
        <f>+H8385*G8385</f>
      </c>
      <c r="W8385">
        <f t="shared" si="892"/>
      </c>
      <c r="X8385">
        <f t="shared" si="893"/>
      </c>
      <c r="Y8385">
        <f t="shared" si="894"/>
      </c>
      <c r="Z8385">
        <f t="shared" si="895"/>
      </c>
    </row>
    <row r="8386" spans="1:26">
      <c r="A8386" s="5"/>
      <c r="B8386" s="8"/>
      <c r="C8386" s="5"/>
      <c r="D8386" s="5"/>
      <c r="E8386" s="5"/>
      <c r="F8386" s="5"/>
      <c r="G8386" s="5"/>
      <c r="H8386" s="5"/>
      <c r="I8386" s="102"/>
      <c r="W8386">
        <f t="shared" si="892"/>
      </c>
      <c r="X8386">
        <f t="shared" si="893"/>
      </c>
      <c r="Y8386">
        <f t="shared" si="894"/>
      </c>
      <c r="Z8386">
        <f t="shared" si="895"/>
      </c>
    </row>
    <row r="8387" spans="1:26">
      <c r="A8387" s="5"/>
      <c r="B8387" s="8"/>
      <c r="C8387" s="5"/>
      <c r="D8387" s="5"/>
      <c r="E8387" s="5"/>
      <c r="F8387" s="5"/>
      <c r="G8387" s="5"/>
      <c r="H8387" s="5"/>
      <c r="I8387" s="102"/>
      <c r="W8387">
        <f t="shared" si="892"/>
      </c>
      <c r="X8387">
        <f t="shared" si="893"/>
      </c>
      <c r="Y8387">
        <f t="shared" si="894"/>
      </c>
      <c r="Z8387">
        <f t="shared" si="895"/>
      </c>
    </row>
    <row r="8388" spans="1:26">
      <c r="A8388" s="5"/>
      <c r="B8388" s="8"/>
      <c r="C8388" s="5"/>
      <c r="D8388" s="5"/>
      <c r="E8388" s="5"/>
      <c r="F8388" s="6"/>
      <c r="G8388" s="5"/>
      <c r="H8388" s="5"/>
      <c r="I8388" s="102"/>
      <c r="W8388">
        <f t="shared" ref="W8388:W8451" si="896">IF(LEFT($H8388&amp;"",5)="2019-",$H8388,W8387)</f>
      </c>
      <c r="X8388">
        <f t="shared" ref="X8388:X8451" si="897">IF($W8388="",0,IF(COUNTIF($AB$2:$AB$80,$W8388)&gt;0,1,0))</f>
      </c>
      <c r="Y8388">
        <f t="shared" ref="Y8388:Y8451" si="898">IF($C8388="","",UPPER(TRIM(IFERROR(LEFT($C8388&amp;"",FIND("/",$C8388&amp;"")-1),$C8388&amp;""))))</f>
      </c>
      <c r="Z8388">
        <f t="shared" ref="Z8388:Z8451" si="899">IFERROR(IF(ISNUMBER($G8388),$G8388,0),0)</f>
      </c>
    </row>
    <row r="8389" spans="1:26">
      <c r="A8389" s="5"/>
      <c r="B8389" s="8"/>
      <c r="C8389" s="5"/>
      <c r="D8389" s="5"/>
      <c r="E8389" s="5"/>
      <c r="F8389" s="6"/>
      <c r="G8389" s="5"/>
      <c r="H8389" s="5"/>
      <c r="I8389" s="102"/>
      <c r="W8389">
        <f t="shared" si="896"/>
      </c>
      <c r="X8389">
        <f t="shared" si="897"/>
      </c>
      <c r="Y8389">
        <f t="shared" si="898"/>
      </c>
      <c r="Z8389">
        <f t="shared" si="899"/>
      </c>
    </row>
    <row r="8390" spans="1:26">
      <c r="A8390" s="5"/>
      <c r="B8390" s="8"/>
      <c r="C8390" s="5"/>
      <c r="D8390" s="5"/>
      <c r="E8390" s="5"/>
      <c r="F8390" s="6"/>
      <c r="G8390" s="5"/>
      <c r="H8390" s="5"/>
      <c r="I8390" s="102"/>
      <c r="W8390">
        <f t="shared" si="896"/>
      </c>
      <c r="X8390">
        <f t="shared" si="897"/>
      </c>
      <c r="Y8390">
        <f t="shared" si="898"/>
      </c>
      <c r="Z8390">
        <f t="shared" si="899"/>
      </c>
    </row>
    <row r="8391" spans="1:26">
      <c r="A8391" s="5"/>
      <c r="B8391" s="8"/>
      <c r="C8391" s="5"/>
      <c r="D8391" s="50"/>
      <c r="E8391" s="5"/>
      <c r="F8391" s="5"/>
      <c r="G8391" s="6"/>
      <c r="H8391" s="5"/>
      <c r="I8391" s="129"/>
      <c r="W8391">
        <f t="shared" si="896"/>
      </c>
      <c r="X8391">
        <f t="shared" si="897"/>
      </c>
      <c r="Y8391">
        <f t="shared" si="898"/>
      </c>
      <c r="Z8391">
        <f t="shared" si="899"/>
      </c>
    </row>
    <row r="8392" spans="1:26">
      <c r="A8392" s="107"/>
      <c r="B8392" s="106"/>
      <c r="C8392" s="5"/>
      <c r="D8392" s="50"/>
      <c r="E8392" s="5"/>
      <c r="F8392" s="6"/>
      <c r="G8392" s="6"/>
      <c r="H8392" s="5"/>
      <c r="I8392" s="129"/>
      <c r="W8392">
        <f t="shared" si="896"/>
      </c>
      <c r="X8392">
        <f t="shared" si="897"/>
      </c>
      <c r="Y8392">
        <f t="shared" si="898"/>
      </c>
      <c r="Z8392">
        <f t="shared" si="899"/>
      </c>
    </row>
    <row r="8393" spans="1:26">
      <c r="A8393" s="33"/>
      <c r="B8393" s="10"/>
      <c r="C8393" s="10"/>
      <c r="D8393" s="132"/>
      <c r="E8393" s="132"/>
      <c r="F8393" s="132"/>
      <c r="G8393" s="132"/>
      <c r="H8393" s="133"/>
      <c r="I8393" s="61"/>
      <c r="W8393">
        <f t="shared" si="896"/>
      </c>
      <c r="X8393">
        <f t="shared" si="897"/>
      </c>
      <c r="Y8393">
        <f t="shared" si="898"/>
      </c>
      <c r="Z8393">
        <f t="shared" si="899"/>
      </c>
    </row>
    <row r="8394" spans="1:26" ht="15.75" thickBot="1">
      <c r="A8394" s="33"/>
      <c r="B8394" s="11" t="s">
        <v>20</v>
      </c>
      <c r="C8394" s="35"/>
      <c r="D8394" s="35"/>
      <c r="E8394" s="35"/>
      <c r="F8394" s="35"/>
      <c r="G8394" s="35"/>
      <c r="H8394" s="35"/>
      <c r="I8394" s="36"/>
      <c r="W8394">
        <f t="shared" si="896"/>
      </c>
      <c r="X8394">
        <f t="shared" si="897"/>
      </c>
      <c r="Y8394">
        <f t="shared" si="898"/>
      </c>
      <c r="Z8394">
        <f t="shared" si="899"/>
      </c>
    </row>
    <row r="8395" spans="1:26" ht="15.75" thickBot="1">
      <c r="A8395" s="37"/>
      <c r="B8395" s="38"/>
      <c r="C8395" s="39" t="s">
        <v>21</v>
      </c>
      <c r="D8395" s="40">
        <f>SUM(D8383:D8394)</f>
      </c>
      <c r="E8395" s="41">
        <f>IF(H8395=I8395,"OK","NO")</f>
      </c>
      <c r="F8395" s="40">
        <f>SUM(F8383:F8394)</f>
      </c>
      <c r="G8395" s="40">
        <f>SUM(G8383:G8394)</f>
      </c>
      <c r="H8395" s="41">
        <f>SUMPRODUCT(F8383:F8392,H8383:H8392)</f>
      </c>
      <c r="I8395" s="43">
        <f>SUM(I8383:I8394)</f>
      </c>
      <c r="J8395">
        <v>5120</v>
      </c>
      <c r="K8395" s="118">
        <f>+I8395-J8395</f>
      </c>
      <c r="W8395">
        <f t="shared" si="896"/>
      </c>
      <c r="X8395">
        <f t="shared" si="897"/>
      </c>
      <c r="Y8395">
        <f t="shared" si="898"/>
      </c>
      <c r="Z8395">
        <f t="shared" si="899"/>
      </c>
    </row>
    <row r="8396" spans="1:26" ht="15.75" thickBot="1">
      <c r="A8396" s="44"/>
      <c r="B8396" s="116"/>
      <c r="C8396" s="45"/>
      <c r="D8396" s="45"/>
      <c r="E8396" s="45"/>
      <c r="F8396" s="45"/>
      <c r="G8396" s="45"/>
      <c r="H8396" s="45"/>
      <c r="I8396" s="47"/>
      <c r="W8396">
        <f t="shared" si="896"/>
      </c>
      <c r="X8396">
        <f t="shared" si="897"/>
      </c>
      <c r="Y8396">
        <f t="shared" si="898"/>
      </c>
      <c r="Z8396">
        <f t="shared" si="899"/>
      </c>
    </row>
    <row r="8397" spans="1:26">
      <c r="A8397" s="12" t="s">
        <v>315</v>
      </c>
      <c r="B8397" s="12"/>
      <c r="W8397">
        <f t="shared" si="896"/>
      </c>
      <c r="X8397">
        <f t="shared" si="897"/>
      </c>
      <c r="Y8397">
        <f t="shared" si="898"/>
      </c>
      <c r="Z8397">
        <f t="shared" si="899"/>
      </c>
    </row>
    <row r="8398" spans="1:26">
      <c r="W8398">
        <f t="shared" si="896"/>
      </c>
      <c r="X8398">
        <f t="shared" si="897"/>
      </c>
      <c r="Y8398">
        <f t="shared" si="898"/>
      </c>
      <c r="Z8398">
        <f t="shared" si="899"/>
      </c>
    </row>
    <row r="8399" spans="1:26">
      <c r="W8399">
        <f t="shared" si="896"/>
      </c>
      <c r="X8399">
        <f t="shared" si="897"/>
      </c>
      <c r="Y8399">
        <f t="shared" si="898"/>
      </c>
      <c r="Z8399">
        <f t="shared" si="899"/>
      </c>
    </row>
    <row r="8400" spans="1:26">
      <c r="W8400">
        <f t="shared" si="896"/>
      </c>
      <c r="X8400">
        <f t="shared" si="897"/>
      </c>
      <c r="Y8400">
        <f t="shared" si="898"/>
      </c>
      <c r="Z8400">
        <f t="shared" si="899"/>
      </c>
    </row>
    <row r="8401" spans="1:26">
      <c r="W8401">
        <f t="shared" si="896"/>
      </c>
      <c r="X8401">
        <f t="shared" si="897"/>
      </c>
      <c r="Y8401">
        <f t="shared" si="898"/>
      </c>
      <c r="Z8401">
        <f t="shared" si="899"/>
      </c>
    </row>
    <row r="8402" spans="1:26">
      <c r="A8402" s="1562" t="s">
        <v>0</v>
      </c>
      <c r="B8402" s="1562"/>
      <c r="C8402" s="1562"/>
      <c r="D8402" s="1562"/>
      <c r="E8402" s="1562"/>
      <c r="F8402" s="1562"/>
      <c r="G8402" s="1562"/>
      <c r="H8402" s="1562"/>
      <c r="I8402" s="1562"/>
      <c r="W8402">
        <f t="shared" si="896"/>
      </c>
      <c r="X8402">
        <f t="shared" si="897"/>
      </c>
      <c r="Y8402">
        <f t="shared" si="898"/>
      </c>
      <c r="Z8402">
        <f t="shared" si="899"/>
      </c>
    </row>
    <row r="8403" spans="1:26">
      <c r="W8403">
        <f t="shared" si="896"/>
      </c>
      <c r="X8403">
        <f t="shared" si="897"/>
      </c>
      <c r="Y8403">
        <f t="shared" si="898"/>
      </c>
      <c r="Z8403">
        <f t="shared" si="899"/>
      </c>
    </row>
    <row r="8404" spans="1:26">
      <c r="A8404" s="1" t="s">
        <v>1</v>
      </c>
      <c r="B8404" s="1"/>
      <c r="G8404" s="489" t="s">
        <v>2</v>
      </c>
      <c r="H8404" s="3" t="s">
        <v>1878</v>
      </c>
      <c r="W8404">
        <f t="shared" si="896"/>
      </c>
      <c r="X8404">
        <f t="shared" si="897"/>
      </c>
      <c r="Y8404">
        <f t="shared" si="898"/>
      </c>
      <c r="Z8404">
        <f t="shared" si="899"/>
      </c>
    </row>
    <row r="8405" spans="1:26">
      <c r="A8405" s="1" t="inlineStr">
        <is>
          <t>Dealer-293</t>
        </is>
      </c>
      <c r="B8405" s="1"/>
      <c r="F8405" s="4"/>
      <c r="G8405" s="488" t="s">
        <v>1440</v>
      </c>
      <c r="H8405" s="582" t="s">
        <v>243</v>
      </c>
      <c r="K8405" t="s">
        <v>2228</v>
      </c>
      <c r="W8405">
        <f t="shared" si="896"/>
      </c>
      <c r="X8405">
        <f t="shared" si="897"/>
      </c>
      <c r="Y8405">
        <f t="shared" si="898"/>
      </c>
      <c r="Z8405">
        <f t="shared" si="899"/>
      </c>
    </row>
    <row r="8406" spans="1:26">
      <c r="A8406" s="1" t="inlineStr">
        <is>
          <t>Address line (redacted)</t>
        </is>
      </c>
      <c r="B8406" s="1"/>
      <c r="H8406" s="22"/>
      <c r="W8406">
        <f t="shared" si="896"/>
      </c>
      <c r="X8406">
        <f t="shared" si="897"/>
      </c>
      <c r="Y8406">
        <f t="shared" si="898"/>
      </c>
      <c r="Z8406">
        <f t="shared" si="899"/>
      </c>
    </row>
    <row r="8407" spans="1:26">
      <c r="A8407" s="1" t="inlineStr">
        <is>
          <t>Address line (redacted)</t>
        </is>
      </c>
      <c r="B8407" s="1"/>
      <c r="D8407" s="85"/>
      <c r="E8407" s="85"/>
      <c r="F8407" s="85"/>
      <c r="G8407" s="85"/>
      <c r="H8407" s="85"/>
      <c r="W8407">
        <f t="shared" si="896"/>
      </c>
      <c r="X8407">
        <f t="shared" si="897"/>
      </c>
      <c r="Y8407">
        <f t="shared" si="898"/>
      </c>
      <c r="Z8407">
        <f t="shared" si="899"/>
      </c>
    </row>
    <row r="8408" spans="1:26">
      <c r="A8408" s="268" t="s">
        <v>598</v>
      </c>
      <c r="B8408" s="243"/>
      <c r="C8408" t="inlineStr">
        <is>
          <t>Address line (redacted)</t>
        </is>
      </c>
      <c r="D8408" s="85"/>
      <c r="E8408" s="633"/>
      <c r="F8408" s="85"/>
      <c r="G8408" s="85"/>
      <c r="H8408" s="85"/>
      <c r="W8408">
        <f t="shared" si="896"/>
      </c>
      <c r="X8408">
        <f t="shared" si="897"/>
      </c>
      <c r="Y8408">
        <f t="shared" si="898"/>
      </c>
      <c r="Z8408">
        <f t="shared" si="899"/>
      </c>
    </row>
    <row r="8409" spans="1:26">
      <c r="A8409" s="49"/>
      <c r="B8409" s="87"/>
      <c r="C8409" s="634" t="inlineStr">
        <is>
          <t>PHONE-MASKED</t>
        </is>
      </c>
      <c r="W8409">
        <f t="shared" si="896"/>
      </c>
      <c r="X8409">
        <f t="shared" si="897"/>
      </c>
      <c r="Y8409">
        <f t="shared" si="898"/>
      </c>
      <c r="Z8409">
        <f t="shared" si="899"/>
      </c>
    </row>
    <row r="8410" spans="1:26">
      <c r="A8410" s="1" t="s">
        <v>5</v>
      </c>
      <c r="W8410">
        <f t="shared" si="896"/>
      </c>
      <c r="X8410">
        <f t="shared" si="897"/>
      </c>
      <c r="Y8410">
        <f t="shared" si="898"/>
      </c>
      <c r="Z8410">
        <f t="shared" si="899"/>
      </c>
    </row>
    <row r="8411" spans="1:26">
      <c r="A8411" s="1" t="s">
        <v>6</v>
      </c>
      <c r="W8411">
        <f t="shared" si="896"/>
      </c>
      <c r="X8411">
        <f t="shared" si="897"/>
      </c>
      <c r="Y8411">
        <f t="shared" si="898"/>
      </c>
      <c r="Z8411">
        <f t="shared" si="899"/>
      </c>
    </row>
    <row r="8412" spans="1:26">
      <c r="A8412" s="1" t="s">
        <v>7</v>
      </c>
      <c r="W8412">
        <f t="shared" si="896"/>
      </c>
      <c r="X8412">
        <f t="shared" si="897"/>
      </c>
      <c r="Y8412">
        <f t="shared" si="898"/>
      </c>
      <c r="Z8412">
        <f t="shared" si="899"/>
      </c>
    </row>
    <row r="8413" spans="1:26" ht="24">
      <c r="A8413" s="88" t="s">
        <v>8</v>
      </c>
      <c r="B8413" s="89" t="s">
        <v>9</v>
      </c>
      <c r="C8413" s="89" t="s">
        <v>10</v>
      </c>
      <c r="D8413" s="34" t="s">
        <v>11</v>
      </c>
      <c r="E8413" s="34" t="s">
        <v>12</v>
      </c>
      <c r="F8413" s="34" t="s">
        <v>13</v>
      </c>
      <c r="G8413" s="34" t="s">
        <v>14</v>
      </c>
      <c r="H8413" s="88" t="s">
        <v>15</v>
      </c>
      <c r="I8413" s="90" t="s">
        <v>16</v>
      </c>
      <c r="W8413">
        <f t="shared" si="896"/>
      </c>
      <c r="X8413">
        <f t="shared" si="897"/>
      </c>
      <c r="Y8413">
        <f t="shared" si="898"/>
      </c>
      <c r="Z8413">
        <f t="shared" si="899"/>
      </c>
    </row>
    <row r="8414" spans="1:26">
      <c r="A8414" s="5"/>
      <c r="B8414" s="1564" t="s">
        <v>369</v>
      </c>
      <c r="C8414" s="1565"/>
      <c r="D8414" s="5"/>
      <c r="E8414" s="5"/>
      <c r="F8414" s="5"/>
      <c r="G8414" s="5"/>
      <c r="H8414" s="5"/>
      <c r="I8414" s="183"/>
      <c r="W8414">
        <f t="shared" si="896"/>
      </c>
      <c r="X8414">
        <f t="shared" si="897"/>
      </c>
      <c r="Y8414">
        <f t="shared" si="898"/>
      </c>
      <c r="Z8414">
        <f t="shared" si="899"/>
      </c>
    </row>
    <row r="8415" spans="1:26">
      <c r="A8415" s="5">
        <v>1</v>
      </c>
      <c r="B8415" s="20" t="s">
        <v>1676</v>
      </c>
      <c r="C8415" s="5" t="s">
        <v>1211</v>
      </c>
      <c r="D8415" s="1666">
        <v>1</v>
      </c>
      <c r="E8415" s="5">
        <v>25</v>
      </c>
      <c r="F8415" s="5">
        <v>100</v>
      </c>
      <c r="G8415" s="5">
        <f t="shared" ref="G8415:G8420" si="900">+F8415</f>
      </c>
      <c r="H8415" s="7">
        <v>1</v>
      </c>
      <c r="I8415" s="183">
        <f>+H8415*G8415</f>
      </c>
      <c r="W8415">
        <f t="shared" si="896"/>
      </c>
      <c r="X8415">
        <f t="shared" si="897"/>
      </c>
      <c r="Y8415">
        <f t="shared" si="898"/>
      </c>
      <c r="Z8415">
        <f t="shared" si="899"/>
      </c>
    </row>
    <row r="8416" spans="1:26">
      <c r="A8416" s="5">
        <v>2</v>
      </c>
      <c r="B8416" s="20" t="s">
        <v>600</v>
      </c>
      <c r="C8416" s="5" t="s">
        <v>601</v>
      </c>
      <c r="D8416" s="1708"/>
      <c r="E8416" s="5">
        <v>25</v>
      </c>
      <c r="F8416" s="5">
        <v>100</v>
      </c>
      <c r="G8416" s="5">
        <f t="shared" si="900"/>
      </c>
      <c r="H8416" s="7">
        <v>1</v>
      </c>
      <c r="I8416" s="183">
        <f>+H8416*G8416</f>
      </c>
      <c r="W8416">
        <f t="shared" si="896"/>
      </c>
      <c r="X8416">
        <f t="shared" si="897"/>
      </c>
      <c r="Y8416">
        <f t="shared" si="898"/>
      </c>
      <c r="Z8416">
        <f t="shared" si="899"/>
      </c>
    </row>
    <row r="8417" spans="1:26">
      <c r="A8417" s="5">
        <v>3</v>
      </c>
      <c r="B8417" s="20" t="s">
        <v>1128</v>
      </c>
      <c r="C8417" s="5" t="s">
        <v>592</v>
      </c>
      <c r="D8417" s="1708"/>
      <c r="E8417" s="5">
        <v>25</v>
      </c>
      <c r="F8417" s="5">
        <v>100</v>
      </c>
      <c r="G8417" s="5">
        <f t="shared" si="900"/>
      </c>
      <c r="H8417" s="7">
        <v>1</v>
      </c>
      <c r="I8417" s="183">
        <f>+H8417*G8417</f>
      </c>
      <c r="W8417">
        <f t="shared" si="896"/>
      </c>
      <c r="X8417">
        <f t="shared" si="897"/>
      </c>
      <c r="Y8417">
        <f t="shared" si="898"/>
      </c>
      <c r="Z8417">
        <f t="shared" si="899"/>
      </c>
    </row>
    <row r="8418" spans="1:26">
      <c r="A8418" s="5">
        <v>4</v>
      </c>
      <c r="B8418" s="20" t="s">
        <v>1231</v>
      </c>
      <c r="C8418" s="5" t="s">
        <v>1232</v>
      </c>
      <c r="D8418" s="1708"/>
      <c r="E8418" s="5">
        <v>25</v>
      </c>
      <c r="F8418" s="5">
        <v>25</v>
      </c>
      <c r="G8418" s="5">
        <f t="shared" si="900"/>
      </c>
      <c r="H8418" s="7">
        <v>1</v>
      </c>
      <c r="I8418" s="183">
        <f>+H8418*G8418</f>
      </c>
      <c r="W8418">
        <f t="shared" si="896"/>
      </c>
      <c r="X8418">
        <f t="shared" si="897"/>
      </c>
      <c r="Y8418">
        <f t="shared" si="898"/>
      </c>
      <c r="Z8418">
        <f t="shared" si="899"/>
      </c>
    </row>
    <row r="8419" spans="1:26" ht="24">
      <c r="A8419" s="19">
        <v>5</v>
      </c>
      <c r="B8419" s="104" t="s">
        <v>1376</v>
      </c>
      <c r="C8419" s="19" t="s">
        <v>1377</v>
      </c>
      <c r="D8419" s="1708"/>
      <c r="E8419" s="5">
        <v>25</v>
      </c>
      <c r="F8419" s="5">
        <v>25</v>
      </c>
      <c r="G8419" s="5">
        <f t="shared" si="900"/>
      </c>
      <c r="H8419" s="347">
        <v>1</v>
      </c>
      <c r="I8419" s="183">
        <f>+H8419*G8419</f>
      </c>
      <c r="W8419">
        <f t="shared" si="896"/>
      </c>
      <c r="X8419">
        <f t="shared" si="897"/>
      </c>
      <c r="Y8419">
        <f t="shared" si="898"/>
      </c>
      <c r="Z8419">
        <f t="shared" si="899"/>
      </c>
    </row>
    <row r="8420" spans="1:26">
      <c r="A8420" s="5"/>
      <c r="B8420" s="8" t="s">
        <v>2233</v>
      </c>
      <c r="C8420" s="9"/>
      <c r="D8420" s="1667"/>
      <c r="E8420" s="5"/>
      <c r="F8420" s="5">
        <v>1</v>
      </c>
      <c r="G8420" s="5">
        <f t="shared" si="900"/>
      </c>
      <c r="H8420" s="5"/>
      <c r="I8420" s="183"/>
      <c r="W8420">
        <f t="shared" si="896"/>
      </c>
      <c r="X8420">
        <f t="shared" si="897"/>
      </c>
      <c r="Y8420">
        <f t="shared" si="898"/>
      </c>
      <c r="Z8420">
        <f t="shared" si="899"/>
      </c>
    </row>
    <row r="8421" spans="1:26">
      <c r="A8421" s="5"/>
      <c r="B8421" s="8"/>
      <c r="C8421" s="9"/>
      <c r="D8421" s="5"/>
      <c r="E8421" s="5"/>
      <c r="F8421" s="5"/>
      <c r="G8421" s="5"/>
      <c r="H8421" s="5"/>
      <c r="I8421" s="183"/>
      <c r="W8421">
        <f t="shared" si="896"/>
      </c>
      <c r="X8421">
        <f t="shared" si="897"/>
      </c>
      <c r="Y8421">
        <f t="shared" si="898"/>
      </c>
      <c r="Z8421">
        <f t="shared" si="899"/>
      </c>
    </row>
    <row r="8422" spans="1:26">
      <c r="A8422" s="5"/>
      <c r="B8422" s="8"/>
      <c r="C8422" s="9"/>
      <c r="D8422" s="5"/>
      <c r="E8422" s="5"/>
      <c r="F8422" s="5"/>
      <c r="G8422" s="5"/>
      <c r="H8422" s="5"/>
      <c r="I8422" s="183"/>
      <c r="W8422">
        <f t="shared" si="896"/>
      </c>
      <c r="X8422">
        <f t="shared" si="897"/>
      </c>
      <c r="Y8422">
        <f t="shared" si="898"/>
      </c>
      <c r="Z8422">
        <f t="shared" si="899"/>
      </c>
    </row>
    <row r="8423" spans="1:26">
      <c r="A8423" s="5"/>
      <c r="B8423" s="1611" t="s">
        <v>2125</v>
      </c>
      <c r="C8423" s="1612"/>
      <c r="D8423" s="5"/>
      <c r="E8423" s="5"/>
      <c r="F8423" s="5"/>
      <c r="G8423" s="5"/>
      <c r="H8423" s="5"/>
      <c r="I8423" s="183"/>
      <c r="W8423">
        <f t="shared" si="896"/>
      </c>
      <c r="X8423">
        <f t="shared" si="897"/>
      </c>
      <c r="Y8423">
        <f t="shared" si="898"/>
      </c>
      <c r="Z8423">
        <f t="shared" si="899"/>
      </c>
    </row>
    <row r="8424" spans="1:26">
      <c r="A8424" s="5"/>
      <c r="B8424" s="1694"/>
      <c r="C8424" s="1695"/>
      <c r="D8424" s="5"/>
      <c r="E8424" s="5"/>
      <c r="F8424" s="5"/>
      <c r="G8424" s="5"/>
      <c r="H8424" s="5"/>
      <c r="I8424" s="183"/>
      <c r="W8424">
        <f t="shared" si="896"/>
      </c>
      <c r="X8424">
        <f t="shared" si="897"/>
      </c>
      <c r="Y8424">
        <f t="shared" si="898"/>
      </c>
      <c r="Z8424">
        <f t="shared" si="899"/>
      </c>
    </row>
    <row r="8425" spans="1:26">
      <c r="A8425" s="5"/>
      <c r="B8425" s="1613"/>
      <c r="C8425" s="1614"/>
      <c r="D8425" s="5"/>
      <c r="E8425" s="5"/>
      <c r="F8425" s="5"/>
      <c r="G8425" s="5"/>
      <c r="H8425" s="5"/>
      <c r="I8425" s="183"/>
      <c r="W8425">
        <f t="shared" si="896"/>
      </c>
      <c r="X8425">
        <f t="shared" si="897"/>
      </c>
      <c r="Y8425">
        <f t="shared" si="898"/>
      </c>
      <c r="Z8425">
        <f t="shared" si="899"/>
      </c>
    </row>
    <row r="8426" spans="1:26">
      <c r="A8426" s="5"/>
      <c r="B8426" s="8"/>
      <c r="C8426" s="5"/>
      <c r="D8426" s="5"/>
      <c r="E8426" s="16"/>
      <c r="F8426" s="5"/>
      <c r="G8426" s="5"/>
      <c r="H8426" s="5"/>
      <c r="I8426" s="183"/>
      <c r="W8426">
        <f t="shared" si="896"/>
      </c>
      <c r="X8426">
        <f t="shared" si="897"/>
      </c>
      <c r="Y8426">
        <f t="shared" si="898"/>
      </c>
      <c r="Z8426">
        <f t="shared" si="899"/>
      </c>
    </row>
    <row r="8427" spans="1:26">
      <c r="A8427" s="5"/>
      <c r="B8427" s="8"/>
      <c r="C8427" s="9"/>
      <c r="D8427" s="5"/>
      <c r="E8427" s="16"/>
      <c r="F8427" s="5"/>
      <c r="G8427" s="5"/>
      <c r="H8427" s="5"/>
      <c r="I8427" s="183"/>
      <c r="W8427">
        <f t="shared" si="896"/>
      </c>
      <c r="X8427">
        <f t="shared" si="897"/>
      </c>
      <c r="Y8427">
        <f t="shared" si="898"/>
      </c>
      <c r="Z8427">
        <f t="shared" si="899"/>
      </c>
    </row>
    <row r="8428" spans="1:26">
      <c r="A8428" s="5"/>
      <c r="B8428" s="8"/>
      <c r="C8428" s="5"/>
      <c r="D8428" s="5"/>
      <c r="E8428" s="16"/>
      <c r="F8428" s="5"/>
      <c r="G8428" s="5"/>
      <c r="H8428" s="5"/>
      <c r="I8428" s="183"/>
      <c r="W8428">
        <f t="shared" si="896"/>
      </c>
      <c r="X8428">
        <f t="shared" si="897"/>
      </c>
      <c r="Y8428">
        <f t="shared" si="898"/>
      </c>
      <c r="Z8428">
        <f t="shared" si="899"/>
      </c>
    </row>
    <row r="8429" spans="1:26">
      <c r="A8429" s="5"/>
      <c r="B8429" s="15"/>
      <c r="C8429" s="9"/>
      <c r="D8429" s="5"/>
      <c r="E8429" s="16"/>
      <c r="F8429" s="5"/>
      <c r="G8429" s="5"/>
      <c r="H8429" s="16"/>
      <c r="I8429" s="183"/>
      <c r="W8429">
        <f t="shared" si="896"/>
      </c>
      <c r="X8429">
        <f t="shared" si="897"/>
      </c>
      <c r="Y8429">
        <f t="shared" si="898"/>
      </c>
      <c r="Z8429">
        <f t="shared" si="899"/>
      </c>
    </row>
    <row r="8430" spans="1:26">
      <c r="A8430" s="10"/>
      <c r="B8430" s="10"/>
      <c r="C8430" s="10"/>
      <c r="D8430" s="10"/>
      <c r="E8430" s="10"/>
      <c r="F8430" s="10"/>
      <c r="G8430" s="10"/>
      <c r="H8430" s="10"/>
      <c r="I8430" s="97"/>
      <c r="W8430">
        <f t="shared" si="896"/>
      </c>
      <c r="X8430">
        <f t="shared" si="897"/>
      </c>
      <c r="Y8430">
        <f t="shared" si="898"/>
      </c>
      <c r="Z8430">
        <f t="shared" si="899"/>
      </c>
    </row>
    <row r="8431" spans="1:26" ht="15.75" thickBot="1">
      <c r="A8431" s="10"/>
      <c r="B8431" s="80" t="s">
        <v>20</v>
      </c>
      <c r="C8431" s="35"/>
      <c r="D8431" s="35"/>
      <c r="E8431" s="35"/>
      <c r="F8431" s="35"/>
      <c r="G8431" s="35"/>
      <c r="H8431" s="35"/>
      <c r="I8431" s="98"/>
      <c r="W8431">
        <f t="shared" si="896"/>
      </c>
      <c r="X8431">
        <f t="shared" si="897"/>
      </c>
      <c r="Y8431">
        <f t="shared" si="898"/>
      </c>
      <c r="Z8431">
        <f t="shared" si="899"/>
      </c>
    </row>
    <row r="8432" spans="1:26" ht="15.75" thickBot="1">
      <c r="A8432" s="99"/>
      <c r="B8432" s="81"/>
      <c r="C8432" s="39" t="s">
        <v>21</v>
      </c>
      <c r="D8432" s="40">
        <f>SUM(D8414:D8431)</f>
      </c>
      <c r="E8432" s="41">
        <f>IF(H8432=I8432,"OK","NO")</f>
      </c>
      <c r="F8432" s="40">
        <f>SUM(F8414:F8431)</f>
      </c>
      <c r="G8432" s="40">
        <f>SUM(G8414:G8431)</f>
      </c>
      <c r="H8432" s="42">
        <f>SUMPRODUCT(H8414:H8431,G8414:G8431)</f>
      </c>
      <c r="I8432" s="43">
        <f>SUM(I8411:I8431)</f>
      </c>
      <c r="W8432">
        <f t="shared" si="896"/>
      </c>
      <c r="X8432">
        <f t="shared" si="897"/>
      </c>
      <c r="Y8432">
        <f t="shared" si="898"/>
      </c>
      <c r="Z8432">
        <f t="shared" si="899"/>
      </c>
    </row>
    <row r="8433" spans="1:26">
      <c r="A8433" s="10"/>
      <c r="B8433" s="10"/>
      <c r="C8433" s="91"/>
      <c r="D8433" s="91"/>
      <c r="E8433" s="91"/>
      <c r="F8433" s="91"/>
      <c r="G8433" s="91"/>
      <c r="H8433" s="91"/>
      <c r="I8433" s="91"/>
      <c r="W8433">
        <f t="shared" si="896"/>
      </c>
      <c r="X8433">
        <f t="shared" si="897"/>
      </c>
      <c r="Y8433">
        <f t="shared" si="898"/>
      </c>
      <c r="Z8433">
        <f t="shared" si="899"/>
      </c>
    </row>
    <row r="8434" spans="1:26">
      <c r="A8434" s="12" t="s">
        <v>315</v>
      </c>
      <c r="B8434" s="12"/>
      <c r="C8434" s="12"/>
      <c r="D8434" s="13"/>
      <c r="E8434" s="14"/>
      <c r="F8434" s="14"/>
      <c r="G8434" s="14"/>
      <c r="H8434" s="2"/>
      <c r="I8434" s="12"/>
      <c r="W8434">
        <f t="shared" si="896"/>
      </c>
      <c r="X8434">
        <f t="shared" si="897"/>
      </c>
      <c r="Y8434">
        <f t="shared" si="898"/>
      </c>
      <c r="Z8434">
        <f t="shared" si="899"/>
      </c>
    </row>
    <row r="8435" spans="1:26">
      <c r="W8435">
        <f t="shared" si="896"/>
      </c>
      <c r="X8435">
        <f t="shared" si="897"/>
      </c>
      <c r="Y8435">
        <f t="shared" si="898"/>
      </c>
      <c r="Z8435">
        <f t="shared" si="899"/>
      </c>
    </row>
    <row r="8436" spans="1:26">
      <c r="W8436">
        <f t="shared" si="896"/>
      </c>
      <c r="X8436">
        <f t="shared" si="897"/>
      </c>
      <c r="Y8436">
        <f t="shared" si="898"/>
      </c>
      <c r="Z8436">
        <f t="shared" si="899"/>
      </c>
    </row>
    <row r="8437" spans="1:26">
      <c r="W8437">
        <f t="shared" si="896"/>
      </c>
      <c r="X8437">
        <f t="shared" si="897"/>
      </c>
      <c r="Y8437">
        <f t="shared" si="898"/>
      </c>
      <c r="Z8437">
        <f t="shared" si="899"/>
      </c>
    </row>
    <row r="8438" spans="1:26">
      <c r="W8438">
        <f t="shared" si="896"/>
      </c>
      <c r="X8438">
        <f t="shared" si="897"/>
      </c>
      <c r="Y8438">
        <f t="shared" si="898"/>
      </c>
      <c r="Z8438">
        <f t="shared" si="899"/>
      </c>
    </row>
    <row r="8439" spans="1:26">
      <c r="W8439">
        <f t="shared" si="896"/>
      </c>
      <c r="X8439">
        <f t="shared" si="897"/>
      </c>
      <c r="Y8439">
        <f t="shared" si="898"/>
      </c>
      <c r="Z8439">
        <f t="shared" si="899"/>
      </c>
    </row>
    <row r="8440" spans="1:26">
      <c r="W8440">
        <f t="shared" si="896"/>
      </c>
      <c r="X8440">
        <f t="shared" si="897"/>
      </c>
      <c r="Y8440">
        <f t="shared" si="898"/>
      </c>
      <c r="Z8440">
        <f t="shared" si="899"/>
      </c>
    </row>
    <row r="8441" spans="1:26">
      <c r="A8441" s="1562" t="s">
        <v>0</v>
      </c>
      <c r="B8441" s="1562"/>
      <c r="C8441" s="1562"/>
      <c r="D8441" s="1562"/>
      <c r="E8441" s="1562"/>
      <c r="F8441" s="1562"/>
      <c r="G8441" s="1562"/>
      <c r="H8441" s="1562"/>
      <c r="I8441" s="1562"/>
      <c r="W8441">
        <f t="shared" si="896"/>
      </c>
      <c r="X8441">
        <f t="shared" si="897"/>
      </c>
      <c r="Y8441">
        <f t="shared" si="898"/>
      </c>
      <c r="Z8441">
        <f t="shared" si="899"/>
      </c>
    </row>
    <row r="8442" spans="1:26">
      <c r="W8442">
        <f t="shared" si="896"/>
      </c>
      <c r="X8442">
        <f t="shared" si="897"/>
      </c>
      <c r="Y8442">
        <f t="shared" si="898"/>
      </c>
      <c r="Z8442">
        <f t="shared" si="899"/>
      </c>
    </row>
    <row r="8443" spans="1:26">
      <c r="A8443" s="1" t="s">
        <v>1</v>
      </c>
      <c r="B8443" s="1"/>
      <c r="G8443" s="489" t="s">
        <v>2</v>
      </c>
      <c r="H8443" s="3" t="s">
        <v>1882</v>
      </c>
      <c r="W8443">
        <f t="shared" si="896"/>
      </c>
      <c r="X8443">
        <f t="shared" si="897"/>
      </c>
      <c r="Y8443">
        <f t="shared" si="898"/>
      </c>
      <c r="Z8443">
        <f t="shared" si="899"/>
      </c>
    </row>
    <row r="8444" spans="1:26">
      <c r="A8444" s="1" t="inlineStr">
        <is>
          <t>Dealer-335</t>
        </is>
      </c>
      <c r="B8444" s="1"/>
      <c r="F8444" s="4"/>
      <c r="G8444" s="488" t="s">
        <v>1440</v>
      </c>
      <c r="H8444" s="1" t="s">
        <v>244</v>
      </c>
      <c r="W8444">
        <f t="shared" si="896"/>
      </c>
      <c r="X8444">
        <f t="shared" si="897"/>
      </c>
      <c r="Y8444">
        <f t="shared" si="898"/>
      </c>
      <c r="Z8444">
        <f t="shared" si="899"/>
      </c>
    </row>
    <row r="8445" spans="1:26">
      <c r="A8445" s="1" t="inlineStr">
        <is>
          <t>Dealer-336</t>
        </is>
      </c>
      <c r="B8445" s="1"/>
      <c r="H8445" s="22"/>
      <c r="W8445">
        <f t="shared" si="896"/>
      </c>
      <c r="X8445">
        <f t="shared" si="897"/>
      </c>
      <c r="Y8445">
        <f t="shared" si="898"/>
      </c>
      <c r="Z8445">
        <f t="shared" si="899"/>
      </c>
    </row>
    <row r="8446" spans="1:26">
      <c r="A8446" s="1" t="inlineStr">
        <is>
          <t>Address line (redacted)</t>
        </is>
      </c>
      <c r="B8446" s="1"/>
      <c r="D8446" s="85"/>
      <c r="E8446" s="85"/>
      <c r="F8446" s="85"/>
      <c r="G8446" s="85"/>
      <c r="H8446" s="85"/>
      <c r="W8446">
        <f t="shared" si="896"/>
      </c>
      <c r="X8446">
        <f t="shared" si="897"/>
      </c>
      <c r="Y8446">
        <f t="shared" si="898"/>
      </c>
      <c r="Z8446">
        <f t="shared" si="899"/>
      </c>
    </row>
    <row r="8447" spans="1:26">
      <c r="A8447" s="268" t="s">
        <v>598</v>
      </c>
      <c r="B8447" s="243"/>
      <c r="D8447" s="85"/>
      <c r="E8447" s="85"/>
      <c r="F8447" s="85"/>
      <c r="G8447" s="85"/>
      <c r="H8447" s="85"/>
      <c r="W8447">
        <f t="shared" si="896"/>
      </c>
      <c r="X8447">
        <f t="shared" si="897"/>
      </c>
      <c r="Y8447">
        <f t="shared" si="898"/>
      </c>
      <c r="Z8447">
        <f t="shared" si="899"/>
      </c>
    </row>
    <row r="8448" spans="1:26">
      <c r="A8448" s="49"/>
      <c r="B8448" s="87"/>
      <c r="W8448">
        <f t="shared" si="896"/>
      </c>
      <c r="X8448">
        <f t="shared" si="897"/>
      </c>
      <c r="Y8448">
        <f t="shared" si="898"/>
      </c>
      <c r="Z8448">
        <f t="shared" si="899"/>
      </c>
    </row>
    <row r="8449" spans="1:26">
      <c r="A8449" s="1" t="s">
        <v>5</v>
      </c>
      <c r="W8449">
        <f t="shared" si="896"/>
      </c>
      <c r="X8449">
        <f t="shared" si="897"/>
      </c>
      <c r="Y8449">
        <f t="shared" si="898"/>
      </c>
      <c r="Z8449">
        <f t="shared" si="899"/>
      </c>
    </row>
    <row r="8450" spans="1:26">
      <c r="A8450" s="1" t="s">
        <v>6</v>
      </c>
      <c r="W8450">
        <f t="shared" si="896"/>
      </c>
      <c r="X8450">
        <f t="shared" si="897"/>
      </c>
      <c r="Y8450">
        <f t="shared" si="898"/>
      </c>
      <c r="Z8450">
        <f t="shared" si="899"/>
      </c>
    </row>
    <row r="8451" spans="1:26">
      <c r="A8451" s="1" t="s">
        <v>7</v>
      </c>
      <c r="W8451">
        <f t="shared" si="896"/>
      </c>
      <c r="X8451">
        <f t="shared" si="897"/>
      </c>
      <c r="Y8451">
        <f t="shared" si="898"/>
      </c>
      <c r="Z8451">
        <f t="shared" si="899"/>
      </c>
    </row>
    <row r="8452" spans="1:26" ht="24">
      <c r="A8452" s="88" t="s">
        <v>8</v>
      </c>
      <c r="B8452" s="89" t="s">
        <v>9</v>
      </c>
      <c r="C8452" s="89" t="s">
        <v>10</v>
      </c>
      <c r="D8452" s="34" t="s">
        <v>11</v>
      </c>
      <c r="E8452" s="34" t="s">
        <v>12</v>
      </c>
      <c r="F8452" s="34" t="s">
        <v>13</v>
      </c>
      <c r="G8452" s="34" t="s">
        <v>14</v>
      </c>
      <c r="H8452" s="88" t="s">
        <v>15</v>
      </c>
      <c r="I8452" s="90" t="s">
        <v>16</v>
      </c>
      <c r="W8452">
        <f t="shared" ref="W8452:W8515" si="901">IF(LEFT($H8452&amp;"",5)="2019-",$H8452,W8451)</f>
      </c>
      <c r="X8452">
        <f t="shared" ref="X8452:X8515" si="902">IF($W8452="",0,IF(COUNTIF($AB$2:$AB$80,$W8452)&gt;0,1,0))</f>
      </c>
      <c r="Y8452">
        <f t="shared" ref="Y8452:Y8515" si="903">IF($C8452="","",UPPER(TRIM(IFERROR(LEFT($C8452&amp;"",FIND("/",$C8452&amp;"")-1),$C8452&amp;""))))</f>
      </c>
      <c r="Z8452">
        <f t="shared" ref="Z8452:Z8515" si="904">IFERROR(IF(ISNUMBER($G8452),$G8452,0),0)</f>
      </c>
    </row>
    <row r="8453" spans="1:26">
      <c r="A8453" s="5"/>
      <c r="B8453" s="1564" t="s">
        <v>1181</v>
      </c>
      <c r="C8453" s="1565"/>
      <c r="D8453" s="5"/>
      <c r="E8453" s="5"/>
      <c r="F8453" s="5"/>
      <c r="G8453" s="5"/>
      <c r="H8453" s="5"/>
      <c r="I8453" s="183"/>
      <c r="W8453">
        <f t="shared" si="901"/>
      </c>
      <c r="X8453">
        <f t="shared" si="902"/>
      </c>
      <c r="Y8453">
        <f t="shared" si="903"/>
      </c>
      <c r="Z8453">
        <f t="shared" si="904"/>
      </c>
    </row>
    <row r="8454" spans="1:26">
      <c r="A8454" s="5"/>
      <c r="B8454" s="20" t="s">
        <v>1886</v>
      </c>
      <c r="C8454" s="5" t="s">
        <v>1887</v>
      </c>
      <c r="D8454" s="5">
        <v>1</v>
      </c>
      <c r="E8454" s="5">
        <v>10</v>
      </c>
      <c r="F8454" s="5">
        <f>+E8454</f>
      </c>
      <c r="G8454" s="5">
        <f>+F8454</f>
      </c>
      <c r="H8454" s="7">
        <v>1</v>
      </c>
      <c r="I8454" s="183">
        <f t="shared" ref="I8454:I8462" si="905">+H8454*G8454</f>
      </c>
      <c r="J8454">
        <f>+H8454*G8454</f>
      </c>
      <c r="W8454">
        <f t="shared" si="901"/>
      </c>
      <c r="X8454">
        <f t="shared" si="902"/>
      </c>
      <c r="Y8454">
        <f t="shared" si="903"/>
      </c>
      <c r="Z8454">
        <f t="shared" si="904"/>
      </c>
    </row>
    <row r="8455" spans="1:26">
      <c r="A8455" s="5"/>
      <c r="B8455" s="20" t="s">
        <v>1888</v>
      </c>
      <c r="C8455" s="5" t="s">
        <v>1889</v>
      </c>
      <c r="D8455" s="5">
        <v>1</v>
      </c>
      <c r="E8455" s="5">
        <v>10</v>
      </c>
      <c r="F8455" s="5">
        <f>+E8455</f>
      </c>
      <c r="G8455" s="5">
        <f>+F8455</f>
      </c>
      <c r="H8455" s="7">
        <v>1</v>
      </c>
      <c r="I8455" s="183">
        <f t="shared" si="905"/>
      </c>
      <c r="J8455">
        <f>+H8455*G8455</f>
      </c>
      <c r="W8455">
        <f t="shared" si="901"/>
      </c>
      <c r="X8455">
        <f t="shared" si="902"/>
      </c>
      <c r="Y8455">
        <f t="shared" si="903"/>
      </c>
      <c r="Z8455">
        <f t="shared" si="904"/>
      </c>
    </row>
    <row r="8456" spans="1:26">
      <c r="A8456" s="5"/>
      <c r="B8456" s="20" t="s">
        <v>1436</v>
      </c>
      <c r="C8456" s="5" t="s">
        <v>1437</v>
      </c>
      <c r="D8456" s="5">
        <v>1</v>
      </c>
      <c r="E8456" s="5">
        <v>10</v>
      </c>
      <c r="F8456" s="5">
        <f>+E8456</f>
      </c>
      <c r="G8456" s="5">
        <f t="shared" ref="G8456:G8462" si="906">+F8456</f>
      </c>
      <c r="H8456" s="7">
        <v>1</v>
      </c>
      <c r="I8456" s="183">
        <f t="shared" si="905"/>
      </c>
      <c r="J8456">
        <f>+H8456*G8456</f>
      </c>
      <c r="W8456">
        <f t="shared" si="901"/>
      </c>
      <c r="X8456">
        <f t="shared" si="902"/>
      </c>
      <c r="Y8456">
        <f t="shared" si="903"/>
      </c>
      <c r="Z8456">
        <f t="shared" si="904"/>
      </c>
    </row>
    <row r="8457" spans="1:26">
      <c r="A8457" s="5"/>
      <c r="B8457" s="20" t="s">
        <v>1179</v>
      </c>
      <c r="C8457" s="5" t="s">
        <v>1180</v>
      </c>
      <c r="D8457" s="5">
        <v>1</v>
      </c>
      <c r="E8457" s="5">
        <v>10</v>
      </c>
      <c r="F8457" s="5">
        <f t="shared" ref="F8457:F8462" si="907">+E8457</f>
      </c>
      <c r="G8457" s="5">
        <f t="shared" si="906"/>
      </c>
      <c r="H8457" s="7">
        <v>1</v>
      </c>
      <c r="I8457" s="183">
        <f t="shared" si="905"/>
      </c>
      <c r="J8457">
        <f t="shared" ref="J8457:J8520" si="908">+H8457*G8457</f>
      </c>
      <c r="W8457">
        <f t="shared" si="901"/>
      </c>
      <c r="X8457">
        <f t="shared" si="902"/>
      </c>
      <c r="Y8457">
        <f t="shared" si="903"/>
      </c>
      <c r="Z8457">
        <f t="shared" si="904"/>
      </c>
    </row>
    <row r="8458" spans="1:26">
      <c r="A8458" s="5"/>
      <c r="B8458" s="20" t="s">
        <v>1177</v>
      </c>
      <c r="C8458" s="5" t="s">
        <v>1178</v>
      </c>
      <c r="D8458" s="5">
        <v>1</v>
      </c>
      <c r="E8458" s="5">
        <v>10</v>
      </c>
      <c r="F8458" s="5">
        <f t="shared" si="907"/>
      </c>
      <c r="G8458" s="5">
        <f t="shared" si="906"/>
      </c>
      <c r="H8458" s="5">
        <v>1</v>
      </c>
      <c r="I8458" s="183">
        <f t="shared" si="905"/>
      </c>
      <c r="J8458">
        <f t="shared" si="908"/>
      </c>
      <c r="W8458">
        <f t="shared" si="901"/>
      </c>
      <c r="X8458">
        <f t="shared" si="902"/>
      </c>
      <c r="Y8458">
        <f t="shared" si="903"/>
      </c>
      <c r="Z8458">
        <f t="shared" si="904"/>
      </c>
    </row>
    <row r="8459" spans="1:26" ht="24">
      <c r="A8459" s="5"/>
      <c r="B8459" s="20" t="s">
        <v>1890</v>
      </c>
      <c r="C8459" s="5" t="s">
        <v>1891</v>
      </c>
      <c r="D8459" s="119">
        <v>1</v>
      </c>
      <c r="E8459" s="119">
        <v>5</v>
      </c>
      <c r="F8459" s="5">
        <f t="shared" si="907"/>
      </c>
      <c r="G8459" s="5">
        <f t="shared" si="906"/>
      </c>
      <c r="H8459" s="5">
        <v>1</v>
      </c>
      <c r="I8459" s="183">
        <f t="shared" si="905"/>
      </c>
      <c r="J8459">
        <f t="shared" si="908"/>
      </c>
      <c r="W8459">
        <f t="shared" si="901"/>
      </c>
      <c r="X8459">
        <f t="shared" si="902"/>
      </c>
      <c r="Y8459">
        <f t="shared" si="903"/>
      </c>
      <c r="Z8459">
        <f t="shared" si="904"/>
      </c>
    </row>
    <row r="8460" spans="1:26" ht="24">
      <c r="A8460" s="5"/>
      <c r="B8460" s="20" t="s">
        <v>1892</v>
      </c>
      <c r="C8460" s="5" t="s">
        <v>1893</v>
      </c>
      <c r="D8460" s="5">
        <v>1</v>
      </c>
      <c r="E8460" s="5">
        <v>10</v>
      </c>
      <c r="F8460" s="5">
        <f t="shared" si="907"/>
      </c>
      <c r="G8460" s="5">
        <f t="shared" si="906"/>
      </c>
      <c r="H8460" s="5">
        <v>1</v>
      </c>
      <c r="I8460" s="183">
        <f t="shared" si="905"/>
      </c>
      <c r="J8460">
        <f t="shared" si="908"/>
      </c>
      <c r="W8460">
        <f t="shared" si="901"/>
      </c>
      <c r="X8460">
        <f t="shared" si="902"/>
      </c>
      <c r="Y8460">
        <f t="shared" si="903"/>
      </c>
      <c r="Z8460">
        <f t="shared" si="904"/>
      </c>
    </row>
    <row r="8461" spans="1:26">
      <c r="A8461" s="5"/>
      <c r="B8461" s="20" t="s">
        <v>1524</v>
      </c>
      <c r="C8461" s="19" t="s">
        <v>1525</v>
      </c>
      <c r="D8461" s="432">
        <v>1</v>
      </c>
      <c r="E8461" s="432">
        <v>5</v>
      </c>
      <c r="F8461" s="5">
        <f t="shared" si="907"/>
      </c>
      <c r="G8461" s="5">
        <f t="shared" si="906"/>
      </c>
      <c r="H8461" s="19">
        <v>1</v>
      </c>
      <c r="I8461" s="183">
        <f t="shared" si="905"/>
      </c>
      <c r="J8461">
        <f t="shared" si="908"/>
      </c>
      <c r="W8461">
        <f t="shared" si="901"/>
      </c>
      <c r="X8461">
        <f t="shared" si="902"/>
      </c>
      <c r="Y8461">
        <f t="shared" si="903"/>
      </c>
      <c r="Z8461">
        <f t="shared" si="904"/>
      </c>
    </row>
    <row r="8462" spans="1:26">
      <c r="A8462" s="5"/>
      <c r="B8462" s="20" t="s">
        <v>1894</v>
      </c>
      <c r="C8462" s="19" t="s">
        <v>1895</v>
      </c>
      <c r="D8462" s="19">
        <v>1</v>
      </c>
      <c r="E8462" s="19">
        <v>5</v>
      </c>
      <c r="F8462" s="5">
        <f t="shared" si="907"/>
      </c>
      <c r="G8462" s="5">
        <f t="shared" si="906"/>
      </c>
      <c r="H8462" s="19">
        <v>1</v>
      </c>
      <c r="I8462" s="183">
        <f t="shared" si="905"/>
      </c>
      <c r="J8462">
        <f t="shared" si="908"/>
      </c>
      <c r="W8462">
        <f t="shared" si="901"/>
      </c>
      <c r="X8462">
        <f t="shared" si="902"/>
      </c>
      <c r="Y8462">
        <f t="shared" si="903"/>
      </c>
      <c r="Z8462">
        <f t="shared" si="904"/>
      </c>
    </row>
    <row r="8463" spans="1:26">
      <c r="A8463" s="5"/>
      <c r="B8463" s="1564" t="s">
        <v>18</v>
      </c>
      <c r="C8463" s="1565"/>
      <c r="D8463" s="5"/>
      <c r="E8463" s="5"/>
      <c r="F8463" s="5"/>
      <c r="G8463" s="5"/>
      <c r="H8463" s="5"/>
      <c r="I8463" s="183"/>
      <c r="J8463">
        <f t="shared" si="908"/>
      </c>
      <c r="W8463">
        <f t="shared" si="901"/>
      </c>
      <c r="X8463">
        <f t="shared" si="902"/>
      </c>
      <c r="Y8463">
        <f t="shared" si="903"/>
      </c>
      <c r="Z8463">
        <f t="shared" si="904"/>
      </c>
    </row>
    <row r="8464" spans="1:26">
      <c r="A8464" s="5"/>
      <c r="B8464" s="8" t="s">
        <v>1896</v>
      </c>
      <c r="C8464" s="101" t="s">
        <v>822</v>
      </c>
      <c r="D8464" s="134">
        <v>1</v>
      </c>
      <c r="E8464" s="5">
        <v>4</v>
      </c>
      <c r="F8464" s="16">
        <f t="shared" ref="F8464:G8468" si="909">+E8464</f>
      </c>
      <c r="G8464" s="5">
        <f t="shared" si="909"/>
      </c>
      <c r="H8464" s="16">
        <v>1</v>
      </c>
      <c r="I8464" s="183">
        <f>+H8464*G8464</f>
      </c>
      <c r="J8464">
        <f t="shared" si="908"/>
      </c>
      <c r="W8464">
        <f t="shared" si="901"/>
      </c>
      <c r="X8464">
        <f t="shared" si="902"/>
      </c>
      <c r="Y8464">
        <f t="shared" si="903"/>
      </c>
      <c r="Z8464">
        <f t="shared" si="904"/>
      </c>
    </row>
    <row r="8465" spans="1:26">
      <c r="A8465" s="5"/>
      <c r="B8465" s="95" t="s">
        <v>819</v>
      </c>
      <c r="C8465" s="101" t="s">
        <v>818</v>
      </c>
      <c r="D8465" s="134">
        <v>1</v>
      </c>
      <c r="E8465" s="5">
        <v>4</v>
      </c>
      <c r="F8465" s="16">
        <f t="shared" si="909"/>
      </c>
      <c r="G8465" s="5">
        <f t="shared" si="909"/>
      </c>
      <c r="H8465" s="16">
        <v>1</v>
      </c>
      <c r="I8465" s="183">
        <f>+H8465*G8465</f>
      </c>
      <c r="J8465">
        <f t="shared" si="908"/>
      </c>
      <c r="W8465">
        <f t="shared" si="901"/>
      </c>
      <c r="X8465">
        <f t="shared" si="902"/>
      </c>
      <c r="Y8465">
        <f t="shared" si="903"/>
      </c>
      <c r="Z8465">
        <f t="shared" si="904"/>
      </c>
    </row>
    <row r="8466" spans="1:26">
      <c r="A8466" s="5"/>
      <c r="B8466" s="8" t="s">
        <v>1897</v>
      </c>
      <c r="C8466" s="9" t="s">
        <v>1898</v>
      </c>
      <c r="D8466" s="135">
        <v>1</v>
      </c>
      <c r="E8466" s="16">
        <v>6</v>
      </c>
      <c r="F8466" s="16">
        <f t="shared" si="909"/>
      </c>
      <c r="G8466" s="5">
        <f t="shared" si="909"/>
      </c>
      <c r="H8466" s="5">
        <v>1</v>
      </c>
      <c r="I8466" s="183">
        <f>+H8466*G8466</f>
      </c>
      <c r="J8466">
        <f t="shared" si="908"/>
      </c>
      <c r="W8466">
        <f t="shared" si="901"/>
      </c>
      <c r="X8466">
        <f t="shared" si="902"/>
      </c>
      <c r="Y8466">
        <f t="shared" si="903"/>
      </c>
      <c r="Z8466">
        <f t="shared" si="904"/>
      </c>
    </row>
    <row r="8467" spans="1:26">
      <c r="A8467" s="5"/>
      <c r="B8467" s="95" t="s">
        <v>983</v>
      </c>
      <c r="C8467" s="101" t="s">
        <v>984</v>
      </c>
      <c r="D8467" s="134">
        <v>1</v>
      </c>
      <c r="E8467" s="5">
        <v>4</v>
      </c>
      <c r="F8467" s="16">
        <f t="shared" si="909"/>
      </c>
      <c r="G8467" s="5">
        <f t="shared" si="909"/>
      </c>
      <c r="H8467" s="16">
        <v>1</v>
      </c>
      <c r="I8467" s="183">
        <f t="shared" ref="I8467:I8530" si="910">+H8467*G8467</f>
      </c>
      <c r="J8467">
        <f t="shared" si="908"/>
      </c>
      <c r="W8467">
        <f t="shared" si="901"/>
      </c>
      <c r="X8467">
        <f t="shared" si="902"/>
      </c>
      <c r="Y8467">
        <f t="shared" si="903"/>
      </c>
      <c r="Z8467">
        <f t="shared" si="904"/>
      </c>
    </row>
    <row r="8468" spans="1:26">
      <c r="A8468" s="5"/>
      <c r="B8468" s="95" t="s">
        <v>1899</v>
      </c>
      <c r="C8468" s="101" t="s">
        <v>984</v>
      </c>
      <c r="D8468" s="134">
        <v>1</v>
      </c>
      <c r="E8468" s="5">
        <v>4</v>
      </c>
      <c r="F8468" s="16">
        <f t="shared" si="909"/>
      </c>
      <c r="G8468" s="5">
        <f t="shared" si="909"/>
      </c>
      <c r="H8468" s="16">
        <v>1</v>
      </c>
      <c r="I8468" s="183">
        <f t="shared" si="910"/>
      </c>
      <c r="J8468">
        <f t="shared" si="908"/>
      </c>
      <c r="W8468">
        <f t="shared" si="901"/>
      </c>
      <c r="X8468">
        <f t="shared" si="902"/>
      </c>
      <c r="Y8468">
        <f t="shared" si="903"/>
      </c>
      <c r="Z8468">
        <f t="shared" si="904"/>
      </c>
    </row>
    <row r="8469" spans="1:26">
      <c r="A8469" s="5"/>
      <c r="B8469" s="95" t="s">
        <v>656</v>
      </c>
      <c r="C8469" s="9" t="s">
        <v>657</v>
      </c>
      <c r="D8469" s="135">
        <v>1</v>
      </c>
      <c r="E8469" s="5">
        <v>4</v>
      </c>
      <c r="F8469" s="16">
        <f t="shared" ref="F8469:G8502" si="911">+E8469</f>
      </c>
      <c r="G8469" s="5">
        <f t="shared" ref="G8469:G8477" si="912">+F8469</f>
      </c>
      <c r="H8469" s="16">
        <v>1</v>
      </c>
      <c r="I8469" s="183">
        <f t="shared" si="910"/>
      </c>
      <c r="J8469">
        <f t="shared" si="908"/>
      </c>
      <c r="W8469">
        <f t="shared" si="901"/>
      </c>
      <c r="X8469">
        <f t="shared" si="902"/>
      </c>
      <c r="Y8469">
        <f t="shared" si="903"/>
      </c>
      <c r="Z8469">
        <f t="shared" si="904"/>
      </c>
    </row>
    <row r="8470" spans="1:26">
      <c r="A8470" s="5"/>
      <c r="B8470" s="8" t="s">
        <v>467</v>
      </c>
      <c r="C8470" s="5" t="s">
        <v>466</v>
      </c>
      <c r="D8470" s="134">
        <v>1</v>
      </c>
      <c r="E8470" s="5">
        <v>4</v>
      </c>
      <c r="F8470" s="16">
        <f t="shared" si="911"/>
      </c>
      <c r="G8470" s="5">
        <f t="shared" si="912"/>
      </c>
      <c r="H8470" s="16">
        <v>1</v>
      </c>
      <c r="I8470" s="183">
        <f t="shared" si="910"/>
      </c>
      <c r="J8470">
        <f t="shared" si="908"/>
      </c>
      <c r="W8470">
        <f t="shared" si="901"/>
      </c>
      <c r="X8470">
        <f t="shared" si="902"/>
      </c>
      <c r="Y8470">
        <f t="shared" si="903"/>
      </c>
      <c r="Z8470">
        <f t="shared" si="904"/>
      </c>
    </row>
    <row r="8471" spans="1:26">
      <c r="A8471" s="5"/>
      <c r="B8471" s="95" t="s">
        <v>1900</v>
      </c>
      <c r="C8471" s="101" t="s">
        <v>1739</v>
      </c>
      <c r="D8471" s="134">
        <v>1</v>
      </c>
      <c r="E8471" s="5">
        <v>4</v>
      </c>
      <c r="F8471" s="16">
        <f t="shared" si="911"/>
      </c>
      <c r="G8471" s="5">
        <f t="shared" si="912"/>
      </c>
      <c r="H8471" s="16">
        <v>1</v>
      </c>
      <c r="I8471" s="183">
        <f t="shared" si="910"/>
      </c>
      <c r="J8471">
        <f t="shared" si="908"/>
      </c>
      <c r="W8471">
        <f t="shared" si="901"/>
      </c>
      <c r="X8471">
        <f t="shared" si="902"/>
      </c>
      <c r="Y8471">
        <f t="shared" si="903"/>
      </c>
      <c r="Z8471">
        <f t="shared" si="904"/>
      </c>
    </row>
    <row r="8472" spans="1:26">
      <c r="A8472" s="5"/>
      <c r="B8472" s="8" t="s">
        <v>279</v>
      </c>
      <c r="C8472" s="5" t="s">
        <v>280</v>
      </c>
      <c r="D8472" s="135">
        <v>1</v>
      </c>
      <c r="E8472" s="16">
        <v>4</v>
      </c>
      <c r="F8472" s="16">
        <f t="shared" si="911"/>
      </c>
      <c r="G8472" s="5">
        <f t="shared" si="912"/>
      </c>
      <c r="H8472" s="16">
        <v>1</v>
      </c>
      <c r="I8472" s="183">
        <f t="shared" si="910"/>
      </c>
      <c r="J8472">
        <f t="shared" si="908"/>
      </c>
      <c r="W8472">
        <f t="shared" si="901"/>
      </c>
      <c r="X8472">
        <f t="shared" si="902"/>
      </c>
      <c r="Y8472">
        <f t="shared" si="903"/>
      </c>
      <c r="Z8472">
        <f t="shared" si="904"/>
      </c>
    </row>
    <row r="8473" spans="1:26">
      <c r="A8473" s="5"/>
      <c r="B8473" s="8" t="s">
        <v>996</v>
      </c>
      <c r="C8473" s="5" t="s">
        <v>995</v>
      </c>
      <c r="D8473" s="134">
        <v>1</v>
      </c>
      <c r="E8473" s="16">
        <v>4</v>
      </c>
      <c r="F8473" s="16">
        <f t="shared" si="911"/>
      </c>
      <c r="G8473" s="5">
        <f t="shared" si="912"/>
      </c>
      <c r="H8473" s="5">
        <v>1</v>
      </c>
      <c r="I8473" s="183">
        <f t="shared" si="910"/>
      </c>
      <c r="J8473">
        <f t="shared" si="908"/>
      </c>
      <c r="W8473">
        <f t="shared" si="901"/>
      </c>
      <c r="X8473">
        <f t="shared" si="902"/>
      </c>
      <c r="Y8473">
        <f t="shared" si="903"/>
      </c>
      <c r="Z8473">
        <f t="shared" si="904"/>
      </c>
    </row>
    <row r="8474" spans="1:26">
      <c r="A8474" s="5"/>
      <c r="B8474" s="8" t="s">
        <v>935</v>
      </c>
      <c r="C8474" s="9" t="s">
        <v>934</v>
      </c>
      <c r="D8474" s="134">
        <v>1</v>
      </c>
      <c r="E8474" s="16">
        <v>4</v>
      </c>
      <c r="F8474" s="16">
        <f t="shared" si="911"/>
      </c>
      <c r="G8474" s="5">
        <f t="shared" si="912"/>
      </c>
      <c r="H8474" s="5">
        <v>1</v>
      </c>
      <c r="I8474" s="183">
        <f t="shared" si="910"/>
      </c>
      <c r="J8474">
        <f t="shared" si="908"/>
      </c>
      <c r="W8474">
        <f t="shared" si="901"/>
      </c>
      <c r="X8474">
        <f t="shared" si="902"/>
      </c>
      <c r="Y8474">
        <f t="shared" si="903"/>
      </c>
      <c r="Z8474">
        <f t="shared" si="904"/>
      </c>
    </row>
    <row r="8475" spans="1:26">
      <c r="A8475" s="5"/>
      <c r="B8475" s="351" t="s">
        <v>910</v>
      </c>
      <c r="C8475" s="352" t="s">
        <v>909</v>
      </c>
      <c r="D8475" s="135">
        <v>1</v>
      </c>
      <c r="E8475" s="387">
        <v>10</v>
      </c>
      <c r="F8475" s="16">
        <f t="shared" si="911"/>
      </c>
      <c r="G8475" s="5">
        <f t="shared" si="912"/>
      </c>
      <c r="H8475" s="352">
        <v>1</v>
      </c>
      <c r="I8475" s="183">
        <f t="shared" si="910"/>
      </c>
      <c r="J8475">
        <f t="shared" si="908"/>
      </c>
      <c r="W8475">
        <f t="shared" si="901"/>
      </c>
      <c r="X8475">
        <f t="shared" si="902"/>
      </c>
      <c r="Y8475">
        <f t="shared" si="903"/>
      </c>
      <c r="Z8475">
        <f t="shared" si="904"/>
      </c>
    </row>
    <row r="8476" spans="1:26" ht="24">
      <c r="A8476" s="5"/>
      <c r="B8476" s="15" t="s">
        <v>817</v>
      </c>
      <c r="C8476" s="9" t="s">
        <v>816</v>
      </c>
      <c r="D8476" s="134">
        <v>1</v>
      </c>
      <c r="E8476" s="16">
        <v>4</v>
      </c>
      <c r="F8476" s="16">
        <f t="shared" si="911"/>
      </c>
      <c r="G8476" s="5">
        <f t="shared" si="912"/>
      </c>
      <c r="H8476" s="16">
        <v>1</v>
      </c>
      <c r="I8476" s="183">
        <f t="shared" si="910"/>
      </c>
      <c r="J8476">
        <f t="shared" si="908"/>
      </c>
      <c r="W8476">
        <f t="shared" si="901"/>
      </c>
      <c r="X8476">
        <f t="shared" si="902"/>
      </c>
      <c r="Y8476">
        <f t="shared" si="903"/>
      </c>
      <c r="Z8476">
        <f t="shared" si="904"/>
      </c>
    </row>
    <row r="8477" spans="1:26">
      <c r="A8477" s="5"/>
      <c r="B8477" s="8" t="s">
        <v>707</v>
      </c>
      <c r="C8477" s="5" t="s">
        <v>708</v>
      </c>
      <c r="D8477" s="134">
        <v>1</v>
      </c>
      <c r="E8477" s="16">
        <v>4</v>
      </c>
      <c r="F8477" s="16">
        <f t="shared" si="911"/>
      </c>
      <c r="G8477" s="5">
        <f t="shared" si="912"/>
      </c>
      <c r="H8477" s="16">
        <v>1</v>
      </c>
      <c r="I8477" s="183">
        <f t="shared" si="910"/>
      </c>
      <c r="J8477">
        <f t="shared" si="908"/>
      </c>
      <c r="W8477">
        <f t="shared" si="901"/>
      </c>
      <c r="X8477">
        <f t="shared" si="902"/>
      </c>
      <c r="Y8477">
        <f t="shared" si="903"/>
      </c>
      <c r="Z8477">
        <f t="shared" si="904"/>
      </c>
    </row>
    <row r="8478" spans="1:26">
      <c r="A8478" s="5"/>
      <c r="B8478" s="95" t="s">
        <v>1143</v>
      </c>
      <c r="C8478" s="9" t="s">
        <v>1142</v>
      </c>
      <c r="D8478" s="134">
        <v>1</v>
      </c>
      <c r="E8478" s="5">
        <v>4</v>
      </c>
      <c r="F8478" s="16">
        <f t="shared" si="911"/>
      </c>
      <c r="G8478" s="5">
        <f t="shared" si="911"/>
      </c>
      <c r="H8478" s="5">
        <v>1</v>
      </c>
      <c r="I8478" s="183">
        <f t="shared" si="910"/>
      </c>
      <c r="J8478">
        <f t="shared" si="908"/>
      </c>
      <c r="W8478">
        <f t="shared" si="901"/>
      </c>
      <c r="X8478">
        <f t="shared" si="902"/>
      </c>
      <c r="Y8478">
        <f t="shared" si="903"/>
      </c>
      <c r="Z8478">
        <f t="shared" si="904"/>
      </c>
    </row>
    <row r="8479" spans="1:26" ht="24">
      <c r="A8479" s="5"/>
      <c r="B8479" s="95" t="s">
        <v>1901</v>
      </c>
      <c r="C8479" s="101" t="s">
        <v>1902</v>
      </c>
      <c r="D8479" s="134">
        <v>1</v>
      </c>
      <c r="E8479" s="5">
        <v>4</v>
      </c>
      <c r="F8479" s="16">
        <f t="shared" si="911"/>
      </c>
      <c r="G8479" s="5">
        <f t="shared" si="911"/>
      </c>
      <c r="H8479" s="5">
        <v>1</v>
      </c>
      <c r="I8479" s="183">
        <f t="shared" si="910"/>
      </c>
      <c r="J8479">
        <f t="shared" si="908"/>
      </c>
      <c r="W8479">
        <f t="shared" si="901"/>
      </c>
      <c r="X8479">
        <f t="shared" si="902"/>
      </c>
      <c r="Y8479">
        <f t="shared" si="903"/>
      </c>
      <c r="Z8479">
        <f t="shared" si="904"/>
      </c>
    </row>
    <row r="8480" spans="1:26">
      <c r="A8480" s="5"/>
      <c r="B8480" s="95" t="s">
        <v>1903</v>
      </c>
      <c r="C8480" s="101" t="s">
        <v>822</v>
      </c>
      <c r="D8480" s="134">
        <v>1</v>
      </c>
      <c r="E8480" s="5">
        <v>4</v>
      </c>
      <c r="F8480" s="16">
        <f t="shared" si="911"/>
      </c>
      <c r="G8480" s="5">
        <f t="shared" si="911"/>
      </c>
      <c r="H8480" s="16">
        <v>1</v>
      </c>
      <c r="I8480" s="183">
        <f t="shared" si="910"/>
      </c>
      <c r="J8480">
        <f t="shared" si="908"/>
      </c>
      <c r="W8480">
        <f t="shared" si="901"/>
      </c>
      <c r="X8480">
        <f t="shared" si="902"/>
      </c>
      <c r="Y8480">
        <f t="shared" si="903"/>
      </c>
      <c r="Z8480">
        <f t="shared" si="904"/>
      </c>
    </row>
    <row r="8481" spans="1:26">
      <c r="A8481" s="5"/>
      <c r="B8481" s="95" t="s">
        <v>720</v>
      </c>
      <c r="C8481" s="101" t="s">
        <v>1277</v>
      </c>
      <c r="D8481" s="134">
        <v>1</v>
      </c>
      <c r="E8481" s="5">
        <v>4</v>
      </c>
      <c r="F8481" s="16">
        <f t="shared" si="911"/>
      </c>
      <c r="G8481" s="5">
        <f t="shared" si="911"/>
      </c>
      <c r="H8481" s="16">
        <v>1</v>
      </c>
      <c r="I8481" s="183">
        <f t="shared" si="910"/>
      </c>
      <c r="J8481">
        <f t="shared" si="908"/>
      </c>
      <c r="W8481">
        <f t="shared" si="901"/>
      </c>
      <c r="X8481">
        <f t="shared" si="902"/>
      </c>
      <c r="Y8481">
        <f t="shared" si="903"/>
      </c>
      <c r="Z8481">
        <f t="shared" si="904"/>
      </c>
    </row>
    <row r="8482" spans="1:26" ht="24">
      <c r="A8482" s="5"/>
      <c r="B8482" s="95" t="s">
        <v>1641</v>
      </c>
      <c r="C8482" s="9" t="s">
        <v>1640</v>
      </c>
      <c r="D8482" s="134">
        <v>1</v>
      </c>
      <c r="E8482" s="5">
        <v>4</v>
      </c>
      <c r="F8482" s="16">
        <f t="shared" si="911"/>
      </c>
      <c r="G8482" s="5">
        <f t="shared" si="911"/>
      </c>
      <c r="H8482" s="5">
        <v>1</v>
      </c>
      <c r="I8482" s="183">
        <f t="shared" si="910"/>
      </c>
      <c r="J8482">
        <f t="shared" si="908"/>
      </c>
      <c r="W8482">
        <f t="shared" si="901"/>
      </c>
      <c r="X8482">
        <f t="shared" si="902"/>
      </c>
      <c r="Y8482">
        <f t="shared" si="903"/>
      </c>
      <c r="Z8482">
        <f t="shared" si="904"/>
      </c>
    </row>
    <row r="8483" spans="1:26">
      <c r="A8483" s="5"/>
      <c r="B8483" s="95" t="s">
        <v>1513</v>
      </c>
      <c r="C8483" s="101" t="s">
        <v>822</v>
      </c>
      <c r="D8483" s="134">
        <v>1</v>
      </c>
      <c r="E8483" s="5">
        <v>4</v>
      </c>
      <c r="F8483" s="16">
        <f t="shared" si="911"/>
      </c>
      <c r="G8483" s="5">
        <f t="shared" si="911"/>
      </c>
      <c r="H8483" s="16">
        <v>1</v>
      </c>
      <c r="I8483" s="183">
        <f t="shared" si="910"/>
      </c>
      <c r="J8483">
        <f t="shared" si="908"/>
      </c>
      <c r="W8483">
        <f t="shared" si="901"/>
      </c>
      <c r="X8483">
        <f t="shared" si="902"/>
      </c>
      <c r="Y8483">
        <f t="shared" si="903"/>
      </c>
      <c r="Z8483">
        <f t="shared" si="904"/>
      </c>
    </row>
    <row r="8484" spans="1:26">
      <c r="A8484" s="5"/>
      <c r="B8484" s="95" t="s">
        <v>1904</v>
      </c>
      <c r="C8484" s="9" t="s">
        <v>1905</v>
      </c>
      <c r="D8484" s="134">
        <v>1</v>
      </c>
      <c r="E8484" s="5">
        <v>4</v>
      </c>
      <c r="F8484" s="16">
        <f t="shared" si="911"/>
      </c>
      <c r="G8484" s="5">
        <f t="shared" si="911"/>
      </c>
      <c r="H8484" s="16">
        <v>1</v>
      </c>
      <c r="I8484" s="183">
        <f t="shared" si="910"/>
      </c>
      <c r="J8484">
        <f t="shared" si="908"/>
      </c>
      <c r="W8484">
        <f t="shared" si="901"/>
      </c>
      <c r="X8484">
        <f t="shared" si="902"/>
      </c>
      <c r="Y8484">
        <f t="shared" si="903"/>
      </c>
      <c r="Z8484">
        <f t="shared" si="904"/>
      </c>
    </row>
    <row r="8485" spans="1:26">
      <c r="A8485" s="5"/>
      <c r="B8485" s="95" t="s">
        <v>1906</v>
      </c>
      <c r="C8485" s="101" t="s">
        <v>1907</v>
      </c>
      <c r="D8485" s="134">
        <v>1</v>
      </c>
      <c r="E8485" s="5">
        <v>4</v>
      </c>
      <c r="F8485" s="16">
        <f t="shared" si="911"/>
      </c>
      <c r="G8485" s="5">
        <f t="shared" si="911"/>
      </c>
      <c r="H8485" s="16">
        <v>1</v>
      </c>
      <c r="I8485" s="183">
        <f t="shared" si="910"/>
      </c>
      <c r="J8485">
        <f t="shared" si="908"/>
      </c>
      <c r="W8485">
        <f t="shared" si="901"/>
      </c>
      <c r="X8485">
        <f t="shared" si="902"/>
      </c>
      <c r="Y8485">
        <f t="shared" si="903"/>
      </c>
      <c r="Z8485">
        <f t="shared" si="904"/>
      </c>
    </row>
    <row r="8486" spans="1:26">
      <c r="A8486" s="5"/>
      <c r="B8486" s="95" t="s">
        <v>1908</v>
      </c>
      <c r="C8486" s="101" t="s">
        <v>1907</v>
      </c>
      <c r="D8486" s="134">
        <v>1</v>
      </c>
      <c r="E8486" s="5">
        <v>4</v>
      </c>
      <c r="F8486" s="16">
        <f t="shared" si="911"/>
      </c>
      <c r="G8486" s="5">
        <f t="shared" si="911"/>
      </c>
      <c r="H8486" s="16">
        <v>1</v>
      </c>
      <c r="I8486" s="183">
        <f t="shared" si="910"/>
      </c>
      <c r="J8486">
        <f t="shared" si="908"/>
      </c>
      <c r="W8486">
        <f t="shared" si="901"/>
      </c>
      <c r="X8486">
        <f t="shared" si="902"/>
      </c>
      <c r="Y8486">
        <f t="shared" si="903"/>
      </c>
      <c r="Z8486">
        <f t="shared" si="904"/>
      </c>
    </row>
    <row r="8487" spans="1:26">
      <c r="A8487" s="5"/>
      <c r="B8487" s="8" t="s">
        <v>844</v>
      </c>
      <c r="C8487" s="5" t="s">
        <v>843</v>
      </c>
      <c r="D8487" s="134">
        <v>1</v>
      </c>
      <c r="E8487" s="16">
        <v>4</v>
      </c>
      <c r="F8487" s="16">
        <f t="shared" si="911"/>
      </c>
      <c r="G8487" s="5">
        <f t="shared" si="911"/>
      </c>
      <c r="H8487" s="5">
        <v>1</v>
      </c>
      <c r="I8487" s="183">
        <f t="shared" si="910"/>
      </c>
      <c r="J8487">
        <f t="shared" si="908"/>
      </c>
      <c r="W8487">
        <f t="shared" si="901"/>
      </c>
      <c r="X8487">
        <f t="shared" si="902"/>
      </c>
      <c r="Y8487">
        <f t="shared" si="903"/>
      </c>
      <c r="Z8487">
        <f t="shared" si="904"/>
      </c>
    </row>
    <row r="8488" spans="1:26">
      <c r="A8488" s="5"/>
      <c r="B8488" s="8" t="s">
        <v>1728</v>
      </c>
      <c r="C8488" s="5" t="s">
        <v>1729</v>
      </c>
      <c r="D8488" s="134">
        <v>1</v>
      </c>
      <c r="E8488" s="16">
        <v>6</v>
      </c>
      <c r="F8488" s="16">
        <f t="shared" si="911"/>
      </c>
      <c r="G8488" s="5">
        <f t="shared" si="911"/>
      </c>
      <c r="H8488" s="5">
        <v>1</v>
      </c>
      <c r="I8488" s="183">
        <f t="shared" si="910"/>
      </c>
      <c r="J8488">
        <f t="shared" si="908"/>
      </c>
      <c r="W8488">
        <f t="shared" si="901"/>
      </c>
      <c r="X8488">
        <f t="shared" si="902"/>
      </c>
      <c r="Y8488">
        <f t="shared" si="903"/>
      </c>
      <c r="Z8488">
        <f t="shared" si="904"/>
      </c>
    </row>
    <row r="8489" spans="1:26">
      <c r="A8489" s="5"/>
      <c r="B8489" s="95" t="s">
        <v>291</v>
      </c>
      <c r="C8489" s="101" t="s">
        <v>290</v>
      </c>
      <c r="D8489" s="134">
        <v>1</v>
      </c>
      <c r="E8489" s="5">
        <v>4</v>
      </c>
      <c r="F8489" s="16">
        <f t="shared" si="911"/>
      </c>
      <c r="G8489" s="5">
        <f t="shared" si="911"/>
      </c>
      <c r="H8489" s="16">
        <v>1</v>
      </c>
      <c r="I8489" s="183">
        <f t="shared" si="910"/>
      </c>
      <c r="J8489">
        <f t="shared" si="908"/>
      </c>
      <c r="W8489">
        <f t="shared" si="901"/>
      </c>
      <c r="X8489">
        <f t="shared" si="902"/>
      </c>
      <c r="Y8489">
        <f t="shared" si="903"/>
      </c>
      <c r="Z8489">
        <f t="shared" si="904"/>
      </c>
    </row>
    <row r="8490" spans="1:26">
      <c r="A8490" s="5"/>
      <c r="B8490" s="8" t="s">
        <v>1909</v>
      </c>
      <c r="C8490" s="9" t="s">
        <v>1910</v>
      </c>
      <c r="D8490" s="134">
        <v>1</v>
      </c>
      <c r="E8490" s="16">
        <v>6</v>
      </c>
      <c r="F8490" s="16">
        <f t="shared" si="911"/>
      </c>
      <c r="G8490" s="5">
        <f t="shared" si="911"/>
      </c>
      <c r="H8490" s="5">
        <v>1</v>
      </c>
      <c r="I8490" s="183">
        <f t="shared" si="910"/>
      </c>
      <c r="J8490">
        <f t="shared" si="908"/>
      </c>
      <c r="W8490">
        <f t="shared" si="901"/>
      </c>
      <c r="X8490">
        <f t="shared" si="902"/>
      </c>
      <c r="Y8490">
        <f t="shared" si="903"/>
      </c>
      <c r="Z8490">
        <f t="shared" si="904"/>
      </c>
    </row>
    <row r="8491" spans="1:26">
      <c r="A8491" s="5"/>
      <c r="B8491" s="351" t="s">
        <v>1911</v>
      </c>
      <c r="C8491" s="527" t="s">
        <v>1519</v>
      </c>
      <c r="D8491" s="134">
        <v>1</v>
      </c>
      <c r="E8491" s="387">
        <v>6</v>
      </c>
      <c r="F8491" s="16">
        <f t="shared" si="911"/>
      </c>
      <c r="G8491" s="5">
        <f t="shared" si="911"/>
      </c>
      <c r="H8491" s="352">
        <v>1</v>
      </c>
      <c r="I8491" s="183">
        <f t="shared" si="910"/>
      </c>
      <c r="J8491">
        <f t="shared" si="908"/>
      </c>
      <c r="W8491">
        <f t="shared" si="901"/>
      </c>
      <c r="X8491">
        <f t="shared" si="902"/>
      </c>
      <c r="Y8491">
        <f t="shared" si="903"/>
      </c>
      <c r="Z8491">
        <f t="shared" si="904"/>
      </c>
    </row>
    <row r="8492" spans="1:26">
      <c r="A8492" s="5"/>
      <c r="B8492" s="351" t="s">
        <v>1912</v>
      </c>
      <c r="C8492" s="352" t="s">
        <v>1913</v>
      </c>
      <c r="D8492" s="134">
        <v>1</v>
      </c>
      <c r="E8492" s="387">
        <v>6</v>
      </c>
      <c r="F8492" s="16">
        <f t="shared" si="911"/>
      </c>
      <c r="G8492" s="5">
        <f t="shared" si="911"/>
      </c>
      <c r="H8492" s="352">
        <v>1</v>
      </c>
      <c r="I8492" s="183">
        <f t="shared" si="910"/>
      </c>
      <c r="J8492">
        <f t="shared" si="908"/>
      </c>
      <c r="W8492">
        <f t="shared" si="901"/>
      </c>
      <c r="X8492">
        <f t="shared" si="902"/>
      </c>
      <c r="Y8492">
        <f t="shared" si="903"/>
      </c>
      <c r="Z8492">
        <f t="shared" si="904"/>
      </c>
    </row>
    <row r="8493" spans="1:26">
      <c r="A8493" s="5"/>
      <c r="B8493" s="95" t="s">
        <v>828</v>
      </c>
      <c r="C8493" s="101" t="s">
        <v>827</v>
      </c>
      <c r="D8493" s="134">
        <v>1</v>
      </c>
      <c r="E8493" s="5">
        <v>4</v>
      </c>
      <c r="F8493" s="16">
        <f t="shared" si="911"/>
      </c>
      <c r="G8493" s="5">
        <f t="shared" si="911"/>
      </c>
      <c r="H8493" s="16">
        <v>1</v>
      </c>
      <c r="I8493" s="183">
        <f t="shared" si="910"/>
      </c>
      <c r="J8493">
        <f t="shared" si="908"/>
      </c>
      <c r="W8493">
        <f t="shared" si="901"/>
      </c>
      <c r="X8493">
        <f t="shared" si="902"/>
      </c>
      <c r="Y8493">
        <f t="shared" si="903"/>
      </c>
      <c r="Z8493">
        <f t="shared" si="904"/>
      </c>
    </row>
    <row r="8494" spans="1:26">
      <c r="A8494" s="5"/>
      <c r="B8494" s="351" t="s">
        <v>1086</v>
      </c>
      <c r="C8494" s="352" t="s">
        <v>1294</v>
      </c>
      <c r="D8494" s="134">
        <v>1</v>
      </c>
      <c r="E8494" s="5">
        <v>4</v>
      </c>
      <c r="F8494" s="16">
        <f t="shared" si="911"/>
      </c>
      <c r="G8494" s="5">
        <f t="shared" si="911"/>
      </c>
      <c r="H8494" s="352">
        <v>1</v>
      </c>
      <c r="I8494" s="183">
        <f t="shared" si="910"/>
      </c>
      <c r="J8494">
        <f t="shared" si="908"/>
      </c>
      <c r="W8494">
        <f t="shared" si="901"/>
      </c>
      <c r="X8494">
        <f t="shared" si="902"/>
      </c>
      <c r="Y8494">
        <f t="shared" si="903"/>
      </c>
      <c r="Z8494">
        <f t="shared" si="904"/>
      </c>
    </row>
    <row r="8495" spans="1:26" ht="24">
      <c r="A8495" s="5"/>
      <c r="B8495" s="353" t="s">
        <v>521</v>
      </c>
      <c r="C8495" s="352" t="s">
        <v>522</v>
      </c>
      <c r="D8495" s="134">
        <v>1</v>
      </c>
      <c r="E8495" s="387">
        <v>4</v>
      </c>
      <c r="F8495" s="16">
        <f t="shared" si="911"/>
      </c>
      <c r="G8495" s="5">
        <f t="shared" si="911"/>
      </c>
      <c r="H8495" s="352">
        <v>1</v>
      </c>
      <c r="I8495" s="183">
        <f t="shared" si="910"/>
      </c>
      <c r="J8495">
        <f t="shared" si="908"/>
      </c>
      <c r="W8495">
        <f t="shared" si="901"/>
      </c>
      <c r="X8495">
        <f t="shared" si="902"/>
      </c>
      <c r="Y8495">
        <f t="shared" si="903"/>
      </c>
      <c r="Z8495">
        <f t="shared" si="904"/>
      </c>
    </row>
    <row r="8496" spans="1:26">
      <c r="A8496" s="5"/>
      <c r="B8496" s="95" t="s">
        <v>1000</v>
      </c>
      <c r="C8496" s="101" t="s">
        <v>999</v>
      </c>
      <c r="D8496" s="134">
        <v>1</v>
      </c>
      <c r="E8496" s="5">
        <v>4</v>
      </c>
      <c r="F8496" s="16">
        <f t="shared" si="911"/>
      </c>
      <c r="G8496" s="5">
        <f t="shared" si="911"/>
      </c>
      <c r="H8496" s="16">
        <v>1</v>
      </c>
      <c r="I8496" s="183">
        <f t="shared" si="910"/>
      </c>
      <c r="J8496">
        <f t="shared" si="908"/>
      </c>
      <c r="W8496">
        <f t="shared" si="901"/>
      </c>
      <c r="X8496">
        <f t="shared" si="902"/>
      </c>
      <c r="Y8496">
        <f t="shared" si="903"/>
      </c>
      <c r="Z8496">
        <f t="shared" si="904"/>
      </c>
    </row>
    <row r="8497" spans="1:26" ht="24">
      <c r="A8497" s="5"/>
      <c r="B8497" s="353" t="s">
        <v>1914</v>
      </c>
      <c r="C8497" s="352" t="s">
        <v>1915</v>
      </c>
      <c r="D8497" s="134">
        <v>1</v>
      </c>
      <c r="E8497" s="387">
        <v>4</v>
      </c>
      <c r="F8497" s="16">
        <f t="shared" si="911"/>
      </c>
      <c r="G8497" s="5">
        <f t="shared" ref="G8497:G8502" si="913">+F8493</f>
      </c>
      <c r="H8497" s="387">
        <v>1</v>
      </c>
      <c r="I8497" s="183">
        <f t="shared" si="910"/>
      </c>
      <c r="J8497">
        <f t="shared" si="908"/>
      </c>
      <c r="W8497">
        <f t="shared" si="901"/>
      </c>
      <c r="X8497">
        <f t="shared" si="902"/>
      </c>
      <c r="Y8497">
        <f t="shared" si="903"/>
      </c>
      <c r="Z8497">
        <f t="shared" si="904"/>
      </c>
    </row>
    <row r="8498" spans="1:26">
      <c r="A8498" s="5"/>
      <c r="B8498" s="8" t="s">
        <v>320</v>
      </c>
      <c r="C8498" s="5" t="s">
        <v>321</v>
      </c>
      <c r="D8498" s="134">
        <v>1</v>
      </c>
      <c r="E8498" s="16">
        <v>4</v>
      </c>
      <c r="F8498" s="16">
        <f t="shared" si="911"/>
      </c>
      <c r="G8498" s="5">
        <f t="shared" si="913"/>
      </c>
      <c r="H8498" s="5">
        <v>1</v>
      </c>
      <c r="I8498" s="183">
        <f t="shared" si="910"/>
      </c>
      <c r="J8498">
        <f t="shared" si="908"/>
      </c>
      <c r="W8498">
        <f t="shared" si="901"/>
      </c>
      <c r="X8498">
        <f t="shared" si="902"/>
      </c>
      <c r="Y8498">
        <f t="shared" si="903"/>
      </c>
      <c r="Z8498">
        <f t="shared" si="904"/>
      </c>
    </row>
    <row r="8499" spans="1:26" ht="24">
      <c r="A8499" s="5"/>
      <c r="B8499" s="95" t="s">
        <v>322</v>
      </c>
      <c r="C8499" s="101" t="s">
        <v>323</v>
      </c>
      <c r="D8499" s="134">
        <v>1</v>
      </c>
      <c r="E8499" s="16">
        <v>4</v>
      </c>
      <c r="F8499" s="16">
        <f t="shared" si="911"/>
      </c>
      <c r="G8499" s="5">
        <f t="shared" si="913"/>
      </c>
      <c r="H8499" s="5">
        <v>1</v>
      </c>
      <c r="I8499" s="183">
        <f t="shared" si="910"/>
      </c>
      <c r="J8499">
        <f t="shared" si="908"/>
      </c>
      <c r="W8499">
        <f t="shared" si="901"/>
      </c>
      <c r="X8499">
        <f t="shared" si="902"/>
      </c>
      <c r="Y8499">
        <f t="shared" si="903"/>
      </c>
      <c r="Z8499">
        <f t="shared" si="904"/>
      </c>
    </row>
    <row r="8500" spans="1:26" ht="24">
      <c r="A8500" s="5"/>
      <c r="B8500" s="95" t="s">
        <v>334</v>
      </c>
      <c r="C8500" s="5" t="s">
        <v>335</v>
      </c>
      <c r="D8500" s="134">
        <v>1</v>
      </c>
      <c r="E8500" s="16">
        <v>4</v>
      </c>
      <c r="F8500" s="16">
        <f t="shared" si="911"/>
      </c>
      <c r="G8500" s="5">
        <f t="shared" si="913"/>
      </c>
      <c r="H8500" s="5">
        <v>1</v>
      </c>
      <c r="I8500" s="183">
        <f t="shared" si="910"/>
      </c>
      <c r="J8500">
        <f t="shared" si="908"/>
      </c>
      <c r="W8500">
        <f t="shared" si="901"/>
      </c>
      <c r="X8500">
        <f t="shared" si="902"/>
      </c>
      <c r="Y8500">
        <f t="shared" si="903"/>
      </c>
      <c r="Z8500">
        <f t="shared" si="904"/>
      </c>
    </row>
    <row r="8501" spans="1:26">
      <c r="A8501" s="5"/>
      <c r="B8501" s="95" t="s">
        <v>423</v>
      </c>
      <c r="C8501" s="5" t="s">
        <v>424</v>
      </c>
      <c r="D8501" s="134">
        <v>1</v>
      </c>
      <c r="E8501" s="16">
        <v>4</v>
      </c>
      <c r="F8501" s="16">
        <f t="shared" si="911"/>
      </c>
      <c r="G8501" s="5">
        <f t="shared" si="913"/>
      </c>
      <c r="H8501" s="5">
        <v>1</v>
      </c>
      <c r="I8501" s="183">
        <f t="shared" si="910"/>
      </c>
      <c r="J8501">
        <f t="shared" si="908"/>
      </c>
      <c r="W8501">
        <f t="shared" si="901"/>
      </c>
      <c r="X8501">
        <f t="shared" si="902"/>
      </c>
      <c r="Y8501">
        <f t="shared" si="903"/>
      </c>
      <c r="Z8501">
        <f t="shared" si="904"/>
      </c>
    </row>
    <row r="8502" spans="1:26">
      <c r="A8502" s="5"/>
      <c r="B8502" s="8" t="s">
        <v>328</v>
      </c>
      <c r="C8502" s="5" t="s">
        <v>329</v>
      </c>
      <c r="D8502" s="134">
        <v>1</v>
      </c>
      <c r="E8502" s="16">
        <v>4</v>
      </c>
      <c r="F8502" s="16">
        <f t="shared" si="911"/>
      </c>
      <c r="G8502" s="5">
        <f t="shared" si="913"/>
      </c>
      <c r="H8502" s="5">
        <v>1</v>
      </c>
      <c r="I8502" s="183">
        <f t="shared" si="910"/>
      </c>
      <c r="J8502">
        <f t="shared" si="908"/>
      </c>
      <c r="W8502">
        <f t="shared" si="901"/>
      </c>
      <c r="X8502">
        <f t="shared" si="902"/>
      </c>
      <c r="Y8502">
        <f t="shared" si="903"/>
      </c>
      <c r="Z8502">
        <f t="shared" si="904"/>
      </c>
    </row>
    <row r="8503" spans="1:26">
      <c r="A8503" s="5"/>
      <c r="B8503" s="128" t="s">
        <v>835</v>
      </c>
      <c r="C8503" s="101" t="s">
        <v>834</v>
      </c>
      <c r="D8503" s="134">
        <v>1</v>
      </c>
      <c r="E8503" s="5">
        <v>4</v>
      </c>
      <c r="F8503" s="16">
        <f t="shared" ref="F8503:F8515" si="914">+E8503</f>
      </c>
      <c r="G8503" s="5">
        <f t="shared" ref="G8503:G8537" si="915">+F8499</f>
      </c>
      <c r="H8503" s="5">
        <v>1</v>
      </c>
      <c r="I8503" s="183">
        <f t="shared" si="910"/>
      </c>
      <c r="J8503">
        <f t="shared" si="908"/>
      </c>
      <c r="W8503">
        <f t="shared" si="901"/>
      </c>
      <c r="X8503">
        <f t="shared" si="902"/>
      </c>
      <c r="Y8503">
        <f t="shared" si="903"/>
      </c>
      <c r="Z8503">
        <f t="shared" si="904"/>
      </c>
    </row>
    <row r="8504" spans="1:26">
      <c r="A8504" s="5"/>
      <c r="B8504" s="128" t="s">
        <v>1916</v>
      </c>
      <c r="C8504" s="101" t="s">
        <v>1917</v>
      </c>
      <c r="D8504" s="134">
        <v>1</v>
      </c>
      <c r="E8504" s="5">
        <v>4</v>
      </c>
      <c r="F8504" s="16">
        <f t="shared" si="914"/>
      </c>
      <c r="G8504" s="5">
        <f t="shared" si="915"/>
      </c>
      <c r="H8504" s="5">
        <v>1</v>
      </c>
      <c r="I8504" s="183">
        <f t="shared" si="910"/>
      </c>
      <c r="J8504">
        <f t="shared" si="908"/>
      </c>
      <c r="W8504">
        <f t="shared" si="901"/>
      </c>
      <c r="X8504">
        <f t="shared" si="902"/>
      </c>
      <c r="Y8504">
        <f t="shared" si="903"/>
      </c>
      <c r="Z8504">
        <f t="shared" si="904"/>
      </c>
    </row>
    <row r="8505" spans="1:26">
      <c r="A8505" s="5"/>
      <c r="B8505" s="128" t="s">
        <v>833</v>
      </c>
      <c r="C8505" s="101" t="s">
        <v>832</v>
      </c>
      <c r="D8505" s="134">
        <v>1</v>
      </c>
      <c r="E8505" s="5">
        <v>4</v>
      </c>
      <c r="F8505" s="16">
        <f t="shared" si="914"/>
      </c>
      <c r="G8505" s="5">
        <f t="shared" si="915"/>
      </c>
      <c r="H8505" s="5">
        <v>1</v>
      </c>
      <c r="I8505" s="183">
        <f t="shared" si="910"/>
      </c>
      <c r="J8505">
        <f t="shared" si="908"/>
      </c>
      <c r="W8505">
        <f t="shared" si="901"/>
      </c>
      <c r="X8505">
        <f t="shared" si="902"/>
      </c>
      <c r="Y8505">
        <f t="shared" si="903"/>
      </c>
      <c r="Z8505">
        <f t="shared" si="904"/>
      </c>
    </row>
    <row r="8506" spans="1:26">
      <c r="A8506" s="5"/>
      <c r="B8506" s="128" t="s">
        <v>677</v>
      </c>
      <c r="C8506" s="101" t="s">
        <v>678</v>
      </c>
      <c r="D8506" s="134">
        <v>1</v>
      </c>
      <c r="E8506" s="5">
        <v>4</v>
      </c>
      <c r="F8506" s="16">
        <f t="shared" si="914"/>
      </c>
      <c r="G8506" s="5">
        <f t="shared" si="915"/>
      </c>
      <c r="H8506" s="5">
        <v>1</v>
      </c>
      <c r="I8506" s="183">
        <f t="shared" si="910"/>
      </c>
      <c r="J8506">
        <f t="shared" si="908"/>
      </c>
      <c r="W8506">
        <f t="shared" si="901"/>
      </c>
      <c r="X8506">
        <f t="shared" si="902"/>
      </c>
      <c r="Y8506">
        <f t="shared" si="903"/>
      </c>
      <c r="Z8506">
        <f t="shared" si="904"/>
      </c>
    </row>
    <row r="8507" spans="1:26">
      <c r="A8507" s="5"/>
      <c r="B8507" s="8" t="s">
        <v>831</v>
      </c>
      <c r="C8507" s="5" t="s">
        <v>329</v>
      </c>
      <c r="D8507" s="134">
        <v>1</v>
      </c>
      <c r="E8507" s="16">
        <v>4</v>
      </c>
      <c r="F8507" s="16">
        <f t="shared" si="914"/>
      </c>
      <c r="G8507" s="5">
        <f t="shared" si="915"/>
      </c>
      <c r="H8507" s="5">
        <v>1</v>
      </c>
      <c r="I8507" s="183">
        <f t="shared" si="910"/>
      </c>
      <c r="J8507">
        <f t="shared" si="908"/>
      </c>
      <c r="W8507">
        <f t="shared" si="901"/>
      </c>
      <c r="X8507">
        <f t="shared" si="902"/>
      </c>
      <c r="Y8507">
        <f t="shared" si="903"/>
      </c>
      <c r="Z8507">
        <f t="shared" si="904"/>
      </c>
    </row>
    <row r="8508" spans="1:26" ht="24">
      <c r="A8508" s="5"/>
      <c r="B8508" s="95" t="s">
        <v>1544</v>
      </c>
      <c r="C8508" s="101" t="s">
        <v>1545</v>
      </c>
      <c r="D8508" s="134">
        <v>1</v>
      </c>
      <c r="E8508" s="5">
        <v>4</v>
      </c>
      <c r="F8508" s="16">
        <f t="shared" si="914"/>
      </c>
      <c r="G8508" s="5">
        <f t="shared" si="915"/>
      </c>
      <c r="H8508" s="5">
        <v>1</v>
      </c>
      <c r="I8508" s="183">
        <f t="shared" si="910"/>
      </c>
      <c r="J8508">
        <f t="shared" si="908"/>
      </c>
      <c r="W8508">
        <f t="shared" si="901"/>
      </c>
      <c r="X8508">
        <f t="shared" si="902"/>
      </c>
      <c r="Y8508">
        <f t="shared" si="903"/>
      </c>
      <c r="Z8508">
        <f t="shared" si="904"/>
      </c>
    </row>
    <row r="8509" spans="1:26">
      <c r="A8509" s="5"/>
      <c r="B8509" s="128" t="s">
        <v>1004</v>
      </c>
      <c r="C8509" s="9" t="s">
        <v>1003</v>
      </c>
      <c r="D8509" s="134">
        <v>1</v>
      </c>
      <c r="E8509" s="5">
        <v>4</v>
      </c>
      <c r="F8509" s="16">
        <f t="shared" si="914"/>
      </c>
      <c r="G8509" s="5">
        <f t="shared" si="915"/>
      </c>
      <c r="H8509" s="16">
        <v>1</v>
      </c>
      <c r="I8509" s="183">
        <f t="shared" si="910"/>
      </c>
      <c r="J8509">
        <f t="shared" si="908"/>
      </c>
      <c r="W8509">
        <f t="shared" si="901"/>
      </c>
      <c r="X8509">
        <f t="shared" si="902"/>
      </c>
      <c r="Y8509">
        <f t="shared" si="903"/>
      </c>
      <c r="Z8509">
        <f t="shared" si="904"/>
      </c>
    </row>
    <row r="8510" spans="1:26">
      <c r="A8510" s="5"/>
      <c r="B8510" s="128" t="s">
        <v>1002</v>
      </c>
      <c r="C8510" s="5" t="s">
        <v>1001</v>
      </c>
      <c r="D8510" s="134">
        <v>1</v>
      </c>
      <c r="E8510" s="5">
        <v>10</v>
      </c>
      <c r="F8510" s="16">
        <f t="shared" si="914"/>
      </c>
      <c r="G8510" s="5">
        <f t="shared" si="915"/>
      </c>
      <c r="H8510" s="16">
        <v>1</v>
      </c>
      <c r="I8510" s="183">
        <f t="shared" si="910"/>
      </c>
      <c r="J8510">
        <f t="shared" si="908"/>
      </c>
      <c r="W8510">
        <f t="shared" si="901"/>
      </c>
      <c r="X8510">
        <f t="shared" si="902"/>
      </c>
      <c r="Y8510">
        <f t="shared" si="903"/>
      </c>
      <c r="Z8510">
        <f t="shared" si="904"/>
      </c>
    </row>
    <row r="8511" spans="1:26">
      <c r="A8511" s="5"/>
      <c r="B8511" s="95" t="s">
        <v>848</v>
      </c>
      <c r="C8511" s="16" t="s">
        <v>847</v>
      </c>
      <c r="D8511" s="134">
        <v>1</v>
      </c>
      <c r="E8511" s="5">
        <v>4</v>
      </c>
      <c r="F8511" s="16">
        <f t="shared" si="914"/>
      </c>
      <c r="G8511" s="5">
        <f t="shared" si="915"/>
      </c>
      <c r="H8511" s="16">
        <v>1</v>
      </c>
      <c r="I8511" s="183">
        <f t="shared" si="910"/>
      </c>
      <c r="J8511">
        <f t="shared" si="908"/>
      </c>
      <c r="W8511">
        <f t="shared" si="901"/>
      </c>
      <c r="X8511">
        <f t="shared" si="902"/>
      </c>
      <c r="Y8511">
        <f t="shared" si="903"/>
      </c>
      <c r="Z8511">
        <f t="shared" si="904"/>
      </c>
    </row>
    <row r="8512" spans="1:26">
      <c r="A8512" s="5"/>
      <c r="B8512" s="95" t="s">
        <v>318</v>
      </c>
      <c r="C8512" s="9" t="s">
        <v>319</v>
      </c>
      <c r="D8512" s="134">
        <v>1</v>
      </c>
      <c r="E8512" s="5">
        <v>4</v>
      </c>
      <c r="F8512" s="16">
        <f t="shared" si="914"/>
      </c>
      <c r="G8512" s="5">
        <f t="shared" si="915"/>
      </c>
      <c r="H8512" s="16">
        <v>1</v>
      </c>
      <c r="I8512" s="183">
        <f t="shared" si="910"/>
      </c>
      <c r="J8512">
        <f t="shared" si="908"/>
      </c>
      <c r="W8512">
        <f t="shared" si="901"/>
      </c>
      <c r="X8512">
        <f t="shared" si="902"/>
      </c>
      <c r="Y8512">
        <f t="shared" si="903"/>
      </c>
      <c r="Z8512">
        <f t="shared" si="904"/>
      </c>
    </row>
    <row r="8513" spans="1:26">
      <c r="A8513" s="5"/>
      <c r="B8513" s="95" t="s">
        <v>277</v>
      </c>
      <c r="C8513" s="9" t="s">
        <v>278</v>
      </c>
      <c r="D8513" s="134">
        <v>1</v>
      </c>
      <c r="E8513" s="5">
        <v>4</v>
      </c>
      <c r="F8513" s="16">
        <f t="shared" si="914"/>
      </c>
      <c r="G8513" s="5">
        <f t="shared" si="915"/>
      </c>
      <c r="H8513" s="16">
        <v>1</v>
      </c>
      <c r="I8513" s="183">
        <f t="shared" si="910"/>
      </c>
      <c r="J8513">
        <f t="shared" si="908"/>
      </c>
      <c r="W8513">
        <f t="shared" si="901"/>
      </c>
      <c r="X8513">
        <f t="shared" si="902"/>
      </c>
      <c r="Y8513">
        <f t="shared" si="903"/>
      </c>
      <c r="Z8513">
        <f t="shared" si="904"/>
      </c>
    </row>
    <row r="8514" spans="1:26">
      <c r="A8514" s="5"/>
      <c r="B8514" s="95" t="s">
        <v>1040</v>
      </c>
      <c r="C8514" s="101" t="s">
        <v>1041</v>
      </c>
      <c r="D8514" s="134">
        <v>1</v>
      </c>
      <c r="E8514" s="5">
        <v>4</v>
      </c>
      <c r="F8514" s="16">
        <f t="shared" si="914"/>
      </c>
      <c r="G8514" s="5">
        <f t="shared" si="915"/>
      </c>
      <c r="H8514" s="16">
        <v>1</v>
      </c>
      <c r="I8514" s="183">
        <f t="shared" si="910"/>
      </c>
      <c r="J8514">
        <f t="shared" si="908"/>
      </c>
      <c r="W8514">
        <f t="shared" si="901"/>
      </c>
      <c r="X8514">
        <f t="shared" si="902"/>
      </c>
      <c r="Y8514">
        <f t="shared" si="903"/>
      </c>
      <c r="Z8514">
        <f t="shared" si="904"/>
      </c>
    </row>
    <row r="8515" spans="1:26">
      <c r="A8515" s="5"/>
      <c r="B8515" s="8" t="s">
        <v>1546</v>
      </c>
      <c r="C8515" s="5" t="s">
        <v>321</v>
      </c>
      <c r="D8515" s="134">
        <v>1</v>
      </c>
      <c r="E8515" s="16">
        <v>4</v>
      </c>
      <c r="F8515" s="16">
        <f t="shared" si="914"/>
      </c>
      <c r="G8515" s="5">
        <f t="shared" si="915"/>
      </c>
      <c r="H8515" s="5">
        <v>1</v>
      </c>
      <c r="I8515" s="183">
        <f t="shared" si="910"/>
      </c>
      <c r="J8515">
        <f t="shared" si="908"/>
      </c>
      <c r="W8515">
        <f t="shared" si="901"/>
      </c>
      <c r="X8515">
        <f t="shared" si="902"/>
      </c>
      <c r="Y8515">
        <f t="shared" si="903"/>
      </c>
      <c r="Z8515">
        <f t="shared" si="904"/>
      </c>
    </row>
    <row r="8516" spans="1:26">
      <c r="A8516" s="5"/>
      <c r="B8516" s="95" t="s">
        <v>830</v>
      </c>
      <c r="C8516" s="101" t="s">
        <v>829</v>
      </c>
      <c r="D8516" s="134">
        <v>1</v>
      </c>
      <c r="E8516" s="5">
        <v>4</v>
      </c>
      <c r="F8516" s="16">
        <f t="shared" ref="F8516:F8537" si="916">+E8516</f>
      </c>
      <c r="G8516" s="5">
        <f t="shared" si="915"/>
      </c>
      <c r="H8516" s="16">
        <v>1</v>
      </c>
      <c r="I8516" s="183">
        <f t="shared" si="910"/>
      </c>
      <c r="J8516">
        <f t="shared" si="908"/>
      </c>
      <c r="W8516">
        <f t="shared" ref="W8516:W8579" si="917">IF(LEFT($H8516&amp;"",5)="2019-",$H8516,W8515)</f>
      </c>
      <c r="X8516">
        <f t="shared" ref="X8516:X8579" si="918">IF($W8516="",0,IF(COUNTIF($AB$2:$AB$80,$W8516)&gt;0,1,0))</f>
      </c>
      <c r="Y8516">
        <f t="shared" ref="Y8516:Y8579" si="919">IF($C8516="","",UPPER(TRIM(IFERROR(LEFT($C8516&amp;"",FIND("/",$C8516&amp;"")-1),$C8516&amp;""))))</f>
      </c>
      <c r="Z8516">
        <f t="shared" ref="Z8516:Z8579" si="920">IFERROR(IF(ISNUMBER($G8516),$G8516,0),0)</f>
      </c>
    </row>
    <row r="8517" spans="1:26">
      <c r="A8517" s="5"/>
      <c r="B8517" s="353" t="s">
        <v>1745</v>
      </c>
      <c r="C8517" s="507" t="s">
        <v>1746</v>
      </c>
      <c r="D8517" s="134">
        <v>1</v>
      </c>
      <c r="E8517" s="352">
        <v>4</v>
      </c>
      <c r="F8517" s="16">
        <f t="shared" si="916"/>
      </c>
      <c r="G8517" s="5">
        <f t="shared" si="915"/>
      </c>
      <c r="H8517" s="387">
        <v>1</v>
      </c>
      <c r="I8517" s="183">
        <f t="shared" si="910"/>
      </c>
      <c r="J8517">
        <f t="shared" si="908"/>
      </c>
      <c r="W8517">
        <f t="shared" si="917"/>
      </c>
      <c r="X8517">
        <f t="shared" si="918"/>
      </c>
      <c r="Y8517">
        <f t="shared" si="919"/>
      </c>
      <c r="Z8517">
        <f t="shared" si="920"/>
      </c>
    </row>
    <row r="8518" spans="1:26">
      <c r="A8518" s="5"/>
      <c r="B8518" s="351" t="s">
        <v>1918</v>
      </c>
      <c r="C8518" s="527" t="s">
        <v>1905</v>
      </c>
      <c r="D8518" s="134">
        <v>1</v>
      </c>
      <c r="E8518" s="352">
        <v>4</v>
      </c>
      <c r="F8518" s="16">
        <f t="shared" si="916"/>
      </c>
      <c r="G8518" s="5">
        <f t="shared" si="915"/>
      </c>
      <c r="H8518" s="387">
        <v>1</v>
      </c>
      <c r="I8518" s="183">
        <f t="shared" si="910"/>
      </c>
      <c r="J8518">
        <f t="shared" si="908"/>
      </c>
      <c r="W8518">
        <f t="shared" si="917"/>
      </c>
      <c r="X8518">
        <f t="shared" si="918"/>
      </c>
      <c r="Y8518">
        <f t="shared" si="919"/>
      </c>
      <c r="Z8518">
        <f t="shared" si="920"/>
      </c>
    </row>
    <row r="8519" spans="1:26">
      <c r="A8519" s="5"/>
      <c r="B8519" s="351" t="s">
        <v>1275</v>
      </c>
      <c r="C8519" s="527" t="s">
        <v>1276</v>
      </c>
      <c r="D8519" s="134">
        <v>1</v>
      </c>
      <c r="E8519" s="387">
        <v>4</v>
      </c>
      <c r="F8519" s="16">
        <f t="shared" si="916"/>
      </c>
      <c r="G8519" s="5">
        <f t="shared" si="915"/>
      </c>
      <c r="H8519" s="352">
        <v>1</v>
      </c>
      <c r="I8519" s="183">
        <f t="shared" si="910"/>
      </c>
      <c r="J8519">
        <f t="shared" si="908"/>
      </c>
      <c r="W8519">
        <f t="shared" si="917"/>
      </c>
      <c r="X8519">
        <f t="shared" si="918"/>
      </c>
      <c r="Y8519">
        <f t="shared" si="919"/>
      </c>
      <c r="Z8519">
        <f t="shared" si="920"/>
      </c>
    </row>
    <row r="8520" spans="1:26">
      <c r="A8520" s="5"/>
      <c r="B8520" s="528" t="s">
        <v>1412</v>
      </c>
      <c r="C8520" s="527" t="s">
        <v>1411</v>
      </c>
      <c r="D8520" s="134">
        <v>1</v>
      </c>
      <c r="E8520" s="352">
        <v>4</v>
      </c>
      <c r="F8520" s="16">
        <f t="shared" si="916"/>
      </c>
      <c r="G8520" s="5">
        <f t="shared" si="915"/>
      </c>
      <c r="H8520" s="527">
        <v>1</v>
      </c>
      <c r="I8520" s="183">
        <f t="shared" si="910"/>
      </c>
      <c r="J8520">
        <f t="shared" si="908"/>
      </c>
      <c r="W8520">
        <f t="shared" si="917"/>
      </c>
      <c r="X8520">
        <f t="shared" si="918"/>
      </c>
      <c r="Y8520">
        <f t="shared" si="919"/>
      </c>
      <c r="Z8520">
        <f t="shared" si="920"/>
      </c>
    </row>
    <row r="8521" spans="1:26">
      <c r="A8521" s="5"/>
      <c r="B8521" s="95" t="s">
        <v>471</v>
      </c>
      <c r="C8521" s="9" t="s">
        <v>470</v>
      </c>
      <c r="D8521" s="134">
        <v>1</v>
      </c>
      <c r="E8521" s="5">
        <v>4</v>
      </c>
      <c r="F8521" s="16">
        <f t="shared" si="916"/>
      </c>
      <c r="G8521" s="5">
        <f t="shared" si="915"/>
      </c>
      <c r="H8521" s="9">
        <v>1</v>
      </c>
      <c r="I8521" s="183">
        <f t="shared" si="910"/>
      </c>
      <c r="J8521">
        <f t="shared" ref="J8521:J8621" si="921">+H8521*G8521</f>
      </c>
      <c r="W8521">
        <f t="shared" si="917"/>
      </c>
      <c r="X8521">
        <f t="shared" si="918"/>
      </c>
      <c r="Y8521">
        <f t="shared" si="919"/>
      </c>
      <c r="Z8521">
        <f t="shared" si="920"/>
      </c>
    </row>
    <row r="8522" spans="1:26">
      <c r="A8522" s="5"/>
      <c r="B8522" s="8" t="s">
        <v>275</v>
      </c>
      <c r="C8522" s="5" t="s">
        <v>276</v>
      </c>
      <c r="D8522" s="134">
        <v>1</v>
      </c>
      <c r="E8522" s="5">
        <v>4</v>
      </c>
      <c r="F8522" s="16">
        <f t="shared" si="916"/>
      </c>
      <c r="G8522" s="5">
        <f t="shared" si="915"/>
      </c>
      <c r="H8522" s="9">
        <v>1</v>
      </c>
      <c r="I8522" s="183">
        <f t="shared" si="910"/>
      </c>
      <c r="J8522">
        <f t="shared" si="921"/>
      </c>
      <c r="W8522">
        <f t="shared" si="917"/>
      </c>
      <c r="X8522">
        <f t="shared" si="918"/>
      </c>
      <c r="Y8522">
        <f t="shared" si="919"/>
      </c>
      <c r="Z8522">
        <f t="shared" si="920"/>
      </c>
    </row>
    <row r="8523" spans="1:26">
      <c r="A8523" s="5"/>
      <c r="B8523" s="8" t="s">
        <v>295</v>
      </c>
      <c r="C8523" s="5" t="s">
        <v>294</v>
      </c>
      <c r="D8523" s="134">
        <v>1</v>
      </c>
      <c r="E8523" s="5">
        <v>4</v>
      </c>
      <c r="F8523" s="16">
        <f t="shared" si="916"/>
      </c>
      <c r="G8523" s="5">
        <f t="shared" si="915"/>
      </c>
      <c r="H8523" s="9">
        <v>1</v>
      </c>
      <c r="I8523" s="183">
        <f t="shared" si="910"/>
      </c>
      <c r="J8523">
        <f t="shared" si="921"/>
      </c>
      <c r="W8523">
        <f t="shared" si="917"/>
      </c>
      <c r="X8523">
        <f t="shared" si="918"/>
      </c>
      <c r="Y8523">
        <f t="shared" si="919"/>
      </c>
      <c r="Z8523">
        <f t="shared" si="920"/>
      </c>
    </row>
    <row r="8524" spans="1:26" ht="24">
      <c r="A8524" s="5"/>
      <c r="B8524" s="529" t="s">
        <v>1919</v>
      </c>
      <c r="C8524" s="527" t="s">
        <v>1667</v>
      </c>
      <c r="D8524" s="134">
        <v>1</v>
      </c>
      <c r="E8524" s="352">
        <v>4</v>
      </c>
      <c r="F8524" s="16">
        <f t="shared" si="916"/>
      </c>
      <c r="G8524" s="5">
        <f t="shared" si="915"/>
      </c>
      <c r="H8524" s="527">
        <v>1</v>
      </c>
      <c r="I8524" s="183">
        <f t="shared" si="910"/>
      </c>
      <c r="J8524">
        <f t="shared" si="921"/>
      </c>
      <c r="W8524">
        <f t="shared" si="917"/>
      </c>
      <c r="X8524">
        <f t="shared" si="918"/>
      </c>
      <c r="Y8524">
        <f t="shared" si="919"/>
      </c>
      <c r="Z8524">
        <f t="shared" si="920"/>
      </c>
    </row>
    <row r="8525" spans="1:26">
      <c r="A8525" s="5"/>
      <c r="B8525" s="529" t="s">
        <v>1666</v>
      </c>
      <c r="C8525" s="527" t="s">
        <v>1667</v>
      </c>
      <c r="D8525" s="134">
        <v>1</v>
      </c>
      <c r="E8525" s="352">
        <v>4</v>
      </c>
      <c r="F8525" s="16">
        <f t="shared" si="916"/>
      </c>
      <c r="G8525" s="5">
        <f t="shared" si="915"/>
      </c>
      <c r="H8525" s="527">
        <v>1</v>
      </c>
      <c r="I8525" s="183">
        <f t="shared" si="910"/>
      </c>
      <c r="J8525">
        <f t="shared" si="921"/>
      </c>
      <c r="W8525">
        <f t="shared" si="917"/>
      </c>
      <c r="X8525">
        <f t="shared" si="918"/>
      </c>
      <c r="Y8525">
        <f t="shared" si="919"/>
      </c>
      <c r="Z8525">
        <f t="shared" si="920"/>
      </c>
    </row>
    <row r="8526" spans="1:26">
      <c r="A8526" s="5"/>
      <c r="B8526" s="8" t="s">
        <v>293</v>
      </c>
      <c r="C8526" s="5" t="s">
        <v>292</v>
      </c>
      <c r="D8526" s="134">
        <v>1</v>
      </c>
      <c r="E8526" s="16">
        <v>4</v>
      </c>
      <c r="F8526" s="16">
        <f t="shared" si="916"/>
      </c>
      <c r="G8526" s="5">
        <f t="shared" si="915"/>
      </c>
      <c r="H8526" s="5">
        <v>1</v>
      </c>
      <c r="I8526" s="183">
        <f t="shared" si="910"/>
      </c>
      <c r="J8526">
        <f t="shared" si="921"/>
      </c>
      <c r="W8526">
        <f t="shared" si="917"/>
      </c>
      <c r="X8526">
        <f t="shared" si="918"/>
      </c>
      <c r="Y8526">
        <f t="shared" si="919"/>
      </c>
      <c r="Z8526">
        <f t="shared" si="920"/>
      </c>
    </row>
    <row r="8527" spans="1:26">
      <c r="A8527" s="5"/>
      <c r="B8527" s="8" t="s">
        <v>836</v>
      </c>
      <c r="C8527" s="5" t="s">
        <v>321</v>
      </c>
      <c r="D8527" s="134">
        <v>1</v>
      </c>
      <c r="E8527" s="16">
        <v>4</v>
      </c>
      <c r="F8527" s="16">
        <f t="shared" si="916"/>
      </c>
      <c r="G8527" s="5">
        <f t="shared" si="915"/>
      </c>
      <c r="H8527" s="5">
        <v>1</v>
      </c>
      <c r="I8527" s="183">
        <f t="shared" si="910"/>
      </c>
      <c r="J8527">
        <f t="shared" si="921"/>
      </c>
      <c r="W8527">
        <f t="shared" si="917"/>
      </c>
      <c r="X8527">
        <f t="shared" si="918"/>
      </c>
      <c r="Y8527">
        <f t="shared" si="919"/>
      </c>
      <c r="Z8527">
        <f t="shared" si="920"/>
      </c>
    </row>
    <row r="8528" spans="1:26">
      <c r="A8528" s="5"/>
      <c r="B8528" s="351" t="s">
        <v>1981</v>
      </c>
      <c r="C8528" s="352" t="s">
        <v>1982</v>
      </c>
      <c r="D8528" s="134">
        <v>1</v>
      </c>
      <c r="E8528" s="387">
        <v>4</v>
      </c>
      <c r="F8528" s="16">
        <f t="shared" si="916"/>
      </c>
      <c r="G8528" s="5">
        <f t="shared" si="915"/>
      </c>
      <c r="H8528" s="352">
        <v>1</v>
      </c>
      <c r="I8528" s="183">
        <f t="shared" si="910"/>
      </c>
      <c r="J8528">
        <f t="shared" si="921"/>
      </c>
      <c r="W8528">
        <f t="shared" si="917"/>
      </c>
      <c r="X8528">
        <f t="shared" si="918"/>
      </c>
      <c r="Y8528">
        <f t="shared" si="919"/>
      </c>
      <c r="Z8528">
        <f t="shared" si="920"/>
      </c>
    </row>
    <row r="8529" spans="1:26">
      <c r="A8529" s="5"/>
      <c r="B8529" s="95" t="s">
        <v>310</v>
      </c>
      <c r="C8529" s="5" t="s">
        <v>311</v>
      </c>
      <c r="D8529" s="134">
        <v>1</v>
      </c>
      <c r="E8529" s="5">
        <v>4</v>
      </c>
      <c r="F8529" s="16">
        <f t="shared" si="916"/>
      </c>
      <c r="G8529" s="5">
        <f t="shared" si="915"/>
      </c>
      <c r="H8529" s="16">
        <v>1</v>
      </c>
      <c r="I8529" s="183">
        <f t="shared" si="910"/>
      </c>
      <c r="J8529">
        <f t="shared" si="921"/>
      </c>
      <c r="W8529">
        <f t="shared" si="917"/>
      </c>
      <c r="X8529">
        <f t="shared" si="918"/>
      </c>
      <c r="Y8529">
        <f t="shared" si="919"/>
      </c>
      <c r="Z8529">
        <f t="shared" si="920"/>
      </c>
    </row>
    <row r="8530" spans="1:26" ht="15.75">
      <c r="A8530" s="5"/>
      <c r="B8530" s="95" t="s">
        <v>742</v>
      </c>
      <c r="C8530" s="5" t="s">
        <v>743</v>
      </c>
      <c r="D8530" s="134">
        <v>1</v>
      </c>
      <c r="E8530" s="5">
        <v>4</v>
      </c>
      <c r="F8530" s="16">
        <f t="shared" si="916"/>
      </c>
      <c r="G8530" s="5">
        <f t="shared" si="915"/>
      </c>
      <c r="H8530" s="16">
        <v>1</v>
      </c>
      <c r="I8530" s="183">
        <f t="shared" si="910"/>
      </c>
      <c r="J8530">
        <f t="shared" si="921"/>
      </c>
      <c r="W8530">
        <f t="shared" si="917"/>
      </c>
      <c r="X8530">
        <f t="shared" si="918"/>
      </c>
      <c r="Y8530">
        <f t="shared" si="919"/>
      </c>
      <c r="Z8530">
        <f t="shared" si="920"/>
      </c>
    </row>
    <row r="8531" spans="1:26">
      <c r="A8531" s="5"/>
      <c r="B8531" s="8" t="s">
        <v>421</v>
      </c>
      <c r="C8531" s="9" t="s">
        <v>422</v>
      </c>
      <c r="D8531" s="134">
        <v>1</v>
      </c>
      <c r="E8531" s="5">
        <v>4</v>
      </c>
      <c r="F8531" s="16">
        <f t="shared" si="916"/>
      </c>
      <c r="G8531" s="5">
        <f t="shared" si="915"/>
      </c>
      <c r="H8531" s="5">
        <v>1</v>
      </c>
      <c r="I8531" s="183">
        <f t="shared" ref="I8531:I8537" si="922">+H8531*G8531</f>
      </c>
      <c r="J8531">
        <f t="shared" si="921"/>
      </c>
      <c r="W8531">
        <f t="shared" si="917"/>
      </c>
      <c r="X8531">
        <f t="shared" si="918"/>
      </c>
      <c r="Y8531">
        <f t="shared" si="919"/>
      </c>
      <c r="Z8531">
        <f t="shared" si="920"/>
      </c>
    </row>
    <row r="8532" spans="1:26">
      <c r="A8532" s="5"/>
      <c r="B8532" s="8" t="s">
        <v>825</v>
      </c>
      <c r="C8532" s="9" t="s">
        <v>824</v>
      </c>
      <c r="D8532" s="134">
        <v>1</v>
      </c>
      <c r="E8532" s="16">
        <v>4</v>
      </c>
      <c r="F8532" s="16">
        <f t="shared" si="916"/>
      </c>
      <c r="G8532" s="5">
        <f t="shared" si="915"/>
      </c>
      <c r="H8532" s="5">
        <v>1</v>
      </c>
      <c r="I8532" s="183">
        <f t="shared" si="922"/>
      </c>
      <c r="J8532">
        <f t="shared" si="921"/>
      </c>
      <c r="W8532">
        <f t="shared" si="917"/>
      </c>
      <c r="X8532">
        <f t="shared" si="918"/>
      </c>
      <c r="Y8532">
        <f t="shared" si="919"/>
      </c>
      <c r="Z8532">
        <f t="shared" si="920"/>
      </c>
    </row>
    <row r="8533" spans="1:26" ht="24">
      <c r="A8533" s="5"/>
      <c r="B8533" s="529" t="s">
        <v>1983</v>
      </c>
      <c r="C8533" s="507" t="s">
        <v>1746</v>
      </c>
      <c r="D8533" s="134">
        <v>1</v>
      </c>
      <c r="E8533" s="352">
        <v>4</v>
      </c>
      <c r="F8533" s="16">
        <f t="shared" si="916"/>
      </c>
      <c r="G8533" s="5">
        <f t="shared" si="915"/>
      </c>
      <c r="H8533" s="387">
        <v>1</v>
      </c>
      <c r="I8533" s="183">
        <f t="shared" si="922"/>
      </c>
      <c r="J8533">
        <f t="shared" si="921"/>
      </c>
      <c r="W8533">
        <f t="shared" si="917"/>
      </c>
      <c r="X8533">
        <f t="shared" si="918"/>
      </c>
      <c r="Y8533">
        <f t="shared" si="919"/>
      </c>
      <c r="Z8533">
        <f t="shared" si="920"/>
      </c>
    </row>
    <row r="8534" spans="1:26" ht="24">
      <c r="A8534" s="5"/>
      <c r="B8534" s="95" t="s">
        <v>1724</v>
      </c>
      <c r="C8534" s="101" t="s">
        <v>1727</v>
      </c>
      <c r="D8534" s="134">
        <v>1</v>
      </c>
      <c r="E8534" s="5">
        <v>4</v>
      </c>
      <c r="F8534" s="16">
        <f t="shared" si="916"/>
      </c>
      <c r="G8534" s="5">
        <f t="shared" si="915"/>
      </c>
      <c r="H8534" s="16">
        <v>1</v>
      </c>
      <c r="I8534" s="183">
        <f t="shared" si="922"/>
      </c>
      <c r="J8534">
        <f t="shared" si="921"/>
      </c>
      <c r="W8534">
        <f t="shared" si="917"/>
      </c>
      <c r="X8534">
        <f t="shared" si="918"/>
      </c>
      <c r="Y8534">
        <f t="shared" si="919"/>
      </c>
      <c r="Z8534">
        <f t="shared" si="920"/>
      </c>
    </row>
    <row r="8535" spans="1:26">
      <c r="A8535" s="5"/>
      <c r="B8535" s="95" t="s">
        <v>823</v>
      </c>
      <c r="C8535" s="101" t="s">
        <v>822</v>
      </c>
      <c r="D8535" s="134">
        <v>1</v>
      </c>
      <c r="E8535" s="5">
        <v>4</v>
      </c>
      <c r="F8535" s="16">
        <f t="shared" si="916"/>
      </c>
      <c r="G8535" s="5">
        <f t="shared" si="915"/>
      </c>
      <c r="H8535" s="16">
        <v>1</v>
      </c>
      <c r="I8535" s="183">
        <f t="shared" si="922"/>
      </c>
      <c r="J8535">
        <f t="shared" si="921"/>
      </c>
      <c r="W8535">
        <f t="shared" si="917"/>
      </c>
      <c r="X8535">
        <f t="shared" si="918"/>
      </c>
      <c r="Y8535">
        <f t="shared" si="919"/>
      </c>
      <c r="Z8535">
        <f t="shared" si="920"/>
      </c>
    </row>
    <row r="8536" spans="1:26">
      <c r="A8536" s="5"/>
      <c r="B8536" s="8" t="s">
        <v>330</v>
      </c>
      <c r="C8536" s="5" t="s">
        <v>331</v>
      </c>
      <c r="D8536" s="134">
        <v>1</v>
      </c>
      <c r="E8536" s="16">
        <v>4</v>
      </c>
      <c r="F8536" s="16">
        <f t="shared" si="916"/>
      </c>
      <c r="G8536" s="5">
        <f t="shared" si="915"/>
      </c>
      <c r="H8536" s="16">
        <v>1</v>
      </c>
      <c r="I8536" s="183">
        <f t="shared" si="922"/>
      </c>
      <c r="J8536">
        <f t="shared" si="921"/>
      </c>
      <c r="W8536">
        <f t="shared" si="917"/>
      </c>
      <c r="X8536">
        <f t="shared" si="918"/>
      </c>
      <c r="Y8536">
        <f t="shared" si="919"/>
      </c>
      <c r="Z8536">
        <f t="shared" si="920"/>
      </c>
    </row>
    <row r="8537" spans="1:26">
      <c r="A8537" s="5"/>
      <c r="B8537" s="8" t="s">
        <v>998</v>
      </c>
      <c r="C8537" s="5" t="s">
        <v>997</v>
      </c>
      <c r="D8537" s="134">
        <v>1</v>
      </c>
      <c r="E8537" s="16">
        <v>4</v>
      </c>
      <c r="F8537" s="16">
        <f t="shared" si="916"/>
      </c>
      <c r="G8537" s="5">
        <f t="shared" si="915"/>
      </c>
      <c r="H8537" s="5">
        <v>1</v>
      </c>
      <c r="I8537" s="183">
        <f t="shared" si="922"/>
      </c>
      <c r="J8537">
        <f t="shared" si="921"/>
      </c>
      <c r="W8537">
        <f t="shared" si="917"/>
      </c>
      <c r="X8537">
        <f t="shared" si="918"/>
      </c>
      <c r="Y8537">
        <f t="shared" si="919"/>
      </c>
      <c r="Z8537">
        <f t="shared" si="920"/>
      </c>
    </row>
    <row r="8538" spans="1:26">
      <c r="A8538" s="5"/>
      <c r="B8538" s="95"/>
      <c r="C8538" s="101"/>
      <c r="D8538" s="134"/>
      <c r="E8538" s="5"/>
      <c r="F8538" s="16"/>
      <c r="G8538" s="5"/>
      <c r="H8538" s="5"/>
      <c r="I8538" s="183"/>
      <c r="W8538">
        <f t="shared" si="917"/>
      </c>
      <c r="X8538">
        <f t="shared" si="918"/>
      </c>
      <c r="Y8538">
        <f t="shared" si="919"/>
      </c>
      <c r="Z8538">
        <f t="shared" si="920"/>
      </c>
    </row>
    <row r="8539" spans="1:26">
      <c r="A8539" s="5"/>
      <c r="B8539" s="95"/>
      <c r="C8539" s="101"/>
      <c r="D8539" s="134"/>
      <c r="E8539" s="5"/>
      <c r="F8539" s="16"/>
      <c r="G8539" s="5"/>
      <c r="H8539" s="5"/>
      <c r="I8539" s="183"/>
      <c r="W8539">
        <f t="shared" si="917"/>
      </c>
      <c r="X8539">
        <f t="shared" si="918"/>
      </c>
      <c r="Y8539">
        <f t="shared" si="919"/>
      </c>
      <c r="Z8539">
        <f t="shared" si="920"/>
      </c>
    </row>
    <row r="8540" spans="1:26">
      <c r="A8540" s="5"/>
      <c r="B8540" s="95"/>
      <c r="C8540" s="101"/>
      <c r="D8540" s="134"/>
      <c r="E8540" s="5"/>
      <c r="F8540" s="16"/>
      <c r="G8540" s="5"/>
      <c r="H8540" s="5"/>
      <c r="I8540" s="183"/>
      <c r="W8540">
        <f t="shared" si="917"/>
      </c>
      <c r="X8540">
        <f t="shared" si="918"/>
      </c>
      <c r="Y8540">
        <f t="shared" si="919"/>
      </c>
      <c r="Z8540">
        <f t="shared" si="920"/>
      </c>
    </row>
    <row r="8541" spans="1:26">
      <c r="A8541" s="5"/>
      <c r="B8541" s="95"/>
      <c r="C8541" s="101"/>
      <c r="D8541" s="134"/>
      <c r="E8541" s="5"/>
      <c r="F8541" s="16"/>
      <c r="G8541" s="5"/>
      <c r="H8541" s="5"/>
      <c r="I8541" s="183"/>
      <c r="W8541">
        <f t="shared" si="917"/>
      </c>
      <c r="X8541">
        <f t="shared" si="918"/>
      </c>
      <c r="Y8541">
        <f t="shared" si="919"/>
      </c>
      <c r="Z8541">
        <f t="shared" si="920"/>
      </c>
    </row>
    <row r="8542" spans="1:26">
      <c r="A8542" s="5"/>
      <c r="B8542" s="95"/>
      <c r="C8542" s="101"/>
      <c r="D8542" s="134"/>
      <c r="E8542" s="5"/>
      <c r="F8542" s="16"/>
      <c r="G8542" s="5"/>
      <c r="H8542" s="5"/>
      <c r="I8542" s="183"/>
      <c r="W8542">
        <f t="shared" si="917"/>
      </c>
      <c r="X8542">
        <f t="shared" si="918"/>
      </c>
      <c r="Y8542">
        <f t="shared" si="919"/>
      </c>
      <c r="Z8542">
        <f t="shared" si="920"/>
      </c>
    </row>
    <row r="8543" spans="1:26">
      <c r="A8543" s="5"/>
      <c r="B8543" s="95"/>
      <c r="C8543" s="101"/>
      <c r="D8543" s="134"/>
      <c r="E8543" s="5"/>
      <c r="F8543" s="16"/>
      <c r="G8543" s="5"/>
      <c r="H8543" s="5"/>
      <c r="I8543" s="183"/>
      <c r="W8543">
        <f t="shared" si="917"/>
      </c>
      <c r="X8543">
        <f t="shared" si="918"/>
      </c>
      <c r="Y8543">
        <f t="shared" si="919"/>
      </c>
      <c r="Z8543">
        <f t="shared" si="920"/>
      </c>
    </row>
    <row r="8544" spans="1:26">
      <c r="A8544" s="5"/>
      <c r="B8544" s="95"/>
      <c r="C8544" s="101"/>
      <c r="D8544" s="134"/>
      <c r="E8544" s="5"/>
      <c r="F8544" s="16"/>
      <c r="G8544" s="5"/>
      <c r="H8544" s="5"/>
      <c r="I8544" s="183"/>
      <c r="W8544">
        <f t="shared" si="917"/>
      </c>
      <c r="X8544">
        <f t="shared" si="918"/>
      </c>
      <c r="Y8544">
        <f t="shared" si="919"/>
      </c>
      <c r="Z8544">
        <f t="shared" si="920"/>
      </c>
    </row>
    <row r="8545" spans="1:26">
      <c r="A8545" s="5"/>
      <c r="B8545" s="95"/>
      <c r="C8545" s="101"/>
      <c r="D8545" s="134"/>
      <c r="E8545" s="5"/>
      <c r="F8545" s="16"/>
      <c r="G8545" s="5"/>
      <c r="H8545" s="5"/>
      <c r="I8545" s="183"/>
      <c r="W8545">
        <f t="shared" si="917"/>
      </c>
      <c r="X8545">
        <f t="shared" si="918"/>
      </c>
      <c r="Y8545">
        <f t="shared" si="919"/>
      </c>
      <c r="Z8545">
        <f t="shared" si="920"/>
      </c>
    </row>
    <row r="8546" spans="1:26">
      <c r="A8546" s="5"/>
      <c r="B8546" s="8"/>
      <c r="C8546" s="5"/>
      <c r="D8546" s="134"/>
      <c r="E8546" s="16"/>
      <c r="F8546" s="16"/>
      <c r="G8546" s="5"/>
      <c r="H8546" s="5"/>
      <c r="I8546" s="183"/>
      <c r="W8546">
        <f t="shared" si="917"/>
      </c>
      <c r="X8546">
        <f t="shared" si="918"/>
      </c>
      <c r="Y8546">
        <f t="shared" si="919"/>
      </c>
      <c r="Z8546">
        <f t="shared" si="920"/>
      </c>
    </row>
    <row r="8547" spans="1:26">
      <c r="A8547" s="5"/>
      <c r="B8547" s="1564" t="s">
        <v>1308</v>
      </c>
      <c r="C8547" s="1565"/>
      <c r="D8547" s="5"/>
      <c r="E8547" s="5"/>
      <c r="F8547" s="5"/>
      <c r="G8547" s="5"/>
      <c r="H8547" s="5"/>
      <c r="I8547" s="183"/>
      <c r="J8547">
        <f t="shared" si="921"/>
      </c>
      <c r="W8547">
        <f t="shared" si="917"/>
      </c>
      <c r="X8547">
        <f t="shared" si="918"/>
      </c>
      <c r="Y8547">
        <f t="shared" si="919"/>
      </c>
      <c r="Z8547">
        <f t="shared" si="920"/>
      </c>
    </row>
    <row r="8548" spans="1:26" ht="24">
      <c r="A8548" s="5"/>
      <c r="B8548" s="18" t="s">
        <v>553</v>
      </c>
      <c r="C8548" s="15" t="s">
        <v>554</v>
      </c>
      <c r="D8548" s="19">
        <v>1</v>
      </c>
      <c r="E8548" s="19">
        <v>30</v>
      </c>
      <c r="F8548" s="5">
        <f>+E8548</f>
      </c>
      <c r="G8548" s="5">
        <f>+F8548</f>
      </c>
      <c r="H8548" s="19">
        <v>1</v>
      </c>
      <c r="I8548" s="183">
        <f>+H8548*G8548</f>
      </c>
      <c r="J8548">
        <f t="shared" si="921"/>
      </c>
      <c r="W8548">
        <f t="shared" si="917"/>
      </c>
      <c r="X8548">
        <f t="shared" si="918"/>
      </c>
      <c r="Y8548">
        <f t="shared" si="919"/>
      </c>
      <c r="Z8548">
        <f t="shared" si="920"/>
      </c>
    </row>
    <row r="8549" spans="1:26" ht="24.75">
      <c r="A8549" s="5"/>
      <c r="B8549" s="18" t="s">
        <v>1103</v>
      </c>
      <c r="C8549" s="48" t="s">
        <v>1102</v>
      </c>
      <c r="D8549" s="19">
        <v>1</v>
      </c>
      <c r="E8549" s="19">
        <v>30</v>
      </c>
      <c r="F8549" s="5">
        <f>+E8549</f>
      </c>
      <c r="G8549" s="5">
        <f>+F8549</f>
      </c>
      <c r="H8549" s="19">
        <v>1</v>
      </c>
      <c r="I8549" s="183">
        <f>+H8549*G8549</f>
      </c>
      <c r="J8549">
        <f t="shared" si="921"/>
      </c>
      <c r="W8549">
        <f t="shared" si="917"/>
      </c>
      <c r="X8549">
        <f t="shared" si="918"/>
      </c>
      <c r="Y8549">
        <f t="shared" si="919"/>
      </c>
      <c r="Z8549">
        <f t="shared" si="920"/>
      </c>
    </row>
    <row r="8550" spans="1:26" ht="72.75">
      <c r="A8550" s="5"/>
      <c r="B8550" s="20" t="s">
        <v>1269</v>
      </c>
      <c r="C8550" s="48" t="s">
        <v>1270</v>
      </c>
      <c r="D8550" s="19">
        <v>1</v>
      </c>
      <c r="E8550" s="19">
        <v>30</v>
      </c>
      <c r="F8550" s="5">
        <f t="shared" ref="F8550:G8560" si="923">+E8550</f>
      </c>
      <c r="G8550" s="5">
        <f t="shared" si="923"/>
      </c>
      <c r="H8550" s="19">
        <v>1</v>
      </c>
      <c r="I8550" s="183">
        <f t="shared" ref="I8550:I8560" si="924">+H8550*G8550</f>
      </c>
      <c r="J8550">
        <f t="shared" si="921"/>
      </c>
      <c r="W8550">
        <f t="shared" si="917"/>
      </c>
      <c r="X8550">
        <f t="shared" si="918"/>
      </c>
      <c r="Y8550">
        <f t="shared" si="919"/>
      </c>
      <c r="Z8550">
        <f t="shared" si="920"/>
      </c>
    </row>
    <row r="8551" spans="1:26" ht="36">
      <c r="A8551" s="5"/>
      <c r="B8551" s="224" t="s">
        <v>974</v>
      </c>
      <c r="C8551" s="15" t="s">
        <v>973</v>
      </c>
      <c r="D8551" s="19">
        <v>1</v>
      </c>
      <c r="E8551" s="19">
        <v>30</v>
      </c>
      <c r="F8551" s="5">
        <f t="shared" si="923"/>
      </c>
      <c r="G8551" s="5">
        <f t="shared" si="923"/>
      </c>
      <c r="H8551" s="19">
        <v>1</v>
      </c>
      <c r="I8551" s="183">
        <f t="shared" si="924"/>
      </c>
      <c r="J8551">
        <f t="shared" si="921"/>
      </c>
      <c r="W8551">
        <f t="shared" si="917"/>
      </c>
      <c r="X8551">
        <f t="shared" si="918"/>
      </c>
      <c r="Y8551">
        <f t="shared" si="919"/>
      </c>
      <c r="Z8551">
        <f t="shared" si="920"/>
      </c>
    </row>
    <row r="8552" spans="1:26">
      <c r="A8552" s="5"/>
      <c r="B8552" s="224" t="s">
        <v>1920</v>
      </c>
      <c r="C8552" s="530" t="s">
        <v>1921</v>
      </c>
      <c r="D8552" s="19">
        <v>1</v>
      </c>
      <c r="E8552" s="19">
        <v>30</v>
      </c>
      <c r="F8552" s="5">
        <f t="shared" si="923"/>
      </c>
      <c r="G8552" s="5">
        <f t="shared" si="923"/>
      </c>
      <c r="H8552" s="19">
        <v>1</v>
      </c>
      <c r="I8552" s="183">
        <f t="shared" si="924"/>
      </c>
      <c r="J8552">
        <f t="shared" si="921"/>
      </c>
      <c r="W8552">
        <f t="shared" si="917"/>
      </c>
      <c r="X8552">
        <f t="shared" si="918"/>
      </c>
      <c r="Y8552">
        <f t="shared" si="919"/>
      </c>
      <c r="Z8552">
        <f t="shared" si="920"/>
      </c>
    </row>
    <row r="8553" spans="1:26" ht="24">
      <c r="A8553" s="5"/>
      <c r="B8553" s="106" t="s">
        <v>277</v>
      </c>
      <c r="C8553" s="260" t="s">
        <v>1750</v>
      </c>
      <c r="D8553" s="159">
        <v>1</v>
      </c>
      <c r="E8553" s="159">
        <v>30</v>
      </c>
      <c r="F8553" s="5">
        <f t="shared" si="923"/>
      </c>
      <c r="G8553" s="5">
        <f t="shared" si="923"/>
      </c>
      <c r="H8553" s="19">
        <v>1</v>
      </c>
      <c r="I8553" s="183">
        <f t="shared" si="924"/>
      </c>
      <c r="J8553">
        <f t="shared" si="921"/>
      </c>
      <c r="W8553">
        <f t="shared" si="917"/>
      </c>
      <c r="X8553">
        <f t="shared" si="918"/>
      </c>
      <c r="Y8553">
        <f t="shared" si="919"/>
      </c>
      <c r="Z8553">
        <f t="shared" si="920"/>
      </c>
    </row>
    <row r="8554" spans="1:26" ht="84">
      <c r="A8554" s="5"/>
      <c r="B8554" s="18" t="s">
        <v>1101</v>
      </c>
      <c r="C8554" s="15" t="s">
        <v>1100</v>
      </c>
      <c r="D8554" s="19">
        <v>1</v>
      </c>
      <c r="E8554" s="19">
        <v>30</v>
      </c>
      <c r="F8554" s="5">
        <f t="shared" si="923"/>
      </c>
      <c r="G8554" s="5">
        <f t="shared" si="923"/>
      </c>
      <c r="H8554" s="19">
        <v>1</v>
      </c>
      <c r="I8554" s="183">
        <f t="shared" si="924"/>
      </c>
      <c r="J8554">
        <f t="shared" si="921"/>
      </c>
      <c r="W8554">
        <f t="shared" si="917"/>
      </c>
      <c r="X8554">
        <f t="shared" si="918"/>
      </c>
      <c r="Y8554">
        <f t="shared" si="919"/>
      </c>
      <c r="Z8554">
        <f t="shared" si="920"/>
      </c>
    </row>
    <row r="8555" spans="1:26" ht="60.75">
      <c r="A8555" s="5"/>
      <c r="B8555" s="18" t="s">
        <v>1099</v>
      </c>
      <c r="C8555" s="48" t="s">
        <v>1098</v>
      </c>
      <c r="D8555" s="19">
        <v>1</v>
      </c>
      <c r="E8555" s="19">
        <v>30</v>
      </c>
      <c r="F8555" s="5">
        <f t="shared" si="923"/>
      </c>
      <c r="G8555" s="5">
        <f t="shared" si="923"/>
      </c>
      <c r="H8555" s="19">
        <v>1</v>
      </c>
      <c r="I8555" s="183">
        <f t="shared" si="924"/>
      </c>
      <c r="J8555">
        <f t="shared" si="921"/>
      </c>
      <c r="W8555">
        <f t="shared" si="917"/>
      </c>
      <c r="X8555">
        <f t="shared" si="918"/>
      </c>
      <c r="Y8555">
        <f t="shared" si="919"/>
      </c>
      <c r="Z8555">
        <f t="shared" si="920"/>
      </c>
    </row>
    <row r="8556" spans="1:26" ht="84">
      <c r="A8556" s="5"/>
      <c r="B8556" s="18" t="s">
        <v>755</v>
      </c>
      <c r="C8556" s="15" t="s">
        <v>1100</v>
      </c>
      <c r="D8556" s="19">
        <v>1</v>
      </c>
      <c r="E8556" s="19">
        <v>30</v>
      </c>
      <c r="F8556" s="5">
        <f t="shared" si="923"/>
      </c>
      <c r="G8556" s="5">
        <f t="shared" si="923"/>
      </c>
      <c r="H8556" s="19">
        <v>1</v>
      </c>
      <c r="I8556" s="183">
        <f t="shared" si="924"/>
      </c>
      <c r="J8556">
        <f t="shared" si="921"/>
      </c>
      <c r="W8556">
        <f t="shared" si="917"/>
      </c>
      <c r="X8556">
        <f t="shared" si="918"/>
      </c>
      <c r="Y8556">
        <f t="shared" si="919"/>
      </c>
      <c r="Z8556">
        <f t="shared" si="920"/>
      </c>
    </row>
    <row r="8557" spans="1:26" ht="24">
      <c r="A8557" s="5"/>
      <c r="B8557" s="106" t="s">
        <v>968</v>
      </c>
      <c r="C8557" s="260" t="s">
        <v>1922</v>
      </c>
      <c r="D8557" s="159">
        <v>1</v>
      </c>
      <c r="E8557" s="159">
        <v>30</v>
      </c>
      <c r="F8557" s="5">
        <f t="shared" si="923"/>
      </c>
      <c r="G8557" s="5">
        <f t="shared" si="923"/>
      </c>
      <c r="H8557" s="19">
        <v>1</v>
      </c>
      <c r="I8557" s="183">
        <f t="shared" si="924"/>
      </c>
      <c r="J8557">
        <f t="shared" si="921"/>
      </c>
      <c r="W8557">
        <f t="shared" si="917"/>
      </c>
      <c r="X8557">
        <f t="shared" si="918"/>
      </c>
      <c r="Y8557">
        <f t="shared" si="919"/>
      </c>
      <c r="Z8557">
        <f t="shared" si="920"/>
      </c>
    </row>
    <row r="8558" spans="1:26" ht="36">
      <c r="A8558" s="5"/>
      <c r="B8558" s="18" t="s">
        <v>1483</v>
      </c>
      <c r="C8558" s="104" t="s">
        <v>1484</v>
      </c>
      <c r="D8558" s="19">
        <v>1</v>
      </c>
      <c r="E8558" s="19">
        <v>30</v>
      </c>
      <c r="F8558" s="5">
        <f t="shared" si="923"/>
      </c>
      <c r="G8558" s="5">
        <f t="shared" si="923"/>
      </c>
      <c r="H8558" s="19">
        <v>1</v>
      </c>
      <c r="I8558" s="183">
        <f t="shared" si="924"/>
      </c>
      <c r="J8558">
        <f t="shared" si="921"/>
      </c>
      <c r="W8558">
        <f t="shared" si="917"/>
      </c>
      <c r="X8558">
        <f t="shared" si="918"/>
      </c>
      <c r="Y8558">
        <f t="shared" si="919"/>
      </c>
      <c r="Z8558">
        <f t="shared" si="920"/>
      </c>
    </row>
    <row r="8559" spans="1:26" ht="84">
      <c r="A8559" s="5"/>
      <c r="B8559" s="18" t="s">
        <v>753</v>
      </c>
      <c r="C8559" s="104" t="s">
        <v>1100</v>
      </c>
      <c r="D8559" s="19">
        <v>1</v>
      </c>
      <c r="E8559" s="19">
        <v>30</v>
      </c>
      <c r="F8559" s="5">
        <f t="shared" si="923"/>
      </c>
      <c r="G8559" s="5">
        <f t="shared" si="923"/>
      </c>
      <c r="H8559" s="19">
        <v>1</v>
      </c>
      <c r="I8559" s="183">
        <f t="shared" si="924"/>
      </c>
      <c r="J8559">
        <f t="shared" si="921"/>
      </c>
      <c r="W8559">
        <f t="shared" si="917"/>
      </c>
      <c r="X8559">
        <f t="shared" si="918"/>
      </c>
      <c r="Y8559">
        <f t="shared" si="919"/>
      </c>
      <c r="Z8559">
        <f t="shared" si="920"/>
      </c>
    </row>
    <row r="8560" spans="1:26" ht="132">
      <c r="A8560" s="5"/>
      <c r="B8560" s="224" t="s">
        <v>916</v>
      </c>
      <c r="C8560" s="104" t="s">
        <v>971</v>
      </c>
      <c r="D8560" s="19">
        <v>1</v>
      </c>
      <c r="E8560" s="19">
        <v>30</v>
      </c>
      <c r="F8560" s="5">
        <f t="shared" si="923"/>
      </c>
      <c r="G8560" s="5">
        <f t="shared" si="923"/>
      </c>
      <c r="H8560" s="19">
        <v>1</v>
      </c>
      <c r="I8560" s="183">
        <f t="shared" si="924"/>
      </c>
      <c r="J8560">
        <f t="shared" si="921"/>
      </c>
      <c r="W8560">
        <f t="shared" si="917"/>
      </c>
      <c r="X8560">
        <f t="shared" si="918"/>
      </c>
      <c r="Y8560">
        <f t="shared" si="919"/>
      </c>
      <c r="Z8560">
        <f t="shared" si="920"/>
      </c>
    </row>
    <row r="8561" spans="1:26">
      <c r="A8561" s="5"/>
      <c r="B8561" s="1564" t="s">
        <v>24</v>
      </c>
      <c r="C8561" s="1565"/>
      <c r="D8561" s="19"/>
      <c r="E8561" s="19"/>
      <c r="F8561" s="5"/>
      <c r="G8561" s="5"/>
      <c r="H8561" s="19"/>
      <c r="I8561" s="183"/>
      <c r="J8561">
        <f t="shared" si="921"/>
      </c>
      <c r="W8561">
        <f t="shared" si="917"/>
      </c>
      <c r="X8561">
        <f t="shared" si="918"/>
      </c>
      <c r="Y8561">
        <f t="shared" si="919"/>
      </c>
      <c r="Z8561">
        <f t="shared" si="920"/>
      </c>
    </row>
    <row r="8562" spans="1:26">
      <c r="A8562" s="5"/>
      <c r="B8562" s="20" t="s">
        <v>1474</v>
      </c>
      <c r="C8562" s="19" t="s">
        <v>1475</v>
      </c>
      <c r="D8562" s="19">
        <v>1</v>
      </c>
      <c r="E8562" s="19">
        <v>6</v>
      </c>
      <c r="F8562" s="5">
        <f>+E8562</f>
      </c>
      <c r="G8562" s="5">
        <f>+F8562</f>
      </c>
      <c r="H8562" s="19">
        <v>1</v>
      </c>
      <c r="I8562" s="183">
        <f>+H8562*G8562</f>
      </c>
      <c r="J8562">
        <f t="shared" si="921"/>
      </c>
      <c r="W8562">
        <f t="shared" si="917"/>
      </c>
      <c r="X8562">
        <f t="shared" si="918"/>
      </c>
      <c r="Y8562">
        <f t="shared" si="919"/>
      </c>
      <c r="Z8562">
        <f t="shared" si="920"/>
      </c>
    </row>
    <row r="8563" spans="1:26">
      <c r="A8563" s="5"/>
      <c r="B8563" s="20" t="s">
        <v>1643</v>
      </c>
      <c r="C8563" s="19" t="s">
        <v>1642</v>
      </c>
      <c r="D8563" s="19">
        <v>1</v>
      </c>
      <c r="E8563" s="19">
        <v>6</v>
      </c>
      <c r="F8563" s="5">
        <f>+E8563</f>
      </c>
      <c r="G8563" s="5">
        <f>+F8563</f>
      </c>
      <c r="H8563" s="19">
        <v>1</v>
      </c>
      <c r="I8563" s="183">
        <f>+H8563*G8563</f>
      </c>
      <c r="J8563">
        <f t="shared" si="921"/>
      </c>
      <c r="W8563">
        <f t="shared" si="917"/>
      </c>
      <c r="X8563">
        <f t="shared" si="918"/>
      </c>
      <c r="Y8563">
        <f t="shared" si="919"/>
      </c>
      <c r="Z8563">
        <f t="shared" si="920"/>
      </c>
    </row>
    <row r="8564" spans="1:26">
      <c r="A8564" s="5"/>
      <c r="B8564" s="20" t="s">
        <v>318</v>
      </c>
      <c r="C8564" s="19" t="s">
        <v>1473</v>
      </c>
      <c r="D8564" s="19">
        <v>1</v>
      </c>
      <c r="E8564" s="19">
        <v>6</v>
      </c>
      <c r="F8564" s="5">
        <f t="shared" ref="F8564:G8579" si="925">+E8564</f>
      </c>
      <c r="G8564" s="5">
        <f t="shared" si="925"/>
      </c>
      <c r="H8564" s="19">
        <v>1</v>
      </c>
      <c r="I8564" s="183">
        <f t="shared" ref="I8564:I8579" si="926">+H8564*G8564</f>
      </c>
      <c r="J8564">
        <f t="shared" si="921"/>
      </c>
      <c r="W8564">
        <f t="shared" si="917"/>
      </c>
      <c r="X8564">
        <f t="shared" si="918"/>
      </c>
      <c r="Y8564">
        <f t="shared" si="919"/>
      </c>
      <c r="Z8564">
        <f t="shared" si="920"/>
      </c>
    </row>
    <row r="8565" spans="1:26">
      <c r="A8565" s="5"/>
      <c r="B8565" s="20" t="s">
        <v>277</v>
      </c>
      <c r="C8565" s="19" t="s">
        <v>1473</v>
      </c>
      <c r="D8565" s="19">
        <v>1</v>
      </c>
      <c r="E8565" s="19">
        <v>6</v>
      </c>
      <c r="F8565" s="5">
        <f t="shared" si="925"/>
      </c>
      <c r="G8565" s="5">
        <f t="shared" si="925"/>
      </c>
      <c r="H8565" s="19">
        <v>1</v>
      </c>
      <c r="I8565" s="183">
        <f t="shared" si="926"/>
      </c>
      <c r="J8565">
        <f t="shared" si="921"/>
      </c>
      <c r="W8565">
        <f t="shared" si="917"/>
      </c>
      <c r="X8565">
        <f t="shared" si="918"/>
      </c>
      <c r="Y8565">
        <f t="shared" si="919"/>
      </c>
      <c r="Z8565">
        <f t="shared" si="920"/>
      </c>
    </row>
    <row r="8566" spans="1:26">
      <c r="A8566" s="5"/>
      <c r="B8566" s="20" t="s">
        <v>994</v>
      </c>
      <c r="C8566" s="19" t="s">
        <v>993</v>
      </c>
      <c r="D8566" s="19">
        <v>1</v>
      </c>
      <c r="E8566" s="19">
        <v>6</v>
      </c>
      <c r="F8566" s="5">
        <f t="shared" si="925"/>
      </c>
      <c r="G8566" s="5">
        <f t="shared" si="925"/>
      </c>
      <c r="H8566" s="19">
        <v>1</v>
      </c>
      <c r="I8566" s="183">
        <f t="shared" si="926"/>
      </c>
      <c r="J8566">
        <f t="shared" si="921"/>
      </c>
      <c r="W8566">
        <f t="shared" si="917"/>
      </c>
      <c r="X8566">
        <f t="shared" si="918"/>
      </c>
      <c r="Y8566">
        <f t="shared" si="919"/>
      </c>
      <c r="Z8566">
        <f t="shared" si="920"/>
      </c>
    </row>
    <row r="8567" spans="1:26">
      <c r="A8567" s="5"/>
      <c r="B8567" s="20" t="s">
        <v>1923</v>
      </c>
      <c r="C8567" s="19" t="s">
        <v>1598</v>
      </c>
      <c r="D8567" s="19">
        <v>1</v>
      </c>
      <c r="E8567" s="19">
        <v>6</v>
      </c>
      <c r="F8567" s="5">
        <f t="shared" si="925"/>
      </c>
      <c r="G8567" s="5">
        <f t="shared" si="925"/>
      </c>
      <c r="H8567" s="19">
        <v>1</v>
      </c>
      <c r="I8567" s="183">
        <f t="shared" si="926"/>
      </c>
      <c r="J8567">
        <f t="shared" si="921"/>
      </c>
      <c r="W8567">
        <f t="shared" si="917"/>
      </c>
      <c r="X8567">
        <f t="shared" si="918"/>
      </c>
      <c r="Y8567">
        <f t="shared" si="919"/>
      </c>
      <c r="Z8567">
        <f t="shared" si="920"/>
      </c>
    </row>
    <row r="8568" spans="1:26">
      <c r="A8568" s="5"/>
      <c r="B8568" s="20" t="s">
        <v>729</v>
      </c>
      <c r="C8568" s="19" t="s">
        <v>730</v>
      </c>
      <c r="D8568" s="19">
        <v>1</v>
      </c>
      <c r="E8568" s="19">
        <v>6</v>
      </c>
      <c r="F8568" s="5">
        <f t="shared" si="925"/>
      </c>
      <c r="G8568" s="5">
        <f t="shared" si="925"/>
      </c>
      <c r="H8568" s="19">
        <v>1</v>
      </c>
      <c r="I8568" s="183">
        <f t="shared" si="926"/>
      </c>
      <c r="J8568">
        <f t="shared" si="921"/>
      </c>
      <c r="W8568">
        <f t="shared" si="917"/>
      </c>
      <c r="X8568">
        <f t="shared" si="918"/>
      </c>
      <c r="Y8568">
        <f t="shared" si="919"/>
      </c>
      <c r="Z8568">
        <f t="shared" si="920"/>
      </c>
    </row>
    <row r="8569" spans="1:26">
      <c r="A8569" s="5"/>
      <c r="B8569" s="20" t="s">
        <v>992</v>
      </c>
      <c r="C8569" s="19" t="s">
        <v>991</v>
      </c>
      <c r="D8569" s="19">
        <v>1</v>
      </c>
      <c r="E8569" s="19">
        <v>6</v>
      </c>
      <c r="F8569" s="5">
        <f t="shared" si="925"/>
      </c>
      <c r="G8569" s="5">
        <f t="shared" si="925"/>
      </c>
      <c r="H8569" s="19">
        <v>1</v>
      </c>
      <c r="I8569" s="183">
        <f t="shared" si="926"/>
      </c>
      <c r="J8569">
        <f t="shared" si="921"/>
      </c>
      <c r="W8569">
        <f t="shared" si="917"/>
      </c>
      <c r="X8569">
        <f t="shared" si="918"/>
      </c>
      <c r="Y8569">
        <f t="shared" si="919"/>
      </c>
      <c r="Z8569">
        <f t="shared" si="920"/>
      </c>
    </row>
    <row r="8570" spans="1:26">
      <c r="A8570" s="5"/>
      <c r="B8570" s="20" t="s">
        <v>1924</v>
      </c>
      <c r="C8570" s="19" t="s">
        <v>1925</v>
      </c>
      <c r="D8570" s="19">
        <v>1</v>
      </c>
      <c r="E8570" s="19">
        <v>12</v>
      </c>
      <c r="F8570" s="5">
        <f t="shared" si="925"/>
      </c>
      <c r="G8570" s="5">
        <f t="shared" si="925"/>
      </c>
      <c r="H8570" s="19">
        <v>1</v>
      </c>
      <c r="I8570" s="183">
        <f t="shared" si="926"/>
      </c>
      <c r="J8570">
        <f t="shared" si="921"/>
      </c>
      <c r="W8570">
        <f t="shared" si="917"/>
      </c>
      <c r="X8570">
        <f t="shared" si="918"/>
      </c>
      <c r="Y8570">
        <f t="shared" si="919"/>
      </c>
      <c r="Z8570">
        <f t="shared" si="920"/>
      </c>
    </row>
    <row r="8571" spans="1:26">
      <c r="A8571" s="5"/>
      <c r="B8571" s="20" t="s">
        <v>1605</v>
      </c>
      <c r="C8571" s="19" t="s">
        <v>1841</v>
      </c>
      <c r="D8571" s="19">
        <v>1</v>
      </c>
      <c r="E8571" s="19">
        <v>12</v>
      </c>
      <c r="F8571" s="5">
        <f t="shared" si="925"/>
      </c>
      <c r="G8571" s="5">
        <f t="shared" si="925"/>
      </c>
      <c r="H8571" s="19">
        <v>1</v>
      </c>
      <c r="I8571" s="183">
        <f t="shared" si="926"/>
      </c>
      <c r="J8571">
        <f t="shared" si="921"/>
      </c>
      <c r="W8571">
        <f t="shared" si="917"/>
      </c>
      <c r="X8571">
        <f t="shared" si="918"/>
      </c>
      <c r="Y8571">
        <f t="shared" si="919"/>
      </c>
      <c r="Z8571">
        <f t="shared" si="920"/>
      </c>
    </row>
    <row r="8572" spans="1:26" ht="15.75">
      <c r="A8572" s="5"/>
      <c r="B8572" s="20" t="s">
        <v>588</v>
      </c>
      <c r="C8572" s="19" t="s">
        <v>589</v>
      </c>
      <c r="D8572" s="19">
        <v>1</v>
      </c>
      <c r="E8572" s="19">
        <v>6</v>
      </c>
      <c r="F8572" s="5">
        <f t="shared" si="925"/>
      </c>
      <c r="G8572" s="5">
        <f t="shared" si="925"/>
      </c>
      <c r="H8572" s="19">
        <v>1</v>
      </c>
      <c r="I8572" s="183">
        <f t="shared" si="926"/>
      </c>
      <c r="J8572">
        <f t="shared" si="921"/>
      </c>
      <c r="W8572">
        <f t="shared" si="917"/>
      </c>
      <c r="X8572">
        <f t="shared" si="918"/>
      </c>
      <c r="Y8572">
        <f t="shared" si="919"/>
      </c>
      <c r="Z8572">
        <f t="shared" si="920"/>
      </c>
    </row>
    <row r="8573" spans="1:26">
      <c r="A8573" s="5"/>
      <c r="B8573" s="20" t="s">
        <v>1724</v>
      </c>
      <c r="C8573" s="19" t="s">
        <v>1925</v>
      </c>
      <c r="D8573" s="19">
        <v>1</v>
      </c>
      <c r="E8573" s="19">
        <v>12</v>
      </c>
      <c r="F8573" s="5">
        <f t="shared" si="925"/>
      </c>
      <c r="G8573" s="5">
        <f t="shared" si="925"/>
      </c>
      <c r="H8573" s="19">
        <v>1</v>
      </c>
      <c r="I8573" s="183">
        <f t="shared" si="926"/>
      </c>
      <c r="J8573">
        <f t="shared" si="921"/>
      </c>
      <c r="W8573">
        <f t="shared" si="917"/>
      </c>
      <c r="X8573">
        <f t="shared" si="918"/>
      </c>
      <c r="Y8573">
        <f t="shared" si="919"/>
      </c>
      <c r="Z8573">
        <f t="shared" si="920"/>
      </c>
    </row>
    <row r="8574" spans="1:26">
      <c r="A8574" s="5"/>
      <c r="B8574" s="20" t="s">
        <v>1530</v>
      </c>
      <c r="C8574" s="19" t="s">
        <v>1531</v>
      </c>
      <c r="D8574" s="19">
        <v>1</v>
      </c>
      <c r="E8574" s="19">
        <v>12</v>
      </c>
      <c r="F8574" s="5">
        <f t="shared" si="925"/>
      </c>
      <c r="G8574" s="5">
        <f t="shared" si="925"/>
      </c>
      <c r="H8574" s="19">
        <v>1</v>
      </c>
      <c r="I8574" s="183">
        <f t="shared" si="926"/>
      </c>
      <c r="J8574">
        <f t="shared" si="921"/>
      </c>
      <c r="W8574">
        <f t="shared" si="917"/>
      </c>
      <c r="X8574">
        <f t="shared" si="918"/>
      </c>
      <c r="Y8574">
        <f t="shared" si="919"/>
      </c>
      <c r="Z8574">
        <f t="shared" si="920"/>
      </c>
    </row>
    <row r="8575" spans="1:26">
      <c r="A8575" s="5"/>
      <c r="B8575" s="20" t="s">
        <v>25</v>
      </c>
      <c r="C8575" s="19" t="s">
        <v>1925</v>
      </c>
      <c r="D8575" s="19">
        <v>1</v>
      </c>
      <c r="E8575" s="19">
        <v>12</v>
      </c>
      <c r="F8575" s="5">
        <f t="shared" si="925"/>
      </c>
      <c r="G8575" s="5">
        <f t="shared" si="925"/>
      </c>
      <c r="H8575" s="19">
        <v>1</v>
      </c>
      <c r="I8575" s="183">
        <f t="shared" si="926"/>
      </c>
      <c r="J8575">
        <f t="shared" si="921"/>
      </c>
      <c r="W8575">
        <f t="shared" si="917"/>
      </c>
      <c r="X8575">
        <f t="shared" si="918"/>
      </c>
      <c r="Y8575">
        <f t="shared" si="919"/>
      </c>
      <c r="Z8575">
        <f t="shared" si="920"/>
      </c>
    </row>
    <row r="8576" spans="1:26" ht="15.75">
      <c r="A8576" s="5"/>
      <c r="B8576" s="20" t="s">
        <v>25</v>
      </c>
      <c r="C8576" s="19" t="s">
        <v>26</v>
      </c>
      <c r="D8576" s="19">
        <v>1</v>
      </c>
      <c r="E8576" s="19">
        <v>6</v>
      </c>
      <c r="F8576" s="5">
        <f t="shared" si="925"/>
      </c>
      <c r="G8576" s="5">
        <f t="shared" si="925"/>
      </c>
      <c r="H8576" s="19">
        <v>1</v>
      </c>
      <c r="I8576" s="183">
        <f t="shared" si="926"/>
      </c>
      <c r="J8576">
        <f t="shared" si="921"/>
      </c>
      <c r="W8576">
        <f t="shared" si="917"/>
      </c>
      <c r="X8576">
        <f t="shared" si="918"/>
      </c>
      <c r="Y8576">
        <f t="shared" si="919"/>
      </c>
      <c r="Z8576">
        <f t="shared" si="920"/>
      </c>
    </row>
    <row r="8577" spans="1:26">
      <c r="A8577" s="5"/>
      <c r="B8577" s="20" t="s">
        <v>1904</v>
      </c>
      <c r="C8577" s="19" t="s">
        <v>1925</v>
      </c>
      <c r="D8577" s="19">
        <v>1</v>
      </c>
      <c r="E8577" s="19">
        <v>12</v>
      </c>
      <c r="F8577" s="5">
        <f t="shared" si="925"/>
      </c>
      <c r="G8577" s="5">
        <f t="shared" si="925"/>
      </c>
      <c r="H8577" s="19">
        <v>1</v>
      </c>
      <c r="I8577" s="183">
        <f t="shared" si="926"/>
      </c>
      <c r="J8577">
        <f t="shared" si="921"/>
      </c>
      <c r="W8577">
        <f t="shared" si="917"/>
      </c>
      <c r="X8577">
        <f t="shared" si="918"/>
      </c>
      <c r="Y8577">
        <f t="shared" si="919"/>
      </c>
      <c r="Z8577">
        <f t="shared" si="920"/>
      </c>
    </row>
    <row r="8578" spans="1:26">
      <c r="A8578" s="5"/>
      <c r="B8578" s="20" t="s">
        <v>1597</v>
      </c>
      <c r="C8578" s="19" t="s">
        <v>1598</v>
      </c>
      <c r="D8578" s="19">
        <v>1</v>
      </c>
      <c r="E8578" s="19">
        <v>6</v>
      </c>
      <c r="F8578" s="5">
        <f t="shared" si="925"/>
      </c>
      <c r="G8578" s="5">
        <f t="shared" si="925"/>
      </c>
      <c r="H8578" s="19">
        <v>1</v>
      </c>
      <c r="I8578" s="183">
        <f t="shared" si="926"/>
      </c>
      <c r="J8578">
        <f t="shared" si="921"/>
      </c>
      <c r="W8578">
        <f t="shared" si="917"/>
      </c>
      <c r="X8578">
        <f t="shared" si="918"/>
      </c>
      <c r="Y8578">
        <f t="shared" si="919"/>
      </c>
      <c r="Z8578">
        <f t="shared" si="920"/>
      </c>
    </row>
    <row r="8579" spans="1:26">
      <c r="A8579" s="5"/>
      <c r="B8579" s="20" t="s">
        <v>912</v>
      </c>
      <c r="C8579" s="19" t="s">
        <v>1473</v>
      </c>
      <c r="D8579" s="19">
        <v>1</v>
      </c>
      <c r="E8579" s="19">
        <v>6</v>
      </c>
      <c r="F8579" s="5">
        <f t="shared" si="925"/>
      </c>
      <c r="G8579" s="5">
        <f t="shared" si="925"/>
      </c>
      <c r="H8579" s="19">
        <v>1</v>
      </c>
      <c r="I8579" s="183">
        <f t="shared" si="926"/>
      </c>
      <c r="J8579">
        <f t="shared" si="921"/>
      </c>
      <c r="W8579">
        <f t="shared" si="917"/>
      </c>
      <c r="X8579">
        <f t="shared" si="918"/>
      </c>
      <c r="Y8579">
        <f t="shared" si="919"/>
      </c>
      <c r="Z8579">
        <f t="shared" si="920"/>
      </c>
    </row>
    <row r="8580" spans="1:26">
      <c r="A8580" s="5"/>
      <c r="B8580" s="1564" t="s">
        <v>1343</v>
      </c>
      <c r="C8580" s="1565"/>
      <c r="D8580" s="19"/>
      <c r="E8580" s="19"/>
      <c r="F8580" s="5"/>
      <c r="G8580" s="5"/>
      <c r="H8580" s="19"/>
      <c r="I8580" s="183"/>
      <c r="J8580">
        <f t="shared" si="921"/>
      </c>
      <c r="W8580">
        <f t="shared" ref="W8580:W8643" si="927">IF(LEFT($H8580&amp;"",5)="2019-",$H8580,W8579)</f>
      </c>
      <c r="X8580">
        <f t="shared" ref="X8580:X8643" si="928">IF($W8580="",0,IF(COUNTIF($AB$2:$AB$80,$W8580)&gt;0,1,0))</f>
      </c>
      <c r="Y8580">
        <f t="shared" ref="Y8580:Y8643" si="929">IF($C8580="","",UPPER(TRIM(IFERROR(LEFT($C8580&amp;"",FIND("/",$C8580&amp;"")-1),$C8580&amp;""))))</f>
      </c>
      <c r="Z8580">
        <f t="shared" ref="Z8580:Z8643" si="930">IFERROR(IF(ISNUMBER($G8580),$G8580,0),0)</f>
      </c>
    </row>
    <row r="8581" spans="1:26">
      <c r="A8581" s="5"/>
      <c r="B8581" s="244" t="s">
        <v>1758</v>
      </c>
      <c r="C8581" s="19" t="s">
        <v>1759</v>
      </c>
      <c r="D8581" s="19"/>
      <c r="E8581" s="347">
        <v>10</v>
      </c>
      <c r="F8581" s="7">
        <f t="shared" ref="F8581:G8583" si="931">+E8581</f>
      </c>
      <c r="G8581" s="7">
        <f t="shared" si="931"/>
      </c>
      <c r="H8581" s="347">
        <v>1</v>
      </c>
      <c r="I8581" s="183">
        <f>+H8581*G8581</f>
      </c>
      <c r="J8581">
        <f t="shared" si="921"/>
      </c>
      <c r="W8581">
        <f t="shared" si="927"/>
      </c>
      <c r="X8581">
        <f t="shared" si="928"/>
      </c>
      <c r="Y8581">
        <f t="shared" si="929"/>
      </c>
      <c r="Z8581">
        <f t="shared" si="930"/>
      </c>
    </row>
    <row r="8582" spans="1:26" ht="24">
      <c r="A8582" s="5"/>
      <c r="B8582" s="104" t="s">
        <v>1376</v>
      </c>
      <c r="C8582" s="19" t="s">
        <v>1377</v>
      </c>
      <c r="D8582" s="19"/>
      <c r="E8582" s="347">
        <v>10</v>
      </c>
      <c r="F8582" s="7">
        <f t="shared" si="931"/>
      </c>
      <c r="G8582" s="7">
        <f t="shared" si="931"/>
      </c>
      <c r="H8582" s="347">
        <v>1</v>
      </c>
      <c r="I8582" s="183">
        <f>+H8582*G8582</f>
      </c>
      <c r="J8582">
        <f t="shared" si="921"/>
      </c>
      <c r="W8582">
        <f t="shared" si="927"/>
      </c>
      <c r="X8582">
        <f t="shared" si="928"/>
      </c>
      <c r="Y8582">
        <f t="shared" si="929"/>
      </c>
      <c r="Z8582">
        <f t="shared" si="930"/>
      </c>
    </row>
    <row r="8583" spans="1:26">
      <c r="A8583" s="5"/>
      <c r="B8583" s="281" t="s">
        <v>586</v>
      </c>
      <c r="C8583" s="282" t="s">
        <v>741</v>
      </c>
      <c r="D8583" s="19"/>
      <c r="E8583" s="347">
        <v>10</v>
      </c>
      <c r="F8583" s="7">
        <f t="shared" si="931"/>
      </c>
      <c r="G8583" s="7">
        <f t="shared" si="931"/>
      </c>
      <c r="H8583" s="7">
        <v>1</v>
      </c>
      <c r="I8583" s="183">
        <f t="shared" ref="I8583:I8589" si="932">+H8583*G8583</f>
      </c>
      <c r="J8583">
        <f t="shared" si="921"/>
      </c>
      <c r="W8583">
        <f t="shared" si="927"/>
      </c>
      <c r="X8583">
        <f t="shared" si="928"/>
      </c>
      <c r="Y8583">
        <f t="shared" si="929"/>
      </c>
      <c r="Z8583">
        <f t="shared" si="930"/>
      </c>
    </row>
    <row r="8584" spans="1:26">
      <c r="A8584" s="5"/>
      <c r="B8584" s="17" t="s">
        <v>732</v>
      </c>
      <c r="C8584" s="5" t="s">
        <v>733</v>
      </c>
      <c r="D8584" s="308"/>
      <c r="E8584" s="347">
        <v>10</v>
      </c>
      <c r="F8584" s="7">
        <f t="shared" ref="F8584:G8589" si="933">+E8584</f>
      </c>
      <c r="G8584" s="7">
        <f t="shared" si="933"/>
      </c>
      <c r="H8584" s="7">
        <v>1</v>
      </c>
      <c r="I8584" s="183">
        <f t="shared" si="932"/>
      </c>
      <c r="J8584">
        <f t="shared" si="921"/>
      </c>
      <c r="W8584">
        <f t="shared" si="927"/>
      </c>
      <c r="X8584">
        <f t="shared" si="928"/>
      </c>
      <c r="Y8584">
        <f t="shared" si="929"/>
      </c>
      <c r="Z8584">
        <f t="shared" si="930"/>
      </c>
    </row>
    <row r="8585" spans="1:26">
      <c r="A8585" s="5"/>
      <c r="B8585" s="17" t="s">
        <v>734</v>
      </c>
      <c r="C8585" s="5" t="s">
        <v>735</v>
      </c>
      <c r="D8585" s="308"/>
      <c r="E8585" s="347">
        <v>10</v>
      </c>
      <c r="F8585" s="7">
        <f t="shared" si="933"/>
      </c>
      <c r="G8585" s="7">
        <f t="shared" si="933"/>
      </c>
      <c r="H8585" s="7">
        <v>1</v>
      </c>
      <c r="I8585" s="183">
        <f t="shared" si="932"/>
      </c>
      <c r="J8585">
        <f t="shared" si="921"/>
      </c>
      <c r="W8585">
        <f t="shared" si="927"/>
      </c>
      <c r="X8585">
        <f t="shared" si="928"/>
      </c>
      <c r="Y8585">
        <f t="shared" si="929"/>
      </c>
      <c r="Z8585">
        <f t="shared" si="930"/>
      </c>
    </row>
    <row r="8586" spans="1:26">
      <c r="A8586" s="5"/>
      <c r="B8586" s="17" t="s">
        <v>1926</v>
      </c>
      <c r="C8586" s="5" t="s">
        <v>1927</v>
      </c>
      <c r="D8586" s="308"/>
      <c r="E8586" s="347">
        <v>10</v>
      </c>
      <c r="F8586" s="7">
        <f t="shared" si="933"/>
      </c>
      <c r="G8586" s="7">
        <f t="shared" si="933"/>
      </c>
      <c r="H8586" s="7">
        <v>1</v>
      </c>
      <c r="I8586" s="183">
        <f t="shared" si="932"/>
      </c>
      <c r="J8586">
        <f t="shared" si="921"/>
      </c>
      <c r="W8586">
        <f t="shared" si="927"/>
      </c>
      <c r="X8586">
        <f t="shared" si="928"/>
      </c>
      <c r="Y8586">
        <f t="shared" si="929"/>
      </c>
      <c r="Z8586">
        <f t="shared" si="930"/>
      </c>
    </row>
    <row r="8587" spans="1:26" ht="36">
      <c r="A8587" s="5"/>
      <c r="B8587" s="17" t="s">
        <v>861</v>
      </c>
      <c r="C8587" s="9" t="s">
        <v>862</v>
      </c>
      <c r="D8587" s="5"/>
      <c r="E8587" s="347">
        <v>10</v>
      </c>
      <c r="F8587" s="7">
        <f t="shared" si="933"/>
      </c>
      <c r="G8587" s="7">
        <f t="shared" si="933"/>
      </c>
      <c r="H8587" s="7">
        <v>1</v>
      </c>
      <c r="I8587" s="183">
        <f t="shared" si="932"/>
      </c>
      <c r="J8587">
        <f t="shared" si="921"/>
      </c>
      <c r="W8587">
        <f t="shared" si="927"/>
      </c>
      <c r="X8587">
        <f t="shared" si="928"/>
      </c>
      <c r="Y8587">
        <f t="shared" si="929"/>
      </c>
      <c r="Z8587">
        <f t="shared" si="930"/>
      </c>
    </row>
    <row r="8588" spans="1:26">
      <c r="A8588" s="5"/>
      <c r="B8588" s="17" t="s">
        <v>863</v>
      </c>
      <c r="C8588" s="5" t="s">
        <v>864</v>
      </c>
      <c r="D8588" s="308"/>
      <c r="E8588" s="347">
        <v>10</v>
      </c>
      <c r="F8588" s="7">
        <f t="shared" si="933"/>
      </c>
      <c r="G8588" s="7">
        <f t="shared" si="933"/>
      </c>
      <c r="H8588" s="7">
        <v>1</v>
      </c>
      <c r="I8588" s="183">
        <f t="shared" si="932"/>
      </c>
      <c r="J8588">
        <f t="shared" si="921"/>
      </c>
      <c r="W8588">
        <f t="shared" si="927"/>
      </c>
      <c r="X8588">
        <f t="shared" si="928"/>
      </c>
      <c r="Y8588">
        <f t="shared" si="929"/>
      </c>
      <c r="Z8588">
        <f t="shared" si="930"/>
      </c>
    </row>
    <row r="8589" spans="1:26" ht="24">
      <c r="A8589" s="5"/>
      <c r="B8589" s="17" t="s">
        <v>1928</v>
      </c>
      <c r="C8589" s="5" t="s">
        <v>1929</v>
      </c>
      <c r="D8589" s="308"/>
      <c r="E8589" s="347">
        <v>10</v>
      </c>
      <c r="F8589" s="7">
        <f t="shared" si="933"/>
      </c>
      <c r="G8589" s="7">
        <f t="shared" si="933"/>
      </c>
      <c r="H8589" s="7">
        <v>1</v>
      </c>
      <c r="I8589" s="183">
        <f t="shared" si="932"/>
      </c>
      <c r="J8589">
        <f t="shared" si="921"/>
      </c>
      <c r="W8589">
        <f t="shared" si="927"/>
      </c>
      <c r="X8589">
        <f t="shared" si="928"/>
      </c>
      <c r="Y8589">
        <f t="shared" si="929"/>
      </c>
      <c r="Z8589">
        <f t="shared" si="930"/>
      </c>
    </row>
    <row r="8590" spans="1:26">
      <c r="A8590" s="5"/>
      <c r="B8590" s="1564" t="s">
        <v>369</v>
      </c>
      <c r="C8590" s="1565"/>
      <c r="D8590" s="308"/>
      <c r="E8590" s="347"/>
      <c r="F8590" s="7"/>
      <c r="G8590" s="7"/>
      <c r="H8590" s="7"/>
      <c r="I8590" s="183"/>
      <c r="J8590">
        <f t="shared" si="921"/>
      </c>
      <c r="W8590">
        <f t="shared" si="927"/>
      </c>
      <c r="X8590">
        <f t="shared" si="928"/>
      </c>
      <c r="Y8590">
        <f t="shared" si="929"/>
      </c>
      <c r="Z8590">
        <f t="shared" si="930"/>
      </c>
    </row>
    <row r="8591" spans="1:26">
      <c r="A8591" s="5"/>
      <c r="B8591" s="20" t="s">
        <v>1676</v>
      </c>
      <c r="C8591" s="5" t="s">
        <v>1211</v>
      </c>
      <c r="D8591" s="5">
        <v>1</v>
      </c>
      <c r="E8591" s="5">
        <v>25</v>
      </c>
      <c r="F8591" s="7">
        <f>+E8591</f>
      </c>
      <c r="G8591" s="7">
        <f>+F8591</f>
      </c>
      <c r="H8591" s="7">
        <v>1</v>
      </c>
      <c r="I8591" s="183">
        <f>+H8591*G8591</f>
      </c>
      <c r="J8591">
        <f t="shared" si="921"/>
      </c>
      <c r="W8591">
        <f t="shared" si="927"/>
      </c>
      <c r="X8591">
        <f t="shared" si="928"/>
      </c>
      <c r="Y8591">
        <f t="shared" si="929"/>
      </c>
      <c r="Z8591">
        <f t="shared" si="930"/>
      </c>
    </row>
    <row r="8592" spans="1:26" ht="24">
      <c r="A8592" s="5"/>
      <c r="B8592" s="20" t="s">
        <v>1984</v>
      </c>
      <c r="C8592" s="9" t="s">
        <v>370</v>
      </c>
      <c r="D8592" s="5">
        <v>1</v>
      </c>
      <c r="E8592" s="5">
        <v>25</v>
      </c>
      <c r="F8592" s="7">
        <f>+E8592</f>
      </c>
      <c r="G8592" s="7">
        <f>+F8592</f>
      </c>
      <c r="H8592" s="7">
        <v>1</v>
      </c>
      <c r="I8592" s="183">
        <f>+H8592*G8592</f>
      </c>
      <c r="J8592">
        <f t="shared" si="921"/>
      </c>
      <c r="W8592">
        <f t="shared" si="927"/>
      </c>
      <c r="X8592">
        <f t="shared" si="928"/>
      </c>
      <c r="Y8592">
        <f t="shared" si="929"/>
      </c>
      <c r="Z8592">
        <f t="shared" si="930"/>
      </c>
    </row>
    <row r="8593" spans="1:26">
      <c r="A8593" s="5"/>
      <c r="B8593" s="20" t="s">
        <v>914</v>
      </c>
      <c r="C8593" s="5" t="s">
        <v>52</v>
      </c>
      <c r="D8593" s="5">
        <v>1</v>
      </c>
      <c r="E8593" s="5">
        <v>25</v>
      </c>
      <c r="F8593" s="7">
        <f t="shared" ref="F8593:G8605" si="934">+E8593</f>
      </c>
      <c r="G8593" s="7">
        <f t="shared" si="934"/>
      </c>
      <c r="H8593" s="7">
        <v>1</v>
      </c>
      <c r="I8593" s="183">
        <f>+H8593*G8593</f>
      </c>
      <c r="J8593">
        <f t="shared" si="921"/>
      </c>
      <c r="W8593">
        <f t="shared" si="927"/>
      </c>
      <c r="X8593">
        <f t="shared" si="928"/>
      </c>
      <c r="Y8593">
        <f t="shared" si="929"/>
      </c>
      <c r="Z8593">
        <f t="shared" si="930"/>
      </c>
    </row>
    <row r="8594" spans="1:26">
      <c r="A8594" s="5"/>
      <c r="B8594" s="20" t="s">
        <v>1515</v>
      </c>
      <c r="C8594" s="5" t="s">
        <v>1516</v>
      </c>
      <c r="D8594" s="5">
        <v>1</v>
      </c>
      <c r="E8594" s="5">
        <v>25</v>
      </c>
      <c r="F8594" s="7">
        <f t="shared" si="934"/>
      </c>
      <c r="G8594" s="7">
        <f t="shared" si="934"/>
      </c>
      <c r="H8594" s="7">
        <v>1</v>
      </c>
      <c r="I8594" s="183">
        <f t="shared" ref="I8594:I8605" si="935">+H8594*G8594</f>
      </c>
      <c r="J8594">
        <f t="shared" si="921"/>
      </c>
      <c r="W8594">
        <f t="shared" si="927"/>
      </c>
      <c r="X8594">
        <f t="shared" si="928"/>
      </c>
      <c r="Y8594">
        <f t="shared" si="929"/>
      </c>
      <c r="Z8594">
        <f t="shared" si="930"/>
      </c>
    </row>
    <row r="8595" spans="1:26">
      <c r="A8595" s="5"/>
      <c r="B8595" s="20" t="s">
        <v>1514</v>
      </c>
      <c r="C8595" s="5" t="s">
        <v>1211</v>
      </c>
      <c r="D8595" s="5">
        <v>1</v>
      </c>
      <c r="E8595" s="5">
        <v>25</v>
      </c>
      <c r="F8595" s="7">
        <f t="shared" si="934"/>
      </c>
      <c r="G8595" s="7">
        <f t="shared" si="934"/>
      </c>
      <c r="H8595" s="7">
        <v>1</v>
      </c>
      <c r="I8595" s="183">
        <f t="shared" si="935"/>
      </c>
      <c r="J8595">
        <f t="shared" si="921"/>
      </c>
      <c r="W8595">
        <f t="shared" si="927"/>
      </c>
      <c r="X8595">
        <f t="shared" si="928"/>
      </c>
      <c r="Y8595">
        <f t="shared" si="929"/>
      </c>
      <c r="Z8595">
        <f t="shared" si="930"/>
      </c>
    </row>
    <row r="8596" spans="1:26">
      <c r="A8596" s="5"/>
      <c r="B8596" s="20" t="s">
        <v>1985</v>
      </c>
      <c r="C8596" s="5" t="s">
        <v>1211</v>
      </c>
      <c r="D8596" s="5">
        <v>1</v>
      </c>
      <c r="E8596" s="5">
        <v>25</v>
      </c>
      <c r="F8596" s="7">
        <f t="shared" si="934"/>
      </c>
      <c r="G8596" s="7">
        <f t="shared" si="934"/>
      </c>
      <c r="H8596" s="7">
        <v>1</v>
      </c>
      <c r="I8596" s="183">
        <f t="shared" si="935"/>
      </c>
      <c r="J8596">
        <f t="shared" si="921"/>
      </c>
      <c r="W8596">
        <f t="shared" si="927"/>
      </c>
      <c r="X8596">
        <f t="shared" si="928"/>
      </c>
      <c r="Y8596">
        <f t="shared" si="929"/>
      </c>
      <c r="Z8596">
        <f t="shared" si="930"/>
      </c>
    </row>
    <row r="8597" spans="1:26" ht="24">
      <c r="A8597" s="5"/>
      <c r="B8597" s="20" t="s">
        <v>591</v>
      </c>
      <c r="C8597" s="5" t="s">
        <v>592</v>
      </c>
      <c r="D8597" s="5">
        <v>1</v>
      </c>
      <c r="E8597" s="5">
        <v>25</v>
      </c>
      <c r="F8597" s="7">
        <f t="shared" si="934"/>
      </c>
      <c r="G8597" s="7">
        <f t="shared" si="934"/>
      </c>
      <c r="H8597" s="7">
        <v>1</v>
      </c>
      <c r="I8597" s="183">
        <f t="shared" si="935"/>
      </c>
      <c r="J8597">
        <f t="shared" si="921"/>
      </c>
      <c r="W8597">
        <f t="shared" si="927"/>
      </c>
      <c r="X8597">
        <f t="shared" si="928"/>
      </c>
      <c r="Y8597">
        <f t="shared" si="929"/>
      </c>
      <c r="Z8597">
        <f t="shared" si="930"/>
      </c>
    </row>
    <row r="8598" spans="1:26">
      <c r="A8598" s="5"/>
      <c r="B8598" s="20" t="s">
        <v>1139</v>
      </c>
      <c r="C8598" s="5" t="s">
        <v>592</v>
      </c>
      <c r="D8598" s="5">
        <v>1</v>
      </c>
      <c r="E8598" s="5">
        <v>25</v>
      </c>
      <c r="F8598" s="7">
        <f t="shared" si="934"/>
      </c>
      <c r="G8598" s="7">
        <f t="shared" si="934"/>
      </c>
      <c r="H8598" s="7">
        <v>1</v>
      </c>
      <c r="I8598" s="183">
        <f t="shared" si="935"/>
      </c>
      <c r="J8598">
        <f t="shared" si="921"/>
      </c>
      <c r="W8598">
        <f t="shared" si="927"/>
      </c>
      <c r="X8598">
        <f t="shared" si="928"/>
      </c>
      <c r="Y8598">
        <f t="shared" si="929"/>
      </c>
      <c r="Z8598">
        <f t="shared" si="930"/>
      </c>
    </row>
    <row r="8599" spans="1:26" ht="24">
      <c r="A8599" s="5"/>
      <c r="B8599" s="273" t="s">
        <v>586</v>
      </c>
      <c r="C8599" s="9" t="s">
        <v>370</v>
      </c>
      <c r="D8599" s="5">
        <v>1</v>
      </c>
      <c r="E8599" s="5">
        <v>25</v>
      </c>
      <c r="F8599" s="7">
        <f t="shared" si="934"/>
      </c>
      <c r="G8599" s="7">
        <f t="shared" si="934"/>
      </c>
      <c r="H8599" s="7">
        <v>1</v>
      </c>
      <c r="I8599" s="183">
        <f t="shared" si="935"/>
      </c>
      <c r="J8599">
        <f t="shared" si="921"/>
      </c>
      <c r="W8599">
        <f t="shared" si="927"/>
      </c>
      <c r="X8599">
        <f t="shared" si="928"/>
      </c>
      <c r="Y8599">
        <f t="shared" si="929"/>
      </c>
      <c r="Z8599">
        <f t="shared" si="930"/>
      </c>
    </row>
    <row r="8600" spans="1:26" ht="48">
      <c r="A8600" s="5"/>
      <c r="B8600" s="20" t="s">
        <v>952</v>
      </c>
      <c r="C8600" s="9" t="s">
        <v>951</v>
      </c>
      <c r="D8600" s="5">
        <v>1</v>
      </c>
      <c r="E8600" s="5">
        <v>25</v>
      </c>
      <c r="F8600" s="7">
        <f t="shared" si="934"/>
      </c>
      <c r="G8600" s="7">
        <f t="shared" si="934"/>
      </c>
      <c r="H8600" s="7">
        <v>1</v>
      </c>
      <c r="I8600" s="183">
        <f t="shared" si="935"/>
      </c>
      <c r="J8600">
        <f t="shared" si="921"/>
      </c>
      <c r="W8600">
        <f t="shared" si="927"/>
      </c>
      <c r="X8600">
        <f t="shared" si="928"/>
      </c>
      <c r="Y8600">
        <f t="shared" si="929"/>
      </c>
      <c r="Z8600">
        <f t="shared" si="930"/>
      </c>
    </row>
    <row r="8601" spans="1:26" ht="24">
      <c r="A8601" s="5"/>
      <c r="B8601" s="531" t="s">
        <v>1986</v>
      </c>
      <c r="C8601" s="9" t="s">
        <v>1987</v>
      </c>
      <c r="D8601" s="5">
        <v>1</v>
      </c>
      <c r="E8601" s="5">
        <v>25</v>
      </c>
      <c r="F8601" s="7">
        <f t="shared" si="934"/>
      </c>
      <c r="G8601" s="7">
        <f t="shared" si="934"/>
      </c>
      <c r="H8601" s="7">
        <v>1</v>
      </c>
      <c r="I8601" s="183">
        <f t="shared" si="935"/>
      </c>
      <c r="J8601">
        <f t="shared" si="921"/>
      </c>
      <c r="W8601">
        <f t="shared" si="927"/>
      </c>
      <c r="X8601">
        <f t="shared" si="928"/>
      </c>
      <c r="Y8601">
        <f t="shared" si="929"/>
      </c>
      <c r="Z8601">
        <f t="shared" si="930"/>
      </c>
    </row>
    <row r="8602" spans="1:26">
      <c r="A8602" s="5"/>
      <c r="B8602" s="531" t="s">
        <v>964</v>
      </c>
      <c r="C8602" s="5" t="s">
        <v>1988</v>
      </c>
      <c r="D8602" s="5">
        <v>1</v>
      </c>
      <c r="E8602" s="5">
        <v>25</v>
      </c>
      <c r="F8602" s="7">
        <f t="shared" si="934"/>
      </c>
      <c r="G8602" s="7">
        <f t="shared" si="934"/>
      </c>
      <c r="H8602" s="7">
        <v>1</v>
      </c>
      <c r="I8602" s="183">
        <f t="shared" si="935"/>
      </c>
      <c r="J8602">
        <f t="shared" si="921"/>
      </c>
      <c r="W8602">
        <f t="shared" si="927"/>
      </c>
      <c r="X8602">
        <f t="shared" si="928"/>
      </c>
      <c r="Y8602">
        <f t="shared" si="929"/>
      </c>
      <c r="Z8602">
        <f t="shared" si="930"/>
      </c>
    </row>
    <row r="8603" spans="1:26">
      <c r="A8603" s="5"/>
      <c r="B8603" s="79" t="s">
        <v>1230</v>
      </c>
      <c r="C8603" s="5" t="s">
        <v>1211</v>
      </c>
      <c r="D8603" s="5">
        <v>1</v>
      </c>
      <c r="E8603" s="5">
        <v>25</v>
      </c>
      <c r="F8603" s="7">
        <f t="shared" si="934"/>
      </c>
      <c r="G8603" s="7">
        <f t="shared" si="934"/>
      </c>
      <c r="H8603" s="7">
        <v>1</v>
      </c>
      <c r="I8603" s="183">
        <f t="shared" si="935"/>
      </c>
      <c r="J8603">
        <f t="shared" si="921"/>
      </c>
      <c r="W8603">
        <f t="shared" si="927"/>
      </c>
      <c r="X8603">
        <f t="shared" si="928"/>
      </c>
      <c r="Y8603">
        <f t="shared" si="929"/>
      </c>
      <c r="Z8603">
        <f t="shared" si="930"/>
      </c>
    </row>
    <row r="8604" spans="1:26">
      <c r="A8604" s="5"/>
      <c r="B8604" s="20" t="s">
        <v>600</v>
      </c>
      <c r="C8604" s="5" t="s">
        <v>601</v>
      </c>
      <c r="D8604" s="5">
        <v>1</v>
      </c>
      <c r="E8604" s="5">
        <v>25</v>
      </c>
      <c r="F8604" s="7">
        <f t="shared" si="934"/>
      </c>
      <c r="G8604" s="7">
        <f t="shared" si="934"/>
      </c>
      <c r="H8604" s="7">
        <v>1</v>
      </c>
      <c r="I8604" s="183">
        <f t="shared" si="935"/>
      </c>
      <c r="J8604">
        <f t="shared" si="921"/>
      </c>
      <c r="W8604">
        <f t="shared" si="927"/>
      </c>
      <c r="X8604">
        <f t="shared" si="928"/>
      </c>
      <c r="Y8604">
        <f t="shared" si="929"/>
      </c>
      <c r="Z8604">
        <f t="shared" si="930"/>
      </c>
    </row>
    <row r="8605" spans="1:26">
      <c r="A8605" s="5"/>
      <c r="B8605" s="20" t="s">
        <v>1128</v>
      </c>
      <c r="C8605" s="5" t="s">
        <v>592</v>
      </c>
      <c r="D8605" s="5">
        <v>1</v>
      </c>
      <c r="E8605" s="5">
        <v>25</v>
      </c>
      <c r="F8605" s="7">
        <f t="shared" si="934"/>
      </c>
      <c r="G8605" s="7">
        <f t="shared" si="934"/>
      </c>
      <c r="H8605" s="7">
        <v>1</v>
      </c>
      <c r="I8605" s="183">
        <f t="shared" si="935"/>
      </c>
      <c r="J8605">
        <f t="shared" si="921"/>
      </c>
      <c r="W8605">
        <f t="shared" si="927"/>
      </c>
      <c r="X8605">
        <f t="shared" si="928"/>
      </c>
      <c r="Y8605">
        <f t="shared" si="929"/>
      </c>
      <c r="Z8605">
        <f t="shared" si="930"/>
      </c>
    </row>
    <row r="8606" spans="1:26">
      <c r="A8606" s="5"/>
      <c r="B8606" s="20" t="s">
        <v>1930</v>
      </c>
      <c r="C8606" s="5" t="s">
        <v>1681</v>
      </c>
      <c r="D8606" s="5">
        <v>1</v>
      </c>
      <c r="E8606" s="5">
        <v>25</v>
      </c>
      <c r="F8606" s="7">
        <f t="shared" ref="F8606:G8611" si="936">+E8606</f>
      </c>
      <c r="G8606" s="7">
        <f t="shared" si="936"/>
      </c>
      <c r="H8606" s="7">
        <v>1</v>
      </c>
      <c r="I8606" s="183">
        <f t="shared" ref="I8606:I8611" si="937">+H8606*G8606</f>
      </c>
      <c r="J8606">
        <f t="shared" si="921"/>
      </c>
      <c r="W8606">
        <f t="shared" si="927"/>
      </c>
      <c r="X8606">
        <f t="shared" si="928"/>
      </c>
      <c r="Y8606">
        <f t="shared" si="929"/>
      </c>
      <c r="Z8606">
        <f t="shared" si="930"/>
      </c>
    </row>
    <row r="8607" spans="1:26">
      <c r="A8607" s="5"/>
      <c r="B8607" s="20" t="s">
        <v>503</v>
      </c>
      <c r="C8607" s="5" t="s">
        <v>504</v>
      </c>
      <c r="D8607" s="5">
        <v>1</v>
      </c>
      <c r="E8607" s="5">
        <v>25</v>
      </c>
      <c r="F8607" s="7">
        <f t="shared" si="936"/>
      </c>
      <c r="G8607" s="7">
        <f t="shared" si="936"/>
      </c>
      <c r="H8607" s="7">
        <v>1</v>
      </c>
      <c r="I8607" s="183">
        <f t="shared" si="937"/>
      </c>
      <c r="J8607">
        <f t="shared" si="921"/>
      </c>
      <c r="W8607">
        <f t="shared" si="927"/>
      </c>
      <c r="X8607">
        <f t="shared" si="928"/>
      </c>
      <c r="Y8607">
        <f t="shared" si="929"/>
      </c>
      <c r="Z8607">
        <f t="shared" si="930"/>
      </c>
    </row>
    <row r="8608" spans="1:26">
      <c r="A8608" s="5"/>
      <c r="B8608" s="79" t="s">
        <v>53</v>
      </c>
      <c r="C8608" s="5" t="s">
        <v>52</v>
      </c>
      <c r="D8608" s="5">
        <v>1</v>
      </c>
      <c r="E8608" s="5">
        <v>25</v>
      </c>
      <c r="F8608" s="7">
        <f t="shared" si="936"/>
      </c>
      <c r="G8608" s="7">
        <f t="shared" si="936"/>
      </c>
      <c r="H8608" s="7">
        <v>1</v>
      </c>
      <c r="I8608" s="183">
        <f t="shared" si="937"/>
      </c>
      <c r="J8608">
        <f t="shared" si="921"/>
      </c>
      <c r="W8608">
        <f t="shared" si="927"/>
      </c>
      <c r="X8608">
        <f t="shared" si="928"/>
      </c>
      <c r="Y8608">
        <f t="shared" si="929"/>
      </c>
      <c r="Z8608">
        <f t="shared" si="930"/>
      </c>
    </row>
    <row r="8609" spans="1:26">
      <c r="A8609" s="5"/>
      <c r="B8609" s="20" t="s">
        <v>1931</v>
      </c>
      <c r="C8609" s="5" t="s">
        <v>601</v>
      </c>
      <c r="D8609" s="5">
        <v>1</v>
      </c>
      <c r="E8609" s="5">
        <v>25</v>
      </c>
      <c r="F8609" s="7">
        <f t="shared" si="936"/>
      </c>
      <c r="G8609" s="7">
        <f t="shared" si="936"/>
      </c>
      <c r="H8609" s="7">
        <v>1</v>
      </c>
      <c r="I8609" s="183">
        <f t="shared" si="937"/>
      </c>
      <c r="J8609">
        <f t="shared" si="921"/>
      </c>
      <c r="W8609">
        <f t="shared" si="927"/>
      </c>
      <c r="X8609">
        <f t="shared" si="928"/>
      </c>
      <c r="Y8609">
        <f t="shared" si="929"/>
      </c>
      <c r="Z8609">
        <f t="shared" si="930"/>
      </c>
    </row>
    <row r="8610" spans="1:26" ht="24">
      <c r="A8610" s="5"/>
      <c r="B8610" s="20" t="s">
        <v>374</v>
      </c>
      <c r="C8610" s="9" t="s">
        <v>370</v>
      </c>
      <c r="D8610" s="5">
        <v>1</v>
      </c>
      <c r="E8610" s="5">
        <v>25</v>
      </c>
      <c r="F8610" s="7">
        <f t="shared" si="936"/>
      </c>
      <c r="G8610" s="7">
        <f t="shared" si="936"/>
      </c>
      <c r="H8610" s="7">
        <v>1</v>
      </c>
      <c r="I8610" s="183">
        <f t="shared" si="937"/>
      </c>
      <c r="J8610">
        <f t="shared" si="921"/>
      </c>
      <c r="W8610">
        <f t="shared" si="927"/>
      </c>
      <c r="X8610">
        <f t="shared" si="928"/>
      </c>
      <c r="Y8610">
        <f t="shared" si="929"/>
      </c>
      <c r="Z8610">
        <f t="shared" si="930"/>
      </c>
    </row>
    <row r="8611" spans="1:26" ht="24">
      <c r="A8611" s="5"/>
      <c r="B8611" s="8" t="s">
        <v>935</v>
      </c>
      <c r="C8611" s="9" t="s">
        <v>370</v>
      </c>
      <c r="D8611" s="5">
        <v>1</v>
      </c>
      <c r="E8611" s="5">
        <v>25</v>
      </c>
      <c r="F8611" s="7">
        <f t="shared" si="936"/>
      </c>
      <c r="G8611" s="7">
        <f t="shared" si="936"/>
      </c>
      <c r="H8611" s="7">
        <v>1</v>
      </c>
      <c r="I8611" s="183">
        <f t="shared" si="937"/>
      </c>
      <c r="J8611">
        <f t="shared" si="921"/>
      </c>
      <c r="W8611">
        <f t="shared" si="927"/>
      </c>
      <c r="X8611">
        <f t="shared" si="928"/>
      </c>
      <c r="Y8611">
        <f t="shared" si="929"/>
      </c>
      <c r="Z8611">
        <f t="shared" si="930"/>
      </c>
    </row>
    <row r="8612" spans="1:26">
      <c r="A8612" s="5"/>
      <c r="B8612" s="1564" t="s">
        <v>300</v>
      </c>
      <c r="C8612" s="1565"/>
      <c r="D8612" s="308"/>
      <c r="E8612" s="347"/>
      <c r="F8612" s="7"/>
      <c r="G8612" s="7"/>
      <c r="H8612" s="7"/>
      <c r="I8612" s="183"/>
      <c r="J8612">
        <f t="shared" si="921"/>
      </c>
      <c r="W8612">
        <f t="shared" si="927"/>
      </c>
      <c r="X8612">
        <f t="shared" si="928"/>
      </c>
      <c r="Y8612">
        <f t="shared" si="929"/>
      </c>
      <c r="Z8612">
        <f t="shared" si="930"/>
      </c>
    </row>
    <row r="8613" spans="1:26" ht="24">
      <c r="A8613" s="5"/>
      <c r="B8613" s="17" t="s">
        <v>632</v>
      </c>
      <c r="C8613" s="272" t="s">
        <v>633</v>
      </c>
      <c r="D8613" s="5">
        <v>1</v>
      </c>
      <c r="E8613" s="5">
        <v>2</v>
      </c>
      <c r="F8613" s="7">
        <f t="shared" ref="F8613:G8615" si="938">+E8613</f>
      </c>
      <c r="G8613" s="7">
        <f t="shared" si="938"/>
      </c>
      <c r="H8613" s="5">
        <v>1</v>
      </c>
      <c r="I8613" s="183">
        <f t="shared" ref="I8613:I8618" si="939">+H8613*G8613</f>
      </c>
      <c r="J8613">
        <f t="shared" si="921"/>
      </c>
      <c r="W8613">
        <f t="shared" si="927"/>
      </c>
      <c r="X8613">
        <f t="shared" si="928"/>
      </c>
      <c r="Y8613">
        <f t="shared" si="929"/>
      </c>
      <c r="Z8613">
        <f t="shared" si="930"/>
      </c>
    </row>
    <row r="8614" spans="1:26">
      <c r="A8614" s="5"/>
      <c r="B8614" s="17" t="s">
        <v>495</v>
      </c>
      <c r="C8614" s="88" t="s">
        <v>513</v>
      </c>
      <c r="D8614" s="5">
        <v>1</v>
      </c>
      <c r="E8614" s="9">
        <v>100</v>
      </c>
      <c r="F8614" s="7">
        <f t="shared" si="938"/>
      </c>
      <c r="G8614" s="7">
        <f t="shared" si="938"/>
      </c>
      <c r="H8614" s="9">
        <v>1</v>
      </c>
      <c r="I8614" s="183">
        <f t="shared" si="939"/>
      </c>
      <c r="J8614">
        <f t="shared" si="921"/>
      </c>
      <c r="W8614">
        <f t="shared" si="927"/>
      </c>
      <c r="X8614">
        <f t="shared" si="928"/>
      </c>
      <c r="Y8614">
        <f t="shared" si="929"/>
      </c>
      <c r="Z8614">
        <f t="shared" si="930"/>
      </c>
    </row>
    <row r="8615" spans="1:26">
      <c r="A8615" s="5"/>
      <c r="B8615" s="17" t="s">
        <v>739</v>
      </c>
      <c r="C8615" s="88" t="s">
        <v>303</v>
      </c>
      <c r="D8615" s="5">
        <v>1</v>
      </c>
      <c r="E8615" s="5">
        <v>10</v>
      </c>
      <c r="F8615" s="7">
        <f t="shared" si="938"/>
      </c>
      <c r="G8615" s="7">
        <f t="shared" si="938"/>
      </c>
      <c r="H8615" s="5">
        <v>1</v>
      </c>
      <c r="I8615" s="183">
        <f t="shared" si="939"/>
      </c>
      <c r="J8615">
        <f t="shared" si="921"/>
      </c>
      <c r="W8615">
        <f t="shared" si="927"/>
      </c>
      <c r="X8615">
        <f t="shared" si="928"/>
      </c>
      <c r="Y8615">
        <f t="shared" si="929"/>
      </c>
      <c r="Z8615">
        <f t="shared" si="930"/>
      </c>
    </row>
    <row r="8616" spans="1:26" ht="36">
      <c r="A8616" s="5"/>
      <c r="B8616" s="17" t="s">
        <v>768</v>
      </c>
      <c r="C8616" s="88" t="s">
        <v>769</v>
      </c>
      <c r="D8616" s="9"/>
      <c r="E8616" s="9" t="s">
        <v>913</v>
      </c>
      <c r="F8616" s="7">
        <v>100</v>
      </c>
      <c r="G8616" s="7">
        <f>+F8616</f>
      </c>
      <c r="H8616" s="5">
        <v>1</v>
      </c>
      <c r="I8616" s="183">
        <f t="shared" si="939"/>
      </c>
      <c r="J8616">
        <f t="shared" si="921"/>
      </c>
      <c r="W8616">
        <f t="shared" si="927"/>
      </c>
      <c r="X8616">
        <f t="shared" si="928"/>
      </c>
      <c r="Y8616">
        <f t="shared" si="929"/>
      </c>
      <c r="Z8616">
        <f t="shared" si="930"/>
      </c>
    </row>
    <row r="8617" spans="1:26" ht="36">
      <c r="A8617" s="5"/>
      <c r="B8617" s="17" t="s">
        <v>770</v>
      </c>
      <c r="C8617" s="88" t="s">
        <v>769</v>
      </c>
      <c r="D8617" s="9"/>
      <c r="E8617" s="9" t="s">
        <v>1310</v>
      </c>
      <c r="F8617" s="7">
        <v>250</v>
      </c>
      <c r="G8617" s="7">
        <f>+F8617</f>
      </c>
      <c r="H8617" s="5">
        <v>1</v>
      </c>
      <c r="I8617" s="183">
        <f t="shared" si="939"/>
      </c>
      <c r="J8617">
        <f t="shared" si="921"/>
      </c>
      <c r="W8617">
        <f t="shared" si="927"/>
      </c>
      <c r="X8617">
        <f t="shared" si="928"/>
      </c>
      <c r="Y8617">
        <f t="shared" si="929"/>
      </c>
      <c r="Z8617">
        <f t="shared" si="930"/>
      </c>
    </row>
    <row r="8618" spans="1:26" ht="24">
      <c r="A8618" s="5"/>
      <c r="B8618" s="17" t="s">
        <v>886</v>
      </c>
      <c r="C8618" s="88" t="s">
        <v>887</v>
      </c>
      <c r="D8618" s="5"/>
      <c r="E8618" s="5">
        <v>10</v>
      </c>
      <c r="F8618" s="7">
        <v>10</v>
      </c>
      <c r="G8618" s="7">
        <f>+F8618</f>
      </c>
      <c r="H8618" s="5">
        <v>1</v>
      </c>
      <c r="I8618" s="183">
        <f t="shared" si="939"/>
      </c>
      <c r="J8618">
        <f t="shared" si="921"/>
      </c>
      <c r="W8618">
        <f t="shared" si="927"/>
      </c>
      <c r="X8618">
        <f t="shared" si="928"/>
      </c>
      <c r="Y8618">
        <f t="shared" si="929"/>
      </c>
      <c r="Z8618">
        <f t="shared" si="930"/>
      </c>
    </row>
    <row r="8619" spans="1:26">
      <c r="A8619" s="5"/>
      <c r="B8619" s="1564" t="s">
        <v>1844</v>
      </c>
      <c r="C8619" s="1565"/>
      <c r="D8619" s="308"/>
      <c r="E8619" s="347"/>
      <c r="F8619" s="7"/>
      <c r="G8619" s="7"/>
      <c r="H8619" s="7"/>
      <c r="I8619" s="183"/>
      <c r="J8619">
        <f t="shared" si="921"/>
      </c>
      <c r="W8619">
        <f t="shared" si="927"/>
      </c>
      <c r="X8619">
        <f t="shared" si="928"/>
      </c>
      <c r="Y8619">
        <f t="shared" si="929"/>
      </c>
      <c r="Z8619">
        <f t="shared" si="930"/>
      </c>
    </row>
    <row r="8620" spans="1:26">
      <c r="A8620" s="5"/>
      <c r="B8620" s="8" t="s">
        <v>1736</v>
      </c>
      <c r="C8620" s="5" t="s">
        <v>1737</v>
      </c>
      <c r="D8620" s="5">
        <v>1</v>
      </c>
      <c r="E8620" s="5">
        <v>25</v>
      </c>
      <c r="F8620" s="7">
        <f t="shared" ref="F8620:G8665" si="940">+E8620</f>
      </c>
      <c r="G8620" s="7">
        <f t="shared" si="940"/>
      </c>
      <c r="H8620" s="5">
        <v>1</v>
      </c>
      <c r="I8620" s="183">
        <f t="shared" ref="I8620:I8679" si="941">+H8620*G8620</f>
      </c>
      <c r="J8620">
        <f t="shared" si="921"/>
      </c>
      <c r="W8620">
        <f t="shared" si="927"/>
      </c>
      <c r="X8620">
        <f t="shared" si="928"/>
      </c>
      <c r="Y8620">
        <f t="shared" si="929"/>
      </c>
      <c r="Z8620">
        <f t="shared" si="930"/>
      </c>
    </row>
    <row r="8621" spans="1:26">
      <c r="A8621" s="5"/>
      <c r="B8621" s="8" t="s">
        <v>757</v>
      </c>
      <c r="C8621" s="5" t="s">
        <v>1932</v>
      </c>
      <c r="D8621" s="5">
        <v>1</v>
      </c>
      <c r="E8621" s="5">
        <v>50</v>
      </c>
      <c r="F8621" s="7">
        <f t="shared" si="940"/>
      </c>
      <c r="G8621" s="7">
        <f t="shared" si="940"/>
      </c>
      <c r="H8621" s="5">
        <v>1</v>
      </c>
      <c r="I8621" s="183">
        <f t="shared" si="941"/>
      </c>
      <c r="J8621">
        <f t="shared" si="921"/>
      </c>
      <c r="W8621">
        <f t="shared" si="927"/>
      </c>
      <c r="X8621">
        <f t="shared" si="928"/>
      </c>
      <c r="Y8621">
        <f t="shared" si="929"/>
      </c>
      <c r="Z8621">
        <f t="shared" si="930"/>
      </c>
    </row>
    <row r="8622" spans="1:26">
      <c r="A8622" s="5"/>
      <c r="B8622" s="8" t="s">
        <v>1933</v>
      </c>
      <c r="C8622" s="5" t="s">
        <v>1934</v>
      </c>
      <c r="D8622" s="5">
        <v>1</v>
      </c>
      <c r="E8622" s="5">
        <v>25</v>
      </c>
      <c r="F8622" s="7">
        <f t="shared" si="940"/>
      </c>
      <c r="G8622" s="7">
        <f t="shared" si="940"/>
      </c>
      <c r="H8622" s="5">
        <v>1</v>
      </c>
      <c r="I8622" s="183">
        <f t="shared" si="941"/>
      </c>
      <c r="J8622">
        <f t="shared" ref="J8622:J8821" si="942">+H8622*G8622</f>
      </c>
      <c r="W8622">
        <f t="shared" si="927"/>
      </c>
      <c r="X8622">
        <f t="shared" si="928"/>
      </c>
      <c r="Y8622">
        <f t="shared" si="929"/>
      </c>
      <c r="Z8622">
        <f t="shared" si="930"/>
      </c>
    </row>
    <row r="8623" spans="1:26">
      <c r="A8623" s="5"/>
      <c r="B8623" s="8" t="s">
        <v>976</v>
      </c>
      <c r="C8623" s="5" t="s">
        <v>1127</v>
      </c>
      <c r="D8623" s="5">
        <v>1</v>
      </c>
      <c r="E8623" s="5">
        <v>50</v>
      </c>
      <c r="F8623" s="7">
        <f t="shared" si="940"/>
      </c>
      <c r="G8623" s="7">
        <f t="shared" si="940"/>
      </c>
      <c r="H8623" s="5">
        <v>1</v>
      </c>
      <c r="I8623" s="183">
        <f t="shared" si="941"/>
      </c>
      <c r="J8623">
        <f t="shared" si="942"/>
      </c>
      <c r="W8623">
        <f t="shared" si="927"/>
      </c>
      <c r="X8623">
        <f t="shared" si="928"/>
      </c>
      <c r="Y8623">
        <f t="shared" si="929"/>
      </c>
      <c r="Z8623">
        <f t="shared" si="930"/>
      </c>
    </row>
    <row r="8624" spans="1:26">
      <c r="A8624" s="5"/>
      <c r="B8624" s="8" t="s">
        <v>1578</v>
      </c>
      <c r="C8624" s="5" t="s">
        <v>1577</v>
      </c>
      <c r="D8624" s="5">
        <v>1</v>
      </c>
      <c r="E8624" s="5">
        <v>25</v>
      </c>
      <c r="F8624" s="7">
        <f t="shared" si="940"/>
      </c>
      <c r="G8624" s="7">
        <f t="shared" si="940"/>
      </c>
      <c r="H8624" s="5">
        <v>1</v>
      </c>
      <c r="I8624" s="183">
        <f t="shared" si="941"/>
      </c>
      <c r="J8624">
        <f t="shared" si="942"/>
      </c>
      <c r="W8624">
        <f t="shared" si="927"/>
      </c>
      <c r="X8624">
        <f t="shared" si="928"/>
      </c>
      <c r="Y8624">
        <f t="shared" si="929"/>
      </c>
      <c r="Z8624">
        <f t="shared" si="930"/>
      </c>
    </row>
    <row r="8625" spans="1:26">
      <c r="A8625" s="5"/>
      <c r="B8625" s="8" t="s">
        <v>1634</v>
      </c>
      <c r="C8625" s="5" t="s">
        <v>1935</v>
      </c>
      <c r="D8625" s="5">
        <v>1</v>
      </c>
      <c r="E8625" s="5">
        <v>50</v>
      </c>
      <c r="F8625" s="7">
        <f t="shared" si="940"/>
      </c>
      <c r="G8625" s="7">
        <f t="shared" si="940"/>
      </c>
      <c r="H8625" s="5">
        <v>1</v>
      </c>
      <c r="I8625" s="183">
        <f t="shared" si="941"/>
      </c>
      <c r="J8625">
        <f t="shared" si="942"/>
      </c>
      <c r="W8625">
        <f t="shared" si="927"/>
      </c>
      <c r="X8625">
        <f t="shared" si="928"/>
      </c>
      <c r="Y8625">
        <f t="shared" si="929"/>
      </c>
      <c r="Z8625">
        <f t="shared" si="930"/>
      </c>
    </row>
    <row r="8626" spans="1:26">
      <c r="A8626" s="5"/>
      <c r="B8626" s="8" t="s">
        <v>1126</v>
      </c>
      <c r="C8626" s="5" t="s">
        <v>1125</v>
      </c>
      <c r="D8626" s="5">
        <v>1</v>
      </c>
      <c r="E8626" s="5">
        <v>25</v>
      </c>
      <c r="F8626" s="7">
        <f t="shared" si="940"/>
      </c>
      <c r="G8626" s="7">
        <f t="shared" si="940"/>
      </c>
      <c r="H8626" s="5">
        <v>1</v>
      </c>
      <c r="I8626" s="183">
        <f t="shared" si="941"/>
      </c>
      <c r="J8626">
        <f t="shared" si="942"/>
      </c>
      <c r="W8626">
        <f t="shared" si="927"/>
      </c>
      <c r="X8626">
        <f t="shared" si="928"/>
      </c>
      <c r="Y8626">
        <f t="shared" si="929"/>
      </c>
      <c r="Z8626">
        <f t="shared" si="930"/>
      </c>
    </row>
    <row r="8627" spans="1:26" ht="24">
      <c r="A8627" s="5"/>
      <c r="B8627" s="8" t="s">
        <v>833</v>
      </c>
      <c r="C8627" s="9" t="s">
        <v>1124</v>
      </c>
      <c r="D8627" s="5">
        <v>1</v>
      </c>
      <c r="E8627" s="5">
        <v>50</v>
      </c>
      <c r="F8627" s="7">
        <f t="shared" si="940"/>
      </c>
      <c r="G8627" s="7">
        <f t="shared" si="940"/>
      </c>
      <c r="H8627" s="5">
        <v>1</v>
      </c>
      <c r="I8627" s="183">
        <f t="shared" si="941"/>
      </c>
      <c r="J8627">
        <f t="shared" si="942"/>
      </c>
      <c r="W8627">
        <f t="shared" si="927"/>
      </c>
      <c r="X8627">
        <f t="shared" si="928"/>
      </c>
      <c r="Y8627">
        <f t="shared" si="929"/>
      </c>
      <c r="Z8627">
        <f t="shared" si="930"/>
      </c>
    </row>
    <row r="8628" spans="1:26">
      <c r="A8628" s="5"/>
      <c r="B8628" s="8" t="s">
        <v>1936</v>
      </c>
      <c r="C8628" s="5" t="s">
        <v>1937</v>
      </c>
      <c r="D8628" s="5">
        <v>1</v>
      </c>
      <c r="E8628" s="5">
        <v>50</v>
      </c>
      <c r="F8628" s="7">
        <f t="shared" si="940"/>
      </c>
      <c r="G8628" s="7">
        <f t="shared" si="940"/>
      </c>
      <c r="H8628" s="5">
        <v>1</v>
      </c>
      <c r="I8628" s="183">
        <f t="shared" si="941"/>
      </c>
      <c r="J8628">
        <f t="shared" si="942"/>
      </c>
      <c r="W8628">
        <f t="shared" si="927"/>
      </c>
      <c r="X8628">
        <f t="shared" si="928"/>
      </c>
      <c r="Y8628">
        <f t="shared" si="929"/>
      </c>
      <c r="Z8628">
        <f t="shared" si="930"/>
      </c>
    </row>
    <row r="8629" spans="1:26">
      <c r="A8629" s="5"/>
      <c r="B8629" s="8" t="s">
        <v>1123</v>
      </c>
      <c r="C8629" s="5" t="s">
        <v>1114</v>
      </c>
      <c r="D8629" s="5">
        <v>1</v>
      </c>
      <c r="E8629" s="5">
        <v>50</v>
      </c>
      <c r="F8629" s="7">
        <f t="shared" si="940"/>
      </c>
      <c r="G8629" s="7">
        <f t="shared" si="940"/>
      </c>
      <c r="H8629" s="5">
        <v>1</v>
      </c>
      <c r="I8629" s="183">
        <f t="shared" si="941"/>
      </c>
      <c r="J8629">
        <f t="shared" si="942"/>
      </c>
      <c r="W8629">
        <f t="shared" si="927"/>
      </c>
      <c r="X8629">
        <f t="shared" si="928"/>
      </c>
      <c r="Y8629">
        <f t="shared" si="929"/>
      </c>
      <c r="Z8629">
        <f t="shared" si="930"/>
      </c>
    </row>
    <row r="8630" spans="1:26">
      <c r="A8630" s="5"/>
      <c r="B8630" s="8" t="s">
        <v>1751</v>
      </c>
      <c r="C8630" s="5" t="s">
        <v>1577</v>
      </c>
      <c r="D8630" s="5">
        <v>1</v>
      </c>
      <c r="E8630" s="5">
        <v>25</v>
      </c>
      <c r="F8630" s="7">
        <f t="shared" si="940"/>
      </c>
      <c r="G8630" s="7">
        <f t="shared" si="940"/>
      </c>
      <c r="H8630" s="5">
        <v>1</v>
      </c>
      <c r="I8630" s="183">
        <f t="shared" si="941"/>
      </c>
      <c r="J8630">
        <f t="shared" si="942"/>
      </c>
      <c r="W8630">
        <f t="shared" si="927"/>
      </c>
      <c r="X8630">
        <f t="shared" si="928"/>
      </c>
      <c r="Y8630">
        <f t="shared" si="929"/>
      </c>
      <c r="Z8630">
        <f t="shared" si="930"/>
      </c>
    </row>
    <row r="8631" spans="1:26">
      <c r="A8631" s="5"/>
      <c r="B8631" s="8" t="s">
        <v>1938</v>
      </c>
      <c r="C8631" s="5" t="s">
        <v>1127</v>
      </c>
      <c r="D8631" s="5">
        <v>1</v>
      </c>
      <c r="E8631" s="5">
        <v>50</v>
      </c>
      <c r="F8631" s="7">
        <f t="shared" si="940"/>
      </c>
      <c r="G8631" s="7">
        <f t="shared" si="940"/>
      </c>
      <c r="H8631" s="5">
        <v>1</v>
      </c>
      <c r="I8631" s="183">
        <f t="shared" si="941"/>
      </c>
      <c r="J8631">
        <f t="shared" si="942"/>
      </c>
      <c r="W8631">
        <f t="shared" si="927"/>
      </c>
      <c r="X8631">
        <f t="shared" si="928"/>
      </c>
      <c r="Y8631">
        <f t="shared" si="929"/>
      </c>
      <c r="Z8631">
        <f t="shared" si="930"/>
      </c>
    </row>
    <row r="8632" spans="1:26">
      <c r="A8632" s="5"/>
      <c r="B8632" s="8" t="s">
        <v>458</v>
      </c>
      <c r="C8632" s="5" t="s">
        <v>1119</v>
      </c>
      <c r="D8632" s="5">
        <v>1</v>
      </c>
      <c r="E8632" s="5">
        <v>50</v>
      </c>
      <c r="F8632" s="7">
        <f t="shared" si="940"/>
      </c>
      <c r="G8632" s="7">
        <f t="shared" si="940"/>
      </c>
      <c r="H8632" s="5">
        <v>1</v>
      </c>
      <c r="I8632" s="183">
        <f t="shared" si="941"/>
      </c>
      <c r="J8632">
        <f t="shared" si="942"/>
      </c>
      <c r="W8632">
        <f t="shared" si="927"/>
      </c>
      <c r="X8632">
        <f t="shared" si="928"/>
      </c>
      <c r="Y8632">
        <f t="shared" si="929"/>
      </c>
      <c r="Z8632">
        <f t="shared" si="930"/>
      </c>
    </row>
    <row r="8633" spans="1:26">
      <c r="A8633" s="5"/>
      <c r="B8633" s="8" t="s">
        <v>1122</v>
      </c>
      <c r="C8633" s="5" t="s">
        <v>1121</v>
      </c>
      <c r="D8633" s="5">
        <v>1</v>
      </c>
      <c r="E8633" s="5">
        <v>50</v>
      </c>
      <c r="F8633" s="7">
        <f t="shared" si="940"/>
      </c>
      <c r="G8633" s="7">
        <f t="shared" si="940"/>
      </c>
      <c r="H8633" s="5">
        <v>1</v>
      </c>
      <c r="I8633" s="183">
        <f t="shared" si="941"/>
      </c>
      <c r="J8633">
        <f t="shared" si="942"/>
      </c>
      <c r="W8633">
        <f t="shared" si="927"/>
      </c>
      <c r="X8633">
        <f t="shared" si="928"/>
      </c>
      <c r="Y8633">
        <f t="shared" si="929"/>
      </c>
      <c r="Z8633">
        <f t="shared" si="930"/>
      </c>
    </row>
    <row r="8634" spans="1:26">
      <c r="A8634" s="5"/>
      <c r="B8634" s="8" t="s">
        <v>318</v>
      </c>
      <c r="C8634" s="5" t="s">
        <v>1939</v>
      </c>
      <c r="D8634" s="5">
        <v>1</v>
      </c>
      <c r="E8634" s="5">
        <v>50</v>
      </c>
      <c r="F8634" s="7">
        <f t="shared" si="940"/>
      </c>
      <c r="G8634" s="7">
        <f t="shared" si="940"/>
      </c>
      <c r="H8634" s="5">
        <v>1</v>
      </c>
      <c r="I8634" s="183">
        <f t="shared" si="941"/>
      </c>
      <c r="J8634">
        <f t="shared" si="942"/>
      </c>
      <c r="W8634">
        <f t="shared" si="927"/>
      </c>
      <c r="X8634">
        <f t="shared" si="928"/>
      </c>
      <c r="Y8634">
        <f t="shared" si="929"/>
      </c>
      <c r="Z8634">
        <f t="shared" si="930"/>
      </c>
    </row>
    <row r="8635" spans="1:26">
      <c r="A8635" s="5"/>
      <c r="B8635" s="8" t="s">
        <v>1322</v>
      </c>
      <c r="C8635" s="5" t="s">
        <v>1321</v>
      </c>
      <c r="D8635" s="5">
        <v>1</v>
      </c>
      <c r="E8635" s="5">
        <v>50</v>
      </c>
      <c r="F8635" s="7">
        <f t="shared" si="940"/>
      </c>
      <c r="G8635" s="7">
        <f t="shared" si="940"/>
      </c>
      <c r="H8635" s="5">
        <v>1</v>
      </c>
      <c r="I8635" s="183">
        <f t="shared" si="941"/>
      </c>
      <c r="J8635">
        <f t="shared" si="942"/>
      </c>
      <c r="W8635">
        <f t="shared" si="927"/>
      </c>
      <c r="X8635">
        <f t="shared" si="928"/>
      </c>
      <c r="Y8635">
        <f t="shared" si="929"/>
      </c>
      <c r="Z8635">
        <f t="shared" si="930"/>
      </c>
    </row>
    <row r="8636" spans="1:26">
      <c r="A8636" s="5"/>
      <c r="B8636" s="8" t="s">
        <v>1940</v>
      </c>
      <c r="C8636" s="5" t="s">
        <v>1941</v>
      </c>
      <c r="D8636" s="5">
        <v>1</v>
      </c>
      <c r="E8636" s="5">
        <v>50</v>
      </c>
      <c r="F8636" s="7">
        <f t="shared" si="940"/>
      </c>
      <c r="G8636" s="7">
        <f t="shared" si="940"/>
      </c>
      <c r="H8636" s="5">
        <v>1</v>
      </c>
      <c r="I8636" s="183">
        <f t="shared" si="941"/>
      </c>
      <c r="J8636">
        <f t="shared" si="942"/>
      </c>
      <c r="W8636">
        <f t="shared" si="927"/>
      </c>
      <c r="X8636">
        <f t="shared" si="928"/>
      </c>
      <c r="Y8636">
        <f t="shared" si="929"/>
      </c>
      <c r="Z8636">
        <f t="shared" si="930"/>
      </c>
    </row>
    <row r="8637" spans="1:26">
      <c r="A8637" s="5"/>
      <c r="B8637" s="8" t="s">
        <v>1942</v>
      </c>
      <c r="C8637" s="5" t="s">
        <v>1737</v>
      </c>
      <c r="D8637" s="5">
        <v>1</v>
      </c>
      <c r="E8637" s="5">
        <v>25</v>
      </c>
      <c r="F8637" s="7">
        <f t="shared" si="940"/>
      </c>
      <c r="G8637" s="7">
        <f t="shared" si="940"/>
      </c>
      <c r="H8637" s="5">
        <v>1</v>
      </c>
      <c r="I8637" s="183">
        <f t="shared" si="941"/>
      </c>
      <c r="J8637">
        <f t="shared" si="942"/>
      </c>
      <c r="W8637">
        <f t="shared" si="927"/>
      </c>
      <c r="X8637">
        <f t="shared" si="928"/>
      </c>
      <c r="Y8637">
        <f t="shared" si="929"/>
      </c>
      <c r="Z8637">
        <f t="shared" si="930"/>
      </c>
    </row>
    <row r="8638" spans="1:26">
      <c r="A8638" s="5"/>
      <c r="B8638" s="8" t="s">
        <v>488</v>
      </c>
      <c r="C8638" s="9" t="s">
        <v>1943</v>
      </c>
      <c r="D8638" s="5">
        <v>1</v>
      </c>
      <c r="E8638" s="5">
        <v>50</v>
      </c>
      <c r="F8638" s="7">
        <f t="shared" si="940"/>
      </c>
      <c r="G8638" s="7">
        <f t="shared" si="940"/>
      </c>
      <c r="H8638" s="5">
        <v>1</v>
      </c>
      <c r="I8638" s="183">
        <f t="shared" si="941"/>
      </c>
      <c r="J8638">
        <f t="shared" si="942"/>
      </c>
      <c r="W8638">
        <f t="shared" si="927"/>
      </c>
      <c r="X8638">
        <f t="shared" si="928"/>
      </c>
      <c r="Y8638">
        <f t="shared" si="929"/>
      </c>
      <c r="Z8638">
        <f t="shared" si="930"/>
      </c>
    </row>
    <row r="8639" spans="1:26">
      <c r="A8639" s="5"/>
      <c r="B8639" s="80" t="s">
        <v>1120</v>
      </c>
      <c r="C8639" s="5" t="s">
        <v>1119</v>
      </c>
      <c r="D8639" s="5">
        <v>1</v>
      </c>
      <c r="E8639" s="5">
        <v>50</v>
      </c>
      <c r="F8639" s="7">
        <f t="shared" si="940"/>
      </c>
      <c r="G8639" s="7">
        <f t="shared" si="940"/>
      </c>
      <c r="H8639" s="5">
        <v>1</v>
      </c>
      <c r="I8639" s="183">
        <f t="shared" si="941"/>
      </c>
      <c r="J8639">
        <f t="shared" si="942"/>
      </c>
      <c r="W8639">
        <f t="shared" si="927"/>
      </c>
      <c r="X8639">
        <f t="shared" si="928"/>
      </c>
      <c r="Y8639">
        <f t="shared" si="929"/>
      </c>
      <c r="Z8639">
        <f t="shared" si="930"/>
      </c>
    </row>
    <row r="8640" spans="1:26">
      <c r="A8640" s="5"/>
      <c r="B8640" s="8" t="s">
        <v>1118</v>
      </c>
      <c r="C8640" s="5" t="s">
        <v>1117</v>
      </c>
      <c r="D8640" s="5">
        <v>1</v>
      </c>
      <c r="E8640" s="5">
        <v>50</v>
      </c>
      <c r="F8640" s="7">
        <f t="shared" si="940"/>
      </c>
      <c r="G8640" s="7">
        <f t="shared" si="940"/>
      </c>
      <c r="H8640" s="5">
        <v>1</v>
      </c>
      <c r="I8640" s="183">
        <f t="shared" si="941"/>
      </c>
      <c r="J8640">
        <f t="shared" si="942"/>
      </c>
      <c r="W8640">
        <f t="shared" si="927"/>
      </c>
      <c r="X8640">
        <f t="shared" si="928"/>
      </c>
      <c r="Y8640">
        <f t="shared" si="929"/>
      </c>
      <c r="Z8640">
        <f t="shared" si="930"/>
      </c>
    </row>
    <row r="8641" spans="1:26">
      <c r="A8641" s="5"/>
      <c r="B8641" s="8" t="s">
        <v>586</v>
      </c>
      <c r="C8641" s="5" t="s">
        <v>1116</v>
      </c>
      <c r="D8641" s="5">
        <v>1</v>
      </c>
      <c r="E8641" s="5">
        <v>50</v>
      </c>
      <c r="F8641" s="7">
        <f t="shared" si="940"/>
      </c>
      <c r="G8641" s="7">
        <f t="shared" si="940"/>
      </c>
      <c r="H8641" s="5">
        <v>1</v>
      </c>
      <c r="I8641" s="183">
        <f t="shared" si="941"/>
      </c>
      <c r="J8641">
        <f t="shared" si="942"/>
      </c>
      <c r="W8641">
        <f t="shared" si="927"/>
      </c>
      <c r="X8641">
        <f t="shared" si="928"/>
      </c>
      <c r="Y8641">
        <f t="shared" si="929"/>
      </c>
      <c r="Z8641">
        <f t="shared" si="930"/>
      </c>
    </row>
    <row r="8642" spans="1:26">
      <c r="A8642" s="5"/>
      <c r="B8642" s="8" t="s">
        <v>1576</v>
      </c>
      <c r="C8642" s="5" t="s">
        <v>1575</v>
      </c>
      <c r="D8642" s="5">
        <v>1</v>
      </c>
      <c r="E8642" s="5">
        <v>50</v>
      </c>
      <c r="F8642" s="7">
        <f t="shared" si="940"/>
      </c>
      <c r="G8642" s="7">
        <f t="shared" si="940"/>
      </c>
      <c r="H8642" s="5">
        <v>1</v>
      </c>
      <c r="I8642" s="183">
        <f t="shared" si="941"/>
      </c>
      <c r="J8642">
        <f t="shared" si="942"/>
      </c>
      <c r="W8642">
        <f t="shared" si="927"/>
      </c>
      <c r="X8642">
        <f t="shared" si="928"/>
      </c>
      <c r="Y8642">
        <f t="shared" si="929"/>
      </c>
      <c r="Z8642">
        <f t="shared" si="930"/>
      </c>
    </row>
    <row r="8643" spans="1:26">
      <c r="A8643" s="5"/>
      <c r="B8643" s="8" t="s">
        <v>1924</v>
      </c>
      <c r="C8643" s="5" t="s">
        <v>1944</v>
      </c>
      <c r="D8643" s="5">
        <v>1</v>
      </c>
      <c r="E8643" s="5">
        <v>50</v>
      </c>
      <c r="F8643" s="7">
        <f t="shared" si="940"/>
      </c>
      <c r="G8643" s="7">
        <f t="shared" si="940"/>
      </c>
      <c r="H8643" s="5">
        <v>1</v>
      </c>
      <c r="I8643" s="183">
        <f t="shared" si="941"/>
      </c>
      <c r="J8643">
        <f t="shared" si="942"/>
      </c>
      <c r="W8643">
        <f t="shared" si="927"/>
      </c>
      <c r="X8643">
        <f t="shared" si="928"/>
      </c>
      <c r="Y8643">
        <f t="shared" si="929"/>
      </c>
      <c r="Z8643">
        <f t="shared" si="930"/>
      </c>
    </row>
    <row r="8644" spans="1:26">
      <c r="A8644" s="5"/>
      <c r="B8644" s="8" t="s">
        <v>1945</v>
      </c>
      <c r="C8644" s="5" t="s">
        <v>1944</v>
      </c>
      <c r="D8644" s="5">
        <v>1</v>
      </c>
      <c r="E8644" s="5">
        <v>50</v>
      </c>
      <c r="F8644" s="7">
        <f t="shared" si="940"/>
      </c>
      <c r="G8644" s="7">
        <f t="shared" si="940"/>
      </c>
      <c r="H8644" s="5">
        <v>1</v>
      </c>
      <c r="I8644" s="183">
        <f t="shared" si="941"/>
      </c>
      <c r="J8644">
        <f t="shared" si="942"/>
      </c>
      <c r="W8644">
        <f t="shared" ref="W8644:W8707" si="943">IF(LEFT($H8644&amp;"",5)="2019-",$H8644,W8643)</f>
      </c>
      <c r="X8644">
        <f t="shared" ref="X8644:X8707" si="944">IF($W8644="",0,IF(COUNTIF($AB$2:$AB$80,$W8644)&gt;0,1,0))</f>
      </c>
      <c r="Y8644">
        <f t="shared" ref="Y8644:Y8707" si="945">IF($C8644="","",UPPER(TRIM(IFERROR(LEFT($C8644&amp;"",FIND("/",$C8644&amp;"")-1),$C8644&amp;""))))</f>
      </c>
      <c r="Z8644">
        <f t="shared" ref="Z8644:Z8707" si="946">IFERROR(IF(ISNUMBER($G8644),$G8644,0),0)</f>
      </c>
    </row>
    <row r="8645" spans="1:26">
      <c r="A8645" s="5"/>
      <c r="B8645" s="8" t="s">
        <v>1946</v>
      </c>
      <c r="C8645" s="5" t="s">
        <v>1947</v>
      </c>
      <c r="D8645" s="5">
        <v>1</v>
      </c>
      <c r="E8645" s="5">
        <v>50</v>
      </c>
      <c r="F8645" s="7">
        <f t="shared" si="940"/>
      </c>
      <c r="G8645" s="7">
        <f t="shared" si="940"/>
      </c>
      <c r="H8645" s="5">
        <v>1</v>
      </c>
      <c r="I8645" s="183">
        <f t="shared" si="941"/>
      </c>
      <c r="J8645">
        <f t="shared" si="942"/>
      </c>
      <c r="W8645">
        <f t="shared" si="943"/>
      </c>
      <c r="X8645">
        <f t="shared" si="944"/>
      </c>
      <c r="Y8645">
        <f t="shared" si="945"/>
      </c>
      <c r="Z8645">
        <f t="shared" si="946"/>
      </c>
    </row>
    <row r="8646" spans="1:26">
      <c r="A8646" s="5"/>
      <c r="B8646" s="8" t="s">
        <v>1115</v>
      </c>
      <c r="C8646" s="5" t="s">
        <v>1114</v>
      </c>
      <c r="D8646" s="5">
        <v>1</v>
      </c>
      <c r="E8646" s="5">
        <v>50</v>
      </c>
      <c r="F8646" s="7">
        <f t="shared" si="940"/>
      </c>
      <c r="G8646" s="7">
        <f t="shared" si="940"/>
      </c>
      <c r="H8646" s="5">
        <v>1</v>
      </c>
      <c r="I8646" s="183">
        <f t="shared" si="941"/>
      </c>
      <c r="J8646">
        <f t="shared" si="942"/>
      </c>
      <c r="W8646">
        <f t="shared" si="943"/>
      </c>
      <c r="X8646">
        <f t="shared" si="944"/>
      </c>
      <c r="Y8646">
        <f t="shared" si="945"/>
      </c>
      <c r="Z8646">
        <f t="shared" si="946"/>
      </c>
    </row>
    <row r="8647" spans="1:26">
      <c r="A8647" s="5"/>
      <c r="B8647" s="8" t="s">
        <v>1753</v>
      </c>
      <c r="C8647" s="5" t="s">
        <v>1754</v>
      </c>
      <c r="D8647" s="5">
        <v>1</v>
      </c>
      <c r="E8647" s="5">
        <v>50</v>
      </c>
      <c r="F8647" s="7">
        <f t="shared" si="940"/>
      </c>
      <c r="G8647" s="7">
        <f t="shared" si="940"/>
      </c>
      <c r="H8647" s="5">
        <v>1</v>
      </c>
      <c r="I8647" s="183">
        <f t="shared" si="941"/>
      </c>
      <c r="J8647">
        <f t="shared" si="942"/>
      </c>
      <c r="W8647">
        <f t="shared" si="943"/>
      </c>
      <c r="X8647">
        <f t="shared" si="944"/>
      </c>
      <c r="Y8647">
        <f t="shared" si="945"/>
      </c>
      <c r="Z8647">
        <f t="shared" si="946"/>
      </c>
    </row>
    <row r="8648" spans="1:26">
      <c r="A8648" s="5"/>
      <c r="B8648" s="8" t="s">
        <v>981</v>
      </c>
      <c r="C8648" s="5" t="s">
        <v>982</v>
      </c>
      <c r="D8648" s="5">
        <v>1</v>
      </c>
      <c r="E8648" s="5">
        <v>50</v>
      </c>
      <c r="F8648" s="7">
        <f t="shared" si="940"/>
      </c>
      <c r="G8648" s="7">
        <f t="shared" si="940"/>
      </c>
      <c r="H8648" s="5">
        <v>1</v>
      </c>
      <c r="I8648" s="183">
        <f t="shared" si="941"/>
      </c>
      <c r="J8648">
        <f t="shared" si="942"/>
      </c>
      <c r="W8648">
        <f t="shared" si="943"/>
      </c>
      <c r="X8648">
        <f t="shared" si="944"/>
      </c>
      <c r="Y8648">
        <f t="shared" si="945"/>
      </c>
      <c r="Z8648">
        <f t="shared" si="946"/>
      </c>
    </row>
    <row r="8649" spans="1:26">
      <c r="A8649" s="5"/>
      <c r="B8649" s="8" t="s">
        <v>1948</v>
      </c>
      <c r="C8649" s="5" t="s">
        <v>1949</v>
      </c>
      <c r="D8649" s="5">
        <v>1</v>
      </c>
      <c r="E8649" s="5">
        <v>50</v>
      </c>
      <c r="F8649" s="7">
        <f t="shared" si="940"/>
      </c>
      <c r="G8649" s="7">
        <f t="shared" si="940"/>
      </c>
      <c r="H8649" s="5">
        <v>1</v>
      </c>
      <c r="I8649" s="183">
        <f t="shared" si="941"/>
      </c>
      <c r="J8649">
        <f t="shared" si="942"/>
      </c>
      <c r="W8649">
        <f t="shared" si="943"/>
      </c>
      <c r="X8649">
        <f t="shared" si="944"/>
      </c>
      <c r="Y8649">
        <f t="shared" si="945"/>
      </c>
      <c r="Z8649">
        <f t="shared" si="946"/>
      </c>
    </row>
    <row r="8650" spans="1:26">
      <c r="A8650" s="5"/>
      <c r="B8650" s="8" t="s">
        <v>1756</v>
      </c>
      <c r="C8650" s="5" t="s">
        <v>1950</v>
      </c>
      <c r="D8650" s="5">
        <v>1</v>
      </c>
      <c r="E8650" s="5">
        <v>50</v>
      </c>
      <c r="F8650" s="7">
        <f t="shared" si="940"/>
      </c>
      <c r="G8650" s="7">
        <f t="shared" si="940"/>
      </c>
      <c r="H8650" s="5">
        <v>1</v>
      </c>
      <c r="I8650" s="183">
        <f t="shared" si="941"/>
      </c>
      <c r="J8650">
        <f t="shared" si="942"/>
      </c>
      <c r="W8650">
        <f t="shared" si="943"/>
      </c>
      <c r="X8650">
        <f t="shared" si="944"/>
      </c>
      <c r="Y8650">
        <f t="shared" si="945"/>
      </c>
      <c r="Z8650">
        <f t="shared" si="946"/>
      </c>
    </row>
    <row r="8651" spans="1:26">
      <c r="A8651" s="5"/>
      <c r="B8651" s="8" t="s">
        <v>1724</v>
      </c>
      <c r="C8651" s="5" t="s">
        <v>1944</v>
      </c>
      <c r="D8651" s="5">
        <v>1</v>
      </c>
      <c r="E8651" s="5">
        <v>50</v>
      </c>
      <c r="F8651" s="7">
        <f t="shared" si="940"/>
      </c>
      <c r="G8651" s="7">
        <f t="shared" si="940"/>
      </c>
      <c r="H8651" s="5">
        <v>1</v>
      </c>
      <c r="I8651" s="183">
        <f t="shared" si="941"/>
      </c>
      <c r="J8651">
        <f t="shared" si="942"/>
      </c>
      <c r="W8651">
        <f t="shared" si="943"/>
      </c>
      <c r="X8651">
        <f t="shared" si="944"/>
      </c>
      <c r="Y8651">
        <f t="shared" si="945"/>
      </c>
      <c r="Z8651">
        <f t="shared" si="946"/>
      </c>
    </row>
    <row r="8652" spans="1:26">
      <c r="A8652" s="5"/>
      <c r="B8652" s="8" t="s">
        <v>1240</v>
      </c>
      <c r="C8652" s="5" t="s">
        <v>1110</v>
      </c>
      <c r="D8652" s="5">
        <v>1</v>
      </c>
      <c r="E8652" s="5">
        <v>50</v>
      </c>
      <c r="F8652" s="7">
        <f t="shared" si="940"/>
      </c>
      <c r="G8652" s="7">
        <f t="shared" si="940"/>
      </c>
      <c r="H8652" s="5">
        <v>1</v>
      </c>
      <c r="I8652" s="183">
        <f t="shared" si="941"/>
      </c>
      <c r="J8652">
        <f t="shared" si="942"/>
      </c>
      <c r="W8652">
        <f t="shared" si="943"/>
      </c>
      <c r="X8652">
        <f t="shared" si="944"/>
      </c>
      <c r="Y8652">
        <f t="shared" si="945"/>
      </c>
      <c r="Z8652">
        <f t="shared" si="946"/>
      </c>
    </row>
    <row r="8653" spans="1:26">
      <c r="A8653" s="5"/>
      <c r="B8653" s="8" t="s">
        <v>1113</v>
      </c>
      <c r="C8653" s="5" t="s">
        <v>1112</v>
      </c>
      <c r="D8653" s="5">
        <v>1</v>
      </c>
      <c r="E8653" s="5">
        <v>50</v>
      </c>
      <c r="F8653" s="7">
        <f t="shared" si="940"/>
      </c>
      <c r="G8653" s="7">
        <f t="shared" si="940"/>
      </c>
      <c r="H8653" s="5">
        <v>1</v>
      </c>
      <c r="I8653" s="183">
        <f t="shared" si="941"/>
      </c>
      <c r="J8653">
        <f t="shared" si="942"/>
      </c>
      <c r="W8653">
        <f t="shared" si="943"/>
      </c>
      <c r="X8653">
        <f t="shared" si="944"/>
      </c>
      <c r="Y8653">
        <f t="shared" si="945"/>
      </c>
      <c r="Z8653">
        <f t="shared" si="946"/>
      </c>
    </row>
    <row r="8654" spans="1:26" ht="24">
      <c r="A8654" s="5"/>
      <c r="B8654" s="8" t="s">
        <v>707</v>
      </c>
      <c r="C8654" s="9" t="s">
        <v>767</v>
      </c>
      <c r="D8654" s="5">
        <v>1</v>
      </c>
      <c r="E8654" s="5">
        <v>50</v>
      </c>
      <c r="F8654" s="7">
        <f t="shared" si="940"/>
      </c>
      <c r="G8654" s="7">
        <f t="shared" si="940"/>
      </c>
      <c r="H8654" s="5">
        <v>1</v>
      </c>
      <c r="I8654" s="183">
        <f t="shared" si="941"/>
      </c>
      <c r="J8654">
        <f t="shared" si="942"/>
      </c>
      <c r="W8654">
        <f t="shared" si="943"/>
      </c>
      <c r="X8654">
        <f t="shared" si="944"/>
      </c>
      <c r="Y8654">
        <f t="shared" si="945"/>
      </c>
      <c r="Z8654">
        <f t="shared" si="946"/>
      </c>
    </row>
    <row r="8655" spans="1:26">
      <c r="A8655" s="5"/>
      <c r="B8655" s="8" t="s">
        <v>1143</v>
      </c>
      <c r="C8655" s="5" t="s">
        <v>1951</v>
      </c>
      <c r="D8655" s="5">
        <v>1</v>
      </c>
      <c r="E8655" s="5">
        <v>50</v>
      </c>
      <c r="F8655" s="7">
        <f t="shared" si="940"/>
      </c>
      <c r="G8655" s="7">
        <f t="shared" si="940"/>
      </c>
      <c r="H8655" s="5">
        <v>1</v>
      </c>
      <c r="I8655" s="183">
        <f t="shared" si="941"/>
      </c>
      <c r="J8655">
        <f t="shared" si="942"/>
      </c>
      <c r="W8655">
        <f t="shared" si="943"/>
      </c>
      <c r="X8655">
        <f t="shared" si="944"/>
      </c>
      <c r="Y8655">
        <f t="shared" si="945"/>
      </c>
      <c r="Z8655">
        <f t="shared" si="946"/>
      </c>
    </row>
    <row r="8656" spans="1:26">
      <c r="A8656" s="5"/>
      <c r="B8656" s="8" t="s">
        <v>1111</v>
      </c>
      <c r="C8656" s="5" t="s">
        <v>1110</v>
      </c>
      <c r="D8656" s="5">
        <v>1</v>
      </c>
      <c r="E8656" s="5">
        <v>50</v>
      </c>
      <c r="F8656" s="7">
        <f t="shared" si="940"/>
      </c>
      <c r="G8656" s="7">
        <f t="shared" si="940"/>
      </c>
      <c r="H8656" s="5">
        <v>1</v>
      </c>
      <c r="I8656" s="183">
        <f t="shared" si="941"/>
      </c>
      <c r="J8656">
        <f t="shared" si="942"/>
      </c>
      <c r="W8656">
        <f t="shared" si="943"/>
      </c>
      <c r="X8656">
        <f t="shared" si="944"/>
      </c>
      <c r="Y8656">
        <f t="shared" si="945"/>
      </c>
      <c r="Z8656">
        <f t="shared" si="946"/>
      </c>
    </row>
    <row r="8657" spans="1:26">
      <c r="A8657" s="5"/>
      <c r="B8657" s="8" t="s">
        <v>1109</v>
      </c>
      <c r="C8657" s="5" t="s">
        <v>1108</v>
      </c>
      <c r="D8657" s="5">
        <v>1</v>
      </c>
      <c r="E8657" s="5">
        <v>50</v>
      </c>
      <c r="F8657" s="7">
        <f t="shared" si="940"/>
      </c>
      <c r="G8657" s="7">
        <f t="shared" si="940"/>
      </c>
      <c r="H8657" s="5">
        <v>1</v>
      </c>
      <c r="I8657" s="183">
        <f t="shared" si="941"/>
      </c>
      <c r="J8657">
        <f t="shared" si="942"/>
      </c>
      <c r="W8657">
        <f t="shared" si="943"/>
      </c>
      <c r="X8657">
        <f t="shared" si="944"/>
      </c>
      <c r="Y8657">
        <f t="shared" si="945"/>
      </c>
      <c r="Z8657">
        <f t="shared" si="946"/>
      </c>
    </row>
    <row r="8658" spans="1:26">
      <c r="A8658" s="5"/>
      <c r="B8658" s="8" t="s">
        <v>1107</v>
      </c>
      <c r="C8658" s="5" t="s">
        <v>1106</v>
      </c>
      <c r="D8658" s="5">
        <v>1</v>
      </c>
      <c r="E8658" s="5">
        <v>50</v>
      </c>
      <c r="F8658" s="7">
        <f t="shared" si="940"/>
      </c>
      <c r="G8658" s="7">
        <f t="shared" si="940"/>
      </c>
      <c r="H8658" s="5">
        <v>1</v>
      </c>
      <c r="I8658" s="183">
        <f t="shared" si="941"/>
      </c>
      <c r="J8658">
        <f t="shared" si="942"/>
      </c>
      <c r="W8658">
        <f t="shared" si="943"/>
      </c>
      <c r="X8658">
        <f t="shared" si="944"/>
      </c>
      <c r="Y8658">
        <f t="shared" si="945"/>
      </c>
      <c r="Z8658">
        <f t="shared" si="946"/>
      </c>
    </row>
    <row r="8659" spans="1:26">
      <c r="A8659" s="5"/>
      <c r="B8659" s="8" t="s">
        <v>1952</v>
      </c>
      <c r="C8659" s="5" t="s">
        <v>1114</v>
      </c>
      <c r="D8659" s="5">
        <v>1</v>
      </c>
      <c r="E8659" s="5">
        <v>50</v>
      </c>
      <c r="F8659" s="7">
        <f t="shared" si="940"/>
      </c>
      <c r="G8659" s="7">
        <f t="shared" si="940"/>
      </c>
      <c r="H8659" s="5">
        <v>1</v>
      </c>
      <c r="I8659" s="183">
        <f t="shared" si="941"/>
      </c>
      <c r="J8659">
        <f t="shared" si="942"/>
      </c>
      <c r="W8659">
        <f t="shared" si="943"/>
      </c>
      <c r="X8659">
        <f t="shared" si="944"/>
      </c>
      <c r="Y8659">
        <f t="shared" si="945"/>
      </c>
      <c r="Z8659">
        <f t="shared" si="946"/>
      </c>
    </row>
    <row r="8660" spans="1:26">
      <c r="A8660" s="5"/>
      <c r="B8660" s="8" t="s">
        <v>1454</v>
      </c>
      <c r="C8660" s="5" t="s">
        <v>1455</v>
      </c>
      <c r="D8660" s="5">
        <v>1</v>
      </c>
      <c r="E8660" s="5">
        <v>50</v>
      </c>
      <c r="F8660" s="7">
        <f t="shared" si="940"/>
      </c>
      <c r="G8660" s="7">
        <f t="shared" si="940"/>
      </c>
      <c r="H8660" s="5">
        <v>1</v>
      </c>
      <c r="I8660" s="183">
        <f t="shared" si="941"/>
      </c>
      <c r="J8660">
        <f t="shared" si="942"/>
      </c>
      <c r="W8660">
        <f t="shared" si="943"/>
      </c>
      <c r="X8660">
        <f t="shared" si="944"/>
      </c>
      <c r="Y8660">
        <f t="shared" si="945"/>
      </c>
      <c r="Z8660">
        <f t="shared" si="946"/>
      </c>
    </row>
    <row r="8661" spans="1:26">
      <c r="A8661" s="5"/>
      <c r="B8661" s="8" t="s">
        <v>1896</v>
      </c>
      <c r="C8661" s="5" t="s">
        <v>1110</v>
      </c>
      <c r="D8661" s="5">
        <v>1</v>
      </c>
      <c r="E8661" s="5">
        <v>50</v>
      </c>
      <c r="F8661" s="7">
        <f t="shared" si="940"/>
      </c>
      <c r="G8661" s="7">
        <f t="shared" si="940"/>
      </c>
      <c r="H8661" s="5">
        <v>1</v>
      </c>
      <c r="I8661" s="183">
        <f t="shared" si="941"/>
      </c>
      <c r="J8661">
        <f t="shared" si="942"/>
      </c>
      <c r="W8661">
        <f t="shared" si="943"/>
      </c>
      <c r="X8661">
        <f t="shared" si="944"/>
      </c>
      <c r="Y8661">
        <f t="shared" si="945"/>
      </c>
      <c r="Z8661">
        <f t="shared" si="946"/>
      </c>
    </row>
    <row r="8662" spans="1:26">
      <c r="A8662" s="5"/>
      <c r="B8662" s="8" t="s">
        <v>1850</v>
      </c>
      <c r="C8662" s="5" t="s">
        <v>1851</v>
      </c>
      <c r="D8662" s="5">
        <v>1</v>
      </c>
      <c r="E8662" s="5">
        <v>50</v>
      </c>
      <c r="F8662" s="7">
        <f t="shared" si="940"/>
      </c>
      <c r="G8662" s="7">
        <f t="shared" si="940"/>
      </c>
      <c r="H8662" s="5">
        <v>1</v>
      </c>
      <c r="I8662" s="183">
        <f t="shared" si="941"/>
      </c>
      <c r="J8662">
        <f t="shared" si="942"/>
      </c>
      <c r="W8662">
        <f t="shared" si="943"/>
      </c>
      <c r="X8662">
        <f t="shared" si="944"/>
      </c>
      <c r="Y8662">
        <f t="shared" si="945"/>
      </c>
      <c r="Z8662">
        <f t="shared" si="946"/>
      </c>
    </row>
    <row r="8663" spans="1:26" ht="24">
      <c r="A8663" s="5"/>
      <c r="B8663" s="15" t="s">
        <v>1105</v>
      </c>
      <c r="C8663" s="5" t="s">
        <v>1104</v>
      </c>
      <c r="D8663" s="5">
        <v>1</v>
      </c>
      <c r="E8663" s="5">
        <v>25</v>
      </c>
      <c r="F8663" s="7">
        <f t="shared" si="940"/>
      </c>
      <c r="G8663" s="7">
        <f t="shared" si="940"/>
      </c>
      <c r="H8663" s="5">
        <v>1</v>
      </c>
      <c r="I8663" s="183">
        <f t="shared" si="941"/>
      </c>
      <c r="J8663">
        <f t="shared" si="942"/>
      </c>
      <c r="W8663">
        <f t="shared" si="943"/>
      </c>
      <c r="X8663">
        <f t="shared" si="944"/>
      </c>
      <c r="Y8663">
        <f t="shared" si="945"/>
      </c>
      <c r="Z8663">
        <f t="shared" si="946"/>
      </c>
    </row>
    <row r="8664" spans="1:26">
      <c r="A8664" s="5"/>
      <c r="B8664" s="8" t="s">
        <v>1953</v>
      </c>
      <c r="C8664" s="5" t="s">
        <v>1119</v>
      </c>
      <c r="D8664" s="5">
        <v>1</v>
      </c>
      <c r="E8664" s="5">
        <v>50</v>
      </c>
      <c r="F8664" s="7">
        <f t="shared" si="940"/>
      </c>
      <c r="G8664" s="7">
        <f t="shared" si="940"/>
      </c>
      <c r="H8664" s="5">
        <v>1</v>
      </c>
      <c r="I8664" s="183">
        <f t="shared" si="941"/>
      </c>
      <c r="J8664">
        <f t="shared" si="942"/>
      </c>
      <c r="W8664">
        <f t="shared" si="943"/>
      </c>
      <c r="X8664">
        <f t="shared" si="944"/>
      </c>
      <c r="Y8664">
        <f t="shared" si="945"/>
      </c>
      <c r="Z8664">
        <f t="shared" si="946"/>
      </c>
    </row>
    <row r="8665" spans="1:26">
      <c r="A8665" s="5"/>
      <c r="B8665" s="8"/>
      <c r="C8665" s="5" t="s">
        <v>1954</v>
      </c>
      <c r="D8665" s="5">
        <v>1</v>
      </c>
      <c r="E8665" s="5">
        <v>25</v>
      </c>
      <c r="F8665" s="7">
        <f t="shared" si="940"/>
      </c>
      <c r="G8665" s="7">
        <f t="shared" si="940"/>
      </c>
      <c r="H8665" s="5">
        <v>1</v>
      </c>
      <c r="I8665" s="183">
        <f t="shared" si="941"/>
      </c>
      <c r="J8665">
        <f t="shared" si="942"/>
      </c>
      <c r="W8665">
        <f t="shared" si="943"/>
      </c>
      <c r="X8665">
        <f t="shared" si="944"/>
      </c>
      <c r="Y8665">
        <f t="shared" si="945"/>
      </c>
      <c r="Z8665">
        <f t="shared" si="946"/>
      </c>
    </row>
    <row r="8666" spans="1:26">
      <c r="A8666" s="5"/>
      <c r="B8666" s="1564" t="s">
        <v>17</v>
      </c>
      <c r="C8666" s="1565"/>
      <c r="D8666" s="5"/>
      <c r="E8666" s="5"/>
      <c r="F8666" s="7"/>
      <c r="G8666" s="7"/>
      <c r="H8666" s="5"/>
      <c r="I8666" s="183"/>
      <c r="J8666">
        <f t="shared" si="942"/>
      </c>
      <c r="W8666">
        <f t="shared" si="943"/>
      </c>
      <c r="X8666">
        <f t="shared" si="944"/>
      </c>
      <c r="Y8666">
        <f t="shared" si="945"/>
      </c>
      <c r="Z8666">
        <f t="shared" si="946"/>
      </c>
    </row>
    <row r="8667" spans="1:26">
      <c r="A8667" s="5"/>
      <c r="B8667" s="8" t="s">
        <v>1155</v>
      </c>
      <c r="C8667" s="5" t="s">
        <v>585</v>
      </c>
      <c r="D8667" s="5">
        <v>1</v>
      </c>
      <c r="E8667" s="5">
        <v>5</v>
      </c>
      <c r="F8667" s="7">
        <f t="shared" ref="F8667:G8669" si="947">+E8667</f>
      </c>
      <c r="G8667" s="7">
        <f t="shared" si="947"/>
      </c>
      <c r="H8667" s="5">
        <v>1</v>
      </c>
      <c r="I8667" s="183">
        <f t="shared" si="941"/>
      </c>
      <c r="J8667">
        <f t="shared" si="942"/>
      </c>
      <c r="W8667">
        <f t="shared" si="943"/>
      </c>
      <c r="X8667">
        <f t="shared" si="944"/>
      </c>
      <c r="Y8667">
        <f t="shared" si="945"/>
      </c>
      <c r="Z8667">
        <f t="shared" si="946"/>
      </c>
    </row>
    <row r="8668" spans="1:26">
      <c r="A8668" s="5"/>
      <c r="B8668" s="8" t="s">
        <v>1955</v>
      </c>
      <c r="C8668" s="5" t="s">
        <v>1956</v>
      </c>
      <c r="D8668" s="5">
        <v>1</v>
      </c>
      <c r="E8668" s="5">
        <v>5</v>
      </c>
      <c r="F8668" s="7">
        <f t="shared" si="947"/>
      </c>
      <c r="G8668" s="7">
        <f t="shared" si="947"/>
      </c>
      <c r="H8668" s="5">
        <v>1</v>
      </c>
      <c r="I8668" s="183">
        <f>+H8668*G8668</f>
      </c>
      <c r="J8668">
        <f t="shared" si="942"/>
      </c>
      <c r="W8668">
        <f t="shared" si="943"/>
      </c>
      <c r="X8668">
        <f t="shared" si="944"/>
      </c>
      <c r="Y8668">
        <f t="shared" si="945"/>
      </c>
      <c r="Z8668">
        <f t="shared" si="946"/>
      </c>
    </row>
    <row r="8669" spans="1:26">
      <c r="A8669" s="5"/>
      <c r="B8669" s="8" t="s">
        <v>1957</v>
      </c>
      <c r="C8669" s="5" t="s">
        <v>1487</v>
      </c>
      <c r="D8669" s="5">
        <v>1</v>
      </c>
      <c r="E8669" s="5">
        <v>5</v>
      </c>
      <c r="F8669" s="7">
        <f t="shared" si="947"/>
      </c>
      <c r="G8669" s="7">
        <f t="shared" si="947"/>
      </c>
      <c r="H8669" s="5">
        <v>1</v>
      </c>
      <c r="I8669" s="183">
        <f t="shared" si="941"/>
      </c>
      <c r="J8669">
        <f t="shared" si="942"/>
      </c>
      <c r="W8669">
        <f t="shared" si="943"/>
      </c>
      <c r="X8669">
        <f t="shared" si="944"/>
      </c>
      <c r="Y8669">
        <f t="shared" si="945"/>
      </c>
      <c r="Z8669">
        <f t="shared" si="946"/>
      </c>
    </row>
    <row r="8670" spans="1:26">
      <c r="A8670" s="5"/>
      <c r="B8670" s="8" t="s">
        <v>1048</v>
      </c>
      <c r="C8670" s="5" t="s">
        <v>461</v>
      </c>
      <c r="D8670" s="5">
        <v>1</v>
      </c>
      <c r="E8670" s="5">
        <v>5</v>
      </c>
      <c r="F8670" s="7">
        <f t="shared" ref="F8670:F8733" si="948">+E8670</f>
      </c>
      <c r="G8670" s="7">
        <f t="shared" ref="G8670:G8733" si="949">+F8670</f>
      </c>
      <c r="H8670" s="5">
        <v>1</v>
      </c>
      <c r="I8670" s="183">
        <f t="shared" si="941"/>
      </c>
      <c r="J8670">
        <f t="shared" si="942"/>
      </c>
      <c r="W8670">
        <f t="shared" si="943"/>
      </c>
      <c r="X8670">
        <f t="shared" si="944"/>
      </c>
      <c r="Y8670">
        <f t="shared" si="945"/>
      </c>
      <c r="Z8670">
        <f t="shared" si="946"/>
      </c>
    </row>
    <row r="8671" spans="1:26">
      <c r="A8671" s="5"/>
      <c r="B8671" s="8" t="s">
        <v>1958</v>
      </c>
      <c r="C8671" s="5" t="s">
        <v>1959</v>
      </c>
      <c r="D8671" s="5">
        <v>1</v>
      </c>
      <c r="E8671" s="5">
        <v>5</v>
      </c>
      <c r="F8671" s="7">
        <f t="shared" si="948"/>
      </c>
      <c r="G8671" s="7">
        <f t="shared" si="949"/>
      </c>
      <c r="H8671" s="5">
        <v>1</v>
      </c>
      <c r="I8671" s="183">
        <f t="shared" si="941"/>
      </c>
      <c r="J8671">
        <f t="shared" si="942"/>
      </c>
      <c r="W8671">
        <f t="shared" si="943"/>
      </c>
      <c r="X8671">
        <f t="shared" si="944"/>
      </c>
      <c r="Y8671">
        <f t="shared" si="945"/>
      </c>
      <c r="Z8671">
        <f t="shared" si="946"/>
      </c>
    </row>
    <row r="8672" spans="1:26">
      <c r="A8672" s="5"/>
      <c r="B8672" s="8" t="s">
        <v>580</v>
      </c>
      <c r="C8672" s="5" t="s">
        <v>581</v>
      </c>
      <c r="D8672" s="5">
        <v>1</v>
      </c>
      <c r="E8672" s="5">
        <v>5</v>
      </c>
      <c r="F8672" s="7">
        <f t="shared" si="948"/>
      </c>
      <c r="G8672" s="7">
        <f t="shared" si="949"/>
      </c>
      <c r="H8672" s="5">
        <v>1</v>
      </c>
      <c r="I8672" s="183">
        <f t="shared" si="941"/>
      </c>
      <c r="J8672">
        <f t="shared" si="942"/>
      </c>
      <c r="W8672">
        <f t="shared" si="943"/>
      </c>
      <c r="X8672">
        <f t="shared" si="944"/>
      </c>
      <c r="Y8672">
        <f t="shared" si="945"/>
      </c>
      <c r="Z8672">
        <f t="shared" si="946"/>
      </c>
    </row>
    <row r="8673" spans="1:26">
      <c r="A8673" s="5"/>
      <c r="B8673" s="8" t="s">
        <v>437</v>
      </c>
      <c r="C8673" s="5" t="s">
        <v>436</v>
      </c>
      <c r="D8673" s="5">
        <v>1</v>
      </c>
      <c r="E8673" s="5">
        <v>5</v>
      </c>
      <c r="F8673" s="7">
        <f t="shared" si="948"/>
      </c>
      <c r="G8673" s="7">
        <f t="shared" si="949"/>
      </c>
      <c r="H8673" s="5">
        <v>1</v>
      </c>
      <c r="I8673" s="183">
        <f t="shared" si="941"/>
      </c>
      <c r="J8673">
        <f t="shared" si="942"/>
      </c>
      <c r="W8673">
        <f t="shared" si="943"/>
      </c>
      <c r="X8673">
        <f t="shared" si="944"/>
      </c>
      <c r="Y8673">
        <f t="shared" si="945"/>
      </c>
      <c r="Z8673">
        <f t="shared" si="946"/>
      </c>
    </row>
    <row r="8674" spans="1:26">
      <c r="A8674" s="5"/>
      <c r="B8674" s="8" t="s">
        <v>621</v>
      </c>
      <c r="C8674" s="5" t="s">
        <v>585</v>
      </c>
      <c r="D8674" s="5">
        <v>1</v>
      </c>
      <c r="E8674" s="5">
        <v>5</v>
      </c>
      <c r="F8674" s="7">
        <f t="shared" si="948"/>
      </c>
      <c r="G8674" s="7">
        <f t="shared" si="949"/>
      </c>
      <c r="H8674" s="5">
        <v>1</v>
      </c>
      <c r="I8674" s="183">
        <f t="shared" si="941"/>
      </c>
      <c r="J8674">
        <f t="shared" si="942"/>
      </c>
      <c r="W8674">
        <f t="shared" si="943"/>
      </c>
      <c r="X8674">
        <f t="shared" si="944"/>
      </c>
      <c r="Y8674">
        <f t="shared" si="945"/>
      </c>
      <c r="Z8674">
        <f t="shared" si="946"/>
      </c>
    </row>
    <row r="8675" spans="1:26">
      <c r="A8675" s="5"/>
      <c r="B8675" s="8" t="s">
        <v>1062</v>
      </c>
      <c r="C8675" s="5" t="s">
        <v>362</v>
      </c>
      <c r="D8675" s="5">
        <v>1</v>
      </c>
      <c r="E8675" s="5">
        <v>5</v>
      </c>
      <c r="F8675" s="7">
        <f t="shared" si="948"/>
      </c>
      <c r="G8675" s="7">
        <f t="shared" si="949"/>
      </c>
      <c r="H8675" s="5">
        <v>1</v>
      </c>
      <c r="I8675" s="183">
        <f t="shared" si="941"/>
      </c>
      <c r="J8675">
        <f t="shared" si="942"/>
      </c>
      <c r="W8675">
        <f t="shared" si="943"/>
      </c>
      <c r="X8675">
        <f t="shared" si="944"/>
      </c>
      <c r="Y8675">
        <f t="shared" si="945"/>
      </c>
      <c r="Z8675">
        <f t="shared" si="946"/>
      </c>
    </row>
    <row r="8676" spans="1:26">
      <c r="A8676" s="5"/>
      <c r="B8676" s="8" t="s">
        <v>1960</v>
      </c>
      <c r="C8676" s="5" t="s">
        <v>50</v>
      </c>
      <c r="D8676" s="5">
        <v>1</v>
      </c>
      <c r="E8676" s="5">
        <v>5</v>
      </c>
      <c r="F8676" s="7">
        <f t="shared" si="948"/>
      </c>
      <c r="G8676" s="7">
        <f t="shared" si="949"/>
      </c>
      <c r="H8676" s="5">
        <v>1</v>
      </c>
      <c r="I8676" s="183">
        <f t="shared" si="941"/>
      </c>
      <c r="J8676">
        <f t="shared" si="942"/>
      </c>
      <c r="W8676">
        <f t="shared" si="943"/>
      </c>
      <c r="X8676">
        <f t="shared" si="944"/>
      </c>
      <c r="Y8676">
        <f t="shared" si="945"/>
      </c>
      <c r="Z8676">
        <f t="shared" si="946"/>
      </c>
    </row>
    <row r="8677" spans="1:26">
      <c r="A8677" s="5"/>
      <c r="B8677" s="8" t="s">
        <v>906</v>
      </c>
      <c r="C8677" s="5" t="s">
        <v>905</v>
      </c>
      <c r="D8677" s="5">
        <v>1</v>
      </c>
      <c r="E8677" s="5">
        <v>5</v>
      </c>
      <c r="F8677" s="7">
        <f t="shared" si="948"/>
      </c>
      <c r="G8677" s="7">
        <f t="shared" si="949"/>
      </c>
      <c r="H8677" s="5">
        <v>1</v>
      </c>
      <c r="I8677" s="183">
        <f t="shared" si="941"/>
      </c>
      <c r="J8677">
        <f t="shared" si="942"/>
      </c>
      <c r="W8677">
        <f t="shared" si="943"/>
      </c>
      <c r="X8677">
        <f t="shared" si="944"/>
      </c>
      <c r="Y8677">
        <f t="shared" si="945"/>
      </c>
      <c r="Z8677">
        <f t="shared" si="946"/>
      </c>
    </row>
    <row r="8678" spans="1:26">
      <c r="A8678" s="5"/>
      <c r="B8678" s="8" t="s">
        <v>904</v>
      </c>
      <c r="C8678" s="5" t="s">
        <v>903</v>
      </c>
      <c r="D8678" s="5">
        <v>1</v>
      </c>
      <c r="E8678" s="5">
        <v>5</v>
      </c>
      <c r="F8678" s="7">
        <f t="shared" si="948"/>
      </c>
      <c r="G8678" s="7">
        <f t="shared" si="949"/>
      </c>
      <c r="H8678" s="5">
        <v>1</v>
      </c>
      <c r="I8678" s="183">
        <f t="shared" si="941"/>
      </c>
      <c r="J8678">
        <f t="shared" si="942"/>
      </c>
      <c r="W8678">
        <f t="shared" si="943"/>
      </c>
      <c r="X8678">
        <f t="shared" si="944"/>
      </c>
      <c r="Y8678">
        <f t="shared" si="945"/>
      </c>
      <c r="Z8678">
        <f t="shared" si="946"/>
      </c>
    </row>
    <row r="8679" spans="1:26">
      <c r="A8679" s="5"/>
      <c r="B8679" s="353" t="s">
        <v>1961</v>
      </c>
      <c r="C8679" s="352" t="s">
        <v>1962</v>
      </c>
      <c r="D8679" s="5">
        <v>1</v>
      </c>
      <c r="E8679" s="352">
        <v>5</v>
      </c>
      <c r="F8679" s="7">
        <f t="shared" si="948"/>
      </c>
      <c r="G8679" s="7">
        <f t="shared" si="949"/>
      </c>
      <c r="H8679" s="352">
        <v>1</v>
      </c>
      <c r="I8679" s="183">
        <f t="shared" si="941"/>
      </c>
      <c r="J8679">
        <f t="shared" si="942"/>
      </c>
      <c r="W8679">
        <f t="shared" si="943"/>
      </c>
      <c r="X8679">
        <f t="shared" si="944"/>
      </c>
      <c r="Y8679">
        <f t="shared" si="945"/>
      </c>
      <c r="Z8679">
        <f t="shared" si="946"/>
      </c>
    </row>
    <row r="8680" spans="1:26">
      <c r="A8680" s="5"/>
      <c r="B8680" s="8" t="s">
        <v>902</v>
      </c>
      <c r="C8680" s="5" t="s">
        <v>750</v>
      </c>
      <c r="D8680" s="5">
        <v>1</v>
      </c>
      <c r="E8680" s="5">
        <v>5</v>
      </c>
      <c r="F8680" s="7">
        <f t="shared" si="948"/>
      </c>
      <c r="G8680" s="7">
        <f t="shared" si="949"/>
      </c>
      <c r="H8680" s="5">
        <v>1</v>
      </c>
      <c r="I8680" s="183">
        <f t="shared" ref="I8680:I8743" si="950">+H8680*G8680</f>
      </c>
      <c r="J8680">
        <f t="shared" si="942"/>
      </c>
      <c r="W8680">
        <f t="shared" si="943"/>
      </c>
      <c r="X8680">
        <f t="shared" si="944"/>
      </c>
      <c r="Y8680">
        <f t="shared" si="945"/>
      </c>
      <c r="Z8680">
        <f t="shared" si="946"/>
      </c>
    </row>
    <row r="8681" spans="1:26">
      <c r="A8681" s="5"/>
      <c r="B8681" s="8" t="s">
        <v>1963</v>
      </c>
      <c r="C8681" s="5" t="s">
        <v>1964</v>
      </c>
      <c r="D8681" s="5">
        <v>1</v>
      </c>
      <c r="E8681" s="5">
        <v>5</v>
      </c>
      <c r="F8681" s="7">
        <f t="shared" si="948"/>
      </c>
      <c r="G8681" s="7">
        <f t="shared" si="949"/>
      </c>
      <c r="H8681" s="5">
        <v>1</v>
      </c>
      <c r="I8681" s="183">
        <f t="shared" si="950"/>
      </c>
      <c r="J8681">
        <f t="shared" si="942"/>
      </c>
      <c r="W8681">
        <f t="shared" si="943"/>
      </c>
      <c r="X8681">
        <f t="shared" si="944"/>
      </c>
      <c r="Y8681">
        <f t="shared" si="945"/>
      </c>
      <c r="Z8681">
        <f t="shared" si="946"/>
      </c>
    </row>
    <row r="8682" spans="1:26">
      <c r="A8682" s="5"/>
      <c r="B8682" s="8" t="s">
        <v>1331</v>
      </c>
      <c r="C8682" s="5" t="s">
        <v>1330</v>
      </c>
      <c r="D8682" s="5">
        <v>1</v>
      </c>
      <c r="E8682" s="352">
        <v>5</v>
      </c>
      <c r="F8682" s="7">
        <f t="shared" si="948"/>
      </c>
      <c r="G8682" s="7">
        <f t="shared" si="949"/>
      </c>
      <c r="H8682" s="5">
        <v>1</v>
      </c>
      <c r="I8682" s="183">
        <f t="shared" si="950"/>
      </c>
      <c r="J8682">
        <f t="shared" si="942"/>
      </c>
      <c r="W8682">
        <f t="shared" si="943"/>
      </c>
      <c r="X8682">
        <f t="shared" si="944"/>
      </c>
      <c r="Y8682">
        <f t="shared" si="945"/>
      </c>
      <c r="Z8682">
        <f t="shared" si="946"/>
      </c>
    </row>
    <row r="8683" spans="1:26">
      <c r="A8683" s="5"/>
      <c r="B8683" s="8" t="s">
        <v>1989</v>
      </c>
      <c r="C8683" s="5" t="s">
        <v>1725</v>
      </c>
      <c r="D8683" s="5">
        <v>1</v>
      </c>
      <c r="E8683" s="5">
        <v>5</v>
      </c>
      <c r="F8683" s="7">
        <f t="shared" si="948"/>
      </c>
      <c r="G8683" s="7">
        <f t="shared" si="949"/>
      </c>
      <c r="H8683" s="5">
        <v>1</v>
      </c>
      <c r="I8683" s="183">
        <f t="shared" si="950"/>
      </c>
      <c r="J8683">
        <f t="shared" si="942"/>
      </c>
      <c r="W8683">
        <f t="shared" si="943"/>
      </c>
      <c r="X8683">
        <f t="shared" si="944"/>
      </c>
      <c r="Y8683">
        <f t="shared" si="945"/>
      </c>
      <c r="Z8683">
        <f t="shared" si="946"/>
      </c>
    </row>
    <row r="8684" spans="1:26">
      <c r="A8684" s="5"/>
      <c r="B8684" s="8" t="s">
        <v>658</v>
      </c>
      <c r="C8684" s="5" t="s">
        <v>659</v>
      </c>
      <c r="D8684" s="5">
        <v>1</v>
      </c>
      <c r="E8684" s="5">
        <v>5</v>
      </c>
      <c r="F8684" s="7">
        <f t="shared" si="948"/>
      </c>
      <c r="G8684" s="7">
        <f t="shared" si="949"/>
      </c>
      <c r="H8684" s="5">
        <v>1</v>
      </c>
      <c r="I8684" s="183">
        <f t="shared" si="950"/>
      </c>
      <c r="J8684">
        <f t="shared" si="942"/>
      </c>
      <c r="W8684">
        <f t="shared" si="943"/>
      </c>
      <c r="X8684">
        <f t="shared" si="944"/>
      </c>
      <c r="Y8684">
        <f t="shared" si="945"/>
      </c>
      <c r="Z8684">
        <f t="shared" si="946"/>
      </c>
    </row>
    <row r="8685" spans="1:26">
      <c r="A8685" s="5"/>
      <c r="B8685" s="8" t="s">
        <v>1990</v>
      </c>
      <c r="C8685" s="352" t="s">
        <v>603</v>
      </c>
      <c r="D8685" s="5">
        <v>1</v>
      </c>
      <c r="E8685" s="352">
        <v>5</v>
      </c>
      <c r="F8685" s="7">
        <f t="shared" si="948"/>
      </c>
      <c r="G8685" s="7">
        <f t="shared" si="949"/>
      </c>
      <c r="H8685" s="352">
        <v>1</v>
      </c>
      <c r="I8685" s="183">
        <f t="shared" si="950"/>
      </c>
      <c r="J8685">
        <f t="shared" si="942"/>
      </c>
      <c r="W8685">
        <f t="shared" si="943"/>
      </c>
      <c r="X8685">
        <f t="shared" si="944"/>
      </c>
      <c r="Y8685">
        <f t="shared" si="945"/>
      </c>
      <c r="Z8685">
        <f t="shared" si="946"/>
      </c>
    </row>
    <row r="8686" spans="1:26">
      <c r="A8686" s="5"/>
      <c r="B8686" s="8" t="s">
        <v>790</v>
      </c>
      <c r="C8686" s="5" t="s">
        <v>791</v>
      </c>
      <c r="D8686" s="5">
        <v>1</v>
      </c>
      <c r="E8686" s="5">
        <v>5</v>
      </c>
      <c r="F8686" s="7">
        <f t="shared" si="948"/>
      </c>
      <c r="G8686" s="7">
        <f t="shared" si="949"/>
      </c>
      <c r="H8686" s="5">
        <v>1</v>
      </c>
      <c r="I8686" s="183">
        <f t="shared" si="950"/>
      </c>
      <c r="J8686">
        <f t="shared" si="942"/>
      </c>
      <c r="W8686">
        <f t="shared" si="943"/>
      </c>
      <c r="X8686">
        <f t="shared" si="944"/>
      </c>
      <c r="Y8686">
        <f t="shared" si="945"/>
      </c>
      <c r="Z8686">
        <f t="shared" si="946"/>
      </c>
    </row>
    <row r="8687" spans="1:26">
      <c r="A8687" s="5"/>
      <c r="B8687" s="8" t="s">
        <v>439</v>
      </c>
      <c r="C8687" s="5" t="s">
        <v>438</v>
      </c>
      <c r="D8687" s="5">
        <v>1</v>
      </c>
      <c r="E8687" s="5">
        <v>5</v>
      </c>
      <c r="F8687" s="7">
        <f t="shared" si="948"/>
      </c>
      <c r="G8687" s="7">
        <f t="shared" si="949"/>
      </c>
      <c r="H8687" s="5">
        <v>1</v>
      </c>
      <c r="I8687" s="183">
        <f t="shared" si="950"/>
      </c>
      <c r="J8687">
        <f t="shared" si="942"/>
      </c>
      <c r="W8687">
        <f t="shared" si="943"/>
      </c>
      <c r="X8687">
        <f t="shared" si="944"/>
      </c>
      <c r="Y8687">
        <f t="shared" si="945"/>
      </c>
      <c r="Z8687">
        <f t="shared" si="946"/>
      </c>
    </row>
    <row r="8688" spans="1:26">
      <c r="A8688" s="5"/>
      <c r="B8688" s="8" t="s">
        <v>1396</v>
      </c>
      <c r="C8688" s="5" t="s">
        <v>1074</v>
      </c>
      <c r="D8688" s="5">
        <v>1</v>
      </c>
      <c r="E8688" s="352">
        <v>5</v>
      </c>
      <c r="F8688" s="7">
        <f t="shared" si="948"/>
      </c>
      <c r="G8688" s="7">
        <f t="shared" si="949"/>
      </c>
      <c r="H8688" s="5">
        <v>1</v>
      </c>
      <c r="I8688" s="183">
        <f t="shared" si="950"/>
      </c>
      <c r="J8688">
        <f t="shared" si="942"/>
      </c>
      <c r="W8688">
        <f t="shared" si="943"/>
      </c>
      <c r="X8688">
        <f t="shared" si="944"/>
      </c>
      <c r="Y8688">
        <f t="shared" si="945"/>
      </c>
      <c r="Z8688">
        <f t="shared" si="946"/>
      </c>
    </row>
    <row r="8689" spans="1:26">
      <c r="A8689" s="5"/>
      <c r="B8689" s="8" t="s">
        <v>1273</v>
      </c>
      <c r="C8689" s="5" t="s">
        <v>1274</v>
      </c>
      <c r="D8689" s="5">
        <v>1</v>
      </c>
      <c r="E8689" s="5">
        <v>5</v>
      </c>
      <c r="F8689" s="7">
        <f t="shared" si="948"/>
      </c>
      <c r="G8689" s="7">
        <f t="shared" si="949"/>
      </c>
      <c r="H8689" s="5">
        <v>1</v>
      </c>
      <c r="I8689" s="183">
        <f t="shared" si="950"/>
      </c>
      <c r="J8689">
        <f t="shared" si="942"/>
      </c>
      <c r="W8689">
        <f t="shared" si="943"/>
      </c>
      <c r="X8689">
        <f t="shared" si="944"/>
      </c>
      <c r="Y8689">
        <f t="shared" si="945"/>
      </c>
      <c r="Z8689">
        <f t="shared" si="946"/>
      </c>
    </row>
    <row r="8690" spans="1:26">
      <c r="A8690" s="5"/>
      <c r="B8690" s="8" t="s">
        <v>1991</v>
      </c>
      <c r="C8690" s="5" t="s">
        <v>1992</v>
      </c>
      <c r="D8690" s="5">
        <v>1</v>
      </c>
      <c r="E8690" s="5">
        <v>5</v>
      </c>
      <c r="F8690" s="7">
        <f t="shared" si="948"/>
      </c>
      <c r="G8690" s="7">
        <f t="shared" si="949"/>
      </c>
      <c r="H8690" s="5">
        <v>1</v>
      </c>
      <c r="I8690" s="183">
        <f t="shared" si="950"/>
      </c>
      <c r="J8690">
        <f t="shared" si="942"/>
      </c>
      <c r="W8690">
        <f t="shared" si="943"/>
      </c>
      <c r="X8690">
        <f t="shared" si="944"/>
      </c>
      <c r="Y8690">
        <f t="shared" si="945"/>
      </c>
      <c r="Z8690">
        <f t="shared" si="946"/>
      </c>
    </row>
    <row r="8691" spans="1:26">
      <c r="A8691" s="5"/>
      <c r="B8691" s="8" t="s">
        <v>1499</v>
      </c>
      <c r="C8691" s="5" t="s">
        <v>438</v>
      </c>
      <c r="D8691" s="5">
        <v>1</v>
      </c>
      <c r="E8691" s="352">
        <v>5</v>
      </c>
      <c r="F8691" s="7">
        <f t="shared" si="948"/>
      </c>
      <c r="G8691" s="7">
        <f t="shared" si="949"/>
      </c>
      <c r="H8691" s="5">
        <v>1</v>
      </c>
      <c r="I8691" s="183">
        <f t="shared" si="950"/>
      </c>
      <c r="J8691">
        <f t="shared" si="942"/>
      </c>
      <c r="W8691">
        <f t="shared" si="943"/>
      </c>
      <c r="X8691">
        <f t="shared" si="944"/>
      </c>
      <c r="Y8691">
        <f t="shared" si="945"/>
      </c>
      <c r="Z8691">
        <f t="shared" si="946"/>
      </c>
    </row>
    <row r="8692" spans="1:26">
      <c r="A8692" s="5"/>
      <c r="B8692" s="8" t="s">
        <v>1498</v>
      </c>
      <c r="C8692" s="5" t="s">
        <v>1074</v>
      </c>
      <c r="D8692" s="5">
        <v>1</v>
      </c>
      <c r="E8692" s="5">
        <v>5</v>
      </c>
      <c r="F8692" s="7">
        <f t="shared" si="948"/>
      </c>
      <c r="G8692" s="7">
        <f t="shared" si="949"/>
      </c>
      <c r="H8692" s="5">
        <v>1</v>
      </c>
      <c r="I8692" s="183">
        <f t="shared" si="950"/>
      </c>
      <c r="J8692">
        <f t="shared" si="942"/>
      </c>
      <c r="W8692">
        <f t="shared" si="943"/>
      </c>
      <c r="X8692">
        <f t="shared" si="944"/>
      </c>
      <c r="Y8692">
        <f t="shared" si="945"/>
      </c>
      <c r="Z8692">
        <f t="shared" si="946"/>
      </c>
    </row>
    <row r="8693" spans="1:26">
      <c r="A8693" s="5"/>
      <c r="B8693" s="8" t="s">
        <v>852</v>
      </c>
      <c r="C8693" s="5" t="s">
        <v>851</v>
      </c>
      <c r="D8693" s="5">
        <v>1</v>
      </c>
      <c r="E8693" s="5">
        <v>5</v>
      </c>
      <c r="F8693" s="7">
        <f t="shared" si="948"/>
      </c>
      <c r="G8693" s="7">
        <f t="shared" si="949"/>
      </c>
      <c r="H8693" s="5">
        <v>1</v>
      </c>
      <c r="I8693" s="183">
        <f t="shared" si="950"/>
      </c>
      <c r="J8693">
        <f t="shared" si="942"/>
      </c>
      <c r="W8693">
        <f t="shared" si="943"/>
      </c>
      <c r="X8693">
        <f t="shared" si="944"/>
      </c>
      <c r="Y8693">
        <f t="shared" si="945"/>
      </c>
      <c r="Z8693">
        <f t="shared" si="946"/>
      </c>
    </row>
    <row r="8694" spans="1:26">
      <c r="A8694" s="5"/>
      <c r="B8694" s="8" t="s">
        <v>1509</v>
      </c>
      <c r="C8694" s="5" t="s">
        <v>1510</v>
      </c>
      <c r="D8694" s="5">
        <v>1</v>
      </c>
      <c r="E8694" s="352">
        <v>5</v>
      </c>
      <c r="F8694" s="7">
        <f t="shared" si="948"/>
      </c>
      <c r="G8694" s="7">
        <f t="shared" si="949"/>
      </c>
      <c r="H8694" s="5">
        <v>1</v>
      </c>
      <c r="I8694" s="183">
        <f t="shared" si="950"/>
      </c>
      <c r="J8694">
        <f t="shared" si="942"/>
      </c>
      <c r="W8694">
        <f t="shared" si="943"/>
      </c>
      <c r="X8694">
        <f t="shared" si="944"/>
      </c>
      <c r="Y8694">
        <f t="shared" si="945"/>
      </c>
      <c r="Z8694">
        <f t="shared" si="946"/>
      </c>
    </row>
    <row r="8695" spans="1:26">
      <c r="A8695" s="5"/>
      <c r="B8695" s="8" t="s">
        <v>749</v>
      </c>
      <c r="C8695" s="5" t="s">
        <v>750</v>
      </c>
      <c r="D8695" s="5">
        <v>1</v>
      </c>
      <c r="E8695" s="5">
        <v>5</v>
      </c>
      <c r="F8695" s="7">
        <f t="shared" si="948"/>
      </c>
      <c r="G8695" s="7">
        <f t="shared" si="949"/>
      </c>
      <c r="H8695" s="5">
        <v>1</v>
      </c>
      <c r="I8695" s="183">
        <f t="shared" si="950"/>
      </c>
      <c r="J8695">
        <f t="shared" si="942"/>
      </c>
      <c r="W8695">
        <f t="shared" si="943"/>
      </c>
      <c r="X8695">
        <f t="shared" si="944"/>
      </c>
      <c r="Y8695">
        <f t="shared" si="945"/>
      </c>
      <c r="Z8695">
        <f t="shared" si="946"/>
      </c>
    </row>
    <row r="8696" spans="1:26">
      <c r="A8696" s="5"/>
      <c r="B8696" s="8" t="s">
        <v>1154</v>
      </c>
      <c r="C8696" s="5" t="s">
        <v>347</v>
      </c>
      <c r="D8696" s="5">
        <v>1</v>
      </c>
      <c r="E8696" s="5">
        <v>5</v>
      </c>
      <c r="F8696" s="7">
        <f t="shared" si="948"/>
      </c>
      <c r="G8696" s="7">
        <f t="shared" si="949"/>
      </c>
      <c r="H8696" s="5">
        <v>1</v>
      </c>
      <c r="I8696" s="183">
        <f t="shared" si="950"/>
      </c>
      <c r="J8696">
        <f t="shared" si="942"/>
      </c>
      <c r="W8696">
        <f t="shared" si="943"/>
      </c>
      <c r="X8696">
        <f t="shared" si="944"/>
      </c>
      <c r="Y8696">
        <f t="shared" si="945"/>
      </c>
      <c r="Z8696">
        <f t="shared" si="946"/>
      </c>
    </row>
    <row r="8697" spans="1:26">
      <c r="A8697" s="5"/>
      <c r="B8697" s="60" t="s">
        <v>1051</v>
      </c>
      <c r="C8697" s="5" t="s">
        <v>43</v>
      </c>
      <c r="D8697" s="5">
        <v>1</v>
      </c>
      <c r="E8697" s="352">
        <v>5</v>
      </c>
      <c r="F8697" s="7">
        <f t="shared" si="948"/>
      </c>
      <c r="G8697" s="7">
        <f t="shared" si="949"/>
      </c>
      <c r="H8697" s="5">
        <v>1</v>
      </c>
      <c r="I8697" s="183">
        <f t="shared" si="950"/>
      </c>
      <c r="J8697">
        <f t="shared" si="942"/>
      </c>
      <c r="W8697">
        <f t="shared" si="943"/>
      </c>
      <c r="X8697">
        <f t="shared" si="944"/>
      </c>
      <c r="Y8697">
        <f t="shared" si="945"/>
      </c>
      <c r="Z8697">
        <f t="shared" si="946"/>
      </c>
    </row>
    <row r="8698" spans="1:26">
      <c r="A8698" s="5"/>
      <c r="B8698" s="8" t="s">
        <v>1050</v>
      </c>
      <c r="C8698" s="5" t="s">
        <v>1049</v>
      </c>
      <c r="D8698" s="5">
        <v>1</v>
      </c>
      <c r="E8698" s="5">
        <v>5</v>
      </c>
      <c r="F8698" s="7">
        <f t="shared" si="948"/>
      </c>
      <c r="G8698" s="7">
        <f t="shared" si="949"/>
      </c>
      <c r="H8698" s="5">
        <v>1</v>
      </c>
      <c r="I8698" s="183">
        <f t="shared" si="950"/>
      </c>
      <c r="J8698">
        <f t="shared" si="942"/>
      </c>
      <c r="W8698">
        <f t="shared" si="943"/>
      </c>
      <c r="X8698">
        <f t="shared" si="944"/>
      </c>
      <c r="Y8698">
        <f t="shared" si="945"/>
      </c>
      <c r="Z8698">
        <f t="shared" si="946"/>
      </c>
    </row>
    <row r="8699" spans="1:26">
      <c r="A8699" s="5"/>
      <c r="B8699" s="8" t="s">
        <v>1399</v>
      </c>
      <c r="C8699" s="5" t="s">
        <v>1400</v>
      </c>
      <c r="D8699" s="5">
        <v>1</v>
      </c>
      <c r="E8699" s="5">
        <v>5</v>
      </c>
      <c r="F8699" s="7">
        <f t="shared" si="948"/>
      </c>
      <c r="G8699" s="7">
        <f t="shared" si="949"/>
      </c>
      <c r="H8699" s="5">
        <v>1</v>
      </c>
      <c r="I8699" s="183">
        <f t="shared" si="950"/>
      </c>
      <c r="J8699">
        <f t="shared" si="942"/>
      </c>
      <c r="W8699">
        <f t="shared" si="943"/>
      </c>
      <c r="X8699">
        <f t="shared" si="944"/>
      </c>
      <c r="Y8699">
        <f t="shared" si="945"/>
      </c>
      <c r="Z8699">
        <f t="shared" si="946"/>
      </c>
    </row>
    <row r="8700" spans="1:26">
      <c r="A8700" s="5"/>
      <c r="B8700" s="8" t="s">
        <v>1993</v>
      </c>
      <c r="C8700" s="5" t="s">
        <v>383</v>
      </c>
      <c r="D8700" s="5">
        <v>1</v>
      </c>
      <c r="E8700" s="352">
        <v>5</v>
      </c>
      <c r="F8700" s="7">
        <f t="shared" si="948"/>
      </c>
      <c r="G8700" s="7">
        <f t="shared" si="949"/>
      </c>
      <c r="H8700" s="5">
        <v>1</v>
      </c>
      <c r="I8700" s="183">
        <f t="shared" si="950"/>
      </c>
      <c r="J8700">
        <f t="shared" si="942"/>
      </c>
      <c r="W8700">
        <f t="shared" si="943"/>
      </c>
      <c r="X8700">
        <f t="shared" si="944"/>
      </c>
      <c r="Y8700">
        <f t="shared" si="945"/>
      </c>
      <c r="Z8700">
        <f t="shared" si="946"/>
      </c>
    </row>
    <row r="8701" spans="1:26">
      <c r="A8701" s="5"/>
      <c r="B8701" s="8" t="s">
        <v>1994</v>
      </c>
      <c r="C8701" s="5" t="s">
        <v>1722</v>
      </c>
      <c r="D8701" s="5">
        <v>1</v>
      </c>
      <c r="E8701" s="5">
        <v>5</v>
      </c>
      <c r="F8701" s="7">
        <f t="shared" si="948"/>
      </c>
      <c r="G8701" s="7">
        <f t="shared" si="949"/>
      </c>
      <c r="H8701" s="5">
        <v>1</v>
      </c>
      <c r="I8701" s="183">
        <f t="shared" si="950"/>
      </c>
      <c r="J8701">
        <f t="shared" si="942"/>
      </c>
      <c r="W8701">
        <f t="shared" si="943"/>
      </c>
      <c r="X8701">
        <f t="shared" si="944"/>
      </c>
      <c r="Y8701">
        <f t="shared" si="945"/>
      </c>
      <c r="Z8701">
        <f t="shared" si="946"/>
      </c>
    </row>
    <row r="8702" spans="1:26">
      <c r="A8702" s="5"/>
      <c r="B8702" s="8" t="s">
        <v>850</v>
      </c>
      <c r="C8702" s="5" t="s">
        <v>849</v>
      </c>
      <c r="D8702" s="5">
        <v>1</v>
      </c>
      <c r="E8702" s="5">
        <v>5</v>
      </c>
      <c r="F8702" s="7">
        <f t="shared" si="948"/>
      </c>
      <c r="G8702" s="7">
        <f t="shared" si="949"/>
      </c>
      <c r="H8702" s="5">
        <v>1</v>
      </c>
      <c r="I8702" s="183">
        <f t="shared" si="950"/>
      </c>
      <c r="J8702">
        <f t="shared" si="942"/>
      </c>
      <c r="W8702">
        <f t="shared" si="943"/>
      </c>
      <c r="X8702">
        <f t="shared" si="944"/>
      </c>
      <c r="Y8702">
        <f t="shared" si="945"/>
      </c>
      <c r="Z8702">
        <f t="shared" si="946"/>
      </c>
    </row>
    <row r="8703" spans="1:26">
      <c r="A8703" s="5"/>
      <c r="B8703" s="8" t="s">
        <v>1242</v>
      </c>
      <c r="C8703" s="5" t="s">
        <v>1243</v>
      </c>
      <c r="D8703" s="5">
        <v>1</v>
      </c>
      <c r="E8703" s="352">
        <v>5</v>
      </c>
      <c r="F8703" s="7">
        <f t="shared" si="948"/>
      </c>
      <c r="G8703" s="7">
        <f t="shared" si="949"/>
      </c>
      <c r="H8703" s="5">
        <v>1</v>
      </c>
      <c r="I8703" s="183">
        <f t="shared" si="950"/>
      </c>
      <c r="J8703">
        <f t="shared" si="942"/>
      </c>
      <c r="W8703">
        <f t="shared" si="943"/>
      </c>
      <c r="X8703">
        <f t="shared" si="944"/>
      </c>
      <c r="Y8703">
        <f t="shared" si="945"/>
      </c>
      <c r="Z8703">
        <f t="shared" si="946"/>
      </c>
    </row>
    <row r="8704" spans="1:26">
      <c r="A8704" s="5"/>
      <c r="B8704" s="8" t="s">
        <v>664</v>
      </c>
      <c r="C8704" s="5" t="s">
        <v>446</v>
      </c>
      <c r="D8704" s="5">
        <v>1</v>
      </c>
      <c r="E8704" s="5">
        <v>5</v>
      </c>
      <c r="F8704" s="7">
        <f t="shared" si="948"/>
      </c>
      <c r="G8704" s="7">
        <f t="shared" si="949"/>
      </c>
      <c r="H8704" s="5">
        <v>1</v>
      </c>
      <c r="I8704" s="183">
        <f t="shared" si="950"/>
      </c>
      <c r="J8704">
        <f t="shared" si="942"/>
      </c>
      <c r="W8704">
        <f t="shared" si="943"/>
      </c>
      <c r="X8704">
        <f t="shared" si="944"/>
      </c>
      <c r="Y8704">
        <f t="shared" si="945"/>
      </c>
      <c r="Z8704">
        <f t="shared" si="946"/>
      </c>
    </row>
    <row r="8705" spans="1:26" ht="24">
      <c r="A8705" s="5"/>
      <c r="B8705" s="8" t="s">
        <v>1186</v>
      </c>
      <c r="C8705" s="9" t="s">
        <v>1187</v>
      </c>
      <c r="D8705" s="5">
        <v>1</v>
      </c>
      <c r="E8705" s="5">
        <v>5</v>
      </c>
      <c r="F8705" s="7">
        <f t="shared" si="948"/>
      </c>
      <c r="G8705" s="7">
        <f t="shared" si="949"/>
      </c>
      <c r="H8705" s="5">
        <v>1</v>
      </c>
      <c r="I8705" s="183">
        <f t="shared" si="950"/>
      </c>
      <c r="J8705">
        <f t="shared" si="942"/>
      </c>
      <c r="W8705">
        <f t="shared" si="943"/>
      </c>
      <c r="X8705">
        <f t="shared" si="944"/>
      </c>
      <c r="Y8705">
        <f t="shared" si="945"/>
      </c>
      <c r="Z8705">
        <f t="shared" si="946"/>
      </c>
    </row>
    <row r="8706" spans="1:26">
      <c r="A8706" s="5"/>
      <c r="B8706" s="8" t="s">
        <v>753</v>
      </c>
      <c r="C8706" s="5" t="s">
        <v>754</v>
      </c>
      <c r="D8706" s="5">
        <v>1</v>
      </c>
      <c r="E8706" s="5">
        <v>5</v>
      </c>
      <c r="F8706" s="7">
        <f t="shared" si="948"/>
      </c>
      <c r="G8706" s="7">
        <f t="shared" si="949"/>
      </c>
      <c r="H8706" s="5">
        <v>1</v>
      </c>
      <c r="I8706" s="183">
        <f t="shared" si="950"/>
      </c>
      <c r="J8706">
        <f t="shared" si="942"/>
      </c>
      <c r="W8706">
        <f t="shared" si="943"/>
      </c>
      <c r="X8706">
        <f t="shared" si="944"/>
      </c>
      <c r="Y8706">
        <f t="shared" si="945"/>
      </c>
      <c r="Z8706">
        <f t="shared" si="946"/>
      </c>
    </row>
    <row r="8707" spans="1:26">
      <c r="A8707" s="5"/>
      <c r="B8707" s="8" t="s">
        <v>1995</v>
      </c>
      <c r="C8707" s="5" t="s">
        <v>1996</v>
      </c>
      <c r="D8707" s="5">
        <v>1</v>
      </c>
      <c r="E8707" s="352">
        <v>5</v>
      </c>
      <c r="F8707" s="7">
        <f t="shared" si="948"/>
      </c>
      <c r="G8707" s="7">
        <f t="shared" si="949"/>
      </c>
      <c r="H8707" s="5">
        <v>1</v>
      </c>
      <c r="I8707" s="183">
        <f t="shared" si="950"/>
      </c>
      <c r="J8707">
        <f t="shared" si="942"/>
      </c>
      <c r="W8707">
        <f t="shared" si="943"/>
      </c>
      <c r="X8707">
        <f t="shared" si="944"/>
      </c>
      <c r="Y8707">
        <f t="shared" si="945"/>
      </c>
      <c r="Z8707">
        <f t="shared" si="946"/>
      </c>
    </row>
    <row r="8708" spans="1:26">
      <c r="A8708" s="5"/>
      <c r="B8708" s="8" t="s">
        <v>1831</v>
      </c>
      <c r="C8708" s="5" t="s">
        <v>1832</v>
      </c>
      <c r="D8708" s="5">
        <v>1</v>
      </c>
      <c r="E8708" s="5">
        <v>5</v>
      </c>
      <c r="F8708" s="7">
        <f t="shared" si="948"/>
      </c>
      <c r="G8708" s="7">
        <f t="shared" si="949"/>
      </c>
      <c r="H8708" s="5">
        <v>1</v>
      </c>
      <c r="I8708" s="183">
        <f t="shared" si="950"/>
      </c>
      <c r="J8708">
        <f t="shared" si="942"/>
      </c>
      <c r="W8708">
        <f t="shared" ref="W8708:W8771" si="951">IF(LEFT($H8708&amp;"",5)="2019-",$H8708,W8707)</f>
      </c>
      <c r="X8708">
        <f t="shared" ref="X8708:X8771" si="952">IF($W8708="",0,IF(COUNTIF($AB$2:$AB$80,$W8708)&gt;0,1,0))</f>
      </c>
      <c r="Y8708">
        <f t="shared" ref="Y8708:Y8771" si="953">IF($C8708="","",UPPER(TRIM(IFERROR(LEFT($C8708&amp;"",FIND("/",$C8708&amp;"")-1),$C8708&amp;""))))</f>
      </c>
      <c r="Z8708">
        <f t="shared" ref="Z8708:Z8771" si="954">IFERROR(IF(ISNUMBER($G8708),$G8708,0),0)</f>
      </c>
    </row>
    <row r="8709" spans="1:26">
      <c r="A8709" s="5"/>
      <c r="B8709" s="8" t="s">
        <v>1997</v>
      </c>
      <c r="C8709" s="5" t="s">
        <v>1998</v>
      </c>
      <c r="D8709" s="5">
        <v>1</v>
      </c>
      <c r="E8709" s="5">
        <v>5</v>
      </c>
      <c r="F8709" s="7">
        <f t="shared" si="948"/>
      </c>
      <c r="G8709" s="7">
        <f t="shared" si="949"/>
      </c>
      <c r="H8709" s="5">
        <v>1</v>
      </c>
      <c r="I8709" s="183">
        <f t="shared" si="950"/>
      </c>
      <c r="J8709">
        <f t="shared" si="942"/>
      </c>
      <c r="W8709">
        <f t="shared" si="951"/>
      </c>
      <c r="X8709">
        <f t="shared" si="952"/>
      </c>
      <c r="Y8709">
        <f t="shared" si="953"/>
      </c>
      <c r="Z8709">
        <f t="shared" si="954"/>
      </c>
    </row>
    <row r="8710" spans="1:26">
      <c r="A8710" s="5"/>
      <c r="B8710" s="8" t="s">
        <v>746</v>
      </c>
      <c r="C8710" s="5" t="s">
        <v>747</v>
      </c>
      <c r="D8710" s="5">
        <v>1</v>
      </c>
      <c r="E8710" s="5">
        <v>5</v>
      </c>
      <c r="F8710" s="7">
        <f t="shared" si="948"/>
      </c>
      <c r="G8710" s="7">
        <f t="shared" si="949"/>
      </c>
      <c r="H8710" s="5">
        <v>1</v>
      </c>
      <c r="I8710" s="183">
        <f t="shared" si="950"/>
      </c>
      <c r="J8710">
        <f t="shared" si="942"/>
      </c>
      <c r="W8710">
        <f t="shared" si="951"/>
      </c>
      <c r="X8710">
        <f t="shared" si="952"/>
      </c>
      <c r="Y8710">
        <f t="shared" si="953"/>
      </c>
      <c r="Z8710">
        <f t="shared" si="954"/>
      </c>
    </row>
    <row r="8711" spans="1:26">
      <c r="A8711" s="5"/>
      <c r="B8711" s="8" t="s">
        <v>1999</v>
      </c>
      <c r="C8711" s="5" t="s">
        <v>2000</v>
      </c>
      <c r="D8711" s="5">
        <v>1</v>
      </c>
      <c r="E8711" s="352">
        <v>5</v>
      </c>
      <c r="F8711" s="7">
        <f t="shared" si="948"/>
      </c>
      <c r="G8711" s="7">
        <f t="shared" si="949"/>
      </c>
      <c r="H8711" s="5">
        <v>1</v>
      </c>
      <c r="I8711" s="183">
        <f t="shared" si="950"/>
      </c>
      <c r="J8711">
        <f t="shared" si="942"/>
      </c>
      <c r="W8711">
        <f t="shared" si="951"/>
      </c>
      <c r="X8711">
        <f t="shared" si="952"/>
      </c>
      <c r="Y8711">
        <f t="shared" si="953"/>
      </c>
      <c r="Z8711">
        <f t="shared" si="954"/>
      </c>
    </row>
    <row r="8712" spans="1:26">
      <c r="A8712" s="5"/>
      <c r="B8712" s="8" t="s">
        <v>488</v>
      </c>
      <c r="C8712" s="5" t="s">
        <v>506</v>
      </c>
      <c r="D8712" s="5">
        <v>1</v>
      </c>
      <c r="E8712" s="5">
        <v>5</v>
      </c>
      <c r="F8712" s="7">
        <f t="shared" si="948"/>
      </c>
      <c r="G8712" s="7">
        <f t="shared" si="949"/>
      </c>
      <c r="H8712" s="5">
        <v>1</v>
      </c>
      <c r="I8712" s="183">
        <f t="shared" si="950"/>
      </c>
      <c r="J8712">
        <f t="shared" si="942"/>
      </c>
      <c r="W8712">
        <f t="shared" si="951"/>
      </c>
      <c r="X8712">
        <f t="shared" si="952"/>
      </c>
      <c r="Y8712">
        <f t="shared" si="953"/>
      </c>
      <c r="Z8712">
        <f t="shared" si="954"/>
      </c>
    </row>
    <row r="8713" spans="1:26">
      <c r="A8713" s="5"/>
      <c r="B8713" s="8" t="s">
        <v>1476</v>
      </c>
      <c r="C8713" s="5" t="s">
        <v>1477</v>
      </c>
      <c r="D8713" s="5">
        <v>1</v>
      </c>
      <c r="E8713" s="5">
        <v>5</v>
      </c>
      <c r="F8713" s="7">
        <f t="shared" si="948"/>
      </c>
      <c r="G8713" s="7">
        <f t="shared" si="949"/>
      </c>
      <c r="H8713" s="5">
        <v>1</v>
      </c>
      <c r="I8713" s="183">
        <f t="shared" si="950"/>
      </c>
      <c r="J8713">
        <f t="shared" si="942"/>
      </c>
      <c r="W8713">
        <f t="shared" si="951"/>
      </c>
      <c r="X8713">
        <f t="shared" si="952"/>
      </c>
      <c r="Y8713">
        <f t="shared" si="953"/>
      </c>
      <c r="Z8713">
        <f t="shared" si="954"/>
      </c>
    </row>
    <row r="8714" spans="1:26">
      <c r="A8714" s="5"/>
      <c r="B8714" s="8" t="s">
        <v>584</v>
      </c>
      <c r="C8714" s="5" t="s">
        <v>585</v>
      </c>
      <c r="D8714" s="5">
        <v>1</v>
      </c>
      <c r="E8714" s="5">
        <v>5</v>
      </c>
      <c r="F8714" s="7">
        <f t="shared" si="948"/>
      </c>
      <c r="G8714" s="7">
        <f t="shared" si="949"/>
      </c>
      <c r="H8714" s="5">
        <v>1</v>
      </c>
      <c r="I8714" s="183">
        <f t="shared" si="950"/>
      </c>
      <c r="J8714">
        <f t="shared" si="942"/>
      </c>
      <c r="W8714">
        <f t="shared" si="951"/>
      </c>
      <c r="X8714">
        <f t="shared" si="952"/>
      </c>
      <c r="Y8714">
        <f t="shared" si="953"/>
      </c>
      <c r="Z8714">
        <f t="shared" si="954"/>
      </c>
    </row>
    <row r="8715" spans="1:26">
      <c r="A8715" s="5"/>
      <c r="B8715" s="8" t="s">
        <v>1419</v>
      </c>
      <c r="C8715" s="5" t="s">
        <v>1420</v>
      </c>
      <c r="D8715" s="5">
        <v>1</v>
      </c>
      <c r="E8715" s="352">
        <v>5</v>
      </c>
      <c r="F8715" s="7">
        <f t="shared" si="948"/>
      </c>
      <c r="G8715" s="7">
        <f t="shared" si="949"/>
      </c>
      <c r="H8715" s="5">
        <v>1</v>
      </c>
      <c r="I8715" s="183">
        <f t="shared" si="950"/>
      </c>
      <c r="J8715">
        <f t="shared" si="942"/>
      </c>
      <c r="W8715">
        <f t="shared" si="951"/>
      </c>
      <c r="X8715">
        <f t="shared" si="952"/>
      </c>
      <c r="Y8715">
        <f t="shared" si="953"/>
      </c>
      <c r="Z8715">
        <f t="shared" si="954"/>
      </c>
    </row>
    <row r="8716" spans="1:26">
      <c r="A8716" s="5"/>
      <c r="B8716" s="8" t="s">
        <v>748</v>
      </c>
      <c r="C8716" s="5" t="s">
        <v>362</v>
      </c>
      <c r="D8716" s="5">
        <v>1</v>
      </c>
      <c r="E8716" s="5">
        <v>5</v>
      </c>
      <c r="F8716" s="7">
        <f t="shared" si="948"/>
      </c>
      <c r="G8716" s="7">
        <f t="shared" si="949"/>
      </c>
      <c r="H8716" s="5">
        <v>1</v>
      </c>
      <c r="I8716" s="183">
        <f t="shared" si="950"/>
      </c>
      <c r="J8716">
        <f t="shared" si="942"/>
      </c>
      <c r="W8716">
        <f t="shared" si="951"/>
      </c>
      <c r="X8716">
        <f t="shared" si="952"/>
      </c>
      <c r="Y8716">
        <f t="shared" si="953"/>
      </c>
      <c r="Z8716">
        <f t="shared" si="954"/>
      </c>
    </row>
    <row r="8717" spans="1:26">
      <c r="A8717" s="5"/>
      <c r="B8717" s="8" t="s">
        <v>1421</v>
      </c>
      <c r="C8717" s="5" t="s">
        <v>50</v>
      </c>
      <c r="D8717" s="5">
        <v>1</v>
      </c>
      <c r="E8717" s="5">
        <v>5</v>
      </c>
      <c r="F8717" s="7">
        <f t="shared" si="948"/>
      </c>
      <c r="G8717" s="7">
        <f t="shared" si="949"/>
      </c>
      <c r="H8717" s="5">
        <v>1</v>
      </c>
      <c r="I8717" s="183">
        <f t="shared" si="950"/>
      </c>
      <c r="J8717">
        <f t="shared" si="942"/>
      </c>
      <c r="W8717">
        <f t="shared" si="951"/>
      </c>
      <c r="X8717">
        <f t="shared" si="952"/>
      </c>
      <c r="Y8717">
        <f t="shared" si="953"/>
      </c>
      <c r="Z8717">
        <f t="shared" si="954"/>
      </c>
    </row>
    <row r="8718" spans="1:26">
      <c r="A8718" s="5"/>
      <c r="B8718" s="8" t="s">
        <v>312</v>
      </c>
      <c r="C8718" s="5" t="s">
        <v>313</v>
      </c>
      <c r="D8718" s="5">
        <v>1</v>
      </c>
      <c r="E8718" s="5">
        <v>5</v>
      </c>
      <c r="F8718" s="7">
        <f t="shared" si="948"/>
      </c>
      <c r="G8718" s="7">
        <f t="shared" si="949"/>
      </c>
      <c r="H8718" s="5">
        <v>1</v>
      </c>
      <c r="I8718" s="183">
        <f t="shared" si="950"/>
      </c>
      <c r="J8718">
        <f t="shared" si="942"/>
      </c>
      <c r="W8718">
        <f t="shared" si="951"/>
      </c>
      <c r="X8718">
        <f t="shared" si="952"/>
      </c>
      <c r="Y8718">
        <f t="shared" si="953"/>
      </c>
      <c r="Z8718">
        <f t="shared" si="954"/>
      </c>
    </row>
    <row r="8719" spans="1:26">
      <c r="A8719" s="5"/>
      <c r="B8719" s="8" t="s">
        <v>1069</v>
      </c>
      <c r="C8719" s="5" t="s">
        <v>1068</v>
      </c>
      <c r="D8719" s="5">
        <v>1</v>
      </c>
      <c r="E8719" s="352">
        <v>5</v>
      </c>
      <c r="F8719" s="7">
        <f t="shared" si="948"/>
      </c>
      <c r="G8719" s="7">
        <f t="shared" si="949"/>
      </c>
      <c r="H8719" s="5">
        <v>1</v>
      </c>
      <c r="I8719" s="183">
        <f t="shared" si="950"/>
      </c>
      <c r="J8719">
        <f t="shared" si="942"/>
      </c>
      <c r="W8719">
        <f t="shared" si="951"/>
      </c>
      <c r="X8719">
        <f t="shared" si="952"/>
      </c>
      <c r="Y8719">
        <f t="shared" si="953"/>
      </c>
      <c r="Z8719">
        <f t="shared" si="954"/>
      </c>
    </row>
    <row r="8720" spans="1:26">
      <c r="A8720" s="5"/>
      <c r="B8720" s="8" t="s">
        <v>361</v>
      </c>
      <c r="C8720" s="5" t="s">
        <v>362</v>
      </c>
      <c r="D8720" s="5">
        <v>1</v>
      </c>
      <c r="E8720" s="5">
        <v>5</v>
      </c>
      <c r="F8720" s="7">
        <f t="shared" si="948"/>
      </c>
      <c r="G8720" s="7">
        <f t="shared" si="949"/>
      </c>
      <c r="H8720" s="5">
        <v>1</v>
      </c>
      <c r="I8720" s="183">
        <f t="shared" si="950"/>
      </c>
      <c r="J8720">
        <f t="shared" si="942"/>
      </c>
      <c r="W8720">
        <f t="shared" si="951"/>
      </c>
      <c r="X8720">
        <f t="shared" si="952"/>
      </c>
      <c r="Y8720">
        <f t="shared" si="953"/>
      </c>
      <c r="Z8720">
        <f t="shared" si="954"/>
      </c>
    </row>
    <row r="8721" spans="1:26">
      <c r="A8721" s="5"/>
      <c r="B8721" s="8" t="s">
        <v>1067</v>
      </c>
      <c r="C8721" s="5" t="s">
        <v>50</v>
      </c>
      <c r="D8721" s="5">
        <v>1</v>
      </c>
      <c r="E8721" s="5">
        <v>5</v>
      </c>
      <c r="F8721" s="7">
        <f t="shared" si="948"/>
      </c>
      <c r="G8721" s="7">
        <f t="shared" si="949"/>
      </c>
      <c r="H8721" s="5">
        <v>1</v>
      </c>
      <c r="I8721" s="183">
        <f t="shared" si="950"/>
      </c>
      <c r="J8721">
        <f t="shared" si="942"/>
      </c>
      <c r="W8721">
        <f t="shared" si="951"/>
      </c>
      <c r="X8721">
        <f t="shared" si="952"/>
      </c>
      <c r="Y8721">
        <f t="shared" si="953"/>
      </c>
      <c r="Z8721">
        <f t="shared" si="954"/>
      </c>
    </row>
    <row r="8722" spans="1:26">
      <c r="A8722" s="5"/>
      <c r="B8722" s="8" t="s">
        <v>451</v>
      </c>
      <c r="C8722" s="5" t="s">
        <v>450</v>
      </c>
      <c r="D8722" s="5">
        <v>1</v>
      </c>
      <c r="E8722" s="5">
        <v>5</v>
      </c>
      <c r="F8722" s="7">
        <f t="shared" si="948"/>
      </c>
      <c r="G8722" s="7">
        <f t="shared" si="949"/>
      </c>
      <c r="H8722" s="5">
        <v>1</v>
      </c>
      <c r="I8722" s="183">
        <f t="shared" si="950"/>
      </c>
      <c r="J8722">
        <f t="shared" si="942"/>
      </c>
      <c r="W8722">
        <f t="shared" si="951"/>
      </c>
      <c r="X8722">
        <f t="shared" si="952"/>
      </c>
      <c r="Y8722">
        <f t="shared" si="953"/>
      </c>
      <c r="Z8722">
        <f t="shared" si="954"/>
      </c>
    </row>
    <row r="8723" spans="1:26">
      <c r="A8723" s="5"/>
      <c r="B8723" s="8" t="s">
        <v>449</v>
      </c>
      <c r="C8723" s="5" t="s">
        <v>448</v>
      </c>
      <c r="D8723" s="5">
        <v>1</v>
      </c>
      <c r="E8723" s="352">
        <v>5</v>
      </c>
      <c r="F8723" s="7">
        <f t="shared" si="948"/>
      </c>
      <c r="G8723" s="7">
        <f t="shared" si="949"/>
      </c>
      <c r="H8723" s="5">
        <v>1</v>
      </c>
      <c r="I8723" s="183">
        <f t="shared" si="950"/>
      </c>
      <c r="J8723">
        <f t="shared" si="942"/>
      </c>
      <c r="W8723">
        <f t="shared" si="951"/>
      </c>
      <c r="X8723">
        <f t="shared" si="952"/>
      </c>
      <c r="Y8723">
        <f t="shared" si="953"/>
      </c>
      <c r="Z8723">
        <f t="shared" si="954"/>
      </c>
    </row>
    <row r="8724" spans="1:26">
      <c r="A8724" s="5"/>
      <c r="B8724" s="8" t="s">
        <v>2001</v>
      </c>
      <c r="C8724" s="5" t="s">
        <v>2002</v>
      </c>
      <c r="D8724" s="5">
        <v>1</v>
      </c>
      <c r="E8724" s="5">
        <v>5</v>
      </c>
      <c r="F8724" s="7">
        <f t="shared" si="948"/>
      </c>
      <c r="G8724" s="7">
        <f t="shared" si="949"/>
      </c>
      <c r="H8724" s="5">
        <v>1</v>
      </c>
      <c r="I8724" s="183">
        <f t="shared" si="950"/>
      </c>
      <c r="J8724">
        <f t="shared" si="942"/>
      </c>
      <c r="W8724">
        <f t="shared" si="951"/>
      </c>
      <c r="X8724">
        <f t="shared" si="952"/>
      </c>
      <c r="Y8724">
        <f t="shared" si="953"/>
      </c>
      <c r="Z8724">
        <f t="shared" si="954"/>
      </c>
    </row>
    <row r="8725" spans="1:26">
      <c r="A8725" s="5"/>
      <c r="B8725" s="8" t="s">
        <v>2003</v>
      </c>
      <c r="C8725" s="5" t="s">
        <v>362</v>
      </c>
      <c r="D8725" s="5">
        <v>1</v>
      </c>
      <c r="E8725" s="5">
        <v>5</v>
      </c>
      <c r="F8725" s="7">
        <f t="shared" si="948"/>
      </c>
      <c r="G8725" s="7">
        <f t="shared" si="949"/>
      </c>
      <c r="H8725" s="5">
        <v>1</v>
      </c>
      <c r="I8725" s="183">
        <f t="shared" si="950"/>
      </c>
      <c r="J8725">
        <f t="shared" si="942"/>
      </c>
      <c r="W8725">
        <f t="shared" si="951"/>
      </c>
      <c r="X8725">
        <f t="shared" si="952"/>
      </c>
      <c r="Y8725">
        <f t="shared" si="953"/>
      </c>
      <c r="Z8725">
        <f t="shared" si="954"/>
      </c>
    </row>
    <row r="8726" spans="1:26">
      <c r="A8726" s="5"/>
      <c r="B8726" s="8" t="s">
        <v>49</v>
      </c>
      <c r="C8726" s="5" t="s">
        <v>50</v>
      </c>
      <c r="D8726" s="5">
        <v>1</v>
      </c>
      <c r="E8726" s="5">
        <v>5</v>
      </c>
      <c r="F8726" s="7">
        <f t="shared" si="948"/>
      </c>
      <c r="G8726" s="7">
        <f t="shared" si="949"/>
      </c>
      <c r="H8726" s="5">
        <v>1</v>
      </c>
      <c r="I8726" s="183">
        <f t="shared" si="950"/>
      </c>
      <c r="J8726">
        <f t="shared" si="942"/>
      </c>
      <c r="W8726">
        <f t="shared" si="951"/>
      </c>
      <c r="X8726">
        <f t="shared" si="952"/>
      </c>
      <c r="Y8726">
        <f t="shared" si="953"/>
      </c>
      <c r="Z8726">
        <f t="shared" si="954"/>
      </c>
    </row>
    <row r="8727" spans="1:26">
      <c r="A8727" s="5"/>
      <c r="B8727" s="8" t="s">
        <v>2004</v>
      </c>
      <c r="C8727" s="5" t="s">
        <v>1243</v>
      </c>
      <c r="D8727" s="5">
        <v>1</v>
      </c>
      <c r="E8727" s="352">
        <v>5</v>
      </c>
      <c r="F8727" s="7">
        <f t="shared" si="948"/>
      </c>
      <c r="G8727" s="7">
        <f t="shared" si="949"/>
      </c>
      <c r="H8727" s="5">
        <v>1</v>
      </c>
      <c r="I8727" s="183">
        <f t="shared" si="950"/>
      </c>
      <c r="J8727">
        <f t="shared" si="942"/>
      </c>
      <c r="W8727">
        <f t="shared" si="951"/>
      </c>
      <c r="X8727">
        <f t="shared" si="952"/>
      </c>
      <c r="Y8727">
        <f t="shared" si="953"/>
      </c>
      <c r="Z8727">
        <f t="shared" si="954"/>
      </c>
    </row>
    <row r="8728" spans="1:26">
      <c r="A8728" s="5"/>
      <c r="B8728" s="8" t="s">
        <v>447</v>
      </c>
      <c r="C8728" s="5" t="s">
        <v>446</v>
      </c>
      <c r="D8728" s="5">
        <v>1</v>
      </c>
      <c r="E8728" s="5">
        <v>5</v>
      </c>
      <c r="F8728" s="7">
        <f t="shared" si="948"/>
      </c>
      <c r="G8728" s="7">
        <f t="shared" si="949"/>
      </c>
      <c r="H8728" s="5">
        <v>1</v>
      </c>
      <c r="I8728" s="183">
        <f t="shared" si="950"/>
      </c>
      <c r="J8728">
        <f t="shared" si="942"/>
      </c>
      <c r="W8728">
        <f t="shared" si="951"/>
      </c>
      <c r="X8728">
        <f t="shared" si="952"/>
      </c>
      <c r="Y8728">
        <f t="shared" si="953"/>
      </c>
      <c r="Z8728">
        <f t="shared" si="954"/>
      </c>
    </row>
    <row r="8729" spans="1:26">
      <c r="A8729" s="5"/>
      <c r="B8729" s="351" t="s">
        <v>2005</v>
      </c>
      <c r="C8729" s="352" t="s">
        <v>2006</v>
      </c>
      <c r="D8729" s="5">
        <v>1</v>
      </c>
      <c r="E8729" s="5">
        <v>5</v>
      </c>
      <c r="F8729" s="7">
        <f t="shared" si="948"/>
      </c>
      <c r="G8729" s="7">
        <f t="shared" si="949"/>
      </c>
      <c r="H8729" s="352">
        <v>1</v>
      </c>
      <c r="I8729" s="183">
        <f t="shared" si="950"/>
      </c>
      <c r="J8729">
        <f t="shared" si="942"/>
      </c>
      <c r="W8729">
        <f t="shared" si="951"/>
      </c>
      <c r="X8729">
        <f t="shared" si="952"/>
      </c>
      <c r="Y8729">
        <f t="shared" si="953"/>
      </c>
      <c r="Z8729">
        <f t="shared" si="954"/>
      </c>
    </row>
    <row r="8730" spans="1:26">
      <c r="A8730" s="5"/>
      <c r="B8730" s="8" t="s">
        <v>2007</v>
      </c>
      <c r="C8730" s="5" t="s">
        <v>288</v>
      </c>
      <c r="D8730" s="5">
        <v>1</v>
      </c>
      <c r="E8730" s="5">
        <v>5</v>
      </c>
      <c r="F8730" s="7">
        <f t="shared" si="948"/>
      </c>
      <c r="G8730" s="7">
        <f t="shared" si="949"/>
      </c>
      <c r="H8730" s="5">
        <v>1</v>
      </c>
      <c r="I8730" s="183">
        <f t="shared" si="950"/>
      </c>
      <c r="J8730">
        <f t="shared" si="942"/>
      </c>
      <c r="W8730">
        <f t="shared" si="951"/>
      </c>
      <c r="X8730">
        <f t="shared" si="952"/>
      </c>
      <c r="Y8730">
        <f t="shared" si="953"/>
      </c>
      <c r="Z8730">
        <f t="shared" si="954"/>
      </c>
    </row>
    <row r="8731" spans="1:26" ht="36">
      <c r="A8731" s="5"/>
      <c r="B8731" s="353" t="s">
        <v>582</v>
      </c>
      <c r="C8731" s="352" t="s">
        <v>583</v>
      </c>
      <c r="D8731" s="5">
        <v>1</v>
      </c>
      <c r="E8731" s="352">
        <v>5</v>
      </c>
      <c r="F8731" s="7">
        <f t="shared" si="948"/>
      </c>
      <c r="G8731" s="7">
        <f t="shared" si="949"/>
      </c>
      <c r="H8731" s="352">
        <v>1</v>
      </c>
      <c r="I8731" s="183">
        <f t="shared" si="950"/>
      </c>
      <c r="J8731">
        <f t="shared" si="942"/>
      </c>
      <c r="W8731">
        <f t="shared" si="951"/>
      </c>
      <c r="X8731">
        <f t="shared" si="952"/>
      </c>
      <c r="Y8731">
        <f t="shared" si="953"/>
      </c>
      <c r="Z8731">
        <f t="shared" si="954"/>
      </c>
    </row>
    <row r="8732" spans="1:26" ht="36">
      <c r="A8732" s="5"/>
      <c r="B8732" s="15" t="s">
        <v>578</v>
      </c>
      <c r="C8732" s="5" t="s">
        <v>579</v>
      </c>
      <c r="D8732" s="5">
        <v>1</v>
      </c>
      <c r="E8732" s="5">
        <v>5</v>
      </c>
      <c r="F8732" s="7">
        <f t="shared" si="948"/>
      </c>
      <c r="G8732" s="7">
        <f t="shared" si="949"/>
      </c>
      <c r="H8732" s="5">
        <v>1</v>
      </c>
      <c r="I8732" s="183">
        <f t="shared" si="950"/>
      </c>
      <c r="J8732">
        <f t="shared" si="942"/>
      </c>
      <c r="W8732">
        <f t="shared" si="951"/>
      </c>
      <c r="X8732">
        <f t="shared" si="952"/>
      </c>
      <c r="Y8732">
        <f t="shared" si="953"/>
      </c>
      <c r="Z8732">
        <f t="shared" si="954"/>
      </c>
    </row>
    <row r="8733" spans="1:26" ht="24">
      <c r="A8733" s="5"/>
      <c r="B8733" s="353" t="s">
        <v>1452</v>
      </c>
      <c r="C8733" s="352" t="s">
        <v>1453</v>
      </c>
      <c r="D8733" s="5">
        <v>1</v>
      </c>
      <c r="E8733" s="5">
        <v>5</v>
      </c>
      <c r="F8733" s="7">
        <f t="shared" si="948"/>
      </c>
      <c r="G8733" s="7">
        <f t="shared" si="949"/>
      </c>
      <c r="H8733" s="352">
        <v>1</v>
      </c>
      <c r="I8733" s="183">
        <f t="shared" si="950"/>
      </c>
      <c r="J8733">
        <f t="shared" si="942"/>
      </c>
      <c r="W8733">
        <f t="shared" si="951"/>
      </c>
      <c r="X8733">
        <f t="shared" si="952"/>
      </c>
      <c r="Y8733">
        <f t="shared" si="953"/>
      </c>
      <c r="Z8733">
        <f t="shared" si="954"/>
      </c>
    </row>
    <row r="8734" spans="1:26" ht="24">
      <c r="A8734" s="5"/>
      <c r="B8734" s="353" t="s">
        <v>966</v>
      </c>
      <c r="C8734" s="352" t="s">
        <v>965</v>
      </c>
      <c r="D8734" s="5">
        <v>1</v>
      </c>
      <c r="E8734" s="5">
        <v>5</v>
      </c>
      <c r="F8734" s="7">
        <f t="shared" ref="F8734:G8739" si="955">+E8734</f>
      </c>
      <c r="G8734" s="7">
        <f t="shared" si="955"/>
      </c>
      <c r="H8734" s="352">
        <v>1</v>
      </c>
      <c r="I8734" s="183">
        <f t="shared" si="950"/>
      </c>
      <c r="J8734">
        <f t="shared" si="942"/>
      </c>
      <c r="W8734">
        <f t="shared" si="951"/>
      </c>
      <c r="X8734">
        <f t="shared" si="952"/>
      </c>
      <c r="Y8734">
        <f t="shared" si="953"/>
      </c>
      <c r="Z8734">
        <f t="shared" si="954"/>
      </c>
    </row>
    <row r="8735" spans="1:26">
      <c r="A8735" s="5"/>
      <c r="B8735" s="351" t="s">
        <v>2008</v>
      </c>
      <c r="C8735" s="352" t="s">
        <v>2009</v>
      </c>
      <c r="D8735" s="5">
        <v>1</v>
      </c>
      <c r="E8735" s="5">
        <v>5</v>
      </c>
      <c r="F8735" s="7">
        <f t="shared" si="955"/>
      </c>
      <c r="G8735" s="7">
        <f t="shared" si="955"/>
      </c>
      <c r="H8735" s="352">
        <v>1</v>
      </c>
      <c r="I8735" s="183">
        <f t="shared" si="950"/>
      </c>
      <c r="J8735">
        <f t="shared" si="942"/>
      </c>
      <c r="W8735">
        <f t="shared" si="951"/>
      </c>
      <c r="X8735">
        <f t="shared" si="952"/>
      </c>
      <c r="Y8735">
        <f t="shared" si="953"/>
      </c>
      <c r="Z8735">
        <f t="shared" si="954"/>
      </c>
    </row>
    <row r="8736" spans="1:26">
      <c r="A8736" s="5"/>
      <c r="B8736" s="8" t="s">
        <v>586</v>
      </c>
      <c r="C8736" s="5" t="s">
        <v>587</v>
      </c>
      <c r="D8736" s="5">
        <v>1</v>
      </c>
      <c r="E8736" s="5">
        <v>5</v>
      </c>
      <c r="F8736" s="7">
        <f t="shared" si="955"/>
      </c>
      <c r="G8736" s="7">
        <f t="shared" si="955"/>
      </c>
      <c r="H8736" s="5">
        <v>1</v>
      </c>
      <c r="I8736" s="183">
        <f t="shared" si="950"/>
      </c>
      <c r="J8736">
        <f t="shared" si="942"/>
      </c>
      <c r="W8736">
        <f t="shared" si="951"/>
      </c>
      <c r="X8736">
        <f t="shared" si="952"/>
      </c>
      <c r="Y8736">
        <f t="shared" si="953"/>
      </c>
      <c r="Z8736">
        <f t="shared" si="954"/>
      </c>
    </row>
    <row r="8737" spans="1:26">
      <c r="A8737" s="5"/>
      <c r="B8737" s="8" t="s">
        <v>1066</v>
      </c>
      <c r="C8737" s="5" t="s">
        <v>1065</v>
      </c>
      <c r="D8737" s="5">
        <v>1</v>
      </c>
      <c r="E8737" s="5">
        <v>5</v>
      </c>
      <c r="F8737" s="7">
        <f t="shared" si="955"/>
      </c>
      <c r="G8737" s="7">
        <f t="shared" si="955"/>
      </c>
      <c r="H8737" s="5">
        <v>1</v>
      </c>
      <c r="I8737" s="183">
        <f t="shared" si="950"/>
      </c>
      <c r="J8737">
        <f t="shared" si="942"/>
      </c>
      <c r="W8737">
        <f t="shared" si="951"/>
      </c>
      <c r="X8737">
        <f t="shared" si="952"/>
      </c>
      <c r="Y8737">
        <f t="shared" si="953"/>
      </c>
      <c r="Z8737">
        <f t="shared" si="954"/>
      </c>
    </row>
    <row r="8738" spans="1:26">
      <c r="A8738" s="5"/>
      <c r="B8738" s="8" t="s">
        <v>350</v>
      </c>
      <c r="C8738" s="5" t="s">
        <v>351</v>
      </c>
      <c r="D8738" s="5">
        <v>1</v>
      </c>
      <c r="E8738" s="5">
        <v>5</v>
      </c>
      <c r="F8738" s="7">
        <f t="shared" si="955"/>
      </c>
      <c r="G8738" s="7">
        <f t="shared" si="955"/>
      </c>
      <c r="H8738" s="5">
        <v>1</v>
      </c>
      <c r="I8738" s="183">
        <f t="shared" si="950"/>
      </c>
      <c r="J8738">
        <f t="shared" si="942"/>
      </c>
      <c r="W8738">
        <f t="shared" si="951"/>
      </c>
      <c r="X8738">
        <f t="shared" si="952"/>
      </c>
      <c r="Y8738">
        <f t="shared" si="953"/>
      </c>
      <c r="Z8738">
        <f t="shared" si="954"/>
      </c>
    </row>
    <row r="8739" spans="1:26">
      <c r="A8739" s="5"/>
      <c r="B8739" s="8" t="s">
        <v>414</v>
      </c>
      <c r="C8739" s="5" t="s">
        <v>415</v>
      </c>
      <c r="D8739" s="5">
        <v>1</v>
      </c>
      <c r="E8739" s="5">
        <v>5</v>
      </c>
      <c r="F8739" s="7">
        <f t="shared" si="955"/>
      </c>
      <c r="G8739" s="7">
        <f t="shared" si="955"/>
      </c>
      <c r="H8739" s="5">
        <v>1</v>
      </c>
      <c r="I8739" s="183">
        <f t="shared" si="950"/>
      </c>
      <c r="J8739">
        <f t="shared" si="942"/>
      </c>
      <c r="W8739">
        <f t="shared" si="951"/>
      </c>
      <c r="X8739">
        <f t="shared" si="952"/>
      </c>
      <c r="Y8739">
        <f t="shared" si="953"/>
      </c>
      <c r="Z8739">
        <f t="shared" si="954"/>
      </c>
    </row>
    <row r="8740" spans="1:26">
      <c r="A8740" s="5"/>
      <c r="B8740" s="8" t="s">
        <v>931</v>
      </c>
      <c r="C8740" s="5" t="s">
        <v>930</v>
      </c>
      <c r="D8740" s="5">
        <v>1</v>
      </c>
      <c r="E8740" s="5">
        <v>5</v>
      </c>
      <c r="F8740" s="7">
        <f t="shared" ref="F8740:G8743" si="956">+E8740</f>
      </c>
      <c r="G8740" s="7">
        <f t="shared" si="956"/>
      </c>
      <c r="H8740" s="5">
        <v>1</v>
      </c>
      <c r="I8740" s="183">
        <f t="shared" si="950"/>
      </c>
      <c r="J8740">
        <f t="shared" si="942"/>
      </c>
      <c r="W8740">
        <f t="shared" si="951"/>
      </c>
      <c r="X8740">
        <f t="shared" si="952"/>
      </c>
      <c r="Y8740">
        <f t="shared" si="953"/>
      </c>
      <c r="Z8740">
        <f t="shared" si="954"/>
      </c>
    </row>
    <row r="8741" spans="1:26">
      <c r="A8741" s="5"/>
      <c r="B8741" s="351" t="s">
        <v>615</v>
      </c>
      <c r="C8741" s="352" t="s">
        <v>616</v>
      </c>
      <c r="D8741" s="5">
        <v>1</v>
      </c>
      <c r="E8741" s="5">
        <v>5</v>
      </c>
      <c r="F8741" s="7">
        <f t="shared" si="956"/>
      </c>
      <c r="G8741" s="7">
        <f t="shared" si="956"/>
      </c>
      <c r="H8741" s="352">
        <v>1</v>
      </c>
      <c r="I8741" s="183">
        <f t="shared" si="950"/>
      </c>
      <c r="J8741">
        <f t="shared" si="942"/>
      </c>
      <c r="W8741">
        <f t="shared" si="951"/>
      </c>
      <c r="X8741">
        <f t="shared" si="952"/>
      </c>
      <c r="Y8741">
        <f t="shared" si="953"/>
      </c>
      <c r="Z8741">
        <f t="shared" si="954"/>
      </c>
    </row>
    <row r="8742" spans="1:26">
      <c r="A8742" s="5"/>
      <c r="B8742" s="351" t="s">
        <v>1150</v>
      </c>
      <c r="C8742" s="352" t="s">
        <v>1151</v>
      </c>
      <c r="D8742" s="5">
        <v>1</v>
      </c>
      <c r="E8742" s="5">
        <v>5</v>
      </c>
      <c r="F8742" s="7">
        <f t="shared" si="956"/>
      </c>
      <c r="G8742" s="7">
        <f t="shared" si="956"/>
      </c>
      <c r="H8742" s="352">
        <v>1</v>
      </c>
      <c r="I8742" s="183">
        <f t="shared" si="950"/>
      </c>
      <c r="J8742">
        <f t="shared" si="942"/>
      </c>
      <c r="W8742">
        <f t="shared" si="951"/>
      </c>
      <c r="X8742">
        <f t="shared" si="952"/>
      </c>
      <c r="Y8742">
        <f t="shared" si="953"/>
      </c>
      <c r="Z8742">
        <f t="shared" si="954"/>
      </c>
    </row>
    <row r="8743" spans="1:26">
      <c r="A8743" s="5"/>
      <c r="B8743" s="8" t="s">
        <v>287</v>
      </c>
      <c r="C8743" s="5" t="s">
        <v>286</v>
      </c>
      <c r="D8743" s="5">
        <v>1</v>
      </c>
      <c r="E8743" s="5">
        <v>5</v>
      </c>
      <c r="F8743" s="7">
        <f t="shared" si="956"/>
      </c>
      <c r="G8743" s="7">
        <f t="shared" si="956"/>
      </c>
      <c r="H8743" s="5">
        <v>1</v>
      </c>
      <c r="I8743" s="183">
        <f t="shared" si="950"/>
      </c>
      <c r="J8743">
        <f t="shared" si="942"/>
      </c>
      <c r="W8743">
        <f t="shared" si="951"/>
      </c>
      <c r="X8743">
        <f t="shared" si="952"/>
      </c>
      <c r="Y8743">
        <f t="shared" si="953"/>
      </c>
      <c r="Z8743">
        <f t="shared" si="954"/>
      </c>
    </row>
    <row r="8744" spans="1:26">
      <c r="A8744" s="5"/>
      <c r="B8744" s="8" t="s">
        <v>445</v>
      </c>
      <c r="C8744" s="5" t="s">
        <v>444</v>
      </c>
      <c r="D8744" s="5">
        <v>1</v>
      </c>
      <c r="E8744" s="5">
        <v>5</v>
      </c>
      <c r="F8744" s="7">
        <f t="shared" ref="F8744:G8747" si="957">+E8744</f>
      </c>
      <c r="G8744" s="7">
        <f t="shared" si="957"/>
      </c>
      <c r="H8744" s="5">
        <v>1</v>
      </c>
      <c r="I8744" s="183">
        <f t="shared" ref="I8744:I8807" si="958">+H8744*G8744</f>
      </c>
      <c r="J8744">
        <f t="shared" si="942"/>
      </c>
      <c r="W8744">
        <f t="shared" si="951"/>
      </c>
      <c r="X8744">
        <f t="shared" si="952"/>
      </c>
      <c r="Y8744">
        <f t="shared" si="953"/>
      </c>
      <c r="Z8744">
        <f t="shared" si="954"/>
      </c>
    </row>
    <row r="8745" spans="1:26">
      <c r="A8745" s="5"/>
      <c r="B8745" s="351" t="s">
        <v>501</v>
      </c>
      <c r="C8745" s="352" t="s">
        <v>502</v>
      </c>
      <c r="D8745" s="5">
        <v>1</v>
      </c>
      <c r="E8745" s="5">
        <v>5</v>
      </c>
      <c r="F8745" s="7">
        <f t="shared" si="957"/>
      </c>
      <c r="G8745" s="7">
        <f t="shared" si="957"/>
      </c>
      <c r="H8745" s="352">
        <v>1</v>
      </c>
      <c r="I8745" s="183">
        <f t="shared" si="958"/>
      </c>
      <c r="J8745">
        <f t="shared" si="942"/>
      </c>
      <c r="W8745">
        <f t="shared" si="951"/>
      </c>
      <c r="X8745">
        <f t="shared" si="952"/>
      </c>
      <c r="Y8745">
        <f t="shared" si="953"/>
      </c>
      <c r="Z8745">
        <f t="shared" si="954"/>
      </c>
    </row>
    <row r="8746" spans="1:26">
      <c r="A8746" s="5"/>
      <c r="B8746" s="351" t="s">
        <v>964</v>
      </c>
      <c r="C8746" s="352" t="s">
        <v>963</v>
      </c>
      <c r="D8746" s="5">
        <v>1</v>
      </c>
      <c r="E8746" s="5">
        <v>5</v>
      </c>
      <c r="F8746" s="7">
        <f t="shared" si="957"/>
      </c>
      <c r="G8746" s="7">
        <f t="shared" si="957"/>
      </c>
      <c r="H8746" s="352">
        <v>1</v>
      </c>
      <c r="I8746" s="183">
        <f t="shared" si="958"/>
      </c>
      <c r="J8746">
        <f t="shared" si="942"/>
      </c>
      <c r="W8746">
        <f t="shared" si="951"/>
      </c>
      <c r="X8746">
        <f t="shared" si="952"/>
      </c>
      <c r="Y8746">
        <f t="shared" si="953"/>
      </c>
      <c r="Z8746">
        <f t="shared" si="954"/>
      </c>
    </row>
    <row r="8747" spans="1:26">
      <c r="A8747" s="5"/>
      <c r="B8747" s="353" t="s">
        <v>2010</v>
      </c>
      <c r="C8747" s="527" t="s">
        <v>2011</v>
      </c>
      <c r="D8747" s="5">
        <v>1</v>
      </c>
      <c r="E8747" s="5">
        <v>5</v>
      </c>
      <c r="F8747" s="7">
        <f t="shared" si="957"/>
      </c>
      <c r="G8747" s="7">
        <f t="shared" si="957"/>
      </c>
      <c r="H8747" s="352">
        <v>1</v>
      </c>
      <c r="I8747" s="183">
        <f t="shared" si="958"/>
      </c>
      <c r="J8747">
        <f t="shared" si="942"/>
      </c>
      <c r="W8747">
        <f t="shared" si="951"/>
      </c>
      <c r="X8747">
        <f t="shared" si="952"/>
      </c>
      <c r="Y8747">
        <f t="shared" si="953"/>
      </c>
      <c r="Z8747">
        <f t="shared" si="954"/>
      </c>
    </row>
    <row r="8748" spans="1:26">
      <c r="A8748" s="5"/>
      <c r="B8748" s="8" t="s">
        <v>1488</v>
      </c>
      <c r="C8748" s="5" t="s">
        <v>1487</v>
      </c>
      <c r="D8748" s="5">
        <v>1</v>
      </c>
      <c r="E8748" s="5">
        <v>5</v>
      </c>
      <c r="F8748" s="7">
        <f t="shared" ref="F8748:G8767" si="959">+E8748</f>
      </c>
      <c r="G8748" s="7">
        <f t="shared" si="959"/>
      </c>
      <c r="H8748" s="5">
        <v>1</v>
      </c>
      <c r="I8748" s="183">
        <f t="shared" si="958"/>
      </c>
      <c r="J8748">
        <f t="shared" si="942"/>
      </c>
      <c r="W8748">
        <f t="shared" si="951"/>
      </c>
      <c r="X8748">
        <f t="shared" si="952"/>
      </c>
      <c r="Y8748">
        <f t="shared" si="953"/>
      </c>
      <c r="Z8748">
        <f t="shared" si="954"/>
      </c>
    </row>
    <row r="8749" spans="1:26">
      <c r="A8749" s="5"/>
      <c r="B8749" s="8" t="s">
        <v>2012</v>
      </c>
      <c r="C8749" s="5" t="s">
        <v>2013</v>
      </c>
      <c r="D8749" s="5">
        <v>1</v>
      </c>
      <c r="E8749" s="5">
        <v>5</v>
      </c>
      <c r="F8749" s="7">
        <f t="shared" si="959"/>
      </c>
      <c r="G8749" s="7">
        <f t="shared" si="959"/>
      </c>
      <c r="H8749" s="5">
        <v>1</v>
      </c>
      <c r="I8749" s="183">
        <f t="shared" si="958"/>
      </c>
      <c r="J8749">
        <f t="shared" si="942"/>
      </c>
      <c r="W8749">
        <f t="shared" si="951"/>
      </c>
      <c r="X8749">
        <f t="shared" si="952"/>
      </c>
      <c r="Y8749">
        <f t="shared" si="953"/>
      </c>
      <c r="Z8749">
        <f t="shared" si="954"/>
      </c>
    </row>
    <row r="8750" spans="1:26">
      <c r="A8750" s="5"/>
      <c r="B8750" s="8" t="s">
        <v>1508</v>
      </c>
      <c r="C8750" s="5" t="s">
        <v>1487</v>
      </c>
      <c r="D8750" s="5">
        <v>1</v>
      </c>
      <c r="E8750" s="5">
        <v>5</v>
      </c>
      <c r="F8750" s="7">
        <f t="shared" si="959"/>
      </c>
      <c r="G8750" s="7">
        <f t="shared" si="959"/>
      </c>
      <c r="H8750" s="5">
        <v>1</v>
      </c>
      <c r="I8750" s="183">
        <f t="shared" si="958"/>
      </c>
      <c r="J8750">
        <f t="shared" si="942"/>
      </c>
      <c r="W8750">
        <f t="shared" si="951"/>
      </c>
      <c r="X8750">
        <f t="shared" si="952"/>
      </c>
      <c r="Y8750">
        <f t="shared" si="953"/>
      </c>
      <c r="Z8750">
        <f t="shared" si="954"/>
      </c>
    </row>
    <row r="8751" spans="1:26">
      <c r="A8751" s="5"/>
      <c r="B8751" s="8" t="s">
        <v>2014</v>
      </c>
      <c r="C8751" s="5" t="s">
        <v>2013</v>
      </c>
      <c r="D8751" s="5">
        <v>1</v>
      </c>
      <c r="E8751" s="5">
        <v>5</v>
      </c>
      <c r="F8751" s="7">
        <f t="shared" si="959"/>
      </c>
      <c r="G8751" s="7">
        <f t="shared" si="959"/>
      </c>
      <c r="H8751" s="5">
        <v>1</v>
      </c>
      <c r="I8751" s="183">
        <f t="shared" si="958"/>
      </c>
      <c r="J8751">
        <f t="shared" si="942"/>
      </c>
      <c r="W8751">
        <f t="shared" si="951"/>
      </c>
      <c r="X8751">
        <f t="shared" si="952"/>
      </c>
      <c r="Y8751">
        <f t="shared" si="953"/>
      </c>
      <c r="Z8751">
        <f t="shared" si="954"/>
      </c>
    </row>
    <row r="8752" spans="1:26">
      <c r="A8752" s="5"/>
      <c r="B8752" s="8" t="s">
        <v>443</v>
      </c>
      <c r="C8752" s="5" t="s">
        <v>442</v>
      </c>
      <c r="D8752" s="5">
        <v>1</v>
      </c>
      <c r="E8752" s="5">
        <v>5</v>
      </c>
      <c r="F8752" s="7">
        <f t="shared" si="959"/>
      </c>
      <c r="G8752" s="7">
        <f t="shared" si="959"/>
      </c>
      <c r="H8752" s="5">
        <v>1</v>
      </c>
      <c r="I8752" s="183">
        <f t="shared" si="958"/>
      </c>
      <c r="J8752">
        <f t="shared" si="942"/>
      </c>
      <c r="W8752">
        <f t="shared" si="951"/>
      </c>
      <c r="X8752">
        <f t="shared" si="952"/>
      </c>
      <c r="Y8752">
        <f t="shared" si="953"/>
      </c>
      <c r="Z8752">
        <f t="shared" si="954"/>
      </c>
    </row>
    <row r="8753" spans="1:26">
      <c r="A8753" s="5"/>
      <c r="B8753" s="8" t="s">
        <v>1184</v>
      </c>
      <c r="C8753" s="5" t="s">
        <v>1185</v>
      </c>
      <c r="D8753" s="5">
        <v>1</v>
      </c>
      <c r="E8753" s="5">
        <v>5</v>
      </c>
      <c r="F8753" s="7">
        <f t="shared" si="959"/>
      </c>
      <c r="G8753" s="7">
        <f t="shared" si="959"/>
      </c>
      <c r="H8753" s="5">
        <v>1</v>
      </c>
      <c r="I8753" s="183">
        <f t="shared" si="958"/>
      </c>
      <c r="J8753">
        <f t="shared" si="942"/>
      </c>
      <c r="W8753">
        <f t="shared" si="951"/>
      </c>
      <c r="X8753">
        <f t="shared" si="952"/>
      </c>
      <c r="Y8753">
        <f t="shared" si="953"/>
      </c>
      <c r="Z8753">
        <f t="shared" si="954"/>
      </c>
    </row>
    <row r="8754" spans="1:26">
      <c r="A8754" s="5"/>
      <c r="B8754" s="8" t="s">
        <v>441</v>
      </c>
      <c r="C8754" s="5" t="s">
        <v>440</v>
      </c>
      <c r="D8754" s="5">
        <v>1</v>
      </c>
      <c r="E8754" s="5">
        <v>5</v>
      </c>
      <c r="F8754" s="7">
        <f t="shared" si="959"/>
      </c>
      <c r="G8754" s="7">
        <f t="shared" si="959"/>
      </c>
      <c r="H8754" s="5">
        <v>1</v>
      </c>
      <c r="I8754" s="183">
        <f t="shared" si="958"/>
      </c>
      <c r="J8754">
        <f t="shared" si="942"/>
      </c>
      <c r="W8754">
        <f t="shared" si="951"/>
      </c>
      <c r="X8754">
        <f t="shared" si="952"/>
      </c>
      <c r="Y8754">
        <f t="shared" si="953"/>
      </c>
      <c r="Z8754">
        <f t="shared" si="954"/>
      </c>
    </row>
    <row r="8755" spans="1:26">
      <c r="A8755" s="5"/>
      <c r="B8755" s="8" t="s">
        <v>2015</v>
      </c>
      <c r="C8755" s="5" t="s">
        <v>2016</v>
      </c>
      <c r="D8755" s="5">
        <v>1</v>
      </c>
      <c r="E8755" s="5">
        <v>5</v>
      </c>
      <c r="F8755" s="7">
        <f t="shared" si="959"/>
      </c>
      <c r="G8755" s="7">
        <f t="shared" si="959"/>
      </c>
      <c r="H8755" s="5">
        <v>1</v>
      </c>
      <c r="I8755" s="183">
        <f t="shared" si="958"/>
      </c>
      <c r="J8755">
        <f t="shared" si="942"/>
      </c>
      <c r="W8755">
        <f t="shared" si="951"/>
      </c>
      <c r="X8755">
        <f t="shared" si="952"/>
      </c>
      <c r="Y8755">
        <f t="shared" si="953"/>
      </c>
      <c r="Z8755">
        <f t="shared" si="954"/>
      </c>
    </row>
    <row r="8756" spans="1:26">
      <c r="A8756" s="5"/>
      <c r="B8756" s="8" t="s">
        <v>382</v>
      </c>
      <c r="C8756" s="5" t="s">
        <v>383</v>
      </c>
      <c r="D8756" s="5">
        <v>1</v>
      </c>
      <c r="E8756" s="5">
        <v>5</v>
      </c>
      <c r="F8756" s="7">
        <f t="shared" si="959"/>
      </c>
      <c r="G8756" s="7">
        <f t="shared" si="959"/>
      </c>
      <c r="H8756" s="5">
        <v>1</v>
      </c>
      <c r="I8756" s="183">
        <f t="shared" si="958"/>
      </c>
      <c r="J8756">
        <f t="shared" si="942"/>
      </c>
      <c r="W8756">
        <f t="shared" si="951"/>
      </c>
      <c r="X8756">
        <f t="shared" si="952"/>
      </c>
      <c r="Y8756">
        <f t="shared" si="953"/>
      </c>
      <c r="Z8756">
        <f t="shared" si="954"/>
      </c>
    </row>
    <row r="8757" spans="1:26">
      <c r="A8757" s="5"/>
      <c r="B8757" s="8" t="s">
        <v>1721</v>
      </c>
      <c r="C8757" s="5" t="s">
        <v>1722</v>
      </c>
      <c r="D8757" s="5">
        <v>1</v>
      </c>
      <c r="E8757" s="5">
        <v>5</v>
      </c>
      <c r="F8757" s="7">
        <f t="shared" si="959"/>
      </c>
      <c r="G8757" s="7">
        <f t="shared" si="959"/>
      </c>
      <c r="H8757" s="5">
        <v>1</v>
      </c>
      <c r="I8757" s="183">
        <f t="shared" si="958"/>
      </c>
      <c r="J8757">
        <f t="shared" si="942"/>
      </c>
      <c r="W8757">
        <f t="shared" si="951"/>
      </c>
      <c r="X8757">
        <f t="shared" si="952"/>
      </c>
      <c r="Y8757">
        <f t="shared" si="953"/>
      </c>
      <c r="Z8757">
        <f t="shared" si="954"/>
      </c>
    </row>
    <row r="8758" spans="1:26">
      <c r="A8758" s="5"/>
      <c r="B8758" s="8" t="s">
        <v>1152</v>
      </c>
      <c r="C8758" s="5" t="s">
        <v>1153</v>
      </c>
      <c r="D8758" s="5">
        <v>1</v>
      </c>
      <c r="E8758" s="5">
        <v>5</v>
      </c>
      <c r="F8758" s="7">
        <f t="shared" si="959"/>
      </c>
      <c r="G8758" s="7">
        <f t="shared" si="959"/>
      </c>
      <c r="H8758" s="5">
        <v>1</v>
      </c>
      <c r="I8758" s="183">
        <f t="shared" si="958"/>
      </c>
      <c r="J8758">
        <f t="shared" si="942"/>
      </c>
      <c r="W8758">
        <f t="shared" si="951"/>
      </c>
      <c r="X8758">
        <f t="shared" si="952"/>
      </c>
      <c r="Y8758">
        <f t="shared" si="953"/>
      </c>
      <c r="Z8758">
        <f t="shared" si="954"/>
      </c>
    </row>
    <row r="8759" spans="1:26">
      <c r="A8759" s="5"/>
      <c r="B8759" s="8" t="s">
        <v>283</v>
      </c>
      <c r="C8759" s="5" t="s">
        <v>282</v>
      </c>
      <c r="D8759" s="5">
        <v>1</v>
      </c>
      <c r="E8759" s="5">
        <v>5</v>
      </c>
      <c r="F8759" s="7">
        <f t="shared" si="959"/>
      </c>
      <c r="G8759" s="7">
        <f t="shared" si="959"/>
      </c>
      <c r="H8759" s="5">
        <v>1</v>
      </c>
      <c r="I8759" s="183">
        <f t="shared" si="958"/>
      </c>
      <c r="J8759">
        <f t="shared" si="942"/>
      </c>
      <c r="W8759">
        <f t="shared" si="951"/>
      </c>
      <c r="X8759">
        <f t="shared" si="952"/>
      </c>
      <c r="Y8759">
        <f t="shared" si="953"/>
      </c>
      <c r="Z8759">
        <f t="shared" si="954"/>
      </c>
    </row>
    <row r="8760" spans="1:26">
      <c r="A8760" s="5"/>
      <c r="B8760" s="351" t="s">
        <v>2017</v>
      </c>
      <c r="C8760" s="352" t="s">
        <v>2018</v>
      </c>
      <c r="D8760" s="5">
        <v>1</v>
      </c>
      <c r="E8760" s="5">
        <v>5</v>
      </c>
      <c r="F8760" s="7">
        <f t="shared" si="959"/>
      </c>
      <c r="G8760" s="7">
        <f t="shared" si="959"/>
      </c>
      <c r="H8760" s="352">
        <v>1</v>
      </c>
      <c r="I8760" s="183">
        <f t="shared" si="958"/>
      </c>
      <c r="J8760">
        <f t="shared" si="942"/>
      </c>
      <c r="W8760">
        <f t="shared" si="951"/>
      </c>
      <c r="X8760">
        <f t="shared" si="952"/>
      </c>
      <c r="Y8760">
        <f t="shared" si="953"/>
      </c>
      <c r="Z8760">
        <f t="shared" si="954"/>
      </c>
    </row>
    <row r="8761" spans="1:26">
      <c r="A8761" s="5"/>
      <c r="B8761" s="351" t="s">
        <v>2019</v>
      </c>
      <c r="C8761" s="352" t="s">
        <v>2020</v>
      </c>
      <c r="D8761" s="5">
        <v>1</v>
      </c>
      <c r="E8761" s="5">
        <v>5</v>
      </c>
      <c r="F8761" s="7">
        <f t="shared" si="959"/>
      </c>
      <c r="G8761" s="7">
        <f t="shared" si="959"/>
      </c>
      <c r="H8761" s="352">
        <v>1</v>
      </c>
      <c r="I8761" s="183">
        <f t="shared" si="958"/>
      </c>
      <c r="J8761">
        <f t="shared" si="942"/>
      </c>
      <c r="W8761">
        <f t="shared" si="951"/>
      </c>
      <c r="X8761">
        <f t="shared" si="952"/>
      </c>
      <c r="Y8761">
        <f t="shared" si="953"/>
      </c>
      <c r="Z8761">
        <f t="shared" si="954"/>
      </c>
    </row>
    <row r="8762" spans="1:26">
      <c r="A8762" s="5"/>
      <c r="B8762" s="8" t="s">
        <v>2021</v>
      </c>
      <c r="C8762" s="5" t="s">
        <v>2022</v>
      </c>
      <c r="D8762" s="5">
        <v>1</v>
      </c>
      <c r="E8762" s="5">
        <v>5</v>
      </c>
      <c r="F8762" s="7">
        <f t="shared" si="959"/>
      </c>
      <c r="G8762" s="7">
        <f t="shared" si="959"/>
      </c>
      <c r="H8762" s="5">
        <v>1</v>
      </c>
      <c r="I8762" s="183">
        <f t="shared" si="958"/>
      </c>
      <c r="J8762">
        <f t="shared" si="942"/>
      </c>
      <c r="W8762">
        <f t="shared" si="951"/>
      </c>
      <c r="X8762">
        <f t="shared" si="952"/>
      </c>
      <c r="Y8762">
        <f t="shared" si="953"/>
      </c>
      <c r="Z8762">
        <f t="shared" si="954"/>
      </c>
    </row>
    <row r="8763" spans="1:26">
      <c r="A8763" s="5"/>
      <c r="B8763" s="8" t="s">
        <v>720</v>
      </c>
      <c r="C8763" s="5" t="s">
        <v>2023</v>
      </c>
      <c r="D8763" s="5">
        <v>1</v>
      </c>
      <c r="E8763" s="5">
        <v>5</v>
      </c>
      <c r="F8763" s="7">
        <f t="shared" si="959"/>
      </c>
      <c r="G8763" s="7">
        <f t="shared" si="959"/>
      </c>
      <c r="H8763" s="5">
        <v>1</v>
      </c>
      <c r="I8763" s="183">
        <f t="shared" si="958"/>
      </c>
      <c r="J8763">
        <f t="shared" si="942"/>
      </c>
      <c r="W8763">
        <f t="shared" si="951"/>
      </c>
      <c r="X8763">
        <f t="shared" si="952"/>
      </c>
      <c r="Y8763">
        <f t="shared" si="953"/>
      </c>
      <c r="Z8763">
        <f t="shared" si="954"/>
      </c>
    </row>
    <row r="8764" spans="1:26">
      <c r="A8764" s="5"/>
      <c r="B8764" s="8" t="s">
        <v>792</v>
      </c>
      <c r="C8764" s="5" t="s">
        <v>793</v>
      </c>
      <c r="D8764" s="5">
        <v>1</v>
      </c>
      <c r="E8764" s="5">
        <v>5</v>
      </c>
      <c r="F8764" s="7">
        <f t="shared" si="959"/>
      </c>
      <c r="G8764" s="7">
        <f t="shared" si="959"/>
      </c>
      <c r="H8764" s="5">
        <v>1</v>
      </c>
      <c r="I8764" s="183">
        <f t="shared" si="958"/>
      </c>
      <c r="J8764">
        <f t="shared" si="942"/>
      </c>
      <c r="W8764">
        <f t="shared" si="951"/>
      </c>
      <c r="X8764">
        <f t="shared" si="952"/>
      </c>
      <c r="Y8764">
        <f t="shared" si="953"/>
      </c>
      <c r="Z8764">
        <f t="shared" si="954"/>
      </c>
    </row>
    <row r="8765" spans="1:26">
      <c r="A8765" s="5"/>
      <c r="B8765" s="8" t="s">
        <v>340</v>
      </c>
      <c r="C8765" s="5" t="s">
        <v>341</v>
      </c>
      <c r="D8765" s="5">
        <v>1</v>
      </c>
      <c r="E8765" s="5">
        <v>5</v>
      </c>
      <c r="F8765" s="7">
        <f t="shared" si="959"/>
      </c>
      <c r="G8765" s="7">
        <f t="shared" si="959"/>
      </c>
      <c r="H8765" s="5">
        <v>1</v>
      </c>
      <c r="I8765" s="183">
        <f t="shared" si="958"/>
      </c>
      <c r="J8765">
        <f t="shared" si="942"/>
      </c>
      <c r="W8765">
        <f t="shared" si="951"/>
      </c>
      <c r="X8765">
        <f t="shared" si="952"/>
      </c>
      <c r="Y8765">
        <f t="shared" si="953"/>
      </c>
      <c r="Z8765">
        <f t="shared" si="954"/>
      </c>
    </row>
    <row r="8766" spans="1:26">
      <c r="A8766" s="5"/>
      <c r="B8766" s="8" t="s">
        <v>2024</v>
      </c>
      <c r="C8766" s="5" t="s">
        <v>1444</v>
      </c>
      <c r="D8766" s="5">
        <v>1</v>
      </c>
      <c r="E8766" s="5">
        <v>5</v>
      </c>
      <c r="F8766" s="7">
        <f t="shared" si="959"/>
      </c>
      <c r="G8766" s="7">
        <f t="shared" si="959"/>
      </c>
      <c r="H8766" s="5">
        <v>1</v>
      </c>
      <c r="I8766" s="183">
        <f t="shared" si="958"/>
      </c>
      <c r="J8766">
        <f t="shared" si="942"/>
      </c>
      <c r="W8766">
        <f t="shared" si="951"/>
      </c>
      <c r="X8766">
        <f t="shared" si="952"/>
      </c>
      <c r="Y8766">
        <f t="shared" si="953"/>
      </c>
      <c r="Z8766">
        <f t="shared" si="954"/>
      </c>
    </row>
    <row r="8767" spans="1:26">
      <c r="A8767" s="5"/>
      <c r="B8767" s="8" t="s">
        <v>346</v>
      </c>
      <c r="C8767" s="5" t="s">
        <v>347</v>
      </c>
      <c r="D8767" s="5">
        <v>1</v>
      </c>
      <c r="E8767" s="5">
        <v>5</v>
      </c>
      <c r="F8767" s="7">
        <f t="shared" si="959"/>
      </c>
      <c r="G8767" s="7">
        <f t="shared" si="959"/>
      </c>
      <c r="H8767" s="5">
        <v>1</v>
      </c>
      <c r="I8767" s="183">
        <f t="shared" si="958"/>
      </c>
      <c r="J8767">
        <f t="shared" si="942"/>
      </c>
      <c r="W8767">
        <f t="shared" si="951"/>
      </c>
      <c r="X8767">
        <f t="shared" si="952"/>
      </c>
      <c r="Y8767">
        <f t="shared" si="953"/>
      </c>
      <c r="Z8767">
        <f t="shared" si="954"/>
      </c>
    </row>
    <row r="8768" spans="1:26">
      <c r="A8768" s="5"/>
      <c r="B8768" s="8" t="s">
        <v>348</v>
      </c>
      <c r="C8768" s="5" t="s">
        <v>349</v>
      </c>
      <c r="D8768" s="5">
        <v>1</v>
      </c>
      <c r="E8768" s="5">
        <v>5</v>
      </c>
      <c r="F8768" s="7">
        <f t="shared" ref="F8768:G8787" si="960">+E8768</f>
      </c>
      <c r="G8768" s="7">
        <f t="shared" si="960"/>
      </c>
      <c r="H8768" s="5">
        <v>1</v>
      </c>
      <c r="I8768" s="183">
        <f t="shared" si="958"/>
      </c>
      <c r="J8768">
        <f t="shared" si="942"/>
      </c>
      <c r="W8768">
        <f t="shared" si="951"/>
      </c>
      <c r="X8768">
        <f t="shared" si="952"/>
      </c>
      <c r="Y8768">
        <f t="shared" si="953"/>
      </c>
      <c r="Z8768">
        <f t="shared" si="954"/>
      </c>
    </row>
    <row r="8769" spans="1:26">
      <c r="A8769" s="5"/>
      <c r="B8769" s="8" t="s">
        <v>2025</v>
      </c>
      <c r="C8769" s="5" t="s">
        <v>2026</v>
      </c>
      <c r="D8769" s="5">
        <v>1</v>
      </c>
      <c r="E8769" s="5">
        <v>5</v>
      </c>
      <c r="F8769" s="7">
        <f t="shared" si="960"/>
      </c>
      <c r="G8769" s="7">
        <f t="shared" si="960"/>
      </c>
      <c r="H8769" s="5">
        <v>1</v>
      </c>
      <c r="I8769" s="183">
        <f t="shared" si="958"/>
      </c>
      <c r="J8769">
        <f t="shared" si="942"/>
      </c>
      <c r="W8769">
        <f t="shared" si="951"/>
      </c>
      <c r="X8769">
        <f t="shared" si="952"/>
      </c>
      <c r="Y8769">
        <f t="shared" si="953"/>
      </c>
      <c r="Z8769">
        <f t="shared" si="954"/>
      </c>
    </row>
    <row r="8770" spans="1:26">
      <c r="A8770" s="5"/>
      <c r="B8770" s="60" t="s">
        <v>42</v>
      </c>
      <c r="C8770" s="5" t="s">
        <v>43</v>
      </c>
      <c r="D8770" s="5">
        <v>1</v>
      </c>
      <c r="E8770" s="5">
        <v>5</v>
      </c>
      <c r="F8770" s="7">
        <f t="shared" si="960"/>
      </c>
      <c r="G8770" s="7">
        <f t="shared" si="960"/>
      </c>
      <c r="H8770" s="5">
        <v>1</v>
      </c>
      <c r="I8770" s="183">
        <f t="shared" si="958"/>
      </c>
      <c r="J8770">
        <f t="shared" si="942"/>
      </c>
      <c r="W8770">
        <f t="shared" si="951"/>
      </c>
      <c r="X8770">
        <f t="shared" si="952"/>
      </c>
      <c r="Y8770">
        <f t="shared" si="953"/>
      </c>
      <c r="Z8770">
        <f t="shared" si="954"/>
      </c>
    </row>
    <row r="8771" spans="1:26">
      <c r="A8771" s="5"/>
      <c r="B8771" s="8" t="s">
        <v>462</v>
      </c>
      <c r="C8771" s="5" t="s">
        <v>461</v>
      </c>
      <c r="D8771" s="5">
        <v>1</v>
      </c>
      <c r="E8771" s="5">
        <v>5</v>
      </c>
      <c r="F8771" s="7">
        <f t="shared" si="960"/>
      </c>
      <c r="G8771" s="7">
        <f t="shared" si="960"/>
      </c>
      <c r="H8771" s="5">
        <v>1</v>
      </c>
      <c r="I8771" s="183">
        <f t="shared" si="958"/>
      </c>
      <c r="J8771">
        <f t="shared" si="942"/>
      </c>
      <c r="W8771">
        <f t="shared" si="951"/>
      </c>
      <c r="X8771">
        <f t="shared" si="952"/>
      </c>
      <c r="Y8771">
        <f t="shared" si="953"/>
      </c>
      <c r="Z8771">
        <f t="shared" si="954"/>
      </c>
    </row>
    <row r="8772" spans="1:26">
      <c r="A8772" s="5"/>
      <c r="B8772" s="8" t="s">
        <v>460</v>
      </c>
      <c r="C8772" s="5" t="s">
        <v>459</v>
      </c>
      <c r="D8772" s="5">
        <v>1</v>
      </c>
      <c r="E8772" s="5">
        <v>5</v>
      </c>
      <c r="F8772" s="7">
        <f t="shared" si="960"/>
      </c>
      <c r="G8772" s="7">
        <f t="shared" si="960"/>
      </c>
      <c r="H8772" s="5">
        <v>1</v>
      </c>
      <c r="I8772" s="183">
        <f t="shared" si="958"/>
      </c>
      <c r="J8772">
        <f t="shared" si="942"/>
      </c>
      <c r="W8772">
        <f t="shared" ref="W8772:W8835" si="961">IF(LEFT($H8772&amp;"",5)="2019-",$H8772,W8771)</f>
      </c>
      <c r="X8772">
        <f t="shared" ref="X8772:X8835" si="962">IF($W8772="",0,IF(COUNTIF($AB$2:$AB$80,$W8772)&gt;0,1,0))</f>
      </c>
      <c r="Y8772">
        <f t="shared" ref="Y8772:Y8835" si="963">IF($C8772="","",UPPER(TRIM(IFERROR(LEFT($C8772&amp;"",FIND("/",$C8772&amp;"")-1),$C8772&amp;""))))</f>
      </c>
      <c r="Z8772">
        <f t="shared" ref="Z8772:Z8835" si="964">IFERROR(IF(ISNUMBER($G8772),$G8772,0),0)</f>
      </c>
    </row>
    <row r="8773" spans="1:26">
      <c r="A8773" s="5"/>
      <c r="B8773" s="8" t="s">
        <v>908</v>
      </c>
      <c r="C8773" s="5" t="s">
        <v>907</v>
      </c>
      <c r="D8773" s="5">
        <v>1</v>
      </c>
      <c r="E8773" s="5">
        <v>5</v>
      </c>
      <c r="F8773" s="7">
        <f t="shared" si="960"/>
      </c>
      <c r="G8773" s="7">
        <f t="shared" si="960"/>
      </c>
      <c r="H8773" s="5">
        <v>1</v>
      </c>
      <c r="I8773" s="183">
        <f t="shared" si="958"/>
      </c>
      <c r="J8773">
        <f t="shared" si="942"/>
      </c>
      <c r="W8773">
        <f t="shared" si="961"/>
      </c>
      <c r="X8773">
        <f t="shared" si="962"/>
      </c>
      <c r="Y8773">
        <f t="shared" si="963"/>
      </c>
      <c r="Z8773">
        <f t="shared" si="964"/>
      </c>
    </row>
    <row r="8774" spans="1:26">
      <c r="A8774" s="5"/>
      <c r="B8774" s="8" t="s">
        <v>1188</v>
      </c>
      <c r="C8774" s="5" t="s">
        <v>1189</v>
      </c>
      <c r="D8774" s="5">
        <v>1</v>
      </c>
      <c r="E8774" s="5">
        <v>5</v>
      </c>
      <c r="F8774" s="7">
        <f t="shared" si="960"/>
      </c>
      <c r="G8774" s="7">
        <f t="shared" si="960"/>
      </c>
      <c r="H8774" s="5">
        <v>1</v>
      </c>
      <c r="I8774" s="183">
        <f t="shared" si="958"/>
      </c>
      <c r="J8774">
        <f t="shared" si="942"/>
      </c>
      <c r="W8774">
        <f t="shared" si="961"/>
      </c>
      <c r="X8774">
        <f t="shared" si="962"/>
      </c>
      <c r="Y8774">
        <f t="shared" si="963"/>
      </c>
      <c r="Z8774">
        <f t="shared" si="964"/>
      </c>
    </row>
    <row r="8775" spans="1:26">
      <c r="A8775" s="5"/>
      <c r="B8775" s="8" t="s">
        <v>1271</v>
      </c>
      <c r="C8775" s="5" t="s">
        <v>1272</v>
      </c>
      <c r="D8775" s="5">
        <v>1</v>
      </c>
      <c r="E8775" s="5">
        <v>5</v>
      </c>
      <c r="F8775" s="7">
        <f t="shared" si="960"/>
      </c>
      <c r="G8775" s="7">
        <f t="shared" si="960"/>
      </c>
      <c r="H8775" s="5">
        <v>1</v>
      </c>
      <c r="I8775" s="183">
        <f t="shared" si="958"/>
      </c>
      <c r="J8775">
        <f t="shared" si="942"/>
      </c>
      <c r="W8775">
        <f t="shared" si="961"/>
      </c>
      <c r="X8775">
        <f t="shared" si="962"/>
      </c>
      <c r="Y8775">
        <f t="shared" si="963"/>
      </c>
      <c r="Z8775">
        <f t="shared" si="964"/>
      </c>
    </row>
    <row r="8776" spans="1:26">
      <c r="A8776" s="5"/>
      <c r="B8776" s="351" t="s">
        <v>1511</v>
      </c>
      <c r="C8776" s="527" t="s">
        <v>2027</v>
      </c>
      <c r="D8776" s="5">
        <v>1</v>
      </c>
      <c r="E8776" s="5">
        <v>5</v>
      </c>
      <c r="F8776" s="7">
        <f t="shared" si="960"/>
      </c>
      <c r="G8776" s="7">
        <f t="shared" si="960"/>
      </c>
      <c r="H8776" s="352">
        <v>1</v>
      </c>
      <c r="I8776" s="183">
        <f t="shared" si="958"/>
      </c>
      <c r="J8776">
        <f t="shared" si="942"/>
      </c>
      <c r="W8776">
        <f t="shared" si="961"/>
      </c>
      <c r="X8776">
        <f t="shared" si="962"/>
      </c>
      <c r="Y8776">
        <f t="shared" si="963"/>
      </c>
      <c r="Z8776">
        <f t="shared" si="964"/>
      </c>
    </row>
    <row r="8777" spans="1:26">
      <c r="A8777" s="5"/>
      <c r="B8777" s="8" t="s">
        <v>2028</v>
      </c>
      <c r="C8777" s="5" t="s">
        <v>362</v>
      </c>
      <c r="D8777" s="5">
        <v>1</v>
      </c>
      <c r="E8777" s="5">
        <v>5</v>
      </c>
      <c r="F8777" s="7">
        <f t="shared" si="960"/>
      </c>
      <c r="G8777" s="7">
        <f t="shared" si="960"/>
      </c>
      <c r="H8777" s="5">
        <v>1</v>
      </c>
      <c r="I8777" s="183">
        <f t="shared" si="958"/>
      </c>
      <c r="J8777">
        <f t="shared" si="942"/>
      </c>
      <c r="W8777">
        <f t="shared" si="961"/>
      </c>
      <c r="X8777">
        <f t="shared" si="962"/>
      </c>
      <c r="Y8777">
        <f t="shared" si="963"/>
      </c>
      <c r="Z8777">
        <f t="shared" si="964"/>
      </c>
    </row>
    <row r="8778" spans="1:26">
      <c r="A8778" s="5"/>
      <c r="B8778" s="8" t="s">
        <v>2029</v>
      </c>
      <c r="C8778" s="5" t="s">
        <v>50</v>
      </c>
      <c r="D8778" s="5">
        <v>1</v>
      </c>
      <c r="E8778" s="5">
        <v>5</v>
      </c>
      <c r="F8778" s="7">
        <f t="shared" si="960"/>
      </c>
      <c r="G8778" s="7">
        <f t="shared" si="960"/>
      </c>
      <c r="H8778" s="5">
        <v>1</v>
      </c>
      <c r="I8778" s="183">
        <f t="shared" si="958"/>
      </c>
      <c r="J8778">
        <f t="shared" si="942"/>
      </c>
      <c r="W8778">
        <f t="shared" si="961"/>
      </c>
      <c r="X8778">
        <f t="shared" si="962"/>
      </c>
      <c r="Y8778">
        <f t="shared" si="963"/>
      </c>
      <c r="Z8778">
        <f t="shared" si="964"/>
      </c>
    </row>
    <row r="8779" spans="1:26">
      <c r="A8779" s="5"/>
      <c r="B8779" s="351" t="s">
        <v>2030</v>
      </c>
      <c r="C8779" s="352" t="s">
        <v>2031</v>
      </c>
      <c r="D8779" s="5">
        <v>1</v>
      </c>
      <c r="E8779" s="5">
        <v>5</v>
      </c>
      <c r="F8779" s="7">
        <f t="shared" si="960"/>
      </c>
      <c r="G8779" s="7">
        <f t="shared" si="960"/>
      </c>
      <c r="H8779" s="352">
        <v>1</v>
      </c>
      <c r="I8779" s="183">
        <f t="shared" si="958"/>
      </c>
      <c r="J8779">
        <f t="shared" si="942"/>
      </c>
      <c r="W8779">
        <f t="shared" si="961"/>
      </c>
      <c r="X8779">
        <f t="shared" si="962"/>
      </c>
      <c r="Y8779">
        <f t="shared" si="963"/>
      </c>
      <c r="Z8779">
        <f t="shared" si="964"/>
      </c>
    </row>
    <row r="8780" spans="1:26">
      <c r="A8780" s="5"/>
      <c r="B8780" s="351" t="s">
        <v>1234</v>
      </c>
      <c r="C8780" s="352" t="s">
        <v>1235</v>
      </c>
      <c r="D8780" s="5">
        <v>1</v>
      </c>
      <c r="E8780" s="5">
        <v>5</v>
      </c>
      <c r="F8780" s="7">
        <f t="shared" si="960"/>
      </c>
      <c r="G8780" s="7">
        <f t="shared" si="960"/>
      </c>
      <c r="H8780" s="352">
        <v>1</v>
      </c>
      <c r="I8780" s="183">
        <f t="shared" si="958"/>
      </c>
      <c r="J8780">
        <f t="shared" si="942"/>
      </c>
      <c r="W8780">
        <f t="shared" si="961"/>
      </c>
      <c r="X8780">
        <f t="shared" si="962"/>
      </c>
      <c r="Y8780">
        <f t="shared" si="963"/>
      </c>
      <c r="Z8780">
        <f t="shared" si="964"/>
      </c>
    </row>
    <row r="8781" spans="1:26">
      <c r="A8781" s="5"/>
      <c r="B8781" s="8" t="s">
        <v>744</v>
      </c>
      <c r="C8781" s="5" t="s">
        <v>745</v>
      </c>
      <c r="D8781" s="5">
        <v>1</v>
      </c>
      <c r="E8781" s="5">
        <v>5</v>
      </c>
      <c r="F8781" s="7">
        <f t="shared" si="960"/>
      </c>
      <c r="G8781" s="7">
        <f t="shared" si="960"/>
      </c>
      <c r="H8781" s="5">
        <v>1</v>
      </c>
      <c r="I8781" s="183">
        <f t="shared" si="958"/>
      </c>
      <c r="J8781">
        <f t="shared" si="942"/>
      </c>
      <c r="W8781">
        <f t="shared" si="961"/>
      </c>
      <c r="X8781">
        <f t="shared" si="962"/>
      </c>
      <c r="Y8781">
        <f t="shared" si="963"/>
      </c>
      <c r="Z8781">
        <f t="shared" si="964"/>
      </c>
    </row>
    <row r="8782" spans="1:26">
      <c r="A8782" s="5"/>
      <c r="B8782" s="8" t="s">
        <v>2032</v>
      </c>
      <c r="C8782" s="5" t="s">
        <v>2033</v>
      </c>
      <c r="D8782" s="5">
        <v>1</v>
      </c>
      <c r="E8782" s="5">
        <v>5</v>
      </c>
      <c r="F8782" s="7">
        <f t="shared" si="960"/>
      </c>
      <c r="G8782" s="7">
        <f t="shared" si="960"/>
      </c>
      <c r="H8782" s="5">
        <v>1</v>
      </c>
      <c r="I8782" s="183">
        <f t="shared" si="958"/>
      </c>
      <c r="J8782">
        <f t="shared" si="942"/>
      </c>
      <c r="W8782">
        <f t="shared" si="961"/>
      </c>
      <c r="X8782">
        <f t="shared" si="962"/>
      </c>
      <c r="Y8782">
        <f t="shared" si="963"/>
      </c>
      <c r="Z8782">
        <f t="shared" si="964"/>
      </c>
    </row>
    <row r="8783" spans="1:26">
      <c r="A8783" s="5"/>
      <c r="B8783" s="8" t="s">
        <v>27</v>
      </c>
      <c r="C8783" s="5" t="s">
        <v>22</v>
      </c>
      <c r="D8783" s="5">
        <v>1</v>
      </c>
      <c r="E8783" s="5">
        <v>5</v>
      </c>
      <c r="F8783" s="7">
        <f t="shared" si="960"/>
      </c>
      <c r="G8783" s="7">
        <f t="shared" si="960"/>
      </c>
      <c r="H8783" s="5">
        <v>1</v>
      </c>
      <c r="I8783" s="183">
        <f t="shared" si="958"/>
      </c>
      <c r="J8783">
        <f t="shared" si="942"/>
      </c>
      <c r="W8783">
        <f t="shared" si="961"/>
      </c>
      <c r="X8783">
        <f t="shared" si="962"/>
      </c>
      <c r="Y8783">
        <f t="shared" si="963"/>
      </c>
      <c r="Z8783">
        <f t="shared" si="964"/>
      </c>
    </row>
    <row r="8784" spans="1:26">
      <c r="A8784" s="5"/>
      <c r="B8784" s="8" t="s">
        <v>1339</v>
      </c>
      <c r="C8784" s="5" t="s">
        <v>1338</v>
      </c>
      <c r="D8784" s="5">
        <v>1</v>
      </c>
      <c r="E8784" s="5">
        <v>5</v>
      </c>
      <c r="F8784" s="7">
        <f t="shared" si="960"/>
      </c>
      <c r="G8784" s="7">
        <f t="shared" si="960"/>
      </c>
      <c r="H8784" s="5">
        <v>1</v>
      </c>
      <c r="I8784" s="183">
        <f t="shared" si="958"/>
      </c>
      <c r="J8784">
        <f t="shared" si="942"/>
      </c>
      <c r="W8784">
        <f t="shared" si="961"/>
      </c>
      <c r="X8784">
        <f t="shared" si="962"/>
      </c>
      <c r="Y8784">
        <f t="shared" si="963"/>
      </c>
      <c r="Z8784">
        <f t="shared" si="964"/>
      </c>
    </row>
    <row r="8785" spans="1:26">
      <c r="A8785" s="5"/>
      <c r="B8785" s="8" t="s">
        <v>860</v>
      </c>
      <c r="C8785" s="5" t="s">
        <v>859</v>
      </c>
      <c r="D8785" s="5">
        <v>1</v>
      </c>
      <c r="E8785" s="5">
        <v>5</v>
      </c>
      <c r="F8785" s="7">
        <f t="shared" si="960"/>
      </c>
      <c r="G8785" s="7">
        <f t="shared" si="960"/>
      </c>
      <c r="H8785" s="5">
        <v>1</v>
      </c>
      <c r="I8785" s="183">
        <f t="shared" si="958"/>
      </c>
      <c r="J8785">
        <f t="shared" si="942"/>
      </c>
      <c r="W8785">
        <f t="shared" si="961"/>
      </c>
      <c r="X8785">
        <f t="shared" si="962"/>
      </c>
      <c r="Y8785">
        <f t="shared" si="963"/>
      </c>
      <c r="Z8785">
        <f t="shared" si="964"/>
      </c>
    </row>
    <row r="8786" spans="1:26">
      <c r="A8786" s="5"/>
      <c r="B8786" s="8" t="s">
        <v>1103</v>
      </c>
      <c r="C8786" s="5" t="s">
        <v>1183</v>
      </c>
      <c r="D8786" s="5">
        <v>1</v>
      </c>
      <c r="E8786" s="5">
        <v>5</v>
      </c>
      <c r="F8786" s="7">
        <f t="shared" si="960"/>
      </c>
      <c r="G8786" s="7">
        <f t="shared" si="960"/>
      </c>
      <c r="H8786" s="5">
        <v>1</v>
      </c>
      <c r="I8786" s="183">
        <f t="shared" si="958"/>
      </c>
      <c r="J8786">
        <f t="shared" si="942"/>
      </c>
      <c r="W8786">
        <f t="shared" si="961"/>
      </c>
      <c r="X8786">
        <f t="shared" si="962"/>
      </c>
      <c r="Y8786">
        <f t="shared" si="963"/>
      </c>
      <c r="Z8786">
        <f t="shared" si="964"/>
      </c>
    </row>
    <row r="8787" spans="1:26">
      <c r="A8787" s="5"/>
      <c r="B8787" s="8" t="s">
        <v>970</v>
      </c>
      <c r="C8787" s="5" t="s">
        <v>969</v>
      </c>
      <c r="D8787" s="5">
        <v>1</v>
      </c>
      <c r="E8787" s="5">
        <v>5</v>
      </c>
      <c r="F8787" s="7">
        <f t="shared" si="960"/>
      </c>
      <c r="G8787" s="7">
        <f t="shared" si="960"/>
      </c>
      <c r="H8787" s="5">
        <v>1</v>
      </c>
      <c r="I8787" s="183">
        <f t="shared" si="958"/>
      </c>
      <c r="J8787">
        <f t="shared" si="942"/>
      </c>
      <c r="W8787">
        <f t="shared" si="961"/>
      </c>
      <c r="X8787">
        <f t="shared" si="962"/>
      </c>
      <c r="Y8787">
        <f t="shared" si="963"/>
      </c>
      <c r="Z8787">
        <f t="shared" si="964"/>
      </c>
    </row>
    <row r="8788" spans="1:26">
      <c r="A8788" s="5"/>
      <c r="B8788" s="351" t="s">
        <v>2034</v>
      </c>
      <c r="C8788" s="352" t="s">
        <v>2035</v>
      </c>
      <c r="D8788" s="5">
        <v>1</v>
      </c>
      <c r="E8788" s="5">
        <v>5</v>
      </c>
      <c r="F8788" s="7">
        <f t="shared" ref="F8788:G8807" si="965">+E8788</f>
      </c>
      <c r="G8788" s="7">
        <f t="shared" si="965"/>
      </c>
      <c r="H8788" s="352">
        <v>1</v>
      </c>
      <c r="I8788" s="183">
        <f t="shared" si="958"/>
      </c>
      <c r="J8788">
        <f t="shared" si="942"/>
      </c>
      <c r="W8788">
        <f t="shared" si="961"/>
      </c>
      <c r="X8788">
        <f t="shared" si="962"/>
      </c>
      <c r="Y8788">
        <f t="shared" si="963"/>
      </c>
      <c r="Z8788">
        <f t="shared" si="964"/>
      </c>
    </row>
    <row r="8789" spans="1:26">
      <c r="A8789" s="5"/>
      <c r="B8789" s="8" t="s">
        <v>1222</v>
      </c>
      <c r="C8789" s="5" t="s">
        <v>1153</v>
      </c>
      <c r="D8789" s="5">
        <v>1</v>
      </c>
      <c r="E8789" s="5">
        <v>5</v>
      </c>
      <c r="F8789" s="7">
        <f t="shared" si="965"/>
      </c>
      <c r="G8789" s="7">
        <f t="shared" si="965"/>
      </c>
      <c r="H8789" s="5">
        <v>1</v>
      </c>
      <c r="I8789" s="183">
        <f t="shared" si="958"/>
      </c>
      <c r="J8789">
        <f t="shared" si="942"/>
      </c>
      <c r="W8789">
        <f t="shared" si="961"/>
      </c>
      <c r="X8789">
        <f t="shared" si="962"/>
      </c>
      <c r="Y8789">
        <f t="shared" si="963"/>
      </c>
      <c r="Z8789">
        <f t="shared" si="964"/>
      </c>
    </row>
    <row r="8790" spans="1:26">
      <c r="A8790" s="5"/>
      <c r="B8790" s="8" t="s">
        <v>464</v>
      </c>
      <c r="C8790" s="5" t="s">
        <v>463</v>
      </c>
      <c r="D8790" s="5">
        <v>1</v>
      </c>
      <c r="E8790" s="5">
        <v>5</v>
      </c>
      <c r="F8790" s="7">
        <f t="shared" si="965"/>
      </c>
      <c r="G8790" s="7">
        <f t="shared" si="965"/>
      </c>
      <c r="H8790" s="5">
        <v>1</v>
      </c>
      <c r="I8790" s="183">
        <f t="shared" si="958"/>
      </c>
      <c r="J8790">
        <f t="shared" si="942"/>
      </c>
      <c r="W8790">
        <f t="shared" si="961"/>
      </c>
      <c r="X8790">
        <f t="shared" si="962"/>
      </c>
      <c r="Y8790">
        <f t="shared" si="963"/>
      </c>
      <c r="Z8790">
        <f t="shared" si="964"/>
      </c>
    </row>
    <row r="8791" spans="1:26">
      <c r="A8791" s="5"/>
      <c r="B8791" s="8" t="s">
        <v>1280</v>
      </c>
      <c r="C8791" s="5" t="s">
        <v>1281</v>
      </c>
      <c r="D8791" s="5">
        <v>1</v>
      </c>
      <c r="E8791" s="5">
        <v>5</v>
      </c>
      <c r="F8791" s="7">
        <f t="shared" si="965"/>
      </c>
      <c r="G8791" s="7">
        <f t="shared" si="965"/>
      </c>
      <c r="H8791" s="5">
        <v>1</v>
      </c>
      <c r="I8791" s="183">
        <f t="shared" si="958"/>
      </c>
      <c r="J8791">
        <f t="shared" si="942"/>
      </c>
      <c r="W8791">
        <f t="shared" si="961"/>
      </c>
      <c r="X8791">
        <f t="shared" si="962"/>
      </c>
      <c r="Y8791">
        <f t="shared" si="963"/>
      </c>
      <c r="Z8791">
        <f t="shared" si="964"/>
      </c>
    </row>
    <row r="8792" spans="1:26">
      <c r="A8792" s="5"/>
      <c r="B8792" s="8" t="s">
        <v>37</v>
      </c>
      <c r="C8792" s="5" t="s">
        <v>38</v>
      </c>
      <c r="D8792" s="5">
        <v>1</v>
      </c>
      <c r="E8792" s="5">
        <v>5</v>
      </c>
      <c r="F8792" s="7">
        <f t="shared" si="965"/>
      </c>
      <c r="G8792" s="7">
        <f t="shared" si="965"/>
      </c>
      <c r="H8792" s="5">
        <v>1</v>
      </c>
      <c r="I8792" s="183">
        <f t="shared" si="958"/>
      </c>
      <c r="J8792">
        <f t="shared" si="942"/>
      </c>
      <c r="W8792">
        <f t="shared" si="961"/>
      </c>
      <c r="X8792">
        <f t="shared" si="962"/>
      </c>
      <c r="Y8792">
        <f t="shared" si="963"/>
      </c>
      <c r="Z8792">
        <f t="shared" si="964"/>
      </c>
    </row>
    <row r="8793" spans="1:26">
      <c r="A8793" s="5"/>
      <c r="B8793" s="8" t="s">
        <v>1341</v>
      </c>
      <c r="C8793" s="5" t="s">
        <v>1340</v>
      </c>
      <c r="D8793" s="5">
        <v>1</v>
      </c>
      <c r="E8793" s="5">
        <v>5</v>
      </c>
      <c r="F8793" s="7">
        <f t="shared" si="965"/>
      </c>
      <c r="G8793" s="7">
        <f t="shared" si="965"/>
      </c>
      <c r="H8793" s="5">
        <v>1</v>
      </c>
      <c r="I8793" s="183">
        <f t="shared" si="958"/>
      </c>
      <c r="J8793">
        <f t="shared" si="942"/>
      </c>
      <c r="W8793">
        <f t="shared" si="961"/>
      </c>
      <c r="X8793">
        <f t="shared" si="962"/>
      </c>
      <c r="Y8793">
        <f t="shared" si="963"/>
      </c>
      <c r="Z8793">
        <f t="shared" si="964"/>
      </c>
    </row>
    <row r="8794" spans="1:26">
      <c r="A8794" s="5"/>
      <c r="B8794" s="351" t="s">
        <v>1190</v>
      </c>
      <c r="C8794" s="352" t="s">
        <v>896</v>
      </c>
      <c r="D8794" s="5">
        <v>1</v>
      </c>
      <c r="E8794" s="5">
        <v>5</v>
      </c>
      <c r="F8794" s="7">
        <f t="shared" si="965"/>
      </c>
      <c r="G8794" s="7">
        <f t="shared" si="965"/>
      </c>
      <c r="H8794" s="352">
        <v>1</v>
      </c>
      <c r="I8794" s="183">
        <f t="shared" si="958"/>
      </c>
      <c r="J8794">
        <f t="shared" si="942"/>
      </c>
      <c r="W8794">
        <f t="shared" si="961"/>
      </c>
      <c r="X8794">
        <f t="shared" si="962"/>
      </c>
      <c r="Y8794">
        <f t="shared" si="963"/>
      </c>
      <c r="Z8794">
        <f t="shared" si="964"/>
      </c>
    </row>
    <row r="8795" spans="1:26">
      <c r="A8795" s="5"/>
      <c r="B8795" s="8" t="s">
        <v>273</v>
      </c>
      <c r="C8795" s="5" t="s">
        <v>274</v>
      </c>
      <c r="D8795" s="5">
        <v>1</v>
      </c>
      <c r="E8795" s="5">
        <v>5</v>
      </c>
      <c r="F8795" s="7">
        <f t="shared" si="965"/>
      </c>
      <c r="G8795" s="7">
        <f t="shared" si="965"/>
      </c>
      <c r="H8795" s="5">
        <v>1</v>
      </c>
      <c r="I8795" s="183">
        <f t="shared" si="958"/>
      </c>
      <c r="J8795">
        <f t="shared" si="942"/>
      </c>
      <c r="W8795">
        <f t="shared" si="961"/>
      </c>
      <c r="X8795">
        <f t="shared" si="962"/>
      </c>
      <c r="Y8795">
        <f t="shared" si="963"/>
      </c>
      <c r="Z8795">
        <f t="shared" si="964"/>
      </c>
    </row>
    <row r="8796" spans="1:26">
      <c r="A8796" s="5"/>
      <c r="B8796" s="8" t="s">
        <v>336</v>
      </c>
      <c r="C8796" s="5" t="s">
        <v>337</v>
      </c>
      <c r="D8796" s="5">
        <v>1</v>
      </c>
      <c r="E8796" s="5">
        <v>5</v>
      </c>
      <c r="F8796" s="7">
        <f t="shared" si="965"/>
      </c>
      <c r="G8796" s="7">
        <f t="shared" si="965"/>
      </c>
      <c r="H8796" s="5">
        <v>1</v>
      </c>
      <c r="I8796" s="183">
        <f t="shared" si="958"/>
      </c>
      <c r="J8796">
        <f t="shared" si="942"/>
      </c>
      <c r="W8796">
        <f t="shared" si="961"/>
      </c>
      <c r="X8796">
        <f t="shared" si="962"/>
      </c>
      <c r="Y8796">
        <f t="shared" si="963"/>
      </c>
      <c r="Z8796">
        <f t="shared" si="964"/>
      </c>
    </row>
    <row r="8797" spans="1:26">
      <c r="A8797" s="5"/>
      <c r="B8797" s="8" t="s">
        <v>458</v>
      </c>
      <c r="C8797" s="5" t="s">
        <v>457</v>
      </c>
      <c r="D8797" s="5">
        <v>1</v>
      </c>
      <c r="E8797" s="5">
        <v>5</v>
      </c>
      <c r="F8797" s="7">
        <f t="shared" si="965"/>
      </c>
      <c r="G8797" s="7">
        <f t="shared" si="965"/>
      </c>
      <c r="H8797" s="5">
        <v>1</v>
      </c>
      <c r="I8797" s="183">
        <f t="shared" si="958"/>
      </c>
      <c r="J8797">
        <f t="shared" si="942"/>
      </c>
      <c r="W8797">
        <f t="shared" si="961"/>
      </c>
      <c r="X8797">
        <f t="shared" si="962"/>
      </c>
      <c r="Y8797">
        <f t="shared" si="963"/>
      </c>
      <c r="Z8797">
        <f t="shared" si="964"/>
      </c>
    </row>
    <row r="8798" spans="1:26">
      <c r="A8798" s="5"/>
      <c r="B8798" s="8" t="s">
        <v>593</v>
      </c>
      <c r="C8798" s="5" t="s">
        <v>438</v>
      </c>
      <c r="D8798" s="5">
        <v>1</v>
      </c>
      <c r="E8798" s="5">
        <v>5</v>
      </c>
      <c r="F8798" s="7">
        <f t="shared" si="965"/>
      </c>
      <c r="G8798" s="7">
        <f t="shared" si="965"/>
      </c>
      <c r="H8798" s="5">
        <v>1</v>
      </c>
      <c r="I8798" s="183">
        <f t="shared" si="958"/>
      </c>
      <c r="J8798">
        <f t="shared" si="942"/>
      </c>
      <c r="W8798">
        <f t="shared" si="961"/>
      </c>
      <c r="X8798">
        <f t="shared" si="962"/>
      </c>
      <c r="Y8798">
        <f t="shared" si="963"/>
      </c>
      <c r="Z8798">
        <f t="shared" si="964"/>
      </c>
    </row>
    <row r="8799" spans="1:26">
      <c r="A8799" s="5"/>
      <c r="B8799" s="8" t="s">
        <v>1075</v>
      </c>
      <c r="C8799" s="5" t="s">
        <v>1074</v>
      </c>
      <c r="D8799" s="5">
        <v>1</v>
      </c>
      <c r="E8799" s="5">
        <v>5</v>
      </c>
      <c r="F8799" s="7">
        <f t="shared" si="965"/>
      </c>
      <c r="G8799" s="7">
        <f t="shared" si="965"/>
      </c>
      <c r="H8799" s="5">
        <v>1</v>
      </c>
      <c r="I8799" s="183">
        <f t="shared" si="958"/>
      </c>
      <c r="J8799">
        <f t="shared" si="942"/>
      </c>
      <c r="W8799">
        <f t="shared" si="961"/>
      </c>
      <c r="X8799">
        <f t="shared" si="962"/>
      </c>
      <c r="Y8799">
        <f t="shared" si="963"/>
      </c>
      <c r="Z8799">
        <f t="shared" si="964"/>
      </c>
    </row>
    <row r="8800" spans="1:26">
      <c r="A8800" s="5"/>
      <c r="B8800" s="353" t="s">
        <v>1732</v>
      </c>
      <c r="C8800" s="352" t="s">
        <v>1733</v>
      </c>
      <c r="D8800" s="5">
        <v>1</v>
      </c>
      <c r="E8800" s="5">
        <v>5</v>
      </c>
      <c r="F8800" s="7">
        <f t="shared" si="965"/>
      </c>
      <c r="G8800" s="7">
        <f t="shared" si="965"/>
      </c>
      <c r="H8800" s="352">
        <v>1</v>
      </c>
      <c r="I8800" s="183">
        <f t="shared" si="958"/>
      </c>
      <c r="J8800">
        <f t="shared" si="942"/>
      </c>
      <c r="W8800">
        <f t="shared" si="961"/>
      </c>
      <c r="X8800">
        <f t="shared" si="962"/>
      </c>
      <c r="Y8800">
        <f t="shared" si="963"/>
      </c>
      <c r="Z8800">
        <f t="shared" si="964"/>
      </c>
    </row>
    <row r="8801" spans="1:26">
      <c r="A8801" s="5"/>
      <c r="B8801" s="351" t="s">
        <v>2036</v>
      </c>
      <c r="C8801" s="352" t="s">
        <v>2037</v>
      </c>
      <c r="D8801" s="5">
        <v>1</v>
      </c>
      <c r="E8801" s="5">
        <v>10</v>
      </c>
      <c r="F8801" s="7">
        <f t="shared" si="965"/>
      </c>
      <c r="G8801" s="7">
        <f t="shared" si="965"/>
      </c>
      <c r="H8801" s="352">
        <v>1</v>
      </c>
      <c r="I8801" s="183">
        <f t="shared" si="958"/>
      </c>
      <c r="J8801">
        <f t="shared" si="942"/>
      </c>
      <c r="W8801">
        <f t="shared" si="961"/>
      </c>
      <c r="X8801">
        <f t="shared" si="962"/>
      </c>
      <c r="Y8801">
        <f t="shared" si="963"/>
      </c>
      <c r="Z8801">
        <f t="shared" si="964"/>
      </c>
    </row>
    <row r="8802" spans="1:26">
      <c r="A8802" s="5"/>
      <c r="B8802" s="8" t="s">
        <v>380</v>
      </c>
      <c r="C8802" s="5" t="s">
        <v>381</v>
      </c>
      <c r="D8802" s="5">
        <v>1</v>
      </c>
      <c r="E8802" s="5">
        <v>5</v>
      </c>
      <c r="F8802" s="7">
        <f t="shared" si="965"/>
      </c>
      <c r="G8802" s="7">
        <f t="shared" si="965"/>
      </c>
      <c r="H8802" s="5">
        <v>1</v>
      </c>
      <c r="I8802" s="183">
        <f t="shared" si="958"/>
      </c>
      <c r="J8802">
        <f t="shared" si="942"/>
      </c>
      <c r="W8802">
        <f t="shared" si="961"/>
      </c>
      <c r="X8802">
        <f t="shared" si="962"/>
      </c>
      <c r="Y8802">
        <f t="shared" si="963"/>
      </c>
      <c r="Z8802">
        <f t="shared" si="964"/>
      </c>
    </row>
    <row r="8803" spans="1:26">
      <c r="A8803" s="5"/>
      <c r="B8803" s="8" t="s">
        <v>456</v>
      </c>
      <c r="C8803" s="5" t="s">
        <v>455</v>
      </c>
      <c r="D8803" s="5">
        <v>1</v>
      </c>
      <c r="E8803" s="5">
        <v>5</v>
      </c>
      <c r="F8803" s="7">
        <f t="shared" si="965"/>
      </c>
      <c r="G8803" s="7">
        <f t="shared" si="965"/>
      </c>
      <c r="H8803" s="5">
        <v>1</v>
      </c>
      <c r="I8803" s="183">
        <f t="shared" si="958"/>
      </c>
      <c r="J8803">
        <f t="shared" si="942"/>
      </c>
      <c r="W8803">
        <f t="shared" si="961"/>
      </c>
      <c r="X8803">
        <f t="shared" si="962"/>
      </c>
      <c r="Y8803">
        <f t="shared" si="963"/>
      </c>
      <c r="Z8803">
        <f t="shared" si="964"/>
      </c>
    </row>
    <row r="8804" spans="1:26">
      <c r="A8804" s="5"/>
      <c r="B8804" s="351" t="s">
        <v>318</v>
      </c>
      <c r="C8804" s="352" t="s">
        <v>1547</v>
      </c>
      <c r="D8804" s="5">
        <v>1</v>
      </c>
      <c r="E8804" s="5">
        <v>5</v>
      </c>
      <c r="F8804" s="7">
        <f t="shared" si="965"/>
      </c>
      <c r="G8804" s="7">
        <f t="shared" si="965"/>
      </c>
      <c r="H8804" s="352">
        <v>1</v>
      </c>
      <c r="I8804" s="183">
        <f t="shared" si="958"/>
      </c>
      <c r="J8804">
        <f t="shared" si="942"/>
      </c>
      <c r="W8804">
        <f t="shared" si="961"/>
      </c>
      <c r="X8804">
        <f t="shared" si="962"/>
      </c>
      <c r="Y8804">
        <f t="shared" si="963"/>
      </c>
      <c r="Z8804">
        <f t="shared" si="964"/>
      </c>
    </row>
    <row r="8805" spans="1:26">
      <c r="A8805" s="5"/>
      <c r="B8805" s="351" t="s">
        <v>1148</v>
      </c>
      <c r="C8805" s="352" t="s">
        <v>1149</v>
      </c>
      <c r="D8805" s="5">
        <v>1</v>
      </c>
      <c r="E8805" s="5">
        <v>5</v>
      </c>
      <c r="F8805" s="7">
        <f t="shared" si="965"/>
      </c>
      <c r="G8805" s="7">
        <f t="shared" si="965"/>
      </c>
      <c r="H8805" s="352">
        <v>1</v>
      </c>
      <c r="I8805" s="183">
        <f t="shared" si="958"/>
      </c>
      <c r="J8805">
        <f t="shared" si="942"/>
      </c>
      <c r="W8805">
        <f t="shared" si="961"/>
      </c>
      <c r="X8805">
        <f t="shared" si="962"/>
      </c>
      <c r="Y8805">
        <f t="shared" si="963"/>
      </c>
      <c r="Z8805">
        <f t="shared" si="964"/>
      </c>
    </row>
    <row r="8806" spans="1:26">
      <c r="A8806" s="5"/>
      <c r="B8806" s="8" t="s">
        <v>856</v>
      </c>
      <c r="C8806" s="5" t="s">
        <v>855</v>
      </c>
      <c r="D8806" s="5">
        <v>1</v>
      </c>
      <c r="E8806" s="5">
        <v>5</v>
      </c>
      <c r="F8806" s="7">
        <f t="shared" si="965"/>
      </c>
      <c r="G8806" s="7">
        <f t="shared" si="965"/>
      </c>
      <c r="H8806" s="5">
        <v>1</v>
      </c>
      <c r="I8806" s="183">
        <f t="shared" si="958"/>
      </c>
      <c r="J8806">
        <f t="shared" si="942"/>
      </c>
      <c r="W8806">
        <f t="shared" si="961"/>
      </c>
      <c r="X8806">
        <f t="shared" si="962"/>
      </c>
      <c r="Y8806">
        <f t="shared" si="963"/>
      </c>
      <c r="Z8806">
        <f t="shared" si="964"/>
      </c>
    </row>
    <row r="8807" spans="1:26">
      <c r="A8807" s="5"/>
      <c r="B8807" s="351" t="s">
        <v>1047</v>
      </c>
      <c r="C8807" s="352" t="s">
        <v>1046</v>
      </c>
      <c r="D8807" s="5">
        <v>1</v>
      </c>
      <c r="E8807" s="5">
        <v>5</v>
      </c>
      <c r="F8807" s="7">
        <f t="shared" si="965"/>
      </c>
      <c r="G8807" s="7">
        <f t="shared" si="965"/>
      </c>
      <c r="H8807" s="352">
        <v>1</v>
      </c>
      <c r="I8807" s="183">
        <f t="shared" si="958"/>
      </c>
      <c r="J8807">
        <f t="shared" si="942"/>
      </c>
      <c r="W8807">
        <f t="shared" si="961"/>
      </c>
      <c r="X8807">
        <f t="shared" si="962"/>
      </c>
      <c r="Y8807">
        <f t="shared" si="963"/>
      </c>
      <c r="Z8807">
        <f t="shared" si="964"/>
      </c>
    </row>
    <row r="8808" spans="1:26">
      <c r="A8808" s="5"/>
      <c r="B8808" s="351" t="s">
        <v>1620</v>
      </c>
      <c r="C8808" s="352" t="s">
        <v>1621</v>
      </c>
      <c r="D8808" s="5">
        <v>1</v>
      </c>
      <c r="E8808" s="5">
        <v>5</v>
      </c>
      <c r="F8808" s="7">
        <f t="shared" ref="F8808:G8819" si="966">+E8808</f>
      </c>
      <c r="G8808" s="7">
        <f t="shared" si="966"/>
      </c>
      <c r="H8808" s="352">
        <v>1</v>
      </c>
      <c r="I8808" s="183">
        <f t="shared" ref="I8808:I8819" si="967">+H8808*G8808</f>
      </c>
      <c r="J8808">
        <f t="shared" si="942"/>
      </c>
      <c r="W8808">
        <f t="shared" si="961"/>
      </c>
      <c r="X8808">
        <f t="shared" si="962"/>
      </c>
      <c r="Y8808">
        <f t="shared" si="963"/>
      </c>
      <c r="Z8808">
        <f t="shared" si="964"/>
      </c>
    </row>
    <row r="8809" spans="1:26">
      <c r="A8809" s="5"/>
      <c r="B8809" s="8" t="s">
        <v>1040</v>
      </c>
      <c r="C8809" s="5" t="s">
        <v>2038</v>
      </c>
      <c r="D8809" s="5">
        <v>1</v>
      </c>
      <c r="E8809" s="5">
        <v>5</v>
      </c>
      <c r="F8809" s="7">
        <f t="shared" si="966"/>
      </c>
      <c r="G8809" s="7">
        <f t="shared" si="966"/>
      </c>
      <c r="H8809" s="5">
        <v>1</v>
      </c>
      <c r="I8809" s="183">
        <f t="shared" si="967"/>
      </c>
      <c r="J8809">
        <f t="shared" si="942"/>
      </c>
      <c r="W8809">
        <f t="shared" si="961"/>
      </c>
      <c r="X8809">
        <f t="shared" si="962"/>
      </c>
      <c r="Y8809">
        <f t="shared" si="963"/>
      </c>
      <c r="Z8809">
        <f t="shared" si="964"/>
      </c>
    </row>
    <row r="8810" spans="1:26">
      <c r="A8810" s="5"/>
      <c r="B8810" s="8" t="s">
        <v>454</v>
      </c>
      <c r="C8810" s="5" t="s">
        <v>453</v>
      </c>
      <c r="D8810" s="5">
        <v>1</v>
      </c>
      <c r="E8810" s="5">
        <v>5</v>
      </c>
      <c r="F8810" s="7">
        <f t="shared" si="966"/>
      </c>
      <c r="G8810" s="7">
        <f t="shared" si="966"/>
      </c>
      <c r="H8810" s="5">
        <v>1</v>
      </c>
      <c r="I8810" s="183">
        <f t="shared" si="967"/>
      </c>
      <c r="J8810">
        <f t="shared" si="942"/>
      </c>
      <c r="W8810">
        <f t="shared" si="961"/>
      </c>
      <c r="X8810">
        <f t="shared" si="962"/>
      </c>
      <c r="Y8810">
        <f t="shared" si="963"/>
      </c>
      <c r="Z8810">
        <f t="shared" si="964"/>
      </c>
    </row>
    <row r="8811" spans="1:26">
      <c r="A8811" s="5"/>
      <c r="B8811" s="8" t="s">
        <v>47</v>
      </c>
      <c r="C8811" s="5" t="s">
        <v>48</v>
      </c>
      <c r="D8811" s="5">
        <v>1</v>
      </c>
      <c r="E8811" s="5">
        <v>5</v>
      </c>
      <c r="F8811" s="7">
        <f t="shared" si="966"/>
      </c>
      <c r="G8811" s="7">
        <f t="shared" si="966"/>
      </c>
      <c r="H8811" s="5">
        <v>1</v>
      </c>
      <c r="I8811" s="183">
        <f t="shared" si="967"/>
      </c>
      <c r="J8811">
        <f t="shared" si="942"/>
      </c>
      <c r="W8811">
        <f t="shared" si="961"/>
      </c>
      <c r="X8811">
        <f t="shared" si="962"/>
      </c>
      <c r="Y8811">
        <f t="shared" si="963"/>
      </c>
      <c r="Z8811">
        <f t="shared" si="964"/>
      </c>
    </row>
    <row r="8812" spans="1:26">
      <c r="A8812" s="5"/>
      <c r="B8812" s="15" t="s">
        <v>1801</v>
      </c>
      <c r="C8812" s="5" t="s">
        <v>1800</v>
      </c>
      <c r="D8812" s="5">
        <v>1</v>
      </c>
      <c r="E8812" s="5">
        <v>5</v>
      </c>
      <c r="F8812" s="7">
        <f t="shared" si="966"/>
      </c>
      <c r="G8812" s="7">
        <f t="shared" si="966"/>
      </c>
      <c r="H8812" s="5">
        <v>1</v>
      </c>
      <c r="I8812" s="183">
        <f t="shared" si="967"/>
      </c>
      <c r="J8812">
        <f t="shared" si="942"/>
      </c>
      <c r="W8812">
        <f t="shared" si="961"/>
      </c>
      <c r="X8812">
        <f t="shared" si="962"/>
      </c>
      <c r="Y8812">
        <f t="shared" si="963"/>
      </c>
      <c r="Z8812">
        <f t="shared" si="964"/>
      </c>
    </row>
    <row r="8813" spans="1:26">
      <c r="A8813" s="5"/>
      <c r="B8813" s="8" t="s">
        <v>1045</v>
      </c>
      <c r="C8813" s="5" t="s">
        <v>1044</v>
      </c>
      <c r="D8813" s="5">
        <v>1</v>
      </c>
      <c r="E8813" s="5">
        <v>5</v>
      </c>
      <c r="F8813" s="7">
        <f t="shared" si="966"/>
      </c>
      <c r="G8813" s="7">
        <f t="shared" si="966"/>
      </c>
      <c r="H8813" s="5">
        <v>1</v>
      </c>
      <c r="I8813" s="183">
        <f t="shared" si="967"/>
      </c>
      <c r="J8813">
        <f t="shared" si="942"/>
      </c>
      <c r="W8813">
        <f t="shared" si="961"/>
      </c>
      <c r="X8813">
        <f t="shared" si="962"/>
      </c>
      <c r="Y8813">
        <f t="shared" si="963"/>
      </c>
      <c r="Z8813">
        <f t="shared" si="964"/>
      </c>
    </row>
    <row r="8814" spans="1:26">
      <c r="A8814" s="5"/>
      <c r="B8814" s="8" t="s">
        <v>755</v>
      </c>
      <c r="C8814" s="5" t="s">
        <v>756</v>
      </c>
      <c r="D8814" s="5">
        <v>1</v>
      </c>
      <c r="E8814" s="5">
        <v>5</v>
      </c>
      <c r="F8814" s="7">
        <f t="shared" si="966"/>
      </c>
      <c r="G8814" s="7">
        <f t="shared" si="966"/>
      </c>
      <c r="H8814" s="5">
        <v>1</v>
      </c>
      <c r="I8814" s="183">
        <f t="shared" si="967"/>
      </c>
      <c r="J8814">
        <f t="shared" si="942"/>
      </c>
      <c r="W8814">
        <f t="shared" si="961"/>
      </c>
      <c r="X8814">
        <f t="shared" si="962"/>
      </c>
      <c r="Y8814">
        <f t="shared" si="963"/>
      </c>
      <c r="Z8814">
        <f t="shared" si="964"/>
      </c>
    </row>
    <row r="8815" spans="1:26">
      <c r="A8815" s="5"/>
      <c r="B8815" s="8" t="s">
        <v>2039</v>
      </c>
      <c r="C8815" s="5" t="s">
        <v>2040</v>
      </c>
      <c r="D8815" s="5">
        <v>1</v>
      </c>
      <c r="E8815" s="5">
        <v>5</v>
      </c>
      <c r="F8815" s="7">
        <f t="shared" si="966"/>
      </c>
      <c r="G8815" s="7">
        <f t="shared" si="966"/>
      </c>
      <c r="H8815" s="5">
        <v>1</v>
      </c>
      <c r="I8815" s="183">
        <f t="shared" si="967"/>
      </c>
      <c r="J8815">
        <f t="shared" si="942"/>
      </c>
      <c r="W8815">
        <f t="shared" si="961"/>
      </c>
      <c r="X8815">
        <f t="shared" si="962"/>
      </c>
      <c r="Y8815">
        <f t="shared" si="963"/>
      </c>
      <c r="Z8815">
        <f t="shared" si="964"/>
      </c>
    </row>
    <row r="8816" spans="1:26">
      <c r="A8816" s="5"/>
      <c r="B8816" s="351" t="s">
        <v>1833</v>
      </c>
      <c r="C8816" s="527" t="s">
        <v>1834</v>
      </c>
      <c r="D8816" s="5">
        <v>1</v>
      </c>
      <c r="E8816" s="5">
        <v>5</v>
      </c>
      <c r="F8816" s="7">
        <f t="shared" si="966"/>
      </c>
      <c r="G8816" s="7">
        <f t="shared" si="966"/>
      </c>
      <c r="H8816" s="352">
        <v>1</v>
      </c>
      <c r="I8816" s="183">
        <f t="shared" si="967"/>
      </c>
      <c r="J8816">
        <f t="shared" si="942"/>
      </c>
      <c r="W8816">
        <f t="shared" si="961"/>
      </c>
      <c r="X8816">
        <f t="shared" si="962"/>
      </c>
      <c r="Y8816">
        <f t="shared" si="963"/>
      </c>
      <c r="Z8816">
        <f t="shared" si="964"/>
      </c>
    </row>
    <row r="8817" spans="1:26">
      <c r="A8817" s="5"/>
      <c r="B8817" s="351" t="s">
        <v>1835</v>
      </c>
      <c r="C8817" s="527" t="s">
        <v>1836</v>
      </c>
      <c r="D8817" s="5">
        <v>1</v>
      </c>
      <c r="E8817" s="5">
        <v>5</v>
      </c>
      <c r="F8817" s="7">
        <f t="shared" si="966"/>
      </c>
      <c r="G8817" s="7">
        <f t="shared" si="966"/>
      </c>
      <c r="H8817" s="352">
        <v>1</v>
      </c>
      <c r="I8817" s="183">
        <f t="shared" si="967"/>
      </c>
      <c r="J8817">
        <f t="shared" si="942"/>
      </c>
      <c r="W8817">
        <f t="shared" si="961"/>
      </c>
      <c r="X8817">
        <f t="shared" si="962"/>
      </c>
      <c r="Y8817">
        <f t="shared" si="963"/>
      </c>
      <c r="Z8817">
        <f t="shared" si="964"/>
      </c>
    </row>
    <row r="8818" spans="1:26">
      <c r="A8818" s="5"/>
      <c r="B8818" s="351" t="s">
        <v>2041</v>
      </c>
      <c r="C8818" s="527" t="s">
        <v>2042</v>
      </c>
      <c r="D8818" s="5">
        <v>1</v>
      </c>
      <c r="E8818" s="5">
        <v>5</v>
      </c>
      <c r="F8818" s="7">
        <f t="shared" si="966"/>
      </c>
      <c r="G8818" s="7">
        <f t="shared" si="966"/>
      </c>
      <c r="H8818" s="352">
        <v>1</v>
      </c>
      <c r="I8818" s="183">
        <f t="shared" si="967"/>
      </c>
      <c r="J8818">
        <f t="shared" si="942"/>
      </c>
      <c r="W8818">
        <f t="shared" si="961"/>
      </c>
      <c r="X8818">
        <f t="shared" si="962"/>
      </c>
      <c r="Y8818">
        <f t="shared" si="963"/>
      </c>
      <c r="Z8818">
        <f t="shared" si="964"/>
      </c>
    </row>
    <row r="8819" spans="1:26">
      <c r="A8819" s="5"/>
      <c r="B8819" s="8" t="s">
        <v>35</v>
      </c>
      <c r="C8819" s="9" t="s">
        <v>36</v>
      </c>
      <c r="D8819" s="5">
        <v>1</v>
      </c>
      <c r="E8819" s="5">
        <v>5</v>
      </c>
      <c r="F8819" s="7">
        <f t="shared" si="966"/>
      </c>
      <c r="G8819" s="7">
        <f t="shared" si="966"/>
      </c>
      <c r="H8819" s="5">
        <v>1</v>
      </c>
      <c r="I8819" s="183">
        <f t="shared" si="967"/>
      </c>
      <c r="J8819">
        <f t="shared" si="942"/>
      </c>
      <c r="W8819">
        <f t="shared" si="961"/>
      </c>
      <c r="X8819">
        <f t="shared" si="962"/>
      </c>
      <c r="Y8819">
        <f t="shared" si="963"/>
      </c>
      <c r="Z8819">
        <f t="shared" si="964"/>
      </c>
    </row>
    <row r="8820" spans="1:26">
      <c r="A8820" s="5"/>
      <c r="B8820" s="1564" t="s">
        <v>1182</v>
      </c>
      <c r="C8820" s="1565"/>
      <c r="D8820" s="5"/>
      <c r="E8820" s="5"/>
      <c r="F8820" s="7"/>
      <c r="G8820" s="7"/>
      <c r="H8820" s="5"/>
      <c r="I8820" s="183"/>
      <c r="J8820">
        <f t="shared" si="942"/>
      </c>
      <c r="W8820">
        <f t="shared" si="961"/>
      </c>
      <c r="X8820">
        <f t="shared" si="962"/>
      </c>
      <c r="Y8820">
        <f t="shared" si="963"/>
      </c>
      <c r="Z8820">
        <f t="shared" si="964"/>
      </c>
    </row>
    <row r="8821" spans="1:26">
      <c r="A8821" s="5"/>
      <c r="B8821" s="273" t="s">
        <v>1965</v>
      </c>
      <c r="C8821" s="279" t="s">
        <v>1966</v>
      </c>
      <c r="D8821" s="9">
        <v>1</v>
      </c>
      <c r="E8821" s="9">
        <v>20</v>
      </c>
      <c r="F8821" s="7">
        <f>+E8821</f>
      </c>
      <c r="G8821" s="7">
        <f>+F8821</f>
      </c>
      <c r="H8821" s="5">
        <v>1</v>
      </c>
      <c r="I8821" s="183">
        <f>+H8821*G8821</f>
      </c>
      <c r="J8821">
        <f t="shared" si="942"/>
      </c>
      <c r="W8821">
        <f t="shared" si="961"/>
      </c>
      <c r="X8821">
        <f t="shared" si="962"/>
      </c>
      <c r="Y8821">
        <f t="shared" si="963"/>
      </c>
      <c r="Z8821">
        <f t="shared" si="964"/>
      </c>
    </row>
    <row r="8822" spans="1:26">
      <c r="A8822" s="5"/>
      <c r="B8822" s="346" t="s">
        <v>1226</v>
      </c>
      <c r="C8822" s="8" t="s">
        <v>1227</v>
      </c>
      <c r="D8822" s="5">
        <v>1</v>
      </c>
      <c r="E8822" s="5">
        <v>200</v>
      </c>
      <c r="F8822" s="7">
        <f>+E8822</f>
      </c>
      <c r="G8822" s="7">
        <f>+F8822</f>
      </c>
      <c r="H8822" s="5">
        <v>1</v>
      </c>
      <c r="I8822" s="183">
        <f>+H8822*G8822</f>
      </c>
      <c r="J8822">
        <f t="shared" ref="J8822:J8844" si="968">+H8822*G8822</f>
      </c>
      <c r="W8822">
        <f t="shared" si="961"/>
      </c>
      <c r="X8822">
        <f t="shared" si="962"/>
      </c>
      <c r="Y8822">
        <f t="shared" si="963"/>
      </c>
      <c r="Z8822">
        <f t="shared" si="964"/>
      </c>
    </row>
    <row r="8823" spans="1:26">
      <c r="A8823" s="5"/>
      <c r="B8823" s="346" t="s">
        <v>1042</v>
      </c>
      <c r="C8823" s="8" t="s">
        <v>1043</v>
      </c>
      <c r="D8823" s="9">
        <v>1</v>
      </c>
      <c r="E8823" s="5">
        <v>200</v>
      </c>
      <c r="F8823" s="7">
        <f t="shared" ref="F8823:G8839" si="969">+E8823</f>
      </c>
      <c r="G8823" s="7">
        <f t="shared" si="969"/>
      </c>
      <c r="H8823" s="5">
        <v>1</v>
      </c>
      <c r="I8823" s="183">
        <f>+H8823*G8823</f>
      </c>
      <c r="J8823">
        <f t="shared" si="968"/>
      </c>
      <c r="W8823">
        <f t="shared" si="961"/>
      </c>
      <c r="X8823">
        <f t="shared" si="962"/>
      </c>
      <c r="Y8823">
        <f t="shared" si="963"/>
      </c>
      <c r="Z8823">
        <f t="shared" si="964"/>
      </c>
    </row>
    <row r="8824" spans="1:26">
      <c r="A8824" s="5"/>
      <c r="B8824" s="346" t="s">
        <v>1228</v>
      </c>
      <c r="C8824" s="8" t="s">
        <v>1229</v>
      </c>
      <c r="D8824" s="5">
        <v>1</v>
      </c>
      <c r="E8824" s="5">
        <v>200</v>
      </c>
      <c r="F8824" s="7">
        <f t="shared" si="969"/>
      </c>
      <c r="G8824" s="7">
        <f t="shared" si="969"/>
      </c>
      <c r="H8824" s="5">
        <v>1</v>
      </c>
      <c r="I8824" s="183">
        <f t="shared" ref="I8824:I8844" si="970">+H8824*G8824</f>
      </c>
      <c r="J8824">
        <f t="shared" si="968"/>
      </c>
      <c r="W8824">
        <f t="shared" si="961"/>
      </c>
      <c r="X8824">
        <f t="shared" si="962"/>
      </c>
      <c r="Y8824">
        <f t="shared" si="963"/>
      </c>
      <c r="Z8824">
        <f t="shared" si="964"/>
      </c>
    </row>
    <row r="8825" spans="1:26">
      <c r="A8825" s="5"/>
      <c r="B8825" s="106" t="s">
        <v>634</v>
      </c>
      <c r="C8825" s="157" t="s">
        <v>635</v>
      </c>
      <c r="D8825" s="9">
        <v>1</v>
      </c>
      <c r="E8825" s="9">
        <v>25</v>
      </c>
      <c r="F8825" s="7">
        <f t="shared" si="969"/>
      </c>
      <c r="G8825" s="7">
        <f t="shared" si="969"/>
      </c>
      <c r="H8825" s="5">
        <v>1</v>
      </c>
      <c r="I8825" s="183">
        <f t="shared" si="970"/>
      </c>
      <c r="J8825">
        <f t="shared" si="968"/>
      </c>
      <c r="W8825">
        <f t="shared" si="961"/>
      </c>
      <c r="X8825">
        <f t="shared" si="962"/>
      </c>
      <c r="Y8825">
        <f t="shared" si="963"/>
      </c>
      <c r="Z8825">
        <f t="shared" si="964"/>
      </c>
    </row>
    <row r="8826" spans="1:26">
      <c r="A8826" s="5"/>
      <c r="B8826" s="106" t="s">
        <v>636</v>
      </c>
      <c r="C8826" s="157" t="s">
        <v>637</v>
      </c>
      <c r="D8826" s="5">
        <v>1</v>
      </c>
      <c r="E8826" s="5">
        <v>25</v>
      </c>
      <c r="F8826" s="7">
        <f t="shared" si="969"/>
      </c>
      <c r="G8826" s="7">
        <f t="shared" si="969"/>
      </c>
      <c r="H8826" s="5">
        <v>1</v>
      </c>
      <c r="I8826" s="183">
        <f t="shared" si="970"/>
      </c>
      <c r="J8826">
        <f t="shared" si="968"/>
      </c>
      <c r="W8826">
        <f t="shared" si="961"/>
      </c>
      <c r="X8826">
        <f t="shared" si="962"/>
      </c>
      <c r="Y8826">
        <f t="shared" si="963"/>
      </c>
      <c r="Z8826">
        <f t="shared" si="964"/>
      </c>
    </row>
    <row r="8827" spans="1:26">
      <c r="A8827" s="5"/>
      <c r="B8827" s="273" t="s">
        <v>640</v>
      </c>
      <c r="C8827" s="15" t="s">
        <v>641</v>
      </c>
      <c r="D8827" s="9">
        <v>1</v>
      </c>
      <c r="E8827" s="9">
        <v>25</v>
      </c>
      <c r="F8827" s="7">
        <f t="shared" si="969"/>
      </c>
      <c r="G8827" s="7">
        <f t="shared" si="969"/>
      </c>
      <c r="H8827" s="5">
        <v>1</v>
      </c>
      <c r="I8827" s="183">
        <f t="shared" si="970"/>
      </c>
      <c r="J8827">
        <f t="shared" si="968"/>
      </c>
      <c r="W8827">
        <f t="shared" si="961"/>
      </c>
      <c r="X8827">
        <f t="shared" si="962"/>
      </c>
      <c r="Y8827">
        <f t="shared" si="963"/>
      </c>
      <c r="Z8827">
        <f t="shared" si="964"/>
      </c>
    </row>
    <row r="8828" spans="1:26">
      <c r="A8828" s="5"/>
      <c r="B8828" s="273" t="s">
        <v>1967</v>
      </c>
      <c r="C8828" s="15" t="s">
        <v>1968</v>
      </c>
      <c r="D8828" s="5">
        <v>1</v>
      </c>
      <c r="E8828" s="9">
        <v>25</v>
      </c>
      <c r="F8828" s="7">
        <f t="shared" si="969"/>
      </c>
      <c r="G8828" s="7">
        <f t="shared" si="969"/>
      </c>
      <c r="H8828" s="5">
        <v>1</v>
      </c>
      <c r="I8828" s="183">
        <f t="shared" si="970"/>
      </c>
      <c r="J8828">
        <f t="shared" si="968"/>
      </c>
      <c r="W8828">
        <f t="shared" si="961"/>
      </c>
      <c r="X8828">
        <f t="shared" si="962"/>
      </c>
      <c r="Y8828">
        <f t="shared" si="963"/>
      </c>
      <c r="Z8828">
        <f t="shared" si="964"/>
      </c>
    </row>
    <row r="8829" spans="1:26">
      <c r="A8829" s="5"/>
      <c r="B8829" s="273" t="s">
        <v>1969</v>
      </c>
      <c r="C8829" s="15" t="s">
        <v>1970</v>
      </c>
      <c r="D8829" s="9">
        <v>1</v>
      </c>
      <c r="E8829" s="9">
        <v>25</v>
      </c>
      <c r="F8829" s="7">
        <f t="shared" si="969"/>
      </c>
      <c r="G8829" s="7">
        <f t="shared" si="969"/>
      </c>
      <c r="H8829" s="5">
        <v>1</v>
      </c>
      <c r="I8829" s="183">
        <f t="shared" si="970"/>
      </c>
      <c r="J8829">
        <f t="shared" si="968"/>
      </c>
      <c r="W8829">
        <f t="shared" si="961"/>
      </c>
      <c r="X8829">
        <f t="shared" si="962"/>
      </c>
      <c r="Y8829">
        <f t="shared" si="963"/>
      </c>
      <c r="Z8829">
        <f t="shared" si="964"/>
      </c>
    </row>
    <row r="8830" spans="1:26">
      <c r="A8830" s="5"/>
      <c r="B8830" s="273" t="s">
        <v>715</v>
      </c>
      <c r="C8830" s="279" t="s">
        <v>716</v>
      </c>
      <c r="D8830" s="5">
        <v>1</v>
      </c>
      <c r="E8830" s="9">
        <v>25</v>
      </c>
      <c r="F8830" s="7">
        <f t="shared" si="969"/>
      </c>
      <c r="G8830" s="7">
        <f t="shared" si="969"/>
      </c>
      <c r="H8830" s="5">
        <v>1</v>
      </c>
      <c r="I8830" s="183">
        <f t="shared" si="970"/>
      </c>
      <c r="J8830">
        <f t="shared" si="968"/>
      </c>
      <c r="W8830">
        <f t="shared" si="961"/>
      </c>
      <c r="X8830">
        <f t="shared" si="962"/>
      </c>
      <c r="Y8830">
        <f t="shared" si="963"/>
      </c>
      <c r="Z8830">
        <f t="shared" si="964"/>
      </c>
    </row>
    <row r="8831" spans="1:26">
      <c r="A8831" s="5"/>
      <c r="B8831" s="273" t="s">
        <v>1971</v>
      </c>
      <c r="C8831" s="279" t="s">
        <v>1966</v>
      </c>
      <c r="D8831" s="9">
        <v>1</v>
      </c>
      <c r="E8831" s="9">
        <v>20</v>
      </c>
      <c r="F8831" s="7">
        <f t="shared" si="969"/>
      </c>
      <c r="G8831" s="7">
        <f t="shared" si="969"/>
      </c>
      <c r="H8831" s="5">
        <v>1</v>
      </c>
      <c r="I8831" s="183">
        <f t="shared" si="970"/>
      </c>
      <c r="J8831">
        <f t="shared" si="968"/>
      </c>
      <c r="W8831">
        <f t="shared" si="961"/>
      </c>
      <c r="X8831">
        <f t="shared" si="962"/>
      </c>
      <c r="Y8831">
        <f t="shared" si="963"/>
      </c>
      <c r="Z8831">
        <f t="shared" si="964"/>
      </c>
    </row>
    <row r="8832" spans="1:26">
      <c r="A8832" s="5"/>
      <c r="B8832" s="273" t="s">
        <v>1485</v>
      </c>
      <c r="C8832" s="279" t="s">
        <v>1486</v>
      </c>
      <c r="D8832" s="5">
        <v>1</v>
      </c>
      <c r="E8832" s="9">
        <v>25</v>
      </c>
      <c r="F8832" s="7">
        <f t="shared" si="969"/>
      </c>
      <c r="G8832" s="7">
        <f t="shared" si="969"/>
      </c>
      <c r="H8832" s="5">
        <v>1</v>
      </c>
      <c r="I8832" s="183">
        <f t="shared" si="970"/>
      </c>
      <c r="J8832">
        <f t="shared" si="968"/>
      </c>
      <c r="W8832">
        <f t="shared" si="961"/>
      </c>
      <c r="X8832">
        <f t="shared" si="962"/>
      </c>
      <c r="Y8832">
        <f t="shared" si="963"/>
      </c>
      <c r="Z8832">
        <f t="shared" si="964"/>
      </c>
    </row>
    <row r="8833" spans="1:26">
      <c r="A8833" s="5"/>
      <c r="B8833" s="106" t="s">
        <v>376</v>
      </c>
      <c r="C8833" s="157" t="s">
        <v>377</v>
      </c>
      <c r="D8833" s="9">
        <v>1</v>
      </c>
      <c r="E8833" s="9">
        <v>25</v>
      </c>
      <c r="F8833" s="7">
        <f t="shared" si="969"/>
      </c>
      <c r="G8833" s="7">
        <f t="shared" si="969"/>
      </c>
      <c r="H8833" s="5">
        <v>1</v>
      </c>
      <c r="I8833" s="183">
        <f t="shared" si="970"/>
      </c>
      <c r="J8833">
        <f t="shared" si="968"/>
      </c>
      <c r="W8833">
        <f t="shared" si="961"/>
      </c>
      <c r="X8833">
        <f t="shared" si="962"/>
      </c>
      <c r="Y8833">
        <f t="shared" si="963"/>
      </c>
      <c r="Z8833">
        <f t="shared" si="964"/>
      </c>
    </row>
    <row r="8834" spans="1:26">
      <c r="A8834" s="5"/>
      <c r="B8834" s="106" t="s">
        <v>378</v>
      </c>
      <c r="C8834" s="15" t="s">
        <v>379</v>
      </c>
      <c r="D8834" s="5">
        <v>1</v>
      </c>
      <c r="E8834" s="9">
        <v>20</v>
      </c>
      <c r="F8834" s="7">
        <f t="shared" si="969"/>
      </c>
      <c r="G8834" s="7">
        <f t="shared" si="969"/>
      </c>
      <c r="H8834" s="5">
        <v>1</v>
      </c>
      <c r="I8834" s="183">
        <f t="shared" si="970"/>
      </c>
      <c r="J8834">
        <f t="shared" si="968"/>
      </c>
      <c r="W8834">
        <f t="shared" si="961"/>
      </c>
      <c r="X8834">
        <f t="shared" si="962"/>
      </c>
      <c r="Y8834">
        <f t="shared" si="963"/>
      </c>
      <c r="Z8834">
        <f t="shared" si="964"/>
      </c>
    </row>
    <row r="8835" spans="1:26">
      <c r="A8835" s="5"/>
      <c r="B8835" s="106" t="s">
        <v>1972</v>
      </c>
      <c r="C8835" s="20" t="s">
        <v>1973</v>
      </c>
      <c r="D8835" s="9">
        <v>1</v>
      </c>
      <c r="E8835" s="9">
        <v>25</v>
      </c>
      <c r="F8835" s="7">
        <f t="shared" si="969"/>
      </c>
      <c r="G8835" s="7">
        <f t="shared" si="969"/>
      </c>
      <c r="H8835" s="5">
        <v>1</v>
      </c>
      <c r="I8835" s="183">
        <f t="shared" si="970"/>
      </c>
      <c r="J8835">
        <f t="shared" si="968"/>
      </c>
      <c r="W8835">
        <f t="shared" si="961"/>
      </c>
      <c r="X8835">
        <f t="shared" si="962"/>
      </c>
      <c r="Y8835">
        <f t="shared" si="963"/>
      </c>
      <c r="Z8835">
        <f t="shared" si="964"/>
      </c>
    </row>
    <row r="8836" spans="1:26">
      <c r="A8836" s="5"/>
      <c r="B8836" s="273" t="s">
        <v>717</v>
      </c>
      <c r="C8836" s="15" t="s">
        <v>718</v>
      </c>
      <c r="D8836" s="5">
        <v>1</v>
      </c>
      <c r="E8836" s="9">
        <v>25</v>
      </c>
      <c r="F8836" s="7">
        <f t="shared" si="969"/>
      </c>
      <c r="G8836" s="7">
        <f t="shared" si="969"/>
      </c>
      <c r="H8836" s="5">
        <v>1</v>
      </c>
      <c r="I8836" s="183">
        <f t="shared" si="970"/>
      </c>
      <c r="J8836">
        <f t="shared" si="968"/>
      </c>
      <c r="W8836">
        <f t="shared" ref="W8836:W8899" si="971">IF(LEFT($H8836&amp;"",5)="2019-",$H8836,W8835)</f>
      </c>
      <c r="X8836">
        <f t="shared" ref="X8836:X8899" si="972">IF($W8836="",0,IF(COUNTIF($AB$2:$AB$80,$W8836)&gt;0,1,0))</f>
      </c>
      <c r="Y8836">
        <f t="shared" ref="Y8836:Y8899" si="973">IF($C8836="","",UPPER(TRIM(IFERROR(LEFT($C8836&amp;"",FIND("/",$C8836&amp;"")-1),$C8836&amp;""))))</f>
      </c>
      <c r="Z8836">
        <f t="shared" ref="Z8836:Z8899" si="974">IFERROR(IF(ISNUMBER($G8836),$G8836,0),0)</f>
      </c>
    </row>
    <row r="8837" spans="1:26">
      <c r="A8837" s="5"/>
      <c r="B8837" s="106" t="s">
        <v>711</v>
      </c>
      <c r="C8837" s="15" t="s">
        <v>712</v>
      </c>
      <c r="D8837" s="9">
        <v>1</v>
      </c>
      <c r="E8837" s="9">
        <v>20</v>
      </c>
      <c r="F8837" s="7">
        <f t="shared" si="969"/>
      </c>
      <c r="G8837" s="7">
        <f t="shared" si="969"/>
      </c>
      <c r="H8837" s="5">
        <v>1</v>
      </c>
      <c r="I8837" s="183">
        <f t="shared" si="970"/>
      </c>
      <c r="J8837">
        <f t="shared" si="968"/>
      </c>
      <c r="W8837">
        <f t="shared" si="971"/>
      </c>
      <c r="X8837">
        <f t="shared" si="972"/>
      </c>
      <c r="Y8837">
        <f t="shared" si="973"/>
      </c>
      <c r="Z8837">
        <f t="shared" si="974"/>
      </c>
    </row>
    <row r="8838" spans="1:26">
      <c r="A8838" s="5"/>
      <c r="B8838" s="106" t="s">
        <v>1974</v>
      </c>
      <c r="C8838" s="106" t="s">
        <v>1975</v>
      </c>
      <c r="D8838" s="5">
        <v>1</v>
      </c>
      <c r="E8838" s="9">
        <v>25</v>
      </c>
      <c r="F8838" s="7">
        <f t="shared" si="969"/>
      </c>
      <c r="G8838" s="7">
        <f t="shared" si="969"/>
      </c>
      <c r="H8838" s="5">
        <v>1</v>
      </c>
      <c r="I8838" s="183">
        <f t="shared" si="970"/>
      </c>
      <c r="J8838">
        <f t="shared" si="968"/>
      </c>
      <c r="W8838">
        <f t="shared" si="971"/>
      </c>
      <c r="X8838">
        <f t="shared" si="972"/>
      </c>
      <c r="Y8838">
        <f t="shared" si="973"/>
      </c>
      <c r="Z8838">
        <f t="shared" si="974"/>
      </c>
    </row>
    <row r="8839" spans="1:26">
      <c r="A8839" s="5"/>
      <c r="B8839" s="106" t="s">
        <v>1976</v>
      </c>
      <c r="C8839" s="106" t="s">
        <v>1977</v>
      </c>
      <c r="D8839" s="9">
        <v>1</v>
      </c>
      <c r="E8839" s="9">
        <v>25</v>
      </c>
      <c r="F8839" s="7">
        <f t="shared" si="969"/>
      </c>
      <c r="G8839" s="7">
        <f t="shared" si="969"/>
      </c>
      <c r="H8839" s="5">
        <v>1</v>
      </c>
      <c r="I8839" s="183">
        <f t="shared" si="970"/>
      </c>
      <c r="J8839">
        <f t="shared" si="968"/>
      </c>
      <c r="W8839">
        <f t="shared" si="971"/>
      </c>
      <c r="X8839">
        <f t="shared" si="972"/>
      </c>
      <c r="Y8839">
        <f t="shared" si="973"/>
      </c>
      <c r="Z8839">
        <f t="shared" si="974"/>
      </c>
    </row>
    <row r="8840" spans="1:26">
      <c r="A8840" s="5"/>
      <c r="B8840" s="1564" t="s">
        <v>1978</v>
      </c>
      <c r="C8840" s="1565"/>
      <c r="D8840" s="9"/>
      <c r="E8840" s="9"/>
      <c r="F8840" s="7"/>
      <c r="G8840" s="7"/>
      <c r="H8840" s="5"/>
      <c r="I8840" s="183"/>
      <c r="J8840">
        <f t="shared" si="968"/>
      </c>
      <c r="W8840">
        <f t="shared" si="971"/>
      </c>
      <c r="X8840">
        <f t="shared" si="972"/>
      </c>
      <c r="Y8840">
        <f t="shared" si="973"/>
      </c>
      <c r="Z8840">
        <f t="shared" si="974"/>
      </c>
    </row>
    <row r="8841" spans="1:26">
      <c r="A8841" s="5"/>
      <c r="B8841" s="17" t="s">
        <v>891</v>
      </c>
      <c r="C8841" s="5" t="s">
        <v>892</v>
      </c>
      <c r="D8841" s="106"/>
      <c r="E8841" s="7">
        <v>10</v>
      </c>
      <c r="F8841" s="7">
        <f t="shared" ref="F8841:G8844" si="975">+E8841</f>
      </c>
      <c r="G8841" s="7">
        <f t="shared" si="975"/>
      </c>
      <c r="H8841" s="7">
        <v>1</v>
      </c>
      <c r="I8841" s="183">
        <f t="shared" si="970"/>
      </c>
      <c r="J8841">
        <f t="shared" si="968"/>
      </c>
      <c r="W8841">
        <f t="shared" si="971"/>
      </c>
      <c r="X8841">
        <f t="shared" si="972"/>
      </c>
      <c r="Y8841">
        <f t="shared" si="973"/>
      </c>
      <c r="Z8841">
        <f t="shared" si="974"/>
      </c>
    </row>
    <row r="8842" spans="1:26">
      <c r="A8842" s="5"/>
      <c r="B8842" s="17" t="s">
        <v>1433</v>
      </c>
      <c r="C8842" s="5" t="s">
        <v>1434</v>
      </c>
      <c r="D8842" s="106"/>
      <c r="E8842" s="7">
        <v>10</v>
      </c>
      <c r="F8842" s="7">
        <f t="shared" si="975"/>
      </c>
      <c r="G8842" s="7">
        <f t="shared" si="975"/>
      </c>
      <c r="H8842" s="7">
        <v>1</v>
      </c>
      <c r="I8842" s="183">
        <f t="shared" si="970"/>
      </c>
      <c r="J8842">
        <f t="shared" si="968"/>
      </c>
      <c r="W8842">
        <f t="shared" si="971"/>
      </c>
      <c r="X8842">
        <f t="shared" si="972"/>
      </c>
      <c r="Y8842">
        <f t="shared" si="973"/>
      </c>
      <c r="Z8842">
        <f t="shared" si="974"/>
      </c>
    </row>
    <row r="8843" spans="1:26">
      <c r="A8843" s="5"/>
      <c r="B8843" s="17" t="s">
        <v>986</v>
      </c>
      <c r="C8843" s="5" t="s">
        <v>987</v>
      </c>
      <c r="D8843" s="106"/>
      <c r="E8843" s="7">
        <v>10</v>
      </c>
      <c r="F8843" s="7">
        <f t="shared" si="975"/>
      </c>
      <c r="G8843" s="7">
        <f t="shared" si="975"/>
      </c>
      <c r="H8843" s="7">
        <v>1</v>
      </c>
      <c r="I8843" s="183">
        <f t="shared" si="970"/>
      </c>
      <c r="J8843">
        <f t="shared" si="968"/>
      </c>
      <c r="W8843">
        <f t="shared" si="971"/>
      </c>
      <c r="X8843">
        <f t="shared" si="972"/>
      </c>
      <c r="Y8843">
        <f t="shared" si="973"/>
      </c>
      <c r="Z8843">
        <f t="shared" si="974"/>
      </c>
    </row>
    <row r="8844" spans="1:26">
      <c r="A8844" s="5"/>
      <c r="B8844" s="17" t="s">
        <v>1979</v>
      </c>
      <c r="C8844" s="282" t="s">
        <v>1980</v>
      </c>
      <c r="D8844" s="19"/>
      <c r="E8844" s="7">
        <v>10</v>
      </c>
      <c r="F8844" s="7">
        <f t="shared" si="975"/>
      </c>
      <c r="G8844" s="7">
        <f t="shared" si="975"/>
      </c>
      <c r="H8844" s="7">
        <v>1</v>
      </c>
      <c r="I8844" s="183">
        <f t="shared" si="970"/>
      </c>
      <c r="J8844">
        <f t="shared" si="968"/>
      </c>
      <c r="W8844">
        <f t="shared" si="971"/>
      </c>
      <c r="X8844">
        <f t="shared" si="972"/>
      </c>
      <c r="Y8844">
        <f t="shared" si="973"/>
      </c>
      <c r="Z8844">
        <f t="shared" si="974"/>
      </c>
    </row>
    <row r="8845" spans="1:26">
      <c r="A8845" s="5"/>
      <c r="B8845" s="106"/>
      <c r="C8845" s="106"/>
      <c r="D8845" s="9"/>
      <c r="E8845" s="9"/>
      <c r="F8845" s="7"/>
      <c r="G8845" s="7"/>
      <c r="H8845" s="5"/>
      <c r="I8845" s="183"/>
      <c r="W8845">
        <f t="shared" si="971"/>
      </c>
      <c r="X8845">
        <f t="shared" si="972"/>
      </c>
      <c r="Y8845">
        <f t="shared" si="973"/>
      </c>
      <c r="Z8845">
        <f t="shared" si="974"/>
      </c>
    </row>
    <row r="8846" spans="1:26">
      <c r="A8846" s="5"/>
      <c r="B8846" s="106"/>
      <c r="C8846" s="106"/>
      <c r="D8846" s="9"/>
      <c r="E8846" s="9"/>
      <c r="F8846" s="7"/>
      <c r="G8846" s="7"/>
      <c r="H8846" s="5"/>
      <c r="I8846" s="183"/>
      <c r="W8846">
        <f t="shared" si="971"/>
      </c>
      <c r="X8846">
        <f t="shared" si="972"/>
      </c>
      <c r="Y8846">
        <f t="shared" si="973"/>
      </c>
      <c r="Z8846">
        <f t="shared" si="974"/>
      </c>
    </row>
    <row r="8847" spans="1:26">
      <c r="A8847" s="5"/>
      <c r="B8847" s="106"/>
      <c r="C8847" s="106"/>
      <c r="D8847" s="9"/>
      <c r="E8847" s="9"/>
      <c r="F8847" s="7"/>
      <c r="G8847" s="7"/>
      <c r="H8847" s="5"/>
      <c r="I8847" s="183"/>
      <c r="W8847">
        <f t="shared" si="971"/>
      </c>
      <c r="X8847">
        <f t="shared" si="972"/>
      </c>
      <c r="Y8847">
        <f t="shared" si="973"/>
      </c>
      <c r="Z8847">
        <f t="shared" si="974"/>
      </c>
    </row>
    <row r="8848" spans="1:26">
      <c r="A8848" s="5"/>
      <c r="B8848" s="17"/>
      <c r="C8848" s="5"/>
      <c r="D8848" s="308"/>
      <c r="E8848" s="347"/>
      <c r="F8848" s="7"/>
      <c r="G8848" s="7"/>
      <c r="H8848" s="7"/>
      <c r="I8848" s="183"/>
      <c r="W8848">
        <f t="shared" si="971"/>
      </c>
      <c r="X8848">
        <f t="shared" si="972"/>
      </c>
      <c r="Y8848">
        <f t="shared" si="973"/>
      </c>
      <c r="Z8848">
        <f t="shared" si="974"/>
      </c>
    </row>
    <row r="8849" spans="1:26">
      <c r="A8849" s="5"/>
      <c r="B8849" s="17"/>
      <c r="C8849" s="5"/>
      <c r="D8849" s="308"/>
      <c r="E8849" s="347"/>
      <c r="F8849" s="7"/>
      <c r="G8849" s="7"/>
      <c r="H8849" s="7"/>
      <c r="I8849" s="183"/>
      <c r="W8849">
        <f t="shared" si="971"/>
      </c>
      <c r="X8849">
        <f t="shared" si="972"/>
      </c>
      <c r="Y8849">
        <f t="shared" si="973"/>
      </c>
      <c r="Z8849">
        <f t="shared" si="974"/>
      </c>
    </row>
    <row r="8850" spans="1:26">
      <c r="A8850" s="5"/>
      <c r="B8850" s="8"/>
      <c r="C8850" s="9"/>
      <c r="D8850" s="5"/>
      <c r="E8850" s="5"/>
      <c r="F8850" s="5"/>
      <c r="G8850" s="5"/>
      <c r="H8850" s="5"/>
      <c r="I8850" s="183"/>
      <c r="W8850">
        <f t="shared" si="971"/>
      </c>
      <c r="X8850">
        <f t="shared" si="972"/>
      </c>
      <c r="Y8850">
        <f t="shared" si="973"/>
      </c>
      <c r="Z8850">
        <f t="shared" si="974"/>
      </c>
    </row>
    <row r="8851" spans="1:26">
      <c r="A8851" s="5"/>
      <c r="B8851" s="1611" t="s">
        <v>304</v>
      </c>
      <c r="C8851" s="1612"/>
      <c r="D8851" s="5"/>
      <c r="E8851" s="5"/>
      <c r="F8851" s="5"/>
      <c r="G8851" s="5"/>
      <c r="H8851" s="5"/>
      <c r="I8851" s="183"/>
      <c r="W8851">
        <f t="shared" si="971"/>
      </c>
      <c r="X8851">
        <f t="shared" si="972"/>
      </c>
      <c r="Y8851">
        <f t="shared" si="973"/>
      </c>
      <c r="Z8851">
        <f t="shared" si="974"/>
      </c>
    </row>
    <row r="8852" spans="1:26">
      <c r="A8852" s="5"/>
      <c r="B8852" s="1694"/>
      <c r="C8852" s="1695"/>
      <c r="D8852" s="5"/>
      <c r="E8852" s="5"/>
      <c r="F8852" s="5"/>
      <c r="G8852" s="5"/>
      <c r="H8852" s="5"/>
      <c r="I8852" s="183"/>
      <c r="W8852">
        <f t="shared" si="971"/>
      </c>
      <c r="X8852">
        <f t="shared" si="972"/>
      </c>
      <c r="Y8852">
        <f t="shared" si="973"/>
      </c>
      <c r="Z8852">
        <f t="shared" si="974"/>
      </c>
    </row>
    <row r="8853" spans="1:26">
      <c r="A8853" s="5"/>
      <c r="B8853" s="1613"/>
      <c r="C8853" s="1614"/>
      <c r="D8853" s="5"/>
      <c r="E8853" s="5"/>
      <c r="F8853" s="5"/>
      <c r="G8853" s="5"/>
      <c r="H8853" s="5"/>
      <c r="I8853" s="183"/>
      <c r="W8853">
        <f t="shared" si="971"/>
      </c>
      <c r="X8853">
        <f t="shared" si="972"/>
      </c>
      <c r="Y8853">
        <f t="shared" si="973"/>
      </c>
      <c r="Z8853">
        <f t="shared" si="974"/>
      </c>
    </row>
    <row r="8854" spans="1:26">
      <c r="A8854" s="5"/>
      <c r="B8854" s="8"/>
      <c r="C8854" s="5" t="s">
        <v>304</v>
      </c>
      <c r="D8854" s="5"/>
      <c r="E8854" s="16"/>
      <c r="F8854" s="5"/>
      <c r="G8854" s="5"/>
      <c r="H8854" s="5"/>
      <c r="I8854" s="183"/>
      <c r="W8854">
        <f t="shared" si="971"/>
      </c>
      <c r="X8854">
        <f t="shared" si="972"/>
      </c>
      <c r="Y8854">
        <f t="shared" si="973"/>
      </c>
      <c r="Z8854">
        <f t="shared" si="974"/>
      </c>
    </row>
    <row r="8855" spans="1:26">
      <c r="A8855" s="5"/>
      <c r="B8855" s="8"/>
      <c r="C8855" s="9"/>
      <c r="D8855" s="5"/>
      <c r="E8855" s="16"/>
      <c r="F8855" s="5"/>
      <c r="G8855" s="5"/>
      <c r="H8855" s="5"/>
      <c r="I8855" s="183"/>
      <c r="W8855">
        <f t="shared" si="971"/>
      </c>
      <c r="X8855">
        <f t="shared" si="972"/>
      </c>
      <c r="Y8855">
        <f t="shared" si="973"/>
      </c>
      <c r="Z8855">
        <f t="shared" si="974"/>
      </c>
    </row>
    <row r="8856" spans="1:26">
      <c r="A8856" s="5"/>
      <c r="B8856" s="8"/>
      <c r="C8856" s="5"/>
      <c r="D8856" s="5"/>
      <c r="E8856" s="16"/>
      <c r="F8856" s="5"/>
      <c r="G8856" s="5"/>
      <c r="H8856" s="5"/>
      <c r="I8856" s="183"/>
      <c r="W8856">
        <f t="shared" si="971"/>
      </c>
      <c r="X8856">
        <f t="shared" si="972"/>
      </c>
      <c r="Y8856">
        <f t="shared" si="973"/>
      </c>
      <c r="Z8856">
        <f t="shared" si="974"/>
      </c>
    </row>
    <row r="8857" spans="1:26">
      <c r="A8857" s="5"/>
      <c r="B8857" s="15"/>
      <c r="C8857" s="9"/>
      <c r="D8857" s="5"/>
      <c r="E8857" s="16"/>
      <c r="F8857" s="5"/>
      <c r="G8857" s="5"/>
      <c r="H8857" s="16"/>
      <c r="I8857" s="183"/>
      <c r="W8857">
        <f t="shared" si="971"/>
      </c>
      <c r="X8857">
        <f t="shared" si="972"/>
      </c>
      <c r="Y8857">
        <f t="shared" si="973"/>
      </c>
      <c r="Z8857">
        <f t="shared" si="974"/>
      </c>
    </row>
    <row r="8858" spans="1:26">
      <c r="A8858" s="10"/>
      <c r="B8858" s="10"/>
      <c r="C8858" s="10"/>
      <c r="D8858" s="10"/>
      <c r="E8858" s="10"/>
      <c r="F8858" s="10"/>
      <c r="G8858" s="10"/>
      <c r="H8858" s="10"/>
      <c r="I8858" s="97"/>
      <c r="W8858">
        <f t="shared" si="971"/>
      </c>
      <c r="X8858">
        <f t="shared" si="972"/>
      </c>
      <c r="Y8858">
        <f t="shared" si="973"/>
      </c>
      <c r="Z8858">
        <f t="shared" si="974"/>
      </c>
    </row>
    <row r="8859" spans="1:26" ht="15.75" thickBot="1">
      <c r="A8859" s="10"/>
      <c r="B8859" s="80" t="s">
        <v>20</v>
      </c>
      <c r="C8859" s="35"/>
      <c r="D8859" s="35"/>
      <c r="E8859" s="35"/>
      <c r="F8859" s="35"/>
      <c r="G8859" s="35"/>
      <c r="H8859" s="35"/>
      <c r="I8859" s="98"/>
      <c r="W8859">
        <f t="shared" si="971"/>
      </c>
      <c r="X8859">
        <f t="shared" si="972"/>
      </c>
      <c r="Y8859">
        <f t="shared" si="973"/>
      </c>
      <c r="Z8859">
        <f t="shared" si="974"/>
      </c>
    </row>
    <row r="8860" spans="1:26" ht="15.75" thickBot="1">
      <c r="A8860" s="99"/>
      <c r="B8860" s="81"/>
      <c r="C8860" s="39" t="s">
        <v>21</v>
      </c>
      <c r="D8860" s="40">
        <f>SUM(D8453:D8859)</f>
      </c>
      <c r="E8860" s="41">
        <f>IF(H8860=I8860,"OK","NO")</f>
      </c>
      <c r="F8860" s="40">
        <f>SUM(F8453:F8859)</f>
      </c>
      <c r="G8860" s="40">
        <f>SUM(G8453:G8859)</f>
      </c>
      <c r="H8860" s="42">
        <f>SUMPRODUCT(H8453:H8859,G8453:G8859)</f>
      </c>
      <c r="I8860" s="43">
        <f>SUM(I8450:I8859)</f>
      </c>
      <c r="J8860">
        <f>SUM(J8452:J8859)</f>
      </c>
      <c r="W8860">
        <f t="shared" si="971"/>
      </c>
      <c r="X8860">
        <f t="shared" si="972"/>
      </c>
      <c r="Y8860">
        <f t="shared" si="973"/>
      </c>
      <c r="Z8860">
        <f t="shared" si="974"/>
      </c>
    </row>
    <row r="8861" spans="1:26">
      <c r="A8861" s="10"/>
      <c r="B8861" s="10"/>
      <c r="C8861" s="91"/>
      <c r="D8861" s="91"/>
      <c r="E8861" s="91"/>
      <c r="F8861" s="91"/>
      <c r="G8861" s="91"/>
      <c r="H8861" s="91"/>
      <c r="I8861" s="91"/>
      <c r="W8861">
        <f t="shared" si="971"/>
      </c>
      <c r="X8861">
        <f t="shared" si="972"/>
      </c>
      <c r="Y8861">
        <f t="shared" si="973"/>
      </c>
      <c r="Z8861">
        <f t="shared" si="974"/>
      </c>
    </row>
    <row r="8862" spans="1:26">
      <c r="A8862" s="12" t="s">
        <v>315</v>
      </c>
      <c r="B8862" s="12"/>
      <c r="C8862" s="12"/>
      <c r="D8862" s="13"/>
      <c r="E8862" s="14"/>
      <c r="F8862" s="14"/>
      <c r="G8862" s="14"/>
      <c r="H8862" s="2"/>
      <c r="I8862" s="12"/>
      <c r="W8862">
        <f t="shared" si="971"/>
      </c>
      <c r="X8862">
        <f t="shared" si="972"/>
      </c>
      <c r="Y8862">
        <f t="shared" si="973"/>
      </c>
      <c r="Z8862">
        <f t="shared" si="974"/>
      </c>
    </row>
    <row r="8863" spans="1:26">
      <c r="W8863">
        <f t="shared" si="971"/>
      </c>
      <c r="X8863">
        <f t="shared" si="972"/>
      </c>
      <c r="Y8863">
        <f t="shared" si="973"/>
      </c>
      <c r="Z8863">
        <f t="shared" si="974"/>
      </c>
    </row>
    <row r="8864" spans="1:26">
      <c r="W8864">
        <f t="shared" si="971"/>
      </c>
      <c r="X8864">
        <f t="shared" si="972"/>
      </c>
      <c r="Y8864">
        <f t="shared" si="973"/>
      </c>
      <c r="Z8864">
        <f t="shared" si="974"/>
      </c>
    </row>
    <row r="8865" spans="1:26">
      <c r="A8865" s="1562" t="s">
        <v>0</v>
      </c>
      <c r="B8865" s="1562"/>
      <c r="C8865" s="1562"/>
      <c r="D8865" s="1562"/>
      <c r="E8865" s="1562"/>
      <c r="F8865" s="1562"/>
      <c r="G8865" s="1562"/>
      <c r="H8865" s="1562"/>
      <c r="I8865" s="1562"/>
      <c r="W8865">
        <f t="shared" si="971"/>
      </c>
      <c r="X8865">
        <f t="shared" si="972"/>
      </c>
      <c r="Y8865">
        <f t="shared" si="973"/>
      </c>
      <c r="Z8865">
        <f t="shared" si="974"/>
      </c>
    </row>
    <row r="8866" spans="1:26">
      <c r="W8866">
        <f t="shared" si="971"/>
      </c>
      <c r="X8866">
        <f t="shared" si="972"/>
      </c>
      <c r="Y8866">
        <f t="shared" si="973"/>
      </c>
      <c r="Z8866">
        <f t="shared" si="974"/>
      </c>
    </row>
    <row r="8867" spans="1:26">
      <c r="A8867" s="1" t="s">
        <v>1</v>
      </c>
      <c r="B8867" s="1"/>
      <c r="G8867" s="2" t="s">
        <v>2</v>
      </c>
      <c r="H8867" s="3" t="s">
        <v>2043</v>
      </c>
      <c r="W8867">
        <f t="shared" si="971"/>
      </c>
      <c r="X8867">
        <f t="shared" si="972"/>
      </c>
      <c r="Y8867">
        <f t="shared" si="973"/>
      </c>
      <c r="Z8867">
        <f t="shared" si="974"/>
      </c>
    </row>
    <row r="8868" spans="1:26">
      <c r="A8868" s="1" t="inlineStr">
        <is>
          <t>Dealer-181</t>
        </is>
      </c>
      <c r="B8868" s="1"/>
      <c r="F8868" s="4"/>
      <c r="G8868" s="2" t="s">
        <v>1440</v>
      </c>
      <c r="H8868" s="1" t="s">
        <v>245</v>
      </c>
      <c r="W8868">
        <f t="shared" si="971"/>
      </c>
      <c r="X8868">
        <f t="shared" si="972"/>
      </c>
      <c r="Y8868">
        <f t="shared" si="973"/>
      </c>
      <c r="Z8868">
        <f t="shared" si="974"/>
      </c>
    </row>
    <row r="8869" spans="1:26">
      <c r="A8869" s="485" t="inlineStr">
        <is>
          <t>Dealer-337</t>
        </is>
      </c>
      <c r="B8869" s="1"/>
      <c r="W8869">
        <f t="shared" si="971"/>
      </c>
      <c r="X8869">
        <f t="shared" si="972"/>
      </c>
      <c r="Y8869">
        <f t="shared" si="973"/>
      </c>
      <c r="Z8869">
        <f t="shared" si="974"/>
      </c>
    </row>
    <row r="8870" spans="1:26">
      <c r="A8870" s="486" t="inlineStr">
        <is>
          <t>Address line (redacted)</t>
        </is>
      </c>
      <c r="B8870" s="1"/>
      <c r="W8870">
        <f t="shared" si="971"/>
      </c>
      <c r="X8870">
        <f t="shared" si="972"/>
      </c>
      <c r="Y8870">
        <f t="shared" si="973"/>
      </c>
      <c r="Z8870">
        <f t="shared" si="974"/>
      </c>
    </row>
    <row r="8871" spans="1:26">
      <c r="A8871" s="485" t="inlineStr">
        <is>
          <t>Address line (redacted)</t>
        </is>
      </c>
      <c r="B8871" s="1"/>
      <c r="W8871">
        <f t="shared" si="971"/>
      </c>
      <c r="X8871">
        <f t="shared" si="972"/>
      </c>
      <c r="Y8871">
        <f t="shared" si="973"/>
      </c>
      <c r="Z8871">
        <f t="shared" si="974"/>
      </c>
    </row>
    <row r="8872" spans="1:26">
      <c r="A8872" s="487" t="s">
        <v>598</v>
      </c>
      <c r="B8872" s="49" t="inlineStr">
        <is>
          <t>GSTIN-MASKED</t>
        </is>
      </c>
      <c r="W8872">
        <f t="shared" si="971"/>
      </c>
      <c r="X8872">
        <f t="shared" si="972"/>
      </c>
      <c r="Y8872">
        <f t="shared" si="973"/>
      </c>
      <c r="Z8872">
        <f t="shared" si="974"/>
      </c>
    </row>
    <row r="8873" spans="1:26">
      <c r="A8873" s="1" t="s">
        <v>1707</v>
      </c>
      <c r="B8873" s="1"/>
      <c r="W8873">
        <f t="shared" si="971"/>
      </c>
      <c r="X8873">
        <f t="shared" si="972"/>
      </c>
      <c r="Y8873">
        <f t="shared" si="973"/>
      </c>
      <c r="Z8873">
        <f t="shared" si="974"/>
      </c>
    </row>
    <row r="8874" spans="1:26">
      <c r="W8874">
        <f t="shared" si="971"/>
      </c>
      <c r="X8874">
        <f t="shared" si="972"/>
      </c>
      <c r="Y8874">
        <f t="shared" si="973"/>
      </c>
      <c r="Z8874">
        <f t="shared" si="974"/>
      </c>
    </row>
    <row r="8875" spans="1:26">
      <c r="A8875" s="1" t="s">
        <v>5</v>
      </c>
      <c r="W8875">
        <f t="shared" si="971"/>
      </c>
      <c r="X8875">
        <f t="shared" si="972"/>
      </c>
      <c r="Y8875">
        <f t="shared" si="973"/>
      </c>
      <c r="Z8875">
        <f t="shared" si="974"/>
      </c>
    </row>
    <row r="8876" spans="1:26">
      <c r="A8876" s="1" t="s">
        <v>6</v>
      </c>
      <c r="W8876">
        <f t="shared" si="971"/>
      </c>
      <c r="X8876">
        <f t="shared" si="972"/>
      </c>
      <c r="Y8876">
        <f t="shared" si="973"/>
      </c>
      <c r="Z8876">
        <f t="shared" si="974"/>
      </c>
    </row>
    <row r="8877" spans="1:26" ht="15.75" thickBot="1">
      <c r="A8877" s="1" t="s">
        <v>7</v>
      </c>
      <c r="W8877">
        <f t="shared" si="971"/>
      </c>
      <c r="X8877">
        <f t="shared" si="972"/>
      </c>
      <c r="Y8877">
        <f t="shared" si="973"/>
      </c>
      <c r="Z8877">
        <f t="shared" si="974"/>
      </c>
    </row>
    <row r="8878" spans="1:26" ht="24">
      <c r="A8878" s="26" t="s">
        <v>8</v>
      </c>
      <c r="B8878" s="27" t="s">
        <v>9</v>
      </c>
      <c r="C8878" s="27" t="s">
        <v>10</v>
      </c>
      <c r="D8878" s="28" t="s">
        <v>11</v>
      </c>
      <c r="E8878" s="28" t="s">
        <v>12</v>
      </c>
      <c r="F8878" s="28" t="s">
        <v>13</v>
      </c>
      <c r="G8878" s="28" t="s">
        <v>14</v>
      </c>
      <c r="H8878" s="29" t="s">
        <v>15</v>
      </c>
      <c r="I8878" s="30" t="s">
        <v>16</v>
      </c>
      <c r="W8878">
        <f t="shared" si="971"/>
      </c>
      <c r="X8878">
        <f t="shared" si="972"/>
      </c>
      <c r="Y8878">
        <f t="shared" si="973"/>
      </c>
      <c r="Z8878">
        <f t="shared" si="974"/>
      </c>
    </row>
    <row r="8879" spans="1:26">
      <c r="A8879" s="107"/>
      <c r="B8879" s="1696" t="s">
        <v>300</v>
      </c>
      <c r="C8879" s="1697"/>
      <c r="D8879" s="184"/>
      <c r="E8879" s="184"/>
      <c r="F8879" s="186"/>
      <c r="G8879" s="186"/>
      <c r="H8879" s="184"/>
      <c r="I8879" s="102"/>
      <c r="W8879">
        <f t="shared" si="971"/>
      </c>
      <c r="X8879">
        <f t="shared" si="972"/>
      </c>
      <c r="Y8879">
        <f t="shared" si="973"/>
      </c>
      <c r="Z8879">
        <f t="shared" si="974"/>
      </c>
    </row>
    <row r="8880" spans="1:26">
      <c r="A8880" s="5">
        <v>1</v>
      </c>
      <c r="B8880" s="17"/>
      <c r="C8880" s="5">
        <v>21</v>
      </c>
      <c r="D8880" s="5"/>
      <c r="E8880" s="9"/>
      <c r="F8880" s="6">
        <v>204</v>
      </c>
      <c r="G8880" s="6">
        <f>+F8880</f>
      </c>
      <c r="H8880" s="19">
        <v>1</v>
      </c>
      <c r="I8880" s="102">
        <f>+H8880*G8880</f>
      </c>
      <c r="J8880">
        <f>+H8880*G8880</f>
      </c>
      <c r="W8880">
        <f t="shared" si="971"/>
      </c>
      <c r="X8880">
        <f t="shared" si="972"/>
      </c>
      <c r="Y8880">
        <f t="shared" si="973"/>
      </c>
      <c r="Z8880">
        <f t="shared" si="974"/>
      </c>
    </row>
    <row r="8881" spans="1:26">
      <c r="A8881" s="5">
        <v>2</v>
      </c>
      <c r="B8881" s="17"/>
      <c r="C8881" s="5">
        <v>140</v>
      </c>
      <c r="D8881" s="5"/>
      <c r="E8881" s="9"/>
      <c r="F8881" s="6">
        <v>148</v>
      </c>
      <c r="G8881" s="6">
        <f>+F8881</f>
      </c>
      <c r="H8881" s="19">
        <v>1</v>
      </c>
      <c r="I8881" s="102">
        <f>+H8881*G8881</f>
      </c>
      <c r="J8881">
        <f>+H8881*G8881</f>
      </c>
      <c r="W8881">
        <f t="shared" si="971"/>
      </c>
      <c r="X8881">
        <f t="shared" si="972"/>
      </c>
      <c r="Y8881">
        <f t="shared" si="973"/>
      </c>
      <c r="Z8881">
        <f t="shared" si="974"/>
      </c>
    </row>
    <row r="8882" spans="1:26">
      <c r="A8882" s="107">
        <v>3</v>
      </c>
      <c r="B8882" s="239"/>
      <c r="C8882" s="5">
        <v>195</v>
      </c>
      <c r="D8882" s="21"/>
      <c r="E8882" s="5"/>
      <c r="F8882" s="6">
        <v>110</v>
      </c>
      <c r="G8882" s="6">
        <f>+F8882</f>
      </c>
      <c r="H8882" s="5">
        <v>1</v>
      </c>
      <c r="I8882" s="102">
        <f>+H8882*G8882</f>
      </c>
      <c r="J8882">
        <f>+H8882*G8882</f>
      </c>
      <c r="W8882">
        <f t="shared" si="971"/>
      </c>
      <c r="X8882">
        <f t="shared" si="972"/>
      </c>
      <c r="Y8882">
        <f t="shared" si="973"/>
      </c>
      <c r="Z8882">
        <f t="shared" si="974"/>
      </c>
    </row>
    <row r="8883" spans="1:26">
      <c r="A8883" s="107">
        <v>4</v>
      </c>
      <c r="B8883" s="239"/>
      <c r="C8883" s="5">
        <v>192</v>
      </c>
      <c r="D8883" s="232"/>
      <c r="E8883" s="232"/>
      <c r="F8883" s="5">
        <v>94</v>
      </c>
      <c r="G8883" s="6">
        <f>+F8883</f>
      </c>
      <c r="H8883" s="5">
        <v>1</v>
      </c>
      <c r="I8883" s="102">
        <f>+H8883*G8883</f>
      </c>
      <c r="J8883">
        <f>+H8883*G8883</f>
      </c>
      <c r="W8883">
        <f t="shared" si="971"/>
      </c>
      <c r="X8883">
        <f t="shared" si="972"/>
      </c>
      <c r="Y8883">
        <f t="shared" si="973"/>
      </c>
      <c r="Z8883">
        <f t="shared" si="974"/>
      </c>
    </row>
    <row r="8884" spans="1:26">
      <c r="A8884" s="107">
        <v>5</v>
      </c>
      <c r="B8884" s="239"/>
      <c r="C8884" s="5">
        <v>139</v>
      </c>
      <c r="D8884" s="232"/>
      <c r="E8884" s="232"/>
      <c r="F8884" s="6">
        <v>103</v>
      </c>
      <c r="G8884" s="6">
        <f>+F8884</f>
      </c>
      <c r="H8884" s="5">
        <v>1</v>
      </c>
      <c r="I8884" s="102">
        <f>+H8884*G8884</f>
      </c>
      <c r="J8884">
        <f>+H8884*G8884</f>
      </c>
      <c r="W8884">
        <f t="shared" si="971"/>
      </c>
      <c r="X8884">
        <f t="shared" si="972"/>
      </c>
      <c r="Y8884">
        <f t="shared" si="973"/>
      </c>
      <c r="Z8884">
        <f t="shared" si="974"/>
      </c>
    </row>
    <row r="8885" spans="1:26">
      <c r="A8885" s="107"/>
      <c r="B8885" s="239"/>
      <c r="C8885" s="232"/>
      <c r="D8885" s="232"/>
      <c r="E8885" s="232"/>
      <c r="F8885" s="5"/>
      <c r="G8885" s="6"/>
      <c r="H8885" s="5"/>
      <c r="I8885" s="102"/>
      <c r="W8885">
        <f t="shared" si="971"/>
      </c>
      <c r="X8885">
        <f t="shared" si="972"/>
      </c>
      <c r="Y8885">
        <f t="shared" si="973"/>
      </c>
      <c r="Z8885">
        <f t="shared" si="974"/>
      </c>
    </row>
    <row r="8886" spans="1:26">
      <c r="A8886" s="107"/>
      <c r="B8886" s="239"/>
      <c r="C8886" s="232"/>
      <c r="D8886" s="232"/>
      <c r="E8886" s="232"/>
      <c r="F8886" s="5"/>
      <c r="G8886" s="6"/>
      <c r="H8886" s="5"/>
      <c r="I8886" s="102"/>
      <c r="W8886">
        <f t="shared" si="971"/>
      </c>
      <c r="X8886">
        <f t="shared" si="972"/>
      </c>
      <c r="Y8886">
        <f t="shared" si="973"/>
      </c>
      <c r="Z8886">
        <f t="shared" si="974"/>
      </c>
    </row>
    <row r="8887" spans="1:26">
      <c r="A8887" s="107"/>
      <c r="B8887" s="239"/>
      <c r="C8887" s="232"/>
      <c r="D8887" s="232"/>
      <c r="E8887" s="232"/>
      <c r="F8887" s="5"/>
      <c r="G8887" s="6"/>
      <c r="H8887" s="5"/>
      <c r="I8887" s="102"/>
      <c r="W8887">
        <f t="shared" si="971"/>
      </c>
      <c r="X8887">
        <f t="shared" si="972"/>
      </c>
      <c r="Y8887">
        <f t="shared" si="973"/>
      </c>
      <c r="Z8887">
        <f t="shared" si="974"/>
      </c>
    </row>
    <row r="8888" spans="1:26">
      <c r="A8888" s="107"/>
      <c r="B8888" s="239"/>
      <c r="C8888" s="232"/>
      <c r="D8888" s="232"/>
      <c r="E8888" s="232"/>
      <c r="F8888" s="5"/>
      <c r="G8888" s="6"/>
      <c r="H8888" s="5"/>
      <c r="I8888" s="102"/>
      <c r="W8888">
        <f t="shared" si="971"/>
      </c>
      <c r="X8888">
        <f t="shared" si="972"/>
      </c>
      <c r="Y8888">
        <f t="shared" si="973"/>
      </c>
      <c r="Z8888">
        <f t="shared" si="974"/>
      </c>
    </row>
    <row r="8889" spans="1:26">
      <c r="A8889" s="107"/>
      <c r="B8889" s="239"/>
      <c r="C8889" s="101"/>
      <c r="D8889" s="137"/>
      <c r="E8889" s="5"/>
      <c r="F8889" s="6"/>
      <c r="G8889" s="6"/>
      <c r="H8889" s="5"/>
      <c r="I8889" s="102"/>
      <c r="W8889">
        <f t="shared" si="971"/>
      </c>
      <c r="X8889">
        <f t="shared" si="972"/>
      </c>
      <c r="Y8889">
        <f t="shared" si="973"/>
      </c>
      <c r="Z8889">
        <f t="shared" si="974"/>
      </c>
    </row>
    <row r="8890" spans="1:26">
      <c r="A8890" s="107"/>
      <c r="B8890" s="234"/>
      <c r="C8890" s="101"/>
      <c r="D8890" s="137"/>
      <c r="E8890" s="5"/>
      <c r="F8890" s="6"/>
      <c r="G8890" s="6"/>
      <c r="H8890" s="5"/>
      <c r="I8890" s="102"/>
      <c r="W8890">
        <f t="shared" si="971"/>
      </c>
      <c r="X8890">
        <f t="shared" si="972"/>
      </c>
      <c r="Y8890">
        <f t="shared" si="973"/>
      </c>
      <c r="Z8890">
        <f t="shared" si="974"/>
      </c>
    </row>
    <row r="8891" spans="1:26">
      <c r="A8891" s="107"/>
      <c r="B8891" s="235"/>
      <c r="C8891" s="236"/>
      <c r="D8891" s="10"/>
      <c r="E8891" s="5"/>
      <c r="F8891" s="186"/>
      <c r="G8891" s="186"/>
      <c r="H8891" s="19"/>
      <c r="I8891" s="102"/>
      <c r="W8891">
        <f t="shared" si="971"/>
      </c>
      <c r="X8891">
        <f t="shared" si="972"/>
      </c>
      <c r="Y8891">
        <f t="shared" si="973"/>
      </c>
      <c r="Z8891">
        <f t="shared" si="974"/>
      </c>
    </row>
    <row r="8892" spans="1:26">
      <c r="A8892" s="107"/>
      <c r="B8892" s="106"/>
      <c r="C8892" s="237"/>
      <c r="D8892" s="184"/>
      <c r="E8892" s="184"/>
      <c r="F8892" s="238"/>
      <c r="G8892" s="186"/>
      <c r="H8892" s="184"/>
      <c r="I8892" s="108"/>
      <c r="W8892">
        <f t="shared" si="971"/>
      </c>
      <c r="X8892">
        <f t="shared" si="972"/>
      </c>
      <c r="Y8892">
        <f t="shared" si="973"/>
      </c>
      <c r="Z8892">
        <f t="shared" si="974"/>
      </c>
    </row>
    <row r="8893" spans="1:26" ht="15.75" thickBot="1">
      <c r="A8893" s="33"/>
      <c r="B8893" s="10"/>
      <c r="C8893" s="10"/>
      <c r="D8893" s="109"/>
      <c r="E8893" s="109"/>
      <c r="F8893" s="109"/>
      <c r="G8893" s="109"/>
      <c r="H8893" s="109"/>
      <c r="I8893" s="110"/>
      <c r="W8893">
        <f t="shared" si="971"/>
      </c>
      <c r="X8893">
        <f t="shared" si="972"/>
      </c>
      <c r="Y8893">
        <f t="shared" si="973"/>
      </c>
      <c r="Z8893">
        <f t="shared" si="974"/>
      </c>
    </row>
    <row r="8894" spans="1:26">
      <c r="A8894" s="33"/>
      <c r="B8894" s="10"/>
      <c r="C8894" s="10"/>
      <c r="D8894" s="91"/>
      <c r="E8894" s="91"/>
      <c r="F8894" s="91"/>
      <c r="G8894" s="92" t="s">
        <v>19</v>
      </c>
      <c r="H8894" s="91"/>
      <c r="I8894" s="111">
        <f>SUM(I8879:I8893)</f>
      </c>
      <c r="J8894">
        <f>SUM(J8880:J8893)</f>
      </c>
      <c r="W8894">
        <f t="shared" si="971"/>
      </c>
      <c r="X8894">
        <f t="shared" si="972"/>
      </c>
      <c r="Y8894">
        <f t="shared" si="973"/>
      </c>
      <c r="Z8894">
        <f t="shared" si="974"/>
      </c>
    </row>
    <row r="8895" spans="1:26">
      <c r="A8895" s="33"/>
      <c r="B8895" s="10"/>
      <c r="C8895" s="10"/>
      <c r="D8895" s="69"/>
      <c r="E8895" s="69"/>
      <c r="F8895" s="69"/>
      <c r="G8895" s="69"/>
      <c r="H8895" s="112"/>
      <c r="I8895" s="61"/>
      <c r="W8895">
        <f t="shared" si="971"/>
      </c>
      <c r="X8895">
        <f t="shared" si="972"/>
      </c>
      <c r="Y8895">
        <f t="shared" si="973"/>
      </c>
      <c r="Z8895">
        <f t="shared" si="974"/>
      </c>
    </row>
    <row r="8896" spans="1:26" ht="15.75" thickBot="1">
      <c r="A8896" s="33"/>
      <c r="B8896" s="11" t="s">
        <v>20</v>
      </c>
      <c r="C8896" s="35"/>
      <c r="D8896" s="35"/>
      <c r="E8896" s="35"/>
      <c r="F8896" s="35"/>
      <c r="G8896" s="35"/>
      <c r="H8896" s="35"/>
      <c r="I8896" s="36"/>
      <c r="W8896">
        <f t="shared" si="971"/>
      </c>
      <c r="X8896">
        <f t="shared" si="972"/>
      </c>
      <c r="Y8896">
        <f t="shared" si="973"/>
      </c>
      <c r="Z8896">
        <f t="shared" si="974"/>
      </c>
    </row>
    <row r="8897" spans="1:26" ht="15.75" thickBot="1">
      <c r="A8897" s="37"/>
      <c r="B8897" s="38"/>
      <c r="C8897" s="39" t="s">
        <v>21</v>
      </c>
      <c r="D8897" s="40">
        <f>SUM(D8879:D8896)</f>
      </c>
      <c r="E8897" s="41">
        <f>IF(H8897=I8897,"OK","NO")</f>
      </c>
      <c r="F8897" s="40">
        <f>SUM(F8880:F8896)</f>
      </c>
      <c r="G8897" s="40">
        <f>SUM(G8879:G8896)</f>
      </c>
      <c r="H8897" s="41">
        <f>SUMPRODUCT(F8879:F8893,H8879:H8893)</f>
      </c>
      <c r="I8897" s="43">
        <f>SUM(I8894:I8896)</f>
      </c>
      <c r="W8897">
        <f t="shared" si="971"/>
      </c>
      <c r="X8897">
        <f t="shared" si="972"/>
      </c>
      <c r="Y8897">
        <f t="shared" si="973"/>
      </c>
      <c r="Z8897">
        <f t="shared" si="974"/>
      </c>
    </row>
    <row r="8898" spans="1:26" ht="15.75" thickBot="1">
      <c r="A8898" s="44"/>
      <c r="B8898" s="116"/>
      <c r="C8898" s="45"/>
      <c r="D8898" s="45"/>
      <c r="E8898" s="45"/>
      <c r="F8898" s="45"/>
      <c r="G8898" s="45"/>
      <c r="H8898" s="45"/>
      <c r="I8898" s="47"/>
      <c r="W8898">
        <f t="shared" si="971"/>
      </c>
      <c r="X8898">
        <f t="shared" si="972"/>
      </c>
      <c r="Y8898">
        <f t="shared" si="973"/>
      </c>
      <c r="Z8898">
        <f t="shared" si="974"/>
      </c>
    </row>
    <row r="8899" spans="1:26">
      <c r="A8899" s="12" t="s">
        <v>315</v>
      </c>
      <c r="B8899" s="12"/>
      <c r="C8899" s="12"/>
      <c r="D8899" s="13"/>
      <c r="E8899" s="14"/>
      <c r="F8899" s="14"/>
      <c r="G8899" s="14"/>
      <c r="H8899" s="2"/>
      <c r="I8899" s="12"/>
      <c r="W8899">
        <f t="shared" si="971"/>
      </c>
      <c r="X8899">
        <f t="shared" si="972"/>
      </c>
      <c r="Y8899">
        <f t="shared" si="973"/>
      </c>
      <c r="Z8899">
        <f t="shared" si="974"/>
      </c>
    </row>
    <row r="8900" spans="1:26">
      <c r="W8900">
        <f t="shared" ref="W8900:W8963" si="976">IF(LEFT($H8900&amp;"",5)="2019-",$H8900,W8899)</f>
      </c>
      <c r="X8900">
        <f t="shared" ref="X8900:X8963" si="977">IF($W8900="",0,IF(COUNTIF($AB$2:$AB$80,$W8900)&gt;0,1,0))</f>
      </c>
      <c r="Y8900">
        <f t="shared" ref="Y8900:Y8963" si="978">IF($C8900="","",UPPER(TRIM(IFERROR(LEFT($C8900&amp;"",FIND("/",$C8900&amp;"")-1),$C8900&amp;""))))</f>
      </c>
      <c r="Z8900">
        <f t="shared" ref="Z8900:Z8963" si="979">IFERROR(IF(ISNUMBER($G8900),$G8900,0),0)</f>
      </c>
    </row>
    <row r="8901" spans="1:26">
      <c r="W8901">
        <f t="shared" si="976"/>
      </c>
      <c r="X8901">
        <f t="shared" si="977"/>
      </c>
      <c r="Y8901">
        <f t="shared" si="978"/>
      </c>
      <c r="Z8901">
        <f t="shared" si="979"/>
      </c>
    </row>
    <row r="8902" spans="1:26">
      <c r="A8902" s="1562" t="s">
        <v>0</v>
      </c>
      <c r="B8902" s="1562"/>
      <c r="C8902" s="1562"/>
      <c r="D8902" s="1562"/>
      <c r="E8902" s="1562"/>
      <c r="F8902" s="1562"/>
      <c r="G8902" s="1562"/>
      <c r="H8902" s="1562"/>
      <c r="I8902" s="1562"/>
      <c r="W8902">
        <f t="shared" si="976"/>
      </c>
      <c r="X8902">
        <f t="shared" si="977"/>
      </c>
      <c r="Y8902">
        <f t="shared" si="978"/>
      </c>
      <c r="Z8902">
        <f t="shared" si="979"/>
      </c>
    </row>
    <row r="8903" spans="1:26">
      <c r="W8903">
        <f t="shared" si="976"/>
      </c>
      <c r="X8903">
        <f t="shared" si="977"/>
      </c>
      <c r="Y8903">
        <f t="shared" si="978"/>
      </c>
      <c r="Z8903">
        <f t="shared" si="979"/>
      </c>
    </row>
    <row r="8904" spans="1:26">
      <c r="A8904" s="1" t="s">
        <v>1</v>
      </c>
      <c r="B8904" s="124"/>
      <c r="C8904" s="124"/>
      <c r="D8904" s="124"/>
      <c r="E8904" s="124"/>
      <c r="G8904" s="2" t="s">
        <v>2</v>
      </c>
      <c r="H8904" s="3" t="s">
        <v>2043</v>
      </c>
      <c r="I8904" s="124"/>
      <c r="W8904">
        <f t="shared" si="976"/>
      </c>
      <c r="X8904">
        <f t="shared" si="977"/>
      </c>
      <c r="Y8904">
        <f t="shared" si="978"/>
      </c>
      <c r="Z8904">
        <f t="shared" si="979"/>
      </c>
    </row>
    <row r="8905" spans="1:26">
      <c r="A8905" s="22" t="inlineStr">
        <is>
          <t>Dealer-069</t>
        </is>
      </c>
      <c r="F8905" s="4" t="s">
        <v>3</v>
      </c>
      <c r="G8905" s="2"/>
      <c r="H8905" s="1" t="s">
        <v>246</v>
      </c>
      <c r="W8905">
        <f t="shared" si="976"/>
      </c>
      <c r="X8905">
        <f t="shared" si="977"/>
      </c>
      <c r="Y8905">
        <f t="shared" si="978"/>
      </c>
      <c r="Z8905">
        <f t="shared" si="979"/>
      </c>
    </row>
    <row r="8906" spans="1:26">
      <c r="A8906" s="160" t="inlineStr">
        <is>
          <t>Address line (redacted)</t>
        </is>
      </c>
      <c r="B8906" s="1"/>
      <c r="F8906" s="161"/>
      <c r="G8906" s="161"/>
      <c r="H8906" s="161"/>
      <c r="W8906">
        <f t="shared" si="976"/>
      </c>
      <c r="X8906">
        <f t="shared" si="977"/>
      </c>
      <c r="Y8906">
        <f t="shared" si="978"/>
      </c>
      <c r="Z8906">
        <f t="shared" si="979"/>
      </c>
    </row>
    <row r="8907" spans="1:26">
      <c r="A8907" s="160"/>
      <c r="B8907" s="1"/>
      <c r="W8907">
        <f t="shared" si="976"/>
      </c>
      <c r="X8907">
        <f t="shared" si="977"/>
      </c>
      <c r="Y8907">
        <f t="shared" si="978"/>
      </c>
      <c r="Z8907">
        <f t="shared" si="979"/>
      </c>
    </row>
    <row r="8908" spans="1:26">
      <c r="A8908" s="1" t="s">
        <v>5</v>
      </c>
      <c r="W8908">
        <f t="shared" si="976"/>
      </c>
      <c r="X8908">
        <f t="shared" si="977"/>
      </c>
      <c r="Y8908">
        <f t="shared" si="978"/>
      </c>
      <c r="Z8908">
        <f t="shared" si="979"/>
      </c>
    </row>
    <row r="8909" spans="1:26">
      <c r="A8909" s="1" t="s">
        <v>6</v>
      </c>
      <c r="W8909">
        <f t="shared" si="976"/>
      </c>
      <c r="X8909">
        <f t="shared" si="977"/>
      </c>
      <c r="Y8909">
        <f t="shared" si="978"/>
      </c>
      <c r="Z8909">
        <f t="shared" si="979"/>
      </c>
    </row>
    <row r="8910" spans="1:26" ht="15.75" thickBot="1">
      <c r="A8910" s="1" t="s">
        <v>7</v>
      </c>
      <c r="W8910">
        <f t="shared" si="976"/>
      </c>
      <c r="X8910">
        <f t="shared" si="977"/>
      </c>
      <c r="Y8910">
        <f t="shared" si="978"/>
      </c>
      <c r="Z8910">
        <f t="shared" si="979"/>
      </c>
    </row>
    <row r="8911" spans="1:26" ht="24.75" thickBot="1">
      <c r="A8911" s="162" t="s">
        <v>8</v>
      </c>
      <c r="B8911" s="163" t="s">
        <v>9</v>
      </c>
      <c r="C8911" s="163" t="s">
        <v>10</v>
      </c>
      <c r="D8911" s="164" t="s">
        <v>11</v>
      </c>
      <c r="E8911" s="164" t="s">
        <v>12</v>
      </c>
      <c r="F8911" s="164" t="s">
        <v>13</v>
      </c>
      <c r="G8911" s="164" t="s">
        <v>14</v>
      </c>
      <c r="H8911" s="165" t="s">
        <v>15</v>
      </c>
      <c r="I8911" s="166" t="s">
        <v>16</v>
      </c>
      <c r="W8911">
        <f t="shared" si="976"/>
      </c>
      <c r="X8911">
        <f t="shared" si="977"/>
      </c>
      <c r="Y8911">
        <f t="shared" si="978"/>
      </c>
      <c r="Z8911">
        <f t="shared" si="979"/>
      </c>
    </row>
    <row r="8912" spans="1:26">
      <c r="A8912" s="167"/>
      <c r="B8912" s="1566" t="s">
        <v>18</v>
      </c>
      <c r="C8912" s="1567"/>
      <c r="D8912" s="168"/>
      <c r="E8912" s="169"/>
      <c r="F8912" s="5"/>
      <c r="G8912" s="6"/>
      <c r="H8912" s="19"/>
      <c r="I8912" s="58"/>
      <c r="W8912">
        <f t="shared" si="976"/>
      </c>
      <c r="X8912">
        <f t="shared" si="977"/>
      </c>
      <c r="Y8912">
        <f t="shared" si="978"/>
      </c>
      <c r="Z8912">
        <f t="shared" si="979"/>
      </c>
    </row>
    <row r="8913" spans="1:26" ht="24">
      <c r="A8913" s="19"/>
      <c r="B8913" s="8" t="s">
        <v>2046</v>
      </c>
      <c r="C8913" s="9" t="s">
        <v>2047</v>
      </c>
      <c r="D8913" s="532">
        <v>1</v>
      </c>
      <c r="E8913" s="16">
        <v>4</v>
      </c>
      <c r="F8913">
        <f>+E8913*D8913</f>
      </c>
      <c r="G8913" s="9">
        <f>+E8913*D8913</f>
      </c>
      <c r="H8913" s="5">
        <v>1</v>
      </c>
      <c r="I8913" s="58">
        <f>+H8913*G8913</f>
      </c>
      <c r="W8913">
        <f t="shared" si="976"/>
      </c>
      <c r="X8913">
        <f t="shared" si="977"/>
      </c>
      <c r="Y8913">
        <f t="shared" si="978"/>
      </c>
      <c r="Z8913">
        <f t="shared" si="979"/>
      </c>
    </row>
    <row r="8914" spans="1:26">
      <c r="A8914" s="167"/>
      <c r="B8914" s="1563" t="s">
        <v>369</v>
      </c>
      <c r="C8914" s="1563"/>
      <c r="D8914" s="9"/>
      <c r="E8914" s="5"/>
      <c r="F8914" s="16"/>
      <c r="G8914" s="5"/>
      <c r="H8914" s="16"/>
      <c r="I8914" s="58"/>
      <c r="W8914">
        <f t="shared" si="976"/>
      </c>
      <c r="X8914">
        <f t="shared" si="977"/>
      </c>
      <c r="Y8914">
        <f t="shared" si="978"/>
      </c>
      <c r="Z8914">
        <f t="shared" si="979"/>
      </c>
    </row>
    <row r="8915" spans="1:26" ht="24">
      <c r="A8915" s="167"/>
      <c r="B8915" s="20" t="s">
        <v>2045</v>
      </c>
      <c r="C8915" s="9" t="s">
        <v>370</v>
      </c>
      <c r="D8915">
        <v>4</v>
      </c>
      <c r="E8915" s="5">
        <v>25</v>
      </c>
      <c r="F8915">
        <f>+E8915*D8915</f>
      </c>
      <c r="G8915" s="9">
        <f>+E8915*D8915</f>
      </c>
      <c r="H8915" s="7">
        <v>1</v>
      </c>
      <c r="I8915" s="58">
        <f>+H8915*G8915</f>
      </c>
      <c r="W8915">
        <f t="shared" si="976"/>
      </c>
      <c r="X8915">
        <f t="shared" si="977"/>
      </c>
      <c r="Y8915">
        <f t="shared" si="978"/>
      </c>
      <c r="Z8915">
        <f t="shared" si="979"/>
      </c>
    </row>
    <row r="8916" spans="1:26">
      <c r="A8916" s="167"/>
      <c r="B8916" s="1563" t="s">
        <v>384</v>
      </c>
      <c r="C8916" s="1563"/>
      <c r="D8916" s="5"/>
      <c r="E8916" s="16"/>
      <c r="F8916" s="16"/>
      <c r="G8916" s="5"/>
      <c r="H8916" s="5"/>
      <c r="I8916" s="58"/>
      <c r="W8916">
        <f t="shared" si="976"/>
      </c>
      <c r="X8916">
        <f t="shared" si="977"/>
      </c>
      <c r="Y8916">
        <f t="shared" si="978"/>
      </c>
      <c r="Z8916">
        <f t="shared" si="979"/>
      </c>
    </row>
    <row r="8917" spans="1:26" ht="60.75">
      <c r="A8917" s="167"/>
      <c r="B8917" s="18" t="s">
        <v>2048</v>
      </c>
      <c r="C8917" s="158" t="s">
        <v>2049</v>
      </c>
      <c r="D8917" s="159"/>
      <c r="F8917" s="16">
        <v>10</v>
      </c>
      <c r="G8917" s="5">
        <f>+F8917</f>
      </c>
      <c r="H8917" s="19">
        <v>1</v>
      </c>
      <c r="I8917" s="58">
        <f>+H8917*G8917</f>
      </c>
      <c r="K8917">
        <v>190.5</v>
      </c>
      <c r="W8917">
        <f t="shared" si="976"/>
      </c>
      <c r="X8917">
        <f t="shared" si="977"/>
      </c>
      <c r="Y8917">
        <f t="shared" si="978"/>
      </c>
      <c r="Z8917">
        <f t="shared" si="979"/>
      </c>
    </row>
    <row r="8918" spans="1:26">
      <c r="A8918" s="167"/>
      <c r="B8918" s="383"/>
      <c r="C8918" s="384"/>
      <c r="D8918" s="5"/>
      <c r="E8918" s="5"/>
      <c r="F8918" s="16"/>
      <c r="G8918" s="5"/>
      <c r="H8918" s="16"/>
      <c r="I8918" s="58"/>
      <c r="K8918">
        <v>13.5</v>
      </c>
      <c r="N8918">
        <f>32250+150</f>
      </c>
      <c r="W8918">
        <f t="shared" si="976"/>
      </c>
      <c r="X8918">
        <f t="shared" si="977"/>
      </c>
      <c r="Y8918">
        <f t="shared" si="978"/>
      </c>
      <c r="Z8918">
        <f t="shared" si="979"/>
      </c>
    </row>
    <row r="8919" spans="1:26">
      <c r="A8919" s="167"/>
      <c r="B8919" s="1563" t="s">
        <v>17</v>
      </c>
      <c r="C8919" s="1563"/>
      <c r="D8919" s="168"/>
      <c r="E8919" s="5"/>
      <c r="F8919" s="6"/>
      <c r="G8919" s="5"/>
      <c r="H8919" s="5"/>
      <c r="I8919" s="102"/>
      <c r="K8919">
        <f>+K8918+K8917</f>
      </c>
      <c r="W8919">
        <f t="shared" si="976"/>
      </c>
      <c r="X8919">
        <f t="shared" si="977"/>
      </c>
      <c r="Y8919">
        <f t="shared" si="978"/>
      </c>
      <c r="Z8919">
        <f t="shared" si="979"/>
      </c>
    </row>
    <row r="8920" spans="1:26">
      <c r="A8920" s="167"/>
      <c r="B8920" s="8" t="s">
        <v>380</v>
      </c>
      <c r="C8920" s="5" t="s">
        <v>381</v>
      </c>
      <c r="D8920">
        <v>1</v>
      </c>
      <c r="E8920" s="5">
        <v>5</v>
      </c>
      <c r="F8920">
        <f>+E8920*D8920</f>
      </c>
      <c r="G8920" s="9">
        <f>+E8920*D8920</f>
      </c>
      <c r="H8920" s="5">
        <v>1</v>
      </c>
      <c r="I8920" s="58">
        <f>+H8920*G8920</f>
      </c>
      <c r="M8920">
        <f>150/19</f>
      </c>
      <c r="W8920">
        <f t="shared" si="976"/>
      </c>
      <c r="X8920">
        <f t="shared" si="977"/>
      </c>
      <c r="Y8920">
        <f t="shared" si="978"/>
      </c>
      <c r="Z8920">
        <f t="shared" si="979"/>
      </c>
    </row>
    <row r="8921" spans="1:26">
      <c r="A8921" s="167"/>
      <c r="B8921" s="8"/>
      <c r="C8921" s="5"/>
      <c r="D8921" s="65"/>
      <c r="E8921" s="5"/>
      <c r="F8921" s="16"/>
      <c r="G8921" s="5"/>
      <c r="H8921" s="5"/>
      <c r="I8921" s="102"/>
      <c r="W8921">
        <f t="shared" si="976"/>
      </c>
      <c r="X8921">
        <f t="shared" si="977"/>
      </c>
      <c r="Y8921">
        <f t="shared" si="978"/>
      </c>
      <c r="Z8921">
        <f t="shared" si="979"/>
      </c>
    </row>
    <row r="8922" spans="1:26">
      <c r="A8922" s="167"/>
      <c r="B8922" s="8"/>
      <c r="C8922" s="5"/>
      <c r="D8922" s="65"/>
      <c r="E8922" s="5"/>
      <c r="F8922" s="16"/>
      <c r="G8922" s="5"/>
      <c r="H8922" s="5"/>
      <c r="I8922" s="102"/>
      <c r="W8922">
        <f t="shared" si="976"/>
      </c>
      <c r="X8922">
        <f t="shared" si="977"/>
      </c>
      <c r="Y8922">
        <f t="shared" si="978"/>
      </c>
      <c r="Z8922">
        <f t="shared" si="979"/>
      </c>
    </row>
    <row r="8923" spans="1:26">
      <c r="A8923" s="167"/>
      <c r="B8923" s="8"/>
      <c r="C8923" s="5"/>
      <c r="D8923" s="168"/>
      <c r="E8923" s="5"/>
      <c r="F8923" s="6"/>
      <c r="G8923" s="5"/>
      <c r="H8923" s="5"/>
      <c r="I8923" s="102"/>
      <c r="W8923">
        <f t="shared" si="976"/>
      </c>
      <c r="X8923">
        <f t="shared" si="977"/>
      </c>
      <c r="Y8923">
        <f t="shared" si="978"/>
      </c>
      <c r="Z8923">
        <f t="shared" si="979"/>
      </c>
    </row>
    <row r="8924" spans="1:26">
      <c r="A8924" s="167"/>
      <c r="B8924" s="1568" t="s">
        <v>304</v>
      </c>
      <c r="C8924" s="1569"/>
      <c r="D8924" s="59"/>
      <c r="E8924" s="170"/>
      <c r="F8924" s="53"/>
      <c r="G8924" s="127"/>
      <c r="H8924" s="5"/>
      <c r="I8924" s="102"/>
      <c r="W8924">
        <f t="shared" si="976"/>
      </c>
      <c r="X8924">
        <f t="shared" si="977"/>
      </c>
      <c r="Y8924">
        <f t="shared" si="978"/>
      </c>
      <c r="Z8924">
        <f t="shared" si="979"/>
      </c>
    </row>
    <row r="8925" spans="1:26">
      <c r="A8925" s="167"/>
      <c r="B8925" s="1590"/>
      <c r="C8925" s="1591"/>
      <c r="D8925" s="59"/>
      <c r="E8925" s="21"/>
      <c r="F8925" s="5"/>
      <c r="G8925" s="127"/>
      <c r="H8925" s="5"/>
      <c r="I8925" s="102"/>
      <c r="W8925">
        <f t="shared" si="976"/>
      </c>
      <c r="X8925">
        <f t="shared" si="977"/>
      </c>
      <c r="Y8925">
        <f t="shared" si="978"/>
      </c>
      <c r="Z8925">
        <f t="shared" si="979"/>
      </c>
    </row>
    <row r="8926" spans="1:26" ht="15.75" thickBot="1">
      <c r="A8926" s="33"/>
      <c r="B8926" s="17"/>
      <c r="C8926" s="88"/>
      <c r="D8926" s="23"/>
      <c r="E8926" s="23"/>
      <c r="F8926" s="171"/>
      <c r="G8926" s="24"/>
      <c r="H8926" s="23"/>
      <c r="I8926" s="172"/>
      <c r="W8926">
        <f t="shared" si="976"/>
      </c>
      <c r="X8926">
        <f t="shared" si="977"/>
      </c>
      <c r="Y8926">
        <f t="shared" si="978"/>
      </c>
      <c r="Z8926">
        <f t="shared" si="979"/>
      </c>
    </row>
    <row r="8927" spans="1:26">
      <c r="A8927" s="37"/>
      <c r="B8927" s="17"/>
      <c r="C8927" s="10"/>
      <c r="D8927" s="91"/>
      <c r="E8927" s="91"/>
      <c r="F8927" s="91"/>
      <c r="G8927" s="92" t="s">
        <v>19</v>
      </c>
      <c r="H8927" s="91"/>
      <c r="I8927" s="111">
        <f>SUM(I8912:I8926)</f>
      </c>
      <c r="K8927" t="s">
        <v>2044</v>
      </c>
      <c r="W8927">
        <f t="shared" si="976"/>
      </c>
      <c r="X8927">
        <f t="shared" si="977"/>
      </c>
      <c r="Y8927">
        <f t="shared" si="978"/>
      </c>
      <c r="Z8927">
        <f t="shared" si="979"/>
      </c>
    </row>
    <row r="8928" spans="1:26" ht="15.75" thickBot="1">
      <c r="A8928" s="33"/>
      <c r="B8928" s="11" t="s">
        <v>20</v>
      </c>
      <c r="C8928" s="35"/>
      <c r="D8928" s="35"/>
      <c r="E8928" s="173"/>
      <c r="F8928" s="173"/>
      <c r="G8928" s="173"/>
      <c r="H8928" s="173"/>
      <c r="I8928" s="174"/>
      <c r="W8928">
        <f t="shared" si="976"/>
      </c>
      <c r="X8928">
        <f t="shared" si="977"/>
      </c>
      <c r="Y8928">
        <f t="shared" si="978"/>
      </c>
      <c r="Z8928">
        <f t="shared" si="979"/>
      </c>
    </row>
    <row r="8929" spans="1:26" ht="15.75" thickBot="1">
      <c r="A8929" s="175"/>
      <c r="B8929" s="38" t="s">
        <v>387</v>
      </c>
      <c r="C8929" s="39" t="s">
        <v>21</v>
      </c>
      <c r="D8929" s="40">
        <f>SUM(D8912:D8928)</f>
      </c>
      <c r="E8929" s="41">
        <f>IF(H8929=I8929,"OK","NO")</f>
      </c>
      <c r="F8929" s="176">
        <f>SUM(F8912:F8928)</f>
      </c>
      <c r="G8929" s="40">
        <f>SUM(G8912:G8928)</f>
      </c>
      <c r="H8929" s="41">
        <f>SUMPRODUCT(F8912:F8926,H8912:H8926)</f>
      </c>
      <c r="I8929" s="43">
        <f>SUM(I8927:I8928)</f>
      </c>
      <c r="W8929">
        <f t="shared" si="976"/>
      </c>
      <c r="X8929">
        <f t="shared" si="977"/>
      </c>
      <c r="Y8929">
        <f t="shared" si="978"/>
      </c>
      <c r="Z8929">
        <f t="shared" si="979"/>
      </c>
    </row>
    <row r="8930" spans="1:26" ht="15.75" thickBot="1">
      <c r="A8930" s="44"/>
      <c r="B8930" s="177" t="s">
        <v>388</v>
      </c>
      <c r="C8930" s="45"/>
      <c r="D8930" s="45"/>
      <c r="E8930" s="45"/>
      <c r="F8930" s="45"/>
      <c r="G8930" s="45"/>
      <c r="H8930" s="117"/>
      <c r="I8930" s="47"/>
      <c r="W8930">
        <f t="shared" si="976"/>
      </c>
      <c r="X8930">
        <f t="shared" si="977"/>
      </c>
      <c r="Y8930">
        <f t="shared" si="978"/>
      </c>
      <c r="Z8930">
        <f t="shared" si="979"/>
      </c>
    </row>
    <row r="8931" spans="1:26">
      <c r="A8931" s="12" t="s">
        <v>315</v>
      </c>
      <c r="B8931" s="12"/>
      <c r="C8931" s="12"/>
      <c r="D8931" s="13"/>
      <c r="E8931" s="14" t="s">
        <v>301</v>
      </c>
      <c r="F8931" s="14"/>
      <c r="G8931" s="14"/>
      <c r="H8931" s="2"/>
      <c r="I8931" s="12"/>
      <c r="W8931">
        <f t="shared" si="976"/>
      </c>
      <c r="X8931">
        <f t="shared" si="977"/>
      </c>
      <c r="Y8931">
        <f t="shared" si="978"/>
      </c>
      <c r="Z8931">
        <f t="shared" si="979"/>
      </c>
    </row>
    <row r="8932" spans="1:26">
      <c r="W8932">
        <f t="shared" si="976"/>
      </c>
      <c r="X8932">
        <f t="shared" si="977"/>
      </c>
      <c r="Y8932">
        <f t="shared" si="978"/>
      </c>
      <c r="Z8932">
        <f t="shared" si="979"/>
      </c>
    </row>
    <row r="8933" spans="1:26">
      <c r="W8933">
        <f t="shared" si="976"/>
      </c>
      <c r="X8933">
        <f t="shared" si="977"/>
      </c>
      <c r="Y8933">
        <f t="shared" si="978"/>
      </c>
      <c r="Z8933">
        <f t="shared" si="979"/>
      </c>
    </row>
    <row r="8934" spans="1:26">
      <c r="W8934">
        <f t="shared" si="976"/>
      </c>
      <c r="X8934">
        <f t="shared" si="977"/>
      </c>
      <c r="Y8934">
        <f t="shared" si="978"/>
      </c>
      <c r="Z8934">
        <f t="shared" si="979"/>
      </c>
    </row>
    <row r="8935" spans="1:26">
      <c r="A8935" s="1562" t="s">
        <v>0</v>
      </c>
      <c r="B8935" s="1562"/>
      <c r="C8935" s="1562"/>
      <c r="D8935" s="1562"/>
      <c r="E8935" s="1562"/>
      <c r="F8935" s="1562"/>
      <c r="G8935" s="1562"/>
      <c r="H8935" s="1562"/>
      <c r="I8935" s="1562"/>
      <c r="W8935">
        <f t="shared" si="976"/>
      </c>
      <c r="X8935">
        <f t="shared" si="977"/>
      </c>
      <c r="Y8935">
        <f t="shared" si="978"/>
      </c>
      <c r="Z8935">
        <f t="shared" si="979"/>
      </c>
    </row>
    <row r="8936" spans="1:26">
      <c r="W8936">
        <f t="shared" si="976"/>
      </c>
      <c r="X8936">
        <f t="shared" si="977"/>
      </c>
      <c r="Y8936">
        <f t="shared" si="978"/>
      </c>
      <c r="Z8936">
        <f t="shared" si="979"/>
      </c>
    </row>
    <row r="8937" spans="1:26">
      <c r="W8937">
        <f t="shared" si="976"/>
      </c>
      <c r="X8937">
        <f t="shared" si="977"/>
      </c>
      <c r="Y8937">
        <f t="shared" si="978"/>
      </c>
      <c r="Z8937">
        <f t="shared" si="979"/>
      </c>
    </row>
    <row r="8938" spans="1:26">
      <c r="A8938" s="1" t="s">
        <v>1</v>
      </c>
      <c r="B8938" s="1"/>
      <c r="G8938" s="489" t="s">
        <v>2</v>
      </c>
      <c r="H8938" s="3" t="s">
        <v>2050</v>
      </c>
      <c r="W8938">
        <f t="shared" si="976"/>
      </c>
      <c r="X8938">
        <f t="shared" si="977"/>
      </c>
      <c r="Y8938">
        <f t="shared" si="978"/>
      </c>
      <c r="Z8938">
        <f t="shared" si="979"/>
      </c>
    </row>
    <row r="8939" spans="1:26">
      <c r="A8939" s="1" t="inlineStr">
        <is>
          <t>Dealer-166</t>
        </is>
      </c>
      <c r="B8939" s="1"/>
      <c r="F8939" s="4"/>
      <c r="G8939" s="488" t="s">
        <v>1440</v>
      </c>
      <c r="H8939" s="582" t="s">
        <v>247</v>
      </c>
      <c r="W8939">
        <f t="shared" si="976"/>
      </c>
      <c r="X8939">
        <f t="shared" si="977"/>
      </c>
      <c r="Y8939">
        <f t="shared" si="978"/>
      </c>
      <c r="Z8939">
        <f t="shared" si="979"/>
      </c>
    </row>
    <row r="8940" spans="1:26">
      <c r="A8940" s="1" t="inlineStr">
        <is>
          <t>Address line (redacted)</t>
        </is>
      </c>
      <c r="B8940" s="1"/>
      <c r="H8940" s="22"/>
      <c r="W8940">
        <f t="shared" si="976"/>
      </c>
      <c r="X8940">
        <f t="shared" si="977"/>
      </c>
      <c r="Y8940">
        <f t="shared" si="978"/>
      </c>
      <c r="Z8940">
        <f t="shared" si="979"/>
      </c>
    </row>
    <row r="8941" spans="1:26">
      <c r="A8941" s="1" t="inlineStr">
        <is>
          <t>Address line (redacted)</t>
        </is>
      </c>
      <c r="B8941" s="1"/>
      <c r="D8941" s="85"/>
      <c r="E8941" s="85"/>
      <c r="F8941" s="85"/>
      <c r="G8941" s="85"/>
      <c r="H8941" s="85"/>
      <c r="W8941">
        <f t="shared" si="976"/>
      </c>
      <c r="X8941">
        <f t="shared" si="977"/>
      </c>
      <c r="Y8941">
        <f t="shared" si="978"/>
      </c>
      <c r="Z8941">
        <f t="shared" si="979"/>
      </c>
    </row>
    <row r="8942" spans="1:26">
      <c r="A8942" s="12" t="s">
        <v>299</v>
      </c>
      <c r="B8942" s="86" t="inlineStr">
        <is>
          <t>GSTIN-MASKED</t>
        </is>
      </c>
      <c r="D8942" s="85"/>
      <c r="E8942" s="85"/>
      <c r="F8942" s="85"/>
      <c r="G8942" s="85"/>
      <c r="H8942" s="85"/>
      <c r="W8942">
        <f t="shared" si="976"/>
      </c>
      <c r="X8942">
        <f t="shared" si="977"/>
      </c>
      <c r="Y8942">
        <f t="shared" si="978"/>
      </c>
      <c r="Z8942">
        <f t="shared" si="979"/>
      </c>
    </row>
    <row r="8943" spans="1:26">
      <c r="D8943" s="85"/>
      <c r="E8943" s="85"/>
      <c r="F8943" s="85"/>
      <c r="G8943" s="85"/>
      <c r="H8943" s="85"/>
      <c r="W8943">
        <f t="shared" si="976"/>
      </c>
      <c r="X8943">
        <f t="shared" si="977"/>
      </c>
      <c r="Y8943">
        <f t="shared" si="978"/>
      </c>
      <c r="Z8943">
        <f t="shared" si="979"/>
      </c>
    </row>
    <row r="8944" spans="1:26">
      <c r="W8944">
        <f t="shared" si="976"/>
      </c>
      <c r="X8944">
        <f t="shared" si="977"/>
      </c>
      <c r="Y8944">
        <f t="shared" si="978"/>
      </c>
      <c r="Z8944">
        <f t="shared" si="979"/>
      </c>
    </row>
    <row r="8945" spans="1:26">
      <c r="A8945" s="1" t="s">
        <v>5</v>
      </c>
      <c r="W8945">
        <f t="shared" si="976"/>
      </c>
      <c r="X8945">
        <f t="shared" si="977"/>
      </c>
      <c r="Y8945">
        <f t="shared" si="978"/>
      </c>
      <c r="Z8945">
        <f t="shared" si="979"/>
      </c>
    </row>
    <row r="8946" spans="1:26">
      <c r="A8946" s="1" t="s">
        <v>6</v>
      </c>
      <c r="W8946">
        <f t="shared" si="976"/>
      </c>
      <c r="X8946">
        <f t="shared" si="977"/>
      </c>
      <c r="Y8946">
        <f t="shared" si="978"/>
      </c>
      <c r="Z8946">
        <f t="shared" si="979"/>
      </c>
    </row>
    <row r="8947" spans="1:26">
      <c r="A8947" s="1" t="s">
        <v>7</v>
      </c>
      <c r="W8947">
        <f t="shared" si="976"/>
      </c>
      <c r="X8947">
        <f t="shared" si="977"/>
      </c>
      <c r="Y8947">
        <f t="shared" si="978"/>
      </c>
      <c r="Z8947">
        <f t="shared" si="979"/>
      </c>
    </row>
    <row r="8948" spans="1:26" ht="24">
      <c r="A8948" s="179" t="s">
        <v>8</v>
      </c>
      <c r="B8948" s="180" t="s">
        <v>9</v>
      </c>
      <c r="C8948" s="180" t="s">
        <v>10</v>
      </c>
      <c r="D8948" s="181" t="s">
        <v>11</v>
      </c>
      <c r="E8948" s="181" t="s">
        <v>12</v>
      </c>
      <c r="F8948" s="181" t="s">
        <v>13</v>
      </c>
      <c r="G8948" s="181" t="s">
        <v>14</v>
      </c>
      <c r="H8948" s="179" t="s">
        <v>15</v>
      </c>
      <c r="I8948" s="182" t="s">
        <v>16</v>
      </c>
      <c r="W8948">
        <f t="shared" si="976"/>
      </c>
      <c r="X8948">
        <f t="shared" si="977"/>
      </c>
      <c r="Y8948">
        <f t="shared" si="978"/>
      </c>
      <c r="Z8948">
        <f t="shared" si="979"/>
      </c>
    </row>
    <row r="8949" spans="1:26">
      <c r="A8949" s="5"/>
      <c r="B8949" s="1564" t="s">
        <v>18</v>
      </c>
      <c r="C8949" s="1565"/>
      <c r="D8949" s="5"/>
      <c r="E8949" s="5"/>
      <c r="F8949" s="21"/>
      <c r="G8949" s="6"/>
      <c r="H8949" s="5"/>
      <c r="I8949" s="183"/>
      <c r="W8949">
        <f t="shared" si="976"/>
      </c>
      <c r="X8949">
        <f t="shared" si="977"/>
      </c>
      <c r="Y8949">
        <f t="shared" si="978"/>
      </c>
      <c r="Z8949">
        <f t="shared" si="979"/>
      </c>
    </row>
    <row r="8950" spans="1:26">
      <c r="A8950" s="5">
        <v>1</v>
      </c>
      <c r="B8950" s="95" t="s">
        <v>318</v>
      </c>
      <c r="C8950" s="9" t="s">
        <v>319</v>
      </c>
      <c r="D8950" s="5">
        <v>1</v>
      </c>
      <c r="E8950" s="5">
        <v>4</v>
      </c>
      <c r="F8950" s="21">
        <f>+E8950*D8950</f>
      </c>
      <c r="G8950" s="6">
        <f>+E8950*D8950</f>
      </c>
      <c r="H8950" s="16">
        <v>1</v>
      </c>
      <c r="I8950" s="183">
        <f>+H8950*G8950</f>
      </c>
      <c r="J8950">
        <v>112</v>
      </c>
      <c r="K8950">
        <f>+H8950-J8950</f>
      </c>
      <c r="L8950">
        <f>+K8950*G8950</f>
      </c>
      <c r="W8950">
        <f t="shared" si="976"/>
      </c>
      <c r="X8950">
        <f t="shared" si="977"/>
      </c>
      <c r="Y8950">
        <f t="shared" si="978"/>
      </c>
      <c r="Z8950">
        <f t="shared" si="979"/>
      </c>
    </row>
    <row r="8951" spans="1:26">
      <c r="A8951" s="5">
        <v>2</v>
      </c>
      <c r="B8951" s="95" t="s">
        <v>277</v>
      </c>
      <c r="C8951" s="9" t="s">
        <v>278</v>
      </c>
      <c r="D8951" s="5">
        <v>2</v>
      </c>
      <c r="E8951" s="5">
        <v>4</v>
      </c>
      <c r="F8951" s="21">
        <f t="shared" ref="F8951:F8958" si="980">+E8951*D8951</f>
      </c>
      <c r="G8951" s="6">
        <f t="shared" ref="G8951:G8958" si="981">+E8951*D8951</f>
      </c>
      <c r="H8951" s="16">
        <v>1</v>
      </c>
      <c r="I8951" s="183">
        <f t="shared" ref="I8951:I8959" si="982">+H8951*G8951</f>
      </c>
      <c r="J8951">
        <v>112</v>
      </c>
      <c r="K8951">
        <f t="shared" ref="K8951:K8959" si="983">+H8951-J8951</f>
      </c>
      <c r="L8951">
        <f t="shared" ref="L8951:L8959" si="984">+K8951*G8951</f>
      </c>
      <c r="W8951">
        <f t="shared" si="976"/>
      </c>
      <c r="X8951">
        <f t="shared" si="977"/>
      </c>
      <c r="Y8951">
        <f t="shared" si="978"/>
      </c>
      <c r="Z8951">
        <f t="shared" si="979"/>
      </c>
    </row>
    <row r="8952" spans="1:26">
      <c r="A8952" s="5">
        <v>3</v>
      </c>
      <c r="B8952" s="95" t="s">
        <v>1040</v>
      </c>
      <c r="C8952" s="101" t="s">
        <v>1041</v>
      </c>
      <c r="D8952" s="5">
        <v>1</v>
      </c>
      <c r="E8952" s="5">
        <v>4</v>
      </c>
      <c r="F8952" s="21">
        <f t="shared" si="980"/>
      </c>
      <c r="G8952" s="6">
        <f t="shared" si="981"/>
      </c>
      <c r="H8952" s="16">
        <v>1</v>
      </c>
      <c r="I8952" s="183">
        <f t="shared" si="982"/>
      </c>
      <c r="J8952">
        <v>112</v>
      </c>
      <c r="K8952">
        <f t="shared" si="983"/>
      </c>
      <c r="L8952">
        <f t="shared" si="984"/>
      </c>
      <c r="W8952">
        <f t="shared" si="976"/>
      </c>
      <c r="X8952">
        <f t="shared" si="977"/>
      </c>
      <c r="Y8952">
        <f t="shared" si="978"/>
      </c>
      <c r="Z8952">
        <f t="shared" si="979"/>
      </c>
    </row>
    <row r="8953" spans="1:26">
      <c r="A8953" s="5">
        <v>4</v>
      </c>
      <c r="B8953" s="8" t="s">
        <v>421</v>
      </c>
      <c r="C8953" s="9" t="s">
        <v>422</v>
      </c>
      <c r="D8953" s="5">
        <v>1</v>
      </c>
      <c r="E8953" s="5">
        <v>4</v>
      </c>
      <c r="F8953" s="21">
        <f t="shared" si="980"/>
      </c>
      <c r="G8953" s="6">
        <f t="shared" si="981"/>
      </c>
      <c r="H8953" s="5">
        <v>1</v>
      </c>
      <c r="I8953" s="183">
        <f t="shared" si="982"/>
      </c>
      <c r="J8953">
        <v>112</v>
      </c>
      <c r="K8953">
        <f t="shared" si="983"/>
      </c>
      <c r="L8953">
        <f t="shared" si="984"/>
      </c>
      <c r="W8953">
        <f t="shared" si="976"/>
      </c>
      <c r="X8953">
        <f t="shared" si="977"/>
      </c>
      <c r="Y8953">
        <f t="shared" si="978"/>
      </c>
      <c r="Z8953">
        <f t="shared" si="979"/>
      </c>
    </row>
    <row r="8954" spans="1:26">
      <c r="A8954" s="5">
        <v>5</v>
      </c>
      <c r="B8954" s="8" t="s">
        <v>844</v>
      </c>
      <c r="C8954" s="5" t="s">
        <v>843</v>
      </c>
      <c r="D8954" s="5">
        <v>1</v>
      </c>
      <c r="E8954" s="16">
        <v>4</v>
      </c>
      <c r="F8954" s="21">
        <f t="shared" si="980"/>
      </c>
      <c r="G8954" s="6">
        <f t="shared" si="981"/>
      </c>
      <c r="H8954" s="5">
        <v>1</v>
      </c>
      <c r="I8954" s="183">
        <f t="shared" si="982"/>
      </c>
      <c r="J8954">
        <v>112</v>
      </c>
      <c r="K8954">
        <f t="shared" si="983"/>
      </c>
      <c r="L8954">
        <f t="shared" si="984"/>
      </c>
      <c r="W8954">
        <f t="shared" si="976"/>
      </c>
      <c r="X8954">
        <f t="shared" si="977"/>
      </c>
      <c r="Y8954">
        <f t="shared" si="978"/>
      </c>
      <c r="Z8954">
        <f t="shared" si="979"/>
      </c>
    </row>
    <row r="8955" spans="1:26">
      <c r="A8955" s="5">
        <v>6</v>
      </c>
      <c r="B8955" s="95" t="s">
        <v>656</v>
      </c>
      <c r="C8955" s="9" t="s">
        <v>657</v>
      </c>
      <c r="D8955" s="5">
        <v>1</v>
      </c>
      <c r="E8955" s="5">
        <v>4</v>
      </c>
      <c r="F8955" s="21">
        <f t="shared" si="980"/>
      </c>
      <c r="G8955" s="6">
        <f t="shared" si="981"/>
      </c>
      <c r="H8955" s="16">
        <v>1</v>
      </c>
      <c r="I8955" s="183">
        <f t="shared" si="982"/>
      </c>
      <c r="J8955">
        <v>112</v>
      </c>
      <c r="K8955">
        <f t="shared" si="983"/>
      </c>
      <c r="L8955">
        <f t="shared" si="984"/>
      </c>
      <c r="W8955">
        <f t="shared" si="976"/>
      </c>
      <c r="X8955">
        <f t="shared" si="977"/>
      </c>
      <c r="Y8955">
        <f t="shared" si="978"/>
      </c>
      <c r="Z8955">
        <f t="shared" si="979"/>
      </c>
    </row>
    <row r="8956" spans="1:26">
      <c r="A8956" s="5">
        <v>7</v>
      </c>
      <c r="B8956" s="8" t="s">
        <v>467</v>
      </c>
      <c r="C8956" s="5" t="s">
        <v>466</v>
      </c>
      <c r="D8956" s="5">
        <v>1</v>
      </c>
      <c r="E8956" s="5">
        <v>4</v>
      </c>
      <c r="F8956" s="21">
        <f t="shared" si="980"/>
      </c>
      <c r="G8956" s="6">
        <f t="shared" si="981"/>
      </c>
      <c r="H8956" s="16">
        <v>1</v>
      </c>
      <c r="I8956" s="183">
        <f t="shared" si="982"/>
      </c>
      <c r="J8956">
        <v>112</v>
      </c>
      <c r="K8956">
        <f t="shared" si="983"/>
      </c>
      <c r="L8956">
        <f t="shared" si="984"/>
      </c>
      <c r="W8956">
        <f t="shared" si="976"/>
      </c>
      <c r="X8956">
        <f t="shared" si="977"/>
      </c>
      <c r="Y8956">
        <f t="shared" si="978"/>
      </c>
      <c r="Z8956">
        <f t="shared" si="979"/>
      </c>
    </row>
    <row r="8957" spans="1:26">
      <c r="A8957" s="5"/>
      <c r="B8957" s="1564" t="s">
        <v>17</v>
      </c>
      <c r="C8957" s="1565"/>
      <c r="D8957" s="5"/>
      <c r="E8957" s="5"/>
      <c r="F8957" s="21"/>
      <c r="G8957" s="6"/>
      <c r="H8957" s="5"/>
      <c r="I8957" s="183"/>
      <c r="W8957">
        <f t="shared" si="976"/>
      </c>
      <c r="X8957">
        <f t="shared" si="977"/>
      </c>
      <c r="Y8957">
        <f t="shared" si="978"/>
      </c>
      <c r="Z8957">
        <f t="shared" si="979"/>
      </c>
    </row>
    <row r="8958" spans="1:26">
      <c r="A8958" s="5">
        <v>8</v>
      </c>
      <c r="B8958" s="8" t="s">
        <v>746</v>
      </c>
      <c r="C8958" s="5" t="s">
        <v>747</v>
      </c>
      <c r="D8958" s="5">
        <v>1</v>
      </c>
      <c r="E8958" s="5">
        <v>5</v>
      </c>
      <c r="F8958" s="21">
        <f t="shared" si="980"/>
      </c>
      <c r="G8958" s="6">
        <f t="shared" si="981"/>
      </c>
      <c r="H8958" s="5">
        <v>1</v>
      </c>
      <c r="I8958" s="183">
        <f t="shared" si="982"/>
      </c>
      <c r="J8958">
        <v>112</v>
      </c>
      <c r="K8958">
        <f t="shared" si="983"/>
      </c>
      <c r="L8958">
        <f t="shared" si="984"/>
      </c>
      <c r="W8958">
        <f t="shared" si="976"/>
      </c>
      <c r="X8958">
        <f t="shared" si="977"/>
      </c>
      <c r="Y8958">
        <f t="shared" si="978"/>
      </c>
      <c r="Z8958">
        <f t="shared" si="979"/>
      </c>
    </row>
    <row r="8959" spans="1:26">
      <c r="A8959" s="5">
        <v>9</v>
      </c>
      <c r="B8959" s="8" t="s">
        <v>2019</v>
      </c>
      <c r="C8959" s="5" t="s">
        <v>2020</v>
      </c>
      <c r="D8959" s="5">
        <v>2</v>
      </c>
      <c r="E8959" s="5">
        <v>1</v>
      </c>
      <c r="F8959" s="21">
        <f>+E8959*D8959</f>
      </c>
      <c r="G8959" s="6">
        <f>+E8959*D8959</f>
      </c>
      <c r="H8959" s="5">
        <v>1</v>
      </c>
      <c r="I8959" s="183">
        <f t="shared" si="982"/>
      </c>
      <c r="J8959">
        <v>112</v>
      </c>
      <c r="K8959">
        <f t="shared" si="983"/>
      </c>
      <c r="L8959">
        <f t="shared" si="984"/>
      </c>
      <c r="W8959">
        <f t="shared" si="976"/>
      </c>
      <c r="X8959">
        <f t="shared" si="977"/>
      </c>
      <c r="Y8959">
        <f t="shared" si="978"/>
      </c>
      <c r="Z8959">
        <f t="shared" si="979"/>
      </c>
    </row>
    <row r="8960" spans="1:26">
      <c r="A8960" s="5"/>
      <c r="B8960" s="8"/>
      <c r="C8960" s="5"/>
      <c r="D8960" s="5"/>
      <c r="E8960" s="5"/>
      <c r="F8960" s="21"/>
      <c r="G8960" s="6"/>
      <c r="H8960" s="5"/>
      <c r="I8960" s="183"/>
      <c r="W8960">
        <f t="shared" si="976"/>
      </c>
      <c r="X8960">
        <f t="shared" si="977"/>
      </c>
      <c r="Y8960">
        <f t="shared" si="978"/>
      </c>
      <c r="Z8960">
        <f t="shared" si="979"/>
      </c>
    </row>
    <row r="8961" spans="1:26">
      <c r="A8961" s="5"/>
      <c r="B8961" s="8"/>
      <c r="C8961" s="5"/>
      <c r="D8961" s="5"/>
      <c r="E8961" s="5"/>
      <c r="F8961" s="21"/>
      <c r="G8961" s="6"/>
      <c r="H8961" s="5"/>
      <c r="I8961" s="183"/>
      <c r="W8961">
        <f t="shared" si="976"/>
      </c>
      <c r="X8961">
        <f t="shared" si="977"/>
      </c>
      <c r="Y8961">
        <f t="shared" si="978"/>
      </c>
      <c r="Z8961">
        <f t="shared" si="979"/>
      </c>
    </row>
    <row r="8962" spans="1:26">
      <c r="A8962" s="5"/>
      <c r="B8962" s="8"/>
      <c r="C8962" s="5"/>
      <c r="D8962" s="5"/>
      <c r="E8962" s="5"/>
      <c r="F8962" s="21"/>
      <c r="G8962" s="6"/>
      <c r="H8962" s="5"/>
      <c r="I8962" s="183"/>
      <c r="W8962">
        <f t="shared" si="976"/>
      </c>
      <c r="X8962">
        <f t="shared" si="977"/>
      </c>
      <c r="Y8962">
        <f t="shared" si="978"/>
      </c>
      <c r="Z8962">
        <f t="shared" si="979"/>
      </c>
    </row>
    <row r="8963" spans="1:26">
      <c r="A8963" s="5"/>
      <c r="B8963" s="8"/>
      <c r="C8963" s="5"/>
      <c r="D8963" s="5"/>
      <c r="E8963" s="5"/>
      <c r="F8963" s="21"/>
      <c r="G8963" s="6"/>
      <c r="H8963" s="5"/>
      <c r="I8963" s="183"/>
      <c r="W8963">
        <f t="shared" si="976"/>
      </c>
      <c r="X8963">
        <f t="shared" si="977"/>
      </c>
      <c r="Y8963">
        <f t="shared" si="978"/>
      </c>
      <c r="Z8963">
        <f t="shared" si="979"/>
      </c>
    </row>
    <row r="8964" spans="1:26">
      <c r="A8964" s="5"/>
      <c r="B8964" s="8"/>
      <c r="C8964" s="5"/>
      <c r="D8964" s="5"/>
      <c r="E8964" s="5"/>
      <c r="F8964" s="21"/>
      <c r="G8964" s="6"/>
      <c r="H8964" s="5"/>
      <c r="I8964" s="183"/>
      <c r="W8964">
        <f t="shared" ref="W8964:W9027" si="985">IF(LEFT($H8964&amp;"",5)="2019-",$H8964,W8963)</f>
      </c>
      <c r="X8964">
        <f t="shared" ref="X8964:X9027" si="986">IF($W8964="",0,IF(COUNTIF($AB$2:$AB$80,$W8964)&gt;0,1,0))</f>
      </c>
      <c r="Y8964">
        <f t="shared" ref="Y8964:Y9027" si="987">IF($C8964="","",UPPER(TRIM(IFERROR(LEFT($C8964&amp;"",FIND("/",$C8964&amp;"")-1),$C8964&amp;""))))</f>
      </c>
      <c r="Z8964">
        <f t="shared" ref="Z8964:Z9027" si="988">IFERROR(IF(ISNUMBER($G8964),$G8964,0),0)</f>
      </c>
    </row>
    <row r="8965" spans="1:26">
      <c r="A8965" s="5"/>
      <c r="B8965" s="8"/>
      <c r="C8965" s="5"/>
      <c r="D8965" s="5"/>
      <c r="E8965" s="5"/>
      <c r="F8965" s="21"/>
      <c r="G8965" s="6"/>
      <c r="H8965" s="5"/>
      <c r="I8965" s="183"/>
      <c r="W8965">
        <f t="shared" si="985"/>
      </c>
      <c r="X8965">
        <f t="shared" si="986"/>
      </c>
      <c r="Y8965">
        <f t="shared" si="987"/>
      </c>
      <c r="Z8965">
        <f t="shared" si="988"/>
      </c>
    </row>
    <row r="8966" spans="1:26">
      <c r="A8966" s="5"/>
      <c r="B8966" s="8"/>
      <c r="C8966" s="5"/>
      <c r="D8966" s="5"/>
      <c r="E8966" s="5"/>
      <c r="F8966" s="21"/>
      <c r="G8966" s="6"/>
      <c r="H8966" s="5"/>
      <c r="I8966" s="183"/>
      <c r="W8966">
        <f t="shared" si="985"/>
      </c>
      <c r="X8966">
        <f t="shared" si="986"/>
      </c>
      <c r="Y8966">
        <f t="shared" si="987"/>
      </c>
      <c r="Z8966">
        <f t="shared" si="988"/>
      </c>
    </row>
    <row r="8967" spans="1:26">
      <c r="A8967" s="5"/>
      <c r="B8967" s="8"/>
      <c r="C8967" s="5"/>
      <c r="D8967" s="5"/>
      <c r="E8967" s="5"/>
      <c r="F8967" s="21"/>
      <c r="G8967" s="6"/>
      <c r="H8967" s="5"/>
      <c r="I8967" s="183"/>
      <c r="W8967">
        <f t="shared" si="985"/>
      </c>
      <c r="X8967">
        <f t="shared" si="986"/>
      </c>
      <c r="Y8967">
        <f t="shared" si="987"/>
      </c>
      <c r="Z8967">
        <f t="shared" si="988"/>
      </c>
    </row>
    <row r="8968" spans="1:26">
      <c r="A8968" s="5"/>
      <c r="B8968" s="8"/>
      <c r="C8968" s="5"/>
      <c r="D8968" s="5"/>
      <c r="E8968" s="5"/>
      <c r="F8968" s="21"/>
      <c r="G8968" s="6"/>
      <c r="H8968" s="5"/>
      <c r="I8968" s="183"/>
      <c r="W8968">
        <f t="shared" si="985"/>
      </c>
      <c r="X8968">
        <f t="shared" si="986"/>
      </c>
      <c r="Y8968">
        <f t="shared" si="987"/>
      </c>
      <c r="Z8968">
        <f t="shared" si="988"/>
      </c>
    </row>
    <row r="8969" spans="1:26">
      <c r="A8969" s="5"/>
      <c r="B8969" s="8"/>
      <c r="C8969" s="5"/>
      <c r="D8969" s="5"/>
      <c r="E8969" s="5"/>
      <c r="F8969" s="21"/>
      <c r="G8969" s="6"/>
      <c r="H8969" s="5"/>
      <c r="I8969" s="183"/>
      <c r="W8969">
        <f t="shared" si="985"/>
      </c>
      <c r="X8969">
        <f t="shared" si="986"/>
      </c>
      <c r="Y8969">
        <f t="shared" si="987"/>
      </c>
      <c r="Z8969">
        <f t="shared" si="988"/>
      </c>
    </row>
    <row r="8970" spans="1:26">
      <c r="A8970" s="5"/>
      <c r="B8970" s="8"/>
      <c r="C8970" s="5"/>
      <c r="D8970" s="5"/>
      <c r="E8970" s="5"/>
      <c r="F8970" s="21"/>
      <c r="G8970" s="6"/>
      <c r="H8970" s="5"/>
      <c r="I8970" s="183"/>
      <c r="W8970">
        <f t="shared" si="985"/>
      </c>
      <c r="X8970">
        <f t="shared" si="986"/>
      </c>
      <c r="Y8970">
        <f t="shared" si="987"/>
      </c>
      <c r="Z8970">
        <f t="shared" si="988"/>
      </c>
    </row>
    <row r="8971" spans="1:26">
      <c r="A8971" s="5"/>
      <c r="B8971" s="8"/>
      <c r="C8971" s="5"/>
      <c r="D8971" s="5"/>
      <c r="E8971" s="5"/>
      <c r="F8971" s="21"/>
      <c r="G8971" s="6"/>
      <c r="H8971" s="5"/>
      <c r="I8971" s="183"/>
      <c r="W8971">
        <f t="shared" si="985"/>
      </c>
      <c r="X8971">
        <f t="shared" si="986"/>
      </c>
      <c r="Y8971">
        <f t="shared" si="987"/>
      </c>
      <c r="Z8971">
        <f t="shared" si="988"/>
      </c>
    </row>
    <row r="8972" spans="1:26" ht="15.75" thickBot="1">
      <c r="A8972" s="5"/>
      <c r="B8972" s="224"/>
      <c r="C8972" s="15"/>
      <c r="D8972" s="23"/>
      <c r="E8972" s="225"/>
      <c r="F8972" s="23"/>
      <c r="G8972" s="24"/>
      <c r="H8972" s="225"/>
      <c r="I8972" s="226"/>
      <c r="W8972">
        <f t="shared" si="985"/>
      </c>
      <c r="X8972">
        <f t="shared" si="986"/>
      </c>
      <c r="Y8972">
        <f t="shared" si="987"/>
      </c>
      <c r="Z8972">
        <f t="shared" si="988"/>
      </c>
    </row>
    <row r="8973" spans="1:26">
      <c r="A8973" s="227"/>
      <c r="B8973" s="17"/>
      <c r="C8973" s="5"/>
      <c r="D8973" s="59"/>
      <c r="E8973" s="59"/>
      <c r="F8973" s="53"/>
      <c r="G8973" s="78"/>
      <c r="H8973" s="68"/>
      <c r="I8973" s="228">
        <f>SUM(I8949:I8972)</f>
      </c>
      <c r="L8973">
        <f>SUM(L8940:L8972)</f>
      </c>
      <c r="W8973">
        <f t="shared" si="985"/>
      </c>
      <c r="X8973">
        <f t="shared" si="986"/>
      </c>
      <c r="Y8973">
        <f t="shared" si="987"/>
      </c>
      <c r="Z8973">
        <f t="shared" si="988"/>
      </c>
    </row>
    <row r="8974" spans="1:26">
      <c r="A8974" s="10"/>
      <c r="B8974" s="10"/>
      <c r="C8974" s="69"/>
      <c r="D8974" s="69" t="s">
        <v>520</v>
      </c>
      <c r="E8974" s="69"/>
      <c r="F8974" s="69"/>
      <c r="G8974" s="69"/>
      <c r="H8974" s="112">
        <v>1</v>
      </c>
      <c r="I8974" s="191">
        <f>+L8973*H8974</f>
      </c>
      <c r="W8974">
        <f t="shared" si="985"/>
      </c>
      <c r="X8974">
        <f t="shared" si="986"/>
      </c>
      <c r="Y8974">
        <f t="shared" si="987"/>
      </c>
      <c r="Z8974">
        <f t="shared" si="988"/>
      </c>
    </row>
    <row r="8975" spans="1:26" ht="15.75" thickBot="1">
      <c r="A8975" s="10"/>
      <c r="B8975" s="11" t="s">
        <v>20</v>
      </c>
      <c r="C8975" s="35"/>
      <c r="D8975" s="35"/>
      <c r="E8975" s="35"/>
      <c r="F8975" s="35"/>
      <c r="G8975" s="35"/>
      <c r="H8975" s="35"/>
      <c r="I8975" s="98"/>
      <c r="W8975">
        <f t="shared" si="985"/>
      </c>
      <c r="X8975">
        <f t="shared" si="986"/>
      </c>
      <c r="Y8975">
        <f t="shared" si="987"/>
      </c>
      <c r="Z8975">
        <f t="shared" si="988"/>
      </c>
    </row>
    <row r="8976" spans="1:26" ht="15.75" thickBot="1">
      <c r="A8976" s="99"/>
      <c r="B8976" s="38"/>
      <c r="C8976" s="39" t="s">
        <v>21</v>
      </c>
      <c r="D8976" s="40">
        <f>SUM(D8949:D8975)</f>
      </c>
      <c r="E8976" s="41" t="s">
        <v>360</v>
      </c>
      <c r="F8976" s="40">
        <f>SUM(F8949:F8975)</f>
      </c>
      <c r="G8976" s="40">
        <f>SUM(G8949:G8975)</f>
      </c>
      <c r="H8976" s="41">
        <f>+SUMPRODUCT(H8949:H8972,F8949:F8972)</f>
      </c>
      <c r="I8976" s="100">
        <f>+I8973-I8974</f>
      </c>
      <c r="W8976">
        <f t="shared" si="985"/>
      </c>
      <c r="X8976">
        <f t="shared" si="986"/>
      </c>
      <c r="Y8976">
        <f t="shared" si="987"/>
      </c>
      <c r="Z8976">
        <f t="shared" si="988"/>
      </c>
    </row>
    <row r="8977" spans="1:26">
      <c r="A8977" s="10"/>
      <c r="B8977" s="10"/>
      <c r="C8977" s="91"/>
      <c r="D8977" s="91"/>
      <c r="E8977" s="91"/>
      <c r="F8977" s="91"/>
      <c r="G8977" s="91"/>
      <c r="H8977" s="91"/>
      <c r="I8977" s="91"/>
      <c r="W8977">
        <f t="shared" si="985"/>
      </c>
      <c r="X8977">
        <f t="shared" si="986"/>
      </c>
      <c r="Y8977">
        <f t="shared" si="987"/>
      </c>
      <c r="Z8977">
        <f t="shared" si="988"/>
      </c>
    </row>
    <row r="8978" spans="1:26">
      <c r="W8978">
        <f t="shared" si="985"/>
      </c>
      <c r="X8978">
        <f t="shared" si="986"/>
      </c>
      <c r="Y8978">
        <f t="shared" si="987"/>
      </c>
      <c r="Z8978">
        <f t="shared" si="988"/>
      </c>
    </row>
    <row r="8979" spans="1:26">
      <c r="W8979">
        <f t="shared" si="985"/>
      </c>
      <c r="X8979">
        <f t="shared" si="986"/>
      </c>
      <c r="Y8979">
        <f t="shared" si="987"/>
      </c>
      <c r="Z8979">
        <f t="shared" si="988"/>
      </c>
    </row>
    <row r="8980" spans="1:26">
      <c r="W8980">
        <f t="shared" si="985"/>
      </c>
      <c r="X8980">
        <f t="shared" si="986"/>
      </c>
      <c r="Y8980">
        <f t="shared" si="987"/>
      </c>
      <c r="Z8980">
        <f t="shared" si="988"/>
      </c>
    </row>
    <row r="8981" spans="1:26">
      <c r="W8981">
        <f t="shared" si="985"/>
      </c>
      <c r="X8981">
        <f t="shared" si="986"/>
      </c>
      <c r="Y8981">
        <f t="shared" si="987"/>
      </c>
      <c r="Z8981">
        <f t="shared" si="988"/>
      </c>
    </row>
    <row r="8982" spans="1:26">
      <c r="W8982">
        <f t="shared" si="985"/>
      </c>
      <c r="X8982">
        <f t="shared" si="986"/>
      </c>
      <c r="Y8982">
        <f t="shared" si="987"/>
      </c>
      <c r="Z8982">
        <f t="shared" si="988"/>
      </c>
    </row>
    <row r="8983" spans="1:26">
      <c r="W8983">
        <f t="shared" si="985"/>
      </c>
      <c r="X8983">
        <f t="shared" si="986"/>
      </c>
      <c r="Y8983">
        <f t="shared" si="987"/>
      </c>
      <c r="Z8983">
        <f t="shared" si="988"/>
      </c>
    </row>
    <row r="8984" spans="1:26">
      <c r="W8984">
        <f t="shared" si="985"/>
      </c>
      <c r="X8984">
        <f t="shared" si="986"/>
      </c>
      <c r="Y8984">
        <f t="shared" si="987"/>
      </c>
      <c r="Z8984">
        <f t="shared" si="988"/>
      </c>
    </row>
    <row r="8985" spans="1:26">
      <c r="W8985">
        <f t="shared" si="985"/>
      </c>
      <c r="X8985">
        <f t="shared" si="986"/>
      </c>
      <c r="Y8985">
        <f t="shared" si="987"/>
      </c>
      <c r="Z8985">
        <f t="shared" si="988"/>
      </c>
    </row>
    <row r="8986" spans="1:26">
      <c r="W8986">
        <f t="shared" si="985"/>
      </c>
      <c r="X8986">
        <f t="shared" si="986"/>
      </c>
      <c r="Y8986">
        <f t="shared" si="987"/>
      </c>
      <c r="Z8986">
        <f t="shared" si="988"/>
      </c>
    </row>
    <row r="8987" spans="1:26">
      <c r="A8987" s="1562" t="s">
        <v>0</v>
      </c>
      <c r="B8987" s="1562"/>
      <c r="C8987" s="1562"/>
      <c r="D8987" s="1562"/>
      <c r="E8987" s="1562"/>
      <c r="F8987" s="1562"/>
      <c r="G8987" s="1562"/>
      <c r="H8987" s="1562"/>
      <c r="I8987" s="1562"/>
      <c r="W8987">
        <f t="shared" si="985"/>
      </c>
      <c r="X8987">
        <f t="shared" si="986"/>
      </c>
      <c r="Y8987">
        <f t="shared" si="987"/>
      </c>
      <c r="Z8987">
        <f t="shared" si="988"/>
      </c>
    </row>
    <row r="8988" spans="1:26">
      <c r="W8988">
        <f t="shared" si="985"/>
      </c>
      <c r="X8988">
        <f t="shared" si="986"/>
      </c>
      <c r="Y8988">
        <f t="shared" si="987"/>
      </c>
      <c r="Z8988">
        <f t="shared" si="988"/>
      </c>
    </row>
    <row r="8989" spans="1:26">
      <c r="W8989">
        <f t="shared" si="985"/>
      </c>
      <c r="X8989">
        <f t="shared" si="986"/>
      </c>
      <c r="Y8989">
        <f t="shared" si="987"/>
      </c>
      <c r="Z8989">
        <f t="shared" si="988"/>
      </c>
    </row>
    <row r="8990" spans="1:26">
      <c r="A8990" s="1" t="s">
        <v>1</v>
      </c>
      <c r="B8990" s="1"/>
      <c r="G8990" s="489" t="s">
        <v>2</v>
      </c>
      <c r="H8990" s="3" t="s">
        <v>2050</v>
      </c>
      <c r="W8990">
        <f t="shared" si="985"/>
      </c>
      <c r="X8990">
        <f t="shared" si="986"/>
      </c>
      <c r="Y8990">
        <f t="shared" si="987"/>
      </c>
      <c r="Z8990">
        <f t="shared" si="988"/>
      </c>
    </row>
    <row r="8991" spans="1:26">
      <c r="A8991" s="1" t="inlineStr">
        <is>
          <t>Dealer-295</t>
        </is>
      </c>
      <c r="B8991" s="1"/>
      <c r="F8991" s="4"/>
      <c r="G8991" s="488" t="s">
        <v>1440</v>
      </c>
      <c r="H8991" s="1" t="s">
        <v>248</v>
      </c>
      <c r="W8991">
        <f t="shared" si="985"/>
      </c>
      <c r="X8991">
        <f t="shared" si="986"/>
      </c>
      <c r="Y8991">
        <f t="shared" si="987"/>
      </c>
      <c r="Z8991">
        <f t="shared" si="988"/>
      </c>
    </row>
    <row r="8992" spans="1:26">
      <c r="A8992" s="1" t="inlineStr">
        <is>
          <t>Address line (redacted)</t>
        </is>
      </c>
      <c r="B8992" s="1"/>
      <c r="H8992" s="22"/>
      <c r="W8992">
        <f t="shared" si="985"/>
      </c>
      <c r="X8992">
        <f t="shared" si="986"/>
      </c>
      <c r="Y8992">
        <f t="shared" si="987"/>
      </c>
      <c r="Z8992">
        <f t="shared" si="988"/>
      </c>
    </row>
    <row r="8993" spans="1:26">
      <c r="A8993" s="1" t="inlineStr">
        <is>
          <t>Address line (redacted)</t>
        </is>
      </c>
      <c r="B8993" s="1"/>
      <c r="D8993" s="85"/>
      <c r="E8993" s="85"/>
      <c r="F8993" s="85"/>
      <c r="G8993" s="85"/>
      <c r="H8993" s="85"/>
      <c r="W8993">
        <f t="shared" si="985"/>
      </c>
      <c r="X8993">
        <f t="shared" si="986"/>
      </c>
      <c r="Y8993">
        <f t="shared" si="987"/>
      </c>
      <c r="Z8993">
        <f t="shared" si="988"/>
      </c>
    </row>
    <row r="8994" spans="1:26">
      <c r="A8994" s="12" t="s">
        <v>299</v>
      </c>
      <c r="B8994" s="86" t="inlineStr">
        <is>
          <t>GSTIN-MASKED</t>
        </is>
      </c>
      <c r="D8994" s="85"/>
      <c r="E8994" s="85"/>
      <c r="F8994" s="85"/>
      <c r="G8994" s="85"/>
      <c r="H8994" s="85"/>
      <c r="W8994">
        <f t="shared" si="985"/>
      </c>
      <c r="X8994">
        <f t="shared" si="986"/>
      </c>
      <c r="Y8994">
        <f t="shared" si="987"/>
      </c>
      <c r="Z8994">
        <f t="shared" si="988"/>
      </c>
    </row>
    <row r="8995" spans="1:26">
      <c r="D8995" s="85"/>
      <c r="E8995" s="85"/>
      <c r="F8995" s="85"/>
      <c r="G8995" s="85"/>
      <c r="H8995" s="85"/>
      <c r="W8995">
        <f t="shared" si="985"/>
      </c>
      <c r="X8995">
        <f t="shared" si="986"/>
      </c>
      <c r="Y8995">
        <f t="shared" si="987"/>
      </c>
      <c r="Z8995">
        <f t="shared" si="988"/>
      </c>
    </row>
    <row r="8996" spans="1:26">
      <c r="W8996">
        <f t="shared" si="985"/>
      </c>
      <c r="X8996">
        <f t="shared" si="986"/>
      </c>
      <c r="Y8996">
        <f t="shared" si="987"/>
      </c>
      <c r="Z8996">
        <f t="shared" si="988"/>
      </c>
    </row>
    <row r="8997" spans="1:26">
      <c r="A8997" s="1" t="s">
        <v>5</v>
      </c>
      <c r="W8997">
        <f t="shared" si="985"/>
      </c>
      <c r="X8997">
        <f t="shared" si="986"/>
      </c>
      <c r="Y8997">
        <f t="shared" si="987"/>
      </c>
      <c r="Z8997">
        <f t="shared" si="988"/>
      </c>
    </row>
    <row r="8998" spans="1:26">
      <c r="A8998" s="1" t="s">
        <v>6</v>
      </c>
      <c r="W8998">
        <f t="shared" si="985"/>
      </c>
      <c r="X8998">
        <f t="shared" si="986"/>
      </c>
      <c r="Y8998">
        <f t="shared" si="987"/>
      </c>
      <c r="Z8998">
        <f t="shared" si="988"/>
      </c>
    </row>
    <row r="8999" spans="1:26">
      <c r="A8999" s="1" t="s">
        <v>7</v>
      </c>
      <c r="W8999">
        <f t="shared" si="985"/>
      </c>
      <c r="X8999">
        <f t="shared" si="986"/>
      </c>
      <c r="Y8999">
        <f t="shared" si="987"/>
      </c>
      <c r="Z8999">
        <f t="shared" si="988"/>
      </c>
    </row>
    <row r="9000" spans="1:26" ht="24">
      <c r="A9000" s="179" t="s">
        <v>8</v>
      </c>
      <c r="B9000" s="180" t="s">
        <v>9</v>
      </c>
      <c r="C9000" s="180" t="s">
        <v>10</v>
      </c>
      <c r="D9000" s="181" t="s">
        <v>11</v>
      </c>
      <c r="E9000" s="181" t="s">
        <v>12</v>
      </c>
      <c r="F9000" s="181" t="s">
        <v>13</v>
      </c>
      <c r="G9000" s="181" t="s">
        <v>14</v>
      </c>
      <c r="H9000" s="179" t="s">
        <v>15</v>
      </c>
      <c r="I9000" s="182" t="s">
        <v>16</v>
      </c>
      <c r="W9000">
        <f t="shared" si="985"/>
      </c>
      <c r="X9000">
        <f t="shared" si="986"/>
      </c>
      <c r="Y9000">
        <f t="shared" si="987"/>
      </c>
      <c r="Z9000">
        <f t="shared" si="988"/>
      </c>
    </row>
    <row r="9001" spans="1:26">
      <c r="A9001" s="5"/>
      <c r="B9001" s="1563" t="s">
        <v>369</v>
      </c>
      <c r="C9001" s="1563"/>
      <c r="D9001" s="274"/>
      <c r="E9001" s="275"/>
      <c r="F9001" s="275"/>
      <c r="G9001" s="168"/>
      <c r="H9001" s="275"/>
      <c r="I9001" s="183"/>
      <c r="W9001">
        <f t="shared" si="985"/>
      </c>
      <c r="X9001">
        <f t="shared" si="986"/>
      </c>
      <c r="Y9001">
        <f t="shared" si="987"/>
      </c>
      <c r="Z9001">
        <f t="shared" si="988"/>
      </c>
    </row>
    <row r="9002" spans="1:26" ht="36">
      <c r="A9002" s="5">
        <v>1</v>
      </c>
      <c r="B9002" s="17" t="s">
        <v>768</v>
      </c>
      <c r="C9002" s="88" t="s">
        <v>769</v>
      </c>
      <c r="D9002" s="9"/>
      <c r="E9002" s="9" t="s">
        <v>913</v>
      </c>
      <c r="F9002" s="5">
        <f>100*20</f>
      </c>
      <c r="G9002" s="578">
        <f>+F9002</f>
      </c>
      <c r="H9002" s="9">
        <v>1</v>
      </c>
      <c r="I9002" s="183">
        <f>+H9002*G9002</f>
      </c>
      <c r="J9002">
        <f>+H9002*G9002</f>
      </c>
      <c r="W9002">
        <f t="shared" si="985"/>
      </c>
      <c r="X9002">
        <f t="shared" si="986"/>
      </c>
      <c r="Y9002">
        <f t="shared" si="987"/>
      </c>
      <c r="Z9002">
        <f t="shared" si="988"/>
      </c>
    </row>
    <row r="9003" spans="1:26" ht="36">
      <c r="A9003" s="5">
        <v>2</v>
      </c>
      <c r="B9003" s="17" t="s">
        <v>770</v>
      </c>
      <c r="C9003" s="88" t="s">
        <v>769</v>
      </c>
      <c r="D9003" s="9"/>
      <c r="E9003" s="9" t="s">
        <v>1310</v>
      </c>
      <c r="F9003" s="5">
        <f>250*20</f>
      </c>
      <c r="G9003" s="578">
        <f>+F9003</f>
      </c>
      <c r="H9003" s="9">
        <v>1</v>
      </c>
      <c r="I9003" s="183">
        <f>+H9003*G9003</f>
      </c>
      <c r="J9003">
        <f>+H9003*G9003</f>
      </c>
      <c r="W9003">
        <f t="shared" si="985"/>
      </c>
      <c r="X9003">
        <f t="shared" si="986"/>
      </c>
      <c r="Y9003">
        <f t="shared" si="987"/>
      </c>
      <c r="Z9003">
        <f t="shared" si="988"/>
      </c>
    </row>
    <row r="9004" spans="1:26" s="54" customFormat="1">
      <c r="A9004" s="380">
        <v>3</v>
      </c>
      <c r="B9004" s="400" t="s">
        <v>2054</v>
      </c>
      <c r="C9004" s="146"/>
      <c r="D9004" s="380"/>
      <c r="E9004" s="146"/>
      <c r="F9004" s="380"/>
      <c r="G9004" s="380"/>
      <c r="H9004" s="146" t="s">
        <v>372</v>
      </c>
      <c r="I9004" s="381">
        <v>1</v>
      </c>
      <c r="W9004">
        <f t="shared" si="985"/>
      </c>
      <c r="X9004">
        <f t="shared" si="986"/>
      </c>
      <c r="Y9004">
        <f t="shared" si="987"/>
      </c>
      <c r="Z9004">
        <f t="shared" si="988"/>
      </c>
    </row>
    <row r="9005" spans="1:26">
      <c r="A9005" s="21"/>
      <c r="B9005" s="8"/>
      <c r="C9005" s="5"/>
      <c r="D9005" s="21"/>
      <c r="E9005" s="5"/>
      <c r="F9005" s="21"/>
      <c r="G9005" s="6"/>
      <c r="H9005" s="5"/>
      <c r="I9005" s="183"/>
      <c r="W9005">
        <f t="shared" si="985"/>
      </c>
      <c r="X9005">
        <f t="shared" si="986"/>
      </c>
      <c r="Y9005">
        <f t="shared" si="987"/>
      </c>
      <c r="Z9005">
        <f t="shared" si="988"/>
      </c>
    </row>
    <row r="9006" spans="1:26">
      <c r="A9006" s="21"/>
      <c r="B9006" s="1611" t="s">
        <v>2081</v>
      </c>
      <c r="C9006" s="1612"/>
      <c r="D9006" s="21"/>
      <c r="E9006" s="5"/>
      <c r="F9006" s="21"/>
      <c r="G9006" s="6"/>
      <c r="H9006" s="5"/>
      <c r="I9006" s="183"/>
      <c r="W9006">
        <f t="shared" si="985"/>
      </c>
      <c r="X9006">
        <f t="shared" si="986"/>
      </c>
      <c r="Y9006">
        <f t="shared" si="987"/>
      </c>
      <c r="Z9006">
        <f t="shared" si="988"/>
      </c>
    </row>
    <row r="9007" spans="1:26">
      <c r="A9007" s="21"/>
      <c r="B9007" s="1613"/>
      <c r="C9007" s="1614"/>
      <c r="D9007" s="21"/>
      <c r="E9007" s="5"/>
      <c r="F9007" s="21"/>
      <c r="G9007" s="6"/>
      <c r="H9007" s="5"/>
      <c r="I9007" s="183"/>
      <c r="W9007">
        <f t="shared" si="985"/>
      </c>
      <c r="X9007">
        <f t="shared" si="986"/>
      </c>
      <c r="Y9007">
        <f t="shared" si="987"/>
      </c>
      <c r="Z9007">
        <f t="shared" si="988"/>
      </c>
    </row>
    <row r="9008" spans="1:26">
      <c r="A9008" s="21"/>
      <c r="B9008" s="8"/>
      <c r="C9008" s="5"/>
      <c r="D9008" s="21"/>
      <c r="E9008" s="5"/>
      <c r="F9008" s="21"/>
      <c r="G9008" s="6"/>
      <c r="H9008" s="5"/>
      <c r="I9008" s="183"/>
      <c r="W9008">
        <f t="shared" si="985"/>
      </c>
      <c r="X9008">
        <f t="shared" si="986"/>
      </c>
      <c r="Y9008">
        <f t="shared" si="987"/>
      </c>
      <c r="Z9008">
        <f t="shared" si="988"/>
      </c>
    </row>
    <row r="9009" spans="1:26">
      <c r="A9009" s="21"/>
      <c r="B9009" s="8"/>
      <c r="C9009" s="5"/>
      <c r="D9009" s="21"/>
      <c r="E9009" s="5"/>
      <c r="F9009" s="21"/>
      <c r="G9009" s="6"/>
      <c r="H9009" s="5"/>
      <c r="I9009" s="183"/>
      <c r="W9009">
        <f t="shared" si="985"/>
      </c>
      <c r="X9009">
        <f t="shared" si="986"/>
      </c>
      <c r="Y9009">
        <f t="shared" si="987"/>
      </c>
      <c r="Z9009">
        <f t="shared" si="988"/>
      </c>
    </row>
    <row r="9010" spans="1:26">
      <c r="A9010" s="10"/>
      <c r="B9010" s="10"/>
      <c r="C9010" s="10"/>
      <c r="D9010" s="69"/>
      <c r="E9010" s="69"/>
      <c r="F9010" s="69"/>
      <c r="G9010" s="69"/>
      <c r="H9010" s="112"/>
      <c r="I9010" s="191"/>
      <c r="W9010">
        <f t="shared" si="985"/>
      </c>
      <c r="X9010">
        <f t="shared" si="986"/>
      </c>
      <c r="Y9010">
        <f t="shared" si="987"/>
      </c>
      <c r="Z9010">
        <f t="shared" si="988"/>
      </c>
    </row>
    <row r="9011" spans="1:26">
      <c r="A9011" s="10"/>
      <c r="B9011" s="10"/>
      <c r="C9011" s="10"/>
      <c r="D9011" s="10"/>
      <c r="E9011" s="10"/>
      <c r="F9011" s="10"/>
      <c r="G9011" s="10"/>
      <c r="H9011" s="10"/>
      <c r="I9011" s="97"/>
      <c r="W9011">
        <f t="shared" si="985"/>
      </c>
      <c r="X9011">
        <f t="shared" si="986"/>
      </c>
      <c r="Y9011">
        <f t="shared" si="987"/>
      </c>
      <c r="Z9011">
        <f t="shared" si="988"/>
      </c>
    </row>
    <row r="9012" spans="1:26" ht="15.75" thickBot="1">
      <c r="A9012" s="10"/>
      <c r="B9012" s="11" t="s">
        <v>20</v>
      </c>
      <c r="C9012" s="35"/>
      <c r="D9012" s="35"/>
      <c r="E9012" s="35"/>
      <c r="F9012" s="35"/>
      <c r="G9012" s="35"/>
      <c r="H9012" s="35"/>
      <c r="I9012" s="98"/>
      <c r="W9012">
        <f t="shared" si="985"/>
      </c>
      <c r="X9012">
        <f t="shared" si="986"/>
      </c>
      <c r="Y9012">
        <f t="shared" si="987"/>
      </c>
      <c r="Z9012">
        <f t="shared" si="988"/>
      </c>
    </row>
    <row r="9013" spans="1:26" ht="15.75" thickBot="1">
      <c r="A9013" s="99"/>
      <c r="B9013" s="38"/>
      <c r="C9013" s="39" t="s">
        <v>21</v>
      </c>
      <c r="D9013" s="40">
        <f>SUM(D9001:D9012)</f>
      </c>
      <c r="E9013" s="41" t="s">
        <v>360</v>
      </c>
      <c r="F9013" s="40">
        <f>SUM(F9001:F9012)</f>
      </c>
      <c r="G9013" s="40">
        <f>SUM(G9001:G9012)</f>
      </c>
      <c r="H9013" s="41">
        <f>+SUMPRODUCT(H9001:H9009,F9001:F9009)</f>
      </c>
      <c r="I9013" s="100">
        <f>SUMPRODUCT(I9001:I9012)</f>
      </c>
      <c r="W9013">
        <f t="shared" si="985"/>
      </c>
      <c r="X9013">
        <f t="shared" si="986"/>
      </c>
      <c r="Y9013">
        <f t="shared" si="987"/>
      </c>
      <c r="Z9013">
        <f t="shared" si="988"/>
      </c>
    </row>
    <row r="9014" spans="1:26">
      <c r="A9014" s="10"/>
      <c r="B9014" s="10"/>
      <c r="C9014" s="91"/>
      <c r="D9014" s="91"/>
      <c r="E9014" s="91"/>
      <c r="F9014" s="91"/>
      <c r="G9014" s="91"/>
      <c r="H9014" s="91"/>
      <c r="I9014" s="91"/>
      <c r="W9014">
        <f t="shared" si="985"/>
      </c>
      <c r="X9014">
        <f t="shared" si="986"/>
      </c>
      <c r="Y9014">
        <f t="shared" si="987"/>
      </c>
      <c r="Z9014">
        <f t="shared" si="988"/>
      </c>
    </row>
    <row r="9015" spans="1:26">
      <c r="A9015" s="12" t="s">
        <v>315</v>
      </c>
      <c r="B9015" s="12"/>
      <c r="C9015" s="12"/>
      <c r="D9015" s="13"/>
      <c r="E9015" s="14"/>
      <c r="F9015" s="14"/>
      <c r="G9015" s="14"/>
      <c r="H9015" s="2"/>
      <c r="I9015" s="12"/>
      <c r="W9015">
        <f t="shared" si="985"/>
      </c>
      <c r="X9015">
        <f t="shared" si="986"/>
      </c>
      <c r="Y9015">
        <f t="shared" si="987"/>
      </c>
      <c r="Z9015">
        <f t="shared" si="988"/>
      </c>
    </row>
    <row r="9016" spans="1:26">
      <c r="W9016">
        <f t="shared" si="985"/>
      </c>
      <c r="X9016">
        <f t="shared" si="986"/>
      </c>
      <c r="Y9016">
        <f t="shared" si="987"/>
      </c>
      <c r="Z9016">
        <f t="shared" si="988"/>
      </c>
    </row>
    <row r="9017" spans="1:26">
      <c r="W9017">
        <f t="shared" si="985"/>
      </c>
      <c r="X9017">
        <f t="shared" si="986"/>
      </c>
      <c r="Y9017">
        <f t="shared" si="987"/>
      </c>
      <c r="Z9017">
        <f t="shared" si="988"/>
      </c>
    </row>
    <row r="9018" spans="1:26">
      <c r="A9018" s="1562" t="s">
        <v>0</v>
      </c>
      <c r="B9018" s="1562"/>
      <c r="C9018" s="1562"/>
      <c r="D9018" s="1562"/>
      <c r="E9018" s="1562"/>
      <c r="F9018" s="1562"/>
      <c r="G9018" s="1562"/>
      <c r="H9018" s="1562"/>
      <c r="I9018" s="1562"/>
      <c r="W9018">
        <f t="shared" si="985"/>
      </c>
      <c r="X9018">
        <f t="shared" si="986"/>
      </c>
      <c r="Y9018">
        <f t="shared" si="987"/>
      </c>
      <c r="Z9018">
        <f t="shared" si="988"/>
      </c>
    </row>
    <row r="9019" spans="1:26">
      <c r="W9019">
        <f t="shared" si="985"/>
      </c>
      <c r="X9019">
        <f t="shared" si="986"/>
      </c>
      <c r="Y9019">
        <f t="shared" si="987"/>
      </c>
      <c r="Z9019">
        <f t="shared" si="988"/>
      </c>
    </row>
    <row r="9020" spans="1:26">
      <c r="A9020" s="1" t="s">
        <v>1</v>
      </c>
      <c r="B9020" s="1"/>
      <c r="G9020" s="2" t="s">
        <v>2</v>
      </c>
      <c r="H9020" s="3" t="s">
        <v>2055</v>
      </c>
      <c r="W9020">
        <f t="shared" si="985"/>
      </c>
      <c r="X9020">
        <f t="shared" si="986"/>
      </c>
      <c r="Y9020">
        <f t="shared" si="987"/>
      </c>
      <c r="Z9020">
        <f t="shared" si="988"/>
      </c>
    </row>
    <row r="9021" spans="1:26">
      <c r="A9021" s="1" t="inlineStr">
        <is>
          <t>Dealer-049</t>
        </is>
      </c>
      <c r="B9021" s="1"/>
      <c r="F9021" s="4"/>
      <c r="G9021" s="2" t="s">
        <v>1440</v>
      </c>
      <c r="H9021" s="582" t="s">
        <v>249</v>
      </c>
      <c r="W9021">
        <f t="shared" si="985"/>
      </c>
      <c r="X9021">
        <f t="shared" si="986"/>
      </c>
      <c r="Y9021">
        <f t="shared" si="987"/>
      </c>
      <c r="Z9021">
        <f t="shared" si="988"/>
      </c>
    </row>
    <row r="9022" spans="1:26">
      <c r="A9022" s="1" t="inlineStr">
        <is>
          <t>Address line (redacted)</t>
        </is>
      </c>
      <c r="B9022" s="1"/>
      <c r="H9022" s="22"/>
      <c r="W9022">
        <f t="shared" si="985"/>
      </c>
      <c r="X9022">
        <f t="shared" si="986"/>
      </c>
      <c r="Y9022">
        <f t="shared" si="987"/>
      </c>
      <c r="Z9022">
        <f t="shared" si="988"/>
      </c>
    </row>
    <row r="9023" spans="1:26">
      <c r="A9023" s="1" t="inlineStr">
        <is>
          <t>Address line (redacted)</t>
        </is>
      </c>
      <c r="B9023" s="1"/>
      <c r="D9023" s="85"/>
      <c r="E9023" s="85"/>
      <c r="F9023" s="85"/>
      <c r="G9023" s="85"/>
      <c r="H9023" s="85"/>
      <c r="W9023">
        <f t="shared" si="985"/>
      </c>
      <c r="X9023">
        <f t="shared" si="986"/>
      </c>
      <c r="Y9023">
        <f t="shared" si="987"/>
      </c>
      <c r="Z9023">
        <f t="shared" si="988"/>
      </c>
    </row>
    <row r="9024" spans="1:26">
      <c r="A9024" s="268" t="s">
        <v>598</v>
      </c>
      <c r="B9024" s="243" t="inlineStr">
        <is>
          <t>GSTIN-MASKED</t>
        </is>
      </c>
      <c r="D9024" s="85"/>
      <c r="E9024" s="85"/>
      <c r="F9024" s="85"/>
      <c r="G9024" s="85"/>
      <c r="H9024" s="85"/>
      <c r="W9024">
        <f t="shared" si="985"/>
      </c>
      <c r="X9024">
        <f t="shared" si="986"/>
      </c>
      <c r="Y9024">
        <f t="shared" si="987"/>
      </c>
      <c r="Z9024">
        <f t="shared" si="988"/>
      </c>
    </row>
    <row r="9025" spans="1:26">
      <c r="A9025" s="49"/>
      <c r="B9025" s="87"/>
      <c r="W9025">
        <f t="shared" si="985"/>
      </c>
      <c r="X9025">
        <f t="shared" si="986"/>
      </c>
      <c r="Y9025">
        <f t="shared" si="987"/>
      </c>
      <c r="Z9025">
        <f t="shared" si="988"/>
      </c>
    </row>
    <row r="9026" spans="1:26">
      <c r="A9026" s="1" t="s">
        <v>5</v>
      </c>
      <c r="W9026">
        <f t="shared" si="985"/>
      </c>
      <c r="X9026">
        <f t="shared" si="986"/>
      </c>
      <c r="Y9026">
        <f t="shared" si="987"/>
      </c>
      <c r="Z9026">
        <f t="shared" si="988"/>
      </c>
    </row>
    <row r="9027" spans="1:26">
      <c r="A9027" s="1" t="s">
        <v>6</v>
      </c>
      <c r="W9027">
        <f t="shared" si="985"/>
      </c>
      <c r="X9027">
        <f t="shared" si="986"/>
      </c>
      <c r="Y9027">
        <f t="shared" si="987"/>
      </c>
      <c r="Z9027">
        <f t="shared" si="988"/>
      </c>
    </row>
    <row r="9028" spans="1:26">
      <c r="A9028" s="1" t="s">
        <v>7</v>
      </c>
      <c r="W9028">
        <f t="shared" ref="W9028:W9091" si="989">IF(LEFT($H9028&amp;"",5)="2019-",$H9028,W9027)</f>
      </c>
      <c r="X9028">
        <f t="shared" ref="X9028:X9091" si="990">IF($W9028="",0,IF(COUNTIF($AB$2:$AB$80,$W9028)&gt;0,1,0))</f>
      </c>
      <c r="Y9028">
        <f t="shared" ref="Y9028:Y9091" si="991">IF($C9028="","",UPPER(TRIM(IFERROR(LEFT($C9028&amp;"",FIND("/",$C9028&amp;"")-1),$C9028&amp;""))))</f>
      </c>
      <c r="Z9028">
        <f t="shared" ref="Z9028:Z9091" si="992">IFERROR(IF(ISNUMBER($G9028),$G9028,0),0)</f>
      </c>
    </row>
    <row r="9029" spans="1:26" ht="24">
      <c r="A9029" s="88" t="s">
        <v>8</v>
      </c>
      <c r="B9029" s="89" t="s">
        <v>9</v>
      </c>
      <c r="C9029" s="89" t="s">
        <v>10</v>
      </c>
      <c r="D9029" s="34" t="s">
        <v>11</v>
      </c>
      <c r="E9029" s="34" t="s">
        <v>12</v>
      </c>
      <c r="F9029" s="34" t="s">
        <v>13</v>
      </c>
      <c r="G9029" s="34" t="s">
        <v>14</v>
      </c>
      <c r="H9029" s="88" t="s">
        <v>15</v>
      </c>
      <c r="I9029" s="90" t="s">
        <v>16</v>
      </c>
      <c r="W9029">
        <f t="shared" si="989"/>
      </c>
      <c r="X9029">
        <f t="shared" si="990"/>
      </c>
      <c r="Y9029">
        <f t="shared" si="991"/>
      </c>
      <c r="Z9029">
        <f t="shared" si="992"/>
      </c>
    </row>
    <row r="9030" spans="1:26">
      <c r="A9030" s="5"/>
      <c r="B9030" s="1564" t="s">
        <v>300</v>
      </c>
      <c r="C9030" s="1565"/>
      <c r="D9030" s="9"/>
      <c r="E9030" s="9"/>
      <c r="F9030" s="6"/>
      <c r="G9030" s="6"/>
      <c r="H9030" s="5"/>
      <c r="I9030" s="183"/>
      <c r="W9030">
        <f t="shared" si="989"/>
      </c>
      <c r="X9030">
        <f t="shared" si="990"/>
      </c>
      <c r="Y9030">
        <f t="shared" si="991"/>
      </c>
      <c r="Z9030">
        <f t="shared" si="992"/>
      </c>
    </row>
    <row r="9031" spans="1:26">
      <c r="A9031" s="5">
        <v>1</v>
      </c>
      <c r="B9031" s="17" t="s">
        <v>495</v>
      </c>
      <c r="C9031" s="88" t="s">
        <v>303</v>
      </c>
      <c r="D9031" s="5">
        <v>1</v>
      </c>
      <c r="E9031" s="50">
        <v>50</v>
      </c>
      <c r="F9031" s="21">
        <f>+E9031*D9031</f>
      </c>
      <c r="G9031" s="6">
        <f>+E9031*D9031</f>
      </c>
      <c r="H9031" s="9">
        <v>1</v>
      </c>
      <c r="I9031" s="183">
        <f>+H9031*G9031</f>
      </c>
      <c r="W9031">
        <f t="shared" si="989"/>
      </c>
      <c r="X9031">
        <f t="shared" si="990"/>
      </c>
      <c r="Y9031">
        <f t="shared" si="991"/>
      </c>
      <c r="Z9031">
        <f t="shared" si="992"/>
      </c>
    </row>
    <row r="9032" spans="1:26">
      <c r="A9032" s="5">
        <v>2</v>
      </c>
      <c r="B9032" s="17" t="s">
        <v>496</v>
      </c>
      <c r="C9032" s="88" t="s">
        <v>303</v>
      </c>
      <c r="D9032" s="5">
        <v>1</v>
      </c>
      <c r="E9032" s="50">
        <v>50</v>
      </c>
      <c r="F9032" s="21">
        <f>+E9032*D9032</f>
      </c>
      <c r="G9032" s="6">
        <f>+E9032*D9032</f>
      </c>
      <c r="H9032" s="9">
        <v>1</v>
      </c>
      <c r="I9032" s="183">
        <f>+H9032*G9032</f>
      </c>
      <c r="W9032">
        <f t="shared" si="989"/>
      </c>
      <c r="X9032">
        <f t="shared" si="990"/>
      </c>
      <c r="Y9032">
        <f t="shared" si="991"/>
      </c>
      <c r="Z9032">
        <f t="shared" si="992"/>
      </c>
    </row>
    <row r="9033" spans="1:26">
      <c r="A9033" s="5"/>
      <c r="B9033" s="1564" t="s">
        <v>644</v>
      </c>
      <c r="C9033" s="1565"/>
      <c r="D9033" s="19"/>
      <c r="E9033" s="5"/>
      <c r="F9033" s="5"/>
      <c r="G9033" s="6"/>
      <c r="H9033" s="16"/>
      <c r="I9033" s="183"/>
      <c r="W9033">
        <f t="shared" si="989"/>
      </c>
      <c r="X9033">
        <f t="shared" si="990"/>
      </c>
      <c r="Y9033">
        <f t="shared" si="991"/>
      </c>
      <c r="Z9033">
        <f t="shared" si="992"/>
      </c>
    </row>
    <row r="9034" spans="1:26">
      <c r="A9034" s="5">
        <v>3</v>
      </c>
      <c r="B9034" s="8" t="s">
        <v>1384</v>
      </c>
      <c r="C9034" s="5" t="s">
        <v>1385</v>
      </c>
      <c r="D9034" s="50">
        <v>2</v>
      </c>
      <c r="E9034" s="5">
        <v>4</v>
      </c>
      <c r="F9034" s="21">
        <f>+E9034*D9034</f>
      </c>
      <c r="G9034" s="6">
        <f>+E9034*D9034</f>
      </c>
      <c r="H9034" s="5">
        <v>1</v>
      </c>
      <c r="I9034" s="183">
        <f>+H9034*G9034</f>
      </c>
      <c r="W9034">
        <f t="shared" si="989"/>
      </c>
      <c r="X9034">
        <f t="shared" si="990"/>
      </c>
      <c r="Y9034">
        <f t="shared" si="991"/>
      </c>
      <c r="Z9034">
        <f t="shared" si="992"/>
      </c>
    </row>
    <row r="9035" spans="1:26">
      <c r="A9035" s="5"/>
      <c r="B9035" s="95"/>
      <c r="C9035" s="101"/>
      <c r="D9035" s="19"/>
      <c r="E9035" s="5"/>
      <c r="F9035" s="5"/>
      <c r="G9035" s="6"/>
      <c r="H9035" s="16"/>
      <c r="I9035" s="183"/>
      <c r="W9035">
        <f t="shared" si="989"/>
      </c>
      <c r="X9035">
        <f t="shared" si="990"/>
      </c>
      <c r="Y9035">
        <f t="shared" si="991"/>
      </c>
      <c r="Z9035">
        <f t="shared" si="992"/>
      </c>
    </row>
    <row r="9036" spans="1:26">
      <c r="A9036" s="5"/>
      <c r="B9036" s="95"/>
      <c r="C9036" s="101"/>
      <c r="D9036" s="19"/>
      <c r="E9036" s="5"/>
      <c r="F9036" s="5"/>
      <c r="G9036" s="6"/>
      <c r="H9036" s="16"/>
      <c r="I9036" s="183"/>
      <c r="W9036">
        <f t="shared" si="989"/>
      </c>
      <c r="X9036">
        <f t="shared" si="990"/>
      </c>
      <c r="Y9036">
        <f t="shared" si="991"/>
      </c>
      <c r="Z9036">
        <f t="shared" si="992"/>
      </c>
    </row>
    <row r="9037" spans="1:26">
      <c r="A9037" s="5"/>
      <c r="B9037" s="95"/>
      <c r="C9037" s="101"/>
      <c r="D9037" s="19"/>
      <c r="E9037" s="5"/>
      <c r="F9037" s="5"/>
      <c r="G9037" s="6"/>
      <c r="H9037" s="16"/>
      <c r="I9037" s="183"/>
      <c r="W9037">
        <f t="shared" si="989"/>
      </c>
      <c r="X9037">
        <f t="shared" si="990"/>
      </c>
      <c r="Y9037">
        <f t="shared" si="991"/>
      </c>
      <c r="Z9037">
        <f t="shared" si="992"/>
      </c>
    </row>
    <row r="9038" spans="1:26">
      <c r="A9038" s="5"/>
      <c r="B9038" s="95"/>
      <c r="C9038" s="101"/>
      <c r="D9038" s="19"/>
      <c r="E9038" s="5"/>
      <c r="F9038" s="5"/>
      <c r="G9038" s="6"/>
      <c r="H9038" s="16"/>
      <c r="I9038" s="183"/>
      <c r="W9038">
        <f t="shared" si="989"/>
      </c>
      <c r="X9038">
        <f t="shared" si="990"/>
      </c>
      <c r="Y9038">
        <f t="shared" si="991"/>
      </c>
      <c r="Z9038">
        <f t="shared" si="992"/>
      </c>
    </row>
    <row r="9039" spans="1:26">
      <c r="A9039" s="5"/>
      <c r="B9039" s="95"/>
      <c r="C9039" s="101"/>
      <c r="D9039" s="19"/>
      <c r="E9039" s="5"/>
      <c r="F9039" s="5"/>
      <c r="G9039" s="6"/>
      <c r="H9039" s="16"/>
      <c r="I9039" s="183"/>
      <c r="W9039">
        <f t="shared" si="989"/>
      </c>
      <c r="X9039">
        <f t="shared" si="990"/>
      </c>
      <c r="Y9039">
        <f t="shared" si="991"/>
      </c>
      <c r="Z9039">
        <f t="shared" si="992"/>
      </c>
    </row>
    <row r="9040" spans="1:26">
      <c r="A9040" s="5"/>
      <c r="B9040" s="95"/>
      <c r="C9040" s="101"/>
      <c r="D9040" s="19"/>
      <c r="E9040" s="5"/>
      <c r="F9040" s="5"/>
      <c r="G9040" s="6"/>
      <c r="H9040" s="16"/>
      <c r="I9040" s="183"/>
      <c r="W9040">
        <f t="shared" si="989"/>
      </c>
      <c r="X9040">
        <f t="shared" si="990"/>
      </c>
      <c r="Y9040">
        <f t="shared" si="991"/>
      </c>
      <c r="Z9040">
        <f t="shared" si="992"/>
      </c>
    </row>
    <row r="9041" spans="1:26">
      <c r="A9041" s="5"/>
      <c r="B9041" s="95"/>
      <c r="C9041" s="101"/>
      <c r="D9041" s="19"/>
      <c r="E9041" s="5"/>
      <c r="F9041" s="5"/>
      <c r="G9041" s="6"/>
      <c r="H9041" s="16"/>
      <c r="I9041" s="183"/>
      <c r="W9041">
        <f t="shared" si="989"/>
      </c>
      <c r="X9041">
        <f t="shared" si="990"/>
      </c>
      <c r="Y9041">
        <f t="shared" si="991"/>
      </c>
      <c r="Z9041">
        <f t="shared" si="992"/>
      </c>
    </row>
    <row r="9042" spans="1:26">
      <c r="A9042" s="5"/>
      <c r="B9042" s="95"/>
      <c r="C9042" s="101"/>
      <c r="D9042" s="5"/>
      <c r="E9042" s="5"/>
      <c r="F9042" s="5"/>
      <c r="G9042" s="6"/>
      <c r="H9042" s="16"/>
      <c r="I9042" s="183"/>
      <c r="W9042">
        <f t="shared" si="989"/>
      </c>
      <c r="X9042">
        <f t="shared" si="990"/>
      </c>
      <c r="Y9042">
        <f t="shared" si="991"/>
      </c>
      <c r="Z9042">
        <f t="shared" si="992"/>
      </c>
    </row>
    <row r="9043" spans="1:26">
      <c r="A9043" s="5"/>
      <c r="B9043" s="95"/>
      <c r="C9043" s="101"/>
      <c r="D9043" s="5"/>
      <c r="E9043" s="5"/>
      <c r="F9043" s="5"/>
      <c r="G9043" s="6"/>
      <c r="H9043" s="16"/>
      <c r="I9043" s="183"/>
      <c r="W9043">
        <f t="shared" si="989"/>
      </c>
      <c r="X9043">
        <f t="shared" si="990"/>
      </c>
      <c r="Y9043">
        <f t="shared" si="991"/>
      </c>
      <c r="Z9043">
        <f t="shared" si="992"/>
      </c>
    </row>
    <row r="9044" spans="1:26">
      <c r="A9044" s="10"/>
      <c r="B9044" s="10"/>
      <c r="C9044" s="10"/>
      <c r="D9044" s="10"/>
      <c r="E9044" s="10"/>
      <c r="F9044" s="10"/>
      <c r="G9044" s="10"/>
      <c r="H9044" s="10"/>
      <c r="I9044" s="97"/>
      <c r="W9044">
        <f t="shared" si="989"/>
      </c>
      <c r="X9044">
        <f t="shared" si="990"/>
      </c>
      <c r="Y9044">
        <f t="shared" si="991"/>
      </c>
      <c r="Z9044">
        <f t="shared" si="992"/>
      </c>
    </row>
    <row r="9045" spans="1:26" ht="15.75" thickBot="1">
      <c r="A9045" s="10"/>
      <c r="B9045" s="80" t="s">
        <v>20</v>
      </c>
      <c r="C9045" s="35"/>
      <c r="D9045" s="35"/>
      <c r="E9045" s="35"/>
      <c r="F9045" s="35"/>
      <c r="G9045" s="35"/>
      <c r="H9045" s="35"/>
      <c r="I9045" s="98"/>
      <c r="W9045">
        <f t="shared" si="989"/>
      </c>
      <c r="X9045">
        <f t="shared" si="990"/>
      </c>
      <c r="Y9045">
        <f t="shared" si="991"/>
      </c>
      <c r="Z9045">
        <f t="shared" si="992"/>
      </c>
    </row>
    <row r="9046" spans="1:26" ht="15.75" thickBot="1">
      <c r="A9046" s="99"/>
      <c r="B9046" s="81"/>
      <c r="C9046" s="39" t="s">
        <v>21</v>
      </c>
      <c r="D9046" s="40">
        <f>SUM(D9030:D9045)</f>
      </c>
      <c r="E9046" s="41">
        <f>IF(H9046=I9046,"OK","NO")</f>
      </c>
      <c r="F9046" s="40">
        <f>SUM(F9030:F9045)</f>
      </c>
      <c r="G9046" s="40">
        <f>SUM(G9030:G9045)</f>
      </c>
      <c r="H9046" s="42">
        <f>SUMPRODUCT(H9030:H9045,G9030:G9045)</f>
      </c>
      <c r="I9046" s="100">
        <f>SUM(I9027:I9045)</f>
      </c>
      <c r="W9046">
        <f t="shared" si="989"/>
      </c>
      <c r="X9046">
        <f t="shared" si="990"/>
      </c>
      <c r="Y9046">
        <f t="shared" si="991"/>
      </c>
      <c r="Z9046">
        <f t="shared" si="992"/>
      </c>
    </row>
    <row r="9047" spans="1:26">
      <c r="A9047" s="10"/>
      <c r="B9047" s="10"/>
      <c r="C9047" s="91"/>
      <c r="D9047" s="91"/>
      <c r="E9047" s="91"/>
      <c r="F9047" s="91"/>
      <c r="G9047" s="91"/>
      <c r="H9047" s="91"/>
      <c r="I9047" s="91"/>
      <c r="W9047">
        <f t="shared" si="989"/>
      </c>
      <c r="X9047">
        <f t="shared" si="990"/>
      </c>
      <c r="Y9047">
        <f t="shared" si="991"/>
      </c>
      <c r="Z9047">
        <f t="shared" si="992"/>
      </c>
    </row>
    <row r="9048" spans="1:26">
      <c r="A9048" s="12" t="s">
        <v>281</v>
      </c>
      <c r="B9048" s="12"/>
      <c r="C9048" s="12"/>
      <c r="D9048" s="13"/>
      <c r="E9048" s="14"/>
      <c r="F9048" s="14"/>
      <c r="G9048" s="14"/>
      <c r="H9048" s="2"/>
      <c r="I9048" s="12"/>
      <c r="W9048">
        <f t="shared" si="989"/>
      </c>
      <c r="X9048">
        <f t="shared" si="990"/>
      </c>
      <c r="Y9048">
        <f t="shared" si="991"/>
      </c>
      <c r="Z9048">
        <f t="shared" si="992"/>
      </c>
    </row>
    <row r="9049" spans="1:26">
      <c r="W9049">
        <f t="shared" si="989"/>
      </c>
      <c r="X9049">
        <f t="shared" si="990"/>
      </c>
      <c r="Y9049">
        <f t="shared" si="991"/>
      </c>
      <c r="Z9049">
        <f t="shared" si="992"/>
      </c>
    </row>
    <row r="9050" spans="1:26">
      <c r="W9050">
        <f t="shared" si="989"/>
      </c>
      <c r="X9050">
        <f t="shared" si="990"/>
      </c>
      <c r="Y9050">
        <f t="shared" si="991"/>
      </c>
      <c r="Z9050">
        <f t="shared" si="992"/>
      </c>
    </row>
    <row r="9051" spans="1:26">
      <c r="A9051" s="1562" t="s">
        <v>0</v>
      </c>
      <c r="B9051" s="1562"/>
      <c r="C9051" s="1562"/>
      <c r="D9051" s="1562"/>
      <c r="E9051" s="1562"/>
      <c r="F9051" s="1562"/>
      <c r="G9051" s="1562"/>
      <c r="H9051" s="1562"/>
      <c r="I9051" s="1562"/>
      <c r="W9051">
        <f t="shared" si="989"/>
      </c>
      <c r="X9051">
        <f t="shared" si="990"/>
      </c>
      <c r="Y9051">
        <f t="shared" si="991"/>
      </c>
      <c r="Z9051">
        <f t="shared" si="992"/>
      </c>
    </row>
    <row r="9052" spans="1:26">
      <c r="W9052">
        <f t="shared" si="989"/>
      </c>
      <c r="X9052">
        <f t="shared" si="990"/>
      </c>
      <c r="Y9052">
        <f t="shared" si="991"/>
      </c>
      <c r="Z9052">
        <f t="shared" si="992"/>
      </c>
    </row>
    <row r="9053" spans="1:26">
      <c r="A9053" s="1" t="s">
        <v>1</v>
      </c>
      <c r="B9053" s="1"/>
      <c r="G9053" s="2" t="s">
        <v>2</v>
      </c>
      <c r="H9053" s="3" t="s">
        <v>2055</v>
      </c>
      <c r="W9053">
        <f t="shared" si="989"/>
      </c>
      <c r="X9053">
        <f t="shared" si="990"/>
      </c>
      <c r="Y9053">
        <f t="shared" si="991"/>
      </c>
      <c r="Z9053">
        <f t="shared" si="992"/>
      </c>
    </row>
    <row r="9054" spans="1:26">
      <c r="A9054" s="1" t="inlineStr">
        <is>
          <t>Dealer-329</t>
        </is>
      </c>
      <c r="B9054" s="1"/>
      <c r="C9054" s="51"/>
      <c r="F9054" s="4" t="s">
        <v>3</v>
      </c>
      <c r="G9054" s="2"/>
      <c r="H9054" s="1" t="s">
        <v>250</v>
      </c>
      <c r="W9054">
        <f t="shared" si="989"/>
      </c>
      <c r="X9054">
        <f t="shared" si="990"/>
      </c>
      <c r="Y9054">
        <f t="shared" si="991"/>
      </c>
      <c r="Z9054">
        <f t="shared" si="992"/>
      </c>
    </row>
    <row r="9055" spans="1:26">
      <c r="A9055" s="1" t="inlineStr">
        <is>
          <t>Address line (redacted)</t>
        </is>
      </c>
      <c r="B9055" s="1"/>
      <c r="C9055" s="51"/>
      <c r="W9055">
        <f t="shared" si="989"/>
      </c>
      <c r="X9055">
        <f t="shared" si="990"/>
      </c>
      <c r="Y9055">
        <f t="shared" si="991"/>
      </c>
      <c r="Z9055">
        <f t="shared" si="992"/>
      </c>
    </row>
    <row r="9056" spans="1:26">
      <c r="A9056" s="1"/>
      <c r="B9056" s="1"/>
      <c r="C9056" s="51"/>
      <c r="W9056">
        <f t="shared" si="989"/>
      </c>
      <c r="X9056">
        <f t="shared" si="990"/>
      </c>
      <c r="Y9056">
        <f t="shared" si="991"/>
      </c>
      <c r="Z9056">
        <f t="shared" si="992"/>
      </c>
    </row>
    <row r="9057" spans="1:26">
      <c r="A9057" s="1"/>
      <c r="B9057" s="1582"/>
      <c r="C9057" s="1582"/>
      <c r="W9057">
        <f t="shared" si="989"/>
      </c>
      <c r="X9057">
        <f t="shared" si="990"/>
      </c>
      <c r="Y9057">
        <f t="shared" si="991"/>
      </c>
      <c r="Z9057">
        <f t="shared" si="992"/>
      </c>
    </row>
    <row r="9058" spans="1:26">
      <c r="A9058" s="49" t="s">
        <v>4</v>
      </c>
      <c r="B9058" s="87"/>
      <c r="W9058">
        <f t="shared" si="989"/>
      </c>
      <c r="X9058">
        <f t="shared" si="990"/>
      </c>
      <c r="Y9058">
        <f t="shared" si="991"/>
      </c>
      <c r="Z9058">
        <f t="shared" si="992"/>
      </c>
    </row>
    <row r="9059" spans="1:26">
      <c r="A9059" s="12"/>
      <c r="B9059" s="86"/>
      <c r="W9059">
        <f t="shared" si="989"/>
      </c>
      <c r="X9059">
        <f t="shared" si="990"/>
      </c>
      <c r="Y9059">
        <f t="shared" si="991"/>
      </c>
      <c r="Z9059">
        <f t="shared" si="992"/>
      </c>
    </row>
    <row r="9060" spans="1:26">
      <c r="A9060" s="1" t="s">
        <v>5</v>
      </c>
      <c r="W9060">
        <f t="shared" si="989"/>
      </c>
      <c r="X9060">
        <f t="shared" si="990"/>
      </c>
      <c r="Y9060">
        <f t="shared" si="991"/>
      </c>
      <c r="Z9060">
        <f t="shared" si="992"/>
      </c>
    </row>
    <row r="9061" spans="1:26">
      <c r="A9061" s="1" t="s">
        <v>6</v>
      </c>
      <c r="W9061">
        <f t="shared" si="989"/>
      </c>
      <c r="X9061">
        <f t="shared" si="990"/>
      </c>
      <c r="Y9061">
        <f t="shared" si="991"/>
      </c>
      <c r="Z9061">
        <f t="shared" si="992"/>
      </c>
    </row>
    <row r="9062" spans="1:26" ht="15.75" thickBot="1">
      <c r="A9062" s="1" t="s">
        <v>7</v>
      </c>
      <c r="W9062">
        <f t="shared" si="989"/>
      </c>
      <c r="X9062">
        <f t="shared" si="990"/>
      </c>
      <c r="Y9062">
        <f t="shared" si="991"/>
      </c>
      <c r="Z9062">
        <f t="shared" si="992"/>
      </c>
    </row>
    <row r="9063" spans="1:26" ht="24">
      <c r="A9063" s="26" t="s">
        <v>8</v>
      </c>
      <c r="B9063" s="27" t="s">
        <v>9</v>
      </c>
      <c r="C9063" s="27" t="s">
        <v>10</v>
      </c>
      <c r="D9063" s="28" t="s">
        <v>11</v>
      </c>
      <c r="E9063" s="28" t="s">
        <v>12</v>
      </c>
      <c r="F9063" s="28" t="s">
        <v>13</v>
      </c>
      <c r="G9063" s="28" t="s">
        <v>14</v>
      </c>
      <c r="H9063" s="29" t="s">
        <v>15</v>
      </c>
      <c r="I9063" s="30" t="s">
        <v>16</v>
      </c>
      <c r="W9063">
        <f t="shared" si="989"/>
      </c>
      <c r="X9063">
        <f t="shared" si="990"/>
      </c>
      <c r="Y9063">
        <f t="shared" si="991"/>
      </c>
      <c r="Z9063">
        <f t="shared" si="992"/>
      </c>
    </row>
    <row r="9064" spans="1:26">
      <c r="A9064" s="5"/>
      <c r="B9064" s="1592" t="s">
        <v>17</v>
      </c>
      <c r="C9064" s="1593"/>
      <c r="D9064" s="138"/>
      <c r="E9064" s="138"/>
      <c r="F9064" s="5"/>
      <c r="G9064" s="6"/>
      <c r="H9064" s="138"/>
      <c r="I9064" s="129"/>
      <c r="W9064">
        <f t="shared" si="989"/>
      </c>
      <c r="X9064">
        <f t="shared" si="990"/>
      </c>
      <c r="Y9064">
        <f t="shared" si="991"/>
      </c>
      <c r="Z9064">
        <f t="shared" si="992"/>
      </c>
    </row>
    <row r="9065" spans="1:26" ht="24">
      <c r="A9065" s="107"/>
      <c r="B9065" s="15" t="s">
        <v>1315</v>
      </c>
      <c r="C9065" s="5" t="s">
        <v>1316</v>
      </c>
      <c r="D9065" s="297">
        <v>1</v>
      </c>
      <c r="E9065" s="5"/>
      <c r="F9065" s="6">
        <v>3</v>
      </c>
      <c r="G9065" s="6">
        <f>+F9065</f>
      </c>
      <c r="H9065" s="5">
        <v>1</v>
      </c>
      <c r="I9065" s="129">
        <f>+H9065*G9065</f>
      </c>
      <c r="W9065">
        <f t="shared" si="989"/>
      </c>
      <c r="X9065">
        <f t="shared" si="990"/>
      </c>
      <c r="Y9065">
        <f t="shared" si="991"/>
      </c>
      <c r="Z9065">
        <f t="shared" si="992"/>
      </c>
    </row>
    <row r="9066" spans="1:26">
      <c r="A9066" s="107"/>
      <c r="B9066" s="8" t="s">
        <v>449</v>
      </c>
      <c r="C9066" s="5" t="s">
        <v>448</v>
      </c>
      <c r="D9066" s="6">
        <v>1</v>
      </c>
      <c r="E9066" s="5">
        <v>5</v>
      </c>
      <c r="F9066" s="6">
        <f>+E9066*D9066</f>
      </c>
      <c r="G9066" s="6">
        <f>+E9066*D9066</f>
      </c>
      <c r="H9066" s="5">
        <v>1</v>
      </c>
      <c r="I9066" s="129">
        <f t="shared" ref="I9066:I9081" si="993">+H9066*G9066</f>
      </c>
      <c r="W9066">
        <f t="shared" si="989"/>
      </c>
      <c r="X9066">
        <f t="shared" si="990"/>
      </c>
      <c r="Y9066">
        <f t="shared" si="991"/>
      </c>
      <c r="Z9066">
        <f t="shared" si="992"/>
      </c>
    </row>
    <row r="9067" spans="1:26">
      <c r="A9067" s="107"/>
      <c r="B9067" s="8"/>
      <c r="C9067" s="5"/>
      <c r="D9067" s="6"/>
      <c r="E9067" s="5"/>
      <c r="F9067" s="6"/>
      <c r="G9067" s="6"/>
      <c r="H9067" s="5"/>
      <c r="I9067" s="129"/>
      <c r="W9067">
        <f t="shared" si="989"/>
      </c>
      <c r="X9067">
        <f t="shared" si="990"/>
      </c>
      <c r="Y9067">
        <f t="shared" si="991"/>
      </c>
      <c r="Z9067">
        <f t="shared" si="992"/>
      </c>
    </row>
    <row r="9068" spans="1:26">
      <c r="A9068" s="107"/>
      <c r="B9068" s="106" t="s">
        <v>871</v>
      </c>
      <c r="C9068" s="5"/>
      <c r="D9068" s="6">
        <v>1</v>
      </c>
      <c r="E9068" s="5"/>
      <c r="F9068" s="6">
        <v>2</v>
      </c>
      <c r="G9068" s="6">
        <f>+F9068</f>
      </c>
      <c r="H9068" s="5">
        <v>1</v>
      </c>
      <c r="I9068" s="129">
        <f t="shared" si="993"/>
      </c>
      <c r="W9068">
        <f t="shared" si="989"/>
      </c>
      <c r="X9068">
        <f t="shared" si="990"/>
      </c>
      <c r="Y9068">
        <f t="shared" si="991"/>
      </c>
      <c r="Z9068">
        <f t="shared" si="992"/>
      </c>
    </row>
    <row r="9069" spans="1:26">
      <c r="A9069" s="107"/>
      <c r="B9069" s="1592" t="s">
        <v>18</v>
      </c>
      <c r="C9069" s="1593"/>
      <c r="D9069" s="6"/>
      <c r="E9069" s="5"/>
      <c r="F9069" s="6"/>
      <c r="G9069" s="6"/>
      <c r="H9069" s="5"/>
      <c r="I9069" s="129"/>
      <c r="W9069">
        <f t="shared" si="989"/>
      </c>
      <c r="X9069">
        <f t="shared" si="990"/>
      </c>
      <c r="Y9069">
        <f t="shared" si="991"/>
      </c>
      <c r="Z9069">
        <f t="shared" si="992"/>
      </c>
    </row>
    <row r="9070" spans="1:26">
      <c r="A9070" s="107"/>
      <c r="B9070" s="128" t="s">
        <v>833</v>
      </c>
      <c r="C9070" s="101" t="s">
        <v>832</v>
      </c>
      <c r="D9070" s="659">
        <v>1</v>
      </c>
      <c r="E9070" s="5"/>
      <c r="F9070" s="6">
        <v>2</v>
      </c>
      <c r="G9070" s="6">
        <f>+F9070</f>
      </c>
      <c r="H9070" s="5">
        <v>1</v>
      </c>
      <c r="I9070" s="129">
        <f t="shared" si="993"/>
      </c>
      <c r="W9070">
        <f t="shared" si="989"/>
      </c>
      <c r="X9070">
        <f t="shared" si="990"/>
      </c>
      <c r="Y9070">
        <f t="shared" si="991"/>
      </c>
      <c r="Z9070">
        <f t="shared" si="992"/>
      </c>
    </row>
    <row r="9071" spans="1:26">
      <c r="A9071" s="107"/>
      <c r="B9071" s="95" t="s">
        <v>391</v>
      </c>
      <c r="C9071" s="9" t="s">
        <v>392</v>
      </c>
      <c r="D9071" s="9">
        <v>1</v>
      </c>
      <c r="E9071" s="5">
        <v>4</v>
      </c>
      <c r="F9071" s="6">
        <f>+E9071*D9071</f>
      </c>
      <c r="G9071" s="6">
        <f>+E9071*D9071</f>
      </c>
      <c r="H9071" s="16">
        <v>1</v>
      </c>
      <c r="I9071" s="129">
        <f t="shared" si="993"/>
      </c>
      <c r="W9071">
        <f t="shared" si="989"/>
      </c>
      <c r="X9071">
        <f t="shared" si="990"/>
      </c>
      <c r="Y9071">
        <f t="shared" si="991"/>
      </c>
      <c r="Z9071">
        <f t="shared" si="992"/>
      </c>
    </row>
    <row r="9072" spans="1:26">
      <c r="A9072" s="107"/>
      <c r="B9072" s="128" t="s">
        <v>2058</v>
      </c>
      <c r="C9072" s="9" t="s">
        <v>2059</v>
      </c>
      <c r="D9072" s="659"/>
      <c r="E9072" s="5"/>
      <c r="F9072" s="6">
        <v>2</v>
      </c>
      <c r="G9072" s="6">
        <f>+F9072</f>
      </c>
      <c r="H9072" s="16">
        <v>1</v>
      </c>
      <c r="I9072" s="129">
        <f t="shared" si="993"/>
      </c>
      <c r="W9072">
        <f t="shared" si="989"/>
      </c>
      <c r="X9072">
        <f t="shared" si="990"/>
      </c>
      <c r="Y9072">
        <f t="shared" si="991"/>
      </c>
      <c r="Z9072">
        <f t="shared" si="992"/>
      </c>
    </row>
    <row r="9073" spans="1:26">
      <c r="A9073" s="107"/>
      <c r="B9073" s="1592" t="s">
        <v>300</v>
      </c>
      <c r="C9073" s="1593"/>
      <c r="D9073" s="6"/>
      <c r="E9073" s="5"/>
      <c r="F9073" s="6"/>
      <c r="G9073" s="6"/>
      <c r="H9073" s="5"/>
      <c r="I9073" s="129"/>
      <c r="W9073">
        <f t="shared" si="989"/>
      </c>
      <c r="X9073">
        <f t="shared" si="990"/>
      </c>
      <c r="Y9073">
        <f t="shared" si="991"/>
      </c>
      <c r="Z9073">
        <f t="shared" si="992"/>
      </c>
    </row>
    <row r="9074" spans="1:26">
      <c r="A9074" s="107"/>
      <c r="B9074" s="17" t="s">
        <v>768</v>
      </c>
      <c r="C9074" s="88" t="s">
        <v>769</v>
      </c>
      <c r="D9074" s="616"/>
      <c r="E9074" s="6">
        <v>100</v>
      </c>
      <c r="F9074" s="6">
        <v>100</v>
      </c>
      <c r="G9074" s="6">
        <f>+F9074</f>
      </c>
      <c r="H9074" s="5">
        <v>1</v>
      </c>
      <c r="I9074" s="129">
        <f t="shared" si="993"/>
      </c>
      <c r="W9074">
        <f t="shared" si="989"/>
      </c>
      <c r="X9074">
        <f t="shared" si="990"/>
      </c>
      <c r="Y9074">
        <f t="shared" si="991"/>
      </c>
      <c r="Z9074">
        <f t="shared" si="992"/>
      </c>
    </row>
    <row r="9075" spans="1:26">
      <c r="A9075" s="107"/>
      <c r="B9075" s="17" t="s">
        <v>770</v>
      </c>
      <c r="C9075" s="88" t="s">
        <v>769</v>
      </c>
      <c r="D9075" s="616"/>
      <c r="E9075" s="6">
        <v>250</v>
      </c>
      <c r="F9075" s="6">
        <v>250</v>
      </c>
      <c r="G9075" s="6">
        <f>+F9075</f>
      </c>
      <c r="H9075" s="5">
        <v>1</v>
      </c>
      <c r="I9075" s="129">
        <f t="shared" si="993"/>
      </c>
      <c r="W9075">
        <f t="shared" si="989"/>
      </c>
      <c r="X9075">
        <f t="shared" si="990"/>
      </c>
      <c r="Y9075">
        <f t="shared" si="991"/>
      </c>
      <c r="Z9075">
        <f t="shared" si="992"/>
      </c>
    </row>
    <row r="9076" spans="1:26">
      <c r="A9076" s="107"/>
      <c r="B9076" s="1592" t="s">
        <v>375</v>
      </c>
      <c r="C9076" s="1593"/>
      <c r="D9076" s="6"/>
      <c r="E9076" s="5"/>
      <c r="F9076" s="6"/>
      <c r="G9076" s="6"/>
      <c r="H9076" s="5"/>
      <c r="I9076" s="129"/>
      <c r="W9076">
        <f t="shared" si="989"/>
      </c>
      <c r="X9076">
        <f t="shared" si="990"/>
      </c>
      <c r="Y9076">
        <f t="shared" si="991"/>
      </c>
      <c r="Z9076">
        <f t="shared" si="992"/>
      </c>
    </row>
    <row r="9077" spans="1:26">
      <c r="A9077" s="107"/>
      <c r="B9077" s="346" t="s">
        <v>1226</v>
      </c>
      <c r="C9077" s="8" t="s">
        <v>1227</v>
      </c>
      <c r="D9077" s="122"/>
      <c r="E9077" s="6"/>
      <c r="F9077" s="6">
        <v>100</v>
      </c>
      <c r="G9077" s="6">
        <f>+F9077</f>
      </c>
      <c r="H9077" s="5">
        <v>1</v>
      </c>
      <c r="I9077" s="129">
        <f t="shared" si="993"/>
      </c>
      <c r="W9077">
        <f t="shared" si="989"/>
      </c>
      <c r="X9077">
        <f t="shared" si="990"/>
      </c>
      <c r="Y9077">
        <f t="shared" si="991"/>
      </c>
      <c r="Z9077">
        <f t="shared" si="992"/>
      </c>
    </row>
    <row r="9078" spans="1:26">
      <c r="A9078" s="107"/>
      <c r="B9078" s="1592" t="s">
        <v>719</v>
      </c>
      <c r="C9078" s="1593"/>
      <c r="D9078" s="5"/>
      <c r="E9078" s="5"/>
      <c r="F9078" s="5"/>
      <c r="G9078" s="6"/>
      <c r="H9078" s="352"/>
      <c r="I9078" s="129"/>
      <c r="W9078">
        <f t="shared" si="989"/>
      </c>
      <c r="X9078">
        <f t="shared" si="990"/>
      </c>
      <c r="Y9078">
        <f t="shared" si="991"/>
      </c>
      <c r="Z9078">
        <f t="shared" si="992"/>
      </c>
    </row>
    <row r="9079" spans="1:26">
      <c r="A9079" s="107"/>
      <c r="B9079" s="8" t="s">
        <v>535</v>
      </c>
      <c r="C9079" s="5" t="s">
        <v>536</v>
      </c>
      <c r="D9079" s="437">
        <v>1</v>
      </c>
      <c r="F9079" s="6">
        <v>25</v>
      </c>
      <c r="G9079" s="6">
        <f>+F9079</f>
      </c>
      <c r="H9079" s="5">
        <v>1</v>
      </c>
      <c r="I9079" s="129">
        <f t="shared" si="993"/>
      </c>
      <c r="W9079">
        <f t="shared" si="989"/>
      </c>
      <c r="X9079">
        <f t="shared" si="990"/>
      </c>
      <c r="Y9079">
        <f t="shared" si="991"/>
      </c>
      <c r="Z9079">
        <f t="shared" si="992"/>
      </c>
    </row>
    <row r="9080" spans="1:26">
      <c r="A9080" s="107"/>
      <c r="B9080" s="1592" t="s">
        <v>300</v>
      </c>
      <c r="C9080" s="1593"/>
      <c r="D9080" s="5"/>
      <c r="F9080" s="6"/>
      <c r="G9080" s="6"/>
      <c r="H9080" s="5"/>
      <c r="I9080" s="129"/>
      <c r="W9080">
        <f t="shared" si="989"/>
      </c>
      <c r="X9080">
        <f t="shared" si="990"/>
      </c>
      <c r="Y9080">
        <f t="shared" si="991"/>
      </c>
      <c r="Z9080">
        <f t="shared" si="992"/>
      </c>
    </row>
    <row r="9081" spans="1:26">
      <c r="A9081" s="107"/>
      <c r="B9081" s="17" t="s">
        <v>2060</v>
      </c>
      <c r="C9081" s="88" t="s">
        <v>303</v>
      </c>
      <c r="D9081" s="5">
        <v>1</v>
      </c>
      <c r="F9081" s="6">
        <v>10</v>
      </c>
      <c r="G9081" s="6">
        <f>+F9081</f>
      </c>
      <c r="H9081" s="5">
        <v>1</v>
      </c>
      <c r="I9081" s="129">
        <f t="shared" si="993"/>
      </c>
      <c r="W9081">
        <f t="shared" si="989"/>
      </c>
      <c r="X9081">
        <f t="shared" si="990"/>
      </c>
      <c r="Y9081">
        <f t="shared" si="991"/>
      </c>
      <c r="Z9081">
        <f t="shared" si="992"/>
      </c>
    </row>
    <row r="9082" spans="1:26">
      <c r="A9082" s="107"/>
      <c r="B9082" s="8" t="s">
        <v>2083</v>
      </c>
      <c r="C9082" s="9"/>
      <c r="D9082" s="122"/>
      <c r="E9082" s="5"/>
      <c r="F9082" s="5">
        <v>1</v>
      </c>
      <c r="G9082" s="6">
        <f>+F9082</f>
      </c>
      <c r="H9082" s="5"/>
      <c r="I9082" s="129"/>
      <c r="W9082">
        <f t="shared" si="989"/>
      </c>
      <c r="X9082">
        <f t="shared" si="990"/>
      </c>
      <c r="Y9082">
        <f t="shared" si="991"/>
      </c>
      <c r="Z9082">
        <f t="shared" si="992"/>
      </c>
    </row>
    <row r="9083" spans="1:26">
      <c r="A9083" s="107"/>
      <c r="B9083" s="1568"/>
      <c r="C9083" s="1569"/>
      <c r="D9083" s="6"/>
      <c r="E9083" s="5"/>
      <c r="F9083" s="6"/>
      <c r="G9083" s="6"/>
      <c r="H9083" s="9"/>
      <c r="I9083" s="129"/>
      <c r="W9083">
        <f t="shared" si="989"/>
      </c>
      <c r="X9083">
        <f t="shared" si="990"/>
      </c>
      <c r="Y9083">
        <f t="shared" si="991"/>
      </c>
      <c r="Z9083">
        <f t="shared" si="992"/>
      </c>
    </row>
    <row r="9084" spans="1:26">
      <c r="A9084" s="107"/>
      <c r="B9084" s="1570"/>
      <c r="C9084" s="1571"/>
      <c r="D9084" s="50"/>
      <c r="E9084" s="5"/>
      <c r="F9084" s="6"/>
      <c r="G9084" s="6"/>
      <c r="H9084" s="7"/>
      <c r="I9084" s="129"/>
      <c r="W9084">
        <f t="shared" si="989"/>
      </c>
      <c r="X9084">
        <f t="shared" si="990"/>
      </c>
      <c r="Y9084">
        <f t="shared" si="991"/>
      </c>
      <c r="Z9084">
        <f t="shared" si="992"/>
      </c>
    </row>
    <row r="9085" spans="1:26">
      <c r="A9085" s="107"/>
      <c r="B9085" s="1590"/>
      <c r="C9085" s="1591"/>
      <c r="D9085" s="50"/>
      <c r="E9085" s="5"/>
      <c r="F9085" s="6"/>
      <c r="G9085" s="6"/>
      <c r="H9085" s="5"/>
      <c r="I9085" s="129"/>
      <c r="W9085">
        <f t="shared" si="989"/>
      </c>
      <c r="X9085">
        <f t="shared" si="990"/>
      </c>
      <c r="Y9085">
        <f t="shared" si="991"/>
      </c>
      <c r="Z9085">
        <f t="shared" si="992"/>
      </c>
    </row>
    <row r="9086" spans="1:26" ht="15.75" thickBot="1">
      <c r="A9086" s="33"/>
      <c r="B9086" s="130"/>
      <c r="C9086" s="130"/>
      <c r="D9086" s="109"/>
      <c r="E9086" s="109"/>
      <c r="F9086" s="109"/>
      <c r="G9086" s="109"/>
      <c r="H9086" s="109"/>
      <c r="I9086" s="110"/>
      <c r="W9086">
        <f t="shared" si="989"/>
      </c>
      <c r="X9086">
        <f t="shared" si="990"/>
      </c>
      <c r="Y9086">
        <f t="shared" si="991"/>
      </c>
      <c r="Z9086">
        <f t="shared" si="992"/>
      </c>
    </row>
    <row r="9087" spans="1:26">
      <c r="A9087" s="33"/>
      <c r="B9087" s="130"/>
      <c r="C9087" s="130"/>
      <c r="D9087" s="91"/>
      <c r="E9087" s="91"/>
      <c r="F9087" s="91"/>
      <c r="G9087" s="92" t="s">
        <v>19</v>
      </c>
      <c r="H9087" s="91"/>
      <c r="I9087" s="111">
        <f>SUM(I9064:I9086)</f>
      </c>
      <c r="W9087">
        <f t="shared" si="989"/>
      </c>
      <c r="X9087">
        <f t="shared" si="990"/>
      </c>
      <c r="Y9087">
        <f t="shared" si="991"/>
      </c>
      <c r="Z9087">
        <f t="shared" si="992"/>
      </c>
    </row>
    <row r="9088" spans="1:26">
      <c r="A9088" s="33"/>
      <c r="B9088" s="10"/>
      <c r="C9088" s="10"/>
      <c r="D9088" s="132"/>
      <c r="E9088" s="132"/>
      <c r="F9088" s="132"/>
      <c r="G9088" s="132"/>
      <c r="H9088" s="133"/>
      <c r="I9088" s="61"/>
      <c r="W9088">
        <f t="shared" si="989"/>
      </c>
      <c r="X9088">
        <f t="shared" si="990"/>
      </c>
      <c r="Y9088">
        <f t="shared" si="991"/>
      </c>
      <c r="Z9088">
        <f t="shared" si="992"/>
      </c>
    </row>
    <row r="9089" spans="1:26" ht="15.75" thickBot="1">
      <c r="A9089" s="33"/>
      <c r="B9089" s="11" t="s">
        <v>20</v>
      </c>
      <c r="C9089" s="35"/>
      <c r="D9089" s="35"/>
      <c r="E9089" s="35"/>
      <c r="F9089" s="35"/>
      <c r="G9089" s="35"/>
      <c r="H9089" s="35"/>
      <c r="I9089" s="36"/>
      <c r="W9089">
        <f t="shared" si="989"/>
      </c>
      <c r="X9089">
        <f t="shared" si="990"/>
      </c>
      <c r="Y9089">
        <f t="shared" si="991"/>
      </c>
      <c r="Z9089">
        <f t="shared" si="992"/>
      </c>
    </row>
    <row r="9090" spans="1:26" ht="15.75" thickBot="1">
      <c r="A9090" s="37"/>
      <c r="B9090" s="38"/>
      <c r="C9090" s="39" t="s">
        <v>21</v>
      </c>
      <c r="D9090" s="40">
        <f>SUM(D9064:D9089)</f>
      </c>
      <c r="E9090" s="41">
        <f>IF(H9090=I9090,"OK","NO")</f>
      </c>
      <c r="F9090" s="40">
        <f>SUM(F9064:F9089)</f>
      </c>
      <c r="G9090" s="40">
        <f>SUM(G9064:G9089)</f>
      </c>
      <c r="H9090" s="41">
        <f>SUMPRODUCT(F9064:F9086,H9064:H9086)</f>
      </c>
      <c r="I9090" s="43">
        <f>+I9088+I9087</f>
      </c>
      <c r="W9090">
        <f t="shared" si="989"/>
      </c>
      <c r="X9090">
        <f t="shared" si="990"/>
      </c>
      <c r="Y9090">
        <f t="shared" si="991"/>
      </c>
      <c r="Z9090">
        <f t="shared" si="992"/>
      </c>
    </row>
    <row r="9091" spans="1:26" ht="15.75" thickBot="1">
      <c r="A9091" s="44"/>
      <c r="B9091" s="116"/>
      <c r="C9091" s="45"/>
      <c r="D9091" s="45"/>
      <c r="E9091" s="45"/>
      <c r="F9091" s="45"/>
      <c r="G9091" s="45"/>
      <c r="H9091" s="45"/>
      <c r="I9091" s="47"/>
      <c r="W9091">
        <f t="shared" si="989"/>
      </c>
      <c r="X9091">
        <f t="shared" si="990"/>
      </c>
      <c r="Y9091">
        <f t="shared" si="991"/>
      </c>
      <c r="Z9091">
        <f t="shared" si="992"/>
      </c>
    </row>
    <row r="9092" spans="1:26">
      <c r="A9092" s="12" t="s">
        <v>315</v>
      </c>
      <c r="B9092" s="12"/>
      <c r="W9092">
        <f t="shared" ref="W9092:W9155" si="994">IF(LEFT($H9092&amp;"",5)="2019-",$H9092,W9091)</f>
      </c>
      <c r="X9092">
        <f t="shared" ref="X9092:X9155" si="995">IF($W9092="",0,IF(COUNTIF($AB$2:$AB$80,$W9092)&gt;0,1,0))</f>
      </c>
      <c r="Y9092">
        <f t="shared" ref="Y9092:Y9155" si="996">IF($C9092="","",UPPER(TRIM(IFERROR(LEFT($C9092&amp;"",FIND("/",$C9092&amp;"")-1),$C9092&amp;""))))</f>
      </c>
      <c r="Z9092">
        <f t="shared" ref="Z9092:Z9155" si="997">IFERROR(IF(ISNUMBER($G9092),$G9092,0),0)</f>
      </c>
    </row>
    <row r="9093" spans="1:26">
      <c r="W9093">
        <f t="shared" si="994"/>
      </c>
      <c r="X9093">
        <f t="shared" si="995"/>
      </c>
      <c r="Y9093">
        <f t="shared" si="996"/>
      </c>
      <c r="Z9093">
        <f t="shared" si="997"/>
      </c>
    </row>
    <row r="9094" spans="1:26">
      <c r="W9094">
        <f t="shared" si="994"/>
      </c>
      <c r="X9094">
        <f t="shared" si="995"/>
      </c>
      <c r="Y9094">
        <f t="shared" si="996"/>
      </c>
      <c r="Z9094">
        <f t="shared" si="997"/>
      </c>
    </row>
    <row r="9095" spans="1:26">
      <c r="W9095">
        <f t="shared" si="994"/>
      </c>
      <c r="X9095">
        <f t="shared" si="995"/>
      </c>
      <c r="Y9095">
        <f t="shared" si="996"/>
      </c>
      <c r="Z9095">
        <f t="shared" si="997"/>
      </c>
    </row>
    <row r="9096" spans="1:26">
      <c r="W9096">
        <f t="shared" si="994"/>
      </c>
      <c r="X9096">
        <f t="shared" si="995"/>
      </c>
      <c r="Y9096">
        <f t="shared" si="996"/>
      </c>
      <c r="Z9096">
        <f t="shared" si="997"/>
      </c>
    </row>
    <row r="9097" spans="1:26">
      <c r="A9097" s="1562" t="s">
        <v>0</v>
      </c>
      <c r="B9097" s="1562"/>
      <c r="C9097" s="1562"/>
      <c r="D9097" s="1562"/>
      <c r="E9097" s="1562"/>
      <c r="F9097" s="1562"/>
      <c r="G9097" s="1562"/>
      <c r="H9097" s="1562"/>
      <c r="I9097" s="1562"/>
      <c r="W9097">
        <f t="shared" si="994"/>
      </c>
      <c r="X9097">
        <f t="shared" si="995"/>
      </c>
      <c r="Y9097">
        <f t="shared" si="996"/>
      </c>
      <c r="Z9097">
        <f t="shared" si="997"/>
      </c>
    </row>
    <row r="9098" spans="1:26">
      <c r="W9098">
        <f t="shared" si="994"/>
      </c>
      <c r="X9098">
        <f t="shared" si="995"/>
      </c>
      <c r="Y9098">
        <f t="shared" si="996"/>
      </c>
      <c r="Z9098">
        <f t="shared" si="997"/>
      </c>
    </row>
    <row r="9099" spans="1:26">
      <c r="A9099" s="1" t="s">
        <v>1</v>
      </c>
      <c r="B9099" s="1"/>
      <c r="G9099" s="2" t="s">
        <v>2</v>
      </c>
      <c r="H9099" s="3" t="s">
        <v>2055</v>
      </c>
      <c r="W9099">
        <f t="shared" si="994"/>
      </c>
      <c r="X9099">
        <f t="shared" si="995"/>
      </c>
      <c r="Y9099">
        <f t="shared" si="996"/>
      </c>
      <c r="Z9099">
        <f t="shared" si="997"/>
      </c>
    </row>
    <row r="9100" spans="1:26">
      <c r="A9100" s="1" t="inlineStr">
        <is>
          <t>Dealer-338</t>
        </is>
      </c>
      <c r="B9100" s="1"/>
      <c r="C9100" s="51"/>
      <c r="F9100" s="4" t="s">
        <v>3</v>
      </c>
      <c r="G9100" s="2"/>
      <c r="H9100" s="582" t="s">
        <v>251</v>
      </c>
      <c r="L9100" t="s">
        <v>2228</v>
      </c>
      <c r="W9100">
        <f t="shared" si="994"/>
      </c>
      <c r="X9100">
        <f t="shared" si="995"/>
      </c>
      <c r="Y9100">
        <f t="shared" si="996"/>
      </c>
      <c r="Z9100">
        <f t="shared" si="997"/>
      </c>
    </row>
    <row r="9101" spans="1:26">
      <c r="A9101" s="1" t="inlineStr">
        <is>
          <t>Address line (redacted)</t>
        </is>
      </c>
      <c r="B9101" s="1"/>
      <c r="C9101" s="51"/>
      <c r="W9101">
        <f t="shared" si="994"/>
      </c>
      <c r="X9101">
        <f t="shared" si="995"/>
      </c>
      <c r="Y9101">
        <f t="shared" si="996"/>
      </c>
      <c r="Z9101">
        <f t="shared" si="997"/>
      </c>
    </row>
    <row r="9102" spans="1:26">
      <c r="A9102" s="1" t="inlineStr">
        <is>
          <t>Address line (redacted)</t>
        </is>
      </c>
      <c r="B9102" s="1"/>
      <c r="C9102" s="51"/>
      <c r="W9102">
        <f t="shared" si="994"/>
      </c>
      <c r="X9102">
        <f t="shared" si="995"/>
      </c>
      <c r="Y9102">
        <f t="shared" si="996"/>
      </c>
      <c r="Z9102">
        <f t="shared" si="997"/>
      </c>
    </row>
    <row r="9103" spans="1:26">
      <c r="A9103" s="1"/>
      <c r="B9103" s="1582"/>
      <c r="C9103" s="1582"/>
      <c r="W9103">
        <f t="shared" si="994"/>
      </c>
      <c r="X9103">
        <f t="shared" si="995"/>
      </c>
      <c r="Y9103">
        <f t="shared" si="996"/>
      </c>
      <c r="Z9103">
        <f t="shared" si="997"/>
      </c>
    </row>
    <row r="9104" spans="1:26">
      <c r="A9104" s="49" t="s">
        <v>4</v>
      </c>
      <c r="B9104" s="87" t="inlineStr">
        <is>
          <t>GSTIN-MASKED</t>
        </is>
      </c>
      <c r="W9104">
        <f t="shared" si="994"/>
      </c>
      <c r="X9104">
        <f t="shared" si="995"/>
      </c>
      <c r="Y9104">
        <f t="shared" si="996"/>
      </c>
      <c r="Z9104">
        <f t="shared" si="997"/>
      </c>
    </row>
    <row r="9105" spans="1:26">
      <c r="A9105" s="49" t="inlineStr">
        <is>
          <t>Through: Transporter-027</t>
        </is>
      </c>
      <c r="B9105" s="87"/>
      <c r="W9105">
        <f t="shared" si="994"/>
      </c>
      <c r="X9105">
        <f t="shared" si="995"/>
      </c>
      <c r="Y9105">
        <f t="shared" si="996"/>
      </c>
      <c r="Z9105">
        <f t="shared" si="997"/>
      </c>
    </row>
    <row r="9106" spans="1:26">
      <c r="A9106" s="12"/>
      <c r="B9106" s="86"/>
      <c r="W9106">
        <f t="shared" si="994"/>
      </c>
      <c r="X9106">
        <f t="shared" si="995"/>
      </c>
      <c r="Y9106">
        <f t="shared" si="996"/>
      </c>
      <c r="Z9106">
        <f t="shared" si="997"/>
      </c>
    </row>
    <row r="9107" spans="1:26">
      <c r="A9107" s="1" t="s">
        <v>5</v>
      </c>
      <c r="W9107">
        <f t="shared" si="994"/>
      </c>
      <c r="X9107">
        <f t="shared" si="995"/>
      </c>
      <c r="Y9107">
        <f t="shared" si="996"/>
      </c>
      <c r="Z9107">
        <f t="shared" si="997"/>
      </c>
    </row>
    <row r="9108" spans="1:26">
      <c r="A9108" s="1" t="s">
        <v>6</v>
      </c>
      <c r="W9108">
        <f t="shared" si="994"/>
      </c>
      <c r="X9108">
        <f t="shared" si="995"/>
      </c>
      <c r="Y9108">
        <f t="shared" si="996"/>
      </c>
      <c r="Z9108">
        <f t="shared" si="997"/>
      </c>
    </row>
    <row r="9109" spans="1:26" ht="15.75" thickBot="1">
      <c r="A9109" s="1" t="s">
        <v>7</v>
      </c>
      <c r="W9109">
        <f t="shared" si="994"/>
      </c>
      <c r="X9109">
        <f t="shared" si="995"/>
      </c>
      <c r="Y9109">
        <f t="shared" si="996"/>
      </c>
      <c r="Z9109">
        <f t="shared" si="997"/>
      </c>
    </row>
    <row r="9110" spans="1:26" ht="24">
      <c r="A9110" s="26" t="s">
        <v>8</v>
      </c>
      <c r="B9110" s="27" t="s">
        <v>9</v>
      </c>
      <c r="C9110" s="27" t="s">
        <v>10</v>
      </c>
      <c r="D9110" s="28" t="s">
        <v>11</v>
      </c>
      <c r="E9110" s="28" t="s">
        <v>12</v>
      </c>
      <c r="F9110" s="28" t="s">
        <v>13</v>
      </c>
      <c r="G9110" s="28" t="s">
        <v>14</v>
      </c>
      <c r="H9110" s="29" t="s">
        <v>15</v>
      </c>
      <c r="I9110" s="30" t="s">
        <v>16</v>
      </c>
      <c r="W9110">
        <f t="shared" si="994"/>
      </c>
      <c r="X9110">
        <f t="shared" si="995"/>
      </c>
      <c r="Y9110">
        <f t="shared" si="996"/>
      </c>
      <c r="Z9110">
        <f t="shared" si="997"/>
      </c>
    </row>
    <row r="9111" spans="1:26">
      <c r="A9111" s="5"/>
      <c r="B9111" s="1592" t="s">
        <v>17</v>
      </c>
      <c r="C9111" s="1593"/>
      <c r="D9111" s="138"/>
      <c r="E9111" s="138"/>
      <c r="F9111" s="5"/>
      <c r="G9111" s="6"/>
      <c r="H9111" s="138"/>
      <c r="I9111" s="129"/>
      <c r="W9111">
        <f t="shared" si="994"/>
      </c>
      <c r="X9111">
        <f t="shared" si="995"/>
      </c>
      <c r="Y9111">
        <f t="shared" si="996"/>
      </c>
      <c r="Z9111">
        <f t="shared" si="997"/>
      </c>
    </row>
    <row r="9112" spans="1:26">
      <c r="A9112" s="107"/>
      <c r="B9112" s="8" t="s">
        <v>2065</v>
      </c>
      <c r="C9112" s="5" t="s">
        <v>2066</v>
      </c>
      <c r="D9112" s="437"/>
      <c r="E9112" s="5">
        <v>1</v>
      </c>
      <c r="F9112" s="6">
        <f t="shared" ref="F9112:G9128" si="998">+E9112</f>
      </c>
      <c r="G9112" s="6">
        <f t="shared" si="998"/>
      </c>
      <c r="H9112" s="5">
        <v>1</v>
      </c>
      <c r="I9112" s="129">
        <f>+H9112*G9112</f>
      </c>
      <c r="J9112">
        <f>+H9112*G9112</f>
      </c>
      <c r="W9112">
        <f t="shared" si="994"/>
      </c>
      <c r="X9112">
        <f t="shared" si="995"/>
      </c>
      <c r="Y9112">
        <f t="shared" si="996"/>
      </c>
      <c r="Z9112">
        <f t="shared" si="997"/>
      </c>
    </row>
    <row r="9113" spans="1:26">
      <c r="A9113" s="107"/>
      <c r="B9113" s="8" t="s">
        <v>273</v>
      </c>
      <c r="C9113" s="5" t="s">
        <v>274</v>
      </c>
      <c r="D9113" s="5">
        <v>1</v>
      </c>
      <c r="E9113" s="5">
        <v>5</v>
      </c>
      <c r="F9113" s="6">
        <f t="shared" si="998"/>
      </c>
      <c r="G9113" s="6">
        <f t="shared" si="998"/>
      </c>
      <c r="H9113" s="5">
        <v>1</v>
      </c>
      <c r="I9113" s="129">
        <f>+H9113*G9113</f>
      </c>
      <c r="J9113">
        <f>+H9113*G9113</f>
      </c>
      <c r="W9113">
        <f t="shared" si="994"/>
      </c>
      <c r="X9113">
        <f t="shared" si="995"/>
      </c>
      <c r="Y9113">
        <f t="shared" si="996"/>
      </c>
      <c r="Z9113">
        <f t="shared" si="997"/>
      </c>
    </row>
    <row r="9114" spans="1:26">
      <c r="A9114" s="107"/>
      <c r="B9114" s="8"/>
      <c r="C9114" s="5"/>
      <c r="D9114" s="5"/>
      <c r="E9114" s="5"/>
      <c r="F9114" s="6"/>
      <c r="G9114" s="6"/>
      <c r="H9114" s="5"/>
      <c r="I9114" s="129"/>
      <c r="W9114">
        <f t="shared" si="994"/>
      </c>
      <c r="X9114">
        <f t="shared" si="995"/>
      </c>
      <c r="Y9114">
        <f t="shared" si="996"/>
      </c>
      <c r="Z9114">
        <f t="shared" si="997"/>
      </c>
    </row>
    <row r="9115" spans="1:26">
      <c r="A9115" s="107"/>
      <c r="B9115" s="8" t="s">
        <v>464</v>
      </c>
      <c r="C9115" s="5" t="s">
        <v>463</v>
      </c>
      <c r="D9115" s="440"/>
      <c r="E9115" s="5">
        <v>2</v>
      </c>
      <c r="F9115" s="6">
        <f t="shared" si="998"/>
      </c>
      <c r="G9115" s="6">
        <f t="shared" si="998"/>
      </c>
      <c r="H9115" s="5">
        <v>1</v>
      </c>
      <c r="I9115" s="129">
        <f>+H9115*G9115</f>
      </c>
      <c r="J9115">
        <f t="shared" ref="J9115:J9142" si="999">+H9115*G9115</f>
      </c>
      <c r="W9115">
        <f t="shared" si="994"/>
      </c>
      <c r="X9115">
        <f t="shared" si="995"/>
      </c>
      <c r="Y9115">
        <f t="shared" si="996"/>
      </c>
      <c r="Z9115">
        <f t="shared" si="997"/>
      </c>
    </row>
    <row r="9116" spans="1:26">
      <c r="A9116" s="107"/>
      <c r="B9116" s="8" t="s">
        <v>2024</v>
      </c>
      <c r="C9116" s="5" t="s">
        <v>1444</v>
      </c>
      <c r="D9116" s="437"/>
      <c r="E9116" s="5">
        <v>2</v>
      </c>
      <c r="F9116" s="6">
        <f t="shared" si="998"/>
      </c>
      <c r="G9116" s="6">
        <f t="shared" si="998"/>
      </c>
      <c r="H9116" s="5">
        <v>1</v>
      </c>
      <c r="I9116" s="129">
        <f t="shared" ref="I9116:I9136" si="1000">+H9116*G9116</f>
      </c>
      <c r="J9116">
        <f t="shared" si="999"/>
      </c>
      <c r="M9116" t="s">
        <v>925</v>
      </c>
      <c r="N9116">
        <v>37</v>
      </c>
      <c r="O9116">
        <v>400</v>
      </c>
      <c r="P9116">
        <f>+O9116*N9116</f>
      </c>
      <c r="Q9116">
        <f>+P9116*28%</f>
      </c>
      <c r="R9116">
        <f>+Q9116+P9116</f>
      </c>
      <c r="W9116">
        <f t="shared" si="994"/>
      </c>
      <c r="X9116">
        <f t="shared" si="995"/>
      </c>
      <c r="Y9116">
        <f t="shared" si="996"/>
      </c>
      <c r="Z9116">
        <f t="shared" si="997"/>
      </c>
    </row>
    <row r="9117" spans="1:26">
      <c r="A9117" s="107"/>
      <c r="B9117" s="8" t="s">
        <v>593</v>
      </c>
      <c r="C9117" s="5" t="s">
        <v>438</v>
      </c>
      <c r="D9117" s="123">
        <v>1</v>
      </c>
      <c r="E9117" s="5">
        <v>2</v>
      </c>
      <c r="F9117" s="6">
        <f t="shared" si="998"/>
      </c>
      <c r="G9117" s="6">
        <f t="shared" si="998"/>
      </c>
      <c r="H9117" s="5">
        <v>1</v>
      </c>
      <c r="I9117" s="129">
        <f t="shared" si="1000"/>
      </c>
      <c r="J9117">
        <f t="shared" si="999"/>
      </c>
      <c r="M9117" t="s">
        <v>2071</v>
      </c>
      <c r="N9117">
        <v>26</v>
      </c>
      <c r="O9117">
        <v>400</v>
      </c>
      <c r="P9117">
        <f>+O9117*N9117</f>
      </c>
      <c r="Q9117">
        <f>+P9117*28%</f>
      </c>
      <c r="R9117">
        <f>+Q9117+P9117</f>
      </c>
      <c r="W9117">
        <f t="shared" si="994"/>
      </c>
      <c r="X9117">
        <f t="shared" si="995"/>
      </c>
      <c r="Y9117">
        <f t="shared" si="996"/>
      </c>
      <c r="Z9117">
        <f t="shared" si="997"/>
      </c>
    </row>
    <row r="9118" spans="1:26">
      <c r="A9118" s="107"/>
      <c r="B9118" s="8" t="s">
        <v>380</v>
      </c>
      <c r="C9118" s="5" t="s">
        <v>381</v>
      </c>
      <c r="D9118" s="5">
        <v>1</v>
      </c>
      <c r="E9118" s="5">
        <v>5</v>
      </c>
      <c r="F9118" s="6">
        <f t="shared" si="998"/>
      </c>
      <c r="G9118" s="6">
        <f t="shared" si="998"/>
      </c>
      <c r="H9118" s="5">
        <v>1</v>
      </c>
      <c r="I9118" s="129">
        <f t="shared" si="1000"/>
      </c>
      <c r="J9118">
        <f t="shared" si="999"/>
      </c>
      <c r="M9118" t="s">
        <v>2072</v>
      </c>
      <c r="N9118">
        <v>5</v>
      </c>
      <c r="O9118">
        <v>100</v>
      </c>
      <c r="P9118">
        <f>+O9118*N9118</f>
      </c>
      <c r="Q9118">
        <f>+P9118*18%</f>
      </c>
      <c r="R9118">
        <f>+Q9118+P9118</f>
      </c>
      <c r="W9118">
        <f t="shared" si="994"/>
      </c>
      <c r="X9118">
        <f t="shared" si="995"/>
      </c>
      <c r="Y9118">
        <f t="shared" si="996"/>
      </c>
      <c r="Z9118">
        <f t="shared" si="997"/>
      </c>
    </row>
    <row r="9119" spans="1:26">
      <c r="A9119" s="107"/>
      <c r="B9119" s="8"/>
      <c r="C9119" s="5"/>
      <c r="D9119" s="5"/>
      <c r="E9119" s="5"/>
      <c r="F9119" s="6"/>
      <c r="G9119" s="6"/>
      <c r="H9119" s="5"/>
      <c r="I9119" s="129"/>
      <c r="M9119" t="s">
        <v>2073</v>
      </c>
      <c r="N9119">
        <v>5</v>
      </c>
      <c r="O9119">
        <v>20</v>
      </c>
      <c r="P9119">
        <f>+O9119*N9119</f>
      </c>
      <c r="Q9119">
        <f>+P9119*18%</f>
      </c>
      <c r="R9119">
        <f>+Q9119+P9119</f>
      </c>
      <c r="W9119">
        <f t="shared" si="994"/>
      </c>
      <c r="X9119">
        <f t="shared" si="995"/>
      </c>
      <c r="Y9119">
        <f t="shared" si="996"/>
      </c>
      <c r="Z9119">
        <f t="shared" si="997"/>
      </c>
    </row>
    <row r="9120" spans="1:26">
      <c r="A9120" s="107"/>
      <c r="B9120" s="8" t="s">
        <v>2003</v>
      </c>
      <c r="C9120" s="5" t="s">
        <v>362</v>
      </c>
      <c r="D9120" s="123"/>
      <c r="E9120" s="5">
        <v>2</v>
      </c>
      <c r="F9120" s="6">
        <f t="shared" si="998"/>
      </c>
      <c r="G9120" s="6">
        <f t="shared" si="998"/>
      </c>
      <c r="H9120" s="5">
        <v>1</v>
      </c>
      <c r="I9120" s="129">
        <f t="shared" si="1000"/>
      </c>
      <c r="J9120">
        <f t="shared" si="999"/>
      </c>
      <c r="M9120" t="s">
        <v>1264</v>
      </c>
      <c r="N9120">
        <v>10</v>
      </c>
      <c r="O9120">
        <v>70</v>
      </c>
      <c r="P9120">
        <f>+O9120*N9120</f>
      </c>
      <c r="Q9120">
        <f>+P9120*18%</f>
      </c>
      <c r="R9120">
        <f>+Q9120+P9120</f>
      </c>
      <c r="W9120">
        <f t="shared" si="994"/>
      </c>
      <c r="X9120">
        <f t="shared" si="995"/>
      </c>
      <c r="Y9120">
        <f t="shared" si="996"/>
      </c>
      <c r="Z9120">
        <f t="shared" si="997"/>
      </c>
    </row>
    <row r="9121" spans="1:26" ht="24">
      <c r="A9121" s="107"/>
      <c r="B9121" s="15" t="s">
        <v>1315</v>
      </c>
      <c r="C9121" s="5" t="s">
        <v>1316</v>
      </c>
      <c r="D9121" s="5">
        <v>1</v>
      </c>
      <c r="E9121" s="5">
        <v>5</v>
      </c>
      <c r="F9121" s="6">
        <f t="shared" si="998"/>
      </c>
      <c r="G9121" s="6">
        <f t="shared" si="998"/>
      </c>
      <c r="H9121" s="5">
        <v>1</v>
      </c>
      <c r="I9121" s="129">
        <f t="shared" si="1000"/>
      </c>
      <c r="J9121">
        <f t="shared" si="999"/>
      </c>
      <c r="N9121">
        <f>SUM(N9116:N9120)</f>
      </c>
      <c r="Q9121" t="s">
        <v>1428</v>
      </c>
      <c r="R9121">
        <f>SUM(R9116:R9120)</f>
      </c>
      <c r="W9121">
        <f t="shared" si="994"/>
      </c>
      <c r="X9121">
        <f t="shared" si="995"/>
      </c>
      <c r="Y9121">
        <f t="shared" si="996"/>
      </c>
      <c r="Z9121">
        <f t="shared" si="997"/>
      </c>
    </row>
    <row r="9122" spans="1:26">
      <c r="A9122" s="107"/>
      <c r="B9122" s="351" t="s">
        <v>501</v>
      </c>
      <c r="C9122" s="352" t="s">
        <v>502</v>
      </c>
      <c r="D9122" s="296"/>
      <c r="E9122" s="352">
        <v>2</v>
      </c>
      <c r="F9122" s="6">
        <f t="shared" si="998"/>
      </c>
      <c r="G9122" s="6">
        <f t="shared" si="998"/>
      </c>
      <c r="H9122" s="352">
        <v>1</v>
      </c>
      <c r="I9122" s="129">
        <f t="shared" si="1000"/>
      </c>
      <c r="J9122">
        <f t="shared" si="999"/>
      </c>
      <c r="Q9122" t="s">
        <v>928</v>
      </c>
      <c r="R9122" s="118">
        <f>+I9151-R9121</f>
      </c>
      <c r="W9122">
        <f t="shared" si="994"/>
      </c>
      <c r="X9122">
        <f t="shared" si="995"/>
      </c>
      <c r="Y9122">
        <f t="shared" si="996"/>
      </c>
      <c r="Z9122">
        <f t="shared" si="997"/>
      </c>
    </row>
    <row r="9123" spans="1:26">
      <c r="A9123" s="107"/>
      <c r="B9123" s="351" t="s">
        <v>2005</v>
      </c>
      <c r="C9123" s="352" t="s">
        <v>2006</v>
      </c>
      <c r="D9123" s="437">
        <v>1</v>
      </c>
      <c r="E9123" s="352">
        <v>2</v>
      </c>
      <c r="F9123" s="6">
        <f t="shared" si="998"/>
      </c>
      <c r="G9123" s="6">
        <f t="shared" si="998"/>
      </c>
      <c r="H9123" s="352">
        <v>1</v>
      </c>
      <c r="I9123" s="129">
        <f t="shared" si="1000"/>
      </c>
      <c r="J9123">
        <f t="shared" si="999"/>
      </c>
      <c r="W9123">
        <f t="shared" si="994"/>
      </c>
      <c r="X9123">
        <f t="shared" si="995"/>
      </c>
      <c r="Y9123">
        <f t="shared" si="996"/>
      </c>
      <c r="Z9123">
        <f t="shared" si="997"/>
      </c>
    </row>
    <row r="9124" spans="1:26">
      <c r="A9124" s="107"/>
      <c r="B9124" s="8" t="s">
        <v>799</v>
      </c>
      <c r="C9124" s="5" t="s">
        <v>800</v>
      </c>
      <c r="D9124" s="440">
        <v>1</v>
      </c>
      <c r="E9124" s="5">
        <v>2</v>
      </c>
      <c r="F9124" s="6">
        <f t="shared" si="998"/>
      </c>
      <c r="G9124" s="6">
        <f t="shared" si="998"/>
      </c>
      <c r="H9124" s="5">
        <v>1</v>
      </c>
      <c r="I9124" s="129">
        <f t="shared" si="1000"/>
      </c>
      <c r="J9124">
        <f t="shared" si="999"/>
      </c>
      <c r="W9124">
        <f t="shared" si="994"/>
      </c>
      <c r="X9124">
        <f t="shared" si="995"/>
      </c>
      <c r="Y9124">
        <f t="shared" si="996"/>
      </c>
      <c r="Z9124">
        <f t="shared" si="997"/>
      </c>
    </row>
    <row r="9125" spans="1:26">
      <c r="A9125" s="107"/>
      <c r="B9125" s="8" t="s">
        <v>1273</v>
      </c>
      <c r="C9125" s="5" t="s">
        <v>1274</v>
      </c>
      <c r="D9125" s="296"/>
      <c r="E9125" s="5">
        <v>2</v>
      </c>
      <c r="F9125" s="6">
        <f t="shared" si="998"/>
      </c>
      <c r="G9125" s="6">
        <f t="shared" si="998"/>
      </c>
      <c r="H9125" s="5">
        <v>1</v>
      </c>
      <c r="I9125" s="129">
        <f t="shared" si="1000"/>
      </c>
      <c r="J9125">
        <f t="shared" si="999"/>
      </c>
      <c r="Q9125" t="s">
        <v>19</v>
      </c>
      <c r="R9125" s="118">
        <f>+R9121+R9122</f>
      </c>
      <c r="W9125">
        <f t="shared" si="994"/>
      </c>
      <c r="X9125">
        <f t="shared" si="995"/>
      </c>
      <c r="Y9125">
        <f t="shared" si="996"/>
      </c>
      <c r="Z9125">
        <f t="shared" si="997"/>
      </c>
    </row>
    <row r="9126" spans="1:26">
      <c r="A9126" s="107"/>
      <c r="B9126" s="8" t="s">
        <v>1154</v>
      </c>
      <c r="C9126" s="5" t="s">
        <v>347</v>
      </c>
      <c r="D9126" s="122">
        <v>1</v>
      </c>
      <c r="E9126" s="5">
        <v>2</v>
      </c>
      <c r="F9126" s="6">
        <f t="shared" si="998"/>
      </c>
      <c r="G9126" s="6">
        <f t="shared" si="998"/>
      </c>
      <c r="H9126" s="5">
        <v>1</v>
      </c>
      <c r="I9126" s="129">
        <f t="shared" si="1000"/>
      </c>
      <c r="J9126">
        <f t="shared" si="999"/>
      </c>
      <c r="W9126">
        <f t="shared" si="994"/>
      </c>
      <c r="X9126">
        <f t="shared" si="995"/>
      </c>
      <c r="Y9126">
        <f t="shared" si="996"/>
      </c>
      <c r="Z9126">
        <f t="shared" si="997"/>
      </c>
    </row>
    <row r="9127" spans="1:26">
      <c r="A9127" s="107"/>
      <c r="B9127" s="8" t="s">
        <v>856</v>
      </c>
      <c r="C9127" s="5" t="s">
        <v>855</v>
      </c>
      <c r="D9127" s="122"/>
      <c r="E9127" s="5">
        <v>2</v>
      </c>
      <c r="F9127" s="6">
        <f t="shared" si="998"/>
      </c>
      <c r="G9127" s="6">
        <f t="shared" si="998"/>
      </c>
      <c r="H9127" s="5">
        <v>1</v>
      </c>
      <c r="I9127" s="129">
        <f t="shared" si="1000"/>
      </c>
      <c r="J9127">
        <f t="shared" si="999"/>
      </c>
      <c r="W9127">
        <f t="shared" si="994"/>
      </c>
      <c r="X9127">
        <f t="shared" si="995"/>
      </c>
      <c r="Y9127">
        <f t="shared" si="996"/>
      </c>
      <c r="Z9127">
        <f t="shared" si="997"/>
      </c>
    </row>
    <row r="9128" spans="1:26">
      <c r="A9128" s="107"/>
      <c r="B9128" s="8" t="s">
        <v>1152</v>
      </c>
      <c r="C9128" s="5" t="s">
        <v>1153</v>
      </c>
      <c r="D9128" s="296">
        <v>1</v>
      </c>
      <c r="E9128" s="5">
        <v>1</v>
      </c>
      <c r="F9128" s="6">
        <f t="shared" si="998"/>
      </c>
      <c r="G9128" s="6">
        <f t="shared" si="998"/>
      </c>
      <c r="H9128" s="5">
        <v>1</v>
      </c>
      <c r="I9128" s="129">
        <f t="shared" si="1000"/>
      </c>
      <c r="J9128">
        <f t="shared" si="999"/>
      </c>
      <c r="W9128">
        <f t="shared" si="994"/>
      </c>
      <c r="X9128">
        <f t="shared" si="995"/>
      </c>
      <c r="Y9128">
        <f t="shared" si="996"/>
      </c>
      <c r="Z9128">
        <f t="shared" si="997"/>
      </c>
    </row>
    <row r="9129" spans="1:26">
      <c r="A9129" s="107"/>
      <c r="B9129" s="1592" t="s">
        <v>18</v>
      </c>
      <c r="C9129" s="1593"/>
      <c r="D9129" s="5"/>
      <c r="E9129" s="5"/>
      <c r="F9129" s="5"/>
      <c r="G9129" s="6"/>
      <c r="H9129" s="5"/>
      <c r="I9129" s="129"/>
      <c r="J9129">
        <f t="shared" si="999"/>
      </c>
      <c r="W9129">
        <f t="shared" si="994"/>
      </c>
      <c r="X9129">
        <f t="shared" si="995"/>
      </c>
      <c r="Y9129">
        <f t="shared" si="996"/>
      </c>
      <c r="Z9129">
        <f t="shared" si="997"/>
      </c>
    </row>
    <row r="9130" spans="1:26">
      <c r="A9130" s="107"/>
      <c r="B9130" s="8" t="s">
        <v>275</v>
      </c>
      <c r="C9130" s="5" t="s">
        <v>276</v>
      </c>
      <c r="D9130" s="134">
        <v>1</v>
      </c>
      <c r="E9130" s="5">
        <v>2</v>
      </c>
      <c r="F9130" s="9">
        <f t="shared" ref="F9130:G9136" si="1001">+E9130</f>
      </c>
      <c r="G9130" s="6">
        <f t="shared" si="1001"/>
      </c>
      <c r="H9130" s="9">
        <v>1</v>
      </c>
      <c r="I9130" s="129">
        <f t="shared" si="1000"/>
      </c>
      <c r="J9130">
        <f t="shared" si="999"/>
      </c>
      <c r="W9130">
        <f t="shared" si="994"/>
      </c>
      <c r="X9130">
        <f t="shared" si="995"/>
      </c>
      <c r="Y9130">
        <f t="shared" si="996"/>
      </c>
      <c r="Z9130">
        <f t="shared" si="997"/>
      </c>
    </row>
    <row r="9131" spans="1:26">
      <c r="A9131" s="107"/>
      <c r="B9131" s="8" t="s">
        <v>293</v>
      </c>
      <c r="C9131" s="5" t="s">
        <v>292</v>
      </c>
      <c r="D9131" s="134">
        <v>2</v>
      </c>
      <c r="E9131" s="16">
        <v>8</v>
      </c>
      <c r="F9131" s="9">
        <f t="shared" si="1001"/>
      </c>
      <c r="G9131" s="6">
        <f t="shared" si="1001"/>
      </c>
      <c r="H9131" s="5">
        <v>1</v>
      </c>
      <c r="I9131" s="129">
        <f t="shared" si="1000"/>
      </c>
      <c r="J9131">
        <f t="shared" si="999"/>
      </c>
      <c r="W9131">
        <f t="shared" si="994"/>
      </c>
      <c r="X9131">
        <f t="shared" si="995"/>
      </c>
      <c r="Y9131">
        <f t="shared" si="996"/>
      </c>
      <c r="Z9131">
        <f t="shared" si="997"/>
      </c>
    </row>
    <row r="9132" spans="1:26">
      <c r="A9132" s="107"/>
      <c r="B9132" s="128" t="s">
        <v>677</v>
      </c>
      <c r="C9132" s="101" t="s">
        <v>678</v>
      </c>
      <c r="D9132" s="134">
        <v>1</v>
      </c>
      <c r="E9132" s="5">
        <v>4</v>
      </c>
      <c r="F9132" s="9">
        <f t="shared" si="1001"/>
      </c>
      <c r="G9132" s="6">
        <f t="shared" si="1001"/>
      </c>
      <c r="H9132" s="5">
        <v>1</v>
      </c>
      <c r="I9132" s="129">
        <f t="shared" si="1000"/>
      </c>
      <c r="J9132">
        <f t="shared" si="999"/>
      </c>
      <c r="W9132">
        <f t="shared" si="994"/>
      </c>
      <c r="X9132">
        <f t="shared" si="995"/>
      </c>
      <c r="Y9132">
        <f t="shared" si="996"/>
      </c>
      <c r="Z9132">
        <f t="shared" si="997"/>
      </c>
    </row>
    <row r="9133" spans="1:26" ht="30">
      <c r="A9133" s="107"/>
      <c r="B9133" s="537" t="s">
        <v>2067</v>
      </c>
      <c r="C9133" s="16" t="s">
        <v>1350</v>
      </c>
      <c r="D9133" s="494">
        <v>1</v>
      </c>
      <c r="E9133" s="5">
        <v>2</v>
      </c>
      <c r="F9133" s="9">
        <f t="shared" si="1001"/>
      </c>
      <c r="G9133" s="6">
        <f t="shared" si="1001"/>
      </c>
      <c r="H9133" s="16">
        <v>1</v>
      </c>
      <c r="I9133" s="129">
        <f t="shared" si="1000"/>
      </c>
      <c r="J9133">
        <f t="shared" si="999"/>
      </c>
      <c r="W9133">
        <f t="shared" si="994"/>
      </c>
      <c r="X9133">
        <f t="shared" si="995"/>
      </c>
      <c r="Y9133">
        <f t="shared" si="996"/>
      </c>
      <c r="Z9133">
        <f t="shared" si="997"/>
      </c>
    </row>
    <row r="9134" spans="1:26">
      <c r="A9134" s="107"/>
      <c r="B9134" s="95" t="s">
        <v>873</v>
      </c>
      <c r="C9134" s="9" t="s">
        <v>872</v>
      </c>
      <c r="D9134" s="134">
        <v>1</v>
      </c>
      <c r="E9134" s="5">
        <v>4</v>
      </c>
      <c r="F9134" s="9">
        <f t="shared" si="1001"/>
      </c>
      <c r="G9134" s="6">
        <f t="shared" si="1001"/>
      </c>
      <c r="H9134" s="16">
        <v>1</v>
      </c>
      <c r="I9134" s="129">
        <f t="shared" si="1000"/>
      </c>
      <c r="J9134">
        <f t="shared" si="999"/>
      </c>
      <c r="W9134">
        <f t="shared" si="994"/>
      </c>
      <c r="X9134">
        <f t="shared" si="995"/>
      </c>
      <c r="Y9134">
        <f t="shared" si="996"/>
      </c>
      <c r="Z9134">
        <f t="shared" si="997"/>
      </c>
    </row>
    <row r="9135" spans="1:26">
      <c r="A9135" s="107"/>
      <c r="B9135" s="351" t="s">
        <v>1351</v>
      </c>
      <c r="C9135" s="387" t="s">
        <v>1350</v>
      </c>
      <c r="D9135" s="494"/>
      <c r="E9135" s="352">
        <v>2</v>
      </c>
      <c r="F9135" s="9">
        <f t="shared" si="1001"/>
      </c>
      <c r="G9135" s="6">
        <f t="shared" si="1001"/>
      </c>
      <c r="H9135" s="387">
        <v>1</v>
      </c>
      <c r="I9135" s="129">
        <f t="shared" si="1000"/>
      </c>
      <c r="J9135">
        <f t="shared" si="999"/>
      </c>
      <c r="W9135">
        <f t="shared" si="994"/>
      </c>
      <c r="X9135">
        <f t="shared" si="995"/>
      </c>
      <c r="Y9135">
        <f t="shared" si="996"/>
      </c>
      <c r="Z9135">
        <f t="shared" si="997"/>
      </c>
    </row>
    <row r="9136" spans="1:26">
      <c r="A9136" s="107"/>
      <c r="B9136" s="353" t="s">
        <v>1347</v>
      </c>
      <c r="C9136" s="352" t="s">
        <v>1346</v>
      </c>
      <c r="D9136" s="419">
        <v>1</v>
      </c>
      <c r="E9136" s="387">
        <v>4</v>
      </c>
      <c r="F9136" s="9">
        <f t="shared" si="1001"/>
      </c>
      <c r="G9136" s="6">
        <f t="shared" si="1001"/>
      </c>
      <c r="H9136" s="352">
        <v>1</v>
      </c>
      <c r="I9136" s="129">
        <f t="shared" si="1000"/>
      </c>
      <c r="J9136">
        <f t="shared" si="999"/>
      </c>
      <c r="W9136">
        <f t="shared" si="994"/>
      </c>
      <c r="X9136">
        <f t="shared" si="995"/>
      </c>
      <c r="Y9136">
        <f t="shared" si="996"/>
      </c>
      <c r="Z9136">
        <f t="shared" si="997"/>
      </c>
    </row>
    <row r="9137" spans="1:26">
      <c r="A9137" s="107"/>
      <c r="B9137" s="1592" t="s">
        <v>719</v>
      </c>
      <c r="C9137" s="1593"/>
      <c r="D9137" s="419"/>
      <c r="E9137" s="352"/>
      <c r="F9137" s="419"/>
      <c r="G9137" s="6"/>
      <c r="H9137" s="5"/>
      <c r="I9137" s="129"/>
      <c r="J9137">
        <f t="shared" si="999"/>
      </c>
      <c r="W9137">
        <f t="shared" si="994"/>
      </c>
      <c r="X9137">
        <f t="shared" si="995"/>
      </c>
      <c r="Y9137">
        <f t="shared" si="996"/>
      </c>
      <c r="Z9137">
        <f t="shared" si="997"/>
      </c>
    </row>
    <row r="9138" spans="1:26">
      <c r="A9138" s="107"/>
      <c r="B9138" s="8" t="s">
        <v>720</v>
      </c>
      <c r="C9138" s="275" t="s">
        <v>721</v>
      </c>
      <c r="D9138" s="122"/>
      <c r="E9138" s="5">
        <v>5</v>
      </c>
      <c r="F9138" s="387">
        <f>+E9138</f>
      </c>
      <c r="G9138" s="6">
        <f>+F9138</f>
      </c>
      <c r="H9138" s="5">
        <v>1</v>
      </c>
      <c r="I9138" s="129">
        <f>+H9138*G9138</f>
      </c>
      <c r="J9138">
        <f t="shared" si="999"/>
      </c>
      <c r="W9138">
        <f t="shared" si="994"/>
      </c>
      <c r="X9138">
        <f t="shared" si="995"/>
      </c>
      <c r="Y9138">
        <f t="shared" si="996"/>
      </c>
      <c r="Z9138">
        <f t="shared" si="997"/>
      </c>
    </row>
    <row r="9139" spans="1:26">
      <c r="A9139" s="107"/>
      <c r="B9139" s="1592" t="s">
        <v>300</v>
      </c>
      <c r="C9139" s="1593"/>
      <c r="D9139" s="419"/>
      <c r="E9139" s="352"/>
      <c r="F9139" s="387"/>
      <c r="G9139" s="6"/>
      <c r="H9139" s="352"/>
      <c r="I9139" s="129"/>
      <c r="J9139">
        <f t="shared" si="999"/>
      </c>
      <c r="W9139">
        <f t="shared" si="994"/>
      </c>
      <c r="X9139">
        <f t="shared" si="995"/>
      </c>
      <c r="Y9139">
        <f t="shared" si="996"/>
      </c>
      <c r="Z9139">
        <f t="shared" si="997"/>
      </c>
    </row>
    <row r="9140" spans="1:26">
      <c r="A9140" s="107"/>
      <c r="B9140" s="20" t="s">
        <v>503</v>
      </c>
      <c r="C9140" s="5" t="s">
        <v>504</v>
      </c>
      <c r="D9140" s="122"/>
      <c r="E9140" s="7">
        <v>5</v>
      </c>
      <c r="F9140" s="540">
        <v>5</v>
      </c>
      <c r="G9140" s="127">
        <f>+F9140</f>
      </c>
      <c r="H9140" s="7">
        <v>1</v>
      </c>
      <c r="I9140" s="129">
        <f>+H9140*G9140</f>
      </c>
      <c r="J9140">
        <f t="shared" si="999"/>
      </c>
      <c r="W9140">
        <f t="shared" si="994"/>
      </c>
      <c r="X9140">
        <f t="shared" si="995"/>
      </c>
      <c r="Y9140">
        <f t="shared" si="996"/>
      </c>
      <c r="Z9140">
        <f t="shared" si="997"/>
      </c>
    </row>
    <row r="9141" spans="1:26">
      <c r="A9141" s="107"/>
      <c r="B9141" s="1592" t="s">
        <v>2070</v>
      </c>
      <c r="C9141" s="1593"/>
      <c r="D9141" s="5"/>
      <c r="E9141" s="7"/>
      <c r="F9141" s="387"/>
      <c r="G9141" s="6"/>
      <c r="H9141" s="7"/>
      <c r="I9141" s="129"/>
      <c r="J9141">
        <f t="shared" si="999"/>
      </c>
      <c r="W9141">
        <f t="shared" si="994"/>
      </c>
      <c r="X9141">
        <f t="shared" si="995"/>
      </c>
      <c r="Y9141">
        <f t="shared" si="996"/>
      </c>
      <c r="Z9141">
        <f t="shared" si="997"/>
      </c>
    </row>
    <row r="9142" spans="1:26" ht="24">
      <c r="A9142" s="107"/>
      <c r="B9142" s="15" t="s">
        <v>2068</v>
      </c>
      <c r="C9142" s="9" t="s">
        <v>2069</v>
      </c>
      <c r="D9142" s="122"/>
      <c r="E9142" s="5">
        <v>10</v>
      </c>
      <c r="F9142" s="387">
        <f>+E9142</f>
      </c>
      <c r="G9142" s="6">
        <f>+F9142</f>
      </c>
      <c r="H9142" s="5">
        <v>1</v>
      </c>
      <c r="I9142" s="129">
        <f>+H9142*G9142</f>
      </c>
      <c r="J9142">
        <f t="shared" si="999"/>
      </c>
      <c r="W9142">
        <f t="shared" si="994"/>
      </c>
      <c r="X9142">
        <f t="shared" si="995"/>
      </c>
      <c r="Y9142">
        <f t="shared" si="996"/>
      </c>
      <c r="Z9142">
        <f t="shared" si="997"/>
      </c>
    </row>
    <row r="9143" spans="1:26">
      <c r="A9143" s="107"/>
      <c r="B9143" s="538" t="s">
        <v>2082</v>
      </c>
      <c r="C9143" s="539"/>
      <c r="D9143" s="545"/>
      <c r="E9143" s="352"/>
      <c r="F9143" s="387">
        <v>1</v>
      </c>
      <c r="G9143" s="6">
        <v>1</v>
      </c>
      <c r="H9143" s="5"/>
      <c r="I9143" s="129"/>
      <c r="W9143">
        <f t="shared" si="994"/>
      </c>
      <c r="X9143">
        <f t="shared" si="995"/>
      </c>
      <c r="Y9143">
        <f t="shared" si="996"/>
      </c>
      <c r="Z9143">
        <f t="shared" si="997"/>
      </c>
    </row>
    <row r="9144" spans="1:26">
      <c r="A9144" s="107"/>
      <c r="B9144" s="1568" t="s">
        <v>2226</v>
      </c>
      <c r="C9144" s="1569"/>
      <c r="D9144" s="6"/>
      <c r="E9144" s="5"/>
      <c r="F9144" s="6"/>
      <c r="G9144" s="6"/>
      <c r="H9144" s="9"/>
      <c r="I9144" s="129"/>
      <c r="W9144">
        <f t="shared" si="994"/>
      </c>
      <c r="X9144">
        <f t="shared" si="995"/>
      </c>
      <c r="Y9144">
        <f t="shared" si="996"/>
      </c>
      <c r="Z9144">
        <f t="shared" si="997"/>
      </c>
    </row>
    <row r="9145" spans="1:26">
      <c r="A9145" s="107"/>
      <c r="B9145" s="1570"/>
      <c r="C9145" s="1571"/>
      <c r="D9145" s="50"/>
      <c r="E9145" s="5"/>
      <c r="F9145" s="6"/>
      <c r="G9145" s="6"/>
      <c r="H9145" s="7"/>
      <c r="I9145" s="129"/>
      <c r="W9145">
        <f t="shared" si="994"/>
      </c>
      <c r="X9145">
        <f t="shared" si="995"/>
      </c>
      <c r="Y9145">
        <f t="shared" si="996"/>
      </c>
      <c r="Z9145">
        <f t="shared" si="997"/>
      </c>
    </row>
    <row r="9146" spans="1:26">
      <c r="A9146" s="107"/>
      <c r="B9146" s="1590"/>
      <c r="C9146" s="1591"/>
      <c r="D9146" s="50"/>
      <c r="E9146" s="5"/>
      <c r="F9146" s="6"/>
      <c r="G9146" s="6"/>
      <c r="H9146" s="5"/>
      <c r="I9146" s="129"/>
      <c r="W9146">
        <f t="shared" si="994"/>
      </c>
      <c r="X9146">
        <f t="shared" si="995"/>
      </c>
      <c r="Y9146">
        <f t="shared" si="996"/>
      </c>
      <c r="Z9146">
        <f t="shared" si="997"/>
      </c>
    </row>
    <row r="9147" spans="1:26" ht="15.75" thickBot="1">
      <c r="A9147" s="33"/>
      <c r="B9147" s="130"/>
      <c r="C9147" s="130"/>
      <c r="D9147" s="109"/>
      <c r="E9147" s="109"/>
      <c r="F9147" s="109"/>
      <c r="G9147" s="109"/>
      <c r="H9147" s="109"/>
      <c r="I9147" s="110"/>
      <c r="W9147">
        <f t="shared" si="994"/>
      </c>
      <c r="X9147">
        <f t="shared" si="995"/>
      </c>
      <c r="Y9147">
        <f t="shared" si="996"/>
      </c>
      <c r="Z9147">
        <f t="shared" si="997"/>
      </c>
    </row>
    <row r="9148" spans="1:26">
      <c r="A9148" s="33"/>
      <c r="B9148" s="130"/>
      <c r="C9148" s="130"/>
      <c r="D9148" s="91"/>
      <c r="E9148" s="91"/>
      <c r="F9148" s="91"/>
      <c r="G9148" s="92" t="s">
        <v>19</v>
      </c>
      <c r="H9148" s="91"/>
      <c r="I9148" s="111">
        <f>SUM(I9111:I9147)</f>
      </c>
      <c r="W9148">
        <f t="shared" si="994"/>
      </c>
      <c r="X9148">
        <f t="shared" si="995"/>
      </c>
      <c r="Y9148">
        <f t="shared" si="996"/>
      </c>
      <c r="Z9148">
        <f t="shared" si="997"/>
      </c>
    </row>
    <row r="9149" spans="1:26">
      <c r="A9149" s="33"/>
      <c r="B9149" s="10"/>
      <c r="C9149" s="10"/>
      <c r="D9149" s="132"/>
      <c r="E9149" s="132"/>
      <c r="F9149" s="132"/>
      <c r="G9149" s="132"/>
      <c r="H9149" s="133"/>
      <c r="I9149" s="61"/>
      <c r="W9149">
        <f t="shared" si="994"/>
      </c>
      <c r="X9149">
        <f t="shared" si="995"/>
      </c>
      <c r="Y9149">
        <f t="shared" si="996"/>
      </c>
      <c r="Z9149">
        <f t="shared" si="997"/>
      </c>
    </row>
    <row r="9150" spans="1:26" ht="15.75" thickBot="1">
      <c r="A9150" s="33"/>
      <c r="B9150" s="11" t="s">
        <v>20</v>
      </c>
      <c r="C9150" s="35"/>
      <c r="D9150" s="35"/>
      <c r="E9150" s="35"/>
      <c r="F9150" s="35"/>
      <c r="G9150" s="35"/>
      <c r="H9150" s="35"/>
      <c r="I9150" s="36"/>
      <c r="W9150">
        <f t="shared" si="994"/>
      </c>
      <c r="X9150">
        <f t="shared" si="995"/>
      </c>
      <c r="Y9150">
        <f t="shared" si="996"/>
      </c>
      <c r="Z9150">
        <f t="shared" si="997"/>
      </c>
    </row>
    <row r="9151" spans="1:26" ht="15.75" thickBot="1">
      <c r="A9151" s="37"/>
      <c r="B9151" s="38"/>
      <c r="C9151" s="39" t="s">
        <v>21</v>
      </c>
      <c r="D9151" s="40">
        <f>SUM(D9111:D9150)</f>
      </c>
      <c r="E9151" s="41">
        <f>IF(H9151=I9151,"OK","NO")</f>
      </c>
      <c r="F9151" s="40">
        <f>SUM(F9111:F9150)</f>
      </c>
      <c r="G9151" s="40">
        <f>SUM(G9111:G9150)</f>
      </c>
      <c r="H9151" s="41">
        <f>SUMPRODUCT(F9111:F9147,H9111:H9147)</f>
      </c>
      <c r="I9151" s="43">
        <f>+I9149+I9148</f>
      </c>
      <c r="J9151">
        <f>SUM(J9110:J9150)</f>
      </c>
      <c r="W9151">
        <f t="shared" si="994"/>
      </c>
      <c r="X9151">
        <f t="shared" si="995"/>
      </c>
      <c r="Y9151">
        <f t="shared" si="996"/>
      </c>
      <c r="Z9151">
        <f t="shared" si="997"/>
      </c>
    </row>
    <row r="9152" spans="1:26" ht="15.75" thickBot="1">
      <c r="A9152" s="44"/>
      <c r="B9152" s="116"/>
      <c r="C9152" s="45"/>
      <c r="D9152" s="45"/>
      <c r="E9152" s="45"/>
      <c r="F9152" s="45"/>
      <c r="G9152" s="45"/>
      <c r="H9152" s="45"/>
      <c r="I9152" s="47"/>
      <c r="W9152">
        <f t="shared" si="994"/>
      </c>
      <c r="X9152">
        <f t="shared" si="995"/>
      </c>
      <c r="Y9152">
        <f t="shared" si="996"/>
      </c>
      <c r="Z9152">
        <f t="shared" si="997"/>
      </c>
    </row>
    <row r="9153" spans="1:26">
      <c r="A9153" s="12" t="s">
        <v>315</v>
      </c>
      <c r="B9153" s="12"/>
      <c r="W9153">
        <f t="shared" si="994"/>
      </c>
      <c r="X9153">
        <f t="shared" si="995"/>
      </c>
      <c r="Y9153">
        <f t="shared" si="996"/>
      </c>
      <c r="Z9153">
        <f t="shared" si="997"/>
      </c>
    </row>
    <row r="9154" spans="1:26">
      <c r="W9154">
        <f t="shared" si="994"/>
      </c>
      <c r="X9154">
        <f t="shared" si="995"/>
      </c>
      <c r="Y9154">
        <f t="shared" si="996"/>
      </c>
      <c r="Z9154">
        <f t="shared" si="997"/>
      </c>
    </row>
    <row r="9155" spans="1:26">
      <c r="W9155">
        <f t="shared" si="994"/>
      </c>
      <c r="X9155">
        <f t="shared" si="995"/>
      </c>
      <c r="Y9155">
        <f t="shared" si="996"/>
      </c>
      <c r="Z9155">
        <f t="shared" si="997"/>
      </c>
    </row>
    <row r="9156" spans="1:26">
      <c r="W9156">
        <f t="shared" ref="W9156:W9219" si="1002">IF(LEFT($H9156&amp;"",5)="2019-",$H9156,W9155)</f>
      </c>
      <c r="X9156">
        <f t="shared" ref="X9156:X9219" si="1003">IF($W9156="",0,IF(COUNTIF($AB$2:$AB$80,$W9156)&gt;0,1,0))</f>
      </c>
      <c r="Y9156">
        <f t="shared" ref="Y9156:Y9219" si="1004">IF($C9156="","",UPPER(TRIM(IFERROR(LEFT($C9156&amp;"",FIND("/",$C9156&amp;"")-1),$C9156&amp;""))))</f>
      </c>
      <c r="Z9156">
        <f t="shared" ref="Z9156:Z9219" si="1005">IFERROR(IF(ISNUMBER($G9156),$G9156,0),0)</f>
      </c>
    </row>
    <row r="9157" spans="1:26">
      <c r="A9157" s="1562" t="s">
        <v>0</v>
      </c>
      <c r="B9157" s="1562"/>
      <c r="C9157" s="1562"/>
      <c r="D9157" s="1562"/>
      <c r="E9157" s="1562"/>
      <c r="F9157" s="1562"/>
      <c r="G9157" s="1562"/>
      <c r="H9157" s="1562"/>
      <c r="I9157" s="1562"/>
      <c r="W9157">
        <f t="shared" si="1002"/>
      </c>
      <c r="X9157">
        <f t="shared" si="1003"/>
      </c>
      <c r="Y9157">
        <f t="shared" si="1004"/>
      </c>
      <c r="Z9157">
        <f t="shared" si="1005"/>
      </c>
    </row>
    <row r="9158" spans="1:26">
      <c r="W9158">
        <f t="shared" si="1002"/>
      </c>
      <c r="X9158">
        <f t="shared" si="1003"/>
      </c>
      <c r="Y9158">
        <f t="shared" si="1004"/>
      </c>
      <c r="Z9158">
        <f t="shared" si="1005"/>
      </c>
    </row>
    <row r="9159" spans="1:26">
      <c r="W9159">
        <f t="shared" si="1002"/>
      </c>
      <c r="X9159">
        <f t="shared" si="1003"/>
      </c>
      <c r="Y9159">
        <f t="shared" si="1004"/>
      </c>
      <c r="Z9159">
        <f t="shared" si="1005"/>
      </c>
    </row>
    <row r="9160" spans="1:26">
      <c r="A9160" s="1" t="s">
        <v>1</v>
      </c>
      <c r="B9160" s="1"/>
      <c r="G9160" s="489" t="s">
        <v>2</v>
      </c>
      <c r="H9160" s="3" t="s">
        <v>2074</v>
      </c>
      <c r="W9160">
        <f t="shared" si="1002"/>
      </c>
      <c r="X9160">
        <f t="shared" si="1003"/>
      </c>
      <c r="Y9160">
        <f t="shared" si="1004"/>
      </c>
      <c r="Z9160">
        <f t="shared" si="1005"/>
      </c>
    </row>
    <row r="9161" spans="1:26">
      <c r="A9161" s="1" t="inlineStr">
        <is>
          <t>Dealer-166</t>
        </is>
      </c>
      <c r="B9161" s="1"/>
      <c r="F9161" s="4"/>
      <c r="G9161" s="488" t="s">
        <v>1440</v>
      </c>
      <c r="H9161" s="1" t="s">
        <v>252</v>
      </c>
      <c r="W9161">
        <f t="shared" si="1002"/>
      </c>
      <c r="X9161">
        <f t="shared" si="1003"/>
      </c>
      <c r="Y9161">
        <f t="shared" si="1004"/>
      </c>
      <c r="Z9161">
        <f t="shared" si="1005"/>
      </c>
    </row>
    <row r="9162" spans="1:26">
      <c r="A9162" s="1" t="inlineStr">
        <is>
          <t>Address line (redacted)</t>
        </is>
      </c>
      <c r="B9162" s="1"/>
      <c r="H9162" s="22"/>
      <c r="W9162">
        <f t="shared" si="1002"/>
      </c>
      <c r="X9162">
        <f t="shared" si="1003"/>
      </c>
      <c r="Y9162">
        <f t="shared" si="1004"/>
      </c>
      <c r="Z9162">
        <f t="shared" si="1005"/>
      </c>
    </row>
    <row r="9163" spans="1:26">
      <c r="A9163" s="1" t="inlineStr">
        <is>
          <t>Address line (redacted)</t>
        </is>
      </c>
      <c r="B9163" s="1"/>
      <c r="D9163" s="85"/>
      <c r="E9163" s="85"/>
      <c r="F9163" s="85"/>
      <c r="G9163" s="85"/>
      <c r="H9163" s="85"/>
      <c r="W9163">
        <f t="shared" si="1002"/>
      </c>
      <c r="X9163">
        <f t="shared" si="1003"/>
      </c>
      <c r="Y9163">
        <f t="shared" si="1004"/>
      </c>
      <c r="Z9163">
        <f t="shared" si="1005"/>
      </c>
    </row>
    <row r="9164" spans="1:26">
      <c r="A9164" s="12" t="s">
        <v>299</v>
      </c>
      <c r="B9164" s="86" t="inlineStr">
        <is>
          <t>GSTIN-MASKED</t>
        </is>
      </c>
      <c r="D9164" s="85"/>
      <c r="E9164" s="85"/>
      <c r="F9164" s="85"/>
      <c r="G9164" s="85"/>
      <c r="H9164" s="85"/>
      <c r="W9164">
        <f t="shared" si="1002"/>
      </c>
      <c r="X9164">
        <f t="shared" si="1003"/>
      </c>
      <c r="Y9164">
        <f t="shared" si="1004"/>
      </c>
      <c r="Z9164">
        <f t="shared" si="1005"/>
      </c>
    </row>
    <row r="9165" spans="1:26">
      <c r="D9165" s="85"/>
      <c r="E9165" s="85"/>
      <c r="F9165" s="85"/>
      <c r="G9165" s="85"/>
      <c r="H9165" s="85"/>
      <c r="W9165">
        <f t="shared" si="1002"/>
      </c>
      <c r="X9165">
        <f t="shared" si="1003"/>
      </c>
      <c r="Y9165">
        <f t="shared" si="1004"/>
      </c>
      <c r="Z9165">
        <f t="shared" si="1005"/>
      </c>
    </row>
    <row r="9166" spans="1:26">
      <c r="W9166">
        <f t="shared" si="1002"/>
      </c>
      <c r="X9166">
        <f t="shared" si="1003"/>
      </c>
      <c r="Y9166">
        <f t="shared" si="1004"/>
      </c>
      <c r="Z9166">
        <f t="shared" si="1005"/>
      </c>
    </row>
    <row r="9167" spans="1:26">
      <c r="A9167" s="1" t="s">
        <v>5</v>
      </c>
      <c r="W9167">
        <f t="shared" si="1002"/>
      </c>
      <c r="X9167">
        <f t="shared" si="1003"/>
      </c>
      <c r="Y9167">
        <f t="shared" si="1004"/>
      </c>
      <c r="Z9167">
        <f t="shared" si="1005"/>
      </c>
    </row>
    <row r="9168" spans="1:26">
      <c r="A9168" s="1" t="s">
        <v>6</v>
      </c>
      <c r="W9168">
        <f t="shared" si="1002"/>
      </c>
      <c r="X9168">
        <f t="shared" si="1003"/>
      </c>
      <c r="Y9168">
        <f t="shared" si="1004"/>
      </c>
      <c r="Z9168">
        <f t="shared" si="1005"/>
      </c>
    </row>
    <row r="9169" spans="1:26">
      <c r="A9169" s="1" t="s">
        <v>7</v>
      </c>
      <c r="W9169">
        <f t="shared" si="1002"/>
      </c>
      <c r="X9169">
        <f t="shared" si="1003"/>
      </c>
      <c r="Y9169">
        <f t="shared" si="1004"/>
      </c>
      <c r="Z9169">
        <f t="shared" si="1005"/>
      </c>
    </row>
    <row r="9170" spans="1:26" ht="24">
      <c r="A9170" s="179" t="s">
        <v>8</v>
      </c>
      <c r="B9170" s="180" t="s">
        <v>9</v>
      </c>
      <c r="C9170" s="180" t="s">
        <v>10</v>
      </c>
      <c r="D9170" s="181" t="s">
        <v>11</v>
      </c>
      <c r="E9170" s="181" t="s">
        <v>12</v>
      </c>
      <c r="F9170" s="181" t="s">
        <v>13</v>
      </c>
      <c r="G9170" s="181" t="s">
        <v>14</v>
      </c>
      <c r="H9170" s="179" t="s">
        <v>15</v>
      </c>
      <c r="I9170" s="182" t="s">
        <v>16</v>
      </c>
      <c r="W9170">
        <f t="shared" si="1002"/>
      </c>
      <c r="X9170">
        <f t="shared" si="1003"/>
      </c>
      <c r="Y9170">
        <f t="shared" si="1004"/>
      </c>
      <c r="Z9170">
        <f t="shared" si="1005"/>
      </c>
    </row>
    <row r="9171" spans="1:26">
      <c r="A9171" s="5"/>
      <c r="B9171" s="1564" t="s">
        <v>18</v>
      </c>
      <c r="C9171" s="1565"/>
      <c r="D9171" s="5"/>
      <c r="E9171" s="5"/>
      <c r="F9171" s="21"/>
      <c r="G9171" s="6"/>
      <c r="H9171" s="5"/>
      <c r="I9171" s="183"/>
      <c r="W9171">
        <f t="shared" si="1002"/>
      </c>
      <c r="X9171">
        <f t="shared" si="1003"/>
      </c>
      <c r="Y9171">
        <f t="shared" si="1004"/>
      </c>
      <c r="Z9171">
        <f t="shared" si="1005"/>
      </c>
    </row>
    <row r="9172" spans="1:26">
      <c r="A9172" s="5">
        <v>1</v>
      </c>
      <c r="B9172" s="128" t="s">
        <v>937</v>
      </c>
      <c r="C9172" s="101" t="s">
        <v>936</v>
      </c>
      <c r="D9172" s="5">
        <v>1</v>
      </c>
      <c r="E9172" s="5">
        <v>4</v>
      </c>
      <c r="F9172" s="21">
        <f>+E9172*D9172</f>
      </c>
      <c r="G9172" s="578">
        <f>+E9172*D9172</f>
      </c>
      <c r="H9172" s="9">
        <v>1</v>
      </c>
      <c r="I9172" s="183">
        <f>+H9172*G9172</f>
      </c>
      <c r="J9172">
        <v>112</v>
      </c>
      <c r="K9172">
        <f>+H9172-J9172</f>
      </c>
      <c r="L9172">
        <f>+K9172*G9172</f>
      </c>
      <c r="W9172">
        <f t="shared" si="1002"/>
      </c>
      <c r="X9172">
        <f t="shared" si="1003"/>
      </c>
      <c r="Y9172">
        <f t="shared" si="1004"/>
      </c>
      <c r="Z9172">
        <f t="shared" si="1005"/>
      </c>
    </row>
    <row r="9173" spans="1:26">
      <c r="A9173" s="5">
        <v>2</v>
      </c>
      <c r="B9173" s="8" t="s">
        <v>295</v>
      </c>
      <c r="C9173" s="5" t="s">
        <v>294</v>
      </c>
      <c r="D9173" s="5">
        <v>2</v>
      </c>
      <c r="E9173" s="5">
        <v>4</v>
      </c>
      <c r="F9173" s="21">
        <f>+E9173*D9173</f>
      </c>
      <c r="G9173" s="578">
        <f>+E9173*D9173</f>
      </c>
      <c r="H9173" s="9">
        <v>1</v>
      </c>
      <c r="I9173" s="183">
        <f>+H9173*G9173</f>
      </c>
      <c r="J9173">
        <v>112</v>
      </c>
      <c r="K9173">
        <f>+H9173-J9173</f>
      </c>
      <c r="L9173">
        <f>+K9173*G9173</f>
      </c>
      <c r="W9173">
        <f t="shared" si="1002"/>
      </c>
      <c r="X9173">
        <f t="shared" si="1003"/>
      </c>
      <c r="Y9173">
        <f t="shared" si="1004"/>
      </c>
      <c r="Z9173">
        <f t="shared" si="1005"/>
      </c>
    </row>
    <row r="9174" spans="1:26">
      <c r="A9174" s="5"/>
      <c r="B9174" s="1564" t="s">
        <v>17</v>
      </c>
      <c r="C9174" s="1565"/>
      <c r="D9174" s="5"/>
      <c r="E9174" s="5"/>
      <c r="F9174" s="21"/>
      <c r="G9174" s="6"/>
      <c r="H9174" s="5"/>
      <c r="I9174" s="183"/>
      <c r="W9174">
        <f t="shared" si="1002"/>
      </c>
      <c r="X9174">
        <f t="shared" si="1003"/>
      </c>
      <c r="Y9174">
        <f t="shared" si="1004"/>
      </c>
      <c r="Z9174">
        <f t="shared" si="1005"/>
      </c>
    </row>
    <row r="9175" spans="1:26">
      <c r="A9175" s="5">
        <v>3</v>
      </c>
      <c r="B9175" s="8" t="s">
        <v>852</v>
      </c>
      <c r="C9175" s="5" t="s">
        <v>851</v>
      </c>
      <c r="D9175" s="5">
        <v>1</v>
      </c>
      <c r="E9175" s="5">
        <v>5</v>
      </c>
      <c r="F9175" s="21">
        <f t="shared" ref="F9175:F9180" si="1006">+E9175*D9175</f>
      </c>
      <c r="G9175" s="578">
        <f t="shared" ref="G9175:G9180" si="1007">+E9175*D9175</f>
      </c>
      <c r="H9175" s="5">
        <v>1</v>
      </c>
      <c r="I9175" s="183">
        <f>+H9175*G9175</f>
      </c>
      <c r="J9175">
        <v>112</v>
      </c>
      <c r="K9175">
        <f>+H9175-J9175</f>
      </c>
      <c r="L9175">
        <f>+K9175*G9175</f>
      </c>
      <c r="W9175">
        <f t="shared" si="1002"/>
      </c>
      <c r="X9175">
        <f t="shared" si="1003"/>
      </c>
      <c r="Y9175">
        <f t="shared" si="1004"/>
      </c>
      <c r="Z9175">
        <f t="shared" si="1005"/>
      </c>
    </row>
    <row r="9176" spans="1:26">
      <c r="A9176" s="5">
        <v>4</v>
      </c>
      <c r="B9176" s="8" t="s">
        <v>456</v>
      </c>
      <c r="C9176" s="5" t="s">
        <v>455</v>
      </c>
      <c r="D9176" s="5">
        <v>1</v>
      </c>
      <c r="E9176" s="5">
        <v>5</v>
      </c>
      <c r="F9176" s="21">
        <f t="shared" si="1006"/>
      </c>
      <c r="G9176" s="578">
        <f>+E9176*D9176</f>
      </c>
      <c r="H9176" s="5">
        <v>1</v>
      </c>
      <c r="I9176" s="183">
        <f>+H9176*G9176</f>
      </c>
      <c r="J9176">
        <v>112</v>
      </c>
      <c r="K9176">
        <f>+H9176-J9176</f>
      </c>
      <c r="L9176">
        <f>+K9176*G9176</f>
      </c>
      <c r="W9176">
        <f t="shared" si="1002"/>
      </c>
      <c r="X9176">
        <f t="shared" si="1003"/>
      </c>
      <c r="Y9176">
        <f t="shared" si="1004"/>
      </c>
      <c r="Z9176">
        <f t="shared" si="1005"/>
      </c>
    </row>
    <row r="9177" spans="1:26">
      <c r="A9177" s="5">
        <v>5</v>
      </c>
      <c r="B9177" s="8" t="s">
        <v>755</v>
      </c>
      <c r="C9177" s="5" t="s">
        <v>756</v>
      </c>
      <c r="D9177" s="5">
        <v>1</v>
      </c>
      <c r="E9177" s="5">
        <v>5</v>
      </c>
      <c r="F9177" s="21">
        <f t="shared" si="1006"/>
      </c>
      <c r="G9177" s="578">
        <f t="shared" si="1007"/>
      </c>
      <c r="H9177" s="5">
        <v>1</v>
      </c>
      <c r="I9177" s="183">
        <f>+H9177*G9177</f>
      </c>
      <c r="J9177">
        <v>112</v>
      </c>
      <c r="K9177">
        <f>+H9177-J9177</f>
      </c>
      <c r="L9177">
        <f>+K9177*G9177</f>
      </c>
      <c r="W9177">
        <f t="shared" si="1002"/>
      </c>
      <c r="X9177">
        <f t="shared" si="1003"/>
      </c>
      <c r="Y9177">
        <f t="shared" si="1004"/>
      </c>
      <c r="Z9177">
        <f t="shared" si="1005"/>
      </c>
    </row>
    <row r="9178" spans="1:26">
      <c r="A9178" s="5">
        <v>6</v>
      </c>
      <c r="B9178" s="8" t="s">
        <v>488</v>
      </c>
      <c r="C9178" s="5" t="s">
        <v>506</v>
      </c>
      <c r="D9178" s="5">
        <v>2</v>
      </c>
      <c r="E9178" s="5">
        <v>5</v>
      </c>
      <c r="F9178" s="21">
        <f t="shared" si="1006"/>
      </c>
      <c r="G9178" s="578">
        <f t="shared" si="1007"/>
      </c>
      <c r="H9178" s="5">
        <v>1</v>
      </c>
      <c r="I9178" s="183">
        <f>+H9178*G9178</f>
      </c>
      <c r="J9178">
        <v>112</v>
      </c>
      <c r="K9178">
        <f>+H9178-J9178</f>
      </c>
      <c r="L9178">
        <f>+K9178*G9178</f>
      </c>
      <c r="W9178">
        <f t="shared" si="1002"/>
      </c>
      <c r="X9178">
        <f t="shared" si="1003"/>
      </c>
      <c r="Y9178">
        <f t="shared" si="1004"/>
      </c>
      <c r="Z9178">
        <f t="shared" si="1005"/>
      </c>
    </row>
    <row r="9179" spans="1:26">
      <c r="A9179" s="5">
        <v>7</v>
      </c>
      <c r="B9179" s="8" t="s">
        <v>1488</v>
      </c>
      <c r="C9179" s="5" t="s">
        <v>1487</v>
      </c>
      <c r="D9179" s="5">
        <v>1</v>
      </c>
      <c r="E9179" s="5">
        <v>5</v>
      </c>
      <c r="F9179" s="21">
        <f t="shared" si="1006"/>
      </c>
      <c r="G9179" s="578">
        <f t="shared" si="1007"/>
      </c>
      <c r="H9179" s="5">
        <v>1</v>
      </c>
      <c r="I9179" s="183">
        <f>+H9179*G9179</f>
      </c>
      <c r="J9179">
        <v>112</v>
      </c>
      <c r="K9179">
        <f>+H9179-J9179</f>
      </c>
      <c r="L9179">
        <f>+K9179*G9179</f>
      </c>
      <c r="W9179">
        <f t="shared" si="1002"/>
      </c>
      <c r="X9179">
        <f t="shared" si="1003"/>
      </c>
      <c r="Y9179">
        <f t="shared" si="1004"/>
      </c>
      <c r="Z9179">
        <f t="shared" si="1005"/>
      </c>
    </row>
    <row r="9180" spans="1:26">
      <c r="A9180" s="5">
        <v>8</v>
      </c>
      <c r="B9180" s="8" t="s">
        <v>2088</v>
      </c>
      <c r="C9180" s="5"/>
      <c r="D9180" s="5">
        <v>5</v>
      </c>
      <c r="E9180" s="5">
        <v>1</v>
      </c>
      <c r="F9180" s="21">
        <f t="shared" si="1006"/>
      </c>
      <c r="G9180" s="6">
        <f t="shared" si="1007"/>
      </c>
      <c r="H9180" s="312" t="s">
        <v>780</v>
      </c>
      <c r="I9180" s="183"/>
      <c r="W9180">
        <f t="shared" si="1002"/>
      </c>
      <c r="X9180">
        <f t="shared" si="1003"/>
      </c>
      <c r="Y9180">
        <f t="shared" si="1004"/>
      </c>
      <c r="Z9180">
        <f t="shared" si="1005"/>
      </c>
    </row>
    <row r="9181" spans="1:26">
      <c r="A9181" s="5"/>
      <c r="B9181" s="8"/>
      <c r="C9181" s="5"/>
      <c r="D9181" s="5"/>
      <c r="E9181" s="5"/>
      <c r="F9181" s="21"/>
      <c r="G9181" s="6"/>
      <c r="H9181" s="5"/>
      <c r="I9181" s="183"/>
      <c r="W9181">
        <f t="shared" si="1002"/>
      </c>
      <c r="X9181">
        <f t="shared" si="1003"/>
      </c>
      <c r="Y9181">
        <f t="shared" si="1004"/>
      </c>
      <c r="Z9181">
        <f t="shared" si="1005"/>
      </c>
    </row>
    <row r="9182" spans="1:26">
      <c r="A9182" s="5"/>
      <c r="B9182" s="8"/>
      <c r="C9182" s="5"/>
      <c r="D9182" s="5"/>
      <c r="E9182" s="5"/>
      <c r="F9182" s="21"/>
      <c r="G9182" s="6"/>
      <c r="H9182" s="5"/>
      <c r="I9182" s="183"/>
      <c r="W9182">
        <f t="shared" si="1002"/>
      </c>
      <c r="X9182">
        <f t="shared" si="1003"/>
      </c>
      <c r="Y9182">
        <f t="shared" si="1004"/>
      </c>
      <c r="Z9182">
        <f t="shared" si="1005"/>
      </c>
    </row>
    <row r="9183" spans="1:26">
      <c r="A9183" s="5"/>
      <c r="B9183" s="8"/>
      <c r="C9183" s="5"/>
      <c r="D9183" s="5"/>
      <c r="E9183" s="5"/>
      <c r="F9183" s="21"/>
      <c r="G9183" s="6"/>
      <c r="H9183" s="5"/>
      <c r="I9183" s="183"/>
      <c r="W9183">
        <f t="shared" si="1002"/>
      </c>
      <c r="X9183">
        <f t="shared" si="1003"/>
      </c>
      <c r="Y9183">
        <f t="shared" si="1004"/>
      </c>
      <c r="Z9183">
        <f t="shared" si="1005"/>
      </c>
    </row>
    <row r="9184" spans="1:26">
      <c r="A9184" s="5"/>
      <c r="B9184" s="8"/>
      <c r="C9184" s="5"/>
      <c r="D9184" s="5"/>
      <c r="E9184" s="5"/>
      <c r="F9184" s="21"/>
      <c r="G9184" s="6"/>
      <c r="H9184" s="5"/>
      <c r="I9184" s="183"/>
      <c r="W9184">
        <f t="shared" si="1002"/>
      </c>
      <c r="X9184">
        <f t="shared" si="1003"/>
      </c>
      <c r="Y9184">
        <f t="shared" si="1004"/>
      </c>
      <c r="Z9184">
        <f t="shared" si="1005"/>
      </c>
    </row>
    <row r="9185" spans="1:26">
      <c r="A9185" s="5"/>
      <c r="B9185" s="8"/>
      <c r="C9185" s="5"/>
      <c r="D9185" s="5"/>
      <c r="E9185" s="5"/>
      <c r="F9185" s="21"/>
      <c r="G9185" s="6"/>
      <c r="H9185" s="5"/>
      <c r="I9185" s="183"/>
      <c r="W9185">
        <f t="shared" si="1002"/>
      </c>
      <c r="X9185">
        <f t="shared" si="1003"/>
      </c>
      <c r="Y9185">
        <f t="shared" si="1004"/>
      </c>
      <c r="Z9185">
        <f t="shared" si="1005"/>
      </c>
    </row>
    <row r="9186" spans="1:26">
      <c r="A9186" s="5"/>
      <c r="B9186" s="8"/>
      <c r="C9186" s="5"/>
      <c r="D9186" s="5"/>
      <c r="E9186" s="5"/>
      <c r="F9186" s="21"/>
      <c r="G9186" s="6"/>
      <c r="H9186" s="5"/>
      <c r="I9186" s="183"/>
      <c r="W9186">
        <f t="shared" si="1002"/>
      </c>
      <c r="X9186">
        <f t="shared" si="1003"/>
      </c>
      <c r="Y9186">
        <f t="shared" si="1004"/>
      </c>
      <c r="Z9186">
        <f t="shared" si="1005"/>
      </c>
    </row>
    <row r="9187" spans="1:26">
      <c r="A9187" s="5"/>
      <c r="B9187" s="8"/>
      <c r="C9187" s="5"/>
      <c r="D9187" s="5"/>
      <c r="E9187" s="5"/>
      <c r="F9187" s="21"/>
      <c r="G9187" s="6"/>
      <c r="H9187" s="5"/>
      <c r="I9187" s="183"/>
      <c r="W9187">
        <f t="shared" si="1002"/>
      </c>
      <c r="X9187">
        <f t="shared" si="1003"/>
      </c>
      <c r="Y9187">
        <f t="shared" si="1004"/>
      </c>
      <c r="Z9187">
        <f t="shared" si="1005"/>
      </c>
    </row>
    <row r="9188" spans="1:26">
      <c r="A9188" s="5"/>
      <c r="B9188" s="8"/>
      <c r="C9188" s="5"/>
      <c r="D9188" s="5"/>
      <c r="E9188" s="5"/>
      <c r="F9188" s="21"/>
      <c r="G9188" s="6"/>
      <c r="H9188" s="5"/>
      <c r="I9188" s="183"/>
      <c r="W9188">
        <f t="shared" si="1002"/>
      </c>
      <c r="X9188">
        <f t="shared" si="1003"/>
      </c>
      <c r="Y9188">
        <f t="shared" si="1004"/>
      </c>
      <c r="Z9188">
        <f t="shared" si="1005"/>
      </c>
    </row>
    <row r="9189" spans="1:26" ht="15.75" thickBot="1">
      <c r="A9189" s="5"/>
      <c r="B9189" s="224"/>
      <c r="C9189" s="15"/>
      <c r="D9189" s="23"/>
      <c r="E9189" s="225"/>
      <c r="F9189" s="23"/>
      <c r="G9189" s="24"/>
      <c r="H9189" s="225"/>
      <c r="I9189" s="226"/>
      <c r="W9189">
        <f t="shared" si="1002"/>
      </c>
      <c r="X9189">
        <f t="shared" si="1003"/>
      </c>
      <c r="Y9189">
        <f t="shared" si="1004"/>
      </c>
      <c r="Z9189">
        <f t="shared" si="1005"/>
      </c>
    </row>
    <row r="9190" spans="1:26">
      <c r="A9190" s="227"/>
      <c r="B9190" s="17"/>
      <c r="C9190" s="5"/>
      <c r="D9190" s="59"/>
      <c r="E9190" s="59"/>
      <c r="F9190" s="53"/>
      <c r="G9190" s="78"/>
      <c r="H9190" s="68"/>
      <c r="I9190" s="228">
        <f>SUM(I9171:I9189)</f>
      </c>
      <c r="L9190">
        <f>SUM(L9162:L9189)</f>
      </c>
      <c r="W9190">
        <f t="shared" si="1002"/>
      </c>
      <c r="X9190">
        <f t="shared" si="1003"/>
      </c>
      <c r="Y9190">
        <f t="shared" si="1004"/>
      </c>
      <c r="Z9190">
        <f t="shared" si="1005"/>
      </c>
    </row>
    <row r="9191" spans="1:26">
      <c r="A9191" s="10"/>
      <c r="B9191" s="10"/>
      <c r="C9191" s="69"/>
      <c r="D9191" s="69" t="s">
        <v>520</v>
      </c>
      <c r="E9191" s="69"/>
      <c r="F9191" s="69"/>
      <c r="G9191" s="69"/>
      <c r="H9191" s="112">
        <v>1</v>
      </c>
      <c r="I9191" s="191">
        <f>+L9190*H9191</f>
      </c>
      <c r="W9191">
        <f t="shared" si="1002"/>
      </c>
      <c r="X9191">
        <f t="shared" si="1003"/>
      </c>
      <c r="Y9191">
        <f t="shared" si="1004"/>
      </c>
      <c r="Z9191">
        <f t="shared" si="1005"/>
      </c>
    </row>
    <row r="9192" spans="1:26" ht="15.75" thickBot="1">
      <c r="A9192" s="10"/>
      <c r="B9192" s="11" t="s">
        <v>20</v>
      </c>
      <c r="C9192" s="35"/>
      <c r="D9192" s="35"/>
      <c r="E9192" s="35"/>
      <c r="F9192" s="35"/>
      <c r="G9192" s="35"/>
      <c r="H9192" s="35"/>
      <c r="I9192" s="98"/>
      <c r="W9192">
        <f t="shared" si="1002"/>
      </c>
      <c r="X9192">
        <f t="shared" si="1003"/>
      </c>
      <c r="Y9192">
        <f t="shared" si="1004"/>
      </c>
      <c r="Z9192">
        <f t="shared" si="1005"/>
      </c>
    </row>
    <row r="9193" spans="1:26" ht="15.75" thickBot="1">
      <c r="A9193" s="99"/>
      <c r="B9193" s="38"/>
      <c r="C9193" s="39" t="s">
        <v>21</v>
      </c>
      <c r="D9193" s="40">
        <f>SUM(D9171:D9192)</f>
      </c>
      <c r="E9193" s="41" t="s">
        <v>360</v>
      </c>
      <c r="F9193" s="40">
        <f>SUM(F9171:F9192)</f>
      </c>
      <c r="G9193" s="40">
        <f>SUM(G9171:G9192)</f>
      </c>
      <c r="H9193" s="41">
        <f>+SUMPRODUCT(H9171:H9189,F9171:F9189)</f>
      </c>
      <c r="I9193" s="100">
        <f>+I9190-I9191</f>
      </c>
      <c r="W9193">
        <f t="shared" si="1002"/>
      </c>
      <c r="X9193">
        <f t="shared" si="1003"/>
      </c>
      <c r="Y9193">
        <f t="shared" si="1004"/>
      </c>
      <c r="Z9193">
        <f t="shared" si="1005"/>
      </c>
    </row>
    <row r="9194" spans="1:26">
      <c r="A9194" s="10"/>
      <c r="B9194" s="10"/>
      <c r="C9194" s="91"/>
      <c r="D9194" s="91"/>
      <c r="E9194" s="91"/>
      <c r="F9194" s="91"/>
      <c r="G9194" s="91"/>
      <c r="H9194" s="91"/>
      <c r="I9194" s="91"/>
      <c r="W9194">
        <f t="shared" si="1002"/>
      </c>
      <c r="X9194">
        <f t="shared" si="1003"/>
      </c>
      <c r="Y9194">
        <f t="shared" si="1004"/>
      </c>
      <c r="Z9194">
        <f t="shared" si="1005"/>
      </c>
    </row>
    <row r="9195" spans="1:26">
      <c r="W9195">
        <f t="shared" si="1002"/>
      </c>
      <c r="X9195">
        <f t="shared" si="1003"/>
      </c>
      <c r="Y9195">
        <f t="shared" si="1004"/>
      </c>
      <c r="Z9195">
        <f t="shared" si="1005"/>
      </c>
    </row>
    <row r="9196" spans="1:26">
      <c r="W9196">
        <f t="shared" si="1002"/>
      </c>
      <c r="X9196">
        <f t="shared" si="1003"/>
      </c>
      <c r="Y9196">
        <f t="shared" si="1004"/>
      </c>
      <c r="Z9196">
        <f t="shared" si="1005"/>
      </c>
    </row>
    <row r="9197" spans="1:26">
      <c r="W9197">
        <f t="shared" si="1002"/>
      </c>
      <c r="X9197">
        <f t="shared" si="1003"/>
      </c>
      <c r="Y9197">
        <f t="shared" si="1004"/>
      </c>
      <c r="Z9197">
        <f t="shared" si="1005"/>
      </c>
    </row>
    <row r="9198" spans="1:26">
      <c r="A9198" s="1562" t="s">
        <v>0</v>
      </c>
      <c r="B9198" s="1562"/>
      <c r="C9198" s="1562"/>
      <c r="D9198" s="1562"/>
      <c r="E9198" s="1562"/>
      <c r="F9198" s="1562"/>
      <c r="G9198" s="1562"/>
      <c r="H9198" s="1562"/>
      <c r="I9198" s="1562"/>
      <c r="W9198">
        <f t="shared" si="1002"/>
      </c>
      <c r="X9198">
        <f t="shared" si="1003"/>
      </c>
      <c r="Y9198">
        <f t="shared" si="1004"/>
      </c>
      <c r="Z9198">
        <f t="shared" si="1005"/>
      </c>
    </row>
    <row r="9199" spans="1:26">
      <c r="W9199">
        <f t="shared" si="1002"/>
      </c>
      <c r="X9199">
        <f t="shared" si="1003"/>
      </c>
      <c r="Y9199">
        <f t="shared" si="1004"/>
      </c>
      <c r="Z9199">
        <f t="shared" si="1005"/>
      </c>
    </row>
    <row r="9200" spans="1:26">
      <c r="A9200" s="1" t="s">
        <v>1</v>
      </c>
      <c r="B9200" s="1"/>
      <c r="G9200" s="489" t="s">
        <v>2</v>
      </c>
      <c r="H9200" s="3" t="s">
        <v>2074</v>
      </c>
      <c r="W9200">
        <f t="shared" si="1002"/>
      </c>
      <c r="X9200">
        <f t="shared" si="1003"/>
      </c>
      <c r="Y9200">
        <f t="shared" si="1004"/>
      </c>
      <c r="Z9200">
        <f t="shared" si="1005"/>
      </c>
    </row>
    <row r="9201" spans="1:26">
      <c r="A9201" s="1" t="inlineStr">
        <is>
          <t>Dealer-181</t>
        </is>
      </c>
      <c r="B9201" s="1"/>
      <c r="F9201" s="4"/>
      <c r="G9201" s="488" t="s">
        <v>1440</v>
      </c>
      <c r="H9201" s="582" t="s">
        <v>253</v>
      </c>
      <c r="W9201">
        <f t="shared" si="1002"/>
      </c>
      <c r="X9201">
        <f t="shared" si="1003"/>
      </c>
      <c r="Y9201">
        <f t="shared" si="1004"/>
      </c>
      <c r="Z9201">
        <f t="shared" si="1005"/>
      </c>
    </row>
    <row r="9202" spans="1:26">
      <c r="A9202" s="485" t="inlineStr">
        <is>
          <t>Dealer-337</t>
        </is>
      </c>
      <c r="B9202" s="1"/>
      <c r="W9202">
        <f t="shared" si="1002"/>
      </c>
      <c r="X9202">
        <f t="shared" si="1003"/>
      </c>
      <c r="Y9202">
        <f t="shared" si="1004"/>
      </c>
      <c r="Z9202">
        <f t="shared" si="1005"/>
      </c>
    </row>
    <row r="9203" spans="1:26">
      <c r="A9203" s="486" t="inlineStr">
        <is>
          <t>Address line (redacted)</t>
        </is>
      </c>
      <c r="B9203" s="1"/>
      <c r="W9203">
        <f t="shared" si="1002"/>
      </c>
      <c r="X9203">
        <f t="shared" si="1003"/>
      </c>
      <c r="Y9203">
        <f t="shared" si="1004"/>
      </c>
      <c r="Z9203">
        <f t="shared" si="1005"/>
      </c>
    </row>
    <row r="9204" spans="1:26">
      <c r="A9204" s="485" t="inlineStr">
        <is>
          <t>Address line (redacted)</t>
        </is>
      </c>
      <c r="B9204" s="1"/>
      <c r="W9204">
        <f t="shared" si="1002"/>
      </c>
      <c r="X9204">
        <f t="shared" si="1003"/>
      </c>
      <c r="Y9204">
        <f t="shared" si="1004"/>
      </c>
      <c r="Z9204">
        <f t="shared" si="1005"/>
      </c>
    </row>
    <row r="9205" spans="1:26">
      <c r="A9205" s="487" t="s">
        <v>598</v>
      </c>
      <c r="B9205" s="49" t="inlineStr">
        <is>
          <t>GSTIN-MASKED</t>
        </is>
      </c>
      <c r="W9205">
        <f t="shared" si="1002"/>
      </c>
      <c r="X9205">
        <f t="shared" si="1003"/>
      </c>
      <c r="Y9205">
        <f t="shared" si="1004"/>
      </c>
      <c r="Z9205">
        <f t="shared" si="1005"/>
      </c>
    </row>
    <row r="9206" spans="1:26">
      <c r="A9206" s="1" t="s">
        <v>1707</v>
      </c>
      <c r="B9206" s="1"/>
      <c r="W9206">
        <f t="shared" si="1002"/>
      </c>
      <c r="X9206">
        <f t="shared" si="1003"/>
      </c>
      <c r="Y9206">
        <f t="shared" si="1004"/>
      </c>
      <c r="Z9206">
        <f t="shared" si="1005"/>
      </c>
    </row>
    <row r="9207" spans="1:26">
      <c r="W9207">
        <f t="shared" si="1002"/>
      </c>
      <c r="X9207">
        <f t="shared" si="1003"/>
      </c>
      <c r="Y9207">
        <f t="shared" si="1004"/>
      </c>
      <c r="Z9207">
        <f t="shared" si="1005"/>
      </c>
    </row>
    <row r="9208" spans="1:26">
      <c r="A9208" s="1" t="s">
        <v>5</v>
      </c>
      <c r="W9208">
        <f t="shared" si="1002"/>
      </c>
      <c r="X9208">
        <f t="shared" si="1003"/>
      </c>
      <c r="Y9208">
        <f t="shared" si="1004"/>
      </c>
      <c r="Z9208">
        <f t="shared" si="1005"/>
      </c>
    </row>
    <row r="9209" spans="1:26">
      <c r="A9209" s="1" t="s">
        <v>6</v>
      </c>
      <c r="W9209">
        <f t="shared" si="1002"/>
      </c>
      <c r="X9209">
        <f t="shared" si="1003"/>
      </c>
      <c r="Y9209">
        <f t="shared" si="1004"/>
      </c>
      <c r="Z9209">
        <f t="shared" si="1005"/>
      </c>
    </row>
    <row r="9210" spans="1:26" ht="15.75" thickBot="1">
      <c r="A9210" s="1" t="s">
        <v>7</v>
      </c>
      <c r="W9210">
        <f t="shared" si="1002"/>
      </c>
      <c r="X9210">
        <f t="shared" si="1003"/>
      </c>
      <c r="Y9210">
        <f t="shared" si="1004"/>
      </c>
      <c r="Z9210">
        <f t="shared" si="1005"/>
      </c>
    </row>
    <row r="9211" spans="1:26" ht="24">
      <c r="A9211" s="26" t="s">
        <v>8</v>
      </c>
      <c r="B9211" s="27" t="s">
        <v>9</v>
      </c>
      <c r="C9211" s="27" t="s">
        <v>10</v>
      </c>
      <c r="D9211" s="28" t="s">
        <v>11</v>
      </c>
      <c r="E9211" s="28" t="s">
        <v>12</v>
      </c>
      <c r="F9211" s="28" t="s">
        <v>13</v>
      </c>
      <c r="G9211" s="28" t="s">
        <v>14</v>
      </c>
      <c r="H9211" s="29" t="s">
        <v>15</v>
      </c>
      <c r="I9211" s="30" t="s">
        <v>16</v>
      </c>
      <c r="W9211">
        <f t="shared" si="1002"/>
      </c>
      <c r="X9211">
        <f t="shared" si="1003"/>
      </c>
      <c r="Y9211">
        <f t="shared" si="1004"/>
      </c>
      <c r="Z9211">
        <f t="shared" si="1005"/>
      </c>
    </row>
    <row r="9212" spans="1:26">
      <c r="A9212" s="107"/>
      <c r="B9212" s="1696" t="s">
        <v>300</v>
      </c>
      <c r="C9212" s="1697"/>
      <c r="D9212" s="184"/>
      <c r="E9212" s="184"/>
      <c r="F9212" s="186"/>
      <c r="G9212" s="186"/>
      <c r="H9212" s="184"/>
      <c r="I9212" s="102"/>
      <c r="W9212">
        <f t="shared" si="1002"/>
      </c>
      <c r="X9212">
        <f t="shared" si="1003"/>
      </c>
      <c r="Y9212">
        <f t="shared" si="1004"/>
      </c>
      <c r="Z9212">
        <f t="shared" si="1005"/>
      </c>
    </row>
    <row r="9213" spans="1:26">
      <c r="A9213" s="5">
        <v>1</v>
      </c>
      <c r="B9213" s="17" t="s">
        <v>2078</v>
      </c>
      <c r="C9213" s="5" t="s">
        <v>1593</v>
      </c>
      <c r="D9213" s="5"/>
      <c r="E9213" s="9"/>
      <c r="F9213" s="6">
        <v>787</v>
      </c>
      <c r="G9213" s="6">
        <f>+F9213</f>
      </c>
      <c r="H9213" s="19">
        <v>1</v>
      </c>
      <c r="I9213" s="102">
        <f>+H9213*G9213</f>
      </c>
      <c r="J9213">
        <f>+H9213*G9213</f>
      </c>
      <c r="W9213">
        <f t="shared" si="1002"/>
      </c>
      <c r="X9213">
        <f t="shared" si="1003"/>
      </c>
      <c r="Y9213">
        <f t="shared" si="1004"/>
      </c>
      <c r="Z9213">
        <f t="shared" si="1005"/>
      </c>
    </row>
    <row r="9214" spans="1:26">
      <c r="A9214" s="5"/>
      <c r="B9214" s="17"/>
      <c r="C9214" s="5"/>
      <c r="D9214" s="5"/>
      <c r="E9214" s="9"/>
      <c r="F9214" s="6"/>
      <c r="G9214" s="6"/>
      <c r="H9214" s="19"/>
      <c r="I9214" s="102"/>
      <c r="W9214">
        <f t="shared" si="1002"/>
      </c>
      <c r="X9214">
        <f t="shared" si="1003"/>
      </c>
      <c r="Y9214">
        <f t="shared" si="1004"/>
      </c>
      <c r="Z9214">
        <f t="shared" si="1005"/>
      </c>
    </row>
    <row r="9215" spans="1:26">
      <c r="A9215" s="107"/>
      <c r="B9215" s="239"/>
      <c r="C9215" s="5"/>
      <c r="D9215" s="21"/>
      <c r="E9215" s="5"/>
      <c r="F9215" s="6"/>
      <c r="G9215" s="6"/>
      <c r="H9215" s="5"/>
      <c r="I9215" s="102"/>
      <c r="W9215">
        <f t="shared" si="1002"/>
      </c>
      <c r="X9215">
        <f t="shared" si="1003"/>
      </c>
      <c r="Y9215">
        <f t="shared" si="1004"/>
      </c>
      <c r="Z9215">
        <f t="shared" si="1005"/>
      </c>
    </row>
    <row r="9216" spans="1:26">
      <c r="A9216" s="107"/>
      <c r="B9216" s="886"/>
      <c r="C9216" s="887"/>
      <c r="D9216" s="232"/>
      <c r="E9216" s="232"/>
      <c r="F9216" s="5"/>
      <c r="G9216" s="6"/>
      <c r="H9216" s="5"/>
      <c r="I9216" s="102"/>
      <c r="W9216">
        <f t="shared" si="1002"/>
      </c>
      <c r="X9216">
        <f t="shared" si="1003"/>
      </c>
      <c r="Y9216">
        <f t="shared" si="1004"/>
      </c>
      <c r="Z9216">
        <f t="shared" si="1005"/>
      </c>
    </row>
    <row r="9217" spans="1:26" ht="36">
      <c r="A9217" s="107"/>
      <c r="B9217" s="886" t="s">
        <v>2991</v>
      </c>
      <c r="C9217" s="887"/>
      <c r="D9217" s="232"/>
      <c r="E9217" s="232"/>
      <c r="F9217" s="6"/>
      <c r="G9217" s="6"/>
      <c r="H9217" s="5"/>
      <c r="I9217" s="102"/>
      <c r="W9217">
        <f t="shared" si="1002"/>
      </c>
      <c r="X9217">
        <f t="shared" si="1003"/>
      </c>
      <c r="Y9217">
        <f t="shared" si="1004"/>
      </c>
      <c r="Z9217">
        <f t="shared" si="1005"/>
      </c>
    </row>
    <row r="9218" spans="1:26">
      <c r="A9218" s="107"/>
      <c r="B9218" s="886"/>
      <c r="C9218" s="888"/>
      <c r="D9218" s="232"/>
      <c r="E9218" s="232"/>
      <c r="F9218" s="5"/>
      <c r="G9218" s="6"/>
      <c r="H9218" s="5"/>
      <c r="I9218" s="102"/>
      <c r="W9218">
        <f t="shared" si="1002"/>
      </c>
      <c r="X9218">
        <f t="shared" si="1003"/>
      </c>
      <c r="Y9218">
        <f t="shared" si="1004"/>
      </c>
      <c r="Z9218">
        <f t="shared" si="1005"/>
      </c>
    </row>
    <row r="9219" spans="1:26">
      <c r="A9219" s="107"/>
      <c r="B9219" s="239"/>
      <c r="C9219" s="232"/>
      <c r="D9219" s="232"/>
      <c r="E9219" s="232"/>
      <c r="F9219" s="5"/>
      <c r="G9219" s="6"/>
      <c r="H9219" s="5"/>
      <c r="I9219" s="102"/>
      <c r="W9219">
        <f t="shared" si="1002"/>
      </c>
      <c r="X9219">
        <f t="shared" si="1003"/>
      </c>
      <c r="Y9219">
        <f t="shared" si="1004"/>
      </c>
      <c r="Z9219">
        <f t="shared" si="1005"/>
      </c>
    </row>
    <row r="9220" spans="1:26">
      <c r="A9220" s="107"/>
      <c r="B9220" s="239"/>
      <c r="C9220" s="232"/>
      <c r="D9220" s="232"/>
      <c r="E9220" s="232"/>
      <c r="F9220" s="5"/>
      <c r="G9220" s="6"/>
      <c r="H9220" s="5"/>
      <c r="I9220" s="102"/>
      <c r="W9220">
        <f t="shared" ref="W9220:W9283" si="1008">IF(LEFT($H9220&amp;"",5)="2019-",$H9220,W9219)</f>
      </c>
      <c r="X9220">
        <f t="shared" ref="X9220:X9283" si="1009">IF($W9220="",0,IF(COUNTIF($AB$2:$AB$80,$W9220)&gt;0,1,0))</f>
      </c>
      <c r="Y9220">
        <f t="shared" ref="Y9220:Y9283" si="1010">IF($C9220="","",UPPER(TRIM(IFERROR(LEFT($C9220&amp;"",FIND("/",$C9220&amp;"")-1),$C9220&amp;""))))</f>
      </c>
      <c r="Z9220">
        <f t="shared" ref="Z9220:Z9283" si="1011">IFERROR(IF(ISNUMBER($G9220),$G9220,0),0)</f>
      </c>
    </row>
    <row r="9221" spans="1:26">
      <c r="A9221" s="107"/>
      <c r="B9221" s="239"/>
      <c r="C9221" s="232"/>
      <c r="D9221" s="232"/>
      <c r="E9221" s="232"/>
      <c r="F9221" s="5"/>
      <c r="G9221" s="6"/>
      <c r="H9221" s="5"/>
      <c r="I9221" s="102"/>
      <c r="W9221">
        <f t="shared" si="1008"/>
      </c>
      <c r="X9221">
        <f t="shared" si="1009"/>
      </c>
      <c r="Y9221">
        <f t="shared" si="1010"/>
      </c>
      <c r="Z9221">
        <f t="shared" si="1011"/>
      </c>
    </row>
    <row r="9222" spans="1:26">
      <c r="A9222" s="107"/>
      <c r="B9222" s="239"/>
      <c r="C9222" s="101"/>
      <c r="D9222" s="137"/>
      <c r="E9222" s="5"/>
      <c r="F9222" s="6"/>
      <c r="G9222" s="6"/>
      <c r="H9222" s="5"/>
      <c r="I9222" s="102"/>
      <c r="W9222">
        <f t="shared" si="1008"/>
      </c>
      <c r="X9222">
        <f t="shared" si="1009"/>
      </c>
      <c r="Y9222">
        <f t="shared" si="1010"/>
      </c>
      <c r="Z9222">
        <f t="shared" si="1011"/>
      </c>
    </row>
    <row r="9223" spans="1:26">
      <c r="A9223" s="107"/>
      <c r="B9223" s="234"/>
      <c r="C9223" s="101"/>
      <c r="D9223" s="137"/>
      <c r="E9223" s="5"/>
      <c r="F9223" s="6"/>
      <c r="G9223" s="6"/>
      <c r="H9223" s="5"/>
      <c r="I9223" s="102"/>
      <c r="W9223">
        <f t="shared" si="1008"/>
      </c>
      <c r="X9223">
        <f t="shared" si="1009"/>
      </c>
      <c r="Y9223">
        <f t="shared" si="1010"/>
      </c>
      <c r="Z9223">
        <f t="shared" si="1011"/>
      </c>
    </row>
    <row r="9224" spans="1:26">
      <c r="A9224" s="107"/>
      <c r="B9224" s="235"/>
      <c r="C9224" s="236"/>
      <c r="D9224" s="10"/>
      <c r="E9224" s="5"/>
      <c r="F9224" s="186"/>
      <c r="G9224" s="186"/>
      <c r="H9224" s="19"/>
      <c r="I9224" s="102"/>
      <c r="W9224">
        <f t="shared" si="1008"/>
      </c>
      <c r="X9224">
        <f t="shared" si="1009"/>
      </c>
      <c r="Y9224">
        <f t="shared" si="1010"/>
      </c>
      <c r="Z9224">
        <f t="shared" si="1011"/>
      </c>
    </row>
    <row r="9225" spans="1:26">
      <c r="A9225" s="107"/>
      <c r="B9225" s="106"/>
      <c r="C9225" s="237"/>
      <c r="D9225" s="184"/>
      <c r="E9225" s="184"/>
      <c r="F9225" s="238"/>
      <c r="G9225" s="186"/>
      <c r="H9225" s="184"/>
      <c r="I9225" s="108"/>
      <c r="W9225">
        <f t="shared" si="1008"/>
      </c>
      <c r="X9225">
        <f t="shared" si="1009"/>
      </c>
      <c r="Y9225">
        <f t="shared" si="1010"/>
      </c>
      <c r="Z9225">
        <f t="shared" si="1011"/>
      </c>
    </row>
    <row r="9226" spans="1:26" ht="15.75" thickBot="1">
      <c r="A9226" s="33"/>
      <c r="B9226" s="10"/>
      <c r="C9226" s="10"/>
      <c r="D9226" s="109"/>
      <c r="E9226" s="109"/>
      <c r="F9226" s="109"/>
      <c r="G9226" s="109"/>
      <c r="H9226" s="109"/>
      <c r="I9226" s="110"/>
      <c r="W9226">
        <f t="shared" si="1008"/>
      </c>
      <c r="X9226">
        <f t="shared" si="1009"/>
      </c>
      <c r="Y9226">
        <f t="shared" si="1010"/>
      </c>
      <c r="Z9226">
        <f t="shared" si="1011"/>
      </c>
    </row>
    <row r="9227" spans="1:26">
      <c r="A9227" s="33"/>
      <c r="B9227" s="10"/>
      <c r="C9227" s="10"/>
      <c r="D9227" s="91"/>
      <c r="E9227" s="91"/>
      <c r="F9227" s="91"/>
      <c r="G9227" s="92" t="s">
        <v>19</v>
      </c>
      <c r="H9227" s="91"/>
      <c r="I9227" s="111">
        <f>SUM(I9212:I9226)</f>
      </c>
      <c r="J9227">
        <f>SUM(J9213:J9226)</f>
      </c>
      <c r="W9227">
        <f t="shared" si="1008"/>
      </c>
      <c r="X9227">
        <f t="shared" si="1009"/>
      </c>
      <c r="Y9227">
        <f t="shared" si="1010"/>
      </c>
      <c r="Z9227">
        <f t="shared" si="1011"/>
      </c>
    </row>
    <row r="9228" spans="1:26">
      <c r="A9228" s="33"/>
      <c r="B9228" s="10"/>
      <c r="C9228" s="10"/>
      <c r="D9228" s="69"/>
      <c r="E9228" s="69"/>
      <c r="F9228" s="69"/>
      <c r="G9228" s="69"/>
      <c r="H9228" s="112"/>
      <c r="I9228" s="61"/>
      <c r="W9228">
        <f t="shared" si="1008"/>
      </c>
      <c r="X9228">
        <f t="shared" si="1009"/>
      </c>
      <c r="Y9228">
        <f t="shared" si="1010"/>
      </c>
      <c r="Z9228">
        <f t="shared" si="1011"/>
      </c>
    </row>
    <row r="9229" spans="1:26" ht="15.75" thickBot="1">
      <c r="A9229" s="33"/>
      <c r="B9229" s="11" t="s">
        <v>20</v>
      </c>
      <c r="C9229" s="35"/>
      <c r="D9229" s="35"/>
      <c r="E9229" s="35"/>
      <c r="F9229" s="35"/>
      <c r="G9229" s="35"/>
      <c r="H9229" s="35"/>
      <c r="I9229" s="36"/>
      <c r="W9229">
        <f t="shared" si="1008"/>
      </c>
      <c r="X9229">
        <f t="shared" si="1009"/>
      </c>
      <c r="Y9229">
        <f t="shared" si="1010"/>
      </c>
      <c r="Z9229">
        <f t="shared" si="1011"/>
      </c>
    </row>
    <row r="9230" spans="1:26" ht="15.75" thickBot="1">
      <c r="A9230" s="37"/>
      <c r="B9230" s="38"/>
      <c r="C9230" s="39" t="s">
        <v>21</v>
      </c>
      <c r="D9230" s="40">
        <f>SUM(D9212:D9229)</f>
      </c>
      <c r="E9230" s="41">
        <f>IF(H9230=I9230,"OK","NO")</f>
      </c>
      <c r="F9230" s="40">
        <f>SUM(F9213:F9229)</f>
      </c>
      <c r="G9230" s="40">
        <f>SUM(G9212:G9229)</f>
      </c>
      <c r="H9230" s="41">
        <f>SUMPRODUCT(F9212:F9226,H9212:H9226)</f>
      </c>
      <c r="I9230" s="43">
        <f>SUM(I9227:I9229)</f>
      </c>
      <c r="W9230">
        <f t="shared" si="1008"/>
      </c>
      <c r="X9230">
        <f t="shared" si="1009"/>
      </c>
      <c r="Y9230">
        <f t="shared" si="1010"/>
      </c>
      <c r="Z9230">
        <f t="shared" si="1011"/>
      </c>
    </row>
    <row r="9231" spans="1:26" ht="15.75" thickBot="1">
      <c r="A9231" s="44"/>
      <c r="B9231" s="116"/>
      <c r="C9231" s="45"/>
      <c r="D9231" s="45"/>
      <c r="E9231" s="45"/>
      <c r="F9231" s="45"/>
      <c r="G9231" s="45"/>
      <c r="H9231" s="45"/>
      <c r="I9231" s="47"/>
      <c r="W9231">
        <f t="shared" si="1008"/>
      </c>
      <c r="X9231">
        <f t="shared" si="1009"/>
      </c>
      <c r="Y9231">
        <f t="shared" si="1010"/>
      </c>
      <c r="Z9231">
        <f t="shared" si="1011"/>
      </c>
    </row>
    <row r="9232" spans="1:26">
      <c r="A9232" s="12" t="s">
        <v>315</v>
      </c>
      <c r="B9232" s="12"/>
      <c r="C9232" s="12"/>
      <c r="D9232" s="13"/>
      <c r="E9232" s="14"/>
      <c r="F9232" s="14"/>
      <c r="G9232" s="14"/>
      <c r="H9232" s="2"/>
      <c r="I9232" s="12"/>
      <c r="W9232">
        <f t="shared" si="1008"/>
      </c>
      <c r="X9232">
        <f t="shared" si="1009"/>
      </c>
      <c r="Y9232">
        <f t="shared" si="1010"/>
      </c>
      <c r="Z9232">
        <f t="shared" si="1011"/>
      </c>
    </row>
    <row r="9233" spans="1:26">
      <c r="W9233">
        <f t="shared" si="1008"/>
      </c>
      <c r="X9233">
        <f t="shared" si="1009"/>
      </c>
      <c r="Y9233">
        <f t="shared" si="1010"/>
      </c>
      <c r="Z9233">
        <f t="shared" si="1011"/>
      </c>
    </row>
    <row r="9234" spans="1:26">
      <c r="W9234">
        <f t="shared" si="1008"/>
      </c>
      <c r="X9234">
        <f t="shared" si="1009"/>
      </c>
      <c r="Y9234">
        <f t="shared" si="1010"/>
      </c>
      <c r="Z9234">
        <f t="shared" si="1011"/>
      </c>
    </row>
    <row r="9235" spans="1:26">
      <c r="A9235" s="1562" t="s">
        <v>0</v>
      </c>
      <c r="B9235" s="1562"/>
      <c r="C9235" s="1562"/>
      <c r="D9235" s="1562"/>
      <c r="E9235" s="1562"/>
      <c r="F9235" s="1562"/>
      <c r="G9235" s="1562"/>
      <c r="H9235" s="1562"/>
      <c r="I9235" s="1562"/>
      <c r="W9235">
        <f t="shared" si="1008"/>
      </c>
      <c r="X9235">
        <f t="shared" si="1009"/>
      </c>
      <c r="Y9235">
        <f t="shared" si="1010"/>
      </c>
      <c r="Z9235">
        <f t="shared" si="1011"/>
      </c>
    </row>
    <row r="9236" spans="1:26">
      <c r="W9236">
        <f t="shared" si="1008"/>
      </c>
      <c r="X9236">
        <f t="shared" si="1009"/>
      </c>
      <c r="Y9236">
        <f t="shared" si="1010"/>
      </c>
      <c r="Z9236">
        <f t="shared" si="1011"/>
      </c>
    </row>
    <row r="9237" spans="1:26">
      <c r="A9237" s="1" t="s">
        <v>1</v>
      </c>
      <c r="B9237" s="1"/>
      <c r="G9237" s="489" t="s">
        <v>2</v>
      </c>
      <c r="H9237" s="3" t="s">
        <v>2074</v>
      </c>
      <c r="W9237">
        <f t="shared" si="1008"/>
      </c>
      <c r="X9237">
        <f t="shared" si="1009"/>
      </c>
      <c r="Y9237">
        <f t="shared" si="1010"/>
      </c>
      <c r="Z9237">
        <f t="shared" si="1011"/>
      </c>
    </row>
    <row r="9238" spans="1:26">
      <c r="A9238" t="inlineStr">
        <is>
          <t>Dealer-081</t>
        </is>
      </c>
      <c r="B9238" s="1"/>
      <c r="F9238" s="4"/>
      <c r="G9238" s="488" t="s">
        <v>1440</v>
      </c>
      <c r="H9238" s="582" t="s">
        <v>253</v>
      </c>
      <c r="K9238" t="s">
        <v>2228</v>
      </c>
      <c r="W9238">
        <f t="shared" si="1008"/>
      </c>
      <c r="X9238">
        <f t="shared" si="1009"/>
      </c>
      <c r="Y9238">
        <f t="shared" si="1010"/>
      </c>
      <c r="Z9238">
        <f t="shared" si="1011"/>
      </c>
    </row>
    <row r="9239" spans="1:26" ht="15.75">
      <c r="A9239" s="141" t="inlineStr">
        <is>
          <t>Dealer-153</t>
        </is>
      </c>
      <c r="B9239" s="126"/>
      <c r="D9239" s="142"/>
      <c r="H9239" s="54"/>
      <c r="W9239">
        <f t="shared" si="1008"/>
      </c>
      <c r="X9239">
        <f t="shared" si="1009"/>
      </c>
      <c r="Y9239">
        <f t="shared" si="1010"/>
      </c>
      <c r="Z9239">
        <f t="shared" si="1011"/>
      </c>
    </row>
    <row r="9240" spans="1:26" ht="15.75">
      <c r="A9240" s="141" t="inlineStr">
        <is>
          <t>Address line (redacted)</t>
        </is>
      </c>
      <c r="B9240" s="126"/>
      <c r="D9240" s="142"/>
      <c r="H9240" s="54"/>
      <c r="W9240">
        <f t="shared" si="1008"/>
      </c>
      <c r="X9240">
        <f t="shared" si="1009"/>
      </c>
      <c r="Y9240">
        <f t="shared" si="1010"/>
      </c>
      <c r="Z9240">
        <f t="shared" si="1011"/>
      </c>
    </row>
    <row r="9241" spans="1:26" ht="15.75">
      <c r="A9241" s="143" t="inlineStr">
        <is>
          <t>Address line (redacted)</t>
        </is>
      </c>
      <c r="B9241" s="126"/>
      <c r="D9241" s="142"/>
      <c r="H9241" s="54"/>
      <c r="W9241">
        <f t="shared" si="1008"/>
      </c>
      <c r="X9241">
        <f t="shared" si="1009"/>
      </c>
      <c r="Y9241">
        <f t="shared" si="1010"/>
      </c>
      <c r="Z9241">
        <f t="shared" si="1011"/>
      </c>
    </row>
    <row r="9242" spans="1:26">
      <c r="A9242" s="144" t="s">
        <v>367</v>
      </c>
      <c r="B9242" s="145" t="inlineStr">
        <is>
          <t>GSTIN-MASKED</t>
        </is>
      </c>
      <c r="C9242" s="126"/>
      <c r="D9242" s="126"/>
      <c r="E9242" s="126"/>
      <c r="W9242">
        <f t="shared" si="1008"/>
      </c>
      <c r="X9242">
        <f t="shared" si="1009"/>
      </c>
      <c r="Y9242">
        <f t="shared" si="1010"/>
      </c>
      <c r="Z9242">
        <f t="shared" si="1011"/>
      </c>
    </row>
    <row r="9243" spans="1:26">
      <c r="W9243">
        <f t="shared" si="1008"/>
      </c>
      <c r="X9243">
        <f t="shared" si="1009"/>
      </c>
      <c r="Y9243">
        <f t="shared" si="1010"/>
      </c>
      <c r="Z9243">
        <f t="shared" si="1011"/>
      </c>
    </row>
    <row r="9244" spans="1:26">
      <c r="A9244" s="1" t="s">
        <v>5</v>
      </c>
      <c r="W9244">
        <f t="shared" si="1008"/>
      </c>
      <c r="X9244">
        <f t="shared" si="1009"/>
      </c>
      <c r="Y9244">
        <f t="shared" si="1010"/>
      </c>
      <c r="Z9244">
        <f t="shared" si="1011"/>
      </c>
    </row>
    <row r="9245" spans="1:26">
      <c r="A9245" s="1" t="s">
        <v>6</v>
      </c>
      <c r="W9245">
        <f t="shared" si="1008"/>
      </c>
      <c r="X9245">
        <f t="shared" si="1009"/>
      </c>
      <c r="Y9245">
        <f t="shared" si="1010"/>
      </c>
      <c r="Z9245">
        <f t="shared" si="1011"/>
      </c>
    </row>
    <row r="9246" spans="1:26" ht="15.75" thickBot="1">
      <c r="A9246" s="1" t="s">
        <v>7</v>
      </c>
      <c r="W9246">
        <f t="shared" si="1008"/>
      </c>
      <c r="X9246">
        <f t="shared" si="1009"/>
      </c>
      <c r="Y9246">
        <f t="shared" si="1010"/>
      </c>
      <c r="Z9246">
        <f t="shared" si="1011"/>
      </c>
    </row>
    <row r="9247" spans="1:26" ht="24">
      <c r="A9247" s="26" t="s">
        <v>8</v>
      </c>
      <c r="B9247" s="27" t="s">
        <v>9</v>
      </c>
      <c r="C9247" s="27" t="s">
        <v>10</v>
      </c>
      <c r="D9247" s="28" t="s">
        <v>11</v>
      </c>
      <c r="E9247" s="28" t="s">
        <v>12</v>
      </c>
      <c r="F9247" s="28" t="s">
        <v>13</v>
      </c>
      <c r="G9247" s="28" t="s">
        <v>14</v>
      </c>
      <c r="H9247" s="29" t="s">
        <v>15</v>
      </c>
      <c r="I9247" s="30" t="s">
        <v>16</v>
      </c>
      <c r="W9247">
        <f t="shared" si="1008"/>
      </c>
      <c r="X9247">
        <f t="shared" si="1009"/>
      </c>
      <c r="Y9247">
        <f t="shared" si="1010"/>
      </c>
      <c r="Z9247">
        <f t="shared" si="1011"/>
      </c>
    </row>
    <row r="9248" spans="1:26">
      <c r="A9248" s="5"/>
      <c r="B9248" s="1563" t="s">
        <v>369</v>
      </c>
      <c r="C9248" s="1563"/>
      <c r="D9248" s="5"/>
      <c r="E9248" s="5"/>
      <c r="F9248" s="16"/>
      <c r="G9248" s="5"/>
      <c r="H9248" s="16"/>
      <c r="I9248" s="102"/>
      <c r="W9248">
        <f t="shared" si="1008"/>
      </c>
      <c r="X9248">
        <f t="shared" si="1009"/>
      </c>
      <c r="Y9248">
        <f t="shared" si="1010"/>
      </c>
      <c r="Z9248">
        <f t="shared" si="1011"/>
      </c>
    </row>
    <row r="9249" spans="1:26" ht="24">
      <c r="A9249" s="5">
        <v>1</v>
      </c>
      <c r="B9249" s="20" t="s">
        <v>374</v>
      </c>
      <c r="C9249" s="9" t="s">
        <v>370</v>
      </c>
      <c r="D9249" s="21">
        <v>1</v>
      </c>
      <c r="E9249" s="5">
        <v>25</v>
      </c>
      <c r="F9249" s="5">
        <v>200</v>
      </c>
      <c r="G9249" s="5">
        <f>+F9249</f>
      </c>
      <c r="H9249" s="7">
        <v>1</v>
      </c>
      <c r="I9249" s="58">
        <f>+H9249*G9249</f>
      </c>
      <c r="J9249" s="541">
        <v>89</v>
      </c>
      <c r="K9249">
        <f>+J9249*18%</f>
      </c>
      <c r="L9249" s="541">
        <f>+K9249+J9249</f>
      </c>
      <c r="M9249">
        <f>+K9249*G9249</f>
      </c>
      <c r="W9249">
        <f t="shared" si="1008"/>
      </c>
      <c r="X9249">
        <f t="shared" si="1009"/>
      </c>
      <c r="Y9249">
        <f t="shared" si="1010"/>
      </c>
      <c r="Z9249">
        <f t="shared" si="1011"/>
      </c>
    </row>
    <row r="9250" spans="1:26">
      <c r="A9250" s="5"/>
      <c r="B9250" s="1563" t="s">
        <v>17</v>
      </c>
      <c r="C9250" s="1563"/>
      <c r="D9250" s="6"/>
      <c r="E9250" s="5"/>
      <c r="F9250" s="5"/>
      <c r="G9250" s="6"/>
      <c r="H9250" s="7"/>
      <c r="I9250" s="58"/>
      <c r="W9250">
        <f t="shared" si="1008"/>
      </c>
      <c r="X9250">
        <f t="shared" si="1009"/>
      </c>
      <c r="Y9250">
        <f t="shared" si="1010"/>
      </c>
      <c r="Z9250">
        <f t="shared" si="1011"/>
      </c>
    </row>
    <row r="9251" spans="1:26">
      <c r="A9251" s="5">
        <v>2</v>
      </c>
      <c r="B9251" s="8" t="s">
        <v>454</v>
      </c>
      <c r="C9251" s="5" t="s">
        <v>453</v>
      </c>
      <c r="D9251" s="5">
        <v>1</v>
      </c>
      <c r="E9251" s="5">
        <v>5</v>
      </c>
      <c r="F9251" s="5">
        <f>+E9251*D9251</f>
      </c>
      <c r="G9251" s="5">
        <f>+E9251*D9251</f>
      </c>
      <c r="H9251" s="5">
        <v>1</v>
      </c>
      <c r="I9251" s="58">
        <f>+H9251*G9251</f>
      </c>
      <c r="W9251">
        <f t="shared" si="1008"/>
      </c>
      <c r="X9251">
        <f t="shared" si="1009"/>
      </c>
      <c r="Y9251">
        <f t="shared" si="1010"/>
      </c>
      <c r="Z9251">
        <f t="shared" si="1011"/>
      </c>
    </row>
    <row r="9252" spans="1:26">
      <c r="A9252" s="277"/>
      <c r="B9252" s="1563" t="s">
        <v>18</v>
      </c>
      <c r="C9252" s="1563"/>
      <c r="D9252" s="10"/>
      <c r="E9252" s="5"/>
      <c r="F9252" s="5"/>
      <c r="G9252" s="5"/>
      <c r="H9252" s="5"/>
      <c r="I9252" s="102"/>
      <c r="W9252">
        <f t="shared" si="1008"/>
      </c>
      <c r="X9252">
        <f t="shared" si="1009"/>
      </c>
      <c r="Y9252">
        <f t="shared" si="1010"/>
      </c>
      <c r="Z9252">
        <f t="shared" si="1011"/>
      </c>
    </row>
    <row r="9253" spans="1:26">
      <c r="A9253" s="5">
        <v>41</v>
      </c>
      <c r="B9253" s="128" t="s">
        <v>1002</v>
      </c>
      <c r="C9253" s="5" t="s">
        <v>1001</v>
      </c>
      <c r="D9253" s="5">
        <v>1</v>
      </c>
      <c r="E9253" s="5">
        <v>10</v>
      </c>
      <c r="F9253" s="5">
        <f>+E9253*D9253</f>
      </c>
      <c r="G9253" s="5">
        <f>+E9253*D9253</f>
      </c>
      <c r="H9253" s="16">
        <v>1</v>
      </c>
      <c r="I9253" s="58">
        <f>+H9253*G9253</f>
      </c>
      <c r="W9253">
        <f t="shared" si="1008"/>
      </c>
      <c r="X9253">
        <f t="shared" si="1009"/>
      </c>
      <c r="Y9253">
        <f t="shared" si="1010"/>
      </c>
      <c r="Z9253">
        <f t="shared" si="1011"/>
      </c>
    </row>
    <row r="9254" spans="1:26">
      <c r="A9254" s="277"/>
      <c r="B9254" s="8"/>
      <c r="C9254" s="5"/>
      <c r="D9254" s="10"/>
      <c r="E9254" s="5"/>
      <c r="F9254" s="5"/>
      <c r="G9254" s="5"/>
      <c r="H9254" s="5"/>
      <c r="I9254" s="102"/>
      <c r="W9254">
        <f t="shared" si="1008"/>
      </c>
      <c r="X9254">
        <f t="shared" si="1009"/>
      </c>
      <c r="Y9254">
        <f t="shared" si="1010"/>
      </c>
      <c r="Z9254">
        <f t="shared" si="1011"/>
      </c>
    </row>
    <row r="9255" spans="1:26">
      <c r="A9255" s="277"/>
      <c r="B9255" s="8"/>
      <c r="C9255" s="5"/>
      <c r="D9255" s="10"/>
      <c r="E9255" s="5"/>
      <c r="F9255" s="5"/>
      <c r="G9255" s="5"/>
      <c r="H9255" s="5"/>
      <c r="I9255" s="102"/>
      <c r="W9255">
        <f t="shared" si="1008"/>
      </c>
      <c r="X9255">
        <f t="shared" si="1009"/>
      </c>
      <c r="Y9255">
        <f t="shared" si="1010"/>
      </c>
      <c r="Z9255">
        <f t="shared" si="1011"/>
      </c>
    </row>
    <row r="9256" spans="1:26">
      <c r="A9256" s="277"/>
      <c r="B9256" s="8"/>
      <c r="C9256" s="5"/>
      <c r="D9256" s="10"/>
      <c r="E9256" s="5"/>
      <c r="F9256" s="5"/>
      <c r="G9256" s="5"/>
      <c r="H9256" s="5"/>
      <c r="I9256" s="102"/>
      <c r="W9256">
        <f t="shared" si="1008"/>
      </c>
      <c r="X9256">
        <f t="shared" si="1009"/>
      </c>
      <c r="Y9256">
        <f t="shared" si="1010"/>
      </c>
      <c r="Z9256">
        <f t="shared" si="1011"/>
      </c>
    </row>
    <row r="9257" spans="1:26">
      <c r="A9257" s="277"/>
      <c r="B9257" s="8"/>
      <c r="C9257" s="5"/>
      <c r="D9257" s="10"/>
      <c r="E9257" s="5"/>
      <c r="F9257" s="5"/>
      <c r="G9257" s="5"/>
      <c r="H9257" s="5"/>
      <c r="I9257" s="102"/>
      <c r="W9257">
        <f t="shared" si="1008"/>
      </c>
      <c r="X9257">
        <f t="shared" si="1009"/>
      </c>
      <c r="Y9257">
        <f t="shared" si="1010"/>
      </c>
      <c r="Z9257">
        <f t="shared" si="1011"/>
      </c>
    </row>
    <row r="9258" spans="1:26">
      <c r="A9258" s="277"/>
      <c r="B9258" s="8"/>
      <c r="C9258" s="5"/>
      <c r="D9258" s="10"/>
      <c r="E9258" s="5"/>
      <c r="F9258" s="5"/>
      <c r="G9258" s="5"/>
      <c r="H9258" s="5"/>
      <c r="I9258" s="102"/>
      <c r="W9258">
        <f t="shared" si="1008"/>
      </c>
      <c r="X9258">
        <f t="shared" si="1009"/>
      </c>
      <c r="Y9258">
        <f t="shared" si="1010"/>
      </c>
      <c r="Z9258">
        <f t="shared" si="1011"/>
      </c>
    </row>
    <row r="9259" spans="1:26">
      <c r="A9259" s="277"/>
      <c r="B9259" s="8"/>
      <c r="C9259" s="5"/>
      <c r="D9259" s="10"/>
      <c r="E9259" s="5"/>
      <c r="F9259" s="5"/>
      <c r="G9259" s="5"/>
      <c r="H9259" s="5"/>
      <c r="I9259" s="102"/>
      <c r="W9259">
        <f t="shared" si="1008"/>
      </c>
      <c r="X9259">
        <f t="shared" si="1009"/>
      </c>
      <c r="Y9259">
        <f t="shared" si="1010"/>
      </c>
      <c r="Z9259">
        <f t="shared" si="1011"/>
      </c>
    </row>
    <row r="9260" spans="1:26">
      <c r="A9260" s="31"/>
      <c r="B9260" s="148"/>
      <c r="C9260" s="148"/>
      <c r="D9260" s="21"/>
      <c r="E9260" s="5"/>
      <c r="F9260" s="9"/>
      <c r="G9260" s="6"/>
      <c r="H9260" s="7"/>
      <c r="I9260" s="102"/>
      <c r="W9260">
        <f t="shared" si="1008"/>
      </c>
      <c r="X9260">
        <f t="shared" si="1009"/>
      </c>
      <c r="Y9260">
        <f t="shared" si="1010"/>
      </c>
      <c r="Z9260">
        <f t="shared" si="1011"/>
      </c>
    </row>
    <row r="9261" spans="1:26">
      <c r="A9261" s="31"/>
      <c r="B9261" s="1568" t="s">
        <v>2232</v>
      </c>
      <c r="C9261" s="1569"/>
      <c r="D9261" s="5"/>
      <c r="E9261" s="5"/>
      <c r="F9261" s="5"/>
      <c r="G9261" s="21"/>
      <c r="H9261" s="5"/>
      <c r="I9261" s="32"/>
      <c r="W9261">
        <f t="shared" si="1008"/>
      </c>
      <c r="X9261">
        <f t="shared" si="1009"/>
      </c>
      <c r="Y9261">
        <f t="shared" si="1010"/>
      </c>
      <c r="Z9261">
        <f t="shared" si="1011"/>
      </c>
    </row>
    <row r="9262" spans="1:26">
      <c r="A9262" s="33"/>
      <c r="B9262" s="1590"/>
      <c r="C9262" s="1591"/>
      <c r="D9262" s="34"/>
      <c r="E9262" s="16"/>
      <c r="F9262" s="5"/>
      <c r="G9262" s="21"/>
      <c r="H9262" s="5"/>
      <c r="I9262" s="32"/>
      <c r="W9262">
        <f t="shared" si="1008"/>
      </c>
      <c r="X9262">
        <f t="shared" si="1009"/>
      </c>
      <c r="Y9262">
        <f t="shared" si="1010"/>
      </c>
      <c r="Z9262">
        <f t="shared" si="1011"/>
      </c>
    </row>
    <row r="9263" spans="1:26" ht="15.75" thickBot="1">
      <c r="A9263" s="33"/>
      <c r="B9263" s="10"/>
      <c r="C9263" s="10"/>
      <c r="D9263" s="109"/>
      <c r="E9263" s="109"/>
      <c r="F9263" s="109"/>
      <c r="G9263" s="109"/>
      <c r="H9263" s="109"/>
      <c r="I9263" s="110"/>
      <c r="W9263">
        <f t="shared" si="1008"/>
      </c>
      <c r="X9263">
        <f t="shared" si="1009"/>
      </c>
      <c r="Y9263">
        <f t="shared" si="1010"/>
      </c>
      <c r="Z9263">
        <f t="shared" si="1011"/>
      </c>
    </row>
    <row r="9264" spans="1:26">
      <c r="A9264" s="33"/>
      <c r="B9264" s="10"/>
      <c r="C9264" s="10"/>
      <c r="D9264" s="91"/>
      <c r="E9264" s="91"/>
      <c r="F9264" s="91"/>
      <c r="G9264" s="92" t="s">
        <v>19</v>
      </c>
      <c r="H9264" s="91"/>
      <c r="I9264" s="111">
        <f>SUM(I9248:I9263)</f>
      </c>
      <c r="W9264">
        <f t="shared" si="1008"/>
      </c>
      <c r="X9264">
        <f t="shared" si="1009"/>
      </c>
      <c r="Y9264">
        <f t="shared" si="1010"/>
      </c>
      <c r="Z9264">
        <f t="shared" si="1011"/>
      </c>
    </row>
    <row r="9265" spans="1:26">
      <c r="A9265" s="149"/>
      <c r="B9265" s="69"/>
      <c r="C9265" s="69"/>
      <c r="D9265" s="150"/>
      <c r="E9265" s="151" t="s">
        <v>371</v>
      </c>
      <c r="F9265" s="152"/>
      <c r="G9265" s="153"/>
      <c r="H9265" s="154" t="s">
        <v>372</v>
      </c>
      <c r="I9265" s="155"/>
      <c r="W9265">
        <f t="shared" si="1008"/>
      </c>
      <c r="X9265">
        <f t="shared" si="1009"/>
      </c>
      <c r="Y9265">
        <f t="shared" si="1010"/>
      </c>
      <c r="Z9265">
        <f t="shared" si="1011"/>
      </c>
    </row>
    <row r="9266" spans="1:26">
      <c r="A9266" s="149"/>
      <c r="B9266" s="69"/>
      <c r="C9266" s="69"/>
      <c r="D9266" s="151"/>
      <c r="E9266" s="151" t="s">
        <v>314</v>
      </c>
      <c r="F9266" s="152" t="s">
        <v>373</v>
      </c>
      <c r="G9266" s="153"/>
      <c r="H9266" s="112">
        <v>1</v>
      </c>
      <c r="I9266" s="61">
        <f>+M9249</f>
      </c>
      <c r="W9266">
        <f t="shared" si="1008"/>
      </c>
      <c r="X9266">
        <f t="shared" si="1009"/>
      </c>
      <c r="Y9266">
        <f t="shared" si="1010"/>
      </c>
      <c r="Z9266">
        <f t="shared" si="1011"/>
      </c>
    </row>
    <row r="9267" spans="1:26" ht="15.75" thickBot="1">
      <c r="A9267" s="33"/>
      <c r="B9267" s="11" t="s">
        <v>20</v>
      </c>
      <c r="C9267" s="35"/>
      <c r="D9267" s="35"/>
      <c r="E9267" s="35"/>
      <c r="F9267" s="35"/>
      <c r="G9267" s="156"/>
      <c r="H9267" s="35"/>
      <c r="I9267" s="36"/>
      <c r="W9267">
        <f t="shared" si="1008"/>
      </c>
      <c r="X9267">
        <f t="shared" si="1009"/>
      </c>
      <c r="Y9267">
        <f t="shared" si="1010"/>
      </c>
      <c r="Z9267">
        <f t="shared" si="1011"/>
      </c>
    </row>
    <row r="9268" spans="1:26" ht="15.75" thickBot="1">
      <c r="A9268" s="37"/>
      <c r="B9268" s="38"/>
      <c r="C9268" s="39" t="s">
        <v>21</v>
      </c>
      <c r="D9268" s="40">
        <f>SUM(D9248:D9267)</f>
      </c>
      <c r="E9268" s="41">
        <f>IF(H9268=I9268,"OK","NO")</f>
      </c>
      <c r="F9268" s="40">
        <f>SUM(F9248:F9267)</f>
      </c>
      <c r="G9268" s="40">
        <f>SUM(G9248:G9267)</f>
      </c>
      <c r="H9268" s="42">
        <f>SUMPRODUCT(F9245:F9263,H9245:H9263)</f>
      </c>
      <c r="I9268" s="43">
        <f>SUM(I9264:I9267)</f>
      </c>
      <c r="W9268">
        <f t="shared" si="1008"/>
      </c>
      <c r="X9268">
        <f t="shared" si="1009"/>
      </c>
      <c r="Y9268">
        <f t="shared" si="1010"/>
      </c>
      <c r="Z9268">
        <f t="shared" si="1011"/>
      </c>
    </row>
    <row r="9269" spans="1:26" ht="15.75" thickBot="1">
      <c r="A9269" s="44"/>
      <c r="B9269" s="116"/>
      <c r="C9269" s="45"/>
      <c r="D9269" s="45"/>
      <c r="E9269" s="45"/>
      <c r="F9269" s="45"/>
      <c r="G9269" s="45"/>
      <c r="H9269" s="46"/>
      <c r="I9269" s="47"/>
      <c r="W9269">
        <f t="shared" si="1008"/>
      </c>
      <c r="X9269">
        <f t="shared" si="1009"/>
      </c>
      <c r="Y9269">
        <f t="shared" si="1010"/>
      </c>
      <c r="Z9269">
        <f t="shared" si="1011"/>
      </c>
    </row>
    <row r="9270" spans="1:26">
      <c r="A9270" s="12" t="s">
        <v>23</v>
      </c>
      <c r="B9270" s="12"/>
      <c r="C9270" s="12"/>
      <c r="D9270" s="13"/>
      <c r="E9270" s="14" t="s">
        <v>301</v>
      </c>
      <c r="F9270" s="14"/>
      <c r="G9270" s="14"/>
      <c r="H9270" s="2"/>
      <c r="I9270" s="12"/>
      <c r="W9270">
        <f t="shared" si="1008"/>
      </c>
      <c r="X9270">
        <f t="shared" si="1009"/>
      </c>
      <c r="Y9270">
        <f t="shared" si="1010"/>
      </c>
      <c r="Z9270">
        <f t="shared" si="1011"/>
      </c>
    </row>
    <row r="9271" spans="1:26">
      <c r="W9271">
        <f t="shared" si="1008"/>
      </c>
      <c r="X9271">
        <f t="shared" si="1009"/>
      </c>
      <c r="Y9271">
        <f t="shared" si="1010"/>
      </c>
      <c r="Z9271">
        <f t="shared" si="1011"/>
      </c>
    </row>
    <row r="9272" spans="1:26">
      <c r="W9272">
        <f t="shared" si="1008"/>
      </c>
      <c r="X9272">
        <f t="shared" si="1009"/>
      </c>
      <c r="Y9272">
        <f t="shared" si="1010"/>
      </c>
      <c r="Z9272">
        <f t="shared" si="1011"/>
      </c>
    </row>
    <row r="9273" spans="1:26">
      <c r="W9273">
        <f t="shared" si="1008"/>
      </c>
      <c r="X9273">
        <f t="shared" si="1009"/>
      </c>
      <c r="Y9273">
        <f t="shared" si="1010"/>
      </c>
      <c r="Z9273">
        <f t="shared" si="1011"/>
      </c>
    </row>
    <row r="9274" spans="1:26">
      <c r="W9274">
        <f t="shared" si="1008"/>
      </c>
      <c r="X9274">
        <f t="shared" si="1009"/>
      </c>
      <c r="Y9274">
        <f t="shared" si="1010"/>
      </c>
      <c r="Z9274">
        <f t="shared" si="1011"/>
      </c>
    </row>
    <row r="9275" spans="1:26">
      <c r="A9275" s="1562" t="s">
        <v>0</v>
      </c>
      <c r="B9275" s="1562"/>
      <c r="C9275" s="1562"/>
      <c r="D9275" s="1562"/>
      <c r="E9275" s="1562"/>
      <c r="F9275" s="1562"/>
      <c r="G9275" s="1562"/>
      <c r="H9275" s="1562"/>
      <c r="I9275" s="1562"/>
      <c r="W9275">
        <f t="shared" si="1008"/>
      </c>
      <c r="X9275">
        <f t="shared" si="1009"/>
      </c>
      <c r="Y9275">
        <f t="shared" si="1010"/>
      </c>
      <c r="Z9275">
        <f t="shared" si="1011"/>
      </c>
    </row>
    <row r="9276" spans="1:26">
      <c r="W9276">
        <f t="shared" si="1008"/>
      </c>
      <c r="X9276">
        <f t="shared" si="1009"/>
      </c>
      <c r="Y9276">
        <f t="shared" si="1010"/>
      </c>
      <c r="Z9276">
        <f t="shared" si="1011"/>
      </c>
    </row>
    <row r="9277" spans="1:26">
      <c r="A9277" s="1" t="s">
        <v>1</v>
      </c>
      <c r="B9277" s="1"/>
      <c r="G9277" s="2" t="s">
        <v>2</v>
      </c>
      <c r="H9277" s="3" t="s">
        <v>1682</v>
      </c>
      <c r="I9277" s="54" t="s">
        <v>2080</v>
      </c>
      <c r="W9277">
        <f t="shared" si="1008"/>
      </c>
      <c r="X9277">
        <f t="shared" si="1009"/>
      </c>
      <c r="Y9277">
        <f t="shared" si="1010"/>
      </c>
      <c r="Z9277">
        <f t="shared" si="1011"/>
      </c>
    </row>
    <row r="9278" spans="1:26">
      <c r="A9278" s="1" t="inlineStr">
        <is>
          <t>Dealer-181</t>
        </is>
      </c>
      <c r="B9278" s="1"/>
      <c r="F9278" s="4"/>
      <c r="G9278" s="2" t="s">
        <v>1440</v>
      </c>
      <c r="H9278" s="1" t="s">
        <v>254</v>
      </c>
      <c r="W9278">
        <f t="shared" si="1008"/>
      </c>
      <c r="X9278">
        <f t="shared" si="1009"/>
      </c>
      <c r="Y9278">
        <f t="shared" si="1010"/>
      </c>
      <c r="Z9278">
        <f t="shared" si="1011"/>
      </c>
    </row>
    <row r="9279" spans="1:26">
      <c r="A9279" s="485" t="inlineStr">
        <is>
          <t>Dealer-337</t>
        </is>
      </c>
      <c r="B9279" s="1"/>
      <c r="W9279">
        <f t="shared" si="1008"/>
      </c>
      <c r="X9279">
        <f t="shared" si="1009"/>
      </c>
      <c r="Y9279">
        <f t="shared" si="1010"/>
      </c>
      <c r="Z9279">
        <f t="shared" si="1011"/>
      </c>
    </row>
    <row r="9280" spans="1:26">
      <c r="A9280" s="486" t="inlineStr">
        <is>
          <t>Address line (redacted)</t>
        </is>
      </c>
      <c r="B9280" s="1"/>
      <c r="W9280">
        <f t="shared" si="1008"/>
      </c>
      <c r="X9280">
        <f t="shared" si="1009"/>
      </c>
      <c r="Y9280">
        <f t="shared" si="1010"/>
      </c>
      <c r="Z9280">
        <f t="shared" si="1011"/>
      </c>
    </row>
    <row r="9281" spans="1:26">
      <c r="A9281" s="485" t="inlineStr">
        <is>
          <t>Address line (redacted)</t>
        </is>
      </c>
      <c r="B9281" s="1"/>
      <c r="W9281">
        <f t="shared" si="1008"/>
      </c>
      <c r="X9281">
        <f t="shared" si="1009"/>
      </c>
      <c r="Y9281">
        <f t="shared" si="1010"/>
      </c>
      <c r="Z9281">
        <f t="shared" si="1011"/>
      </c>
    </row>
    <row r="9282" spans="1:26">
      <c r="A9282" s="487" t="s">
        <v>598</v>
      </c>
      <c r="B9282" s="49" t="inlineStr">
        <is>
          <t>GSTIN-MASKED</t>
        </is>
      </c>
      <c r="W9282">
        <f t="shared" si="1008"/>
      </c>
      <c r="X9282">
        <f t="shared" si="1009"/>
      </c>
      <c r="Y9282">
        <f t="shared" si="1010"/>
      </c>
      <c r="Z9282">
        <f t="shared" si="1011"/>
      </c>
    </row>
    <row r="9283" spans="1:26">
      <c r="A9283" s="1" t="s">
        <v>1707</v>
      </c>
      <c r="B9283" s="1"/>
      <c r="W9283">
        <f t="shared" si="1008"/>
      </c>
      <c r="X9283">
        <f t="shared" si="1009"/>
      </c>
      <c r="Y9283">
        <f t="shared" si="1010"/>
      </c>
      <c r="Z9283">
        <f t="shared" si="1011"/>
      </c>
    </row>
    <row r="9284" spans="1:26">
      <c r="W9284">
        <f t="shared" ref="W9284:W9347" si="1012">IF(LEFT($H9284&amp;"",5)="2019-",$H9284,W9283)</f>
      </c>
      <c r="X9284">
        <f t="shared" ref="X9284:X9347" si="1013">IF($W9284="",0,IF(COUNTIF($AB$2:$AB$80,$W9284)&gt;0,1,0))</f>
      </c>
      <c r="Y9284">
        <f t="shared" ref="Y9284:Y9347" si="1014">IF($C9284="","",UPPER(TRIM(IFERROR(LEFT($C9284&amp;"",FIND("/",$C9284&amp;"")-1),$C9284&amp;""))))</f>
      </c>
      <c r="Z9284">
        <f t="shared" ref="Z9284:Z9347" si="1015">IFERROR(IF(ISNUMBER($G9284),$G9284,0),0)</f>
      </c>
    </row>
    <row r="9285" spans="1:26">
      <c r="A9285" s="1" t="s">
        <v>5</v>
      </c>
      <c r="W9285">
        <f t="shared" si="1012"/>
      </c>
      <c r="X9285">
        <f t="shared" si="1013"/>
      </c>
      <c r="Y9285">
        <f t="shared" si="1014"/>
      </c>
      <c r="Z9285">
        <f t="shared" si="1015"/>
      </c>
    </row>
    <row r="9286" spans="1:26">
      <c r="A9286" s="1" t="s">
        <v>6</v>
      </c>
      <c r="W9286">
        <f t="shared" si="1012"/>
      </c>
      <c r="X9286">
        <f t="shared" si="1013"/>
      </c>
      <c r="Y9286">
        <f t="shared" si="1014"/>
      </c>
      <c r="Z9286">
        <f t="shared" si="1015"/>
      </c>
    </row>
    <row r="9287" spans="1:26" ht="15.75" thickBot="1">
      <c r="A9287" s="1" t="s">
        <v>7</v>
      </c>
      <c r="W9287">
        <f t="shared" si="1012"/>
      </c>
      <c r="X9287">
        <f t="shared" si="1013"/>
      </c>
      <c r="Y9287">
        <f t="shared" si="1014"/>
      </c>
      <c r="Z9287">
        <f t="shared" si="1015"/>
      </c>
    </row>
    <row r="9288" spans="1:26" ht="24">
      <c r="A9288" s="26" t="s">
        <v>8</v>
      </c>
      <c r="B9288" s="27" t="s">
        <v>9</v>
      </c>
      <c r="C9288" s="27" t="s">
        <v>10</v>
      </c>
      <c r="D9288" s="28" t="s">
        <v>11</v>
      </c>
      <c r="E9288" s="28" t="s">
        <v>12</v>
      </c>
      <c r="F9288" s="28" t="s">
        <v>13</v>
      </c>
      <c r="G9288" s="28" t="s">
        <v>14</v>
      </c>
      <c r="H9288" s="29" t="s">
        <v>15</v>
      </c>
      <c r="I9288" s="30" t="s">
        <v>16</v>
      </c>
      <c r="W9288">
        <f t="shared" si="1012"/>
      </c>
      <c r="X9288">
        <f t="shared" si="1013"/>
      </c>
      <c r="Y9288">
        <f t="shared" si="1014"/>
      </c>
      <c r="Z9288">
        <f t="shared" si="1015"/>
      </c>
    </row>
    <row r="9289" spans="1:26">
      <c r="A9289" s="107"/>
      <c r="B9289" s="1696" t="s">
        <v>300</v>
      </c>
      <c r="C9289" s="1697"/>
      <c r="D9289" s="184"/>
      <c r="E9289" s="184"/>
      <c r="F9289" s="186"/>
      <c r="G9289" s="186"/>
      <c r="H9289" s="184"/>
      <c r="I9289" s="102"/>
      <c r="W9289">
        <f t="shared" si="1012"/>
      </c>
      <c r="X9289">
        <f t="shared" si="1013"/>
      </c>
      <c r="Y9289">
        <f t="shared" si="1014"/>
      </c>
      <c r="Z9289">
        <f t="shared" si="1015"/>
      </c>
    </row>
    <row r="9290" spans="1:26">
      <c r="A9290" s="5">
        <v>1</v>
      </c>
      <c r="B9290" s="17" t="s">
        <v>494</v>
      </c>
      <c r="C9290" s="88" t="s">
        <v>303</v>
      </c>
      <c r="D9290" s="365">
        <v>6</v>
      </c>
      <c r="E9290" s="9">
        <v>50</v>
      </c>
      <c r="F9290" s="6">
        <f>+E9290*D9290</f>
      </c>
      <c r="G9290" s="6">
        <f>+E9290*D9290</f>
      </c>
      <c r="H9290" s="19">
        <v>1</v>
      </c>
      <c r="I9290" s="102">
        <f>+H9290*G9290</f>
      </c>
      <c r="J9290">
        <f>+H9290*G9290</f>
      </c>
      <c r="W9290">
        <f t="shared" si="1012"/>
      </c>
      <c r="X9290">
        <f t="shared" si="1013"/>
      </c>
      <c r="Y9290">
        <f t="shared" si="1014"/>
      </c>
      <c r="Z9290">
        <f t="shared" si="1015"/>
      </c>
    </row>
    <row r="9291" spans="1:26">
      <c r="A9291" s="5">
        <v>2</v>
      </c>
      <c r="B9291" s="17" t="s">
        <v>495</v>
      </c>
      <c r="C9291" s="88" t="s">
        <v>303</v>
      </c>
      <c r="D9291" s="365">
        <v>20</v>
      </c>
      <c r="E9291" s="9">
        <v>50</v>
      </c>
      <c r="F9291" s="6">
        <f>+E9291*D9291</f>
      </c>
      <c r="G9291" s="6">
        <f>+E9291*D9291</f>
      </c>
      <c r="H9291" s="19">
        <v>1</v>
      </c>
      <c r="I9291" s="102">
        <f>+H9291*G9291</f>
      </c>
      <c r="J9291">
        <f>+H9291*G9291</f>
      </c>
      <c r="W9291">
        <f t="shared" si="1012"/>
      </c>
      <c r="X9291">
        <f t="shared" si="1013"/>
      </c>
      <c r="Y9291">
        <f t="shared" si="1014"/>
      </c>
      <c r="Z9291">
        <f t="shared" si="1015"/>
      </c>
    </row>
    <row r="9292" spans="1:26">
      <c r="A9292" s="107"/>
      <c r="B9292" s="239"/>
      <c r="C9292" s="5"/>
      <c r="D9292" s="21"/>
      <c r="E9292" s="5"/>
      <c r="F9292" s="6"/>
      <c r="G9292" s="6"/>
      <c r="H9292" s="5"/>
      <c r="I9292" s="102"/>
      <c r="W9292">
        <f t="shared" si="1012"/>
      </c>
      <c r="X9292">
        <f t="shared" si="1013"/>
      </c>
      <c r="Y9292">
        <f t="shared" si="1014"/>
      </c>
      <c r="Z9292">
        <f t="shared" si="1015"/>
      </c>
    </row>
    <row r="9293" spans="1:26">
      <c r="A9293" s="107"/>
      <c r="B9293" s="239"/>
      <c r="C9293" s="232"/>
      <c r="D9293" s="232"/>
      <c r="E9293" s="232"/>
      <c r="F9293" s="5"/>
      <c r="G9293" s="6"/>
      <c r="H9293" s="5"/>
      <c r="I9293" s="102"/>
      <c r="W9293">
        <f t="shared" si="1012"/>
      </c>
      <c r="X9293">
        <f t="shared" si="1013"/>
      </c>
      <c r="Y9293">
        <f t="shared" si="1014"/>
      </c>
      <c r="Z9293">
        <f t="shared" si="1015"/>
      </c>
    </row>
    <row r="9294" spans="1:26">
      <c r="A9294" s="107"/>
      <c r="B9294" s="239"/>
      <c r="C9294" s="232"/>
      <c r="D9294" s="232"/>
      <c r="E9294" s="232"/>
      <c r="F9294" s="5"/>
      <c r="G9294" s="6"/>
      <c r="H9294" s="5"/>
      <c r="I9294" s="102"/>
      <c r="W9294">
        <f t="shared" si="1012"/>
      </c>
      <c r="X9294">
        <f t="shared" si="1013"/>
      </c>
      <c r="Y9294">
        <f t="shared" si="1014"/>
      </c>
      <c r="Z9294">
        <f t="shared" si="1015"/>
      </c>
    </row>
    <row r="9295" spans="1:26">
      <c r="A9295" s="107"/>
      <c r="B9295" s="239"/>
      <c r="C9295" s="232"/>
      <c r="D9295" s="232"/>
      <c r="E9295" s="232"/>
      <c r="F9295" s="5"/>
      <c r="G9295" s="6"/>
      <c r="H9295" s="5"/>
      <c r="I9295" s="102"/>
      <c r="W9295">
        <f t="shared" si="1012"/>
      </c>
      <c r="X9295">
        <f t="shared" si="1013"/>
      </c>
      <c r="Y9295">
        <f t="shared" si="1014"/>
      </c>
      <c r="Z9295">
        <f t="shared" si="1015"/>
      </c>
    </row>
    <row r="9296" spans="1:26">
      <c r="A9296" s="107"/>
      <c r="B9296" s="239"/>
      <c r="C9296" s="232"/>
      <c r="D9296" s="232"/>
      <c r="E9296" s="232"/>
      <c r="F9296" s="5"/>
      <c r="G9296" s="6"/>
      <c r="H9296" s="5"/>
      <c r="I9296" s="102"/>
      <c r="W9296">
        <f t="shared" si="1012"/>
      </c>
      <c r="X9296">
        <f t="shared" si="1013"/>
      </c>
      <c r="Y9296">
        <f t="shared" si="1014"/>
      </c>
      <c r="Z9296">
        <f t="shared" si="1015"/>
      </c>
    </row>
    <row r="9297" spans="1:26">
      <c r="A9297" s="107"/>
      <c r="B9297" s="239"/>
      <c r="C9297" s="232"/>
      <c r="D9297" s="232"/>
      <c r="E9297" s="232"/>
      <c r="F9297" s="5"/>
      <c r="G9297" s="6"/>
      <c r="H9297" s="5"/>
      <c r="I9297" s="102"/>
      <c r="W9297">
        <f t="shared" si="1012"/>
      </c>
      <c r="X9297">
        <f t="shared" si="1013"/>
      </c>
      <c r="Y9297">
        <f t="shared" si="1014"/>
      </c>
      <c r="Z9297">
        <f t="shared" si="1015"/>
      </c>
    </row>
    <row r="9298" spans="1:26">
      <c r="A9298" s="107"/>
      <c r="B9298" s="239"/>
      <c r="C9298" s="232"/>
      <c r="D9298" s="232"/>
      <c r="E9298" s="232"/>
      <c r="F9298" s="5"/>
      <c r="G9298" s="6"/>
      <c r="H9298" s="5"/>
      <c r="I9298" s="102"/>
      <c r="W9298">
        <f t="shared" si="1012"/>
      </c>
      <c r="X9298">
        <f t="shared" si="1013"/>
      </c>
      <c r="Y9298">
        <f t="shared" si="1014"/>
      </c>
      <c r="Z9298">
        <f t="shared" si="1015"/>
      </c>
    </row>
    <row r="9299" spans="1:26">
      <c r="A9299" s="107"/>
      <c r="B9299" s="239"/>
      <c r="C9299" s="101"/>
      <c r="D9299" s="137"/>
      <c r="E9299" s="5"/>
      <c r="F9299" s="6"/>
      <c r="G9299" s="6"/>
      <c r="H9299" s="5"/>
      <c r="I9299" s="102"/>
      <c r="W9299">
        <f t="shared" si="1012"/>
      </c>
      <c r="X9299">
        <f t="shared" si="1013"/>
      </c>
      <c r="Y9299">
        <f t="shared" si="1014"/>
      </c>
      <c r="Z9299">
        <f t="shared" si="1015"/>
      </c>
    </row>
    <row r="9300" spans="1:26">
      <c r="A9300" s="107"/>
      <c r="B9300" s="234"/>
      <c r="C9300" s="101"/>
      <c r="D9300" s="137"/>
      <c r="E9300" s="5"/>
      <c r="F9300" s="6"/>
      <c r="G9300" s="6"/>
      <c r="H9300" s="5"/>
      <c r="I9300" s="102"/>
      <c r="W9300">
        <f t="shared" si="1012"/>
      </c>
      <c r="X9300">
        <f t="shared" si="1013"/>
      </c>
      <c r="Y9300">
        <f t="shared" si="1014"/>
      </c>
      <c r="Z9300">
        <f t="shared" si="1015"/>
      </c>
    </row>
    <row r="9301" spans="1:26">
      <c r="A9301" s="107"/>
      <c r="B9301" s="235"/>
      <c r="C9301" s="236"/>
      <c r="D9301" s="10"/>
      <c r="E9301" s="5"/>
      <c r="F9301" s="186"/>
      <c r="G9301" s="186"/>
      <c r="H9301" s="19"/>
      <c r="I9301" s="102"/>
      <c r="W9301">
        <f t="shared" si="1012"/>
      </c>
      <c r="X9301">
        <f t="shared" si="1013"/>
      </c>
      <c r="Y9301">
        <f t="shared" si="1014"/>
      </c>
      <c r="Z9301">
        <f t="shared" si="1015"/>
      </c>
    </row>
    <row r="9302" spans="1:26">
      <c r="A9302" s="107"/>
      <c r="B9302" s="106"/>
      <c r="C9302" s="237"/>
      <c r="D9302" s="184"/>
      <c r="E9302" s="184"/>
      <c r="F9302" s="238"/>
      <c r="G9302" s="186"/>
      <c r="H9302" s="184"/>
      <c r="I9302" s="108"/>
      <c r="W9302">
        <f t="shared" si="1012"/>
      </c>
      <c r="X9302">
        <f t="shared" si="1013"/>
      </c>
      <c r="Y9302">
        <f t="shared" si="1014"/>
      </c>
      <c r="Z9302">
        <f t="shared" si="1015"/>
      </c>
    </row>
    <row r="9303" spans="1:26" ht="15.75" thickBot="1">
      <c r="A9303" s="33"/>
      <c r="B9303" s="10"/>
      <c r="C9303" s="10"/>
      <c r="D9303" s="109"/>
      <c r="E9303" s="109"/>
      <c r="F9303" s="109"/>
      <c r="G9303" s="109"/>
      <c r="H9303" s="109"/>
      <c r="I9303" s="110"/>
      <c r="W9303">
        <f t="shared" si="1012"/>
      </c>
      <c r="X9303">
        <f t="shared" si="1013"/>
      </c>
      <c r="Y9303">
        <f t="shared" si="1014"/>
      </c>
      <c r="Z9303">
        <f t="shared" si="1015"/>
      </c>
    </row>
    <row r="9304" spans="1:26">
      <c r="A9304" s="33"/>
      <c r="B9304" s="10"/>
      <c r="C9304" s="10"/>
      <c r="D9304" s="91"/>
      <c r="E9304" s="91"/>
      <c r="F9304" s="91"/>
      <c r="G9304" s="92" t="s">
        <v>19</v>
      </c>
      <c r="H9304" s="91"/>
      <c r="I9304" s="111">
        <f>SUM(I9289:I9303)</f>
      </c>
      <c r="J9304">
        <f>SUM(J9290:J9303)</f>
      </c>
      <c r="W9304">
        <f t="shared" si="1012"/>
      </c>
      <c r="X9304">
        <f t="shared" si="1013"/>
      </c>
      <c r="Y9304">
        <f t="shared" si="1014"/>
      </c>
      <c r="Z9304">
        <f t="shared" si="1015"/>
      </c>
    </row>
    <row r="9305" spans="1:26">
      <c r="A9305" s="33"/>
      <c r="B9305" s="10"/>
      <c r="C9305" s="10"/>
      <c r="D9305" s="69"/>
      <c r="E9305" s="69"/>
      <c r="F9305" s="69"/>
      <c r="G9305" s="69"/>
      <c r="H9305" s="112"/>
      <c r="I9305" s="61"/>
      <c r="W9305">
        <f t="shared" si="1012"/>
      </c>
      <c r="X9305">
        <f t="shared" si="1013"/>
      </c>
      <c r="Y9305">
        <f t="shared" si="1014"/>
      </c>
      <c r="Z9305">
        <f t="shared" si="1015"/>
      </c>
    </row>
    <row r="9306" spans="1:26" ht="15.75" thickBot="1">
      <c r="A9306" s="33"/>
      <c r="B9306" s="11" t="s">
        <v>20</v>
      </c>
      <c r="C9306" s="35"/>
      <c r="D9306" s="35"/>
      <c r="E9306" s="35"/>
      <c r="F9306" s="35"/>
      <c r="G9306" s="35"/>
      <c r="H9306" s="35"/>
      <c r="I9306" s="36"/>
      <c r="W9306">
        <f t="shared" si="1012"/>
      </c>
      <c r="X9306">
        <f t="shared" si="1013"/>
      </c>
      <c r="Y9306">
        <f t="shared" si="1014"/>
      </c>
      <c r="Z9306">
        <f t="shared" si="1015"/>
      </c>
    </row>
    <row r="9307" spans="1:26" ht="15.75" thickBot="1">
      <c r="A9307" s="37"/>
      <c r="B9307" s="38"/>
      <c r="C9307" s="39" t="s">
        <v>21</v>
      </c>
      <c r="D9307" s="40">
        <f>SUM(D9289:D9306)</f>
      </c>
      <c r="E9307" s="41">
        <f>IF(H9307=I9307,"OK","NO")</f>
      </c>
      <c r="F9307" s="40">
        <f>SUM(F9290:F9306)</f>
      </c>
      <c r="G9307" s="40">
        <f>SUM(G9289:G9306)</f>
      </c>
      <c r="H9307" s="41">
        <f>SUMPRODUCT(F9289:F9303,H9289:H9303)</f>
      </c>
      <c r="I9307" s="43">
        <f>SUM(I9304:I9306)</f>
      </c>
      <c r="J9307">
        <v>61360</v>
      </c>
      <c r="K9307" s="118">
        <f>+I9307-J9307</f>
      </c>
      <c r="W9307">
        <f t="shared" si="1012"/>
      </c>
      <c r="X9307">
        <f t="shared" si="1013"/>
      </c>
      <c r="Y9307">
        <f t="shared" si="1014"/>
      </c>
      <c r="Z9307">
        <f t="shared" si="1015"/>
      </c>
    </row>
    <row r="9308" spans="1:26" ht="15.75" thickBot="1">
      <c r="A9308" s="44"/>
      <c r="B9308" s="116"/>
      <c r="C9308" s="45"/>
      <c r="D9308" s="45"/>
      <c r="E9308" s="45"/>
      <c r="F9308" s="45"/>
      <c r="G9308" s="45"/>
      <c r="H9308" s="45"/>
      <c r="I9308" s="47"/>
      <c r="K9308" s="118">
        <f>+K9307+J9307</f>
      </c>
      <c r="W9308">
        <f t="shared" si="1012"/>
      </c>
      <c r="X9308">
        <f t="shared" si="1013"/>
      </c>
      <c r="Y9308">
        <f t="shared" si="1014"/>
      </c>
      <c r="Z9308">
        <f t="shared" si="1015"/>
      </c>
    </row>
    <row r="9309" spans="1:26">
      <c r="A9309" s="12" t="s">
        <v>315</v>
      </c>
      <c r="B9309" s="12"/>
      <c r="C9309" s="12"/>
      <c r="D9309" s="13"/>
      <c r="E9309" s="14"/>
      <c r="F9309" s="14"/>
      <c r="G9309" s="14"/>
      <c r="H9309" s="2"/>
      <c r="I9309" s="12"/>
      <c r="W9309">
        <f t="shared" si="1012"/>
      </c>
      <c r="X9309">
        <f t="shared" si="1013"/>
      </c>
      <c r="Y9309">
        <f t="shared" si="1014"/>
      </c>
      <c r="Z9309">
        <f t="shared" si="1015"/>
      </c>
    </row>
    <row r="9310" spans="1:26">
      <c r="W9310">
        <f t="shared" si="1012"/>
      </c>
      <c r="X9310">
        <f t="shared" si="1013"/>
      </c>
      <c r="Y9310">
        <f t="shared" si="1014"/>
      </c>
      <c r="Z9310">
        <f t="shared" si="1015"/>
      </c>
    </row>
    <row r="9311" spans="1:26">
      <c r="W9311">
        <f t="shared" si="1012"/>
      </c>
      <c r="X9311">
        <f t="shared" si="1013"/>
      </c>
      <c r="Y9311">
        <f t="shared" si="1014"/>
      </c>
      <c r="Z9311">
        <f t="shared" si="1015"/>
      </c>
    </row>
    <row r="9312" spans="1:26">
      <c r="W9312">
        <f t="shared" si="1012"/>
      </c>
      <c r="X9312">
        <f t="shared" si="1013"/>
      </c>
      <c r="Y9312">
        <f t="shared" si="1014"/>
      </c>
      <c r="Z9312">
        <f t="shared" si="1015"/>
      </c>
    </row>
    <row r="9313" spans="1:26">
      <c r="W9313">
        <f t="shared" si="1012"/>
      </c>
      <c r="X9313">
        <f t="shared" si="1013"/>
      </c>
      <c r="Y9313">
        <f t="shared" si="1014"/>
      </c>
      <c r="Z9313">
        <f t="shared" si="1015"/>
      </c>
    </row>
    <row r="9314" spans="1:26">
      <c r="A9314" s="1562" t="s">
        <v>0</v>
      </c>
      <c r="B9314" s="1562"/>
      <c r="C9314" s="1562"/>
      <c r="D9314" s="1562"/>
      <c r="E9314" s="1562"/>
      <c r="F9314" s="1562"/>
      <c r="G9314" s="1562"/>
      <c r="H9314" s="1562"/>
      <c r="I9314" s="1562"/>
      <c r="W9314">
        <f t="shared" si="1012"/>
      </c>
      <c r="X9314">
        <f t="shared" si="1013"/>
      </c>
      <c r="Y9314">
        <f t="shared" si="1014"/>
      </c>
      <c r="Z9314">
        <f t="shared" si="1015"/>
      </c>
    </row>
    <row r="9315" spans="1:26">
      <c r="W9315">
        <f t="shared" si="1012"/>
      </c>
      <c r="X9315">
        <f t="shared" si="1013"/>
      </c>
      <c r="Y9315">
        <f t="shared" si="1014"/>
      </c>
      <c r="Z9315">
        <f t="shared" si="1015"/>
      </c>
    </row>
    <row r="9316" spans="1:26">
      <c r="A9316" s="1" t="s">
        <v>1</v>
      </c>
      <c r="B9316" s="161"/>
      <c r="C9316" s="161"/>
      <c r="D9316" s="161"/>
      <c r="E9316" s="161"/>
      <c r="G9316" s="2" t="s">
        <v>2</v>
      </c>
      <c r="H9316" s="3" t="s">
        <v>2074</v>
      </c>
      <c r="I9316" s="161"/>
      <c r="W9316">
        <f t="shared" si="1012"/>
      </c>
      <c r="X9316">
        <f t="shared" si="1013"/>
      </c>
      <c r="Y9316">
        <f t="shared" si="1014"/>
      </c>
      <c r="Z9316">
        <f t="shared" si="1015"/>
      </c>
    </row>
    <row r="9317" spans="1:26">
      <c r="A9317" s="1" t="inlineStr">
        <is>
          <t>Dealer-007</t>
        </is>
      </c>
      <c r="B9317" s="161"/>
      <c r="C9317" s="161"/>
      <c r="D9317" s="161"/>
      <c r="E9317" s="161"/>
      <c r="F9317" s="4"/>
      <c r="G9317" s="2" t="s">
        <v>1440</v>
      </c>
      <c r="H9317" s="1" t="s">
        <v>255</v>
      </c>
      <c r="I9317" s="161"/>
      <c r="W9317">
        <f t="shared" si="1012"/>
      </c>
      <c r="X9317">
        <f t="shared" si="1013"/>
      </c>
      <c r="Y9317">
        <f t="shared" si="1014"/>
      </c>
      <c r="Z9317">
        <f t="shared" si="1015"/>
      </c>
    </row>
    <row r="9318" spans="1:26">
      <c r="A9318" s="161" t="inlineStr">
        <is>
          <t>Address line (redacted)</t>
        </is>
      </c>
      <c r="B9318" s="1"/>
      <c r="C9318" s="161"/>
      <c r="D9318" s="161"/>
      <c r="E9318" s="161"/>
      <c r="F9318" s="161"/>
      <c r="G9318" s="161"/>
      <c r="H9318" s="161"/>
      <c r="I9318" s="161"/>
      <c r="W9318">
        <f t="shared" si="1012"/>
      </c>
      <c r="X9318">
        <f t="shared" si="1013"/>
      </c>
      <c r="Y9318">
        <f t="shared" si="1014"/>
      </c>
      <c r="Z9318">
        <f t="shared" si="1015"/>
      </c>
    </row>
    <row r="9319" spans="1:26">
      <c r="A9319" s="1" t="inlineStr">
        <is>
          <t>Address line (redacted)</t>
        </is>
      </c>
      <c r="B9319" s="1"/>
      <c r="C9319" s="1"/>
      <c r="D9319" s="161"/>
      <c r="E9319" s="161"/>
      <c r="F9319" s="161"/>
      <c r="G9319" s="161"/>
      <c r="H9319" s="161"/>
      <c r="I9319" s="161"/>
      <c r="W9319">
        <f t="shared" si="1012"/>
      </c>
      <c r="X9319">
        <f t="shared" si="1013"/>
      </c>
      <c r="Y9319">
        <f t="shared" si="1014"/>
      </c>
      <c r="Z9319">
        <f t="shared" si="1015"/>
      </c>
    </row>
    <row r="9320" spans="1:26">
      <c r="A9320" s="1" t="inlineStr">
        <is>
          <t>Address line (redacted)</t>
        </is>
      </c>
      <c r="B9320" s="1"/>
      <c r="C9320" s="161"/>
      <c r="D9320" s="161"/>
      <c r="E9320" s="161"/>
      <c r="F9320" s="161"/>
      <c r="G9320" s="161"/>
      <c r="H9320" s="161"/>
      <c r="I9320" s="161"/>
      <c r="W9320">
        <f t="shared" si="1012"/>
      </c>
      <c r="X9320">
        <f t="shared" si="1013"/>
      </c>
      <c r="Y9320">
        <f t="shared" si="1014"/>
      </c>
      <c r="Z9320">
        <f t="shared" si="1015"/>
      </c>
    </row>
    <row r="9321" spans="1:26">
      <c r="A9321" s="12" t="s">
        <v>4</v>
      </c>
      <c r="B9321" s="195" t="inlineStr">
        <is>
          <t>GSTIN-MASKED</t>
        </is>
      </c>
      <c r="C9321" s="161"/>
      <c r="D9321" s="196"/>
      <c r="E9321" s="196"/>
      <c r="F9321" s="196"/>
      <c r="G9321" s="196"/>
      <c r="H9321" s="196"/>
      <c r="I9321" s="161"/>
      <c r="W9321">
        <f t="shared" si="1012"/>
      </c>
      <c r="X9321">
        <f t="shared" si="1013"/>
      </c>
      <c r="Y9321">
        <f t="shared" si="1014"/>
      </c>
      <c r="Z9321">
        <f t="shared" si="1015"/>
      </c>
    </row>
    <row r="9322" spans="1:26">
      <c r="B9322" s="1"/>
      <c r="D9322" s="197"/>
      <c r="E9322" s="197"/>
      <c r="F9322" s="197"/>
      <c r="G9322" s="197"/>
      <c r="H9322" s="197"/>
      <c r="W9322">
        <f t="shared" si="1012"/>
      </c>
      <c r="X9322">
        <f t="shared" si="1013"/>
      </c>
      <c r="Y9322">
        <f t="shared" si="1014"/>
      </c>
      <c r="Z9322">
        <f t="shared" si="1015"/>
      </c>
    </row>
    <row r="9323" spans="1:26">
      <c r="A9323" s="1" t="s">
        <v>5</v>
      </c>
      <c r="D9323" s="197"/>
      <c r="E9323" s="197"/>
      <c r="F9323" s="197"/>
      <c r="G9323" s="197"/>
      <c r="H9323" s="197"/>
      <c r="W9323">
        <f t="shared" si="1012"/>
      </c>
      <c r="X9323">
        <f t="shared" si="1013"/>
      </c>
      <c r="Y9323">
        <f t="shared" si="1014"/>
      </c>
      <c r="Z9323">
        <f t="shared" si="1015"/>
      </c>
    </row>
    <row r="9324" spans="1:26">
      <c r="A9324" s="1" t="s">
        <v>6</v>
      </c>
      <c r="D9324" s="197"/>
      <c r="E9324" s="197"/>
      <c r="F9324" s="197"/>
      <c r="G9324" s="197"/>
      <c r="H9324" s="197"/>
      <c r="W9324">
        <f t="shared" si="1012"/>
      </c>
      <c r="X9324">
        <f t="shared" si="1013"/>
      </c>
      <c r="Y9324">
        <f t="shared" si="1014"/>
      </c>
      <c r="Z9324">
        <f t="shared" si="1015"/>
      </c>
    </row>
    <row r="9325" spans="1:26" ht="15.75" thickBot="1">
      <c r="A9325" s="1" t="s">
        <v>7</v>
      </c>
      <c r="W9325">
        <f t="shared" si="1012"/>
      </c>
      <c r="X9325">
        <f t="shared" si="1013"/>
      </c>
      <c r="Y9325">
        <f t="shared" si="1014"/>
      </c>
      <c r="Z9325">
        <f t="shared" si="1015"/>
      </c>
    </row>
    <row r="9326" spans="1:26" ht="24">
      <c r="A9326" s="198" t="s">
        <v>8</v>
      </c>
      <c r="B9326" s="199" t="s">
        <v>9</v>
      </c>
      <c r="C9326" s="199" t="s">
        <v>10</v>
      </c>
      <c r="D9326" s="200" t="s">
        <v>11</v>
      </c>
      <c r="E9326" s="200" t="s">
        <v>12</v>
      </c>
      <c r="F9326" s="200" t="s">
        <v>13</v>
      </c>
      <c r="G9326" s="200" t="s">
        <v>14</v>
      </c>
      <c r="H9326" s="201" t="s">
        <v>15</v>
      </c>
      <c r="I9326" s="202" t="s">
        <v>16</v>
      </c>
      <c r="W9326">
        <f t="shared" si="1012"/>
      </c>
      <c r="X9326">
        <f t="shared" si="1013"/>
      </c>
      <c r="Y9326">
        <f t="shared" si="1014"/>
      </c>
      <c r="Z9326">
        <f t="shared" si="1015"/>
      </c>
    </row>
    <row r="9327" spans="1:26">
      <c r="A9327" s="57"/>
      <c r="B9327" s="1564" t="s">
        <v>369</v>
      </c>
      <c r="C9327" s="1565"/>
      <c r="D9327" s="21"/>
      <c r="E9327" s="50"/>
      <c r="F9327" s="5"/>
      <c r="G9327" s="9"/>
      <c r="H9327" s="5"/>
      <c r="I9327" s="58"/>
      <c r="W9327">
        <f t="shared" si="1012"/>
      </c>
      <c r="X9327">
        <f t="shared" si="1013"/>
      </c>
      <c r="Y9327">
        <f t="shared" si="1014"/>
      </c>
      <c r="Z9327">
        <f t="shared" si="1015"/>
      </c>
    </row>
    <row r="9328" spans="1:26">
      <c r="A9328" s="5">
        <v>1</v>
      </c>
      <c r="B9328" s="20" t="s">
        <v>600</v>
      </c>
      <c r="C9328" s="5" t="s">
        <v>601</v>
      </c>
      <c r="D9328" s="5">
        <v>1</v>
      </c>
      <c r="E9328" s="5">
        <v>25</v>
      </c>
      <c r="F9328" s="5">
        <v>25</v>
      </c>
      <c r="G9328" s="365">
        <v>25</v>
      </c>
      <c r="H9328" s="7">
        <v>1</v>
      </c>
      <c r="I9328" s="58">
        <f>+H9328*G9328</f>
      </c>
      <c r="J9328">
        <v>3.2</v>
      </c>
      <c r="K9328">
        <f>+H9328-J9328</f>
      </c>
      <c r="L9328">
        <f>+K9328*G9328</f>
      </c>
      <c r="W9328">
        <f t="shared" si="1012"/>
      </c>
      <c r="X9328">
        <f t="shared" si="1013"/>
      </c>
      <c r="Y9328">
        <f t="shared" si="1014"/>
      </c>
      <c r="Z9328">
        <f t="shared" si="1015"/>
      </c>
    </row>
    <row r="9329" spans="1:26">
      <c r="A9329" s="5">
        <v>2</v>
      </c>
      <c r="B9329" s="20" t="s">
        <v>1128</v>
      </c>
      <c r="C9329" s="5" t="s">
        <v>592</v>
      </c>
      <c r="D9329" s="5">
        <v>1</v>
      </c>
      <c r="E9329" s="5">
        <v>25</v>
      </c>
      <c r="F9329" s="5">
        <v>25</v>
      </c>
      <c r="G9329" s="365">
        <v>25</v>
      </c>
      <c r="H9329" s="7">
        <v>1</v>
      </c>
      <c r="I9329" s="58">
        <f t="shared" ref="I9329:I9337" si="1016">+H9329*G9329</f>
      </c>
      <c r="J9329">
        <v>3.2</v>
      </c>
      <c r="K9329">
        <f t="shared" ref="K9329:K9336" si="1017">+H9329-J9329</f>
      </c>
      <c r="L9329">
        <f t="shared" ref="L9329:L9336" si="1018">+K9329*G9329</f>
      </c>
      <c r="W9329">
        <f t="shared" si="1012"/>
      </c>
      <c r="X9329">
        <f t="shared" si="1013"/>
      </c>
      <c r="Y9329">
        <f t="shared" si="1014"/>
      </c>
      <c r="Z9329">
        <f t="shared" si="1015"/>
      </c>
    </row>
    <row r="9330" spans="1:26">
      <c r="A9330" s="5"/>
      <c r="B9330" s="1564" t="s">
        <v>17</v>
      </c>
      <c r="C9330" s="1565"/>
      <c r="D9330" s="5"/>
      <c r="E9330" s="5"/>
      <c r="F9330" s="16"/>
      <c r="G9330" s="6"/>
      <c r="H9330" s="9"/>
      <c r="I9330" s="58"/>
      <c r="W9330">
        <f t="shared" si="1012"/>
      </c>
      <c r="X9330">
        <f t="shared" si="1013"/>
      </c>
      <c r="Y9330">
        <f t="shared" si="1014"/>
      </c>
      <c r="Z9330">
        <f t="shared" si="1015"/>
      </c>
    </row>
    <row r="9331" spans="1:26">
      <c r="A9331" s="5">
        <v>3</v>
      </c>
      <c r="B9331" s="8" t="s">
        <v>908</v>
      </c>
      <c r="C9331" s="5" t="s">
        <v>907</v>
      </c>
      <c r="D9331" s="5">
        <v>4</v>
      </c>
      <c r="E9331" s="5">
        <v>1</v>
      </c>
      <c r="F9331" s="16">
        <f>+E9331*D9331</f>
      </c>
      <c r="G9331" s="578">
        <f>+E9331*D9331</f>
      </c>
      <c r="H9331" s="5">
        <v>1</v>
      </c>
      <c r="I9331" s="58">
        <f t="shared" si="1016"/>
      </c>
      <c r="J9331">
        <v>112</v>
      </c>
      <c r="K9331">
        <f t="shared" si="1017"/>
      </c>
      <c r="L9331">
        <f t="shared" si="1018"/>
      </c>
      <c r="W9331">
        <f t="shared" si="1012"/>
      </c>
      <c r="X9331">
        <f t="shared" si="1013"/>
      </c>
      <c r="Y9331">
        <f t="shared" si="1014"/>
      </c>
      <c r="Z9331">
        <f t="shared" si="1015"/>
      </c>
    </row>
    <row r="9332" spans="1:26">
      <c r="A9332" s="5"/>
      <c r="B9332" s="1564" t="s">
        <v>18</v>
      </c>
      <c r="C9332" s="1565"/>
      <c r="D9332" s="5"/>
      <c r="E9332" s="5"/>
      <c r="F9332" s="16"/>
      <c r="G9332" s="6"/>
      <c r="H9332" s="16"/>
      <c r="I9332" s="58"/>
      <c r="W9332">
        <f t="shared" si="1012"/>
      </c>
      <c r="X9332">
        <f t="shared" si="1013"/>
      </c>
      <c r="Y9332">
        <f t="shared" si="1014"/>
      </c>
      <c r="Z9332">
        <f t="shared" si="1015"/>
      </c>
    </row>
    <row r="9333" spans="1:26">
      <c r="A9333" s="5">
        <v>4</v>
      </c>
      <c r="B9333" s="128" t="s">
        <v>937</v>
      </c>
      <c r="C9333" s="101" t="s">
        <v>936</v>
      </c>
      <c r="D9333" s="5">
        <v>2</v>
      </c>
      <c r="E9333" s="5">
        <v>4</v>
      </c>
      <c r="F9333" s="16">
        <f>+E9333*D9333</f>
      </c>
      <c r="G9333" s="578">
        <f>+E9333*D9333</f>
      </c>
      <c r="H9333" s="9">
        <v>1</v>
      </c>
      <c r="I9333" s="58">
        <f t="shared" si="1016"/>
      </c>
      <c r="J9333">
        <v>112</v>
      </c>
      <c r="K9333">
        <f t="shared" si="1017"/>
      </c>
      <c r="L9333">
        <f t="shared" si="1018"/>
      </c>
      <c r="W9333">
        <f t="shared" si="1012"/>
      </c>
      <c r="X9333">
        <f t="shared" si="1013"/>
      </c>
      <c r="Y9333">
        <f t="shared" si="1014"/>
      </c>
      <c r="Z9333">
        <f t="shared" si="1015"/>
      </c>
    </row>
    <row r="9334" spans="1:26">
      <c r="A9334" s="5"/>
      <c r="B9334" s="128" t="s">
        <v>937</v>
      </c>
      <c r="C9334" s="101" t="s">
        <v>936</v>
      </c>
      <c r="D9334" s="5">
        <v>3</v>
      </c>
      <c r="E9334" s="5">
        <v>1</v>
      </c>
      <c r="F9334" s="16">
        <f>+E9334*D9334</f>
      </c>
      <c r="G9334" s="578">
        <f>+E9334*D9334</f>
      </c>
      <c r="H9334" s="9">
        <v>1</v>
      </c>
      <c r="I9334" s="58">
        <f>+H9334*G9334</f>
      </c>
      <c r="J9334">
        <v>112</v>
      </c>
      <c r="K9334">
        <f>+H9334-J9334</f>
      </c>
      <c r="L9334">
        <f>+K9334*G9334</f>
      </c>
      <c r="W9334">
        <f t="shared" si="1012"/>
      </c>
      <c r="X9334">
        <f t="shared" si="1013"/>
      </c>
      <c r="Y9334">
        <f t="shared" si="1014"/>
      </c>
      <c r="Z9334">
        <f t="shared" si="1015"/>
      </c>
    </row>
    <row r="9335" spans="1:26">
      <c r="A9335" s="5">
        <v>5</v>
      </c>
      <c r="B9335" s="95" t="s">
        <v>1663</v>
      </c>
      <c r="C9335" s="101" t="s">
        <v>1664</v>
      </c>
      <c r="D9335" s="5">
        <v>1</v>
      </c>
      <c r="E9335" s="5">
        <v>4</v>
      </c>
      <c r="F9335" s="16">
        <f>+E9335*D9335</f>
      </c>
      <c r="G9335" s="578">
        <f>+E9335*D9335</f>
      </c>
      <c r="H9335" s="16">
        <v>1</v>
      </c>
      <c r="I9335" s="58">
        <f t="shared" si="1016"/>
      </c>
      <c r="J9335">
        <v>112</v>
      </c>
      <c r="K9335">
        <f t="shared" si="1017"/>
      </c>
      <c r="L9335">
        <f t="shared" si="1018"/>
      </c>
      <c r="W9335">
        <f t="shared" si="1012"/>
      </c>
      <c r="X9335">
        <f t="shared" si="1013"/>
      </c>
      <c r="Y9335">
        <f t="shared" si="1014"/>
      </c>
      <c r="Z9335">
        <f t="shared" si="1015"/>
      </c>
    </row>
    <row r="9336" spans="1:26">
      <c r="A9336" s="5">
        <v>6</v>
      </c>
      <c r="B9336" s="95" t="s">
        <v>830</v>
      </c>
      <c r="C9336" s="101" t="s">
        <v>829</v>
      </c>
      <c r="D9336" s="5">
        <v>2</v>
      </c>
      <c r="E9336" s="5">
        <v>4</v>
      </c>
      <c r="F9336" s="16">
        <f>+E9336*D9336</f>
      </c>
      <c r="G9336" s="578">
        <f>+E9336*D9336</f>
      </c>
      <c r="H9336" s="16">
        <v>1</v>
      </c>
      <c r="I9336" s="58">
        <f t="shared" si="1016"/>
      </c>
      <c r="J9336">
        <v>112</v>
      </c>
      <c r="K9336">
        <f t="shared" si="1017"/>
      </c>
      <c r="L9336">
        <f t="shared" si="1018"/>
      </c>
      <c r="W9336">
        <f t="shared" si="1012"/>
      </c>
      <c r="X9336">
        <f t="shared" si="1013"/>
      </c>
      <c r="Y9336">
        <f t="shared" si="1014"/>
      </c>
      <c r="Z9336">
        <f t="shared" si="1015"/>
      </c>
    </row>
    <row r="9337" spans="1:26">
      <c r="A9337" s="5">
        <v>7</v>
      </c>
      <c r="B9337" s="8" t="s">
        <v>279</v>
      </c>
      <c r="C9337" s="5" t="s">
        <v>280</v>
      </c>
      <c r="D9337" s="5">
        <v>2</v>
      </c>
      <c r="E9337" s="16">
        <v>4</v>
      </c>
      <c r="F9337" s="16">
        <f>+E9337*D9337</f>
      </c>
      <c r="G9337" s="578">
        <f>+E9337*D9337</f>
      </c>
      <c r="H9337" s="16">
        <v>1</v>
      </c>
      <c r="I9337" s="58">
        <f t="shared" si="1016"/>
      </c>
      <c r="J9337">
        <v>112</v>
      </c>
      <c r="K9337">
        <f>+H9337-J9337</f>
      </c>
      <c r="L9337">
        <f>+K9337*G9337</f>
      </c>
      <c r="W9337">
        <f t="shared" si="1012"/>
      </c>
      <c r="X9337">
        <f t="shared" si="1013"/>
      </c>
      <c r="Y9337">
        <f t="shared" si="1014"/>
      </c>
      <c r="Z9337">
        <f t="shared" si="1015"/>
      </c>
    </row>
    <row r="9338" spans="1:26">
      <c r="A9338" s="57"/>
      <c r="B9338" s="1564" t="s">
        <v>300</v>
      </c>
      <c r="C9338" s="1565"/>
      <c r="D9338" s="21"/>
      <c r="E9338" s="16"/>
      <c r="F9338" s="5"/>
      <c r="G9338" s="9"/>
      <c r="H9338" s="5"/>
      <c r="I9338" s="58"/>
      <c r="W9338">
        <f t="shared" si="1012"/>
      </c>
      <c r="X9338">
        <f t="shared" si="1013"/>
      </c>
      <c r="Y9338">
        <f t="shared" si="1014"/>
      </c>
      <c r="Z9338">
        <f t="shared" si="1015"/>
      </c>
    </row>
    <row r="9339" spans="1:26">
      <c r="A9339" s="5">
        <v>8</v>
      </c>
      <c r="B9339" s="17" t="s">
        <v>739</v>
      </c>
      <c r="C9339" s="88" t="s">
        <v>303</v>
      </c>
      <c r="D9339" s="5">
        <v>2</v>
      </c>
      <c r="E9339" s="5">
        <v>10</v>
      </c>
      <c r="F9339" s="16">
        <f>+E9339*D9339</f>
      </c>
      <c r="G9339" s="578">
        <f>+E9339*D9339</f>
      </c>
      <c r="H9339" s="5">
        <v>1</v>
      </c>
      <c r="I9339" s="58">
        <f>+H9339*G9339</f>
      </c>
      <c r="J9339">
        <f>50*28%</f>
      </c>
      <c r="K9339">
        <f>+H9339-J9339</f>
      </c>
      <c r="L9339">
        <f>+K9339*G9339</f>
      </c>
      <c r="W9339">
        <f t="shared" si="1012"/>
      </c>
      <c r="X9339">
        <f t="shared" si="1013"/>
      </c>
      <c r="Y9339">
        <f t="shared" si="1014"/>
      </c>
      <c r="Z9339">
        <f t="shared" si="1015"/>
      </c>
    </row>
    <row r="9340" spans="1:26">
      <c r="A9340" s="57"/>
      <c r="B9340" s="1564" t="s">
        <v>565</v>
      </c>
      <c r="C9340" s="1565"/>
      <c r="D9340" s="5"/>
      <c r="E9340" s="5"/>
      <c r="F9340" s="184"/>
      <c r="G9340" s="184"/>
      <c r="H9340" s="5"/>
      <c r="I9340" s="58"/>
      <c r="W9340">
        <f t="shared" si="1012"/>
      </c>
      <c r="X9340">
        <f t="shared" si="1013"/>
      </c>
      <c r="Y9340">
        <f t="shared" si="1014"/>
      </c>
      <c r="Z9340">
        <f t="shared" si="1015"/>
      </c>
    </row>
    <row r="9341" spans="1:26" ht="24">
      <c r="A9341" s="19">
        <v>9</v>
      </c>
      <c r="B9341" s="224" t="s">
        <v>566</v>
      </c>
      <c r="C9341" s="15" t="s">
        <v>567</v>
      </c>
      <c r="D9341" s="5">
        <v>3</v>
      </c>
      <c r="E9341" s="19">
        <v>10</v>
      </c>
      <c r="F9341" s="16">
        <f>+E9341*D9341</f>
      </c>
      <c r="G9341" s="578">
        <f>+E9341*D9341</f>
      </c>
      <c r="H9341" s="19">
        <v>1</v>
      </c>
      <c r="I9341" s="58">
        <f>+H9341*G9341</f>
      </c>
      <c r="J9341">
        <v>18</v>
      </c>
      <c r="K9341">
        <f>+H9341-J9341</f>
      </c>
      <c r="L9341">
        <f>+K9341*G9341</f>
      </c>
      <c r="W9341">
        <f t="shared" si="1012"/>
      </c>
      <c r="X9341">
        <f t="shared" si="1013"/>
      </c>
      <c r="Y9341">
        <f t="shared" si="1014"/>
      </c>
      <c r="Z9341">
        <f t="shared" si="1015"/>
      </c>
    </row>
    <row r="9342" spans="1:26">
      <c r="A9342" s="147"/>
      <c r="B9342" s="224"/>
      <c r="C9342" s="542"/>
      <c r="D9342" s="316"/>
      <c r="E9342" s="316"/>
      <c r="F9342" s="209"/>
      <c r="G9342" s="210"/>
      <c r="H9342" s="543"/>
      <c r="I9342" s="544"/>
      <c r="W9342">
        <f t="shared" si="1012"/>
      </c>
      <c r="X9342">
        <f t="shared" si="1013"/>
      </c>
      <c r="Y9342">
        <f t="shared" si="1014"/>
      </c>
      <c r="Z9342">
        <f t="shared" si="1015"/>
      </c>
    </row>
    <row r="9343" spans="1:26">
      <c r="A9343" s="147">
        <v>10</v>
      </c>
      <c r="B9343" s="224" t="s">
        <v>2088</v>
      </c>
      <c r="C9343" s="542"/>
      <c r="D9343" s="316">
        <v>2</v>
      </c>
      <c r="E9343" s="316">
        <v>1</v>
      </c>
      <c r="F9343" s="316">
        <v>2</v>
      </c>
      <c r="G9343" s="316">
        <v>2</v>
      </c>
      <c r="H9343" s="571" t="s">
        <v>780</v>
      </c>
      <c r="I9343" s="544"/>
      <c r="W9343">
        <f t="shared" si="1012"/>
      </c>
      <c r="X9343">
        <f t="shared" si="1013"/>
      </c>
      <c r="Y9343">
        <f t="shared" si="1014"/>
      </c>
      <c r="Z9343">
        <f t="shared" si="1015"/>
      </c>
    </row>
    <row r="9344" spans="1:26">
      <c r="A9344" s="147"/>
      <c r="B9344" s="224"/>
      <c r="C9344" s="542"/>
      <c r="D9344" s="316"/>
      <c r="E9344" s="316"/>
      <c r="F9344" s="209"/>
      <c r="G9344" s="210"/>
      <c r="H9344" s="543"/>
      <c r="I9344" s="544"/>
      <c r="W9344">
        <f t="shared" si="1012"/>
      </c>
      <c r="X9344">
        <f t="shared" si="1013"/>
      </c>
      <c r="Y9344">
        <f t="shared" si="1014"/>
      </c>
      <c r="Z9344">
        <f t="shared" si="1015"/>
      </c>
    </row>
    <row r="9345" spans="1:26">
      <c r="A9345" s="147"/>
      <c r="B9345" s="224"/>
      <c r="C9345" s="542"/>
      <c r="D9345" s="316"/>
      <c r="E9345" s="316"/>
      <c r="F9345" s="209"/>
      <c r="G9345" s="210"/>
      <c r="H9345" s="543"/>
      <c r="I9345" s="544"/>
      <c r="W9345">
        <f t="shared" si="1012"/>
      </c>
      <c r="X9345">
        <f t="shared" si="1013"/>
      </c>
      <c r="Y9345">
        <f t="shared" si="1014"/>
      </c>
      <c r="Z9345">
        <f t="shared" si="1015"/>
      </c>
    </row>
    <row r="9346" spans="1:26">
      <c r="A9346" s="147"/>
      <c r="B9346" s="224"/>
      <c r="C9346" s="542"/>
      <c r="D9346" s="316"/>
      <c r="E9346" s="316"/>
      <c r="F9346" s="209"/>
      <c r="G9346" s="210"/>
      <c r="H9346" s="543"/>
      <c r="I9346" s="544"/>
      <c r="W9346">
        <f t="shared" si="1012"/>
      </c>
      <c r="X9346">
        <f t="shared" si="1013"/>
      </c>
      <c r="Y9346">
        <f t="shared" si="1014"/>
      </c>
      <c r="Z9346">
        <f t="shared" si="1015"/>
      </c>
    </row>
    <row r="9347" spans="1:26">
      <c r="A9347" s="147"/>
      <c r="B9347" s="224"/>
      <c r="C9347" s="542"/>
      <c r="D9347" s="316"/>
      <c r="E9347" s="316"/>
      <c r="F9347" s="209"/>
      <c r="G9347" s="210"/>
      <c r="H9347" s="543"/>
      <c r="I9347" s="544"/>
      <c r="W9347">
        <f t="shared" si="1012"/>
      </c>
      <c r="X9347">
        <f t="shared" si="1013"/>
      </c>
      <c r="Y9347">
        <f t="shared" si="1014"/>
      </c>
      <c r="Z9347">
        <f t="shared" si="1015"/>
      </c>
    </row>
    <row r="9348" spans="1:26" ht="21.75" thickBot="1">
      <c r="A9348" s="33"/>
      <c r="B9348" s="212"/>
      <c r="C9348" s="213"/>
      <c r="D9348" s="214"/>
      <c r="E9348" s="214"/>
      <c r="F9348" s="214"/>
      <c r="G9348" s="214"/>
      <c r="H9348" s="214"/>
      <c r="I9348" s="215"/>
      <c r="W9348">
        <f t="shared" ref="W9348:W9411" si="1019">IF(LEFT($H9348&amp;"",5)="2019-",$H9348,W9347)</f>
      </c>
      <c r="X9348">
        <f t="shared" ref="X9348:X9411" si="1020">IF($W9348="",0,IF(COUNTIF($AB$2:$AB$80,$W9348)&gt;0,1,0))</f>
      </c>
      <c r="Y9348">
        <f t="shared" ref="Y9348:Y9411" si="1021">IF($C9348="","",UPPER(TRIM(IFERROR(LEFT($C9348&amp;"",FIND("/",$C9348&amp;"")-1),$C9348&amp;""))))</f>
      </c>
      <c r="Z9348">
        <f t="shared" ref="Z9348:Z9411" si="1022">IFERROR(IF(ISNUMBER($G9348),$G9348,0),0)</f>
      </c>
    </row>
    <row r="9349" spans="1:26" ht="21">
      <c r="A9349" s="33"/>
      <c r="B9349" s="216"/>
      <c r="C9349" s="217"/>
      <c r="D9349" s="218"/>
      <c r="E9349" s="218"/>
      <c r="F9349" s="218"/>
      <c r="G9349" s="219" t="s">
        <v>19</v>
      </c>
      <c r="H9349" s="218"/>
      <c r="I9349" s="220">
        <f>SUM(I9327:I9348)</f>
      </c>
      <c r="L9349">
        <f>SUM(L9328:L9348)</f>
      </c>
      <c r="W9349">
        <f t="shared" si="1019"/>
      </c>
      <c r="X9349">
        <f t="shared" si="1020"/>
      </c>
      <c r="Y9349">
        <f t="shared" si="1021"/>
      </c>
      <c r="Z9349">
        <f t="shared" si="1022"/>
      </c>
    </row>
    <row r="9350" spans="1:26" ht="21">
      <c r="A9350" s="33"/>
      <c r="B9350" s="216"/>
      <c r="C9350" s="69"/>
      <c r="D9350" s="91"/>
      <c r="E9350" s="91"/>
      <c r="F9350" s="91"/>
      <c r="G9350" s="92"/>
      <c r="H9350" s="91"/>
      <c r="I9350" s="155"/>
      <c r="W9350">
        <f t="shared" si="1019"/>
      </c>
      <c r="X9350">
        <f t="shared" si="1020"/>
      </c>
      <c r="Y9350">
        <f t="shared" si="1021"/>
      </c>
      <c r="Z9350">
        <f t="shared" si="1022"/>
      </c>
    </row>
    <row r="9351" spans="1:26">
      <c r="A9351" s="221"/>
      <c r="B9351" s="222"/>
      <c r="C9351" s="154" t="s">
        <v>408</v>
      </c>
      <c r="D9351" s="154"/>
      <c r="E9351" s="154"/>
      <c r="F9351" s="154"/>
      <c r="G9351" s="154"/>
      <c r="H9351" s="223">
        <v>1</v>
      </c>
      <c r="I9351" s="155">
        <f>+L9349*H9351</f>
      </c>
      <c r="W9351">
        <f t="shared" si="1019"/>
      </c>
      <c r="X9351">
        <f t="shared" si="1020"/>
      </c>
      <c r="Y9351">
        <f t="shared" si="1021"/>
      </c>
      <c r="Z9351">
        <f t="shared" si="1022"/>
      </c>
    </row>
    <row r="9352" spans="1:26">
      <c r="A9352" s="33"/>
      <c r="B9352" s="10"/>
      <c r="C9352" s="10"/>
      <c r="D9352" s="10"/>
      <c r="E9352" s="10"/>
      <c r="F9352" s="10"/>
      <c r="G9352" s="10"/>
      <c r="H9352" s="10"/>
      <c r="I9352" s="140"/>
      <c r="W9352">
        <f t="shared" si="1019"/>
      </c>
      <c r="X9352">
        <f t="shared" si="1020"/>
      </c>
      <c r="Y9352">
        <f t="shared" si="1021"/>
      </c>
      <c r="Z9352">
        <f t="shared" si="1022"/>
      </c>
    </row>
    <row r="9353" spans="1:26" ht="15.75" thickBot="1">
      <c r="A9353" s="33"/>
      <c r="B9353" s="11" t="s">
        <v>20</v>
      </c>
      <c r="C9353" s="35"/>
      <c r="D9353" s="35"/>
      <c r="E9353" s="35"/>
      <c r="F9353" s="35"/>
      <c r="G9353" s="35"/>
      <c r="H9353" s="35"/>
      <c r="I9353" s="36"/>
      <c r="W9353">
        <f t="shared" si="1019"/>
      </c>
      <c r="X9353">
        <f t="shared" si="1020"/>
      </c>
      <c r="Y9353">
        <f t="shared" si="1021"/>
      </c>
      <c r="Z9353">
        <f t="shared" si="1022"/>
      </c>
    </row>
    <row r="9354" spans="1:26" ht="15.75" thickBot="1">
      <c r="A9354" s="37"/>
      <c r="B9354" s="11" t="s">
        <v>409</v>
      </c>
      <c r="C9354" s="39" t="s">
        <v>21</v>
      </c>
      <c r="D9354" s="40">
        <f>SUM(D9327:D9353)</f>
      </c>
      <c r="E9354" s="41">
        <f>IF(H9354=I9354,"OK","NO")</f>
      </c>
      <c r="F9354" s="40">
        <f>SUM(F9327:F9353)</f>
      </c>
      <c r="G9354" s="40">
        <f>SUM(G9327:G9353)</f>
      </c>
      <c r="H9354" s="41">
        <f>SUMPRODUCT(F9327:F9348,H9327:H9348)</f>
      </c>
      <c r="I9354" s="43">
        <f>SUMPRODUCT(I9349-I9350-I9351)</f>
      </c>
      <c r="W9354">
        <f t="shared" si="1019"/>
      </c>
      <c r="X9354">
        <f t="shared" si="1020"/>
      </c>
      <c r="Y9354">
        <f t="shared" si="1021"/>
      </c>
      <c r="Z9354">
        <f t="shared" si="1022"/>
      </c>
    </row>
    <row r="9355" spans="1:26" ht="15.75" thickBot="1">
      <c r="A9355" s="44"/>
      <c r="B9355" s="116"/>
      <c r="C9355" s="45"/>
      <c r="D9355" s="45"/>
      <c r="E9355" s="45"/>
      <c r="F9355" s="45"/>
      <c r="G9355" s="45"/>
      <c r="H9355" s="45"/>
      <c r="I9355" s="47"/>
      <c r="W9355">
        <f t="shared" si="1019"/>
      </c>
      <c r="X9355">
        <f t="shared" si="1020"/>
      </c>
      <c r="Y9355">
        <f t="shared" si="1021"/>
      </c>
      <c r="Z9355">
        <f t="shared" si="1022"/>
      </c>
    </row>
    <row r="9356" spans="1:26">
      <c r="A9356" s="12" t="s">
        <v>315</v>
      </c>
      <c r="B9356" s="12"/>
      <c r="C9356" s="12"/>
      <c r="D9356" s="13"/>
      <c r="E9356" s="14"/>
      <c r="F9356" s="14"/>
      <c r="G9356" s="14"/>
      <c r="H9356" s="2"/>
      <c r="I9356" s="12"/>
      <c r="W9356">
        <f t="shared" si="1019"/>
      </c>
      <c r="X9356">
        <f t="shared" si="1020"/>
      </c>
      <c r="Y9356">
        <f t="shared" si="1021"/>
      </c>
      <c r="Z9356">
        <f t="shared" si="1022"/>
      </c>
    </row>
    <row r="9357" spans="1:26">
      <c r="W9357">
        <f t="shared" si="1019"/>
      </c>
      <c r="X9357">
        <f t="shared" si="1020"/>
      </c>
      <c r="Y9357">
        <f t="shared" si="1021"/>
      </c>
      <c r="Z9357">
        <f t="shared" si="1022"/>
      </c>
    </row>
    <row r="9358" spans="1:26">
      <c r="W9358">
        <f t="shared" si="1019"/>
      </c>
      <c r="X9358">
        <f t="shared" si="1020"/>
      </c>
      <c r="Y9358">
        <f t="shared" si="1021"/>
      </c>
      <c r="Z9358">
        <f t="shared" si="1022"/>
      </c>
    </row>
    <row r="9359" spans="1:26">
      <c r="A9359" s="1562" t="s">
        <v>0</v>
      </c>
      <c r="B9359" s="1562"/>
      <c r="C9359" s="1562"/>
      <c r="D9359" s="1562"/>
      <c r="E9359" s="1562"/>
      <c r="F9359" s="1562"/>
      <c r="G9359" s="1562"/>
      <c r="H9359" s="1562"/>
      <c r="I9359" s="1562"/>
      <c r="W9359">
        <f t="shared" si="1019"/>
      </c>
      <c r="X9359">
        <f t="shared" si="1020"/>
      </c>
      <c r="Y9359">
        <f t="shared" si="1021"/>
      </c>
      <c r="Z9359">
        <f t="shared" si="1022"/>
      </c>
    </row>
    <row r="9360" spans="1:26">
      <c r="W9360">
        <f t="shared" si="1019"/>
      </c>
      <c r="X9360">
        <f t="shared" si="1020"/>
      </c>
      <c r="Y9360">
        <f t="shared" si="1021"/>
      </c>
      <c r="Z9360">
        <f t="shared" si="1022"/>
      </c>
    </row>
    <row r="9361" spans="1:26">
      <c r="B9361" s="124"/>
      <c r="C9361" s="124"/>
      <c r="D9361" s="124"/>
      <c r="E9361" s="124"/>
      <c r="F9361" s="124"/>
      <c r="G9361" s="124"/>
      <c r="H9361" s="124"/>
      <c r="I9361" s="124"/>
      <c r="W9361">
        <f t="shared" si="1019"/>
      </c>
      <c r="X9361">
        <f t="shared" si="1020"/>
      </c>
      <c r="Y9361">
        <f t="shared" si="1021"/>
      </c>
      <c r="Z9361">
        <f t="shared" si="1022"/>
      </c>
    </row>
    <row r="9362" spans="1:26">
      <c r="A9362" s="1" t="s">
        <v>1</v>
      </c>
      <c r="G9362" s="489" t="s">
        <v>2</v>
      </c>
      <c r="H9362" s="3" t="s">
        <v>2074</v>
      </c>
      <c r="W9362">
        <f t="shared" si="1019"/>
      </c>
      <c r="X9362">
        <f t="shared" si="1020"/>
      </c>
      <c r="Y9362">
        <f t="shared" si="1021"/>
      </c>
      <c r="Z9362">
        <f t="shared" si="1022"/>
      </c>
    </row>
    <row r="9363" spans="1:26">
      <c r="A9363" s="1" t="inlineStr">
        <is>
          <t>Dealer-184</t>
        </is>
      </c>
      <c r="F9363" s="4"/>
      <c r="G9363" s="488" t="s">
        <v>1440</v>
      </c>
      <c r="H9363" s="582" t="s">
        <v>256</v>
      </c>
      <c r="K9363" t="s">
        <v>2228</v>
      </c>
      <c r="W9363">
        <f t="shared" si="1019"/>
      </c>
      <c r="X9363">
        <f t="shared" si="1020"/>
      </c>
      <c r="Y9363">
        <f t="shared" si="1021"/>
      </c>
      <c r="Z9363">
        <f t="shared" si="1022"/>
      </c>
    </row>
    <row r="9364" spans="1:26">
      <c r="A9364" s="1" t="inlineStr">
        <is>
          <t>Address line (redacted)</t>
        </is>
      </c>
      <c r="B9364" s="1"/>
      <c r="H9364" s="49"/>
      <c r="W9364">
        <f t="shared" si="1019"/>
      </c>
      <c r="X9364">
        <f t="shared" si="1020"/>
      </c>
      <c r="Y9364">
        <f t="shared" si="1021"/>
      </c>
      <c r="Z9364">
        <f t="shared" si="1022"/>
      </c>
    </row>
    <row r="9365" spans="1:26">
      <c r="A9365" s="1"/>
      <c r="B9365" s="1"/>
      <c r="W9365">
        <f t="shared" si="1019"/>
      </c>
      <c r="X9365">
        <f t="shared" si="1020"/>
      </c>
      <c r="Y9365">
        <f t="shared" si="1021"/>
      </c>
      <c r="Z9365">
        <f t="shared" si="1022"/>
      </c>
    </row>
    <row r="9366" spans="1:26">
      <c r="A9366" s="1"/>
      <c r="B9366" s="1"/>
      <c r="C9366" s="1"/>
      <c r="W9366">
        <f t="shared" si="1019"/>
      </c>
      <c r="X9366">
        <f t="shared" si="1020"/>
      </c>
      <c r="Y9366">
        <f t="shared" si="1021"/>
      </c>
      <c r="Z9366">
        <f t="shared" si="1022"/>
      </c>
    </row>
    <row r="9367" spans="1:26">
      <c r="A9367" s="49" t="s">
        <v>4</v>
      </c>
      <c r="B9367" s="86"/>
      <c r="D9367" s="197"/>
      <c r="E9367" s="197"/>
      <c r="F9367" s="197"/>
      <c r="G9367" s="197"/>
      <c r="H9367" s="197"/>
      <c r="W9367">
        <f t="shared" si="1019"/>
      </c>
      <c r="X9367">
        <f t="shared" si="1020"/>
      </c>
      <c r="Y9367">
        <f t="shared" si="1021"/>
      </c>
      <c r="Z9367">
        <f t="shared" si="1022"/>
      </c>
    </row>
    <row r="9368" spans="1:26">
      <c r="B9368" s="1"/>
      <c r="D9368" s="197"/>
      <c r="E9368" s="197"/>
      <c r="F9368" s="197"/>
      <c r="G9368" s="197"/>
      <c r="H9368" s="197"/>
      <c r="W9368">
        <f t="shared" si="1019"/>
      </c>
      <c r="X9368">
        <f t="shared" si="1020"/>
      </c>
      <c r="Y9368">
        <f t="shared" si="1021"/>
      </c>
      <c r="Z9368">
        <f t="shared" si="1022"/>
      </c>
    </row>
    <row r="9369" spans="1:26">
      <c r="A9369" s="1" t="s">
        <v>5</v>
      </c>
      <c r="D9369" s="197"/>
      <c r="E9369" s="197"/>
      <c r="F9369" s="197"/>
      <c r="G9369" s="197"/>
      <c r="H9369" s="197"/>
      <c r="W9369">
        <f t="shared" si="1019"/>
      </c>
      <c r="X9369">
        <f t="shared" si="1020"/>
      </c>
      <c r="Y9369">
        <f t="shared" si="1021"/>
      </c>
      <c r="Z9369">
        <f t="shared" si="1022"/>
      </c>
    </row>
    <row r="9370" spans="1:26">
      <c r="A9370" s="1" t="s">
        <v>6</v>
      </c>
      <c r="D9370" s="197"/>
      <c r="E9370" s="197"/>
      <c r="F9370" s="197"/>
      <c r="G9370" s="197"/>
      <c r="H9370" s="197"/>
      <c r="W9370">
        <f t="shared" si="1019"/>
      </c>
      <c r="X9370">
        <f t="shared" si="1020"/>
      </c>
      <c r="Y9370">
        <f t="shared" si="1021"/>
      </c>
      <c r="Z9370">
        <f t="shared" si="1022"/>
      </c>
    </row>
    <row r="9371" spans="1:26" ht="15.75" thickBot="1">
      <c r="A9371" s="1" t="s">
        <v>7</v>
      </c>
      <c r="W9371">
        <f t="shared" si="1019"/>
      </c>
      <c r="X9371">
        <f t="shared" si="1020"/>
      </c>
      <c r="Y9371">
        <f t="shared" si="1021"/>
      </c>
      <c r="Z9371">
        <f t="shared" si="1022"/>
      </c>
    </row>
    <row r="9372" spans="1:26" ht="24.75" thickBot="1">
      <c r="A9372" s="162" t="s">
        <v>8</v>
      </c>
      <c r="B9372" s="163" t="s">
        <v>9</v>
      </c>
      <c r="C9372" s="512" t="s">
        <v>10</v>
      </c>
      <c r="D9372" s="164" t="s">
        <v>11</v>
      </c>
      <c r="E9372" s="164" t="s">
        <v>12</v>
      </c>
      <c r="F9372" s="164" t="s">
        <v>13</v>
      </c>
      <c r="G9372" s="164" t="s">
        <v>14</v>
      </c>
      <c r="H9372" s="165" t="s">
        <v>15</v>
      </c>
      <c r="I9372" s="166" t="s">
        <v>16</v>
      </c>
      <c r="W9372">
        <f t="shared" si="1019"/>
      </c>
      <c r="X9372">
        <f t="shared" si="1020"/>
      </c>
      <c r="Y9372">
        <f t="shared" si="1021"/>
      </c>
      <c r="Z9372">
        <f t="shared" si="1022"/>
      </c>
    </row>
    <row r="9373" spans="1:26">
      <c r="A9373" s="5"/>
      <c r="B9373" s="1564" t="s">
        <v>17</v>
      </c>
      <c r="C9373" s="1565"/>
      <c r="D9373" s="5"/>
      <c r="E9373" s="5"/>
      <c r="F9373" s="16"/>
      <c r="G9373" s="6"/>
      <c r="H9373" s="16"/>
      <c r="I9373" s="183"/>
      <c r="W9373">
        <f t="shared" si="1019"/>
      </c>
      <c r="X9373">
        <f t="shared" si="1020"/>
      </c>
      <c r="Y9373">
        <f t="shared" si="1021"/>
      </c>
      <c r="Z9373">
        <f t="shared" si="1022"/>
      </c>
    </row>
    <row r="9374" spans="1:26">
      <c r="A9374" s="5"/>
      <c r="B9374" s="8" t="s">
        <v>753</v>
      </c>
      <c r="C9374" s="5" t="s">
        <v>754</v>
      </c>
      <c r="D9374" s="21">
        <v>1</v>
      </c>
      <c r="E9374" s="5">
        <v>5</v>
      </c>
      <c r="F9374" s="5">
        <f>+E9374*D9374</f>
      </c>
      <c r="G9374" s="6">
        <f>+E9374*D9374</f>
      </c>
      <c r="H9374" s="5">
        <v>1</v>
      </c>
      <c r="I9374" s="183">
        <f>+H9374*G9374</f>
      </c>
      <c r="J9374">
        <v>112</v>
      </c>
      <c r="K9374">
        <f>+H9374-J9374</f>
      </c>
      <c r="L9374">
        <f>+K9374*G9374</f>
      </c>
      <c r="W9374">
        <f t="shared" si="1019"/>
      </c>
      <c r="X9374">
        <f t="shared" si="1020"/>
      </c>
      <c r="Y9374">
        <f t="shared" si="1021"/>
      </c>
      <c r="Z9374">
        <f t="shared" si="1022"/>
      </c>
    </row>
    <row r="9375" spans="1:26">
      <c r="A9375" s="5"/>
      <c r="B9375" s="8" t="s">
        <v>584</v>
      </c>
      <c r="C9375" s="5" t="s">
        <v>585</v>
      </c>
      <c r="D9375" s="21">
        <v>1</v>
      </c>
      <c r="E9375" s="5">
        <v>5</v>
      </c>
      <c r="F9375" s="5">
        <f>+E9375*D9375</f>
      </c>
      <c r="G9375" s="6">
        <f>+E9375*D9375</f>
      </c>
      <c r="H9375" s="5">
        <v>1</v>
      </c>
      <c r="I9375" s="183">
        <f>+H9375*G9375</f>
      </c>
      <c r="J9375">
        <v>112</v>
      </c>
      <c r="K9375">
        <f>+H9375-J9375</f>
      </c>
      <c r="L9375">
        <f>+K9375*G9375</f>
      </c>
      <c r="W9375">
        <f t="shared" si="1019"/>
      </c>
      <c r="X9375">
        <f t="shared" si="1020"/>
      </c>
      <c r="Y9375">
        <f t="shared" si="1021"/>
      </c>
      <c r="Z9375">
        <f t="shared" si="1022"/>
      </c>
    </row>
    <row r="9376" spans="1:26">
      <c r="A9376" s="5"/>
      <c r="B9376" s="8" t="s">
        <v>755</v>
      </c>
      <c r="C9376" s="5" t="s">
        <v>756</v>
      </c>
      <c r="D9376" s="21">
        <v>1</v>
      </c>
      <c r="E9376" s="5">
        <v>5</v>
      </c>
      <c r="F9376" s="5">
        <f>+E9376*D9376</f>
      </c>
      <c r="G9376" s="6">
        <f>+E9376*D9376</f>
      </c>
      <c r="H9376" s="5">
        <v>1</v>
      </c>
      <c r="I9376" s="183">
        <f>+H9376*G9376</f>
      </c>
      <c r="J9376">
        <v>112</v>
      </c>
      <c r="K9376">
        <f>+H9376-J9376</f>
      </c>
      <c r="L9376">
        <f>+K9376*G9376</f>
      </c>
      <c r="W9376">
        <f t="shared" si="1019"/>
      </c>
      <c r="X9376">
        <f t="shared" si="1020"/>
      </c>
      <c r="Y9376">
        <f t="shared" si="1021"/>
      </c>
      <c r="Z9376">
        <f t="shared" si="1022"/>
      </c>
    </row>
    <row r="9377" spans="1:26">
      <c r="A9377" s="5"/>
      <c r="B9377" s="95" t="s">
        <v>2088</v>
      </c>
      <c r="C9377" s="9"/>
      <c r="D9377" s="19">
        <v>1</v>
      </c>
      <c r="E9377" s="5">
        <v>1</v>
      </c>
      <c r="F9377" s="5">
        <v>1</v>
      </c>
      <c r="G9377" s="6">
        <v>1</v>
      </c>
      <c r="H9377" s="146" t="s">
        <v>780</v>
      </c>
      <c r="I9377" s="183"/>
      <c r="W9377">
        <f t="shared" si="1019"/>
      </c>
      <c r="X9377">
        <f t="shared" si="1020"/>
      </c>
      <c r="Y9377">
        <f t="shared" si="1021"/>
      </c>
      <c r="Z9377">
        <f t="shared" si="1022"/>
      </c>
    </row>
    <row r="9378" spans="1:26">
      <c r="A9378" s="5"/>
      <c r="B9378" s="17"/>
      <c r="C9378" s="88"/>
      <c r="D9378" s="5"/>
      <c r="E9378" s="5"/>
      <c r="F9378" s="16"/>
      <c r="G9378" s="6"/>
      <c r="H9378" s="5"/>
      <c r="I9378" s="183"/>
      <c r="W9378">
        <f t="shared" si="1019"/>
      </c>
      <c r="X9378">
        <f t="shared" si="1020"/>
      </c>
      <c r="Y9378">
        <f t="shared" si="1021"/>
      </c>
      <c r="Z9378">
        <f t="shared" si="1022"/>
      </c>
    </row>
    <row r="9379" spans="1:26">
      <c r="A9379" s="5"/>
      <c r="B9379" s="95"/>
      <c r="C9379" s="101"/>
      <c r="D9379" s="5"/>
      <c r="E9379" s="5"/>
      <c r="F9379" s="16"/>
      <c r="G9379" s="6"/>
      <c r="H9379" s="16"/>
      <c r="I9379" s="183"/>
      <c r="W9379">
        <f t="shared" si="1019"/>
      </c>
      <c r="X9379">
        <f t="shared" si="1020"/>
      </c>
      <c r="Y9379">
        <f t="shared" si="1021"/>
      </c>
      <c r="Z9379">
        <f t="shared" si="1022"/>
      </c>
    </row>
    <row r="9380" spans="1:26">
      <c r="A9380" s="5"/>
      <c r="B9380" s="95"/>
      <c r="C9380" s="101"/>
      <c r="D9380" s="5"/>
      <c r="E9380" s="5"/>
      <c r="F9380" s="16"/>
      <c r="G9380" s="6"/>
      <c r="H9380" s="16"/>
      <c r="I9380" s="183"/>
      <c r="W9380">
        <f t="shared" si="1019"/>
      </c>
      <c r="X9380">
        <f t="shared" si="1020"/>
      </c>
      <c r="Y9380">
        <f t="shared" si="1021"/>
      </c>
      <c r="Z9380">
        <f t="shared" si="1022"/>
      </c>
    </row>
    <row r="9381" spans="1:26">
      <c r="A9381" s="5"/>
      <c r="B9381" s="95"/>
      <c r="C9381" s="101"/>
      <c r="D9381" s="5"/>
      <c r="E9381" s="5"/>
      <c r="F9381" s="16"/>
      <c r="G9381" s="6"/>
      <c r="H9381" s="16"/>
      <c r="I9381" s="183"/>
      <c r="W9381">
        <f t="shared" si="1019"/>
      </c>
      <c r="X9381">
        <f t="shared" si="1020"/>
      </c>
      <c r="Y9381">
        <f t="shared" si="1021"/>
      </c>
      <c r="Z9381">
        <f t="shared" si="1022"/>
      </c>
    </row>
    <row r="9382" spans="1:26">
      <c r="A9382" s="5"/>
      <c r="B9382" s="95"/>
      <c r="C9382" s="101"/>
      <c r="D9382" s="5"/>
      <c r="E9382" s="5"/>
      <c r="F9382" s="16"/>
      <c r="G9382" s="6"/>
      <c r="H9382" s="16"/>
      <c r="I9382" s="183"/>
      <c r="W9382">
        <f t="shared" si="1019"/>
      </c>
      <c r="X9382">
        <f t="shared" si="1020"/>
      </c>
      <c r="Y9382">
        <f t="shared" si="1021"/>
      </c>
      <c r="Z9382">
        <f t="shared" si="1022"/>
      </c>
    </row>
    <row r="9383" spans="1:26">
      <c r="A9383" s="5"/>
      <c r="B9383" s="95"/>
      <c r="C9383" s="101"/>
      <c r="D9383" s="5"/>
      <c r="E9383" s="5"/>
      <c r="F9383" s="16"/>
      <c r="G9383" s="6"/>
      <c r="H9383" s="16"/>
      <c r="I9383" s="183"/>
      <c r="W9383">
        <f t="shared" si="1019"/>
      </c>
      <c r="X9383">
        <f t="shared" si="1020"/>
      </c>
      <c r="Y9383">
        <f t="shared" si="1021"/>
      </c>
      <c r="Z9383">
        <f t="shared" si="1022"/>
      </c>
    </row>
    <row r="9384" spans="1:26">
      <c r="A9384" s="5"/>
      <c r="B9384" s="95"/>
      <c r="C9384" s="101"/>
      <c r="D9384" s="5"/>
      <c r="E9384" s="5"/>
      <c r="F9384" s="16"/>
      <c r="G9384" s="6"/>
      <c r="H9384" s="16"/>
      <c r="I9384" s="183"/>
      <c r="W9384">
        <f t="shared" si="1019"/>
      </c>
      <c r="X9384">
        <f t="shared" si="1020"/>
      </c>
      <c r="Y9384">
        <f t="shared" si="1021"/>
      </c>
      <c r="Z9384">
        <f t="shared" si="1022"/>
      </c>
    </row>
    <row r="9385" spans="1:26">
      <c r="A9385" s="227"/>
      <c r="B9385" s="106"/>
      <c r="C9385" s="15"/>
      <c r="D9385" s="5"/>
      <c r="E9385" s="5"/>
      <c r="F9385" s="5"/>
      <c r="G9385" s="6"/>
      <c r="H9385" s="9"/>
      <c r="I9385" s="183"/>
      <c r="W9385">
        <f t="shared" si="1019"/>
      </c>
      <c r="X9385">
        <f t="shared" si="1020"/>
      </c>
      <c r="Y9385">
        <f t="shared" si="1021"/>
      </c>
      <c r="Z9385">
        <f t="shared" si="1022"/>
      </c>
    </row>
    <row r="9386" spans="1:26" ht="15.75" thickBot="1">
      <c r="A9386" s="222"/>
      <c r="B9386" s="222"/>
      <c r="C9386" s="69"/>
      <c r="D9386" s="177"/>
      <c r="E9386" s="177"/>
      <c r="F9386" s="177"/>
      <c r="G9386" s="177"/>
      <c r="H9386" s="177"/>
      <c r="I9386" s="511"/>
      <c r="W9386">
        <f t="shared" si="1019"/>
      </c>
      <c r="X9386">
        <f t="shared" si="1020"/>
      </c>
      <c r="Y9386">
        <f t="shared" si="1021"/>
      </c>
      <c r="Z9386">
        <f t="shared" si="1022"/>
      </c>
    </row>
    <row r="9387" spans="1:26" ht="21">
      <c r="A9387" s="10"/>
      <c r="B9387" s="212"/>
      <c r="C9387" s="212"/>
      <c r="D9387" s="91"/>
      <c r="E9387" s="91"/>
      <c r="F9387" s="91"/>
      <c r="G9387" s="92" t="s">
        <v>19</v>
      </c>
      <c r="H9387" s="91"/>
      <c r="I9387" s="111">
        <f>SUM(I9372:I9386)</f>
      </c>
      <c r="L9387">
        <f>SUM(L9373:L9386)</f>
      </c>
      <c r="W9387">
        <f t="shared" si="1019"/>
      </c>
      <c r="X9387">
        <f t="shared" si="1020"/>
      </c>
      <c r="Y9387">
        <f t="shared" si="1021"/>
      </c>
      <c r="Z9387">
        <f t="shared" si="1022"/>
      </c>
    </row>
    <row r="9388" spans="1:26">
      <c r="A9388" s="10"/>
      <c r="B9388" s="10"/>
      <c r="C9388" s="10"/>
      <c r="D9388" s="69"/>
      <c r="E9388" s="69"/>
      <c r="F9388" s="69"/>
      <c r="G9388" s="69"/>
      <c r="H9388" s="69"/>
      <c r="I9388" s="61"/>
      <c r="W9388">
        <f t="shared" si="1019"/>
      </c>
      <c r="X9388">
        <f t="shared" si="1020"/>
      </c>
      <c r="Y9388">
        <f t="shared" si="1021"/>
      </c>
      <c r="Z9388">
        <f t="shared" si="1022"/>
      </c>
    </row>
    <row r="9389" spans="1:26" ht="15.75" thickBot="1">
      <c r="A9389" s="10"/>
      <c r="B9389" s="11" t="s">
        <v>20</v>
      </c>
      <c r="C9389" s="35"/>
      <c r="D9389" s="35"/>
      <c r="E9389" s="35"/>
      <c r="F9389" s="35"/>
      <c r="G9389" s="35"/>
      <c r="H9389" s="35"/>
      <c r="I9389" s="36"/>
      <c r="W9389">
        <f t="shared" si="1019"/>
      </c>
      <c r="X9389">
        <f t="shared" si="1020"/>
      </c>
      <c r="Y9389">
        <f t="shared" si="1021"/>
      </c>
      <c r="Z9389">
        <f t="shared" si="1022"/>
      </c>
    </row>
    <row r="9390" spans="1:26" ht="15.75" thickBot="1">
      <c r="A9390" s="99"/>
      <c r="B9390" s="38"/>
      <c r="C9390" s="39" t="s">
        <v>21</v>
      </c>
      <c r="D9390" s="40">
        <f>SUM(D9373:D9389)</f>
      </c>
      <c r="E9390" s="41">
        <f>IF(H9390=I9390,"OK","NO")</f>
      </c>
      <c r="F9390" s="40">
        <f>SUM(F9373:F9389)</f>
      </c>
      <c r="G9390" s="40">
        <f>SUM(G9373:G9389)</f>
      </c>
      <c r="H9390" s="41">
        <f>SUMPRODUCT(F9373:F9386,H9373:H9386)</f>
      </c>
      <c r="I9390" s="43">
        <f>SUM(I9387:I9389)</f>
      </c>
      <c r="J9390">
        <v>7680</v>
      </c>
      <c r="K9390" s="118">
        <f>+I9390-J9390</f>
      </c>
      <c r="W9390">
        <f t="shared" si="1019"/>
      </c>
      <c r="X9390">
        <f t="shared" si="1020"/>
      </c>
      <c r="Y9390">
        <f t="shared" si="1021"/>
      </c>
      <c r="Z9390">
        <f t="shared" si="1022"/>
      </c>
    </row>
    <row r="9391" spans="1:26">
      <c r="A9391" s="10"/>
      <c r="B9391" s="10"/>
      <c r="C9391" s="91"/>
      <c r="D9391" s="91"/>
      <c r="E9391" s="91"/>
      <c r="F9391" s="91"/>
      <c r="G9391" s="91"/>
      <c r="H9391" s="154"/>
      <c r="I9391" s="91"/>
      <c r="W9391">
        <f t="shared" si="1019"/>
      </c>
      <c r="X9391">
        <f t="shared" si="1020"/>
      </c>
      <c r="Y9391">
        <f t="shared" si="1021"/>
      </c>
      <c r="Z9391">
        <f t="shared" si="1022"/>
      </c>
    </row>
    <row r="9392" spans="1:26">
      <c r="A9392" s="12" t="s">
        <v>315</v>
      </c>
      <c r="B9392" s="12"/>
      <c r="C9392" s="12"/>
      <c r="D9392" s="13"/>
      <c r="E9392" s="14"/>
      <c r="F9392" s="14"/>
      <c r="G9392" s="14"/>
      <c r="H9392" s="2"/>
      <c r="I9392" s="12"/>
      <c r="W9392">
        <f t="shared" si="1019"/>
      </c>
      <c r="X9392">
        <f t="shared" si="1020"/>
      </c>
      <c r="Y9392">
        <f t="shared" si="1021"/>
      </c>
      <c r="Z9392">
        <f t="shared" si="1022"/>
      </c>
    </row>
    <row r="9393" spans="1:26">
      <c r="W9393">
        <f t="shared" si="1019"/>
      </c>
      <c r="X9393">
        <f t="shared" si="1020"/>
      </c>
      <c r="Y9393">
        <f t="shared" si="1021"/>
      </c>
      <c r="Z9393">
        <f t="shared" si="1022"/>
      </c>
    </row>
    <row r="9394" spans="1:26">
      <c r="W9394">
        <f t="shared" si="1019"/>
      </c>
      <c r="X9394">
        <f t="shared" si="1020"/>
      </c>
      <c r="Y9394">
        <f t="shared" si="1021"/>
      </c>
      <c r="Z9394">
        <f t="shared" si="1022"/>
      </c>
    </row>
    <row r="9395" spans="1:26">
      <c r="A9395" s="1562" t="s">
        <v>0</v>
      </c>
      <c r="B9395" s="1562"/>
      <c r="C9395" s="1562"/>
      <c r="D9395" s="1562"/>
      <c r="E9395" s="1562"/>
      <c r="F9395" s="1562"/>
      <c r="G9395" s="1562"/>
      <c r="H9395" s="1562"/>
      <c r="I9395" s="1562"/>
      <c r="W9395">
        <f t="shared" si="1019"/>
      </c>
      <c r="X9395">
        <f t="shared" si="1020"/>
      </c>
      <c r="Y9395">
        <f t="shared" si="1021"/>
      </c>
      <c r="Z9395">
        <f t="shared" si="1022"/>
      </c>
    </row>
    <row r="9396" spans="1:26">
      <c r="W9396">
        <f t="shared" si="1019"/>
      </c>
      <c r="X9396">
        <f t="shared" si="1020"/>
      </c>
      <c r="Y9396">
        <f t="shared" si="1021"/>
      </c>
      <c r="Z9396">
        <f t="shared" si="1022"/>
      </c>
    </row>
    <row r="9397" spans="1:26">
      <c r="A9397" s="1" t="s">
        <v>1</v>
      </c>
      <c r="B9397" s="1"/>
      <c r="G9397" s="495" t="s">
        <v>2</v>
      </c>
      <c r="H9397" s="3" t="s">
        <v>2074</v>
      </c>
      <c r="W9397">
        <f t="shared" si="1019"/>
      </c>
      <c r="X9397">
        <f t="shared" si="1020"/>
      </c>
      <c r="Y9397">
        <f t="shared" si="1021"/>
      </c>
      <c r="Z9397">
        <f t="shared" si="1022"/>
      </c>
    </row>
    <row r="9398" spans="1:26">
      <c r="A9398" s="22" t="inlineStr">
        <is>
          <t>ATTN: Contact-005</t>
        </is>
      </c>
      <c r="B9398" s="1"/>
      <c r="F9398" s="4"/>
      <c r="G9398" s="496" t="s">
        <v>1440</v>
      </c>
      <c r="H9398" s="582" t="s">
        <v>257</v>
      </c>
      <c r="K9398" t="s">
        <v>2228</v>
      </c>
      <c r="W9398">
        <f t="shared" si="1019"/>
      </c>
      <c r="X9398">
        <f t="shared" si="1020"/>
      </c>
      <c r="Y9398">
        <f t="shared" si="1021"/>
      </c>
      <c r="Z9398">
        <f t="shared" si="1022"/>
      </c>
    </row>
    <row r="9399" spans="1:26">
      <c r="A9399" s="1" t="inlineStr">
        <is>
          <t>Dealer-112</t>
        </is>
      </c>
      <c r="B9399" s="1"/>
      <c r="W9399">
        <f t="shared" si="1019"/>
      </c>
      <c r="X9399">
        <f t="shared" si="1020"/>
      </c>
      <c r="Y9399">
        <f t="shared" si="1021"/>
      </c>
      <c r="Z9399">
        <f t="shared" si="1022"/>
      </c>
    </row>
    <row r="9400" spans="1:26">
      <c r="A9400" s="1" t="inlineStr">
        <is>
          <t>Address line (redacted)</t>
        </is>
      </c>
      <c r="B9400" s="1"/>
      <c r="D9400" s="85"/>
      <c r="E9400" s="85"/>
      <c r="F9400" s="85"/>
      <c r="G9400" s="85"/>
      <c r="H9400" s="85"/>
      <c r="W9400">
        <f t="shared" si="1019"/>
      </c>
      <c r="X9400">
        <f t="shared" si="1020"/>
      </c>
      <c r="Y9400">
        <f t="shared" si="1021"/>
      </c>
      <c r="Z9400">
        <f t="shared" si="1022"/>
      </c>
    </row>
    <row r="9401" spans="1:26">
      <c r="A9401" s="22" t="inlineStr">
        <is>
          <t>Address line (redacted)</t>
        </is>
      </c>
      <c r="B9401" s="86"/>
      <c r="D9401" s="85"/>
      <c r="E9401" s="85"/>
      <c r="F9401" s="85"/>
      <c r="G9401" s="85"/>
      <c r="H9401" s="85"/>
      <c r="W9401">
        <f t="shared" si="1019"/>
      </c>
      <c r="X9401">
        <f t="shared" si="1020"/>
      </c>
      <c r="Y9401">
        <f t="shared" si="1021"/>
      </c>
      <c r="Z9401">
        <f t="shared" si="1022"/>
      </c>
    </row>
    <row r="9402" spans="1:26">
      <c r="A9402" s="49" t="s">
        <v>4</v>
      </c>
      <c r="B9402" s="87" t="inlineStr">
        <is>
          <t>GSTIN-MASKED</t>
        </is>
      </c>
      <c r="W9402">
        <f t="shared" si="1019"/>
      </c>
      <c r="X9402">
        <f t="shared" si="1020"/>
      </c>
      <c r="Y9402">
        <f t="shared" si="1021"/>
      </c>
      <c r="Z9402">
        <f t="shared" si="1022"/>
      </c>
    </row>
    <row r="9403" spans="1:26">
      <c r="A9403" s="1" t="s">
        <v>5</v>
      </c>
      <c r="W9403">
        <f t="shared" si="1019"/>
      </c>
      <c r="X9403">
        <f t="shared" si="1020"/>
      </c>
      <c r="Y9403">
        <f t="shared" si="1021"/>
      </c>
      <c r="Z9403">
        <f t="shared" si="1022"/>
      </c>
    </row>
    <row r="9404" spans="1:26">
      <c r="A9404" s="1" t="s">
        <v>6</v>
      </c>
      <c r="W9404">
        <f t="shared" si="1019"/>
      </c>
      <c r="X9404">
        <f t="shared" si="1020"/>
      </c>
      <c r="Y9404">
        <f t="shared" si="1021"/>
      </c>
      <c r="Z9404">
        <f t="shared" si="1022"/>
      </c>
    </row>
    <row r="9405" spans="1:26">
      <c r="A9405" s="1" t="s">
        <v>7</v>
      </c>
      <c r="W9405">
        <f t="shared" si="1019"/>
      </c>
      <c r="X9405">
        <f t="shared" si="1020"/>
      </c>
      <c r="Y9405">
        <f t="shared" si="1021"/>
      </c>
      <c r="Z9405">
        <f t="shared" si="1022"/>
      </c>
    </row>
    <row r="9406" spans="1:26" ht="24">
      <c r="A9406" s="88" t="s">
        <v>8</v>
      </c>
      <c r="B9406" s="89" t="s">
        <v>9</v>
      </c>
      <c r="C9406" s="89" t="s">
        <v>10</v>
      </c>
      <c r="D9406" s="34" t="s">
        <v>11</v>
      </c>
      <c r="E9406" s="34" t="s">
        <v>12</v>
      </c>
      <c r="F9406" s="34" t="s">
        <v>13</v>
      </c>
      <c r="G9406" s="34" t="s">
        <v>14</v>
      </c>
      <c r="H9406" s="88" t="s">
        <v>15</v>
      </c>
      <c r="I9406" s="90" t="s">
        <v>16</v>
      </c>
      <c r="W9406">
        <f t="shared" si="1019"/>
      </c>
      <c r="X9406">
        <f t="shared" si="1020"/>
      </c>
      <c r="Y9406">
        <f t="shared" si="1021"/>
      </c>
      <c r="Z9406">
        <f t="shared" si="1022"/>
      </c>
    </row>
    <row r="9407" spans="1:26">
      <c r="A9407" s="5"/>
      <c r="B9407" s="1563" t="s">
        <v>17</v>
      </c>
      <c r="C9407" s="1563"/>
      <c r="D9407" s="5"/>
      <c r="E9407" s="5"/>
      <c r="F9407" s="5"/>
      <c r="G9407" s="6"/>
      <c r="H9407" s="5"/>
      <c r="I9407" s="183"/>
      <c r="W9407">
        <f t="shared" si="1019"/>
      </c>
      <c r="X9407">
        <f t="shared" si="1020"/>
      </c>
      <c r="Y9407">
        <f t="shared" si="1021"/>
      </c>
      <c r="Z9407">
        <f t="shared" si="1022"/>
      </c>
    </row>
    <row r="9408" spans="1:26">
      <c r="A9408" s="5">
        <v>1</v>
      </c>
      <c r="B9408" s="8" t="s">
        <v>273</v>
      </c>
      <c r="C9408" s="5" t="s">
        <v>274</v>
      </c>
      <c r="D9408" s="21">
        <v>1</v>
      </c>
      <c r="E9408" s="5">
        <v>5</v>
      </c>
      <c r="F9408" s="5">
        <f t="shared" ref="F9408:F9422" si="1023">+E9408*D9408</f>
      </c>
      <c r="G9408" s="6">
        <f t="shared" ref="G9408:G9422" si="1024">+E9408*D9408</f>
      </c>
      <c r="H9408" s="5">
        <v>1</v>
      </c>
      <c r="I9408" s="183">
        <f>+H9408*G9408</f>
      </c>
      <c r="J9408">
        <f>+H9408*G9408</f>
      </c>
      <c r="W9408">
        <f t="shared" si="1019"/>
      </c>
      <c r="X9408">
        <f t="shared" si="1020"/>
      </c>
      <c r="Y9408">
        <f t="shared" si="1021"/>
      </c>
      <c r="Z9408">
        <f t="shared" si="1022"/>
      </c>
    </row>
    <row r="9409" spans="1:26">
      <c r="A9409" s="5">
        <v>2</v>
      </c>
      <c r="B9409" s="8" t="s">
        <v>792</v>
      </c>
      <c r="C9409" s="5" t="s">
        <v>793</v>
      </c>
      <c r="D9409" s="21">
        <v>1</v>
      </c>
      <c r="E9409" s="5">
        <v>5</v>
      </c>
      <c r="F9409" s="5">
        <f t="shared" si="1023"/>
      </c>
      <c r="G9409" s="6">
        <f t="shared" si="1024"/>
      </c>
      <c r="H9409" s="5">
        <v>1</v>
      </c>
      <c r="I9409" s="183">
        <f t="shared" ref="I9409:I9430" si="1025">+H9409*G9409</f>
      </c>
      <c r="J9409">
        <f t="shared" ref="J9409:J9430" si="1026">+H9409*G9409</f>
      </c>
      <c r="W9409">
        <f t="shared" si="1019"/>
      </c>
      <c r="X9409">
        <f t="shared" si="1020"/>
      </c>
      <c r="Y9409">
        <f t="shared" si="1021"/>
      </c>
      <c r="Z9409">
        <f t="shared" si="1022"/>
      </c>
    </row>
    <row r="9410" spans="1:26">
      <c r="A9410" s="5">
        <v>3</v>
      </c>
      <c r="B9410" s="8" t="s">
        <v>27</v>
      </c>
      <c r="C9410" s="5" t="s">
        <v>22</v>
      </c>
      <c r="D9410" s="21">
        <v>2</v>
      </c>
      <c r="E9410" s="5">
        <v>5</v>
      </c>
      <c r="F9410" s="5">
        <f t="shared" si="1023"/>
      </c>
      <c r="G9410" s="6">
        <f t="shared" si="1024"/>
      </c>
      <c r="H9410" s="5">
        <v>1</v>
      </c>
      <c r="I9410" s="183">
        <f t="shared" si="1025"/>
      </c>
      <c r="J9410">
        <f t="shared" si="1026"/>
      </c>
      <c r="W9410">
        <f t="shared" si="1019"/>
      </c>
      <c r="X9410">
        <f t="shared" si="1020"/>
      </c>
      <c r="Y9410">
        <f t="shared" si="1021"/>
      </c>
      <c r="Z9410">
        <f t="shared" si="1022"/>
      </c>
    </row>
    <row r="9411" spans="1:26">
      <c r="A9411" s="5">
        <v>4</v>
      </c>
      <c r="B9411" s="8" t="s">
        <v>458</v>
      </c>
      <c r="C9411" s="5" t="s">
        <v>457</v>
      </c>
      <c r="D9411" s="21">
        <v>1</v>
      </c>
      <c r="E9411" s="5">
        <v>5</v>
      </c>
      <c r="F9411" s="5">
        <f t="shared" si="1023"/>
      </c>
      <c r="G9411" s="6">
        <f t="shared" si="1024"/>
      </c>
      <c r="H9411" s="5">
        <v>1</v>
      </c>
      <c r="I9411" s="183">
        <f t="shared" si="1025"/>
      </c>
      <c r="J9411">
        <f t="shared" si="1026"/>
      </c>
      <c r="W9411">
        <f t="shared" si="1019"/>
      </c>
      <c r="X9411">
        <f t="shared" si="1020"/>
      </c>
      <c r="Y9411">
        <f t="shared" si="1021"/>
      </c>
      <c r="Z9411">
        <f t="shared" si="1022"/>
      </c>
    </row>
    <row r="9412" spans="1:26">
      <c r="A9412" s="5">
        <v>5</v>
      </c>
      <c r="B9412" s="8" t="s">
        <v>593</v>
      </c>
      <c r="C9412" s="5" t="s">
        <v>438</v>
      </c>
      <c r="D9412" s="21">
        <v>1</v>
      </c>
      <c r="E9412" s="5">
        <v>5</v>
      </c>
      <c r="F9412" s="5">
        <f t="shared" si="1023"/>
      </c>
      <c r="G9412" s="6">
        <f t="shared" si="1024"/>
      </c>
      <c r="H9412" s="5">
        <v>1</v>
      </c>
      <c r="I9412" s="183">
        <f t="shared" si="1025"/>
      </c>
      <c r="J9412">
        <f t="shared" si="1026"/>
      </c>
      <c r="W9412">
        <f t="shared" ref="W9412:W9475" si="1027">IF(LEFT($H9412&amp;"",5)="2019-",$H9412,W9411)</f>
      </c>
      <c r="X9412">
        <f t="shared" ref="X9412:X9475" si="1028">IF($W9412="",0,IF(COUNTIF($AB$2:$AB$80,$W9412)&gt;0,1,0))</f>
      </c>
      <c r="Y9412">
        <f t="shared" ref="Y9412:Y9475" si="1029">IF($C9412="","",UPPER(TRIM(IFERROR(LEFT($C9412&amp;"",FIND("/",$C9412&amp;"")-1),$C9412&amp;""))))</f>
      </c>
      <c r="Z9412">
        <f t="shared" ref="Z9412:Z9475" si="1030">IFERROR(IF(ISNUMBER($G9412),$G9412,0),0)</f>
      </c>
    </row>
    <row r="9413" spans="1:26">
      <c r="A9413" s="5">
        <v>6</v>
      </c>
      <c r="B9413" s="8" t="s">
        <v>380</v>
      </c>
      <c r="C9413" s="5" t="s">
        <v>381</v>
      </c>
      <c r="D9413" s="21">
        <v>1</v>
      </c>
      <c r="E9413" s="5">
        <v>5</v>
      </c>
      <c r="F9413" s="5">
        <f t="shared" si="1023"/>
      </c>
      <c r="G9413" s="6">
        <f t="shared" si="1024"/>
      </c>
      <c r="H9413" s="5">
        <v>1</v>
      </c>
      <c r="I9413" s="183">
        <f t="shared" si="1025"/>
      </c>
      <c r="J9413">
        <f t="shared" si="1026"/>
      </c>
      <c r="W9413">
        <f t="shared" si="1027"/>
      </c>
      <c r="X9413">
        <f t="shared" si="1028"/>
      </c>
      <c r="Y9413">
        <f t="shared" si="1029"/>
      </c>
      <c r="Z9413">
        <f t="shared" si="1030"/>
      </c>
    </row>
    <row r="9414" spans="1:26">
      <c r="A9414" s="5">
        <v>7</v>
      </c>
      <c r="B9414" s="8" t="s">
        <v>856</v>
      </c>
      <c r="C9414" s="5" t="s">
        <v>855</v>
      </c>
      <c r="D9414" s="21">
        <v>1</v>
      </c>
      <c r="E9414" s="5">
        <v>5</v>
      </c>
      <c r="F9414" s="5">
        <f t="shared" si="1023"/>
      </c>
      <c r="G9414" s="6">
        <f t="shared" si="1024"/>
      </c>
      <c r="H9414" s="5">
        <v>1</v>
      </c>
      <c r="I9414" s="183">
        <f t="shared" si="1025"/>
      </c>
      <c r="J9414">
        <f t="shared" si="1026"/>
      </c>
      <c r="W9414">
        <f t="shared" si="1027"/>
      </c>
      <c r="X9414">
        <f t="shared" si="1028"/>
      </c>
      <c r="Y9414">
        <f t="shared" si="1029"/>
      </c>
      <c r="Z9414">
        <f t="shared" si="1030"/>
      </c>
    </row>
    <row r="9415" spans="1:26">
      <c r="A9415" s="5">
        <v>8</v>
      </c>
      <c r="B9415" s="8" t="s">
        <v>454</v>
      </c>
      <c r="C9415" s="5" t="s">
        <v>453</v>
      </c>
      <c r="D9415" s="21">
        <v>2</v>
      </c>
      <c r="E9415" s="5">
        <v>5</v>
      </c>
      <c r="F9415" s="5">
        <f t="shared" si="1023"/>
      </c>
      <c r="G9415" s="6">
        <f t="shared" si="1024"/>
      </c>
      <c r="H9415" s="5">
        <v>1</v>
      </c>
      <c r="I9415" s="183">
        <f t="shared" si="1025"/>
      </c>
      <c r="J9415">
        <f t="shared" si="1026"/>
      </c>
      <c r="W9415">
        <f t="shared" si="1027"/>
      </c>
      <c r="X9415">
        <f t="shared" si="1028"/>
      </c>
      <c r="Y9415">
        <f t="shared" si="1029"/>
      </c>
      <c r="Z9415">
        <f t="shared" si="1030"/>
      </c>
    </row>
    <row r="9416" spans="1:26">
      <c r="A9416" s="5">
        <v>9</v>
      </c>
      <c r="B9416" s="8" t="s">
        <v>584</v>
      </c>
      <c r="C9416" s="5" t="s">
        <v>585</v>
      </c>
      <c r="D9416" s="21">
        <v>1</v>
      </c>
      <c r="E9416" s="5">
        <v>5</v>
      </c>
      <c r="F9416" s="5">
        <f t="shared" si="1023"/>
      </c>
      <c r="G9416" s="6">
        <f t="shared" si="1024"/>
      </c>
      <c r="H9416" s="5">
        <v>1</v>
      </c>
      <c r="I9416" s="183">
        <f t="shared" si="1025"/>
      </c>
      <c r="J9416">
        <f t="shared" si="1026"/>
      </c>
      <c r="W9416">
        <f t="shared" si="1027"/>
      </c>
      <c r="X9416">
        <f t="shared" si="1028"/>
      </c>
      <c r="Y9416">
        <f t="shared" si="1029"/>
      </c>
      <c r="Z9416">
        <f t="shared" si="1030"/>
      </c>
    </row>
    <row r="9417" spans="1:26">
      <c r="A9417" s="5">
        <v>10</v>
      </c>
      <c r="B9417" s="8" t="s">
        <v>283</v>
      </c>
      <c r="C9417" s="5" t="s">
        <v>282</v>
      </c>
      <c r="D9417" s="21">
        <v>1</v>
      </c>
      <c r="E9417" s="5">
        <v>5</v>
      </c>
      <c r="F9417" s="5">
        <f t="shared" si="1023"/>
      </c>
      <c r="G9417" s="6">
        <f t="shared" si="1024"/>
      </c>
      <c r="H9417" s="5">
        <v>1</v>
      </c>
      <c r="I9417" s="183">
        <f t="shared" si="1025"/>
      </c>
      <c r="J9417">
        <f t="shared" si="1026"/>
      </c>
      <c r="W9417">
        <f t="shared" si="1027"/>
      </c>
      <c r="X9417">
        <f t="shared" si="1028"/>
      </c>
      <c r="Y9417">
        <f t="shared" si="1029"/>
      </c>
      <c r="Z9417">
        <f t="shared" si="1030"/>
      </c>
    </row>
    <row r="9418" spans="1:26">
      <c r="A9418" s="5"/>
      <c r="B9418" s="8"/>
      <c r="C9418" s="5"/>
      <c r="D9418" s="21"/>
      <c r="E9418" s="5"/>
      <c r="F9418" s="5"/>
      <c r="G9418" s="6"/>
      <c r="H9418" s="5"/>
      <c r="I9418" s="183"/>
      <c r="J9418">
        <f t="shared" si="1026"/>
      </c>
      <c r="W9418">
        <f t="shared" si="1027"/>
      </c>
      <c r="X9418">
        <f t="shared" si="1028"/>
      </c>
      <c r="Y9418">
        <f t="shared" si="1029"/>
      </c>
      <c r="Z9418">
        <f t="shared" si="1030"/>
      </c>
    </row>
    <row r="9419" spans="1:26">
      <c r="A9419" s="5">
        <v>12</v>
      </c>
      <c r="B9419" s="8" t="s">
        <v>580</v>
      </c>
      <c r="C9419" s="5" t="s">
        <v>581</v>
      </c>
      <c r="D9419" s="21">
        <v>1</v>
      </c>
      <c r="E9419" s="5">
        <v>5</v>
      </c>
      <c r="F9419" s="5">
        <f t="shared" si="1023"/>
      </c>
      <c r="G9419" s="6">
        <f t="shared" si="1024"/>
      </c>
      <c r="H9419" s="5">
        <v>1</v>
      </c>
      <c r="I9419" s="183">
        <f t="shared" si="1025"/>
      </c>
      <c r="J9419">
        <f t="shared" si="1026"/>
      </c>
      <c r="W9419">
        <f t="shared" si="1027"/>
      </c>
      <c r="X9419">
        <f t="shared" si="1028"/>
      </c>
      <c r="Y9419">
        <f t="shared" si="1029"/>
      </c>
      <c r="Z9419">
        <f t="shared" si="1030"/>
      </c>
    </row>
    <row r="9420" spans="1:26">
      <c r="A9420" s="5">
        <v>13</v>
      </c>
      <c r="B9420" s="8" t="s">
        <v>437</v>
      </c>
      <c r="C9420" s="5" t="s">
        <v>436</v>
      </c>
      <c r="D9420" s="21">
        <v>2</v>
      </c>
      <c r="E9420" s="5">
        <v>5</v>
      </c>
      <c r="F9420" s="5">
        <f t="shared" si="1023"/>
      </c>
      <c r="G9420" s="6">
        <f t="shared" si="1024"/>
      </c>
      <c r="H9420" s="5">
        <v>1</v>
      </c>
      <c r="I9420" s="183">
        <f t="shared" si="1025"/>
      </c>
      <c r="J9420">
        <f t="shared" si="1026"/>
      </c>
      <c r="W9420">
        <f t="shared" si="1027"/>
      </c>
      <c r="X9420">
        <f t="shared" si="1028"/>
      </c>
      <c r="Y9420">
        <f t="shared" si="1029"/>
      </c>
      <c r="Z9420">
        <f t="shared" si="1030"/>
      </c>
    </row>
    <row r="9421" spans="1:26">
      <c r="A9421" s="5">
        <v>14</v>
      </c>
      <c r="B9421" s="8" t="s">
        <v>904</v>
      </c>
      <c r="C9421" s="5" t="s">
        <v>903</v>
      </c>
      <c r="D9421" s="21">
        <v>1</v>
      </c>
      <c r="E9421" s="5">
        <v>5</v>
      </c>
      <c r="F9421" s="5">
        <f t="shared" si="1023"/>
      </c>
      <c r="G9421" s="6">
        <f t="shared" si="1024"/>
      </c>
      <c r="H9421" s="5">
        <v>1</v>
      </c>
      <c r="I9421" s="183">
        <f t="shared" si="1025"/>
      </c>
      <c r="J9421">
        <f t="shared" si="1026"/>
      </c>
      <c r="W9421">
        <f t="shared" si="1027"/>
      </c>
      <c r="X9421">
        <f t="shared" si="1028"/>
      </c>
      <c r="Y9421">
        <f t="shared" si="1029"/>
      </c>
      <c r="Z9421">
        <f t="shared" si="1030"/>
      </c>
    </row>
    <row r="9422" spans="1:26">
      <c r="A9422" s="5">
        <v>15</v>
      </c>
      <c r="B9422" s="8" t="s">
        <v>902</v>
      </c>
      <c r="C9422" s="5" t="s">
        <v>750</v>
      </c>
      <c r="D9422" s="21">
        <v>1</v>
      </c>
      <c r="E9422" s="5">
        <v>5</v>
      </c>
      <c r="F9422" s="5">
        <f t="shared" si="1023"/>
      </c>
      <c r="G9422" s="6">
        <f t="shared" si="1024"/>
      </c>
      <c r="H9422" s="5">
        <v>1</v>
      </c>
      <c r="I9422" s="183">
        <f t="shared" si="1025"/>
      </c>
      <c r="J9422">
        <f t="shared" si="1026"/>
      </c>
      <c r="W9422">
        <f t="shared" si="1027"/>
      </c>
      <c r="X9422">
        <f t="shared" si="1028"/>
      </c>
      <c r="Y9422">
        <f t="shared" si="1029"/>
      </c>
      <c r="Z9422">
        <f t="shared" si="1030"/>
      </c>
    </row>
    <row r="9423" spans="1:26">
      <c r="A9423" s="5"/>
      <c r="B9423" s="8" t="s">
        <v>37</v>
      </c>
      <c r="C9423" s="5" t="s">
        <v>38</v>
      </c>
      <c r="D9423" s="21">
        <v>1</v>
      </c>
      <c r="E9423" s="5">
        <v>5</v>
      </c>
      <c r="F9423" s="5">
        <f>+E9423*D9423</f>
      </c>
      <c r="G9423" s="6">
        <f>+E9423*D9423</f>
      </c>
      <c r="H9423" s="5">
        <v>1</v>
      </c>
      <c r="I9423" s="183">
        <f t="shared" si="1025"/>
      </c>
      <c r="J9423">
        <f t="shared" si="1026"/>
      </c>
      <c r="W9423">
        <f t="shared" si="1027"/>
      </c>
      <c r="X9423">
        <f t="shared" si="1028"/>
      </c>
      <c r="Y9423">
        <f t="shared" si="1029"/>
      </c>
      <c r="Z9423">
        <f t="shared" si="1030"/>
      </c>
    </row>
    <row r="9424" spans="1:26">
      <c r="A9424" s="5"/>
      <c r="B9424" s="1563" t="s">
        <v>300</v>
      </c>
      <c r="C9424" s="1563"/>
      <c r="D9424" s="5"/>
      <c r="E9424" s="16"/>
      <c r="F9424" s="5"/>
      <c r="G9424" s="6"/>
      <c r="H9424" s="5"/>
      <c r="I9424" s="183"/>
      <c r="J9424">
        <f t="shared" si="1026"/>
      </c>
      <c r="W9424">
        <f t="shared" si="1027"/>
      </c>
      <c r="X9424">
        <f t="shared" si="1028"/>
      </c>
      <c r="Y9424">
        <f t="shared" si="1029"/>
      </c>
      <c r="Z9424">
        <f t="shared" si="1030"/>
      </c>
    </row>
    <row r="9425" spans="1:26">
      <c r="A9425" s="5">
        <v>16</v>
      </c>
      <c r="B9425" s="17" t="s">
        <v>434</v>
      </c>
      <c r="C9425" s="88" t="s">
        <v>303</v>
      </c>
      <c r="D9425" s="21">
        <v>1</v>
      </c>
      <c r="E9425" s="5">
        <v>2</v>
      </c>
      <c r="F9425" s="5">
        <f>+E9425*D9425</f>
      </c>
      <c r="G9425" s="6">
        <f>+E9425*D9425</f>
      </c>
      <c r="H9425" s="5">
        <v>1</v>
      </c>
      <c r="I9425" s="183">
        <f t="shared" si="1025"/>
      </c>
      <c r="J9425">
        <f t="shared" si="1026"/>
      </c>
      <c r="W9425">
        <f t="shared" si="1027"/>
      </c>
      <c r="X9425">
        <f t="shared" si="1028"/>
      </c>
      <c r="Y9425">
        <f t="shared" si="1029"/>
      </c>
      <c r="Z9425">
        <f t="shared" si="1030"/>
      </c>
    </row>
    <row r="9426" spans="1:26">
      <c r="A9426" s="5"/>
      <c r="B9426" s="1563" t="s">
        <v>644</v>
      </c>
      <c r="C9426" s="1563"/>
      <c r="D9426" s="5"/>
      <c r="E9426" s="16"/>
      <c r="F9426" s="5"/>
      <c r="G9426" s="6"/>
      <c r="H9426" s="16"/>
      <c r="I9426" s="183"/>
      <c r="J9426">
        <f t="shared" si="1026"/>
      </c>
      <c r="W9426">
        <f t="shared" si="1027"/>
      </c>
      <c r="X9426">
        <f t="shared" si="1028"/>
      </c>
      <c r="Y9426">
        <f t="shared" si="1029"/>
      </c>
      <c r="Z9426">
        <f t="shared" si="1030"/>
      </c>
    </row>
    <row r="9427" spans="1:26">
      <c r="A9427" s="5">
        <v>17</v>
      </c>
      <c r="B9427" s="8" t="s">
        <v>1384</v>
      </c>
      <c r="C9427" s="5" t="s">
        <v>1385</v>
      </c>
      <c r="D9427" s="21">
        <v>2</v>
      </c>
      <c r="E9427" s="5">
        <v>1</v>
      </c>
      <c r="F9427" s="5">
        <f>+E9427*D9427</f>
      </c>
      <c r="G9427" s="6">
        <f>+E9427*D9427</f>
      </c>
      <c r="H9427" s="5">
        <v>1</v>
      </c>
      <c r="I9427" s="183">
        <f t="shared" si="1025"/>
      </c>
      <c r="J9427">
        <f t="shared" si="1026"/>
      </c>
      <c r="W9427">
        <f t="shared" si="1027"/>
      </c>
      <c r="X9427">
        <f t="shared" si="1028"/>
      </c>
      <c r="Y9427">
        <f t="shared" si="1029"/>
      </c>
      <c r="Z9427">
        <f t="shared" si="1030"/>
      </c>
    </row>
    <row r="9428" spans="1:26">
      <c r="A9428" s="5"/>
      <c r="B9428" s="1563" t="s">
        <v>604</v>
      </c>
      <c r="C9428" s="1563"/>
      <c r="D9428" s="5"/>
      <c r="E9428" s="5"/>
      <c r="F9428" s="5"/>
      <c r="G9428" s="6"/>
      <c r="H9428" s="9"/>
      <c r="I9428" s="183"/>
      <c r="J9428">
        <f t="shared" si="1026"/>
      </c>
      <c r="W9428">
        <f t="shared" si="1027"/>
      </c>
      <c r="X9428">
        <f t="shared" si="1028"/>
      </c>
      <c r="Y9428">
        <f t="shared" si="1029"/>
      </c>
      <c r="Z9428">
        <f t="shared" si="1030"/>
      </c>
    </row>
    <row r="9429" spans="1:26">
      <c r="A9429" s="5"/>
      <c r="B9429" s="106"/>
      <c r="C9429" s="15"/>
      <c r="D9429" s="21"/>
      <c r="E9429" s="5"/>
      <c r="F9429" s="5"/>
      <c r="G9429" s="6"/>
      <c r="H9429" s="9"/>
      <c r="I9429" s="183"/>
      <c r="J9429">
        <f t="shared" si="1026"/>
      </c>
      <c r="W9429">
        <f t="shared" si="1027"/>
      </c>
      <c r="X9429">
        <f t="shared" si="1028"/>
      </c>
      <c r="Y9429">
        <f t="shared" si="1029"/>
      </c>
      <c r="Z9429">
        <f t="shared" si="1030"/>
      </c>
    </row>
    <row r="9430" spans="1:26">
      <c r="A9430" s="5">
        <v>32</v>
      </c>
      <c r="B9430" s="20" t="s">
        <v>1128</v>
      </c>
      <c r="C9430" s="5" t="s">
        <v>592</v>
      </c>
      <c r="D9430" s="5">
        <v>2</v>
      </c>
      <c r="E9430" s="5">
        <v>25</v>
      </c>
      <c r="F9430" s="5">
        <f>+E9430*D9430</f>
      </c>
      <c r="G9430" s="6">
        <f>+E9430*D9430</f>
      </c>
      <c r="H9430" s="7">
        <v>1</v>
      </c>
      <c r="I9430" s="183">
        <f t="shared" si="1025"/>
      </c>
      <c r="J9430">
        <f t="shared" si="1026"/>
      </c>
      <c r="W9430">
        <f t="shared" si="1027"/>
      </c>
      <c r="X9430">
        <f t="shared" si="1028"/>
      </c>
      <c r="Y9430">
        <f t="shared" si="1029"/>
      </c>
      <c r="Z9430">
        <f t="shared" si="1030"/>
      </c>
    </row>
    <row r="9431" spans="1:26">
      <c r="A9431" s="5"/>
      <c r="B9431" s="106"/>
      <c r="C9431" s="269"/>
      <c r="D9431" s="5"/>
      <c r="E9431" s="5"/>
      <c r="F9431" s="5"/>
      <c r="G9431" s="6"/>
      <c r="H9431" s="9"/>
      <c r="I9431" s="183"/>
      <c r="W9431">
        <f t="shared" si="1027"/>
      </c>
      <c r="X9431">
        <f t="shared" si="1028"/>
      </c>
      <c r="Y9431">
        <f t="shared" si="1029"/>
      </c>
      <c r="Z9431">
        <f t="shared" si="1030"/>
      </c>
    </row>
    <row r="9432" spans="1:26">
      <c r="A9432" s="5"/>
      <c r="B9432" s="106"/>
      <c r="C9432" s="269"/>
      <c r="D9432" s="5"/>
      <c r="E9432" s="5"/>
      <c r="F9432" s="5"/>
      <c r="G9432" s="6"/>
      <c r="H9432" s="9"/>
      <c r="I9432" s="183"/>
      <c r="W9432">
        <f t="shared" si="1027"/>
      </c>
      <c r="X9432">
        <f t="shared" si="1028"/>
      </c>
      <c r="Y9432">
        <f t="shared" si="1029"/>
      </c>
      <c r="Z9432">
        <f t="shared" si="1030"/>
      </c>
    </row>
    <row r="9433" spans="1:26">
      <c r="A9433" s="5"/>
      <c r="B9433" s="106"/>
      <c r="C9433" s="269"/>
      <c r="D9433" s="5"/>
      <c r="E9433" s="5"/>
      <c r="F9433" s="5"/>
      <c r="G9433" s="6"/>
      <c r="H9433" s="9"/>
      <c r="I9433" s="183"/>
      <c r="W9433">
        <f t="shared" si="1027"/>
      </c>
      <c r="X9433">
        <f t="shared" si="1028"/>
      </c>
      <c r="Y9433">
        <f t="shared" si="1029"/>
      </c>
      <c r="Z9433">
        <f t="shared" si="1030"/>
      </c>
    </row>
    <row r="9434" spans="1:26">
      <c r="A9434" s="5"/>
      <c r="B9434" s="106"/>
      <c r="C9434" s="269"/>
      <c r="D9434" s="5"/>
      <c r="E9434" s="5"/>
      <c r="F9434" s="5"/>
      <c r="G9434" s="6"/>
      <c r="H9434" s="9"/>
      <c r="I9434" s="183"/>
      <c r="W9434">
        <f t="shared" si="1027"/>
      </c>
      <c r="X9434">
        <f t="shared" si="1028"/>
      </c>
      <c r="Y9434">
        <f t="shared" si="1029"/>
      </c>
      <c r="Z9434">
        <f t="shared" si="1030"/>
      </c>
    </row>
    <row r="9435" spans="1:26">
      <c r="A9435" s="5"/>
      <c r="B9435" s="95"/>
      <c r="C9435" s="101"/>
      <c r="D9435" s="5"/>
      <c r="E9435" s="5"/>
      <c r="F9435" s="5"/>
      <c r="G9435" s="6"/>
      <c r="H9435" s="16"/>
      <c r="I9435" s="183"/>
      <c r="W9435">
        <f t="shared" si="1027"/>
      </c>
      <c r="X9435">
        <f t="shared" si="1028"/>
      </c>
      <c r="Y9435">
        <f t="shared" si="1029"/>
      </c>
      <c r="Z9435">
        <f t="shared" si="1030"/>
      </c>
    </row>
    <row r="9436" spans="1:26">
      <c r="A9436" s="5"/>
      <c r="B9436" s="8"/>
      <c r="C9436" s="9"/>
      <c r="D9436" s="5"/>
      <c r="E9436" s="16"/>
      <c r="F9436" s="5"/>
      <c r="G9436" s="6"/>
      <c r="H9436" s="5"/>
      <c r="I9436" s="183"/>
      <c r="W9436">
        <f t="shared" si="1027"/>
      </c>
      <c r="X9436">
        <f t="shared" si="1028"/>
      </c>
      <c r="Y9436">
        <f t="shared" si="1029"/>
      </c>
      <c r="Z9436">
        <f t="shared" si="1030"/>
      </c>
    </row>
    <row r="9437" spans="1:26">
      <c r="A9437" s="10"/>
      <c r="B9437" s="10"/>
      <c r="C9437" s="10"/>
      <c r="D9437" s="10"/>
      <c r="E9437" s="10"/>
      <c r="F9437" s="10"/>
      <c r="G9437" s="10"/>
      <c r="H9437" s="10"/>
      <c r="I9437" s="97"/>
      <c r="W9437">
        <f t="shared" si="1027"/>
      </c>
      <c r="X9437">
        <f t="shared" si="1028"/>
      </c>
      <c r="Y9437">
        <f t="shared" si="1029"/>
      </c>
      <c r="Z9437">
        <f t="shared" si="1030"/>
      </c>
    </row>
    <row r="9438" spans="1:26">
      <c r="A9438" s="10"/>
      <c r="B9438" s="80" t="s">
        <v>20</v>
      </c>
      <c r="C9438" s="10"/>
      <c r="D9438" s="10"/>
      <c r="E9438" s="10"/>
      <c r="F9438" s="10"/>
      <c r="G9438" s="10"/>
      <c r="H9438" s="10"/>
      <c r="I9438" s="97"/>
      <c r="W9438">
        <f t="shared" si="1027"/>
      </c>
      <c r="X9438">
        <f t="shared" si="1028"/>
      </c>
      <c r="Y9438">
        <f t="shared" si="1029"/>
      </c>
      <c r="Z9438">
        <f t="shared" si="1030"/>
      </c>
    </row>
    <row r="9439" spans="1:26">
      <c r="A9439" s="99"/>
      <c r="B9439" s="80"/>
      <c r="C9439" s="192" t="s">
        <v>21</v>
      </c>
      <c r="D9439" s="192">
        <f>SUM(D9407:D9438)</f>
      </c>
      <c r="E9439" s="99">
        <f>IF(H9439=I9439,"OK","NO")</f>
      </c>
      <c r="F9439" s="192">
        <f>SUM(F9407:F9438)</f>
      </c>
      <c r="G9439" s="192">
        <f>SUM(G9407:G9438)</f>
      </c>
      <c r="H9439" s="193">
        <f>SUMPRODUCT(H9407:H9438,G9407:G9438)</f>
      </c>
      <c r="I9439" s="194">
        <f>SUM(I9407:I9438)</f>
      </c>
      <c r="J9439">
        <f>SUM(J9407:J9438)</f>
      </c>
      <c r="W9439">
        <f t="shared" si="1027"/>
      </c>
      <c r="X9439">
        <f t="shared" si="1028"/>
      </c>
      <c r="Y9439">
        <f t="shared" si="1029"/>
      </c>
      <c r="Z9439">
        <f t="shared" si="1030"/>
      </c>
    </row>
    <row r="9440" spans="1:26">
      <c r="A9440" s="10"/>
      <c r="B9440" s="10"/>
      <c r="C9440" s="10"/>
      <c r="D9440" s="10"/>
      <c r="E9440" s="10"/>
      <c r="F9440" s="10"/>
      <c r="G9440" s="10"/>
      <c r="H9440" s="10"/>
      <c r="I9440" s="10"/>
      <c r="W9440">
        <f t="shared" si="1027"/>
      </c>
      <c r="X9440">
        <f t="shared" si="1028"/>
      </c>
      <c r="Y9440">
        <f t="shared" si="1029"/>
      </c>
      <c r="Z9440">
        <f t="shared" si="1030"/>
      </c>
    </row>
    <row r="9441" spans="1:26">
      <c r="A9441" s="12" t="s">
        <v>281</v>
      </c>
      <c r="B9441" s="12"/>
      <c r="C9441" s="12"/>
      <c r="D9441" s="13"/>
      <c r="E9441" s="14"/>
      <c r="F9441" s="14"/>
      <c r="G9441" s="14"/>
      <c r="H9441" s="2"/>
      <c r="I9441" s="12"/>
      <c r="W9441">
        <f t="shared" si="1027"/>
      </c>
      <c r="X9441">
        <f t="shared" si="1028"/>
      </c>
      <c r="Y9441">
        <f t="shared" si="1029"/>
      </c>
      <c r="Z9441">
        <f t="shared" si="1030"/>
      </c>
    </row>
    <row r="9442" spans="1:26">
      <c r="W9442">
        <f t="shared" si="1027"/>
      </c>
      <c r="X9442">
        <f t="shared" si="1028"/>
      </c>
      <c r="Y9442">
        <f t="shared" si="1029"/>
      </c>
      <c r="Z9442">
        <f t="shared" si="1030"/>
      </c>
    </row>
    <row r="9443" spans="1:26">
      <c r="W9443">
        <f t="shared" si="1027"/>
      </c>
      <c r="X9443">
        <f t="shared" si="1028"/>
      </c>
      <c r="Y9443">
        <f t="shared" si="1029"/>
      </c>
      <c r="Z9443">
        <f t="shared" si="1030"/>
      </c>
    </row>
    <row r="9444" spans="1:26">
      <c r="A9444" s="1562" t="s">
        <v>0</v>
      </c>
      <c r="B9444" s="1562"/>
      <c r="C9444" s="1562"/>
      <c r="D9444" s="1562"/>
      <c r="E9444" s="1562"/>
      <c r="F9444" s="1562"/>
      <c r="G9444" s="1562"/>
      <c r="H9444" s="1562"/>
      <c r="I9444" s="1562"/>
      <c r="W9444">
        <f t="shared" si="1027"/>
      </c>
      <c r="X9444">
        <f t="shared" si="1028"/>
      </c>
      <c r="Y9444">
        <f t="shared" si="1029"/>
      </c>
      <c r="Z9444">
        <f t="shared" si="1030"/>
      </c>
    </row>
    <row r="9445" spans="1:26">
      <c r="W9445">
        <f t="shared" si="1027"/>
      </c>
      <c r="X9445">
        <f t="shared" si="1028"/>
      </c>
      <c r="Y9445">
        <f t="shared" si="1029"/>
      </c>
      <c r="Z9445">
        <f t="shared" si="1030"/>
      </c>
    </row>
    <row r="9446" spans="1:26">
      <c r="A9446" s="1" t="s">
        <v>1</v>
      </c>
      <c r="B9446" s="1"/>
      <c r="G9446" s="495" t="s">
        <v>2</v>
      </c>
      <c r="H9446" s="3" t="s">
        <v>2074</v>
      </c>
      <c r="W9446">
        <f t="shared" si="1027"/>
      </c>
      <c r="X9446">
        <f t="shared" si="1028"/>
      </c>
      <c r="Y9446">
        <f t="shared" si="1029"/>
      </c>
      <c r="Z9446">
        <f t="shared" si="1030"/>
      </c>
    </row>
    <row r="9447" spans="1:26">
      <c r="A9447" s="22" t="inlineStr">
        <is>
          <t>ATTN: Contact-005</t>
        </is>
      </c>
      <c r="B9447" s="1"/>
      <c r="F9447" s="4"/>
      <c r="G9447" s="496" t="s">
        <v>1440</v>
      </c>
      <c r="H9447" s="582" t="s">
        <v>258</v>
      </c>
      <c r="K9447" t="s">
        <v>2228</v>
      </c>
      <c r="W9447">
        <f t="shared" si="1027"/>
      </c>
      <c r="X9447">
        <f t="shared" si="1028"/>
      </c>
      <c r="Y9447">
        <f t="shared" si="1029"/>
      </c>
      <c r="Z9447">
        <f t="shared" si="1030"/>
      </c>
    </row>
    <row r="9448" spans="1:26">
      <c r="A9448" s="1" t="inlineStr">
        <is>
          <t>Dealer-112</t>
        </is>
      </c>
      <c r="B9448" s="1"/>
      <c r="W9448">
        <f t="shared" si="1027"/>
      </c>
      <c r="X9448">
        <f t="shared" si="1028"/>
      </c>
      <c r="Y9448">
        <f t="shared" si="1029"/>
      </c>
      <c r="Z9448">
        <f t="shared" si="1030"/>
      </c>
    </row>
    <row r="9449" spans="1:26">
      <c r="A9449" s="1" t="inlineStr">
        <is>
          <t>Address line (redacted)</t>
        </is>
      </c>
      <c r="B9449" s="1"/>
      <c r="D9449" s="85"/>
      <c r="E9449" s="85"/>
      <c r="F9449" s="85"/>
      <c r="G9449" s="85"/>
      <c r="H9449" s="85"/>
      <c r="W9449">
        <f t="shared" si="1027"/>
      </c>
      <c r="X9449">
        <f t="shared" si="1028"/>
      </c>
      <c r="Y9449">
        <f t="shared" si="1029"/>
      </c>
      <c r="Z9449">
        <f t="shared" si="1030"/>
      </c>
    </row>
    <row r="9450" spans="1:26">
      <c r="A9450" s="22" t="inlineStr">
        <is>
          <t>Address line (redacted)</t>
        </is>
      </c>
      <c r="B9450" s="86"/>
      <c r="D9450" s="85"/>
      <c r="E9450" s="85"/>
      <c r="F9450" s="85"/>
      <c r="G9450" s="85"/>
      <c r="H9450" s="85"/>
      <c r="W9450">
        <f t="shared" si="1027"/>
      </c>
      <c r="X9450">
        <f t="shared" si="1028"/>
      </c>
      <c r="Y9450">
        <f t="shared" si="1029"/>
      </c>
      <c r="Z9450">
        <f t="shared" si="1030"/>
      </c>
    </row>
    <row r="9451" spans="1:26">
      <c r="A9451" s="49" t="s">
        <v>4</v>
      </c>
      <c r="B9451" s="87" t="inlineStr">
        <is>
          <t>GSTIN-MASKED</t>
        </is>
      </c>
      <c r="W9451">
        <f t="shared" si="1027"/>
      </c>
      <c r="X9451">
        <f t="shared" si="1028"/>
      </c>
      <c r="Y9451">
        <f t="shared" si="1029"/>
      </c>
      <c r="Z9451">
        <f t="shared" si="1030"/>
      </c>
    </row>
    <row r="9452" spans="1:26">
      <c r="A9452" s="1" t="s">
        <v>5</v>
      </c>
      <c r="W9452">
        <f t="shared" si="1027"/>
      </c>
      <c r="X9452">
        <f t="shared" si="1028"/>
      </c>
      <c r="Y9452">
        <f t="shared" si="1029"/>
      </c>
      <c r="Z9452">
        <f t="shared" si="1030"/>
      </c>
    </row>
    <row r="9453" spans="1:26">
      <c r="A9453" s="1" t="s">
        <v>6</v>
      </c>
      <c r="W9453">
        <f t="shared" si="1027"/>
      </c>
      <c r="X9453">
        <f t="shared" si="1028"/>
      </c>
      <c r="Y9453">
        <f t="shared" si="1029"/>
      </c>
      <c r="Z9453">
        <f t="shared" si="1030"/>
      </c>
    </row>
    <row r="9454" spans="1:26">
      <c r="A9454" s="1" t="s">
        <v>7</v>
      </c>
      <c r="W9454">
        <f t="shared" si="1027"/>
      </c>
      <c r="X9454">
        <f t="shared" si="1028"/>
      </c>
      <c r="Y9454">
        <f t="shared" si="1029"/>
      </c>
      <c r="Z9454">
        <f t="shared" si="1030"/>
      </c>
    </row>
    <row r="9455" spans="1:26" ht="24">
      <c r="A9455" s="88" t="s">
        <v>8</v>
      </c>
      <c r="B9455" s="89" t="s">
        <v>9</v>
      </c>
      <c r="C9455" s="89" t="s">
        <v>10</v>
      </c>
      <c r="D9455" s="34" t="s">
        <v>11</v>
      </c>
      <c r="E9455" s="34" t="s">
        <v>12</v>
      </c>
      <c r="F9455" s="34" t="s">
        <v>13</v>
      </c>
      <c r="G9455" s="34" t="s">
        <v>14</v>
      </c>
      <c r="H9455" s="88" t="s">
        <v>15</v>
      </c>
      <c r="I9455" s="90" t="s">
        <v>16</v>
      </c>
      <c r="W9455">
        <f t="shared" si="1027"/>
      </c>
      <c r="X9455">
        <f t="shared" si="1028"/>
      </c>
      <c r="Y9455">
        <f t="shared" si="1029"/>
      </c>
      <c r="Z9455">
        <f t="shared" si="1030"/>
      </c>
    </row>
    <row r="9456" spans="1:26">
      <c r="A9456" s="5"/>
      <c r="B9456" s="1563" t="s">
        <v>18</v>
      </c>
      <c r="C9456" s="1563"/>
      <c r="D9456" s="5"/>
      <c r="E9456" s="5"/>
      <c r="F9456" s="5"/>
      <c r="G9456" s="6"/>
      <c r="H9456" s="5"/>
      <c r="I9456" s="183"/>
      <c r="W9456">
        <f t="shared" si="1027"/>
      </c>
      <c r="X9456">
        <f t="shared" si="1028"/>
      </c>
      <c r="Y9456">
        <f t="shared" si="1029"/>
      </c>
      <c r="Z9456">
        <f t="shared" si="1030"/>
      </c>
    </row>
    <row r="9457" spans="1:26">
      <c r="A9457" s="5">
        <v>1</v>
      </c>
      <c r="B9457" s="8" t="s">
        <v>275</v>
      </c>
      <c r="C9457" s="5" t="s">
        <v>276</v>
      </c>
      <c r="D9457" s="9">
        <v>1</v>
      </c>
      <c r="E9457" s="5">
        <v>4</v>
      </c>
      <c r="F9457" s="5">
        <f t="shared" ref="F9457:F9473" si="1031">+E9457*D9457</f>
      </c>
      <c r="G9457" s="6">
        <f t="shared" ref="G9457:G9473" si="1032">+E9457*D9457</f>
      </c>
      <c r="H9457" s="9">
        <v>1</v>
      </c>
      <c r="I9457" s="183">
        <f>+H9457*G9457</f>
      </c>
      <c r="J9457">
        <f>+H9457*G9457</f>
      </c>
      <c r="W9457">
        <f t="shared" si="1027"/>
      </c>
      <c r="X9457">
        <f t="shared" si="1028"/>
      </c>
      <c r="Y9457">
        <f t="shared" si="1029"/>
      </c>
      <c r="Z9457">
        <f t="shared" si="1030"/>
      </c>
    </row>
    <row r="9458" spans="1:26">
      <c r="A9458" s="5">
        <v>2</v>
      </c>
      <c r="B9458" s="8" t="s">
        <v>295</v>
      </c>
      <c r="C9458" s="5" t="s">
        <v>294</v>
      </c>
      <c r="D9458" s="9">
        <v>1</v>
      </c>
      <c r="E9458" s="5">
        <v>4</v>
      </c>
      <c r="F9458" s="5">
        <f t="shared" si="1031"/>
      </c>
      <c r="G9458" s="6">
        <f t="shared" si="1032"/>
      </c>
      <c r="H9458" s="9">
        <v>1</v>
      </c>
      <c r="I9458" s="183">
        <f t="shared" ref="I9458:I9473" si="1033">+H9458*G9458</f>
      </c>
      <c r="J9458">
        <f t="shared" ref="J9458:J9473" si="1034">+H9458*G9458</f>
      </c>
      <c r="W9458">
        <f t="shared" si="1027"/>
      </c>
      <c r="X9458">
        <f t="shared" si="1028"/>
      </c>
      <c r="Y9458">
        <f t="shared" si="1029"/>
      </c>
      <c r="Z9458">
        <f t="shared" si="1030"/>
      </c>
    </row>
    <row r="9459" spans="1:26" ht="24">
      <c r="A9459" s="5">
        <v>3</v>
      </c>
      <c r="B9459" s="95" t="s">
        <v>1919</v>
      </c>
      <c r="C9459" s="9" t="s">
        <v>1667</v>
      </c>
      <c r="D9459" s="9">
        <v>1</v>
      </c>
      <c r="E9459" s="5">
        <v>4</v>
      </c>
      <c r="F9459" s="5">
        <f t="shared" si="1031"/>
      </c>
      <c r="G9459" s="6">
        <f t="shared" si="1032"/>
      </c>
      <c r="H9459" s="9">
        <v>1</v>
      </c>
      <c r="I9459" s="183">
        <f t="shared" si="1033"/>
      </c>
      <c r="J9459">
        <f t="shared" si="1034"/>
      </c>
      <c r="W9459">
        <f t="shared" si="1027"/>
      </c>
      <c r="X9459">
        <f t="shared" si="1028"/>
      </c>
      <c r="Y9459">
        <f t="shared" si="1029"/>
      </c>
      <c r="Z9459">
        <f t="shared" si="1030"/>
      </c>
    </row>
    <row r="9460" spans="1:26">
      <c r="A9460" s="5">
        <v>4</v>
      </c>
      <c r="B9460" s="128" t="s">
        <v>833</v>
      </c>
      <c r="C9460" s="101" t="s">
        <v>832</v>
      </c>
      <c r="D9460" s="9">
        <v>1</v>
      </c>
      <c r="E9460" s="5">
        <v>4</v>
      </c>
      <c r="F9460" s="5">
        <f t="shared" si="1031"/>
      </c>
      <c r="G9460" s="6">
        <f t="shared" si="1032"/>
      </c>
      <c r="H9460" s="5">
        <v>1</v>
      </c>
      <c r="I9460" s="183">
        <f t="shared" si="1033"/>
      </c>
      <c r="J9460">
        <f t="shared" si="1034"/>
      </c>
      <c r="W9460">
        <f t="shared" si="1027"/>
      </c>
      <c r="X9460">
        <f t="shared" si="1028"/>
      </c>
      <c r="Y9460">
        <f t="shared" si="1029"/>
      </c>
      <c r="Z9460">
        <f t="shared" si="1030"/>
      </c>
    </row>
    <row r="9461" spans="1:26">
      <c r="A9461" s="5">
        <v>5</v>
      </c>
      <c r="B9461" s="128" t="s">
        <v>1004</v>
      </c>
      <c r="C9461" s="9" t="s">
        <v>1003</v>
      </c>
      <c r="D9461" s="9">
        <v>1</v>
      </c>
      <c r="E9461" s="5">
        <v>4</v>
      </c>
      <c r="F9461" s="5">
        <f t="shared" si="1031"/>
      </c>
      <c r="G9461" s="6">
        <f t="shared" si="1032"/>
      </c>
      <c r="H9461" s="16">
        <v>1</v>
      </c>
      <c r="I9461" s="183">
        <f t="shared" si="1033"/>
      </c>
      <c r="J9461">
        <f t="shared" si="1034"/>
      </c>
      <c r="W9461">
        <f t="shared" si="1027"/>
      </c>
      <c r="X9461">
        <f t="shared" si="1028"/>
      </c>
      <c r="Y9461">
        <f t="shared" si="1029"/>
      </c>
      <c r="Z9461">
        <f t="shared" si="1030"/>
      </c>
    </row>
    <row r="9462" spans="1:26">
      <c r="A9462" s="5">
        <v>6</v>
      </c>
      <c r="B9462" s="128" t="s">
        <v>1002</v>
      </c>
      <c r="C9462" s="5" t="s">
        <v>1001</v>
      </c>
      <c r="D9462" s="5">
        <v>1</v>
      </c>
      <c r="E9462" s="5">
        <v>10</v>
      </c>
      <c r="F9462" s="5">
        <f t="shared" si="1031"/>
      </c>
      <c r="G9462" s="6">
        <f t="shared" si="1032"/>
      </c>
      <c r="H9462" s="16">
        <v>1</v>
      </c>
      <c r="I9462" s="183">
        <f t="shared" si="1033"/>
      </c>
      <c r="J9462">
        <f t="shared" si="1034"/>
      </c>
      <c r="W9462">
        <f t="shared" si="1027"/>
      </c>
      <c r="X9462">
        <f t="shared" si="1028"/>
      </c>
      <c r="Y9462">
        <f t="shared" si="1029"/>
      </c>
      <c r="Z9462">
        <f t="shared" si="1030"/>
      </c>
    </row>
    <row r="9463" spans="1:26">
      <c r="A9463" s="5">
        <v>7</v>
      </c>
      <c r="B9463" s="95" t="s">
        <v>848</v>
      </c>
      <c r="C9463" s="16" t="s">
        <v>847</v>
      </c>
      <c r="D9463" s="9">
        <v>1</v>
      </c>
      <c r="E9463" s="5">
        <v>4</v>
      </c>
      <c r="F9463" s="5">
        <f t="shared" si="1031"/>
      </c>
      <c r="G9463" s="6">
        <f t="shared" si="1032"/>
      </c>
      <c r="H9463" s="16">
        <v>1</v>
      </c>
      <c r="I9463" s="183">
        <f t="shared" si="1033"/>
      </c>
      <c r="J9463">
        <f t="shared" si="1034"/>
      </c>
      <c r="W9463">
        <f t="shared" si="1027"/>
      </c>
      <c r="X9463">
        <f t="shared" si="1028"/>
      </c>
      <c r="Y9463">
        <f t="shared" si="1029"/>
      </c>
      <c r="Z9463">
        <f t="shared" si="1030"/>
      </c>
    </row>
    <row r="9464" spans="1:26">
      <c r="A9464" s="5">
        <v>8</v>
      </c>
      <c r="B9464" s="95" t="s">
        <v>277</v>
      </c>
      <c r="C9464" s="9" t="s">
        <v>278</v>
      </c>
      <c r="D9464" s="9">
        <v>1</v>
      </c>
      <c r="E9464" s="5">
        <v>4</v>
      </c>
      <c r="F9464" s="5">
        <f t="shared" si="1031"/>
      </c>
      <c r="G9464" s="6">
        <f t="shared" si="1032"/>
      </c>
      <c r="H9464" s="16">
        <v>1</v>
      </c>
      <c r="I9464" s="183">
        <f t="shared" si="1033"/>
      </c>
      <c r="J9464">
        <f t="shared" si="1034"/>
      </c>
      <c r="W9464">
        <f t="shared" si="1027"/>
      </c>
      <c r="X9464">
        <f t="shared" si="1028"/>
      </c>
      <c r="Y9464">
        <f t="shared" si="1029"/>
      </c>
      <c r="Z9464">
        <f t="shared" si="1030"/>
      </c>
    </row>
    <row r="9465" spans="1:26">
      <c r="A9465" s="5">
        <v>9</v>
      </c>
      <c r="B9465" s="95" t="s">
        <v>873</v>
      </c>
      <c r="C9465" s="9" t="s">
        <v>872</v>
      </c>
      <c r="D9465" s="9">
        <v>1</v>
      </c>
      <c r="E9465" s="5">
        <v>4</v>
      </c>
      <c r="F9465" s="5">
        <f t="shared" si="1031"/>
      </c>
      <c r="G9465" s="6">
        <f t="shared" si="1032"/>
      </c>
      <c r="H9465" s="16">
        <v>1</v>
      </c>
      <c r="I9465" s="183">
        <f t="shared" si="1033"/>
      </c>
      <c r="J9465">
        <f t="shared" si="1034"/>
      </c>
      <c r="W9465">
        <f t="shared" si="1027"/>
      </c>
      <c r="X9465">
        <f t="shared" si="1028"/>
      </c>
      <c r="Y9465">
        <f t="shared" si="1029"/>
      </c>
      <c r="Z9465">
        <f t="shared" si="1030"/>
      </c>
    </row>
    <row r="9466" spans="1:26" ht="24">
      <c r="A9466" s="5">
        <v>10</v>
      </c>
      <c r="B9466" s="95" t="s">
        <v>1860</v>
      </c>
      <c r="C9466" s="9" t="s">
        <v>2092</v>
      </c>
      <c r="D9466" s="9">
        <v>1</v>
      </c>
      <c r="E9466" s="5">
        <v>4</v>
      </c>
      <c r="F9466" s="5">
        <f t="shared" si="1031"/>
      </c>
      <c r="G9466" s="6">
        <f t="shared" si="1032"/>
      </c>
      <c r="H9466" s="1594">
        <v>1</v>
      </c>
      <c r="I9466" s="1656">
        <f>+H9466</f>
      </c>
      <c r="J9466">
        <f>+H9466*D9466</f>
      </c>
      <c r="W9466">
        <f t="shared" si="1027"/>
      </c>
      <c r="X9466">
        <f t="shared" si="1028"/>
      </c>
      <c r="Y9466">
        <f t="shared" si="1029"/>
      </c>
      <c r="Z9466">
        <f t="shared" si="1030"/>
      </c>
    </row>
    <row r="9467" spans="1:26" ht="24">
      <c r="A9467" s="5"/>
      <c r="B9467" s="95" t="s">
        <v>1860</v>
      </c>
      <c r="C9467" s="9" t="s">
        <v>335</v>
      </c>
      <c r="D9467" s="9">
        <v>1</v>
      </c>
      <c r="E9467" s="5">
        <v>4</v>
      </c>
      <c r="F9467" s="5">
        <f>+E9467*D9467</f>
      </c>
      <c r="G9467" s="6">
        <f>+E9467*D9467</f>
      </c>
      <c r="H9467" s="1595"/>
      <c r="I9467" s="1657"/>
      <c r="J9467">
        <f t="shared" si="1034"/>
      </c>
      <c r="W9467">
        <f t="shared" si="1027"/>
      </c>
      <c r="X9467">
        <f t="shared" si="1028"/>
      </c>
      <c r="Y9467">
        <f t="shared" si="1029"/>
      </c>
      <c r="Z9467">
        <f t="shared" si="1030"/>
      </c>
    </row>
    <row r="9468" spans="1:26">
      <c r="A9468" s="5">
        <v>11</v>
      </c>
      <c r="B9468" s="8" t="s">
        <v>825</v>
      </c>
      <c r="C9468" s="9" t="s">
        <v>824</v>
      </c>
      <c r="D9468" s="9">
        <v>1</v>
      </c>
      <c r="E9468" s="16">
        <v>4</v>
      </c>
      <c r="F9468" s="5">
        <f t="shared" si="1031"/>
      </c>
      <c r="G9468" s="6">
        <f t="shared" si="1032"/>
      </c>
      <c r="H9468" s="5">
        <v>1</v>
      </c>
      <c r="I9468" s="183">
        <f t="shared" si="1033"/>
      </c>
      <c r="J9468">
        <f t="shared" si="1034"/>
      </c>
      <c r="W9468">
        <f t="shared" si="1027"/>
      </c>
      <c r="X9468">
        <f t="shared" si="1028"/>
      </c>
      <c r="Y9468">
        <f t="shared" si="1029"/>
      </c>
      <c r="Z9468">
        <f t="shared" si="1030"/>
      </c>
    </row>
    <row r="9469" spans="1:26">
      <c r="A9469" s="5">
        <v>12</v>
      </c>
      <c r="B9469" s="95" t="s">
        <v>823</v>
      </c>
      <c r="C9469" s="101" t="s">
        <v>822</v>
      </c>
      <c r="D9469" s="9">
        <v>1</v>
      </c>
      <c r="E9469" s="5">
        <v>4</v>
      </c>
      <c r="F9469" s="5">
        <f t="shared" si="1031"/>
      </c>
      <c r="G9469" s="6">
        <f t="shared" si="1032"/>
      </c>
      <c r="H9469" s="16">
        <v>1</v>
      </c>
      <c r="I9469" s="183">
        <f t="shared" si="1033"/>
      </c>
      <c r="J9469">
        <f t="shared" si="1034"/>
      </c>
      <c r="W9469">
        <f t="shared" si="1027"/>
      </c>
      <c r="X9469">
        <f t="shared" si="1028"/>
      </c>
      <c r="Y9469">
        <f t="shared" si="1029"/>
      </c>
      <c r="Z9469">
        <f t="shared" si="1030"/>
      </c>
    </row>
    <row r="9470" spans="1:26">
      <c r="A9470" s="5">
        <v>13</v>
      </c>
      <c r="B9470" s="95" t="s">
        <v>1143</v>
      </c>
      <c r="C9470" s="9" t="s">
        <v>1142</v>
      </c>
      <c r="D9470" s="9">
        <v>1</v>
      </c>
      <c r="E9470" s="5">
        <v>4</v>
      </c>
      <c r="F9470" s="5">
        <f t="shared" si="1031"/>
      </c>
      <c r="G9470" s="6">
        <f t="shared" si="1032"/>
      </c>
      <c r="H9470" s="5">
        <v>1</v>
      </c>
      <c r="I9470" s="183">
        <f t="shared" si="1033"/>
      </c>
      <c r="J9470">
        <f t="shared" si="1034"/>
      </c>
      <c r="W9470">
        <f t="shared" si="1027"/>
      </c>
      <c r="X9470">
        <f t="shared" si="1028"/>
      </c>
      <c r="Y9470">
        <f t="shared" si="1029"/>
      </c>
      <c r="Z9470">
        <f t="shared" si="1030"/>
      </c>
    </row>
    <row r="9471" spans="1:26">
      <c r="A9471" s="5">
        <v>14</v>
      </c>
      <c r="B9471" s="8" t="s">
        <v>844</v>
      </c>
      <c r="C9471" s="5" t="s">
        <v>843</v>
      </c>
      <c r="D9471" s="9">
        <v>1</v>
      </c>
      <c r="E9471" s="16">
        <v>4</v>
      </c>
      <c r="F9471" s="5">
        <f t="shared" si="1031"/>
      </c>
      <c r="G9471" s="6">
        <f t="shared" si="1032"/>
      </c>
      <c r="H9471" s="5">
        <v>1</v>
      </c>
      <c r="I9471" s="183">
        <f t="shared" si="1033"/>
      </c>
      <c r="J9471">
        <f t="shared" si="1034"/>
      </c>
      <c r="W9471">
        <f t="shared" si="1027"/>
      </c>
      <c r="X9471">
        <f t="shared" si="1028"/>
      </c>
      <c r="Y9471">
        <f t="shared" si="1029"/>
      </c>
      <c r="Z9471">
        <f t="shared" si="1030"/>
      </c>
    </row>
    <row r="9472" spans="1:26">
      <c r="A9472" s="5">
        <v>15</v>
      </c>
      <c r="B9472" s="95" t="s">
        <v>291</v>
      </c>
      <c r="C9472" s="101" t="s">
        <v>290</v>
      </c>
      <c r="D9472" s="9">
        <v>1</v>
      </c>
      <c r="E9472" s="5">
        <v>4</v>
      </c>
      <c r="F9472" s="5">
        <f t="shared" si="1031"/>
      </c>
      <c r="G9472" s="6">
        <f t="shared" si="1032"/>
      </c>
      <c r="H9472" s="16">
        <v>1</v>
      </c>
      <c r="I9472" s="183">
        <f t="shared" si="1033"/>
      </c>
      <c r="J9472">
        <f t="shared" si="1034"/>
      </c>
      <c r="W9472">
        <f t="shared" si="1027"/>
      </c>
      <c r="X9472">
        <f t="shared" si="1028"/>
      </c>
      <c r="Y9472">
        <f t="shared" si="1029"/>
      </c>
      <c r="Z9472">
        <f t="shared" si="1030"/>
      </c>
    </row>
    <row r="9473" spans="1:26">
      <c r="A9473" s="5">
        <v>16</v>
      </c>
      <c r="B9473" s="8" t="s">
        <v>996</v>
      </c>
      <c r="C9473" s="5" t="s">
        <v>995</v>
      </c>
      <c r="D9473" s="9">
        <v>1</v>
      </c>
      <c r="E9473" s="16">
        <v>4</v>
      </c>
      <c r="F9473" s="5">
        <f t="shared" si="1031"/>
      </c>
      <c r="G9473" s="6">
        <f t="shared" si="1032"/>
      </c>
      <c r="H9473" s="5">
        <v>1</v>
      </c>
      <c r="I9473" s="183">
        <f t="shared" si="1033"/>
      </c>
      <c r="J9473">
        <f t="shared" si="1034"/>
      </c>
      <c r="W9473">
        <f t="shared" si="1027"/>
      </c>
      <c r="X9473">
        <f t="shared" si="1028"/>
      </c>
      <c r="Y9473">
        <f t="shared" si="1029"/>
      </c>
      <c r="Z9473">
        <f t="shared" si="1030"/>
      </c>
    </row>
    <row r="9474" spans="1:26">
      <c r="A9474" s="5"/>
      <c r="B9474" s="106"/>
      <c r="C9474" s="15"/>
      <c r="D9474" s="21"/>
      <c r="E9474" s="5"/>
      <c r="F9474" s="5"/>
      <c r="G9474" s="6"/>
      <c r="H9474" s="9"/>
      <c r="I9474" s="183"/>
      <c r="W9474">
        <f t="shared" si="1027"/>
      </c>
      <c r="X9474">
        <f t="shared" si="1028"/>
      </c>
      <c r="Y9474">
        <f t="shared" si="1029"/>
      </c>
      <c r="Z9474">
        <f t="shared" si="1030"/>
      </c>
    </row>
    <row r="9475" spans="1:26">
      <c r="A9475" s="5"/>
      <c r="B9475" s="106"/>
      <c r="C9475" s="269"/>
      <c r="D9475" s="5"/>
      <c r="E9475" s="5"/>
      <c r="F9475" s="5"/>
      <c r="G9475" s="6"/>
      <c r="H9475" s="9"/>
      <c r="I9475" s="183"/>
      <c r="W9475">
        <f t="shared" si="1027"/>
      </c>
      <c r="X9475">
        <f t="shared" si="1028"/>
      </c>
      <c r="Y9475">
        <f t="shared" si="1029"/>
      </c>
      <c r="Z9475">
        <f t="shared" si="1030"/>
      </c>
    </row>
    <row r="9476" spans="1:26">
      <c r="A9476" s="5"/>
      <c r="B9476" s="106"/>
      <c r="C9476" s="269"/>
      <c r="D9476" s="5"/>
      <c r="E9476" s="5"/>
      <c r="F9476" s="5"/>
      <c r="G9476" s="6"/>
      <c r="H9476" s="9"/>
      <c r="I9476" s="183"/>
      <c r="W9476">
        <f t="shared" ref="W9476:W9539" si="1035">IF(LEFT($H9476&amp;"",5)="2019-",$H9476,W9475)</f>
      </c>
      <c r="X9476">
        <f t="shared" ref="X9476:X9539" si="1036">IF($W9476="",0,IF(COUNTIF($AB$2:$AB$80,$W9476)&gt;0,1,0))</f>
      </c>
      <c r="Y9476">
        <f t="shared" ref="Y9476:Y9539" si="1037">IF($C9476="","",UPPER(TRIM(IFERROR(LEFT($C9476&amp;"",FIND("/",$C9476&amp;"")-1),$C9476&amp;""))))</f>
      </c>
      <c r="Z9476">
        <f t="shared" ref="Z9476:Z9539" si="1038">IFERROR(IF(ISNUMBER($G9476),$G9476,0),0)</f>
      </c>
    </row>
    <row r="9477" spans="1:26">
      <c r="A9477" s="5"/>
      <c r="B9477" s="106"/>
      <c r="C9477" s="269"/>
      <c r="D9477" s="5"/>
      <c r="E9477" s="5"/>
      <c r="F9477" s="5"/>
      <c r="G9477" s="6"/>
      <c r="H9477" s="9"/>
      <c r="I9477" s="183"/>
      <c r="W9477">
        <f t="shared" si="1035"/>
      </c>
      <c r="X9477">
        <f t="shared" si="1036"/>
      </c>
      <c r="Y9477">
        <f t="shared" si="1037"/>
      </c>
      <c r="Z9477">
        <f t="shared" si="1038"/>
      </c>
    </row>
    <row r="9478" spans="1:26">
      <c r="A9478" s="5"/>
      <c r="B9478" s="106"/>
      <c r="C9478" s="269"/>
      <c r="D9478" s="5"/>
      <c r="E9478" s="5"/>
      <c r="F9478" s="5"/>
      <c r="G9478" s="6"/>
      <c r="H9478" s="9"/>
      <c r="I9478" s="183"/>
      <c r="W9478">
        <f t="shared" si="1035"/>
      </c>
      <c r="X9478">
        <f t="shared" si="1036"/>
      </c>
      <c r="Y9478">
        <f t="shared" si="1037"/>
      </c>
      <c r="Z9478">
        <f t="shared" si="1038"/>
      </c>
    </row>
    <row r="9479" spans="1:26">
      <c r="A9479" s="5"/>
      <c r="B9479" s="106"/>
      <c r="C9479" s="269"/>
      <c r="D9479" s="5"/>
      <c r="E9479" s="5"/>
      <c r="F9479" s="5"/>
      <c r="G9479" s="6"/>
      <c r="H9479" s="9"/>
      <c r="I9479" s="183"/>
      <c r="W9479">
        <f t="shared" si="1035"/>
      </c>
      <c r="X9479">
        <f t="shared" si="1036"/>
      </c>
      <c r="Y9479">
        <f t="shared" si="1037"/>
      </c>
      <c r="Z9479">
        <f t="shared" si="1038"/>
      </c>
    </row>
    <row r="9480" spans="1:26">
      <c r="A9480" s="5"/>
      <c r="B9480" s="95"/>
      <c r="C9480" s="101"/>
      <c r="D9480" s="5"/>
      <c r="E9480" s="5"/>
      <c r="F9480" s="5"/>
      <c r="G9480" s="6"/>
      <c r="H9480" s="16"/>
      <c r="I9480" s="183"/>
      <c r="W9480">
        <f t="shared" si="1035"/>
      </c>
      <c r="X9480">
        <f t="shared" si="1036"/>
      </c>
      <c r="Y9480">
        <f t="shared" si="1037"/>
      </c>
      <c r="Z9480">
        <f t="shared" si="1038"/>
      </c>
    </row>
    <row r="9481" spans="1:26">
      <c r="A9481" s="5"/>
      <c r="B9481" s="8"/>
      <c r="C9481" s="9"/>
      <c r="D9481" s="5"/>
      <c r="E9481" s="16"/>
      <c r="F9481" s="5"/>
      <c r="G9481" s="6"/>
      <c r="H9481" s="5"/>
      <c r="I9481" s="183"/>
      <c r="W9481">
        <f t="shared" si="1035"/>
      </c>
      <c r="X9481">
        <f t="shared" si="1036"/>
      </c>
      <c r="Y9481">
        <f t="shared" si="1037"/>
      </c>
      <c r="Z9481">
        <f t="shared" si="1038"/>
      </c>
    </row>
    <row r="9482" spans="1:26">
      <c r="A9482" s="10"/>
      <c r="B9482" s="10"/>
      <c r="C9482" s="10"/>
      <c r="D9482" s="10"/>
      <c r="E9482" s="10"/>
      <c r="F9482" s="10"/>
      <c r="G9482" s="10"/>
      <c r="H9482" s="10"/>
      <c r="I9482" s="97"/>
      <c r="W9482">
        <f t="shared" si="1035"/>
      </c>
      <c r="X9482">
        <f t="shared" si="1036"/>
      </c>
      <c r="Y9482">
        <f t="shared" si="1037"/>
      </c>
      <c r="Z9482">
        <f t="shared" si="1038"/>
      </c>
    </row>
    <row r="9483" spans="1:26">
      <c r="A9483" s="10"/>
      <c r="B9483" s="80" t="s">
        <v>20</v>
      </c>
      <c r="C9483" s="10"/>
      <c r="D9483" s="10"/>
      <c r="E9483" s="10"/>
      <c r="F9483" s="10"/>
      <c r="G9483" s="10"/>
      <c r="H9483" s="10"/>
      <c r="I9483" s="97"/>
      <c r="W9483">
        <f t="shared" si="1035"/>
      </c>
      <c r="X9483">
        <f t="shared" si="1036"/>
      </c>
      <c r="Y9483">
        <f t="shared" si="1037"/>
      </c>
      <c r="Z9483">
        <f t="shared" si="1038"/>
      </c>
    </row>
    <row r="9484" spans="1:26">
      <c r="A9484" s="99"/>
      <c r="B9484" s="80"/>
      <c r="C9484" s="192" t="s">
        <v>21</v>
      </c>
      <c r="D9484" s="192">
        <f>SUM(D9456:D9483)</f>
      </c>
      <c r="E9484" s="99">
        <f>IF(H9484=I9484,"OK","NO")</f>
      </c>
      <c r="F9484" s="192">
        <f>SUM(F9456:F9483)</f>
      </c>
      <c r="G9484" s="192">
        <f>SUM(G9456:G9483)</f>
      </c>
      <c r="H9484" s="193">
        <f>SUMPRODUCT(H9456:H9483,G9456:G9483)</f>
      </c>
      <c r="I9484" s="194">
        <f>SUM(I9456:I9483)</f>
      </c>
      <c r="J9484">
        <f>SUM(J9457:J9483)</f>
      </c>
      <c r="W9484">
        <f t="shared" si="1035"/>
      </c>
      <c r="X9484">
        <f t="shared" si="1036"/>
      </c>
      <c r="Y9484">
        <f t="shared" si="1037"/>
      </c>
      <c r="Z9484">
        <f t="shared" si="1038"/>
      </c>
    </row>
    <row r="9485" spans="1:26">
      <c r="A9485" s="10"/>
      <c r="B9485" s="10"/>
      <c r="C9485" s="10"/>
      <c r="D9485" s="10"/>
      <c r="E9485" s="10"/>
      <c r="F9485" s="10"/>
      <c r="G9485" s="10"/>
      <c r="H9485" s="10"/>
      <c r="I9485" s="10"/>
      <c r="W9485">
        <f t="shared" si="1035"/>
      </c>
      <c r="X9485">
        <f t="shared" si="1036"/>
      </c>
      <c r="Y9485">
        <f t="shared" si="1037"/>
      </c>
      <c r="Z9485">
        <f t="shared" si="1038"/>
      </c>
    </row>
    <row r="9486" spans="1:26">
      <c r="A9486" s="12" t="s">
        <v>281</v>
      </c>
      <c r="B9486" s="12"/>
      <c r="C9486" s="12"/>
      <c r="D9486" s="13"/>
      <c r="E9486" s="14"/>
      <c r="F9486" s="14"/>
      <c r="G9486" s="14"/>
      <c r="H9486" s="2"/>
      <c r="I9486" s="12"/>
      <c r="W9486">
        <f t="shared" si="1035"/>
      </c>
      <c r="X9486">
        <f t="shared" si="1036"/>
      </c>
      <c r="Y9486">
        <f t="shared" si="1037"/>
      </c>
      <c r="Z9486">
        <f t="shared" si="1038"/>
      </c>
    </row>
    <row r="9487" spans="1:26">
      <c r="W9487">
        <f t="shared" si="1035"/>
      </c>
      <c r="X9487">
        <f t="shared" si="1036"/>
      </c>
      <c r="Y9487">
        <f t="shared" si="1037"/>
      </c>
      <c r="Z9487">
        <f t="shared" si="1038"/>
      </c>
    </row>
    <row r="9488" spans="1:26">
      <c r="W9488">
        <f t="shared" si="1035"/>
      </c>
      <c r="X9488">
        <f t="shared" si="1036"/>
      </c>
      <c r="Y9488">
        <f t="shared" si="1037"/>
      </c>
      <c r="Z9488">
        <f t="shared" si="1038"/>
      </c>
    </row>
    <row r="9489" spans="1:26">
      <c r="A9489" s="1562" t="s">
        <v>0</v>
      </c>
      <c r="B9489" s="1562"/>
      <c r="C9489" s="1562"/>
      <c r="D9489" s="1562"/>
      <c r="E9489" s="1562"/>
      <c r="F9489" s="1562"/>
      <c r="G9489" s="1562"/>
      <c r="H9489" s="1562"/>
      <c r="I9489" s="1562"/>
      <c r="W9489">
        <f t="shared" si="1035"/>
      </c>
      <c r="X9489">
        <f t="shared" si="1036"/>
      </c>
      <c r="Y9489">
        <f t="shared" si="1037"/>
      </c>
      <c r="Z9489">
        <f t="shared" si="1038"/>
      </c>
    </row>
    <row r="9490" spans="1:26">
      <c r="W9490">
        <f t="shared" si="1035"/>
      </c>
      <c r="X9490">
        <f t="shared" si="1036"/>
      </c>
      <c r="Y9490">
        <f t="shared" si="1037"/>
      </c>
      <c r="Z9490">
        <f t="shared" si="1038"/>
      </c>
    </row>
    <row r="9491" spans="1:26">
      <c r="A9491" s="1" t="s">
        <v>1</v>
      </c>
      <c r="B9491" s="161"/>
      <c r="C9491" s="161"/>
      <c r="D9491" s="161"/>
      <c r="E9491" s="161"/>
      <c r="G9491" s="489" t="s">
        <v>2</v>
      </c>
      <c r="H9491" s="3" t="s">
        <v>2074</v>
      </c>
      <c r="W9491">
        <f t="shared" si="1035"/>
      </c>
      <c r="X9491">
        <f t="shared" si="1036"/>
      </c>
      <c r="Y9491">
        <f t="shared" si="1037"/>
      </c>
      <c r="Z9491">
        <f t="shared" si="1038"/>
      </c>
    </row>
    <row r="9492" spans="1:26">
      <c r="A9492" s="1" t="inlineStr">
        <is>
          <t>Dealer-207</t>
        </is>
      </c>
      <c r="B9492" s="161"/>
      <c r="C9492" s="161"/>
      <c r="D9492" s="161"/>
      <c r="E9492" s="161"/>
      <c r="F9492" s="4"/>
      <c r="G9492" s="488" t="s">
        <v>1440</v>
      </c>
      <c r="H9492" s="582" t="s">
        <v>259</v>
      </c>
      <c r="K9492" t="s">
        <v>2228</v>
      </c>
      <c r="W9492">
        <f t="shared" si="1035"/>
      </c>
      <c r="X9492">
        <f t="shared" si="1036"/>
      </c>
      <c r="Y9492">
        <f t="shared" si="1037"/>
      </c>
      <c r="Z9492">
        <f t="shared" si="1038"/>
      </c>
    </row>
    <row r="9493" spans="1:26">
      <c r="A9493" s="161" t="inlineStr">
        <is>
          <t>Dealer-158</t>
        </is>
      </c>
      <c r="B9493" s="1"/>
      <c r="C9493" s="161"/>
      <c r="D9493" s="161"/>
      <c r="E9493" s="161"/>
      <c r="F9493" s="161"/>
      <c r="G9493" s="161"/>
      <c r="H9493" s="161"/>
      <c r="I9493" s="161"/>
      <c r="W9493">
        <f t="shared" si="1035"/>
      </c>
      <c r="X9493">
        <f t="shared" si="1036"/>
      </c>
      <c r="Y9493">
        <f t="shared" si="1037"/>
      </c>
      <c r="Z9493">
        <f t="shared" si="1038"/>
      </c>
    </row>
    <row r="9494" spans="1:26">
      <c r="A9494" s="1" t="inlineStr">
        <is>
          <t>Address line (redacted)</t>
        </is>
      </c>
      <c r="B9494" s="1"/>
      <c r="C9494" s="1"/>
      <c r="D9494" s="161"/>
      <c r="E9494" s="161"/>
      <c r="F9494" s="161"/>
      <c r="G9494" s="161"/>
      <c r="H9494" s="161"/>
      <c r="I9494" s="161"/>
      <c r="W9494">
        <f t="shared" si="1035"/>
      </c>
      <c r="X9494">
        <f t="shared" si="1036"/>
      </c>
      <c r="Y9494">
        <f t="shared" si="1037"/>
      </c>
      <c r="Z9494">
        <f t="shared" si="1038"/>
      </c>
    </row>
    <row r="9495" spans="1:26">
      <c r="A9495" s="1"/>
      <c r="B9495" s="1"/>
      <c r="C9495" s="161"/>
      <c r="D9495" s="161"/>
      <c r="E9495" s="161"/>
      <c r="F9495" s="161"/>
      <c r="G9495" s="161"/>
      <c r="H9495" s="161"/>
      <c r="I9495" s="161"/>
      <c r="W9495">
        <f t="shared" si="1035"/>
      </c>
      <c r="X9495">
        <f t="shared" si="1036"/>
      </c>
      <c r="Y9495">
        <f t="shared" si="1037"/>
      </c>
      <c r="Z9495">
        <f t="shared" si="1038"/>
      </c>
    </row>
    <row r="9496" spans="1:26">
      <c r="A9496" s="12" t="inlineStr">
        <is>
          <t>GSTIN-MASKED</t>
        </is>
      </c>
      <c r="B9496" s="195"/>
      <c r="C9496" s="161"/>
      <c r="D9496" s="196"/>
      <c r="E9496" s="196"/>
      <c r="F9496" s="196"/>
      <c r="G9496" s="196"/>
      <c r="H9496" s="196"/>
      <c r="I9496" s="161"/>
      <c r="W9496">
        <f t="shared" si="1035"/>
      </c>
      <c r="X9496">
        <f t="shared" si="1036"/>
      </c>
      <c r="Y9496">
        <f t="shared" si="1037"/>
      </c>
      <c r="Z9496">
        <f t="shared" si="1038"/>
      </c>
    </row>
    <row r="9497" spans="1:26">
      <c r="A9497" s="12"/>
      <c r="B9497" s="195"/>
      <c r="C9497" s="161"/>
      <c r="D9497" s="196"/>
      <c r="E9497" s="196"/>
      <c r="F9497" s="196"/>
      <c r="G9497" s="196"/>
      <c r="H9497" s="196"/>
      <c r="I9497" s="161"/>
      <c r="W9497">
        <f t="shared" si="1035"/>
      </c>
      <c r="X9497">
        <f t="shared" si="1036"/>
      </c>
      <c r="Y9497">
        <f t="shared" si="1037"/>
      </c>
      <c r="Z9497">
        <f t="shared" si="1038"/>
      </c>
    </row>
    <row r="9498" spans="1:26">
      <c r="A9498" t="inlineStr">
        <is>
          <t>Address line (redacted)</t>
        </is>
      </c>
      <c r="B9498" s="1"/>
      <c r="D9498" s="197"/>
      <c r="E9498" s="197"/>
      <c r="F9498" s="197"/>
      <c r="G9498" s="197"/>
      <c r="H9498" s="197"/>
      <c r="W9498">
        <f t="shared" si="1035"/>
      </c>
      <c r="X9498">
        <f t="shared" si="1036"/>
      </c>
      <c r="Y9498">
        <f t="shared" si="1037"/>
      </c>
      <c r="Z9498">
        <f t="shared" si="1038"/>
      </c>
    </row>
    <row r="9499" spans="1:26">
      <c r="A9499" t="inlineStr">
        <is>
          <t>Address line (redacted)</t>
        </is>
      </c>
      <c r="B9499" s="1"/>
      <c r="D9499" s="197"/>
      <c r="E9499" s="197"/>
      <c r="F9499" s="197"/>
      <c r="G9499" s="197"/>
      <c r="H9499" s="197"/>
      <c r="W9499">
        <f t="shared" si="1035"/>
      </c>
      <c r="X9499">
        <f t="shared" si="1036"/>
      </c>
      <c r="Y9499">
        <f t="shared" si="1037"/>
      </c>
      <c r="Z9499">
        <f t="shared" si="1038"/>
      </c>
    </row>
    <row r="9500" spans="1:26">
      <c r="A9500" t="inlineStr">
        <is>
          <t>Address line (redacted)</t>
        </is>
      </c>
      <c r="B9500" s="1"/>
      <c r="D9500" s="197"/>
      <c r="E9500" s="197"/>
      <c r="F9500" s="197"/>
      <c r="G9500" s="197"/>
      <c r="H9500" s="197"/>
      <c r="W9500">
        <f t="shared" si="1035"/>
      </c>
      <c r="X9500">
        <f t="shared" si="1036"/>
      </c>
      <c r="Y9500">
        <f t="shared" si="1037"/>
      </c>
      <c r="Z9500">
        <f t="shared" si="1038"/>
      </c>
    </row>
    <row r="9501" spans="1:26">
      <c r="A9501" t="inlineStr">
        <is>
          <t>GSTIN-MASKED</t>
        </is>
      </c>
      <c r="B9501" s="1"/>
      <c r="D9501" s="197"/>
      <c r="E9501" s="197"/>
      <c r="F9501" s="197"/>
      <c r="G9501" s="197"/>
      <c r="H9501" s="197"/>
      <c r="W9501">
        <f t="shared" si="1035"/>
      </c>
      <c r="X9501">
        <f t="shared" si="1036"/>
      </c>
      <c r="Y9501">
        <f t="shared" si="1037"/>
      </c>
      <c r="Z9501">
        <f t="shared" si="1038"/>
      </c>
    </row>
    <row r="9502" spans="1:26">
      <c r="B9502" s="1"/>
      <c r="D9502" s="197"/>
      <c r="E9502" s="197"/>
      <c r="F9502" s="197"/>
      <c r="G9502" s="197"/>
      <c r="H9502" s="197"/>
      <c r="W9502">
        <f t="shared" si="1035"/>
      </c>
      <c r="X9502">
        <f t="shared" si="1036"/>
      </c>
      <c r="Y9502">
        <f t="shared" si="1037"/>
      </c>
      <c r="Z9502">
        <f t="shared" si="1038"/>
      </c>
    </row>
    <row r="9503" spans="1:26">
      <c r="A9503" s="1" t="s">
        <v>5</v>
      </c>
      <c r="D9503" s="197"/>
      <c r="E9503" s="197"/>
      <c r="F9503" s="197"/>
      <c r="G9503" s="197"/>
      <c r="H9503" s="197"/>
      <c r="W9503">
        <f t="shared" si="1035"/>
      </c>
      <c r="X9503">
        <f t="shared" si="1036"/>
      </c>
      <c r="Y9503">
        <f t="shared" si="1037"/>
      </c>
      <c r="Z9503">
        <f t="shared" si="1038"/>
      </c>
    </row>
    <row r="9504" spans="1:26">
      <c r="A9504" s="1" t="s">
        <v>6</v>
      </c>
      <c r="D9504" s="197"/>
      <c r="E9504" s="197"/>
      <c r="F9504" s="197"/>
      <c r="G9504" s="197"/>
      <c r="H9504" s="197"/>
      <c r="W9504">
        <f t="shared" si="1035"/>
      </c>
      <c r="X9504">
        <f t="shared" si="1036"/>
      </c>
      <c r="Y9504">
        <f t="shared" si="1037"/>
      </c>
      <c r="Z9504">
        <f t="shared" si="1038"/>
      </c>
    </row>
    <row r="9505" spans="1:26" ht="15.75" thickBot="1">
      <c r="A9505" s="1" t="s">
        <v>7</v>
      </c>
      <c r="W9505">
        <f t="shared" si="1035"/>
      </c>
      <c r="X9505">
        <f t="shared" si="1036"/>
      </c>
      <c r="Y9505">
        <f t="shared" si="1037"/>
      </c>
      <c r="Z9505">
        <f t="shared" si="1038"/>
      </c>
    </row>
    <row r="9506" spans="1:26" ht="24">
      <c r="A9506" s="198" t="s">
        <v>8</v>
      </c>
      <c r="B9506" s="199" t="s">
        <v>9</v>
      </c>
      <c r="C9506" s="199" t="s">
        <v>10</v>
      </c>
      <c r="D9506" s="200" t="s">
        <v>11</v>
      </c>
      <c r="E9506" s="200" t="s">
        <v>12</v>
      </c>
      <c r="F9506" s="200" t="s">
        <v>13</v>
      </c>
      <c r="G9506" s="200" t="s">
        <v>14</v>
      </c>
      <c r="H9506" s="201" t="s">
        <v>15</v>
      </c>
      <c r="I9506" s="202" t="s">
        <v>16</v>
      </c>
      <c r="W9506">
        <f t="shared" si="1035"/>
      </c>
      <c r="X9506">
        <f t="shared" si="1036"/>
      </c>
      <c r="Y9506">
        <f t="shared" si="1037"/>
      </c>
      <c r="Z9506">
        <f t="shared" si="1038"/>
      </c>
    </row>
    <row r="9507" spans="1:26">
      <c r="A9507" s="5"/>
      <c r="B9507" s="1564" t="s">
        <v>644</v>
      </c>
      <c r="C9507" s="1565"/>
      <c r="D9507" s="5"/>
      <c r="E9507" s="9"/>
      <c r="F9507" s="5"/>
      <c r="G9507" s="6"/>
      <c r="H9507" s="9"/>
      <c r="I9507" s="58"/>
      <c r="W9507">
        <f t="shared" si="1035"/>
      </c>
      <c r="X9507">
        <f t="shared" si="1036"/>
      </c>
      <c r="Y9507">
        <f t="shared" si="1037"/>
      </c>
      <c r="Z9507">
        <f t="shared" si="1038"/>
      </c>
    </row>
    <row r="9508" spans="1:26">
      <c r="A9508" s="107">
        <v>1</v>
      </c>
      <c r="B9508" s="8" t="s">
        <v>645</v>
      </c>
      <c r="C9508" s="5" t="s">
        <v>646</v>
      </c>
      <c r="D9508">
        <v>2</v>
      </c>
      <c r="E9508" s="7">
        <v>4</v>
      </c>
      <c r="F9508" s="53">
        <f>+E9508*D9508</f>
      </c>
      <c r="G9508" s="78">
        <f>+E9508*D9508</f>
      </c>
      <c r="H9508" s="5">
        <v>1</v>
      </c>
      <c r="I9508" s="71">
        <f>+H9508*G9508</f>
      </c>
      <c r="W9508">
        <f t="shared" si="1035"/>
      </c>
      <c r="X9508">
        <f t="shared" si="1036"/>
      </c>
      <c r="Y9508">
        <f t="shared" si="1037"/>
      </c>
      <c r="Z9508">
        <f t="shared" si="1038"/>
      </c>
    </row>
    <row r="9509" spans="1:26">
      <c r="A9509" s="107"/>
      <c r="B9509" s="17"/>
      <c r="C9509" s="88"/>
      <c r="D9509" s="53"/>
      <c r="E9509" s="350"/>
      <c r="F9509" s="53"/>
      <c r="G9509" s="78"/>
      <c r="H9509" s="350"/>
      <c r="I9509" s="71"/>
      <c r="W9509">
        <f t="shared" si="1035"/>
      </c>
      <c r="X9509">
        <f t="shared" si="1036"/>
      </c>
      <c r="Y9509">
        <f t="shared" si="1037"/>
      </c>
      <c r="Z9509">
        <f t="shared" si="1038"/>
      </c>
    </row>
    <row r="9510" spans="1:26">
      <c r="A9510" s="107"/>
      <c r="B9510" s="17"/>
      <c r="C9510" s="88"/>
      <c r="D9510" s="53"/>
      <c r="E9510" s="350"/>
      <c r="F9510" s="53"/>
      <c r="G9510" s="78"/>
      <c r="H9510" s="350"/>
      <c r="I9510" s="71"/>
      <c r="W9510">
        <f t="shared" si="1035"/>
      </c>
      <c r="X9510">
        <f t="shared" si="1036"/>
      </c>
      <c r="Y9510">
        <f t="shared" si="1037"/>
      </c>
      <c r="Z9510">
        <f t="shared" si="1038"/>
      </c>
    </row>
    <row r="9511" spans="1:26">
      <c r="A9511" s="107"/>
      <c r="B9511" s="17"/>
      <c r="C9511" s="88"/>
      <c r="D9511" s="53"/>
      <c r="E9511" s="350"/>
      <c r="F9511" s="53"/>
      <c r="G9511" s="78"/>
      <c r="H9511" s="350"/>
      <c r="I9511" s="71"/>
      <c r="W9511">
        <f t="shared" si="1035"/>
      </c>
      <c r="X9511">
        <f t="shared" si="1036"/>
      </c>
      <c r="Y9511">
        <f t="shared" si="1037"/>
      </c>
      <c r="Z9511">
        <f t="shared" si="1038"/>
      </c>
    </row>
    <row r="9512" spans="1:26">
      <c r="A9512" s="107"/>
      <c r="B9512" s="8"/>
      <c r="C9512" s="5"/>
      <c r="D9512" s="53"/>
      <c r="E9512" s="350"/>
      <c r="F9512" s="53"/>
      <c r="G9512" s="78"/>
      <c r="H9512" s="53"/>
      <c r="I9512" s="71"/>
      <c r="W9512">
        <f t="shared" si="1035"/>
      </c>
      <c r="X9512">
        <f t="shared" si="1036"/>
      </c>
      <c r="Y9512">
        <f t="shared" si="1037"/>
      </c>
      <c r="Z9512">
        <f t="shared" si="1038"/>
      </c>
    </row>
    <row r="9513" spans="1:26" ht="15.75" thickBot="1">
      <c r="A9513" s="107"/>
      <c r="B9513" s="1568" t="s">
        <v>2227</v>
      </c>
      <c r="C9513" s="1569"/>
      <c r="D9513" s="53"/>
      <c r="E9513" s="350"/>
      <c r="F9513" s="53"/>
      <c r="G9513" s="78"/>
      <c r="H9513" s="53"/>
      <c r="I9513" s="71"/>
      <c r="W9513">
        <f t="shared" si="1035"/>
      </c>
      <c r="X9513">
        <f t="shared" si="1036"/>
      </c>
      <c r="Y9513">
        <f t="shared" si="1037"/>
      </c>
      <c r="Z9513">
        <f t="shared" si="1038"/>
      </c>
    </row>
    <row r="9514" spans="1:26">
      <c r="A9514" s="33"/>
      <c r="B9514" s="1590"/>
      <c r="C9514" s="1591"/>
      <c r="D9514" s="218"/>
      <c r="E9514" s="218"/>
      <c r="F9514" s="218"/>
      <c r="G9514" s="219" t="s">
        <v>19</v>
      </c>
      <c r="H9514" s="218"/>
      <c r="I9514" s="220">
        <f>SUM(I9507:I9513)</f>
      </c>
      <c r="W9514">
        <f t="shared" si="1035"/>
      </c>
      <c r="X9514">
        <f t="shared" si="1036"/>
      </c>
      <c r="Y9514">
        <f t="shared" si="1037"/>
      </c>
      <c r="Z9514">
        <f t="shared" si="1038"/>
      </c>
    </row>
    <row r="9515" spans="1:26">
      <c r="A9515" s="221"/>
      <c r="B9515" s="222"/>
      <c r="C9515" s="154"/>
      <c r="D9515" s="154"/>
      <c r="E9515" s="154"/>
      <c r="F9515" s="154"/>
      <c r="G9515" s="154" t="s">
        <v>1857</v>
      </c>
      <c r="H9515" s="223">
        <v>1</v>
      </c>
      <c r="I9515" s="155">
        <f>+I9514*H9515</f>
      </c>
      <c r="W9515">
        <f t="shared" si="1035"/>
      </c>
      <c r="X9515">
        <f t="shared" si="1036"/>
      </c>
      <c r="Y9515">
        <f t="shared" si="1037"/>
      </c>
      <c r="Z9515">
        <f t="shared" si="1038"/>
      </c>
    </row>
    <row r="9516" spans="1:26">
      <c r="A9516" s="33"/>
      <c r="B9516" s="10"/>
      <c r="C9516" s="10"/>
      <c r="D9516" s="10"/>
      <c r="E9516" s="10"/>
      <c r="F9516" s="10"/>
      <c r="G9516" s="10"/>
      <c r="H9516" s="355"/>
      <c r="I9516" s="140"/>
      <c r="W9516">
        <f t="shared" si="1035"/>
      </c>
      <c r="X9516">
        <f t="shared" si="1036"/>
      </c>
      <c r="Y9516">
        <f t="shared" si="1037"/>
      </c>
      <c r="Z9516">
        <f t="shared" si="1038"/>
      </c>
    </row>
    <row r="9517" spans="1:26" ht="15.75" thickBot="1">
      <c r="A9517" s="33"/>
      <c r="B9517" s="11" t="s">
        <v>20</v>
      </c>
      <c r="C9517" s="35"/>
      <c r="D9517" s="35"/>
      <c r="E9517" s="35"/>
      <c r="F9517" s="35"/>
      <c r="G9517" s="35"/>
      <c r="H9517" s="35"/>
      <c r="I9517" s="36"/>
      <c r="W9517">
        <f t="shared" si="1035"/>
      </c>
      <c r="X9517">
        <f t="shared" si="1036"/>
      </c>
      <c r="Y9517">
        <f t="shared" si="1037"/>
      </c>
      <c r="Z9517">
        <f t="shared" si="1038"/>
      </c>
    </row>
    <row r="9518" spans="1:26" ht="15.75" thickBot="1">
      <c r="A9518" s="37"/>
      <c r="B9518" s="38"/>
      <c r="C9518" s="39" t="s">
        <v>21</v>
      </c>
      <c r="D9518" s="40">
        <f>SUM(D9507:D9517)</f>
      </c>
      <c r="E9518" s="41">
        <f>IF(H9518=I9518,"OK","NO")</f>
      </c>
      <c r="F9518" s="40">
        <f>SUM(F9507:F9517)</f>
      </c>
      <c r="G9518" s="40">
        <f>SUM(G9507:G9517)</f>
      </c>
      <c r="H9518" s="41"/>
      <c r="I9518" s="43">
        <f>+I9516+I9515+I9514</f>
      </c>
      <c r="W9518">
        <f t="shared" si="1035"/>
      </c>
      <c r="X9518">
        <f t="shared" si="1036"/>
      </c>
      <c r="Y9518">
        <f t="shared" si="1037"/>
      </c>
      <c r="Z9518">
        <f t="shared" si="1038"/>
      </c>
    </row>
    <row r="9519" spans="1:26" ht="15.75" thickBot="1">
      <c r="A9519" s="356"/>
      <c r="B9519" s="357"/>
      <c r="C9519" s="358"/>
      <c r="D9519" s="359"/>
      <c r="E9519" s="360"/>
      <c r="F9519" s="359"/>
      <c r="G9519" s="359"/>
      <c r="H9519" s="360"/>
      <c r="I9519" s="361"/>
      <c r="W9519">
        <f t="shared" si="1035"/>
      </c>
      <c r="X9519">
        <f t="shared" si="1036"/>
      </c>
      <c r="Y9519">
        <f t="shared" si="1037"/>
      </c>
      <c r="Z9519">
        <f t="shared" si="1038"/>
      </c>
    </row>
    <row r="9520" spans="1:26" ht="15.75" thickBot="1">
      <c r="A9520" s="356"/>
      <c r="B9520" s="357"/>
      <c r="C9520" s="358"/>
      <c r="D9520" s="359"/>
      <c r="E9520" s="360"/>
      <c r="F9520" s="359"/>
      <c r="G9520" s="359"/>
      <c r="H9520" s="360"/>
      <c r="I9520" s="361"/>
      <c r="W9520">
        <f t="shared" si="1035"/>
      </c>
      <c r="X9520">
        <f t="shared" si="1036"/>
      </c>
      <c r="Y9520">
        <f t="shared" si="1037"/>
      </c>
      <c r="Z9520">
        <f t="shared" si="1038"/>
      </c>
    </row>
    <row r="9521" spans="1:26" ht="15.75" thickBot="1">
      <c r="A9521" s="44"/>
      <c r="B9521" s="116"/>
      <c r="C9521" s="45"/>
      <c r="D9521" s="45"/>
      <c r="E9521" s="45"/>
      <c r="F9521" s="45"/>
      <c r="G9521" s="45"/>
      <c r="H9521" s="45"/>
      <c r="I9521" s="362"/>
      <c r="W9521">
        <f t="shared" si="1035"/>
      </c>
      <c r="X9521">
        <f t="shared" si="1036"/>
      </c>
      <c r="Y9521">
        <f t="shared" si="1037"/>
      </c>
      <c r="Z9521">
        <f t="shared" si="1038"/>
      </c>
    </row>
    <row r="9522" spans="1:26">
      <c r="A9522" s="12" t="s">
        <v>315</v>
      </c>
      <c r="B9522" s="12"/>
      <c r="C9522" s="12"/>
      <c r="D9522" s="13"/>
      <c r="E9522" s="14"/>
      <c r="F9522" s="14"/>
      <c r="G9522" s="14"/>
      <c r="H9522" s="2"/>
      <c r="I9522" s="12"/>
      <c r="W9522">
        <f t="shared" si="1035"/>
      </c>
      <c r="X9522">
        <f t="shared" si="1036"/>
      </c>
      <c r="Y9522">
        <f t="shared" si="1037"/>
      </c>
      <c r="Z9522">
        <f t="shared" si="1038"/>
      </c>
    </row>
    <row r="9523" spans="1:26">
      <c r="W9523">
        <f t="shared" si="1035"/>
      </c>
      <c r="X9523">
        <f t="shared" si="1036"/>
      </c>
      <c r="Y9523">
        <f t="shared" si="1037"/>
      </c>
      <c r="Z9523">
        <f t="shared" si="1038"/>
      </c>
    </row>
    <row r="9524" spans="1:26">
      <c r="W9524">
        <f t="shared" si="1035"/>
      </c>
      <c r="X9524">
        <f t="shared" si="1036"/>
      </c>
      <c r="Y9524">
        <f t="shared" si="1037"/>
      </c>
      <c r="Z9524">
        <f t="shared" si="1038"/>
      </c>
    </row>
    <row r="9525" spans="1:26">
      <c r="W9525">
        <f t="shared" si="1035"/>
      </c>
      <c r="X9525">
        <f t="shared" si="1036"/>
      </c>
      <c r="Y9525">
        <f t="shared" si="1037"/>
      </c>
      <c r="Z9525">
        <f t="shared" si="1038"/>
      </c>
    </row>
    <row r="9526" spans="1:26">
      <c r="A9526" s="1562" t="s">
        <v>0</v>
      </c>
      <c r="B9526" s="1562"/>
      <c r="C9526" s="1562"/>
      <c r="D9526" s="1562"/>
      <c r="E9526" s="1562"/>
      <c r="F9526" s="1562"/>
      <c r="G9526" s="1562"/>
      <c r="H9526" s="1562"/>
      <c r="I9526" s="1562"/>
      <c r="J9526" s="25"/>
      <c r="W9526">
        <f t="shared" si="1035"/>
      </c>
      <c r="X9526">
        <f t="shared" si="1036"/>
      </c>
      <c r="Y9526">
        <f t="shared" si="1037"/>
      </c>
      <c r="Z9526">
        <f t="shared" si="1038"/>
      </c>
    </row>
    <row r="9527" spans="1:26">
      <c r="J9527" s="25"/>
      <c r="W9527">
        <f t="shared" si="1035"/>
      </c>
      <c r="X9527">
        <f t="shared" si="1036"/>
      </c>
      <c r="Y9527">
        <f t="shared" si="1037"/>
      </c>
      <c r="Z9527">
        <f t="shared" si="1038"/>
      </c>
    </row>
    <row r="9528" spans="1:26">
      <c r="A9528" s="1" t="s">
        <v>1</v>
      </c>
      <c r="B9528" s="1"/>
      <c r="G9528" s="489" t="s">
        <v>2</v>
      </c>
      <c r="H9528" s="3" t="s">
        <v>2086</v>
      </c>
      <c r="J9528" s="25"/>
      <c r="W9528">
        <f t="shared" si="1035"/>
      </c>
      <c r="X9528">
        <f t="shared" si="1036"/>
      </c>
      <c r="Y9528">
        <f t="shared" si="1037"/>
      </c>
      <c r="Z9528">
        <f t="shared" si="1038"/>
      </c>
    </row>
    <row r="9529" spans="1:26">
      <c r="A9529" s="1" t="inlineStr">
        <is>
          <t>Dealer-066</t>
        </is>
      </c>
      <c r="B9529" s="1"/>
      <c r="F9529" s="4"/>
      <c r="G9529" s="488" t="s">
        <v>1440</v>
      </c>
      <c r="H9529" s="582" t="s">
        <v>260</v>
      </c>
      <c r="J9529" s="25"/>
      <c r="K9529" t="s">
        <v>2228</v>
      </c>
      <c r="W9529">
        <f t="shared" si="1035"/>
      </c>
      <c r="X9529">
        <f t="shared" si="1036"/>
      </c>
      <c r="Y9529">
        <f t="shared" si="1037"/>
      </c>
      <c r="Z9529">
        <f t="shared" si="1038"/>
      </c>
    </row>
    <row r="9530" spans="1:26">
      <c r="A9530" s="1" t="inlineStr">
        <is>
          <t>Address line (redacted)</t>
        </is>
      </c>
      <c r="B9530" s="1"/>
      <c r="C9530" s="51"/>
      <c r="J9530" s="25"/>
      <c r="W9530">
        <f t="shared" si="1035"/>
      </c>
      <c r="X9530">
        <f t="shared" si="1036"/>
      </c>
      <c r="Y9530">
        <f t="shared" si="1037"/>
      </c>
      <c r="Z9530">
        <f t="shared" si="1038"/>
      </c>
    </row>
    <row r="9531" spans="1:26">
      <c r="A9531" s="1" t="inlineStr">
        <is>
          <t>Address line (redacted)</t>
        </is>
      </c>
      <c r="B9531" s="1"/>
      <c r="C9531" s="51"/>
      <c r="D9531" s="85"/>
      <c r="E9531" s="85"/>
      <c r="F9531" s="85"/>
      <c r="G9531" s="85"/>
      <c r="H9531" s="85"/>
      <c r="J9531" s="25"/>
      <c r="W9531">
        <f t="shared" si="1035"/>
      </c>
      <c r="X9531">
        <f t="shared" si="1036"/>
      </c>
      <c r="Y9531">
        <f t="shared" si="1037"/>
      </c>
      <c r="Z9531">
        <f t="shared" si="1038"/>
      </c>
    </row>
    <row r="9532" spans="1:26">
      <c r="A9532" s="1" t="inlineStr">
        <is>
          <t>Address line (redacted)</t>
        </is>
      </c>
      <c r="B9532" s="1582"/>
      <c r="C9532" s="1582"/>
      <c r="D9532" s="85"/>
      <c r="E9532" s="85"/>
      <c r="F9532" s="85"/>
      <c r="G9532" s="85"/>
      <c r="H9532" s="85"/>
      <c r="J9532" s="25"/>
      <c r="W9532">
        <f t="shared" si="1035"/>
      </c>
      <c r="X9532">
        <f t="shared" si="1036"/>
      </c>
      <c r="Y9532">
        <f t="shared" si="1037"/>
      </c>
      <c r="Z9532">
        <f t="shared" si="1038"/>
      </c>
    </row>
    <row r="9533" spans="1:26">
      <c r="A9533" s="1" t="s">
        <v>477</v>
      </c>
      <c r="B9533" s="248" t="inlineStr">
        <is>
          <t>GSTIN-MASKED</t>
        </is>
      </c>
      <c r="C9533" s="56"/>
      <c r="D9533" s="85"/>
      <c r="E9533" s="85"/>
      <c r="F9533" s="85"/>
      <c r="G9533" s="85"/>
      <c r="H9533" s="85"/>
      <c r="J9533" s="25"/>
      <c r="W9533">
        <f t="shared" si="1035"/>
      </c>
      <c r="X9533">
        <f t="shared" si="1036"/>
      </c>
      <c r="Y9533">
        <f t="shared" si="1037"/>
      </c>
      <c r="Z9533">
        <f t="shared" si="1038"/>
      </c>
    </row>
    <row r="9534" spans="1:26">
      <c r="A9534" s="1"/>
      <c r="B9534" s="49"/>
      <c r="D9534" s="85"/>
      <c r="E9534" s="85"/>
      <c r="F9534" s="85"/>
      <c r="G9534" s="85"/>
      <c r="H9534" s="85"/>
      <c r="J9534" s="25"/>
      <c r="W9534">
        <f t="shared" si="1035"/>
      </c>
      <c r="X9534">
        <f t="shared" si="1036"/>
      </c>
      <c r="Y9534">
        <f t="shared" si="1037"/>
      </c>
      <c r="Z9534">
        <f t="shared" si="1038"/>
      </c>
    </row>
    <row r="9535" spans="1:26">
      <c r="A9535" s="49" t="s">
        <v>479</v>
      </c>
      <c r="B9535" s="248"/>
      <c r="C9535" s="56"/>
      <c r="D9535" s="1"/>
      <c r="E9535" s="1"/>
      <c r="F9535" s="1"/>
      <c r="G9535" s="1"/>
      <c r="H9535" s="1"/>
      <c r="I9535" s="1"/>
      <c r="J9535" s="25"/>
      <c r="W9535">
        <f t="shared" si="1035"/>
      </c>
      <c r="X9535">
        <f t="shared" si="1036"/>
      </c>
      <c r="Y9535">
        <f t="shared" si="1037"/>
      </c>
      <c r="Z9535">
        <f t="shared" si="1038"/>
      </c>
    </row>
    <row r="9536" spans="1:26">
      <c r="A9536" s="1" t="inlineStr">
        <is>
          <t>Dealer-080</t>
        </is>
      </c>
      <c r="B9536" s="248"/>
      <c r="C9536" s="56"/>
      <c r="D9536" s="22" t="inlineStr">
        <is>
          <t>ATTN: Contact-021</t>
        </is>
      </c>
      <c r="E9536" s="1"/>
      <c r="F9536" s="1"/>
      <c r="G9536" s="1"/>
      <c r="H9536" s="1"/>
      <c r="I9536" s="1"/>
      <c r="J9536" s="25"/>
      <c r="W9536">
        <f t="shared" si="1035"/>
      </c>
      <c r="X9536">
        <f t="shared" si="1036"/>
      </c>
      <c r="Y9536">
        <f t="shared" si="1037"/>
      </c>
      <c r="Z9536">
        <f t="shared" si="1038"/>
      </c>
    </row>
    <row r="9537" spans="1:26">
      <c r="A9537" s="1" t="inlineStr">
        <is>
          <t>Dealer-087</t>
        </is>
      </c>
      <c r="B9537" s="248"/>
      <c r="C9537" s="56"/>
      <c r="D9537" s="1"/>
      <c r="E9537" s="1"/>
      <c r="F9537" s="1"/>
      <c r="G9537" s="1"/>
      <c r="H9537" s="1"/>
      <c r="I9537" s="1"/>
      <c r="J9537" s="25"/>
      <c r="W9537">
        <f t="shared" si="1035"/>
      </c>
      <c r="X9537">
        <f t="shared" si="1036"/>
      </c>
      <c r="Y9537">
        <f t="shared" si="1037"/>
      </c>
      <c r="Z9537">
        <f t="shared" si="1038"/>
      </c>
    </row>
    <row r="9538" spans="1:26">
      <c r="A9538" s="249" t="inlineStr">
        <is>
          <t>Address line (redacted)</t>
        </is>
      </c>
      <c r="B9538" s="248"/>
      <c r="C9538" s="56"/>
      <c r="D9538" s="1"/>
      <c r="E9538" s="1"/>
      <c r="F9538" s="1"/>
      <c r="G9538" s="1"/>
      <c r="H9538" s="1"/>
      <c r="I9538" s="1"/>
      <c r="J9538" s="25"/>
      <c r="W9538">
        <f t="shared" si="1035"/>
      </c>
      <c r="X9538">
        <f t="shared" si="1036"/>
      </c>
      <c r="Y9538">
        <f t="shared" si="1037"/>
      </c>
      <c r="Z9538">
        <f t="shared" si="1038"/>
      </c>
    </row>
    <row r="9539" spans="1:26">
      <c r="A9539" s="1608" t="inlineStr">
        <is>
          <t>Address line (redacted)</t>
        </is>
      </c>
      <c r="B9539" s="1608"/>
      <c r="C9539" s="1608"/>
      <c r="D9539" s="1608"/>
      <c r="E9539" s="1608"/>
      <c r="F9539" s="1608"/>
      <c r="G9539" s="1608"/>
      <c r="H9539" s="1608"/>
      <c r="I9539" s="1608"/>
      <c r="J9539" s="25"/>
      <c r="W9539">
        <f t="shared" si="1035"/>
      </c>
      <c r="X9539">
        <f t="shared" si="1036"/>
      </c>
      <c r="Y9539">
        <f t="shared" si="1037"/>
      </c>
      <c r="Z9539">
        <f t="shared" si="1038"/>
      </c>
    </row>
    <row r="9540" spans="1:26">
      <c r="A9540" s="1647" t="inlineStr">
        <is>
          <t>Address line (redacted)</t>
        </is>
      </c>
      <c r="B9540" s="1647"/>
      <c r="C9540" s="1647"/>
      <c r="D9540" s="1647"/>
      <c r="E9540" s="1647"/>
      <c r="F9540" s="1647"/>
      <c r="G9540" s="1647"/>
      <c r="H9540" s="1647"/>
      <c r="I9540" s="1647"/>
      <c r="J9540" s="25"/>
      <c r="W9540">
        <f t="shared" ref="W9540:W9603" si="1039">IF(LEFT($H9540&amp;"",5)="2019-",$H9540,W9539)</f>
      </c>
      <c r="X9540">
        <f t="shared" ref="X9540:X9603" si="1040">IF($W9540="",0,IF(COUNTIF($AB$2:$AB$80,$W9540)&gt;0,1,0))</f>
      </c>
      <c r="Y9540">
        <f t="shared" ref="Y9540:Y9603" si="1041">IF($C9540="","",UPPER(TRIM(IFERROR(LEFT($C9540&amp;"",FIND("/",$C9540&amp;"")-1),$C9540&amp;""))))</f>
      </c>
      <c r="Z9540">
        <f t="shared" ref="Z9540:Z9603" si="1042">IFERROR(IF(ISNUMBER($G9540),$G9540,0),0)</f>
      </c>
    </row>
    <row r="9541" spans="1:26">
      <c r="A9541" s="1608" t="inlineStr">
        <is>
          <t>Address line (redacted)</t>
        </is>
      </c>
      <c r="B9541" s="1608"/>
      <c r="C9541" s="1608"/>
      <c r="D9541" s="1608"/>
      <c r="E9541" s="1608"/>
      <c r="F9541" s="1608"/>
      <c r="G9541" s="1608"/>
      <c r="H9541" s="1608"/>
      <c r="I9541" s="1608"/>
      <c r="J9541" s="25"/>
      <c r="W9541">
        <f t="shared" si="1039"/>
      </c>
      <c r="X9541">
        <f t="shared" si="1040"/>
      </c>
      <c r="Y9541">
        <f t="shared" si="1041"/>
      </c>
      <c r="Z9541">
        <f t="shared" si="1042"/>
      </c>
    </row>
    <row r="9542" spans="1:26">
      <c r="A9542" s="1"/>
      <c r="B9542" s="55"/>
      <c r="J9542" s="25"/>
      <c r="W9542">
        <f t="shared" si="1039"/>
      </c>
      <c r="X9542">
        <f t="shared" si="1040"/>
      </c>
      <c r="Y9542">
        <f t="shared" si="1041"/>
      </c>
      <c r="Z9542">
        <f t="shared" si="1042"/>
      </c>
    </row>
    <row r="9543" spans="1:26">
      <c r="A9543" s="1" t="s">
        <v>5</v>
      </c>
      <c r="J9543" s="25"/>
      <c r="W9543">
        <f t="shared" si="1039"/>
      </c>
      <c r="X9543">
        <f t="shared" si="1040"/>
      </c>
      <c r="Y9543">
        <f t="shared" si="1041"/>
      </c>
      <c r="Z9543">
        <f t="shared" si="1042"/>
      </c>
    </row>
    <row r="9544" spans="1:26">
      <c r="A9544" s="1" t="s">
        <v>6</v>
      </c>
      <c r="J9544" s="25"/>
      <c r="W9544">
        <f t="shared" si="1039"/>
      </c>
      <c r="X9544">
        <f t="shared" si="1040"/>
      </c>
      <c r="Y9544">
        <f t="shared" si="1041"/>
      </c>
      <c r="Z9544">
        <f t="shared" si="1042"/>
      </c>
    </row>
    <row r="9545" spans="1:26" ht="15.75" thickBot="1">
      <c r="A9545" s="1" t="s">
        <v>7</v>
      </c>
      <c r="J9545" s="25"/>
      <c r="W9545">
        <f t="shared" si="1039"/>
      </c>
      <c r="X9545">
        <f t="shared" si="1040"/>
      </c>
      <c r="Y9545">
        <f t="shared" si="1041"/>
      </c>
      <c r="Z9545">
        <f t="shared" si="1042"/>
      </c>
    </row>
    <row r="9546" spans="1:26" ht="24">
      <c r="A9546" s="26" t="s">
        <v>8</v>
      </c>
      <c r="B9546" s="27" t="s">
        <v>9</v>
      </c>
      <c r="C9546" s="27" t="s">
        <v>10</v>
      </c>
      <c r="D9546" s="28" t="s">
        <v>11</v>
      </c>
      <c r="E9546" s="28" t="s">
        <v>12</v>
      </c>
      <c r="F9546" s="28" t="s">
        <v>13</v>
      </c>
      <c r="G9546" s="28" t="s">
        <v>14</v>
      </c>
      <c r="H9546" s="29" t="s">
        <v>15</v>
      </c>
      <c r="I9546" s="30" t="s">
        <v>16</v>
      </c>
      <c r="J9546" s="25"/>
      <c r="W9546">
        <f t="shared" si="1039"/>
      </c>
      <c r="X9546">
        <f t="shared" si="1040"/>
      </c>
      <c r="Y9546">
        <f t="shared" si="1041"/>
      </c>
      <c r="Z9546">
        <f t="shared" si="1042"/>
      </c>
    </row>
    <row r="9547" spans="1:26">
      <c r="A9547" s="57"/>
      <c r="B9547" s="1564" t="s">
        <v>17</v>
      </c>
      <c r="C9547" s="1565"/>
      <c r="D9547" s="9"/>
      <c r="E9547" s="5"/>
      <c r="F9547" s="5"/>
      <c r="G9547" s="5"/>
      <c r="H9547" s="16"/>
      <c r="I9547" s="102"/>
      <c r="J9547" s="25"/>
      <c r="W9547">
        <f t="shared" si="1039"/>
      </c>
      <c r="X9547">
        <f t="shared" si="1040"/>
      </c>
      <c r="Y9547">
        <f t="shared" si="1041"/>
      </c>
      <c r="Z9547">
        <f t="shared" si="1042"/>
      </c>
    </row>
    <row r="9548" spans="1:26">
      <c r="A9548" s="5">
        <v>1</v>
      </c>
      <c r="B9548" s="8" t="s">
        <v>380</v>
      </c>
      <c r="C9548" s="5" t="s">
        <v>381</v>
      </c>
      <c r="D9548" s="5">
        <v>1</v>
      </c>
      <c r="E9548" s="5">
        <v>5</v>
      </c>
      <c r="F9548" s="5">
        <f>+E9548*D9548</f>
      </c>
      <c r="G9548" s="9">
        <f>+E9548*D9548</f>
      </c>
      <c r="H9548" s="5">
        <v>1</v>
      </c>
      <c r="I9548" s="102">
        <f>+H9548*G9548</f>
      </c>
      <c r="J9548" s="25">
        <v>112</v>
      </c>
      <c r="K9548" s="118">
        <f>+H9548-J9548</f>
      </c>
      <c r="L9548">
        <f>+K9548*G9548</f>
      </c>
      <c r="W9548">
        <f t="shared" si="1039"/>
      </c>
      <c r="X9548">
        <f t="shared" si="1040"/>
      </c>
      <c r="Y9548">
        <f t="shared" si="1041"/>
      </c>
      <c r="Z9548">
        <f t="shared" si="1042"/>
      </c>
    </row>
    <row r="9549" spans="1:26" ht="15.75" thickBot="1">
      <c r="A9549" s="5">
        <v>2</v>
      </c>
      <c r="B9549" s="8" t="s">
        <v>273</v>
      </c>
      <c r="C9549" s="5" t="s">
        <v>274</v>
      </c>
      <c r="D9549" s="5">
        <v>1</v>
      </c>
      <c r="E9549" s="5">
        <v>5</v>
      </c>
      <c r="F9549" s="184">
        <f>+E9549*D9549</f>
      </c>
      <c r="G9549" s="185">
        <f>+E9549*D9549</f>
      </c>
      <c r="H9549" s="5">
        <v>1</v>
      </c>
      <c r="I9549" s="102">
        <f>+H9549*G9549</f>
      </c>
      <c r="J9549" s="25">
        <v>112</v>
      </c>
      <c r="K9549" s="118">
        <f>+H9549-J9549</f>
      </c>
      <c r="L9549">
        <f>+K9549*G9549</f>
      </c>
      <c r="W9549">
        <f t="shared" si="1039"/>
      </c>
      <c r="X9549">
        <f t="shared" si="1040"/>
      </c>
      <c r="Y9549">
        <f t="shared" si="1041"/>
      </c>
      <c r="Z9549">
        <f t="shared" si="1042"/>
      </c>
    </row>
    <row r="9550" spans="1:26">
      <c r="A9550" s="5">
        <v>3</v>
      </c>
      <c r="B9550" s="8" t="s">
        <v>414</v>
      </c>
      <c r="C9550" s="5" t="s">
        <v>415</v>
      </c>
      <c r="D9550" s="5">
        <v>1</v>
      </c>
      <c r="E9550" s="335">
        <v>5</v>
      </c>
      <c r="F9550" s="546">
        <f>+E9550*D9550</f>
      </c>
      <c r="G9550" s="547">
        <f>+E9550*D9550</f>
      </c>
      <c r="H9550" s="107">
        <v>1</v>
      </c>
      <c r="I9550" s="102">
        <f>+H9550*G9550</f>
      </c>
      <c r="J9550" s="25">
        <v>112</v>
      </c>
      <c r="K9550" s="118">
        <f>+H9550-J9550</f>
      </c>
      <c r="L9550">
        <f>+K9550*G9550</f>
      </c>
      <c r="W9550">
        <f t="shared" si="1039"/>
      </c>
      <c r="X9550">
        <f t="shared" si="1040"/>
      </c>
      <c r="Y9550">
        <f t="shared" si="1041"/>
      </c>
      <c r="Z9550">
        <f t="shared" si="1042"/>
      </c>
    </row>
    <row r="9551" spans="1:26">
      <c r="A9551" s="5">
        <v>4</v>
      </c>
      <c r="B9551" s="8" t="s">
        <v>414</v>
      </c>
      <c r="C9551" s="5" t="s">
        <v>415</v>
      </c>
      <c r="D9551" s="123">
        <v>1</v>
      </c>
      <c r="E9551" s="335"/>
      <c r="F9551" s="550">
        <v>2</v>
      </c>
      <c r="G9551" s="551">
        <f>+F9551</f>
      </c>
      <c r="H9551" s="107">
        <v>1</v>
      </c>
      <c r="I9551" s="102">
        <f>+H9551*G9551</f>
      </c>
      <c r="J9551" s="25">
        <v>112</v>
      </c>
      <c r="K9551" s="118">
        <f>+H9551-J9551</f>
      </c>
      <c r="L9551">
        <f>+K9551*G9551</f>
      </c>
      <c r="W9551">
        <f t="shared" si="1039"/>
      </c>
      <c r="X9551">
        <f t="shared" si="1040"/>
      </c>
      <c r="Y9551">
        <f t="shared" si="1041"/>
      </c>
      <c r="Z9551">
        <f t="shared" si="1042"/>
      </c>
    </row>
    <row r="9552" spans="1:26" ht="24.75" thickBot="1">
      <c r="A9552" s="5">
        <v>5</v>
      </c>
      <c r="B9552" s="533" t="s">
        <v>2051</v>
      </c>
      <c r="C9552" s="101" t="s">
        <v>1739</v>
      </c>
      <c r="D9552" s="404">
        <v>1</v>
      </c>
      <c r="E9552" s="335"/>
      <c r="F9552" s="552">
        <v>1</v>
      </c>
      <c r="G9552" s="553">
        <v>1</v>
      </c>
      <c r="H9552" s="321" t="s">
        <v>780</v>
      </c>
      <c r="I9552" s="102"/>
      <c r="J9552" s="25"/>
      <c r="K9552" s="118"/>
      <c r="W9552">
        <f t="shared" si="1039"/>
      </c>
      <c r="X9552">
        <f t="shared" si="1040"/>
      </c>
      <c r="Y9552">
        <f t="shared" si="1041"/>
      </c>
      <c r="Z9552">
        <f t="shared" si="1042"/>
      </c>
    </row>
    <row r="9553" spans="1:26">
      <c r="A9553" s="5">
        <v>6</v>
      </c>
      <c r="B9553" s="8" t="s">
        <v>613</v>
      </c>
      <c r="C9553" s="5" t="s">
        <v>614</v>
      </c>
      <c r="D9553" s="5">
        <v>1</v>
      </c>
      <c r="E9553" s="5">
        <v>5</v>
      </c>
      <c r="F9553" s="53">
        <f>+E9553*D9553</f>
      </c>
      <c r="G9553" s="350">
        <f>+E9553*D9553</f>
      </c>
      <c r="H9553" s="5">
        <v>1</v>
      </c>
      <c r="I9553" s="102">
        <f>+H9553*G9553</f>
      </c>
      <c r="J9553" s="25">
        <v>112</v>
      </c>
      <c r="K9553" s="118">
        <f>+H9553-J9553</f>
      </c>
      <c r="L9553">
        <f>+K9553*G9553</f>
      </c>
      <c r="W9553">
        <f t="shared" si="1039"/>
      </c>
      <c r="X9553">
        <f t="shared" si="1040"/>
      </c>
      <c r="Y9553">
        <f t="shared" si="1041"/>
      </c>
      <c r="Z9553">
        <f t="shared" si="1042"/>
      </c>
    </row>
    <row r="9554" spans="1:26" ht="15.75" thickBot="1">
      <c r="A9554" s="5">
        <v>7</v>
      </c>
      <c r="B9554" s="8" t="s">
        <v>1396</v>
      </c>
      <c r="C9554" s="5" t="s">
        <v>1074</v>
      </c>
      <c r="D9554" s="5">
        <v>1</v>
      </c>
      <c r="E9554" s="5">
        <v>5</v>
      </c>
      <c r="F9554" s="184">
        <f>+E9554*D9554</f>
      </c>
      <c r="G9554" s="185">
        <f>+E9554*D9554</f>
      </c>
      <c r="H9554" s="5">
        <v>1</v>
      </c>
      <c r="I9554" s="102">
        <f>+H9554*G9554</f>
      </c>
      <c r="J9554" s="25">
        <v>112</v>
      </c>
      <c r="K9554" s="118">
        <f>+H9554-J9554</f>
      </c>
      <c r="L9554">
        <f>+K9554*G9554</f>
      </c>
      <c r="W9554">
        <f t="shared" si="1039"/>
      </c>
      <c r="X9554">
        <f t="shared" si="1040"/>
      </c>
      <c r="Y9554">
        <f t="shared" si="1041"/>
      </c>
      <c r="Z9554">
        <f t="shared" si="1042"/>
      </c>
    </row>
    <row r="9555" spans="1:26">
      <c r="A9555" s="5">
        <v>8</v>
      </c>
      <c r="B9555" s="8" t="s">
        <v>664</v>
      </c>
      <c r="C9555" s="5" t="s">
        <v>446</v>
      </c>
      <c r="D9555" s="5">
        <v>2</v>
      </c>
      <c r="E9555" s="335">
        <v>5</v>
      </c>
      <c r="F9555" s="546">
        <f>+E9555*D9555</f>
      </c>
      <c r="G9555" s="547">
        <f>+E9555*D9555</f>
      </c>
      <c r="H9555" s="107">
        <v>1</v>
      </c>
      <c r="I9555" s="102">
        <f>+H9555*G9555</f>
      </c>
      <c r="J9555" s="25">
        <v>112</v>
      </c>
      <c r="K9555" s="118">
        <f>+H9555-J9555</f>
      </c>
      <c r="L9555">
        <f>+K9555*G9555</f>
      </c>
      <c r="W9555">
        <f t="shared" si="1039"/>
      </c>
      <c r="X9555">
        <f t="shared" si="1040"/>
      </c>
      <c r="Y9555">
        <f t="shared" si="1041"/>
      </c>
      <c r="Z9555">
        <f t="shared" si="1042"/>
      </c>
    </row>
    <row r="9556" spans="1:26" ht="15.75" thickBot="1">
      <c r="A9556" s="5">
        <v>9</v>
      </c>
      <c r="B9556" s="8" t="s">
        <v>2087</v>
      </c>
      <c r="C9556" s="5" t="s">
        <v>1063</v>
      </c>
      <c r="D9556" s="123"/>
      <c r="E9556" s="335"/>
      <c r="F9556" s="548">
        <v>2</v>
      </c>
      <c r="G9556" s="549">
        <f>+F9556</f>
      </c>
      <c r="H9556" s="321" t="s">
        <v>780</v>
      </c>
      <c r="I9556" s="102"/>
      <c r="J9556" s="25"/>
      <c r="K9556" s="118"/>
      <c r="W9556">
        <f t="shared" si="1039"/>
      </c>
      <c r="X9556">
        <f t="shared" si="1040"/>
      </c>
      <c r="Y9556">
        <f t="shared" si="1041"/>
      </c>
      <c r="Z9556">
        <f t="shared" si="1042"/>
      </c>
    </row>
    <row r="9557" spans="1:26">
      <c r="A9557" s="5">
        <v>10</v>
      </c>
      <c r="B9557" s="8" t="s">
        <v>906</v>
      </c>
      <c r="C9557" s="5" t="s">
        <v>905</v>
      </c>
      <c r="D9557" s="5">
        <v>1</v>
      </c>
      <c r="E9557" s="5">
        <v>5</v>
      </c>
      <c r="F9557" s="53">
        <f>+E9557*D9557</f>
      </c>
      <c r="G9557" s="350">
        <f>+E9557*D9557</f>
      </c>
      <c r="H9557" s="5">
        <v>1</v>
      </c>
      <c r="I9557" s="102">
        <f>+H9557*G9557</f>
      </c>
      <c r="J9557" s="25">
        <v>112</v>
      </c>
      <c r="K9557" s="118">
        <f>+H9557-J9557</f>
      </c>
      <c r="L9557">
        <f>+K9557*G9557</f>
      </c>
      <c r="W9557">
        <f t="shared" si="1039"/>
      </c>
      <c r="X9557">
        <f t="shared" si="1040"/>
      </c>
      <c r="Y9557">
        <f t="shared" si="1041"/>
      </c>
      <c r="Z9557">
        <f t="shared" si="1042"/>
      </c>
    </row>
    <row r="9558" spans="1:26">
      <c r="A9558" s="5"/>
      <c r="B9558" s="1564" t="s">
        <v>300</v>
      </c>
      <c r="C9558" s="1565"/>
      <c r="D9558" s="5"/>
      <c r="E9558" s="5"/>
      <c r="F9558" s="5"/>
      <c r="G9558" s="9"/>
      <c r="H9558" s="5"/>
      <c r="I9558" s="102"/>
      <c r="J9558" s="25"/>
      <c r="K9558" s="118"/>
      <c r="W9558">
        <f t="shared" si="1039"/>
      </c>
      <c r="X9558">
        <f t="shared" si="1040"/>
      </c>
      <c r="Y9558">
        <f t="shared" si="1041"/>
      </c>
      <c r="Z9558">
        <f t="shared" si="1042"/>
      </c>
    </row>
    <row r="9559" spans="1:26">
      <c r="A9559" s="1594">
        <v>11</v>
      </c>
      <c r="B9559" s="17" t="s">
        <v>673</v>
      </c>
      <c r="C9559" s="1648" t="s">
        <v>1408</v>
      </c>
      <c r="D9559" s="5">
        <v>1</v>
      </c>
      <c r="E9559" s="20">
        <v>50</v>
      </c>
      <c r="F9559" s="5">
        <f>+E9559*D9559</f>
      </c>
      <c r="G9559" s="5">
        <f>+E9559*D9559</f>
      </c>
      <c r="H9559" s="1606">
        <v>1</v>
      </c>
      <c r="I9559" s="102"/>
      <c r="J9559" s="25"/>
      <c r="K9559" s="118"/>
      <c r="W9559">
        <f t="shared" si="1039"/>
      </c>
      <c r="X9559">
        <f t="shared" si="1040"/>
      </c>
      <c r="Y9559">
        <f t="shared" si="1041"/>
      </c>
      <c r="Z9559">
        <f t="shared" si="1042"/>
      </c>
    </row>
    <row r="9560" spans="1:26" ht="24">
      <c r="A9560" s="1560"/>
      <c r="B9560" s="17" t="s">
        <v>1312</v>
      </c>
      <c r="C9560" s="1650"/>
      <c r="D9560" s="5">
        <v>1</v>
      </c>
      <c r="E9560" s="20">
        <v>50</v>
      </c>
      <c r="F9560" s="5">
        <f>+E9560*D9560</f>
      </c>
      <c r="G9560" s="5">
        <f>+E9560*D9560</f>
      </c>
      <c r="H9560" s="1561"/>
      <c r="I9560" s="102">
        <f>+H9559</f>
      </c>
      <c r="J9560" s="25">
        <f>6000*18%</f>
      </c>
      <c r="K9560" s="118">
        <f>+H9559-J9560</f>
      </c>
      <c r="L9560" s="118">
        <f>+K9560</f>
      </c>
      <c r="W9560">
        <f t="shared" si="1039"/>
      </c>
      <c r="X9560">
        <f t="shared" si="1040"/>
      </c>
      <c r="Y9560">
        <f t="shared" si="1041"/>
      </c>
      <c r="Z9560">
        <f t="shared" si="1042"/>
      </c>
    </row>
    <row r="9561" spans="1:26">
      <c r="A9561" s="1595"/>
      <c r="B9561" s="17" t="s">
        <v>675</v>
      </c>
      <c r="C9561" s="1649"/>
      <c r="D9561" s="5">
        <v>1</v>
      </c>
      <c r="E9561" s="20">
        <v>50</v>
      </c>
      <c r="F9561" s="5">
        <f>+E9561*D9561</f>
      </c>
      <c r="G9561" s="5">
        <f>+E9561*D9561</f>
      </c>
      <c r="H9561" s="1607"/>
      <c r="I9561" s="102"/>
      <c r="J9561" s="25"/>
      <c r="K9561" s="118"/>
      <c r="W9561">
        <f t="shared" si="1039"/>
      </c>
      <c r="X9561">
        <f t="shared" si="1040"/>
      </c>
      <c r="Y9561">
        <f t="shared" si="1041"/>
      </c>
      <c r="Z9561">
        <f t="shared" si="1042"/>
      </c>
    </row>
    <row r="9562" spans="1:26" ht="24">
      <c r="A9562" s="275">
        <v>12</v>
      </c>
      <c r="B9562" s="8" t="s">
        <v>804</v>
      </c>
      <c r="C9562" s="9" t="s">
        <v>805</v>
      </c>
      <c r="D9562" s="404"/>
      <c r="E9562" s="5"/>
      <c r="F9562" s="5">
        <v>50</v>
      </c>
      <c r="G9562" s="5">
        <f>+F9562</f>
      </c>
      <c r="H9562" s="5">
        <v>1</v>
      </c>
      <c r="I9562" s="102">
        <f>+H9562*G9562</f>
      </c>
      <c r="J9562" s="25">
        <v>3.2</v>
      </c>
      <c r="K9562" s="118">
        <f>+H9562-J9562</f>
      </c>
      <c r="L9562">
        <f>+K9562*G9562</f>
      </c>
      <c r="W9562">
        <f t="shared" si="1039"/>
      </c>
      <c r="X9562">
        <f t="shared" si="1040"/>
      </c>
      <c r="Y9562">
        <f t="shared" si="1041"/>
      </c>
      <c r="Z9562">
        <f t="shared" si="1042"/>
      </c>
    </row>
    <row r="9563" spans="1:26">
      <c r="A9563" s="5"/>
      <c r="B9563" s="1564" t="s">
        <v>539</v>
      </c>
      <c r="C9563" s="1565"/>
      <c r="D9563" s="106"/>
      <c r="E9563" s="106"/>
      <c r="F9563" s="5"/>
      <c r="G9563" s="5"/>
      <c r="H9563" s="5"/>
      <c r="I9563" s="102"/>
      <c r="J9563" s="25"/>
      <c r="K9563" s="118"/>
      <c r="W9563">
        <f t="shared" si="1039"/>
      </c>
      <c r="X9563">
        <f t="shared" si="1040"/>
      </c>
      <c r="Y9563">
        <f t="shared" si="1041"/>
      </c>
      <c r="Z9563">
        <f t="shared" si="1042"/>
      </c>
    </row>
    <row r="9564" spans="1:26" ht="48">
      <c r="A9564" s="5">
        <v>13</v>
      </c>
      <c r="B9564" s="104" t="s">
        <v>531</v>
      </c>
      <c r="C9564" s="105" t="s">
        <v>549</v>
      </c>
      <c r="D9564" s="5">
        <v>1</v>
      </c>
      <c r="E9564" s="5">
        <v>100</v>
      </c>
      <c r="F9564" s="5">
        <f>+E9564*D9564</f>
      </c>
      <c r="G9564" s="9">
        <f>+E9564*D9564</f>
      </c>
      <c r="H9564" s="5">
        <v>1</v>
      </c>
      <c r="I9564" s="102">
        <f>+H9564*G9564</f>
      </c>
      <c r="J9564" s="25">
        <f>50*18%</f>
      </c>
      <c r="K9564" s="118">
        <f>+H9564-J9564</f>
      </c>
      <c r="L9564">
        <f>+K9564*G9564</f>
      </c>
      <c r="W9564">
        <f t="shared" si="1039"/>
      </c>
      <c r="X9564">
        <f t="shared" si="1040"/>
      </c>
      <c r="Y9564">
        <f t="shared" si="1041"/>
      </c>
      <c r="Z9564">
        <f t="shared" si="1042"/>
      </c>
    </row>
    <row r="9565" spans="1:26" ht="48">
      <c r="A9565" s="5">
        <v>14</v>
      </c>
      <c r="B9565" s="15" t="s">
        <v>540</v>
      </c>
      <c r="C9565" s="105" t="s">
        <v>541</v>
      </c>
      <c r="D9565" s="5">
        <v>1</v>
      </c>
      <c r="E9565" s="5">
        <v>100</v>
      </c>
      <c r="F9565" s="5">
        <f>+E9565*D9565</f>
      </c>
      <c r="G9565" s="9">
        <f>+E9565*D9565</f>
      </c>
      <c r="H9565" s="5">
        <v>1</v>
      </c>
      <c r="I9565" s="102">
        <f>+H9565*G9565</f>
      </c>
      <c r="J9565" s="25">
        <v>9</v>
      </c>
      <c r="K9565" s="118">
        <f>+H9565-J9565</f>
      </c>
      <c r="L9565">
        <f>+K9565*G9565</f>
      </c>
      <c r="W9565">
        <f t="shared" si="1039"/>
      </c>
      <c r="X9565">
        <f t="shared" si="1040"/>
      </c>
      <c r="Y9565">
        <f t="shared" si="1041"/>
      </c>
      <c r="Z9565">
        <f t="shared" si="1042"/>
      </c>
    </row>
    <row r="9566" spans="1:26" ht="36">
      <c r="A9566" s="5">
        <v>15</v>
      </c>
      <c r="B9566" s="104" t="s">
        <v>544</v>
      </c>
      <c r="C9566" s="105" t="s">
        <v>545</v>
      </c>
      <c r="D9566" s="5">
        <v>1</v>
      </c>
      <c r="E9566" s="5">
        <v>100</v>
      </c>
      <c r="F9566" s="5">
        <f>+E9566*D9566</f>
      </c>
      <c r="G9566" s="9">
        <f>+E9566*D9566</f>
      </c>
      <c r="H9566" s="5">
        <v>1</v>
      </c>
      <c r="I9566" s="102">
        <f>+H9566*G9566</f>
      </c>
      <c r="J9566" s="25">
        <v>9</v>
      </c>
      <c r="K9566" s="118">
        <f>+H9566-J9566</f>
      </c>
      <c r="L9566">
        <f>+K9566*G9566</f>
      </c>
      <c r="W9566">
        <f t="shared" si="1039"/>
      </c>
      <c r="X9566">
        <f t="shared" si="1040"/>
      </c>
      <c r="Y9566">
        <f t="shared" si="1041"/>
      </c>
      <c r="Z9566">
        <f t="shared" si="1042"/>
      </c>
    </row>
    <row r="9567" spans="1:26">
      <c r="A9567" s="5"/>
      <c r="B9567" s="1564" t="s">
        <v>550</v>
      </c>
      <c r="C9567" s="1565"/>
      <c r="D9567" s="5"/>
      <c r="E9567" s="5"/>
      <c r="F9567" s="5"/>
      <c r="G9567" s="5"/>
      <c r="H9567" s="5"/>
      <c r="I9567" s="102"/>
      <c r="J9567" s="25"/>
      <c r="K9567" s="118"/>
      <c r="W9567">
        <f t="shared" si="1039"/>
      </c>
      <c r="X9567">
        <f t="shared" si="1040"/>
      </c>
      <c r="Y9567">
        <f t="shared" si="1041"/>
      </c>
      <c r="Z9567">
        <f t="shared" si="1042"/>
      </c>
    </row>
    <row r="9568" spans="1:26" ht="36">
      <c r="A9568" s="19">
        <v>16</v>
      </c>
      <c r="B9568" s="18" t="s">
        <v>1823</v>
      </c>
      <c r="C9568" s="416" t="s">
        <v>1879</v>
      </c>
      <c r="D9568" s="19">
        <v>1</v>
      </c>
      <c r="E9568" s="19">
        <v>30</v>
      </c>
      <c r="F9568" s="5">
        <f>+E9568*D9568</f>
      </c>
      <c r="G9568" s="9">
        <f>+E9568*D9568</f>
      </c>
      <c r="H9568" s="19">
        <v>1</v>
      </c>
      <c r="I9568" s="102">
        <f>+H9568*G9568</f>
      </c>
      <c r="J9568" s="25">
        <v>18</v>
      </c>
      <c r="K9568" s="118">
        <f>+H9568-J9568</f>
      </c>
      <c r="L9568">
        <f>+K9568*G9568</f>
      </c>
      <c r="W9568">
        <f t="shared" si="1039"/>
      </c>
      <c r="X9568">
        <f t="shared" si="1040"/>
      </c>
      <c r="Y9568">
        <f t="shared" si="1041"/>
      </c>
      <c r="Z9568">
        <f t="shared" si="1042"/>
      </c>
    </row>
    <row r="9569" spans="1:26" ht="60">
      <c r="A9569" s="19">
        <v>17</v>
      </c>
      <c r="B9569" s="18" t="s">
        <v>425</v>
      </c>
      <c r="C9569" s="15" t="s">
        <v>426</v>
      </c>
      <c r="D9569" s="19">
        <v>1</v>
      </c>
      <c r="E9569" s="19">
        <v>30</v>
      </c>
      <c r="F9569" s="5">
        <f>+E9569*D9569</f>
      </c>
      <c r="G9569" s="9">
        <f>+E9569*D9569</f>
      </c>
      <c r="H9569" s="19">
        <v>1</v>
      </c>
      <c r="I9569" s="102">
        <f>+H9569*G9569</f>
      </c>
      <c r="J9569" s="25">
        <v>18</v>
      </c>
      <c r="K9569" s="118">
        <f>+H9569-J9569</f>
      </c>
      <c r="L9569">
        <f>+K9569*G9569</f>
      </c>
      <c r="W9569">
        <f t="shared" si="1039"/>
      </c>
      <c r="X9569">
        <f t="shared" si="1040"/>
      </c>
      <c r="Y9569">
        <f t="shared" si="1041"/>
      </c>
      <c r="Z9569">
        <f t="shared" si="1042"/>
      </c>
    </row>
    <row r="9570" spans="1:26">
      <c r="A9570" s="107"/>
      <c r="B9570" s="1564" t="s">
        <v>766</v>
      </c>
      <c r="C9570" s="1565"/>
      <c r="D9570" s="53"/>
      <c r="E9570" s="53"/>
      <c r="F9570" s="53"/>
      <c r="G9570" s="53"/>
      <c r="H9570" s="53"/>
      <c r="I9570" s="525"/>
      <c r="J9570" s="25"/>
      <c r="K9570" s="118"/>
      <c r="W9570">
        <f t="shared" si="1039"/>
      </c>
      <c r="X9570">
        <f t="shared" si="1040"/>
      </c>
      <c r="Y9570">
        <f t="shared" si="1041"/>
      </c>
      <c r="Z9570">
        <f t="shared" si="1042"/>
      </c>
    </row>
    <row r="9571" spans="1:26">
      <c r="A9571" s="275">
        <v>18</v>
      </c>
      <c r="B9571" s="8" t="s">
        <v>1109</v>
      </c>
      <c r="C9571" s="5" t="s">
        <v>1108</v>
      </c>
      <c r="D9571" s="5">
        <v>2</v>
      </c>
      <c r="E9571" s="5">
        <v>50</v>
      </c>
      <c r="F9571" s="5">
        <f>+E9571*D9571</f>
      </c>
      <c r="G9571" s="9">
        <f>+E9571*D9571</f>
      </c>
      <c r="H9571" s="5">
        <v>1</v>
      </c>
      <c r="I9571" s="102">
        <f>+H9571*G9571</f>
      </c>
      <c r="J9571" s="25">
        <v>3.2</v>
      </c>
      <c r="K9571" s="118">
        <f>+H9571-J9571</f>
      </c>
      <c r="L9571">
        <f>+K9571*G9571</f>
      </c>
      <c r="W9571">
        <f t="shared" si="1039"/>
      </c>
      <c r="X9571">
        <f t="shared" si="1040"/>
      </c>
      <c r="Y9571">
        <f t="shared" si="1041"/>
      </c>
      <c r="Z9571">
        <f t="shared" si="1042"/>
      </c>
    </row>
    <row r="9572" spans="1:26">
      <c r="A9572" s="107"/>
      <c r="B9572" s="1564" t="s">
        <v>18</v>
      </c>
      <c r="C9572" s="1565"/>
      <c r="D9572" s="53"/>
      <c r="E9572" s="53"/>
      <c r="F9572" s="53"/>
      <c r="G9572" s="53"/>
      <c r="H9572" s="53"/>
      <c r="I9572" s="525"/>
      <c r="J9572" s="25"/>
      <c r="K9572" s="118"/>
      <c r="W9572">
        <f t="shared" si="1039"/>
      </c>
      <c r="X9572">
        <f t="shared" si="1040"/>
      </c>
      <c r="Y9572">
        <f t="shared" si="1041"/>
      </c>
      <c r="Z9572">
        <f t="shared" si="1042"/>
      </c>
    </row>
    <row r="9573" spans="1:26">
      <c r="A9573" s="5">
        <v>19</v>
      </c>
      <c r="B9573" s="15" t="s">
        <v>2052</v>
      </c>
      <c r="C9573" s="5" t="s">
        <v>1729</v>
      </c>
      <c r="D9573" s="19">
        <v>1</v>
      </c>
      <c r="E9573" s="16">
        <v>6</v>
      </c>
      <c r="F9573" s="5">
        <v>5</v>
      </c>
      <c r="G9573" s="9">
        <v>5</v>
      </c>
      <c r="H9573" s="5">
        <v>1</v>
      </c>
      <c r="I9573" s="102">
        <f>+H9573*G9573</f>
      </c>
      <c r="J9573" s="25">
        <v>112</v>
      </c>
      <c r="K9573" s="118">
        <f>+H9573-J9573</f>
      </c>
      <c r="L9573">
        <f>+K9573*G9573</f>
      </c>
      <c r="W9573">
        <f t="shared" si="1039"/>
      </c>
      <c r="X9573">
        <f t="shared" si="1040"/>
      </c>
      <c r="Y9573">
        <f t="shared" si="1041"/>
      </c>
      <c r="Z9573">
        <f t="shared" si="1042"/>
      </c>
    </row>
    <row r="9574" spans="1:26">
      <c r="A9574" s="107">
        <v>20</v>
      </c>
      <c r="B9574" s="15" t="s">
        <v>2052</v>
      </c>
      <c r="C9574" s="5" t="s">
        <v>1729</v>
      </c>
      <c r="D9574" s="53"/>
      <c r="E9574" s="53"/>
      <c r="F9574" s="53">
        <v>1</v>
      </c>
      <c r="G9574" s="53">
        <v>1</v>
      </c>
      <c r="H9574" s="312" t="s">
        <v>780</v>
      </c>
      <c r="I9574" s="525"/>
      <c r="J9574" s="25"/>
      <c r="K9574" s="118"/>
      <c r="W9574">
        <f t="shared" si="1039"/>
      </c>
      <c r="X9574">
        <f t="shared" si="1040"/>
      </c>
      <c r="Y9574">
        <f t="shared" si="1041"/>
      </c>
      <c r="Z9574">
        <f t="shared" si="1042"/>
      </c>
    </row>
    <row r="9575" spans="1:26">
      <c r="A9575" s="5">
        <v>21</v>
      </c>
      <c r="B9575" s="8" t="s">
        <v>400</v>
      </c>
      <c r="C9575" s="101" t="s">
        <v>1726</v>
      </c>
      <c r="D9575" s="19">
        <v>1</v>
      </c>
      <c r="E9575" s="5">
        <v>4</v>
      </c>
      <c r="F9575" s="5">
        <f>+E9575*D9575</f>
      </c>
      <c r="G9575" s="9">
        <f>+E9575*D9575</f>
      </c>
      <c r="H9575" s="16">
        <v>1</v>
      </c>
      <c r="I9575" s="102">
        <f>+H9575*G9575</f>
      </c>
      <c r="J9575" s="25">
        <v>112</v>
      </c>
      <c r="K9575" s="118">
        <f>+H9575-J9575</f>
      </c>
      <c r="L9575">
        <f>+K9575*G9575</f>
      </c>
      <c r="W9575">
        <f t="shared" si="1039"/>
      </c>
      <c r="X9575">
        <f t="shared" si="1040"/>
      </c>
      <c r="Y9575">
        <f t="shared" si="1041"/>
      </c>
      <c r="Z9575">
        <f t="shared" si="1042"/>
      </c>
    </row>
    <row r="9576" spans="1:26">
      <c r="A9576" s="107"/>
      <c r="B9576" s="1564" t="s">
        <v>604</v>
      </c>
      <c r="C9576" s="1565"/>
      <c r="D9576" s="53"/>
      <c r="E9576" s="53"/>
      <c r="F9576" s="5"/>
      <c r="G9576" s="9"/>
      <c r="H9576" s="53"/>
      <c r="I9576" s="102"/>
      <c r="J9576" s="25"/>
      <c r="K9576" s="118"/>
      <c r="W9576">
        <f t="shared" si="1039"/>
      </c>
      <c r="X9576">
        <f t="shared" si="1040"/>
      </c>
      <c r="Y9576">
        <f t="shared" si="1041"/>
      </c>
      <c r="Z9576">
        <f t="shared" si="1042"/>
      </c>
    </row>
    <row r="9577" spans="1:26" ht="24">
      <c r="A9577" s="5">
        <v>22</v>
      </c>
      <c r="B9577" s="106" t="s">
        <v>628</v>
      </c>
      <c r="C9577" s="15" t="s">
        <v>629</v>
      </c>
      <c r="D9577" s="5">
        <v>1</v>
      </c>
      <c r="E9577" s="5">
        <v>10</v>
      </c>
      <c r="F9577" s="5">
        <f>+E9577*D9577</f>
      </c>
      <c r="G9577" s="9">
        <f>+E9577*D9577</f>
      </c>
      <c r="H9577" s="9">
        <v>1</v>
      </c>
      <c r="I9577" s="102">
        <f>+H9577*G9577</f>
      </c>
      <c r="J9577" s="25">
        <v>112</v>
      </c>
      <c r="K9577" s="118">
        <f>+H9577-J9577</f>
      </c>
      <c r="L9577">
        <f>+K9577*G9577</f>
      </c>
      <c r="W9577">
        <f t="shared" si="1039"/>
      </c>
      <c r="X9577">
        <f t="shared" si="1040"/>
      </c>
      <c r="Y9577">
        <f t="shared" si="1041"/>
      </c>
      <c r="Z9577">
        <f t="shared" si="1042"/>
      </c>
    </row>
    <row r="9578" spans="1:26" ht="21">
      <c r="A9578" s="554">
        <v>23</v>
      </c>
      <c r="B9578" s="251" t="s">
        <v>2088</v>
      </c>
      <c r="C9578" s="252"/>
      <c r="D9578" s="556"/>
      <c r="E9578" s="91"/>
      <c r="F9578" s="91">
        <v>5</v>
      </c>
      <c r="G9578" s="92">
        <f>+F9578</f>
      </c>
      <c r="H9578" s="555" t="s">
        <v>780</v>
      </c>
      <c r="I9578" s="250"/>
      <c r="J9578" s="25"/>
      <c r="W9578">
        <f t="shared" si="1039"/>
      </c>
      <c r="X9578">
        <f t="shared" si="1040"/>
      </c>
      <c r="Y9578">
        <f t="shared" si="1041"/>
      </c>
      <c r="Z9578">
        <f t="shared" si="1042"/>
      </c>
    </row>
    <row r="9579" spans="1:26">
      <c r="A9579" s="57"/>
      <c r="B9579" s="1568" t="s">
        <v>2229</v>
      </c>
      <c r="C9579" s="1569"/>
      <c r="D9579" s="5"/>
      <c r="E9579" s="5"/>
      <c r="F9579" s="7"/>
      <c r="G9579" s="5"/>
      <c r="H9579" s="5"/>
      <c r="I9579" s="102"/>
      <c r="J9579" s="25"/>
      <c r="W9579">
        <f t="shared" si="1039"/>
      </c>
      <c r="X9579">
        <f t="shared" si="1040"/>
      </c>
      <c r="Y9579">
        <f t="shared" si="1041"/>
      </c>
      <c r="Z9579">
        <f t="shared" si="1042"/>
      </c>
    </row>
    <row r="9580" spans="1:26">
      <c r="A9580" s="57"/>
      <c r="B9580" s="1570"/>
      <c r="C9580" s="1571"/>
      <c r="D9580" s="184"/>
      <c r="E9580" s="184"/>
      <c r="F9580" s="184"/>
      <c r="G9580" s="184"/>
      <c r="H9580" s="184"/>
      <c r="I9580" s="108"/>
      <c r="J9580" s="25"/>
      <c r="W9580">
        <f t="shared" si="1039"/>
      </c>
      <c r="X9580">
        <f t="shared" si="1040"/>
      </c>
      <c r="Y9580">
        <f t="shared" si="1041"/>
      </c>
      <c r="Z9580">
        <f t="shared" si="1042"/>
      </c>
    </row>
    <row r="9581" spans="1:26" ht="15.75" thickBot="1">
      <c r="A9581" s="33"/>
      <c r="B9581" s="10"/>
      <c r="C9581" s="10"/>
      <c r="D9581" s="109"/>
      <c r="E9581" s="109"/>
      <c r="F9581" s="109"/>
      <c r="G9581" s="109"/>
      <c r="H9581" s="109"/>
      <c r="I9581" s="110"/>
      <c r="J9581" s="25"/>
      <c r="W9581">
        <f t="shared" si="1039"/>
      </c>
      <c r="X9581">
        <f t="shared" si="1040"/>
      </c>
      <c r="Y9581">
        <f t="shared" si="1041"/>
      </c>
      <c r="Z9581">
        <f t="shared" si="1042"/>
      </c>
    </row>
    <row r="9582" spans="1:26">
      <c r="A9582" s="33"/>
      <c r="B9582" s="10"/>
      <c r="C9582" s="10"/>
      <c r="D9582" s="91"/>
      <c r="E9582" s="91"/>
      <c r="F9582" s="91"/>
      <c r="G9582" s="92" t="s">
        <v>19</v>
      </c>
      <c r="H9582" s="91"/>
      <c r="I9582" s="111">
        <f>SUM(I9547:I9581)</f>
      </c>
      <c r="J9582" s="25"/>
      <c r="L9582">
        <f>SUM(L9547:L9581)</f>
      </c>
      <c r="W9582">
        <f t="shared" si="1039"/>
      </c>
      <c r="X9582">
        <f t="shared" si="1040"/>
      </c>
      <c r="Y9582">
        <f t="shared" si="1041"/>
      </c>
      <c r="Z9582">
        <f t="shared" si="1042"/>
      </c>
    </row>
    <row r="9583" spans="1:26" ht="21">
      <c r="A9583" s="33"/>
      <c r="B9583" s="216"/>
      <c r="C9583" s="69"/>
      <c r="D9583" s="91"/>
      <c r="E9583" s="91"/>
      <c r="F9583" s="91"/>
      <c r="G9583" s="92"/>
      <c r="H9583" s="91"/>
      <c r="I9583" s="155"/>
      <c r="J9583" s="25"/>
      <c r="W9583">
        <f t="shared" si="1039"/>
      </c>
      <c r="X9583">
        <f t="shared" si="1040"/>
      </c>
      <c r="Y9583">
        <f t="shared" si="1041"/>
      </c>
      <c r="Z9583">
        <f t="shared" si="1042"/>
      </c>
    </row>
    <row r="9584" spans="1:26">
      <c r="A9584" s="33"/>
      <c r="B9584" s="10"/>
      <c r="C9584" s="253" t="s">
        <v>490</v>
      </c>
      <c r="D9584" s="253"/>
      <c r="E9584" s="253"/>
      <c r="F9584" s="253" t="s">
        <v>431</v>
      </c>
      <c r="G9584" s="253" t="s">
        <v>491</v>
      </c>
      <c r="H9584" s="112">
        <v>1</v>
      </c>
      <c r="I9584" s="61">
        <f>+L9582*H9584</f>
      </c>
      <c r="J9584" s="25"/>
      <c r="W9584">
        <f t="shared" si="1039"/>
      </c>
      <c r="X9584">
        <f t="shared" si="1040"/>
      </c>
      <c r="Y9584">
        <f t="shared" si="1041"/>
      </c>
      <c r="Z9584">
        <f t="shared" si="1042"/>
      </c>
    </row>
    <row r="9585" spans="1:26" ht="15.75" thickBot="1">
      <c r="A9585" s="33"/>
      <c r="B9585" s="11" t="s">
        <v>20</v>
      </c>
      <c r="C9585" s="35"/>
      <c r="D9585" s="35"/>
      <c r="E9585" s="35"/>
      <c r="F9585" s="173"/>
      <c r="G9585" s="173"/>
      <c r="H9585" s="173"/>
      <c r="I9585" s="174"/>
      <c r="J9585" s="25"/>
      <c r="W9585">
        <f t="shared" si="1039"/>
      </c>
      <c r="X9585">
        <f t="shared" si="1040"/>
      </c>
      <c r="Y9585">
        <f t="shared" si="1041"/>
      </c>
      <c r="Z9585">
        <f t="shared" si="1042"/>
      </c>
    </row>
    <row r="9586" spans="1:26" ht="15.75" thickBot="1">
      <c r="A9586" s="37"/>
      <c r="B9586" s="38"/>
      <c r="C9586" s="39" t="s">
        <v>21</v>
      </c>
      <c r="D9586" s="40">
        <f>SUM(D9547:D9585)</f>
      </c>
      <c r="E9586" s="41">
        <f>IF(H9586=I9586,"OK","NO")</f>
      </c>
      <c r="F9586" s="40">
        <f>SUM(F9547:F9585)</f>
      </c>
      <c r="G9586" s="40">
        <f>SUM(G9547:G9585)</f>
      </c>
      <c r="H9586" s="526">
        <f>SUMPRODUCT(F9547:F9581,H9547:H9581)</f>
      </c>
      <c r="I9586" s="43">
        <f>SUMPRODUCT(I9582-I9584)+I9585</f>
      </c>
      <c r="J9586" s="25">
        <f>184-170</f>
      </c>
      <c r="W9586">
        <f t="shared" si="1039"/>
      </c>
      <c r="X9586">
        <f t="shared" si="1040"/>
      </c>
      <c r="Y9586">
        <f t="shared" si="1041"/>
      </c>
      <c r="Z9586">
        <f t="shared" si="1042"/>
      </c>
    </row>
    <row r="9587" spans="1:26" ht="15.75" thickBot="1">
      <c r="A9587" s="44"/>
      <c r="B9587" s="116"/>
      <c r="C9587" s="45"/>
      <c r="D9587" s="45"/>
      <c r="E9587" s="45"/>
      <c r="F9587" s="45"/>
      <c r="G9587" s="45"/>
      <c r="H9587" s="46"/>
      <c r="I9587" s="47"/>
      <c r="J9587" s="25"/>
      <c r="W9587">
        <f t="shared" si="1039"/>
      </c>
      <c r="X9587">
        <f t="shared" si="1040"/>
      </c>
      <c r="Y9587">
        <f t="shared" si="1041"/>
      </c>
      <c r="Z9587">
        <f t="shared" si="1042"/>
      </c>
    </row>
    <row r="9588" spans="1:26">
      <c r="A9588" s="12" t="s">
        <v>23</v>
      </c>
      <c r="B9588" s="12"/>
      <c r="C9588" s="12"/>
      <c r="D9588" s="13"/>
      <c r="E9588" s="14" t="s">
        <v>301</v>
      </c>
      <c r="F9588" s="14"/>
      <c r="G9588" s="14"/>
      <c r="H9588" s="2"/>
      <c r="I9588" s="12"/>
      <c r="J9588" s="25"/>
      <c r="W9588">
        <f t="shared" si="1039"/>
      </c>
      <c r="X9588">
        <f t="shared" si="1040"/>
      </c>
      <c r="Y9588">
        <f t="shared" si="1041"/>
      </c>
      <c r="Z9588">
        <f t="shared" si="1042"/>
      </c>
    </row>
    <row r="9589" spans="1:26">
      <c r="W9589">
        <f t="shared" si="1039"/>
      </c>
      <c r="X9589">
        <f t="shared" si="1040"/>
      </c>
      <c r="Y9589">
        <f t="shared" si="1041"/>
      </c>
      <c r="Z9589">
        <f t="shared" si="1042"/>
      </c>
    </row>
    <row r="9590" spans="1:26">
      <c r="W9590">
        <f t="shared" si="1039"/>
      </c>
      <c r="X9590">
        <f t="shared" si="1040"/>
      </c>
      <c r="Y9590">
        <f t="shared" si="1041"/>
      </c>
      <c r="Z9590">
        <f t="shared" si="1042"/>
      </c>
    </row>
    <row r="9591" spans="1:26">
      <c r="W9591">
        <f t="shared" si="1039"/>
      </c>
      <c r="X9591">
        <f t="shared" si="1040"/>
      </c>
      <c r="Y9591">
        <f t="shared" si="1041"/>
      </c>
      <c r="Z9591">
        <f t="shared" si="1042"/>
      </c>
    </row>
    <row r="9592" spans="1:26">
      <c r="W9592">
        <f t="shared" si="1039"/>
      </c>
      <c r="X9592">
        <f t="shared" si="1040"/>
      </c>
      <c r="Y9592">
        <f t="shared" si="1041"/>
      </c>
      <c r="Z9592">
        <f t="shared" si="1042"/>
      </c>
    </row>
    <row r="9593" spans="1:26">
      <c r="A9593" s="1562" t="s">
        <v>0</v>
      </c>
      <c r="B9593" s="1562"/>
      <c r="C9593" s="1562"/>
      <c r="D9593" s="1562"/>
      <c r="E9593" s="1562"/>
      <c r="F9593" s="1562"/>
      <c r="G9593" s="1562"/>
      <c r="H9593" s="1562"/>
      <c r="I9593" s="1562"/>
      <c r="W9593">
        <f t="shared" si="1039"/>
      </c>
      <c r="X9593">
        <f t="shared" si="1040"/>
      </c>
      <c r="Y9593">
        <f t="shared" si="1041"/>
      </c>
      <c r="Z9593">
        <f t="shared" si="1042"/>
      </c>
    </row>
    <row r="9594" spans="1:26">
      <c r="W9594">
        <f t="shared" si="1039"/>
      </c>
      <c r="X9594">
        <f t="shared" si="1040"/>
      </c>
      <c r="Y9594">
        <f t="shared" si="1041"/>
      </c>
      <c r="Z9594">
        <f t="shared" si="1042"/>
      </c>
    </row>
    <row r="9595" spans="1:26">
      <c r="A9595" s="1" t="s">
        <v>1</v>
      </c>
      <c r="B9595" s="1"/>
      <c r="G9595" s="495" t="s">
        <v>2</v>
      </c>
      <c r="H9595" s="3" t="s">
        <v>2086</v>
      </c>
      <c r="W9595">
        <f t="shared" si="1039"/>
      </c>
      <c r="X9595">
        <f t="shared" si="1040"/>
      </c>
      <c r="Y9595">
        <f t="shared" si="1041"/>
      </c>
      <c r="Z9595">
        <f t="shared" si="1042"/>
      </c>
    </row>
    <row r="9596" spans="1:26">
      <c r="A9596" s="22" t="inlineStr">
        <is>
          <t>ATTN: Contact-005</t>
        </is>
      </c>
      <c r="B9596" s="1"/>
      <c r="F9596" s="4"/>
      <c r="G9596" s="496" t="s">
        <v>1440</v>
      </c>
      <c r="H9596" s="582" t="s">
        <v>261</v>
      </c>
      <c r="K9596" t="s">
        <v>2228</v>
      </c>
      <c r="W9596">
        <f t="shared" si="1039"/>
      </c>
      <c r="X9596">
        <f t="shared" si="1040"/>
      </c>
      <c r="Y9596">
        <f t="shared" si="1041"/>
      </c>
      <c r="Z9596">
        <f t="shared" si="1042"/>
      </c>
    </row>
    <row r="9597" spans="1:26">
      <c r="A9597" s="1" t="inlineStr">
        <is>
          <t>Dealer-112</t>
        </is>
      </c>
      <c r="B9597" s="1"/>
      <c r="W9597">
        <f t="shared" si="1039"/>
      </c>
      <c r="X9597">
        <f t="shared" si="1040"/>
      </c>
      <c r="Y9597">
        <f t="shared" si="1041"/>
      </c>
      <c r="Z9597">
        <f t="shared" si="1042"/>
      </c>
    </row>
    <row r="9598" spans="1:26">
      <c r="A9598" s="1" t="inlineStr">
        <is>
          <t>Address line (redacted)</t>
        </is>
      </c>
      <c r="B9598" s="1"/>
      <c r="D9598" s="85"/>
      <c r="E9598" s="85"/>
      <c r="F9598" s="85"/>
      <c r="G9598" s="85"/>
      <c r="H9598" s="85"/>
      <c r="W9598">
        <f t="shared" si="1039"/>
      </c>
      <c r="X9598">
        <f t="shared" si="1040"/>
      </c>
      <c r="Y9598">
        <f t="shared" si="1041"/>
      </c>
      <c r="Z9598">
        <f t="shared" si="1042"/>
      </c>
    </row>
    <row r="9599" spans="1:26">
      <c r="A9599" s="22" t="inlineStr">
        <is>
          <t>Address line (redacted)</t>
        </is>
      </c>
      <c r="B9599" s="86"/>
      <c r="D9599" s="85"/>
      <c r="E9599" s="85"/>
      <c r="F9599" s="85"/>
      <c r="G9599" s="85"/>
      <c r="H9599" s="85"/>
      <c r="W9599">
        <f t="shared" si="1039"/>
      </c>
      <c r="X9599">
        <f t="shared" si="1040"/>
      </c>
      <c r="Y9599">
        <f t="shared" si="1041"/>
      </c>
      <c r="Z9599">
        <f t="shared" si="1042"/>
      </c>
    </row>
    <row r="9600" spans="1:26">
      <c r="A9600" s="49" t="s">
        <v>4</v>
      </c>
      <c r="B9600" s="87" t="inlineStr">
        <is>
          <t>GSTIN-MASKED</t>
        </is>
      </c>
      <c r="W9600">
        <f t="shared" si="1039"/>
      </c>
      <c r="X9600">
        <f t="shared" si="1040"/>
      </c>
      <c r="Y9600">
        <f t="shared" si="1041"/>
      </c>
      <c r="Z9600">
        <f t="shared" si="1042"/>
      </c>
    </row>
    <row r="9601" spans="1:26">
      <c r="A9601" s="1" t="s">
        <v>5</v>
      </c>
      <c r="W9601">
        <f t="shared" si="1039"/>
      </c>
      <c r="X9601">
        <f t="shared" si="1040"/>
      </c>
      <c r="Y9601">
        <f t="shared" si="1041"/>
      </c>
      <c r="Z9601">
        <f t="shared" si="1042"/>
      </c>
    </row>
    <row r="9602" spans="1:26">
      <c r="A9602" s="1" t="s">
        <v>6</v>
      </c>
      <c r="W9602">
        <f t="shared" si="1039"/>
      </c>
      <c r="X9602">
        <f t="shared" si="1040"/>
      </c>
      <c r="Y9602">
        <f t="shared" si="1041"/>
      </c>
      <c r="Z9602">
        <f t="shared" si="1042"/>
      </c>
    </row>
    <row r="9603" spans="1:26">
      <c r="A9603" s="1" t="s">
        <v>7</v>
      </c>
      <c r="W9603">
        <f t="shared" si="1039"/>
      </c>
      <c r="X9603">
        <f t="shared" si="1040"/>
      </c>
      <c r="Y9603">
        <f t="shared" si="1041"/>
      </c>
      <c r="Z9603">
        <f t="shared" si="1042"/>
      </c>
    </row>
    <row r="9604" spans="1:26" ht="24">
      <c r="A9604" s="88" t="s">
        <v>8</v>
      </c>
      <c r="B9604" s="89" t="s">
        <v>9</v>
      </c>
      <c r="C9604" s="89" t="s">
        <v>10</v>
      </c>
      <c r="D9604" s="34" t="s">
        <v>11</v>
      </c>
      <c r="E9604" s="34" t="s">
        <v>12</v>
      </c>
      <c r="F9604" s="34" t="s">
        <v>13</v>
      </c>
      <c r="G9604" s="34" t="s">
        <v>14</v>
      </c>
      <c r="H9604" s="88" t="s">
        <v>15</v>
      </c>
      <c r="I9604" s="90" t="s">
        <v>16</v>
      </c>
      <c r="W9604">
        <f t="shared" ref="W9604:W9667" si="1043">IF(LEFT($H9604&amp;"",5)="2019-",$H9604,W9603)</f>
      </c>
      <c r="X9604">
        <f t="shared" ref="X9604:X9667" si="1044">IF($W9604="",0,IF(COUNTIF($AB$2:$AB$80,$W9604)&gt;0,1,0))</f>
      </c>
      <c r="Y9604">
        <f t="shared" ref="Y9604:Y9667" si="1045">IF($C9604="","",UPPER(TRIM(IFERROR(LEFT($C9604&amp;"",FIND("/",$C9604&amp;"")-1),$C9604&amp;""))))</f>
      </c>
      <c r="Z9604">
        <f t="shared" ref="Z9604:Z9667" si="1046">IFERROR(IF(ISNUMBER($G9604),$G9604,0),0)</f>
      </c>
    </row>
    <row r="9605" spans="1:26">
      <c r="A9605" s="5"/>
      <c r="B9605" s="1563" t="s">
        <v>18</v>
      </c>
      <c r="C9605" s="1563"/>
      <c r="D9605" s="5"/>
      <c r="E9605" s="5"/>
      <c r="F9605" s="5"/>
      <c r="G9605" s="6"/>
      <c r="H9605" s="5"/>
      <c r="I9605" s="183"/>
      <c r="W9605">
        <f t="shared" si="1043"/>
      </c>
      <c r="X9605">
        <f t="shared" si="1044"/>
      </c>
      <c r="Y9605">
        <f t="shared" si="1045"/>
      </c>
      <c r="Z9605">
        <f t="shared" si="1046"/>
      </c>
    </row>
    <row r="9606" spans="1:26">
      <c r="A9606" s="5">
        <v>1</v>
      </c>
      <c r="B9606" s="8" t="s">
        <v>2065</v>
      </c>
      <c r="C9606" s="5" t="s">
        <v>2066</v>
      </c>
      <c r="D9606" s="5">
        <v>1</v>
      </c>
      <c r="E9606" s="5">
        <v>5</v>
      </c>
      <c r="F9606" s="5">
        <f>+E9606*D9606</f>
      </c>
      <c r="G9606" s="6">
        <f>+E9606*D9606</f>
      </c>
      <c r="H9606" s="5">
        <v>1</v>
      </c>
      <c r="I9606" s="183">
        <f>+H9606*G9606</f>
      </c>
      <c r="J9606">
        <f>+H9606*G9606</f>
      </c>
      <c r="W9606">
        <f t="shared" si="1043"/>
      </c>
      <c r="X9606">
        <f t="shared" si="1044"/>
      </c>
      <c r="Y9606">
        <f t="shared" si="1045"/>
      </c>
      <c r="Z9606">
        <f t="shared" si="1046"/>
      </c>
    </row>
    <row r="9607" spans="1:26">
      <c r="A9607" s="5">
        <v>2</v>
      </c>
      <c r="B9607" s="8" t="s">
        <v>273</v>
      </c>
      <c r="C9607" s="5" t="s">
        <v>274</v>
      </c>
      <c r="D9607" s="5">
        <v>2</v>
      </c>
      <c r="E9607" s="5">
        <v>5</v>
      </c>
      <c r="F9607" s="5">
        <f>+E9607*D9607</f>
      </c>
      <c r="G9607" s="6">
        <f>+E9607*D9607</f>
      </c>
      <c r="H9607" s="5">
        <v>1</v>
      </c>
      <c r="I9607" s="183">
        <f>+H9607*G9607</f>
      </c>
      <c r="J9607">
        <f>+H9607*G9607</f>
      </c>
      <c r="W9607">
        <f t="shared" si="1043"/>
      </c>
      <c r="X9607">
        <f t="shared" si="1044"/>
      </c>
      <c r="Y9607">
        <f t="shared" si="1045"/>
      </c>
      <c r="Z9607">
        <f t="shared" si="1046"/>
      </c>
    </row>
    <row r="9608" spans="1:26">
      <c r="A9608" s="5">
        <v>3</v>
      </c>
      <c r="B9608" s="8" t="s">
        <v>439</v>
      </c>
      <c r="C9608" s="5" t="s">
        <v>438</v>
      </c>
      <c r="D9608" s="5">
        <v>1</v>
      </c>
      <c r="E9608" s="5">
        <v>5</v>
      </c>
      <c r="F9608" s="5">
        <f>+E9608*D9608</f>
      </c>
      <c r="G9608" s="6">
        <f>+E9608*D9608</f>
      </c>
      <c r="H9608" s="5">
        <v>1</v>
      </c>
      <c r="I9608" s="183">
        <f>+H9608*G9608</f>
      </c>
      <c r="J9608">
        <f>+H9608*G9608</f>
      </c>
      <c r="W9608">
        <f t="shared" si="1043"/>
      </c>
      <c r="X9608">
        <f t="shared" si="1044"/>
      </c>
      <c r="Y9608">
        <f t="shared" si="1045"/>
      </c>
      <c r="Z9608">
        <f t="shared" si="1046"/>
      </c>
    </row>
    <row r="9609" spans="1:26">
      <c r="A9609" s="5"/>
      <c r="B9609" s="95"/>
      <c r="C9609" s="9"/>
      <c r="D9609" s="9"/>
      <c r="E9609" s="5"/>
      <c r="F9609" s="5"/>
      <c r="G9609" s="6"/>
      <c r="H9609" s="5"/>
      <c r="I9609" s="183"/>
      <c r="W9609">
        <f t="shared" si="1043"/>
      </c>
      <c r="X9609">
        <f t="shared" si="1044"/>
      </c>
      <c r="Y9609">
        <f t="shared" si="1045"/>
      </c>
      <c r="Z9609">
        <f t="shared" si="1046"/>
      </c>
    </row>
    <row r="9610" spans="1:26">
      <c r="A9610" s="5"/>
      <c r="B9610" s="95"/>
      <c r="C9610" s="9"/>
      <c r="D9610" s="9"/>
      <c r="E9610" s="5"/>
      <c r="F9610" s="5"/>
      <c r="G9610" s="6"/>
      <c r="H9610" s="5"/>
      <c r="I9610" s="183"/>
      <c r="W9610">
        <f t="shared" si="1043"/>
      </c>
      <c r="X9610">
        <f t="shared" si="1044"/>
      </c>
      <c r="Y9610">
        <f t="shared" si="1045"/>
      </c>
      <c r="Z9610">
        <f t="shared" si="1046"/>
      </c>
    </row>
    <row r="9611" spans="1:26">
      <c r="A9611" s="5"/>
      <c r="B9611" s="8"/>
      <c r="C9611" s="5"/>
      <c r="D9611" s="9"/>
      <c r="E9611" s="16"/>
      <c r="F9611" s="5"/>
      <c r="G9611" s="6"/>
      <c r="H9611" s="5"/>
      <c r="I9611" s="183"/>
      <c r="W9611">
        <f t="shared" si="1043"/>
      </c>
      <c r="X9611">
        <f t="shared" si="1044"/>
      </c>
      <c r="Y9611">
        <f t="shared" si="1045"/>
      </c>
      <c r="Z9611">
        <f t="shared" si="1046"/>
      </c>
    </row>
    <row r="9612" spans="1:26">
      <c r="A9612" s="5"/>
      <c r="B9612" s="95"/>
      <c r="C9612" s="101"/>
      <c r="D9612" s="9"/>
      <c r="E9612" s="5"/>
      <c r="F9612" s="5"/>
      <c r="G9612" s="6"/>
      <c r="H9612" s="16"/>
      <c r="I9612" s="183"/>
      <c r="W9612">
        <f t="shared" si="1043"/>
      </c>
      <c r="X9612">
        <f t="shared" si="1044"/>
      </c>
      <c r="Y9612">
        <f t="shared" si="1045"/>
      </c>
      <c r="Z9612">
        <f t="shared" si="1046"/>
      </c>
    </row>
    <row r="9613" spans="1:26">
      <c r="A9613" s="5"/>
      <c r="B9613" s="8"/>
      <c r="C9613" s="5"/>
      <c r="D9613" s="9"/>
      <c r="E9613" s="16"/>
      <c r="F9613" s="5"/>
      <c r="G9613" s="6"/>
      <c r="H9613" s="5"/>
      <c r="I9613" s="183"/>
      <c r="W9613">
        <f t="shared" si="1043"/>
      </c>
      <c r="X9613">
        <f t="shared" si="1044"/>
      </c>
      <c r="Y9613">
        <f t="shared" si="1045"/>
      </c>
      <c r="Z9613">
        <f t="shared" si="1046"/>
      </c>
    </row>
    <row r="9614" spans="1:26">
      <c r="A9614" s="5"/>
      <c r="B9614" s="106"/>
      <c r="C9614" s="15"/>
      <c r="D9614" s="21"/>
      <c r="E9614" s="5"/>
      <c r="F9614" s="5"/>
      <c r="G9614" s="6"/>
      <c r="H9614" s="9"/>
      <c r="I9614" s="183"/>
      <c r="W9614">
        <f t="shared" si="1043"/>
      </c>
      <c r="X9614">
        <f t="shared" si="1044"/>
      </c>
      <c r="Y9614">
        <f t="shared" si="1045"/>
      </c>
      <c r="Z9614">
        <f t="shared" si="1046"/>
      </c>
    </row>
    <row r="9615" spans="1:26">
      <c r="A9615" s="5"/>
      <c r="B9615" s="106"/>
      <c r="C9615" s="269"/>
      <c r="D9615" s="5"/>
      <c r="E9615" s="5"/>
      <c r="F9615" s="5"/>
      <c r="G9615" s="6"/>
      <c r="H9615" s="9"/>
      <c r="I9615" s="183"/>
      <c r="W9615">
        <f t="shared" si="1043"/>
      </c>
      <c r="X9615">
        <f t="shared" si="1044"/>
      </c>
      <c r="Y9615">
        <f t="shared" si="1045"/>
      </c>
      <c r="Z9615">
        <f t="shared" si="1046"/>
      </c>
    </row>
    <row r="9616" spans="1:26">
      <c r="A9616" s="5"/>
      <c r="B9616" s="106"/>
      <c r="C9616" s="269"/>
      <c r="D9616" s="5"/>
      <c r="E9616" s="5"/>
      <c r="F9616" s="5"/>
      <c r="G9616" s="6"/>
      <c r="H9616" s="9"/>
      <c r="I9616" s="183"/>
      <c r="W9616">
        <f t="shared" si="1043"/>
      </c>
      <c r="X9616">
        <f t="shared" si="1044"/>
      </c>
      <c r="Y9616">
        <f t="shared" si="1045"/>
      </c>
      <c r="Z9616">
        <f t="shared" si="1046"/>
      </c>
    </row>
    <row r="9617" spans="1:26">
      <c r="A9617" s="5"/>
      <c r="B9617" s="106"/>
      <c r="C9617" s="269"/>
      <c r="D9617" s="5"/>
      <c r="E9617" s="5"/>
      <c r="F9617" s="5"/>
      <c r="G9617" s="6"/>
      <c r="H9617" s="9"/>
      <c r="I9617" s="183"/>
      <c r="W9617">
        <f t="shared" si="1043"/>
      </c>
      <c r="X9617">
        <f t="shared" si="1044"/>
      </c>
      <c r="Y9617">
        <f t="shared" si="1045"/>
      </c>
      <c r="Z9617">
        <f t="shared" si="1046"/>
      </c>
    </row>
    <row r="9618" spans="1:26">
      <c r="A9618" s="5"/>
      <c r="B9618" s="106"/>
      <c r="C9618" s="269"/>
      <c r="D9618" s="5"/>
      <c r="E9618" s="5"/>
      <c r="F9618" s="5"/>
      <c r="G9618" s="6"/>
      <c r="H9618" s="9"/>
      <c r="I9618" s="183"/>
      <c r="W9618">
        <f t="shared" si="1043"/>
      </c>
      <c r="X9618">
        <f t="shared" si="1044"/>
      </c>
      <c r="Y9618">
        <f t="shared" si="1045"/>
      </c>
      <c r="Z9618">
        <f t="shared" si="1046"/>
      </c>
    </row>
    <row r="9619" spans="1:26">
      <c r="A9619" s="5"/>
      <c r="B9619" s="106"/>
      <c r="C9619" s="269"/>
      <c r="D9619" s="5"/>
      <c r="E9619" s="5"/>
      <c r="F9619" s="5"/>
      <c r="G9619" s="6"/>
      <c r="H9619" s="9"/>
      <c r="I9619" s="183"/>
      <c r="W9619">
        <f t="shared" si="1043"/>
      </c>
      <c r="X9619">
        <f t="shared" si="1044"/>
      </c>
      <c r="Y9619">
        <f t="shared" si="1045"/>
      </c>
      <c r="Z9619">
        <f t="shared" si="1046"/>
      </c>
    </row>
    <row r="9620" spans="1:26">
      <c r="A9620" s="5"/>
      <c r="B9620" s="95"/>
      <c r="C9620" s="101"/>
      <c r="D9620" s="5"/>
      <c r="E9620" s="5"/>
      <c r="F9620" s="5"/>
      <c r="G9620" s="6"/>
      <c r="H9620" s="16"/>
      <c r="I9620" s="183"/>
      <c r="W9620">
        <f t="shared" si="1043"/>
      </c>
      <c r="X9620">
        <f t="shared" si="1044"/>
      </c>
      <c r="Y9620">
        <f t="shared" si="1045"/>
      </c>
      <c r="Z9620">
        <f t="shared" si="1046"/>
      </c>
    </row>
    <row r="9621" spans="1:26">
      <c r="A9621" s="5"/>
      <c r="B9621" s="8"/>
      <c r="C9621" s="9"/>
      <c r="D9621" s="5"/>
      <c r="E9621" s="16"/>
      <c r="F9621" s="5"/>
      <c r="G9621" s="6"/>
      <c r="H9621" s="5"/>
      <c r="I9621" s="183"/>
      <c r="W9621">
        <f t="shared" si="1043"/>
      </c>
      <c r="X9621">
        <f t="shared" si="1044"/>
      </c>
      <c r="Y9621">
        <f t="shared" si="1045"/>
      </c>
      <c r="Z9621">
        <f t="shared" si="1046"/>
      </c>
    </row>
    <row r="9622" spans="1:26">
      <c r="A9622" s="10"/>
      <c r="B9622" s="10"/>
      <c r="C9622" s="10"/>
      <c r="D9622" s="10"/>
      <c r="E9622" s="10"/>
      <c r="F9622" s="10"/>
      <c r="G9622" s="10"/>
      <c r="H9622" s="10"/>
      <c r="I9622" s="97"/>
      <c r="W9622">
        <f t="shared" si="1043"/>
      </c>
      <c r="X9622">
        <f t="shared" si="1044"/>
      </c>
      <c r="Y9622">
        <f t="shared" si="1045"/>
      </c>
      <c r="Z9622">
        <f t="shared" si="1046"/>
      </c>
    </row>
    <row r="9623" spans="1:26">
      <c r="A9623" s="10"/>
      <c r="B9623" s="80" t="s">
        <v>20</v>
      </c>
      <c r="C9623" s="10"/>
      <c r="D9623" s="10"/>
      <c r="E9623" s="10"/>
      <c r="F9623" s="10"/>
      <c r="G9623" s="10"/>
      <c r="H9623" s="10"/>
      <c r="I9623" s="97"/>
      <c r="W9623">
        <f t="shared" si="1043"/>
      </c>
      <c r="X9623">
        <f t="shared" si="1044"/>
      </c>
      <c r="Y9623">
        <f t="shared" si="1045"/>
      </c>
      <c r="Z9623">
        <f t="shared" si="1046"/>
      </c>
    </row>
    <row r="9624" spans="1:26">
      <c r="A9624" s="99"/>
      <c r="B9624" s="80"/>
      <c r="C9624" s="192" t="s">
        <v>21</v>
      </c>
      <c r="D9624" s="192">
        <f>SUM(D9605:D9623)</f>
      </c>
      <c r="E9624" s="99">
        <f>IF(H9624=I9624,"OK","NO")</f>
      </c>
      <c r="F9624" s="192">
        <f>SUM(F9605:F9623)</f>
      </c>
      <c r="G9624" s="192">
        <f>SUM(G9605:G9623)</f>
      </c>
      <c r="H9624" s="193">
        <f>SUMPRODUCT(H9605:H9623,G9605:G9623)</f>
      </c>
      <c r="I9624" s="194">
        <f>SUM(I9605:I9623)</f>
      </c>
      <c r="J9624">
        <f>SUM(J9606:J9623)</f>
      </c>
      <c r="W9624">
        <f t="shared" si="1043"/>
      </c>
      <c r="X9624">
        <f t="shared" si="1044"/>
      </c>
      <c r="Y9624">
        <f t="shared" si="1045"/>
      </c>
      <c r="Z9624">
        <f t="shared" si="1046"/>
      </c>
    </row>
    <row r="9625" spans="1:26">
      <c r="A9625" s="10"/>
      <c r="B9625" s="10"/>
      <c r="C9625" s="10"/>
      <c r="D9625" s="10"/>
      <c r="E9625" s="10"/>
      <c r="F9625" s="10"/>
      <c r="G9625" s="10"/>
      <c r="H9625" s="10"/>
      <c r="I9625" s="10"/>
      <c r="W9625">
        <f t="shared" si="1043"/>
      </c>
      <c r="X9625">
        <f t="shared" si="1044"/>
      </c>
      <c r="Y9625">
        <f t="shared" si="1045"/>
      </c>
      <c r="Z9625">
        <f t="shared" si="1046"/>
      </c>
    </row>
    <row r="9626" spans="1:26">
      <c r="A9626" s="12" t="s">
        <v>281</v>
      </c>
      <c r="B9626" s="12"/>
      <c r="C9626" s="12"/>
      <c r="D9626" s="13"/>
      <c r="E9626" s="14"/>
      <c r="F9626" s="14"/>
      <c r="G9626" s="14"/>
      <c r="H9626" s="2"/>
      <c r="I9626" s="12"/>
      <c r="W9626">
        <f t="shared" si="1043"/>
      </c>
      <c r="X9626">
        <f t="shared" si="1044"/>
      </c>
      <c r="Y9626">
        <f t="shared" si="1045"/>
      </c>
      <c r="Z9626">
        <f t="shared" si="1046"/>
      </c>
    </row>
    <row r="9627" spans="1:26">
      <c r="W9627">
        <f t="shared" si="1043"/>
      </c>
      <c r="X9627">
        <f t="shared" si="1044"/>
      </c>
      <c r="Y9627">
        <f t="shared" si="1045"/>
      </c>
      <c r="Z9627">
        <f t="shared" si="1046"/>
      </c>
    </row>
    <row r="9628" spans="1:26">
      <c r="W9628">
        <f t="shared" si="1043"/>
      </c>
      <c r="X9628">
        <f t="shared" si="1044"/>
      </c>
      <c r="Y9628">
        <f t="shared" si="1045"/>
      </c>
      <c r="Z9628">
        <f t="shared" si="1046"/>
      </c>
    </row>
    <row r="9629" spans="1:26">
      <c r="W9629">
        <f t="shared" si="1043"/>
      </c>
      <c r="X9629">
        <f t="shared" si="1044"/>
      </c>
      <c r="Y9629">
        <f t="shared" si="1045"/>
      </c>
      <c r="Z9629">
        <f t="shared" si="1046"/>
      </c>
    </row>
    <row r="9630" spans="1:26">
      <c r="W9630">
        <f t="shared" si="1043"/>
      </c>
      <c r="X9630">
        <f t="shared" si="1044"/>
      </c>
      <c r="Y9630">
        <f t="shared" si="1045"/>
      </c>
      <c r="Z9630">
        <f t="shared" si="1046"/>
      </c>
    </row>
    <row r="9631" spans="1:26">
      <c r="A9631" s="1562" t="s">
        <v>0</v>
      </c>
      <c r="B9631" s="1562"/>
      <c r="C9631" s="1562"/>
      <c r="D9631" s="1562"/>
      <c r="E9631" s="1562"/>
      <c r="F9631" s="1562"/>
      <c r="G9631" s="1562"/>
      <c r="H9631" s="1562"/>
      <c r="I9631" s="1562"/>
      <c r="W9631">
        <f t="shared" si="1043"/>
      </c>
      <c r="X9631">
        <f t="shared" si="1044"/>
      </c>
      <c r="Y9631">
        <f t="shared" si="1045"/>
      </c>
      <c r="Z9631">
        <f t="shared" si="1046"/>
      </c>
    </row>
    <row r="9632" spans="1:26">
      <c r="W9632">
        <f t="shared" si="1043"/>
      </c>
      <c r="X9632">
        <f t="shared" si="1044"/>
      </c>
      <c r="Y9632">
        <f t="shared" si="1045"/>
      </c>
      <c r="Z9632">
        <f t="shared" si="1046"/>
      </c>
    </row>
    <row r="9633" spans="1:26">
      <c r="A9633" s="1" t="s">
        <v>1</v>
      </c>
      <c r="B9633" s="1"/>
      <c r="G9633" s="495" t="s">
        <v>2</v>
      </c>
      <c r="H9633" s="3" t="s">
        <v>2086</v>
      </c>
      <c r="W9633">
        <f t="shared" si="1043"/>
      </c>
      <c r="X9633">
        <f t="shared" si="1044"/>
      </c>
      <c r="Y9633">
        <f t="shared" si="1045"/>
      </c>
      <c r="Z9633">
        <f t="shared" si="1046"/>
      </c>
    </row>
    <row r="9634" spans="1:26">
      <c r="A9634" s="22" t="inlineStr">
        <is>
          <t>ATTN: Contact-005</t>
        </is>
      </c>
      <c r="B9634" s="1"/>
      <c r="F9634" s="4"/>
      <c r="G9634" s="496" t="s">
        <v>1440</v>
      </c>
      <c r="H9634" s="582" t="s">
        <v>262</v>
      </c>
      <c r="K9634" t="s">
        <v>2228</v>
      </c>
      <c r="W9634">
        <f t="shared" si="1043"/>
      </c>
      <c r="X9634">
        <f t="shared" si="1044"/>
      </c>
      <c r="Y9634">
        <f t="shared" si="1045"/>
      </c>
      <c r="Z9634">
        <f t="shared" si="1046"/>
      </c>
    </row>
    <row r="9635" spans="1:26">
      <c r="A9635" s="1" t="inlineStr">
        <is>
          <t>Dealer-112</t>
        </is>
      </c>
      <c r="B9635" s="1"/>
      <c r="W9635">
        <f t="shared" si="1043"/>
      </c>
      <c r="X9635">
        <f t="shared" si="1044"/>
      </c>
      <c r="Y9635">
        <f t="shared" si="1045"/>
      </c>
      <c r="Z9635">
        <f t="shared" si="1046"/>
      </c>
    </row>
    <row r="9636" spans="1:26">
      <c r="A9636" s="1" t="inlineStr">
        <is>
          <t>Address line (redacted)</t>
        </is>
      </c>
      <c r="B9636" s="1"/>
      <c r="D9636" s="85"/>
      <c r="E9636" s="85"/>
      <c r="F9636" s="85"/>
      <c r="G9636" s="85"/>
      <c r="H9636" s="85"/>
      <c r="W9636">
        <f t="shared" si="1043"/>
      </c>
      <c r="X9636">
        <f t="shared" si="1044"/>
      </c>
      <c r="Y9636">
        <f t="shared" si="1045"/>
      </c>
      <c r="Z9636">
        <f t="shared" si="1046"/>
      </c>
    </row>
    <row r="9637" spans="1:26">
      <c r="A9637" s="22" t="inlineStr">
        <is>
          <t>Address line (redacted)</t>
        </is>
      </c>
      <c r="B9637" s="86"/>
      <c r="D9637" s="85"/>
      <c r="E9637" s="85"/>
      <c r="F9637" s="85"/>
      <c r="G9637" s="85"/>
      <c r="H9637" s="85"/>
      <c r="W9637">
        <f t="shared" si="1043"/>
      </c>
      <c r="X9637">
        <f t="shared" si="1044"/>
      </c>
      <c r="Y9637">
        <f t="shared" si="1045"/>
      </c>
      <c r="Z9637">
        <f t="shared" si="1046"/>
      </c>
    </row>
    <row r="9638" spans="1:26">
      <c r="A9638" s="49" t="s">
        <v>4</v>
      </c>
      <c r="B9638" s="87" t="inlineStr">
        <is>
          <t>GSTIN-MASKED</t>
        </is>
      </c>
      <c r="W9638">
        <f t="shared" si="1043"/>
      </c>
      <c r="X9638">
        <f t="shared" si="1044"/>
      </c>
      <c r="Y9638">
        <f t="shared" si="1045"/>
      </c>
      <c r="Z9638">
        <f t="shared" si="1046"/>
      </c>
    </row>
    <row r="9639" spans="1:26">
      <c r="A9639" s="1" t="s">
        <v>5</v>
      </c>
      <c r="W9639">
        <f t="shared" si="1043"/>
      </c>
      <c r="X9639">
        <f t="shared" si="1044"/>
      </c>
      <c r="Y9639">
        <f t="shared" si="1045"/>
      </c>
      <c r="Z9639">
        <f t="shared" si="1046"/>
      </c>
    </row>
    <row r="9640" spans="1:26">
      <c r="A9640" s="1" t="s">
        <v>6</v>
      </c>
      <c r="W9640">
        <f t="shared" si="1043"/>
      </c>
      <c r="X9640">
        <f t="shared" si="1044"/>
      </c>
      <c r="Y9640">
        <f t="shared" si="1045"/>
      </c>
      <c r="Z9640">
        <f t="shared" si="1046"/>
      </c>
    </row>
    <row r="9641" spans="1:26">
      <c r="A9641" s="1" t="s">
        <v>7</v>
      </c>
      <c r="W9641">
        <f t="shared" si="1043"/>
      </c>
      <c r="X9641">
        <f t="shared" si="1044"/>
      </c>
      <c r="Y9641">
        <f t="shared" si="1045"/>
      </c>
      <c r="Z9641">
        <f t="shared" si="1046"/>
      </c>
    </row>
    <row r="9642" spans="1:26" ht="24">
      <c r="A9642" s="88" t="s">
        <v>8</v>
      </c>
      <c r="B9642" s="89" t="s">
        <v>9</v>
      </c>
      <c r="C9642" s="89" t="s">
        <v>10</v>
      </c>
      <c r="D9642" s="34" t="s">
        <v>11</v>
      </c>
      <c r="E9642" s="34" t="s">
        <v>12</v>
      </c>
      <c r="F9642" s="34" t="s">
        <v>13</v>
      </c>
      <c r="G9642" s="34" t="s">
        <v>14</v>
      </c>
      <c r="H9642" s="88" t="s">
        <v>15</v>
      </c>
      <c r="I9642" s="90" t="s">
        <v>16</v>
      </c>
      <c r="W9642">
        <f t="shared" si="1043"/>
      </c>
      <c r="X9642">
        <f t="shared" si="1044"/>
      </c>
      <c r="Y9642">
        <f t="shared" si="1045"/>
      </c>
      <c r="Z9642">
        <f t="shared" si="1046"/>
      </c>
    </row>
    <row r="9643" spans="1:26">
      <c r="A9643" s="5"/>
      <c r="B9643" s="1563" t="s">
        <v>766</v>
      </c>
      <c r="C9643" s="1563"/>
      <c r="D9643" s="5"/>
      <c r="E9643" s="5"/>
      <c r="F9643" s="5"/>
      <c r="G9643" s="6"/>
      <c r="H9643" s="5"/>
      <c r="I9643" s="183"/>
      <c r="W9643">
        <f t="shared" si="1043"/>
      </c>
      <c r="X9643">
        <f t="shared" si="1044"/>
      </c>
      <c r="Y9643">
        <f t="shared" si="1045"/>
      </c>
      <c r="Z9643">
        <f t="shared" si="1046"/>
      </c>
    </row>
    <row r="9644" spans="1:26">
      <c r="A9644" s="275">
        <v>1</v>
      </c>
      <c r="B9644" s="8" t="s">
        <v>976</v>
      </c>
      <c r="C9644" s="5" t="s">
        <v>1127</v>
      </c>
      <c r="D9644" s="1594">
        <v>1</v>
      </c>
      <c r="E9644" s="5">
        <v>25</v>
      </c>
      <c r="F9644" s="5">
        <f>+E9644*D9644</f>
      </c>
      <c r="G9644" s="6">
        <f>+E9644*D9644</f>
      </c>
      <c r="H9644" s="5">
        <v>1</v>
      </c>
      <c r="I9644" s="183">
        <f>+H9644*G9644</f>
      </c>
      <c r="J9644">
        <f>+H9644*G9644</f>
      </c>
      <c r="W9644">
        <f t="shared" si="1043"/>
      </c>
      <c r="X9644">
        <f t="shared" si="1044"/>
      </c>
      <c r="Y9644">
        <f t="shared" si="1045"/>
      </c>
      <c r="Z9644">
        <f t="shared" si="1046"/>
      </c>
    </row>
    <row r="9645" spans="1:26">
      <c r="A9645" s="275">
        <v>2</v>
      </c>
      <c r="B9645" s="8" t="s">
        <v>981</v>
      </c>
      <c r="C9645" s="5" t="s">
        <v>982</v>
      </c>
      <c r="D9645" s="1595"/>
      <c r="E9645" s="5">
        <v>25</v>
      </c>
      <c r="F9645" s="5">
        <f>+E9645</f>
      </c>
      <c r="G9645" s="6">
        <f>+F9645</f>
      </c>
      <c r="H9645" s="5">
        <v>1</v>
      </c>
      <c r="I9645" s="183">
        <f t="shared" ref="I9645:I9663" si="1047">+H9645*G9645</f>
      </c>
      <c r="J9645">
        <f t="shared" ref="J9645:J9663" si="1048">+H9645*G9645</f>
      </c>
      <c r="W9645">
        <f t="shared" si="1043"/>
      </c>
      <c r="X9645">
        <f t="shared" si="1044"/>
      </c>
      <c r="Y9645">
        <f t="shared" si="1045"/>
      </c>
      <c r="Z9645">
        <f t="shared" si="1046"/>
      </c>
    </row>
    <row r="9646" spans="1:26">
      <c r="A9646" s="5"/>
      <c r="B9646" s="1563" t="s">
        <v>644</v>
      </c>
      <c r="C9646" s="1563"/>
      <c r="D9646" s="5"/>
      <c r="E9646" s="5"/>
      <c r="F9646" s="5"/>
      <c r="G9646" s="6"/>
      <c r="H9646" s="5"/>
      <c r="I9646" s="183"/>
      <c r="J9646">
        <f t="shared" si="1048"/>
      </c>
      <c r="W9646">
        <f t="shared" si="1043"/>
      </c>
      <c r="X9646">
        <f t="shared" si="1044"/>
      </c>
      <c r="Y9646">
        <f t="shared" si="1045"/>
      </c>
      <c r="Z9646">
        <f t="shared" si="1046"/>
      </c>
    </row>
    <row r="9647" spans="1:26">
      <c r="A9647" s="5">
        <v>3</v>
      </c>
      <c r="B9647" s="8" t="s">
        <v>1384</v>
      </c>
      <c r="C9647" s="5" t="s">
        <v>1385</v>
      </c>
      <c r="D9647" s="1594">
        <v>1</v>
      </c>
      <c r="E9647" s="5"/>
      <c r="F9647" s="5">
        <v>2</v>
      </c>
      <c r="G9647" s="6">
        <f>+F9647</f>
      </c>
      <c r="H9647" s="5">
        <v>1</v>
      </c>
      <c r="I9647" s="183">
        <f t="shared" si="1047"/>
      </c>
      <c r="J9647">
        <f t="shared" si="1048"/>
      </c>
      <c r="W9647">
        <f t="shared" si="1043"/>
      </c>
      <c r="X9647">
        <f t="shared" si="1044"/>
      </c>
      <c r="Y9647">
        <f t="shared" si="1045"/>
      </c>
      <c r="Z9647">
        <f t="shared" si="1046"/>
      </c>
    </row>
    <row r="9648" spans="1:26">
      <c r="A9648" s="5"/>
      <c r="B9648" s="1563" t="s">
        <v>369</v>
      </c>
      <c r="C9648" s="1563"/>
      <c r="D9648" s="1560"/>
      <c r="E9648" s="9"/>
      <c r="F9648" s="5"/>
      <c r="G9648" s="6"/>
      <c r="H9648" s="5"/>
      <c r="I9648" s="183"/>
      <c r="J9648">
        <f t="shared" si="1048"/>
      </c>
      <c r="W9648">
        <f t="shared" si="1043"/>
      </c>
      <c r="X9648">
        <f t="shared" si="1044"/>
      </c>
      <c r="Y9648">
        <f t="shared" si="1045"/>
      </c>
      <c r="Z9648">
        <f t="shared" si="1046"/>
      </c>
    </row>
    <row r="9649" spans="1:26">
      <c r="A9649" s="5">
        <v>4</v>
      </c>
      <c r="B9649" s="20" t="s">
        <v>600</v>
      </c>
      <c r="C9649" s="5" t="s">
        <v>601</v>
      </c>
      <c r="D9649" s="1560"/>
      <c r="E9649" s="5">
        <v>25</v>
      </c>
      <c r="F9649" s="5">
        <f>+E9649</f>
      </c>
      <c r="G9649" s="6">
        <f>+F9649</f>
      </c>
      <c r="H9649" s="7">
        <v>1</v>
      </c>
      <c r="I9649" s="183">
        <f t="shared" si="1047"/>
      </c>
      <c r="J9649">
        <f t="shared" si="1048"/>
      </c>
      <c r="W9649">
        <f t="shared" si="1043"/>
      </c>
      <c r="X9649">
        <f t="shared" si="1044"/>
      </c>
      <c r="Y9649">
        <f t="shared" si="1045"/>
      </c>
      <c r="Z9649">
        <f t="shared" si="1046"/>
      </c>
    </row>
    <row r="9650" spans="1:26">
      <c r="A9650" s="5">
        <v>5</v>
      </c>
      <c r="B9650" s="20" t="s">
        <v>1128</v>
      </c>
      <c r="C9650" s="5" t="s">
        <v>592</v>
      </c>
      <c r="D9650" s="1595"/>
      <c r="E9650" s="5">
        <v>25</v>
      </c>
      <c r="F9650" s="5">
        <f>+E9650</f>
      </c>
      <c r="G9650" s="6">
        <f>+F9650</f>
      </c>
      <c r="H9650" s="7">
        <v>1</v>
      </c>
      <c r="I9650" s="183">
        <f t="shared" si="1047"/>
      </c>
      <c r="J9650">
        <f t="shared" si="1048"/>
      </c>
      <c r="W9650">
        <f t="shared" si="1043"/>
      </c>
      <c r="X9650">
        <f t="shared" si="1044"/>
      </c>
      <c r="Y9650">
        <f t="shared" si="1045"/>
      </c>
      <c r="Z9650">
        <f t="shared" si="1046"/>
      </c>
    </row>
    <row r="9651" spans="1:26">
      <c r="A9651" s="5"/>
      <c r="B9651" s="1563" t="s">
        <v>300</v>
      </c>
      <c r="C9651" s="1563"/>
      <c r="D9651" s="9"/>
      <c r="E9651" s="9"/>
      <c r="F9651" s="5"/>
      <c r="G9651" s="6"/>
      <c r="H9651" s="16"/>
      <c r="I9651" s="183"/>
      <c r="J9651">
        <f t="shared" si="1048"/>
      </c>
      <c r="W9651">
        <f t="shared" si="1043"/>
      </c>
      <c r="X9651">
        <f t="shared" si="1044"/>
      </c>
      <c r="Y9651">
        <f t="shared" si="1045"/>
      </c>
      <c r="Z9651">
        <f t="shared" si="1046"/>
      </c>
    </row>
    <row r="9652" spans="1:26">
      <c r="A9652" s="5">
        <v>6</v>
      </c>
      <c r="B9652" s="17" t="s">
        <v>434</v>
      </c>
      <c r="C9652" s="88" t="s">
        <v>303</v>
      </c>
      <c r="D9652" s="5">
        <v>1</v>
      </c>
      <c r="E9652" s="5">
        <v>2</v>
      </c>
      <c r="F9652" s="5">
        <f>+E9652*D9652</f>
      </c>
      <c r="G9652" s="6">
        <f>+E9652*D9652</f>
      </c>
      <c r="H9652" s="5">
        <v>1</v>
      </c>
      <c r="I9652" s="183">
        <f t="shared" si="1047"/>
      </c>
      <c r="J9652">
        <f t="shared" si="1048"/>
      </c>
      <c r="W9652">
        <f t="shared" si="1043"/>
      </c>
      <c r="X9652">
        <f t="shared" si="1044"/>
      </c>
      <c r="Y9652">
        <f t="shared" si="1045"/>
      </c>
      <c r="Z9652">
        <f t="shared" si="1046"/>
      </c>
    </row>
    <row r="9653" spans="1:26">
      <c r="A9653" s="5"/>
      <c r="B9653" s="1563" t="s">
        <v>18</v>
      </c>
      <c r="C9653" s="1563"/>
      <c r="D9653" s="5"/>
      <c r="E9653" s="5"/>
      <c r="F9653" s="5"/>
      <c r="G9653" s="6"/>
      <c r="H9653" s="5"/>
      <c r="I9653" s="183"/>
      <c r="J9653">
        <f t="shared" si="1048"/>
      </c>
      <c r="W9653">
        <f t="shared" si="1043"/>
      </c>
      <c r="X9653">
        <f t="shared" si="1044"/>
      </c>
      <c r="Y9653">
        <f t="shared" si="1045"/>
      </c>
      <c r="Z9653">
        <f t="shared" si="1046"/>
      </c>
    </row>
    <row r="9654" spans="1:26">
      <c r="A9654" s="5">
        <v>7</v>
      </c>
      <c r="B9654" s="95" t="s">
        <v>391</v>
      </c>
      <c r="C9654" s="9" t="s">
        <v>392</v>
      </c>
      <c r="D9654" s="5">
        <v>1</v>
      </c>
      <c r="E9654" s="5">
        <v>4</v>
      </c>
      <c r="F9654" s="5">
        <f>+E9654*D9654</f>
      </c>
      <c r="G9654" s="6">
        <f>+E9654*D9654</f>
      </c>
      <c r="H9654" s="16">
        <v>1</v>
      </c>
      <c r="I9654" s="183">
        <f t="shared" si="1047"/>
      </c>
      <c r="J9654">
        <f t="shared" si="1048"/>
      </c>
      <c r="W9654">
        <f t="shared" si="1043"/>
      </c>
      <c r="X9654">
        <f t="shared" si="1044"/>
      </c>
      <c r="Y9654">
        <f t="shared" si="1045"/>
      </c>
      <c r="Z9654">
        <f t="shared" si="1046"/>
      </c>
    </row>
    <row r="9655" spans="1:26">
      <c r="A9655" s="5">
        <v>8</v>
      </c>
      <c r="B9655" s="8" t="s">
        <v>421</v>
      </c>
      <c r="C9655" s="9" t="s">
        <v>422</v>
      </c>
      <c r="D9655" s="5">
        <v>1</v>
      </c>
      <c r="E9655" s="5">
        <v>4</v>
      </c>
      <c r="F9655" s="5">
        <f>+E9655*D9655</f>
      </c>
      <c r="G9655" s="6">
        <f>+E9655*D9655</f>
      </c>
      <c r="H9655" s="5">
        <v>1</v>
      </c>
      <c r="I9655" s="183">
        <f t="shared" si="1047"/>
      </c>
      <c r="J9655">
        <f t="shared" si="1048"/>
      </c>
      <c r="W9655">
        <f t="shared" si="1043"/>
      </c>
      <c r="X9655">
        <f t="shared" si="1044"/>
      </c>
      <c r="Y9655">
        <f t="shared" si="1045"/>
      </c>
      <c r="Z9655">
        <f t="shared" si="1046"/>
      </c>
    </row>
    <row r="9656" spans="1:26">
      <c r="A9656" s="5"/>
      <c r="B9656" s="1563" t="s">
        <v>17</v>
      </c>
      <c r="C9656" s="1563"/>
      <c r="D9656" s="5"/>
      <c r="E9656" s="5"/>
      <c r="F9656" s="5"/>
      <c r="G9656" s="6"/>
      <c r="H9656" s="5"/>
      <c r="I9656" s="183"/>
      <c r="J9656">
        <f t="shared" si="1048"/>
      </c>
      <c r="W9656">
        <f t="shared" si="1043"/>
      </c>
      <c r="X9656">
        <f t="shared" si="1044"/>
      </c>
      <c r="Y9656">
        <f t="shared" si="1045"/>
      </c>
      <c r="Z9656">
        <f t="shared" si="1046"/>
      </c>
    </row>
    <row r="9657" spans="1:26">
      <c r="A9657" s="5">
        <v>9</v>
      </c>
      <c r="B9657" s="8" t="s">
        <v>340</v>
      </c>
      <c r="C9657" s="5" t="s">
        <v>341</v>
      </c>
      <c r="D9657" s="5">
        <v>1</v>
      </c>
      <c r="E9657" s="5">
        <v>5</v>
      </c>
      <c r="F9657" s="5">
        <f t="shared" ref="F9657:F9663" si="1049">+E9657*D9657</f>
      </c>
      <c r="G9657" s="6">
        <f t="shared" ref="G9657:G9663" si="1050">+E9657*D9657</f>
      </c>
      <c r="H9657" s="5">
        <v>1</v>
      </c>
      <c r="I9657" s="183">
        <f t="shared" si="1047"/>
      </c>
      <c r="J9657">
        <f t="shared" si="1048"/>
      </c>
      <c r="W9657">
        <f t="shared" si="1043"/>
      </c>
      <c r="X9657">
        <f t="shared" si="1044"/>
      </c>
      <c r="Y9657">
        <f t="shared" si="1045"/>
      </c>
      <c r="Z9657">
        <f t="shared" si="1046"/>
      </c>
    </row>
    <row r="9658" spans="1:26">
      <c r="A9658" s="5">
        <v>10</v>
      </c>
      <c r="B9658" s="8" t="s">
        <v>1148</v>
      </c>
      <c r="C9658" s="5" t="s">
        <v>1149</v>
      </c>
      <c r="D9658" s="5">
        <v>1</v>
      </c>
      <c r="E9658" s="5">
        <v>5</v>
      </c>
      <c r="F9658" s="5">
        <f t="shared" si="1049"/>
      </c>
      <c r="G9658" s="6">
        <f t="shared" si="1050"/>
      </c>
      <c r="H9658" s="5">
        <v>1</v>
      </c>
      <c r="I9658" s="183">
        <f t="shared" si="1047"/>
      </c>
      <c r="J9658">
        <f t="shared" si="1048"/>
      </c>
      <c r="W9658">
        <f t="shared" si="1043"/>
      </c>
      <c r="X9658">
        <f t="shared" si="1044"/>
      </c>
      <c r="Y9658">
        <f t="shared" si="1045"/>
      </c>
      <c r="Z9658">
        <f t="shared" si="1046"/>
      </c>
    </row>
    <row r="9659" spans="1:26">
      <c r="A9659" s="5">
        <v>11</v>
      </c>
      <c r="B9659" s="8" t="s">
        <v>856</v>
      </c>
      <c r="C9659" s="5" t="s">
        <v>855</v>
      </c>
      <c r="D9659" s="5">
        <v>1</v>
      </c>
      <c r="E9659" s="5">
        <v>5</v>
      </c>
      <c r="F9659" s="5">
        <f t="shared" si="1049"/>
      </c>
      <c r="G9659" s="6">
        <f t="shared" si="1050"/>
      </c>
      <c r="H9659" s="5">
        <v>1</v>
      </c>
      <c r="I9659" s="183">
        <f t="shared" si="1047"/>
      </c>
      <c r="J9659">
        <f t="shared" si="1048"/>
      </c>
      <c r="W9659">
        <f t="shared" si="1043"/>
      </c>
      <c r="X9659">
        <f t="shared" si="1044"/>
      </c>
      <c r="Y9659">
        <f t="shared" si="1045"/>
      </c>
      <c r="Z9659">
        <f t="shared" si="1046"/>
      </c>
    </row>
    <row r="9660" spans="1:26">
      <c r="A9660" s="5">
        <v>12</v>
      </c>
      <c r="B9660" s="8" t="s">
        <v>746</v>
      </c>
      <c r="C9660" s="5" t="s">
        <v>747</v>
      </c>
      <c r="D9660" s="5">
        <v>1</v>
      </c>
      <c r="E9660" s="5">
        <v>5</v>
      </c>
      <c r="F9660" s="5">
        <f t="shared" si="1049"/>
      </c>
      <c r="G9660" s="6">
        <f t="shared" si="1050"/>
      </c>
      <c r="H9660" s="5">
        <v>1</v>
      </c>
      <c r="I9660" s="183">
        <f t="shared" si="1047"/>
      </c>
      <c r="J9660">
        <f t="shared" si="1048"/>
      </c>
      <c r="W9660">
        <f t="shared" si="1043"/>
      </c>
      <c r="X9660">
        <f t="shared" si="1044"/>
      </c>
      <c r="Y9660">
        <f t="shared" si="1045"/>
      </c>
      <c r="Z9660">
        <f t="shared" si="1046"/>
      </c>
    </row>
    <row r="9661" spans="1:26">
      <c r="A9661" s="5">
        <v>13</v>
      </c>
      <c r="B9661" s="8" t="s">
        <v>1502</v>
      </c>
      <c r="C9661" s="5" t="s">
        <v>284</v>
      </c>
      <c r="D9661" s="5">
        <v>1</v>
      </c>
      <c r="E9661" s="5">
        <v>5</v>
      </c>
      <c r="F9661" s="5">
        <f t="shared" si="1049"/>
      </c>
      <c r="G9661" s="6">
        <f t="shared" si="1050"/>
      </c>
      <c r="H9661" s="5">
        <v>1</v>
      </c>
      <c r="I9661" s="183">
        <f t="shared" si="1047"/>
      </c>
      <c r="J9661">
        <f t="shared" si="1048"/>
      </c>
      <c r="W9661">
        <f t="shared" si="1043"/>
      </c>
      <c r="X9661">
        <f t="shared" si="1044"/>
      </c>
      <c r="Y9661">
        <f t="shared" si="1045"/>
      </c>
      <c r="Z9661">
        <f t="shared" si="1046"/>
      </c>
    </row>
    <row r="9662" spans="1:26">
      <c r="A9662" s="5">
        <v>14</v>
      </c>
      <c r="B9662" s="8" t="s">
        <v>1048</v>
      </c>
      <c r="C9662" s="5" t="s">
        <v>461</v>
      </c>
      <c r="D9662" s="5">
        <v>1</v>
      </c>
      <c r="E9662" s="5">
        <v>5</v>
      </c>
      <c r="F9662" s="5">
        <f t="shared" si="1049"/>
      </c>
      <c r="G9662" s="6">
        <f t="shared" si="1050"/>
      </c>
      <c r="H9662" s="5">
        <v>1</v>
      </c>
      <c r="I9662" s="183">
        <f t="shared" si="1047"/>
      </c>
      <c r="J9662">
        <f t="shared" si="1048"/>
      </c>
      <c r="W9662">
        <f t="shared" si="1043"/>
      </c>
      <c r="X9662">
        <f t="shared" si="1044"/>
      </c>
      <c r="Y9662">
        <f t="shared" si="1045"/>
      </c>
      <c r="Z9662">
        <f t="shared" si="1046"/>
      </c>
    </row>
    <row r="9663" spans="1:26">
      <c r="A9663" s="5">
        <v>15</v>
      </c>
      <c r="B9663" s="8" t="s">
        <v>904</v>
      </c>
      <c r="C9663" s="5" t="s">
        <v>903</v>
      </c>
      <c r="D9663" s="5">
        <v>1</v>
      </c>
      <c r="E9663" s="5">
        <v>5</v>
      </c>
      <c r="F9663" s="5">
        <f t="shared" si="1049"/>
      </c>
      <c r="G9663" s="6">
        <f t="shared" si="1050"/>
      </c>
      <c r="H9663" s="5">
        <v>1</v>
      </c>
      <c r="I9663" s="183">
        <f t="shared" si="1047"/>
      </c>
      <c r="J9663">
        <f t="shared" si="1048"/>
      </c>
      <c r="W9663">
        <f t="shared" si="1043"/>
      </c>
      <c r="X9663">
        <f t="shared" si="1044"/>
      </c>
      <c r="Y9663">
        <f t="shared" si="1045"/>
      </c>
      <c r="Z9663">
        <f t="shared" si="1046"/>
      </c>
    </row>
    <row r="9664" spans="1:26">
      <c r="A9664" s="5"/>
      <c r="B9664" s="106"/>
      <c r="C9664" s="269"/>
      <c r="D9664" s="5"/>
      <c r="E9664" s="5"/>
      <c r="F9664" s="5"/>
      <c r="G9664" s="6"/>
      <c r="H9664" s="9"/>
      <c r="I9664" s="183"/>
      <c r="W9664">
        <f t="shared" si="1043"/>
      </c>
      <c r="X9664">
        <f t="shared" si="1044"/>
      </c>
      <c r="Y9664">
        <f t="shared" si="1045"/>
      </c>
      <c r="Z9664">
        <f t="shared" si="1046"/>
      </c>
    </row>
    <row r="9665" spans="1:26">
      <c r="A9665" s="5"/>
      <c r="B9665" s="106"/>
      <c r="C9665" s="269"/>
      <c r="D9665" s="5"/>
      <c r="E9665" s="5"/>
      <c r="F9665" s="5"/>
      <c r="G9665" s="6"/>
      <c r="H9665" s="9"/>
      <c r="I9665" s="183"/>
      <c r="W9665">
        <f t="shared" si="1043"/>
      </c>
      <c r="X9665">
        <f t="shared" si="1044"/>
      </c>
      <c r="Y9665">
        <f t="shared" si="1045"/>
      </c>
      <c r="Z9665">
        <f t="shared" si="1046"/>
      </c>
    </row>
    <row r="9666" spans="1:26">
      <c r="A9666" s="5"/>
      <c r="B9666" s="106"/>
      <c r="C9666" s="269"/>
      <c r="D9666" s="5"/>
      <c r="E9666" s="5"/>
      <c r="F9666" s="5"/>
      <c r="G9666" s="6"/>
      <c r="H9666" s="9"/>
      <c r="I9666" s="183"/>
      <c r="W9666">
        <f t="shared" si="1043"/>
      </c>
      <c r="X9666">
        <f t="shared" si="1044"/>
      </c>
      <c r="Y9666">
        <f t="shared" si="1045"/>
      </c>
      <c r="Z9666">
        <f t="shared" si="1046"/>
      </c>
    </row>
    <row r="9667" spans="1:26">
      <c r="A9667" s="5"/>
      <c r="B9667" s="95"/>
      <c r="C9667" s="101"/>
      <c r="D9667" s="5"/>
      <c r="E9667" s="5"/>
      <c r="F9667" s="5"/>
      <c r="G9667" s="6"/>
      <c r="H9667" s="16"/>
      <c r="I9667" s="183"/>
      <c r="W9667">
        <f t="shared" si="1043"/>
      </c>
      <c r="X9667">
        <f t="shared" si="1044"/>
      </c>
      <c r="Y9667">
        <f t="shared" si="1045"/>
      </c>
      <c r="Z9667">
        <f t="shared" si="1046"/>
      </c>
    </row>
    <row r="9668" spans="1:26">
      <c r="A9668" s="5"/>
      <c r="B9668" s="8"/>
      <c r="C9668" s="9"/>
      <c r="D9668" s="5"/>
      <c r="E9668" s="16"/>
      <c r="F9668" s="5"/>
      <c r="G9668" s="6"/>
      <c r="H9668" s="5"/>
      <c r="I9668" s="183"/>
      <c r="W9668">
        <f t="shared" ref="W9668:W9731" si="1051">IF(LEFT($H9668&amp;"",5)="2019-",$H9668,W9667)</f>
      </c>
      <c r="X9668">
        <f t="shared" ref="X9668:X9731" si="1052">IF($W9668="",0,IF(COUNTIF($AB$2:$AB$80,$W9668)&gt;0,1,0))</f>
      </c>
      <c r="Y9668">
        <f t="shared" ref="Y9668:Y9731" si="1053">IF($C9668="","",UPPER(TRIM(IFERROR(LEFT($C9668&amp;"",FIND("/",$C9668&amp;"")-1),$C9668&amp;""))))</f>
      </c>
      <c r="Z9668">
        <f t="shared" ref="Z9668:Z9731" si="1054">IFERROR(IF(ISNUMBER($G9668),$G9668,0),0)</f>
      </c>
    </row>
    <row r="9669" spans="1:26">
      <c r="A9669" s="10"/>
      <c r="B9669" s="10"/>
      <c r="C9669" s="10"/>
      <c r="D9669" s="10"/>
      <c r="E9669" s="10"/>
      <c r="F9669" s="10"/>
      <c r="G9669" s="10"/>
      <c r="H9669" s="10"/>
      <c r="I9669" s="97"/>
      <c r="W9669">
        <f t="shared" si="1051"/>
      </c>
      <c r="X9669">
        <f t="shared" si="1052"/>
      </c>
      <c r="Y9669">
        <f t="shared" si="1053"/>
      </c>
      <c r="Z9669">
        <f t="shared" si="1054"/>
      </c>
    </row>
    <row r="9670" spans="1:26">
      <c r="A9670" s="10"/>
      <c r="B9670" s="80" t="s">
        <v>20</v>
      </c>
      <c r="C9670" s="10"/>
      <c r="D9670" s="10"/>
      <c r="E9670" s="10"/>
      <c r="F9670" s="10"/>
      <c r="G9670" s="10"/>
      <c r="H9670" s="10"/>
      <c r="I9670" s="97"/>
      <c r="W9670">
        <f t="shared" si="1051"/>
      </c>
      <c r="X9670">
        <f t="shared" si="1052"/>
      </c>
      <c r="Y9670">
        <f t="shared" si="1053"/>
      </c>
      <c r="Z9670">
        <f t="shared" si="1054"/>
      </c>
    </row>
    <row r="9671" spans="1:26">
      <c r="A9671" s="99"/>
      <c r="B9671" s="80"/>
      <c r="C9671" s="192" t="s">
        <v>21</v>
      </c>
      <c r="D9671" s="192">
        <f>SUM(D9643:D9670)</f>
      </c>
      <c r="E9671" s="99">
        <f>IF(H9671=I9671,"OK","NO")</f>
      </c>
      <c r="F9671" s="192">
        <f>SUM(F9643:F9670)</f>
      </c>
      <c r="G9671" s="192">
        <f>SUM(G9643:G9670)</f>
      </c>
      <c r="H9671" s="193">
        <f>SUMPRODUCT(H9643:H9670,G9643:G9670)</f>
      </c>
      <c r="I9671" s="194">
        <f>SUM(I9643:I9670)</f>
      </c>
      <c r="J9671">
        <f>SUM(J9643:J9670)</f>
      </c>
      <c r="W9671">
        <f t="shared" si="1051"/>
      </c>
      <c r="X9671">
        <f t="shared" si="1052"/>
      </c>
      <c r="Y9671">
        <f t="shared" si="1053"/>
      </c>
      <c r="Z9671">
        <f t="shared" si="1054"/>
      </c>
    </row>
    <row r="9672" spans="1:26">
      <c r="A9672" s="10"/>
      <c r="B9672" s="10"/>
      <c r="C9672" s="10"/>
      <c r="D9672" s="10"/>
      <c r="E9672" s="10"/>
      <c r="F9672" s="10"/>
      <c r="G9672" s="10"/>
      <c r="H9672" s="10"/>
      <c r="I9672" s="10"/>
      <c r="W9672">
        <f t="shared" si="1051"/>
      </c>
      <c r="X9672">
        <f t="shared" si="1052"/>
      </c>
      <c r="Y9672">
        <f t="shared" si="1053"/>
      </c>
      <c r="Z9672">
        <f t="shared" si="1054"/>
      </c>
    </row>
    <row r="9673" spans="1:26">
      <c r="A9673" s="12" t="s">
        <v>281</v>
      </c>
      <c r="B9673" s="12"/>
      <c r="C9673" s="12"/>
      <c r="D9673" s="13"/>
      <c r="E9673" s="14"/>
      <c r="F9673" s="14"/>
      <c r="G9673" s="14"/>
      <c r="H9673" s="2"/>
      <c r="I9673" s="12"/>
      <c r="W9673">
        <f t="shared" si="1051"/>
      </c>
      <c r="X9673">
        <f t="shared" si="1052"/>
      </c>
      <c r="Y9673">
        <f t="shared" si="1053"/>
      </c>
      <c r="Z9673">
        <f t="shared" si="1054"/>
      </c>
    </row>
    <row r="9674" spans="1:26">
      <c r="W9674">
        <f t="shared" si="1051"/>
      </c>
      <c r="X9674">
        <f t="shared" si="1052"/>
      </c>
      <c r="Y9674">
        <f t="shared" si="1053"/>
      </c>
      <c r="Z9674">
        <f t="shared" si="1054"/>
      </c>
    </row>
    <row r="9675" spans="1:26">
      <c r="W9675">
        <f t="shared" si="1051"/>
      </c>
      <c r="X9675">
        <f t="shared" si="1052"/>
      </c>
      <c r="Y9675">
        <f t="shared" si="1053"/>
      </c>
      <c r="Z9675">
        <f t="shared" si="1054"/>
      </c>
    </row>
    <row r="9676" spans="1:26">
      <c r="A9676" s="1562" t="s">
        <v>0</v>
      </c>
      <c r="B9676" s="1562"/>
      <c r="C9676" s="1562"/>
      <c r="D9676" s="1562"/>
      <c r="E9676" s="1562"/>
      <c r="F9676" s="1562"/>
      <c r="G9676" s="1562"/>
      <c r="H9676" s="1562"/>
      <c r="I9676" s="1562"/>
      <c r="W9676">
        <f t="shared" si="1051"/>
      </c>
      <c r="X9676">
        <f t="shared" si="1052"/>
      </c>
      <c r="Y9676">
        <f t="shared" si="1053"/>
      </c>
      <c r="Z9676">
        <f t="shared" si="1054"/>
      </c>
    </row>
    <row r="9677" spans="1:26">
      <c r="W9677">
        <f t="shared" si="1051"/>
      </c>
      <c r="X9677">
        <f t="shared" si="1052"/>
      </c>
      <c r="Y9677">
        <f t="shared" si="1053"/>
      </c>
      <c r="Z9677">
        <f t="shared" si="1054"/>
      </c>
    </row>
    <row r="9678" spans="1:26">
      <c r="A9678" s="1" t="s">
        <v>1</v>
      </c>
      <c r="B9678" s="1"/>
      <c r="G9678" s="495" t="s">
        <v>2</v>
      </c>
      <c r="H9678" s="3" t="s">
        <v>2086</v>
      </c>
      <c r="W9678">
        <f t="shared" si="1051"/>
      </c>
      <c r="X9678">
        <f t="shared" si="1052"/>
      </c>
      <c r="Y9678">
        <f t="shared" si="1053"/>
      </c>
      <c r="Z9678">
        <f t="shared" si="1054"/>
      </c>
    </row>
    <row r="9679" spans="1:26">
      <c r="A9679" s="22" t="inlineStr">
        <is>
          <t>ATTN: Contact-059</t>
        </is>
      </c>
      <c r="B9679" s="1"/>
      <c r="F9679" s="4"/>
      <c r="G9679" s="496" t="s">
        <v>1440</v>
      </c>
      <c r="H9679" s="582" t="s">
        <v>263</v>
      </c>
      <c r="K9679" t="s">
        <v>2228</v>
      </c>
      <c r="W9679">
        <f t="shared" si="1051"/>
      </c>
      <c r="X9679">
        <f t="shared" si="1052"/>
      </c>
      <c r="Y9679">
        <f t="shared" si="1053"/>
      </c>
      <c r="Z9679">
        <f t="shared" si="1054"/>
      </c>
    </row>
    <row r="9680" spans="1:26">
      <c r="A9680" s="1" t="inlineStr">
        <is>
          <t>Dealer-011</t>
        </is>
      </c>
      <c r="B9680" s="1"/>
      <c r="H9680" s="22"/>
      <c r="W9680">
        <f t="shared" si="1051"/>
      </c>
      <c r="X9680">
        <f t="shared" si="1052"/>
      </c>
      <c r="Y9680">
        <f t="shared" si="1053"/>
      </c>
      <c r="Z9680">
        <f t="shared" si="1054"/>
      </c>
    </row>
    <row r="9681" spans="1:26">
      <c r="A9681" s="1" t="inlineStr">
        <is>
          <t>Address line (redacted)</t>
        </is>
      </c>
      <c r="B9681" s="1"/>
      <c r="D9681" s="85"/>
      <c r="E9681" s="85"/>
      <c r="F9681" s="85"/>
      <c r="G9681" s="85"/>
      <c r="H9681" s="85"/>
      <c r="W9681">
        <f t="shared" si="1051"/>
      </c>
      <c r="X9681">
        <f t="shared" si="1052"/>
      </c>
      <c r="Y9681">
        <f t="shared" si="1053"/>
      </c>
      <c r="Z9681">
        <f t="shared" si="1054"/>
      </c>
    </row>
    <row r="9682" spans="1:26">
      <c r="A9682" s="1" t="inlineStr">
        <is>
          <t>Address line (redacted)</t>
        </is>
      </c>
      <c r="B9682" s="243"/>
      <c r="D9682" s="85"/>
      <c r="E9682" s="85"/>
      <c r="F9682" s="85"/>
      <c r="G9682" s="85"/>
      <c r="H9682" s="85"/>
      <c r="W9682">
        <f t="shared" si="1051"/>
      </c>
      <c r="X9682">
        <f t="shared" si="1052"/>
      </c>
      <c r="Y9682">
        <f t="shared" si="1053"/>
      </c>
      <c r="Z9682">
        <f t="shared" si="1054"/>
      </c>
    </row>
    <row r="9683" spans="1:26">
      <c r="A9683" s="1" t="inlineStr">
        <is>
          <t>Address line (redacted)</t>
        </is>
      </c>
      <c r="B9683" s="87"/>
      <c r="W9683">
        <f t="shared" si="1051"/>
      </c>
      <c r="X9683">
        <f t="shared" si="1052"/>
      </c>
      <c r="Y9683">
        <f t="shared" si="1053"/>
      </c>
      <c r="Z9683">
        <f t="shared" si="1054"/>
      </c>
    </row>
    <row r="9684" spans="1:26">
      <c r="A9684" s="49" t="s">
        <v>4</v>
      </c>
      <c r="B9684" s="87"/>
      <c r="M9684" s="49"/>
      <c r="W9684">
        <f t="shared" si="1051"/>
      </c>
      <c r="X9684">
        <f t="shared" si="1052"/>
      </c>
      <c r="Y9684">
        <f t="shared" si="1053"/>
      </c>
      <c r="Z9684">
        <f t="shared" si="1054"/>
      </c>
    </row>
    <row r="9685" spans="1:26">
      <c r="A9685" s="49"/>
      <c r="B9685" s="87"/>
      <c r="M9685" s="49"/>
      <c r="W9685">
        <f t="shared" si="1051"/>
      </c>
      <c r="X9685">
        <f t="shared" si="1052"/>
      </c>
      <c r="Y9685">
        <f t="shared" si="1053"/>
      </c>
      <c r="Z9685">
        <f t="shared" si="1054"/>
      </c>
    </row>
    <row r="9686" spans="1:26">
      <c r="A9686" s="1" t="s">
        <v>5</v>
      </c>
      <c r="W9686">
        <f t="shared" si="1051"/>
      </c>
      <c r="X9686">
        <f t="shared" si="1052"/>
      </c>
      <c r="Y9686">
        <f t="shared" si="1053"/>
      </c>
      <c r="Z9686">
        <f t="shared" si="1054"/>
      </c>
    </row>
    <row r="9687" spans="1:26">
      <c r="A9687" s="1" t="s">
        <v>6</v>
      </c>
      <c r="W9687">
        <f t="shared" si="1051"/>
      </c>
      <c r="X9687">
        <f t="shared" si="1052"/>
      </c>
      <c r="Y9687">
        <f t="shared" si="1053"/>
      </c>
      <c r="Z9687">
        <f t="shared" si="1054"/>
      </c>
    </row>
    <row r="9688" spans="1:26">
      <c r="A9688" s="1" t="s">
        <v>7</v>
      </c>
      <c r="W9688">
        <f t="shared" si="1051"/>
      </c>
      <c r="X9688">
        <f t="shared" si="1052"/>
      </c>
      <c r="Y9688">
        <f t="shared" si="1053"/>
      </c>
      <c r="Z9688">
        <f t="shared" si="1054"/>
      </c>
    </row>
    <row r="9689" spans="1:26" ht="24">
      <c r="A9689" s="88" t="s">
        <v>8</v>
      </c>
      <c r="B9689" s="89" t="s">
        <v>9</v>
      </c>
      <c r="C9689" s="89" t="s">
        <v>10</v>
      </c>
      <c r="D9689" s="34" t="s">
        <v>11</v>
      </c>
      <c r="E9689" s="34" t="s">
        <v>12</v>
      </c>
      <c r="F9689" s="34" t="s">
        <v>13</v>
      </c>
      <c r="G9689" s="34" t="s">
        <v>14</v>
      </c>
      <c r="H9689" s="88" t="s">
        <v>15</v>
      </c>
      <c r="I9689" s="90" t="s">
        <v>16</v>
      </c>
      <c r="W9689">
        <f t="shared" si="1051"/>
      </c>
      <c r="X9689">
        <f t="shared" si="1052"/>
      </c>
      <c r="Y9689">
        <f t="shared" si="1053"/>
      </c>
      <c r="Z9689">
        <f t="shared" si="1054"/>
      </c>
    </row>
    <row r="9690" spans="1:26">
      <c r="A9690" s="5"/>
      <c r="B9690" s="1564" t="s">
        <v>565</v>
      </c>
      <c r="C9690" s="1565"/>
      <c r="D9690" s="21"/>
      <c r="E9690" s="5"/>
      <c r="F9690" s="5"/>
      <c r="G9690" s="9"/>
      <c r="H9690" s="5"/>
      <c r="I9690" s="94"/>
      <c r="W9690">
        <f t="shared" si="1051"/>
      </c>
      <c r="X9690">
        <f t="shared" si="1052"/>
      </c>
      <c r="Y9690">
        <f t="shared" si="1053"/>
      </c>
      <c r="Z9690">
        <f t="shared" si="1054"/>
      </c>
    </row>
    <row r="9691" spans="1:26" ht="24">
      <c r="A9691" s="19">
        <v>1</v>
      </c>
      <c r="B9691" s="224" t="s">
        <v>566</v>
      </c>
      <c r="C9691" s="15" t="s">
        <v>567</v>
      </c>
      <c r="D9691" s="19">
        <v>3</v>
      </c>
      <c r="E9691" s="19">
        <v>10</v>
      </c>
      <c r="F9691" s="5">
        <f>+E9691*D9691</f>
      </c>
      <c r="G9691" s="6">
        <f>+E9691*D9691</f>
      </c>
      <c r="H9691" s="19">
        <v>1</v>
      </c>
      <c r="I9691" s="183">
        <f>+H9691*G9691</f>
      </c>
      <c r="W9691">
        <f t="shared" si="1051"/>
      </c>
      <c r="X9691">
        <f t="shared" si="1052"/>
      </c>
      <c r="Y9691">
        <f t="shared" si="1053"/>
      </c>
      <c r="Z9691">
        <f t="shared" si="1054"/>
      </c>
    </row>
    <row r="9692" spans="1:26" ht="24">
      <c r="A9692" s="19">
        <v>2</v>
      </c>
      <c r="B9692" s="224" t="s">
        <v>1216</v>
      </c>
      <c r="C9692" s="15" t="s">
        <v>1215</v>
      </c>
      <c r="D9692" s="19">
        <v>2</v>
      </c>
      <c r="E9692" s="19">
        <v>10</v>
      </c>
      <c r="F9692" s="5">
        <f>+E9692*D9692</f>
      </c>
      <c r="G9692" s="6">
        <f>+E9692*D9692</f>
      </c>
      <c r="H9692" s="19">
        <v>1</v>
      </c>
      <c r="I9692" s="183">
        <f>+H9692*G9692</f>
      </c>
      <c r="W9692">
        <f t="shared" si="1051"/>
      </c>
      <c r="X9692">
        <f t="shared" si="1052"/>
      </c>
      <c r="Y9692">
        <f t="shared" si="1053"/>
      </c>
      <c r="Z9692">
        <f t="shared" si="1054"/>
      </c>
    </row>
    <row r="9693" spans="1:26">
      <c r="A9693" s="5"/>
      <c r="B9693" s="17"/>
      <c r="C9693" s="5"/>
      <c r="D9693" s="5"/>
      <c r="E9693" s="5"/>
      <c r="F9693" s="5"/>
      <c r="G9693" s="6"/>
      <c r="H9693" s="7"/>
      <c r="I9693" s="183"/>
      <c r="W9693">
        <f t="shared" si="1051"/>
      </c>
      <c r="X9693">
        <f t="shared" si="1052"/>
      </c>
      <c r="Y9693">
        <f t="shared" si="1053"/>
      </c>
      <c r="Z9693">
        <f t="shared" si="1054"/>
      </c>
    </row>
    <row r="9694" spans="1:26">
      <c r="A9694" s="5"/>
      <c r="B9694" s="17"/>
      <c r="C9694" s="88"/>
      <c r="D9694" s="5"/>
      <c r="E9694" s="5"/>
      <c r="F9694" s="5"/>
      <c r="G9694" s="6"/>
      <c r="H9694" s="5"/>
      <c r="I9694" s="183"/>
      <c r="W9694">
        <f t="shared" si="1051"/>
      </c>
      <c r="X9694">
        <f t="shared" si="1052"/>
      </c>
      <c r="Y9694">
        <f t="shared" si="1053"/>
      </c>
      <c r="Z9694">
        <f t="shared" si="1054"/>
      </c>
    </row>
    <row r="9695" spans="1:26">
      <c r="A9695" s="5"/>
      <c r="B9695" s="8"/>
      <c r="C9695" s="5"/>
      <c r="D9695" s="5"/>
      <c r="E9695" s="16"/>
      <c r="F9695" s="5"/>
      <c r="G9695" s="6"/>
      <c r="H9695" s="5"/>
      <c r="I9695" s="183"/>
      <c r="W9695">
        <f t="shared" si="1051"/>
      </c>
      <c r="X9695">
        <f t="shared" si="1052"/>
      </c>
      <c r="Y9695">
        <f t="shared" si="1053"/>
      </c>
      <c r="Z9695">
        <f t="shared" si="1054"/>
      </c>
    </row>
    <row r="9696" spans="1:26">
      <c r="A9696" s="5"/>
      <c r="B9696" s="95"/>
      <c r="C9696" s="101"/>
      <c r="D9696" s="5"/>
      <c r="E9696" s="5"/>
      <c r="F9696" s="5"/>
      <c r="G9696" s="6"/>
      <c r="H9696" s="16"/>
      <c r="I9696" s="183"/>
      <c r="W9696">
        <f t="shared" si="1051"/>
      </c>
      <c r="X9696">
        <f t="shared" si="1052"/>
      </c>
      <c r="Y9696">
        <f t="shared" si="1053"/>
      </c>
      <c r="Z9696">
        <f t="shared" si="1054"/>
      </c>
    </row>
    <row r="9697" spans="1:26">
      <c r="A9697" s="5"/>
      <c r="B9697" s="95"/>
      <c r="C9697" s="101"/>
      <c r="D9697" s="5"/>
      <c r="E9697" s="5"/>
      <c r="F9697" s="5"/>
      <c r="G9697" s="6"/>
      <c r="H9697" s="16"/>
      <c r="I9697" s="183"/>
      <c r="W9697">
        <f t="shared" si="1051"/>
      </c>
      <c r="X9697">
        <f t="shared" si="1052"/>
      </c>
      <c r="Y9697">
        <f t="shared" si="1053"/>
      </c>
      <c r="Z9697">
        <f t="shared" si="1054"/>
      </c>
    </row>
    <row r="9698" spans="1:26">
      <c r="A9698" s="5"/>
      <c r="B9698" s="95"/>
      <c r="C9698" s="101"/>
      <c r="D9698" s="5"/>
      <c r="E9698" s="5"/>
      <c r="F9698" s="5"/>
      <c r="G9698" s="6"/>
      <c r="H9698" s="16"/>
      <c r="I9698" s="183"/>
      <c r="W9698">
        <f t="shared" si="1051"/>
      </c>
      <c r="X9698">
        <f t="shared" si="1052"/>
      </c>
      <c r="Y9698">
        <f t="shared" si="1053"/>
      </c>
      <c r="Z9698">
        <f t="shared" si="1054"/>
      </c>
    </row>
    <row r="9699" spans="1:26">
      <c r="A9699" s="10"/>
      <c r="B9699" s="10"/>
      <c r="C9699" s="10"/>
      <c r="D9699" s="10"/>
      <c r="E9699" s="10"/>
      <c r="F9699" s="10"/>
      <c r="G9699" s="10"/>
      <c r="H9699" s="10"/>
      <c r="I9699" s="97"/>
      <c r="W9699">
        <f t="shared" si="1051"/>
      </c>
      <c r="X9699">
        <f t="shared" si="1052"/>
      </c>
      <c r="Y9699">
        <f t="shared" si="1053"/>
      </c>
      <c r="Z9699">
        <f t="shared" si="1054"/>
      </c>
    </row>
    <row r="9700" spans="1:26" ht="15.75" thickBot="1">
      <c r="A9700" s="10"/>
      <c r="B9700" s="80" t="s">
        <v>20</v>
      </c>
      <c r="C9700" s="35"/>
      <c r="D9700" s="35"/>
      <c r="E9700" s="35"/>
      <c r="F9700" s="35"/>
      <c r="G9700" s="35"/>
      <c r="H9700" s="35"/>
      <c r="I9700" s="98"/>
      <c r="W9700">
        <f t="shared" si="1051"/>
      </c>
      <c r="X9700">
        <f t="shared" si="1052"/>
      </c>
      <c r="Y9700">
        <f t="shared" si="1053"/>
      </c>
      <c r="Z9700">
        <f t="shared" si="1054"/>
      </c>
    </row>
    <row r="9701" spans="1:26" ht="15.75" thickBot="1">
      <c r="A9701" s="99"/>
      <c r="B9701" s="81"/>
      <c r="C9701" s="39" t="s">
        <v>21</v>
      </c>
      <c r="D9701" s="40">
        <f>SUM(D9690:D9700)</f>
      </c>
      <c r="E9701" s="41">
        <f>IF(H9701=I9701,"OK","NO")</f>
      </c>
      <c r="F9701" s="40">
        <f>SUM(F9690:F9700)</f>
      </c>
      <c r="G9701" s="40">
        <f>SUM(G9690:G9700)</f>
      </c>
      <c r="H9701" s="42">
        <f>SUMPRODUCT(H9690:H9700,G9690:G9700)</f>
      </c>
      <c r="I9701" s="100">
        <f>SUM(I9687:I9700)</f>
      </c>
      <c r="W9701">
        <f t="shared" si="1051"/>
      </c>
      <c r="X9701">
        <f t="shared" si="1052"/>
      </c>
      <c r="Y9701">
        <f t="shared" si="1053"/>
      </c>
      <c r="Z9701">
        <f t="shared" si="1054"/>
      </c>
    </row>
    <row r="9702" spans="1:26">
      <c r="A9702" s="10"/>
      <c r="B9702" s="10"/>
      <c r="C9702" s="91"/>
      <c r="D9702" s="91"/>
      <c r="E9702" s="91"/>
      <c r="F9702" s="91"/>
      <c r="G9702" s="91"/>
      <c r="H9702" s="91"/>
      <c r="I9702" s="91"/>
      <c r="W9702">
        <f t="shared" si="1051"/>
      </c>
      <c r="X9702">
        <f t="shared" si="1052"/>
      </c>
      <c r="Y9702">
        <f t="shared" si="1053"/>
      </c>
      <c r="Z9702">
        <f t="shared" si="1054"/>
      </c>
    </row>
    <row r="9703" spans="1:26">
      <c r="A9703" s="12" t="s">
        <v>281</v>
      </c>
      <c r="B9703" s="12"/>
      <c r="C9703" s="12"/>
      <c r="D9703" s="13"/>
      <c r="E9703" s="14"/>
      <c r="F9703" s="14"/>
      <c r="G9703" s="14"/>
      <c r="H9703" s="2"/>
      <c r="I9703" s="12"/>
      <c r="W9703">
        <f t="shared" si="1051"/>
      </c>
      <c r="X9703">
        <f t="shared" si="1052"/>
      </c>
      <c r="Y9703">
        <f t="shared" si="1053"/>
      </c>
      <c r="Z9703">
        <f t="shared" si="1054"/>
      </c>
    </row>
    <row r="9704" spans="1:26">
      <c r="W9704">
        <f t="shared" si="1051"/>
      </c>
      <c r="X9704">
        <f t="shared" si="1052"/>
      </c>
      <c r="Y9704">
        <f t="shared" si="1053"/>
      </c>
      <c r="Z9704">
        <f t="shared" si="1054"/>
      </c>
    </row>
    <row r="9705" spans="1:26">
      <c r="W9705">
        <f t="shared" si="1051"/>
      </c>
      <c r="X9705">
        <f t="shared" si="1052"/>
      </c>
      <c r="Y9705">
        <f t="shared" si="1053"/>
      </c>
      <c r="Z9705">
        <f t="shared" si="1054"/>
      </c>
    </row>
    <row r="9706" spans="1:26">
      <c r="W9706">
        <f t="shared" si="1051"/>
      </c>
      <c r="X9706">
        <f t="shared" si="1052"/>
      </c>
      <c r="Y9706">
        <f t="shared" si="1053"/>
      </c>
      <c r="Z9706">
        <f t="shared" si="1054"/>
      </c>
    </row>
    <row r="9707" spans="1:26">
      <c r="A9707" s="1562" t="s">
        <v>0</v>
      </c>
      <c r="B9707" s="1562"/>
      <c r="C9707" s="1562"/>
      <c r="D9707" s="1562"/>
      <c r="E9707" s="1562"/>
      <c r="F9707" s="1562"/>
      <c r="G9707" s="1562"/>
      <c r="H9707" s="1562"/>
      <c r="I9707" s="1562"/>
      <c r="W9707">
        <f t="shared" si="1051"/>
      </c>
      <c r="X9707">
        <f t="shared" si="1052"/>
      </c>
      <c r="Y9707">
        <f t="shared" si="1053"/>
      </c>
      <c r="Z9707">
        <f t="shared" si="1054"/>
      </c>
    </row>
    <row r="9708" spans="1:26">
      <c r="W9708">
        <f t="shared" si="1051"/>
      </c>
      <c r="X9708">
        <f t="shared" si="1052"/>
      </c>
      <c r="Y9708">
        <f t="shared" si="1053"/>
      </c>
      <c r="Z9708">
        <f t="shared" si="1054"/>
      </c>
    </row>
    <row r="9709" spans="1:26">
      <c r="A9709" s="1" t="s">
        <v>1</v>
      </c>
      <c r="C9709" s="22" t="inlineStr">
        <is>
          <t>ATTN: Contact-073</t>
        </is>
      </c>
      <c r="G9709" s="489" t="s">
        <v>2</v>
      </c>
      <c r="H9709" s="3" t="s">
        <v>2086</v>
      </c>
      <c r="W9709">
        <f t="shared" si="1051"/>
      </c>
      <c r="X9709">
        <f t="shared" si="1052"/>
      </c>
      <c r="Y9709">
        <f t="shared" si="1053"/>
      </c>
      <c r="Z9709">
        <f t="shared" si="1054"/>
      </c>
    </row>
    <row r="9710" spans="1:26">
      <c r="A9710" s="178" t="inlineStr">
        <is>
          <t>Dealer-324</t>
        </is>
      </c>
      <c r="B9710" s="1"/>
      <c r="F9710" s="4"/>
      <c r="G9710" s="488" t="s">
        <v>1440</v>
      </c>
      <c r="H9710" s="582" t="s">
        <v>264</v>
      </c>
      <c r="W9710">
        <f t="shared" si="1051"/>
      </c>
      <c r="X9710">
        <f t="shared" si="1052"/>
      </c>
      <c r="Y9710">
        <f t="shared" si="1053"/>
      </c>
      <c r="Z9710">
        <f t="shared" si="1054"/>
      </c>
    </row>
    <row r="9711" spans="1:26">
      <c r="A9711" s="178" t="inlineStr">
        <is>
          <t>Address line (redacted)</t>
        </is>
      </c>
      <c r="B9711" s="1"/>
      <c r="W9711">
        <f t="shared" si="1051"/>
      </c>
      <c r="X9711">
        <f t="shared" si="1052"/>
      </c>
      <c r="Y9711">
        <f t="shared" si="1053"/>
      </c>
      <c r="Z9711">
        <f t="shared" si="1054"/>
      </c>
    </row>
    <row r="9712" spans="1:26">
      <c r="A9712" s="1" t="inlineStr">
        <is>
          <t>Address line (redacted)</t>
        </is>
      </c>
      <c r="B9712" s="1"/>
      <c r="W9712">
        <f t="shared" si="1051"/>
      </c>
      <c r="X9712">
        <f t="shared" si="1052"/>
      </c>
      <c r="Y9712">
        <f t="shared" si="1053"/>
      </c>
      <c r="Z9712">
        <f t="shared" si="1054"/>
      </c>
    </row>
    <row r="9713" spans="1:26">
      <c r="A9713" s="436" t="inlineStr">
        <is>
          <t>GSTIN-MASKED</t>
        </is>
      </c>
      <c r="B9713" s="243"/>
      <c r="W9713">
        <f t="shared" si="1051"/>
      </c>
      <c r="X9713">
        <f t="shared" si="1052"/>
      </c>
      <c r="Y9713">
        <f t="shared" si="1053"/>
      </c>
      <c r="Z9713">
        <f t="shared" si="1054"/>
      </c>
    </row>
    <row r="9714" spans="1:26">
      <c r="A9714" s="306" t="s">
        <v>814</v>
      </c>
      <c r="B9714" s="243" t="inlineStr">
        <is>
          <t>PHONE-MASKED</t>
        </is>
      </c>
      <c r="W9714">
        <f t="shared" si="1051"/>
      </c>
      <c r="X9714">
        <f t="shared" si="1052"/>
      </c>
      <c r="Y9714">
        <f t="shared" si="1053"/>
      </c>
      <c r="Z9714">
        <f t="shared" si="1054"/>
      </c>
    </row>
    <row r="9715" spans="1:26">
      <c r="A9715" s="306" t="s">
        <v>572</v>
      </c>
      <c r="B9715" s="243"/>
      <c r="W9715">
        <f t="shared" si="1051"/>
      </c>
      <c r="X9715">
        <f t="shared" si="1052"/>
      </c>
      <c r="Y9715">
        <f t="shared" si="1053"/>
      </c>
      <c r="Z9715">
        <f t="shared" si="1054"/>
      </c>
    </row>
    <row r="9716" spans="1:26">
      <c r="A9716" s="435" t="inlineStr">
        <is>
          <t>Address line (redacted)</t>
        </is>
      </c>
      <c r="B9716" s="243"/>
      <c r="C9716" s="54"/>
      <c r="D9716" s="54"/>
      <c r="E9716" s="54"/>
      <c r="F9716" s="54"/>
      <c r="G9716" s="54"/>
      <c r="H9716" s="54"/>
      <c r="I9716" s="54"/>
      <c r="W9716">
        <f t="shared" si="1051"/>
      </c>
      <c r="X9716">
        <f t="shared" si="1052"/>
      </c>
      <c r="Y9716">
        <f t="shared" si="1053"/>
      </c>
      <c r="Z9716">
        <f t="shared" si="1054"/>
      </c>
    </row>
    <row r="9717" spans="1:26">
      <c r="A9717" s="306"/>
      <c r="B9717" s="243"/>
      <c r="W9717">
        <f t="shared" si="1051"/>
      </c>
      <c r="X9717">
        <f t="shared" si="1052"/>
      </c>
      <c r="Y9717">
        <f t="shared" si="1053"/>
      </c>
      <c r="Z9717">
        <f t="shared" si="1054"/>
      </c>
    </row>
    <row r="9718" spans="1:26">
      <c r="A9718" s="1" t="s">
        <v>5</v>
      </c>
      <c r="W9718">
        <f t="shared" si="1051"/>
      </c>
      <c r="X9718">
        <f t="shared" si="1052"/>
      </c>
      <c r="Y9718">
        <f t="shared" si="1053"/>
      </c>
      <c r="Z9718">
        <f t="shared" si="1054"/>
      </c>
    </row>
    <row r="9719" spans="1:26">
      <c r="A9719" s="1" t="s">
        <v>6</v>
      </c>
      <c r="W9719">
        <f t="shared" si="1051"/>
      </c>
      <c r="X9719">
        <f t="shared" si="1052"/>
      </c>
      <c r="Y9719">
        <f t="shared" si="1053"/>
      </c>
      <c r="Z9719">
        <f t="shared" si="1054"/>
      </c>
    </row>
    <row r="9720" spans="1:26" ht="15.75" thickBot="1">
      <c r="A9720" s="1" t="s">
        <v>7</v>
      </c>
      <c r="W9720">
        <f t="shared" si="1051"/>
      </c>
      <c r="X9720">
        <f t="shared" si="1052"/>
      </c>
      <c r="Y9720">
        <f t="shared" si="1053"/>
      </c>
      <c r="Z9720">
        <f t="shared" si="1054"/>
      </c>
    </row>
    <row r="9721" spans="1:26" ht="24">
      <c r="A9721" s="198" t="s">
        <v>8</v>
      </c>
      <c r="B9721" s="199" t="s">
        <v>9</v>
      </c>
      <c r="C9721" s="199" t="s">
        <v>10</v>
      </c>
      <c r="D9721" s="200" t="s">
        <v>11</v>
      </c>
      <c r="E9721" s="200" t="s">
        <v>12</v>
      </c>
      <c r="F9721" s="200" t="s">
        <v>13</v>
      </c>
      <c r="G9721" s="200" t="s">
        <v>14</v>
      </c>
      <c r="H9721" s="201" t="s">
        <v>15</v>
      </c>
      <c r="I9721" s="202" t="s">
        <v>16</v>
      </c>
      <c r="W9721">
        <f t="shared" si="1051"/>
      </c>
      <c r="X9721">
        <f t="shared" si="1052"/>
      </c>
      <c r="Y9721">
        <f t="shared" si="1053"/>
      </c>
      <c r="Z9721">
        <f t="shared" si="1054"/>
      </c>
    </row>
    <row r="9722" spans="1:26">
      <c r="A9722" s="53"/>
      <c r="B9722" s="1652" t="s">
        <v>18</v>
      </c>
      <c r="C9722" s="1653"/>
      <c r="D9722" s="78"/>
      <c r="E9722" s="53"/>
      <c r="F9722" s="78"/>
      <c r="G9722" s="78"/>
      <c r="H9722" s="53"/>
      <c r="I9722" s="525"/>
      <c r="W9722">
        <f t="shared" si="1051"/>
      </c>
      <c r="X9722">
        <f t="shared" si="1052"/>
      </c>
      <c r="Y9722">
        <f t="shared" si="1053"/>
      </c>
      <c r="Z9722">
        <f t="shared" si="1054"/>
      </c>
    </row>
    <row r="9723" spans="1:26">
      <c r="A9723" s="5">
        <v>1</v>
      </c>
      <c r="B9723" s="128" t="s">
        <v>937</v>
      </c>
      <c r="C9723" s="101" t="s">
        <v>936</v>
      </c>
      <c r="D9723" s="119">
        <v>1</v>
      </c>
      <c r="E9723" s="5">
        <v>3</v>
      </c>
      <c r="F9723" s="9">
        <f>+E9723*D9723</f>
      </c>
      <c r="G9723" s="6">
        <f>+E9723*D9723</f>
      </c>
      <c r="H9723" s="9">
        <v>1</v>
      </c>
      <c r="I9723" s="102">
        <f t="shared" ref="I9723:I9731" si="1055">+H9723*G9723</f>
      </c>
      <c r="W9723">
        <f t="shared" si="1051"/>
      </c>
      <c r="X9723">
        <f t="shared" si="1052"/>
      </c>
      <c r="Y9723">
        <f t="shared" si="1053"/>
      </c>
      <c r="Z9723">
        <f t="shared" si="1054"/>
      </c>
    </row>
    <row r="9724" spans="1:26">
      <c r="A9724" s="5"/>
      <c r="B9724" s="1563" t="s">
        <v>17</v>
      </c>
      <c r="C9724" s="1563"/>
      <c r="D9724" s="5"/>
      <c r="E9724" s="5"/>
      <c r="F9724" s="5"/>
      <c r="G9724" s="6"/>
      <c r="H9724" s="5"/>
      <c r="I9724" s="102"/>
      <c r="W9724">
        <f t="shared" si="1051"/>
      </c>
      <c r="X9724">
        <f t="shared" si="1052"/>
      </c>
      <c r="Y9724">
        <f t="shared" si="1053"/>
      </c>
      <c r="Z9724">
        <f t="shared" si="1054"/>
      </c>
    </row>
    <row r="9725" spans="1:26">
      <c r="A9725" s="5">
        <v>2</v>
      </c>
      <c r="B9725" s="8" t="s">
        <v>273</v>
      </c>
      <c r="C9725" s="5" t="s">
        <v>274</v>
      </c>
      <c r="D9725" s="5">
        <v>4</v>
      </c>
      <c r="E9725" s="5">
        <v>5</v>
      </c>
      <c r="F9725" s="9">
        <f>+E9725*D9725</f>
      </c>
      <c r="G9725" s="6">
        <f>+E9725*D9725</f>
      </c>
      <c r="H9725" s="5">
        <v>1</v>
      </c>
      <c r="I9725" s="102">
        <f t="shared" si="1055"/>
      </c>
      <c r="W9725">
        <f t="shared" si="1051"/>
      </c>
      <c r="X9725">
        <f t="shared" si="1052"/>
      </c>
      <c r="Y9725">
        <f t="shared" si="1053"/>
      </c>
      <c r="Z9725">
        <f t="shared" si="1054"/>
      </c>
    </row>
    <row r="9726" spans="1:26">
      <c r="A9726" s="5">
        <v>3</v>
      </c>
      <c r="B9726" s="8" t="s">
        <v>449</v>
      </c>
      <c r="C9726" s="5" t="s">
        <v>448</v>
      </c>
      <c r="D9726" s="5">
        <v>2</v>
      </c>
      <c r="E9726" s="5">
        <v>5</v>
      </c>
      <c r="F9726" s="9">
        <f>+E9726*D9726</f>
      </c>
      <c r="G9726" s="6">
        <f>+E9726*D9726</f>
      </c>
      <c r="H9726" s="5">
        <v>1</v>
      </c>
      <c r="I9726" s="102">
        <f t="shared" si="1055"/>
      </c>
      <c r="W9726">
        <f t="shared" si="1051"/>
      </c>
      <c r="X9726">
        <f t="shared" si="1052"/>
      </c>
      <c r="Y9726">
        <f t="shared" si="1053"/>
      </c>
      <c r="Z9726">
        <f t="shared" si="1054"/>
      </c>
    </row>
    <row r="9727" spans="1:26">
      <c r="A9727" s="5">
        <v>4</v>
      </c>
      <c r="B9727" s="8" t="s">
        <v>439</v>
      </c>
      <c r="C9727" s="5" t="s">
        <v>438</v>
      </c>
      <c r="D9727" s="5">
        <v>4</v>
      </c>
      <c r="E9727" s="5">
        <v>5</v>
      </c>
      <c r="F9727" s="9">
        <f>+E9727*D9727</f>
      </c>
      <c r="G9727" s="6">
        <f>+E9727*D9727</f>
      </c>
      <c r="H9727" s="5">
        <v>1</v>
      </c>
      <c r="I9727" s="102">
        <f t="shared" si="1055"/>
      </c>
      <c r="W9727">
        <f t="shared" si="1051"/>
      </c>
      <c r="X9727">
        <f t="shared" si="1052"/>
      </c>
      <c r="Y9727">
        <f t="shared" si="1053"/>
      </c>
      <c r="Z9727">
        <f t="shared" si="1054"/>
      </c>
    </row>
    <row r="9728" spans="1:26">
      <c r="A9728" s="5">
        <v>5</v>
      </c>
      <c r="B9728" s="8" t="s">
        <v>437</v>
      </c>
      <c r="C9728" s="5" t="s">
        <v>436</v>
      </c>
      <c r="D9728" s="5">
        <v>3</v>
      </c>
      <c r="E9728" s="5">
        <v>5</v>
      </c>
      <c r="F9728" s="9">
        <f>+E9728*D9728</f>
      </c>
      <c r="G9728" s="6">
        <f>+E9728*D9728</f>
      </c>
      <c r="H9728" s="5">
        <v>1</v>
      </c>
      <c r="I9728" s="102">
        <f t="shared" si="1055"/>
      </c>
      <c r="W9728">
        <f t="shared" si="1051"/>
      </c>
      <c r="X9728">
        <f t="shared" si="1052"/>
      </c>
      <c r="Y9728">
        <f t="shared" si="1053"/>
      </c>
      <c r="Z9728">
        <f t="shared" si="1054"/>
      </c>
    </row>
    <row r="9729" spans="1:26">
      <c r="A9729" s="5"/>
      <c r="B9729" s="1563" t="s">
        <v>300</v>
      </c>
      <c r="C9729" s="1563"/>
      <c r="D9729" s="5"/>
      <c r="E9729" s="5"/>
      <c r="F9729" s="5"/>
      <c r="G9729" s="6"/>
      <c r="H9729" s="5"/>
      <c r="I9729" s="102"/>
      <c r="W9729">
        <f t="shared" si="1051"/>
      </c>
      <c r="X9729">
        <f t="shared" si="1052"/>
      </c>
      <c r="Y9729">
        <f t="shared" si="1053"/>
      </c>
      <c r="Z9729">
        <f t="shared" si="1054"/>
      </c>
    </row>
    <row r="9730" spans="1:26" ht="24">
      <c r="A9730" s="5">
        <v>6</v>
      </c>
      <c r="B9730" s="17" t="s">
        <v>2090</v>
      </c>
      <c r="C9730" s="88" t="s">
        <v>1207</v>
      </c>
      <c r="D9730" s="119"/>
      <c r="E9730" s="5">
        <v>5</v>
      </c>
      <c r="F9730" s="5">
        <f>+E9730</f>
      </c>
      <c r="G9730" s="6">
        <f>+F9730</f>
      </c>
      <c r="H9730" s="5">
        <v>1</v>
      </c>
      <c r="I9730" s="102">
        <f t="shared" si="1055"/>
      </c>
      <c r="W9730">
        <f t="shared" si="1051"/>
      </c>
      <c r="X9730">
        <f t="shared" si="1052"/>
      </c>
      <c r="Y9730">
        <f t="shared" si="1053"/>
      </c>
      <c r="Z9730">
        <f t="shared" si="1054"/>
      </c>
    </row>
    <row r="9731" spans="1:26" ht="24">
      <c r="A9731" s="5">
        <v>7</v>
      </c>
      <c r="B9731" s="17" t="s">
        <v>1583</v>
      </c>
      <c r="C9731" s="88" t="s">
        <v>1207</v>
      </c>
      <c r="D9731" s="119"/>
      <c r="E9731" s="5">
        <v>5</v>
      </c>
      <c r="F9731" s="5">
        <f>+E9731</f>
      </c>
      <c r="G9731" s="6">
        <f>+F9731</f>
      </c>
      <c r="H9731" s="5">
        <v>1</v>
      </c>
      <c r="I9731" s="102">
        <f t="shared" si="1055"/>
      </c>
      <c r="W9731">
        <f t="shared" si="1051"/>
      </c>
      <c r="X9731">
        <f t="shared" si="1052"/>
      </c>
      <c r="Y9731">
        <f t="shared" si="1053"/>
      </c>
      <c r="Z9731">
        <f t="shared" si="1054"/>
      </c>
    </row>
    <row r="9732" spans="1:26">
      <c r="A9732" s="5"/>
      <c r="B9732" s="363"/>
      <c r="C9732" s="245"/>
      <c r="D9732" s="5"/>
      <c r="E9732" s="5"/>
      <c r="F9732" s="5"/>
      <c r="G9732" s="6"/>
      <c r="H9732" s="5"/>
      <c r="I9732" s="102"/>
      <c r="W9732">
        <f t="shared" ref="W9732:W9795" si="1056">IF(LEFT($H9732&amp;"",5)="2019-",$H9732,W9731)</f>
      </c>
      <c r="X9732">
        <f t="shared" ref="X9732:X9795" si="1057">IF($W9732="",0,IF(COUNTIF($AB$2:$AB$80,$W9732)&gt;0,1,0))</f>
      </c>
      <c r="Y9732">
        <f t="shared" ref="Y9732:Y9795" si="1058">IF($C9732="","",UPPER(TRIM(IFERROR(LEFT($C9732&amp;"",FIND("/",$C9732&amp;"")-1),$C9732&amp;""))))</f>
      </c>
      <c r="Z9732">
        <f t="shared" ref="Z9732:Z9795" si="1059">IFERROR(IF(ISNUMBER($G9732),$G9732,0),0)</f>
      </c>
    </row>
    <row r="9733" spans="1:26">
      <c r="A9733" s="5"/>
      <c r="B9733" s="1568" t="s">
        <v>2168</v>
      </c>
      <c r="C9733" s="1569"/>
      <c r="D9733" s="5"/>
      <c r="E9733" s="5"/>
      <c r="F9733" s="5"/>
      <c r="G9733" s="6"/>
      <c r="H9733" s="5"/>
      <c r="I9733" s="102"/>
      <c r="W9733">
        <f t="shared" si="1056"/>
      </c>
      <c r="X9733">
        <f t="shared" si="1057"/>
      </c>
      <c r="Y9733">
        <f t="shared" si="1058"/>
      </c>
      <c r="Z9733">
        <f t="shared" si="1059"/>
      </c>
    </row>
    <row r="9734" spans="1:26">
      <c r="A9734" s="5"/>
      <c r="B9734" s="1570"/>
      <c r="C9734" s="1571"/>
      <c r="D9734" s="5"/>
      <c r="E9734" s="5"/>
      <c r="F9734" s="5"/>
      <c r="G9734" s="6"/>
      <c r="H9734" s="5"/>
      <c r="I9734" s="102"/>
      <c r="W9734">
        <f t="shared" si="1056"/>
      </c>
      <c r="X9734">
        <f t="shared" si="1057"/>
      </c>
      <c r="Y9734">
        <f t="shared" si="1058"/>
      </c>
      <c r="Z9734">
        <f t="shared" si="1059"/>
      </c>
    </row>
    <row r="9735" spans="1:26">
      <c r="A9735" s="5"/>
      <c r="B9735" s="1590"/>
      <c r="C9735" s="1591"/>
      <c r="D9735" s="5"/>
      <c r="E9735" s="5"/>
      <c r="F9735" s="5"/>
      <c r="G9735" s="6"/>
      <c r="H9735" s="5"/>
      <c r="I9735" s="102"/>
      <c r="W9735">
        <f t="shared" si="1056"/>
      </c>
      <c r="X9735">
        <f t="shared" si="1057"/>
      </c>
      <c r="Y9735">
        <f t="shared" si="1058"/>
      </c>
      <c r="Z9735">
        <f t="shared" si="1059"/>
      </c>
    </row>
    <row r="9736" spans="1:26" ht="15.75" thickBot="1">
      <c r="A9736" s="33"/>
      <c r="B9736" s="17"/>
      <c r="C9736" s="88"/>
      <c r="D9736" s="23"/>
      <c r="E9736" s="23"/>
      <c r="F9736" s="171"/>
      <c r="G9736" s="24"/>
      <c r="H9736" s="23"/>
      <c r="I9736" s="172"/>
      <c r="W9736">
        <f t="shared" si="1056"/>
      </c>
      <c r="X9736">
        <f t="shared" si="1057"/>
      </c>
      <c r="Y9736">
        <f t="shared" si="1058"/>
      </c>
      <c r="Z9736">
        <f t="shared" si="1059"/>
      </c>
    </row>
    <row r="9737" spans="1:26">
      <c r="A9737" s="33"/>
      <c r="B9737" s="17"/>
      <c r="C9737" s="10"/>
      <c r="D9737" s="91"/>
      <c r="E9737" s="91"/>
      <c r="F9737" s="91"/>
      <c r="G9737" s="92" t="s">
        <v>19</v>
      </c>
      <c r="H9737" s="91"/>
      <c r="I9737" s="111">
        <f>SUM(I9722:I9736)</f>
      </c>
      <c r="W9737">
        <f t="shared" si="1056"/>
      </c>
      <c r="X9737">
        <f t="shared" si="1057"/>
      </c>
      <c r="Y9737">
        <f t="shared" si="1058"/>
      </c>
      <c r="Z9737">
        <f t="shared" si="1059"/>
      </c>
    </row>
    <row r="9738" spans="1:26" ht="15.75" thickBot="1">
      <c r="A9738" s="33"/>
      <c r="B9738" s="11" t="s">
        <v>20</v>
      </c>
      <c r="C9738" s="35"/>
      <c r="D9738" s="35"/>
      <c r="E9738" s="173"/>
      <c r="F9738" s="156"/>
      <c r="G9738" s="156"/>
      <c r="H9738" s="156"/>
      <c r="I9738" s="490"/>
      <c r="W9738">
        <f t="shared" si="1056"/>
      </c>
      <c r="X9738">
        <f t="shared" si="1057"/>
      </c>
      <c r="Y9738">
        <f t="shared" si="1058"/>
      </c>
      <c r="Z9738">
        <f t="shared" si="1059"/>
      </c>
    </row>
    <row r="9739" spans="1:26" ht="15.75" thickBot="1">
      <c r="A9739" s="37"/>
      <c r="B9739" s="38"/>
      <c r="C9739" s="39" t="s">
        <v>21</v>
      </c>
      <c r="D9739" s="40">
        <f>SUM(D9723:D9738)</f>
      </c>
      <c r="E9739" s="41">
        <f>IF(H9739=I9739,"OK","NO")</f>
      </c>
      <c r="F9739" s="40">
        <f>SUM(F9723:F9738)</f>
      </c>
      <c r="G9739" s="40">
        <f>SUM(G9723:G9738)</f>
      </c>
      <c r="H9739" s="41">
        <f>SUMPRODUCT(F9722:F9736,H9722:H9736)</f>
      </c>
      <c r="I9739" s="43">
        <f>SUM(I9737:I9738)</f>
      </c>
      <c r="L9739">
        <f>128-116</f>
      </c>
      <c r="W9739">
        <f t="shared" si="1056"/>
      </c>
      <c r="X9739">
        <f t="shared" si="1057"/>
      </c>
      <c r="Y9739">
        <f t="shared" si="1058"/>
      </c>
      <c r="Z9739">
        <f t="shared" si="1059"/>
      </c>
    </row>
    <row r="9740" spans="1:26" ht="15.75" thickBot="1">
      <c r="A9740" s="44"/>
      <c r="B9740" s="116"/>
      <c r="C9740" s="45"/>
      <c r="D9740" s="45"/>
      <c r="E9740" s="45"/>
      <c r="F9740" s="45"/>
      <c r="G9740" s="45"/>
      <c r="H9740" s="46"/>
      <c r="I9740" s="47"/>
      <c r="W9740">
        <f t="shared" si="1056"/>
      </c>
      <c r="X9740">
        <f t="shared" si="1057"/>
      </c>
      <c r="Y9740">
        <f t="shared" si="1058"/>
      </c>
      <c r="Z9740">
        <f t="shared" si="1059"/>
      </c>
    </row>
    <row r="9741" spans="1:26">
      <c r="A9741" s="12" t="s">
        <v>788</v>
      </c>
      <c r="B9741" s="12"/>
      <c r="C9741" s="12"/>
      <c r="D9741" s="13"/>
      <c r="E9741" s="14"/>
      <c r="F9741" s="14"/>
      <c r="G9741" s="14"/>
      <c r="H9741" s="2"/>
      <c r="I9741" s="12"/>
      <c r="W9741">
        <f t="shared" si="1056"/>
      </c>
      <c r="X9741">
        <f t="shared" si="1057"/>
      </c>
      <c r="Y9741">
        <f t="shared" si="1058"/>
      </c>
      <c r="Z9741">
        <f t="shared" si="1059"/>
      </c>
    </row>
    <row r="9742" spans="1:26">
      <c r="W9742">
        <f t="shared" si="1056"/>
      </c>
      <c r="X9742">
        <f t="shared" si="1057"/>
      </c>
      <c r="Y9742">
        <f t="shared" si="1058"/>
      </c>
      <c r="Z9742">
        <f t="shared" si="1059"/>
      </c>
    </row>
    <row r="9743" spans="1:26">
      <c r="W9743">
        <f t="shared" si="1056"/>
      </c>
      <c r="X9743">
        <f t="shared" si="1057"/>
      </c>
      <c r="Y9743">
        <f t="shared" si="1058"/>
      </c>
      <c r="Z9743">
        <f t="shared" si="1059"/>
      </c>
    </row>
    <row r="9744" spans="1:26">
      <c r="W9744">
        <f t="shared" si="1056"/>
      </c>
      <c r="X9744">
        <f t="shared" si="1057"/>
      </c>
      <c r="Y9744">
        <f t="shared" si="1058"/>
      </c>
      <c r="Z9744">
        <f t="shared" si="1059"/>
      </c>
    </row>
    <row r="9745" spans="1:26">
      <c r="W9745">
        <f t="shared" si="1056"/>
      </c>
      <c r="X9745">
        <f t="shared" si="1057"/>
      </c>
      <c r="Y9745">
        <f t="shared" si="1058"/>
      </c>
      <c r="Z9745">
        <f t="shared" si="1059"/>
      </c>
    </row>
    <row r="9746" spans="1:26">
      <c r="A9746" s="1562" t="s">
        <v>0</v>
      </c>
      <c r="B9746" s="1562"/>
      <c r="C9746" s="1562"/>
      <c r="D9746" s="1562"/>
      <c r="E9746" s="1562"/>
      <c r="F9746" s="1562"/>
      <c r="G9746" s="1562"/>
      <c r="H9746" s="1562"/>
      <c r="I9746" s="1562"/>
      <c r="W9746">
        <f t="shared" si="1056"/>
      </c>
      <c r="X9746">
        <f t="shared" si="1057"/>
      </c>
      <c r="Y9746">
        <f t="shared" si="1058"/>
      </c>
      <c r="Z9746">
        <f t="shared" si="1059"/>
      </c>
    </row>
    <row r="9747" spans="1:26">
      <c r="W9747">
        <f t="shared" si="1056"/>
      </c>
      <c r="X9747">
        <f t="shared" si="1057"/>
      </c>
      <c r="Y9747">
        <f t="shared" si="1058"/>
      </c>
      <c r="Z9747">
        <f t="shared" si="1059"/>
      </c>
    </row>
    <row r="9748" spans="1:26">
      <c r="B9748" s="124"/>
      <c r="C9748" s="124"/>
      <c r="D9748" s="124"/>
      <c r="E9748" s="124"/>
      <c r="F9748" s="124"/>
      <c r="G9748" s="124"/>
      <c r="H9748" s="124"/>
      <c r="I9748" s="124"/>
      <c r="W9748">
        <f t="shared" si="1056"/>
      </c>
      <c r="X9748">
        <f t="shared" si="1057"/>
      </c>
      <c r="Y9748">
        <f t="shared" si="1058"/>
      </c>
      <c r="Z9748">
        <f t="shared" si="1059"/>
      </c>
    </row>
    <row r="9749" spans="1:26">
      <c r="A9749" s="1" t="s">
        <v>1</v>
      </c>
      <c r="G9749" s="489" t="s">
        <v>2</v>
      </c>
      <c r="H9749" s="3" t="s">
        <v>2086</v>
      </c>
      <c r="W9749">
        <f t="shared" si="1056"/>
      </c>
      <c r="X9749">
        <f t="shared" si="1057"/>
      </c>
      <c r="Y9749">
        <f t="shared" si="1058"/>
      </c>
      <c r="Z9749">
        <f t="shared" si="1059"/>
      </c>
    </row>
    <row r="9750" spans="1:26">
      <c r="A9750" s="1" t="inlineStr">
        <is>
          <t>Dealer-139</t>
        </is>
      </c>
      <c r="F9750" s="4"/>
      <c r="G9750" s="488" t="s">
        <v>1440</v>
      </c>
      <c r="H9750" s="582" t="s">
        <v>265</v>
      </c>
      <c r="W9750">
        <f t="shared" si="1056"/>
      </c>
      <c r="X9750">
        <f t="shared" si="1057"/>
      </c>
      <c r="Y9750">
        <f t="shared" si="1058"/>
      </c>
      <c r="Z9750">
        <f t="shared" si="1059"/>
      </c>
    </row>
    <row r="9751" spans="1:26">
      <c r="A9751" s="254" t="inlineStr">
        <is>
          <t>Dealer-260</t>
        </is>
      </c>
      <c r="B9751" s="1"/>
      <c r="H9751" s="49"/>
      <c r="W9751">
        <f t="shared" si="1056"/>
      </c>
      <c r="X9751">
        <f t="shared" si="1057"/>
      </c>
      <c r="Y9751">
        <f t="shared" si="1058"/>
      </c>
      <c r="Z9751">
        <f t="shared" si="1059"/>
      </c>
    </row>
    <row r="9752" spans="1:26">
      <c r="A9752" s="254" t="inlineStr">
        <is>
          <t>Address line (redacted)</t>
        </is>
      </c>
      <c r="B9752" s="1"/>
      <c r="W9752">
        <f t="shared" si="1056"/>
      </c>
      <c r="X9752">
        <f t="shared" si="1057"/>
      </c>
      <c r="Y9752">
        <f t="shared" si="1058"/>
      </c>
      <c r="Z9752">
        <f t="shared" si="1059"/>
      </c>
    </row>
    <row r="9753" spans="1:26">
      <c r="A9753" s="1"/>
      <c r="B9753" s="1"/>
      <c r="C9753" s="1"/>
      <c r="W9753">
        <f t="shared" si="1056"/>
      </c>
      <c r="X9753">
        <f t="shared" si="1057"/>
      </c>
      <c r="Y9753">
        <f t="shared" si="1058"/>
      </c>
      <c r="Z9753">
        <f t="shared" si="1059"/>
      </c>
    </row>
    <row r="9754" spans="1:26">
      <c r="A9754" s="12" t="s">
        <v>4</v>
      </c>
      <c r="B9754" s="86" t="inlineStr">
        <is>
          <t>GSTIN-MASKED</t>
        </is>
      </c>
      <c r="D9754" s="197"/>
      <c r="E9754" s="197"/>
      <c r="F9754" s="197"/>
      <c r="G9754" s="197"/>
      <c r="H9754" s="197"/>
      <c r="W9754">
        <f t="shared" si="1056"/>
      </c>
      <c r="X9754">
        <f t="shared" si="1057"/>
      </c>
      <c r="Y9754">
        <f t="shared" si="1058"/>
      </c>
      <c r="Z9754">
        <f t="shared" si="1059"/>
      </c>
    </row>
    <row r="9755" spans="1:26">
      <c r="B9755" s="1"/>
      <c r="D9755" s="197"/>
      <c r="E9755" s="197"/>
      <c r="F9755" s="197"/>
      <c r="G9755" s="197"/>
      <c r="H9755" s="197"/>
      <c r="W9755">
        <f t="shared" si="1056"/>
      </c>
      <c r="X9755">
        <f t="shared" si="1057"/>
      </c>
      <c r="Y9755">
        <f t="shared" si="1058"/>
      </c>
      <c r="Z9755">
        <f t="shared" si="1059"/>
      </c>
    </row>
    <row r="9756" spans="1:26">
      <c r="A9756" s="1" t="s">
        <v>5</v>
      </c>
      <c r="D9756" s="197"/>
      <c r="E9756" s="197"/>
      <c r="F9756" s="197"/>
      <c r="G9756" s="197"/>
      <c r="H9756" s="197"/>
      <c r="W9756">
        <f t="shared" si="1056"/>
      </c>
      <c r="X9756">
        <f t="shared" si="1057"/>
      </c>
      <c r="Y9756">
        <f t="shared" si="1058"/>
      </c>
      <c r="Z9756">
        <f t="shared" si="1059"/>
      </c>
    </row>
    <row r="9757" spans="1:26">
      <c r="A9757" s="1" t="s">
        <v>6</v>
      </c>
      <c r="D9757" s="197"/>
      <c r="E9757" s="197"/>
      <c r="F9757" s="197"/>
      <c r="G9757" s="197"/>
      <c r="H9757" s="197"/>
      <c r="W9757">
        <f t="shared" si="1056"/>
      </c>
      <c r="X9757">
        <f t="shared" si="1057"/>
      </c>
      <c r="Y9757">
        <f t="shared" si="1058"/>
      </c>
      <c r="Z9757">
        <f t="shared" si="1059"/>
      </c>
    </row>
    <row r="9758" spans="1:26" ht="15.75" thickBot="1">
      <c r="A9758" s="1" t="s">
        <v>7</v>
      </c>
      <c r="W9758">
        <f t="shared" si="1056"/>
      </c>
      <c r="X9758">
        <f t="shared" si="1057"/>
      </c>
      <c r="Y9758">
        <f t="shared" si="1058"/>
      </c>
      <c r="Z9758">
        <f t="shared" si="1059"/>
      </c>
    </row>
    <row r="9759" spans="1:26" ht="24.75" thickBot="1">
      <c r="A9759" s="162" t="s">
        <v>8</v>
      </c>
      <c r="B9759" s="163" t="s">
        <v>9</v>
      </c>
      <c r="C9759" s="512" t="s">
        <v>10</v>
      </c>
      <c r="D9759" s="164" t="s">
        <v>11</v>
      </c>
      <c r="E9759" s="164" t="s">
        <v>12</v>
      </c>
      <c r="F9759" s="164" t="s">
        <v>13</v>
      </c>
      <c r="G9759" s="164" t="s">
        <v>14</v>
      </c>
      <c r="H9759" s="165" t="s">
        <v>15</v>
      </c>
      <c r="I9759" s="166" t="s">
        <v>16</v>
      </c>
      <c r="W9759">
        <f t="shared" si="1056"/>
      </c>
      <c r="X9759">
        <f t="shared" si="1057"/>
      </c>
      <c r="Y9759">
        <f t="shared" si="1058"/>
      </c>
      <c r="Z9759">
        <f t="shared" si="1059"/>
      </c>
    </row>
    <row r="9760" spans="1:26">
      <c r="A9760" s="5"/>
      <c r="B9760" s="1564" t="s">
        <v>18</v>
      </c>
      <c r="C9760" s="1565"/>
      <c r="D9760" s="5"/>
      <c r="E9760" s="5"/>
      <c r="F9760" s="16"/>
      <c r="G9760" s="6"/>
      <c r="H9760" s="16"/>
      <c r="I9760" s="183"/>
      <c r="W9760">
        <f t="shared" si="1056"/>
      </c>
      <c r="X9760">
        <f t="shared" si="1057"/>
      </c>
      <c r="Y9760">
        <f t="shared" si="1058"/>
      </c>
      <c r="Z9760">
        <f t="shared" si="1059"/>
      </c>
    </row>
    <row r="9761" spans="1:26" ht="24">
      <c r="A9761" s="5">
        <v>1</v>
      </c>
      <c r="B9761" s="95" t="s">
        <v>846</v>
      </c>
      <c r="C9761" s="101" t="s">
        <v>845</v>
      </c>
      <c r="D9761" s="5">
        <v>1</v>
      </c>
      <c r="E9761" s="5">
        <v>4</v>
      </c>
      <c r="F9761" s="16">
        <f>+E9761*D9761</f>
      </c>
      <c r="G9761" s="6">
        <f>+E9761*D9761</f>
      </c>
      <c r="H9761" s="16">
        <v>1</v>
      </c>
      <c r="I9761" s="183">
        <f>+H9761*G9761</f>
      </c>
      <c r="J9761">
        <v>112</v>
      </c>
      <c r="K9761">
        <f>+H9761-J9761</f>
      </c>
      <c r="L9761">
        <f>+K9761*G9761</f>
      </c>
      <c r="W9761">
        <f t="shared" si="1056"/>
      </c>
      <c r="X9761">
        <f t="shared" si="1057"/>
      </c>
      <c r="Y9761">
        <f t="shared" si="1058"/>
      </c>
      <c r="Z9761">
        <f t="shared" si="1059"/>
      </c>
    </row>
    <row r="9762" spans="1:26">
      <c r="A9762" s="5"/>
      <c r="B9762" s="95"/>
      <c r="C9762" s="9"/>
      <c r="D9762" s="19"/>
      <c r="E9762" s="5"/>
      <c r="F9762" s="5"/>
      <c r="G9762" s="6"/>
      <c r="H9762" s="16"/>
      <c r="I9762" s="183"/>
      <c r="W9762">
        <f t="shared" si="1056"/>
      </c>
      <c r="X9762">
        <f t="shared" si="1057"/>
      </c>
      <c r="Y9762">
        <f t="shared" si="1058"/>
      </c>
      <c r="Z9762">
        <f t="shared" si="1059"/>
      </c>
    </row>
    <row r="9763" spans="1:26">
      <c r="A9763" s="5"/>
      <c r="B9763" s="95"/>
      <c r="C9763" s="101"/>
      <c r="D9763" s="5"/>
      <c r="E9763" s="5"/>
      <c r="F9763" s="16"/>
      <c r="G9763" s="6"/>
      <c r="H9763" s="16"/>
      <c r="I9763" s="183"/>
      <c r="W9763">
        <f t="shared" si="1056"/>
      </c>
      <c r="X9763">
        <f t="shared" si="1057"/>
      </c>
      <c r="Y9763">
        <f t="shared" si="1058"/>
      </c>
      <c r="Z9763">
        <f t="shared" si="1059"/>
      </c>
    </row>
    <row r="9764" spans="1:26">
      <c r="A9764" s="5"/>
      <c r="B9764" s="95"/>
      <c r="C9764" s="101"/>
      <c r="D9764" s="5"/>
      <c r="E9764" s="5"/>
      <c r="F9764" s="16"/>
      <c r="G9764" s="6"/>
      <c r="H9764" s="16"/>
      <c r="I9764" s="183"/>
      <c r="W9764">
        <f t="shared" si="1056"/>
      </c>
      <c r="X9764">
        <f t="shared" si="1057"/>
      </c>
      <c r="Y9764">
        <f t="shared" si="1058"/>
      </c>
      <c r="Z9764">
        <f t="shared" si="1059"/>
      </c>
    </row>
    <row r="9765" spans="1:26">
      <c r="A9765" s="5"/>
      <c r="B9765" s="95"/>
      <c r="C9765" s="101"/>
      <c r="D9765" s="5"/>
      <c r="E9765" s="5"/>
      <c r="F9765" s="16"/>
      <c r="G9765" s="6"/>
      <c r="H9765" s="16"/>
      <c r="I9765" s="183"/>
      <c r="W9765">
        <f t="shared" si="1056"/>
      </c>
      <c r="X9765">
        <f t="shared" si="1057"/>
      </c>
      <c r="Y9765">
        <f t="shared" si="1058"/>
      </c>
      <c r="Z9765">
        <f t="shared" si="1059"/>
      </c>
    </row>
    <row r="9766" spans="1:26">
      <c r="A9766" s="5"/>
      <c r="B9766" s="95"/>
      <c r="C9766" s="101"/>
      <c r="D9766" s="5"/>
      <c r="E9766" s="5"/>
      <c r="F9766" s="16"/>
      <c r="G9766" s="6"/>
      <c r="H9766" s="16"/>
      <c r="I9766" s="183"/>
      <c r="W9766">
        <f t="shared" si="1056"/>
      </c>
      <c r="X9766">
        <f t="shared" si="1057"/>
      </c>
      <c r="Y9766">
        <f t="shared" si="1058"/>
      </c>
      <c r="Z9766">
        <f t="shared" si="1059"/>
      </c>
    </row>
    <row r="9767" spans="1:26">
      <c r="A9767" s="5"/>
      <c r="B9767" s="95"/>
      <c r="C9767" s="101"/>
      <c r="D9767" s="5"/>
      <c r="E9767" s="5"/>
      <c r="F9767" s="16"/>
      <c r="G9767" s="6"/>
      <c r="H9767" s="16"/>
      <c r="I9767" s="183"/>
      <c r="W9767">
        <f t="shared" si="1056"/>
      </c>
      <c r="X9767">
        <f t="shared" si="1057"/>
      </c>
      <c r="Y9767">
        <f t="shared" si="1058"/>
      </c>
      <c r="Z9767">
        <f t="shared" si="1059"/>
      </c>
    </row>
    <row r="9768" spans="1:26">
      <c r="A9768" s="227"/>
      <c r="B9768" s="106"/>
      <c r="C9768" s="15"/>
      <c r="D9768" s="5"/>
      <c r="E9768" s="5"/>
      <c r="F9768" s="5"/>
      <c r="G9768" s="6"/>
      <c r="H9768" s="9"/>
      <c r="I9768" s="183"/>
      <c r="W9768">
        <f t="shared" si="1056"/>
      </c>
      <c r="X9768">
        <f t="shared" si="1057"/>
      </c>
      <c r="Y9768">
        <f t="shared" si="1058"/>
      </c>
      <c r="Z9768">
        <f t="shared" si="1059"/>
      </c>
    </row>
    <row r="9769" spans="1:26" ht="15.75" thickBot="1">
      <c r="A9769" s="5"/>
      <c r="B9769" s="224"/>
      <c r="C9769" s="15"/>
      <c r="D9769" s="23"/>
      <c r="E9769" s="225"/>
      <c r="F9769" s="23"/>
      <c r="G9769" s="24"/>
      <c r="H9769" s="225"/>
      <c r="I9769" s="226"/>
      <c r="W9769">
        <f t="shared" si="1056"/>
      </c>
      <c r="X9769">
        <f t="shared" si="1057"/>
      </c>
      <c r="Y9769">
        <f t="shared" si="1058"/>
      </c>
      <c r="Z9769">
        <f t="shared" si="1059"/>
      </c>
    </row>
    <row r="9770" spans="1:26">
      <c r="A9770" s="227"/>
      <c r="B9770" s="17"/>
      <c r="C9770" s="5"/>
      <c r="D9770" s="59"/>
      <c r="E9770" s="59"/>
      <c r="F9770" s="53"/>
      <c r="G9770" s="78"/>
      <c r="H9770" s="68"/>
      <c r="I9770" s="228">
        <f>SUM(I9760:I9769)</f>
      </c>
      <c r="W9770">
        <f t="shared" si="1056"/>
      </c>
      <c r="X9770">
        <f t="shared" si="1057"/>
      </c>
      <c r="Y9770">
        <f t="shared" si="1058"/>
      </c>
      <c r="Z9770">
        <f t="shared" si="1059"/>
      </c>
    </row>
    <row r="9771" spans="1:26" ht="15.75" thickBot="1">
      <c r="A9771" s="222"/>
      <c r="B9771" s="222"/>
      <c r="C9771" s="69"/>
      <c r="D9771" s="177"/>
      <c r="E9771" s="177"/>
      <c r="F9771" s="177"/>
      <c r="G9771" s="177"/>
      <c r="H9771" s="177"/>
      <c r="I9771" s="511"/>
      <c r="W9771">
        <f t="shared" si="1056"/>
      </c>
      <c r="X9771">
        <f t="shared" si="1057"/>
      </c>
      <c r="Y9771">
        <f t="shared" si="1058"/>
      </c>
      <c r="Z9771">
        <f t="shared" si="1059"/>
      </c>
    </row>
    <row r="9772" spans="1:26" ht="21">
      <c r="A9772" s="10"/>
      <c r="B9772" s="212"/>
      <c r="C9772" s="212"/>
      <c r="D9772" s="91"/>
      <c r="E9772" s="91"/>
      <c r="F9772" s="91"/>
      <c r="G9772" s="92" t="s">
        <v>19</v>
      </c>
      <c r="H9772" s="91"/>
      <c r="I9772" s="190">
        <f>+I9770-I9771</f>
      </c>
      <c r="L9772">
        <f>SUM(L9760:L9771)</f>
      </c>
      <c r="W9772">
        <f t="shared" si="1056"/>
      </c>
      <c r="X9772">
        <f t="shared" si="1057"/>
      </c>
      <c r="Y9772">
        <f t="shared" si="1058"/>
      </c>
      <c r="Z9772">
        <f t="shared" si="1059"/>
      </c>
    </row>
    <row r="9773" spans="1:26">
      <c r="A9773" s="222"/>
      <c r="B9773" s="222"/>
      <c r="C9773" s="222"/>
      <c r="D9773" s="69" t="s">
        <v>520</v>
      </c>
      <c r="E9773" s="69"/>
      <c r="F9773" s="69"/>
      <c r="G9773" s="69"/>
      <c r="H9773" s="112">
        <v>1</v>
      </c>
      <c r="I9773" s="191">
        <f>+L9772*H9773</f>
      </c>
      <c r="W9773">
        <f t="shared" si="1056"/>
      </c>
      <c r="X9773">
        <f t="shared" si="1057"/>
      </c>
      <c r="Y9773">
        <f t="shared" si="1058"/>
      </c>
      <c r="Z9773">
        <f t="shared" si="1059"/>
      </c>
    </row>
    <row r="9774" spans="1:26">
      <c r="A9774" s="10"/>
      <c r="B9774" s="10"/>
      <c r="C9774" s="10"/>
      <c r="D9774" s="69"/>
      <c r="E9774" s="69"/>
      <c r="F9774" s="69"/>
      <c r="G9774" s="69"/>
      <c r="H9774" s="69"/>
      <c r="I9774" s="191"/>
      <c r="W9774">
        <f t="shared" si="1056"/>
      </c>
      <c r="X9774">
        <f t="shared" si="1057"/>
      </c>
      <c r="Y9774">
        <f t="shared" si="1058"/>
      </c>
      <c r="Z9774">
        <f t="shared" si="1059"/>
      </c>
    </row>
    <row r="9775" spans="1:26" ht="15.75" thickBot="1">
      <c r="A9775" s="10"/>
      <c r="B9775" s="11" t="s">
        <v>20</v>
      </c>
      <c r="C9775" s="35"/>
      <c r="D9775" s="35"/>
      <c r="E9775" s="35"/>
      <c r="F9775" s="35"/>
      <c r="G9775" s="35"/>
      <c r="H9775" s="35"/>
      <c r="I9775" s="98"/>
      <c r="W9775">
        <f t="shared" si="1056"/>
      </c>
      <c r="X9775">
        <f t="shared" si="1057"/>
      </c>
      <c r="Y9775">
        <f t="shared" si="1058"/>
      </c>
      <c r="Z9775">
        <f t="shared" si="1059"/>
      </c>
    </row>
    <row r="9776" spans="1:26" ht="15.75" thickBot="1">
      <c r="A9776" s="99"/>
      <c r="B9776" s="38"/>
      <c r="C9776" s="39" t="s">
        <v>21</v>
      </c>
      <c r="D9776" s="40">
        <f>SUM(D9760:D9775)</f>
      </c>
      <c r="E9776" s="41">
        <f>IF(H9776=I9776,"OK","NO")</f>
      </c>
      <c r="F9776" s="40">
        <f>SUM(F9760:F9775)</f>
      </c>
      <c r="G9776" s="40">
        <f>SUM(G9760:G9775)</f>
      </c>
      <c r="H9776" s="41">
        <f>SUMPRODUCT(F9760:F9771,H9760:H9771)</f>
      </c>
      <c r="I9776" s="100">
        <f>+I9772-I9773</f>
      </c>
      <c r="W9776">
        <f t="shared" si="1056"/>
      </c>
      <c r="X9776">
        <f t="shared" si="1057"/>
      </c>
      <c r="Y9776">
        <f t="shared" si="1058"/>
      </c>
      <c r="Z9776">
        <f t="shared" si="1059"/>
      </c>
    </row>
    <row r="9777" spans="1:26">
      <c r="A9777" s="10"/>
      <c r="B9777" s="10"/>
      <c r="C9777" s="91"/>
      <c r="D9777" s="91"/>
      <c r="E9777" s="91"/>
      <c r="F9777" s="91"/>
      <c r="G9777" s="91"/>
      <c r="H9777" s="154"/>
      <c r="I9777" s="91"/>
      <c r="W9777">
        <f t="shared" si="1056"/>
      </c>
      <c r="X9777">
        <f t="shared" si="1057"/>
      </c>
      <c r="Y9777">
        <f t="shared" si="1058"/>
      </c>
      <c r="Z9777">
        <f t="shared" si="1059"/>
      </c>
    </row>
    <row r="9778" spans="1:26">
      <c r="A9778" s="12" t="s">
        <v>315</v>
      </c>
      <c r="B9778" s="12"/>
      <c r="C9778" s="12"/>
      <c r="D9778" s="13"/>
      <c r="E9778" s="14"/>
      <c r="F9778" s="14"/>
      <c r="G9778" s="14"/>
      <c r="H9778" s="2"/>
      <c r="I9778" s="12"/>
      <c r="W9778">
        <f t="shared" si="1056"/>
      </c>
      <c r="X9778">
        <f t="shared" si="1057"/>
      </c>
      <c r="Y9778">
        <f t="shared" si="1058"/>
      </c>
      <c r="Z9778">
        <f t="shared" si="1059"/>
      </c>
    </row>
    <row r="9779" spans="1:26">
      <c r="W9779">
        <f t="shared" si="1056"/>
      </c>
      <c r="X9779">
        <f t="shared" si="1057"/>
      </c>
      <c r="Y9779">
        <f t="shared" si="1058"/>
      </c>
      <c r="Z9779">
        <f t="shared" si="1059"/>
      </c>
    </row>
    <row r="9780" spans="1:26">
      <c r="W9780">
        <f t="shared" si="1056"/>
      </c>
      <c r="X9780">
        <f t="shared" si="1057"/>
      </c>
      <c r="Y9780">
        <f t="shared" si="1058"/>
      </c>
      <c r="Z9780">
        <f t="shared" si="1059"/>
      </c>
    </row>
    <row r="9781" spans="1:26">
      <c r="W9781">
        <f t="shared" si="1056"/>
      </c>
      <c r="X9781">
        <f t="shared" si="1057"/>
      </c>
      <c r="Y9781">
        <f t="shared" si="1058"/>
      </c>
      <c r="Z9781">
        <f t="shared" si="1059"/>
      </c>
    </row>
    <row r="9782" spans="1:26">
      <c r="A9782" s="1562" t="s">
        <v>0</v>
      </c>
      <c r="B9782" s="1562"/>
      <c r="C9782" s="1562"/>
      <c r="D9782" s="1562"/>
      <c r="E9782" s="1562"/>
      <c r="F9782" s="1562"/>
      <c r="G9782" s="1562"/>
      <c r="H9782" s="1562"/>
      <c r="I9782" s="1562"/>
      <c r="W9782">
        <f t="shared" si="1056"/>
      </c>
      <c r="X9782">
        <f t="shared" si="1057"/>
      </c>
      <c r="Y9782">
        <f t="shared" si="1058"/>
      </c>
      <c r="Z9782">
        <f t="shared" si="1059"/>
      </c>
    </row>
    <row r="9783" spans="1:26">
      <c r="W9783">
        <f t="shared" si="1056"/>
      </c>
      <c r="X9783">
        <f t="shared" si="1057"/>
      </c>
      <c r="Y9783">
        <f t="shared" si="1058"/>
      </c>
      <c r="Z9783">
        <f t="shared" si="1059"/>
      </c>
    </row>
    <row r="9784" spans="1:26">
      <c r="W9784">
        <f t="shared" si="1056"/>
      </c>
      <c r="X9784">
        <f t="shared" si="1057"/>
      </c>
      <c r="Y9784">
        <f t="shared" si="1058"/>
      </c>
      <c r="Z9784">
        <f t="shared" si="1059"/>
      </c>
    </row>
    <row r="9785" spans="1:26">
      <c r="A9785" s="1" t="s">
        <v>1</v>
      </c>
      <c r="B9785" s="1"/>
      <c r="G9785" s="489" t="s">
        <v>2</v>
      </c>
      <c r="H9785" s="3" t="s">
        <v>2086</v>
      </c>
      <c r="W9785">
        <f t="shared" si="1056"/>
      </c>
      <c r="X9785">
        <f t="shared" si="1057"/>
      </c>
      <c r="Y9785">
        <f t="shared" si="1058"/>
      </c>
      <c r="Z9785">
        <f t="shared" si="1059"/>
      </c>
    </row>
    <row r="9786" spans="1:26">
      <c r="A9786" s="1" t="inlineStr">
        <is>
          <t>Dealer-166</t>
        </is>
      </c>
      <c r="B9786" s="1"/>
      <c r="F9786" s="4"/>
      <c r="G9786" s="488" t="s">
        <v>1440</v>
      </c>
      <c r="H9786" s="1" t="s">
        <v>266</v>
      </c>
      <c r="W9786">
        <f t="shared" si="1056"/>
      </c>
      <c r="X9786">
        <f t="shared" si="1057"/>
      </c>
      <c r="Y9786">
        <f t="shared" si="1058"/>
      </c>
      <c r="Z9786">
        <f t="shared" si="1059"/>
      </c>
    </row>
    <row r="9787" spans="1:26">
      <c r="A9787" s="1" t="inlineStr">
        <is>
          <t>Address line (redacted)</t>
        </is>
      </c>
      <c r="B9787" s="1"/>
      <c r="H9787" s="22"/>
      <c r="W9787">
        <f t="shared" si="1056"/>
      </c>
      <c r="X9787">
        <f t="shared" si="1057"/>
      </c>
      <c r="Y9787">
        <f t="shared" si="1058"/>
      </c>
      <c r="Z9787">
        <f t="shared" si="1059"/>
      </c>
    </row>
    <row r="9788" spans="1:26">
      <c r="A9788" s="1" t="inlineStr">
        <is>
          <t>Address line (redacted)</t>
        </is>
      </c>
      <c r="B9788" s="1"/>
      <c r="D9788" s="85"/>
      <c r="E9788" s="85"/>
      <c r="F9788" s="85"/>
      <c r="G9788" s="85"/>
      <c r="H9788" s="85"/>
      <c r="W9788">
        <f t="shared" si="1056"/>
      </c>
      <c r="X9788">
        <f t="shared" si="1057"/>
      </c>
      <c r="Y9788">
        <f t="shared" si="1058"/>
      </c>
      <c r="Z9788">
        <f t="shared" si="1059"/>
      </c>
    </row>
    <row r="9789" spans="1:26">
      <c r="A9789" s="12" t="s">
        <v>299</v>
      </c>
      <c r="B9789" s="86" t="inlineStr">
        <is>
          <t>GSTIN-MASKED</t>
        </is>
      </c>
      <c r="D9789" s="85"/>
      <c r="E9789" s="85"/>
      <c r="F9789" s="85"/>
      <c r="G9789" s="85"/>
      <c r="H9789" s="85"/>
      <c r="W9789">
        <f t="shared" si="1056"/>
      </c>
      <c r="X9789">
        <f t="shared" si="1057"/>
      </c>
      <c r="Y9789">
        <f t="shared" si="1058"/>
      </c>
      <c r="Z9789">
        <f t="shared" si="1059"/>
      </c>
    </row>
    <row r="9790" spans="1:26">
      <c r="D9790" s="85"/>
      <c r="E9790" s="85"/>
      <c r="F9790" s="85"/>
      <c r="G9790" s="85"/>
      <c r="H9790" s="85"/>
      <c r="W9790">
        <f t="shared" si="1056"/>
      </c>
      <c r="X9790">
        <f t="shared" si="1057"/>
      </c>
      <c r="Y9790">
        <f t="shared" si="1058"/>
      </c>
      <c r="Z9790">
        <f t="shared" si="1059"/>
      </c>
    </row>
    <row r="9791" spans="1:26">
      <c r="W9791">
        <f t="shared" si="1056"/>
      </c>
      <c r="X9791">
        <f t="shared" si="1057"/>
      </c>
      <c r="Y9791">
        <f t="shared" si="1058"/>
      </c>
      <c r="Z9791">
        <f t="shared" si="1059"/>
      </c>
    </row>
    <row r="9792" spans="1:26">
      <c r="A9792" s="1" t="s">
        <v>5</v>
      </c>
      <c r="W9792">
        <f t="shared" si="1056"/>
      </c>
      <c r="X9792">
        <f t="shared" si="1057"/>
      </c>
      <c r="Y9792">
        <f t="shared" si="1058"/>
      </c>
      <c r="Z9792">
        <f t="shared" si="1059"/>
      </c>
    </row>
    <row r="9793" spans="1:26">
      <c r="A9793" s="1" t="s">
        <v>6</v>
      </c>
      <c r="W9793">
        <f t="shared" si="1056"/>
      </c>
      <c r="X9793">
        <f t="shared" si="1057"/>
      </c>
      <c r="Y9793">
        <f t="shared" si="1058"/>
      </c>
      <c r="Z9793">
        <f t="shared" si="1059"/>
      </c>
    </row>
    <row r="9794" spans="1:26">
      <c r="A9794" s="1" t="s">
        <v>7</v>
      </c>
      <c r="W9794">
        <f t="shared" si="1056"/>
      </c>
      <c r="X9794">
        <f t="shared" si="1057"/>
      </c>
      <c r="Y9794">
        <f t="shared" si="1058"/>
      </c>
      <c r="Z9794">
        <f t="shared" si="1059"/>
      </c>
    </row>
    <row r="9795" spans="1:26" ht="24">
      <c r="A9795" s="179" t="s">
        <v>8</v>
      </c>
      <c r="B9795" s="180" t="s">
        <v>9</v>
      </c>
      <c r="C9795" s="180" t="s">
        <v>10</v>
      </c>
      <c r="D9795" s="181" t="s">
        <v>11</v>
      </c>
      <c r="E9795" s="181" t="s">
        <v>12</v>
      </c>
      <c r="F9795" s="181" t="s">
        <v>13</v>
      </c>
      <c r="G9795" s="181" t="s">
        <v>14</v>
      </c>
      <c r="H9795" s="179" t="s">
        <v>15</v>
      </c>
      <c r="I9795" s="182" t="s">
        <v>16</v>
      </c>
      <c r="W9795">
        <f t="shared" si="1056"/>
      </c>
      <c r="X9795">
        <f t="shared" si="1057"/>
      </c>
      <c r="Y9795">
        <f t="shared" si="1058"/>
      </c>
      <c r="Z9795">
        <f t="shared" si="1059"/>
      </c>
    </row>
    <row r="9796" spans="1:26">
      <c r="A9796" s="5"/>
      <c r="B9796" s="1564" t="s">
        <v>604</v>
      </c>
      <c r="C9796" s="1565"/>
      <c r="D9796" s="5"/>
      <c r="E9796" s="5"/>
      <c r="F9796" s="21"/>
      <c r="G9796" s="6"/>
      <c r="H9796" s="5"/>
      <c r="I9796" s="183"/>
      <c r="W9796">
        <f t="shared" ref="W9796:W9859" si="1060">IF(LEFT($H9796&amp;"",5)="2019-",$H9796,W9795)</f>
      </c>
      <c r="X9796">
        <f t="shared" ref="X9796:X9859" si="1061">IF($W9796="",0,IF(COUNTIF($AB$2:$AB$80,$W9796)&gt;0,1,0))</f>
      </c>
      <c r="Y9796">
        <f t="shared" ref="Y9796:Y9859" si="1062">IF($C9796="","",UPPER(TRIM(IFERROR(LEFT($C9796&amp;"",FIND("/",$C9796&amp;"")-1),$C9796&amp;""))))</f>
      </c>
      <c r="Z9796">
        <f t="shared" ref="Z9796:Z9859" si="1063">IFERROR(IF(ISNUMBER($G9796),$G9796,0),0)</f>
      </c>
    </row>
    <row r="9797" spans="1:26" ht="24">
      <c r="A9797" s="5">
        <v>1</v>
      </c>
      <c r="B9797" s="106" t="s">
        <v>970</v>
      </c>
      <c r="C9797" s="269" t="s">
        <v>979</v>
      </c>
      <c r="D9797" s="5">
        <v>1</v>
      </c>
      <c r="E9797" s="5">
        <v>10</v>
      </c>
      <c r="F9797" s="5">
        <f>+E9797*D9797</f>
      </c>
      <c r="G9797" s="578">
        <f>+E9797*D9797</f>
      </c>
      <c r="H9797" s="9">
        <v>1</v>
      </c>
      <c r="I9797" s="183">
        <f>+H9797*G9797</f>
      </c>
      <c r="J9797">
        <v>112</v>
      </c>
      <c r="K9797">
        <f>+H9797-J9797</f>
      </c>
      <c r="L9797">
        <f>+K9797*G9797</f>
      </c>
      <c r="W9797">
        <f t="shared" si="1060"/>
      </c>
      <c r="X9797">
        <f t="shared" si="1061"/>
      </c>
      <c r="Y9797">
        <f t="shared" si="1062"/>
      </c>
      <c r="Z9797">
        <f t="shared" si="1063"/>
      </c>
    </row>
    <row r="9798" spans="1:26">
      <c r="A9798" s="5"/>
      <c r="B9798" s="1564" t="s">
        <v>550</v>
      </c>
      <c r="C9798" s="1565"/>
      <c r="D9798" s="5"/>
      <c r="E9798" s="5"/>
      <c r="F9798" s="21"/>
      <c r="G9798" s="6"/>
      <c r="H9798" s="5"/>
      <c r="I9798" s="183"/>
      <c r="W9798">
        <f t="shared" si="1060"/>
      </c>
      <c r="X9798">
        <f t="shared" si="1061"/>
      </c>
      <c r="Y9798">
        <f t="shared" si="1062"/>
      </c>
      <c r="Z9798">
        <f t="shared" si="1063"/>
      </c>
    </row>
    <row r="9799" spans="1:26" ht="42" customHeight="1">
      <c r="A9799" s="19">
        <v>2</v>
      </c>
      <c r="B9799" s="18" t="s">
        <v>558</v>
      </c>
      <c r="C9799" s="563" t="s">
        <v>2091</v>
      </c>
      <c r="D9799" s="5">
        <v>1</v>
      </c>
      <c r="E9799" s="19">
        <v>30</v>
      </c>
      <c r="F9799" s="5">
        <f>+E9799*D9799</f>
      </c>
      <c r="G9799" s="578">
        <f>+E9799*D9799</f>
      </c>
      <c r="H9799" s="19">
        <v>1</v>
      </c>
      <c r="I9799" s="183">
        <f>+H9799*G9799</f>
      </c>
      <c r="J9799">
        <v>18</v>
      </c>
      <c r="K9799">
        <f>+H9799-J9799</f>
      </c>
      <c r="L9799">
        <f>+K9799*G9799</f>
      </c>
      <c r="W9799">
        <f t="shared" si="1060"/>
      </c>
      <c r="X9799">
        <f t="shared" si="1061"/>
      </c>
      <c r="Y9799">
        <f t="shared" si="1062"/>
      </c>
      <c r="Z9799">
        <f t="shared" si="1063"/>
      </c>
    </row>
    <row r="9800" spans="1:26">
      <c r="A9800" s="5"/>
      <c r="B9800" s="1564" t="s">
        <v>24</v>
      </c>
      <c r="C9800" s="1565"/>
      <c r="D9800" s="5"/>
      <c r="E9800" s="5"/>
      <c r="F9800" s="21"/>
      <c r="G9800" s="6"/>
      <c r="H9800" s="5"/>
      <c r="I9800" s="183"/>
      <c r="W9800">
        <f t="shared" si="1060"/>
      </c>
      <c r="X9800">
        <f t="shared" si="1061"/>
      </c>
      <c r="Y9800">
        <f t="shared" si="1062"/>
      </c>
      <c r="Z9800">
        <f t="shared" si="1063"/>
      </c>
    </row>
    <row r="9801" spans="1:26">
      <c r="A9801" s="19">
        <v>3</v>
      </c>
      <c r="B9801" s="20" t="s">
        <v>729</v>
      </c>
      <c r="C9801" s="19" t="s">
        <v>730</v>
      </c>
      <c r="D9801" s="5">
        <v>1</v>
      </c>
      <c r="E9801" s="19">
        <v>6</v>
      </c>
      <c r="F9801" s="5">
        <f>+E9801*D9801</f>
      </c>
      <c r="G9801" s="578">
        <f>+E9801*D9801</f>
      </c>
      <c r="H9801" s="19">
        <v>1</v>
      </c>
      <c r="I9801" s="183">
        <f>+H9801*G9801</f>
      </c>
      <c r="J9801">
        <f>325*18%</f>
      </c>
      <c r="K9801">
        <f>+H9801-J9801</f>
      </c>
      <c r="L9801">
        <f>+K9801*G9801</f>
      </c>
      <c r="W9801">
        <f t="shared" si="1060"/>
      </c>
      <c r="X9801">
        <f t="shared" si="1061"/>
      </c>
      <c r="Y9801">
        <f t="shared" si="1062"/>
      </c>
      <c r="Z9801">
        <f t="shared" si="1063"/>
      </c>
    </row>
    <row r="9802" spans="1:26">
      <c r="A9802" s="5"/>
      <c r="B9802" s="1563" t="s">
        <v>300</v>
      </c>
      <c r="C9802" s="1563"/>
      <c r="D9802" s="9"/>
      <c r="E9802" s="9"/>
      <c r="F9802" s="5"/>
      <c r="G9802" s="6"/>
      <c r="H9802" s="16"/>
      <c r="I9802" s="183"/>
      <c r="W9802">
        <f t="shared" si="1060"/>
      </c>
      <c r="X9802">
        <f t="shared" si="1061"/>
      </c>
      <c r="Y9802">
        <f t="shared" si="1062"/>
      </c>
      <c r="Z9802">
        <f t="shared" si="1063"/>
      </c>
    </row>
    <row r="9803" spans="1:26">
      <c r="A9803" s="5">
        <v>4</v>
      </c>
      <c r="B9803" s="17" t="s">
        <v>434</v>
      </c>
      <c r="C9803" s="88" t="s">
        <v>303</v>
      </c>
      <c r="D9803" s="5">
        <v>2</v>
      </c>
      <c r="E9803" s="5">
        <v>2</v>
      </c>
      <c r="F9803" s="5">
        <f>+E9803*D9803</f>
      </c>
      <c r="G9803" s="578">
        <f>+E9803*D9803</f>
      </c>
      <c r="H9803" s="5">
        <v>1</v>
      </c>
      <c r="I9803" s="183">
        <f>+H9803*G9803</f>
      </c>
      <c r="J9803">
        <f>1350*18%</f>
      </c>
      <c r="K9803">
        <f>+H9803-J9803</f>
      </c>
      <c r="L9803">
        <f>+K9803*G9803</f>
      </c>
      <c r="W9803">
        <f t="shared" si="1060"/>
      </c>
      <c r="X9803">
        <f t="shared" si="1061"/>
      </c>
      <c r="Y9803">
        <f t="shared" si="1062"/>
      </c>
      <c r="Z9803">
        <f t="shared" si="1063"/>
      </c>
    </row>
    <row r="9804" spans="1:26">
      <c r="A9804" s="5"/>
      <c r="B9804" s="1563" t="s">
        <v>18</v>
      </c>
      <c r="C9804" s="1563"/>
      <c r="D9804" s="5"/>
      <c r="E9804" s="5"/>
      <c r="F9804" s="21"/>
      <c r="G9804" s="6"/>
      <c r="H9804" s="5"/>
      <c r="I9804" s="183"/>
      <c r="W9804">
        <f t="shared" si="1060"/>
      </c>
      <c r="X9804">
        <f t="shared" si="1061"/>
      </c>
      <c r="Y9804">
        <f t="shared" si="1062"/>
      </c>
      <c r="Z9804">
        <f t="shared" si="1063"/>
      </c>
    </row>
    <row r="9805" spans="1:26" ht="24">
      <c r="A9805" s="5">
        <v>5</v>
      </c>
      <c r="B9805" s="95" t="s">
        <v>1860</v>
      </c>
      <c r="C9805" s="9" t="s">
        <v>2092</v>
      </c>
      <c r="D9805" s="5">
        <v>1</v>
      </c>
      <c r="E9805" s="5">
        <v>4</v>
      </c>
      <c r="F9805" s="5">
        <f>+E9805*D9805</f>
      </c>
      <c r="G9805" s="578">
        <f>+E9805*D9805</f>
      </c>
      <c r="H9805" s="1594">
        <v>1</v>
      </c>
      <c r="I9805" s="1656">
        <f>+H9805</f>
      </c>
      <c r="J9805">
        <v>112</v>
      </c>
      <c r="K9805">
        <f>+H9805-J9805-J9806</f>
      </c>
      <c r="L9805">
        <f>+K9805</f>
      </c>
      <c r="W9805">
        <f t="shared" si="1060"/>
      </c>
      <c r="X9805">
        <f t="shared" si="1061"/>
      </c>
      <c r="Y9805">
        <f t="shared" si="1062"/>
      </c>
      <c r="Z9805">
        <f t="shared" si="1063"/>
      </c>
    </row>
    <row r="9806" spans="1:26" ht="24">
      <c r="A9806" s="5">
        <v>6</v>
      </c>
      <c r="B9806" s="95" t="s">
        <v>1860</v>
      </c>
      <c r="C9806" s="9" t="s">
        <v>335</v>
      </c>
      <c r="D9806" s="5">
        <v>1</v>
      </c>
      <c r="E9806" s="5">
        <v>4</v>
      </c>
      <c r="F9806" s="5">
        <f>+E9806*D9806</f>
      </c>
      <c r="G9806" s="578">
        <f>+E9806*D9806</f>
      </c>
      <c r="H9806" s="1595"/>
      <c r="I9806" s="1657"/>
      <c r="J9806">
        <v>112</v>
      </c>
      <c r="W9806">
        <f t="shared" si="1060"/>
      </c>
      <c r="X9806">
        <f t="shared" si="1061"/>
      </c>
      <c r="Y9806">
        <f t="shared" si="1062"/>
      </c>
      <c r="Z9806">
        <f t="shared" si="1063"/>
      </c>
    </row>
    <row r="9807" spans="1:26">
      <c r="A9807" s="5"/>
      <c r="B9807" s="8"/>
      <c r="C9807" s="5"/>
      <c r="D9807" s="5"/>
      <c r="E9807" s="5"/>
      <c r="F9807" s="21"/>
      <c r="G9807" s="6"/>
      <c r="H9807" s="5"/>
      <c r="I9807" s="183"/>
      <c r="W9807">
        <f t="shared" si="1060"/>
      </c>
      <c r="X9807">
        <f t="shared" si="1061"/>
      </c>
      <c r="Y9807">
        <f t="shared" si="1062"/>
      </c>
      <c r="Z9807">
        <f t="shared" si="1063"/>
      </c>
    </row>
    <row r="9808" spans="1:26">
      <c r="A9808" s="5"/>
      <c r="B9808" s="8"/>
      <c r="C9808" s="5"/>
      <c r="D9808" s="5"/>
      <c r="E9808" s="5"/>
      <c r="F9808" s="21"/>
      <c r="G9808" s="6"/>
      <c r="H9808" s="5"/>
      <c r="I9808" s="183"/>
      <c r="W9808">
        <f t="shared" si="1060"/>
      </c>
      <c r="X9808">
        <f t="shared" si="1061"/>
      </c>
      <c r="Y9808">
        <f t="shared" si="1062"/>
      </c>
      <c r="Z9808">
        <f t="shared" si="1063"/>
      </c>
    </row>
    <row r="9809" spans="1:26">
      <c r="A9809" s="5"/>
      <c r="B9809" s="8"/>
      <c r="C9809" s="5"/>
      <c r="D9809" s="5"/>
      <c r="E9809" s="5"/>
      <c r="F9809" s="21"/>
      <c r="G9809" s="6"/>
      <c r="H9809" s="5"/>
      <c r="I9809" s="183"/>
      <c r="W9809">
        <f t="shared" si="1060"/>
      </c>
      <c r="X9809">
        <f t="shared" si="1061"/>
      </c>
      <c r="Y9809">
        <f t="shared" si="1062"/>
      </c>
      <c r="Z9809">
        <f t="shared" si="1063"/>
      </c>
    </row>
    <row r="9810" spans="1:26">
      <c r="A9810" s="5"/>
      <c r="B9810" s="8"/>
      <c r="C9810" s="5"/>
      <c r="D9810" s="5"/>
      <c r="E9810" s="5"/>
      <c r="F9810" s="21"/>
      <c r="G9810" s="6"/>
      <c r="H9810" s="5"/>
      <c r="I9810" s="183"/>
      <c r="W9810">
        <f t="shared" si="1060"/>
      </c>
      <c r="X9810">
        <f t="shared" si="1061"/>
      </c>
      <c r="Y9810">
        <f t="shared" si="1062"/>
      </c>
      <c r="Z9810">
        <f t="shared" si="1063"/>
      </c>
    </row>
    <row r="9811" spans="1:26">
      <c r="A9811" s="5"/>
      <c r="B9811" s="8"/>
      <c r="C9811" s="5"/>
      <c r="D9811" s="5"/>
      <c r="E9811" s="5"/>
      <c r="F9811" s="21"/>
      <c r="G9811" s="6"/>
      <c r="H9811" s="5"/>
      <c r="I9811" s="183"/>
      <c r="W9811">
        <f t="shared" si="1060"/>
      </c>
      <c r="X9811">
        <f t="shared" si="1061"/>
      </c>
      <c r="Y9811">
        <f t="shared" si="1062"/>
      </c>
      <c r="Z9811">
        <f t="shared" si="1063"/>
      </c>
    </row>
    <row r="9812" spans="1:26" ht="15.75" thickBot="1">
      <c r="A9812" s="5"/>
      <c r="B9812" s="224"/>
      <c r="C9812" s="15"/>
      <c r="D9812" s="23"/>
      <c r="E9812" s="225"/>
      <c r="F9812" s="23"/>
      <c r="G9812" s="24"/>
      <c r="H9812" s="225"/>
      <c r="I9812" s="226"/>
      <c r="W9812">
        <f t="shared" si="1060"/>
      </c>
      <c r="X9812">
        <f t="shared" si="1061"/>
      </c>
      <c r="Y9812">
        <f t="shared" si="1062"/>
      </c>
      <c r="Z9812">
        <f t="shared" si="1063"/>
      </c>
    </row>
    <row r="9813" spans="1:26">
      <c r="A9813" s="227"/>
      <c r="B9813" s="17"/>
      <c r="C9813" s="5"/>
      <c r="D9813" s="59"/>
      <c r="E9813" s="59"/>
      <c r="F9813" s="53"/>
      <c r="G9813" s="78"/>
      <c r="H9813" s="68"/>
      <c r="I9813" s="228">
        <f>SUM(I9796:I9812)</f>
      </c>
      <c r="L9813">
        <f>SUM(L9787:L9812)</f>
      </c>
      <c r="W9813">
        <f t="shared" si="1060"/>
      </c>
      <c r="X9813">
        <f t="shared" si="1061"/>
      </c>
      <c r="Y9813">
        <f t="shared" si="1062"/>
      </c>
      <c r="Z9813">
        <f t="shared" si="1063"/>
      </c>
    </row>
    <row r="9814" spans="1:26">
      <c r="A9814" s="10"/>
      <c r="B9814" s="10"/>
      <c r="C9814" s="69"/>
      <c r="D9814" s="69" t="s">
        <v>520</v>
      </c>
      <c r="E9814" s="69"/>
      <c r="F9814" s="69"/>
      <c r="G9814" s="69"/>
      <c r="H9814" s="112">
        <v>1</v>
      </c>
      <c r="I9814" s="191">
        <f>+L9813*H9814</f>
      </c>
      <c r="W9814">
        <f t="shared" si="1060"/>
      </c>
      <c r="X9814">
        <f t="shared" si="1061"/>
      </c>
      <c r="Y9814">
        <f t="shared" si="1062"/>
      </c>
      <c r="Z9814">
        <f t="shared" si="1063"/>
      </c>
    </row>
    <row r="9815" spans="1:26" ht="15.75" thickBot="1">
      <c r="A9815" s="10"/>
      <c r="B9815" s="11" t="s">
        <v>20</v>
      </c>
      <c r="C9815" s="35"/>
      <c r="D9815" s="35"/>
      <c r="E9815" s="35"/>
      <c r="F9815" s="35"/>
      <c r="G9815" s="35"/>
      <c r="H9815" s="35"/>
      <c r="I9815" s="98"/>
      <c r="W9815">
        <f t="shared" si="1060"/>
      </c>
      <c r="X9815">
        <f t="shared" si="1061"/>
      </c>
      <c r="Y9815">
        <f t="shared" si="1062"/>
      </c>
      <c r="Z9815">
        <f t="shared" si="1063"/>
      </c>
    </row>
    <row r="9816" spans="1:26" ht="15.75" thickBot="1">
      <c r="A9816" s="99"/>
      <c r="B9816" s="38"/>
      <c r="C9816" s="39" t="s">
        <v>21</v>
      </c>
      <c r="D9816" s="40">
        <f>SUM(D9796:D9815)</f>
      </c>
      <c r="E9816" s="41" t="s">
        <v>360</v>
      </c>
      <c r="F9816" s="40">
        <f>SUM(F9796:F9815)</f>
      </c>
      <c r="G9816" s="40">
        <f>SUM(G9796:G9815)</f>
      </c>
      <c r="H9816" s="41">
        <f>+SUMPRODUCT(H9796:H9812,F9796:F9812)</f>
      </c>
      <c r="I9816" s="100">
        <f>+I9813-I9814</f>
      </c>
      <c r="W9816">
        <f t="shared" si="1060"/>
      </c>
      <c r="X9816">
        <f t="shared" si="1061"/>
      </c>
      <c r="Y9816">
        <f t="shared" si="1062"/>
      </c>
      <c r="Z9816">
        <f t="shared" si="1063"/>
      </c>
    </row>
    <row r="9817" spans="1:26">
      <c r="A9817" s="10"/>
      <c r="B9817" s="10"/>
      <c r="C9817" s="91"/>
      <c r="D9817" s="91"/>
      <c r="E9817" s="91"/>
      <c r="F9817" s="91"/>
      <c r="G9817" s="91"/>
      <c r="H9817" s="91"/>
      <c r="I9817" s="91"/>
      <c r="W9817">
        <f t="shared" si="1060"/>
      </c>
      <c r="X9817">
        <f t="shared" si="1061"/>
      </c>
      <c r="Y9817">
        <f t="shared" si="1062"/>
      </c>
      <c r="Z9817">
        <f t="shared" si="1063"/>
      </c>
    </row>
    <row r="9818" spans="1:26">
      <c r="W9818">
        <f t="shared" si="1060"/>
      </c>
      <c r="X9818">
        <f t="shared" si="1061"/>
      </c>
      <c r="Y9818">
        <f t="shared" si="1062"/>
      </c>
      <c r="Z9818">
        <f t="shared" si="1063"/>
      </c>
    </row>
    <row r="9819" spans="1:26">
      <c r="W9819">
        <f t="shared" si="1060"/>
      </c>
      <c r="X9819">
        <f t="shared" si="1061"/>
      </c>
      <c r="Y9819">
        <f t="shared" si="1062"/>
      </c>
      <c r="Z9819">
        <f t="shared" si="1063"/>
      </c>
    </row>
    <row r="9820" spans="1:26">
      <c r="W9820">
        <f t="shared" si="1060"/>
      </c>
      <c r="X9820">
        <f t="shared" si="1061"/>
      </c>
      <c r="Y9820">
        <f t="shared" si="1062"/>
      </c>
      <c r="Z9820">
        <f t="shared" si="1063"/>
      </c>
    </row>
    <row r="9821" spans="1:26">
      <c r="W9821">
        <f t="shared" si="1060"/>
      </c>
      <c r="X9821">
        <f t="shared" si="1061"/>
      </c>
      <c r="Y9821">
        <f t="shared" si="1062"/>
      </c>
      <c r="Z9821">
        <f t="shared" si="1063"/>
      </c>
    </row>
    <row r="9822" spans="1:26">
      <c r="W9822">
        <f t="shared" si="1060"/>
      </c>
      <c r="X9822">
        <f t="shared" si="1061"/>
      </c>
      <c r="Y9822">
        <f t="shared" si="1062"/>
      </c>
      <c r="Z9822">
        <f t="shared" si="1063"/>
      </c>
    </row>
    <row r="9823" spans="1:26">
      <c r="A9823" s="1562" t="s">
        <v>0</v>
      </c>
      <c r="B9823" s="1562"/>
      <c r="C9823" s="1562"/>
      <c r="D9823" s="1562"/>
      <c r="E9823" s="1562"/>
      <c r="F9823" s="1562"/>
      <c r="G9823" s="1562"/>
      <c r="H9823" s="1562"/>
      <c r="I9823" s="1562"/>
      <c r="W9823">
        <f t="shared" si="1060"/>
      </c>
      <c r="X9823">
        <f t="shared" si="1061"/>
      </c>
      <c r="Y9823">
        <f t="shared" si="1062"/>
      </c>
      <c r="Z9823">
        <f t="shared" si="1063"/>
      </c>
    </row>
    <row r="9824" spans="1:26">
      <c r="W9824">
        <f t="shared" si="1060"/>
      </c>
      <c r="X9824">
        <f t="shared" si="1061"/>
      </c>
      <c r="Y9824">
        <f t="shared" si="1062"/>
      </c>
      <c r="Z9824">
        <f t="shared" si="1063"/>
      </c>
    </row>
    <row r="9825" spans="1:26">
      <c r="B9825" s="124"/>
      <c r="C9825" s="124"/>
      <c r="D9825" s="124"/>
      <c r="E9825" s="124"/>
      <c r="F9825" s="124"/>
      <c r="G9825" s="124"/>
      <c r="H9825" s="124"/>
      <c r="I9825" s="124"/>
      <c r="W9825">
        <f t="shared" si="1060"/>
      </c>
      <c r="X9825">
        <f t="shared" si="1061"/>
      </c>
      <c r="Y9825">
        <f t="shared" si="1062"/>
      </c>
      <c r="Z9825">
        <f t="shared" si="1063"/>
      </c>
    </row>
    <row r="9826" spans="1:26">
      <c r="A9826" s="1" t="s">
        <v>1</v>
      </c>
      <c r="G9826" s="489" t="s">
        <v>2</v>
      </c>
      <c r="H9826" s="3" t="s">
        <v>2093</v>
      </c>
      <c r="W9826">
        <f t="shared" si="1060"/>
      </c>
      <c r="X9826">
        <f t="shared" si="1061"/>
      </c>
      <c r="Y9826">
        <f t="shared" si="1062"/>
      </c>
      <c r="Z9826">
        <f t="shared" si="1063"/>
      </c>
    </row>
    <row r="9827" spans="1:26">
      <c r="A9827" s="1" t="inlineStr">
        <is>
          <t>Dealer-139</t>
        </is>
      </c>
      <c r="F9827" s="4"/>
      <c r="G9827" s="488" t="s">
        <v>1440</v>
      </c>
      <c r="H9827" s="582" t="s">
        <v>267</v>
      </c>
      <c r="W9827">
        <f t="shared" si="1060"/>
      </c>
      <c r="X9827">
        <f t="shared" si="1061"/>
      </c>
      <c r="Y9827">
        <f t="shared" si="1062"/>
      </c>
      <c r="Z9827">
        <f t="shared" si="1063"/>
      </c>
    </row>
    <row r="9828" spans="1:26">
      <c r="A9828" s="254" t="inlineStr">
        <is>
          <t>Dealer-260</t>
        </is>
      </c>
      <c r="B9828" s="1"/>
      <c r="H9828" s="49"/>
      <c r="W9828">
        <f t="shared" si="1060"/>
      </c>
      <c r="X9828">
        <f t="shared" si="1061"/>
      </c>
      <c r="Y9828">
        <f t="shared" si="1062"/>
      </c>
      <c r="Z9828">
        <f t="shared" si="1063"/>
      </c>
    </row>
    <row r="9829" spans="1:26">
      <c r="A9829" s="254" t="inlineStr">
        <is>
          <t>Address line (redacted)</t>
        </is>
      </c>
      <c r="B9829" s="1"/>
      <c r="W9829">
        <f t="shared" si="1060"/>
      </c>
      <c r="X9829">
        <f t="shared" si="1061"/>
      </c>
      <c r="Y9829">
        <f t="shared" si="1062"/>
      </c>
      <c r="Z9829">
        <f t="shared" si="1063"/>
      </c>
    </row>
    <row r="9830" spans="1:26">
      <c r="A9830" s="1"/>
      <c r="B9830" s="1"/>
      <c r="C9830" s="1"/>
      <c r="W9830">
        <f t="shared" si="1060"/>
      </c>
      <c r="X9830">
        <f t="shared" si="1061"/>
      </c>
      <c r="Y9830">
        <f t="shared" si="1062"/>
      </c>
      <c r="Z9830">
        <f t="shared" si="1063"/>
      </c>
    </row>
    <row r="9831" spans="1:26">
      <c r="A9831" s="12" t="s">
        <v>4</v>
      </c>
      <c r="B9831" s="86" t="inlineStr">
        <is>
          <t>GSTIN-MASKED</t>
        </is>
      </c>
      <c r="D9831" s="197"/>
      <c r="E9831" s="197"/>
      <c r="F9831" s="197"/>
      <c r="G9831" s="197"/>
      <c r="H9831" s="197"/>
      <c r="W9831">
        <f t="shared" si="1060"/>
      </c>
      <c r="X9831">
        <f t="shared" si="1061"/>
      </c>
      <c r="Y9831">
        <f t="shared" si="1062"/>
      </c>
      <c r="Z9831">
        <f t="shared" si="1063"/>
      </c>
    </row>
    <row r="9832" spans="1:26">
      <c r="B9832" s="1"/>
      <c r="D9832" s="197"/>
      <c r="E9832" s="197"/>
      <c r="F9832" s="197"/>
      <c r="G9832" s="197"/>
      <c r="H9832" s="197"/>
      <c r="W9832">
        <f t="shared" si="1060"/>
      </c>
      <c r="X9832">
        <f t="shared" si="1061"/>
      </c>
      <c r="Y9832">
        <f t="shared" si="1062"/>
      </c>
      <c r="Z9832">
        <f t="shared" si="1063"/>
      </c>
    </row>
    <row r="9833" spans="1:26">
      <c r="A9833" s="1" t="s">
        <v>5</v>
      </c>
      <c r="D9833" s="197"/>
      <c r="E9833" s="197"/>
      <c r="F9833" s="197"/>
      <c r="G9833" s="197"/>
      <c r="H9833" s="197"/>
      <c r="W9833">
        <f t="shared" si="1060"/>
      </c>
      <c r="X9833">
        <f t="shared" si="1061"/>
      </c>
      <c r="Y9833">
        <f t="shared" si="1062"/>
      </c>
      <c r="Z9833">
        <f t="shared" si="1063"/>
      </c>
    </row>
    <row r="9834" spans="1:26">
      <c r="A9834" s="1" t="s">
        <v>6</v>
      </c>
      <c r="D9834" s="197"/>
      <c r="E9834" s="197"/>
      <c r="F9834" s="197"/>
      <c r="G9834" s="197"/>
      <c r="H9834" s="197"/>
      <c r="W9834">
        <f t="shared" si="1060"/>
      </c>
      <c r="X9834">
        <f t="shared" si="1061"/>
      </c>
      <c r="Y9834">
        <f t="shared" si="1062"/>
      </c>
      <c r="Z9834">
        <f t="shared" si="1063"/>
      </c>
    </row>
    <row r="9835" spans="1:26" ht="15.75" thickBot="1">
      <c r="A9835" s="1" t="s">
        <v>7</v>
      </c>
      <c r="W9835">
        <f t="shared" si="1060"/>
      </c>
      <c r="X9835">
        <f t="shared" si="1061"/>
      </c>
      <c r="Y9835">
        <f t="shared" si="1062"/>
      </c>
      <c r="Z9835">
        <f t="shared" si="1063"/>
      </c>
    </row>
    <row r="9836" spans="1:26" ht="24">
      <c r="A9836" s="198" t="s">
        <v>8</v>
      </c>
      <c r="B9836" s="199" t="s">
        <v>9</v>
      </c>
      <c r="C9836" s="564" t="s">
        <v>10</v>
      </c>
      <c r="D9836" s="200" t="s">
        <v>11</v>
      </c>
      <c r="E9836" s="200" t="s">
        <v>12</v>
      </c>
      <c r="F9836" s="200" t="s">
        <v>13</v>
      </c>
      <c r="G9836" s="200" t="s">
        <v>14</v>
      </c>
      <c r="H9836" s="201" t="s">
        <v>15</v>
      </c>
      <c r="I9836" s="202" t="s">
        <v>16</v>
      </c>
      <c r="W9836">
        <f t="shared" si="1060"/>
      </c>
      <c r="X9836">
        <f t="shared" si="1061"/>
      </c>
      <c r="Y9836">
        <f t="shared" si="1062"/>
      </c>
      <c r="Z9836">
        <f t="shared" si="1063"/>
      </c>
    </row>
    <row r="9837" spans="1:26">
      <c r="A9837" s="407"/>
      <c r="B9837" s="1620" t="s">
        <v>18</v>
      </c>
      <c r="C9837" s="1620"/>
      <c r="D9837" s="53"/>
      <c r="E9837" s="53"/>
      <c r="F9837" s="170"/>
      <c r="G9837" s="78"/>
      <c r="H9837" s="53"/>
      <c r="I9837" s="71"/>
      <c r="W9837">
        <f t="shared" si="1060"/>
      </c>
      <c r="X9837">
        <f t="shared" si="1061"/>
      </c>
      <c r="Y9837">
        <f t="shared" si="1062"/>
      </c>
      <c r="Z9837">
        <f t="shared" si="1063"/>
      </c>
    </row>
    <row r="9838" spans="1:26" ht="24">
      <c r="A9838" s="57">
        <v>1</v>
      </c>
      <c r="B9838" s="95" t="s">
        <v>1860</v>
      </c>
      <c r="C9838" s="9" t="s">
        <v>2092</v>
      </c>
      <c r="D9838" s="5">
        <v>1</v>
      </c>
      <c r="E9838" s="5">
        <v>4</v>
      </c>
      <c r="F9838" s="5">
        <f>+E9838*D9838</f>
      </c>
      <c r="G9838" s="6">
        <f>+E9838*D9838</f>
      </c>
      <c r="H9838" s="1594">
        <v>1</v>
      </c>
      <c r="I9838" s="1745">
        <f>+H9838</f>
      </c>
      <c r="J9838">
        <v>112</v>
      </c>
      <c r="K9838">
        <f>+H9838-J9838-J9839</f>
      </c>
      <c r="L9838">
        <f>+K9838</f>
      </c>
      <c r="W9838">
        <f t="shared" si="1060"/>
      </c>
      <c r="X9838">
        <f t="shared" si="1061"/>
      </c>
      <c r="Y9838">
        <f t="shared" si="1062"/>
      </c>
      <c r="Z9838">
        <f t="shared" si="1063"/>
      </c>
    </row>
    <row r="9839" spans="1:26" ht="24">
      <c r="A9839" s="57">
        <v>2</v>
      </c>
      <c r="B9839" s="95" t="s">
        <v>1860</v>
      </c>
      <c r="C9839" s="9" t="s">
        <v>335</v>
      </c>
      <c r="D9839" s="5">
        <v>1</v>
      </c>
      <c r="E9839" s="5">
        <v>4</v>
      </c>
      <c r="F9839" s="5">
        <f>+E9839*D9839</f>
      </c>
      <c r="G9839" s="6">
        <f>+E9839*D9839</f>
      </c>
      <c r="H9839" s="1595"/>
      <c r="I9839" s="1746"/>
      <c r="J9839">
        <v>112</v>
      </c>
      <c r="W9839">
        <f t="shared" si="1060"/>
      </c>
      <c r="X9839">
        <f t="shared" si="1061"/>
      </c>
      <c r="Y9839">
        <f t="shared" si="1062"/>
      </c>
      <c r="Z9839">
        <f t="shared" si="1063"/>
      </c>
    </row>
    <row r="9840" spans="1:26" ht="24">
      <c r="A9840" s="5">
        <v>3</v>
      </c>
      <c r="B9840" s="95" t="s">
        <v>322</v>
      </c>
      <c r="C9840" s="101" t="s">
        <v>323</v>
      </c>
      <c r="D9840" s="5">
        <v>1</v>
      </c>
      <c r="E9840" s="5">
        <v>4</v>
      </c>
      <c r="F9840" s="5">
        <f>+E9840*D9840</f>
      </c>
      <c r="G9840" s="6">
        <f>+E9840*D9840</f>
      </c>
      <c r="H9840" s="5">
        <v>1</v>
      </c>
      <c r="I9840" s="58">
        <f>+H9840*G9840</f>
      </c>
      <c r="J9840">
        <v>112</v>
      </c>
      <c r="K9840">
        <f>+H9840-J9840</f>
      </c>
      <c r="L9840">
        <f>+K9840*G9840</f>
      </c>
      <c r="W9840">
        <f t="shared" si="1060"/>
      </c>
      <c r="X9840">
        <f t="shared" si="1061"/>
      </c>
      <c r="Y9840">
        <f t="shared" si="1062"/>
      </c>
      <c r="Z9840">
        <f t="shared" si="1063"/>
      </c>
    </row>
    <row r="9841" spans="1:26">
      <c r="A9841" s="5">
        <v>4</v>
      </c>
      <c r="B9841" s="128" t="s">
        <v>833</v>
      </c>
      <c r="C9841" s="101" t="s">
        <v>832</v>
      </c>
      <c r="D9841" s="5">
        <v>1</v>
      </c>
      <c r="E9841" s="5">
        <v>4</v>
      </c>
      <c r="F9841" s="5">
        <f>+E9841*D9841</f>
      </c>
      <c r="G9841" s="6">
        <f>+E9841*D9841</f>
      </c>
      <c r="H9841" s="5">
        <v>1</v>
      </c>
      <c r="I9841" s="58">
        <f>+H9841*G9841</f>
      </c>
      <c r="J9841">
        <v>112</v>
      </c>
      <c r="K9841">
        <f>+H9841-J9841</f>
      </c>
      <c r="L9841">
        <f>+K9841*G9841</f>
      </c>
      <c r="W9841">
        <f t="shared" si="1060"/>
      </c>
      <c r="X9841">
        <f t="shared" si="1061"/>
      </c>
      <c r="Y9841">
        <f t="shared" si="1062"/>
      </c>
      <c r="Z9841">
        <f t="shared" si="1063"/>
      </c>
    </row>
    <row r="9842" spans="1:26">
      <c r="A9842" s="57"/>
      <c r="B9842" s="1620" t="s">
        <v>24</v>
      </c>
      <c r="C9842" s="1620"/>
      <c r="D9842" s="5"/>
      <c r="E9842" s="5"/>
      <c r="F9842" s="16"/>
      <c r="G9842" s="6"/>
      <c r="H9842" s="16"/>
      <c r="I9842" s="58"/>
      <c r="W9842">
        <f t="shared" si="1060"/>
      </c>
      <c r="X9842">
        <f t="shared" si="1061"/>
      </c>
      <c r="Y9842">
        <f t="shared" si="1062"/>
      </c>
      <c r="Z9842">
        <f t="shared" si="1063"/>
      </c>
    </row>
    <row r="9843" spans="1:26">
      <c r="A9843" s="19">
        <v>5</v>
      </c>
      <c r="B9843" s="20" t="s">
        <v>1474</v>
      </c>
      <c r="C9843" s="19" t="s">
        <v>1475</v>
      </c>
      <c r="D9843" s="5">
        <v>2</v>
      </c>
      <c r="E9843" s="19">
        <v>1</v>
      </c>
      <c r="F9843" s="5">
        <v>2</v>
      </c>
      <c r="G9843" s="6">
        <f>+F9843</f>
      </c>
      <c r="H9843" s="19">
        <v>1</v>
      </c>
      <c r="I9843" s="58">
        <f t="shared" ref="I9843:I9849" si="1064">+H9843*G9843</f>
      </c>
      <c r="J9843">
        <f>325*18%</f>
      </c>
      <c r="K9843">
        <f t="shared" ref="K9843:K9849" si="1065">+H9843-J9843</f>
      </c>
      <c r="L9843">
        <f t="shared" ref="L9843:L9849" si="1066">+K9843*G9843</f>
      </c>
      <c r="W9843">
        <f t="shared" si="1060"/>
      </c>
      <c r="X9843">
        <f t="shared" si="1061"/>
      </c>
      <c r="Y9843">
        <f t="shared" si="1062"/>
      </c>
      <c r="Z9843">
        <f t="shared" si="1063"/>
      </c>
    </row>
    <row r="9844" spans="1:26">
      <c r="A9844" s="19">
        <v>6</v>
      </c>
      <c r="B9844" s="20" t="s">
        <v>1643</v>
      </c>
      <c r="C9844" s="19" t="s">
        <v>1642</v>
      </c>
      <c r="D9844" s="5">
        <v>2</v>
      </c>
      <c r="E9844" s="19">
        <v>1</v>
      </c>
      <c r="F9844" s="5">
        <v>2</v>
      </c>
      <c r="G9844" s="6">
        <f>+F9844</f>
      </c>
      <c r="H9844" s="19">
        <v>1</v>
      </c>
      <c r="I9844" s="58">
        <f t="shared" si="1064"/>
      </c>
      <c r="J9844">
        <f t="shared" ref="J9844:J9849" si="1067">325*18%</f>
      </c>
      <c r="K9844">
        <f t="shared" si="1065"/>
      </c>
      <c r="L9844">
        <f t="shared" si="1066"/>
      </c>
      <c r="W9844">
        <f t="shared" si="1060"/>
      </c>
      <c r="X9844">
        <f t="shared" si="1061"/>
      </c>
      <c r="Y9844">
        <f t="shared" si="1062"/>
      </c>
      <c r="Z9844">
        <f t="shared" si="1063"/>
      </c>
    </row>
    <row r="9845" spans="1:26">
      <c r="A9845" s="19">
        <v>7</v>
      </c>
      <c r="B9845" s="20" t="s">
        <v>277</v>
      </c>
      <c r="C9845" s="19" t="s">
        <v>1473</v>
      </c>
      <c r="D9845" s="5">
        <v>1</v>
      </c>
      <c r="E9845" s="19">
        <v>6</v>
      </c>
      <c r="F9845" s="5">
        <f>+E9845*D9845</f>
      </c>
      <c r="G9845" s="6">
        <f>+E9845*D9845</f>
      </c>
      <c r="H9845" s="19">
        <v>1</v>
      </c>
      <c r="I9845" s="58">
        <f t="shared" si="1064"/>
      </c>
      <c r="J9845">
        <f t="shared" si="1067"/>
      </c>
      <c r="K9845">
        <f t="shared" si="1065"/>
      </c>
      <c r="L9845">
        <f t="shared" si="1066"/>
      </c>
      <c r="W9845">
        <f t="shared" si="1060"/>
      </c>
      <c r="X9845">
        <f t="shared" si="1061"/>
      </c>
      <c r="Y9845">
        <f t="shared" si="1062"/>
      </c>
      <c r="Z9845">
        <f t="shared" si="1063"/>
      </c>
    </row>
    <row r="9846" spans="1:26">
      <c r="A9846" s="19">
        <v>8</v>
      </c>
      <c r="B9846" s="20" t="s">
        <v>729</v>
      </c>
      <c r="C9846" s="19" t="s">
        <v>730</v>
      </c>
      <c r="D9846" s="5">
        <v>1</v>
      </c>
      <c r="E9846" s="19">
        <v>6</v>
      </c>
      <c r="F9846" s="5">
        <f>+E9846*D9846</f>
      </c>
      <c r="G9846" s="6">
        <f>+E9846*D9846</f>
      </c>
      <c r="H9846" s="19">
        <v>1</v>
      </c>
      <c r="I9846" s="58">
        <f t="shared" si="1064"/>
      </c>
      <c r="J9846">
        <f t="shared" si="1067"/>
      </c>
      <c r="K9846">
        <f t="shared" si="1065"/>
      </c>
      <c r="L9846">
        <f t="shared" si="1066"/>
      </c>
      <c r="W9846">
        <f t="shared" si="1060"/>
      </c>
      <c r="X9846">
        <f t="shared" si="1061"/>
      </c>
      <c r="Y9846">
        <f t="shared" si="1062"/>
      </c>
      <c r="Z9846">
        <f t="shared" si="1063"/>
      </c>
    </row>
    <row r="9847" spans="1:26">
      <c r="A9847" s="19">
        <v>9</v>
      </c>
      <c r="B9847" s="20" t="s">
        <v>992</v>
      </c>
      <c r="C9847" s="19" t="s">
        <v>991</v>
      </c>
      <c r="D9847" s="5">
        <v>2</v>
      </c>
      <c r="E9847" s="19">
        <v>1</v>
      </c>
      <c r="F9847" s="5">
        <v>2</v>
      </c>
      <c r="G9847" s="6">
        <f>+F9847</f>
      </c>
      <c r="H9847" s="19">
        <v>1</v>
      </c>
      <c r="I9847" s="58">
        <f t="shared" si="1064"/>
      </c>
      <c r="J9847">
        <f t="shared" si="1067"/>
      </c>
      <c r="K9847">
        <f t="shared" si="1065"/>
      </c>
      <c r="L9847">
        <f t="shared" si="1066"/>
      </c>
      <c r="W9847">
        <f t="shared" si="1060"/>
      </c>
      <c r="X9847">
        <f t="shared" si="1061"/>
      </c>
      <c r="Y9847">
        <f t="shared" si="1062"/>
      </c>
      <c r="Z9847">
        <f t="shared" si="1063"/>
      </c>
    </row>
    <row r="9848" spans="1:26" ht="15.75">
      <c r="A9848" s="19">
        <v>10</v>
      </c>
      <c r="B9848" s="20" t="s">
        <v>588</v>
      </c>
      <c r="C9848" s="19" t="s">
        <v>589</v>
      </c>
      <c r="D9848" s="5">
        <v>1</v>
      </c>
      <c r="E9848" s="19">
        <v>6</v>
      </c>
      <c r="F9848" s="5">
        <f>+E9848*D9848</f>
      </c>
      <c r="G9848" s="6">
        <f>+E9848*D9848</f>
      </c>
      <c r="H9848" s="19">
        <v>1</v>
      </c>
      <c r="I9848" s="58">
        <f t="shared" si="1064"/>
      </c>
      <c r="J9848">
        <f t="shared" si="1067"/>
      </c>
      <c r="K9848">
        <f t="shared" si="1065"/>
      </c>
      <c r="L9848">
        <f t="shared" si="1066"/>
      </c>
      <c r="W9848">
        <f t="shared" si="1060"/>
      </c>
      <c r="X9848">
        <f t="shared" si="1061"/>
      </c>
      <c r="Y9848">
        <f t="shared" si="1062"/>
      </c>
      <c r="Z9848">
        <f t="shared" si="1063"/>
      </c>
    </row>
    <row r="9849" spans="1:26">
      <c r="A9849" s="19">
        <v>11</v>
      </c>
      <c r="B9849" s="20" t="s">
        <v>1597</v>
      </c>
      <c r="C9849" s="19" t="s">
        <v>1598</v>
      </c>
      <c r="D9849" s="5">
        <v>2</v>
      </c>
      <c r="E9849" s="19">
        <v>1</v>
      </c>
      <c r="F9849" s="5">
        <v>2</v>
      </c>
      <c r="G9849" s="6">
        <f>+F9849</f>
      </c>
      <c r="H9849" s="19">
        <v>1</v>
      </c>
      <c r="I9849" s="58">
        <f t="shared" si="1064"/>
      </c>
      <c r="J9849">
        <f t="shared" si="1067"/>
      </c>
      <c r="K9849">
        <f t="shared" si="1065"/>
      </c>
      <c r="L9849">
        <f t="shared" si="1066"/>
      </c>
      <c r="W9849">
        <f t="shared" si="1060"/>
      </c>
      <c r="X9849">
        <f t="shared" si="1061"/>
      </c>
      <c r="Y9849">
        <f t="shared" si="1062"/>
      </c>
      <c r="Z9849">
        <f t="shared" si="1063"/>
      </c>
    </row>
    <row r="9850" spans="1:26">
      <c r="A9850" s="147"/>
      <c r="B9850" s="1620" t="s">
        <v>17</v>
      </c>
      <c r="C9850" s="1620"/>
      <c r="D9850" s="5"/>
      <c r="E9850" s="19"/>
      <c r="F9850" s="5"/>
      <c r="G9850" s="6"/>
      <c r="H9850" s="19"/>
      <c r="I9850" s="58"/>
      <c r="W9850">
        <f t="shared" si="1060"/>
      </c>
      <c r="X9850">
        <f t="shared" si="1061"/>
      </c>
      <c r="Y9850">
        <f t="shared" si="1062"/>
      </c>
      <c r="Z9850">
        <f t="shared" si="1063"/>
      </c>
    </row>
    <row r="9851" spans="1:26">
      <c r="A9851" s="5">
        <v>12</v>
      </c>
      <c r="B9851" s="8" t="s">
        <v>1488</v>
      </c>
      <c r="C9851" s="5" t="s">
        <v>1487</v>
      </c>
      <c r="D9851" s="5">
        <v>1</v>
      </c>
      <c r="E9851" s="5">
        <v>5</v>
      </c>
      <c r="F9851" s="5">
        <f>+E9851*D9851</f>
      </c>
      <c r="G9851" s="6">
        <f>+E9851*D9851</f>
      </c>
      <c r="H9851" s="5">
        <v>1</v>
      </c>
      <c r="I9851" s="58">
        <f>+H9851*G9851</f>
      </c>
      <c r="J9851">
        <v>112</v>
      </c>
      <c r="K9851">
        <f>+H9851-J9851</f>
      </c>
      <c r="L9851">
        <f>+K9851*G9851</f>
      </c>
      <c r="W9851">
        <f t="shared" si="1060"/>
      </c>
      <c r="X9851">
        <f t="shared" si="1061"/>
      </c>
      <c r="Y9851">
        <f t="shared" si="1062"/>
      </c>
      <c r="Z9851">
        <f t="shared" si="1063"/>
      </c>
    </row>
    <row r="9852" spans="1:26">
      <c r="A9852" s="147"/>
      <c r="B9852" s="20"/>
      <c r="C9852" s="19"/>
      <c r="D9852" s="5"/>
      <c r="E9852" s="19"/>
      <c r="F9852" s="5"/>
      <c r="G9852" s="6"/>
      <c r="H9852" s="19"/>
      <c r="I9852" s="58"/>
      <c r="W9852">
        <f t="shared" si="1060"/>
      </c>
      <c r="X9852">
        <f t="shared" si="1061"/>
      </c>
      <c r="Y9852">
        <f t="shared" si="1062"/>
      </c>
      <c r="Z9852">
        <f t="shared" si="1063"/>
      </c>
    </row>
    <row r="9853" spans="1:26">
      <c r="A9853" s="147"/>
      <c r="B9853" s="20"/>
      <c r="C9853" s="19"/>
      <c r="D9853" s="5"/>
      <c r="E9853" s="19"/>
      <c r="F9853" s="5"/>
      <c r="G9853" s="6"/>
      <c r="H9853" s="19"/>
      <c r="I9853" s="58"/>
      <c r="W9853">
        <f t="shared" si="1060"/>
      </c>
      <c r="X9853">
        <f t="shared" si="1061"/>
      </c>
      <c r="Y9853">
        <f t="shared" si="1062"/>
      </c>
      <c r="Z9853">
        <f t="shared" si="1063"/>
      </c>
    </row>
    <row r="9854" spans="1:26">
      <c r="A9854" s="147"/>
      <c r="B9854" s="20"/>
      <c r="C9854" s="19"/>
      <c r="D9854" s="5"/>
      <c r="E9854" s="19"/>
      <c r="F9854" s="5"/>
      <c r="G9854" s="6"/>
      <c r="H9854" s="19"/>
      <c r="I9854" s="58"/>
      <c r="W9854">
        <f t="shared" si="1060"/>
      </c>
      <c r="X9854">
        <f t="shared" si="1061"/>
      </c>
      <c r="Y9854">
        <f t="shared" si="1062"/>
      </c>
      <c r="Z9854">
        <f t="shared" si="1063"/>
      </c>
    </row>
    <row r="9855" spans="1:26">
      <c r="A9855" s="147"/>
      <c r="B9855" s="20"/>
      <c r="C9855" s="19"/>
      <c r="D9855" s="5"/>
      <c r="E9855" s="19"/>
      <c r="F9855" s="5"/>
      <c r="G9855" s="6"/>
      <c r="H9855" s="19"/>
      <c r="I9855" s="58"/>
      <c r="W9855">
        <f t="shared" si="1060"/>
      </c>
      <c r="X9855">
        <f t="shared" si="1061"/>
      </c>
      <c r="Y9855">
        <f t="shared" si="1062"/>
      </c>
      <c r="Z9855">
        <f t="shared" si="1063"/>
      </c>
    </row>
    <row r="9856" spans="1:26">
      <c r="A9856" s="67"/>
      <c r="B9856" s="106"/>
      <c r="C9856" s="15"/>
      <c r="D9856" s="5"/>
      <c r="E9856" s="5"/>
      <c r="F9856" s="5"/>
      <c r="G9856" s="6"/>
      <c r="H9856" s="9"/>
      <c r="I9856" s="58"/>
      <c r="W9856">
        <f t="shared" si="1060"/>
      </c>
      <c r="X9856">
        <f t="shared" si="1061"/>
      </c>
      <c r="Y9856">
        <f t="shared" si="1062"/>
      </c>
      <c r="Z9856">
        <f t="shared" si="1063"/>
      </c>
    </row>
    <row r="9857" spans="1:26" ht="15.75" thickBot="1">
      <c r="A9857" s="57"/>
      <c r="B9857" s="224"/>
      <c r="C9857" s="15"/>
      <c r="D9857" s="23"/>
      <c r="E9857" s="225"/>
      <c r="F9857" s="23"/>
      <c r="G9857" s="24"/>
      <c r="H9857" s="225"/>
      <c r="I9857" s="70"/>
      <c r="W9857">
        <f t="shared" si="1060"/>
      </c>
      <c r="X9857">
        <f t="shared" si="1061"/>
      </c>
      <c r="Y9857">
        <f t="shared" si="1062"/>
      </c>
      <c r="Z9857">
        <f t="shared" si="1063"/>
      </c>
    </row>
    <row r="9858" spans="1:26">
      <c r="A9858" s="67"/>
      <c r="B9858" s="17"/>
      <c r="C9858" s="5"/>
      <c r="D9858" s="59"/>
      <c r="E9858" s="59"/>
      <c r="F9858" s="53"/>
      <c r="G9858" s="78"/>
      <c r="H9858" s="68"/>
      <c r="I9858" s="71">
        <f>SUM(I9837:I9857)</f>
      </c>
      <c r="W9858">
        <f t="shared" si="1060"/>
      </c>
      <c r="X9858">
        <f t="shared" si="1061"/>
      </c>
      <c r="Y9858">
        <f t="shared" si="1062"/>
      </c>
      <c r="Z9858">
        <f t="shared" si="1063"/>
      </c>
    </row>
    <row r="9859" spans="1:26" ht="15.75" thickBot="1">
      <c r="A9859" s="221"/>
      <c r="B9859" s="222"/>
      <c r="C9859" s="69"/>
      <c r="D9859" s="177"/>
      <c r="E9859" s="177"/>
      <c r="F9859" s="177"/>
      <c r="G9859" s="177"/>
      <c r="H9859" s="177"/>
      <c r="I9859" s="256"/>
      <c r="W9859">
        <f t="shared" si="1060"/>
      </c>
      <c r="X9859">
        <f t="shared" si="1061"/>
      </c>
      <c r="Y9859">
        <f t="shared" si="1062"/>
      </c>
      <c r="Z9859">
        <f t="shared" si="1063"/>
      </c>
    </row>
    <row r="9860" spans="1:26" ht="21">
      <c r="A9860" s="33"/>
      <c r="B9860" s="212"/>
      <c r="C9860" s="212"/>
      <c r="D9860" s="91"/>
      <c r="E9860" s="91"/>
      <c r="F9860" s="91"/>
      <c r="G9860" s="92" t="s">
        <v>19</v>
      </c>
      <c r="H9860" s="91"/>
      <c r="I9860" s="111">
        <f>+I9858-I9859</f>
      </c>
      <c r="L9860">
        <f>SUM(L9837:L9859)</f>
      </c>
      <c r="W9860">
        <f t="shared" ref="W9860:W9923" si="1068">IF(LEFT($H9860&amp;"",5)="2019-",$H9860,W9859)</f>
      </c>
      <c r="X9860">
        <f t="shared" ref="X9860:X9923" si="1069">IF($W9860="",0,IF(COUNTIF($AB$2:$AB$80,$W9860)&gt;0,1,0))</f>
      </c>
      <c r="Y9860">
        <f t="shared" ref="Y9860:Y9923" si="1070">IF($C9860="","",UPPER(TRIM(IFERROR(LEFT($C9860&amp;"",FIND("/",$C9860&amp;"")-1),$C9860&amp;""))))</f>
      </c>
      <c r="Z9860">
        <f t="shared" ref="Z9860:Z9923" si="1071">IFERROR(IF(ISNUMBER($G9860),$G9860,0),0)</f>
      </c>
    </row>
    <row r="9861" spans="1:26">
      <c r="A9861" s="221"/>
      <c r="B9861" s="222"/>
      <c r="C9861" s="222"/>
      <c r="D9861" s="69" t="s">
        <v>520</v>
      </c>
      <c r="E9861" s="69"/>
      <c r="F9861" s="69"/>
      <c r="G9861" s="69"/>
      <c r="H9861" s="112">
        <v>1</v>
      </c>
      <c r="I9861" s="61">
        <f>+L9860*H9861</f>
      </c>
      <c r="W9861">
        <f t="shared" si="1068"/>
      </c>
      <c r="X9861">
        <f t="shared" si="1069"/>
      </c>
      <c r="Y9861">
        <f t="shared" si="1070"/>
      </c>
      <c r="Z9861">
        <f t="shared" si="1071"/>
      </c>
    </row>
    <row r="9862" spans="1:26">
      <c r="A9862" s="33"/>
      <c r="B9862" s="10"/>
      <c r="C9862" s="10"/>
      <c r="D9862" s="69"/>
      <c r="E9862" s="69"/>
      <c r="F9862" s="69"/>
      <c r="G9862" s="69"/>
      <c r="H9862" s="69"/>
      <c r="I9862" s="61"/>
      <c r="W9862">
        <f t="shared" si="1068"/>
      </c>
      <c r="X9862">
        <f t="shared" si="1069"/>
      </c>
      <c r="Y9862">
        <f t="shared" si="1070"/>
      </c>
      <c r="Z9862">
        <f t="shared" si="1071"/>
      </c>
    </row>
    <row r="9863" spans="1:26" ht="15.75" thickBot="1">
      <c r="A9863" s="33"/>
      <c r="B9863" s="11" t="s">
        <v>20</v>
      </c>
      <c r="C9863" s="35"/>
      <c r="D9863" s="35"/>
      <c r="E9863" s="35"/>
      <c r="F9863" s="35"/>
      <c r="G9863" s="35"/>
      <c r="H9863" s="35"/>
      <c r="I9863" s="36"/>
      <c r="W9863">
        <f t="shared" si="1068"/>
      </c>
      <c r="X9863">
        <f t="shared" si="1069"/>
      </c>
      <c r="Y9863">
        <f t="shared" si="1070"/>
      </c>
      <c r="Z9863">
        <f t="shared" si="1071"/>
      </c>
    </row>
    <row r="9864" spans="1:26" ht="15.75" thickBot="1">
      <c r="A9864" s="37"/>
      <c r="B9864" s="38"/>
      <c r="C9864" s="39" t="s">
        <v>21</v>
      </c>
      <c r="D9864" s="40">
        <f>SUM(D9837:D9863)</f>
      </c>
      <c r="E9864" s="41">
        <f>IF(H9864=I9864,"OK","NO")</f>
      </c>
      <c r="F9864" s="40">
        <f>SUM(F9837:F9863)</f>
      </c>
      <c r="G9864" s="40">
        <f>SUM(G9837:G9863)</f>
      </c>
      <c r="H9864" s="41">
        <f>SUMPRODUCT(F9837:F9859,H9837:H9859)</f>
      </c>
      <c r="I9864" s="43">
        <f>+I9860-I9861</f>
      </c>
      <c r="W9864">
        <f t="shared" si="1068"/>
      </c>
      <c r="X9864">
        <f t="shared" si="1069"/>
      </c>
      <c r="Y9864">
        <f t="shared" si="1070"/>
      </c>
      <c r="Z9864">
        <f t="shared" si="1071"/>
      </c>
    </row>
    <row r="9865" spans="1:26" ht="15.75" thickBot="1">
      <c r="A9865" s="44"/>
      <c r="B9865" s="116"/>
      <c r="C9865" s="45"/>
      <c r="D9865" s="45"/>
      <c r="E9865" s="45"/>
      <c r="F9865" s="45"/>
      <c r="G9865" s="45"/>
      <c r="H9865" s="46"/>
      <c r="I9865" s="47"/>
      <c r="W9865">
        <f t="shared" si="1068"/>
      </c>
      <c r="X9865">
        <f t="shared" si="1069"/>
      </c>
      <c r="Y9865">
        <f t="shared" si="1070"/>
      </c>
      <c r="Z9865">
        <f t="shared" si="1071"/>
      </c>
    </row>
    <row r="9866" spans="1:26">
      <c r="A9866" s="12" t="s">
        <v>315</v>
      </c>
      <c r="B9866" s="12"/>
      <c r="C9866" s="12"/>
      <c r="D9866" s="13"/>
      <c r="E9866" s="14"/>
      <c r="F9866" s="14"/>
      <c r="G9866" s="14"/>
      <c r="H9866" s="2"/>
      <c r="I9866" s="12"/>
      <c r="W9866">
        <f t="shared" si="1068"/>
      </c>
      <c r="X9866">
        <f t="shared" si="1069"/>
      </c>
      <c r="Y9866">
        <f t="shared" si="1070"/>
      </c>
      <c r="Z9866">
        <f t="shared" si="1071"/>
      </c>
    </row>
    <row r="9867" spans="1:26">
      <c r="W9867">
        <f t="shared" si="1068"/>
      </c>
      <c r="X9867">
        <f t="shared" si="1069"/>
      </c>
      <c r="Y9867">
        <f t="shared" si="1070"/>
      </c>
      <c r="Z9867">
        <f t="shared" si="1071"/>
      </c>
    </row>
    <row r="9868" spans="1:26">
      <c r="W9868">
        <f t="shared" si="1068"/>
      </c>
      <c r="X9868">
        <f t="shared" si="1069"/>
      </c>
      <c r="Y9868">
        <f t="shared" si="1070"/>
      </c>
      <c r="Z9868">
        <f t="shared" si="1071"/>
      </c>
    </row>
    <row r="9869" spans="1:26">
      <c r="W9869">
        <f t="shared" si="1068"/>
      </c>
      <c r="X9869">
        <f t="shared" si="1069"/>
      </c>
      <c r="Y9869">
        <f t="shared" si="1070"/>
      </c>
      <c r="Z9869">
        <f t="shared" si="1071"/>
      </c>
    </row>
    <row r="9870" spans="1:26">
      <c r="W9870">
        <f t="shared" si="1068"/>
      </c>
      <c r="X9870">
        <f t="shared" si="1069"/>
      </c>
      <c r="Y9870">
        <f t="shared" si="1070"/>
      </c>
      <c r="Z9870">
        <f t="shared" si="1071"/>
      </c>
    </row>
    <row r="9871" spans="1:26">
      <c r="W9871">
        <f t="shared" si="1068"/>
      </c>
      <c r="X9871">
        <f t="shared" si="1069"/>
      </c>
      <c r="Y9871">
        <f t="shared" si="1070"/>
      </c>
      <c r="Z9871">
        <f t="shared" si="1071"/>
      </c>
    </row>
    <row r="9872" spans="1:26">
      <c r="A9872" s="1562" t="s">
        <v>0</v>
      </c>
      <c r="B9872" s="1562"/>
      <c r="C9872" s="1562"/>
      <c r="D9872" s="1562"/>
      <c r="E9872" s="1562"/>
      <c r="F9872" s="1562"/>
      <c r="G9872" s="1562"/>
      <c r="H9872" s="1562"/>
      <c r="I9872" s="1562"/>
      <c r="J9872" s="25"/>
      <c r="W9872">
        <f t="shared" si="1068"/>
      </c>
      <c r="X9872">
        <f t="shared" si="1069"/>
      </c>
      <c r="Y9872">
        <f t="shared" si="1070"/>
      </c>
      <c r="Z9872">
        <f t="shared" si="1071"/>
      </c>
    </row>
    <row r="9873" spans="1:26">
      <c r="J9873" s="25"/>
      <c r="W9873">
        <f t="shared" si="1068"/>
      </c>
      <c r="X9873">
        <f t="shared" si="1069"/>
      </c>
      <c r="Y9873">
        <f t="shared" si="1070"/>
      </c>
      <c r="Z9873">
        <f t="shared" si="1071"/>
      </c>
    </row>
    <row r="9874" spans="1:26">
      <c r="B9874" s="124"/>
      <c r="C9874" s="124"/>
      <c r="D9874" s="124"/>
      <c r="E9874" s="124"/>
      <c r="F9874" s="124"/>
      <c r="G9874" s="124"/>
      <c r="H9874" s="124"/>
      <c r="I9874" s="124"/>
      <c r="J9874" s="25"/>
      <c r="W9874">
        <f t="shared" si="1068"/>
      </c>
      <c r="X9874">
        <f t="shared" si="1069"/>
      </c>
      <c r="Y9874">
        <f t="shared" si="1070"/>
      </c>
      <c r="Z9874">
        <f t="shared" si="1071"/>
      </c>
    </row>
    <row r="9875" spans="1:26">
      <c r="A9875" s="1" t="s">
        <v>1</v>
      </c>
      <c r="G9875" s="489" t="s">
        <v>2</v>
      </c>
      <c r="H9875" s="3" t="s">
        <v>2093</v>
      </c>
      <c r="J9875" s="25"/>
      <c r="W9875">
        <f t="shared" si="1068"/>
      </c>
      <c r="X9875">
        <f t="shared" si="1069"/>
      </c>
      <c r="Y9875">
        <f t="shared" si="1070"/>
      </c>
      <c r="Z9875">
        <f t="shared" si="1071"/>
      </c>
    </row>
    <row r="9876" spans="1:26">
      <c r="A9876" s="1" t="s">
        <v>1</v>
      </c>
      <c r="B9876" s="1"/>
      <c r="F9876" s="4"/>
      <c r="G9876" s="488" t="s">
        <v>1440</v>
      </c>
      <c r="H9876" s="1" t="s">
        <v>2094</v>
      </c>
      <c r="J9876" s="25"/>
      <c r="W9876">
        <f t="shared" si="1068"/>
      </c>
      <c r="X9876">
        <f t="shared" si="1069"/>
      </c>
      <c r="Y9876">
        <f t="shared" si="1070"/>
      </c>
      <c r="Z9876">
        <f t="shared" si="1071"/>
      </c>
    </row>
    <row r="9877" spans="1:26">
      <c r="A9877" s="1" t="inlineStr">
        <is>
          <t>Dealer-115</t>
        </is>
      </c>
      <c r="B9877" s="1"/>
      <c r="J9877" s="25"/>
      <c r="W9877">
        <f t="shared" si="1068"/>
      </c>
      <c r="X9877">
        <f t="shared" si="1069"/>
      </c>
      <c r="Y9877">
        <f t="shared" si="1070"/>
      </c>
      <c r="Z9877">
        <f t="shared" si="1071"/>
      </c>
    </row>
    <row r="9878" spans="1:26" ht="15.75">
      <c r="A9878" s="1" t="inlineStr">
        <is>
          <t>Address line (redacted)</t>
        </is>
      </c>
      <c r="B9878" s="1"/>
      <c r="C9878" s="51"/>
      <c r="D9878" s="453"/>
      <c r="E9878" s="453"/>
      <c r="F9878" s="453"/>
      <c r="J9878" s="25"/>
      <c r="W9878">
        <f t="shared" si="1068"/>
      </c>
      <c r="X9878">
        <f t="shared" si="1069"/>
      </c>
      <c r="Y9878">
        <f t="shared" si="1070"/>
      </c>
      <c r="Z9878">
        <f t="shared" si="1071"/>
      </c>
    </row>
    <row r="9879" spans="1:26">
      <c r="A9879" s="1" t="inlineStr">
        <is>
          <t>Address line (redacted)</t>
        </is>
      </c>
      <c r="B9879" s="1"/>
      <c r="C9879" s="51"/>
      <c r="D9879" s="454"/>
      <c r="E9879" s="454"/>
      <c r="F9879" s="454"/>
      <c r="J9879" s="25"/>
      <c r="W9879">
        <f t="shared" si="1068"/>
      </c>
      <c r="X9879">
        <f t="shared" si="1069"/>
      </c>
      <c r="Y9879">
        <f t="shared" si="1070"/>
      </c>
      <c r="Z9879">
        <f t="shared" si="1071"/>
      </c>
    </row>
    <row r="9880" spans="1:26">
      <c r="A9880" s="12" t="s">
        <v>4</v>
      </c>
      <c r="B9880" s="86" t="inlineStr">
        <is>
          <t>GSTIN-MASKED</t>
        </is>
      </c>
      <c r="C9880" s="455" t="s">
        <v>1564</v>
      </c>
      <c r="D9880" s="456" t="inlineStr">
        <is>
          <t>Address line (redacted)</t>
        </is>
      </c>
      <c r="E9880" s="455"/>
      <c r="F9880" s="456"/>
      <c r="G9880" s="457"/>
      <c r="H9880" s="457"/>
      <c r="J9880" s="25"/>
      <c r="W9880">
        <f t="shared" si="1068"/>
      </c>
      <c r="X9880">
        <f t="shared" si="1069"/>
      </c>
      <c r="Y9880">
        <f t="shared" si="1070"/>
      </c>
      <c r="Z9880">
        <f t="shared" si="1071"/>
      </c>
    </row>
    <row r="9881" spans="1:26">
      <c r="A9881" s="458" t="s">
        <v>944</v>
      </c>
      <c r="B9881" s="248"/>
      <c r="C9881" s="455" t="inlineStr">
        <is>
          <t>Address line (redacted)</t>
        </is>
      </c>
      <c r="D9881" s="456"/>
      <c r="E9881" s="455"/>
      <c r="F9881" s="456"/>
      <c r="G9881" s="457"/>
      <c r="H9881" s="457"/>
      <c r="J9881" s="25"/>
      <c r="W9881">
        <f t="shared" si="1068"/>
      </c>
      <c r="X9881">
        <f t="shared" si="1069"/>
      </c>
      <c r="Y9881">
        <f t="shared" si="1070"/>
      </c>
      <c r="Z9881">
        <f t="shared" si="1071"/>
      </c>
    </row>
    <row r="9882" spans="1:26">
      <c r="A9882" s="458" t="s">
        <v>1567</v>
      </c>
      <c r="B9882" s="248"/>
      <c r="C9882" s="455" t="inlineStr">
        <is>
          <t>Address line (redacted)</t>
        </is>
      </c>
      <c r="D9882" s="456"/>
      <c r="E9882" s="455"/>
      <c r="F9882" s="456"/>
      <c r="G9882" s="457"/>
      <c r="H9882" s="457"/>
      <c r="J9882" s="25"/>
      <c r="W9882">
        <f t="shared" si="1068"/>
      </c>
      <c r="X9882">
        <f t="shared" si="1069"/>
      </c>
      <c r="Y9882">
        <f t="shared" si="1070"/>
      </c>
      <c r="Z9882">
        <f t="shared" si="1071"/>
      </c>
    </row>
    <row r="9883" spans="1:26">
      <c r="A9883" s="459" t="s">
        <v>572</v>
      </c>
      <c r="B9883" s="460" t="inlineStr">
        <is>
          <t>Dealer-214</t>
        </is>
      </c>
      <c r="C9883" s="455" t="inlineStr">
        <is>
          <t>Address line (redacted)</t>
        </is>
      </c>
      <c r="D9883" s="461"/>
      <c r="E9883" s="461"/>
      <c r="F9883" s="461"/>
      <c r="G9883" s="461"/>
      <c r="H9883" s="461"/>
      <c r="J9883" s="25"/>
      <c r="W9883">
        <f t="shared" si="1068"/>
      </c>
      <c r="X9883">
        <f t="shared" si="1069"/>
      </c>
      <c r="Y9883">
        <f t="shared" si="1070"/>
      </c>
      <c r="Z9883">
        <f t="shared" si="1071"/>
      </c>
    </row>
    <row r="9884" spans="1:26">
      <c r="A9884" s="460"/>
      <c r="B9884" s="460" t="inlineStr">
        <is>
          <t>Address line (redacted)</t>
        </is>
      </c>
      <c r="J9884" s="25"/>
      <c r="W9884">
        <f t="shared" si="1068"/>
      </c>
      <c r="X9884">
        <f t="shared" si="1069"/>
      </c>
      <c r="Y9884">
        <f t="shared" si="1070"/>
      </c>
      <c r="Z9884">
        <f t="shared" si="1071"/>
      </c>
    </row>
    <row r="9885" spans="1:26">
      <c r="A9885" s="22"/>
      <c r="B9885" s="248" t="inlineStr">
        <is>
          <t>Contact-053</t>
        </is>
      </c>
      <c r="C9885" s="56"/>
      <c r="D9885" s="1"/>
      <c r="E9885" s="454"/>
      <c r="F9885" s="1"/>
      <c r="J9885" s="25"/>
      <c r="W9885">
        <f t="shared" si="1068"/>
      </c>
      <c r="X9885">
        <f t="shared" si="1069"/>
      </c>
      <c r="Y9885">
        <f t="shared" si="1070"/>
      </c>
      <c r="Z9885">
        <f t="shared" si="1071"/>
      </c>
    </row>
    <row r="9886" spans="1:26">
      <c r="A9886" s="1"/>
      <c r="B9886" s="1"/>
      <c r="C9886" s="1"/>
      <c r="J9886" s="25"/>
      <c r="W9886">
        <f t="shared" si="1068"/>
      </c>
      <c r="X9886">
        <f t="shared" si="1069"/>
      </c>
      <c r="Y9886">
        <f t="shared" si="1070"/>
      </c>
      <c r="Z9886">
        <f t="shared" si="1071"/>
      </c>
    </row>
    <row r="9887" spans="1:26">
      <c r="A9887" s="1" t="s">
        <v>5</v>
      </c>
      <c r="D9887" s="197"/>
      <c r="E9887" s="197"/>
      <c r="F9887" s="197"/>
      <c r="G9887" s="197"/>
      <c r="H9887" s="197"/>
      <c r="J9887" s="25"/>
      <c r="W9887">
        <f t="shared" si="1068"/>
      </c>
      <c r="X9887">
        <f t="shared" si="1069"/>
      </c>
      <c r="Y9887">
        <f t="shared" si="1070"/>
      </c>
      <c r="Z9887">
        <f t="shared" si="1071"/>
      </c>
    </row>
    <row r="9888" spans="1:26">
      <c r="A9888" s="1" t="s">
        <v>6</v>
      </c>
      <c r="D9888" s="197"/>
      <c r="E9888" s="197"/>
      <c r="F9888" s="197"/>
      <c r="G9888" s="197"/>
      <c r="H9888" s="197"/>
      <c r="J9888" s="25"/>
      <c r="W9888">
        <f t="shared" si="1068"/>
      </c>
      <c r="X9888">
        <f t="shared" si="1069"/>
      </c>
      <c r="Y9888">
        <f t="shared" si="1070"/>
      </c>
      <c r="Z9888">
        <f t="shared" si="1071"/>
      </c>
    </row>
    <row r="9889" spans="1:26" ht="15.75" thickBot="1">
      <c r="A9889" s="1" t="s">
        <v>7</v>
      </c>
      <c r="J9889" s="25"/>
      <c r="W9889">
        <f t="shared" si="1068"/>
      </c>
      <c r="X9889">
        <f t="shared" si="1069"/>
      </c>
      <c r="Y9889">
        <f t="shared" si="1070"/>
      </c>
      <c r="Z9889">
        <f t="shared" si="1071"/>
      </c>
    </row>
    <row r="9890" spans="1:26" ht="24">
      <c r="A9890" s="198" t="s">
        <v>8</v>
      </c>
      <c r="B9890" s="199" t="s">
        <v>9</v>
      </c>
      <c r="C9890" s="199" t="s">
        <v>10</v>
      </c>
      <c r="D9890" s="200" t="s">
        <v>11</v>
      </c>
      <c r="E9890" s="200" t="s">
        <v>12</v>
      </c>
      <c r="F9890" s="200" t="s">
        <v>13</v>
      </c>
      <c r="G9890" s="200" t="s">
        <v>14</v>
      </c>
      <c r="H9890" s="201" t="s">
        <v>15</v>
      </c>
      <c r="I9890" s="202" t="s">
        <v>16</v>
      </c>
      <c r="J9890" s="25"/>
      <c r="W9890">
        <f t="shared" si="1068"/>
      </c>
      <c r="X9890">
        <f t="shared" si="1069"/>
      </c>
      <c r="Y9890">
        <f t="shared" si="1070"/>
      </c>
      <c r="Z9890">
        <f t="shared" si="1071"/>
      </c>
    </row>
    <row r="9891" spans="1:26">
      <c r="A9891" s="566"/>
      <c r="B9891" s="1620" t="s">
        <v>24</v>
      </c>
      <c r="C9891" s="1620"/>
      <c r="D9891" s="567"/>
      <c r="E9891" s="567"/>
      <c r="F9891" s="65"/>
      <c r="G9891" s="568"/>
      <c r="H9891" s="568"/>
      <c r="I9891" s="569"/>
      <c r="J9891" s="464"/>
      <c r="K9891" s="464"/>
      <c r="L9891" s="464"/>
      <c r="W9891">
        <f t="shared" si="1068"/>
      </c>
      <c r="X9891">
        <f t="shared" si="1069"/>
      </c>
      <c r="Y9891">
        <f t="shared" si="1070"/>
      </c>
      <c r="Z9891">
        <f t="shared" si="1071"/>
      </c>
    </row>
    <row r="9892" spans="1:26" ht="15.75">
      <c r="A9892" s="19">
        <v>1</v>
      </c>
      <c r="B9892" s="20" t="s">
        <v>588</v>
      </c>
      <c r="C9892" s="19" t="s">
        <v>589</v>
      </c>
      <c r="D9892" s="19">
        <v>2</v>
      </c>
      <c r="E9892" s="19">
        <v>6</v>
      </c>
      <c r="F9892" s="6">
        <f>+E9892*D9892</f>
      </c>
      <c r="G9892" s="5">
        <f>+E9892*D9892</f>
      </c>
      <c r="H9892" s="19">
        <v>1</v>
      </c>
      <c r="I9892" s="102">
        <f>+H9892*G9892</f>
      </c>
      <c r="J9892">
        <f>325*18%</f>
      </c>
      <c r="K9892">
        <f>+H9892-J9892</f>
      </c>
      <c r="L9892">
        <f>+K9892*G9892</f>
      </c>
      <c r="W9892">
        <f t="shared" si="1068"/>
      </c>
      <c r="X9892">
        <f t="shared" si="1069"/>
      </c>
      <c r="Y9892">
        <f t="shared" si="1070"/>
      </c>
      <c r="Z9892">
        <f t="shared" si="1071"/>
      </c>
    </row>
    <row r="9893" spans="1:26">
      <c r="A9893" s="5"/>
      <c r="B9893" s="1620" t="s">
        <v>644</v>
      </c>
      <c r="C9893" s="1620"/>
      <c r="D9893" s="5"/>
      <c r="E9893" s="5"/>
      <c r="F9893" s="6"/>
      <c r="G9893" s="5"/>
      <c r="H9893" s="5"/>
      <c r="I9893" s="102"/>
      <c r="W9893">
        <f t="shared" si="1068"/>
      </c>
      <c r="X9893">
        <f t="shared" si="1069"/>
      </c>
      <c r="Y9893">
        <f t="shared" si="1070"/>
      </c>
      <c r="Z9893">
        <f t="shared" si="1071"/>
      </c>
    </row>
    <row r="9894" spans="1:26">
      <c r="A9894" s="5">
        <v>2</v>
      </c>
      <c r="B9894" s="8" t="s">
        <v>647</v>
      </c>
      <c r="C9894" s="5" t="s">
        <v>648</v>
      </c>
      <c r="D9894" s="440">
        <v>1</v>
      </c>
      <c r="E9894" s="184"/>
      <c r="F9894" s="184">
        <v>2</v>
      </c>
      <c r="G9894" s="184">
        <f>+F9894</f>
      </c>
      <c r="H9894" s="5">
        <v>1</v>
      </c>
      <c r="I9894" s="102">
        <f>+H9894*G9894</f>
      </c>
      <c r="J9894">
        <f>1350*18%</f>
      </c>
      <c r="K9894">
        <f>+H9894-J9894</f>
      </c>
      <c r="L9894">
        <f>+K9894*G9894</f>
      </c>
      <c r="W9894">
        <f t="shared" si="1068"/>
      </c>
      <c r="X9894">
        <f t="shared" si="1069"/>
      </c>
      <c r="Y9894">
        <f t="shared" si="1070"/>
      </c>
      <c r="Z9894">
        <f t="shared" si="1071"/>
      </c>
    </row>
    <row r="9895" spans="1:26">
      <c r="A9895" s="5">
        <v>3</v>
      </c>
      <c r="B9895" s="8" t="s">
        <v>515</v>
      </c>
      <c r="C9895" s="5" t="s">
        <v>2095</v>
      </c>
      <c r="D9895" s="440"/>
      <c r="E9895" s="184"/>
      <c r="F9895" s="184">
        <v>1</v>
      </c>
      <c r="G9895" s="184">
        <f>+F9895</f>
      </c>
      <c r="H9895" s="5">
        <v>1</v>
      </c>
      <c r="I9895" s="102">
        <f>+H9895*G9895</f>
      </c>
      <c r="J9895">
        <f>1350*18%</f>
      </c>
      <c r="K9895">
        <f>+H9895-J9895</f>
      </c>
      <c r="L9895">
        <f>+K9895*G9895</f>
      </c>
      <c r="W9895">
        <f t="shared" si="1068"/>
      </c>
      <c r="X9895">
        <f t="shared" si="1069"/>
      </c>
      <c r="Y9895">
        <f t="shared" si="1070"/>
      </c>
      <c r="Z9895">
        <f t="shared" si="1071"/>
      </c>
    </row>
    <row r="9896" spans="1:26">
      <c r="A9896" s="107"/>
      <c r="B9896" s="1620" t="s">
        <v>2096</v>
      </c>
      <c r="C9896" s="1620"/>
      <c r="D9896" s="184"/>
      <c r="E9896" s="184"/>
      <c r="F9896" s="184"/>
      <c r="G9896" s="184"/>
      <c r="H9896" s="184"/>
      <c r="I9896" s="388"/>
      <c r="J9896" s="462"/>
      <c r="K9896" s="462"/>
      <c r="L9896" s="462"/>
      <c r="W9896">
        <f t="shared" si="1068"/>
      </c>
      <c r="X9896">
        <f t="shared" si="1069"/>
      </c>
      <c r="Y9896">
        <f t="shared" si="1070"/>
      </c>
      <c r="Z9896">
        <f t="shared" si="1071"/>
      </c>
    </row>
    <row r="9897" spans="1:26" ht="23.25">
      <c r="A9897" s="19">
        <v>4</v>
      </c>
      <c r="B9897" s="20" t="s">
        <v>1269</v>
      </c>
      <c r="C9897" s="481" t="s">
        <v>2097</v>
      </c>
      <c r="D9897" s="19">
        <v>1</v>
      </c>
      <c r="E9897" s="19">
        <v>30</v>
      </c>
      <c r="F9897" s="6">
        <f>+E9897*D9897</f>
      </c>
      <c r="G9897" s="5">
        <f>+E9897*D9897</f>
      </c>
      <c r="H9897" s="19">
        <v>1</v>
      </c>
      <c r="I9897" s="102">
        <f t="shared" ref="I9897:I9914" si="1072">+H9897*G9897</f>
      </c>
      <c r="J9897" s="565">
        <v>18</v>
      </c>
      <c r="K9897" s="565">
        <f>+H9897-J9897</f>
      </c>
      <c r="L9897" s="565">
        <f>+K9897*G9897</f>
      </c>
      <c r="W9897">
        <f t="shared" si="1068"/>
      </c>
      <c r="X9897">
        <f t="shared" si="1069"/>
      </c>
      <c r="Y9897">
        <f t="shared" si="1070"/>
      </c>
      <c r="Z9897">
        <f t="shared" si="1071"/>
      </c>
    </row>
    <row r="9898" spans="1:26">
      <c r="A9898" s="107"/>
      <c r="B9898" s="1620" t="s">
        <v>18</v>
      </c>
      <c r="C9898" s="1620"/>
      <c r="D9898" s="184"/>
      <c r="E9898" s="184"/>
      <c r="F9898" s="184"/>
      <c r="G9898" s="184"/>
      <c r="H9898" s="184"/>
      <c r="I9898" s="388"/>
      <c r="J9898" s="462"/>
      <c r="K9898" s="462"/>
      <c r="L9898" s="462"/>
      <c r="W9898">
        <f t="shared" si="1068"/>
      </c>
      <c r="X9898">
        <f t="shared" si="1069"/>
      </c>
      <c r="Y9898">
        <f t="shared" si="1070"/>
      </c>
      <c r="Z9898">
        <f t="shared" si="1071"/>
      </c>
    </row>
    <row r="9899" spans="1:26">
      <c r="A9899" s="5">
        <v>5</v>
      </c>
      <c r="B9899" s="8" t="s">
        <v>275</v>
      </c>
      <c r="C9899" s="5" t="s">
        <v>276</v>
      </c>
      <c r="D9899" s="19">
        <v>1</v>
      </c>
      <c r="E9899" s="5">
        <v>4</v>
      </c>
      <c r="F9899" s="6">
        <f t="shared" ref="F9899:F9904" si="1073">+E9899*D9899</f>
      </c>
      <c r="G9899" s="5">
        <f t="shared" ref="G9899:G9904" si="1074">+E9899*D9899</f>
      </c>
      <c r="H9899" s="9">
        <v>1</v>
      </c>
      <c r="I9899" s="102">
        <f t="shared" si="1072"/>
      </c>
      <c r="J9899" s="565">
        <v>112</v>
      </c>
      <c r="K9899" s="565">
        <f>+H9899-J9899</f>
      </c>
      <c r="L9899" s="565">
        <f>+K9899*G9899</f>
      </c>
      <c r="W9899">
        <f t="shared" si="1068"/>
      </c>
      <c r="X9899">
        <f t="shared" si="1069"/>
      </c>
      <c r="Y9899">
        <f t="shared" si="1070"/>
      </c>
      <c r="Z9899">
        <f t="shared" si="1071"/>
      </c>
    </row>
    <row r="9900" spans="1:26">
      <c r="A9900" s="5">
        <v>6</v>
      </c>
      <c r="B9900" s="8" t="s">
        <v>295</v>
      </c>
      <c r="C9900" s="5" t="s">
        <v>294</v>
      </c>
      <c r="D9900" s="19">
        <v>1</v>
      </c>
      <c r="E9900" s="5">
        <v>4</v>
      </c>
      <c r="F9900" s="6">
        <f t="shared" si="1073"/>
      </c>
      <c r="G9900" s="5">
        <f t="shared" si="1074"/>
      </c>
      <c r="H9900" s="9">
        <v>1</v>
      </c>
      <c r="I9900" s="102">
        <f t="shared" si="1072"/>
      </c>
      <c r="J9900" s="565">
        <v>112</v>
      </c>
      <c r="K9900" s="565">
        <f>+H9900-J9900</f>
      </c>
      <c r="L9900" s="565">
        <f>+K9900*G9900</f>
      </c>
      <c r="W9900">
        <f t="shared" si="1068"/>
      </c>
      <c r="X9900">
        <f t="shared" si="1069"/>
      </c>
      <c r="Y9900">
        <f t="shared" si="1070"/>
      </c>
      <c r="Z9900">
        <f t="shared" si="1071"/>
      </c>
    </row>
    <row r="9901" spans="1:26">
      <c r="A9901" s="5">
        <v>7</v>
      </c>
      <c r="B9901" s="95" t="s">
        <v>830</v>
      </c>
      <c r="C9901" s="101" t="s">
        <v>829</v>
      </c>
      <c r="D9901" s="19">
        <v>1</v>
      </c>
      <c r="E9901" s="5">
        <v>4</v>
      </c>
      <c r="F9901" s="6">
        <f t="shared" si="1073"/>
      </c>
      <c r="G9901" s="5">
        <f t="shared" si="1074"/>
      </c>
      <c r="H9901" s="16">
        <v>1</v>
      </c>
      <c r="I9901" s="102">
        <f t="shared" si="1072"/>
      </c>
      <c r="J9901" s="565">
        <v>112</v>
      </c>
      <c r="K9901" s="565">
        <f>+H9901-J9901</f>
      </c>
      <c r="L9901" s="565">
        <f>+K9901*G9901</f>
      </c>
      <c r="W9901">
        <f t="shared" si="1068"/>
      </c>
      <c r="X9901">
        <f t="shared" si="1069"/>
      </c>
      <c r="Y9901">
        <f t="shared" si="1070"/>
      </c>
      <c r="Z9901">
        <f t="shared" si="1071"/>
      </c>
    </row>
    <row r="9902" spans="1:26" ht="24">
      <c r="A9902" s="5">
        <v>8</v>
      </c>
      <c r="B9902" s="95" t="s">
        <v>1860</v>
      </c>
      <c r="C9902" s="9" t="s">
        <v>2092</v>
      </c>
      <c r="D9902" s="5">
        <v>2</v>
      </c>
      <c r="E9902" s="5">
        <v>4</v>
      </c>
      <c r="F9902" s="5">
        <f>+E9902*D9902</f>
      </c>
      <c r="G9902" s="6">
        <f>+E9902*D9902</f>
      </c>
      <c r="H9902" s="1594">
        <v>1</v>
      </c>
      <c r="I9902" s="1656">
        <f>+H9902*2</f>
      </c>
      <c r="J9902">
        <v>112</v>
      </c>
      <c r="K9902">
        <f>+H9902-J9902-J9903</f>
      </c>
      <c r="L9902">
        <f>+K9902*D9902</f>
      </c>
      <c r="W9902">
        <f t="shared" si="1068"/>
      </c>
      <c r="X9902">
        <f t="shared" si="1069"/>
      </c>
      <c r="Y9902">
        <f t="shared" si="1070"/>
      </c>
      <c r="Z9902">
        <f t="shared" si="1071"/>
      </c>
    </row>
    <row r="9903" spans="1:26" ht="22.5">
      <c r="A9903" s="5">
        <v>9</v>
      </c>
      <c r="B9903" s="574" t="s">
        <v>2118</v>
      </c>
      <c r="C9903" s="9" t="s">
        <v>335</v>
      </c>
      <c r="D9903" s="5">
        <v>2</v>
      </c>
      <c r="E9903" s="5">
        <v>4</v>
      </c>
      <c r="F9903" s="5">
        <f>+E9903*D9903</f>
      </c>
      <c r="G9903" s="6">
        <f>+E9903*D9903</f>
      </c>
      <c r="H9903" s="1595"/>
      <c r="I9903" s="1657"/>
      <c r="J9903">
        <v>112</v>
      </c>
      <c r="W9903">
        <f t="shared" si="1068"/>
      </c>
      <c r="X9903">
        <f t="shared" si="1069"/>
      </c>
      <c r="Y9903">
        <f t="shared" si="1070"/>
      </c>
      <c r="Z9903">
        <f t="shared" si="1071"/>
      </c>
    </row>
    <row r="9904" spans="1:26">
      <c r="A9904" s="5">
        <v>10</v>
      </c>
      <c r="B9904" s="95" t="s">
        <v>291</v>
      </c>
      <c r="C9904" s="101" t="s">
        <v>290</v>
      </c>
      <c r="D9904" s="19">
        <v>1</v>
      </c>
      <c r="E9904" s="5">
        <v>4</v>
      </c>
      <c r="F9904" s="6">
        <f t="shared" si="1073"/>
      </c>
      <c r="G9904" s="5">
        <f t="shared" si="1074"/>
      </c>
      <c r="H9904" s="16">
        <v>1</v>
      </c>
      <c r="I9904" s="102">
        <f t="shared" si="1072"/>
      </c>
      <c r="J9904" s="565">
        <v>112</v>
      </c>
      <c r="K9904" s="565">
        <f>+H9904-J9904</f>
      </c>
      <c r="L9904" s="565">
        <f>+K9904*G9904</f>
      </c>
      <c r="W9904">
        <f t="shared" si="1068"/>
      </c>
      <c r="X9904">
        <f t="shared" si="1069"/>
      </c>
      <c r="Y9904">
        <f t="shared" si="1070"/>
      </c>
      <c r="Z9904">
        <f t="shared" si="1071"/>
      </c>
    </row>
    <row r="9905" spans="1:26">
      <c r="A9905" s="107"/>
      <c r="B9905" s="1620" t="s">
        <v>17</v>
      </c>
      <c r="C9905" s="1620"/>
      <c r="D9905" s="184"/>
      <c r="E9905" s="184"/>
      <c r="F9905" s="184"/>
      <c r="G9905" s="184"/>
      <c r="H9905" s="184"/>
      <c r="I9905" s="388"/>
      <c r="J9905" s="462"/>
      <c r="K9905" s="462"/>
      <c r="L9905" s="462"/>
      <c r="W9905">
        <f t="shared" si="1068"/>
      </c>
      <c r="X9905">
        <f t="shared" si="1069"/>
      </c>
      <c r="Y9905">
        <f t="shared" si="1070"/>
      </c>
      <c r="Z9905">
        <f t="shared" si="1071"/>
      </c>
    </row>
    <row r="9906" spans="1:26">
      <c r="A9906" s="5">
        <v>11</v>
      </c>
      <c r="B9906" s="8" t="s">
        <v>1280</v>
      </c>
      <c r="C9906" s="5" t="s">
        <v>1281</v>
      </c>
      <c r="D9906" s="123"/>
      <c r="E9906" s="579">
        <v>2</v>
      </c>
      <c r="F9906" s="184">
        <v>3</v>
      </c>
      <c r="G9906" s="184">
        <f>+F9906</f>
      </c>
      <c r="H9906" s="5">
        <v>1</v>
      </c>
      <c r="I9906" s="102">
        <f t="shared" si="1072"/>
      </c>
      <c r="J9906" s="565">
        <v>112</v>
      </c>
      <c r="K9906" s="565">
        <f t="shared" ref="K9906:K9914" si="1075">+H9906-J9906</f>
      </c>
      <c r="L9906" s="565">
        <f t="shared" ref="L9906:L9914" si="1076">+K9906*G9906</f>
      </c>
      <c r="W9906">
        <f t="shared" si="1068"/>
      </c>
      <c r="X9906">
        <f t="shared" si="1069"/>
      </c>
      <c r="Y9906">
        <f t="shared" si="1070"/>
      </c>
      <c r="Z9906">
        <f t="shared" si="1071"/>
      </c>
    </row>
    <row r="9907" spans="1:26">
      <c r="A9907" s="5">
        <v>12</v>
      </c>
      <c r="B9907" s="8" t="s">
        <v>1341</v>
      </c>
      <c r="C9907" s="5" t="s">
        <v>1340</v>
      </c>
      <c r="D9907" s="296"/>
      <c r="E9907" s="184"/>
      <c r="F9907" s="184">
        <v>2</v>
      </c>
      <c r="G9907" s="184">
        <f>+F9907</f>
      </c>
      <c r="H9907" s="5">
        <v>1</v>
      </c>
      <c r="I9907" s="102">
        <f t="shared" si="1072"/>
      </c>
      <c r="J9907" s="565">
        <v>112</v>
      </c>
      <c r="K9907" s="565">
        <f t="shared" si="1075"/>
      </c>
      <c r="L9907" s="565">
        <f t="shared" si="1076"/>
      </c>
      <c r="W9907">
        <f t="shared" si="1068"/>
      </c>
      <c r="X9907">
        <f t="shared" si="1069"/>
      </c>
      <c r="Y9907">
        <f t="shared" si="1070"/>
      </c>
      <c r="Z9907">
        <f t="shared" si="1071"/>
      </c>
    </row>
    <row r="9908" spans="1:26">
      <c r="A9908" s="5">
        <v>13</v>
      </c>
      <c r="B9908" s="8" t="s">
        <v>273</v>
      </c>
      <c r="C9908" s="5" t="s">
        <v>274</v>
      </c>
      <c r="D9908" s="19">
        <v>2</v>
      </c>
      <c r="E9908" s="5">
        <v>5</v>
      </c>
      <c r="F9908" s="6">
        <f t="shared" ref="F9908:F9913" si="1077">+E9908*D9908</f>
      </c>
      <c r="G9908" s="5">
        <f t="shared" ref="G9908:G9913" si="1078">+E9908*D9908</f>
      </c>
      <c r="H9908" s="5">
        <v>1</v>
      </c>
      <c r="I9908" s="102">
        <f t="shared" si="1072"/>
      </c>
      <c r="J9908" s="565">
        <v>112</v>
      </c>
      <c r="K9908" s="565">
        <f t="shared" si="1075"/>
      </c>
      <c r="L9908" s="565">
        <f t="shared" si="1076"/>
      </c>
      <c r="W9908">
        <f t="shared" si="1068"/>
      </c>
      <c r="X9908">
        <f t="shared" si="1069"/>
      </c>
      <c r="Y9908">
        <f t="shared" si="1070"/>
      </c>
      <c r="Z9908">
        <f t="shared" si="1071"/>
      </c>
    </row>
    <row r="9909" spans="1:26">
      <c r="A9909" s="5">
        <v>14</v>
      </c>
      <c r="B9909" s="8" t="s">
        <v>338</v>
      </c>
      <c r="C9909" s="5" t="s">
        <v>339</v>
      </c>
      <c r="D9909" s="296">
        <v>1</v>
      </c>
      <c r="E9909" s="184"/>
      <c r="F9909" s="184">
        <v>3</v>
      </c>
      <c r="G9909" s="184">
        <f>+F9909</f>
      </c>
      <c r="H9909" s="5">
        <v>1</v>
      </c>
      <c r="I9909" s="102">
        <f t="shared" si="1072"/>
      </c>
      <c r="J9909" s="565">
        <v>112</v>
      </c>
      <c r="K9909" s="565">
        <f t="shared" si="1075"/>
      </c>
      <c r="L9909" s="565">
        <f t="shared" si="1076"/>
      </c>
      <c r="W9909">
        <f t="shared" si="1068"/>
      </c>
      <c r="X9909">
        <f t="shared" si="1069"/>
      </c>
      <c r="Y9909">
        <f t="shared" si="1070"/>
      </c>
      <c r="Z9909">
        <f t="shared" si="1071"/>
      </c>
    </row>
    <row r="9910" spans="1:26">
      <c r="A9910" s="5">
        <v>15</v>
      </c>
      <c r="B9910" s="8" t="s">
        <v>2025</v>
      </c>
      <c r="C9910" s="5" t="s">
        <v>2026</v>
      </c>
      <c r="D9910" s="123"/>
      <c r="E9910" s="184"/>
      <c r="F9910" s="184">
        <v>2</v>
      </c>
      <c r="G9910" s="184">
        <f>+F9910</f>
      </c>
      <c r="H9910" s="5">
        <v>1</v>
      </c>
      <c r="I9910" s="102">
        <f t="shared" si="1072"/>
      </c>
      <c r="J9910" s="565">
        <v>112</v>
      </c>
      <c r="K9910" s="565">
        <f t="shared" si="1075"/>
      </c>
      <c r="L9910" s="565">
        <f t="shared" si="1076"/>
      </c>
      <c r="W9910">
        <f t="shared" si="1068"/>
      </c>
      <c r="X9910">
        <f t="shared" si="1069"/>
      </c>
      <c r="Y9910">
        <f t="shared" si="1070"/>
      </c>
      <c r="Z9910">
        <f t="shared" si="1071"/>
      </c>
    </row>
    <row r="9911" spans="1:26">
      <c r="A9911" s="5">
        <v>16</v>
      </c>
      <c r="B9911" s="8" t="s">
        <v>27</v>
      </c>
      <c r="C9911" s="5" t="s">
        <v>22</v>
      </c>
      <c r="D9911" s="123">
        <v>1</v>
      </c>
      <c r="E9911" s="184"/>
      <c r="F9911" s="184">
        <v>2</v>
      </c>
      <c r="G9911" s="184">
        <f>+F9911</f>
      </c>
      <c r="H9911" s="5">
        <v>1</v>
      </c>
      <c r="I9911" s="102">
        <f t="shared" si="1072"/>
      </c>
      <c r="J9911" s="565">
        <v>112</v>
      </c>
      <c r="K9911" s="565">
        <f t="shared" si="1075"/>
      </c>
      <c r="L9911" s="565">
        <f t="shared" si="1076"/>
      </c>
      <c r="W9911">
        <f t="shared" si="1068"/>
      </c>
      <c r="X9911">
        <f t="shared" si="1069"/>
      </c>
      <c r="Y9911">
        <f t="shared" si="1070"/>
      </c>
      <c r="Z9911">
        <f t="shared" si="1071"/>
      </c>
    </row>
    <row r="9912" spans="1:26">
      <c r="A9912" s="5">
        <v>17</v>
      </c>
      <c r="B9912" s="8" t="s">
        <v>586</v>
      </c>
      <c r="C9912" s="5" t="s">
        <v>587</v>
      </c>
      <c r="D9912" s="19">
        <v>1</v>
      </c>
      <c r="E9912" s="5">
        <v>5</v>
      </c>
      <c r="F9912" s="6">
        <f t="shared" si="1077"/>
      </c>
      <c r="G9912" s="5">
        <f t="shared" si="1078"/>
      </c>
      <c r="H9912" s="5">
        <v>1</v>
      </c>
      <c r="I9912" s="102">
        <f t="shared" si="1072"/>
      </c>
      <c r="J9912" s="565">
        <v>112</v>
      </c>
      <c r="K9912" s="565">
        <f t="shared" si="1075"/>
      </c>
      <c r="L9912" s="565">
        <f t="shared" si="1076"/>
      </c>
      <c r="W9912">
        <f t="shared" si="1068"/>
      </c>
      <c r="X9912">
        <f t="shared" si="1069"/>
      </c>
      <c r="Y9912">
        <f t="shared" si="1070"/>
      </c>
      <c r="Z9912">
        <f t="shared" si="1071"/>
      </c>
    </row>
    <row r="9913" spans="1:26">
      <c r="A9913" s="5">
        <v>18</v>
      </c>
      <c r="B9913" s="8" t="s">
        <v>287</v>
      </c>
      <c r="C9913" s="5" t="s">
        <v>286</v>
      </c>
      <c r="D9913" s="19">
        <v>1</v>
      </c>
      <c r="E9913" s="5">
        <v>5</v>
      </c>
      <c r="F9913" s="6">
        <f t="shared" si="1077"/>
      </c>
      <c r="G9913" s="5">
        <f t="shared" si="1078"/>
      </c>
      <c r="H9913" s="5">
        <v>1</v>
      </c>
      <c r="I9913" s="102">
        <f t="shared" si="1072"/>
      </c>
      <c r="J9913" s="565">
        <v>112</v>
      </c>
      <c r="K9913" s="565">
        <f t="shared" si="1075"/>
      </c>
      <c r="L9913" s="565">
        <f t="shared" si="1076"/>
      </c>
      <c r="W9913">
        <f t="shared" si="1068"/>
      </c>
      <c r="X9913">
        <f t="shared" si="1069"/>
      </c>
      <c r="Y9913">
        <f t="shared" si="1070"/>
      </c>
      <c r="Z9913">
        <f t="shared" si="1071"/>
      </c>
    </row>
    <row r="9914" spans="1:26">
      <c r="A9914" s="5">
        <v>19</v>
      </c>
      <c r="B9914" s="8" t="s">
        <v>382</v>
      </c>
      <c r="C9914" s="5" t="s">
        <v>383</v>
      </c>
      <c r="D9914" s="404">
        <v>1</v>
      </c>
      <c r="E9914" s="184"/>
      <c r="F9914" s="184">
        <v>2</v>
      </c>
      <c r="G9914" s="184">
        <f>+F9914</f>
      </c>
      <c r="H9914" s="5">
        <v>1</v>
      </c>
      <c r="I9914" s="102">
        <f t="shared" si="1072"/>
      </c>
      <c r="J9914" s="565">
        <v>112</v>
      </c>
      <c r="K9914" s="565">
        <f t="shared" si="1075"/>
      </c>
      <c r="L9914" s="565">
        <f t="shared" si="1076"/>
      </c>
      <c r="W9914">
        <f t="shared" si="1068"/>
      </c>
      <c r="X9914">
        <f t="shared" si="1069"/>
      </c>
      <c r="Y9914">
        <f t="shared" si="1070"/>
      </c>
      <c r="Z9914">
        <f t="shared" si="1071"/>
      </c>
    </row>
    <row r="9915" spans="1:26">
      <c r="A9915" s="107">
        <v>20</v>
      </c>
      <c r="B9915" s="8" t="s">
        <v>2088</v>
      </c>
      <c r="C9915" s="5"/>
      <c r="D9915" s="579"/>
      <c r="E9915" s="184"/>
      <c r="F9915" s="184">
        <v>2</v>
      </c>
      <c r="G9915" s="184">
        <f>+F9915</f>
      </c>
      <c r="H9915" s="570" t="s">
        <v>780</v>
      </c>
      <c r="I9915" s="388"/>
      <c r="J9915" s="462"/>
      <c r="K9915" s="462"/>
      <c r="L9915" s="462"/>
      <c r="W9915">
        <f t="shared" si="1068"/>
      </c>
      <c r="X9915">
        <f t="shared" si="1069"/>
      </c>
      <c r="Y9915">
        <f t="shared" si="1070"/>
      </c>
      <c r="Z9915">
        <f t="shared" si="1071"/>
      </c>
    </row>
    <row r="9916" spans="1:26" ht="15.75" thickBot="1">
      <c r="A9916" s="33"/>
      <c r="B9916" s="10"/>
      <c r="C9916" s="10"/>
      <c r="D9916" s="109"/>
      <c r="E9916" s="109"/>
      <c r="F9916" s="109"/>
      <c r="G9916" s="109"/>
      <c r="H9916" s="109"/>
      <c r="I9916" s="110"/>
      <c r="W9916">
        <f t="shared" si="1068"/>
      </c>
      <c r="X9916">
        <f t="shared" si="1069"/>
      </c>
      <c r="Y9916">
        <f t="shared" si="1070"/>
      </c>
      <c r="Z9916">
        <f t="shared" si="1071"/>
      </c>
    </row>
    <row r="9917" spans="1:26">
      <c r="A9917" s="33"/>
      <c r="B9917" s="1662" t="s">
        <v>2167</v>
      </c>
      <c r="C9917" s="1663"/>
      <c r="D9917" s="91"/>
      <c r="E9917" s="91"/>
      <c r="F9917" s="91"/>
      <c r="G9917" s="92" t="s">
        <v>19</v>
      </c>
      <c r="H9917" s="91"/>
      <c r="I9917" s="111">
        <f>SUM(I9891:I9916)</f>
      </c>
      <c r="L9917">
        <f>SUM(L9891:L9916)</f>
      </c>
      <c r="W9917">
        <f t="shared" si="1068"/>
      </c>
      <c r="X9917">
        <f t="shared" si="1069"/>
      </c>
      <c r="Y9917">
        <f t="shared" si="1070"/>
      </c>
      <c r="Z9917">
        <f t="shared" si="1071"/>
      </c>
    </row>
    <row r="9918" spans="1:26">
      <c r="A9918" s="221"/>
      <c r="B9918" s="1664"/>
      <c r="C9918" s="1665"/>
      <c r="D9918" s="69" t="s">
        <v>1574</v>
      </c>
      <c r="E9918" s="69"/>
      <c r="F9918" s="69"/>
      <c r="G9918" s="69"/>
      <c r="H9918" s="112">
        <v>1</v>
      </c>
      <c r="I9918" s="61">
        <f>+L9917*H9918</f>
      </c>
      <c r="W9918">
        <f t="shared" si="1068"/>
      </c>
      <c r="X9918">
        <f t="shared" si="1069"/>
      </c>
      <c r="Y9918">
        <f t="shared" si="1070"/>
      </c>
      <c r="Z9918">
        <f t="shared" si="1071"/>
      </c>
    </row>
    <row r="9919" spans="1:26">
      <c r="A9919" s="33"/>
      <c r="B9919" s="10"/>
      <c r="C9919" s="10"/>
      <c r="D9919" s="69"/>
      <c r="E9919" s="69"/>
      <c r="F9919" s="69"/>
      <c r="G9919" s="69"/>
      <c r="H9919" s="69"/>
      <c r="I9919" s="61"/>
      <c r="J9919" s="25"/>
      <c r="W9919">
        <f t="shared" si="1068"/>
      </c>
      <c r="X9919">
        <f t="shared" si="1069"/>
      </c>
      <c r="Y9919">
        <f t="shared" si="1070"/>
      </c>
      <c r="Z9919">
        <f t="shared" si="1071"/>
      </c>
    </row>
    <row r="9920" spans="1:26" ht="15.75" thickBot="1">
      <c r="A9920" s="33"/>
      <c r="B9920" s="11" t="s">
        <v>20</v>
      </c>
      <c r="C9920" s="35"/>
      <c r="D9920" s="35"/>
      <c r="E9920" s="35"/>
      <c r="F9920" s="35"/>
      <c r="G9920" s="35"/>
      <c r="H9920" s="35"/>
      <c r="I9920" s="36"/>
      <c r="J9920" s="25"/>
      <c r="W9920">
        <f t="shared" si="1068"/>
      </c>
      <c r="X9920">
        <f t="shared" si="1069"/>
      </c>
      <c r="Y9920">
        <f t="shared" si="1070"/>
      </c>
      <c r="Z9920">
        <f t="shared" si="1071"/>
      </c>
    </row>
    <row r="9921" spans="1:26" ht="15.75" thickBot="1">
      <c r="A9921" s="37"/>
      <c r="B9921" s="38"/>
      <c r="C9921" s="39" t="s">
        <v>21</v>
      </c>
      <c r="D9921" s="40">
        <f>SUM(D9891:D9920)</f>
      </c>
      <c r="E9921" s="41">
        <f>IF(H9921=I9921,"OK","NO")</f>
      </c>
      <c r="F9921" s="40">
        <f>SUM(F9891:F9920)</f>
      </c>
      <c r="G9921" s="40">
        <f>SUM(G9891:G9920)</f>
      </c>
      <c r="H9921" s="41">
        <f>SUMPRODUCT(F9891:F9916,H9891:H9916)</f>
      </c>
      <c r="I9921" s="43">
        <f>SUMPRODUCT(I9919+I9917)-I9918</f>
      </c>
      <c r="J9921" s="25"/>
      <c r="W9921">
        <f t="shared" si="1068"/>
      </c>
      <c r="X9921">
        <f t="shared" si="1069"/>
      </c>
      <c r="Y9921">
        <f t="shared" si="1070"/>
      </c>
      <c r="Z9921">
        <f t="shared" si="1071"/>
      </c>
    </row>
    <row r="9922" spans="1:26" ht="15.75" thickBot="1">
      <c r="A9922" s="44"/>
      <c r="B9922" s="116"/>
      <c r="C9922" s="45"/>
      <c r="D9922" s="45"/>
      <c r="E9922" s="45"/>
      <c r="F9922" s="45"/>
      <c r="G9922" s="45"/>
      <c r="H9922" s="46"/>
      <c r="I9922" s="47"/>
      <c r="J9922" s="25"/>
      <c r="W9922">
        <f t="shared" si="1068"/>
      </c>
      <c r="X9922">
        <f t="shared" si="1069"/>
      </c>
      <c r="Y9922">
        <f t="shared" si="1070"/>
      </c>
      <c r="Z9922">
        <f t="shared" si="1071"/>
      </c>
    </row>
    <row r="9923" spans="1:26">
      <c r="A9923" s="12" t="s">
        <v>315</v>
      </c>
      <c r="B9923" s="12"/>
      <c r="C9923" s="12"/>
      <c r="D9923" s="13"/>
      <c r="E9923" s="14" t="s">
        <v>301</v>
      </c>
      <c r="F9923" s="14"/>
      <c r="G9923" s="14"/>
      <c r="H9923" s="2"/>
      <c r="I9923" s="12"/>
      <c r="J9923" s="25"/>
      <c r="W9923">
        <f t="shared" si="1068"/>
      </c>
      <c r="X9923">
        <f t="shared" si="1069"/>
      </c>
      <c r="Y9923">
        <f t="shared" si="1070"/>
      </c>
      <c r="Z9923">
        <f t="shared" si="1071"/>
      </c>
    </row>
    <row r="9924" spans="1:26">
      <c r="W9924">
        <f t="shared" ref="W9924:W9987" si="1079">IF(LEFT($H9924&amp;"",5)="2019-",$H9924,W9923)</f>
      </c>
      <c r="X9924">
        <f t="shared" ref="X9924:X9987" si="1080">IF($W9924="",0,IF(COUNTIF($AB$2:$AB$80,$W9924)&gt;0,1,0))</f>
      </c>
      <c r="Y9924">
        <f t="shared" ref="Y9924:Y9987" si="1081">IF($C9924="","",UPPER(TRIM(IFERROR(LEFT($C9924&amp;"",FIND("/",$C9924&amp;"")-1),$C9924&amp;""))))</f>
      </c>
      <c r="Z9924">
        <f t="shared" ref="Z9924:Z9987" si="1082">IFERROR(IF(ISNUMBER($G9924),$G9924,0),0)</f>
      </c>
    </row>
    <row r="9925" spans="1:26">
      <c r="W9925">
        <f t="shared" si="1079"/>
      </c>
      <c r="X9925">
        <f t="shared" si="1080"/>
      </c>
      <c r="Y9925">
        <f t="shared" si="1081"/>
      </c>
      <c r="Z9925">
        <f t="shared" si="1082"/>
      </c>
    </row>
    <row r="9926" spans="1:26">
      <c r="W9926">
        <f t="shared" si="1079"/>
      </c>
      <c r="X9926">
        <f t="shared" si="1080"/>
      </c>
      <c r="Y9926">
        <f t="shared" si="1081"/>
      </c>
      <c r="Z9926">
        <f t="shared" si="1082"/>
      </c>
    </row>
    <row r="9927" spans="1:26">
      <c r="W9927">
        <f t="shared" si="1079"/>
      </c>
      <c r="X9927">
        <f t="shared" si="1080"/>
      </c>
      <c r="Y9927">
        <f t="shared" si="1081"/>
      </c>
      <c r="Z9927">
        <f t="shared" si="1082"/>
      </c>
    </row>
    <row r="9928" spans="1:26">
      <c r="A9928" s="1562" t="s">
        <v>0</v>
      </c>
      <c r="B9928" s="1562"/>
      <c r="C9928" s="1562"/>
      <c r="D9928" s="1562"/>
      <c r="E9928" s="1562"/>
      <c r="F9928" s="1562"/>
      <c r="G9928" s="1562"/>
      <c r="H9928" s="1562"/>
      <c r="I9928" s="1562"/>
      <c r="W9928">
        <f t="shared" si="1079"/>
      </c>
      <c r="X9928">
        <f t="shared" si="1080"/>
      </c>
      <c r="Y9928">
        <f t="shared" si="1081"/>
      </c>
      <c r="Z9928">
        <f t="shared" si="1082"/>
      </c>
    </row>
    <row r="9929" spans="1:26">
      <c r="W9929">
        <f t="shared" si="1079"/>
      </c>
      <c r="X9929">
        <f t="shared" si="1080"/>
      </c>
      <c r="Y9929">
        <f t="shared" si="1081"/>
      </c>
      <c r="Z9929">
        <f t="shared" si="1082"/>
      </c>
    </row>
    <row r="9930" spans="1:26">
      <c r="W9930">
        <f t="shared" si="1079"/>
      </c>
      <c r="X9930">
        <f t="shared" si="1080"/>
      </c>
      <c r="Y9930">
        <f t="shared" si="1081"/>
      </c>
      <c r="Z9930">
        <f t="shared" si="1082"/>
      </c>
    </row>
    <row r="9931" spans="1:26">
      <c r="A9931" s="1" t="s">
        <v>1</v>
      </c>
      <c r="B9931" s="1"/>
      <c r="G9931" s="489" t="s">
        <v>2</v>
      </c>
      <c r="H9931" s="3" t="s">
        <v>2093</v>
      </c>
      <c r="W9931">
        <f t="shared" si="1079"/>
      </c>
      <c r="X9931">
        <f t="shared" si="1080"/>
      </c>
      <c r="Y9931">
        <f t="shared" si="1081"/>
      </c>
      <c r="Z9931">
        <f t="shared" si="1082"/>
      </c>
    </row>
    <row r="9932" spans="1:26">
      <c r="A9932" s="1" t="inlineStr">
        <is>
          <t>Dealer-166</t>
        </is>
      </c>
      <c r="B9932" s="1"/>
      <c r="F9932" s="4"/>
      <c r="G9932" s="488" t="s">
        <v>1440</v>
      </c>
      <c r="H9932" s="1" t="s">
        <v>2098</v>
      </c>
      <c r="W9932">
        <f t="shared" si="1079"/>
      </c>
      <c r="X9932">
        <f t="shared" si="1080"/>
      </c>
      <c r="Y9932">
        <f t="shared" si="1081"/>
      </c>
      <c r="Z9932">
        <f t="shared" si="1082"/>
      </c>
    </row>
    <row r="9933" spans="1:26">
      <c r="A9933" s="1" t="inlineStr">
        <is>
          <t>Address line (redacted)</t>
        </is>
      </c>
      <c r="B9933" s="1"/>
      <c r="H9933" s="22"/>
      <c r="W9933">
        <f t="shared" si="1079"/>
      </c>
      <c r="X9933">
        <f t="shared" si="1080"/>
      </c>
      <c r="Y9933">
        <f t="shared" si="1081"/>
      </c>
      <c r="Z9933">
        <f t="shared" si="1082"/>
      </c>
    </row>
    <row r="9934" spans="1:26">
      <c r="A9934" s="1" t="inlineStr">
        <is>
          <t>Address line (redacted)</t>
        </is>
      </c>
      <c r="B9934" s="1"/>
      <c r="D9934" s="85"/>
      <c r="E9934" s="85"/>
      <c r="F9934" s="85"/>
      <c r="G9934" s="85"/>
      <c r="H9934" s="85"/>
      <c r="W9934">
        <f t="shared" si="1079"/>
      </c>
      <c r="X9934">
        <f t="shared" si="1080"/>
      </c>
      <c r="Y9934">
        <f t="shared" si="1081"/>
      </c>
      <c r="Z9934">
        <f t="shared" si="1082"/>
      </c>
    </row>
    <row r="9935" spans="1:26">
      <c r="A9935" s="12" t="s">
        <v>299</v>
      </c>
      <c r="B9935" s="86" t="inlineStr">
        <is>
          <t>GSTIN-MASKED</t>
        </is>
      </c>
      <c r="D9935" s="85"/>
      <c r="E9935" s="85"/>
      <c r="F9935" s="85"/>
      <c r="G9935" s="85"/>
      <c r="H9935" s="85"/>
      <c r="W9935">
        <f t="shared" si="1079"/>
      </c>
      <c r="X9935">
        <f t="shared" si="1080"/>
      </c>
      <c r="Y9935">
        <f t="shared" si="1081"/>
      </c>
      <c r="Z9935">
        <f t="shared" si="1082"/>
      </c>
    </row>
    <row r="9936" spans="1:26">
      <c r="D9936" s="85"/>
      <c r="E9936" s="85"/>
      <c r="F9936" s="85"/>
      <c r="G9936" s="85"/>
      <c r="H9936" s="85"/>
      <c r="W9936">
        <f t="shared" si="1079"/>
      </c>
      <c r="X9936">
        <f t="shared" si="1080"/>
      </c>
      <c r="Y9936">
        <f t="shared" si="1081"/>
      </c>
      <c r="Z9936">
        <f t="shared" si="1082"/>
      </c>
    </row>
    <row r="9937" spans="1:26">
      <c r="W9937">
        <f t="shared" si="1079"/>
      </c>
      <c r="X9937">
        <f t="shared" si="1080"/>
      </c>
      <c r="Y9937">
        <f t="shared" si="1081"/>
      </c>
      <c r="Z9937">
        <f t="shared" si="1082"/>
      </c>
    </row>
    <row r="9938" spans="1:26">
      <c r="A9938" s="1" t="s">
        <v>5</v>
      </c>
      <c r="W9938">
        <f t="shared" si="1079"/>
      </c>
      <c r="X9938">
        <f t="shared" si="1080"/>
      </c>
      <c r="Y9938">
        <f t="shared" si="1081"/>
      </c>
      <c r="Z9938">
        <f t="shared" si="1082"/>
      </c>
    </row>
    <row r="9939" spans="1:26">
      <c r="A9939" s="1" t="s">
        <v>6</v>
      </c>
      <c r="W9939">
        <f t="shared" si="1079"/>
      </c>
      <c r="X9939">
        <f t="shared" si="1080"/>
      </c>
      <c r="Y9939">
        <f t="shared" si="1081"/>
      </c>
      <c r="Z9939">
        <f t="shared" si="1082"/>
      </c>
    </row>
    <row r="9940" spans="1:26">
      <c r="A9940" s="1" t="s">
        <v>7</v>
      </c>
      <c r="W9940">
        <f t="shared" si="1079"/>
      </c>
      <c r="X9940">
        <f t="shared" si="1080"/>
      </c>
      <c r="Y9940">
        <f t="shared" si="1081"/>
      </c>
      <c r="Z9940">
        <f t="shared" si="1082"/>
      </c>
    </row>
    <row r="9941" spans="1:26" ht="24">
      <c r="A9941" s="179" t="s">
        <v>8</v>
      </c>
      <c r="B9941" s="180" t="s">
        <v>9</v>
      </c>
      <c r="C9941" s="180" t="s">
        <v>10</v>
      </c>
      <c r="D9941" s="181" t="s">
        <v>11</v>
      </c>
      <c r="E9941" s="181" t="s">
        <v>12</v>
      </c>
      <c r="F9941" s="181" t="s">
        <v>13</v>
      </c>
      <c r="G9941" s="181" t="s">
        <v>14</v>
      </c>
      <c r="H9941" s="179" t="s">
        <v>15</v>
      </c>
      <c r="I9941" s="182" t="s">
        <v>16</v>
      </c>
      <c r="W9941">
        <f t="shared" si="1079"/>
      </c>
      <c r="X9941">
        <f t="shared" si="1080"/>
      </c>
      <c r="Y9941">
        <f t="shared" si="1081"/>
      </c>
      <c r="Z9941">
        <f t="shared" si="1082"/>
      </c>
    </row>
    <row r="9942" spans="1:26">
      <c r="A9942" s="5"/>
      <c r="B9942" s="1564" t="s">
        <v>17</v>
      </c>
      <c r="C9942" s="1565"/>
      <c r="D9942" s="5"/>
      <c r="E9942" s="5"/>
      <c r="F9942" s="21"/>
      <c r="G9942" s="6"/>
      <c r="H9942" s="5"/>
      <c r="I9942" s="183"/>
      <c r="W9942">
        <f t="shared" si="1079"/>
      </c>
      <c r="X9942">
        <f t="shared" si="1080"/>
      </c>
      <c r="Y9942">
        <f t="shared" si="1081"/>
      </c>
      <c r="Z9942">
        <f t="shared" si="1082"/>
      </c>
    </row>
    <row r="9943" spans="1:26">
      <c r="A9943" s="5">
        <v>1</v>
      </c>
      <c r="B9943" s="8" t="s">
        <v>437</v>
      </c>
      <c r="C9943" s="5" t="s">
        <v>436</v>
      </c>
      <c r="D9943" s="5">
        <v>2</v>
      </c>
      <c r="E9943" s="5">
        <v>5</v>
      </c>
      <c r="F9943" s="5">
        <f>+E9943*D9943</f>
      </c>
      <c r="G9943" s="578">
        <f>+E9943*D9943</f>
      </c>
      <c r="H9943" s="5">
        <v>1</v>
      </c>
      <c r="I9943" s="183">
        <f>+H9943*G9943</f>
      </c>
      <c r="J9943">
        <v>112</v>
      </c>
      <c r="K9943">
        <f>+H9943-J9943</f>
      </c>
      <c r="L9943">
        <f>+K9943*G9943</f>
      </c>
      <c r="W9943">
        <f t="shared" si="1079"/>
      </c>
      <c r="X9943">
        <f t="shared" si="1080"/>
      </c>
      <c r="Y9943">
        <f t="shared" si="1081"/>
      </c>
      <c r="Z9943">
        <f t="shared" si="1082"/>
      </c>
    </row>
    <row r="9944" spans="1:26">
      <c r="A9944" s="5"/>
      <c r="B9944" s="1564" t="s">
        <v>18</v>
      </c>
      <c r="C9944" s="1565"/>
      <c r="D9944" s="5"/>
      <c r="E9944" s="5"/>
      <c r="F9944" s="21"/>
      <c r="G9944" s="6"/>
      <c r="H9944" s="5"/>
      <c r="I9944" s="183"/>
      <c r="W9944">
        <f t="shared" si="1079"/>
      </c>
      <c r="X9944">
        <f t="shared" si="1080"/>
      </c>
      <c r="Y9944">
        <f t="shared" si="1081"/>
      </c>
      <c r="Z9944">
        <f t="shared" si="1082"/>
      </c>
    </row>
    <row r="9945" spans="1:26">
      <c r="A9945" s="5">
        <v>2</v>
      </c>
      <c r="B9945" s="8" t="s">
        <v>467</v>
      </c>
      <c r="C9945" s="5" t="s">
        <v>466</v>
      </c>
      <c r="D9945" s="5">
        <v>2</v>
      </c>
      <c r="E9945" s="5">
        <v>4</v>
      </c>
      <c r="F9945" s="5">
        <f>+E9945*D9945</f>
      </c>
      <c r="G9945" s="578">
        <f>+E9945*D9945</f>
      </c>
      <c r="H9945" s="16">
        <v>1</v>
      </c>
      <c r="I9945" s="183">
        <f>+H9945*G9945</f>
      </c>
      <c r="J9945">
        <v>112</v>
      </c>
      <c r="K9945">
        <f>+H9945-J9945</f>
      </c>
      <c r="L9945">
        <f>+K9945*G9945</f>
      </c>
      <c r="W9945">
        <f t="shared" si="1079"/>
      </c>
      <c r="X9945">
        <f t="shared" si="1080"/>
      </c>
      <c r="Y9945">
        <f t="shared" si="1081"/>
      </c>
      <c r="Z9945">
        <f t="shared" si="1082"/>
      </c>
    </row>
    <row r="9946" spans="1:26">
      <c r="A9946" s="5"/>
      <c r="B9946" s="8"/>
      <c r="C9946" s="5"/>
      <c r="D9946" s="5"/>
      <c r="E9946" s="5"/>
      <c r="F9946" s="21"/>
      <c r="G9946" s="6"/>
      <c r="H9946" s="5"/>
      <c r="I9946" s="183"/>
      <c r="W9946">
        <f t="shared" si="1079"/>
      </c>
      <c r="X9946">
        <f t="shared" si="1080"/>
      </c>
      <c r="Y9946">
        <f t="shared" si="1081"/>
      </c>
      <c r="Z9946">
        <f t="shared" si="1082"/>
      </c>
    </row>
    <row r="9947" spans="1:26">
      <c r="A9947" s="5"/>
      <c r="B9947" s="8"/>
      <c r="C9947" s="5"/>
      <c r="D9947" s="5"/>
      <c r="E9947" s="5"/>
      <c r="F9947" s="21"/>
      <c r="G9947" s="6"/>
      <c r="H9947" s="5"/>
      <c r="I9947" s="183"/>
      <c r="W9947">
        <f t="shared" si="1079"/>
      </c>
      <c r="X9947">
        <f t="shared" si="1080"/>
      </c>
      <c r="Y9947">
        <f t="shared" si="1081"/>
      </c>
      <c r="Z9947">
        <f t="shared" si="1082"/>
      </c>
    </row>
    <row r="9948" spans="1:26">
      <c r="A9948" s="5"/>
      <c r="B9948" s="8"/>
      <c r="C9948" s="5"/>
      <c r="D9948" s="5"/>
      <c r="E9948" s="5"/>
      <c r="F9948" s="21"/>
      <c r="G9948" s="6"/>
      <c r="H9948" s="5"/>
      <c r="I9948" s="183"/>
      <c r="W9948">
        <f t="shared" si="1079"/>
      </c>
      <c r="X9948">
        <f t="shared" si="1080"/>
      </c>
      <c r="Y9948">
        <f t="shared" si="1081"/>
      </c>
      <c r="Z9948">
        <f t="shared" si="1082"/>
      </c>
    </row>
    <row r="9949" spans="1:26">
      <c r="A9949" s="5"/>
      <c r="B9949" s="8"/>
      <c r="C9949" s="5"/>
      <c r="D9949" s="5"/>
      <c r="E9949" s="5"/>
      <c r="F9949" s="21"/>
      <c r="G9949" s="6"/>
      <c r="H9949" s="5"/>
      <c r="I9949" s="183"/>
      <c r="W9949">
        <f t="shared" si="1079"/>
      </c>
      <c r="X9949">
        <f t="shared" si="1080"/>
      </c>
      <c r="Y9949">
        <f t="shared" si="1081"/>
      </c>
      <c r="Z9949">
        <f t="shared" si="1082"/>
      </c>
    </row>
    <row r="9950" spans="1:26">
      <c r="A9950" s="5"/>
      <c r="B9950" s="8"/>
      <c r="C9950" s="5"/>
      <c r="D9950" s="5"/>
      <c r="E9950" s="5"/>
      <c r="F9950" s="21"/>
      <c r="G9950" s="6"/>
      <c r="H9950" s="5"/>
      <c r="I9950" s="183"/>
      <c r="W9950">
        <f t="shared" si="1079"/>
      </c>
      <c r="X9950">
        <f t="shared" si="1080"/>
      </c>
      <c r="Y9950">
        <f t="shared" si="1081"/>
      </c>
      <c r="Z9950">
        <f t="shared" si="1082"/>
      </c>
    </row>
    <row r="9951" spans="1:26">
      <c r="A9951" s="5"/>
      <c r="B9951" s="8"/>
      <c r="C9951" s="5"/>
      <c r="D9951" s="5"/>
      <c r="E9951" s="5"/>
      <c r="F9951" s="21"/>
      <c r="G9951" s="6"/>
      <c r="H9951" s="5"/>
      <c r="I9951" s="183"/>
      <c r="W9951">
        <f t="shared" si="1079"/>
      </c>
      <c r="X9951">
        <f t="shared" si="1080"/>
      </c>
      <c r="Y9951">
        <f t="shared" si="1081"/>
      </c>
      <c r="Z9951">
        <f t="shared" si="1082"/>
      </c>
    </row>
    <row r="9952" spans="1:26">
      <c r="A9952" s="5"/>
      <c r="B9952" s="8"/>
      <c r="C9952" s="5"/>
      <c r="D9952" s="5"/>
      <c r="E9952" s="5"/>
      <c r="F9952" s="21"/>
      <c r="G9952" s="6"/>
      <c r="H9952" s="5"/>
      <c r="I9952" s="183"/>
      <c r="W9952">
        <f t="shared" si="1079"/>
      </c>
      <c r="X9952">
        <f t="shared" si="1080"/>
      </c>
      <c r="Y9952">
        <f t="shared" si="1081"/>
      </c>
      <c r="Z9952">
        <f t="shared" si="1082"/>
      </c>
    </row>
    <row r="9953" spans="1:26">
      <c r="A9953" s="5"/>
      <c r="B9953" s="8"/>
      <c r="C9953" s="5"/>
      <c r="D9953" s="5"/>
      <c r="E9953" s="5"/>
      <c r="F9953" s="21"/>
      <c r="G9953" s="6"/>
      <c r="H9953" s="5"/>
      <c r="I9953" s="183"/>
      <c r="W9953">
        <f t="shared" si="1079"/>
      </c>
      <c r="X9953">
        <f t="shared" si="1080"/>
      </c>
      <c r="Y9953">
        <f t="shared" si="1081"/>
      </c>
      <c r="Z9953">
        <f t="shared" si="1082"/>
      </c>
    </row>
    <row r="9954" spans="1:26">
      <c r="A9954" s="5"/>
      <c r="B9954" s="8"/>
      <c r="C9954" s="5"/>
      <c r="D9954" s="5"/>
      <c r="E9954" s="5"/>
      <c r="F9954" s="21"/>
      <c r="G9954" s="6"/>
      <c r="H9954" s="5"/>
      <c r="I9954" s="183"/>
      <c r="W9954">
        <f t="shared" si="1079"/>
      </c>
      <c r="X9954">
        <f t="shared" si="1080"/>
      </c>
      <c r="Y9954">
        <f t="shared" si="1081"/>
      </c>
      <c r="Z9954">
        <f t="shared" si="1082"/>
      </c>
    </row>
    <row r="9955" spans="1:26">
      <c r="A9955" s="5"/>
      <c r="B9955" s="8"/>
      <c r="C9955" s="5"/>
      <c r="D9955" s="5"/>
      <c r="E9955" s="5"/>
      <c r="F9955" s="21"/>
      <c r="G9955" s="6"/>
      <c r="H9955" s="5"/>
      <c r="I9955" s="183"/>
      <c r="W9955">
        <f t="shared" si="1079"/>
      </c>
      <c r="X9955">
        <f t="shared" si="1080"/>
      </c>
      <c r="Y9955">
        <f t="shared" si="1081"/>
      </c>
      <c r="Z9955">
        <f t="shared" si="1082"/>
      </c>
    </row>
    <row r="9956" spans="1:26" ht="15.75" thickBot="1">
      <c r="A9956" s="5"/>
      <c r="B9956" s="224"/>
      <c r="C9956" s="15"/>
      <c r="D9956" s="23"/>
      <c r="E9956" s="225"/>
      <c r="F9956" s="23"/>
      <c r="G9956" s="24"/>
      <c r="H9956" s="225"/>
      <c r="I9956" s="226"/>
      <c r="W9956">
        <f t="shared" si="1079"/>
      </c>
      <c r="X9956">
        <f t="shared" si="1080"/>
      </c>
      <c r="Y9956">
        <f t="shared" si="1081"/>
      </c>
      <c r="Z9956">
        <f t="shared" si="1082"/>
      </c>
    </row>
    <row r="9957" spans="1:26">
      <c r="A9957" s="227"/>
      <c r="B9957" s="17"/>
      <c r="C9957" s="5"/>
      <c r="D9957" s="59"/>
      <c r="E9957" s="59"/>
      <c r="F9957" s="53"/>
      <c r="G9957" s="78"/>
      <c r="H9957" s="68"/>
      <c r="I9957" s="228">
        <f>SUM(I9942:I9956)</f>
      </c>
      <c r="L9957">
        <f>SUM(L9933:L9956)</f>
      </c>
      <c r="W9957">
        <f t="shared" si="1079"/>
      </c>
      <c r="X9957">
        <f t="shared" si="1080"/>
      </c>
      <c r="Y9957">
        <f t="shared" si="1081"/>
      </c>
      <c r="Z9957">
        <f t="shared" si="1082"/>
      </c>
    </row>
    <row r="9958" spans="1:26">
      <c r="A9958" s="10"/>
      <c r="B9958" s="10"/>
      <c r="C9958" s="69"/>
      <c r="D9958" s="69" t="s">
        <v>520</v>
      </c>
      <c r="E9958" s="69"/>
      <c r="F9958" s="69"/>
      <c r="G9958" s="69"/>
      <c r="H9958" s="112">
        <v>1</v>
      </c>
      <c r="I9958" s="191">
        <f>+L9957*H9958</f>
      </c>
      <c r="W9958">
        <f t="shared" si="1079"/>
      </c>
      <c r="X9958">
        <f t="shared" si="1080"/>
      </c>
      <c r="Y9958">
        <f t="shared" si="1081"/>
      </c>
      <c r="Z9958">
        <f t="shared" si="1082"/>
      </c>
    </row>
    <row r="9959" spans="1:26" ht="15.75" thickBot="1">
      <c r="A9959" s="10"/>
      <c r="B9959" s="11" t="s">
        <v>20</v>
      </c>
      <c r="C9959" s="35"/>
      <c r="D9959" s="35"/>
      <c r="E9959" s="35"/>
      <c r="F9959" s="35"/>
      <c r="G9959" s="35"/>
      <c r="H9959" s="35"/>
      <c r="I9959" s="98"/>
      <c r="W9959">
        <f t="shared" si="1079"/>
      </c>
      <c r="X9959">
        <f t="shared" si="1080"/>
      </c>
      <c r="Y9959">
        <f t="shared" si="1081"/>
      </c>
      <c r="Z9959">
        <f t="shared" si="1082"/>
      </c>
    </row>
    <row r="9960" spans="1:26" ht="15.75" thickBot="1">
      <c r="A9960" s="99"/>
      <c r="B9960" s="38"/>
      <c r="C9960" s="39" t="s">
        <v>21</v>
      </c>
      <c r="D9960" s="40">
        <f>SUM(D9942:D9959)</f>
      </c>
      <c r="E9960" s="41" t="s">
        <v>360</v>
      </c>
      <c r="F9960" s="40">
        <f>SUM(F9942:F9959)</f>
      </c>
      <c r="G9960" s="40">
        <f>SUM(G9942:G9959)</f>
      </c>
      <c r="H9960" s="41">
        <f>+SUMPRODUCT(H9942:H9956,F9942:F9956)</f>
      </c>
      <c r="I9960" s="100">
        <f>+I9957-I9958</f>
      </c>
      <c r="W9960">
        <f t="shared" si="1079"/>
      </c>
      <c r="X9960">
        <f t="shared" si="1080"/>
      </c>
      <c r="Y9960">
        <f t="shared" si="1081"/>
      </c>
      <c r="Z9960">
        <f t="shared" si="1082"/>
      </c>
    </row>
    <row r="9961" spans="1:26">
      <c r="A9961" s="10"/>
      <c r="B9961" s="10"/>
      <c r="C9961" s="91"/>
      <c r="D9961" s="91"/>
      <c r="E9961" s="91"/>
      <c r="F9961" s="91"/>
      <c r="G9961" s="91"/>
      <c r="H9961" s="91"/>
      <c r="I9961" s="91"/>
      <c r="W9961">
        <f t="shared" si="1079"/>
      </c>
      <c r="X9961">
        <f t="shared" si="1080"/>
      </c>
      <c r="Y9961">
        <f t="shared" si="1081"/>
      </c>
      <c r="Z9961">
        <f t="shared" si="1082"/>
      </c>
    </row>
    <row r="9962" spans="1:26">
      <c r="W9962">
        <f t="shared" si="1079"/>
      </c>
      <c r="X9962">
        <f t="shared" si="1080"/>
      </c>
      <c r="Y9962">
        <f t="shared" si="1081"/>
      </c>
      <c r="Z9962">
        <f t="shared" si="1082"/>
      </c>
    </row>
    <row r="9963" spans="1:26">
      <c r="W9963">
        <f t="shared" si="1079"/>
      </c>
      <c r="X9963">
        <f t="shared" si="1080"/>
      </c>
      <c r="Y9963">
        <f t="shared" si="1081"/>
      </c>
      <c r="Z9963">
        <f t="shared" si="1082"/>
      </c>
    </row>
    <row r="9964" spans="1:26">
      <c r="W9964">
        <f t="shared" si="1079"/>
      </c>
      <c r="X9964">
        <f t="shared" si="1080"/>
      </c>
      <c r="Y9964">
        <f t="shared" si="1081"/>
      </c>
      <c r="Z9964">
        <f t="shared" si="1082"/>
      </c>
    </row>
    <row r="9965" spans="1:26">
      <c r="W9965">
        <f t="shared" si="1079"/>
      </c>
      <c r="X9965">
        <f t="shared" si="1080"/>
      </c>
      <c r="Y9965">
        <f t="shared" si="1081"/>
      </c>
      <c r="Z9965">
        <f t="shared" si="1082"/>
      </c>
    </row>
    <row r="9966" spans="1:26">
      <c r="W9966">
        <f t="shared" si="1079"/>
      </c>
      <c r="X9966">
        <f t="shared" si="1080"/>
      </c>
      <c r="Y9966">
        <f t="shared" si="1081"/>
      </c>
      <c r="Z9966">
        <f t="shared" si="1082"/>
      </c>
    </row>
    <row r="9967" spans="1:26">
      <c r="A9967" s="1562" t="s">
        <v>0</v>
      </c>
      <c r="B9967" s="1562"/>
      <c r="C9967" s="1562"/>
      <c r="D9967" s="1562"/>
      <c r="E9967" s="1562"/>
      <c r="F9967" s="1562"/>
      <c r="G9967" s="1562"/>
      <c r="H9967" s="1562"/>
      <c r="I9967" s="1562"/>
      <c r="W9967">
        <f t="shared" si="1079"/>
      </c>
      <c r="X9967">
        <f t="shared" si="1080"/>
      </c>
      <c r="Y9967">
        <f t="shared" si="1081"/>
      </c>
      <c r="Z9967">
        <f t="shared" si="1082"/>
      </c>
    </row>
    <row r="9968" spans="1:26">
      <c r="W9968">
        <f t="shared" si="1079"/>
      </c>
      <c r="X9968">
        <f t="shared" si="1080"/>
      </c>
      <c r="Y9968">
        <f t="shared" si="1081"/>
      </c>
      <c r="Z9968">
        <f t="shared" si="1082"/>
      </c>
    </row>
    <row r="9969" spans="1:26">
      <c r="A9969" s="1" t="s">
        <v>1</v>
      </c>
      <c r="B9969" s="1"/>
      <c r="G9969" s="489" t="s">
        <v>2</v>
      </c>
      <c r="H9969" s="3" t="s">
        <v>2093</v>
      </c>
      <c r="W9969">
        <f t="shared" si="1079"/>
      </c>
      <c r="X9969">
        <f t="shared" si="1080"/>
      </c>
      <c r="Y9969">
        <f t="shared" si="1081"/>
      </c>
      <c r="Z9969">
        <f t="shared" si="1082"/>
      </c>
    </row>
    <row r="9970" spans="1:26">
      <c r="A9970" s="1" t="inlineStr">
        <is>
          <t>Dealer-049</t>
        </is>
      </c>
      <c r="B9970" s="1"/>
      <c r="F9970" s="4"/>
      <c r="G9970" s="488" t="s">
        <v>1440</v>
      </c>
      <c r="H9970" s="1" t="s">
        <v>2099</v>
      </c>
      <c r="W9970">
        <f t="shared" si="1079"/>
      </c>
      <c r="X9970">
        <f t="shared" si="1080"/>
      </c>
      <c r="Y9970">
        <f t="shared" si="1081"/>
      </c>
      <c r="Z9970">
        <f t="shared" si="1082"/>
      </c>
    </row>
    <row r="9971" spans="1:26">
      <c r="A9971" s="1" t="inlineStr">
        <is>
          <t>Address line (redacted)</t>
        </is>
      </c>
      <c r="B9971" s="1"/>
      <c r="H9971" s="22"/>
      <c r="W9971">
        <f t="shared" si="1079"/>
      </c>
      <c r="X9971">
        <f t="shared" si="1080"/>
      </c>
      <c r="Y9971">
        <f t="shared" si="1081"/>
      </c>
      <c r="Z9971">
        <f t="shared" si="1082"/>
      </c>
    </row>
    <row r="9972" spans="1:26">
      <c r="A9972" s="1" t="inlineStr">
        <is>
          <t>Address line (redacted)</t>
        </is>
      </c>
      <c r="B9972" s="1"/>
      <c r="D9972" s="85"/>
      <c r="E9972" s="85"/>
      <c r="F9972" s="85"/>
      <c r="G9972" s="85"/>
      <c r="H9972" s="85"/>
      <c r="W9972">
        <f t="shared" si="1079"/>
      </c>
      <c r="X9972">
        <f t="shared" si="1080"/>
      </c>
      <c r="Y9972">
        <f t="shared" si="1081"/>
      </c>
      <c r="Z9972">
        <f t="shared" si="1082"/>
      </c>
    </row>
    <row r="9973" spans="1:26">
      <c r="A9973" s="268" t="s">
        <v>598</v>
      </c>
      <c r="B9973" s="243" t="inlineStr">
        <is>
          <t>GSTIN-MASKED</t>
        </is>
      </c>
      <c r="D9973" s="85"/>
      <c r="E9973" s="85"/>
      <c r="F9973" s="85"/>
      <c r="G9973" s="85"/>
      <c r="H9973" s="85"/>
      <c r="W9973">
        <f t="shared" si="1079"/>
      </c>
      <c r="X9973">
        <f t="shared" si="1080"/>
      </c>
      <c r="Y9973">
        <f t="shared" si="1081"/>
      </c>
      <c r="Z9973">
        <f t="shared" si="1082"/>
      </c>
    </row>
    <row r="9974" spans="1:26">
      <c r="A9974" s="49"/>
      <c r="B9974" s="87"/>
      <c r="W9974">
        <f t="shared" si="1079"/>
      </c>
      <c r="X9974">
        <f t="shared" si="1080"/>
      </c>
      <c r="Y9974">
        <f t="shared" si="1081"/>
      </c>
      <c r="Z9974">
        <f t="shared" si="1082"/>
      </c>
    </row>
    <row r="9975" spans="1:26">
      <c r="A9975" s="1" t="s">
        <v>5</v>
      </c>
      <c r="W9975">
        <f t="shared" si="1079"/>
      </c>
      <c r="X9975">
        <f t="shared" si="1080"/>
      </c>
      <c r="Y9975">
        <f t="shared" si="1081"/>
      </c>
      <c r="Z9975">
        <f t="shared" si="1082"/>
      </c>
    </row>
    <row r="9976" spans="1:26">
      <c r="A9976" s="1" t="s">
        <v>6</v>
      </c>
      <c r="W9976">
        <f t="shared" si="1079"/>
      </c>
      <c r="X9976">
        <f t="shared" si="1080"/>
      </c>
      <c r="Y9976">
        <f t="shared" si="1081"/>
      </c>
      <c r="Z9976">
        <f t="shared" si="1082"/>
      </c>
    </row>
    <row r="9977" spans="1:26">
      <c r="A9977" s="1" t="s">
        <v>7</v>
      </c>
      <c r="W9977">
        <f t="shared" si="1079"/>
      </c>
      <c r="X9977">
        <f t="shared" si="1080"/>
      </c>
      <c r="Y9977">
        <f t="shared" si="1081"/>
      </c>
      <c r="Z9977">
        <f t="shared" si="1082"/>
      </c>
    </row>
    <row r="9978" spans="1:26" ht="24">
      <c r="A9978" s="88" t="s">
        <v>8</v>
      </c>
      <c r="B9978" s="89" t="s">
        <v>9</v>
      </c>
      <c r="C9978" s="89" t="s">
        <v>10</v>
      </c>
      <c r="D9978" s="34" t="s">
        <v>11</v>
      </c>
      <c r="E9978" s="34" t="s">
        <v>12</v>
      </c>
      <c r="F9978" s="34" t="s">
        <v>13</v>
      </c>
      <c r="G9978" s="34" t="s">
        <v>14</v>
      </c>
      <c r="H9978" s="88" t="s">
        <v>15</v>
      </c>
      <c r="I9978" s="90" t="s">
        <v>16</v>
      </c>
      <c r="W9978">
        <f t="shared" si="1079"/>
      </c>
      <c r="X9978">
        <f t="shared" si="1080"/>
      </c>
      <c r="Y9978">
        <f t="shared" si="1081"/>
      </c>
      <c r="Z9978">
        <f t="shared" si="1082"/>
      </c>
    </row>
    <row r="9979" spans="1:26">
      <c r="A9979" s="5"/>
      <c r="B9979" s="1564" t="s">
        <v>17</v>
      </c>
      <c r="C9979" s="1565"/>
      <c r="D9979" s="9"/>
      <c r="E9979" s="9"/>
      <c r="F9979" s="6"/>
      <c r="G9979" s="6"/>
      <c r="H9979" s="5"/>
      <c r="I9979" s="183"/>
      <c r="W9979">
        <f t="shared" si="1079"/>
      </c>
      <c r="X9979">
        <f t="shared" si="1080"/>
      </c>
      <c r="Y9979">
        <f t="shared" si="1081"/>
      </c>
      <c r="Z9979">
        <f t="shared" si="1082"/>
      </c>
    </row>
    <row r="9980" spans="1:26">
      <c r="A9980" s="5">
        <v>1</v>
      </c>
      <c r="B9980" s="8" t="s">
        <v>344</v>
      </c>
      <c r="C9980" s="5" t="s">
        <v>345</v>
      </c>
      <c r="D9980" s="5">
        <v>1</v>
      </c>
      <c r="E9980" s="5">
        <v>5</v>
      </c>
      <c r="F9980" s="21">
        <f>+E9980*D9980</f>
      </c>
      <c r="G9980" s="578">
        <f>+E9980*D9980</f>
      </c>
      <c r="H9980" s="5">
        <v>1</v>
      </c>
      <c r="I9980" s="183">
        <f>+H9980*G9980</f>
      </c>
      <c r="W9980">
        <f t="shared" si="1079"/>
      </c>
      <c r="X9980">
        <f t="shared" si="1080"/>
      </c>
      <c r="Y9980">
        <f t="shared" si="1081"/>
      </c>
      <c r="Z9980">
        <f t="shared" si="1082"/>
      </c>
    </row>
    <row r="9981" spans="1:26">
      <c r="A9981" s="5"/>
      <c r="B9981" s="8" t="s">
        <v>344</v>
      </c>
      <c r="C9981" s="5" t="s">
        <v>345</v>
      </c>
      <c r="D9981" s="5">
        <v>5</v>
      </c>
      <c r="E9981" s="5">
        <v>1</v>
      </c>
      <c r="F9981" s="21">
        <f>+E9981*D9981</f>
      </c>
      <c r="G9981" s="578">
        <f>+E9981*D9981</f>
      </c>
      <c r="H9981" s="5">
        <v>1</v>
      </c>
      <c r="I9981" s="183">
        <f>+H9981*G9981</f>
      </c>
      <c r="W9981">
        <f t="shared" si="1079"/>
      </c>
      <c r="X9981">
        <f t="shared" si="1080"/>
      </c>
      <c r="Y9981">
        <f t="shared" si="1081"/>
      </c>
      <c r="Z9981">
        <f t="shared" si="1082"/>
      </c>
    </row>
    <row r="9982" spans="1:26">
      <c r="A9982" s="5">
        <v>2</v>
      </c>
      <c r="B9982" s="60" t="s">
        <v>1051</v>
      </c>
      <c r="C9982" s="5" t="s">
        <v>43</v>
      </c>
      <c r="D9982" s="5">
        <v>1</v>
      </c>
      <c r="E9982" s="5">
        <v>5</v>
      </c>
      <c r="F9982" s="21">
        <f t="shared" ref="F9982:F9988" si="1083">+E9982*D9982</f>
      </c>
      <c r="G9982" s="578">
        <f t="shared" ref="G9982:G9988" si="1084">+E9982*D9982</f>
      </c>
      <c r="H9982" s="5">
        <v>1</v>
      </c>
      <c r="I9982" s="183">
        <f t="shared" ref="I9982:I9995" si="1085">+H9982*G9982</f>
      </c>
      <c r="W9982">
        <f t="shared" si="1079"/>
      </c>
      <c r="X9982">
        <f t="shared" si="1080"/>
      </c>
      <c r="Y9982">
        <f t="shared" si="1081"/>
      </c>
      <c r="Z9982">
        <f t="shared" si="1082"/>
      </c>
    </row>
    <row r="9983" spans="1:26">
      <c r="A9983" s="5">
        <v>3</v>
      </c>
      <c r="B9983" s="8" t="s">
        <v>1062</v>
      </c>
      <c r="C9983" s="5" t="s">
        <v>362</v>
      </c>
      <c r="D9983" s="5">
        <v>3</v>
      </c>
      <c r="E9983" s="5">
        <v>5</v>
      </c>
      <c r="F9983" s="21">
        <f t="shared" si="1083"/>
      </c>
      <c r="G9983" s="578">
        <f t="shared" si="1084"/>
      </c>
      <c r="H9983" s="5">
        <v>1</v>
      </c>
      <c r="I9983" s="183">
        <f t="shared" si="1085"/>
      </c>
      <c r="W9983">
        <f t="shared" si="1079"/>
      </c>
      <c r="X9983">
        <f t="shared" si="1080"/>
      </c>
      <c r="Y9983">
        <f t="shared" si="1081"/>
      </c>
      <c r="Z9983">
        <f t="shared" si="1082"/>
      </c>
    </row>
    <row r="9984" spans="1:26">
      <c r="A9984" s="5"/>
      <c r="B9984" s="1564" t="s">
        <v>18</v>
      </c>
      <c r="C9984" s="1565"/>
      <c r="D9984" s="50"/>
      <c r="E9984" s="50"/>
      <c r="F9984" s="21"/>
      <c r="G9984" s="6"/>
      <c r="H9984" s="5"/>
      <c r="I9984" s="183"/>
      <c r="W9984">
        <f t="shared" si="1079"/>
      </c>
      <c r="X9984">
        <f t="shared" si="1080"/>
      </c>
      <c r="Y9984">
        <f t="shared" si="1081"/>
      </c>
      <c r="Z9984">
        <f t="shared" si="1082"/>
      </c>
    </row>
    <row r="9985" spans="1:26">
      <c r="A9985" s="5">
        <v>4</v>
      </c>
      <c r="B9985" s="128" t="s">
        <v>937</v>
      </c>
      <c r="C9985" s="101" t="s">
        <v>936</v>
      </c>
      <c r="D9985" s="5">
        <v>1</v>
      </c>
      <c r="E9985" s="5">
        <v>4</v>
      </c>
      <c r="F9985" s="21">
        <f t="shared" si="1083"/>
      </c>
      <c r="G9985" s="578">
        <f t="shared" si="1084"/>
      </c>
      <c r="H9985" s="9">
        <v>1</v>
      </c>
      <c r="I9985" s="183">
        <f t="shared" si="1085"/>
      </c>
      <c r="W9985">
        <f t="shared" si="1079"/>
      </c>
      <c r="X9985">
        <f t="shared" si="1080"/>
      </c>
      <c r="Y9985">
        <f t="shared" si="1081"/>
      </c>
      <c r="Z9985">
        <f t="shared" si="1082"/>
      </c>
    </row>
    <row r="9986" spans="1:26">
      <c r="A9986" s="5">
        <v>5</v>
      </c>
      <c r="B9986" s="95" t="s">
        <v>2100</v>
      </c>
      <c r="C9986" s="101" t="s">
        <v>829</v>
      </c>
      <c r="D9986" s="5">
        <v>2</v>
      </c>
      <c r="E9986" s="5">
        <v>4</v>
      </c>
      <c r="F9986" s="21">
        <f>+E9986*D9986</f>
      </c>
      <c r="G9986" s="578">
        <f>+E9986*D9986</f>
      </c>
      <c r="H9986" s="16">
        <v>1</v>
      </c>
      <c r="I9986" s="183">
        <f t="shared" si="1085"/>
      </c>
      <c r="W9986">
        <f t="shared" si="1079"/>
      </c>
      <c r="X9986">
        <f t="shared" si="1080"/>
      </c>
      <c r="Y9986">
        <f t="shared" si="1081"/>
      </c>
      <c r="Z9986">
        <f t="shared" si="1082"/>
      </c>
    </row>
    <row r="9987" spans="1:26">
      <c r="A9987" s="5">
        <v>6</v>
      </c>
      <c r="B9987" s="8" t="s">
        <v>844</v>
      </c>
      <c r="C9987" s="5" t="s">
        <v>843</v>
      </c>
      <c r="D9987" s="5">
        <v>1</v>
      </c>
      <c r="E9987" s="16">
        <v>4</v>
      </c>
      <c r="F9987" s="21">
        <f t="shared" si="1083"/>
      </c>
      <c r="G9987" s="578">
        <f t="shared" si="1084"/>
      </c>
      <c r="H9987" s="5">
        <v>1</v>
      </c>
      <c r="I9987" s="183">
        <f t="shared" si="1085"/>
      </c>
      <c r="W9987">
        <f t="shared" si="1079"/>
      </c>
      <c r="X9987">
        <f t="shared" si="1080"/>
      </c>
      <c r="Y9987">
        <f t="shared" si="1081"/>
      </c>
      <c r="Z9987">
        <f t="shared" si="1082"/>
      </c>
    </row>
    <row r="9988" spans="1:26">
      <c r="A9988" s="5">
        <v>7</v>
      </c>
      <c r="B9988" s="8" t="s">
        <v>279</v>
      </c>
      <c r="C9988" s="5" t="s">
        <v>280</v>
      </c>
      <c r="D9988" s="5">
        <v>1</v>
      </c>
      <c r="E9988" s="16">
        <v>4</v>
      </c>
      <c r="F9988" s="21">
        <f t="shared" si="1083"/>
      </c>
      <c r="G9988" s="578">
        <f t="shared" si="1084"/>
      </c>
      <c r="H9988" s="16">
        <v>1</v>
      </c>
      <c r="I9988" s="183">
        <f t="shared" si="1085"/>
      </c>
      <c r="W9988">
        <f t="shared" ref="W9988:W10051" si="1086">IF(LEFT($H9988&amp;"",5)="2019-",$H9988,W9987)</f>
      </c>
      <c r="X9988">
        <f t="shared" ref="X9988:X10051" si="1087">IF($W9988="",0,IF(COUNTIF($AB$2:$AB$80,$W9988)&gt;0,1,0))</f>
      </c>
      <c r="Y9988">
        <f t="shared" ref="Y9988:Y10051" si="1088">IF($C9988="","",UPPER(TRIM(IFERROR(LEFT($C9988&amp;"",FIND("/",$C9988&amp;"")-1),$C9988&amp;""))))</f>
      </c>
      <c r="Z9988">
        <f t="shared" ref="Z9988:Z10051" si="1089">IFERROR(IF(ISNUMBER($G9988),$G9988,0),0)</f>
      </c>
    </row>
    <row r="9989" spans="1:26">
      <c r="A9989" s="5"/>
      <c r="B9989" s="1564" t="s">
        <v>300</v>
      </c>
      <c r="C9989" s="1565"/>
      <c r="D9989" s="5"/>
      <c r="E9989" s="19"/>
      <c r="F9989" s="21"/>
      <c r="G9989" s="6"/>
      <c r="H9989" s="5"/>
      <c r="I9989" s="183"/>
      <c r="W9989">
        <f t="shared" si="1086"/>
      </c>
      <c r="X9989">
        <f t="shared" si="1087"/>
      </c>
      <c r="Y9989">
        <f t="shared" si="1088"/>
      </c>
      <c r="Z9989">
        <f t="shared" si="1089"/>
      </c>
    </row>
    <row r="9990" spans="1:26" ht="36">
      <c r="A9990" s="5">
        <v>8</v>
      </c>
      <c r="B9990" s="17" t="s">
        <v>770</v>
      </c>
      <c r="C9990" s="88" t="s">
        <v>769</v>
      </c>
      <c r="D9990" s="5">
        <v>8</v>
      </c>
      <c r="E9990" s="9" t="s">
        <v>1310</v>
      </c>
      <c r="F9990" s="21">
        <v>2000</v>
      </c>
      <c r="G9990" s="578">
        <f>+F9990</f>
      </c>
      <c r="H9990" s="5">
        <v>1</v>
      </c>
      <c r="I9990" s="183">
        <f t="shared" si="1085"/>
      </c>
      <c r="W9990">
        <f t="shared" si="1086"/>
      </c>
      <c r="X9990">
        <f t="shared" si="1087"/>
      </c>
      <c r="Y9990">
        <f t="shared" si="1088"/>
      </c>
      <c r="Z9990">
        <f t="shared" si="1089"/>
      </c>
    </row>
    <row r="9991" spans="1:26">
      <c r="A9991" s="5"/>
      <c r="B9991" s="1564" t="s">
        <v>369</v>
      </c>
      <c r="C9991" s="1565"/>
      <c r="D9991" s="5"/>
      <c r="E9991" s="19"/>
      <c r="F9991" s="21"/>
      <c r="G9991" s="6"/>
      <c r="H9991" s="5"/>
      <c r="I9991" s="183"/>
      <c r="W9991">
        <f t="shared" si="1086"/>
      </c>
      <c r="X9991">
        <f t="shared" si="1087"/>
      </c>
      <c r="Y9991">
        <f t="shared" si="1088"/>
      </c>
      <c r="Z9991">
        <f t="shared" si="1089"/>
      </c>
    </row>
    <row r="9992" spans="1:26" ht="24">
      <c r="A9992" s="5">
        <v>9</v>
      </c>
      <c r="B9992" s="20" t="s">
        <v>2045</v>
      </c>
      <c r="C9992" s="9" t="s">
        <v>370</v>
      </c>
      <c r="D9992" s="5">
        <v>2</v>
      </c>
      <c r="E9992" s="5">
        <v>25</v>
      </c>
      <c r="F9992" s="21">
        <v>50</v>
      </c>
      <c r="G9992" s="578">
        <f>+F9992</f>
      </c>
      <c r="H9992" s="7">
        <v>1</v>
      </c>
      <c r="I9992" s="183">
        <f t="shared" si="1085"/>
      </c>
      <c r="W9992">
        <f t="shared" si="1086"/>
      </c>
      <c r="X9992">
        <f t="shared" si="1087"/>
      </c>
      <c r="Y9992">
        <f t="shared" si="1088"/>
      </c>
      <c r="Z9992">
        <f t="shared" si="1089"/>
      </c>
    </row>
    <row r="9993" spans="1:26">
      <c r="A9993" s="5">
        <v>10</v>
      </c>
      <c r="B9993" s="20" t="s">
        <v>1212</v>
      </c>
      <c r="C9993" s="5" t="s">
        <v>1211</v>
      </c>
      <c r="D9993" s="5">
        <v>2</v>
      </c>
      <c r="E9993" s="5">
        <v>25</v>
      </c>
      <c r="F9993" s="21">
        <v>50</v>
      </c>
      <c r="G9993" s="578">
        <f>+F9993</f>
      </c>
      <c r="H9993" s="7">
        <v>1</v>
      </c>
      <c r="I9993" s="183">
        <f t="shared" si="1085"/>
      </c>
      <c r="W9993">
        <f t="shared" si="1086"/>
      </c>
      <c r="X9993">
        <f t="shared" si="1087"/>
      </c>
      <c r="Y9993">
        <f t="shared" si="1088"/>
      </c>
      <c r="Z9993">
        <f t="shared" si="1089"/>
      </c>
    </row>
    <row r="9994" spans="1:26">
      <c r="A9994" s="5">
        <v>11</v>
      </c>
      <c r="B9994" s="20" t="s">
        <v>600</v>
      </c>
      <c r="C9994" s="5" t="s">
        <v>601</v>
      </c>
      <c r="D9994" s="5">
        <v>2</v>
      </c>
      <c r="E9994" s="5">
        <v>25</v>
      </c>
      <c r="F9994" s="21">
        <v>50</v>
      </c>
      <c r="G9994" s="578">
        <f>+F9994</f>
      </c>
      <c r="H9994" s="7">
        <v>1</v>
      </c>
      <c r="I9994" s="183">
        <f t="shared" si="1085"/>
      </c>
      <c r="W9994">
        <f t="shared" si="1086"/>
      </c>
      <c r="X9994">
        <f t="shared" si="1087"/>
      </c>
      <c r="Y9994">
        <f t="shared" si="1088"/>
      </c>
      <c r="Z9994">
        <f t="shared" si="1089"/>
      </c>
    </row>
    <row r="9995" spans="1:26">
      <c r="A9995" s="5">
        <v>12</v>
      </c>
      <c r="B9995" s="20" t="s">
        <v>1128</v>
      </c>
      <c r="C9995" s="5" t="s">
        <v>592</v>
      </c>
      <c r="D9995" s="5">
        <v>2</v>
      </c>
      <c r="E9995" s="5">
        <v>25</v>
      </c>
      <c r="F9995" s="21">
        <v>50</v>
      </c>
      <c r="G9995" s="578">
        <f>+F9995</f>
      </c>
      <c r="H9995" s="7">
        <v>1</v>
      </c>
      <c r="I9995" s="183">
        <f t="shared" si="1085"/>
      </c>
      <c r="W9995">
        <f t="shared" si="1086"/>
      </c>
      <c r="X9995">
        <f t="shared" si="1087"/>
      </c>
      <c r="Y9995">
        <f t="shared" si="1088"/>
      </c>
      <c r="Z9995">
        <f t="shared" si="1089"/>
      </c>
    </row>
    <row r="9996" spans="1:26">
      <c r="A9996" s="5"/>
      <c r="B9996" s="95"/>
      <c r="C9996" s="101"/>
      <c r="D9996" s="19"/>
      <c r="E9996" s="5"/>
      <c r="F9996" s="5"/>
      <c r="G9996" s="6"/>
      <c r="H9996" s="16"/>
      <c r="I9996" s="183"/>
      <c r="W9996">
        <f t="shared" si="1086"/>
      </c>
      <c r="X9996">
        <f t="shared" si="1087"/>
      </c>
      <c r="Y9996">
        <f t="shared" si="1088"/>
      </c>
      <c r="Z9996">
        <f t="shared" si="1089"/>
      </c>
    </row>
    <row r="9997" spans="1:26">
      <c r="A9997" s="5"/>
      <c r="B9997" s="95"/>
      <c r="C9997" s="101"/>
      <c r="D9997" s="19"/>
      <c r="E9997" s="5"/>
      <c r="F9997" s="5"/>
      <c r="G9997" s="6"/>
      <c r="H9997" s="16"/>
      <c r="I9997" s="183"/>
      <c r="W9997">
        <f t="shared" si="1086"/>
      </c>
      <c r="X9997">
        <f t="shared" si="1087"/>
      </c>
      <c r="Y9997">
        <f t="shared" si="1088"/>
      </c>
      <c r="Z9997">
        <f t="shared" si="1089"/>
      </c>
    </row>
    <row r="9998" spans="1:26">
      <c r="A9998" s="5"/>
      <c r="B9998" s="95"/>
      <c r="C9998" s="101"/>
      <c r="D9998" s="19"/>
      <c r="E9998" s="5"/>
      <c r="F9998" s="5"/>
      <c r="G9998" s="6"/>
      <c r="H9998" s="16"/>
      <c r="I9998" s="183"/>
      <c r="W9998">
        <f t="shared" si="1086"/>
      </c>
      <c r="X9998">
        <f t="shared" si="1087"/>
      </c>
      <c r="Y9998">
        <f t="shared" si="1088"/>
      </c>
      <c r="Z9998">
        <f t="shared" si="1089"/>
      </c>
    </row>
    <row r="9999" spans="1:26">
      <c r="A9999" s="5"/>
      <c r="B9999" s="95"/>
      <c r="C9999" s="101"/>
      <c r="D9999" s="19"/>
      <c r="E9999" s="5"/>
      <c r="F9999" s="5"/>
      <c r="G9999" s="6"/>
      <c r="H9999" s="16"/>
      <c r="I9999" s="183"/>
      <c r="W9999">
        <f t="shared" si="1086"/>
      </c>
      <c r="X9999">
        <f t="shared" si="1087"/>
      </c>
      <c r="Y9999">
        <f t="shared" si="1088"/>
      </c>
      <c r="Z9999">
        <f t="shared" si="1089"/>
      </c>
    </row>
    <row r="10000" spans="1:26">
      <c r="A10000" s="5"/>
      <c r="B10000" s="95"/>
      <c r="C10000" s="101"/>
      <c r="D10000" s="5"/>
      <c r="E10000" s="5"/>
      <c r="F10000" s="5"/>
      <c r="G10000" s="6"/>
      <c r="H10000" s="16"/>
      <c r="I10000" s="183"/>
      <c r="W10000">
        <f t="shared" si="1086"/>
      </c>
      <c r="X10000">
        <f t="shared" si="1087"/>
      </c>
      <c r="Y10000">
        <f t="shared" si="1088"/>
      </c>
      <c r="Z10000">
        <f t="shared" si="1089"/>
      </c>
    </row>
    <row r="10001" spans="1:26">
      <c r="A10001" s="5"/>
      <c r="B10001" s="95"/>
      <c r="C10001" s="101"/>
      <c r="D10001" s="5"/>
      <c r="E10001" s="5"/>
      <c r="F10001" s="5"/>
      <c r="G10001" s="6"/>
      <c r="H10001" s="16"/>
      <c r="I10001" s="183"/>
      <c r="W10001">
        <f t="shared" si="1086"/>
      </c>
      <c r="X10001">
        <f t="shared" si="1087"/>
      </c>
      <c r="Y10001">
        <f t="shared" si="1088"/>
      </c>
      <c r="Z10001">
        <f t="shared" si="1089"/>
      </c>
    </row>
    <row r="10002" spans="1:26">
      <c r="A10002" s="10"/>
      <c r="B10002" s="10"/>
      <c r="C10002" s="10"/>
      <c r="D10002" s="10"/>
      <c r="E10002" s="10"/>
      <c r="F10002" s="10"/>
      <c r="G10002" s="10"/>
      <c r="H10002" s="10"/>
      <c r="I10002" s="97"/>
      <c r="W10002">
        <f t="shared" si="1086"/>
      </c>
      <c r="X10002">
        <f t="shared" si="1087"/>
      </c>
      <c r="Y10002">
        <f t="shared" si="1088"/>
      </c>
      <c r="Z10002">
        <f t="shared" si="1089"/>
      </c>
    </row>
    <row r="10003" spans="1:26" ht="15.75" thickBot="1">
      <c r="A10003" s="10"/>
      <c r="B10003" s="80" t="s">
        <v>20</v>
      </c>
      <c r="C10003" s="35"/>
      <c r="D10003" s="35"/>
      <c r="E10003" s="35"/>
      <c r="F10003" s="35"/>
      <c r="G10003" s="35"/>
      <c r="H10003" s="35"/>
      <c r="I10003" s="98"/>
      <c r="W10003">
        <f t="shared" si="1086"/>
      </c>
      <c r="X10003">
        <f t="shared" si="1087"/>
      </c>
      <c r="Y10003">
        <f t="shared" si="1088"/>
      </c>
      <c r="Z10003">
        <f t="shared" si="1089"/>
      </c>
    </row>
    <row r="10004" spans="1:26" ht="15.75" thickBot="1">
      <c r="A10004" s="99"/>
      <c r="B10004" s="81"/>
      <c r="C10004" s="39" t="s">
        <v>21</v>
      </c>
      <c r="D10004" s="40">
        <f>SUM(D9979:D10003)</f>
      </c>
      <c r="E10004" s="41">
        <f>IF(H10004=I10004,"OK","NO")</f>
      </c>
      <c r="F10004" s="40">
        <f>SUM(F9979:F10003)</f>
      </c>
      <c r="G10004" s="40">
        <f>SUM(G9979:G10003)</f>
      </c>
      <c r="H10004" s="42">
        <f>SUMPRODUCT(H9979:H10003,G9979:G10003)</f>
      </c>
      <c r="I10004" s="100">
        <f>SUM(I9976:I10003)</f>
      </c>
      <c r="W10004">
        <f t="shared" si="1086"/>
      </c>
      <c r="X10004">
        <f t="shared" si="1087"/>
      </c>
      <c r="Y10004">
        <f t="shared" si="1088"/>
      </c>
      <c r="Z10004">
        <f t="shared" si="1089"/>
      </c>
    </row>
    <row r="10005" spans="1:26">
      <c r="A10005" s="10"/>
      <c r="B10005" s="10"/>
      <c r="C10005" s="91"/>
      <c r="D10005" s="91"/>
      <c r="E10005" s="91"/>
      <c r="F10005" s="91"/>
      <c r="G10005" s="91"/>
      <c r="H10005" s="91"/>
      <c r="I10005" s="91"/>
      <c r="W10005">
        <f t="shared" si="1086"/>
      </c>
      <c r="X10005">
        <f t="shared" si="1087"/>
      </c>
      <c r="Y10005">
        <f t="shared" si="1088"/>
      </c>
      <c r="Z10005">
        <f t="shared" si="1089"/>
      </c>
    </row>
    <row r="10006" spans="1:26">
      <c r="A10006" s="12" t="s">
        <v>281</v>
      </c>
      <c r="B10006" s="12"/>
      <c r="C10006" s="12"/>
      <c r="D10006" s="13"/>
      <c r="E10006" s="14"/>
      <c r="F10006" s="14"/>
      <c r="G10006" s="14"/>
      <c r="H10006" s="2"/>
      <c r="I10006" s="12"/>
      <c r="W10006">
        <f t="shared" si="1086"/>
      </c>
      <c r="X10006">
        <f t="shared" si="1087"/>
      </c>
      <c r="Y10006">
        <f t="shared" si="1088"/>
      </c>
      <c r="Z10006">
        <f t="shared" si="1089"/>
      </c>
    </row>
    <row r="10007" spans="1:26">
      <c r="W10007">
        <f t="shared" si="1086"/>
      </c>
      <c r="X10007">
        <f t="shared" si="1087"/>
      </c>
      <c r="Y10007">
        <f t="shared" si="1088"/>
      </c>
      <c r="Z10007">
        <f t="shared" si="1089"/>
      </c>
    </row>
    <row r="10008" spans="1:26">
      <c r="A10008" s="1562" t="s">
        <v>0</v>
      </c>
      <c r="B10008" s="1562"/>
      <c r="C10008" s="1562"/>
      <c r="D10008" s="1562"/>
      <c r="E10008" s="1562"/>
      <c r="F10008" s="1562"/>
      <c r="G10008" s="1562"/>
      <c r="H10008" s="1562"/>
      <c r="I10008" s="1562"/>
      <c r="W10008">
        <f t="shared" si="1086"/>
      </c>
      <c r="X10008">
        <f t="shared" si="1087"/>
      </c>
      <c r="Y10008">
        <f t="shared" si="1088"/>
      </c>
      <c r="Z10008">
        <f t="shared" si="1089"/>
      </c>
    </row>
    <row r="10009" spans="1:26">
      <c r="W10009">
        <f t="shared" si="1086"/>
      </c>
      <c r="X10009">
        <f t="shared" si="1087"/>
      </c>
      <c r="Y10009">
        <f t="shared" si="1088"/>
      </c>
      <c r="Z10009">
        <f t="shared" si="1089"/>
      </c>
    </row>
    <row r="10010" spans="1:26">
      <c r="A10010" s="1" t="s">
        <v>1</v>
      </c>
      <c r="B10010" s="1"/>
      <c r="G10010" s="495" t="s">
        <v>2</v>
      </c>
      <c r="H10010" s="3" t="s">
        <v>2093</v>
      </c>
      <c r="W10010">
        <f t="shared" si="1086"/>
      </c>
      <c r="X10010">
        <f t="shared" si="1087"/>
      </c>
      <c r="Y10010">
        <f t="shared" si="1088"/>
      </c>
      <c r="Z10010">
        <f t="shared" si="1089"/>
      </c>
    </row>
    <row r="10011" spans="1:26">
      <c r="A10011" s="22" t="inlineStr">
        <is>
          <t>Dealer-339</t>
        </is>
      </c>
      <c r="B10011" s="1"/>
      <c r="F10011" s="4"/>
      <c r="G10011" s="496" t="s">
        <v>1440</v>
      </c>
      <c r="H10011" s="582" t="s">
        <v>2111</v>
      </c>
      <c r="K10011" t="s">
        <v>2231</v>
      </c>
      <c r="W10011">
        <f t="shared" si="1086"/>
      </c>
      <c r="X10011">
        <f t="shared" si="1087"/>
      </c>
      <c r="Y10011">
        <f t="shared" si="1088"/>
      </c>
      <c r="Z10011">
        <f t="shared" si="1089"/>
      </c>
    </row>
    <row r="10012" spans="1:26">
      <c r="A10012" s="1" t="inlineStr">
        <is>
          <t>Address line (redacted)</t>
        </is>
      </c>
      <c r="B10012" s="1"/>
      <c r="H10012" s="22"/>
      <c r="W10012">
        <f t="shared" si="1086"/>
      </c>
      <c r="X10012">
        <f t="shared" si="1087"/>
      </c>
      <c r="Y10012">
        <f t="shared" si="1088"/>
      </c>
      <c r="Z10012">
        <f t="shared" si="1089"/>
      </c>
    </row>
    <row r="10013" spans="1:26">
      <c r="A10013" s="1"/>
      <c r="B10013" s="1"/>
      <c r="D10013" s="85"/>
      <c r="E10013" s="85"/>
      <c r="F10013" s="85"/>
      <c r="G10013" s="85"/>
      <c r="H10013" s="85"/>
      <c r="W10013">
        <f t="shared" si="1086"/>
      </c>
      <c r="X10013">
        <f t="shared" si="1087"/>
      </c>
      <c r="Y10013">
        <f t="shared" si="1088"/>
      </c>
      <c r="Z10013">
        <f t="shared" si="1089"/>
      </c>
    </row>
    <row r="10014" spans="1:26">
      <c r="A10014" s="1"/>
      <c r="B10014" s="243"/>
      <c r="D10014" s="85"/>
      <c r="E10014" s="85"/>
      <c r="F10014" s="85"/>
      <c r="G10014" s="85"/>
      <c r="H10014" s="85"/>
      <c r="W10014">
        <f t="shared" si="1086"/>
      </c>
      <c r="X10014">
        <f t="shared" si="1087"/>
      </c>
      <c r="Y10014">
        <f t="shared" si="1088"/>
      </c>
      <c r="Z10014">
        <f t="shared" si="1089"/>
      </c>
    </row>
    <row r="10015" spans="1:26">
      <c r="A10015" s="1"/>
      <c r="B10015" s="87"/>
      <c r="W10015">
        <f t="shared" si="1086"/>
      </c>
      <c r="X10015">
        <f t="shared" si="1087"/>
      </c>
      <c r="Y10015">
        <f t="shared" si="1088"/>
      </c>
      <c r="Z10015">
        <f t="shared" si="1089"/>
      </c>
    </row>
    <row r="10016" spans="1:26">
      <c r="A10016" s="49" t="s">
        <v>4</v>
      </c>
      <c r="B10016" s="87"/>
      <c r="W10016">
        <f t="shared" si="1086"/>
      </c>
      <c r="X10016">
        <f t="shared" si="1087"/>
      </c>
      <c r="Y10016">
        <f t="shared" si="1088"/>
      </c>
      <c r="Z10016">
        <f t="shared" si="1089"/>
      </c>
    </row>
    <row r="10017" spans="1:26">
      <c r="A10017" s="49"/>
      <c r="B10017" s="87"/>
      <c r="W10017">
        <f t="shared" si="1086"/>
      </c>
      <c r="X10017">
        <f t="shared" si="1087"/>
      </c>
      <c r="Y10017">
        <f t="shared" si="1088"/>
      </c>
      <c r="Z10017">
        <f t="shared" si="1089"/>
      </c>
    </row>
    <row r="10018" spans="1:26">
      <c r="A10018" s="1" t="s">
        <v>5</v>
      </c>
      <c r="W10018">
        <f t="shared" si="1086"/>
      </c>
      <c r="X10018">
        <f t="shared" si="1087"/>
      </c>
      <c r="Y10018">
        <f t="shared" si="1088"/>
      </c>
      <c r="Z10018">
        <f t="shared" si="1089"/>
      </c>
    </row>
    <row r="10019" spans="1:26">
      <c r="A10019" s="1" t="s">
        <v>6</v>
      </c>
      <c r="W10019">
        <f t="shared" si="1086"/>
      </c>
      <c r="X10019">
        <f t="shared" si="1087"/>
      </c>
      <c r="Y10019">
        <f t="shared" si="1088"/>
      </c>
      <c r="Z10019">
        <f t="shared" si="1089"/>
      </c>
    </row>
    <row r="10020" spans="1:26">
      <c r="A10020" s="1" t="s">
        <v>7</v>
      </c>
      <c r="W10020">
        <f t="shared" si="1086"/>
      </c>
      <c r="X10020">
        <f t="shared" si="1087"/>
      </c>
      <c r="Y10020">
        <f t="shared" si="1088"/>
      </c>
      <c r="Z10020">
        <f t="shared" si="1089"/>
      </c>
    </row>
    <row r="10021" spans="1:26" ht="24">
      <c r="A10021" s="88" t="s">
        <v>8</v>
      </c>
      <c r="B10021" s="89" t="s">
        <v>9</v>
      </c>
      <c r="C10021" s="89" t="s">
        <v>10</v>
      </c>
      <c r="D10021" s="34" t="s">
        <v>11</v>
      </c>
      <c r="E10021" s="34" t="s">
        <v>12</v>
      </c>
      <c r="F10021" s="34" t="s">
        <v>13</v>
      </c>
      <c r="G10021" s="34" t="s">
        <v>14</v>
      </c>
      <c r="H10021" s="88" t="s">
        <v>15</v>
      </c>
      <c r="I10021" s="90" t="s">
        <v>16</v>
      </c>
      <c r="W10021">
        <f t="shared" si="1086"/>
      </c>
      <c r="X10021">
        <f t="shared" si="1087"/>
      </c>
      <c r="Y10021">
        <f t="shared" si="1088"/>
      </c>
      <c r="Z10021">
        <f t="shared" si="1089"/>
      </c>
    </row>
    <row r="10022" spans="1:26">
      <c r="A10022" s="5"/>
      <c r="B10022" s="1564" t="s">
        <v>300</v>
      </c>
      <c r="C10022" s="1565"/>
      <c r="D10022" s="21"/>
      <c r="E10022" s="5"/>
      <c r="F10022" s="5"/>
      <c r="G10022" s="9"/>
      <c r="H10022" s="5"/>
      <c r="I10022" s="94"/>
      <c r="W10022">
        <f t="shared" si="1086"/>
      </c>
      <c r="X10022">
        <f t="shared" si="1087"/>
      </c>
      <c r="Y10022">
        <f t="shared" si="1088"/>
      </c>
      <c r="Z10022">
        <f t="shared" si="1089"/>
      </c>
    </row>
    <row r="10023" spans="1:26">
      <c r="A10023" s="19">
        <v>1</v>
      </c>
      <c r="B10023" s="224" t="s">
        <v>2114</v>
      </c>
      <c r="C10023" s="15"/>
      <c r="D10023" s="19"/>
      <c r="E10023" s="19"/>
      <c r="F10023" s="5">
        <v>1</v>
      </c>
      <c r="G10023" s="6">
        <v>1</v>
      </c>
      <c r="H10023" s="19">
        <v>1</v>
      </c>
      <c r="I10023" s="183">
        <f>+H10023*G10023</f>
      </c>
      <c r="W10023">
        <f t="shared" si="1086"/>
      </c>
      <c r="X10023">
        <f t="shared" si="1087"/>
      </c>
      <c r="Y10023">
        <f t="shared" si="1088"/>
      </c>
      <c r="Z10023">
        <f t="shared" si="1089"/>
      </c>
    </row>
    <row r="10024" spans="1:26">
      <c r="A10024" s="19"/>
      <c r="B10024" s="224"/>
      <c r="C10024" s="15"/>
      <c r="D10024" s="19"/>
      <c r="E10024" s="19"/>
      <c r="F10024" s="5"/>
      <c r="G10024" s="6"/>
      <c r="H10024" s="19"/>
      <c r="I10024" s="183"/>
      <c r="W10024">
        <f t="shared" si="1086"/>
      </c>
      <c r="X10024">
        <f t="shared" si="1087"/>
      </c>
      <c r="Y10024">
        <f t="shared" si="1088"/>
      </c>
      <c r="Z10024">
        <f t="shared" si="1089"/>
      </c>
    </row>
    <row r="10025" spans="1:26">
      <c r="A10025" s="5"/>
      <c r="B10025" s="17"/>
      <c r="C10025" s="5"/>
      <c r="D10025" s="5"/>
      <c r="E10025" s="5"/>
      <c r="F10025" s="5"/>
      <c r="G10025" s="6"/>
      <c r="H10025" s="7"/>
      <c r="I10025" s="183"/>
      <c r="W10025">
        <f t="shared" si="1086"/>
      </c>
      <c r="X10025">
        <f t="shared" si="1087"/>
      </c>
      <c r="Y10025">
        <f t="shared" si="1088"/>
      </c>
      <c r="Z10025">
        <f t="shared" si="1089"/>
      </c>
    </row>
    <row r="10026" spans="1:26">
      <c r="A10026" s="5"/>
      <c r="B10026" s="17"/>
      <c r="C10026" s="88"/>
      <c r="D10026" s="5"/>
      <c r="E10026" s="5"/>
      <c r="F10026" s="5"/>
      <c r="G10026" s="6"/>
      <c r="H10026" s="5"/>
      <c r="I10026" s="183"/>
      <c r="W10026">
        <f t="shared" si="1086"/>
      </c>
      <c r="X10026">
        <f t="shared" si="1087"/>
      </c>
      <c r="Y10026">
        <f t="shared" si="1088"/>
      </c>
      <c r="Z10026">
        <f t="shared" si="1089"/>
      </c>
    </row>
    <row r="10027" spans="1:26">
      <c r="A10027" s="5"/>
      <c r="B10027" s="8"/>
      <c r="C10027" s="5"/>
      <c r="D10027" s="5"/>
      <c r="E10027" s="16"/>
      <c r="F10027" s="5"/>
      <c r="G10027" s="6"/>
      <c r="H10027" s="5"/>
      <c r="I10027" s="183"/>
      <c r="W10027">
        <f t="shared" si="1086"/>
      </c>
      <c r="X10027">
        <f t="shared" si="1087"/>
      </c>
      <c r="Y10027">
        <f t="shared" si="1088"/>
      </c>
      <c r="Z10027">
        <f t="shared" si="1089"/>
      </c>
    </row>
    <row r="10028" spans="1:26">
      <c r="A10028" s="5"/>
      <c r="B10028" s="95"/>
      <c r="C10028" s="101"/>
      <c r="D10028" s="5"/>
      <c r="E10028" s="5"/>
      <c r="F10028" s="5"/>
      <c r="G10028" s="6"/>
      <c r="H10028" s="16"/>
      <c r="I10028" s="183"/>
      <c r="W10028">
        <f t="shared" si="1086"/>
      </c>
      <c r="X10028">
        <f t="shared" si="1087"/>
      </c>
      <c r="Y10028">
        <f t="shared" si="1088"/>
      </c>
      <c r="Z10028">
        <f t="shared" si="1089"/>
      </c>
    </row>
    <row r="10029" spans="1:26">
      <c r="A10029" s="5"/>
      <c r="B10029" s="95"/>
      <c r="C10029" s="101"/>
      <c r="D10029" s="5"/>
      <c r="E10029" s="5"/>
      <c r="F10029" s="5"/>
      <c r="G10029" s="6"/>
      <c r="H10029" s="16"/>
      <c r="I10029" s="183"/>
      <c r="W10029">
        <f t="shared" si="1086"/>
      </c>
      <c r="X10029">
        <f t="shared" si="1087"/>
      </c>
      <c r="Y10029">
        <f t="shared" si="1088"/>
      </c>
      <c r="Z10029">
        <f t="shared" si="1089"/>
      </c>
    </row>
    <row r="10030" spans="1:26">
      <c r="A10030" s="5"/>
      <c r="B10030" s="95"/>
      <c r="C10030" s="101"/>
      <c r="D10030" s="5"/>
      <c r="E10030" s="5"/>
      <c r="F10030" s="5"/>
      <c r="G10030" s="6"/>
      <c r="H10030" s="16"/>
      <c r="I10030" s="183"/>
      <c r="W10030">
        <f t="shared" si="1086"/>
      </c>
      <c r="X10030">
        <f t="shared" si="1087"/>
      </c>
      <c r="Y10030">
        <f t="shared" si="1088"/>
      </c>
      <c r="Z10030">
        <f t="shared" si="1089"/>
      </c>
    </row>
    <row r="10031" spans="1:26">
      <c r="A10031" s="10"/>
      <c r="B10031" s="10"/>
      <c r="C10031" s="10"/>
      <c r="D10031" s="10"/>
      <c r="E10031" s="10"/>
      <c r="F10031" s="10"/>
      <c r="G10031" s="10"/>
      <c r="H10031" s="10"/>
      <c r="I10031" s="97"/>
      <c r="W10031">
        <f t="shared" si="1086"/>
      </c>
      <c r="X10031">
        <f t="shared" si="1087"/>
      </c>
      <c r="Y10031">
        <f t="shared" si="1088"/>
      </c>
      <c r="Z10031">
        <f t="shared" si="1089"/>
      </c>
    </row>
    <row r="10032" spans="1:26" ht="15.75" thickBot="1">
      <c r="A10032" s="10"/>
      <c r="B10032" s="80" t="s">
        <v>20</v>
      </c>
      <c r="C10032" s="35"/>
      <c r="D10032" s="35"/>
      <c r="E10032" s="35"/>
      <c r="F10032" s="35"/>
      <c r="G10032" s="35"/>
      <c r="H10032" s="35"/>
      <c r="I10032" s="98"/>
      <c r="W10032">
        <f t="shared" si="1086"/>
      </c>
      <c r="X10032">
        <f t="shared" si="1087"/>
      </c>
      <c r="Y10032">
        <f t="shared" si="1088"/>
      </c>
      <c r="Z10032">
        <f t="shared" si="1089"/>
      </c>
    </row>
    <row r="10033" spans="1:26" ht="15.75" thickBot="1">
      <c r="A10033" s="99"/>
      <c r="B10033" s="81"/>
      <c r="C10033" s="39" t="s">
        <v>21</v>
      </c>
      <c r="D10033" s="40">
        <f>SUM(D10022:D10032)</f>
      </c>
      <c r="E10033" s="41">
        <f>IF(H10033=I10033,"OK","NO")</f>
      </c>
      <c r="F10033" s="40">
        <f>SUM(F10022:F10032)</f>
      </c>
      <c r="G10033" s="40">
        <f>SUM(G10022:G10032)</f>
      </c>
      <c r="H10033" s="42">
        <f>SUMPRODUCT(H10022:H10032,G10022:G10032)</f>
      </c>
      <c r="I10033" s="100">
        <f>SUM(I10019:I10032)</f>
      </c>
      <c r="W10033">
        <f t="shared" si="1086"/>
      </c>
      <c r="X10033">
        <f t="shared" si="1087"/>
      </c>
      <c r="Y10033">
        <f t="shared" si="1088"/>
      </c>
      <c r="Z10033">
        <f t="shared" si="1089"/>
      </c>
    </row>
    <row r="10034" spans="1:26">
      <c r="A10034" s="10"/>
      <c r="B10034" s="10"/>
      <c r="C10034" s="91"/>
      <c r="D10034" s="91"/>
      <c r="E10034" s="91"/>
      <c r="F10034" s="91"/>
      <c r="G10034" s="91"/>
      <c r="H10034" s="91"/>
      <c r="I10034" s="91"/>
      <c r="W10034">
        <f t="shared" si="1086"/>
      </c>
      <c r="X10034">
        <f t="shared" si="1087"/>
      </c>
      <c r="Y10034">
        <f t="shared" si="1088"/>
      </c>
      <c r="Z10034">
        <f t="shared" si="1089"/>
      </c>
    </row>
    <row r="10035" spans="1:26">
      <c r="A10035" s="12" t="s">
        <v>281</v>
      </c>
      <c r="B10035" s="12"/>
      <c r="C10035" s="12"/>
      <c r="D10035" s="13"/>
      <c r="E10035" s="14"/>
      <c r="F10035" s="14"/>
      <c r="G10035" s="14"/>
      <c r="H10035" s="2"/>
      <c r="I10035" s="12"/>
      <c r="W10035">
        <f t="shared" si="1086"/>
      </c>
      <c r="X10035">
        <f t="shared" si="1087"/>
      </c>
      <c r="Y10035">
        <f t="shared" si="1088"/>
      </c>
      <c r="Z10035">
        <f t="shared" si="1089"/>
      </c>
    </row>
    <row r="10036" spans="1:26">
      <c r="W10036">
        <f t="shared" si="1086"/>
      </c>
      <c r="X10036">
        <f t="shared" si="1087"/>
      </c>
      <c r="Y10036">
        <f t="shared" si="1088"/>
      </c>
      <c r="Z10036">
        <f t="shared" si="1089"/>
      </c>
    </row>
    <row r="10037" spans="1:26">
      <c r="W10037">
        <f t="shared" si="1086"/>
      </c>
      <c r="X10037">
        <f t="shared" si="1087"/>
      </c>
      <c r="Y10037">
        <f t="shared" si="1088"/>
      </c>
      <c r="Z10037">
        <f t="shared" si="1089"/>
      </c>
    </row>
    <row r="10038" spans="1:26">
      <c r="A10038" s="1562" t="s">
        <v>0</v>
      </c>
      <c r="B10038" s="1562"/>
      <c r="C10038" s="1562"/>
      <c r="D10038" s="1562"/>
      <c r="E10038" s="1562"/>
      <c r="F10038" s="1562"/>
      <c r="G10038" s="1562"/>
      <c r="H10038" s="1562"/>
      <c r="I10038" s="1562"/>
      <c r="W10038">
        <f t="shared" si="1086"/>
      </c>
      <c r="X10038">
        <f t="shared" si="1087"/>
      </c>
      <c r="Y10038">
        <f t="shared" si="1088"/>
      </c>
      <c r="Z10038">
        <f t="shared" si="1089"/>
      </c>
    </row>
    <row r="10039" spans="1:26">
      <c r="W10039">
        <f t="shared" si="1086"/>
      </c>
      <c r="X10039">
        <f t="shared" si="1087"/>
      </c>
      <c r="Y10039">
        <f t="shared" si="1088"/>
      </c>
      <c r="Z10039">
        <f t="shared" si="1089"/>
      </c>
    </row>
    <row r="10040" spans="1:26">
      <c r="W10040">
        <f t="shared" si="1086"/>
      </c>
      <c r="X10040">
        <f t="shared" si="1087"/>
      </c>
      <c r="Y10040">
        <f t="shared" si="1088"/>
      </c>
      <c r="Z10040">
        <f t="shared" si="1089"/>
      </c>
    </row>
    <row r="10041" spans="1:26">
      <c r="A10041" s="1" t="s">
        <v>1</v>
      </c>
      <c r="B10041" s="1"/>
      <c r="G10041" s="2" t="s">
        <v>2</v>
      </c>
      <c r="H10041" s="3" t="s">
        <v>2093</v>
      </c>
      <c r="I10041" s="124"/>
      <c r="W10041">
        <f t="shared" si="1086"/>
      </c>
      <c r="X10041">
        <f t="shared" si="1087"/>
      </c>
      <c r="Y10041">
        <f t="shared" si="1088"/>
      </c>
      <c r="Z10041">
        <f t="shared" si="1089"/>
      </c>
    </row>
    <row r="10042" spans="1:26">
      <c r="A10042" s="63" t="inlineStr">
        <is>
          <t>Dealer-303</t>
        </is>
      </c>
      <c r="B10042" s="1"/>
      <c r="F10042" s="4"/>
      <c r="G10042" s="2" t="s">
        <v>1440</v>
      </c>
      <c r="H10042" s="582" t="s">
        <v>2122</v>
      </c>
      <c r="K10042" t="s">
        <v>2228</v>
      </c>
      <c r="W10042">
        <f t="shared" si="1086"/>
      </c>
      <c r="X10042">
        <f t="shared" si="1087"/>
      </c>
      <c r="Y10042">
        <f t="shared" si="1088"/>
      </c>
      <c r="Z10042">
        <f t="shared" si="1089"/>
      </c>
    </row>
    <row r="10043" spans="1:26">
      <c r="A10043" s="136" t="inlineStr">
        <is>
          <t>Address line (redacted)</t>
        </is>
      </c>
      <c r="B10043" s="1"/>
      <c r="C10043" s="55" t="inlineStr">
        <is>
          <t>ATTN: Contact-069</t>
        </is>
      </c>
      <c r="W10043">
        <f t="shared" si="1086"/>
      </c>
      <c r="X10043">
        <f t="shared" si="1087"/>
      </c>
      <c r="Y10043">
        <f t="shared" si="1088"/>
      </c>
      <c r="Z10043">
        <f t="shared" si="1089"/>
      </c>
    </row>
    <row r="10044" spans="1:26">
      <c r="A10044" s="136" t="inlineStr">
        <is>
          <t>Address line (redacted)</t>
        </is>
      </c>
      <c r="B10044" s="1"/>
      <c r="D10044" s="85"/>
      <c r="E10044" s="85"/>
      <c r="F10044" s="85"/>
      <c r="G10044" s="85"/>
      <c r="H10044" s="85"/>
      <c r="W10044">
        <f t="shared" si="1086"/>
      </c>
      <c r="X10044">
        <f t="shared" si="1087"/>
      </c>
      <c r="Y10044">
        <f t="shared" si="1088"/>
      </c>
      <c r="Z10044">
        <f t="shared" si="1089"/>
      </c>
    </row>
    <row r="10045" spans="1:26">
      <c r="A10045" s="12" t="s">
        <v>299</v>
      </c>
      <c r="B10045" s="86" t="inlineStr">
        <is>
          <t>GSTIN-MASKED</t>
        </is>
      </c>
      <c r="D10045" s="85"/>
      <c r="E10045" s="85"/>
      <c r="F10045" s="85"/>
      <c r="G10045" s="85"/>
      <c r="H10045" s="85"/>
      <c r="W10045">
        <f t="shared" si="1086"/>
      </c>
      <c r="X10045">
        <f t="shared" si="1087"/>
      </c>
      <c r="Y10045">
        <f t="shared" si="1088"/>
      </c>
      <c r="Z10045">
        <f t="shared" si="1089"/>
      </c>
    </row>
    <row r="10046" spans="1:26">
      <c r="D10046" s="85"/>
      <c r="E10046" s="85"/>
      <c r="F10046" s="85"/>
      <c r="G10046" s="85"/>
      <c r="H10046" s="85"/>
      <c r="W10046">
        <f t="shared" si="1086"/>
      </c>
      <c r="X10046">
        <f t="shared" si="1087"/>
      </c>
      <c r="Y10046">
        <f t="shared" si="1088"/>
      </c>
      <c r="Z10046">
        <f t="shared" si="1089"/>
      </c>
    </row>
    <row r="10047" spans="1:26">
      <c r="W10047">
        <f t="shared" si="1086"/>
      </c>
      <c r="X10047">
        <f t="shared" si="1087"/>
      </c>
      <c r="Y10047">
        <f t="shared" si="1088"/>
      </c>
      <c r="Z10047">
        <f t="shared" si="1089"/>
      </c>
    </row>
    <row r="10048" spans="1:26">
      <c r="A10048" s="1" t="s">
        <v>5</v>
      </c>
      <c r="W10048">
        <f t="shared" si="1086"/>
      </c>
      <c r="X10048">
        <f t="shared" si="1087"/>
      </c>
      <c r="Y10048">
        <f t="shared" si="1088"/>
      </c>
      <c r="Z10048">
        <f t="shared" si="1089"/>
      </c>
    </row>
    <row r="10049" spans="1:26">
      <c r="A10049" s="1" t="s">
        <v>6</v>
      </c>
      <c r="W10049">
        <f t="shared" si="1086"/>
      </c>
      <c r="X10049">
        <f t="shared" si="1087"/>
      </c>
      <c r="Y10049">
        <f t="shared" si="1088"/>
      </c>
      <c r="Z10049">
        <f t="shared" si="1089"/>
      </c>
    </row>
    <row r="10050" spans="1:26" ht="15.75" thickBot="1">
      <c r="A10050" s="1" t="s">
        <v>7</v>
      </c>
      <c r="W10050">
        <f t="shared" si="1086"/>
      </c>
      <c r="X10050">
        <f t="shared" si="1087"/>
      </c>
      <c r="Y10050">
        <f t="shared" si="1088"/>
      </c>
      <c r="Z10050">
        <f t="shared" si="1089"/>
      </c>
    </row>
    <row r="10051" spans="1:26" ht="24">
      <c r="A10051" s="26" t="s">
        <v>8</v>
      </c>
      <c r="B10051" s="27" t="s">
        <v>9</v>
      </c>
      <c r="C10051" s="27" t="s">
        <v>10</v>
      </c>
      <c r="D10051" s="28" t="s">
        <v>11</v>
      </c>
      <c r="E10051" s="28" t="s">
        <v>12</v>
      </c>
      <c r="F10051" s="28" t="s">
        <v>13</v>
      </c>
      <c r="G10051" s="28" t="s">
        <v>14</v>
      </c>
      <c r="H10051" s="29" t="s">
        <v>15</v>
      </c>
      <c r="I10051" s="30" t="s">
        <v>16</v>
      </c>
      <c r="W10051">
        <f t="shared" si="1086"/>
      </c>
      <c r="X10051">
        <f t="shared" si="1087"/>
      </c>
      <c r="Y10051">
        <f t="shared" si="1088"/>
      </c>
      <c r="Z10051">
        <f t="shared" si="1089"/>
      </c>
    </row>
    <row r="10052" spans="1:26">
      <c r="A10052" s="16"/>
      <c r="B10052" s="1564" t="s">
        <v>2123</v>
      </c>
      <c r="C10052" s="1565"/>
      <c r="D10052" s="16"/>
      <c r="E10052" s="5"/>
      <c r="F10052" s="5"/>
      <c r="G10052" s="5"/>
      <c r="H10052" s="16"/>
      <c r="I10052" s="102"/>
      <c r="W10052">
        <f t="shared" ref="W10052:W10115" si="1090">IF(LEFT($H10052&amp;"",5)="2019-",$H10052,W10051)</f>
      </c>
      <c r="X10052">
        <f t="shared" ref="X10052:X10115" si="1091">IF($W10052="",0,IF(COUNTIF($AB$2:$AB$80,$W10052)&gt;0,1,0))</f>
      </c>
      <c r="Y10052">
        <f t="shared" ref="Y10052:Y10115" si="1092">IF($C10052="","",UPPER(TRIM(IFERROR(LEFT($C10052&amp;"",FIND("/",$C10052&amp;"")-1),$C10052&amp;""))))</f>
      </c>
      <c r="Z10052">
        <f t="shared" ref="Z10052:Z10115" si="1093">IFERROR(IF(ISNUMBER($G10052),$G10052,0),0)</f>
      </c>
    </row>
    <row r="10053" spans="1:26" ht="24">
      <c r="A10053" s="5">
        <v>1</v>
      </c>
      <c r="B10053" s="106" t="s">
        <v>1009</v>
      </c>
      <c r="C10053" s="280" t="s">
        <v>1008</v>
      </c>
      <c r="D10053" s="5"/>
      <c r="E10053" s="10"/>
      <c r="F10053" s="5">
        <v>1</v>
      </c>
      <c r="G10053" s="6">
        <f>+F10053</f>
      </c>
      <c r="H10053" s="9">
        <v>1</v>
      </c>
      <c r="I10053" s="58">
        <f>+H10053*G10053</f>
      </c>
      <c r="W10053">
        <f t="shared" si="1090"/>
      </c>
      <c r="X10053">
        <f t="shared" si="1091"/>
      </c>
      <c r="Y10053">
        <f t="shared" si="1092"/>
      </c>
      <c r="Z10053">
        <f t="shared" si="1093"/>
      </c>
    </row>
    <row r="10054" spans="1:26" ht="30">
      <c r="A10054" s="5">
        <v>2</v>
      </c>
      <c r="B10054" s="106" t="s">
        <v>1096</v>
      </c>
      <c r="C10054" s="271" t="s">
        <v>2124</v>
      </c>
      <c r="D10054" s="5"/>
      <c r="E10054" s="10"/>
      <c r="F10054" s="5">
        <v>1</v>
      </c>
      <c r="G10054" s="6">
        <f t="shared" ref="G10054:G10062" si="1094">+F10054</f>
      </c>
      <c r="H10054" s="9">
        <v>1</v>
      </c>
      <c r="I10054" s="58">
        <f t="shared" ref="I10054:I10062" si="1095">+H10054*G10054</f>
      </c>
      <c r="W10054">
        <f t="shared" si="1090"/>
      </c>
      <c r="X10054">
        <f t="shared" si="1091"/>
      </c>
      <c r="Y10054">
        <f t="shared" si="1092"/>
      </c>
      <c r="Z10054">
        <f t="shared" si="1093"/>
      </c>
    </row>
    <row r="10055" spans="1:26" ht="36">
      <c r="A10055" s="5">
        <v>3</v>
      </c>
      <c r="B10055" s="106" t="s">
        <v>1713</v>
      </c>
      <c r="C10055" s="15" t="s">
        <v>1714</v>
      </c>
      <c r="D10055" s="5"/>
      <c r="E10055" s="10"/>
      <c r="F10055" s="5">
        <v>1</v>
      </c>
      <c r="G10055" s="6">
        <f t="shared" si="1094"/>
      </c>
      <c r="H10055" s="9">
        <v>1</v>
      </c>
      <c r="I10055" s="58">
        <f t="shared" si="1095"/>
      </c>
      <c r="W10055">
        <f t="shared" si="1090"/>
      </c>
      <c r="X10055">
        <f t="shared" si="1091"/>
      </c>
      <c r="Y10055">
        <f t="shared" si="1092"/>
      </c>
      <c r="Z10055">
        <f t="shared" si="1093"/>
      </c>
    </row>
    <row r="10056" spans="1:26">
      <c r="A10056" s="5">
        <v>4</v>
      </c>
      <c r="B10056" s="106" t="s">
        <v>605</v>
      </c>
      <c r="C10056" s="269" t="s">
        <v>606</v>
      </c>
      <c r="D10056" s="5"/>
      <c r="E10056" s="10"/>
      <c r="F10056" s="5">
        <v>1</v>
      </c>
      <c r="G10056" s="6">
        <f t="shared" si="1094"/>
      </c>
      <c r="H10056" s="9">
        <v>1</v>
      </c>
      <c r="I10056" s="58">
        <f t="shared" si="1095"/>
      </c>
      <c r="W10056">
        <f t="shared" si="1090"/>
      </c>
      <c r="X10056">
        <f t="shared" si="1091"/>
      </c>
      <c r="Y10056">
        <f t="shared" si="1092"/>
      </c>
      <c r="Z10056">
        <f t="shared" si="1093"/>
      </c>
    </row>
    <row r="10057" spans="1:26" ht="24">
      <c r="A10057" s="5">
        <v>5</v>
      </c>
      <c r="B10057" s="106" t="s">
        <v>1080</v>
      </c>
      <c r="C10057" s="269" t="s">
        <v>979</v>
      </c>
      <c r="D10057" s="5"/>
      <c r="E10057" s="10"/>
      <c r="F10057" s="5">
        <v>1</v>
      </c>
      <c r="G10057" s="6">
        <f t="shared" si="1094"/>
      </c>
      <c r="H10057" s="9">
        <v>1</v>
      </c>
      <c r="I10057" s="58">
        <f t="shared" si="1095"/>
      </c>
      <c r="W10057">
        <f t="shared" si="1090"/>
      </c>
      <c r="X10057">
        <f t="shared" si="1091"/>
      </c>
      <c r="Y10057">
        <f t="shared" si="1092"/>
      </c>
      <c r="Z10057">
        <f t="shared" si="1093"/>
      </c>
    </row>
    <row r="10058" spans="1:26" ht="30">
      <c r="A10058" s="5">
        <v>6</v>
      </c>
      <c r="B10058" s="106" t="s">
        <v>1079</v>
      </c>
      <c r="C10058" s="271" t="s">
        <v>1078</v>
      </c>
      <c r="D10058" s="5"/>
      <c r="E10058" s="10"/>
      <c r="F10058" s="5">
        <v>1</v>
      </c>
      <c r="G10058" s="6">
        <f t="shared" si="1094"/>
      </c>
      <c r="H10058" s="9">
        <v>1</v>
      </c>
      <c r="I10058" s="58">
        <f t="shared" si="1095"/>
      </c>
      <c r="W10058">
        <f t="shared" si="1090"/>
      </c>
      <c r="X10058">
        <f t="shared" si="1091"/>
      </c>
      <c r="Y10058">
        <f t="shared" si="1092"/>
      </c>
      <c r="Z10058">
        <f t="shared" si="1093"/>
      </c>
    </row>
    <row r="10059" spans="1:26" ht="30">
      <c r="A10059" s="5">
        <v>7</v>
      </c>
      <c r="B10059" s="106" t="s">
        <v>555</v>
      </c>
      <c r="C10059" s="271" t="s">
        <v>728</v>
      </c>
      <c r="D10059" s="5"/>
      <c r="E10059" s="10"/>
      <c r="F10059" s="5">
        <v>1</v>
      </c>
      <c r="G10059" s="6">
        <f t="shared" si="1094"/>
      </c>
      <c r="H10059" s="9">
        <v>1</v>
      </c>
      <c r="I10059" s="58">
        <f t="shared" si="1095"/>
      </c>
      <c r="W10059">
        <f t="shared" si="1090"/>
      </c>
      <c r="X10059">
        <f t="shared" si="1091"/>
      </c>
      <c r="Y10059">
        <f t="shared" si="1092"/>
      </c>
      <c r="Z10059">
        <f t="shared" si="1093"/>
      </c>
    </row>
    <row r="10060" spans="1:26" ht="24">
      <c r="A10060" s="5">
        <v>8</v>
      </c>
      <c r="B10060" s="106" t="s">
        <v>544</v>
      </c>
      <c r="C10060" s="269" t="s">
        <v>726</v>
      </c>
      <c r="D10060" s="5"/>
      <c r="E10060" s="10"/>
      <c r="F10060" s="5">
        <v>1</v>
      </c>
      <c r="G10060" s="6">
        <f t="shared" si="1094"/>
      </c>
      <c r="H10060" s="9">
        <v>1</v>
      </c>
      <c r="I10060" s="58">
        <f t="shared" si="1095"/>
      </c>
      <c r="W10060">
        <f t="shared" si="1090"/>
      </c>
      <c r="X10060">
        <f t="shared" si="1091"/>
      </c>
      <c r="Y10060">
        <f t="shared" si="1092"/>
      </c>
      <c r="Z10060">
        <f t="shared" si="1093"/>
      </c>
    </row>
    <row r="10061" spans="1:26" ht="24">
      <c r="A10061" s="5">
        <v>9</v>
      </c>
      <c r="B10061" s="106" t="s">
        <v>1608</v>
      </c>
      <c r="C10061" s="269" t="s">
        <v>1802</v>
      </c>
      <c r="D10061" s="5"/>
      <c r="E10061" s="10"/>
      <c r="F10061" s="5">
        <v>1</v>
      </c>
      <c r="G10061" s="6">
        <f t="shared" si="1094"/>
      </c>
      <c r="H10061" s="9">
        <v>1</v>
      </c>
      <c r="I10061" s="58">
        <f t="shared" si="1095"/>
      </c>
      <c r="W10061">
        <f t="shared" si="1090"/>
      </c>
      <c r="X10061">
        <f t="shared" si="1091"/>
      </c>
      <c r="Y10061">
        <f t="shared" si="1092"/>
      </c>
      <c r="Z10061">
        <f t="shared" si="1093"/>
      </c>
    </row>
    <row r="10062" spans="1:26">
      <c r="A10062" s="5"/>
      <c r="B10062" s="8" t="s">
        <v>580</v>
      </c>
      <c r="C10062" s="5" t="s">
        <v>581</v>
      </c>
      <c r="D10062" s="5"/>
      <c r="F10062" s="5">
        <v>1</v>
      </c>
      <c r="G10062" s="6">
        <f t="shared" si="1094"/>
      </c>
      <c r="H10062" s="5">
        <v>1</v>
      </c>
      <c r="I10062" s="58">
        <f t="shared" si="1095"/>
      </c>
      <c r="W10062">
        <f t="shared" si="1090"/>
      </c>
      <c r="X10062">
        <f t="shared" si="1091"/>
      </c>
      <c r="Y10062">
        <f t="shared" si="1092"/>
      </c>
      <c r="Z10062">
        <f t="shared" si="1093"/>
      </c>
    </row>
    <row r="10063" spans="1:26">
      <c r="A10063" s="5"/>
      <c r="B10063" s="224"/>
      <c r="C10063" s="15"/>
      <c r="D10063" s="19"/>
      <c r="E10063" s="10"/>
      <c r="F10063" s="5"/>
      <c r="G10063" s="6"/>
      <c r="H10063" s="19"/>
      <c r="I10063" s="102"/>
      <c r="W10063">
        <f t="shared" si="1090"/>
      </c>
      <c r="X10063">
        <f t="shared" si="1091"/>
      </c>
      <c r="Y10063">
        <f t="shared" si="1092"/>
      </c>
      <c r="Z10063">
        <f t="shared" si="1093"/>
      </c>
    </row>
    <row r="10064" spans="1:26">
      <c r="A10064" s="16"/>
      <c r="B10064" s="137"/>
      <c r="C10064" s="96"/>
      <c r="D10064" s="138"/>
      <c r="E10064" s="138"/>
      <c r="F10064" s="5"/>
      <c r="G10064" s="5"/>
      <c r="H10064" s="16"/>
      <c r="I10064" s="102"/>
      <c r="W10064">
        <f t="shared" si="1090"/>
      </c>
      <c r="X10064">
        <f t="shared" si="1091"/>
      </c>
      <c r="Y10064">
        <f t="shared" si="1092"/>
      </c>
      <c r="Z10064">
        <f t="shared" si="1093"/>
      </c>
    </row>
    <row r="10065" spans="1:26">
      <c r="A10065" s="16"/>
      <c r="B10065" s="1568"/>
      <c r="C10065" s="1569"/>
      <c r="D10065" s="16"/>
      <c r="E10065" s="16"/>
      <c r="F10065" s="5"/>
      <c r="G10065" s="5"/>
      <c r="H10065" s="5"/>
      <c r="I10065" s="102"/>
      <c r="W10065">
        <f t="shared" si="1090"/>
      </c>
      <c r="X10065">
        <f t="shared" si="1091"/>
      </c>
      <c r="Y10065">
        <f t="shared" si="1092"/>
      </c>
      <c r="Z10065">
        <f t="shared" si="1093"/>
      </c>
    </row>
    <row r="10066" spans="1:26">
      <c r="A10066" s="139"/>
      <c r="B10066" s="1570"/>
      <c r="C10066" s="1571"/>
      <c r="D10066" s="5"/>
      <c r="E10066" s="5"/>
      <c r="F10066" s="21"/>
      <c r="G10066" s="6"/>
      <c r="H10066" s="5"/>
      <c r="I10066" s="58"/>
      <c r="W10066">
        <f t="shared" si="1090"/>
      </c>
      <c r="X10066">
        <f t="shared" si="1091"/>
      </c>
      <c r="Y10066">
        <f t="shared" si="1092"/>
      </c>
      <c r="Z10066">
        <f t="shared" si="1093"/>
      </c>
    </row>
    <row r="10067" spans="1:26">
      <c r="A10067" s="139"/>
      <c r="B10067" s="1590"/>
      <c r="C10067" s="1591"/>
      <c r="D10067" s="5"/>
      <c r="E10067" s="5"/>
      <c r="F10067" s="21"/>
      <c r="G10067" s="6"/>
      <c r="H10067" s="5"/>
      <c r="I10067" s="58"/>
      <c r="W10067">
        <f t="shared" si="1090"/>
      </c>
      <c r="X10067">
        <f t="shared" si="1091"/>
      </c>
      <c r="Y10067">
        <f t="shared" si="1092"/>
      </c>
      <c r="Z10067">
        <f t="shared" si="1093"/>
      </c>
    </row>
    <row r="10068" spans="1:26">
      <c r="A10068" s="139"/>
      <c r="B10068" s="8"/>
      <c r="C10068" s="5"/>
      <c r="D10068" s="21"/>
      <c r="E10068" s="5"/>
      <c r="F10068" s="21"/>
      <c r="G10068" s="6"/>
      <c r="H10068" s="5"/>
      <c r="I10068" s="58"/>
      <c r="W10068">
        <f t="shared" si="1090"/>
      </c>
      <c r="X10068">
        <f t="shared" si="1091"/>
      </c>
      <c r="Y10068">
        <f t="shared" si="1092"/>
      </c>
      <c r="Z10068">
        <f t="shared" si="1093"/>
      </c>
    </row>
    <row r="10069" spans="1:26" ht="15.75" thickBot="1">
      <c r="A10069" s="33"/>
      <c r="B10069" s="10"/>
      <c r="C10069" s="10"/>
      <c r="D10069" s="109"/>
      <c r="E10069" s="109"/>
      <c r="F10069" s="109"/>
      <c r="G10069" s="109"/>
      <c r="H10069" s="109"/>
      <c r="I10069" s="110"/>
      <c r="W10069">
        <f t="shared" si="1090"/>
      </c>
      <c r="X10069">
        <f t="shared" si="1091"/>
      </c>
      <c r="Y10069">
        <f t="shared" si="1092"/>
      </c>
      <c r="Z10069">
        <f t="shared" si="1093"/>
      </c>
    </row>
    <row r="10070" spans="1:26">
      <c r="A10070" s="33"/>
      <c r="B10070" s="10"/>
      <c r="C10070" s="10"/>
      <c r="D10070" s="91"/>
      <c r="E10070" s="91"/>
      <c r="F10070" s="91"/>
      <c r="G10070" s="92" t="s">
        <v>19</v>
      </c>
      <c r="H10070" s="91"/>
      <c r="I10070" s="111">
        <f>SUM(I10052:I10069)</f>
      </c>
      <c r="W10070">
        <f t="shared" si="1090"/>
      </c>
      <c r="X10070">
        <f t="shared" si="1091"/>
      </c>
      <c r="Y10070">
        <f t="shared" si="1092"/>
      </c>
      <c r="Z10070">
        <f t="shared" si="1093"/>
      </c>
    </row>
    <row r="10071" spans="1:26">
      <c r="A10071" s="149"/>
      <c r="B10071" s="69"/>
      <c r="C10071" s="69" t="s">
        <v>932</v>
      </c>
      <c r="D10071" s="69"/>
      <c r="E10071" s="69"/>
      <c r="F10071" s="69"/>
      <c r="G10071" s="69"/>
      <c r="H10071" s="112"/>
      <c r="I10071" s="61"/>
      <c r="W10071">
        <f t="shared" si="1090"/>
      </c>
      <c r="X10071">
        <f t="shared" si="1091"/>
      </c>
      <c r="Y10071">
        <f t="shared" si="1092"/>
      </c>
      <c r="Z10071">
        <f t="shared" si="1093"/>
      </c>
    </row>
    <row r="10072" spans="1:26">
      <c r="A10072" s="33"/>
      <c r="B10072" s="10"/>
      <c r="C10072" s="10"/>
      <c r="D10072" s="10"/>
      <c r="E10072" s="10"/>
      <c r="F10072" s="10"/>
      <c r="G10072" s="10"/>
      <c r="H10072" s="10"/>
      <c r="I10072" s="140"/>
      <c r="W10072">
        <f t="shared" si="1090"/>
      </c>
      <c r="X10072">
        <f t="shared" si="1091"/>
      </c>
      <c r="Y10072">
        <f t="shared" si="1092"/>
      </c>
      <c r="Z10072">
        <f t="shared" si="1093"/>
      </c>
    </row>
    <row r="10073" spans="1:26" ht="15.75" thickBot="1">
      <c r="A10073" s="33"/>
      <c r="B10073" s="11" t="s">
        <v>20</v>
      </c>
      <c r="C10073" s="35"/>
      <c r="D10073" s="35"/>
      <c r="E10073" s="35"/>
      <c r="F10073" s="35"/>
      <c r="G10073" s="35"/>
      <c r="H10073" s="35"/>
      <c r="I10073" s="36"/>
      <c r="W10073">
        <f t="shared" si="1090"/>
      </c>
      <c r="X10073">
        <f t="shared" si="1091"/>
      </c>
      <c r="Y10073">
        <f t="shared" si="1092"/>
      </c>
      <c r="Z10073">
        <f t="shared" si="1093"/>
      </c>
    </row>
    <row r="10074" spans="1:26" ht="15.75" thickBot="1">
      <c r="A10074" s="37"/>
      <c r="B10074" s="38"/>
      <c r="C10074" s="39" t="s">
        <v>21</v>
      </c>
      <c r="D10074" s="40">
        <f>SUM(D10052:D10073)</f>
      </c>
      <c r="E10074" s="41" t="s">
        <v>360</v>
      </c>
      <c r="F10074" s="40">
        <f>SUM(F10052:F10073)</f>
      </c>
      <c r="G10074" s="40">
        <f>SUM(G10052:G10073)</f>
      </c>
      <c r="H10074" s="41">
        <f>+SUMPRODUCT(H10052:H10069,F10052:F10069)</f>
      </c>
      <c r="I10074" s="43">
        <f>SUM(I10070:I10073)</f>
      </c>
      <c r="W10074">
        <f t="shared" si="1090"/>
      </c>
      <c r="X10074">
        <f t="shared" si="1091"/>
      </c>
      <c r="Y10074">
        <f t="shared" si="1092"/>
      </c>
      <c r="Z10074">
        <f t="shared" si="1093"/>
      </c>
    </row>
    <row r="10075" spans="1:26" ht="15.75" thickBot="1">
      <c r="A10075" s="44"/>
      <c r="B10075" s="116"/>
      <c r="C10075" s="45"/>
      <c r="D10075" s="45"/>
      <c r="E10075" s="45"/>
      <c r="F10075" s="45"/>
      <c r="G10075" s="45"/>
      <c r="H10075" s="45"/>
      <c r="I10075" s="47"/>
      <c r="W10075">
        <f t="shared" si="1090"/>
      </c>
      <c r="X10075">
        <f t="shared" si="1091"/>
      </c>
      <c r="Y10075">
        <f t="shared" si="1092"/>
      </c>
      <c r="Z10075">
        <f t="shared" si="1093"/>
      </c>
    </row>
    <row r="10076" spans="1:26">
      <c r="A10076" s="12" t="s">
        <v>315</v>
      </c>
      <c r="B10076" s="12"/>
      <c r="C10076" s="12"/>
      <c r="D10076" s="13"/>
      <c r="E10076" s="14"/>
      <c r="F10076" s="14"/>
      <c r="G10076" s="14"/>
      <c r="H10076" s="2"/>
      <c r="I10076" s="12"/>
      <c r="W10076">
        <f t="shared" si="1090"/>
      </c>
      <c r="X10076">
        <f t="shared" si="1091"/>
      </c>
      <c r="Y10076">
        <f t="shared" si="1092"/>
      </c>
      <c r="Z10076">
        <f t="shared" si="1093"/>
      </c>
    </row>
    <row r="10077" spans="1:26">
      <c r="W10077">
        <f t="shared" si="1090"/>
      </c>
      <c r="X10077">
        <f t="shared" si="1091"/>
      </c>
      <c r="Y10077">
        <f t="shared" si="1092"/>
      </c>
      <c r="Z10077">
        <f t="shared" si="1093"/>
      </c>
    </row>
    <row r="10078" spans="1:26">
      <c r="W10078">
        <f t="shared" si="1090"/>
      </c>
      <c r="X10078">
        <f t="shared" si="1091"/>
      </c>
      <c r="Y10078">
        <f t="shared" si="1092"/>
      </c>
      <c r="Z10078">
        <f t="shared" si="1093"/>
      </c>
    </row>
    <row r="10079" spans="1:26">
      <c r="W10079">
        <f t="shared" si="1090"/>
      </c>
      <c r="X10079">
        <f t="shared" si="1091"/>
      </c>
      <c r="Y10079">
        <f t="shared" si="1092"/>
      </c>
      <c r="Z10079">
        <f t="shared" si="1093"/>
      </c>
    </row>
    <row r="10080" spans="1:26">
      <c r="W10080">
        <f t="shared" si="1090"/>
      </c>
      <c r="X10080">
        <f t="shared" si="1091"/>
      </c>
      <c r="Y10080">
        <f t="shared" si="1092"/>
      </c>
      <c r="Z10080">
        <f t="shared" si="1093"/>
      </c>
    </row>
    <row r="10081" spans="1:26">
      <c r="W10081">
        <f t="shared" si="1090"/>
      </c>
      <c r="X10081">
        <f t="shared" si="1091"/>
      </c>
      <c r="Y10081">
        <f t="shared" si="1092"/>
      </c>
      <c r="Z10081">
        <f t="shared" si="1093"/>
      </c>
    </row>
    <row r="10082" spans="1:26">
      <c r="A10082" s="1562" t="s">
        <v>0</v>
      </c>
      <c r="B10082" s="1562"/>
      <c r="C10082" s="1562"/>
      <c r="D10082" s="1562"/>
      <c r="E10082" s="1562"/>
      <c r="F10082" s="1562"/>
      <c r="G10082" s="1562"/>
      <c r="H10082" s="1562"/>
      <c r="I10082" s="1562"/>
      <c r="W10082">
        <f t="shared" si="1090"/>
      </c>
      <c r="X10082">
        <f t="shared" si="1091"/>
      </c>
      <c r="Y10082">
        <f t="shared" si="1092"/>
      </c>
      <c r="Z10082">
        <f t="shared" si="1093"/>
      </c>
    </row>
    <row r="10083" spans="1:26">
      <c r="W10083">
        <f t="shared" si="1090"/>
      </c>
      <c r="X10083">
        <f t="shared" si="1091"/>
      </c>
      <c r="Y10083">
        <f t="shared" si="1092"/>
      </c>
      <c r="Z10083">
        <f t="shared" si="1093"/>
      </c>
    </row>
    <row r="10084" spans="1:26">
      <c r="A10084" s="1" t="s">
        <v>1</v>
      </c>
      <c r="B10084" s="161"/>
      <c r="C10084" s="161"/>
      <c r="D10084" s="161"/>
      <c r="E10084" s="161"/>
      <c r="G10084" s="495" t="s">
        <v>2</v>
      </c>
      <c r="H10084" s="3" t="s">
        <v>2127</v>
      </c>
      <c r="I10084" s="161"/>
      <c r="W10084">
        <f t="shared" si="1090"/>
      </c>
      <c r="X10084">
        <f t="shared" si="1091"/>
      </c>
      <c r="Y10084">
        <f t="shared" si="1092"/>
      </c>
      <c r="Z10084">
        <f t="shared" si="1093"/>
      </c>
    </row>
    <row r="10085" spans="1:26">
      <c r="A10085" s="1" t="inlineStr">
        <is>
          <t>Dealer-007</t>
        </is>
      </c>
      <c r="B10085" s="161"/>
      <c r="C10085" s="161"/>
      <c r="D10085" s="161"/>
      <c r="E10085" s="161"/>
      <c r="F10085" s="4"/>
      <c r="G10085" s="495" t="s">
        <v>1440</v>
      </c>
      <c r="H10085" s="1" t="s">
        <v>2126</v>
      </c>
      <c r="I10085" s="161"/>
      <c r="W10085">
        <f t="shared" si="1090"/>
      </c>
      <c r="X10085">
        <f t="shared" si="1091"/>
      </c>
      <c r="Y10085">
        <f t="shared" si="1092"/>
      </c>
      <c r="Z10085">
        <f t="shared" si="1093"/>
      </c>
    </row>
    <row r="10086" spans="1:26">
      <c r="A10086" s="161" t="inlineStr">
        <is>
          <t>Address line (redacted)</t>
        </is>
      </c>
      <c r="B10086" s="1"/>
      <c r="C10086" s="161"/>
      <c r="D10086" s="161"/>
      <c r="E10086" s="161"/>
      <c r="F10086" s="161"/>
      <c r="G10086" s="161"/>
      <c r="H10086" s="161"/>
      <c r="I10086" s="161"/>
      <c r="W10086">
        <f t="shared" si="1090"/>
      </c>
      <c r="X10086">
        <f t="shared" si="1091"/>
      </c>
      <c r="Y10086">
        <f t="shared" si="1092"/>
      </c>
      <c r="Z10086">
        <f t="shared" si="1093"/>
      </c>
    </row>
    <row r="10087" spans="1:26">
      <c r="A10087" s="1" t="inlineStr">
        <is>
          <t>Address line (redacted)</t>
        </is>
      </c>
      <c r="B10087" s="1"/>
      <c r="C10087" s="1"/>
      <c r="D10087" s="161"/>
      <c r="E10087" s="161"/>
      <c r="F10087" s="161"/>
      <c r="G10087" s="161"/>
      <c r="H10087" s="161"/>
      <c r="I10087" s="161"/>
      <c r="W10087">
        <f t="shared" si="1090"/>
      </c>
      <c r="X10087">
        <f t="shared" si="1091"/>
      </c>
      <c r="Y10087">
        <f t="shared" si="1092"/>
      </c>
      <c r="Z10087">
        <f t="shared" si="1093"/>
      </c>
    </row>
    <row r="10088" spans="1:26">
      <c r="A10088" s="1" t="inlineStr">
        <is>
          <t>Address line (redacted)</t>
        </is>
      </c>
      <c r="B10088" s="1"/>
      <c r="C10088" s="161"/>
      <c r="D10088" s="161"/>
      <c r="E10088" s="161"/>
      <c r="F10088" s="161"/>
      <c r="G10088" s="161"/>
      <c r="H10088" s="161"/>
      <c r="I10088" s="161"/>
      <c r="W10088">
        <f t="shared" si="1090"/>
      </c>
      <c r="X10088">
        <f t="shared" si="1091"/>
      </c>
      <c r="Y10088">
        <f t="shared" si="1092"/>
      </c>
      <c r="Z10088">
        <f t="shared" si="1093"/>
      </c>
    </row>
    <row r="10089" spans="1:26">
      <c r="A10089" s="12" t="s">
        <v>4</v>
      </c>
      <c r="B10089" s="195" t="inlineStr">
        <is>
          <t>GSTIN-MASKED</t>
        </is>
      </c>
      <c r="C10089" s="161"/>
      <c r="D10089" s="196"/>
      <c r="E10089" s="196"/>
      <c r="F10089" s="196"/>
      <c r="G10089" s="196"/>
      <c r="H10089" s="196"/>
      <c r="I10089" s="161"/>
      <c r="W10089">
        <f t="shared" si="1090"/>
      </c>
      <c r="X10089">
        <f t="shared" si="1091"/>
      </c>
      <c r="Y10089">
        <f t="shared" si="1092"/>
      </c>
      <c r="Z10089">
        <f t="shared" si="1093"/>
      </c>
    </row>
    <row r="10090" spans="1:26">
      <c r="B10090" s="1"/>
      <c r="D10090" s="197"/>
      <c r="E10090" s="197"/>
      <c r="F10090" s="197"/>
      <c r="G10090" s="197"/>
      <c r="H10090" s="197"/>
      <c r="W10090">
        <f t="shared" si="1090"/>
      </c>
      <c r="X10090">
        <f t="shared" si="1091"/>
      </c>
      <c r="Y10090">
        <f t="shared" si="1092"/>
      </c>
      <c r="Z10090">
        <f t="shared" si="1093"/>
      </c>
    </row>
    <row r="10091" spans="1:26">
      <c r="A10091" s="1" t="s">
        <v>5</v>
      </c>
      <c r="D10091" s="197"/>
      <c r="E10091" s="197"/>
      <c r="F10091" s="197"/>
      <c r="G10091" s="197"/>
      <c r="H10091" s="197"/>
      <c r="W10091">
        <f t="shared" si="1090"/>
      </c>
      <c r="X10091">
        <f t="shared" si="1091"/>
      </c>
      <c r="Y10091">
        <f t="shared" si="1092"/>
      </c>
      <c r="Z10091">
        <f t="shared" si="1093"/>
      </c>
    </row>
    <row r="10092" spans="1:26">
      <c r="A10092" s="1" t="s">
        <v>6</v>
      </c>
      <c r="D10092" s="197"/>
      <c r="E10092" s="197"/>
      <c r="F10092" s="197"/>
      <c r="G10092" s="197"/>
      <c r="H10092" s="197"/>
      <c r="W10092">
        <f t="shared" si="1090"/>
      </c>
      <c r="X10092">
        <f t="shared" si="1091"/>
      </c>
      <c r="Y10092">
        <f t="shared" si="1092"/>
      </c>
      <c r="Z10092">
        <f t="shared" si="1093"/>
      </c>
    </row>
    <row r="10093" spans="1:26" ht="15.75" thickBot="1">
      <c r="A10093" s="1" t="s">
        <v>7</v>
      </c>
      <c r="W10093">
        <f t="shared" si="1090"/>
      </c>
      <c r="X10093">
        <f t="shared" si="1091"/>
      </c>
      <c r="Y10093">
        <f t="shared" si="1092"/>
      </c>
      <c r="Z10093">
        <f t="shared" si="1093"/>
      </c>
    </row>
    <row r="10094" spans="1:26" ht="24">
      <c r="A10094" s="198" t="s">
        <v>8</v>
      </c>
      <c r="B10094" s="199" t="s">
        <v>9</v>
      </c>
      <c r="C10094" s="199" t="s">
        <v>10</v>
      </c>
      <c r="D10094" s="200" t="s">
        <v>11</v>
      </c>
      <c r="E10094" s="200" t="s">
        <v>12</v>
      </c>
      <c r="F10094" s="200" t="s">
        <v>13</v>
      </c>
      <c r="G10094" s="200" t="s">
        <v>14</v>
      </c>
      <c r="H10094" s="201" t="s">
        <v>15</v>
      </c>
      <c r="I10094" s="202" t="s">
        <v>16</v>
      </c>
      <c r="W10094">
        <f t="shared" si="1090"/>
      </c>
      <c r="X10094">
        <f t="shared" si="1091"/>
      </c>
      <c r="Y10094">
        <f t="shared" si="1092"/>
      </c>
      <c r="Z10094">
        <f t="shared" si="1093"/>
      </c>
    </row>
    <row r="10095" spans="1:26">
      <c r="A10095" s="5"/>
      <c r="B10095" s="1564" t="s">
        <v>17</v>
      </c>
      <c r="C10095" s="1565"/>
      <c r="D10095" s="5"/>
      <c r="E10095" s="5"/>
      <c r="F10095" s="16"/>
      <c r="G10095" s="6"/>
      <c r="H10095" s="9"/>
      <c r="I10095" s="58"/>
      <c r="W10095">
        <f t="shared" si="1090"/>
      </c>
      <c r="X10095">
        <f t="shared" si="1091"/>
      </c>
      <c r="Y10095">
        <f t="shared" si="1092"/>
      </c>
      <c r="Z10095">
        <f t="shared" si="1093"/>
      </c>
    </row>
    <row r="10096" spans="1:26">
      <c r="A10096" s="5">
        <v>1</v>
      </c>
      <c r="B10096" s="8" t="s">
        <v>602</v>
      </c>
      <c r="C10096" s="5" t="s">
        <v>603</v>
      </c>
      <c r="D10096" s="5">
        <v>2</v>
      </c>
      <c r="E10096" s="5">
        <v>1</v>
      </c>
      <c r="F10096" s="16">
        <v>2</v>
      </c>
      <c r="G10096" s="578">
        <f>+F10096</f>
      </c>
      <c r="H10096" s="5">
        <v>1</v>
      </c>
      <c r="I10096" s="58">
        <f>+H10096*G10096</f>
      </c>
      <c r="J10096">
        <v>112</v>
      </c>
      <c r="K10096">
        <f>+H10096-J10096</f>
      </c>
      <c r="L10096">
        <f>+K10096*G10096</f>
      </c>
      <c r="W10096">
        <f t="shared" si="1090"/>
      </c>
      <c r="X10096">
        <f t="shared" si="1091"/>
      </c>
      <c r="Y10096">
        <f t="shared" si="1092"/>
      </c>
      <c r="Z10096">
        <f t="shared" si="1093"/>
      </c>
    </row>
    <row r="10097" spans="1:26">
      <c r="A10097" s="5">
        <v>2</v>
      </c>
      <c r="B10097" s="8" t="s">
        <v>456</v>
      </c>
      <c r="C10097" s="5" t="s">
        <v>455</v>
      </c>
      <c r="D10097" s="5">
        <v>2</v>
      </c>
      <c r="E10097" s="5">
        <v>5</v>
      </c>
      <c r="F10097" s="16">
        <f>+E10097*D10097</f>
      </c>
      <c r="G10097" s="578">
        <f>+E10097*D10097</f>
      </c>
      <c r="H10097" s="5">
        <v>1</v>
      </c>
      <c r="I10097" s="58">
        <f>+H10097*G10097</f>
      </c>
      <c r="J10097">
        <v>112</v>
      </c>
      <c r="K10097">
        <f>+H10097-J10097</f>
      </c>
      <c r="L10097">
        <f>+K10097*G10097</f>
      </c>
      <c r="W10097">
        <f t="shared" si="1090"/>
      </c>
      <c r="X10097">
        <f t="shared" si="1091"/>
      </c>
      <c r="Y10097">
        <f t="shared" si="1092"/>
      </c>
      <c r="Z10097">
        <f t="shared" si="1093"/>
      </c>
    </row>
    <row r="10098" spans="1:26">
      <c r="A10098" s="5">
        <v>3</v>
      </c>
      <c r="B10098" s="8" t="s">
        <v>488</v>
      </c>
      <c r="C10098" s="5" t="s">
        <v>506</v>
      </c>
      <c r="D10098" s="5">
        <v>1</v>
      </c>
      <c r="E10098" s="5">
        <v>5</v>
      </c>
      <c r="F10098" s="16">
        <f>+E10098*D10098</f>
      </c>
      <c r="G10098" s="578">
        <f>+E10098*D10098</f>
      </c>
      <c r="H10098" s="5">
        <v>1</v>
      </c>
      <c r="I10098" s="58">
        <f>+H10098*G10098</f>
      </c>
      <c r="J10098">
        <v>112</v>
      </c>
      <c r="K10098">
        <f>+H10098-J10098</f>
      </c>
      <c r="L10098">
        <f>+K10098*G10098</f>
      </c>
      <c r="W10098">
        <f t="shared" si="1090"/>
      </c>
      <c r="X10098">
        <f t="shared" si="1091"/>
      </c>
      <c r="Y10098">
        <f t="shared" si="1092"/>
      </c>
      <c r="Z10098">
        <f t="shared" si="1093"/>
      </c>
    </row>
    <row r="10099" spans="1:26">
      <c r="A10099" s="5">
        <v>4</v>
      </c>
      <c r="B10099" s="8" t="s">
        <v>748</v>
      </c>
      <c r="C10099" s="5" t="s">
        <v>362</v>
      </c>
      <c r="D10099" s="5">
        <v>1</v>
      </c>
      <c r="E10099" s="5">
        <v>5</v>
      </c>
      <c r="F10099" s="16">
        <f>+E10099*D10099</f>
      </c>
      <c r="G10099" s="578">
        <f>+E10099*D10099</f>
      </c>
      <c r="H10099" s="5">
        <v>1</v>
      </c>
      <c r="I10099" s="58">
        <f>+H10099*G10099</f>
      </c>
      <c r="J10099">
        <v>112</v>
      </c>
      <c r="K10099">
        <f>+H10099-J10099</f>
      </c>
      <c r="L10099">
        <f>+K10099*G10099</f>
      </c>
      <c r="W10099">
        <f t="shared" si="1090"/>
      </c>
      <c r="X10099">
        <f t="shared" si="1091"/>
      </c>
      <c r="Y10099">
        <f t="shared" si="1092"/>
      </c>
      <c r="Z10099">
        <f t="shared" si="1093"/>
      </c>
    </row>
    <row r="10100" spans="1:26">
      <c r="A10100" s="5"/>
      <c r="B10100" s="1564" t="s">
        <v>18</v>
      </c>
      <c r="C10100" s="1565"/>
      <c r="D10100" s="5"/>
      <c r="E10100" s="5"/>
      <c r="F10100" s="16"/>
      <c r="G10100" s="6"/>
      <c r="H10100" s="16"/>
      <c r="I10100" s="58"/>
      <c r="W10100">
        <f t="shared" si="1090"/>
      </c>
      <c r="X10100">
        <f t="shared" si="1091"/>
      </c>
      <c r="Y10100">
        <f t="shared" si="1092"/>
      </c>
      <c r="Z10100">
        <f t="shared" si="1093"/>
      </c>
    </row>
    <row r="10101" spans="1:26">
      <c r="A10101" s="5">
        <v>3</v>
      </c>
      <c r="B10101" s="128" t="s">
        <v>1412</v>
      </c>
      <c r="C10101" s="9" t="s">
        <v>1411</v>
      </c>
      <c r="D10101" s="5">
        <v>1</v>
      </c>
      <c r="E10101" s="5">
        <v>4</v>
      </c>
      <c r="F10101" s="16">
        <f>+E10101*D10101</f>
      </c>
      <c r="G10101" s="578">
        <f>+E10101*D10101</f>
      </c>
      <c r="H10101" s="9">
        <v>1</v>
      </c>
      <c r="I10101" s="58">
        <f>+H10101*G10101</f>
      </c>
      <c r="J10101">
        <v>112</v>
      </c>
      <c r="K10101">
        <f>+H10101-J10101</f>
      </c>
      <c r="L10101">
        <f>+K10101*G10101</f>
      </c>
      <c r="W10101">
        <f t="shared" si="1090"/>
      </c>
      <c r="X10101">
        <f t="shared" si="1091"/>
      </c>
      <c r="Y10101">
        <f t="shared" si="1092"/>
      </c>
      <c r="Z10101">
        <f t="shared" si="1093"/>
      </c>
    </row>
    <row r="10102" spans="1:26">
      <c r="A10102" s="5"/>
      <c r="B10102" s="128"/>
      <c r="C10102" s="101"/>
      <c r="D10102" s="5"/>
      <c r="E10102" s="5"/>
      <c r="F10102" s="16"/>
      <c r="G10102" s="6"/>
      <c r="H10102" s="9"/>
      <c r="I10102" s="58"/>
      <c r="W10102">
        <f t="shared" si="1090"/>
      </c>
      <c r="X10102">
        <f t="shared" si="1091"/>
      </c>
      <c r="Y10102">
        <f t="shared" si="1092"/>
      </c>
      <c r="Z10102">
        <f t="shared" si="1093"/>
      </c>
    </row>
    <row r="10103" spans="1:26">
      <c r="A10103" s="5"/>
      <c r="B10103" s="95"/>
      <c r="C10103" s="101"/>
      <c r="D10103" s="5"/>
      <c r="E10103" s="5"/>
      <c r="F10103" s="16"/>
      <c r="G10103" s="6"/>
      <c r="H10103" s="16"/>
      <c r="I10103" s="58"/>
      <c r="W10103">
        <f t="shared" si="1090"/>
      </c>
      <c r="X10103">
        <f t="shared" si="1091"/>
      </c>
      <c r="Y10103">
        <f t="shared" si="1092"/>
      </c>
      <c r="Z10103">
        <f t="shared" si="1093"/>
      </c>
    </row>
    <row r="10104" spans="1:26">
      <c r="A10104" s="5"/>
      <c r="B10104" s="95"/>
      <c r="C10104" s="101"/>
      <c r="D10104" s="5"/>
      <c r="E10104" s="5"/>
      <c r="F10104" s="16"/>
      <c r="G10104" s="6"/>
      <c r="H10104" s="16"/>
      <c r="I10104" s="58"/>
      <c r="W10104">
        <f t="shared" si="1090"/>
      </c>
      <c r="X10104">
        <f t="shared" si="1091"/>
      </c>
      <c r="Y10104">
        <f t="shared" si="1092"/>
      </c>
      <c r="Z10104">
        <f t="shared" si="1093"/>
      </c>
    </row>
    <row r="10105" spans="1:26">
      <c r="A10105" s="5"/>
      <c r="B10105" s="8"/>
      <c r="C10105" s="5"/>
      <c r="D10105" s="5"/>
      <c r="E10105" s="16"/>
      <c r="F10105" s="16"/>
      <c r="G10105" s="6"/>
      <c r="H10105" s="16"/>
      <c r="I10105" s="58"/>
      <c r="W10105">
        <f t="shared" si="1090"/>
      </c>
      <c r="X10105">
        <f t="shared" si="1091"/>
      </c>
      <c r="Y10105">
        <f t="shared" si="1092"/>
      </c>
      <c r="Z10105">
        <f t="shared" si="1093"/>
      </c>
    </row>
    <row r="10106" spans="1:26">
      <c r="A10106" s="147"/>
      <c r="B10106" s="224"/>
      <c r="C10106" s="542"/>
      <c r="D10106" s="316"/>
      <c r="E10106" s="316"/>
      <c r="F10106" s="209"/>
      <c r="G10106" s="210"/>
      <c r="H10106" s="543"/>
      <c r="I10106" s="544"/>
      <c r="W10106">
        <f t="shared" si="1090"/>
      </c>
      <c r="X10106">
        <f t="shared" si="1091"/>
      </c>
      <c r="Y10106">
        <f t="shared" si="1092"/>
      </c>
      <c r="Z10106">
        <f t="shared" si="1093"/>
      </c>
    </row>
    <row r="10107" spans="1:26">
      <c r="A10107" s="147"/>
      <c r="B10107" s="224"/>
      <c r="C10107" s="542"/>
      <c r="D10107" s="316"/>
      <c r="E10107" s="316"/>
      <c r="F10107" s="209"/>
      <c r="G10107" s="210"/>
      <c r="H10107" s="543"/>
      <c r="I10107" s="544"/>
      <c r="W10107">
        <f t="shared" si="1090"/>
      </c>
      <c r="X10107">
        <f t="shared" si="1091"/>
      </c>
      <c r="Y10107">
        <f t="shared" si="1092"/>
      </c>
      <c r="Z10107">
        <f t="shared" si="1093"/>
      </c>
    </row>
    <row r="10108" spans="1:26">
      <c r="A10108" s="147"/>
      <c r="B10108" s="224"/>
      <c r="C10108" s="542"/>
      <c r="D10108" s="316"/>
      <c r="E10108" s="316"/>
      <c r="F10108" s="209"/>
      <c r="G10108" s="210"/>
      <c r="H10108" s="543"/>
      <c r="I10108" s="544"/>
      <c r="W10108">
        <f t="shared" si="1090"/>
      </c>
      <c r="X10108">
        <f t="shared" si="1091"/>
      </c>
      <c r="Y10108">
        <f t="shared" si="1092"/>
      </c>
      <c r="Z10108">
        <f t="shared" si="1093"/>
      </c>
    </row>
    <row r="10109" spans="1:26">
      <c r="A10109" s="147"/>
      <c r="B10109" s="224"/>
      <c r="C10109" s="542"/>
      <c r="D10109" s="316"/>
      <c r="E10109" s="316"/>
      <c r="F10109" s="209"/>
      <c r="G10109" s="210"/>
      <c r="H10109" s="543"/>
      <c r="I10109" s="544"/>
      <c r="W10109">
        <f t="shared" si="1090"/>
      </c>
      <c r="X10109">
        <f t="shared" si="1091"/>
      </c>
      <c r="Y10109">
        <f t="shared" si="1092"/>
      </c>
      <c r="Z10109">
        <f t="shared" si="1093"/>
      </c>
    </row>
    <row r="10110" spans="1:26" ht="21.75" thickBot="1">
      <c r="A10110" s="33"/>
      <c r="B10110" s="212"/>
      <c r="C10110" s="213"/>
      <c r="D10110" s="214"/>
      <c r="E10110" s="214"/>
      <c r="F10110" s="214"/>
      <c r="G10110" s="214"/>
      <c r="H10110" s="214"/>
      <c r="I10110" s="215"/>
      <c r="W10110">
        <f t="shared" si="1090"/>
      </c>
      <c r="X10110">
        <f t="shared" si="1091"/>
      </c>
      <c r="Y10110">
        <f t="shared" si="1092"/>
      </c>
      <c r="Z10110">
        <f t="shared" si="1093"/>
      </c>
    </row>
    <row r="10111" spans="1:26" ht="21">
      <c r="A10111" s="33"/>
      <c r="B10111" s="216"/>
      <c r="C10111" s="217"/>
      <c r="D10111" s="218"/>
      <c r="E10111" s="218"/>
      <c r="F10111" s="218"/>
      <c r="G10111" s="219" t="s">
        <v>19</v>
      </c>
      <c r="H10111" s="218"/>
      <c r="I10111" s="220">
        <f>SUM(I10095:I10110)</f>
      </c>
      <c r="L10111">
        <f>SUM(L10095:L10110)</f>
      </c>
      <c r="W10111">
        <f t="shared" si="1090"/>
      </c>
      <c r="X10111">
        <f t="shared" si="1091"/>
      </c>
      <c r="Y10111">
        <f t="shared" si="1092"/>
      </c>
      <c r="Z10111">
        <f t="shared" si="1093"/>
      </c>
    </row>
    <row r="10112" spans="1:26" ht="14.25" customHeight="1">
      <c r="A10112" s="33"/>
      <c r="B10112" s="216"/>
      <c r="C10112" s="69"/>
      <c r="D10112" s="91"/>
      <c r="E10112" s="91"/>
      <c r="F10112" s="91"/>
      <c r="G10112" s="92"/>
      <c r="H10112" s="91"/>
      <c r="I10112" s="155"/>
      <c r="W10112">
        <f t="shared" si="1090"/>
      </c>
      <c r="X10112">
        <f t="shared" si="1091"/>
      </c>
      <c r="Y10112">
        <f t="shared" si="1092"/>
      </c>
      <c r="Z10112">
        <f t="shared" si="1093"/>
      </c>
    </row>
    <row r="10113" spans="1:26">
      <c r="A10113" s="221"/>
      <c r="B10113" s="222"/>
      <c r="C10113" s="154" t="s">
        <v>408</v>
      </c>
      <c r="D10113" s="154"/>
      <c r="E10113" s="154"/>
      <c r="F10113" s="154"/>
      <c r="G10113" s="154"/>
      <c r="H10113" s="223">
        <v>1</v>
      </c>
      <c r="I10113" s="155">
        <f>+L10111*H10113</f>
      </c>
      <c r="W10113">
        <f t="shared" si="1090"/>
      </c>
      <c r="X10113">
        <f t="shared" si="1091"/>
      </c>
      <c r="Y10113">
        <f t="shared" si="1092"/>
      </c>
      <c r="Z10113">
        <f t="shared" si="1093"/>
      </c>
    </row>
    <row r="10114" spans="1:26">
      <c r="A10114" s="33"/>
      <c r="B10114" s="10"/>
      <c r="C10114" s="10"/>
      <c r="D10114" s="10"/>
      <c r="E10114" s="10"/>
      <c r="F10114" s="10"/>
      <c r="G10114" s="10"/>
      <c r="H10114" s="10"/>
      <c r="I10114" s="140"/>
      <c r="W10114">
        <f t="shared" si="1090"/>
      </c>
      <c r="X10114">
        <f t="shared" si="1091"/>
      </c>
      <c r="Y10114">
        <f t="shared" si="1092"/>
      </c>
      <c r="Z10114">
        <f t="shared" si="1093"/>
      </c>
    </row>
    <row r="10115" spans="1:26" ht="15.75" thickBot="1">
      <c r="A10115" s="33"/>
      <c r="B10115" s="11" t="s">
        <v>20</v>
      </c>
      <c r="C10115" s="35"/>
      <c r="D10115" s="35"/>
      <c r="E10115" s="35"/>
      <c r="F10115" s="35"/>
      <c r="G10115" s="35"/>
      <c r="H10115" s="35"/>
      <c r="I10115" s="36"/>
      <c r="W10115">
        <f t="shared" si="1090"/>
      </c>
      <c r="X10115">
        <f t="shared" si="1091"/>
      </c>
      <c r="Y10115">
        <f t="shared" si="1092"/>
      </c>
      <c r="Z10115">
        <f t="shared" si="1093"/>
      </c>
    </row>
    <row r="10116" spans="1:26" ht="15.75" thickBot="1">
      <c r="A10116" s="37"/>
      <c r="B10116" s="11" t="s">
        <v>409</v>
      </c>
      <c r="C10116" s="39" t="s">
        <v>21</v>
      </c>
      <c r="D10116" s="40">
        <f>SUM(D10095:D10115)</f>
      </c>
      <c r="E10116" s="41">
        <f>IF(H10116=I10116,"OK","NO")</f>
      </c>
      <c r="F10116" s="40">
        <f>SUM(F10095:F10115)</f>
      </c>
      <c r="G10116" s="40">
        <f>SUM(G10095:G10115)</f>
      </c>
      <c r="H10116" s="41">
        <f>SUMPRODUCT(F10095:F10110,H10095:H10110)</f>
      </c>
      <c r="I10116" s="43">
        <f>SUMPRODUCT(I10111-I10112-I10113)</f>
      </c>
      <c r="W10116">
        <f t="shared" ref="W10116:W10179" si="1096">IF(LEFT($H10116&amp;"",5)="2019-",$H10116,W10115)</f>
      </c>
      <c r="X10116">
        <f t="shared" ref="X10116:X10179" si="1097">IF($W10116="",0,IF(COUNTIF($AB$2:$AB$80,$W10116)&gt;0,1,0))</f>
      </c>
      <c r="Y10116">
        <f t="shared" ref="Y10116:Y10179" si="1098">IF($C10116="","",UPPER(TRIM(IFERROR(LEFT($C10116&amp;"",FIND("/",$C10116&amp;"")-1),$C10116&amp;""))))</f>
      </c>
      <c r="Z10116">
        <f t="shared" ref="Z10116:Z10179" si="1099">IFERROR(IF(ISNUMBER($G10116),$G10116,0),0)</f>
      </c>
    </row>
    <row r="10117" spans="1:26" ht="15.75" thickBot="1">
      <c r="A10117" s="44"/>
      <c r="B10117" s="116"/>
      <c r="C10117" s="45"/>
      <c r="D10117" s="45"/>
      <c r="E10117" s="45"/>
      <c r="F10117" s="45"/>
      <c r="G10117" s="45"/>
      <c r="H10117" s="45"/>
      <c r="I10117" s="47"/>
      <c r="W10117">
        <f t="shared" si="1096"/>
      </c>
      <c r="X10117">
        <f t="shared" si="1097"/>
      </c>
      <c r="Y10117">
        <f t="shared" si="1098"/>
      </c>
      <c r="Z10117">
        <f t="shared" si="1099"/>
      </c>
    </row>
    <row r="10118" spans="1:26">
      <c r="A10118" s="12" t="s">
        <v>315</v>
      </c>
      <c r="B10118" s="12"/>
      <c r="C10118" s="12"/>
      <c r="D10118" s="13"/>
      <c r="E10118" s="14"/>
      <c r="F10118" s="14"/>
      <c r="G10118" s="14"/>
      <c r="H10118" s="2"/>
      <c r="I10118" s="12"/>
      <c r="W10118">
        <f t="shared" si="1096"/>
      </c>
      <c r="X10118">
        <f t="shared" si="1097"/>
      </c>
      <c r="Y10118">
        <f t="shared" si="1098"/>
      </c>
      <c r="Z10118">
        <f t="shared" si="1099"/>
      </c>
    </row>
    <row r="10119" spans="1:26">
      <c r="W10119">
        <f t="shared" si="1096"/>
      </c>
      <c r="X10119">
        <f t="shared" si="1097"/>
      </c>
      <c r="Y10119">
        <f t="shared" si="1098"/>
      </c>
      <c r="Z10119">
        <f t="shared" si="1099"/>
      </c>
    </row>
    <row r="10120" spans="1:26">
      <c r="W10120">
        <f t="shared" si="1096"/>
      </c>
      <c r="X10120">
        <f t="shared" si="1097"/>
      </c>
      <c r="Y10120">
        <f t="shared" si="1098"/>
      </c>
      <c r="Z10120">
        <f t="shared" si="1099"/>
      </c>
    </row>
    <row r="10121" spans="1:26">
      <c r="W10121">
        <f t="shared" si="1096"/>
      </c>
      <c r="X10121">
        <f t="shared" si="1097"/>
      </c>
      <c r="Y10121">
        <f t="shared" si="1098"/>
      </c>
      <c r="Z10121">
        <f t="shared" si="1099"/>
      </c>
    </row>
    <row r="10122" spans="1:26">
      <c r="W10122">
        <f t="shared" si="1096"/>
      </c>
      <c r="X10122">
        <f t="shared" si="1097"/>
      </c>
      <c r="Y10122">
        <f t="shared" si="1098"/>
      </c>
      <c r="Z10122">
        <f t="shared" si="1099"/>
      </c>
    </row>
    <row r="10123" spans="1:26">
      <c r="W10123">
        <f t="shared" si="1096"/>
      </c>
      <c r="X10123">
        <f t="shared" si="1097"/>
      </c>
      <c r="Y10123">
        <f t="shared" si="1098"/>
      </c>
      <c r="Z10123">
        <f t="shared" si="1099"/>
      </c>
    </row>
    <row r="10124" spans="1:26">
      <c r="A10124" s="1562" t="s">
        <v>0</v>
      </c>
      <c r="B10124" s="1562"/>
      <c r="C10124" s="1562"/>
      <c r="D10124" s="1562"/>
      <c r="E10124" s="1562"/>
      <c r="F10124" s="1562"/>
      <c r="G10124" s="1562"/>
      <c r="H10124" s="1562"/>
      <c r="I10124" s="1562"/>
      <c r="W10124">
        <f t="shared" si="1096"/>
      </c>
      <c r="X10124">
        <f t="shared" si="1097"/>
      </c>
      <c r="Y10124">
        <f t="shared" si="1098"/>
      </c>
      <c r="Z10124">
        <f t="shared" si="1099"/>
      </c>
    </row>
    <row r="10125" spans="1:26">
      <c r="W10125">
        <f t="shared" si="1096"/>
      </c>
      <c r="X10125">
        <f t="shared" si="1097"/>
      </c>
      <c r="Y10125">
        <f t="shared" si="1098"/>
      </c>
      <c r="Z10125">
        <f t="shared" si="1099"/>
      </c>
    </row>
    <row r="10126" spans="1:26">
      <c r="A10126" s="1" t="s">
        <v>1</v>
      </c>
      <c r="B10126" s="1"/>
      <c r="G10126" s="489" t="s">
        <v>2</v>
      </c>
      <c r="H10126" s="3" t="s">
        <v>2127</v>
      </c>
      <c r="W10126">
        <f t="shared" si="1096"/>
      </c>
      <c r="X10126">
        <f t="shared" si="1097"/>
      </c>
      <c r="Y10126">
        <f t="shared" si="1098"/>
      </c>
      <c r="Z10126">
        <f t="shared" si="1099"/>
      </c>
    </row>
    <row r="10127" spans="1:26">
      <c r="A10127" s="1" t="inlineStr">
        <is>
          <t>Dealer-049</t>
        </is>
      </c>
      <c r="B10127" s="1"/>
      <c r="F10127" s="4"/>
      <c r="G10127" s="488" t="s">
        <v>1440</v>
      </c>
      <c r="H10127" s="1" t="s">
        <v>2128</v>
      </c>
      <c r="W10127">
        <f t="shared" si="1096"/>
      </c>
      <c r="X10127">
        <f t="shared" si="1097"/>
      </c>
      <c r="Y10127">
        <f t="shared" si="1098"/>
      </c>
      <c r="Z10127">
        <f t="shared" si="1099"/>
      </c>
    </row>
    <row r="10128" spans="1:26">
      <c r="A10128" s="1" t="inlineStr">
        <is>
          <t>Address line (redacted)</t>
        </is>
      </c>
      <c r="B10128" s="1"/>
      <c r="H10128" s="22"/>
      <c r="W10128">
        <f t="shared" si="1096"/>
      </c>
      <c r="X10128">
        <f t="shared" si="1097"/>
      </c>
      <c r="Y10128">
        <f t="shared" si="1098"/>
      </c>
      <c r="Z10128">
        <f t="shared" si="1099"/>
      </c>
    </row>
    <row r="10129" spans="1:26">
      <c r="A10129" s="1" t="inlineStr">
        <is>
          <t>Address line (redacted)</t>
        </is>
      </c>
      <c r="B10129" s="1"/>
      <c r="D10129" s="85"/>
      <c r="E10129" s="85"/>
      <c r="F10129" s="85"/>
      <c r="G10129" s="85"/>
      <c r="H10129" s="85"/>
      <c r="W10129">
        <f t="shared" si="1096"/>
      </c>
      <c r="X10129">
        <f t="shared" si="1097"/>
      </c>
      <c r="Y10129">
        <f t="shared" si="1098"/>
      </c>
      <c r="Z10129">
        <f t="shared" si="1099"/>
      </c>
    </row>
    <row r="10130" spans="1:26">
      <c r="A10130" s="268" t="s">
        <v>598</v>
      </c>
      <c r="B10130" s="243" t="inlineStr">
        <is>
          <t>GSTIN-MASKED</t>
        </is>
      </c>
      <c r="D10130" s="85"/>
      <c r="E10130" s="85"/>
      <c r="F10130" s="85"/>
      <c r="G10130" s="85"/>
      <c r="H10130" s="85"/>
      <c r="W10130">
        <f t="shared" si="1096"/>
      </c>
      <c r="X10130">
        <f t="shared" si="1097"/>
      </c>
      <c r="Y10130">
        <f t="shared" si="1098"/>
      </c>
      <c r="Z10130">
        <f t="shared" si="1099"/>
      </c>
    </row>
    <row r="10131" spans="1:26">
      <c r="A10131" s="49"/>
      <c r="B10131" s="87"/>
      <c r="W10131">
        <f t="shared" si="1096"/>
      </c>
      <c r="X10131">
        <f t="shared" si="1097"/>
      </c>
      <c r="Y10131">
        <f t="shared" si="1098"/>
      </c>
      <c r="Z10131">
        <f t="shared" si="1099"/>
      </c>
    </row>
    <row r="10132" spans="1:26">
      <c r="A10132" s="1" t="s">
        <v>5</v>
      </c>
      <c r="W10132">
        <f t="shared" si="1096"/>
      </c>
      <c r="X10132">
        <f t="shared" si="1097"/>
      </c>
      <c r="Y10132">
        <f t="shared" si="1098"/>
      </c>
      <c r="Z10132">
        <f t="shared" si="1099"/>
      </c>
    </row>
    <row r="10133" spans="1:26">
      <c r="A10133" s="1" t="s">
        <v>6</v>
      </c>
      <c r="W10133">
        <f t="shared" si="1096"/>
      </c>
      <c r="X10133">
        <f t="shared" si="1097"/>
      </c>
      <c r="Y10133">
        <f t="shared" si="1098"/>
      </c>
      <c r="Z10133">
        <f t="shared" si="1099"/>
      </c>
    </row>
    <row r="10134" spans="1:26">
      <c r="A10134" s="1" t="s">
        <v>7</v>
      </c>
      <c r="W10134">
        <f t="shared" si="1096"/>
      </c>
      <c r="X10134">
        <f t="shared" si="1097"/>
      </c>
      <c r="Y10134">
        <f t="shared" si="1098"/>
      </c>
      <c r="Z10134">
        <f t="shared" si="1099"/>
      </c>
    </row>
    <row r="10135" spans="1:26" ht="24">
      <c r="A10135" s="88" t="s">
        <v>8</v>
      </c>
      <c r="B10135" s="89" t="s">
        <v>9</v>
      </c>
      <c r="C10135" s="89" t="s">
        <v>10</v>
      </c>
      <c r="D10135" s="34" t="s">
        <v>11</v>
      </c>
      <c r="E10135" s="34" t="s">
        <v>12</v>
      </c>
      <c r="F10135" s="34" t="s">
        <v>13</v>
      </c>
      <c r="G10135" s="34" t="s">
        <v>14</v>
      </c>
      <c r="H10135" s="88" t="s">
        <v>15</v>
      </c>
      <c r="I10135" s="90" t="s">
        <v>16</v>
      </c>
      <c r="W10135">
        <f t="shared" si="1096"/>
      </c>
      <c r="X10135">
        <f t="shared" si="1097"/>
      </c>
      <c r="Y10135">
        <f t="shared" si="1098"/>
      </c>
      <c r="Z10135">
        <f t="shared" si="1099"/>
      </c>
    </row>
    <row r="10136" spans="1:26">
      <c r="A10136" s="5"/>
      <c r="B10136" s="1564" t="s">
        <v>18</v>
      </c>
      <c r="C10136" s="1565"/>
      <c r="D10136" s="50"/>
      <c r="E10136" s="50"/>
      <c r="F10136" s="21"/>
      <c r="G10136" s="6"/>
      <c r="H10136" s="5"/>
      <c r="I10136" s="183"/>
      <c r="W10136">
        <f t="shared" si="1096"/>
      </c>
      <c r="X10136">
        <f t="shared" si="1097"/>
      </c>
      <c r="Y10136">
        <f t="shared" si="1098"/>
      </c>
      <c r="Z10136">
        <f t="shared" si="1099"/>
      </c>
    </row>
    <row r="10137" spans="1:26">
      <c r="A10137" s="5"/>
      <c r="B10137" s="95"/>
      <c r="C10137" s="101"/>
      <c r="D10137" s="19"/>
      <c r="E10137" s="5"/>
      <c r="F10137" s="16"/>
      <c r="G10137" s="6"/>
      <c r="H10137" s="16"/>
      <c r="I10137" s="183"/>
      <c r="W10137">
        <f t="shared" si="1096"/>
      </c>
      <c r="X10137">
        <f t="shared" si="1097"/>
      </c>
      <c r="Y10137">
        <f t="shared" si="1098"/>
      </c>
      <c r="Z10137">
        <f t="shared" si="1099"/>
      </c>
    </row>
    <row r="10138" spans="1:26">
      <c r="A10138" s="5"/>
      <c r="B10138" s="1564" t="s">
        <v>24</v>
      </c>
      <c r="C10138" s="1565"/>
      <c r="D10138" s="5"/>
      <c r="E10138" s="19"/>
      <c r="F10138" s="21"/>
      <c r="G10138" s="6"/>
      <c r="H10138" s="5"/>
      <c r="I10138" s="183"/>
      <c r="W10138">
        <f t="shared" si="1096"/>
      </c>
      <c r="X10138">
        <f t="shared" si="1097"/>
      </c>
      <c r="Y10138">
        <f t="shared" si="1098"/>
      </c>
      <c r="Z10138">
        <f t="shared" si="1099"/>
      </c>
    </row>
    <row r="10139" spans="1:26" ht="15.75">
      <c r="A10139" s="19">
        <v>2</v>
      </c>
      <c r="B10139" s="20" t="s">
        <v>588</v>
      </c>
      <c r="C10139" s="19" t="s">
        <v>589</v>
      </c>
      <c r="D10139" s="19">
        <v>2</v>
      </c>
      <c r="E10139" s="19">
        <v>6</v>
      </c>
      <c r="F10139" s="16">
        <f>+E10139*D10139</f>
      </c>
      <c r="G10139" s="578">
        <f>+E10139*D10139</f>
      </c>
      <c r="H10139" s="19">
        <v>1</v>
      </c>
      <c r="I10139" s="183">
        <f>+H10139*G10139</f>
      </c>
      <c r="W10139">
        <f t="shared" si="1096"/>
      </c>
      <c r="X10139">
        <f t="shared" si="1097"/>
      </c>
      <c r="Y10139">
        <f t="shared" si="1098"/>
      </c>
      <c r="Z10139">
        <f t="shared" si="1099"/>
      </c>
    </row>
    <row r="10140" spans="1:26">
      <c r="A10140" s="5"/>
      <c r="B10140" s="1564" t="s">
        <v>300</v>
      </c>
      <c r="C10140" s="1565"/>
      <c r="D10140" s="19"/>
      <c r="E10140" s="19"/>
      <c r="F10140" s="5"/>
      <c r="G10140" s="6"/>
      <c r="H10140" s="5"/>
      <c r="I10140" s="183"/>
      <c r="W10140">
        <f t="shared" si="1096"/>
      </c>
      <c r="X10140">
        <f t="shared" si="1097"/>
      </c>
      <c r="Y10140">
        <f t="shared" si="1098"/>
      </c>
      <c r="Z10140">
        <f t="shared" si="1099"/>
      </c>
    </row>
    <row r="10141" spans="1:26">
      <c r="A10141" s="5">
        <v>3</v>
      </c>
      <c r="B10141" s="17" t="s">
        <v>739</v>
      </c>
      <c r="C10141" s="88" t="s">
        <v>303</v>
      </c>
      <c r="D10141" s="5">
        <v>5</v>
      </c>
      <c r="E10141" s="5">
        <v>10</v>
      </c>
      <c r="F10141" s="16">
        <f>+E10141*D10141</f>
      </c>
      <c r="G10141" s="578">
        <f>+E10141*D10141</f>
      </c>
      <c r="H10141" s="5">
        <v>1</v>
      </c>
      <c r="I10141" s="183">
        <f>+H10141*G10141</f>
      </c>
      <c r="W10141">
        <f t="shared" si="1096"/>
      </c>
      <c r="X10141">
        <f t="shared" si="1097"/>
      </c>
      <c r="Y10141">
        <f t="shared" si="1098"/>
      </c>
      <c r="Z10141">
        <f t="shared" si="1099"/>
      </c>
    </row>
    <row r="10142" spans="1:26">
      <c r="A10142" s="5"/>
      <c r="B10142" s="95"/>
      <c r="C10142" s="101"/>
      <c r="D10142" s="19"/>
      <c r="E10142" s="5"/>
      <c r="F10142" s="5"/>
      <c r="G10142" s="6"/>
      <c r="H10142" s="16"/>
      <c r="I10142" s="183"/>
      <c r="W10142">
        <f t="shared" si="1096"/>
      </c>
      <c r="X10142">
        <f t="shared" si="1097"/>
      </c>
      <c r="Y10142">
        <f t="shared" si="1098"/>
      </c>
      <c r="Z10142">
        <f t="shared" si="1099"/>
      </c>
    </row>
    <row r="10143" spans="1:26">
      <c r="A10143" s="5"/>
      <c r="B10143" s="95"/>
      <c r="C10143" s="101"/>
      <c r="D10143" s="19"/>
      <c r="E10143" s="5"/>
      <c r="F10143" s="5"/>
      <c r="G10143" s="6"/>
      <c r="H10143" s="16"/>
      <c r="I10143" s="183"/>
      <c r="W10143">
        <f t="shared" si="1096"/>
      </c>
      <c r="X10143">
        <f t="shared" si="1097"/>
      </c>
      <c r="Y10143">
        <f t="shared" si="1098"/>
      </c>
      <c r="Z10143">
        <f t="shared" si="1099"/>
      </c>
    </row>
    <row r="10144" spans="1:26">
      <c r="A10144" s="5"/>
      <c r="B10144" s="95"/>
      <c r="C10144" s="101"/>
      <c r="D10144" s="19"/>
      <c r="E10144" s="5"/>
      <c r="F10144" s="5"/>
      <c r="G10144" s="6"/>
      <c r="H10144" s="16"/>
      <c r="I10144" s="183"/>
      <c r="W10144">
        <f t="shared" si="1096"/>
      </c>
      <c r="X10144">
        <f t="shared" si="1097"/>
      </c>
      <c r="Y10144">
        <f t="shared" si="1098"/>
      </c>
      <c r="Z10144">
        <f t="shared" si="1099"/>
      </c>
    </row>
    <row r="10145" spans="1:26">
      <c r="A10145" s="5"/>
      <c r="B10145" s="95"/>
      <c r="C10145" s="101"/>
      <c r="D10145" s="19"/>
      <c r="E10145" s="5"/>
      <c r="F10145" s="5"/>
      <c r="G10145" s="6"/>
      <c r="H10145" s="16"/>
      <c r="I10145" s="183"/>
      <c r="W10145">
        <f t="shared" si="1096"/>
      </c>
      <c r="X10145">
        <f t="shared" si="1097"/>
      </c>
      <c r="Y10145">
        <f t="shared" si="1098"/>
      </c>
      <c r="Z10145">
        <f t="shared" si="1099"/>
      </c>
    </row>
    <row r="10146" spans="1:26">
      <c r="A10146" s="5"/>
      <c r="B10146" s="95"/>
      <c r="C10146" s="101"/>
      <c r="D10146" s="19"/>
      <c r="E10146" s="5"/>
      <c r="F10146" s="5"/>
      <c r="G10146" s="6"/>
      <c r="H10146" s="16"/>
      <c r="I10146" s="183"/>
      <c r="W10146">
        <f t="shared" si="1096"/>
      </c>
      <c r="X10146">
        <f t="shared" si="1097"/>
      </c>
      <c r="Y10146">
        <f t="shared" si="1098"/>
      </c>
      <c r="Z10146">
        <f t="shared" si="1099"/>
      </c>
    </row>
    <row r="10147" spans="1:26">
      <c r="A10147" s="5"/>
      <c r="B10147" s="95"/>
      <c r="C10147" s="101"/>
      <c r="D10147" s="19"/>
      <c r="E10147" s="5"/>
      <c r="F10147" s="5"/>
      <c r="G10147" s="6"/>
      <c r="H10147" s="16"/>
      <c r="I10147" s="183"/>
      <c r="W10147">
        <f t="shared" si="1096"/>
      </c>
      <c r="X10147">
        <f t="shared" si="1097"/>
      </c>
      <c r="Y10147">
        <f t="shared" si="1098"/>
      </c>
      <c r="Z10147">
        <f t="shared" si="1099"/>
      </c>
    </row>
    <row r="10148" spans="1:26">
      <c r="A10148" s="5"/>
      <c r="B10148" s="95"/>
      <c r="C10148" s="101"/>
      <c r="D10148" s="19"/>
      <c r="E10148" s="5"/>
      <c r="F10148" s="5"/>
      <c r="G10148" s="6"/>
      <c r="H10148" s="16"/>
      <c r="I10148" s="183"/>
      <c r="W10148">
        <f t="shared" si="1096"/>
      </c>
      <c r="X10148">
        <f t="shared" si="1097"/>
      </c>
      <c r="Y10148">
        <f t="shared" si="1098"/>
      </c>
      <c r="Z10148">
        <f t="shared" si="1099"/>
      </c>
    </row>
    <row r="10149" spans="1:26">
      <c r="A10149" s="5"/>
      <c r="B10149" s="95"/>
      <c r="C10149" s="101"/>
      <c r="D10149" s="19"/>
      <c r="E10149" s="5"/>
      <c r="F10149" s="5"/>
      <c r="G10149" s="6"/>
      <c r="H10149" s="16"/>
      <c r="I10149" s="183"/>
      <c r="W10149">
        <f t="shared" si="1096"/>
      </c>
      <c r="X10149">
        <f t="shared" si="1097"/>
      </c>
      <c r="Y10149">
        <f t="shared" si="1098"/>
      </c>
      <c r="Z10149">
        <f t="shared" si="1099"/>
      </c>
    </row>
    <row r="10150" spans="1:26">
      <c r="A10150" s="5"/>
      <c r="B10150" s="95"/>
      <c r="C10150" s="101"/>
      <c r="D10150" s="19"/>
      <c r="E10150" s="5"/>
      <c r="F10150" s="5"/>
      <c r="G10150" s="6"/>
      <c r="H10150" s="16"/>
      <c r="I10150" s="183"/>
      <c r="W10150">
        <f t="shared" si="1096"/>
      </c>
      <c r="X10150">
        <f t="shared" si="1097"/>
      </c>
      <c r="Y10150">
        <f t="shared" si="1098"/>
      </c>
      <c r="Z10150">
        <f t="shared" si="1099"/>
      </c>
    </row>
    <row r="10151" spans="1:26">
      <c r="A10151" s="5"/>
      <c r="B10151" s="95"/>
      <c r="C10151" s="101"/>
      <c r="D10151" s="5"/>
      <c r="E10151" s="5"/>
      <c r="F10151" s="5"/>
      <c r="G10151" s="6"/>
      <c r="H10151" s="16"/>
      <c r="I10151" s="183"/>
      <c r="W10151">
        <f t="shared" si="1096"/>
      </c>
      <c r="X10151">
        <f t="shared" si="1097"/>
      </c>
      <c r="Y10151">
        <f t="shared" si="1098"/>
      </c>
      <c r="Z10151">
        <f t="shared" si="1099"/>
      </c>
    </row>
    <row r="10152" spans="1:26">
      <c r="A10152" s="5"/>
      <c r="B10152" s="95"/>
      <c r="C10152" s="101"/>
      <c r="D10152" s="5"/>
      <c r="E10152" s="5"/>
      <c r="F10152" s="5"/>
      <c r="G10152" s="6"/>
      <c r="H10152" s="16"/>
      <c r="I10152" s="183"/>
      <c r="W10152">
        <f t="shared" si="1096"/>
      </c>
      <c r="X10152">
        <f t="shared" si="1097"/>
      </c>
      <c r="Y10152">
        <f t="shared" si="1098"/>
      </c>
      <c r="Z10152">
        <f t="shared" si="1099"/>
      </c>
    </row>
    <row r="10153" spans="1:26">
      <c r="A10153" s="10"/>
      <c r="B10153" s="10"/>
      <c r="C10153" s="10"/>
      <c r="D10153" s="10"/>
      <c r="E10153" s="10"/>
      <c r="F10153" s="10"/>
      <c r="G10153" s="10"/>
      <c r="H10153" s="10"/>
      <c r="I10153" s="97"/>
      <c r="W10153">
        <f t="shared" si="1096"/>
      </c>
      <c r="X10153">
        <f t="shared" si="1097"/>
      </c>
      <c r="Y10153">
        <f t="shared" si="1098"/>
      </c>
      <c r="Z10153">
        <f t="shared" si="1099"/>
      </c>
    </row>
    <row r="10154" spans="1:26" ht="15.75" thickBot="1">
      <c r="A10154" s="10"/>
      <c r="B10154" s="80" t="s">
        <v>20</v>
      </c>
      <c r="C10154" s="35"/>
      <c r="D10154" s="35"/>
      <c r="E10154" s="35"/>
      <c r="F10154" s="35"/>
      <c r="G10154" s="35"/>
      <c r="H10154" s="35"/>
      <c r="I10154" s="98"/>
      <c r="W10154">
        <f t="shared" si="1096"/>
      </c>
      <c r="X10154">
        <f t="shared" si="1097"/>
      </c>
      <c r="Y10154">
        <f t="shared" si="1098"/>
      </c>
      <c r="Z10154">
        <f t="shared" si="1099"/>
      </c>
    </row>
    <row r="10155" spans="1:26" ht="15.75" thickBot="1">
      <c r="A10155" s="99"/>
      <c r="B10155" s="81"/>
      <c r="C10155" s="39" t="s">
        <v>21</v>
      </c>
      <c r="D10155" s="40">
        <f>SUM(D10136:D10154)</f>
      </c>
      <c r="E10155" s="41">
        <f>IF(H10155=I10155,"OK","NO")</f>
      </c>
      <c r="F10155" s="40">
        <f>SUM(F10136:F10154)</f>
      </c>
      <c r="G10155" s="40">
        <f>SUM(G10136:G10154)</f>
      </c>
      <c r="H10155" s="42">
        <f>SUMPRODUCT(H10136:H10154,G10136:G10154)</f>
      </c>
      <c r="I10155" s="100">
        <f>SUM(I10133:I10154)</f>
      </c>
      <c r="W10155">
        <f t="shared" si="1096"/>
      </c>
      <c r="X10155">
        <f t="shared" si="1097"/>
      </c>
      <c r="Y10155">
        <f t="shared" si="1098"/>
      </c>
      <c r="Z10155">
        <f t="shared" si="1099"/>
      </c>
    </row>
    <row r="10156" spans="1:26">
      <c r="A10156" s="10"/>
      <c r="B10156" s="10"/>
      <c r="C10156" s="91"/>
      <c r="D10156" s="91"/>
      <c r="E10156" s="91"/>
      <c r="F10156" s="91"/>
      <c r="G10156" s="91"/>
      <c r="H10156" s="91"/>
      <c r="I10156" s="91"/>
      <c r="W10156">
        <f t="shared" si="1096"/>
      </c>
      <c r="X10156">
        <f t="shared" si="1097"/>
      </c>
      <c r="Y10156">
        <f t="shared" si="1098"/>
      </c>
      <c r="Z10156">
        <f t="shared" si="1099"/>
      </c>
    </row>
    <row r="10157" spans="1:26">
      <c r="A10157" s="12" t="s">
        <v>281</v>
      </c>
      <c r="B10157" s="12"/>
      <c r="C10157" s="12"/>
      <c r="D10157" s="13"/>
      <c r="E10157" s="14"/>
      <c r="F10157" s="14"/>
      <c r="G10157" s="14"/>
      <c r="H10157" s="2"/>
      <c r="I10157" s="12"/>
      <c r="W10157">
        <f t="shared" si="1096"/>
      </c>
      <c r="X10157">
        <f t="shared" si="1097"/>
      </c>
      <c r="Y10157">
        <f t="shared" si="1098"/>
      </c>
      <c r="Z10157">
        <f t="shared" si="1099"/>
      </c>
    </row>
    <row r="10158" spans="1:26">
      <c r="W10158">
        <f t="shared" si="1096"/>
      </c>
      <c r="X10158">
        <f t="shared" si="1097"/>
      </c>
      <c r="Y10158">
        <f t="shared" si="1098"/>
      </c>
      <c r="Z10158">
        <f t="shared" si="1099"/>
      </c>
    </row>
    <row r="10159" spans="1:26">
      <c r="W10159">
        <f t="shared" si="1096"/>
      </c>
      <c r="X10159">
        <f t="shared" si="1097"/>
      </c>
      <c r="Y10159">
        <f t="shared" si="1098"/>
      </c>
      <c r="Z10159">
        <f t="shared" si="1099"/>
      </c>
    </row>
    <row r="10160" spans="1:26">
      <c r="W10160">
        <f t="shared" si="1096"/>
      </c>
      <c r="X10160">
        <f t="shared" si="1097"/>
      </c>
      <c r="Y10160">
        <f t="shared" si="1098"/>
      </c>
      <c r="Z10160">
        <f t="shared" si="1099"/>
      </c>
    </row>
    <row r="10161" spans="1:26">
      <c r="W10161">
        <f t="shared" si="1096"/>
      </c>
      <c r="X10161">
        <f t="shared" si="1097"/>
      </c>
      <c r="Y10161">
        <f t="shared" si="1098"/>
      </c>
      <c r="Z10161">
        <f t="shared" si="1099"/>
      </c>
    </row>
    <row r="10162" spans="1:26">
      <c r="A10162" s="1562" t="s">
        <v>0</v>
      </c>
      <c r="B10162" s="1562"/>
      <c r="C10162" s="1562"/>
      <c r="D10162" s="1562"/>
      <c r="E10162" s="1562"/>
      <c r="F10162" s="1562"/>
      <c r="G10162" s="1562"/>
      <c r="H10162" s="1562"/>
      <c r="I10162" s="1562"/>
      <c r="W10162">
        <f t="shared" si="1096"/>
      </c>
      <c r="X10162">
        <f t="shared" si="1097"/>
      </c>
      <c r="Y10162">
        <f t="shared" si="1098"/>
      </c>
      <c r="Z10162">
        <f t="shared" si="1099"/>
      </c>
    </row>
    <row r="10163" spans="1:26">
      <c r="W10163">
        <f t="shared" si="1096"/>
      </c>
      <c r="X10163">
        <f t="shared" si="1097"/>
      </c>
      <c r="Y10163">
        <f t="shared" si="1098"/>
      </c>
      <c r="Z10163">
        <f t="shared" si="1099"/>
      </c>
    </row>
    <row r="10164" spans="1:26">
      <c r="W10164">
        <f t="shared" si="1096"/>
      </c>
      <c r="X10164">
        <f t="shared" si="1097"/>
      </c>
      <c r="Y10164">
        <f t="shared" si="1098"/>
      </c>
      <c r="Z10164">
        <f t="shared" si="1099"/>
      </c>
    </row>
    <row r="10165" spans="1:26">
      <c r="A10165" s="1" t="s">
        <v>1</v>
      </c>
      <c r="B10165" s="1"/>
      <c r="G10165" s="489" t="s">
        <v>2</v>
      </c>
      <c r="H10165" s="3" t="s">
        <v>2127</v>
      </c>
      <c r="W10165">
        <f t="shared" si="1096"/>
      </c>
      <c r="X10165">
        <f t="shared" si="1097"/>
      </c>
      <c r="Y10165">
        <f t="shared" si="1098"/>
      </c>
      <c r="Z10165">
        <f t="shared" si="1099"/>
      </c>
    </row>
    <row r="10166" spans="1:26">
      <c r="A10166" s="1" t="inlineStr">
        <is>
          <t>Dealer-166</t>
        </is>
      </c>
      <c r="B10166" s="1"/>
      <c r="F10166" s="4"/>
      <c r="G10166" s="488" t="s">
        <v>1440</v>
      </c>
      <c r="H10166" s="1" t="s">
        <v>2129</v>
      </c>
      <c r="W10166">
        <f t="shared" si="1096"/>
      </c>
      <c r="X10166">
        <f t="shared" si="1097"/>
      </c>
      <c r="Y10166">
        <f t="shared" si="1098"/>
      </c>
      <c r="Z10166">
        <f t="shared" si="1099"/>
      </c>
    </row>
    <row r="10167" spans="1:26">
      <c r="A10167" s="1" t="inlineStr">
        <is>
          <t>Address line (redacted)</t>
        </is>
      </c>
      <c r="B10167" s="1"/>
      <c r="H10167" s="22"/>
      <c r="W10167">
        <f t="shared" si="1096"/>
      </c>
      <c r="X10167">
        <f t="shared" si="1097"/>
      </c>
      <c r="Y10167">
        <f t="shared" si="1098"/>
      </c>
      <c r="Z10167">
        <f t="shared" si="1099"/>
      </c>
    </row>
    <row r="10168" spans="1:26">
      <c r="A10168" s="1" t="inlineStr">
        <is>
          <t>Address line (redacted)</t>
        </is>
      </c>
      <c r="B10168" s="1"/>
      <c r="D10168" s="85"/>
      <c r="E10168" s="85"/>
      <c r="F10168" s="85"/>
      <c r="G10168" s="85"/>
      <c r="H10168" s="85"/>
      <c r="W10168">
        <f t="shared" si="1096"/>
      </c>
      <c r="X10168">
        <f t="shared" si="1097"/>
      </c>
      <c r="Y10168">
        <f t="shared" si="1098"/>
      </c>
      <c r="Z10168">
        <f t="shared" si="1099"/>
      </c>
    </row>
    <row r="10169" spans="1:26">
      <c r="A10169" s="12" t="s">
        <v>299</v>
      </c>
      <c r="B10169" s="86" t="inlineStr">
        <is>
          <t>GSTIN-MASKED</t>
        </is>
      </c>
      <c r="D10169" s="85"/>
      <c r="E10169" s="85"/>
      <c r="F10169" s="85"/>
      <c r="G10169" s="85"/>
      <c r="H10169" s="85"/>
      <c r="W10169">
        <f t="shared" si="1096"/>
      </c>
      <c r="X10169">
        <f t="shared" si="1097"/>
      </c>
      <c r="Y10169">
        <f t="shared" si="1098"/>
      </c>
      <c r="Z10169">
        <f t="shared" si="1099"/>
      </c>
    </row>
    <row r="10170" spans="1:26">
      <c r="D10170" s="85"/>
      <c r="E10170" s="85"/>
      <c r="F10170" s="85"/>
      <c r="G10170" s="85"/>
      <c r="H10170" s="85"/>
      <c r="W10170">
        <f t="shared" si="1096"/>
      </c>
      <c r="X10170">
        <f t="shared" si="1097"/>
      </c>
      <c r="Y10170">
        <f t="shared" si="1098"/>
      </c>
      <c r="Z10170">
        <f t="shared" si="1099"/>
      </c>
    </row>
    <row r="10171" spans="1:26">
      <c r="W10171">
        <f t="shared" si="1096"/>
      </c>
      <c r="X10171">
        <f t="shared" si="1097"/>
      </c>
      <c r="Y10171">
        <f t="shared" si="1098"/>
      </c>
      <c r="Z10171">
        <f t="shared" si="1099"/>
      </c>
    </row>
    <row r="10172" spans="1:26">
      <c r="A10172" s="1" t="s">
        <v>5</v>
      </c>
      <c r="W10172">
        <f t="shared" si="1096"/>
      </c>
      <c r="X10172">
        <f t="shared" si="1097"/>
      </c>
      <c r="Y10172">
        <f t="shared" si="1098"/>
      </c>
      <c r="Z10172">
        <f t="shared" si="1099"/>
      </c>
    </row>
    <row r="10173" spans="1:26">
      <c r="A10173" s="1" t="s">
        <v>6</v>
      </c>
      <c r="W10173">
        <f t="shared" si="1096"/>
      </c>
      <c r="X10173">
        <f t="shared" si="1097"/>
      </c>
      <c r="Y10173">
        <f t="shared" si="1098"/>
      </c>
      <c r="Z10173">
        <f t="shared" si="1099"/>
      </c>
    </row>
    <row r="10174" spans="1:26">
      <c r="A10174" s="1" t="s">
        <v>7</v>
      </c>
      <c r="W10174">
        <f t="shared" si="1096"/>
      </c>
      <c r="X10174">
        <f t="shared" si="1097"/>
      </c>
      <c r="Y10174">
        <f t="shared" si="1098"/>
      </c>
      <c r="Z10174">
        <f t="shared" si="1099"/>
      </c>
    </row>
    <row r="10175" spans="1:26" ht="24">
      <c r="A10175" s="179" t="s">
        <v>8</v>
      </c>
      <c r="B10175" s="180" t="s">
        <v>9</v>
      </c>
      <c r="C10175" s="180" t="s">
        <v>10</v>
      </c>
      <c r="D10175" s="181" t="s">
        <v>11</v>
      </c>
      <c r="E10175" s="181" t="s">
        <v>12</v>
      </c>
      <c r="F10175" s="181" t="s">
        <v>13</v>
      </c>
      <c r="G10175" s="181" t="s">
        <v>14</v>
      </c>
      <c r="H10175" s="179" t="s">
        <v>15</v>
      </c>
      <c r="I10175" s="182" t="s">
        <v>16</v>
      </c>
      <c r="W10175">
        <f t="shared" si="1096"/>
      </c>
      <c r="X10175">
        <f t="shared" si="1097"/>
      </c>
      <c r="Y10175">
        <f t="shared" si="1098"/>
      </c>
      <c r="Z10175">
        <f t="shared" si="1099"/>
      </c>
    </row>
    <row r="10176" spans="1:26">
      <c r="A10176" s="5"/>
      <c r="B10176" s="1564" t="s">
        <v>17</v>
      </c>
      <c r="C10176" s="1565"/>
      <c r="D10176" s="5"/>
      <c r="E10176" s="5"/>
      <c r="F10176" s="21"/>
      <c r="G10176" s="6"/>
      <c r="H10176" s="5"/>
      <c r="I10176" s="183"/>
      <c r="W10176">
        <f t="shared" si="1096"/>
      </c>
      <c r="X10176">
        <f t="shared" si="1097"/>
      </c>
      <c r="Y10176">
        <f t="shared" si="1098"/>
      </c>
      <c r="Z10176">
        <f t="shared" si="1099"/>
      </c>
    </row>
    <row r="10177" spans="1:26">
      <c r="A10177" s="5">
        <v>1</v>
      </c>
      <c r="B10177" s="8" t="s">
        <v>1045</v>
      </c>
      <c r="C10177" s="5" t="s">
        <v>1044</v>
      </c>
      <c r="D10177" s="5">
        <v>1</v>
      </c>
      <c r="E10177" s="5">
        <v>5</v>
      </c>
      <c r="F10177" s="5">
        <f>+E10177*D10177</f>
      </c>
      <c r="G10177" s="578">
        <f>+E10177*D10177</f>
      </c>
      <c r="H10177" s="5">
        <v>1</v>
      </c>
      <c r="I10177" s="183">
        <f>+H10177*G10177</f>
      </c>
      <c r="J10177">
        <v>112</v>
      </c>
      <c r="K10177">
        <f>+H10177-J10177</f>
      </c>
      <c r="L10177">
        <f>+K10177*G10177</f>
      </c>
      <c r="W10177">
        <f t="shared" si="1096"/>
      </c>
      <c r="X10177">
        <f t="shared" si="1097"/>
      </c>
      <c r="Y10177">
        <f t="shared" si="1098"/>
      </c>
      <c r="Z10177">
        <f t="shared" si="1099"/>
      </c>
    </row>
    <row r="10178" spans="1:26">
      <c r="A10178" s="5"/>
      <c r="B10178" s="1564" t="s">
        <v>18</v>
      </c>
      <c r="C10178" s="1565"/>
      <c r="D10178" s="5"/>
      <c r="E10178" s="5"/>
      <c r="F10178" s="21"/>
      <c r="G10178" s="6"/>
      <c r="H10178" s="5"/>
      <c r="I10178" s="183"/>
      <c r="W10178">
        <f t="shared" si="1096"/>
      </c>
      <c r="X10178">
        <f t="shared" si="1097"/>
      </c>
      <c r="Y10178">
        <f t="shared" si="1098"/>
      </c>
      <c r="Z10178">
        <f t="shared" si="1099"/>
      </c>
    </row>
    <row r="10179" spans="1:26">
      <c r="A10179" s="5">
        <v>2</v>
      </c>
      <c r="B10179" s="8" t="s">
        <v>279</v>
      </c>
      <c r="C10179" s="5" t="s">
        <v>280</v>
      </c>
      <c r="D10179" s="5">
        <v>1</v>
      </c>
      <c r="E10179" s="16">
        <v>4</v>
      </c>
      <c r="F10179" s="5">
        <f>+E10179*D10179</f>
      </c>
      <c r="G10179" s="578">
        <f>+E10179*D10179</f>
      </c>
      <c r="H10179" s="16">
        <v>1</v>
      </c>
      <c r="I10179" s="183">
        <f>+H10179*G10179</f>
      </c>
      <c r="J10179">
        <v>112</v>
      </c>
      <c r="K10179">
        <f>+H10179-J10179</f>
      </c>
      <c r="L10179">
        <f>+K10179*G10179</f>
      </c>
      <c r="W10179">
        <f t="shared" si="1096"/>
      </c>
      <c r="X10179">
        <f t="shared" si="1097"/>
      </c>
      <c r="Y10179">
        <f t="shared" si="1098"/>
      </c>
      <c r="Z10179">
        <f t="shared" si="1099"/>
      </c>
    </row>
    <row r="10180" spans="1:26">
      <c r="A10180" s="5"/>
      <c r="B10180" s="8"/>
      <c r="C10180" s="5"/>
      <c r="D10180" s="5"/>
      <c r="E10180" s="5"/>
      <c r="F10180" s="21"/>
      <c r="G10180" s="6"/>
      <c r="H10180" s="5"/>
      <c r="I10180" s="183"/>
      <c r="W10180">
        <f t="shared" ref="W10180:W10243" si="1100">IF(LEFT($H10180&amp;"",5)="2019-",$H10180,W10179)</f>
      </c>
      <c r="X10180">
        <f t="shared" ref="X10180:X10243" si="1101">IF($W10180="",0,IF(COUNTIF($AB$2:$AB$80,$W10180)&gt;0,1,0))</f>
      </c>
      <c r="Y10180">
        <f t="shared" ref="Y10180:Y10243" si="1102">IF($C10180="","",UPPER(TRIM(IFERROR(LEFT($C10180&amp;"",FIND("/",$C10180&amp;"")-1),$C10180&amp;""))))</f>
      </c>
      <c r="Z10180">
        <f t="shared" ref="Z10180:Z10243" si="1103">IFERROR(IF(ISNUMBER($G10180),$G10180,0),0)</f>
      </c>
    </row>
    <row r="10181" spans="1:26">
      <c r="A10181" s="5"/>
      <c r="B10181" s="8"/>
      <c r="C10181" s="5"/>
      <c r="D10181" s="5"/>
      <c r="E10181" s="5"/>
      <c r="F10181" s="21"/>
      <c r="G10181" s="6"/>
      <c r="H10181" s="5"/>
      <c r="I10181" s="183"/>
      <c r="W10181">
        <f t="shared" si="1100"/>
      </c>
      <c r="X10181">
        <f t="shared" si="1101"/>
      </c>
      <c r="Y10181">
        <f t="shared" si="1102"/>
      </c>
      <c r="Z10181">
        <f t="shared" si="1103"/>
      </c>
    </row>
    <row r="10182" spans="1:26">
      <c r="A10182" s="5"/>
      <c r="B10182" s="8"/>
      <c r="C10182" s="5"/>
      <c r="D10182" s="5"/>
      <c r="E10182" s="5"/>
      <c r="F10182" s="21"/>
      <c r="G10182" s="6"/>
      <c r="H10182" s="5"/>
      <c r="I10182" s="183"/>
      <c r="W10182">
        <f t="shared" si="1100"/>
      </c>
      <c r="X10182">
        <f t="shared" si="1101"/>
      </c>
      <c r="Y10182">
        <f t="shared" si="1102"/>
      </c>
      <c r="Z10182">
        <f t="shared" si="1103"/>
      </c>
    </row>
    <row r="10183" spans="1:26">
      <c r="A10183" s="5"/>
      <c r="B10183" s="8"/>
      <c r="C10183" s="5"/>
      <c r="D10183" s="5"/>
      <c r="E10183" s="5"/>
      <c r="F10183" s="21"/>
      <c r="G10183" s="6"/>
      <c r="H10183" s="5"/>
      <c r="I10183" s="183"/>
      <c r="W10183">
        <f t="shared" si="1100"/>
      </c>
      <c r="X10183">
        <f t="shared" si="1101"/>
      </c>
      <c r="Y10183">
        <f t="shared" si="1102"/>
      </c>
      <c r="Z10183">
        <f t="shared" si="1103"/>
      </c>
    </row>
    <row r="10184" spans="1:26">
      <c r="A10184" s="5"/>
      <c r="B10184" s="8"/>
      <c r="C10184" s="5"/>
      <c r="D10184" s="5"/>
      <c r="E10184" s="5"/>
      <c r="F10184" s="21"/>
      <c r="G10184" s="6"/>
      <c r="H10184" s="5"/>
      <c r="I10184" s="183"/>
      <c r="W10184">
        <f t="shared" si="1100"/>
      </c>
      <c r="X10184">
        <f t="shared" si="1101"/>
      </c>
      <c r="Y10184">
        <f t="shared" si="1102"/>
      </c>
      <c r="Z10184">
        <f t="shared" si="1103"/>
      </c>
    </row>
    <row r="10185" spans="1:26">
      <c r="A10185" s="5"/>
      <c r="B10185" s="8"/>
      <c r="C10185" s="5"/>
      <c r="D10185" s="5"/>
      <c r="E10185" s="5"/>
      <c r="F10185" s="21"/>
      <c r="G10185" s="6"/>
      <c r="H10185" s="5"/>
      <c r="I10185" s="183"/>
      <c r="W10185">
        <f t="shared" si="1100"/>
      </c>
      <c r="X10185">
        <f t="shared" si="1101"/>
      </c>
      <c r="Y10185">
        <f t="shared" si="1102"/>
      </c>
      <c r="Z10185">
        <f t="shared" si="1103"/>
      </c>
    </row>
    <row r="10186" spans="1:26">
      <c r="A10186" s="5"/>
      <c r="B10186" s="8"/>
      <c r="C10186" s="5"/>
      <c r="D10186" s="5"/>
      <c r="E10186" s="5"/>
      <c r="F10186" s="21"/>
      <c r="G10186" s="6"/>
      <c r="H10186" s="5"/>
      <c r="I10186" s="183"/>
      <c r="W10186">
        <f t="shared" si="1100"/>
      </c>
      <c r="X10186">
        <f t="shared" si="1101"/>
      </c>
      <c r="Y10186">
        <f t="shared" si="1102"/>
      </c>
      <c r="Z10186">
        <f t="shared" si="1103"/>
      </c>
    </row>
    <row r="10187" spans="1:26">
      <c r="A10187" s="5"/>
      <c r="B10187" s="8"/>
      <c r="C10187" s="5"/>
      <c r="D10187" s="5"/>
      <c r="E10187" s="5"/>
      <c r="F10187" s="21"/>
      <c r="G10187" s="6"/>
      <c r="H10187" s="5"/>
      <c r="I10187" s="183"/>
      <c r="W10187">
        <f t="shared" si="1100"/>
      </c>
      <c r="X10187">
        <f t="shared" si="1101"/>
      </c>
      <c r="Y10187">
        <f t="shared" si="1102"/>
      </c>
      <c r="Z10187">
        <f t="shared" si="1103"/>
      </c>
    </row>
    <row r="10188" spans="1:26">
      <c r="A10188" s="5"/>
      <c r="B10188" s="8"/>
      <c r="C10188" s="5"/>
      <c r="D10188" s="5"/>
      <c r="E10188" s="5"/>
      <c r="F10188" s="21"/>
      <c r="G10188" s="6"/>
      <c r="H10188" s="5"/>
      <c r="I10188" s="183"/>
      <c r="W10188">
        <f t="shared" si="1100"/>
      </c>
      <c r="X10188">
        <f t="shared" si="1101"/>
      </c>
      <c r="Y10188">
        <f t="shared" si="1102"/>
      </c>
      <c r="Z10188">
        <f t="shared" si="1103"/>
      </c>
    </row>
    <row r="10189" spans="1:26">
      <c r="A10189" s="5"/>
      <c r="B10189" s="8"/>
      <c r="C10189" s="5"/>
      <c r="D10189" s="5"/>
      <c r="E10189" s="5"/>
      <c r="F10189" s="21"/>
      <c r="G10189" s="6"/>
      <c r="H10189" s="5"/>
      <c r="I10189" s="183"/>
      <c r="W10189">
        <f t="shared" si="1100"/>
      </c>
      <c r="X10189">
        <f t="shared" si="1101"/>
      </c>
      <c r="Y10189">
        <f t="shared" si="1102"/>
      </c>
      <c r="Z10189">
        <f t="shared" si="1103"/>
      </c>
    </row>
    <row r="10190" spans="1:26" ht="15.75" thickBot="1">
      <c r="A10190" s="5"/>
      <c r="B10190" s="224"/>
      <c r="C10190" s="15"/>
      <c r="D10190" s="23"/>
      <c r="E10190" s="225"/>
      <c r="F10190" s="23"/>
      <c r="G10190" s="24"/>
      <c r="H10190" s="225"/>
      <c r="I10190" s="226"/>
      <c r="W10190">
        <f t="shared" si="1100"/>
      </c>
      <c r="X10190">
        <f t="shared" si="1101"/>
      </c>
      <c r="Y10190">
        <f t="shared" si="1102"/>
      </c>
      <c r="Z10190">
        <f t="shared" si="1103"/>
      </c>
    </row>
    <row r="10191" spans="1:26">
      <c r="A10191" s="227"/>
      <c r="B10191" s="17"/>
      <c r="C10191" s="5"/>
      <c r="D10191" s="59"/>
      <c r="E10191" s="59"/>
      <c r="F10191" s="53"/>
      <c r="G10191" s="78"/>
      <c r="H10191" s="68"/>
      <c r="I10191" s="228">
        <f>SUM(I10176:I10190)</f>
      </c>
      <c r="L10191">
        <f>SUM(L10167:L10190)</f>
      </c>
      <c r="W10191">
        <f t="shared" si="1100"/>
      </c>
      <c r="X10191">
        <f t="shared" si="1101"/>
      </c>
      <c r="Y10191">
        <f t="shared" si="1102"/>
      </c>
      <c r="Z10191">
        <f t="shared" si="1103"/>
      </c>
    </row>
    <row r="10192" spans="1:26">
      <c r="A10192" s="10"/>
      <c r="B10192" s="10"/>
      <c r="C10192" s="69"/>
      <c r="D10192" s="69" t="s">
        <v>520</v>
      </c>
      <c r="E10192" s="69"/>
      <c r="F10192" s="69"/>
      <c r="G10192" s="69"/>
      <c r="H10192" s="112">
        <v>1</v>
      </c>
      <c r="I10192" s="191">
        <f>+L10191*H10192</f>
      </c>
      <c r="W10192">
        <f t="shared" si="1100"/>
      </c>
      <c r="X10192">
        <f t="shared" si="1101"/>
      </c>
      <c r="Y10192">
        <f t="shared" si="1102"/>
      </c>
      <c r="Z10192">
        <f t="shared" si="1103"/>
      </c>
    </row>
    <row r="10193" spans="1:26" ht="15.75" thickBot="1">
      <c r="A10193" s="10"/>
      <c r="B10193" s="11" t="s">
        <v>20</v>
      </c>
      <c r="C10193" s="35"/>
      <c r="D10193" s="35"/>
      <c r="E10193" s="35"/>
      <c r="F10193" s="35"/>
      <c r="G10193" s="35"/>
      <c r="H10193" s="35"/>
      <c r="I10193" s="98"/>
      <c r="W10193">
        <f t="shared" si="1100"/>
      </c>
      <c r="X10193">
        <f t="shared" si="1101"/>
      </c>
      <c r="Y10193">
        <f t="shared" si="1102"/>
      </c>
      <c r="Z10193">
        <f t="shared" si="1103"/>
      </c>
    </row>
    <row r="10194" spans="1:26" ht="15.75" thickBot="1">
      <c r="A10194" s="99"/>
      <c r="B10194" s="38"/>
      <c r="C10194" s="39" t="s">
        <v>21</v>
      </c>
      <c r="D10194" s="40">
        <f>SUM(D10176:D10193)</f>
      </c>
      <c r="E10194" s="41" t="s">
        <v>360</v>
      </c>
      <c r="F10194" s="40">
        <f>SUM(F10176:F10193)</f>
      </c>
      <c r="G10194" s="40">
        <f>SUM(G10176:G10193)</f>
      </c>
      <c r="H10194" s="41">
        <f>+SUMPRODUCT(H10176:H10190,F10176:F10190)</f>
      </c>
      <c r="I10194" s="100">
        <f>+I10191-I10192</f>
      </c>
      <c r="W10194">
        <f t="shared" si="1100"/>
      </c>
      <c r="X10194">
        <f t="shared" si="1101"/>
      </c>
      <c r="Y10194">
        <f t="shared" si="1102"/>
      </c>
      <c r="Z10194">
        <f t="shared" si="1103"/>
      </c>
    </row>
    <row r="10195" spans="1:26">
      <c r="A10195" s="10"/>
      <c r="B10195" s="10"/>
      <c r="C10195" s="91"/>
      <c r="D10195" s="91"/>
      <c r="E10195" s="91"/>
      <c r="F10195" s="91"/>
      <c r="G10195" s="91"/>
      <c r="H10195" s="91"/>
      <c r="I10195" s="91"/>
      <c r="W10195">
        <f t="shared" si="1100"/>
      </c>
      <c r="X10195">
        <f t="shared" si="1101"/>
      </c>
      <c r="Y10195">
        <f t="shared" si="1102"/>
      </c>
      <c r="Z10195">
        <f t="shared" si="1103"/>
      </c>
    </row>
    <row r="10196" spans="1:26">
      <c r="W10196">
        <f t="shared" si="1100"/>
      </c>
      <c r="X10196">
        <f t="shared" si="1101"/>
      </c>
      <c r="Y10196">
        <f t="shared" si="1102"/>
      </c>
      <c r="Z10196">
        <f t="shared" si="1103"/>
      </c>
    </row>
    <row r="10197" spans="1:26">
      <c r="W10197">
        <f t="shared" si="1100"/>
      </c>
      <c r="X10197">
        <f t="shared" si="1101"/>
      </c>
      <c r="Y10197">
        <f t="shared" si="1102"/>
      </c>
      <c r="Z10197">
        <f t="shared" si="1103"/>
      </c>
    </row>
    <row r="10198" spans="1:26">
      <c r="W10198">
        <f t="shared" si="1100"/>
      </c>
      <c r="X10198">
        <f t="shared" si="1101"/>
      </c>
      <c r="Y10198">
        <f t="shared" si="1102"/>
      </c>
      <c r="Z10198">
        <f t="shared" si="1103"/>
      </c>
    </row>
    <row r="10199" spans="1:26">
      <c r="W10199">
        <f t="shared" si="1100"/>
      </c>
      <c r="X10199">
        <f t="shared" si="1101"/>
      </c>
      <c r="Y10199">
        <f t="shared" si="1102"/>
      </c>
      <c r="Z10199">
        <f t="shared" si="1103"/>
      </c>
    </row>
    <row r="10200" spans="1:26">
      <c r="A10200" s="1562" t="s">
        <v>0</v>
      </c>
      <c r="B10200" s="1562"/>
      <c r="C10200" s="1562"/>
      <c r="D10200" s="1562"/>
      <c r="E10200" s="1562"/>
      <c r="F10200" s="1562"/>
      <c r="G10200" s="1562"/>
      <c r="H10200" s="1562"/>
      <c r="I10200" s="1562"/>
      <c r="W10200">
        <f t="shared" si="1100"/>
      </c>
      <c r="X10200">
        <f t="shared" si="1101"/>
      </c>
      <c r="Y10200">
        <f t="shared" si="1102"/>
      </c>
      <c r="Z10200">
        <f t="shared" si="1103"/>
      </c>
    </row>
    <row r="10201" spans="1:26">
      <c r="W10201">
        <f t="shared" si="1100"/>
      </c>
      <c r="X10201">
        <f t="shared" si="1101"/>
      </c>
      <c r="Y10201">
        <f t="shared" si="1102"/>
      </c>
      <c r="Z10201">
        <f t="shared" si="1103"/>
      </c>
    </row>
    <row r="10202" spans="1:26">
      <c r="A10202" s="1" t="s">
        <v>1</v>
      </c>
      <c r="B10202" s="161"/>
      <c r="C10202" s="161"/>
      <c r="D10202" s="161"/>
      <c r="E10202" s="161"/>
      <c r="G10202" s="489" t="s">
        <v>2</v>
      </c>
      <c r="H10202" s="3" t="s">
        <v>2131</v>
      </c>
      <c r="W10202">
        <f t="shared" si="1100"/>
      </c>
      <c r="X10202">
        <f t="shared" si="1101"/>
      </c>
      <c r="Y10202">
        <f t="shared" si="1102"/>
      </c>
      <c r="Z10202">
        <f t="shared" si="1103"/>
      </c>
    </row>
    <row r="10203" spans="1:26">
      <c r="A10203" s="1" t="inlineStr">
        <is>
          <t>Dealer-207</t>
        </is>
      </c>
      <c r="B10203" s="161"/>
      <c r="C10203" s="161"/>
      <c r="D10203" s="161"/>
      <c r="E10203" s="161"/>
      <c r="F10203" s="4"/>
      <c r="G10203" s="488" t="s">
        <v>1440</v>
      </c>
      <c r="H10203" s="582" t="s">
        <v>2130</v>
      </c>
      <c r="K10203" s="593" t="s">
        <v>2228</v>
      </c>
      <c r="W10203">
        <f t="shared" si="1100"/>
      </c>
      <c r="X10203">
        <f t="shared" si="1101"/>
      </c>
      <c r="Y10203">
        <f t="shared" si="1102"/>
      </c>
      <c r="Z10203">
        <f t="shared" si="1103"/>
      </c>
    </row>
    <row r="10204" spans="1:26">
      <c r="A10204" s="161" t="inlineStr">
        <is>
          <t>Dealer-158</t>
        </is>
      </c>
      <c r="B10204" s="1"/>
      <c r="C10204" s="161"/>
      <c r="D10204" s="161"/>
      <c r="E10204" s="161"/>
      <c r="F10204" s="161"/>
      <c r="G10204" s="161"/>
      <c r="H10204" s="161"/>
      <c r="I10204" s="161"/>
      <c r="W10204">
        <f t="shared" si="1100"/>
      </c>
      <c r="X10204">
        <f t="shared" si="1101"/>
      </c>
      <c r="Y10204">
        <f t="shared" si="1102"/>
      </c>
      <c r="Z10204">
        <f t="shared" si="1103"/>
      </c>
    </row>
    <row r="10205" spans="1:26">
      <c r="A10205" s="1" t="inlineStr">
        <is>
          <t>Address line (redacted)</t>
        </is>
      </c>
      <c r="B10205" s="1"/>
      <c r="C10205" s="1"/>
      <c r="D10205" s="161"/>
      <c r="E10205" s="161"/>
      <c r="F10205" s="161"/>
      <c r="G10205" s="161"/>
      <c r="H10205" s="161"/>
      <c r="I10205" s="161"/>
      <c r="W10205">
        <f t="shared" si="1100"/>
      </c>
      <c r="X10205">
        <f t="shared" si="1101"/>
      </c>
      <c r="Y10205">
        <f t="shared" si="1102"/>
      </c>
      <c r="Z10205">
        <f t="shared" si="1103"/>
      </c>
    </row>
    <row r="10206" spans="1:26">
      <c r="A10206" s="1"/>
      <c r="B10206" s="1"/>
      <c r="C10206" s="161"/>
      <c r="D10206" s="161"/>
      <c r="E10206" s="161"/>
      <c r="F10206" s="161"/>
      <c r="G10206" s="161"/>
      <c r="H10206" s="161"/>
      <c r="I10206" s="161"/>
      <c r="W10206">
        <f t="shared" si="1100"/>
      </c>
      <c r="X10206">
        <f t="shared" si="1101"/>
      </c>
      <c r="Y10206">
        <f t="shared" si="1102"/>
      </c>
      <c r="Z10206">
        <f t="shared" si="1103"/>
      </c>
    </row>
    <row r="10207" spans="1:26">
      <c r="A10207" s="12" t="inlineStr">
        <is>
          <t>GSTIN-MASKED</t>
        </is>
      </c>
      <c r="B10207" s="195"/>
      <c r="C10207" s="161"/>
      <c r="D10207" s="196"/>
      <c r="E10207" s="196"/>
      <c r="F10207" s="196"/>
      <c r="G10207" s="196"/>
      <c r="H10207" s="196"/>
      <c r="I10207" s="161"/>
      <c r="W10207">
        <f t="shared" si="1100"/>
      </c>
      <c r="X10207">
        <f t="shared" si="1101"/>
      </c>
      <c r="Y10207">
        <f t="shared" si="1102"/>
      </c>
      <c r="Z10207">
        <f t="shared" si="1103"/>
      </c>
    </row>
    <row r="10208" spans="1:26">
      <c r="A10208" s="12"/>
      <c r="B10208" s="195"/>
      <c r="C10208" s="161"/>
      <c r="D10208" s="196"/>
      <c r="E10208" s="196"/>
      <c r="F10208" s="196"/>
      <c r="G10208" s="196"/>
      <c r="H10208" s="196"/>
      <c r="I10208" s="161"/>
      <c r="W10208">
        <f t="shared" si="1100"/>
      </c>
      <c r="X10208">
        <f t="shared" si="1101"/>
      </c>
      <c r="Y10208">
        <f t="shared" si="1102"/>
      </c>
      <c r="Z10208">
        <f t="shared" si="1103"/>
      </c>
    </row>
    <row r="10209" spans="1:26">
      <c r="A10209" t="inlineStr">
        <is>
          <t>Address line (redacted)</t>
        </is>
      </c>
      <c r="B10209" s="1"/>
      <c r="D10209" s="197"/>
      <c r="E10209" s="197"/>
      <c r="F10209" s="197"/>
      <c r="G10209" s="197"/>
      <c r="H10209" s="197"/>
      <c r="W10209">
        <f t="shared" si="1100"/>
      </c>
      <c r="X10209">
        <f t="shared" si="1101"/>
      </c>
      <c r="Y10209">
        <f t="shared" si="1102"/>
      </c>
      <c r="Z10209">
        <f t="shared" si="1103"/>
      </c>
    </row>
    <row r="10210" spans="1:26">
      <c r="A10210" t="inlineStr">
        <is>
          <t>Address line (redacted)</t>
        </is>
      </c>
      <c r="B10210" s="1"/>
      <c r="D10210" s="197"/>
      <c r="E10210" s="197"/>
      <c r="F10210" s="197"/>
      <c r="G10210" s="197"/>
      <c r="H10210" s="197"/>
      <c r="W10210">
        <f t="shared" si="1100"/>
      </c>
      <c r="X10210">
        <f t="shared" si="1101"/>
      </c>
      <c r="Y10210">
        <f t="shared" si="1102"/>
      </c>
      <c r="Z10210">
        <f t="shared" si="1103"/>
      </c>
    </row>
    <row r="10211" spans="1:26">
      <c r="A10211" t="inlineStr">
        <is>
          <t>Address line (redacted)</t>
        </is>
      </c>
      <c r="B10211" s="1"/>
      <c r="D10211" s="197"/>
      <c r="E10211" s="197"/>
      <c r="F10211" s="197"/>
      <c r="G10211" s="197"/>
      <c r="H10211" s="197"/>
      <c r="W10211">
        <f t="shared" si="1100"/>
      </c>
      <c r="X10211">
        <f t="shared" si="1101"/>
      </c>
      <c r="Y10211">
        <f t="shared" si="1102"/>
      </c>
      <c r="Z10211">
        <f t="shared" si="1103"/>
      </c>
    </row>
    <row r="10212" spans="1:26">
      <c r="A10212" t="inlineStr">
        <is>
          <t>GSTIN-MASKED</t>
        </is>
      </c>
      <c r="B10212" s="1"/>
      <c r="D10212" s="197"/>
      <c r="E10212" s="197"/>
      <c r="F10212" s="197"/>
      <c r="G10212" s="197"/>
      <c r="H10212" s="197"/>
      <c r="W10212">
        <f t="shared" si="1100"/>
      </c>
      <c r="X10212">
        <f t="shared" si="1101"/>
      </c>
      <c r="Y10212">
        <f t="shared" si="1102"/>
      </c>
      <c r="Z10212">
        <f t="shared" si="1103"/>
      </c>
    </row>
    <row r="10213" spans="1:26">
      <c r="B10213" s="1"/>
      <c r="D10213" s="197"/>
      <c r="E10213" s="197"/>
      <c r="F10213" s="197"/>
      <c r="G10213" s="197"/>
      <c r="H10213" s="197"/>
      <c r="W10213">
        <f t="shared" si="1100"/>
      </c>
      <c r="X10213">
        <f t="shared" si="1101"/>
      </c>
      <c r="Y10213">
        <f t="shared" si="1102"/>
      </c>
      <c r="Z10213">
        <f t="shared" si="1103"/>
      </c>
    </row>
    <row r="10214" spans="1:26">
      <c r="A10214" s="1" t="s">
        <v>5</v>
      </c>
      <c r="D10214" s="197"/>
      <c r="E10214" s="197"/>
      <c r="F10214" s="197"/>
      <c r="G10214" s="197"/>
      <c r="H10214" s="197"/>
      <c r="W10214">
        <f t="shared" si="1100"/>
      </c>
      <c r="X10214">
        <f t="shared" si="1101"/>
      </c>
      <c r="Y10214">
        <f t="shared" si="1102"/>
      </c>
      <c r="Z10214">
        <f t="shared" si="1103"/>
      </c>
    </row>
    <row r="10215" spans="1:26">
      <c r="A10215" s="1" t="s">
        <v>6</v>
      </c>
      <c r="D10215" s="197"/>
      <c r="E10215" s="197"/>
      <c r="F10215" s="197"/>
      <c r="G10215" s="197"/>
      <c r="H10215" s="197"/>
      <c r="W10215">
        <f t="shared" si="1100"/>
      </c>
      <c r="X10215">
        <f t="shared" si="1101"/>
      </c>
      <c r="Y10215">
        <f t="shared" si="1102"/>
      </c>
      <c r="Z10215">
        <f t="shared" si="1103"/>
      </c>
    </row>
    <row r="10216" spans="1:26" ht="15.75" thickBot="1">
      <c r="A10216" s="1" t="s">
        <v>7</v>
      </c>
      <c r="W10216">
        <f t="shared" si="1100"/>
      </c>
      <c r="X10216">
        <f t="shared" si="1101"/>
      </c>
      <c r="Y10216">
        <f t="shared" si="1102"/>
      </c>
      <c r="Z10216">
        <f t="shared" si="1103"/>
      </c>
    </row>
    <row r="10217" spans="1:26" ht="24">
      <c r="A10217" s="198" t="s">
        <v>8</v>
      </c>
      <c r="B10217" s="199" t="s">
        <v>9</v>
      </c>
      <c r="C10217" s="199" t="s">
        <v>10</v>
      </c>
      <c r="D10217" s="200" t="s">
        <v>11</v>
      </c>
      <c r="E10217" s="200" t="s">
        <v>12</v>
      </c>
      <c r="F10217" s="200" t="s">
        <v>13</v>
      </c>
      <c r="G10217" s="200" t="s">
        <v>14</v>
      </c>
      <c r="H10217" s="201" t="s">
        <v>15</v>
      </c>
      <c r="I10217" s="202" t="s">
        <v>16</v>
      </c>
      <c r="W10217">
        <f t="shared" si="1100"/>
      </c>
      <c r="X10217">
        <f t="shared" si="1101"/>
      </c>
      <c r="Y10217">
        <f t="shared" si="1102"/>
      </c>
      <c r="Z10217">
        <f t="shared" si="1103"/>
      </c>
    </row>
    <row r="10218" spans="1:26">
      <c r="A10218" s="5"/>
      <c r="B10218" s="1564" t="s">
        <v>300</v>
      </c>
      <c r="C10218" s="1565"/>
      <c r="D10218" s="5"/>
      <c r="E10218" s="9"/>
      <c r="F10218" s="5"/>
      <c r="G10218" s="6"/>
      <c r="H10218" s="9"/>
      <c r="I10218" s="58"/>
      <c r="W10218">
        <f t="shared" si="1100"/>
      </c>
      <c r="X10218">
        <f t="shared" si="1101"/>
      </c>
      <c r="Y10218">
        <f t="shared" si="1102"/>
      </c>
      <c r="Z10218">
        <f t="shared" si="1103"/>
      </c>
    </row>
    <row r="10219" spans="1:26" ht="24">
      <c r="A10219" s="107"/>
      <c r="B10219" s="17" t="s">
        <v>632</v>
      </c>
      <c r="C10219" s="272" t="s">
        <v>633</v>
      </c>
      <c r="D10219" s="5">
        <v>1</v>
      </c>
      <c r="E10219" s="5">
        <v>2</v>
      </c>
      <c r="F10219" s="53">
        <f>+E10219</f>
      </c>
      <c r="G10219" s="78">
        <f>+F10219</f>
      </c>
      <c r="H10219" s="5">
        <v>1</v>
      </c>
      <c r="I10219" s="71">
        <f>+H10219*G10219</f>
      </c>
      <c r="J10219">
        <f>+H10219*G10219</f>
      </c>
      <c r="W10219">
        <f t="shared" si="1100"/>
      </c>
      <c r="X10219">
        <f t="shared" si="1101"/>
      </c>
      <c r="Y10219">
        <f t="shared" si="1102"/>
      </c>
      <c r="Z10219">
        <f t="shared" si="1103"/>
      </c>
    </row>
    <row r="10220" spans="1:26">
      <c r="A10220" s="107"/>
      <c r="B10220" s="1564" t="s">
        <v>1181</v>
      </c>
      <c r="C10220" s="1565"/>
      <c r="D10220" s="53"/>
      <c r="E10220" s="350"/>
      <c r="F10220" s="53"/>
      <c r="G10220" s="78"/>
      <c r="H10220" s="350"/>
      <c r="I10220" s="71"/>
      <c r="J10220">
        <f>+H10220*G10220</f>
      </c>
      <c r="W10220">
        <f t="shared" si="1100"/>
      </c>
      <c r="X10220">
        <f t="shared" si="1101"/>
      </c>
      <c r="Y10220">
        <f t="shared" si="1102"/>
      </c>
      <c r="Z10220">
        <f t="shared" si="1103"/>
      </c>
    </row>
    <row r="10221" spans="1:26" ht="24">
      <c r="A10221" s="107"/>
      <c r="B10221" s="20" t="s">
        <v>1890</v>
      </c>
      <c r="C10221" s="5" t="s">
        <v>1891</v>
      </c>
      <c r="D10221" s="119">
        <v>1</v>
      </c>
      <c r="E10221" s="5">
        <v>5</v>
      </c>
      <c r="F10221" s="119">
        <f>+E10221</f>
      </c>
      <c r="G10221" s="78">
        <f>+F10221</f>
      </c>
      <c r="H10221" s="5">
        <v>1</v>
      </c>
      <c r="I10221" s="71">
        <f>+H10221*G10221</f>
      </c>
      <c r="J10221">
        <f>+H10221*G10221</f>
      </c>
      <c r="W10221">
        <f t="shared" si="1100"/>
      </c>
      <c r="X10221">
        <f t="shared" si="1101"/>
      </c>
      <c r="Y10221">
        <f t="shared" si="1102"/>
      </c>
      <c r="Z10221">
        <f t="shared" si="1103"/>
      </c>
    </row>
    <row r="10222" spans="1:26">
      <c r="A10222" s="107"/>
      <c r="B10222" s="1564" t="s">
        <v>300</v>
      </c>
      <c r="C10222" s="1565"/>
      <c r="D10222" s="53"/>
      <c r="E10222" s="350"/>
      <c r="F10222" s="53"/>
      <c r="G10222" s="78"/>
      <c r="H10222" s="350"/>
      <c r="I10222" s="71"/>
      <c r="J10222">
        <f>+H10222*G10222</f>
      </c>
      <c r="W10222">
        <f t="shared" si="1100"/>
      </c>
      <c r="X10222">
        <f t="shared" si="1101"/>
      </c>
      <c r="Y10222">
        <f t="shared" si="1102"/>
      </c>
      <c r="Z10222">
        <f t="shared" si="1103"/>
      </c>
    </row>
    <row r="10223" spans="1:26">
      <c r="A10223" s="107"/>
      <c r="B10223" s="106" t="s">
        <v>378</v>
      </c>
      <c r="C10223" s="15" t="s">
        <v>379</v>
      </c>
      <c r="D10223" s="9">
        <v>1</v>
      </c>
      <c r="E10223" s="5">
        <v>5</v>
      </c>
      <c r="F10223" s="53">
        <f>+E10223</f>
      </c>
      <c r="G10223" s="78">
        <f>+F10223</f>
      </c>
      <c r="H10223" s="5">
        <v>1</v>
      </c>
      <c r="I10223" s="71">
        <f>+H10223*G10223</f>
      </c>
      <c r="J10223">
        <f>+H10223*G10223</f>
      </c>
      <c r="W10223">
        <f t="shared" si="1100"/>
      </c>
      <c r="X10223">
        <f t="shared" si="1101"/>
      </c>
      <c r="Y10223">
        <f t="shared" si="1102"/>
      </c>
      <c r="Z10223">
        <f t="shared" si="1103"/>
      </c>
    </row>
    <row r="10224" spans="1:26" ht="15.75" thickBot="1">
      <c r="A10224" s="107"/>
      <c r="B10224" s="1568" t="s">
        <v>2235</v>
      </c>
      <c r="C10224" s="1569"/>
      <c r="D10224" s="53"/>
      <c r="E10224" s="350"/>
      <c r="F10224" s="53"/>
      <c r="G10224" s="78"/>
      <c r="H10224" s="53"/>
      <c r="I10224" s="71"/>
      <c r="W10224">
        <f t="shared" si="1100"/>
      </c>
      <c r="X10224">
        <f t="shared" si="1101"/>
      </c>
      <c r="Y10224">
        <f t="shared" si="1102"/>
      </c>
      <c r="Z10224">
        <f t="shared" si="1103"/>
      </c>
    </row>
    <row r="10225" spans="1:26">
      <c r="A10225" s="33"/>
      <c r="B10225" s="1590"/>
      <c r="C10225" s="1591"/>
      <c r="D10225" s="218"/>
      <c r="E10225" s="218"/>
      <c r="F10225" s="218"/>
      <c r="G10225" s="219" t="s">
        <v>19</v>
      </c>
      <c r="H10225" s="218"/>
      <c r="I10225" s="220">
        <f>SUM(I10218:I10224)</f>
      </c>
      <c r="J10225">
        <f>SUM(J10217:J10224)</f>
      </c>
      <c r="W10225">
        <f t="shared" si="1100"/>
      </c>
      <c r="X10225">
        <f t="shared" si="1101"/>
      </c>
      <c r="Y10225">
        <f t="shared" si="1102"/>
      </c>
      <c r="Z10225">
        <f t="shared" si="1103"/>
      </c>
    </row>
    <row r="10226" spans="1:26">
      <c r="A10226" s="221"/>
      <c r="B10226" s="222"/>
      <c r="C10226" s="154"/>
      <c r="D10226" s="154"/>
      <c r="E10226" s="154"/>
      <c r="F10226" s="154"/>
      <c r="G10226" s="154" t="s">
        <v>1857</v>
      </c>
      <c r="H10226" s="223">
        <v>1</v>
      </c>
      <c r="I10226" s="155">
        <f>+I10225*H10226</f>
      </c>
      <c r="W10226">
        <f t="shared" si="1100"/>
      </c>
      <c r="X10226">
        <f t="shared" si="1101"/>
      </c>
      <c r="Y10226">
        <f t="shared" si="1102"/>
      </c>
      <c r="Z10226">
        <f t="shared" si="1103"/>
      </c>
    </row>
    <row r="10227" spans="1:26">
      <c r="A10227" s="33"/>
      <c r="B10227" s="10"/>
      <c r="C10227" s="10"/>
      <c r="D10227" s="10"/>
      <c r="E10227" s="10"/>
      <c r="F10227" s="10"/>
      <c r="G10227" s="10"/>
      <c r="H10227" s="355"/>
      <c r="I10227" s="140"/>
      <c r="W10227">
        <f t="shared" si="1100"/>
      </c>
      <c r="X10227">
        <f t="shared" si="1101"/>
      </c>
      <c r="Y10227">
        <f t="shared" si="1102"/>
      </c>
      <c r="Z10227">
        <f t="shared" si="1103"/>
      </c>
    </row>
    <row r="10228" spans="1:26" ht="15.75" thickBot="1">
      <c r="A10228" s="33"/>
      <c r="B10228" s="11" t="s">
        <v>20</v>
      </c>
      <c r="C10228" s="35"/>
      <c r="D10228" s="35"/>
      <c r="E10228" s="35"/>
      <c r="F10228" s="35"/>
      <c r="G10228" s="35"/>
      <c r="H10228" s="35"/>
      <c r="I10228" s="36"/>
      <c r="W10228">
        <f t="shared" si="1100"/>
      </c>
      <c r="X10228">
        <f t="shared" si="1101"/>
      </c>
      <c r="Y10228">
        <f t="shared" si="1102"/>
      </c>
      <c r="Z10228">
        <f t="shared" si="1103"/>
      </c>
    </row>
    <row r="10229" spans="1:26" ht="15.75" thickBot="1">
      <c r="A10229" s="37"/>
      <c r="B10229" s="38"/>
      <c r="C10229" s="39" t="s">
        <v>21</v>
      </c>
      <c r="D10229" s="40">
        <f>SUM(D10218:D10228)</f>
      </c>
      <c r="E10229" s="41">
        <f>IF(H10229=I10229,"OK","NO")</f>
      </c>
      <c r="F10229" s="40">
        <f>SUM(F10218:F10228)</f>
      </c>
      <c r="G10229" s="40">
        <f>SUM(G10218:G10228)</f>
      </c>
      <c r="H10229" s="41"/>
      <c r="I10229" s="43">
        <f>+I10227+I10226+I10225</f>
      </c>
      <c r="W10229">
        <f t="shared" si="1100"/>
      </c>
      <c r="X10229">
        <f t="shared" si="1101"/>
      </c>
      <c r="Y10229">
        <f t="shared" si="1102"/>
      </c>
      <c r="Z10229">
        <f t="shared" si="1103"/>
      </c>
    </row>
    <row r="10230" spans="1:26" ht="15.75" thickBot="1">
      <c r="A10230" s="356"/>
      <c r="B10230" s="357"/>
      <c r="C10230" s="358"/>
      <c r="D10230" s="359"/>
      <c r="E10230" s="360"/>
      <c r="F10230" s="359"/>
      <c r="G10230" s="359"/>
      <c r="H10230" s="360"/>
      <c r="I10230" s="361"/>
      <c r="W10230">
        <f t="shared" si="1100"/>
      </c>
      <c r="X10230">
        <f t="shared" si="1101"/>
      </c>
      <c r="Y10230">
        <f t="shared" si="1102"/>
      </c>
      <c r="Z10230">
        <f t="shared" si="1103"/>
      </c>
    </row>
    <row r="10231" spans="1:26" ht="15.75" thickBot="1">
      <c r="A10231" s="356"/>
      <c r="B10231" s="357"/>
      <c r="C10231" s="358"/>
      <c r="D10231" s="359"/>
      <c r="E10231" s="360"/>
      <c r="F10231" s="359"/>
      <c r="G10231" s="359"/>
      <c r="H10231" s="360"/>
      <c r="I10231" s="361"/>
      <c r="W10231">
        <f t="shared" si="1100"/>
      </c>
      <c r="X10231">
        <f t="shared" si="1101"/>
      </c>
      <c r="Y10231">
        <f t="shared" si="1102"/>
      </c>
      <c r="Z10231">
        <f t="shared" si="1103"/>
      </c>
    </row>
    <row r="10232" spans="1:26" ht="15.75" thickBot="1">
      <c r="A10232" s="44"/>
      <c r="B10232" s="116"/>
      <c r="C10232" s="45"/>
      <c r="D10232" s="45"/>
      <c r="E10232" s="45"/>
      <c r="F10232" s="45"/>
      <c r="G10232" s="45"/>
      <c r="H10232" s="45"/>
      <c r="I10232" s="362"/>
      <c r="W10232">
        <f t="shared" si="1100"/>
      </c>
      <c r="X10232">
        <f t="shared" si="1101"/>
      </c>
      <c r="Y10232">
        <f t="shared" si="1102"/>
      </c>
      <c r="Z10232">
        <f t="shared" si="1103"/>
      </c>
    </row>
    <row r="10233" spans="1:26">
      <c r="A10233" s="12" t="s">
        <v>315</v>
      </c>
      <c r="B10233" s="12"/>
      <c r="C10233" s="12"/>
      <c r="D10233" s="13"/>
      <c r="E10233" s="14"/>
      <c r="F10233" s="14"/>
      <c r="G10233" s="14"/>
      <c r="H10233" s="2"/>
      <c r="I10233" s="12"/>
      <c r="W10233">
        <f t="shared" si="1100"/>
      </c>
      <c r="X10233">
        <f t="shared" si="1101"/>
      </c>
      <c r="Y10233">
        <f t="shared" si="1102"/>
      </c>
      <c r="Z10233">
        <f t="shared" si="1103"/>
      </c>
    </row>
    <row r="10234" spans="1:26">
      <c r="W10234">
        <f t="shared" si="1100"/>
      </c>
      <c r="X10234">
        <f t="shared" si="1101"/>
      </c>
      <c r="Y10234">
        <f t="shared" si="1102"/>
      </c>
      <c r="Z10234">
        <f t="shared" si="1103"/>
      </c>
    </row>
    <row r="10235" spans="1:26">
      <c r="W10235">
        <f t="shared" si="1100"/>
      </c>
      <c r="X10235">
        <f t="shared" si="1101"/>
      </c>
      <c r="Y10235">
        <f t="shared" si="1102"/>
      </c>
      <c r="Z10235">
        <f t="shared" si="1103"/>
      </c>
    </row>
    <row r="10236" spans="1:26">
      <c r="W10236">
        <f t="shared" si="1100"/>
      </c>
      <c r="X10236">
        <f t="shared" si="1101"/>
      </c>
      <c r="Y10236">
        <f t="shared" si="1102"/>
      </c>
      <c r="Z10236">
        <f t="shared" si="1103"/>
      </c>
    </row>
    <row r="10237" spans="1:26">
      <c r="W10237">
        <f t="shared" si="1100"/>
      </c>
      <c r="X10237">
        <f t="shared" si="1101"/>
      </c>
      <c r="Y10237">
        <f t="shared" si="1102"/>
      </c>
      <c r="Z10237">
        <f t="shared" si="1103"/>
      </c>
    </row>
    <row r="10238" spans="1:26">
      <c r="A10238" s="1562" t="s">
        <v>0</v>
      </c>
      <c r="B10238" s="1562"/>
      <c r="C10238" s="1562"/>
      <c r="D10238" s="1562"/>
      <c r="E10238" s="1562"/>
      <c r="F10238" s="1562"/>
      <c r="G10238" s="1562"/>
      <c r="H10238" s="1562"/>
      <c r="I10238" s="1562"/>
      <c r="W10238">
        <f t="shared" si="1100"/>
      </c>
      <c r="X10238">
        <f t="shared" si="1101"/>
      </c>
      <c r="Y10238">
        <f t="shared" si="1102"/>
      </c>
      <c r="Z10238">
        <f t="shared" si="1103"/>
      </c>
    </row>
    <row r="10239" spans="1:26">
      <c r="W10239">
        <f t="shared" si="1100"/>
      </c>
      <c r="X10239">
        <f t="shared" si="1101"/>
      </c>
      <c r="Y10239">
        <f t="shared" si="1102"/>
      </c>
      <c r="Z10239">
        <f t="shared" si="1103"/>
      </c>
    </row>
    <row r="10240" spans="1:26">
      <c r="A10240" s="1" t="s">
        <v>1</v>
      </c>
      <c r="B10240" s="1"/>
      <c r="G10240" s="489" t="s">
        <v>2</v>
      </c>
      <c r="H10240" s="3" t="s">
        <v>2133</v>
      </c>
      <c r="W10240">
        <f t="shared" si="1100"/>
      </c>
      <c r="X10240">
        <f t="shared" si="1101"/>
      </c>
      <c r="Y10240">
        <f t="shared" si="1102"/>
      </c>
      <c r="Z10240">
        <f t="shared" si="1103"/>
      </c>
    </row>
    <row r="10241" spans="1:26">
      <c r="A10241" s="1" t="inlineStr">
        <is>
          <t>Dealer-157</t>
        </is>
      </c>
      <c r="B10241" s="1"/>
      <c r="C10241" s="51"/>
      <c r="F10241" s="4"/>
      <c r="G10241" s="488" t="s">
        <v>1440</v>
      </c>
      <c r="H10241" s="1" t="s">
        <v>2132</v>
      </c>
      <c r="W10241">
        <f t="shared" si="1100"/>
      </c>
      <c r="X10241">
        <f t="shared" si="1101"/>
      </c>
      <c r="Y10241">
        <f t="shared" si="1102"/>
      </c>
      <c r="Z10241">
        <f t="shared" si="1103"/>
      </c>
    </row>
    <row r="10242" spans="1:26">
      <c r="A10242" s="1" t="inlineStr">
        <is>
          <t>Address line (redacted)</t>
        </is>
      </c>
      <c r="B10242" s="1"/>
      <c r="C10242" s="51"/>
      <c r="W10242">
        <f t="shared" si="1100"/>
      </c>
      <c r="X10242">
        <f t="shared" si="1101"/>
      </c>
      <c r="Y10242">
        <f t="shared" si="1102"/>
      </c>
      <c r="Z10242">
        <f t="shared" si="1103"/>
      </c>
    </row>
    <row r="10243" spans="1:26">
      <c r="A10243" s="1" t="inlineStr">
        <is>
          <t>Address line (redacted)</t>
        </is>
      </c>
      <c r="B10243" s="1"/>
      <c r="C10243" s="51"/>
      <c r="W10243">
        <f t="shared" si="1100"/>
      </c>
      <c r="X10243">
        <f t="shared" si="1101"/>
      </c>
      <c r="Y10243">
        <f t="shared" si="1102"/>
      </c>
      <c r="Z10243">
        <f t="shared" si="1103"/>
      </c>
    </row>
    <row r="10244" spans="1:26">
      <c r="A10244" s="1"/>
      <c r="B10244" s="1582"/>
      <c r="C10244" s="1582"/>
      <c r="W10244">
        <f t="shared" ref="W10244:W10307" si="1104">IF(LEFT($H10244&amp;"",5)="2019-",$H10244,W10243)</f>
      </c>
      <c r="X10244">
        <f t="shared" ref="X10244:X10307" si="1105">IF($W10244="",0,IF(COUNTIF($AB$2:$AB$80,$W10244)&gt;0,1,0))</f>
      </c>
      <c r="Y10244">
        <f t="shared" ref="Y10244:Y10307" si="1106">IF($C10244="","",UPPER(TRIM(IFERROR(LEFT($C10244&amp;"",FIND("/",$C10244&amp;"")-1),$C10244&amp;""))))</f>
      </c>
      <c r="Z10244">
        <f t="shared" ref="Z10244:Z10307" si="1107">IFERROR(IF(ISNUMBER($G10244),$G10244,0),0)</f>
      </c>
    </row>
    <row r="10245" spans="1:26">
      <c r="A10245" s="49" t="s">
        <v>4</v>
      </c>
      <c r="B10245" s="87"/>
      <c r="W10245">
        <f t="shared" si="1104"/>
      </c>
      <c r="X10245">
        <f t="shared" si="1105"/>
      </c>
      <c r="Y10245">
        <f t="shared" si="1106"/>
      </c>
      <c r="Z10245">
        <f t="shared" si="1107"/>
      </c>
    </row>
    <row r="10246" spans="1:26">
      <c r="A10246" s="12"/>
      <c r="B10246" s="86"/>
      <c r="W10246">
        <f t="shared" si="1104"/>
      </c>
      <c r="X10246">
        <f t="shared" si="1105"/>
      </c>
      <c r="Y10246">
        <f t="shared" si="1106"/>
      </c>
      <c r="Z10246">
        <f t="shared" si="1107"/>
      </c>
    </row>
    <row r="10247" spans="1:26">
      <c r="A10247" s="1" t="s">
        <v>5</v>
      </c>
      <c r="W10247">
        <f t="shared" si="1104"/>
      </c>
      <c r="X10247">
        <f t="shared" si="1105"/>
      </c>
      <c r="Y10247">
        <f t="shared" si="1106"/>
      </c>
      <c r="Z10247">
        <f t="shared" si="1107"/>
      </c>
    </row>
    <row r="10248" spans="1:26">
      <c r="A10248" s="1" t="s">
        <v>6</v>
      </c>
      <c r="W10248">
        <f t="shared" si="1104"/>
      </c>
      <c r="X10248">
        <f t="shared" si="1105"/>
      </c>
      <c r="Y10248">
        <f t="shared" si="1106"/>
      </c>
      <c r="Z10248">
        <f t="shared" si="1107"/>
      </c>
    </row>
    <row r="10249" spans="1:26" ht="15.75" thickBot="1">
      <c r="A10249" s="1" t="s">
        <v>7</v>
      </c>
      <c r="W10249">
        <f t="shared" si="1104"/>
      </c>
      <c r="X10249">
        <f t="shared" si="1105"/>
      </c>
      <c r="Y10249">
        <f t="shared" si="1106"/>
      </c>
      <c r="Z10249">
        <f t="shared" si="1107"/>
      </c>
    </row>
    <row r="10250" spans="1:26" ht="24">
      <c r="A10250" s="26" t="s">
        <v>8</v>
      </c>
      <c r="B10250" s="27" t="s">
        <v>9</v>
      </c>
      <c r="C10250" s="27" t="s">
        <v>10</v>
      </c>
      <c r="D10250" s="28" t="s">
        <v>11</v>
      </c>
      <c r="E10250" s="28" t="s">
        <v>12</v>
      </c>
      <c r="F10250" s="28" t="s">
        <v>13</v>
      </c>
      <c r="G10250" s="28" t="s">
        <v>14</v>
      </c>
      <c r="H10250" s="29" t="s">
        <v>15</v>
      </c>
      <c r="I10250" s="30" t="s">
        <v>16</v>
      </c>
      <c r="W10250">
        <f t="shared" si="1104"/>
      </c>
      <c r="X10250">
        <f t="shared" si="1105"/>
      </c>
      <c r="Y10250">
        <f t="shared" si="1106"/>
      </c>
      <c r="Z10250">
        <f t="shared" si="1107"/>
      </c>
    </row>
    <row r="10251" spans="1:26">
      <c r="A10251" s="103"/>
      <c r="B10251" s="1563" t="s">
        <v>384</v>
      </c>
      <c r="C10251" s="1563"/>
      <c r="D10251" s="5"/>
      <c r="E10251" s="5"/>
      <c r="F10251" s="6"/>
      <c r="G10251" s="6"/>
      <c r="H10251" s="5"/>
      <c r="I10251" s="129"/>
      <c r="W10251">
        <f t="shared" si="1104"/>
      </c>
      <c r="X10251">
        <f t="shared" si="1105"/>
      </c>
      <c r="Y10251">
        <f t="shared" si="1106"/>
      </c>
      <c r="Z10251">
        <f t="shared" si="1107"/>
      </c>
    </row>
    <row r="10252" spans="1:26" ht="24">
      <c r="A10252" s="19">
        <v>1</v>
      </c>
      <c r="B10252" s="18" t="s">
        <v>1101</v>
      </c>
      <c r="C10252" s="15" t="s">
        <v>2134</v>
      </c>
      <c r="D10252" s="19"/>
      <c r="E10252" s="19"/>
      <c r="F10252" s="5">
        <v>10</v>
      </c>
      <c r="G10252" s="365">
        <f>+F10252</f>
      </c>
      <c r="H10252" s="19">
        <v>1</v>
      </c>
      <c r="I10252" s="102">
        <f>+H10252*G10252</f>
      </c>
      <c r="W10252">
        <f t="shared" si="1104"/>
      </c>
      <c r="X10252">
        <f t="shared" si="1105"/>
      </c>
      <c r="Y10252">
        <f t="shared" si="1106"/>
      </c>
      <c r="Z10252">
        <f t="shared" si="1107"/>
      </c>
    </row>
    <row r="10253" spans="1:26" ht="48.75">
      <c r="A10253" s="19">
        <v>2</v>
      </c>
      <c r="B10253" s="18" t="s">
        <v>515</v>
      </c>
      <c r="C10253" s="48" t="s">
        <v>557</v>
      </c>
      <c r="D10253" s="19">
        <v>1</v>
      </c>
      <c r="E10253" s="19">
        <v>30</v>
      </c>
      <c r="F10253" s="5">
        <f t="shared" ref="F10253:F10258" si="1108">+E10253*D10253</f>
      </c>
      <c r="G10253" s="365">
        <f t="shared" ref="G10253:G10258" si="1109">+E10253*D10253</f>
      </c>
      <c r="H10253" s="19">
        <v>1</v>
      </c>
      <c r="I10253" s="102">
        <f t="shared" ref="I10253:I10265" si="1110">+H10253*G10253</f>
      </c>
      <c r="W10253">
        <f t="shared" si="1104"/>
      </c>
      <c r="X10253">
        <f t="shared" si="1105"/>
      </c>
      <c r="Y10253">
        <f t="shared" si="1106"/>
      </c>
      <c r="Z10253">
        <f t="shared" si="1107"/>
      </c>
    </row>
    <row r="10254" spans="1:26" ht="48.75">
      <c r="A10254" s="19">
        <v>3</v>
      </c>
      <c r="B10254" s="18" t="s">
        <v>558</v>
      </c>
      <c r="C10254" s="48" t="s">
        <v>2135</v>
      </c>
      <c r="D10254" s="19">
        <v>1</v>
      </c>
      <c r="E10254" s="19">
        <v>30</v>
      </c>
      <c r="F10254" s="5">
        <f t="shared" si="1108"/>
      </c>
      <c r="G10254" s="365">
        <f t="shared" si="1109"/>
      </c>
      <c r="H10254" s="19">
        <v>1</v>
      </c>
      <c r="I10254" s="102">
        <f t="shared" si="1110"/>
      </c>
      <c r="W10254">
        <f t="shared" si="1104"/>
      </c>
      <c r="X10254">
        <f t="shared" si="1105"/>
      </c>
      <c r="Y10254">
        <f t="shared" si="1106"/>
      </c>
      <c r="Z10254">
        <f t="shared" si="1107"/>
      </c>
    </row>
    <row r="10255" spans="1:26" ht="24.75">
      <c r="A10255" s="19">
        <v>4</v>
      </c>
      <c r="B10255" s="18" t="s">
        <v>563</v>
      </c>
      <c r="C10255" s="48" t="s">
        <v>2136</v>
      </c>
      <c r="D10255" s="19">
        <v>1</v>
      </c>
      <c r="E10255" s="19">
        <v>30</v>
      </c>
      <c r="F10255" s="5">
        <f t="shared" si="1108"/>
      </c>
      <c r="G10255" s="365">
        <f t="shared" si="1109"/>
      </c>
      <c r="H10255" s="19">
        <v>1</v>
      </c>
      <c r="I10255" s="102">
        <f t="shared" si="1110"/>
      </c>
      <c r="W10255">
        <f t="shared" si="1104"/>
      </c>
      <c r="X10255">
        <f t="shared" si="1105"/>
      </c>
      <c r="Y10255">
        <f t="shared" si="1106"/>
      </c>
      <c r="Z10255">
        <f t="shared" si="1107"/>
      </c>
    </row>
    <row r="10256" spans="1:26" ht="24">
      <c r="A10256" s="19">
        <v>5</v>
      </c>
      <c r="B10256" s="18" t="s">
        <v>1091</v>
      </c>
      <c r="C10256" s="15" t="s">
        <v>554</v>
      </c>
      <c r="D10256" s="19">
        <v>1</v>
      </c>
      <c r="E10256" s="19">
        <v>30</v>
      </c>
      <c r="F10256" s="5">
        <f t="shared" si="1108"/>
      </c>
      <c r="G10256" s="365">
        <f t="shared" si="1109"/>
      </c>
      <c r="H10256" s="19">
        <v>1</v>
      </c>
      <c r="I10256" s="102">
        <f t="shared" si="1110"/>
      </c>
      <c r="W10256">
        <f t="shared" si="1104"/>
      </c>
      <c r="X10256">
        <f t="shared" si="1105"/>
      </c>
      <c r="Y10256">
        <f t="shared" si="1106"/>
      </c>
      <c r="Z10256">
        <f t="shared" si="1107"/>
      </c>
    </row>
    <row r="10257" spans="1:26">
      <c r="A10257" s="19"/>
      <c r="B10257" s="1563" t="s">
        <v>565</v>
      </c>
      <c r="C10257" s="1563"/>
      <c r="D10257" s="19"/>
      <c r="E10257" s="19"/>
      <c r="F10257" s="5"/>
      <c r="G10257" s="5"/>
      <c r="H10257" s="19"/>
      <c r="I10257" s="102"/>
      <c r="W10257">
        <f t="shared" si="1104"/>
      </c>
      <c r="X10257">
        <f t="shared" si="1105"/>
      </c>
      <c r="Y10257">
        <f t="shared" si="1106"/>
      </c>
      <c r="Z10257">
        <f t="shared" si="1107"/>
      </c>
    </row>
    <row r="10258" spans="1:26" ht="24">
      <c r="A10258" s="19">
        <v>6</v>
      </c>
      <c r="B10258" s="224" t="s">
        <v>566</v>
      </c>
      <c r="C10258" s="15" t="s">
        <v>567</v>
      </c>
      <c r="D10258" s="19">
        <v>2</v>
      </c>
      <c r="E10258" s="19">
        <v>10</v>
      </c>
      <c r="F10258" s="5">
        <f t="shared" si="1108"/>
      </c>
      <c r="G10258" s="365">
        <f t="shared" si="1109"/>
      </c>
      <c r="H10258" s="19">
        <v>1</v>
      </c>
      <c r="I10258" s="102">
        <f t="shared" si="1110"/>
      </c>
      <c r="W10258">
        <f t="shared" si="1104"/>
      </c>
      <c r="X10258">
        <f t="shared" si="1105"/>
      </c>
      <c r="Y10258">
        <f t="shared" si="1106"/>
      </c>
      <c r="Z10258">
        <f t="shared" si="1107"/>
      </c>
    </row>
    <row r="10259" spans="1:26">
      <c r="A10259" s="19"/>
      <c r="B10259" s="1563" t="s">
        <v>17</v>
      </c>
      <c r="C10259" s="1563"/>
      <c r="D10259" s="134"/>
      <c r="E10259" s="16"/>
      <c r="F10259" s="6"/>
      <c r="G10259" s="5"/>
      <c r="H10259" s="5"/>
      <c r="I10259" s="102"/>
      <c r="W10259">
        <f t="shared" si="1104"/>
      </c>
      <c r="X10259">
        <f t="shared" si="1105"/>
      </c>
      <c r="Y10259">
        <f t="shared" si="1106"/>
      </c>
      <c r="Z10259">
        <f t="shared" si="1107"/>
      </c>
    </row>
    <row r="10260" spans="1:26">
      <c r="A10260" s="5">
        <v>7</v>
      </c>
      <c r="B10260" s="8" t="s">
        <v>2039</v>
      </c>
      <c r="C10260" s="5" t="s">
        <v>2040</v>
      </c>
      <c r="D10260" s="5">
        <v>1</v>
      </c>
      <c r="E10260" s="5">
        <v>5</v>
      </c>
      <c r="F10260" s="5">
        <f>+E10260*D10260</f>
      </c>
      <c r="G10260" s="365">
        <f>+E10260*D10260</f>
      </c>
      <c r="H10260" s="5">
        <v>1</v>
      </c>
      <c r="I10260" s="102">
        <f t="shared" si="1110"/>
      </c>
      <c r="W10260">
        <f t="shared" si="1104"/>
      </c>
      <c r="X10260">
        <f t="shared" si="1105"/>
      </c>
      <c r="Y10260">
        <f t="shared" si="1106"/>
      </c>
      <c r="Z10260">
        <f t="shared" si="1107"/>
      </c>
    </row>
    <row r="10261" spans="1:26">
      <c r="A10261" s="19"/>
      <c r="B10261" s="1563" t="s">
        <v>18</v>
      </c>
      <c r="C10261" s="1563"/>
      <c r="D10261" s="34"/>
      <c r="E10261" s="5"/>
      <c r="F10261" s="6"/>
      <c r="G10261" s="5"/>
      <c r="H10261" s="5"/>
      <c r="I10261" s="102"/>
      <c r="W10261">
        <f t="shared" si="1104"/>
      </c>
      <c r="X10261">
        <f t="shared" si="1105"/>
      </c>
      <c r="Y10261">
        <f t="shared" si="1106"/>
      </c>
      <c r="Z10261">
        <f t="shared" si="1107"/>
      </c>
    </row>
    <row r="10262" spans="1:26">
      <c r="A10262" s="5">
        <v>8</v>
      </c>
      <c r="B10262" s="128" t="s">
        <v>937</v>
      </c>
      <c r="C10262" s="101" t="s">
        <v>936</v>
      </c>
      <c r="D10262" s="5">
        <v>1</v>
      </c>
      <c r="E10262" s="5">
        <v>4</v>
      </c>
      <c r="F10262" s="5">
        <f>+E10262*D10262</f>
      </c>
      <c r="G10262" s="365">
        <f>+E10262*D10262</f>
      </c>
      <c r="H10262" s="9">
        <v>1</v>
      </c>
      <c r="I10262" s="102">
        <f t="shared" si="1110"/>
      </c>
      <c r="W10262">
        <f t="shared" si="1104"/>
      </c>
      <c r="X10262">
        <f t="shared" si="1105"/>
      </c>
      <c r="Y10262">
        <f t="shared" si="1106"/>
      </c>
      <c r="Z10262">
        <f t="shared" si="1107"/>
      </c>
    </row>
    <row r="10263" spans="1:26" ht="24">
      <c r="A10263" s="5">
        <v>9</v>
      </c>
      <c r="B10263" s="95" t="s">
        <v>469</v>
      </c>
      <c r="C10263" s="101" t="s">
        <v>468</v>
      </c>
      <c r="D10263" s="5">
        <v>1</v>
      </c>
      <c r="E10263" s="5">
        <v>4</v>
      </c>
      <c r="F10263" s="5">
        <f>+E10263*D10263</f>
      </c>
      <c r="G10263" s="365">
        <f>+E10263*D10263</f>
      </c>
      <c r="H10263" s="16">
        <v>1</v>
      </c>
      <c r="I10263" s="102">
        <f t="shared" si="1110"/>
      </c>
      <c r="W10263">
        <f t="shared" si="1104"/>
      </c>
      <c r="X10263">
        <f t="shared" si="1105"/>
      </c>
      <c r="Y10263">
        <f t="shared" si="1106"/>
      </c>
      <c r="Z10263">
        <f t="shared" si="1107"/>
      </c>
    </row>
    <row r="10264" spans="1:26">
      <c r="A10264" s="19"/>
      <c r="B10264" s="1563" t="s">
        <v>300</v>
      </c>
      <c r="C10264" s="1563"/>
      <c r="D10264" s="34"/>
      <c r="E10264" s="5"/>
      <c r="F10264" s="6"/>
      <c r="G10264" s="5"/>
      <c r="H10264" s="5"/>
      <c r="I10264" s="102"/>
      <c r="W10264">
        <f t="shared" si="1104"/>
      </c>
      <c r="X10264">
        <f t="shared" si="1105"/>
      </c>
      <c r="Y10264">
        <f t="shared" si="1106"/>
      </c>
      <c r="Z10264">
        <f t="shared" si="1107"/>
      </c>
    </row>
    <row r="10265" spans="1:26">
      <c r="A10265" s="5">
        <v>10</v>
      </c>
      <c r="B10265" s="17" t="s">
        <v>1582</v>
      </c>
      <c r="C10265" s="88" t="s">
        <v>303</v>
      </c>
      <c r="D10265" s="5">
        <v>3</v>
      </c>
      <c r="E10265" s="5">
        <v>6</v>
      </c>
      <c r="F10265" s="5">
        <f>+E10265*D10265</f>
      </c>
      <c r="G10265" s="365">
        <f>+E10265*D10265</f>
      </c>
      <c r="H10265" s="5">
        <v>1</v>
      </c>
      <c r="I10265" s="102">
        <f t="shared" si="1110"/>
      </c>
      <c r="W10265">
        <f t="shared" si="1104"/>
      </c>
      <c r="X10265">
        <f t="shared" si="1105"/>
      </c>
      <c r="Y10265">
        <f t="shared" si="1106"/>
      </c>
      <c r="Z10265">
        <f t="shared" si="1107"/>
      </c>
    </row>
    <row r="10266" spans="1:26" ht="15.75" thickBot="1">
      <c r="A10266" s="33"/>
      <c r="B10266" s="130"/>
      <c r="C10266" s="130"/>
      <c r="D10266" s="109"/>
      <c r="E10266" s="109"/>
      <c r="F10266" s="109"/>
      <c r="G10266" s="109"/>
      <c r="H10266" s="109"/>
      <c r="I10266" s="110"/>
      <c r="W10266">
        <f t="shared" si="1104"/>
      </c>
      <c r="X10266">
        <f t="shared" si="1105"/>
      </c>
      <c r="Y10266">
        <f t="shared" si="1106"/>
      </c>
      <c r="Z10266">
        <f t="shared" si="1107"/>
      </c>
    </row>
    <row r="10267" spans="1:26">
      <c r="A10267" s="33"/>
      <c r="B10267" s="130"/>
      <c r="C10267" s="130"/>
      <c r="D10267" s="91"/>
      <c r="E10267" s="91"/>
      <c r="F10267" s="91"/>
      <c r="G10267" s="92" t="s">
        <v>19</v>
      </c>
      <c r="H10267" s="91"/>
      <c r="I10267" s="111">
        <f>SUM(I10251:I10266)</f>
      </c>
      <c r="W10267">
        <f t="shared" si="1104"/>
      </c>
      <c r="X10267">
        <f t="shared" si="1105"/>
      </c>
      <c r="Y10267">
        <f t="shared" si="1106"/>
      </c>
      <c r="Z10267">
        <f t="shared" si="1107"/>
      </c>
    </row>
    <row r="10268" spans="1:26">
      <c r="A10268" s="33"/>
      <c r="B10268" s="10"/>
      <c r="C10268" s="10"/>
      <c r="D10268" s="132"/>
      <c r="E10268" s="132"/>
      <c r="F10268" s="132"/>
      <c r="G10268" s="132"/>
      <c r="H10268" s="133"/>
      <c r="I10268" s="61"/>
      <c r="W10268">
        <f t="shared" si="1104"/>
      </c>
      <c r="X10268">
        <f t="shared" si="1105"/>
      </c>
      <c r="Y10268">
        <f t="shared" si="1106"/>
      </c>
      <c r="Z10268">
        <f t="shared" si="1107"/>
      </c>
    </row>
    <row r="10269" spans="1:26" ht="15.75" thickBot="1">
      <c r="A10269" s="33"/>
      <c r="B10269" s="11" t="s">
        <v>20</v>
      </c>
      <c r="C10269" s="35"/>
      <c r="D10269" s="35"/>
      <c r="E10269" s="35"/>
      <c r="F10269" s="35"/>
      <c r="G10269" s="35"/>
      <c r="H10269" s="35"/>
      <c r="I10269" s="36"/>
      <c r="W10269">
        <f t="shared" si="1104"/>
      </c>
      <c r="X10269">
        <f t="shared" si="1105"/>
      </c>
      <c r="Y10269">
        <f t="shared" si="1106"/>
      </c>
      <c r="Z10269">
        <f t="shared" si="1107"/>
      </c>
    </row>
    <row r="10270" spans="1:26" ht="15.75" thickBot="1">
      <c r="A10270" s="37"/>
      <c r="B10270" s="38"/>
      <c r="C10270" s="39" t="s">
        <v>21</v>
      </c>
      <c r="D10270" s="40">
        <f>SUM(D10251:D10269)</f>
      </c>
      <c r="E10270" s="41">
        <f>IF(H10270=I10270,"OK","NO")</f>
      </c>
      <c r="F10270" s="40">
        <f>SUM(F10251:F10269)</f>
      </c>
      <c r="G10270" s="40">
        <f>SUM(G10251:G10269)</f>
      </c>
      <c r="H10270" s="41">
        <f>SUMPRODUCT(F10251:F10266,H10251:H10266)</f>
      </c>
      <c r="I10270" s="43">
        <f>+I10268+I10267</f>
      </c>
      <c r="W10270">
        <f t="shared" si="1104"/>
      </c>
      <c r="X10270">
        <f t="shared" si="1105"/>
      </c>
      <c r="Y10270">
        <f t="shared" si="1106"/>
      </c>
      <c r="Z10270">
        <f t="shared" si="1107"/>
      </c>
    </row>
    <row r="10271" spans="1:26" ht="15.75" thickBot="1">
      <c r="A10271" s="44"/>
      <c r="B10271" s="116"/>
      <c r="C10271" s="45"/>
      <c r="D10271" s="45"/>
      <c r="E10271" s="45"/>
      <c r="F10271" s="45"/>
      <c r="G10271" s="45"/>
      <c r="H10271" s="45"/>
      <c r="I10271" s="47"/>
      <c r="W10271">
        <f t="shared" si="1104"/>
      </c>
      <c r="X10271">
        <f t="shared" si="1105"/>
      </c>
      <c r="Y10271">
        <f t="shared" si="1106"/>
      </c>
      <c r="Z10271">
        <f t="shared" si="1107"/>
      </c>
    </row>
    <row r="10272" spans="1:26">
      <c r="A10272" s="12" t="s">
        <v>315</v>
      </c>
      <c r="W10272">
        <f t="shared" si="1104"/>
      </c>
      <c r="X10272">
        <f t="shared" si="1105"/>
      </c>
      <c r="Y10272">
        <f t="shared" si="1106"/>
      </c>
      <c r="Z10272">
        <f t="shared" si="1107"/>
      </c>
    </row>
    <row r="10273" spans="1:26">
      <c r="W10273">
        <f t="shared" si="1104"/>
      </c>
      <c r="X10273">
        <f t="shared" si="1105"/>
      </c>
      <c r="Y10273">
        <f t="shared" si="1106"/>
      </c>
      <c r="Z10273">
        <f t="shared" si="1107"/>
      </c>
    </row>
    <row r="10274" spans="1:26">
      <c r="W10274">
        <f t="shared" si="1104"/>
      </c>
      <c r="X10274">
        <f t="shared" si="1105"/>
      </c>
      <c r="Y10274">
        <f t="shared" si="1106"/>
      </c>
      <c r="Z10274">
        <f t="shared" si="1107"/>
      </c>
    </row>
    <row r="10275" spans="1:26">
      <c r="W10275">
        <f t="shared" si="1104"/>
      </c>
      <c r="X10275">
        <f t="shared" si="1105"/>
      </c>
      <c r="Y10275">
        <f t="shared" si="1106"/>
      </c>
      <c r="Z10275">
        <f t="shared" si="1107"/>
      </c>
    </row>
    <row r="10276" spans="1:26">
      <c r="A10276" s="1562" t="s">
        <v>0</v>
      </c>
      <c r="B10276" s="1562"/>
      <c r="C10276" s="1562"/>
      <c r="D10276" s="1562"/>
      <c r="E10276" s="1562"/>
      <c r="F10276" s="1562"/>
      <c r="G10276" s="1562"/>
      <c r="H10276" s="1562"/>
      <c r="I10276" s="1562"/>
      <c r="W10276">
        <f t="shared" si="1104"/>
      </c>
      <c r="X10276">
        <f t="shared" si="1105"/>
      </c>
      <c r="Y10276">
        <f t="shared" si="1106"/>
      </c>
      <c r="Z10276">
        <f t="shared" si="1107"/>
      </c>
    </row>
    <row r="10277" spans="1:26">
      <c r="W10277">
        <f t="shared" si="1104"/>
      </c>
      <c r="X10277">
        <f t="shared" si="1105"/>
      </c>
      <c r="Y10277">
        <f t="shared" si="1106"/>
      </c>
      <c r="Z10277">
        <f t="shared" si="1107"/>
      </c>
    </row>
    <row r="10278" spans="1:26">
      <c r="A10278" s="1" t="s">
        <v>1</v>
      </c>
      <c r="B10278" s="1"/>
      <c r="G10278" s="489" t="s">
        <v>2</v>
      </c>
      <c r="H10278" s="3" t="s">
        <v>2133</v>
      </c>
      <c r="W10278">
        <f t="shared" si="1104"/>
      </c>
      <c r="X10278">
        <f t="shared" si="1105"/>
      </c>
      <c r="Y10278">
        <f t="shared" si="1106"/>
      </c>
      <c r="Z10278">
        <f t="shared" si="1107"/>
      </c>
    </row>
    <row r="10279" spans="1:26">
      <c r="A10279" s="1" t="inlineStr">
        <is>
          <t>Dealer-316</t>
        </is>
      </c>
      <c r="B10279" s="1"/>
      <c r="F10279" s="4"/>
      <c r="G10279" s="488" t="s">
        <v>1440</v>
      </c>
      <c r="H10279" s="1" t="s">
        <v>2145</v>
      </c>
      <c r="W10279">
        <f t="shared" si="1104"/>
      </c>
      <c r="X10279">
        <f t="shared" si="1105"/>
      </c>
      <c r="Y10279">
        <f t="shared" si="1106"/>
      </c>
      <c r="Z10279">
        <f t="shared" si="1107"/>
      </c>
    </row>
    <row r="10280" spans="1:26">
      <c r="A10280" s="1" t="inlineStr">
        <is>
          <t>Address line (redacted)</t>
        </is>
      </c>
      <c r="B10280" s="1"/>
      <c r="W10280">
        <f t="shared" si="1104"/>
      </c>
      <c r="X10280">
        <f t="shared" si="1105"/>
      </c>
      <c r="Y10280">
        <f t="shared" si="1106"/>
      </c>
      <c r="Z10280">
        <f t="shared" si="1107"/>
      </c>
    </row>
    <row r="10281" spans="1:26">
      <c r="A10281" s="1" t="inlineStr">
        <is>
          <t>GSTIN-MASKED</t>
        </is>
      </c>
      <c r="B10281" s="1"/>
      <c r="W10281">
        <f t="shared" si="1104"/>
      </c>
      <c r="X10281">
        <f t="shared" si="1105"/>
      </c>
      <c r="Y10281">
        <f t="shared" si="1106"/>
      </c>
      <c r="Z10281">
        <f t="shared" si="1107"/>
      </c>
    </row>
    <row r="10282" spans="1:26">
      <c r="A10282" s="12"/>
      <c r="B10282" s="86"/>
      <c r="W10282">
        <f t="shared" si="1104"/>
      </c>
      <c r="X10282">
        <f t="shared" si="1105"/>
      </c>
      <c r="Y10282">
        <f t="shared" si="1106"/>
      </c>
      <c r="Z10282">
        <f t="shared" si="1107"/>
      </c>
    </row>
    <row r="10283" spans="1:26">
      <c r="A10283" s="1" t="inlineStr">
        <is>
          <t>Through: Transporter-025</t>
        </is>
      </c>
      <c r="W10283">
        <f t="shared" si="1104"/>
      </c>
      <c r="X10283">
        <f t="shared" si="1105"/>
      </c>
      <c r="Y10283">
        <f t="shared" si="1106"/>
      </c>
      <c r="Z10283">
        <f t="shared" si="1107"/>
      </c>
    </row>
    <row r="10284" spans="1:26">
      <c r="A10284" s="1" t="inlineStr">
        <is>
          <t>GSTIN-MASKED</t>
        </is>
      </c>
      <c r="W10284">
        <f t="shared" si="1104"/>
      </c>
      <c r="X10284">
        <f t="shared" si="1105"/>
      </c>
      <c r="Y10284">
        <f t="shared" si="1106"/>
      </c>
      <c r="Z10284">
        <f t="shared" si="1107"/>
      </c>
    </row>
    <row r="10285" spans="1:26">
      <c r="A10285" s="1" t="inlineStr">
        <is>
          <t>Address line (redacted)</t>
        </is>
      </c>
      <c r="W10285">
        <f t="shared" si="1104"/>
      </c>
      <c r="X10285">
        <f t="shared" si="1105"/>
      </c>
      <c r="Y10285">
        <f t="shared" si="1106"/>
      </c>
      <c r="Z10285">
        <f t="shared" si="1107"/>
      </c>
    </row>
    <row r="10286" spans="1:26">
      <c r="A10286" s="1"/>
      <c r="W10286">
        <f t="shared" si="1104"/>
      </c>
      <c r="X10286">
        <f t="shared" si="1105"/>
      </c>
      <c r="Y10286">
        <f t="shared" si="1106"/>
      </c>
      <c r="Z10286">
        <f t="shared" si="1107"/>
      </c>
    </row>
    <row r="10287" spans="1:26">
      <c r="A10287" s="1" t="s">
        <v>5</v>
      </c>
      <c r="W10287">
        <f t="shared" si="1104"/>
      </c>
      <c r="X10287">
        <f t="shared" si="1105"/>
      </c>
      <c r="Y10287">
        <f t="shared" si="1106"/>
      </c>
      <c r="Z10287">
        <f t="shared" si="1107"/>
      </c>
    </row>
    <row r="10288" spans="1:26">
      <c r="A10288" s="1" t="s">
        <v>6</v>
      </c>
      <c r="W10288">
        <f t="shared" si="1104"/>
      </c>
      <c r="X10288">
        <f t="shared" si="1105"/>
      </c>
      <c r="Y10288">
        <f t="shared" si="1106"/>
      </c>
      <c r="Z10288">
        <f t="shared" si="1107"/>
      </c>
    </row>
    <row r="10289" spans="1:26" ht="15.75" thickBot="1">
      <c r="A10289" s="1" t="s">
        <v>7</v>
      </c>
      <c r="W10289">
        <f t="shared" si="1104"/>
      </c>
      <c r="X10289">
        <f t="shared" si="1105"/>
      </c>
      <c r="Y10289">
        <f t="shared" si="1106"/>
      </c>
      <c r="Z10289">
        <f t="shared" si="1107"/>
      </c>
    </row>
    <row r="10290" spans="1:26" ht="24">
      <c r="A10290" s="26" t="s">
        <v>8</v>
      </c>
      <c r="B10290" s="27" t="s">
        <v>9</v>
      </c>
      <c r="C10290" s="27" t="s">
        <v>10</v>
      </c>
      <c r="D10290" s="28" t="s">
        <v>11</v>
      </c>
      <c r="E10290" s="28" t="s">
        <v>12</v>
      </c>
      <c r="F10290" s="28" t="s">
        <v>13</v>
      </c>
      <c r="G10290" s="28" t="s">
        <v>14</v>
      </c>
      <c r="H10290" s="29" t="s">
        <v>15</v>
      </c>
      <c r="I10290" s="30" t="s">
        <v>16</v>
      </c>
      <c r="W10290">
        <f t="shared" si="1104"/>
      </c>
      <c r="X10290">
        <f t="shared" si="1105"/>
      </c>
      <c r="Y10290">
        <f t="shared" si="1106"/>
      </c>
      <c r="Z10290">
        <f t="shared" si="1107"/>
      </c>
    </row>
    <row r="10291" spans="1:26">
      <c r="A10291" s="139"/>
      <c r="B10291" s="1564" t="s">
        <v>17</v>
      </c>
      <c r="C10291" s="1565"/>
      <c r="D10291" s="6"/>
      <c r="E10291" s="5"/>
      <c r="F10291" s="6"/>
      <c r="G10291" s="5"/>
      <c r="H10291" s="9"/>
      <c r="I10291" s="102"/>
      <c r="W10291">
        <f t="shared" si="1104"/>
      </c>
      <c r="X10291">
        <f t="shared" si="1105"/>
      </c>
      <c r="Y10291">
        <f t="shared" si="1106"/>
      </c>
      <c r="Z10291">
        <f t="shared" si="1107"/>
      </c>
    </row>
    <row r="10292" spans="1:26" ht="24">
      <c r="A10292" s="139"/>
      <c r="B10292" s="353" t="s">
        <v>2143</v>
      </c>
      <c r="C10292" s="352" t="s">
        <v>2144</v>
      </c>
      <c r="D10292" s="352">
        <v>1</v>
      </c>
      <c r="E10292" s="352">
        <v>2</v>
      </c>
      <c r="F10292" s="127">
        <f>+E10292</f>
      </c>
      <c r="G10292" s="127">
        <f>+F10292</f>
      </c>
      <c r="H10292" s="352">
        <v>1</v>
      </c>
      <c r="I10292" s="525">
        <f t="shared" ref="I10292:I10302" si="1111">+H10292*G10292</f>
      </c>
      <c r="J10292">
        <f>+H10292*G10292</f>
      </c>
      <c r="W10292">
        <f t="shared" si="1104"/>
      </c>
      <c r="X10292">
        <f t="shared" si="1105"/>
      </c>
      <c r="Y10292">
        <f t="shared" si="1106"/>
      </c>
      <c r="Z10292">
        <f t="shared" si="1107"/>
      </c>
    </row>
    <row r="10293" spans="1:26">
      <c r="A10293" s="139"/>
      <c r="B10293" s="8" t="s">
        <v>380</v>
      </c>
      <c r="C10293" s="5" t="s">
        <v>381</v>
      </c>
      <c r="D10293" s="5">
        <v>2</v>
      </c>
      <c r="E10293" s="5">
        <v>5</v>
      </c>
      <c r="F10293" s="127">
        <f>+E10293*D10293</f>
      </c>
      <c r="G10293" s="127">
        <f t="shared" ref="G10293:G10302" si="1112">+F10293</f>
      </c>
      <c r="H10293" s="5">
        <v>1</v>
      </c>
      <c r="I10293" s="525">
        <f t="shared" si="1111"/>
      </c>
      <c r="J10293">
        <f>+H10293*G10293</f>
      </c>
      <c r="W10293">
        <f t="shared" si="1104"/>
      </c>
      <c r="X10293">
        <f t="shared" si="1105"/>
      </c>
      <c r="Y10293">
        <f t="shared" si="1106"/>
      </c>
      <c r="Z10293">
        <f t="shared" si="1107"/>
      </c>
    </row>
    <row r="10294" spans="1:26">
      <c r="A10294" s="139"/>
      <c r="B10294" s="8" t="s">
        <v>451</v>
      </c>
      <c r="C10294" s="5" t="s">
        <v>450</v>
      </c>
      <c r="D10294" s="1594">
        <v>1</v>
      </c>
      <c r="E10294" s="5">
        <v>1</v>
      </c>
      <c r="F10294" s="127">
        <f>+E10294</f>
      </c>
      <c r="G10294" s="127">
        <f t="shared" si="1112"/>
      </c>
      <c r="H10294" s="5">
        <v>1</v>
      </c>
      <c r="I10294" s="525">
        <f t="shared" si="1111"/>
      </c>
      <c r="J10294">
        <f t="shared" ref="J10294:J10346" si="1113">+H10294*G10294</f>
      </c>
      <c r="W10294">
        <f t="shared" si="1104"/>
      </c>
      <c r="X10294">
        <f t="shared" si="1105"/>
      </c>
      <c r="Y10294">
        <f t="shared" si="1106"/>
      </c>
      <c r="Z10294">
        <f t="shared" si="1107"/>
      </c>
    </row>
    <row r="10295" spans="1:26">
      <c r="A10295" s="139"/>
      <c r="B10295" s="8" t="s">
        <v>340</v>
      </c>
      <c r="C10295" s="5" t="s">
        <v>341</v>
      </c>
      <c r="D10295" s="1560"/>
      <c r="E10295" s="184">
        <v>2</v>
      </c>
      <c r="F10295" s="242">
        <v>2</v>
      </c>
      <c r="G10295" s="5">
        <f t="shared" si="1112"/>
      </c>
      <c r="H10295" s="5">
        <v>1</v>
      </c>
      <c r="I10295" s="525">
        <f t="shared" si="1111"/>
      </c>
      <c r="J10295">
        <f t="shared" si="1113"/>
      </c>
      <c r="W10295">
        <f t="shared" si="1104"/>
      </c>
      <c r="X10295">
        <f t="shared" si="1105"/>
      </c>
      <c r="Y10295">
        <f t="shared" si="1106"/>
      </c>
      <c r="Z10295">
        <f t="shared" si="1107"/>
      </c>
    </row>
    <row r="10296" spans="1:26">
      <c r="A10296" s="139"/>
      <c r="B10296" s="351" t="s">
        <v>1234</v>
      </c>
      <c r="C10296" s="352" t="s">
        <v>1235</v>
      </c>
      <c r="D10296" s="1560"/>
      <c r="E10296" s="352">
        <v>3</v>
      </c>
      <c r="F10296" s="6">
        <f t="shared" ref="F10296:F10302" si="1114">+E10296</f>
      </c>
      <c r="G10296" s="5">
        <f t="shared" si="1112"/>
      </c>
      <c r="H10296" s="352">
        <v>1</v>
      </c>
      <c r="I10296" s="525">
        <f t="shared" si="1111"/>
      </c>
      <c r="J10296">
        <f t="shared" si="1113"/>
      </c>
      <c r="W10296">
        <f t="shared" si="1104"/>
      </c>
      <c r="X10296">
        <f t="shared" si="1105"/>
      </c>
      <c r="Y10296">
        <f t="shared" si="1106"/>
      </c>
      <c r="Z10296">
        <f t="shared" si="1107"/>
      </c>
    </row>
    <row r="10297" spans="1:26">
      <c r="A10297" s="139"/>
      <c r="B10297" s="8" t="s">
        <v>1419</v>
      </c>
      <c r="C10297" s="5" t="s">
        <v>1420</v>
      </c>
      <c r="D10297" s="1560"/>
      <c r="E10297" s="5">
        <v>2</v>
      </c>
      <c r="F10297" s="6">
        <f t="shared" si="1114"/>
      </c>
      <c r="G10297" s="5">
        <f t="shared" si="1112"/>
      </c>
      <c r="H10297" s="5">
        <v>1</v>
      </c>
      <c r="I10297" s="525">
        <f t="shared" si="1111"/>
      </c>
      <c r="J10297">
        <f t="shared" si="1113"/>
      </c>
      <c r="N10297" t="s">
        <v>925</v>
      </c>
      <c r="O10297">
        <v>30</v>
      </c>
      <c r="P10297">
        <v>450</v>
      </c>
      <c r="Q10297">
        <f t="shared" ref="Q10297:Q10306" si="1115">+P10297*O10297</f>
      </c>
      <c r="R10297">
        <v>28</v>
      </c>
      <c r="S10297">
        <f t="shared" ref="S10297:S10306" si="1116">+Q10297*R10297%</f>
      </c>
      <c r="T10297">
        <f>+S10297+Q10297</f>
      </c>
      <c r="W10297">
        <f t="shared" si="1104"/>
      </c>
      <c r="X10297">
        <f t="shared" si="1105"/>
      </c>
      <c r="Y10297">
        <f t="shared" si="1106"/>
      </c>
      <c r="Z10297">
        <f t="shared" si="1107"/>
      </c>
    </row>
    <row r="10298" spans="1:26">
      <c r="A10298" s="139"/>
      <c r="B10298" s="8" t="s">
        <v>445</v>
      </c>
      <c r="C10298" s="5" t="s">
        <v>444</v>
      </c>
      <c r="D10298" s="1560"/>
      <c r="E10298" s="5">
        <v>2</v>
      </c>
      <c r="F10298" s="6">
        <f t="shared" si="1114"/>
      </c>
      <c r="G10298" s="5">
        <f t="shared" si="1112"/>
      </c>
      <c r="H10298" s="5">
        <v>1</v>
      </c>
      <c r="I10298" s="525">
        <f t="shared" si="1111"/>
      </c>
      <c r="J10298">
        <f t="shared" si="1113"/>
      </c>
      <c r="N10298" t="s">
        <v>926</v>
      </c>
      <c r="O10298">
        <v>5</v>
      </c>
      <c r="P10298">
        <v>250</v>
      </c>
      <c r="Q10298">
        <f t="shared" si="1115"/>
      </c>
      <c r="R10298">
        <v>28</v>
      </c>
      <c r="S10298">
        <f t="shared" si="1116"/>
      </c>
      <c r="T10298">
        <f>+S10298+Q10298</f>
      </c>
      <c r="W10298">
        <f t="shared" si="1104"/>
      </c>
      <c r="X10298">
        <f t="shared" si="1105"/>
      </c>
      <c r="Y10298">
        <f t="shared" si="1106"/>
      </c>
      <c r="Z10298">
        <f t="shared" si="1107"/>
      </c>
    </row>
    <row r="10299" spans="1:26">
      <c r="A10299" s="139"/>
      <c r="B10299" s="8" t="s">
        <v>906</v>
      </c>
      <c r="C10299" s="5" t="s">
        <v>905</v>
      </c>
      <c r="D10299" s="1560"/>
      <c r="E10299" s="5">
        <v>2</v>
      </c>
      <c r="F10299" s="6">
        <f t="shared" si="1114"/>
      </c>
      <c r="G10299" s="5">
        <f t="shared" si="1112"/>
      </c>
      <c r="H10299" s="5">
        <v>1</v>
      </c>
      <c r="I10299" s="525">
        <f t="shared" si="1111"/>
      </c>
      <c r="J10299">
        <f t="shared" si="1113"/>
      </c>
      <c r="N10299" t="s">
        <v>2071</v>
      </c>
      <c r="O10299">
        <v>19</v>
      </c>
      <c r="P10299">
        <v>450</v>
      </c>
      <c r="Q10299">
        <f t="shared" si="1115"/>
      </c>
      <c r="R10299">
        <v>28</v>
      </c>
      <c r="S10299">
        <f t="shared" si="1116"/>
      </c>
      <c r="T10299">
        <f t="shared" ref="T10299:T10306" si="1117">+S10299+Q10299</f>
      </c>
      <c r="W10299">
        <f t="shared" si="1104"/>
      </c>
      <c r="X10299">
        <f t="shared" si="1105"/>
      </c>
      <c r="Y10299">
        <f t="shared" si="1106"/>
      </c>
      <c r="Z10299">
        <f t="shared" si="1107"/>
      </c>
    </row>
    <row r="10300" spans="1:26">
      <c r="A10300" s="139"/>
      <c r="B10300" s="8" t="s">
        <v>1963</v>
      </c>
      <c r="C10300" s="5" t="s">
        <v>1964</v>
      </c>
      <c r="D10300" s="1560"/>
      <c r="E10300" s="5">
        <v>2</v>
      </c>
      <c r="F10300" s="6">
        <f t="shared" si="1114"/>
      </c>
      <c r="G10300" s="5">
        <f t="shared" si="1112"/>
      </c>
      <c r="H10300" s="5">
        <v>1</v>
      </c>
      <c r="I10300" s="525">
        <f t="shared" si="1111"/>
      </c>
      <c r="J10300">
        <f t="shared" si="1113"/>
      </c>
      <c r="N10300" t="s">
        <v>2173</v>
      </c>
      <c r="O10300">
        <v>4</v>
      </c>
      <c r="P10300">
        <v>1250</v>
      </c>
      <c r="Q10300">
        <f t="shared" si="1115"/>
      </c>
      <c r="R10300">
        <v>18</v>
      </c>
      <c r="S10300">
        <f t="shared" si="1116"/>
      </c>
      <c r="T10300">
        <f t="shared" si="1117"/>
      </c>
      <c r="W10300">
        <f t="shared" si="1104"/>
      </c>
      <c r="X10300">
        <f t="shared" si="1105"/>
      </c>
      <c r="Y10300">
        <f t="shared" si="1106"/>
      </c>
      <c r="Z10300">
        <f t="shared" si="1107"/>
      </c>
    </row>
    <row r="10301" spans="1:26">
      <c r="A10301" s="139"/>
      <c r="B10301" s="8" t="s">
        <v>1476</v>
      </c>
      <c r="C10301" s="5" t="s">
        <v>1477</v>
      </c>
      <c r="D10301" s="1560"/>
      <c r="E10301" s="5">
        <v>2</v>
      </c>
      <c r="F10301" s="6">
        <f t="shared" si="1114"/>
      </c>
      <c r="G10301" s="5">
        <f t="shared" si="1112"/>
      </c>
      <c r="H10301" s="5">
        <v>1</v>
      </c>
      <c r="I10301" s="525">
        <f t="shared" si="1111"/>
      </c>
      <c r="J10301">
        <f t="shared" si="1113"/>
      </c>
      <c r="N10301" t="s">
        <v>51</v>
      </c>
      <c r="O10301">
        <v>50</v>
      </c>
      <c r="P10301">
        <v>20</v>
      </c>
      <c r="Q10301">
        <f t="shared" si="1115"/>
      </c>
      <c r="R10301">
        <v>18</v>
      </c>
      <c r="S10301">
        <f t="shared" si="1116"/>
      </c>
      <c r="T10301">
        <f t="shared" si="1117"/>
      </c>
      <c r="W10301">
        <f t="shared" si="1104"/>
      </c>
      <c r="X10301">
        <f t="shared" si="1105"/>
      </c>
      <c r="Y10301">
        <f t="shared" si="1106"/>
      </c>
      <c r="Z10301">
        <f t="shared" si="1107"/>
      </c>
    </row>
    <row r="10302" spans="1:26">
      <c r="A10302" s="139"/>
      <c r="B10302" s="8" t="s">
        <v>414</v>
      </c>
      <c r="C10302" s="5" t="s">
        <v>415</v>
      </c>
      <c r="D10302" s="1595"/>
      <c r="E10302" s="5">
        <v>2</v>
      </c>
      <c r="F10302" s="6">
        <f t="shared" si="1114"/>
      </c>
      <c r="G10302" s="5">
        <f t="shared" si="1112"/>
      </c>
      <c r="H10302" s="5">
        <v>1</v>
      </c>
      <c r="I10302" s="525">
        <f t="shared" si="1111"/>
      </c>
      <c r="J10302">
        <f t="shared" si="1113"/>
      </c>
      <c r="N10302" t="s">
        <v>2174</v>
      </c>
      <c r="O10302">
        <v>10</v>
      </c>
      <c r="P10302">
        <v>100</v>
      </c>
      <c r="Q10302">
        <f t="shared" si="1115"/>
      </c>
      <c r="R10302">
        <v>18</v>
      </c>
      <c r="S10302">
        <f t="shared" si="1116"/>
      </c>
      <c r="T10302">
        <f t="shared" si="1117"/>
      </c>
      <c r="W10302">
        <f t="shared" si="1104"/>
      </c>
      <c r="X10302">
        <f t="shared" si="1105"/>
      </c>
      <c r="Y10302">
        <f t="shared" si="1106"/>
      </c>
      <c r="Z10302">
        <f t="shared" si="1107"/>
      </c>
    </row>
    <row r="10303" spans="1:26">
      <c r="A10303" s="139"/>
      <c r="B10303" s="8"/>
      <c r="C10303" s="5"/>
      <c r="D10303" s="5"/>
      <c r="E10303" s="5"/>
      <c r="F10303" s="127"/>
      <c r="G10303" s="127"/>
      <c r="H10303" s="5"/>
      <c r="I10303" s="525"/>
      <c r="N10303" t="s">
        <v>2175</v>
      </c>
      <c r="O10303">
        <v>30</v>
      </c>
      <c r="P10303">
        <v>150</v>
      </c>
      <c r="Q10303">
        <f t="shared" si="1115"/>
      </c>
      <c r="R10303">
        <v>18</v>
      </c>
      <c r="S10303">
        <f t="shared" si="1116"/>
      </c>
      <c r="T10303">
        <f t="shared" si="1117"/>
      </c>
      <c r="W10303">
        <f t="shared" si="1104"/>
      </c>
      <c r="X10303">
        <f t="shared" si="1105"/>
      </c>
      <c r="Y10303">
        <f t="shared" si="1106"/>
      </c>
      <c r="Z10303">
        <f t="shared" si="1107"/>
      </c>
    </row>
    <row r="10304" spans="1:26">
      <c r="A10304" s="139"/>
      <c r="B10304" s="8"/>
      <c r="C10304" s="5"/>
      <c r="D10304" s="5"/>
      <c r="E10304" s="5"/>
      <c r="F10304" s="127"/>
      <c r="G10304" s="127"/>
      <c r="H10304" s="5"/>
      <c r="I10304" s="525"/>
      <c r="N10304" t="s">
        <v>2176</v>
      </c>
      <c r="O10304">
        <v>10</v>
      </c>
      <c r="P10304">
        <v>25</v>
      </c>
      <c r="Q10304">
        <f t="shared" si="1115"/>
      </c>
      <c r="R10304">
        <v>18</v>
      </c>
      <c r="S10304">
        <f t="shared" si="1116"/>
      </c>
      <c r="T10304">
        <f t="shared" si="1117"/>
      </c>
      <c r="W10304">
        <f t="shared" si="1104"/>
      </c>
      <c r="X10304">
        <f t="shared" si="1105"/>
      </c>
      <c r="Y10304">
        <f t="shared" si="1106"/>
      </c>
      <c r="Z10304">
        <f t="shared" si="1107"/>
      </c>
    </row>
    <row r="10305" spans="1:26">
      <c r="A10305" s="139"/>
      <c r="B10305" s="1564" t="s">
        <v>394</v>
      </c>
      <c r="C10305" s="1565"/>
      <c r="D10305" s="9"/>
      <c r="E10305" s="5"/>
      <c r="F10305" s="127"/>
      <c r="G10305" s="127"/>
      <c r="H10305" s="16"/>
      <c r="I10305" s="525"/>
      <c r="J10305">
        <f t="shared" si="1113"/>
      </c>
      <c r="N10305" t="s">
        <v>731</v>
      </c>
      <c r="O10305">
        <v>5</v>
      </c>
      <c r="P10305">
        <v>20</v>
      </c>
      <c r="Q10305">
        <f t="shared" si="1115"/>
      </c>
      <c r="R10305">
        <v>18</v>
      </c>
      <c r="S10305">
        <f t="shared" si="1116"/>
      </c>
      <c r="T10305">
        <f t="shared" si="1117"/>
      </c>
      <c r="W10305">
        <f t="shared" si="1104"/>
      </c>
      <c r="X10305">
        <f t="shared" si="1105"/>
      </c>
      <c r="Y10305">
        <f t="shared" si="1106"/>
      </c>
      <c r="Z10305">
        <f t="shared" si="1107"/>
      </c>
    </row>
    <row r="10306" spans="1:26">
      <c r="A10306" s="139"/>
      <c r="B10306" s="137"/>
      <c r="C10306" s="96"/>
      <c r="D10306" s="138"/>
      <c r="E10306" s="138"/>
      <c r="F10306" s="127"/>
      <c r="G10306" s="127"/>
      <c r="H10306" s="138"/>
      <c r="I10306" s="525"/>
      <c r="J10306">
        <f t="shared" si="1113"/>
      </c>
      <c r="N10306" t="s">
        <v>2177</v>
      </c>
      <c r="O10306">
        <v>105</v>
      </c>
      <c r="P10306">
        <v>20</v>
      </c>
      <c r="Q10306">
        <f t="shared" si="1115"/>
      </c>
      <c r="R10306">
        <v>18</v>
      </c>
      <c r="S10306">
        <f t="shared" si="1116"/>
      </c>
      <c r="T10306">
        <f t="shared" si="1117"/>
      </c>
      <c r="W10306">
        <f t="shared" si="1104"/>
      </c>
      <c r="X10306">
        <f t="shared" si="1105"/>
      </c>
      <c r="Y10306">
        <f t="shared" si="1106"/>
      </c>
      <c r="Z10306">
        <f t="shared" si="1107"/>
      </c>
    </row>
    <row r="10307" spans="1:26">
      <c r="A10307" s="420"/>
      <c r="B10307" s="17" t="s">
        <v>2146</v>
      </c>
      <c r="C10307" s="96" t="s">
        <v>2147</v>
      </c>
      <c r="D10307" s="5">
        <v>1</v>
      </c>
      <c r="E10307" s="5">
        <v>5</v>
      </c>
      <c r="F10307" s="127">
        <f>+E10307</f>
      </c>
      <c r="G10307" s="127">
        <f>+F10307</f>
      </c>
      <c r="H10307" s="5">
        <v>1</v>
      </c>
      <c r="I10307" s="525">
        <f>+H10307*G10307</f>
      </c>
      <c r="J10307">
        <f t="shared" si="1113"/>
      </c>
      <c r="W10307">
        <f t="shared" si="1104"/>
      </c>
      <c r="X10307">
        <f t="shared" si="1105"/>
      </c>
      <c r="Y10307">
        <f t="shared" si="1106"/>
      </c>
      <c r="Z10307">
        <f t="shared" si="1107"/>
      </c>
    </row>
    <row r="10308" spans="1:26">
      <c r="A10308" s="420"/>
      <c r="B10308" s="17"/>
      <c r="C10308" s="96"/>
      <c r="D10308" s="5"/>
      <c r="E10308" s="5"/>
      <c r="F10308" s="127"/>
      <c r="G10308" s="127"/>
      <c r="H10308" s="5"/>
      <c r="I10308" s="525"/>
      <c r="J10308">
        <f t="shared" si="1113"/>
      </c>
      <c r="O10308">
        <f>SUM(O10297:O10307)</f>
      </c>
      <c r="T10308">
        <f>SUM(T10297:T10307)</f>
      </c>
      <c r="W10308">
        <f t="shared" ref="W10308:W10371" si="1118">IF(LEFT($H10308&amp;"",5)="2019-",$H10308,W10307)</f>
      </c>
      <c r="X10308">
        <f t="shared" ref="X10308:X10371" si="1119">IF($W10308="",0,IF(COUNTIF($AB$2:$AB$80,$W10308)&gt;0,1,0))</f>
      </c>
      <c r="Y10308">
        <f t="shared" ref="Y10308:Y10371" si="1120">IF($C10308="","",UPPER(TRIM(IFERROR(LEFT($C10308&amp;"",FIND("/",$C10308&amp;"")-1),$C10308&amp;""))))</f>
      </c>
      <c r="Z10308">
        <f t="shared" ref="Z10308:Z10371" si="1121">IFERROR(IF(ISNUMBER($G10308),$G10308,0),0)</f>
      </c>
    </row>
    <row r="10309" spans="1:26">
      <c r="A10309" s="420"/>
      <c r="B10309" s="1564" t="s">
        <v>18</v>
      </c>
      <c r="C10309" s="1565"/>
      <c r="D10309" s="5"/>
      <c r="E10309" s="5"/>
      <c r="F10309" s="127"/>
      <c r="G10309" s="127"/>
      <c r="H10309" s="5"/>
      <c r="I10309" s="525"/>
      <c r="J10309">
        <f t="shared" si="1113"/>
      </c>
      <c r="W10309">
        <f t="shared" si="1118"/>
      </c>
      <c r="X10309">
        <f t="shared" si="1119"/>
      </c>
      <c r="Y10309">
        <f t="shared" si="1120"/>
      </c>
      <c r="Z10309">
        <f t="shared" si="1121"/>
      </c>
    </row>
    <row r="10310" spans="1:26">
      <c r="A10310" s="420"/>
      <c r="B10310" s="95" t="s">
        <v>277</v>
      </c>
      <c r="C10310" s="9" t="s">
        <v>278</v>
      </c>
      <c r="D10310" s="134">
        <v>2</v>
      </c>
      <c r="E10310" s="5">
        <v>4</v>
      </c>
      <c r="F10310" s="16">
        <f>+E10310*D10310</f>
      </c>
      <c r="G10310" s="127">
        <f>+F10310</f>
      </c>
      <c r="H10310" s="16">
        <v>1</v>
      </c>
      <c r="I10310" s="525">
        <f>+H10310*G10310</f>
      </c>
      <c r="J10310">
        <f t="shared" si="1113"/>
      </c>
      <c r="T10310">
        <v>125000</v>
      </c>
      <c r="W10310">
        <f t="shared" si="1118"/>
      </c>
      <c r="X10310">
        <f t="shared" si="1119"/>
      </c>
      <c r="Y10310">
        <f t="shared" si="1120"/>
      </c>
      <c r="Z10310">
        <f t="shared" si="1121"/>
      </c>
    </row>
    <row r="10311" spans="1:26">
      <c r="A10311" s="420"/>
      <c r="B10311" s="128" t="s">
        <v>1002</v>
      </c>
      <c r="C10311" s="5" t="s">
        <v>1001</v>
      </c>
      <c r="D10311" s="135">
        <v>1</v>
      </c>
      <c r="E10311" s="5">
        <v>1</v>
      </c>
      <c r="F10311" s="16">
        <f>+E10311</f>
      </c>
      <c r="G10311" s="127">
        <f>+F10311</f>
      </c>
      <c r="H10311" s="16">
        <v>1</v>
      </c>
      <c r="I10311" s="525">
        <f>+H10311*G10311</f>
      </c>
      <c r="J10311">
        <f t="shared" si="1113"/>
      </c>
      <c r="T10311">
        <f>+T10310+T10308</f>
      </c>
      <c r="W10311">
        <f t="shared" si="1118"/>
      </c>
      <c r="X10311">
        <f t="shared" si="1119"/>
      </c>
      <c r="Y10311">
        <f t="shared" si="1120"/>
      </c>
      <c r="Z10311">
        <f t="shared" si="1121"/>
      </c>
    </row>
    <row r="10312" spans="1:26">
      <c r="A10312" s="420"/>
      <c r="B10312" s="529" t="s">
        <v>709</v>
      </c>
      <c r="C10312" s="527" t="s">
        <v>710</v>
      </c>
      <c r="D10312" s="134">
        <v>1</v>
      </c>
      <c r="E10312" s="352">
        <v>4</v>
      </c>
      <c r="F10312" s="16">
        <f>+E10312*D10312</f>
      </c>
      <c r="G10312" s="127">
        <f>+F10312</f>
      </c>
      <c r="H10312" s="387">
        <v>1</v>
      </c>
      <c r="I10312" s="525">
        <f>+H10312*G10312</f>
      </c>
      <c r="J10312">
        <f t="shared" si="1113"/>
      </c>
      <c r="T10312" s="118">
        <f>+T10311-I10356</f>
      </c>
      <c r="W10312">
        <f t="shared" si="1118"/>
      </c>
      <c r="X10312">
        <f t="shared" si="1119"/>
      </c>
      <c r="Y10312">
        <f t="shared" si="1120"/>
      </c>
      <c r="Z10312">
        <f t="shared" si="1121"/>
      </c>
    </row>
    <row r="10313" spans="1:26">
      <c r="A10313" s="420"/>
      <c r="B10313" s="95" t="s">
        <v>819</v>
      </c>
      <c r="C10313" s="101" t="s">
        <v>818</v>
      </c>
      <c r="D10313" s="134">
        <v>1</v>
      </c>
      <c r="E10313" s="5">
        <v>4</v>
      </c>
      <c r="F10313" s="16">
        <f>+E10313*D10313</f>
      </c>
      <c r="G10313" s="127">
        <f>+F10313</f>
      </c>
      <c r="H10313" s="16">
        <v>1</v>
      </c>
      <c r="I10313" s="525">
        <f>+H10313*G10313</f>
      </c>
      <c r="J10313">
        <f t="shared" si="1113"/>
      </c>
      <c r="W10313">
        <f t="shared" si="1118"/>
      </c>
      <c r="X10313">
        <f t="shared" si="1119"/>
      </c>
      <c r="Y10313">
        <f t="shared" si="1120"/>
      </c>
      <c r="Z10313">
        <f t="shared" si="1121"/>
      </c>
    </row>
    <row r="10314" spans="1:26">
      <c r="A10314" s="420"/>
      <c r="B10314" s="95" t="s">
        <v>720</v>
      </c>
      <c r="C10314" s="101" t="s">
        <v>1277</v>
      </c>
      <c r="D10314" s="134">
        <v>1</v>
      </c>
      <c r="E10314" s="5">
        <v>2</v>
      </c>
      <c r="F10314" s="16">
        <f>+E10314</f>
      </c>
      <c r="G10314" s="127">
        <f>+F10314</f>
      </c>
      <c r="H10314" s="16">
        <v>1</v>
      </c>
      <c r="I10314" s="525">
        <f>+H10314*G10314</f>
      </c>
      <c r="J10314">
        <f t="shared" si="1113"/>
      </c>
      <c r="W10314">
        <f t="shared" si="1118"/>
      </c>
      <c r="X10314">
        <f t="shared" si="1119"/>
      </c>
      <c r="Y10314">
        <f t="shared" si="1120"/>
      </c>
      <c r="Z10314">
        <f t="shared" si="1121"/>
      </c>
    </row>
    <row r="10315" spans="1:26">
      <c r="A10315" s="420"/>
      <c r="B10315" s="95"/>
      <c r="C10315" s="101"/>
      <c r="D10315" s="134"/>
      <c r="E10315" s="5"/>
      <c r="F10315" s="16"/>
      <c r="G10315" s="127"/>
      <c r="H10315" s="16"/>
      <c r="I10315" s="525"/>
      <c r="W10315">
        <f t="shared" si="1118"/>
      </c>
      <c r="X10315">
        <f t="shared" si="1119"/>
      </c>
      <c r="Y10315">
        <f t="shared" si="1120"/>
      </c>
      <c r="Z10315">
        <f t="shared" si="1121"/>
      </c>
    </row>
    <row r="10316" spans="1:26">
      <c r="A10316" s="420"/>
      <c r="B10316" s="95"/>
      <c r="C10316" s="101"/>
      <c r="D10316" s="134"/>
      <c r="E10316" s="5"/>
      <c r="F10316" s="16"/>
      <c r="G10316" s="127"/>
      <c r="H10316" s="16"/>
      <c r="I10316" s="525"/>
      <c r="W10316">
        <f t="shared" si="1118"/>
      </c>
      <c r="X10316">
        <f t="shared" si="1119"/>
      </c>
      <c r="Y10316">
        <f t="shared" si="1120"/>
      </c>
      <c r="Z10316">
        <f t="shared" si="1121"/>
      </c>
    </row>
    <row r="10317" spans="1:26">
      <c r="A10317" s="420"/>
      <c r="B10317" s="95"/>
      <c r="C10317" s="101"/>
      <c r="D10317" s="134"/>
      <c r="E10317" s="5"/>
      <c r="F10317" s="16"/>
      <c r="G10317" s="127"/>
      <c r="H10317" s="5"/>
      <c r="I10317" s="525"/>
      <c r="J10317">
        <f t="shared" si="1113"/>
      </c>
      <c r="W10317">
        <f t="shared" si="1118"/>
      </c>
      <c r="X10317">
        <f t="shared" si="1119"/>
      </c>
      <c r="Y10317">
        <f t="shared" si="1120"/>
      </c>
      <c r="Z10317">
        <f t="shared" si="1121"/>
      </c>
    </row>
    <row r="10318" spans="1:26">
      <c r="A10318" s="420"/>
      <c r="B10318" s="1564" t="s">
        <v>644</v>
      </c>
      <c r="C10318" s="1565"/>
      <c r="D10318" s="134"/>
      <c r="E10318" s="5"/>
      <c r="F10318" s="16"/>
      <c r="G10318" s="127"/>
      <c r="H10318" s="5"/>
      <c r="I10318" s="525"/>
      <c r="J10318">
        <f t="shared" si="1113"/>
      </c>
      <c r="W10318">
        <f t="shared" si="1118"/>
      </c>
      <c r="X10318">
        <f t="shared" si="1119"/>
      </c>
      <c r="Y10318">
        <f t="shared" si="1120"/>
      </c>
      <c r="Z10318">
        <f t="shared" si="1121"/>
      </c>
    </row>
    <row r="10319" spans="1:26">
      <c r="A10319" s="420"/>
      <c r="B10319" s="351" t="s">
        <v>649</v>
      </c>
      <c r="C10319" s="352" t="s">
        <v>650</v>
      </c>
      <c r="D10319" s="352">
        <v>1</v>
      </c>
      <c r="E10319" s="5">
        <v>4</v>
      </c>
      <c r="F10319" s="16">
        <f>+E10319</f>
      </c>
      <c r="G10319" s="127">
        <f>+F10319</f>
      </c>
      <c r="H10319" s="352">
        <v>1</v>
      </c>
      <c r="I10319" s="525">
        <f>+H10319*G10319</f>
      </c>
      <c r="J10319">
        <f t="shared" si="1113"/>
      </c>
      <c r="W10319">
        <f t="shared" si="1118"/>
      </c>
      <c r="X10319">
        <f t="shared" si="1119"/>
      </c>
      <c r="Y10319">
        <f t="shared" si="1120"/>
      </c>
      <c r="Z10319">
        <f t="shared" si="1121"/>
      </c>
    </row>
    <row r="10320" spans="1:26">
      <c r="A10320" s="420"/>
      <c r="B10320" s="1564" t="s">
        <v>369</v>
      </c>
      <c r="C10320" s="1565"/>
      <c r="D10320" s="134"/>
      <c r="E10320" s="5"/>
      <c r="F10320" s="16"/>
      <c r="G10320" s="127"/>
      <c r="H10320" s="5"/>
      <c r="I10320" s="525"/>
      <c r="J10320">
        <f t="shared" si="1113"/>
      </c>
      <c r="W10320">
        <f t="shared" si="1118"/>
      </c>
      <c r="X10320">
        <f t="shared" si="1119"/>
      </c>
      <c r="Y10320">
        <f t="shared" si="1120"/>
      </c>
      <c r="Z10320">
        <f t="shared" si="1121"/>
      </c>
    </row>
    <row r="10321" spans="1:26" ht="24">
      <c r="A10321" s="420"/>
      <c r="B10321" s="20" t="s">
        <v>374</v>
      </c>
      <c r="C10321" s="9" t="s">
        <v>370</v>
      </c>
      <c r="D10321" s="5"/>
      <c r="E10321" s="7">
        <v>25</v>
      </c>
      <c r="F10321" s="424">
        <f>+E10321</f>
      </c>
      <c r="G10321" s="127">
        <f>+F10321</f>
      </c>
      <c r="H10321" s="7">
        <v>1</v>
      </c>
      <c r="I10321" s="525">
        <f>+H10321*G10321</f>
      </c>
      <c r="J10321">
        <f t="shared" si="1113"/>
      </c>
      <c r="W10321">
        <f t="shared" si="1118"/>
      </c>
      <c r="X10321">
        <f t="shared" si="1119"/>
      </c>
      <c r="Y10321">
        <f t="shared" si="1120"/>
      </c>
      <c r="Z10321">
        <f t="shared" si="1121"/>
      </c>
    </row>
    <row r="10322" spans="1:26">
      <c r="A10322" s="420"/>
      <c r="B10322" s="20" t="s">
        <v>2148</v>
      </c>
      <c r="C10322" s="5" t="s">
        <v>52</v>
      </c>
      <c r="D10322" s="5"/>
      <c r="E10322" s="7">
        <v>25</v>
      </c>
      <c r="F10322" s="424">
        <f>+E10322</f>
      </c>
      <c r="G10322" s="127">
        <f>+F10322</f>
      </c>
      <c r="H10322" s="7">
        <v>1</v>
      </c>
      <c r="I10322" s="525">
        <f>+H10322*G10322</f>
      </c>
      <c r="J10322">
        <f t="shared" si="1113"/>
      </c>
      <c r="W10322">
        <f t="shared" si="1118"/>
      </c>
      <c r="X10322">
        <f t="shared" si="1119"/>
      </c>
      <c r="Y10322">
        <f t="shared" si="1120"/>
      </c>
      <c r="Z10322">
        <f t="shared" si="1121"/>
      </c>
    </row>
    <row r="10323" spans="1:26">
      <c r="A10323" s="420"/>
      <c r="B10323" s="1564" t="s">
        <v>719</v>
      </c>
      <c r="C10323" s="1565"/>
      <c r="D10323" s="134"/>
      <c r="E10323" s="5"/>
      <c r="F10323" s="16"/>
      <c r="G10323" s="127"/>
      <c r="H10323" s="5"/>
      <c r="I10323" s="525"/>
      <c r="J10323">
        <f t="shared" si="1113"/>
      </c>
      <c r="W10323">
        <f t="shared" si="1118"/>
      </c>
      <c r="X10323">
        <f t="shared" si="1119"/>
      </c>
      <c r="Y10323">
        <f t="shared" si="1120"/>
      </c>
      <c r="Z10323">
        <f t="shared" si="1121"/>
      </c>
    </row>
    <row r="10324" spans="1:26">
      <c r="A10324" s="420"/>
      <c r="B10324" s="8" t="s">
        <v>1122</v>
      </c>
      <c r="C10324" s="9" t="s">
        <v>1439</v>
      </c>
      <c r="D10324" s="5"/>
      <c r="E10324" s="5">
        <v>10</v>
      </c>
      <c r="F10324" s="16">
        <f>+E10324</f>
      </c>
      <c r="G10324" s="127">
        <f>+F10324</f>
      </c>
      <c r="H10324" s="5">
        <v>1</v>
      </c>
      <c r="I10324" s="525">
        <f>+H10324*G10324</f>
      </c>
      <c r="J10324">
        <f t="shared" si="1113"/>
      </c>
      <c r="W10324">
        <f t="shared" si="1118"/>
      </c>
      <c r="X10324">
        <f t="shared" si="1119"/>
      </c>
      <c r="Y10324">
        <f t="shared" si="1120"/>
      </c>
      <c r="Z10324">
        <f t="shared" si="1121"/>
      </c>
    </row>
    <row r="10325" spans="1:26">
      <c r="A10325" s="420"/>
      <c r="B10325" s="1564" t="s">
        <v>1181</v>
      </c>
      <c r="C10325" s="1565"/>
      <c r="D10325" s="134"/>
      <c r="E10325" s="5"/>
      <c r="F10325" s="16"/>
      <c r="G10325" s="127"/>
      <c r="H10325" s="5"/>
      <c r="I10325" s="525"/>
      <c r="J10325">
        <f t="shared" si="1113"/>
      </c>
      <c r="W10325">
        <f t="shared" si="1118"/>
      </c>
      <c r="X10325">
        <f t="shared" si="1119"/>
      </c>
      <c r="Y10325">
        <f t="shared" si="1120"/>
      </c>
      <c r="Z10325">
        <f t="shared" si="1121"/>
      </c>
    </row>
    <row r="10326" spans="1:26">
      <c r="A10326" s="420"/>
      <c r="B10326" s="20" t="s">
        <v>1179</v>
      </c>
      <c r="C10326" s="5" t="s">
        <v>1180</v>
      </c>
      <c r="D10326" s="5">
        <v>2</v>
      </c>
      <c r="E10326" s="5">
        <v>10</v>
      </c>
      <c r="F10326" s="127">
        <f>+E10326*D10326</f>
      </c>
      <c r="G10326" s="127">
        <f>+F10326</f>
      </c>
      <c r="H10326" s="7">
        <v>1</v>
      </c>
      <c r="I10326" s="525">
        <f>+H10326*G10326</f>
      </c>
      <c r="J10326">
        <f t="shared" si="1113"/>
      </c>
      <c r="W10326">
        <f t="shared" si="1118"/>
      </c>
      <c r="X10326">
        <f t="shared" si="1119"/>
      </c>
      <c r="Y10326">
        <f t="shared" si="1120"/>
      </c>
      <c r="Z10326">
        <f t="shared" si="1121"/>
      </c>
    </row>
    <row r="10327" spans="1:26">
      <c r="A10327" s="420"/>
      <c r="B10327" s="20" t="s">
        <v>1888</v>
      </c>
      <c r="C10327" s="5" t="s">
        <v>1889</v>
      </c>
      <c r="D10327" s="5">
        <v>1</v>
      </c>
      <c r="E10327" s="5">
        <v>10</v>
      </c>
      <c r="F10327" s="127">
        <f>+E10327*D10327</f>
      </c>
      <c r="G10327" s="127">
        <f>+F10327</f>
      </c>
      <c r="H10327" s="7">
        <v>1</v>
      </c>
      <c r="I10327" s="525">
        <f>+H10327*G10327</f>
      </c>
      <c r="J10327">
        <f t="shared" si="1113"/>
      </c>
      <c r="W10327">
        <f t="shared" si="1118"/>
      </c>
      <c r="X10327">
        <f t="shared" si="1119"/>
      </c>
      <c r="Y10327">
        <f t="shared" si="1120"/>
      </c>
      <c r="Z10327">
        <f t="shared" si="1121"/>
      </c>
    </row>
    <row r="10328" spans="1:26">
      <c r="A10328" s="420"/>
      <c r="B10328" s="15"/>
      <c r="C10328" s="5"/>
      <c r="D10328" s="5"/>
      <c r="E10328" s="5"/>
      <c r="F10328" s="127"/>
      <c r="G10328" s="127"/>
      <c r="H10328" s="575"/>
      <c r="I10328" s="525"/>
      <c r="J10328">
        <f t="shared" si="1113"/>
      </c>
      <c r="W10328">
        <f t="shared" si="1118"/>
      </c>
      <c r="X10328">
        <f t="shared" si="1119"/>
      </c>
      <c r="Y10328">
        <f t="shared" si="1120"/>
      </c>
      <c r="Z10328">
        <f t="shared" si="1121"/>
      </c>
    </row>
    <row r="10329" spans="1:26">
      <c r="A10329" s="420"/>
      <c r="B10329" s="1564" t="s">
        <v>2162</v>
      </c>
      <c r="C10329" s="1565"/>
      <c r="D10329" s="5"/>
      <c r="E10329" s="5"/>
      <c r="F10329" s="127"/>
      <c r="G10329" s="127"/>
      <c r="H10329" s="575"/>
      <c r="I10329" s="525"/>
      <c r="J10329">
        <f t="shared" si="1113"/>
      </c>
      <c r="W10329">
        <f t="shared" si="1118"/>
      </c>
      <c r="X10329">
        <f t="shared" si="1119"/>
      </c>
      <c r="Y10329">
        <f t="shared" si="1120"/>
      </c>
      <c r="Z10329">
        <f t="shared" si="1121"/>
      </c>
    </row>
    <row r="10330" spans="1:26">
      <c r="A10330" s="420"/>
      <c r="B10330" s="17" t="s">
        <v>986</v>
      </c>
      <c r="C10330" s="5" t="s">
        <v>987</v>
      </c>
      <c r="D10330" s="1594">
        <v>1</v>
      </c>
      <c r="E10330" s="7">
        <v>10</v>
      </c>
      <c r="F10330" s="127">
        <f>+E10330</f>
      </c>
      <c r="G10330" s="127">
        <f>+F10330</f>
      </c>
      <c r="H10330" s="7">
        <v>1</v>
      </c>
      <c r="I10330" s="525">
        <f>+H10330*G10330</f>
      </c>
      <c r="J10330">
        <f t="shared" si="1113"/>
      </c>
      <c r="W10330">
        <f t="shared" si="1118"/>
      </c>
      <c r="X10330">
        <f t="shared" si="1119"/>
      </c>
      <c r="Y10330">
        <f t="shared" si="1120"/>
      </c>
      <c r="Z10330">
        <f t="shared" si="1121"/>
      </c>
    </row>
    <row r="10331" spans="1:26">
      <c r="A10331" s="420"/>
      <c r="B10331" s="15"/>
      <c r="C10331" s="106"/>
      <c r="D10331" s="1560"/>
      <c r="E10331" s="7"/>
      <c r="F10331" s="127"/>
      <c r="G10331" s="127"/>
      <c r="H10331" s="7"/>
      <c r="I10331" s="525"/>
      <c r="W10331">
        <f t="shared" si="1118"/>
      </c>
      <c r="X10331">
        <f t="shared" si="1119"/>
      </c>
      <c r="Y10331">
        <f t="shared" si="1120"/>
      </c>
      <c r="Z10331">
        <f t="shared" si="1121"/>
      </c>
    </row>
    <row r="10332" spans="1:26">
      <c r="A10332" s="420"/>
      <c r="B10332" s="1564" t="s">
        <v>1343</v>
      </c>
      <c r="C10332" s="1565"/>
      <c r="D10332" s="1560"/>
      <c r="E10332" s="5"/>
      <c r="F10332" s="127"/>
      <c r="G10332" s="127"/>
      <c r="H10332" s="575"/>
      <c r="I10332" s="525"/>
      <c r="J10332">
        <f t="shared" si="1113"/>
      </c>
      <c r="W10332">
        <f t="shared" si="1118"/>
      </c>
      <c r="X10332">
        <f t="shared" si="1119"/>
      </c>
      <c r="Y10332">
        <f t="shared" si="1120"/>
      </c>
      <c r="Z10332">
        <f t="shared" si="1121"/>
      </c>
    </row>
    <row r="10333" spans="1:26" ht="36">
      <c r="A10333" s="420"/>
      <c r="B10333" s="17" t="s">
        <v>861</v>
      </c>
      <c r="C10333" s="9" t="s">
        <v>862</v>
      </c>
      <c r="D10333" s="1595"/>
      <c r="E10333" s="7">
        <v>5</v>
      </c>
      <c r="F10333" s="127">
        <f>+E10333</f>
      </c>
      <c r="G10333" s="127">
        <f>+F10333</f>
      </c>
      <c r="H10333" s="7">
        <v>1</v>
      </c>
      <c r="I10333" s="525">
        <f>+H10333*G10333</f>
      </c>
      <c r="J10333">
        <f t="shared" si="1113"/>
      </c>
      <c r="W10333">
        <f t="shared" si="1118"/>
      </c>
      <c r="X10333">
        <f t="shared" si="1119"/>
      </c>
      <c r="Y10333">
        <f t="shared" si="1120"/>
      </c>
      <c r="Z10333">
        <f t="shared" si="1121"/>
      </c>
    </row>
    <row r="10334" spans="1:26">
      <c r="A10334" s="420"/>
      <c r="B10334" s="577"/>
      <c r="C10334" s="364"/>
      <c r="D10334" s="5"/>
      <c r="E10334" s="7"/>
      <c r="F10334" s="127"/>
      <c r="G10334" s="127"/>
      <c r="H10334" s="7"/>
      <c r="I10334" s="525"/>
      <c r="J10334">
        <f t="shared" si="1113"/>
      </c>
      <c r="W10334">
        <f t="shared" si="1118"/>
      </c>
      <c r="X10334">
        <f t="shared" si="1119"/>
      </c>
      <c r="Y10334">
        <f t="shared" si="1120"/>
      </c>
      <c r="Z10334">
        <f t="shared" si="1121"/>
      </c>
    </row>
    <row r="10335" spans="1:26">
      <c r="A10335" s="420"/>
      <c r="B10335" s="1564" t="s">
        <v>1844</v>
      </c>
      <c r="C10335" s="1565"/>
      <c r="D10335" s="5"/>
      <c r="E10335" s="7"/>
      <c r="F10335" s="127"/>
      <c r="G10335" s="127"/>
      <c r="H10335" s="7"/>
      <c r="I10335" s="525"/>
      <c r="J10335">
        <f t="shared" si="1113"/>
      </c>
      <c r="W10335">
        <f t="shared" si="1118"/>
      </c>
      <c r="X10335">
        <f t="shared" si="1119"/>
      </c>
      <c r="Y10335">
        <f t="shared" si="1120"/>
      </c>
      <c r="Z10335">
        <f t="shared" si="1121"/>
      </c>
    </row>
    <row r="10336" spans="1:26">
      <c r="A10336" s="420"/>
      <c r="B10336" s="8" t="s">
        <v>1736</v>
      </c>
      <c r="C10336" s="5" t="s">
        <v>1737</v>
      </c>
      <c r="D10336" s="1594">
        <v>2</v>
      </c>
      <c r="E10336" s="5">
        <v>5</v>
      </c>
      <c r="F10336" s="5">
        <v>5</v>
      </c>
      <c r="G10336" s="5">
        <v>5</v>
      </c>
      <c r="H10336" s="5">
        <v>1</v>
      </c>
      <c r="I10336" s="525">
        <f t="shared" ref="I10336:I10346" si="1122">+H10336*G10336</f>
      </c>
      <c r="J10336">
        <f t="shared" si="1113"/>
      </c>
      <c r="W10336">
        <f t="shared" si="1118"/>
      </c>
      <c r="X10336">
        <f t="shared" si="1119"/>
      </c>
      <c r="Y10336">
        <f t="shared" si="1120"/>
      </c>
      <c r="Z10336">
        <f t="shared" si="1121"/>
      </c>
    </row>
    <row r="10337" spans="1:26">
      <c r="A10337" s="420"/>
      <c r="B10337" s="8" t="s">
        <v>976</v>
      </c>
      <c r="C10337" s="5" t="s">
        <v>1127</v>
      </c>
      <c r="D10337" s="1560"/>
      <c r="E10337" s="5">
        <v>5</v>
      </c>
      <c r="F10337" s="5">
        <v>5</v>
      </c>
      <c r="G10337" s="5">
        <v>5</v>
      </c>
      <c r="H10337" s="5">
        <v>1</v>
      </c>
      <c r="I10337" s="525">
        <f t="shared" si="1122"/>
      </c>
      <c r="J10337">
        <f t="shared" si="1113"/>
      </c>
      <c r="W10337">
        <f t="shared" si="1118"/>
      </c>
      <c r="X10337">
        <f t="shared" si="1119"/>
      </c>
      <c r="Y10337">
        <f t="shared" si="1120"/>
      </c>
      <c r="Z10337">
        <f t="shared" si="1121"/>
      </c>
    </row>
    <row r="10338" spans="1:26">
      <c r="A10338" s="420"/>
      <c r="B10338" s="8" t="s">
        <v>1126</v>
      </c>
      <c r="C10338" s="5" t="s">
        <v>1125</v>
      </c>
      <c r="D10338" s="1560"/>
      <c r="E10338" s="5">
        <v>10</v>
      </c>
      <c r="F10338" s="5">
        <v>10</v>
      </c>
      <c r="G10338" s="5">
        <v>10</v>
      </c>
      <c r="H10338" s="5">
        <v>1</v>
      </c>
      <c r="I10338" s="525">
        <f t="shared" si="1122"/>
      </c>
      <c r="J10338">
        <f t="shared" si="1113"/>
      </c>
      <c r="W10338">
        <f t="shared" si="1118"/>
      </c>
      <c r="X10338">
        <f t="shared" si="1119"/>
      </c>
      <c r="Y10338">
        <f t="shared" si="1120"/>
      </c>
      <c r="Z10338">
        <f t="shared" si="1121"/>
      </c>
    </row>
    <row r="10339" spans="1:26">
      <c r="A10339" s="420"/>
      <c r="B10339" s="8" t="s">
        <v>1123</v>
      </c>
      <c r="C10339" s="5" t="s">
        <v>1114</v>
      </c>
      <c r="D10339" s="1560"/>
      <c r="E10339" s="5">
        <v>10</v>
      </c>
      <c r="F10339" s="5">
        <v>10</v>
      </c>
      <c r="G10339" s="5">
        <v>10</v>
      </c>
      <c r="H10339" s="5">
        <v>1</v>
      </c>
      <c r="I10339" s="525">
        <f t="shared" si="1122"/>
      </c>
      <c r="J10339">
        <f t="shared" si="1113"/>
      </c>
      <c r="W10339">
        <f t="shared" si="1118"/>
      </c>
      <c r="X10339">
        <f t="shared" si="1119"/>
      </c>
      <c r="Y10339">
        <f t="shared" si="1120"/>
      </c>
      <c r="Z10339">
        <f t="shared" si="1121"/>
      </c>
    </row>
    <row r="10340" spans="1:26">
      <c r="A10340" s="420"/>
      <c r="B10340" s="80" t="s">
        <v>1120</v>
      </c>
      <c r="C10340" s="5" t="s">
        <v>1119</v>
      </c>
      <c r="D10340" s="1560"/>
      <c r="E10340" s="5">
        <v>20</v>
      </c>
      <c r="F10340" s="5">
        <v>20</v>
      </c>
      <c r="G10340" s="5">
        <v>20</v>
      </c>
      <c r="H10340" s="5">
        <v>1</v>
      </c>
      <c r="I10340" s="525">
        <f t="shared" si="1122"/>
      </c>
      <c r="J10340">
        <f t="shared" si="1113"/>
      </c>
      <c r="W10340">
        <f t="shared" si="1118"/>
      </c>
      <c r="X10340">
        <f t="shared" si="1119"/>
      </c>
      <c r="Y10340">
        <f t="shared" si="1120"/>
      </c>
      <c r="Z10340">
        <f t="shared" si="1121"/>
      </c>
    </row>
    <row r="10341" spans="1:26">
      <c r="A10341" s="420"/>
      <c r="B10341" s="8" t="s">
        <v>1945</v>
      </c>
      <c r="C10341" s="5" t="s">
        <v>1944</v>
      </c>
      <c r="D10341" s="1560"/>
      <c r="E10341" s="5">
        <v>20</v>
      </c>
      <c r="F10341" s="5">
        <v>20</v>
      </c>
      <c r="G10341" s="5">
        <v>20</v>
      </c>
      <c r="H10341" s="5">
        <v>1</v>
      </c>
      <c r="I10341" s="525">
        <f t="shared" si="1122"/>
      </c>
      <c r="J10341">
        <f t="shared" si="1113"/>
      </c>
      <c r="W10341">
        <f t="shared" si="1118"/>
      </c>
      <c r="X10341">
        <f t="shared" si="1119"/>
      </c>
      <c r="Y10341">
        <f t="shared" si="1120"/>
      </c>
      <c r="Z10341">
        <f t="shared" si="1121"/>
      </c>
    </row>
    <row r="10342" spans="1:26">
      <c r="A10342" s="420"/>
      <c r="B10342" s="8" t="s">
        <v>981</v>
      </c>
      <c r="C10342" s="5" t="s">
        <v>982</v>
      </c>
      <c r="D10342" s="1560"/>
      <c r="E10342" s="5">
        <v>5</v>
      </c>
      <c r="F10342" s="5">
        <v>5</v>
      </c>
      <c r="G10342" s="5">
        <v>5</v>
      </c>
      <c r="H10342" s="5">
        <v>1</v>
      </c>
      <c r="I10342" s="525">
        <f t="shared" si="1122"/>
      </c>
      <c r="J10342">
        <f t="shared" si="1113"/>
      </c>
      <c r="W10342">
        <f t="shared" si="1118"/>
      </c>
      <c r="X10342">
        <f t="shared" si="1119"/>
      </c>
      <c r="Y10342">
        <f t="shared" si="1120"/>
      </c>
      <c r="Z10342">
        <f t="shared" si="1121"/>
      </c>
    </row>
    <row r="10343" spans="1:26">
      <c r="A10343" s="420"/>
      <c r="B10343" s="8"/>
      <c r="C10343" s="5"/>
      <c r="D10343" s="1560"/>
      <c r="E10343" s="5"/>
      <c r="F10343" s="5"/>
      <c r="G10343" s="5"/>
      <c r="H10343" s="5"/>
      <c r="I10343" s="525"/>
      <c r="W10343">
        <f t="shared" si="1118"/>
      </c>
      <c r="X10343">
        <f t="shared" si="1119"/>
      </c>
      <c r="Y10343">
        <f t="shared" si="1120"/>
      </c>
      <c r="Z10343">
        <f t="shared" si="1121"/>
      </c>
    </row>
    <row r="10344" spans="1:26">
      <c r="A10344" s="420"/>
      <c r="B10344" s="8" t="s">
        <v>1113</v>
      </c>
      <c r="C10344" s="5" t="s">
        <v>1112</v>
      </c>
      <c r="D10344" s="1560"/>
      <c r="E10344" s="5">
        <v>5</v>
      </c>
      <c r="F10344" s="5">
        <v>5</v>
      </c>
      <c r="G10344" s="5">
        <v>5</v>
      </c>
      <c r="H10344" s="5">
        <v>1</v>
      </c>
      <c r="I10344" s="525">
        <f t="shared" si="1122"/>
      </c>
      <c r="J10344">
        <f t="shared" si="1113"/>
      </c>
      <c r="W10344">
        <f t="shared" si="1118"/>
      </c>
      <c r="X10344">
        <f t="shared" si="1119"/>
      </c>
      <c r="Y10344">
        <f t="shared" si="1120"/>
      </c>
      <c r="Z10344">
        <f t="shared" si="1121"/>
      </c>
    </row>
    <row r="10345" spans="1:26">
      <c r="A10345" s="420"/>
      <c r="B10345" s="8" t="s">
        <v>1143</v>
      </c>
      <c r="C10345" s="5" t="s">
        <v>1951</v>
      </c>
      <c r="D10345" s="1560"/>
      <c r="E10345" s="5">
        <v>5</v>
      </c>
      <c r="F10345" s="5">
        <v>5</v>
      </c>
      <c r="G10345" s="5">
        <v>5</v>
      </c>
      <c r="H10345" s="5">
        <v>1</v>
      </c>
      <c r="I10345" s="525">
        <f t="shared" si="1122"/>
      </c>
      <c r="J10345">
        <f t="shared" si="1113"/>
      </c>
      <c r="W10345">
        <f t="shared" si="1118"/>
      </c>
      <c r="X10345">
        <f t="shared" si="1119"/>
      </c>
      <c r="Y10345">
        <f t="shared" si="1120"/>
      </c>
      <c r="Z10345">
        <f t="shared" si="1121"/>
      </c>
    </row>
    <row r="10346" spans="1:26" ht="24">
      <c r="A10346" s="420"/>
      <c r="B10346" s="8" t="s">
        <v>833</v>
      </c>
      <c r="C10346" s="9" t="s">
        <v>1124</v>
      </c>
      <c r="D10346" s="1595"/>
      <c r="E10346" s="5">
        <v>20</v>
      </c>
      <c r="F10346" s="5">
        <v>20</v>
      </c>
      <c r="G10346" s="5">
        <v>20</v>
      </c>
      <c r="H10346" s="5">
        <v>1</v>
      </c>
      <c r="I10346" s="525">
        <f t="shared" si="1122"/>
      </c>
      <c r="J10346">
        <f t="shared" si="1113"/>
      </c>
      <c r="W10346">
        <f t="shared" si="1118"/>
      </c>
      <c r="X10346">
        <f t="shared" si="1119"/>
      </c>
      <c r="Y10346">
        <f t="shared" si="1120"/>
      </c>
      <c r="Z10346">
        <f t="shared" si="1121"/>
      </c>
    </row>
    <row r="10347" spans="1:26">
      <c r="A10347" s="420"/>
      <c r="B10347" s="577"/>
      <c r="C10347" s="364"/>
      <c r="D10347" s="5"/>
      <c r="E10347" s="7"/>
      <c r="F10347" s="127"/>
      <c r="G10347" s="127"/>
      <c r="H10347" s="7"/>
      <c r="I10347" s="525"/>
      <c r="W10347">
        <f t="shared" si="1118"/>
      </c>
      <c r="X10347">
        <f t="shared" si="1119"/>
      </c>
      <c r="Y10347">
        <f t="shared" si="1120"/>
      </c>
      <c r="Z10347">
        <f t="shared" si="1121"/>
      </c>
    </row>
    <row r="10348" spans="1:26">
      <c r="A10348" s="139"/>
      <c r="B10348" s="1568" t="s">
        <v>2234</v>
      </c>
      <c r="C10348" s="1569"/>
      <c r="D10348" s="5"/>
      <c r="E10348" s="5"/>
      <c r="F10348" s="21"/>
      <c r="G10348" s="21"/>
      <c r="H10348" s="21"/>
      <c r="I10348" s="102"/>
      <c r="W10348">
        <f t="shared" si="1118"/>
      </c>
      <c r="X10348">
        <f t="shared" si="1119"/>
      </c>
      <c r="Y10348">
        <f t="shared" si="1120"/>
      </c>
      <c r="Z10348">
        <f t="shared" si="1121"/>
      </c>
    </row>
    <row r="10349" spans="1:26">
      <c r="A10349" s="139"/>
      <c r="B10349" s="1590"/>
      <c r="C10349" s="1591"/>
      <c r="D10349" s="5"/>
      <c r="E10349" s="5"/>
      <c r="F10349" s="21"/>
      <c r="G10349" s="21"/>
      <c r="H10349" s="21"/>
      <c r="I10349" s="102"/>
      <c r="W10349">
        <f t="shared" si="1118"/>
      </c>
      <c r="X10349">
        <f t="shared" si="1119"/>
      </c>
      <c r="Y10349">
        <f t="shared" si="1120"/>
      </c>
      <c r="Z10349">
        <f t="shared" si="1121"/>
      </c>
    </row>
    <row r="10350" spans="1:26">
      <c r="A10350" s="33"/>
      <c r="B10350" s="15"/>
      <c r="C10350" s="105"/>
      <c r="D10350" s="5"/>
      <c r="E10350" s="5"/>
      <c r="F10350" s="21"/>
      <c r="G10350" s="21"/>
      <c r="H10350" s="21"/>
      <c r="I10350" s="102"/>
      <c r="W10350">
        <f t="shared" si="1118"/>
      </c>
      <c r="X10350">
        <f t="shared" si="1119"/>
      </c>
      <c r="Y10350">
        <f t="shared" si="1120"/>
      </c>
      <c r="Z10350">
        <f t="shared" si="1121"/>
      </c>
    </row>
    <row r="10351" spans="1:26">
      <c r="A10351" s="33"/>
      <c r="B10351" s="15"/>
      <c r="C10351" s="105"/>
      <c r="D10351" s="5"/>
      <c r="E10351" s="5"/>
      <c r="F10351" s="21"/>
      <c r="G10351" s="21"/>
      <c r="H10351" s="21"/>
      <c r="I10351" s="102"/>
      <c r="W10351">
        <f t="shared" si="1118"/>
      </c>
      <c r="X10351">
        <f t="shared" si="1119"/>
      </c>
      <c r="Y10351">
        <f t="shared" si="1120"/>
      </c>
      <c r="Z10351">
        <f t="shared" si="1121"/>
      </c>
    </row>
    <row r="10352" spans="1:26" ht="15.75" thickBot="1">
      <c r="A10352" s="33"/>
      <c r="B10352" s="15"/>
      <c r="C10352" s="105"/>
      <c r="D10352" s="109"/>
      <c r="E10352" s="109"/>
      <c r="F10352" s="109"/>
      <c r="G10352" s="109"/>
      <c r="H10352" s="109"/>
      <c r="I10352" s="110"/>
      <c r="W10352">
        <f t="shared" si="1118"/>
      </c>
      <c r="X10352">
        <f t="shared" si="1119"/>
      </c>
      <c r="Y10352">
        <f t="shared" si="1120"/>
      </c>
      <c r="Z10352">
        <f t="shared" si="1121"/>
      </c>
    </row>
    <row r="10353" spans="1:26">
      <c r="A10353" s="33"/>
      <c r="B10353" s="10"/>
      <c r="C10353" s="10"/>
      <c r="D10353" s="91"/>
      <c r="E10353" s="91"/>
      <c r="F10353" s="91"/>
      <c r="G10353" s="92" t="s">
        <v>19</v>
      </c>
      <c r="H10353" s="91"/>
      <c r="I10353" s="111">
        <f>SUM(I10291:I10352)</f>
      </c>
      <c r="W10353">
        <f t="shared" si="1118"/>
      </c>
      <c r="X10353">
        <f t="shared" si="1119"/>
      </c>
      <c r="Y10353">
        <f t="shared" si="1120"/>
      </c>
      <c r="Z10353">
        <f t="shared" si="1121"/>
      </c>
    </row>
    <row r="10354" spans="1:26">
      <c r="A10354" s="33"/>
      <c r="B10354" s="10"/>
      <c r="C10354" s="10"/>
      <c r="D10354" s="69"/>
      <c r="E10354" s="69"/>
      <c r="F10354" s="69"/>
      <c r="G10354" s="69"/>
      <c r="H10354" s="112"/>
      <c r="I10354" s="61"/>
      <c r="W10354">
        <f t="shared" si="1118"/>
      </c>
      <c r="X10354">
        <f t="shared" si="1119"/>
      </c>
      <c r="Y10354">
        <f t="shared" si="1120"/>
      </c>
      <c r="Z10354">
        <f t="shared" si="1121"/>
      </c>
    </row>
    <row r="10355" spans="1:26" ht="15.75" thickBot="1">
      <c r="A10355" s="33"/>
      <c r="B10355" s="11" t="s">
        <v>20</v>
      </c>
      <c r="C10355" s="35"/>
      <c r="D10355" s="35"/>
      <c r="E10355" s="35"/>
      <c r="F10355" s="35"/>
      <c r="G10355" s="35"/>
      <c r="H10355" s="35"/>
      <c r="I10355" s="36"/>
      <c r="W10355">
        <f t="shared" si="1118"/>
      </c>
      <c r="X10355">
        <f t="shared" si="1119"/>
      </c>
      <c r="Y10355">
        <f t="shared" si="1120"/>
      </c>
      <c r="Z10355">
        <f t="shared" si="1121"/>
      </c>
    </row>
    <row r="10356" spans="1:26" ht="15.75" thickBot="1">
      <c r="A10356" s="37"/>
      <c r="B10356" s="38"/>
      <c r="C10356" s="39" t="s">
        <v>21</v>
      </c>
      <c r="D10356" s="40">
        <f>SUM(D10291:D10355)</f>
      </c>
      <c r="E10356" s="41">
        <f>IF(H10356=I10356,"OK","NO")</f>
      </c>
      <c r="F10356" s="40">
        <f>SUM(F10291:F10355)</f>
      </c>
      <c r="G10356" s="40">
        <f>SUM(G10291:G10355)</f>
      </c>
      <c r="H10356" s="41">
        <f>SUMPRODUCT(F10291:F10350,H10291:H10350)</f>
      </c>
      <c r="I10356" s="43">
        <f>SUM(I10353:I10355)</f>
      </c>
      <c r="J10356">
        <f>SUM(J10290:J10355)</f>
      </c>
      <c r="W10356">
        <f t="shared" si="1118"/>
      </c>
      <c r="X10356">
        <f t="shared" si="1119"/>
      </c>
      <c r="Y10356">
        <f t="shared" si="1120"/>
      </c>
      <c r="Z10356">
        <f t="shared" si="1121"/>
      </c>
    </row>
    <row r="10357" spans="1:26" ht="15.75" thickBot="1">
      <c r="A10357" s="44"/>
      <c r="B10357" s="116"/>
      <c r="C10357" s="45"/>
      <c r="D10357" s="45"/>
      <c r="E10357" s="45"/>
      <c r="F10357" s="45"/>
      <c r="G10357" s="45"/>
      <c r="H10357" s="45"/>
      <c r="I10357" s="47"/>
      <c r="W10357">
        <f t="shared" si="1118"/>
      </c>
      <c r="X10357">
        <f t="shared" si="1119"/>
      </c>
      <c r="Y10357">
        <f t="shared" si="1120"/>
      </c>
      <c r="Z10357">
        <f t="shared" si="1121"/>
      </c>
    </row>
    <row r="10358" spans="1:26">
      <c r="A10358" s="12" t="s">
        <v>315</v>
      </c>
      <c r="B10358" s="12"/>
      <c r="C10358" s="12"/>
      <c r="D10358" s="13"/>
      <c r="E10358" s="14"/>
      <c r="F10358" s="14"/>
      <c r="G10358" s="14"/>
      <c r="H10358" s="2"/>
      <c r="I10358" s="12"/>
      <c r="W10358">
        <f t="shared" si="1118"/>
      </c>
      <c r="X10358">
        <f t="shared" si="1119"/>
      </c>
      <c r="Y10358">
        <f t="shared" si="1120"/>
      </c>
      <c r="Z10358">
        <f t="shared" si="1121"/>
      </c>
    </row>
    <row r="10359" spans="1:26">
      <c r="W10359">
        <f t="shared" si="1118"/>
      </c>
      <c r="X10359">
        <f t="shared" si="1119"/>
      </c>
      <c r="Y10359">
        <f t="shared" si="1120"/>
      </c>
      <c r="Z10359">
        <f t="shared" si="1121"/>
      </c>
    </row>
    <row r="10360" spans="1:26">
      <c r="W10360">
        <f t="shared" si="1118"/>
      </c>
      <c r="X10360">
        <f t="shared" si="1119"/>
      </c>
      <c r="Y10360">
        <f t="shared" si="1120"/>
      </c>
      <c r="Z10360">
        <f t="shared" si="1121"/>
      </c>
    </row>
    <row r="10361" spans="1:26">
      <c r="W10361">
        <f t="shared" si="1118"/>
      </c>
      <c r="X10361">
        <f t="shared" si="1119"/>
      </c>
      <c r="Y10361">
        <f t="shared" si="1120"/>
      </c>
      <c r="Z10361">
        <f t="shared" si="1121"/>
      </c>
    </row>
    <row r="10362" spans="1:26">
      <c r="W10362">
        <f t="shared" si="1118"/>
      </c>
      <c r="X10362">
        <f t="shared" si="1119"/>
      </c>
      <c r="Y10362">
        <f t="shared" si="1120"/>
      </c>
      <c r="Z10362">
        <f t="shared" si="1121"/>
      </c>
    </row>
    <row r="10363" spans="1:26">
      <c r="W10363">
        <f t="shared" si="1118"/>
      </c>
      <c r="X10363">
        <f t="shared" si="1119"/>
      </c>
      <c r="Y10363">
        <f t="shared" si="1120"/>
      </c>
      <c r="Z10363">
        <f t="shared" si="1121"/>
      </c>
    </row>
    <row r="10364" spans="1:26">
      <c r="A10364" s="1562" t="s">
        <v>0</v>
      </c>
      <c r="B10364" s="1562"/>
      <c r="C10364" s="1562"/>
      <c r="D10364" s="1562"/>
      <c r="E10364" s="1562"/>
      <c r="F10364" s="1562"/>
      <c r="G10364" s="1562"/>
      <c r="H10364" s="1562"/>
      <c r="I10364" s="1562"/>
      <c r="W10364">
        <f t="shared" si="1118"/>
      </c>
      <c r="X10364">
        <f t="shared" si="1119"/>
      </c>
      <c r="Y10364">
        <f t="shared" si="1120"/>
      </c>
      <c r="Z10364">
        <f t="shared" si="1121"/>
      </c>
    </row>
    <row r="10365" spans="1:26">
      <c r="W10365">
        <f t="shared" si="1118"/>
      </c>
      <c r="X10365">
        <f t="shared" si="1119"/>
      </c>
      <c r="Y10365">
        <f t="shared" si="1120"/>
      </c>
      <c r="Z10365">
        <f t="shared" si="1121"/>
      </c>
    </row>
    <row r="10366" spans="1:26">
      <c r="W10366">
        <f t="shared" si="1118"/>
      </c>
      <c r="X10366">
        <f t="shared" si="1119"/>
      </c>
      <c r="Y10366">
        <f t="shared" si="1120"/>
      </c>
      <c r="Z10366">
        <f t="shared" si="1121"/>
      </c>
    </row>
    <row r="10367" spans="1:26">
      <c r="A10367" s="1" t="s">
        <v>1</v>
      </c>
      <c r="B10367" s="1"/>
      <c r="G10367" s="489" t="s">
        <v>2</v>
      </c>
      <c r="H10367" s="3" t="s">
        <v>2150</v>
      </c>
      <c r="W10367">
        <f t="shared" si="1118"/>
      </c>
      <c r="X10367">
        <f t="shared" si="1119"/>
      </c>
      <c r="Y10367">
        <f t="shared" si="1120"/>
      </c>
      <c r="Z10367">
        <f t="shared" si="1121"/>
      </c>
    </row>
    <row r="10368" spans="1:26">
      <c r="A10368" s="1" t="inlineStr">
        <is>
          <t>Dealer-166</t>
        </is>
      </c>
      <c r="B10368" s="1"/>
      <c r="F10368" s="4"/>
      <c r="G10368" s="488" t="s">
        <v>1440</v>
      </c>
      <c r="H10368" s="1" t="s">
        <v>2149</v>
      </c>
      <c r="W10368">
        <f t="shared" si="1118"/>
      </c>
      <c r="X10368">
        <f t="shared" si="1119"/>
      </c>
      <c r="Y10368">
        <f t="shared" si="1120"/>
      </c>
      <c r="Z10368">
        <f t="shared" si="1121"/>
      </c>
    </row>
    <row r="10369" spans="1:26">
      <c r="A10369" s="1" t="inlineStr">
        <is>
          <t>Address line (redacted)</t>
        </is>
      </c>
      <c r="B10369" s="1"/>
      <c r="H10369" s="22"/>
      <c r="W10369">
        <f t="shared" si="1118"/>
      </c>
      <c r="X10369">
        <f t="shared" si="1119"/>
      </c>
      <c r="Y10369">
        <f t="shared" si="1120"/>
      </c>
      <c r="Z10369">
        <f t="shared" si="1121"/>
      </c>
    </row>
    <row r="10370" spans="1:26">
      <c r="A10370" s="1" t="inlineStr">
        <is>
          <t>Address line (redacted)</t>
        </is>
      </c>
      <c r="B10370" s="1"/>
      <c r="D10370" s="85"/>
      <c r="E10370" s="85"/>
      <c r="F10370" s="85"/>
      <c r="G10370" s="85"/>
      <c r="H10370" s="85"/>
      <c r="W10370">
        <f t="shared" si="1118"/>
      </c>
      <c r="X10370">
        <f t="shared" si="1119"/>
      </c>
      <c r="Y10370">
        <f t="shared" si="1120"/>
      </c>
      <c r="Z10370">
        <f t="shared" si="1121"/>
      </c>
    </row>
    <row r="10371" spans="1:26">
      <c r="A10371" s="12" t="s">
        <v>299</v>
      </c>
      <c r="B10371" s="86" t="inlineStr">
        <is>
          <t>GSTIN-MASKED</t>
        </is>
      </c>
      <c r="D10371" s="85"/>
      <c r="E10371" s="85"/>
      <c r="F10371" s="85"/>
      <c r="G10371" s="85"/>
      <c r="H10371" s="85"/>
      <c r="W10371">
        <f t="shared" si="1118"/>
      </c>
      <c r="X10371">
        <f t="shared" si="1119"/>
      </c>
      <c r="Y10371">
        <f t="shared" si="1120"/>
      </c>
      <c r="Z10371">
        <f t="shared" si="1121"/>
      </c>
    </row>
    <row r="10372" spans="1:26">
      <c r="D10372" s="85"/>
      <c r="E10372" s="85"/>
      <c r="F10372" s="85"/>
      <c r="G10372" s="85"/>
      <c r="H10372" s="85"/>
      <c r="W10372">
        <f t="shared" ref="W10372:W10435" si="1123">IF(LEFT($H10372&amp;"",5)="2019-",$H10372,W10371)</f>
      </c>
      <c r="X10372">
        <f t="shared" ref="X10372:X10435" si="1124">IF($W10372="",0,IF(COUNTIF($AB$2:$AB$80,$W10372)&gt;0,1,0))</f>
      </c>
      <c r="Y10372">
        <f t="shared" ref="Y10372:Y10435" si="1125">IF($C10372="","",UPPER(TRIM(IFERROR(LEFT($C10372&amp;"",FIND("/",$C10372&amp;"")-1),$C10372&amp;""))))</f>
      </c>
      <c r="Z10372">
        <f t="shared" ref="Z10372:Z10435" si="1126">IFERROR(IF(ISNUMBER($G10372),$G10372,0),0)</f>
      </c>
    </row>
    <row r="10373" spans="1:26">
      <c r="W10373">
        <f t="shared" si="1123"/>
      </c>
      <c r="X10373">
        <f t="shared" si="1124"/>
      </c>
      <c r="Y10373">
        <f t="shared" si="1125"/>
      </c>
      <c r="Z10373">
        <f t="shared" si="1126"/>
      </c>
    </row>
    <row r="10374" spans="1:26">
      <c r="A10374" s="1" t="s">
        <v>5</v>
      </c>
      <c r="W10374">
        <f t="shared" si="1123"/>
      </c>
      <c r="X10374">
        <f t="shared" si="1124"/>
      </c>
      <c r="Y10374">
        <f t="shared" si="1125"/>
      </c>
      <c r="Z10374">
        <f t="shared" si="1126"/>
      </c>
    </row>
    <row r="10375" spans="1:26">
      <c r="A10375" s="1" t="s">
        <v>6</v>
      </c>
      <c r="W10375">
        <f t="shared" si="1123"/>
      </c>
      <c r="X10375">
        <f t="shared" si="1124"/>
      </c>
      <c r="Y10375">
        <f t="shared" si="1125"/>
      </c>
      <c r="Z10375">
        <f t="shared" si="1126"/>
      </c>
    </row>
    <row r="10376" spans="1:26">
      <c r="A10376" s="1" t="s">
        <v>7</v>
      </c>
      <c r="W10376">
        <f t="shared" si="1123"/>
      </c>
      <c r="X10376">
        <f t="shared" si="1124"/>
      </c>
      <c r="Y10376">
        <f t="shared" si="1125"/>
      </c>
      <c r="Z10376">
        <f t="shared" si="1126"/>
      </c>
    </row>
    <row r="10377" spans="1:26" ht="24">
      <c r="A10377" s="179" t="s">
        <v>8</v>
      </c>
      <c r="B10377" s="180" t="s">
        <v>9</v>
      </c>
      <c r="C10377" s="180" t="s">
        <v>10</v>
      </c>
      <c r="D10377" s="181" t="s">
        <v>11</v>
      </c>
      <c r="E10377" s="181" t="s">
        <v>12</v>
      </c>
      <c r="F10377" s="181" t="s">
        <v>13</v>
      </c>
      <c r="G10377" s="181" t="s">
        <v>14</v>
      </c>
      <c r="H10377" s="179" t="s">
        <v>15</v>
      </c>
      <c r="I10377" s="182" t="s">
        <v>16</v>
      </c>
      <c r="W10377">
        <f t="shared" si="1123"/>
      </c>
      <c r="X10377">
        <f t="shared" si="1124"/>
      </c>
      <c r="Y10377">
        <f t="shared" si="1125"/>
      </c>
      <c r="Z10377">
        <f t="shared" si="1126"/>
      </c>
    </row>
    <row r="10378" spans="1:26">
      <c r="A10378" s="5"/>
      <c r="B10378" s="1564" t="s">
        <v>300</v>
      </c>
      <c r="C10378" s="1565"/>
      <c r="D10378" s="5"/>
      <c r="E10378" s="5"/>
      <c r="F10378" s="21"/>
      <c r="G10378" s="6"/>
      <c r="H10378" s="5"/>
      <c r="I10378" s="183"/>
      <c r="W10378">
        <f t="shared" si="1123"/>
      </c>
      <c r="X10378">
        <f t="shared" si="1124"/>
      </c>
      <c r="Y10378">
        <f t="shared" si="1125"/>
      </c>
      <c r="Z10378">
        <f t="shared" si="1126"/>
      </c>
    </row>
    <row r="10379" spans="1:26" ht="24">
      <c r="A10379" s="5">
        <v>1</v>
      </c>
      <c r="B10379" s="17" t="s">
        <v>2151</v>
      </c>
      <c r="C10379" s="88" t="s">
        <v>2152</v>
      </c>
      <c r="D10379" s="5">
        <v>10</v>
      </c>
      <c r="E10379" s="5">
        <v>1</v>
      </c>
      <c r="F10379" s="5">
        <v>10</v>
      </c>
      <c r="G10379" s="578">
        <f>+F10379</f>
      </c>
      <c r="H10379" s="5">
        <v>1</v>
      </c>
      <c r="I10379" s="183">
        <f>+H10379*G10379</f>
      </c>
      <c r="J10379">
        <f>50*18%</f>
      </c>
      <c r="K10379">
        <f>+H10379-J10379</f>
      </c>
      <c r="L10379">
        <f>+K10379*G10379</f>
      </c>
      <c r="W10379">
        <f t="shared" si="1123"/>
      </c>
      <c r="X10379">
        <f t="shared" si="1124"/>
      </c>
      <c r="Y10379">
        <f t="shared" si="1125"/>
      </c>
      <c r="Z10379">
        <f t="shared" si="1126"/>
      </c>
    </row>
    <row r="10380" spans="1:26">
      <c r="A10380" s="5"/>
      <c r="B10380" s="1564" t="s">
        <v>17</v>
      </c>
      <c r="C10380" s="1565"/>
      <c r="D10380" s="5"/>
      <c r="E10380" s="5"/>
      <c r="F10380" s="5"/>
      <c r="G10380" s="6"/>
      <c r="H10380" s="5"/>
      <c r="I10380" s="183"/>
      <c r="W10380">
        <f t="shared" si="1123"/>
      </c>
      <c r="X10380">
        <f t="shared" si="1124"/>
      </c>
      <c r="Y10380">
        <f t="shared" si="1125"/>
      </c>
      <c r="Z10380">
        <f t="shared" si="1126"/>
      </c>
    </row>
    <row r="10381" spans="1:26">
      <c r="A10381" s="5">
        <v>2</v>
      </c>
      <c r="B10381" s="8" t="s">
        <v>312</v>
      </c>
      <c r="C10381" s="5" t="s">
        <v>313</v>
      </c>
      <c r="D10381" s="5">
        <v>2</v>
      </c>
      <c r="E10381" s="5">
        <v>5</v>
      </c>
      <c r="F10381" s="5">
        <f>+E10381*D10381</f>
      </c>
      <c r="G10381" s="578">
        <f>+E10381*D10381</f>
      </c>
      <c r="H10381" s="5">
        <v>1</v>
      </c>
      <c r="I10381" s="183">
        <f t="shared" ref="I10381:I10388" si="1127">+H10381*G10381</f>
      </c>
      <c r="J10381">
        <v>112</v>
      </c>
      <c r="K10381">
        <f t="shared" ref="K10381:K10388" si="1128">+H10381-J10381</f>
      </c>
      <c r="L10381">
        <f t="shared" ref="L10381:L10388" si="1129">+K10381*G10381</f>
      </c>
      <c r="W10381">
        <f t="shared" si="1123"/>
      </c>
      <c r="X10381">
        <f t="shared" si="1124"/>
      </c>
      <c r="Y10381">
        <f t="shared" si="1125"/>
      </c>
      <c r="Z10381">
        <f t="shared" si="1126"/>
      </c>
    </row>
    <row r="10382" spans="1:26">
      <c r="A10382" s="5">
        <v>3</v>
      </c>
      <c r="B10382" s="8" t="s">
        <v>439</v>
      </c>
      <c r="C10382" s="5" t="s">
        <v>438</v>
      </c>
      <c r="D10382" s="5">
        <v>2</v>
      </c>
      <c r="E10382" s="5">
        <v>5</v>
      </c>
      <c r="F10382" s="5">
        <f t="shared" ref="F10382:F10388" si="1130">+E10382*D10382</f>
      </c>
      <c r="G10382" s="578">
        <f t="shared" ref="G10382:G10388" si="1131">+E10382*D10382</f>
      </c>
      <c r="H10382" s="5">
        <v>1</v>
      </c>
      <c r="I10382" s="183">
        <f t="shared" si="1127"/>
      </c>
      <c r="J10382">
        <v>112</v>
      </c>
      <c r="K10382">
        <f t="shared" si="1128"/>
      </c>
      <c r="L10382">
        <f t="shared" si="1129"/>
      </c>
      <c r="W10382">
        <f t="shared" si="1123"/>
      </c>
      <c r="X10382">
        <f t="shared" si="1124"/>
      </c>
      <c r="Y10382">
        <f t="shared" si="1125"/>
      </c>
      <c r="Z10382">
        <f t="shared" si="1126"/>
      </c>
    </row>
    <row r="10383" spans="1:26">
      <c r="A10383" s="5"/>
      <c r="B10383" s="1564" t="s">
        <v>18</v>
      </c>
      <c r="C10383" s="1565"/>
      <c r="D10383" s="5"/>
      <c r="E10383" s="5"/>
      <c r="F10383" s="5"/>
      <c r="G10383" s="6"/>
      <c r="H10383" s="5"/>
      <c r="I10383" s="183"/>
      <c r="W10383">
        <f t="shared" si="1123"/>
      </c>
      <c r="X10383">
        <f t="shared" si="1124"/>
      </c>
      <c r="Y10383">
        <f t="shared" si="1125"/>
      </c>
      <c r="Z10383">
        <f t="shared" si="1126"/>
      </c>
    </row>
    <row r="10384" spans="1:26">
      <c r="A10384" s="5">
        <v>4</v>
      </c>
      <c r="B10384" s="128" t="s">
        <v>937</v>
      </c>
      <c r="C10384" s="101" t="s">
        <v>936</v>
      </c>
      <c r="D10384" s="5">
        <v>2</v>
      </c>
      <c r="E10384" s="5">
        <v>4</v>
      </c>
      <c r="F10384" s="5">
        <f t="shared" si="1130"/>
      </c>
      <c r="G10384" s="578">
        <f t="shared" si="1131"/>
      </c>
      <c r="H10384" s="9">
        <v>1</v>
      </c>
      <c r="I10384" s="183">
        <f t="shared" si="1127"/>
      </c>
      <c r="J10384">
        <v>112</v>
      </c>
      <c r="K10384">
        <f t="shared" si="1128"/>
      </c>
      <c r="L10384">
        <f t="shared" si="1129"/>
      </c>
      <c r="W10384">
        <f t="shared" si="1123"/>
      </c>
      <c r="X10384">
        <f t="shared" si="1124"/>
      </c>
      <c r="Y10384">
        <f t="shared" si="1125"/>
      </c>
      <c r="Z10384">
        <f t="shared" si="1126"/>
      </c>
    </row>
    <row r="10385" spans="1:26">
      <c r="A10385" s="5">
        <v>5</v>
      </c>
      <c r="B10385" s="8" t="s">
        <v>295</v>
      </c>
      <c r="C10385" s="5" t="s">
        <v>294</v>
      </c>
      <c r="D10385" s="5">
        <v>2</v>
      </c>
      <c r="E10385" s="5">
        <v>4</v>
      </c>
      <c r="F10385" s="5">
        <f t="shared" si="1130"/>
      </c>
      <c r="G10385" s="578">
        <f t="shared" si="1131"/>
      </c>
      <c r="H10385" s="9">
        <v>1</v>
      </c>
      <c r="I10385" s="183">
        <f t="shared" si="1127"/>
      </c>
      <c r="J10385">
        <v>112</v>
      </c>
      <c r="K10385">
        <f t="shared" si="1128"/>
      </c>
      <c r="L10385">
        <f t="shared" si="1129"/>
      </c>
      <c r="W10385">
        <f t="shared" si="1123"/>
      </c>
      <c r="X10385">
        <f t="shared" si="1124"/>
      </c>
      <c r="Y10385">
        <f t="shared" si="1125"/>
      </c>
      <c r="Z10385">
        <f t="shared" si="1126"/>
      </c>
    </row>
    <row r="10386" spans="1:26">
      <c r="A10386" s="5">
        <v>6</v>
      </c>
      <c r="B10386" s="95" t="s">
        <v>848</v>
      </c>
      <c r="C10386" s="16" t="s">
        <v>847</v>
      </c>
      <c r="D10386" s="5">
        <v>1</v>
      </c>
      <c r="E10386" s="5">
        <v>4</v>
      </c>
      <c r="F10386" s="5">
        <f t="shared" si="1130"/>
      </c>
      <c r="G10386" s="578">
        <f t="shared" si="1131"/>
      </c>
      <c r="H10386" s="16">
        <v>1</v>
      </c>
      <c r="I10386" s="183">
        <f t="shared" si="1127"/>
      </c>
      <c r="J10386">
        <v>112</v>
      </c>
      <c r="K10386">
        <f t="shared" si="1128"/>
      </c>
      <c r="L10386">
        <f t="shared" si="1129"/>
      </c>
      <c r="W10386">
        <f t="shared" si="1123"/>
      </c>
      <c r="X10386">
        <f t="shared" si="1124"/>
      </c>
      <c r="Y10386">
        <f t="shared" si="1125"/>
      </c>
      <c r="Z10386">
        <f t="shared" si="1126"/>
      </c>
    </row>
    <row r="10387" spans="1:26">
      <c r="A10387" s="5">
        <v>7</v>
      </c>
      <c r="B10387" s="95" t="s">
        <v>823</v>
      </c>
      <c r="C10387" s="101" t="s">
        <v>822</v>
      </c>
      <c r="D10387" s="5">
        <v>1</v>
      </c>
      <c r="E10387" s="5">
        <v>4</v>
      </c>
      <c r="F10387" s="5">
        <f t="shared" si="1130"/>
      </c>
      <c r="G10387" s="578">
        <f t="shared" si="1131"/>
      </c>
      <c r="H10387" s="16">
        <v>1</v>
      </c>
      <c r="I10387" s="183">
        <f t="shared" si="1127"/>
      </c>
      <c r="J10387">
        <v>112</v>
      </c>
      <c r="K10387">
        <f t="shared" si="1128"/>
      </c>
      <c r="L10387">
        <f t="shared" si="1129"/>
      </c>
      <c r="W10387">
        <f t="shared" si="1123"/>
      </c>
      <c r="X10387">
        <f t="shared" si="1124"/>
      </c>
      <c r="Y10387">
        <f t="shared" si="1125"/>
      </c>
      <c r="Z10387">
        <f t="shared" si="1126"/>
      </c>
    </row>
    <row r="10388" spans="1:26">
      <c r="A10388" s="5">
        <v>8</v>
      </c>
      <c r="B10388" s="8" t="s">
        <v>844</v>
      </c>
      <c r="C10388" s="5" t="s">
        <v>843</v>
      </c>
      <c r="D10388" s="5">
        <v>2</v>
      </c>
      <c r="E10388" s="16">
        <v>4</v>
      </c>
      <c r="F10388" s="5">
        <f t="shared" si="1130"/>
      </c>
      <c r="G10388" s="578">
        <f t="shared" si="1131"/>
      </c>
      <c r="H10388" s="5">
        <v>1</v>
      </c>
      <c r="I10388" s="183">
        <f t="shared" si="1127"/>
      </c>
      <c r="J10388">
        <v>112</v>
      </c>
      <c r="K10388">
        <f t="shared" si="1128"/>
      </c>
      <c r="L10388">
        <f t="shared" si="1129"/>
      </c>
      <c r="W10388">
        <f t="shared" si="1123"/>
      </c>
      <c r="X10388">
        <f t="shared" si="1124"/>
      </c>
      <c r="Y10388">
        <f t="shared" si="1125"/>
      </c>
      <c r="Z10388">
        <f t="shared" si="1126"/>
      </c>
    </row>
    <row r="10389" spans="1:26">
      <c r="A10389" s="407"/>
      <c r="B10389" s="1620" t="s">
        <v>394</v>
      </c>
      <c r="C10389" s="1620"/>
      <c r="D10389" s="53"/>
      <c r="E10389" s="53"/>
      <c r="F10389" s="170"/>
      <c r="G10389" s="78"/>
      <c r="H10389" s="53"/>
      <c r="I10389" s="71"/>
      <c r="W10389">
        <f t="shared" si="1123"/>
      </c>
      <c r="X10389">
        <f t="shared" si="1124"/>
      </c>
      <c r="Y10389">
        <f t="shared" si="1125"/>
      </c>
      <c r="Z10389">
        <f t="shared" si="1126"/>
      </c>
    </row>
    <row r="10390" spans="1:26">
      <c r="A10390" s="5">
        <v>9</v>
      </c>
      <c r="B10390" s="17" t="s">
        <v>2146</v>
      </c>
      <c r="C10390" s="96" t="s">
        <v>2147</v>
      </c>
      <c r="D10390" s="5">
        <v>1</v>
      </c>
      <c r="E10390" s="5">
        <v>20</v>
      </c>
      <c r="F10390" s="5">
        <v>20</v>
      </c>
      <c r="G10390" s="578">
        <f>+F10390</f>
      </c>
      <c r="H10390" s="5">
        <v>1</v>
      </c>
      <c r="I10390" s="58">
        <f>+H10390*G10390</f>
      </c>
      <c r="J10390">
        <f>175*28%</f>
      </c>
      <c r="K10390">
        <f>+H10390-J10390</f>
      </c>
      <c r="L10390">
        <f>+K10390*G10390</f>
      </c>
      <c r="W10390">
        <f t="shared" si="1123"/>
      </c>
      <c r="X10390">
        <f t="shared" si="1124"/>
      </c>
      <c r="Y10390">
        <f t="shared" si="1125"/>
      </c>
      <c r="Z10390">
        <f t="shared" si="1126"/>
      </c>
    </row>
    <row r="10391" spans="1:26">
      <c r="A10391" s="5"/>
      <c r="B10391" s="8"/>
      <c r="C10391" s="5"/>
      <c r="D10391" s="5"/>
      <c r="E10391" s="5"/>
      <c r="F10391" s="21"/>
      <c r="G10391" s="6"/>
      <c r="H10391" s="5"/>
      <c r="I10391" s="183"/>
      <c r="W10391">
        <f t="shared" si="1123"/>
      </c>
      <c r="X10391">
        <f t="shared" si="1124"/>
      </c>
      <c r="Y10391">
        <f t="shared" si="1125"/>
      </c>
      <c r="Z10391">
        <f t="shared" si="1126"/>
      </c>
    </row>
    <row r="10392" spans="1:26">
      <c r="A10392" s="5"/>
      <c r="B10392" s="8"/>
      <c r="C10392" s="5"/>
      <c r="D10392" s="5"/>
      <c r="E10392" s="5"/>
      <c r="F10392" s="21"/>
      <c r="G10392" s="6"/>
      <c r="H10392" s="5"/>
      <c r="I10392" s="183"/>
      <c r="W10392">
        <f t="shared" si="1123"/>
      </c>
      <c r="X10392">
        <f t="shared" si="1124"/>
      </c>
      <c r="Y10392">
        <f t="shared" si="1125"/>
      </c>
      <c r="Z10392">
        <f t="shared" si="1126"/>
      </c>
    </row>
    <row r="10393" spans="1:26">
      <c r="A10393" s="5"/>
      <c r="B10393" s="8"/>
      <c r="C10393" s="5"/>
      <c r="D10393" s="5"/>
      <c r="E10393" s="5"/>
      <c r="F10393" s="21"/>
      <c r="G10393" s="6"/>
      <c r="H10393" s="5"/>
      <c r="I10393" s="183"/>
      <c r="W10393">
        <f t="shared" si="1123"/>
      </c>
      <c r="X10393">
        <f t="shared" si="1124"/>
      </c>
      <c r="Y10393">
        <f t="shared" si="1125"/>
      </c>
      <c r="Z10393">
        <f t="shared" si="1126"/>
      </c>
    </row>
    <row r="10394" spans="1:26">
      <c r="A10394" s="5"/>
      <c r="B10394" s="8"/>
      <c r="C10394" s="5"/>
      <c r="D10394" s="5"/>
      <c r="E10394" s="5"/>
      <c r="F10394" s="21"/>
      <c r="G10394" s="6"/>
      <c r="H10394" s="5"/>
      <c r="I10394" s="183"/>
      <c r="W10394">
        <f t="shared" si="1123"/>
      </c>
      <c r="X10394">
        <f t="shared" si="1124"/>
      </c>
      <c r="Y10394">
        <f t="shared" si="1125"/>
      </c>
      <c r="Z10394">
        <f t="shared" si="1126"/>
      </c>
    </row>
    <row r="10395" spans="1:26">
      <c r="A10395" s="5"/>
      <c r="B10395" s="8"/>
      <c r="C10395" s="5"/>
      <c r="D10395" s="5"/>
      <c r="E10395" s="5"/>
      <c r="F10395" s="21"/>
      <c r="G10395" s="6"/>
      <c r="H10395" s="5"/>
      <c r="I10395" s="183"/>
      <c r="W10395">
        <f t="shared" si="1123"/>
      </c>
      <c r="X10395">
        <f t="shared" si="1124"/>
      </c>
      <c r="Y10395">
        <f t="shared" si="1125"/>
      </c>
      <c r="Z10395">
        <f t="shared" si="1126"/>
      </c>
    </row>
    <row r="10396" spans="1:26">
      <c r="A10396" s="5"/>
      <c r="B10396" s="8"/>
      <c r="C10396" s="5"/>
      <c r="D10396" s="5"/>
      <c r="E10396" s="5"/>
      <c r="F10396" s="21"/>
      <c r="G10396" s="6"/>
      <c r="H10396" s="5"/>
      <c r="I10396" s="183"/>
      <c r="W10396">
        <f t="shared" si="1123"/>
      </c>
      <c r="X10396">
        <f t="shared" si="1124"/>
      </c>
      <c r="Y10396">
        <f t="shared" si="1125"/>
      </c>
      <c r="Z10396">
        <f t="shared" si="1126"/>
      </c>
    </row>
    <row r="10397" spans="1:26" ht="15.75" thickBot="1">
      <c r="A10397" s="5"/>
      <c r="B10397" s="224"/>
      <c r="C10397" s="15"/>
      <c r="D10397" s="23"/>
      <c r="E10397" s="225"/>
      <c r="F10397" s="23"/>
      <c r="G10397" s="24"/>
      <c r="H10397" s="225"/>
      <c r="I10397" s="226"/>
      <c r="W10397">
        <f t="shared" si="1123"/>
      </c>
      <c r="X10397">
        <f t="shared" si="1124"/>
      </c>
      <c r="Y10397">
        <f t="shared" si="1125"/>
      </c>
      <c r="Z10397">
        <f t="shared" si="1126"/>
      </c>
    </row>
    <row r="10398" spans="1:26">
      <c r="A10398" s="227"/>
      <c r="B10398" s="17"/>
      <c r="C10398" s="5"/>
      <c r="D10398" s="59"/>
      <c r="E10398" s="59"/>
      <c r="F10398" s="53"/>
      <c r="G10398" s="78"/>
      <c r="H10398" s="68"/>
      <c r="I10398" s="228">
        <f>SUM(I10378:I10397)</f>
      </c>
      <c r="L10398">
        <f>SUM(L10369:L10397)</f>
      </c>
      <c r="W10398">
        <f t="shared" si="1123"/>
      </c>
      <c r="X10398">
        <f t="shared" si="1124"/>
      </c>
      <c r="Y10398">
        <f t="shared" si="1125"/>
      </c>
      <c r="Z10398">
        <f t="shared" si="1126"/>
      </c>
    </row>
    <row r="10399" spans="1:26">
      <c r="A10399" s="10"/>
      <c r="B10399" s="10"/>
      <c r="C10399" s="69"/>
      <c r="D10399" s="69" t="s">
        <v>520</v>
      </c>
      <c r="E10399" s="69"/>
      <c r="F10399" s="69"/>
      <c r="G10399" s="69"/>
      <c r="H10399" s="112">
        <v>1</v>
      </c>
      <c r="I10399" s="191">
        <f>+L10398*H10399</f>
      </c>
      <c r="W10399">
        <f t="shared" si="1123"/>
      </c>
      <c r="X10399">
        <f t="shared" si="1124"/>
      </c>
      <c r="Y10399">
        <f t="shared" si="1125"/>
      </c>
      <c r="Z10399">
        <f t="shared" si="1126"/>
      </c>
    </row>
    <row r="10400" spans="1:26" ht="15.75" thickBot="1">
      <c r="A10400" s="10"/>
      <c r="B10400" s="11" t="s">
        <v>20</v>
      </c>
      <c r="C10400" s="35"/>
      <c r="D10400" s="35"/>
      <c r="E10400" s="35"/>
      <c r="F10400" s="35"/>
      <c r="G10400" s="35"/>
      <c r="H10400" s="35"/>
      <c r="I10400" s="98"/>
      <c r="W10400">
        <f t="shared" si="1123"/>
      </c>
      <c r="X10400">
        <f t="shared" si="1124"/>
      </c>
      <c r="Y10400">
        <f t="shared" si="1125"/>
      </c>
      <c r="Z10400">
        <f t="shared" si="1126"/>
      </c>
    </row>
    <row r="10401" spans="1:26" ht="15.75" thickBot="1">
      <c r="A10401" s="99"/>
      <c r="B10401" s="38"/>
      <c r="C10401" s="39" t="s">
        <v>21</v>
      </c>
      <c r="D10401" s="40">
        <f>SUM(D10378:D10400)</f>
      </c>
      <c r="E10401" s="41" t="s">
        <v>360</v>
      </c>
      <c r="F10401" s="40">
        <f>SUM(F10378:F10400)</f>
      </c>
      <c r="G10401" s="40">
        <f>SUM(G10378:G10400)</f>
      </c>
      <c r="H10401" s="41">
        <f>+SUMPRODUCT(H10378:H10397,F10378:F10397)</f>
      </c>
      <c r="I10401" s="100">
        <f>+I10398-I10399</f>
      </c>
      <c r="W10401">
        <f t="shared" si="1123"/>
      </c>
      <c r="X10401">
        <f t="shared" si="1124"/>
      </c>
      <c r="Y10401">
        <f t="shared" si="1125"/>
      </c>
      <c r="Z10401">
        <f t="shared" si="1126"/>
      </c>
    </row>
    <row r="10402" spans="1:26">
      <c r="A10402" s="10"/>
      <c r="B10402" s="10"/>
      <c r="C10402" s="91"/>
      <c r="D10402" s="91"/>
      <c r="E10402" s="91"/>
      <c r="F10402" s="91"/>
      <c r="G10402" s="91"/>
      <c r="H10402" s="91"/>
      <c r="I10402" s="91"/>
      <c r="W10402">
        <f t="shared" si="1123"/>
      </c>
      <c r="X10402">
        <f t="shared" si="1124"/>
      </c>
      <c r="Y10402">
        <f t="shared" si="1125"/>
      </c>
      <c r="Z10402">
        <f t="shared" si="1126"/>
      </c>
    </row>
    <row r="10403" spans="1:26">
      <c r="W10403">
        <f t="shared" si="1123"/>
      </c>
      <c r="X10403">
        <f t="shared" si="1124"/>
      </c>
      <c r="Y10403">
        <f t="shared" si="1125"/>
      </c>
      <c r="Z10403">
        <f t="shared" si="1126"/>
      </c>
    </row>
    <row r="10404" spans="1:26">
      <c r="W10404">
        <f t="shared" si="1123"/>
      </c>
      <c r="X10404">
        <f t="shared" si="1124"/>
      </c>
      <c r="Y10404">
        <f t="shared" si="1125"/>
      </c>
      <c r="Z10404">
        <f t="shared" si="1126"/>
      </c>
    </row>
    <row r="10405" spans="1:26">
      <c r="W10405">
        <f t="shared" si="1123"/>
      </c>
      <c r="X10405">
        <f t="shared" si="1124"/>
      </c>
      <c r="Y10405">
        <f t="shared" si="1125"/>
      </c>
      <c r="Z10405">
        <f t="shared" si="1126"/>
      </c>
    </row>
    <row r="10406" spans="1:26">
      <c r="W10406">
        <f t="shared" si="1123"/>
      </c>
      <c r="X10406">
        <f t="shared" si="1124"/>
      </c>
      <c r="Y10406">
        <f t="shared" si="1125"/>
      </c>
      <c r="Z10406">
        <f t="shared" si="1126"/>
      </c>
    </row>
    <row r="10407" spans="1:26">
      <c r="A10407" s="1562" t="s">
        <v>0</v>
      </c>
      <c r="B10407" s="1562"/>
      <c r="C10407" s="1562"/>
      <c r="D10407" s="1562"/>
      <c r="E10407" s="1562"/>
      <c r="F10407" s="1562"/>
      <c r="G10407" s="1562"/>
      <c r="H10407" s="1562"/>
      <c r="I10407" s="1562"/>
      <c r="W10407">
        <f t="shared" si="1123"/>
      </c>
      <c r="X10407">
        <f t="shared" si="1124"/>
      </c>
      <c r="Y10407">
        <f t="shared" si="1125"/>
      </c>
      <c r="Z10407">
        <f t="shared" si="1126"/>
      </c>
    </row>
    <row r="10408" spans="1:26">
      <c r="W10408">
        <f t="shared" si="1123"/>
      </c>
      <c r="X10408">
        <f t="shared" si="1124"/>
      </c>
      <c r="Y10408">
        <f t="shared" si="1125"/>
      </c>
      <c r="Z10408">
        <f t="shared" si="1126"/>
      </c>
    </row>
    <row r="10409" spans="1:26">
      <c r="A10409" s="1" t="s">
        <v>1</v>
      </c>
      <c r="B10409" s="1"/>
      <c r="G10409" s="489" t="s">
        <v>2</v>
      </c>
      <c r="H10409" s="3" t="s">
        <v>2150</v>
      </c>
      <c r="W10409">
        <f t="shared" si="1123"/>
      </c>
      <c r="X10409">
        <f t="shared" si="1124"/>
      </c>
      <c r="Y10409">
        <f t="shared" si="1125"/>
      </c>
      <c r="Z10409">
        <f t="shared" si="1126"/>
      </c>
    </row>
    <row r="10410" spans="1:26">
      <c r="A10410" s="1" t="inlineStr">
        <is>
          <t>Dealer-049</t>
        </is>
      </c>
      <c r="B10410" s="1"/>
      <c r="F10410" s="4"/>
      <c r="G10410" s="488" t="s">
        <v>1440</v>
      </c>
      <c r="H10410" s="1" t="s">
        <v>2153</v>
      </c>
      <c r="W10410">
        <f t="shared" si="1123"/>
      </c>
      <c r="X10410">
        <f t="shared" si="1124"/>
      </c>
      <c r="Y10410">
        <f t="shared" si="1125"/>
      </c>
      <c r="Z10410">
        <f t="shared" si="1126"/>
      </c>
    </row>
    <row r="10411" spans="1:26">
      <c r="A10411" s="1" t="inlineStr">
        <is>
          <t>Address line (redacted)</t>
        </is>
      </c>
      <c r="B10411" s="1"/>
      <c r="H10411" s="22"/>
      <c r="W10411">
        <f t="shared" si="1123"/>
      </c>
      <c r="X10411">
        <f t="shared" si="1124"/>
      </c>
      <c r="Y10411">
        <f t="shared" si="1125"/>
      </c>
      <c r="Z10411">
        <f t="shared" si="1126"/>
      </c>
    </row>
    <row r="10412" spans="1:26">
      <c r="A10412" s="1" t="inlineStr">
        <is>
          <t>Address line (redacted)</t>
        </is>
      </c>
      <c r="B10412" s="1"/>
      <c r="D10412" s="85"/>
      <c r="E10412" s="85"/>
      <c r="F10412" s="85"/>
      <c r="G10412" s="85"/>
      <c r="H10412" s="85"/>
      <c r="W10412">
        <f t="shared" si="1123"/>
      </c>
      <c r="X10412">
        <f t="shared" si="1124"/>
      </c>
      <c r="Y10412">
        <f t="shared" si="1125"/>
      </c>
      <c r="Z10412">
        <f t="shared" si="1126"/>
      </c>
    </row>
    <row r="10413" spans="1:26">
      <c r="A10413" s="268" t="s">
        <v>598</v>
      </c>
      <c r="B10413" s="243" t="inlineStr">
        <is>
          <t>GSTIN-MASKED</t>
        </is>
      </c>
      <c r="D10413" s="85"/>
      <c r="E10413" s="85"/>
      <c r="F10413" s="85"/>
      <c r="G10413" s="85"/>
      <c r="H10413" s="85"/>
      <c r="W10413">
        <f t="shared" si="1123"/>
      </c>
      <c r="X10413">
        <f t="shared" si="1124"/>
      </c>
      <c r="Y10413">
        <f t="shared" si="1125"/>
      </c>
      <c r="Z10413">
        <f t="shared" si="1126"/>
      </c>
    </row>
    <row r="10414" spans="1:26">
      <c r="A10414" s="49"/>
      <c r="B10414" s="87"/>
      <c r="W10414">
        <f t="shared" si="1123"/>
      </c>
      <c r="X10414">
        <f t="shared" si="1124"/>
      </c>
      <c r="Y10414">
        <f t="shared" si="1125"/>
      </c>
      <c r="Z10414">
        <f t="shared" si="1126"/>
      </c>
    </row>
    <row r="10415" spans="1:26">
      <c r="A10415" s="1" t="s">
        <v>5</v>
      </c>
      <c r="W10415">
        <f t="shared" si="1123"/>
      </c>
      <c r="X10415">
        <f t="shared" si="1124"/>
      </c>
      <c r="Y10415">
        <f t="shared" si="1125"/>
      </c>
      <c r="Z10415">
        <f t="shared" si="1126"/>
      </c>
    </row>
    <row r="10416" spans="1:26">
      <c r="A10416" s="1" t="s">
        <v>6</v>
      </c>
      <c r="W10416">
        <f t="shared" si="1123"/>
      </c>
      <c r="X10416">
        <f t="shared" si="1124"/>
      </c>
      <c r="Y10416">
        <f t="shared" si="1125"/>
      </c>
      <c r="Z10416">
        <f t="shared" si="1126"/>
      </c>
    </row>
    <row r="10417" spans="1:26">
      <c r="A10417" s="1" t="s">
        <v>7</v>
      </c>
      <c r="W10417">
        <f t="shared" si="1123"/>
      </c>
      <c r="X10417">
        <f t="shared" si="1124"/>
      </c>
      <c r="Y10417">
        <f t="shared" si="1125"/>
      </c>
      <c r="Z10417">
        <f t="shared" si="1126"/>
      </c>
    </row>
    <row r="10418" spans="1:26" ht="24">
      <c r="A10418" s="88" t="s">
        <v>8</v>
      </c>
      <c r="B10418" s="89" t="s">
        <v>9</v>
      </c>
      <c r="C10418" s="89" t="s">
        <v>10</v>
      </c>
      <c r="D10418" s="34" t="s">
        <v>11</v>
      </c>
      <c r="E10418" s="34" t="s">
        <v>12</v>
      </c>
      <c r="F10418" s="34" t="s">
        <v>13</v>
      </c>
      <c r="G10418" s="34" t="s">
        <v>14</v>
      </c>
      <c r="H10418" s="88" t="s">
        <v>15</v>
      </c>
      <c r="I10418" s="90" t="s">
        <v>16</v>
      </c>
      <c r="W10418">
        <f t="shared" si="1123"/>
      </c>
      <c r="X10418">
        <f t="shared" si="1124"/>
      </c>
      <c r="Y10418">
        <f t="shared" si="1125"/>
      </c>
      <c r="Z10418">
        <f t="shared" si="1126"/>
      </c>
    </row>
    <row r="10419" spans="1:26">
      <c r="A10419" s="5"/>
      <c r="B10419" s="1564" t="s">
        <v>17</v>
      </c>
      <c r="C10419" s="1565"/>
      <c r="D10419" s="50"/>
      <c r="E10419" s="50"/>
      <c r="F10419" s="21"/>
      <c r="G10419" s="6"/>
      <c r="H10419" s="5"/>
      <c r="I10419" s="183"/>
      <c r="W10419">
        <f t="shared" si="1123"/>
      </c>
      <c r="X10419">
        <f t="shared" si="1124"/>
      </c>
      <c r="Y10419">
        <f t="shared" si="1125"/>
      </c>
      <c r="Z10419">
        <f t="shared" si="1126"/>
      </c>
    </row>
    <row r="10420" spans="1:26">
      <c r="A10420" s="5">
        <v>1</v>
      </c>
      <c r="B10420" s="8" t="s">
        <v>1387</v>
      </c>
      <c r="C10420" s="5" t="s">
        <v>446</v>
      </c>
      <c r="D10420" s="5">
        <v>2</v>
      </c>
      <c r="E10420" s="5">
        <v>5</v>
      </c>
      <c r="F10420" s="16">
        <f>+E10420*D10420</f>
      </c>
      <c r="G10420" s="578">
        <f>+E10420*D10420</f>
      </c>
      <c r="H10420" s="5">
        <v>1</v>
      </c>
      <c r="I10420" s="183">
        <f>+H10420*G10420</f>
      </c>
      <c r="W10420">
        <f t="shared" si="1123"/>
      </c>
      <c r="X10420">
        <f t="shared" si="1124"/>
      </c>
      <c r="Y10420">
        <f t="shared" si="1125"/>
      </c>
      <c r="Z10420">
        <f t="shared" si="1126"/>
      </c>
    </row>
    <row r="10421" spans="1:26">
      <c r="A10421" s="5">
        <v>2</v>
      </c>
      <c r="B10421" s="491" t="s">
        <v>2154</v>
      </c>
      <c r="C10421" s="107" t="s">
        <v>1063</v>
      </c>
      <c r="D10421" s="5">
        <v>2</v>
      </c>
      <c r="E10421" s="5">
        <v>1</v>
      </c>
      <c r="F10421" s="16">
        <v>2</v>
      </c>
      <c r="G10421" s="578">
        <f>+F10421</f>
      </c>
      <c r="H10421" s="312" t="s">
        <v>780</v>
      </c>
      <c r="I10421" s="183"/>
      <c r="W10421">
        <f t="shared" si="1123"/>
      </c>
      <c r="X10421">
        <f t="shared" si="1124"/>
      </c>
      <c r="Y10421">
        <f t="shared" si="1125"/>
      </c>
      <c r="Z10421">
        <f t="shared" si="1126"/>
      </c>
    </row>
    <row r="10422" spans="1:26">
      <c r="A10422" s="5"/>
      <c r="B10422" s="1564" t="s">
        <v>24</v>
      </c>
      <c r="C10422" s="1565"/>
      <c r="D10422" s="5"/>
      <c r="E10422" s="19"/>
      <c r="F10422" s="21"/>
      <c r="G10422" s="6"/>
      <c r="H10422" s="5"/>
      <c r="I10422" s="183"/>
      <c r="W10422">
        <f t="shared" si="1123"/>
      </c>
      <c r="X10422">
        <f t="shared" si="1124"/>
      </c>
      <c r="Y10422">
        <f t="shared" si="1125"/>
      </c>
      <c r="Z10422">
        <f t="shared" si="1126"/>
      </c>
    </row>
    <row r="10423" spans="1:26">
      <c r="A10423" s="19">
        <v>3</v>
      </c>
      <c r="B10423" s="20" t="s">
        <v>994</v>
      </c>
      <c r="C10423" s="19" t="s">
        <v>993</v>
      </c>
      <c r="D10423" s="19">
        <v>2</v>
      </c>
      <c r="E10423" s="19">
        <v>6</v>
      </c>
      <c r="F10423" s="16">
        <f>+E10423*D10423</f>
      </c>
      <c r="G10423" s="578">
        <f>+E10423*D10423</f>
      </c>
      <c r="H10423" s="19">
        <v>1</v>
      </c>
      <c r="I10423" s="183">
        <f>+H10423*G10423</f>
      </c>
      <c r="W10423">
        <f t="shared" si="1123"/>
      </c>
      <c r="X10423">
        <f t="shared" si="1124"/>
      </c>
      <c r="Y10423">
        <f t="shared" si="1125"/>
      </c>
      <c r="Z10423">
        <f t="shared" si="1126"/>
      </c>
    </row>
    <row r="10424" spans="1:26">
      <c r="A10424" s="5"/>
      <c r="B10424" s="95"/>
      <c r="C10424" s="101"/>
      <c r="D10424" s="19"/>
      <c r="E10424" s="5"/>
      <c r="F10424" s="5"/>
      <c r="G10424" s="6"/>
      <c r="H10424" s="16"/>
      <c r="I10424" s="183"/>
      <c r="W10424">
        <f t="shared" si="1123"/>
      </c>
      <c r="X10424">
        <f t="shared" si="1124"/>
      </c>
      <c r="Y10424">
        <f t="shared" si="1125"/>
      </c>
      <c r="Z10424">
        <f t="shared" si="1126"/>
      </c>
    </row>
    <row r="10425" spans="1:26">
      <c r="A10425" s="5"/>
      <c r="B10425" s="95"/>
      <c r="C10425" s="101"/>
      <c r="D10425" s="19"/>
      <c r="E10425" s="5"/>
      <c r="F10425" s="5"/>
      <c r="G10425" s="6"/>
      <c r="H10425" s="16"/>
      <c r="I10425" s="183"/>
      <c r="W10425">
        <f t="shared" si="1123"/>
      </c>
      <c r="X10425">
        <f t="shared" si="1124"/>
      </c>
      <c r="Y10425">
        <f t="shared" si="1125"/>
      </c>
      <c r="Z10425">
        <f t="shared" si="1126"/>
      </c>
    </row>
    <row r="10426" spans="1:26">
      <c r="A10426" s="5"/>
      <c r="B10426" s="95"/>
      <c r="C10426" s="101"/>
      <c r="D10426" s="19"/>
      <c r="E10426" s="5"/>
      <c r="F10426" s="5"/>
      <c r="G10426" s="6"/>
      <c r="H10426" s="16"/>
      <c r="I10426" s="183"/>
      <c r="W10426">
        <f t="shared" si="1123"/>
      </c>
      <c r="X10426">
        <f t="shared" si="1124"/>
      </c>
      <c r="Y10426">
        <f t="shared" si="1125"/>
      </c>
      <c r="Z10426">
        <f t="shared" si="1126"/>
      </c>
    </row>
    <row r="10427" spans="1:26">
      <c r="A10427" s="5"/>
      <c r="B10427" s="95"/>
      <c r="C10427" s="101"/>
      <c r="D10427" s="19"/>
      <c r="E10427" s="5"/>
      <c r="F10427" s="5"/>
      <c r="G10427" s="6"/>
      <c r="H10427" s="16"/>
      <c r="I10427" s="183"/>
      <c r="W10427">
        <f t="shared" si="1123"/>
      </c>
      <c r="X10427">
        <f t="shared" si="1124"/>
      </c>
      <c r="Y10427">
        <f t="shared" si="1125"/>
      </c>
      <c r="Z10427">
        <f t="shared" si="1126"/>
      </c>
    </row>
    <row r="10428" spans="1:26">
      <c r="A10428" s="5"/>
      <c r="B10428" s="95"/>
      <c r="C10428" s="101"/>
      <c r="D10428" s="19"/>
      <c r="E10428" s="5"/>
      <c r="F10428" s="5"/>
      <c r="G10428" s="6"/>
      <c r="H10428" s="16"/>
      <c r="I10428" s="183"/>
      <c r="W10428">
        <f t="shared" si="1123"/>
      </c>
      <c r="X10428">
        <f t="shared" si="1124"/>
      </c>
      <c r="Y10428">
        <f t="shared" si="1125"/>
      </c>
      <c r="Z10428">
        <f t="shared" si="1126"/>
      </c>
    </row>
    <row r="10429" spans="1:26">
      <c r="A10429" s="5"/>
      <c r="B10429" s="95"/>
      <c r="C10429" s="101"/>
      <c r="D10429" s="19"/>
      <c r="E10429" s="5"/>
      <c r="F10429" s="5"/>
      <c r="G10429" s="6"/>
      <c r="H10429" s="16"/>
      <c r="I10429" s="183"/>
      <c r="W10429">
        <f t="shared" si="1123"/>
      </c>
      <c r="X10429">
        <f t="shared" si="1124"/>
      </c>
      <c r="Y10429">
        <f t="shared" si="1125"/>
      </c>
      <c r="Z10429">
        <f t="shared" si="1126"/>
      </c>
    </row>
    <row r="10430" spans="1:26">
      <c r="A10430" s="5"/>
      <c r="B10430" s="95"/>
      <c r="C10430" s="101"/>
      <c r="D10430" s="19"/>
      <c r="E10430" s="5"/>
      <c r="F10430" s="5"/>
      <c r="G10430" s="6"/>
      <c r="H10430" s="16"/>
      <c r="I10430" s="183"/>
      <c r="W10430">
        <f t="shared" si="1123"/>
      </c>
      <c r="X10430">
        <f t="shared" si="1124"/>
      </c>
      <c r="Y10430">
        <f t="shared" si="1125"/>
      </c>
      <c r="Z10430">
        <f t="shared" si="1126"/>
      </c>
    </row>
    <row r="10431" spans="1:26">
      <c r="A10431" s="5"/>
      <c r="B10431" s="95"/>
      <c r="C10431" s="101"/>
      <c r="D10431" s="19"/>
      <c r="E10431" s="5"/>
      <c r="F10431" s="5"/>
      <c r="G10431" s="6"/>
      <c r="H10431" s="16"/>
      <c r="I10431" s="183"/>
      <c r="W10431">
        <f t="shared" si="1123"/>
      </c>
      <c r="X10431">
        <f t="shared" si="1124"/>
      </c>
      <c r="Y10431">
        <f t="shared" si="1125"/>
      </c>
      <c r="Z10431">
        <f t="shared" si="1126"/>
      </c>
    </row>
    <row r="10432" spans="1:26">
      <c r="A10432" s="5"/>
      <c r="B10432" s="95"/>
      <c r="C10432" s="101"/>
      <c r="D10432" s="19"/>
      <c r="E10432" s="5"/>
      <c r="F10432" s="5"/>
      <c r="G10432" s="6"/>
      <c r="H10432" s="16"/>
      <c r="I10432" s="183"/>
      <c r="W10432">
        <f t="shared" si="1123"/>
      </c>
      <c r="X10432">
        <f t="shared" si="1124"/>
      </c>
      <c r="Y10432">
        <f t="shared" si="1125"/>
      </c>
      <c r="Z10432">
        <f t="shared" si="1126"/>
      </c>
    </row>
    <row r="10433" spans="1:26">
      <c r="A10433" s="5"/>
      <c r="B10433" s="95"/>
      <c r="C10433" s="101"/>
      <c r="D10433" s="5"/>
      <c r="E10433" s="5"/>
      <c r="F10433" s="5"/>
      <c r="G10433" s="6"/>
      <c r="H10433" s="16"/>
      <c r="I10433" s="183"/>
      <c r="W10433">
        <f t="shared" si="1123"/>
      </c>
      <c r="X10433">
        <f t="shared" si="1124"/>
      </c>
      <c r="Y10433">
        <f t="shared" si="1125"/>
      </c>
      <c r="Z10433">
        <f t="shared" si="1126"/>
      </c>
    </row>
    <row r="10434" spans="1:26">
      <c r="A10434" s="5"/>
      <c r="B10434" s="95"/>
      <c r="C10434" s="101"/>
      <c r="D10434" s="5"/>
      <c r="E10434" s="5"/>
      <c r="F10434" s="5"/>
      <c r="G10434" s="6"/>
      <c r="H10434" s="16"/>
      <c r="I10434" s="183"/>
      <c r="W10434">
        <f t="shared" si="1123"/>
      </c>
      <c r="X10434">
        <f t="shared" si="1124"/>
      </c>
      <c r="Y10434">
        <f t="shared" si="1125"/>
      </c>
      <c r="Z10434">
        <f t="shared" si="1126"/>
      </c>
    </row>
    <row r="10435" spans="1:26">
      <c r="A10435" s="10"/>
      <c r="B10435" s="10"/>
      <c r="C10435" s="10"/>
      <c r="D10435" s="10"/>
      <c r="E10435" s="10"/>
      <c r="F10435" s="10"/>
      <c r="G10435" s="10"/>
      <c r="H10435" s="10"/>
      <c r="I10435" s="97"/>
      <c r="W10435">
        <f t="shared" si="1123"/>
      </c>
      <c r="X10435">
        <f t="shared" si="1124"/>
      </c>
      <c r="Y10435">
        <f t="shared" si="1125"/>
      </c>
      <c r="Z10435">
        <f t="shared" si="1126"/>
      </c>
    </row>
    <row r="10436" spans="1:26" ht="15.75" thickBot="1">
      <c r="A10436" s="10"/>
      <c r="B10436" s="80" t="s">
        <v>20</v>
      </c>
      <c r="C10436" s="35"/>
      <c r="D10436" s="35"/>
      <c r="E10436" s="35"/>
      <c r="F10436" s="35"/>
      <c r="G10436" s="35"/>
      <c r="H10436" s="35"/>
      <c r="I10436" s="98"/>
      <c r="W10436">
        <f t="shared" ref="W10436:W10499" si="1132">IF(LEFT($H10436&amp;"",5)="2019-",$H10436,W10435)</f>
      </c>
      <c r="X10436">
        <f t="shared" ref="X10436:X10499" si="1133">IF($W10436="",0,IF(COUNTIF($AB$2:$AB$80,$W10436)&gt;0,1,0))</f>
      </c>
      <c r="Y10436">
        <f t="shared" ref="Y10436:Y10499" si="1134">IF($C10436="","",UPPER(TRIM(IFERROR(LEFT($C10436&amp;"",FIND("/",$C10436&amp;"")-1),$C10436&amp;""))))</f>
      </c>
      <c r="Z10436">
        <f t="shared" ref="Z10436:Z10499" si="1135">IFERROR(IF(ISNUMBER($G10436),$G10436,0),0)</f>
      </c>
    </row>
    <row r="10437" spans="1:26" ht="15.75" thickBot="1">
      <c r="A10437" s="99"/>
      <c r="B10437" s="81"/>
      <c r="C10437" s="39" t="s">
        <v>21</v>
      </c>
      <c r="D10437" s="40">
        <f>SUM(D10419:D10436)</f>
      </c>
      <c r="E10437" s="41">
        <f>IF(H10437=I10437,"OK","NO")</f>
      </c>
      <c r="F10437" s="40">
        <f>SUM(F10419:F10436)</f>
      </c>
      <c r="G10437" s="40">
        <f>SUM(G10419:G10436)</f>
      </c>
      <c r="H10437" s="42">
        <f>SUMPRODUCT(H10419:H10436,G10419:G10436)</f>
      </c>
      <c r="I10437" s="100">
        <f>SUM(I10416:I10436)</f>
      </c>
      <c r="W10437">
        <f t="shared" si="1132"/>
      </c>
      <c r="X10437">
        <f t="shared" si="1133"/>
      </c>
      <c r="Y10437">
        <f t="shared" si="1134"/>
      </c>
      <c r="Z10437">
        <f t="shared" si="1135"/>
      </c>
    </row>
    <row r="10438" spans="1:26">
      <c r="A10438" s="10"/>
      <c r="B10438" s="10"/>
      <c r="C10438" s="91"/>
      <c r="D10438" s="91"/>
      <c r="E10438" s="91"/>
      <c r="F10438" s="91"/>
      <c r="G10438" s="91"/>
      <c r="H10438" s="91"/>
      <c r="I10438" s="91"/>
      <c r="W10438">
        <f t="shared" si="1132"/>
      </c>
      <c r="X10438">
        <f t="shared" si="1133"/>
      </c>
      <c r="Y10438">
        <f t="shared" si="1134"/>
      </c>
      <c r="Z10438">
        <f t="shared" si="1135"/>
      </c>
    </row>
    <row r="10439" spans="1:26">
      <c r="A10439" s="12" t="s">
        <v>281</v>
      </c>
      <c r="B10439" s="12"/>
      <c r="C10439" s="12"/>
      <c r="D10439" s="13"/>
      <c r="E10439" s="14"/>
      <c r="F10439" s="14"/>
      <c r="G10439" s="14"/>
      <c r="H10439" s="2"/>
      <c r="I10439" s="12"/>
      <c r="W10439">
        <f t="shared" si="1132"/>
      </c>
      <c r="X10439">
        <f t="shared" si="1133"/>
      </c>
      <c r="Y10439">
        <f t="shared" si="1134"/>
      </c>
      <c r="Z10439">
        <f t="shared" si="1135"/>
      </c>
    </row>
    <row r="10440" spans="1:26">
      <c r="W10440">
        <f t="shared" si="1132"/>
      </c>
      <c r="X10440">
        <f t="shared" si="1133"/>
      </c>
      <c r="Y10440">
        <f t="shared" si="1134"/>
      </c>
      <c r="Z10440">
        <f t="shared" si="1135"/>
      </c>
    </row>
    <row r="10441" spans="1:26">
      <c r="W10441">
        <f t="shared" si="1132"/>
      </c>
      <c r="X10441">
        <f t="shared" si="1133"/>
      </c>
      <c r="Y10441">
        <f t="shared" si="1134"/>
      </c>
      <c r="Z10441">
        <f t="shared" si="1135"/>
      </c>
    </row>
    <row r="10442" spans="1:26">
      <c r="W10442">
        <f t="shared" si="1132"/>
      </c>
      <c r="X10442">
        <f t="shared" si="1133"/>
      </c>
      <c r="Y10442">
        <f t="shared" si="1134"/>
      </c>
      <c r="Z10442">
        <f t="shared" si="1135"/>
      </c>
    </row>
    <row r="10443" spans="1:26">
      <c r="W10443">
        <f t="shared" si="1132"/>
      </c>
      <c r="X10443">
        <f t="shared" si="1133"/>
      </c>
      <c r="Y10443">
        <f t="shared" si="1134"/>
      </c>
      <c r="Z10443">
        <f t="shared" si="1135"/>
      </c>
    </row>
    <row r="10444" spans="1:26">
      <c r="A10444" s="1562" t="s">
        <v>0</v>
      </c>
      <c r="B10444" s="1562"/>
      <c r="C10444" s="1562"/>
      <c r="D10444" s="1562"/>
      <c r="E10444" s="1562"/>
      <c r="F10444" s="1562"/>
      <c r="G10444" s="1562"/>
      <c r="H10444" s="1562"/>
      <c r="I10444" s="1562"/>
      <c r="W10444">
        <f t="shared" si="1132"/>
      </c>
      <c r="X10444">
        <f t="shared" si="1133"/>
      </c>
      <c r="Y10444">
        <f t="shared" si="1134"/>
      </c>
      <c r="Z10444">
        <f t="shared" si="1135"/>
      </c>
    </row>
    <row r="10445" spans="1:26">
      <c r="W10445">
        <f t="shared" si="1132"/>
      </c>
      <c r="X10445">
        <f t="shared" si="1133"/>
      </c>
      <c r="Y10445">
        <f t="shared" si="1134"/>
      </c>
      <c r="Z10445">
        <f t="shared" si="1135"/>
      </c>
    </row>
    <row r="10446" spans="1:26">
      <c r="B10446" s="124"/>
      <c r="C10446" s="124"/>
      <c r="D10446" s="124"/>
      <c r="E10446" s="124"/>
      <c r="F10446" s="124"/>
      <c r="G10446" s="124"/>
      <c r="H10446" s="124"/>
      <c r="I10446" s="124"/>
      <c r="W10446">
        <f t="shared" si="1132"/>
      </c>
      <c r="X10446">
        <f t="shared" si="1133"/>
      </c>
      <c r="Y10446">
        <f t="shared" si="1134"/>
      </c>
      <c r="Z10446">
        <f t="shared" si="1135"/>
      </c>
    </row>
    <row r="10447" spans="1:26">
      <c r="A10447" s="1" t="s">
        <v>1</v>
      </c>
      <c r="G10447" s="489" t="s">
        <v>2</v>
      </c>
      <c r="H10447" s="3" t="s">
        <v>2150</v>
      </c>
      <c r="W10447">
        <f t="shared" si="1132"/>
      </c>
      <c r="X10447">
        <f t="shared" si="1133"/>
      </c>
      <c r="Y10447">
        <f t="shared" si="1134"/>
      </c>
      <c r="Z10447">
        <f t="shared" si="1135"/>
      </c>
    </row>
    <row r="10448" spans="1:26">
      <c r="A10448" s="1" t="inlineStr">
        <is>
          <t>Dealer-139</t>
        </is>
      </c>
      <c r="F10448" s="4"/>
      <c r="G10448" s="488" t="s">
        <v>1440</v>
      </c>
      <c r="H10448" s="582" t="s">
        <v>2155</v>
      </c>
      <c r="K10448" t="s">
        <v>2228</v>
      </c>
      <c r="W10448">
        <f t="shared" si="1132"/>
      </c>
      <c r="X10448">
        <f t="shared" si="1133"/>
      </c>
      <c r="Y10448">
        <f t="shared" si="1134"/>
      </c>
      <c r="Z10448">
        <f t="shared" si="1135"/>
      </c>
    </row>
    <row r="10449" spans="1:26">
      <c r="A10449" s="254" t="inlineStr">
        <is>
          <t>Dealer-260</t>
        </is>
      </c>
      <c r="B10449" s="1"/>
      <c r="H10449" s="49"/>
      <c r="W10449">
        <f t="shared" si="1132"/>
      </c>
      <c r="X10449">
        <f t="shared" si="1133"/>
      </c>
      <c r="Y10449">
        <f t="shared" si="1134"/>
      </c>
      <c r="Z10449">
        <f t="shared" si="1135"/>
      </c>
    </row>
    <row r="10450" spans="1:26">
      <c r="A10450" s="254" t="inlineStr">
        <is>
          <t>Address line (redacted)</t>
        </is>
      </c>
      <c r="B10450" s="1"/>
      <c r="W10450">
        <f t="shared" si="1132"/>
      </c>
      <c r="X10450">
        <f t="shared" si="1133"/>
      </c>
      <c r="Y10450">
        <f t="shared" si="1134"/>
      </c>
      <c r="Z10450">
        <f t="shared" si="1135"/>
      </c>
    </row>
    <row r="10451" spans="1:26">
      <c r="A10451" s="1"/>
      <c r="B10451" s="1"/>
      <c r="C10451" s="1"/>
      <c r="W10451">
        <f t="shared" si="1132"/>
      </c>
      <c r="X10451">
        <f t="shared" si="1133"/>
      </c>
      <c r="Y10451">
        <f t="shared" si="1134"/>
      </c>
      <c r="Z10451">
        <f t="shared" si="1135"/>
      </c>
    </row>
    <row r="10452" spans="1:26">
      <c r="A10452" s="12" t="s">
        <v>4</v>
      </c>
      <c r="B10452" s="86" t="inlineStr">
        <is>
          <t>GSTIN-MASKED</t>
        </is>
      </c>
      <c r="D10452" s="197"/>
      <c r="E10452" s="197"/>
      <c r="F10452" s="197"/>
      <c r="G10452" s="197"/>
      <c r="H10452" s="197"/>
      <c r="W10452">
        <f t="shared" si="1132"/>
      </c>
      <c r="X10452">
        <f t="shared" si="1133"/>
      </c>
      <c r="Y10452">
        <f t="shared" si="1134"/>
      </c>
      <c r="Z10452">
        <f t="shared" si="1135"/>
      </c>
    </row>
    <row r="10453" spans="1:26">
      <c r="B10453" s="1"/>
      <c r="D10453" s="197"/>
      <c r="E10453" s="197"/>
      <c r="F10453" s="197"/>
      <c r="G10453" s="197"/>
      <c r="H10453" s="197"/>
      <c r="W10453">
        <f t="shared" si="1132"/>
      </c>
      <c r="X10453">
        <f t="shared" si="1133"/>
      </c>
      <c r="Y10453">
        <f t="shared" si="1134"/>
      </c>
      <c r="Z10453">
        <f t="shared" si="1135"/>
      </c>
    </row>
    <row r="10454" spans="1:26">
      <c r="A10454" s="1" t="s">
        <v>5</v>
      </c>
      <c r="D10454" s="197"/>
      <c r="E10454" s="197"/>
      <c r="F10454" s="197"/>
      <c r="G10454" s="197"/>
      <c r="H10454" s="197"/>
      <c r="W10454">
        <f t="shared" si="1132"/>
      </c>
      <c r="X10454">
        <f t="shared" si="1133"/>
      </c>
      <c r="Y10454">
        <f t="shared" si="1134"/>
      </c>
      <c r="Z10454">
        <f t="shared" si="1135"/>
      </c>
    </row>
    <row r="10455" spans="1:26">
      <c r="A10455" s="1" t="s">
        <v>6</v>
      </c>
      <c r="D10455" s="197"/>
      <c r="E10455" s="197"/>
      <c r="F10455" s="197"/>
      <c r="G10455" s="197"/>
      <c r="H10455" s="197"/>
      <c r="W10455">
        <f t="shared" si="1132"/>
      </c>
      <c r="X10455">
        <f t="shared" si="1133"/>
      </c>
      <c r="Y10455">
        <f t="shared" si="1134"/>
      </c>
      <c r="Z10455">
        <f t="shared" si="1135"/>
      </c>
    </row>
    <row r="10456" spans="1:26" ht="15.75" thickBot="1">
      <c r="A10456" s="1" t="s">
        <v>7</v>
      </c>
      <c r="W10456">
        <f t="shared" si="1132"/>
      </c>
      <c r="X10456">
        <f t="shared" si="1133"/>
      </c>
      <c r="Y10456">
        <f t="shared" si="1134"/>
      </c>
      <c r="Z10456">
        <f t="shared" si="1135"/>
      </c>
    </row>
    <row r="10457" spans="1:26" ht="24">
      <c r="A10457" s="198" t="s">
        <v>8</v>
      </c>
      <c r="B10457" s="199" t="s">
        <v>9</v>
      </c>
      <c r="C10457" s="564" t="s">
        <v>10</v>
      </c>
      <c r="D10457" s="200" t="s">
        <v>11</v>
      </c>
      <c r="E10457" s="200" t="s">
        <v>12</v>
      </c>
      <c r="F10457" s="200" t="s">
        <v>13</v>
      </c>
      <c r="G10457" s="200" t="s">
        <v>14</v>
      </c>
      <c r="H10457" s="201" t="s">
        <v>15</v>
      </c>
      <c r="I10457" s="202" t="s">
        <v>16</v>
      </c>
      <c r="W10457">
        <f t="shared" si="1132"/>
      </c>
      <c r="X10457">
        <f t="shared" si="1133"/>
      </c>
      <c r="Y10457">
        <f t="shared" si="1134"/>
      </c>
      <c r="Z10457">
        <f t="shared" si="1135"/>
      </c>
    </row>
    <row r="10458" spans="1:26">
      <c r="A10458" s="407"/>
      <c r="B10458" s="1620" t="s">
        <v>394</v>
      </c>
      <c r="C10458" s="1620"/>
      <c r="D10458" s="53"/>
      <c r="E10458" s="53"/>
      <c r="F10458" s="170"/>
      <c r="G10458" s="78"/>
      <c r="H10458" s="53"/>
      <c r="I10458" s="71"/>
      <c r="W10458">
        <f t="shared" si="1132"/>
      </c>
      <c r="X10458">
        <f t="shared" si="1133"/>
      </c>
      <c r="Y10458">
        <f t="shared" si="1134"/>
      </c>
      <c r="Z10458">
        <f t="shared" si="1135"/>
      </c>
    </row>
    <row r="10459" spans="1:26">
      <c r="A10459" s="5">
        <v>1</v>
      </c>
      <c r="B10459" s="137" t="s">
        <v>2156</v>
      </c>
      <c r="C10459" s="96" t="s">
        <v>2157</v>
      </c>
      <c r="D10459" s="138">
        <v>5</v>
      </c>
      <c r="E10459" s="138">
        <v>1</v>
      </c>
      <c r="F10459" s="5">
        <f>+E10459*D10459</f>
      </c>
      <c r="G10459" s="6">
        <f>+E10459*D10459</f>
      </c>
      <c r="H10459" s="138">
        <v>1</v>
      </c>
      <c r="I10459" s="58">
        <f>+H10459*G10459</f>
      </c>
      <c r="J10459">
        <f>175*28%</f>
      </c>
      <c r="K10459">
        <f>+H10459-J10459</f>
      </c>
      <c r="L10459">
        <f>+K10459*G10459</f>
      </c>
      <c r="W10459">
        <f t="shared" si="1132"/>
      </c>
      <c r="X10459">
        <f t="shared" si="1133"/>
      </c>
      <c r="Y10459">
        <f t="shared" si="1134"/>
      </c>
      <c r="Z10459">
        <f t="shared" si="1135"/>
      </c>
    </row>
    <row r="10460" spans="1:26">
      <c r="A10460" s="5">
        <v>2</v>
      </c>
      <c r="B10460" s="17" t="s">
        <v>2146</v>
      </c>
      <c r="C10460" s="96" t="s">
        <v>2147</v>
      </c>
      <c r="D10460" s="5">
        <v>5</v>
      </c>
      <c r="E10460" s="5">
        <v>1</v>
      </c>
      <c r="F10460" s="5">
        <f>+E10460*D10460</f>
      </c>
      <c r="G10460" s="6">
        <f>+E10460*D10460</f>
      </c>
      <c r="H10460" s="5">
        <v>1</v>
      </c>
      <c r="I10460" s="58">
        <f>+H10460*G10460</f>
      </c>
      <c r="J10460">
        <f>175*28%</f>
      </c>
      <c r="K10460">
        <f>+H10460-J10460</f>
      </c>
      <c r="L10460">
        <f>+K10460*G10460</f>
      </c>
      <c r="W10460">
        <f t="shared" si="1132"/>
      </c>
      <c r="X10460">
        <f t="shared" si="1133"/>
      </c>
      <c r="Y10460">
        <f t="shared" si="1134"/>
      </c>
      <c r="Z10460">
        <f t="shared" si="1135"/>
      </c>
    </row>
    <row r="10461" spans="1:26">
      <c r="A10461" s="57"/>
      <c r="B10461" s="1620" t="s">
        <v>300</v>
      </c>
      <c r="C10461" s="1620"/>
      <c r="D10461" s="5"/>
      <c r="E10461" s="5"/>
      <c r="F10461" s="16"/>
      <c r="G10461" s="6"/>
      <c r="H10461" s="16"/>
      <c r="I10461" s="58"/>
      <c r="W10461">
        <f t="shared" si="1132"/>
      </c>
      <c r="X10461">
        <f t="shared" si="1133"/>
      </c>
      <c r="Y10461">
        <f t="shared" si="1134"/>
      </c>
      <c r="Z10461">
        <f t="shared" si="1135"/>
      </c>
    </row>
    <row r="10462" spans="1:26">
      <c r="A10462" s="5">
        <v>3</v>
      </c>
      <c r="B10462" s="17" t="s">
        <v>434</v>
      </c>
      <c r="C10462" s="88" t="s">
        <v>303</v>
      </c>
      <c r="D10462" s="5">
        <v>1</v>
      </c>
      <c r="E10462" s="5">
        <v>2</v>
      </c>
      <c r="F10462" s="5">
        <f>+E10462*D10462</f>
      </c>
      <c r="G10462" s="6">
        <f>+E10462*D10462</f>
      </c>
      <c r="H10462" s="5">
        <v>1</v>
      </c>
      <c r="I10462" s="58">
        <f>+H10462*G10462</f>
      </c>
      <c r="J10462">
        <f>1350*18%</f>
      </c>
      <c r="K10462">
        <f>+H10462-J10462</f>
      </c>
      <c r="L10462">
        <f>+K10462*G10462</f>
      </c>
      <c r="W10462">
        <f t="shared" si="1132"/>
      </c>
      <c r="X10462">
        <f t="shared" si="1133"/>
      </c>
      <c r="Y10462">
        <f t="shared" si="1134"/>
      </c>
      <c r="Z10462">
        <f t="shared" si="1135"/>
      </c>
    </row>
    <row r="10463" spans="1:26">
      <c r="A10463" s="147"/>
      <c r="B10463" s="1620" t="s">
        <v>17</v>
      </c>
      <c r="C10463" s="1620"/>
      <c r="D10463" s="5"/>
      <c r="E10463" s="19"/>
      <c r="F10463" s="5"/>
      <c r="G10463" s="6"/>
      <c r="H10463" s="19"/>
      <c r="I10463" s="58"/>
      <c r="W10463">
        <f t="shared" si="1132"/>
      </c>
      <c r="X10463">
        <f t="shared" si="1133"/>
      </c>
      <c r="Y10463">
        <f t="shared" si="1134"/>
      </c>
      <c r="Z10463">
        <f t="shared" si="1135"/>
      </c>
    </row>
    <row r="10464" spans="1:26">
      <c r="A10464" s="5">
        <v>4</v>
      </c>
      <c r="B10464" s="8" t="s">
        <v>488</v>
      </c>
      <c r="C10464" s="5" t="s">
        <v>506</v>
      </c>
      <c r="D10464" s="5">
        <v>1</v>
      </c>
      <c r="E10464" s="5">
        <v>5</v>
      </c>
      <c r="F10464" s="5">
        <f>+E10464*D10464</f>
      </c>
      <c r="G10464" s="6">
        <f>+E10464*D10464</f>
      </c>
      <c r="H10464" s="5">
        <v>1</v>
      </c>
      <c r="I10464" s="58">
        <f>+H10464*G10464</f>
      </c>
      <c r="J10464">
        <v>112</v>
      </c>
      <c r="K10464">
        <f>+H10464-J10464</f>
      </c>
      <c r="L10464">
        <f>+K10464*G10464</f>
      </c>
      <c r="W10464">
        <f t="shared" si="1132"/>
      </c>
      <c r="X10464">
        <f t="shared" si="1133"/>
      </c>
      <c r="Y10464">
        <f t="shared" si="1134"/>
      </c>
      <c r="Z10464">
        <f t="shared" si="1135"/>
      </c>
    </row>
    <row r="10465" spans="1:26">
      <c r="A10465" s="5">
        <v>5</v>
      </c>
      <c r="B10465" s="8" t="s">
        <v>437</v>
      </c>
      <c r="C10465" s="5" t="s">
        <v>436</v>
      </c>
      <c r="D10465" s="5">
        <v>2</v>
      </c>
      <c r="E10465" s="5">
        <v>5</v>
      </c>
      <c r="F10465" s="5">
        <f>+E10465*D10465</f>
      </c>
      <c r="G10465" s="6">
        <f>+E10465*D10465</f>
      </c>
      <c r="H10465" s="5">
        <v>1</v>
      </c>
      <c r="I10465" s="58">
        <f>+H10465*G10465</f>
      </c>
      <c r="J10465">
        <v>112</v>
      </c>
      <c r="K10465">
        <f>+H10465-J10465</f>
      </c>
      <c r="L10465">
        <f>+K10465*G10465</f>
      </c>
      <c r="W10465">
        <f t="shared" si="1132"/>
      </c>
      <c r="X10465">
        <f t="shared" si="1133"/>
      </c>
      <c r="Y10465">
        <f t="shared" si="1134"/>
      </c>
      <c r="Z10465">
        <f t="shared" si="1135"/>
      </c>
    </row>
    <row r="10466" spans="1:26">
      <c r="A10466" s="147"/>
      <c r="B10466" s="1620" t="s">
        <v>18</v>
      </c>
      <c r="C10466" s="1620"/>
      <c r="D10466" s="5"/>
      <c r="E10466" s="19"/>
      <c r="F10466" s="5"/>
      <c r="G10466" s="6"/>
      <c r="H10466" s="19"/>
      <c r="I10466" s="58"/>
      <c r="W10466">
        <f t="shared" si="1132"/>
      </c>
      <c r="X10466">
        <f t="shared" si="1133"/>
      </c>
      <c r="Y10466">
        <f t="shared" si="1134"/>
      </c>
      <c r="Z10466">
        <f t="shared" si="1135"/>
      </c>
    </row>
    <row r="10467" spans="1:26">
      <c r="A10467" s="5">
        <v>6</v>
      </c>
      <c r="B10467" s="128" t="s">
        <v>835</v>
      </c>
      <c r="C10467" s="101" t="s">
        <v>834</v>
      </c>
      <c r="D10467" s="5">
        <v>1</v>
      </c>
      <c r="E10467" s="5">
        <v>4</v>
      </c>
      <c r="F10467" s="5">
        <f>+E10467*D10467</f>
      </c>
      <c r="G10467" s="6">
        <f>+E10467*D10467</f>
      </c>
      <c r="H10467" s="5">
        <v>1</v>
      </c>
      <c r="I10467" s="58">
        <f>+H10467*G10467</f>
      </c>
      <c r="J10467">
        <v>112</v>
      </c>
      <c r="K10467">
        <f>+H10467-J10467</f>
      </c>
      <c r="L10467">
        <f>+K10467*G10467</f>
      </c>
      <c r="W10467">
        <f t="shared" si="1132"/>
      </c>
      <c r="X10467">
        <f t="shared" si="1133"/>
      </c>
      <c r="Y10467">
        <f t="shared" si="1134"/>
      </c>
      <c r="Z10467">
        <f t="shared" si="1135"/>
      </c>
    </row>
    <row r="10468" spans="1:26">
      <c r="A10468" s="147"/>
      <c r="B10468" s="1620" t="s">
        <v>644</v>
      </c>
      <c r="C10468" s="1620"/>
      <c r="D10468" s="5"/>
      <c r="E10468" s="19"/>
      <c r="F10468" s="5"/>
      <c r="G10468" s="6"/>
      <c r="H10468" s="19"/>
      <c r="I10468" s="58"/>
      <c r="W10468">
        <f t="shared" si="1132"/>
      </c>
      <c r="X10468">
        <f t="shared" si="1133"/>
      </c>
      <c r="Y10468">
        <f t="shared" si="1134"/>
      </c>
      <c r="Z10468">
        <f t="shared" si="1135"/>
      </c>
    </row>
    <row r="10469" spans="1:26">
      <c r="A10469" s="5">
        <v>7</v>
      </c>
      <c r="B10469" s="8" t="s">
        <v>649</v>
      </c>
      <c r="C10469" s="5" t="s">
        <v>650</v>
      </c>
      <c r="D10469" s="5">
        <v>2</v>
      </c>
      <c r="E10469" s="19">
        <v>1</v>
      </c>
      <c r="F10469" s="5">
        <f>+E10469*D10469</f>
      </c>
      <c r="G10469" s="6">
        <f>+E10469*D10469</f>
      </c>
      <c r="H10469" s="5">
        <v>1</v>
      </c>
      <c r="I10469" s="58">
        <f>+H10469*G10469</f>
      </c>
      <c r="J10469">
        <f>1350*18%</f>
      </c>
      <c r="K10469">
        <f>+H10469-J10469</f>
      </c>
      <c r="L10469">
        <f>+K10469*G10469</f>
      </c>
      <c r="W10469">
        <f t="shared" si="1132"/>
      </c>
      <c r="X10469">
        <f t="shared" si="1133"/>
      </c>
      <c r="Y10469">
        <f t="shared" si="1134"/>
      </c>
      <c r="Z10469">
        <f t="shared" si="1135"/>
      </c>
    </row>
    <row r="10470" spans="1:26">
      <c r="A10470" s="147"/>
      <c r="B10470" s="17" t="s">
        <v>768</v>
      </c>
      <c r="C10470" s="88" t="s">
        <v>769</v>
      </c>
      <c r="D10470" s="9">
        <v>10</v>
      </c>
      <c r="E10470" s="592">
        <v>100</v>
      </c>
      <c r="F10470" s="5">
        <f>+E10470*D10470</f>
      </c>
      <c r="G10470" s="6">
        <f>+E10470*D10470</f>
      </c>
      <c r="H10470" s="5">
        <v>1</v>
      </c>
      <c r="I10470" s="58">
        <f>+H10470*G10470</f>
      </c>
      <c r="W10470">
        <f t="shared" si="1132"/>
      </c>
      <c r="X10470">
        <f t="shared" si="1133"/>
      </c>
      <c r="Y10470">
        <f t="shared" si="1134"/>
      </c>
      <c r="Z10470">
        <f t="shared" si="1135"/>
      </c>
    </row>
    <row r="10471" spans="1:26" ht="24">
      <c r="A10471" s="147"/>
      <c r="B10471" s="20" t="s">
        <v>642</v>
      </c>
      <c r="C10471" s="106" t="s">
        <v>643</v>
      </c>
      <c r="D10471" s="65">
        <v>1</v>
      </c>
      <c r="E10471" s="9">
        <v>25</v>
      </c>
      <c r="F10471" s="5">
        <f>+E10471*D10471</f>
      </c>
      <c r="G10471" s="6">
        <f>+E10471*D10471</f>
      </c>
      <c r="H10471" s="5">
        <v>1</v>
      </c>
      <c r="I10471" s="58">
        <f>+H10471*G10471</f>
      </c>
      <c r="W10471">
        <f t="shared" si="1132"/>
      </c>
      <c r="X10471">
        <f t="shared" si="1133"/>
      </c>
      <c r="Y10471">
        <f t="shared" si="1134"/>
      </c>
      <c r="Z10471">
        <f t="shared" si="1135"/>
      </c>
    </row>
    <row r="10472" spans="1:26">
      <c r="A10472" s="147"/>
      <c r="B10472" s="20"/>
      <c r="C10472" s="19"/>
      <c r="D10472" s="5"/>
      <c r="E10472" s="19"/>
      <c r="F10472" s="5"/>
      <c r="G10472" s="6"/>
      <c r="H10472" s="19"/>
      <c r="I10472" s="58"/>
      <c r="W10472">
        <f t="shared" si="1132"/>
      </c>
      <c r="X10472">
        <f t="shared" si="1133"/>
      </c>
      <c r="Y10472">
        <f t="shared" si="1134"/>
      </c>
      <c r="Z10472">
        <f t="shared" si="1135"/>
      </c>
    </row>
    <row r="10473" spans="1:26">
      <c r="A10473" s="67"/>
      <c r="B10473" s="106"/>
      <c r="C10473" s="15"/>
      <c r="D10473" s="5"/>
      <c r="E10473" s="5"/>
      <c r="F10473" s="5"/>
      <c r="G10473" s="6"/>
      <c r="H10473" s="9"/>
      <c r="I10473" s="58"/>
      <c r="W10473">
        <f t="shared" si="1132"/>
      </c>
      <c r="X10473">
        <f t="shared" si="1133"/>
      </c>
      <c r="Y10473">
        <f t="shared" si="1134"/>
      </c>
      <c r="Z10473">
        <f t="shared" si="1135"/>
      </c>
    </row>
    <row r="10474" spans="1:26" ht="15.75" thickBot="1">
      <c r="A10474" s="57"/>
      <c r="B10474" s="224"/>
      <c r="C10474" s="15"/>
      <c r="D10474" s="23"/>
      <c r="E10474" s="225"/>
      <c r="F10474" s="23"/>
      <c r="G10474" s="24"/>
      <c r="H10474" s="225"/>
      <c r="I10474" s="70"/>
      <c r="W10474">
        <f t="shared" si="1132"/>
      </c>
      <c r="X10474">
        <f t="shared" si="1133"/>
      </c>
      <c r="Y10474">
        <f t="shared" si="1134"/>
      </c>
      <c r="Z10474">
        <f t="shared" si="1135"/>
      </c>
    </row>
    <row r="10475" spans="1:26">
      <c r="A10475" s="67"/>
      <c r="B10475" s="17"/>
      <c r="C10475" s="5"/>
      <c r="D10475" s="59"/>
      <c r="E10475" s="59"/>
      <c r="F10475" s="53"/>
      <c r="G10475" s="78"/>
      <c r="H10475" s="68"/>
      <c r="I10475" s="71">
        <f>SUM(I10458:I10474)</f>
      </c>
      <c r="W10475">
        <f t="shared" si="1132"/>
      </c>
      <c r="X10475">
        <f t="shared" si="1133"/>
      </c>
      <c r="Y10475">
        <f t="shared" si="1134"/>
      </c>
      <c r="Z10475">
        <f t="shared" si="1135"/>
      </c>
    </row>
    <row r="10476" spans="1:26" ht="15.75" thickBot="1">
      <c r="A10476" s="221"/>
      <c r="B10476" s="222"/>
      <c r="C10476" s="69"/>
      <c r="D10476" s="177"/>
      <c r="E10476" s="177"/>
      <c r="F10476" s="177"/>
      <c r="G10476" s="177"/>
      <c r="H10476" s="177"/>
      <c r="I10476" s="256"/>
      <c r="W10476">
        <f t="shared" si="1132"/>
      </c>
      <c r="X10476">
        <f t="shared" si="1133"/>
      </c>
      <c r="Y10476">
        <f t="shared" si="1134"/>
      </c>
      <c r="Z10476">
        <f t="shared" si="1135"/>
      </c>
    </row>
    <row r="10477" spans="1:26" ht="21">
      <c r="A10477" s="33"/>
      <c r="B10477" s="212"/>
      <c r="C10477" s="212"/>
      <c r="D10477" s="91"/>
      <c r="E10477" s="91"/>
      <c r="F10477" s="91"/>
      <c r="G10477" s="92" t="s">
        <v>19</v>
      </c>
      <c r="H10477" s="91"/>
      <c r="I10477" s="111">
        <f>+I10475-I10476</f>
      </c>
      <c r="L10477">
        <f>SUM(L10458:L10476)</f>
      </c>
      <c r="W10477">
        <f t="shared" si="1132"/>
      </c>
      <c r="X10477">
        <f t="shared" si="1133"/>
      </c>
      <c r="Y10477">
        <f t="shared" si="1134"/>
      </c>
      <c r="Z10477">
        <f t="shared" si="1135"/>
      </c>
    </row>
    <row r="10478" spans="1:26">
      <c r="A10478" s="221"/>
      <c r="B10478" s="222"/>
      <c r="C10478" s="222"/>
      <c r="D10478" s="69" t="s">
        <v>520</v>
      </c>
      <c r="E10478" s="69"/>
      <c r="F10478" s="69"/>
      <c r="G10478" s="69"/>
      <c r="H10478" s="112">
        <v>1</v>
      </c>
      <c r="I10478" s="61">
        <f>+L10477*H10478</f>
      </c>
      <c r="W10478">
        <f t="shared" si="1132"/>
      </c>
      <c r="X10478">
        <f t="shared" si="1133"/>
      </c>
      <c r="Y10478">
        <f t="shared" si="1134"/>
      </c>
      <c r="Z10478">
        <f t="shared" si="1135"/>
      </c>
    </row>
    <row r="10479" spans="1:26">
      <c r="A10479" s="33"/>
      <c r="B10479" s="10"/>
      <c r="C10479" s="10"/>
      <c r="D10479" s="69"/>
      <c r="E10479" s="69"/>
      <c r="F10479" s="69"/>
      <c r="G10479" s="69"/>
      <c r="H10479" s="69"/>
      <c r="I10479" s="61"/>
      <c r="W10479">
        <f t="shared" si="1132"/>
      </c>
      <c r="X10479">
        <f t="shared" si="1133"/>
      </c>
      <c r="Y10479">
        <f t="shared" si="1134"/>
      </c>
      <c r="Z10479">
        <f t="shared" si="1135"/>
      </c>
    </row>
    <row r="10480" spans="1:26" ht="15.75" thickBot="1">
      <c r="A10480" s="33"/>
      <c r="B10480" s="11" t="s">
        <v>20</v>
      </c>
      <c r="C10480" s="35"/>
      <c r="D10480" s="35"/>
      <c r="E10480" s="35"/>
      <c r="F10480" s="35"/>
      <c r="G10480" s="35"/>
      <c r="H10480" s="35"/>
      <c r="I10480" s="36"/>
      <c r="W10480">
        <f t="shared" si="1132"/>
      </c>
      <c r="X10480">
        <f t="shared" si="1133"/>
      </c>
      <c r="Y10480">
        <f t="shared" si="1134"/>
      </c>
      <c r="Z10480">
        <f t="shared" si="1135"/>
      </c>
    </row>
    <row r="10481" spans="1:26" ht="15.75" thickBot="1">
      <c r="A10481" s="37"/>
      <c r="B10481" s="38"/>
      <c r="C10481" s="39" t="s">
        <v>21</v>
      </c>
      <c r="D10481" s="40">
        <f>SUM(D10458:D10480)</f>
      </c>
      <c r="E10481" s="41">
        <f>IF(H10481=I10481,"OK","NO")</f>
      </c>
      <c r="F10481" s="40">
        <f>SUM(F10458:F10480)</f>
      </c>
      <c r="G10481" s="40">
        <f>SUM(G10458:G10480)</f>
      </c>
      <c r="H10481" s="41">
        <f>SUMPRODUCT(F10458:F10476,H10458:H10476)</f>
      </c>
      <c r="I10481" s="43">
        <f>+I10477-I10478</f>
      </c>
      <c r="W10481">
        <f t="shared" si="1132"/>
      </c>
      <c r="X10481">
        <f t="shared" si="1133"/>
      </c>
      <c r="Y10481">
        <f t="shared" si="1134"/>
      </c>
      <c r="Z10481">
        <f t="shared" si="1135"/>
      </c>
    </row>
    <row r="10482" spans="1:26" ht="15.75" thickBot="1">
      <c r="A10482" s="44"/>
      <c r="B10482" s="116"/>
      <c r="C10482" s="45"/>
      <c r="D10482" s="45"/>
      <c r="E10482" s="45"/>
      <c r="F10482" s="45"/>
      <c r="G10482" s="45"/>
      <c r="H10482" s="46"/>
      <c r="I10482" s="47"/>
      <c r="W10482">
        <f t="shared" si="1132"/>
      </c>
      <c r="X10482">
        <f t="shared" si="1133"/>
      </c>
      <c r="Y10482">
        <f t="shared" si="1134"/>
      </c>
      <c r="Z10482">
        <f t="shared" si="1135"/>
      </c>
    </row>
    <row r="10483" spans="1:26">
      <c r="A10483" s="12" t="s">
        <v>315</v>
      </c>
      <c r="B10483" s="12"/>
      <c r="C10483" s="12"/>
      <c r="D10483" s="13"/>
      <c r="E10483" s="14"/>
      <c r="F10483" s="14"/>
      <c r="G10483" s="14"/>
      <c r="H10483" s="2"/>
      <c r="I10483" s="12"/>
      <c r="W10483">
        <f t="shared" si="1132"/>
      </c>
      <c r="X10483">
        <f t="shared" si="1133"/>
      </c>
      <c r="Y10483">
        <f t="shared" si="1134"/>
      </c>
      <c r="Z10483">
        <f t="shared" si="1135"/>
      </c>
    </row>
    <row r="10484" spans="1:26">
      <c r="W10484">
        <f t="shared" si="1132"/>
      </c>
      <c r="X10484">
        <f t="shared" si="1133"/>
      </c>
      <c r="Y10484">
        <f t="shared" si="1134"/>
      </c>
      <c r="Z10484">
        <f t="shared" si="1135"/>
      </c>
    </row>
    <row r="10485" spans="1:26">
      <c r="W10485">
        <f t="shared" si="1132"/>
      </c>
      <c r="X10485">
        <f t="shared" si="1133"/>
      </c>
      <c r="Y10485">
        <f t="shared" si="1134"/>
      </c>
      <c r="Z10485">
        <f t="shared" si="1135"/>
      </c>
    </row>
    <row r="10486" spans="1:26">
      <c r="W10486">
        <f t="shared" si="1132"/>
      </c>
      <c r="X10486">
        <f t="shared" si="1133"/>
      </c>
      <c r="Y10486">
        <f t="shared" si="1134"/>
      </c>
      <c r="Z10486">
        <f t="shared" si="1135"/>
      </c>
    </row>
    <row r="10487" spans="1:26">
      <c r="W10487">
        <f t="shared" si="1132"/>
      </c>
      <c r="X10487">
        <f t="shared" si="1133"/>
      </c>
      <c r="Y10487">
        <f t="shared" si="1134"/>
      </c>
      <c r="Z10487">
        <f t="shared" si="1135"/>
      </c>
    </row>
    <row r="10488" spans="1:26">
      <c r="A10488" s="1562" t="s">
        <v>0</v>
      </c>
      <c r="B10488" s="1562"/>
      <c r="C10488" s="1562"/>
      <c r="D10488" s="1562"/>
      <c r="E10488" s="1562"/>
      <c r="F10488" s="1562"/>
      <c r="G10488" s="1562"/>
      <c r="H10488" s="1562"/>
      <c r="I10488" s="1562"/>
      <c r="W10488">
        <f t="shared" si="1132"/>
      </c>
      <c r="X10488">
        <f t="shared" si="1133"/>
      </c>
      <c r="Y10488">
        <f t="shared" si="1134"/>
      </c>
      <c r="Z10488">
        <f t="shared" si="1135"/>
      </c>
    </row>
    <row r="10489" spans="1:26">
      <c r="W10489">
        <f t="shared" si="1132"/>
      </c>
      <c r="X10489">
        <f t="shared" si="1133"/>
      </c>
      <c r="Y10489">
        <f t="shared" si="1134"/>
      </c>
      <c r="Z10489">
        <f t="shared" si="1135"/>
      </c>
    </row>
    <row r="10490" spans="1:26">
      <c r="W10490">
        <f t="shared" si="1132"/>
      </c>
      <c r="X10490">
        <f t="shared" si="1133"/>
      </c>
      <c r="Y10490">
        <f t="shared" si="1134"/>
      </c>
      <c r="Z10490">
        <f t="shared" si="1135"/>
      </c>
    </row>
    <row r="10491" spans="1:26">
      <c r="A10491" s="1" t="s">
        <v>1</v>
      </c>
      <c r="B10491" s="1"/>
      <c r="G10491" s="489" t="s">
        <v>2</v>
      </c>
      <c r="H10491" s="3" t="s">
        <v>2150</v>
      </c>
      <c r="W10491">
        <f t="shared" si="1132"/>
      </c>
      <c r="X10491">
        <f t="shared" si="1133"/>
      </c>
      <c r="Y10491">
        <f t="shared" si="1134"/>
      </c>
      <c r="Z10491">
        <f t="shared" si="1135"/>
      </c>
    </row>
    <row r="10492" spans="1:26">
      <c r="A10492" s="1" t="inlineStr">
        <is>
          <t>Dealer-031</t>
        </is>
      </c>
      <c r="B10492" s="1"/>
      <c r="C10492" s="254" t="inlineStr">
        <is>
          <t>ATTN: Contact-067</t>
        </is>
      </c>
      <c r="F10492" s="4"/>
      <c r="G10492" s="488" t="s">
        <v>1440</v>
      </c>
      <c r="H10492" s="1" t="s">
        <v>2158</v>
      </c>
      <c r="W10492">
        <f t="shared" si="1132"/>
      </c>
      <c r="X10492">
        <f t="shared" si="1133"/>
      </c>
      <c r="Y10492">
        <f t="shared" si="1134"/>
      </c>
      <c r="Z10492">
        <f t="shared" si="1135"/>
      </c>
    </row>
    <row r="10493" spans="1:26">
      <c r="A10493" s="1" t="inlineStr">
        <is>
          <t>Address line (redacted)</t>
        </is>
      </c>
      <c r="B10493" s="1"/>
      <c r="W10493">
        <f t="shared" si="1132"/>
      </c>
      <c r="X10493">
        <f t="shared" si="1133"/>
      </c>
      <c r="Y10493">
        <f t="shared" si="1134"/>
      </c>
      <c r="Z10493">
        <f t="shared" si="1135"/>
      </c>
    </row>
    <row r="10494" spans="1:26">
      <c r="A10494" s="1" t="inlineStr">
        <is>
          <t>Address line (redacted)</t>
        </is>
      </c>
      <c r="B10494" s="1"/>
      <c r="D10494" s="85"/>
      <c r="E10494" s="85"/>
      <c r="F10494" s="85"/>
      <c r="G10494" s="85"/>
      <c r="H10494" s="85"/>
      <c r="W10494">
        <f t="shared" si="1132"/>
      </c>
      <c r="X10494">
        <f t="shared" si="1133"/>
      </c>
      <c r="Y10494">
        <f t="shared" si="1134"/>
      </c>
      <c r="Z10494">
        <f t="shared" si="1135"/>
      </c>
    </row>
    <row r="10495" spans="1:26">
      <c r="A10495" s="12" t="s">
        <v>511</v>
      </c>
      <c r="B10495" s="86" t="inlineStr">
        <is>
          <t>GSTIN-MASKED</t>
        </is>
      </c>
      <c r="D10495" s="85"/>
      <c r="E10495" s="85"/>
      <c r="F10495" s="85"/>
      <c r="G10495" s="85"/>
      <c r="H10495" s="85"/>
      <c r="W10495">
        <f t="shared" si="1132"/>
      </c>
      <c r="X10495">
        <f t="shared" si="1133"/>
      </c>
      <c r="Y10495">
        <f t="shared" si="1134"/>
      </c>
      <c r="Z10495">
        <f t="shared" si="1135"/>
      </c>
    </row>
    <row r="10496" spans="1:26">
      <c r="D10496" s="85"/>
      <c r="E10496" s="85"/>
      <c r="F10496" s="85"/>
      <c r="G10496" s="85"/>
      <c r="H10496" s="85"/>
      <c r="W10496">
        <f t="shared" si="1132"/>
      </c>
      <c r="X10496">
        <f t="shared" si="1133"/>
      </c>
      <c r="Y10496">
        <f t="shared" si="1134"/>
      </c>
      <c r="Z10496">
        <f t="shared" si="1135"/>
      </c>
    </row>
    <row r="10497" spans="1:26">
      <c r="W10497">
        <f t="shared" si="1132"/>
      </c>
      <c r="X10497">
        <f t="shared" si="1133"/>
      </c>
      <c r="Y10497">
        <f t="shared" si="1134"/>
      </c>
      <c r="Z10497">
        <f t="shared" si="1135"/>
      </c>
    </row>
    <row r="10498" spans="1:26">
      <c r="A10498" s="1" t="s">
        <v>5</v>
      </c>
      <c r="W10498">
        <f t="shared" si="1132"/>
      </c>
      <c r="X10498">
        <f t="shared" si="1133"/>
      </c>
      <c r="Y10498">
        <f t="shared" si="1134"/>
      </c>
      <c r="Z10498">
        <f t="shared" si="1135"/>
      </c>
    </row>
    <row r="10499" spans="1:26">
      <c r="A10499" s="1" t="s">
        <v>6</v>
      </c>
      <c r="W10499">
        <f t="shared" si="1132"/>
      </c>
      <c r="X10499">
        <f t="shared" si="1133"/>
      </c>
      <c r="Y10499">
        <f t="shared" si="1134"/>
      </c>
      <c r="Z10499">
        <f t="shared" si="1135"/>
      </c>
    </row>
    <row r="10500" spans="1:26" ht="15.75" thickBot="1">
      <c r="A10500" s="1" t="s">
        <v>7</v>
      </c>
      <c r="W10500">
        <f t="shared" ref="W10500:W10563" si="1136">IF(LEFT($H10500&amp;"",5)="2019-",$H10500,W10499)</f>
      </c>
      <c r="X10500">
        <f t="shared" ref="X10500:X10563" si="1137">IF($W10500="",0,IF(COUNTIF($AB$2:$AB$80,$W10500)&gt;0,1,0))</f>
      </c>
      <c r="Y10500">
        <f t="shared" ref="Y10500:Y10563" si="1138">IF($C10500="","",UPPER(TRIM(IFERROR(LEFT($C10500&amp;"",FIND("/",$C10500&amp;"")-1),$C10500&amp;""))))</f>
      </c>
      <c r="Z10500">
        <f t="shared" ref="Z10500:Z10563" si="1139">IFERROR(IF(ISNUMBER($G10500),$G10500,0),0)</f>
      </c>
    </row>
    <row r="10501" spans="1:26" ht="24">
      <c r="A10501" s="26" t="s">
        <v>8</v>
      </c>
      <c r="B10501" s="27" t="s">
        <v>9</v>
      </c>
      <c r="C10501" s="27" t="s">
        <v>10</v>
      </c>
      <c r="D10501" s="28" t="s">
        <v>11</v>
      </c>
      <c r="E10501" s="28" t="s">
        <v>12</v>
      </c>
      <c r="F10501" s="28" t="s">
        <v>13</v>
      </c>
      <c r="G10501" s="28" t="s">
        <v>14</v>
      </c>
      <c r="H10501" s="29" t="s">
        <v>15</v>
      </c>
      <c r="I10501" s="30" t="s">
        <v>16</v>
      </c>
      <c r="W10501">
        <f t="shared" si="1136"/>
      </c>
      <c r="X10501">
        <f t="shared" si="1137"/>
      </c>
      <c r="Y10501">
        <f t="shared" si="1138"/>
      </c>
      <c r="Z10501">
        <f t="shared" si="1139"/>
      </c>
    </row>
    <row r="10502" spans="1:26">
      <c r="A10502" s="5"/>
      <c r="B10502" s="1564" t="s">
        <v>17</v>
      </c>
      <c r="C10502" s="1565"/>
      <c r="D10502" s="5"/>
      <c r="E10502" s="6"/>
      <c r="F10502" s="5"/>
      <c r="G10502" s="6"/>
      <c r="H10502" s="5"/>
      <c r="I10502" s="102"/>
      <c r="W10502">
        <f t="shared" si="1136"/>
      </c>
      <c r="X10502">
        <f t="shared" si="1137"/>
      </c>
      <c r="Y10502">
        <f t="shared" si="1138"/>
      </c>
      <c r="Z10502">
        <f t="shared" si="1139"/>
      </c>
    </row>
    <row r="10503" spans="1:26">
      <c r="A10503" s="5">
        <v>1</v>
      </c>
      <c r="B10503" s="8" t="s">
        <v>586</v>
      </c>
      <c r="C10503" s="5" t="s">
        <v>587</v>
      </c>
      <c r="D10503" s="5">
        <v>1</v>
      </c>
      <c r="E10503" s="5">
        <v>5</v>
      </c>
      <c r="F10503" s="5">
        <f>+E10503*D10503</f>
      </c>
      <c r="G10503" s="6">
        <f>+E10503*D10503</f>
      </c>
      <c r="H10503" s="5">
        <v>1</v>
      </c>
      <c r="I10503" s="58">
        <f>+H10503*G10503</f>
      </c>
      <c r="W10503">
        <f t="shared" si="1136"/>
      </c>
      <c r="X10503">
        <f t="shared" si="1137"/>
      </c>
      <c r="Y10503">
        <f t="shared" si="1138"/>
      </c>
      <c r="Z10503">
        <f t="shared" si="1139"/>
      </c>
    </row>
    <row r="10504" spans="1:26">
      <c r="A10504" s="5">
        <v>2</v>
      </c>
      <c r="B10504" s="8" t="s">
        <v>1066</v>
      </c>
      <c r="C10504" s="5" t="s">
        <v>1065</v>
      </c>
      <c r="D10504" s="5">
        <v>1</v>
      </c>
      <c r="E10504" s="5">
        <v>5</v>
      </c>
      <c r="F10504" s="5">
        <f>+E10504*D10504</f>
      </c>
      <c r="G10504" s="6">
        <f>+E10504*D10504</f>
      </c>
      <c r="H10504" s="5">
        <v>1</v>
      </c>
      <c r="I10504" s="58">
        <f>+H10504*G10504</f>
      </c>
      <c r="W10504">
        <f t="shared" si="1136"/>
      </c>
      <c r="X10504">
        <f t="shared" si="1137"/>
      </c>
      <c r="Y10504">
        <f t="shared" si="1138"/>
      </c>
      <c r="Z10504">
        <f t="shared" si="1139"/>
      </c>
    </row>
    <row r="10505" spans="1:26">
      <c r="A10505" s="5">
        <v>3</v>
      </c>
      <c r="B10505" s="8" t="s">
        <v>414</v>
      </c>
      <c r="C10505" s="5" t="s">
        <v>415</v>
      </c>
      <c r="D10505" s="5">
        <v>1</v>
      </c>
      <c r="E10505" s="5">
        <v>5</v>
      </c>
      <c r="F10505" s="5">
        <f>+E10505*D10505</f>
      </c>
      <c r="G10505" s="6">
        <f>+E10505*D10505</f>
      </c>
      <c r="H10505" s="5">
        <v>1</v>
      </c>
      <c r="I10505" s="58">
        <f>+H10505*G10505</f>
      </c>
      <c r="W10505">
        <f t="shared" si="1136"/>
      </c>
      <c r="X10505">
        <f t="shared" si="1137"/>
      </c>
      <c r="Y10505">
        <f t="shared" si="1138"/>
      </c>
      <c r="Z10505">
        <f t="shared" si="1139"/>
      </c>
    </row>
    <row r="10506" spans="1:26" ht="36">
      <c r="A10506" s="5">
        <v>4</v>
      </c>
      <c r="B10506" s="15" t="s">
        <v>2159</v>
      </c>
      <c r="C10506" s="5" t="s">
        <v>415</v>
      </c>
      <c r="D10506" s="5">
        <v>1</v>
      </c>
      <c r="E10506" s="5">
        <v>5</v>
      </c>
      <c r="F10506" s="5">
        <f>+E10506*D10506</f>
      </c>
      <c r="G10506" s="6">
        <f>+E10506*D10506</f>
      </c>
      <c r="H10506" s="5">
        <v>1</v>
      </c>
      <c r="I10506" s="58">
        <f>+H10506*G10506</f>
      </c>
      <c r="W10506">
        <f t="shared" si="1136"/>
      </c>
      <c r="X10506">
        <f t="shared" si="1137"/>
      </c>
      <c r="Y10506">
        <f t="shared" si="1138"/>
      </c>
      <c r="Z10506">
        <f t="shared" si="1139"/>
      </c>
    </row>
    <row r="10507" spans="1:26" ht="36">
      <c r="A10507" s="5">
        <v>5</v>
      </c>
      <c r="B10507" s="15" t="s">
        <v>2159</v>
      </c>
      <c r="C10507" s="5" t="s">
        <v>415</v>
      </c>
      <c r="D10507" s="5"/>
      <c r="E10507" s="5"/>
      <c r="F10507" s="5">
        <v>2</v>
      </c>
      <c r="G10507" s="6">
        <f>+F10507</f>
      </c>
      <c r="H10507" s="5">
        <v>1</v>
      </c>
      <c r="I10507" s="58">
        <f>+H10507*G10507</f>
      </c>
      <c r="W10507">
        <f t="shared" si="1136"/>
      </c>
      <c r="X10507">
        <f t="shared" si="1137"/>
      </c>
      <c r="Y10507">
        <f t="shared" si="1138"/>
      </c>
      <c r="Z10507">
        <f t="shared" si="1139"/>
      </c>
    </row>
    <row r="10508" spans="1:26">
      <c r="A10508" s="184">
        <v>6</v>
      </c>
      <c r="B10508" s="95" t="s">
        <v>1738</v>
      </c>
      <c r="C10508" s="101" t="s">
        <v>1739</v>
      </c>
      <c r="D10508" s="5"/>
      <c r="E10508" s="5"/>
      <c r="F10508" s="576">
        <v>1</v>
      </c>
      <c r="G10508" s="9">
        <f>+F10508</f>
      </c>
      <c r="H10508" s="570" t="s">
        <v>780</v>
      </c>
      <c r="I10508" s="102"/>
      <c r="W10508">
        <f t="shared" si="1136"/>
      </c>
      <c r="X10508">
        <f t="shared" si="1137"/>
      </c>
      <c r="Y10508">
        <f t="shared" si="1138"/>
      </c>
      <c r="Z10508">
        <f t="shared" si="1139"/>
      </c>
    </row>
    <row r="10509" spans="1:26">
      <c r="A10509" s="241"/>
      <c r="B10509" s="1564" t="s">
        <v>300</v>
      </c>
      <c r="C10509" s="1565"/>
      <c r="D10509" s="105"/>
      <c r="E10509" s="5"/>
      <c r="F10509" s="5"/>
      <c r="G10509" s="6"/>
      <c r="H10509" s="241"/>
      <c r="I10509" s="102"/>
      <c r="W10509">
        <f t="shared" si="1136"/>
      </c>
      <c r="X10509">
        <f t="shared" si="1137"/>
      </c>
      <c r="Y10509">
        <f t="shared" si="1138"/>
      </c>
      <c r="Z10509">
        <f t="shared" si="1139"/>
      </c>
    </row>
    <row r="10510" spans="1:26" ht="24">
      <c r="A10510" s="5">
        <v>7</v>
      </c>
      <c r="B10510" s="95" t="s">
        <v>1860</v>
      </c>
      <c r="C10510" s="9" t="s">
        <v>2092</v>
      </c>
      <c r="D10510" s="5">
        <v>1</v>
      </c>
      <c r="E10510" s="5">
        <v>4</v>
      </c>
      <c r="F10510" s="5">
        <f>+E10510*D10510</f>
      </c>
      <c r="G10510" s="6">
        <f>+E10510*D10510</f>
      </c>
      <c r="H10510" s="1594">
        <v>1</v>
      </c>
      <c r="I10510" s="1656">
        <f>+H10510*D10510</f>
      </c>
      <c r="W10510">
        <f t="shared" si="1136"/>
      </c>
      <c r="X10510">
        <f t="shared" si="1137"/>
      </c>
      <c r="Y10510">
        <f t="shared" si="1138"/>
      </c>
      <c r="Z10510">
        <f t="shared" si="1139"/>
      </c>
    </row>
    <row r="10511" spans="1:26" ht="22.5">
      <c r="A10511" s="5">
        <v>8</v>
      </c>
      <c r="B10511" s="574" t="s">
        <v>2118</v>
      </c>
      <c r="C10511" s="9" t="s">
        <v>335</v>
      </c>
      <c r="D10511" s="5">
        <v>1</v>
      </c>
      <c r="E10511" s="5">
        <v>4</v>
      </c>
      <c r="F10511" s="5">
        <f>+E10511*D10511</f>
      </c>
      <c r="G10511" s="6">
        <f>+E10511*D10511</f>
      </c>
      <c r="H10511" s="1595"/>
      <c r="I10511" s="1657"/>
      <c r="W10511">
        <f t="shared" si="1136"/>
      </c>
      <c r="X10511">
        <f t="shared" si="1137"/>
      </c>
      <c r="Y10511">
        <f t="shared" si="1138"/>
      </c>
      <c r="Z10511">
        <f t="shared" si="1139"/>
      </c>
    </row>
    <row r="10512" spans="1:26">
      <c r="A10512" s="5">
        <v>9</v>
      </c>
      <c r="B10512" s="128" t="s">
        <v>835</v>
      </c>
      <c r="C10512" s="101" t="s">
        <v>834</v>
      </c>
      <c r="D10512" s="5">
        <v>1</v>
      </c>
      <c r="E10512" s="5">
        <v>4</v>
      </c>
      <c r="F10512" s="5">
        <f>+E10512*D10512</f>
      </c>
      <c r="G10512" s="6">
        <f>+E10512*D10512</f>
      </c>
      <c r="H10512" s="5">
        <v>1</v>
      </c>
      <c r="I10512" s="58">
        <f>+H10512*G10512</f>
      </c>
      <c r="W10512">
        <f t="shared" si="1136"/>
      </c>
      <c r="X10512">
        <f t="shared" si="1137"/>
      </c>
      <c r="Y10512">
        <f t="shared" si="1138"/>
      </c>
      <c r="Z10512">
        <f t="shared" si="1139"/>
      </c>
    </row>
    <row r="10513" spans="1:26">
      <c r="A10513" s="5">
        <v>10</v>
      </c>
      <c r="B10513" s="128" t="s">
        <v>1916</v>
      </c>
      <c r="C10513" s="101" t="s">
        <v>1917</v>
      </c>
      <c r="D10513" s="5">
        <v>1</v>
      </c>
      <c r="E10513" s="5">
        <v>4</v>
      </c>
      <c r="F10513" s="5">
        <f>+E10513*D10513</f>
      </c>
      <c r="G10513" s="6">
        <f>+E10513*D10513</f>
      </c>
      <c r="H10513" s="5">
        <v>1</v>
      </c>
      <c r="I10513" s="58">
        <f>+H10513*G10513</f>
      </c>
      <c r="W10513">
        <f t="shared" si="1136"/>
      </c>
      <c r="X10513">
        <f t="shared" si="1137"/>
      </c>
      <c r="Y10513">
        <f t="shared" si="1138"/>
      </c>
      <c r="Z10513">
        <f t="shared" si="1139"/>
      </c>
    </row>
    <row r="10514" spans="1:26">
      <c r="A10514" s="139"/>
      <c r="B10514" s="8"/>
      <c r="C10514" s="5"/>
      <c r="D10514" s="5"/>
      <c r="E10514" s="5"/>
      <c r="F10514" s="21"/>
      <c r="G10514" s="6"/>
      <c r="H10514" s="5"/>
      <c r="I10514" s="58"/>
      <c r="W10514">
        <f t="shared" si="1136"/>
      </c>
      <c r="X10514">
        <f t="shared" si="1137"/>
      </c>
      <c r="Y10514">
        <f t="shared" si="1138"/>
      </c>
      <c r="Z10514">
        <f t="shared" si="1139"/>
      </c>
    </row>
    <row r="10515" spans="1:26">
      <c r="A10515" s="139"/>
      <c r="B10515" s="8"/>
      <c r="C10515" s="5"/>
      <c r="D10515" s="5"/>
      <c r="E10515" s="5"/>
      <c r="F10515" s="21"/>
      <c r="G10515" s="6"/>
      <c r="H10515" s="5"/>
      <c r="I10515" s="58"/>
      <c r="W10515">
        <f t="shared" si="1136"/>
      </c>
      <c r="X10515">
        <f t="shared" si="1137"/>
      </c>
      <c r="Y10515">
        <f t="shared" si="1138"/>
      </c>
      <c r="Z10515">
        <f t="shared" si="1139"/>
      </c>
    </row>
    <row r="10516" spans="1:26">
      <c r="A10516" s="139"/>
      <c r="B10516" s="1572" t="s">
        <v>304</v>
      </c>
      <c r="C10516" s="1573"/>
      <c r="D10516" s="21"/>
      <c r="E10516" s="5"/>
      <c r="F10516" s="21"/>
      <c r="G10516" s="6"/>
      <c r="H10516" s="5"/>
      <c r="I10516" s="58"/>
      <c r="W10516">
        <f t="shared" si="1136"/>
      </c>
      <c r="X10516">
        <f t="shared" si="1137"/>
      </c>
      <c r="Y10516">
        <f t="shared" si="1138"/>
      </c>
      <c r="Z10516">
        <f t="shared" si="1139"/>
      </c>
    </row>
    <row r="10517" spans="1:26" ht="15.75" thickBot="1">
      <c r="A10517" s="33"/>
      <c r="B10517" s="1574"/>
      <c r="C10517" s="1575"/>
      <c r="D10517" s="109"/>
      <c r="E10517" s="109"/>
      <c r="F10517" s="109"/>
      <c r="G10517" s="109"/>
      <c r="H10517" s="109"/>
      <c r="I10517" s="110"/>
      <c r="W10517">
        <f t="shared" si="1136"/>
      </c>
      <c r="X10517">
        <f t="shared" si="1137"/>
      </c>
      <c r="Y10517">
        <f t="shared" si="1138"/>
      </c>
      <c r="Z10517">
        <f t="shared" si="1139"/>
      </c>
    </row>
    <row r="10518" spans="1:26">
      <c r="A10518" s="33"/>
      <c r="B10518" s="10"/>
      <c r="C10518" s="10"/>
      <c r="D10518" s="91"/>
      <c r="E10518" s="91"/>
      <c r="F10518" s="91"/>
      <c r="G10518" s="92" t="s">
        <v>19</v>
      </c>
      <c r="H10518" s="91"/>
      <c r="I10518" s="111">
        <f>SUM(I10502:I10517)</f>
      </c>
      <c r="W10518">
        <f t="shared" si="1136"/>
      </c>
      <c r="X10518">
        <f t="shared" si="1137"/>
      </c>
      <c r="Y10518">
        <f t="shared" si="1138"/>
      </c>
      <c r="Z10518">
        <f t="shared" si="1139"/>
      </c>
    </row>
    <row r="10519" spans="1:26">
      <c r="A10519" s="33"/>
      <c r="B10519" s="10"/>
      <c r="C10519" s="10"/>
      <c r="D10519" s="69"/>
      <c r="E10519" s="69"/>
      <c r="F10519" s="69"/>
      <c r="G10519" s="69"/>
      <c r="H10519" s="112"/>
      <c r="I10519" s="61"/>
      <c r="W10519">
        <f t="shared" si="1136"/>
      </c>
      <c r="X10519">
        <f t="shared" si="1137"/>
      </c>
      <c r="Y10519">
        <f t="shared" si="1138"/>
      </c>
      <c r="Z10519">
        <f t="shared" si="1139"/>
      </c>
    </row>
    <row r="10520" spans="1:26">
      <c r="A10520" s="33"/>
      <c r="B10520" s="10"/>
      <c r="C10520" s="10"/>
      <c r="D10520" s="10"/>
      <c r="E10520" s="10"/>
      <c r="F10520" s="10"/>
      <c r="G10520" s="10"/>
      <c r="H10520" s="10"/>
      <c r="I10520" s="140"/>
      <c r="W10520">
        <f t="shared" si="1136"/>
      </c>
      <c r="X10520">
        <f t="shared" si="1137"/>
      </c>
      <c r="Y10520">
        <f t="shared" si="1138"/>
      </c>
      <c r="Z10520">
        <f t="shared" si="1139"/>
      </c>
    </row>
    <row r="10521" spans="1:26" ht="15.75" thickBot="1">
      <c r="A10521" s="33"/>
      <c r="B10521" s="11" t="s">
        <v>20</v>
      </c>
      <c r="C10521" s="35"/>
      <c r="D10521" s="35"/>
      <c r="E10521" s="35"/>
      <c r="F10521" s="35"/>
      <c r="G10521" s="35"/>
      <c r="H10521" s="35"/>
      <c r="I10521" s="36"/>
      <c r="W10521">
        <f t="shared" si="1136"/>
      </c>
      <c r="X10521">
        <f t="shared" si="1137"/>
      </c>
      <c r="Y10521">
        <f t="shared" si="1138"/>
      </c>
      <c r="Z10521">
        <f t="shared" si="1139"/>
      </c>
    </row>
    <row r="10522" spans="1:26" ht="15.75" thickBot="1">
      <c r="A10522" s="37"/>
      <c r="B10522" s="38"/>
      <c r="C10522" s="39" t="s">
        <v>21</v>
      </c>
      <c r="D10522" s="40">
        <f>SUM(D10502:D10521)</f>
      </c>
      <c r="E10522" s="41" t="s">
        <v>360</v>
      </c>
      <c r="F10522" s="40">
        <f>SUM(F10502:F10521)</f>
      </c>
      <c r="G10522" s="40">
        <f>SUM(G10502:G10521)</f>
      </c>
      <c r="H10522" s="41">
        <f>+SUMPRODUCT(H10502:H10517,F10502:F10517)</f>
      </c>
      <c r="I10522" s="43">
        <f>SUM(I10518:I10521)</f>
      </c>
      <c r="W10522">
        <f t="shared" si="1136"/>
      </c>
      <c r="X10522">
        <f t="shared" si="1137"/>
      </c>
      <c r="Y10522">
        <f t="shared" si="1138"/>
      </c>
      <c r="Z10522">
        <f t="shared" si="1139"/>
      </c>
    </row>
    <row r="10523" spans="1:26" ht="15.75" thickBot="1">
      <c r="A10523" s="44"/>
      <c r="B10523" s="116"/>
      <c r="C10523" s="45"/>
      <c r="D10523" s="45"/>
      <c r="E10523" s="45"/>
      <c r="F10523" s="45"/>
      <c r="G10523" s="45"/>
      <c r="H10523" s="45"/>
      <c r="I10523" s="47"/>
      <c r="W10523">
        <f t="shared" si="1136"/>
      </c>
      <c r="X10523">
        <f t="shared" si="1137"/>
      </c>
      <c r="Y10523">
        <f t="shared" si="1138"/>
      </c>
      <c r="Z10523">
        <f t="shared" si="1139"/>
      </c>
    </row>
    <row r="10524" spans="1:26">
      <c r="A10524" s="12" t="s">
        <v>281</v>
      </c>
      <c r="B10524" s="12"/>
      <c r="C10524" s="12"/>
      <c r="D10524" s="13"/>
      <c r="E10524" s="14"/>
      <c r="F10524" s="14"/>
      <c r="G10524" s="14"/>
      <c r="H10524" s="2"/>
      <c r="I10524" s="12"/>
      <c r="W10524">
        <f t="shared" si="1136"/>
      </c>
      <c r="X10524">
        <f t="shared" si="1137"/>
      </c>
      <c r="Y10524">
        <f t="shared" si="1138"/>
      </c>
      <c r="Z10524">
        <f t="shared" si="1139"/>
      </c>
    </row>
    <row r="10525" spans="1:26">
      <c r="W10525">
        <f t="shared" si="1136"/>
      </c>
      <c r="X10525">
        <f t="shared" si="1137"/>
      </c>
      <c r="Y10525">
        <f t="shared" si="1138"/>
      </c>
      <c r="Z10525">
        <f t="shared" si="1139"/>
      </c>
    </row>
    <row r="10526" spans="1:26">
      <c r="W10526">
        <f t="shared" si="1136"/>
      </c>
      <c r="X10526">
        <f t="shared" si="1137"/>
      </c>
      <c r="Y10526">
        <f t="shared" si="1138"/>
      </c>
      <c r="Z10526">
        <f t="shared" si="1139"/>
      </c>
    </row>
    <row r="10527" spans="1:26">
      <c r="W10527">
        <f t="shared" si="1136"/>
      </c>
      <c r="X10527">
        <f t="shared" si="1137"/>
      </c>
      <c r="Y10527">
        <f t="shared" si="1138"/>
      </c>
      <c r="Z10527">
        <f t="shared" si="1139"/>
      </c>
    </row>
    <row r="10528" spans="1:26">
      <c r="A10528" s="1562" t="s">
        <v>0</v>
      </c>
      <c r="B10528" s="1562"/>
      <c r="C10528" s="1562"/>
      <c r="D10528" s="1562"/>
      <c r="E10528" s="1562"/>
      <c r="F10528" s="1562"/>
      <c r="G10528" s="1562"/>
      <c r="H10528" s="1562"/>
      <c r="I10528" s="1562"/>
      <c r="W10528">
        <f t="shared" si="1136"/>
      </c>
      <c r="X10528">
        <f t="shared" si="1137"/>
      </c>
      <c r="Y10528">
        <f t="shared" si="1138"/>
      </c>
      <c r="Z10528">
        <f t="shared" si="1139"/>
      </c>
    </row>
    <row r="10529" spans="1:26">
      <c r="W10529">
        <f t="shared" si="1136"/>
      </c>
      <c r="X10529">
        <f t="shared" si="1137"/>
      </c>
      <c r="Y10529">
        <f t="shared" si="1138"/>
      </c>
      <c r="Z10529">
        <f t="shared" si="1139"/>
      </c>
    </row>
    <row r="10530" spans="1:26">
      <c r="A10530" s="1" t="s">
        <v>1</v>
      </c>
      <c r="B10530" s="1"/>
      <c r="C10530" s="1"/>
      <c r="G10530" s="489" t="s">
        <v>2</v>
      </c>
      <c r="H10530" s="3" t="s">
        <v>2150</v>
      </c>
      <c r="W10530">
        <f t="shared" si="1136"/>
      </c>
      <c r="X10530">
        <f t="shared" si="1137"/>
      </c>
      <c r="Y10530">
        <f t="shared" si="1138"/>
      </c>
      <c r="Z10530">
        <f t="shared" si="1139"/>
      </c>
    </row>
    <row r="10531" spans="1:26">
      <c r="A10531" s="178" t="inlineStr">
        <is>
          <t>Dealer-290</t>
        </is>
      </c>
      <c r="B10531" s="1"/>
      <c r="C10531" s="1" t="inlineStr">
        <is>
          <t>ATTN: Contact-066</t>
        </is>
      </c>
      <c r="F10531" s="4"/>
      <c r="G10531" s="488" t="s">
        <v>1440</v>
      </c>
      <c r="H10531" s="582" t="s">
        <v>2160</v>
      </c>
      <c r="K10531" t="s">
        <v>2228</v>
      </c>
      <c r="W10531">
        <f t="shared" si="1136"/>
      </c>
      <c r="X10531">
        <f t="shared" si="1137"/>
      </c>
      <c r="Y10531">
        <f t="shared" si="1138"/>
      </c>
      <c r="Z10531">
        <f t="shared" si="1139"/>
      </c>
    </row>
    <row r="10532" spans="1:26">
      <c r="A10532" t="inlineStr">
        <is>
          <t>Address line (redacted)</t>
        </is>
      </c>
      <c r="B10532" s="1"/>
      <c r="F10532" s="4"/>
      <c r="G10532" s="2"/>
      <c r="H10532" s="1"/>
      <c r="W10532">
        <f t="shared" si="1136"/>
      </c>
      <c r="X10532">
        <f t="shared" si="1137"/>
      </c>
      <c r="Y10532">
        <f t="shared" si="1138"/>
      </c>
      <c r="Z10532">
        <f t="shared" si="1139"/>
      </c>
    </row>
    <row r="10533" spans="1:26" ht="15.75">
      <c r="A10533" s="1" t="inlineStr">
        <is>
          <t>Address line (redacted)</t>
        </is>
      </c>
      <c r="B10533" s="1" t="inlineStr">
        <is>
          <t>Address line (redacted)</t>
        </is>
      </c>
      <c r="C10533" s="1"/>
      <c r="D10533" s="142"/>
      <c r="H10533" s="54"/>
      <c r="W10533">
        <f t="shared" si="1136"/>
      </c>
      <c r="X10533">
        <f t="shared" si="1137"/>
      </c>
      <c r="Y10533">
        <f t="shared" si="1138"/>
      </c>
      <c r="Z10533">
        <f t="shared" si="1139"/>
      </c>
    </row>
    <row r="10534" spans="1:26" ht="15.75">
      <c r="A10534" s="49" t="s">
        <v>4</v>
      </c>
      <c r="B10534" s="87" t="inlineStr">
        <is>
          <t>GSTIN-MASKED</t>
        </is>
      </c>
      <c r="C10534" s="1"/>
      <c r="D10534" s="142"/>
      <c r="H10534" s="54"/>
      <c r="W10534">
        <f t="shared" si="1136"/>
      </c>
      <c r="X10534">
        <f t="shared" si="1137"/>
      </c>
      <c r="Y10534">
        <f t="shared" si="1138"/>
      </c>
      <c r="Z10534">
        <f t="shared" si="1139"/>
      </c>
    </row>
    <row r="10535" spans="1:26" ht="15.75">
      <c r="D10535" s="142"/>
      <c r="H10535" s="54"/>
      <c r="W10535">
        <f t="shared" si="1136"/>
      </c>
      <c r="X10535">
        <f t="shared" si="1137"/>
      </c>
      <c r="Y10535">
        <f t="shared" si="1138"/>
      </c>
      <c r="Z10535">
        <f t="shared" si="1139"/>
      </c>
    </row>
    <row r="10536" spans="1:26">
      <c r="W10536">
        <f t="shared" si="1136"/>
      </c>
      <c r="X10536">
        <f t="shared" si="1137"/>
      </c>
      <c r="Y10536">
        <f t="shared" si="1138"/>
      </c>
      <c r="Z10536">
        <f t="shared" si="1139"/>
      </c>
    </row>
    <row r="10537" spans="1:26">
      <c r="A10537" s="1" t="s">
        <v>5</v>
      </c>
      <c r="W10537">
        <f t="shared" si="1136"/>
      </c>
      <c r="X10537">
        <f t="shared" si="1137"/>
      </c>
      <c r="Y10537">
        <f t="shared" si="1138"/>
      </c>
      <c r="Z10537">
        <f t="shared" si="1139"/>
      </c>
    </row>
    <row r="10538" spans="1:26">
      <c r="A10538" s="1" t="s">
        <v>6</v>
      </c>
      <c r="W10538">
        <f t="shared" si="1136"/>
      </c>
      <c r="X10538">
        <f t="shared" si="1137"/>
      </c>
      <c r="Y10538">
        <f t="shared" si="1138"/>
      </c>
      <c r="Z10538">
        <f t="shared" si="1139"/>
      </c>
    </row>
    <row r="10539" spans="1:26">
      <c r="A10539" s="1" t="s">
        <v>7</v>
      </c>
      <c r="W10539">
        <f t="shared" si="1136"/>
      </c>
      <c r="X10539">
        <f t="shared" si="1137"/>
      </c>
      <c r="Y10539">
        <f t="shared" si="1138"/>
      </c>
      <c r="Z10539">
        <f t="shared" si="1139"/>
      </c>
    </row>
    <row r="10540" spans="1:26" ht="24">
      <c r="A10540" s="179" t="s">
        <v>8</v>
      </c>
      <c r="B10540" s="180" t="s">
        <v>9</v>
      </c>
      <c r="C10540" s="180" t="s">
        <v>10</v>
      </c>
      <c r="D10540" s="181" t="s">
        <v>11</v>
      </c>
      <c r="E10540" s="181" t="s">
        <v>12</v>
      </c>
      <c r="F10540" s="181" t="s">
        <v>13</v>
      </c>
      <c r="G10540" s="181" t="s">
        <v>14</v>
      </c>
      <c r="H10540" s="179" t="s">
        <v>15</v>
      </c>
      <c r="I10540" s="182" t="s">
        <v>16</v>
      </c>
      <c r="W10540">
        <f t="shared" si="1136"/>
      </c>
      <c r="X10540">
        <f t="shared" si="1137"/>
      </c>
      <c r="Y10540">
        <f t="shared" si="1138"/>
      </c>
      <c r="Z10540">
        <f t="shared" si="1139"/>
      </c>
    </row>
    <row r="10541" spans="1:26">
      <c r="A10541" s="21"/>
      <c r="B10541" s="1563" t="s">
        <v>51</v>
      </c>
      <c r="C10541" s="1563"/>
      <c r="D10541" s="5"/>
      <c r="E10541" s="6"/>
      <c r="F10541" s="6"/>
      <c r="G10541" s="127"/>
      <c r="H10541" s="7"/>
      <c r="I10541" s="183"/>
      <c r="W10541">
        <f t="shared" si="1136"/>
      </c>
      <c r="X10541">
        <f t="shared" si="1137"/>
      </c>
      <c r="Y10541">
        <f t="shared" si="1138"/>
      </c>
      <c r="Z10541">
        <f t="shared" si="1139"/>
      </c>
    </row>
    <row r="10542" spans="1:26">
      <c r="A10542" s="19">
        <v>1</v>
      </c>
      <c r="B10542" s="17" t="s">
        <v>736</v>
      </c>
      <c r="C10542" s="5" t="s">
        <v>737</v>
      </c>
      <c r="D10542" s="1763"/>
      <c r="E10542" s="7"/>
      <c r="F10542" s="5">
        <v>15</v>
      </c>
      <c r="G10542" s="6">
        <f t="shared" ref="G10542:G10547" si="1140">+F10542</f>
      </c>
      <c r="H10542" s="7">
        <v>1</v>
      </c>
      <c r="I10542" s="183">
        <f t="shared" ref="I10542:I10547" si="1141">+H10542*G10542</f>
      </c>
      <c r="W10542">
        <f t="shared" si="1136"/>
      </c>
      <c r="X10542">
        <f t="shared" si="1137"/>
      </c>
      <c r="Y10542">
        <f t="shared" si="1138"/>
      </c>
      <c r="Z10542">
        <f t="shared" si="1139"/>
      </c>
    </row>
    <row r="10543" spans="1:26">
      <c r="A10543" s="5">
        <v>2</v>
      </c>
      <c r="B10543" s="20" t="s">
        <v>600</v>
      </c>
      <c r="C10543" s="5" t="s">
        <v>601</v>
      </c>
      <c r="D10543" s="1764"/>
      <c r="E10543" s="7"/>
      <c r="F10543" s="6">
        <v>125</v>
      </c>
      <c r="G10543" s="6">
        <f t="shared" si="1140"/>
      </c>
      <c r="H10543" s="7">
        <v>1</v>
      </c>
      <c r="I10543" s="183">
        <f t="shared" si="1141"/>
      </c>
      <c r="W10543">
        <f t="shared" si="1136"/>
      </c>
      <c r="X10543">
        <f t="shared" si="1137"/>
      </c>
      <c r="Y10543">
        <f t="shared" si="1138"/>
      </c>
      <c r="Z10543">
        <f t="shared" si="1139"/>
      </c>
    </row>
    <row r="10544" spans="1:26" ht="24">
      <c r="A10544" s="19">
        <v>3</v>
      </c>
      <c r="B10544" s="17" t="s">
        <v>2090</v>
      </c>
      <c r="C10544" s="88" t="s">
        <v>1207</v>
      </c>
      <c r="D10544" s="1764"/>
      <c r="E10544" s="5"/>
      <c r="F10544" s="5">
        <v>10</v>
      </c>
      <c r="G10544" s="6">
        <f t="shared" si="1140"/>
      </c>
      <c r="H10544" s="5">
        <v>1</v>
      </c>
      <c r="I10544" s="183">
        <f t="shared" si="1141"/>
      </c>
      <c r="W10544">
        <f t="shared" si="1136"/>
      </c>
      <c r="X10544">
        <f t="shared" si="1137"/>
      </c>
      <c r="Y10544">
        <f t="shared" si="1138"/>
      </c>
      <c r="Z10544">
        <f t="shared" si="1139"/>
      </c>
    </row>
    <row r="10545" spans="1:26" ht="24">
      <c r="A10545" s="5">
        <v>4</v>
      </c>
      <c r="B10545" s="17" t="s">
        <v>1583</v>
      </c>
      <c r="C10545" s="88" t="s">
        <v>1207</v>
      </c>
      <c r="D10545" s="1764"/>
      <c r="E10545" s="5"/>
      <c r="F10545" s="5">
        <v>10</v>
      </c>
      <c r="G10545" s="6">
        <f t="shared" si="1140"/>
      </c>
      <c r="H10545" s="5">
        <v>1</v>
      </c>
      <c r="I10545" s="183">
        <f t="shared" si="1141"/>
      </c>
      <c r="W10545">
        <f t="shared" si="1136"/>
      </c>
      <c r="X10545">
        <f t="shared" si="1137"/>
      </c>
      <c r="Y10545">
        <f t="shared" si="1138"/>
      </c>
      <c r="Z10545">
        <f t="shared" si="1139"/>
      </c>
    </row>
    <row r="10546" spans="1:26">
      <c r="A10546" s="19">
        <v>5</v>
      </c>
      <c r="B10546" s="281" t="s">
        <v>586</v>
      </c>
      <c r="C10546" s="282" t="s">
        <v>741</v>
      </c>
      <c r="D10546" s="1764"/>
      <c r="E10546" s="7"/>
      <c r="F10546" s="5">
        <v>50</v>
      </c>
      <c r="G10546" s="6">
        <f t="shared" si="1140"/>
      </c>
      <c r="H10546" s="7">
        <v>1</v>
      </c>
      <c r="I10546" s="183">
        <f t="shared" si="1141"/>
      </c>
      <c r="W10546">
        <f t="shared" si="1136"/>
      </c>
      <c r="X10546">
        <f t="shared" si="1137"/>
      </c>
      <c r="Y10546">
        <f t="shared" si="1138"/>
      </c>
      <c r="Z10546">
        <f t="shared" si="1139"/>
      </c>
    </row>
    <row r="10547" spans="1:26" ht="36">
      <c r="A10547" s="19"/>
      <c r="B10547" s="17" t="s">
        <v>861</v>
      </c>
      <c r="C10547" s="9" t="s">
        <v>862</v>
      </c>
      <c r="D10547" s="1765"/>
      <c r="E10547" s="7"/>
      <c r="F10547" s="6">
        <v>10</v>
      </c>
      <c r="G10547" s="127">
        <f t="shared" si="1140"/>
      </c>
      <c r="H10547" s="7">
        <v>1</v>
      </c>
      <c r="I10547" s="183">
        <f t="shared" si="1141"/>
      </c>
      <c r="W10547">
        <f t="shared" si="1136"/>
      </c>
      <c r="X10547">
        <f t="shared" si="1137"/>
      </c>
      <c r="Y10547">
        <f t="shared" si="1138"/>
      </c>
      <c r="Z10547">
        <f t="shared" si="1139"/>
      </c>
    </row>
    <row r="10548" spans="1:26">
      <c r="A10548" s="5"/>
      <c r="B10548" s="20"/>
      <c r="C10548" s="5"/>
      <c r="D10548" s="106"/>
      <c r="E10548" s="5"/>
      <c r="F10548" s="6"/>
      <c r="G10548" s="127"/>
      <c r="H10548" s="7"/>
      <c r="I10548" s="183"/>
      <c r="W10548">
        <f t="shared" si="1136"/>
      </c>
      <c r="X10548">
        <f t="shared" si="1137"/>
      </c>
      <c r="Y10548">
        <f t="shared" si="1138"/>
      </c>
      <c r="Z10548">
        <f t="shared" si="1139"/>
      </c>
    </row>
    <row r="10549" spans="1:26">
      <c r="A10549" s="5"/>
      <c r="B10549" s="17"/>
      <c r="C10549" s="88"/>
      <c r="D10549" s="106"/>
      <c r="E10549" s="7"/>
      <c r="F10549" s="6"/>
      <c r="G10549" s="127"/>
      <c r="H10549" s="5"/>
      <c r="I10549" s="183"/>
      <c r="W10549">
        <f t="shared" si="1136"/>
      </c>
      <c r="X10549">
        <f t="shared" si="1137"/>
      </c>
      <c r="Y10549">
        <f t="shared" si="1138"/>
      </c>
      <c r="Z10549">
        <f t="shared" si="1139"/>
      </c>
    </row>
    <row r="10550" spans="1:26">
      <c r="A10550" s="5"/>
      <c r="B10550" s="17"/>
      <c r="C10550" s="5"/>
      <c r="D10550" s="106"/>
      <c r="E10550" s="7"/>
      <c r="F10550" s="6"/>
      <c r="G10550" s="127"/>
      <c r="H10550" s="7"/>
      <c r="I10550" s="183"/>
      <c r="W10550">
        <f t="shared" si="1136"/>
      </c>
      <c r="X10550">
        <f t="shared" si="1137"/>
      </c>
      <c r="Y10550">
        <f t="shared" si="1138"/>
      </c>
      <c r="Z10550">
        <f t="shared" si="1139"/>
      </c>
    </row>
    <row r="10551" spans="1:26">
      <c r="A10551" s="5"/>
      <c r="B10551" s="273"/>
      <c r="C10551" s="9"/>
      <c r="D10551" s="106"/>
      <c r="E10551" s="5"/>
      <c r="F10551" s="6"/>
      <c r="G10551" s="127"/>
      <c r="H10551" s="7"/>
      <c r="I10551" s="183"/>
      <c r="W10551">
        <f t="shared" si="1136"/>
      </c>
      <c r="X10551">
        <f t="shared" si="1137"/>
      </c>
      <c r="Y10551">
        <f t="shared" si="1138"/>
      </c>
      <c r="Z10551">
        <f t="shared" si="1139"/>
      </c>
    </row>
    <row r="10552" spans="1:26" ht="15.75" thickBot="1">
      <c r="A10552" s="10"/>
      <c r="B10552" s="10"/>
      <c r="C10552" s="10"/>
      <c r="D10552" s="109"/>
      <c r="E10552" s="109"/>
      <c r="F10552" s="109"/>
      <c r="G10552" s="109"/>
      <c r="H10552" s="109"/>
      <c r="I10552" s="189"/>
      <c r="W10552">
        <f t="shared" si="1136"/>
      </c>
      <c r="X10552">
        <f t="shared" si="1137"/>
      </c>
      <c r="Y10552">
        <f t="shared" si="1138"/>
      </c>
      <c r="Z10552">
        <f t="shared" si="1139"/>
      </c>
    </row>
    <row r="10553" spans="1:26">
      <c r="A10553" s="10"/>
      <c r="B10553" s="1629" t="s">
        <v>2161</v>
      </c>
      <c r="C10553" s="1630"/>
      <c r="D10553" s="91"/>
      <c r="E10553" s="91"/>
      <c r="F10553" s="91"/>
      <c r="G10553" s="92" t="s">
        <v>19</v>
      </c>
      <c r="H10553" s="91"/>
      <c r="I10553" s="190">
        <f>SUM(I10541:I10552)</f>
      </c>
      <c r="W10553">
        <f t="shared" si="1136"/>
      </c>
      <c r="X10553">
        <f t="shared" si="1137"/>
      </c>
      <c r="Y10553">
        <f t="shared" si="1138"/>
      </c>
      <c r="Z10553">
        <f t="shared" si="1139"/>
      </c>
    </row>
    <row r="10554" spans="1:26">
      <c r="A10554" s="10"/>
      <c r="B10554" s="1631"/>
      <c r="C10554" s="1632"/>
      <c r="D10554" s="69"/>
      <c r="E10554" s="69"/>
      <c r="F10554" s="69"/>
      <c r="G10554" s="69"/>
      <c r="H10554" s="112"/>
      <c r="I10554" s="191"/>
      <c r="W10554">
        <f t="shared" si="1136"/>
      </c>
      <c r="X10554">
        <f t="shared" si="1137"/>
      </c>
      <c r="Y10554">
        <f t="shared" si="1138"/>
      </c>
      <c r="Z10554">
        <f t="shared" si="1139"/>
      </c>
    </row>
    <row r="10555" spans="1:26">
      <c r="A10555" s="10"/>
      <c r="B10555" s="11" t="s">
        <v>20</v>
      </c>
      <c r="C10555" s="10"/>
      <c r="D10555" s="10"/>
      <c r="E10555" s="10"/>
      <c r="F10555" s="10"/>
      <c r="G10555" s="10"/>
      <c r="H10555" s="10"/>
      <c r="I10555" s="97"/>
      <c r="W10555">
        <f t="shared" si="1136"/>
      </c>
      <c r="X10555">
        <f t="shared" si="1137"/>
      </c>
      <c r="Y10555">
        <f t="shared" si="1138"/>
      </c>
      <c r="Z10555">
        <f t="shared" si="1139"/>
      </c>
    </row>
    <row r="10556" spans="1:26">
      <c r="A10556" s="99"/>
      <c r="B10556" s="11"/>
      <c r="C10556" s="192" t="s">
        <v>21</v>
      </c>
      <c r="D10556" s="192">
        <f>SUM(D10541:D10555)</f>
      </c>
      <c r="E10556" s="99">
        <f>IF(H10556=I10556,"OK","NO")</f>
      </c>
      <c r="F10556" s="192">
        <f>SUM(F10541:F10555)</f>
      </c>
      <c r="G10556" s="192">
        <f>SUM(G10541:G10555)</f>
      </c>
      <c r="H10556" s="193">
        <f>SUMPRODUCT(F10538:F10552,H10538:H10552)</f>
      </c>
      <c r="I10556" s="194">
        <f>+I10553-I10554</f>
      </c>
      <c r="W10556">
        <f t="shared" si="1136"/>
      </c>
      <c r="X10556">
        <f t="shared" si="1137"/>
      </c>
      <c r="Y10556">
        <f t="shared" si="1138"/>
      </c>
      <c r="Z10556">
        <f t="shared" si="1139"/>
      </c>
    </row>
    <row r="10557" spans="1:26">
      <c r="A10557" s="10"/>
      <c r="B10557" s="10"/>
      <c r="C10557" s="10"/>
      <c r="D10557" s="10"/>
      <c r="E10557" s="10"/>
      <c r="F10557" s="10"/>
      <c r="G10557" s="10"/>
      <c r="H10557" s="69"/>
      <c r="I10557" s="10"/>
      <c r="W10557">
        <f t="shared" si="1136"/>
      </c>
      <c r="X10557">
        <f t="shared" si="1137"/>
      </c>
      <c r="Y10557">
        <f t="shared" si="1138"/>
      </c>
      <c r="Z10557">
        <f t="shared" si="1139"/>
      </c>
    </row>
    <row r="10558" spans="1:26">
      <c r="A10558" s="12" t="s">
        <v>315</v>
      </c>
      <c r="B10558" s="12"/>
      <c r="C10558" s="12"/>
      <c r="D10558" s="13"/>
      <c r="E10558" s="14"/>
      <c r="F10558" s="14"/>
      <c r="G10558" s="14"/>
      <c r="H10558" s="2"/>
      <c r="I10558" s="12"/>
      <c r="W10558">
        <f t="shared" si="1136"/>
      </c>
      <c r="X10558">
        <f t="shared" si="1137"/>
      </c>
      <c r="Y10558">
        <f t="shared" si="1138"/>
      </c>
      <c r="Z10558">
        <f t="shared" si="1139"/>
      </c>
    </row>
    <row r="10559" spans="1:26">
      <c r="W10559">
        <f t="shared" si="1136"/>
      </c>
      <c r="X10559">
        <f t="shared" si="1137"/>
      </c>
      <c r="Y10559">
        <f t="shared" si="1138"/>
      </c>
      <c r="Z10559">
        <f t="shared" si="1139"/>
      </c>
    </row>
    <row r="10560" spans="1:26">
      <c r="W10560">
        <f t="shared" si="1136"/>
      </c>
      <c r="X10560">
        <f t="shared" si="1137"/>
      </c>
      <c r="Y10560">
        <f t="shared" si="1138"/>
      </c>
      <c r="Z10560">
        <f t="shared" si="1139"/>
      </c>
    </row>
    <row r="10561" spans="1:26">
      <c r="A10561" s="1562" t="s">
        <v>0</v>
      </c>
      <c r="B10561" s="1562"/>
      <c r="C10561" s="1562"/>
      <c r="D10561" s="1562"/>
      <c r="E10561" s="1562"/>
      <c r="F10561" s="1562"/>
      <c r="G10561" s="1562"/>
      <c r="H10561" s="1562"/>
      <c r="I10561" s="1562"/>
      <c r="W10561">
        <f t="shared" si="1136"/>
      </c>
      <c r="X10561">
        <f t="shared" si="1137"/>
      </c>
      <c r="Y10561">
        <f t="shared" si="1138"/>
      </c>
      <c r="Z10561">
        <f t="shared" si="1139"/>
      </c>
    </row>
    <row r="10562" spans="1:26">
      <c r="W10562">
        <f t="shared" si="1136"/>
      </c>
      <c r="X10562">
        <f t="shared" si="1137"/>
      </c>
      <c r="Y10562">
        <f t="shared" si="1138"/>
      </c>
      <c r="Z10562">
        <f t="shared" si="1139"/>
      </c>
    </row>
    <row r="10563" spans="1:26">
      <c r="A10563" s="1" t="s">
        <v>1</v>
      </c>
      <c r="B10563" s="1"/>
      <c r="G10563" s="489" t="s">
        <v>2</v>
      </c>
      <c r="H10563" s="3" t="s">
        <v>2150</v>
      </c>
      <c r="W10563">
        <f t="shared" si="1136"/>
      </c>
      <c r="X10563">
        <f t="shared" si="1137"/>
      </c>
      <c r="Y10563">
        <f t="shared" si="1138"/>
      </c>
      <c r="Z10563">
        <f t="shared" si="1139"/>
      </c>
    </row>
    <row r="10564" spans="1:26">
      <c r="A10564" s="63" t="inlineStr">
        <is>
          <t>Dealer-156</t>
        </is>
      </c>
      <c r="B10564" s="160"/>
      <c r="F10564" s="4"/>
      <c r="G10564" s="488" t="s">
        <v>1440</v>
      </c>
      <c r="H10564" s="1" t="s">
        <v>2164</v>
      </c>
      <c r="W10564">
        <f t="shared" ref="W10564:W10627" si="1142">IF(LEFT($H10564&amp;"",5)="2019-",$H10564,W10563)</f>
      </c>
      <c r="X10564">
        <f t="shared" ref="X10564:X10627" si="1143">IF($W10564="",0,IF(COUNTIF($AB$2:$AB$80,$W10564)&gt;0,1,0))</f>
      </c>
      <c r="Y10564">
        <f t="shared" ref="Y10564:Y10627" si="1144">IF($C10564="","",UPPER(TRIM(IFERROR(LEFT($C10564&amp;"",FIND("/",$C10564&amp;"")-1),$C10564&amp;""))))</f>
      </c>
      <c r="Z10564">
        <f t="shared" ref="Z10564:Z10627" si="1145">IFERROR(IF(ISNUMBER($G10564),$G10564,0),0)</f>
      </c>
    </row>
    <row r="10565" spans="1:26">
      <c r="A10565" s="264" t="inlineStr">
        <is>
          <t>Address line (redacted)</t>
        </is>
      </c>
      <c r="B10565" s="160"/>
      <c r="H10565" s="54"/>
      <c r="W10565">
        <f t="shared" si="1142"/>
      </c>
      <c r="X10565">
        <f t="shared" si="1143"/>
      </c>
      <c r="Y10565">
        <f t="shared" si="1144"/>
      </c>
      <c r="Z10565">
        <f t="shared" si="1145"/>
      </c>
    </row>
    <row r="10566" spans="1:26">
      <c r="A10566" s="12" t="s">
        <v>571</v>
      </c>
      <c r="B10566" s="160"/>
      <c r="H10566" s="54"/>
      <c r="W10566">
        <f t="shared" si="1142"/>
      </c>
      <c r="X10566">
        <f t="shared" si="1143"/>
      </c>
      <c r="Y10566">
        <f t="shared" si="1144"/>
      </c>
      <c r="Z10566">
        <f t="shared" si="1145"/>
      </c>
    </row>
    <row r="10567" spans="1:26">
      <c r="A10567" s="265" t="s">
        <v>572</v>
      </c>
      <c r="B10567" s="160"/>
      <c r="H10567" s="54"/>
      <c r="W10567">
        <f t="shared" si="1142"/>
      </c>
      <c r="X10567">
        <f t="shared" si="1143"/>
      </c>
      <c r="Y10567">
        <f t="shared" si="1144"/>
      </c>
      <c r="Z10567">
        <f t="shared" si="1145"/>
      </c>
    </row>
    <row r="10568" spans="1:26">
      <c r="A10568" s="264" t="inlineStr">
        <is>
          <t>Dealer-173</t>
        </is>
      </c>
      <c r="B10568" s="160"/>
      <c r="H10568" s="54"/>
      <c r="W10568">
        <f t="shared" si="1142"/>
      </c>
      <c r="X10568">
        <f t="shared" si="1143"/>
      </c>
      <c r="Y10568">
        <f t="shared" si="1144"/>
      </c>
      <c r="Z10568">
        <f t="shared" si="1145"/>
      </c>
    </row>
    <row r="10569" spans="1:26">
      <c r="A10569" s="264" t="inlineStr">
        <is>
          <t>Address line (redacted)</t>
        </is>
      </c>
      <c r="B10569" s="160"/>
      <c r="H10569" s="54"/>
      <c r="W10569">
        <f t="shared" si="1142"/>
      </c>
      <c r="X10569">
        <f t="shared" si="1143"/>
      </c>
      <c r="Y10569">
        <f t="shared" si="1144"/>
      </c>
      <c r="Z10569">
        <f t="shared" si="1145"/>
      </c>
    </row>
    <row r="10570" spans="1:26">
      <c r="A10570" s="266" t="inlineStr">
        <is>
          <t>Address line (redacted)</t>
        </is>
      </c>
      <c r="B10570" s="267"/>
      <c r="C10570" s="267"/>
      <c r="D10570" s="267"/>
      <c r="E10570" s="267"/>
      <c r="F10570" s="267"/>
      <c r="G10570" s="267"/>
      <c r="H10570" s="267"/>
      <c r="I10570" s="267"/>
      <c r="W10570">
        <f t="shared" si="1142"/>
      </c>
      <c r="X10570">
        <f t="shared" si="1143"/>
      </c>
      <c r="Y10570">
        <f t="shared" si="1144"/>
      </c>
      <c r="Z10570">
        <f t="shared" si="1145"/>
      </c>
    </row>
    <row r="10571" spans="1:26">
      <c r="A10571" s="1" t="s">
        <v>5</v>
      </c>
      <c r="W10571">
        <f t="shared" si="1142"/>
      </c>
      <c r="X10571">
        <f t="shared" si="1143"/>
      </c>
      <c r="Y10571">
        <f t="shared" si="1144"/>
      </c>
      <c r="Z10571">
        <f t="shared" si="1145"/>
      </c>
    </row>
    <row r="10572" spans="1:26">
      <c r="A10572" s="1" t="s">
        <v>6</v>
      </c>
      <c r="W10572">
        <f t="shared" si="1142"/>
      </c>
      <c r="X10572">
        <f t="shared" si="1143"/>
      </c>
      <c r="Y10572">
        <f t="shared" si="1144"/>
      </c>
      <c r="Z10572">
        <f t="shared" si="1145"/>
      </c>
    </row>
    <row r="10573" spans="1:26" ht="15.75" thickBot="1">
      <c r="A10573" s="1" t="s">
        <v>7</v>
      </c>
      <c r="W10573">
        <f t="shared" si="1142"/>
      </c>
      <c r="X10573">
        <f t="shared" si="1143"/>
      </c>
      <c r="Y10573">
        <f t="shared" si="1144"/>
      </c>
      <c r="Z10573">
        <f t="shared" si="1145"/>
      </c>
    </row>
    <row r="10574" spans="1:26" ht="24">
      <c r="A10574" s="26" t="s">
        <v>8</v>
      </c>
      <c r="B10574" s="27" t="s">
        <v>9</v>
      </c>
      <c r="C10574" s="27" t="s">
        <v>10</v>
      </c>
      <c r="D10574" s="28" t="s">
        <v>11</v>
      </c>
      <c r="E10574" s="28" t="s">
        <v>12</v>
      </c>
      <c r="F10574" s="28" t="s">
        <v>13</v>
      </c>
      <c r="G10574" s="28" t="s">
        <v>14</v>
      </c>
      <c r="H10574" s="29" t="s">
        <v>15</v>
      </c>
      <c r="I10574" s="30" t="s">
        <v>16</v>
      </c>
      <c r="W10574">
        <f t="shared" si="1142"/>
      </c>
      <c r="X10574">
        <f t="shared" si="1143"/>
      </c>
      <c r="Y10574">
        <f t="shared" si="1144"/>
      </c>
      <c r="Z10574">
        <f t="shared" si="1145"/>
      </c>
    </row>
    <row r="10575" spans="1:26">
      <c r="A10575" s="107"/>
      <c r="B10575" s="1563" t="s">
        <v>17</v>
      </c>
      <c r="C10575" s="1563"/>
      <c r="D10575" s="5"/>
      <c r="E10575" s="5"/>
      <c r="F10575" s="5"/>
      <c r="G10575" s="6"/>
      <c r="H10575" s="6"/>
      <c r="I10575" s="102"/>
      <c r="W10575">
        <f t="shared" si="1142"/>
      </c>
      <c r="X10575">
        <f t="shared" si="1143"/>
      </c>
      <c r="Y10575">
        <f t="shared" si="1144"/>
      </c>
      <c r="Z10575">
        <f t="shared" si="1145"/>
      </c>
    </row>
    <row r="10576" spans="1:26">
      <c r="A10576" s="5">
        <v>1</v>
      </c>
      <c r="B10576" s="8" t="s">
        <v>273</v>
      </c>
      <c r="C10576" s="5" t="s">
        <v>274</v>
      </c>
      <c r="D10576" s="21">
        <v>2</v>
      </c>
      <c r="E10576" s="5">
        <v>5</v>
      </c>
      <c r="F10576" s="6">
        <f>+E10576*D10576</f>
      </c>
      <c r="G10576" s="578">
        <f>+E10576*D10576</f>
      </c>
      <c r="H10576" s="5">
        <v>1</v>
      </c>
      <c r="I10576" s="58">
        <f>+H10576*G10576</f>
      </c>
      <c r="W10576">
        <f t="shared" si="1142"/>
      </c>
      <c r="X10576">
        <f t="shared" si="1143"/>
      </c>
      <c r="Y10576">
        <f t="shared" si="1144"/>
      </c>
      <c r="Z10576">
        <f t="shared" si="1145"/>
      </c>
    </row>
    <row r="10577" spans="1:26">
      <c r="A10577" s="5">
        <v>2</v>
      </c>
      <c r="B10577" s="8" t="s">
        <v>380</v>
      </c>
      <c r="C10577" s="5" t="s">
        <v>381</v>
      </c>
      <c r="D10577" s="21">
        <v>1</v>
      </c>
      <c r="E10577" s="5">
        <v>5</v>
      </c>
      <c r="F10577" s="6">
        <f>+E10577*D10577</f>
      </c>
      <c r="G10577" s="578">
        <f>+E10577*D10577</f>
      </c>
      <c r="H10577" s="5">
        <v>1</v>
      </c>
      <c r="I10577" s="58">
        <f t="shared" ref="I10577:I10595" si="1146">+H10577*G10577</f>
      </c>
      <c r="W10577">
        <f t="shared" si="1142"/>
      </c>
      <c r="X10577">
        <f t="shared" si="1143"/>
      </c>
      <c r="Y10577">
        <f t="shared" si="1144"/>
      </c>
      <c r="Z10577">
        <f t="shared" si="1145"/>
      </c>
    </row>
    <row r="10578" spans="1:26">
      <c r="A10578" s="5">
        <v>3</v>
      </c>
      <c r="B10578" s="8" t="s">
        <v>447</v>
      </c>
      <c r="C10578" s="5" t="s">
        <v>446</v>
      </c>
      <c r="D10578" s="404"/>
      <c r="E10578" s="292">
        <v>1</v>
      </c>
      <c r="F10578" s="6">
        <v>3</v>
      </c>
      <c r="G10578" s="578">
        <f>+F10578</f>
      </c>
      <c r="H10578" s="5">
        <v>1</v>
      </c>
      <c r="I10578" s="58">
        <f t="shared" si="1146"/>
      </c>
      <c r="W10578">
        <f t="shared" si="1142"/>
      </c>
      <c r="X10578">
        <f t="shared" si="1143"/>
      </c>
      <c r="Y10578">
        <f t="shared" si="1144"/>
      </c>
      <c r="Z10578">
        <f t="shared" si="1145"/>
      </c>
    </row>
    <row r="10579" spans="1:26" ht="36">
      <c r="A10579" s="5">
        <v>4</v>
      </c>
      <c r="B10579" s="15" t="s">
        <v>582</v>
      </c>
      <c r="C10579" s="5" t="s">
        <v>583</v>
      </c>
      <c r="D10579" s="438"/>
      <c r="E10579" s="122">
        <v>1</v>
      </c>
      <c r="F10579" s="6">
        <v>3</v>
      </c>
      <c r="G10579" s="578">
        <f>+F10579</f>
      </c>
      <c r="H10579" s="5">
        <v>1</v>
      </c>
      <c r="I10579" s="58">
        <f t="shared" si="1146"/>
      </c>
      <c r="W10579">
        <f t="shared" si="1142"/>
      </c>
      <c r="X10579">
        <f t="shared" si="1143"/>
      </c>
      <c r="Y10579">
        <f t="shared" si="1144"/>
      </c>
      <c r="Z10579">
        <f t="shared" si="1145"/>
      </c>
    </row>
    <row r="10580" spans="1:26" ht="24">
      <c r="A10580" s="5"/>
      <c r="B10580" s="15" t="s">
        <v>1315</v>
      </c>
      <c r="C10580" s="5" t="s">
        <v>1316</v>
      </c>
      <c r="D10580" s="296">
        <v>1</v>
      </c>
      <c r="E10580" s="21"/>
      <c r="F10580" s="6">
        <v>3</v>
      </c>
      <c r="G10580" s="578">
        <f>+F10580</f>
      </c>
      <c r="H10580" s="5">
        <v>1</v>
      </c>
      <c r="I10580" s="58">
        <f t="shared" si="1146"/>
      </c>
      <c r="W10580">
        <f t="shared" si="1142"/>
      </c>
      <c r="X10580">
        <f t="shared" si="1143"/>
      </c>
      <c r="Y10580">
        <f t="shared" si="1144"/>
      </c>
      <c r="Z10580">
        <f t="shared" si="1145"/>
      </c>
    </row>
    <row r="10581" spans="1:26">
      <c r="A10581" s="5">
        <v>5</v>
      </c>
      <c r="B10581" s="8" t="s">
        <v>1064</v>
      </c>
      <c r="C10581" s="5" t="s">
        <v>1063</v>
      </c>
      <c r="D10581" s="602">
        <v>1</v>
      </c>
      <c r="E10581" s="5"/>
      <c r="F10581" s="6">
        <v>3</v>
      </c>
      <c r="G10581" s="578">
        <f>+F10581</f>
      </c>
      <c r="H10581" s="5">
        <v>1</v>
      </c>
      <c r="I10581" s="58">
        <f t="shared" si="1146"/>
      </c>
      <c r="W10581">
        <f t="shared" si="1142"/>
      </c>
      <c r="X10581">
        <f t="shared" si="1143"/>
      </c>
      <c r="Y10581">
        <f t="shared" si="1144"/>
      </c>
      <c r="Z10581">
        <f t="shared" si="1145"/>
      </c>
    </row>
    <row r="10582" spans="1:26">
      <c r="A10582" s="105">
        <v>6</v>
      </c>
      <c r="B10582" s="8" t="s">
        <v>619</v>
      </c>
      <c r="C10582" s="5" t="s">
        <v>620</v>
      </c>
      <c r="D10582" s="500"/>
      <c r="E10582" s="122">
        <v>1</v>
      </c>
      <c r="F10582" s="5">
        <v>3</v>
      </c>
      <c r="G10582" s="578">
        <f>+F10582</f>
      </c>
      <c r="H10582" s="5">
        <v>1</v>
      </c>
      <c r="I10582" s="58">
        <f t="shared" si="1146"/>
      </c>
      <c r="W10582">
        <f t="shared" si="1142"/>
      </c>
      <c r="X10582">
        <f t="shared" si="1143"/>
      </c>
      <c r="Y10582">
        <f t="shared" si="1144"/>
      </c>
      <c r="Z10582">
        <f t="shared" si="1145"/>
      </c>
    </row>
    <row r="10583" spans="1:26">
      <c r="A10583" s="5">
        <v>7</v>
      </c>
      <c r="B10583" s="8" t="s">
        <v>283</v>
      </c>
      <c r="C10583" s="5" t="s">
        <v>282</v>
      </c>
      <c r="D10583" s="21">
        <v>2</v>
      </c>
      <c r="E10583" s="5">
        <v>5</v>
      </c>
      <c r="F10583" s="6">
        <f>+E10583*D10583</f>
      </c>
      <c r="G10583" s="578">
        <f>+E10583*D10583</f>
      </c>
      <c r="H10583" s="5">
        <v>1</v>
      </c>
      <c r="I10583" s="58">
        <f t="shared" si="1146"/>
      </c>
      <c r="W10583">
        <f t="shared" si="1142"/>
      </c>
      <c r="X10583">
        <f t="shared" si="1143"/>
      </c>
      <c r="Y10583">
        <f t="shared" si="1144"/>
      </c>
      <c r="Z10583">
        <f t="shared" si="1145"/>
      </c>
    </row>
    <row r="10584" spans="1:26">
      <c r="A10584" s="320">
        <v>8</v>
      </c>
      <c r="B10584" s="8" t="s">
        <v>352</v>
      </c>
      <c r="C10584" s="5" t="s">
        <v>353</v>
      </c>
      <c r="D10584" s="500">
        <v>1</v>
      </c>
      <c r="E10584" s="5"/>
      <c r="F10584" s="5">
        <v>3</v>
      </c>
      <c r="G10584" s="578">
        <f>+F10584</f>
      </c>
      <c r="H10584" s="5">
        <v>1</v>
      </c>
      <c r="I10584" s="58">
        <f t="shared" si="1146"/>
      </c>
      <c r="W10584">
        <f t="shared" si="1142"/>
      </c>
      <c r="X10584">
        <f t="shared" si="1143"/>
      </c>
      <c r="Y10584">
        <f t="shared" si="1144"/>
      </c>
      <c r="Z10584">
        <f t="shared" si="1145"/>
      </c>
    </row>
    <row r="10585" spans="1:26">
      <c r="A10585" s="107">
        <v>9</v>
      </c>
      <c r="B10585" s="8" t="s">
        <v>580</v>
      </c>
      <c r="C10585" s="5" t="s">
        <v>581</v>
      </c>
      <c r="D10585" s="21">
        <v>1</v>
      </c>
      <c r="E10585" s="5">
        <v>5</v>
      </c>
      <c r="F10585" s="6">
        <f>+E10585*D10585</f>
      </c>
      <c r="G10585" s="578">
        <f>+E10585*D10585</f>
      </c>
      <c r="H10585" s="5">
        <v>1</v>
      </c>
      <c r="I10585" s="58">
        <f t="shared" si="1146"/>
      </c>
      <c r="W10585">
        <f t="shared" si="1142"/>
      </c>
      <c r="X10585">
        <f t="shared" si="1143"/>
      </c>
      <c r="Y10585">
        <f t="shared" si="1144"/>
      </c>
      <c r="Z10585">
        <f t="shared" si="1145"/>
      </c>
    </row>
    <row r="10586" spans="1:26">
      <c r="A10586" s="107"/>
      <c r="B10586" s="1563" t="s">
        <v>18</v>
      </c>
      <c r="C10586" s="1563"/>
      <c r="D10586" s="5"/>
      <c r="E10586" s="21"/>
      <c r="F10586" s="21"/>
      <c r="G10586" s="6"/>
      <c r="H10586" s="5"/>
      <c r="I10586" s="102"/>
      <c r="W10586">
        <f t="shared" si="1142"/>
      </c>
      <c r="X10586">
        <f t="shared" si="1143"/>
      </c>
      <c r="Y10586">
        <f t="shared" si="1144"/>
      </c>
      <c r="Z10586">
        <f t="shared" si="1145"/>
      </c>
    </row>
    <row r="10587" spans="1:26">
      <c r="A10587" s="107">
        <v>10</v>
      </c>
      <c r="B10587" s="95" t="s">
        <v>310</v>
      </c>
      <c r="C10587" s="5" t="s">
        <v>311</v>
      </c>
      <c r="D10587" s="502">
        <v>1</v>
      </c>
      <c r="E10587" s="5"/>
      <c r="F10587" s="21">
        <v>3</v>
      </c>
      <c r="G10587" s="578">
        <f>+F10587</f>
      </c>
      <c r="H10587" s="16">
        <v>1</v>
      </c>
      <c r="I10587" s="58">
        <f t="shared" si="1146"/>
      </c>
      <c r="W10587">
        <f t="shared" si="1142"/>
      </c>
      <c r="X10587">
        <f t="shared" si="1143"/>
      </c>
      <c r="Y10587">
        <f t="shared" si="1144"/>
      </c>
      <c r="Z10587">
        <f t="shared" si="1145"/>
      </c>
    </row>
    <row r="10588" spans="1:26" ht="15.75">
      <c r="A10588" s="107">
        <v>11</v>
      </c>
      <c r="B10588" s="95" t="s">
        <v>742</v>
      </c>
      <c r="C10588" s="5" t="s">
        <v>743</v>
      </c>
      <c r="D10588" s="499">
        <v>1</v>
      </c>
      <c r="E10588" s="5"/>
      <c r="F10588" s="21">
        <v>2</v>
      </c>
      <c r="G10588" s="578">
        <f>+F10588</f>
      </c>
      <c r="H10588" s="16">
        <v>1</v>
      </c>
      <c r="I10588" s="58">
        <f t="shared" si="1146"/>
      </c>
      <c r="W10588">
        <f t="shared" si="1142"/>
      </c>
      <c r="X10588">
        <f t="shared" si="1143"/>
      </c>
      <c r="Y10588">
        <f t="shared" si="1144"/>
      </c>
      <c r="Z10588">
        <f t="shared" si="1145"/>
      </c>
    </row>
    <row r="10589" spans="1:26">
      <c r="A10589" s="107">
        <v>12</v>
      </c>
      <c r="B10589" s="95" t="s">
        <v>291</v>
      </c>
      <c r="C10589" s="101" t="s">
        <v>290</v>
      </c>
      <c r="D10589" s="502"/>
      <c r="E10589" s="5"/>
      <c r="F10589" s="21">
        <v>3</v>
      </c>
      <c r="G10589" s="578">
        <f>+F10589</f>
      </c>
      <c r="H10589" s="16">
        <v>1</v>
      </c>
      <c r="I10589" s="58">
        <f t="shared" si="1146"/>
      </c>
      <c r="W10589">
        <f t="shared" si="1142"/>
      </c>
      <c r="X10589">
        <f t="shared" si="1143"/>
      </c>
      <c r="Y10589">
        <f t="shared" si="1144"/>
      </c>
      <c r="Z10589">
        <f t="shared" si="1145"/>
      </c>
    </row>
    <row r="10590" spans="1:26">
      <c r="A10590" s="107"/>
      <c r="B10590" s="1563" t="s">
        <v>24</v>
      </c>
      <c r="C10590" s="1563"/>
      <c r="D10590" s="5"/>
      <c r="E10590" s="21"/>
      <c r="F10590" s="21"/>
      <c r="G10590" s="6"/>
      <c r="H10590" s="5"/>
      <c r="I10590" s="102"/>
      <c r="W10590">
        <f t="shared" si="1142"/>
      </c>
      <c r="X10590">
        <f t="shared" si="1143"/>
      </c>
      <c r="Y10590">
        <f t="shared" si="1144"/>
      </c>
      <c r="Z10590">
        <f t="shared" si="1145"/>
      </c>
    </row>
    <row r="10591" spans="1:26" ht="15.75">
      <c r="A10591" s="107">
        <v>13</v>
      </c>
      <c r="B10591" s="20" t="s">
        <v>588</v>
      </c>
      <c r="C10591" s="19" t="s">
        <v>589</v>
      </c>
      <c r="D10591" s="21">
        <v>1</v>
      </c>
      <c r="E10591" s="19">
        <v>6</v>
      </c>
      <c r="F10591" s="6">
        <f>+E10591*D10591</f>
      </c>
      <c r="G10591" s="578">
        <f>+E10591*D10591</f>
      </c>
      <c r="H10591" s="19">
        <v>1</v>
      </c>
      <c r="I10591" s="58">
        <f t="shared" si="1146"/>
      </c>
      <c r="W10591">
        <f t="shared" si="1142"/>
      </c>
      <c r="X10591">
        <f t="shared" si="1143"/>
      </c>
      <c r="Y10591">
        <f t="shared" si="1144"/>
      </c>
      <c r="Z10591">
        <f t="shared" si="1145"/>
      </c>
    </row>
    <row r="10592" spans="1:26">
      <c r="A10592" s="107"/>
      <c r="B10592" s="1563" t="s">
        <v>766</v>
      </c>
      <c r="C10592" s="1563"/>
      <c r="D10592" s="5"/>
      <c r="E10592" s="21"/>
      <c r="F10592" s="21"/>
      <c r="G10592" s="6"/>
      <c r="H10592" s="5"/>
      <c r="I10592" s="102"/>
      <c r="W10592">
        <f t="shared" si="1142"/>
      </c>
      <c r="X10592">
        <f t="shared" si="1143"/>
      </c>
      <c r="Y10592">
        <f t="shared" si="1144"/>
      </c>
      <c r="Z10592">
        <f t="shared" si="1145"/>
      </c>
    </row>
    <row r="10593" spans="1:26">
      <c r="A10593" s="107"/>
      <c r="B10593" s="8" t="s">
        <v>1850</v>
      </c>
      <c r="C10593" s="5" t="s">
        <v>1851</v>
      </c>
      <c r="D10593" s="5">
        <v>1</v>
      </c>
      <c r="E10593" s="21"/>
      <c r="F10593" s="21">
        <v>20</v>
      </c>
      <c r="G10593" s="578">
        <f>+F10593</f>
      </c>
      <c r="H10593" s="5">
        <v>1</v>
      </c>
      <c r="I10593" s="58">
        <f t="shared" si="1146"/>
      </c>
      <c r="W10593">
        <f t="shared" si="1142"/>
      </c>
      <c r="X10593">
        <f t="shared" si="1143"/>
      </c>
      <c r="Y10593">
        <f t="shared" si="1144"/>
      </c>
      <c r="Z10593">
        <f t="shared" si="1145"/>
      </c>
    </row>
    <row r="10594" spans="1:26">
      <c r="A10594" s="107"/>
      <c r="B10594" s="8" t="s">
        <v>287</v>
      </c>
      <c r="C10594" s="5" t="s">
        <v>286</v>
      </c>
      <c r="D10594" s="122">
        <v>1</v>
      </c>
      <c r="E10594" s="21"/>
      <c r="F10594" s="21">
        <v>3</v>
      </c>
      <c r="G10594" s="578">
        <f>+F10594</f>
      </c>
      <c r="H10594" s="5">
        <v>1</v>
      </c>
      <c r="I10594" s="58">
        <f t="shared" si="1146"/>
      </c>
      <c r="W10594">
        <f t="shared" si="1142"/>
      </c>
      <c r="X10594">
        <f t="shared" si="1143"/>
      </c>
      <c r="Y10594">
        <f t="shared" si="1144"/>
      </c>
      <c r="Z10594">
        <f t="shared" si="1145"/>
      </c>
    </row>
    <row r="10595" spans="1:26">
      <c r="A10595" s="107"/>
      <c r="B10595" s="8" t="s">
        <v>279</v>
      </c>
      <c r="C10595" s="5" t="s">
        <v>280</v>
      </c>
      <c r="D10595" s="499"/>
      <c r="E10595" s="16"/>
      <c r="F10595" s="21">
        <v>2</v>
      </c>
      <c r="G10595" s="578">
        <f>+F10595</f>
      </c>
      <c r="H10595" s="16">
        <v>1</v>
      </c>
      <c r="I10595" s="58">
        <f t="shared" si="1146"/>
      </c>
      <c r="W10595">
        <f t="shared" si="1142"/>
      </c>
      <c r="X10595">
        <f t="shared" si="1143"/>
      </c>
      <c r="Y10595">
        <f t="shared" si="1144"/>
      </c>
      <c r="Z10595">
        <f t="shared" si="1145"/>
      </c>
    </row>
    <row r="10596" spans="1:26">
      <c r="A10596" s="107"/>
      <c r="B10596" s="15" t="s">
        <v>779</v>
      </c>
      <c r="C10596" s="105"/>
      <c r="D10596" s="366"/>
      <c r="E10596" s="21"/>
      <c r="F10596" s="21">
        <v>5</v>
      </c>
      <c r="G10596" s="578">
        <f>+F10596</f>
      </c>
      <c r="H10596" s="146" t="s">
        <v>780</v>
      </c>
      <c r="I10596" s="102"/>
      <c r="W10596">
        <f t="shared" si="1142"/>
      </c>
      <c r="X10596">
        <f t="shared" si="1143"/>
      </c>
      <c r="Y10596">
        <f t="shared" si="1144"/>
      </c>
      <c r="Z10596">
        <f t="shared" si="1145"/>
      </c>
    </row>
    <row r="10597" spans="1:26">
      <c r="A10597" s="103"/>
      <c r="B10597" s="8" t="s">
        <v>2083</v>
      </c>
      <c r="C10597" s="5"/>
      <c r="D10597" s="403"/>
      <c r="E10597" s="5"/>
      <c r="F10597" s="21">
        <v>3</v>
      </c>
      <c r="G10597" s="6">
        <f>+F10597</f>
      </c>
      <c r="H10597" s="146" t="s">
        <v>780</v>
      </c>
      <c r="I10597" s="102"/>
      <c r="W10597">
        <f t="shared" si="1142"/>
      </c>
      <c r="X10597">
        <f t="shared" si="1143"/>
      </c>
      <c r="Y10597">
        <f t="shared" si="1144"/>
      </c>
      <c r="Z10597">
        <f t="shared" si="1145"/>
      </c>
    </row>
    <row r="10598" spans="1:26">
      <c r="A10598" s="33"/>
      <c r="B10598" s="1586" t="s">
        <v>2537</v>
      </c>
      <c r="C10598" s="1587"/>
      <c r="D10598" s="173"/>
      <c r="E10598" s="69"/>
      <c r="F10598" s="173"/>
      <c r="G10598" s="173"/>
      <c r="H10598" s="247"/>
      <c r="I10598" s="174"/>
      <c r="W10598">
        <f t="shared" si="1142"/>
      </c>
      <c r="X10598">
        <f t="shared" si="1143"/>
      </c>
      <c r="Y10598">
        <f t="shared" si="1144"/>
      </c>
      <c r="Z10598">
        <f t="shared" si="1145"/>
      </c>
    </row>
    <row r="10599" spans="1:26">
      <c r="A10599" s="33"/>
      <c r="B10599" s="1706"/>
      <c r="C10599" s="1707"/>
      <c r="D10599" s="173"/>
      <c r="E10599" s="173"/>
      <c r="F10599" s="173"/>
      <c r="G10599" s="173"/>
      <c r="H10599" s="247"/>
      <c r="I10599" s="174"/>
      <c r="W10599">
        <f t="shared" si="1142"/>
      </c>
      <c r="X10599">
        <f t="shared" si="1143"/>
      </c>
      <c r="Y10599">
        <f t="shared" si="1144"/>
      </c>
      <c r="Z10599">
        <f t="shared" si="1145"/>
      </c>
    </row>
    <row r="10600" spans="1:26">
      <c r="A10600" s="33"/>
      <c r="B10600" s="1588"/>
      <c r="C10600" s="1589"/>
      <c r="D10600" s="173"/>
      <c r="E10600" s="173"/>
      <c r="F10600" s="173"/>
      <c r="G10600" s="173"/>
      <c r="H10600" s="247"/>
      <c r="I10600" s="174"/>
      <c r="W10600">
        <f t="shared" si="1142"/>
      </c>
      <c r="X10600">
        <f t="shared" si="1143"/>
      </c>
      <c r="Y10600">
        <f t="shared" si="1144"/>
      </c>
      <c r="Z10600">
        <f t="shared" si="1145"/>
      </c>
    </row>
    <row r="10601" spans="1:26">
      <c r="A10601" s="33"/>
      <c r="B10601" s="10"/>
      <c r="C10601" s="35"/>
      <c r="D10601" s="173"/>
      <c r="E10601" s="173"/>
      <c r="F10601" s="173"/>
      <c r="G10601" s="173"/>
      <c r="H10601" s="247"/>
      <c r="I10601" s="174"/>
      <c r="W10601">
        <f t="shared" si="1142"/>
      </c>
      <c r="X10601">
        <f t="shared" si="1143"/>
      </c>
      <c r="Y10601">
        <f t="shared" si="1144"/>
      </c>
      <c r="Z10601">
        <f t="shared" si="1145"/>
      </c>
    </row>
    <row r="10602" spans="1:26" ht="15.75" thickBot="1">
      <c r="A10602" s="33"/>
      <c r="B10602" s="11" t="s">
        <v>20</v>
      </c>
      <c r="C10602" s="35"/>
      <c r="D10602" s="35"/>
      <c r="E10602" s="35"/>
      <c r="F10602" s="35"/>
      <c r="G10602" s="35"/>
      <c r="H10602" s="35"/>
      <c r="I10602" s="36"/>
      <c r="W10602">
        <f t="shared" si="1142"/>
      </c>
      <c r="X10602">
        <f t="shared" si="1143"/>
      </c>
      <c r="Y10602">
        <f t="shared" si="1144"/>
      </c>
      <c r="Z10602">
        <f t="shared" si="1145"/>
      </c>
    </row>
    <row r="10603" spans="1:26" ht="15.75" thickBot="1">
      <c r="A10603" s="37"/>
      <c r="B10603" s="38"/>
      <c r="C10603" s="39" t="s">
        <v>21</v>
      </c>
      <c r="D10603" s="40">
        <f>SUM(D10575:D10602)</f>
      </c>
      <c r="E10603" s="41">
        <f>IF(H10603=I10603,"OK","NO")</f>
      </c>
      <c r="F10603" s="40">
        <f>SUM(F10575:F10602)</f>
      </c>
      <c r="G10603" s="40">
        <f>SUM(G10575:G10602)</f>
      </c>
      <c r="H10603" s="42">
        <f>SUMPRODUCT(F10572:F10597,H10572:H10597)</f>
      </c>
      <c r="I10603" s="43">
        <f>SUM(I10575:I10602)</f>
      </c>
      <c r="W10603">
        <f t="shared" si="1142"/>
      </c>
      <c r="X10603">
        <f t="shared" si="1143"/>
      </c>
      <c r="Y10603">
        <f t="shared" si="1144"/>
      </c>
      <c r="Z10603">
        <f t="shared" si="1145"/>
      </c>
    </row>
    <row r="10604" spans="1:26" ht="15.75" thickBot="1">
      <c r="A10604" s="44"/>
      <c r="B10604" s="116"/>
      <c r="C10604" s="45"/>
      <c r="D10604" s="45"/>
      <c r="E10604" s="45"/>
      <c r="F10604" s="45"/>
      <c r="G10604" s="45"/>
      <c r="H10604" s="46"/>
      <c r="I10604" s="47"/>
      <c r="W10604">
        <f t="shared" si="1142"/>
      </c>
      <c r="X10604">
        <f t="shared" si="1143"/>
      </c>
      <c r="Y10604">
        <f t="shared" si="1144"/>
      </c>
      <c r="Z10604">
        <f t="shared" si="1145"/>
      </c>
    </row>
    <row r="10605" spans="1:26">
      <c r="A10605" s="12" t="s">
        <v>23</v>
      </c>
      <c r="B10605" s="12"/>
      <c r="C10605" s="12"/>
      <c r="D10605" s="13"/>
      <c r="E10605" s="14"/>
      <c r="F10605" s="14"/>
      <c r="G10605" s="14"/>
      <c r="H10605" s="2"/>
      <c r="I10605" s="12"/>
      <c r="W10605">
        <f t="shared" si="1142"/>
      </c>
      <c r="X10605">
        <f t="shared" si="1143"/>
      </c>
      <c r="Y10605">
        <f t="shared" si="1144"/>
      </c>
      <c r="Z10605">
        <f t="shared" si="1145"/>
      </c>
    </row>
    <row r="10606" spans="1:26">
      <c r="W10606">
        <f t="shared" si="1142"/>
      </c>
      <c r="X10606">
        <f t="shared" si="1143"/>
      </c>
      <c r="Y10606">
        <f t="shared" si="1144"/>
      </c>
      <c r="Z10606">
        <f t="shared" si="1145"/>
      </c>
    </row>
    <row r="10607" spans="1:26">
      <c r="W10607">
        <f t="shared" si="1142"/>
      </c>
      <c r="X10607">
        <f t="shared" si="1143"/>
      </c>
      <c r="Y10607">
        <f t="shared" si="1144"/>
      </c>
      <c r="Z10607">
        <f t="shared" si="1145"/>
      </c>
    </row>
    <row r="10608" spans="1:26">
      <c r="W10608">
        <f t="shared" si="1142"/>
      </c>
      <c r="X10608">
        <f t="shared" si="1143"/>
      </c>
      <c r="Y10608">
        <f t="shared" si="1144"/>
      </c>
      <c r="Z10608">
        <f t="shared" si="1145"/>
      </c>
    </row>
    <row r="10609" spans="1:26">
      <c r="W10609">
        <f t="shared" si="1142"/>
      </c>
      <c r="X10609">
        <f t="shared" si="1143"/>
      </c>
      <c r="Y10609">
        <f t="shared" si="1144"/>
      </c>
      <c r="Z10609">
        <f t="shared" si="1145"/>
      </c>
    </row>
    <row r="10610" spans="1:26">
      <c r="A10610" s="1562" t="s">
        <v>0</v>
      </c>
      <c r="B10610" s="1562"/>
      <c r="C10610" s="1562"/>
      <c r="D10610" s="1562"/>
      <c r="E10610" s="1562"/>
      <c r="F10610" s="1562"/>
      <c r="G10610" s="1562"/>
      <c r="H10610" s="1562"/>
      <c r="I10610" s="1562"/>
      <c r="W10610">
        <f t="shared" si="1142"/>
      </c>
      <c r="X10610">
        <f t="shared" si="1143"/>
      </c>
      <c r="Y10610">
        <f t="shared" si="1144"/>
      </c>
      <c r="Z10610">
        <f t="shared" si="1145"/>
      </c>
    </row>
    <row r="10611" spans="1:26">
      <c r="W10611">
        <f t="shared" si="1142"/>
      </c>
      <c r="X10611">
        <f t="shared" si="1143"/>
      </c>
      <c r="Y10611">
        <f t="shared" si="1144"/>
      </c>
      <c r="Z10611">
        <f t="shared" si="1145"/>
      </c>
    </row>
    <row r="10612" spans="1:26">
      <c r="W10612">
        <f t="shared" si="1142"/>
      </c>
      <c r="X10612">
        <f t="shared" si="1143"/>
      </c>
      <c r="Y10612">
        <f t="shared" si="1144"/>
      </c>
      <c r="Z10612">
        <f t="shared" si="1145"/>
      </c>
    </row>
    <row r="10613" spans="1:26">
      <c r="A10613" s="1" t="s">
        <v>1</v>
      </c>
      <c r="B10613" s="1"/>
      <c r="G10613" s="489" t="s">
        <v>2</v>
      </c>
      <c r="H10613" s="3" t="s">
        <v>2166</v>
      </c>
      <c r="W10613">
        <f t="shared" si="1142"/>
      </c>
      <c r="X10613">
        <f t="shared" si="1143"/>
      </c>
      <c r="Y10613">
        <f t="shared" si="1144"/>
      </c>
      <c r="Z10613">
        <f t="shared" si="1145"/>
      </c>
    </row>
    <row r="10614" spans="1:26">
      <c r="A10614" s="1" t="inlineStr">
        <is>
          <t>Dealer-166</t>
        </is>
      </c>
      <c r="B10614" s="1"/>
      <c r="F10614" s="4"/>
      <c r="G10614" s="488" t="s">
        <v>1440</v>
      </c>
      <c r="H10614" s="582" t="s">
        <v>2165</v>
      </c>
      <c r="W10614">
        <f t="shared" si="1142"/>
      </c>
      <c r="X10614">
        <f t="shared" si="1143"/>
      </c>
      <c r="Y10614">
        <f t="shared" si="1144"/>
      </c>
      <c r="Z10614">
        <f t="shared" si="1145"/>
      </c>
    </row>
    <row r="10615" spans="1:26">
      <c r="A10615" s="1" t="inlineStr">
        <is>
          <t>Address line (redacted)</t>
        </is>
      </c>
      <c r="B10615" s="1"/>
      <c r="H10615" s="22"/>
      <c r="W10615">
        <f t="shared" si="1142"/>
      </c>
      <c r="X10615">
        <f t="shared" si="1143"/>
      </c>
      <c r="Y10615">
        <f t="shared" si="1144"/>
      </c>
      <c r="Z10615">
        <f t="shared" si="1145"/>
      </c>
    </row>
    <row r="10616" spans="1:26">
      <c r="A10616" s="1" t="inlineStr">
        <is>
          <t>Address line (redacted)</t>
        </is>
      </c>
      <c r="B10616" s="1"/>
      <c r="D10616" s="85"/>
      <c r="E10616" s="85"/>
      <c r="F10616" s="85"/>
      <c r="G10616" s="85"/>
      <c r="H10616" s="85"/>
      <c r="W10616">
        <f t="shared" si="1142"/>
      </c>
      <c r="X10616">
        <f t="shared" si="1143"/>
      </c>
      <c r="Y10616">
        <f t="shared" si="1144"/>
      </c>
      <c r="Z10616">
        <f t="shared" si="1145"/>
      </c>
    </row>
    <row r="10617" spans="1:26">
      <c r="A10617" s="12" t="s">
        <v>299</v>
      </c>
      <c r="B10617" s="86" t="inlineStr">
        <is>
          <t>GSTIN-MASKED</t>
        </is>
      </c>
      <c r="D10617" s="85"/>
      <c r="E10617" s="85"/>
      <c r="F10617" s="85"/>
      <c r="G10617" s="85"/>
      <c r="H10617" s="85"/>
      <c r="W10617">
        <f t="shared" si="1142"/>
      </c>
      <c r="X10617">
        <f t="shared" si="1143"/>
      </c>
      <c r="Y10617">
        <f t="shared" si="1144"/>
      </c>
      <c r="Z10617">
        <f t="shared" si="1145"/>
      </c>
    </row>
    <row r="10618" spans="1:26">
      <c r="D10618" s="85"/>
      <c r="E10618" s="85"/>
      <c r="F10618" s="85"/>
      <c r="G10618" s="85"/>
      <c r="H10618" s="85"/>
      <c r="W10618">
        <f t="shared" si="1142"/>
      </c>
      <c r="X10618">
        <f t="shared" si="1143"/>
      </c>
      <c r="Y10618">
        <f t="shared" si="1144"/>
      </c>
      <c r="Z10618">
        <f t="shared" si="1145"/>
      </c>
    </row>
    <row r="10619" spans="1:26">
      <c r="W10619">
        <f t="shared" si="1142"/>
      </c>
      <c r="X10619">
        <f t="shared" si="1143"/>
      </c>
      <c r="Y10619">
        <f t="shared" si="1144"/>
      </c>
      <c r="Z10619">
        <f t="shared" si="1145"/>
      </c>
    </row>
    <row r="10620" spans="1:26">
      <c r="A10620" s="1" t="s">
        <v>5</v>
      </c>
      <c r="W10620">
        <f t="shared" si="1142"/>
      </c>
      <c r="X10620">
        <f t="shared" si="1143"/>
      </c>
      <c r="Y10620">
        <f t="shared" si="1144"/>
      </c>
      <c r="Z10620">
        <f t="shared" si="1145"/>
      </c>
    </row>
    <row r="10621" spans="1:26">
      <c r="A10621" s="1" t="s">
        <v>6</v>
      </c>
      <c r="W10621">
        <f t="shared" si="1142"/>
      </c>
      <c r="X10621">
        <f t="shared" si="1143"/>
      </c>
      <c r="Y10621">
        <f t="shared" si="1144"/>
      </c>
      <c r="Z10621">
        <f t="shared" si="1145"/>
      </c>
    </row>
    <row r="10622" spans="1:26">
      <c r="A10622" s="1" t="s">
        <v>7</v>
      </c>
      <c r="W10622">
        <f t="shared" si="1142"/>
      </c>
      <c r="X10622">
        <f t="shared" si="1143"/>
      </c>
      <c r="Y10622">
        <f t="shared" si="1144"/>
      </c>
      <c r="Z10622">
        <f t="shared" si="1145"/>
      </c>
    </row>
    <row r="10623" spans="1:26" ht="24">
      <c r="A10623" s="179" t="s">
        <v>8</v>
      </c>
      <c r="B10623" s="180" t="s">
        <v>9</v>
      </c>
      <c r="C10623" s="180" t="s">
        <v>10</v>
      </c>
      <c r="D10623" s="181" t="s">
        <v>11</v>
      </c>
      <c r="E10623" s="181" t="s">
        <v>12</v>
      </c>
      <c r="F10623" s="181" t="s">
        <v>13</v>
      </c>
      <c r="G10623" s="181" t="s">
        <v>14</v>
      </c>
      <c r="H10623" s="179" t="s">
        <v>15</v>
      </c>
      <c r="I10623" s="182" t="s">
        <v>16</v>
      </c>
      <c r="W10623">
        <f t="shared" si="1142"/>
      </c>
      <c r="X10623">
        <f t="shared" si="1143"/>
      </c>
      <c r="Y10623">
        <f t="shared" si="1144"/>
      </c>
      <c r="Z10623">
        <f t="shared" si="1145"/>
      </c>
    </row>
    <row r="10624" spans="1:26">
      <c r="A10624" s="5"/>
      <c r="B10624" s="1564" t="s">
        <v>300</v>
      </c>
      <c r="C10624" s="1565"/>
      <c r="D10624" s="5"/>
      <c r="E10624" s="5"/>
      <c r="F10624" s="21"/>
      <c r="G10624" s="6"/>
      <c r="H10624" s="5"/>
      <c r="I10624" s="183"/>
      <c r="W10624">
        <f t="shared" si="1142"/>
      </c>
      <c r="X10624">
        <f t="shared" si="1143"/>
      </c>
      <c r="Y10624">
        <f t="shared" si="1144"/>
      </c>
      <c r="Z10624">
        <f t="shared" si="1145"/>
      </c>
    </row>
    <row r="10625" spans="1:26">
      <c r="A10625" s="5">
        <v>1</v>
      </c>
      <c r="B10625" s="8" t="s">
        <v>1804</v>
      </c>
      <c r="C10625" s="5" t="s">
        <v>1805</v>
      </c>
      <c r="D10625" s="9">
        <v>1</v>
      </c>
      <c r="E10625" s="5">
        <v>20</v>
      </c>
      <c r="F10625" s="5">
        <f>+E10625*D10625</f>
      </c>
      <c r="G10625" s="6">
        <f>+E10625*D10625</f>
      </c>
      <c r="H10625" s="5">
        <v>1</v>
      </c>
      <c r="I10625" s="183">
        <f>+H10625*G10625</f>
      </c>
      <c r="J10625">
        <v>18</v>
      </c>
      <c r="K10625">
        <f>+H10625-J10625</f>
      </c>
      <c r="L10625">
        <f>+K10625*G10625</f>
      </c>
      <c r="W10625">
        <f t="shared" si="1142"/>
      </c>
      <c r="X10625">
        <f t="shared" si="1143"/>
      </c>
      <c r="Y10625">
        <f t="shared" si="1144"/>
      </c>
      <c r="Z10625">
        <f t="shared" si="1145"/>
      </c>
    </row>
    <row r="10626" spans="1:26" ht="15.75" thickBot="1">
      <c r="A10626" s="5"/>
      <c r="B10626" s="1696" t="s">
        <v>18</v>
      </c>
      <c r="C10626" s="1697"/>
      <c r="D10626" s="5"/>
      <c r="E10626" s="5"/>
      <c r="F10626" s="21"/>
      <c r="G10626" s="6"/>
      <c r="H10626" s="5"/>
      <c r="I10626" s="183"/>
      <c r="W10626">
        <f t="shared" si="1142"/>
      </c>
      <c r="X10626">
        <f t="shared" si="1143"/>
      </c>
      <c r="Y10626">
        <f t="shared" si="1144"/>
      </c>
      <c r="Z10626">
        <f t="shared" si="1145"/>
      </c>
    </row>
    <row r="10627" spans="1:26" s="55" customFormat="1">
      <c r="A10627" s="335">
        <v>2</v>
      </c>
      <c r="B10627" s="598" t="s">
        <v>277</v>
      </c>
      <c r="C10627" s="599" t="s">
        <v>278</v>
      </c>
      <c r="D10627" s="284">
        <v>2</v>
      </c>
      <c r="E10627" s="5">
        <v>4</v>
      </c>
      <c r="F10627" s="5">
        <f>+E10627*D10627</f>
      </c>
      <c r="G10627" s="6">
        <f>+E10627*D10627</f>
      </c>
      <c r="H10627" s="16">
        <v>1</v>
      </c>
      <c r="I10627" s="183">
        <f>+H10627*G10627</f>
      </c>
      <c r="J10627">
        <v>112</v>
      </c>
      <c r="K10627">
        <f>+H10627-J10627</f>
      </c>
      <c r="L10627">
        <f>+K10627*G10627</f>
      </c>
      <c r="W10627">
        <f t="shared" si="1142"/>
      </c>
      <c r="X10627">
        <f t="shared" si="1143"/>
      </c>
      <c r="Y10627">
        <f t="shared" si="1144"/>
      </c>
      <c r="Z10627">
        <f t="shared" si="1145"/>
      </c>
    </row>
    <row r="10628" spans="1:26" s="55" customFormat="1" ht="24.75" thickBot="1">
      <c r="A10628" s="596"/>
      <c r="B10628" s="600" t="s">
        <v>2457</v>
      </c>
      <c r="C10628" s="601"/>
      <c r="D10628" s="321"/>
      <c r="E10628" s="312"/>
      <c r="F10628" s="322"/>
      <c r="G10628" s="322"/>
      <c r="H10628" s="312"/>
      <c r="I10628" s="395"/>
      <c r="J10628">
        <v>112</v>
      </c>
      <c r="K10628">
        <f>+H10628-J10628</f>
      </c>
      <c r="L10628">
        <f>+K10628*G10628</f>
      </c>
      <c r="W10628">
        <f t="shared" ref="W10628:W10691" si="1147">IF(LEFT($H10628&amp;"",5)="2019-",$H10628,W10627)</f>
      </c>
      <c r="X10628">
        <f t="shared" ref="X10628:X10691" si="1148">IF($W10628="",0,IF(COUNTIF($AB$2:$AB$80,$W10628)&gt;0,1,0))</f>
      </c>
      <c r="Y10628">
        <f t="shared" ref="Y10628:Y10691" si="1149">IF($C10628="","",UPPER(TRIM(IFERROR(LEFT($C10628&amp;"",FIND("/",$C10628&amp;"")-1),$C10628&amp;""))))</f>
      </c>
      <c r="Z10628">
        <f t="shared" ref="Z10628:Z10691" si="1150">IFERROR(IF(ISNUMBER($G10628),$G10628,0),0)</f>
      </c>
    </row>
    <row r="10629" spans="1:26">
      <c r="A10629" s="5"/>
      <c r="B10629" s="597"/>
      <c r="C10629" s="53"/>
      <c r="D10629" s="5"/>
      <c r="E10629" s="5"/>
      <c r="F10629" s="21"/>
      <c r="G10629" s="6"/>
      <c r="H10629" s="5"/>
      <c r="I10629" s="183"/>
      <c r="W10629">
        <f t="shared" si="1147"/>
      </c>
      <c r="X10629">
        <f t="shared" si="1148"/>
      </c>
      <c r="Y10629">
        <f t="shared" si="1149"/>
      </c>
      <c r="Z10629">
        <f t="shared" si="1150"/>
      </c>
    </row>
    <row r="10630" spans="1:26">
      <c r="A10630" s="5"/>
      <c r="B10630" s="8"/>
      <c r="C10630" s="5"/>
      <c r="D10630" s="5"/>
      <c r="E10630" s="5"/>
      <c r="F10630" s="21"/>
      <c r="G10630" s="6"/>
      <c r="H10630" s="5"/>
      <c r="I10630" s="183"/>
      <c r="W10630">
        <f t="shared" si="1147"/>
      </c>
      <c r="X10630">
        <f t="shared" si="1148"/>
      </c>
      <c r="Y10630">
        <f t="shared" si="1149"/>
      </c>
      <c r="Z10630">
        <f t="shared" si="1150"/>
      </c>
    </row>
    <row r="10631" spans="1:26">
      <c r="A10631" s="5"/>
      <c r="B10631" s="8"/>
      <c r="C10631" s="5"/>
      <c r="D10631" s="5"/>
      <c r="E10631" s="5"/>
      <c r="F10631" s="21"/>
      <c r="G10631" s="6"/>
      <c r="H10631" s="5"/>
      <c r="I10631" s="183"/>
      <c r="W10631">
        <f t="shared" si="1147"/>
      </c>
      <c r="X10631">
        <f t="shared" si="1148"/>
      </c>
      <c r="Y10631">
        <f t="shared" si="1149"/>
      </c>
      <c r="Z10631">
        <f t="shared" si="1150"/>
      </c>
    </row>
    <row r="10632" spans="1:26">
      <c r="A10632" s="5"/>
      <c r="B10632" s="8"/>
      <c r="C10632" s="5"/>
      <c r="D10632" s="5"/>
      <c r="E10632" s="5"/>
      <c r="F10632" s="21"/>
      <c r="G10632" s="6"/>
      <c r="H10632" s="5"/>
      <c r="I10632" s="183"/>
      <c r="W10632">
        <f t="shared" si="1147"/>
      </c>
      <c r="X10632">
        <f t="shared" si="1148"/>
      </c>
      <c r="Y10632">
        <f t="shared" si="1149"/>
      </c>
      <c r="Z10632">
        <f t="shared" si="1150"/>
      </c>
    </row>
    <row r="10633" spans="1:26">
      <c r="A10633" s="5"/>
      <c r="B10633" s="8"/>
      <c r="C10633" s="5"/>
      <c r="D10633" s="5"/>
      <c r="E10633" s="5"/>
      <c r="F10633" s="21"/>
      <c r="G10633" s="6"/>
      <c r="H10633" s="5"/>
      <c r="I10633" s="183"/>
      <c r="W10633">
        <f t="shared" si="1147"/>
      </c>
      <c r="X10633">
        <f t="shared" si="1148"/>
      </c>
      <c r="Y10633">
        <f t="shared" si="1149"/>
      </c>
      <c r="Z10633">
        <f t="shared" si="1150"/>
      </c>
    </row>
    <row r="10634" spans="1:26">
      <c r="A10634" s="5"/>
      <c r="B10634" s="8"/>
      <c r="C10634" s="5"/>
      <c r="D10634" s="5"/>
      <c r="E10634" s="5"/>
      <c r="F10634" s="21"/>
      <c r="G10634" s="6"/>
      <c r="H10634" s="5"/>
      <c r="I10634" s="183"/>
      <c r="W10634">
        <f t="shared" si="1147"/>
      </c>
      <c r="X10634">
        <f t="shared" si="1148"/>
      </c>
      <c r="Y10634">
        <f t="shared" si="1149"/>
      </c>
      <c r="Z10634">
        <f t="shared" si="1150"/>
      </c>
    </row>
    <row r="10635" spans="1:26" ht="15.75" thickBot="1">
      <c r="A10635" s="5"/>
      <c r="B10635" s="224"/>
      <c r="C10635" s="15"/>
      <c r="D10635" s="23"/>
      <c r="E10635" s="225"/>
      <c r="F10635" s="23"/>
      <c r="G10635" s="24"/>
      <c r="H10635" s="225"/>
      <c r="I10635" s="226"/>
      <c r="W10635">
        <f t="shared" si="1147"/>
      </c>
      <c r="X10635">
        <f t="shared" si="1148"/>
      </c>
      <c r="Y10635">
        <f t="shared" si="1149"/>
      </c>
      <c r="Z10635">
        <f t="shared" si="1150"/>
      </c>
    </row>
    <row r="10636" spans="1:26">
      <c r="A10636" s="227"/>
      <c r="B10636" s="17"/>
      <c r="C10636" s="5"/>
      <c r="D10636" s="59"/>
      <c r="E10636" s="59"/>
      <c r="F10636" s="53"/>
      <c r="G10636" s="78"/>
      <c r="H10636" s="68"/>
      <c r="I10636" s="228">
        <f>SUM(I10624:I10635)</f>
      </c>
      <c r="L10636">
        <f>SUM(L10615:L10635)</f>
      </c>
      <c r="W10636">
        <f t="shared" si="1147"/>
      </c>
      <c r="X10636">
        <f t="shared" si="1148"/>
      </c>
      <c r="Y10636">
        <f t="shared" si="1149"/>
      </c>
      <c r="Z10636">
        <f t="shared" si="1150"/>
      </c>
    </row>
    <row r="10637" spans="1:26">
      <c r="A10637" s="10"/>
      <c r="B10637" s="10"/>
      <c r="C10637" s="69"/>
      <c r="D10637" s="69" t="s">
        <v>520</v>
      </c>
      <c r="E10637" s="69"/>
      <c r="F10637" s="69"/>
      <c r="G10637" s="69"/>
      <c r="H10637" s="112">
        <v>1</v>
      </c>
      <c r="I10637" s="191">
        <f>+L10636*H10637</f>
      </c>
      <c r="W10637">
        <f t="shared" si="1147"/>
      </c>
      <c r="X10637">
        <f t="shared" si="1148"/>
      </c>
      <c r="Y10637">
        <f t="shared" si="1149"/>
      </c>
      <c r="Z10637">
        <f t="shared" si="1150"/>
      </c>
    </row>
    <row r="10638" spans="1:26" ht="15.75" thickBot="1">
      <c r="A10638" s="10"/>
      <c r="B10638" s="11" t="s">
        <v>20</v>
      </c>
      <c r="C10638" s="35"/>
      <c r="D10638" s="35"/>
      <c r="E10638" s="35"/>
      <c r="F10638" s="35"/>
      <c r="G10638" s="35"/>
      <c r="H10638" s="35"/>
      <c r="I10638" s="98"/>
      <c r="W10638">
        <f t="shared" si="1147"/>
      </c>
      <c r="X10638">
        <f t="shared" si="1148"/>
      </c>
      <c r="Y10638">
        <f t="shared" si="1149"/>
      </c>
      <c r="Z10638">
        <f t="shared" si="1150"/>
      </c>
    </row>
    <row r="10639" spans="1:26" ht="15.75" thickBot="1">
      <c r="A10639" s="99"/>
      <c r="B10639" s="38"/>
      <c r="C10639" s="39" t="s">
        <v>21</v>
      </c>
      <c r="D10639" s="40">
        <f>SUM(D10624:D10638)</f>
      </c>
      <c r="E10639" s="41" t="s">
        <v>360</v>
      </c>
      <c r="F10639" s="40">
        <f>SUM(F10624:F10638)</f>
      </c>
      <c r="G10639" s="40">
        <f>SUM(G10624:G10638)</f>
      </c>
      <c r="H10639" s="41">
        <f>+SUMPRODUCT(H10624:H10635,F10624:F10635)</f>
      </c>
      <c r="I10639" s="100">
        <f>+I10636-I10637</f>
      </c>
      <c r="W10639">
        <f t="shared" si="1147"/>
      </c>
      <c r="X10639">
        <f t="shared" si="1148"/>
      </c>
      <c r="Y10639">
        <f t="shared" si="1149"/>
      </c>
      <c r="Z10639">
        <f t="shared" si="1150"/>
      </c>
    </row>
    <row r="10640" spans="1:26">
      <c r="A10640" s="10"/>
      <c r="B10640" s="10"/>
      <c r="C10640" s="91"/>
      <c r="D10640" s="91"/>
      <c r="E10640" s="91"/>
      <c r="F10640" s="91"/>
      <c r="G10640" s="91"/>
      <c r="H10640" s="91"/>
      <c r="I10640" s="91"/>
      <c r="W10640">
        <f t="shared" si="1147"/>
      </c>
      <c r="X10640">
        <f t="shared" si="1148"/>
      </c>
      <c r="Y10640">
        <f t="shared" si="1149"/>
      </c>
      <c r="Z10640">
        <f t="shared" si="1150"/>
      </c>
    </row>
    <row r="10641" spans="1:26">
      <c r="W10641">
        <f t="shared" si="1147"/>
      </c>
      <c r="X10641">
        <f t="shared" si="1148"/>
      </c>
      <c r="Y10641">
        <f t="shared" si="1149"/>
      </c>
      <c r="Z10641">
        <f t="shared" si="1150"/>
      </c>
    </row>
    <row r="10642" spans="1:26">
      <c r="W10642">
        <f t="shared" si="1147"/>
      </c>
      <c r="X10642">
        <f t="shared" si="1148"/>
      </c>
      <c r="Y10642">
        <f t="shared" si="1149"/>
      </c>
      <c r="Z10642">
        <f t="shared" si="1150"/>
      </c>
    </row>
    <row r="10643" spans="1:26">
      <c r="W10643">
        <f t="shared" si="1147"/>
      </c>
      <c r="X10643">
        <f t="shared" si="1148"/>
      </c>
      <c r="Y10643">
        <f t="shared" si="1149"/>
      </c>
      <c r="Z10643">
        <f t="shared" si="1150"/>
      </c>
    </row>
    <row r="10644" spans="1:26">
      <c r="A10644" s="1562" t="s">
        <v>0</v>
      </c>
      <c r="B10644" s="1562"/>
      <c r="C10644" s="1562"/>
      <c r="D10644" s="1562"/>
      <c r="E10644" s="1562"/>
      <c r="F10644" s="1562"/>
      <c r="G10644" s="1562"/>
      <c r="H10644" s="1562"/>
      <c r="I10644" s="1562"/>
      <c r="W10644">
        <f t="shared" si="1147"/>
      </c>
      <c r="X10644">
        <f t="shared" si="1148"/>
      </c>
      <c r="Y10644">
        <f t="shared" si="1149"/>
      </c>
      <c r="Z10644">
        <f t="shared" si="1150"/>
      </c>
    </row>
    <row r="10645" spans="1:26">
      <c r="W10645">
        <f t="shared" si="1147"/>
      </c>
      <c r="X10645">
        <f t="shared" si="1148"/>
      </c>
      <c r="Y10645">
        <f t="shared" si="1149"/>
      </c>
      <c r="Z10645">
        <f t="shared" si="1150"/>
      </c>
    </row>
    <row r="10646" spans="1:26">
      <c r="A10646" s="1" t="s">
        <v>1</v>
      </c>
      <c r="B10646" s="161"/>
      <c r="C10646" s="161"/>
      <c r="D10646" s="161"/>
      <c r="E10646" s="161"/>
      <c r="G10646" s="489" t="s">
        <v>2</v>
      </c>
      <c r="H10646" s="3" t="s">
        <v>2166</v>
      </c>
      <c r="I10646" s="161"/>
      <c r="W10646">
        <f t="shared" si="1147"/>
      </c>
      <c r="X10646">
        <f t="shared" si="1148"/>
      </c>
      <c r="Y10646">
        <f t="shared" si="1149"/>
      </c>
      <c r="Z10646">
        <f t="shared" si="1150"/>
      </c>
    </row>
    <row r="10647" spans="1:26">
      <c r="A10647" s="1" t="inlineStr">
        <is>
          <t>Dealer-007</t>
        </is>
      </c>
      <c r="B10647" s="161"/>
      <c r="C10647" s="161"/>
      <c r="D10647" s="161"/>
      <c r="E10647" s="161"/>
      <c r="F10647" s="4"/>
      <c r="G10647" s="488" t="s">
        <v>1440</v>
      </c>
      <c r="H10647" s="582" t="s">
        <v>2169</v>
      </c>
      <c r="I10647" s="161"/>
      <c r="W10647">
        <f t="shared" si="1147"/>
      </c>
      <c r="X10647">
        <f t="shared" si="1148"/>
      </c>
      <c r="Y10647">
        <f t="shared" si="1149"/>
      </c>
      <c r="Z10647">
        <f t="shared" si="1150"/>
      </c>
    </row>
    <row r="10648" spans="1:26">
      <c r="A10648" s="161" t="inlineStr">
        <is>
          <t>Address line (redacted)</t>
        </is>
      </c>
      <c r="B10648" s="1"/>
      <c r="C10648" s="161"/>
      <c r="D10648" s="161"/>
      <c r="E10648" s="161"/>
      <c r="F10648" s="161"/>
      <c r="G10648" s="161"/>
      <c r="H10648" s="161"/>
      <c r="I10648" s="161"/>
      <c r="W10648">
        <f t="shared" si="1147"/>
      </c>
      <c r="X10648">
        <f t="shared" si="1148"/>
      </c>
      <c r="Y10648">
        <f t="shared" si="1149"/>
      </c>
      <c r="Z10648">
        <f t="shared" si="1150"/>
      </c>
    </row>
    <row r="10649" spans="1:26">
      <c r="A10649" s="1" t="inlineStr">
        <is>
          <t>Address line (redacted)</t>
        </is>
      </c>
      <c r="B10649" s="1"/>
      <c r="C10649" s="1"/>
      <c r="D10649" s="161"/>
      <c r="E10649" s="161"/>
      <c r="F10649" s="161"/>
      <c r="G10649" s="161"/>
      <c r="H10649" s="161"/>
      <c r="I10649" s="161"/>
      <c r="W10649">
        <f t="shared" si="1147"/>
      </c>
      <c r="X10649">
        <f t="shared" si="1148"/>
      </c>
      <c r="Y10649">
        <f t="shared" si="1149"/>
      </c>
      <c r="Z10649">
        <f t="shared" si="1150"/>
      </c>
    </row>
    <row r="10650" spans="1:26">
      <c r="A10650" s="1" t="inlineStr">
        <is>
          <t>Address line (redacted)</t>
        </is>
      </c>
      <c r="B10650" s="1"/>
      <c r="C10650" s="161"/>
      <c r="D10650" s="161"/>
      <c r="E10650" s="161"/>
      <c r="F10650" s="161"/>
      <c r="G10650" s="161"/>
      <c r="H10650" s="161"/>
      <c r="I10650" s="161"/>
      <c r="W10650">
        <f t="shared" si="1147"/>
      </c>
      <c r="X10650">
        <f t="shared" si="1148"/>
      </c>
      <c r="Y10650">
        <f t="shared" si="1149"/>
      </c>
      <c r="Z10650">
        <f t="shared" si="1150"/>
      </c>
    </row>
    <row r="10651" spans="1:26">
      <c r="A10651" s="12" t="s">
        <v>4</v>
      </c>
      <c r="B10651" s="195" t="inlineStr">
        <is>
          <t>GSTIN-MASKED</t>
        </is>
      </c>
      <c r="C10651" s="161"/>
      <c r="D10651" s="196"/>
      <c r="E10651" s="196"/>
      <c r="F10651" s="196"/>
      <c r="G10651" s="196"/>
      <c r="H10651" s="196"/>
      <c r="I10651" s="161"/>
      <c r="W10651">
        <f t="shared" si="1147"/>
      </c>
      <c r="X10651">
        <f t="shared" si="1148"/>
      </c>
      <c r="Y10651">
        <f t="shared" si="1149"/>
      </c>
      <c r="Z10651">
        <f t="shared" si="1150"/>
      </c>
    </row>
    <row r="10652" spans="1:26">
      <c r="B10652" s="1"/>
      <c r="D10652" s="197"/>
      <c r="E10652" s="197"/>
      <c r="F10652" s="197"/>
      <c r="G10652" s="197"/>
      <c r="H10652" s="197"/>
      <c r="W10652">
        <f t="shared" si="1147"/>
      </c>
      <c r="X10652">
        <f t="shared" si="1148"/>
      </c>
      <c r="Y10652">
        <f t="shared" si="1149"/>
      </c>
      <c r="Z10652">
        <f t="shared" si="1150"/>
      </c>
    </row>
    <row r="10653" spans="1:26">
      <c r="A10653" s="1" t="s">
        <v>5</v>
      </c>
      <c r="D10653" s="197"/>
      <c r="E10653" s="197"/>
      <c r="F10653" s="197"/>
      <c r="G10653" s="197"/>
      <c r="H10653" s="197"/>
      <c r="W10653">
        <f t="shared" si="1147"/>
      </c>
      <c r="X10653">
        <f t="shared" si="1148"/>
      </c>
      <c r="Y10653">
        <f t="shared" si="1149"/>
      </c>
      <c r="Z10653">
        <f t="shared" si="1150"/>
      </c>
    </row>
    <row r="10654" spans="1:26">
      <c r="A10654" s="1" t="s">
        <v>6</v>
      </c>
      <c r="D10654" s="197"/>
      <c r="E10654" s="197"/>
      <c r="F10654" s="197"/>
      <c r="G10654" s="197"/>
      <c r="H10654" s="197"/>
      <c r="W10654">
        <f t="shared" si="1147"/>
      </c>
      <c r="X10654">
        <f t="shared" si="1148"/>
      </c>
      <c r="Y10654">
        <f t="shared" si="1149"/>
      </c>
      <c r="Z10654">
        <f t="shared" si="1150"/>
      </c>
    </row>
    <row r="10655" spans="1:26" ht="15.75" thickBot="1">
      <c r="A10655" s="1" t="s">
        <v>7</v>
      </c>
      <c r="W10655">
        <f t="shared" si="1147"/>
      </c>
      <c r="X10655">
        <f t="shared" si="1148"/>
      </c>
      <c r="Y10655">
        <f t="shared" si="1149"/>
      </c>
      <c r="Z10655">
        <f t="shared" si="1150"/>
      </c>
    </row>
    <row r="10656" spans="1:26" ht="24">
      <c r="A10656" s="198" t="s">
        <v>8</v>
      </c>
      <c r="B10656" s="199" t="s">
        <v>9</v>
      </c>
      <c r="C10656" s="199" t="s">
        <v>10</v>
      </c>
      <c r="D10656" s="200" t="s">
        <v>11</v>
      </c>
      <c r="E10656" s="200" t="s">
        <v>12</v>
      </c>
      <c r="F10656" s="200" t="s">
        <v>13</v>
      </c>
      <c r="G10656" s="200" t="s">
        <v>14</v>
      </c>
      <c r="H10656" s="201" t="s">
        <v>15</v>
      </c>
      <c r="I10656" s="202" t="s">
        <v>16</v>
      </c>
      <c r="W10656">
        <f t="shared" si="1147"/>
      </c>
      <c r="X10656">
        <f t="shared" si="1148"/>
      </c>
      <c r="Y10656">
        <f t="shared" si="1149"/>
      </c>
      <c r="Z10656">
        <f t="shared" si="1150"/>
      </c>
    </row>
    <row r="10657" spans="1:26">
      <c r="A10657" s="5"/>
      <c r="B10657" s="1564" t="s">
        <v>17</v>
      </c>
      <c r="C10657" s="1565"/>
      <c r="D10657" s="5"/>
      <c r="E10657" s="5"/>
      <c r="F10657" s="16"/>
      <c r="G10657" s="6"/>
      <c r="H10657" s="9"/>
      <c r="I10657" s="58"/>
      <c r="W10657">
        <f t="shared" si="1147"/>
      </c>
      <c r="X10657">
        <f t="shared" si="1148"/>
      </c>
      <c r="Y10657">
        <f t="shared" si="1149"/>
      </c>
      <c r="Z10657">
        <f t="shared" si="1150"/>
      </c>
    </row>
    <row r="10658" spans="1:26">
      <c r="A10658" s="5">
        <v>1</v>
      </c>
      <c r="B10658" s="8" t="s">
        <v>488</v>
      </c>
      <c r="C10658" s="5" t="s">
        <v>506</v>
      </c>
      <c r="D10658" s="5">
        <v>1</v>
      </c>
      <c r="E10658" s="5">
        <v>5</v>
      </c>
      <c r="F10658" s="16">
        <f>+E10658*D10658</f>
      </c>
      <c r="G10658" s="6">
        <f>+E10658*D10658</f>
      </c>
      <c r="H10658" s="5">
        <v>1</v>
      </c>
      <c r="I10658" s="58">
        <f>+H10658*G10658</f>
      </c>
      <c r="J10658">
        <v>112</v>
      </c>
      <c r="K10658">
        <f>+H10658-J10658</f>
      </c>
      <c r="L10658">
        <f>+K10658*G10658</f>
      </c>
      <c r="W10658">
        <f t="shared" si="1147"/>
      </c>
      <c r="X10658">
        <f t="shared" si="1148"/>
      </c>
      <c r="Y10658">
        <f t="shared" si="1149"/>
      </c>
      <c r="Z10658">
        <f t="shared" si="1150"/>
      </c>
    </row>
    <row r="10659" spans="1:26">
      <c r="A10659" s="5">
        <v>2</v>
      </c>
      <c r="B10659" s="8" t="s">
        <v>748</v>
      </c>
      <c r="C10659" s="5" t="s">
        <v>362</v>
      </c>
      <c r="D10659" s="5">
        <v>4</v>
      </c>
      <c r="E10659" s="5">
        <v>5</v>
      </c>
      <c r="F10659" s="16">
        <f>+E10659*D10659</f>
      </c>
      <c r="G10659" s="6">
        <f>+E10659*D10659</f>
      </c>
      <c r="H10659" s="5">
        <v>1</v>
      </c>
      <c r="I10659" s="58">
        <f>+H10659*G10659</f>
      </c>
      <c r="J10659">
        <v>112</v>
      </c>
      <c r="K10659">
        <f>+H10659-J10659</f>
      </c>
      <c r="L10659">
        <f>+K10659*G10659</f>
      </c>
      <c r="W10659">
        <f t="shared" si="1147"/>
      </c>
      <c r="X10659">
        <f t="shared" si="1148"/>
      </c>
      <c r="Y10659">
        <f t="shared" si="1149"/>
      </c>
      <c r="Z10659">
        <f t="shared" si="1150"/>
      </c>
    </row>
    <row r="10660" spans="1:26">
      <c r="A10660" s="5">
        <v>3</v>
      </c>
      <c r="B10660" s="8" t="s">
        <v>1331</v>
      </c>
      <c r="C10660" s="5" t="s">
        <v>1330</v>
      </c>
      <c r="D10660" s="5">
        <v>1</v>
      </c>
      <c r="E10660" s="5">
        <v>5</v>
      </c>
      <c r="F10660" s="16">
        <f>+E10660*D10660</f>
      </c>
      <c r="G10660" s="6">
        <f>+E10660*D10660</f>
      </c>
      <c r="H10660" s="5">
        <v>1</v>
      </c>
      <c r="I10660" s="58">
        <f>+H10660*G10660</f>
      </c>
      <c r="J10660">
        <v>112</v>
      </c>
      <c r="K10660">
        <f>+H10660-J10660</f>
      </c>
      <c r="L10660">
        <f>+K10660*G10660</f>
      </c>
      <c r="W10660">
        <f t="shared" si="1147"/>
      </c>
      <c r="X10660">
        <f t="shared" si="1148"/>
      </c>
      <c r="Y10660">
        <f t="shared" si="1149"/>
      </c>
      <c r="Z10660">
        <f t="shared" si="1150"/>
      </c>
    </row>
    <row r="10661" spans="1:26">
      <c r="A10661" s="5">
        <v>4</v>
      </c>
      <c r="B10661" s="106" t="s">
        <v>2170</v>
      </c>
      <c r="C10661" s="5"/>
      <c r="D10661" s="5">
        <v>2</v>
      </c>
      <c r="E10661" s="5">
        <v>5</v>
      </c>
      <c r="F10661" s="16">
        <f>+E10661*D10661</f>
      </c>
      <c r="G10661" s="6">
        <f>+E10661*D10661</f>
      </c>
      <c r="H10661" s="5">
        <v>1</v>
      </c>
      <c r="I10661" s="58">
        <f>+H10661*G10661</f>
      </c>
      <c r="J10661">
        <v>112</v>
      </c>
      <c r="K10661">
        <f>+H10661-J10661</f>
      </c>
      <c r="L10661">
        <f>+K10661*G10661</f>
      </c>
      <c r="W10661">
        <f t="shared" si="1147"/>
      </c>
      <c r="X10661">
        <f t="shared" si="1148"/>
      </c>
      <c r="Y10661">
        <f t="shared" si="1149"/>
      </c>
      <c r="Z10661">
        <f t="shared" si="1150"/>
      </c>
    </row>
    <row r="10662" spans="1:26">
      <c r="A10662" s="5"/>
      <c r="B10662" s="1564" t="s">
        <v>18</v>
      </c>
      <c r="C10662" s="1565"/>
      <c r="D10662" s="5"/>
      <c r="E10662" s="5"/>
      <c r="F10662" s="16"/>
      <c r="G10662" s="6"/>
      <c r="H10662" s="16"/>
      <c r="I10662" s="58"/>
      <c r="W10662">
        <f t="shared" si="1147"/>
      </c>
      <c r="X10662">
        <f t="shared" si="1148"/>
      </c>
      <c r="Y10662">
        <f t="shared" si="1149"/>
      </c>
      <c r="Z10662">
        <f t="shared" si="1150"/>
      </c>
    </row>
    <row r="10663" spans="1:26">
      <c r="A10663" s="5">
        <v>5</v>
      </c>
      <c r="B10663" s="128" t="s">
        <v>835</v>
      </c>
      <c r="C10663" s="101" t="s">
        <v>834</v>
      </c>
      <c r="D10663" s="5">
        <v>2</v>
      </c>
      <c r="E10663" s="5">
        <v>4</v>
      </c>
      <c r="F10663" s="16">
        <f>+E10663*D10663</f>
      </c>
      <c r="G10663" s="6">
        <f>+E10663*D10663</f>
      </c>
      <c r="H10663" s="5">
        <v>1</v>
      </c>
      <c r="I10663" s="58">
        <f>+H10663*G10663</f>
      </c>
      <c r="J10663">
        <v>112</v>
      </c>
      <c r="K10663">
        <f>+H10663-J10663</f>
      </c>
      <c r="L10663">
        <f>+K10663*G10663</f>
      </c>
      <c r="W10663">
        <f t="shared" si="1147"/>
      </c>
      <c r="X10663">
        <f t="shared" si="1148"/>
      </c>
      <c r="Y10663">
        <f t="shared" si="1149"/>
      </c>
      <c r="Z10663">
        <f t="shared" si="1150"/>
      </c>
    </row>
    <row r="10664" spans="1:26">
      <c r="A10664" s="5">
        <v>6</v>
      </c>
      <c r="B10664" s="128" t="s">
        <v>1004</v>
      </c>
      <c r="C10664" s="9" t="s">
        <v>1003</v>
      </c>
      <c r="D10664" s="5">
        <v>2</v>
      </c>
      <c r="E10664" s="5">
        <v>4</v>
      </c>
      <c r="F10664" s="16">
        <f>+E10664*D10664</f>
      </c>
      <c r="G10664" s="6">
        <f>+E10664*D10664</f>
      </c>
      <c r="H10664" s="16">
        <v>1</v>
      </c>
      <c r="I10664" s="58">
        <f>+H10664*G10664</f>
      </c>
      <c r="J10664">
        <v>112</v>
      </c>
      <c r="K10664">
        <f>+H10664-J10664</f>
      </c>
      <c r="L10664">
        <f>+K10664*G10664</f>
      </c>
      <c r="W10664">
        <f t="shared" si="1147"/>
      </c>
      <c r="X10664">
        <f t="shared" si="1148"/>
      </c>
      <c r="Y10664">
        <f t="shared" si="1149"/>
      </c>
      <c r="Z10664">
        <f t="shared" si="1150"/>
      </c>
    </row>
    <row r="10665" spans="1:26">
      <c r="A10665" s="5">
        <v>7</v>
      </c>
      <c r="B10665" s="95" t="s">
        <v>310</v>
      </c>
      <c r="C10665" s="5" t="s">
        <v>311</v>
      </c>
      <c r="D10665" s="5">
        <v>3</v>
      </c>
      <c r="E10665" s="5">
        <v>4</v>
      </c>
      <c r="F10665" s="16">
        <f>+E10665*D10665</f>
      </c>
      <c r="G10665" s="6">
        <f>+E10665*D10665</f>
      </c>
      <c r="H10665" s="16">
        <v>1</v>
      </c>
      <c r="I10665" s="58">
        <f>+H10665*G10665</f>
      </c>
      <c r="J10665">
        <v>112</v>
      </c>
      <c r="K10665">
        <f>+H10665-J10665</f>
      </c>
      <c r="L10665">
        <f>+K10665*G10665</f>
      </c>
      <c r="W10665">
        <f t="shared" si="1147"/>
      </c>
      <c r="X10665">
        <f t="shared" si="1148"/>
      </c>
      <c r="Y10665">
        <f t="shared" si="1149"/>
      </c>
      <c r="Z10665">
        <f t="shared" si="1150"/>
      </c>
    </row>
    <row r="10666" spans="1:26">
      <c r="A10666" s="5">
        <v>8</v>
      </c>
      <c r="B10666" s="8" t="s">
        <v>279</v>
      </c>
      <c r="C10666" s="5" t="s">
        <v>280</v>
      </c>
      <c r="D10666" s="5">
        <v>3</v>
      </c>
      <c r="E10666" s="16">
        <v>4</v>
      </c>
      <c r="F10666" s="16">
        <f>+E10666*D10666</f>
      </c>
      <c r="G10666" s="6">
        <f>+E10666*D10666</f>
      </c>
      <c r="H10666" s="16">
        <v>1</v>
      </c>
      <c r="I10666" s="58">
        <f>+H10666*G10666</f>
      </c>
      <c r="J10666">
        <v>112</v>
      </c>
      <c r="K10666">
        <f>+H10666-J10666</f>
      </c>
      <c r="L10666">
        <f>+K10666*G10666</f>
      </c>
      <c r="W10666">
        <f t="shared" si="1147"/>
      </c>
      <c r="X10666">
        <f t="shared" si="1148"/>
      </c>
      <c r="Y10666">
        <f t="shared" si="1149"/>
      </c>
      <c r="Z10666">
        <f t="shared" si="1150"/>
      </c>
    </row>
    <row r="10667" spans="1:26">
      <c r="A10667" s="5"/>
      <c r="B10667" s="8"/>
      <c r="C10667" s="5"/>
      <c r="D10667" s="5"/>
      <c r="E10667" s="16"/>
      <c r="F10667" s="16"/>
      <c r="G10667" s="6"/>
      <c r="H10667" s="16"/>
      <c r="I10667" s="58"/>
      <c r="W10667">
        <f t="shared" si="1147"/>
      </c>
      <c r="X10667">
        <f t="shared" si="1148"/>
      </c>
      <c r="Y10667">
        <f t="shared" si="1149"/>
      </c>
      <c r="Z10667">
        <f t="shared" si="1150"/>
      </c>
    </row>
    <row r="10668" spans="1:26" ht="24">
      <c r="A10668" s="5">
        <v>34</v>
      </c>
      <c r="B10668" s="17" t="s">
        <v>1209</v>
      </c>
      <c r="C10668" s="88" t="s">
        <v>303</v>
      </c>
      <c r="D10668" s="5">
        <v>1</v>
      </c>
      <c r="E10668" s="5">
        <v>20</v>
      </c>
      <c r="F10668" s="16">
        <f>+E10668*D10668</f>
      </c>
      <c r="G10668" s="6">
        <f>+E10668*D10668</f>
      </c>
      <c r="H10668" s="5">
        <v>1</v>
      </c>
      <c r="I10668" s="58">
        <f>+H10668*G10668</f>
      </c>
      <c r="J10668">
        <f>50*18%</f>
      </c>
      <c r="K10668">
        <f>+H10668-J10668</f>
      </c>
      <c r="L10668">
        <f>+K10668*G10668</f>
      </c>
      <c r="W10668">
        <f t="shared" si="1147"/>
      </c>
      <c r="X10668">
        <f t="shared" si="1148"/>
      </c>
      <c r="Y10668">
        <f t="shared" si="1149"/>
      </c>
      <c r="Z10668">
        <f t="shared" si="1150"/>
      </c>
    </row>
    <row r="10669" spans="1:26">
      <c r="A10669" s="147"/>
      <c r="B10669" s="224"/>
      <c r="C10669" s="542"/>
      <c r="D10669" s="316"/>
      <c r="E10669" s="316"/>
      <c r="F10669" s="209"/>
      <c r="G10669" s="210"/>
      <c r="H10669" s="316"/>
      <c r="I10669" s="544"/>
      <c r="W10669">
        <f t="shared" si="1147"/>
      </c>
      <c r="X10669">
        <f t="shared" si="1148"/>
      </c>
      <c r="Y10669">
        <f t="shared" si="1149"/>
      </c>
      <c r="Z10669">
        <f t="shared" si="1150"/>
      </c>
    </row>
    <row r="10670" spans="1:26" ht="48">
      <c r="A10670" s="5">
        <v>14</v>
      </c>
      <c r="B10670" s="15" t="s">
        <v>542</v>
      </c>
      <c r="C10670" s="105" t="s">
        <v>543</v>
      </c>
      <c r="D10670" s="5">
        <v>1</v>
      </c>
      <c r="E10670" s="5">
        <v>50</v>
      </c>
      <c r="F10670" s="16">
        <v>50</v>
      </c>
      <c r="G10670" s="6">
        <f>+F10670</f>
      </c>
      <c r="H10670" s="5">
        <v>1</v>
      </c>
      <c r="I10670" s="58">
        <f>+H10670*G10670</f>
      </c>
      <c r="J10670">
        <v>9</v>
      </c>
      <c r="K10670">
        <f>+H10670-J10670</f>
      </c>
      <c r="L10670">
        <f>+K10670*G10670</f>
      </c>
      <c r="W10670">
        <f t="shared" si="1147"/>
      </c>
      <c r="X10670">
        <f t="shared" si="1148"/>
      </c>
      <c r="Y10670">
        <f t="shared" si="1149"/>
      </c>
      <c r="Z10670">
        <f t="shared" si="1150"/>
      </c>
    </row>
    <row r="10671" spans="1:26">
      <c r="A10671" s="147"/>
      <c r="B10671" s="1564" t="s">
        <v>300</v>
      </c>
      <c r="C10671" s="1565"/>
      <c r="D10671" s="316"/>
      <c r="E10671" s="316"/>
      <c r="F10671" s="209"/>
      <c r="G10671" s="210"/>
      <c r="H10671" s="543"/>
      <c r="I10671" s="544"/>
      <c r="W10671">
        <f t="shared" si="1147"/>
      </c>
      <c r="X10671">
        <f t="shared" si="1148"/>
      </c>
      <c r="Y10671">
        <f t="shared" si="1149"/>
      </c>
      <c r="Z10671">
        <f t="shared" si="1150"/>
      </c>
    </row>
    <row r="10672" spans="1:26">
      <c r="A10672" s="5"/>
      <c r="B10672" s="17" t="s">
        <v>434</v>
      </c>
      <c r="C10672" s="88" t="s">
        <v>303</v>
      </c>
      <c r="D10672" s="5">
        <v>1</v>
      </c>
      <c r="E10672" s="5">
        <v>2</v>
      </c>
      <c r="F10672" s="16">
        <f t="shared" ref="F10672:F10677" si="1151">+E10672*D10672</f>
      </c>
      <c r="G10672" s="6">
        <f t="shared" ref="G10672:G10677" si="1152">+E10672*D10672</f>
      </c>
      <c r="H10672" s="5">
        <v>1</v>
      </c>
      <c r="I10672" s="58">
        <f t="shared" ref="I10672:I10677" si="1153">+H10672*G10672</f>
      </c>
      <c r="J10672">
        <f>1350*18%</f>
      </c>
      <c r="K10672">
        <f t="shared" ref="K10672:K10677" si="1154">+H10672-J10672</f>
      </c>
      <c r="L10672">
        <f t="shared" ref="L10672:L10677" si="1155">+K10672*G10672</f>
      </c>
      <c r="W10672">
        <f t="shared" si="1147"/>
      </c>
      <c r="X10672">
        <f t="shared" si="1148"/>
      </c>
      <c r="Y10672">
        <f t="shared" si="1149"/>
      </c>
      <c r="Z10672">
        <f t="shared" si="1150"/>
      </c>
    </row>
    <row r="10673" spans="1:26" ht="24">
      <c r="A10673" s="5"/>
      <c r="B10673" s="17" t="s">
        <v>632</v>
      </c>
      <c r="C10673" s="272" t="s">
        <v>633</v>
      </c>
      <c r="D10673" s="5">
        <v>2</v>
      </c>
      <c r="E10673" s="5">
        <v>2</v>
      </c>
      <c r="F10673" s="16">
        <f t="shared" si="1151"/>
      </c>
      <c r="G10673" s="6">
        <f t="shared" si="1152"/>
      </c>
      <c r="H10673" s="5">
        <v>1</v>
      </c>
      <c r="I10673" s="58">
        <f t="shared" si="1153"/>
      </c>
      <c r="J10673">
        <f>1350*18%</f>
      </c>
      <c r="K10673">
        <f t="shared" si="1154"/>
      </c>
      <c r="L10673">
        <f t="shared" si="1155"/>
      </c>
      <c r="W10673">
        <f t="shared" si="1147"/>
      </c>
      <c r="X10673">
        <f t="shared" si="1148"/>
      </c>
      <c r="Y10673">
        <f t="shared" si="1149"/>
      </c>
      <c r="Z10673">
        <f t="shared" si="1150"/>
      </c>
    </row>
    <row r="10674" spans="1:26" ht="24">
      <c r="A10674" s="5"/>
      <c r="B10674" s="95" t="s">
        <v>322</v>
      </c>
      <c r="C10674" s="101" t="s">
        <v>323</v>
      </c>
      <c r="D10674" s="5">
        <v>1</v>
      </c>
      <c r="E10674" s="16">
        <v>4</v>
      </c>
      <c r="F10674" s="16">
        <f t="shared" si="1151"/>
      </c>
      <c r="G10674" s="6">
        <f t="shared" si="1152"/>
      </c>
      <c r="H10674" s="5">
        <v>1</v>
      </c>
      <c r="I10674" s="58">
        <f t="shared" si="1153"/>
      </c>
      <c r="J10674">
        <v>112</v>
      </c>
      <c r="K10674">
        <f t="shared" si="1154"/>
      </c>
      <c r="L10674">
        <f t="shared" si="1155"/>
      </c>
      <c r="W10674">
        <f t="shared" si="1147"/>
      </c>
      <c r="X10674">
        <f t="shared" si="1148"/>
      </c>
      <c r="Y10674">
        <f t="shared" si="1149"/>
      </c>
      <c r="Z10674">
        <f t="shared" si="1150"/>
      </c>
    </row>
    <row r="10675" spans="1:26">
      <c r="A10675" s="5"/>
      <c r="B10675" s="8" t="s">
        <v>1619</v>
      </c>
      <c r="C10675" s="9" t="s">
        <v>816</v>
      </c>
      <c r="D10675" s="5">
        <v>1</v>
      </c>
      <c r="E10675" s="16">
        <v>4</v>
      </c>
      <c r="F10675" s="16">
        <f t="shared" si="1151"/>
      </c>
      <c r="G10675" s="6">
        <f t="shared" si="1152"/>
      </c>
      <c r="H10675" s="16">
        <v>1</v>
      </c>
      <c r="I10675" s="58">
        <f t="shared" si="1153"/>
      </c>
      <c r="J10675">
        <v>112</v>
      </c>
      <c r="K10675">
        <f t="shared" si="1154"/>
      </c>
      <c r="L10675">
        <f t="shared" si="1155"/>
      </c>
      <c r="W10675">
        <f t="shared" si="1147"/>
      </c>
      <c r="X10675">
        <f t="shared" si="1148"/>
      </c>
      <c r="Y10675">
        <f t="shared" si="1149"/>
      </c>
      <c r="Z10675">
        <f t="shared" si="1150"/>
      </c>
    </row>
    <row r="10676" spans="1:26">
      <c r="A10676" s="5"/>
      <c r="B10676" s="8" t="s">
        <v>330</v>
      </c>
      <c r="C10676" s="5" t="s">
        <v>331</v>
      </c>
      <c r="D10676" s="5">
        <v>1</v>
      </c>
      <c r="E10676" s="16">
        <v>4</v>
      </c>
      <c r="F10676" s="16">
        <f t="shared" si="1151"/>
      </c>
      <c r="G10676" s="6">
        <f t="shared" si="1152"/>
      </c>
      <c r="H10676" s="16">
        <v>1</v>
      </c>
      <c r="I10676" s="58">
        <f t="shared" si="1153"/>
      </c>
      <c r="J10676">
        <v>112</v>
      </c>
      <c r="K10676">
        <f t="shared" si="1154"/>
      </c>
      <c r="L10676">
        <f t="shared" si="1155"/>
      </c>
      <c r="W10676">
        <f t="shared" si="1147"/>
      </c>
      <c r="X10676">
        <f t="shared" si="1148"/>
      </c>
      <c r="Y10676">
        <f t="shared" si="1149"/>
      </c>
      <c r="Z10676">
        <f t="shared" si="1150"/>
      </c>
    </row>
    <row r="10677" spans="1:26">
      <c r="A10677" s="5"/>
      <c r="B10677" s="8" t="s">
        <v>467</v>
      </c>
      <c r="C10677" s="5" t="s">
        <v>466</v>
      </c>
      <c r="D10677" s="5">
        <v>1</v>
      </c>
      <c r="E10677" s="5">
        <v>4</v>
      </c>
      <c r="F10677" s="16">
        <f t="shared" si="1151"/>
      </c>
      <c r="G10677" s="6">
        <f t="shared" si="1152"/>
      </c>
      <c r="H10677" s="16">
        <v>1</v>
      </c>
      <c r="I10677" s="58">
        <f t="shared" si="1153"/>
      </c>
      <c r="J10677">
        <v>112</v>
      </c>
      <c r="K10677">
        <f t="shared" si="1154"/>
      </c>
      <c r="L10677">
        <f t="shared" si="1155"/>
      </c>
      <c r="W10677">
        <f t="shared" si="1147"/>
      </c>
      <c r="X10677">
        <f t="shared" si="1148"/>
      </c>
      <c r="Y10677">
        <f t="shared" si="1149"/>
      </c>
      <c r="Z10677">
        <f t="shared" si="1150"/>
      </c>
    </row>
    <row r="10678" spans="1:26">
      <c r="A10678" s="147"/>
      <c r="B10678" s="224"/>
      <c r="C10678" s="542"/>
      <c r="D10678" s="316"/>
      <c r="E10678" s="316"/>
      <c r="F10678" s="209"/>
      <c r="G10678" s="210"/>
      <c r="H10678" s="543"/>
      <c r="I10678" s="544"/>
      <c r="W10678">
        <f t="shared" si="1147"/>
      </c>
      <c r="X10678">
        <f t="shared" si="1148"/>
      </c>
      <c r="Y10678">
        <f t="shared" si="1149"/>
      </c>
      <c r="Z10678">
        <f t="shared" si="1150"/>
      </c>
    </row>
    <row r="10679" spans="1:26">
      <c r="A10679" s="147"/>
      <c r="B10679" s="224"/>
      <c r="C10679" s="542"/>
      <c r="D10679" s="316"/>
      <c r="E10679" s="316"/>
      <c r="F10679" s="209"/>
      <c r="G10679" s="210"/>
      <c r="H10679" s="543"/>
      <c r="I10679" s="544"/>
      <c r="W10679">
        <f t="shared" si="1147"/>
      </c>
      <c r="X10679">
        <f t="shared" si="1148"/>
      </c>
      <c r="Y10679">
        <f t="shared" si="1149"/>
      </c>
      <c r="Z10679">
        <f t="shared" si="1150"/>
      </c>
    </row>
    <row r="10680" spans="1:26" ht="21.75" thickBot="1">
      <c r="A10680" s="33"/>
      <c r="B10680" s="212"/>
      <c r="C10680" s="213"/>
      <c r="D10680" s="214"/>
      <c r="E10680" s="214"/>
      <c r="F10680" s="214"/>
      <c r="G10680" s="214"/>
      <c r="H10680" s="214"/>
      <c r="I10680" s="215"/>
      <c r="W10680">
        <f t="shared" si="1147"/>
      </c>
      <c r="X10680">
        <f t="shared" si="1148"/>
      </c>
      <c r="Y10680">
        <f t="shared" si="1149"/>
      </c>
      <c r="Z10680">
        <f t="shared" si="1150"/>
      </c>
    </row>
    <row r="10681" spans="1:26" ht="21">
      <c r="A10681" s="33"/>
      <c r="B10681" s="216"/>
      <c r="C10681" s="217"/>
      <c r="D10681" s="218"/>
      <c r="E10681" s="218"/>
      <c r="F10681" s="218"/>
      <c r="G10681" s="219" t="s">
        <v>19</v>
      </c>
      <c r="H10681" s="218"/>
      <c r="I10681" s="220">
        <f>SUM(I10657:I10680)</f>
      </c>
      <c r="L10681">
        <f>SUM(L10657:L10680)</f>
      </c>
      <c r="W10681">
        <f t="shared" si="1147"/>
      </c>
      <c r="X10681">
        <f t="shared" si="1148"/>
      </c>
      <c r="Y10681">
        <f t="shared" si="1149"/>
      </c>
      <c r="Z10681">
        <f t="shared" si="1150"/>
      </c>
    </row>
    <row r="10682" spans="1:26" ht="21">
      <c r="A10682" s="33"/>
      <c r="B10682" s="216"/>
      <c r="C10682" s="69"/>
      <c r="D10682" s="91"/>
      <c r="E10682" s="91"/>
      <c r="F10682" s="91"/>
      <c r="G10682" s="92"/>
      <c r="H10682" s="91"/>
      <c r="I10682" s="155"/>
      <c r="W10682">
        <f t="shared" si="1147"/>
      </c>
      <c r="X10682">
        <f t="shared" si="1148"/>
      </c>
      <c r="Y10682">
        <f t="shared" si="1149"/>
      </c>
      <c r="Z10682">
        <f t="shared" si="1150"/>
      </c>
    </row>
    <row r="10683" spans="1:26">
      <c r="A10683" s="221"/>
      <c r="B10683" s="222"/>
      <c r="C10683" s="154" t="s">
        <v>408</v>
      </c>
      <c r="D10683" s="154"/>
      <c r="E10683" s="154"/>
      <c r="F10683" s="154"/>
      <c r="G10683" s="154"/>
      <c r="H10683" s="223">
        <v>1</v>
      </c>
      <c r="I10683" s="155">
        <f>+L10681*H10683</f>
      </c>
      <c r="W10683">
        <f t="shared" si="1147"/>
      </c>
      <c r="X10683">
        <f t="shared" si="1148"/>
      </c>
      <c r="Y10683">
        <f t="shared" si="1149"/>
      </c>
      <c r="Z10683">
        <f t="shared" si="1150"/>
      </c>
    </row>
    <row r="10684" spans="1:26">
      <c r="A10684" s="33"/>
      <c r="B10684" s="10"/>
      <c r="C10684" s="10"/>
      <c r="D10684" s="10"/>
      <c r="E10684" s="10"/>
      <c r="F10684" s="10"/>
      <c r="G10684" s="10"/>
      <c r="H10684" s="10"/>
      <c r="I10684" s="140"/>
      <c r="W10684">
        <f t="shared" si="1147"/>
      </c>
      <c r="X10684">
        <f t="shared" si="1148"/>
      </c>
      <c r="Y10684">
        <f t="shared" si="1149"/>
      </c>
      <c r="Z10684">
        <f t="shared" si="1150"/>
      </c>
    </row>
    <row r="10685" spans="1:26" ht="15.75" thickBot="1">
      <c r="A10685" s="33"/>
      <c r="B10685" s="11" t="s">
        <v>20</v>
      </c>
      <c r="C10685" s="35"/>
      <c r="D10685" s="35"/>
      <c r="E10685" s="35"/>
      <c r="F10685" s="35"/>
      <c r="G10685" s="35"/>
      <c r="H10685" s="35"/>
      <c r="I10685" s="36"/>
      <c r="W10685">
        <f t="shared" si="1147"/>
      </c>
      <c r="X10685">
        <f t="shared" si="1148"/>
      </c>
      <c r="Y10685">
        <f t="shared" si="1149"/>
      </c>
      <c r="Z10685">
        <f t="shared" si="1150"/>
      </c>
    </row>
    <row r="10686" spans="1:26" ht="15.75" thickBot="1">
      <c r="A10686" s="37"/>
      <c r="B10686" s="11" t="s">
        <v>409</v>
      </c>
      <c r="C10686" s="39" t="s">
        <v>21</v>
      </c>
      <c r="D10686" s="40">
        <f>SUM(D10657:D10685)</f>
      </c>
      <c r="E10686" s="41">
        <f>IF(H10686=I10686,"OK","NO")</f>
      </c>
      <c r="F10686" s="40">
        <f>SUM(F10657:F10685)</f>
      </c>
      <c r="G10686" s="40">
        <f>SUM(G10657:G10685)</f>
      </c>
      <c r="H10686" s="41">
        <f>SUMPRODUCT(F10657:F10680,H10657:H10680)</f>
      </c>
      <c r="I10686" s="43">
        <f>SUMPRODUCT(I10681-I10682-I10683)</f>
      </c>
      <c r="W10686">
        <f t="shared" si="1147"/>
      </c>
      <c r="X10686">
        <f t="shared" si="1148"/>
      </c>
      <c r="Y10686">
        <f t="shared" si="1149"/>
      </c>
      <c r="Z10686">
        <f t="shared" si="1150"/>
      </c>
    </row>
    <row r="10687" spans="1:26" ht="15.75" thickBot="1">
      <c r="A10687" s="44"/>
      <c r="B10687" s="116"/>
      <c r="C10687" s="45"/>
      <c r="D10687" s="45"/>
      <c r="E10687" s="45"/>
      <c r="F10687" s="45"/>
      <c r="G10687" s="45"/>
      <c r="H10687" s="45"/>
      <c r="I10687" s="47"/>
      <c r="W10687">
        <f t="shared" si="1147"/>
      </c>
      <c r="X10687">
        <f t="shared" si="1148"/>
      </c>
      <c r="Y10687">
        <f t="shared" si="1149"/>
      </c>
      <c r="Z10687">
        <f t="shared" si="1150"/>
      </c>
    </row>
    <row r="10688" spans="1:26">
      <c r="A10688" s="12" t="s">
        <v>315</v>
      </c>
      <c r="B10688" s="12"/>
      <c r="C10688" s="12"/>
      <c r="D10688" s="13"/>
      <c r="E10688" s="14"/>
      <c r="F10688" s="14"/>
      <c r="G10688" s="14"/>
      <c r="H10688" s="2"/>
      <c r="I10688" s="12"/>
      <c r="W10688">
        <f t="shared" si="1147"/>
      </c>
      <c r="X10688">
        <f t="shared" si="1148"/>
      </c>
      <c r="Y10688">
        <f t="shared" si="1149"/>
      </c>
      <c r="Z10688">
        <f t="shared" si="1150"/>
      </c>
    </row>
    <row r="10689" spans="1:26">
      <c r="W10689">
        <f t="shared" si="1147"/>
      </c>
      <c r="X10689">
        <f t="shared" si="1148"/>
      </c>
      <c r="Y10689">
        <f t="shared" si="1149"/>
      </c>
      <c r="Z10689">
        <f t="shared" si="1150"/>
      </c>
    </row>
    <row r="10690" spans="1:26">
      <c r="W10690">
        <f t="shared" si="1147"/>
      </c>
      <c r="X10690">
        <f t="shared" si="1148"/>
      </c>
      <c r="Y10690">
        <f t="shared" si="1149"/>
      </c>
      <c r="Z10690">
        <f t="shared" si="1150"/>
      </c>
    </row>
    <row r="10691" spans="1:26">
      <c r="W10691">
        <f t="shared" si="1147"/>
      </c>
      <c r="X10691">
        <f t="shared" si="1148"/>
      </c>
      <c r="Y10691">
        <f t="shared" si="1149"/>
      </c>
      <c r="Z10691">
        <f t="shared" si="1150"/>
      </c>
    </row>
    <row r="10692" spans="1:26">
      <c r="W10692">
        <f t="shared" ref="W10692:W10755" si="1156">IF(LEFT($H10692&amp;"",5)="2019-",$H10692,W10691)</f>
      </c>
      <c r="X10692">
        <f t="shared" ref="X10692:X10755" si="1157">IF($W10692="",0,IF(COUNTIF($AB$2:$AB$80,$W10692)&gt;0,1,0))</f>
      </c>
      <c r="Y10692">
        <f t="shared" ref="Y10692:Y10755" si="1158">IF($C10692="","",UPPER(TRIM(IFERROR(LEFT($C10692&amp;"",FIND("/",$C10692&amp;"")-1),$C10692&amp;""))))</f>
      </c>
      <c r="Z10692">
        <f t="shared" ref="Z10692:Z10755" si="1159">IFERROR(IF(ISNUMBER($G10692),$G10692,0),0)</f>
      </c>
    </row>
    <row r="10693" spans="1:26">
      <c r="A10693" s="1562" t="s">
        <v>0</v>
      </c>
      <c r="B10693" s="1562"/>
      <c r="C10693" s="1562"/>
      <c r="D10693" s="1562"/>
      <c r="E10693" s="1562"/>
      <c r="F10693" s="1562"/>
      <c r="G10693" s="1562"/>
      <c r="H10693" s="1562"/>
      <c r="I10693" s="1562"/>
      <c r="W10693">
        <f t="shared" si="1156"/>
      </c>
      <c r="X10693">
        <f t="shared" si="1157"/>
      </c>
      <c r="Y10693">
        <f t="shared" si="1158"/>
      </c>
      <c r="Z10693">
        <f t="shared" si="1159"/>
      </c>
    </row>
    <row r="10694" spans="1:26">
      <c r="W10694">
        <f t="shared" si="1156"/>
      </c>
      <c r="X10694">
        <f t="shared" si="1157"/>
      </c>
      <c r="Y10694">
        <f t="shared" si="1158"/>
      </c>
      <c r="Z10694">
        <f t="shared" si="1159"/>
      </c>
    </row>
    <row r="10695" spans="1:26">
      <c r="A10695" s="1" t="s">
        <v>1</v>
      </c>
      <c r="B10695" s="124"/>
      <c r="C10695" s="124"/>
      <c r="D10695" s="124"/>
      <c r="E10695" s="124"/>
      <c r="G10695" s="2" t="s">
        <v>2</v>
      </c>
      <c r="H10695" s="3" t="s">
        <v>2166</v>
      </c>
      <c r="I10695" s="124"/>
      <c r="W10695">
        <f t="shared" si="1156"/>
      </c>
      <c r="X10695">
        <f t="shared" si="1157"/>
      </c>
      <c r="Y10695">
        <f t="shared" si="1158"/>
      </c>
      <c r="Z10695">
        <f t="shared" si="1159"/>
      </c>
    </row>
    <row r="10696" spans="1:26">
      <c r="A10696" s="178" t="inlineStr">
        <is>
          <t>Dealer-172</t>
        </is>
      </c>
      <c r="F10696" s="4" t="s">
        <v>3</v>
      </c>
      <c r="G10696" s="2"/>
      <c r="H10696" s="1" t="s">
        <v>2178</v>
      </c>
      <c r="W10696">
        <f t="shared" si="1156"/>
      </c>
      <c r="X10696">
        <f t="shared" si="1157"/>
      </c>
      <c r="Y10696">
        <f t="shared" si="1158"/>
      </c>
      <c r="Z10696">
        <f t="shared" si="1159"/>
      </c>
    </row>
    <row r="10697" spans="1:26">
      <c r="A10697" s="178" t="inlineStr">
        <is>
          <t>Address line (redacted)</t>
        </is>
      </c>
      <c r="B10697" s="1"/>
      <c r="W10697">
        <f t="shared" si="1156"/>
      </c>
      <c r="X10697">
        <f t="shared" si="1157"/>
      </c>
      <c r="Y10697">
        <f t="shared" si="1158"/>
      </c>
      <c r="Z10697">
        <f t="shared" si="1159"/>
      </c>
    </row>
    <row r="10698" spans="1:26">
      <c r="A10698" s="1"/>
      <c r="B10698" s="1"/>
      <c r="W10698">
        <f t="shared" si="1156"/>
      </c>
      <c r="X10698">
        <f t="shared" si="1157"/>
      </c>
      <c r="Y10698">
        <f t="shared" si="1158"/>
      </c>
      <c r="Z10698">
        <f t="shared" si="1159"/>
      </c>
    </row>
    <row r="10699" spans="1:26">
      <c r="A10699" s="268" t="s">
        <v>598</v>
      </c>
      <c r="B10699" s="243"/>
      <c r="W10699">
        <f t="shared" si="1156"/>
      </c>
      <c r="X10699">
        <f t="shared" si="1157"/>
      </c>
      <c r="Y10699">
        <f t="shared" si="1158"/>
      </c>
      <c r="Z10699">
        <f t="shared" si="1159"/>
      </c>
    </row>
    <row r="10700" spans="1:26">
      <c r="B10700" s="1"/>
      <c r="W10700">
        <f t="shared" si="1156"/>
      </c>
      <c r="X10700">
        <f t="shared" si="1157"/>
      </c>
      <c r="Y10700">
        <f t="shared" si="1158"/>
      </c>
      <c r="Z10700">
        <f t="shared" si="1159"/>
      </c>
    </row>
    <row r="10701" spans="1:26">
      <c r="A10701" s="1" t="s">
        <v>5</v>
      </c>
      <c r="W10701">
        <f t="shared" si="1156"/>
      </c>
      <c r="X10701">
        <f t="shared" si="1157"/>
      </c>
      <c r="Y10701">
        <f t="shared" si="1158"/>
      </c>
      <c r="Z10701">
        <f t="shared" si="1159"/>
      </c>
    </row>
    <row r="10702" spans="1:26">
      <c r="A10702" s="1" t="s">
        <v>6</v>
      </c>
      <c r="W10702">
        <f t="shared" si="1156"/>
      </c>
      <c r="X10702">
        <f t="shared" si="1157"/>
      </c>
      <c r="Y10702">
        <f t="shared" si="1158"/>
      </c>
      <c r="Z10702">
        <f t="shared" si="1159"/>
      </c>
    </row>
    <row r="10703" spans="1:26" ht="15.75" thickBot="1">
      <c r="A10703" s="1" t="s">
        <v>7</v>
      </c>
      <c r="W10703">
        <f t="shared" si="1156"/>
      </c>
      <c r="X10703">
        <f t="shared" si="1157"/>
      </c>
      <c r="Y10703">
        <f t="shared" si="1158"/>
      </c>
      <c r="Z10703">
        <f t="shared" si="1159"/>
      </c>
    </row>
    <row r="10704" spans="1:26" ht="24.75" thickBot="1">
      <c r="A10704" s="162" t="s">
        <v>8</v>
      </c>
      <c r="B10704" s="163" t="s">
        <v>9</v>
      </c>
      <c r="C10704" s="163" t="s">
        <v>10</v>
      </c>
      <c r="D10704" s="164" t="s">
        <v>11</v>
      </c>
      <c r="E10704" s="164" t="s">
        <v>12</v>
      </c>
      <c r="F10704" s="164" t="s">
        <v>13</v>
      </c>
      <c r="G10704" s="164" t="s">
        <v>14</v>
      </c>
      <c r="H10704" s="165" t="s">
        <v>15</v>
      </c>
      <c r="I10704" s="166" t="s">
        <v>16</v>
      </c>
      <c r="W10704">
        <f t="shared" si="1156"/>
      </c>
      <c r="X10704">
        <f t="shared" si="1157"/>
      </c>
      <c r="Y10704">
        <f t="shared" si="1158"/>
      </c>
      <c r="Z10704">
        <f t="shared" si="1159"/>
      </c>
    </row>
    <row r="10705" spans="1:26">
      <c r="A10705" s="57"/>
      <c r="B10705" s="1566" t="s">
        <v>375</v>
      </c>
      <c r="C10705" s="1567"/>
      <c r="D10705" s="53"/>
      <c r="E10705" s="5"/>
      <c r="F10705" s="146"/>
      <c r="G10705" s="146"/>
      <c r="H10705" s="5"/>
      <c r="I10705" s="102"/>
      <c r="W10705">
        <f t="shared" si="1156"/>
      </c>
      <c r="X10705">
        <f t="shared" si="1157"/>
      </c>
      <c r="Y10705">
        <f t="shared" si="1158"/>
      </c>
      <c r="Z10705">
        <f t="shared" si="1159"/>
      </c>
    </row>
    <row r="10706" spans="1:26">
      <c r="A10706" s="57"/>
      <c r="B10706" s="106" t="s">
        <v>2179</v>
      </c>
      <c r="C10706" s="275" t="s">
        <v>377</v>
      </c>
      <c r="D10706" s="9">
        <v>2</v>
      </c>
      <c r="E10706" s="5">
        <v>25</v>
      </c>
      <c r="F10706" s="312">
        <f>+E10706*D10706</f>
      </c>
      <c r="G10706" s="146">
        <f>+F10706</f>
      </c>
      <c r="H10706" s="5">
        <v>1</v>
      </c>
      <c r="I10706" s="102">
        <f>+H10706*G10706</f>
      </c>
      <c r="J10706">
        <f>+H10706*G10706</f>
      </c>
      <c r="W10706">
        <f t="shared" si="1156"/>
      </c>
      <c r="X10706">
        <f t="shared" si="1157"/>
      </c>
      <c r="Y10706">
        <f t="shared" si="1158"/>
      </c>
      <c r="Z10706">
        <f t="shared" si="1159"/>
      </c>
    </row>
    <row r="10707" spans="1:26">
      <c r="A10707" s="57"/>
      <c r="B10707" s="106"/>
      <c r="C10707" s="621"/>
      <c r="D10707" s="350"/>
      <c r="E10707" s="5" t="s">
        <v>2514</v>
      </c>
      <c r="F10707" s="312"/>
      <c r="G10707" s="146"/>
      <c r="H10707" s="5"/>
      <c r="I10707" s="102">
        <v>0</v>
      </c>
      <c r="J10707">
        <v>0</v>
      </c>
      <c r="W10707">
        <f t="shared" si="1156"/>
      </c>
      <c r="X10707">
        <f t="shared" si="1157"/>
      </c>
      <c r="Y10707">
        <f t="shared" si="1158"/>
      </c>
      <c r="Z10707">
        <f t="shared" si="1159"/>
      </c>
    </row>
    <row r="10708" spans="1:26">
      <c r="A10708" s="57"/>
      <c r="B10708" s="106"/>
      <c r="C10708" s="621"/>
      <c r="D10708" s="350"/>
      <c r="E10708" s="5"/>
      <c r="F10708" s="312"/>
      <c r="G10708" s="146"/>
      <c r="H10708" s="5"/>
      <c r="I10708" s="102"/>
      <c r="W10708">
        <f t="shared" si="1156"/>
      </c>
      <c r="X10708">
        <f t="shared" si="1157"/>
      </c>
      <c r="Y10708">
        <f t="shared" si="1158"/>
      </c>
      <c r="Z10708">
        <f t="shared" si="1159"/>
      </c>
    </row>
    <row r="10709" spans="1:26">
      <c r="A10709" s="57"/>
      <c r="B10709" s="15" t="s">
        <v>2180</v>
      </c>
      <c r="C10709" s="245" t="s">
        <v>504</v>
      </c>
      <c r="D10709" s="59">
        <v>1</v>
      </c>
      <c r="E10709" s="5">
        <v>100</v>
      </c>
      <c r="F10709" s="146">
        <f>+E10709*D10709</f>
      </c>
      <c r="G10709" s="146">
        <f>+F10709</f>
      </c>
      <c r="H10709" s="5">
        <v>1</v>
      </c>
      <c r="I10709" s="102">
        <f>+H10709*G10709</f>
      </c>
      <c r="J10709">
        <f>+H10709*G10709</f>
      </c>
      <c r="W10709">
        <f t="shared" si="1156"/>
      </c>
      <c r="X10709">
        <f t="shared" si="1157"/>
      </c>
      <c r="Y10709">
        <f t="shared" si="1158"/>
      </c>
      <c r="Z10709">
        <f t="shared" si="1159"/>
      </c>
    </row>
    <row r="10710" spans="1:26">
      <c r="A10710" s="57"/>
      <c r="B10710" s="483"/>
      <c r="C10710" s="245"/>
      <c r="D10710" s="59"/>
      <c r="E10710" s="5"/>
      <c r="F10710" s="146" t="s">
        <v>2515</v>
      </c>
      <c r="G10710" s="146"/>
      <c r="H10710" s="5"/>
      <c r="I10710" s="102">
        <v>1</v>
      </c>
      <c r="J10710" s="118">
        <f>+I10710</f>
      </c>
      <c r="W10710">
        <f t="shared" si="1156"/>
      </c>
      <c r="X10710">
        <f t="shared" si="1157"/>
      </c>
      <c r="Y10710">
        <f t="shared" si="1158"/>
      </c>
      <c r="Z10710">
        <f t="shared" si="1159"/>
      </c>
    </row>
    <row r="10711" spans="1:26">
      <c r="A10711" s="57"/>
      <c r="B10711" s="483"/>
      <c r="C10711" s="245"/>
      <c r="D10711" s="59"/>
      <c r="E10711" s="5"/>
      <c r="F10711" s="146"/>
      <c r="G10711" s="146"/>
      <c r="H10711" s="5"/>
      <c r="I10711" s="102"/>
      <c r="W10711">
        <f t="shared" si="1156"/>
      </c>
      <c r="X10711">
        <f t="shared" si="1157"/>
      </c>
      <c r="Y10711">
        <f t="shared" si="1158"/>
      </c>
      <c r="Z10711">
        <f t="shared" si="1159"/>
      </c>
    </row>
    <row r="10712" spans="1:26">
      <c r="A10712" s="57"/>
      <c r="B10712" s="1568" t="s">
        <v>2516</v>
      </c>
      <c r="C10712" s="1569"/>
      <c r="D10712" s="5"/>
      <c r="E10712" s="5"/>
      <c r="F10712" s="5"/>
      <c r="G10712" s="127"/>
      <c r="H10712" s="5"/>
      <c r="I10712" s="102"/>
      <c r="W10712">
        <f t="shared" si="1156"/>
      </c>
      <c r="X10712">
        <f t="shared" si="1157"/>
      </c>
      <c r="Y10712">
        <f t="shared" si="1158"/>
      </c>
      <c r="Z10712">
        <f t="shared" si="1159"/>
      </c>
    </row>
    <row r="10713" spans="1:26" ht="47.25" customHeight="1">
      <c r="A10713" s="57"/>
      <c r="B10713" s="1590"/>
      <c r="C10713" s="1591"/>
      <c r="D10713" s="5"/>
      <c r="E10713" s="5"/>
      <c r="F10713" s="5"/>
      <c r="G10713" s="127"/>
      <c r="H10713" s="5"/>
      <c r="I10713" s="102"/>
      <c r="W10713">
        <f t="shared" si="1156"/>
      </c>
      <c r="X10713">
        <f t="shared" si="1157"/>
      </c>
      <c r="Y10713">
        <f t="shared" si="1158"/>
      </c>
      <c r="Z10713">
        <f t="shared" si="1159"/>
      </c>
    </row>
    <row r="10714" spans="1:26">
      <c r="A10714" s="57"/>
      <c r="B10714" s="106"/>
      <c r="C10714" s="5"/>
      <c r="D10714" s="5"/>
      <c r="E10714" s="5"/>
      <c r="F10714" s="5"/>
      <c r="G10714" s="127"/>
      <c r="H10714" s="5"/>
      <c r="I10714" s="102"/>
      <c r="W10714">
        <f t="shared" si="1156"/>
      </c>
      <c r="X10714">
        <f t="shared" si="1157"/>
      </c>
      <c r="Y10714">
        <f t="shared" si="1158"/>
      </c>
      <c r="Z10714">
        <f t="shared" si="1159"/>
      </c>
    </row>
    <row r="10715" spans="1:26" ht="15.75" thickBot="1">
      <c r="A10715" s="33"/>
      <c r="B10715" s="17"/>
      <c r="C10715" s="88"/>
      <c r="D10715" s="23"/>
      <c r="E10715" s="23"/>
      <c r="F10715" s="171"/>
      <c r="G10715" s="24"/>
      <c r="H10715" s="23"/>
      <c r="I10715" s="172"/>
      <c r="W10715">
        <f t="shared" si="1156"/>
      </c>
      <c r="X10715">
        <f t="shared" si="1157"/>
      </c>
      <c r="Y10715">
        <f t="shared" si="1158"/>
      </c>
      <c r="Z10715">
        <f t="shared" si="1159"/>
      </c>
    </row>
    <row r="10716" spans="1:26">
      <c r="A10716" s="37"/>
      <c r="B10716" s="17"/>
      <c r="C10716" s="10"/>
      <c r="D10716" s="91"/>
      <c r="E10716" s="91"/>
      <c r="F10716" s="91"/>
      <c r="G10716" s="92" t="s">
        <v>19</v>
      </c>
      <c r="H10716" s="91"/>
      <c r="I10716" s="111">
        <f>SUM(I10705:I10715)</f>
      </c>
      <c r="W10716">
        <f t="shared" si="1156"/>
      </c>
      <c r="X10716">
        <f t="shared" si="1157"/>
      </c>
      <c r="Y10716">
        <f t="shared" si="1158"/>
      </c>
      <c r="Z10716">
        <f t="shared" si="1159"/>
      </c>
    </row>
    <row r="10717" spans="1:26" ht="15.75" thickBot="1">
      <c r="A10717" s="33"/>
      <c r="B10717" s="11" t="s">
        <v>20</v>
      </c>
      <c r="C10717" s="35"/>
      <c r="D10717" s="35"/>
      <c r="E10717" s="35"/>
      <c r="F10717" s="35"/>
      <c r="G10717" s="35"/>
      <c r="H10717" s="35"/>
      <c r="I10717" s="36"/>
      <c r="W10717">
        <f t="shared" si="1156"/>
      </c>
      <c r="X10717">
        <f t="shared" si="1157"/>
      </c>
      <c r="Y10717">
        <f t="shared" si="1158"/>
      </c>
      <c r="Z10717">
        <f t="shared" si="1159"/>
      </c>
    </row>
    <row r="10718" spans="1:26" ht="15.75" thickBot="1">
      <c r="A10718" s="175"/>
      <c r="B10718" s="38"/>
      <c r="C10718" s="39" t="s">
        <v>21</v>
      </c>
      <c r="D10718" s="40">
        <f>SUM(D10705:D10717)</f>
      </c>
      <c r="E10718" s="41">
        <f>IF(H10718=I10718,"OK","NO")</f>
      </c>
      <c r="F10718" s="176">
        <f>SUM(F10705:F10717)</f>
      </c>
      <c r="G10718" s="40">
        <f>SUM(G10705:G10717)</f>
      </c>
      <c r="H10718" s="41">
        <f>SUMPRODUCT(F10705:F10715,H10705:H10715)</f>
      </c>
      <c r="I10718" s="43">
        <f>SUM(I10716:I10717)</f>
      </c>
      <c r="J10718">
        <f>SUM(J10706:J10717)</f>
      </c>
      <c r="W10718">
        <f t="shared" si="1156"/>
      </c>
      <c r="X10718">
        <f t="shared" si="1157"/>
      </c>
      <c r="Y10718">
        <f t="shared" si="1158"/>
      </c>
      <c r="Z10718">
        <f t="shared" si="1159"/>
      </c>
    </row>
    <row r="10719" spans="1:26" ht="15.75" thickBot="1">
      <c r="A10719" s="44"/>
      <c r="B10719" s="116"/>
      <c r="C10719" s="45"/>
      <c r="D10719" s="45"/>
      <c r="E10719" s="45"/>
      <c r="F10719" s="45"/>
      <c r="G10719" s="45"/>
      <c r="H10719" s="45"/>
      <c r="I10719" s="47"/>
      <c r="W10719">
        <f t="shared" si="1156"/>
      </c>
      <c r="X10719">
        <f t="shared" si="1157"/>
      </c>
      <c r="Y10719">
        <f t="shared" si="1158"/>
      </c>
      <c r="Z10719">
        <f t="shared" si="1159"/>
      </c>
    </row>
    <row r="10720" spans="1:26">
      <c r="A10720" s="12" t="s">
        <v>315</v>
      </c>
      <c r="B10720" s="12"/>
      <c r="C10720" s="12"/>
      <c r="D10720" s="13"/>
      <c r="E10720" s="14"/>
      <c r="F10720" s="14"/>
      <c r="G10720" s="14"/>
      <c r="H10720" s="2"/>
      <c r="I10720" s="12"/>
      <c r="W10720">
        <f t="shared" si="1156"/>
      </c>
      <c r="X10720">
        <f t="shared" si="1157"/>
      </c>
      <c r="Y10720">
        <f t="shared" si="1158"/>
      </c>
      <c r="Z10720">
        <f t="shared" si="1159"/>
      </c>
    </row>
    <row r="10721" spans="1:26">
      <c r="W10721">
        <f t="shared" si="1156"/>
      </c>
      <c r="X10721">
        <f t="shared" si="1157"/>
      </c>
      <c r="Y10721">
        <f t="shared" si="1158"/>
      </c>
      <c r="Z10721">
        <f t="shared" si="1159"/>
      </c>
    </row>
    <row r="10722" spans="1:26">
      <c r="W10722">
        <f t="shared" si="1156"/>
      </c>
      <c r="X10722">
        <f t="shared" si="1157"/>
      </c>
      <c r="Y10722">
        <f t="shared" si="1158"/>
      </c>
      <c r="Z10722">
        <f t="shared" si="1159"/>
      </c>
    </row>
    <row r="10723" spans="1:26">
      <c r="W10723">
        <f t="shared" si="1156"/>
      </c>
      <c r="X10723">
        <f t="shared" si="1157"/>
      </c>
      <c r="Y10723">
        <f t="shared" si="1158"/>
      </c>
      <c r="Z10723">
        <f t="shared" si="1159"/>
      </c>
    </row>
    <row r="10724" spans="1:26">
      <c r="A10724" s="1562" t="s">
        <v>0</v>
      </c>
      <c r="B10724" s="1562"/>
      <c r="C10724" s="1562"/>
      <c r="D10724" s="1562"/>
      <c r="E10724" s="1562"/>
      <c r="F10724" s="1562"/>
      <c r="G10724" s="1562"/>
      <c r="H10724" s="1562"/>
      <c r="I10724" s="1562"/>
      <c r="W10724">
        <f t="shared" si="1156"/>
      </c>
      <c r="X10724">
        <f t="shared" si="1157"/>
      </c>
      <c r="Y10724">
        <f t="shared" si="1158"/>
      </c>
      <c r="Z10724">
        <f t="shared" si="1159"/>
      </c>
    </row>
    <row r="10725" spans="1:26">
      <c r="W10725">
        <f t="shared" si="1156"/>
      </c>
      <c r="X10725">
        <f t="shared" si="1157"/>
      </c>
      <c r="Y10725">
        <f t="shared" si="1158"/>
      </c>
      <c r="Z10725">
        <f t="shared" si="1159"/>
      </c>
    </row>
    <row r="10726" spans="1:26">
      <c r="A10726" s="1" t="s">
        <v>1</v>
      </c>
      <c r="B10726" s="124"/>
      <c r="C10726" s="124"/>
      <c r="D10726" s="124"/>
      <c r="E10726" s="124"/>
      <c r="G10726" s="2" t="s">
        <v>2</v>
      </c>
      <c r="H10726" s="3" t="s">
        <v>2166</v>
      </c>
      <c r="I10726" s="124"/>
      <c r="W10726">
        <f t="shared" si="1156"/>
      </c>
      <c r="X10726">
        <f t="shared" si="1157"/>
      </c>
      <c r="Y10726">
        <f t="shared" si="1158"/>
      </c>
      <c r="Z10726">
        <f t="shared" si="1159"/>
      </c>
    </row>
    <row r="10727" spans="1:26">
      <c r="A10727" s="178" t="inlineStr">
        <is>
          <t>Dealer-172</t>
        </is>
      </c>
      <c r="F10727" s="4" t="s">
        <v>3</v>
      </c>
      <c r="G10727" s="2"/>
      <c r="H10727" s="1" t="s">
        <v>2181</v>
      </c>
      <c r="W10727">
        <f t="shared" si="1156"/>
      </c>
      <c r="X10727">
        <f t="shared" si="1157"/>
      </c>
      <c r="Y10727">
        <f t="shared" si="1158"/>
      </c>
      <c r="Z10727">
        <f t="shared" si="1159"/>
      </c>
    </row>
    <row r="10728" spans="1:26">
      <c r="A10728" s="178" t="inlineStr">
        <is>
          <t>Address line (redacted)</t>
        </is>
      </c>
      <c r="B10728" s="1"/>
      <c r="W10728">
        <f t="shared" si="1156"/>
      </c>
      <c r="X10728">
        <f t="shared" si="1157"/>
      </c>
      <c r="Y10728">
        <f t="shared" si="1158"/>
      </c>
      <c r="Z10728">
        <f t="shared" si="1159"/>
      </c>
    </row>
    <row r="10729" spans="1:26">
      <c r="A10729" s="1"/>
      <c r="B10729" s="1"/>
      <c r="W10729">
        <f t="shared" si="1156"/>
      </c>
      <c r="X10729">
        <f t="shared" si="1157"/>
      </c>
      <c r="Y10729">
        <f t="shared" si="1158"/>
      </c>
      <c r="Z10729">
        <f t="shared" si="1159"/>
      </c>
    </row>
    <row r="10730" spans="1:26">
      <c r="A10730" s="268" t="s">
        <v>598</v>
      </c>
      <c r="B10730" s="243"/>
      <c r="W10730">
        <f t="shared" si="1156"/>
      </c>
      <c r="X10730">
        <f t="shared" si="1157"/>
      </c>
      <c r="Y10730">
        <f t="shared" si="1158"/>
      </c>
      <c r="Z10730">
        <f t="shared" si="1159"/>
      </c>
    </row>
    <row r="10731" spans="1:26">
      <c r="B10731" s="1"/>
      <c r="W10731">
        <f t="shared" si="1156"/>
      </c>
      <c r="X10731">
        <f t="shared" si="1157"/>
      </c>
      <c r="Y10731">
        <f t="shared" si="1158"/>
      </c>
      <c r="Z10731">
        <f t="shared" si="1159"/>
      </c>
    </row>
    <row r="10732" spans="1:26">
      <c r="A10732" s="1" t="s">
        <v>5</v>
      </c>
      <c r="W10732">
        <f t="shared" si="1156"/>
      </c>
      <c r="X10732">
        <f t="shared" si="1157"/>
      </c>
      <c r="Y10732">
        <f t="shared" si="1158"/>
      </c>
      <c r="Z10732">
        <f t="shared" si="1159"/>
      </c>
    </row>
    <row r="10733" spans="1:26">
      <c r="A10733" s="1" t="s">
        <v>6</v>
      </c>
      <c r="W10733">
        <f t="shared" si="1156"/>
      </c>
      <c r="X10733">
        <f t="shared" si="1157"/>
      </c>
      <c r="Y10733">
        <f t="shared" si="1158"/>
      </c>
      <c r="Z10733">
        <f t="shared" si="1159"/>
      </c>
    </row>
    <row r="10734" spans="1:26" ht="15.75" thickBot="1">
      <c r="A10734" s="1" t="s">
        <v>7</v>
      </c>
      <c r="W10734">
        <f t="shared" si="1156"/>
      </c>
      <c r="X10734">
        <f t="shared" si="1157"/>
      </c>
      <c r="Y10734">
        <f t="shared" si="1158"/>
      </c>
      <c r="Z10734">
        <f t="shared" si="1159"/>
      </c>
    </row>
    <row r="10735" spans="1:26" ht="24.75" thickBot="1">
      <c r="A10735" s="162" t="s">
        <v>8</v>
      </c>
      <c r="B10735" s="163" t="s">
        <v>9</v>
      </c>
      <c r="C10735" s="163" t="s">
        <v>10</v>
      </c>
      <c r="D10735" s="164" t="s">
        <v>11</v>
      </c>
      <c r="E10735" s="164" t="s">
        <v>12</v>
      </c>
      <c r="F10735" s="164" t="s">
        <v>13</v>
      </c>
      <c r="G10735" s="164" t="s">
        <v>14</v>
      </c>
      <c r="H10735" s="165" t="s">
        <v>15</v>
      </c>
      <c r="I10735" s="166" t="s">
        <v>16</v>
      </c>
      <c r="W10735">
        <f t="shared" si="1156"/>
      </c>
      <c r="X10735">
        <f t="shared" si="1157"/>
      </c>
      <c r="Y10735">
        <f t="shared" si="1158"/>
      </c>
      <c r="Z10735">
        <f t="shared" si="1159"/>
      </c>
    </row>
    <row r="10736" spans="1:26">
      <c r="A10736" s="57"/>
      <c r="B10736" s="1566" t="s">
        <v>2182</v>
      </c>
      <c r="C10736" s="1567"/>
      <c r="D10736" s="53"/>
      <c r="E10736" s="5"/>
      <c r="F10736" s="146"/>
      <c r="G10736" s="146"/>
      <c r="H10736" s="5"/>
      <c r="I10736" s="102"/>
      <c r="W10736">
        <f t="shared" si="1156"/>
      </c>
      <c r="X10736">
        <f t="shared" si="1157"/>
      </c>
      <c r="Y10736">
        <f t="shared" si="1158"/>
      </c>
      <c r="Z10736">
        <f t="shared" si="1159"/>
      </c>
    </row>
    <row r="10737" spans="1:26">
      <c r="A10737" s="57"/>
      <c r="B10737" s="106" t="s">
        <v>2183</v>
      </c>
      <c r="C10737" s="275" t="s">
        <v>2992</v>
      </c>
      <c r="D10737" s="9">
        <v>1</v>
      </c>
      <c r="E10737" s="5">
        <v>1</v>
      </c>
      <c r="F10737" s="312">
        <f>+E10737*D10737</f>
      </c>
      <c r="G10737" s="146">
        <f>+F10737</f>
      </c>
      <c r="H10737" s="5">
        <v>1</v>
      </c>
      <c r="I10737" s="102">
        <f>+H10737*G10737</f>
      </c>
      <c r="J10737">
        <f>+H10737*G10737</f>
      </c>
      <c r="W10737">
        <f t="shared" si="1156"/>
      </c>
      <c r="X10737">
        <f t="shared" si="1157"/>
      </c>
      <c r="Y10737">
        <f t="shared" si="1158"/>
      </c>
      <c r="Z10737">
        <f t="shared" si="1159"/>
      </c>
    </row>
    <row r="10738" spans="1:26">
      <c r="A10738" s="57"/>
      <c r="B10738" s="15"/>
      <c r="C10738" s="245"/>
      <c r="D10738" s="59"/>
      <c r="E10738" s="5"/>
      <c r="F10738" s="146" t="s">
        <v>920</v>
      </c>
      <c r="G10738" s="1654" t="s">
        <v>2184</v>
      </c>
      <c r="H10738" s="1655"/>
      <c r="I10738" s="102">
        <v>1</v>
      </c>
      <c r="J10738" s="118">
        <f>+I10738</f>
      </c>
      <c r="W10738">
        <f t="shared" si="1156"/>
      </c>
      <c r="X10738">
        <f t="shared" si="1157"/>
      </c>
      <c r="Y10738">
        <f t="shared" si="1158"/>
      </c>
      <c r="Z10738">
        <f t="shared" si="1159"/>
      </c>
    </row>
    <row r="10739" spans="1:26">
      <c r="A10739" s="57"/>
      <c r="B10739" s="483"/>
      <c r="C10739" s="245"/>
      <c r="D10739" s="59"/>
      <c r="E10739" s="5"/>
      <c r="F10739" s="146"/>
      <c r="G10739" s="619"/>
      <c r="H10739" s="620"/>
      <c r="I10739" s="102"/>
      <c r="W10739">
        <f t="shared" si="1156"/>
      </c>
      <c r="X10739">
        <f t="shared" si="1157"/>
      </c>
      <c r="Y10739">
        <f t="shared" si="1158"/>
      </c>
      <c r="Z10739">
        <f t="shared" si="1159"/>
      </c>
    </row>
    <row r="10740" spans="1:26">
      <c r="A10740" s="57"/>
      <c r="B10740" s="483"/>
      <c r="C10740" s="245"/>
      <c r="D10740" s="59"/>
      <c r="E10740" s="5"/>
      <c r="F10740" s="146"/>
      <c r="G10740" s="619"/>
      <c r="H10740" s="620"/>
      <c r="I10740" s="102"/>
      <c r="W10740">
        <f t="shared" si="1156"/>
      </c>
      <c r="X10740">
        <f t="shared" si="1157"/>
      </c>
      <c r="Y10740">
        <f t="shared" si="1158"/>
      </c>
      <c r="Z10740">
        <f t="shared" si="1159"/>
      </c>
    </row>
    <row r="10741" spans="1:26">
      <c r="A10741" s="57"/>
      <c r="B10741" s="1568" t="s">
        <v>2517</v>
      </c>
      <c r="C10741" s="1569"/>
      <c r="D10741" s="5"/>
      <c r="E10741" s="5"/>
      <c r="F10741" s="5"/>
      <c r="G10741" s="127"/>
      <c r="H10741" s="5"/>
      <c r="I10741" s="102"/>
      <c r="W10741">
        <f t="shared" si="1156"/>
      </c>
      <c r="X10741">
        <f t="shared" si="1157"/>
      </c>
      <c r="Y10741">
        <f t="shared" si="1158"/>
      </c>
      <c r="Z10741">
        <f t="shared" si="1159"/>
      </c>
    </row>
    <row r="10742" spans="1:26">
      <c r="A10742" s="57"/>
      <c r="B10742" s="1590"/>
      <c r="C10742" s="1591"/>
      <c r="D10742" s="5"/>
      <c r="E10742" s="5"/>
      <c r="F10742" s="5"/>
      <c r="G10742" s="127"/>
      <c r="H10742" s="5"/>
      <c r="I10742" s="102"/>
      <c r="W10742">
        <f t="shared" si="1156"/>
      </c>
      <c r="X10742">
        <f t="shared" si="1157"/>
      </c>
      <c r="Y10742">
        <f t="shared" si="1158"/>
      </c>
      <c r="Z10742">
        <f t="shared" si="1159"/>
      </c>
    </row>
    <row r="10743" spans="1:26">
      <c r="A10743" s="57"/>
      <c r="B10743" s="106"/>
      <c r="C10743" s="5"/>
      <c r="D10743" s="5"/>
      <c r="E10743" s="5"/>
      <c r="F10743" s="5"/>
      <c r="G10743" s="127"/>
      <c r="H10743" s="5"/>
      <c r="I10743" s="102"/>
      <c r="W10743">
        <f t="shared" si="1156"/>
      </c>
      <c r="X10743">
        <f t="shared" si="1157"/>
      </c>
      <c r="Y10743">
        <f t="shared" si="1158"/>
      </c>
      <c r="Z10743">
        <f t="shared" si="1159"/>
      </c>
    </row>
    <row r="10744" spans="1:26" ht="15.75" thickBot="1">
      <c r="A10744" s="33"/>
      <c r="B10744" s="17"/>
      <c r="C10744" s="88"/>
      <c r="D10744" s="23"/>
      <c r="E10744" s="23"/>
      <c r="F10744" s="171"/>
      <c r="G10744" s="24"/>
      <c r="H10744" s="23"/>
      <c r="I10744" s="172"/>
      <c r="W10744">
        <f t="shared" si="1156"/>
      </c>
      <c r="X10744">
        <f t="shared" si="1157"/>
      </c>
      <c r="Y10744">
        <f t="shared" si="1158"/>
      </c>
      <c r="Z10744">
        <f t="shared" si="1159"/>
      </c>
    </row>
    <row r="10745" spans="1:26">
      <c r="A10745" s="37"/>
      <c r="B10745" s="17"/>
      <c r="C10745" s="10"/>
      <c r="D10745" s="91"/>
      <c r="E10745" s="91"/>
      <c r="F10745" s="91"/>
      <c r="G10745" s="92" t="s">
        <v>19</v>
      </c>
      <c r="H10745" s="91"/>
      <c r="I10745" s="111">
        <f>SUM(I10736:I10744)</f>
      </c>
      <c r="J10745">
        <f>SUM(J10737:J10744)</f>
      </c>
      <c r="W10745">
        <f t="shared" si="1156"/>
      </c>
      <c r="X10745">
        <f t="shared" si="1157"/>
      </c>
      <c r="Y10745">
        <f t="shared" si="1158"/>
      </c>
      <c r="Z10745">
        <f t="shared" si="1159"/>
      </c>
    </row>
    <row r="10746" spans="1:26" ht="15.75" thickBot="1">
      <c r="A10746" s="33"/>
      <c r="B10746" s="11" t="s">
        <v>20</v>
      </c>
      <c r="C10746" s="35"/>
      <c r="D10746" s="35"/>
      <c r="E10746" s="35"/>
      <c r="F10746" s="35"/>
      <c r="G10746" s="35"/>
      <c r="H10746" s="35"/>
      <c r="I10746" s="36"/>
      <c r="W10746">
        <f t="shared" si="1156"/>
      </c>
      <c r="X10746">
        <f t="shared" si="1157"/>
      </c>
      <c r="Y10746">
        <f t="shared" si="1158"/>
      </c>
      <c r="Z10746">
        <f t="shared" si="1159"/>
      </c>
    </row>
    <row r="10747" spans="1:26" ht="15.75" thickBot="1">
      <c r="A10747" s="175"/>
      <c r="B10747" s="38"/>
      <c r="C10747" s="39" t="s">
        <v>21</v>
      </c>
      <c r="D10747" s="40">
        <f>SUM(D10736:D10746)</f>
      </c>
      <c r="E10747" s="41">
        <f>IF(H10747=I10747,"OK","NO")</f>
      </c>
      <c r="F10747" s="176">
        <f>SUM(F10736:F10746)</f>
      </c>
      <c r="G10747" s="40">
        <f>SUM(G10736:G10746)</f>
      </c>
      <c r="H10747" s="41">
        <f>SUMPRODUCT(F10736:F10744,H10736:H10744)</f>
      </c>
      <c r="I10747" s="43">
        <f>SUM(I10745:I10746)</f>
      </c>
      <c r="W10747">
        <f t="shared" si="1156"/>
      </c>
      <c r="X10747">
        <f t="shared" si="1157"/>
      </c>
      <c r="Y10747">
        <f t="shared" si="1158"/>
      </c>
      <c r="Z10747">
        <f t="shared" si="1159"/>
      </c>
    </row>
    <row r="10748" spans="1:26" ht="15.75" thickBot="1">
      <c r="A10748" s="44"/>
      <c r="B10748" s="116"/>
      <c r="C10748" s="45"/>
      <c r="D10748" s="45"/>
      <c r="E10748" s="45"/>
      <c r="F10748" s="45"/>
      <c r="G10748" s="45"/>
      <c r="H10748" s="45"/>
      <c r="I10748" s="47"/>
      <c r="W10748">
        <f t="shared" si="1156"/>
      </c>
      <c r="X10748">
        <f t="shared" si="1157"/>
      </c>
      <c r="Y10748">
        <f t="shared" si="1158"/>
      </c>
      <c r="Z10748">
        <f t="shared" si="1159"/>
      </c>
    </row>
    <row r="10749" spans="1:26">
      <c r="A10749" s="12" t="s">
        <v>315</v>
      </c>
      <c r="B10749" s="12"/>
      <c r="C10749" s="12"/>
      <c r="D10749" s="13"/>
      <c r="E10749" s="14"/>
      <c r="F10749" s="14"/>
      <c r="G10749" s="14"/>
      <c r="H10749" s="2"/>
      <c r="I10749" s="12"/>
      <c r="W10749">
        <f t="shared" si="1156"/>
      </c>
      <c r="X10749">
        <f t="shared" si="1157"/>
      </c>
      <c r="Y10749">
        <f t="shared" si="1158"/>
      </c>
      <c r="Z10749">
        <f t="shared" si="1159"/>
      </c>
    </row>
    <row r="10750" spans="1:26">
      <c r="W10750">
        <f t="shared" si="1156"/>
      </c>
      <c r="X10750">
        <f t="shared" si="1157"/>
      </c>
      <c r="Y10750">
        <f t="shared" si="1158"/>
      </c>
      <c r="Z10750">
        <f t="shared" si="1159"/>
      </c>
    </row>
    <row r="10751" spans="1:26">
      <c r="W10751">
        <f t="shared" si="1156"/>
      </c>
      <c r="X10751">
        <f t="shared" si="1157"/>
      </c>
      <c r="Y10751">
        <f t="shared" si="1158"/>
      </c>
      <c r="Z10751">
        <f t="shared" si="1159"/>
      </c>
    </row>
    <row r="10752" spans="1:26">
      <c r="A10752" s="1562" t="s">
        <v>0</v>
      </c>
      <c r="B10752" s="1562"/>
      <c r="C10752" s="1562"/>
      <c r="D10752" s="1562"/>
      <c r="E10752" s="1562"/>
      <c r="F10752" s="1562"/>
      <c r="G10752" s="1562"/>
      <c r="H10752" s="1562"/>
      <c r="I10752" s="1562"/>
      <c r="W10752">
        <f t="shared" si="1156"/>
      </c>
      <c r="X10752">
        <f t="shared" si="1157"/>
      </c>
      <c r="Y10752">
        <f t="shared" si="1158"/>
      </c>
      <c r="Z10752">
        <f t="shared" si="1159"/>
      </c>
    </row>
    <row r="10753" spans="1:26">
      <c r="W10753">
        <f t="shared" si="1156"/>
      </c>
      <c r="X10753">
        <f t="shared" si="1157"/>
      </c>
      <c r="Y10753">
        <f t="shared" si="1158"/>
      </c>
      <c r="Z10753">
        <f t="shared" si="1159"/>
      </c>
    </row>
    <row r="10754" spans="1:26">
      <c r="A10754" s="1" t="s">
        <v>1</v>
      </c>
      <c r="B10754" s="1"/>
      <c r="G10754" s="2" t="s">
        <v>2</v>
      </c>
      <c r="H10754" s="3" t="s">
        <v>2166</v>
      </c>
      <c r="W10754">
        <f t="shared" si="1156"/>
      </c>
      <c r="X10754">
        <f t="shared" si="1157"/>
      </c>
      <c r="Y10754">
        <f t="shared" si="1158"/>
      </c>
      <c r="Z10754">
        <f t="shared" si="1159"/>
      </c>
    </row>
    <row r="10755" spans="1:26">
      <c r="A10755" s="1" t="inlineStr">
        <is>
          <t>Dealer-332</t>
        </is>
      </c>
      <c r="B10755" s="1"/>
      <c r="F10755" s="4"/>
      <c r="G10755" s="451" t="s">
        <v>1440</v>
      </c>
      <c r="H10755" s="1" t="s">
        <v>2185</v>
      </c>
      <c r="W10755">
        <f t="shared" si="1156"/>
      </c>
      <c r="X10755">
        <f t="shared" si="1157"/>
      </c>
      <c r="Y10755">
        <f t="shared" si="1158"/>
      </c>
      <c r="Z10755">
        <f t="shared" si="1159"/>
      </c>
    </row>
    <row r="10756" spans="1:26">
      <c r="A10756" s="1"/>
      <c r="B10756" s="1"/>
      <c r="H10756" s="22"/>
      <c r="W10756">
        <f t="shared" ref="W10756:W10819" si="1160">IF(LEFT($H10756&amp;"",5)="2019-",$H10756,W10755)</f>
      </c>
      <c r="X10756">
        <f t="shared" ref="X10756:X10819" si="1161">IF($W10756="",0,IF(COUNTIF($AB$2:$AB$80,$W10756)&gt;0,1,0))</f>
      </c>
      <c r="Y10756">
        <f t="shared" ref="Y10756:Y10819" si="1162">IF($C10756="","",UPPER(TRIM(IFERROR(LEFT($C10756&amp;"",FIND("/",$C10756&amp;"")-1),$C10756&amp;""))))</f>
      </c>
      <c r="Z10756">
        <f t="shared" ref="Z10756:Z10819" si="1163">IFERROR(IF(ISNUMBER($G10756),$G10756,0),0)</f>
      </c>
    </row>
    <row r="10757" spans="1:26">
      <c r="A10757" s="1"/>
      <c r="B10757" s="1"/>
      <c r="D10757" s="85"/>
      <c r="E10757" s="85"/>
      <c r="F10757" s="85"/>
      <c r="G10757" s="85"/>
      <c r="H10757" s="85"/>
      <c r="W10757">
        <f t="shared" si="1160"/>
      </c>
      <c r="X10757">
        <f t="shared" si="1161"/>
      </c>
      <c r="Y10757">
        <f t="shared" si="1162"/>
      </c>
      <c r="Z10757">
        <f t="shared" si="1163"/>
      </c>
    </row>
    <row r="10758" spans="1:26">
      <c r="A10758" s="268" t="s">
        <v>598</v>
      </c>
      <c r="B10758" s="243"/>
      <c r="D10758" s="85"/>
      <c r="E10758" s="85"/>
      <c r="F10758" s="85"/>
      <c r="G10758" s="85"/>
      <c r="H10758" s="85"/>
      <c r="W10758">
        <f t="shared" si="1160"/>
      </c>
      <c r="X10758">
        <f t="shared" si="1161"/>
      </c>
      <c r="Y10758">
        <f t="shared" si="1162"/>
      </c>
      <c r="Z10758">
        <f t="shared" si="1163"/>
      </c>
    </row>
    <row r="10759" spans="1:26">
      <c r="A10759" s="49"/>
      <c r="B10759" s="87"/>
      <c r="W10759">
        <f t="shared" si="1160"/>
      </c>
      <c r="X10759">
        <f t="shared" si="1161"/>
      </c>
      <c r="Y10759">
        <f t="shared" si="1162"/>
      </c>
      <c r="Z10759">
        <f t="shared" si="1163"/>
      </c>
    </row>
    <row r="10760" spans="1:26">
      <c r="A10760" s="1" t="s">
        <v>5</v>
      </c>
      <c r="W10760">
        <f t="shared" si="1160"/>
      </c>
      <c r="X10760">
        <f t="shared" si="1161"/>
      </c>
      <c r="Y10760">
        <f t="shared" si="1162"/>
      </c>
      <c r="Z10760">
        <f t="shared" si="1163"/>
      </c>
    </row>
    <row r="10761" spans="1:26">
      <c r="A10761" s="1" t="s">
        <v>6</v>
      </c>
      <c r="W10761">
        <f t="shared" si="1160"/>
      </c>
      <c r="X10761">
        <f t="shared" si="1161"/>
      </c>
      <c r="Y10761">
        <f t="shared" si="1162"/>
      </c>
      <c r="Z10761">
        <f t="shared" si="1163"/>
      </c>
    </row>
    <row r="10762" spans="1:26">
      <c r="A10762" s="1" t="s">
        <v>7</v>
      </c>
      <c r="W10762">
        <f t="shared" si="1160"/>
      </c>
      <c r="X10762">
        <f t="shared" si="1161"/>
      </c>
      <c r="Y10762">
        <f t="shared" si="1162"/>
      </c>
      <c r="Z10762">
        <f t="shared" si="1163"/>
      </c>
    </row>
    <row r="10763" spans="1:26" ht="24">
      <c r="A10763" s="88" t="s">
        <v>8</v>
      </c>
      <c r="B10763" s="89" t="s">
        <v>9</v>
      </c>
      <c r="C10763" s="89" t="s">
        <v>10</v>
      </c>
      <c r="D10763" s="34" t="s">
        <v>11</v>
      </c>
      <c r="E10763" s="34" t="s">
        <v>12</v>
      </c>
      <c r="F10763" s="34" t="s">
        <v>13</v>
      </c>
      <c r="G10763" s="34" t="s">
        <v>14</v>
      </c>
      <c r="H10763" s="88" t="s">
        <v>15</v>
      </c>
      <c r="I10763" s="90" t="s">
        <v>16</v>
      </c>
      <c r="W10763">
        <f t="shared" si="1160"/>
      </c>
      <c r="X10763">
        <f t="shared" si="1161"/>
      </c>
      <c r="Y10763">
        <f t="shared" si="1162"/>
      </c>
      <c r="Z10763">
        <f t="shared" si="1163"/>
      </c>
    </row>
    <row r="10764" spans="1:26">
      <c r="A10764" s="5"/>
      <c r="B10764" s="1564" t="s">
        <v>17</v>
      </c>
      <c r="C10764" s="1565"/>
      <c r="D10764" s="9"/>
      <c r="E10764" s="9"/>
      <c r="F10764" s="6"/>
      <c r="G10764" s="6"/>
      <c r="H10764" s="5"/>
      <c r="I10764" s="183"/>
      <c r="W10764">
        <f t="shared" si="1160"/>
      </c>
      <c r="X10764">
        <f t="shared" si="1161"/>
      </c>
      <c r="Y10764">
        <f t="shared" si="1162"/>
      </c>
      <c r="Z10764">
        <f t="shared" si="1163"/>
      </c>
    </row>
    <row r="10765" spans="1:26">
      <c r="A10765" s="5">
        <v>1</v>
      </c>
      <c r="B10765" s="8" t="s">
        <v>451</v>
      </c>
      <c r="C10765" s="5" t="s">
        <v>450</v>
      </c>
      <c r="D10765" s="50">
        <v>1</v>
      </c>
      <c r="E10765" s="5">
        <v>5</v>
      </c>
      <c r="F10765" s="16">
        <f t="shared" ref="F10765:F10774" si="1164">+E10765*D10765</f>
      </c>
      <c r="G10765" s="578">
        <f t="shared" ref="G10765:G10774" si="1165">+E10765*D10765</f>
      </c>
      <c r="H10765" s="5">
        <v>1</v>
      </c>
      <c r="I10765" s="183">
        <f>+H10765*G10765</f>
      </c>
      <c r="W10765">
        <f t="shared" si="1160"/>
      </c>
      <c r="X10765">
        <f t="shared" si="1161"/>
      </c>
      <c r="Y10765">
        <f t="shared" si="1162"/>
      </c>
      <c r="Z10765">
        <f t="shared" si="1163"/>
      </c>
    </row>
    <row r="10766" spans="1:26">
      <c r="A10766" s="5">
        <v>2</v>
      </c>
      <c r="B10766" s="8" t="s">
        <v>449</v>
      </c>
      <c r="C10766" s="5" t="s">
        <v>448</v>
      </c>
      <c r="D10766" s="50">
        <v>1</v>
      </c>
      <c r="E10766" s="5">
        <v>5</v>
      </c>
      <c r="F10766" s="16">
        <f t="shared" si="1164"/>
      </c>
      <c r="G10766" s="578">
        <f t="shared" si="1165"/>
      </c>
      <c r="H10766" s="5">
        <v>1</v>
      </c>
      <c r="I10766" s="183">
        <f t="shared" ref="I10766:I10797" si="1166">+H10766*G10766</f>
      </c>
      <c r="W10766">
        <f t="shared" si="1160"/>
      </c>
      <c r="X10766">
        <f t="shared" si="1161"/>
      </c>
      <c r="Y10766">
        <f t="shared" si="1162"/>
      </c>
      <c r="Z10766">
        <f t="shared" si="1163"/>
      </c>
    </row>
    <row r="10767" spans="1:26">
      <c r="A10767" s="5">
        <v>3</v>
      </c>
      <c r="B10767" s="8" t="s">
        <v>447</v>
      </c>
      <c r="C10767" s="5" t="s">
        <v>446</v>
      </c>
      <c r="D10767" s="50">
        <v>1</v>
      </c>
      <c r="E10767" s="5">
        <v>5</v>
      </c>
      <c r="F10767" s="16">
        <f t="shared" si="1164"/>
      </c>
      <c r="G10767" s="578">
        <f t="shared" si="1165"/>
      </c>
      <c r="H10767" s="5">
        <v>1</v>
      </c>
      <c r="I10767" s="183">
        <f t="shared" si="1166"/>
      </c>
      <c r="W10767">
        <f t="shared" si="1160"/>
      </c>
      <c r="X10767">
        <f t="shared" si="1161"/>
      </c>
      <c r="Y10767">
        <f t="shared" si="1162"/>
      </c>
      <c r="Z10767">
        <f t="shared" si="1163"/>
      </c>
    </row>
    <row r="10768" spans="1:26">
      <c r="A10768" s="5">
        <v>4</v>
      </c>
      <c r="B10768" s="8" t="s">
        <v>1341</v>
      </c>
      <c r="C10768" s="5" t="s">
        <v>1340</v>
      </c>
      <c r="D10768" s="50">
        <v>1</v>
      </c>
      <c r="E10768" s="5">
        <v>5</v>
      </c>
      <c r="F10768" s="16">
        <f t="shared" si="1164"/>
      </c>
      <c r="G10768" s="578">
        <f t="shared" si="1165"/>
      </c>
      <c r="H10768" s="5">
        <v>1</v>
      </c>
      <c r="I10768" s="183">
        <f t="shared" si="1166"/>
      </c>
      <c r="W10768">
        <f t="shared" si="1160"/>
      </c>
      <c r="X10768">
        <f t="shared" si="1161"/>
      </c>
      <c r="Y10768">
        <f t="shared" si="1162"/>
      </c>
      <c r="Z10768">
        <f t="shared" si="1163"/>
      </c>
    </row>
    <row r="10769" spans="1:26">
      <c r="A10769" s="5">
        <v>5</v>
      </c>
      <c r="B10769" s="8" t="s">
        <v>1188</v>
      </c>
      <c r="C10769" s="5" t="s">
        <v>1189</v>
      </c>
      <c r="D10769" s="50">
        <v>1</v>
      </c>
      <c r="E10769" s="5">
        <v>5</v>
      </c>
      <c r="F10769" s="16">
        <f t="shared" si="1164"/>
      </c>
      <c r="G10769" s="578">
        <f t="shared" si="1165"/>
      </c>
      <c r="H10769" s="5">
        <v>1</v>
      </c>
      <c r="I10769" s="183">
        <f t="shared" si="1166"/>
      </c>
      <c r="W10769">
        <f t="shared" si="1160"/>
      </c>
      <c r="X10769">
        <f t="shared" si="1161"/>
      </c>
      <c r="Y10769">
        <f t="shared" si="1162"/>
      </c>
      <c r="Z10769">
        <f t="shared" si="1163"/>
      </c>
    </row>
    <row r="10770" spans="1:26">
      <c r="A10770" s="5">
        <v>6</v>
      </c>
      <c r="B10770" s="8" t="s">
        <v>1339</v>
      </c>
      <c r="C10770" s="5" t="s">
        <v>1338</v>
      </c>
      <c r="D10770" s="50">
        <v>1</v>
      </c>
      <c r="E10770" s="5">
        <v>5</v>
      </c>
      <c r="F10770" s="16">
        <f t="shared" si="1164"/>
      </c>
      <c r="G10770" s="578">
        <f t="shared" si="1165"/>
      </c>
      <c r="H10770" s="5">
        <v>1</v>
      </c>
      <c r="I10770" s="183">
        <f t="shared" si="1166"/>
      </c>
      <c r="W10770">
        <f t="shared" si="1160"/>
      </c>
      <c r="X10770">
        <f t="shared" si="1161"/>
      </c>
      <c r="Y10770">
        <f t="shared" si="1162"/>
      </c>
      <c r="Z10770">
        <f t="shared" si="1163"/>
      </c>
    </row>
    <row r="10771" spans="1:26">
      <c r="A10771" s="5">
        <v>7</v>
      </c>
      <c r="B10771" s="8" t="s">
        <v>361</v>
      </c>
      <c r="C10771" s="5" t="s">
        <v>362</v>
      </c>
      <c r="D10771" s="50">
        <v>1</v>
      </c>
      <c r="E10771" s="5">
        <v>5</v>
      </c>
      <c r="F10771" s="16">
        <f t="shared" si="1164"/>
      </c>
      <c r="G10771" s="578">
        <f t="shared" si="1165"/>
      </c>
      <c r="H10771" s="5">
        <v>1</v>
      </c>
      <c r="I10771" s="183">
        <f t="shared" si="1166"/>
      </c>
      <c r="W10771">
        <f t="shared" si="1160"/>
      </c>
      <c r="X10771">
        <f t="shared" si="1161"/>
      </c>
      <c r="Y10771">
        <f t="shared" si="1162"/>
      </c>
      <c r="Z10771">
        <f t="shared" si="1163"/>
      </c>
    </row>
    <row r="10772" spans="1:26">
      <c r="A10772" s="5">
        <v>8</v>
      </c>
      <c r="B10772" s="8" t="s">
        <v>437</v>
      </c>
      <c r="C10772" s="5" t="s">
        <v>436</v>
      </c>
      <c r="D10772" s="50">
        <v>2</v>
      </c>
      <c r="E10772" s="5">
        <v>5</v>
      </c>
      <c r="F10772" s="16">
        <f t="shared" si="1164"/>
      </c>
      <c r="G10772" s="578">
        <f t="shared" si="1165"/>
      </c>
      <c r="H10772" s="5">
        <v>1</v>
      </c>
      <c r="I10772" s="183">
        <f t="shared" si="1166"/>
      </c>
      <c r="W10772">
        <f t="shared" si="1160"/>
      </c>
      <c r="X10772">
        <f t="shared" si="1161"/>
      </c>
      <c r="Y10772">
        <f t="shared" si="1162"/>
      </c>
      <c r="Z10772">
        <f t="shared" si="1163"/>
      </c>
    </row>
    <row r="10773" spans="1:26">
      <c r="A10773" s="5">
        <v>9</v>
      </c>
      <c r="B10773" s="106" t="s">
        <v>1313</v>
      </c>
      <c r="C10773" s="5"/>
      <c r="D10773" s="50">
        <v>1</v>
      </c>
      <c r="E10773" s="5">
        <v>10</v>
      </c>
      <c r="F10773" s="16">
        <f t="shared" si="1164"/>
      </c>
      <c r="G10773" s="578">
        <f t="shared" si="1165"/>
      </c>
      <c r="H10773" s="5">
        <v>1</v>
      </c>
      <c r="I10773" s="183">
        <f t="shared" si="1166"/>
      </c>
      <c r="W10773">
        <f t="shared" si="1160"/>
      </c>
      <c r="X10773">
        <f t="shared" si="1161"/>
      </c>
      <c r="Y10773">
        <f t="shared" si="1162"/>
      </c>
      <c r="Z10773">
        <f t="shared" si="1163"/>
      </c>
    </row>
    <row r="10774" spans="1:26">
      <c r="A10774" s="5"/>
      <c r="B10774" s="106" t="s">
        <v>871</v>
      </c>
      <c r="C10774" s="5"/>
      <c r="D10774" s="50">
        <v>1</v>
      </c>
      <c r="E10774" s="5">
        <v>5</v>
      </c>
      <c r="F10774" s="16">
        <f t="shared" si="1164"/>
      </c>
      <c r="G10774" s="578">
        <f t="shared" si="1165"/>
      </c>
      <c r="H10774" s="5">
        <v>1</v>
      </c>
      <c r="I10774" s="183">
        <f t="shared" si="1166"/>
      </c>
      <c r="W10774">
        <f t="shared" si="1160"/>
      </c>
      <c r="X10774">
        <f t="shared" si="1161"/>
      </c>
      <c r="Y10774">
        <f t="shared" si="1162"/>
      </c>
      <c r="Z10774">
        <f t="shared" si="1163"/>
      </c>
    </row>
    <row r="10775" spans="1:26">
      <c r="A10775" s="5"/>
      <c r="B10775" s="1564" t="s">
        <v>18</v>
      </c>
      <c r="C10775" s="1565"/>
      <c r="D10775" s="50"/>
      <c r="E10775" s="275"/>
      <c r="F10775" s="50"/>
      <c r="G10775" s="6"/>
      <c r="H10775" s="5"/>
      <c r="I10775" s="183"/>
      <c r="L10775">
        <v>60</v>
      </c>
      <c r="M10775">
        <v>400</v>
      </c>
      <c r="N10775">
        <f>+M10775*L10775</f>
      </c>
      <c r="O10775">
        <f>+N10775*0.28</f>
      </c>
      <c r="P10775">
        <f>+O10775+N10775</f>
      </c>
      <c r="W10775">
        <f t="shared" si="1160"/>
      </c>
      <c r="X10775">
        <f t="shared" si="1161"/>
      </c>
      <c r="Y10775">
        <f t="shared" si="1162"/>
      </c>
      <c r="Z10775">
        <f t="shared" si="1163"/>
      </c>
    </row>
    <row r="10776" spans="1:26">
      <c r="A10776" s="5">
        <v>10</v>
      </c>
      <c r="B10776" s="128" t="s">
        <v>937</v>
      </c>
      <c r="C10776" s="101" t="s">
        <v>936</v>
      </c>
      <c r="D10776" s="21">
        <v>1</v>
      </c>
      <c r="E10776" s="5">
        <v>4</v>
      </c>
      <c r="F10776" s="16">
        <f t="shared" ref="F10776:F10786" si="1167">+E10776*D10776</f>
      </c>
      <c r="G10776" s="578">
        <f t="shared" ref="G10776:G10786" si="1168">+E10776*D10776</f>
      </c>
      <c r="H10776" s="9">
        <v>1</v>
      </c>
      <c r="I10776" s="183">
        <f t="shared" si="1166"/>
      </c>
      <c r="W10776">
        <f t="shared" si="1160"/>
      </c>
      <c r="X10776">
        <f t="shared" si="1161"/>
      </c>
      <c r="Y10776">
        <f t="shared" si="1162"/>
      </c>
      <c r="Z10776">
        <f t="shared" si="1163"/>
      </c>
    </row>
    <row r="10777" spans="1:26">
      <c r="A10777" s="5">
        <v>11</v>
      </c>
      <c r="B10777" s="8" t="s">
        <v>275</v>
      </c>
      <c r="C10777" s="5" t="s">
        <v>276</v>
      </c>
      <c r="D10777" s="21">
        <v>1</v>
      </c>
      <c r="E10777" s="5">
        <v>4</v>
      </c>
      <c r="F10777" s="16">
        <f t="shared" si="1167"/>
      </c>
      <c r="G10777" s="578">
        <f t="shared" si="1168"/>
      </c>
      <c r="H10777" s="9">
        <v>1</v>
      </c>
      <c r="I10777" s="183">
        <f t="shared" si="1166"/>
      </c>
      <c r="W10777">
        <f t="shared" si="1160"/>
      </c>
      <c r="X10777">
        <f t="shared" si="1161"/>
      </c>
      <c r="Y10777">
        <f t="shared" si="1162"/>
      </c>
      <c r="Z10777">
        <f t="shared" si="1163"/>
      </c>
    </row>
    <row r="10778" spans="1:26">
      <c r="A10778" s="5">
        <v>12</v>
      </c>
      <c r="B10778" s="8" t="s">
        <v>295</v>
      </c>
      <c r="C10778" s="5" t="s">
        <v>294</v>
      </c>
      <c r="D10778" s="21">
        <v>1</v>
      </c>
      <c r="E10778" s="5">
        <v>4</v>
      </c>
      <c r="F10778" s="16">
        <f t="shared" si="1167"/>
      </c>
      <c r="G10778" s="578">
        <f t="shared" si="1168"/>
      </c>
      <c r="H10778" s="9">
        <v>1</v>
      </c>
      <c r="I10778" s="183">
        <f t="shared" si="1166"/>
      </c>
      <c r="W10778">
        <f t="shared" si="1160"/>
      </c>
      <c r="X10778">
        <f t="shared" si="1161"/>
      </c>
      <c r="Y10778">
        <f t="shared" si="1162"/>
      </c>
      <c r="Z10778">
        <f t="shared" si="1163"/>
      </c>
    </row>
    <row r="10779" spans="1:26">
      <c r="A10779" s="5">
        <v>13</v>
      </c>
      <c r="B10779" s="128" t="s">
        <v>835</v>
      </c>
      <c r="C10779" s="101" t="s">
        <v>834</v>
      </c>
      <c r="D10779" s="21">
        <v>1</v>
      </c>
      <c r="E10779" s="5">
        <v>4</v>
      </c>
      <c r="F10779" s="16">
        <f t="shared" si="1167"/>
      </c>
      <c r="G10779" s="578">
        <f t="shared" si="1168"/>
      </c>
      <c r="H10779" s="5">
        <v>1</v>
      </c>
      <c r="I10779" s="183">
        <f t="shared" si="1166"/>
      </c>
      <c r="W10779">
        <f t="shared" si="1160"/>
      </c>
      <c r="X10779">
        <f t="shared" si="1161"/>
      </c>
      <c r="Y10779">
        <f t="shared" si="1162"/>
      </c>
      <c r="Z10779">
        <f t="shared" si="1163"/>
      </c>
    </row>
    <row r="10780" spans="1:26">
      <c r="A10780" s="5">
        <v>14</v>
      </c>
      <c r="B10780" s="128" t="s">
        <v>1595</v>
      </c>
      <c r="C10780" s="9" t="s">
        <v>1596</v>
      </c>
      <c r="D10780" s="21">
        <v>1</v>
      </c>
      <c r="E10780" s="5">
        <v>4</v>
      </c>
      <c r="F10780" s="16">
        <f t="shared" si="1167"/>
      </c>
      <c r="G10780" s="578">
        <f t="shared" si="1168"/>
      </c>
      <c r="H10780" s="16">
        <v>1</v>
      </c>
      <c r="I10780" s="183">
        <f t="shared" si="1166"/>
      </c>
      <c r="W10780">
        <f t="shared" si="1160"/>
      </c>
      <c r="X10780">
        <f t="shared" si="1161"/>
      </c>
      <c r="Y10780">
        <f t="shared" si="1162"/>
      </c>
      <c r="Z10780">
        <f t="shared" si="1163"/>
      </c>
    </row>
    <row r="10781" spans="1:26">
      <c r="A10781" s="5">
        <v>15</v>
      </c>
      <c r="B10781" s="128" t="s">
        <v>1004</v>
      </c>
      <c r="C10781" s="9" t="s">
        <v>1003</v>
      </c>
      <c r="D10781" s="21">
        <v>1</v>
      </c>
      <c r="E10781" s="5">
        <v>4</v>
      </c>
      <c r="F10781" s="16">
        <f t="shared" si="1167"/>
      </c>
      <c r="G10781" s="578">
        <f t="shared" si="1168"/>
      </c>
      <c r="H10781" s="16">
        <v>1</v>
      </c>
      <c r="I10781" s="183">
        <f t="shared" si="1166"/>
      </c>
      <c r="W10781">
        <f t="shared" si="1160"/>
      </c>
      <c r="X10781">
        <f t="shared" si="1161"/>
      </c>
      <c r="Y10781">
        <f t="shared" si="1162"/>
      </c>
      <c r="Z10781">
        <f t="shared" si="1163"/>
      </c>
    </row>
    <row r="10782" spans="1:26" ht="24">
      <c r="A10782" s="5">
        <v>16</v>
      </c>
      <c r="B10782" s="95" t="s">
        <v>469</v>
      </c>
      <c r="C10782" s="101" t="s">
        <v>468</v>
      </c>
      <c r="D10782" s="21">
        <v>1</v>
      </c>
      <c r="E10782" s="5">
        <v>4</v>
      </c>
      <c r="F10782" s="16">
        <f t="shared" si="1167"/>
      </c>
      <c r="G10782" s="578">
        <f t="shared" si="1168"/>
      </c>
      <c r="H10782" s="16">
        <v>1</v>
      </c>
      <c r="I10782" s="183">
        <f t="shared" si="1166"/>
      </c>
      <c r="W10782">
        <f t="shared" si="1160"/>
      </c>
      <c r="X10782">
        <f t="shared" si="1161"/>
      </c>
      <c r="Y10782">
        <f t="shared" si="1162"/>
      </c>
      <c r="Z10782">
        <f t="shared" si="1163"/>
      </c>
    </row>
    <row r="10783" spans="1:26">
      <c r="A10783" s="5">
        <v>17</v>
      </c>
      <c r="B10783" s="95" t="s">
        <v>1040</v>
      </c>
      <c r="C10783" s="101" t="s">
        <v>1041</v>
      </c>
      <c r="D10783" s="21">
        <v>1</v>
      </c>
      <c r="E10783" s="5">
        <v>4</v>
      </c>
      <c r="F10783" s="16">
        <f t="shared" si="1167"/>
      </c>
      <c r="G10783" s="578">
        <f t="shared" si="1168"/>
      </c>
      <c r="H10783" s="16">
        <v>1</v>
      </c>
      <c r="I10783" s="183">
        <f t="shared" si="1166"/>
      </c>
      <c r="W10783">
        <f t="shared" si="1160"/>
      </c>
      <c r="X10783">
        <f t="shared" si="1161"/>
      </c>
      <c r="Y10783">
        <f t="shared" si="1162"/>
      </c>
      <c r="Z10783">
        <f t="shared" si="1163"/>
      </c>
    </row>
    <row r="10784" spans="1:26">
      <c r="A10784" s="5">
        <v>18</v>
      </c>
      <c r="B10784" s="95" t="s">
        <v>828</v>
      </c>
      <c r="C10784" s="101" t="s">
        <v>827</v>
      </c>
      <c r="D10784" s="21">
        <v>1</v>
      </c>
      <c r="E10784" s="5">
        <v>4</v>
      </c>
      <c r="F10784" s="16">
        <f t="shared" si="1167"/>
      </c>
      <c r="G10784" s="578">
        <f t="shared" si="1168"/>
      </c>
      <c r="H10784" s="16">
        <v>1</v>
      </c>
      <c r="I10784" s="183">
        <f t="shared" si="1166"/>
      </c>
      <c r="W10784">
        <f t="shared" si="1160"/>
      </c>
      <c r="X10784">
        <f t="shared" si="1161"/>
      </c>
      <c r="Y10784">
        <f t="shared" si="1162"/>
      </c>
      <c r="Z10784">
        <f t="shared" si="1163"/>
      </c>
    </row>
    <row r="10785" spans="1:26">
      <c r="A10785" s="5">
        <v>19</v>
      </c>
      <c r="B10785" s="8" t="s">
        <v>1619</v>
      </c>
      <c r="C10785" s="9" t="s">
        <v>816</v>
      </c>
      <c r="D10785" s="21">
        <v>1</v>
      </c>
      <c r="E10785" s="16">
        <v>4</v>
      </c>
      <c r="F10785" s="16">
        <f t="shared" si="1167"/>
      </c>
      <c r="G10785" s="578">
        <f t="shared" si="1168"/>
      </c>
      <c r="H10785" s="16">
        <v>1</v>
      </c>
      <c r="I10785" s="183">
        <f t="shared" si="1166"/>
      </c>
      <c r="W10785">
        <f t="shared" si="1160"/>
      </c>
      <c r="X10785">
        <f t="shared" si="1161"/>
      </c>
      <c r="Y10785">
        <f t="shared" si="1162"/>
      </c>
      <c r="Z10785">
        <f t="shared" si="1163"/>
      </c>
    </row>
    <row r="10786" spans="1:26">
      <c r="A10786" s="5">
        <v>20</v>
      </c>
      <c r="B10786" s="8" t="s">
        <v>467</v>
      </c>
      <c r="C10786" s="5" t="s">
        <v>466</v>
      </c>
      <c r="D10786" s="21">
        <v>1</v>
      </c>
      <c r="E10786" s="5">
        <v>4</v>
      </c>
      <c r="F10786" s="16">
        <f t="shared" si="1167"/>
      </c>
      <c r="G10786" s="578">
        <f t="shared" si="1168"/>
      </c>
      <c r="H10786" s="16">
        <v>1</v>
      </c>
      <c r="I10786" s="183">
        <f t="shared" si="1166"/>
      </c>
      <c r="W10786">
        <f t="shared" si="1160"/>
      </c>
      <c r="X10786">
        <f t="shared" si="1161"/>
      </c>
      <c r="Y10786">
        <f t="shared" si="1162"/>
      </c>
      <c r="Z10786">
        <f t="shared" si="1163"/>
      </c>
    </row>
    <row r="10787" spans="1:26">
      <c r="A10787" s="5"/>
      <c r="B10787" s="1564" t="s">
        <v>394</v>
      </c>
      <c r="C10787" s="1565"/>
      <c r="D10787" s="50"/>
      <c r="E10787" s="275"/>
      <c r="F10787" s="50"/>
      <c r="G10787" s="6"/>
      <c r="H10787" s="5"/>
      <c r="I10787" s="183"/>
      <c r="L10787">
        <v>44</v>
      </c>
      <c r="M10787">
        <v>400</v>
      </c>
      <c r="N10787">
        <f>+M10787*L10787</f>
      </c>
      <c r="O10787">
        <f>+N10787*0.28</f>
      </c>
      <c r="P10787">
        <f>+O10787+N10787</f>
      </c>
      <c r="W10787">
        <f t="shared" si="1160"/>
      </c>
      <c r="X10787">
        <f t="shared" si="1161"/>
      </c>
      <c r="Y10787">
        <f t="shared" si="1162"/>
      </c>
      <c r="Z10787">
        <f t="shared" si="1163"/>
      </c>
    </row>
    <row r="10788" spans="1:26">
      <c r="A10788" s="5">
        <v>21</v>
      </c>
      <c r="B10788" s="17" t="s">
        <v>794</v>
      </c>
      <c r="C10788" s="96" t="s">
        <v>795</v>
      </c>
      <c r="D10788" s="21">
        <v>1</v>
      </c>
      <c r="E10788" s="5">
        <v>5</v>
      </c>
      <c r="F10788" s="16">
        <f>+E10788*D10788</f>
      </c>
      <c r="G10788" s="578">
        <f>+E10788*D10788</f>
      </c>
      <c r="H10788" s="5">
        <v>1</v>
      </c>
      <c r="I10788" s="183">
        <f t="shared" si="1166"/>
      </c>
      <c r="W10788">
        <f t="shared" si="1160"/>
      </c>
      <c r="X10788">
        <f t="shared" si="1161"/>
      </c>
      <c r="Y10788">
        <f t="shared" si="1162"/>
      </c>
      <c r="Z10788">
        <f t="shared" si="1163"/>
      </c>
    </row>
    <row r="10789" spans="1:26">
      <c r="A10789" s="5">
        <v>22</v>
      </c>
      <c r="B10789" s="17" t="s">
        <v>400</v>
      </c>
      <c r="C10789" s="96" t="s">
        <v>401</v>
      </c>
      <c r="D10789" s="21">
        <v>1</v>
      </c>
      <c r="E10789" s="5">
        <v>5</v>
      </c>
      <c r="F10789" s="16">
        <f>+E10789*D10789</f>
      </c>
      <c r="G10789" s="578">
        <f>+E10789*D10789</f>
      </c>
      <c r="H10789" s="5">
        <v>1</v>
      </c>
      <c r="I10789" s="183">
        <f t="shared" si="1166"/>
      </c>
      <c r="W10789">
        <f t="shared" si="1160"/>
      </c>
      <c r="X10789">
        <f t="shared" si="1161"/>
      </c>
      <c r="Y10789">
        <f t="shared" si="1162"/>
      </c>
      <c r="Z10789">
        <f t="shared" si="1163"/>
      </c>
    </row>
    <row r="10790" spans="1:26">
      <c r="A10790" s="5"/>
      <c r="B10790" s="17"/>
      <c r="C10790" s="96"/>
      <c r="D10790" s="21"/>
      <c r="E10790" s="5"/>
      <c r="F10790" s="16"/>
      <c r="G10790" s="6"/>
      <c r="H10790" s="5"/>
      <c r="I10790" s="183"/>
      <c r="W10790">
        <f t="shared" si="1160"/>
      </c>
      <c r="X10790">
        <f t="shared" si="1161"/>
      </c>
      <c r="Y10790">
        <f t="shared" si="1162"/>
      </c>
      <c r="Z10790">
        <f t="shared" si="1163"/>
      </c>
    </row>
    <row r="10791" spans="1:26">
      <c r="A10791" s="5">
        <v>24</v>
      </c>
      <c r="B10791" s="17" t="s">
        <v>2146</v>
      </c>
      <c r="C10791" s="96" t="s">
        <v>2147</v>
      </c>
      <c r="D10791" s="5"/>
      <c r="F10791" s="275">
        <v>5</v>
      </c>
      <c r="G10791" s="578">
        <f>+F10791</f>
      </c>
      <c r="H10791" s="5">
        <v>1</v>
      </c>
      <c r="I10791" s="183">
        <f t="shared" si="1166"/>
      </c>
      <c r="W10791">
        <f t="shared" si="1160"/>
      </c>
      <c r="X10791">
        <f t="shared" si="1161"/>
      </c>
      <c r="Y10791">
        <f t="shared" si="1162"/>
      </c>
      <c r="Z10791">
        <f t="shared" si="1163"/>
      </c>
    </row>
    <row r="10792" spans="1:26">
      <c r="A10792" s="5"/>
      <c r="B10792" s="1564" t="s">
        <v>604</v>
      </c>
      <c r="C10792" s="1565"/>
      <c r="D10792" s="50"/>
      <c r="E10792" s="275"/>
      <c r="F10792" s="275"/>
      <c r="G10792" s="6"/>
      <c r="H10792" s="9"/>
      <c r="I10792" s="183"/>
      <c r="L10792">
        <v>15</v>
      </c>
      <c r="M10792">
        <v>150</v>
      </c>
      <c r="N10792">
        <f>+M10792*L10792</f>
      </c>
      <c r="O10792">
        <f>+N10792*0.28</f>
      </c>
      <c r="P10792">
        <f>+O10792+N10792</f>
      </c>
      <c r="W10792">
        <f t="shared" si="1160"/>
      </c>
      <c r="X10792">
        <f t="shared" si="1161"/>
      </c>
      <c r="Y10792">
        <f t="shared" si="1162"/>
      </c>
      <c r="Z10792">
        <f t="shared" si="1163"/>
      </c>
    </row>
    <row r="10793" spans="1:26" ht="30">
      <c r="A10793" s="5">
        <v>25</v>
      </c>
      <c r="B10793" s="106" t="s">
        <v>555</v>
      </c>
      <c r="C10793" s="271" t="s">
        <v>728</v>
      </c>
      <c r="D10793" s="21">
        <v>1</v>
      </c>
      <c r="E10793" s="5">
        <v>10</v>
      </c>
      <c r="F10793" s="16">
        <f>+E10793*D10793</f>
      </c>
      <c r="G10793" s="578">
        <f>+E10793*D10793</f>
      </c>
      <c r="H10793" s="9">
        <v>1</v>
      </c>
      <c r="I10793" s="183">
        <f t="shared" si="1166"/>
      </c>
      <c r="W10793">
        <f t="shared" si="1160"/>
      </c>
      <c r="X10793">
        <f t="shared" si="1161"/>
      </c>
      <c r="Y10793">
        <f t="shared" si="1162"/>
      </c>
      <c r="Z10793">
        <f t="shared" si="1163"/>
      </c>
    </row>
    <row r="10794" spans="1:26" ht="24">
      <c r="A10794" s="5">
        <v>26</v>
      </c>
      <c r="B10794" s="106" t="s">
        <v>624</v>
      </c>
      <c r="C10794" s="269" t="s">
        <v>625</v>
      </c>
      <c r="D10794" s="21">
        <v>1</v>
      </c>
      <c r="E10794" s="5">
        <v>10</v>
      </c>
      <c r="F10794" s="16">
        <f>+E10794*D10794</f>
      </c>
      <c r="G10794" s="578">
        <f>+E10794*D10794</f>
      </c>
      <c r="H10794" s="9">
        <v>1</v>
      </c>
      <c r="I10794" s="183">
        <f t="shared" si="1166"/>
      </c>
      <c r="W10794">
        <f t="shared" si="1160"/>
      </c>
      <c r="X10794">
        <f t="shared" si="1161"/>
      </c>
      <c r="Y10794">
        <f t="shared" si="1162"/>
      </c>
      <c r="Z10794">
        <f t="shared" si="1163"/>
      </c>
    </row>
    <row r="10795" spans="1:26" ht="24">
      <c r="A10795" s="5">
        <v>27</v>
      </c>
      <c r="B10795" s="106" t="s">
        <v>1080</v>
      </c>
      <c r="C10795" s="269" t="s">
        <v>979</v>
      </c>
      <c r="D10795" s="21">
        <v>1</v>
      </c>
      <c r="E10795" s="5">
        <v>10</v>
      </c>
      <c r="F10795" s="16">
        <f>+E10795*D10795</f>
      </c>
      <c r="G10795" s="578">
        <f>+E10795*D10795</f>
      </c>
      <c r="H10795" s="9">
        <v>1</v>
      </c>
      <c r="I10795" s="183">
        <f t="shared" si="1166"/>
      </c>
      <c r="W10795">
        <f t="shared" si="1160"/>
      </c>
      <c r="X10795">
        <f t="shared" si="1161"/>
      </c>
      <c r="Y10795">
        <f t="shared" si="1162"/>
      </c>
      <c r="Z10795">
        <f t="shared" si="1163"/>
      </c>
    </row>
    <row r="10796" spans="1:26">
      <c r="A10796" s="5">
        <v>28</v>
      </c>
      <c r="B10796" s="106" t="s">
        <v>605</v>
      </c>
      <c r="C10796" s="269" t="s">
        <v>606</v>
      </c>
      <c r="D10796" s="484">
        <v>1</v>
      </c>
      <c r="E10796" s="5">
        <v>10</v>
      </c>
      <c r="F10796" s="16">
        <f>+E10796*D10796</f>
      </c>
      <c r="G10796" s="578">
        <f>+E10796*D10796</f>
      </c>
      <c r="H10796" s="9">
        <v>1</v>
      </c>
      <c r="I10796" s="183">
        <f t="shared" si="1166"/>
      </c>
      <c r="W10796">
        <f t="shared" si="1160"/>
      </c>
      <c r="X10796">
        <f t="shared" si="1161"/>
      </c>
      <c r="Y10796">
        <f t="shared" si="1162"/>
      </c>
      <c r="Z10796">
        <f t="shared" si="1163"/>
      </c>
    </row>
    <row r="10797" spans="1:26" ht="30">
      <c r="A10797" s="5">
        <v>29</v>
      </c>
      <c r="B10797" s="106" t="s">
        <v>865</v>
      </c>
      <c r="C10797" s="271" t="s">
        <v>1307</v>
      </c>
      <c r="D10797" s="21">
        <v>1</v>
      </c>
      <c r="E10797" s="5">
        <v>10</v>
      </c>
      <c r="F10797" s="16">
        <f>+E10797*D10797</f>
      </c>
      <c r="G10797" s="578">
        <f>+E10797*D10797</f>
      </c>
      <c r="H10797" s="9">
        <v>1</v>
      </c>
      <c r="I10797" s="183">
        <f t="shared" si="1166"/>
      </c>
      <c r="W10797">
        <f t="shared" si="1160"/>
      </c>
      <c r="X10797">
        <f t="shared" si="1161"/>
      </c>
      <c r="Y10797">
        <f t="shared" si="1162"/>
      </c>
      <c r="Z10797">
        <f t="shared" si="1163"/>
      </c>
    </row>
    <row r="10798" spans="1:26">
      <c r="A10798" s="5"/>
      <c r="B10798" s="1564" t="s">
        <v>2186</v>
      </c>
      <c r="C10798" s="1565"/>
      <c r="D10798" s="518"/>
      <c r="E10798" s="275"/>
      <c r="F10798" s="518"/>
      <c r="G10798" s="6"/>
      <c r="H10798" s="16"/>
      <c r="I10798" s="183"/>
      <c r="L10798">
        <v>50</v>
      </c>
      <c r="M10798">
        <v>400</v>
      </c>
      <c r="N10798">
        <f>+M10798*L10798</f>
      </c>
      <c r="O10798">
        <f>+N10798*0.18</f>
      </c>
      <c r="P10798">
        <f>+O10798+N10798</f>
      </c>
      <c r="W10798">
        <f t="shared" si="1160"/>
      </c>
      <c r="X10798">
        <f t="shared" si="1161"/>
      </c>
      <c r="Y10798">
        <f t="shared" si="1162"/>
      </c>
      <c r="Z10798">
        <f t="shared" si="1163"/>
      </c>
    </row>
    <row r="10799" spans="1:26">
      <c r="A10799" s="5">
        <v>30</v>
      </c>
      <c r="B10799" s="95" t="s">
        <v>2187</v>
      </c>
      <c r="C10799" s="5"/>
      <c r="D10799" s="518"/>
      <c r="E10799" s="275"/>
      <c r="F10799" s="50">
        <v>10</v>
      </c>
      <c r="G10799" s="6">
        <v>10</v>
      </c>
      <c r="H10799" s="16"/>
      <c r="I10799" s="183"/>
      <c r="W10799">
        <f t="shared" si="1160"/>
      </c>
      <c r="X10799">
        <f t="shared" si="1161"/>
      </c>
      <c r="Y10799">
        <f t="shared" si="1162"/>
      </c>
      <c r="Z10799">
        <f t="shared" si="1163"/>
      </c>
    </row>
    <row r="10800" spans="1:26">
      <c r="A10800" s="5"/>
      <c r="B10800" s="1564" t="s">
        <v>300</v>
      </c>
      <c r="C10800" s="1565"/>
      <c r="D10800" s="518"/>
      <c r="E10800" s="275"/>
      <c r="F10800" s="50"/>
      <c r="G10800" s="6"/>
      <c r="H10800" s="16"/>
      <c r="I10800" s="183"/>
      <c r="W10800">
        <f t="shared" si="1160"/>
      </c>
      <c r="X10800">
        <f t="shared" si="1161"/>
      </c>
      <c r="Y10800">
        <f t="shared" si="1162"/>
      </c>
      <c r="Z10800">
        <f t="shared" si="1163"/>
      </c>
    </row>
    <row r="10801" spans="1:26" ht="24.75">
      <c r="A10801" s="5">
        <v>31</v>
      </c>
      <c r="B10801" s="584" t="s">
        <v>2188</v>
      </c>
      <c r="C10801" s="138" t="s">
        <v>2189</v>
      </c>
      <c r="D10801" s="585"/>
      <c r="F10801" s="5">
        <v>10</v>
      </c>
      <c r="G10801" s="578">
        <v>10</v>
      </c>
      <c r="H10801" s="586">
        <v>1</v>
      </c>
      <c r="I10801" s="183">
        <f>+H10801*G10801</f>
      </c>
      <c r="W10801">
        <f t="shared" si="1160"/>
      </c>
      <c r="X10801">
        <f t="shared" si="1161"/>
      </c>
      <c r="Y10801">
        <f t="shared" si="1162"/>
      </c>
      <c r="Z10801">
        <f t="shared" si="1163"/>
      </c>
    </row>
    <row r="10802" spans="1:26" ht="24">
      <c r="A10802" s="5">
        <v>32</v>
      </c>
      <c r="B10802" s="20" t="s">
        <v>591</v>
      </c>
      <c r="C10802" s="5" t="s">
        <v>592</v>
      </c>
      <c r="D10802" s="21">
        <v>1</v>
      </c>
      <c r="E10802" s="5">
        <v>25</v>
      </c>
      <c r="F10802" s="16">
        <f>+E10802*D10802</f>
      </c>
      <c r="G10802" s="578">
        <f>+E10802*D10802</f>
      </c>
      <c r="H10802" s="7">
        <v>1</v>
      </c>
      <c r="I10802" s="183">
        <f>+H10802*G10802</f>
      </c>
      <c r="W10802">
        <f t="shared" si="1160"/>
      </c>
      <c r="X10802">
        <f t="shared" si="1161"/>
      </c>
      <c r="Y10802">
        <f t="shared" si="1162"/>
      </c>
      <c r="Z10802">
        <f t="shared" si="1163"/>
      </c>
    </row>
    <row r="10803" spans="1:26">
      <c r="A10803" s="5">
        <v>33</v>
      </c>
      <c r="B10803" s="20" t="s">
        <v>2190</v>
      </c>
      <c r="C10803" s="5" t="s">
        <v>601</v>
      </c>
      <c r="D10803" s="21">
        <v>1</v>
      </c>
      <c r="E10803" s="5">
        <v>25</v>
      </c>
      <c r="F10803" s="16">
        <f>+E10803*D10803</f>
      </c>
      <c r="G10803" s="578">
        <f>+E10803*D10803</f>
      </c>
      <c r="H10803" s="7">
        <v>1</v>
      </c>
      <c r="I10803" s="183">
        <f>+H10803*G10803</f>
      </c>
      <c r="L10803">
        <v>60</v>
      </c>
      <c r="M10803">
        <v>20</v>
      </c>
      <c r="N10803">
        <f>+M10803*L10803</f>
      </c>
      <c r="O10803">
        <f>+N10803*0.18</f>
      </c>
      <c r="P10803">
        <f>+O10803+N10803</f>
      </c>
      <c r="W10803">
        <f t="shared" si="1160"/>
      </c>
      <c r="X10803">
        <f t="shared" si="1161"/>
      </c>
      <c r="Y10803">
        <f t="shared" si="1162"/>
      </c>
      <c r="Z10803">
        <f t="shared" si="1163"/>
      </c>
    </row>
    <row r="10804" spans="1:26">
      <c r="A10804" s="5">
        <v>34</v>
      </c>
      <c r="B10804" s="17" t="s">
        <v>2060</v>
      </c>
      <c r="C10804" s="88" t="s">
        <v>303</v>
      </c>
      <c r="D10804" s="21">
        <v>1</v>
      </c>
      <c r="E10804" s="5">
        <v>25</v>
      </c>
      <c r="F10804" s="16">
        <f>+E10804*D10804</f>
      </c>
      <c r="G10804" s="578">
        <f>+E10804*D10804</f>
      </c>
      <c r="H10804" s="5">
        <v>1</v>
      </c>
      <c r="I10804" s="183">
        <f>+H10804*G10804</f>
      </c>
      <c r="L10804">
        <v>25</v>
      </c>
      <c r="M10804">
        <v>50</v>
      </c>
      <c r="N10804">
        <f>+M10804*L10804</f>
      </c>
      <c r="O10804">
        <f>+N10804*0.18</f>
      </c>
      <c r="P10804">
        <f>+O10804+N10804</f>
      </c>
      <c r="W10804">
        <f t="shared" si="1160"/>
      </c>
      <c r="X10804">
        <f t="shared" si="1161"/>
      </c>
      <c r="Y10804">
        <f t="shared" si="1162"/>
      </c>
      <c r="Z10804">
        <f t="shared" si="1163"/>
      </c>
    </row>
    <row r="10805" spans="1:26" ht="24">
      <c r="A10805" s="5">
        <v>35</v>
      </c>
      <c r="B10805" s="8" t="s">
        <v>2191</v>
      </c>
      <c r="C10805" s="34" t="s">
        <v>2192</v>
      </c>
      <c r="D10805" s="5"/>
      <c r="F10805" s="5">
        <v>20</v>
      </c>
      <c r="G10805" s="578">
        <f>+F10805</f>
      </c>
      <c r="H10805" s="5">
        <v>1</v>
      </c>
      <c r="I10805" s="183">
        <f>+H10805*G10805</f>
      </c>
      <c r="L10805">
        <v>20</v>
      </c>
      <c r="M10805">
        <v>100</v>
      </c>
      <c r="N10805">
        <f>+M10805*L10805</f>
      </c>
      <c r="O10805">
        <f>+N10805*0.18</f>
      </c>
      <c r="P10805">
        <f>+O10805+N10805</f>
      </c>
      <c r="W10805">
        <f t="shared" si="1160"/>
      </c>
      <c r="X10805">
        <f t="shared" si="1161"/>
      </c>
      <c r="Y10805">
        <f t="shared" si="1162"/>
      </c>
      <c r="Z10805">
        <f t="shared" si="1163"/>
      </c>
    </row>
    <row r="10806" spans="1:26">
      <c r="A10806" s="5"/>
      <c r="B10806" s="1564" t="s">
        <v>375</v>
      </c>
      <c r="C10806" s="1565"/>
      <c r="D10806" s="5"/>
      <c r="E10806" s="5"/>
      <c r="F10806" s="5"/>
      <c r="G10806" s="6"/>
      <c r="H10806" s="16"/>
      <c r="I10806" s="183"/>
      <c r="W10806">
        <f t="shared" si="1160"/>
      </c>
      <c r="X10806">
        <f t="shared" si="1161"/>
      </c>
      <c r="Y10806">
        <f t="shared" si="1162"/>
      </c>
      <c r="Z10806">
        <f t="shared" si="1163"/>
      </c>
    </row>
    <row r="10807" spans="1:26">
      <c r="A10807" s="5">
        <v>36</v>
      </c>
      <c r="B10807" s="106" t="s">
        <v>378</v>
      </c>
      <c r="C10807" s="15" t="s">
        <v>379</v>
      </c>
      <c r="D10807" s="21">
        <v>1</v>
      </c>
      <c r="E10807" s="9">
        <v>20</v>
      </c>
      <c r="F10807" s="16">
        <f>+E10807*D10807</f>
      </c>
      <c r="G10807" s="578">
        <f>+E10807*D10807</f>
      </c>
      <c r="H10807" s="5">
        <v>1</v>
      </c>
      <c r="I10807" s="183">
        <f>+H10807*G10807</f>
      </c>
      <c r="W10807">
        <f t="shared" si="1160"/>
      </c>
      <c r="X10807">
        <f t="shared" si="1161"/>
      </c>
      <c r="Y10807">
        <f t="shared" si="1162"/>
      </c>
      <c r="Z10807">
        <f t="shared" si="1163"/>
      </c>
    </row>
    <row r="10808" spans="1:26">
      <c r="A10808" s="5"/>
      <c r="B10808" s="1564" t="s">
        <v>590</v>
      </c>
      <c r="C10808" s="1565"/>
      <c r="D10808" s="484"/>
      <c r="E10808" s="5"/>
      <c r="F10808" s="16"/>
      <c r="G10808" s="6"/>
      <c r="H10808" s="9"/>
      <c r="I10808" s="183"/>
      <c r="L10808">
        <v>20</v>
      </c>
      <c r="M10808">
        <v>75</v>
      </c>
      <c r="N10808">
        <f>+M10808*L10808</f>
      </c>
      <c r="O10808">
        <f>+N10808*0.18</f>
      </c>
      <c r="P10808">
        <f>+O10808+N10808</f>
      </c>
      <c r="W10808">
        <f t="shared" si="1160"/>
      </c>
      <c r="X10808">
        <f t="shared" si="1161"/>
      </c>
      <c r="Y10808">
        <f t="shared" si="1162"/>
      </c>
      <c r="Z10808">
        <f t="shared" si="1163"/>
      </c>
    </row>
    <row r="10809" spans="1:26" ht="48">
      <c r="A10809" s="5">
        <v>37</v>
      </c>
      <c r="B10809" s="15" t="s">
        <v>540</v>
      </c>
      <c r="C10809" s="105" t="s">
        <v>541</v>
      </c>
      <c r="D10809" s="5"/>
      <c r="E10809" s="10"/>
      <c r="F10809" s="5">
        <v>50</v>
      </c>
      <c r="G10809" s="578">
        <f t="shared" ref="G10809:G10816" si="1169">+F10809</f>
      </c>
      <c r="H10809" s="5">
        <v>1</v>
      </c>
      <c r="I10809" s="183">
        <f>+H10809*G10809</f>
      </c>
      <c r="W10809">
        <f t="shared" si="1160"/>
      </c>
      <c r="X10809">
        <f t="shared" si="1161"/>
      </c>
      <c r="Y10809">
        <f t="shared" si="1162"/>
      </c>
      <c r="Z10809">
        <f t="shared" si="1163"/>
      </c>
    </row>
    <row r="10810" spans="1:26" ht="48">
      <c r="A10810" s="5">
        <v>38</v>
      </c>
      <c r="B10810" s="15" t="s">
        <v>542</v>
      </c>
      <c r="C10810" s="105" t="s">
        <v>543</v>
      </c>
      <c r="D10810" s="5"/>
      <c r="E10810" s="10"/>
      <c r="F10810" s="5">
        <v>50</v>
      </c>
      <c r="G10810" s="578">
        <f t="shared" si="1169"/>
      </c>
      <c r="H10810" s="5">
        <v>1</v>
      </c>
      <c r="I10810" s="183">
        <f>+H10810*G10810</f>
      </c>
      <c r="W10810">
        <f t="shared" si="1160"/>
      </c>
      <c r="X10810">
        <f t="shared" si="1161"/>
      </c>
      <c r="Y10810">
        <f t="shared" si="1162"/>
      </c>
      <c r="Z10810">
        <f t="shared" si="1163"/>
      </c>
    </row>
    <row r="10811" spans="1:26">
      <c r="A10811" s="5"/>
      <c r="B10811" s="95" t="s">
        <v>1456</v>
      </c>
      <c r="C10811" s="101"/>
      <c r="D10811" s="5"/>
      <c r="E10811" s="5"/>
      <c r="F10811" s="5">
        <v>10</v>
      </c>
      <c r="G10811" s="578">
        <f t="shared" si="1169"/>
      </c>
      <c r="H10811" s="16" t="s">
        <v>780</v>
      </c>
      <c r="I10811" s="183"/>
      <c r="L10811">
        <v>100</v>
      </c>
      <c r="M10811">
        <v>20</v>
      </c>
      <c r="N10811">
        <f>+M10811*L10811</f>
      </c>
      <c r="O10811">
        <f>+N10811*0.18</f>
      </c>
      <c r="P10811">
        <f>+O10811+N10811</f>
      </c>
      <c r="W10811">
        <f t="shared" si="1160"/>
      </c>
      <c r="X10811">
        <f t="shared" si="1161"/>
      </c>
      <c r="Y10811">
        <f t="shared" si="1162"/>
      </c>
      <c r="Z10811">
        <f t="shared" si="1163"/>
      </c>
    </row>
    <row r="10812" spans="1:26">
      <c r="A10812" s="5"/>
      <c r="B10812" s="95" t="s">
        <v>2083</v>
      </c>
      <c r="C10812" s="101"/>
      <c r="D10812" s="5"/>
      <c r="E10812" s="5"/>
      <c r="F10812" s="5">
        <v>5</v>
      </c>
      <c r="G10812" s="6">
        <f t="shared" si="1169"/>
      </c>
      <c r="H10812" s="16" t="s">
        <v>780</v>
      </c>
      <c r="I10812" s="183"/>
      <c r="W10812">
        <f t="shared" si="1160"/>
      </c>
      <c r="X10812">
        <f t="shared" si="1161"/>
      </c>
      <c r="Y10812">
        <f t="shared" si="1162"/>
      </c>
      <c r="Z10812">
        <f t="shared" si="1163"/>
      </c>
    </row>
    <row r="10813" spans="1:26">
      <c r="A10813" s="241">
        <v>199</v>
      </c>
      <c r="B10813" s="239" t="s">
        <v>2471</v>
      </c>
      <c r="C10813" s="240" t="s">
        <v>2474</v>
      </c>
      <c r="D10813" s="105"/>
      <c r="E10813" s="5"/>
      <c r="F10813" s="5">
        <v>50</v>
      </c>
      <c r="G10813" s="6">
        <f t="shared" si="1169"/>
      </c>
      <c r="H10813" s="105">
        <v>1</v>
      </c>
      <c r="I10813" s="183">
        <f>+H10813*G10813</f>
      </c>
      <c r="W10813">
        <f t="shared" si="1160"/>
      </c>
      <c r="X10813">
        <f t="shared" si="1161"/>
      </c>
      <c r="Y10813">
        <f t="shared" si="1162"/>
      </c>
      <c r="Z10813">
        <f t="shared" si="1163"/>
      </c>
    </row>
    <row r="10814" spans="1:26">
      <c r="A10814" s="241">
        <v>201</v>
      </c>
      <c r="B10814" s="239" t="s">
        <v>2470</v>
      </c>
      <c r="C10814" s="240" t="s">
        <v>2474</v>
      </c>
      <c r="D10814" s="105"/>
      <c r="E10814" s="5"/>
      <c r="F10814" s="5">
        <v>50</v>
      </c>
      <c r="G10814" s="6">
        <f t="shared" si="1169"/>
      </c>
      <c r="H10814" s="105">
        <v>1</v>
      </c>
      <c r="I10814" s="183">
        <f>+H10814*G10814</f>
      </c>
      <c r="P10814" t="s">
        <v>1245</v>
      </c>
      <c r="W10814">
        <f t="shared" si="1160"/>
      </c>
      <c r="X10814">
        <f t="shared" si="1161"/>
      </c>
      <c r="Y10814">
        <f t="shared" si="1162"/>
      </c>
      <c r="Z10814">
        <f t="shared" si="1163"/>
      </c>
    </row>
    <row r="10815" spans="1:26">
      <c r="A10815" s="5"/>
      <c r="B10815" s="239" t="s">
        <v>2475</v>
      </c>
      <c r="C10815" s="240" t="s">
        <v>2472</v>
      </c>
      <c r="E10815" s="5"/>
      <c r="F10815" s="5">
        <v>50</v>
      </c>
      <c r="G10815" s="6">
        <f t="shared" si="1169"/>
      </c>
      <c r="H10815" s="105">
        <v>1</v>
      </c>
      <c r="I10815" s="183">
        <f>+H10815*G10815</f>
      </c>
      <c r="L10815">
        <f>SUM(L10775:L10814)</f>
      </c>
      <c r="P10815">
        <f>SUM(P10775:P10814)</f>
      </c>
      <c r="W10815">
        <f t="shared" si="1160"/>
      </c>
      <c r="X10815">
        <f t="shared" si="1161"/>
      </c>
      <c r="Y10815">
        <f t="shared" si="1162"/>
      </c>
      <c r="Z10815">
        <f t="shared" si="1163"/>
      </c>
    </row>
    <row r="10816" spans="1:26">
      <c r="A10816" s="5"/>
      <c r="B10816" s="239" t="s">
        <v>2476</v>
      </c>
      <c r="C10816" s="240" t="s">
        <v>2473</v>
      </c>
      <c r="E10816" s="5"/>
      <c r="F10816" s="5">
        <v>50</v>
      </c>
      <c r="G10816" s="6">
        <f t="shared" si="1169"/>
      </c>
      <c r="H10816" s="105">
        <v>1</v>
      </c>
      <c r="I10816" s="183">
        <f>+H10816*G10816</f>
      </c>
      <c r="K10816" s="118">
        <f>+I10816+I10815+I10814+I10813</f>
      </c>
      <c r="W10816">
        <f t="shared" si="1160"/>
      </c>
      <c r="X10816">
        <f t="shared" si="1161"/>
      </c>
      <c r="Y10816">
        <f t="shared" si="1162"/>
      </c>
      <c r="Z10816">
        <f t="shared" si="1163"/>
      </c>
    </row>
    <row r="10817" spans="1:26">
      <c r="A10817" s="5"/>
      <c r="B10817" s="1568" t="s">
        <v>2501</v>
      </c>
      <c r="C10817" s="1569"/>
      <c r="D10817" s="5"/>
      <c r="E10817" s="5"/>
      <c r="F10817" s="5"/>
      <c r="G10817" s="6"/>
      <c r="H10817" s="16"/>
      <c r="I10817" s="183"/>
      <c r="W10817">
        <f t="shared" si="1160"/>
      </c>
      <c r="X10817">
        <f t="shared" si="1161"/>
      </c>
      <c r="Y10817">
        <f t="shared" si="1162"/>
      </c>
      <c r="Z10817">
        <f t="shared" si="1163"/>
      </c>
    </row>
    <row r="10818" spans="1:26">
      <c r="A10818" s="10"/>
      <c r="B10818" s="1590"/>
      <c r="C10818" s="1591"/>
      <c r="D10818" s="10"/>
      <c r="E10818" s="10"/>
      <c r="F10818" s="10"/>
      <c r="G10818" s="10"/>
      <c r="H10818" s="10"/>
      <c r="I10818" s="97"/>
      <c r="W10818">
        <f t="shared" si="1160"/>
      </c>
      <c r="X10818">
        <f t="shared" si="1161"/>
      </c>
      <c r="Y10818">
        <f t="shared" si="1162"/>
      </c>
      <c r="Z10818">
        <f t="shared" si="1163"/>
      </c>
    </row>
    <row r="10819" spans="1:26" ht="15.75" thickBot="1">
      <c r="A10819" s="10"/>
      <c r="B10819" s="80" t="s">
        <v>20</v>
      </c>
      <c r="C10819" s="35"/>
      <c r="D10819" s="35"/>
      <c r="E10819" s="35"/>
      <c r="F10819" s="35"/>
      <c r="G10819" s="35"/>
      <c r="H10819" s="35"/>
      <c r="I10819" s="98"/>
      <c r="K10819">
        <v>92649</v>
      </c>
      <c r="P10819" t="s">
        <v>772</v>
      </c>
      <c r="Q10819" t="s">
        <v>2217</v>
      </c>
      <c r="R10819" t="s">
        <v>928</v>
      </c>
      <c r="W10819">
        <f t="shared" si="1160"/>
      </c>
      <c r="X10819">
        <f t="shared" si="1161"/>
      </c>
      <c r="Y10819">
        <f t="shared" si="1162"/>
      </c>
      <c r="Z10819">
        <f t="shared" si="1163"/>
      </c>
    </row>
    <row r="10820" spans="1:26" ht="15.75" thickBot="1">
      <c r="A10820" s="99"/>
      <c r="B10820" s="81"/>
      <c r="C10820" s="39" t="s">
        <v>21</v>
      </c>
      <c r="D10820" s="40">
        <f>SUM(D10764:D10819)</f>
      </c>
      <c r="E10820" s="41">
        <f>IF(H10820=I10820,"OK","NO")</f>
      </c>
      <c r="F10820" s="40">
        <f>SUM(F10764:F10819)</f>
      </c>
      <c r="G10820" s="40">
        <f>SUM(G10764:G10819)</f>
      </c>
      <c r="H10820" s="42">
        <f>SUMPRODUCT(H10764:H10819,G10764:G10819)</f>
      </c>
      <c r="I10820" s="100">
        <f>SUM(I10761:I10819)</f>
      </c>
      <c r="K10820" s="118">
        <f>+I10820-K10819</f>
      </c>
      <c r="P10820" s="118">
        <f>+I10820-P10815</f>
      </c>
      <c r="Q10820">
        <v>105561</v>
      </c>
      <c r="R10820" s="118">
        <f>+P10820-Q10820</f>
      </c>
      <c r="W10820">
        <f t="shared" ref="W10820:W10883" si="1170">IF(LEFT($H10820&amp;"",5)="2019-",$H10820,W10819)</f>
      </c>
      <c r="X10820">
        <f t="shared" ref="X10820:X10883" si="1171">IF($W10820="",0,IF(COUNTIF($AB$2:$AB$80,$W10820)&gt;0,1,0))</f>
      </c>
      <c r="Y10820">
        <f t="shared" ref="Y10820:Y10883" si="1172">IF($C10820="","",UPPER(TRIM(IFERROR(LEFT($C10820&amp;"",FIND("/",$C10820&amp;"")-1),$C10820&amp;""))))</f>
      </c>
      <c r="Z10820">
        <f t="shared" ref="Z10820:Z10883" si="1173">IFERROR(IF(ISNUMBER($G10820),$G10820,0),0)</f>
      </c>
    </row>
    <row r="10821" spans="1:26">
      <c r="A10821" s="10"/>
      <c r="B10821" s="10"/>
      <c r="C10821" s="91"/>
      <c r="D10821" s="91"/>
      <c r="E10821" s="91"/>
      <c r="F10821" s="91"/>
      <c r="G10821" s="91"/>
      <c r="H10821" s="91"/>
      <c r="I10821" s="91"/>
      <c r="W10821">
        <f t="shared" si="1170"/>
      </c>
      <c r="X10821">
        <f t="shared" si="1171"/>
      </c>
      <c r="Y10821">
        <f t="shared" si="1172"/>
      </c>
      <c r="Z10821">
        <f t="shared" si="1173"/>
      </c>
    </row>
    <row r="10822" spans="1:26">
      <c r="A10822" s="12" t="s">
        <v>315</v>
      </c>
      <c r="B10822" s="12"/>
      <c r="C10822" s="12"/>
      <c r="D10822" s="13"/>
      <c r="E10822" s="14"/>
      <c r="F10822" s="14"/>
      <c r="G10822" s="14">
        <f>+G10820-SUM(G10813:G10816)</f>
      </c>
      <c r="H10822" s="2"/>
      <c r="I10822" s="12"/>
      <c r="W10822">
        <f t="shared" si="1170"/>
      </c>
      <c r="X10822">
        <f t="shared" si="1171"/>
      </c>
      <c r="Y10822">
        <f t="shared" si="1172"/>
      </c>
      <c r="Z10822">
        <f t="shared" si="1173"/>
      </c>
    </row>
    <row r="10823" spans="1:26">
      <c r="G10823">
        <f>+G10822-G10799</f>
      </c>
      <c r="W10823">
        <f t="shared" si="1170"/>
      </c>
      <c r="X10823">
        <f t="shared" si="1171"/>
      </c>
      <c r="Y10823">
        <f t="shared" si="1172"/>
      </c>
      <c r="Z10823">
        <f t="shared" si="1173"/>
      </c>
    </row>
    <row r="10824" spans="1:26">
      <c r="W10824">
        <f t="shared" si="1170"/>
      </c>
      <c r="X10824">
        <f t="shared" si="1171"/>
      </c>
      <c r="Y10824">
        <f t="shared" si="1172"/>
      </c>
      <c r="Z10824">
        <f t="shared" si="1173"/>
      </c>
    </row>
    <row r="10825" spans="1:26">
      <c r="W10825">
        <f t="shared" si="1170"/>
      </c>
      <c r="X10825">
        <f t="shared" si="1171"/>
      </c>
      <c r="Y10825">
        <f t="shared" si="1172"/>
      </c>
      <c r="Z10825">
        <f t="shared" si="1173"/>
      </c>
    </row>
    <row r="10826" spans="1:26">
      <c r="W10826">
        <f t="shared" si="1170"/>
      </c>
      <c r="X10826">
        <f t="shared" si="1171"/>
      </c>
      <c r="Y10826">
        <f t="shared" si="1172"/>
      </c>
      <c r="Z10826">
        <f t="shared" si="1173"/>
      </c>
    </row>
    <row r="10827" spans="1:26">
      <c r="A10827" s="1562" t="s">
        <v>0</v>
      </c>
      <c r="B10827" s="1562"/>
      <c r="C10827" s="1562"/>
      <c r="D10827" s="1562"/>
      <c r="E10827" s="1562"/>
      <c r="F10827" s="1562"/>
      <c r="G10827" s="1562"/>
      <c r="H10827" s="1562"/>
      <c r="I10827" s="1562"/>
      <c r="W10827">
        <f t="shared" si="1170"/>
      </c>
      <c r="X10827">
        <f t="shared" si="1171"/>
      </c>
      <c r="Y10827">
        <f t="shared" si="1172"/>
      </c>
      <c r="Z10827">
        <f t="shared" si="1173"/>
      </c>
    </row>
    <row r="10828" spans="1:26">
      <c r="W10828">
        <f t="shared" si="1170"/>
      </c>
      <c r="X10828">
        <f t="shared" si="1171"/>
      </c>
      <c r="Y10828">
        <f t="shared" si="1172"/>
      </c>
      <c r="Z10828">
        <f t="shared" si="1173"/>
      </c>
    </row>
    <row r="10829" spans="1:26">
      <c r="B10829" s="124"/>
      <c r="C10829" s="124"/>
      <c r="D10829" s="124"/>
      <c r="E10829" s="124"/>
      <c r="F10829" s="124"/>
      <c r="G10829" s="124"/>
      <c r="H10829" s="124"/>
      <c r="I10829" s="124"/>
      <c r="W10829">
        <f t="shared" si="1170"/>
      </c>
      <c r="X10829">
        <f t="shared" si="1171"/>
      </c>
      <c r="Y10829">
        <f t="shared" si="1172"/>
      </c>
      <c r="Z10829">
        <f t="shared" si="1173"/>
      </c>
    </row>
    <row r="10830" spans="1:26">
      <c r="A10830" s="1" t="s">
        <v>1</v>
      </c>
      <c r="G10830" s="489" t="s">
        <v>2</v>
      </c>
      <c r="H10830" s="3" t="s">
        <v>2196</v>
      </c>
      <c r="W10830">
        <f t="shared" si="1170"/>
      </c>
      <c r="X10830">
        <f t="shared" si="1171"/>
      </c>
      <c r="Y10830">
        <f t="shared" si="1172"/>
      </c>
      <c r="Z10830">
        <f t="shared" si="1173"/>
      </c>
    </row>
    <row r="10831" spans="1:26">
      <c r="A10831" s="1" t="inlineStr">
        <is>
          <t>Dealer-139</t>
        </is>
      </c>
      <c r="F10831" s="4"/>
      <c r="G10831" s="488" t="s">
        <v>1440</v>
      </c>
      <c r="H10831" s="582" t="s">
        <v>2195</v>
      </c>
      <c r="K10831" t="s">
        <v>2228</v>
      </c>
      <c r="W10831">
        <f t="shared" si="1170"/>
      </c>
      <c r="X10831">
        <f t="shared" si="1171"/>
      </c>
      <c r="Y10831">
        <f t="shared" si="1172"/>
      </c>
      <c r="Z10831">
        <f t="shared" si="1173"/>
      </c>
    </row>
    <row r="10832" spans="1:26">
      <c r="A10832" s="254" t="inlineStr">
        <is>
          <t>Dealer-260</t>
        </is>
      </c>
      <c r="B10832" s="1"/>
      <c r="H10832" s="49"/>
      <c r="W10832">
        <f t="shared" si="1170"/>
      </c>
      <c r="X10832">
        <f t="shared" si="1171"/>
      </c>
      <c r="Y10832">
        <f t="shared" si="1172"/>
      </c>
      <c r="Z10832">
        <f t="shared" si="1173"/>
      </c>
    </row>
    <row r="10833" spans="1:26">
      <c r="A10833" s="254" t="inlineStr">
        <is>
          <t>Address line (redacted)</t>
        </is>
      </c>
      <c r="B10833" s="1"/>
      <c r="W10833">
        <f t="shared" si="1170"/>
      </c>
      <c r="X10833">
        <f t="shared" si="1171"/>
      </c>
      <c r="Y10833">
        <f t="shared" si="1172"/>
      </c>
      <c r="Z10833">
        <f t="shared" si="1173"/>
      </c>
    </row>
    <row r="10834" spans="1:26">
      <c r="A10834" s="1"/>
      <c r="B10834" s="1"/>
      <c r="C10834" s="1"/>
      <c r="W10834">
        <f t="shared" si="1170"/>
      </c>
      <c r="X10834">
        <f t="shared" si="1171"/>
      </c>
      <c r="Y10834">
        <f t="shared" si="1172"/>
      </c>
      <c r="Z10834">
        <f t="shared" si="1173"/>
      </c>
    </row>
    <row r="10835" spans="1:26">
      <c r="A10835" s="12" t="s">
        <v>4</v>
      </c>
      <c r="B10835" s="86" t="inlineStr">
        <is>
          <t>GSTIN-MASKED</t>
        </is>
      </c>
      <c r="D10835" s="197"/>
      <c r="E10835" s="197"/>
      <c r="F10835" s="197"/>
      <c r="G10835" s="197"/>
      <c r="H10835" s="197"/>
      <c r="W10835">
        <f t="shared" si="1170"/>
      </c>
      <c r="X10835">
        <f t="shared" si="1171"/>
      </c>
      <c r="Y10835">
        <f t="shared" si="1172"/>
      </c>
      <c r="Z10835">
        <f t="shared" si="1173"/>
      </c>
    </row>
    <row r="10836" spans="1:26">
      <c r="B10836" s="1"/>
      <c r="D10836" s="197"/>
      <c r="E10836" s="197"/>
      <c r="F10836" s="197"/>
      <c r="G10836" s="197"/>
      <c r="H10836" s="197"/>
      <c r="W10836">
        <f t="shared" si="1170"/>
      </c>
      <c r="X10836">
        <f t="shared" si="1171"/>
      </c>
      <c r="Y10836">
        <f t="shared" si="1172"/>
      </c>
      <c r="Z10836">
        <f t="shared" si="1173"/>
      </c>
    </row>
    <row r="10837" spans="1:26">
      <c r="A10837" s="1" t="s">
        <v>5</v>
      </c>
      <c r="D10837" s="197"/>
      <c r="E10837" s="197"/>
      <c r="F10837" s="197"/>
      <c r="G10837" s="197"/>
      <c r="H10837" s="197"/>
      <c r="W10837">
        <f t="shared" si="1170"/>
      </c>
      <c r="X10837">
        <f t="shared" si="1171"/>
      </c>
      <c r="Y10837">
        <f t="shared" si="1172"/>
      </c>
      <c r="Z10837">
        <f t="shared" si="1173"/>
      </c>
    </row>
    <row r="10838" spans="1:26">
      <c r="A10838" s="1" t="s">
        <v>6</v>
      </c>
      <c r="D10838" s="197"/>
      <c r="E10838" s="197"/>
      <c r="F10838" s="197"/>
      <c r="G10838" s="197"/>
      <c r="H10838" s="197"/>
      <c r="W10838">
        <f t="shared" si="1170"/>
      </c>
      <c r="X10838">
        <f t="shared" si="1171"/>
      </c>
      <c r="Y10838">
        <f t="shared" si="1172"/>
      </c>
      <c r="Z10838">
        <f t="shared" si="1173"/>
      </c>
    </row>
    <row r="10839" spans="1:26" ht="15.75" thickBot="1">
      <c r="A10839" s="1" t="s">
        <v>7</v>
      </c>
      <c r="W10839">
        <f t="shared" si="1170"/>
      </c>
      <c r="X10839">
        <f t="shared" si="1171"/>
      </c>
      <c r="Y10839">
        <f t="shared" si="1172"/>
      </c>
      <c r="Z10839">
        <f t="shared" si="1173"/>
      </c>
    </row>
    <row r="10840" spans="1:26" ht="24">
      <c r="A10840" s="198" t="s">
        <v>8</v>
      </c>
      <c r="B10840" s="199" t="s">
        <v>9</v>
      </c>
      <c r="C10840" s="564" t="s">
        <v>10</v>
      </c>
      <c r="D10840" s="200" t="s">
        <v>11</v>
      </c>
      <c r="E10840" s="200" t="s">
        <v>12</v>
      </c>
      <c r="F10840" s="200" t="s">
        <v>13</v>
      </c>
      <c r="G10840" s="200" t="s">
        <v>14</v>
      </c>
      <c r="H10840" s="201" t="s">
        <v>15</v>
      </c>
      <c r="I10840" s="202" t="s">
        <v>16</v>
      </c>
      <c r="W10840">
        <f t="shared" si="1170"/>
      </c>
      <c r="X10840">
        <f t="shared" si="1171"/>
      </c>
      <c r="Y10840">
        <f t="shared" si="1172"/>
      </c>
      <c r="Z10840">
        <f t="shared" si="1173"/>
      </c>
    </row>
    <row r="10841" spans="1:26">
      <c r="A10841" s="147"/>
      <c r="B10841" s="1620" t="s">
        <v>17</v>
      </c>
      <c r="C10841" s="1620"/>
      <c r="D10841" s="5"/>
      <c r="E10841" s="19"/>
      <c r="F10841" s="5"/>
      <c r="G10841" s="6"/>
      <c r="H10841" s="19"/>
      <c r="I10841" s="58"/>
      <c r="W10841">
        <f t="shared" si="1170"/>
      </c>
      <c r="X10841">
        <f t="shared" si="1171"/>
      </c>
      <c r="Y10841">
        <f t="shared" si="1172"/>
      </c>
      <c r="Z10841">
        <f t="shared" si="1173"/>
      </c>
    </row>
    <row r="10842" spans="1:26">
      <c r="A10842" s="5"/>
      <c r="B10842" s="106"/>
      <c r="C10842" s="5"/>
      <c r="D10842" s="5"/>
      <c r="E10842" s="5"/>
      <c r="F10842" s="5"/>
      <c r="G10842" s="6"/>
      <c r="H10842" s="5"/>
      <c r="I10842" s="58"/>
      <c r="W10842">
        <f t="shared" si="1170"/>
      </c>
      <c r="X10842">
        <f t="shared" si="1171"/>
      </c>
      <c r="Y10842">
        <f t="shared" si="1172"/>
      </c>
      <c r="Z10842">
        <f t="shared" si="1173"/>
      </c>
    </row>
    <row r="10843" spans="1:26">
      <c r="A10843" s="5">
        <v>2</v>
      </c>
      <c r="B10843" s="8" t="s">
        <v>906</v>
      </c>
      <c r="C10843" s="5" t="s">
        <v>905</v>
      </c>
      <c r="D10843" s="5">
        <v>1</v>
      </c>
      <c r="E10843" s="5">
        <v>5</v>
      </c>
      <c r="F10843" s="5">
        <f>+E10843*D10843</f>
      </c>
      <c r="G10843" s="6">
        <f>+E10843*D10843</f>
      </c>
      <c r="H10843" s="5">
        <v>1</v>
      </c>
      <c r="I10843" s="58">
        <f>+H10843*G10843</f>
      </c>
      <c r="J10843">
        <v>112</v>
      </c>
      <c r="K10843">
        <f>+H10843-J10843</f>
      </c>
      <c r="L10843">
        <f>+K10843*G10843</f>
      </c>
      <c r="W10843">
        <f t="shared" si="1170"/>
      </c>
      <c r="X10843">
        <f t="shared" si="1171"/>
      </c>
      <c r="Y10843">
        <f t="shared" si="1172"/>
      </c>
      <c r="Z10843">
        <f t="shared" si="1173"/>
      </c>
    </row>
    <row r="10844" spans="1:26">
      <c r="A10844" s="147"/>
      <c r="B10844" s="1620" t="s">
        <v>18</v>
      </c>
      <c r="C10844" s="1620"/>
      <c r="D10844" s="5"/>
      <c r="E10844" s="19"/>
      <c r="F10844" s="5"/>
      <c r="G10844" s="6"/>
      <c r="H10844" s="19"/>
      <c r="I10844" s="58"/>
      <c r="W10844">
        <f t="shared" si="1170"/>
      </c>
      <c r="X10844">
        <f t="shared" si="1171"/>
      </c>
      <c r="Y10844">
        <f t="shared" si="1172"/>
      </c>
      <c r="Z10844">
        <f t="shared" si="1173"/>
      </c>
    </row>
    <row r="10845" spans="1:26">
      <c r="A10845" s="5">
        <v>3</v>
      </c>
      <c r="B10845" s="95" t="s">
        <v>471</v>
      </c>
      <c r="C10845" s="9" t="s">
        <v>470</v>
      </c>
      <c r="D10845" s="5">
        <v>1</v>
      </c>
      <c r="E10845" s="5">
        <v>4</v>
      </c>
      <c r="F10845" s="5">
        <f>+E10845*D10845</f>
      </c>
      <c r="G10845" s="6">
        <f>+E10845*D10845</f>
      </c>
      <c r="H10845" s="9">
        <v>1</v>
      </c>
      <c r="I10845" s="58">
        <f>+H10845*G10845</f>
      </c>
      <c r="J10845">
        <v>112</v>
      </c>
      <c r="K10845">
        <f>+H10845-J10845</f>
      </c>
      <c r="L10845">
        <f>+K10845*G10845</f>
      </c>
      <c r="W10845">
        <f t="shared" si="1170"/>
      </c>
      <c r="X10845">
        <f t="shared" si="1171"/>
      </c>
      <c r="Y10845">
        <f t="shared" si="1172"/>
      </c>
      <c r="Z10845">
        <f t="shared" si="1173"/>
      </c>
    </row>
    <row r="10846" spans="1:26" ht="24">
      <c r="A10846" s="5">
        <v>4</v>
      </c>
      <c r="B10846" s="15" t="s">
        <v>817</v>
      </c>
      <c r="C10846" s="9" t="s">
        <v>816</v>
      </c>
      <c r="D10846" s="5">
        <v>1</v>
      </c>
      <c r="E10846" s="16">
        <v>4</v>
      </c>
      <c r="F10846" s="5">
        <f>+E10846*D10846</f>
      </c>
      <c r="G10846" s="6">
        <f>+E10846*D10846</f>
      </c>
      <c r="H10846" s="16">
        <v>1</v>
      </c>
      <c r="I10846" s="58">
        <f>+H10846*G10846</f>
      </c>
      <c r="J10846">
        <v>112</v>
      </c>
      <c r="K10846">
        <f>+H10846-J10846</f>
      </c>
      <c r="L10846">
        <f>+K10846*G10846</f>
      </c>
      <c r="W10846">
        <f t="shared" si="1170"/>
      </c>
      <c r="X10846">
        <f t="shared" si="1171"/>
      </c>
      <c r="Y10846">
        <f t="shared" si="1172"/>
      </c>
      <c r="Z10846">
        <f t="shared" si="1173"/>
      </c>
    </row>
    <row r="10847" spans="1:26">
      <c r="A10847" s="147"/>
      <c r="B10847" s="1620" t="s">
        <v>300</v>
      </c>
      <c r="C10847" s="1620"/>
      <c r="D10847" s="5"/>
      <c r="E10847" s="19"/>
      <c r="F10847" s="5"/>
      <c r="G10847" s="6"/>
      <c r="H10847" s="19"/>
      <c r="I10847" s="58"/>
      <c r="W10847">
        <f t="shared" si="1170"/>
      </c>
      <c r="X10847">
        <f t="shared" si="1171"/>
      </c>
      <c r="Y10847">
        <f t="shared" si="1172"/>
      </c>
      <c r="Z10847">
        <f t="shared" si="1173"/>
      </c>
    </row>
    <row r="10848" spans="1:26">
      <c r="A10848" s="5">
        <v>5</v>
      </c>
      <c r="B10848" s="17" t="s">
        <v>1582</v>
      </c>
      <c r="C10848" s="88" t="s">
        <v>303</v>
      </c>
      <c r="D10848" s="5">
        <v>2</v>
      </c>
      <c r="E10848" s="5">
        <v>6</v>
      </c>
      <c r="F10848" s="5">
        <f>+E10848*D10848</f>
      </c>
      <c r="G10848" s="6">
        <f>+E10848*D10848</f>
      </c>
      <c r="H10848" s="5">
        <v>1</v>
      </c>
      <c r="I10848" s="58">
        <f>+H10848*G10848</f>
      </c>
      <c r="J10848">
        <f>50*18%*4</f>
      </c>
      <c r="K10848">
        <f>+H10848-J10848</f>
      </c>
      <c r="L10848">
        <f>+K10848*G10848</f>
      </c>
      <c r="W10848">
        <f t="shared" si="1170"/>
      </c>
      <c r="X10848">
        <f t="shared" si="1171"/>
      </c>
      <c r="Y10848">
        <f t="shared" si="1172"/>
      </c>
      <c r="Z10848">
        <f t="shared" si="1173"/>
      </c>
    </row>
    <row r="10849" spans="1:26">
      <c r="A10849" s="147"/>
      <c r="B10849" s="20"/>
      <c r="C10849" s="19"/>
      <c r="D10849" s="5"/>
      <c r="E10849" s="19"/>
      <c r="F10849" s="5"/>
      <c r="G10849" s="6"/>
      <c r="H10849" s="19"/>
      <c r="I10849" s="58"/>
      <c r="W10849">
        <f t="shared" si="1170"/>
      </c>
      <c r="X10849">
        <f t="shared" si="1171"/>
      </c>
      <c r="Y10849">
        <f t="shared" si="1172"/>
      </c>
      <c r="Z10849">
        <f t="shared" si="1173"/>
      </c>
    </row>
    <row r="10850" spans="1:26">
      <c r="A10850" s="147"/>
      <c r="B10850" s="20"/>
      <c r="C10850" s="19"/>
      <c r="D10850" s="5"/>
      <c r="E10850" s="19"/>
      <c r="F10850" s="5"/>
      <c r="G10850" s="6"/>
      <c r="H10850" s="19"/>
      <c r="I10850" s="58"/>
      <c r="W10850">
        <f t="shared" si="1170"/>
      </c>
      <c r="X10850">
        <f t="shared" si="1171"/>
      </c>
      <c r="Y10850">
        <f t="shared" si="1172"/>
      </c>
      <c r="Z10850">
        <f t="shared" si="1173"/>
      </c>
    </row>
    <row r="10851" spans="1:26">
      <c r="A10851" s="147"/>
      <c r="B10851" s="20"/>
      <c r="C10851" s="19"/>
      <c r="D10851" s="5"/>
      <c r="E10851" s="19"/>
      <c r="F10851" s="5"/>
      <c r="G10851" s="6"/>
      <c r="H10851" s="19"/>
      <c r="I10851" s="58"/>
      <c r="W10851">
        <f t="shared" si="1170"/>
      </c>
      <c r="X10851">
        <f t="shared" si="1171"/>
      </c>
      <c r="Y10851">
        <f t="shared" si="1172"/>
      </c>
      <c r="Z10851">
        <f t="shared" si="1173"/>
      </c>
    </row>
    <row r="10852" spans="1:26">
      <c r="A10852" s="147"/>
      <c r="B10852" s="20"/>
      <c r="C10852" s="19"/>
      <c r="D10852" s="5"/>
      <c r="E10852" s="19"/>
      <c r="F10852" s="5"/>
      <c r="G10852" s="6"/>
      <c r="H10852" s="19"/>
      <c r="I10852" s="58"/>
      <c r="W10852">
        <f t="shared" si="1170"/>
      </c>
      <c r="X10852">
        <f t="shared" si="1171"/>
      </c>
      <c r="Y10852">
        <f t="shared" si="1172"/>
      </c>
      <c r="Z10852">
        <f t="shared" si="1173"/>
      </c>
    </row>
    <row r="10853" spans="1:26">
      <c r="A10853" s="147"/>
      <c r="B10853" s="20"/>
      <c r="C10853" s="19"/>
      <c r="D10853" s="5"/>
      <c r="E10853" s="19"/>
      <c r="F10853" s="5"/>
      <c r="G10853" s="6"/>
      <c r="H10853" s="19"/>
      <c r="I10853" s="58"/>
      <c r="W10853">
        <f t="shared" si="1170"/>
      </c>
      <c r="X10853">
        <f t="shared" si="1171"/>
      </c>
      <c r="Y10853">
        <f t="shared" si="1172"/>
      </c>
      <c r="Z10853">
        <f t="shared" si="1173"/>
      </c>
    </row>
    <row r="10854" spans="1:26">
      <c r="A10854" s="67"/>
      <c r="B10854" s="106"/>
      <c r="C10854" s="15"/>
      <c r="D10854" s="5"/>
      <c r="E10854" s="5"/>
      <c r="F10854" s="5"/>
      <c r="G10854" s="6"/>
      <c r="H10854" s="9"/>
      <c r="I10854" s="58"/>
      <c r="W10854">
        <f t="shared" si="1170"/>
      </c>
      <c r="X10854">
        <f t="shared" si="1171"/>
      </c>
      <c r="Y10854">
        <f t="shared" si="1172"/>
      </c>
      <c r="Z10854">
        <f t="shared" si="1173"/>
      </c>
    </row>
    <row r="10855" spans="1:26" ht="15.75" thickBot="1">
      <c r="A10855" s="57"/>
      <c r="B10855" s="224"/>
      <c r="C10855" s="15"/>
      <c r="D10855" s="23"/>
      <c r="E10855" s="225"/>
      <c r="F10855" s="23"/>
      <c r="G10855" s="24"/>
      <c r="H10855" s="225"/>
      <c r="I10855" s="70"/>
      <c r="W10855">
        <f t="shared" si="1170"/>
      </c>
      <c r="X10855">
        <f t="shared" si="1171"/>
      </c>
      <c r="Y10855">
        <f t="shared" si="1172"/>
      </c>
      <c r="Z10855">
        <f t="shared" si="1173"/>
      </c>
    </row>
    <row r="10856" spans="1:26">
      <c r="A10856" s="67"/>
      <c r="B10856" s="17"/>
      <c r="C10856" s="5"/>
      <c r="D10856" s="59"/>
      <c r="E10856" s="59"/>
      <c r="F10856" s="53"/>
      <c r="G10856" s="78"/>
      <c r="H10856" s="68"/>
      <c r="I10856" s="71">
        <f>SUM(I10841:I10855)</f>
      </c>
      <c r="W10856">
        <f t="shared" si="1170"/>
      </c>
      <c r="X10856">
        <f t="shared" si="1171"/>
      </c>
      <c r="Y10856">
        <f t="shared" si="1172"/>
      </c>
      <c r="Z10856">
        <f t="shared" si="1173"/>
      </c>
    </row>
    <row r="10857" spans="1:26" ht="15.75" thickBot="1">
      <c r="A10857" s="221"/>
      <c r="B10857" s="222"/>
      <c r="C10857" s="69"/>
      <c r="D10857" s="177"/>
      <c r="E10857" s="177"/>
      <c r="F10857" s="177"/>
      <c r="G10857" s="177"/>
      <c r="H10857" s="177"/>
      <c r="I10857" s="256"/>
      <c r="W10857">
        <f t="shared" si="1170"/>
      </c>
      <c r="X10857">
        <f t="shared" si="1171"/>
      </c>
      <c r="Y10857">
        <f t="shared" si="1172"/>
      </c>
      <c r="Z10857">
        <f t="shared" si="1173"/>
      </c>
    </row>
    <row r="10858" spans="1:26" ht="21">
      <c r="A10858" s="33"/>
      <c r="B10858" s="212"/>
      <c r="C10858" s="212"/>
      <c r="D10858" s="91"/>
      <c r="E10858" s="91"/>
      <c r="F10858" s="91"/>
      <c r="G10858" s="92" t="s">
        <v>19</v>
      </c>
      <c r="H10858" s="91"/>
      <c r="I10858" s="111">
        <f>+I10856-I10857</f>
      </c>
      <c r="L10858">
        <f>SUM(L10841:L10857)</f>
      </c>
      <c r="W10858">
        <f t="shared" si="1170"/>
      </c>
      <c r="X10858">
        <f t="shared" si="1171"/>
      </c>
      <c r="Y10858">
        <f t="shared" si="1172"/>
      </c>
      <c r="Z10858">
        <f t="shared" si="1173"/>
      </c>
    </row>
    <row r="10859" spans="1:26">
      <c r="A10859" s="221"/>
      <c r="B10859" s="222"/>
      <c r="C10859" s="222"/>
      <c r="D10859" s="69" t="s">
        <v>520</v>
      </c>
      <c r="E10859" s="69"/>
      <c r="F10859" s="69"/>
      <c r="G10859" s="69"/>
      <c r="H10859" s="112">
        <v>1</v>
      </c>
      <c r="I10859" s="61">
        <f>+L10858*H10859</f>
      </c>
      <c r="W10859">
        <f t="shared" si="1170"/>
      </c>
      <c r="X10859">
        <f t="shared" si="1171"/>
      </c>
      <c r="Y10859">
        <f t="shared" si="1172"/>
      </c>
      <c r="Z10859">
        <f t="shared" si="1173"/>
      </c>
    </row>
    <row r="10860" spans="1:26">
      <c r="A10860" s="33"/>
      <c r="B10860" s="10"/>
      <c r="C10860" s="10"/>
      <c r="D10860" s="69"/>
      <c r="E10860" s="69"/>
      <c r="F10860" s="69"/>
      <c r="G10860" s="69"/>
      <c r="H10860" s="69"/>
      <c r="I10860" s="61"/>
      <c r="W10860">
        <f t="shared" si="1170"/>
      </c>
      <c r="X10860">
        <f t="shared" si="1171"/>
      </c>
      <c r="Y10860">
        <f t="shared" si="1172"/>
      </c>
      <c r="Z10860">
        <f t="shared" si="1173"/>
      </c>
    </row>
    <row r="10861" spans="1:26" ht="15.75" thickBot="1">
      <c r="A10861" s="33"/>
      <c r="B10861" s="11" t="s">
        <v>20</v>
      </c>
      <c r="C10861" s="35"/>
      <c r="D10861" s="35"/>
      <c r="E10861" s="35"/>
      <c r="F10861" s="35"/>
      <c r="G10861" s="35"/>
      <c r="H10861" s="35"/>
      <c r="I10861" s="36"/>
      <c r="W10861">
        <f t="shared" si="1170"/>
      </c>
      <c r="X10861">
        <f t="shared" si="1171"/>
      </c>
      <c r="Y10861">
        <f t="shared" si="1172"/>
      </c>
      <c r="Z10861">
        <f t="shared" si="1173"/>
      </c>
    </row>
    <row r="10862" spans="1:26" ht="15.75" thickBot="1">
      <c r="A10862" s="37"/>
      <c r="B10862" s="38"/>
      <c r="C10862" s="39" t="s">
        <v>21</v>
      </c>
      <c r="D10862" s="40">
        <f>SUM(D10841:D10861)</f>
      </c>
      <c r="E10862" s="41">
        <f>IF(H10862=I10862,"OK","NO")</f>
      </c>
      <c r="F10862" s="40">
        <f>SUM(F10841:F10861)</f>
      </c>
      <c r="G10862" s="40">
        <f>SUM(G10841:G10861)</f>
      </c>
      <c r="H10862" s="41">
        <f>SUMPRODUCT(F10841:F10857,H10841:H10857)</f>
      </c>
      <c r="I10862" s="43">
        <f>+I10858-I10859</f>
      </c>
      <c r="W10862">
        <f t="shared" si="1170"/>
      </c>
      <c r="X10862">
        <f t="shared" si="1171"/>
      </c>
      <c r="Y10862">
        <f t="shared" si="1172"/>
      </c>
      <c r="Z10862">
        <f t="shared" si="1173"/>
      </c>
    </row>
    <row r="10863" spans="1:26" ht="15.75" thickBot="1">
      <c r="A10863" s="44"/>
      <c r="B10863" s="116"/>
      <c r="C10863" s="45"/>
      <c r="D10863" s="45"/>
      <c r="E10863" s="45"/>
      <c r="F10863" s="45"/>
      <c r="G10863" s="45"/>
      <c r="H10863" s="46"/>
      <c r="I10863" s="47"/>
      <c r="W10863">
        <f t="shared" si="1170"/>
      </c>
      <c r="X10863">
        <f t="shared" si="1171"/>
      </c>
      <c r="Y10863">
        <f t="shared" si="1172"/>
      </c>
      <c r="Z10863">
        <f t="shared" si="1173"/>
      </c>
    </row>
    <row r="10864" spans="1:26">
      <c r="A10864" s="12" t="s">
        <v>315</v>
      </c>
      <c r="B10864" s="12"/>
      <c r="C10864" s="12"/>
      <c r="D10864" s="13"/>
      <c r="E10864" s="14"/>
      <c r="F10864" s="14"/>
      <c r="G10864" s="14"/>
      <c r="H10864" s="2"/>
      <c r="I10864" s="12"/>
      <c r="W10864">
        <f t="shared" si="1170"/>
      </c>
      <c r="X10864">
        <f t="shared" si="1171"/>
      </c>
      <c r="Y10864">
        <f t="shared" si="1172"/>
      </c>
      <c r="Z10864">
        <f t="shared" si="1173"/>
      </c>
    </row>
    <row r="10865" spans="1:26">
      <c r="W10865">
        <f t="shared" si="1170"/>
      </c>
      <c r="X10865">
        <f t="shared" si="1171"/>
      </c>
      <c r="Y10865">
        <f t="shared" si="1172"/>
      </c>
      <c r="Z10865">
        <f t="shared" si="1173"/>
      </c>
    </row>
    <row r="10866" spans="1:26">
      <c r="W10866">
        <f t="shared" si="1170"/>
      </c>
      <c r="X10866">
        <f t="shared" si="1171"/>
      </c>
      <c r="Y10866">
        <f t="shared" si="1172"/>
      </c>
      <c r="Z10866">
        <f t="shared" si="1173"/>
      </c>
    </row>
    <row r="10867" spans="1:26">
      <c r="W10867">
        <f t="shared" si="1170"/>
      </c>
      <c r="X10867">
        <f t="shared" si="1171"/>
      </c>
      <c r="Y10867">
        <f t="shared" si="1172"/>
      </c>
      <c r="Z10867">
        <f t="shared" si="1173"/>
      </c>
    </row>
    <row r="10868" spans="1:26">
      <c r="W10868">
        <f t="shared" si="1170"/>
      </c>
      <c r="X10868">
        <f t="shared" si="1171"/>
      </c>
      <c r="Y10868">
        <f t="shared" si="1172"/>
      </c>
      <c r="Z10868">
        <f t="shared" si="1173"/>
      </c>
    </row>
    <row r="10869" spans="1:26">
      <c r="A10869" s="1562" t="s">
        <v>0</v>
      </c>
      <c r="B10869" s="1562"/>
      <c r="C10869" s="1562"/>
      <c r="D10869" s="1562"/>
      <c r="E10869" s="1562"/>
      <c r="F10869" s="1562"/>
      <c r="G10869" s="1562"/>
      <c r="H10869" s="1562"/>
      <c r="I10869" s="1562"/>
      <c r="W10869">
        <f t="shared" si="1170"/>
      </c>
      <c r="X10869">
        <f t="shared" si="1171"/>
      </c>
      <c r="Y10869">
        <f t="shared" si="1172"/>
      </c>
      <c r="Z10869">
        <f t="shared" si="1173"/>
      </c>
    </row>
    <row r="10870" spans="1:26">
      <c r="W10870">
        <f t="shared" si="1170"/>
      </c>
      <c r="X10870">
        <f t="shared" si="1171"/>
      </c>
      <c r="Y10870">
        <f t="shared" si="1172"/>
      </c>
      <c r="Z10870">
        <f t="shared" si="1173"/>
      </c>
    </row>
    <row r="10871" spans="1:26">
      <c r="W10871">
        <f t="shared" si="1170"/>
      </c>
      <c r="X10871">
        <f t="shared" si="1171"/>
      </c>
      <c r="Y10871">
        <f t="shared" si="1172"/>
      </c>
      <c r="Z10871">
        <f t="shared" si="1173"/>
      </c>
    </row>
    <row r="10872" spans="1:26">
      <c r="A10872" s="1" t="s">
        <v>1</v>
      </c>
      <c r="B10872" s="1"/>
      <c r="G10872" s="489" t="s">
        <v>2</v>
      </c>
      <c r="H10872" s="3" t="s">
        <v>2196</v>
      </c>
      <c r="W10872">
        <f t="shared" si="1170"/>
      </c>
      <c r="X10872">
        <f t="shared" si="1171"/>
      </c>
      <c r="Y10872">
        <f t="shared" si="1172"/>
      </c>
      <c r="Z10872">
        <f t="shared" si="1173"/>
      </c>
    </row>
    <row r="10873" spans="1:26">
      <c r="A10873" s="1" t="inlineStr">
        <is>
          <t>Dealer-166</t>
        </is>
      </c>
      <c r="B10873" s="1"/>
      <c r="F10873" s="4"/>
      <c r="G10873" s="488" t="s">
        <v>1440</v>
      </c>
      <c r="H10873" s="582" t="s">
        <v>2197</v>
      </c>
      <c r="K10873" t="s">
        <v>2228</v>
      </c>
      <c r="W10873">
        <f t="shared" si="1170"/>
      </c>
      <c r="X10873">
        <f t="shared" si="1171"/>
      </c>
      <c r="Y10873">
        <f t="shared" si="1172"/>
      </c>
      <c r="Z10873">
        <f t="shared" si="1173"/>
      </c>
    </row>
    <row r="10874" spans="1:26">
      <c r="A10874" s="1" t="inlineStr">
        <is>
          <t>Address line (redacted)</t>
        </is>
      </c>
      <c r="B10874" s="1"/>
      <c r="H10874" s="22"/>
      <c r="W10874">
        <f t="shared" si="1170"/>
      </c>
      <c r="X10874">
        <f t="shared" si="1171"/>
      </c>
      <c r="Y10874">
        <f t="shared" si="1172"/>
      </c>
      <c r="Z10874">
        <f t="shared" si="1173"/>
      </c>
    </row>
    <row r="10875" spans="1:26">
      <c r="A10875" s="1" t="inlineStr">
        <is>
          <t>Address line (redacted)</t>
        </is>
      </c>
      <c r="B10875" s="1"/>
      <c r="D10875" s="85"/>
      <c r="E10875" s="85"/>
      <c r="F10875" s="85"/>
      <c r="G10875" s="85"/>
      <c r="H10875" s="85"/>
      <c r="W10875">
        <f t="shared" si="1170"/>
      </c>
      <c r="X10875">
        <f t="shared" si="1171"/>
      </c>
      <c r="Y10875">
        <f t="shared" si="1172"/>
      </c>
      <c r="Z10875">
        <f t="shared" si="1173"/>
      </c>
    </row>
    <row r="10876" spans="1:26">
      <c r="A10876" s="12" t="s">
        <v>299</v>
      </c>
      <c r="B10876" s="86" t="inlineStr">
        <is>
          <t>GSTIN-MASKED</t>
        </is>
      </c>
      <c r="D10876" s="85"/>
      <c r="E10876" s="85"/>
      <c r="F10876" s="85"/>
      <c r="G10876" s="85"/>
      <c r="H10876" s="85"/>
      <c r="W10876">
        <f t="shared" si="1170"/>
      </c>
      <c r="X10876">
        <f t="shared" si="1171"/>
      </c>
      <c r="Y10876">
        <f t="shared" si="1172"/>
      </c>
      <c r="Z10876">
        <f t="shared" si="1173"/>
      </c>
    </row>
    <row r="10877" spans="1:26">
      <c r="D10877" s="85"/>
      <c r="E10877" s="85"/>
      <c r="F10877" s="85"/>
      <c r="G10877" s="85"/>
      <c r="H10877" s="85"/>
      <c r="W10877">
        <f t="shared" si="1170"/>
      </c>
      <c r="X10877">
        <f t="shared" si="1171"/>
      </c>
      <c r="Y10877">
        <f t="shared" si="1172"/>
      </c>
      <c r="Z10877">
        <f t="shared" si="1173"/>
      </c>
    </row>
    <row r="10878" spans="1:26">
      <c r="W10878">
        <f t="shared" si="1170"/>
      </c>
      <c r="X10878">
        <f t="shared" si="1171"/>
      </c>
      <c r="Y10878">
        <f t="shared" si="1172"/>
      </c>
      <c r="Z10878">
        <f t="shared" si="1173"/>
      </c>
    </row>
    <row r="10879" spans="1:26">
      <c r="A10879" s="1" t="s">
        <v>5</v>
      </c>
      <c r="W10879">
        <f t="shared" si="1170"/>
      </c>
      <c r="X10879">
        <f t="shared" si="1171"/>
      </c>
      <c r="Y10879">
        <f t="shared" si="1172"/>
      </c>
      <c r="Z10879">
        <f t="shared" si="1173"/>
      </c>
    </row>
    <row r="10880" spans="1:26">
      <c r="A10880" s="1" t="s">
        <v>6</v>
      </c>
      <c r="W10880">
        <f t="shared" si="1170"/>
      </c>
      <c r="X10880">
        <f t="shared" si="1171"/>
      </c>
      <c r="Y10880">
        <f t="shared" si="1172"/>
      </c>
      <c r="Z10880">
        <f t="shared" si="1173"/>
      </c>
    </row>
    <row r="10881" spans="1:26">
      <c r="A10881" s="1" t="s">
        <v>7</v>
      </c>
      <c r="W10881">
        <f t="shared" si="1170"/>
      </c>
      <c r="X10881">
        <f t="shared" si="1171"/>
      </c>
      <c r="Y10881">
        <f t="shared" si="1172"/>
      </c>
      <c r="Z10881">
        <f t="shared" si="1173"/>
      </c>
    </row>
    <row r="10882" spans="1:26" ht="24">
      <c r="A10882" s="179" t="s">
        <v>8</v>
      </c>
      <c r="B10882" s="180" t="s">
        <v>9</v>
      </c>
      <c r="C10882" s="180" t="s">
        <v>10</v>
      </c>
      <c r="D10882" s="181" t="s">
        <v>11</v>
      </c>
      <c r="E10882" s="181" t="s">
        <v>12</v>
      </c>
      <c r="F10882" s="181" t="s">
        <v>13</v>
      </c>
      <c r="G10882" s="181" t="s">
        <v>14</v>
      </c>
      <c r="H10882" s="179" t="s">
        <v>15</v>
      </c>
      <c r="I10882" s="182" t="s">
        <v>16</v>
      </c>
      <c r="W10882">
        <f t="shared" si="1170"/>
      </c>
      <c r="X10882">
        <f t="shared" si="1171"/>
      </c>
      <c r="Y10882">
        <f t="shared" si="1172"/>
      </c>
      <c r="Z10882">
        <f t="shared" si="1173"/>
      </c>
    </row>
    <row r="10883" spans="1:26">
      <c r="A10883" s="5"/>
      <c r="B10883" s="1564" t="s">
        <v>17</v>
      </c>
      <c r="C10883" s="1565"/>
      <c r="D10883" s="5"/>
      <c r="E10883" s="5"/>
      <c r="F10883" s="21"/>
      <c r="G10883" s="6"/>
      <c r="H10883" s="5"/>
      <c r="I10883" s="183"/>
      <c r="W10883">
        <f t="shared" si="1170"/>
      </c>
      <c r="X10883">
        <f t="shared" si="1171"/>
      </c>
      <c r="Y10883">
        <f t="shared" si="1172"/>
      </c>
      <c r="Z10883">
        <f t="shared" si="1173"/>
      </c>
    </row>
    <row r="10884" spans="1:26">
      <c r="A10884" s="5">
        <v>1</v>
      </c>
      <c r="B10884" s="8" t="s">
        <v>338</v>
      </c>
      <c r="C10884" s="5" t="s">
        <v>339</v>
      </c>
      <c r="D10884" s="5">
        <v>1</v>
      </c>
      <c r="E10884" s="5">
        <v>5</v>
      </c>
      <c r="F10884" s="21">
        <f>+E10884*D10884</f>
      </c>
      <c r="G10884" s="6">
        <f>+E10884*D10884</f>
      </c>
      <c r="H10884" s="5">
        <v>1</v>
      </c>
      <c r="I10884" s="183">
        <f>+H10884*G10884</f>
      </c>
      <c r="J10884">
        <v>112</v>
      </c>
      <c r="K10884">
        <f>+H10884-J10884</f>
      </c>
      <c r="L10884">
        <f>+K10884*G10884</f>
      </c>
      <c r="W10884">
        <f t="shared" ref="W10884:W10947" si="1174">IF(LEFT($H10884&amp;"",5)="2019-",$H10884,W10883)</f>
      </c>
      <c r="X10884">
        <f t="shared" ref="X10884:X10947" si="1175">IF($W10884="",0,IF(COUNTIF($AB$2:$AB$80,$W10884)&gt;0,1,0))</f>
      </c>
      <c r="Y10884">
        <f t="shared" ref="Y10884:Y10947" si="1176">IF($C10884="","",UPPER(TRIM(IFERROR(LEFT($C10884&amp;"",FIND("/",$C10884&amp;"")-1),$C10884&amp;""))))</f>
      </c>
      <c r="Z10884">
        <f t="shared" ref="Z10884:Z10947" si="1177">IFERROR(IF(ISNUMBER($G10884),$G10884,0),0)</f>
      </c>
    </row>
    <row r="10885" spans="1:26">
      <c r="A10885" s="5"/>
      <c r="B10885" s="8"/>
      <c r="C10885" s="5"/>
      <c r="D10885" s="5"/>
      <c r="E10885" s="5"/>
      <c r="F10885" s="21"/>
      <c r="G10885" s="6"/>
      <c r="H10885" s="5"/>
      <c r="I10885" s="183"/>
      <c r="W10885">
        <f t="shared" si="1174"/>
      </c>
      <c r="X10885">
        <f t="shared" si="1175"/>
      </c>
      <c r="Y10885">
        <f t="shared" si="1176"/>
      </c>
      <c r="Z10885">
        <f t="shared" si="1177"/>
      </c>
    </row>
    <row r="10886" spans="1:26">
      <c r="A10886" s="5"/>
      <c r="B10886" s="1564" t="s">
        <v>18</v>
      </c>
      <c r="C10886" s="1565"/>
      <c r="D10886" s="5"/>
      <c r="E10886" s="5"/>
      <c r="F10886" s="21"/>
      <c r="G10886" s="6"/>
      <c r="H10886" s="5"/>
      <c r="I10886" s="183"/>
      <c r="W10886">
        <f t="shared" si="1174"/>
      </c>
      <c r="X10886">
        <f t="shared" si="1175"/>
      </c>
      <c r="Y10886">
        <f t="shared" si="1176"/>
      </c>
      <c r="Z10886">
        <f t="shared" si="1177"/>
      </c>
    </row>
    <row r="10887" spans="1:26">
      <c r="A10887" s="5">
        <v>3</v>
      </c>
      <c r="B10887" s="128" t="s">
        <v>937</v>
      </c>
      <c r="C10887" s="101" t="s">
        <v>936</v>
      </c>
      <c r="D10887" s="5">
        <v>1</v>
      </c>
      <c r="E10887" s="5">
        <v>4</v>
      </c>
      <c r="F10887" s="21">
        <f>+E10887*D10887</f>
      </c>
      <c r="G10887" s="6">
        <f>+E10887*D10887</f>
      </c>
      <c r="H10887" s="9">
        <v>1</v>
      </c>
      <c r="I10887" s="183">
        <f>+H10887*G10887</f>
      </c>
      <c r="J10887">
        <v>112</v>
      </c>
      <c r="K10887">
        <f>+H10887-J10887</f>
      </c>
      <c r="L10887">
        <f>+K10887*G10887</f>
      </c>
      <c r="W10887">
        <f t="shared" si="1174"/>
      </c>
      <c r="X10887">
        <f t="shared" si="1175"/>
      </c>
      <c r="Y10887">
        <f t="shared" si="1176"/>
      </c>
      <c r="Z10887">
        <f t="shared" si="1177"/>
      </c>
    </row>
    <row r="10888" spans="1:26" ht="24">
      <c r="A10888" s="5">
        <v>4</v>
      </c>
      <c r="B10888" s="95" t="s">
        <v>322</v>
      </c>
      <c r="C10888" s="101" t="s">
        <v>323</v>
      </c>
      <c r="D10888" s="5">
        <v>1</v>
      </c>
      <c r="E10888" s="16">
        <v>4</v>
      </c>
      <c r="F10888" s="21">
        <f>+E10888*D10888</f>
      </c>
      <c r="G10888" s="6">
        <f>+E10888*D10888</f>
      </c>
      <c r="H10888" s="5">
        <v>1</v>
      </c>
      <c r="I10888" s="183">
        <f>+H10888*G10888</f>
      </c>
      <c r="J10888">
        <v>112</v>
      </c>
      <c r="K10888">
        <f>+H10888-J10888</f>
      </c>
      <c r="L10888">
        <f>+K10888*G10888</f>
      </c>
      <c r="W10888">
        <f t="shared" si="1174"/>
      </c>
      <c r="X10888">
        <f t="shared" si="1175"/>
      </c>
      <c r="Y10888">
        <f t="shared" si="1176"/>
      </c>
      <c r="Z10888">
        <f t="shared" si="1177"/>
      </c>
    </row>
    <row r="10889" spans="1:26">
      <c r="A10889" s="5">
        <v>5</v>
      </c>
      <c r="B10889" s="95" t="s">
        <v>823</v>
      </c>
      <c r="C10889" s="101" t="s">
        <v>822</v>
      </c>
      <c r="D10889" s="5">
        <v>1</v>
      </c>
      <c r="E10889" s="5">
        <v>4</v>
      </c>
      <c r="F10889" s="21">
        <f>+E10889*D10889</f>
      </c>
      <c r="G10889" s="6">
        <f>+E10889*D10889</f>
      </c>
      <c r="H10889" s="16">
        <v>1</v>
      </c>
      <c r="I10889" s="183">
        <f>+H10889*G10889</f>
      </c>
      <c r="J10889">
        <v>112</v>
      </c>
      <c r="K10889">
        <f>+H10889-J10889</f>
      </c>
      <c r="L10889">
        <f>+K10889*G10889</f>
      </c>
      <c r="W10889">
        <f t="shared" si="1174"/>
      </c>
      <c r="X10889">
        <f t="shared" si="1175"/>
      </c>
      <c r="Y10889">
        <f t="shared" si="1176"/>
      </c>
      <c r="Z10889">
        <f t="shared" si="1177"/>
      </c>
    </row>
    <row r="10890" spans="1:26">
      <c r="A10890" s="5"/>
      <c r="B10890" s="8"/>
      <c r="C10890" s="5"/>
      <c r="D10890" s="5"/>
      <c r="E10890" s="5"/>
      <c r="F10890" s="21"/>
      <c r="G10890" s="6"/>
      <c r="H10890" s="5"/>
      <c r="I10890" s="183"/>
      <c r="W10890">
        <f t="shared" si="1174"/>
      </c>
      <c r="X10890">
        <f t="shared" si="1175"/>
      </c>
      <c r="Y10890">
        <f t="shared" si="1176"/>
      </c>
      <c r="Z10890">
        <f t="shared" si="1177"/>
      </c>
    </row>
    <row r="10891" spans="1:26">
      <c r="A10891" s="5"/>
      <c r="B10891" s="8"/>
      <c r="C10891" s="5"/>
      <c r="D10891" s="5"/>
      <c r="E10891" s="5"/>
      <c r="F10891" s="21"/>
      <c r="G10891" s="6"/>
      <c r="H10891" s="5"/>
      <c r="I10891" s="183"/>
      <c r="W10891">
        <f t="shared" si="1174"/>
      </c>
      <c r="X10891">
        <f t="shared" si="1175"/>
      </c>
      <c r="Y10891">
        <f t="shared" si="1176"/>
      </c>
      <c r="Z10891">
        <f t="shared" si="1177"/>
      </c>
    </row>
    <row r="10892" spans="1:26">
      <c r="A10892" s="5"/>
      <c r="B10892" s="8"/>
      <c r="C10892" s="5"/>
      <c r="D10892" s="5"/>
      <c r="E10892" s="5"/>
      <c r="F10892" s="21"/>
      <c r="G10892" s="6"/>
      <c r="H10892" s="5"/>
      <c r="I10892" s="183"/>
      <c r="W10892">
        <f t="shared" si="1174"/>
      </c>
      <c r="X10892">
        <f t="shared" si="1175"/>
      </c>
      <c r="Y10892">
        <f t="shared" si="1176"/>
      </c>
      <c r="Z10892">
        <f t="shared" si="1177"/>
      </c>
    </row>
    <row r="10893" spans="1:26">
      <c r="A10893" s="5"/>
      <c r="B10893" s="8"/>
      <c r="C10893" s="5"/>
      <c r="D10893" s="5"/>
      <c r="E10893" s="5"/>
      <c r="F10893" s="21"/>
      <c r="G10893" s="6"/>
      <c r="H10893" s="5"/>
      <c r="I10893" s="183"/>
      <c r="W10893">
        <f t="shared" si="1174"/>
      </c>
      <c r="X10893">
        <f t="shared" si="1175"/>
      </c>
      <c r="Y10893">
        <f t="shared" si="1176"/>
      </c>
      <c r="Z10893">
        <f t="shared" si="1177"/>
      </c>
    </row>
    <row r="10894" spans="1:26">
      <c r="A10894" s="5"/>
      <c r="B10894" s="8"/>
      <c r="C10894" s="5"/>
      <c r="D10894" s="5"/>
      <c r="E10894" s="5"/>
      <c r="F10894" s="21"/>
      <c r="G10894" s="6"/>
      <c r="H10894" s="5"/>
      <c r="I10894" s="183"/>
      <c r="W10894">
        <f t="shared" si="1174"/>
      </c>
      <c r="X10894">
        <f t="shared" si="1175"/>
      </c>
      <c r="Y10894">
        <f t="shared" si="1176"/>
      </c>
      <c r="Z10894">
        <f t="shared" si="1177"/>
      </c>
    </row>
    <row r="10895" spans="1:26">
      <c r="A10895" s="5"/>
      <c r="B10895" s="8"/>
      <c r="C10895" s="5"/>
      <c r="D10895" s="5"/>
      <c r="E10895" s="5"/>
      <c r="F10895" s="21"/>
      <c r="G10895" s="6"/>
      <c r="H10895" s="5"/>
      <c r="I10895" s="183"/>
      <c r="W10895">
        <f t="shared" si="1174"/>
      </c>
      <c r="X10895">
        <f t="shared" si="1175"/>
      </c>
      <c r="Y10895">
        <f t="shared" si="1176"/>
      </c>
      <c r="Z10895">
        <f t="shared" si="1177"/>
      </c>
    </row>
    <row r="10896" spans="1:26" ht="15.75" thickBot="1">
      <c r="A10896" s="5"/>
      <c r="B10896" s="224"/>
      <c r="C10896" s="15"/>
      <c r="D10896" s="23"/>
      <c r="E10896" s="225"/>
      <c r="F10896" s="23"/>
      <c r="G10896" s="24"/>
      <c r="H10896" s="225"/>
      <c r="I10896" s="226"/>
      <c r="W10896">
        <f t="shared" si="1174"/>
      </c>
      <c r="X10896">
        <f t="shared" si="1175"/>
      </c>
      <c r="Y10896">
        <f t="shared" si="1176"/>
      </c>
      <c r="Z10896">
        <f t="shared" si="1177"/>
      </c>
    </row>
    <row r="10897" spans="1:26">
      <c r="A10897" s="227"/>
      <c r="B10897" s="17"/>
      <c r="C10897" s="5"/>
      <c r="D10897" s="59"/>
      <c r="E10897" s="59"/>
      <c r="F10897" s="53"/>
      <c r="G10897" s="78"/>
      <c r="H10897" s="68"/>
      <c r="I10897" s="228">
        <f>SUM(I10883:I10896)</f>
      </c>
      <c r="L10897">
        <f>SUM(L10874:L10896)</f>
      </c>
      <c r="W10897">
        <f t="shared" si="1174"/>
      </c>
      <c r="X10897">
        <f t="shared" si="1175"/>
      </c>
      <c r="Y10897">
        <f t="shared" si="1176"/>
      </c>
      <c r="Z10897">
        <f t="shared" si="1177"/>
      </c>
    </row>
    <row r="10898" spans="1:26">
      <c r="A10898" s="10"/>
      <c r="B10898" s="10"/>
      <c r="C10898" s="69"/>
      <c r="D10898" s="69" t="s">
        <v>520</v>
      </c>
      <c r="E10898" s="69"/>
      <c r="F10898" s="69"/>
      <c r="G10898" s="69"/>
      <c r="H10898" s="112">
        <v>1</v>
      </c>
      <c r="I10898" s="191">
        <f>+L10897*H10898</f>
      </c>
      <c r="W10898">
        <f t="shared" si="1174"/>
      </c>
      <c r="X10898">
        <f t="shared" si="1175"/>
      </c>
      <c r="Y10898">
        <f t="shared" si="1176"/>
      </c>
      <c r="Z10898">
        <f t="shared" si="1177"/>
      </c>
    </row>
    <row r="10899" spans="1:26" ht="15.75" thickBot="1">
      <c r="A10899" s="10"/>
      <c r="B10899" s="11" t="s">
        <v>20</v>
      </c>
      <c r="C10899" s="35"/>
      <c r="D10899" s="35"/>
      <c r="E10899" s="35"/>
      <c r="F10899" s="35"/>
      <c r="G10899" s="35"/>
      <c r="H10899" s="35"/>
      <c r="I10899" s="98"/>
      <c r="W10899">
        <f t="shared" si="1174"/>
      </c>
      <c r="X10899">
        <f t="shared" si="1175"/>
      </c>
      <c r="Y10899">
        <f t="shared" si="1176"/>
      </c>
      <c r="Z10899">
        <f t="shared" si="1177"/>
      </c>
    </row>
    <row r="10900" spans="1:26" ht="15.75" thickBot="1">
      <c r="A10900" s="99"/>
      <c r="B10900" s="38"/>
      <c r="C10900" s="39" t="s">
        <v>21</v>
      </c>
      <c r="D10900" s="40">
        <f>SUM(D10883:D10899)</f>
      </c>
      <c r="E10900" s="41" t="s">
        <v>360</v>
      </c>
      <c r="F10900" s="40">
        <f>SUM(F10883:F10899)</f>
      </c>
      <c r="G10900" s="40">
        <f>SUM(G10883:G10899)</f>
      </c>
      <c r="H10900" s="41">
        <f>+SUMPRODUCT(H10883:H10896,F10883:F10896)</f>
      </c>
      <c r="I10900" s="100">
        <f>+I10897-I10898</f>
      </c>
      <c r="W10900">
        <f t="shared" si="1174"/>
      </c>
      <c r="X10900">
        <f t="shared" si="1175"/>
      </c>
      <c r="Y10900">
        <f t="shared" si="1176"/>
      </c>
      <c r="Z10900">
        <f t="shared" si="1177"/>
      </c>
    </row>
    <row r="10901" spans="1:26">
      <c r="A10901" s="10"/>
      <c r="B10901" s="10"/>
      <c r="C10901" s="91"/>
      <c r="D10901" s="91"/>
      <c r="E10901" s="91"/>
      <c r="F10901" s="91"/>
      <c r="G10901" s="91"/>
      <c r="H10901" s="91"/>
      <c r="I10901" s="91"/>
      <c r="W10901">
        <f t="shared" si="1174"/>
      </c>
      <c r="X10901">
        <f t="shared" si="1175"/>
      </c>
      <c r="Y10901">
        <f t="shared" si="1176"/>
      </c>
      <c r="Z10901">
        <f t="shared" si="1177"/>
      </c>
    </row>
    <row r="10902" spans="1:26">
      <c r="W10902">
        <f t="shared" si="1174"/>
      </c>
      <c r="X10902">
        <f t="shared" si="1175"/>
      </c>
      <c r="Y10902">
        <f t="shared" si="1176"/>
      </c>
      <c r="Z10902">
        <f t="shared" si="1177"/>
      </c>
    </row>
    <row r="10903" spans="1:26">
      <c r="W10903">
        <f t="shared" si="1174"/>
      </c>
      <c r="X10903">
        <f t="shared" si="1175"/>
      </c>
      <c r="Y10903">
        <f t="shared" si="1176"/>
      </c>
      <c r="Z10903">
        <f t="shared" si="1177"/>
      </c>
    </row>
    <row r="10904" spans="1:26">
      <c r="W10904">
        <f t="shared" si="1174"/>
      </c>
      <c r="X10904">
        <f t="shared" si="1175"/>
      </c>
      <c r="Y10904">
        <f t="shared" si="1176"/>
      </c>
      <c r="Z10904">
        <f t="shared" si="1177"/>
      </c>
    </row>
    <row r="10905" spans="1:26">
      <c r="W10905">
        <f t="shared" si="1174"/>
      </c>
      <c r="X10905">
        <f t="shared" si="1175"/>
      </c>
      <c r="Y10905">
        <f t="shared" si="1176"/>
      </c>
      <c r="Z10905">
        <f t="shared" si="1177"/>
      </c>
    </row>
    <row r="10906" spans="1:26">
      <c r="A10906" s="1562" t="s">
        <v>0</v>
      </c>
      <c r="B10906" s="1562"/>
      <c r="C10906" s="1562"/>
      <c r="D10906" s="1562"/>
      <c r="E10906" s="1562"/>
      <c r="F10906" s="1562"/>
      <c r="G10906" s="1562"/>
      <c r="H10906" s="1562"/>
      <c r="I10906" s="1562"/>
      <c r="W10906">
        <f t="shared" si="1174"/>
      </c>
      <c r="X10906">
        <f t="shared" si="1175"/>
      </c>
      <c r="Y10906">
        <f t="shared" si="1176"/>
      </c>
      <c r="Z10906">
        <f t="shared" si="1177"/>
      </c>
    </row>
    <row r="10907" spans="1:26">
      <c r="W10907">
        <f t="shared" si="1174"/>
      </c>
      <c r="X10907">
        <f t="shared" si="1175"/>
      </c>
      <c r="Y10907">
        <f t="shared" si="1176"/>
      </c>
      <c r="Z10907">
        <f t="shared" si="1177"/>
      </c>
    </row>
    <row r="10908" spans="1:26">
      <c r="A10908" s="1" t="s">
        <v>1</v>
      </c>
      <c r="B10908" s="161"/>
      <c r="C10908" s="161"/>
      <c r="D10908" s="161"/>
      <c r="E10908" s="161"/>
      <c r="G10908" s="489" t="s">
        <v>2</v>
      </c>
      <c r="H10908" s="3" t="s">
        <v>2196</v>
      </c>
      <c r="I10908" s="161"/>
      <c r="W10908">
        <f t="shared" si="1174"/>
      </c>
      <c r="X10908">
        <f t="shared" si="1175"/>
      </c>
      <c r="Y10908">
        <f t="shared" si="1176"/>
      </c>
      <c r="Z10908">
        <f t="shared" si="1177"/>
      </c>
    </row>
    <row r="10909" spans="1:26">
      <c r="A10909" s="1" t="inlineStr">
        <is>
          <t>Dealer-007</t>
        </is>
      </c>
      <c r="B10909" s="161"/>
      <c r="C10909" s="161"/>
      <c r="D10909" s="161"/>
      <c r="E10909" s="161"/>
      <c r="F10909" s="4"/>
      <c r="G10909" s="488" t="s">
        <v>1440</v>
      </c>
      <c r="H10909" s="582" t="s">
        <v>2198</v>
      </c>
      <c r="I10909" s="161"/>
      <c r="K10909" t="s">
        <v>2228</v>
      </c>
      <c r="W10909">
        <f t="shared" si="1174"/>
      </c>
      <c r="X10909">
        <f t="shared" si="1175"/>
      </c>
      <c r="Y10909">
        <f t="shared" si="1176"/>
      </c>
      <c r="Z10909">
        <f t="shared" si="1177"/>
      </c>
    </row>
    <row r="10910" spans="1:26">
      <c r="A10910" s="161" t="inlineStr">
        <is>
          <t>Address line (redacted)</t>
        </is>
      </c>
      <c r="B10910" s="1"/>
      <c r="C10910" s="161"/>
      <c r="D10910" s="161"/>
      <c r="E10910" s="161"/>
      <c r="F10910" s="161"/>
      <c r="G10910" s="161"/>
      <c r="H10910" s="161"/>
      <c r="I10910" s="161"/>
      <c r="W10910">
        <f t="shared" si="1174"/>
      </c>
      <c r="X10910">
        <f t="shared" si="1175"/>
      </c>
      <c r="Y10910">
        <f t="shared" si="1176"/>
      </c>
      <c r="Z10910">
        <f t="shared" si="1177"/>
      </c>
    </row>
    <row r="10911" spans="1:26">
      <c r="A10911" s="1" t="inlineStr">
        <is>
          <t>Address line (redacted)</t>
        </is>
      </c>
      <c r="B10911" s="1"/>
      <c r="C10911" s="1"/>
      <c r="D10911" s="161"/>
      <c r="E10911" s="161"/>
      <c r="F10911" s="161"/>
      <c r="G10911" s="161"/>
      <c r="H10911" s="161"/>
      <c r="I10911" s="161"/>
      <c r="W10911">
        <f t="shared" si="1174"/>
      </c>
      <c r="X10911">
        <f t="shared" si="1175"/>
      </c>
      <c r="Y10911">
        <f t="shared" si="1176"/>
      </c>
      <c r="Z10911">
        <f t="shared" si="1177"/>
      </c>
    </row>
    <row r="10912" spans="1:26">
      <c r="A10912" s="1" t="inlineStr">
        <is>
          <t>Address line (redacted)</t>
        </is>
      </c>
      <c r="B10912" s="1"/>
      <c r="C10912" s="161"/>
      <c r="D10912" s="161"/>
      <c r="E10912" s="161"/>
      <c r="F10912" s="161"/>
      <c r="G10912" s="161"/>
      <c r="H10912" s="161"/>
      <c r="I10912" s="161"/>
      <c r="W10912">
        <f t="shared" si="1174"/>
      </c>
      <c r="X10912">
        <f t="shared" si="1175"/>
      </c>
      <c r="Y10912">
        <f t="shared" si="1176"/>
      </c>
      <c r="Z10912">
        <f t="shared" si="1177"/>
      </c>
    </row>
    <row r="10913" spans="1:26">
      <c r="A10913" s="12" t="s">
        <v>4</v>
      </c>
      <c r="B10913" s="195" t="inlineStr">
        <is>
          <t>GSTIN-MASKED</t>
        </is>
      </c>
      <c r="C10913" s="161"/>
      <c r="D10913" s="196"/>
      <c r="E10913" s="196"/>
      <c r="F10913" s="196"/>
      <c r="G10913" s="196"/>
      <c r="H10913" s="196"/>
      <c r="I10913" s="161"/>
      <c r="W10913">
        <f t="shared" si="1174"/>
      </c>
      <c r="X10913">
        <f t="shared" si="1175"/>
      </c>
      <c r="Y10913">
        <f t="shared" si="1176"/>
      </c>
      <c r="Z10913">
        <f t="shared" si="1177"/>
      </c>
    </row>
    <row r="10914" spans="1:26">
      <c r="B10914" s="1"/>
      <c r="D10914" s="197"/>
      <c r="E10914" s="197"/>
      <c r="F10914" s="197"/>
      <c r="G10914" s="197"/>
      <c r="H10914" s="197"/>
      <c r="W10914">
        <f t="shared" si="1174"/>
      </c>
      <c r="X10914">
        <f t="shared" si="1175"/>
      </c>
      <c r="Y10914">
        <f t="shared" si="1176"/>
      </c>
      <c r="Z10914">
        <f t="shared" si="1177"/>
      </c>
    </row>
    <row r="10915" spans="1:26">
      <c r="A10915" s="1" t="s">
        <v>5</v>
      </c>
      <c r="D10915" s="197"/>
      <c r="E10915" s="197"/>
      <c r="F10915" s="197"/>
      <c r="G10915" s="197"/>
      <c r="H10915" s="197"/>
      <c r="W10915">
        <f t="shared" si="1174"/>
      </c>
      <c r="X10915">
        <f t="shared" si="1175"/>
      </c>
      <c r="Y10915">
        <f t="shared" si="1176"/>
      </c>
      <c r="Z10915">
        <f t="shared" si="1177"/>
      </c>
    </row>
    <row r="10916" spans="1:26">
      <c r="A10916" s="1" t="s">
        <v>6</v>
      </c>
      <c r="D10916" s="197"/>
      <c r="E10916" s="197"/>
      <c r="F10916" s="197"/>
      <c r="G10916" s="197"/>
      <c r="H10916" s="197"/>
      <c r="W10916">
        <f t="shared" si="1174"/>
      </c>
      <c r="X10916">
        <f t="shared" si="1175"/>
      </c>
      <c r="Y10916">
        <f t="shared" si="1176"/>
      </c>
      <c r="Z10916">
        <f t="shared" si="1177"/>
      </c>
    </row>
    <row r="10917" spans="1:26" ht="15.75" thickBot="1">
      <c r="A10917" s="1" t="s">
        <v>7</v>
      </c>
      <c r="W10917">
        <f t="shared" si="1174"/>
      </c>
      <c r="X10917">
        <f t="shared" si="1175"/>
      </c>
      <c r="Y10917">
        <f t="shared" si="1176"/>
      </c>
      <c r="Z10917">
        <f t="shared" si="1177"/>
      </c>
    </row>
    <row r="10918" spans="1:26" ht="24">
      <c r="A10918" s="198" t="s">
        <v>8</v>
      </c>
      <c r="B10918" s="199" t="s">
        <v>9</v>
      </c>
      <c r="C10918" s="199" t="s">
        <v>10</v>
      </c>
      <c r="D10918" s="200" t="s">
        <v>11</v>
      </c>
      <c r="E10918" s="200" t="s">
        <v>12</v>
      </c>
      <c r="F10918" s="200" t="s">
        <v>13</v>
      </c>
      <c r="G10918" s="200" t="s">
        <v>14</v>
      </c>
      <c r="H10918" s="201" t="s">
        <v>15</v>
      </c>
      <c r="I10918" s="202" t="s">
        <v>16</v>
      </c>
      <c r="W10918">
        <f t="shared" si="1174"/>
      </c>
      <c r="X10918">
        <f t="shared" si="1175"/>
      </c>
      <c r="Y10918">
        <f t="shared" si="1176"/>
      </c>
      <c r="Z10918">
        <f t="shared" si="1177"/>
      </c>
    </row>
    <row r="10919" spans="1:26">
      <c r="A10919" s="5"/>
      <c r="B10919" s="1564" t="s">
        <v>17</v>
      </c>
      <c r="C10919" s="1565"/>
      <c r="D10919" s="5"/>
      <c r="E10919" s="5"/>
      <c r="F10919" s="16"/>
      <c r="G10919" s="6"/>
      <c r="H10919" s="9"/>
      <c r="I10919" s="58"/>
      <c r="W10919">
        <f t="shared" si="1174"/>
      </c>
      <c r="X10919">
        <f t="shared" si="1175"/>
      </c>
      <c r="Y10919">
        <f t="shared" si="1176"/>
      </c>
      <c r="Z10919">
        <f t="shared" si="1177"/>
      </c>
    </row>
    <row r="10920" spans="1:26">
      <c r="A10920" s="5">
        <v>1</v>
      </c>
      <c r="B10920" s="8" t="s">
        <v>37</v>
      </c>
      <c r="C10920" s="5" t="s">
        <v>38</v>
      </c>
      <c r="D10920" s="5">
        <v>1</v>
      </c>
      <c r="E10920" s="5">
        <v>5</v>
      </c>
      <c r="F10920" s="16">
        <f>+E10920*D10920</f>
      </c>
      <c r="G10920" s="6">
        <f>+E10920*D10920</f>
      </c>
      <c r="H10920" s="5">
        <v>1</v>
      </c>
      <c r="I10920" s="58">
        <f>+H10920*G10920</f>
      </c>
      <c r="J10920">
        <v>112</v>
      </c>
      <c r="K10920">
        <f>+H10920-J10920</f>
      </c>
      <c r="L10920">
        <f>+K10920*G10920</f>
      </c>
      <c r="W10920">
        <f t="shared" si="1174"/>
      </c>
      <c r="X10920">
        <f t="shared" si="1175"/>
      </c>
      <c r="Y10920">
        <f t="shared" si="1176"/>
      </c>
      <c r="Z10920">
        <f t="shared" si="1177"/>
      </c>
    </row>
    <row r="10921" spans="1:26">
      <c r="A10921" s="5"/>
      <c r="B10921" s="1564" t="s">
        <v>18</v>
      </c>
      <c r="C10921" s="1565"/>
      <c r="D10921" s="5"/>
      <c r="E10921" s="5"/>
      <c r="F10921" s="16"/>
      <c r="G10921" s="6"/>
      <c r="H10921" s="5"/>
      <c r="I10921" s="58"/>
      <c r="W10921">
        <f t="shared" si="1174"/>
      </c>
      <c r="X10921">
        <f t="shared" si="1175"/>
      </c>
      <c r="Y10921">
        <f t="shared" si="1176"/>
      </c>
      <c r="Z10921">
        <f t="shared" si="1177"/>
      </c>
    </row>
    <row r="10922" spans="1:26">
      <c r="A10922" s="5">
        <v>2</v>
      </c>
      <c r="B10922" s="128" t="s">
        <v>937</v>
      </c>
      <c r="C10922" s="101" t="s">
        <v>936</v>
      </c>
      <c r="D10922" s="5">
        <v>2</v>
      </c>
      <c r="E10922" s="5">
        <v>4</v>
      </c>
      <c r="F10922" s="16">
        <f>+E10922*D10922</f>
      </c>
      <c r="G10922" s="6">
        <f>+E10922*D10922</f>
      </c>
      <c r="H10922" s="9">
        <v>1</v>
      </c>
      <c r="I10922" s="58">
        <f>+H10922*G10922</f>
      </c>
      <c r="J10922">
        <v>112</v>
      </c>
      <c r="K10922">
        <f>+H10922-J10922</f>
      </c>
      <c r="L10922">
        <f>+K10922*G10922</f>
      </c>
      <c r="W10922">
        <f t="shared" si="1174"/>
      </c>
      <c r="X10922">
        <f t="shared" si="1175"/>
      </c>
      <c r="Y10922">
        <f t="shared" si="1176"/>
      </c>
      <c r="Z10922">
        <f t="shared" si="1177"/>
      </c>
    </row>
    <row r="10923" spans="1:26">
      <c r="A10923" s="5">
        <v>3</v>
      </c>
      <c r="B10923" s="8" t="s">
        <v>295</v>
      </c>
      <c r="C10923" s="5" t="s">
        <v>294</v>
      </c>
      <c r="D10923" s="5">
        <v>2</v>
      </c>
      <c r="E10923" s="5">
        <v>4</v>
      </c>
      <c r="F10923" s="16">
        <f>+E10923*D10923</f>
      </c>
      <c r="G10923" s="6">
        <f>+E10923*D10923</f>
      </c>
      <c r="H10923" s="9">
        <v>1</v>
      </c>
      <c r="I10923" s="58">
        <f>+H10923*G10923</f>
      </c>
      <c r="J10923">
        <v>112</v>
      </c>
      <c r="K10923">
        <f>+H10923-J10923</f>
      </c>
      <c r="L10923">
        <f>+K10923*G10923</f>
      </c>
      <c r="W10923">
        <f t="shared" si="1174"/>
      </c>
      <c r="X10923">
        <f t="shared" si="1175"/>
      </c>
      <c r="Y10923">
        <f t="shared" si="1176"/>
      </c>
      <c r="Z10923">
        <f t="shared" si="1177"/>
      </c>
    </row>
    <row r="10924" spans="1:26">
      <c r="A10924" s="5">
        <v>4</v>
      </c>
      <c r="B10924" s="128" t="s">
        <v>1595</v>
      </c>
      <c r="C10924" s="9" t="s">
        <v>1596</v>
      </c>
      <c r="D10924" s="5">
        <v>1</v>
      </c>
      <c r="E10924" s="5">
        <v>4</v>
      </c>
      <c r="F10924" s="16">
        <f>+E10924*D10924</f>
      </c>
      <c r="G10924" s="6">
        <f>+E10924*D10924</f>
      </c>
      <c r="H10924" s="16">
        <v>1</v>
      </c>
      <c r="I10924" s="58">
        <f>+H10924*G10924</f>
      </c>
      <c r="J10924">
        <v>112</v>
      </c>
      <c r="K10924">
        <f>+H10924-J10924</f>
      </c>
      <c r="L10924">
        <f>+K10924*G10924</f>
      </c>
      <c r="W10924">
        <f t="shared" si="1174"/>
      </c>
      <c r="X10924">
        <f t="shared" si="1175"/>
      </c>
      <c r="Y10924">
        <f t="shared" si="1176"/>
      </c>
      <c r="Z10924">
        <f t="shared" si="1177"/>
      </c>
    </row>
    <row r="10925" spans="1:26">
      <c r="A10925" s="5">
        <v>5</v>
      </c>
      <c r="B10925" s="95" t="s">
        <v>318</v>
      </c>
      <c r="C10925" s="9" t="s">
        <v>319</v>
      </c>
      <c r="D10925" s="5">
        <v>1</v>
      </c>
      <c r="E10925" s="5">
        <v>4</v>
      </c>
      <c r="F10925" s="16">
        <f>+E10925*D10925</f>
      </c>
      <c r="G10925" s="6">
        <f>+E10925*D10925</f>
      </c>
      <c r="H10925" s="16">
        <v>1</v>
      </c>
      <c r="I10925" s="58">
        <f>+H10925*G10925</f>
      </c>
      <c r="J10925">
        <v>112</v>
      </c>
      <c r="K10925">
        <f>+H10925-J10925</f>
      </c>
      <c r="L10925">
        <f>+K10925*G10925</f>
      </c>
      <c r="W10925">
        <f t="shared" si="1174"/>
      </c>
      <c r="X10925">
        <f t="shared" si="1175"/>
      </c>
      <c r="Y10925">
        <f t="shared" si="1176"/>
      </c>
      <c r="Z10925">
        <f t="shared" si="1177"/>
      </c>
    </row>
    <row r="10926" spans="1:26">
      <c r="A10926" s="5">
        <v>6</v>
      </c>
      <c r="B10926" s="95" t="s">
        <v>1143</v>
      </c>
      <c r="C10926" s="9" t="s">
        <v>1142</v>
      </c>
      <c r="D10926" s="5">
        <v>1</v>
      </c>
      <c r="E10926" s="5">
        <v>4</v>
      </c>
      <c r="F10926" s="16">
        <f>+E10926*D10926</f>
      </c>
      <c r="G10926" s="6">
        <f>+E10926*D10926</f>
      </c>
      <c r="H10926" s="5">
        <v>1</v>
      </c>
      <c r="I10926" s="58">
        <f>+H10926*G10926</f>
      </c>
      <c r="J10926">
        <v>112</v>
      </c>
      <c r="K10926">
        <f>+H10926-J10926</f>
      </c>
      <c r="L10926">
        <f>+K10926*G10926</f>
      </c>
      <c r="W10926">
        <f t="shared" si="1174"/>
      </c>
      <c r="X10926">
        <f t="shared" si="1175"/>
      </c>
      <c r="Y10926">
        <f t="shared" si="1176"/>
      </c>
      <c r="Z10926">
        <f t="shared" si="1177"/>
      </c>
    </row>
    <row r="10927" spans="1:26">
      <c r="A10927" s="5"/>
      <c r="B10927" s="1564" t="s">
        <v>375</v>
      </c>
      <c r="C10927" s="1565"/>
      <c r="D10927" s="5"/>
      <c r="E10927" s="16"/>
      <c r="F10927" s="16"/>
      <c r="G10927" s="6"/>
      <c r="H10927" s="16"/>
      <c r="I10927" s="58"/>
      <c r="W10927">
        <f t="shared" si="1174"/>
      </c>
      <c r="X10927">
        <f t="shared" si="1175"/>
      </c>
      <c r="Y10927">
        <f t="shared" si="1176"/>
      </c>
      <c r="Z10927">
        <f t="shared" si="1177"/>
      </c>
    </row>
    <row r="10928" spans="1:26">
      <c r="A10928" s="5">
        <v>7</v>
      </c>
      <c r="B10928" s="106" t="s">
        <v>948</v>
      </c>
      <c r="C10928" s="157" t="s">
        <v>947</v>
      </c>
      <c r="D10928" s="9">
        <v>2</v>
      </c>
      <c r="E10928" s="9">
        <v>25</v>
      </c>
      <c r="F10928" s="16">
        <f>+E10928*D10928</f>
      </c>
      <c r="G10928" s="6">
        <f>+E10928*D10928</f>
      </c>
      <c r="H10928" s="5">
        <v>1</v>
      </c>
      <c r="I10928" s="58">
        <f>+H10928*G10928</f>
      </c>
      <c r="J10928">
        <f>75*18%</f>
      </c>
      <c r="K10928">
        <f>+H10928-J10928</f>
      </c>
      <c r="L10928">
        <f>+K10928*G10928</f>
      </c>
      <c r="W10928">
        <f t="shared" si="1174"/>
      </c>
      <c r="X10928">
        <f t="shared" si="1175"/>
      </c>
      <c r="Y10928">
        <f t="shared" si="1176"/>
      </c>
      <c r="Z10928">
        <f t="shared" si="1177"/>
      </c>
    </row>
    <row r="10929" spans="1:26">
      <c r="A10929" s="5"/>
      <c r="B10929" s="17"/>
      <c r="C10929" s="88"/>
      <c r="D10929" s="5"/>
      <c r="E10929" s="5"/>
      <c r="F10929" s="16"/>
      <c r="G10929" s="6"/>
      <c r="H10929" s="5"/>
      <c r="I10929" s="58"/>
      <c r="W10929">
        <f t="shared" si="1174"/>
      </c>
      <c r="X10929">
        <f t="shared" si="1175"/>
      </c>
      <c r="Y10929">
        <f t="shared" si="1176"/>
      </c>
      <c r="Z10929">
        <f t="shared" si="1177"/>
      </c>
    </row>
    <row r="10930" spans="1:26">
      <c r="A10930" s="107"/>
      <c r="B10930" s="17"/>
      <c r="C10930" s="587"/>
      <c r="D10930" s="184"/>
      <c r="E10930" s="184"/>
      <c r="F10930" s="238"/>
      <c r="G10930" s="186"/>
      <c r="H10930" s="184"/>
      <c r="I10930" s="388"/>
      <c r="W10930">
        <f t="shared" si="1174"/>
      </c>
      <c r="X10930">
        <f t="shared" si="1175"/>
      </c>
      <c r="Y10930">
        <f t="shared" si="1176"/>
      </c>
      <c r="Z10930">
        <f t="shared" si="1177"/>
      </c>
    </row>
    <row r="10931" spans="1:26">
      <c r="A10931" s="107"/>
      <c r="B10931" s="17"/>
      <c r="C10931" s="587"/>
      <c r="D10931" s="184"/>
      <c r="E10931" s="184"/>
      <c r="F10931" s="238"/>
      <c r="G10931" s="186"/>
      <c r="H10931" s="184"/>
      <c r="I10931" s="388"/>
      <c r="W10931">
        <f t="shared" si="1174"/>
      </c>
      <c r="X10931">
        <f t="shared" si="1175"/>
      </c>
      <c r="Y10931">
        <f t="shared" si="1176"/>
      </c>
      <c r="Z10931">
        <f t="shared" si="1177"/>
      </c>
    </row>
    <row r="10932" spans="1:26">
      <c r="A10932" s="107"/>
      <c r="B10932" s="17"/>
      <c r="C10932" s="587"/>
      <c r="D10932" s="184"/>
      <c r="E10932" s="184"/>
      <c r="F10932" s="238"/>
      <c r="G10932" s="186"/>
      <c r="H10932" s="184"/>
      <c r="I10932" s="388"/>
      <c r="W10932">
        <f t="shared" si="1174"/>
      </c>
      <c r="X10932">
        <f t="shared" si="1175"/>
      </c>
      <c r="Y10932">
        <f t="shared" si="1176"/>
      </c>
      <c r="Z10932">
        <f t="shared" si="1177"/>
      </c>
    </row>
    <row r="10933" spans="1:26">
      <c r="A10933" s="147"/>
      <c r="B10933" s="224"/>
      <c r="C10933" s="542"/>
      <c r="D10933" s="316"/>
      <c r="E10933" s="316"/>
      <c r="F10933" s="209"/>
      <c r="G10933" s="210"/>
      <c r="H10933" s="316"/>
      <c r="I10933" s="544"/>
      <c r="W10933">
        <f t="shared" si="1174"/>
      </c>
      <c r="X10933">
        <f t="shared" si="1175"/>
      </c>
      <c r="Y10933">
        <f t="shared" si="1176"/>
      </c>
      <c r="Z10933">
        <f t="shared" si="1177"/>
      </c>
    </row>
    <row r="10934" spans="1:26">
      <c r="A10934" s="5"/>
      <c r="B10934" s="15"/>
      <c r="C10934" s="105"/>
      <c r="D10934" s="5"/>
      <c r="E10934" s="5"/>
      <c r="F10934" s="16"/>
      <c r="G10934" s="6"/>
      <c r="H10934" s="5"/>
      <c r="I10934" s="58"/>
      <c r="W10934">
        <f t="shared" si="1174"/>
      </c>
      <c r="X10934">
        <f t="shared" si="1175"/>
      </c>
      <c r="Y10934">
        <f t="shared" si="1176"/>
      </c>
      <c r="Z10934">
        <f t="shared" si="1177"/>
      </c>
    </row>
    <row r="10935" spans="1:26">
      <c r="A10935" s="147"/>
      <c r="B10935" s="224"/>
      <c r="C10935" s="542"/>
      <c r="D10935" s="316"/>
      <c r="E10935" s="316"/>
      <c r="F10935" s="209"/>
      <c r="G10935" s="210"/>
      <c r="H10935" s="543"/>
      <c r="I10935" s="544"/>
      <c r="W10935">
        <f t="shared" si="1174"/>
      </c>
      <c r="X10935">
        <f t="shared" si="1175"/>
      </c>
      <c r="Y10935">
        <f t="shared" si="1176"/>
      </c>
      <c r="Z10935">
        <f t="shared" si="1177"/>
      </c>
    </row>
    <row r="10936" spans="1:26">
      <c r="A10936" s="147"/>
      <c r="B10936" s="224"/>
      <c r="C10936" s="542"/>
      <c r="D10936" s="316"/>
      <c r="E10936" s="316"/>
      <c r="F10936" s="209"/>
      <c r="G10936" s="210"/>
      <c r="H10936" s="543"/>
      <c r="I10936" s="544"/>
      <c r="W10936">
        <f t="shared" si="1174"/>
      </c>
      <c r="X10936">
        <f t="shared" si="1175"/>
      </c>
      <c r="Y10936">
        <f t="shared" si="1176"/>
      </c>
      <c r="Z10936">
        <f t="shared" si="1177"/>
      </c>
    </row>
    <row r="10937" spans="1:26">
      <c r="A10937" s="147"/>
      <c r="B10937" s="224"/>
      <c r="C10937" s="542"/>
      <c r="D10937" s="316"/>
      <c r="E10937" s="316"/>
      <c r="F10937" s="209"/>
      <c r="G10937" s="210"/>
      <c r="H10937" s="543"/>
      <c r="I10937" s="544"/>
      <c r="W10937">
        <f t="shared" si="1174"/>
      </c>
      <c r="X10937">
        <f t="shared" si="1175"/>
      </c>
      <c r="Y10937">
        <f t="shared" si="1176"/>
      </c>
      <c r="Z10937">
        <f t="shared" si="1177"/>
      </c>
    </row>
    <row r="10938" spans="1:26">
      <c r="A10938" s="147"/>
      <c r="B10938" s="224"/>
      <c r="C10938" s="542"/>
      <c r="D10938" s="316"/>
      <c r="E10938" s="316"/>
      <c r="F10938" s="209"/>
      <c r="G10938" s="210"/>
      <c r="H10938" s="543"/>
      <c r="I10938" s="544"/>
      <c r="W10938">
        <f t="shared" si="1174"/>
      </c>
      <c r="X10938">
        <f t="shared" si="1175"/>
      </c>
      <c r="Y10938">
        <f t="shared" si="1176"/>
      </c>
      <c r="Z10938">
        <f t="shared" si="1177"/>
      </c>
    </row>
    <row r="10939" spans="1:26" ht="21.75" thickBot="1">
      <c r="A10939" s="33"/>
      <c r="B10939" s="212"/>
      <c r="C10939" s="213"/>
      <c r="D10939" s="214"/>
      <c r="E10939" s="214"/>
      <c r="F10939" s="214"/>
      <c r="G10939" s="214"/>
      <c r="H10939" s="214"/>
      <c r="I10939" s="215"/>
      <c r="W10939">
        <f t="shared" si="1174"/>
      </c>
      <c r="X10939">
        <f t="shared" si="1175"/>
      </c>
      <c r="Y10939">
        <f t="shared" si="1176"/>
      </c>
      <c r="Z10939">
        <f t="shared" si="1177"/>
      </c>
    </row>
    <row r="10940" spans="1:26" ht="21">
      <c r="A10940" s="33"/>
      <c r="B10940" s="216"/>
      <c r="C10940" s="217"/>
      <c r="D10940" s="218"/>
      <c r="E10940" s="218"/>
      <c r="F10940" s="218"/>
      <c r="G10940" s="219" t="s">
        <v>19</v>
      </c>
      <c r="H10940" s="218"/>
      <c r="I10940" s="220">
        <f>SUM(I10919:I10939)</f>
      </c>
      <c r="L10940">
        <f>SUM(L10919:L10939)</f>
      </c>
      <c r="W10940">
        <f t="shared" si="1174"/>
      </c>
      <c r="X10940">
        <f t="shared" si="1175"/>
      </c>
      <c r="Y10940">
        <f t="shared" si="1176"/>
      </c>
      <c r="Z10940">
        <f t="shared" si="1177"/>
      </c>
    </row>
    <row r="10941" spans="1:26" ht="21">
      <c r="A10941" s="33"/>
      <c r="B10941" s="216"/>
      <c r="C10941" s="69"/>
      <c r="D10941" s="91"/>
      <c r="E10941" s="91"/>
      <c r="F10941" s="91"/>
      <c r="G10941" s="92"/>
      <c r="H10941" s="91"/>
      <c r="I10941" s="155"/>
      <c r="W10941">
        <f t="shared" si="1174"/>
      </c>
      <c r="X10941">
        <f t="shared" si="1175"/>
      </c>
      <c r="Y10941">
        <f t="shared" si="1176"/>
      </c>
      <c r="Z10941">
        <f t="shared" si="1177"/>
      </c>
    </row>
    <row r="10942" spans="1:26">
      <c r="A10942" s="221"/>
      <c r="B10942" s="222"/>
      <c r="C10942" s="154" t="s">
        <v>408</v>
      </c>
      <c r="D10942" s="154"/>
      <c r="E10942" s="154"/>
      <c r="F10942" s="154"/>
      <c r="G10942" s="154"/>
      <c r="H10942" s="223">
        <v>1</v>
      </c>
      <c r="I10942" s="155">
        <f>+L10940*H10942</f>
      </c>
      <c r="W10942">
        <f t="shared" si="1174"/>
      </c>
      <c r="X10942">
        <f t="shared" si="1175"/>
      </c>
      <c r="Y10942">
        <f t="shared" si="1176"/>
      </c>
      <c r="Z10942">
        <f t="shared" si="1177"/>
      </c>
    </row>
    <row r="10943" spans="1:26">
      <c r="A10943" s="33"/>
      <c r="B10943" s="10"/>
      <c r="C10943" s="10"/>
      <c r="D10943" s="10"/>
      <c r="E10943" s="10"/>
      <c r="F10943" s="10"/>
      <c r="G10943" s="10"/>
      <c r="H10943" s="10"/>
      <c r="I10943" s="140"/>
      <c r="W10943">
        <f t="shared" si="1174"/>
      </c>
      <c r="X10943">
        <f t="shared" si="1175"/>
      </c>
      <c r="Y10943">
        <f t="shared" si="1176"/>
      </c>
      <c r="Z10943">
        <f t="shared" si="1177"/>
      </c>
    </row>
    <row r="10944" spans="1:26" ht="15.75" thickBot="1">
      <c r="A10944" s="33"/>
      <c r="B10944" s="11" t="s">
        <v>20</v>
      </c>
      <c r="C10944" s="35"/>
      <c r="D10944" s="35"/>
      <c r="E10944" s="35"/>
      <c r="F10944" s="35"/>
      <c r="G10944" s="35"/>
      <c r="H10944" s="35"/>
      <c r="I10944" s="36"/>
      <c r="W10944">
        <f t="shared" si="1174"/>
      </c>
      <c r="X10944">
        <f t="shared" si="1175"/>
      </c>
      <c r="Y10944">
        <f t="shared" si="1176"/>
      </c>
      <c r="Z10944">
        <f t="shared" si="1177"/>
      </c>
    </row>
    <row r="10945" spans="1:26" ht="15.75" thickBot="1">
      <c r="A10945" s="37"/>
      <c r="B10945" s="11" t="s">
        <v>409</v>
      </c>
      <c r="C10945" s="39" t="s">
        <v>21</v>
      </c>
      <c r="D10945" s="40">
        <f>SUM(D10919:D10944)</f>
      </c>
      <c r="E10945" s="41">
        <f>IF(H10945=I10945,"OK","NO")</f>
      </c>
      <c r="F10945" s="40">
        <f>SUM(F10919:F10944)</f>
      </c>
      <c r="G10945" s="40">
        <f>SUM(G10919:G10944)</f>
      </c>
      <c r="H10945" s="41">
        <f>SUMPRODUCT(F10919:F10939,H10919:H10939)</f>
      </c>
      <c r="I10945" s="43">
        <f>SUMPRODUCT(I10940-I10941-I10942)</f>
      </c>
      <c r="W10945">
        <f t="shared" si="1174"/>
      </c>
      <c r="X10945">
        <f t="shared" si="1175"/>
      </c>
      <c r="Y10945">
        <f t="shared" si="1176"/>
      </c>
      <c r="Z10945">
        <f t="shared" si="1177"/>
      </c>
    </row>
    <row r="10946" spans="1:26" ht="15.75" thickBot="1">
      <c r="A10946" s="44"/>
      <c r="B10946" s="116"/>
      <c r="C10946" s="45"/>
      <c r="D10946" s="45"/>
      <c r="E10946" s="45"/>
      <c r="F10946" s="45"/>
      <c r="G10946" s="45"/>
      <c r="H10946" s="45"/>
      <c r="I10946" s="47"/>
      <c r="W10946">
        <f t="shared" si="1174"/>
      </c>
      <c r="X10946">
        <f t="shared" si="1175"/>
      </c>
      <c r="Y10946">
        <f t="shared" si="1176"/>
      </c>
      <c r="Z10946">
        <f t="shared" si="1177"/>
      </c>
    </row>
    <row r="10947" spans="1:26">
      <c r="A10947" s="12" t="s">
        <v>315</v>
      </c>
      <c r="B10947" s="12"/>
      <c r="C10947" s="12"/>
      <c r="D10947" s="13"/>
      <c r="E10947" s="14"/>
      <c r="F10947" s="14"/>
      <c r="G10947" s="14"/>
      <c r="H10947" s="2"/>
      <c r="I10947" s="12"/>
      <c r="W10947">
        <f t="shared" si="1174"/>
      </c>
      <c r="X10947">
        <f t="shared" si="1175"/>
      </c>
      <c r="Y10947">
        <f t="shared" si="1176"/>
      </c>
      <c r="Z10947">
        <f t="shared" si="1177"/>
      </c>
    </row>
    <row r="10948" spans="1:26">
      <c r="W10948">
        <f t="shared" ref="W10948:W11011" si="1178">IF(LEFT($H10948&amp;"",5)="2019-",$H10948,W10947)</f>
      </c>
      <c r="X10948">
        <f t="shared" ref="X10948:X11011" si="1179">IF($W10948="",0,IF(COUNTIF($AB$2:$AB$80,$W10948)&gt;0,1,0))</f>
      </c>
      <c r="Y10948">
        <f t="shared" ref="Y10948:Y11011" si="1180">IF($C10948="","",UPPER(TRIM(IFERROR(LEFT($C10948&amp;"",FIND("/",$C10948&amp;"")-1),$C10948&amp;""))))</f>
      </c>
      <c r="Z10948">
        <f t="shared" ref="Z10948:Z11011" si="1181">IFERROR(IF(ISNUMBER($G10948),$G10948,0),0)</f>
      </c>
    </row>
    <row r="10949" spans="1:26">
      <c r="W10949">
        <f t="shared" si="1178"/>
      </c>
      <c r="X10949">
        <f t="shared" si="1179"/>
      </c>
      <c r="Y10949">
        <f t="shared" si="1180"/>
      </c>
      <c r="Z10949">
        <f t="shared" si="1181"/>
      </c>
    </row>
    <row r="10950" spans="1:26">
      <c r="W10950">
        <f t="shared" si="1178"/>
      </c>
      <c r="X10950">
        <f t="shared" si="1179"/>
      </c>
      <c r="Y10950">
        <f t="shared" si="1180"/>
      </c>
      <c r="Z10950">
        <f t="shared" si="1181"/>
      </c>
    </row>
    <row r="10951" spans="1:26">
      <c r="W10951">
        <f t="shared" si="1178"/>
      </c>
      <c r="X10951">
        <f t="shared" si="1179"/>
      </c>
      <c r="Y10951">
        <f t="shared" si="1180"/>
      </c>
      <c r="Z10951">
        <f t="shared" si="1181"/>
      </c>
    </row>
    <row r="10952" spans="1:26">
      <c r="W10952">
        <f t="shared" si="1178"/>
      </c>
      <c r="X10952">
        <f t="shared" si="1179"/>
      </c>
      <c r="Y10952">
        <f t="shared" si="1180"/>
      </c>
      <c r="Z10952">
        <f t="shared" si="1181"/>
      </c>
    </row>
    <row r="10953" spans="1:26">
      <c r="A10953" s="1562" t="s">
        <v>0</v>
      </c>
      <c r="B10953" s="1562"/>
      <c r="C10953" s="1562"/>
      <c r="D10953" s="1562"/>
      <c r="E10953" s="1562"/>
      <c r="F10953" s="1562"/>
      <c r="G10953" s="1562"/>
      <c r="H10953" s="1562"/>
      <c r="I10953" s="1562"/>
      <c r="W10953">
        <f t="shared" si="1178"/>
      </c>
      <c r="X10953">
        <f t="shared" si="1179"/>
      </c>
      <c r="Y10953">
        <f t="shared" si="1180"/>
      </c>
      <c r="Z10953">
        <f t="shared" si="1181"/>
      </c>
    </row>
    <row r="10954" spans="1:26">
      <c r="W10954">
        <f t="shared" si="1178"/>
      </c>
      <c r="X10954">
        <f t="shared" si="1179"/>
      </c>
      <c r="Y10954">
        <f t="shared" si="1180"/>
      </c>
      <c r="Z10954">
        <f t="shared" si="1181"/>
      </c>
    </row>
    <row r="10955" spans="1:26">
      <c r="A10955" s="1" t="s">
        <v>1</v>
      </c>
      <c r="B10955" s="1"/>
      <c r="G10955" s="495" t="s">
        <v>2</v>
      </c>
      <c r="H10955" s="3" t="s">
        <v>2196</v>
      </c>
      <c r="W10955">
        <f t="shared" si="1178"/>
      </c>
      <c r="X10955">
        <f t="shared" si="1179"/>
      </c>
      <c r="Y10955">
        <f t="shared" si="1180"/>
      </c>
      <c r="Z10955">
        <f t="shared" si="1181"/>
      </c>
    </row>
    <row r="10956" spans="1:26">
      <c r="A10956" s="22" t="inlineStr">
        <is>
          <t>ATTN: Contact-005</t>
        </is>
      </c>
      <c r="B10956" s="1"/>
      <c r="F10956" s="4"/>
      <c r="G10956" s="496" t="s">
        <v>1440</v>
      </c>
      <c r="H10956" s="582" t="s">
        <v>2199</v>
      </c>
      <c r="K10956" t="s">
        <v>2460</v>
      </c>
      <c r="W10956">
        <f t="shared" si="1178"/>
      </c>
      <c r="X10956">
        <f t="shared" si="1179"/>
      </c>
      <c r="Y10956">
        <f t="shared" si="1180"/>
      </c>
      <c r="Z10956">
        <f t="shared" si="1181"/>
      </c>
    </row>
    <row r="10957" spans="1:26">
      <c r="A10957" s="1" t="inlineStr">
        <is>
          <t>Dealer-112</t>
        </is>
      </c>
      <c r="B10957" s="1"/>
      <c r="W10957">
        <f t="shared" si="1178"/>
      </c>
      <c r="X10957">
        <f t="shared" si="1179"/>
      </c>
      <c r="Y10957">
        <f t="shared" si="1180"/>
      </c>
      <c r="Z10957">
        <f t="shared" si="1181"/>
      </c>
    </row>
    <row r="10958" spans="1:26">
      <c r="A10958" s="1" t="inlineStr">
        <is>
          <t>Address line (redacted)</t>
        </is>
      </c>
      <c r="B10958" s="1"/>
      <c r="D10958" s="85"/>
      <c r="E10958" s="85"/>
      <c r="F10958" s="85"/>
      <c r="G10958" s="85"/>
      <c r="H10958" s="85"/>
      <c r="W10958">
        <f t="shared" si="1178"/>
      </c>
      <c r="X10958">
        <f t="shared" si="1179"/>
      </c>
      <c r="Y10958">
        <f t="shared" si="1180"/>
      </c>
      <c r="Z10958">
        <f t="shared" si="1181"/>
      </c>
    </row>
    <row r="10959" spans="1:26">
      <c r="A10959" s="22" t="inlineStr">
        <is>
          <t>Address line (redacted)</t>
        </is>
      </c>
      <c r="B10959" s="86"/>
      <c r="D10959" s="85"/>
      <c r="E10959" s="85"/>
      <c r="F10959" s="85"/>
      <c r="G10959" s="85"/>
      <c r="H10959" s="85"/>
      <c r="W10959">
        <f t="shared" si="1178"/>
      </c>
      <c r="X10959">
        <f t="shared" si="1179"/>
      </c>
      <c r="Y10959">
        <f t="shared" si="1180"/>
      </c>
      <c r="Z10959">
        <f t="shared" si="1181"/>
      </c>
    </row>
    <row r="10960" spans="1:26">
      <c r="A10960" s="49" t="s">
        <v>4</v>
      </c>
      <c r="B10960" s="87" t="inlineStr">
        <is>
          <t>GSTIN-MASKED</t>
        </is>
      </c>
      <c r="W10960">
        <f t="shared" si="1178"/>
      </c>
      <c r="X10960">
        <f t="shared" si="1179"/>
      </c>
      <c r="Y10960">
        <f t="shared" si="1180"/>
      </c>
      <c r="Z10960">
        <f t="shared" si="1181"/>
      </c>
    </row>
    <row r="10961" spans="1:26">
      <c r="A10961" s="1" t="s">
        <v>5</v>
      </c>
      <c r="W10961">
        <f t="shared" si="1178"/>
      </c>
      <c r="X10961">
        <f t="shared" si="1179"/>
      </c>
      <c r="Y10961">
        <f t="shared" si="1180"/>
      </c>
      <c r="Z10961">
        <f t="shared" si="1181"/>
      </c>
    </row>
    <row r="10962" spans="1:26">
      <c r="A10962" s="1" t="s">
        <v>6</v>
      </c>
      <c r="W10962">
        <f t="shared" si="1178"/>
      </c>
      <c r="X10962">
        <f t="shared" si="1179"/>
      </c>
      <c r="Y10962">
        <f t="shared" si="1180"/>
      </c>
      <c r="Z10962">
        <f t="shared" si="1181"/>
      </c>
    </row>
    <row r="10963" spans="1:26">
      <c r="A10963" s="1" t="s">
        <v>7</v>
      </c>
      <c r="W10963">
        <f t="shared" si="1178"/>
      </c>
      <c r="X10963">
        <f t="shared" si="1179"/>
      </c>
      <c r="Y10963">
        <f t="shared" si="1180"/>
      </c>
      <c r="Z10963">
        <f t="shared" si="1181"/>
      </c>
    </row>
    <row r="10964" spans="1:26" ht="24">
      <c r="A10964" s="88" t="s">
        <v>8</v>
      </c>
      <c r="B10964" s="89" t="s">
        <v>9</v>
      </c>
      <c r="C10964" s="89" t="s">
        <v>10</v>
      </c>
      <c r="D10964" s="34" t="s">
        <v>11</v>
      </c>
      <c r="E10964" s="34" t="s">
        <v>12</v>
      </c>
      <c r="F10964" s="34" t="s">
        <v>13</v>
      </c>
      <c r="G10964" s="34" t="s">
        <v>14</v>
      </c>
      <c r="H10964" s="88" t="s">
        <v>15</v>
      </c>
      <c r="I10964" s="90" t="s">
        <v>16</v>
      </c>
      <c r="W10964">
        <f t="shared" si="1178"/>
      </c>
      <c r="X10964">
        <f t="shared" si="1179"/>
      </c>
      <c r="Y10964">
        <f t="shared" si="1180"/>
      </c>
      <c r="Z10964">
        <f t="shared" si="1181"/>
      </c>
    </row>
    <row r="10965" spans="1:26">
      <c r="A10965" s="5"/>
      <c r="B10965" s="1563" t="s">
        <v>17</v>
      </c>
      <c r="C10965" s="1563"/>
      <c r="D10965" s="5"/>
      <c r="E10965" s="5"/>
      <c r="F10965" s="5"/>
      <c r="G10965" s="6"/>
      <c r="H10965" s="5"/>
      <c r="I10965" s="183"/>
      <c r="W10965">
        <f t="shared" si="1178"/>
      </c>
      <c r="X10965">
        <f t="shared" si="1179"/>
      </c>
      <c r="Y10965">
        <f t="shared" si="1180"/>
      </c>
      <c r="Z10965">
        <f t="shared" si="1181"/>
      </c>
    </row>
    <row r="10966" spans="1:26">
      <c r="A10966" s="5">
        <v>1</v>
      </c>
      <c r="B10966" s="8" t="s">
        <v>2065</v>
      </c>
      <c r="C10966" s="5" t="s">
        <v>2066</v>
      </c>
      <c r="D10966" s="5">
        <v>1</v>
      </c>
      <c r="E10966" s="5">
        <v>5</v>
      </c>
      <c r="F10966" s="5">
        <f>+E10966*D10966</f>
      </c>
      <c r="G10966" s="6">
        <f>+E10966*D10966</f>
      </c>
      <c r="H10966" s="5">
        <v>1</v>
      </c>
      <c r="I10966" s="183">
        <f>+H10966*G10966</f>
      </c>
      <c r="J10966">
        <f>+H10966*G10966</f>
      </c>
      <c r="W10966">
        <f t="shared" si="1178"/>
      </c>
      <c r="X10966">
        <f t="shared" si="1179"/>
      </c>
      <c r="Y10966">
        <f t="shared" si="1180"/>
      </c>
      <c r="Z10966">
        <f t="shared" si="1181"/>
      </c>
    </row>
    <row r="10967" spans="1:26">
      <c r="A10967" s="5">
        <v>2</v>
      </c>
      <c r="B10967" s="8" t="s">
        <v>37</v>
      </c>
      <c r="C10967" s="5" t="s">
        <v>38</v>
      </c>
      <c r="D10967" s="5">
        <v>1</v>
      </c>
      <c r="E10967" s="5">
        <v>5</v>
      </c>
      <c r="F10967" s="5">
        <f t="shared" ref="F10967:F10986" si="1182">+E10967*D10967</f>
      </c>
      <c r="G10967" s="6">
        <f t="shared" ref="G10967:G10986" si="1183">+E10967*D10967</f>
      </c>
      <c r="H10967" s="5">
        <v>1</v>
      </c>
      <c r="I10967" s="183">
        <f t="shared" ref="I10967:I10986" si="1184">+H10967*G10967</f>
      </c>
      <c r="J10967">
        <f t="shared" ref="J10967:J10986" si="1185">+H10967*G10967</f>
      </c>
      <c r="W10967">
        <f t="shared" si="1178"/>
      </c>
      <c r="X10967">
        <f t="shared" si="1179"/>
      </c>
      <c r="Y10967">
        <f t="shared" si="1180"/>
      </c>
      <c r="Z10967">
        <f t="shared" si="1181"/>
      </c>
    </row>
    <row r="10968" spans="1:26">
      <c r="A10968" s="5">
        <v>3</v>
      </c>
      <c r="B10968" s="8" t="s">
        <v>273</v>
      </c>
      <c r="C10968" s="5" t="s">
        <v>274</v>
      </c>
      <c r="D10968" s="5">
        <v>1</v>
      </c>
      <c r="E10968" s="5">
        <v>5</v>
      </c>
      <c r="F10968" s="5">
        <f t="shared" si="1182"/>
      </c>
      <c r="G10968" s="6">
        <f t="shared" si="1183"/>
      </c>
      <c r="H10968" s="5">
        <v>1</v>
      </c>
      <c r="I10968" s="183">
        <f t="shared" si="1184"/>
      </c>
      <c r="J10968">
        <f t="shared" si="1185"/>
      </c>
      <c r="W10968">
        <f t="shared" si="1178"/>
      </c>
      <c r="X10968">
        <f t="shared" si="1179"/>
      </c>
      <c r="Y10968">
        <f t="shared" si="1180"/>
      </c>
      <c r="Z10968">
        <f t="shared" si="1181"/>
      </c>
    </row>
    <row r="10969" spans="1:26">
      <c r="A10969" s="5">
        <v>4</v>
      </c>
      <c r="B10969" s="8" t="s">
        <v>338</v>
      </c>
      <c r="C10969" s="5" t="s">
        <v>339</v>
      </c>
      <c r="D10969" s="5">
        <v>1</v>
      </c>
      <c r="E10969" s="5">
        <v>5</v>
      </c>
      <c r="F10969" s="5">
        <f t="shared" si="1182"/>
      </c>
      <c r="G10969" s="6">
        <f t="shared" si="1183"/>
      </c>
      <c r="H10969" s="5">
        <v>1</v>
      </c>
      <c r="I10969" s="183">
        <f t="shared" si="1184"/>
      </c>
      <c r="J10969">
        <f t="shared" si="1185"/>
      </c>
      <c r="W10969">
        <f t="shared" si="1178"/>
      </c>
      <c r="X10969">
        <f t="shared" si="1179"/>
      </c>
      <c r="Y10969">
        <f t="shared" si="1180"/>
      </c>
      <c r="Z10969">
        <f t="shared" si="1181"/>
      </c>
    </row>
    <row r="10970" spans="1:26">
      <c r="A10970" s="5">
        <v>5</v>
      </c>
      <c r="B10970" s="60" t="s">
        <v>42</v>
      </c>
      <c r="C10970" s="5" t="s">
        <v>43</v>
      </c>
      <c r="D10970" s="5">
        <v>1</v>
      </c>
      <c r="E10970" s="5">
        <v>5</v>
      </c>
      <c r="F10970" s="5">
        <f t="shared" si="1182"/>
      </c>
      <c r="G10970" s="6">
        <f t="shared" si="1183"/>
      </c>
      <c r="H10970" s="5">
        <v>1</v>
      </c>
      <c r="I10970" s="183">
        <f t="shared" si="1184"/>
      </c>
      <c r="J10970">
        <f t="shared" si="1185"/>
      </c>
      <c r="W10970">
        <f t="shared" si="1178"/>
      </c>
      <c r="X10970">
        <f t="shared" si="1179"/>
      </c>
      <c r="Y10970">
        <f t="shared" si="1180"/>
      </c>
      <c r="Z10970">
        <f t="shared" si="1181"/>
      </c>
    </row>
    <row r="10971" spans="1:26">
      <c r="A10971" s="5">
        <v>6</v>
      </c>
      <c r="B10971" s="8" t="s">
        <v>27</v>
      </c>
      <c r="C10971" s="5" t="s">
        <v>22</v>
      </c>
      <c r="D10971" s="5">
        <v>1</v>
      </c>
      <c r="E10971" s="5">
        <v>5</v>
      </c>
      <c r="F10971" s="5">
        <f t="shared" si="1182"/>
      </c>
      <c r="G10971" s="6">
        <f t="shared" si="1183"/>
      </c>
      <c r="H10971" s="5">
        <v>1</v>
      </c>
      <c r="I10971" s="183">
        <f t="shared" si="1184"/>
      </c>
      <c r="J10971">
        <f t="shared" si="1185"/>
      </c>
      <c r="W10971">
        <f t="shared" si="1178"/>
      </c>
      <c r="X10971">
        <f t="shared" si="1179"/>
      </c>
      <c r="Y10971">
        <f t="shared" si="1180"/>
      </c>
      <c r="Z10971">
        <f t="shared" si="1181"/>
      </c>
    </row>
    <row r="10972" spans="1:26">
      <c r="A10972" s="5">
        <v>7</v>
      </c>
      <c r="B10972" s="8" t="s">
        <v>458</v>
      </c>
      <c r="C10972" s="5" t="s">
        <v>457</v>
      </c>
      <c r="D10972" s="5">
        <v>1</v>
      </c>
      <c r="E10972" s="5">
        <v>5</v>
      </c>
      <c r="F10972" s="5">
        <f t="shared" si="1182"/>
      </c>
      <c r="G10972" s="6">
        <f t="shared" si="1183"/>
      </c>
      <c r="H10972" s="5">
        <v>1</v>
      </c>
      <c r="I10972" s="183">
        <f t="shared" si="1184"/>
      </c>
      <c r="J10972">
        <f t="shared" si="1185"/>
      </c>
      <c r="W10972">
        <f t="shared" si="1178"/>
      </c>
      <c r="X10972">
        <f t="shared" si="1179"/>
      </c>
      <c r="Y10972">
        <f t="shared" si="1180"/>
      </c>
      <c r="Z10972">
        <f t="shared" si="1181"/>
      </c>
    </row>
    <row r="10973" spans="1:26">
      <c r="A10973" s="5">
        <v>8</v>
      </c>
      <c r="B10973" s="8" t="s">
        <v>380</v>
      </c>
      <c r="C10973" s="5" t="s">
        <v>381</v>
      </c>
      <c r="D10973" s="5">
        <v>2</v>
      </c>
      <c r="E10973" s="5">
        <v>5</v>
      </c>
      <c r="F10973" s="5">
        <f t="shared" si="1182"/>
      </c>
      <c r="G10973" s="6">
        <f t="shared" si="1183"/>
      </c>
      <c r="H10973" s="5">
        <v>1</v>
      </c>
      <c r="I10973" s="183">
        <f t="shared" si="1184"/>
      </c>
      <c r="J10973">
        <f t="shared" si="1185"/>
      </c>
      <c r="W10973">
        <f t="shared" si="1178"/>
      </c>
      <c r="X10973">
        <f t="shared" si="1179"/>
      </c>
      <c r="Y10973">
        <f t="shared" si="1180"/>
      </c>
      <c r="Z10973">
        <f t="shared" si="1181"/>
      </c>
    </row>
    <row r="10974" spans="1:26">
      <c r="A10974" s="5">
        <v>9</v>
      </c>
      <c r="B10974" s="8" t="s">
        <v>755</v>
      </c>
      <c r="C10974" s="5" t="s">
        <v>756</v>
      </c>
      <c r="D10974" s="5">
        <v>1</v>
      </c>
      <c r="E10974" s="5">
        <v>5</v>
      </c>
      <c r="F10974" s="5">
        <f t="shared" si="1182"/>
      </c>
      <c r="G10974" s="6">
        <f t="shared" si="1183"/>
      </c>
      <c r="H10974" s="5">
        <v>1</v>
      </c>
      <c r="I10974" s="183">
        <f t="shared" si="1184"/>
      </c>
      <c r="J10974">
        <f t="shared" si="1185"/>
      </c>
      <c r="W10974">
        <f t="shared" si="1178"/>
      </c>
      <c r="X10974">
        <f t="shared" si="1179"/>
      </c>
      <c r="Y10974">
        <f t="shared" si="1180"/>
      </c>
      <c r="Z10974">
        <f t="shared" si="1181"/>
      </c>
    </row>
    <row r="10975" spans="1:26">
      <c r="A10975" s="5">
        <v>10</v>
      </c>
      <c r="B10975" s="8" t="s">
        <v>584</v>
      </c>
      <c r="C10975" s="5" t="s">
        <v>585</v>
      </c>
      <c r="D10975" s="5">
        <v>1</v>
      </c>
      <c r="E10975" s="5">
        <v>5</v>
      </c>
      <c r="F10975" s="5">
        <f t="shared" si="1182"/>
      </c>
      <c r="G10975" s="6">
        <f t="shared" si="1183"/>
      </c>
      <c r="H10975" s="5">
        <v>1</v>
      </c>
      <c r="I10975" s="183">
        <f t="shared" si="1184"/>
      </c>
      <c r="J10975">
        <f t="shared" si="1185"/>
      </c>
      <c r="W10975">
        <f t="shared" si="1178"/>
      </c>
      <c r="X10975">
        <f t="shared" si="1179"/>
      </c>
      <c r="Y10975">
        <f t="shared" si="1180"/>
      </c>
      <c r="Z10975">
        <f t="shared" si="1181"/>
      </c>
    </row>
    <row r="10976" spans="1:26">
      <c r="A10976" s="5">
        <v>11</v>
      </c>
      <c r="B10976" s="8" t="s">
        <v>748</v>
      </c>
      <c r="C10976" s="5" t="s">
        <v>362</v>
      </c>
      <c r="D10976" s="5">
        <v>1</v>
      </c>
      <c r="E10976" s="5">
        <v>5</v>
      </c>
      <c r="F10976" s="5">
        <f t="shared" si="1182"/>
      </c>
      <c r="G10976" s="6">
        <f t="shared" si="1183"/>
      </c>
      <c r="H10976" s="5">
        <v>1</v>
      </c>
      <c r="I10976" s="183">
        <f t="shared" si="1184"/>
      </c>
      <c r="J10976">
        <f t="shared" si="1185"/>
      </c>
      <c r="W10976">
        <f t="shared" si="1178"/>
      </c>
      <c r="X10976">
        <f t="shared" si="1179"/>
      </c>
      <c r="Y10976">
        <f t="shared" si="1180"/>
      </c>
      <c r="Z10976">
        <f t="shared" si="1181"/>
      </c>
    </row>
    <row r="10977" spans="1:26">
      <c r="A10977" s="5">
        <v>12</v>
      </c>
      <c r="B10977" s="8" t="s">
        <v>312</v>
      </c>
      <c r="C10977" s="5" t="s">
        <v>313</v>
      </c>
      <c r="D10977" s="5">
        <v>1</v>
      </c>
      <c r="E10977" s="5">
        <v>5</v>
      </c>
      <c r="F10977" s="5">
        <f t="shared" si="1182"/>
      </c>
      <c r="G10977" s="6">
        <f t="shared" si="1183"/>
      </c>
      <c r="H10977" s="5">
        <v>1</v>
      </c>
      <c r="I10977" s="183">
        <f t="shared" si="1184"/>
      </c>
      <c r="J10977">
        <f t="shared" si="1185"/>
      </c>
      <c r="W10977">
        <f t="shared" si="1178"/>
      </c>
      <c r="X10977">
        <f t="shared" si="1179"/>
      </c>
      <c r="Y10977">
        <f t="shared" si="1180"/>
      </c>
      <c r="Z10977">
        <f t="shared" si="1181"/>
      </c>
    </row>
    <row r="10978" spans="1:26">
      <c r="A10978" s="5">
        <v>13</v>
      </c>
      <c r="B10978" s="8" t="s">
        <v>576</v>
      </c>
      <c r="C10978" s="5" t="s">
        <v>577</v>
      </c>
      <c r="D10978" s="5">
        <v>1</v>
      </c>
      <c r="E10978" s="5">
        <v>5</v>
      </c>
      <c r="F10978" s="5">
        <f t="shared" si="1182"/>
      </c>
      <c r="G10978" s="6">
        <f t="shared" si="1183"/>
      </c>
      <c r="H10978" s="5">
        <v>1</v>
      </c>
      <c r="I10978" s="183">
        <f t="shared" si="1184"/>
      </c>
      <c r="J10978">
        <f t="shared" si="1185"/>
      </c>
      <c r="W10978">
        <f t="shared" si="1178"/>
      </c>
      <c r="X10978">
        <f t="shared" si="1179"/>
      </c>
      <c r="Y10978">
        <f t="shared" si="1180"/>
      </c>
      <c r="Z10978">
        <f t="shared" si="1181"/>
      </c>
    </row>
    <row r="10979" spans="1:26" ht="24">
      <c r="A10979" s="5">
        <v>14</v>
      </c>
      <c r="B10979" s="15" t="s">
        <v>1315</v>
      </c>
      <c r="C10979" s="5" t="s">
        <v>1316</v>
      </c>
      <c r="D10979" s="5">
        <v>5</v>
      </c>
      <c r="E10979" s="5">
        <v>1</v>
      </c>
      <c r="F10979" s="5">
        <f t="shared" si="1182"/>
      </c>
      <c r="G10979" s="6">
        <f t="shared" si="1183"/>
      </c>
      <c r="H10979" s="5">
        <v>1</v>
      </c>
      <c r="I10979" s="183">
        <f t="shared" si="1184"/>
      </c>
      <c r="J10979">
        <f t="shared" si="1185"/>
      </c>
      <c r="W10979">
        <f t="shared" si="1178"/>
      </c>
      <c r="X10979">
        <f t="shared" si="1179"/>
      </c>
      <c r="Y10979">
        <f t="shared" si="1180"/>
      </c>
      <c r="Z10979">
        <f t="shared" si="1181"/>
      </c>
    </row>
    <row r="10980" spans="1:26">
      <c r="A10980" s="5">
        <v>15</v>
      </c>
      <c r="B10980" s="8" t="s">
        <v>939</v>
      </c>
      <c r="C10980" s="5" t="s">
        <v>938</v>
      </c>
      <c r="D10980" s="5">
        <v>1</v>
      </c>
      <c r="E10980" s="5">
        <v>5</v>
      </c>
      <c r="F10980" s="5">
        <f t="shared" si="1182"/>
      </c>
      <c r="G10980" s="6">
        <f t="shared" si="1183"/>
      </c>
      <c r="H10980" s="5">
        <v>1</v>
      </c>
      <c r="I10980" s="183">
        <f t="shared" si="1184"/>
      </c>
      <c r="J10980">
        <f t="shared" si="1185"/>
      </c>
      <c r="W10980">
        <f t="shared" si="1178"/>
      </c>
      <c r="X10980">
        <f t="shared" si="1179"/>
      </c>
      <c r="Y10980">
        <f t="shared" si="1180"/>
      </c>
      <c r="Z10980">
        <f t="shared" si="1181"/>
      </c>
    </row>
    <row r="10981" spans="1:26">
      <c r="A10981" s="5">
        <v>16</v>
      </c>
      <c r="B10981" s="8" t="s">
        <v>964</v>
      </c>
      <c r="C10981" s="5" t="s">
        <v>963</v>
      </c>
      <c r="D10981" s="5">
        <v>1</v>
      </c>
      <c r="E10981" s="5">
        <v>5</v>
      </c>
      <c r="F10981" s="5">
        <f t="shared" si="1182"/>
      </c>
      <c r="G10981" s="6">
        <f t="shared" si="1183"/>
      </c>
      <c r="H10981" s="5">
        <v>1</v>
      </c>
      <c r="I10981" s="183">
        <f t="shared" si="1184"/>
      </c>
      <c r="J10981">
        <f t="shared" si="1185"/>
      </c>
      <c r="W10981">
        <f t="shared" si="1178"/>
      </c>
      <c r="X10981">
        <f t="shared" si="1179"/>
      </c>
      <c r="Y10981">
        <f t="shared" si="1180"/>
      </c>
      <c r="Z10981">
        <f t="shared" si="1181"/>
      </c>
    </row>
    <row r="10982" spans="1:26">
      <c r="A10982" s="5">
        <v>17</v>
      </c>
      <c r="B10982" s="8" t="s">
        <v>1488</v>
      </c>
      <c r="C10982" s="5" t="s">
        <v>1487</v>
      </c>
      <c r="D10982" s="5">
        <v>1</v>
      </c>
      <c r="E10982" s="5">
        <v>5</v>
      </c>
      <c r="F10982" s="5">
        <f t="shared" si="1182"/>
      </c>
      <c r="G10982" s="6">
        <f t="shared" si="1183"/>
      </c>
      <c r="H10982" s="5">
        <v>1</v>
      </c>
      <c r="I10982" s="183">
        <f t="shared" si="1184"/>
      </c>
      <c r="J10982">
        <f t="shared" si="1185"/>
      </c>
      <c r="W10982">
        <f t="shared" si="1178"/>
      </c>
      <c r="X10982">
        <f t="shared" si="1179"/>
      </c>
      <c r="Y10982">
        <f t="shared" si="1180"/>
      </c>
      <c r="Z10982">
        <f t="shared" si="1181"/>
      </c>
    </row>
    <row r="10983" spans="1:26">
      <c r="A10983" s="5">
        <v>18</v>
      </c>
      <c r="B10983" s="8" t="s">
        <v>352</v>
      </c>
      <c r="C10983" s="5" t="s">
        <v>353</v>
      </c>
      <c r="D10983" s="5">
        <v>2</v>
      </c>
      <c r="E10983" s="5">
        <v>5</v>
      </c>
      <c r="F10983" s="5">
        <f t="shared" si="1182"/>
      </c>
      <c r="G10983" s="6">
        <f t="shared" si="1183"/>
      </c>
      <c r="H10983" s="5">
        <v>1</v>
      </c>
      <c r="I10983" s="183">
        <f t="shared" si="1184"/>
      </c>
      <c r="J10983">
        <f t="shared" si="1185"/>
      </c>
      <c r="W10983">
        <f t="shared" si="1178"/>
      </c>
      <c r="X10983">
        <f t="shared" si="1179"/>
      </c>
      <c r="Y10983">
        <f t="shared" si="1180"/>
      </c>
      <c r="Z10983">
        <f t="shared" si="1181"/>
      </c>
    </row>
    <row r="10984" spans="1:26">
      <c r="A10984" s="5">
        <v>19</v>
      </c>
      <c r="B10984" s="8" t="s">
        <v>439</v>
      </c>
      <c r="C10984" s="5" t="s">
        <v>438</v>
      </c>
      <c r="D10984" s="5">
        <v>1</v>
      </c>
      <c r="E10984" s="5">
        <v>5</v>
      </c>
      <c r="F10984" s="5">
        <f t="shared" si="1182"/>
      </c>
      <c r="G10984" s="6">
        <f t="shared" si="1183"/>
      </c>
      <c r="H10984" s="5">
        <v>1</v>
      </c>
      <c r="I10984" s="183">
        <f t="shared" si="1184"/>
      </c>
      <c r="J10984">
        <f t="shared" si="1185"/>
      </c>
      <c r="W10984">
        <f t="shared" si="1178"/>
      </c>
      <c r="X10984">
        <f t="shared" si="1179"/>
      </c>
      <c r="Y10984">
        <f t="shared" si="1180"/>
      </c>
      <c r="Z10984">
        <f t="shared" si="1181"/>
      </c>
    </row>
    <row r="10985" spans="1:26">
      <c r="A10985" s="5">
        <v>20</v>
      </c>
      <c r="B10985" s="8" t="s">
        <v>580</v>
      </c>
      <c r="C10985" s="5" t="s">
        <v>581</v>
      </c>
      <c r="D10985" s="5">
        <v>1</v>
      </c>
      <c r="E10985" s="5">
        <v>5</v>
      </c>
      <c r="F10985" s="5">
        <f t="shared" si="1182"/>
      </c>
      <c r="G10985" s="6">
        <f t="shared" si="1183"/>
      </c>
      <c r="H10985" s="5">
        <v>1</v>
      </c>
      <c r="I10985" s="183">
        <f t="shared" si="1184"/>
      </c>
      <c r="J10985">
        <f t="shared" si="1185"/>
      </c>
      <c r="W10985">
        <f t="shared" si="1178"/>
      </c>
      <c r="X10985">
        <f t="shared" si="1179"/>
      </c>
      <c r="Y10985">
        <f t="shared" si="1180"/>
      </c>
      <c r="Z10985">
        <f t="shared" si="1181"/>
      </c>
    </row>
    <row r="10986" spans="1:26">
      <c r="A10986" s="5">
        <v>21</v>
      </c>
      <c r="B10986" s="8" t="s">
        <v>437</v>
      </c>
      <c r="C10986" s="5" t="s">
        <v>436</v>
      </c>
      <c r="D10986" s="5">
        <v>2</v>
      </c>
      <c r="E10986" s="5">
        <v>5</v>
      </c>
      <c r="F10986" s="5">
        <f t="shared" si="1182"/>
      </c>
      <c r="G10986" s="6">
        <f t="shared" si="1183"/>
      </c>
      <c r="H10986" s="5">
        <v>1</v>
      </c>
      <c r="I10986" s="183">
        <f t="shared" si="1184"/>
      </c>
      <c r="J10986">
        <f t="shared" si="1185"/>
      </c>
      <c r="W10986">
        <f t="shared" si="1178"/>
      </c>
      <c r="X10986">
        <f t="shared" si="1179"/>
      </c>
      <c r="Y10986">
        <f t="shared" si="1180"/>
      </c>
      <c r="Z10986">
        <f t="shared" si="1181"/>
      </c>
    </row>
    <row r="10987" spans="1:26">
      <c r="A10987" s="5"/>
      <c r="B10987" s="106"/>
      <c r="C10987" s="269"/>
      <c r="D10987" s="5"/>
      <c r="E10987" s="5"/>
      <c r="F10987" s="5"/>
      <c r="G10987" s="6"/>
      <c r="H10987" s="9"/>
      <c r="I10987" s="183"/>
      <c r="W10987">
        <f t="shared" si="1178"/>
      </c>
      <c r="X10987">
        <f t="shared" si="1179"/>
      </c>
      <c r="Y10987">
        <f t="shared" si="1180"/>
      </c>
      <c r="Z10987">
        <f t="shared" si="1181"/>
      </c>
    </row>
    <row r="10988" spans="1:26">
      <c r="A10988" s="5"/>
      <c r="B10988" s="106"/>
      <c r="C10988" s="269"/>
      <c r="D10988" s="5"/>
      <c r="E10988" s="5"/>
      <c r="F10988" s="5"/>
      <c r="G10988" s="6"/>
      <c r="H10988" s="9"/>
      <c r="I10988" s="183"/>
      <c r="W10988">
        <f t="shared" si="1178"/>
      </c>
      <c r="X10988">
        <f t="shared" si="1179"/>
      </c>
      <c r="Y10988">
        <f t="shared" si="1180"/>
      </c>
      <c r="Z10988">
        <f t="shared" si="1181"/>
      </c>
    </row>
    <row r="10989" spans="1:26">
      <c r="A10989" s="5"/>
      <c r="B10989" s="106"/>
      <c r="C10989" s="269"/>
      <c r="D10989" s="5"/>
      <c r="E10989" s="5"/>
      <c r="F10989" s="5"/>
      <c r="G10989" s="6"/>
      <c r="H10989" s="9"/>
      <c r="I10989" s="183"/>
      <c r="W10989">
        <f t="shared" si="1178"/>
      </c>
      <c r="X10989">
        <f t="shared" si="1179"/>
      </c>
      <c r="Y10989">
        <f t="shared" si="1180"/>
      </c>
      <c r="Z10989">
        <f t="shared" si="1181"/>
      </c>
    </row>
    <row r="10990" spans="1:26">
      <c r="A10990" s="5"/>
      <c r="B10990" s="95"/>
      <c r="C10990" s="101"/>
      <c r="D10990" s="5"/>
      <c r="E10990" s="5"/>
      <c r="F10990" s="5"/>
      <c r="G10990" s="6"/>
      <c r="H10990" s="16"/>
      <c r="I10990" s="183"/>
      <c r="W10990">
        <f t="shared" si="1178"/>
      </c>
      <c r="X10990">
        <f t="shared" si="1179"/>
      </c>
      <c r="Y10990">
        <f t="shared" si="1180"/>
      </c>
      <c r="Z10990">
        <f t="shared" si="1181"/>
      </c>
    </row>
    <row r="10991" spans="1:26">
      <c r="A10991" s="5"/>
      <c r="B10991" s="8"/>
      <c r="C10991" s="9"/>
      <c r="D10991" s="5"/>
      <c r="E10991" s="16"/>
      <c r="F10991" s="5"/>
      <c r="G10991" s="6"/>
      <c r="H10991" s="5"/>
      <c r="I10991" s="183"/>
      <c r="W10991">
        <f t="shared" si="1178"/>
      </c>
      <c r="X10991">
        <f t="shared" si="1179"/>
      </c>
      <c r="Y10991">
        <f t="shared" si="1180"/>
      </c>
      <c r="Z10991">
        <f t="shared" si="1181"/>
      </c>
    </row>
    <row r="10992" spans="1:26">
      <c r="A10992" s="10"/>
      <c r="B10992" s="10"/>
      <c r="C10992" s="10"/>
      <c r="D10992" s="10"/>
      <c r="E10992" s="10"/>
      <c r="F10992" s="10"/>
      <c r="G10992" s="10"/>
      <c r="H10992" s="10"/>
      <c r="I10992" s="97"/>
      <c r="W10992">
        <f t="shared" si="1178"/>
      </c>
      <c r="X10992">
        <f t="shared" si="1179"/>
      </c>
      <c r="Y10992">
        <f t="shared" si="1180"/>
      </c>
      <c r="Z10992">
        <f t="shared" si="1181"/>
      </c>
    </row>
    <row r="10993" spans="1:26">
      <c r="A10993" s="10"/>
      <c r="B10993" s="80" t="s">
        <v>20</v>
      </c>
      <c r="C10993" s="10"/>
      <c r="D10993" s="10"/>
      <c r="E10993" s="10"/>
      <c r="F10993" s="10"/>
      <c r="G10993" s="10"/>
      <c r="H10993" s="10"/>
      <c r="I10993" s="97"/>
      <c r="W10993">
        <f t="shared" si="1178"/>
      </c>
      <c r="X10993">
        <f t="shared" si="1179"/>
      </c>
      <c r="Y10993">
        <f t="shared" si="1180"/>
      </c>
      <c r="Z10993">
        <f t="shared" si="1181"/>
      </c>
    </row>
    <row r="10994" spans="1:26">
      <c r="A10994" s="99"/>
      <c r="B10994" s="80"/>
      <c r="C10994" s="192" t="s">
        <v>21</v>
      </c>
      <c r="D10994" s="192">
        <f>SUM(D10965:D10993)</f>
      </c>
      <c r="E10994" s="99">
        <f>IF(H10994=I10994,"OK","NO")</f>
      </c>
      <c r="F10994" s="192">
        <f>SUM(F10965:F10993)</f>
      </c>
      <c r="G10994" s="192">
        <f>SUM(G10965:G10993)</f>
      </c>
      <c r="H10994" s="193">
        <f>SUMPRODUCT(H10965:H10993,G10965:G10993)</f>
      </c>
      <c r="I10994" s="194">
        <f>SUM(I10965:I10993)</f>
      </c>
      <c r="J10994">
        <f>SUM(J10965:J10993)</f>
      </c>
      <c r="W10994">
        <f t="shared" si="1178"/>
      </c>
      <c r="X10994">
        <f t="shared" si="1179"/>
      </c>
      <c r="Y10994">
        <f t="shared" si="1180"/>
      </c>
      <c r="Z10994">
        <f t="shared" si="1181"/>
      </c>
    </row>
    <row r="10995" spans="1:26">
      <c r="A10995" s="10"/>
      <c r="B10995" s="10"/>
      <c r="C10995" s="10"/>
      <c r="D10995" s="10"/>
      <c r="E10995" s="10"/>
      <c r="F10995" s="10"/>
      <c r="G10995" s="10"/>
      <c r="H10995" s="10"/>
      <c r="I10995" s="10"/>
      <c r="W10995">
        <f t="shared" si="1178"/>
      </c>
      <c r="X10995">
        <f t="shared" si="1179"/>
      </c>
      <c r="Y10995">
        <f t="shared" si="1180"/>
      </c>
      <c r="Z10995">
        <f t="shared" si="1181"/>
      </c>
    </row>
    <row r="10996" spans="1:26">
      <c r="A10996" s="12" t="s">
        <v>281</v>
      </c>
      <c r="B10996" s="12"/>
      <c r="C10996" s="12"/>
      <c r="D10996" s="13"/>
      <c r="E10996" s="14"/>
      <c r="F10996" s="14"/>
      <c r="G10996" s="14"/>
      <c r="H10996" s="2"/>
      <c r="I10996" s="12"/>
      <c r="W10996">
        <f t="shared" si="1178"/>
      </c>
      <c r="X10996">
        <f t="shared" si="1179"/>
      </c>
      <c r="Y10996">
        <f t="shared" si="1180"/>
      </c>
      <c r="Z10996">
        <f t="shared" si="1181"/>
      </c>
    </row>
    <row r="10997" spans="1:26">
      <c r="W10997">
        <f t="shared" si="1178"/>
      </c>
      <c r="X10997">
        <f t="shared" si="1179"/>
      </c>
      <c r="Y10997">
        <f t="shared" si="1180"/>
      </c>
      <c r="Z10997">
        <f t="shared" si="1181"/>
      </c>
    </row>
    <row r="10998" spans="1:26">
      <c r="W10998">
        <f t="shared" si="1178"/>
      </c>
      <c r="X10998">
        <f t="shared" si="1179"/>
      </c>
      <c r="Y10998">
        <f t="shared" si="1180"/>
      </c>
      <c r="Z10998">
        <f t="shared" si="1181"/>
      </c>
    </row>
    <row r="10999" spans="1:26">
      <c r="W10999">
        <f t="shared" si="1178"/>
      </c>
      <c r="X10999">
        <f t="shared" si="1179"/>
      </c>
      <c r="Y10999">
        <f t="shared" si="1180"/>
      </c>
      <c r="Z10999">
        <f t="shared" si="1181"/>
      </c>
    </row>
    <row r="11000" spans="1:26">
      <c r="W11000">
        <f t="shared" si="1178"/>
      </c>
      <c r="X11000">
        <f t="shared" si="1179"/>
      </c>
      <c r="Y11000">
        <f t="shared" si="1180"/>
      </c>
      <c r="Z11000">
        <f t="shared" si="1181"/>
      </c>
    </row>
    <row r="11001" spans="1:26">
      <c r="A11001" s="1562" t="s">
        <v>0</v>
      </c>
      <c r="B11001" s="1562"/>
      <c r="C11001" s="1562"/>
      <c r="D11001" s="1562"/>
      <c r="E11001" s="1562"/>
      <c r="F11001" s="1562"/>
      <c r="G11001" s="1562"/>
      <c r="H11001" s="1562"/>
      <c r="I11001" s="1562"/>
      <c r="W11001">
        <f t="shared" si="1178"/>
      </c>
      <c r="X11001">
        <f t="shared" si="1179"/>
      </c>
      <c r="Y11001">
        <f t="shared" si="1180"/>
      </c>
      <c r="Z11001">
        <f t="shared" si="1181"/>
      </c>
    </row>
    <row r="11002" spans="1:26">
      <c r="W11002">
        <f t="shared" si="1178"/>
      </c>
      <c r="X11002">
        <f t="shared" si="1179"/>
      </c>
      <c r="Y11002">
        <f t="shared" si="1180"/>
      </c>
      <c r="Z11002">
        <f t="shared" si="1181"/>
      </c>
    </row>
    <row r="11003" spans="1:26">
      <c r="A11003" s="1" t="s">
        <v>1</v>
      </c>
      <c r="B11003" s="1"/>
      <c r="G11003" s="495" t="s">
        <v>2</v>
      </c>
      <c r="H11003" s="3" t="s">
        <v>2196</v>
      </c>
      <c r="W11003">
        <f t="shared" si="1178"/>
      </c>
      <c r="X11003">
        <f t="shared" si="1179"/>
      </c>
      <c r="Y11003">
        <f t="shared" si="1180"/>
      </c>
      <c r="Z11003">
        <f t="shared" si="1181"/>
      </c>
    </row>
    <row r="11004" spans="1:26">
      <c r="A11004" s="22" t="inlineStr">
        <is>
          <t>ATTN: Contact-005</t>
        </is>
      </c>
      <c r="B11004" s="1"/>
      <c r="F11004" s="4"/>
      <c r="G11004" s="496" t="s">
        <v>1440</v>
      </c>
      <c r="H11004" s="582" t="s">
        <v>2200</v>
      </c>
      <c r="K11004" t="s">
        <v>2460</v>
      </c>
      <c r="W11004">
        <f t="shared" si="1178"/>
      </c>
      <c r="X11004">
        <f t="shared" si="1179"/>
      </c>
      <c r="Y11004">
        <f t="shared" si="1180"/>
      </c>
      <c r="Z11004">
        <f t="shared" si="1181"/>
      </c>
    </row>
    <row r="11005" spans="1:26">
      <c r="A11005" s="1" t="inlineStr">
        <is>
          <t>Dealer-112</t>
        </is>
      </c>
      <c r="B11005" s="1"/>
      <c r="W11005">
        <f t="shared" si="1178"/>
      </c>
      <c r="X11005">
        <f t="shared" si="1179"/>
      </c>
      <c r="Y11005">
        <f t="shared" si="1180"/>
      </c>
      <c r="Z11005">
        <f t="shared" si="1181"/>
      </c>
    </row>
    <row r="11006" spans="1:26">
      <c r="A11006" s="1" t="inlineStr">
        <is>
          <t>Address line (redacted)</t>
        </is>
      </c>
      <c r="B11006" s="1"/>
      <c r="D11006" s="85"/>
      <c r="E11006" s="85"/>
      <c r="F11006" s="85"/>
      <c r="G11006" s="85"/>
      <c r="H11006" s="85"/>
      <c r="W11006">
        <f t="shared" si="1178"/>
      </c>
      <c r="X11006">
        <f t="shared" si="1179"/>
      </c>
      <c r="Y11006">
        <f t="shared" si="1180"/>
      </c>
      <c r="Z11006">
        <f t="shared" si="1181"/>
      </c>
    </row>
    <row r="11007" spans="1:26">
      <c r="A11007" s="22" t="inlineStr">
        <is>
          <t>Address line (redacted)</t>
        </is>
      </c>
      <c r="B11007" s="86"/>
      <c r="D11007" s="85"/>
      <c r="E11007" s="85"/>
      <c r="F11007" s="85"/>
      <c r="G11007" s="85"/>
      <c r="H11007" s="85"/>
      <c r="W11007">
        <f t="shared" si="1178"/>
      </c>
      <c r="X11007">
        <f t="shared" si="1179"/>
      </c>
      <c r="Y11007">
        <f t="shared" si="1180"/>
      </c>
      <c r="Z11007">
        <f t="shared" si="1181"/>
      </c>
    </row>
    <row r="11008" spans="1:26">
      <c r="A11008" s="49" t="s">
        <v>4</v>
      </c>
      <c r="B11008" s="87" t="inlineStr">
        <is>
          <t>GSTIN-MASKED</t>
        </is>
      </c>
      <c r="W11008">
        <f t="shared" si="1178"/>
      </c>
      <c r="X11008">
        <f t="shared" si="1179"/>
      </c>
      <c r="Y11008">
        <f t="shared" si="1180"/>
      </c>
      <c r="Z11008">
        <f t="shared" si="1181"/>
      </c>
    </row>
    <row r="11009" spans="1:26">
      <c r="A11009" s="1" t="s">
        <v>5</v>
      </c>
      <c r="W11009">
        <f t="shared" si="1178"/>
      </c>
      <c r="X11009">
        <f t="shared" si="1179"/>
      </c>
      <c r="Y11009">
        <f t="shared" si="1180"/>
      </c>
      <c r="Z11009">
        <f t="shared" si="1181"/>
      </c>
    </row>
    <row r="11010" spans="1:26">
      <c r="A11010" s="1" t="s">
        <v>6</v>
      </c>
      <c r="W11010">
        <f t="shared" si="1178"/>
      </c>
      <c r="X11010">
        <f t="shared" si="1179"/>
      </c>
      <c r="Y11010">
        <f t="shared" si="1180"/>
      </c>
      <c r="Z11010">
        <f t="shared" si="1181"/>
      </c>
    </row>
    <row r="11011" spans="1:26">
      <c r="A11011" s="1" t="s">
        <v>7</v>
      </c>
      <c r="W11011">
        <f t="shared" si="1178"/>
      </c>
      <c r="X11011">
        <f t="shared" si="1179"/>
      </c>
      <c r="Y11011">
        <f t="shared" si="1180"/>
      </c>
      <c r="Z11011">
        <f t="shared" si="1181"/>
      </c>
    </row>
    <row r="11012" spans="1:26" ht="24">
      <c r="A11012" s="88" t="s">
        <v>8</v>
      </c>
      <c r="B11012" s="89" t="s">
        <v>9</v>
      </c>
      <c r="C11012" s="89" t="s">
        <v>10</v>
      </c>
      <c r="D11012" s="34" t="s">
        <v>11</v>
      </c>
      <c r="E11012" s="34" t="s">
        <v>12</v>
      </c>
      <c r="F11012" s="34" t="s">
        <v>13</v>
      </c>
      <c r="G11012" s="34" t="s">
        <v>14</v>
      </c>
      <c r="H11012" s="88" t="s">
        <v>15</v>
      </c>
      <c r="I11012" s="90" t="s">
        <v>16</v>
      </c>
      <c r="W11012">
        <f t="shared" ref="W11012:W11075" si="1186">IF(LEFT($H11012&amp;"",5)="2019-",$H11012,W11011)</f>
      </c>
      <c r="X11012">
        <f t="shared" ref="X11012:X11075" si="1187">IF($W11012="",0,IF(COUNTIF($AB$2:$AB$80,$W11012)&gt;0,1,0))</f>
      </c>
      <c r="Y11012">
        <f t="shared" ref="Y11012:Y11075" si="1188">IF($C11012="","",UPPER(TRIM(IFERROR(LEFT($C11012&amp;"",FIND("/",$C11012&amp;"")-1),$C11012&amp;""))))</f>
      </c>
      <c r="Z11012">
        <f t="shared" ref="Z11012:Z11075" si="1189">IFERROR(IF(ISNUMBER($G11012),$G11012,0),0)</f>
      </c>
    </row>
    <row r="11013" spans="1:26">
      <c r="A11013" s="5"/>
      <c r="B11013" s="1563" t="s">
        <v>17</v>
      </c>
      <c r="C11013" s="1563"/>
      <c r="D11013" s="5"/>
      <c r="E11013" s="5"/>
      <c r="F11013" s="5"/>
      <c r="G11013" s="6"/>
      <c r="H11013" s="5"/>
      <c r="I11013" s="183"/>
      <c r="W11013">
        <f t="shared" si="1186"/>
      </c>
      <c r="X11013">
        <f t="shared" si="1187"/>
      </c>
      <c r="Y11013">
        <f t="shared" si="1188"/>
      </c>
      <c r="Z11013">
        <f t="shared" si="1189"/>
      </c>
    </row>
    <row r="11014" spans="1:26">
      <c r="A11014" s="5">
        <v>1</v>
      </c>
      <c r="B11014" s="8" t="s">
        <v>273</v>
      </c>
      <c r="C11014" s="5" t="s">
        <v>274</v>
      </c>
      <c r="D11014" s="5">
        <v>1</v>
      </c>
      <c r="E11014" s="5">
        <v>5</v>
      </c>
      <c r="F11014" s="5">
        <f t="shared" ref="F11014:F11021" si="1190">+E11014*D11014</f>
      </c>
      <c r="G11014" s="6">
        <f t="shared" ref="G11014:G11021" si="1191">+E11014*D11014</f>
      </c>
      <c r="H11014" s="5">
        <v>1</v>
      </c>
      <c r="I11014" s="183">
        <f t="shared" ref="I11014:I11039" si="1192">+H11014*G11014</f>
      </c>
      <c r="J11014">
        <f>+H11014*G11014</f>
      </c>
      <c r="W11014">
        <f t="shared" si="1186"/>
      </c>
      <c r="X11014">
        <f t="shared" si="1187"/>
      </c>
      <c r="Y11014">
        <f t="shared" si="1188"/>
      </c>
      <c r="Z11014">
        <f t="shared" si="1189"/>
      </c>
    </row>
    <row r="11015" spans="1:26">
      <c r="A11015" s="5">
        <v>2</v>
      </c>
      <c r="B11015" s="8" t="s">
        <v>27</v>
      </c>
      <c r="C11015" s="5" t="s">
        <v>22</v>
      </c>
      <c r="D11015" s="5">
        <v>1</v>
      </c>
      <c r="E11015" s="5">
        <v>5</v>
      </c>
      <c r="F11015" s="5">
        <f t="shared" si="1190"/>
      </c>
      <c r="G11015" s="6">
        <f t="shared" si="1191"/>
      </c>
      <c r="H11015" s="5">
        <v>1</v>
      </c>
      <c r="I11015" s="183">
        <f t="shared" si="1192"/>
      </c>
      <c r="J11015">
        <f t="shared" ref="J11015:J11039" si="1193">+H11015*G11015</f>
      </c>
      <c r="W11015">
        <f t="shared" si="1186"/>
      </c>
      <c r="X11015">
        <f t="shared" si="1187"/>
      </c>
      <c r="Y11015">
        <f t="shared" si="1188"/>
      </c>
      <c r="Z11015">
        <f t="shared" si="1189"/>
      </c>
    </row>
    <row r="11016" spans="1:26">
      <c r="A11016" s="5">
        <v>3</v>
      </c>
      <c r="B11016" s="8" t="s">
        <v>35</v>
      </c>
      <c r="C11016" s="9" t="s">
        <v>36</v>
      </c>
      <c r="D11016" s="5">
        <v>4</v>
      </c>
      <c r="E11016" s="5">
        <v>1</v>
      </c>
      <c r="F11016" s="5">
        <f t="shared" si="1190"/>
      </c>
      <c r="G11016" s="6">
        <f t="shared" si="1191"/>
      </c>
      <c r="H11016" s="5">
        <v>1</v>
      </c>
      <c r="I11016" s="183">
        <f t="shared" si="1192"/>
      </c>
      <c r="J11016">
        <f t="shared" si="1193"/>
      </c>
      <c r="W11016">
        <f t="shared" si="1186"/>
      </c>
      <c r="X11016">
        <f t="shared" si="1187"/>
      </c>
      <c r="Y11016">
        <f t="shared" si="1188"/>
      </c>
      <c r="Z11016">
        <f t="shared" si="1189"/>
      </c>
    </row>
    <row r="11017" spans="1:26">
      <c r="A11017" s="5">
        <v>4</v>
      </c>
      <c r="B11017" s="8" t="s">
        <v>414</v>
      </c>
      <c r="C11017" s="5" t="s">
        <v>415</v>
      </c>
      <c r="D11017" s="5">
        <v>1</v>
      </c>
      <c r="E11017" s="5">
        <v>5</v>
      </c>
      <c r="F11017" s="5">
        <f t="shared" si="1190"/>
      </c>
      <c r="G11017" s="6">
        <f t="shared" si="1191"/>
      </c>
      <c r="H11017" s="5">
        <v>1</v>
      </c>
      <c r="I11017" s="183">
        <f t="shared" si="1192"/>
      </c>
      <c r="J11017">
        <f t="shared" si="1193"/>
      </c>
      <c r="W11017">
        <f t="shared" si="1186"/>
      </c>
      <c r="X11017">
        <f t="shared" si="1187"/>
      </c>
      <c r="Y11017">
        <f t="shared" si="1188"/>
      </c>
      <c r="Z11017">
        <f t="shared" si="1189"/>
      </c>
    </row>
    <row r="11018" spans="1:26">
      <c r="A11018" s="5">
        <v>5</v>
      </c>
      <c r="B11018" s="8" t="s">
        <v>414</v>
      </c>
      <c r="C11018" s="5" t="s">
        <v>415</v>
      </c>
      <c r="D11018" s="5">
        <v>2</v>
      </c>
      <c r="E11018" s="5">
        <v>1</v>
      </c>
      <c r="F11018" s="5">
        <v>2</v>
      </c>
      <c r="G11018" s="6">
        <f>+F11018</f>
      </c>
      <c r="H11018" s="5">
        <v>1</v>
      </c>
      <c r="I11018" s="183">
        <f>+H11018*G11018</f>
      </c>
      <c r="J11018">
        <f t="shared" si="1193"/>
      </c>
      <c r="W11018">
        <f t="shared" si="1186"/>
      </c>
      <c r="X11018">
        <f t="shared" si="1187"/>
      </c>
      <c r="Y11018">
        <f t="shared" si="1188"/>
      </c>
      <c r="Z11018">
        <f t="shared" si="1189"/>
      </c>
    </row>
    <row r="11019" spans="1:26" ht="24">
      <c r="A11019" s="5">
        <v>6</v>
      </c>
      <c r="B11019" s="95" t="s">
        <v>2201</v>
      </c>
      <c r="C11019" s="101" t="s">
        <v>1739</v>
      </c>
      <c r="D11019" s="5">
        <v>1</v>
      </c>
      <c r="E11019" s="5">
        <v>1</v>
      </c>
      <c r="F11019" s="16">
        <v>1</v>
      </c>
      <c r="G11019" s="6">
        <f>+F11019</f>
      </c>
      <c r="H11019" s="312" t="s">
        <v>780</v>
      </c>
      <c r="I11019" s="183"/>
      <c r="W11019">
        <f t="shared" si="1186"/>
      </c>
      <c r="X11019">
        <f t="shared" si="1187"/>
      </c>
      <c r="Y11019">
        <f t="shared" si="1188"/>
      </c>
      <c r="Z11019">
        <f t="shared" si="1189"/>
      </c>
    </row>
    <row r="11020" spans="1:26">
      <c r="A11020" s="5">
        <v>7</v>
      </c>
      <c r="B11020" s="8" t="s">
        <v>283</v>
      </c>
      <c r="C11020" s="5" t="s">
        <v>282</v>
      </c>
      <c r="D11020" s="5">
        <v>1</v>
      </c>
      <c r="E11020" s="5">
        <v>5</v>
      </c>
      <c r="F11020" s="5">
        <f t="shared" si="1190"/>
      </c>
      <c r="G11020" s="6">
        <f t="shared" si="1191"/>
      </c>
      <c r="H11020" s="5">
        <v>1</v>
      </c>
      <c r="I11020" s="183">
        <f t="shared" si="1192"/>
      </c>
      <c r="J11020">
        <f t="shared" si="1193"/>
      </c>
      <c r="W11020">
        <f t="shared" si="1186"/>
      </c>
      <c r="X11020">
        <f t="shared" si="1187"/>
      </c>
      <c r="Y11020">
        <f t="shared" si="1188"/>
      </c>
      <c r="Z11020">
        <f t="shared" si="1189"/>
      </c>
    </row>
    <row r="11021" spans="1:26">
      <c r="A11021" s="5">
        <v>8</v>
      </c>
      <c r="B11021" s="8" t="s">
        <v>906</v>
      </c>
      <c r="C11021" s="5" t="s">
        <v>905</v>
      </c>
      <c r="D11021" s="5">
        <v>1</v>
      </c>
      <c r="E11021" s="5">
        <v>5</v>
      </c>
      <c r="F11021" s="5">
        <f t="shared" si="1190"/>
      </c>
      <c r="G11021" s="6">
        <f t="shared" si="1191"/>
      </c>
      <c r="H11021" s="5">
        <v>1</v>
      </c>
      <c r="I11021" s="183">
        <f t="shared" si="1192"/>
      </c>
      <c r="J11021">
        <f t="shared" si="1193"/>
      </c>
      <c r="W11021">
        <f t="shared" si="1186"/>
      </c>
      <c r="X11021">
        <f t="shared" si="1187"/>
      </c>
      <c r="Y11021">
        <f t="shared" si="1188"/>
      </c>
      <c r="Z11021">
        <f t="shared" si="1189"/>
      </c>
    </row>
    <row r="11022" spans="1:26">
      <c r="A11022" s="5"/>
      <c r="B11022" s="1563" t="s">
        <v>18</v>
      </c>
      <c r="C11022" s="1563"/>
      <c r="D11022" s="5"/>
      <c r="E11022" s="5"/>
      <c r="F11022" s="5"/>
      <c r="G11022" s="6"/>
      <c r="H11022" s="9"/>
      <c r="I11022" s="183"/>
      <c r="J11022">
        <f t="shared" si="1193"/>
      </c>
      <c r="W11022">
        <f t="shared" si="1186"/>
      </c>
      <c r="X11022">
        <f t="shared" si="1187"/>
      </c>
      <c r="Y11022">
        <f t="shared" si="1188"/>
      </c>
      <c r="Z11022">
        <f t="shared" si="1189"/>
      </c>
    </row>
    <row r="11023" spans="1:26">
      <c r="A11023" s="5">
        <v>9</v>
      </c>
      <c r="B11023" s="128" t="s">
        <v>937</v>
      </c>
      <c r="C11023" s="101" t="s">
        <v>936</v>
      </c>
      <c r="D11023" s="5">
        <v>1</v>
      </c>
      <c r="E11023" s="5">
        <v>4</v>
      </c>
      <c r="F11023" s="5">
        <f t="shared" ref="F11023:F11039" si="1194">+E11023*D11023</f>
      </c>
      <c r="G11023" s="6">
        <f t="shared" ref="G11023:G11039" si="1195">+E11023*D11023</f>
      </c>
      <c r="H11023" s="9">
        <v>1</v>
      </c>
      <c r="I11023" s="183">
        <f t="shared" si="1192"/>
      </c>
      <c r="J11023">
        <f t="shared" si="1193"/>
      </c>
      <c r="W11023">
        <f t="shared" si="1186"/>
      </c>
      <c r="X11023">
        <f t="shared" si="1187"/>
      </c>
      <c r="Y11023">
        <f t="shared" si="1188"/>
      </c>
      <c r="Z11023">
        <f t="shared" si="1189"/>
      </c>
    </row>
    <row r="11024" spans="1:26">
      <c r="A11024" s="5">
        <v>10</v>
      </c>
      <c r="B11024" s="8" t="s">
        <v>275</v>
      </c>
      <c r="C11024" s="5" t="s">
        <v>276</v>
      </c>
      <c r="D11024" s="5">
        <v>1</v>
      </c>
      <c r="E11024" s="5">
        <v>4</v>
      </c>
      <c r="F11024" s="5">
        <f t="shared" si="1194"/>
      </c>
      <c r="G11024" s="6">
        <f t="shared" si="1195"/>
      </c>
      <c r="H11024" s="9">
        <v>1</v>
      </c>
      <c r="I11024" s="183">
        <f t="shared" si="1192"/>
      </c>
      <c r="J11024">
        <f t="shared" si="1193"/>
      </c>
      <c r="W11024">
        <f t="shared" si="1186"/>
      </c>
      <c r="X11024">
        <f t="shared" si="1187"/>
      </c>
      <c r="Y11024">
        <f t="shared" si="1188"/>
      </c>
      <c r="Z11024">
        <f t="shared" si="1189"/>
      </c>
    </row>
    <row r="11025" spans="1:26">
      <c r="A11025" s="5">
        <v>11</v>
      </c>
      <c r="B11025" s="8" t="s">
        <v>295</v>
      </c>
      <c r="C11025" s="5" t="s">
        <v>294</v>
      </c>
      <c r="D11025" s="5">
        <v>2</v>
      </c>
      <c r="E11025" s="5">
        <v>4</v>
      </c>
      <c r="F11025" s="5">
        <f t="shared" si="1194"/>
      </c>
      <c r="G11025" s="6">
        <f t="shared" si="1195"/>
      </c>
      <c r="H11025" s="9">
        <v>1</v>
      </c>
      <c r="I11025" s="183">
        <f t="shared" si="1192"/>
      </c>
      <c r="J11025">
        <f t="shared" si="1193"/>
      </c>
      <c r="W11025">
        <f t="shared" si="1186"/>
      </c>
      <c r="X11025">
        <f t="shared" si="1187"/>
      </c>
      <c r="Y11025">
        <f t="shared" si="1188"/>
      </c>
      <c r="Z11025">
        <f t="shared" si="1189"/>
      </c>
    </row>
    <row r="11026" spans="1:26">
      <c r="A11026" s="5">
        <v>12</v>
      </c>
      <c r="B11026" s="128" t="s">
        <v>1004</v>
      </c>
      <c r="C11026" s="9" t="s">
        <v>1003</v>
      </c>
      <c r="D11026" s="5">
        <v>1</v>
      </c>
      <c r="E11026" s="5">
        <v>4</v>
      </c>
      <c r="F11026" s="5">
        <f t="shared" si="1194"/>
      </c>
      <c r="G11026" s="6">
        <f t="shared" si="1195"/>
      </c>
      <c r="H11026" s="16">
        <v>1</v>
      </c>
      <c r="I11026" s="183">
        <f t="shared" si="1192"/>
      </c>
      <c r="J11026">
        <f t="shared" si="1193"/>
      </c>
      <c r="W11026">
        <f t="shared" si="1186"/>
      </c>
      <c r="X11026">
        <f t="shared" si="1187"/>
      </c>
      <c r="Y11026">
        <f t="shared" si="1188"/>
      </c>
      <c r="Z11026">
        <f t="shared" si="1189"/>
      </c>
    </row>
    <row r="11027" spans="1:26">
      <c r="A11027" s="5">
        <v>13</v>
      </c>
      <c r="B11027" s="95" t="s">
        <v>277</v>
      </c>
      <c r="C11027" s="9" t="s">
        <v>278</v>
      </c>
      <c r="D11027" s="5">
        <v>2</v>
      </c>
      <c r="E11027" s="5">
        <v>4</v>
      </c>
      <c r="F11027" s="5">
        <f t="shared" si="1194"/>
      </c>
      <c r="G11027" s="6">
        <f t="shared" si="1195"/>
      </c>
      <c r="H11027" s="16">
        <v>1</v>
      </c>
      <c r="I11027" s="183">
        <f t="shared" si="1192"/>
      </c>
      <c r="J11027">
        <f t="shared" si="1193"/>
      </c>
      <c r="W11027">
        <f t="shared" si="1186"/>
      </c>
      <c r="X11027">
        <f t="shared" si="1187"/>
      </c>
      <c r="Y11027">
        <f t="shared" si="1188"/>
      </c>
      <c r="Z11027">
        <f t="shared" si="1189"/>
      </c>
    </row>
    <row r="11028" spans="1:26">
      <c r="A11028" s="5">
        <v>14</v>
      </c>
      <c r="B11028" s="95" t="s">
        <v>830</v>
      </c>
      <c r="C11028" s="101" t="s">
        <v>829</v>
      </c>
      <c r="D11028" s="5">
        <v>1</v>
      </c>
      <c r="E11028" s="5">
        <v>4</v>
      </c>
      <c r="F11028" s="5">
        <f t="shared" si="1194"/>
      </c>
      <c r="G11028" s="6">
        <f t="shared" si="1195"/>
      </c>
      <c r="H11028" s="16">
        <v>1</v>
      </c>
      <c r="I11028" s="183">
        <f t="shared" si="1192"/>
      </c>
      <c r="J11028">
        <f t="shared" si="1193"/>
      </c>
      <c r="W11028">
        <f t="shared" si="1186"/>
      </c>
      <c r="X11028">
        <f t="shared" si="1187"/>
      </c>
      <c r="Y11028">
        <f t="shared" si="1188"/>
      </c>
      <c r="Z11028">
        <f t="shared" si="1189"/>
      </c>
    </row>
    <row r="11029" spans="1:26">
      <c r="A11029" s="5">
        <v>15</v>
      </c>
      <c r="B11029" s="95" t="s">
        <v>1738</v>
      </c>
      <c r="C11029" s="101" t="s">
        <v>1739</v>
      </c>
      <c r="D11029" s="5">
        <v>1</v>
      </c>
      <c r="E11029" s="5">
        <v>4</v>
      </c>
      <c r="F11029" s="5">
        <f t="shared" si="1194"/>
      </c>
      <c r="G11029" s="6">
        <f t="shared" si="1195"/>
      </c>
      <c r="H11029" s="16">
        <v>1</v>
      </c>
      <c r="I11029" s="183">
        <f t="shared" si="1192"/>
      </c>
      <c r="J11029">
        <f t="shared" si="1193"/>
      </c>
      <c r="W11029">
        <f t="shared" si="1186"/>
      </c>
      <c r="X11029">
        <f t="shared" si="1187"/>
      </c>
      <c r="Y11029">
        <f t="shared" si="1188"/>
      </c>
      <c r="Z11029">
        <f t="shared" si="1189"/>
      </c>
    </row>
    <row r="11030" spans="1:26" ht="24">
      <c r="A11030" s="5">
        <v>16</v>
      </c>
      <c r="B11030" s="95" t="s">
        <v>1860</v>
      </c>
      <c r="C11030" s="9" t="s">
        <v>1861</v>
      </c>
      <c r="D11030" s="5">
        <v>1</v>
      </c>
      <c r="E11030" s="5">
        <v>4</v>
      </c>
      <c r="F11030" s="5">
        <f t="shared" si="1194"/>
      </c>
      <c r="G11030" s="6">
        <f t="shared" si="1195"/>
      </c>
      <c r="H11030" s="1594">
        <v>1</v>
      </c>
      <c r="I11030" s="1656">
        <f>+H11030</f>
      </c>
      <c r="J11030">
        <f>+H11030*D11030</f>
      </c>
      <c r="W11030">
        <f t="shared" si="1186"/>
      </c>
      <c r="X11030">
        <f t="shared" si="1187"/>
      </c>
      <c r="Y11030">
        <f t="shared" si="1188"/>
      </c>
      <c r="Z11030">
        <f t="shared" si="1189"/>
      </c>
    </row>
    <row r="11031" spans="1:26" ht="24">
      <c r="A11031" s="5">
        <v>17</v>
      </c>
      <c r="B11031" s="95" t="s">
        <v>1860</v>
      </c>
      <c r="C11031" s="9" t="s">
        <v>1861</v>
      </c>
      <c r="D11031" s="5">
        <v>1</v>
      </c>
      <c r="E11031" s="5">
        <v>4</v>
      </c>
      <c r="F11031" s="5">
        <f>+E11031*D11031</f>
      </c>
      <c r="G11031" s="6">
        <f>+E11031*D11031</f>
      </c>
      <c r="H11031" s="1595"/>
      <c r="I11031" s="1657"/>
      <c r="J11031">
        <f t="shared" si="1193"/>
      </c>
      <c r="W11031">
        <f t="shared" si="1186"/>
      </c>
      <c r="X11031">
        <f t="shared" si="1187"/>
      </c>
      <c r="Y11031">
        <f t="shared" si="1188"/>
      </c>
      <c r="Z11031">
        <f t="shared" si="1189"/>
      </c>
    </row>
    <row r="11032" spans="1:26" ht="31.5">
      <c r="A11032" s="5">
        <v>18</v>
      </c>
      <c r="B11032" s="95" t="s">
        <v>2202</v>
      </c>
      <c r="C11032" s="5" t="s">
        <v>743</v>
      </c>
      <c r="D11032" s="5">
        <v>2</v>
      </c>
      <c r="E11032" s="5">
        <v>4</v>
      </c>
      <c r="F11032" s="5">
        <f t="shared" si="1194"/>
      </c>
      <c r="G11032" s="6">
        <f t="shared" si="1195"/>
      </c>
      <c r="H11032" s="16">
        <v>1</v>
      </c>
      <c r="I11032" s="183">
        <f t="shared" si="1192"/>
      </c>
      <c r="J11032">
        <f t="shared" si="1193"/>
      </c>
      <c r="W11032">
        <f t="shared" si="1186"/>
      </c>
      <c r="X11032">
        <f t="shared" si="1187"/>
      </c>
      <c r="Y11032">
        <f t="shared" si="1188"/>
      </c>
      <c r="Z11032">
        <f t="shared" si="1189"/>
      </c>
    </row>
    <row r="11033" spans="1:26">
      <c r="A11033" s="5">
        <v>19</v>
      </c>
      <c r="B11033" s="95" t="s">
        <v>983</v>
      </c>
      <c r="C11033" s="101" t="s">
        <v>984</v>
      </c>
      <c r="D11033" s="5">
        <v>1</v>
      </c>
      <c r="E11033" s="5">
        <v>1</v>
      </c>
      <c r="F11033" s="5">
        <v>1</v>
      </c>
      <c r="G11033" s="6">
        <f>+F11033</f>
      </c>
      <c r="H11033" s="312" t="s">
        <v>780</v>
      </c>
      <c r="I11033" s="183"/>
      <c r="W11033">
        <f t="shared" si="1186"/>
      </c>
      <c r="X11033">
        <f t="shared" si="1187"/>
      </c>
      <c r="Y11033">
        <f t="shared" si="1188"/>
      </c>
      <c r="Z11033">
        <f t="shared" si="1189"/>
      </c>
    </row>
    <row r="11034" spans="1:26">
      <c r="A11034" s="5">
        <v>20</v>
      </c>
      <c r="B11034" s="95" t="s">
        <v>823</v>
      </c>
      <c r="C11034" s="101" t="s">
        <v>822</v>
      </c>
      <c r="D11034" s="5">
        <v>1</v>
      </c>
      <c r="E11034" s="5">
        <v>4</v>
      </c>
      <c r="F11034" s="5">
        <f t="shared" si="1194"/>
      </c>
      <c r="G11034" s="6">
        <f t="shared" si="1195"/>
      </c>
      <c r="H11034" s="16">
        <v>1</v>
      </c>
      <c r="I11034" s="183">
        <f t="shared" si="1192"/>
      </c>
      <c r="J11034">
        <f t="shared" si="1193"/>
      </c>
      <c r="W11034">
        <f t="shared" si="1186"/>
      </c>
      <c r="X11034">
        <f t="shared" si="1187"/>
      </c>
      <c r="Y11034">
        <f t="shared" si="1188"/>
      </c>
      <c r="Z11034">
        <f t="shared" si="1189"/>
      </c>
    </row>
    <row r="11035" spans="1:26">
      <c r="A11035" s="5">
        <v>21</v>
      </c>
      <c r="B11035" s="95" t="s">
        <v>291</v>
      </c>
      <c r="C11035" s="101" t="s">
        <v>290</v>
      </c>
      <c r="D11035" s="5">
        <v>1</v>
      </c>
      <c r="E11035" s="5">
        <v>4</v>
      </c>
      <c r="F11035" s="5">
        <f t="shared" si="1194"/>
      </c>
      <c r="G11035" s="6">
        <f t="shared" si="1195"/>
      </c>
      <c r="H11035" s="16">
        <v>1</v>
      </c>
      <c r="I11035" s="183">
        <f t="shared" si="1192"/>
      </c>
      <c r="J11035">
        <f t="shared" si="1193"/>
      </c>
      <c r="W11035">
        <f t="shared" si="1186"/>
      </c>
      <c r="X11035">
        <f t="shared" si="1187"/>
      </c>
      <c r="Y11035">
        <f t="shared" si="1188"/>
      </c>
      <c r="Z11035">
        <f t="shared" si="1189"/>
      </c>
    </row>
    <row r="11036" spans="1:26">
      <c r="A11036" s="5">
        <v>22</v>
      </c>
      <c r="B11036" s="8" t="s">
        <v>279</v>
      </c>
      <c r="C11036" s="5" t="s">
        <v>280</v>
      </c>
      <c r="D11036" s="5">
        <v>1</v>
      </c>
      <c r="E11036" s="16">
        <v>4</v>
      </c>
      <c r="F11036" s="5">
        <f t="shared" si="1194"/>
      </c>
      <c r="G11036" s="6">
        <f t="shared" si="1195"/>
      </c>
      <c r="H11036" s="16">
        <v>1</v>
      </c>
      <c r="I11036" s="183">
        <f t="shared" si="1192"/>
      </c>
      <c r="J11036">
        <f t="shared" si="1193"/>
      </c>
      <c r="W11036">
        <f t="shared" si="1186"/>
      </c>
      <c r="X11036">
        <f t="shared" si="1187"/>
      </c>
      <c r="Y11036">
        <f t="shared" si="1188"/>
      </c>
      <c r="Z11036">
        <f t="shared" si="1189"/>
      </c>
    </row>
    <row r="11037" spans="1:26">
      <c r="A11037" s="5">
        <v>23</v>
      </c>
      <c r="B11037" s="8" t="s">
        <v>935</v>
      </c>
      <c r="C11037" s="9" t="s">
        <v>934</v>
      </c>
      <c r="D11037" s="5">
        <v>1</v>
      </c>
      <c r="E11037" s="16">
        <v>4</v>
      </c>
      <c r="F11037" s="5">
        <f t="shared" si="1194"/>
      </c>
      <c r="G11037" s="6">
        <f t="shared" si="1195"/>
      </c>
      <c r="H11037" s="5">
        <v>1</v>
      </c>
      <c r="I11037" s="183">
        <f t="shared" si="1192"/>
      </c>
      <c r="J11037">
        <f t="shared" si="1193"/>
      </c>
      <c r="W11037">
        <f t="shared" si="1186"/>
      </c>
      <c r="X11037">
        <f t="shared" si="1187"/>
      </c>
      <c r="Y11037">
        <f t="shared" si="1188"/>
      </c>
      <c r="Z11037">
        <f t="shared" si="1189"/>
      </c>
    </row>
    <row r="11038" spans="1:26" ht="24">
      <c r="A11038" s="5">
        <v>24</v>
      </c>
      <c r="B11038" s="15" t="s">
        <v>817</v>
      </c>
      <c r="C11038" s="9" t="s">
        <v>816</v>
      </c>
      <c r="D11038" s="5">
        <v>1</v>
      </c>
      <c r="E11038" s="16">
        <v>4</v>
      </c>
      <c r="F11038" s="5">
        <f t="shared" si="1194"/>
      </c>
      <c r="G11038" s="6">
        <f t="shared" si="1195"/>
      </c>
      <c r="H11038" s="16">
        <v>1</v>
      </c>
      <c r="I11038" s="183">
        <f t="shared" si="1192"/>
      </c>
      <c r="J11038">
        <f t="shared" si="1193"/>
      </c>
      <c r="W11038">
        <f t="shared" si="1186"/>
      </c>
      <c r="X11038">
        <f t="shared" si="1187"/>
      </c>
      <c r="Y11038">
        <f t="shared" si="1188"/>
      </c>
      <c r="Z11038">
        <f t="shared" si="1189"/>
      </c>
    </row>
    <row r="11039" spans="1:26" ht="24">
      <c r="A11039" s="5">
        <v>25</v>
      </c>
      <c r="B11039" s="15" t="s">
        <v>817</v>
      </c>
      <c r="C11039" s="9" t="s">
        <v>816</v>
      </c>
      <c r="D11039" s="134">
        <v>2</v>
      </c>
      <c r="E11039" s="16">
        <v>1</v>
      </c>
      <c r="F11039" s="5">
        <f t="shared" si="1194"/>
      </c>
      <c r="G11039" s="6">
        <f t="shared" si="1195"/>
      </c>
      <c r="H11039" s="16">
        <v>1</v>
      </c>
      <c r="I11039" s="183">
        <f t="shared" si="1192"/>
      </c>
      <c r="J11039">
        <f t="shared" si="1193"/>
      </c>
      <c r="W11039">
        <f t="shared" si="1186"/>
      </c>
      <c r="X11039">
        <f t="shared" si="1187"/>
      </c>
      <c r="Y11039">
        <f t="shared" si="1188"/>
      </c>
      <c r="Z11039">
        <f t="shared" si="1189"/>
      </c>
    </row>
    <row r="11040" spans="1:26">
      <c r="A11040" s="5"/>
      <c r="B11040" s="95"/>
      <c r="C11040" s="101"/>
      <c r="D11040" s="5"/>
      <c r="E11040" s="5"/>
      <c r="F11040" s="5"/>
      <c r="G11040" s="6"/>
      <c r="H11040" s="16"/>
      <c r="I11040" s="183"/>
      <c r="W11040">
        <f t="shared" si="1186"/>
      </c>
      <c r="X11040">
        <f t="shared" si="1187"/>
      </c>
      <c r="Y11040">
        <f t="shared" si="1188"/>
      </c>
      <c r="Z11040">
        <f t="shared" si="1189"/>
      </c>
    </row>
    <row r="11041" spans="1:26">
      <c r="A11041" s="5"/>
      <c r="B11041" s="8"/>
      <c r="C11041" s="9"/>
      <c r="D11041" s="5"/>
      <c r="E11041" s="16"/>
      <c r="F11041" s="5"/>
      <c r="G11041" s="6"/>
      <c r="H11041" s="5"/>
      <c r="I11041" s="183"/>
      <c r="W11041">
        <f t="shared" si="1186"/>
      </c>
      <c r="X11041">
        <f t="shared" si="1187"/>
      </c>
      <c r="Y11041">
        <f t="shared" si="1188"/>
      </c>
      <c r="Z11041">
        <f t="shared" si="1189"/>
      </c>
    </row>
    <row r="11042" spans="1:26">
      <c r="A11042" s="10"/>
      <c r="B11042" s="10"/>
      <c r="C11042" s="10"/>
      <c r="D11042" s="10"/>
      <c r="E11042" s="10"/>
      <c r="F11042" s="10"/>
      <c r="G11042" s="10"/>
      <c r="H11042" s="10"/>
      <c r="I11042" s="97"/>
      <c r="W11042">
        <f t="shared" si="1186"/>
      </c>
      <c r="X11042">
        <f t="shared" si="1187"/>
      </c>
      <c r="Y11042">
        <f t="shared" si="1188"/>
      </c>
      <c r="Z11042">
        <f t="shared" si="1189"/>
      </c>
    </row>
    <row r="11043" spans="1:26">
      <c r="A11043" s="10"/>
      <c r="B11043" s="80" t="s">
        <v>20</v>
      </c>
      <c r="C11043" s="10"/>
      <c r="D11043" s="10"/>
      <c r="E11043" s="10"/>
      <c r="F11043" s="10"/>
      <c r="G11043" s="10"/>
      <c r="H11043" s="10"/>
      <c r="I11043" s="97"/>
      <c r="W11043">
        <f t="shared" si="1186"/>
      </c>
      <c r="X11043">
        <f t="shared" si="1187"/>
      </c>
      <c r="Y11043">
        <f t="shared" si="1188"/>
      </c>
      <c r="Z11043">
        <f t="shared" si="1189"/>
      </c>
    </row>
    <row r="11044" spans="1:26">
      <c r="A11044" s="99"/>
      <c r="B11044" s="80"/>
      <c r="C11044" s="192" t="s">
        <v>21</v>
      </c>
      <c r="D11044" s="192">
        <f>SUM(D11013:D11043)</f>
      </c>
      <c r="E11044" s="99">
        <f>IF(H11044=I11044,"OK","NO")</f>
      </c>
      <c r="F11044" s="192">
        <f>SUM(F11013:F11043)</f>
      </c>
      <c r="G11044" s="192">
        <f>SUM(G11013:G11043)</f>
      </c>
      <c r="H11044" s="193">
        <f>SUMPRODUCT(H11013:H11043,G11013:G11043)</f>
      </c>
      <c r="I11044" s="194">
        <f>SUM(I11013:I11043)</f>
      </c>
      <c r="W11044">
        <f t="shared" si="1186"/>
      </c>
      <c r="X11044">
        <f t="shared" si="1187"/>
      </c>
      <c r="Y11044">
        <f t="shared" si="1188"/>
      </c>
      <c r="Z11044">
        <f t="shared" si="1189"/>
      </c>
    </row>
    <row r="11045" spans="1:26">
      <c r="A11045" s="10"/>
      <c r="B11045" s="10"/>
      <c r="C11045" s="10"/>
      <c r="D11045" s="10"/>
      <c r="E11045" s="10"/>
      <c r="F11045" s="10"/>
      <c r="G11045" s="10"/>
      <c r="H11045" s="10"/>
      <c r="I11045" s="10"/>
      <c r="J11045">
        <f>SUM(J11012:J11044)</f>
      </c>
      <c r="W11045">
        <f t="shared" si="1186"/>
      </c>
      <c r="X11045">
        <f t="shared" si="1187"/>
      </c>
      <c r="Y11045">
        <f t="shared" si="1188"/>
      </c>
      <c r="Z11045">
        <f t="shared" si="1189"/>
      </c>
    </row>
    <row r="11046" spans="1:26">
      <c r="A11046" s="12" t="s">
        <v>281</v>
      </c>
      <c r="B11046" s="12"/>
      <c r="C11046" s="12"/>
      <c r="D11046" s="13"/>
      <c r="E11046" s="14"/>
      <c r="F11046" s="14"/>
      <c r="G11046" s="14"/>
      <c r="H11046" s="2"/>
      <c r="I11046" s="12"/>
      <c r="W11046">
        <f t="shared" si="1186"/>
      </c>
      <c r="X11046">
        <f t="shared" si="1187"/>
      </c>
      <c r="Y11046">
        <f t="shared" si="1188"/>
      </c>
      <c r="Z11046">
        <f t="shared" si="1189"/>
      </c>
    </row>
    <row r="11047" spans="1:26">
      <c r="W11047">
        <f t="shared" si="1186"/>
      </c>
      <c r="X11047">
        <f t="shared" si="1187"/>
      </c>
      <c r="Y11047">
        <f t="shared" si="1188"/>
      </c>
      <c r="Z11047">
        <f t="shared" si="1189"/>
      </c>
    </row>
    <row r="11048" spans="1:26">
      <c r="W11048">
        <f t="shared" si="1186"/>
      </c>
      <c r="X11048">
        <f t="shared" si="1187"/>
      </c>
      <c r="Y11048">
        <f t="shared" si="1188"/>
      </c>
      <c r="Z11048">
        <f t="shared" si="1189"/>
      </c>
    </row>
    <row r="11049" spans="1:26">
      <c r="W11049">
        <f t="shared" si="1186"/>
      </c>
      <c r="X11049">
        <f t="shared" si="1187"/>
      </c>
      <c r="Y11049">
        <f t="shared" si="1188"/>
      </c>
      <c r="Z11049">
        <f t="shared" si="1189"/>
      </c>
    </row>
    <row r="11050" spans="1:26">
      <c r="W11050">
        <f t="shared" si="1186"/>
      </c>
      <c r="X11050">
        <f t="shared" si="1187"/>
      </c>
      <c r="Y11050">
        <f t="shared" si="1188"/>
      </c>
      <c r="Z11050">
        <f t="shared" si="1189"/>
      </c>
    </row>
    <row r="11051" spans="1:26">
      <c r="W11051">
        <f t="shared" si="1186"/>
      </c>
      <c r="X11051">
        <f t="shared" si="1187"/>
      </c>
      <c r="Y11051">
        <f t="shared" si="1188"/>
      </c>
      <c r="Z11051">
        <f t="shared" si="1189"/>
      </c>
    </row>
    <row r="11052" spans="1:26">
      <c r="A11052" s="1562" t="s">
        <v>0</v>
      </c>
      <c r="B11052" s="1562"/>
      <c r="C11052" s="1562"/>
      <c r="D11052" s="1562"/>
      <c r="E11052" s="1562"/>
      <c r="F11052" s="1562"/>
      <c r="G11052" s="1562"/>
      <c r="H11052" s="1562"/>
      <c r="I11052" s="1562"/>
      <c r="W11052">
        <f t="shared" si="1186"/>
      </c>
      <c r="X11052">
        <f t="shared" si="1187"/>
      </c>
      <c r="Y11052">
        <f t="shared" si="1188"/>
      </c>
      <c r="Z11052">
        <f t="shared" si="1189"/>
      </c>
    </row>
    <row r="11053" spans="1:26">
      <c r="W11053">
        <f t="shared" si="1186"/>
      </c>
      <c r="X11053">
        <f t="shared" si="1187"/>
      </c>
      <c r="Y11053">
        <f t="shared" si="1188"/>
      </c>
      <c r="Z11053">
        <f t="shared" si="1189"/>
      </c>
    </row>
    <row r="11054" spans="1:26">
      <c r="A11054" s="1" t="s">
        <v>1</v>
      </c>
      <c r="B11054" s="1"/>
      <c r="G11054" s="495" t="s">
        <v>2</v>
      </c>
      <c r="H11054" s="3" t="s">
        <v>2196</v>
      </c>
      <c r="W11054">
        <f t="shared" si="1186"/>
      </c>
      <c r="X11054">
        <f t="shared" si="1187"/>
      </c>
      <c r="Y11054">
        <f t="shared" si="1188"/>
      </c>
      <c r="Z11054">
        <f t="shared" si="1189"/>
      </c>
    </row>
    <row r="11055" spans="1:26">
      <c r="A11055" s="22" t="inlineStr">
        <is>
          <t>ATTN: Contact-005</t>
        </is>
      </c>
      <c r="B11055" s="1"/>
      <c r="F11055" s="4"/>
      <c r="G11055" s="496" t="s">
        <v>1440</v>
      </c>
      <c r="H11055" s="582" t="s">
        <v>2203</v>
      </c>
      <c r="K11055" t="s">
        <v>2461</v>
      </c>
      <c r="W11055">
        <f t="shared" si="1186"/>
      </c>
      <c r="X11055">
        <f t="shared" si="1187"/>
      </c>
      <c r="Y11055">
        <f t="shared" si="1188"/>
      </c>
      <c r="Z11055">
        <f t="shared" si="1189"/>
      </c>
    </row>
    <row r="11056" spans="1:26">
      <c r="A11056" s="1" t="inlineStr">
        <is>
          <t>Dealer-112</t>
        </is>
      </c>
      <c r="B11056" s="1"/>
      <c r="W11056">
        <f t="shared" si="1186"/>
      </c>
      <c r="X11056">
        <f t="shared" si="1187"/>
      </c>
      <c r="Y11056">
        <f t="shared" si="1188"/>
      </c>
      <c r="Z11056">
        <f t="shared" si="1189"/>
      </c>
    </row>
    <row r="11057" spans="1:26">
      <c r="A11057" s="1" t="inlineStr">
        <is>
          <t>Address line (redacted)</t>
        </is>
      </c>
      <c r="B11057" s="1"/>
      <c r="D11057" s="85"/>
      <c r="E11057" s="85"/>
      <c r="F11057" s="85"/>
      <c r="G11057" s="85"/>
      <c r="H11057" s="85"/>
      <c r="W11057">
        <f t="shared" si="1186"/>
      </c>
      <c r="X11057">
        <f t="shared" si="1187"/>
      </c>
      <c r="Y11057">
        <f t="shared" si="1188"/>
      </c>
      <c r="Z11057">
        <f t="shared" si="1189"/>
      </c>
    </row>
    <row r="11058" spans="1:26">
      <c r="A11058" s="22" t="inlineStr">
        <is>
          <t>Address line (redacted)</t>
        </is>
      </c>
      <c r="B11058" s="86"/>
      <c r="D11058" s="85"/>
      <c r="E11058" s="85"/>
      <c r="F11058" s="85"/>
      <c r="G11058" s="85"/>
      <c r="H11058" s="85"/>
      <c r="W11058">
        <f t="shared" si="1186"/>
      </c>
      <c r="X11058">
        <f t="shared" si="1187"/>
      </c>
      <c r="Y11058">
        <f t="shared" si="1188"/>
      </c>
      <c r="Z11058">
        <f t="shared" si="1189"/>
      </c>
    </row>
    <row r="11059" spans="1:26">
      <c r="A11059" s="49" t="s">
        <v>4</v>
      </c>
      <c r="B11059" s="87" t="inlineStr">
        <is>
          <t>GSTIN-MASKED</t>
        </is>
      </c>
      <c r="W11059">
        <f t="shared" si="1186"/>
      </c>
      <c r="X11059">
        <f t="shared" si="1187"/>
      </c>
      <c r="Y11059">
        <f t="shared" si="1188"/>
      </c>
      <c r="Z11059">
        <f t="shared" si="1189"/>
      </c>
    </row>
    <row r="11060" spans="1:26">
      <c r="A11060" s="1" t="s">
        <v>5</v>
      </c>
      <c r="W11060">
        <f t="shared" si="1186"/>
      </c>
      <c r="X11060">
        <f t="shared" si="1187"/>
      </c>
      <c r="Y11060">
        <f t="shared" si="1188"/>
      </c>
      <c r="Z11060">
        <f t="shared" si="1189"/>
      </c>
    </row>
    <row r="11061" spans="1:26">
      <c r="A11061" s="1" t="s">
        <v>6</v>
      </c>
      <c r="W11061">
        <f t="shared" si="1186"/>
      </c>
      <c r="X11061">
        <f t="shared" si="1187"/>
      </c>
      <c r="Y11061">
        <f t="shared" si="1188"/>
      </c>
      <c r="Z11061">
        <f t="shared" si="1189"/>
      </c>
    </row>
    <row r="11062" spans="1:26">
      <c r="A11062" s="1" t="s">
        <v>7</v>
      </c>
      <c r="W11062">
        <f t="shared" si="1186"/>
      </c>
      <c r="X11062">
        <f t="shared" si="1187"/>
      </c>
      <c r="Y11062">
        <f t="shared" si="1188"/>
      </c>
      <c r="Z11062">
        <f t="shared" si="1189"/>
      </c>
    </row>
    <row r="11063" spans="1:26" ht="24">
      <c r="A11063" s="88" t="s">
        <v>8</v>
      </c>
      <c r="B11063" s="89" t="s">
        <v>9</v>
      </c>
      <c r="C11063" s="89" t="s">
        <v>10</v>
      </c>
      <c r="D11063" s="34" t="s">
        <v>11</v>
      </c>
      <c r="E11063" s="34" t="s">
        <v>12</v>
      </c>
      <c r="F11063" s="34" t="s">
        <v>13</v>
      </c>
      <c r="G11063" s="34" t="s">
        <v>14</v>
      </c>
      <c r="H11063" s="88" t="s">
        <v>15</v>
      </c>
      <c r="I11063" s="90" t="s">
        <v>16</v>
      </c>
      <c r="W11063">
        <f t="shared" si="1186"/>
      </c>
      <c r="X11063">
        <f t="shared" si="1187"/>
      </c>
      <c r="Y11063">
        <f t="shared" si="1188"/>
      </c>
      <c r="Z11063">
        <f t="shared" si="1189"/>
      </c>
    </row>
    <row r="11064" spans="1:26">
      <c r="A11064" s="5"/>
      <c r="B11064" s="1563" t="s">
        <v>369</v>
      </c>
      <c r="C11064" s="1563"/>
      <c r="D11064" s="5"/>
      <c r="E11064" s="5"/>
      <c r="F11064" s="5"/>
      <c r="G11064" s="6"/>
      <c r="H11064" s="5"/>
      <c r="I11064" s="183"/>
      <c r="W11064">
        <f t="shared" si="1186"/>
      </c>
      <c r="X11064">
        <f t="shared" si="1187"/>
      </c>
      <c r="Y11064">
        <f t="shared" si="1188"/>
      </c>
      <c r="Z11064">
        <f t="shared" si="1189"/>
      </c>
    </row>
    <row r="11065" spans="1:26" ht="24">
      <c r="A11065" s="5">
        <v>1</v>
      </c>
      <c r="B11065" s="20" t="s">
        <v>2204</v>
      </c>
      <c r="C11065" s="9" t="s">
        <v>370</v>
      </c>
      <c r="D11065" s="5">
        <v>1</v>
      </c>
      <c r="E11065" s="5">
        <v>25</v>
      </c>
      <c r="F11065" s="5">
        <v>25</v>
      </c>
      <c r="G11065" s="5">
        <v>25</v>
      </c>
      <c r="H11065" s="7">
        <v>1</v>
      </c>
      <c r="I11065" s="183">
        <f>+H11065*G11065</f>
      </c>
      <c r="J11065">
        <f>+H11065*G11065</f>
      </c>
      <c r="W11065">
        <f t="shared" si="1186"/>
      </c>
      <c r="X11065">
        <f t="shared" si="1187"/>
      </c>
      <c r="Y11065">
        <f t="shared" si="1188"/>
      </c>
      <c r="Z11065">
        <f t="shared" si="1189"/>
      </c>
    </row>
    <row r="11066" spans="1:26">
      <c r="A11066" s="5">
        <v>2</v>
      </c>
      <c r="B11066" s="79" t="s">
        <v>1230</v>
      </c>
      <c r="C11066" s="5" t="s">
        <v>1211</v>
      </c>
      <c r="D11066" s="5">
        <v>1</v>
      </c>
      <c r="E11066" s="5">
        <v>25</v>
      </c>
      <c r="F11066" s="5">
        <v>25</v>
      </c>
      <c r="G11066" s="5">
        <v>25</v>
      </c>
      <c r="H11066" s="7">
        <v>1</v>
      </c>
      <c r="I11066" s="183">
        <f>+H11066*G11066</f>
      </c>
      <c r="J11066">
        <f t="shared" ref="J11066:J11086" si="1196">+H11066*G11066</f>
      </c>
      <c r="W11066">
        <f t="shared" si="1186"/>
      </c>
      <c r="X11066">
        <f t="shared" si="1187"/>
      </c>
      <c r="Y11066">
        <f t="shared" si="1188"/>
      </c>
      <c r="Z11066">
        <f t="shared" si="1189"/>
      </c>
    </row>
    <row r="11067" spans="1:26">
      <c r="A11067" s="5">
        <v>3</v>
      </c>
      <c r="B11067" s="20" t="s">
        <v>600</v>
      </c>
      <c r="C11067" s="5" t="s">
        <v>601</v>
      </c>
      <c r="D11067" s="5">
        <v>1</v>
      </c>
      <c r="E11067" s="5">
        <v>25</v>
      </c>
      <c r="F11067" s="5">
        <v>25</v>
      </c>
      <c r="G11067" s="5">
        <v>25</v>
      </c>
      <c r="H11067" s="7">
        <v>1</v>
      </c>
      <c r="I11067" s="183">
        <f>+H11067*G11067</f>
      </c>
      <c r="J11067">
        <f t="shared" si="1196"/>
      </c>
      <c r="W11067">
        <f t="shared" si="1186"/>
      </c>
      <c r="X11067">
        <f t="shared" si="1187"/>
      </c>
      <c r="Y11067">
        <f t="shared" si="1188"/>
      </c>
      <c r="Z11067">
        <f t="shared" si="1189"/>
      </c>
    </row>
    <row r="11068" spans="1:26">
      <c r="A11068" s="5">
        <v>4</v>
      </c>
      <c r="B11068" s="20" t="s">
        <v>1128</v>
      </c>
      <c r="C11068" s="5" t="s">
        <v>592</v>
      </c>
      <c r="D11068" s="5">
        <v>1</v>
      </c>
      <c r="E11068" s="5">
        <v>25</v>
      </c>
      <c r="F11068" s="5">
        <v>25</v>
      </c>
      <c r="G11068" s="5">
        <v>25</v>
      </c>
      <c r="H11068" s="7">
        <v>1</v>
      </c>
      <c r="I11068" s="183">
        <f>+H11068*G11068</f>
      </c>
      <c r="J11068">
        <f t="shared" si="1196"/>
      </c>
      <c r="W11068">
        <f t="shared" si="1186"/>
      </c>
      <c r="X11068">
        <f t="shared" si="1187"/>
      </c>
      <c r="Y11068">
        <f t="shared" si="1188"/>
      </c>
      <c r="Z11068">
        <f t="shared" si="1189"/>
      </c>
    </row>
    <row r="11069" spans="1:26">
      <c r="A11069" s="5"/>
      <c r="B11069" s="1563" t="s">
        <v>300</v>
      </c>
      <c r="C11069" s="1563"/>
      <c r="D11069" s="5"/>
      <c r="E11069" s="5"/>
      <c r="F11069" s="5"/>
      <c r="G11069" s="6"/>
      <c r="H11069" s="5"/>
      <c r="I11069" s="183"/>
      <c r="J11069">
        <f t="shared" si="1196"/>
      </c>
      <c r="W11069">
        <f t="shared" si="1186"/>
      </c>
      <c r="X11069">
        <f t="shared" si="1187"/>
      </c>
      <c r="Y11069">
        <f t="shared" si="1188"/>
      </c>
      <c r="Z11069">
        <f t="shared" si="1189"/>
      </c>
    </row>
    <row r="11070" spans="1:26">
      <c r="A11070" s="5">
        <v>5</v>
      </c>
      <c r="B11070" s="17" t="s">
        <v>434</v>
      </c>
      <c r="C11070" s="88" t="s">
        <v>303</v>
      </c>
      <c r="D11070" s="5">
        <v>1</v>
      </c>
      <c r="E11070" s="5">
        <v>2</v>
      </c>
      <c r="F11070" s="5">
        <f>+E11070*D11070</f>
      </c>
      <c r="G11070" s="6">
        <f>+E11070*D11070</f>
      </c>
      <c r="H11070" s="5">
        <v>1</v>
      </c>
      <c r="I11070" s="183">
        <f t="shared" ref="I11070:I11086" si="1197">+H11070*G11070</f>
      </c>
      <c r="J11070">
        <f t="shared" si="1196"/>
      </c>
      <c r="W11070">
        <f t="shared" si="1186"/>
      </c>
      <c r="X11070">
        <f t="shared" si="1187"/>
      </c>
      <c r="Y11070">
        <f t="shared" si="1188"/>
      </c>
      <c r="Z11070">
        <f t="shared" si="1189"/>
      </c>
    </row>
    <row r="11071" spans="1:26">
      <c r="A11071" s="5"/>
      <c r="B11071" s="1563" t="s">
        <v>644</v>
      </c>
      <c r="C11071" s="1563"/>
      <c r="D11071" s="5"/>
      <c r="E11071" s="5"/>
      <c r="F11071" s="5"/>
      <c r="G11071" s="6"/>
      <c r="H11071" s="5"/>
      <c r="I11071" s="183"/>
      <c r="J11071">
        <f t="shared" si="1196"/>
      </c>
      <c r="W11071">
        <f t="shared" si="1186"/>
      </c>
      <c r="X11071">
        <f t="shared" si="1187"/>
      </c>
      <c r="Y11071">
        <f t="shared" si="1188"/>
      </c>
      <c r="Z11071">
        <f t="shared" si="1189"/>
      </c>
    </row>
    <row r="11072" spans="1:26">
      <c r="A11072" s="5">
        <v>6</v>
      </c>
      <c r="B11072" s="8" t="s">
        <v>1384</v>
      </c>
      <c r="C11072" s="5" t="s">
        <v>1385</v>
      </c>
      <c r="D11072" s="5">
        <v>2</v>
      </c>
      <c r="E11072" s="5">
        <v>1</v>
      </c>
      <c r="F11072" s="5">
        <v>2</v>
      </c>
      <c r="G11072" s="6">
        <f>+F11072</f>
      </c>
      <c r="H11072" s="5">
        <v>1</v>
      </c>
      <c r="I11072" s="183">
        <f t="shared" si="1197"/>
      </c>
      <c r="J11072">
        <f t="shared" si="1196"/>
      </c>
      <c r="W11072">
        <f t="shared" si="1186"/>
      </c>
      <c r="X11072">
        <f t="shared" si="1187"/>
      </c>
      <c r="Y11072">
        <f t="shared" si="1188"/>
      </c>
      <c r="Z11072">
        <f t="shared" si="1189"/>
      </c>
    </row>
    <row r="11073" spans="1:26">
      <c r="A11073" s="5"/>
      <c r="B11073" s="1563" t="s">
        <v>803</v>
      </c>
      <c r="C11073" s="1563"/>
      <c r="D11073" s="5"/>
      <c r="E11073" s="5"/>
      <c r="F11073" s="5"/>
      <c r="G11073" s="6"/>
      <c r="H11073" s="5"/>
      <c r="I11073" s="183"/>
      <c r="J11073">
        <f t="shared" si="1196"/>
      </c>
      <c r="W11073">
        <f t="shared" si="1186"/>
      </c>
      <c r="X11073">
        <f t="shared" si="1187"/>
      </c>
      <c r="Y11073">
        <f t="shared" si="1188"/>
      </c>
      <c r="Z11073">
        <f t="shared" si="1189"/>
      </c>
    </row>
    <row r="11074" spans="1:26" ht="24">
      <c r="A11074" s="275">
        <v>7</v>
      </c>
      <c r="B11074" s="8" t="s">
        <v>804</v>
      </c>
      <c r="C11074" s="9" t="s">
        <v>805</v>
      </c>
      <c r="D11074" s="1594">
        <v>1</v>
      </c>
      <c r="E11074" s="5"/>
      <c r="F11074" s="5">
        <v>50</v>
      </c>
      <c r="G11074" s="6">
        <f>+F11074</f>
      </c>
      <c r="H11074" s="5">
        <v>1</v>
      </c>
      <c r="I11074" s="183">
        <f t="shared" si="1197"/>
      </c>
      <c r="J11074">
        <f t="shared" si="1196"/>
      </c>
      <c r="W11074">
        <f t="shared" si="1186"/>
      </c>
      <c r="X11074">
        <f t="shared" si="1187"/>
      </c>
      <c r="Y11074">
        <f t="shared" si="1188"/>
      </c>
      <c r="Z11074">
        <f t="shared" si="1189"/>
      </c>
    </row>
    <row r="11075" spans="1:26" ht="24">
      <c r="A11075" s="275">
        <v>8</v>
      </c>
      <c r="B11075" s="8" t="s">
        <v>1265</v>
      </c>
      <c r="C11075" s="9" t="s">
        <v>1266</v>
      </c>
      <c r="D11075" s="1595"/>
      <c r="E11075" s="5"/>
      <c r="F11075" s="5">
        <v>50</v>
      </c>
      <c r="G11075" s="6">
        <f>+F11075</f>
      </c>
      <c r="H11075" s="5">
        <v>1</v>
      </c>
      <c r="I11075" s="183">
        <f t="shared" si="1197"/>
      </c>
      <c r="J11075">
        <f t="shared" si="1196"/>
      </c>
      <c r="W11075">
        <f t="shared" si="1186"/>
      </c>
      <c r="X11075">
        <f t="shared" si="1187"/>
      </c>
      <c r="Y11075">
        <f t="shared" si="1188"/>
      </c>
      <c r="Z11075">
        <f t="shared" si="1189"/>
      </c>
    </row>
    <row r="11076" spans="1:26">
      <c r="A11076" s="5"/>
      <c r="B11076" s="1563" t="s">
        <v>375</v>
      </c>
      <c r="C11076" s="1563"/>
      <c r="D11076" s="5"/>
      <c r="E11076" s="5"/>
      <c r="F11076" s="5"/>
      <c r="G11076" s="6"/>
      <c r="H11076" s="5"/>
      <c r="I11076" s="183"/>
      <c r="J11076">
        <f t="shared" si="1196"/>
      </c>
      <c r="W11076">
        <f t="shared" ref="W11076:W11139" si="1198">IF(LEFT($H11076&amp;"",5)="2019-",$H11076,W11075)</f>
      </c>
      <c r="X11076">
        <f t="shared" ref="X11076:X11139" si="1199">IF($W11076="",0,IF(COUNTIF($AB$2:$AB$80,$W11076)&gt;0,1,0))</f>
      </c>
      <c r="Y11076">
        <f t="shared" ref="Y11076:Y11139" si="1200">IF($C11076="","",UPPER(TRIM(IFERROR(LEFT($C11076&amp;"",FIND("/",$C11076&amp;"")-1),$C11076&amp;""))))</f>
      </c>
      <c r="Z11076">
        <f t="shared" ref="Z11076:Z11139" si="1201">IFERROR(IF(ISNUMBER($G11076),$G11076,0),0)</f>
      </c>
    </row>
    <row r="11077" spans="1:26">
      <c r="A11077" s="5">
        <v>9</v>
      </c>
      <c r="B11077" s="106" t="s">
        <v>376</v>
      </c>
      <c r="C11077" s="157" t="s">
        <v>377</v>
      </c>
      <c r="D11077" s="9">
        <v>2</v>
      </c>
      <c r="E11077" s="9">
        <v>25</v>
      </c>
      <c r="F11077" s="5">
        <f>+E11077*D11077</f>
      </c>
      <c r="G11077" s="6">
        <f>+E11077*D11077</f>
      </c>
      <c r="H11077" s="5">
        <v>1</v>
      </c>
      <c r="I11077" s="183">
        <f t="shared" si="1197"/>
      </c>
      <c r="J11077">
        <f t="shared" si="1196"/>
      </c>
      <c r="W11077">
        <f t="shared" si="1198"/>
      </c>
      <c r="X11077">
        <f t="shared" si="1199"/>
      </c>
      <c r="Y11077">
        <f t="shared" si="1200"/>
      </c>
      <c r="Z11077">
        <f t="shared" si="1201"/>
      </c>
    </row>
    <row r="11078" spans="1:26">
      <c r="A11078" s="5">
        <v>10</v>
      </c>
      <c r="B11078" s="106" t="s">
        <v>378</v>
      </c>
      <c r="C11078" s="15" t="s">
        <v>379</v>
      </c>
      <c r="D11078" s="9">
        <v>1</v>
      </c>
      <c r="E11078" s="9">
        <v>20</v>
      </c>
      <c r="F11078" s="5">
        <f>+E11078*D11078</f>
      </c>
      <c r="G11078" s="6">
        <f>+E11078*D11078</f>
      </c>
      <c r="H11078" s="5">
        <v>1</v>
      </c>
      <c r="I11078" s="183">
        <f t="shared" si="1197"/>
      </c>
      <c r="J11078">
        <f t="shared" si="1196"/>
      </c>
      <c r="W11078">
        <f t="shared" si="1198"/>
      </c>
      <c r="X11078">
        <f t="shared" si="1199"/>
      </c>
      <c r="Y11078">
        <f t="shared" si="1200"/>
      </c>
      <c r="Z11078">
        <f t="shared" si="1201"/>
      </c>
    </row>
    <row r="11079" spans="1:26">
      <c r="A11079" s="5"/>
      <c r="B11079" s="1563" t="s">
        <v>24</v>
      </c>
      <c r="C11079" s="1563"/>
      <c r="D11079" s="5"/>
      <c r="E11079" s="5"/>
      <c r="F11079" s="5"/>
      <c r="G11079" s="6"/>
      <c r="H11079" s="5"/>
      <c r="I11079" s="183"/>
      <c r="J11079">
        <f t="shared" si="1196"/>
      </c>
      <c r="W11079">
        <f t="shared" si="1198"/>
      </c>
      <c r="X11079">
        <f t="shared" si="1199"/>
      </c>
      <c r="Y11079">
        <f t="shared" si="1200"/>
      </c>
      <c r="Z11079">
        <f t="shared" si="1201"/>
      </c>
    </row>
    <row r="11080" spans="1:26">
      <c r="A11080" s="19">
        <v>11</v>
      </c>
      <c r="B11080" s="20" t="s">
        <v>994</v>
      </c>
      <c r="C11080" s="19" t="s">
        <v>993</v>
      </c>
      <c r="D11080" s="19">
        <v>1</v>
      </c>
      <c r="E11080" s="19">
        <v>6</v>
      </c>
      <c r="F11080" s="5">
        <f>+E11080*D11080</f>
      </c>
      <c r="G11080" s="6">
        <f>+E11080*D11080</f>
      </c>
      <c r="H11080" s="19">
        <v>1</v>
      </c>
      <c r="I11080" s="183">
        <f t="shared" si="1197"/>
      </c>
      <c r="J11080">
        <f t="shared" si="1196"/>
      </c>
      <c r="W11080">
        <f t="shared" si="1198"/>
      </c>
      <c r="X11080">
        <f t="shared" si="1199"/>
      </c>
      <c r="Y11080">
        <f t="shared" si="1200"/>
      </c>
      <c r="Z11080">
        <f t="shared" si="1201"/>
      </c>
    </row>
    <row r="11081" spans="1:26">
      <c r="A11081" s="19"/>
      <c r="B11081" s="1563" t="s">
        <v>17</v>
      </c>
      <c r="C11081" s="1563"/>
      <c r="D11081" s="19"/>
      <c r="E11081" s="19"/>
      <c r="F11081" s="5"/>
      <c r="G11081" s="6"/>
      <c r="H11081" s="5"/>
      <c r="I11081" s="183"/>
      <c r="J11081">
        <f t="shared" si="1196"/>
      </c>
      <c r="W11081">
        <f t="shared" si="1198"/>
      </c>
      <c r="X11081">
        <f t="shared" si="1199"/>
      </c>
      <c r="Y11081">
        <f t="shared" si="1200"/>
      </c>
      <c r="Z11081">
        <f t="shared" si="1201"/>
      </c>
    </row>
    <row r="11082" spans="1:26">
      <c r="A11082" s="5">
        <v>12</v>
      </c>
      <c r="B11082" s="8" t="s">
        <v>488</v>
      </c>
      <c r="C11082" s="5" t="s">
        <v>506</v>
      </c>
      <c r="D11082" s="19">
        <v>1</v>
      </c>
      <c r="E11082" s="19">
        <v>5</v>
      </c>
      <c r="F11082" s="5">
        <f>+E11082*D11082</f>
      </c>
      <c r="G11082" s="6">
        <f>+E11082*D11082</f>
      </c>
      <c r="H11082" s="5">
        <v>1</v>
      </c>
      <c r="I11082" s="183">
        <f t="shared" si="1197"/>
      </c>
      <c r="J11082">
        <f t="shared" si="1196"/>
      </c>
      <c r="W11082">
        <f t="shared" si="1198"/>
      </c>
      <c r="X11082">
        <f t="shared" si="1199"/>
      </c>
      <c r="Y11082">
        <f t="shared" si="1200"/>
      </c>
      <c r="Z11082">
        <f t="shared" si="1201"/>
      </c>
    </row>
    <row r="11083" spans="1:26">
      <c r="A11083" s="5">
        <v>13</v>
      </c>
      <c r="B11083" s="8" t="s">
        <v>908</v>
      </c>
      <c r="C11083" s="5" t="s">
        <v>907</v>
      </c>
      <c r="D11083" s="19">
        <v>1</v>
      </c>
      <c r="E11083" s="19">
        <v>5</v>
      </c>
      <c r="F11083" s="5">
        <f>+E11083*D11083</f>
      </c>
      <c r="G11083" s="6">
        <f>+E11083*D11083</f>
      </c>
      <c r="H11083" s="5">
        <v>1</v>
      </c>
      <c r="I11083" s="183">
        <f t="shared" si="1197"/>
      </c>
      <c r="J11083">
        <f t="shared" si="1196"/>
      </c>
      <c r="W11083">
        <f t="shared" si="1198"/>
      </c>
      <c r="X11083">
        <f t="shared" si="1199"/>
      </c>
      <c r="Y11083">
        <f t="shared" si="1200"/>
      </c>
      <c r="Z11083">
        <f t="shared" si="1201"/>
      </c>
    </row>
    <row r="11084" spans="1:26">
      <c r="A11084" s="19"/>
      <c r="B11084" s="1563" t="s">
        <v>300</v>
      </c>
      <c r="C11084" s="1563"/>
      <c r="D11084" s="19"/>
      <c r="E11084" s="19"/>
      <c r="F11084" s="5"/>
      <c r="G11084" s="6"/>
      <c r="H11084" s="5"/>
      <c r="I11084" s="183"/>
      <c r="J11084">
        <f t="shared" si="1196"/>
      </c>
      <c r="W11084">
        <f t="shared" si="1198"/>
      </c>
      <c r="X11084">
        <f t="shared" si="1199"/>
      </c>
      <c r="Y11084">
        <f t="shared" si="1200"/>
      </c>
      <c r="Z11084">
        <f t="shared" si="1201"/>
      </c>
    </row>
    <row r="11085" spans="1:26">
      <c r="A11085" s="5"/>
      <c r="B11085" s="17" t="s">
        <v>1136</v>
      </c>
      <c r="C11085" s="349" t="s">
        <v>1135</v>
      </c>
      <c r="D11085" s="88">
        <v>1</v>
      </c>
      <c r="E11085" s="88">
        <v>50</v>
      </c>
      <c r="F11085" s="5">
        <f>+E11085*D11085</f>
      </c>
      <c r="G11085" s="6">
        <f>+E11085*D11085</f>
      </c>
      <c r="H11085" s="5">
        <v>1</v>
      </c>
      <c r="I11085" s="183">
        <f t="shared" si="1197"/>
      </c>
      <c r="J11085">
        <f t="shared" si="1196"/>
      </c>
      <c r="W11085">
        <f t="shared" si="1198"/>
      </c>
      <c r="X11085">
        <f t="shared" si="1199"/>
      </c>
      <c r="Y11085">
        <f t="shared" si="1200"/>
      </c>
      <c r="Z11085">
        <f t="shared" si="1201"/>
      </c>
    </row>
    <row r="11086" spans="1:26">
      <c r="A11086" s="5"/>
      <c r="B11086" s="346" t="s">
        <v>1226</v>
      </c>
      <c r="C11086" s="8" t="s">
        <v>1227</v>
      </c>
      <c r="D11086" s="88">
        <v>5</v>
      </c>
      <c r="E11086" s="5">
        <v>20</v>
      </c>
      <c r="F11086" s="5">
        <f>+E11086*D11086</f>
      </c>
      <c r="G11086" s="6">
        <f>+E11086*D11086</f>
      </c>
      <c r="H11086" s="5">
        <v>1</v>
      </c>
      <c r="I11086" s="183">
        <f t="shared" si="1197"/>
      </c>
      <c r="J11086">
        <f t="shared" si="1196"/>
      </c>
      <c r="W11086">
        <f t="shared" si="1198"/>
      </c>
      <c r="X11086">
        <f t="shared" si="1199"/>
      </c>
      <c r="Y11086">
        <f t="shared" si="1200"/>
      </c>
      <c r="Z11086">
        <f t="shared" si="1201"/>
      </c>
    </row>
    <row r="11087" spans="1:26">
      <c r="A11087" s="19"/>
      <c r="B11087" s="20"/>
      <c r="C11087" s="19"/>
      <c r="D11087" s="19"/>
      <c r="E11087" s="19"/>
      <c r="F11087" s="5"/>
      <c r="G11087" s="6"/>
      <c r="H11087" s="5"/>
      <c r="I11087" s="183"/>
      <c r="W11087">
        <f t="shared" si="1198"/>
      </c>
      <c r="X11087">
        <f t="shared" si="1199"/>
      </c>
      <c r="Y11087">
        <f t="shared" si="1200"/>
      </c>
      <c r="Z11087">
        <f t="shared" si="1201"/>
      </c>
    </row>
    <row r="11088" spans="1:26">
      <c r="A11088" s="10"/>
      <c r="B11088" s="10"/>
      <c r="C11088" s="10"/>
      <c r="D11088" s="10"/>
      <c r="E11088" s="10"/>
      <c r="F11088" s="10"/>
      <c r="G11088" s="10"/>
      <c r="H11088" s="10"/>
      <c r="I11088" s="97"/>
      <c r="W11088">
        <f t="shared" si="1198"/>
      </c>
      <c r="X11088">
        <f t="shared" si="1199"/>
      </c>
      <c r="Y11088">
        <f t="shared" si="1200"/>
      </c>
      <c r="Z11088">
        <f t="shared" si="1201"/>
      </c>
    </row>
    <row r="11089" spans="1:26">
      <c r="A11089" s="10"/>
      <c r="B11089" s="80" t="s">
        <v>20</v>
      </c>
      <c r="C11089" s="10"/>
      <c r="D11089" s="10"/>
      <c r="E11089" s="10"/>
      <c r="F11089" s="10"/>
      <c r="G11089" s="10"/>
      <c r="H11089" s="10"/>
      <c r="I11089" s="97"/>
      <c r="W11089">
        <f t="shared" si="1198"/>
      </c>
      <c r="X11089">
        <f t="shared" si="1199"/>
      </c>
      <c r="Y11089">
        <f t="shared" si="1200"/>
      </c>
      <c r="Z11089">
        <f t="shared" si="1201"/>
      </c>
    </row>
    <row r="11090" spans="1:26">
      <c r="A11090" s="99"/>
      <c r="B11090" s="80"/>
      <c r="C11090" s="192" t="s">
        <v>21</v>
      </c>
      <c r="D11090" s="192">
        <f>SUM(D11064:D11089)</f>
      </c>
      <c r="E11090" s="99">
        <f>IF(H11090=I11090,"OK","NO")</f>
      </c>
      <c r="F11090" s="192">
        <f>SUM(F11064:F11089)</f>
      </c>
      <c r="G11090" s="192">
        <f>SUM(G11064:G11089)</f>
      </c>
      <c r="H11090" s="193">
        <f>SUMPRODUCT(H11064:H11089,G11064:G11089)</f>
      </c>
      <c r="I11090" s="194">
        <f>SUM(I11064:I11089)</f>
      </c>
      <c r="J11090">
        <f>SUM(J11064:J11089)</f>
      </c>
      <c r="W11090">
        <f t="shared" si="1198"/>
      </c>
      <c r="X11090">
        <f t="shared" si="1199"/>
      </c>
      <c r="Y11090">
        <f t="shared" si="1200"/>
      </c>
      <c r="Z11090">
        <f t="shared" si="1201"/>
      </c>
    </row>
    <row r="11091" spans="1:26">
      <c r="A11091" s="10"/>
      <c r="B11091" s="10"/>
      <c r="C11091" s="10"/>
      <c r="D11091" s="10"/>
      <c r="E11091" s="10"/>
      <c r="F11091" s="10"/>
      <c r="G11091" s="10"/>
      <c r="H11091" s="10"/>
      <c r="I11091" s="10"/>
      <c r="W11091">
        <f t="shared" si="1198"/>
      </c>
      <c r="X11091">
        <f t="shared" si="1199"/>
      </c>
      <c r="Y11091">
        <f t="shared" si="1200"/>
      </c>
      <c r="Z11091">
        <f t="shared" si="1201"/>
      </c>
    </row>
    <row r="11092" spans="1:26">
      <c r="A11092" s="12" t="s">
        <v>281</v>
      </c>
      <c r="B11092" s="12"/>
      <c r="C11092" s="12"/>
      <c r="D11092" s="13"/>
      <c r="E11092" s="14"/>
      <c r="F11092" s="14"/>
      <c r="G11092" s="14"/>
      <c r="H11092" s="2"/>
      <c r="I11092" s="12"/>
      <c r="W11092">
        <f t="shared" si="1198"/>
      </c>
      <c r="X11092">
        <f t="shared" si="1199"/>
      </c>
      <c r="Y11092">
        <f t="shared" si="1200"/>
      </c>
      <c r="Z11092">
        <f t="shared" si="1201"/>
      </c>
    </row>
    <row r="11093" spans="1:26">
      <c r="W11093">
        <f t="shared" si="1198"/>
      </c>
      <c r="X11093">
        <f t="shared" si="1199"/>
      </c>
      <c r="Y11093">
        <f t="shared" si="1200"/>
      </c>
      <c r="Z11093">
        <f t="shared" si="1201"/>
      </c>
    </row>
    <row r="11094" spans="1:26">
      <c r="W11094">
        <f t="shared" si="1198"/>
      </c>
      <c r="X11094">
        <f t="shared" si="1199"/>
      </c>
      <c r="Y11094">
        <f t="shared" si="1200"/>
      </c>
      <c r="Z11094">
        <f t="shared" si="1201"/>
      </c>
    </row>
    <row r="11095" spans="1:26">
      <c r="W11095">
        <f t="shared" si="1198"/>
      </c>
      <c r="X11095">
        <f t="shared" si="1199"/>
      </c>
      <c r="Y11095">
        <f t="shared" si="1200"/>
      </c>
      <c r="Z11095">
        <f t="shared" si="1201"/>
      </c>
    </row>
    <row r="11096" spans="1:26">
      <c r="W11096">
        <f t="shared" si="1198"/>
      </c>
      <c r="X11096">
        <f t="shared" si="1199"/>
      </c>
      <c r="Y11096">
        <f t="shared" si="1200"/>
      </c>
      <c r="Z11096">
        <f t="shared" si="1201"/>
      </c>
    </row>
    <row r="11097" spans="1:26">
      <c r="A11097" s="1562" t="s">
        <v>0</v>
      </c>
      <c r="B11097" s="1562"/>
      <c r="C11097" s="1562"/>
      <c r="D11097" s="1562"/>
      <c r="E11097" s="1562"/>
      <c r="F11097" s="1562"/>
      <c r="G11097" s="1562"/>
      <c r="H11097" s="1562"/>
      <c r="I11097" s="1562"/>
      <c r="W11097">
        <f t="shared" si="1198"/>
      </c>
      <c r="X11097">
        <f t="shared" si="1199"/>
      </c>
      <c r="Y11097">
        <f t="shared" si="1200"/>
      </c>
      <c r="Z11097">
        <f t="shared" si="1201"/>
      </c>
    </row>
    <row r="11098" spans="1:26">
      <c r="W11098">
        <f t="shared" si="1198"/>
      </c>
      <c r="X11098">
        <f t="shared" si="1199"/>
      </c>
      <c r="Y11098">
        <f t="shared" si="1200"/>
      </c>
      <c r="Z11098">
        <f t="shared" si="1201"/>
      </c>
    </row>
    <row r="11099" spans="1:26">
      <c r="A11099" s="1" t="s">
        <v>1</v>
      </c>
      <c r="B11099" s="1"/>
      <c r="G11099" s="489" t="s">
        <v>2</v>
      </c>
      <c r="H11099" s="3" t="s">
        <v>2196</v>
      </c>
      <c r="W11099">
        <f t="shared" si="1198"/>
      </c>
      <c r="X11099">
        <f t="shared" si="1199"/>
      </c>
      <c r="Y11099">
        <f t="shared" si="1200"/>
      </c>
      <c r="Z11099">
        <f t="shared" si="1201"/>
      </c>
    </row>
    <row r="11100" spans="1:26">
      <c r="A11100" s="1" t="inlineStr">
        <is>
          <t>Dealer-049</t>
        </is>
      </c>
      <c r="B11100" s="1"/>
      <c r="F11100" s="4"/>
      <c r="G11100" s="488" t="s">
        <v>1440</v>
      </c>
      <c r="H11100" s="582" t="s">
        <v>2205</v>
      </c>
      <c r="K11100" t="s">
        <v>2460</v>
      </c>
      <c r="W11100">
        <f t="shared" si="1198"/>
      </c>
      <c r="X11100">
        <f t="shared" si="1199"/>
      </c>
      <c r="Y11100">
        <f t="shared" si="1200"/>
      </c>
      <c r="Z11100">
        <f t="shared" si="1201"/>
      </c>
    </row>
    <row r="11101" spans="1:26">
      <c r="A11101" s="1" t="inlineStr">
        <is>
          <t>Address line (redacted)</t>
        </is>
      </c>
      <c r="B11101" s="1"/>
      <c r="H11101" s="22"/>
      <c r="W11101">
        <f t="shared" si="1198"/>
      </c>
      <c r="X11101">
        <f t="shared" si="1199"/>
      </c>
      <c r="Y11101">
        <f t="shared" si="1200"/>
      </c>
      <c r="Z11101">
        <f t="shared" si="1201"/>
      </c>
    </row>
    <row r="11102" spans="1:26">
      <c r="A11102" s="1" t="inlineStr">
        <is>
          <t>Address line (redacted)</t>
        </is>
      </c>
      <c r="B11102" s="1"/>
      <c r="D11102" s="85"/>
      <c r="E11102" s="85"/>
      <c r="F11102" s="85"/>
      <c r="G11102" s="85"/>
      <c r="H11102" s="85"/>
      <c r="W11102">
        <f t="shared" si="1198"/>
      </c>
      <c r="X11102">
        <f t="shared" si="1199"/>
      </c>
      <c r="Y11102">
        <f t="shared" si="1200"/>
      </c>
      <c r="Z11102">
        <f t="shared" si="1201"/>
      </c>
    </row>
    <row r="11103" spans="1:26">
      <c r="A11103" s="268" t="s">
        <v>598</v>
      </c>
      <c r="B11103" s="243" t="inlineStr">
        <is>
          <t>GSTIN-MASKED</t>
        </is>
      </c>
      <c r="D11103" s="85"/>
      <c r="E11103" s="85"/>
      <c r="F11103" s="85"/>
      <c r="G11103" s="85"/>
      <c r="H11103" s="85"/>
      <c r="W11103">
        <f t="shared" si="1198"/>
      </c>
      <c r="X11103">
        <f t="shared" si="1199"/>
      </c>
      <c r="Y11103">
        <f t="shared" si="1200"/>
      </c>
      <c r="Z11103">
        <f t="shared" si="1201"/>
      </c>
    </row>
    <row r="11104" spans="1:26">
      <c r="A11104" s="49"/>
      <c r="B11104" s="87"/>
      <c r="W11104">
        <f t="shared" si="1198"/>
      </c>
      <c r="X11104">
        <f t="shared" si="1199"/>
      </c>
      <c r="Y11104">
        <f t="shared" si="1200"/>
      </c>
      <c r="Z11104">
        <f t="shared" si="1201"/>
      </c>
    </row>
    <row r="11105" spans="1:26">
      <c r="A11105" s="1" t="s">
        <v>5</v>
      </c>
      <c r="W11105">
        <f t="shared" si="1198"/>
      </c>
      <c r="X11105">
        <f t="shared" si="1199"/>
      </c>
      <c r="Y11105">
        <f t="shared" si="1200"/>
      </c>
      <c r="Z11105">
        <f t="shared" si="1201"/>
      </c>
    </row>
    <row r="11106" spans="1:26">
      <c r="A11106" s="1" t="s">
        <v>6</v>
      </c>
      <c r="W11106">
        <f t="shared" si="1198"/>
      </c>
      <c r="X11106">
        <f t="shared" si="1199"/>
      </c>
      <c r="Y11106">
        <f t="shared" si="1200"/>
      </c>
      <c r="Z11106">
        <f t="shared" si="1201"/>
      </c>
    </row>
    <row r="11107" spans="1:26">
      <c r="A11107" s="1" t="s">
        <v>7</v>
      </c>
      <c r="W11107">
        <f t="shared" si="1198"/>
      </c>
      <c r="X11107">
        <f t="shared" si="1199"/>
      </c>
      <c r="Y11107">
        <f t="shared" si="1200"/>
      </c>
      <c r="Z11107">
        <f t="shared" si="1201"/>
      </c>
    </row>
    <row r="11108" spans="1:26" ht="24">
      <c r="A11108" s="88" t="s">
        <v>8</v>
      </c>
      <c r="B11108" s="89" t="s">
        <v>9</v>
      </c>
      <c r="C11108" s="89" t="s">
        <v>10</v>
      </c>
      <c r="D11108" s="34" t="s">
        <v>11</v>
      </c>
      <c r="E11108" s="34" t="s">
        <v>12</v>
      </c>
      <c r="F11108" s="34" t="s">
        <v>13</v>
      </c>
      <c r="G11108" s="34" t="s">
        <v>14</v>
      </c>
      <c r="H11108" s="88" t="s">
        <v>15</v>
      </c>
      <c r="I11108" s="90" t="s">
        <v>16</v>
      </c>
      <c r="W11108">
        <f t="shared" si="1198"/>
      </c>
      <c r="X11108">
        <f t="shared" si="1199"/>
      </c>
      <c r="Y11108">
        <f t="shared" si="1200"/>
      </c>
      <c r="Z11108">
        <f t="shared" si="1201"/>
      </c>
    </row>
    <row r="11109" spans="1:26">
      <c r="A11109" s="5"/>
      <c r="B11109" s="1564" t="s">
        <v>17</v>
      </c>
      <c r="C11109" s="1565"/>
      <c r="D11109" s="50"/>
      <c r="E11109" s="50"/>
      <c r="F11109" s="21"/>
      <c r="G11109" s="6"/>
      <c r="H11109" s="5"/>
      <c r="I11109" s="183"/>
      <c r="W11109">
        <f t="shared" si="1198"/>
      </c>
      <c r="X11109">
        <f t="shared" si="1199"/>
      </c>
      <c r="Y11109">
        <f t="shared" si="1200"/>
      </c>
      <c r="Z11109">
        <f t="shared" si="1201"/>
      </c>
    </row>
    <row r="11110" spans="1:26">
      <c r="A11110" s="5">
        <v>1</v>
      </c>
      <c r="B11110" s="8" t="s">
        <v>1387</v>
      </c>
      <c r="C11110" s="5" t="s">
        <v>446</v>
      </c>
      <c r="D11110" s="5">
        <v>4</v>
      </c>
      <c r="E11110" s="5">
        <v>5</v>
      </c>
      <c r="F11110" s="16">
        <f>+E11110*D11110</f>
      </c>
      <c r="G11110" s="6">
        <f>+E11110*D11110</f>
      </c>
      <c r="H11110" s="5">
        <v>1</v>
      </c>
      <c r="I11110" s="183">
        <f>+H11110*G11110</f>
      </c>
      <c r="W11110">
        <f t="shared" si="1198"/>
      </c>
      <c r="X11110">
        <f t="shared" si="1199"/>
      </c>
      <c r="Y11110">
        <f t="shared" si="1200"/>
      </c>
      <c r="Z11110">
        <f t="shared" si="1201"/>
      </c>
    </row>
    <row r="11111" spans="1:26">
      <c r="A11111" s="5">
        <v>2</v>
      </c>
      <c r="B11111" s="491" t="s">
        <v>2154</v>
      </c>
      <c r="C11111" s="107" t="s">
        <v>1063</v>
      </c>
      <c r="D11111" s="5">
        <v>4</v>
      </c>
      <c r="E11111" s="5">
        <v>1</v>
      </c>
      <c r="F11111" s="16">
        <v>4</v>
      </c>
      <c r="G11111" s="6">
        <f>+F11111</f>
      </c>
      <c r="H11111" s="312" t="s">
        <v>780</v>
      </c>
      <c r="I11111" s="183"/>
      <c r="W11111">
        <f t="shared" si="1198"/>
      </c>
      <c r="X11111">
        <f t="shared" si="1199"/>
      </c>
      <c r="Y11111">
        <f t="shared" si="1200"/>
      </c>
      <c r="Z11111">
        <f t="shared" si="1201"/>
      </c>
    </row>
    <row r="11112" spans="1:26">
      <c r="A11112" s="5"/>
      <c r="B11112" s="1564" t="s">
        <v>18</v>
      </c>
      <c r="C11112" s="1565"/>
      <c r="D11112" s="5"/>
      <c r="E11112" s="19"/>
      <c r="F11112" s="21"/>
      <c r="G11112" s="6"/>
      <c r="H11112" s="5"/>
      <c r="I11112" s="183"/>
      <c r="W11112">
        <f t="shared" si="1198"/>
      </c>
      <c r="X11112">
        <f t="shared" si="1199"/>
      </c>
      <c r="Y11112">
        <f t="shared" si="1200"/>
      </c>
      <c r="Z11112">
        <f t="shared" si="1201"/>
      </c>
    </row>
    <row r="11113" spans="1:26">
      <c r="A11113" s="5">
        <v>3</v>
      </c>
      <c r="B11113" s="128" t="s">
        <v>937</v>
      </c>
      <c r="C11113" s="101" t="s">
        <v>936</v>
      </c>
      <c r="D11113" s="5">
        <v>2</v>
      </c>
      <c r="E11113" s="5">
        <v>4</v>
      </c>
      <c r="F11113" s="16">
        <f t="shared" ref="F11113:F11118" si="1202">+E11113*D11113</f>
      </c>
      <c r="G11113" s="6">
        <f t="shared" ref="G11113:G11118" si="1203">+E11113*D11113</f>
      </c>
      <c r="H11113" s="9">
        <v>1</v>
      </c>
      <c r="I11113" s="183">
        <f t="shared" ref="I11113:I11118" si="1204">+H11113*G11113</f>
      </c>
      <c r="W11113">
        <f t="shared" si="1198"/>
      </c>
      <c r="X11113">
        <f t="shared" si="1199"/>
      </c>
      <c r="Y11113">
        <f t="shared" si="1200"/>
      </c>
      <c r="Z11113">
        <f t="shared" si="1201"/>
      </c>
    </row>
    <row r="11114" spans="1:26">
      <c r="A11114" s="5">
        <v>4</v>
      </c>
      <c r="B11114" s="8" t="s">
        <v>1275</v>
      </c>
      <c r="C11114" s="9" t="s">
        <v>1276</v>
      </c>
      <c r="D11114" s="5">
        <v>1</v>
      </c>
      <c r="E11114" s="16">
        <v>4</v>
      </c>
      <c r="F11114" s="16">
        <f t="shared" si="1202"/>
      </c>
      <c r="G11114" s="6">
        <f t="shared" si="1203"/>
      </c>
      <c r="H11114" s="5">
        <v>1</v>
      </c>
      <c r="I11114" s="183">
        <f t="shared" si="1204"/>
      </c>
      <c r="W11114">
        <f t="shared" si="1198"/>
      </c>
      <c r="X11114">
        <f t="shared" si="1199"/>
      </c>
      <c r="Y11114">
        <f t="shared" si="1200"/>
      </c>
      <c r="Z11114">
        <f t="shared" si="1201"/>
      </c>
    </row>
    <row r="11115" spans="1:26">
      <c r="A11115" s="5">
        <v>5</v>
      </c>
      <c r="B11115" s="95" t="s">
        <v>828</v>
      </c>
      <c r="C11115" s="101" t="s">
        <v>827</v>
      </c>
      <c r="D11115" s="5">
        <v>2</v>
      </c>
      <c r="E11115" s="5">
        <v>4</v>
      </c>
      <c r="F11115" s="16">
        <f t="shared" si="1202"/>
      </c>
      <c r="G11115" s="6">
        <f t="shared" si="1203"/>
      </c>
      <c r="H11115" s="16">
        <v>1</v>
      </c>
      <c r="I11115" s="183">
        <f t="shared" si="1204"/>
      </c>
      <c r="W11115">
        <f t="shared" si="1198"/>
      </c>
      <c r="X11115">
        <f t="shared" si="1199"/>
      </c>
      <c r="Y11115">
        <f t="shared" si="1200"/>
      </c>
      <c r="Z11115">
        <f t="shared" si="1201"/>
      </c>
    </row>
    <row r="11116" spans="1:26">
      <c r="A11116" s="5">
        <v>6</v>
      </c>
      <c r="B11116" s="8" t="s">
        <v>421</v>
      </c>
      <c r="C11116" s="9" t="s">
        <v>422</v>
      </c>
      <c r="D11116" s="5">
        <v>1</v>
      </c>
      <c r="E11116" s="5">
        <v>4</v>
      </c>
      <c r="F11116" s="16">
        <f t="shared" si="1202"/>
      </c>
      <c r="G11116" s="6">
        <f t="shared" si="1203"/>
      </c>
      <c r="H11116" s="5">
        <v>1</v>
      </c>
      <c r="I11116" s="183">
        <f t="shared" si="1204"/>
      </c>
      <c r="W11116">
        <f t="shared" si="1198"/>
      </c>
      <c r="X11116">
        <f t="shared" si="1199"/>
      </c>
      <c r="Y11116">
        <f t="shared" si="1200"/>
      </c>
      <c r="Z11116">
        <f t="shared" si="1201"/>
      </c>
    </row>
    <row r="11117" spans="1:26">
      <c r="A11117" s="5">
        <v>7</v>
      </c>
      <c r="B11117" s="95" t="s">
        <v>956</v>
      </c>
      <c r="C11117" s="9" t="s">
        <v>955</v>
      </c>
      <c r="D11117" s="5">
        <v>1</v>
      </c>
      <c r="E11117" s="5">
        <v>4</v>
      </c>
      <c r="F11117" s="16">
        <f t="shared" si="1202"/>
      </c>
      <c r="G11117" s="6">
        <f t="shared" si="1203"/>
      </c>
      <c r="H11117" s="5">
        <v>1</v>
      </c>
      <c r="I11117" s="183">
        <f t="shared" si="1204"/>
      </c>
      <c r="W11117">
        <f t="shared" si="1198"/>
      </c>
      <c r="X11117">
        <f t="shared" si="1199"/>
      </c>
      <c r="Y11117">
        <f t="shared" si="1200"/>
      </c>
      <c r="Z11117">
        <f t="shared" si="1201"/>
      </c>
    </row>
    <row r="11118" spans="1:26">
      <c r="A11118" s="5">
        <v>8</v>
      </c>
      <c r="B11118" s="95" t="s">
        <v>291</v>
      </c>
      <c r="C11118" s="101" t="s">
        <v>290</v>
      </c>
      <c r="D11118" s="5">
        <v>1</v>
      </c>
      <c r="E11118" s="5">
        <v>4</v>
      </c>
      <c r="F11118" s="16">
        <f t="shared" si="1202"/>
      </c>
      <c r="G11118" s="6">
        <f t="shared" si="1203"/>
      </c>
      <c r="H11118" s="16">
        <v>1</v>
      </c>
      <c r="I11118" s="183">
        <f t="shared" si="1204"/>
      </c>
      <c r="W11118">
        <f t="shared" si="1198"/>
      </c>
      <c r="X11118">
        <f t="shared" si="1199"/>
      </c>
      <c r="Y11118">
        <f t="shared" si="1200"/>
      </c>
      <c r="Z11118">
        <f t="shared" si="1201"/>
      </c>
    </row>
    <row r="11119" spans="1:26">
      <c r="A11119" s="5"/>
      <c r="B11119" s="95"/>
      <c r="C11119" s="101"/>
      <c r="D11119" s="5"/>
      <c r="E11119" s="5"/>
      <c r="F11119" s="16"/>
      <c r="G11119" s="6"/>
      <c r="H11119" s="16"/>
      <c r="I11119" s="183"/>
      <c r="W11119">
        <f t="shared" si="1198"/>
      </c>
      <c r="X11119">
        <f t="shared" si="1199"/>
      </c>
      <c r="Y11119">
        <f t="shared" si="1200"/>
      </c>
      <c r="Z11119">
        <f t="shared" si="1201"/>
      </c>
    </row>
    <row r="11120" spans="1:26">
      <c r="A11120" s="5"/>
      <c r="B11120" s="95"/>
      <c r="C11120" s="101"/>
      <c r="D11120" s="5"/>
      <c r="E11120" s="5"/>
      <c r="F11120" s="16"/>
      <c r="G11120" s="6"/>
      <c r="H11120" s="16"/>
      <c r="I11120" s="183"/>
      <c r="W11120">
        <f t="shared" si="1198"/>
      </c>
      <c r="X11120">
        <f t="shared" si="1199"/>
      </c>
      <c r="Y11120">
        <f t="shared" si="1200"/>
      </c>
      <c r="Z11120">
        <f t="shared" si="1201"/>
      </c>
    </row>
    <row r="11121" spans="1:26">
      <c r="A11121" s="5"/>
      <c r="B11121" s="95"/>
      <c r="C11121" s="101"/>
      <c r="D11121" s="5"/>
      <c r="E11121" s="5"/>
      <c r="F11121" s="16"/>
      <c r="G11121" s="6"/>
      <c r="H11121" s="16"/>
      <c r="I11121" s="183"/>
      <c r="W11121">
        <f t="shared" si="1198"/>
      </c>
      <c r="X11121">
        <f t="shared" si="1199"/>
      </c>
      <c r="Y11121">
        <f t="shared" si="1200"/>
      </c>
      <c r="Z11121">
        <f t="shared" si="1201"/>
      </c>
    </row>
    <row r="11122" spans="1:26">
      <c r="A11122" s="5"/>
      <c r="B11122" s="95"/>
      <c r="C11122" s="101"/>
      <c r="D11122" s="5"/>
      <c r="E11122" s="5"/>
      <c r="F11122" s="16"/>
      <c r="G11122" s="6"/>
      <c r="H11122" s="16"/>
      <c r="I11122" s="183"/>
      <c r="W11122">
        <f t="shared" si="1198"/>
      </c>
      <c r="X11122">
        <f t="shared" si="1199"/>
      </c>
      <c r="Y11122">
        <f t="shared" si="1200"/>
      </c>
      <c r="Z11122">
        <f t="shared" si="1201"/>
      </c>
    </row>
    <row r="11123" spans="1:26">
      <c r="A11123" s="5"/>
      <c r="B11123" s="95"/>
      <c r="C11123" s="101"/>
      <c r="D11123" s="19"/>
      <c r="E11123" s="5"/>
      <c r="F11123" s="5"/>
      <c r="G11123" s="6"/>
      <c r="H11123" s="16"/>
      <c r="I11123" s="183"/>
      <c r="W11123">
        <f t="shared" si="1198"/>
      </c>
      <c r="X11123">
        <f t="shared" si="1199"/>
      </c>
      <c r="Y11123">
        <f t="shared" si="1200"/>
      </c>
      <c r="Z11123">
        <f t="shared" si="1201"/>
      </c>
    </row>
    <row r="11124" spans="1:26">
      <c r="A11124" s="5"/>
      <c r="B11124" s="95"/>
      <c r="C11124" s="101"/>
      <c r="D11124" s="19"/>
      <c r="E11124" s="5"/>
      <c r="F11124" s="5"/>
      <c r="G11124" s="6"/>
      <c r="H11124" s="16"/>
      <c r="I11124" s="183"/>
      <c r="W11124">
        <f t="shared" si="1198"/>
      </c>
      <c r="X11124">
        <f t="shared" si="1199"/>
      </c>
      <c r="Y11124">
        <f t="shared" si="1200"/>
      </c>
      <c r="Z11124">
        <f t="shared" si="1201"/>
      </c>
    </row>
    <row r="11125" spans="1:26">
      <c r="A11125" s="5"/>
      <c r="B11125" s="95"/>
      <c r="C11125" s="101"/>
      <c r="D11125" s="19"/>
      <c r="E11125" s="5"/>
      <c r="F11125" s="5"/>
      <c r="G11125" s="6"/>
      <c r="H11125" s="16"/>
      <c r="I11125" s="183"/>
      <c r="W11125">
        <f t="shared" si="1198"/>
      </c>
      <c r="X11125">
        <f t="shared" si="1199"/>
      </c>
      <c r="Y11125">
        <f t="shared" si="1200"/>
      </c>
      <c r="Z11125">
        <f t="shared" si="1201"/>
      </c>
    </row>
    <row r="11126" spans="1:26">
      <c r="A11126" s="5"/>
      <c r="B11126" s="95"/>
      <c r="C11126" s="101"/>
      <c r="D11126" s="19"/>
      <c r="E11126" s="5"/>
      <c r="F11126" s="5"/>
      <c r="G11126" s="6"/>
      <c r="H11126" s="16"/>
      <c r="I11126" s="183"/>
      <c r="W11126">
        <f t="shared" si="1198"/>
      </c>
      <c r="X11126">
        <f t="shared" si="1199"/>
      </c>
      <c r="Y11126">
        <f t="shared" si="1200"/>
      </c>
      <c r="Z11126">
        <f t="shared" si="1201"/>
      </c>
    </row>
    <row r="11127" spans="1:26">
      <c r="A11127" s="5"/>
      <c r="B11127" s="95"/>
      <c r="C11127" s="101"/>
      <c r="D11127" s="5"/>
      <c r="E11127" s="5"/>
      <c r="F11127" s="5"/>
      <c r="G11127" s="6"/>
      <c r="H11127" s="16"/>
      <c r="I11127" s="183"/>
      <c r="W11127">
        <f t="shared" si="1198"/>
      </c>
      <c r="X11127">
        <f t="shared" si="1199"/>
      </c>
      <c r="Y11127">
        <f t="shared" si="1200"/>
      </c>
      <c r="Z11127">
        <f t="shared" si="1201"/>
      </c>
    </row>
    <row r="11128" spans="1:26">
      <c r="A11128" s="5"/>
      <c r="B11128" s="95"/>
      <c r="C11128" s="101"/>
      <c r="D11128" s="5"/>
      <c r="E11128" s="5"/>
      <c r="F11128" s="5"/>
      <c r="G11128" s="6"/>
      <c r="H11128" s="16"/>
      <c r="I11128" s="183"/>
      <c r="W11128">
        <f t="shared" si="1198"/>
      </c>
      <c r="X11128">
        <f t="shared" si="1199"/>
      </c>
      <c r="Y11128">
        <f t="shared" si="1200"/>
      </c>
      <c r="Z11128">
        <f t="shared" si="1201"/>
      </c>
    </row>
    <row r="11129" spans="1:26">
      <c r="A11129" s="10"/>
      <c r="B11129" s="10"/>
      <c r="C11129" s="10"/>
      <c r="D11129" s="10"/>
      <c r="E11129" s="10"/>
      <c r="F11129" s="10"/>
      <c r="G11129" s="10"/>
      <c r="H11129" s="10"/>
      <c r="I11129" s="97"/>
      <c r="W11129">
        <f t="shared" si="1198"/>
      </c>
      <c r="X11129">
        <f t="shared" si="1199"/>
      </c>
      <c r="Y11129">
        <f t="shared" si="1200"/>
      </c>
      <c r="Z11129">
        <f t="shared" si="1201"/>
      </c>
    </row>
    <row r="11130" spans="1:26" ht="15.75" thickBot="1">
      <c r="A11130" s="10"/>
      <c r="B11130" s="80" t="s">
        <v>20</v>
      </c>
      <c r="C11130" s="35"/>
      <c r="D11130" s="35"/>
      <c r="E11130" s="35"/>
      <c r="F11130" s="35"/>
      <c r="G11130" s="35"/>
      <c r="H11130" s="35"/>
      <c r="I11130" s="98"/>
      <c r="W11130">
        <f t="shared" si="1198"/>
      </c>
      <c r="X11130">
        <f t="shared" si="1199"/>
      </c>
      <c r="Y11130">
        <f t="shared" si="1200"/>
      </c>
      <c r="Z11130">
        <f t="shared" si="1201"/>
      </c>
    </row>
    <row r="11131" spans="1:26" ht="15.75" thickBot="1">
      <c r="A11131" s="99"/>
      <c r="B11131" s="81"/>
      <c r="C11131" s="39" t="s">
        <v>21</v>
      </c>
      <c r="D11131" s="40">
        <f>SUM(D11109:D11130)</f>
      </c>
      <c r="E11131" s="41">
        <f>IF(H11131=I11131,"OK","NO")</f>
      </c>
      <c r="F11131" s="40">
        <f>SUM(F11109:F11130)</f>
      </c>
      <c r="G11131" s="40">
        <f>SUM(G11109:G11130)</f>
      </c>
      <c r="H11131" s="42">
        <f>SUMPRODUCT(H11109:H11130,G11109:G11130)</f>
      </c>
      <c r="I11131" s="100">
        <f>SUM(I11106:I11130)</f>
      </c>
      <c r="W11131">
        <f t="shared" si="1198"/>
      </c>
      <c r="X11131">
        <f t="shared" si="1199"/>
      </c>
      <c r="Y11131">
        <f t="shared" si="1200"/>
      </c>
      <c r="Z11131">
        <f t="shared" si="1201"/>
      </c>
    </row>
    <row r="11132" spans="1:26">
      <c r="A11132" s="10"/>
      <c r="B11132" s="10"/>
      <c r="C11132" s="91"/>
      <c r="D11132" s="91"/>
      <c r="E11132" s="91"/>
      <c r="F11132" s="91"/>
      <c r="G11132" s="91"/>
      <c r="H11132" s="91"/>
      <c r="I11132" s="91"/>
      <c r="W11132">
        <f t="shared" si="1198"/>
      </c>
      <c r="X11132">
        <f t="shared" si="1199"/>
      </c>
      <c r="Y11132">
        <f t="shared" si="1200"/>
      </c>
      <c r="Z11132">
        <f t="shared" si="1201"/>
      </c>
    </row>
    <row r="11133" spans="1:26">
      <c r="A11133" s="12" t="s">
        <v>281</v>
      </c>
      <c r="B11133" s="12"/>
      <c r="C11133" s="12"/>
      <c r="D11133" s="13"/>
      <c r="E11133" s="14"/>
      <c r="F11133" s="14"/>
      <c r="G11133" s="14"/>
      <c r="H11133" s="2"/>
      <c r="I11133" s="12"/>
      <c r="W11133">
        <f t="shared" si="1198"/>
      </c>
      <c r="X11133">
        <f t="shared" si="1199"/>
      </c>
      <c r="Y11133">
        <f t="shared" si="1200"/>
      </c>
      <c r="Z11133">
        <f t="shared" si="1201"/>
      </c>
    </row>
    <row r="11134" spans="1:26">
      <c r="W11134">
        <f t="shared" si="1198"/>
      </c>
      <c r="X11134">
        <f t="shared" si="1199"/>
      </c>
      <c r="Y11134">
        <f t="shared" si="1200"/>
      </c>
      <c r="Z11134">
        <f t="shared" si="1201"/>
      </c>
    </row>
    <row r="11135" spans="1:26">
      <c r="W11135">
        <f t="shared" si="1198"/>
      </c>
      <c r="X11135">
        <f t="shared" si="1199"/>
      </c>
      <c r="Y11135">
        <f t="shared" si="1200"/>
      </c>
      <c r="Z11135">
        <f t="shared" si="1201"/>
      </c>
    </row>
    <row r="11136" spans="1:26">
      <c r="W11136">
        <f t="shared" si="1198"/>
      </c>
      <c r="X11136">
        <f t="shared" si="1199"/>
      </c>
      <c r="Y11136">
        <f t="shared" si="1200"/>
      </c>
      <c r="Z11136">
        <f t="shared" si="1201"/>
      </c>
    </row>
    <row r="11137" spans="1:26">
      <c r="W11137">
        <f t="shared" si="1198"/>
      </c>
      <c r="X11137">
        <f t="shared" si="1199"/>
      </c>
      <c r="Y11137">
        <f t="shared" si="1200"/>
      </c>
      <c r="Z11137">
        <f t="shared" si="1201"/>
      </c>
    </row>
    <row r="11138" spans="1:26">
      <c r="W11138">
        <f t="shared" si="1198"/>
      </c>
      <c r="X11138">
        <f t="shared" si="1199"/>
      </c>
      <c r="Y11138">
        <f t="shared" si="1200"/>
      </c>
      <c r="Z11138">
        <f t="shared" si="1201"/>
      </c>
    </row>
    <row r="11139" spans="1:26">
      <c r="A11139" s="1562" t="s">
        <v>0</v>
      </c>
      <c r="B11139" s="1562"/>
      <c r="C11139" s="1562"/>
      <c r="D11139" s="1562"/>
      <c r="E11139" s="1562"/>
      <c r="F11139" s="1562"/>
      <c r="G11139" s="1562"/>
      <c r="H11139" s="1562"/>
      <c r="I11139" s="1562"/>
      <c r="J11139" s="25"/>
      <c r="W11139">
        <f t="shared" si="1198"/>
      </c>
      <c r="X11139">
        <f t="shared" si="1199"/>
      </c>
      <c r="Y11139">
        <f t="shared" si="1200"/>
      </c>
      <c r="Z11139">
        <f t="shared" si="1201"/>
      </c>
    </row>
    <row r="11140" spans="1:26">
      <c r="J11140" s="25"/>
      <c r="W11140">
        <f t="shared" ref="W11140:W11203" si="1205">IF(LEFT($H11140&amp;"",5)="2019-",$H11140,W11139)</f>
      </c>
      <c r="X11140">
        <f t="shared" ref="X11140:X11203" si="1206">IF($W11140="",0,IF(COUNTIF($AB$2:$AB$80,$W11140)&gt;0,1,0))</f>
      </c>
      <c r="Y11140">
        <f t="shared" ref="Y11140:Y11203" si="1207">IF($C11140="","",UPPER(TRIM(IFERROR(LEFT($C11140&amp;"",FIND("/",$C11140&amp;"")-1),$C11140&amp;""))))</f>
      </c>
      <c r="Z11140">
        <f t="shared" ref="Z11140:Z11203" si="1208">IFERROR(IF(ISNUMBER($G11140),$G11140,0),0)</f>
      </c>
    </row>
    <row r="11141" spans="1:26">
      <c r="A11141" s="1" t="s">
        <v>1</v>
      </c>
      <c r="B11141" s="1"/>
      <c r="G11141" s="489" t="s">
        <v>2</v>
      </c>
      <c r="H11141" s="3" t="s">
        <v>2196</v>
      </c>
      <c r="J11141" s="25"/>
      <c r="W11141">
        <f t="shared" si="1205"/>
      </c>
      <c r="X11141">
        <f t="shared" si="1206"/>
      </c>
      <c r="Y11141">
        <f t="shared" si="1207"/>
      </c>
      <c r="Z11141">
        <f t="shared" si="1208"/>
      </c>
    </row>
    <row r="11142" spans="1:26">
      <c r="A11142" s="1" t="inlineStr">
        <is>
          <t>Dealer-066</t>
        </is>
      </c>
      <c r="B11142" s="1"/>
      <c r="F11142" s="4"/>
      <c r="G11142" s="488" t="s">
        <v>1440</v>
      </c>
      <c r="H11142" s="1" t="s">
        <v>2206</v>
      </c>
      <c r="J11142" s="25"/>
      <c r="W11142">
        <f t="shared" si="1205"/>
      </c>
      <c r="X11142">
        <f t="shared" si="1206"/>
      </c>
      <c r="Y11142">
        <f t="shared" si="1207"/>
      </c>
      <c r="Z11142">
        <f t="shared" si="1208"/>
      </c>
    </row>
    <row r="11143" spans="1:26">
      <c r="A11143" s="1" t="inlineStr">
        <is>
          <t>Address line (redacted)</t>
        </is>
      </c>
      <c r="B11143" s="1"/>
      <c r="C11143" s="51"/>
      <c r="J11143" s="25"/>
      <c r="W11143">
        <f t="shared" si="1205"/>
      </c>
      <c r="X11143">
        <f t="shared" si="1206"/>
      </c>
      <c r="Y11143">
        <f t="shared" si="1207"/>
      </c>
      <c r="Z11143">
        <f t="shared" si="1208"/>
      </c>
    </row>
    <row r="11144" spans="1:26">
      <c r="A11144" s="1" t="inlineStr">
        <is>
          <t>Address line (redacted)</t>
        </is>
      </c>
      <c r="B11144" s="1"/>
      <c r="C11144" s="51"/>
      <c r="D11144" s="85"/>
      <c r="E11144" s="85"/>
      <c r="F11144" s="85"/>
      <c r="G11144" s="85"/>
      <c r="H11144" s="85"/>
      <c r="J11144" s="25"/>
      <c r="W11144">
        <f t="shared" si="1205"/>
      </c>
      <c r="X11144">
        <f t="shared" si="1206"/>
      </c>
      <c r="Y11144">
        <f t="shared" si="1207"/>
      </c>
      <c r="Z11144">
        <f t="shared" si="1208"/>
      </c>
    </row>
    <row r="11145" spans="1:26">
      <c r="A11145" s="1" t="inlineStr">
        <is>
          <t>Address line (redacted)</t>
        </is>
      </c>
      <c r="B11145" s="1582"/>
      <c r="C11145" s="1582"/>
      <c r="D11145" s="85"/>
      <c r="E11145" s="85"/>
      <c r="F11145" s="85"/>
      <c r="G11145" s="85"/>
      <c r="H11145" s="85"/>
      <c r="J11145" s="25"/>
      <c r="W11145">
        <f t="shared" si="1205"/>
      </c>
      <c r="X11145">
        <f t="shared" si="1206"/>
      </c>
      <c r="Y11145">
        <f t="shared" si="1207"/>
      </c>
      <c r="Z11145">
        <f t="shared" si="1208"/>
      </c>
    </row>
    <row r="11146" spans="1:26">
      <c r="A11146" s="1" t="s">
        <v>477</v>
      </c>
      <c r="B11146" s="248" t="inlineStr">
        <is>
          <t>GSTIN-MASKED</t>
        </is>
      </c>
      <c r="C11146" s="56"/>
      <c r="D11146" s="85"/>
      <c r="E11146" s="85"/>
      <c r="F11146" s="85"/>
      <c r="G11146" s="85"/>
      <c r="H11146" s="85"/>
      <c r="J11146" s="25"/>
      <c r="W11146">
        <f t="shared" si="1205"/>
      </c>
      <c r="X11146">
        <f t="shared" si="1206"/>
      </c>
      <c r="Y11146">
        <f t="shared" si="1207"/>
      </c>
      <c r="Z11146">
        <f t="shared" si="1208"/>
      </c>
    </row>
    <row r="11147" spans="1:26">
      <c r="A11147" s="1"/>
      <c r="B11147" s="49"/>
      <c r="D11147" s="85"/>
      <c r="E11147" s="85"/>
      <c r="F11147" s="85"/>
      <c r="G11147" s="85"/>
      <c r="H11147" s="85"/>
      <c r="J11147" s="25"/>
      <c r="W11147">
        <f t="shared" si="1205"/>
      </c>
      <c r="X11147">
        <f t="shared" si="1206"/>
      </c>
      <c r="Y11147">
        <f t="shared" si="1207"/>
      </c>
      <c r="Z11147">
        <f t="shared" si="1208"/>
      </c>
    </row>
    <row r="11148" spans="1:26">
      <c r="A11148" s="49" t="s">
        <v>479</v>
      </c>
      <c r="B11148" s="248"/>
      <c r="C11148" s="56"/>
      <c r="D11148" s="1"/>
      <c r="E11148" s="1"/>
      <c r="F11148" s="1"/>
      <c r="G11148" s="1"/>
      <c r="H11148" s="1"/>
      <c r="I11148" s="1"/>
      <c r="J11148" s="25"/>
      <c r="W11148">
        <f t="shared" si="1205"/>
      </c>
      <c r="X11148">
        <f t="shared" si="1206"/>
      </c>
      <c r="Y11148">
        <f t="shared" si="1207"/>
      </c>
      <c r="Z11148">
        <f t="shared" si="1208"/>
      </c>
    </row>
    <row r="11149" spans="1:26">
      <c r="A11149" s="1" t="inlineStr">
        <is>
          <t>Dealer-080</t>
        </is>
      </c>
      <c r="B11149" s="248"/>
      <c r="C11149" s="56"/>
      <c r="D11149" s="22" t="inlineStr">
        <is>
          <t>ATTN: Contact-021</t>
        </is>
      </c>
      <c r="E11149" s="1"/>
      <c r="F11149" s="1"/>
      <c r="G11149" s="1"/>
      <c r="H11149" s="1"/>
      <c r="I11149" s="1"/>
      <c r="J11149" s="25"/>
      <c r="W11149">
        <f t="shared" si="1205"/>
      </c>
      <c r="X11149">
        <f t="shared" si="1206"/>
      </c>
      <c r="Y11149">
        <f t="shared" si="1207"/>
      </c>
      <c r="Z11149">
        <f t="shared" si="1208"/>
      </c>
    </row>
    <row r="11150" spans="1:26">
      <c r="A11150" s="1" t="inlineStr">
        <is>
          <t>Dealer-087</t>
        </is>
      </c>
      <c r="B11150" s="248"/>
      <c r="C11150" s="56"/>
      <c r="D11150" s="1"/>
      <c r="E11150" s="1"/>
      <c r="F11150" s="1"/>
      <c r="G11150" s="1"/>
      <c r="H11150" s="1"/>
      <c r="I11150" s="1"/>
      <c r="J11150" s="25"/>
      <c r="W11150">
        <f t="shared" si="1205"/>
      </c>
      <c r="X11150">
        <f t="shared" si="1206"/>
      </c>
      <c r="Y11150">
        <f t="shared" si="1207"/>
      </c>
      <c r="Z11150">
        <f t="shared" si="1208"/>
      </c>
    </row>
    <row r="11151" spans="1:26">
      <c r="A11151" s="249" t="inlineStr">
        <is>
          <t>Address line (redacted)</t>
        </is>
      </c>
      <c r="B11151" s="248"/>
      <c r="C11151" s="56"/>
      <c r="D11151" s="1"/>
      <c r="E11151" s="1"/>
      <c r="F11151" s="1"/>
      <c r="G11151" s="1"/>
      <c r="H11151" s="1"/>
      <c r="I11151" s="1"/>
      <c r="J11151" s="25"/>
      <c r="W11151">
        <f t="shared" si="1205"/>
      </c>
      <c r="X11151">
        <f t="shared" si="1206"/>
      </c>
      <c r="Y11151">
        <f t="shared" si="1207"/>
      </c>
      <c r="Z11151">
        <f t="shared" si="1208"/>
      </c>
    </row>
    <row r="11152" spans="1:26">
      <c r="A11152" s="1608" t="inlineStr">
        <is>
          <t>Address line (redacted)</t>
        </is>
      </c>
      <c r="B11152" s="1608"/>
      <c r="C11152" s="1608"/>
      <c r="D11152" s="1608"/>
      <c r="E11152" s="1608"/>
      <c r="F11152" s="1608"/>
      <c r="G11152" s="1608"/>
      <c r="H11152" s="1608"/>
      <c r="I11152" s="1608"/>
      <c r="J11152" s="25"/>
      <c r="W11152">
        <f t="shared" si="1205"/>
      </c>
      <c r="X11152">
        <f t="shared" si="1206"/>
      </c>
      <c r="Y11152">
        <f t="shared" si="1207"/>
      </c>
      <c r="Z11152">
        <f t="shared" si="1208"/>
      </c>
    </row>
    <row r="11153" spans="1:26">
      <c r="A11153" s="1647" t="inlineStr">
        <is>
          <t>Address line (redacted)</t>
        </is>
      </c>
      <c r="B11153" s="1647"/>
      <c r="C11153" s="1647"/>
      <c r="D11153" s="1647"/>
      <c r="E11153" s="1647"/>
      <c r="F11153" s="1647"/>
      <c r="G11153" s="1647"/>
      <c r="H11153" s="1647"/>
      <c r="I11153" s="1647"/>
      <c r="J11153" s="25"/>
      <c r="W11153">
        <f t="shared" si="1205"/>
      </c>
      <c r="X11153">
        <f t="shared" si="1206"/>
      </c>
      <c r="Y11153">
        <f t="shared" si="1207"/>
      </c>
      <c r="Z11153">
        <f t="shared" si="1208"/>
      </c>
    </row>
    <row r="11154" spans="1:26">
      <c r="A11154" s="1608" t="inlineStr">
        <is>
          <t>Address line (redacted)</t>
        </is>
      </c>
      <c r="B11154" s="1608"/>
      <c r="C11154" s="1608"/>
      <c r="D11154" s="1608"/>
      <c r="E11154" s="1608"/>
      <c r="F11154" s="1608"/>
      <c r="G11154" s="1608"/>
      <c r="H11154" s="1608"/>
      <c r="I11154" s="1608"/>
      <c r="J11154" s="25"/>
      <c r="W11154">
        <f t="shared" si="1205"/>
      </c>
      <c r="X11154">
        <f t="shared" si="1206"/>
      </c>
      <c r="Y11154">
        <f t="shared" si="1207"/>
      </c>
      <c r="Z11154">
        <f t="shared" si="1208"/>
      </c>
    </row>
    <row r="11155" spans="1:26">
      <c r="A11155" s="1"/>
      <c r="B11155" s="55"/>
      <c r="J11155" s="25"/>
      <c r="W11155">
        <f t="shared" si="1205"/>
      </c>
      <c r="X11155">
        <f t="shared" si="1206"/>
      </c>
      <c r="Y11155">
        <f t="shared" si="1207"/>
      </c>
      <c r="Z11155">
        <f t="shared" si="1208"/>
      </c>
    </row>
    <row r="11156" spans="1:26">
      <c r="A11156" s="1" t="s">
        <v>5</v>
      </c>
      <c r="J11156" s="25"/>
      <c r="W11156">
        <f t="shared" si="1205"/>
      </c>
      <c r="X11156">
        <f t="shared" si="1206"/>
      </c>
      <c r="Y11156">
        <f t="shared" si="1207"/>
      </c>
      <c r="Z11156">
        <f t="shared" si="1208"/>
      </c>
    </row>
    <row r="11157" spans="1:26">
      <c r="A11157" s="1" t="s">
        <v>6</v>
      </c>
      <c r="J11157" s="25"/>
      <c r="W11157">
        <f t="shared" si="1205"/>
      </c>
      <c r="X11157">
        <f t="shared" si="1206"/>
      </c>
      <c r="Y11157">
        <f t="shared" si="1207"/>
      </c>
      <c r="Z11157">
        <f t="shared" si="1208"/>
      </c>
    </row>
    <row r="11158" spans="1:26" ht="15.75" thickBot="1">
      <c r="A11158" s="1" t="s">
        <v>7</v>
      </c>
      <c r="J11158" s="25"/>
      <c r="W11158">
        <f t="shared" si="1205"/>
      </c>
      <c r="X11158">
        <f t="shared" si="1206"/>
      </c>
      <c r="Y11158">
        <f t="shared" si="1207"/>
      </c>
      <c r="Z11158">
        <f t="shared" si="1208"/>
      </c>
    </row>
    <row r="11159" spans="1:26" ht="24">
      <c r="A11159" s="26" t="s">
        <v>8</v>
      </c>
      <c r="B11159" s="27" t="s">
        <v>9</v>
      </c>
      <c r="C11159" s="27" t="s">
        <v>10</v>
      </c>
      <c r="D11159" s="28" t="s">
        <v>11</v>
      </c>
      <c r="E11159" s="28" t="s">
        <v>12</v>
      </c>
      <c r="F11159" s="28" t="s">
        <v>13</v>
      </c>
      <c r="G11159" s="28" t="s">
        <v>14</v>
      </c>
      <c r="H11159" s="29" t="s">
        <v>15</v>
      </c>
      <c r="I11159" s="30" t="s">
        <v>16</v>
      </c>
      <c r="J11159" s="25"/>
      <c r="W11159">
        <f t="shared" si="1205"/>
      </c>
      <c r="X11159">
        <f t="shared" si="1206"/>
      </c>
      <c r="Y11159">
        <f t="shared" si="1207"/>
      </c>
      <c r="Z11159">
        <f t="shared" si="1208"/>
      </c>
    </row>
    <row r="11160" spans="1:26">
      <c r="A11160" s="57"/>
      <c r="B11160" s="1564" t="s">
        <v>550</v>
      </c>
      <c r="C11160" s="1565"/>
      <c r="D11160" s="9"/>
      <c r="E11160" s="5"/>
      <c r="F11160" s="5"/>
      <c r="G11160" s="5"/>
      <c r="H11160" s="16"/>
      <c r="I11160" s="102"/>
      <c r="J11160" s="25"/>
      <c r="W11160">
        <f t="shared" si="1205"/>
      </c>
      <c r="X11160">
        <f t="shared" si="1206"/>
      </c>
      <c r="Y11160">
        <f t="shared" si="1207"/>
      </c>
      <c r="Z11160">
        <f t="shared" si="1208"/>
      </c>
    </row>
    <row r="11161" spans="1:26" ht="22.5">
      <c r="A11161" s="19">
        <v>1</v>
      </c>
      <c r="B11161" s="106" t="s">
        <v>555</v>
      </c>
      <c r="C11161" s="480" t="s">
        <v>556</v>
      </c>
      <c r="D11161" s="426"/>
      <c r="E11161" s="5"/>
      <c r="F11161" s="5">
        <v>5</v>
      </c>
      <c r="G11161" s="581">
        <f>+F11161</f>
      </c>
      <c r="H11161" s="19">
        <v>1</v>
      </c>
      <c r="I11161" s="102">
        <f>+H11161*G11161</f>
      </c>
      <c r="J11161" s="25">
        <v>18</v>
      </c>
      <c r="K11161" s="118">
        <f>+H11161-J11161</f>
      </c>
      <c r="L11161">
        <f>+K11161*G11161</f>
      </c>
      <c r="W11161">
        <f t="shared" si="1205"/>
      </c>
      <c r="X11161">
        <f t="shared" si="1206"/>
      </c>
      <c r="Y11161">
        <f t="shared" si="1207"/>
      </c>
      <c r="Z11161">
        <f t="shared" si="1208"/>
      </c>
    </row>
    <row r="11162" spans="1:26">
      <c r="A11162" s="5"/>
      <c r="B11162" s="1564" t="s">
        <v>604</v>
      </c>
      <c r="C11162" s="1565"/>
      <c r="D11162" s="5"/>
      <c r="E11162" s="5"/>
      <c r="F11162" s="5"/>
      <c r="G11162" s="9"/>
      <c r="H11162" s="5"/>
      <c r="I11162" s="102"/>
      <c r="J11162" s="25"/>
      <c r="K11162" s="118"/>
      <c r="W11162">
        <f t="shared" si="1205"/>
      </c>
      <c r="X11162">
        <f t="shared" si="1206"/>
      </c>
      <c r="Y11162">
        <f t="shared" si="1207"/>
      </c>
      <c r="Z11162">
        <f t="shared" si="1208"/>
      </c>
    </row>
    <row r="11163" spans="1:26" ht="22.5">
      <c r="A11163" s="5">
        <v>2</v>
      </c>
      <c r="B11163" s="106" t="s">
        <v>555</v>
      </c>
      <c r="C11163" s="595" t="s">
        <v>728</v>
      </c>
      <c r="D11163" s="119">
        <v>1</v>
      </c>
      <c r="E11163" s="5"/>
      <c r="F11163" s="5">
        <v>5</v>
      </c>
      <c r="G11163" s="581">
        <f>+F11163</f>
      </c>
      <c r="H11163" s="9">
        <v>1</v>
      </c>
      <c r="I11163" s="102">
        <f t="shared" ref="I11163:I11168" si="1209">+H11163*G11163</f>
      </c>
      <c r="J11163" s="25">
        <v>112</v>
      </c>
      <c r="K11163" s="118">
        <f t="shared" ref="K11163:K11168" si="1210">+H11163-J11163</f>
      </c>
      <c r="L11163">
        <f t="shared" ref="L11163:L11168" si="1211">+K11163*G11163</f>
      </c>
      <c r="W11163">
        <f t="shared" si="1205"/>
      </c>
      <c r="X11163">
        <f t="shared" si="1206"/>
      </c>
      <c r="Y11163">
        <f t="shared" si="1207"/>
      </c>
      <c r="Z11163">
        <f t="shared" si="1208"/>
      </c>
    </row>
    <row r="11164" spans="1:26">
      <c r="A11164" s="5"/>
      <c r="B11164" s="20"/>
      <c r="C11164" s="595"/>
      <c r="D11164" s="5"/>
      <c r="E11164" s="5"/>
      <c r="F11164" s="5"/>
      <c r="G11164" s="9"/>
      <c r="H11164" s="9"/>
      <c r="I11164" s="102"/>
      <c r="J11164" s="25"/>
      <c r="K11164" s="118"/>
      <c r="W11164">
        <f t="shared" si="1205"/>
      </c>
      <c r="X11164">
        <f t="shared" si="1206"/>
      </c>
      <c r="Y11164">
        <f t="shared" si="1207"/>
      </c>
      <c r="Z11164">
        <f t="shared" si="1208"/>
      </c>
    </row>
    <row r="11165" spans="1:26">
      <c r="A11165" s="5">
        <v>4</v>
      </c>
      <c r="B11165" s="106" t="s">
        <v>628</v>
      </c>
      <c r="C11165" s="375" t="s">
        <v>629</v>
      </c>
      <c r="D11165" s="440"/>
      <c r="E11165" s="5"/>
      <c r="F11165" s="5">
        <v>5</v>
      </c>
      <c r="G11165" s="581">
        <f>+F11165</f>
      </c>
      <c r="H11165" s="9">
        <v>1</v>
      </c>
      <c r="I11165" s="102">
        <f t="shared" si="1209"/>
      </c>
      <c r="J11165" s="25">
        <v>112</v>
      </c>
      <c r="K11165" s="118">
        <f t="shared" si="1210"/>
      </c>
      <c r="L11165">
        <f t="shared" si="1211"/>
      </c>
      <c r="W11165">
        <f t="shared" si="1205"/>
      </c>
      <c r="X11165">
        <f t="shared" si="1206"/>
      </c>
      <c r="Y11165">
        <f t="shared" si="1207"/>
      </c>
      <c r="Z11165">
        <f t="shared" si="1208"/>
      </c>
    </row>
    <row r="11166" spans="1:26" ht="27.75" customHeight="1">
      <c r="A11166" s="5">
        <v>5</v>
      </c>
      <c r="B11166" s="106" t="s">
        <v>978</v>
      </c>
      <c r="C11166" s="375" t="s">
        <v>977</v>
      </c>
      <c r="D11166" s="5">
        <v>1</v>
      </c>
      <c r="E11166" s="5">
        <v>10</v>
      </c>
      <c r="F11166" s="53">
        <f>+E11166*D11166</f>
      </c>
      <c r="G11166" s="611">
        <f>+E11166*D11166</f>
      </c>
      <c r="H11166" s="9">
        <v>1</v>
      </c>
      <c r="I11166" s="102">
        <f t="shared" si="1209"/>
      </c>
      <c r="J11166" s="25">
        <v>112</v>
      </c>
      <c r="K11166" s="118">
        <f t="shared" si="1210"/>
      </c>
      <c r="L11166">
        <f t="shared" si="1211"/>
      </c>
      <c r="W11166">
        <f t="shared" si="1205"/>
      </c>
      <c r="X11166">
        <f t="shared" si="1206"/>
      </c>
      <c r="Y11166">
        <f t="shared" si="1207"/>
      </c>
      <c r="Z11166">
        <f t="shared" si="1208"/>
      </c>
    </row>
    <row r="11167" spans="1:26" ht="23.25" customHeight="1">
      <c r="A11167" s="5">
        <v>6</v>
      </c>
      <c r="B11167" s="106" t="s">
        <v>561</v>
      </c>
      <c r="C11167" s="513" t="s">
        <v>1005</v>
      </c>
      <c r="D11167" s="426"/>
      <c r="E11167" s="119"/>
      <c r="F11167" s="5">
        <v>5</v>
      </c>
      <c r="G11167" s="581">
        <f>+F11167</f>
      </c>
      <c r="H11167" s="9">
        <v>1</v>
      </c>
      <c r="I11167" s="102">
        <f t="shared" si="1209"/>
      </c>
      <c r="J11167" s="25">
        <v>112</v>
      </c>
      <c r="K11167" s="118">
        <f t="shared" si="1210"/>
      </c>
      <c r="L11167">
        <f t="shared" si="1211"/>
      </c>
      <c r="W11167">
        <f t="shared" si="1205"/>
      </c>
      <c r="X11167">
        <f t="shared" si="1206"/>
      </c>
      <c r="Y11167">
        <f t="shared" si="1207"/>
      </c>
      <c r="Z11167">
        <f t="shared" si="1208"/>
      </c>
    </row>
    <row r="11168" spans="1:26" ht="33.75">
      <c r="A11168" s="5">
        <v>7</v>
      </c>
      <c r="B11168" s="106" t="s">
        <v>630</v>
      </c>
      <c r="C11168" s="348" t="s">
        <v>631</v>
      </c>
      <c r="D11168" s="440">
        <v>1</v>
      </c>
      <c r="E11168" s="5"/>
      <c r="F11168" s="5">
        <v>5</v>
      </c>
      <c r="G11168" s="581">
        <f>+F11168</f>
      </c>
      <c r="H11168" s="9">
        <v>1</v>
      </c>
      <c r="I11168" s="102">
        <f t="shared" si="1209"/>
      </c>
      <c r="J11168" s="25">
        <v>112</v>
      </c>
      <c r="K11168" s="118">
        <f t="shared" si="1210"/>
      </c>
      <c r="L11168">
        <f t="shared" si="1211"/>
      </c>
      <c r="W11168">
        <f t="shared" si="1205"/>
      </c>
      <c r="X11168">
        <f t="shared" si="1206"/>
      </c>
      <c r="Y11168">
        <f t="shared" si="1207"/>
      </c>
      <c r="Z11168">
        <f t="shared" si="1208"/>
      </c>
    </row>
    <row r="11169" spans="1:26">
      <c r="A11169" s="107"/>
      <c r="B11169" s="1564" t="s">
        <v>375</v>
      </c>
      <c r="C11169" s="1565"/>
      <c r="D11169" s="53"/>
      <c r="E11169" s="53"/>
      <c r="F11169" s="53"/>
      <c r="G11169" s="350"/>
      <c r="H11169" s="53"/>
      <c r="I11169" s="525"/>
      <c r="J11169" s="25"/>
      <c r="K11169" s="118"/>
      <c r="W11169">
        <f t="shared" si="1205"/>
      </c>
      <c r="X11169">
        <f t="shared" si="1206"/>
      </c>
      <c r="Y11169">
        <f t="shared" si="1207"/>
      </c>
      <c r="Z11169">
        <f t="shared" si="1208"/>
      </c>
    </row>
    <row r="11170" spans="1:26">
      <c r="A11170" s="5">
        <v>10</v>
      </c>
      <c r="B11170" s="106" t="s">
        <v>948</v>
      </c>
      <c r="C11170" s="157" t="s">
        <v>947</v>
      </c>
      <c r="D11170" s="9">
        <v>2</v>
      </c>
      <c r="E11170" s="9">
        <v>25</v>
      </c>
      <c r="F11170" s="53">
        <f>+E11170*D11170</f>
      </c>
      <c r="G11170" s="611">
        <f>+E11170*D11170</f>
      </c>
      <c r="H11170" s="5">
        <v>1</v>
      </c>
      <c r="I11170" s="102">
        <f t="shared" ref="I11170:I11214" si="1212">+H11170*G11170</f>
      </c>
      <c r="J11170" s="25">
        <f>75*18%</f>
      </c>
      <c r="K11170" s="118">
        <f t="shared" ref="K11170:K11214" si="1213">+H11170-J11170</f>
      </c>
      <c r="L11170">
        <f t="shared" ref="L11170:L11214" si="1214">+K11170*G11170</f>
      </c>
      <c r="W11170">
        <f t="shared" si="1205"/>
      </c>
      <c r="X11170">
        <f t="shared" si="1206"/>
      </c>
      <c r="Y11170">
        <f t="shared" si="1207"/>
      </c>
      <c r="Z11170">
        <f t="shared" si="1208"/>
      </c>
    </row>
    <row r="11171" spans="1:26">
      <c r="A11171" s="107"/>
      <c r="B11171" s="1564" t="s">
        <v>1645</v>
      </c>
      <c r="C11171" s="1565"/>
      <c r="D11171" s="53"/>
      <c r="E11171" s="53"/>
      <c r="F11171" s="53"/>
      <c r="G11171" s="350"/>
      <c r="H11171" s="53"/>
      <c r="I11171" s="102"/>
      <c r="J11171" s="25"/>
      <c r="K11171" s="118"/>
      <c r="W11171">
        <f t="shared" si="1205"/>
      </c>
      <c r="X11171">
        <f t="shared" si="1206"/>
      </c>
      <c r="Y11171">
        <f t="shared" si="1207"/>
      </c>
      <c r="Z11171">
        <f t="shared" si="1208"/>
      </c>
    </row>
    <row r="11172" spans="1:26" ht="33.75">
      <c r="A11172" s="5">
        <v>11</v>
      </c>
      <c r="B11172" s="17" t="s">
        <v>768</v>
      </c>
      <c r="C11172" s="88" t="s">
        <v>769</v>
      </c>
      <c r="D11172" s="610"/>
      <c r="E11172" s="207" t="s">
        <v>913</v>
      </c>
      <c r="F11172" s="53">
        <v>500</v>
      </c>
      <c r="G11172" s="611">
        <f>+F11172</f>
      </c>
      <c r="H11172" s="5">
        <v>1</v>
      </c>
      <c r="I11172" s="102">
        <f t="shared" si="1212"/>
      </c>
      <c r="J11172" s="25">
        <v>0.1</v>
      </c>
      <c r="K11172" s="118">
        <f t="shared" si="1213"/>
      </c>
      <c r="L11172">
        <f t="shared" si="1214"/>
      </c>
      <c r="W11172">
        <f t="shared" si="1205"/>
      </c>
      <c r="X11172">
        <f t="shared" si="1206"/>
      </c>
      <c r="Y11172">
        <f t="shared" si="1207"/>
      </c>
      <c r="Z11172">
        <f t="shared" si="1208"/>
      </c>
    </row>
    <row r="11173" spans="1:26">
      <c r="A11173" s="107"/>
      <c r="B11173" s="1564" t="s">
        <v>369</v>
      </c>
      <c r="C11173" s="1565"/>
      <c r="D11173" s="53"/>
      <c r="E11173" s="53"/>
      <c r="F11173" s="53"/>
      <c r="G11173" s="350"/>
      <c r="H11173" s="53"/>
      <c r="I11173" s="102"/>
      <c r="J11173" s="25"/>
      <c r="K11173" s="118"/>
      <c r="W11173">
        <f t="shared" si="1205"/>
      </c>
      <c r="X11173">
        <f t="shared" si="1206"/>
      </c>
      <c r="Y11173">
        <f t="shared" si="1207"/>
      </c>
      <c r="Z11173">
        <f t="shared" si="1208"/>
      </c>
    </row>
    <row r="11174" spans="1:26">
      <c r="A11174" s="5">
        <v>12</v>
      </c>
      <c r="B11174" s="20" t="s">
        <v>2208</v>
      </c>
      <c r="C11174" s="5" t="s">
        <v>1211</v>
      </c>
      <c r="D11174" s="426"/>
      <c r="E11174" s="5"/>
      <c r="F11174" s="5">
        <v>25</v>
      </c>
      <c r="G11174" s="365">
        <f>+F11174</f>
      </c>
      <c r="H11174" s="7">
        <v>1</v>
      </c>
      <c r="I11174" s="102">
        <f t="shared" si="1212"/>
      </c>
      <c r="J11174" s="25">
        <v>3.6</v>
      </c>
      <c r="K11174" s="118">
        <f t="shared" si="1213"/>
      </c>
      <c r="L11174">
        <f t="shared" si="1214"/>
      </c>
      <c r="W11174">
        <f t="shared" si="1205"/>
      </c>
      <c r="X11174">
        <f t="shared" si="1206"/>
      </c>
      <c r="Y11174">
        <f t="shared" si="1207"/>
      </c>
      <c r="Z11174">
        <f t="shared" si="1208"/>
      </c>
    </row>
    <row r="11175" spans="1:26">
      <c r="A11175" s="5"/>
      <c r="B11175" s="531"/>
      <c r="C11175" s="9"/>
      <c r="D11175" s="5"/>
      <c r="E11175" s="5"/>
      <c r="F11175" s="5"/>
      <c r="G11175" s="5"/>
      <c r="H11175" s="7"/>
      <c r="I11175" s="102"/>
      <c r="J11175" s="25"/>
      <c r="K11175" s="118"/>
      <c r="W11175">
        <f t="shared" si="1205"/>
      </c>
      <c r="X11175">
        <f t="shared" si="1206"/>
      </c>
      <c r="Y11175">
        <f t="shared" si="1207"/>
      </c>
      <c r="Z11175">
        <f t="shared" si="1208"/>
      </c>
    </row>
    <row r="11176" spans="1:26">
      <c r="A11176" s="5"/>
      <c r="B11176" s="20"/>
      <c r="C11176" s="5"/>
      <c r="D11176" s="5"/>
      <c r="E11176" s="5"/>
      <c r="F11176" s="5"/>
      <c r="G11176" s="5"/>
      <c r="H11176" s="7"/>
      <c r="I11176" s="102"/>
      <c r="J11176" s="25"/>
      <c r="K11176" s="118"/>
      <c r="W11176">
        <f t="shared" si="1205"/>
      </c>
      <c r="X11176">
        <f t="shared" si="1206"/>
      </c>
      <c r="Y11176">
        <f t="shared" si="1207"/>
      </c>
      <c r="Z11176">
        <f t="shared" si="1208"/>
      </c>
    </row>
    <row r="11177" spans="1:26" ht="24">
      <c r="A11177" s="5">
        <v>15</v>
      </c>
      <c r="B11177" s="20" t="s">
        <v>374</v>
      </c>
      <c r="C11177" s="9" t="s">
        <v>370</v>
      </c>
      <c r="D11177" s="426"/>
      <c r="E11177" s="5"/>
      <c r="F11177" s="5">
        <v>25</v>
      </c>
      <c r="G11177" s="365">
        <f>+F11177</f>
      </c>
      <c r="H11177" s="7">
        <v>1</v>
      </c>
      <c r="I11177" s="102">
        <f t="shared" si="1212"/>
      </c>
      <c r="J11177" s="25">
        <v>3.6</v>
      </c>
      <c r="K11177" s="118">
        <f t="shared" si="1213"/>
      </c>
      <c r="L11177">
        <f t="shared" si="1214"/>
      </c>
      <c r="W11177">
        <f t="shared" si="1205"/>
      </c>
      <c r="X11177">
        <f t="shared" si="1206"/>
      </c>
      <c r="Y11177">
        <f t="shared" si="1207"/>
      </c>
      <c r="Z11177">
        <f t="shared" si="1208"/>
      </c>
    </row>
    <row r="11178" spans="1:26">
      <c r="A11178" s="107"/>
      <c r="B11178" s="1564" t="s">
        <v>2214</v>
      </c>
      <c r="C11178" s="1565"/>
      <c r="D11178" s="53"/>
      <c r="E11178" s="53"/>
      <c r="F11178" s="53"/>
      <c r="G11178" s="350"/>
      <c r="H11178" s="53"/>
      <c r="I11178" s="102"/>
      <c r="J11178" s="25"/>
      <c r="K11178" s="118"/>
      <c r="W11178">
        <f t="shared" si="1205"/>
      </c>
      <c r="X11178">
        <f t="shared" si="1206"/>
      </c>
      <c r="Y11178">
        <f t="shared" si="1207"/>
      </c>
      <c r="Z11178">
        <f t="shared" si="1208"/>
      </c>
    </row>
    <row r="11179" spans="1:26">
      <c r="A11179" s="19">
        <v>16</v>
      </c>
      <c r="B11179" s="244" t="s">
        <v>1758</v>
      </c>
      <c r="C11179" s="19" t="s">
        <v>1759</v>
      </c>
      <c r="D11179" s="1687">
        <v>1</v>
      </c>
      <c r="E11179" s="19"/>
      <c r="F11179" s="5">
        <v>25</v>
      </c>
      <c r="G11179" s="365">
        <f>+F11179</f>
      </c>
      <c r="H11179" s="347">
        <v>1</v>
      </c>
      <c r="I11179" s="102">
        <f t="shared" si="1212"/>
      </c>
      <c r="J11179" s="25">
        <v>3.6</v>
      </c>
      <c r="K11179" s="118">
        <f t="shared" si="1213"/>
      </c>
      <c r="L11179">
        <f t="shared" si="1214"/>
      </c>
      <c r="W11179">
        <f t="shared" si="1205"/>
      </c>
      <c r="X11179">
        <f t="shared" si="1206"/>
      </c>
      <c r="Y11179">
        <f t="shared" si="1207"/>
      </c>
      <c r="Z11179">
        <f t="shared" si="1208"/>
      </c>
    </row>
    <row r="11180" spans="1:26">
      <c r="A11180" s="19"/>
      <c r="B11180" s="244"/>
      <c r="C11180" s="19"/>
      <c r="D11180" s="1688"/>
      <c r="E11180" s="19"/>
      <c r="F11180" s="5"/>
      <c r="G11180" s="5"/>
      <c r="H11180" s="347"/>
      <c r="I11180" s="102"/>
      <c r="J11180" s="25"/>
      <c r="K11180" s="118"/>
      <c r="W11180">
        <f t="shared" si="1205"/>
      </c>
      <c r="X11180">
        <f t="shared" si="1206"/>
      </c>
      <c r="Y11180">
        <f t="shared" si="1207"/>
      </c>
      <c r="Z11180">
        <f t="shared" si="1208"/>
      </c>
    </row>
    <row r="11181" spans="1:26">
      <c r="A11181" s="5">
        <v>18</v>
      </c>
      <c r="B11181" s="17" t="s">
        <v>863</v>
      </c>
      <c r="C11181" s="5" t="s">
        <v>864</v>
      </c>
      <c r="D11181" s="1689"/>
      <c r="E11181" s="308"/>
      <c r="F11181" s="5">
        <v>10</v>
      </c>
      <c r="G11181" s="365">
        <f>+F11181</f>
      </c>
      <c r="H11181" s="7">
        <v>1</v>
      </c>
      <c r="I11181" s="102">
        <f t="shared" si="1212"/>
      </c>
      <c r="J11181" s="25">
        <v>3.6</v>
      </c>
      <c r="K11181" s="118">
        <f t="shared" si="1213"/>
      </c>
      <c r="L11181">
        <f t="shared" si="1214"/>
      </c>
      <c r="W11181">
        <f t="shared" si="1205"/>
      </c>
      <c r="X11181">
        <f t="shared" si="1206"/>
      </c>
      <c r="Y11181">
        <f t="shared" si="1207"/>
      </c>
      <c r="Z11181">
        <f t="shared" si="1208"/>
      </c>
    </row>
    <row r="11182" spans="1:26">
      <c r="A11182" s="107"/>
      <c r="B11182" s="1564" t="s">
        <v>766</v>
      </c>
      <c r="C11182" s="1565"/>
      <c r="D11182" s="53"/>
      <c r="E11182" s="53"/>
      <c r="F11182" s="53"/>
      <c r="G11182" s="350"/>
      <c r="H11182" s="53"/>
      <c r="I11182" s="102"/>
      <c r="J11182" s="25"/>
      <c r="K11182" s="118"/>
      <c r="W11182">
        <f t="shared" si="1205"/>
      </c>
      <c r="X11182">
        <f t="shared" si="1206"/>
      </c>
      <c r="Y11182">
        <f t="shared" si="1207"/>
      </c>
      <c r="Z11182">
        <f t="shared" si="1208"/>
      </c>
    </row>
    <row r="11183" spans="1:26">
      <c r="A11183" s="275">
        <v>19</v>
      </c>
      <c r="B11183" s="8" t="s">
        <v>586</v>
      </c>
      <c r="C11183" s="5" t="s">
        <v>1116</v>
      </c>
      <c r="D11183" s="5">
        <v>1</v>
      </c>
      <c r="E11183" s="5">
        <v>50</v>
      </c>
      <c r="F11183" s="53">
        <f>+E11183*D11183</f>
      </c>
      <c r="G11183" s="611">
        <f>+E11183*D11183</f>
      </c>
      <c r="H11183" s="5">
        <v>1</v>
      </c>
      <c r="I11183" s="102">
        <f t="shared" si="1212"/>
      </c>
      <c r="J11183" s="25">
        <v>3.6</v>
      </c>
      <c r="K11183" s="118">
        <f t="shared" si="1213"/>
      </c>
      <c r="L11183">
        <f t="shared" si="1214"/>
      </c>
      <c r="W11183">
        <f t="shared" si="1205"/>
      </c>
      <c r="X11183">
        <f t="shared" si="1206"/>
      </c>
      <c r="Y11183">
        <f t="shared" si="1207"/>
      </c>
      <c r="Z11183">
        <f t="shared" si="1208"/>
      </c>
    </row>
    <row r="11184" spans="1:26">
      <c r="A11184" s="107"/>
      <c r="B11184" s="1564" t="s">
        <v>394</v>
      </c>
      <c r="C11184" s="1565"/>
      <c r="D11184" s="53"/>
      <c r="E11184" s="53"/>
      <c r="F11184" s="53"/>
      <c r="G11184" s="350"/>
      <c r="H11184" s="53"/>
      <c r="I11184" s="102"/>
      <c r="J11184" s="25"/>
      <c r="K11184" s="118"/>
      <c r="W11184">
        <f t="shared" si="1205"/>
      </c>
      <c r="X11184">
        <f t="shared" si="1206"/>
      </c>
      <c r="Y11184">
        <f t="shared" si="1207"/>
      </c>
      <c r="Z11184">
        <f t="shared" si="1208"/>
      </c>
    </row>
    <row r="11185" spans="1:26">
      <c r="A11185" s="5">
        <v>20</v>
      </c>
      <c r="B11185" s="137" t="s">
        <v>2209</v>
      </c>
      <c r="C11185" s="96" t="s">
        <v>396</v>
      </c>
      <c r="D11185" s="606">
        <v>1</v>
      </c>
      <c r="E11185" s="138">
        <v>10</v>
      </c>
      <c r="F11185" s="53">
        <f>+E11185*D11185</f>
      </c>
      <c r="G11185" s="611">
        <f>+E11185*D11185</f>
      </c>
      <c r="H11185" s="138">
        <v>1</v>
      </c>
      <c r="I11185" s="102">
        <f t="shared" si="1212"/>
      </c>
      <c r="J11185" s="25">
        <f>175*28%</f>
      </c>
      <c r="K11185" s="118">
        <f t="shared" si="1213"/>
      </c>
      <c r="L11185">
        <f t="shared" si="1214"/>
      </c>
      <c r="W11185">
        <f t="shared" si="1205"/>
      </c>
      <c r="X11185">
        <f t="shared" si="1206"/>
      </c>
      <c r="Y11185">
        <f t="shared" si="1207"/>
      </c>
      <c r="Z11185">
        <f t="shared" si="1208"/>
      </c>
    </row>
    <row r="11186" spans="1:26">
      <c r="A11186" s="107"/>
      <c r="B11186" s="1564" t="s">
        <v>24</v>
      </c>
      <c r="C11186" s="1565"/>
      <c r="D11186" s="53"/>
      <c r="E11186" s="53"/>
      <c r="F11186" s="53"/>
      <c r="G11186" s="350"/>
      <c r="H11186" s="53"/>
      <c r="I11186" s="102"/>
      <c r="J11186" s="25"/>
      <c r="K11186" s="118"/>
      <c r="W11186">
        <f t="shared" si="1205"/>
      </c>
      <c r="X11186">
        <f t="shared" si="1206"/>
      </c>
      <c r="Y11186">
        <f t="shared" si="1207"/>
      </c>
      <c r="Z11186">
        <f t="shared" si="1208"/>
      </c>
    </row>
    <row r="11187" spans="1:26">
      <c r="A11187" s="19">
        <v>21</v>
      </c>
      <c r="B11187" s="20" t="s">
        <v>729</v>
      </c>
      <c r="C11187" s="19" t="s">
        <v>730</v>
      </c>
      <c r="D11187" s="19">
        <v>1</v>
      </c>
      <c r="E11187" s="19">
        <v>6</v>
      </c>
      <c r="F11187" s="53">
        <f>+E11187*D11187</f>
      </c>
      <c r="G11187" s="611">
        <f>+E11187*D11187</f>
      </c>
      <c r="H11187" s="19">
        <v>1</v>
      </c>
      <c r="I11187" s="102">
        <f t="shared" si="1212"/>
      </c>
      <c r="J11187" s="25">
        <f>325*18%</f>
      </c>
      <c r="K11187" s="118">
        <f t="shared" si="1213"/>
      </c>
      <c r="L11187">
        <f t="shared" si="1214"/>
      </c>
      <c r="W11187">
        <f t="shared" si="1205"/>
      </c>
      <c r="X11187">
        <f t="shared" si="1206"/>
      </c>
      <c r="Y11187">
        <f t="shared" si="1207"/>
      </c>
      <c r="Z11187">
        <f t="shared" si="1208"/>
      </c>
    </row>
    <row r="11188" spans="1:26">
      <c r="A11188" s="19">
        <v>22</v>
      </c>
      <c r="B11188" s="20" t="s">
        <v>1530</v>
      </c>
      <c r="C11188" s="19" t="s">
        <v>1531</v>
      </c>
      <c r="D11188" s="608">
        <v>1</v>
      </c>
      <c r="E11188" s="19"/>
      <c r="F11188" s="53">
        <v>4</v>
      </c>
      <c r="G11188" s="611">
        <f>+F11188</f>
      </c>
      <c r="H11188" s="19">
        <v>1</v>
      </c>
      <c r="I11188" s="102">
        <f t="shared" si="1212"/>
      </c>
      <c r="J11188" s="25">
        <f>325*18%</f>
      </c>
      <c r="K11188" s="118">
        <f t="shared" si="1213"/>
      </c>
      <c r="L11188">
        <f t="shared" si="1214"/>
      </c>
      <c r="W11188">
        <f t="shared" si="1205"/>
      </c>
      <c r="X11188">
        <f t="shared" si="1206"/>
      </c>
      <c r="Y11188">
        <f t="shared" si="1207"/>
      </c>
      <c r="Z11188">
        <f t="shared" si="1208"/>
      </c>
    </row>
    <row r="11189" spans="1:26">
      <c r="A11189" s="107"/>
      <c r="B11189" s="1564" t="s">
        <v>18</v>
      </c>
      <c r="C11189" s="1565"/>
      <c r="D11189" s="53"/>
      <c r="E11189" s="53"/>
      <c r="F11189" s="53"/>
      <c r="G11189" s="350"/>
      <c r="H11189" s="53"/>
      <c r="I11189" s="102"/>
      <c r="J11189" s="25"/>
      <c r="K11189" s="118"/>
      <c r="W11189">
        <f t="shared" si="1205"/>
      </c>
      <c r="X11189">
        <f t="shared" si="1206"/>
      </c>
      <c r="Y11189">
        <f t="shared" si="1207"/>
      </c>
      <c r="Z11189">
        <f t="shared" si="1208"/>
      </c>
    </row>
    <row r="11190" spans="1:26">
      <c r="A11190" s="5">
        <v>23</v>
      </c>
      <c r="B11190" s="8" t="s">
        <v>275</v>
      </c>
      <c r="C11190" s="5" t="s">
        <v>276</v>
      </c>
      <c r="D11190" s="5">
        <v>1</v>
      </c>
      <c r="E11190" s="5">
        <v>4</v>
      </c>
      <c r="F11190" s="53">
        <f t="shared" ref="F11190:F11211" si="1215">+E11190*D11190</f>
      </c>
      <c r="G11190" s="611">
        <f t="shared" ref="G11190:G11211" si="1216">+E11190*D11190</f>
      </c>
      <c r="H11190" s="9">
        <v>1</v>
      </c>
      <c r="I11190" s="102">
        <f t="shared" si="1212"/>
      </c>
      <c r="J11190" s="25">
        <v>112</v>
      </c>
      <c r="K11190" s="118">
        <f t="shared" si="1213"/>
      </c>
      <c r="L11190">
        <f t="shared" si="1214"/>
      </c>
      <c r="W11190">
        <f t="shared" si="1205"/>
      </c>
      <c r="X11190">
        <f t="shared" si="1206"/>
      </c>
      <c r="Y11190">
        <f t="shared" si="1207"/>
      </c>
      <c r="Z11190">
        <f t="shared" si="1208"/>
      </c>
    </row>
    <row r="11191" spans="1:26">
      <c r="A11191" s="5">
        <v>24</v>
      </c>
      <c r="B11191" s="8" t="s">
        <v>295</v>
      </c>
      <c r="C11191" s="5" t="s">
        <v>294</v>
      </c>
      <c r="D11191" s="5">
        <v>1</v>
      </c>
      <c r="E11191" s="5">
        <v>4</v>
      </c>
      <c r="F11191" s="53">
        <f t="shared" si="1215"/>
      </c>
      <c r="G11191" s="611">
        <f t="shared" si="1216"/>
      </c>
      <c r="H11191" s="9">
        <v>1</v>
      </c>
      <c r="I11191" s="102">
        <f t="shared" si="1212"/>
      </c>
      <c r="J11191" s="25">
        <v>112</v>
      </c>
      <c r="K11191" s="118">
        <f t="shared" si="1213"/>
      </c>
      <c r="L11191">
        <f t="shared" si="1214"/>
      </c>
      <c r="W11191">
        <f t="shared" si="1205"/>
      </c>
      <c r="X11191">
        <f t="shared" si="1206"/>
      </c>
      <c r="Y11191">
        <f t="shared" si="1207"/>
      </c>
      <c r="Z11191">
        <f t="shared" si="1208"/>
      </c>
    </row>
    <row r="11192" spans="1:26">
      <c r="A11192" s="5">
        <v>25</v>
      </c>
      <c r="B11192" s="8" t="s">
        <v>293</v>
      </c>
      <c r="C11192" s="5" t="s">
        <v>292</v>
      </c>
      <c r="D11192" s="16">
        <v>1</v>
      </c>
      <c r="E11192" s="16">
        <v>4</v>
      </c>
      <c r="F11192" s="53">
        <f t="shared" si="1215"/>
      </c>
      <c r="G11192" s="611">
        <f t="shared" si="1216"/>
      </c>
      <c r="H11192" s="5">
        <v>1</v>
      </c>
      <c r="I11192" s="102">
        <f t="shared" si="1212"/>
      </c>
      <c r="J11192" s="25">
        <v>112</v>
      </c>
      <c r="K11192" s="118">
        <f t="shared" si="1213"/>
      </c>
      <c r="L11192">
        <f t="shared" si="1214"/>
      </c>
      <c r="W11192">
        <f t="shared" si="1205"/>
      </c>
      <c r="X11192">
        <f t="shared" si="1206"/>
      </c>
      <c r="Y11192">
        <f t="shared" si="1207"/>
      </c>
      <c r="Z11192">
        <f t="shared" si="1208"/>
      </c>
    </row>
    <row r="11193" spans="1:26">
      <c r="A11193" s="5">
        <v>26</v>
      </c>
      <c r="B11193" s="95" t="s">
        <v>277</v>
      </c>
      <c r="C11193" s="9" t="s">
        <v>278</v>
      </c>
      <c r="D11193" s="5">
        <v>1</v>
      </c>
      <c r="E11193" s="5">
        <v>4</v>
      </c>
      <c r="F11193" s="53">
        <f t="shared" si="1215"/>
      </c>
      <c r="G11193" s="611">
        <f t="shared" si="1216"/>
      </c>
      <c r="H11193" s="16">
        <v>1</v>
      </c>
      <c r="I11193" s="102">
        <f t="shared" si="1212"/>
      </c>
      <c r="J11193" s="25">
        <v>112</v>
      </c>
      <c r="K11193" s="118">
        <f t="shared" si="1213"/>
      </c>
      <c r="L11193">
        <f t="shared" si="1214"/>
      </c>
      <c r="W11193">
        <f t="shared" si="1205"/>
      </c>
      <c r="X11193">
        <f t="shared" si="1206"/>
      </c>
      <c r="Y11193">
        <f t="shared" si="1207"/>
      </c>
      <c r="Z11193">
        <f t="shared" si="1208"/>
      </c>
    </row>
    <row r="11194" spans="1:26">
      <c r="A11194" s="5">
        <v>27</v>
      </c>
      <c r="B11194" s="8" t="s">
        <v>400</v>
      </c>
      <c r="C11194" s="101" t="s">
        <v>1726</v>
      </c>
      <c r="D11194" s="5">
        <v>1</v>
      </c>
      <c r="E11194" s="5">
        <v>4</v>
      </c>
      <c r="F11194" s="53">
        <f t="shared" si="1215"/>
      </c>
      <c r="G11194" s="611">
        <f t="shared" si="1216"/>
      </c>
      <c r="H11194" s="16">
        <v>1</v>
      </c>
      <c r="I11194" s="102">
        <f t="shared" si="1212"/>
      </c>
      <c r="J11194" s="25">
        <v>112</v>
      </c>
      <c r="K11194" s="118">
        <f t="shared" si="1213"/>
      </c>
      <c r="L11194">
        <f t="shared" si="1214"/>
      </c>
      <c r="W11194">
        <f t="shared" si="1205"/>
      </c>
      <c r="X11194">
        <f t="shared" si="1206"/>
      </c>
      <c r="Y11194">
        <f t="shared" si="1207"/>
      </c>
      <c r="Z11194">
        <f t="shared" si="1208"/>
      </c>
    </row>
    <row r="11195" spans="1:26">
      <c r="A11195" s="5">
        <v>28</v>
      </c>
      <c r="B11195" s="95" t="s">
        <v>873</v>
      </c>
      <c r="C11195" s="9" t="s">
        <v>872</v>
      </c>
      <c r="D11195" s="5">
        <v>1</v>
      </c>
      <c r="E11195" s="5">
        <v>4</v>
      </c>
      <c r="F11195" s="53">
        <f t="shared" si="1215"/>
      </c>
      <c r="G11195" s="611">
        <f t="shared" si="1216"/>
      </c>
      <c r="H11195" s="16">
        <v>1</v>
      </c>
      <c r="I11195" s="102">
        <f t="shared" si="1212"/>
      </c>
      <c r="J11195" s="25">
        <v>112</v>
      </c>
      <c r="K11195" s="118">
        <f t="shared" si="1213"/>
      </c>
      <c r="L11195">
        <f t="shared" si="1214"/>
      </c>
      <c r="W11195">
        <f t="shared" si="1205"/>
      </c>
      <c r="X11195">
        <f t="shared" si="1206"/>
      </c>
      <c r="Y11195">
        <f t="shared" si="1207"/>
      </c>
      <c r="Z11195">
        <f t="shared" si="1208"/>
      </c>
    </row>
    <row r="11196" spans="1:26">
      <c r="A11196" s="5">
        <v>29</v>
      </c>
      <c r="B11196" s="8" t="s">
        <v>421</v>
      </c>
      <c r="C11196" s="9" t="s">
        <v>422</v>
      </c>
      <c r="D11196" s="5">
        <v>1</v>
      </c>
      <c r="E11196" s="5">
        <v>4</v>
      </c>
      <c r="F11196" s="53">
        <f t="shared" si="1215"/>
      </c>
      <c r="G11196" s="611">
        <f t="shared" si="1216"/>
      </c>
      <c r="H11196" s="5">
        <v>1</v>
      </c>
      <c r="I11196" s="102">
        <f t="shared" si="1212"/>
      </c>
      <c r="J11196" s="25">
        <v>112</v>
      </c>
      <c r="K11196" s="118">
        <f t="shared" si="1213"/>
      </c>
      <c r="L11196">
        <f t="shared" si="1214"/>
      </c>
      <c r="W11196">
        <f t="shared" si="1205"/>
      </c>
      <c r="X11196">
        <f t="shared" si="1206"/>
      </c>
      <c r="Y11196">
        <f t="shared" si="1207"/>
      </c>
      <c r="Z11196">
        <f t="shared" si="1208"/>
      </c>
    </row>
    <row r="11197" spans="1:26">
      <c r="A11197" s="5">
        <v>30</v>
      </c>
      <c r="B11197" s="8" t="s">
        <v>707</v>
      </c>
      <c r="C11197" s="5" t="s">
        <v>708</v>
      </c>
      <c r="D11197" s="16">
        <v>1</v>
      </c>
      <c r="E11197" s="16">
        <v>4</v>
      </c>
      <c r="F11197" s="53">
        <f t="shared" si="1215"/>
      </c>
      <c r="G11197" s="611">
        <f t="shared" si="1216"/>
      </c>
      <c r="H11197" s="16">
        <v>1</v>
      </c>
      <c r="I11197" s="102">
        <f t="shared" si="1212"/>
      </c>
      <c r="J11197" s="25">
        <v>112</v>
      </c>
      <c r="K11197" s="118">
        <f t="shared" si="1213"/>
      </c>
      <c r="L11197">
        <f t="shared" si="1214"/>
      </c>
      <c r="W11197">
        <f t="shared" si="1205"/>
      </c>
      <c r="X11197">
        <f t="shared" si="1206"/>
      </c>
      <c r="Y11197">
        <f t="shared" si="1207"/>
      </c>
      <c r="Z11197">
        <f t="shared" si="1208"/>
      </c>
    </row>
    <row r="11198" spans="1:26">
      <c r="A11198" s="5">
        <v>31</v>
      </c>
      <c r="B11198" s="8" t="s">
        <v>935</v>
      </c>
      <c r="C11198" s="9" t="s">
        <v>934</v>
      </c>
      <c r="D11198" s="16">
        <v>1</v>
      </c>
      <c r="E11198" s="16">
        <v>4</v>
      </c>
      <c r="F11198" s="53">
        <f t="shared" si="1215"/>
      </c>
      <c r="G11198" s="611">
        <f t="shared" si="1216"/>
      </c>
      <c r="H11198" s="5">
        <v>1</v>
      </c>
      <c r="I11198" s="102">
        <f t="shared" si="1212"/>
      </c>
      <c r="J11198" s="25">
        <v>112</v>
      </c>
      <c r="K11198" s="118">
        <f t="shared" si="1213"/>
      </c>
      <c r="L11198">
        <f t="shared" si="1214"/>
      </c>
      <c r="W11198">
        <f t="shared" si="1205"/>
      </c>
      <c r="X11198">
        <f t="shared" si="1206"/>
      </c>
      <c r="Y11198">
        <f t="shared" si="1207"/>
      </c>
      <c r="Z11198">
        <f t="shared" si="1208"/>
      </c>
    </row>
    <row r="11199" spans="1:26">
      <c r="A11199" s="107"/>
      <c r="B11199" s="1564" t="s">
        <v>17</v>
      </c>
      <c r="C11199" s="1565"/>
      <c r="D11199" s="53"/>
      <c r="E11199" s="53"/>
      <c r="F11199" s="53"/>
      <c r="G11199" s="350"/>
      <c r="H11199" s="53"/>
      <c r="I11199" s="102"/>
      <c r="J11199" s="25"/>
      <c r="K11199" s="118"/>
      <c r="W11199">
        <f t="shared" si="1205"/>
      </c>
      <c r="X11199">
        <f t="shared" si="1206"/>
      </c>
      <c r="Y11199">
        <f t="shared" si="1207"/>
      </c>
      <c r="Z11199">
        <f t="shared" si="1208"/>
      </c>
    </row>
    <row r="11200" spans="1:26">
      <c r="A11200" s="5">
        <v>32</v>
      </c>
      <c r="B11200" s="8" t="s">
        <v>2212</v>
      </c>
      <c r="C11200" s="5" t="s">
        <v>2211</v>
      </c>
      <c r="D11200" s="123"/>
      <c r="E11200" s="5"/>
      <c r="F11200" s="53">
        <v>2</v>
      </c>
      <c r="G11200" s="611">
        <f>+F11200</f>
      </c>
      <c r="H11200" s="5">
        <v>1</v>
      </c>
      <c r="I11200" s="102">
        <f t="shared" si="1212"/>
      </c>
      <c r="J11200" s="25">
        <v>112</v>
      </c>
      <c r="K11200" s="118">
        <f t="shared" si="1213"/>
      </c>
      <c r="L11200">
        <f t="shared" si="1214"/>
      </c>
      <c r="W11200">
        <f t="shared" si="1205"/>
      </c>
      <c r="X11200">
        <f t="shared" si="1206"/>
      </c>
      <c r="Y11200">
        <f t="shared" si="1207"/>
      </c>
      <c r="Z11200">
        <f t="shared" si="1208"/>
      </c>
    </row>
    <row r="11201" spans="1:26">
      <c r="A11201" s="5">
        <v>33</v>
      </c>
      <c r="B11201" s="8" t="s">
        <v>27</v>
      </c>
      <c r="C11201" s="5" t="s">
        <v>22</v>
      </c>
      <c r="D11201" s="5">
        <v>1</v>
      </c>
      <c r="E11201" s="5"/>
      <c r="F11201" s="53">
        <v>2</v>
      </c>
      <c r="G11201" s="611">
        <f>+F11201</f>
      </c>
      <c r="H11201" s="5">
        <v>1</v>
      </c>
      <c r="I11201" s="102">
        <f t="shared" si="1212"/>
      </c>
      <c r="J11201" s="25">
        <v>112</v>
      </c>
      <c r="K11201" s="118">
        <f t="shared" si="1213"/>
      </c>
      <c r="L11201">
        <f t="shared" si="1214"/>
      </c>
      <c r="W11201">
        <f t="shared" si="1205"/>
      </c>
      <c r="X11201">
        <f t="shared" si="1206"/>
      </c>
      <c r="Y11201">
        <f t="shared" si="1207"/>
      </c>
      <c r="Z11201">
        <f t="shared" si="1208"/>
      </c>
    </row>
    <row r="11202" spans="1:26">
      <c r="A11202" s="5">
        <v>34</v>
      </c>
      <c r="B11202" s="8" t="s">
        <v>856</v>
      </c>
      <c r="C11202" s="5" t="s">
        <v>855</v>
      </c>
      <c r="D11202" s="123">
        <v>1</v>
      </c>
      <c r="E11202" s="5"/>
      <c r="F11202" s="53">
        <v>3</v>
      </c>
      <c r="G11202" s="611">
        <f>+F11202</f>
      </c>
      <c r="H11202" s="5">
        <v>1</v>
      </c>
      <c r="I11202" s="102">
        <f t="shared" si="1212"/>
      </c>
      <c r="J11202" s="25">
        <v>112</v>
      </c>
      <c r="K11202" s="118">
        <f t="shared" si="1213"/>
      </c>
      <c r="L11202">
        <f t="shared" si="1214"/>
      </c>
      <c r="W11202">
        <f t="shared" si="1205"/>
      </c>
      <c r="X11202">
        <f t="shared" si="1206"/>
      </c>
      <c r="Y11202">
        <f t="shared" si="1207"/>
      </c>
      <c r="Z11202">
        <f t="shared" si="1208"/>
      </c>
    </row>
    <row r="11203" spans="1:26">
      <c r="A11203" s="5">
        <v>35</v>
      </c>
      <c r="B11203" s="8" t="s">
        <v>488</v>
      </c>
      <c r="C11203" s="5" t="s">
        <v>506</v>
      </c>
      <c r="D11203" s="5">
        <v>1</v>
      </c>
      <c r="E11203" s="5">
        <v>5</v>
      </c>
      <c r="F11203" s="53">
        <f t="shared" si="1215"/>
      </c>
      <c r="G11203" s="611">
        <f t="shared" si="1216"/>
      </c>
      <c r="H11203" s="5">
        <v>1</v>
      </c>
      <c r="I11203" s="102">
        <f t="shared" si="1212"/>
      </c>
      <c r="J11203" s="25">
        <v>112</v>
      </c>
      <c r="K11203" s="118">
        <f t="shared" si="1213"/>
      </c>
      <c r="L11203">
        <f t="shared" si="1214"/>
      </c>
      <c r="W11203">
        <f t="shared" si="1205"/>
      </c>
      <c r="X11203">
        <f t="shared" si="1206"/>
      </c>
      <c r="Y11203">
        <f t="shared" si="1207"/>
      </c>
      <c r="Z11203">
        <f t="shared" si="1208"/>
      </c>
    </row>
    <row r="11204" spans="1:26">
      <c r="A11204" s="5">
        <v>36</v>
      </c>
      <c r="B11204" s="8" t="s">
        <v>584</v>
      </c>
      <c r="C11204" s="5" t="s">
        <v>585</v>
      </c>
      <c r="D11204" s="122"/>
      <c r="E11204" s="5"/>
      <c r="F11204" s="53">
        <v>3</v>
      </c>
      <c r="G11204" s="611">
        <f>+F11204</f>
      </c>
      <c r="H11204" s="5">
        <v>1</v>
      </c>
      <c r="I11204" s="102">
        <f t="shared" si="1212"/>
      </c>
      <c r="J11204" s="25">
        <v>112</v>
      </c>
      <c r="K11204" s="118">
        <f t="shared" si="1213"/>
      </c>
      <c r="L11204">
        <f t="shared" si="1214"/>
      </c>
      <c r="W11204">
        <f t="shared" ref="W11204:W11267" si="1217">IF(LEFT($H11204&amp;"",5)="2019-",$H11204,W11203)</f>
      </c>
      <c r="X11204">
        <f t="shared" ref="X11204:X11267" si="1218">IF($W11204="",0,IF(COUNTIF($AB$2:$AB$80,$W11204)&gt;0,1,0))</f>
      </c>
      <c r="Y11204">
        <f t="shared" ref="Y11204:Y11267" si="1219">IF($C11204="","",UPPER(TRIM(IFERROR(LEFT($C11204&amp;"",FIND("/",$C11204&amp;"")-1),$C11204&amp;""))))</f>
      </c>
      <c r="Z11204">
        <f t="shared" ref="Z11204:Z11267" si="1220">IFERROR(IF(ISNUMBER($G11204),$G11204,0),0)</f>
      </c>
    </row>
    <row r="11205" spans="1:26">
      <c r="A11205" s="5">
        <v>37</v>
      </c>
      <c r="B11205" s="8" t="s">
        <v>586</v>
      </c>
      <c r="C11205" s="5" t="s">
        <v>587</v>
      </c>
      <c r="D11205" s="5">
        <v>1</v>
      </c>
      <c r="E11205" s="5">
        <v>5</v>
      </c>
      <c r="F11205" s="53">
        <f t="shared" si="1215"/>
      </c>
      <c r="G11205" s="611">
        <f t="shared" si="1216"/>
      </c>
      <c r="H11205" s="5">
        <v>1</v>
      </c>
      <c r="I11205" s="102">
        <f t="shared" si="1212"/>
      </c>
      <c r="J11205" s="25">
        <v>112</v>
      </c>
      <c r="K11205" s="118">
        <f t="shared" si="1213"/>
      </c>
      <c r="L11205">
        <f t="shared" si="1214"/>
      </c>
      <c r="W11205">
        <f t="shared" si="1217"/>
      </c>
      <c r="X11205">
        <f t="shared" si="1218"/>
      </c>
      <c r="Y11205">
        <f t="shared" si="1219"/>
      </c>
      <c r="Z11205">
        <f t="shared" si="1220"/>
      </c>
    </row>
    <row r="11206" spans="1:26">
      <c r="A11206" s="5">
        <v>38</v>
      </c>
      <c r="B11206" s="8" t="s">
        <v>2210</v>
      </c>
      <c r="C11206" s="5" t="s">
        <v>1725</v>
      </c>
      <c r="D11206" s="366">
        <v>1</v>
      </c>
      <c r="E11206" s="5"/>
      <c r="F11206" s="53">
        <v>2</v>
      </c>
      <c r="G11206" s="611">
        <f>+F11206</f>
      </c>
      <c r="H11206" s="5">
        <v>1</v>
      </c>
      <c r="I11206" s="102">
        <f t="shared" si="1212"/>
      </c>
      <c r="J11206" s="25">
        <v>112</v>
      </c>
      <c r="K11206" s="118">
        <f t="shared" si="1213"/>
      </c>
      <c r="L11206">
        <f t="shared" si="1214"/>
      </c>
      <c r="W11206">
        <f t="shared" si="1217"/>
      </c>
      <c r="X11206">
        <f t="shared" si="1218"/>
      </c>
      <c r="Y11206">
        <f t="shared" si="1219"/>
      </c>
      <c r="Z11206">
        <f t="shared" si="1220"/>
      </c>
    </row>
    <row r="11207" spans="1:26">
      <c r="A11207" s="5">
        <v>39</v>
      </c>
      <c r="B11207" s="8" t="s">
        <v>939</v>
      </c>
      <c r="C11207" s="5" t="s">
        <v>938</v>
      </c>
      <c r="D11207" s="5">
        <v>2</v>
      </c>
      <c r="E11207" s="5">
        <v>5</v>
      </c>
      <c r="F11207" s="53">
        <f t="shared" si="1215"/>
      </c>
      <c r="G11207" s="611">
        <f t="shared" si="1216"/>
      </c>
      <c r="H11207" s="5">
        <v>1</v>
      </c>
      <c r="I11207" s="102">
        <f t="shared" si="1212"/>
      </c>
      <c r="J11207" s="25">
        <v>112</v>
      </c>
      <c r="K11207" s="118">
        <f t="shared" si="1213"/>
      </c>
      <c r="L11207">
        <f t="shared" si="1214"/>
      </c>
      <c r="W11207">
        <f t="shared" si="1217"/>
      </c>
      <c r="X11207">
        <f t="shared" si="1218"/>
      </c>
      <c r="Y11207">
        <f t="shared" si="1219"/>
      </c>
      <c r="Z11207">
        <f t="shared" si="1220"/>
      </c>
    </row>
    <row r="11208" spans="1:26">
      <c r="A11208" s="5">
        <v>40</v>
      </c>
      <c r="B11208" s="8" t="s">
        <v>2012</v>
      </c>
      <c r="C11208" s="5" t="s">
        <v>2013</v>
      </c>
      <c r="D11208" s="366"/>
      <c r="E11208" s="5"/>
      <c r="F11208" s="53">
        <v>2</v>
      </c>
      <c r="G11208" s="611">
        <f>+F11208</f>
      </c>
      <c r="H11208" s="5">
        <v>1</v>
      </c>
      <c r="I11208" s="102">
        <f t="shared" si="1212"/>
      </c>
      <c r="J11208" s="25">
        <v>112</v>
      </c>
      <c r="K11208" s="118">
        <f t="shared" si="1213"/>
      </c>
      <c r="L11208">
        <f t="shared" si="1214"/>
      </c>
      <c r="W11208">
        <f t="shared" si="1217"/>
      </c>
      <c r="X11208">
        <f t="shared" si="1218"/>
      </c>
      <c r="Y11208">
        <f t="shared" si="1219"/>
      </c>
      <c r="Z11208">
        <f t="shared" si="1220"/>
      </c>
    </row>
    <row r="11209" spans="1:26">
      <c r="A11209" s="5">
        <v>41</v>
      </c>
      <c r="B11209" s="8" t="s">
        <v>443</v>
      </c>
      <c r="C11209" s="5" t="s">
        <v>442</v>
      </c>
      <c r="D11209" s="5">
        <v>1</v>
      </c>
      <c r="E11209" s="5">
        <v>5</v>
      </c>
      <c r="F11209" s="53">
        <f t="shared" si="1215"/>
      </c>
      <c r="G11209" s="611">
        <f t="shared" si="1216"/>
      </c>
      <c r="H11209" s="5">
        <v>1</v>
      </c>
      <c r="I11209" s="102">
        <f t="shared" si="1212"/>
      </c>
      <c r="J11209" s="25">
        <v>112</v>
      </c>
      <c r="K11209" s="118">
        <f t="shared" si="1213"/>
      </c>
      <c r="L11209">
        <f t="shared" si="1214"/>
      </c>
      <c r="W11209">
        <f t="shared" si="1217"/>
      </c>
      <c r="X11209">
        <f t="shared" si="1218"/>
      </c>
      <c r="Y11209">
        <f t="shared" si="1219"/>
      </c>
      <c r="Z11209">
        <f t="shared" si="1220"/>
      </c>
    </row>
    <row r="11210" spans="1:26">
      <c r="A11210" s="5">
        <v>42</v>
      </c>
      <c r="B11210" s="8" t="s">
        <v>1396</v>
      </c>
      <c r="C11210" s="5" t="s">
        <v>1074</v>
      </c>
      <c r="D11210" s="5">
        <v>1</v>
      </c>
      <c r="E11210" s="5">
        <v>5</v>
      </c>
      <c r="F11210" s="53">
        <f t="shared" si="1215"/>
      </c>
      <c r="G11210" s="611">
        <f t="shared" si="1216"/>
      </c>
      <c r="H11210" s="5">
        <v>1</v>
      </c>
      <c r="I11210" s="102">
        <f t="shared" si="1212"/>
      </c>
      <c r="J11210" s="25">
        <v>112</v>
      </c>
      <c r="K11210" s="118">
        <f t="shared" si="1213"/>
      </c>
      <c r="L11210">
        <f t="shared" si="1214"/>
      </c>
      <c r="W11210">
        <f t="shared" si="1217"/>
      </c>
      <c r="X11210">
        <f t="shared" si="1218"/>
      </c>
      <c r="Y11210">
        <f t="shared" si="1219"/>
      </c>
      <c r="Z11210">
        <f t="shared" si="1220"/>
      </c>
    </row>
    <row r="11211" spans="1:26">
      <c r="A11211" s="5">
        <v>43</v>
      </c>
      <c r="B11211" s="8" t="s">
        <v>902</v>
      </c>
      <c r="C11211" s="5" t="s">
        <v>750</v>
      </c>
      <c r="D11211" s="5">
        <v>1</v>
      </c>
      <c r="E11211" s="5">
        <v>5</v>
      </c>
      <c r="F11211" s="53">
        <f t="shared" si="1215"/>
      </c>
      <c r="G11211" s="611">
        <f t="shared" si="1216"/>
      </c>
      <c r="H11211" s="5">
        <v>1</v>
      </c>
      <c r="I11211" s="102">
        <f t="shared" si="1212"/>
      </c>
      <c r="J11211" s="25">
        <v>112</v>
      </c>
      <c r="K11211" s="118">
        <f t="shared" si="1213"/>
      </c>
      <c r="L11211">
        <f t="shared" si="1214"/>
      </c>
      <c r="W11211">
        <f t="shared" si="1217"/>
      </c>
      <c r="X11211">
        <f t="shared" si="1218"/>
      </c>
      <c r="Y11211">
        <f t="shared" si="1219"/>
      </c>
      <c r="Z11211">
        <f t="shared" si="1220"/>
      </c>
    </row>
    <row r="11212" spans="1:26">
      <c r="A11212" s="5">
        <v>44</v>
      </c>
      <c r="B11212" s="15" t="s">
        <v>1732</v>
      </c>
      <c r="C11212" s="5" t="s">
        <v>1733</v>
      </c>
      <c r="D11212" s="122">
        <v>1</v>
      </c>
      <c r="E11212" s="5"/>
      <c r="F11212" s="53">
        <v>2</v>
      </c>
      <c r="G11212" s="611">
        <f>+F11212</f>
      </c>
      <c r="H11212" s="5">
        <v>1</v>
      </c>
      <c r="I11212" s="102">
        <f>+H11212*G11212</f>
      </c>
      <c r="J11212" s="25">
        <v>112</v>
      </c>
      <c r="K11212" s="118">
        <f>+H11212-J11212</f>
      </c>
      <c r="L11212">
        <f>+K11212*G11212</f>
      </c>
      <c r="W11212">
        <f t="shared" si="1217"/>
      </c>
      <c r="X11212">
        <f t="shared" si="1218"/>
      </c>
      <c r="Y11212">
        <f t="shared" si="1219"/>
      </c>
      <c r="Z11212">
        <f t="shared" si="1220"/>
      </c>
    </row>
    <row r="11213" spans="1:26">
      <c r="A11213" s="107"/>
      <c r="B11213" s="1564" t="s">
        <v>300</v>
      </c>
      <c r="C11213" s="1565"/>
      <c r="D11213" s="53"/>
      <c r="E11213" s="53"/>
      <c r="F11213" s="53"/>
      <c r="G11213" s="53"/>
      <c r="H11213" s="53"/>
      <c r="I11213" s="102"/>
      <c r="J11213" s="25"/>
      <c r="K11213" s="118"/>
      <c r="W11213">
        <f t="shared" si="1217"/>
      </c>
      <c r="X11213">
        <f t="shared" si="1218"/>
      </c>
      <c r="Y11213">
        <f t="shared" si="1219"/>
      </c>
      <c r="Z11213">
        <f t="shared" si="1220"/>
      </c>
    </row>
    <row r="11214" spans="1:26">
      <c r="A11214" s="5">
        <v>45</v>
      </c>
      <c r="B11214" s="17" t="s">
        <v>434</v>
      </c>
      <c r="C11214" s="88" t="s">
        <v>303</v>
      </c>
      <c r="D11214" s="5">
        <v>2</v>
      </c>
      <c r="E11214" s="5">
        <v>2</v>
      </c>
      <c r="F11214" s="53">
        <f>+E11214*D11214</f>
      </c>
      <c r="G11214" s="611">
        <f>+E11214*D11214</f>
      </c>
      <c r="H11214" s="5">
        <v>1</v>
      </c>
      <c r="I11214" s="102">
        <f t="shared" si="1212"/>
      </c>
      <c r="J11214" s="25">
        <v>112</v>
      </c>
      <c r="K11214" s="118">
        <f t="shared" si="1213"/>
      </c>
      <c r="L11214">
        <f t="shared" si="1214"/>
      </c>
      <c r="W11214">
        <f t="shared" si="1217"/>
      </c>
      <c r="X11214">
        <f t="shared" si="1218"/>
      </c>
      <c r="Y11214">
        <f t="shared" si="1219"/>
      </c>
      <c r="Z11214">
        <f t="shared" si="1220"/>
      </c>
    </row>
    <row r="11215" spans="1:26">
      <c r="A11215" s="107">
        <v>46</v>
      </c>
      <c r="B11215" s="363" t="s">
        <v>2218</v>
      </c>
      <c r="C11215" s="245"/>
      <c r="D11215" s="609"/>
      <c r="E11215" s="53"/>
      <c r="F11215" s="53">
        <v>5</v>
      </c>
      <c r="G11215" s="350">
        <f>+F11215</f>
      </c>
      <c r="H11215" s="591" t="s">
        <v>780</v>
      </c>
      <c r="I11215" s="525"/>
      <c r="J11215" s="25"/>
      <c r="K11215" s="118"/>
      <c r="W11215">
        <f t="shared" si="1217"/>
      </c>
      <c r="X11215">
        <f t="shared" si="1218"/>
      </c>
      <c r="Y11215">
        <f t="shared" si="1219"/>
      </c>
      <c r="Z11215">
        <f t="shared" si="1220"/>
      </c>
    </row>
    <row r="11216" spans="1:26">
      <c r="A11216" s="107">
        <v>47</v>
      </c>
      <c r="B11216" s="363" t="s">
        <v>1456</v>
      </c>
      <c r="C11216" s="245"/>
      <c r="D11216" s="605"/>
      <c r="E11216" s="53"/>
      <c r="F11216" s="53">
        <v>10</v>
      </c>
      <c r="G11216" s="611">
        <f>+F11216</f>
      </c>
      <c r="H11216" s="591" t="s">
        <v>780</v>
      </c>
      <c r="I11216" s="525"/>
      <c r="J11216" s="25"/>
      <c r="K11216" s="118"/>
      <c r="W11216">
        <f t="shared" si="1217"/>
      </c>
      <c r="X11216">
        <f t="shared" si="1218"/>
      </c>
      <c r="Y11216">
        <f t="shared" si="1219"/>
      </c>
      <c r="Z11216">
        <f t="shared" si="1220"/>
      </c>
    </row>
    <row r="11217" spans="1:26">
      <c r="A11217" s="5"/>
      <c r="B11217" s="1563" t="s">
        <v>644</v>
      </c>
      <c r="C11217" s="1563"/>
      <c r="D11217" s="570"/>
      <c r="E11217" s="238"/>
      <c r="F11217" s="25"/>
      <c r="G11217" s="187"/>
      <c r="H11217" s="184"/>
      <c r="I11217" s="188"/>
      <c r="W11217">
        <f t="shared" si="1217"/>
      </c>
      <c r="X11217">
        <f t="shared" si="1218"/>
      </c>
      <c r="Y11217">
        <f t="shared" si="1219"/>
      </c>
      <c r="Z11217">
        <f t="shared" si="1220"/>
      </c>
    </row>
    <row r="11218" spans="1:26" ht="24">
      <c r="A11218" s="5">
        <v>48</v>
      </c>
      <c r="B11218" s="8" t="s">
        <v>1007</v>
      </c>
      <c r="C11218" s="9" t="s">
        <v>2237</v>
      </c>
      <c r="D11218" s="1594">
        <v>1</v>
      </c>
      <c r="E11218" s="185"/>
      <c r="F11218" s="186">
        <v>1</v>
      </c>
      <c r="G11218" s="612">
        <f>+F11218</f>
      </c>
      <c r="H11218" s="5">
        <v>1</v>
      </c>
      <c r="I11218" s="102">
        <f>+H11218*G11218</f>
      </c>
      <c r="J11218" s="25">
        <f>1350*18%</f>
      </c>
      <c r="K11218" s="118">
        <f>+H11218-J11218</f>
      </c>
      <c r="L11218">
        <f>+K11218*G11218</f>
      </c>
      <c r="W11218">
        <f t="shared" si="1217"/>
      </c>
      <c r="X11218">
        <f t="shared" si="1218"/>
      </c>
      <c r="Y11218">
        <f t="shared" si="1219"/>
      </c>
      <c r="Z11218">
        <f t="shared" si="1220"/>
      </c>
    </row>
    <row r="11219" spans="1:26">
      <c r="A11219" s="5">
        <v>49</v>
      </c>
      <c r="B11219" s="8" t="s">
        <v>1278</v>
      </c>
      <c r="C11219" s="5" t="s">
        <v>1279</v>
      </c>
      <c r="D11219" s="1560"/>
      <c r="E11219" s="185"/>
      <c r="F11219" s="186">
        <v>1</v>
      </c>
      <c r="G11219" s="612">
        <f>+F11219</f>
      </c>
      <c r="H11219" s="5">
        <v>1</v>
      </c>
      <c r="I11219" s="102">
        <f>+H11219*G11219</f>
      </c>
      <c r="J11219" s="25">
        <f>1350*18%</f>
      </c>
      <c r="K11219" s="118">
        <f>+H11219-J11219</f>
      </c>
      <c r="L11219">
        <f>+K11219*G11219</f>
      </c>
      <c r="W11219">
        <f t="shared" si="1217"/>
      </c>
      <c r="X11219">
        <f t="shared" si="1218"/>
      </c>
      <c r="Y11219">
        <f t="shared" si="1219"/>
      </c>
      <c r="Z11219">
        <f t="shared" si="1220"/>
      </c>
    </row>
    <row r="11220" spans="1:26">
      <c r="A11220" s="5">
        <v>50</v>
      </c>
      <c r="B11220" s="8" t="s">
        <v>2238</v>
      </c>
      <c r="C11220" s="5" t="s">
        <v>1559</v>
      </c>
      <c r="D11220" s="1595"/>
      <c r="E11220" s="185"/>
      <c r="F11220" s="186">
        <v>2</v>
      </c>
      <c r="G11220" s="612">
        <f>+F11220</f>
      </c>
      <c r="H11220" s="5">
        <v>1</v>
      </c>
      <c r="I11220" s="102">
        <f>+H11220*G11220</f>
      </c>
      <c r="J11220" s="25">
        <f>1350*18%</f>
      </c>
      <c r="K11220" s="118">
        <f>+H11220-J11220</f>
      </c>
      <c r="L11220">
        <f>+K11220*G11220</f>
      </c>
      <c r="W11220">
        <f t="shared" si="1217"/>
      </c>
      <c r="X11220">
        <f t="shared" si="1218"/>
      </c>
      <c r="Y11220">
        <f t="shared" si="1219"/>
      </c>
      <c r="Z11220">
        <f t="shared" si="1220"/>
      </c>
    </row>
    <row r="11221" spans="1:26">
      <c r="A11221" s="107"/>
      <c r="B11221" s="244" t="s">
        <v>2462</v>
      </c>
      <c r="C11221" s="19" t="s">
        <v>2463</v>
      </c>
      <c r="D11221" s="607"/>
      <c r="F11221" s="186">
        <v>10</v>
      </c>
      <c r="G11221" s="612">
        <f>+F11221</f>
      </c>
      <c r="H11221" s="347">
        <v>1</v>
      </c>
      <c r="I11221" s="102">
        <f>+H11221*G11221</f>
      </c>
      <c r="J11221" s="25"/>
      <c r="W11221">
        <f t="shared" si="1217"/>
      </c>
      <c r="X11221">
        <f t="shared" si="1218"/>
      </c>
      <c r="Y11221">
        <f t="shared" si="1219"/>
      </c>
      <c r="Z11221">
        <f t="shared" si="1220"/>
      </c>
    </row>
    <row r="11222" spans="1:26">
      <c r="A11222" s="107"/>
      <c r="B11222" s="363"/>
      <c r="C11222" s="364"/>
      <c r="D11222" s="5"/>
      <c r="E11222" s="185"/>
      <c r="F11222" s="186"/>
      <c r="G11222" s="187"/>
      <c r="H11222" s="185"/>
      <c r="I11222" s="594"/>
      <c r="W11222">
        <f t="shared" si="1217"/>
      </c>
      <c r="X11222">
        <f t="shared" si="1218"/>
      </c>
      <c r="Y11222">
        <f t="shared" si="1219"/>
      </c>
      <c r="Z11222">
        <f t="shared" si="1220"/>
      </c>
    </row>
    <row r="11223" spans="1:26">
      <c r="A11223" s="57"/>
      <c r="B11223" s="1568" t="s">
        <v>2572</v>
      </c>
      <c r="C11223" s="1569"/>
      <c r="D11223" s="5"/>
      <c r="E11223" s="5"/>
      <c r="F11223" s="7"/>
      <c r="G11223" s="5"/>
      <c r="H11223" s="5"/>
      <c r="I11223" s="102"/>
      <c r="J11223" s="25"/>
      <c r="W11223">
        <f t="shared" si="1217"/>
      </c>
      <c r="X11223">
        <f t="shared" si="1218"/>
      </c>
      <c r="Y11223">
        <f t="shared" si="1219"/>
      </c>
      <c r="Z11223">
        <f t="shared" si="1220"/>
      </c>
    </row>
    <row r="11224" spans="1:26">
      <c r="A11224" s="57"/>
      <c r="B11224" s="1570"/>
      <c r="C11224" s="1571"/>
      <c r="D11224" s="184"/>
      <c r="E11224" s="184"/>
      <c r="F11224" s="184"/>
      <c r="G11224" s="184"/>
      <c r="H11224" s="184"/>
      <c r="I11224" s="108"/>
      <c r="J11224" s="25"/>
      <c r="W11224">
        <f t="shared" si="1217"/>
      </c>
      <c r="X11224">
        <f t="shared" si="1218"/>
      </c>
      <c r="Y11224">
        <f t="shared" si="1219"/>
      </c>
      <c r="Z11224">
        <f t="shared" si="1220"/>
      </c>
    </row>
    <row r="11225" spans="1:26" ht="15.75" thickBot="1">
      <c r="A11225" s="33"/>
      <c r="B11225" s="10"/>
      <c r="C11225" s="10"/>
      <c r="D11225" s="109"/>
      <c r="E11225" s="109"/>
      <c r="F11225" s="109"/>
      <c r="G11225" s="109"/>
      <c r="H11225" s="109"/>
      <c r="I11225" s="110"/>
      <c r="J11225" s="25"/>
      <c r="W11225">
        <f t="shared" si="1217"/>
      </c>
      <c r="X11225">
        <f t="shared" si="1218"/>
      </c>
      <c r="Y11225">
        <f t="shared" si="1219"/>
      </c>
      <c r="Z11225">
        <f t="shared" si="1220"/>
      </c>
    </row>
    <row r="11226" spans="1:26">
      <c r="A11226" s="33"/>
      <c r="B11226" s="10"/>
      <c r="C11226" s="10"/>
      <c r="D11226" s="91"/>
      <c r="E11226" s="91"/>
      <c r="F11226" s="91"/>
      <c r="G11226" s="92" t="s">
        <v>19</v>
      </c>
      <c r="H11226" s="91"/>
      <c r="I11226" s="111">
        <f>SUM(I11160:I11225)</f>
      </c>
      <c r="J11226" s="25"/>
      <c r="L11226">
        <f>SUM(L11160:L11225)</f>
      </c>
      <c r="W11226">
        <f t="shared" si="1217"/>
      </c>
      <c r="X11226">
        <f t="shared" si="1218"/>
      </c>
      <c r="Y11226">
        <f t="shared" si="1219"/>
      </c>
      <c r="Z11226">
        <f t="shared" si="1220"/>
      </c>
    </row>
    <row r="11227" spans="1:26" ht="21">
      <c r="A11227" s="33"/>
      <c r="B11227" s="216"/>
      <c r="C11227" s="69"/>
      <c r="D11227" s="91"/>
      <c r="E11227" s="91"/>
      <c r="F11227" s="91"/>
      <c r="G11227" s="92"/>
      <c r="H11227" s="91"/>
      <c r="I11227" s="155"/>
      <c r="J11227" s="25"/>
      <c r="W11227">
        <f t="shared" si="1217"/>
      </c>
      <c r="X11227">
        <f t="shared" si="1218"/>
      </c>
      <c r="Y11227">
        <f t="shared" si="1219"/>
      </c>
      <c r="Z11227">
        <f t="shared" si="1220"/>
      </c>
    </row>
    <row r="11228" spans="1:26">
      <c r="A11228" s="33"/>
      <c r="B11228" s="10"/>
      <c r="C11228" s="253" t="s">
        <v>490</v>
      </c>
      <c r="D11228" s="253"/>
      <c r="E11228" s="253"/>
      <c r="F11228" s="253" t="s">
        <v>431</v>
      </c>
      <c r="G11228" s="253" t="s">
        <v>491</v>
      </c>
      <c r="H11228" s="112">
        <v>1</v>
      </c>
      <c r="I11228" s="61">
        <f>+L11226*H11228</f>
      </c>
      <c r="J11228" s="25"/>
      <c r="W11228">
        <f t="shared" si="1217"/>
      </c>
      <c r="X11228">
        <f t="shared" si="1218"/>
      </c>
      <c r="Y11228">
        <f t="shared" si="1219"/>
      </c>
      <c r="Z11228">
        <f t="shared" si="1220"/>
      </c>
    </row>
    <row r="11229" spans="1:26" ht="15.75" thickBot="1">
      <c r="A11229" s="33"/>
      <c r="B11229" s="11" t="s">
        <v>20</v>
      </c>
      <c r="C11229" s="35"/>
      <c r="D11229" s="35"/>
      <c r="E11229" s="35"/>
      <c r="F11229" s="173"/>
      <c r="G11229" s="173"/>
      <c r="H11229" s="173"/>
      <c r="I11229" s="174"/>
      <c r="J11229" s="25"/>
      <c r="W11229">
        <f t="shared" si="1217"/>
      </c>
      <c r="X11229">
        <f t="shared" si="1218"/>
      </c>
      <c r="Y11229">
        <f t="shared" si="1219"/>
      </c>
      <c r="Z11229">
        <f t="shared" si="1220"/>
      </c>
    </row>
    <row r="11230" spans="1:26" ht="15.75" thickBot="1">
      <c r="A11230" s="37"/>
      <c r="B11230" s="38"/>
      <c r="C11230" s="39" t="s">
        <v>21</v>
      </c>
      <c r="D11230" s="40">
        <f>SUM(D11160:D11229)</f>
      </c>
      <c r="E11230" s="41">
        <f>IF(H11230=I11230,"OK","NO")</f>
      </c>
      <c r="F11230" s="40">
        <f>SUM(F11160:F11229)</f>
      </c>
      <c r="G11230" s="40">
        <f>SUM(G11160:G11229)</f>
      </c>
      <c r="H11230" s="526">
        <f>SUMPRODUCT(F11160:F11225,H11160:H11225)</f>
      </c>
      <c r="I11230" s="43">
        <f>SUMPRODUCT(I11226-I11228)+I11229</f>
      </c>
      <c r="J11230" s="25">
        <f>184-170</f>
      </c>
      <c r="W11230">
        <f t="shared" si="1217"/>
      </c>
      <c r="X11230">
        <f t="shared" si="1218"/>
      </c>
      <c r="Y11230">
        <f t="shared" si="1219"/>
      </c>
      <c r="Z11230">
        <f t="shared" si="1220"/>
      </c>
    </row>
    <row r="11231" spans="1:26" ht="15.75" thickBot="1">
      <c r="A11231" s="44"/>
      <c r="B11231" s="116"/>
      <c r="C11231" s="45"/>
      <c r="D11231" s="45"/>
      <c r="E11231" s="45"/>
      <c r="F11231" s="45"/>
      <c r="G11231" s="45"/>
      <c r="H11231" s="46"/>
      <c r="I11231" s="47"/>
      <c r="J11231" s="25"/>
      <c r="W11231">
        <f t="shared" si="1217"/>
      </c>
      <c r="X11231">
        <f t="shared" si="1218"/>
      </c>
      <c r="Y11231">
        <f t="shared" si="1219"/>
      </c>
      <c r="Z11231">
        <f t="shared" si="1220"/>
      </c>
    </row>
    <row r="11232" spans="1:26">
      <c r="A11232" s="12" t="s">
        <v>23</v>
      </c>
      <c r="B11232" s="12"/>
      <c r="C11232" s="12"/>
      <c r="D11232" s="13"/>
      <c r="E11232" s="14" t="s">
        <v>301</v>
      </c>
      <c r="F11232" s="14"/>
      <c r="G11232" s="14"/>
      <c r="H11232" s="2"/>
      <c r="I11232" s="12"/>
      <c r="J11232" s="25"/>
      <c r="W11232">
        <f t="shared" si="1217"/>
      </c>
      <c r="X11232">
        <f t="shared" si="1218"/>
      </c>
      <c r="Y11232">
        <f t="shared" si="1219"/>
      </c>
      <c r="Z11232">
        <f t="shared" si="1220"/>
      </c>
    </row>
    <row r="11233" spans="1:26">
      <c r="W11233">
        <f t="shared" si="1217"/>
      </c>
      <c r="X11233">
        <f t="shared" si="1218"/>
      </c>
      <c r="Y11233">
        <f t="shared" si="1219"/>
      </c>
      <c r="Z11233">
        <f t="shared" si="1220"/>
      </c>
    </row>
    <row r="11234" spans="1:26">
      <c r="W11234">
        <f t="shared" si="1217"/>
      </c>
      <c r="X11234">
        <f t="shared" si="1218"/>
      </c>
      <c r="Y11234">
        <f t="shared" si="1219"/>
      </c>
      <c r="Z11234">
        <f t="shared" si="1220"/>
      </c>
    </row>
    <row r="11235" spans="1:26">
      <c r="W11235">
        <f t="shared" si="1217"/>
      </c>
      <c r="X11235">
        <f t="shared" si="1218"/>
      </c>
      <c r="Y11235">
        <f t="shared" si="1219"/>
      </c>
      <c r="Z11235">
        <f t="shared" si="1220"/>
      </c>
    </row>
    <row r="11236" spans="1:26">
      <c r="W11236">
        <f t="shared" si="1217"/>
      </c>
      <c r="X11236">
        <f t="shared" si="1218"/>
      </c>
      <c r="Y11236">
        <f t="shared" si="1219"/>
      </c>
      <c r="Z11236">
        <f t="shared" si="1220"/>
      </c>
    </row>
    <row r="11237" spans="1:26">
      <c r="W11237">
        <f t="shared" si="1217"/>
      </c>
      <c r="X11237">
        <f t="shared" si="1218"/>
      </c>
      <c r="Y11237">
        <f t="shared" si="1219"/>
      </c>
      <c r="Z11237">
        <f t="shared" si="1220"/>
      </c>
    </row>
    <row r="11238" spans="1:26">
      <c r="A11238" s="1562" t="s">
        <v>0</v>
      </c>
      <c r="B11238" s="1562"/>
      <c r="C11238" s="1562"/>
      <c r="D11238" s="1562"/>
      <c r="E11238" s="1562"/>
      <c r="F11238" s="1562"/>
      <c r="G11238" s="1562"/>
      <c r="H11238" s="1562"/>
      <c r="I11238" s="1562"/>
      <c r="W11238">
        <f t="shared" si="1217"/>
      </c>
      <c r="X11238">
        <f t="shared" si="1218"/>
      </c>
      <c r="Y11238">
        <f t="shared" si="1219"/>
      </c>
      <c r="Z11238">
        <f t="shared" si="1220"/>
      </c>
    </row>
    <row r="11239" spans="1:26">
      <c r="W11239">
        <f t="shared" si="1217"/>
      </c>
      <c r="X11239">
        <f t="shared" si="1218"/>
      </c>
      <c r="Y11239">
        <f t="shared" si="1219"/>
      </c>
      <c r="Z11239">
        <f t="shared" si="1220"/>
      </c>
    </row>
    <row r="11240" spans="1:26">
      <c r="A11240" s="1" t="s">
        <v>1</v>
      </c>
      <c r="B11240" s="1"/>
      <c r="G11240" s="489" t="s">
        <v>2</v>
      </c>
      <c r="H11240" s="3" t="s">
        <v>2196</v>
      </c>
      <c r="W11240">
        <f t="shared" si="1217"/>
      </c>
      <c r="X11240">
        <f t="shared" si="1218"/>
      </c>
      <c r="Y11240">
        <f t="shared" si="1219"/>
      </c>
      <c r="Z11240">
        <f t="shared" si="1220"/>
      </c>
    </row>
    <row r="11241" spans="1:26">
      <c r="A11241" s="1" t="inlineStr">
        <is>
          <t>Dealer-184</t>
        </is>
      </c>
      <c r="B11241" s="1"/>
      <c r="C11241" s="51"/>
      <c r="F11241" s="4"/>
      <c r="G11241" s="488" t="s">
        <v>1440</v>
      </c>
      <c r="H11241" s="582" t="s">
        <v>2207</v>
      </c>
      <c r="L11241" t="s">
        <v>2228</v>
      </c>
      <c r="W11241">
        <f t="shared" si="1217"/>
      </c>
      <c r="X11241">
        <f t="shared" si="1218"/>
      </c>
      <c r="Y11241">
        <f t="shared" si="1219"/>
      </c>
      <c r="Z11241">
        <f t="shared" si="1220"/>
      </c>
    </row>
    <row r="11242" spans="1:26">
      <c r="A11242" s="1" t="inlineStr">
        <is>
          <t>Address line (redacted)</t>
        </is>
      </c>
      <c r="B11242" s="1"/>
      <c r="C11242" s="51"/>
      <c r="W11242">
        <f t="shared" si="1217"/>
      </c>
      <c r="X11242">
        <f t="shared" si="1218"/>
      </c>
      <c r="Y11242">
        <f t="shared" si="1219"/>
      </c>
      <c r="Z11242">
        <f t="shared" si="1220"/>
      </c>
    </row>
    <row r="11243" spans="1:26">
      <c r="A11243" s="1"/>
      <c r="B11243" s="1"/>
      <c r="C11243" s="51"/>
      <c r="W11243">
        <f t="shared" si="1217"/>
      </c>
      <c r="X11243">
        <f t="shared" si="1218"/>
      </c>
      <c r="Y11243">
        <f t="shared" si="1219"/>
      </c>
      <c r="Z11243">
        <f t="shared" si="1220"/>
      </c>
    </row>
    <row r="11244" spans="1:26">
      <c r="A11244" s="1"/>
      <c r="B11244" s="1582"/>
      <c r="C11244" s="1582"/>
      <c r="W11244">
        <f t="shared" si="1217"/>
      </c>
      <c r="X11244">
        <f t="shared" si="1218"/>
      </c>
      <c r="Y11244">
        <f t="shared" si="1219"/>
      </c>
      <c r="Z11244">
        <f t="shared" si="1220"/>
      </c>
    </row>
    <row r="11245" spans="1:26">
      <c r="A11245" s="49" t="s">
        <v>4</v>
      </c>
      <c r="B11245" s="87"/>
      <c r="W11245">
        <f t="shared" si="1217"/>
      </c>
      <c r="X11245">
        <f t="shared" si="1218"/>
      </c>
      <c r="Y11245">
        <f t="shared" si="1219"/>
      </c>
      <c r="Z11245">
        <f t="shared" si="1220"/>
      </c>
    </row>
    <row r="11246" spans="1:26">
      <c r="A11246" s="12"/>
      <c r="B11246" s="86"/>
      <c r="W11246">
        <f t="shared" si="1217"/>
      </c>
      <c r="X11246">
        <f t="shared" si="1218"/>
      </c>
      <c r="Y11246">
        <f t="shared" si="1219"/>
      </c>
      <c r="Z11246">
        <f t="shared" si="1220"/>
      </c>
    </row>
    <row r="11247" spans="1:26">
      <c r="A11247" s="1" t="s">
        <v>5</v>
      </c>
      <c r="W11247">
        <f t="shared" si="1217"/>
      </c>
      <c r="X11247">
        <f t="shared" si="1218"/>
      </c>
      <c r="Y11247">
        <f t="shared" si="1219"/>
      </c>
      <c r="Z11247">
        <f t="shared" si="1220"/>
      </c>
    </row>
    <row r="11248" spans="1:26">
      <c r="A11248" s="1" t="s">
        <v>6</v>
      </c>
      <c r="W11248">
        <f t="shared" si="1217"/>
      </c>
      <c r="X11248">
        <f t="shared" si="1218"/>
      </c>
      <c r="Y11248">
        <f t="shared" si="1219"/>
      </c>
      <c r="Z11248">
        <f t="shared" si="1220"/>
      </c>
    </row>
    <row r="11249" spans="1:26" ht="15.75" thickBot="1">
      <c r="A11249" s="1" t="s">
        <v>7</v>
      </c>
      <c r="W11249">
        <f t="shared" si="1217"/>
      </c>
      <c r="X11249">
        <f t="shared" si="1218"/>
      </c>
      <c r="Y11249">
        <f t="shared" si="1219"/>
      </c>
      <c r="Z11249">
        <f t="shared" si="1220"/>
      </c>
    </row>
    <row r="11250" spans="1:26" ht="24">
      <c r="A11250" s="26" t="s">
        <v>8</v>
      </c>
      <c r="B11250" s="27" t="s">
        <v>9</v>
      </c>
      <c r="C11250" s="27" t="s">
        <v>10</v>
      </c>
      <c r="D11250" s="200" t="s">
        <v>11</v>
      </c>
      <c r="E11250" s="200" t="s">
        <v>12</v>
      </c>
      <c r="F11250" s="200" t="s">
        <v>13</v>
      </c>
      <c r="G11250" s="200" t="s">
        <v>14</v>
      </c>
      <c r="H11250" s="201" t="s">
        <v>15</v>
      </c>
      <c r="I11250" s="202" t="s">
        <v>16</v>
      </c>
      <c r="W11250">
        <f t="shared" si="1217"/>
      </c>
      <c r="X11250">
        <f t="shared" si="1218"/>
      </c>
      <c r="Y11250">
        <f t="shared" si="1219"/>
      </c>
      <c r="Z11250">
        <f t="shared" si="1220"/>
      </c>
    </row>
    <row r="11251" spans="1:26">
      <c r="A11251" s="107"/>
      <c r="B11251" s="1564" t="s">
        <v>17</v>
      </c>
      <c r="C11251" s="1565"/>
      <c r="D11251" s="53"/>
      <c r="E11251" s="53"/>
      <c r="F11251" s="91"/>
      <c r="G11251" s="92"/>
      <c r="H11251" s="91"/>
      <c r="I11251" s="250"/>
      <c r="W11251">
        <f t="shared" si="1217"/>
      </c>
      <c r="X11251">
        <f t="shared" si="1218"/>
      </c>
      <c r="Y11251">
        <f t="shared" si="1219"/>
      </c>
      <c r="Z11251">
        <f t="shared" si="1220"/>
      </c>
    </row>
    <row r="11252" spans="1:26">
      <c r="A11252" s="5">
        <v>1</v>
      </c>
      <c r="B11252" s="8" t="s">
        <v>908</v>
      </c>
      <c r="C11252" s="5" t="s">
        <v>907</v>
      </c>
      <c r="D11252" s="5">
        <v>1</v>
      </c>
      <c r="E11252" s="5">
        <v>5</v>
      </c>
      <c r="F11252" s="5">
        <f>+E11252*D11252</f>
      </c>
      <c r="G11252" s="5">
        <f>+E11252*D11252</f>
      </c>
      <c r="H11252" s="5">
        <v>1</v>
      </c>
      <c r="I11252" s="102">
        <f>+H11252*G11252</f>
      </c>
      <c r="W11252">
        <f t="shared" si="1217"/>
      </c>
      <c r="X11252">
        <f t="shared" si="1218"/>
      </c>
      <c r="Y11252">
        <f t="shared" si="1219"/>
      </c>
      <c r="Z11252">
        <f t="shared" si="1220"/>
      </c>
    </row>
    <row r="11253" spans="1:26">
      <c r="A11253" s="5">
        <v>2</v>
      </c>
      <c r="B11253" s="8" t="s">
        <v>456</v>
      </c>
      <c r="C11253" s="5" t="s">
        <v>455</v>
      </c>
      <c r="D11253" s="5">
        <v>1</v>
      </c>
      <c r="E11253" s="5">
        <v>5</v>
      </c>
      <c r="F11253" s="5">
        <f>+E11253*D11253</f>
      </c>
      <c r="G11253" s="5">
        <f>+E11253*D11253</f>
      </c>
      <c r="H11253" s="5">
        <v>1</v>
      </c>
      <c r="I11253" s="102">
        <f>+H11253*G11253</f>
      </c>
      <c r="W11253">
        <f t="shared" si="1217"/>
      </c>
      <c r="X11253">
        <f t="shared" si="1218"/>
      </c>
      <c r="Y11253">
        <f t="shared" si="1219"/>
      </c>
      <c r="Z11253">
        <f t="shared" si="1220"/>
      </c>
    </row>
    <row r="11254" spans="1:26">
      <c r="A11254" s="5">
        <v>3</v>
      </c>
      <c r="B11254" s="8" t="s">
        <v>748</v>
      </c>
      <c r="C11254" s="5" t="s">
        <v>362</v>
      </c>
      <c r="D11254" s="5">
        <v>1</v>
      </c>
      <c r="E11254" s="5">
        <v>5</v>
      </c>
      <c r="F11254" s="5">
        <f>+E11254*D11254</f>
      </c>
      <c r="G11254" s="5">
        <f>+E11254*D11254</f>
      </c>
      <c r="H11254" s="5">
        <v>1</v>
      </c>
      <c r="I11254" s="102">
        <f>+H11254*G11254</f>
      </c>
      <c r="W11254">
        <f t="shared" si="1217"/>
      </c>
      <c r="X11254">
        <f t="shared" si="1218"/>
      </c>
      <c r="Y11254">
        <f t="shared" si="1219"/>
      </c>
      <c r="Z11254">
        <f t="shared" si="1220"/>
      </c>
    </row>
    <row r="11255" spans="1:26">
      <c r="A11255" s="5"/>
      <c r="B11255" s="8"/>
      <c r="C11255" s="5"/>
      <c r="D11255" s="5"/>
      <c r="E11255" s="5"/>
      <c r="F11255" s="5"/>
      <c r="G11255" s="5"/>
      <c r="H11255" s="5"/>
      <c r="I11255" s="102"/>
      <c r="W11255">
        <f t="shared" si="1217"/>
      </c>
      <c r="X11255">
        <f t="shared" si="1218"/>
      </c>
      <c r="Y11255">
        <f t="shared" si="1219"/>
      </c>
      <c r="Z11255">
        <f t="shared" si="1220"/>
      </c>
    </row>
    <row r="11256" spans="1:26">
      <c r="A11256" s="5"/>
      <c r="B11256" s="8"/>
      <c r="C11256" s="5"/>
      <c r="D11256" s="5"/>
      <c r="E11256" s="5"/>
      <c r="F11256" s="5"/>
      <c r="G11256" s="5"/>
      <c r="H11256" s="5"/>
      <c r="I11256" s="102"/>
      <c r="W11256">
        <f t="shared" si="1217"/>
      </c>
      <c r="X11256">
        <f t="shared" si="1218"/>
      </c>
      <c r="Y11256">
        <f t="shared" si="1219"/>
      </c>
      <c r="Z11256">
        <f t="shared" si="1220"/>
      </c>
    </row>
    <row r="11257" spans="1:26">
      <c r="A11257" s="5"/>
      <c r="B11257" s="8"/>
      <c r="C11257" s="5"/>
      <c r="D11257" s="5"/>
      <c r="E11257" s="5"/>
      <c r="F11257" s="5"/>
      <c r="G11257" s="5"/>
      <c r="H11257" s="5"/>
      <c r="I11257" s="102"/>
      <c r="W11257">
        <f t="shared" si="1217"/>
      </c>
      <c r="X11257">
        <f t="shared" si="1218"/>
      </c>
      <c r="Y11257">
        <f t="shared" si="1219"/>
      </c>
      <c r="Z11257">
        <f t="shared" si="1220"/>
      </c>
    </row>
    <row r="11258" spans="1:26">
      <c r="A11258" s="5"/>
      <c r="B11258" s="8"/>
      <c r="C11258" s="5"/>
      <c r="D11258" s="5"/>
      <c r="E11258" s="5"/>
      <c r="F11258" s="5"/>
      <c r="G11258" s="5"/>
      <c r="H11258" s="5"/>
      <c r="I11258" s="102"/>
      <c r="W11258">
        <f t="shared" si="1217"/>
      </c>
      <c r="X11258">
        <f t="shared" si="1218"/>
      </c>
      <c r="Y11258">
        <f t="shared" si="1219"/>
      </c>
      <c r="Z11258">
        <f t="shared" si="1220"/>
      </c>
    </row>
    <row r="11259" spans="1:26">
      <c r="A11259" s="5"/>
      <c r="B11259" s="8"/>
      <c r="C11259" s="5"/>
      <c r="D11259" s="5"/>
      <c r="E11259" s="5"/>
      <c r="F11259" s="5"/>
      <c r="G11259" s="5"/>
      <c r="H11259" s="5"/>
      <c r="I11259" s="102"/>
      <c r="W11259">
        <f t="shared" si="1217"/>
      </c>
      <c r="X11259">
        <f t="shared" si="1218"/>
      </c>
      <c r="Y11259">
        <f t="shared" si="1219"/>
      </c>
      <c r="Z11259">
        <f t="shared" si="1220"/>
      </c>
    </row>
    <row r="11260" spans="1:26">
      <c r="A11260" s="5"/>
      <c r="B11260" s="8"/>
      <c r="C11260" s="5"/>
      <c r="D11260" s="5"/>
      <c r="E11260" s="5"/>
      <c r="F11260" s="5"/>
      <c r="G11260" s="5"/>
      <c r="H11260" s="5"/>
      <c r="I11260" s="102"/>
      <c r="W11260">
        <f t="shared" si="1217"/>
      </c>
      <c r="X11260">
        <f t="shared" si="1218"/>
      </c>
      <c r="Y11260">
        <f t="shared" si="1219"/>
      </c>
      <c r="Z11260">
        <f t="shared" si="1220"/>
      </c>
    </row>
    <row r="11261" spans="1:26">
      <c r="A11261" s="5"/>
      <c r="B11261" s="8"/>
      <c r="C11261" s="5"/>
      <c r="D11261" s="5"/>
      <c r="E11261" s="5"/>
      <c r="F11261" s="5"/>
      <c r="G11261" s="5"/>
      <c r="H11261" s="5"/>
      <c r="I11261" s="102"/>
      <c r="W11261">
        <f t="shared" si="1217"/>
      </c>
      <c r="X11261">
        <f t="shared" si="1218"/>
      </c>
      <c r="Y11261">
        <f t="shared" si="1219"/>
      </c>
      <c r="Z11261">
        <f t="shared" si="1220"/>
      </c>
    </row>
    <row r="11262" spans="1:26">
      <c r="A11262" s="5"/>
      <c r="B11262" s="8"/>
      <c r="C11262" s="5"/>
      <c r="D11262" s="5"/>
      <c r="E11262" s="5"/>
      <c r="F11262" s="5"/>
      <c r="G11262" s="5"/>
      <c r="H11262" s="5"/>
      <c r="I11262" s="102"/>
      <c r="W11262">
        <f t="shared" si="1217"/>
      </c>
      <c r="X11262">
        <f t="shared" si="1218"/>
      </c>
      <c r="Y11262">
        <f t="shared" si="1219"/>
      </c>
      <c r="Z11262">
        <f t="shared" si="1220"/>
      </c>
    </row>
    <row r="11263" spans="1:26">
      <c r="A11263" s="5"/>
      <c r="B11263" s="8"/>
      <c r="C11263" s="5"/>
      <c r="D11263" s="5"/>
      <c r="E11263" s="5"/>
      <c r="F11263" s="5"/>
      <c r="G11263" s="5"/>
      <c r="H11263" s="5"/>
      <c r="I11263" s="102"/>
      <c r="W11263">
        <f t="shared" si="1217"/>
      </c>
      <c r="X11263">
        <f t="shared" si="1218"/>
      </c>
      <c r="Y11263">
        <f t="shared" si="1219"/>
      </c>
      <c r="Z11263">
        <f t="shared" si="1220"/>
      </c>
    </row>
    <row r="11264" spans="1:26">
      <c r="A11264" s="5"/>
      <c r="B11264" s="8"/>
      <c r="C11264" s="5"/>
      <c r="D11264" s="5"/>
      <c r="E11264" s="5"/>
      <c r="F11264" s="6"/>
      <c r="G11264" s="5"/>
      <c r="H11264" s="5"/>
      <c r="I11264" s="102"/>
      <c r="W11264">
        <f t="shared" si="1217"/>
      </c>
      <c r="X11264">
        <f t="shared" si="1218"/>
      </c>
      <c r="Y11264">
        <f t="shared" si="1219"/>
      </c>
      <c r="Z11264">
        <f t="shared" si="1220"/>
      </c>
    </row>
    <row r="11265" spans="1:26">
      <c r="A11265" s="5"/>
      <c r="B11265" s="8"/>
      <c r="C11265" s="5"/>
      <c r="D11265" s="5"/>
      <c r="E11265" s="5"/>
      <c r="F11265" s="6"/>
      <c r="G11265" s="5"/>
      <c r="H11265" s="5"/>
      <c r="I11265" s="102"/>
      <c r="W11265">
        <f t="shared" si="1217"/>
      </c>
      <c r="X11265">
        <f t="shared" si="1218"/>
      </c>
      <c r="Y11265">
        <f t="shared" si="1219"/>
      </c>
      <c r="Z11265">
        <f t="shared" si="1220"/>
      </c>
    </row>
    <row r="11266" spans="1:26">
      <c r="A11266" s="5"/>
      <c r="B11266" s="8"/>
      <c r="C11266" s="5"/>
      <c r="D11266" s="5"/>
      <c r="E11266" s="5"/>
      <c r="F11266" s="6"/>
      <c r="G11266" s="5"/>
      <c r="H11266" s="5"/>
      <c r="I11266" s="102"/>
      <c r="W11266">
        <f t="shared" si="1217"/>
      </c>
      <c r="X11266">
        <f t="shared" si="1218"/>
      </c>
      <c r="Y11266">
        <f t="shared" si="1219"/>
      </c>
      <c r="Z11266">
        <f t="shared" si="1220"/>
      </c>
    </row>
    <row r="11267" spans="1:26">
      <c r="A11267" s="5"/>
      <c r="B11267" s="8"/>
      <c r="C11267" s="5"/>
      <c r="D11267" s="50"/>
      <c r="E11267" s="5"/>
      <c r="F11267" s="5"/>
      <c r="G11267" s="6"/>
      <c r="H11267" s="5"/>
      <c r="I11267" s="129"/>
      <c r="W11267">
        <f t="shared" si="1217"/>
      </c>
      <c r="X11267">
        <f t="shared" si="1218"/>
      </c>
      <c r="Y11267">
        <f t="shared" si="1219"/>
      </c>
      <c r="Z11267">
        <f t="shared" si="1220"/>
      </c>
    </row>
    <row r="11268" spans="1:26">
      <c r="A11268" s="107"/>
      <c r="B11268" s="106"/>
      <c r="C11268" s="5"/>
      <c r="D11268" s="50"/>
      <c r="E11268" s="5"/>
      <c r="F11268" s="6"/>
      <c r="G11268" s="6"/>
      <c r="H11268" s="5"/>
      <c r="I11268" s="129"/>
      <c r="W11268">
        <f t="shared" ref="W11268:W11331" si="1221">IF(LEFT($H11268&amp;"",5)="2019-",$H11268,W11267)</f>
      </c>
      <c r="X11268">
        <f t="shared" ref="X11268:X11331" si="1222">IF($W11268="",0,IF(COUNTIF($AB$2:$AB$80,$W11268)&gt;0,1,0))</f>
      </c>
      <c r="Y11268">
        <f t="shared" ref="Y11268:Y11331" si="1223">IF($C11268="","",UPPER(TRIM(IFERROR(LEFT($C11268&amp;"",FIND("/",$C11268&amp;"")-1),$C11268&amp;""))))</f>
      </c>
      <c r="Z11268">
        <f t="shared" ref="Z11268:Z11331" si="1224">IFERROR(IF(ISNUMBER($G11268),$G11268,0),0)</f>
      </c>
    </row>
    <row r="11269" spans="1:26">
      <c r="A11269" s="33"/>
      <c r="B11269" s="10"/>
      <c r="C11269" s="10"/>
      <c r="D11269" s="132"/>
      <c r="E11269" s="132"/>
      <c r="F11269" s="132"/>
      <c r="G11269" s="132"/>
      <c r="H11269" s="133"/>
      <c r="I11269" s="61"/>
      <c r="W11269">
        <f t="shared" si="1221"/>
      </c>
      <c r="X11269">
        <f t="shared" si="1222"/>
      </c>
      <c r="Y11269">
        <f t="shared" si="1223"/>
      </c>
      <c r="Z11269">
        <f t="shared" si="1224"/>
      </c>
    </row>
    <row r="11270" spans="1:26" ht="15.75" thickBot="1">
      <c r="A11270" s="33"/>
      <c r="B11270" s="11" t="s">
        <v>20</v>
      </c>
      <c r="C11270" s="35"/>
      <c r="D11270" s="35"/>
      <c r="E11270" s="35"/>
      <c r="F11270" s="35"/>
      <c r="G11270" s="35"/>
      <c r="H11270" s="35"/>
      <c r="I11270" s="36"/>
      <c r="W11270">
        <f t="shared" si="1221"/>
      </c>
      <c r="X11270">
        <f t="shared" si="1222"/>
      </c>
      <c r="Y11270">
        <f t="shared" si="1223"/>
      </c>
      <c r="Z11270">
        <f t="shared" si="1224"/>
      </c>
    </row>
    <row r="11271" spans="1:26" ht="15.75" thickBot="1">
      <c r="A11271" s="37"/>
      <c r="B11271" s="38"/>
      <c r="C11271" s="39" t="s">
        <v>21</v>
      </c>
      <c r="D11271" s="40">
        <f>SUM(D11251:D11270)</f>
      </c>
      <c r="E11271" s="41">
        <f>IF(H11271=I11271,"OK","NO")</f>
      </c>
      <c r="F11271" s="40">
        <f>SUM(F11251:F11270)</f>
      </c>
      <c r="G11271" s="40">
        <f>SUM(G11251:G11270)</f>
      </c>
      <c r="H11271" s="41">
        <f>SUMPRODUCT(F11251:F11268,H11251:H11268)</f>
      </c>
      <c r="I11271" s="43">
        <f>SUM(I11251:I11270)</f>
      </c>
      <c r="W11271">
        <f t="shared" si="1221"/>
      </c>
      <c r="X11271">
        <f t="shared" si="1222"/>
      </c>
      <c r="Y11271">
        <f t="shared" si="1223"/>
      </c>
      <c r="Z11271">
        <f t="shared" si="1224"/>
      </c>
    </row>
    <row r="11272" spans="1:26" ht="15.75" thickBot="1">
      <c r="A11272" s="44"/>
      <c r="B11272" s="116"/>
      <c r="C11272" s="45"/>
      <c r="D11272" s="45"/>
      <c r="E11272" s="45"/>
      <c r="F11272" s="45"/>
      <c r="G11272" s="45"/>
      <c r="H11272" s="45"/>
      <c r="I11272" s="47"/>
      <c r="W11272">
        <f t="shared" si="1221"/>
      </c>
      <c r="X11272">
        <f t="shared" si="1222"/>
      </c>
      <c r="Y11272">
        <f t="shared" si="1223"/>
      </c>
      <c r="Z11272">
        <f t="shared" si="1224"/>
      </c>
    </row>
    <row r="11273" spans="1:26">
      <c r="A11273" s="12" t="s">
        <v>315</v>
      </c>
      <c r="B11273" s="12"/>
      <c r="W11273">
        <f t="shared" si="1221"/>
      </c>
      <c r="X11273">
        <f t="shared" si="1222"/>
      </c>
      <c r="Y11273">
        <f t="shared" si="1223"/>
      </c>
      <c r="Z11273">
        <f t="shared" si="1224"/>
      </c>
    </row>
    <row r="11274" spans="1:26">
      <c r="W11274">
        <f t="shared" si="1221"/>
      </c>
      <c r="X11274">
        <f t="shared" si="1222"/>
      </c>
      <c r="Y11274">
        <f t="shared" si="1223"/>
      </c>
      <c r="Z11274">
        <f t="shared" si="1224"/>
      </c>
    </row>
    <row r="11275" spans="1:26">
      <c r="W11275">
        <f t="shared" si="1221"/>
      </c>
      <c r="X11275">
        <f t="shared" si="1222"/>
      </c>
      <c r="Y11275">
        <f t="shared" si="1223"/>
      </c>
      <c r="Z11275">
        <f t="shared" si="1224"/>
      </c>
    </row>
    <row r="11276" spans="1:26">
      <c r="W11276">
        <f t="shared" si="1221"/>
      </c>
      <c r="X11276">
        <f t="shared" si="1222"/>
      </c>
      <c r="Y11276">
        <f t="shared" si="1223"/>
      </c>
      <c r="Z11276">
        <f t="shared" si="1224"/>
      </c>
    </row>
    <row r="11277" spans="1:26">
      <c r="A11277" s="1562" t="s">
        <v>0</v>
      </c>
      <c r="B11277" s="1562"/>
      <c r="C11277" s="1562"/>
      <c r="D11277" s="1562"/>
      <c r="E11277" s="1562"/>
      <c r="F11277" s="1562"/>
      <c r="G11277" s="1562"/>
      <c r="H11277" s="1562"/>
      <c r="I11277" s="1562"/>
      <c r="W11277">
        <f t="shared" si="1221"/>
      </c>
      <c r="X11277">
        <f t="shared" si="1222"/>
      </c>
      <c r="Y11277">
        <f t="shared" si="1223"/>
      </c>
      <c r="Z11277">
        <f t="shared" si="1224"/>
      </c>
    </row>
    <row r="11278" spans="1:26">
      <c r="W11278">
        <f t="shared" si="1221"/>
      </c>
      <c r="X11278">
        <f t="shared" si="1222"/>
      </c>
      <c r="Y11278">
        <f t="shared" si="1223"/>
      </c>
      <c r="Z11278">
        <f t="shared" si="1224"/>
      </c>
    </row>
    <row r="11279" spans="1:26">
      <c r="A11279" s="1" t="s">
        <v>1</v>
      </c>
      <c r="B11279" s="124"/>
      <c r="C11279" s="124"/>
      <c r="D11279" s="124"/>
      <c r="E11279" s="124"/>
      <c r="G11279" s="2" t="s">
        <v>2</v>
      </c>
      <c r="H11279" s="3" t="s">
        <v>1743</v>
      </c>
      <c r="I11279" s="124"/>
      <c r="W11279">
        <f t="shared" si="1221"/>
      </c>
      <c r="X11279">
        <f t="shared" si="1222"/>
      </c>
      <c r="Y11279">
        <f t="shared" si="1223"/>
      </c>
      <c r="Z11279">
        <f t="shared" si="1224"/>
      </c>
    </row>
    <row r="11280" spans="1:26">
      <c r="A11280" s="178" t="inlineStr">
        <is>
          <t>Dealer-167</t>
        </is>
      </c>
      <c r="F11280" s="4" t="s">
        <v>3</v>
      </c>
      <c r="G11280" s="2"/>
      <c r="H11280" s="1" t="s">
        <v>2215</v>
      </c>
      <c r="W11280">
        <f t="shared" si="1221"/>
      </c>
      <c r="X11280">
        <f t="shared" si="1222"/>
      </c>
      <c r="Y11280">
        <f t="shared" si="1223"/>
      </c>
      <c r="Z11280">
        <f t="shared" si="1224"/>
      </c>
    </row>
    <row r="11281" spans="1:26">
      <c r="A11281" s="178" t="inlineStr">
        <is>
          <t>Address line (redacted)</t>
        </is>
      </c>
      <c r="B11281" s="1"/>
      <c r="W11281">
        <f t="shared" si="1221"/>
      </c>
      <c r="X11281">
        <f t="shared" si="1222"/>
      </c>
      <c r="Y11281">
        <f t="shared" si="1223"/>
      </c>
      <c r="Z11281">
        <f t="shared" si="1224"/>
      </c>
    </row>
    <row r="11282" spans="1:26">
      <c r="A11282" s="1" t="inlineStr">
        <is>
          <t>Address line (redacted)</t>
        </is>
      </c>
      <c r="B11282" s="1"/>
      <c r="W11282">
        <f t="shared" si="1221"/>
      </c>
      <c r="X11282">
        <f t="shared" si="1222"/>
      </c>
      <c r="Y11282">
        <f t="shared" si="1223"/>
      </c>
      <c r="Z11282">
        <f t="shared" si="1224"/>
      </c>
    </row>
    <row r="11283" spans="1:26" ht="15.75" thickBot="1">
      <c r="A11283" s="268" t="s">
        <v>598</v>
      </c>
      <c r="B11283" s="334" t="inlineStr">
        <is>
          <t>GSTIN-MASKED</t>
        </is>
      </c>
      <c r="W11283">
        <f t="shared" si="1221"/>
      </c>
      <c r="X11283">
        <f t="shared" si="1222"/>
      </c>
      <c r="Y11283">
        <f t="shared" si="1223"/>
      </c>
      <c r="Z11283">
        <f t="shared" si="1224"/>
      </c>
    </row>
    <row r="11284" spans="1:26">
      <c r="A11284" t="inlineStr">
        <is>
          <t>Address line (redacted)</t>
        </is>
      </c>
      <c r="B11284" s="1"/>
      <c r="W11284">
        <f t="shared" si="1221"/>
      </c>
      <c r="X11284">
        <f t="shared" si="1222"/>
      </c>
      <c r="Y11284">
        <f t="shared" si="1223"/>
      </c>
      <c r="Z11284">
        <f t="shared" si="1224"/>
      </c>
    </row>
    <row r="11285" spans="1:26">
      <c r="A11285" t="inlineStr">
        <is>
          <t>Address line (redacted)</t>
        </is>
      </c>
      <c r="B11285" s="1"/>
      <c r="W11285">
        <f t="shared" si="1221"/>
      </c>
      <c r="X11285">
        <f t="shared" si="1222"/>
      </c>
      <c r="Y11285">
        <f t="shared" si="1223"/>
      </c>
      <c r="Z11285">
        <f t="shared" si="1224"/>
      </c>
    </row>
    <row r="11286" spans="1:26">
      <c r="A11286" t="inlineStr">
        <is>
          <t>Address line (redacted)</t>
        </is>
      </c>
      <c r="B11286" s="1"/>
      <c r="W11286">
        <f t="shared" si="1221"/>
      </c>
      <c r="X11286">
        <f t="shared" si="1222"/>
      </c>
      <c r="Y11286">
        <f t="shared" si="1223"/>
      </c>
      <c r="Z11286">
        <f t="shared" si="1224"/>
      </c>
    </row>
    <row r="11287" spans="1:26">
      <c r="A11287" t="s">
        <v>1017</v>
      </c>
      <c r="B11287" s="1"/>
      <c r="C11287" s="55" t="inlineStr">
        <is>
          <t>GSTIN-MASKED</t>
        </is>
      </c>
      <c r="W11287">
        <f t="shared" si="1221"/>
      </c>
      <c r="X11287">
        <f t="shared" si="1222"/>
      </c>
      <c r="Y11287">
        <f t="shared" si="1223"/>
      </c>
      <c r="Z11287">
        <f t="shared" si="1224"/>
      </c>
    </row>
    <row r="11288" spans="1:26">
      <c r="A11288" s="1" t="s">
        <v>5</v>
      </c>
      <c r="W11288">
        <f t="shared" si="1221"/>
      </c>
      <c r="X11288">
        <f t="shared" si="1222"/>
      </c>
      <c r="Y11288">
        <f t="shared" si="1223"/>
      </c>
      <c r="Z11288">
        <f t="shared" si="1224"/>
      </c>
    </row>
    <row r="11289" spans="1:26">
      <c r="A11289" s="1" t="s">
        <v>6</v>
      </c>
      <c r="W11289">
        <f t="shared" si="1221"/>
      </c>
      <c r="X11289">
        <f t="shared" si="1222"/>
      </c>
      <c r="Y11289">
        <f t="shared" si="1223"/>
      </c>
      <c r="Z11289">
        <f t="shared" si="1224"/>
      </c>
    </row>
    <row r="11290" spans="1:26" ht="15.75" thickBot="1">
      <c r="A11290" s="1" t="s">
        <v>7</v>
      </c>
      <c r="W11290">
        <f t="shared" si="1221"/>
      </c>
      <c r="X11290">
        <f t="shared" si="1222"/>
      </c>
      <c r="Y11290">
        <f t="shared" si="1223"/>
      </c>
      <c r="Z11290">
        <f t="shared" si="1224"/>
      </c>
    </row>
    <row r="11291" spans="1:26" ht="24.75" thickBot="1">
      <c r="A11291" s="162" t="s">
        <v>8</v>
      </c>
      <c r="B11291" s="163" t="s">
        <v>9</v>
      </c>
      <c r="C11291" s="163" t="s">
        <v>10</v>
      </c>
      <c r="D11291" s="164" t="s">
        <v>11</v>
      </c>
      <c r="E11291" s="164" t="s">
        <v>12</v>
      </c>
      <c r="F11291" s="164" t="s">
        <v>13</v>
      </c>
      <c r="G11291" s="164" t="s">
        <v>14</v>
      </c>
      <c r="H11291" s="165" t="s">
        <v>15</v>
      </c>
      <c r="I11291" s="166" t="s">
        <v>16</v>
      </c>
      <c r="W11291">
        <f t="shared" si="1221"/>
      </c>
      <c r="X11291">
        <f t="shared" si="1222"/>
      </c>
      <c r="Y11291">
        <f t="shared" si="1223"/>
      </c>
      <c r="Z11291">
        <f t="shared" si="1224"/>
      </c>
    </row>
    <row r="11292" spans="1:26">
      <c r="A11292" s="57"/>
      <c r="B11292" s="1564" t="s">
        <v>17</v>
      </c>
      <c r="C11292" s="1565"/>
      <c r="D11292" s="5"/>
      <c r="E11292" s="5"/>
      <c r="F11292" s="335"/>
      <c r="G11292" s="127"/>
      <c r="H11292" s="335"/>
      <c r="I11292" s="58"/>
      <c r="W11292">
        <f t="shared" si="1221"/>
      </c>
      <c r="X11292">
        <f t="shared" si="1222"/>
      </c>
      <c r="Y11292">
        <f t="shared" si="1223"/>
      </c>
      <c r="Z11292">
        <f t="shared" si="1224"/>
      </c>
    </row>
    <row r="11293" spans="1:26">
      <c r="A11293" s="16">
        <v>1</v>
      </c>
      <c r="B11293" s="106" t="s">
        <v>1019</v>
      </c>
      <c r="C11293" s="5"/>
      <c r="D11293" s="25">
        <v>8</v>
      </c>
      <c r="E11293" s="5">
        <v>10</v>
      </c>
      <c r="F11293" s="5">
        <f>+E11293*D11293</f>
      </c>
      <c r="G11293" s="365">
        <f>+F11293</f>
      </c>
      <c r="H11293" s="119">
        <v>1</v>
      </c>
      <c r="I11293" s="102">
        <f>H11293*G11293</f>
      </c>
      <c r="W11293">
        <f t="shared" si="1221"/>
      </c>
      <c r="X11293">
        <f t="shared" si="1222"/>
      </c>
      <c r="Y11293">
        <f t="shared" si="1223"/>
      </c>
      <c r="Z11293">
        <f t="shared" si="1224"/>
      </c>
    </row>
    <row r="11294" spans="1:26">
      <c r="A11294" s="5"/>
      <c r="B11294" s="1564"/>
      <c r="C11294" s="1565"/>
      <c r="D11294" s="16"/>
      <c r="E11294" s="16"/>
      <c r="F11294" s="5"/>
      <c r="G11294" s="5"/>
      <c r="H11294" s="5"/>
      <c r="I11294" s="102"/>
      <c r="W11294">
        <f t="shared" si="1221"/>
      </c>
      <c r="X11294">
        <f t="shared" si="1222"/>
      </c>
      <c r="Y11294">
        <f t="shared" si="1223"/>
      </c>
      <c r="Z11294">
        <f t="shared" si="1224"/>
      </c>
    </row>
    <row r="11295" spans="1:26">
      <c r="A11295" s="5"/>
      <c r="B11295" s="15"/>
      <c r="C11295" s="5"/>
      <c r="D11295" s="5"/>
      <c r="E11295" s="5"/>
      <c r="F11295" s="5"/>
      <c r="G11295" s="5"/>
      <c r="H11295" s="5"/>
      <c r="I11295" s="102"/>
      <c r="W11295">
        <f t="shared" si="1221"/>
      </c>
      <c r="X11295">
        <f t="shared" si="1222"/>
      </c>
      <c r="Y11295">
        <f t="shared" si="1223"/>
      </c>
      <c r="Z11295">
        <f t="shared" si="1224"/>
      </c>
    </row>
    <row r="11296" spans="1:26">
      <c r="A11296" s="5"/>
      <c r="B11296" s="8"/>
      <c r="C11296" s="5"/>
      <c r="D11296" s="5"/>
      <c r="E11296" s="5"/>
      <c r="F11296" s="5"/>
      <c r="G11296" s="5"/>
      <c r="H11296" s="5"/>
      <c r="I11296" s="102"/>
      <c r="W11296">
        <f t="shared" si="1221"/>
      </c>
      <c r="X11296">
        <f t="shared" si="1222"/>
      </c>
      <c r="Y11296">
        <f t="shared" si="1223"/>
      </c>
      <c r="Z11296">
        <f t="shared" si="1224"/>
      </c>
    </row>
    <row r="11297" spans="1:26">
      <c r="A11297" s="5"/>
      <c r="B11297" s="106"/>
      <c r="C11297" s="106"/>
      <c r="D11297" s="5"/>
      <c r="E11297" s="5"/>
      <c r="F11297" s="5"/>
      <c r="G11297" s="5"/>
      <c r="H11297" s="5"/>
      <c r="I11297" s="102"/>
      <c r="K11297" s="118"/>
      <c r="W11297">
        <f t="shared" si="1221"/>
      </c>
      <c r="X11297">
        <f t="shared" si="1222"/>
      </c>
      <c r="Y11297">
        <f t="shared" si="1223"/>
      </c>
      <c r="Z11297">
        <f t="shared" si="1224"/>
      </c>
    </row>
    <row r="11298" spans="1:26">
      <c r="A11298" s="5"/>
      <c r="B11298" s="8"/>
      <c r="C11298" s="5"/>
      <c r="D11298" s="5"/>
      <c r="E11298" s="5"/>
      <c r="F11298" s="5"/>
      <c r="G11298" s="5"/>
      <c r="H11298" s="5"/>
      <c r="I11298" s="102"/>
      <c r="W11298">
        <f t="shared" si="1221"/>
      </c>
      <c r="X11298">
        <f t="shared" si="1222"/>
      </c>
      <c r="Y11298">
        <f t="shared" si="1223"/>
      </c>
      <c r="Z11298">
        <f t="shared" si="1224"/>
      </c>
    </row>
    <row r="11299" spans="1:26">
      <c r="A11299" s="5"/>
      <c r="B11299" s="8"/>
      <c r="C11299" s="5"/>
      <c r="D11299" s="5"/>
      <c r="E11299" s="5"/>
      <c r="F11299" s="5"/>
      <c r="G11299" s="5"/>
      <c r="H11299" s="5"/>
      <c r="I11299" s="102"/>
      <c r="W11299">
        <f t="shared" si="1221"/>
      </c>
      <c r="X11299">
        <f t="shared" si="1222"/>
      </c>
      <c r="Y11299">
        <f t="shared" si="1223"/>
      </c>
      <c r="Z11299">
        <f t="shared" si="1224"/>
      </c>
    </row>
    <row r="11300" spans="1:26">
      <c r="A11300" s="5"/>
      <c r="B11300" s="8"/>
      <c r="C11300" s="5"/>
      <c r="D11300" s="5"/>
      <c r="E11300" s="5"/>
      <c r="F11300" s="5"/>
      <c r="G11300" s="5"/>
      <c r="H11300" s="5"/>
      <c r="I11300" s="102"/>
      <c r="W11300">
        <f t="shared" si="1221"/>
      </c>
      <c r="X11300">
        <f t="shared" si="1222"/>
      </c>
      <c r="Y11300">
        <f t="shared" si="1223"/>
      </c>
      <c r="Z11300">
        <f t="shared" si="1224"/>
      </c>
    </row>
    <row r="11301" spans="1:26">
      <c r="A11301" s="57"/>
      <c r="B11301" s="8"/>
      <c r="C11301" s="5"/>
      <c r="D11301" s="5"/>
      <c r="E11301" s="5"/>
      <c r="F11301" s="5"/>
      <c r="G11301" s="127"/>
      <c r="H11301" s="5"/>
      <c r="I11301" s="102"/>
      <c r="W11301">
        <f t="shared" si="1221"/>
      </c>
      <c r="X11301">
        <f t="shared" si="1222"/>
      </c>
      <c r="Y11301">
        <f t="shared" si="1223"/>
      </c>
      <c r="Z11301">
        <f t="shared" si="1224"/>
      </c>
    </row>
    <row r="11302" spans="1:26" ht="15.75" thickBot="1">
      <c r="A11302" s="57"/>
      <c r="B11302" s="1651" t="s">
        <v>1020</v>
      </c>
      <c r="C11302" s="1651"/>
      <c r="D11302" s="23"/>
      <c r="E11302" s="23"/>
      <c r="F11302" s="23"/>
      <c r="G11302" s="336"/>
      <c r="H11302" s="23"/>
      <c r="I11302" s="172"/>
      <c r="W11302">
        <f t="shared" si="1221"/>
      </c>
      <c r="X11302">
        <f t="shared" si="1222"/>
      </c>
      <c r="Y11302">
        <f t="shared" si="1223"/>
      </c>
      <c r="Z11302">
        <f t="shared" si="1224"/>
      </c>
    </row>
    <row r="11303" spans="1:26">
      <c r="A11303" s="57"/>
      <c r="B11303" s="1651"/>
      <c r="C11303" s="1651"/>
      <c r="D11303" s="324"/>
      <c r="E11303" s="324"/>
      <c r="F11303" s="324"/>
      <c r="G11303" s="1685" t="s">
        <v>1021</v>
      </c>
      <c r="H11303" s="1686"/>
      <c r="I11303" s="337">
        <f>SUM(I11293:I11302)</f>
      </c>
      <c r="W11303">
        <f t="shared" si="1221"/>
      </c>
      <c r="X11303">
        <f t="shared" si="1222"/>
      </c>
      <c r="Y11303">
        <f t="shared" si="1223"/>
      </c>
      <c r="Z11303">
        <f t="shared" si="1224"/>
      </c>
    </row>
    <row r="11304" spans="1:26">
      <c r="A11304" s="57"/>
      <c r="B11304" s="1651"/>
      <c r="C11304" s="1651"/>
      <c r="D11304" s="312"/>
      <c r="E11304" s="312"/>
      <c r="F11304" s="312"/>
      <c r="G11304" s="338" t="s">
        <v>314</v>
      </c>
      <c r="H11304" s="339">
        <v>1</v>
      </c>
      <c r="I11304" s="340">
        <f>+I11293*H11304</f>
      </c>
      <c r="W11304">
        <f t="shared" si="1221"/>
      </c>
      <c r="X11304">
        <f t="shared" si="1222"/>
      </c>
      <c r="Y11304">
        <f t="shared" si="1223"/>
      </c>
      <c r="Z11304">
        <f t="shared" si="1224"/>
      </c>
    </row>
    <row r="11305" spans="1:26">
      <c r="A11305" s="57"/>
      <c r="B11305" s="1651"/>
      <c r="C11305" s="1651"/>
      <c r="D11305" s="5"/>
      <c r="E11305" s="5"/>
      <c r="F11305" s="5"/>
      <c r="G11305" s="338" t="s">
        <v>314</v>
      </c>
      <c r="H11305" s="339">
        <v>1</v>
      </c>
      <c r="I11305" s="340">
        <f>+I11295*H11305</f>
      </c>
      <c r="W11305">
        <f t="shared" si="1221"/>
      </c>
      <c r="X11305">
        <f t="shared" si="1222"/>
      </c>
      <c r="Y11305">
        <f t="shared" si="1223"/>
      </c>
      <c r="Z11305">
        <f t="shared" si="1224"/>
      </c>
    </row>
    <row r="11306" spans="1:26">
      <c r="A11306" s="57"/>
      <c r="B11306" s="1651"/>
      <c r="C11306" s="1651"/>
      <c r="D11306" s="5"/>
      <c r="E11306" s="5"/>
      <c r="F11306" s="5"/>
      <c r="G11306" s="127"/>
      <c r="H11306" s="5"/>
      <c r="I11306" s="102"/>
      <c r="W11306">
        <f t="shared" si="1221"/>
      </c>
      <c r="X11306">
        <f t="shared" si="1222"/>
      </c>
      <c r="Y11306">
        <f t="shared" si="1223"/>
      </c>
      <c r="Z11306">
        <f t="shared" si="1224"/>
      </c>
    </row>
    <row r="11307" spans="1:26">
      <c r="A11307" s="57"/>
      <c r="B11307" s="1572" t="s">
        <v>2518</v>
      </c>
      <c r="C11307" s="1573"/>
      <c r="D11307" s="5"/>
      <c r="E11307" s="5"/>
      <c r="F11307" s="5"/>
      <c r="G11307" s="127"/>
      <c r="H11307" s="5"/>
      <c r="I11307" s="102"/>
      <c r="W11307">
        <f t="shared" si="1221"/>
      </c>
      <c r="X11307">
        <f t="shared" si="1222"/>
      </c>
      <c r="Y11307">
        <f t="shared" si="1223"/>
      </c>
      <c r="Z11307">
        <f t="shared" si="1224"/>
      </c>
    </row>
    <row r="11308" spans="1:26">
      <c r="A11308" s="57"/>
      <c r="B11308" s="1618"/>
      <c r="C11308" s="1619"/>
      <c r="D11308" s="5"/>
      <c r="E11308" s="5"/>
      <c r="F11308" s="5"/>
      <c r="G11308" s="127"/>
      <c r="H11308" s="5"/>
      <c r="I11308" s="102"/>
      <c r="W11308">
        <f t="shared" si="1221"/>
      </c>
      <c r="X11308">
        <f t="shared" si="1222"/>
      </c>
      <c r="Y11308">
        <f t="shared" si="1223"/>
      </c>
      <c r="Z11308">
        <f t="shared" si="1224"/>
      </c>
    </row>
    <row r="11309" spans="1:26">
      <c r="A11309" s="57"/>
      <c r="B11309" s="1574"/>
      <c r="C11309" s="1575"/>
      <c r="D11309" s="5"/>
      <c r="E11309" s="5"/>
      <c r="F11309" s="5"/>
      <c r="G11309" s="127"/>
      <c r="H11309" s="5"/>
      <c r="I11309" s="102"/>
      <c r="W11309">
        <f t="shared" si="1221"/>
      </c>
      <c r="X11309">
        <f t="shared" si="1222"/>
      </c>
      <c r="Y11309">
        <f t="shared" si="1223"/>
      </c>
      <c r="Z11309">
        <f t="shared" si="1224"/>
      </c>
    </row>
    <row r="11310" spans="1:26">
      <c r="A11310" s="57"/>
      <c r="B11310" s="8"/>
      <c r="C11310" s="5"/>
      <c r="D11310" s="5"/>
      <c r="E11310" s="5"/>
      <c r="F11310" s="5"/>
      <c r="G11310" s="127"/>
      <c r="H11310" s="5"/>
      <c r="I11310" s="102"/>
      <c r="W11310">
        <f t="shared" si="1221"/>
      </c>
      <c r="X11310">
        <f t="shared" si="1222"/>
      </c>
      <c r="Y11310">
        <f t="shared" si="1223"/>
      </c>
      <c r="Z11310">
        <f t="shared" si="1224"/>
      </c>
    </row>
    <row r="11311" spans="1:26">
      <c r="A11311" s="57"/>
      <c r="B11311" s="106"/>
      <c r="C11311" s="5"/>
      <c r="D11311" s="5"/>
      <c r="E11311" s="5"/>
      <c r="F11311" s="5"/>
      <c r="G11311" s="127"/>
      <c r="H11311" s="5"/>
      <c r="I11311" s="102"/>
      <c r="W11311">
        <f t="shared" si="1221"/>
      </c>
      <c r="X11311">
        <f t="shared" si="1222"/>
      </c>
      <c r="Y11311">
        <f t="shared" si="1223"/>
      </c>
      <c r="Z11311">
        <f t="shared" si="1224"/>
      </c>
    </row>
    <row r="11312" spans="1:26" ht="15.75" thickBot="1">
      <c r="A11312" s="33"/>
      <c r="B11312" s="17"/>
      <c r="C11312" s="88"/>
      <c r="D11312" s="23"/>
      <c r="E11312" s="23"/>
      <c r="F11312" s="171"/>
      <c r="G11312" s="24"/>
      <c r="H11312" s="23"/>
      <c r="I11312" s="172"/>
      <c r="W11312">
        <f t="shared" si="1221"/>
      </c>
      <c r="X11312">
        <f t="shared" si="1222"/>
      </c>
      <c r="Y11312">
        <f t="shared" si="1223"/>
      </c>
      <c r="Z11312">
        <f t="shared" si="1224"/>
      </c>
    </row>
    <row r="11313" spans="1:26">
      <c r="A11313" s="37"/>
      <c r="B11313" s="17"/>
      <c r="C11313" s="10"/>
      <c r="D11313" s="91"/>
      <c r="E11313" s="91"/>
      <c r="F11313" s="91"/>
      <c r="G11313" s="92" t="s">
        <v>19</v>
      </c>
      <c r="H11313" s="91"/>
      <c r="I11313" s="111"/>
      <c r="W11313">
        <f t="shared" si="1221"/>
      </c>
      <c r="X11313">
        <f t="shared" si="1222"/>
      </c>
      <c r="Y11313">
        <f t="shared" si="1223"/>
      </c>
      <c r="Z11313">
        <f t="shared" si="1224"/>
      </c>
    </row>
    <row r="11314" spans="1:26" ht="15.75" thickBot="1">
      <c r="A11314" s="33"/>
      <c r="B11314" s="11" t="s">
        <v>20</v>
      </c>
      <c r="C11314" s="35"/>
      <c r="D11314" s="35"/>
      <c r="E11314" s="35"/>
      <c r="F11314" s="35"/>
      <c r="G11314" s="35"/>
      <c r="H11314" s="35"/>
      <c r="I11314" s="36"/>
      <c r="W11314">
        <f t="shared" si="1221"/>
      </c>
      <c r="X11314">
        <f t="shared" si="1222"/>
      </c>
      <c r="Y11314">
        <f t="shared" si="1223"/>
      </c>
      <c r="Z11314">
        <f t="shared" si="1224"/>
      </c>
    </row>
    <row r="11315" spans="1:26" ht="15.75" thickBot="1">
      <c r="A11315" s="175"/>
      <c r="B11315" s="38"/>
      <c r="C11315" s="39" t="s">
        <v>21</v>
      </c>
      <c r="D11315" s="40">
        <f>SUM(D11292:D11314)</f>
      </c>
      <c r="E11315" s="41">
        <f>IF(H11315=I11315,"OK","NO")</f>
      </c>
      <c r="F11315" s="176">
        <f>SUM(F11292:F11314)</f>
      </c>
      <c r="G11315" s="40">
        <f>SUM(G11292:G11314)</f>
      </c>
      <c r="H11315" s="41">
        <f>SUMPRODUCT(F11292:F11312,H11292:H11312)</f>
      </c>
      <c r="I11315" s="43">
        <f>+I11304+I11303</f>
      </c>
      <c r="W11315">
        <f t="shared" si="1221"/>
      </c>
      <c r="X11315">
        <f t="shared" si="1222"/>
      </c>
      <c r="Y11315">
        <f t="shared" si="1223"/>
      </c>
      <c r="Z11315">
        <f t="shared" si="1224"/>
      </c>
    </row>
    <row r="11316" spans="1:26" ht="15.75" thickBot="1">
      <c r="A11316" s="44"/>
      <c r="B11316" s="116"/>
      <c r="C11316" s="45"/>
      <c r="D11316" s="45"/>
      <c r="E11316" s="45"/>
      <c r="F11316" s="45"/>
      <c r="G11316" s="45"/>
      <c r="H11316" s="45"/>
      <c r="I11316" s="47"/>
      <c r="W11316">
        <f t="shared" si="1221"/>
      </c>
      <c r="X11316">
        <f t="shared" si="1222"/>
      </c>
      <c r="Y11316">
        <f t="shared" si="1223"/>
      </c>
      <c r="Z11316">
        <f t="shared" si="1224"/>
      </c>
    </row>
    <row r="11317" spans="1:26">
      <c r="A11317" s="12" t="s">
        <v>315</v>
      </c>
      <c r="B11317" s="12"/>
      <c r="C11317" s="12"/>
      <c r="D11317" s="13"/>
      <c r="E11317" s="14"/>
      <c r="F11317" s="14"/>
      <c r="G11317" s="14"/>
      <c r="H11317" s="2"/>
      <c r="I11317" s="12"/>
      <c r="W11317">
        <f t="shared" si="1221"/>
      </c>
      <c r="X11317">
        <f t="shared" si="1222"/>
      </c>
      <c r="Y11317">
        <f t="shared" si="1223"/>
      </c>
      <c r="Z11317">
        <f t="shared" si="1224"/>
      </c>
    </row>
    <row r="11318" spans="1:26">
      <c r="W11318">
        <f t="shared" si="1221"/>
      </c>
      <c r="X11318">
        <f t="shared" si="1222"/>
      </c>
      <c r="Y11318">
        <f t="shared" si="1223"/>
      </c>
      <c r="Z11318">
        <f t="shared" si="1224"/>
      </c>
    </row>
    <row r="11319" spans="1:26">
      <c r="W11319">
        <f t="shared" si="1221"/>
      </c>
      <c r="X11319">
        <f t="shared" si="1222"/>
      </c>
      <c r="Y11319">
        <f t="shared" si="1223"/>
      </c>
      <c r="Z11319">
        <f t="shared" si="1224"/>
      </c>
    </row>
    <row r="11320" spans="1:26">
      <c r="A11320" s="1562" t="s">
        <v>0</v>
      </c>
      <c r="B11320" s="1562"/>
      <c r="C11320" s="1562"/>
      <c r="D11320" s="1562"/>
      <c r="E11320" s="1562"/>
      <c r="F11320" s="1562"/>
      <c r="G11320" s="1562"/>
      <c r="H11320" s="1562"/>
      <c r="I11320" s="1562"/>
      <c r="W11320">
        <f t="shared" si="1221"/>
      </c>
      <c r="X11320">
        <f t="shared" si="1222"/>
      </c>
      <c r="Y11320">
        <f t="shared" si="1223"/>
      </c>
      <c r="Z11320">
        <f t="shared" si="1224"/>
      </c>
    </row>
    <row r="11321" spans="1:26">
      <c r="W11321">
        <f t="shared" si="1221"/>
      </c>
      <c r="X11321">
        <f t="shared" si="1222"/>
      </c>
      <c r="Y11321">
        <f t="shared" si="1223"/>
      </c>
      <c r="Z11321">
        <f t="shared" si="1224"/>
      </c>
    </row>
    <row r="11322" spans="1:26">
      <c r="A11322" s="1" t="s">
        <v>1</v>
      </c>
      <c r="B11322" s="1"/>
      <c r="G11322" s="2" t="s">
        <v>2</v>
      </c>
      <c r="H11322" s="3" t="s">
        <v>2196</v>
      </c>
      <c r="W11322">
        <f t="shared" si="1221"/>
      </c>
      <c r="X11322">
        <f t="shared" si="1222"/>
      </c>
      <c r="Y11322">
        <f t="shared" si="1223"/>
      </c>
      <c r="Z11322">
        <f t="shared" si="1224"/>
      </c>
    </row>
    <row r="11323" spans="1:26">
      <c r="A11323" s="1" t="inlineStr">
        <is>
          <t>Dealer-329</t>
        </is>
      </c>
      <c r="B11323" s="1"/>
      <c r="C11323" s="51"/>
      <c r="F11323" s="4" t="s">
        <v>3</v>
      </c>
      <c r="G11323" s="2"/>
      <c r="H11323" s="1" t="s">
        <v>2216</v>
      </c>
      <c r="W11323">
        <f t="shared" si="1221"/>
      </c>
      <c r="X11323">
        <f t="shared" si="1222"/>
      </c>
      <c r="Y11323">
        <f t="shared" si="1223"/>
      </c>
      <c r="Z11323">
        <f t="shared" si="1224"/>
      </c>
    </row>
    <row r="11324" spans="1:26">
      <c r="A11324" s="1" t="inlineStr">
        <is>
          <t>Address line (redacted)</t>
        </is>
      </c>
      <c r="B11324" s="1"/>
      <c r="C11324" s="51"/>
      <c r="W11324">
        <f t="shared" si="1221"/>
      </c>
      <c r="X11324">
        <f t="shared" si="1222"/>
      </c>
      <c r="Y11324">
        <f t="shared" si="1223"/>
      </c>
      <c r="Z11324">
        <f t="shared" si="1224"/>
      </c>
    </row>
    <row r="11325" spans="1:26">
      <c r="A11325" s="1"/>
      <c r="B11325" s="1"/>
      <c r="C11325" s="51"/>
      <c r="W11325">
        <f t="shared" si="1221"/>
      </c>
      <c r="X11325">
        <f t="shared" si="1222"/>
      </c>
      <c r="Y11325">
        <f t="shared" si="1223"/>
      </c>
      <c r="Z11325">
        <f t="shared" si="1224"/>
      </c>
    </row>
    <row r="11326" spans="1:26">
      <c r="A11326" s="1"/>
      <c r="B11326" s="1582"/>
      <c r="C11326" s="1582"/>
      <c r="W11326">
        <f t="shared" si="1221"/>
      </c>
      <c r="X11326">
        <f t="shared" si="1222"/>
      </c>
      <c r="Y11326">
        <f t="shared" si="1223"/>
      </c>
      <c r="Z11326">
        <f t="shared" si="1224"/>
      </c>
    </row>
    <row r="11327" spans="1:26">
      <c r="A11327" s="49" t="s">
        <v>4</v>
      </c>
      <c r="B11327" s="87"/>
      <c r="W11327">
        <f t="shared" si="1221"/>
      </c>
      <c r="X11327">
        <f t="shared" si="1222"/>
      </c>
      <c r="Y11327">
        <f t="shared" si="1223"/>
      </c>
      <c r="Z11327">
        <f t="shared" si="1224"/>
      </c>
    </row>
    <row r="11328" spans="1:26">
      <c r="A11328" s="12"/>
      <c r="B11328" s="86"/>
      <c r="W11328">
        <f t="shared" si="1221"/>
      </c>
      <c r="X11328">
        <f t="shared" si="1222"/>
      </c>
      <c r="Y11328">
        <f t="shared" si="1223"/>
      </c>
      <c r="Z11328">
        <f t="shared" si="1224"/>
      </c>
    </row>
    <row r="11329" spans="1:26">
      <c r="A11329" s="1" t="s">
        <v>5</v>
      </c>
      <c r="W11329">
        <f t="shared" si="1221"/>
      </c>
      <c r="X11329">
        <f t="shared" si="1222"/>
      </c>
      <c r="Y11329">
        <f t="shared" si="1223"/>
      </c>
      <c r="Z11329">
        <f t="shared" si="1224"/>
      </c>
    </row>
    <row r="11330" spans="1:26">
      <c r="A11330" s="1" t="s">
        <v>6</v>
      </c>
      <c r="W11330">
        <f t="shared" si="1221"/>
      </c>
      <c r="X11330">
        <f t="shared" si="1222"/>
      </c>
      <c r="Y11330">
        <f t="shared" si="1223"/>
      </c>
      <c r="Z11330">
        <f t="shared" si="1224"/>
      </c>
    </row>
    <row r="11331" spans="1:26" ht="15.75" thickBot="1">
      <c r="A11331" s="1" t="s">
        <v>7</v>
      </c>
      <c r="W11331">
        <f t="shared" si="1221"/>
      </c>
      <c r="X11331">
        <f t="shared" si="1222"/>
      </c>
      <c r="Y11331">
        <f t="shared" si="1223"/>
      </c>
      <c r="Z11331">
        <f t="shared" si="1224"/>
      </c>
    </row>
    <row r="11332" spans="1:26" ht="24">
      <c r="A11332" s="26" t="s">
        <v>8</v>
      </c>
      <c r="B11332" s="27" t="s">
        <v>9</v>
      </c>
      <c r="C11332" s="27" t="s">
        <v>10</v>
      </c>
      <c r="D11332" s="28" t="s">
        <v>11</v>
      </c>
      <c r="E11332" s="28" t="s">
        <v>12</v>
      </c>
      <c r="F11332" s="28" t="s">
        <v>13</v>
      </c>
      <c r="G11332" s="28" t="s">
        <v>14</v>
      </c>
      <c r="H11332" s="29" t="s">
        <v>15</v>
      </c>
      <c r="I11332" s="30" t="s">
        <v>16</v>
      </c>
      <c r="W11332">
        <f t="shared" ref="W11332:W11395" si="1225">IF(LEFT($H11332&amp;"",5)="2019-",$H11332,W11331)</f>
      </c>
      <c r="X11332">
        <f t="shared" ref="X11332:X11395" si="1226">IF($W11332="",0,IF(COUNTIF($AB$2:$AB$80,$W11332)&gt;0,1,0))</f>
      </c>
      <c r="Y11332">
        <f t="shared" ref="Y11332:Y11395" si="1227">IF($C11332="","",UPPER(TRIM(IFERROR(LEFT($C11332&amp;"",FIND("/",$C11332&amp;"")-1),$C11332&amp;""))))</f>
      </c>
      <c r="Z11332">
        <f t="shared" ref="Z11332:Z11395" si="1228">IFERROR(IF(ISNUMBER($G11332),$G11332,0),0)</f>
      </c>
    </row>
    <row r="11333" spans="1:26">
      <c r="A11333" s="5"/>
      <c r="B11333" s="1592" t="s">
        <v>17</v>
      </c>
      <c r="C11333" s="1593"/>
      <c r="D11333" s="138"/>
      <c r="E11333" s="138"/>
      <c r="F11333" s="5"/>
      <c r="G11333" s="6"/>
      <c r="H11333" s="138"/>
      <c r="I11333" s="129"/>
      <c r="W11333">
        <f t="shared" si="1225"/>
      </c>
      <c r="X11333">
        <f t="shared" si="1226"/>
      </c>
      <c r="Y11333">
        <f t="shared" si="1227"/>
      </c>
      <c r="Z11333">
        <f t="shared" si="1228"/>
      </c>
    </row>
    <row r="11334" spans="1:26">
      <c r="A11334" s="107">
        <v>1</v>
      </c>
      <c r="B11334" s="8" t="s">
        <v>753</v>
      </c>
      <c r="C11334" s="5" t="s">
        <v>754</v>
      </c>
      <c r="D11334" s="122">
        <v>1</v>
      </c>
      <c r="E11334" s="21"/>
      <c r="F11334" s="6">
        <v>2</v>
      </c>
      <c r="G11334" s="578">
        <f>+F11334</f>
      </c>
      <c r="H11334" s="5">
        <v>1</v>
      </c>
      <c r="I11334" s="129">
        <f t="shared" ref="I11334:I11339" si="1229">+H11334*G11334</f>
      </c>
      <c r="W11334">
        <f t="shared" si="1225"/>
      </c>
      <c r="X11334">
        <f t="shared" si="1226"/>
      </c>
      <c r="Y11334">
        <f t="shared" si="1227"/>
      </c>
      <c r="Z11334">
        <f t="shared" si="1228"/>
      </c>
    </row>
    <row r="11335" spans="1:26">
      <c r="A11335" s="107">
        <v>2</v>
      </c>
      <c r="B11335" s="8" t="s">
        <v>437</v>
      </c>
      <c r="C11335" s="5" t="s">
        <v>436</v>
      </c>
      <c r="D11335" s="6">
        <v>1</v>
      </c>
      <c r="E11335" s="5">
        <v>5</v>
      </c>
      <c r="F11335" s="5">
        <f>+E11335*D11335</f>
      </c>
      <c r="G11335" s="365">
        <f>+E11335*D11335</f>
      </c>
      <c r="H11335" s="5">
        <v>1</v>
      </c>
      <c r="I11335" s="129">
        <f t="shared" si="1229"/>
      </c>
      <c r="W11335">
        <f t="shared" si="1225"/>
      </c>
      <c r="X11335">
        <f t="shared" si="1226"/>
      </c>
      <c r="Y11335">
        <f t="shared" si="1227"/>
      </c>
      <c r="Z11335">
        <f t="shared" si="1228"/>
      </c>
    </row>
    <row r="11336" spans="1:26">
      <c r="A11336" s="107">
        <v>3</v>
      </c>
      <c r="B11336" s="8" t="s">
        <v>2030</v>
      </c>
      <c r="C11336" s="5" t="s">
        <v>2031</v>
      </c>
      <c r="D11336" s="1594">
        <v>1</v>
      </c>
      <c r="E11336" s="21"/>
      <c r="F11336" s="5">
        <v>2</v>
      </c>
      <c r="G11336" s="578">
        <f>+F11336</f>
      </c>
      <c r="H11336" s="5">
        <v>1</v>
      </c>
      <c r="I11336" s="129">
        <f t="shared" si="1229"/>
      </c>
      <c r="W11336">
        <f t="shared" si="1225"/>
      </c>
      <c r="X11336">
        <f t="shared" si="1226"/>
      </c>
      <c r="Y11336">
        <f t="shared" si="1227"/>
      </c>
      <c r="Z11336">
        <f t="shared" si="1228"/>
      </c>
    </row>
    <row r="11337" spans="1:26">
      <c r="A11337" s="107">
        <v>4</v>
      </c>
      <c r="B11337" s="8" t="s">
        <v>850</v>
      </c>
      <c r="C11337" s="5" t="s">
        <v>849</v>
      </c>
      <c r="D11337" s="1560"/>
      <c r="E11337" s="21"/>
      <c r="F11337" s="5">
        <v>1</v>
      </c>
      <c r="G11337" s="578">
        <f>+F11337</f>
      </c>
      <c r="H11337" s="5">
        <v>1</v>
      </c>
      <c r="I11337" s="129">
        <f t="shared" si="1229"/>
      </c>
      <c r="W11337">
        <f t="shared" si="1225"/>
      </c>
      <c r="X11337">
        <f t="shared" si="1226"/>
      </c>
      <c r="Y11337">
        <f t="shared" si="1227"/>
      </c>
      <c r="Z11337">
        <f t="shared" si="1228"/>
      </c>
    </row>
    <row r="11338" spans="1:26">
      <c r="A11338" s="107">
        <v>5</v>
      </c>
      <c r="B11338" s="8" t="s">
        <v>902</v>
      </c>
      <c r="C11338" s="5" t="s">
        <v>750</v>
      </c>
      <c r="D11338" s="1595"/>
      <c r="E11338" s="21"/>
      <c r="F11338" s="5">
        <v>2</v>
      </c>
      <c r="G11338" s="578">
        <f>+F11338</f>
      </c>
      <c r="H11338" s="5">
        <v>1</v>
      </c>
      <c r="I11338" s="129">
        <f t="shared" si="1229"/>
      </c>
      <c r="W11338">
        <f t="shared" si="1225"/>
      </c>
      <c r="X11338">
        <f t="shared" si="1226"/>
      </c>
      <c r="Y11338">
        <f t="shared" si="1227"/>
      </c>
      <c r="Z11338">
        <f t="shared" si="1228"/>
      </c>
    </row>
    <row r="11339" spans="1:26">
      <c r="A11339" s="107"/>
      <c r="B11339" s="8" t="s">
        <v>37</v>
      </c>
      <c r="C11339" s="5" t="s">
        <v>38</v>
      </c>
      <c r="D11339" s="122"/>
      <c r="F11339" s="5">
        <v>2</v>
      </c>
      <c r="G11339" s="578">
        <f>+F11339</f>
      </c>
      <c r="H11339" s="5">
        <v>1</v>
      </c>
      <c r="I11339" s="129">
        <f t="shared" si="1229"/>
      </c>
      <c r="W11339">
        <f t="shared" si="1225"/>
      </c>
      <c r="X11339">
        <f t="shared" si="1226"/>
      </c>
      <c r="Y11339">
        <f t="shared" si="1227"/>
      </c>
      <c r="Z11339">
        <f t="shared" si="1228"/>
      </c>
    </row>
    <row r="11340" spans="1:26">
      <c r="A11340" s="107"/>
      <c r="B11340" s="1592" t="s">
        <v>18</v>
      </c>
      <c r="C11340" s="1593"/>
      <c r="D11340" s="6"/>
      <c r="E11340" s="5"/>
      <c r="F11340" s="6"/>
      <c r="G11340" s="6"/>
      <c r="H11340" s="5"/>
      <c r="I11340" s="129"/>
      <c r="W11340">
        <f t="shared" si="1225"/>
      </c>
      <c r="X11340">
        <f t="shared" si="1226"/>
      </c>
      <c r="Y11340">
        <f t="shared" si="1227"/>
      </c>
      <c r="Z11340">
        <f t="shared" si="1228"/>
      </c>
    </row>
    <row r="11341" spans="1:26">
      <c r="A11341" s="107">
        <v>6</v>
      </c>
      <c r="B11341" s="8" t="s">
        <v>295</v>
      </c>
      <c r="C11341" s="5" t="s">
        <v>294</v>
      </c>
      <c r="D11341" s="9">
        <v>1</v>
      </c>
      <c r="E11341" s="5">
        <v>4</v>
      </c>
      <c r="F11341" s="5">
        <f>+E11341*D11341</f>
      </c>
      <c r="G11341" s="365">
        <f>+E11341*D11341</f>
      </c>
      <c r="H11341" s="9">
        <v>1</v>
      </c>
      <c r="I11341" s="129">
        <f>+H11341*G11341</f>
      </c>
      <c r="W11341">
        <f t="shared" si="1225"/>
      </c>
      <c r="X11341">
        <f t="shared" si="1226"/>
      </c>
      <c r="Y11341">
        <f t="shared" si="1227"/>
      </c>
      <c r="Z11341">
        <f t="shared" si="1228"/>
      </c>
    </row>
    <row r="11342" spans="1:26">
      <c r="A11342" s="107">
        <v>7</v>
      </c>
      <c r="B11342" s="8" t="s">
        <v>293</v>
      </c>
      <c r="C11342" s="5" t="s">
        <v>292</v>
      </c>
      <c r="D11342" s="9">
        <v>1</v>
      </c>
      <c r="E11342" s="5">
        <v>4</v>
      </c>
      <c r="F11342" s="5">
        <f>+E11342*D11342</f>
      </c>
      <c r="G11342" s="365">
        <f>+E11342*D11342</f>
      </c>
      <c r="H11342" s="5">
        <v>1</v>
      </c>
      <c r="I11342" s="129">
        <f>+H11342*G11342</f>
      </c>
      <c r="W11342">
        <f t="shared" si="1225"/>
      </c>
      <c r="X11342">
        <f t="shared" si="1226"/>
      </c>
      <c r="Y11342">
        <f t="shared" si="1227"/>
      </c>
      <c r="Z11342">
        <f t="shared" si="1228"/>
      </c>
    </row>
    <row r="11343" spans="1:26">
      <c r="A11343" s="107"/>
      <c r="B11343" s="95"/>
      <c r="C11343" s="16"/>
      <c r="D11343" s="9"/>
      <c r="E11343" s="5"/>
      <c r="F11343" s="5"/>
      <c r="G11343" s="5"/>
      <c r="H11343" s="16"/>
      <c r="I11343" s="129"/>
      <c r="W11343">
        <f t="shared" si="1225"/>
      </c>
      <c r="X11343">
        <f t="shared" si="1226"/>
      </c>
      <c r="Y11343">
        <f t="shared" si="1227"/>
      </c>
      <c r="Z11343">
        <f t="shared" si="1228"/>
      </c>
    </row>
    <row r="11344" spans="1:26">
      <c r="A11344" s="107">
        <v>8</v>
      </c>
      <c r="B11344" s="95" t="s">
        <v>873</v>
      </c>
      <c r="C11344" s="9" t="s">
        <v>872</v>
      </c>
      <c r="D11344" s="616"/>
      <c r="E11344" s="5"/>
      <c r="F11344" s="6">
        <v>2</v>
      </c>
      <c r="G11344" s="578">
        <f>+F11344</f>
      </c>
      <c r="H11344" s="16">
        <v>1</v>
      </c>
      <c r="I11344" s="129">
        <f t="shared" ref="I11344:I11349" si="1230">+H11344*G11344</f>
      </c>
      <c r="W11344">
        <f t="shared" si="1225"/>
      </c>
      <c r="X11344">
        <f t="shared" si="1226"/>
      </c>
      <c r="Y11344">
        <f t="shared" si="1227"/>
      </c>
      <c r="Z11344">
        <f t="shared" si="1228"/>
      </c>
    </row>
    <row r="11345" spans="1:26" ht="24">
      <c r="A11345" s="107">
        <v>9</v>
      </c>
      <c r="B11345" s="95" t="s">
        <v>334</v>
      </c>
      <c r="C11345" s="5" t="s">
        <v>335</v>
      </c>
      <c r="D11345" s="9">
        <v>1</v>
      </c>
      <c r="E11345" s="5">
        <v>4</v>
      </c>
      <c r="F11345" s="5">
        <f>+E11345*D11345</f>
      </c>
      <c r="G11345" s="365">
        <f>+E11345*D11345</f>
      </c>
      <c r="H11345" s="5">
        <v>1</v>
      </c>
      <c r="I11345" s="129">
        <f t="shared" si="1230"/>
      </c>
      <c r="W11345">
        <f t="shared" si="1225"/>
      </c>
      <c r="X11345">
        <f t="shared" si="1226"/>
      </c>
      <c r="Y11345">
        <f t="shared" si="1227"/>
      </c>
      <c r="Z11345">
        <f t="shared" si="1228"/>
      </c>
    </row>
    <row r="11346" spans="1:26">
      <c r="A11346" s="107">
        <v>10</v>
      </c>
      <c r="B11346" s="95" t="s">
        <v>291</v>
      </c>
      <c r="C11346" s="101" t="s">
        <v>290</v>
      </c>
      <c r="D11346" s="616"/>
      <c r="E11346" s="5"/>
      <c r="F11346" s="6">
        <v>2</v>
      </c>
      <c r="G11346" s="578">
        <f>+F11346</f>
      </c>
      <c r="H11346" s="16">
        <v>1</v>
      </c>
      <c r="I11346" s="129">
        <f t="shared" si="1230"/>
      </c>
      <c r="W11346">
        <f t="shared" si="1225"/>
      </c>
      <c r="X11346">
        <f t="shared" si="1226"/>
      </c>
      <c r="Y11346">
        <f t="shared" si="1227"/>
      </c>
      <c r="Z11346">
        <f t="shared" si="1228"/>
      </c>
    </row>
    <row r="11347" spans="1:26">
      <c r="A11347" s="107">
        <v>11</v>
      </c>
      <c r="B11347" s="95" t="s">
        <v>842</v>
      </c>
      <c r="C11347" s="101" t="s">
        <v>841</v>
      </c>
      <c r="D11347" s="615">
        <v>1</v>
      </c>
      <c r="E11347" s="5"/>
      <c r="F11347" s="21">
        <v>1</v>
      </c>
      <c r="G11347" s="578">
        <f>+F11347</f>
      </c>
      <c r="H11347" s="16">
        <v>1</v>
      </c>
      <c r="I11347" s="129">
        <f t="shared" si="1230"/>
      </c>
      <c r="W11347">
        <f t="shared" si="1225"/>
      </c>
      <c r="X11347">
        <f t="shared" si="1226"/>
      </c>
      <c r="Y11347">
        <f t="shared" si="1227"/>
      </c>
      <c r="Z11347">
        <f t="shared" si="1228"/>
      </c>
    </row>
    <row r="11348" spans="1:26">
      <c r="A11348" s="107"/>
      <c r="B11348" s="95"/>
      <c r="C11348" s="101"/>
      <c r="D11348" s="134"/>
      <c r="E11348" s="5"/>
      <c r="F11348" s="21"/>
      <c r="G11348" s="6"/>
      <c r="H11348" s="16"/>
      <c r="I11348" s="129"/>
      <c r="W11348">
        <f t="shared" si="1225"/>
      </c>
      <c r="X11348">
        <f t="shared" si="1226"/>
      </c>
      <c r="Y11348">
        <f t="shared" si="1227"/>
      </c>
      <c r="Z11348">
        <f t="shared" si="1228"/>
      </c>
    </row>
    <row r="11349" spans="1:26">
      <c r="A11349" s="107">
        <v>13</v>
      </c>
      <c r="B11349" s="95" t="s">
        <v>656</v>
      </c>
      <c r="C11349" s="9" t="s">
        <v>657</v>
      </c>
      <c r="D11349" s="134">
        <v>1</v>
      </c>
      <c r="E11349" s="5"/>
      <c r="F11349" s="21">
        <v>1</v>
      </c>
      <c r="G11349" s="578">
        <f>+F11349</f>
      </c>
      <c r="H11349" s="16">
        <v>1</v>
      </c>
      <c r="I11349" s="129">
        <f t="shared" si="1230"/>
      </c>
      <c r="W11349">
        <f t="shared" si="1225"/>
      </c>
      <c r="X11349">
        <f t="shared" si="1226"/>
      </c>
      <c r="Y11349">
        <f t="shared" si="1227"/>
      </c>
      <c r="Z11349">
        <f t="shared" si="1228"/>
      </c>
    </row>
    <row r="11350" spans="1:26">
      <c r="A11350" s="107"/>
      <c r="B11350" s="1592" t="s">
        <v>644</v>
      </c>
      <c r="C11350" s="1593"/>
      <c r="D11350" s="9"/>
      <c r="E11350" s="6"/>
      <c r="F11350" s="6"/>
      <c r="G11350" s="6"/>
      <c r="H11350" s="5"/>
      <c r="I11350" s="129"/>
      <c r="W11350">
        <f t="shared" si="1225"/>
      </c>
      <c r="X11350">
        <f t="shared" si="1226"/>
      </c>
      <c r="Y11350">
        <f t="shared" si="1227"/>
      </c>
      <c r="Z11350">
        <f t="shared" si="1228"/>
      </c>
    </row>
    <row r="11351" spans="1:26">
      <c r="A11351" s="107">
        <v>14</v>
      </c>
      <c r="B11351" s="8" t="s">
        <v>645</v>
      </c>
      <c r="C11351" s="5" t="s">
        <v>646</v>
      </c>
      <c r="D11351" s="6">
        <v>1</v>
      </c>
      <c r="E11351" s="5">
        <v>4</v>
      </c>
      <c r="F11351" s="5">
        <f>+E11351*D11351</f>
      </c>
      <c r="G11351" s="365">
        <f>+E11351*D11351</f>
      </c>
      <c r="H11351" s="5">
        <v>1</v>
      </c>
      <c r="I11351" s="129">
        <f>+H11351*G11351</f>
      </c>
      <c r="W11351">
        <f t="shared" si="1225"/>
      </c>
      <c r="X11351">
        <f t="shared" si="1226"/>
      </c>
      <c r="Y11351">
        <f t="shared" si="1227"/>
      </c>
      <c r="Z11351">
        <f t="shared" si="1228"/>
      </c>
    </row>
    <row r="11352" spans="1:26">
      <c r="A11352" s="107">
        <v>15</v>
      </c>
      <c r="B11352" s="8" t="s">
        <v>1550</v>
      </c>
      <c r="C11352" s="5" t="s">
        <v>769</v>
      </c>
      <c r="D11352" s="6">
        <v>1</v>
      </c>
      <c r="E11352" s="5">
        <v>4</v>
      </c>
      <c r="F11352" s="5">
        <f>+E11352*D11352</f>
      </c>
      <c r="G11352" s="365">
        <f>+E11352*D11352</f>
      </c>
      <c r="H11352" s="5">
        <v>1</v>
      </c>
      <c r="I11352" s="129">
        <f>+H11352*G11352</f>
      </c>
      <c r="W11352">
        <f t="shared" si="1225"/>
      </c>
      <c r="X11352">
        <f t="shared" si="1226"/>
      </c>
      <c r="Y11352">
        <f t="shared" si="1227"/>
      </c>
      <c r="Z11352">
        <f t="shared" si="1228"/>
      </c>
    </row>
    <row r="11353" spans="1:26">
      <c r="A11353" s="107">
        <v>16</v>
      </c>
      <c r="B11353" s="346" t="s">
        <v>1814</v>
      </c>
      <c r="C11353" s="8"/>
      <c r="D11353" s="437"/>
      <c r="E11353" s="6"/>
      <c r="F11353" s="6">
        <v>10</v>
      </c>
      <c r="G11353" s="578">
        <f>+F11353</f>
      </c>
      <c r="H11353" s="5"/>
      <c r="I11353" s="129"/>
      <c r="W11353">
        <f t="shared" si="1225"/>
      </c>
      <c r="X11353">
        <f t="shared" si="1226"/>
      </c>
      <c r="Y11353">
        <f t="shared" si="1227"/>
      </c>
      <c r="Z11353">
        <f t="shared" si="1228"/>
      </c>
    </row>
    <row r="11354" spans="1:26">
      <c r="A11354" s="107">
        <v>17</v>
      </c>
      <c r="B11354" s="346" t="s">
        <v>2083</v>
      </c>
      <c r="C11354" s="88"/>
      <c r="D11354" s="437"/>
      <c r="E11354" s="21"/>
      <c r="F11354" s="6">
        <v>3</v>
      </c>
      <c r="G11354" s="6">
        <f>+F11354</f>
      </c>
      <c r="H11354" s="5"/>
      <c r="I11354" s="129"/>
      <c r="W11354">
        <f t="shared" si="1225"/>
      </c>
      <c r="X11354">
        <f t="shared" si="1226"/>
      </c>
      <c r="Y11354">
        <f t="shared" si="1227"/>
      </c>
      <c r="Z11354">
        <f t="shared" si="1228"/>
      </c>
    </row>
    <row r="11355" spans="1:26">
      <c r="A11355" s="107"/>
      <c r="B11355" s="8"/>
      <c r="C11355" s="9"/>
      <c r="D11355" s="5"/>
      <c r="E11355" s="5"/>
      <c r="F11355" s="5"/>
      <c r="G11355" s="6"/>
      <c r="H11355" s="5"/>
      <c r="I11355" s="129"/>
      <c r="W11355">
        <f t="shared" si="1225"/>
      </c>
      <c r="X11355">
        <f t="shared" si="1226"/>
      </c>
      <c r="Y11355">
        <f t="shared" si="1227"/>
      </c>
      <c r="Z11355">
        <f t="shared" si="1228"/>
      </c>
    </row>
    <row r="11356" spans="1:26">
      <c r="A11356" s="107"/>
      <c r="B11356" s="1568" t="s">
        <v>2522</v>
      </c>
      <c r="C11356" s="1569"/>
      <c r="D11356" s="6"/>
      <c r="E11356" s="5"/>
      <c r="F11356" s="6"/>
      <c r="G11356" s="6"/>
      <c r="H11356" s="9"/>
      <c r="I11356" s="129"/>
      <c r="W11356">
        <f t="shared" si="1225"/>
      </c>
      <c r="X11356">
        <f t="shared" si="1226"/>
      </c>
      <c r="Y11356">
        <f t="shared" si="1227"/>
      </c>
      <c r="Z11356">
        <f t="shared" si="1228"/>
      </c>
    </row>
    <row r="11357" spans="1:26">
      <c r="A11357" s="107"/>
      <c r="B11357" s="1570"/>
      <c r="C11357" s="1571"/>
      <c r="D11357" s="50"/>
      <c r="E11357" s="5"/>
      <c r="F11357" s="6"/>
      <c r="G11357" s="6"/>
      <c r="H11357" s="7"/>
      <c r="I11357" s="129"/>
      <c r="W11357">
        <f t="shared" si="1225"/>
      </c>
      <c r="X11357">
        <f t="shared" si="1226"/>
      </c>
      <c r="Y11357">
        <f t="shared" si="1227"/>
      </c>
      <c r="Z11357">
        <f t="shared" si="1228"/>
      </c>
    </row>
    <row r="11358" spans="1:26">
      <c r="A11358" s="107"/>
      <c r="B11358" s="1590"/>
      <c r="C11358" s="1591"/>
      <c r="D11358" s="50"/>
      <c r="E11358" s="5"/>
      <c r="F11358" s="6"/>
      <c r="G11358" s="6"/>
      <c r="H11358" s="5"/>
      <c r="I11358" s="129"/>
      <c r="W11358">
        <f t="shared" si="1225"/>
      </c>
      <c r="X11358">
        <f t="shared" si="1226"/>
      </c>
      <c r="Y11358">
        <f t="shared" si="1227"/>
      </c>
      <c r="Z11358">
        <f t="shared" si="1228"/>
      </c>
    </row>
    <row r="11359" spans="1:26" ht="15.75" thickBot="1">
      <c r="A11359" s="33"/>
      <c r="B11359" s="130"/>
      <c r="C11359" s="130"/>
      <c r="D11359" s="109"/>
      <c r="E11359" s="109"/>
      <c r="F11359" s="109"/>
      <c r="G11359" s="109"/>
      <c r="H11359" s="109"/>
      <c r="I11359" s="110"/>
      <c r="W11359">
        <f t="shared" si="1225"/>
      </c>
      <c r="X11359">
        <f t="shared" si="1226"/>
      </c>
      <c r="Y11359">
        <f t="shared" si="1227"/>
      </c>
      <c r="Z11359">
        <f t="shared" si="1228"/>
      </c>
    </row>
    <row r="11360" spans="1:26">
      <c r="A11360" s="33"/>
      <c r="B11360" s="130"/>
      <c r="C11360" s="130"/>
      <c r="D11360" s="91"/>
      <c r="E11360" s="91"/>
      <c r="F11360" s="91"/>
      <c r="G11360" s="92" t="s">
        <v>19</v>
      </c>
      <c r="H11360" s="91"/>
      <c r="I11360" s="111">
        <f>SUM(I11333:I11359)</f>
      </c>
      <c r="W11360">
        <f t="shared" si="1225"/>
      </c>
      <c r="X11360">
        <f t="shared" si="1226"/>
      </c>
      <c r="Y11360">
        <f t="shared" si="1227"/>
      </c>
      <c r="Z11360">
        <f t="shared" si="1228"/>
      </c>
    </row>
    <row r="11361" spans="1:26">
      <c r="A11361" s="33"/>
      <c r="B11361" s="10"/>
      <c r="C11361" s="10"/>
      <c r="D11361" s="132"/>
      <c r="E11361" s="132"/>
      <c r="F11361" s="132"/>
      <c r="G11361" s="132"/>
      <c r="H11361" s="133"/>
      <c r="I11361" s="61"/>
      <c r="W11361">
        <f t="shared" si="1225"/>
      </c>
      <c r="X11361">
        <f t="shared" si="1226"/>
      </c>
      <c r="Y11361">
        <f t="shared" si="1227"/>
      </c>
      <c r="Z11361">
        <f t="shared" si="1228"/>
      </c>
    </row>
    <row r="11362" spans="1:26" ht="15.75" thickBot="1">
      <c r="A11362" s="33"/>
      <c r="B11362" s="11" t="s">
        <v>20</v>
      </c>
      <c r="C11362" s="35"/>
      <c r="D11362" s="35"/>
      <c r="E11362" s="35"/>
      <c r="F11362" s="35"/>
      <c r="G11362" s="35"/>
      <c r="H11362" s="35"/>
      <c r="I11362" s="36"/>
      <c r="W11362">
        <f t="shared" si="1225"/>
      </c>
      <c r="X11362">
        <f t="shared" si="1226"/>
      </c>
      <c r="Y11362">
        <f t="shared" si="1227"/>
      </c>
      <c r="Z11362">
        <f t="shared" si="1228"/>
      </c>
    </row>
    <row r="11363" spans="1:26" ht="15.75" thickBot="1">
      <c r="A11363" s="37"/>
      <c r="B11363" s="38"/>
      <c r="C11363" s="39" t="s">
        <v>21</v>
      </c>
      <c r="D11363" s="40">
        <f>SUM(D11333:D11362)</f>
      </c>
      <c r="E11363" s="41">
        <f>IF(H11363=I11363,"OK","NO")</f>
      </c>
      <c r="F11363" s="40">
        <f>SUM(F11333:F11362)</f>
      </c>
      <c r="G11363" s="40">
        <f>SUM(G11333:G11362)</f>
      </c>
      <c r="H11363" s="41">
        <f>SUMPRODUCT(F11333:F11359,H11333:H11359)</f>
      </c>
      <c r="I11363" s="43">
        <f>+I11361+I11360</f>
      </c>
      <c r="N11363" s="617">
        <v>28184</v>
      </c>
      <c r="O11363" s="118">
        <f>+I11363-N11363</f>
      </c>
      <c r="W11363">
        <f t="shared" si="1225"/>
      </c>
      <c r="X11363">
        <f t="shared" si="1226"/>
      </c>
      <c r="Y11363">
        <f t="shared" si="1227"/>
      </c>
      <c r="Z11363">
        <f t="shared" si="1228"/>
      </c>
    </row>
    <row r="11364" spans="1:26" ht="15.75" thickBot="1">
      <c r="A11364" s="44"/>
      <c r="B11364" s="116"/>
      <c r="C11364" s="45"/>
      <c r="D11364" s="45"/>
      <c r="E11364" s="45"/>
      <c r="F11364" s="45"/>
      <c r="G11364" s="45"/>
      <c r="H11364" s="45"/>
      <c r="I11364" s="47"/>
      <c r="W11364">
        <f t="shared" si="1225"/>
      </c>
      <c r="X11364">
        <f t="shared" si="1226"/>
      </c>
      <c r="Y11364">
        <f t="shared" si="1227"/>
      </c>
      <c r="Z11364">
        <f t="shared" si="1228"/>
      </c>
    </row>
    <row r="11365" spans="1:26">
      <c r="A11365" s="12" t="s">
        <v>315</v>
      </c>
      <c r="B11365" s="12"/>
      <c r="W11365">
        <f t="shared" si="1225"/>
      </c>
      <c r="X11365">
        <f t="shared" si="1226"/>
      </c>
      <c r="Y11365">
        <f t="shared" si="1227"/>
      </c>
      <c r="Z11365">
        <f t="shared" si="1228"/>
      </c>
    </row>
    <row r="11366" spans="1:26">
      <c r="W11366">
        <f t="shared" si="1225"/>
      </c>
      <c r="X11366">
        <f t="shared" si="1226"/>
      </c>
      <c r="Y11366">
        <f t="shared" si="1227"/>
      </c>
      <c r="Z11366">
        <f t="shared" si="1228"/>
      </c>
    </row>
    <row r="11367" spans="1:26">
      <c r="W11367">
        <f t="shared" si="1225"/>
      </c>
      <c r="X11367">
        <f t="shared" si="1226"/>
      </c>
      <c r="Y11367">
        <f t="shared" si="1227"/>
      </c>
      <c r="Z11367">
        <f t="shared" si="1228"/>
      </c>
    </row>
    <row r="11368" spans="1:26">
      <c r="W11368">
        <f t="shared" si="1225"/>
      </c>
      <c r="X11368">
        <f t="shared" si="1226"/>
      </c>
      <c r="Y11368">
        <f t="shared" si="1227"/>
      </c>
      <c r="Z11368">
        <f t="shared" si="1228"/>
      </c>
    </row>
    <row r="11369" spans="1:26">
      <c r="W11369">
        <f t="shared" si="1225"/>
      </c>
      <c r="X11369">
        <f t="shared" si="1226"/>
      </c>
      <c r="Y11369">
        <f t="shared" si="1227"/>
      </c>
      <c r="Z11369">
        <f t="shared" si="1228"/>
      </c>
    </row>
    <row r="11370" spans="1:26">
      <c r="W11370">
        <f t="shared" si="1225"/>
      </c>
      <c r="X11370">
        <f t="shared" si="1226"/>
      </c>
      <c r="Y11370">
        <f t="shared" si="1227"/>
      </c>
      <c r="Z11370">
        <f t="shared" si="1228"/>
      </c>
    </row>
    <row r="11371" spans="1:26">
      <c r="W11371">
        <f t="shared" si="1225"/>
      </c>
      <c r="X11371">
        <f t="shared" si="1226"/>
      </c>
      <c r="Y11371">
        <f t="shared" si="1227"/>
      </c>
      <c r="Z11371">
        <f t="shared" si="1228"/>
      </c>
    </row>
    <row r="11372" spans="1:26">
      <c r="A11372" s="1562" t="s">
        <v>0</v>
      </c>
      <c r="B11372" s="1562"/>
      <c r="C11372" s="1562"/>
      <c r="D11372" s="1562"/>
      <c r="E11372" s="1562"/>
      <c r="F11372" s="1562"/>
      <c r="G11372" s="1562"/>
      <c r="H11372" s="1562"/>
      <c r="I11372" s="1562"/>
      <c r="W11372">
        <f t="shared" si="1225"/>
      </c>
      <c r="X11372">
        <f t="shared" si="1226"/>
      </c>
      <c r="Y11372">
        <f t="shared" si="1227"/>
      </c>
      <c r="Z11372">
        <f t="shared" si="1228"/>
      </c>
    </row>
    <row r="11373" spans="1:26">
      <c r="W11373">
        <f t="shared" si="1225"/>
      </c>
      <c r="X11373">
        <f t="shared" si="1226"/>
      </c>
      <c r="Y11373">
        <f t="shared" si="1227"/>
      </c>
      <c r="Z11373">
        <f t="shared" si="1228"/>
      </c>
    </row>
    <row r="11374" spans="1:26">
      <c r="A11374" s="1" t="s">
        <v>1</v>
      </c>
      <c r="B11374" s="1"/>
      <c r="G11374" s="489" t="s">
        <v>2</v>
      </c>
      <c r="H11374" s="3" t="s">
        <v>2220</v>
      </c>
      <c r="W11374">
        <f t="shared" si="1225"/>
      </c>
      <c r="X11374">
        <f t="shared" si="1226"/>
      </c>
      <c r="Y11374">
        <f t="shared" si="1227"/>
      </c>
      <c r="Z11374">
        <f t="shared" si="1228"/>
      </c>
    </row>
    <row r="11375" spans="1:26">
      <c r="A11375" s="1" t="inlineStr">
        <is>
          <t>Dealer-049</t>
        </is>
      </c>
      <c r="B11375" s="1"/>
      <c r="F11375" s="4"/>
      <c r="G11375" s="488" t="s">
        <v>1440</v>
      </c>
      <c r="H11375" s="582" t="s">
        <v>2219</v>
      </c>
      <c r="K11375" t="s">
        <v>2228</v>
      </c>
      <c r="W11375">
        <f t="shared" si="1225"/>
      </c>
      <c r="X11375">
        <f t="shared" si="1226"/>
      </c>
      <c r="Y11375">
        <f t="shared" si="1227"/>
      </c>
      <c r="Z11375">
        <f t="shared" si="1228"/>
      </c>
    </row>
    <row r="11376" spans="1:26">
      <c r="A11376" s="1" t="inlineStr">
        <is>
          <t>Address line (redacted)</t>
        </is>
      </c>
      <c r="B11376" s="1"/>
      <c r="H11376" s="22"/>
      <c r="W11376">
        <f t="shared" si="1225"/>
      </c>
      <c r="X11376">
        <f t="shared" si="1226"/>
      </c>
      <c r="Y11376">
        <f t="shared" si="1227"/>
      </c>
      <c r="Z11376">
        <f t="shared" si="1228"/>
      </c>
    </row>
    <row r="11377" spans="1:26">
      <c r="A11377" s="1" t="inlineStr">
        <is>
          <t>Address line (redacted)</t>
        </is>
      </c>
      <c r="B11377" s="1"/>
      <c r="D11377" s="85"/>
      <c r="E11377" s="85"/>
      <c r="F11377" s="85"/>
      <c r="G11377" s="85"/>
      <c r="H11377" s="85"/>
      <c r="W11377">
        <f t="shared" si="1225"/>
      </c>
      <c r="X11377">
        <f t="shared" si="1226"/>
      </c>
      <c r="Y11377">
        <f t="shared" si="1227"/>
      </c>
      <c r="Z11377">
        <f t="shared" si="1228"/>
      </c>
    </row>
    <row r="11378" spans="1:26">
      <c r="A11378" s="268" t="s">
        <v>598</v>
      </c>
      <c r="B11378" s="243" t="inlineStr">
        <is>
          <t>GSTIN-MASKED</t>
        </is>
      </c>
      <c r="D11378" s="85"/>
      <c r="E11378" s="85"/>
      <c r="F11378" s="85"/>
      <c r="G11378" s="85"/>
      <c r="H11378" s="85"/>
      <c r="W11378">
        <f t="shared" si="1225"/>
      </c>
      <c r="X11378">
        <f t="shared" si="1226"/>
      </c>
      <c r="Y11378">
        <f t="shared" si="1227"/>
      </c>
      <c r="Z11378">
        <f t="shared" si="1228"/>
      </c>
    </row>
    <row r="11379" spans="1:26">
      <c r="A11379" s="49"/>
      <c r="B11379" s="87"/>
      <c r="W11379">
        <f t="shared" si="1225"/>
      </c>
      <c r="X11379">
        <f t="shared" si="1226"/>
      </c>
      <c r="Y11379">
        <f t="shared" si="1227"/>
      </c>
      <c r="Z11379">
        <f t="shared" si="1228"/>
      </c>
    </row>
    <row r="11380" spans="1:26">
      <c r="A11380" s="1" t="s">
        <v>5</v>
      </c>
      <c r="W11380">
        <f t="shared" si="1225"/>
      </c>
      <c r="X11380">
        <f t="shared" si="1226"/>
      </c>
      <c r="Y11380">
        <f t="shared" si="1227"/>
      </c>
      <c r="Z11380">
        <f t="shared" si="1228"/>
      </c>
    </row>
    <row r="11381" spans="1:26">
      <c r="A11381" s="1" t="s">
        <v>6</v>
      </c>
      <c r="W11381">
        <f t="shared" si="1225"/>
      </c>
      <c r="X11381">
        <f t="shared" si="1226"/>
      </c>
      <c r="Y11381">
        <f t="shared" si="1227"/>
      </c>
      <c r="Z11381">
        <f t="shared" si="1228"/>
      </c>
    </row>
    <row r="11382" spans="1:26">
      <c r="A11382" s="1" t="s">
        <v>7</v>
      </c>
      <c r="W11382">
        <f t="shared" si="1225"/>
      </c>
      <c r="X11382">
        <f t="shared" si="1226"/>
      </c>
      <c r="Y11382">
        <f t="shared" si="1227"/>
      </c>
      <c r="Z11382">
        <f t="shared" si="1228"/>
      </c>
    </row>
    <row r="11383" spans="1:26" ht="24">
      <c r="A11383" s="88" t="s">
        <v>8</v>
      </c>
      <c r="B11383" s="89" t="s">
        <v>9</v>
      </c>
      <c r="C11383" s="89" t="s">
        <v>10</v>
      </c>
      <c r="D11383" s="34" t="s">
        <v>11</v>
      </c>
      <c r="E11383" s="34" t="s">
        <v>12</v>
      </c>
      <c r="F11383" s="34" t="s">
        <v>13</v>
      </c>
      <c r="G11383" s="34" t="s">
        <v>14</v>
      </c>
      <c r="H11383" s="88" t="s">
        <v>15</v>
      </c>
      <c r="I11383" s="90" t="s">
        <v>16</v>
      </c>
      <c r="W11383">
        <f t="shared" si="1225"/>
      </c>
      <c r="X11383">
        <f t="shared" si="1226"/>
      </c>
      <c r="Y11383">
        <f t="shared" si="1227"/>
      </c>
      <c r="Z11383">
        <f t="shared" si="1228"/>
      </c>
    </row>
    <row r="11384" spans="1:26">
      <c r="A11384" s="5"/>
      <c r="B11384" s="1564" t="s">
        <v>17</v>
      </c>
      <c r="C11384" s="1565"/>
      <c r="D11384" s="50"/>
      <c r="E11384" s="50"/>
      <c r="F11384" s="21"/>
      <c r="G11384" s="6"/>
      <c r="H11384" s="5"/>
      <c r="I11384" s="183"/>
      <c r="W11384">
        <f t="shared" si="1225"/>
      </c>
      <c r="X11384">
        <f t="shared" si="1226"/>
      </c>
      <c r="Y11384">
        <f t="shared" si="1227"/>
      </c>
      <c r="Z11384">
        <f t="shared" si="1228"/>
      </c>
    </row>
    <row r="11385" spans="1:26">
      <c r="A11385" s="5">
        <v>1</v>
      </c>
      <c r="B11385" s="8" t="s">
        <v>338</v>
      </c>
      <c r="C11385" s="5" t="s">
        <v>339</v>
      </c>
      <c r="D11385" s="5">
        <v>1</v>
      </c>
      <c r="E11385" s="5">
        <v>5</v>
      </c>
      <c r="F11385" s="16">
        <f>+E11385*D11385</f>
      </c>
      <c r="G11385" s="6">
        <f>+E11385*D11385</f>
      </c>
      <c r="H11385" s="5">
        <v>1</v>
      </c>
      <c r="I11385" s="183">
        <f>+H11385*G11385</f>
      </c>
      <c r="W11385">
        <f t="shared" si="1225"/>
      </c>
      <c r="X11385">
        <f t="shared" si="1226"/>
      </c>
      <c r="Y11385">
        <f t="shared" si="1227"/>
      </c>
      <c r="Z11385">
        <f t="shared" si="1228"/>
      </c>
    </row>
    <row r="11386" spans="1:26">
      <c r="A11386" s="5">
        <v>2</v>
      </c>
      <c r="B11386" s="8" t="s">
        <v>35</v>
      </c>
      <c r="C11386" s="9" t="s">
        <v>36</v>
      </c>
      <c r="D11386" s="5">
        <v>2</v>
      </c>
      <c r="E11386" s="5">
        <v>5</v>
      </c>
      <c r="F11386" s="16">
        <f t="shared" ref="F11386:F11397" si="1231">+E11386*D11386</f>
      </c>
      <c r="G11386" s="6">
        <f t="shared" ref="G11386:G11397" si="1232">+E11386*D11386</f>
      </c>
      <c r="H11386" s="5">
        <v>1</v>
      </c>
      <c r="I11386" s="183">
        <f t="shared" ref="I11386:I11399" si="1233">+H11386*G11386</f>
      </c>
      <c r="W11386">
        <f t="shared" si="1225"/>
      </c>
      <c r="X11386">
        <f t="shared" si="1226"/>
      </c>
      <c r="Y11386">
        <f t="shared" si="1227"/>
      </c>
      <c r="Z11386">
        <f t="shared" si="1228"/>
      </c>
    </row>
    <row r="11387" spans="1:26">
      <c r="A11387" s="5">
        <v>3</v>
      </c>
      <c r="B11387" s="8" t="s">
        <v>312</v>
      </c>
      <c r="C11387" s="5" t="s">
        <v>313</v>
      </c>
      <c r="D11387" s="5">
        <v>2</v>
      </c>
      <c r="E11387" s="5">
        <v>5</v>
      </c>
      <c r="F11387" s="16">
        <f t="shared" si="1231"/>
      </c>
      <c r="G11387" s="6">
        <f t="shared" si="1232"/>
      </c>
      <c r="H11387" s="5">
        <v>1</v>
      </c>
      <c r="I11387" s="183">
        <f t="shared" si="1233"/>
      </c>
      <c r="W11387">
        <f t="shared" si="1225"/>
      </c>
      <c r="X11387">
        <f t="shared" si="1226"/>
      </c>
      <c r="Y11387">
        <f t="shared" si="1227"/>
      </c>
      <c r="Z11387">
        <f t="shared" si="1228"/>
      </c>
    </row>
    <row r="11388" spans="1:26">
      <c r="A11388" s="5">
        <v>4</v>
      </c>
      <c r="B11388" s="8" t="s">
        <v>1273</v>
      </c>
      <c r="C11388" s="5" t="s">
        <v>1274</v>
      </c>
      <c r="D11388" s="5">
        <v>2</v>
      </c>
      <c r="E11388" s="5">
        <v>5</v>
      </c>
      <c r="F11388" s="16">
        <f t="shared" si="1231"/>
      </c>
      <c r="G11388" s="6">
        <f t="shared" si="1232"/>
      </c>
      <c r="H11388" s="5">
        <v>1</v>
      </c>
      <c r="I11388" s="183">
        <f t="shared" si="1233"/>
      </c>
      <c r="W11388">
        <f t="shared" si="1225"/>
      </c>
      <c r="X11388">
        <f t="shared" si="1226"/>
      </c>
      <c r="Y11388">
        <f t="shared" si="1227"/>
      </c>
      <c r="Z11388">
        <f t="shared" si="1228"/>
      </c>
    </row>
    <row r="11389" spans="1:26">
      <c r="A11389" s="5">
        <v>5</v>
      </c>
      <c r="B11389" s="8" t="s">
        <v>852</v>
      </c>
      <c r="C11389" s="5" t="s">
        <v>851</v>
      </c>
      <c r="D11389" s="5">
        <v>2</v>
      </c>
      <c r="E11389" s="5">
        <v>5</v>
      </c>
      <c r="F11389" s="16">
        <f t="shared" si="1231"/>
      </c>
      <c r="G11389" s="6">
        <f t="shared" si="1232"/>
      </c>
      <c r="H11389" s="5">
        <v>1</v>
      </c>
      <c r="I11389" s="183">
        <f t="shared" si="1233"/>
      </c>
      <c r="W11389">
        <f t="shared" si="1225"/>
      </c>
      <c r="X11389">
        <f t="shared" si="1226"/>
      </c>
      <c r="Y11389">
        <f t="shared" si="1227"/>
      </c>
      <c r="Z11389">
        <f t="shared" si="1228"/>
      </c>
    </row>
    <row r="11390" spans="1:26">
      <c r="A11390" s="5"/>
      <c r="B11390" s="1564" t="s">
        <v>18</v>
      </c>
      <c r="C11390" s="1565"/>
      <c r="D11390" s="5"/>
      <c r="E11390" s="5"/>
      <c r="F11390" s="16"/>
      <c r="G11390" s="6"/>
      <c r="H11390" s="19"/>
      <c r="I11390" s="183"/>
      <c r="W11390">
        <f t="shared" si="1225"/>
      </c>
      <c r="X11390">
        <f t="shared" si="1226"/>
      </c>
      <c r="Y11390">
        <f t="shared" si="1227"/>
      </c>
      <c r="Z11390">
        <f t="shared" si="1228"/>
      </c>
    </row>
    <row r="11391" spans="1:26">
      <c r="A11391" s="5">
        <v>6</v>
      </c>
      <c r="B11391" s="95" t="s">
        <v>471</v>
      </c>
      <c r="C11391" s="9" t="s">
        <v>470</v>
      </c>
      <c r="D11391" s="5">
        <v>1</v>
      </c>
      <c r="E11391" s="5">
        <v>4</v>
      </c>
      <c r="F11391" s="16">
        <f t="shared" si="1231"/>
      </c>
      <c r="G11391" s="6">
        <f t="shared" si="1232"/>
      </c>
      <c r="H11391" s="9">
        <v>1</v>
      </c>
      <c r="I11391" s="183">
        <f t="shared" si="1233"/>
      </c>
      <c r="W11391">
        <f t="shared" si="1225"/>
      </c>
      <c r="X11391">
        <f t="shared" si="1226"/>
      </c>
      <c r="Y11391">
        <f t="shared" si="1227"/>
      </c>
      <c r="Z11391">
        <f t="shared" si="1228"/>
      </c>
    </row>
    <row r="11392" spans="1:26">
      <c r="A11392" s="5">
        <v>7</v>
      </c>
      <c r="B11392" s="8" t="s">
        <v>275</v>
      </c>
      <c r="C11392" s="5" t="s">
        <v>276</v>
      </c>
      <c r="D11392" s="5">
        <v>2</v>
      </c>
      <c r="E11392" s="5">
        <v>4</v>
      </c>
      <c r="F11392" s="16">
        <f t="shared" si="1231"/>
      </c>
      <c r="G11392" s="6">
        <f t="shared" si="1232"/>
      </c>
      <c r="H11392" s="9">
        <v>1</v>
      </c>
      <c r="I11392" s="183">
        <f t="shared" si="1233"/>
      </c>
      <c r="W11392">
        <f t="shared" si="1225"/>
      </c>
      <c r="X11392">
        <f t="shared" si="1226"/>
      </c>
      <c r="Y11392">
        <f t="shared" si="1227"/>
      </c>
      <c r="Z11392">
        <f t="shared" si="1228"/>
      </c>
    </row>
    <row r="11393" spans="1:26">
      <c r="A11393" s="5">
        <v>8</v>
      </c>
      <c r="B11393" s="8" t="s">
        <v>295</v>
      </c>
      <c r="C11393" s="5" t="s">
        <v>294</v>
      </c>
      <c r="D11393" s="5">
        <v>2</v>
      </c>
      <c r="E11393" s="5">
        <v>4</v>
      </c>
      <c r="F11393" s="16">
        <f t="shared" si="1231"/>
      </c>
      <c r="G11393" s="6">
        <f t="shared" si="1232"/>
      </c>
      <c r="H11393" s="9">
        <v>1</v>
      </c>
      <c r="I11393" s="183">
        <f t="shared" si="1233"/>
      </c>
      <c r="W11393">
        <f t="shared" si="1225"/>
      </c>
      <c r="X11393">
        <f t="shared" si="1226"/>
      </c>
      <c r="Y11393">
        <f t="shared" si="1227"/>
      </c>
      <c r="Z11393">
        <f t="shared" si="1228"/>
      </c>
    </row>
    <row r="11394" spans="1:26">
      <c r="A11394" s="5">
        <v>9</v>
      </c>
      <c r="B11394" s="95" t="s">
        <v>1040</v>
      </c>
      <c r="C11394" s="101" t="s">
        <v>1041</v>
      </c>
      <c r="D11394" s="5">
        <v>2</v>
      </c>
      <c r="E11394" s="5">
        <v>4</v>
      </c>
      <c r="F11394" s="16">
        <f t="shared" si="1231"/>
      </c>
      <c r="G11394" s="6">
        <f t="shared" si="1232"/>
      </c>
      <c r="H11394" s="16">
        <v>1</v>
      </c>
      <c r="I11394" s="183">
        <f t="shared" si="1233"/>
      </c>
      <c r="W11394">
        <f t="shared" si="1225"/>
      </c>
      <c r="X11394">
        <f t="shared" si="1226"/>
      </c>
      <c r="Y11394">
        <f t="shared" si="1227"/>
      </c>
      <c r="Z11394">
        <f t="shared" si="1228"/>
      </c>
    </row>
    <row r="11395" spans="1:26" ht="24">
      <c r="A11395" s="5">
        <v>10</v>
      </c>
      <c r="B11395" s="15" t="s">
        <v>521</v>
      </c>
      <c r="C11395" s="5" t="s">
        <v>522</v>
      </c>
      <c r="D11395" s="5">
        <v>2</v>
      </c>
      <c r="E11395" s="16">
        <v>4</v>
      </c>
      <c r="F11395" s="16">
        <f t="shared" si="1231"/>
      </c>
      <c r="G11395" s="6">
        <f t="shared" si="1232"/>
      </c>
      <c r="H11395" s="5">
        <v>1</v>
      </c>
      <c r="I11395" s="183">
        <f t="shared" si="1233"/>
      </c>
      <c r="W11395">
        <f t="shared" si="1225"/>
      </c>
      <c r="X11395">
        <f t="shared" si="1226"/>
      </c>
      <c r="Y11395">
        <f t="shared" si="1227"/>
      </c>
      <c r="Z11395">
        <f t="shared" si="1228"/>
      </c>
    </row>
    <row r="11396" spans="1:26">
      <c r="A11396" s="5">
        <v>11</v>
      </c>
      <c r="B11396" s="8" t="s">
        <v>421</v>
      </c>
      <c r="C11396" s="9" t="s">
        <v>422</v>
      </c>
      <c r="D11396" s="5">
        <v>3</v>
      </c>
      <c r="E11396" s="5">
        <v>4</v>
      </c>
      <c r="F11396" s="16">
        <f t="shared" si="1231"/>
      </c>
      <c r="G11396" s="6">
        <f t="shared" si="1232"/>
      </c>
      <c r="H11396" s="5">
        <v>1</v>
      </c>
      <c r="I11396" s="183">
        <f t="shared" si="1233"/>
      </c>
      <c r="W11396">
        <f t="shared" ref="W11396:W11459" si="1234">IF(LEFT($H11396&amp;"",5)="2019-",$H11396,W11395)</f>
      </c>
      <c r="X11396">
        <f t="shared" ref="X11396:X11459" si="1235">IF($W11396="",0,IF(COUNTIF($AB$2:$AB$80,$W11396)&gt;0,1,0))</f>
      </c>
      <c r="Y11396">
        <f t="shared" ref="Y11396:Y11459" si="1236">IF($C11396="","",UPPER(TRIM(IFERROR(LEFT($C11396&amp;"",FIND("/",$C11396&amp;"")-1),$C11396&amp;""))))</f>
      </c>
      <c r="Z11396">
        <f t="shared" ref="Z11396:Z11459" si="1237">IFERROR(IF(ISNUMBER($G11396),$G11396,0),0)</f>
      </c>
    </row>
    <row r="11397" spans="1:26">
      <c r="A11397" s="5">
        <v>12</v>
      </c>
      <c r="B11397" s="8" t="s">
        <v>467</v>
      </c>
      <c r="C11397" s="5" t="s">
        <v>466</v>
      </c>
      <c r="D11397" s="5">
        <v>4</v>
      </c>
      <c r="E11397" s="5">
        <v>4</v>
      </c>
      <c r="F11397" s="16">
        <f t="shared" si="1231"/>
      </c>
      <c r="G11397" s="6">
        <f t="shared" si="1232"/>
      </c>
      <c r="H11397" s="16">
        <v>1</v>
      </c>
      <c r="I11397" s="183">
        <f t="shared" si="1233"/>
      </c>
      <c r="W11397">
        <f t="shared" si="1234"/>
      </c>
      <c r="X11397">
        <f t="shared" si="1235"/>
      </c>
      <c r="Y11397">
        <f t="shared" si="1236"/>
      </c>
      <c r="Z11397">
        <f t="shared" si="1237"/>
      </c>
    </row>
    <row r="11398" spans="1:26">
      <c r="A11398" s="5"/>
      <c r="B11398" s="1564" t="s">
        <v>300</v>
      </c>
      <c r="C11398" s="1565"/>
      <c r="D11398" s="5"/>
      <c r="E11398" s="5"/>
      <c r="F11398" s="16"/>
      <c r="G11398" s="6"/>
      <c r="H11398" s="16"/>
      <c r="I11398" s="183"/>
      <c r="W11398">
        <f t="shared" si="1234"/>
      </c>
      <c r="X11398">
        <f t="shared" si="1235"/>
      </c>
      <c r="Y11398">
        <f t="shared" si="1236"/>
      </c>
      <c r="Z11398">
        <f t="shared" si="1237"/>
      </c>
    </row>
    <row r="11399" spans="1:26">
      <c r="A11399" s="5">
        <v>13</v>
      </c>
      <c r="B11399" s="17" t="s">
        <v>1432</v>
      </c>
      <c r="C11399" s="106"/>
      <c r="D11399" s="5">
        <v>1</v>
      </c>
      <c r="E11399" s="7">
        <v>25</v>
      </c>
      <c r="F11399" s="16">
        <v>25</v>
      </c>
      <c r="G11399" s="6">
        <f>+F11399</f>
      </c>
      <c r="H11399" s="7">
        <v>1</v>
      </c>
      <c r="I11399" s="183">
        <f t="shared" si="1233"/>
      </c>
      <c r="W11399">
        <f t="shared" si="1234"/>
      </c>
      <c r="X11399">
        <f t="shared" si="1235"/>
      </c>
      <c r="Y11399">
        <f t="shared" si="1236"/>
      </c>
      <c r="Z11399">
        <f t="shared" si="1237"/>
      </c>
    </row>
    <row r="11400" spans="1:26">
      <c r="A11400" s="5"/>
      <c r="B11400" s="95"/>
      <c r="C11400" s="101"/>
      <c r="D11400" s="5"/>
      <c r="E11400" s="5"/>
      <c r="F11400" s="16"/>
      <c r="G11400" s="6"/>
      <c r="H11400" s="16"/>
      <c r="I11400" s="183"/>
      <c r="W11400">
        <f t="shared" si="1234"/>
      </c>
      <c r="X11400">
        <f t="shared" si="1235"/>
      </c>
      <c r="Y11400">
        <f t="shared" si="1236"/>
      </c>
      <c r="Z11400">
        <f t="shared" si="1237"/>
      </c>
    </row>
    <row r="11401" spans="1:26">
      <c r="A11401" s="5"/>
      <c r="B11401" s="95"/>
      <c r="C11401" s="101"/>
      <c r="D11401" s="19"/>
      <c r="E11401" s="5"/>
      <c r="F11401" s="5"/>
      <c r="G11401" s="6"/>
      <c r="H11401" s="16"/>
      <c r="I11401" s="183"/>
      <c r="W11401">
        <f t="shared" si="1234"/>
      </c>
      <c r="X11401">
        <f t="shared" si="1235"/>
      </c>
      <c r="Y11401">
        <f t="shared" si="1236"/>
      </c>
      <c r="Z11401">
        <f t="shared" si="1237"/>
      </c>
    </row>
    <row r="11402" spans="1:26">
      <c r="A11402" s="5"/>
      <c r="B11402" s="95"/>
      <c r="C11402" s="101"/>
      <c r="D11402" s="19"/>
      <c r="E11402" s="5"/>
      <c r="F11402" s="5"/>
      <c r="G11402" s="6"/>
      <c r="H11402" s="16"/>
      <c r="I11402" s="183"/>
      <c r="W11402">
        <f t="shared" si="1234"/>
      </c>
      <c r="X11402">
        <f t="shared" si="1235"/>
      </c>
      <c r="Y11402">
        <f t="shared" si="1236"/>
      </c>
      <c r="Z11402">
        <f t="shared" si="1237"/>
      </c>
    </row>
    <row r="11403" spans="1:26">
      <c r="A11403" s="5"/>
      <c r="B11403" s="95"/>
      <c r="C11403" s="101"/>
      <c r="D11403" s="19"/>
      <c r="E11403" s="5"/>
      <c r="F11403" s="5"/>
      <c r="G11403" s="6"/>
      <c r="H11403" s="16"/>
      <c r="I11403" s="183"/>
      <c r="W11403">
        <f t="shared" si="1234"/>
      </c>
      <c r="X11403">
        <f t="shared" si="1235"/>
      </c>
      <c r="Y11403">
        <f t="shared" si="1236"/>
      </c>
      <c r="Z11403">
        <f t="shared" si="1237"/>
      </c>
    </row>
    <row r="11404" spans="1:26">
      <c r="A11404" s="5"/>
      <c r="B11404" s="95"/>
      <c r="C11404" s="101"/>
      <c r="D11404" s="19"/>
      <c r="E11404" s="5"/>
      <c r="F11404" s="5"/>
      <c r="G11404" s="6"/>
      <c r="H11404" s="16"/>
      <c r="I11404" s="183"/>
      <c r="W11404">
        <f t="shared" si="1234"/>
      </c>
      <c r="X11404">
        <f t="shared" si="1235"/>
      </c>
      <c r="Y11404">
        <f t="shared" si="1236"/>
      </c>
      <c r="Z11404">
        <f t="shared" si="1237"/>
      </c>
    </row>
    <row r="11405" spans="1:26">
      <c r="A11405" s="5"/>
      <c r="B11405" s="95"/>
      <c r="C11405" s="101"/>
      <c r="D11405" s="5"/>
      <c r="E11405" s="5"/>
      <c r="F11405" s="5"/>
      <c r="G11405" s="6"/>
      <c r="H11405" s="16"/>
      <c r="I11405" s="183"/>
      <c r="W11405">
        <f t="shared" si="1234"/>
      </c>
      <c r="X11405">
        <f t="shared" si="1235"/>
      </c>
      <c r="Y11405">
        <f t="shared" si="1236"/>
      </c>
      <c r="Z11405">
        <f t="shared" si="1237"/>
      </c>
    </row>
    <row r="11406" spans="1:26">
      <c r="A11406" s="5"/>
      <c r="B11406" s="95"/>
      <c r="C11406" s="101"/>
      <c r="D11406" s="5"/>
      <c r="E11406" s="5"/>
      <c r="F11406" s="5"/>
      <c r="G11406" s="6"/>
      <c r="H11406" s="16"/>
      <c r="I11406" s="183"/>
      <c r="W11406">
        <f t="shared" si="1234"/>
      </c>
      <c r="X11406">
        <f t="shared" si="1235"/>
      </c>
      <c r="Y11406">
        <f t="shared" si="1236"/>
      </c>
      <c r="Z11406">
        <f t="shared" si="1237"/>
      </c>
    </row>
    <row r="11407" spans="1:26">
      <c r="A11407" s="10"/>
      <c r="B11407" s="10"/>
      <c r="C11407" s="10"/>
      <c r="D11407" s="10"/>
      <c r="E11407" s="10"/>
      <c r="F11407" s="10"/>
      <c r="G11407" s="10"/>
      <c r="H11407" s="10"/>
      <c r="I11407" s="97"/>
      <c r="W11407">
        <f t="shared" si="1234"/>
      </c>
      <c r="X11407">
        <f t="shared" si="1235"/>
      </c>
      <c r="Y11407">
        <f t="shared" si="1236"/>
      </c>
      <c r="Z11407">
        <f t="shared" si="1237"/>
      </c>
    </row>
    <row r="11408" spans="1:26" ht="15.75" thickBot="1">
      <c r="A11408" s="10"/>
      <c r="B11408" s="80" t="s">
        <v>20</v>
      </c>
      <c r="C11408" s="35"/>
      <c r="D11408" s="35"/>
      <c r="E11408" s="35"/>
      <c r="F11408" s="35"/>
      <c r="G11408" s="35"/>
      <c r="H11408" s="35"/>
      <c r="I11408" s="98"/>
      <c r="W11408">
        <f t="shared" si="1234"/>
      </c>
      <c r="X11408">
        <f t="shared" si="1235"/>
      </c>
      <c r="Y11408">
        <f t="shared" si="1236"/>
      </c>
      <c r="Z11408">
        <f t="shared" si="1237"/>
      </c>
    </row>
    <row r="11409" spans="1:26" ht="15.75" thickBot="1">
      <c r="A11409" s="99"/>
      <c r="B11409" s="81"/>
      <c r="C11409" s="39" t="s">
        <v>21</v>
      </c>
      <c r="D11409" s="40">
        <f>SUM(D11384:D11408)</f>
      </c>
      <c r="E11409" s="41">
        <f>IF(H11409=I11409,"OK","NO")</f>
      </c>
      <c r="F11409" s="40">
        <f>SUM(F11384:F11408)</f>
      </c>
      <c r="G11409" s="40">
        <f>SUM(G11384:G11408)</f>
      </c>
      <c r="H11409" s="42">
        <f>SUMPRODUCT(H11384:H11408,G11384:G11408)</f>
      </c>
      <c r="I11409" s="100">
        <f>SUM(I11381:I11408)</f>
      </c>
      <c r="W11409">
        <f t="shared" si="1234"/>
      </c>
      <c r="X11409">
        <f t="shared" si="1235"/>
      </c>
      <c r="Y11409">
        <f t="shared" si="1236"/>
      </c>
      <c r="Z11409">
        <f t="shared" si="1237"/>
      </c>
    </row>
    <row r="11410" spans="1:26">
      <c r="A11410" s="10"/>
      <c r="B11410" s="10"/>
      <c r="C11410" s="91"/>
      <c r="D11410" s="91"/>
      <c r="E11410" s="91"/>
      <c r="F11410" s="91"/>
      <c r="G11410" s="91"/>
      <c r="H11410" s="91"/>
      <c r="I11410" s="91"/>
      <c r="W11410">
        <f t="shared" si="1234"/>
      </c>
      <c r="X11410">
        <f t="shared" si="1235"/>
      </c>
      <c r="Y11410">
        <f t="shared" si="1236"/>
      </c>
      <c r="Z11410">
        <f t="shared" si="1237"/>
      </c>
    </row>
    <row r="11411" spans="1:26">
      <c r="A11411" s="12" t="s">
        <v>281</v>
      </c>
      <c r="B11411" s="12"/>
      <c r="C11411" s="12"/>
      <c r="D11411" s="13"/>
      <c r="E11411" s="14"/>
      <c r="F11411" s="14"/>
      <c r="G11411" s="14"/>
      <c r="H11411" s="2"/>
      <c r="I11411" s="12"/>
      <c r="W11411">
        <f t="shared" si="1234"/>
      </c>
      <c r="X11411">
        <f t="shared" si="1235"/>
      </c>
      <c r="Y11411">
        <f t="shared" si="1236"/>
      </c>
      <c r="Z11411">
        <f t="shared" si="1237"/>
      </c>
    </row>
    <row r="11412" spans="1:26">
      <c r="W11412">
        <f t="shared" si="1234"/>
      </c>
      <c r="X11412">
        <f t="shared" si="1235"/>
      </c>
      <c r="Y11412">
        <f t="shared" si="1236"/>
      </c>
      <c r="Z11412">
        <f t="shared" si="1237"/>
      </c>
    </row>
    <row r="11413" spans="1:26">
      <c r="W11413">
        <f t="shared" si="1234"/>
      </c>
      <c r="X11413">
        <f t="shared" si="1235"/>
      </c>
      <c r="Y11413">
        <f t="shared" si="1236"/>
      </c>
      <c r="Z11413">
        <f t="shared" si="1237"/>
      </c>
    </row>
    <row r="11414" spans="1:26">
      <c r="W11414">
        <f t="shared" si="1234"/>
      </c>
      <c r="X11414">
        <f t="shared" si="1235"/>
      </c>
      <c r="Y11414">
        <f t="shared" si="1236"/>
      </c>
      <c r="Z11414">
        <f t="shared" si="1237"/>
      </c>
    </row>
    <row r="11415" spans="1:26">
      <c r="W11415">
        <f t="shared" si="1234"/>
      </c>
      <c r="X11415">
        <f t="shared" si="1235"/>
      </c>
      <c r="Y11415">
        <f t="shared" si="1236"/>
      </c>
      <c r="Z11415">
        <f t="shared" si="1237"/>
      </c>
    </row>
    <row r="11416" spans="1:26">
      <c r="W11416">
        <f t="shared" si="1234"/>
      </c>
      <c r="X11416">
        <f t="shared" si="1235"/>
      </c>
      <c r="Y11416">
        <f t="shared" si="1236"/>
      </c>
      <c r="Z11416">
        <f t="shared" si="1237"/>
      </c>
    </row>
    <row r="11417" spans="1:26">
      <c r="A11417" s="1562" t="s">
        <v>0</v>
      </c>
      <c r="B11417" s="1562"/>
      <c r="C11417" s="1562"/>
      <c r="D11417" s="1562"/>
      <c r="E11417" s="1562"/>
      <c r="F11417" s="1562"/>
      <c r="G11417" s="1562"/>
      <c r="H11417" s="1562"/>
      <c r="I11417" s="1562"/>
      <c r="W11417">
        <f t="shared" si="1234"/>
      </c>
      <c r="X11417">
        <f t="shared" si="1235"/>
      </c>
      <c r="Y11417">
        <f t="shared" si="1236"/>
      </c>
      <c r="Z11417">
        <f t="shared" si="1237"/>
      </c>
    </row>
    <row r="11418" spans="1:26">
      <c r="W11418">
        <f t="shared" si="1234"/>
      </c>
      <c r="X11418">
        <f t="shared" si="1235"/>
      </c>
      <c r="Y11418">
        <f t="shared" si="1236"/>
      </c>
      <c r="Z11418">
        <f t="shared" si="1237"/>
      </c>
    </row>
    <row r="11419" spans="1:26">
      <c r="B11419" s="124"/>
      <c r="C11419" s="124"/>
      <c r="D11419" s="124"/>
      <c r="E11419" s="124"/>
      <c r="F11419" s="124"/>
      <c r="G11419" s="124"/>
      <c r="H11419" s="124"/>
      <c r="I11419" s="124"/>
      <c r="W11419">
        <f t="shared" si="1234"/>
      </c>
      <c r="X11419">
        <f t="shared" si="1235"/>
      </c>
      <c r="Y11419">
        <f t="shared" si="1236"/>
      </c>
      <c r="Z11419">
        <f t="shared" si="1237"/>
      </c>
    </row>
    <row r="11420" spans="1:26">
      <c r="A11420" s="1" t="s">
        <v>1</v>
      </c>
      <c r="G11420" s="489" t="s">
        <v>2</v>
      </c>
      <c r="H11420" s="3" t="s">
        <v>2220</v>
      </c>
      <c r="W11420">
        <f t="shared" si="1234"/>
      </c>
      <c r="X11420">
        <f t="shared" si="1235"/>
      </c>
      <c r="Y11420">
        <f t="shared" si="1236"/>
      </c>
      <c r="Z11420">
        <f t="shared" si="1237"/>
      </c>
    </row>
    <row r="11421" spans="1:26">
      <c r="A11421" s="1" t="inlineStr">
        <is>
          <t>Dealer-139</t>
        </is>
      </c>
      <c r="F11421" s="4"/>
      <c r="G11421" s="488" t="s">
        <v>1440</v>
      </c>
      <c r="H11421" s="582" t="s">
        <v>2221</v>
      </c>
      <c r="K11421" t="s">
        <v>2228</v>
      </c>
      <c r="W11421">
        <f t="shared" si="1234"/>
      </c>
      <c r="X11421">
        <f t="shared" si="1235"/>
      </c>
      <c r="Y11421">
        <f t="shared" si="1236"/>
      </c>
      <c r="Z11421">
        <f t="shared" si="1237"/>
      </c>
    </row>
    <row r="11422" spans="1:26">
      <c r="A11422" s="254" t="inlineStr">
        <is>
          <t>Dealer-260</t>
        </is>
      </c>
      <c r="B11422" s="1"/>
      <c r="H11422" s="49"/>
      <c r="W11422">
        <f t="shared" si="1234"/>
      </c>
      <c r="X11422">
        <f t="shared" si="1235"/>
      </c>
      <c r="Y11422">
        <f t="shared" si="1236"/>
      </c>
      <c r="Z11422">
        <f t="shared" si="1237"/>
      </c>
    </row>
    <row r="11423" spans="1:26">
      <c r="A11423" s="254" t="inlineStr">
        <is>
          <t>Address line (redacted)</t>
        </is>
      </c>
      <c r="B11423" s="1"/>
      <c r="W11423">
        <f t="shared" si="1234"/>
      </c>
      <c r="X11423">
        <f t="shared" si="1235"/>
      </c>
      <c r="Y11423">
        <f t="shared" si="1236"/>
      </c>
      <c r="Z11423">
        <f t="shared" si="1237"/>
      </c>
    </row>
    <row r="11424" spans="1:26">
      <c r="A11424" s="1"/>
      <c r="B11424" s="1"/>
      <c r="C11424" s="1"/>
      <c r="W11424">
        <f t="shared" si="1234"/>
      </c>
      <c r="X11424">
        <f t="shared" si="1235"/>
      </c>
      <c r="Y11424">
        <f t="shared" si="1236"/>
      </c>
      <c r="Z11424">
        <f t="shared" si="1237"/>
      </c>
    </row>
    <row r="11425" spans="1:26">
      <c r="A11425" s="12" t="s">
        <v>4</v>
      </c>
      <c r="B11425" s="86" t="inlineStr">
        <is>
          <t>GSTIN-MASKED</t>
        </is>
      </c>
      <c r="D11425" s="197"/>
      <c r="E11425" s="197"/>
      <c r="F11425" s="197"/>
      <c r="G11425" s="197"/>
      <c r="H11425" s="197"/>
      <c r="W11425">
        <f t="shared" si="1234"/>
      </c>
      <c r="X11425">
        <f t="shared" si="1235"/>
      </c>
      <c r="Y11425">
        <f t="shared" si="1236"/>
      </c>
      <c r="Z11425">
        <f t="shared" si="1237"/>
      </c>
    </row>
    <row r="11426" spans="1:26">
      <c r="B11426" s="1"/>
      <c r="D11426" s="197"/>
      <c r="E11426" s="197"/>
      <c r="F11426" s="197"/>
      <c r="G11426" s="197"/>
      <c r="H11426" s="197"/>
      <c r="W11426">
        <f t="shared" si="1234"/>
      </c>
      <c r="X11426">
        <f t="shared" si="1235"/>
      </c>
      <c r="Y11426">
        <f t="shared" si="1236"/>
      </c>
      <c r="Z11426">
        <f t="shared" si="1237"/>
      </c>
    </row>
    <row r="11427" spans="1:26">
      <c r="A11427" s="1" t="s">
        <v>5</v>
      </c>
      <c r="D11427" s="197"/>
      <c r="E11427" s="197"/>
      <c r="F11427" s="197"/>
      <c r="G11427" s="197"/>
      <c r="H11427" s="197"/>
      <c r="W11427">
        <f t="shared" si="1234"/>
      </c>
      <c r="X11427">
        <f t="shared" si="1235"/>
      </c>
      <c r="Y11427">
        <f t="shared" si="1236"/>
      </c>
      <c r="Z11427">
        <f t="shared" si="1237"/>
      </c>
    </row>
    <row r="11428" spans="1:26">
      <c r="A11428" s="1" t="s">
        <v>6</v>
      </c>
      <c r="D11428" s="197"/>
      <c r="E11428" s="197"/>
      <c r="F11428" s="197"/>
      <c r="G11428" s="197"/>
      <c r="H11428" s="197"/>
      <c r="W11428">
        <f t="shared" si="1234"/>
      </c>
      <c r="X11428">
        <f t="shared" si="1235"/>
      </c>
      <c r="Y11428">
        <f t="shared" si="1236"/>
      </c>
      <c r="Z11428">
        <f t="shared" si="1237"/>
      </c>
    </row>
    <row r="11429" spans="1:26" ht="15.75" thickBot="1">
      <c r="A11429" s="1" t="s">
        <v>7</v>
      </c>
      <c r="W11429">
        <f t="shared" si="1234"/>
      </c>
      <c r="X11429">
        <f t="shared" si="1235"/>
      </c>
      <c r="Y11429">
        <f t="shared" si="1236"/>
      </c>
      <c r="Z11429">
        <f t="shared" si="1237"/>
      </c>
    </row>
    <row r="11430" spans="1:26" ht="24">
      <c r="A11430" s="198" t="s">
        <v>8</v>
      </c>
      <c r="B11430" s="199" t="s">
        <v>9</v>
      </c>
      <c r="C11430" s="564" t="s">
        <v>10</v>
      </c>
      <c r="D11430" s="200" t="s">
        <v>11</v>
      </c>
      <c r="E11430" s="200" t="s">
        <v>12</v>
      </c>
      <c r="F11430" s="200" t="s">
        <v>13</v>
      </c>
      <c r="G11430" s="200" t="s">
        <v>14</v>
      </c>
      <c r="H11430" s="201" t="s">
        <v>15</v>
      </c>
      <c r="I11430" s="202" t="s">
        <v>16</v>
      </c>
      <c r="W11430">
        <f t="shared" si="1234"/>
      </c>
      <c r="X11430">
        <f t="shared" si="1235"/>
      </c>
      <c r="Y11430">
        <f t="shared" si="1236"/>
      </c>
      <c r="Z11430">
        <f t="shared" si="1237"/>
      </c>
    </row>
    <row r="11431" spans="1:26">
      <c r="A11431" s="147"/>
      <c r="B11431" s="1620" t="s">
        <v>17</v>
      </c>
      <c r="C11431" s="1620"/>
      <c r="D11431" s="5"/>
      <c r="E11431" s="19"/>
      <c r="F11431" s="5"/>
      <c r="G11431" s="6"/>
      <c r="H11431" s="19"/>
      <c r="I11431" s="58"/>
      <c r="W11431">
        <f t="shared" si="1234"/>
      </c>
      <c r="X11431">
        <f t="shared" si="1235"/>
      </c>
      <c r="Y11431">
        <f t="shared" si="1236"/>
      </c>
      <c r="Z11431">
        <f t="shared" si="1237"/>
      </c>
    </row>
    <row r="11432" spans="1:26">
      <c r="A11432" s="5">
        <v>1</v>
      </c>
      <c r="B11432" s="106" t="s">
        <v>871</v>
      </c>
      <c r="C11432" s="5"/>
      <c r="D11432" s="5">
        <v>1</v>
      </c>
      <c r="E11432" s="5">
        <v>5</v>
      </c>
      <c r="F11432" s="5">
        <f>+E11432*D11432</f>
      </c>
      <c r="G11432" s="6">
        <f>+E11432*D11432</f>
      </c>
      <c r="H11432" s="5">
        <v>1</v>
      </c>
      <c r="I11432" s="58">
        <f>+H11432*G11432</f>
      </c>
      <c r="J11432">
        <v>112</v>
      </c>
      <c r="K11432">
        <f>+H11432-J11432</f>
      </c>
      <c r="L11432">
        <f>+K11432*G11432</f>
      </c>
      <c r="W11432">
        <f t="shared" si="1234"/>
      </c>
      <c r="X11432">
        <f t="shared" si="1235"/>
      </c>
      <c r="Y11432">
        <f t="shared" si="1236"/>
      </c>
      <c r="Z11432">
        <f t="shared" si="1237"/>
      </c>
    </row>
    <row r="11433" spans="1:26">
      <c r="A11433" s="5">
        <v>2</v>
      </c>
      <c r="B11433" s="8" t="s">
        <v>939</v>
      </c>
      <c r="C11433" s="5" t="s">
        <v>938</v>
      </c>
      <c r="D11433" s="5">
        <v>1</v>
      </c>
      <c r="E11433" s="5">
        <v>5</v>
      </c>
      <c r="F11433" s="5">
        <f>+E11433*D11433</f>
      </c>
      <c r="G11433" s="6">
        <f>+E11433*D11433</f>
      </c>
      <c r="H11433" s="5">
        <v>1</v>
      </c>
      <c r="I11433" s="58">
        <f>+H11433*G11433</f>
      </c>
      <c r="J11433">
        <v>112</v>
      </c>
      <c r="K11433">
        <f>+H11433-J11433</f>
      </c>
      <c r="L11433">
        <f>+K11433*G11433</f>
      </c>
      <c r="W11433">
        <f t="shared" si="1234"/>
      </c>
      <c r="X11433">
        <f t="shared" si="1235"/>
      </c>
      <c r="Y11433">
        <f t="shared" si="1236"/>
      </c>
      <c r="Z11433">
        <f t="shared" si="1237"/>
      </c>
    </row>
    <row r="11434" spans="1:26">
      <c r="A11434" s="147"/>
      <c r="B11434" s="1620" t="s">
        <v>300</v>
      </c>
      <c r="C11434" s="1620"/>
      <c r="D11434" s="5"/>
      <c r="E11434" s="19"/>
      <c r="F11434" s="5"/>
      <c r="G11434" s="6"/>
      <c r="H11434" s="19"/>
      <c r="I11434" s="58"/>
      <c r="W11434">
        <f t="shared" si="1234"/>
      </c>
      <c r="X11434">
        <f t="shared" si="1235"/>
      </c>
      <c r="Y11434">
        <f t="shared" si="1236"/>
      </c>
      <c r="Z11434">
        <f t="shared" si="1237"/>
      </c>
    </row>
    <row r="11435" spans="1:26">
      <c r="A11435" s="19">
        <v>3</v>
      </c>
      <c r="B11435" s="20" t="s">
        <v>1179</v>
      </c>
      <c r="C11435" s="5" t="s">
        <v>1180</v>
      </c>
      <c r="D11435" s="5">
        <v>3</v>
      </c>
      <c r="E11435" s="5">
        <v>10</v>
      </c>
      <c r="F11435" s="5">
        <f>+E11435*D11435</f>
      </c>
      <c r="G11435" s="6">
        <f>+E11435*D11435</f>
      </c>
      <c r="H11435" s="7">
        <v>1</v>
      </c>
      <c r="I11435" s="58">
        <f>+H11435*G11435</f>
      </c>
      <c r="J11435">
        <f>50*18%*4</f>
      </c>
      <c r="K11435">
        <f>+H11435-J11435</f>
      </c>
      <c r="L11435">
        <f>+K11435*G11435</f>
      </c>
      <c r="W11435">
        <f t="shared" si="1234"/>
      </c>
      <c r="X11435">
        <f t="shared" si="1235"/>
      </c>
      <c r="Y11435">
        <f t="shared" si="1236"/>
      </c>
      <c r="Z11435">
        <f t="shared" si="1237"/>
      </c>
    </row>
    <row r="11436" spans="1:26">
      <c r="A11436" s="147"/>
      <c r="B11436" s="20"/>
      <c r="C11436" s="19"/>
      <c r="D11436" s="5"/>
      <c r="E11436" s="19"/>
      <c r="F11436" s="5"/>
      <c r="G11436" s="6"/>
      <c r="H11436" s="19"/>
      <c r="I11436" s="58"/>
      <c r="W11436">
        <f t="shared" si="1234"/>
      </c>
      <c r="X11436">
        <f t="shared" si="1235"/>
      </c>
      <c r="Y11436">
        <f t="shared" si="1236"/>
      </c>
      <c r="Z11436">
        <f t="shared" si="1237"/>
      </c>
    </row>
    <row r="11437" spans="1:26">
      <c r="A11437" s="147"/>
      <c r="B11437" s="20"/>
      <c r="C11437" s="19"/>
      <c r="D11437" s="5"/>
      <c r="E11437" s="19"/>
      <c r="F11437" s="5"/>
      <c r="G11437" s="6"/>
      <c r="H11437" s="19"/>
      <c r="I11437" s="58"/>
      <c r="W11437">
        <f t="shared" si="1234"/>
      </c>
      <c r="X11437">
        <f t="shared" si="1235"/>
      </c>
      <c r="Y11437">
        <f t="shared" si="1236"/>
      </c>
      <c r="Z11437">
        <f t="shared" si="1237"/>
      </c>
    </row>
    <row r="11438" spans="1:26">
      <c r="A11438" s="147"/>
      <c r="B11438" s="20"/>
      <c r="C11438" s="19"/>
      <c r="D11438" s="5"/>
      <c r="E11438" s="19"/>
      <c r="F11438" s="5"/>
      <c r="G11438" s="6"/>
      <c r="H11438" s="19"/>
      <c r="I11438" s="58"/>
      <c r="W11438">
        <f t="shared" si="1234"/>
      </c>
      <c r="X11438">
        <f t="shared" si="1235"/>
      </c>
      <c r="Y11438">
        <f t="shared" si="1236"/>
      </c>
      <c r="Z11438">
        <f t="shared" si="1237"/>
      </c>
    </row>
    <row r="11439" spans="1:26">
      <c r="A11439" s="147"/>
      <c r="B11439" s="20"/>
      <c r="C11439" s="19"/>
      <c r="D11439" s="5"/>
      <c r="E11439" s="19"/>
      <c r="F11439" s="5"/>
      <c r="G11439" s="6"/>
      <c r="H11439" s="19"/>
      <c r="I11439" s="58"/>
      <c r="W11439">
        <f t="shared" si="1234"/>
      </c>
      <c r="X11439">
        <f t="shared" si="1235"/>
      </c>
      <c r="Y11439">
        <f t="shared" si="1236"/>
      </c>
      <c r="Z11439">
        <f t="shared" si="1237"/>
      </c>
    </row>
    <row r="11440" spans="1:26">
      <c r="A11440" s="147"/>
      <c r="B11440" s="20"/>
      <c r="C11440" s="19"/>
      <c r="D11440" s="5"/>
      <c r="E11440" s="19"/>
      <c r="F11440" s="5"/>
      <c r="G11440" s="6"/>
      <c r="H11440" s="19"/>
      <c r="I11440" s="58"/>
      <c r="W11440">
        <f t="shared" si="1234"/>
      </c>
      <c r="X11440">
        <f t="shared" si="1235"/>
      </c>
      <c r="Y11440">
        <f t="shared" si="1236"/>
      </c>
      <c r="Z11440">
        <f t="shared" si="1237"/>
      </c>
    </row>
    <row r="11441" spans="1:26">
      <c r="A11441" s="67"/>
      <c r="B11441" s="106"/>
      <c r="C11441" s="15"/>
      <c r="D11441" s="5"/>
      <c r="E11441" s="5"/>
      <c r="F11441" s="5"/>
      <c r="G11441" s="6"/>
      <c r="H11441" s="9"/>
      <c r="I11441" s="58"/>
      <c r="W11441">
        <f t="shared" si="1234"/>
      </c>
      <c r="X11441">
        <f t="shared" si="1235"/>
      </c>
      <c r="Y11441">
        <f t="shared" si="1236"/>
      </c>
      <c r="Z11441">
        <f t="shared" si="1237"/>
      </c>
    </row>
    <row r="11442" spans="1:26" ht="15.75" thickBot="1">
      <c r="A11442" s="57"/>
      <c r="B11442" s="224"/>
      <c r="C11442" s="15"/>
      <c r="D11442" s="23"/>
      <c r="E11442" s="225"/>
      <c r="F11442" s="23"/>
      <c r="G11442" s="24"/>
      <c r="H11442" s="225"/>
      <c r="I11442" s="70"/>
      <c r="W11442">
        <f t="shared" si="1234"/>
      </c>
      <c r="X11442">
        <f t="shared" si="1235"/>
      </c>
      <c r="Y11442">
        <f t="shared" si="1236"/>
      </c>
      <c r="Z11442">
        <f t="shared" si="1237"/>
      </c>
    </row>
    <row r="11443" spans="1:26">
      <c r="A11443" s="67"/>
      <c r="B11443" s="17"/>
      <c r="C11443" s="5"/>
      <c r="D11443" s="59"/>
      <c r="E11443" s="59"/>
      <c r="F11443" s="53"/>
      <c r="G11443" s="78"/>
      <c r="H11443" s="68"/>
      <c r="I11443" s="71">
        <f>SUM(I11431:I11442)</f>
      </c>
      <c r="W11443">
        <f t="shared" si="1234"/>
      </c>
      <c r="X11443">
        <f t="shared" si="1235"/>
      </c>
      <c r="Y11443">
        <f t="shared" si="1236"/>
      </c>
      <c r="Z11443">
        <f t="shared" si="1237"/>
      </c>
    </row>
    <row r="11444" spans="1:26" ht="15.75" thickBot="1">
      <c r="A11444" s="221"/>
      <c r="B11444" s="222"/>
      <c r="C11444" s="69"/>
      <c r="D11444" s="177"/>
      <c r="E11444" s="177"/>
      <c r="F11444" s="177"/>
      <c r="G11444" s="177"/>
      <c r="H11444" s="177"/>
      <c r="I11444" s="256"/>
      <c r="W11444">
        <f t="shared" si="1234"/>
      </c>
      <c r="X11444">
        <f t="shared" si="1235"/>
      </c>
      <c r="Y11444">
        <f t="shared" si="1236"/>
      </c>
      <c r="Z11444">
        <f t="shared" si="1237"/>
      </c>
    </row>
    <row r="11445" spans="1:26" ht="21">
      <c r="A11445" s="33"/>
      <c r="B11445" s="212"/>
      <c r="C11445" s="212"/>
      <c r="D11445" s="91"/>
      <c r="E11445" s="91"/>
      <c r="F11445" s="91"/>
      <c r="G11445" s="92" t="s">
        <v>19</v>
      </c>
      <c r="H11445" s="91"/>
      <c r="I11445" s="111">
        <f>+I11443-I11444</f>
      </c>
      <c r="L11445">
        <f>SUM(L11431:L11444)</f>
      </c>
      <c r="W11445">
        <f t="shared" si="1234"/>
      </c>
      <c r="X11445">
        <f t="shared" si="1235"/>
      </c>
      <c r="Y11445">
        <f t="shared" si="1236"/>
      </c>
      <c r="Z11445">
        <f t="shared" si="1237"/>
      </c>
    </row>
    <row r="11446" spans="1:26">
      <c r="A11446" s="221"/>
      <c r="B11446" s="222"/>
      <c r="C11446" s="222"/>
      <c r="D11446" s="69" t="s">
        <v>520</v>
      </c>
      <c r="E11446" s="69"/>
      <c r="F11446" s="69"/>
      <c r="G11446" s="69"/>
      <c r="H11446" s="112">
        <v>1</v>
      </c>
      <c r="I11446" s="61">
        <f>+L11445*H11446</f>
      </c>
      <c r="W11446">
        <f t="shared" si="1234"/>
      </c>
      <c r="X11446">
        <f t="shared" si="1235"/>
      </c>
      <c r="Y11446">
        <f t="shared" si="1236"/>
      </c>
      <c r="Z11446">
        <f t="shared" si="1237"/>
      </c>
    </row>
    <row r="11447" spans="1:26">
      <c r="A11447" s="33"/>
      <c r="B11447" s="10"/>
      <c r="C11447" s="10"/>
      <c r="D11447" s="69"/>
      <c r="E11447" s="69"/>
      <c r="F11447" s="69"/>
      <c r="G11447" s="69"/>
      <c r="H11447" s="69"/>
      <c r="I11447" s="61"/>
      <c r="W11447">
        <f t="shared" si="1234"/>
      </c>
      <c r="X11447">
        <f t="shared" si="1235"/>
      </c>
      <c r="Y11447">
        <f t="shared" si="1236"/>
      </c>
      <c r="Z11447">
        <f t="shared" si="1237"/>
      </c>
    </row>
    <row r="11448" spans="1:26" ht="15.75" thickBot="1">
      <c r="A11448" s="33"/>
      <c r="B11448" s="11" t="s">
        <v>20</v>
      </c>
      <c r="C11448" s="35"/>
      <c r="D11448" s="35"/>
      <c r="E11448" s="35"/>
      <c r="F11448" s="35"/>
      <c r="G11448" s="35"/>
      <c r="H11448" s="35"/>
      <c r="I11448" s="36"/>
      <c r="W11448">
        <f t="shared" si="1234"/>
      </c>
      <c r="X11448">
        <f t="shared" si="1235"/>
      </c>
      <c r="Y11448">
        <f t="shared" si="1236"/>
      </c>
      <c r="Z11448">
        <f t="shared" si="1237"/>
      </c>
    </row>
    <row r="11449" spans="1:26" ht="15.75" thickBot="1">
      <c r="A11449" s="37"/>
      <c r="B11449" s="38"/>
      <c r="C11449" s="39" t="s">
        <v>21</v>
      </c>
      <c r="D11449" s="40">
        <f>SUM(D11431:D11448)</f>
      </c>
      <c r="E11449" s="41">
        <f>IF(H11449=I11449,"OK","NO")</f>
      </c>
      <c r="F11449" s="40">
        <f>SUM(F11431:F11448)</f>
      </c>
      <c r="G11449" s="40">
        <f>SUM(G11431:G11448)</f>
      </c>
      <c r="H11449" s="41">
        <f>SUMPRODUCT(F11431:F11444,H11431:H11444)</f>
      </c>
      <c r="I11449" s="43">
        <f>+I11445-I11446</f>
      </c>
      <c r="W11449">
        <f t="shared" si="1234"/>
      </c>
      <c r="X11449">
        <f t="shared" si="1235"/>
      </c>
      <c r="Y11449">
        <f t="shared" si="1236"/>
      </c>
      <c r="Z11449">
        <f t="shared" si="1237"/>
      </c>
    </row>
    <row r="11450" spans="1:26" ht="15.75" thickBot="1">
      <c r="A11450" s="44"/>
      <c r="B11450" s="116"/>
      <c r="C11450" s="45"/>
      <c r="D11450" s="45"/>
      <c r="E11450" s="45"/>
      <c r="F11450" s="45"/>
      <c r="G11450" s="45"/>
      <c r="H11450" s="46"/>
      <c r="I11450" s="47"/>
      <c r="W11450">
        <f t="shared" si="1234"/>
      </c>
      <c r="X11450">
        <f t="shared" si="1235"/>
      </c>
      <c r="Y11450">
        <f t="shared" si="1236"/>
      </c>
      <c r="Z11450">
        <f t="shared" si="1237"/>
      </c>
    </row>
    <row r="11451" spans="1:26">
      <c r="A11451" s="12" t="s">
        <v>315</v>
      </c>
      <c r="B11451" s="12"/>
      <c r="C11451" s="12"/>
      <c r="D11451" s="13"/>
      <c r="E11451" s="14"/>
      <c r="F11451" s="14"/>
      <c r="G11451" s="14"/>
      <c r="H11451" s="2"/>
      <c r="I11451" s="12"/>
      <c r="W11451">
        <f t="shared" si="1234"/>
      </c>
      <c r="X11451">
        <f t="shared" si="1235"/>
      </c>
      <c r="Y11451">
        <f t="shared" si="1236"/>
      </c>
      <c r="Z11451">
        <f t="shared" si="1237"/>
      </c>
    </row>
    <row r="11452" spans="1:26">
      <c r="W11452">
        <f t="shared" si="1234"/>
      </c>
      <c r="X11452">
        <f t="shared" si="1235"/>
      </c>
      <c r="Y11452">
        <f t="shared" si="1236"/>
      </c>
      <c r="Z11452">
        <f t="shared" si="1237"/>
      </c>
    </row>
    <row r="11453" spans="1:26">
      <c r="W11453">
        <f t="shared" si="1234"/>
      </c>
      <c r="X11453">
        <f t="shared" si="1235"/>
      </c>
      <c r="Y11453">
        <f t="shared" si="1236"/>
      </c>
      <c r="Z11453">
        <f t="shared" si="1237"/>
      </c>
    </row>
    <row r="11454" spans="1:26">
      <c r="W11454">
        <f t="shared" si="1234"/>
      </c>
      <c r="X11454">
        <f t="shared" si="1235"/>
      </c>
      <c r="Y11454">
        <f t="shared" si="1236"/>
      </c>
      <c r="Z11454">
        <f t="shared" si="1237"/>
      </c>
    </row>
    <row r="11455" spans="1:26">
      <c r="W11455">
        <f t="shared" si="1234"/>
      </c>
      <c r="X11455">
        <f t="shared" si="1235"/>
      </c>
      <c r="Y11455">
        <f t="shared" si="1236"/>
      </c>
      <c r="Z11455">
        <f t="shared" si="1237"/>
      </c>
    </row>
    <row r="11456" spans="1:26">
      <c r="A11456" s="1562" t="s">
        <v>0</v>
      </c>
      <c r="B11456" s="1562"/>
      <c r="C11456" s="1562"/>
      <c r="D11456" s="1562"/>
      <c r="E11456" s="1562"/>
      <c r="F11456" s="1562"/>
      <c r="G11456" s="1562"/>
      <c r="H11456" s="1562"/>
      <c r="I11456" s="1562"/>
      <c r="W11456">
        <f t="shared" si="1234"/>
      </c>
      <c r="X11456">
        <f t="shared" si="1235"/>
      </c>
      <c r="Y11456">
        <f t="shared" si="1236"/>
      </c>
      <c r="Z11456">
        <f t="shared" si="1237"/>
      </c>
    </row>
    <row r="11457" spans="1:26">
      <c r="W11457">
        <f t="shared" si="1234"/>
      </c>
      <c r="X11457">
        <f t="shared" si="1235"/>
      </c>
      <c r="Y11457">
        <f t="shared" si="1236"/>
      </c>
      <c r="Z11457">
        <f t="shared" si="1237"/>
      </c>
    </row>
    <row r="11458" spans="1:26">
      <c r="W11458">
        <f t="shared" si="1234"/>
      </c>
      <c r="X11458">
        <f t="shared" si="1235"/>
      </c>
      <c r="Y11458">
        <f t="shared" si="1236"/>
      </c>
      <c r="Z11458">
        <f t="shared" si="1237"/>
      </c>
    </row>
    <row r="11459" spans="1:26">
      <c r="A11459" s="1" t="s">
        <v>1</v>
      </c>
      <c r="B11459" s="1"/>
      <c r="G11459" s="489" t="s">
        <v>2</v>
      </c>
      <c r="H11459" s="3" t="s">
        <v>2220</v>
      </c>
      <c r="W11459">
        <f t="shared" si="1234"/>
      </c>
      <c r="X11459">
        <f t="shared" si="1235"/>
      </c>
      <c r="Y11459">
        <f t="shared" si="1236"/>
      </c>
      <c r="Z11459">
        <f t="shared" si="1237"/>
      </c>
    </row>
    <row r="11460" spans="1:26">
      <c r="A11460" s="1" t="inlineStr">
        <is>
          <t>Dealer-166</t>
        </is>
      </c>
      <c r="B11460" s="1"/>
      <c r="F11460" s="4"/>
      <c r="G11460" s="488" t="s">
        <v>1440</v>
      </c>
      <c r="H11460" s="582" t="s">
        <v>2222</v>
      </c>
      <c r="K11460" t="s">
        <v>2228</v>
      </c>
      <c r="W11460">
        <f t="shared" ref="W11460:W11523" si="1238">IF(LEFT($H11460&amp;"",5)="2019-",$H11460,W11459)</f>
      </c>
      <c r="X11460">
        <f t="shared" ref="X11460:X11523" si="1239">IF($W11460="",0,IF(COUNTIF($AB$2:$AB$80,$W11460)&gt;0,1,0))</f>
      </c>
      <c r="Y11460">
        <f t="shared" ref="Y11460:Y11523" si="1240">IF($C11460="","",UPPER(TRIM(IFERROR(LEFT($C11460&amp;"",FIND("/",$C11460&amp;"")-1),$C11460&amp;""))))</f>
      </c>
      <c r="Z11460">
        <f t="shared" ref="Z11460:Z11523" si="1241">IFERROR(IF(ISNUMBER($G11460),$G11460,0),0)</f>
      </c>
    </row>
    <row r="11461" spans="1:26">
      <c r="A11461" s="1" t="inlineStr">
        <is>
          <t>Address line (redacted)</t>
        </is>
      </c>
      <c r="B11461" s="1"/>
      <c r="H11461" s="22"/>
      <c r="W11461">
        <f t="shared" si="1238"/>
      </c>
      <c r="X11461">
        <f t="shared" si="1239"/>
      </c>
      <c r="Y11461">
        <f t="shared" si="1240"/>
      </c>
      <c r="Z11461">
        <f t="shared" si="1241"/>
      </c>
    </row>
    <row r="11462" spans="1:26">
      <c r="A11462" s="1" t="inlineStr">
        <is>
          <t>Address line (redacted)</t>
        </is>
      </c>
      <c r="B11462" s="1"/>
      <c r="D11462" s="85"/>
      <c r="E11462" s="85"/>
      <c r="F11462" s="85"/>
      <c r="G11462" s="85"/>
      <c r="H11462" s="85"/>
      <c r="W11462">
        <f t="shared" si="1238"/>
      </c>
      <c r="X11462">
        <f t="shared" si="1239"/>
      </c>
      <c r="Y11462">
        <f t="shared" si="1240"/>
      </c>
      <c r="Z11462">
        <f t="shared" si="1241"/>
      </c>
    </row>
    <row r="11463" spans="1:26">
      <c r="A11463" s="12" t="s">
        <v>299</v>
      </c>
      <c r="B11463" s="86" t="inlineStr">
        <is>
          <t>GSTIN-MASKED</t>
        </is>
      </c>
      <c r="D11463" s="85"/>
      <c r="E11463" s="85"/>
      <c r="F11463" s="85"/>
      <c r="G11463" s="85"/>
      <c r="H11463" s="85"/>
      <c r="W11463">
        <f t="shared" si="1238"/>
      </c>
      <c r="X11463">
        <f t="shared" si="1239"/>
      </c>
      <c r="Y11463">
        <f t="shared" si="1240"/>
      </c>
      <c r="Z11463">
        <f t="shared" si="1241"/>
      </c>
    </row>
    <row r="11464" spans="1:26">
      <c r="D11464" s="85"/>
      <c r="E11464" s="85"/>
      <c r="F11464" s="85"/>
      <c r="G11464" s="85"/>
      <c r="H11464" s="85"/>
      <c r="W11464">
        <f t="shared" si="1238"/>
      </c>
      <c r="X11464">
        <f t="shared" si="1239"/>
      </c>
      <c r="Y11464">
        <f t="shared" si="1240"/>
      </c>
      <c r="Z11464">
        <f t="shared" si="1241"/>
      </c>
    </row>
    <row r="11465" spans="1:26">
      <c r="W11465">
        <f t="shared" si="1238"/>
      </c>
      <c r="X11465">
        <f t="shared" si="1239"/>
      </c>
      <c r="Y11465">
        <f t="shared" si="1240"/>
      </c>
      <c r="Z11465">
        <f t="shared" si="1241"/>
      </c>
    </row>
    <row r="11466" spans="1:26">
      <c r="A11466" s="1" t="s">
        <v>5</v>
      </c>
      <c r="W11466">
        <f t="shared" si="1238"/>
      </c>
      <c r="X11466">
        <f t="shared" si="1239"/>
      </c>
      <c r="Y11466">
        <f t="shared" si="1240"/>
      </c>
      <c r="Z11466">
        <f t="shared" si="1241"/>
      </c>
    </row>
    <row r="11467" spans="1:26">
      <c r="A11467" s="1" t="s">
        <v>6</v>
      </c>
      <c r="W11467">
        <f t="shared" si="1238"/>
      </c>
      <c r="X11467">
        <f t="shared" si="1239"/>
      </c>
      <c r="Y11467">
        <f t="shared" si="1240"/>
      </c>
      <c r="Z11467">
        <f t="shared" si="1241"/>
      </c>
    </row>
    <row r="11468" spans="1:26">
      <c r="A11468" s="1" t="s">
        <v>7</v>
      </c>
      <c r="W11468">
        <f t="shared" si="1238"/>
      </c>
      <c r="X11468">
        <f t="shared" si="1239"/>
      </c>
      <c r="Y11468">
        <f t="shared" si="1240"/>
      </c>
      <c r="Z11468">
        <f t="shared" si="1241"/>
      </c>
    </row>
    <row r="11469" spans="1:26" ht="24">
      <c r="A11469" s="179" t="s">
        <v>8</v>
      </c>
      <c r="B11469" s="180" t="s">
        <v>9</v>
      </c>
      <c r="C11469" s="180" t="s">
        <v>10</v>
      </c>
      <c r="D11469" s="181" t="s">
        <v>11</v>
      </c>
      <c r="E11469" s="181" t="s">
        <v>12</v>
      </c>
      <c r="F11469" s="181" t="s">
        <v>13</v>
      </c>
      <c r="G11469" s="181" t="s">
        <v>14</v>
      </c>
      <c r="H11469" s="179" t="s">
        <v>15</v>
      </c>
      <c r="I11469" s="182" t="s">
        <v>16</v>
      </c>
      <c r="W11469">
        <f t="shared" si="1238"/>
      </c>
      <c r="X11469">
        <f t="shared" si="1239"/>
      </c>
      <c r="Y11469">
        <f t="shared" si="1240"/>
      </c>
      <c r="Z11469">
        <f t="shared" si="1241"/>
      </c>
    </row>
    <row r="11470" spans="1:26">
      <c r="A11470" s="5"/>
      <c r="B11470" s="1564" t="s">
        <v>17</v>
      </c>
      <c r="C11470" s="1565"/>
      <c r="D11470" s="5"/>
      <c r="E11470" s="5"/>
      <c r="F11470" s="21"/>
      <c r="G11470" s="6"/>
      <c r="H11470" s="5"/>
      <c r="I11470" s="183"/>
      <c r="W11470">
        <f t="shared" si="1238"/>
      </c>
      <c r="X11470">
        <f t="shared" si="1239"/>
      </c>
      <c r="Y11470">
        <f t="shared" si="1240"/>
      </c>
      <c r="Z11470">
        <f t="shared" si="1241"/>
      </c>
    </row>
    <row r="11471" spans="1:26">
      <c r="A11471" s="5">
        <v>1</v>
      </c>
      <c r="B11471" s="8" t="s">
        <v>1721</v>
      </c>
      <c r="C11471" s="5" t="s">
        <v>1722</v>
      </c>
      <c r="D11471" s="5">
        <v>1</v>
      </c>
      <c r="E11471" s="5">
        <v>5</v>
      </c>
      <c r="F11471" s="21">
        <f>+E11471*D11471</f>
      </c>
      <c r="G11471" s="6">
        <f>+E11471*D11471</f>
      </c>
      <c r="H11471" s="5">
        <v>1</v>
      </c>
      <c r="I11471" s="183">
        <f>+H11471*G11471</f>
      </c>
      <c r="J11471">
        <v>112</v>
      </c>
      <c r="K11471">
        <f>+H11471-J11471</f>
      </c>
      <c r="L11471">
        <f>+K11471*G11471</f>
      </c>
      <c r="W11471">
        <f t="shared" si="1238"/>
      </c>
      <c r="X11471">
        <f t="shared" si="1239"/>
      </c>
      <c r="Y11471">
        <f t="shared" si="1240"/>
      </c>
      <c r="Z11471">
        <f t="shared" si="1241"/>
      </c>
    </row>
    <row r="11472" spans="1:26">
      <c r="A11472" s="5"/>
      <c r="B11472" s="1564" t="s">
        <v>18</v>
      </c>
      <c r="C11472" s="1565"/>
      <c r="D11472" s="5"/>
      <c r="E11472" s="5"/>
      <c r="F11472" s="21"/>
      <c r="G11472" s="6"/>
      <c r="H11472" s="5"/>
      <c r="I11472" s="183"/>
      <c r="W11472">
        <f t="shared" si="1238"/>
      </c>
      <c r="X11472">
        <f t="shared" si="1239"/>
      </c>
      <c r="Y11472">
        <f t="shared" si="1240"/>
      </c>
      <c r="Z11472">
        <f t="shared" si="1241"/>
      </c>
    </row>
    <row r="11473" spans="1:26">
      <c r="A11473" s="5">
        <v>2</v>
      </c>
      <c r="B11473" s="8" t="s">
        <v>275</v>
      </c>
      <c r="C11473" s="5" t="s">
        <v>276</v>
      </c>
      <c r="D11473" s="5">
        <v>1</v>
      </c>
      <c r="E11473" s="5">
        <v>4</v>
      </c>
      <c r="F11473" s="21">
        <f>+E11473*D11473</f>
      </c>
      <c r="G11473" s="6">
        <f>+E11473*D11473</f>
      </c>
      <c r="H11473" s="9">
        <v>1</v>
      </c>
      <c r="I11473" s="183">
        <f>+H11473*G11473</f>
      </c>
      <c r="J11473">
        <v>112</v>
      </c>
      <c r="K11473">
        <f>+H11473-J11473</f>
      </c>
      <c r="L11473">
        <f>+K11473*G11473</f>
      </c>
      <c r="W11473">
        <f t="shared" si="1238"/>
      </c>
      <c r="X11473">
        <f t="shared" si="1239"/>
      </c>
      <c r="Y11473">
        <f t="shared" si="1240"/>
      </c>
      <c r="Z11473">
        <f t="shared" si="1241"/>
      </c>
    </row>
    <row r="11474" spans="1:26" ht="24">
      <c r="A11474" s="5">
        <v>3</v>
      </c>
      <c r="B11474" s="95" t="s">
        <v>469</v>
      </c>
      <c r="C11474" s="101" t="s">
        <v>468</v>
      </c>
      <c r="D11474" s="5">
        <v>1</v>
      </c>
      <c r="E11474" s="5">
        <v>4</v>
      </c>
      <c r="F11474" s="21">
        <f>+E11474*D11474</f>
      </c>
      <c r="G11474" s="6">
        <f>+E11474*D11474</f>
      </c>
      <c r="H11474" s="16">
        <v>1</v>
      </c>
      <c r="I11474" s="183">
        <f>+H11474*G11474</f>
      </c>
      <c r="J11474">
        <v>112</v>
      </c>
      <c r="K11474">
        <f>+H11474-J11474</f>
      </c>
      <c r="L11474">
        <f>+K11474*G11474</f>
      </c>
      <c r="W11474">
        <f t="shared" si="1238"/>
      </c>
      <c r="X11474">
        <f t="shared" si="1239"/>
      </c>
      <c r="Y11474">
        <f t="shared" si="1240"/>
      </c>
      <c r="Z11474">
        <f t="shared" si="1241"/>
      </c>
    </row>
    <row r="11475" spans="1:26">
      <c r="A11475" s="5">
        <v>4</v>
      </c>
      <c r="B11475" s="95" t="s">
        <v>615</v>
      </c>
      <c r="C11475" s="101" t="s">
        <v>826</v>
      </c>
      <c r="D11475" s="5">
        <v>1</v>
      </c>
      <c r="E11475" s="5">
        <v>4</v>
      </c>
      <c r="F11475" s="21">
        <f>+E11475*D11475</f>
      </c>
      <c r="G11475" s="6">
        <f>+E11475*D11475</f>
      </c>
      <c r="H11475" s="5">
        <v>1</v>
      </c>
      <c r="I11475" s="183">
        <f>+H11475*G11475</f>
      </c>
      <c r="J11475">
        <v>112</v>
      </c>
      <c r="K11475">
        <f>+H11475-J11475</f>
      </c>
      <c r="L11475">
        <f>+K11475*G11475</f>
      </c>
      <c r="W11475">
        <f t="shared" si="1238"/>
      </c>
      <c r="X11475">
        <f t="shared" si="1239"/>
      </c>
      <c r="Y11475">
        <f t="shared" si="1240"/>
      </c>
      <c r="Z11475">
        <f t="shared" si="1241"/>
      </c>
    </row>
    <row r="11476" spans="1:26">
      <c r="A11476" s="5"/>
      <c r="B11476" s="1564" t="s">
        <v>369</v>
      </c>
      <c r="C11476" s="1565"/>
      <c r="D11476" s="5"/>
      <c r="E11476" s="5"/>
      <c r="F11476" s="21"/>
      <c r="G11476" s="6"/>
      <c r="H11476" s="5"/>
      <c r="I11476" s="183"/>
      <c r="W11476">
        <f t="shared" si="1238"/>
      </c>
      <c r="X11476">
        <f t="shared" si="1239"/>
      </c>
      <c r="Y11476">
        <f t="shared" si="1240"/>
      </c>
      <c r="Z11476">
        <f t="shared" si="1241"/>
      </c>
    </row>
    <row r="11477" spans="1:26">
      <c r="A11477" s="5">
        <v>5</v>
      </c>
      <c r="B11477" s="20" t="s">
        <v>1212</v>
      </c>
      <c r="C11477" s="5" t="s">
        <v>1211</v>
      </c>
      <c r="D11477" s="5">
        <v>4</v>
      </c>
      <c r="E11477" s="7">
        <v>25</v>
      </c>
      <c r="F11477" s="21">
        <v>100</v>
      </c>
      <c r="G11477" s="6">
        <f>+F11477</f>
      </c>
      <c r="H11477" s="7">
        <v>1</v>
      </c>
      <c r="I11477" s="183">
        <f>+H11477*G11477</f>
      </c>
      <c r="J11477">
        <v>3.2</v>
      </c>
      <c r="K11477">
        <f>+H11477-J11477</f>
      </c>
      <c r="L11477">
        <f>+K11477*G11477</f>
      </c>
      <c r="W11477">
        <f t="shared" si="1238"/>
      </c>
      <c r="X11477">
        <f t="shared" si="1239"/>
      </c>
      <c r="Y11477">
        <f t="shared" si="1240"/>
      </c>
      <c r="Z11477">
        <f t="shared" si="1241"/>
      </c>
    </row>
    <row r="11478" spans="1:26">
      <c r="A11478" s="5">
        <v>6</v>
      </c>
      <c r="B11478" s="20" t="s">
        <v>600</v>
      </c>
      <c r="C11478" s="5" t="s">
        <v>601</v>
      </c>
      <c r="D11478" s="5">
        <v>4</v>
      </c>
      <c r="E11478" s="7">
        <v>25</v>
      </c>
      <c r="F11478" s="21">
        <v>100</v>
      </c>
      <c r="G11478" s="6">
        <f>+F11478</f>
      </c>
      <c r="H11478" s="7">
        <v>1</v>
      </c>
      <c r="I11478" s="183">
        <f>+H11478*G11478</f>
      </c>
      <c r="J11478">
        <v>3.2</v>
      </c>
      <c r="K11478">
        <f>+H11478-J11478</f>
      </c>
      <c r="L11478">
        <f>+K11478*G11478</f>
      </c>
      <c r="W11478">
        <f t="shared" si="1238"/>
      </c>
      <c r="X11478">
        <f t="shared" si="1239"/>
      </c>
      <c r="Y11478">
        <f t="shared" si="1240"/>
      </c>
      <c r="Z11478">
        <f t="shared" si="1241"/>
      </c>
    </row>
    <row r="11479" spans="1:26">
      <c r="A11479" s="5">
        <v>7</v>
      </c>
      <c r="B11479" s="20" t="s">
        <v>1128</v>
      </c>
      <c r="C11479" s="5" t="s">
        <v>592</v>
      </c>
      <c r="D11479" s="5">
        <v>4</v>
      </c>
      <c r="E11479" s="7">
        <v>25</v>
      </c>
      <c r="F11479" s="21">
        <v>100</v>
      </c>
      <c r="G11479" s="6">
        <f>+F11479</f>
      </c>
      <c r="H11479" s="7">
        <v>1</v>
      </c>
      <c r="I11479" s="183">
        <f>+H11479*G11479</f>
      </c>
      <c r="J11479">
        <v>3.2</v>
      </c>
      <c r="K11479">
        <f>+H11479-J11479</f>
      </c>
      <c r="L11479">
        <f>+K11479*G11479</f>
      </c>
      <c r="W11479">
        <f t="shared" si="1238"/>
      </c>
      <c r="X11479">
        <f t="shared" si="1239"/>
      </c>
      <c r="Y11479">
        <f t="shared" si="1240"/>
      </c>
      <c r="Z11479">
        <f t="shared" si="1241"/>
      </c>
    </row>
    <row r="11480" spans="1:26" ht="24">
      <c r="A11480" s="5">
        <v>8</v>
      </c>
      <c r="B11480" s="20" t="s">
        <v>374</v>
      </c>
      <c r="C11480" s="9" t="s">
        <v>370</v>
      </c>
      <c r="D11480" s="5">
        <v>4</v>
      </c>
      <c r="E11480" s="7">
        <v>25</v>
      </c>
      <c r="F11480" s="21">
        <v>100</v>
      </c>
      <c r="G11480" s="6">
        <f>+F11480</f>
      </c>
      <c r="H11480" s="7">
        <v>1</v>
      </c>
      <c r="I11480" s="183">
        <f>+H11480*G11480</f>
      </c>
      <c r="J11480">
        <v>3.2</v>
      </c>
      <c r="K11480">
        <f>+H11480-J11480</f>
      </c>
      <c r="L11480">
        <f>+K11480*G11480</f>
      </c>
      <c r="W11480">
        <f t="shared" si="1238"/>
      </c>
      <c r="X11480">
        <f t="shared" si="1239"/>
      </c>
      <c r="Y11480">
        <f t="shared" si="1240"/>
      </c>
      <c r="Z11480">
        <f t="shared" si="1241"/>
      </c>
    </row>
    <row r="11481" spans="1:26">
      <c r="A11481" s="5"/>
      <c r="B11481" s="8"/>
      <c r="C11481" s="5"/>
      <c r="D11481" s="5"/>
      <c r="E11481" s="5"/>
      <c r="F11481" s="21"/>
      <c r="G11481" s="6"/>
      <c r="H11481" s="5"/>
      <c r="I11481" s="183"/>
      <c r="W11481">
        <f t="shared" si="1238"/>
      </c>
      <c r="X11481">
        <f t="shared" si="1239"/>
      </c>
      <c r="Y11481">
        <f t="shared" si="1240"/>
      </c>
      <c r="Z11481">
        <f t="shared" si="1241"/>
      </c>
    </row>
    <row r="11482" spans="1:26">
      <c r="A11482" s="5"/>
      <c r="B11482" s="8"/>
      <c r="C11482" s="5"/>
      <c r="D11482" s="5"/>
      <c r="E11482" s="5"/>
      <c r="F11482" s="21"/>
      <c r="G11482" s="6"/>
      <c r="H11482" s="5"/>
      <c r="I11482" s="183"/>
      <c r="W11482">
        <f t="shared" si="1238"/>
      </c>
      <c r="X11482">
        <f t="shared" si="1239"/>
      </c>
      <c r="Y11482">
        <f t="shared" si="1240"/>
      </c>
      <c r="Z11482">
        <f t="shared" si="1241"/>
      </c>
    </row>
    <row r="11483" spans="1:26">
      <c r="A11483" s="5"/>
      <c r="B11483" s="8"/>
      <c r="C11483" s="5"/>
      <c r="D11483" s="5"/>
      <c r="E11483" s="5"/>
      <c r="F11483" s="21"/>
      <c r="G11483" s="6"/>
      <c r="H11483" s="5"/>
      <c r="I11483" s="183"/>
      <c r="W11483">
        <f t="shared" si="1238"/>
      </c>
      <c r="X11483">
        <f t="shared" si="1239"/>
      </c>
      <c r="Y11483">
        <f t="shared" si="1240"/>
      </c>
      <c r="Z11483">
        <f t="shared" si="1241"/>
      </c>
    </row>
    <row r="11484" spans="1:26">
      <c r="A11484" s="5"/>
      <c r="B11484" s="8"/>
      <c r="C11484" s="5"/>
      <c r="D11484" s="5"/>
      <c r="E11484" s="5"/>
      <c r="F11484" s="21"/>
      <c r="G11484" s="6"/>
      <c r="H11484" s="5"/>
      <c r="I11484" s="183"/>
      <c r="W11484">
        <f t="shared" si="1238"/>
      </c>
      <c r="X11484">
        <f t="shared" si="1239"/>
      </c>
      <c r="Y11484">
        <f t="shared" si="1240"/>
      </c>
      <c r="Z11484">
        <f t="shared" si="1241"/>
      </c>
    </row>
    <row r="11485" spans="1:26">
      <c r="A11485" s="5"/>
      <c r="B11485" s="8"/>
      <c r="C11485" s="5"/>
      <c r="D11485" s="5"/>
      <c r="E11485" s="5"/>
      <c r="F11485" s="21"/>
      <c r="G11485" s="6"/>
      <c r="H11485" s="5"/>
      <c r="I11485" s="183"/>
      <c r="W11485">
        <f t="shared" si="1238"/>
      </c>
      <c r="X11485">
        <f t="shared" si="1239"/>
      </c>
      <c r="Y11485">
        <f t="shared" si="1240"/>
      </c>
      <c r="Z11485">
        <f t="shared" si="1241"/>
      </c>
    </row>
    <row r="11486" spans="1:26">
      <c r="A11486" s="5"/>
      <c r="B11486" s="8"/>
      <c r="C11486" s="5"/>
      <c r="D11486" s="5"/>
      <c r="E11486" s="5"/>
      <c r="F11486" s="21"/>
      <c r="G11486" s="6"/>
      <c r="H11486" s="5"/>
      <c r="I11486" s="183"/>
      <c r="W11486">
        <f t="shared" si="1238"/>
      </c>
      <c r="X11486">
        <f t="shared" si="1239"/>
      </c>
      <c r="Y11486">
        <f t="shared" si="1240"/>
      </c>
      <c r="Z11486">
        <f t="shared" si="1241"/>
      </c>
    </row>
    <row r="11487" spans="1:26" ht="15.75" thickBot="1">
      <c r="A11487" s="5"/>
      <c r="B11487" s="224"/>
      <c r="C11487" s="15"/>
      <c r="D11487" s="23"/>
      <c r="E11487" s="225"/>
      <c r="F11487" s="23"/>
      <c r="G11487" s="24"/>
      <c r="H11487" s="225"/>
      <c r="I11487" s="226"/>
      <c r="W11487">
        <f t="shared" si="1238"/>
      </c>
      <c r="X11487">
        <f t="shared" si="1239"/>
      </c>
      <c r="Y11487">
        <f t="shared" si="1240"/>
      </c>
      <c r="Z11487">
        <f t="shared" si="1241"/>
      </c>
    </row>
    <row r="11488" spans="1:26">
      <c r="A11488" s="227"/>
      <c r="B11488" s="17"/>
      <c r="C11488" s="5"/>
      <c r="D11488" s="59"/>
      <c r="E11488" s="59"/>
      <c r="F11488" s="53"/>
      <c r="G11488" s="78"/>
      <c r="H11488" s="68"/>
      <c r="I11488" s="228">
        <f>SUM(I11470:I11487)</f>
      </c>
      <c r="L11488">
        <f>SUM(L11461:L11487)</f>
      </c>
      <c r="W11488">
        <f t="shared" si="1238"/>
      </c>
      <c r="X11488">
        <f t="shared" si="1239"/>
      </c>
      <c r="Y11488">
        <f t="shared" si="1240"/>
      </c>
      <c r="Z11488">
        <f t="shared" si="1241"/>
      </c>
    </row>
    <row r="11489" spans="1:26">
      <c r="A11489" s="10"/>
      <c r="B11489" s="10"/>
      <c r="C11489" s="69"/>
      <c r="D11489" s="69" t="s">
        <v>520</v>
      </c>
      <c r="E11489" s="69"/>
      <c r="F11489" s="69"/>
      <c r="G11489" s="69"/>
      <c r="H11489" s="112">
        <v>1</v>
      </c>
      <c r="I11489" s="191">
        <f>+L11488*H11489</f>
      </c>
      <c r="W11489">
        <f t="shared" si="1238"/>
      </c>
      <c r="X11489">
        <f t="shared" si="1239"/>
      </c>
      <c r="Y11489">
        <f t="shared" si="1240"/>
      </c>
      <c r="Z11489">
        <f t="shared" si="1241"/>
      </c>
    </row>
    <row r="11490" spans="1:26" ht="15.75" thickBot="1">
      <c r="A11490" s="10"/>
      <c r="B11490" s="11" t="s">
        <v>20</v>
      </c>
      <c r="C11490" s="35"/>
      <c r="D11490" s="35"/>
      <c r="E11490" s="35"/>
      <c r="F11490" s="35"/>
      <c r="G11490" s="35"/>
      <c r="H11490" s="35"/>
      <c r="I11490" s="98"/>
      <c r="W11490">
        <f t="shared" si="1238"/>
      </c>
      <c r="X11490">
        <f t="shared" si="1239"/>
      </c>
      <c r="Y11490">
        <f t="shared" si="1240"/>
      </c>
      <c r="Z11490">
        <f t="shared" si="1241"/>
      </c>
    </row>
    <row r="11491" spans="1:26" ht="15.75" thickBot="1">
      <c r="A11491" s="99"/>
      <c r="B11491" s="38"/>
      <c r="C11491" s="39" t="s">
        <v>21</v>
      </c>
      <c r="D11491" s="40">
        <f>SUM(D11470:D11490)</f>
      </c>
      <c r="E11491" s="41" t="s">
        <v>360</v>
      </c>
      <c r="F11491" s="40">
        <f>SUM(F11470:F11490)</f>
      </c>
      <c r="G11491" s="40">
        <f>SUM(G11470:G11490)</f>
      </c>
      <c r="H11491" s="41">
        <f>+SUMPRODUCT(H11470:H11487,F11470:F11487)</f>
      </c>
      <c r="I11491" s="100">
        <f>+I11488-I11489</f>
      </c>
      <c r="W11491">
        <f t="shared" si="1238"/>
      </c>
      <c r="X11491">
        <f t="shared" si="1239"/>
      </c>
      <c r="Y11491">
        <f t="shared" si="1240"/>
      </c>
      <c r="Z11491">
        <f t="shared" si="1241"/>
      </c>
    </row>
    <row r="11492" spans="1:26">
      <c r="A11492" s="10"/>
      <c r="B11492" s="10"/>
      <c r="C11492" s="91"/>
      <c r="D11492" s="91"/>
      <c r="E11492" s="91"/>
      <c r="F11492" s="91"/>
      <c r="G11492" s="91"/>
      <c r="H11492" s="91"/>
      <c r="I11492" s="91"/>
      <c r="W11492">
        <f t="shared" si="1238"/>
      </c>
      <c r="X11492">
        <f t="shared" si="1239"/>
      </c>
      <c r="Y11492">
        <f t="shared" si="1240"/>
      </c>
      <c r="Z11492">
        <f t="shared" si="1241"/>
      </c>
    </row>
    <row r="11493" spans="1:26">
      <c r="W11493">
        <f t="shared" si="1238"/>
      </c>
      <c r="X11493">
        <f t="shared" si="1239"/>
      </c>
      <c r="Y11493">
        <f t="shared" si="1240"/>
      </c>
      <c r="Z11493">
        <f t="shared" si="1241"/>
      </c>
    </row>
    <row r="11494" spans="1:26">
      <c r="W11494">
        <f t="shared" si="1238"/>
      </c>
      <c r="X11494">
        <f t="shared" si="1239"/>
      </c>
      <c r="Y11494">
        <f t="shared" si="1240"/>
      </c>
      <c r="Z11494">
        <f t="shared" si="1241"/>
      </c>
    </row>
    <row r="11495" spans="1:26">
      <c r="W11495">
        <f t="shared" si="1238"/>
      </c>
      <c r="X11495">
        <f t="shared" si="1239"/>
      </c>
      <c r="Y11495">
        <f t="shared" si="1240"/>
      </c>
      <c r="Z11495">
        <f t="shared" si="1241"/>
      </c>
    </row>
    <row r="11496" spans="1:26">
      <c r="W11496">
        <f t="shared" si="1238"/>
      </c>
      <c r="X11496">
        <f t="shared" si="1239"/>
      </c>
      <c r="Y11496">
        <f t="shared" si="1240"/>
      </c>
      <c r="Z11496">
        <f t="shared" si="1241"/>
      </c>
    </row>
    <row r="11497" spans="1:26">
      <c r="A11497" s="1562" t="s">
        <v>0</v>
      </c>
      <c r="B11497" s="1562"/>
      <c r="C11497" s="1562"/>
      <c r="D11497" s="1562"/>
      <c r="E11497" s="1562"/>
      <c r="F11497" s="1562"/>
      <c r="G11497" s="1562"/>
      <c r="H11497" s="1562"/>
      <c r="I11497" s="1562"/>
      <c r="W11497">
        <f t="shared" si="1238"/>
      </c>
      <c r="X11497">
        <f t="shared" si="1239"/>
      </c>
      <c r="Y11497">
        <f t="shared" si="1240"/>
      </c>
      <c r="Z11497">
        <f t="shared" si="1241"/>
      </c>
    </row>
    <row r="11498" spans="1:26">
      <c r="W11498">
        <f t="shared" si="1238"/>
      </c>
      <c r="X11498">
        <f t="shared" si="1239"/>
      </c>
      <c r="Y11498">
        <f t="shared" si="1240"/>
      </c>
      <c r="Z11498">
        <f t="shared" si="1241"/>
      </c>
    </row>
    <row r="11499" spans="1:26">
      <c r="A11499" s="1" t="s">
        <v>1</v>
      </c>
      <c r="B11499" s="1"/>
      <c r="C11499" s="1"/>
      <c r="G11499" s="489" t="s">
        <v>2</v>
      </c>
      <c r="H11499" s="3" t="s">
        <v>2220</v>
      </c>
      <c r="W11499">
        <f t="shared" si="1238"/>
      </c>
      <c r="X11499">
        <f t="shared" si="1239"/>
      </c>
      <c r="Y11499">
        <f t="shared" si="1240"/>
      </c>
      <c r="Z11499">
        <f t="shared" si="1241"/>
      </c>
    </row>
    <row r="11500" spans="1:26">
      <c r="A11500" s="178" t="inlineStr">
        <is>
          <t>Dealer-292</t>
        </is>
      </c>
      <c r="B11500" s="1"/>
      <c r="C11500" s="1"/>
      <c r="F11500" s="4"/>
      <c r="G11500" s="488" t="s">
        <v>1440</v>
      </c>
      <c r="H11500" s="1" t="s">
        <v>2223</v>
      </c>
      <c r="W11500">
        <f t="shared" si="1238"/>
      </c>
      <c r="X11500">
        <f t="shared" si="1239"/>
      </c>
      <c r="Y11500">
        <f t="shared" si="1240"/>
      </c>
      <c r="Z11500">
        <f t="shared" si="1241"/>
      </c>
    </row>
    <row r="11501" spans="1:26">
      <c r="B11501" s="1"/>
      <c r="C11501" s="1"/>
      <c r="F11501" s="4"/>
      <c r="H11501" s="49"/>
      <c r="W11501">
        <f t="shared" si="1238"/>
      </c>
      <c r="X11501">
        <f t="shared" si="1239"/>
      </c>
      <c r="Y11501">
        <f t="shared" si="1240"/>
      </c>
      <c r="Z11501">
        <f t="shared" si="1241"/>
      </c>
    </row>
    <row r="11502" spans="1:26" ht="15.75">
      <c r="A11502" s="1"/>
      <c r="B11502" s="1"/>
      <c r="C11502" s="1"/>
      <c r="D11502" s="142"/>
      <c r="H11502" s="54"/>
      <c r="W11502">
        <f t="shared" si="1238"/>
      </c>
      <c r="X11502">
        <f t="shared" si="1239"/>
      </c>
      <c r="Y11502">
        <f t="shared" si="1240"/>
      </c>
      <c r="Z11502">
        <f t="shared" si="1241"/>
      </c>
    </row>
    <row r="11503" spans="1:26" ht="15.75">
      <c r="A11503" s="1"/>
      <c r="B11503" s="1"/>
      <c r="C11503" s="1"/>
      <c r="D11503" s="142"/>
      <c r="H11503" s="54"/>
      <c r="W11503">
        <f t="shared" si="1238"/>
      </c>
      <c r="X11503">
        <f t="shared" si="1239"/>
      </c>
      <c r="Y11503">
        <f t="shared" si="1240"/>
      </c>
      <c r="Z11503">
        <f t="shared" si="1241"/>
      </c>
    </row>
    <row r="11504" spans="1:26" ht="15.75">
      <c r="A11504" s="49"/>
      <c r="B11504" s="87"/>
      <c r="D11504" s="142"/>
      <c r="H11504" s="54"/>
      <c r="W11504">
        <f t="shared" si="1238"/>
      </c>
      <c r="X11504">
        <f t="shared" si="1239"/>
      </c>
      <c r="Y11504">
        <f t="shared" si="1240"/>
      </c>
      <c r="Z11504">
        <f t="shared" si="1241"/>
      </c>
    </row>
    <row r="11505" spans="1:26">
      <c r="W11505">
        <f t="shared" si="1238"/>
      </c>
      <c r="X11505">
        <f t="shared" si="1239"/>
      </c>
      <c r="Y11505">
        <f t="shared" si="1240"/>
      </c>
      <c r="Z11505">
        <f t="shared" si="1241"/>
      </c>
    </row>
    <row r="11506" spans="1:26">
      <c r="A11506" s="1" t="s">
        <v>5</v>
      </c>
      <c r="W11506">
        <f t="shared" si="1238"/>
      </c>
      <c r="X11506">
        <f t="shared" si="1239"/>
      </c>
      <c r="Y11506">
        <f t="shared" si="1240"/>
      </c>
      <c r="Z11506">
        <f t="shared" si="1241"/>
      </c>
    </row>
    <row r="11507" spans="1:26">
      <c r="A11507" s="1" t="s">
        <v>6</v>
      </c>
      <c r="W11507">
        <f t="shared" si="1238"/>
      </c>
      <c r="X11507">
        <f t="shared" si="1239"/>
      </c>
      <c r="Y11507">
        <f t="shared" si="1240"/>
      </c>
      <c r="Z11507">
        <f t="shared" si="1241"/>
      </c>
    </row>
    <row r="11508" spans="1:26">
      <c r="A11508" s="1" t="s">
        <v>7</v>
      </c>
      <c r="W11508">
        <f t="shared" si="1238"/>
      </c>
      <c r="X11508">
        <f t="shared" si="1239"/>
      </c>
      <c r="Y11508">
        <f t="shared" si="1240"/>
      </c>
      <c r="Z11508">
        <f t="shared" si="1241"/>
      </c>
    </row>
    <row r="11509" spans="1:26" ht="24">
      <c r="A11509" s="179" t="s">
        <v>8</v>
      </c>
      <c r="B11509" s="180" t="s">
        <v>9</v>
      </c>
      <c r="C11509" s="180" t="s">
        <v>10</v>
      </c>
      <c r="D11509" s="181" t="s">
        <v>11</v>
      </c>
      <c r="E11509" s="181" t="s">
        <v>12</v>
      </c>
      <c r="F11509" s="181" t="s">
        <v>13</v>
      </c>
      <c r="G11509" s="181" t="s">
        <v>14</v>
      </c>
      <c r="H11509" s="179" t="s">
        <v>15</v>
      </c>
      <c r="I11509" s="182" t="s">
        <v>16</v>
      </c>
      <c r="W11509">
        <f t="shared" si="1238"/>
      </c>
      <c r="X11509">
        <f t="shared" si="1239"/>
      </c>
      <c r="Y11509">
        <f t="shared" si="1240"/>
      </c>
      <c r="Z11509">
        <f t="shared" si="1241"/>
      </c>
    </row>
    <row r="11510" spans="1:26">
      <c r="A11510" s="5"/>
      <c r="B11510" s="1563" t="s">
        <v>17</v>
      </c>
      <c r="C11510" s="1563"/>
      <c r="D11510" s="5"/>
      <c r="E11510" s="50"/>
      <c r="F11510" s="214"/>
      <c r="G11510" s="187"/>
      <c r="H11510" s="9"/>
      <c r="I11510" s="183"/>
      <c r="W11510">
        <f t="shared" si="1238"/>
      </c>
      <c r="X11510">
        <f t="shared" si="1239"/>
      </c>
      <c r="Y11510">
        <f t="shared" si="1240"/>
      </c>
      <c r="Z11510">
        <f t="shared" si="1241"/>
      </c>
    </row>
    <row r="11511" spans="1:26">
      <c r="A11511" s="5">
        <v>1</v>
      </c>
      <c r="B11511" s="8" t="s">
        <v>380</v>
      </c>
      <c r="C11511" s="5" t="s">
        <v>381</v>
      </c>
      <c r="D11511" s="21">
        <v>1</v>
      </c>
      <c r="E11511" s="5">
        <v>5</v>
      </c>
      <c r="F11511" s="21">
        <f>+E11511*D11511</f>
      </c>
      <c r="G11511" s="578">
        <f>+E11511*D11511</f>
      </c>
      <c r="H11511" s="5">
        <v>1</v>
      </c>
      <c r="I11511" s="188">
        <f>+H11511*G11511</f>
      </c>
      <c r="W11511">
        <f t="shared" si="1238"/>
      </c>
      <c r="X11511">
        <f t="shared" si="1239"/>
      </c>
      <c r="Y11511">
        <f t="shared" si="1240"/>
      </c>
      <c r="Z11511">
        <f t="shared" si="1241"/>
      </c>
    </row>
    <row r="11512" spans="1:26">
      <c r="A11512" s="5">
        <v>2</v>
      </c>
      <c r="B11512" s="8" t="s">
        <v>1047</v>
      </c>
      <c r="C11512" s="5" t="s">
        <v>1046</v>
      </c>
      <c r="D11512" s="603"/>
      <c r="E11512" s="404">
        <v>1</v>
      </c>
      <c r="F11512" s="21">
        <v>2</v>
      </c>
      <c r="G11512" s="612">
        <f>+F11512</f>
      </c>
      <c r="H11512" s="5">
        <v>1</v>
      </c>
      <c r="I11512" s="188">
        <f t="shared" ref="I11512:I11522" si="1242">+H11512*G11512</f>
      </c>
      <c r="W11512">
        <f t="shared" si="1238"/>
      </c>
      <c r="X11512">
        <f t="shared" si="1239"/>
      </c>
      <c r="Y11512">
        <f t="shared" si="1240"/>
      </c>
      <c r="Z11512">
        <f t="shared" si="1241"/>
      </c>
    </row>
    <row r="11513" spans="1:26">
      <c r="A11513" s="5">
        <v>3</v>
      </c>
      <c r="B11513" s="8" t="s">
        <v>447</v>
      </c>
      <c r="C11513" s="5" t="s">
        <v>446</v>
      </c>
      <c r="D11513" s="21">
        <v>2</v>
      </c>
      <c r="E11513" s="5">
        <v>5</v>
      </c>
      <c r="F11513" s="21">
        <f>+E11513*D11513</f>
      </c>
      <c r="G11513" s="578">
        <f>+E11513*D11513</f>
      </c>
      <c r="H11513" s="5">
        <v>1</v>
      </c>
      <c r="I11513" s="188">
        <f t="shared" si="1242"/>
      </c>
      <c r="W11513">
        <f t="shared" si="1238"/>
      </c>
      <c r="X11513">
        <f t="shared" si="1239"/>
      </c>
      <c r="Y11513">
        <f t="shared" si="1240"/>
      </c>
      <c r="Z11513">
        <f t="shared" si="1241"/>
      </c>
    </row>
    <row r="11514" spans="1:26" ht="37.5" customHeight="1">
      <c r="A11514" s="5"/>
      <c r="B11514" s="1671" t="s">
        <v>2546</v>
      </c>
      <c r="C11514" s="1672"/>
      <c r="D11514" s="21"/>
      <c r="E11514" s="5"/>
      <c r="F11514" s="21"/>
      <c r="G11514" s="618"/>
      <c r="H11514" s="5"/>
      <c r="I11514" s="188"/>
      <c r="W11514">
        <f t="shared" si="1238"/>
      </c>
      <c r="X11514">
        <f t="shared" si="1239"/>
      </c>
      <c r="Y11514">
        <f t="shared" si="1240"/>
      </c>
      <c r="Z11514">
        <f t="shared" si="1241"/>
      </c>
    </row>
    <row r="11515" spans="1:26">
      <c r="A11515" s="5">
        <v>4</v>
      </c>
      <c r="B11515" s="8" t="s">
        <v>501</v>
      </c>
      <c r="C11515" s="5" t="s">
        <v>502</v>
      </c>
      <c r="D11515" s="603"/>
      <c r="E11515" s="5"/>
      <c r="F11515" s="21">
        <v>3</v>
      </c>
      <c r="G11515" s="612">
        <f t="shared" ref="G11515:G11520" si="1243">+F11515</f>
      </c>
      <c r="H11515" s="5">
        <v>1</v>
      </c>
      <c r="I11515" s="188">
        <f t="shared" si="1242"/>
      </c>
      <c r="W11515">
        <f t="shared" si="1238"/>
      </c>
      <c r="X11515">
        <f t="shared" si="1239"/>
      </c>
      <c r="Y11515">
        <f t="shared" si="1240"/>
      </c>
      <c r="Z11515">
        <f t="shared" si="1241"/>
      </c>
    </row>
    <row r="11516" spans="1:26">
      <c r="A11516" s="5">
        <v>5</v>
      </c>
      <c r="B11516" s="15" t="s">
        <v>1961</v>
      </c>
      <c r="C11516" s="5" t="s">
        <v>1962</v>
      </c>
      <c r="D11516" s="602">
        <v>1</v>
      </c>
      <c r="E11516" s="5"/>
      <c r="F11516" s="21">
        <v>1</v>
      </c>
      <c r="G11516" s="612">
        <f t="shared" si="1243"/>
      </c>
      <c r="H11516" s="5">
        <v>1</v>
      </c>
      <c r="I11516" s="188">
        <f t="shared" si="1242"/>
      </c>
      <c r="W11516">
        <f t="shared" si="1238"/>
      </c>
      <c r="X11516">
        <f t="shared" si="1239"/>
      </c>
      <c r="Y11516">
        <f t="shared" si="1240"/>
      </c>
      <c r="Z11516">
        <f t="shared" si="1241"/>
      </c>
    </row>
    <row r="11517" spans="1:26">
      <c r="A11517" s="105"/>
      <c r="B11517" s="8"/>
      <c r="C11517" s="5"/>
      <c r="D11517" s="21"/>
      <c r="E11517" s="5"/>
      <c r="F11517" s="21"/>
      <c r="G11517" s="187"/>
      <c r="H11517" s="5"/>
      <c r="I11517" s="188"/>
      <c r="W11517">
        <f t="shared" si="1238"/>
      </c>
      <c r="X11517">
        <f t="shared" si="1239"/>
      </c>
      <c r="Y11517">
        <f t="shared" si="1240"/>
      </c>
      <c r="Z11517">
        <f t="shared" si="1241"/>
      </c>
    </row>
    <row r="11518" spans="1:26">
      <c r="A11518" s="5">
        <v>7</v>
      </c>
      <c r="B11518" s="8" t="s">
        <v>1059</v>
      </c>
      <c r="C11518" s="5" t="s">
        <v>436</v>
      </c>
      <c r="D11518" s="603">
        <v>1</v>
      </c>
      <c r="E11518" s="5"/>
      <c r="F11518" s="21">
        <v>2</v>
      </c>
      <c r="G11518" s="612">
        <f t="shared" si="1243"/>
      </c>
      <c r="H11518" s="5">
        <v>1</v>
      </c>
      <c r="I11518" s="188">
        <f t="shared" si="1242"/>
      </c>
      <c r="W11518">
        <f t="shared" si="1238"/>
      </c>
      <c r="X11518">
        <f t="shared" si="1239"/>
      </c>
      <c r="Y11518">
        <f t="shared" si="1240"/>
      </c>
      <c r="Z11518">
        <f t="shared" si="1241"/>
      </c>
    </row>
    <row r="11519" spans="1:26">
      <c r="A11519" s="5"/>
      <c r="B11519" s="1563" t="s">
        <v>604</v>
      </c>
      <c r="C11519" s="1563"/>
      <c r="D11519" s="19"/>
      <c r="E11519" s="19"/>
      <c r="F11519" s="21"/>
      <c r="G11519" s="187"/>
      <c r="H11519" s="5"/>
      <c r="I11519" s="188"/>
      <c r="W11519">
        <f t="shared" si="1238"/>
      </c>
      <c r="X11519">
        <f t="shared" si="1239"/>
      </c>
      <c r="Y11519">
        <f t="shared" si="1240"/>
      </c>
      <c r="Z11519">
        <f t="shared" si="1241"/>
      </c>
    </row>
    <row r="11520" spans="1:26" ht="24">
      <c r="A11520" s="5">
        <v>8</v>
      </c>
      <c r="B11520" s="106" t="s">
        <v>2224</v>
      </c>
      <c r="C11520" s="269" t="s">
        <v>2225</v>
      </c>
      <c r="D11520" s="440"/>
      <c r="E11520" s="21"/>
      <c r="F11520" s="21">
        <v>2</v>
      </c>
      <c r="G11520" s="612">
        <f t="shared" si="1243"/>
      </c>
      <c r="H11520" s="9">
        <v>1</v>
      </c>
      <c r="I11520" s="188">
        <f t="shared" si="1242"/>
      </c>
      <c r="W11520">
        <f t="shared" si="1238"/>
      </c>
      <c r="X11520">
        <f t="shared" si="1239"/>
      </c>
      <c r="Y11520">
        <f t="shared" si="1240"/>
      </c>
      <c r="Z11520">
        <f t="shared" si="1241"/>
      </c>
    </row>
    <row r="11521" spans="1:26">
      <c r="A11521" s="5"/>
      <c r="B11521" s="1563" t="s">
        <v>18</v>
      </c>
      <c r="C11521" s="1563"/>
      <c r="D11521" s="5"/>
      <c r="E11521" s="9"/>
      <c r="F11521" s="6"/>
      <c r="G11521" s="187"/>
      <c r="H11521" s="185"/>
      <c r="I11521" s="188"/>
      <c r="W11521">
        <f t="shared" si="1238"/>
      </c>
      <c r="X11521">
        <f t="shared" si="1239"/>
      </c>
      <c r="Y11521">
        <f t="shared" si="1240"/>
      </c>
      <c r="Z11521">
        <f t="shared" si="1241"/>
      </c>
    </row>
    <row r="11522" spans="1:26">
      <c r="A11522" s="5">
        <v>9</v>
      </c>
      <c r="B11522" s="15" t="s">
        <v>1511</v>
      </c>
      <c r="C11522" s="5" t="s">
        <v>1644</v>
      </c>
      <c r="D11522" s="604">
        <v>1</v>
      </c>
      <c r="E11522" s="16"/>
      <c r="F11522" s="25">
        <v>2</v>
      </c>
      <c r="G11522" s="612">
        <f>+F11522</f>
      </c>
      <c r="H11522" s="5">
        <v>1</v>
      </c>
      <c r="I11522" s="188">
        <f t="shared" si="1242"/>
      </c>
      <c r="W11522">
        <f t="shared" si="1238"/>
      </c>
      <c r="X11522">
        <f t="shared" si="1239"/>
      </c>
      <c r="Y11522">
        <f t="shared" si="1240"/>
      </c>
      <c r="Z11522">
        <f t="shared" si="1241"/>
      </c>
    </row>
    <row r="11523" spans="1:26">
      <c r="A11523" s="5"/>
      <c r="B11523" s="8"/>
      <c r="C11523" s="9"/>
      <c r="D11523" s="5"/>
      <c r="E11523" s="185"/>
      <c r="F11523" s="186"/>
      <c r="G11523" s="187"/>
      <c r="H11523" s="185"/>
      <c r="I11523" s="188"/>
      <c r="W11523">
        <f t="shared" si="1238"/>
      </c>
      <c r="X11523">
        <f t="shared" si="1239"/>
      </c>
      <c r="Y11523">
        <f t="shared" si="1240"/>
      </c>
      <c r="Z11523">
        <f t="shared" si="1241"/>
      </c>
    </row>
    <row r="11524" spans="1:26">
      <c r="A11524" s="5"/>
      <c r="B11524" s="10"/>
      <c r="C11524" s="10"/>
      <c r="D11524" s="184"/>
      <c r="E11524" s="185"/>
      <c r="F11524" s="186"/>
      <c r="G11524" s="187"/>
      <c r="H11524" s="185"/>
      <c r="I11524" s="188"/>
      <c r="W11524">
        <f t="shared" ref="W11524:W11587" si="1244">IF(LEFT($H11524&amp;"",5)="2019-",$H11524,W11523)</f>
      </c>
      <c r="X11524">
        <f t="shared" ref="X11524:X11587" si="1245">IF($W11524="",0,IF(COUNTIF($AB$2:$AB$80,$W11524)&gt;0,1,0))</f>
      </c>
      <c r="Y11524">
        <f t="shared" ref="Y11524:Y11587" si="1246">IF($C11524="","",UPPER(TRIM(IFERROR(LEFT($C11524&amp;"",FIND("/",$C11524&amp;"")-1),$C11524&amp;""))))</f>
      </c>
      <c r="Z11524">
        <f t="shared" ref="Z11524:Z11587" si="1247">IFERROR(IF(ISNUMBER($G11524),$G11524,0),0)</f>
      </c>
    </row>
    <row r="11525" spans="1:26">
      <c r="A11525" s="5"/>
      <c r="B11525" s="10"/>
      <c r="C11525" s="10"/>
      <c r="D11525" s="184"/>
      <c r="E11525" s="185"/>
      <c r="F11525" s="186"/>
      <c r="G11525" s="187"/>
      <c r="H11525" s="185"/>
      <c r="I11525" s="188"/>
      <c r="W11525">
        <f t="shared" si="1244"/>
      </c>
      <c r="X11525">
        <f t="shared" si="1245"/>
      </c>
      <c r="Y11525">
        <f t="shared" si="1246"/>
      </c>
      <c r="Z11525">
        <f t="shared" si="1247"/>
      </c>
    </row>
    <row r="11526" spans="1:26" ht="15.75" thickBot="1">
      <c r="A11526" s="10"/>
      <c r="B11526" s="10"/>
      <c r="C11526" s="10"/>
      <c r="D11526" s="109"/>
      <c r="E11526" s="109"/>
      <c r="F11526" s="109"/>
      <c r="G11526" s="109"/>
      <c r="H11526" s="109"/>
      <c r="I11526" s="189"/>
      <c r="W11526">
        <f t="shared" si="1244"/>
      </c>
      <c r="X11526">
        <f t="shared" si="1245"/>
      </c>
      <c r="Y11526">
        <f t="shared" si="1246"/>
      </c>
      <c r="Z11526">
        <f t="shared" si="1247"/>
      </c>
    </row>
    <row r="11527" spans="1:26">
      <c r="A11527" s="10"/>
      <c r="B11527" s="1568" t="s">
        <v>2539</v>
      </c>
      <c r="C11527" s="1569"/>
      <c r="D11527" s="91"/>
      <c r="E11527" s="91"/>
      <c r="F11527" s="91"/>
      <c r="G11527" s="92" t="s">
        <v>19</v>
      </c>
      <c r="H11527" s="91"/>
      <c r="I11527" s="190">
        <f>SUM(I11510:I11526)</f>
      </c>
      <c r="W11527">
        <f t="shared" si="1244"/>
      </c>
      <c r="X11527">
        <f t="shared" si="1245"/>
      </c>
      <c r="Y11527">
        <f t="shared" si="1246"/>
      </c>
      <c r="Z11527">
        <f t="shared" si="1247"/>
      </c>
    </row>
    <row r="11528" spans="1:26">
      <c r="A11528" s="10"/>
      <c r="B11528" s="1590"/>
      <c r="C11528" s="1591"/>
      <c r="D11528" s="69"/>
      <c r="E11528" s="69"/>
      <c r="F11528" s="69"/>
      <c r="G11528" s="69"/>
      <c r="H11528" s="112"/>
      <c r="I11528" s="191"/>
      <c r="W11528">
        <f t="shared" si="1244"/>
      </c>
      <c r="X11528">
        <f t="shared" si="1245"/>
      </c>
      <c r="Y11528">
        <f t="shared" si="1246"/>
      </c>
      <c r="Z11528">
        <f t="shared" si="1247"/>
      </c>
    </row>
    <row r="11529" spans="1:26">
      <c r="A11529" s="10"/>
      <c r="B11529" s="11" t="s">
        <v>20</v>
      </c>
      <c r="C11529" s="10"/>
      <c r="D11529" s="10"/>
      <c r="E11529" s="10"/>
      <c r="F11529" s="10"/>
      <c r="G11529" s="10"/>
      <c r="H11529" s="10"/>
      <c r="I11529" s="97"/>
      <c r="W11529">
        <f t="shared" si="1244"/>
      </c>
      <c r="X11529">
        <f t="shared" si="1245"/>
      </c>
      <c r="Y11529">
        <f t="shared" si="1246"/>
      </c>
      <c r="Z11529">
        <f t="shared" si="1247"/>
      </c>
    </row>
    <row r="11530" spans="1:26">
      <c r="A11530" s="99"/>
      <c r="B11530" s="11"/>
      <c r="C11530" s="192" t="s">
        <v>21</v>
      </c>
      <c r="D11530" s="192">
        <f>SUM(D11510:D11529)</f>
      </c>
      <c r="E11530" s="99">
        <f>IF(H11530=I11530,"OK","NO")</f>
      </c>
      <c r="F11530" s="192">
        <f>SUM(F11510:F11529)</f>
      </c>
      <c r="G11530" s="192">
        <f>SUM(G11510:G11529)</f>
      </c>
      <c r="H11530" s="193">
        <f>SUMPRODUCT(F11507:F11526,H11507:H11526)</f>
      </c>
      <c r="I11530" s="194">
        <f>+I11527-I11528</f>
      </c>
      <c r="W11530">
        <f t="shared" si="1244"/>
      </c>
      <c r="X11530">
        <f t="shared" si="1245"/>
      </c>
      <c r="Y11530">
        <f t="shared" si="1246"/>
      </c>
      <c r="Z11530">
        <f t="shared" si="1247"/>
      </c>
    </row>
    <row r="11531" spans="1:26">
      <c r="A11531" s="10"/>
      <c r="B11531" s="10"/>
      <c r="C11531" s="10"/>
      <c r="D11531" s="10"/>
      <c r="E11531" s="10"/>
      <c r="F11531" s="10"/>
      <c r="G11531" s="10"/>
      <c r="H11531" s="69"/>
      <c r="I11531" s="10"/>
      <c r="W11531">
        <f t="shared" si="1244"/>
      </c>
      <c r="X11531">
        <f t="shared" si="1245"/>
      </c>
      <c r="Y11531">
        <f t="shared" si="1246"/>
      </c>
      <c r="Z11531">
        <f t="shared" si="1247"/>
      </c>
    </row>
    <row r="11532" spans="1:26">
      <c r="A11532" s="12" t="s">
        <v>315</v>
      </c>
      <c r="B11532" s="12"/>
      <c r="C11532" s="12"/>
      <c r="D11532" s="13"/>
      <c r="E11532" s="14"/>
      <c r="F11532" s="14"/>
      <c r="G11532" s="14"/>
      <c r="H11532" s="2"/>
      <c r="I11532" s="12"/>
      <c r="W11532">
        <f t="shared" si="1244"/>
      </c>
      <c r="X11532">
        <f t="shared" si="1245"/>
      </c>
      <c r="Y11532">
        <f t="shared" si="1246"/>
      </c>
      <c r="Z11532">
        <f t="shared" si="1247"/>
      </c>
    </row>
    <row r="11533" spans="1:26">
      <c r="W11533">
        <f t="shared" si="1244"/>
      </c>
      <c r="X11533">
        <f t="shared" si="1245"/>
      </c>
      <c r="Y11533">
        <f t="shared" si="1246"/>
      </c>
      <c r="Z11533">
        <f t="shared" si="1247"/>
      </c>
    </row>
    <row r="11534" spans="1:26">
      <c r="W11534">
        <f t="shared" si="1244"/>
      </c>
      <c r="X11534">
        <f t="shared" si="1245"/>
      </c>
      <c r="Y11534">
        <f t="shared" si="1246"/>
      </c>
      <c r="Z11534">
        <f t="shared" si="1247"/>
      </c>
    </row>
    <row r="11535" spans="1:26">
      <c r="W11535">
        <f t="shared" si="1244"/>
      </c>
      <c r="X11535">
        <f t="shared" si="1245"/>
      </c>
      <c r="Y11535">
        <f t="shared" si="1246"/>
      </c>
      <c r="Z11535">
        <f t="shared" si="1247"/>
      </c>
    </row>
    <row r="11536" spans="1:26">
      <c r="W11536">
        <f t="shared" si="1244"/>
      </c>
      <c r="X11536">
        <f t="shared" si="1245"/>
      </c>
      <c r="Y11536">
        <f t="shared" si="1246"/>
      </c>
      <c r="Z11536">
        <f t="shared" si="1247"/>
      </c>
    </row>
    <row r="11537" spans="1:26">
      <c r="W11537">
        <f t="shared" si="1244"/>
      </c>
      <c r="X11537">
        <f t="shared" si="1245"/>
      </c>
      <c r="Y11537">
        <f t="shared" si="1246"/>
      </c>
      <c r="Z11537">
        <f t="shared" si="1247"/>
      </c>
    </row>
    <row r="11538" spans="1:26">
      <c r="A11538" s="1562" t="s">
        <v>0</v>
      </c>
      <c r="B11538" s="1562"/>
      <c r="C11538" s="1562"/>
      <c r="D11538" s="1562"/>
      <c r="E11538" s="1562"/>
      <c r="F11538" s="1562"/>
      <c r="G11538" s="1562"/>
      <c r="H11538" s="1562"/>
      <c r="I11538" s="1562"/>
      <c r="W11538">
        <f t="shared" si="1244"/>
      </c>
      <c r="X11538">
        <f t="shared" si="1245"/>
      </c>
      <c r="Y11538">
        <f t="shared" si="1246"/>
      </c>
      <c r="Z11538">
        <f t="shared" si="1247"/>
      </c>
    </row>
    <row r="11539" spans="1:26">
      <c r="W11539">
        <f t="shared" si="1244"/>
      </c>
      <c r="X11539">
        <f t="shared" si="1245"/>
      </c>
      <c r="Y11539">
        <f t="shared" si="1246"/>
      </c>
      <c r="Z11539">
        <f t="shared" si="1247"/>
      </c>
    </row>
    <row r="11540" spans="1:26">
      <c r="A11540" s="1" t="s">
        <v>1</v>
      </c>
      <c r="B11540" s="161"/>
      <c r="C11540" s="161"/>
      <c r="D11540" s="161"/>
      <c r="E11540" s="161"/>
      <c r="G11540" s="489" t="s">
        <v>2</v>
      </c>
      <c r="H11540" s="3" t="s">
        <v>2220</v>
      </c>
      <c r="I11540" s="161"/>
      <c r="W11540">
        <f t="shared" si="1244"/>
      </c>
      <c r="X11540">
        <f t="shared" si="1245"/>
      </c>
      <c r="Y11540">
        <f t="shared" si="1246"/>
      </c>
      <c r="Z11540">
        <f t="shared" si="1247"/>
      </c>
    </row>
    <row r="11541" spans="1:26">
      <c r="A11541" s="1" t="inlineStr">
        <is>
          <t>Dealer-007</t>
        </is>
      </c>
      <c r="B11541" s="161"/>
      <c r="C11541" s="161"/>
      <c r="D11541" s="161"/>
      <c r="E11541" s="161"/>
      <c r="F11541" s="4"/>
      <c r="G11541" s="488" t="s">
        <v>1440</v>
      </c>
      <c r="H11541" s="582" t="s">
        <v>2239</v>
      </c>
      <c r="I11541" s="161"/>
      <c r="K11541" t="s">
        <v>2228</v>
      </c>
      <c r="W11541">
        <f t="shared" si="1244"/>
      </c>
      <c r="X11541">
        <f t="shared" si="1245"/>
      </c>
      <c r="Y11541">
        <f t="shared" si="1246"/>
      </c>
      <c r="Z11541">
        <f t="shared" si="1247"/>
      </c>
    </row>
    <row r="11542" spans="1:26">
      <c r="A11542" s="161" t="inlineStr">
        <is>
          <t>Address line (redacted)</t>
        </is>
      </c>
      <c r="B11542" s="1"/>
      <c r="C11542" s="161"/>
      <c r="D11542" s="161"/>
      <c r="E11542" s="161"/>
      <c r="F11542" s="161"/>
      <c r="G11542" s="161"/>
      <c r="H11542" s="161"/>
      <c r="I11542" s="161"/>
      <c r="W11542">
        <f t="shared" si="1244"/>
      </c>
      <c r="X11542">
        <f t="shared" si="1245"/>
      </c>
      <c r="Y11542">
        <f t="shared" si="1246"/>
      </c>
      <c r="Z11542">
        <f t="shared" si="1247"/>
      </c>
    </row>
    <row r="11543" spans="1:26">
      <c r="A11543" s="1" t="inlineStr">
        <is>
          <t>Address line (redacted)</t>
        </is>
      </c>
      <c r="B11543" s="1"/>
      <c r="C11543" s="1"/>
      <c r="D11543" s="161"/>
      <c r="E11543" s="161"/>
      <c r="F11543" s="161"/>
      <c r="G11543" s="161"/>
      <c r="H11543" s="161"/>
      <c r="I11543" s="161"/>
      <c r="W11543">
        <f t="shared" si="1244"/>
      </c>
      <c r="X11543">
        <f t="shared" si="1245"/>
      </c>
      <c r="Y11543">
        <f t="shared" si="1246"/>
      </c>
      <c r="Z11543">
        <f t="shared" si="1247"/>
      </c>
    </row>
    <row r="11544" spans="1:26">
      <c r="A11544" s="1" t="inlineStr">
        <is>
          <t>Address line (redacted)</t>
        </is>
      </c>
      <c r="B11544" s="1"/>
      <c r="C11544" s="161"/>
      <c r="D11544" s="161"/>
      <c r="E11544" s="161"/>
      <c r="F11544" s="161"/>
      <c r="G11544" s="161"/>
      <c r="H11544" s="161"/>
      <c r="I11544" s="161"/>
      <c r="W11544">
        <f t="shared" si="1244"/>
      </c>
      <c r="X11544">
        <f t="shared" si="1245"/>
      </c>
      <c r="Y11544">
        <f t="shared" si="1246"/>
      </c>
      <c r="Z11544">
        <f t="shared" si="1247"/>
      </c>
    </row>
    <row r="11545" spans="1:26">
      <c r="A11545" s="12" t="s">
        <v>4</v>
      </c>
      <c r="B11545" s="195" t="inlineStr">
        <is>
          <t>GSTIN-MASKED</t>
        </is>
      </c>
      <c r="C11545" s="161"/>
      <c r="D11545" s="196"/>
      <c r="E11545" s="196"/>
      <c r="F11545" s="196"/>
      <c r="G11545" s="196"/>
      <c r="H11545" s="196"/>
      <c r="I11545" s="161"/>
      <c r="W11545">
        <f t="shared" si="1244"/>
      </c>
      <c r="X11545">
        <f t="shared" si="1245"/>
      </c>
      <c r="Y11545">
        <f t="shared" si="1246"/>
      </c>
      <c r="Z11545">
        <f t="shared" si="1247"/>
      </c>
    </row>
    <row r="11546" spans="1:26">
      <c r="B11546" s="1"/>
      <c r="D11546" s="197"/>
      <c r="E11546" s="197"/>
      <c r="F11546" s="197"/>
      <c r="G11546" s="197"/>
      <c r="H11546" s="197"/>
      <c r="W11546">
        <f t="shared" si="1244"/>
      </c>
      <c r="X11546">
        <f t="shared" si="1245"/>
      </c>
      <c r="Y11546">
        <f t="shared" si="1246"/>
      </c>
      <c r="Z11546">
        <f t="shared" si="1247"/>
      </c>
    </row>
    <row r="11547" spans="1:26">
      <c r="A11547" s="1" t="s">
        <v>5</v>
      </c>
      <c r="D11547" s="197"/>
      <c r="E11547" s="197"/>
      <c r="F11547" s="197"/>
      <c r="G11547" s="197"/>
      <c r="H11547" s="197"/>
      <c r="W11547">
        <f t="shared" si="1244"/>
      </c>
      <c r="X11547">
        <f t="shared" si="1245"/>
      </c>
      <c r="Y11547">
        <f t="shared" si="1246"/>
      </c>
      <c r="Z11547">
        <f t="shared" si="1247"/>
      </c>
    </row>
    <row r="11548" spans="1:26">
      <c r="A11548" s="1" t="s">
        <v>6</v>
      </c>
      <c r="D11548" s="197"/>
      <c r="E11548" s="197"/>
      <c r="F11548" s="197"/>
      <c r="G11548" s="197"/>
      <c r="H11548" s="197"/>
      <c r="W11548">
        <f t="shared" si="1244"/>
      </c>
      <c r="X11548">
        <f t="shared" si="1245"/>
      </c>
      <c r="Y11548">
        <f t="shared" si="1246"/>
      </c>
      <c r="Z11548">
        <f t="shared" si="1247"/>
      </c>
    </row>
    <row r="11549" spans="1:26" ht="15.75" thickBot="1">
      <c r="A11549" s="1" t="s">
        <v>7</v>
      </c>
      <c r="W11549">
        <f t="shared" si="1244"/>
      </c>
      <c r="X11549">
        <f t="shared" si="1245"/>
      </c>
      <c r="Y11549">
        <f t="shared" si="1246"/>
      </c>
      <c r="Z11549">
        <f t="shared" si="1247"/>
      </c>
    </row>
    <row r="11550" spans="1:26" ht="24">
      <c r="A11550" s="198" t="s">
        <v>8</v>
      </c>
      <c r="B11550" s="199" t="s">
        <v>9</v>
      </c>
      <c r="C11550" s="199" t="s">
        <v>10</v>
      </c>
      <c r="D11550" s="200" t="s">
        <v>11</v>
      </c>
      <c r="E11550" s="200" t="s">
        <v>12</v>
      </c>
      <c r="F11550" s="200" t="s">
        <v>13</v>
      </c>
      <c r="G11550" s="200" t="s">
        <v>14</v>
      </c>
      <c r="H11550" s="201" t="s">
        <v>15</v>
      </c>
      <c r="I11550" s="202" t="s">
        <v>16</v>
      </c>
      <c r="W11550">
        <f t="shared" si="1244"/>
      </c>
      <c r="X11550">
        <f t="shared" si="1245"/>
      </c>
      <c r="Y11550">
        <f t="shared" si="1246"/>
      </c>
      <c r="Z11550">
        <f t="shared" si="1247"/>
      </c>
    </row>
    <row r="11551" spans="1:26">
      <c r="A11551" s="5"/>
      <c r="B11551" s="1564" t="s">
        <v>18</v>
      </c>
      <c r="C11551" s="1565"/>
      <c r="D11551" s="5"/>
      <c r="E11551" s="5"/>
      <c r="F11551" s="16"/>
      <c r="G11551" s="6"/>
      <c r="H11551" s="5"/>
      <c r="I11551" s="58"/>
      <c r="W11551">
        <f t="shared" si="1244"/>
      </c>
      <c r="X11551">
        <f t="shared" si="1245"/>
      </c>
      <c r="Y11551">
        <f t="shared" si="1246"/>
      </c>
      <c r="Z11551">
        <f t="shared" si="1247"/>
      </c>
    </row>
    <row r="11552" spans="1:26">
      <c r="A11552" s="5">
        <v>1</v>
      </c>
      <c r="B11552" s="128" t="s">
        <v>937</v>
      </c>
      <c r="C11552" s="101" t="s">
        <v>936</v>
      </c>
      <c r="D11552" s="5">
        <v>3</v>
      </c>
      <c r="E11552" s="5">
        <v>4</v>
      </c>
      <c r="F11552" s="16">
        <f>+E11552*D11552</f>
      </c>
      <c r="G11552" s="6">
        <f>+E11552*D11552</f>
      </c>
      <c r="H11552" s="9">
        <v>1</v>
      </c>
      <c r="I11552" s="58">
        <f>+H11552*G11552</f>
      </c>
      <c r="J11552">
        <v>112</v>
      </c>
      <c r="K11552">
        <f>+H11552-J11552</f>
      </c>
      <c r="L11552">
        <f>+K11552*G11552</f>
      </c>
      <c r="W11552">
        <f t="shared" si="1244"/>
      </c>
      <c r="X11552">
        <f t="shared" si="1245"/>
      </c>
      <c r="Y11552">
        <f t="shared" si="1246"/>
      </c>
      <c r="Z11552">
        <f t="shared" si="1247"/>
      </c>
    </row>
    <row r="11553" spans="1:26">
      <c r="A11553" s="5">
        <v>2</v>
      </c>
      <c r="B11553" s="8" t="s">
        <v>295</v>
      </c>
      <c r="C11553" s="5" t="s">
        <v>294</v>
      </c>
      <c r="D11553" s="5">
        <v>4</v>
      </c>
      <c r="E11553" s="5">
        <v>4</v>
      </c>
      <c r="F11553" s="16">
        <f>+E11553*D11553</f>
      </c>
      <c r="G11553" s="6">
        <f>+E11553*D11553</f>
      </c>
      <c r="H11553" s="9">
        <v>1</v>
      </c>
      <c r="I11553" s="58">
        <f>+H11553*G11553</f>
      </c>
      <c r="J11553">
        <v>112</v>
      </c>
      <c r="K11553">
        <f>+H11553-J11553</f>
      </c>
      <c r="L11553">
        <f>+K11553*G11553</f>
      </c>
      <c r="W11553">
        <f t="shared" si="1244"/>
      </c>
      <c r="X11553">
        <f t="shared" si="1245"/>
      </c>
      <c r="Y11553">
        <f t="shared" si="1246"/>
      </c>
      <c r="Z11553">
        <f t="shared" si="1247"/>
      </c>
    </row>
    <row r="11554" spans="1:26">
      <c r="A11554" s="5">
        <v>3</v>
      </c>
      <c r="B11554" s="128" t="s">
        <v>1004</v>
      </c>
      <c r="C11554" s="9" t="s">
        <v>1003</v>
      </c>
      <c r="D11554" s="5">
        <v>2</v>
      </c>
      <c r="E11554" s="5">
        <v>4</v>
      </c>
      <c r="F11554" s="16">
        <f>+E11554*D11554</f>
      </c>
      <c r="G11554" s="6">
        <f>+E11554*D11554</f>
      </c>
      <c r="H11554" s="16">
        <v>1</v>
      </c>
      <c r="I11554" s="58">
        <f>+H11554*G11554</f>
      </c>
      <c r="J11554">
        <v>112</v>
      </c>
      <c r="K11554">
        <f>+H11554-J11554</f>
      </c>
      <c r="L11554">
        <f>+K11554*G11554</f>
      </c>
      <c r="W11554">
        <f t="shared" si="1244"/>
      </c>
      <c r="X11554">
        <f t="shared" si="1245"/>
      </c>
      <c r="Y11554">
        <f t="shared" si="1246"/>
      </c>
      <c r="Z11554">
        <f t="shared" si="1247"/>
      </c>
    </row>
    <row r="11555" spans="1:26">
      <c r="A11555" s="5">
        <v>4</v>
      </c>
      <c r="B11555" s="95" t="s">
        <v>830</v>
      </c>
      <c r="C11555" s="101" t="s">
        <v>829</v>
      </c>
      <c r="D11555" s="5">
        <v>2</v>
      </c>
      <c r="E11555" s="5">
        <v>4</v>
      </c>
      <c r="F11555" s="16">
        <f>+E11555*D11555</f>
      </c>
      <c r="G11555" s="6">
        <f>+E11555*D11555</f>
      </c>
      <c r="H11555" s="16">
        <v>1</v>
      </c>
      <c r="I11555" s="58">
        <f>+H11555*G11555</f>
      </c>
      <c r="J11555">
        <v>112</v>
      </c>
      <c r="K11555">
        <f>+H11555-J11555</f>
      </c>
      <c r="L11555">
        <f>+K11555*G11555</f>
      </c>
      <c r="W11555">
        <f t="shared" si="1244"/>
      </c>
      <c r="X11555">
        <f t="shared" si="1245"/>
      </c>
      <c r="Y11555">
        <f t="shared" si="1246"/>
      </c>
      <c r="Z11555">
        <f t="shared" si="1247"/>
      </c>
    </row>
    <row r="11556" spans="1:26">
      <c r="A11556" s="5">
        <v>5</v>
      </c>
      <c r="B11556" s="8" t="s">
        <v>1619</v>
      </c>
      <c r="C11556" s="9" t="s">
        <v>816</v>
      </c>
      <c r="D11556" s="5">
        <v>1</v>
      </c>
      <c r="E11556" s="16">
        <v>4</v>
      </c>
      <c r="F11556" s="16">
        <f>+E11556*D11556</f>
      </c>
      <c r="G11556" s="6">
        <f>+E11556*D11556</f>
      </c>
      <c r="H11556" s="16">
        <v>1</v>
      </c>
      <c r="I11556" s="58">
        <f>+H11556*G11556</f>
      </c>
      <c r="J11556">
        <v>112</v>
      </c>
      <c r="K11556">
        <f>+H11556-J11556</f>
      </c>
      <c r="L11556">
        <f>+K11556*G11556</f>
      </c>
      <c r="W11556">
        <f t="shared" si="1244"/>
      </c>
      <c r="X11556">
        <f t="shared" si="1245"/>
      </c>
      <c r="Y11556">
        <f t="shared" si="1246"/>
      </c>
      <c r="Z11556">
        <f t="shared" si="1247"/>
      </c>
    </row>
    <row r="11557" spans="1:26">
      <c r="A11557" s="5"/>
      <c r="B11557" s="1564" t="s">
        <v>17</v>
      </c>
      <c r="C11557" s="1565"/>
      <c r="D11557" s="5"/>
      <c r="E11557" s="16"/>
      <c r="F11557" s="16"/>
      <c r="G11557" s="6"/>
      <c r="H11557" s="16"/>
      <c r="I11557" s="58"/>
      <c r="W11557">
        <f t="shared" si="1244"/>
      </c>
      <c r="X11557">
        <f t="shared" si="1245"/>
      </c>
      <c r="Y11557">
        <f t="shared" si="1246"/>
      </c>
      <c r="Z11557">
        <f t="shared" si="1247"/>
      </c>
    </row>
    <row r="11558" spans="1:26">
      <c r="A11558" s="5">
        <v>6</v>
      </c>
      <c r="B11558" s="8" t="s">
        <v>380</v>
      </c>
      <c r="C11558" s="5" t="s">
        <v>381</v>
      </c>
      <c r="D11558" s="5">
        <v>2</v>
      </c>
      <c r="E11558" s="5">
        <v>5</v>
      </c>
      <c r="F11558" s="16">
        <f>+E11558*D11558</f>
      </c>
      <c r="G11558" s="6">
        <f>+E11558*D11558</f>
      </c>
      <c r="H11558" s="5">
        <v>1</v>
      </c>
      <c r="I11558" s="58">
        <f>+H11558*G11558</f>
      </c>
      <c r="J11558">
        <v>112</v>
      </c>
      <c r="K11558">
        <f>+H11558-J11558</f>
      </c>
      <c r="L11558">
        <f>+K11558*G11558</f>
      </c>
      <c r="W11558">
        <f t="shared" si="1244"/>
      </c>
      <c r="X11558">
        <f t="shared" si="1245"/>
      </c>
      <c r="Y11558">
        <f t="shared" si="1246"/>
      </c>
      <c r="Z11558">
        <f t="shared" si="1247"/>
      </c>
    </row>
    <row r="11559" spans="1:26">
      <c r="A11559" s="5">
        <v>7</v>
      </c>
      <c r="B11559" s="8" t="s">
        <v>746</v>
      </c>
      <c r="C11559" s="5" t="s">
        <v>747</v>
      </c>
      <c r="D11559" s="5">
        <v>1</v>
      </c>
      <c r="E11559" s="5">
        <v>5</v>
      </c>
      <c r="F11559" s="16">
        <f>+E11559*D11559</f>
      </c>
      <c r="G11559" s="6">
        <f>+E11559*D11559</f>
      </c>
      <c r="H11559" s="5">
        <v>1</v>
      </c>
      <c r="I11559" s="58">
        <f>+H11559*G11559</f>
      </c>
      <c r="J11559">
        <v>112</v>
      </c>
      <c r="K11559">
        <f>+H11559-J11559</f>
      </c>
      <c r="L11559">
        <f>+K11559*G11559</f>
      </c>
      <c r="W11559">
        <f t="shared" si="1244"/>
      </c>
      <c r="X11559">
        <f t="shared" si="1245"/>
      </c>
      <c r="Y11559">
        <f t="shared" si="1246"/>
      </c>
      <c r="Z11559">
        <f t="shared" si="1247"/>
      </c>
    </row>
    <row r="11560" spans="1:26">
      <c r="A11560" s="107"/>
      <c r="B11560" s="17"/>
      <c r="C11560" s="587"/>
      <c r="D11560" s="184"/>
      <c r="E11560" s="184"/>
      <c r="F11560" s="238"/>
      <c r="G11560" s="186"/>
      <c r="H11560" s="184"/>
      <c r="I11560" s="388"/>
      <c r="W11560">
        <f t="shared" si="1244"/>
      </c>
      <c r="X11560">
        <f t="shared" si="1245"/>
      </c>
      <c r="Y11560">
        <f t="shared" si="1246"/>
      </c>
      <c r="Z11560">
        <f t="shared" si="1247"/>
      </c>
    </row>
    <row r="11561" spans="1:26">
      <c r="A11561" s="107"/>
      <c r="B11561" s="17"/>
      <c r="C11561" s="587"/>
      <c r="D11561" s="184"/>
      <c r="E11561" s="184"/>
      <c r="F11561" s="238"/>
      <c r="G11561" s="186"/>
      <c r="H11561" s="184"/>
      <c r="I11561" s="388"/>
      <c r="W11561">
        <f t="shared" si="1244"/>
      </c>
      <c r="X11561">
        <f t="shared" si="1245"/>
      </c>
      <c r="Y11561">
        <f t="shared" si="1246"/>
      </c>
      <c r="Z11561">
        <f t="shared" si="1247"/>
      </c>
    </row>
    <row r="11562" spans="1:26">
      <c r="A11562" s="107"/>
      <c r="B11562" s="17"/>
      <c r="C11562" s="587"/>
      <c r="D11562" s="184"/>
      <c r="E11562" s="184"/>
      <c r="F11562" s="238"/>
      <c r="G11562" s="186"/>
      <c r="H11562" s="184"/>
      <c r="I11562" s="388"/>
      <c r="W11562">
        <f t="shared" si="1244"/>
      </c>
      <c r="X11562">
        <f t="shared" si="1245"/>
      </c>
      <c r="Y11562">
        <f t="shared" si="1246"/>
      </c>
      <c r="Z11562">
        <f t="shared" si="1247"/>
      </c>
    </row>
    <row r="11563" spans="1:26">
      <c r="A11563" s="147"/>
      <c r="B11563" s="224"/>
      <c r="C11563" s="542"/>
      <c r="D11563" s="316"/>
      <c r="E11563" s="316"/>
      <c r="F11563" s="209"/>
      <c r="G11563" s="210"/>
      <c r="H11563" s="316"/>
      <c r="I11563" s="544"/>
      <c r="W11563">
        <f t="shared" si="1244"/>
      </c>
      <c r="X11563">
        <f t="shared" si="1245"/>
      </c>
      <c r="Y11563">
        <f t="shared" si="1246"/>
      </c>
      <c r="Z11563">
        <f t="shared" si="1247"/>
      </c>
    </row>
    <row r="11564" spans="1:26">
      <c r="A11564" s="5"/>
      <c r="B11564" s="15"/>
      <c r="C11564" s="105"/>
      <c r="D11564" s="5"/>
      <c r="E11564" s="5"/>
      <c r="F11564" s="16"/>
      <c r="G11564" s="6"/>
      <c r="H11564" s="5"/>
      <c r="I11564" s="58"/>
      <c r="W11564">
        <f t="shared" si="1244"/>
      </c>
      <c r="X11564">
        <f t="shared" si="1245"/>
      </c>
      <c r="Y11564">
        <f t="shared" si="1246"/>
      </c>
      <c r="Z11564">
        <f t="shared" si="1247"/>
      </c>
    </row>
    <row r="11565" spans="1:26">
      <c r="A11565" s="147"/>
      <c r="B11565" s="224"/>
      <c r="C11565" s="542"/>
      <c r="D11565" s="316"/>
      <c r="E11565" s="316"/>
      <c r="F11565" s="209"/>
      <c r="G11565" s="210"/>
      <c r="H11565" s="543"/>
      <c r="I11565" s="544"/>
      <c r="W11565">
        <f t="shared" si="1244"/>
      </c>
      <c r="X11565">
        <f t="shared" si="1245"/>
      </c>
      <c r="Y11565">
        <f t="shared" si="1246"/>
      </c>
      <c r="Z11565">
        <f t="shared" si="1247"/>
      </c>
    </row>
    <row r="11566" spans="1:26">
      <c r="A11566" s="147"/>
      <c r="B11566" s="224"/>
      <c r="C11566" s="542"/>
      <c r="D11566" s="316"/>
      <c r="E11566" s="316"/>
      <c r="F11566" s="209"/>
      <c r="G11566" s="210"/>
      <c r="H11566" s="543"/>
      <c r="I11566" s="544"/>
      <c r="W11566">
        <f t="shared" si="1244"/>
      </c>
      <c r="X11566">
        <f t="shared" si="1245"/>
      </c>
      <c r="Y11566">
        <f t="shared" si="1246"/>
      </c>
      <c r="Z11566">
        <f t="shared" si="1247"/>
      </c>
    </row>
    <row r="11567" spans="1:26">
      <c r="A11567" s="147"/>
      <c r="B11567" s="224"/>
      <c r="C11567" s="542"/>
      <c r="D11567" s="316"/>
      <c r="E11567" s="316"/>
      <c r="F11567" s="209"/>
      <c r="G11567" s="210"/>
      <c r="H11567" s="543"/>
      <c r="I11567" s="544"/>
      <c r="W11567">
        <f t="shared" si="1244"/>
      </c>
      <c r="X11567">
        <f t="shared" si="1245"/>
      </c>
      <c r="Y11567">
        <f t="shared" si="1246"/>
      </c>
      <c r="Z11567">
        <f t="shared" si="1247"/>
      </c>
    </row>
    <row r="11568" spans="1:26">
      <c r="A11568" s="147"/>
      <c r="B11568" s="224"/>
      <c r="C11568" s="542"/>
      <c r="D11568" s="316"/>
      <c r="E11568" s="316"/>
      <c r="F11568" s="209"/>
      <c r="G11568" s="210"/>
      <c r="H11568" s="543"/>
      <c r="I11568" s="544"/>
      <c r="W11568">
        <f t="shared" si="1244"/>
      </c>
      <c r="X11568">
        <f t="shared" si="1245"/>
      </c>
      <c r="Y11568">
        <f t="shared" si="1246"/>
      </c>
      <c r="Z11568">
        <f t="shared" si="1247"/>
      </c>
    </row>
    <row r="11569" spans="1:26" ht="21.75" thickBot="1">
      <c r="A11569" s="33"/>
      <c r="B11569" s="212"/>
      <c r="C11569" s="213"/>
      <c r="D11569" s="214"/>
      <c r="E11569" s="214"/>
      <c r="F11569" s="214"/>
      <c r="G11569" s="214"/>
      <c r="H11569" s="214"/>
      <c r="I11569" s="215"/>
      <c r="W11569">
        <f t="shared" si="1244"/>
      </c>
      <c r="X11569">
        <f t="shared" si="1245"/>
      </c>
      <c r="Y11569">
        <f t="shared" si="1246"/>
      </c>
      <c r="Z11569">
        <f t="shared" si="1247"/>
      </c>
    </row>
    <row r="11570" spans="1:26" ht="21">
      <c r="A11570" s="33"/>
      <c r="B11570" s="216"/>
      <c r="C11570" s="217"/>
      <c r="D11570" s="218"/>
      <c r="E11570" s="218"/>
      <c r="F11570" s="218"/>
      <c r="G11570" s="219" t="s">
        <v>19</v>
      </c>
      <c r="H11570" s="218"/>
      <c r="I11570" s="220">
        <f>SUM(I11551:I11569)</f>
      </c>
      <c r="L11570">
        <f>SUM(L11551:L11569)</f>
      </c>
      <c r="W11570">
        <f t="shared" si="1244"/>
      </c>
      <c r="X11570">
        <f t="shared" si="1245"/>
      </c>
      <c r="Y11570">
        <f t="shared" si="1246"/>
      </c>
      <c r="Z11570">
        <f t="shared" si="1247"/>
      </c>
    </row>
    <row r="11571" spans="1:26" ht="21">
      <c r="A11571" s="33"/>
      <c r="B11571" s="216"/>
      <c r="C11571" s="69"/>
      <c r="D11571" s="91"/>
      <c r="E11571" s="91"/>
      <c r="F11571" s="91"/>
      <c r="G11571" s="92"/>
      <c r="H11571" s="91"/>
      <c r="I11571" s="155"/>
      <c r="W11571">
        <f t="shared" si="1244"/>
      </c>
      <c r="X11571">
        <f t="shared" si="1245"/>
      </c>
      <c r="Y11571">
        <f t="shared" si="1246"/>
      </c>
      <c r="Z11571">
        <f t="shared" si="1247"/>
      </c>
    </row>
    <row r="11572" spans="1:26">
      <c r="A11572" s="221"/>
      <c r="B11572" s="222"/>
      <c r="C11572" s="154" t="s">
        <v>408</v>
      </c>
      <c r="D11572" s="154"/>
      <c r="E11572" s="154"/>
      <c r="F11572" s="154"/>
      <c r="G11572" s="154"/>
      <c r="H11572" s="223">
        <v>1</v>
      </c>
      <c r="I11572" s="155">
        <f>+L11570*H11572</f>
      </c>
      <c r="W11572">
        <f t="shared" si="1244"/>
      </c>
      <c r="X11572">
        <f t="shared" si="1245"/>
      </c>
      <c r="Y11572">
        <f t="shared" si="1246"/>
      </c>
      <c r="Z11572">
        <f t="shared" si="1247"/>
      </c>
    </row>
    <row r="11573" spans="1:26">
      <c r="A11573" s="33"/>
      <c r="B11573" s="10"/>
      <c r="C11573" s="10"/>
      <c r="D11573" s="10"/>
      <c r="E11573" s="10"/>
      <c r="F11573" s="10"/>
      <c r="G11573" s="10"/>
      <c r="H11573" s="10"/>
      <c r="I11573" s="140"/>
      <c r="W11573">
        <f t="shared" si="1244"/>
      </c>
      <c r="X11573">
        <f t="shared" si="1245"/>
      </c>
      <c r="Y11573">
        <f t="shared" si="1246"/>
      </c>
      <c r="Z11573">
        <f t="shared" si="1247"/>
      </c>
    </row>
    <row r="11574" spans="1:26" ht="15.75" thickBot="1">
      <c r="A11574" s="33"/>
      <c r="B11574" s="11" t="s">
        <v>20</v>
      </c>
      <c r="C11574" s="35"/>
      <c r="D11574" s="35"/>
      <c r="E11574" s="35"/>
      <c r="F11574" s="35"/>
      <c r="G11574" s="35"/>
      <c r="H11574" s="35"/>
      <c r="I11574" s="36"/>
      <c r="W11574">
        <f t="shared" si="1244"/>
      </c>
      <c r="X11574">
        <f t="shared" si="1245"/>
      </c>
      <c r="Y11574">
        <f t="shared" si="1246"/>
      </c>
      <c r="Z11574">
        <f t="shared" si="1247"/>
      </c>
    </row>
    <row r="11575" spans="1:26" ht="15.75" thickBot="1">
      <c r="A11575" s="37"/>
      <c r="B11575" s="11" t="s">
        <v>409</v>
      </c>
      <c r="C11575" s="39" t="s">
        <v>21</v>
      </c>
      <c r="D11575" s="40">
        <f>SUM(D11551:D11574)</f>
      </c>
      <c r="E11575" s="41">
        <f>IF(H11575=I11575,"OK","NO")</f>
      </c>
      <c r="F11575" s="40">
        <f>SUM(F11551:F11574)</f>
      </c>
      <c r="G11575" s="40">
        <f>SUM(G11551:G11574)</f>
      </c>
      <c r="H11575" s="41">
        <f>SUMPRODUCT(F11551:F11569,H11551:H11569)</f>
      </c>
      <c r="I11575" s="43">
        <f>SUMPRODUCT(I11570-I11571-I11572)</f>
      </c>
      <c r="W11575">
        <f t="shared" si="1244"/>
      </c>
      <c r="X11575">
        <f t="shared" si="1245"/>
      </c>
      <c r="Y11575">
        <f t="shared" si="1246"/>
      </c>
      <c r="Z11575">
        <f t="shared" si="1247"/>
      </c>
    </row>
    <row r="11576" spans="1:26" ht="15.75" thickBot="1">
      <c r="A11576" s="44"/>
      <c r="B11576" s="116"/>
      <c r="C11576" s="45"/>
      <c r="D11576" s="45"/>
      <c r="E11576" s="45"/>
      <c r="F11576" s="45"/>
      <c r="G11576" s="45"/>
      <c r="H11576" s="45"/>
      <c r="I11576" s="47"/>
      <c r="W11576">
        <f t="shared" si="1244"/>
      </c>
      <c r="X11576">
        <f t="shared" si="1245"/>
      </c>
      <c r="Y11576">
        <f t="shared" si="1246"/>
      </c>
      <c r="Z11576">
        <f t="shared" si="1247"/>
      </c>
    </row>
    <row r="11577" spans="1:26">
      <c r="A11577" s="12" t="s">
        <v>315</v>
      </c>
      <c r="B11577" s="12"/>
      <c r="C11577" s="12"/>
      <c r="D11577" s="13"/>
      <c r="E11577" s="14"/>
      <c r="F11577" s="14"/>
      <c r="G11577" s="14"/>
      <c r="H11577" s="2"/>
      <c r="I11577" s="12"/>
      <c r="W11577">
        <f t="shared" si="1244"/>
      </c>
      <c r="X11577">
        <f t="shared" si="1245"/>
      </c>
      <c r="Y11577">
        <f t="shared" si="1246"/>
      </c>
      <c r="Z11577">
        <f t="shared" si="1247"/>
      </c>
    </row>
    <row r="11578" spans="1:26">
      <c r="W11578">
        <f t="shared" si="1244"/>
      </c>
      <c r="X11578">
        <f t="shared" si="1245"/>
      </c>
      <c r="Y11578">
        <f t="shared" si="1246"/>
      </c>
      <c r="Z11578">
        <f t="shared" si="1247"/>
      </c>
    </row>
    <row r="11579" spans="1:26">
      <c r="W11579">
        <f t="shared" si="1244"/>
      </c>
      <c r="X11579">
        <f t="shared" si="1245"/>
      </c>
      <c r="Y11579">
        <f t="shared" si="1246"/>
      </c>
      <c r="Z11579">
        <f t="shared" si="1247"/>
      </c>
    </row>
    <row r="11580" spans="1:26">
      <c r="W11580">
        <f t="shared" si="1244"/>
      </c>
      <c r="X11580">
        <f t="shared" si="1245"/>
      </c>
      <c r="Y11580">
        <f t="shared" si="1246"/>
      </c>
      <c r="Z11580">
        <f t="shared" si="1247"/>
      </c>
    </row>
    <row r="11581" spans="1:26">
      <c r="W11581">
        <f t="shared" si="1244"/>
      </c>
      <c r="X11581">
        <f t="shared" si="1245"/>
      </c>
      <c r="Y11581">
        <f t="shared" si="1246"/>
      </c>
      <c r="Z11581">
        <f t="shared" si="1247"/>
      </c>
    </row>
    <row r="11582" spans="1:26">
      <c r="W11582">
        <f t="shared" si="1244"/>
      </c>
      <c r="X11582">
        <f t="shared" si="1245"/>
      </c>
      <c r="Y11582">
        <f t="shared" si="1246"/>
      </c>
      <c r="Z11582">
        <f t="shared" si="1247"/>
      </c>
    </row>
    <row r="11583" spans="1:26">
      <c r="A11583" s="1562" t="s">
        <v>0</v>
      </c>
      <c r="B11583" s="1562"/>
      <c r="C11583" s="1562"/>
      <c r="D11583" s="1562"/>
      <c r="E11583" s="1562"/>
      <c r="F11583" s="1562"/>
      <c r="G11583" s="1562"/>
      <c r="H11583" s="1562"/>
      <c r="I11583" s="1562"/>
      <c r="W11583">
        <f t="shared" si="1244"/>
      </c>
      <c r="X11583">
        <f t="shared" si="1245"/>
      </c>
      <c r="Y11583">
        <f t="shared" si="1246"/>
      </c>
      <c r="Z11583">
        <f t="shared" si="1247"/>
      </c>
    </row>
    <row r="11584" spans="1:26">
      <c r="W11584">
        <f t="shared" si="1244"/>
      </c>
      <c r="X11584">
        <f t="shared" si="1245"/>
      </c>
      <c r="Y11584">
        <f t="shared" si="1246"/>
      </c>
      <c r="Z11584">
        <f t="shared" si="1247"/>
      </c>
    </row>
    <row r="11585" spans="1:26">
      <c r="A11585" s="1" t="s">
        <v>1</v>
      </c>
      <c r="B11585" s="1"/>
      <c r="G11585" s="489" t="s">
        <v>2</v>
      </c>
      <c r="H11585" s="3" t="s">
        <v>2220</v>
      </c>
      <c r="W11585">
        <f t="shared" si="1244"/>
      </c>
      <c r="X11585">
        <f t="shared" si="1245"/>
      </c>
      <c r="Y11585">
        <f t="shared" si="1246"/>
      </c>
      <c r="Z11585">
        <f t="shared" si="1247"/>
      </c>
    </row>
    <row r="11586" spans="1:26">
      <c r="A11586" s="22" t="inlineStr">
        <is>
          <t>ATTN: Contact-059</t>
        </is>
      </c>
      <c r="B11586" s="1"/>
      <c r="F11586" s="4"/>
      <c r="G11586" s="488" t="s">
        <v>1440</v>
      </c>
      <c r="H11586" s="582" t="s">
        <v>2240</v>
      </c>
      <c r="K11586" t="s">
        <v>2228</v>
      </c>
      <c r="W11586">
        <f t="shared" si="1244"/>
      </c>
      <c r="X11586">
        <f t="shared" si="1245"/>
      </c>
      <c r="Y11586">
        <f t="shared" si="1246"/>
      </c>
      <c r="Z11586">
        <f t="shared" si="1247"/>
      </c>
    </row>
    <row r="11587" spans="1:26">
      <c r="A11587" s="1" t="inlineStr">
        <is>
          <t>Dealer-011</t>
        </is>
      </c>
      <c r="B11587" s="1"/>
      <c r="H11587" s="22"/>
      <c r="W11587">
        <f t="shared" si="1244"/>
      </c>
      <c r="X11587">
        <f t="shared" si="1245"/>
      </c>
      <c r="Y11587">
        <f t="shared" si="1246"/>
      </c>
      <c r="Z11587">
        <f t="shared" si="1247"/>
      </c>
    </row>
    <row r="11588" spans="1:26">
      <c r="A11588" s="1" t="inlineStr">
        <is>
          <t>Address line (redacted)</t>
        </is>
      </c>
      <c r="B11588" s="1"/>
      <c r="D11588" s="85"/>
      <c r="E11588" s="85"/>
      <c r="F11588" s="85"/>
      <c r="G11588" s="85"/>
      <c r="H11588" s="85"/>
      <c r="W11588">
        <f t="shared" ref="W11588:W11651" si="1248">IF(LEFT($H11588&amp;"",5)="2019-",$H11588,W11587)</f>
      </c>
      <c r="X11588">
        <f t="shared" ref="X11588:X11651" si="1249">IF($W11588="",0,IF(COUNTIF($AB$2:$AB$80,$W11588)&gt;0,1,0))</f>
      </c>
      <c r="Y11588">
        <f t="shared" ref="Y11588:Y11651" si="1250">IF($C11588="","",UPPER(TRIM(IFERROR(LEFT($C11588&amp;"",FIND("/",$C11588&amp;"")-1),$C11588&amp;""))))</f>
      </c>
      <c r="Z11588">
        <f t="shared" ref="Z11588:Z11651" si="1251">IFERROR(IF(ISNUMBER($G11588),$G11588,0),0)</f>
      </c>
    </row>
    <row r="11589" spans="1:26">
      <c r="A11589" s="1" t="inlineStr">
        <is>
          <t>Address line (redacted)</t>
        </is>
      </c>
      <c r="B11589" s="243"/>
      <c r="D11589" s="85"/>
      <c r="E11589" s="85"/>
      <c r="F11589" s="85"/>
      <c r="G11589" s="85"/>
      <c r="H11589" s="85"/>
      <c r="W11589">
        <f t="shared" si="1248"/>
      </c>
      <c r="X11589">
        <f t="shared" si="1249"/>
      </c>
      <c r="Y11589">
        <f t="shared" si="1250"/>
      </c>
      <c r="Z11589">
        <f t="shared" si="1251"/>
      </c>
    </row>
    <row r="11590" spans="1:26">
      <c r="A11590" s="1" t="inlineStr">
        <is>
          <t>Address line (redacted)</t>
        </is>
      </c>
      <c r="B11590" s="87"/>
      <c r="W11590">
        <f t="shared" si="1248"/>
      </c>
      <c r="X11590">
        <f t="shared" si="1249"/>
      </c>
      <c r="Y11590">
        <f t="shared" si="1250"/>
      </c>
      <c r="Z11590">
        <f t="shared" si="1251"/>
      </c>
    </row>
    <row r="11591" spans="1:26">
      <c r="A11591" s="49" t="s">
        <v>4</v>
      </c>
      <c r="B11591" s="87"/>
      <c r="W11591">
        <f t="shared" si="1248"/>
      </c>
      <c r="X11591">
        <f t="shared" si="1249"/>
      </c>
      <c r="Y11591">
        <f t="shared" si="1250"/>
      </c>
      <c r="Z11591">
        <f t="shared" si="1251"/>
      </c>
    </row>
    <row r="11592" spans="1:26">
      <c r="A11592" s="49"/>
      <c r="B11592" s="87"/>
      <c r="W11592">
        <f t="shared" si="1248"/>
      </c>
      <c r="X11592">
        <f t="shared" si="1249"/>
      </c>
      <c r="Y11592">
        <f t="shared" si="1250"/>
      </c>
      <c r="Z11592">
        <f t="shared" si="1251"/>
      </c>
    </row>
    <row r="11593" spans="1:26">
      <c r="A11593" s="1" t="s">
        <v>5</v>
      </c>
      <c r="W11593">
        <f t="shared" si="1248"/>
      </c>
      <c r="X11593">
        <f t="shared" si="1249"/>
      </c>
      <c r="Y11593">
        <f t="shared" si="1250"/>
      </c>
      <c r="Z11593">
        <f t="shared" si="1251"/>
      </c>
    </row>
    <row r="11594" spans="1:26">
      <c r="A11594" s="1" t="s">
        <v>6</v>
      </c>
      <c r="W11594">
        <f t="shared" si="1248"/>
      </c>
      <c r="X11594">
        <f t="shared" si="1249"/>
      </c>
      <c r="Y11594">
        <f t="shared" si="1250"/>
      </c>
      <c r="Z11594">
        <f t="shared" si="1251"/>
      </c>
    </row>
    <row r="11595" spans="1:26">
      <c r="A11595" s="1" t="s">
        <v>7</v>
      </c>
      <c r="W11595">
        <f t="shared" si="1248"/>
      </c>
      <c r="X11595">
        <f t="shared" si="1249"/>
      </c>
      <c r="Y11595">
        <f t="shared" si="1250"/>
      </c>
      <c r="Z11595">
        <f t="shared" si="1251"/>
      </c>
    </row>
    <row r="11596" spans="1:26" ht="24">
      <c r="A11596" s="88" t="s">
        <v>8</v>
      </c>
      <c r="B11596" s="89" t="s">
        <v>9</v>
      </c>
      <c r="C11596" s="89" t="s">
        <v>10</v>
      </c>
      <c r="D11596" s="34" t="s">
        <v>11</v>
      </c>
      <c r="E11596" s="34" t="s">
        <v>12</v>
      </c>
      <c r="F11596" s="34" t="s">
        <v>13</v>
      </c>
      <c r="G11596" s="34" t="s">
        <v>14</v>
      </c>
      <c r="H11596" s="88" t="s">
        <v>15</v>
      </c>
      <c r="I11596" s="90" t="s">
        <v>16</v>
      </c>
      <c r="W11596">
        <f t="shared" si="1248"/>
      </c>
      <c r="X11596">
        <f t="shared" si="1249"/>
      </c>
      <c r="Y11596">
        <f t="shared" si="1250"/>
      </c>
      <c r="Z11596">
        <f t="shared" si="1251"/>
      </c>
    </row>
    <row r="11597" spans="1:26">
      <c r="A11597" s="407"/>
      <c r="B11597" s="1620" t="s">
        <v>18</v>
      </c>
      <c r="C11597" s="1620"/>
      <c r="D11597" s="53"/>
      <c r="E11597" s="53"/>
      <c r="F11597" s="170"/>
      <c r="G11597" s="78"/>
      <c r="H11597" s="53"/>
      <c r="I11597" s="71"/>
      <c r="W11597">
        <f t="shared" si="1248"/>
      </c>
      <c r="X11597">
        <f t="shared" si="1249"/>
      </c>
      <c r="Y11597">
        <f t="shared" si="1250"/>
      </c>
      <c r="Z11597">
        <f t="shared" si="1251"/>
      </c>
    </row>
    <row r="11598" spans="1:26" ht="24">
      <c r="A11598" s="57">
        <v>1</v>
      </c>
      <c r="B11598" s="95" t="s">
        <v>1860</v>
      </c>
      <c r="C11598" s="9" t="s">
        <v>2092</v>
      </c>
      <c r="D11598" s="5">
        <v>3</v>
      </c>
      <c r="E11598" s="5">
        <v>4</v>
      </c>
      <c r="F11598" s="5">
        <f>+E11598*D11598</f>
      </c>
      <c r="G11598" s="6">
        <f>+E11598*D11598</f>
      </c>
      <c r="H11598" s="1594">
        <v>1</v>
      </c>
      <c r="I11598" s="1745">
        <f>+H11598*D11598</f>
      </c>
      <c r="W11598">
        <f t="shared" si="1248"/>
      </c>
      <c r="X11598">
        <f t="shared" si="1249"/>
      </c>
      <c r="Y11598">
        <f t="shared" si="1250"/>
      </c>
      <c r="Z11598">
        <f t="shared" si="1251"/>
      </c>
    </row>
    <row r="11599" spans="1:26" ht="24">
      <c r="A11599" s="57">
        <v>2</v>
      </c>
      <c r="B11599" s="95" t="s">
        <v>1860</v>
      </c>
      <c r="C11599" s="9" t="s">
        <v>335</v>
      </c>
      <c r="D11599" s="5">
        <v>3</v>
      </c>
      <c r="E11599" s="5">
        <v>4</v>
      </c>
      <c r="F11599" s="5">
        <f>+E11599*D11599</f>
      </c>
      <c r="G11599" s="6">
        <f>+E11599*D11599</f>
      </c>
      <c r="H11599" s="1595"/>
      <c r="I11599" s="1746"/>
      <c r="W11599">
        <f t="shared" si="1248"/>
      </c>
      <c r="X11599">
        <f t="shared" si="1249"/>
      </c>
      <c r="Y11599">
        <f t="shared" si="1250"/>
      </c>
      <c r="Z11599">
        <f t="shared" si="1251"/>
      </c>
    </row>
    <row r="11600" spans="1:26">
      <c r="A11600" s="5"/>
      <c r="B11600" s="17"/>
      <c r="C11600" s="5"/>
      <c r="D11600" s="5"/>
      <c r="E11600" s="5"/>
      <c r="F11600" s="5"/>
      <c r="G11600" s="6"/>
      <c r="H11600" s="7"/>
      <c r="I11600" s="183"/>
      <c r="W11600">
        <f t="shared" si="1248"/>
      </c>
      <c r="X11600">
        <f t="shared" si="1249"/>
      </c>
      <c r="Y11600">
        <f t="shared" si="1250"/>
      </c>
      <c r="Z11600">
        <f t="shared" si="1251"/>
      </c>
    </row>
    <row r="11601" spans="1:26">
      <c r="A11601" s="5"/>
      <c r="B11601" s="17"/>
      <c r="C11601" s="5"/>
      <c r="D11601" s="5"/>
      <c r="E11601" s="5"/>
      <c r="F11601" s="5"/>
      <c r="G11601" s="6"/>
      <c r="H11601" s="7"/>
      <c r="I11601" s="183"/>
      <c r="W11601">
        <f t="shared" si="1248"/>
      </c>
      <c r="X11601">
        <f t="shared" si="1249"/>
      </c>
      <c r="Y11601">
        <f t="shared" si="1250"/>
      </c>
      <c r="Z11601">
        <f t="shared" si="1251"/>
      </c>
    </row>
    <row r="11602" spans="1:26">
      <c r="A11602" s="5"/>
      <c r="B11602" s="17"/>
      <c r="C11602" s="5"/>
      <c r="D11602" s="5"/>
      <c r="E11602" s="5"/>
      <c r="F11602" s="5"/>
      <c r="G11602" s="6"/>
      <c r="H11602" s="7"/>
      <c r="I11602" s="183"/>
      <c r="W11602">
        <f t="shared" si="1248"/>
      </c>
      <c r="X11602">
        <f t="shared" si="1249"/>
      </c>
      <c r="Y11602">
        <f t="shared" si="1250"/>
      </c>
      <c r="Z11602">
        <f t="shared" si="1251"/>
      </c>
    </row>
    <row r="11603" spans="1:26">
      <c r="A11603" s="5"/>
      <c r="B11603" s="17"/>
      <c r="C11603" s="5"/>
      <c r="D11603" s="5"/>
      <c r="E11603" s="5"/>
      <c r="F11603" s="5"/>
      <c r="G11603" s="6"/>
      <c r="H11603" s="7"/>
      <c r="I11603" s="183"/>
      <c r="W11603">
        <f t="shared" si="1248"/>
      </c>
      <c r="X11603">
        <f t="shared" si="1249"/>
      </c>
      <c r="Y11603">
        <f t="shared" si="1250"/>
      </c>
      <c r="Z11603">
        <f t="shared" si="1251"/>
      </c>
    </row>
    <row r="11604" spans="1:26">
      <c r="A11604" s="5"/>
      <c r="B11604" s="17"/>
      <c r="C11604" s="5"/>
      <c r="D11604" s="5"/>
      <c r="E11604" s="5"/>
      <c r="F11604" s="5"/>
      <c r="G11604" s="6"/>
      <c r="H11604" s="7"/>
      <c r="I11604" s="183"/>
      <c r="W11604">
        <f t="shared" si="1248"/>
      </c>
      <c r="X11604">
        <f t="shared" si="1249"/>
      </c>
      <c r="Y11604">
        <f t="shared" si="1250"/>
      </c>
      <c r="Z11604">
        <f t="shared" si="1251"/>
      </c>
    </row>
    <row r="11605" spans="1:26">
      <c r="A11605" s="5"/>
      <c r="B11605" s="17"/>
      <c r="C11605" s="5"/>
      <c r="D11605" s="5"/>
      <c r="E11605" s="5"/>
      <c r="F11605" s="5"/>
      <c r="G11605" s="6"/>
      <c r="H11605" s="7"/>
      <c r="I11605" s="183"/>
      <c r="W11605">
        <f t="shared" si="1248"/>
      </c>
      <c r="X11605">
        <f t="shared" si="1249"/>
      </c>
      <c r="Y11605">
        <f t="shared" si="1250"/>
      </c>
      <c r="Z11605">
        <f t="shared" si="1251"/>
      </c>
    </row>
    <row r="11606" spans="1:26">
      <c r="A11606" s="5"/>
      <c r="B11606" s="17"/>
      <c r="C11606" s="5"/>
      <c r="D11606" s="5"/>
      <c r="E11606" s="5"/>
      <c r="F11606" s="5"/>
      <c r="G11606" s="6"/>
      <c r="H11606" s="7"/>
      <c r="I11606" s="183"/>
      <c r="W11606">
        <f t="shared" si="1248"/>
      </c>
      <c r="X11606">
        <f t="shared" si="1249"/>
      </c>
      <c r="Y11606">
        <f t="shared" si="1250"/>
      </c>
      <c r="Z11606">
        <f t="shared" si="1251"/>
      </c>
    </row>
    <row r="11607" spans="1:26">
      <c r="A11607" s="5"/>
      <c r="B11607" s="17"/>
      <c r="C11607" s="88"/>
      <c r="D11607" s="5"/>
      <c r="E11607" s="5"/>
      <c r="F11607" s="5"/>
      <c r="G11607" s="6"/>
      <c r="H11607" s="5"/>
      <c r="I11607" s="183"/>
      <c r="W11607">
        <f t="shared" si="1248"/>
      </c>
      <c r="X11607">
        <f t="shared" si="1249"/>
      </c>
      <c r="Y11607">
        <f t="shared" si="1250"/>
      </c>
      <c r="Z11607">
        <f t="shared" si="1251"/>
      </c>
    </row>
    <row r="11608" spans="1:26">
      <c r="A11608" s="5"/>
      <c r="B11608" s="8"/>
      <c r="C11608" s="5"/>
      <c r="D11608" s="5"/>
      <c r="E11608" s="16"/>
      <c r="F11608" s="5"/>
      <c r="G11608" s="6"/>
      <c r="H11608" s="5"/>
      <c r="I11608" s="183"/>
      <c r="W11608">
        <f t="shared" si="1248"/>
      </c>
      <c r="X11608">
        <f t="shared" si="1249"/>
      </c>
      <c r="Y11608">
        <f t="shared" si="1250"/>
      </c>
      <c r="Z11608">
        <f t="shared" si="1251"/>
      </c>
    </row>
    <row r="11609" spans="1:26">
      <c r="A11609" s="5"/>
      <c r="B11609" s="95"/>
      <c r="C11609" s="101"/>
      <c r="D11609" s="5"/>
      <c r="E11609" s="5"/>
      <c r="F11609" s="5"/>
      <c r="G11609" s="6"/>
      <c r="H11609" s="16"/>
      <c r="I11609" s="183"/>
      <c r="W11609">
        <f t="shared" si="1248"/>
      </c>
      <c r="X11609">
        <f t="shared" si="1249"/>
      </c>
      <c r="Y11609">
        <f t="shared" si="1250"/>
      </c>
      <c r="Z11609">
        <f t="shared" si="1251"/>
      </c>
    </row>
    <row r="11610" spans="1:26">
      <c r="A11610" s="5"/>
      <c r="B11610" s="95"/>
      <c r="C11610" s="101"/>
      <c r="D11610" s="5"/>
      <c r="E11610" s="5"/>
      <c r="F11610" s="5"/>
      <c r="G11610" s="6"/>
      <c r="H11610" s="16"/>
      <c r="I11610" s="183"/>
      <c r="W11610">
        <f t="shared" si="1248"/>
      </c>
      <c r="X11610">
        <f t="shared" si="1249"/>
      </c>
      <c r="Y11610">
        <f t="shared" si="1250"/>
      </c>
      <c r="Z11610">
        <f t="shared" si="1251"/>
      </c>
    </row>
    <row r="11611" spans="1:26">
      <c r="A11611" s="5"/>
      <c r="B11611" s="95"/>
      <c r="C11611" s="101"/>
      <c r="D11611" s="5"/>
      <c r="E11611" s="5"/>
      <c r="F11611" s="5"/>
      <c r="G11611" s="6"/>
      <c r="H11611" s="16"/>
      <c r="I11611" s="183"/>
      <c r="W11611">
        <f t="shared" si="1248"/>
      </c>
      <c r="X11611">
        <f t="shared" si="1249"/>
      </c>
      <c r="Y11611">
        <f t="shared" si="1250"/>
      </c>
      <c r="Z11611">
        <f t="shared" si="1251"/>
      </c>
    </row>
    <row r="11612" spans="1:26">
      <c r="A11612" s="10"/>
      <c r="B11612" s="10"/>
      <c r="C11612" s="10"/>
      <c r="D11612" s="10"/>
      <c r="E11612" s="10"/>
      <c r="F11612" s="10"/>
      <c r="G11612" s="10"/>
      <c r="H11612" s="10"/>
      <c r="I11612" s="97"/>
      <c r="W11612">
        <f t="shared" si="1248"/>
      </c>
      <c r="X11612">
        <f t="shared" si="1249"/>
      </c>
      <c r="Y11612">
        <f t="shared" si="1250"/>
      </c>
      <c r="Z11612">
        <f t="shared" si="1251"/>
      </c>
    </row>
    <row r="11613" spans="1:26" ht="15.75" thickBot="1">
      <c r="A11613" s="10"/>
      <c r="B11613" s="80" t="s">
        <v>20</v>
      </c>
      <c r="C11613" s="35"/>
      <c r="D11613" s="35"/>
      <c r="E11613" s="35"/>
      <c r="F11613" s="35"/>
      <c r="G11613" s="35"/>
      <c r="H11613" s="35"/>
      <c r="I11613" s="98"/>
      <c r="W11613">
        <f t="shared" si="1248"/>
      </c>
      <c r="X11613">
        <f t="shared" si="1249"/>
      </c>
      <c r="Y11613">
        <f t="shared" si="1250"/>
      </c>
      <c r="Z11613">
        <f t="shared" si="1251"/>
      </c>
    </row>
    <row r="11614" spans="1:26" ht="15.75" thickBot="1">
      <c r="A11614" s="99"/>
      <c r="B11614" s="81"/>
      <c r="C11614" s="39" t="s">
        <v>21</v>
      </c>
      <c r="D11614" s="40">
        <f>SUM(D11597:D11613)</f>
      </c>
      <c r="E11614" s="41">
        <f>IF(H11614=I11614,"OK","NO")</f>
      </c>
      <c r="F11614" s="40">
        <f>SUM(F11597:F11613)</f>
      </c>
      <c r="G11614" s="40">
        <f>SUM(G11597:G11613)</f>
      </c>
      <c r="H11614" s="42">
        <f>SUMPRODUCT(H11597:H11613,G11597:G11613)</f>
      </c>
      <c r="I11614" s="100">
        <f>SUM(I11594:I11613)</f>
      </c>
      <c r="W11614">
        <f t="shared" si="1248"/>
      </c>
      <c r="X11614">
        <f t="shared" si="1249"/>
      </c>
      <c r="Y11614">
        <f t="shared" si="1250"/>
      </c>
      <c r="Z11614">
        <f t="shared" si="1251"/>
      </c>
    </row>
    <row r="11615" spans="1:26">
      <c r="A11615" s="10"/>
      <c r="B11615" s="10"/>
      <c r="C11615" s="91"/>
      <c r="D11615" s="91"/>
      <c r="E11615" s="91"/>
      <c r="F11615" s="91"/>
      <c r="G11615" s="91"/>
      <c r="H11615" s="91"/>
      <c r="I11615" s="91"/>
      <c r="W11615">
        <f t="shared" si="1248"/>
      </c>
      <c r="X11615">
        <f t="shared" si="1249"/>
      </c>
      <c r="Y11615">
        <f t="shared" si="1250"/>
      </c>
      <c r="Z11615">
        <f t="shared" si="1251"/>
      </c>
    </row>
    <row r="11616" spans="1:26">
      <c r="A11616" s="12" t="s">
        <v>281</v>
      </c>
      <c r="B11616" s="12"/>
      <c r="C11616" s="12"/>
      <c r="D11616" s="13"/>
      <c r="E11616" s="14"/>
      <c r="F11616" s="14"/>
      <c r="G11616" s="14"/>
      <c r="H11616" s="2"/>
      <c r="I11616" s="12"/>
      <c r="W11616">
        <f t="shared" si="1248"/>
      </c>
      <c r="X11616">
        <f t="shared" si="1249"/>
      </c>
      <c r="Y11616">
        <f t="shared" si="1250"/>
      </c>
      <c r="Z11616">
        <f t="shared" si="1251"/>
      </c>
    </row>
    <row r="11617" spans="1:26">
      <c r="W11617">
        <f t="shared" si="1248"/>
      </c>
      <c r="X11617">
        <f t="shared" si="1249"/>
      </c>
      <c r="Y11617">
        <f t="shared" si="1250"/>
      </c>
      <c r="Z11617">
        <f t="shared" si="1251"/>
      </c>
    </row>
    <row r="11618" spans="1:26">
      <c r="W11618">
        <f t="shared" si="1248"/>
      </c>
      <c r="X11618">
        <f t="shared" si="1249"/>
      </c>
      <c r="Y11618">
        <f t="shared" si="1250"/>
      </c>
      <c r="Z11618">
        <f t="shared" si="1251"/>
      </c>
    </row>
    <row r="11619" spans="1:26">
      <c r="W11619">
        <f t="shared" si="1248"/>
      </c>
      <c r="X11619">
        <f t="shared" si="1249"/>
      </c>
      <c r="Y11619">
        <f t="shared" si="1250"/>
      </c>
      <c r="Z11619">
        <f t="shared" si="1251"/>
      </c>
    </row>
    <row r="11620" spans="1:26">
      <c r="W11620">
        <f t="shared" si="1248"/>
      </c>
      <c r="X11620">
        <f t="shared" si="1249"/>
      </c>
      <c r="Y11620">
        <f t="shared" si="1250"/>
      </c>
      <c r="Z11620">
        <f t="shared" si="1251"/>
      </c>
    </row>
    <row r="11621" spans="1:26">
      <c r="W11621">
        <f t="shared" si="1248"/>
      </c>
      <c r="X11621">
        <f t="shared" si="1249"/>
      </c>
      <c r="Y11621">
        <f t="shared" si="1250"/>
      </c>
      <c r="Z11621">
        <f t="shared" si="1251"/>
      </c>
    </row>
    <row r="11622" spans="1:26">
      <c r="A11622" s="1562" t="s">
        <v>0</v>
      </c>
      <c r="B11622" s="1562"/>
      <c r="C11622" s="1562"/>
      <c r="D11622" s="1562"/>
      <c r="E11622" s="1562"/>
      <c r="F11622" s="1562"/>
      <c r="G11622" s="1562"/>
      <c r="H11622" s="1562"/>
      <c r="I11622" s="1562"/>
      <c r="W11622">
        <f t="shared" si="1248"/>
      </c>
      <c r="X11622">
        <f t="shared" si="1249"/>
      </c>
      <c r="Y11622">
        <f t="shared" si="1250"/>
      </c>
      <c r="Z11622">
        <f t="shared" si="1251"/>
      </c>
    </row>
    <row r="11623" spans="1:26">
      <c r="W11623">
        <f t="shared" si="1248"/>
      </c>
      <c r="X11623">
        <f t="shared" si="1249"/>
      </c>
      <c r="Y11623">
        <f t="shared" si="1250"/>
      </c>
      <c r="Z11623">
        <f t="shared" si="1251"/>
      </c>
    </row>
    <row r="11624" spans="1:26">
      <c r="A11624" s="1" t="s">
        <v>1</v>
      </c>
      <c r="B11624" s="161"/>
      <c r="C11624" s="161"/>
      <c r="D11624" s="161"/>
      <c r="E11624" s="161"/>
      <c r="G11624" s="489" t="s">
        <v>2</v>
      </c>
      <c r="H11624" s="3" t="s">
        <v>2459</v>
      </c>
      <c r="I11624" s="161"/>
      <c r="W11624">
        <f t="shared" si="1248"/>
      </c>
      <c r="X11624">
        <f t="shared" si="1249"/>
      </c>
      <c r="Y11624">
        <f t="shared" si="1250"/>
      </c>
      <c r="Z11624">
        <f t="shared" si="1251"/>
      </c>
    </row>
    <row r="11625" spans="1:26">
      <c r="A11625" s="1" t="inlineStr">
        <is>
          <t>Dealer-007</t>
        </is>
      </c>
      <c r="B11625" s="161"/>
      <c r="C11625" s="161"/>
      <c r="D11625" s="161"/>
      <c r="E11625" s="161"/>
      <c r="F11625" s="4"/>
      <c r="G11625" s="488" t="s">
        <v>1440</v>
      </c>
      <c r="H11625" s="582" t="s">
        <v>2241</v>
      </c>
      <c r="I11625" s="161"/>
      <c r="K11625" t="s">
        <v>2228</v>
      </c>
      <c r="W11625">
        <f t="shared" si="1248"/>
      </c>
      <c r="X11625">
        <f t="shared" si="1249"/>
      </c>
      <c r="Y11625">
        <f t="shared" si="1250"/>
      </c>
      <c r="Z11625">
        <f t="shared" si="1251"/>
      </c>
    </row>
    <row r="11626" spans="1:26">
      <c r="A11626" s="161" t="inlineStr">
        <is>
          <t>Address line (redacted)</t>
        </is>
      </c>
      <c r="B11626" s="1"/>
      <c r="C11626" s="161"/>
      <c r="D11626" s="161"/>
      <c r="E11626" s="161"/>
      <c r="F11626" s="161"/>
      <c r="G11626" s="161"/>
      <c r="H11626" s="161"/>
      <c r="I11626" s="161"/>
      <c r="W11626">
        <f t="shared" si="1248"/>
      </c>
      <c r="X11626">
        <f t="shared" si="1249"/>
      </c>
      <c r="Y11626">
        <f t="shared" si="1250"/>
      </c>
      <c r="Z11626">
        <f t="shared" si="1251"/>
      </c>
    </row>
    <row r="11627" spans="1:26">
      <c r="A11627" s="1" t="inlineStr">
        <is>
          <t>Address line (redacted)</t>
        </is>
      </c>
      <c r="B11627" s="1"/>
      <c r="C11627" s="1"/>
      <c r="D11627" s="161"/>
      <c r="E11627" s="161"/>
      <c r="F11627" s="161"/>
      <c r="G11627" s="161"/>
      <c r="H11627" s="161"/>
      <c r="I11627" s="161"/>
      <c r="W11627">
        <f t="shared" si="1248"/>
      </c>
      <c r="X11627">
        <f t="shared" si="1249"/>
      </c>
      <c r="Y11627">
        <f t="shared" si="1250"/>
      </c>
      <c r="Z11627">
        <f t="shared" si="1251"/>
      </c>
    </row>
    <row r="11628" spans="1:26">
      <c r="A11628" s="1" t="inlineStr">
        <is>
          <t>Address line (redacted)</t>
        </is>
      </c>
      <c r="B11628" s="1"/>
      <c r="C11628" s="161"/>
      <c r="D11628" s="161"/>
      <c r="E11628" s="161"/>
      <c r="F11628" s="161"/>
      <c r="G11628" s="161"/>
      <c r="H11628" s="161"/>
      <c r="I11628" s="161"/>
      <c r="W11628">
        <f t="shared" si="1248"/>
      </c>
      <c r="X11628">
        <f t="shared" si="1249"/>
      </c>
      <c r="Y11628">
        <f t="shared" si="1250"/>
      </c>
      <c r="Z11628">
        <f t="shared" si="1251"/>
      </c>
    </row>
    <row r="11629" spans="1:26">
      <c r="A11629" s="12" t="s">
        <v>4</v>
      </c>
      <c r="B11629" s="195" t="inlineStr">
        <is>
          <t>GSTIN-MASKED</t>
        </is>
      </c>
      <c r="C11629" s="161"/>
      <c r="D11629" s="196"/>
      <c r="E11629" s="196"/>
      <c r="F11629" s="196"/>
      <c r="G11629" s="196"/>
      <c r="H11629" s="196"/>
      <c r="I11629" s="161"/>
      <c r="W11629">
        <f t="shared" si="1248"/>
      </c>
      <c r="X11629">
        <f t="shared" si="1249"/>
      </c>
      <c r="Y11629">
        <f t="shared" si="1250"/>
      </c>
      <c r="Z11629">
        <f t="shared" si="1251"/>
      </c>
    </row>
    <row r="11630" spans="1:26">
      <c r="B11630" s="1"/>
      <c r="D11630" s="197"/>
      <c r="E11630" s="197"/>
      <c r="F11630" s="197"/>
      <c r="G11630" s="197"/>
      <c r="H11630" s="197"/>
      <c r="W11630">
        <f t="shared" si="1248"/>
      </c>
      <c r="X11630">
        <f t="shared" si="1249"/>
      </c>
      <c r="Y11630">
        <f t="shared" si="1250"/>
      </c>
      <c r="Z11630">
        <f t="shared" si="1251"/>
      </c>
    </row>
    <row r="11631" spans="1:26">
      <c r="A11631" s="1" t="s">
        <v>5</v>
      </c>
      <c r="D11631" s="197"/>
      <c r="E11631" s="197"/>
      <c r="F11631" s="197"/>
      <c r="G11631" s="197"/>
      <c r="H11631" s="197"/>
      <c r="W11631">
        <f t="shared" si="1248"/>
      </c>
      <c r="X11631">
        <f t="shared" si="1249"/>
      </c>
      <c r="Y11631">
        <f t="shared" si="1250"/>
      </c>
      <c r="Z11631">
        <f t="shared" si="1251"/>
      </c>
    </row>
    <row r="11632" spans="1:26">
      <c r="A11632" s="1" t="s">
        <v>6</v>
      </c>
      <c r="D11632" s="197"/>
      <c r="E11632" s="197"/>
      <c r="F11632" s="197"/>
      <c r="G11632" s="197"/>
      <c r="H11632" s="197"/>
      <c r="W11632">
        <f t="shared" si="1248"/>
      </c>
      <c r="X11632">
        <f t="shared" si="1249"/>
      </c>
      <c r="Y11632">
        <f t="shared" si="1250"/>
      </c>
      <c r="Z11632">
        <f t="shared" si="1251"/>
      </c>
    </row>
    <row r="11633" spans="1:26" ht="15.75" thickBot="1">
      <c r="A11633" s="1" t="s">
        <v>7</v>
      </c>
      <c r="W11633">
        <f t="shared" si="1248"/>
      </c>
      <c r="X11633">
        <f t="shared" si="1249"/>
      </c>
      <c r="Y11633">
        <f t="shared" si="1250"/>
      </c>
      <c r="Z11633">
        <f t="shared" si="1251"/>
      </c>
    </row>
    <row r="11634" spans="1:26" ht="24">
      <c r="A11634" s="198" t="s">
        <v>8</v>
      </c>
      <c r="B11634" s="199" t="s">
        <v>9</v>
      </c>
      <c r="C11634" s="199" t="s">
        <v>10</v>
      </c>
      <c r="D11634" s="200" t="s">
        <v>11</v>
      </c>
      <c r="E11634" s="200" t="s">
        <v>12</v>
      </c>
      <c r="F11634" s="200" t="s">
        <v>13</v>
      </c>
      <c r="G11634" s="200" t="s">
        <v>14</v>
      </c>
      <c r="H11634" s="201" t="s">
        <v>15</v>
      </c>
      <c r="I11634" s="202" t="s">
        <v>16</v>
      </c>
      <c r="W11634">
        <f t="shared" si="1248"/>
      </c>
      <c r="X11634">
        <f t="shared" si="1249"/>
      </c>
      <c r="Y11634">
        <f t="shared" si="1250"/>
      </c>
      <c r="Z11634">
        <f t="shared" si="1251"/>
      </c>
    </row>
    <row r="11635" spans="1:26">
      <c r="A11635" s="5"/>
      <c r="B11635" s="1564" t="s">
        <v>18</v>
      </c>
      <c r="C11635" s="1565"/>
      <c r="D11635" s="5"/>
      <c r="E11635" s="5"/>
      <c r="F11635" s="16"/>
      <c r="G11635" s="6"/>
      <c r="H11635" s="5"/>
      <c r="I11635" s="58"/>
      <c r="W11635">
        <f t="shared" si="1248"/>
      </c>
      <c r="X11635">
        <f t="shared" si="1249"/>
      </c>
      <c r="Y11635">
        <f t="shared" si="1250"/>
      </c>
      <c r="Z11635">
        <f t="shared" si="1251"/>
      </c>
    </row>
    <row r="11636" spans="1:26">
      <c r="A11636" s="5">
        <v>1</v>
      </c>
      <c r="B11636" s="95" t="s">
        <v>1143</v>
      </c>
      <c r="C11636" s="9" t="s">
        <v>1142</v>
      </c>
      <c r="D11636" s="5">
        <v>1</v>
      </c>
      <c r="E11636" s="5">
        <v>4</v>
      </c>
      <c r="F11636" s="16">
        <f>+E11636*D11636</f>
      </c>
      <c r="G11636" s="6">
        <f>+E11636*D11636</f>
      </c>
      <c r="H11636" s="5">
        <v>1</v>
      </c>
      <c r="I11636" s="58">
        <f>+H11636*G11636</f>
      </c>
      <c r="J11636">
        <v>112</v>
      </c>
      <c r="K11636">
        <f>+H11636-J11636</f>
      </c>
      <c r="L11636">
        <f>+K11636*G11636</f>
      </c>
      <c r="W11636">
        <f t="shared" si="1248"/>
      </c>
      <c r="X11636">
        <f t="shared" si="1249"/>
      </c>
      <c r="Y11636">
        <f t="shared" si="1250"/>
      </c>
      <c r="Z11636">
        <f t="shared" si="1251"/>
      </c>
    </row>
    <row r="11637" spans="1:26">
      <c r="A11637" s="5"/>
      <c r="B11637" s="1564" t="s">
        <v>375</v>
      </c>
      <c r="C11637" s="1565"/>
      <c r="D11637" s="5"/>
      <c r="E11637" s="5"/>
      <c r="F11637" s="16"/>
      <c r="G11637" s="6"/>
      <c r="H11637" s="5"/>
      <c r="I11637" s="58"/>
      <c r="W11637">
        <f t="shared" si="1248"/>
      </c>
      <c r="X11637">
        <f t="shared" si="1249"/>
      </c>
      <c r="Y11637">
        <f t="shared" si="1250"/>
      </c>
      <c r="Z11637">
        <f t="shared" si="1251"/>
      </c>
    </row>
    <row r="11638" spans="1:26">
      <c r="A11638" s="5">
        <v>2</v>
      </c>
      <c r="B11638" s="106" t="s">
        <v>376</v>
      </c>
      <c r="C11638" s="157" t="s">
        <v>377</v>
      </c>
      <c r="D11638" s="5">
        <v>1</v>
      </c>
      <c r="E11638" s="9">
        <v>25</v>
      </c>
      <c r="F11638" s="16">
        <f>+E11638*D11638</f>
      </c>
      <c r="G11638" s="6">
        <f>+E11638*D11638</f>
      </c>
      <c r="H11638" s="5">
        <v>1</v>
      </c>
      <c r="I11638" s="58">
        <f>+H11638*G11638</f>
      </c>
      <c r="J11638">
        <f>75*18%</f>
      </c>
      <c r="K11638">
        <f>+H11638-J11638</f>
      </c>
      <c r="L11638">
        <f>+K11638*G11638</f>
      </c>
      <c r="W11638">
        <f t="shared" si="1248"/>
      </c>
      <c r="X11638">
        <f t="shared" si="1249"/>
      </c>
      <c r="Y11638">
        <f t="shared" si="1250"/>
      </c>
      <c r="Z11638">
        <f t="shared" si="1251"/>
      </c>
    </row>
    <row r="11639" spans="1:26">
      <c r="A11639" s="5"/>
      <c r="B11639" s="1564" t="s">
        <v>17</v>
      </c>
      <c r="C11639" s="1565"/>
      <c r="D11639" s="5"/>
      <c r="E11639" s="16"/>
      <c r="F11639" s="16"/>
      <c r="G11639" s="6"/>
      <c r="H11639" s="16"/>
      <c r="I11639" s="58"/>
      <c r="W11639">
        <f t="shared" si="1248"/>
      </c>
      <c r="X11639">
        <f t="shared" si="1249"/>
      </c>
      <c r="Y11639">
        <f t="shared" si="1250"/>
      </c>
      <c r="Z11639">
        <f t="shared" si="1251"/>
      </c>
    </row>
    <row r="11640" spans="1:26">
      <c r="A11640" s="5">
        <v>3</v>
      </c>
      <c r="B11640" s="8" t="s">
        <v>460</v>
      </c>
      <c r="C11640" s="5" t="s">
        <v>459</v>
      </c>
      <c r="D11640" s="5">
        <v>1</v>
      </c>
      <c r="E11640" s="5">
        <v>5</v>
      </c>
      <c r="F11640" s="16">
        <f t="shared" ref="F11640:F11646" si="1252">+E11640*D11640</f>
      </c>
      <c r="G11640" s="6">
        <f t="shared" ref="G11640:G11646" si="1253">+E11640*D11640</f>
      </c>
      <c r="H11640" s="5">
        <v>1</v>
      </c>
      <c r="I11640" s="58">
        <f t="shared" ref="I11640:I11646" si="1254">+H11640*G11640</f>
      </c>
      <c r="J11640">
        <v>112</v>
      </c>
      <c r="K11640">
        <f t="shared" ref="K11640:K11646" si="1255">+H11640-J11640</f>
      </c>
      <c r="L11640">
        <f t="shared" ref="L11640:L11646" si="1256">+K11640*G11640</f>
      </c>
      <c r="W11640">
        <f t="shared" si="1248"/>
      </c>
      <c r="X11640">
        <f t="shared" si="1249"/>
      </c>
      <c r="Y11640">
        <f t="shared" si="1250"/>
      </c>
      <c r="Z11640">
        <f t="shared" si="1251"/>
      </c>
    </row>
    <row r="11641" spans="1:26">
      <c r="A11641" s="5"/>
      <c r="B11641" s="8" t="s">
        <v>460</v>
      </c>
      <c r="C11641" s="5" t="s">
        <v>459</v>
      </c>
      <c r="D11641" s="5"/>
      <c r="E11641" s="5"/>
      <c r="F11641" s="16">
        <v>1</v>
      </c>
      <c r="G11641" s="6">
        <v>1</v>
      </c>
      <c r="H11641" s="5">
        <v>1</v>
      </c>
      <c r="I11641" s="58">
        <f>+H11641*G11641</f>
      </c>
      <c r="J11641">
        <v>112</v>
      </c>
      <c r="K11641">
        <f>+H11641-J11641</f>
      </c>
      <c r="L11641">
        <f>+K11641*G11641</f>
      </c>
      <c r="W11641">
        <f t="shared" si="1248"/>
      </c>
      <c r="X11641">
        <f t="shared" si="1249"/>
      </c>
      <c r="Y11641">
        <f t="shared" si="1250"/>
      </c>
      <c r="Z11641">
        <f t="shared" si="1251"/>
      </c>
    </row>
    <row r="11642" spans="1:26">
      <c r="A11642" s="5">
        <v>4</v>
      </c>
      <c r="B11642" s="8" t="s">
        <v>1045</v>
      </c>
      <c r="C11642" s="5" t="s">
        <v>1044</v>
      </c>
      <c r="D11642" s="5">
        <v>1</v>
      </c>
      <c r="E11642" s="5">
        <v>5</v>
      </c>
      <c r="F11642" s="16">
        <f t="shared" si="1252"/>
      </c>
      <c r="G11642" s="6">
        <f t="shared" si="1253"/>
      </c>
      <c r="H11642" s="5">
        <v>1</v>
      </c>
      <c r="I11642" s="58">
        <f t="shared" si="1254"/>
      </c>
      <c r="J11642">
        <v>112</v>
      </c>
      <c r="K11642">
        <f t="shared" si="1255"/>
      </c>
      <c r="L11642">
        <f t="shared" si="1256"/>
      </c>
      <c r="W11642">
        <f t="shared" si="1248"/>
      </c>
      <c r="X11642">
        <f t="shared" si="1249"/>
      </c>
      <c r="Y11642">
        <f t="shared" si="1250"/>
      </c>
      <c r="Z11642">
        <f t="shared" si="1251"/>
      </c>
    </row>
    <row r="11643" spans="1:26">
      <c r="A11643" s="5">
        <v>5</v>
      </c>
      <c r="B11643" s="8" t="s">
        <v>755</v>
      </c>
      <c r="C11643" s="5" t="s">
        <v>756</v>
      </c>
      <c r="D11643" s="5">
        <v>2</v>
      </c>
      <c r="E11643" s="5">
        <v>5</v>
      </c>
      <c r="F11643" s="16">
        <f t="shared" si="1252"/>
      </c>
      <c r="G11643" s="6">
        <f t="shared" si="1253"/>
      </c>
      <c r="H11643" s="5">
        <v>1</v>
      </c>
      <c r="I11643" s="58">
        <f t="shared" si="1254"/>
      </c>
      <c r="J11643">
        <v>112</v>
      </c>
      <c r="K11643">
        <f t="shared" si="1255"/>
      </c>
      <c r="L11643">
        <f t="shared" si="1256"/>
      </c>
      <c r="W11643">
        <f t="shared" si="1248"/>
      </c>
      <c r="X11643">
        <f t="shared" si="1249"/>
      </c>
      <c r="Y11643">
        <f t="shared" si="1250"/>
      </c>
      <c r="Z11643">
        <f t="shared" si="1251"/>
      </c>
    </row>
    <row r="11644" spans="1:26">
      <c r="A11644" s="5">
        <v>6</v>
      </c>
      <c r="B11644" s="8" t="s">
        <v>488</v>
      </c>
      <c r="C11644" s="5" t="s">
        <v>506</v>
      </c>
      <c r="D11644" s="5">
        <v>2</v>
      </c>
      <c r="E11644" s="5">
        <v>5</v>
      </c>
      <c r="F11644" s="16">
        <f t="shared" si="1252"/>
      </c>
      <c r="G11644" s="6">
        <f t="shared" si="1253"/>
      </c>
      <c r="H11644" s="5">
        <v>1</v>
      </c>
      <c r="I11644" s="58">
        <f t="shared" si="1254"/>
      </c>
      <c r="J11644">
        <v>112</v>
      </c>
      <c r="K11644">
        <f t="shared" si="1255"/>
      </c>
      <c r="L11644">
        <f t="shared" si="1256"/>
      </c>
      <c r="W11644">
        <f t="shared" si="1248"/>
      </c>
      <c r="X11644">
        <f t="shared" si="1249"/>
      </c>
      <c r="Y11644">
        <f t="shared" si="1250"/>
      </c>
      <c r="Z11644">
        <f t="shared" si="1251"/>
      </c>
    </row>
    <row r="11645" spans="1:26">
      <c r="A11645" s="5">
        <v>7</v>
      </c>
      <c r="B11645" s="8" t="s">
        <v>748</v>
      </c>
      <c r="C11645" s="5" t="s">
        <v>362</v>
      </c>
      <c r="D11645" s="5">
        <v>2</v>
      </c>
      <c r="E11645" s="5">
        <v>5</v>
      </c>
      <c r="F11645" s="16">
        <f t="shared" si="1252"/>
      </c>
      <c r="G11645" s="6">
        <f t="shared" si="1253"/>
      </c>
      <c r="H11645" s="5">
        <v>1</v>
      </c>
      <c r="I11645" s="58">
        <f t="shared" si="1254"/>
      </c>
      <c r="J11645">
        <v>112</v>
      </c>
      <c r="K11645">
        <f t="shared" si="1255"/>
      </c>
      <c r="L11645">
        <f t="shared" si="1256"/>
      </c>
      <c r="W11645">
        <f t="shared" si="1248"/>
      </c>
      <c r="X11645">
        <f t="shared" si="1249"/>
      </c>
      <c r="Y11645">
        <f t="shared" si="1250"/>
      </c>
      <c r="Z11645">
        <f t="shared" si="1251"/>
      </c>
    </row>
    <row r="11646" spans="1:26">
      <c r="A11646" s="5">
        <v>8</v>
      </c>
      <c r="B11646" s="8" t="s">
        <v>1273</v>
      </c>
      <c r="C11646" s="5" t="s">
        <v>1274</v>
      </c>
      <c r="D11646" s="5">
        <v>1</v>
      </c>
      <c r="E11646" s="5">
        <v>5</v>
      </c>
      <c r="F11646" s="16">
        <f t="shared" si="1252"/>
      </c>
      <c r="G11646" s="6">
        <f t="shared" si="1253"/>
      </c>
      <c r="H11646" s="5">
        <v>1</v>
      </c>
      <c r="I11646" s="58">
        <f t="shared" si="1254"/>
      </c>
      <c r="J11646">
        <v>112</v>
      </c>
      <c r="K11646">
        <f t="shared" si="1255"/>
      </c>
      <c r="L11646">
        <f t="shared" si="1256"/>
      </c>
      <c r="W11646">
        <f t="shared" si="1248"/>
      </c>
      <c r="X11646">
        <f t="shared" si="1249"/>
      </c>
      <c r="Y11646">
        <f t="shared" si="1250"/>
      </c>
      <c r="Z11646">
        <f t="shared" si="1251"/>
      </c>
    </row>
    <row r="11647" spans="1:26">
      <c r="A11647" s="5">
        <v>9</v>
      </c>
      <c r="B11647" s="8" t="s">
        <v>753</v>
      </c>
      <c r="C11647" s="5" t="s">
        <v>754</v>
      </c>
      <c r="D11647" s="5">
        <v>1</v>
      </c>
      <c r="E11647" s="5">
        <v>5</v>
      </c>
      <c r="F11647" s="16">
        <f>+E11647*D11647</f>
      </c>
      <c r="G11647" s="6">
        <f>+E11647*D11647</f>
      </c>
      <c r="H11647" s="5">
        <v>1</v>
      </c>
      <c r="I11647" s="58">
        <f>+H11647*G11647</f>
      </c>
      <c r="J11647">
        <v>112</v>
      </c>
      <c r="K11647">
        <f>+H11647-J11647</f>
      </c>
      <c r="L11647">
        <f>+K11647*G11647</f>
      </c>
      <c r="W11647">
        <f t="shared" si="1248"/>
      </c>
      <c r="X11647">
        <f t="shared" si="1249"/>
      </c>
      <c r="Y11647">
        <f t="shared" si="1250"/>
      </c>
      <c r="Z11647">
        <f t="shared" si="1251"/>
      </c>
    </row>
    <row r="11648" spans="1:26">
      <c r="A11648" s="147"/>
      <c r="B11648" s="224"/>
      <c r="C11648" s="542"/>
      <c r="D11648" s="316"/>
      <c r="E11648" s="316"/>
      <c r="F11648" s="209"/>
      <c r="G11648" s="210"/>
      <c r="H11648" s="543"/>
      <c r="I11648" s="544"/>
      <c r="W11648">
        <f t="shared" si="1248"/>
      </c>
      <c r="X11648">
        <f t="shared" si="1249"/>
      </c>
      <c r="Y11648">
        <f t="shared" si="1250"/>
      </c>
      <c r="Z11648">
        <f t="shared" si="1251"/>
      </c>
    </row>
    <row r="11649" spans="1:26">
      <c r="A11649" s="147"/>
      <c r="B11649" s="224"/>
      <c r="C11649" s="542"/>
      <c r="D11649" s="316"/>
      <c r="E11649" s="316"/>
      <c r="F11649" s="209"/>
      <c r="G11649" s="210"/>
      <c r="H11649" s="543"/>
      <c r="I11649" s="544"/>
      <c r="W11649">
        <f t="shared" si="1248"/>
      </c>
      <c r="X11649">
        <f t="shared" si="1249"/>
      </c>
      <c r="Y11649">
        <f t="shared" si="1250"/>
      </c>
      <c r="Z11649">
        <f t="shared" si="1251"/>
      </c>
    </row>
    <row r="11650" spans="1:26">
      <c r="A11650" s="147"/>
      <c r="B11650" s="224"/>
      <c r="C11650" s="542"/>
      <c r="D11650" s="316"/>
      <c r="E11650" s="316"/>
      <c r="F11650" s="209"/>
      <c r="G11650" s="210"/>
      <c r="H11650" s="543"/>
      <c r="I11650" s="544"/>
      <c r="W11650">
        <f t="shared" si="1248"/>
      </c>
      <c r="X11650">
        <f t="shared" si="1249"/>
      </c>
      <c r="Y11650">
        <f t="shared" si="1250"/>
      </c>
      <c r="Z11650">
        <f t="shared" si="1251"/>
      </c>
    </row>
    <row r="11651" spans="1:26">
      <c r="A11651" s="147"/>
      <c r="B11651" s="224"/>
      <c r="C11651" s="542"/>
      <c r="D11651" s="316"/>
      <c r="E11651" s="316"/>
      <c r="F11651" s="209"/>
      <c r="G11651" s="210"/>
      <c r="H11651" s="543"/>
      <c r="I11651" s="544"/>
      <c r="W11651">
        <f t="shared" si="1248"/>
      </c>
      <c r="X11651">
        <f t="shared" si="1249"/>
      </c>
      <c r="Y11651">
        <f t="shared" si="1250"/>
      </c>
      <c r="Z11651">
        <f t="shared" si="1251"/>
      </c>
    </row>
    <row r="11652" spans="1:26" ht="21.75" thickBot="1">
      <c r="A11652" s="33"/>
      <c r="B11652" s="212"/>
      <c r="C11652" s="213"/>
      <c r="D11652" s="214"/>
      <c r="E11652" s="214"/>
      <c r="F11652" s="214"/>
      <c r="G11652" s="214"/>
      <c r="H11652" s="214"/>
      <c r="I11652" s="215"/>
      <c r="W11652">
        <f t="shared" ref="W11652:W11715" si="1257">IF(LEFT($H11652&amp;"",5)="2019-",$H11652,W11651)</f>
      </c>
      <c r="X11652">
        <f t="shared" ref="X11652:X11715" si="1258">IF($W11652="",0,IF(COUNTIF($AB$2:$AB$80,$W11652)&gt;0,1,0))</f>
      </c>
      <c r="Y11652">
        <f t="shared" ref="Y11652:Y11715" si="1259">IF($C11652="","",UPPER(TRIM(IFERROR(LEFT($C11652&amp;"",FIND("/",$C11652&amp;"")-1),$C11652&amp;""))))</f>
      </c>
      <c r="Z11652">
        <f t="shared" ref="Z11652:Z11715" si="1260">IFERROR(IF(ISNUMBER($G11652),$G11652,0),0)</f>
      </c>
    </row>
    <row r="11653" spans="1:26" ht="21">
      <c r="A11653" s="33"/>
      <c r="B11653" s="216"/>
      <c r="C11653" s="217"/>
      <c r="D11653" s="218"/>
      <c r="E11653" s="218"/>
      <c r="F11653" s="218"/>
      <c r="G11653" s="219" t="s">
        <v>19</v>
      </c>
      <c r="H11653" s="218"/>
      <c r="I11653" s="220">
        <f>SUM(I11635:I11652)</f>
      </c>
      <c r="L11653">
        <f>SUM(L11635:L11652)</f>
      </c>
      <c r="W11653">
        <f t="shared" si="1257"/>
      </c>
      <c r="X11653">
        <f t="shared" si="1258"/>
      </c>
      <c r="Y11653">
        <f t="shared" si="1259"/>
      </c>
      <c r="Z11653">
        <f t="shared" si="1260"/>
      </c>
    </row>
    <row r="11654" spans="1:26" ht="21">
      <c r="A11654" s="33"/>
      <c r="B11654" s="216"/>
      <c r="C11654" s="69"/>
      <c r="D11654" s="91"/>
      <c r="E11654" s="91"/>
      <c r="F11654" s="91"/>
      <c r="G11654" s="92"/>
      <c r="H11654" s="91"/>
      <c r="I11654" s="155"/>
      <c r="W11654">
        <f t="shared" si="1257"/>
      </c>
      <c r="X11654">
        <f t="shared" si="1258"/>
      </c>
      <c r="Y11654">
        <f t="shared" si="1259"/>
      </c>
      <c r="Z11654">
        <f t="shared" si="1260"/>
      </c>
    </row>
    <row r="11655" spans="1:26">
      <c r="A11655" s="221"/>
      <c r="B11655" s="222"/>
      <c r="C11655" s="154" t="s">
        <v>408</v>
      </c>
      <c r="D11655" s="154"/>
      <c r="E11655" s="154"/>
      <c r="F11655" s="154"/>
      <c r="G11655" s="154"/>
      <c r="H11655" s="223">
        <v>1</v>
      </c>
      <c r="I11655" s="155">
        <f>+L11653*H11655</f>
      </c>
      <c r="W11655">
        <f t="shared" si="1257"/>
      </c>
      <c r="X11655">
        <f t="shared" si="1258"/>
      </c>
      <c r="Y11655">
        <f t="shared" si="1259"/>
      </c>
      <c r="Z11655">
        <f t="shared" si="1260"/>
      </c>
    </row>
    <row r="11656" spans="1:26">
      <c r="A11656" s="33"/>
      <c r="B11656" s="10"/>
      <c r="C11656" s="10"/>
      <c r="D11656" s="10"/>
      <c r="E11656" s="10"/>
      <c r="F11656" s="10"/>
      <c r="G11656" s="10"/>
      <c r="H11656" s="10"/>
      <c r="I11656" s="140"/>
      <c r="W11656">
        <f t="shared" si="1257"/>
      </c>
      <c r="X11656">
        <f t="shared" si="1258"/>
      </c>
      <c r="Y11656">
        <f t="shared" si="1259"/>
      </c>
      <c r="Z11656">
        <f t="shared" si="1260"/>
      </c>
    </row>
    <row r="11657" spans="1:26" ht="15.75" thickBot="1">
      <c r="A11657" s="33"/>
      <c r="B11657" s="11" t="s">
        <v>20</v>
      </c>
      <c r="C11657" s="35"/>
      <c r="D11657" s="35"/>
      <c r="E11657" s="35"/>
      <c r="F11657" s="35"/>
      <c r="G11657" s="35"/>
      <c r="H11657" s="35"/>
      <c r="I11657" s="36"/>
      <c r="W11657">
        <f t="shared" si="1257"/>
      </c>
      <c r="X11657">
        <f t="shared" si="1258"/>
      </c>
      <c r="Y11657">
        <f t="shared" si="1259"/>
      </c>
      <c r="Z11657">
        <f t="shared" si="1260"/>
      </c>
    </row>
    <row r="11658" spans="1:26" ht="15.75" thickBot="1">
      <c r="A11658" s="37"/>
      <c r="B11658" s="11" t="s">
        <v>409</v>
      </c>
      <c r="C11658" s="39" t="s">
        <v>21</v>
      </c>
      <c r="D11658" s="40">
        <f>SUM(D11635:D11657)</f>
      </c>
      <c r="E11658" s="41">
        <f>IF(H11658=I11658,"OK","NO")</f>
      </c>
      <c r="F11658" s="40">
        <f>SUM(F11635:F11657)</f>
      </c>
      <c r="G11658" s="40">
        <f>SUM(G11635:G11657)</f>
      </c>
      <c r="H11658" s="41">
        <f>SUMPRODUCT(F11635:F11652,H11635:H11652)</f>
      </c>
      <c r="I11658" s="43">
        <f>SUMPRODUCT(I11653-I11654-I11655)</f>
      </c>
      <c r="W11658">
        <f t="shared" si="1257"/>
      </c>
      <c r="X11658">
        <f t="shared" si="1258"/>
      </c>
      <c r="Y11658">
        <f t="shared" si="1259"/>
      </c>
      <c r="Z11658">
        <f t="shared" si="1260"/>
      </c>
    </row>
    <row r="11659" spans="1:26" ht="15.75" thickBot="1">
      <c r="A11659" s="44"/>
      <c r="B11659" s="116"/>
      <c r="C11659" s="45"/>
      <c r="D11659" s="45"/>
      <c r="E11659" s="45"/>
      <c r="F11659" s="45"/>
      <c r="G11659" s="45"/>
      <c r="H11659" s="45"/>
      <c r="I11659" s="47"/>
      <c r="W11659">
        <f t="shared" si="1257"/>
      </c>
      <c r="X11659">
        <f t="shared" si="1258"/>
      </c>
      <c r="Y11659">
        <f t="shared" si="1259"/>
      </c>
      <c r="Z11659">
        <f t="shared" si="1260"/>
      </c>
    </row>
    <row r="11660" spans="1:26">
      <c r="A11660" s="12" t="s">
        <v>315</v>
      </c>
      <c r="B11660" s="12"/>
      <c r="C11660" s="12"/>
      <c r="D11660" s="13"/>
      <c r="E11660" s="14"/>
      <c r="F11660" s="14"/>
      <c r="G11660" s="14"/>
      <c r="H11660" s="2"/>
      <c r="I11660" s="12"/>
      <c r="W11660">
        <f t="shared" si="1257"/>
      </c>
      <c r="X11660">
        <f t="shared" si="1258"/>
      </c>
      <c r="Y11660">
        <f t="shared" si="1259"/>
      </c>
      <c r="Z11660">
        <f t="shared" si="1260"/>
      </c>
    </row>
    <row r="11661" spans="1:26">
      <c r="W11661">
        <f t="shared" si="1257"/>
      </c>
      <c r="X11661">
        <f t="shared" si="1258"/>
      </c>
      <c r="Y11661">
        <f t="shared" si="1259"/>
      </c>
      <c r="Z11661">
        <f t="shared" si="1260"/>
      </c>
    </row>
    <row r="11662" spans="1:26">
      <c r="W11662">
        <f t="shared" si="1257"/>
      </c>
      <c r="X11662">
        <f t="shared" si="1258"/>
      </c>
      <c r="Y11662">
        <f t="shared" si="1259"/>
      </c>
      <c r="Z11662">
        <f t="shared" si="1260"/>
      </c>
    </row>
    <row r="11663" spans="1:26">
      <c r="W11663">
        <f t="shared" si="1257"/>
      </c>
      <c r="X11663">
        <f t="shared" si="1258"/>
      </c>
      <c r="Y11663">
        <f t="shared" si="1259"/>
      </c>
      <c r="Z11663">
        <f t="shared" si="1260"/>
      </c>
    </row>
    <row r="11664" spans="1:26">
      <c r="W11664">
        <f t="shared" si="1257"/>
      </c>
      <c r="X11664">
        <f t="shared" si="1258"/>
      </c>
      <c r="Y11664">
        <f t="shared" si="1259"/>
      </c>
      <c r="Z11664">
        <f t="shared" si="1260"/>
      </c>
    </row>
    <row r="11665" spans="1:26">
      <c r="A11665" s="1562" t="s">
        <v>0</v>
      </c>
      <c r="B11665" s="1562"/>
      <c r="C11665" s="1562"/>
      <c r="D11665" s="1562"/>
      <c r="E11665" s="1562"/>
      <c r="F11665" s="1562"/>
      <c r="G11665" s="1562"/>
      <c r="H11665" s="1562"/>
      <c r="I11665" s="1562"/>
      <c r="W11665">
        <f t="shared" si="1257"/>
      </c>
      <c r="X11665">
        <f t="shared" si="1258"/>
      </c>
      <c r="Y11665">
        <f t="shared" si="1259"/>
      </c>
      <c r="Z11665">
        <f t="shared" si="1260"/>
      </c>
    </row>
    <row r="11666" spans="1:26">
      <c r="W11666">
        <f t="shared" si="1257"/>
      </c>
      <c r="X11666">
        <f t="shared" si="1258"/>
      </c>
      <c r="Y11666">
        <f t="shared" si="1259"/>
      </c>
      <c r="Z11666">
        <f t="shared" si="1260"/>
      </c>
    </row>
    <row r="11667" spans="1:26">
      <c r="W11667">
        <f t="shared" si="1257"/>
      </c>
      <c r="X11667">
        <f t="shared" si="1258"/>
      </c>
      <c r="Y11667">
        <f t="shared" si="1259"/>
      </c>
      <c r="Z11667">
        <f t="shared" si="1260"/>
      </c>
    </row>
    <row r="11668" spans="1:26">
      <c r="A11668" s="1" t="s">
        <v>1</v>
      </c>
      <c r="B11668" s="1"/>
      <c r="G11668" s="489" t="s">
        <v>2</v>
      </c>
      <c r="H11668" s="3" t="s">
        <v>2459</v>
      </c>
      <c r="W11668">
        <f t="shared" si="1257"/>
      </c>
      <c r="X11668">
        <f t="shared" si="1258"/>
      </c>
      <c r="Y11668">
        <f t="shared" si="1259"/>
      </c>
      <c r="Z11668">
        <f t="shared" si="1260"/>
      </c>
    </row>
    <row r="11669" spans="1:26">
      <c r="A11669" s="1" t="inlineStr">
        <is>
          <t>Dealer-166</t>
        </is>
      </c>
      <c r="B11669" s="1"/>
      <c r="F11669" s="4"/>
      <c r="G11669" s="488" t="s">
        <v>1440</v>
      </c>
      <c r="H11669" s="582" t="s">
        <v>2242</v>
      </c>
      <c r="K11669" t="s">
        <v>2228</v>
      </c>
      <c r="W11669">
        <f t="shared" si="1257"/>
      </c>
      <c r="X11669">
        <f t="shared" si="1258"/>
      </c>
      <c r="Y11669">
        <f t="shared" si="1259"/>
      </c>
      <c r="Z11669">
        <f t="shared" si="1260"/>
      </c>
    </row>
    <row r="11670" spans="1:26">
      <c r="A11670" s="1" t="inlineStr">
        <is>
          <t>Address line (redacted)</t>
        </is>
      </c>
      <c r="B11670" s="1"/>
      <c r="H11670" s="22"/>
      <c r="W11670">
        <f t="shared" si="1257"/>
      </c>
      <c r="X11670">
        <f t="shared" si="1258"/>
      </c>
      <c r="Y11670">
        <f t="shared" si="1259"/>
      </c>
      <c r="Z11670">
        <f t="shared" si="1260"/>
      </c>
    </row>
    <row r="11671" spans="1:26">
      <c r="A11671" s="1" t="inlineStr">
        <is>
          <t>Address line (redacted)</t>
        </is>
      </c>
      <c r="B11671" s="1"/>
      <c r="D11671" s="85"/>
      <c r="E11671" s="85"/>
      <c r="F11671" s="85"/>
      <c r="G11671" s="85"/>
      <c r="H11671" s="85"/>
      <c r="W11671">
        <f t="shared" si="1257"/>
      </c>
      <c r="X11671">
        <f t="shared" si="1258"/>
      </c>
      <c r="Y11671">
        <f t="shared" si="1259"/>
      </c>
      <c r="Z11671">
        <f t="shared" si="1260"/>
      </c>
    </row>
    <row r="11672" spans="1:26">
      <c r="A11672" s="12" t="s">
        <v>299</v>
      </c>
      <c r="B11672" s="86" t="inlineStr">
        <is>
          <t>GSTIN-MASKED</t>
        </is>
      </c>
      <c r="D11672" s="85"/>
      <c r="E11672" s="85"/>
      <c r="F11672" s="85"/>
      <c r="G11672" s="85"/>
      <c r="H11672" s="85"/>
      <c r="W11672">
        <f t="shared" si="1257"/>
      </c>
      <c r="X11672">
        <f t="shared" si="1258"/>
      </c>
      <c r="Y11672">
        <f t="shared" si="1259"/>
      </c>
      <c r="Z11672">
        <f t="shared" si="1260"/>
      </c>
    </row>
    <row r="11673" spans="1:26">
      <c r="D11673" s="85"/>
      <c r="E11673" s="85"/>
      <c r="F11673" s="85"/>
      <c r="G11673" s="85"/>
      <c r="H11673" s="85"/>
      <c r="W11673">
        <f t="shared" si="1257"/>
      </c>
      <c r="X11673">
        <f t="shared" si="1258"/>
      </c>
      <c r="Y11673">
        <f t="shared" si="1259"/>
      </c>
      <c r="Z11673">
        <f t="shared" si="1260"/>
      </c>
    </row>
    <row r="11674" spans="1:26">
      <c r="W11674">
        <f t="shared" si="1257"/>
      </c>
      <c r="X11674">
        <f t="shared" si="1258"/>
      </c>
      <c r="Y11674">
        <f t="shared" si="1259"/>
      </c>
      <c r="Z11674">
        <f t="shared" si="1260"/>
      </c>
    </row>
    <row r="11675" spans="1:26">
      <c r="A11675" s="1" t="s">
        <v>5</v>
      </c>
      <c r="W11675">
        <f t="shared" si="1257"/>
      </c>
      <c r="X11675">
        <f t="shared" si="1258"/>
      </c>
      <c r="Y11675">
        <f t="shared" si="1259"/>
      </c>
      <c r="Z11675">
        <f t="shared" si="1260"/>
      </c>
    </row>
    <row r="11676" spans="1:26">
      <c r="A11676" s="1" t="s">
        <v>6</v>
      </c>
      <c r="W11676">
        <f t="shared" si="1257"/>
      </c>
      <c r="X11676">
        <f t="shared" si="1258"/>
      </c>
      <c r="Y11676">
        <f t="shared" si="1259"/>
      </c>
      <c r="Z11676">
        <f t="shared" si="1260"/>
      </c>
    </row>
    <row r="11677" spans="1:26">
      <c r="A11677" s="1" t="s">
        <v>7</v>
      </c>
      <c r="W11677">
        <f t="shared" si="1257"/>
      </c>
      <c r="X11677">
        <f t="shared" si="1258"/>
      </c>
      <c r="Y11677">
        <f t="shared" si="1259"/>
      </c>
      <c r="Z11677">
        <f t="shared" si="1260"/>
      </c>
    </row>
    <row r="11678" spans="1:26" ht="24">
      <c r="A11678" s="179" t="s">
        <v>8</v>
      </c>
      <c r="B11678" s="180" t="s">
        <v>9</v>
      </c>
      <c r="C11678" s="180" t="s">
        <v>10</v>
      </c>
      <c r="D11678" s="181" t="s">
        <v>11</v>
      </c>
      <c r="E11678" s="181" t="s">
        <v>12</v>
      </c>
      <c r="F11678" s="181" t="s">
        <v>13</v>
      </c>
      <c r="G11678" s="181" t="s">
        <v>14</v>
      </c>
      <c r="H11678" s="179" t="s">
        <v>15</v>
      </c>
      <c r="I11678" s="182" t="s">
        <v>16</v>
      </c>
      <c r="W11678">
        <f t="shared" si="1257"/>
      </c>
      <c r="X11678">
        <f t="shared" si="1258"/>
      </c>
      <c r="Y11678">
        <f t="shared" si="1259"/>
      </c>
      <c r="Z11678">
        <f t="shared" si="1260"/>
      </c>
    </row>
    <row r="11679" spans="1:26">
      <c r="A11679" s="5"/>
      <c r="B11679" s="1564" t="s">
        <v>17</v>
      </c>
      <c r="C11679" s="1565"/>
      <c r="D11679" s="5"/>
      <c r="E11679" s="5"/>
      <c r="F11679" s="21"/>
      <c r="G11679" s="6"/>
      <c r="H11679" s="5"/>
      <c r="I11679" s="183"/>
      <c r="W11679">
        <f t="shared" si="1257"/>
      </c>
      <c r="X11679">
        <f t="shared" si="1258"/>
      </c>
      <c r="Y11679">
        <f t="shared" si="1259"/>
      </c>
      <c r="Z11679">
        <f t="shared" si="1260"/>
      </c>
    </row>
    <row r="11680" spans="1:26">
      <c r="A11680" s="5">
        <v>1</v>
      </c>
      <c r="B11680" s="8" t="s">
        <v>1077</v>
      </c>
      <c r="C11680" s="5" t="s">
        <v>1076</v>
      </c>
      <c r="D11680" s="5">
        <v>1</v>
      </c>
      <c r="E11680" s="5">
        <v>5</v>
      </c>
      <c r="F11680" s="21">
        <f>+E11680*D11680</f>
      </c>
      <c r="G11680" s="6">
        <f>+E11680*D11680</f>
      </c>
      <c r="H11680" s="5">
        <v>1</v>
      </c>
      <c r="I11680" s="183">
        <f>+H11680*G11680</f>
      </c>
      <c r="J11680">
        <v>112</v>
      </c>
      <c r="K11680">
        <f>+H11680-J11680</f>
      </c>
      <c r="L11680">
        <f>+K11680*G11680</f>
      </c>
      <c r="W11680">
        <f t="shared" si="1257"/>
      </c>
      <c r="X11680">
        <f t="shared" si="1258"/>
      </c>
      <c r="Y11680">
        <f t="shared" si="1259"/>
      </c>
      <c r="Z11680">
        <f t="shared" si="1260"/>
      </c>
    </row>
    <row r="11681" spans="1:26">
      <c r="A11681" s="5">
        <v>2</v>
      </c>
      <c r="B11681" s="8" t="s">
        <v>858</v>
      </c>
      <c r="C11681" s="5" t="s">
        <v>2488</v>
      </c>
      <c r="D11681" s="5">
        <v>1</v>
      </c>
      <c r="E11681" s="5">
        <v>5</v>
      </c>
      <c r="F11681" s="21">
        <f>+E11681*D11681</f>
      </c>
      <c r="G11681" s="6">
        <f>+E11681*D11681</f>
      </c>
      <c r="H11681" s="5">
        <v>1</v>
      </c>
      <c r="I11681" s="183">
        <f>+H11681*G11681</f>
      </c>
      <c r="J11681">
        <v>112</v>
      </c>
      <c r="K11681">
        <f>+H11681-J11681</f>
      </c>
      <c r="L11681">
        <f>+K11681*G11681</f>
      </c>
      <c r="W11681">
        <f t="shared" si="1257"/>
      </c>
      <c r="X11681">
        <f t="shared" si="1258"/>
      </c>
      <c r="Y11681">
        <f t="shared" si="1259"/>
      </c>
      <c r="Z11681">
        <f t="shared" si="1260"/>
      </c>
    </row>
    <row r="11682" spans="1:26">
      <c r="A11682" s="5">
        <v>3</v>
      </c>
      <c r="B11682" s="8" t="s">
        <v>753</v>
      </c>
      <c r="C11682" s="5" t="s">
        <v>754</v>
      </c>
      <c r="D11682" s="5">
        <v>1</v>
      </c>
      <c r="E11682" s="5">
        <v>5</v>
      </c>
      <c r="F11682" s="21">
        <f>+E11682*D11682</f>
      </c>
      <c r="G11682" s="6">
        <f>+E11682*D11682</f>
      </c>
      <c r="H11682" s="5">
        <v>1</v>
      </c>
      <c r="I11682" s="183">
        <f>+H11682*G11682</f>
      </c>
      <c r="J11682">
        <v>112</v>
      </c>
      <c r="K11682">
        <f>+H11682-J11682</f>
      </c>
      <c r="L11682">
        <f>+K11682*G11682</f>
      </c>
      <c r="W11682">
        <f t="shared" si="1257"/>
      </c>
      <c r="X11682">
        <f t="shared" si="1258"/>
      </c>
      <c r="Y11682">
        <f t="shared" si="1259"/>
      </c>
      <c r="Z11682">
        <f t="shared" si="1260"/>
      </c>
    </row>
    <row r="11683" spans="1:26">
      <c r="A11683" s="5"/>
      <c r="B11683" s="1564" t="s">
        <v>550</v>
      </c>
      <c r="C11683" s="1565"/>
      <c r="D11683" s="5"/>
      <c r="E11683" s="5"/>
      <c r="F11683" s="21"/>
      <c r="G11683" s="6"/>
      <c r="H11683" s="7"/>
      <c r="I11683" s="183"/>
      <c r="W11683">
        <f t="shared" si="1257"/>
      </c>
      <c r="X11683">
        <f t="shared" si="1258"/>
      </c>
      <c r="Y11683">
        <f t="shared" si="1259"/>
      </c>
      <c r="Z11683">
        <f t="shared" si="1260"/>
      </c>
    </row>
    <row r="11684" spans="1:26" ht="39.75" customHeight="1">
      <c r="A11684" s="19">
        <v>4</v>
      </c>
      <c r="B11684" s="18" t="s">
        <v>515</v>
      </c>
      <c r="C11684" s="48" t="s">
        <v>1503</v>
      </c>
      <c r="D11684" s="5">
        <v>1</v>
      </c>
      <c r="E11684" s="19">
        <v>30</v>
      </c>
      <c r="F11684" s="21">
        <f>+E11684*D11684</f>
      </c>
      <c r="G11684" s="6">
        <f>+E11684*D11684</f>
      </c>
      <c r="H11684" s="19">
        <v>1</v>
      </c>
      <c r="I11684" s="183">
        <f>+H11684*G11684</f>
      </c>
      <c r="J11684">
        <v>18</v>
      </c>
      <c r="K11684">
        <f>+H11684-J11684</f>
      </c>
      <c r="L11684">
        <f>+K11684*G11684</f>
      </c>
      <c r="W11684">
        <f t="shared" si="1257"/>
      </c>
      <c r="X11684">
        <f t="shared" si="1258"/>
      </c>
      <c r="Y11684">
        <f t="shared" si="1259"/>
      </c>
      <c r="Z11684">
        <f t="shared" si="1260"/>
      </c>
    </row>
    <row r="11685" spans="1:26">
      <c r="A11685" s="5"/>
      <c r="B11685" s="8"/>
      <c r="C11685" s="5"/>
      <c r="D11685" s="5"/>
      <c r="E11685" s="5"/>
      <c r="F11685" s="21"/>
      <c r="G11685" s="6"/>
      <c r="H11685" s="5"/>
      <c r="I11685" s="183"/>
      <c r="W11685">
        <f t="shared" si="1257"/>
      </c>
      <c r="X11685">
        <f t="shared" si="1258"/>
      </c>
      <c r="Y11685">
        <f t="shared" si="1259"/>
      </c>
      <c r="Z11685">
        <f t="shared" si="1260"/>
      </c>
    </row>
    <row r="11686" spans="1:26">
      <c r="A11686" s="5"/>
      <c r="B11686" s="8"/>
      <c r="C11686" s="5"/>
      <c r="D11686" s="5"/>
      <c r="E11686" s="5"/>
      <c r="F11686" s="21"/>
      <c r="G11686" s="6"/>
      <c r="H11686" s="5"/>
      <c r="I11686" s="183"/>
      <c r="W11686">
        <f t="shared" si="1257"/>
      </c>
      <c r="X11686">
        <f t="shared" si="1258"/>
      </c>
      <c r="Y11686">
        <f t="shared" si="1259"/>
      </c>
      <c r="Z11686">
        <f t="shared" si="1260"/>
      </c>
    </row>
    <row r="11687" spans="1:26">
      <c r="A11687" s="5"/>
      <c r="B11687" s="8"/>
      <c r="C11687" s="5"/>
      <c r="D11687" s="5"/>
      <c r="E11687" s="5"/>
      <c r="F11687" s="21"/>
      <c r="G11687" s="6"/>
      <c r="H11687" s="5"/>
      <c r="I11687" s="183"/>
      <c r="W11687">
        <f t="shared" si="1257"/>
      </c>
      <c r="X11687">
        <f t="shared" si="1258"/>
      </c>
      <c r="Y11687">
        <f t="shared" si="1259"/>
      </c>
      <c r="Z11687">
        <f t="shared" si="1260"/>
      </c>
    </row>
    <row r="11688" spans="1:26">
      <c r="A11688" s="5"/>
      <c r="B11688" s="8"/>
      <c r="C11688" s="5"/>
      <c r="D11688" s="5"/>
      <c r="E11688" s="5"/>
      <c r="F11688" s="21"/>
      <c r="G11688" s="6"/>
      <c r="H11688" s="5"/>
      <c r="I11688" s="183"/>
      <c r="W11688">
        <f t="shared" si="1257"/>
      </c>
      <c r="X11688">
        <f t="shared" si="1258"/>
      </c>
      <c r="Y11688">
        <f t="shared" si="1259"/>
      </c>
      <c r="Z11688">
        <f t="shared" si="1260"/>
      </c>
    </row>
    <row r="11689" spans="1:26">
      <c r="A11689" s="5"/>
      <c r="B11689" s="8"/>
      <c r="C11689" s="5"/>
      <c r="D11689" s="5"/>
      <c r="E11689" s="5"/>
      <c r="F11689" s="21"/>
      <c r="G11689" s="6"/>
      <c r="H11689" s="5"/>
      <c r="I11689" s="183"/>
      <c r="W11689">
        <f t="shared" si="1257"/>
      </c>
      <c r="X11689">
        <f t="shared" si="1258"/>
      </c>
      <c r="Y11689">
        <f t="shared" si="1259"/>
      </c>
      <c r="Z11689">
        <f t="shared" si="1260"/>
      </c>
    </row>
    <row r="11690" spans="1:26">
      <c r="A11690" s="5"/>
      <c r="B11690" s="8"/>
      <c r="C11690" s="5"/>
      <c r="D11690" s="5"/>
      <c r="E11690" s="5"/>
      <c r="F11690" s="21"/>
      <c r="G11690" s="6"/>
      <c r="H11690" s="5"/>
      <c r="I11690" s="183"/>
      <c r="W11690">
        <f t="shared" si="1257"/>
      </c>
      <c r="X11690">
        <f t="shared" si="1258"/>
      </c>
      <c r="Y11690">
        <f t="shared" si="1259"/>
      </c>
      <c r="Z11690">
        <f t="shared" si="1260"/>
      </c>
    </row>
    <row r="11691" spans="1:26">
      <c r="A11691" s="5"/>
      <c r="B11691" s="8"/>
      <c r="C11691" s="5"/>
      <c r="D11691" s="5"/>
      <c r="E11691" s="5"/>
      <c r="F11691" s="21"/>
      <c r="G11691" s="6"/>
      <c r="H11691" s="5"/>
      <c r="I11691" s="183"/>
      <c r="W11691">
        <f t="shared" si="1257"/>
      </c>
      <c r="X11691">
        <f t="shared" si="1258"/>
      </c>
      <c r="Y11691">
        <f t="shared" si="1259"/>
      </c>
      <c r="Z11691">
        <f t="shared" si="1260"/>
      </c>
    </row>
    <row r="11692" spans="1:26">
      <c r="A11692" s="5"/>
      <c r="B11692" s="8"/>
      <c r="C11692" s="5"/>
      <c r="D11692" s="5"/>
      <c r="E11692" s="5"/>
      <c r="F11692" s="21"/>
      <c r="G11692" s="6"/>
      <c r="H11692" s="5"/>
      <c r="I11692" s="183"/>
      <c r="W11692">
        <f t="shared" si="1257"/>
      </c>
      <c r="X11692">
        <f t="shared" si="1258"/>
      </c>
      <c r="Y11692">
        <f t="shared" si="1259"/>
      </c>
      <c r="Z11692">
        <f t="shared" si="1260"/>
      </c>
    </row>
    <row r="11693" spans="1:26">
      <c r="A11693" s="5"/>
      <c r="B11693" s="8"/>
      <c r="C11693" s="5"/>
      <c r="D11693" s="5"/>
      <c r="E11693" s="5"/>
      <c r="F11693" s="21"/>
      <c r="G11693" s="6"/>
      <c r="H11693" s="5"/>
      <c r="I11693" s="183"/>
      <c r="W11693">
        <f t="shared" si="1257"/>
      </c>
      <c r="X11693">
        <f t="shared" si="1258"/>
      </c>
      <c r="Y11693">
        <f t="shared" si="1259"/>
      </c>
      <c r="Z11693">
        <f t="shared" si="1260"/>
      </c>
    </row>
    <row r="11694" spans="1:26">
      <c r="A11694" s="5"/>
      <c r="B11694" s="8"/>
      <c r="C11694" s="5"/>
      <c r="D11694" s="5"/>
      <c r="E11694" s="5"/>
      <c r="F11694" s="21"/>
      <c r="G11694" s="6"/>
      <c r="H11694" s="5"/>
      <c r="I11694" s="183"/>
      <c r="W11694">
        <f t="shared" si="1257"/>
      </c>
      <c r="X11694">
        <f t="shared" si="1258"/>
      </c>
      <c r="Y11694">
        <f t="shared" si="1259"/>
      </c>
      <c r="Z11694">
        <f t="shared" si="1260"/>
      </c>
    </row>
    <row r="11695" spans="1:26" ht="15.75" thickBot="1">
      <c r="A11695" s="5"/>
      <c r="B11695" s="224"/>
      <c r="C11695" s="15"/>
      <c r="D11695" s="23"/>
      <c r="E11695" s="225"/>
      <c r="F11695" s="23"/>
      <c r="G11695" s="24"/>
      <c r="H11695" s="225"/>
      <c r="I11695" s="226"/>
      <c r="W11695">
        <f t="shared" si="1257"/>
      </c>
      <c r="X11695">
        <f t="shared" si="1258"/>
      </c>
      <c r="Y11695">
        <f t="shared" si="1259"/>
      </c>
      <c r="Z11695">
        <f t="shared" si="1260"/>
      </c>
    </row>
    <row r="11696" spans="1:26">
      <c r="A11696" s="227"/>
      <c r="B11696" s="17"/>
      <c r="C11696" s="5"/>
      <c r="D11696" s="59"/>
      <c r="E11696" s="59"/>
      <c r="F11696" s="53"/>
      <c r="G11696" s="78"/>
      <c r="H11696" s="68"/>
      <c r="I11696" s="228">
        <f>SUM(I11679:I11695)</f>
      </c>
      <c r="L11696">
        <f>SUM(L11670:L11695)</f>
      </c>
      <c r="W11696">
        <f t="shared" si="1257"/>
      </c>
      <c r="X11696">
        <f t="shared" si="1258"/>
      </c>
      <c r="Y11696">
        <f t="shared" si="1259"/>
      </c>
      <c r="Z11696">
        <f t="shared" si="1260"/>
      </c>
    </row>
    <row r="11697" spans="1:26">
      <c r="A11697" s="10"/>
      <c r="B11697" s="10"/>
      <c r="C11697" s="69"/>
      <c r="D11697" s="69" t="s">
        <v>520</v>
      </c>
      <c r="E11697" s="69"/>
      <c r="F11697" s="69"/>
      <c r="G11697" s="69"/>
      <c r="H11697" s="112">
        <v>1</v>
      </c>
      <c r="I11697" s="191">
        <f>+L11696*H11697</f>
      </c>
      <c r="W11697">
        <f t="shared" si="1257"/>
      </c>
      <c r="X11697">
        <f t="shared" si="1258"/>
      </c>
      <c r="Y11697">
        <f t="shared" si="1259"/>
      </c>
      <c r="Z11697">
        <f t="shared" si="1260"/>
      </c>
    </row>
    <row r="11698" spans="1:26" ht="15.75" thickBot="1">
      <c r="A11698" s="10"/>
      <c r="B11698" s="11" t="s">
        <v>20</v>
      </c>
      <c r="C11698" s="35"/>
      <c r="D11698" s="35"/>
      <c r="E11698" s="35"/>
      <c r="F11698" s="35"/>
      <c r="G11698" s="35"/>
      <c r="H11698" s="35"/>
      <c r="I11698" s="98"/>
      <c r="W11698">
        <f t="shared" si="1257"/>
      </c>
      <c r="X11698">
        <f t="shared" si="1258"/>
      </c>
      <c r="Y11698">
        <f t="shared" si="1259"/>
      </c>
      <c r="Z11698">
        <f t="shared" si="1260"/>
      </c>
    </row>
    <row r="11699" spans="1:26" ht="15.75" thickBot="1">
      <c r="A11699" s="99"/>
      <c r="B11699" s="38"/>
      <c r="C11699" s="39" t="s">
        <v>21</v>
      </c>
      <c r="D11699" s="40">
        <f>SUM(D11679:D11698)</f>
      </c>
      <c r="E11699" s="41" t="s">
        <v>360</v>
      </c>
      <c r="F11699" s="40">
        <f>SUM(F11679:F11698)</f>
      </c>
      <c r="G11699" s="40">
        <f>SUM(G11679:G11698)</f>
      </c>
      <c r="H11699" s="41">
        <f>+SUMPRODUCT(H11679:H11695,F11679:F11695)</f>
      </c>
      <c r="I11699" s="100">
        <f>+I11696-I11697</f>
      </c>
      <c r="W11699">
        <f t="shared" si="1257"/>
      </c>
      <c r="X11699">
        <f t="shared" si="1258"/>
      </c>
      <c r="Y11699">
        <f t="shared" si="1259"/>
      </c>
      <c r="Z11699">
        <f t="shared" si="1260"/>
      </c>
    </row>
    <row r="11700" spans="1:26">
      <c r="A11700" s="10"/>
      <c r="B11700" s="10"/>
      <c r="C11700" s="91"/>
      <c r="D11700" s="91"/>
      <c r="E11700" s="91"/>
      <c r="F11700" s="91"/>
      <c r="G11700" s="91"/>
      <c r="H11700" s="91"/>
      <c r="I11700" s="91"/>
      <c r="W11700">
        <f t="shared" si="1257"/>
      </c>
      <c r="X11700">
        <f t="shared" si="1258"/>
      </c>
      <c r="Y11700">
        <f t="shared" si="1259"/>
      </c>
      <c r="Z11700">
        <f t="shared" si="1260"/>
      </c>
    </row>
    <row r="11701" spans="1:26">
      <c r="W11701">
        <f t="shared" si="1257"/>
      </c>
      <c r="X11701">
        <f t="shared" si="1258"/>
      </c>
      <c r="Y11701">
        <f t="shared" si="1259"/>
      </c>
      <c r="Z11701">
        <f t="shared" si="1260"/>
      </c>
    </row>
    <row r="11702" spans="1:26">
      <c r="W11702">
        <f t="shared" si="1257"/>
      </c>
      <c r="X11702">
        <f t="shared" si="1258"/>
      </c>
      <c r="Y11702">
        <f t="shared" si="1259"/>
      </c>
      <c r="Z11702">
        <f t="shared" si="1260"/>
      </c>
    </row>
    <row r="11703" spans="1:26">
      <c r="W11703">
        <f t="shared" si="1257"/>
      </c>
      <c r="X11703">
        <f t="shared" si="1258"/>
      </c>
      <c r="Y11703">
        <f t="shared" si="1259"/>
      </c>
      <c r="Z11703">
        <f t="shared" si="1260"/>
      </c>
    </row>
    <row r="11704" spans="1:26">
      <c r="W11704">
        <f t="shared" si="1257"/>
      </c>
      <c r="X11704">
        <f t="shared" si="1258"/>
      </c>
      <c r="Y11704">
        <f t="shared" si="1259"/>
      </c>
      <c r="Z11704">
        <f t="shared" si="1260"/>
      </c>
    </row>
    <row r="11705" spans="1:26">
      <c r="W11705">
        <f t="shared" si="1257"/>
      </c>
      <c r="X11705">
        <f t="shared" si="1258"/>
      </c>
      <c r="Y11705">
        <f t="shared" si="1259"/>
      </c>
      <c r="Z11705">
        <f t="shared" si="1260"/>
      </c>
    </row>
    <row r="11706" spans="1:26">
      <c r="A11706" s="1562" t="s">
        <v>0</v>
      </c>
      <c r="B11706" s="1562"/>
      <c r="C11706" s="1562"/>
      <c r="D11706" s="1562"/>
      <c r="E11706" s="1562"/>
      <c r="F11706" s="1562"/>
      <c r="G11706" s="1562"/>
      <c r="H11706" s="1562"/>
      <c r="I11706" s="1562"/>
      <c r="W11706">
        <f t="shared" si="1257"/>
      </c>
      <c r="X11706">
        <f t="shared" si="1258"/>
      </c>
      <c r="Y11706">
        <f t="shared" si="1259"/>
      </c>
      <c r="Z11706">
        <f t="shared" si="1260"/>
      </c>
    </row>
    <row r="11707" spans="1:26">
      <c r="W11707">
        <f t="shared" si="1257"/>
      </c>
      <c r="X11707">
        <f t="shared" si="1258"/>
      </c>
      <c r="Y11707">
        <f t="shared" si="1259"/>
      </c>
      <c r="Z11707">
        <f t="shared" si="1260"/>
      </c>
    </row>
    <row r="11708" spans="1:26">
      <c r="B11708" s="124"/>
      <c r="C11708" s="124"/>
      <c r="D11708" s="124"/>
      <c r="E11708" s="124"/>
      <c r="F11708" s="124"/>
      <c r="G11708" s="124"/>
      <c r="H11708" s="124"/>
      <c r="I11708" s="124"/>
      <c r="W11708">
        <f t="shared" si="1257"/>
      </c>
      <c r="X11708">
        <f t="shared" si="1258"/>
      </c>
      <c r="Y11708">
        <f t="shared" si="1259"/>
      </c>
      <c r="Z11708">
        <f t="shared" si="1260"/>
      </c>
    </row>
    <row r="11709" spans="1:26">
      <c r="A11709" s="1" t="s">
        <v>1</v>
      </c>
      <c r="G11709" s="489" t="s">
        <v>2</v>
      </c>
      <c r="H11709" s="3" t="s">
        <v>2459</v>
      </c>
      <c r="W11709">
        <f t="shared" si="1257"/>
      </c>
      <c r="X11709">
        <f t="shared" si="1258"/>
      </c>
      <c r="Y11709">
        <f t="shared" si="1259"/>
      </c>
      <c r="Z11709">
        <f t="shared" si="1260"/>
      </c>
    </row>
    <row r="11710" spans="1:26">
      <c r="A11710" s="1" t="inlineStr">
        <is>
          <t>Dealer-139</t>
        </is>
      </c>
      <c r="F11710" s="4"/>
      <c r="G11710" s="488" t="s">
        <v>1440</v>
      </c>
      <c r="H11710" s="582" t="s">
        <v>2243</v>
      </c>
      <c r="K11710" t="s">
        <v>2228</v>
      </c>
      <c r="W11710">
        <f t="shared" si="1257"/>
      </c>
      <c r="X11710">
        <f t="shared" si="1258"/>
      </c>
      <c r="Y11710">
        <f t="shared" si="1259"/>
      </c>
      <c r="Z11710">
        <f t="shared" si="1260"/>
      </c>
    </row>
    <row r="11711" spans="1:26">
      <c r="A11711" s="254" t="inlineStr">
        <is>
          <t>Dealer-260</t>
        </is>
      </c>
      <c r="B11711" s="1"/>
      <c r="H11711" s="49"/>
      <c r="W11711">
        <f t="shared" si="1257"/>
      </c>
      <c r="X11711">
        <f t="shared" si="1258"/>
      </c>
      <c r="Y11711">
        <f t="shared" si="1259"/>
      </c>
      <c r="Z11711">
        <f t="shared" si="1260"/>
      </c>
    </row>
    <row r="11712" spans="1:26">
      <c r="A11712" s="254" t="inlineStr">
        <is>
          <t>Address line (redacted)</t>
        </is>
      </c>
      <c r="B11712" s="1"/>
      <c r="W11712">
        <f t="shared" si="1257"/>
      </c>
      <c r="X11712">
        <f t="shared" si="1258"/>
      </c>
      <c r="Y11712">
        <f t="shared" si="1259"/>
      </c>
      <c r="Z11712">
        <f t="shared" si="1260"/>
      </c>
    </row>
    <row r="11713" spans="1:26">
      <c r="A11713" s="1"/>
      <c r="B11713" s="1"/>
      <c r="C11713" s="1"/>
      <c r="W11713">
        <f t="shared" si="1257"/>
      </c>
      <c r="X11713">
        <f t="shared" si="1258"/>
      </c>
      <c r="Y11713">
        <f t="shared" si="1259"/>
      </c>
      <c r="Z11713">
        <f t="shared" si="1260"/>
      </c>
    </row>
    <row r="11714" spans="1:26">
      <c r="A11714" s="12" t="s">
        <v>4</v>
      </c>
      <c r="B11714" s="86" t="inlineStr">
        <is>
          <t>GSTIN-MASKED</t>
        </is>
      </c>
      <c r="D11714" s="197"/>
      <c r="E11714" s="197"/>
      <c r="F11714" s="197"/>
      <c r="G11714" s="197"/>
      <c r="H11714" s="197"/>
      <c r="W11714">
        <f t="shared" si="1257"/>
      </c>
      <c r="X11714">
        <f t="shared" si="1258"/>
      </c>
      <c r="Y11714">
        <f t="shared" si="1259"/>
      </c>
      <c r="Z11714">
        <f t="shared" si="1260"/>
      </c>
    </row>
    <row r="11715" spans="1:26">
      <c r="B11715" s="1"/>
      <c r="D11715" s="197"/>
      <c r="E11715" s="197"/>
      <c r="F11715" s="197"/>
      <c r="G11715" s="197"/>
      <c r="H11715" s="197"/>
      <c r="W11715">
        <f t="shared" si="1257"/>
      </c>
      <c r="X11715">
        <f t="shared" si="1258"/>
      </c>
      <c r="Y11715">
        <f t="shared" si="1259"/>
      </c>
      <c r="Z11715">
        <f t="shared" si="1260"/>
      </c>
    </row>
    <row r="11716" spans="1:26">
      <c r="A11716" s="1" t="s">
        <v>5</v>
      </c>
      <c r="D11716" s="197"/>
      <c r="E11716" s="197"/>
      <c r="F11716" s="197"/>
      <c r="G11716" s="197"/>
      <c r="H11716" s="197"/>
      <c r="W11716">
        <f t="shared" ref="W11716:W11779" si="1261">IF(LEFT($H11716&amp;"",5)="2019-",$H11716,W11715)</f>
      </c>
      <c r="X11716">
        <f t="shared" ref="X11716:X11779" si="1262">IF($W11716="",0,IF(COUNTIF($AB$2:$AB$80,$W11716)&gt;0,1,0))</f>
      </c>
      <c r="Y11716">
        <f t="shared" ref="Y11716:Y11779" si="1263">IF($C11716="","",UPPER(TRIM(IFERROR(LEFT($C11716&amp;"",FIND("/",$C11716&amp;"")-1),$C11716&amp;""))))</f>
      </c>
      <c r="Z11716">
        <f t="shared" ref="Z11716:Z11779" si="1264">IFERROR(IF(ISNUMBER($G11716),$G11716,0),0)</f>
      </c>
    </row>
    <row r="11717" spans="1:26">
      <c r="A11717" s="1" t="s">
        <v>6</v>
      </c>
      <c r="D11717" s="197"/>
      <c r="E11717" s="197"/>
      <c r="F11717" s="197"/>
      <c r="G11717" s="197"/>
      <c r="H11717" s="197"/>
      <c r="W11717">
        <f t="shared" si="1261"/>
      </c>
      <c r="X11717">
        <f t="shared" si="1262"/>
      </c>
      <c r="Y11717">
        <f t="shared" si="1263"/>
      </c>
      <c r="Z11717">
        <f t="shared" si="1264"/>
      </c>
    </row>
    <row r="11718" spans="1:26" ht="15.75" thickBot="1">
      <c r="A11718" s="1" t="s">
        <v>7</v>
      </c>
      <c r="W11718">
        <f t="shared" si="1261"/>
      </c>
      <c r="X11718">
        <f t="shared" si="1262"/>
      </c>
      <c r="Y11718">
        <f t="shared" si="1263"/>
      </c>
      <c r="Z11718">
        <f t="shared" si="1264"/>
      </c>
    </row>
    <row r="11719" spans="1:26" ht="24">
      <c r="A11719" s="198" t="s">
        <v>8</v>
      </c>
      <c r="B11719" s="199" t="s">
        <v>9</v>
      </c>
      <c r="C11719" s="564" t="s">
        <v>10</v>
      </c>
      <c r="D11719" s="200" t="s">
        <v>11</v>
      </c>
      <c r="E11719" s="200" t="s">
        <v>12</v>
      </c>
      <c r="F11719" s="200" t="s">
        <v>13</v>
      </c>
      <c r="G11719" s="200" t="s">
        <v>14</v>
      </c>
      <c r="H11719" s="201" t="s">
        <v>15</v>
      </c>
      <c r="I11719" s="202" t="s">
        <v>16</v>
      </c>
      <c r="W11719">
        <f t="shared" si="1261"/>
      </c>
      <c r="X11719">
        <f t="shared" si="1262"/>
      </c>
      <c r="Y11719">
        <f t="shared" si="1263"/>
      </c>
      <c r="Z11719">
        <f t="shared" si="1264"/>
      </c>
    </row>
    <row r="11720" spans="1:26">
      <c r="A11720" s="147"/>
      <c r="B11720" s="1620" t="s">
        <v>18</v>
      </c>
      <c r="C11720" s="1620"/>
      <c r="D11720" s="5"/>
      <c r="E11720" s="19"/>
      <c r="F11720" s="5"/>
      <c r="G11720" s="6"/>
      <c r="H11720" s="19"/>
      <c r="I11720" s="58"/>
      <c r="W11720">
        <f t="shared" si="1261"/>
      </c>
      <c r="X11720">
        <f t="shared" si="1262"/>
      </c>
      <c r="Y11720">
        <f t="shared" si="1263"/>
      </c>
      <c r="Z11720">
        <f t="shared" si="1264"/>
      </c>
    </row>
    <row r="11721" spans="1:26">
      <c r="A11721" s="5">
        <v>1</v>
      </c>
      <c r="B11721" s="128" t="s">
        <v>937</v>
      </c>
      <c r="C11721" s="101" t="s">
        <v>936</v>
      </c>
      <c r="D11721" s="5">
        <v>1</v>
      </c>
      <c r="E11721" s="5">
        <v>4</v>
      </c>
      <c r="F11721" s="5">
        <f>+E11721*D11721</f>
      </c>
      <c r="G11721" s="6">
        <f>+E11721*D11721</f>
      </c>
      <c r="H11721" s="9">
        <v>1</v>
      </c>
      <c r="I11721" s="58">
        <f>+H11721*G11721</f>
      </c>
      <c r="J11721">
        <v>112</v>
      </c>
      <c r="K11721">
        <f>+H11721-J11721</f>
      </c>
      <c r="L11721">
        <f>+K11721*G11721</f>
      </c>
      <c r="W11721">
        <f t="shared" si="1261"/>
      </c>
      <c r="X11721">
        <f t="shared" si="1262"/>
      </c>
      <c r="Y11721">
        <f t="shared" si="1263"/>
      </c>
      <c r="Z11721">
        <f t="shared" si="1264"/>
      </c>
    </row>
    <row r="11722" spans="1:26">
      <c r="A11722" s="5">
        <v>2</v>
      </c>
      <c r="B11722" s="8" t="s">
        <v>293</v>
      </c>
      <c r="C11722" s="5" t="s">
        <v>292</v>
      </c>
      <c r="D11722" s="5">
        <v>1</v>
      </c>
      <c r="E11722" s="16">
        <v>4</v>
      </c>
      <c r="F11722" s="5">
        <f>+E11722*D11722</f>
      </c>
      <c r="G11722" s="6">
        <f>+E11722*D11722</f>
      </c>
      <c r="H11722" s="5">
        <v>1</v>
      </c>
      <c r="I11722" s="58">
        <f>+H11722*G11722</f>
      </c>
      <c r="J11722">
        <v>112</v>
      </c>
      <c r="K11722">
        <f>+H11722-J11722</f>
      </c>
      <c r="L11722">
        <f>+K11722*G11722</f>
      </c>
      <c r="W11722">
        <f t="shared" si="1261"/>
      </c>
      <c r="X11722">
        <f t="shared" si="1262"/>
      </c>
      <c r="Y11722">
        <f t="shared" si="1263"/>
      </c>
      <c r="Z11722">
        <f t="shared" si="1264"/>
      </c>
    </row>
    <row r="11723" spans="1:26">
      <c r="A11723" s="147"/>
      <c r="B11723" s="1620" t="s">
        <v>300</v>
      </c>
      <c r="C11723" s="1620"/>
      <c r="D11723" s="5"/>
      <c r="E11723" s="5"/>
      <c r="F11723" s="5"/>
      <c r="G11723" s="6"/>
      <c r="H11723" s="19"/>
      <c r="I11723" s="58"/>
      <c r="W11723">
        <f t="shared" si="1261"/>
      </c>
      <c r="X11723">
        <f t="shared" si="1262"/>
      </c>
      <c r="Y11723">
        <f t="shared" si="1263"/>
      </c>
      <c r="Z11723">
        <f t="shared" si="1264"/>
      </c>
    </row>
    <row r="11724" spans="1:26">
      <c r="A11724" s="5">
        <v>3</v>
      </c>
      <c r="B11724" s="106" t="s">
        <v>378</v>
      </c>
      <c r="C11724" s="15" t="s">
        <v>379</v>
      </c>
      <c r="D11724" s="9">
        <v>1</v>
      </c>
      <c r="E11724" s="9">
        <v>20</v>
      </c>
      <c r="F11724" s="5">
        <f>+E11724*D11724</f>
      </c>
      <c r="G11724" s="6">
        <f>+E11724*D11724</f>
      </c>
      <c r="H11724" s="5">
        <v>1</v>
      </c>
      <c r="I11724" s="58">
        <f>+H11724*G11724</f>
      </c>
      <c r="J11724">
        <f>75*18%</f>
      </c>
      <c r="K11724">
        <f>+H11724-J11724</f>
      </c>
      <c r="L11724">
        <f>+K11724*G11724</f>
      </c>
      <c r="W11724">
        <f t="shared" si="1261"/>
      </c>
      <c r="X11724">
        <f t="shared" si="1262"/>
      </c>
      <c r="Y11724">
        <f t="shared" si="1263"/>
      </c>
      <c r="Z11724">
        <f t="shared" si="1264"/>
      </c>
    </row>
    <row r="11725" spans="1:26">
      <c r="A11725" s="147"/>
      <c r="B11725" s="20"/>
      <c r="C11725" s="19"/>
      <c r="D11725" s="5"/>
      <c r="E11725" s="19"/>
      <c r="F11725" s="5"/>
      <c r="G11725" s="6"/>
      <c r="H11725" s="19"/>
      <c r="I11725" s="58"/>
      <c r="W11725">
        <f t="shared" si="1261"/>
      </c>
      <c r="X11725">
        <f t="shared" si="1262"/>
      </c>
      <c r="Y11725">
        <f t="shared" si="1263"/>
      </c>
      <c r="Z11725">
        <f t="shared" si="1264"/>
      </c>
    </row>
    <row r="11726" spans="1:26">
      <c r="A11726" s="147"/>
      <c r="B11726" s="20"/>
      <c r="C11726" s="19"/>
      <c r="D11726" s="5"/>
      <c r="E11726" s="19"/>
      <c r="F11726" s="5"/>
      <c r="G11726" s="6"/>
      <c r="H11726" s="19"/>
      <c r="I11726" s="58"/>
      <c r="W11726">
        <f t="shared" si="1261"/>
      </c>
      <c r="X11726">
        <f t="shared" si="1262"/>
      </c>
      <c r="Y11726">
        <f t="shared" si="1263"/>
      </c>
      <c r="Z11726">
        <f t="shared" si="1264"/>
      </c>
    </row>
    <row r="11727" spans="1:26">
      <c r="A11727" s="147"/>
      <c r="B11727" s="20"/>
      <c r="C11727" s="19"/>
      <c r="D11727" s="5"/>
      <c r="E11727" s="19"/>
      <c r="F11727" s="5"/>
      <c r="G11727" s="6"/>
      <c r="H11727" s="19"/>
      <c r="I11727" s="58"/>
      <c r="W11727">
        <f t="shared" si="1261"/>
      </c>
      <c r="X11727">
        <f t="shared" si="1262"/>
      </c>
      <c r="Y11727">
        <f t="shared" si="1263"/>
      </c>
      <c r="Z11727">
        <f t="shared" si="1264"/>
      </c>
    </row>
    <row r="11728" spans="1:26">
      <c r="A11728" s="147"/>
      <c r="B11728" s="20"/>
      <c r="C11728" s="19"/>
      <c r="D11728" s="5"/>
      <c r="E11728" s="19"/>
      <c r="F11728" s="5"/>
      <c r="G11728" s="6"/>
      <c r="H11728" s="19"/>
      <c r="I11728" s="58"/>
      <c r="W11728">
        <f t="shared" si="1261"/>
      </c>
      <c r="X11728">
        <f t="shared" si="1262"/>
      </c>
      <c r="Y11728">
        <f t="shared" si="1263"/>
      </c>
      <c r="Z11728">
        <f t="shared" si="1264"/>
      </c>
    </row>
    <row r="11729" spans="1:26">
      <c r="A11729" s="147"/>
      <c r="B11729" s="20"/>
      <c r="C11729" s="19"/>
      <c r="D11729" s="5"/>
      <c r="E11729" s="19"/>
      <c r="F11729" s="5"/>
      <c r="G11729" s="6"/>
      <c r="H11729" s="19"/>
      <c r="I11729" s="58"/>
      <c r="W11729">
        <f t="shared" si="1261"/>
      </c>
      <c r="X11729">
        <f t="shared" si="1262"/>
      </c>
      <c r="Y11729">
        <f t="shared" si="1263"/>
      </c>
      <c r="Z11729">
        <f t="shared" si="1264"/>
      </c>
    </row>
    <row r="11730" spans="1:26">
      <c r="A11730" s="67"/>
      <c r="B11730" s="106"/>
      <c r="C11730" s="15"/>
      <c r="D11730" s="5"/>
      <c r="E11730" s="5"/>
      <c r="F11730" s="5"/>
      <c r="G11730" s="6"/>
      <c r="H11730" s="9"/>
      <c r="I11730" s="58"/>
      <c r="W11730">
        <f t="shared" si="1261"/>
      </c>
      <c r="X11730">
        <f t="shared" si="1262"/>
      </c>
      <c r="Y11730">
        <f t="shared" si="1263"/>
      </c>
      <c r="Z11730">
        <f t="shared" si="1264"/>
      </c>
    </row>
    <row r="11731" spans="1:26" ht="15.75" thickBot="1">
      <c r="A11731" s="57"/>
      <c r="B11731" s="224"/>
      <c r="C11731" s="15"/>
      <c r="D11731" s="23"/>
      <c r="E11731" s="225"/>
      <c r="F11731" s="23"/>
      <c r="G11731" s="24"/>
      <c r="H11731" s="225"/>
      <c r="I11731" s="70"/>
      <c r="W11731">
        <f t="shared" si="1261"/>
      </c>
      <c r="X11731">
        <f t="shared" si="1262"/>
      </c>
      <c r="Y11731">
        <f t="shared" si="1263"/>
      </c>
      <c r="Z11731">
        <f t="shared" si="1264"/>
      </c>
    </row>
    <row r="11732" spans="1:26">
      <c r="A11732" s="67"/>
      <c r="B11732" s="17"/>
      <c r="C11732" s="5"/>
      <c r="D11732" s="59"/>
      <c r="E11732" s="59"/>
      <c r="F11732" s="53"/>
      <c r="G11732" s="78"/>
      <c r="H11732" s="68"/>
      <c r="I11732" s="71">
        <f>SUM(I11720:I11731)</f>
      </c>
      <c r="W11732">
        <f t="shared" si="1261"/>
      </c>
      <c r="X11732">
        <f t="shared" si="1262"/>
      </c>
      <c r="Y11732">
        <f t="shared" si="1263"/>
      </c>
      <c r="Z11732">
        <f t="shared" si="1264"/>
      </c>
    </row>
    <row r="11733" spans="1:26" ht="15.75" thickBot="1">
      <c r="A11733" s="221"/>
      <c r="B11733" s="222"/>
      <c r="C11733" s="69"/>
      <c r="D11733" s="177"/>
      <c r="E11733" s="177"/>
      <c r="F11733" s="177"/>
      <c r="G11733" s="177"/>
      <c r="H11733" s="177"/>
      <c r="I11733" s="256"/>
      <c r="W11733">
        <f t="shared" si="1261"/>
      </c>
      <c r="X11733">
        <f t="shared" si="1262"/>
      </c>
      <c r="Y11733">
        <f t="shared" si="1263"/>
      </c>
      <c r="Z11733">
        <f t="shared" si="1264"/>
      </c>
    </row>
    <row r="11734" spans="1:26" ht="21">
      <c r="A11734" s="33"/>
      <c r="B11734" s="212"/>
      <c r="C11734" s="212"/>
      <c r="D11734" s="91"/>
      <c r="E11734" s="91"/>
      <c r="F11734" s="91"/>
      <c r="G11734" s="92" t="s">
        <v>19</v>
      </c>
      <c r="H11734" s="91"/>
      <c r="I11734" s="111">
        <f>+I11732-I11733</f>
      </c>
      <c r="L11734">
        <f>SUM(L11720:L11733)</f>
      </c>
      <c r="W11734">
        <f t="shared" si="1261"/>
      </c>
      <c r="X11734">
        <f t="shared" si="1262"/>
      </c>
      <c r="Y11734">
        <f t="shared" si="1263"/>
      </c>
      <c r="Z11734">
        <f t="shared" si="1264"/>
      </c>
    </row>
    <row r="11735" spans="1:26">
      <c r="A11735" s="221"/>
      <c r="B11735" s="222"/>
      <c r="C11735" s="222"/>
      <c r="D11735" s="69" t="s">
        <v>520</v>
      </c>
      <c r="E11735" s="69"/>
      <c r="F11735" s="69"/>
      <c r="G11735" s="69"/>
      <c r="H11735" s="112">
        <v>1</v>
      </c>
      <c r="I11735" s="61">
        <f>+L11734*H11735</f>
      </c>
      <c r="W11735">
        <f t="shared" si="1261"/>
      </c>
      <c r="X11735">
        <f t="shared" si="1262"/>
      </c>
      <c r="Y11735">
        <f t="shared" si="1263"/>
      </c>
      <c r="Z11735">
        <f t="shared" si="1264"/>
      </c>
    </row>
    <row r="11736" spans="1:26">
      <c r="A11736" s="33"/>
      <c r="B11736" s="10"/>
      <c r="C11736" s="10"/>
      <c r="D11736" s="69"/>
      <c r="E11736" s="69"/>
      <c r="F11736" s="69"/>
      <c r="G11736" s="69"/>
      <c r="H11736" s="69"/>
      <c r="I11736" s="61"/>
      <c r="W11736">
        <f t="shared" si="1261"/>
      </c>
      <c r="X11736">
        <f t="shared" si="1262"/>
      </c>
      <c r="Y11736">
        <f t="shared" si="1263"/>
      </c>
      <c r="Z11736">
        <f t="shared" si="1264"/>
      </c>
    </row>
    <row r="11737" spans="1:26" ht="15.75" thickBot="1">
      <c r="A11737" s="33"/>
      <c r="B11737" s="11" t="s">
        <v>20</v>
      </c>
      <c r="C11737" s="35"/>
      <c r="D11737" s="35"/>
      <c r="E11737" s="35"/>
      <c r="F11737" s="35"/>
      <c r="G11737" s="35"/>
      <c r="H11737" s="35"/>
      <c r="I11737" s="36"/>
      <c r="W11737">
        <f t="shared" si="1261"/>
      </c>
      <c r="X11737">
        <f t="shared" si="1262"/>
      </c>
      <c r="Y11737">
        <f t="shared" si="1263"/>
      </c>
      <c r="Z11737">
        <f t="shared" si="1264"/>
      </c>
    </row>
    <row r="11738" spans="1:26" ht="15.75" thickBot="1">
      <c r="A11738" s="37"/>
      <c r="B11738" s="38"/>
      <c r="C11738" s="39" t="s">
        <v>21</v>
      </c>
      <c r="D11738" s="40">
        <f>SUM(D11720:D11737)</f>
      </c>
      <c r="E11738" s="41">
        <f>IF(H11738=I11738,"OK","NO")</f>
      </c>
      <c r="F11738" s="40">
        <f>SUM(F11720:F11737)</f>
      </c>
      <c r="G11738" s="40">
        <f>SUM(G11720:G11737)</f>
      </c>
      <c r="H11738" s="41">
        <f>SUMPRODUCT(F11720:F11733,H11720:H11733)</f>
      </c>
      <c r="I11738" s="43">
        <f>+I11734-I11735</f>
      </c>
      <c r="W11738">
        <f t="shared" si="1261"/>
      </c>
      <c r="X11738">
        <f t="shared" si="1262"/>
      </c>
      <c r="Y11738">
        <f t="shared" si="1263"/>
      </c>
      <c r="Z11738">
        <f t="shared" si="1264"/>
      </c>
    </row>
    <row r="11739" spans="1:26" ht="15.75" thickBot="1">
      <c r="A11739" s="44"/>
      <c r="B11739" s="116"/>
      <c r="C11739" s="45"/>
      <c r="D11739" s="45"/>
      <c r="E11739" s="45"/>
      <c r="F11739" s="45"/>
      <c r="G11739" s="45"/>
      <c r="H11739" s="46"/>
      <c r="I11739" s="47"/>
      <c r="W11739">
        <f t="shared" si="1261"/>
      </c>
      <c r="X11739">
        <f t="shared" si="1262"/>
      </c>
      <c r="Y11739">
        <f t="shared" si="1263"/>
      </c>
      <c r="Z11739">
        <f t="shared" si="1264"/>
      </c>
    </row>
    <row r="11740" spans="1:26">
      <c r="A11740" s="12" t="s">
        <v>315</v>
      </c>
      <c r="B11740" s="12"/>
      <c r="C11740" s="12"/>
      <c r="D11740" s="13"/>
      <c r="E11740" s="14"/>
      <c r="F11740" s="14"/>
      <c r="G11740" s="14"/>
      <c r="H11740" s="2"/>
      <c r="I11740" s="12"/>
      <c r="W11740">
        <f t="shared" si="1261"/>
      </c>
      <c r="X11740">
        <f t="shared" si="1262"/>
      </c>
      <c r="Y11740">
        <f t="shared" si="1263"/>
      </c>
      <c r="Z11740">
        <f t="shared" si="1264"/>
      </c>
    </row>
    <row r="11741" spans="1:26">
      <c r="W11741">
        <f t="shared" si="1261"/>
      </c>
      <c r="X11741">
        <f t="shared" si="1262"/>
      </c>
      <c r="Y11741">
        <f t="shared" si="1263"/>
      </c>
      <c r="Z11741">
        <f t="shared" si="1264"/>
      </c>
    </row>
    <row r="11742" spans="1:26">
      <c r="W11742">
        <f t="shared" si="1261"/>
      </c>
      <c r="X11742">
        <f t="shared" si="1262"/>
      </c>
      <c r="Y11742">
        <f t="shared" si="1263"/>
      </c>
      <c r="Z11742">
        <f t="shared" si="1264"/>
      </c>
    </row>
    <row r="11743" spans="1:26">
      <c r="A11743" s="1562" t="s">
        <v>0</v>
      </c>
      <c r="B11743" s="1562"/>
      <c r="C11743" s="1562"/>
      <c r="D11743" s="1562"/>
      <c r="E11743" s="1562"/>
      <c r="F11743" s="1562"/>
      <c r="G11743" s="1562"/>
      <c r="H11743" s="1562"/>
      <c r="I11743" s="1562"/>
      <c r="W11743">
        <f t="shared" si="1261"/>
      </c>
      <c r="X11743">
        <f t="shared" si="1262"/>
      </c>
      <c r="Y11743">
        <f t="shared" si="1263"/>
      </c>
      <c r="Z11743">
        <f t="shared" si="1264"/>
      </c>
    </row>
    <row r="11744" spans="1:26">
      <c r="W11744">
        <f t="shared" si="1261"/>
      </c>
      <c r="X11744">
        <f t="shared" si="1262"/>
      </c>
      <c r="Y11744">
        <f t="shared" si="1263"/>
      </c>
      <c r="Z11744">
        <f t="shared" si="1264"/>
      </c>
    </row>
    <row r="11745" spans="1:26">
      <c r="W11745">
        <f t="shared" si="1261"/>
      </c>
      <c r="X11745">
        <f t="shared" si="1262"/>
      </c>
      <c r="Y11745">
        <f t="shared" si="1263"/>
      </c>
      <c r="Z11745">
        <f t="shared" si="1264"/>
      </c>
    </row>
    <row r="11746" spans="1:26">
      <c r="A11746" s="1" t="s">
        <v>1</v>
      </c>
      <c r="B11746" s="1"/>
      <c r="G11746" s="489" t="s">
        <v>2</v>
      </c>
      <c r="H11746" s="3" t="s">
        <v>2464</v>
      </c>
      <c r="W11746">
        <f t="shared" si="1261"/>
      </c>
      <c r="X11746">
        <f t="shared" si="1262"/>
      </c>
      <c r="Y11746">
        <f t="shared" si="1263"/>
      </c>
      <c r="Z11746">
        <f t="shared" si="1264"/>
      </c>
    </row>
    <row r="11747" spans="1:26">
      <c r="A11747" s="1" t="inlineStr">
        <is>
          <t>Dealer-166</t>
        </is>
      </c>
      <c r="B11747" s="1"/>
      <c r="F11747" s="4"/>
      <c r="G11747" s="488" t="s">
        <v>1440</v>
      </c>
      <c r="H11747" s="1" t="s">
        <v>2244</v>
      </c>
      <c r="W11747">
        <f t="shared" si="1261"/>
      </c>
      <c r="X11747">
        <f t="shared" si="1262"/>
      </c>
      <c r="Y11747">
        <f t="shared" si="1263"/>
      </c>
      <c r="Z11747">
        <f t="shared" si="1264"/>
      </c>
    </row>
    <row r="11748" spans="1:26">
      <c r="A11748" s="1" t="inlineStr">
        <is>
          <t>Address line (redacted)</t>
        </is>
      </c>
      <c r="B11748" s="1"/>
      <c r="H11748" s="22"/>
      <c r="W11748">
        <f t="shared" si="1261"/>
      </c>
      <c r="X11748">
        <f t="shared" si="1262"/>
      </c>
      <c r="Y11748">
        <f t="shared" si="1263"/>
      </c>
      <c r="Z11748">
        <f t="shared" si="1264"/>
      </c>
    </row>
    <row r="11749" spans="1:26">
      <c r="A11749" s="1" t="inlineStr">
        <is>
          <t>Address line (redacted)</t>
        </is>
      </c>
      <c r="B11749" s="1"/>
      <c r="D11749" s="85"/>
      <c r="E11749" s="85"/>
      <c r="F11749" s="85"/>
      <c r="G11749" s="85"/>
      <c r="H11749" s="85"/>
      <c r="W11749">
        <f t="shared" si="1261"/>
      </c>
      <c r="X11749">
        <f t="shared" si="1262"/>
      </c>
      <c r="Y11749">
        <f t="shared" si="1263"/>
      </c>
      <c r="Z11749">
        <f t="shared" si="1264"/>
      </c>
    </row>
    <row r="11750" spans="1:26">
      <c r="A11750" s="12" t="s">
        <v>299</v>
      </c>
      <c r="B11750" s="86" t="inlineStr">
        <is>
          <t>GSTIN-MASKED</t>
        </is>
      </c>
      <c r="D11750" s="85"/>
      <c r="E11750" s="85"/>
      <c r="F11750" s="85"/>
      <c r="G11750" s="85"/>
      <c r="H11750" s="85"/>
      <c r="W11750">
        <f t="shared" si="1261"/>
      </c>
      <c r="X11750">
        <f t="shared" si="1262"/>
      </c>
      <c r="Y11750">
        <f t="shared" si="1263"/>
      </c>
      <c r="Z11750">
        <f t="shared" si="1264"/>
      </c>
    </row>
    <row r="11751" spans="1:26">
      <c r="D11751" s="85"/>
      <c r="E11751" s="85"/>
      <c r="F11751" s="85"/>
      <c r="G11751" s="85"/>
      <c r="H11751" s="85"/>
      <c r="W11751">
        <f t="shared" si="1261"/>
      </c>
      <c r="X11751">
        <f t="shared" si="1262"/>
      </c>
      <c r="Y11751">
        <f t="shared" si="1263"/>
      </c>
      <c r="Z11751">
        <f t="shared" si="1264"/>
      </c>
    </row>
    <row r="11752" spans="1:26">
      <c r="W11752">
        <f t="shared" si="1261"/>
      </c>
      <c r="X11752">
        <f t="shared" si="1262"/>
      </c>
      <c r="Y11752">
        <f t="shared" si="1263"/>
      </c>
      <c r="Z11752">
        <f t="shared" si="1264"/>
      </c>
    </row>
    <row r="11753" spans="1:26">
      <c r="A11753" s="1" t="s">
        <v>5</v>
      </c>
      <c r="W11753">
        <f t="shared" si="1261"/>
      </c>
      <c r="X11753">
        <f t="shared" si="1262"/>
      </c>
      <c r="Y11753">
        <f t="shared" si="1263"/>
      </c>
      <c r="Z11753">
        <f t="shared" si="1264"/>
      </c>
    </row>
    <row r="11754" spans="1:26">
      <c r="A11754" s="1" t="s">
        <v>6</v>
      </c>
      <c r="W11754">
        <f t="shared" si="1261"/>
      </c>
      <c r="X11754">
        <f t="shared" si="1262"/>
      </c>
      <c r="Y11754">
        <f t="shared" si="1263"/>
      </c>
      <c r="Z11754">
        <f t="shared" si="1264"/>
      </c>
    </row>
    <row r="11755" spans="1:26">
      <c r="A11755" s="1" t="s">
        <v>7</v>
      </c>
      <c r="W11755">
        <f t="shared" si="1261"/>
      </c>
      <c r="X11755">
        <f t="shared" si="1262"/>
      </c>
      <c r="Y11755">
        <f t="shared" si="1263"/>
      </c>
      <c r="Z11755">
        <f t="shared" si="1264"/>
      </c>
    </row>
    <row r="11756" spans="1:26" ht="24">
      <c r="A11756" s="179" t="s">
        <v>8</v>
      </c>
      <c r="B11756" s="180" t="s">
        <v>9</v>
      </c>
      <c r="C11756" s="180" t="s">
        <v>10</v>
      </c>
      <c r="D11756" s="181" t="s">
        <v>11</v>
      </c>
      <c r="E11756" s="181" t="s">
        <v>12</v>
      </c>
      <c r="F11756" s="181" t="s">
        <v>13</v>
      </c>
      <c r="G11756" s="181" t="s">
        <v>14</v>
      </c>
      <c r="H11756" s="179" t="s">
        <v>15</v>
      </c>
      <c r="I11756" s="182" t="s">
        <v>16</v>
      </c>
      <c r="W11756">
        <f t="shared" si="1261"/>
      </c>
      <c r="X11756">
        <f t="shared" si="1262"/>
      </c>
      <c r="Y11756">
        <f t="shared" si="1263"/>
      </c>
      <c r="Z11756">
        <f t="shared" si="1264"/>
      </c>
    </row>
    <row r="11757" spans="1:26">
      <c r="A11757" s="5"/>
      <c r="B11757" s="1564" t="s">
        <v>17</v>
      </c>
      <c r="C11757" s="1565"/>
      <c r="D11757" s="5"/>
      <c r="E11757" s="5"/>
      <c r="F11757" s="21"/>
      <c r="G11757" s="6"/>
      <c r="H11757" s="5"/>
      <c r="I11757" s="183"/>
      <c r="W11757">
        <f t="shared" si="1261"/>
      </c>
      <c r="X11757">
        <f t="shared" si="1262"/>
      </c>
      <c r="Y11757">
        <f t="shared" si="1263"/>
      </c>
      <c r="Z11757">
        <f t="shared" si="1264"/>
      </c>
    </row>
    <row r="11758" spans="1:26">
      <c r="A11758" s="5">
        <v>1</v>
      </c>
      <c r="B11758" s="8" t="s">
        <v>1222</v>
      </c>
      <c r="C11758" s="5" t="s">
        <v>1153</v>
      </c>
      <c r="D11758" s="5">
        <v>1</v>
      </c>
      <c r="E11758" s="5">
        <v>5</v>
      </c>
      <c r="F11758" s="21">
        <f>+E11758*D11758</f>
      </c>
      <c r="G11758" s="578">
        <f>+E11758*D11758</f>
      </c>
      <c r="H11758" s="5">
        <v>1</v>
      </c>
      <c r="I11758" s="183">
        <f>+H11758*G11758</f>
      </c>
      <c r="J11758">
        <v>112</v>
      </c>
      <c r="K11758">
        <f>+H11758-J11758</f>
      </c>
      <c r="L11758">
        <f>+K11758*G11758</f>
      </c>
      <c r="W11758">
        <f t="shared" si="1261"/>
      </c>
      <c r="X11758">
        <f t="shared" si="1262"/>
      </c>
      <c r="Y11758">
        <f t="shared" si="1263"/>
      </c>
      <c r="Z11758">
        <f t="shared" si="1264"/>
      </c>
    </row>
    <row r="11759" spans="1:26">
      <c r="A11759" s="5">
        <v>2</v>
      </c>
      <c r="B11759" s="8" t="s">
        <v>437</v>
      </c>
      <c r="C11759" s="5" t="s">
        <v>436</v>
      </c>
      <c r="D11759" s="25">
        <v>4</v>
      </c>
      <c r="E11759" s="5">
        <v>5</v>
      </c>
      <c r="F11759" s="21">
        <f>+E11759*D11759</f>
      </c>
      <c r="G11759" s="578">
        <f>+E11759*D11759</f>
      </c>
      <c r="H11759" s="5">
        <v>1</v>
      </c>
      <c r="I11759" s="183">
        <f>+H11759*G11759</f>
      </c>
      <c r="J11759">
        <v>112</v>
      </c>
      <c r="K11759">
        <f>+H11759-J11759</f>
      </c>
      <c r="L11759">
        <f>+K11759*G11759</f>
      </c>
      <c r="W11759">
        <f t="shared" si="1261"/>
      </c>
      <c r="X11759">
        <f t="shared" si="1262"/>
      </c>
      <c r="Y11759">
        <f t="shared" si="1263"/>
      </c>
      <c r="Z11759">
        <f t="shared" si="1264"/>
      </c>
    </row>
    <row r="11760" spans="1:26">
      <c r="A11760" s="5"/>
      <c r="B11760" s="1564" t="s">
        <v>18</v>
      </c>
      <c r="C11760" s="1565"/>
      <c r="D11760" s="5"/>
      <c r="E11760" s="5"/>
      <c r="F11760" s="21"/>
      <c r="G11760" s="6"/>
      <c r="H11760" s="5"/>
      <c r="I11760" s="183"/>
      <c r="J11760">
        <v>112</v>
      </c>
      <c r="K11760">
        <f>+H11760-J11760</f>
      </c>
      <c r="L11760">
        <f>+K11760*G11760</f>
      </c>
      <c r="W11760">
        <f t="shared" si="1261"/>
      </c>
      <c r="X11760">
        <f t="shared" si="1262"/>
      </c>
      <c r="Y11760">
        <f t="shared" si="1263"/>
      </c>
      <c r="Z11760">
        <f t="shared" si="1264"/>
      </c>
    </row>
    <row r="11761" spans="1:26" ht="24">
      <c r="A11761" s="5">
        <v>3</v>
      </c>
      <c r="B11761" s="8" t="s">
        <v>2046</v>
      </c>
      <c r="C11761" s="9" t="s">
        <v>2047</v>
      </c>
      <c r="D11761" s="5">
        <v>1</v>
      </c>
      <c r="E11761" s="16">
        <v>4</v>
      </c>
      <c r="F11761" s="21">
        <f>+E11761*D11761</f>
      </c>
      <c r="G11761" s="578">
        <f>+E11761*D11761</f>
      </c>
      <c r="H11761" s="5">
        <v>1</v>
      </c>
      <c r="I11761" s="183">
        <f>+H11761*G11761</f>
      </c>
      <c r="J11761">
        <v>112</v>
      </c>
      <c r="K11761">
        <f>+H11761-J11761</f>
      </c>
      <c r="L11761">
        <f>+K11761*G11761</f>
      </c>
      <c r="W11761">
        <f t="shared" si="1261"/>
      </c>
      <c r="X11761">
        <f t="shared" si="1262"/>
      </c>
      <c r="Y11761">
        <f t="shared" si="1263"/>
      </c>
      <c r="Z11761">
        <f t="shared" si="1264"/>
      </c>
    </row>
    <row r="11762" spans="1:26">
      <c r="A11762" s="19">
        <v>4</v>
      </c>
      <c r="B11762" s="8" t="s">
        <v>844</v>
      </c>
      <c r="C11762" s="5" t="s">
        <v>843</v>
      </c>
      <c r="D11762" s="9">
        <v>1</v>
      </c>
      <c r="E11762" s="16">
        <v>4</v>
      </c>
      <c r="F11762" s="21">
        <f>+E11762*D11762</f>
      </c>
      <c r="G11762" s="578">
        <f>+E11762*D11762</f>
      </c>
      <c r="H11762" s="5">
        <v>1</v>
      </c>
      <c r="I11762" s="183">
        <f>+H11762*G11762</f>
      </c>
      <c r="J11762">
        <v>112</v>
      </c>
      <c r="K11762">
        <f>+H11762-J11762</f>
      </c>
      <c r="L11762">
        <f>+K11762*G11762</f>
      </c>
      <c r="W11762">
        <f t="shared" si="1261"/>
      </c>
      <c r="X11762">
        <f t="shared" si="1262"/>
      </c>
      <c r="Y11762">
        <f t="shared" si="1263"/>
      </c>
      <c r="Z11762">
        <f t="shared" si="1264"/>
      </c>
    </row>
    <row r="11763" spans="1:26">
      <c r="A11763" s="5"/>
      <c r="B11763" s="106" t="s">
        <v>871</v>
      </c>
      <c r="C11763" s="5"/>
      <c r="D11763" s="65">
        <v>1</v>
      </c>
      <c r="E11763" s="5">
        <v>5</v>
      </c>
      <c r="F11763" s="21">
        <f>+E11763*D11763</f>
      </c>
      <c r="G11763" s="578">
        <f>+E11763*D11763</f>
      </c>
      <c r="H11763" s="5">
        <v>1</v>
      </c>
      <c r="I11763" s="183">
        <f>+H11763*G11763</f>
      </c>
      <c r="W11763">
        <f t="shared" si="1261"/>
      </c>
      <c r="X11763">
        <f t="shared" si="1262"/>
      </c>
      <c r="Y11763">
        <f t="shared" si="1263"/>
      </c>
      <c r="Z11763">
        <f t="shared" si="1264"/>
      </c>
    </row>
    <row r="11764" spans="1:26">
      <c r="A11764" s="5"/>
      <c r="B11764" s="8"/>
      <c r="C11764" s="5"/>
      <c r="D11764" s="5"/>
      <c r="E11764" s="5"/>
      <c r="F11764" s="21"/>
      <c r="G11764" s="6"/>
      <c r="H11764" s="5"/>
      <c r="I11764" s="183"/>
      <c r="W11764">
        <f t="shared" si="1261"/>
      </c>
      <c r="X11764">
        <f t="shared" si="1262"/>
      </c>
      <c r="Y11764">
        <f t="shared" si="1263"/>
      </c>
      <c r="Z11764">
        <f t="shared" si="1264"/>
      </c>
    </row>
    <row r="11765" spans="1:26">
      <c r="A11765" s="5"/>
      <c r="B11765" s="8"/>
      <c r="C11765" s="5"/>
      <c r="D11765" s="5"/>
      <c r="E11765" s="5"/>
      <c r="F11765" s="21"/>
      <c r="G11765" s="6"/>
      <c r="H11765" s="5"/>
      <c r="I11765" s="183"/>
      <c r="W11765">
        <f t="shared" si="1261"/>
      </c>
      <c r="X11765">
        <f t="shared" si="1262"/>
      </c>
      <c r="Y11765">
        <f t="shared" si="1263"/>
      </c>
      <c r="Z11765">
        <f t="shared" si="1264"/>
      </c>
    </row>
    <row r="11766" spans="1:26">
      <c r="A11766" s="5"/>
      <c r="B11766" s="8"/>
      <c r="C11766" s="5"/>
      <c r="D11766" s="5"/>
      <c r="E11766" s="5"/>
      <c r="F11766" s="21"/>
      <c r="G11766" s="6"/>
      <c r="H11766" s="5"/>
      <c r="I11766" s="183"/>
      <c r="W11766">
        <f t="shared" si="1261"/>
      </c>
      <c r="X11766">
        <f t="shared" si="1262"/>
      </c>
      <c r="Y11766">
        <f t="shared" si="1263"/>
      </c>
      <c r="Z11766">
        <f t="shared" si="1264"/>
      </c>
    </row>
    <row r="11767" spans="1:26">
      <c r="A11767" s="5"/>
      <c r="B11767" s="8"/>
      <c r="C11767" s="5"/>
      <c r="D11767" s="5"/>
      <c r="E11767" s="5"/>
      <c r="F11767" s="21"/>
      <c r="G11767" s="6"/>
      <c r="H11767" s="5"/>
      <c r="I11767" s="183"/>
      <c r="W11767">
        <f t="shared" si="1261"/>
      </c>
      <c r="X11767">
        <f t="shared" si="1262"/>
      </c>
      <c r="Y11767">
        <f t="shared" si="1263"/>
      </c>
      <c r="Z11767">
        <f t="shared" si="1264"/>
      </c>
    </row>
    <row r="11768" spans="1:26">
      <c r="A11768" s="5"/>
      <c r="B11768" s="8"/>
      <c r="C11768" s="5"/>
      <c r="D11768" s="5"/>
      <c r="E11768" s="5"/>
      <c r="F11768" s="21"/>
      <c r="G11768" s="6"/>
      <c r="H11768" s="5"/>
      <c r="I11768" s="183"/>
      <c r="W11768">
        <f t="shared" si="1261"/>
      </c>
      <c r="X11768">
        <f t="shared" si="1262"/>
      </c>
      <c r="Y11768">
        <f t="shared" si="1263"/>
      </c>
      <c r="Z11768">
        <f t="shared" si="1264"/>
      </c>
    </row>
    <row r="11769" spans="1:26">
      <c r="A11769" s="5"/>
      <c r="B11769" s="8"/>
      <c r="C11769" s="5"/>
      <c r="D11769" s="5"/>
      <c r="E11769" s="5"/>
      <c r="F11769" s="21"/>
      <c r="G11769" s="6"/>
      <c r="H11769" s="5"/>
      <c r="I11769" s="183"/>
      <c r="W11769">
        <f t="shared" si="1261"/>
      </c>
      <c r="X11769">
        <f t="shared" si="1262"/>
      </c>
      <c r="Y11769">
        <f t="shared" si="1263"/>
      </c>
      <c r="Z11769">
        <f t="shared" si="1264"/>
      </c>
    </row>
    <row r="11770" spans="1:26">
      <c r="A11770" s="5"/>
      <c r="B11770" s="8"/>
      <c r="C11770" s="5"/>
      <c r="D11770" s="5"/>
      <c r="E11770" s="5"/>
      <c r="F11770" s="21"/>
      <c r="G11770" s="6"/>
      <c r="H11770" s="5"/>
      <c r="I11770" s="183"/>
      <c r="W11770">
        <f t="shared" si="1261"/>
      </c>
      <c r="X11770">
        <f t="shared" si="1262"/>
      </c>
      <c r="Y11770">
        <f t="shared" si="1263"/>
      </c>
      <c r="Z11770">
        <f t="shared" si="1264"/>
      </c>
    </row>
    <row r="11771" spans="1:26">
      <c r="A11771" s="5"/>
      <c r="B11771" s="8"/>
      <c r="C11771" s="5"/>
      <c r="D11771" s="5"/>
      <c r="E11771" s="5"/>
      <c r="F11771" s="21"/>
      <c r="G11771" s="6"/>
      <c r="H11771" s="5"/>
      <c r="I11771" s="183"/>
      <c r="W11771">
        <f t="shared" si="1261"/>
      </c>
      <c r="X11771">
        <f t="shared" si="1262"/>
      </c>
      <c r="Y11771">
        <f t="shared" si="1263"/>
      </c>
      <c r="Z11771">
        <f t="shared" si="1264"/>
      </c>
    </row>
    <row r="11772" spans="1:26">
      <c r="A11772" s="5"/>
      <c r="B11772" s="8"/>
      <c r="C11772" s="5"/>
      <c r="D11772" s="5"/>
      <c r="E11772" s="5"/>
      <c r="F11772" s="21"/>
      <c r="G11772" s="6"/>
      <c r="H11772" s="5"/>
      <c r="I11772" s="183"/>
      <c r="W11772">
        <f t="shared" si="1261"/>
      </c>
      <c r="X11772">
        <f t="shared" si="1262"/>
      </c>
      <c r="Y11772">
        <f t="shared" si="1263"/>
      </c>
      <c r="Z11772">
        <f t="shared" si="1264"/>
      </c>
    </row>
    <row r="11773" spans="1:26" ht="15.75" thickBot="1">
      <c r="A11773" s="5"/>
      <c r="B11773" s="224"/>
      <c r="C11773" s="15"/>
      <c r="D11773" s="23"/>
      <c r="E11773" s="225"/>
      <c r="F11773" s="23"/>
      <c r="G11773" s="24"/>
      <c r="H11773" s="225"/>
      <c r="I11773" s="226"/>
      <c r="W11773">
        <f t="shared" si="1261"/>
      </c>
      <c r="X11773">
        <f t="shared" si="1262"/>
      </c>
      <c r="Y11773">
        <f t="shared" si="1263"/>
      </c>
      <c r="Z11773">
        <f t="shared" si="1264"/>
      </c>
    </row>
    <row r="11774" spans="1:26">
      <c r="A11774" s="227"/>
      <c r="B11774" s="17"/>
      <c r="C11774" s="5"/>
      <c r="D11774" s="59"/>
      <c r="E11774" s="59"/>
      <c r="F11774" s="53"/>
      <c r="G11774" s="78"/>
      <c r="H11774" s="68"/>
      <c r="I11774" s="228">
        <f>SUM(I11757:I11773)</f>
      </c>
      <c r="L11774">
        <f>SUM(L11748:L11773)</f>
      </c>
      <c r="W11774">
        <f t="shared" si="1261"/>
      </c>
      <c r="X11774">
        <f t="shared" si="1262"/>
      </c>
      <c r="Y11774">
        <f t="shared" si="1263"/>
      </c>
      <c r="Z11774">
        <f t="shared" si="1264"/>
      </c>
    </row>
    <row r="11775" spans="1:26">
      <c r="A11775" s="10"/>
      <c r="B11775" s="10"/>
      <c r="C11775" s="69"/>
      <c r="D11775" s="69" t="s">
        <v>520</v>
      </c>
      <c r="E11775" s="69"/>
      <c r="F11775" s="69"/>
      <c r="G11775" s="69"/>
      <c r="H11775" s="112">
        <v>1</v>
      </c>
      <c r="I11775" s="191">
        <f>+L11774*H11775</f>
      </c>
      <c r="W11775">
        <f t="shared" si="1261"/>
      </c>
      <c r="X11775">
        <f t="shared" si="1262"/>
      </c>
      <c r="Y11775">
        <f t="shared" si="1263"/>
      </c>
      <c r="Z11775">
        <f t="shared" si="1264"/>
      </c>
    </row>
    <row r="11776" spans="1:26" ht="15.75" thickBot="1">
      <c r="A11776" s="10"/>
      <c r="B11776" s="11" t="s">
        <v>20</v>
      </c>
      <c r="C11776" s="35"/>
      <c r="D11776" s="35"/>
      <c r="E11776" s="35"/>
      <c r="F11776" s="35"/>
      <c r="G11776" s="35"/>
      <c r="H11776" s="35"/>
      <c r="I11776" s="98"/>
      <c r="W11776">
        <f t="shared" si="1261"/>
      </c>
      <c r="X11776">
        <f t="shared" si="1262"/>
      </c>
      <c r="Y11776">
        <f t="shared" si="1263"/>
      </c>
      <c r="Z11776">
        <f t="shared" si="1264"/>
      </c>
    </row>
    <row r="11777" spans="1:26" ht="15.75" thickBot="1">
      <c r="A11777" s="99"/>
      <c r="B11777" s="38"/>
      <c r="C11777" s="39" t="s">
        <v>21</v>
      </c>
      <c r="D11777" s="40">
        <f>SUM(D11757:D11776)</f>
      </c>
      <c r="E11777" s="41" t="s">
        <v>360</v>
      </c>
      <c r="F11777" s="40">
        <f>SUM(F11757:F11776)</f>
      </c>
      <c r="G11777" s="40">
        <f>SUM(G11757:G11776)</f>
      </c>
      <c r="H11777" s="41">
        <f>+SUMPRODUCT(H11757:H11773,F11757:F11773)</f>
      </c>
      <c r="I11777" s="100">
        <f>+I11774-I11775</f>
      </c>
      <c r="W11777">
        <f t="shared" si="1261"/>
      </c>
      <c r="X11777">
        <f t="shared" si="1262"/>
      </c>
      <c r="Y11777">
        <f t="shared" si="1263"/>
      </c>
      <c r="Z11777">
        <f t="shared" si="1264"/>
      </c>
    </row>
    <row r="11778" spans="1:26">
      <c r="A11778" s="10"/>
      <c r="B11778" s="10"/>
      <c r="C11778" s="91"/>
      <c r="D11778" s="91"/>
      <c r="E11778" s="91"/>
      <c r="F11778" s="91"/>
      <c r="G11778" s="91"/>
      <c r="H11778" s="91"/>
      <c r="I11778" s="91"/>
      <c r="W11778">
        <f t="shared" si="1261"/>
      </c>
      <c r="X11778">
        <f t="shared" si="1262"/>
      </c>
      <c r="Y11778">
        <f t="shared" si="1263"/>
      </c>
      <c r="Z11778">
        <f t="shared" si="1264"/>
      </c>
    </row>
    <row r="11779" spans="1:26">
      <c r="W11779">
        <f t="shared" si="1261"/>
      </c>
      <c r="X11779">
        <f t="shared" si="1262"/>
      </c>
      <c r="Y11779">
        <f t="shared" si="1263"/>
      </c>
      <c r="Z11779">
        <f t="shared" si="1264"/>
      </c>
    </row>
    <row r="11780" spans="1:26">
      <c r="W11780">
        <f t="shared" ref="W11780:W11843" si="1265">IF(LEFT($H11780&amp;"",5)="2019-",$H11780,W11779)</f>
      </c>
      <c r="X11780">
        <f t="shared" ref="X11780:X11843" si="1266">IF($W11780="",0,IF(COUNTIF($AB$2:$AB$80,$W11780)&gt;0,1,0))</f>
      </c>
      <c r="Y11780">
        <f t="shared" ref="Y11780:Y11843" si="1267">IF($C11780="","",UPPER(TRIM(IFERROR(LEFT($C11780&amp;"",FIND("/",$C11780&amp;"")-1),$C11780&amp;""))))</f>
      </c>
      <c r="Z11780">
        <f t="shared" ref="Z11780:Z11843" si="1268">IFERROR(IF(ISNUMBER($G11780),$G11780,0),0)</f>
      </c>
    </row>
    <row r="11781" spans="1:26">
      <c r="W11781">
        <f t="shared" si="1265"/>
      </c>
      <c r="X11781">
        <f t="shared" si="1266"/>
      </c>
      <c r="Y11781">
        <f t="shared" si="1267"/>
      </c>
      <c r="Z11781">
        <f t="shared" si="1268"/>
      </c>
    </row>
    <row r="11782" spans="1:26">
      <c r="A11782" s="1562" t="s">
        <v>0</v>
      </c>
      <c r="B11782" s="1562"/>
      <c r="C11782" s="1562"/>
      <c r="D11782" s="1562"/>
      <c r="E11782" s="1562"/>
      <c r="F11782" s="1562"/>
      <c r="G11782" s="1562"/>
      <c r="H11782" s="1562"/>
      <c r="I11782" s="1562"/>
      <c r="W11782">
        <f t="shared" si="1265"/>
      </c>
      <c r="X11782">
        <f t="shared" si="1266"/>
      </c>
      <c r="Y11782">
        <f t="shared" si="1267"/>
      </c>
      <c r="Z11782">
        <f t="shared" si="1268"/>
      </c>
    </row>
    <row r="11783" spans="1:26">
      <c r="W11783">
        <f t="shared" si="1265"/>
      </c>
      <c r="X11783">
        <f t="shared" si="1266"/>
      </c>
      <c r="Y11783">
        <f t="shared" si="1267"/>
      </c>
      <c r="Z11783">
        <f t="shared" si="1268"/>
      </c>
    </row>
    <row r="11784" spans="1:26">
      <c r="B11784" s="124"/>
      <c r="C11784" s="124"/>
      <c r="D11784" s="124"/>
      <c r="E11784" s="124"/>
      <c r="F11784" s="124"/>
      <c r="G11784" s="124"/>
      <c r="H11784" s="124"/>
      <c r="I11784" s="124"/>
      <c r="W11784">
        <f t="shared" si="1265"/>
      </c>
      <c r="X11784">
        <f t="shared" si="1266"/>
      </c>
      <c r="Y11784">
        <f t="shared" si="1267"/>
      </c>
      <c r="Z11784">
        <f t="shared" si="1268"/>
      </c>
    </row>
    <row r="11785" spans="1:26">
      <c r="A11785" s="1" t="s">
        <v>1</v>
      </c>
      <c r="G11785" s="489" t="s">
        <v>2</v>
      </c>
      <c r="H11785" s="3" t="s">
        <v>2459</v>
      </c>
      <c r="W11785">
        <f t="shared" si="1265"/>
      </c>
      <c r="X11785">
        <f t="shared" si="1266"/>
      </c>
      <c r="Y11785">
        <f t="shared" si="1267"/>
      </c>
      <c r="Z11785">
        <f t="shared" si="1268"/>
      </c>
    </row>
    <row r="11786" spans="1:26">
      <c r="A11786" s="1" t="inlineStr">
        <is>
          <t>Dealer-139</t>
        </is>
      </c>
      <c r="F11786" s="4"/>
      <c r="G11786" s="488" t="s">
        <v>1440</v>
      </c>
      <c r="H11786" s="1" t="s">
        <v>2245</v>
      </c>
      <c r="W11786">
        <f t="shared" si="1265"/>
      </c>
      <c r="X11786">
        <f t="shared" si="1266"/>
      </c>
      <c r="Y11786">
        <f t="shared" si="1267"/>
      </c>
      <c r="Z11786">
        <f t="shared" si="1268"/>
      </c>
    </row>
    <row r="11787" spans="1:26">
      <c r="A11787" s="254" t="inlineStr">
        <is>
          <t>Dealer-260</t>
        </is>
      </c>
      <c r="B11787" s="1"/>
      <c r="H11787" s="49"/>
      <c r="W11787">
        <f t="shared" si="1265"/>
      </c>
      <c r="X11787">
        <f t="shared" si="1266"/>
      </c>
      <c r="Y11787">
        <f t="shared" si="1267"/>
      </c>
      <c r="Z11787">
        <f t="shared" si="1268"/>
      </c>
    </row>
    <row r="11788" spans="1:26">
      <c r="A11788" s="254" t="inlineStr">
        <is>
          <t>Address line (redacted)</t>
        </is>
      </c>
      <c r="B11788" s="1"/>
      <c r="W11788">
        <f t="shared" si="1265"/>
      </c>
      <c r="X11788">
        <f t="shared" si="1266"/>
      </c>
      <c r="Y11788">
        <f t="shared" si="1267"/>
      </c>
      <c r="Z11788">
        <f t="shared" si="1268"/>
      </c>
    </row>
    <row r="11789" spans="1:26">
      <c r="A11789" s="1"/>
      <c r="B11789" s="1"/>
      <c r="C11789" s="1"/>
      <c r="W11789">
        <f t="shared" si="1265"/>
      </c>
      <c r="X11789">
        <f t="shared" si="1266"/>
      </c>
      <c r="Y11789">
        <f t="shared" si="1267"/>
      </c>
      <c r="Z11789">
        <f t="shared" si="1268"/>
      </c>
    </row>
    <row r="11790" spans="1:26">
      <c r="A11790" s="12" t="s">
        <v>4</v>
      </c>
      <c r="B11790" s="86" t="inlineStr">
        <is>
          <t>GSTIN-MASKED</t>
        </is>
      </c>
      <c r="D11790" s="197"/>
      <c r="E11790" s="197"/>
      <c r="F11790" s="197"/>
      <c r="G11790" s="197"/>
      <c r="H11790" s="197"/>
      <c r="W11790">
        <f t="shared" si="1265"/>
      </c>
      <c r="X11790">
        <f t="shared" si="1266"/>
      </c>
      <c r="Y11790">
        <f t="shared" si="1267"/>
      </c>
      <c r="Z11790">
        <f t="shared" si="1268"/>
      </c>
    </row>
    <row r="11791" spans="1:26">
      <c r="B11791" s="1"/>
      <c r="D11791" s="197"/>
      <c r="E11791" s="197"/>
      <c r="F11791" s="197"/>
      <c r="G11791" s="197"/>
      <c r="H11791" s="197"/>
      <c r="W11791">
        <f t="shared" si="1265"/>
      </c>
      <c r="X11791">
        <f t="shared" si="1266"/>
      </c>
      <c r="Y11791">
        <f t="shared" si="1267"/>
      </c>
      <c r="Z11791">
        <f t="shared" si="1268"/>
      </c>
    </row>
    <row r="11792" spans="1:26">
      <c r="A11792" s="1" t="s">
        <v>5</v>
      </c>
      <c r="D11792" s="197"/>
      <c r="E11792" s="197"/>
      <c r="F11792" s="197"/>
      <c r="G11792" s="197"/>
      <c r="H11792" s="197"/>
      <c r="W11792">
        <f t="shared" si="1265"/>
      </c>
      <c r="X11792">
        <f t="shared" si="1266"/>
      </c>
      <c r="Y11792">
        <f t="shared" si="1267"/>
      </c>
      <c r="Z11792">
        <f t="shared" si="1268"/>
      </c>
    </row>
    <row r="11793" spans="1:26">
      <c r="A11793" s="1" t="s">
        <v>6</v>
      </c>
      <c r="D11793" s="197"/>
      <c r="E11793" s="197"/>
      <c r="F11793" s="197"/>
      <c r="G11793" s="197"/>
      <c r="H11793" s="197"/>
      <c r="W11793">
        <f t="shared" si="1265"/>
      </c>
      <c r="X11793">
        <f t="shared" si="1266"/>
      </c>
      <c r="Y11793">
        <f t="shared" si="1267"/>
      </c>
      <c r="Z11793">
        <f t="shared" si="1268"/>
      </c>
    </row>
    <row r="11794" spans="1:26" ht="15.75" thickBot="1">
      <c r="A11794" s="1" t="s">
        <v>7</v>
      </c>
      <c r="W11794">
        <f t="shared" si="1265"/>
      </c>
      <c r="X11794">
        <f t="shared" si="1266"/>
      </c>
      <c r="Y11794">
        <f t="shared" si="1267"/>
      </c>
      <c r="Z11794">
        <f t="shared" si="1268"/>
      </c>
    </row>
    <row r="11795" spans="1:26" ht="24">
      <c r="A11795" s="198" t="s">
        <v>8</v>
      </c>
      <c r="B11795" s="199" t="s">
        <v>9</v>
      </c>
      <c r="C11795" s="564" t="s">
        <v>10</v>
      </c>
      <c r="D11795" s="200" t="s">
        <v>11</v>
      </c>
      <c r="E11795" s="200" t="s">
        <v>12</v>
      </c>
      <c r="F11795" s="200" t="s">
        <v>13</v>
      </c>
      <c r="G11795" s="200" t="s">
        <v>14</v>
      </c>
      <c r="H11795" s="201" t="s">
        <v>15</v>
      </c>
      <c r="I11795" s="202" t="s">
        <v>16</v>
      </c>
      <c r="W11795">
        <f t="shared" si="1265"/>
      </c>
      <c r="X11795">
        <f t="shared" si="1266"/>
      </c>
      <c r="Y11795">
        <f t="shared" si="1267"/>
      </c>
      <c r="Z11795">
        <f t="shared" si="1268"/>
      </c>
    </row>
    <row r="11796" spans="1:26">
      <c r="A11796" s="147"/>
      <c r="B11796" s="1620" t="s">
        <v>17</v>
      </c>
      <c r="C11796" s="1620"/>
      <c r="D11796" s="5"/>
      <c r="E11796" s="19"/>
      <c r="F11796" s="5"/>
      <c r="G11796" s="6"/>
      <c r="H11796" s="19"/>
      <c r="I11796" s="58"/>
      <c r="W11796">
        <f t="shared" si="1265"/>
      </c>
      <c r="X11796">
        <f t="shared" si="1266"/>
      </c>
      <c r="Y11796">
        <f t="shared" si="1267"/>
      </c>
      <c r="Z11796">
        <f t="shared" si="1268"/>
      </c>
    </row>
    <row r="11797" spans="1:26">
      <c r="A11797" s="5"/>
      <c r="B11797" s="8"/>
      <c r="C11797" s="5"/>
      <c r="D11797" s="5"/>
      <c r="E11797" s="5"/>
      <c r="F11797" s="5"/>
      <c r="G11797" s="6"/>
      <c r="H11797" s="5"/>
      <c r="I11797" s="58"/>
      <c r="W11797">
        <f t="shared" si="1265"/>
      </c>
      <c r="X11797">
        <f t="shared" si="1266"/>
      </c>
      <c r="Y11797">
        <f t="shared" si="1267"/>
      </c>
      <c r="Z11797">
        <f t="shared" si="1268"/>
      </c>
    </row>
    <row r="11798" spans="1:26">
      <c r="A11798" s="147">
        <v>2</v>
      </c>
      <c r="B11798" s="8" t="s">
        <v>1188</v>
      </c>
      <c r="C11798" s="5" t="s">
        <v>1189</v>
      </c>
      <c r="D11798" s="5">
        <v>1</v>
      </c>
      <c r="E11798" s="5">
        <v>5</v>
      </c>
      <c r="F11798" s="5">
        <f>+E11798*D11798</f>
      </c>
      <c r="G11798" s="578">
        <f>+E11798*D11798</f>
      </c>
      <c r="H11798" s="5">
        <v>1</v>
      </c>
      <c r="I11798" s="58">
        <f>+H11798*G11798</f>
      </c>
      <c r="J11798">
        <v>112</v>
      </c>
      <c r="K11798">
        <f t="shared" ref="K11798:K11804" si="1269">+H11798-J11798</f>
      </c>
      <c r="L11798">
        <f t="shared" ref="L11798:L11804" si="1270">+K11798*G11798</f>
      </c>
      <c r="W11798">
        <f t="shared" si="1265"/>
      </c>
      <c r="X11798">
        <f t="shared" si="1266"/>
      </c>
      <c r="Y11798">
        <f t="shared" si="1267"/>
      </c>
      <c r="Z11798">
        <f t="shared" si="1268"/>
      </c>
    </row>
    <row r="11799" spans="1:26">
      <c r="A11799" s="5">
        <v>3</v>
      </c>
      <c r="B11799" s="8" t="s">
        <v>437</v>
      </c>
      <c r="C11799" s="5" t="s">
        <v>436</v>
      </c>
      <c r="D11799" s="5">
        <v>2</v>
      </c>
      <c r="E11799" s="5">
        <v>5</v>
      </c>
      <c r="F11799" s="5">
        <f>+E11799*D11799</f>
      </c>
      <c r="G11799" s="578">
        <f>+E11799*D11799</f>
      </c>
      <c r="H11799" s="5">
        <v>1</v>
      </c>
      <c r="I11799" s="58">
        <f>+H11799*G11799</f>
      </c>
      <c r="J11799">
        <v>112</v>
      </c>
      <c r="K11799">
        <f t="shared" si="1269"/>
      </c>
      <c r="L11799">
        <f t="shared" si="1270"/>
      </c>
      <c r="W11799">
        <f t="shared" si="1265"/>
      </c>
      <c r="X11799">
        <f t="shared" si="1266"/>
      </c>
      <c r="Y11799">
        <f t="shared" si="1267"/>
      </c>
      <c r="Z11799">
        <f t="shared" si="1268"/>
      </c>
    </row>
    <row r="11800" spans="1:26">
      <c r="A11800" s="147"/>
      <c r="B11800" s="1620" t="s">
        <v>18</v>
      </c>
      <c r="C11800" s="1620"/>
      <c r="D11800" s="5"/>
      <c r="E11800" s="19"/>
      <c r="F11800" s="5"/>
      <c r="G11800" s="6"/>
      <c r="H11800" s="19"/>
      <c r="I11800" s="58"/>
      <c r="J11800">
        <v>112</v>
      </c>
      <c r="K11800">
        <f t="shared" si="1269"/>
      </c>
      <c r="L11800">
        <f t="shared" si="1270"/>
      </c>
      <c r="W11800">
        <f t="shared" si="1265"/>
      </c>
      <c r="X11800">
        <f t="shared" si="1266"/>
      </c>
      <c r="Y11800">
        <f t="shared" si="1267"/>
      </c>
      <c r="Z11800">
        <f t="shared" si="1268"/>
      </c>
    </row>
    <row r="11801" spans="1:26">
      <c r="A11801" s="147">
        <v>4</v>
      </c>
      <c r="B11801" s="95" t="s">
        <v>391</v>
      </c>
      <c r="C11801" s="9" t="s">
        <v>392</v>
      </c>
      <c r="D11801" s="9">
        <v>1</v>
      </c>
      <c r="E11801" s="5">
        <v>4</v>
      </c>
      <c r="F11801" s="5">
        <f>+E11801*D11801</f>
      </c>
      <c r="G11801" s="578">
        <f>+E11801*D11801</f>
      </c>
      <c r="H11801" s="16">
        <v>1</v>
      </c>
      <c r="I11801" s="58">
        <f t="shared" ref="I11801:I11808" si="1271">+H11801*G11801</f>
      </c>
      <c r="J11801">
        <v>112</v>
      </c>
      <c r="K11801">
        <f t="shared" si="1269"/>
      </c>
      <c r="L11801">
        <f t="shared" si="1270"/>
      </c>
      <c r="W11801">
        <f t="shared" si="1265"/>
      </c>
      <c r="X11801">
        <f t="shared" si="1266"/>
      </c>
      <c r="Y11801">
        <f t="shared" si="1267"/>
      </c>
      <c r="Z11801">
        <f t="shared" si="1268"/>
      </c>
    </row>
    <row r="11802" spans="1:26" ht="24">
      <c r="A11802" s="147">
        <v>5</v>
      </c>
      <c r="B11802" s="95" t="s">
        <v>334</v>
      </c>
      <c r="C11802" s="5" t="s">
        <v>335</v>
      </c>
      <c r="D11802" s="9">
        <v>2</v>
      </c>
      <c r="E11802" s="5">
        <v>4</v>
      </c>
      <c r="F11802" s="5">
        <f>+E11802*D11802</f>
      </c>
      <c r="G11802" s="578">
        <f>+E11802*D11802</f>
      </c>
      <c r="H11802" s="5">
        <v>1</v>
      </c>
      <c r="I11802" s="58">
        <f t="shared" si="1271"/>
      </c>
      <c r="J11802">
        <v>112</v>
      </c>
      <c r="K11802">
        <f t="shared" si="1269"/>
      </c>
      <c r="L11802">
        <f t="shared" si="1270"/>
      </c>
      <c r="W11802">
        <f t="shared" si="1265"/>
      </c>
      <c r="X11802">
        <f t="shared" si="1266"/>
      </c>
      <c r="Y11802">
        <f t="shared" si="1267"/>
      </c>
      <c r="Z11802">
        <f t="shared" si="1268"/>
      </c>
    </row>
    <row r="11803" spans="1:26">
      <c r="A11803" s="147">
        <v>6</v>
      </c>
      <c r="B11803" s="8" t="s">
        <v>279</v>
      </c>
      <c r="C11803" s="5" t="s">
        <v>280</v>
      </c>
      <c r="D11803" s="9">
        <v>1</v>
      </c>
      <c r="E11803" s="16">
        <v>4</v>
      </c>
      <c r="F11803" s="5">
        <f>+E11803*D11803</f>
      </c>
      <c r="G11803" s="578">
        <f>+E11803*D11803</f>
      </c>
      <c r="H11803" s="16">
        <v>1</v>
      </c>
      <c r="I11803" s="58">
        <f t="shared" si="1271"/>
      </c>
      <c r="J11803">
        <v>112</v>
      </c>
      <c r="K11803">
        <f t="shared" si="1269"/>
      </c>
      <c r="L11803">
        <f t="shared" si="1270"/>
      </c>
      <c r="W11803">
        <f t="shared" si="1265"/>
      </c>
      <c r="X11803">
        <f t="shared" si="1266"/>
      </c>
      <c r="Y11803">
        <f t="shared" si="1267"/>
      </c>
      <c r="Z11803">
        <f t="shared" si="1268"/>
      </c>
    </row>
    <row r="11804" spans="1:26">
      <c r="A11804" s="147">
        <v>7</v>
      </c>
      <c r="B11804" s="95" t="s">
        <v>828</v>
      </c>
      <c r="C11804" s="101" t="s">
        <v>827</v>
      </c>
      <c r="D11804" s="9">
        <v>1</v>
      </c>
      <c r="E11804" s="5">
        <v>4</v>
      </c>
      <c r="F11804" s="5">
        <f>+E11804*D11804</f>
      </c>
      <c r="G11804" s="578">
        <f>+E11804*D11804</f>
      </c>
      <c r="H11804" s="16">
        <v>1</v>
      </c>
      <c r="I11804" s="58">
        <f t="shared" si="1271"/>
      </c>
      <c r="J11804">
        <v>112</v>
      </c>
      <c r="K11804">
        <f t="shared" si="1269"/>
      </c>
      <c r="L11804">
        <f t="shared" si="1270"/>
      </c>
      <c r="W11804">
        <f t="shared" si="1265"/>
      </c>
      <c r="X11804">
        <f t="shared" si="1266"/>
      </c>
      <c r="Y11804">
        <f t="shared" si="1267"/>
      </c>
      <c r="Z11804">
        <f t="shared" si="1268"/>
      </c>
    </row>
    <row r="11805" spans="1:26">
      <c r="A11805" s="67"/>
      <c r="B11805" s="1620" t="s">
        <v>565</v>
      </c>
      <c r="C11805" s="1620"/>
      <c r="D11805" s="5"/>
      <c r="E11805" s="5"/>
      <c r="F11805" s="5"/>
      <c r="G11805" s="6"/>
      <c r="H11805" s="9"/>
      <c r="I11805" s="58"/>
      <c r="W11805">
        <f t="shared" si="1265"/>
      </c>
      <c r="X11805">
        <f t="shared" si="1266"/>
      </c>
      <c r="Y11805">
        <f t="shared" si="1267"/>
      </c>
      <c r="Z11805">
        <f t="shared" si="1268"/>
      </c>
    </row>
    <row r="11806" spans="1:26" ht="24">
      <c r="A11806" s="67">
        <v>8</v>
      </c>
      <c r="B11806" s="224" t="s">
        <v>566</v>
      </c>
      <c r="C11806" s="15" t="s">
        <v>567</v>
      </c>
      <c r="D11806" s="9">
        <v>2</v>
      </c>
      <c r="E11806" s="19">
        <v>10</v>
      </c>
      <c r="F11806" s="5">
        <f>+E11806*D11806</f>
      </c>
      <c r="G11806" s="578">
        <f>+E11806*D11806</f>
      </c>
      <c r="H11806" s="19">
        <v>1</v>
      </c>
      <c r="I11806" s="58">
        <f t="shared" si="1271"/>
      </c>
      <c r="W11806">
        <f t="shared" si="1265"/>
      </c>
      <c r="X11806">
        <f t="shared" si="1266"/>
      </c>
      <c r="Y11806">
        <f t="shared" si="1267"/>
      </c>
      <c r="Z11806">
        <f t="shared" si="1268"/>
      </c>
    </row>
    <row r="11807" spans="1:26">
      <c r="A11807" s="67"/>
      <c r="B11807" s="1620" t="s">
        <v>644</v>
      </c>
      <c r="C11807" s="1620"/>
      <c r="D11807" s="5"/>
      <c r="E11807" s="184"/>
      <c r="F11807" s="184"/>
      <c r="G11807" s="186"/>
      <c r="H11807" s="185"/>
      <c r="I11807" s="388"/>
      <c r="W11807">
        <f t="shared" si="1265"/>
      </c>
      <c r="X11807">
        <f t="shared" si="1266"/>
      </c>
      <c r="Y11807">
        <f t="shared" si="1267"/>
      </c>
      <c r="Z11807">
        <f t="shared" si="1268"/>
      </c>
    </row>
    <row r="11808" spans="1:26">
      <c r="A11808" s="67">
        <v>9</v>
      </c>
      <c r="B11808" s="8" t="s">
        <v>649</v>
      </c>
      <c r="C11808" s="5" t="s">
        <v>650</v>
      </c>
      <c r="D11808" s="613">
        <v>3</v>
      </c>
      <c r="E11808" s="184">
        <v>1</v>
      </c>
      <c r="F11808" s="184">
        <v>3</v>
      </c>
      <c r="G11808" s="618">
        <f>+F11808</f>
      </c>
      <c r="H11808" s="5">
        <v>1</v>
      </c>
      <c r="I11808" s="58">
        <f t="shared" si="1271"/>
      </c>
      <c r="W11808">
        <f t="shared" si="1265"/>
      </c>
      <c r="X11808">
        <f t="shared" si="1266"/>
      </c>
      <c r="Y11808">
        <f t="shared" si="1267"/>
      </c>
      <c r="Z11808">
        <f t="shared" si="1268"/>
      </c>
    </row>
    <row r="11809" spans="1:26">
      <c r="A11809" s="67"/>
      <c r="B11809" s="106"/>
      <c r="C11809" s="15"/>
      <c r="D11809" s="184"/>
      <c r="E11809" s="184"/>
      <c r="F11809" s="184"/>
      <c r="G11809" s="186"/>
      <c r="H11809" s="185"/>
      <c r="I11809" s="388"/>
      <c r="W11809">
        <f t="shared" si="1265"/>
      </c>
      <c r="X11809">
        <f t="shared" si="1266"/>
      </c>
      <c r="Y11809">
        <f t="shared" si="1267"/>
      </c>
      <c r="Z11809">
        <f t="shared" si="1268"/>
      </c>
    </row>
    <row r="11810" spans="1:26" ht="15.75" thickBot="1">
      <c r="A11810" s="57"/>
      <c r="B11810" s="224"/>
      <c r="C11810" s="15"/>
      <c r="D11810" s="23"/>
      <c r="E11810" s="225"/>
      <c r="F11810" s="23"/>
      <c r="G11810" s="24"/>
      <c r="H11810" s="225"/>
      <c r="I11810" s="70"/>
      <c r="W11810">
        <f t="shared" si="1265"/>
      </c>
      <c r="X11810">
        <f t="shared" si="1266"/>
      </c>
      <c r="Y11810">
        <f t="shared" si="1267"/>
      </c>
      <c r="Z11810">
        <f t="shared" si="1268"/>
      </c>
    </row>
    <row r="11811" spans="1:26">
      <c r="A11811" s="67"/>
      <c r="B11811" s="17"/>
      <c r="C11811" s="5"/>
      <c r="D11811" s="59"/>
      <c r="E11811" s="59"/>
      <c r="F11811" s="53"/>
      <c r="G11811" s="78"/>
      <c r="H11811" s="68"/>
      <c r="I11811" s="71">
        <f>SUM(I11796:I11810)</f>
      </c>
      <c r="W11811">
        <f t="shared" si="1265"/>
      </c>
      <c r="X11811">
        <f t="shared" si="1266"/>
      </c>
      <c r="Y11811">
        <f t="shared" si="1267"/>
      </c>
      <c r="Z11811">
        <f t="shared" si="1268"/>
      </c>
    </row>
    <row r="11812" spans="1:26" ht="15.75" thickBot="1">
      <c r="A11812" s="221"/>
      <c r="B11812" s="222"/>
      <c r="C11812" s="69"/>
      <c r="D11812" s="177"/>
      <c r="E11812" s="177"/>
      <c r="F11812" s="177"/>
      <c r="G11812" s="177"/>
      <c r="H11812" s="177"/>
      <c r="I11812" s="256"/>
      <c r="W11812">
        <f t="shared" si="1265"/>
      </c>
      <c r="X11812">
        <f t="shared" si="1266"/>
      </c>
      <c r="Y11812">
        <f t="shared" si="1267"/>
      </c>
      <c r="Z11812">
        <f t="shared" si="1268"/>
      </c>
    </row>
    <row r="11813" spans="1:26" ht="21">
      <c r="A11813" s="33"/>
      <c r="B11813" s="212"/>
      <c r="C11813" s="212"/>
      <c r="D11813" s="91"/>
      <c r="E11813" s="91"/>
      <c r="F11813" s="91"/>
      <c r="G11813" s="92" t="s">
        <v>19</v>
      </c>
      <c r="H11813" s="91"/>
      <c r="I11813" s="111">
        <f>+I11811-I11812</f>
      </c>
      <c r="L11813">
        <f>SUM(L11796:L11812)</f>
      </c>
      <c r="W11813">
        <f t="shared" si="1265"/>
      </c>
      <c r="X11813">
        <f t="shared" si="1266"/>
      </c>
      <c r="Y11813">
        <f t="shared" si="1267"/>
      </c>
      <c r="Z11813">
        <f t="shared" si="1268"/>
      </c>
    </row>
    <row r="11814" spans="1:26">
      <c r="A11814" s="221"/>
      <c r="B11814" s="222"/>
      <c r="C11814" s="222"/>
      <c r="D11814" s="69" t="s">
        <v>520</v>
      </c>
      <c r="E11814" s="69"/>
      <c r="F11814" s="69"/>
      <c r="G11814" s="69"/>
      <c r="H11814" s="112">
        <v>1</v>
      </c>
      <c r="I11814" s="61">
        <f>+L11813*H11814</f>
      </c>
      <c r="W11814">
        <f t="shared" si="1265"/>
      </c>
      <c r="X11814">
        <f t="shared" si="1266"/>
      </c>
      <c r="Y11814">
        <f t="shared" si="1267"/>
      </c>
      <c r="Z11814">
        <f t="shared" si="1268"/>
      </c>
    </row>
    <row r="11815" spans="1:26">
      <c r="A11815" s="33"/>
      <c r="B11815" s="10"/>
      <c r="C11815" s="10"/>
      <c r="D11815" s="69"/>
      <c r="E11815" s="69"/>
      <c r="F11815" s="69"/>
      <c r="G11815" s="69"/>
      <c r="H11815" s="69"/>
      <c r="I11815" s="61"/>
      <c r="W11815">
        <f t="shared" si="1265"/>
      </c>
      <c r="X11815">
        <f t="shared" si="1266"/>
      </c>
      <c r="Y11815">
        <f t="shared" si="1267"/>
      </c>
      <c r="Z11815">
        <f t="shared" si="1268"/>
      </c>
    </row>
    <row r="11816" spans="1:26" ht="15.75" thickBot="1">
      <c r="A11816" s="33"/>
      <c r="B11816" s="11" t="s">
        <v>20</v>
      </c>
      <c r="C11816" s="35"/>
      <c r="D11816" s="35"/>
      <c r="E11816" s="35"/>
      <c r="F11816" s="35"/>
      <c r="G11816" s="35"/>
      <c r="H11816" s="35"/>
      <c r="I11816" s="36"/>
      <c r="W11816">
        <f t="shared" si="1265"/>
      </c>
      <c r="X11816">
        <f t="shared" si="1266"/>
      </c>
      <c r="Y11816">
        <f t="shared" si="1267"/>
      </c>
      <c r="Z11816">
        <f t="shared" si="1268"/>
      </c>
    </row>
    <row r="11817" spans="1:26" ht="15.75" thickBot="1">
      <c r="A11817" s="37"/>
      <c r="B11817" s="38"/>
      <c r="C11817" s="39" t="s">
        <v>21</v>
      </c>
      <c r="D11817" s="40">
        <f>SUM(D11796:D11816)</f>
      </c>
      <c r="E11817" s="41">
        <f>IF(H11817=I11817,"OK","NO")</f>
      </c>
      <c r="F11817" s="40">
        <f>SUM(F11796:F11816)</f>
      </c>
      <c r="G11817" s="40">
        <f>SUM(G11796:G11816)</f>
      </c>
      <c r="H11817" s="41">
        <f>SUMPRODUCT(F11796:F11812,H11796:H11812)</f>
      </c>
      <c r="I11817" s="43">
        <f>+I11813-I11814</f>
      </c>
      <c r="W11817">
        <f t="shared" si="1265"/>
      </c>
      <c r="X11817">
        <f t="shared" si="1266"/>
      </c>
      <c r="Y11817">
        <f t="shared" si="1267"/>
      </c>
      <c r="Z11817">
        <f t="shared" si="1268"/>
      </c>
    </row>
    <row r="11818" spans="1:26" ht="15.75" thickBot="1">
      <c r="A11818" s="44"/>
      <c r="B11818" s="116"/>
      <c r="C11818" s="45"/>
      <c r="D11818" s="45"/>
      <c r="E11818" s="45"/>
      <c r="F11818" s="45"/>
      <c r="G11818" s="45"/>
      <c r="H11818" s="46"/>
      <c r="I11818" s="47"/>
      <c r="W11818">
        <f t="shared" si="1265"/>
      </c>
      <c r="X11818">
        <f t="shared" si="1266"/>
      </c>
      <c r="Y11818">
        <f t="shared" si="1267"/>
      </c>
      <c r="Z11818">
        <f t="shared" si="1268"/>
      </c>
    </row>
    <row r="11819" spans="1:26">
      <c r="A11819" s="12" t="s">
        <v>315</v>
      </c>
      <c r="B11819" s="12"/>
      <c r="C11819" s="12"/>
      <c r="D11819" s="13"/>
      <c r="E11819" s="14"/>
      <c r="F11819" s="14"/>
      <c r="G11819" s="14"/>
      <c r="H11819" s="2"/>
      <c r="I11819" s="12"/>
      <c r="W11819">
        <f t="shared" si="1265"/>
      </c>
      <c r="X11819">
        <f t="shared" si="1266"/>
      </c>
      <c r="Y11819">
        <f t="shared" si="1267"/>
      </c>
      <c r="Z11819">
        <f t="shared" si="1268"/>
      </c>
    </row>
    <row r="11820" spans="1:26">
      <c r="W11820">
        <f t="shared" si="1265"/>
      </c>
      <c r="X11820">
        <f t="shared" si="1266"/>
      </c>
      <c r="Y11820">
        <f t="shared" si="1267"/>
      </c>
      <c r="Z11820">
        <f t="shared" si="1268"/>
      </c>
    </row>
    <row r="11821" spans="1:26">
      <c r="W11821">
        <f t="shared" si="1265"/>
      </c>
      <c r="X11821">
        <f t="shared" si="1266"/>
      </c>
      <c r="Y11821">
        <f t="shared" si="1267"/>
      </c>
      <c r="Z11821">
        <f t="shared" si="1268"/>
      </c>
    </row>
    <row r="11822" spans="1:26">
      <c r="A11822" s="1562" t="s">
        <v>0</v>
      </c>
      <c r="B11822" s="1562"/>
      <c r="C11822" s="1562"/>
      <c r="D11822" s="1562"/>
      <c r="E11822" s="1562"/>
      <c r="F11822" s="1562"/>
      <c r="G11822" s="1562"/>
      <c r="H11822" s="1562"/>
      <c r="I11822" s="1562"/>
      <c r="W11822">
        <f t="shared" si="1265"/>
      </c>
      <c r="X11822">
        <f t="shared" si="1266"/>
      </c>
      <c r="Y11822">
        <f t="shared" si="1267"/>
      </c>
      <c r="Z11822">
        <f t="shared" si="1268"/>
      </c>
    </row>
    <row r="11823" spans="1:26">
      <c r="W11823">
        <f t="shared" si="1265"/>
      </c>
      <c r="X11823">
        <f t="shared" si="1266"/>
      </c>
      <c r="Y11823">
        <f t="shared" si="1267"/>
      </c>
      <c r="Z11823">
        <f t="shared" si="1268"/>
      </c>
    </row>
    <row r="11824" spans="1:26">
      <c r="A11824" s="1" t="s">
        <v>1</v>
      </c>
      <c r="B11824" s="1"/>
      <c r="G11824" s="489" t="s">
        <v>2</v>
      </c>
      <c r="H11824" s="3" t="s">
        <v>2459</v>
      </c>
      <c r="W11824">
        <f t="shared" si="1265"/>
      </c>
      <c r="X11824">
        <f t="shared" si="1266"/>
      </c>
      <c r="Y11824">
        <f t="shared" si="1267"/>
      </c>
      <c r="Z11824">
        <f t="shared" si="1268"/>
      </c>
    </row>
    <row r="11825" spans="1:26">
      <c r="A11825" s="1" t="inlineStr">
        <is>
          <t>Dealer-049</t>
        </is>
      </c>
      <c r="B11825" s="1"/>
      <c r="F11825" s="4"/>
      <c r="G11825" s="488" t="s">
        <v>1440</v>
      </c>
      <c r="H11825" s="1" t="s">
        <v>2246</v>
      </c>
      <c r="W11825">
        <f t="shared" si="1265"/>
      </c>
      <c r="X11825">
        <f t="shared" si="1266"/>
      </c>
      <c r="Y11825">
        <f t="shared" si="1267"/>
      </c>
      <c r="Z11825">
        <f t="shared" si="1268"/>
      </c>
    </row>
    <row r="11826" spans="1:26">
      <c r="A11826" s="1" t="inlineStr">
        <is>
          <t>Address line (redacted)</t>
        </is>
      </c>
      <c r="B11826" s="1"/>
      <c r="H11826" s="22"/>
      <c r="W11826">
        <f t="shared" si="1265"/>
      </c>
      <c r="X11826">
        <f t="shared" si="1266"/>
      </c>
      <c r="Y11826">
        <f t="shared" si="1267"/>
      </c>
      <c r="Z11826">
        <f t="shared" si="1268"/>
      </c>
    </row>
    <row r="11827" spans="1:26">
      <c r="A11827" s="1" t="inlineStr">
        <is>
          <t>Address line (redacted)</t>
        </is>
      </c>
      <c r="B11827" s="1"/>
      <c r="D11827" s="85"/>
      <c r="E11827" s="85"/>
      <c r="F11827" s="85"/>
      <c r="G11827" s="85"/>
      <c r="H11827" s="85"/>
      <c r="W11827">
        <f t="shared" si="1265"/>
      </c>
      <c r="X11827">
        <f t="shared" si="1266"/>
      </c>
      <c r="Y11827">
        <f t="shared" si="1267"/>
      </c>
      <c r="Z11827">
        <f t="shared" si="1268"/>
      </c>
    </row>
    <row r="11828" spans="1:26">
      <c r="A11828" s="268" t="s">
        <v>598</v>
      </c>
      <c r="B11828" s="243" t="inlineStr">
        <is>
          <t>GSTIN-MASKED</t>
        </is>
      </c>
      <c r="D11828" s="85"/>
      <c r="E11828" s="85"/>
      <c r="F11828" s="85"/>
      <c r="G11828" s="85"/>
      <c r="H11828" s="85"/>
      <c r="W11828">
        <f t="shared" si="1265"/>
      </c>
      <c r="X11828">
        <f t="shared" si="1266"/>
      </c>
      <c r="Y11828">
        <f t="shared" si="1267"/>
      </c>
      <c r="Z11828">
        <f t="shared" si="1268"/>
      </c>
    </row>
    <row r="11829" spans="1:26">
      <c r="A11829" s="49"/>
      <c r="B11829" s="87"/>
      <c r="W11829">
        <f t="shared" si="1265"/>
      </c>
      <c r="X11829">
        <f t="shared" si="1266"/>
      </c>
      <c r="Y11829">
        <f t="shared" si="1267"/>
      </c>
      <c r="Z11829">
        <f t="shared" si="1268"/>
      </c>
    </row>
    <row r="11830" spans="1:26">
      <c r="A11830" s="1" t="s">
        <v>5</v>
      </c>
      <c r="W11830">
        <f t="shared" si="1265"/>
      </c>
      <c r="X11830">
        <f t="shared" si="1266"/>
      </c>
      <c r="Y11830">
        <f t="shared" si="1267"/>
      </c>
      <c r="Z11830">
        <f t="shared" si="1268"/>
      </c>
    </row>
    <row r="11831" spans="1:26">
      <c r="A11831" s="1" t="s">
        <v>6</v>
      </c>
      <c r="W11831">
        <f t="shared" si="1265"/>
      </c>
      <c r="X11831">
        <f t="shared" si="1266"/>
      </c>
      <c r="Y11831">
        <f t="shared" si="1267"/>
      </c>
      <c r="Z11831">
        <f t="shared" si="1268"/>
      </c>
    </row>
    <row r="11832" spans="1:26">
      <c r="A11832" s="1" t="s">
        <v>7</v>
      </c>
      <c r="W11832">
        <f t="shared" si="1265"/>
      </c>
      <c r="X11832">
        <f t="shared" si="1266"/>
      </c>
      <c r="Y11832">
        <f t="shared" si="1267"/>
      </c>
      <c r="Z11832">
        <f t="shared" si="1268"/>
      </c>
    </row>
    <row r="11833" spans="1:26" ht="24">
      <c r="A11833" s="88" t="s">
        <v>8</v>
      </c>
      <c r="B11833" s="89" t="s">
        <v>9</v>
      </c>
      <c r="C11833" s="89" t="s">
        <v>10</v>
      </c>
      <c r="D11833" s="34" t="s">
        <v>11</v>
      </c>
      <c r="E11833" s="34" t="s">
        <v>12</v>
      </c>
      <c r="F11833" s="34" t="s">
        <v>13</v>
      </c>
      <c r="G11833" s="34" t="s">
        <v>14</v>
      </c>
      <c r="H11833" s="88" t="s">
        <v>15</v>
      </c>
      <c r="I11833" s="90" t="s">
        <v>16</v>
      </c>
      <c r="W11833">
        <f t="shared" si="1265"/>
      </c>
      <c r="X11833">
        <f t="shared" si="1266"/>
      </c>
      <c r="Y11833">
        <f t="shared" si="1267"/>
      </c>
      <c r="Z11833">
        <f t="shared" si="1268"/>
      </c>
    </row>
    <row r="11834" spans="1:26">
      <c r="A11834" s="5"/>
      <c r="B11834" s="1564" t="s">
        <v>604</v>
      </c>
      <c r="C11834" s="1565"/>
      <c r="D11834" s="50"/>
      <c r="E11834" s="50"/>
      <c r="F11834" s="21"/>
      <c r="G11834" s="6"/>
      <c r="H11834" s="5"/>
      <c r="I11834" s="183"/>
      <c r="W11834">
        <f t="shared" si="1265"/>
      </c>
      <c r="X11834">
        <f t="shared" si="1266"/>
      </c>
      <c r="Y11834">
        <f t="shared" si="1267"/>
      </c>
      <c r="Z11834">
        <f t="shared" si="1268"/>
      </c>
    </row>
    <row r="11835" spans="1:26">
      <c r="A11835" s="5">
        <v>1</v>
      </c>
      <c r="B11835" s="106" t="s">
        <v>605</v>
      </c>
      <c r="C11835" s="269" t="s">
        <v>606</v>
      </c>
      <c r="D11835" s="21">
        <v>4</v>
      </c>
      <c r="E11835" s="5">
        <v>10</v>
      </c>
      <c r="F11835" s="5">
        <f>+E11835*D11835</f>
      </c>
      <c r="G11835" s="6">
        <f>+E11835*D11835</f>
      </c>
      <c r="H11835" s="9">
        <v>1</v>
      </c>
      <c r="I11835" s="183">
        <f>+H11835*G11835</f>
      </c>
      <c r="W11835">
        <f t="shared" si="1265"/>
      </c>
      <c r="X11835">
        <f t="shared" si="1266"/>
      </c>
      <c r="Y11835">
        <f t="shared" si="1267"/>
      </c>
      <c r="Z11835">
        <f t="shared" si="1268"/>
      </c>
    </row>
    <row r="11836" spans="1:26" ht="24">
      <c r="A11836" s="5">
        <v>2</v>
      </c>
      <c r="B11836" s="106" t="s">
        <v>869</v>
      </c>
      <c r="C11836" s="269" t="s">
        <v>868</v>
      </c>
      <c r="D11836" s="21">
        <v>2</v>
      </c>
      <c r="E11836" s="5">
        <v>10</v>
      </c>
      <c r="F11836" s="5">
        <f>+E11836*D11836</f>
      </c>
      <c r="G11836" s="6">
        <f>+E11836*D11836</f>
      </c>
      <c r="H11836" s="9">
        <v>1</v>
      </c>
      <c r="I11836" s="183">
        <f>+H11836*G11836</f>
      </c>
      <c r="W11836">
        <f t="shared" si="1265"/>
      </c>
      <c r="X11836">
        <f t="shared" si="1266"/>
      </c>
      <c r="Y11836">
        <f t="shared" si="1267"/>
      </c>
      <c r="Z11836">
        <f t="shared" si="1268"/>
      </c>
    </row>
    <row r="11837" spans="1:26" ht="24">
      <c r="A11837" s="5">
        <v>3</v>
      </c>
      <c r="B11837" s="106" t="s">
        <v>970</v>
      </c>
      <c r="C11837" s="269" t="s">
        <v>979</v>
      </c>
      <c r="D11837" s="21">
        <v>2</v>
      </c>
      <c r="E11837" s="5">
        <v>10</v>
      </c>
      <c r="F11837" s="5">
        <f>+E11837*D11837</f>
      </c>
      <c r="G11837" s="6">
        <f>+E11837*D11837</f>
      </c>
      <c r="H11837" s="9">
        <v>1</v>
      </c>
      <c r="I11837" s="183">
        <f>+H11837*G11837</f>
      </c>
      <c r="W11837">
        <f t="shared" si="1265"/>
      </c>
      <c r="X11837">
        <f t="shared" si="1266"/>
      </c>
      <c r="Y11837">
        <f t="shared" si="1267"/>
      </c>
      <c r="Z11837">
        <f t="shared" si="1268"/>
      </c>
    </row>
    <row r="11838" spans="1:26" ht="24">
      <c r="A11838" s="5">
        <v>4</v>
      </c>
      <c r="B11838" s="106" t="s">
        <v>1267</v>
      </c>
      <c r="C11838" s="15" t="s">
        <v>1268</v>
      </c>
      <c r="D11838" s="21">
        <v>1</v>
      </c>
      <c r="E11838" s="5">
        <v>10</v>
      </c>
      <c r="F11838" s="5">
        <f>+E11838*D11838</f>
      </c>
      <c r="G11838" s="6">
        <f>+E11838*D11838</f>
      </c>
      <c r="H11838" s="9">
        <v>1</v>
      </c>
      <c r="I11838" s="183">
        <f>+H11838*G11838</f>
      </c>
      <c r="W11838">
        <f t="shared" si="1265"/>
      </c>
      <c r="X11838">
        <f t="shared" si="1266"/>
      </c>
      <c r="Y11838">
        <f t="shared" si="1267"/>
      </c>
      <c r="Z11838">
        <f t="shared" si="1268"/>
      </c>
    </row>
    <row r="11839" spans="1:26">
      <c r="A11839" s="5">
        <v>5</v>
      </c>
      <c r="B11839" s="8" t="s">
        <v>2465</v>
      </c>
      <c r="C11839" s="5"/>
      <c r="D11839" s="5"/>
      <c r="E11839" s="5"/>
      <c r="F11839" s="16"/>
      <c r="G11839" s="6"/>
      <c r="H11839" s="5"/>
      <c r="I11839" s="183"/>
      <c r="W11839">
        <f t="shared" si="1265"/>
      </c>
      <c r="X11839">
        <f t="shared" si="1266"/>
      </c>
      <c r="Y11839">
        <f t="shared" si="1267"/>
      </c>
      <c r="Z11839">
        <f t="shared" si="1268"/>
      </c>
    </row>
    <row r="11840" spans="1:26">
      <c r="A11840" s="5"/>
      <c r="B11840" s="1564" t="s">
        <v>17</v>
      </c>
      <c r="C11840" s="1565"/>
      <c r="D11840" s="5"/>
      <c r="E11840" s="5"/>
      <c r="F11840" s="16"/>
      <c r="G11840" s="6"/>
      <c r="H11840" s="19"/>
      <c r="I11840" s="183"/>
      <c r="W11840">
        <f t="shared" si="1265"/>
      </c>
      <c r="X11840">
        <f t="shared" si="1266"/>
      </c>
      <c r="Y11840">
        <f t="shared" si="1267"/>
      </c>
      <c r="Z11840">
        <f t="shared" si="1268"/>
      </c>
    </row>
    <row r="11841" spans="1:26">
      <c r="A11841" s="5">
        <v>6</v>
      </c>
      <c r="B11841" s="8" t="s">
        <v>439</v>
      </c>
      <c r="C11841" s="5" t="s">
        <v>438</v>
      </c>
      <c r="D11841" s="21">
        <v>2</v>
      </c>
      <c r="E11841" s="5">
        <v>5</v>
      </c>
      <c r="F11841" s="5">
        <f>+E11841*D11841</f>
      </c>
      <c r="G11841" s="6">
        <f>+E11841*D11841</f>
      </c>
      <c r="H11841" s="5">
        <v>1</v>
      </c>
      <c r="I11841" s="183">
        <f>+H11841*G11841</f>
      </c>
      <c r="W11841">
        <f t="shared" si="1265"/>
      </c>
      <c r="X11841">
        <f t="shared" si="1266"/>
      </c>
      <c r="Y11841">
        <f t="shared" si="1267"/>
      </c>
      <c r="Z11841">
        <f t="shared" si="1268"/>
      </c>
    </row>
    <row r="11842" spans="1:26">
      <c r="A11842" s="5"/>
      <c r="B11842" s="106"/>
      <c r="C11842" s="5"/>
      <c r="D11842" s="21"/>
      <c r="E11842" s="5"/>
      <c r="F11842" s="5"/>
      <c r="G11842" s="6"/>
      <c r="H11842" s="5"/>
      <c r="I11842" s="183"/>
      <c r="W11842">
        <f t="shared" si="1265"/>
      </c>
      <c r="X11842">
        <f t="shared" si="1266"/>
      </c>
      <c r="Y11842">
        <f t="shared" si="1267"/>
      </c>
      <c r="Z11842">
        <f t="shared" si="1268"/>
      </c>
    </row>
    <row r="11843" spans="1:26">
      <c r="A11843" s="5"/>
      <c r="B11843" s="1564" t="s">
        <v>18</v>
      </c>
      <c r="C11843" s="1565"/>
      <c r="D11843" s="5"/>
      <c r="E11843" s="5"/>
      <c r="F11843" s="16"/>
      <c r="G11843" s="6"/>
      <c r="H11843" s="9"/>
      <c r="I11843" s="183"/>
      <c r="W11843">
        <f t="shared" si="1265"/>
      </c>
      <c r="X11843">
        <f t="shared" si="1266"/>
      </c>
      <c r="Y11843">
        <f t="shared" si="1267"/>
      </c>
      <c r="Z11843">
        <f t="shared" si="1268"/>
      </c>
    </row>
    <row r="11844" spans="1:26">
      <c r="A11844" s="5">
        <v>8</v>
      </c>
      <c r="B11844" s="8" t="s">
        <v>1912</v>
      </c>
      <c r="C11844" s="5" t="s">
        <v>1913</v>
      </c>
      <c r="D11844" s="21">
        <v>1</v>
      </c>
      <c r="E11844" s="16">
        <v>6</v>
      </c>
      <c r="F11844" s="5">
        <f>+E11844*D11844</f>
      </c>
      <c r="G11844" s="6">
        <f>+E11844*D11844</f>
      </c>
      <c r="H11844" s="5">
        <v>1</v>
      </c>
      <c r="I11844" s="183">
        <f>+H11844*G11844</f>
      </c>
      <c r="W11844">
        <f t="shared" ref="W11844:W11907" si="1272">IF(LEFT($H11844&amp;"",5)="2019-",$H11844,W11843)</f>
      </c>
      <c r="X11844">
        <f t="shared" ref="X11844:X11907" si="1273">IF($W11844="",0,IF(COUNTIF($AB$2:$AB$80,$W11844)&gt;0,1,0))</f>
      </c>
      <c r="Y11844">
        <f t="shared" ref="Y11844:Y11907" si="1274">IF($C11844="","",UPPER(TRIM(IFERROR(LEFT($C11844&amp;"",FIND("/",$C11844&amp;"")-1),$C11844&amp;""))))</f>
      </c>
      <c r="Z11844">
        <f t="shared" ref="Z11844:Z11907" si="1275">IFERROR(IF(ISNUMBER($G11844),$G11844,0),0)</f>
      </c>
    </row>
    <row r="11845" spans="1:26">
      <c r="A11845" s="5"/>
      <c r="B11845" s="15"/>
      <c r="C11845" s="5"/>
      <c r="D11845" s="5"/>
      <c r="E11845" s="16"/>
      <c r="F11845" s="16"/>
      <c r="G11845" s="6"/>
      <c r="H11845" s="5"/>
      <c r="I11845" s="183"/>
      <c r="W11845">
        <f t="shared" si="1272"/>
      </c>
      <c r="X11845">
        <f t="shared" si="1273"/>
      </c>
      <c r="Y11845">
        <f t="shared" si="1274"/>
      </c>
      <c r="Z11845">
        <f t="shared" si="1275"/>
      </c>
    </row>
    <row r="11846" spans="1:26">
      <c r="A11846" s="5"/>
      <c r="B11846" s="8"/>
      <c r="C11846" s="9"/>
      <c r="D11846" s="5"/>
      <c r="E11846" s="5"/>
      <c r="F11846" s="16"/>
      <c r="G11846" s="6"/>
      <c r="H11846" s="5"/>
      <c r="I11846" s="183"/>
      <c r="W11846">
        <f t="shared" si="1272"/>
      </c>
      <c r="X11846">
        <f t="shared" si="1273"/>
      </c>
      <c r="Y11846">
        <f t="shared" si="1274"/>
      </c>
      <c r="Z11846">
        <f t="shared" si="1275"/>
      </c>
    </row>
    <row r="11847" spans="1:26">
      <c r="A11847" s="5"/>
      <c r="B11847" s="8"/>
      <c r="C11847" s="5"/>
      <c r="D11847" s="5"/>
      <c r="E11847" s="5"/>
      <c r="F11847" s="16"/>
      <c r="G11847" s="6"/>
      <c r="H11847" s="16"/>
      <c r="I11847" s="183"/>
      <c r="W11847">
        <f t="shared" si="1272"/>
      </c>
      <c r="X11847">
        <f t="shared" si="1273"/>
      </c>
      <c r="Y11847">
        <f t="shared" si="1274"/>
      </c>
      <c r="Z11847">
        <f t="shared" si="1275"/>
      </c>
    </row>
    <row r="11848" spans="1:26">
      <c r="A11848" s="5"/>
      <c r="B11848" s="95"/>
      <c r="C11848" s="101"/>
      <c r="D11848" s="19"/>
      <c r="E11848" s="5"/>
      <c r="F11848" s="5"/>
      <c r="G11848" s="6"/>
      <c r="H11848" s="16"/>
      <c r="I11848" s="183"/>
      <c r="W11848">
        <f t="shared" si="1272"/>
      </c>
      <c r="X11848">
        <f t="shared" si="1273"/>
      </c>
      <c r="Y11848">
        <f t="shared" si="1274"/>
      </c>
      <c r="Z11848">
        <f t="shared" si="1275"/>
      </c>
    </row>
    <row r="11849" spans="1:26">
      <c r="A11849" s="5"/>
      <c r="B11849" s="95"/>
      <c r="C11849" s="101"/>
      <c r="D11849" s="19"/>
      <c r="E11849" s="5"/>
      <c r="F11849" s="5"/>
      <c r="G11849" s="6"/>
      <c r="H11849" s="16"/>
      <c r="I11849" s="183"/>
      <c r="W11849">
        <f t="shared" si="1272"/>
      </c>
      <c r="X11849">
        <f t="shared" si="1273"/>
      </c>
      <c r="Y11849">
        <f t="shared" si="1274"/>
      </c>
      <c r="Z11849">
        <f t="shared" si="1275"/>
      </c>
    </row>
    <row r="11850" spans="1:26">
      <c r="A11850" s="5"/>
      <c r="B11850" s="95"/>
      <c r="C11850" s="101"/>
      <c r="D11850" s="5"/>
      <c r="E11850" s="5"/>
      <c r="F11850" s="5"/>
      <c r="G11850" s="6"/>
      <c r="H11850" s="16"/>
      <c r="I11850" s="183"/>
      <c r="W11850">
        <f t="shared" si="1272"/>
      </c>
      <c r="X11850">
        <f t="shared" si="1273"/>
      </c>
      <c r="Y11850">
        <f t="shared" si="1274"/>
      </c>
      <c r="Z11850">
        <f t="shared" si="1275"/>
      </c>
    </row>
    <row r="11851" spans="1:26">
      <c r="A11851" s="5"/>
      <c r="B11851" s="95"/>
      <c r="C11851" s="101"/>
      <c r="D11851" s="5"/>
      <c r="E11851" s="5"/>
      <c r="F11851" s="5"/>
      <c r="G11851" s="6"/>
      <c r="H11851" s="16"/>
      <c r="I11851" s="183"/>
      <c r="W11851">
        <f t="shared" si="1272"/>
      </c>
      <c r="X11851">
        <f t="shared" si="1273"/>
      </c>
      <c r="Y11851">
        <f t="shared" si="1274"/>
      </c>
      <c r="Z11851">
        <f t="shared" si="1275"/>
      </c>
    </row>
    <row r="11852" spans="1:26">
      <c r="A11852" s="10"/>
      <c r="B11852" s="10"/>
      <c r="C11852" s="10"/>
      <c r="D11852" s="10"/>
      <c r="E11852" s="10"/>
      <c r="F11852" s="10"/>
      <c r="G11852" s="10"/>
      <c r="H11852" s="10"/>
      <c r="I11852" s="97"/>
      <c r="W11852">
        <f t="shared" si="1272"/>
      </c>
      <c r="X11852">
        <f t="shared" si="1273"/>
      </c>
      <c r="Y11852">
        <f t="shared" si="1274"/>
      </c>
      <c r="Z11852">
        <f t="shared" si="1275"/>
      </c>
    </row>
    <row r="11853" spans="1:26" ht="15.75" thickBot="1">
      <c r="A11853" s="10"/>
      <c r="B11853" s="80" t="s">
        <v>20</v>
      </c>
      <c r="C11853" s="35"/>
      <c r="D11853" s="35"/>
      <c r="E11853" s="35"/>
      <c r="F11853" s="35"/>
      <c r="G11853" s="35"/>
      <c r="H11853" s="35"/>
      <c r="I11853" s="98"/>
      <c r="W11853">
        <f t="shared" si="1272"/>
      </c>
      <c r="X11853">
        <f t="shared" si="1273"/>
      </c>
      <c r="Y11853">
        <f t="shared" si="1274"/>
      </c>
      <c r="Z11853">
        <f t="shared" si="1275"/>
      </c>
    </row>
    <row r="11854" spans="1:26" ht="15.75" thickBot="1">
      <c r="A11854" s="99"/>
      <c r="B11854" s="81"/>
      <c r="C11854" s="39" t="s">
        <v>21</v>
      </c>
      <c r="D11854" s="40">
        <f>SUM(D11834:D11853)</f>
      </c>
      <c r="E11854" s="41">
        <f>IF(H11854=I11854,"OK","NO")</f>
      </c>
      <c r="F11854" s="40">
        <f>SUM(F11834:F11853)</f>
      </c>
      <c r="G11854" s="40">
        <f>SUM(G11834:G11853)</f>
      </c>
      <c r="H11854" s="42">
        <f>SUMPRODUCT(H11834:H11853,G11834:G11853)</f>
      </c>
      <c r="I11854" s="100">
        <f>SUM(I11831:I11853)</f>
      </c>
      <c r="W11854">
        <f t="shared" si="1272"/>
      </c>
      <c r="X11854">
        <f t="shared" si="1273"/>
      </c>
      <c r="Y11854">
        <f t="shared" si="1274"/>
      </c>
      <c r="Z11854">
        <f t="shared" si="1275"/>
      </c>
    </row>
    <row r="11855" spans="1:26">
      <c r="A11855" s="10"/>
      <c r="B11855" s="10"/>
      <c r="C11855" s="91"/>
      <c r="D11855" s="91"/>
      <c r="E11855" s="91"/>
      <c r="F11855" s="91"/>
      <c r="G11855" s="91"/>
      <c r="H11855" s="91"/>
      <c r="I11855" s="91"/>
      <c r="W11855">
        <f t="shared" si="1272"/>
      </c>
      <c r="X11855">
        <f t="shared" si="1273"/>
      </c>
      <c r="Y11855">
        <f t="shared" si="1274"/>
      </c>
      <c r="Z11855">
        <f t="shared" si="1275"/>
      </c>
    </row>
    <row r="11856" spans="1:26">
      <c r="A11856" s="12" t="s">
        <v>281</v>
      </c>
      <c r="B11856" s="12"/>
      <c r="C11856" s="12"/>
      <c r="D11856" s="13"/>
      <c r="E11856" s="14"/>
      <c r="F11856" s="14"/>
      <c r="G11856" s="14"/>
      <c r="H11856" s="2"/>
      <c r="I11856" s="12"/>
      <c r="W11856">
        <f t="shared" si="1272"/>
      </c>
      <c r="X11856">
        <f t="shared" si="1273"/>
      </c>
      <c r="Y11856">
        <f t="shared" si="1274"/>
      </c>
      <c r="Z11856">
        <f t="shared" si="1275"/>
      </c>
    </row>
    <row r="11857" spans="1:26">
      <c r="W11857">
        <f t="shared" si="1272"/>
      </c>
      <c r="X11857">
        <f t="shared" si="1273"/>
      </c>
      <c r="Y11857">
        <f t="shared" si="1274"/>
      </c>
      <c r="Z11857">
        <f t="shared" si="1275"/>
      </c>
    </row>
    <row r="11858" spans="1:26">
      <c r="W11858">
        <f t="shared" si="1272"/>
      </c>
      <c r="X11858">
        <f t="shared" si="1273"/>
      </c>
      <c r="Y11858">
        <f t="shared" si="1274"/>
      </c>
      <c r="Z11858">
        <f t="shared" si="1275"/>
      </c>
    </row>
    <row r="11859" spans="1:26">
      <c r="W11859">
        <f t="shared" si="1272"/>
      </c>
      <c r="X11859">
        <f t="shared" si="1273"/>
      </c>
      <c r="Y11859">
        <f t="shared" si="1274"/>
      </c>
      <c r="Z11859">
        <f t="shared" si="1275"/>
      </c>
    </row>
    <row r="11860" spans="1:26">
      <c r="A11860" s="1562" t="s">
        <v>0</v>
      </c>
      <c r="B11860" s="1562"/>
      <c r="C11860" s="1562"/>
      <c r="D11860" s="1562"/>
      <c r="E11860" s="1562"/>
      <c r="F11860" s="1562"/>
      <c r="G11860" s="1562"/>
      <c r="H11860" s="1562"/>
      <c r="I11860" s="1562"/>
      <c r="W11860">
        <f t="shared" si="1272"/>
      </c>
      <c r="X11860">
        <f t="shared" si="1273"/>
      </c>
      <c r="Y11860">
        <f t="shared" si="1274"/>
      </c>
      <c r="Z11860">
        <f t="shared" si="1275"/>
      </c>
    </row>
    <row r="11861" spans="1:26">
      <c r="W11861">
        <f t="shared" si="1272"/>
      </c>
      <c r="X11861">
        <f t="shared" si="1273"/>
      </c>
      <c r="Y11861">
        <f t="shared" si="1274"/>
      </c>
      <c r="Z11861">
        <f t="shared" si="1275"/>
      </c>
    </row>
    <row r="11862" spans="1:26">
      <c r="A11862" s="1" t="s">
        <v>1</v>
      </c>
      <c r="B11862" s="1"/>
      <c r="G11862" s="489" t="s">
        <v>2</v>
      </c>
      <c r="H11862" s="3" t="s">
        <v>2459</v>
      </c>
      <c r="W11862">
        <f t="shared" si="1272"/>
      </c>
      <c r="X11862">
        <f t="shared" si="1273"/>
      </c>
      <c r="Y11862">
        <f t="shared" si="1274"/>
      </c>
      <c r="Z11862">
        <f t="shared" si="1275"/>
      </c>
    </row>
    <row r="11863" spans="1:26">
      <c r="A11863" s="1" t="inlineStr">
        <is>
          <t>Dealer-049</t>
        </is>
      </c>
      <c r="B11863" s="1"/>
      <c r="F11863" s="4"/>
      <c r="G11863" s="488" t="s">
        <v>1440</v>
      </c>
      <c r="H11863" s="1" t="s">
        <v>2247</v>
      </c>
      <c r="W11863">
        <f t="shared" si="1272"/>
      </c>
      <c r="X11863">
        <f t="shared" si="1273"/>
      </c>
      <c r="Y11863">
        <f t="shared" si="1274"/>
      </c>
      <c r="Z11863">
        <f t="shared" si="1275"/>
      </c>
    </row>
    <row r="11864" spans="1:26">
      <c r="A11864" s="1" t="inlineStr">
        <is>
          <t>Address line (redacted)</t>
        </is>
      </c>
      <c r="B11864" s="1"/>
      <c r="H11864" s="22"/>
      <c r="W11864">
        <f t="shared" si="1272"/>
      </c>
      <c r="X11864">
        <f t="shared" si="1273"/>
      </c>
      <c r="Y11864">
        <f t="shared" si="1274"/>
      </c>
      <c r="Z11864">
        <f t="shared" si="1275"/>
      </c>
    </row>
    <row r="11865" spans="1:26">
      <c r="A11865" s="1" t="inlineStr">
        <is>
          <t>Address line (redacted)</t>
        </is>
      </c>
      <c r="B11865" s="1"/>
      <c r="D11865" s="85"/>
      <c r="E11865" s="85"/>
      <c r="F11865" s="85"/>
      <c r="G11865" s="85"/>
      <c r="H11865" s="85"/>
      <c r="W11865">
        <f t="shared" si="1272"/>
      </c>
      <c r="X11865">
        <f t="shared" si="1273"/>
      </c>
      <c r="Y11865">
        <f t="shared" si="1274"/>
      </c>
      <c r="Z11865">
        <f t="shared" si="1275"/>
      </c>
    </row>
    <row r="11866" spans="1:26">
      <c r="A11866" s="268" t="s">
        <v>598</v>
      </c>
      <c r="B11866" s="243" t="inlineStr">
        <is>
          <t>GSTIN-MASKED</t>
        </is>
      </c>
      <c r="D11866" s="85"/>
      <c r="E11866" s="85"/>
      <c r="F11866" s="85"/>
      <c r="G11866" s="85"/>
      <c r="H11866" s="85"/>
      <c r="W11866">
        <f t="shared" si="1272"/>
      </c>
      <c r="X11866">
        <f t="shared" si="1273"/>
      </c>
      <c r="Y11866">
        <f t="shared" si="1274"/>
      </c>
      <c r="Z11866">
        <f t="shared" si="1275"/>
      </c>
    </row>
    <row r="11867" spans="1:26">
      <c r="A11867" s="49"/>
      <c r="B11867" s="87"/>
      <c r="W11867">
        <f t="shared" si="1272"/>
      </c>
      <c r="X11867">
        <f t="shared" si="1273"/>
      </c>
      <c r="Y11867">
        <f t="shared" si="1274"/>
      </c>
      <c r="Z11867">
        <f t="shared" si="1275"/>
      </c>
    </row>
    <row r="11868" spans="1:26">
      <c r="A11868" s="1" t="s">
        <v>5</v>
      </c>
      <c r="W11868">
        <f t="shared" si="1272"/>
      </c>
      <c r="X11868">
        <f t="shared" si="1273"/>
      </c>
      <c r="Y11868">
        <f t="shared" si="1274"/>
      </c>
      <c r="Z11868">
        <f t="shared" si="1275"/>
      </c>
    </row>
    <row r="11869" spans="1:26">
      <c r="A11869" s="1" t="s">
        <v>6</v>
      </c>
      <c r="W11869">
        <f t="shared" si="1272"/>
      </c>
      <c r="X11869">
        <f t="shared" si="1273"/>
      </c>
      <c r="Y11869">
        <f t="shared" si="1274"/>
      </c>
      <c r="Z11869">
        <f t="shared" si="1275"/>
      </c>
    </row>
    <row r="11870" spans="1:26">
      <c r="A11870" s="1" t="s">
        <v>7</v>
      </c>
      <c r="W11870">
        <f t="shared" si="1272"/>
      </c>
      <c r="X11870">
        <f t="shared" si="1273"/>
      </c>
      <c r="Y11870">
        <f t="shared" si="1274"/>
      </c>
      <c r="Z11870">
        <f t="shared" si="1275"/>
      </c>
    </row>
    <row r="11871" spans="1:26" ht="24">
      <c r="A11871" s="88" t="s">
        <v>8</v>
      </c>
      <c r="B11871" s="89" t="s">
        <v>9</v>
      </c>
      <c r="C11871" s="89" t="s">
        <v>10</v>
      </c>
      <c r="D11871" s="34" t="s">
        <v>11</v>
      </c>
      <c r="E11871" s="34" t="s">
        <v>12</v>
      </c>
      <c r="F11871" s="34" t="s">
        <v>13</v>
      </c>
      <c r="G11871" s="34" t="s">
        <v>14</v>
      </c>
      <c r="H11871" s="88" t="s">
        <v>15</v>
      </c>
      <c r="I11871" s="90" t="s">
        <v>16</v>
      </c>
      <c r="W11871">
        <f t="shared" si="1272"/>
      </c>
      <c r="X11871">
        <f t="shared" si="1273"/>
      </c>
      <c r="Y11871">
        <f t="shared" si="1274"/>
      </c>
      <c r="Z11871">
        <f t="shared" si="1275"/>
      </c>
    </row>
    <row r="11872" spans="1:26">
      <c r="A11872" s="5"/>
      <c r="B11872" s="1564" t="s">
        <v>17</v>
      </c>
      <c r="C11872" s="1565"/>
      <c r="D11872" s="50"/>
      <c r="E11872" s="50"/>
      <c r="F11872" s="21"/>
      <c r="G11872" s="6"/>
      <c r="H11872" s="5"/>
      <c r="I11872" s="183"/>
      <c r="W11872">
        <f t="shared" si="1272"/>
      </c>
      <c r="X11872">
        <f t="shared" si="1273"/>
      </c>
      <c r="Y11872">
        <f t="shared" si="1274"/>
      </c>
      <c r="Z11872">
        <f t="shared" si="1275"/>
      </c>
    </row>
    <row r="11873" spans="1:26">
      <c r="A11873" s="5">
        <v>1</v>
      </c>
      <c r="B11873" s="8" t="s">
        <v>1222</v>
      </c>
      <c r="C11873" s="5" t="s">
        <v>1153</v>
      </c>
      <c r="D11873" s="6">
        <v>2</v>
      </c>
      <c r="E11873" s="5">
        <v>5</v>
      </c>
      <c r="F11873" s="5">
        <f t="shared" ref="F11873:F11889" si="1276">+E11873*D11873</f>
      </c>
      <c r="G11873" s="578">
        <f t="shared" ref="G11873:G11889" si="1277">+E11873*D11873</f>
      </c>
      <c r="H11873" s="5">
        <v>1</v>
      </c>
      <c r="I11873" s="183">
        <f>+H11873*G11873</f>
      </c>
      <c r="W11873">
        <f t="shared" si="1272"/>
      </c>
      <c r="X11873">
        <f t="shared" si="1273"/>
      </c>
      <c r="Y11873">
        <f t="shared" si="1274"/>
      </c>
      <c r="Z11873">
        <f t="shared" si="1275"/>
      </c>
    </row>
    <row r="11874" spans="1:26">
      <c r="A11874" s="5">
        <v>2</v>
      </c>
      <c r="B11874" s="8" t="s">
        <v>858</v>
      </c>
      <c r="C11874" s="5" t="s">
        <v>857</v>
      </c>
      <c r="D11874" s="6">
        <v>1</v>
      </c>
      <c r="E11874" s="5">
        <v>5</v>
      </c>
      <c r="F11874" s="5">
        <f t="shared" si="1276"/>
      </c>
      <c r="G11874" s="578">
        <f t="shared" si="1277"/>
      </c>
      <c r="H11874" s="5">
        <v>1</v>
      </c>
      <c r="I11874" s="183">
        <f t="shared" ref="I11874:I11889" si="1278">+H11874*G11874</f>
      </c>
      <c r="W11874">
        <f t="shared" si="1272"/>
      </c>
      <c r="X11874">
        <f t="shared" si="1273"/>
      </c>
      <c r="Y11874">
        <f t="shared" si="1274"/>
      </c>
      <c r="Z11874">
        <f t="shared" si="1275"/>
      </c>
    </row>
    <row r="11875" spans="1:26">
      <c r="A11875" s="5">
        <v>3</v>
      </c>
      <c r="B11875" s="8" t="s">
        <v>664</v>
      </c>
      <c r="C11875" s="5" t="s">
        <v>446</v>
      </c>
      <c r="D11875" s="5">
        <v>2</v>
      </c>
      <c r="E11875" s="5">
        <v>5</v>
      </c>
      <c r="F11875" s="5">
        <f t="shared" si="1276"/>
      </c>
      <c r="G11875" s="578">
        <f t="shared" si="1277"/>
      </c>
      <c r="H11875" s="5">
        <v>1</v>
      </c>
      <c r="I11875" s="183">
        <f t="shared" si="1278"/>
      </c>
      <c r="W11875">
        <f t="shared" si="1272"/>
      </c>
      <c r="X11875">
        <f t="shared" si="1273"/>
      </c>
      <c r="Y11875">
        <f t="shared" si="1274"/>
      </c>
      <c r="Z11875">
        <f t="shared" si="1275"/>
      </c>
    </row>
    <row r="11876" spans="1:26">
      <c r="A11876" s="5"/>
      <c r="B11876" s="8" t="s">
        <v>2571</v>
      </c>
      <c r="C11876" s="5">
        <v>86125</v>
      </c>
      <c r="D11876" s="5">
        <v>2</v>
      </c>
      <c r="E11876" s="5">
        <v>1</v>
      </c>
      <c r="F11876" s="5">
        <v>2</v>
      </c>
      <c r="G11876" s="578">
        <v>2</v>
      </c>
      <c r="H11876" s="146" t="s">
        <v>780</v>
      </c>
      <c r="I11876" s="183"/>
      <c r="W11876">
        <f t="shared" si="1272"/>
      </c>
      <c r="X11876">
        <f t="shared" si="1273"/>
      </c>
      <c r="Y11876">
        <f t="shared" si="1274"/>
      </c>
      <c r="Z11876">
        <f t="shared" si="1275"/>
      </c>
    </row>
    <row r="11877" spans="1:26">
      <c r="A11877" s="5">
        <v>4</v>
      </c>
      <c r="B11877" s="8" t="s">
        <v>1045</v>
      </c>
      <c r="C11877" s="5" t="s">
        <v>1044</v>
      </c>
      <c r="D11877" s="6">
        <v>2</v>
      </c>
      <c r="E11877" s="5">
        <v>5</v>
      </c>
      <c r="F11877" s="5">
        <f t="shared" si="1276"/>
      </c>
      <c r="G11877" s="578">
        <f t="shared" si="1277"/>
      </c>
      <c r="H11877" s="5">
        <v>1</v>
      </c>
      <c r="I11877" s="183">
        <f t="shared" si="1278"/>
      </c>
      <c r="W11877">
        <f t="shared" si="1272"/>
      </c>
      <c r="X11877">
        <f t="shared" si="1273"/>
      </c>
      <c r="Y11877">
        <f t="shared" si="1274"/>
      </c>
      <c r="Z11877">
        <f t="shared" si="1275"/>
      </c>
    </row>
    <row r="11878" spans="1:26">
      <c r="A11878" s="5">
        <v>5</v>
      </c>
      <c r="B11878" s="8" t="s">
        <v>501</v>
      </c>
      <c r="C11878" s="5" t="s">
        <v>502</v>
      </c>
      <c r="D11878" s="6">
        <v>1</v>
      </c>
      <c r="E11878" s="5">
        <v>5</v>
      </c>
      <c r="F11878" s="5">
        <f t="shared" si="1276"/>
      </c>
      <c r="G11878" s="578">
        <f t="shared" si="1277"/>
      </c>
      <c r="H11878" s="5">
        <v>1</v>
      </c>
      <c r="I11878" s="183">
        <f t="shared" si="1278"/>
      </c>
      <c r="W11878">
        <f t="shared" si="1272"/>
      </c>
      <c r="X11878">
        <f t="shared" si="1273"/>
      </c>
      <c r="Y11878">
        <f t="shared" si="1274"/>
      </c>
      <c r="Z11878">
        <f t="shared" si="1275"/>
      </c>
    </row>
    <row r="11879" spans="1:26">
      <c r="A11879" s="5"/>
      <c r="B11879" s="1564" t="s">
        <v>18</v>
      </c>
      <c r="C11879" s="1565"/>
      <c r="D11879" s="5"/>
      <c r="E11879" s="5"/>
      <c r="F11879" s="5"/>
      <c r="G11879" s="6"/>
      <c r="H11879" s="19"/>
      <c r="I11879" s="183"/>
      <c r="W11879">
        <f t="shared" si="1272"/>
      </c>
      <c r="X11879">
        <f t="shared" si="1273"/>
      </c>
      <c r="Y11879">
        <f t="shared" si="1274"/>
      </c>
      <c r="Z11879">
        <f t="shared" si="1275"/>
      </c>
    </row>
    <row r="11880" spans="1:26">
      <c r="A11880" s="5">
        <v>6</v>
      </c>
      <c r="B11880" s="8" t="s">
        <v>330</v>
      </c>
      <c r="C11880" s="5" t="s">
        <v>331</v>
      </c>
      <c r="D11880" s="9">
        <v>2</v>
      </c>
      <c r="E11880" s="5">
        <v>4</v>
      </c>
      <c r="F11880" s="5">
        <f t="shared" si="1276"/>
      </c>
      <c r="G11880" s="578">
        <f t="shared" si="1277"/>
      </c>
      <c r="H11880" s="16">
        <v>1</v>
      </c>
      <c r="I11880" s="183">
        <f t="shared" si="1278"/>
      </c>
      <c r="W11880">
        <f t="shared" si="1272"/>
      </c>
      <c r="X11880">
        <f t="shared" si="1273"/>
      </c>
      <c r="Y11880">
        <f t="shared" si="1274"/>
      </c>
      <c r="Z11880">
        <f t="shared" si="1275"/>
      </c>
    </row>
    <row r="11881" spans="1:26">
      <c r="A11881" s="5">
        <v>7</v>
      </c>
      <c r="B11881" s="95" t="s">
        <v>830</v>
      </c>
      <c r="C11881" s="101" t="s">
        <v>829</v>
      </c>
      <c r="D11881" s="9">
        <v>2</v>
      </c>
      <c r="E11881" s="5">
        <v>4</v>
      </c>
      <c r="F11881" s="5">
        <f t="shared" si="1276"/>
      </c>
      <c r="G11881" s="578">
        <f t="shared" si="1277"/>
      </c>
      <c r="H11881" s="16">
        <v>1</v>
      </c>
      <c r="I11881" s="183">
        <f t="shared" si="1278"/>
      </c>
      <c r="W11881">
        <f t="shared" si="1272"/>
      </c>
      <c r="X11881">
        <f t="shared" si="1273"/>
      </c>
      <c r="Y11881">
        <f t="shared" si="1274"/>
      </c>
      <c r="Z11881">
        <f t="shared" si="1275"/>
      </c>
    </row>
    <row r="11882" spans="1:26">
      <c r="A11882" s="5"/>
      <c r="B11882" s="1564" t="s">
        <v>384</v>
      </c>
      <c r="C11882" s="1565"/>
      <c r="D11882" s="5"/>
      <c r="E11882" s="5"/>
      <c r="F11882" s="5"/>
      <c r="G11882" s="6"/>
      <c r="H11882" s="9"/>
      <c r="I11882" s="183"/>
      <c r="W11882">
        <f t="shared" si="1272"/>
      </c>
      <c r="X11882">
        <f t="shared" si="1273"/>
      </c>
      <c r="Y11882">
        <f t="shared" si="1274"/>
      </c>
      <c r="Z11882">
        <f t="shared" si="1275"/>
      </c>
    </row>
    <row r="11883" spans="1:26" ht="48">
      <c r="A11883" s="5">
        <v>8</v>
      </c>
      <c r="B11883" s="18" t="s">
        <v>1143</v>
      </c>
      <c r="C11883" s="15" t="s">
        <v>2466</v>
      </c>
      <c r="D11883" s="6">
        <v>1</v>
      </c>
      <c r="E11883" s="5">
        <v>30</v>
      </c>
      <c r="F11883" s="5">
        <f t="shared" si="1276"/>
      </c>
      <c r="G11883" s="578">
        <f t="shared" si="1277"/>
      </c>
      <c r="H11883" s="19">
        <v>1</v>
      </c>
      <c r="I11883" s="183">
        <f t="shared" si="1278"/>
      </c>
      <c r="W11883">
        <f t="shared" si="1272"/>
      </c>
      <c r="X11883">
        <f t="shared" si="1273"/>
      </c>
      <c r="Y11883">
        <f t="shared" si="1274"/>
      </c>
      <c r="Z11883">
        <f t="shared" si="1275"/>
      </c>
    </row>
    <row r="11884" spans="1:26">
      <c r="A11884" s="5"/>
      <c r="B11884" s="1564" t="s">
        <v>565</v>
      </c>
      <c r="C11884" s="1565"/>
      <c r="D11884" s="5"/>
      <c r="E11884" s="5"/>
      <c r="F11884" s="5"/>
      <c r="G11884" s="6"/>
      <c r="H11884" s="5"/>
      <c r="I11884" s="183"/>
      <c r="W11884">
        <f t="shared" si="1272"/>
      </c>
      <c r="X11884">
        <f t="shared" si="1273"/>
      </c>
      <c r="Y11884">
        <f t="shared" si="1274"/>
      </c>
      <c r="Z11884">
        <f t="shared" si="1275"/>
      </c>
    </row>
    <row r="11885" spans="1:26" ht="24">
      <c r="A11885" s="5">
        <v>9</v>
      </c>
      <c r="B11885" s="224" t="s">
        <v>566</v>
      </c>
      <c r="C11885" s="15" t="s">
        <v>567</v>
      </c>
      <c r="D11885" s="6">
        <v>2</v>
      </c>
      <c r="E11885" s="5">
        <v>10</v>
      </c>
      <c r="F11885" s="5">
        <f t="shared" si="1276"/>
      </c>
      <c r="G11885" s="578">
        <f t="shared" si="1277"/>
      </c>
      <c r="H11885" s="19">
        <v>1</v>
      </c>
      <c r="I11885" s="183">
        <f t="shared" si="1278"/>
      </c>
      <c r="W11885">
        <f t="shared" si="1272"/>
      </c>
      <c r="X11885">
        <f t="shared" si="1273"/>
      </c>
      <c r="Y11885">
        <f t="shared" si="1274"/>
      </c>
      <c r="Z11885">
        <f t="shared" si="1275"/>
      </c>
    </row>
    <row r="11886" spans="1:26" ht="24">
      <c r="A11886" s="5">
        <v>10</v>
      </c>
      <c r="B11886" s="224" t="s">
        <v>1216</v>
      </c>
      <c r="C11886" s="15" t="s">
        <v>1215</v>
      </c>
      <c r="D11886" s="6">
        <v>1</v>
      </c>
      <c r="E11886" s="5">
        <v>10</v>
      </c>
      <c r="F11886" s="5">
        <f t="shared" si="1276"/>
      </c>
      <c r="G11886" s="578">
        <f t="shared" si="1277"/>
      </c>
      <c r="H11886" s="19">
        <v>1</v>
      </c>
      <c r="I11886" s="183">
        <f t="shared" si="1278"/>
      </c>
      <c r="W11886">
        <f t="shared" si="1272"/>
      </c>
      <c r="X11886">
        <f t="shared" si="1273"/>
      </c>
      <c r="Y11886">
        <f t="shared" si="1274"/>
      </c>
      <c r="Z11886">
        <f t="shared" si="1275"/>
      </c>
    </row>
    <row r="11887" spans="1:26">
      <c r="A11887" s="5"/>
      <c r="B11887" s="1564" t="s">
        <v>604</v>
      </c>
      <c r="C11887" s="1565"/>
      <c r="D11887" s="5"/>
      <c r="E11887" s="5"/>
      <c r="F11887" s="5"/>
      <c r="G11887" s="6"/>
      <c r="H11887" s="16"/>
      <c r="I11887" s="183"/>
      <c r="W11887">
        <f t="shared" si="1272"/>
      </c>
      <c r="X11887">
        <f t="shared" si="1273"/>
      </c>
      <c r="Y11887">
        <f t="shared" si="1274"/>
      </c>
      <c r="Z11887">
        <f t="shared" si="1275"/>
      </c>
    </row>
    <row r="11888" spans="1:26">
      <c r="A11888" s="5"/>
      <c r="B11888" s="106"/>
      <c r="C11888" s="271"/>
      <c r="D11888" s="6"/>
      <c r="E11888" s="5"/>
      <c r="F11888" s="5"/>
      <c r="G11888" s="6"/>
      <c r="H11888" s="9"/>
      <c r="I11888" s="183"/>
      <c r="W11888">
        <f t="shared" si="1272"/>
      </c>
      <c r="X11888">
        <f t="shared" si="1273"/>
      </c>
      <c r="Y11888">
        <f t="shared" si="1274"/>
      </c>
      <c r="Z11888">
        <f t="shared" si="1275"/>
      </c>
    </row>
    <row r="11889" spans="1:26" ht="36">
      <c r="A11889" s="5">
        <v>12</v>
      </c>
      <c r="B11889" s="106" t="s">
        <v>515</v>
      </c>
      <c r="C11889" s="280" t="s">
        <v>727</v>
      </c>
      <c r="D11889" s="6">
        <v>2</v>
      </c>
      <c r="E11889" s="5">
        <v>10</v>
      </c>
      <c r="F11889" s="5">
        <f t="shared" si="1276"/>
      </c>
      <c r="G11889" s="578">
        <f t="shared" si="1277"/>
      </c>
      <c r="H11889" s="9">
        <v>1</v>
      </c>
      <c r="I11889" s="183">
        <f t="shared" si="1278"/>
      </c>
      <c r="W11889">
        <f t="shared" si="1272"/>
      </c>
      <c r="X11889">
        <f t="shared" si="1273"/>
      </c>
      <c r="Y11889">
        <f t="shared" si="1274"/>
      </c>
      <c r="Z11889">
        <f t="shared" si="1275"/>
      </c>
    </row>
    <row r="11890" spans="1:26">
      <c r="A11890" s="5"/>
      <c r="B11890" s="8"/>
      <c r="C11890" s="5"/>
      <c r="D11890" s="5"/>
      <c r="E11890" s="5"/>
      <c r="F11890" s="5"/>
      <c r="G11890" s="578"/>
      <c r="H11890" s="16"/>
      <c r="I11890" s="183"/>
      <c r="W11890">
        <f t="shared" si="1272"/>
      </c>
      <c r="X11890">
        <f t="shared" si="1273"/>
      </c>
      <c r="Y11890">
        <f t="shared" si="1274"/>
      </c>
      <c r="Z11890">
        <f t="shared" si="1275"/>
      </c>
    </row>
    <row r="11891" spans="1:26">
      <c r="A11891" s="5"/>
      <c r="B11891" s="95"/>
      <c r="C11891" s="101"/>
      <c r="D11891" s="19"/>
      <c r="E11891" s="5"/>
      <c r="F11891" s="5"/>
      <c r="G11891" s="6"/>
      <c r="H11891" s="16"/>
      <c r="I11891" s="183"/>
      <c r="W11891">
        <f t="shared" si="1272"/>
      </c>
      <c r="X11891">
        <f t="shared" si="1273"/>
      </c>
      <c r="Y11891">
        <f t="shared" si="1274"/>
      </c>
      <c r="Z11891">
        <f t="shared" si="1275"/>
      </c>
    </row>
    <row r="11892" spans="1:26">
      <c r="A11892" s="5"/>
      <c r="B11892" s="95"/>
      <c r="C11892" s="101"/>
      <c r="D11892" s="19"/>
      <c r="E11892" s="5"/>
      <c r="F11892" s="5"/>
      <c r="G11892" s="6"/>
      <c r="H11892" s="16"/>
      <c r="I11892" s="183"/>
      <c r="W11892">
        <f t="shared" si="1272"/>
      </c>
      <c r="X11892">
        <f t="shared" si="1273"/>
      </c>
      <c r="Y11892">
        <f t="shared" si="1274"/>
      </c>
      <c r="Z11892">
        <f t="shared" si="1275"/>
      </c>
    </row>
    <row r="11893" spans="1:26">
      <c r="A11893" s="5"/>
      <c r="B11893" s="95"/>
      <c r="C11893" s="101"/>
      <c r="D11893" s="19"/>
      <c r="E11893" s="5"/>
      <c r="F11893" s="5"/>
      <c r="G11893" s="6"/>
      <c r="H11893" s="16"/>
      <c r="I11893" s="183"/>
      <c r="W11893">
        <f t="shared" si="1272"/>
      </c>
      <c r="X11893">
        <f t="shared" si="1273"/>
      </c>
      <c r="Y11893">
        <f t="shared" si="1274"/>
      </c>
      <c r="Z11893">
        <f t="shared" si="1275"/>
      </c>
    </row>
    <row r="11894" spans="1:26">
      <c r="A11894" s="5"/>
      <c r="B11894" s="95"/>
      <c r="C11894" s="101"/>
      <c r="D11894" s="5"/>
      <c r="E11894" s="5"/>
      <c r="F11894" s="5"/>
      <c r="G11894" s="6"/>
      <c r="H11894" s="16"/>
      <c r="I11894" s="183"/>
      <c r="W11894">
        <f t="shared" si="1272"/>
      </c>
      <c r="X11894">
        <f t="shared" si="1273"/>
      </c>
      <c r="Y11894">
        <f t="shared" si="1274"/>
      </c>
      <c r="Z11894">
        <f t="shared" si="1275"/>
      </c>
    </row>
    <row r="11895" spans="1:26">
      <c r="A11895" s="5"/>
      <c r="B11895" s="95"/>
      <c r="C11895" s="101"/>
      <c r="D11895" s="5"/>
      <c r="E11895" s="5"/>
      <c r="F11895" s="5"/>
      <c r="G11895" s="6"/>
      <c r="H11895" s="16"/>
      <c r="I11895" s="183"/>
      <c r="W11895">
        <f t="shared" si="1272"/>
      </c>
      <c r="X11895">
        <f t="shared" si="1273"/>
      </c>
      <c r="Y11895">
        <f t="shared" si="1274"/>
      </c>
      <c r="Z11895">
        <f t="shared" si="1275"/>
      </c>
    </row>
    <row r="11896" spans="1:26">
      <c r="A11896" s="10"/>
      <c r="B11896" s="10"/>
      <c r="C11896" s="10"/>
      <c r="D11896" s="10"/>
      <c r="E11896" s="10"/>
      <c r="F11896" s="10"/>
      <c r="G11896" s="10"/>
      <c r="H11896" s="10"/>
      <c r="I11896" s="97"/>
      <c r="W11896">
        <f t="shared" si="1272"/>
      </c>
      <c r="X11896">
        <f t="shared" si="1273"/>
      </c>
      <c r="Y11896">
        <f t="shared" si="1274"/>
      </c>
      <c r="Z11896">
        <f t="shared" si="1275"/>
      </c>
    </row>
    <row r="11897" spans="1:26" ht="15.75" thickBot="1">
      <c r="A11897" s="10"/>
      <c r="B11897" s="80" t="s">
        <v>20</v>
      </c>
      <c r="C11897" s="35"/>
      <c r="D11897" s="35"/>
      <c r="E11897" s="35"/>
      <c r="F11897" s="35"/>
      <c r="G11897" s="35"/>
      <c r="H11897" s="35"/>
      <c r="I11897" s="98"/>
      <c r="W11897">
        <f t="shared" si="1272"/>
      </c>
      <c r="X11897">
        <f t="shared" si="1273"/>
      </c>
      <c r="Y11897">
        <f t="shared" si="1274"/>
      </c>
      <c r="Z11897">
        <f t="shared" si="1275"/>
      </c>
    </row>
    <row r="11898" spans="1:26" ht="15.75" thickBot="1">
      <c r="A11898" s="99"/>
      <c r="B11898" s="81"/>
      <c r="C11898" s="39" t="s">
        <v>21</v>
      </c>
      <c r="D11898" s="40">
        <f>SUM(D11872:D11897)</f>
      </c>
      <c r="E11898" s="41">
        <f>IF(H11898=I11898,"OK","NO")</f>
      </c>
      <c r="F11898" s="40">
        <f>SUM(F11872:F11897)</f>
      </c>
      <c r="G11898" s="40">
        <f>SUM(G11872:G11897)</f>
      </c>
      <c r="H11898" s="42">
        <f>SUMPRODUCT(H11872:H11897,G11872:G11897)</f>
      </c>
      <c r="I11898" s="100">
        <f>SUM(I11869:I11897)</f>
      </c>
      <c r="W11898">
        <f t="shared" si="1272"/>
      </c>
      <c r="X11898">
        <f t="shared" si="1273"/>
      </c>
      <c r="Y11898">
        <f t="shared" si="1274"/>
      </c>
      <c r="Z11898">
        <f t="shared" si="1275"/>
      </c>
    </row>
    <row r="11899" spans="1:26">
      <c r="A11899" s="10"/>
      <c r="B11899" s="10"/>
      <c r="C11899" s="91"/>
      <c r="D11899" s="91"/>
      <c r="E11899" s="91"/>
      <c r="F11899" s="91"/>
      <c r="G11899" s="91"/>
      <c r="H11899" s="91"/>
      <c r="I11899" s="91"/>
      <c r="W11899">
        <f t="shared" si="1272"/>
      </c>
      <c r="X11899">
        <f t="shared" si="1273"/>
      </c>
      <c r="Y11899">
        <f t="shared" si="1274"/>
      </c>
      <c r="Z11899">
        <f t="shared" si="1275"/>
      </c>
    </row>
    <row r="11900" spans="1:26">
      <c r="A11900" s="12" t="s">
        <v>281</v>
      </c>
      <c r="B11900" s="12"/>
      <c r="C11900" s="12"/>
      <c r="D11900" s="13"/>
      <c r="E11900" s="14"/>
      <c r="F11900" s="14"/>
      <c r="G11900" s="14"/>
      <c r="H11900" s="2"/>
      <c r="I11900" s="12"/>
      <c r="W11900">
        <f t="shared" si="1272"/>
      </c>
      <c r="X11900">
        <f t="shared" si="1273"/>
      </c>
      <c r="Y11900">
        <f t="shared" si="1274"/>
      </c>
      <c r="Z11900">
        <f t="shared" si="1275"/>
      </c>
    </row>
    <row r="11901" spans="1:26">
      <c r="W11901">
        <f t="shared" si="1272"/>
      </c>
      <c r="X11901">
        <f t="shared" si="1273"/>
      </c>
      <c r="Y11901">
        <f t="shared" si="1274"/>
      </c>
      <c r="Z11901">
        <f t="shared" si="1275"/>
      </c>
    </row>
    <row r="11902" spans="1:26">
      <c r="W11902">
        <f t="shared" si="1272"/>
      </c>
      <c r="X11902">
        <f t="shared" si="1273"/>
      </c>
      <c r="Y11902">
        <f t="shared" si="1274"/>
      </c>
      <c r="Z11902">
        <f t="shared" si="1275"/>
      </c>
    </row>
    <row r="11903" spans="1:26">
      <c r="A11903" s="1562" t="s">
        <v>0</v>
      </c>
      <c r="B11903" s="1562"/>
      <c r="C11903" s="1562"/>
      <c r="D11903" s="1562"/>
      <c r="E11903" s="1562"/>
      <c r="F11903" s="1562"/>
      <c r="G11903" s="1562"/>
      <c r="H11903" s="1562"/>
      <c r="I11903" s="1562"/>
      <c r="W11903">
        <f t="shared" si="1272"/>
      </c>
      <c r="X11903">
        <f t="shared" si="1273"/>
      </c>
      <c r="Y11903">
        <f t="shared" si="1274"/>
      </c>
      <c r="Z11903">
        <f t="shared" si="1275"/>
      </c>
    </row>
    <row r="11904" spans="1:26">
      <c r="W11904">
        <f t="shared" si="1272"/>
      </c>
      <c r="X11904">
        <f t="shared" si="1273"/>
      </c>
      <c r="Y11904">
        <f t="shared" si="1274"/>
      </c>
      <c r="Z11904">
        <f t="shared" si="1275"/>
      </c>
    </row>
    <row r="11905" spans="1:26">
      <c r="A11905" s="1" t="s">
        <v>1</v>
      </c>
      <c r="B11905" s="1"/>
      <c r="G11905" s="2" t="s">
        <v>2</v>
      </c>
      <c r="H11905" s="3" t="s">
        <v>2467</v>
      </c>
      <c r="W11905">
        <f t="shared" si="1272"/>
      </c>
      <c r="X11905">
        <f t="shared" si="1273"/>
      </c>
      <c r="Y11905">
        <f t="shared" si="1274"/>
      </c>
      <c r="Z11905">
        <f t="shared" si="1275"/>
      </c>
    </row>
    <row r="11906" spans="1:26">
      <c r="A11906" s="1" t="inlineStr">
        <is>
          <t>Dealer-150</t>
        </is>
      </c>
      <c r="B11906" s="1"/>
      <c r="C11906" s="1"/>
      <c r="F11906" s="4" t="s">
        <v>3</v>
      </c>
      <c r="G11906" s="2"/>
      <c r="H11906" s="1" t="s">
        <v>2248</v>
      </c>
      <c r="W11906">
        <f t="shared" si="1272"/>
      </c>
      <c r="X11906">
        <f t="shared" si="1273"/>
      </c>
      <c r="Y11906">
        <f t="shared" si="1274"/>
      </c>
      <c r="Z11906">
        <f t="shared" si="1275"/>
      </c>
    </row>
    <row r="11907" spans="1:26">
      <c r="A11907" s="1" t="inlineStr">
        <is>
          <t>Dealer-159</t>
        </is>
      </c>
      <c r="B11907" s="1"/>
      <c r="C11907" s="1"/>
      <c r="F11907" s="4"/>
      <c r="G11907" s="2"/>
      <c r="H11907" s="22"/>
      <c r="W11907">
        <f t="shared" si="1272"/>
      </c>
      <c r="X11907">
        <f t="shared" si="1273"/>
      </c>
      <c r="Y11907">
        <f t="shared" si="1274"/>
      </c>
      <c r="Z11907">
        <f t="shared" si="1275"/>
      </c>
    </row>
    <row r="11908" spans="1:26">
      <c r="A11908" s="1" t="inlineStr">
        <is>
          <t>Address line (redacted)</t>
        </is>
      </c>
      <c r="B11908" s="1"/>
      <c r="C11908" s="1"/>
      <c r="F11908" s="4"/>
      <c r="G11908" s="2"/>
      <c r="H11908" s="1"/>
      <c r="W11908">
        <f t="shared" ref="W11908:W11971" si="1279">IF(LEFT($H11908&amp;"",5)="2019-",$H11908,W11907)</f>
      </c>
      <c r="X11908">
        <f t="shared" ref="X11908:X11971" si="1280">IF($W11908="",0,IF(COUNTIF($AB$2:$AB$80,$W11908)&gt;0,1,0))</f>
      </c>
      <c r="Y11908">
        <f t="shared" ref="Y11908:Y11971" si="1281">IF($C11908="","",UPPER(TRIM(IFERROR(LEFT($C11908&amp;"",FIND("/",$C11908&amp;"")-1),$C11908&amp;""))))</f>
      </c>
      <c r="Z11908">
        <f t="shared" ref="Z11908:Z11971" si="1282">IFERROR(IF(ISNUMBER($G11908),$G11908,0),0)</f>
      </c>
    </row>
    <row r="11909" spans="1:26">
      <c r="A11909" s="1" t="inlineStr">
        <is>
          <t>Address line (redacted)</t>
        </is>
      </c>
      <c r="B11909" s="1"/>
      <c r="C11909" s="1"/>
      <c r="H11909" s="54"/>
      <c r="W11909">
        <f t="shared" si="1279"/>
      </c>
      <c r="X11909">
        <f t="shared" si="1280"/>
      </c>
      <c r="Y11909">
        <f t="shared" si="1281"/>
      </c>
      <c r="Z11909">
        <f t="shared" si="1282"/>
      </c>
    </row>
    <row r="11910" spans="1:26">
      <c r="A11910" s="49" t="s">
        <v>4</v>
      </c>
      <c r="B11910" s="49" t="inlineStr">
        <is>
          <t>GSTIN-MASKED</t>
        </is>
      </c>
      <c r="C11910" s="49"/>
      <c r="D11910" s="55"/>
      <c r="E11910" s="55"/>
      <c r="F11910" s="55"/>
      <c r="G11910" s="55"/>
      <c r="H11910" s="55"/>
      <c r="I11910" s="55"/>
      <c r="W11910">
        <f t="shared" si="1279"/>
      </c>
      <c r="X11910">
        <f t="shared" si="1280"/>
      </c>
      <c r="Y11910">
        <f t="shared" si="1281"/>
      </c>
      <c r="Z11910">
        <f t="shared" si="1282"/>
      </c>
    </row>
    <row r="11911" spans="1:26">
      <c r="A11911" s="1"/>
      <c r="B11911" s="1"/>
      <c r="C11911" s="1"/>
      <c r="H11911" s="54"/>
      <c r="W11911">
        <f t="shared" si="1279"/>
      </c>
      <c r="X11911">
        <f t="shared" si="1280"/>
      </c>
      <c r="Y11911">
        <f t="shared" si="1281"/>
      </c>
      <c r="Z11911">
        <f t="shared" si="1282"/>
      </c>
    </row>
    <row r="11912" spans="1:26">
      <c r="A11912" s="22" t="s">
        <v>33</v>
      </c>
      <c r="B11912" s="1"/>
      <c r="C11912" s="1"/>
      <c r="H11912" s="54"/>
      <c r="W11912">
        <f t="shared" si="1279"/>
      </c>
      <c r="X11912">
        <f t="shared" si="1280"/>
      </c>
      <c r="Y11912">
        <f t="shared" si="1281"/>
      </c>
      <c r="Z11912">
        <f t="shared" si="1282"/>
      </c>
    </row>
    <row r="11913" spans="1:26">
      <c r="A11913" s="74" t="inlineStr">
        <is>
          <t>Address line (redacted)</t>
        </is>
      </c>
      <c r="B11913" s="75"/>
      <c r="C11913" s="76"/>
      <c r="D11913" s="77"/>
      <c r="E11913" s="77"/>
      <c r="F11913" s="77"/>
      <c r="G11913" s="77"/>
      <c r="H11913" s="77"/>
      <c r="I11913" s="77"/>
      <c r="W11913">
        <f t="shared" si="1279"/>
      </c>
      <c r="X11913">
        <f t="shared" si="1280"/>
      </c>
      <c r="Y11913">
        <f t="shared" si="1281"/>
      </c>
      <c r="Z11913">
        <f t="shared" si="1282"/>
      </c>
    </row>
    <row r="11914" spans="1:26">
      <c r="W11914">
        <f t="shared" si="1279"/>
      </c>
      <c r="X11914">
        <f t="shared" si="1280"/>
      </c>
      <c r="Y11914">
        <f t="shared" si="1281"/>
      </c>
      <c r="Z11914">
        <f t="shared" si="1282"/>
      </c>
    </row>
    <row r="11915" spans="1:26">
      <c r="A11915" s="1" t="s">
        <v>5</v>
      </c>
      <c r="W11915">
        <f t="shared" si="1279"/>
      </c>
      <c r="X11915">
        <f t="shared" si="1280"/>
      </c>
      <c r="Y11915">
        <f t="shared" si="1281"/>
      </c>
      <c r="Z11915">
        <f t="shared" si="1282"/>
      </c>
    </row>
    <row r="11916" spans="1:26">
      <c r="A11916" s="1" t="s">
        <v>6</v>
      </c>
      <c r="W11916">
        <f t="shared" si="1279"/>
      </c>
      <c r="X11916">
        <f t="shared" si="1280"/>
      </c>
      <c r="Y11916">
        <f t="shared" si="1281"/>
      </c>
      <c r="Z11916">
        <f t="shared" si="1282"/>
      </c>
    </row>
    <row r="11917" spans="1:26" ht="15.75" thickBot="1">
      <c r="A11917" s="1" t="s">
        <v>7</v>
      </c>
      <c r="W11917">
        <f t="shared" si="1279"/>
      </c>
      <c r="X11917">
        <f t="shared" si="1280"/>
      </c>
      <c r="Y11917">
        <f t="shared" si="1281"/>
      </c>
      <c r="Z11917">
        <f t="shared" si="1282"/>
      </c>
    </row>
    <row r="11918" spans="1:26" ht="24">
      <c r="A11918" s="26" t="s">
        <v>8</v>
      </c>
      <c r="B11918" s="27" t="s">
        <v>9</v>
      </c>
      <c r="C11918" s="27" t="s">
        <v>10</v>
      </c>
      <c r="D11918" s="28" t="s">
        <v>11</v>
      </c>
      <c r="E11918" s="28" t="s">
        <v>12</v>
      </c>
      <c r="F11918" s="28" t="s">
        <v>13</v>
      </c>
      <c r="G11918" s="28" t="s">
        <v>14</v>
      </c>
      <c r="H11918" s="29" t="s">
        <v>15</v>
      </c>
      <c r="I11918" s="30" t="s">
        <v>16</v>
      </c>
      <c r="W11918">
        <f t="shared" si="1279"/>
      </c>
      <c r="X11918">
        <f t="shared" si="1280"/>
      </c>
      <c r="Y11918">
        <f t="shared" si="1281"/>
      </c>
      <c r="Z11918">
        <f t="shared" si="1282"/>
      </c>
    </row>
    <row r="11919" spans="1:26">
      <c r="A11919" s="57"/>
      <c r="B11919" s="1563" t="s">
        <v>590</v>
      </c>
      <c r="C11919" s="1563"/>
      <c r="D11919" s="5"/>
      <c r="E11919" s="5"/>
      <c r="F11919" s="5"/>
      <c r="G11919" s="6"/>
      <c r="H11919" s="5"/>
      <c r="I11919" s="58"/>
      <c r="W11919">
        <f t="shared" si="1279"/>
      </c>
      <c r="X11919">
        <f t="shared" si="1280"/>
      </c>
      <c r="Y11919">
        <f t="shared" si="1281"/>
      </c>
      <c r="Z11919">
        <f t="shared" si="1282"/>
      </c>
    </row>
    <row r="11920" spans="1:26" ht="48">
      <c r="A11920" s="57">
        <v>1</v>
      </c>
      <c r="B11920" s="15" t="s">
        <v>540</v>
      </c>
      <c r="C11920" s="105" t="s">
        <v>541</v>
      </c>
      <c r="D11920" s="21">
        <v>2</v>
      </c>
      <c r="E11920" s="5">
        <v>100</v>
      </c>
      <c r="F11920" s="5">
        <f>+E11920*D11920</f>
      </c>
      <c r="G11920" s="9">
        <f>+E11920*D11920</f>
      </c>
      <c r="H11920" s="5">
        <v>1</v>
      </c>
      <c r="I11920" s="58">
        <f>+H11920*G11920</f>
      </c>
      <c r="W11920">
        <f t="shared" si="1279"/>
      </c>
      <c r="X11920">
        <f t="shared" si="1280"/>
      </c>
      <c r="Y11920">
        <f t="shared" si="1281"/>
      </c>
      <c r="Z11920">
        <f t="shared" si="1282"/>
      </c>
    </row>
    <row r="11921" spans="1:26">
      <c r="A11921" s="57"/>
      <c r="B11921" s="1563" t="s">
        <v>17</v>
      </c>
      <c r="C11921" s="1563"/>
      <c r="D11921" s="5"/>
      <c r="E11921" s="21"/>
      <c r="F11921" s="5"/>
      <c r="G11921" s="9"/>
      <c r="H11921" s="5"/>
      <c r="I11921" s="58"/>
      <c r="W11921">
        <f t="shared" si="1279"/>
      </c>
      <c r="X11921">
        <f t="shared" si="1280"/>
      </c>
      <c r="Y11921">
        <f t="shared" si="1281"/>
      </c>
      <c r="Z11921">
        <f t="shared" si="1282"/>
      </c>
    </row>
    <row r="11922" spans="1:26">
      <c r="A11922" s="57">
        <v>2</v>
      </c>
      <c r="B11922" s="8" t="s">
        <v>755</v>
      </c>
      <c r="C11922" s="5" t="s">
        <v>756</v>
      </c>
      <c r="D11922" s="304">
        <v>1</v>
      </c>
      <c r="E11922" s="5"/>
      <c r="F11922" s="5">
        <v>2</v>
      </c>
      <c r="G11922" s="9">
        <f>+F11922</f>
      </c>
      <c r="H11922" s="5">
        <v>1</v>
      </c>
      <c r="I11922" s="58">
        <f t="shared" ref="I11922:I11929" si="1283">+H11922*G11922</f>
      </c>
      <c r="W11922">
        <f t="shared" si="1279"/>
      </c>
      <c r="X11922">
        <f t="shared" si="1280"/>
      </c>
      <c r="Y11922">
        <f t="shared" si="1281"/>
      </c>
      <c r="Z11922">
        <f t="shared" si="1282"/>
      </c>
    </row>
    <row r="11923" spans="1:26">
      <c r="A11923" s="57">
        <v>3</v>
      </c>
      <c r="B11923" s="8" t="s">
        <v>443</v>
      </c>
      <c r="C11923" s="5" t="s">
        <v>442</v>
      </c>
      <c r="D11923" s="21">
        <v>2</v>
      </c>
      <c r="E11923" s="5">
        <v>5</v>
      </c>
      <c r="F11923" s="5">
        <f>+E11923*D11923</f>
      </c>
      <c r="G11923" s="9">
        <f>+E11923*D11923</f>
      </c>
      <c r="H11923" s="5">
        <v>1</v>
      </c>
      <c r="I11923" s="58">
        <f t="shared" si="1283"/>
      </c>
      <c r="W11923">
        <f t="shared" si="1279"/>
      </c>
      <c r="X11923">
        <f t="shared" si="1280"/>
      </c>
      <c r="Y11923">
        <f t="shared" si="1281"/>
      </c>
      <c r="Z11923">
        <f t="shared" si="1282"/>
      </c>
    </row>
    <row r="11924" spans="1:26">
      <c r="A11924" s="57"/>
      <c r="B11924" s="106"/>
      <c r="C11924" s="19"/>
      <c r="D11924" s="21"/>
      <c r="E11924" s="19"/>
      <c r="F11924" s="5"/>
      <c r="G11924" s="9"/>
      <c r="H11924" s="5"/>
      <c r="I11924" s="58"/>
      <c r="W11924">
        <f t="shared" si="1279"/>
      </c>
      <c r="X11924">
        <f t="shared" si="1280"/>
      </c>
      <c r="Y11924">
        <f t="shared" si="1281"/>
      </c>
      <c r="Z11924">
        <f t="shared" si="1282"/>
      </c>
    </row>
    <row r="11925" spans="1:26">
      <c r="A11925" s="57"/>
      <c r="B11925" s="1563" t="s">
        <v>384</v>
      </c>
      <c r="C11925" s="1563"/>
      <c r="D11925" s="5"/>
      <c r="E11925" s="21"/>
      <c r="F11925" s="5"/>
      <c r="G11925" s="9"/>
      <c r="H11925" s="5"/>
      <c r="I11925" s="58"/>
      <c r="W11925">
        <f t="shared" si="1279"/>
      </c>
      <c r="X11925">
        <f t="shared" si="1280"/>
      </c>
      <c r="Y11925">
        <f t="shared" si="1281"/>
      </c>
      <c r="Z11925">
        <f t="shared" si="1282"/>
      </c>
    </row>
    <row r="11926" spans="1:26" ht="132">
      <c r="A11926" s="57">
        <v>5</v>
      </c>
      <c r="B11926" s="224" t="s">
        <v>916</v>
      </c>
      <c r="C11926" s="104" t="s">
        <v>971</v>
      </c>
      <c r="D11926" s="304"/>
      <c r="E11926" s="19"/>
      <c r="F11926" s="5">
        <v>15</v>
      </c>
      <c r="G11926" s="9">
        <f>+F11926</f>
      </c>
      <c r="H11926" s="19">
        <v>1</v>
      </c>
      <c r="I11926" s="58">
        <f t="shared" si="1283"/>
      </c>
      <c r="W11926">
        <f t="shared" si="1279"/>
      </c>
      <c r="X11926">
        <f t="shared" si="1280"/>
      </c>
      <c r="Y11926">
        <f t="shared" si="1281"/>
      </c>
      <c r="Z11926">
        <f t="shared" si="1282"/>
      </c>
    </row>
    <row r="11927" spans="1:26">
      <c r="A11927" s="57"/>
      <c r="B11927" s="1563" t="s">
        <v>18</v>
      </c>
      <c r="C11927" s="1563"/>
      <c r="D11927" s="21"/>
      <c r="E11927" s="19"/>
      <c r="F11927" s="5"/>
      <c r="G11927" s="9"/>
      <c r="H11927" s="19"/>
      <c r="I11927" s="58"/>
      <c r="W11927">
        <f t="shared" si="1279"/>
      </c>
      <c r="X11927">
        <f t="shared" si="1280"/>
      </c>
      <c r="Y11927">
        <f t="shared" si="1281"/>
      </c>
      <c r="Z11927">
        <f t="shared" si="1282"/>
      </c>
    </row>
    <row r="11928" spans="1:26">
      <c r="A11928" s="57">
        <v>6</v>
      </c>
      <c r="B11928" s="128" t="s">
        <v>1595</v>
      </c>
      <c r="C11928" s="9" t="s">
        <v>1596</v>
      </c>
      <c r="D11928" s="134">
        <v>1</v>
      </c>
      <c r="E11928" s="5">
        <v>4</v>
      </c>
      <c r="F11928" s="5">
        <f>+E11928*D11928</f>
      </c>
      <c r="G11928" s="9">
        <f>+E11928*D11928</f>
      </c>
      <c r="H11928" s="16">
        <v>1</v>
      </c>
      <c r="I11928" s="58">
        <f t="shared" si="1283"/>
      </c>
      <c r="W11928">
        <f t="shared" si="1279"/>
      </c>
      <c r="X11928">
        <f t="shared" si="1280"/>
      </c>
      <c r="Y11928">
        <f t="shared" si="1281"/>
      </c>
      <c r="Z11928">
        <f t="shared" si="1282"/>
      </c>
    </row>
    <row r="11929" spans="1:26">
      <c r="A11929" s="57">
        <v>7</v>
      </c>
      <c r="B11929" s="128" t="s">
        <v>1595</v>
      </c>
      <c r="C11929" s="9" t="s">
        <v>1596</v>
      </c>
      <c r="D11929" s="494"/>
      <c r="E11929" s="5"/>
      <c r="F11929" s="21">
        <v>2</v>
      </c>
      <c r="G11929" s="9">
        <f>+F11929</f>
      </c>
      <c r="H11929" s="16">
        <v>1</v>
      </c>
      <c r="I11929" s="58">
        <f t="shared" si="1283"/>
      </c>
      <c r="W11929">
        <f t="shared" si="1279"/>
      </c>
      <c r="X11929">
        <f t="shared" si="1280"/>
      </c>
      <c r="Y11929">
        <f t="shared" si="1281"/>
      </c>
      <c r="Z11929">
        <f t="shared" si="1282"/>
      </c>
    </row>
    <row r="11930" spans="1:26">
      <c r="A11930" s="57"/>
      <c r="B11930" s="8"/>
      <c r="C11930" s="5"/>
      <c r="D11930" s="135"/>
      <c r="E11930" s="16"/>
      <c r="F11930" s="21"/>
      <c r="G11930" s="9"/>
      <c r="H11930" s="5"/>
      <c r="I11930" s="58"/>
      <c r="W11930">
        <f t="shared" si="1279"/>
      </c>
      <c r="X11930">
        <f t="shared" si="1280"/>
      </c>
      <c r="Y11930">
        <f t="shared" si="1281"/>
      </c>
      <c r="Z11930">
        <f t="shared" si="1282"/>
      </c>
    </row>
    <row r="11931" spans="1:26">
      <c r="A11931" s="83"/>
      <c r="B11931" s="1563"/>
      <c r="C11931" s="1563"/>
      <c r="D11931" s="5"/>
      <c r="E11931" s="21"/>
      <c r="F11931" s="5"/>
      <c r="G11931" s="9"/>
      <c r="H11931" s="5"/>
      <c r="I11931" s="58"/>
      <c r="W11931">
        <f t="shared" si="1279"/>
      </c>
      <c r="X11931">
        <f t="shared" si="1280"/>
      </c>
      <c r="Y11931">
        <f t="shared" si="1281"/>
      </c>
      <c r="Z11931">
        <f t="shared" si="1282"/>
      </c>
    </row>
    <row r="11932" spans="1:26">
      <c r="A11932" s="83"/>
      <c r="B11932" s="20"/>
      <c r="C11932" s="19"/>
      <c r="D11932" s="19"/>
      <c r="E11932" s="50"/>
      <c r="F11932" s="21"/>
      <c r="G11932" s="9"/>
      <c r="H11932" s="19"/>
      <c r="I11932" s="58"/>
      <c r="W11932">
        <f t="shared" si="1279"/>
      </c>
      <c r="X11932">
        <f t="shared" si="1280"/>
      </c>
      <c r="Y11932">
        <f t="shared" si="1281"/>
      </c>
      <c r="Z11932">
        <f t="shared" si="1282"/>
      </c>
    </row>
    <row r="11933" spans="1:26">
      <c r="A11933" s="83"/>
      <c r="B11933" s="52"/>
      <c r="C11933" s="9"/>
      <c r="D11933" s="59"/>
      <c r="E11933" s="21"/>
      <c r="F11933" s="5"/>
      <c r="G11933" s="9"/>
      <c r="H11933" s="5"/>
      <c r="I11933" s="58"/>
      <c r="W11933">
        <f t="shared" si="1279"/>
      </c>
      <c r="X11933">
        <f t="shared" si="1280"/>
      </c>
      <c r="Y11933">
        <f t="shared" si="1281"/>
      </c>
      <c r="Z11933">
        <f t="shared" si="1282"/>
      </c>
    </row>
    <row r="11934" spans="1:26">
      <c r="A11934" s="83"/>
      <c r="B11934" s="18"/>
      <c r="C11934" s="48"/>
      <c r="D11934" s="21"/>
      <c r="E11934" s="21"/>
      <c r="F11934" s="5"/>
      <c r="G11934" s="9"/>
      <c r="H11934" s="19"/>
      <c r="I11934" s="58"/>
      <c r="W11934">
        <f t="shared" si="1279"/>
      </c>
      <c r="X11934">
        <f t="shared" si="1280"/>
      </c>
      <c r="Y11934">
        <f t="shared" si="1281"/>
      </c>
      <c r="Z11934">
        <f t="shared" si="1282"/>
      </c>
    </row>
    <row r="11935" spans="1:26" ht="15.75" thickBot="1">
      <c r="A11935" s="57"/>
      <c r="B11935" s="20"/>
      <c r="C11935" s="15"/>
      <c r="D11935" s="23"/>
      <c r="E11935" s="23"/>
      <c r="F11935" s="23"/>
      <c r="G11935" s="24"/>
      <c r="H11935" s="23"/>
      <c r="I11935" s="70"/>
      <c r="W11935">
        <f t="shared" si="1279"/>
      </c>
      <c r="X11935">
        <f t="shared" si="1280"/>
      </c>
      <c r="Y11935">
        <f t="shared" si="1281"/>
      </c>
      <c r="Z11935">
        <f t="shared" si="1282"/>
      </c>
    </row>
    <row r="11936" spans="1:26">
      <c r="A11936" s="67"/>
      <c r="B11936" s="17"/>
      <c r="C11936" s="5"/>
      <c r="D11936" s="59"/>
      <c r="E11936" s="59"/>
      <c r="F11936" s="53"/>
      <c r="G11936" s="78"/>
      <c r="H11936" s="68"/>
      <c r="I11936" s="71">
        <f>SUM(I11919:I11935)</f>
      </c>
      <c r="W11936">
        <f t="shared" si="1279"/>
      </c>
      <c r="X11936">
        <f t="shared" si="1280"/>
      </c>
      <c r="Y11936">
        <f t="shared" si="1281"/>
      </c>
      <c r="Z11936">
        <f t="shared" si="1282"/>
      </c>
    </row>
    <row r="11937" spans="1:26">
      <c r="A11937" s="33"/>
      <c r="B11937" s="10"/>
      <c r="C11937" s="69"/>
      <c r="D11937" s="69"/>
      <c r="E11937" s="69"/>
      <c r="F11937" s="69"/>
      <c r="G11937" s="69"/>
      <c r="H11937" s="69"/>
      <c r="I11937" s="61"/>
      <c r="W11937">
        <f t="shared" si="1279"/>
      </c>
      <c r="X11937">
        <f t="shared" si="1280"/>
      </c>
      <c r="Y11937">
        <f t="shared" si="1281"/>
      </c>
      <c r="Z11937">
        <f t="shared" si="1282"/>
      </c>
    </row>
    <row r="11938" spans="1:26">
      <c r="A11938" s="31"/>
      <c r="B11938" s="1568" t="s">
        <v>2729</v>
      </c>
      <c r="C11938" s="1569"/>
      <c r="D11938" s="5"/>
      <c r="E11938" s="5"/>
      <c r="F11938" s="5"/>
      <c r="G11938" s="21"/>
      <c r="H11938" s="5"/>
      <c r="I11938" s="32"/>
      <c r="W11938">
        <f t="shared" si="1279"/>
      </c>
      <c r="X11938">
        <f t="shared" si="1280"/>
      </c>
      <c r="Y11938">
        <f t="shared" si="1281"/>
      </c>
      <c r="Z11938">
        <f t="shared" si="1282"/>
      </c>
    </row>
    <row r="11939" spans="1:26">
      <c r="A11939" s="33"/>
      <c r="B11939" s="1590"/>
      <c r="C11939" s="1591"/>
      <c r="D11939" s="34"/>
      <c r="E11939" s="16"/>
      <c r="F11939" s="5"/>
      <c r="G11939" s="21"/>
      <c r="H11939" s="5"/>
      <c r="I11939" s="32"/>
      <c r="W11939">
        <f t="shared" si="1279"/>
      </c>
      <c r="X11939">
        <f t="shared" si="1280"/>
      </c>
      <c r="Y11939">
        <f t="shared" si="1281"/>
      </c>
      <c r="Z11939">
        <f t="shared" si="1282"/>
      </c>
    </row>
    <row r="11940" spans="1:26" ht="15.75" thickBot="1">
      <c r="A11940" s="33"/>
      <c r="B11940" s="11" t="s">
        <v>20</v>
      </c>
      <c r="C11940" s="35"/>
      <c r="D11940" s="35"/>
      <c r="E11940" s="35"/>
      <c r="F11940" s="35"/>
      <c r="G11940" s="35"/>
      <c r="H11940" s="35"/>
      <c r="I11940" s="36"/>
      <c r="W11940">
        <f t="shared" si="1279"/>
      </c>
      <c r="X11940">
        <f t="shared" si="1280"/>
      </c>
      <c r="Y11940">
        <f t="shared" si="1281"/>
      </c>
      <c r="Z11940">
        <f t="shared" si="1282"/>
      </c>
    </row>
    <row r="11941" spans="1:26" ht="15.75" thickBot="1">
      <c r="A11941" s="37"/>
      <c r="B11941" s="38" t="s">
        <v>44</v>
      </c>
      <c r="C11941" s="39" t="s">
        <v>21</v>
      </c>
      <c r="D11941" s="40">
        <f>SUM(D11919:D11940)</f>
      </c>
      <c r="E11941" s="41">
        <f>IF(H11941=I11941,"OK","NO")</f>
      </c>
      <c r="F11941" s="40">
        <f>SUM(F11919:F11940)</f>
      </c>
      <c r="G11941" s="40">
        <f>SUM(G11919:G11940)</f>
      </c>
      <c r="H11941" s="42">
        <f>SUMPRODUCT(F11916:F11939,H11916:H11939)</f>
      </c>
      <c r="I11941" s="43">
        <f>+I11936-I11937</f>
      </c>
      <c r="W11941">
        <f t="shared" si="1279"/>
      </c>
      <c r="X11941">
        <f t="shared" si="1280"/>
      </c>
      <c r="Y11941">
        <f t="shared" si="1281"/>
      </c>
      <c r="Z11941">
        <f t="shared" si="1282"/>
      </c>
    </row>
    <row r="11942" spans="1:26" ht="15.75" thickBot="1">
      <c r="A11942" s="44"/>
      <c r="B11942" s="84" t="s">
        <v>45</v>
      </c>
      <c r="C11942" s="45"/>
      <c r="D11942" s="45"/>
      <c r="E11942" s="45"/>
      <c r="F11942" s="45"/>
      <c r="G11942" s="45"/>
      <c r="H11942" s="46"/>
      <c r="I11942" s="47"/>
      <c r="W11942">
        <f t="shared" si="1279"/>
      </c>
      <c r="X11942">
        <f t="shared" si="1280"/>
      </c>
      <c r="Y11942">
        <f t="shared" si="1281"/>
      </c>
      <c r="Z11942">
        <f t="shared" si="1282"/>
      </c>
    </row>
    <row r="11943" spans="1:26">
      <c r="A11943" s="12" t="s">
        <v>23</v>
      </c>
      <c r="B11943" s="12"/>
      <c r="C11943" s="12"/>
      <c r="D11943" s="13"/>
      <c r="E11943" s="14"/>
      <c r="F11943" s="14"/>
      <c r="G11943" s="14"/>
      <c r="H11943" s="2"/>
      <c r="I11943" s="12"/>
      <c r="W11943">
        <f t="shared" si="1279"/>
      </c>
      <c r="X11943">
        <f t="shared" si="1280"/>
      </c>
      <c r="Y11943">
        <f t="shared" si="1281"/>
      </c>
      <c r="Z11943">
        <f t="shared" si="1282"/>
      </c>
    </row>
    <row r="11944" spans="1:26">
      <c r="W11944">
        <f t="shared" si="1279"/>
      </c>
      <c r="X11944">
        <f t="shared" si="1280"/>
      </c>
      <c r="Y11944">
        <f t="shared" si="1281"/>
      </c>
      <c r="Z11944">
        <f t="shared" si="1282"/>
      </c>
    </row>
    <row r="11945" spans="1:26">
      <c r="W11945">
        <f t="shared" si="1279"/>
      </c>
      <c r="X11945">
        <f t="shared" si="1280"/>
      </c>
      <c r="Y11945">
        <f t="shared" si="1281"/>
      </c>
      <c r="Z11945">
        <f t="shared" si="1282"/>
      </c>
    </row>
    <row r="11946" spans="1:26">
      <c r="A11946" s="1562" t="s">
        <v>0</v>
      </c>
      <c r="B11946" s="1562"/>
      <c r="C11946" s="1562"/>
      <c r="D11946" s="1562"/>
      <c r="E11946" s="1562"/>
      <c r="F11946" s="1562"/>
      <c r="G11946" s="1562"/>
      <c r="H11946" s="1562"/>
      <c r="I11946" s="1562"/>
      <c r="W11946">
        <f t="shared" si="1279"/>
      </c>
      <c r="X11946">
        <f t="shared" si="1280"/>
      </c>
      <c r="Y11946">
        <f t="shared" si="1281"/>
      </c>
      <c r="Z11946">
        <f t="shared" si="1282"/>
      </c>
    </row>
    <row r="11947" spans="1:26">
      <c r="W11947">
        <f t="shared" si="1279"/>
      </c>
      <c r="X11947">
        <f t="shared" si="1280"/>
      </c>
      <c r="Y11947">
        <f t="shared" si="1281"/>
      </c>
      <c r="Z11947">
        <f t="shared" si="1282"/>
      </c>
    </row>
    <row r="11948" spans="1:26">
      <c r="A11948" s="1" t="s">
        <v>1</v>
      </c>
      <c r="B11948" s="1"/>
      <c r="C11948" s="1"/>
      <c r="G11948" s="489" t="s">
        <v>2</v>
      </c>
      <c r="H11948" s="3" t="s">
        <v>2467</v>
      </c>
      <c r="W11948">
        <f t="shared" si="1279"/>
      </c>
      <c r="X11948">
        <f t="shared" si="1280"/>
      </c>
      <c r="Y11948">
        <f t="shared" si="1281"/>
      </c>
      <c r="Z11948">
        <f t="shared" si="1282"/>
      </c>
    </row>
    <row r="11949" spans="1:26">
      <c r="A11949" s="178" t="inlineStr">
        <is>
          <t>Dealer-292</t>
        </is>
      </c>
      <c r="B11949" s="1"/>
      <c r="C11949" s="1"/>
      <c r="F11949" s="4"/>
      <c r="G11949" s="488" t="s">
        <v>1440</v>
      </c>
      <c r="H11949" s="1" t="s">
        <v>2249</v>
      </c>
      <c r="W11949">
        <f t="shared" si="1279"/>
      </c>
      <c r="X11949">
        <f t="shared" si="1280"/>
      </c>
      <c r="Y11949">
        <f t="shared" si="1281"/>
      </c>
      <c r="Z11949">
        <f t="shared" si="1282"/>
      </c>
    </row>
    <row r="11950" spans="1:26">
      <c r="B11950" s="1"/>
      <c r="C11950" s="1"/>
      <c r="F11950" s="4"/>
      <c r="H11950" s="49"/>
      <c r="W11950">
        <f t="shared" si="1279"/>
      </c>
      <c r="X11950">
        <f t="shared" si="1280"/>
      </c>
      <c r="Y11950">
        <f t="shared" si="1281"/>
      </c>
      <c r="Z11950">
        <f t="shared" si="1282"/>
      </c>
    </row>
    <row r="11951" spans="1:26" ht="15.75">
      <c r="A11951" s="1"/>
      <c r="B11951" s="1"/>
      <c r="C11951" s="1"/>
      <c r="D11951" s="142"/>
      <c r="H11951" s="54"/>
      <c r="W11951">
        <f t="shared" si="1279"/>
      </c>
      <c r="X11951">
        <f t="shared" si="1280"/>
      </c>
      <c r="Y11951">
        <f t="shared" si="1281"/>
      </c>
      <c r="Z11951">
        <f t="shared" si="1282"/>
      </c>
    </row>
    <row r="11952" spans="1:26" ht="15.75">
      <c r="A11952" s="1"/>
      <c r="B11952" s="1"/>
      <c r="C11952" s="1"/>
      <c r="D11952" s="142"/>
      <c r="H11952" s="54"/>
      <c r="W11952">
        <f t="shared" si="1279"/>
      </c>
      <c r="X11952">
        <f t="shared" si="1280"/>
      </c>
      <c r="Y11952">
        <f t="shared" si="1281"/>
      </c>
      <c r="Z11952">
        <f t="shared" si="1282"/>
      </c>
    </row>
    <row r="11953" spans="1:26" ht="15.75">
      <c r="A11953" s="49"/>
      <c r="B11953" s="87"/>
      <c r="D11953" s="142"/>
      <c r="H11953" s="54"/>
      <c r="W11953">
        <f t="shared" si="1279"/>
      </c>
      <c r="X11953">
        <f t="shared" si="1280"/>
      </c>
      <c r="Y11953">
        <f t="shared" si="1281"/>
      </c>
      <c r="Z11953">
        <f t="shared" si="1282"/>
      </c>
    </row>
    <row r="11954" spans="1:26">
      <c r="W11954">
        <f t="shared" si="1279"/>
      </c>
      <c r="X11954">
        <f t="shared" si="1280"/>
      </c>
      <c r="Y11954">
        <f t="shared" si="1281"/>
      </c>
      <c r="Z11954">
        <f t="shared" si="1282"/>
      </c>
    </row>
    <row r="11955" spans="1:26">
      <c r="A11955" s="1" t="s">
        <v>5</v>
      </c>
      <c r="W11955">
        <f t="shared" si="1279"/>
      </c>
      <c r="X11955">
        <f t="shared" si="1280"/>
      </c>
      <c r="Y11955">
        <f t="shared" si="1281"/>
      </c>
      <c r="Z11955">
        <f t="shared" si="1282"/>
      </c>
    </row>
    <row r="11956" spans="1:26">
      <c r="A11956" s="1" t="s">
        <v>6</v>
      </c>
      <c r="W11956">
        <f t="shared" si="1279"/>
      </c>
      <c r="X11956">
        <f t="shared" si="1280"/>
      </c>
      <c r="Y11956">
        <f t="shared" si="1281"/>
      </c>
      <c r="Z11956">
        <f t="shared" si="1282"/>
      </c>
    </row>
    <row r="11957" spans="1:26">
      <c r="A11957" s="1" t="s">
        <v>7</v>
      </c>
      <c r="W11957">
        <f t="shared" si="1279"/>
      </c>
      <c r="X11957">
        <f t="shared" si="1280"/>
      </c>
      <c r="Y11957">
        <f t="shared" si="1281"/>
      </c>
      <c r="Z11957">
        <f t="shared" si="1282"/>
      </c>
    </row>
    <row r="11958" spans="1:26" ht="24">
      <c r="A11958" s="179" t="s">
        <v>8</v>
      </c>
      <c r="B11958" s="180" t="s">
        <v>9</v>
      </c>
      <c r="C11958" s="180" t="s">
        <v>10</v>
      </c>
      <c r="D11958" s="181" t="s">
        <v>11</v>
      </c>
      <c r="E11958" s="181" t="s">
        <v>12</v>
      </c>
      <c r="F11958" s="181" t="s">
        <v>13</v>
      </c>
      <c r="G11958" s="181" t="s">
        <v>14</v>
      </c>
      <c r="H11958" s="179" t="s">
        <v>15</v>
      </c>
      <c r="I11958" s="182" t="s">
        <v>16</v>
      </c>
      <c r="W11958">
        <f t="shared" si="1279"/>
      </c>
      <c r="X11958">
        <f t="shared" si="1280"/>
      </c>
      <c r="Y11958">
        <f t="shared" si="1281"/>
      </c>
      <c r="Z11958">
        <f t="shared" si="1282"/>
      </c>
    </row>
    <row r="11959" spans="1:26">
      <c r="A11959" s="5"/>
      <c r="B11959" s="1563" t="s">
        <v>17</v>
      </c>
      <c r="C11959" s="1563"/>
      <c r="D11959" s="5"/>
      <c r="E11959" s="50"/>
      <c r="F11959" s="214"/>
      <c r="G11959" s="187"/>
      <c r="H11959" s="9"/>
      <c r="I11959" s="183"/>
      <c r="W11959">
        <f t="shared" si="1279"/>
      </c>
      <c r="X11959">
        <f t="shared" si="1280"/>
      </c>
      <c r="Y11959">
        <f t="shared" si="1281"/>
      </c>
      <c r="Z11959">
        <f t="shared" si="1282"/>
      </c>
    </row>
    <row r="11960" spans="1:26">
      <c r="A11960" s="5"/>
      <c r="B11960" s="8" t="s">
        <v>2065</v>
      </c>
      <c r="C11960" s="5" t="s">
        <v>2066</v>
      </c>
      <c r="D11960" s="366">
        <v>1</v>
      </c>
      <c r="E11960" s="21"/>
      <c r="F11960" s="21">
        <v>2</v>
      </c>
      <c r="G11960" s="6">
        <f>+F11960</f>
      </c>
      <c r="H11960" s="5">
        <v>1</v>
      </c>
      <c r="I11960" s="188">
        <f>+H11960*G11960</f>
      </c>
      <c r="W11960">
        <f t="shared" si="1279"/>
      </c>
      <c r="X11960">
        <f t="shared" si="1280"/>
      </c>
      <c r="Y11960">
        <f t="shared" si="1281"/>
      </c>
      <c r="Z11960">
        <f t="shared" si="1282"/>
      </c>
    </row>
    <row r="11961" spans="1:26">
      <c r="A11961" s="5"/>
      <c r="B11961" s="8"/>
      <c r="C11961" s="5"/>
      <c r="D11961" s="5"/>
      <c r="E11961" s="21"/>
      <c r="F11961" s="21"/>
      <c r="G11961" s="6"/>
      <c r="H11961" s="5"/>
      <c r="I11961" s="188"/>
      <c r="W11961">
        <f t="shared" si="1279"/>
      </c>
      <c r="X11961">
        <f t="shared" si="1280"/>
      </c>
      <c r="Y11961">
        <f t="shared" si="1281"/>
      </c>
      <c r="Z11961">
        <f t="shared" si="1282"/>
      </c>
    </row>
    <row r="11962" spans="1:26">
      <c r="A11962" s="5"/>
      <c r="B11962" s="1563" t="s">
        <v>18</v>
      </c>
      <c r="C11962" s="1563"/>
      <c r="D11962" s="21"/>
      <c r="E11962" s="5"/>
      <c r="F11962" s="21"/>
      <c r="G11962" s="6"/>
      <c r="H11962" s="5"/>
      <c r="I11962" s="188">
        <f t="shared" ref="I11962:I11976" si="1284">+H11962*G11962</f>
      </c>
      <c r="W11962">
        <f t="shared" si="1279"/>
      </c>
      <c r="X11962">
        <f t="shared" si="1280"/>
      </c>
      <c r="Y11962">
        <f t="shared" si="1281"/>
      </c>
      <c r="Z11962">
        <f t="shared" si="1282"/>
      </c>
    </row>
    <row r="11963" spans="1:26">
      <c r="A11963" s="5"/>
      <c r="B11963" s="95" t="s">
        <v>2468</v>
      </c>
      <c r="C11963" s="101" t="s">
        <v>826</v>
      </c>
      <c r="D11963" s="331"/>
      <c r="E11963" s="5"/>
      <c r="F11963" s="21">
        <v>1</v>
      </c>
      <c r="G11963" s="6">
        <f>+F11963</f>
      </c>
      <c r="H11963" s="5">
        <v>1</v>
      </c>
      <c r="I11963" s="188">
        <f t="shared" si="1284"/>
      </c>
      <c r="W11963">
        <f t="shared" si="1279"/>
      </c>
      <c r="X11963">
        <f t="shared" si="1280"/>
      </c>
      <c r="Y11963">
        <f t="shared" si="1281"/>
      </c>
      <c r="Z11963">
        <f t="shared" si="1282"/>
      </c>
    </row>
    <row r="11964" spans="1:26">
      <c r="A11964" s="5"/>
      <c r="B11964" s="1563" t="s">
        <v>384</v>
      </c>
      <c r="C11964" s="1563"/>
      <c r="D11964" s="21"/>
      <c r="E11964" s="5"/>
      <c r="F11964" s="21"/>
      <c r="G11964" s="187"/>
      <c r="H11964" s="5"/>
      <c r="I11964" s="188">
        <f t="shared" si="1284"/>
      </c>
      <c r="W11964">
        <f t="shared" si="1279"/>
      </c>
      <c r="X11964">
        <f t="shared" si="1280"/>
      </c>
      <c r="Y11964">
        <f t="shared" si="1281"/>
      </c>
      <c r="Z11964">
        <f t="shared" si="1282"/>
      </c>
    </row>
    <row r="11965" spans="1:26" ht="60">
      <c r="A11965" s="105"/>
      <c r="B11965" s="18" t="s">
        <v>425</v>
      </c>
      <c r="C11965" s="15" t="s">
        <v>426</v>
      </c>
      <c r="D11965" s="432">
        <v>1</v>
      </c>
      <c r="E11965" s="21"/>
      <c r="F11965" s="21">
        <v>20</v>
      </c>
      <c r="G11965" s="6">
        <f t="shared" ref="G11965:G11972" si="1285">+F11965</f>
      </c>
      <c r="H11965" s="19">
        <v>1</v>
      </c>
      <c r="I11965" s="188">
        <f t="shared" si="1284"/>
      </c>
      <c r="W11965">
        <f t="shared" si="1279"/>
      </c>
      <c r="X11965">
        <f t="shared" si="1280"/>
      </c>
      <c r="Y11965">
        <f t="shared" si="1281"/>
      </c>
      <c r="Z11965">
        <f t="shared" si="1282"/>
      </c>
    </row>
    <row r="11966" spans="1:26" ht="60.75">
      <c r="A11966" s="5"/>
      <c r="B11966" s="18" t="s">
        <v>1218</v>
      </c>
      <c r="C11966" s="158" t="s">
        <v>1217</v>
      </c>
      <c r="D11966" s="608"/>
      <c r="E11966" s="21"/>
      <c r="F11966" s="21">
        <v>5</v>
      </c>
      <c r="G11966" s="6">
        <f t="shared" si="1285"/>
      </c>
      <c r="H11966" s="19">
        <v>1</v>
      </c>
      <c r="I11966" s="188">
        <f t="shared" si="1284"/>
      </c>
      <c r="W11966">
        <f t="shared" si="1279"/>
      </c>
      <c r="X11966">
        <f t="shared" si="1280"/>
      </c>
      <c r="Y11966">
        <f t="shared" si="1281"/>
      </c>
      <c r="Z11966">
        <f t="shared" si="1282"/>
      </c>
    </row>
    <row r="11967" spans="1:26">
      <c r="A11967" s="5"/>
      <c r="B11967" s="18"/>
      <c r="C11967" s="158"/>
      <c r="D11967" s="159"/>
      <c r="E11967" s="21"/>
      <c r="F11967" s="21"/>
      <c r="G11967" s="6"/>
      <c r="H11967" s="19"/>
      <c r="I11967" s="188"/>
      <c r="W11967">
        <f t="shared" si="1279"/>
      </c>
      <c r="X11967">
        <f t="shared" si="1280"/>
      </c>
      <c r="Y11967">
        <f t="shared" si="1281"/>
      </c>
      <c r="Z11967">
        <f t="shared" si="1282"/>
      </c>
    </row>
    <row r="11968" spans="1:26" ht="72.75">
      <c r="A11968" s="5"/>
      <c r="B11968" s="20" t="s">
        <v>1269</v>
      </c>
      <c r="C11968" s="48" t="s">
        <v>1270</v>
      </c>
      <c r="D11968" s="608"/>
      <c r="E11968" s="21"/>
      <c r="F11968" s="21">
        <v>20</v>
      </c>
      <c r="G11968" s="6">
        <f t="shared" si="1285"/>
      </c>
      <c r="H11968" s="19">
        <v>1</v>
      </c>
      <c r="I11968" s="188">
        <f t="shared" si="1284"/>
      </c>
      <c r="W11968">
        <f t="shared" si="1279"/>
      </c>
      <c r="X11968">
        <f t="shared" si="1280"/>
      </c>
      <c r="Y11968">
        <f t="shared" si="1281"/>
      </c>
      <c r="Z11968">
        <f t="shared" si="1282"/>
      </c>
    </row>
    <row r="11969" spans="1:26" ht="48">
      <c r="A11969" s="5"/>
      <c r="B11969" s="18" t="s">
        <v>1143</v>
      </c>
      <c r="C11969" s="15" t="s">
        <v>2466</v>
      </c>
      <c r="D11969" s="558"/>
      <c r="E11969" s="21"/>
      <c r="F11969" s="6">
        <v>5</v>
      </c>
      <c r="G11969" s="6">
        <f t="shared" si="1285"/>
      </c>
      <c r="H11969" s="19">
        <v>1</v>
      </c>
      <c r="I11969" s="188">
        <f t="shared" si="1284"/>
      </c>
      <c r="W11969">
        <f t="shared" si="1279"/>
      </c>
      <c r="X11969">
        <f t="shared" si="1280"/>
      </c>
      <c r="Y11969">
        <f t="shared" si="1281"/>
      </c>
      <c r="Z11969">
        <f t="shared" si="1282"/>
      </c>
    </row>
    <row r="11970" spans="1:26" ht="84.75">
      <c r="A11970" s="5"/>
      <c r="B11970" s="18" t="s">
        <v>563</v>
      </c>
      <c r="C11970" s="158" t="s">
        <v>1288</v>
      </c>
      <c r="D11970" s="558">
        <v>1</v>
      </c>
      <c r="E11970" s="21"/>
      <c r="F11970" s="21">
        <v>20</v>
      </c>
      <c r="G11970" s="6">
        <f t="shared" si="1285"/>
      </c>
      <c r="H11970" s="19">
        <v>1</v>
      </c>
      <c r="I11970" s="188">
        <f t="shared" si="1284"/>
      </c>
      <c r="W11970">
        <f t="shared" si="1279"/>
      </c>
      <c r="X11970">
        <f t="shared" si="1280"/>
      </c>
      <c r="Y11970">
        <f t="shared" si="1281"/>
      </c>
      <c r="Z11970">
        <f t="shared" si="1282"/>
      </c>
    </row>
    <row r="11971" spans="1:26" ht="96.75">
      <c r="A11971" s="5"/>
      <c r="B11971" s="18" t="s">
        <v>515</v>
      </c>
      <c r="C11971" s="48" t="s">
        <v>972</v>
      </c>
      <c r="D11971" s="558"/>
      <c r="E11971" s="21"/>
      <c r="F11971" s="21">
        <v>5</v>
      </c>
      <c r="G11971" s="6">
        <f t="shared" si="1285"/>
      </c>
      <c r="H11971" s="19">
        <v>1</v>
      </c>
      <c r="I11971" s="188">
        <f t="shared" si="1284"/>
      </c>
      <c r="W11971">
        <f t="shared" si="1279"/>
      </c>
      <c r="X11971">
        <f t="shared" si="1280"/>
      </c>
      <c r="Y11971">
        <f t="shared" si="1281"/>
      </c>
      <c r="Z11971">
        <f t="shared" si="1282"/>
      </c>
    </row>
    <row r="11972" spans="1:26">
      <c r="A11972" s="5"/>
      <c r="B11972" s="18" t="s">
        <v>1194</v>
      </c>
      <c r="C11972" s="15" t="s">
        <v>2469</v>
      </c>
      <c r="D11972" s="608">
        <v>1</v>
      </c>
      <c r="E11972" s="21"/>
      <c r="F11972" s="21">
        <v>5</v>
      </c>
      <c r="G11972" s="6">
        <f t="shared" si="1285"/>
      </c>
      <c r="H11972" s="19">
        <v>1</v>
      </c>
      <c r="I11972" s="188">
        <f t="shared" si="1284"/>
      </c>
      <c r="W11972">
        <f t="shared" ref="W11972:W12035" si="1286">IF(LEFT($H11972&amp;"",5)="2019-",$H11972,W11971)</f>
      </c>
      <c r="X11972">
        <f t="shared" ref="X11972:X12035" si="1287">IF($W11972="",0,IF(COUNTIF($AB$2:$AB$80,$W11972)&gt;0,1,0))</f>
      </c>
      <c r="Y11972">
        <f t="shared" ref="Y11972:Y12035" si="1288">IF($C11972="","",UPPER(TRIM(IFERROR(LEFT($C11972&amp;"",FIND("/",$C11972&amp;"")-1),$C11972&amp;""))))</f>
      </c>
      <c r="Z11972">
        <f t="shared" ref="Z11972:Z12035" si="1289">IFERROR(IF(ISNUMBER($G11972),$G11972,0),0)</f>
      </c>
    </row>
    <row r="11973" spans="1:26">
      <c r="A11973" s="5"/>
      <c r="B11973" s="1563" t="s">
        <v>590</v>
      </c>
      <c r="C11973" s="1563"/>
      <c r="D11973" s="312"/>
      <c r="E11973" s="16"/>
      <c r="F11973" s="21"/>
      <c r="G11973" s="187"/>
      <c r="H11973" s="184"/>
      <c r="I11973" s="188">
        <f t="shared" si="1284"/>
      </c>
      <c r="W11973">
        <f t="shared" si="1286"/>
      </c>
      <c r="X11973">
        <f t="shared" si="1287"/>
      </c>
      <c r="Y11973">
        <f t="shared" si="1288"/>
      </c>
      <c r="Z11973">
        <f t="shared" si="1289"/>
      </c>
    </row>
    <row r="11974" spans="1:26" ht="36">
      <c r="A11974" s="5"/>
      <c r="B11974" s="104" t="s">
        <v>544</v>
      </c>
      <c r="C11974" s="105" t="s">
        <v>545</v>
      </c>
      <c r="D11974" s="119"/>
      <c r="E11974" s="21"/>
      <c r="F11974" s="21">
        <v>20</v>
      </c>
      <c r="G11974" s="187">
        <f>+F11974</f>
      </c>
      <c r="H11974" s="5">
        <v>1</v>
      </c>
      <c r="I11974" s="188">
        <f t="shared" si="1284"/>
      </c>
      <c r="W11974">
        <f t="shared" si="1286"/>
      </c>
      <c r="X11974">
        <f t="shared" si="1287"/>
      </c>
      <c r="Y11974">
        <f t="shared" si="1288"/>
      </c>
      <c r="Z11974">
        <f t="shared" si="1289"/>
      </c>
    </row>
    <row r="11975" spans="1:26">
      <c r="A11975" s="5"/>
      <c r="B11975" s="8" t="s">
        <v>449</v>
      </c>
      <c r="C11975" s="5" t="s">
        <v>448</v>
      </c>
      <c r="D11975" s="404">
        <v>1</v>
      </c>
      <c r="E11975" s="404">
        <v>1</v>
      </c>
      <c r="F11975" s="21">
        <v>3</v>
      </c>
      <c r="G11975" s="187">
        <f>+F11975</f>
      </c>
      <c r="H11975" s="5">
        <v>1</v>
      </c>
      <c r="I11975" s="188">
        <f t="shared" si="1284"/>
      </c>
      <c r="W11975">
        <f t="shared" si="1286"/>
      </c>
      <c r="X11975">
        <f t="shared" si="1287"/>
      </c>
      <c r="Y11975">
        <f t="shared" si="1288"/>
      </c>
      <c r="Z11975">
        <f t="shared" si="1289"/>
      </c>
    </row>
    <row r="11976" spans="1:26">
      <c r="A11976" s="5"/>
      <c r="B11976" s="8" t="s">
        <v>850</v>
      </c>
      <c r="C11976" s="5" t="s">
        <v>849</v>
      </c>
      <c r="D11976" s="366"/>
      <c r="E11976" s="366">
        <v>2</v>
      </c>
      <c r="F11976" s="21">
        <v>3</v>
      </c>
      <c r="G11976" s="187">
        <f>+F11976</f>
      </c>
      <c r="H11976" s="5">
        <v>1</v>
      </c>
      <c r="I11976" s="188">
        <f t="shared" si="1284"/>
      </c>
      <c r="W11976">
        <f t="shared" si="1286"/>
      </c>
      <c r="X11976">
        <f t="shared" si="1287"/>
      </c>
      <c r="Y11976">
        <f t="shared" si="1288"/>
      </c>
      <c r="Z11976">
        <f t="shared" si="1289"/>
      </c>
    </row>
    <row r="11977" spans="1:26">
      <c r="A11977" s="5"/>
      <c r="B11977" s="10"/>
      <c r="C11977" s="10"/>
      <c r="D11977" s="184"/>
      <c r="E11977" s="185"/>
      <c r="F11977" s="186"/>
      <c r="G11977" s="187"/>
      <c r="H11977" s="185"/>
      <c r="I11977" s="188"/>
      <c r="W11977">
        <f t="shared" si="1286"/>
      </c>
      <c r="X11977">
        <f t="shared" si="1287"/>
      </c>
      <c r="Y11977">
        <f t="shared" si="1288"/>
      </c>
      <c r="Z11977">
        <f t="shared" si="1289"/>
      </c>
    </row>
    <row r="11978" spans="1:26">
      <c r="A11978" s="5"/>
      <c r="B11978" s="10"/>
      <c r="C11978" s="10"/>
      <c r="D11978" s="184"/>
      <c r="E11978" s="185"/>
      <c r="F11978" s="186"/>
      <c r="G11978" s="187"/>
      <c r="H11978" s="185"/>
      <c r="I11978" s="188"/>
      <c r="W11978">
        <f t="shared" si="1286"/>
      </c>
      <c r="X11978">
        <f t="shared" si="1287"/>
      </c>
      <c r="Y11978">
        <f t="shared" si="1288"/>
      </c>
      <c r="Z11978">
        <f t="shared" si="1289"/>
      </c>
    </row>
    <row r="11979" spans="1:26" ht="15.75" thickBot="1">
      <c r="A11979" s="10"/>
      <c r="B11979" s="10"/>
      <c r="C11979" s="10"/>
      <c r="D11979" s="109"/>
      <c r="E11979" s="109"/>
      <c r="F11979" s="109"/>
      <c r="G11979" s="109"/>
      <c r="H11979" s="109"/>
      <c r="I11979" s="189"/>
      <c r="W11979">
        <f t="shared" si="1286"/>
      </c>
      <c r="X11979">
        <f t="shared" si="1287"/>
      </c>
      <c r="Y11979">
        <f t="shared" si="1288"/>
      </c>
      <c r="Z11979">
        <f t="shared" si="1289"/>
      </c>
    </row>
    <row r="11980" spans="1:26">
      <c r="A11980" s="10"/>
      <c r="B11980" s="1568" t="s">
        <v>2538</v>
      </c>
      <c r="C11980" s="1569"/>
      <c r="D11980" s="91"/>
      <c r="E11980" s="91"/>
      <c r="F11980" s="91"/>
      <c r="G11980" s="92" t="s">
        <v>19</v>
      </c>
      <c r="H11980" s="91"/>
      <c r="I11980" s="190">
        <f>SUM(I11959:I11979)</f>
      </c>
      <c r="W11980">
        <f t="shared" si="1286"/>
      </c>
      <c r="X11980">
        <f t="shared" si="1287"/>
      </c>
      <c r="Y11980">
        <f t="shared" si="1288"/>
      </c>
      <c r="Z11980">
        <f t="shared" si="1289"/>
      </c>
    </row>
    <row r="11981" spans="1:26">
      <c r="A11981" s="10"/>
      <c r="B11981" s="1590"/>
      <c r="C11981" s="1591"/>
      <c r="D11981" s="69"/>
      <c r="E11981" s="69"/>
      <c r="F11981" s="69"/>
      <c r="G11981" s="69"/>
      <c r="H11981" s="112"/>
      <c r="I11981" s="191"/>
      <c r="W11981">
        <f t="shared" si="1286"/>
      </c>
      <c r="X11981">
        <f t="shared" si="1287"/>
      </c>
      <c r="Y11981">
        <f t="shared" si="1288"/>
      </c>
      <c r="Z11981">
        <f t="shared" si="1289"/>
      </c>
    </row>
    <row r="11982" spans="1:26">
      <c r="A11982" s="10"/>
      <c r="B11982" s="11" t="s">
        <v>20</v>
      </c>
      <c r="C11982" s="10"/>
      <c r="D11982" s="10"/>
      <c r="E11982" s="10"/>
      <c r="F11982" s="10"/>
      <c r="G11982" s="10"/>
      <c r="H11982" s="10"/>
      <c r="I11982" s="97"/>
      <c r="W11982">
        <f t="shared" si="1286"/>
      </c>
      <c r="X11982">
        <f t="shared" si="1287"/>
      </c>
      <c r="Y11982">
        <f t="shared" si="1288"/>
      </c>
      <c r="Z11982">
        <f t="shared" si="1289"/>
      </c>
    </row>
    <row r="11983" spans="1:26">
      <c r="A11983" s="99"/>
      <c r="B11983" s="11"/>
      <c r="C11983" s="192" t="s">
        <v>21</v>
      </c>
      <c r="D11983" s="192">
        <f>SUM(D11959:D11982)</f>
      </c>
      <c r="E11983" s="99">
        <f>IF(H11983=I11983,"OK","NO")</f>
      </c>
      <c r="F11983" s="192">
        <f>SUM(F11959:F11982)</f>
      </c>
      <c r="G11983" s="192">
        <f>SUM(G11959:G11982)</f>
      </c>
      <c r="H11983" s="193">
        <f>SUMPRODUCT(F11956:F11979,H11956:H11979)</f>
      </c>
      <c r="I11983" s="194">
        <f>+I11980-I11981</f>
      </c>
      <c r="W11983">
        <f t="shared" si="1286"/>
      </c>
      <c r="X11983">
        <f t="shared" si="1287"/>
      </c>
      <c r="Y11983">
        <f t="shared" si="1288"/>
      </c>
      <c r="Z11983">
        <f t="shared" si="1289"/>
      </c>
    </row>
    <row r="11984" spans="1:26">
      <c r="A11984" s="10"/>
      <c r="B11984" s="10"/>
      <c r="C11984" s="10"/>
      <c r="D11984" s="10"/>
      <c r="E11984" s="10"/>
      <c r="F11984" s="10"/>
      <c r="G11984" s="10"/>
      <c r="H11984" s="69"/>
      <c r="I11984" s="10"/>
      <c r="W11984">
        <f t="shared" si="1286"/>
      </c>
      <c r="X11984">
        <f t="shared" si="1287"/>
      </c>
      <c r="Y11984">
        <f t="shared" si="1288"/>
      </c>
      <c r="Z11984">
        <f t="shared" si="1289"/>
      </c>
    </row>
    <row r="11985" spans="1:26">
      <c r="A11985" s="12" t="s">
        <v>315</v>
      </c>
      <c r="B11985" s="12"/>
      <c r="C11985" s="12"/>
      <c r="D11985" s="13"/>
      <c r="E11985" s="14"/>
      <c r="F11985" s="14"/>
      <c r="G11985" s="14"/>
      <c r="H11985" s="2"/>
      <c r="I11985" s="12"/>
      <c r="W11985">
        <f t="shared" si="1286"/>
      </c>
      <c r="X11985">
        <f t="shared" si="1287"/>
      </c>
      <c r="Y11985">
        <f t="shared" si="1288"/>
      </c>
      <c r="Z11985">
        <f t="shared" si="1289"/>
      </c>
    </row>
    <row r="11986" spans="1:26">
      <c r="W11986">
        <f t="shared" si="1286"/>
      </c>
      <c r="X11986">
        <f t="shared" si="1287"/>
      </c>
      <c r="Y11986">
        <f t="shared" si="1288"/>
      </c>
      <c r="Z11986">
        <f t="shared" si="1289"/>
      </c>
    </row>
    <row r="11987" spans="1:26">
      <c r="W11987">
        <f t="shared" si="1286"/>
      </c>
      <c r="X11987">
        <f t="shared" si="1287"/>
      </c>
      <c r="Y11987">
        <f t="shared" si="1288"/>
      </c>
      <c r="Z11987">
        <f t="shared" si="1289"/>
      </c>
    </row>
    <row r="11988" spans="1:26">
      <c r="W11988">
        <f t="shared" si="1286"/>
      </c>
      <c r="X11988">
        <f t="shared" si="1287"/>
      </c>
      <c r="Y11988">
        <f t="shared" si="1288"/>
      </c>
      <c r="Z11988">
        <f t="shared" si="1289"/>
      </c>
    </row>
    <row r="11989" spans="1:26">
      <c r="W11989">
        <f t="shared" si="1286"/>
      </c>
      <c r="X11989">
        <f t="shared" si="1287"/>
      </c>
      <c r="Y11989">
        <f t="shared" si="1288"/>
      </c>
      <c r="Z11989">
        <f t="shared" si="1289"/>
      </c>
    </row>
    <row r="11990" spans="1:26">
      <c r="W11990">
        <f t="shared" si="1286"/>
      </c>
      <c r="X11990">
        <f t="shared" si="1287"/>
      </c>
      <c r="Y11990">
        <f t="shared" si="1288"/>
      </c>
      <c r="Z11990">
        <f t="shared" si="1289"/>
      </c>
    </row>
    <row r="11991" spans="1:26">
      <c r="A11991" s="1562" t="s">
        <v>0</v>
      </c>
      <c r="B11991" s="1562"/>
      <c r="C11991" s="1562"/>
      <c r="D11991" s="1562"/>
      <c r="E11991" s="1562"/>
      <c r="F11991" s="1562"/>
      <c r="G11991" s="1562"/>
      <c r="H11991" s="1562"/>
      <c r="I11991" s="1562"/>
      <c r="W11991">
        <f t="shared" si="1286"/>
      </c>
      <c r="X11991">
        <f t="shared" si="1287"/>
      </c>
      <c r="Y11991">
        <f t="shared" si="1288"/>
      </c>
      <c r="Z11991">
        <f t="shared" si="1289"/>
      </c>
    </row>
    <row r="11992" spans="1:26">
      <c r="W11992">
        <f t="shared" si="1286"/>
      </c>
      <c r="X11992">
        <f t="shared" si="1287"/>
      </c>
      <c r="Y11992">
        <f t="shared" si="1288"/>
      </c>
      <c r="Z11992">
        <f t="shared" si="1289"/>
      </c>
    </row>
    <row r="11993" spans="1:26">
      <c r="B11993" s="124"/>
      <c r="C11993" s="124"/>
      <c r="D11993" s="124"/>
      <c r="E11993" s="124"/>
      <c r="F11993" s="124"/>
      <c r="G11993" s="124"/>
      <c r="H11993" s="124"/>
      <c r="I11993" s="124"/>
      <c r="W11993">
        <f t="shared" si="1286"/>
      </c>
      <c r="X11993">
        <f t="shared" si="1287"/>
      </c>
      <c r="Y11993">
        <f t="shared" si="1288"/>
      </c>
      <c r="Z11993">
        <f t="shared" si="1289"/>
      </c>
    </row>
    <row r="11994" spans="1:26">
      <c r="A11994" s="1" t="s">
        <v>1</v>
      </c>
      <c r="G11994" s="489" t="s">
        <v>2</v>
      </c>
      <c r="H11994" s="3" t="s">
        <v>2477</v>
      </c>
      <c r="W11994">
        <f t="shared" si="1286"/>
      </c>
      <c r="X11994">
        <f t="shared" si="1287"/>
      </c>
      <c r="Y11994">
        <f t="shared" si="1288"/>
      </c>
      <c r="Z11994">
        <f t="shared" si="1289"/>
      </c>
    </row>
    <row r="11995" spans="1:26">
      <c r="A11995" s="1" t="inlineStr">
        <is>
          <t>Dealer-139</t>
        </is>
      </c>
      <c r="F11995" s="4"/>
      <c r="G11995" s="488" t="s">
        <v>1440</v>
      </c>
      <c r="H11995" s="1" t="s">
        <v>2250</v>
      </c>
      <c r="W11995">
        <f t="shared" si="1286"/>
      </c>
      <c r="X11995">
        <f t="shared" si="1287"/>
      </c>
      <c r="Y11995">
        <f t="shared" si="1288"/>
      </c>
      <c r="Z11995">
        <f t="shared" si="1289"/>
      </c>
    </row>
    <row r="11996" spans="1:26">
      <c r="A11996" s="254" t="inlineStr">
        <is>
          <t>Dealer-260</t>
        </is>
      </c>
      <c r="B11996" s="1"/>
      <c r="H11996" s="49"/>
      <c r="W11996">
        <f t="shared" si="1286"/>
      </c>
      <c r="X11996">
        <f t="shared" si="1287"/>
      </c>
      <c r="Y11996">
        <f t="shared" si="1288"/>
      </c>
      <c r="Z11996">
        <f t="shared" si="1289"/>
      </c>
    </row>
    <row r="11997" spans="1:26">
      <c r="A11997" s="254" t="inlineStr">
        <is>
          <t>Address line (redacted)</t>
        </is>
      </c>
      <c r="B11997" s="1"/>
      <c r="W11997">
        <f t="shared" si="1286"/>
      </c>
      <c r="X11997">
        <f t="shared" si="1287"/>
      </c>
      <c r="Y11997">
        <f t="shared" si="1288"/>
      </c>
      <c r="Z11997">
        <f t="shared" si="1289"/>
      </c>
    </row>
    <row r="11998" spans="1:26">
      <c r="A11998" s="1"/>
      <c r="B11998" s="1"/>
      <c r="C11998" s="1"/>
      <c r="W11998">
        <f t="shared" si="1286"/>
      </c>
      <c r="X11998">
        <f t="shared" si="1287"/>
      </c>
      <c r="Y11998">
        <f t="shared" si="1288"/>
      </c>
      <c r="Z11998">
        <f t="shared" si="1289"/>
      </c>
    </row>
    <row r="11999" spans="1:26">
      <c r="A11999" s="12" t="s">
        <v>4</v>
      </c>
      <c r="B11999" s="86" t="inlineStr">
        <is>
          <t>GSTIN-MASKED</t>
        </is>
      </c>
      <c r="D11999" s="197"/>
      <c r="E11999" s="197"/>
      <c r="F11999" s="197"/>
      <c r="G11999" s="197"/>
      <c r="H11999" s="197"/>
      <c r="W11999">
        <f t="shared" si="1286"/>
      </c>
      <c r="X11999">
        <f t="shared" si="1287"/>
      </c>
      <c r="Y11999">
        <f t="shared" si="1288"/>
      </c>
      <c r="Z11999">
        <f t="shared" si="1289"/>
      </c>
    </row>
    <row r="12000" spans="1:26">
      <c r="B12000" s="1"/>
      <c r="D12000" s="197"/>
      <c r="E12000" s="197"/>
      <c r="F12000" s="197"/>
      <c r="G12000" s="197"/>
      <c r="H12000" s="197"/>
      <c r="W12000">
        <f t="shared" si="1286"/>
      </c>
      <c r="X12000">
        <f t="shared" si="1287"/>
      </c>
      <c r="Y12000">
        <f t="shared" si="1288"/>
      </c>
      <c r="Z12000">
        <f t="shared" si="1289"/>
      </c>
    </row>
    <row r="12001" spans="1:26">
      <c r="A12001" s="1" t="s">
        <v>5</v>
      </c>
      <c r="D12001" s="197"/>
      <c r="E12001" s="197"/>
      <c r="F12001" s="197"/>
      <c r="G12001" s="197"/>
      <c r="H12001" s="197"/>
      <c r="W12001">
        <f t="shared" si="1286"/>
      </c>
      <c r="X12001">
        <f t="shared" si="1287"/>
      </c>
      <c r="Y12001">
        <f t="shared" si="1288"/>
      </c>
      <c r="Z12001">
        <f t="shared" si="1289"/>
      </c>
    </row>
    <row r="12002" spans="1:26">
      <c r="A12002" s="1" t="s">
        <v>6</v>
      </c>
      <c r="D12002" s="197"/>
      <c r="E12002" s="197"/>
      <c r="F12002" s="197"/>
      <c r="G12002" s="197"/>
      <c r="H12002" s="197"/>
      <c r="W12002">
        <f t="shared" si="1286"/>
      </c>
      <c r="X12002">
        <f t="shared" si="1287"/>
      </c>
      <c r="Y12002">
        <f t="shared" si="1288"/>
      </c>
      <c r="Z12002">
        <f t="shared" si="1289"/>
      </c>
    </row>
    <row r="12003" spans="1:26" ht="15.75" thickBot="1">
      <c r="A12003" s="1" t="s">
        <v>7</v>
      </c>
      <c r="W12003">
        <f t="shared" si="1286"/>
      </c>
      <c r="X12003">
        <f t="shared" si="1287"/>
      </c>
      <c r="Y12003">
        <f t="shared" si="1288"/>
      </c>
      <c r="Z12003">
        <f t="shared" si="1289"/>
      </c>
    </row>
    <row r="12004" spans="1:26" ht="24">
      <c r="A12004" s="198" t="s">
        <v>8</v>
      </c>
      <c r="B12004" s="199" t="s">
        <v>9</v>
      </c>
      <c r="C12004" s="564" t="s">
        <v>10</v>
      </c>
      <c r="D12004" s="200" t="s">
        <v>11</v>
      </c>
      <c r="E12004" s="200" t="s">
        <v>12</v>
      </c>
      <c r="F12004" s="200" t="s">
        <v>13</v>
      </c>
      <c r="G12004" s="200" t="s">
        <v>14</v>
      </c>
      <c r="H12004" s="201" t="s">
        <v>15</v>
      </c>
      <c r="I12004" s="202" t="s">
        <v>16</v>
      </c>
      <c r="W12004">
        <f t="shared" si="1286"/>
      </c>
      <c r="X12004">
        <f t="shared" si="1287"/>
      </c>
      <c r="Y12004">
        <f t="shared" si="1288"/>
      </c>
      <c r="Z12004">
        <f t="shared" si="1289"/>
      </c>
    </row>
    <row r="12005" spans="1:26">
      <c r="A12005" s="147"/>
      <c r="B12005" s="1620" t="s">
        <v>17</v>
      </c>
      <c r="C12005" s="1620"/>
      <c r="D12005" s="5"/>
      <c r="E12005" s="19"/>
      <c r="F12005" s="5"/>
      <c r="G12005" s="6"/>
      <c r="H12005" s="19"/>
      <c r="I12005" s="58"/>
      <c r="W12005">
        <f t="shared" si="1286"/>
      </c>
      <c r="X12005">
        <f t="shared" si="1287"/>
      </c>
      <c r="Y12005">
        <f t="shared" si="1288"/>
      </c>
      <c r="Z12005">
        <f t="shared" si="1289"/>
      </c>
    </row>
    <row r="12006" spans="1:26">
      <c r="A12006" s="5">
        <v>1</v>
      </c>
      <c r="B12006" s="8" t="s">
        <v>580</v>
      </c>
      <c r="C12006" s="5" t="s">
        <v>581</v>
      </c>
      <c r="D12006" s="5">
        <v>2</v>
      </c>
      <c r="E12006" s="5">
        <v>5</v>
      </c>
      <c r="F12006" s="5">
        <f>+E12006*D12006</f>
      </c>
      <c r="G12006" s="6">
        <f>+E12006*D12006</f>
      </c>
      <c r="H12006" s="5">
        <v>1</v>
      </c>
      <c r="I12006" s="58">
        <f>+H12006*G12006</f>
      </c>
      <c r="J12006">
        <f>425*28%</f>
      </c>
      <c r="K12006">
        <f>+H12006-J12006</f>
      </c>
      <c r="L12006">
        <f>+K12006*G12006</f>
      </c>
      <c r="W12006">
        <f t="shared" si="1286"/>
      </c>
      <c r="X12006">
        <f t="shared" si="1287"/>
      </c>
      <c r="Y12006">
        <f t="shared" si="1288"/>
      </c>
      <c r="Z12006">
        <f t="shared" si="1289"/>
      </c>
    </row>
    <row r="12007" spans="1:26">
      <c r="A12007" s="67"/>
      <c r="B12007" s="1620" t="s">
        <v>24</v>
      </c>
      <c r="C12007" s="1620"/>
      <c r="D12007" s="184"/>
      <c r="E12007" s="184"/>
      <c r="F12007" s="184"/>
      <c r="G12007" s="186"/>
      <c r="H12007" s="185"/>
      <c r="I12007" s="388"/>
      <c r="W12007">
        <f t="shared" si="1286"/>
      </c>
      <c r="X12007">
        <f t="shared" si="1287"/>
      </c>
      <c r="Y12007">
        <f t="shared" si="1288"/>
      </c>
      <c r="Z12007">
        <f t="shared" si="1289"/>
      </c>
    </row>
    <row r="12008" spans="1:26">
      <c r="A12008" s="19">
        <v>2</v>
      </c>
      <c r="B12008" s="20" t="s">
        <v>994</v>
      </c>
      <c r="C12008" s="19" t="s">
        <v>993</v>
      </c>
      <c r="D12008" s="19">
        <v>1</v>
      </c>
      <c r="E12008" s="19">
        <v>6</v>
      </c>
      <c r="F12008" s="5">
        <f>+E12008*D12008</f>
      </c>
      <c r="G12008" s="6">
        <f>+E12008*D12008</f>
      </c>
      <c r="H12008" s="19">
        <v>1</v>
      </c>
      <c r="I12008" s="58">
        <f>+H12008*G12008</f>
      </c>
      <c r="J12008">
        <f>425*28%</f>
      </c>
      <c r="K12008">
        <f>+H12008-J12008</f>
      </c>
      <c r="L12008">
        <f>+K12008*G12008</f>
      </c>
      <c r="W12008">
        <f t="shared" si="1286"/>
      </c>
      <c r="X12008">
        <f t="shared" si="1287"/>
      </c>
      <c r="Y12008">
        <f t="shared" si="1288"/>
      </c>
      <c r="Z12008">
        <f t="shared" si="1289"/>
      </c>
    </row>
    <row r="12009" spans="1:26">
      <c r="A12009" s="67"/>
      <c r="B12009" s="1620" t="s">
        <v>18</v>
      </c>
      <c r="C12009" s="1620"/>
      <c r="D12009" s="184"/>
      <c r="E12009" s="184"/>
      <c r="F12009" s="184"/>
      <c r="G12009" s="186"/>
      <c r="H12009" s="185"/>
      <c r="I12009" s="388"/>
      <c r="W12009">
        <f t="shared" si="1286"/>
      </c>
      <c r="X12009">
        <f t="shared" si="1287"/>
      </c>
      <c r="Y12009">
        <f t="shared" si="1288"/>
      </c>
      <c r="Z12009">
        <f t="shared" si="1289"/>
      </c>
    </row>
    <row r="12010" spans="1:26">
      <c r="A12010" s="5">
        <v>3</v>
      </c>
      <c r="B12010" s="95" t="s">
        <v>318</v>
      </c>
      <c r="C12010" s="9" t="s">
        <v>319</v>
      </c>
      <c r="D12010" s="19">
        <v>1</v>
      </c>
      <c r="E12010" s="5">
        <v>4</v>
      </c>
      <c r="F12010" s="5">
        <f>+E12010*D12010</f>
      </c>
      <c r="G12010" s="6">
        <f>+E12010*D12010</f>
      </c>
      <c r="H12010" s="16">
        <v>1</v>
      </c>
      <c r="I12010" s="58">
        <f>+H12010*G12010</f>
      </c>
      <c r="J12010">
        <f>425*28%</f>
      </c>
      <c r="K12010">
        <f>+H12010-J12010</f>
      </c>
      <c r="L12010">
        <f>+K12010*G12010</f>
      </c>
      <c r="W12010">
        <f t="shared" si="1286"/>
      </c>
      <c r="X12010">
        <f t="shared" si="1287"/>
      </c>
      <c r="Y12010">
        <f t="shared" si="1288"/>
      </c>
      <c r="Z12010">
        <f t="shared" si="1289"/>
      </c>
    </row>
    <row r="12011" spans="1:26">
      <c r="A12011" s="5">
        <v>4</v>
      </c>
      <c r="B12011" s="95" t="s">
        <v>310</v>
      </c>
      <c r="C12011" s="5" t="s">
        <v>311</v>
      </c>
      <c r="D12011" s="19">
        <v>1</v>
      </c>
      <c r="E12011" s="5">
        <v>4</v>
      </c>
      <c r="F12011" s="5">
        <f>+E12011*D12011</f>
      </c>
      <c r="G12011" s="6">
        <f>+E12011*D12011</f>
      </c>
      <c r="H12011" s="16">
        <v>1</v>
      </c>
      <c r="I12011" s="58">
        <f>+H12011*G12011</f>
      </c>
      <c r="J12011">
        <f>425*28%</f>
      </c>
      <c r="K12011">
        <f>+H12011-J12011</f>
      </c>
      <c r="L12011">
        <f>+K12011*G12011</f>
      </c>
      <c r="W12011">
        <f t="shared" si="1286"/>
      </c>
      <c r="X12011">
        <f t="shared" si="1287"/>
      </c>
      <c r="Y12011">
        <f t="shared" si="1288"/>
      </c>
      <c r="Z12011">
        <f t="shared" si="1289"/>
      </c>
    </row>
    <row r="12012" spans="1:26">
      <c r="A12012" s="67"/>
      <c r="B12012" s="106"/>
      <c r="C12012" s="15"/>
      <c r="D12012" s="184"/>
      <c r="E12012" s="184"/>
      <c r="F12012" s="184"/>
      <c r="G12012" s="186"/>
      <c r="H12012" s="185"/>
      <c r="I12012" s="388"/>
      <c r="W12012">
        <f t="shared" si="1286"/>
      </c>
      <c r="X12012">
        <f t="shared" si="1287"/>
      </c>
      <c r="Y12012">
        <f t="shared" si="1288"/>
      </c>
      <c r="Z12012">
        <f t="shared" si="1289"/>
      </c>
    </row>
    <row r="12013" spans="1:26">
      <c r="A12013" s="67"/>
      <c r="B12013" s="106"/>
      <c r="C12013" s="15"/>
      <c r="D12013" s="184"/>
      <c r="E12013" s="184"/>
      <c r="F12013" s="184"/>
      <c r="G12013" s="186"/>
      <c r="H12013" s="185"/>
      <c r="I12013" s="388"/>
      <c r="W12013">
        <f t="shared" si="1286"/>
      </c>
      <c r="X12013">
        <f t="shared" si="1287"/>
      </c>
      <c r="Y12013">
        <f t="shared" si="1288"/>
      </c>
      <c r="Z12013">
        <f t="shared" si="1289"/>
      </c>
    </row>
    <row r="12014" spans="1:26">
      <c r="A12014" s="67"/>
      <c r="B12014" s="106"/>
      <c r="C12014" s="15"/>
      <c r="D12014" s="184"/>
      <c r="E12014" s="184"/>
      <c r="F12014" s="184"/>
      <c r="G12014" s="186"/>
      <c r="H12014" s="185"/>
      <c r="I12014" s="388"/>
      <c r="W12014">
        <f t="shared" si="1286"/>
      </c>
      <c r="X12014">
        <f t="shared" si="1287"/>
      </c>
      <c r="Y12014">
        <f t="shared" si="1288"/>
      </c>
      <c r="Z12014">
        <f t="shared" si="1289"/>
      </c>
    </row>
    <row r="12015" spans="1:26">
      <c r="A12015" s="67"/>
      <c r="B12015" s="106"/>
      <c r="C12015" s="15"/>
      <c r="D12015" s="184"/>
      <c r="E12015" s="184"/>
      <c r="F12015" s="184"/>
      <c r="G12015" s="186"/>
      <c r="H12015" s="185"/>
      <c r="I12015" s="388"/>
      <c r="W12015">
        <f t="shared" si="1286"/>
      </c>
      <c r="X12015">
        <f t="shared" si="1287"/>
      </c>
      <c r="Y12015">
        <f t="shared" si="1288"/>
      </c>
      <c r="Z12015">
        <f t="shared" si="1289"/>
      </c>
    </row>
    <row r="12016" spans="1:26">
      <c r="A12016" s="67"/>
      <c r="B12016" s="106"/>
      <c r="C12016" s="15"/>
      <c r="D12016" s="184"/>
      <c r="E12016" s="184"/>
      <c r="F12016" s="184"/>
      <c r="G12016" s="186"/>
      <c r="H12016" s="185"/>
      <c r="I12016" s="388"/>
      <c r="W12016">
        <f t="shared" si="1286"/>
      </c>
      <c r="X12016">
        <f t="shared" si="1287"/>
      </c>
      <c r="Y12016">
        <f t="shared" si="1288"/>
      </c>
      <c r="Z12016">
        <f t="shared" si="1289"/>
      </c>
    </row>
    <row r="12017" spans="1:26">
      <c r="A12017" s="67"/>
      <c r="B12017" s="106"/>
      <c r="C12017" s="15"/>
      <c r="D12017" s="184"/>
      <c r="E12017" s="184"/>
      <c r="F12017" s="184"/>
      <c r="G12017" s="186"/>
      <c r="H12017" s="185"/>
      <c r="I12017" s="388"/>
      <c r="W12017">
        <f t="shared" si="1286"/>
      </c>
      <c r="X12017">
        <f t="shared" si="1287"/>
      </c>
      <c r="Y12017">
        <f t="shared" si="1288"/>
      </c>
      <c r="Z12017">
        <f t="shared" si="1289"/>
      </c>
    </row>
    <row r="12018" spans="1:26">
      <c r="A12018" s="67"/>
      <c r="B12018" s="106"/>
      <c r="C12018" s="15"/>
      <c r="D12018" s="184"/>
      <c r="E12018" s="184"/>
      <c r="F12018" s="184"/>
      <c r="G12018" s="186"/>
      <c r="H12018" s="185"/>
      <c r="I12018" s="388"/>
      <c r="W12018">
        <f t="shared" si="1286"/>
      </c>
      <c r="X12018">
        <f t="shared" si="1287"/>
      </c>
      <c r="Y12018">
        <f t="shared" si="1288"/>
      </c>
      <c r="Z12018">
        <f t="shared" si="1289"/>
      </c>
    </row>
    <row r="12019" spans="1:26">
      <c r="A12019" s="67"/>
      <c r="B12019" s="106"/>
      <c r="C12019" s="15"/>
      <c r="D12019" s="184"/>
      <c r="E12019" s="184"/>
      <c r="F12019" s="184"/>
      <c r="G12019" s="186"/>
      <c r="H12019" s="185"/>
      <c r="I12019" s="388"/>
      <c r="W12019">
        <f t="shared" si="1286"/>
      </c>
      <c r="X12019">
        <f t="shared" si="1287"/>
      </c>
      <c r="Y12019">
        <f t="shared" si="1288"/>
      </c>
      <c r="Z12019">
        <f t="shared" si="1289"/>
      </c>
    </row>
    <row r="12020" spans="1:26">
      <c r="A12020" s="67"/>
      <c r="B12020" s="106"/>
      <c r="C12020" s="15"/>
      <c r="D12020" s="184"/>
      <c r="E12020" s="184"/>
      <c r="F12020" s="184"/>
      <c r="G12020" s="186"/>
      <c r="H12020" s="185"/>
      <c r="I12020" s="388"/>
      <c r="W12020">
        <f t="shared" si="1286"/>
      </c>
      <c r="X12020">
        <f t="shared" si="1287"/>
      </c>
      <c r="Y12020">
        <f t="shared" si="1288"/>
      </c>
      <c r="Z12020">
        <f t="shared" si="1289"/>
      </c>
    </row>
    <row r="12021" spans="1:26">
      <c r="A12021" s="67"/>
      <c r="B12021" s="106"/>
      <c r="C12021" s="15"/>
      <c r="D12021" s="184"/>
      <c r="E12021" s="184"/>
      <c r="F12021" s="184"/>
      <c r="G12021" s="186"/>
      <c r="H12021" s="185"/>
      <c r="I12021" s="388"/>
      <c r="W12021">
        <f t="shared" si="1286"/>
      </c>
      <c r="X12021">
        <f t="shared" si="1287"/>
      </c>
      <c r="Y12021">
        <f t="shared" si="1288"/>
      </c>
      <c r="Z12021">
        <f t="shared" si="1289"/>
      </c>
    </row>
    <row r="12022" spans="1:26">
      <c r="A12022" s="67"/>
      <c r="B12022" s="106"/>
      <c r="C12022" s="15"/>
      <c r="D12022" s="184"/>
      <c r="E12022" s="184"/>
      <c r="F12022" s="184"/>
      <c r="G12022" s="186"/>
      <c r="H12022" s="185"/>
      <c r="I12022" s="388"/>
      <c r="W12022">
        <f t="shared" si="1286"/>
      </c>
      <c r="X12022">
        <f t="shared" si="1287"/>
      </c>
      <c r="Y12022">
        <f t="shared" si="1288"/>
      </c>
      <c r="Z12022">
        <f t="shared" si="1289"/>
      </c>
    </row>
    <row r="12023" spans="1:26" ht="15.75" thickBot="1">
      <c r="A12023" s="57"/>
      <c r="B12023" s="224"/>
      <c r="C12023" s="15"/>
      <c r="D12023" s="23"/>
      <c r="E12023" s="225"/>
      <c r="F12023" s="23"/>
      <c r="G12023" s="24"/>
      <c r="H12023" s="225"/>
      <c r="I12023" s="70"/>
      <c r="W12023">
        <f t="shared" si="1286"/>
      </c>
      <c r="X12023">
        <f t="shared" si="1287"/>
      </c>
      <c r="Y12023">
        <f t="shared" si="1288"/>
      </c>
      <c r="Z12023">
        <f t="shared" si="1289"/>
      </c>
    </row>
    <row r="12024" spans="1:26">
      <c r="A12024" s="67"/>
      <c r="B12024" s="17"/>
      <c r="C12024" s="5"/>
      <c r="D12024" s="59"/>
      <c r="E12024" s="59"/>
      <c r="F12024" s="53"/>
      <c r="G12024" s="78"/>
      <c r="H12024" s="68"/>
      <c r="I12024" s="71">
        <f>SUM(I12005:I12023)</f>
      </c>
      <c r="W12024">
        <f t="shared" si="1286"/>
      </c>
      <c r="X12024">
        <f t="shared" si="1287"/>
      </c>
      <c r="Y12024">
        <f t="shared" si="1288"/>
      </c>
      <c r="Z12024">
        <f t="shared" si="1289"/>
      </c>
    </row>
    <row r="12025" spans="1:26" ht="15.75" thickBot="1">
      <c r="A12025" s="221"/>
      <c r="B12025" s="222"/>
      <c r="C12025" s="69"/>
      <c r="D12025" s="177"/>
      <c r="E12025" s="177"/>
      <c r="F12025" s="177"/>
      <c r="G12025" s="177"/>
      <c r="H12025" s="177"/>
      <c r="I12025" s="256"/>
      <c r="W12025">
        <f t="shared" si="1286"/>
      </c>
      <c r="X12025">
        <f t="shared" si="1287"/>
      </c>
      <c r="Y12025">
        <f t="shared" si="1288"/>
      </c>
      <c r="Z12025">
        <f t="shared" si="1289"/>
      </c>
    </row>
    <row r="12026" spans="1:26" ht="21">
      <c r="A12026" s="33"/>
      <c r="B12026" s="212"/>
      <c r="C12026" s="212"/>
      <c r="D12026" s="91"/>
      <c r="E12026" s="91"/>
      <c r="F12026" s="91"/>
      <c r="G12026" s="92" t="s">
        <v>19</v>
      </c>
      <c r="H12026" s="91"/>
      <c r="I12026" s="111">
        <f>+I12024-I12025</f>
      </c>
      <c r="L12026">
        <f>SUM(L12005:L12025)</f>
      </c>
      <c r="W12026">
        <f t="shared" si="1286"/>
      </c>
      <c r="X12026">
        <f t="shared" si="1287"/>
      </c>
      <c r="Y12026">
        <f t="shared" si="1288"/>
      </c>
      <c r="Z12026">
        <f t="shared" si="1289"/>
      </c>
    </row>
    <row r="12027" spans="1:26">
      <c r="A12027" s="221"/>
      <c r="B12027" s="222"/>
      <c r="C12027" s="222"/>
      <c r="D12027" s="69" t="s">
        <v>520</v>
      </c>
      <c r="E12027" s="69"/>
      <c r="F12027" s="69"/>
      <c r="G12027" s="69"/>
      <c r="H12027" s="112">
        <v>1</v>
      </c>
      <c r="I12027" s="61">
        <f>+L12026*H12027</f>
      </c>
      <c r="W12027">
        <f t="shared" si="1286"/>
      </c>
      <c r="X12027">
        <f t="shared" si="1287"/>
      </c>
      <c r="Y12027">
        <f t="shared" si="1288"/>
      </c>
      <c r="Z12027">
        <f t="shared" si="1289"/>
      </c>
    </row>
    <row r="12028" spans="1:26">
      <c r="A12028" s="33"/>
      <c r="B12028" s="10"/>
      <c r="C12028" s="10"/>
      <c r="D12028" s="69"/>
      <c r="E12028" s="69"/>
      <c r="F12028" s="69"/>
      <c r="G12028" s="69"/>
      <c r="H12028" s="69"/>
      <c r="I12028" s="61"/>
      <c r="W12028">
        <f t="shared" si="1286"/>
      </c>
      <c r="X12028">
        <f t="shared" si="1287"/>
      </c>
      <c r="Y12028">
        <f t="shared" si="1288"/>
      </c>
      <c r="Z12028">
        <f t="shared" si="1289"/>
      </c>
    </row>
    <row r="12029" spans="1:26" ht="15.75" thickBot="1">
      <c r="A12029" s="33"/>
      <c r="B12029" s="11" t="s">
        <v>20</v>
      </c>
      <c r="C12029" s="35"/>
      <c r="D12029" s="35"/>
      <c r="E12029" s="35"/>
      <c r="F12029" s="35"/>
      <c r="G12029" s="35"/>
      <c r="H12029" s="35"/>
      <c r="I12029" s="36"/>
      <c r="W12029">
        <f t="shared" si="1286"/>
      </c>
      <c r="X12029">
        <f t="shared" si="1287"/>
      </c>
      <c r="Y12029">
        <f t="shared" si="1288"/>
      </c>
      <c r="Z12029">
        <f t="shared" si="1289"/>
      </c>
    </row>
    <row r="12030" spans="1:26" ht="15.75" thickBot="1">
      <c r="A12030" s="37"/>
      <c r="B12030" s="38"/>
      <c r="C12030" s="39" t="s">
        <v>21</v>
      </c>
      <c r="D12030" s="40">
        <f>SUM(D12005:D12029)</f>
      </c>
      <c r="E12030" s="41">
        <f>IF(H12030=I12030,"OK","NO")</f>
      </c>
      <c r="F12030" s="40">
        <f>SUM(F12005:F12029)</f>
      </c>
      <c r="G12030" s="40">
        <f>SUM(G12005:G12029)</f>
      </c>
      <c r="H12030" s="41">
        <f>SUMPRODUCT(F12005:F12025,H12005:H12025)</f>
      </c>
      <c r="I12030" s="43">
        <f>+I12026-I12027</f>
      </c>
      <c r="W12030">
        <f t="shared" si="1286"/>
      </c>
      <c r="X12030">
        <f t="shared" si="1287"/>
      </c>
      <c r="Y12030">
        <f t="shared" si="1288"/>
      </c>
      <c r="Z12030">
        <f t="shared" si="1289"/>
      </c>
    </row>
    <row r="12031" spans="1:26" ht="15.75" thickBot="1">
      <c r="A12031" s="44"/>
      <c r="B12031" s="116"/>
      <c r="C12031" s="45"/>
      <c r="D12031" s="45"/>
      <c r="E12031" s="45"/>
      <c r="F12031" s="45"/>
      <c r="G12031" s="45"/>
      <c r="H12031" s="46"/>
      <c r="I12031" s="47"/>
      <c r="W12031">
        <f t="shared" si="1286"/>
      </c>
      <c r="X12031">
        <f t="shared" si="1287"/>
      </c>
      <c r="Y12031">
        <f t="shared" si="1288"/>
      </c>
      <c r="Z12031">
        <f t="shared" si="1289"/>
      </c>
    </row>
    <row r="12032" spans="1:26">
      <c r="A12032" s="12" t="s">
        <v>315</v>
      </c>
      <c r="B12032" s="12"/>
      <c r="C12032" s="12"/>
      <c r="D12032" s="13"/>
      <c r="E12032" s="14"/>
      <c r="F12032" s="14"/>
      <c r="G12032" s="14"/>
      <c r="H12032" s="2"/>
      <c r="I12032" s="12"/>
      <c r="W12032">
        <f t="shared" si="1286"/>
      </c>
      <c r="X12032">
        <f t="shared" si="1287"/>
      </c>
      <c r="Y12032">
        <f t="shared" si="1288"/>
      </c>
      <c r="Z12032">
        <f t="shared" si="1289"/>
      </c>
    </row>
    <row r="12033" spans="1:26">
      <c r="W12033">
        <f t="shared" si="1286"/>
      </c>
      <c r="X12033">
        <f t="shared" si="1287"/>
      </c>
      <c r="Y12033">
        <f t="shared" si="1288"/>
      </c>
      <c r="Z12033">
        <f t="shared" si="1289"/>
      </c>
    </row>
    <row r="12034" spans="1:26">
      <c r="W12034">
        <f t="shared" si="1286"/>
      </c>
      <c r="X12034">
        <f t="shared" si="1287"/>
      </c>
      <c r="Y12034">
        <f t="shared" si="1288"/>
      </c>
      <c r="Z12034">
        <f t="shared" si="1289"/>
      </c>
    </row>
    <row r="12035" spans="1:26">
      <c r="W12035">
        <f t="shared" si="1286"/>
      </c>
      <c r="X12035">
        <f t="shared" si="1287"/>
      </c>
      <c r="Y12035">
        <f t="shared" si="1288"/>
      </c>
      <c r="Z12035">
        <f t="shared" si="1289"/>
      </c>
    </row>
    <row r="12036" spans="1:26">
      <c r="W12036">
        <f t="shared" ref="W12036:W12099" si="1290">IF(LEFT($H12036&amp;"",5)="2019-",$H12036,W12035)</f>
      </c>
      <c r="X12036">
        <f t="shared" ref="X12036:X12099" si="1291">IF($W12036="",0,IF(COUNTIF($AB$2:$AB$80,$W12036)&gt;0,1,0))</f>
      </c>
      <c r="Y12036">
        <f t="shared" ref="Y12036:Y12099" si="1292">IF($C12036="","",UPPER(TRIM(IFERROR(LEFT($C12036&amp;"",FIND("/",$C12036&amp;"")-1),$C12036&amp;""))))</f>
      </c>
      <c r="Z12036">
        <f t="shared" ref="Z12036:Z12099" si="1293">IFERROR(IF(ISNUMBER($G12036),$G12036,0),0)</f>
      </c>
    </row>
    <row r="12037" spans="1:26">
      <c r="W12037">
        <f t="shared" si="1290"/>
      </c>
      <c r="X12037">
        <f t="shared" si="1291"/>
      </c>
      <c r="Y12037">
        <f t="shared" si="1292"/>
      </c>
      <c r="Z12037">
        <f t="shared" si="1293"/>
      </c>
    </row>
    <row r="12038" spans="1:26">
      <c r="A12038" s="1562" t="s">
        <v>0</v>
      </c>
      <c r="B12038" s="1562"/>
      <c r="C12038" s="1562"/>
      <c r="D12038" s="1562"/>
      <c r="E12038" s="1562"/>
      <c r="F12038" s="1562"/>
      <c r="G12038" s="1562"/>
      <c r="H12038" s="1562"/>
      <c r="I12038" s="1562"/>
      <c r="W12038">
        <f t="shared" si="1290"/>
      </c>
      <c r="X12038">
        <f t="shared" si="1291"/>
      </c>
      <c r="Y12038">
        <f t="shared" si="1292"/>
      </c>
      <c r="Z12038">
        <f t="shared" si="1293"/>
      </c>
    </row>
    <row r="12039" spans="1:26">
      <c r="W12039">
        <f t="shared" si="1290"/>
      </c>
      <c r="X12039">
        <f t="shared" si="1291"/>
      </c>
      <c r="Y12039">
        <f t="shared" si="1292"/>
      </c>
      <c r="Z12039">
        <f t="shared" si="1293"/>
      </c>
    </row>
    <row r="12040" spans="1:26">
      <c r="W12040">
        <f t="shared" si="1290"/>
      </c>
      <c r="X12040">
        <f t="shared" si="1291"/>
      </c>
      <c r="Y12040">
        <f t="shared" si="1292"/>
      </c>
      <c r="Z12040">
        <f t="shared" si="1293"/>
      </c>
    </row>
    <row r="12041" spans="1:26">
      <c r="A12041" s="1" t="s">
        <v>1</v>
      </c>
      <c r="B12041" s="1"/>
      <c r="G12041" s="489" t="s">
        <v>2</v>
      </c>
      <c r="H12041" s="3" t="s">
        <v>2477</v>
      </c>
      <c r="W12041">
        <f t="shared" si="1290"/>
      </c>
      <c r="X12041">
        <f t="shared" si="1291"/>
      </c>
      <c r="Y12041">
        <f t="shared" si="1292"/>
      </c>
      <c r="Z12041">
        <f t="shared" si="1293"/>
      </c>
    </row>
    <row r="12042" spans="1:26">
      <c r="A12042" s="1" t="inlineStr">
        <is>
          <t>Dealer-166</t>
        </is>
      </c>
      <c r="B12042" s="1"/>
      <c r="F12042" s="4"/>
      <c r="G12042" s="488" t="s">
        <v>1440</v>
      </c>
      <c r="H12042" s="1" t="s">
        <v>2251</v>
      </c>
      <c r="W12042">
        <f t="shared" si="1290"/>
      </c>
      <c r="X12042">
        <f t="shared" si="1291"/>
      </c>
      <c r="Y12042">
        <f t="shared" si="1292"/>
      </c>
      <c r="Z12042">
        <f t="shared" si="1293"/>
      </c>
    </row>
    <row r="12043" spans="1:26">
      <c r="A12043" s="1" t="inlineStr">
        <is>
          <t>Address line (redacted)</t>
        </is>
      </c>
      <c r="B12043" s="1"/>
      <c r="H12043" s="22"/>
      <c r="W12043">
        <f t="shared" si="1290"/>
      </c>
      <c r="X12043">
        <f t="shared" si="1291"/>
      </c>
      <c r="Y12043">
        <f t="shared" si="1292"/>
      </c>
      <c r="Z12043">
        <f t="shared" si="1293"/>
      </c>
    </row>
    <row r="12044" spans="1:26">
      <c r="A12044" s="1" t="inlineStr">
        <is>
          <t>Address line (redacted)</t>
        </is>
      </c>
      <c r="B12044" s="1"/>
      <c r="D12044" s="85"/>
      <c r="E12044" s="85"/>
      <c r="F12044" s="85"/>
      <c r="G12044" s="85"/>
      <c r="H12044" s="85"/>
      <c r="W12044">
        <f t="shared" si="1290"/>
      </c>
      <c r="X12044">
        <f t="shared" si="1291"/>
      </c>
      <c r="Y12044">
        <f t="shared" si="1292"/>
      </c>
      <c r="Z12044">
        <f t="shared" si="1293"/>
      </c>
    </row>
    <row r="12045" spans="1:26">
      <c r="A12045" s="12" t="s">
        <v>299</v>
      </c>
      <c r="B12045" s="86" t="inlineStr">
        <is>
          <t>GSTIN-MASKED</t>
        </is>
      </c>
      <c r="D12045" s="85"/>
      <c r="E12045" s="85"/>
      <c r="F12045" s="85"/>
      <c r="G12045" s="85"/>
      <c r="H12045" s="85"/>
      <c r="W12045">
        <f t="shared" si="1290"/>
      </c>
      <c r="X12045">
        <f t="shared" si="1291"/>
      </c>
      <c r="Y12045">
        <f t="shared" si="1292"/>
      </c>
      <c r="Z12045">
        <f t="shared" si="1293"/>
      </c>
    </row>
    <row r="12046" spans="1:26">
      <c r="D12046" s="85"/>
      <c r="E12046" s="85"/>
      <c r="F12046" s="85"/>
      <c r="G12046" s="85"/>
      <c r="H12046" s="85"/>
      <c r="W12046">
        <f t="shared" si="1290"/>
      </c>
      <c r="X12046">
        <f t="shared" si="1291"/>
      </c>
      <c r="Y12046">
        <f t="shared" si="1292"/>
      </c>
      <c r="Z12046">
        <f t="shared" si="1293"/>
      </c>
    </row>
    <row r="12047" spans="1:26">
      <c r="W12047">
        <f t="shared" si="1290"/>
      </c>
      <c r="X12047">
        <f t="shared" si="1291"/>
      </c>
      <c r="Y12047">
        <f t="shared" si="1292"/>
      </c>
      <c r="Z12047">
        <f t="shared" si="1293"/>
      </c>
    </row>
    <row r="12048" spans="1:26">
      <c r="A12048" s="1" t="s">
        <v>5</v>
      </c>
      <c r="W12048">
        <f t="shared" si="1290"/>
      </c>
      <c r="X12048">
        <f t="shared" si="1291"/>
      </c>
      <c r="Y12048">
        <f t="shared" si="1292"/>
      </c>
      <c r="Z12048">
        <f t="shared" si="1293"/>
      </c>
    </row>
    <row r="12049" spans="1:26">
      <c r="A12049" s="1" t="s">
        <v>6</v>
      </c>
      <c r="W12049">
        <f t="shared" si="1290"/>
      </c>
      <c r="X12049">
        <f t="shared" si="1291"/>
      </c>
      <c r="Y12049">
        <f t="shared" si="1292"/>
      </c>
      <c r="Z12049">
        <f t="shared" si="1293"/>
      </c>
    </row>
    <row r="12050" spans="1:26">
      <c r="A12050" s="1" t="s">
        <v>7</v>
      </c>
      <c r="W12050">
        <f t="shared" si="1290"/>
      </c>
      <c r="X12050">
        <f t="shared" si="1291"/>
      </c>
      <c r="Y12050">
        <f t="shared" si="1292"/>
      </c>
      <c r="Z12050">
        <f t="shared" si="1293"/>
      </c>
    </row>
    <row r="12051" spans="1:26" ht="24">
      <c r="A12051" s="179" t="s">
        <v>8</v>
      </c>
      <c r="B12051" s="180" t="s">
        <v>9</v>
      </c>
      <c r="C12051" s="180" t="s">
        <v>10</v>
      </c>
      <c r="D12051" s="181" t="s">
        <v>11</v>
      </c>
      <c r="E12051" s="181" t="s">
        <v>12</v>
      </c>
      <c r="F12051" s="181" t="s">
        <v>13</v>
      </c>
      <c r="G12051" s="181" t="s">
        <v>14</v>
      </c>
      <c r="H12051" s="179" t="s">
        <v>15</v>
      </c>
      <c r="I12051" s="182" t="s">
        <v>16</v>
      </c>
      <c r="W12051">
        <f t="shared" si="1290"/>
      </c>
      <c r="X12051">
        <f t="shared" si="1291"/>
      </c>
      <c r="Y12051">
        <f t="shared" si="1292"/>
      </c>
      <c r="Z12051">
        <f t="shared" si="1293"/>
      </c>
    </row>
    <row r="12052" spans="1:26">
      <c r="A12052" s="5"/>
      <c r="B12052" s="1564" t="s">
        <v>17</v>
      </c>
      <c r="C12052" s="1565"/>
      <c r="D12052" s="5"/>
      <c r="E12052" s="5"/>
      <c r="F12052" s="21"/>
      <c r="G12052" s="6"/>
      <c r="H12052" s="5"/>
      <c r="I12052" s="183"/>
      <c r="W12052">
        <f t="shared" si="1290"/>
      </c>
      <c r="X12052">
        <f t="shared" si="1291"/>
      </c>
      <c r="Y12052">
        <f t="shared" si="1292"/>
      </c>
      <c r="Z12052">
        <f t="shared" si="1293"/>
      </c>
    </row>
    <row r="12053" spans="1:26">
      <c r="A12053" s="5">
        <v>1</v>
      </c>
      <c r="B12053" s="8" t="s">
        <v>792</v>
      </c>
      <c r="C12053" s="5" t="s">
        <v>793</v>
      </c>
      <c r="D12053" s="5">
        <v>1</v>
      </c>
      <c r="E12053" s="5">
        <v>5</v>
      </c>
      <c r="F12053" s="21">
        <f>+E12053*D12053</f>
      </c>
      <c r="G12053" s="6">
        <f>+E12053*D12053</f>
      </c>
      <c r="H12053" s="5">
        <v>1</v>
      </c>
      <c r="I12053" s="183">
        <f>+H12053*G12053</f>
      </c>
      <c r="J12053">
        <v>119</v>
      </c>
      <c r="K12053">
        <f>+H12053-J12053</f>
      </c>
      <c r="L12053">
        <f>+K12053*G12053</f>
      </c>
      <c r="W12053">
        <f t="shared" si="1290"/>
      </c>
      <c r="X12053">
        <f t="shared" si="1291"/>
      </c>
      <c r="Y12053">
        <f t="shared" si="1292"/>
      </c>
      <c r="Z12053">
        <f t="shared" si="1293"/>
      </c>
    </row>
    <row r="12054" spans="1:26">
      <c r="A12054" s="5"/>
      <c r="B12054" s="8"/>
      <c r="C12054" s="5"/>
      <c r="D12054" s="25"/>
      <c r="E12054" s="5"/>
      <c r="F12054" s="21"/>
      <c r="G12054" s="6"/>
      <c r="H12054" s="5"/>
      <c r="I12054" s="183"/>
      <c r="W12054">
        <f t="shared" si="1290"/>
      </c>
      <c r="X12054">
        <f t="shared" si="1291"/>
      </c>
      <c r="Y12054">
        <f t="shared" si="1292"/>
      </c>
      <c r="Z12054">
        <f t="shared" si="1293"/>
      </c>
    </row>
    <row r="12055" spans="1:26">
      <c r="A12055" s="5"/>
      <c r="B12055" s="8"/>
      <c r="C12055" s="5"/>
      <c r="D12055" s="5"/>
      <c r="E12055" s="5"/>
      <c r="F12055" s="21"/>
      <c r="G12055" s="6"/>
      <c r="H12055" s="5"/>
      <c r="I12055" s="183"/>
      <c r="W12055">
        <f t="shared" si="1290"/>
      </c>
      <c r="X12055">
        <f t="shared" si="1291"/>
      </c>
      <c r="Y12055">
        <f t="shared" si="1292"/>
      </c>
      <c r="Z12055">
        <f t="shared" si="1293"/>
      </c>
    </row>
    <row r="12056" spans="1:26">
      <c r="A12056" s="5"/>
      <c r="B12056" s="8"/>
      <c r="C12056" s="5"/>
      <c r="D12056" s="5"/>
      <c r="E12056" s="5"/>
      <c r="F12056" s="21"/>
      <c r="G12056" s="6"/>
      <c r="H12056" s="5"/>
      <c r="I12056" s="183"/>
      <c r="W12056">
        <f t="shared" si="1290"/>
      </c>
      <c r="X12056">
        <f t="shared" si="1291"/>
      </c>
      <c r="Y12056">
        <f t="shared" si="1292"/>
      </c>
      <c r="Z12056">
        <f t="shared" si="1293"/>
      </c>
    </row>
    <row r="12057" spans="1:26">
      <c r="A12057" s="5"/>
      <c r="B12057" s="8"/>
      <c r="C12057" s="5"/>
      <c r="D12057" s="5"/>
      <c r="E12057" s="5"/>
      <c r="F12057" s="21"/>
      <c r="G12057" s="6"/>
      <c r="H12057" s="5"/>
      <c r="I12057" s="183"/>
      <c r="W12057">
        <f t="shared" si="1290"/>
      </c>
      <c r="X12057">
        <f t="shared" si="1291"/>
      </c>
      <c r="Y12057">
        <f t="shared" si="1292"/>
      </c>
      <c r="Z12057">
        <f t="shared" si="1293"/>
      </c>
    </row>
    <row r="12058" spans="1:26">
      <c r="A12058" s="5"/>
      <c r="B12058" s="8"/>
      <c r="C12058" s="5"/>
      <c r="D12058" s="5"/>
      <c r="E12058" s="5"/>
      <c r="F12058" s="21"/>
      <c r="G12058" s="6"/>
      <c r="H12058" s="5"/>
      <c r="I12058" s="183"/>
      <c r="W12058">
        <f t="shared" si="1290"/>
      </c>
      <c r="X12058">
        <f t="shared" si="1291"/>
      </c>
      <c r="Y12058">
        <f t="shared" si="1292"/>
      </c>
      <c r="Z12058">
        <f t="shared" si="1293"/>
      </c>
    </row>
    <row r="12059" spans="1:26">
      <c r="A12059" s="5"/>
      <c r="B12059" s="8"/>
      <c r="C12059" s="5"/>
      <c r="D12059" s="5"/>
      <c r="E12059" s="5"/>
      <c r="F12059" s="21"/>
      <c r="G12059" s="6"/>
      <c r="H12059" s="5"/>
      <c r="I12059" s="183"/>
      <c r="W12059">
        <f t="shared" si="1290"/>
      </c>
      <c r="X12059">
        <f t="shared" si="1291"/>
      </c>
      <c r="Y12059">
        <f t="shared" si="1292"/>
      </c>
      <c r="Z12059">
        <f t="shared" si="1293"/>
      </c>
    </row>
    <row r="12060" spans="1:26">
      <c r="A12060" s="5"/>
      <c r="B12060" s="8"/>
      <c r="C12060" s="5"/>
      <c r="D12060" s="5"/>
      <c r="E12060" s="5"/>
      <c r="F12060" s="21"/>
      <c r="G12060" s="6"/>
      <c r="H12060" s="5"/>
      <c r="I12060" s="183"/>
      <c r="W12060">
        <f t="shared" si="1290"/>
      </c>
      <c r="X12060">
        <f t="shared" si="1291"/>
      </c>
      <c r="Y12060">
        <f t="shared" si="1292"/>
      </c>
      <c r="Z12060">
        <f t="shared" si="1293"/>
      </c>
    </row>
    <row r="12061" spans="1:26">
      <c r="A12061" s="5"/>
      <c r="B12061" s="8"/>
      <c r="C12061" s="5"/>
      <c r="D12061" s="5"/>
      <c r="E12061" s="5"/>
      <c r="F12061" s="21"/>
      <c r="G12061" s="6"/>
      <c r="H12061" s="5"/>
      <c r="I12061" s="183"/>
      <c r="W12061">
        <f t="shared" si="1290"/>
      </c>
      <c r="X12061">
        <f t="shared" si="1291"/>
      </c>
      <c r="Y12061">
        <f t="shared" si="1292"/>
      </c>
      <c r="Z12061">
        <f t="shared" si="1293"/>
      </c>
    </row>
    <row r="12062" spans="1:26">
      <c r="A12062" s="5"/>
      <c r="B12062" s="8"/>
      <c r="C12062" s="5"/>
      <c r="D12062" s="5"/>
      <c r="E12062" s="5"/>
      <c r="F12062" s="21"/>
      <c r="G12062" s="6"/>
      <c r="H12062" s="5"/>
      <c r="I12062" s="183"/>
      <c r="W12062">
        <f t="shared" si="1290"/>
      </c>
      <c r="X12062">
        <f t="shared" si="1291"/>
      </c>
      <c r="Y12062">
        <f t="shared" si="1292"/>
      </c>
      <c r="Z12062">
        <f t="shared" si="1293"/>
      </c>
    </row>
    <row r="12063" spans="1:26">
      <c r="A12063" s="5"/>
      <c r="B12063" s="8"/>
      <c r="C12063" s="5"/>
      <c r="D12063" s="5"/>
      <c r="E12063" s="5"/>
      <c r="F12063" s="21"/>
      <c r="G12063" s="6"/>
      <c r="H12063" s="5"/>
      <c r="I12063" s="183"/>
      <c r="W12063">
        <f t="shared" si="1290"/>
      </c>
      <c r="X12063">
        <f t="shared" si="1291"/>
      </c>
      <c r="Y12063">
        <f t="shared" si="1292"/>
      </c>
      <c r="Z12063">
        <f t="shared" si="1293"/>
      </c>
    </row>
    <row r="12064" spans="1:26">
      <c r="A12064" s="5"/>
      <c r="B12064" s="8"/>
      <c r="C12064" s="5"/>
      <c r="D12064" s="5"/>
      <c r="E12064" s="5"/>
      <c r="F12064" s="21"/>
      <c r="G12064" s="6"/>
      <c r="H12064" s="5"/>
      <c r="I12064" s="183"/>
      <c r="W12064">
        <f t="shared" si="1290"/>
      </c>
      <c r="X12064">
        <f t="shared" si="1291"/>
      </c>
      <c r="Y12064">
        <f t="shared" si="1292"/>
      </c>
      <c r="Z12064">
        <f t="shared" si="1293"/>
      </c>
    </row>
    <row r="12065" spans="1:26" ht="15.75" thickBot="1">
      <c r="A12065" s="5"/>
      <c r="B12065" s="224"/>
      <c r="C12065" s="15"/>
      <c r="D12065" s="23"/>
      <c r="E12065" s="225"/>
      <c r="F12065" s="23"/>
      <c r="G12065" s="24"/>
      <c r="H12065" s="225"/>
      <c r="I12065" s="226"/>
      <c r="W12065">
        <f t="shared" si="1290"/>
      </c>
      <c r="X12065">
        <f t="shared" si="1291"/>
      </c>
      <c r="Y12065">
        <f t="shared" si="1292"/>
      </c>
      <c r="Z12065">
        <f t="shared" si="1293"/>
      </c>
    </row>
    <row r="12066" spans="1:26">
      <c r="A12066" s="227"/>
      <c r="B12066" s="17"/>
      <c r="C12066" s="5"/>
      <c r="D12066" s="59"/>
      <c r="E12066" s="59"/>
      <c r="F12066" s="53"/>
      <c r="G12066" s="78"/>
      <c r="H12066" s="68"/>
      <c r="I12066" s="228">
        <f>SUM(I12052:I12065)</f>
      </c>
      <c r="L12066">
        <f>SUM(L12053:L12065)</f>
      </c>
      <c r="W12066">
        <f t="shared" si="1290"/>
      </c>
      <c r="X12066">
        <f t="shared" si="1291"/>
      </c>
      <c r="Y12066">
        <f t="shared" si="1292"/>
      </c>
      <c r="Z12066">
        <f t="shared" si="1293"/>
      </c>
    </row>
    <row r="12067" spans="1:26">
      <c r="A12067" s="10"/>
      <c r="B12067" s="10"/>
      <c r="C12067" s="69"/>
      <c r="D12067" s="69" t="s">
        <v>520</v>
      </c>
      <c r="E12067" s="69"/>
      <c r="F12067" s="69"/>
      <c r="G12067" s="69"/>
      <c r="H12067" s="112">
        <v>1</v>
      </c>
      <c r="I12067" s="191">
        <f>+L12066*H12067</f>
      </c>
      <c r="W12067">
        <f t="shared" si="1290"/>
      </c>
      <c r="X12067">
        <f t="shared" si="1291"/>
      </c>
      <c r="Y12067">
        <f t="shared" si="1292"/>
      </c>
      <c r="Z12067">
        <f t="shared" si="1293"/>
      </c>
    </row>
    <row r="12068" spans="1:26" ht="15.75" thickBot="1">
      <c r="A12068" s="10"/>
      <c r="B12068" s="11" t="s">
        <v>20</v>
      </c>
      <c r="C12068" s="35"/>
      <c r="D12068" s="35"/>
      <c r="E12068" s="35"/>
      <c r="F12068" s="35"/>
      <c r="G12068" s="35"/>
      <c r="H12068" s="35"/>
      <c r="I12068" s="98"/>
      <c r="W12068">
        <f t="shared" si="1290"/>
      </c>
      <c r="X12068">
        <f t="shared" si="1291"/>
      </c>
      <c r="Y12068">
        <f t="shared" si="1292"/>
      </c>
      <c r="Z12068">
        <f t="shared" si="1293"/>
      </c>
    </row>
    <row r="12069" spans="1:26" ht="15.75" thickBot="1">
      <c r="A12069" s="99"/>
      <c r="B12069" s="38"/>
      <c r="C12069" s="39" t="s">
        <v>21</v>
      </c>
      <c r="D12069" s="40">
        <f>SUM(D12052:D12068)</f>
      </c>
      <c r="E12069" s="41" t="s">
        <v>360</v>
      </c>
      <c r="F12069" s="40">
        <f>SUM(F12052:F12068)</f>
      </c>
      <c r="G12069" s="40">
        <f>SUM(G12052:G12068)</f>
      </c>
      <c r="H12069" s="41">
        <f>+SUMPRODUCT(H12052:H12065,F12052:F12065)</f>
      </c>
      <c r="I12069" s="100">
        <f>+I12066-I12067</f>
      </c>
      <c r="W12069">
        <f t="shared" si="1290"/>
      </c>
      <c r="X12069">
        <f t="shared" si="1291"/>
      </c>
      <c r="Y12069">
        <f t="shared" si="1292"/>
      </c>
      <c r="Z12069">
        <f t="shared" si="1293"/>
      </c>
    </row>
    <row r="12070" spans="1:26">
      <c r="W12070">
        <f t="shared" si="1290"/>
      </c>
      <c r="X12070">
        <f t="shared" si="1291"/>
      </c>
      <c r="Y12070">
        <f t="shared" si="1292"/>
      </c>
      <c r="Z12070">
        <f t="shared" si="1293"/>
      </c>
    </row>
    <row r="12071" spans="1:26">
      <c r="W12071">
        <f t="shared" si="1290"/>
      </c>
      <c r="X12071">
        <f t="shared" si="1291"/>
      </c>
      <c r="Y12071">
        <f t="shared" si="1292"/>
      </c>
      <c r="Z12071">
        <f t="shared" si="1293"/>
      </c>
    </row>
    <row r="12072" spans="1:26">
      <c r="W12072">
        <f t="shared" si="1290"/>
      </c>
      <c r="X12072">
        <f t="shared" si="1291"/>
      </c>
      <c r="Y12072">
        <f t="shared" si="1292"/>
      </c>
      <c r="Z12072">
        <f t="shared" si="1293"/>
      </c>
    </row>
    <row r="12073" spans="1:26">
      <c r="A12073" s="1562" t="s">
        <v>0</v>
      </c>
      <c r="B12073" s="1562"/>
      <c r="C12073" s="1562"/>
      <c r="D12073" s="1562"/>
      <c r="E12073" s="1562"/>
      <c r="F12073" s="1562"/>
      <c r="G12073" s="1562"/>
      <c r="H12073" s="1562"/>
      <c r="I12073" s="1562"/>
      <c r="W12073">
        <f t="shared" si="1290"/>
      </c>
      <c r="X12073">
        <f t="shared" si="1291"/>
      </c>
      <c r="Y12073">
        <f t="shared" si="1292"/>
      </c>
      <c r="Z12073">
        <f t="shared" si="1293"/>
      </c>
    </row>
    <row r="12074" spans="1:26">
      <c r="W12074">
        <f t="shared" si="1290"/>
      </c>
      <c r="X12074">
        <f t="shared" si="1291"/>
      </c>
      <c r="Y12074">
        <f t="shared" si="1292"/>
      </c>
      <c r="Z12074">
        <f t="shared" si="1293"/>
      </c>
    </row>
    <row r="12075" spans="1:26">
      <c r="A12075" s="1" t="s">
        <v>1</v>
      </c>
      <c r="B12075" s="1"/>
      <c r="G12075" s="495" t="s">
        <v>2</v>
      </c>
      <c r="H12075" s="3" t="s">
        <v>2477</v>
      </c>
      <c r="W12075">
        <f t="shared" si="1290"/>
      </c>
      <c r="X12075">
        <f t="shared" si="1291"/>
      </c>
      <c r="Y12075">
        <f t="shared" si="1292"/>
      </c>
      <c r="Z12075">
        <f t="shared" si="1293"/>
      </c>
    </row>
    <row r="12076" spans="1:26">
      <c r="A12076" s="22" t="inlineStr">
        <is>
          <t>Dealer-339</t>
        </is>
      </c>
      <c r="B12076" s="1"/>
      <c r="F12076" s="4"/>
      <c r="G12076" s="496" t="s">
        <v>1440</v>
      </c>
      <c r="H12076" s="1" t="s">
        <v>2252</v>
      </c>
      <c r="W12076">
        <f t="shared" si="1290"/>
      </c>
      <c r="X12076">
        <f t="shared" si="1291"/>
      </c>
      <c r="Y12076">
        <f t="shared" si="1292"/>
      </c>
      <c r="Z12076">
        <f t="shared" si="1293"/>
      </c>
    </row>
    <row r="12077" spans="1:26">
      <c r="A12077" s="1" t="inlineStr">
        <is>
          <t>Address line (redacted)</t>
        </is>
      </c>
      <c r="B12077" s="1"/>
      <c r="H12077" s="22"/>
      <c r="W12077">
        <f t="shared" si="1290"/>
      </c>
      <c r="X12077">
        <f t="shared" si="1291"/>
      </c>
      <c r="Y12077">
        <f t="shared" si="1292"/>
      </c>
      <c r="Z12077">
        <f t="shared" si="1293"/>
      </c>
    </row>
    <row r="12078" spans="1:26">
      <c r="A12078" s="1"/>
      <c r="B12078" s="1"/>
      <c r="D12078" s="85"/>
      <c r="E12078" s="85"/>
      <c r="F12078" s="85"/>
      <c r="G12078" s="85"/>
      <c r="H12078" s="85"/>
      <c r="W12078">
        <f t="shared" si="1290"/>
      </c>
      <c r="X12078">
        <f t="shared" si="1291"/>
      </c>
      <c r="Y12078">
        <f t="shared" si="1292"/>
      </c>
      <c r="Z12078">
        <f t="shared" si="1293"/>
      </c>
    </row>
    <row r="12079" spans="1:26">
      <c r="A12079" s="1"/>
      <c r="B12079" s="243"/>
      <c r="D12079" s="85"/>
      <c r="E12079" s="85"/>
      <c r="F12079" s="85"/>
      <c r="G12079" s="85"/>
      <c r="H12079" s="85"/>
      <c r="W12079">
        <f t="shared" si="1290"/>
      </c>
      <c r="X12079">
        <f t="shared" si="1291"/>
      </c>
      <c r="Y12079">
        <f t="shared" si="1292"/>
      </c>
      <c r="Z12079">
        <f t="shared" si="1293"/>
      </c>
    </row>
    <row r="12080" spans="1:26">
      <c r="A12080" s="1"/>
      <c r="B12080" s="87"/>
      <c r="W12080">
        <f t="shared" si="1290"/>
      </c>
      <c r="X12080">
        <f t="shared" si="1291"/>
      </c>
      <c r="Y12080">
        <f t="shared" si="1292"/>
      </c>
      <c r="Z12080">
        <f t="shared" si="1293"/>
      </c>
    </row>
    <row r="12081" spans="1:26">
      <c r="A12081" s="49" t="s">
        <v>4</v>
      </c>
      <c r="B12081" s="87"/>
      <c r="W12081">
        <f t="shared" si="1290"/>
      </c>
      <c r="X12081">
        <f t="shared" si="1291"/>
      </c>
      <c r="Y12081">
        <f t="shared" si="1292"/>
      </c>
      <c r="Z12081">
        <f t="shared" si="1293"/>
      </c>
    </row>
    <row r="12082" spans="1:26">
      <c r="A12082" s="49"/>
      <c r="B12082" s="87"/>
      <c r="W12082">
        <f t="shared" si="1290"/>
      </c>
      <c r="X12082">
        <f t="shared" si="1291"/>
      </c>
      <c r="Y12082">
        <f t="shared" si="1292"/>
      </c>
      <c r="Z12082">
        <f t="shared" si="1293"/>
      </c>
    </row>
    <row r="12083" spans="1:26">
      <c r="A12083" s="1" t="s">
        <v>5</v>
      </c>
      <c r="W12083">
        <f t="shared" si="1290"/>
      </c>
      <c r="X12083">
        <f t="shared" si="1291"/>
      </c>
      <c r="Y12083">
        <f t="shared" si="1292"/>
      </c>
      <c r="Z12083">
        <f t="shared" si="1293"/>
      </c>
    </row>
    <row r="12084" spans="1:26">
      <c r="A12084" s="1" t="s">
        <v>6</v>
      </c>
      <c r="W12084">
        <f t="shared" si="1290"/>
      </c>
      <c r="X12084">
        <f t="shared" si="1291"/>
      </c>
      <c r="Y12084">
        <f t="shared" si="1292"/>
      </c>
      <c r="Z12084">
        <f t="shared" si="1293"/>
      </c>
    </row>
    <row r="12085" spans="1:26">
      <c r="A12085" s="1" t="s">
        <v>7</v>
      </c>
      <c r="W12085">
        <f t="shared" si="1290"/>
      </c>
      <c r="X12085">
        <f t="shared" si="1291"/>
      </c>
      <c r="Y12085">
        <f t="shared" si="1292"/>
      </c>
      <c r="Z12085">
        <f t="shared" si="1293"/>
      </c>
    </row>
    <row r="12086" spans="1:26" ht="24">
      <c r="A12086" s="88" t="s">
        <v>8</v>
      </c>
      <c r="B12086" s="89" t="s">
        <v>9</v>
      </c>
      <c r="C12086" s="89" t="s">
        <v>10</v>
      </c>
      <c r="D12086" s="34" t="s">
        <v>11</v>
      </c>
      <c r="E12086" s="34" t="s">
        <v>12</v>
      </c>
      <c r="F12086" s="34" t="s">
        <v>13</v>
      </c>
      <c r="G12086" s="34" t="s">
        <v>14</v>
      </c>
      <c r="H12086" s="88" t="s">
        <v>15</v>
      </c>
      <c r="I12086" s="90" t="s">
        <v>16</v>
      </c>
      <c r="W12086">
        <f t="shared" si="1290"/>
      </c>
      <c r="X12086">
        <f t="shared" si="1291"/>
      </c>
      <c r="Y12086">
        <f t="shared" si="1292"/>
      </c>
      <c r="Z12086">
        <f t="shared" si="1293"/>
      </c>
    </row>
    <row r="12087" spans="1:26">
      <c r="A12087" s="5"/>
      <c r="B12087" s="1564" t="s">
        <v>18</v>
      </c>
      <c r="C12087" s="1565"/>
      <c r="D12087" s="21"/>
      <c r="E12087" s="5"/>
      <c r="F12087" s="5"/>
      <c r="G12087" s="9"/>
      <c r="H12087" s="5"/>
      <c r="I12087" s="94"/>
      <c r="W12087">
        <f t="shared" si="1290"/>
      </c>
      <c r="X12087">
        <f t="shared" si="1291"/>
      </c>
      <c r="Y12087">
        <f t="shared" si="1292"/>
      </c>
      <c r="Z12087">
        <f t="shared" si="1293"/>
      </c>
    </row>
    <row r="12088" spans="1:26">
      <c r="A12088" s="19"/>
      <c r="B12088" s="128" t="s">
        <v>1595</v>
      </c>
      <c r="C12088" s="9" t="s">
        <v>1596</v>
      </c>
      <c r="D12088" s="9">
        <v>1</v>
      </c>
      <c r="E12088" s="5">
        <v>4</v>
      </c>
      <c r="F12088" s="168">
        <f t="shared" ref="F12088:F12093" si="1294">+E12088*D12088</f>
      </c>
      <c r="G12088" s="6">
        <f t="shared" ref="G12088:G12093" si="1295">+E12088*D12088</f>
      </c>
      <c r="H12088" s="16">
        <v>1</v>
      </c>
      <c r="I12088" s="183">
        <f t="shared" ref="I12088:I12093" si="1296">+H12088*G12088</f>
      </c>
      <c r="W12088">
        <f t="shared" si="1290"/>
      </c>
      <c r="X12088">
        <f t="shared" si="1291"/>
      </c>
      <c r="Y12088">
        <f t="shared" si="1292"/>
      </c>
      <c r="Z12088">
        <f t="shared" si="1293"/>
      </c>
    </row>
    <row r="12089" spans="1:26">
      <c r="A12089" s="19"/>
      <c r="B12089" s="95" t="s">
        <v>492</v>
      </c>
      <c r="C12089" s="101" t="s">
        <v>493</v>
      </c>
      <c r="D12089" s="9">
        <v>1</v>
      </c>
      <c r="E12089" s="5">
        <v>4</v>
      </c>
      <c r="F12089" s="168">
        <f t="shared" si="1294"/>
      </c>
      <c r="G12089" s="6">
        <f t="shared" si="1295"/>
      </c>
      <c r="H12089" s="5">
        <v>1</v>
      </c>
      <c r="I12089" s="183">
        <f t="shared" si="1296"/>
      </c>
      <c r="W12089">
        <f t="shared" si="1290"/>
      </c>
      <c r="X12089">
        <f t="shared" si="1291"/>
      </c>
      <c r="Y12089">
        <f t="shared" si="1292"/>
      </c>
      <c r="Z12089">
        <f t="shared" si="1293"/>
      </c>
    </row>
    <row r="12090" spans="1:26">
      <c r="A12090" s="5"/>
      <c r="B12090" s="8" t="s">
        <v>295</v>
      </c>
      <c r="C12090" s="5" t="s">
        <v>294</v>
      </c>
      <c r="D12090" s="9">
        <v>1</v>
      </c>
      <c r="E12090" s="5">
        <v>4</v>
      </c>
      <c r="F12090" s="168">
        <f t="shared" si="1294"/>
      </c>
      <c r="G12090" s="6">
        <f t="shared" si="1295"/>
      </c>
      <c r="H12090" s="9">
        <v>1</v>
      </c>
      <c r="I12090" s="183">
        <f t="shared" si="1296"/>
      </c>
      <c r="W12090">
        <f t="shared" si="1290"/>
      </c>
      <c r="X12090">
        <f t="shared" si="1291"/>
      </c>
      <c r="Y12090">
        <f t="shared" si="1292"/>
      </c>
      <c r="Z12090">
        <f t="shared" si="1293"/>
      </c>
    </row>
    <row r="12091" spans="1:26">
      <c r="A12091" s="5"/>
      <c r="B12091" s="95" t="s">
        <v>983</v>
      </c>
      <c r="C12091" s="101" t="s">
        <v>984</v>
      </c>
      <c r="D12091" s="9">
        <v>1</v>
      </c>
      <c r="E12091" s="5">
        <v>4</v>
      </c>
      <c r="F12091" s="168">
        <f t="shared" si="1294"/>
      </c>
      <c r="G12091" s="6">
        <f t="shared" si="1295"/>
      </c>
      <c r="H12091" s="16">
        <v>1</v>
      </c>
      <c r="I12091" s="183">
        <f t="shared" si="1296"/>
      </c>
      <c r="W12091">
        <f t="shared" si="1290"/>
      </c>
      <c r="X12091">
        <f t="shared" si="1291"/>
      </c>
      <c r="Y12091">
        <f t="shared" si="1292"/>
      </c>
      <c r="Z12091">
        <f t="shared" si="1293"/>
      </c>
    </row>
    <row r="12092" spans="1:26">
      <c r="A12092" s="5"/>
      <c r="B12092" s="95" t="s">
        <v>656</v>
      </c>
      <c r="C12092" s="9" t="s">
        <v>657</v>
      </c>
      <c r="D12092" s="9">
        <v>1</v>
      </c>
      <c r="E12092" s="5">
        <v>4</v>
      </c>
      <c r="F12092" s="168">
        <f t="shared" si="1294"/>
      </c>
      <c r="G12092" s="6">
        <f t="shared" si="1295"/>
      </c>
      <c r="H12092" s="16">
        <v>1</v>
      </c>
      <c r="I12092" s="183">
        <f t="shared" si="1296"/>
      </c>
      <c r="W12092">
        <f t="shared" si="1290"/>
      </c>
      <c r="X12092">
        <f t="shared" si="1291"/>
      </c>
      <c r="Y12092">
        <f t="shared" si="1292"/>
      </c>
      <c r="Z12092">
        <f t="shared" si="1293"/>
      </c>
    </row>
    <row r="12093" spans="1:26">
      <c r="A12093" s="5"/>
      <c r="B12093" s="8" t="s">
        <v>467</v>
      </c>
      <c r="C12093" s="5" t="s">
        <v>466</v>
      </c>
      <c r="D12093" s="9">
        <v>1</v>
      </c>
      <c r="E12093" s="5">
        <v>4</v>
      </c>
      <c r="F12093" s="168">
        <f t="shared" si="1294"/>
      </c>
      <c r="G12093" s="6">
        <f t="shared" si="1295"/>
      </c>
      <c r="H12093" s="16">
        <v>1</v>
      </c>
      <c r="I12093" s="183">
        <f t="shared" si="1296"/>
      </c>
      <c r="W12093">
        <f t="shared" si="1290"/>
      </c>
      <c r="X12093">
        <f t="shared" si="1291"/>
      </c>
      <c r="Y12093">
        <f t="shared" si="1292"/>
      </c>
      <c r="Z12093">
        <f t="shared" si="1293"/>
      </c>
    </row>
    <row r="12094" spans="1:26">
      <c r="A12094" s="5"/>
      <c r="B12094" s="8"/>
      <c r="C12094" s="5"/>
      <c r="D12094" s="9"/>
      <c r="E12094" s="5"/>
      <c r="F12094" s="168"/>
      <c r="G12094" s="6"/>
      <c r="H12094" s="16"/>
      <c r="I12094" s="183"/>
      <c r="W12094">
        <f t="shared" si="1290"/>
      </c>
      <c r="X12094">
        <f t="shared" si="1291"/>
      </c>
      <c r="Y12094">
        <f t="shared" si="1292"/>
      </c>
      <c r="Z12094">
        <f t="shared" si="1293"/>
      </c>
    </row>
    <row r="12095" spans="1:26">
      <c r="A12095" s="5"/>
      <c r="B12095" s="8"/>
      <c r="C12095" s="5"/>
      <c r="D12095" s="9"/>
      <c r="E12095" s="5"/>
      <c r="F12095" s="168"/>
      <c r="G12095" s="6"/>
      <c r="H12095" s="16"/>
      <c r="I12095" s="183"/>
      <c r="W12095">
        <f t="shared" si="1290"/>
      </c>
      <c r="X12095">
        <f t="shared" si="1291"/>
      </c>
      <c r="Y12095">
        <f t="shared" si="1292"/>
      </c>
      <c r="Z12095">
        <f t="shared" si="1293"/>
      </c>
    </row>
    <row r="12096" spans="1:26">
      <c r="A12096" s="5"/>
      <c r="B12096" s="8"/>
      <c r="C12096" s="5"/>
      <c r="D12096" s="9"/>
      <c r="E12096" s="5"/>
      <c r="F12096" s="168"/>
      <c r="G12096" s="6"/>
      <c r="H12096" s="16"/>
      <c r="I12096" s="183"/>
      <c r="W12096">
        <f t="shared" si="1290"/>
      </c>
      <c r="X12096">
        <f t="shared" si="1291"/>
      </c>
      <c r="Y12096">
        <f t="shared" si="1292"/>
      </c>
      <c r="Z12096">
        <f t="shared" si="1293"/>
      </c>
    </row>
    <row r="12097" spans="1:26">
      <c r="A12097" s="5"/>
      <c r="B12097" s="1568" t="s">
        <v>304</v>
      </c>
      <c r="C12097" s="1569"/>
      <c r="D12097" s="5"/>
      <c r="E12097" s="5"/>
      <c r="F12097" s="5"/>
      <c r="G12097" s="6"/>
      <c r="H12097" s="16"/>
      <c r="I12097" s="183"/>
      <c r="W12097">
        <f t="shared" si="1290"/>
      </c>
      <c r="X12097">
        <f t="shared" si="1291"/>
      </c>
      <c r="Y12097">
        <f t="shared" si="1292"/>
      </c>
      <c r="Z12097">
        <f t="shared" si="1293"/>
      </c>
    </row>
    <row r="12098" spans="1:26">
      <c r="A12098" s="5"/>
      <c r="B12098" s="1590"/>
      <c r="C12098" s="1591"/>
      <c r="D12098" s="5"/>
      <c r="E12098" s="5"/>
      <c r="F12098" s="5"/>
      <c r="G12098" s="6"/>
      <c r="H12098" s="16"/>
      <c r="I12098" s="183"/>
      <c r="W12098">
        <f t="shared" si="1290"/>
      </c>
      <c r="X12098">
        <f t="shared" si="1291"/>
      </c>
      <c r="Y12098">
        <f t="shared" si="1292"/>
      </c>
      <c r="Z12098">
        <f t="shared" si="1293"/>
      </c>
    </row>
    <row r="12099" spans="1:26">
      <c r="A12099" s="10"/>
      <c r="B12099" s="10"/>
      <c r="C12099" s="10"/>
      <c r="D12099" s="10"/>
      <c r="E12099" s="10"/>
      <c r="F12099" s="10"/>
      <c r="G12099" s="10"/>
      <c r="H12099" s="10"/>
      <c r="I12099" s="97"/>
      <c r="W12099">
        <f t="shared" si="1290"/>
      </c>
      <c r="X12099">
        <f t="shared" si="1291"/>
      </c>
      <c r="Y12099">
        <f t="shared" si="1292"/>
      </c>
      <c r="Z12099">
        <f t="shared" si="1293"/>
      </c>
    </row>
    <row r="12100" spans="1:26" ht="15.75" thickBot="1">
      <c r="A12100" s="10"/>
      <c r="B12100" s="80" t="s">
        <v>20</v>
      </c>
      <c r="C12100" s="35"/>
      <c r="D12100" s="35"/>
      <c r="E12100" s="35"/>
      <c r="F12100" s="35"/>
      <c r="G12100" s="35"/>
      <c r="H12100" s="35"/>
      <c r="I12100" s="98"/>
      <c r="W12100">
        <f t="shared" ref="W12100:W12163" si="1297">IF(LEFT($H12100&amp;"",5)="2019-",$H12100,W12099)</f>
      </c>
      <c r="X12100">
        <f t="shared" ref="X12100:X12163" si="1298">IF($W12100="",0,IF(COUNTIF($AB$2:$AB$80,$W12100)&gt;0,1,0))</f>
      </c>
      <c r="Y12100">
        <f t="shared" ref="Y12100:Y12163" si="1299">IF($C12100="","",UPPER(TRIM(IFERROR(LEFT($C12100&amp;"",FIND("/",$C12100&amp;"")-1),$C12100&amp;""))))</f>
      </c>
      <c r="Z12100">
        <f t="shared" ref="Z12100:Z12163" si="1300">IFERROR(IF(ISNUMBER($G12100),$G12100,0),0)</f>
      </c>
    </row>
    <row r="12101" spans="1:26" ht="15.75" thickBot="1">
      <c r="A12101" s="99"/>
      <c r="B12101" s="81"/>
      <c r="C12101" s="39" t="s">
        <v>21</v>
      </c>
      <c r="D12101" s="40">
        <f>SUM(D12087:D12100)</f>
      </c>
      <c r="E12101" s="41">
        <f>IF(H12101=I12101,"OK","NO")</f>
      </c>
      <c r="F12101" s="40">
        <f>SUM(F12087:F12100)</f>
      </c>
      <c r="G12101" s="40">
        <f>SUM(G12087:G12100)</f>
      </c>
      <c r="H12101" s="42">
        <f>SUMPRODUCT(H12087:H12100,G12087:G12100)</f>
      </c>
      <c r="I12101" s="100">
        <f>SUM(I12084:I12100)</f>
      </c>
      <c r="W12101">
        <f t="shared" si="1297"/>
      </c>
      <c r="X12101">
        <f t="shared" si="1298"/>
      </c>
      <c r="Y12101">
        <f t="shared" si="1299"/>
      </c>
      <c r="Z12101">
        <f t="shared" si="1300"/>
      </c>
    </row>
    <row r="12102" spans="1:26">
      <c r="A12102" s="10"/>
      <c r="B12102" s="10"/>
      <c r="C12102" s="91"/>
      <c r="D12102" s="91"/>
      <c r="E12102" s="91"/>
      <c r="F12102" s="91"/>
      <c r="G12102" s="91"/>
      <c r="H12102" s="91"/>
      <c r="I12102" s="91"/>
      <c r="W12102">
        <f t="shared" si="1297"/>
      </c>
      <c r="X12102">
        <f t="shared" si="1298"/>
      </c>
      <c r="Y12102">
        <f t="shared" si="1299"/>
      </c>
      <c r="Z12102">
        <f t="shared" si="1300"/>
      </c>
    </row>
    <row r="12103" spans="1:26">
      <c r="A12103" s="12" t="s">
        <v>281</v>
      </c>
      <c r="B12103" s="12"/>
      <c r="C12103" s="12"/>
      <c r="D12103" s="13"/>
      <c r="E12103" s="14"/>
      <c r="F12103" s="14"/>
      <c r="G12103" s="14"/>
      <c r="H12103" s="2"/>
      <c r="I12103" s="12"/>
      <c r="W12103">
        <f t="shared" si="1297"/>
      </c>
      <c r="X12103">
        <f t="shared" si="1298"/>
      </c>
      <c r="Y12103">
        <f t="shared" si="1299"/>
      </c>
      <c r="Z12103">
        <f t="shared" si="1300"/>
      </c>
    </row>
    <row r="12104" spans="1:26">
      <c r="W12104">
        <f t="shared" si="1297"/>
      </c>
      <c r="X12104">
        <f t="shared" si="1298"/>
      </c>
      <c r="Y12104">
        <f t="shared" si="1299"/>
      </c>
      <c r="Z12104">
        <f t="shared" si="1300"/>
      </c>
    </row>
    <row r="12105" spans="1:26">
      <c r="A12105" s="1562" t="s">
        <v>0</v>
      </c>
      <c r="B12105" s="1562"/>
      <c r="C12105" s="1562"/>
      <c r="D12105" s="1562"/>
      <c r="E12105" s="1562"/>
      <c r="F12105" s="1562"/>
      <c r="G12105" s="1562"/>
      <c r="H12105" s="1562"/>
      <c r="I12105" s="1562"/>
      <c r="W12105">
        <f t="shared" si="1297"/>
      </c>
      <c r="X12105">
        <f t="shared" si="1298"/>
      </c>
      <c r="Y12105">
        <f t="shared" si="1299"/>
      </c>
      <c r="Z12105">
        <f t="shared" si="1300"/>
      </c>
    </row>
    <row r="12106" spans="1:26">
      <c r="W12106">
        <f t="shared" si="1297"/>
      </c>
      <c r="X12106">
        <f t="shared" si="1298"/>
      </c>
      <c r="Y12106">
        <f t="shared" si="1299"/>
      </c>
      <c r="Z12106">
        <f t="shared" si="1300"/>
      </c>
    </row>
    <row r="12107" spans="1:26">
      <c r="A12107" s="1" t="s">
        <v>1</v>
      </c>
      <c r="B12107" s="1"/>
      <c r="G12107" s="489" t="s">
        <v>2</v>
      </c>
      <c r="H12107" s="3" t="s">
        <v>2477</v>
      </c>
      <c r="W12107">
        <f t="shared" si="1297"/>
      </c>
      <c r="X12107">
        <f t="shared" si="1298"/>
      </c>
      <c r="Y12107">
        <f t="shared" si="1299"/>
      </c>
      <c r="Z12107">
        <f t="shared" si="1300"/>
      </c>
    </row>
    <row r="12108" spans="1:26">
      <c r="A12108" s="1" t="inlineStr">
        <is>
          <t>Dealer-180</t>
        </is>
      </c>
      <c r="B12108" s="1"/>
      <c r="F12108" s="4"/>
      <c r="G12108" s="488" t="s">
        <v>1440</v>
      </c>
      <c r="H12108" s="1" t="s">
        <v>2253</v>
      </c>
      <c r="W12108">
        <f t="shared" si="1297"/>
      </c>
      <c r="X12108">
        <f t="shared" si="1298"/>
      </c>
      <c r="Y12108">
        <f t="shared" si="1299"/>
      </c>
      <c r="Z12108">
        <f t="shared" si="1300"/>
      </c>
    </row>
    <row r="12109" spans="1:26">
      <c r="A12109" s="1" t="inlineStr">
        <is>
          <t>Dealer-340</t>
        </is>
      </c>
      <c r="B12109" s="1"/>
      <c r="H12109" s="22"/>
      <c r="W12109">
        <f t="shared" si="1297"/>
      </c>
      <c r="X12109">
        <f t="shared" si="1298"/>
      </c>
      <c r="Y12109">
        <f t="shared" si="1299"/>
      </c>
      <c r="Z12109">
        <f t="shared" si="1300"/>
      </c>
    </row>
    <row r="12110" spans="1:26">
      <c r="A12110" s="1" t="inlineStr">
        <is>
          <t>Address line (redacted)</t>
        </is>
      </c>
      <c r="B12110" s="1"/>
      <c r="D12110" s="85"/>
      <c r="E12110" s="85"/>
      <c r="F12110" s="85"/>
      <c r="G12110" s="85"/>
      <c r="H12110" s="85"/>
      <c r="W12110">
        <f t="shared" si="1297"/>
      </c>
      <c r="X12110">
        <f t="shared" si="1298"/>
      </c>
      <c r="Y12110">
        <f t="shared" si="1299"/>
      </c>
      <c r="Z12110">
        <f t="shared" si="1300"/>
      </c>
    </row>
    <row r="12111" spans="1:26">
      <c r="A12111" s="268" t="s">
        <v>598</v>
      </c>
      <c r="B12111" s="243" t="inlineStr">
        <is>
          <t>GSTIN-MASKED</t>
        </is>
      </c>
      <c r="D12111" s="85"/>
      <c r="E12111" s="85"/>
      <c r="F12111" s="85"/>
      <c r="G12111" s="85"/>
      <c r="H12111" s="85"/>
      <c r="W12111">
        <f t="shared" si="1297"/>
      </c>
      <c r="X12111">
        <f t="shared" si="1298"/>
      </c>
      <c r="Y12111">
        <f t="shared" si="1299"/>
      </c>
      <c r="Z12111">
        <f t="shared" si="1300"/>
      </c>
    </row>
    <row r="12112" spans="1:26">
      <c r="A12112" s="49"/>
      <c r="B12112" s="87"/>
      <c r="W12112">
        <f t="shared" si="1297"/>
      </c>
      <c r="X12112">
        <f t="shared" si="1298"/>
      </c>
      <c r="Y12112">
        <f t="shared" si="1299"/>
      </c>
      <c r="Z12112">
        <f t="shared" si="1300"/>
      </c>
    </row>
    <row r="12113" spans="1:26">
      <c r="A12113" s="1" t="s">
        <v>5</v>
      </c>
      <c r="W12113">
        <f t="shared" si="1297"/>
      </c>
      <c r="X12113">
        <f t="shared" si="1298"/>
      </c>
      <c r="Y12113">
        <f t="shared" si="1299"/>
      </c>
      <c r="Z12113">
        <f t="shared" si="1300"/>
      </c>
    </row>
    <row r="12114" spans="1:26">
      <c r="A12114" s="1" t="s">
        <v>6</v>
      </c>
      <c r="W12114">
        <f t="shared" si="1297"/>
      </c>
      <c r="X12114">
        <f t="shared" si="1298"/>
      </c>
      <c r="Y12114">
        <f t="shared" si="1299"/>
      </c>
      <c r="Z12114">
        <f t="shared" si="1300"/>
      </c>
    </row>
    <row r="12115" spans="1:26">
      <c r="A12115" s="1" t="s">
        <v>7</v>
      </c>
      <c r="W12115">
        <f t="shared" si="1297"/>
      </c>
      <c r="X12115">
        <f t="shared" si="1298"/>
      </c>
      <c r="Y12115">
        <f t="shared" si="1299"/>
      </c>
      <c r="Z12115">
        <f t="shared" si="1300"/>
      </c>
    </row>
    <row r="12116" spans="1:26" ht="24">
      <c r="A12116" s="88" t="s">
        <v>8</v>
      </c>
      <c r="B12116" s="89" t="s">
        <v>9</v>
      </c>
      <c r="C12116" s="89" t="s">
        <v>10</v>
      </c>
      <c r="D12116" s="34" t="s">
        <v>11</v>
      </c>
      <c r="E12116" s="34" t="s">
        <v>12</v>
      </c>
      <c r="F12116" s="34" t="s">
        <v>13</v>
      </c>
      <c r="G12116" s="34" t="s">
        <v>14</v>
      </c>
      <c r="H12116" s="88" t="s">
        <v>15</v>
      </c>
      <c r="I12116" s="90" t="s">
        <v>16</v>
      </c>
      <c r="W12116">
        <f t="shared" si="1297"/>
      </c>
      <c r="X12116">
        <f t="shared" si="1298"/>
      </c>
      <c r="Y12116">
        <f t="shared" si="1299"/>
      </c>
      <c r="Z12116">
        <f t="shared" si="1300"/>
      </c>
    </row>
    <row r="12117" spans="1:26">
      <c r="A12117" s="5"/>
      <c r="B12117" s="1564" t="s">
        <v>604</v>
      </c>
      <c r="C12117" s="1565"/>
      <c r="D12117" s="50"/>
      <c r="E12117" s="50"/>
      <c r="F12117" s="21"/>
      <c r="G12117" s="6"/>
      <c r="H12117" s="5"/>
      <c r="I12117" s="183"/>
      <c r="W12117">
        <f t="shared" si="1297"/>
      </c>
      <c r="X12117">
        <f t="shared" si="1298"/>
      </c>
      <c r="Y12117">
        <f t="shared" si="1299"/>
      </c>
      <c r="Z12117">
        <f t="shared" si="1300"/>
      </c>
    </row>
    <row r="12118" spans="1:26">
      <c r="A12118" s="5"/>
      <c r="B12118" s="106" t="s">
        <v>605</v>
      </c>
      <c r="C12118" s="269" t="s">
        <v>606</v>
      </c>
      <c r="D12118" s="5"/>
      <c r="E12118" s="6"/>
      <c r="F12118" s="5">
        <v>5</v>
      </c>
      <c r="G12118" s="6">
        <f>+F12118</f>
      </c>
      <c r="H12118" s="9">
        <v>1</v>
      </c>
      <c r="I12118" s="183">
        <f>+H12118*G12118</f>
      </c>
      <c r="W12118">
        <f t="shared" si="1297"/>
      </c>
      <c r="X12118">
        <f t="shared" si="1298"/>
      </c>
      <c r="Y12118">
        <f t="shared" si="1299"/>
      </c>
      <c r="Z12118">
        <f t="shared" si="1300"/>
      </c>
    </row>
    <row r="12119" spans="1:26" ht="24">
      <c r="A12119" s="5"/>
      <c r="B12119" s="106" t="s">
        <v>970</v>
      </c>
      <c r="C12119" s="269" t="s">
        <v>979</v>
      </c>
      <c r="D12119" s="5"/>
      <c r="E12119" s="6"/>
      <c r="F12119" s="5">
        <v>5</v>
      </c>
      <c r="G12119" s="6">
        <f t="shared" ref="G12119:G12147" si="1301">+F12119</f>
      </c>
      <c r="H12119" s="9">
        <v>1</v>
      </c>
      <c r="I12119" s="183">
        <f t="shared" ref="I12119:I12147" si="1302">+H12119*G12119</f>
      </c>
      <c r="W12119">
        <f t="shared" si="1297"/>
      </c>
      <c r="X12119">
        <f t="shared" si="1298"/>
      </c>
      <c r="Y12119">
        <f t="shared" si="1299"/>
      </c>
      <c r="Z12119">
        <f t="shared" si="1300"/>
      </c>
    </row>
    <row r="12120" spans="1:26" ht="24">
      <c r="A12120" s="5"/>
      <c r="B12120" s="106" t="s">
        <v>869</v>
      </c>
      <c r="C12120" s="269" t="s">
        <v>868</v>
      </c>
      <c r="D12120" s="5"/>
      <c r="E12120" s="6"/>
      <c r="F12120" s="5">
        <v>3</v>
      </c>
      <c r="G12120" s="6">
        <f t="shared" si="1301"/>
      </c>
      <c r="H12120" s="9">
        <v>1</v>
      </c>
      <c r="I12120" s="183">
        <f t="shared" si="1302"/>
      </c>
      <c r="W12120">
        <f t="shared" si="1297"/>
      </c>
      <c r="X12120">
        <f t="shared" si="1298"/>
      </c>
      <c r="Y12120">
        <f t="shared" si="1299"/>
      </c>
      <c r="Z12120">
        <f t="shared" si="1300"/>
      </c>
    </row>
    <row r="12121" spans="1:26" ht="24">
      <c r="A12121" s="5"/>
      <c r="B12121" s="106" t="s">
        <v>1080</v>
      </c>
      <c r="C12121" s="269" t="s">
        <v>979</v>
      </c>
      <c r="D12121" s="5"/>
      <c r="E12121" s="6"/>
      <c r="F12121" s="5">
        <v>2</v>
      </c>
      <c r="G12121" s="6">
        <f t="shared" si="1301"/>
      </c>
      <c r="H12121" s="9">
        <v>1</v>
      </c>
      <c r="I12121" s="183">
        <f t="shared" si="1302"/>
      </c>
      <c r="W12121">
        <f t="shared" si="1297"/>
      </c>
      <c r="X12121">
        <f t="shared" si="1298"/>
      </c>
      <c r="Y12121">
        <f t="shared" si="1299"/>
      </c>
      <c r="Z12121">
        <f t="shared" si="1300"/>
      </c>
    </row>
    <row r="12122" spans="1:26" s="291" customFormat="1" ht="30">
      <c r="A12122" s="288"/>
      <c r="B12122" s="648" t="s">
        <v>555</v>
      </c>
      <c r="C12122" s="649" t="s">
        <v>728</v>
      </c>
      <c r="D12122" s="288"/>
      <c r="E12122" s="289"/>
      <c r="F12122" s="288">
        <v>2</v>
      </c>
      <c r="G12122" s="289">
        <f t="shared" si="1301"/>
      </c>
      <c r="H12122" s="650">
        <v>1</v>
      </c>
      <c r="I12122" s="651">
        <f t="shared" si="1302"/>
      </c>
      <c r="W12122">
        <f t="shared" si="1297"/>
      </c>
      <c r="X12122">
        <f t="shared" si="1298"/>
      </c>
      <c r="Y12122">
        <f t="shared" si="1299"/>
      </c>
      <c r="Z12122">
        <f t="shared" si="1300"/>
      </c>
    </row>
    <row r="12123" spans="1:26" ht="36">
      <c r="A12123" s="5"/>
      <c r="B12123" s="106" t="s">
        <v>974</v>
      </c>
      <c r="C12123" s="280" t="s">
        <v>1088</v>
      </c>
      <c r="D12123" s="5"/>
      <c r="E12123" s="6"/>
      <c r="F12123" s="5">
        <v>3</v>
      </c>
      <c r="G12123" s="6">
        <f t="shared" si="1301"/>
      </c>
      <c r="H12123" s="9">
        <v>1</v>
      </c>
      <c r="I12123" s="183">
        <f t="shared" si="1302"/>
      </c>
      <c r="W12123">
        <f t="shared" si="1297"/>
      </c>
      <c r="X12123">
        <f t="shared" si="1298"/>
      </c>
      <c r="Y12123">
        <f t="shared" si="1299"/>
      </c>
      <c r="Z12123">
        <f t="shared" si="1300"/>
      </c>
    </row>
    <row r="12124" spans="1:26" ht="30">
      <c r="A12124" s="5"/>
      <c r="B12124" s="106" t="s">
        <v>277</v>
      </c>
      <c r="C12124" s="271" t="s">
        <v>623</v>
      </c>
      <c r="D12124" s="5"/>
      <c r="E12124" s="6"/>
      <c r="F12124" s="5">
        <v>3</v>
      </c>
      <c r="G12124" s="6">
        <f t="shared" si="1301"/>
      </c>
      <c r="H12124" s="9">
        <v>1</v>
      </c>
      <c r="I12124" s="183">
        <f t="shared" si="1302"/>
      </c>
      <c r="W12124">
        <f t="shared" si="1297"/>
      </c>
      <c r="X12124">
        <f t="shared" si="1298"/>
      </c>
      <c r="Y12124">
        <f t="shared" si="1299"/>
      </c>
      <c r="Z12124">
        <f t="shared" si="1300"/>
      </c>
    </row>
    <row r="12125" spans="1:26" ht="24">
      <c r="A12125" s="5"/>
      <c r="B12125" s="106" t="s">
        <v>916</v>
      </c>
      <c r="C12125" s="280" t="s">
        <v>917</v>
      </c>
      <c r="D12125" s="5"/>
      <c r="E12125" s="6"/>
      <c r="F12125" s="5">
        <v>2</v>
      </c>
      <c r="G12125" s="6">
        <f t="shared" si="1301"/>
      </c>
      <c r="H12125" s="9">
        <v>1</v>
      </c>
      <c r="I12125" s="183">
        <f t="shared" si="1302"/>
      </c>
      <c r="W12125">
        <f t="shared" si="1297"/>
      </c>
      <c r="X12125">
        <f t="shared" si="1298"/>
      </c>
      <c r="Y12125">
        <f t="shared" si="1299"/>
      </c>
      <c r="Z12125">
        <f t="shared" si="1300"/>
      </c>
    </row>
    <row r="12126" spans="1:26" s="291" customFormat="1" ht="30">
      <c r="A12126" s="288"/>
      <c r="B12126" s="652" t="s">
        <v>1214</v>
      </c>
      <c r="C12126" s="649" t="s">
        <v>1213</v>
      </c>
      <c r="D12126" s="288"/>
      <c r="E12126" s="289"/>
      <c r="F12126" s="288">
        <v>2</v>
      </c>
      <c r="G12126" s="289">
        <f t="shared" si="1301"/>
      </c>
      <c r="H12126" s="650">
        <v>1</v>
      </c>
      <c r="I12126" s="651">
        <f t="shared" si="1302"/>
      </c>
      <c r="W12126">
        <f t="shared" si="1297"/>
      </c>
      <c r="X12126">
        <f t="shared" si="1298"/>
      </c>
      <c r="Y12126">
        <f t="shared" si="1299"/>
      </c>
      <c r="Z12126">
        <f t="shared" si="1300"/>
      </c>
    </row>
    <row r="12127" spans="1:26" ht="36">
      <c r="A12127" s="5"/>
      <c r="B12127" s="106" t="s">
        <v>561</v>
      </c>
      <c r="C12127" s="280" t="s">
        <v>1005</v>
      </c>
      <c r="D12127" s="5"/>
      <c r="E12127" s="6"/>
      <c r="F12127" s="5">
        <v>2</v>
      </c>
      <c r="G12127" s="6">
        <f t="shared" si="1301"/>
      </c>
      <c r="H12127" s="9">
        <v>1</v>
      </c>
      <c r="I12127" s="183">
        <f t="shared" si="1302"/>
      </c>
      <c r="W12127">
        <f t="shared" si="1297"/>
      </c>
      <c r="X12127">
        <f t="shared" si="1298"/>
      </c>
      <c r="Y12127">
        <f t="shared" si="1299"/>
      </c>
      <c r="Z12127">
        <f t="shared" si="1300"/>
      </c>
    </row>
    <row r="12128" spans="1:26" ht="36">
      <c r="A12128" s="5"/>
      <c r="B12128" s="106" t="s">
        <v>630</v>
      </c>
      <c r="C12128" s="269" t="s">
        <v>631</v>
      </c>
      <c r="D12128" s="5"/>
      <c r="E12128" s="6"/>
      <c r="F12128" s="5">
        <v>2</v>
      </c>
      <c r="G12128" s="6">
        <f t="shared" si="1301"/>
      </c>
      <c r="H12128" s="9">
        <v>1</v>
      </c>
      <c r="I12128" s="183">
        <f t="shared" si="1302"/>
      </c>
      <c r="W12128">
        <f t="shared" si="1297"/>
      </c>
      <c r="X12128">
        <f t="shared" si="1298"/>
      </c>
      <c r="Y12128">
        <f t="shared" si="1299"/>
      </c>
      <c r="Z12128">
        <f t="shared" si="1300"/>
      </c>
    </row>
    <row r="12129" spans="1:26" ht="36">
      <c r="A12129" s="5"/>
      <c r="B12129" s="106" t="s">
        <v>515</v>
      </c>
      <c r="C12129" s="280" t="s">
        <v>727</v>
      </c>
      <c r="D12129" s="5"/>
      <c r="E12129" s="6"/>
      <c r="F12129" s="5">
        <v>2</v>
      </c>
      <c r="G12129" s="6">
        <f t="shared" si="1301"/>
      </c>
      <c r="H12129" s="9">
        <v>1</v>
      </c>
      <c r="I12129" s="183">
        <f t="shared" si="1302"/>
      </c>
      <c r="W12129">
        <f t="shared" si="1297"/>
      </c>
      <c r="X12129">
        <f t="shared" si="1298"/>
      </c>
      <c r="Y12129">
        <f t="shared" si="1299"/>
      </c>
      <c r="Z12129">
        <f t="shared" si="1300"/>
      </c>
    </row>
    <row r="12130" spans="1:26" ht="36">
      <c r="A12130" s="5"/>
      <c r="B12130" s="106" t="s">
        <v>1007</v>
      </c>
      <c r="C12130" s="15" t="s">
        <v>1006</v>
      </c>
      <c r="D12130" s="5"/>
      <c r="E12130" s="6"/>
      <c r="F12130" s="5">
        <v>2</v>
      </c>
      <c r="G12130" s="6">
        <f t="shared" si="1301"/>
      </c>
      <c r="H12130" s="9">
        <v>1</v>
      </c>
      <c r="I12130" s="183">
        <f t="shared" si="1302"/>
      </c>
      <c r="W12130">
        <f t="shared" si="1297"/>
      </c>
      <c r="X12130">
        <f t="shared" si="1298"/>
      </c>
      <c r="Y12130">
        <f t="shared" si="1299"/>
      </c>
      <c r="Z12130">
        <f t="shared" si="1300"/>
      </c>
    </row>
    <row r="12131" spans="1:26" ht="36">
      <c r="A12131" s="5"/>
      <c r="B12131" s="106" t="s">
        <v>626</v>
      </c>
      <c r="C12131" s="15" t="s">
        <v>627</v>
      </c>
      <c r="D12131" s="5"/>
      <c r="E12131" s="6"/>
      <c r="F12131" s="5">
        <v>2</v>
      </c>
      <c r="G12131" s="6">
        <f t="shared" si="1301"/>
      </c>
      <c r="H12131" s="9">
        <v>1</v>
      </c>
      <c r="I12131" s="183">
        <f t="shared" si="1302"/>
      </c>
      <c r="W12131">
        <f t="shared" si="1297"/>
      </c>
      <c r="X12131">
        <f t="shared" si="1298"/>
      </c>
      <c r="Y12131">
        <f t="shared" si="1299"/>
      </c>
      <c r="Z12131">
        <f t="shared" si="1300"/>
      </c>
    </row>
    <row r="12132" spans="1:26" ht="30">
      <c r="A12132" s="5"/>
      <c r="B12132" s="106" t="s">
        <v>1196</v>
      </c>
      <c r="C12132" s="271" t="s">
        <v>1195</v>
      </c>
      <c r="D12132" s="5"/>
      <c r="E12132" s="6"/>
      <c r="F12132" s="5">
        <v>3</v>
      </c>
      <c r="G12132" s="6">
        <f t="shared" si="1301"/>
      </c>
      <c r="H12132" s="9">
        <v>1</v>
      </c>
      <c r="I12132" s="183">
        <f t="shared" si="1302"/>
      </c>
      <c r="W12132">
        <f t="shared" si="1297"/>
      </c>
      <c r="X12132">
        <f t="shared" si="1298"/>
      </c>
      <c r="Y12132">
        <f t="shared" si="1299"/>
      </c>
      <c r="Z12132">
        <f t="shared" si="1300"/>
      </c>
    </row>
    <row r="12133" spans="1:26" ht="24">
      <c r="A12133" s="5"/>
      <c r="B12133" s="106" t="s">
        <v>867</v>
      </c>
      <c r="C12133" s="15" t="s">
        <v>866</v>
      </c>
      <c r="D12133" s="5"/>
      <c r="E12133" s="6"/>
      <c r="F12133" s="5">
        <v>4</v>
      </c>
      <c r="G12133" s="6">
        <f t="shared" si="1301"/>
      </c>
      <c r="H12133" s="9">
        <v>1</v>
      </c>
      <c r="I12133" s="183">
        <f t="shared" si="1302"/>
      </c>
      <c r="W12133">
        <f t="shared" si="1297"/>
      </c>
      <c r="X12133">
        <f t="shared" si="1298"/>
      </c>
      <c r="Y12133">
        <f t="shared" si="1299"/>
      </c>
      <c r="Z12133">
        <f t="shared" si="1300"/>
      </c>
    </row>
    <row r="12134" spans="1:26" ht="24">
      <c r="A12134" s="5"/>
      <c r="B12134" s="106" t="s">
        <v>1354</v>
      </c>
      <c r="C12134" s="269" t="s">
        <v>1353</v>
      </c>
      <c r="D12134" s="5"/>
      <c r="E12134" s="6"/>
      <c r="F12134" s="5">
        <v>5</v>
      </c>
      <c r="G12134" s="6">
        <f t="shared" si="1301"/>
      </c>
      <c r="H12134" s="9">
        <v>1</v>
      </c>
      <c r="I12134" s="183">
        <f t="shared" si="1302"/>
      </c>
      <c r="W12134">
        <f t="shared" si="1297"/>
      </c>
      <c r="X12134">
        <f t="shared" si="1298"/>
      </c>
      <c r="Y12134">
        <f t="shared" si="1299"/>
      </c>
      <c r="Z12134">
        <f t="shared" si="1300"/>
      </c>
    </row>
    <row r="12135" spans="1:26" ht="24">
      <c r="A12135" s="5"/>
      <c r="B12135" s="106" t="s">
        <v>544</v>
      </c>
      <c r="C12135" s="269" t="s">
        <v>726</v>
      </c>
      <c r="D12135" s="5"/>
      <c r="E12135" s="6"/>
      <c r="F12135" s="5">
        <v>4</v>
      </c>
      <c r="G12135" s="6">
        <f t="shared" si="1301"/>
      </c>
      <c r="H12135" s="9">
        <v>1</v>
      </c>
      <c r="I12135" s="183">
        <f t="shared" si="1302"/>
      </c>
      <c r="W12135">
        <f t="shared" si="1297"/>
      </c>
      <c r="X12135">
        <f t="shared" si="1298"/>
      </c>
      <c r="Y12135">
        <f t="shared" si="1299"/>
      </c>
      <c r="Z12135">
        <f t="shared" si="1300"/>
      </c>
    </row>
    <row r="12136" spans="1:26" ht="36">
      <c r="A12136" s="5"/>
      <c r="B12136" s="106" t="s">
        <v>978</v>
      </c>
      <c r="C12136" s="15" t="s">
        <v>977</v>
      </c>
      <c r="D12136" s="5"/>
      <c r="E12136" s="6"/>
      <c r="F12136" s="5">
        <v>5</v>
      </c>
      <c r="G12136" s="6">
        <f t="shared" si="1301"/>
      </c>
      <c r="H12136" s="9">
        <v>1</v>
      </c>
      <c r="I12136" s="183">
        <f t="shared" si="1302"/>
      </c>
      <c r="W12136">
        <f t="shared" si="1297"/>
      </c>
      <c r="X12136">
        <f t="shared" si="1298"/>
      </c>
      <c r="Y12136">
        <f t="shared" si="1299"/>
      </c>
      <c r="Z12136">
        <f t="shared" si="1300"/>
      </c>
    </row>
    <row r="12137" spans="1:26" ht="24">
      <c r="A12137" s="5"/>
      <c r="B12137" s="106" t="s">
        <v>1143</v>
      </c>
      <c r="C12137" s="15" t="s">
        <v>1352</v>
      </c>
      <c r="D12137" s="5"/>
      <c r="E12137" s="6"/>
      <c r="F12137" s="5">
        <v>3</v>
      </c>
      <c r="G12137" s="6">
        <f t="shared" si="1301"/>
      </c>
      <c r="H12137" s="9">
        <v>1</v>
      </c>
      <c r="I12137" s="183">
        <f t="shared" si="1302"/>
      </c>
      <c r="W12137">
        <f t="shared" si="1297"/>
      </c>
      <c r="X12137">
        <f t="shared" si="1298"/>
      </c>
      <c r="Y12137">
        <f t="shared" si="1299"/>
      </c>
      <c r="Z12137">
        <f t="shared" si="1300"/>
      </c>
    </row>
    <row r="12138" spans="1:26" ht="36">
      <c r="A12138" s="5"/>
      <c r="B12138" s="106" t="s">
        <v>1713</v>
      </c>
      <c r="C12138" s="15" t="s">
        <v>1714</v>
      </c>
      <c r="D12138" s="5"/>
      <c r="E12138" s="6"/>
      <c r="F12138" s="5">
        <v>3</v>
      </c>
      <c r="G12138" s="6">
        <f t="shared" si="1301"/>
      </c>
      <c r="H12138" s="9">
        <v>1</v>
      </c>
      <c r="I12138" s="183">
        <f t="shared" si="1302"/>
      </c>
      <c r="W12138">
        <f t="shared" si="1297"/>
      </c>
      <c r="X12138">
        <f t="shared" si="1298"/>
      </c>
      <c r="Y12138">
        <f t="shared" si="1299"/>
      </c>
      <c r="Z12138">
        <f t="shared" si="1300"/>
      </c>
    </row>
    <row r="12139" spans="1:26">
      <c r="A12139" s="5"/>
      <c r="B12139" s="106" t="s">
        <v>1194</v>
      </c>
      <c r="C12139" s="269" t="s">
        <v>1193</v>
      </c>
      <c r="D12139" s="5"/>
      <c r="E12139" s="6"/>
      <c r="F12139" s="5">
        <v>3</v>
      </c>
      <c r="G12139" s="6">
        <f t="shared" si="1301"/>
      </c>
      <c r="H12139" s="9">
        <v>1</v>
      </c>
      <c r="I12139" s="183">
        <f t="shared" si="1302"/>
      </c>
      <c r="W12139">
        <f t="shared" si="1297"/>
      </c>
      <c r="X12139">
        <f t="shared" si="1298"/>
      </c>
      <c r="Y12139">
        <f t="shared" si="1299"/>
      </c>
      <c r="Z12139">
        <f t="shared" si="1300"/>
      </c>
    </row>
    <row r="12140" spans="1:26" ht="24">
      <c r="A12140" s="5"/>
      <c r="B12140" s="106" t="s">
        <v>1608</v>
      </c>
      <c r="C12140" s="269" t="s">
        <v>1802</v>
      </c>
      <c r="D12140" s="5"/>
      <c r="E12140" s="6"/>
      <c r="F12140" s="5">
        <v>3</v>
      </c>
      <c r="G12140" s="6">
        <f t="shared" si="1301"/>
      </c>
      <c r="H12140" s="9">
        <v>1</v>
      </c>
      <c r="I12140" s="183">
        <f t="shared" si="1302"/>
      </c>
      <c r="W12140">
        <f t="shared" si="1297"/>
      </c>
      <c r="X12140">
        <f t="shared" si="1298"/>
      </c>
      <c r="Y12140">
        <f t="shared" si="1299"/>
      </c>
      <c r="Z12140">
        <f t="shared" si="1300"/>
      </c>
    </row>
    <row r="12141" spans="1:26">
      <c r="A12141" s="5"/>
      <c r="B12141" s="1564" t="s">
        <v>590</v>
      </c>
      <c r="C12141" s="1565"/>
      <c r="D12141" s="5"/>
      <c r="E12141" s="5"/>
      <c r="F12141" s="5"/>
      <c r="G12141" s="6"/>
      <c r="H12141" s="16"/>
      <c r="I12141" s="183">
        <f t="shared" si="1302"/>
      </c>
      <c r="W12141">
        <f t="shared" si="1297"/>
      </c>
      <c r="X12141">
        <f t="shared" si="1298"/>
      </c>
      <c r="Y12141">
        <f t="shared" si="1299"/>
      </c>
      <c r="Z12141">
        <f t="shared" si="1300"/>
      </c>
    </row>
    <row r="12142" spans="1:26" s="291" customFormat="1" ht="24">
      <c r="A12142" s="288"/>
      <c r="B12142" s="653" t="s">
        <v>1290</v>
      </c>
      <c r="C12142" s="654" t="s">
        <v>1291</v>
      </c>
      <c r="D12142" s="288"/>
      <c r="E12142" s="289"/>
      <c r="F12142" s="288">
        <v>10</v>
      </c>
      <c r="G12142" s="289">
        <f t="shared" si="1301"/>
      </c>
      <c r="H12142" s="288">
        <v>1</v>
      </c>
      <c r="I12142" s="651">
        <f t="shared" si="1302"/>
      </c>
      <c r="W12142">
        <f t="shared" si="1297"/>
      </c>
      <c r="X12142">
        <f t="shared" si="1298"/>
      </c>
      <c r="Y12142">
        <f t="shared" si="1299"/>
      </c>
      <c r="Z12142">
        <f t="shared" si="1300"/>
      </c>
    </row>
    <row r="12143" spans="1:26" ht="48">
      <c r="A12143" s="5"/>
      <c r="B12143" s="15" t="s">
        <v>540</v>
      </c>
      <c r="C12143" s="105" t="s">
        <v>541</v>
      </c>
      <c r="D12143" s="5"/>
      <c r="E12143" s="6"/>
      <c r="F12143" s="5">
        <v>10</v>
      </c>
      <c r="G12143" s="6">
        <f t="shared" si="1301"/>
      </c>
      <c r="H12143" s="5">
        <v>1</v>
      </c>
      <c r="I12143" s="183">
        <f t="shared" si="1302"/>
      </c>
      <c r="W12143">
        <f t="shared" si="1297"/>
      </c>
      <c r="X12143">
        <f t="shared" si="1298"/>
      </c>
      <c r="Y12143">
        <f t="shared" si="1299"/>
      </c>
      <c r="Z12143">
        <f t="shared" si="1300"/>
      </c>
    </row>
    <row r="12144" spans="1:26" ht="48">
      <c r="A12144" s="5"/>
      <c r="B12144" s="15" t="s">
        <v>1292</v>
      </c>
      <c r="C12144" s="105" t="s">
        <v>1293</v>
      </c>
      <c r="D12144" s="5"/>
      <c r="E12144" s="6"/>
      <c r="F12144" s="5">
        <v>10</v>
      </c>
      <c r="G12144" s="6">
        <f t="shared" si="1301"/>
      </c>
      <c r="H12144" s="5">
        <v>1</v>
      </c>
      <c r="I12144" s="183">
        <f t="shared" si="1302"/>
      </c>
      <c r="W12144">
        <f t="shared" si="1297"/>
      </c>
      <c r="X12144">
        <f t="shared" si="1298"/>
      </c>
      <c r="Y12144">
        <f t="shared" si="1299"/>
      </c>
      <c r="Z12144">
        <f t="shared" si="1300"/>
      </c>
    </row>
    <row r="12145" spans="1:26" ht="36">
      <c r="A12145" s="5"/>
      <c r="B12145" s="104" t="s">
        <v>544</v>
      </c>
      <c r="C12145" s="105" t="s">
        <v>545</v>
      </c>
      <c r="D12145" s="5"/>
      <c r="E12145" s="6"/>
      <c r="F12145" s="5">
        <v>10</v>
      </c>
      <c r="G12145" s="6">
        <f t="shared" si="1301"/>
      </c>
      <c r="H12145" s="5">
        <v>1</v>
      </c>
      <c r="I12145" s="183">
        <f t="shared" si="1302"/>
      </c>
      <c r="W12145">
        <f t="shared" si="1297"/>
      </c>
      <c r="X12145">
        <f t="shared" si="1298"/>
      </c>
      <c r="Y12145">
        <f t="shared" si="1299"/>
      </c>
      <c r="Z12145">
        <f t="shared" si="1300"/>
      </c>
    </row>
    <row r="12146" spans="1:26" ht="48">
      <c r="A12146" s="5"/>
      <c r="B12146" s="15" t="s">
        <v>542</v>
      </c>
      <c r="C12146" s="105" t="s">
        <v>543</v>
      </c>
      <c r="D12146" s="5"/>
      <c r="E12146" s="6"/>
      <c r="F12146" s="5">
        <v>10</v>
      </c>
      <c r="G12146" s="6">
        <f t="shared" si="1301"/>
      </c>
      <c r="H12146" s="5">
        <v>1</v>
      </c>
      <c r="I12146" s="183">
        <f t="shared" si="1302"/>
      </c>
      <c r="W12146">
        <f t="shared" si="1297"/>
      </c>
      <c r="X12146">
        <f t="shared" si="1298"/>
      </c>
      <c r="Y12146">
        <f t="shared" si="1299"/>
      </c>
      <c r="Z12146">
        <f t="shared" si="1300"/>
      </c>
    </row>
    <row r="12147" spans="1:26" ht="48">
      <c r="A12147" s="5"/>
      <c r="B12147" s="104" t="s">
        <v>548</v>
      </c>
      <c r="C12147" s="105" t="s">
        <v>549</v>
      </c>
      <c r="D12147" s="5"/>
      <c r="E12147" s="6"/>
      <c r="F12147" s="5">
        <v>10</v>
      </c>
      <c r="G12147" s="6">
        <f t="shared" si="1301"/>
      </c>
      <c r="H12147" s="5">
        <v>1</v>
      </c>
      <c r="I12147" s="183">
        <f t="shared" si="1302"/>
      </c>
      <c r="W12147">
        <f t="shared" si="1297"/>
      </c>
      <c r="X12147">
        <f t="shared" si="1298"/>
      </c>
      <c r="Y12147">
        <f t="shared" si="1299"/>
      </c>
      <c r="Z12147">
        <f t="shared" si="1300"/>
      </c>
    </row>
    <row r="12148" spans="1:26">
      <c r="A12148" s="5"/>
      <c r="B12148" s="1564" t="s">
        <v>18</v>
      </c>
      <c r="C12148" s="1565"/>
      <c r="D12148" s="5"/>
      <c r="E12148" s="5"/>
      <c r="F12148" s="5"/>
      <c r="G12148" s="6"/>
      <c r="H12148" s="16"/>
      <c r="I12148" s="183"/>
      <c r="W12148">
        <f t="shared" si="1297"/>
      </c>
      <c r="X12148">
        <f t="shared" si="1298"/>
      </c>
      <c r="Y12148">
        <f t="shared" si="1299"/>
      </c>
      <c r="Z12148">
        <f t="shared" si="1300"/>
      </c>
    </row>
    <row r="12149" spans="1:26">
      <c r="A12149" s="5"/>
      <c r="B12149" s="8" t="s">
        <v>467</v>
      </c>
      <c r="C12149" s="5" t="s">
        <v>466</v>
      </c>
      <c r="D12149" s="9">
        <v>3</v>
      </c>
      <c r="E12149" s="5">
        <v>4</v>
      </c>
      <c r="F12149" s="6">
        <f>+E12149*D12149</f>
      </c>
      <c r="G12149" s="6">
        <f>+E12149*D12149</f>
      </c>
      <c r="H12149" s="16">
        <v>1</v>
      </c>
      <c r="I12149" s="183">
        <f>+H12149*G12149</f>
      </c>
      <c r="W12149">
        <f t="shared" si="1297"/>
      </c>
      <c r="X12149">
        <f t="shared" si="1298"/>
      </c>
      <c r="Y12149">
        <f t="shared" si="1299"/>
      </c>
      <c r="Z12149">
        <f t="shared" si="1300"/>
      </c>
    </row>
    <row r="12150" spans="1:26" ht="24">
      <c r="A12150" s="5"/>
      <c r="B12150" s="95" t="s">
        <v>334</v>
      </c>
      <c r="C12150" s="5" t="s">
        <v>335</v>
      </c>
      <c r="D12150" s="9">
        <v>2</v>
      </c>
      <c r="E12150" s="5">
        <v>4</v>
      </c>
      <c r="F12150" s="6">
        <f>+E12150*D12150</f>
      </c>
      <c r="G12150" s="6">
        <f>+E12150*D12150</f>
      </c>
      <c r="H12150" s="1594">
        <v>1</v>
      </c>
      <c r="I12150" s="1656">
        <f>+H12150*D12150</f>
      </c>
      <c r="W12150">
        <f t="shared" si="1297"/>
      </c>
      <c r="X12150">
        <f t="shared" si="1298"/>
      </c>
      <c r="Y12150">
        <f t="shared" si="1299"/>
      </c>
      <c r="Z12150">
        <f t="shared" si="1300"/>
      </c>
    </row>
    <row r="12151" spans="1:26">
      <c r="A12151" s="5"/>
      <c r="B12151" s="95" t="s">
        <v>423</v>
      </c>
      <c r="C12151" s="5" t="s">
        <v>424</v>
      </c>
      <c r="D12151" s="9">
        <v>2</v>
      </c>
      <c r="E12151" s="5">
        <v>4</v>
      </c>
      <c r="F12151" s="6">
        <f>+E12151*D12151</f>
      </c>
      <c r="G12151" s="6">
        <f>+E12151*D12151</f>
      </c>
      <c r="H12151" s="1595"/>
      <c r="I12151" s="1657"/>
      <c r="W12151">
        <f t="shared" si="1297"/>
      </c>
      <c r="X12151">
        <f t="shared" si="1298"/>
      </c>
      <c r="Y12151">
        <f t="shared" si="1299"/>
      </c>
      <c r="Z12151">
        <f t="shared" si="1300"/>
      </c>
    </row>
    <row r="12152" spans="1:26">
      <c r="A12152" s="5"/>
      <c r="B12152" s="8" t="s">
        <v>653</v>
      </c>
      <c r="C12152" s="5" t="s">
        <v>654</v>
      </c>
      <c r="D12152" s="9">
        <v>1</v>
      </c>
      <c r="E12152" s="5">
        <v>6</v>
      </c>
      <c r="F12152" s="6">
        <f>+E12152*D12152</f>
      </c>
      <c r="G12152" s="6">
        <f>+E12152*D12152</f>
      </c>
      <c r="H12152" s="5">
        <v>1</v>
      </c>
      <c r="I12152" s="183">
        <f t="shared" ref="I12152:I12170" si="1303">+H12152*G12152</f>
      </c>
      <c r="W12152">
        <f t="shared" si="1297"/>
      </c>
      <c r="X12152">
        <f t="shared" si="1298"/>
      </c>
      <c r="Y12152">
        <f t="shared" si="1299"/>
      </c>
      <c r="Z12152">
        <f t="shared" si="1300"/>
      </c>
    </row>
    <row r="12153" spans="1:26">
      <c r="A12153" s="5"/>
      <c r="B12153" s="95" t="s">
        <v>1899</v>
      </c>
      <c r="C12153" s="101" t="s">
        <v>984</v>
      </c>
      <c r="D12153" s="9"/>
      <c r="E12153" s="5"/>
      <c r="F12153" s="6">
        <v>5</v>
      </c>
      <c r="G12153" s="6">
        <f>+F12153</f>
      </c>
      <c r="H12153" s="16">
        <v>1</v>
      </c>
      <c r="I12153" s="183">
        <f t="shared" si="1303"/>
      </c>
      <c r="W12153">
        <f t="shared" si="1297"/>
      </c>
      <c r="X12153">
        <f t="shared" si="1298"/>
      </c>
      <c r="Y12153">
        <f t="shared" si="1299"/>
      </c>
      <c r="Z12153">
        <f t="shared" si="1300"/>
      </c>
    </row>
    <row r="12154" spans="1:26">
      <c r="A12154" s="5"/>
      <c r="B12154" s="95" t="s">
        <v>1899</v>
      </c>
      <c r="C12154" s="101" t="s">
        <v>984</v>
      </c>
      <c r="D12154" s="9"/>
      <c r="E12154" s="5"/>
      <c r="F12154" s="6">
        <v>1</v>
      </c>
      <c r="G12154" s="6">
        <v>1</v>
      </c>
      <c r="H12154" s="312" t="s">
        <v>780</v>
      </c>
      <c r="I12154" s="183"/>
      <c r="W12154">
        <f t="shared" si="1297"/>
      </c>
      <c r="X12154">
        <f t="shared" si="1298"/>
      </c>
      <c r="Y12154">
        <f t="shared" si="1299"/>
      </c>
      <c r="Z12154">
        <f t="shared" si="1300"/>
      </c>
    </row>
    <row r="12155" spans="1:26">
      <c r="A12155" s="5"/>
      <c r="B12155" s="95" t="s">
        <v>656</v>
      </c>
      <c r="C12155" s="9" t="s">
        <v>657</v>
      </c>
      <c r="D12155" s="9"/>
      <c r="E12155" s="5"/>
      <c r="F12155" s="6">
        <v>5</v>
      </c>
      <c r="G12155" s="6">
        <f>+F12155</f>
      </c>
      <c r="H12155" s="16">
        <v>1</v>
      </c>
      <c r="I12155" s="183">
        <f t="shared" si="1303"/>
      </c>
      <c r="W12155">
        <f t="shared" si="1297"/>
      </c>
      <c r="X12155">
        <f t="shared" si="1298"/>
      </c>
      <c r="Y12155">
        <f t="shared" si="1299"/>
      </c>
      <c r="Z12155">
        <f t="shared" si="1300"/>
      </c>
    </row>
    <row r="12156" spans="1:26">
      <c r="A12156" s="5"/>
      <c r="B12156" s="1564" t="s">
        <v>719</v>
      </c>
      <c r="C12156" s="1565"/>
      <c r="D12156" s="5"/>
      <c r="E12156" s="5"/>
      <c r="F12156" s="5"/>
      <c r="G12156" s="6"/>
      <c r="H12156" s="16"/>
      <c r="I12156" s="183"/>
      <c r="W12156">
        <f t="shared" si="1297"/>
      </c>
      <c r="X12156">
        <f t="shared" si="1298"/>
      </c>
      <c r="Y12156">
        <f t="shared" si="1299"/>
      </c>
      <c r="Z12156">
        <f t="shared" si="1300"/>
      </c>
    </row>
    <row r="12157" spans="1:26">
      <c r="A12157" s="5"/>
      <c r="B12157" s="15" t="s">
        <v>531</v>
      </c>
      <c r="C12157" s="5" t="s">
        <v>532</v>
      </c>
      <c r="D12157" s="5"/>
      <c r="E12157" s="6"/>
      <c r="F12157" s="5">
        <v>10</v>
      </c>
      <c r="G12157" s="6">
        <f>+F12157</f>
      </c>
      <c r="H12157" s="5">
        <v>1</v>
      </c>
      <c r="I12157" s="183">
        <f t="shared" si="1303"/>
      </c>
      <c r="W12157">
        <f t="shared" si="1297"/>
      </c>
      <c r="X12157">
        <f t="shared" si="1298"/>
      </c>
      <c r="Y12157">
        <f t="shared" si="1299"/>
      </c>
      <c r="Z12157">
        <f t="shared" si="1300"/>
      </c>
    </row>
    <row r="12158" spans="1:26">
      <c r="A12158" s="5"/>
      <c r="B12158" s="8" t="s">
        <v>2481</v>
      </c>
      <c r="C12158" s="5" t="s">
        <v>2482</v>
      </c>
      <c r="D12158" s="5"/>
      <c r="E12158" s="6"/>
      <c r="F12158" s="5">
        <v>5</v>
      </c>
      <c r="G12158" s="6">
        <f>+F12158</f>
      </c>
      <c r="H12158" s="5">
        <v>1</v>
      </c>
      <c r="I12158" s="183">
        <f t="shared" si="1303"/>
      </c>
      <c r="W12158">
        <f t="shared" si="1297"/>
      </c>
      <c r="X12158">
        <f t="shared" si="1298"/>
      </c>
      <c r="Y12158">
        <f t="shared" si="1299"/>
      </c>
      <c r="Z12158">
        <f t="shared" si="1300"/>
      </c>
    </row>
    <row r="12159" spans="1:26">
      <c r="A12159" s="5"/>
      <c r="B12159" s="8" t="s">
        <v>2483</v>
      </c>
      <c r="C12159" s="5" t="s">
        <v>2484</v>
      </c>
      <c r="D12159" s="5"/>
      <c r="E12159" s="6"/>
      <c r="F12159" s="5">
        <v>5</v>
      </c>
      <c r="G12159" s="6">
        <f>+F12159</f>
      </c>
      <c r="H12159" s="5">
        <v>1</v>
      </c>
      <c r="I12159" s="183">
        <f t="shared" si="1303"/>
      </c>
      <c r="W12159">
        <f t="shared" si="1297"/>
      </c>
      <c r="X12159">
        <f t="shared" si="1298"/>
      </c>
      <c r="Y12159">
        <f t="shared" si="1299"/>
      </c>
      <c r="Z12159">
        <f t="shared" si="1300"/>
      </c>
    </row>
    <row r="12160" spans="1:26">
      <c r="A12160" s="5"/>
      <c r="B12160" s="8" t="s">
        <v>535</v>
      </c>
      <c r="C12160" s="5" t="s">
        <v>536</v>
      </c>
      <c r="D12160" s="5"/>
      <c r="E12160" s="6"/>
      <c r="F12160" s="5">
        <v>10</v>
      </c>
      <c r="G12160" s="6">
        <f>+F12160</f>
      </c>
      <c r="H12160" s="5">
        <v>1</v>
      </c>
      <c r="I12160" s="183">
        <f t="shared" si="1303"/>
      </c>
      <c r="W12160">
        <f t="shared" si="1297"/>
      </c>
      <c r="X12160">
        <f t="shared" si="1298"/>
      </c>
      <c r="Y12160">
        <f t="shared" si="1299"/>
      </c>
      <c r="Z12160">
        <f t="shared" si="1300"/>
      </c>
    </row>
    <row r="12161" spans="1:26">
      <c r="A12161" s="5"/>
      <c r="B12161" s="1564" t="s">
        <v>300</v>
      </c>
      <c r="C12161" s="1565"/>
      <c r="D12161" s="5"/>
      <c r="E12161" s="5"/>
      <c r="F12161" s="5"/>
      <c r="G12161" s="6"/>
      <c r="H12161" s="16"/>
      <c r="I12161" s="183"/>
      <c r="W12161">
        <f t="shared" si="1297"/>
      </c>
      <c r="X12161">
        <f t="shared" si="1298"/>
      </c>
      <c r="Y12161">
        <f t="shared" si="1299"/>
      </c>
      <c r="Z12161">
        <f t="shared" si="1300"/>
      </c>
    </row>
    <row r="12162" spans="1:26">
      <c r="A12162" s="5"/>
      <c r="B12162" s="17" t="s">
        <v>494</v>
      </c>
      <c r="C12162" s="88" t="s">
        <v>303</v>
      </c>
      <c r="D12162" s="5">
        <v>1</v>
      </c>
      <c r="E12162" s="6">
        <v>50</v>
      </c>
      <c r="F12162" s="6">
        <f>+E12162*D12162</f>
      </c>
      <c r="G12162" s="6">
        <f>+E12162*D12162</f>
      </c>
      <c r="H12162" s="9">
        <v>1</v>
      </c>
      <c r="I12162" s="183">
        <f t="shared" si="1303"/>
      </c>
      <c r="W12162">
        <f t="shared" si="1297"/>
      </c>
      <c r="X12162">
        <f t="shared" si="1298"/>
      </c>
      <c r="Y12162">
        <f t="shared" si="1299"/>
      </c>
      <c r="Z12162">
        <f t="shared" si="1300"/>
      </c>
    </row>
    <row r="12163" spans="1:26">
      <c r="A12163" s="5"/>
      <c r="B12163" s="17" t="s">
        <v>495</v>
      </c>
      <c r="C12163" s="88" t="s">
        <v>303</v>
      </c>
      <c r="D12163" s="5">
        <v>1</v>
      </c>
      <c r="E12163" s="6">
        <v>50</v>
      </c>
      <c r="F12163" s="6">
        <f>+E12163*D12163</f>
      </c>
      <c r="G12163" s="6">
        <f>+E12163*D12163</f>
      </c>
      <c r="H12163" s="9">
        <v>1</v>
      </c>
      <c r="I12163" s="183">
        <f t="shared" si="1303"/>
      </c>
      <c r="W12163">
        <f t="shared" si="1297"/>
      </c>
      <c r="X12163">
        <f t="shared" si="1298"/>
      </c>
      <c r="Y12163">
        <f t="shared" si="1299"/>
      </c>
      <c r="Z12163">
        <f t="shared" si="1300"/>
      </c>
    </row>
    <row r="12164" spans="1:26">
      <c r="A12164" s="5"/>
      <c r="B12164" s="17" t="s">
        <v>496</v>
      </c>
      <c r="C12164" s="88" t="s">
        <v>303</v>
      </c>
      <c r="D12164" s="5">
        <v>1</v>
      </c>
      <c r="E12164" s="6">
        <v>50</v>
      </c>
      <c r="F12164" s="6">
        <f>+E12164*D12164</f>
      </c>
      <c r="G12164" s="6">
        <f>+E12164*D12164</f>
      </c>
      <c r="H12164" s="9">
        <v>1</v>
      </c>
      <c r="I12164" s="183">
        <f t="shared" si="1303"/>
      </c>
      <c r="W12164">
        <f t="shared" ref="W12164:W12227" si="1304">IF(LEFT($H12164&amp;"",5)="2019-",$H12164,W12163)</f>
      </c>
      <c r="X12164">
        <f t="shared" ref="X12164:X12227" si="1305">IF($W12164="",0,IF(COUNTIF($AB$2:$AB$80,$W12164)&gt;0,1,0))</f>
      </c>
      <c r="Y12164">
        <f t="shared" ref="Y12164:Y12227" si="1306">IF($C12164="","",UPPER(TRIM(IFERROR(LEFT($C12164&amp;"",FIND("/",$C12164&amp;"")-1),$C12164&amp;""))))</f>
      </c>
      <c r="Z12164">
        <f t="shared" ref="Z12164:Z12227" si="1307">IFERROR(IF(ISNUMBER($G12164),$G12164,0),0)</f>
      </c>
    </row>
    <row r="12165" spans="1:26" s="291" customFormat="1" ht="24">
      <c r="A12165" s="288"/>
      <c r="B12165" s="655" t="s">
        <v>946</v>
      </c>
      <c r="C12165" s="656"/>
      <c r="D12165" s="289"/>
      <c r="E12165" s="288"/>
      <c r="F12165" s="288">
        <v>150</v>
      </c>
      <c r="G12165" s="289">
        <f>+F12165</f>
      </c>
      <c r="H12165" s="657">
        <v>1</v>
      </c>
      <c r="I12165" s="651">
        <f t="shared" si="1303"/>
      </c>
      <c r="W12165">
        <f t="shared" si="1304"/>
      </c>
      <c r="X12165">
        <f t="shared" si="1305"/>
      </c>
      <c r="Y12165">
        <f t="shared" si="1306"/>
      </c>
      <c r="Z12165">
        <f t="shared" si="1307"/>
      </c>
    </row>
    <row r="12166" spans="1:26">
      <c r="A12166" s="5"/>
      <c r="B12166" s="1564" t="s">
        <v>384</v>
      </c>
      <c r="C12166" s="1565"/>
      <c r="D12166" s="5"/>
      <c r="E12166" s="5"/>
      <c r="F12166" s="5"/>
      <c r="G12166" s="6"/>
      <c r="H12166" s="16"/>
      <c r="I12166" s="183"/>
      <c r="W12166">
        <f t="shared" si="1304"/>
      </c>
      <c r="X12166">
        <f t="shared" si="1305"/>
      </c>
      <c r="Y12166">
        <f t="shared" si="1306"/>
      </c>
      <c r="Z12166">
        <f t="shared" si="1307"/>
      </c>
    </row>
    <row r="12167" spans="1:26" ht="60.75">
      <c r="A12167" s="5"/>
      <c r="B12167" s="18" t="s">
        <v>2485</v>
      </c>
      <c r="C12167" s="158" t="s">
        <v>2486</v>
      </c>
      <c r="D12167" s="169"/>
      <c r="E12167" s="6"/>
      <c r="F12167" s="5">
        <v>5</v>
      </c>
      <c r="G12167" s="6">
        <f t="shared" ref="G12167:G12172" si="1308">+F12167</f>
      </c>
      <c r="H12167" s="19">
        <v>1</v>
      </c>
      <c r="I12167" s="183">
        <f t="shared" si="1303"/>
      </c>
      <c r="W12167">
        <f t="shared" si="1304"/>
      </c>
      <c r="X12167">
        <f t="shared" si="1305"/>
      </c>
      <c r="Y12167">
        <f t="shared" si="1306"/>
      </c>
      <c r="Z12167">
        <f t="shared" si="1307"/>
      </c>
    </row>
    <row r="12168" spans="1:26" ht="72.75">
      <c r="A12168" s="5"/>
      <c r="B12168" s="224" t="s">
        <v>1354</v>
      </c>
      <c r="C12168" s="158" t="s">
        <v>2487</v>
      </c>
      <c r="D12168" s="169"/>
      <c r="E12168" s="6"/>
      <c r="F12168" s="5">
        <v>5</v>
      </c>
      <c r="G12168" s="6">
        <f t="shared" si="1308"/>
      </c>
      <c r="H12168" s="19">
        <v>1</v>
      </c>
      <c r="I12168" s="183">
        <f t="shared" si="1303"/>
      </c>
      <c r="W12168">
        <f t="shared" si="1304"/>
      </c>
      <c r="X12168">
        <f t="shared" si="1305"/>
      </c>
      <c r="Y12168">
        <f t="shared" si="1306"/>
      </c>
      <c r="Z12168">
        <f t="shared" si="1307"/>
      </c>
    </row>
    <row r="12169" spans="1:26" ht="60.75">
      <c r="A12169" s="5"/>
      <c r="B12169" s="18" t="s">
        <v>2048</v>
      </c>
      <c r="C12169" s="158" t="s">
        <v>2049</v>
      </c>
      <c r="D12169" s="169"/>
      <c r="E12169" s="6"/>
      <c r="F12169" s="5">
        <v>10</v>
      </c>
      <c r="G12169" s="6">
        <f t="shared" si="1308"/>
      </c>
      <c r="H12169" s="19">
        <v>1</v>
      </c>
      <c r="I12169" s="183">
        <f t="shared" si="1303"/>
      </c>
      <c r="W12169">
        <f t="shared" si="1304"/>
      </c>
      <c r="X12169">
        <f t="shared" si="1305"/>
      </c>
      <c r="Y12169">
        <f t="shared" si="1306"/>
      </c>
      <c r="Z12169">
        <f t="shared" si="1307"/>
      </c>
    </row>
    <row r="12170" spans="1:26" ht="60">
      <c r="A12170" s="5"/>
      <c r="B12170" s="18" t="s">
        <v>425</v>
      </c>
      <c r="C12170" s="15" t="s">
        <v>426</v>
      </c>
      <c r="D12170" s="5"/>
      <c r="E12170" s="6"/>
      <c r="F12170" s="5">
        <v>5</v>
      </c>
      <c r="G12170" s="6">
        <f t="shared" si="1308"/>
      </c>
      <c r="H12170" s="19">
        <v>1</v>
      </c>
      <c r="I12170" s="183">
        <f t="shared" si="1303"/>
      </c>
      <c r="W12170">
        <f t="shared" si="1304"/>
      </c>
      <c r="X12170">
        <f t="shared" si="1305"/>
      </c>
      <c r="Y12170">
        <f t="shared" si="1306"/>
      </c>
      <c r="Z12170">
        <f t="shared" si="1307"/>
      </c>
    </row>
    <row r="12171" spans="1:26">
      <c r="A12171" s="5"/>
      <c r="B12171" s="1564" t="s">
        <v>1264</v>
      </c>
      <c r="C12171" s="1565"/>
      <c r="D12171" s="5"/>
      <c r="E12171" s="5"/>
      <c r="F12171" s="5"/>
      <c r="G12171" s="6"/>
      <c r="H12171" s="16"/>
      <c r="I12171" s="183"/>
      <c r="W12171">
        <f t="shared" si="1304"/>
      </c>
      <c r="X12171">
        <f t="shared" si="1305"/>
      </c>
      <c r="Y12171">
        <f t="shared" si="1306"/>
      </c>
      <c r="Z12171">
        <f t="shared" si="1307"/>
      </c>
    </row>
    <row r="12172" spans="1:26" ht="24">
      <c r="A12172" s="5"/>
      <c r="B12172" s="8" t="s">
        <v>804</v>
      </c>
      <c r="C12172" s="9" t="s">
        <v>805</v>
      </c>
      <c r="D12172" s="5"/>
      <c r="E12172" s="6"/>
      <c r="F12172" s="5">
        <v>250</v>
      </c>
      <c r="G12172" s="6">
        <f t="shared" si="1308"/>
      </c>
      <c r="H12172" s="5">
        <v>1</v>
      </c>
      <c r="I12172" s="183">
        <f>+H12172*G12172</f>
      </c>
      <c r="W12172">
        <f t="shared" si="1304"/>
      </c>
      <c r="X12172">
        <f t="shared" si="1305"/>
      </c>
      <c r="Y12172">
        <f t="shared" si="1306"/>
      </c>
      <c r="Z12172">
        <f t="shared" si="1307"/>
      </c>
    </row>
    <row r="12173" spans="1:26">
      <c r="A12173" s="5"/>
      <c r="B12173" s="95"/>
      <c r="C12173" s="101"/>
      <c r="D12173" s="5"/>
      <c r="E12173" s="5"/>
      <c r="F12173" s="5"/>
      <c r="G12173" s="6"/>
      <c r="H12173" s="16"/>
      <c r="I12173" s="183"/>
      <c r="W12173">
        <f t="shared" si="1304"/>
      </c>
      <c r="X12173">
        <f t="shared" si="1305"/>
      </c>
      <c r="Y12173">
        <f t="shared" si="1306"/>
      </c>
      <c r="Z12173">
        <f t="shared" si="1307"/>
      </c>
    </row>
    <row r="12174" spans="1:26">
      <c r="A12174" s="5"/>
      <c r="B12174" s="1568" t="s">
        <v>304</v>
      </c>
      <c r="C12174" s="1569"/>
      <c r="D12174" s="5"/>
      <c r="E12174" s="5"/>
      <c r="F12174" s="5"/>
      <c r="G12174" s="6"/>
      <c r="H12174" s="16"/>
      <c r="I12174" s="183"/>
      <c r="W12174">
        <f t="shared" si="1304"/>
      </c>
      <c r="X12174">
        <f t="shared" si="1305"/>
      </c>
      <c r="Y12174">
        <f t="shared" si="1306"/>
      </c>
      <c r="Z12174">
        <f t="shared" si="1307"/>
      </c>
    </row>
    <row r="12175" spans="1:26">
      <c r="A12175" s="5"/>
      <c r="B12175" s="1590"/>
      <c r="C12175" s="1591"/>
      <c r="D12175" s="5"/>
      <c r="E12175" s="5"/>
      <c r="F12175" s="5"/>
      <c r="G12175" s="6"/>
      <c r="H12175" s="16"/>
      <c r="I12175" s="183"/>
      <c r="W12175">
        <f t="shared" si="1304"/>
      </c>
      <c r="X12175">
        <f t="shared" si="1305"/>
      </c>
      <c r="Y12175">
        <f t="shared" si="1306"/>
      </c>
      <c r="Z12175">
        <f t="shared" si="1307"/>
      </c>
    </row>
    <row r="12176" spans="1:26">
      <c r="A12176" s="10"/>
      <c r="B12176" s="10"/>
      <c r="C12176" s="10"/>
      <c r="D12176" s="10"/>
      <c r="E12176" s="10"/>
      <c r="F12176" s="10"/>
      <c r="G12176" s="10"/>
      <c r="H12176" s="10"/>
      <c r="I12176" s="97"/>
      <c r="W12176">
        <f t="shared" si="1304"/>
      </c>
      <c r="X12176">
        <f t="shared" si="1305"/>
      </c>
      <c r="Y12176">
        <f t="shared" si="1306"/>
      </c>
      <c r="Z12176">
        <f t="shared" si="1307"/>
      </c>
    </row>
    <row r="12177" spans="1:26" ht="15.75" thickBot="1">
      <c r="A12177" s="10"/>
      <c r="B12177" s="80" t="s">
        <v>20</v>
      </c>
      <c r="C12177" s="35"/>
      <c r="D12177" s="35"/>
      <c r="E12177" s="35"/>
      <c r="F12177" s="35"/>
      <c r="G12177" s="35"/>
      <c r="H12177" s="35"/>
      <c r="I12177" s="98"/>
      <c r="W12177">
        <f t="shared" si="1304"/>
      </c>
      <c r="X12177">
        <f t="shared" si="1305"/>
      </c>
      <c r="Y12177">
        <f t="shared" si="1306"/>
      </c>
      <c r="Z12177">
        <f t="shared" si="1307"/>
      </c>
    </row>
    <row r="12178" spans="1:26" ht="15.75" thickBot="1">
      <c r="A12178" s="99"/>
      <c r="B12178" s="81"/>
      <c r="C12178" s="39" t="s">
        <v>21</v>
      </c>
      <c r="D12178" s="40">
        <f>SUM(D12117:D12177)</f>
      </c>
      <c r="E12178" s="41">
        <f>IF(H12178=I12178,"OK","NO")</f>
      </c>
      <c r="F12178" s="40">
        <f>SUM(F12117:F12177)</f>
      </c>
      <c r="G12178" s="40">
        <f>SUM(G12117:G12177)</f>
      </c>
      <c r="H12178" s="42">
        <f>SUMPRODUCT(H12117:H12177,G12117:G12177)</f>
      </c>
      <c r="I12178" s="100">
        <f>SUM(I12114:I12177)</f>
      </c>
      <c r="K12178">
        <v>90373.75</v>
      </c>
      <c r="L12178" s="118">
        <f>+I12178-K12178</f>
      </c>
      <c r="W12178">
        <f t="shared" si="1304"/>
      </c>
      <c r="X12178">
        <f t="shared" si="1305"/>
      </c>
      <c r="Y12178">
        <f t="shared" si="1306"/>
      </c>
      <c r="Z12178">
        <f t="shared" si="1307"/>
      </c>
    </row>
    <row r="12179" spans="1:26">
      <c r="A12179" s="10"/>
      <c r="B12179" s="10"/>
      <c r="C12179" s="91"/>
      <c r="D12179" s="91"/>
      <c r="E12179" s="91"/>
      <c r="F12179" s="91"/>
      <c r="G12179" s="91"/>
      <c r="H12179" s="91"/>
      <c r="I12179" s="91"/>
      <c r="W12179">
        <f t="shared" si="1304"/>
      </c>
      <c r="X12179">
        <f t="shared" si="1305"/>
      </c>
      <c r="Y12179">
        <f t="shared" si="1306"/>
      </c>
      <c r="Z12179">
        <f t="shared" si="1307"/>
      </c>
    </row>
    <row r="12180" spans="1:26">
      <c r="A12180" s="12" t="s">
        <v>315</v>
      </c>
      <c r="B12180" s="12"/>
      <c r="C12180" s="12"/>
      <c r="D12180" s="13"/>
      <c r="E12180" s="14"/>
      <c r="F12180" s="14"/>
      <c r="G12180" s="14"/>
      <c r="H12180" s="2"/>
      <c r="I12180" s="12"/>
      <c r="W12180">
        <f t="shared" si="1304"/>
      </c>
      <c r="X12180">
        <f t="shared" si="1305"/>
      </c>
      <c r="Y12180">
        <f t="shared" si="1306"/>
      </c>
      <c r="Z12180">
        <f t="shared" si="1307"/>
      </c>
    </row>
    <row r="12181" spans="1:26">
      <c r="W12181">
        <f t="shared" si="1304"/>
      </c>
      <c r="X12181">
        <f t="shared" si="1305"/>
      </c>
      <c r="Y12181">
        <f t="shared" si="1306"/>
      </c>
      <c r="Z12181">
        <f t="shared" si="1307"/>
      </c>
    </row>
    <row r="12182" spans="1:26">
      <c r="W12182">
        <f t="shared" si="1304"/>
      </c>
      <c r="X12182">
        <f t="shared" si="1305"/>
      </c>
      <c r="Y12182">
        <f t="shared" si="1306"/>
      </c>
      <c r="Z12182">
        <f t="shared" si="1307"/>
      </c>
    </row>
    <row r="12183" spans="1:26">
      <c r="W12183">
        <f t="shared" si="1304"/>
      </c>
      <c r="X12183">
        <f t="shared" si="1305"/>
      </c>
      <c r="Y12183">
        <f t="shared" si="1306"/>
      </c>
      <c r="Z12183">
        <f t="shared" si="1307"/>
      </c>
    </row>
    <row r="12184" spans="1:26">
      <c r="W12184">
        <f t="shared" si="1304"/>
      </c>
      <c r="X12184">
        <f t="shared" si="1305"/>
      </c>
      <c r="Y12184">
        <f t="shared" si="1306"/>
      </c>
      <c r="Z12184">
        <f t="shared" si="1307"/>
      </c>
    </row>
    <row r="12185" spans="1:26">
      <c r="W12185">
        <f t="shared" si="1304"/>
      </c>
      <c r="X12185">
        <f t="shared" si="1305"/>
      </c>
      <c r="Y12185">
        <f t="shared" si="1306"/>
      </c>
      <c r="Z12185">
        <f t="shared" si="1307"/>
      </c>
    </row>
    <row r="12186" spans="1:26">
      <c r="W12186">
        <f t="shared" si="1304"/>
      </c>
      <c r="X12186">
        <f t="shared" si="1305"/>
      </c>
      <c r="Y12186">
        <f t="shared" si="1306"/>
      </c>
      <c r="Z12186">
        <f t="shared" si="1307"/>
      </c>
    </row>
    <row r="12187" spans="1:26">
      <c r="A12187" s="1562" t="s">
        <v>0</v>
      </c>
      <c r="B12187" s="1562"/>
      <c r="C12187" s="1562"/>
      <c r="D12187" s="1562"/>
      <c r="E12187" s="1562"/>
      <c r="F12187" s="1562"/>
      <c r="G12187" s="1562"/>
      <c r="H12187" s="1562"/>
      <c r="I12187" s="1562"/>
      <c r="W12187">
        <f t="shared" si="1304"/>
      </c>
      <c r="X12187">
        <f t="shared" si="1305"/>
      </c>
      <c r="Y12187">
        <f t="shared" si="1306"/>
      </c>
      <c r="Z12187">
        <f t="shared" si="1307"/>
      </c>
    </row>
    <row r="12188" spans="1:26">
      <c r="W12188">
        <f t="shared" si="1304"/>
      </c>
      <c r="X12188">
        <f t="shared" si="1305"/>
      </c>
      <c r="Y12188">
        <f t="shared" si="1306"/>
      </c>
      <c r="Z12188">
        <f t="shared" si="1307"/>
      </c>
    </row>
    <row r="12189" spans="1:26">
      <c r="A12189" s="1" t="s">
        <v>1</v>
      </c>
      <c r="B12189" s="161"/>
      <c r="C12189" s="161"/>
      <c r="D12189" s="161"/>
      <c r="E12189" s="161"/>
      <c r="G12189" s="489" t="s">
        <v>2</v>
      </c>
      <c r="H12189" s="3" t="s">
        <v>2477</v>
      </c>
      <c r="I12189" s="161"/>
      <c r="W12189">
        <f t="shared" si="1304"/>
      </c>
      <c r="X12189">
        <f t="shared" si="1305"/>
      </c>
      <c r="Y12189">
        <f t="shared" si="1306"/>
      </c>
      <c r="Z12189">
        <f t="shared" si="1307"/>
      </c>
    </row>
    <row r="12190" spans="1:26">
      <c r="A12190" s="1" t="inlineStr">
        <is>
          <t>Dealer-007</t>
        </is>
      </c>
      <c r="B12190" s="161"/>
      <c r="C12190" s="161"/>
      <c r="D12190" s="161"/>
      <c r="E12190" s="161"/>
      <c r="F12190" s="4"/>
      <c r="G12190" s="488" t="s">
        <v>1440</v>
      </c>
      <c r="H12190" s="1" t="s">
        <v>2254</v>
      </c>
      <c r="I12190" s="161"/>
      <c r="W12190">
        <f t="shared" si="1304"/>
      </c>
      <c r="X12190">
        <f t="shared" si="1305"/>
      </c>
      <c r="Y12190">
        <f t="shared" si="1306"/>
      </c>
      <c r="Z12190">
        <f t="shared" si="1307"/>
      </c>
    </row>
    <row r="12191" spans="1:26">
      <c r="A12191" s="161" t="inlineStr">
        <is>
          <t>Address line (redacted)</t>
        </is>
      </c>
      <c r="B12191" s="1"/>
      <c r="C12191" s="161"/>
      <c r="D12191" s="161"/>
      <c r="E12191" s="161"/>
      <c r="F12191" s="161"/>
      <c r="G12191" s="161"/>
      <c r="H12191" s="161"/>
      <c r="I12191" s="161"/>
      <c r="W12191">
        <f t="shared" si="1304"/>
      </c>
      <c r="X12191">
        <f t="shared" si="1305"/>
      </c>
      <c r="Y12191">
        <f t="shared" si="1306"/>
      </c>
      <c r="Z12191">
        <f t="shared" si="1307"/>
      </c>
    </row>
    <row r="12192" spans="1:26">
      <c r="A12192" s="1" t="inlineStr">
        <is>
          <t>Address line (redacted)</t>
        </is>
      </c>
      <c r="B12192" s="1"/>
      <c r="C12192" s="1"/>
      <c r="D12192" s="161"/>
      <c r="E12192" s="161"/>
      <c r="F12192" s="161"/>
      <c r="G12192" s="161"/>
      <c r="H12192" s="161"/>
      <c r="I12192" s="161"/>
      <c r="W12192">
        <f t="shared" si="1304"/>
      </c>
      <c r="X12192">
        <f t="shared" si="1305"/>
      </c>
      <c r="Y12192">
        <f t="shared" si="1306"/>
      </c>
      <c r="Z12192">
        <f t="shared" si="1307"/>
      </c>
    </row>
    <row r="12193" spans="1:26">
      <c r="A12193" s="1" t="inlineStr">
        <is>
          <t>Address line (redacted)</t>
        </is>
      </c>
      <c r="B12193" s="1"/>
      <c r="C12193" s="161"/>
      <c r="D12193" s="161"/>
      <c r="E12193" s="161"/>
      <c r="F12193" s="161"/>
      <c r="G12193" s="161"/>
      <c r="H12193" s="161"/>
      <c r="I12193" s="161"/>
      <c r="W12193">
        <f t="shared" si="1304"/>
      </c>
      <c r="X12193">
        <f t="shared" si="1305"/>
      </c>
      <c r="Y12193">
        <f t="shared" si="1306"/>
      </c>
      <c r="Z12193">
        <f t="shared" si="1307"/>
      </c>
    </row>
    <row r="12194" spans="1:26">
      <c r="A12194" s="12" t="s">
        <v>4</v>
      </c>
      <c r="B12194" s="195" t="inlineStr">
        <is>
          <t>GSTIN-MASKED</t>
        </is>
      </c>
      <c r="C12194" s="161"/>
      <c r="D12194" s="196"/>
      <c r="E12194" s="196"/>
      <c r="F12194" s="196"/>
      <c r="G12194" s="196"/>
      <c r="H12194" s="196"/>
      <c r="I12194" s="161"/>
      <c r="W12194">
        <f t="shared" si="1304"/>
      </c>
      <c r="X12194">
        <f t="shared" si="1305"/>
      </c>
      <c r="Y12194">
        <f t="shared" si="1306"/>
      </c>
      <c r="Z12194">
        <f t="shared" si="1307"/>
      </c>
    </row>
    <row r="12195" spans="1:26">
      <c r="B12195" s="1"/>
      <c r="D12195" s="197"/>
      <c r="E12195" s="197"/>
      <c r="F12195" s="197"/>
      <c r="G12195" s="197"/>
      <c r="H12195" s="197"/>
      <c r="W12195">
        <f t="shared" si="1304"/>
      </c>
      <c r="X12195">
        <f t="shared" si="1305"/>
      </c>
      <c r="Y12195">
        <f t="shared" si="1306"/>
      </c>
      <c r="Z12195">
        <f t="shared" si="1307"/>
      </c>
    </row>
    <row r="12196" spans="1:26">
      <c r="A12196" s="1" t="s">
        <v>5</v>
      </c>
      <c r="D12196" s="197"/>
      <c r="E12196" s="197"/>
      <c r="F12196" s="197"/>
      <c r="G12196" s="197"/>
      <c r="H12196" s="197"/>
      <c r="W12196">
        <f t="shared" si="1304"/>
      </c>
      <c r="X12196">
        <f t="shared" si="1305"/>
      </c>
      <c r="Y12196">
        <f t="shared" si="1306"/>
      </c>
      <c r="Z12196">
        <f t="shared" si="1307"/>
      </c>
    </row>
    <row r="12197" spans="1:26">
      <c r="A12197" s="1" t="s">
        <v>6</v>
      </c>
      <c r="D12197" s="197"/>
      <c r="E12197" s="197"/>
      <c r="F12197" s="197"/>
      <c r="G12197" s="197"/>
      <c r="H12197" s="197"/>
      <c r="W12197">
        <f t="shared" si="1304"/>
      </c>
      <c r="X12197">
        <f t="shared" si="1305"/>
      </c>
      <c r="Y12197">
        <f t="shared" si="1306"/>
      </c>
      <c r="Z12197">
        <f t="shared" si="1307"/>
      </c>
    </row>
    <row r="12198" spans="1:26" ht="15.75" thickBot="1">
      <c r="A12198" s="1" t="s">
        <v>7</v>
      </c>
      <c r="W12198">
        <f t="shared" si="1304"/>
      </c>
      <c r="X12198">
        <f t="shared" si="1305"/>
      </c>
      <c r="Y12198">
        <f t="shared" si="1306"/>
      </c>
      <c r="Z12198">
        <f t="shared" si="1307"/>
      </c>
    </row>
    <row r="12199" spans="1:26" ht="24">
      <c r="A12199" s="198" t="s">
        <v>8</v>
      </c>
      <c r="B12199" s="199" t="s">
        <v>9</v>
      </c>
      <c r="C12199" s="199" t="s">
        <v>10</v>
      </c>
      <c r="D12199" s="200" t="s">
        <v>11</v>
      </c>
      <c r="E12199" s="200" t="s">
        <v>12</v>
      </c>
      <c r="F12199" s="200" t="s">
        <v>13</v>
      </c>
      <c r="G12199" s="200" t="s">
        <v>14</v>
      </c>
      <c r="H12199" s="201" t="s">
        <v>15</v>
      </c>
      <c r="I12199" s="202" t="s">
        <v>16</v>
      </c>
      <c r="W12199">
        <f t="shared" si="1304"/>
      </c>
      <c r="X12199">
        <f t="shared" si="1305"/>
      </c>
      <c r="Y12199">
        <f t="shared" si="1306"/>
      </c>
      <c r="Z12199">
        <f t="shared" si="1307"/>
      </c>
    </row>
    <row r="12200" spans="1:26">
      <c r="A12200" s="5"/>
      <c r="B12200" s="1564" t="s">
        <v>17</v>
      </c>
      <c r="C12200" s="1565"/>
      <c r="D12200" s="5"/>
      <c r="E12200" s="16"/>
      <c r="F12200" s="16"/>
      <c r="G12200" s="6"/>
      <c r="H12200" s="16"/>
      <c r="I12200" s="58"/>
      <c r="W12200">
        <f t="shared" si="1304"/>
      </c>
      <c r="X12200">
        <f t="shared" si="1305"/>
      </c>
      <c r="Y12200">
        <f t="shared" si="1306"/>
      </c>
      <c r="Z12200">
        <f t="shared" si="1307"/>
      </c>
    </row>
    <row r="12201" spans="1:26">
      <c r="A12201" s="5">
        <v>1</v>
      </c>
      <c r="B12201" s="8" t="s">
        <v>338</v>
      </c>
      <c r="C12201" s="5" t="s">
        <v>339</v>
      </c>
      <c r="D12201" s="5">
        <v>1</v>
      </c>
      <c r="E12201" s="5">
        <v>5</v>
      </c>
      <c r="F12201" s="16">
        <f>+E12201*D12201</f>
      </c>
      <c r="G12201" s="6">
        <f>+E12201*D12201</f>
      </c>
      <c r="H12201" s="5">
        <v>1</v>
      </c>
      <c r="I12201" s="58">
        <f t="shared" ref="I12201:I12206" si="1309">+H12201*G12201</f>
      </c>
      <c r="J12201">
        <v>112</v>
      </c>
      <c r="K12201">
        <f t="shared" ref="K12201:K12206" si="1310">+H12201-J12201</f>
      </c>
      <c r="L12201">
        <f t="shared" ref="L12201:L12206" si="1311">+K12201*G12201</f>
      </c>
      <c r="W12201">
        <f t="shared" si="1304"/>
      </c>
      <c r="X12201">
        <f t="shared" si="1305"/>
      </c>
      <c r="Y12201">
        <f t="shared" si="1306"/>
      </c>
      <c r="Z12201">
        <f t="shared" si="1307"/>
      </c>
    </row>
    <row r="12202" spans="1:26">
      <c r="A12202" s="5">
        <v>2</v>
      </c>
      <c r="B12202" s="8" t="s">
        <v>488</v>
      </c>
      <c r="C12202" s="5" t="s">
        <v>506</v>
      </c>
      <c r="D12202" s="5">
        <v>2</v>
      </c>
      <c r="E12202" s="5">
        <v>5</v>
      </c>
      <c r="F12202" s="16">
        <f>+E12202*D12202</f>
      </c>
      <c r="G12202" s="6">
        <f>+E12202*D12202</f>
      </c>
      <c r="H12202" s="5">
        <v>1</v>
      </c>
      <c r="I12202" s="58">
        <f t="shared" si="1309"/>
      </c>
      <c r="J12202">
        <v>112</v>
      </c>
      <c r="K12202">
        <f t="shared" si="1310"/>
      </c>
      <c r="L12202">
        <f t="shared" si="1311"/>
      </c>
      <c r="W12202">
        <f t="shared" si="1304"/>
      </c>
      <c r="X12202">
        <f t="shared" si="1305"/>
      </c>
      <c r="Y12202">
        <f t="shared" si="1306"/>
      </c>
      <c r="Z12202">
        <f t="shared" si="1307"/>
      </c>
    </row>
    <row r="12203" spans="1:26">
      <c r="A12203" s="5">
        <v>3</v>
      </c>
      <c r="B12203" s="8" t="s">
        <v>748</v>
      </c>
      <c r="C12203" s="5" t="s">
        <v>362</v>
      </c>
      <c r="D12203" s="5">
        <v>1</v>
      </c>
      <c r="E12203" s="5">
        <v>5</v>
      </c>
      <c r="F12203" s="16">
        <f>+E12203*D12203</f>
      </c>
      <c r="G12203" s="6">
        <f>+E12203*D12203</f>
      </c>
      <c r="H12203" s="5">
        <v>1</v>
      </c>
      <c r="I12203" s="58">
        <f t="shared" si="1309"/>
      </c>
      <c r="J12203">
        <v>112</v>
      </c>
      <c r="K12203">
        <f t="shared" si="1310"/>
      </c>
      <c r="L12203">
        <f t="shared" si="1311"/>
      </c>
      <c r="W12203">
        <f t="shared" si="1304"/>
      </c>
      <c r="X12203">
        <f t="shared" si="1305"/>
      </c>
      <c r="Y12203">
        <f t="shared" si="1306"/>
      </c>
      <c r="Z12203">
        <f t="shared" si="1307"/>
      </c>
    </row>
    <row r="12204" spans="1:26">
      <c r="A12204" s="5">
        <v>4</v>
      </c>
      <c r="B12204" s="8" t="s">
        <v>439</v>
      </c>
      <c r="C12204" s="5" t="s">
        <v>438</v>
      </c>
      <c r="D12204" s="5">
        <v>1</v>
      </c>
      <c r="E12204" s="5">
        <v>5</v>
      </c>
      <c r="F12204" s="16">
        <f>+E12204*D12204</f>
      </c>
      <c r="G12204" s="6">
        <f>+E12204*D12204</f>
      </c>
      <c r="H12204" s="5">
        <v>1</v>
      </c>
      <c r="I12204" s="58">
        <f t="shared" si="1309"/>
      </c>
      <c r="J12204">
        <v>112</v>
      </c>
      <c r="K12204">
        <f t="shared" si="1310"/>
      </c>
      <c r="L12204">
        <f t="shared" si="1311"/>
      </c>
      <c r="W12204">
        <f t="shared" si="1304"/>
      </c>
      <c r="X12204">
        <f t="shared" si="1305"/>
      </c>
      <c r="Y12204">
        <f t="shared" si="1306"/>
      </c>
      <c r="Z12204">
        <f t="shared" si="1307"/>
      </c>
    </row>
    <row r="12205" spans="1:26">
      <c r="A12205" s="5"/>
      <c r="B12205" s="1564" t="s">
        <v>18</v>
      </c>
      <c r="C12205" s="1565"/>
      <c r="D12205" s="5"/>
      <c r="E12205" s="5"/>
      <c r="F12205" s="16"/>
      <c r="G12205" s="6"/>
      <c r="H12205" s="5"/>
      <c r="I12205" s="58"/>
      <c r="W12205">
        <f t="shared" si="1304"/>
      </c>
      <c r="X12205">
        <f t="shared" si="1305"/>
      </c>
      <c r="Y12205">
        <f t="shared" si="1306"/>
      </c>
      <c r="Z12205">
        <f t="shared" si="1307"/>
      </c>
    </row>
    <row r="12206" spans="1:26">
      <c r="A12206" s="5">
        <v>5</v>
      </c>
      <c r="B12206" s="95" t="s">
        <v>848</v>
      </c>
      <c r="C12206" s="16" t="s">
        <v>847</v>
      </c>
      <c r="D12206" s="5">
        <v>3</v>
      </c>
      <c r="E12206" s="5">
        <v>4</v>
      </c>
      <c r="F12206" s="16">
        <f>+E12206*D12206</f>
      </c>
      <c r="G12206" s="6">
        <f>+E12206*D12206</f>
      </c>
      <c r="H12206" s="16">
        <v>1</v>
      </c>
      <c r="I12206" s="58">
        <f t="shared" si="1309"/>
      </c>
      <c r="J12206">
        <v>112</v>
      </c>
      <c r="K12206">
        <f t="shared" si="1310"/>
      </c>
      <c r="L12206">
        <f t="shared" si="1311"/>
      </c>
      <c r="W12206">
        <f t="shared" si="1304"/>
      </c>
      <c r="X12206">
        <f t="shared" si="1305"/>
      </c>
      <c r="Y12206">
        <f t="shared" si="1306"/>
      </c>
      <c r="Z12206">
        <f t="shared" si="1307"/>
      </c>
    </row>
    <row r="12207" spans="1:26">
      <c r="A12207" s="5"/>
      <c r="B12207" s="1564" t="s">
        <v>300</v>
      </c>
      <c r="C12207" s="1565"/>
      <c r="D12207" s="5"/>
      <c r="E12207" s="5"/>
      <c r="F12207" s="16"/>
      <c r="G12207" s="6"/>
      <c r="H12207" s="5"/>
      <c r="I12207" s="58"/>
      <c r="W12207">
        <f t="shared" si="1304"/>
      </c>
      <c r="X12207">
        <f t="shared" si="1305"/>
      </c>
      <c r="Y12207">
        <f t="shared" si="1306"/>
      </c>
      <c r="Z12207">
        <f t="shared" si="1307"/>
      </c>
    </row>
    <row r="12208" spans="1:26">
      <c r="A12208" s="1594">
        <v>15</v>
      </c>
      <c r="B12208" s="17" t="s">
        <v>673</v>
      </c>
      <c r="C12208" s="1648" t="s">
        <v>1408</v>
      </c>
      <c r="D12208" s="5">
        <v>3</v>
      </c>
      <c r="E12208" s="5">
        <v>50</v>
      </c>
      <c r="F12208" s="16">
        <f>+E12208*D12208</f>
      </c>
      <c r="G12208" s="6">
        <f>+E12208*D12208</f>
      </c>
      <c r="H12208" s="1606">
        <v>1</v>
      </c>
      <c r="I12208" s="58"/>
      <c r="W12208">
        <f t="shared" si="1304"/>
      </c>
      <c r="X12208">
        <f t="shared" si="1305"/>
      </c>
      <c r="Y12208">
        <f t="shared" si="1306"/>
      </c>
      <c r="Z12208">
        <f t="shared" si="1307"/>
      </c>
    </row>
    <row r="12209" spans="1:26" ht="24">
      <c r="A12209" s="1560"/>
      <c r="B12209" s="17" t="s">
        <v>1312</v>
      </c>
      <c r="C12209" s="1650"/>
      <c r="D12209" s="5">
        <v>3</v>
      </c>
      <c r="E12209" s="5">
        <v>50</v>
      </c>
      <c r="F12209" s="16">
        <f>+E12209*D12209</f>
      </c>
      <c r="G12209" s="6">
        <f>+E12209*D12209</f>
      </c>
      <c r="H12209" s="1561"/>
      <c r="I12209" s="544">
        <f>+H12208*D12209</f>
      </c>
      <c r="J12209">
        <v>3240</v>
      </c>
      <c r="K12209">
        <f>+H12208-J12209</f>
      </c>
      <c r="L12209">
        <f>+K12209*D12209</f>
      </c>
      <c r="O12209" s="461">
        <f>7.2*3</f>
      </c>
      <c r="P12209" s="461">
        <f>+H12208-O12209</f>
      </c>
      <c r="W12209">
        <f t="shared" si="1304"/>
      </c>
      <c r="X12209">
        <f t="shared" si="1305"/>
      </c>
      <c r="Y12209">
        <f t="shared" si="1306"/>
      </c>
      <c r="Z12209">
        <f t="shared" si="1307"/>
      </c>
    </row>
    <row r="12210" spans="1:26">
      <c r="A12210" s="1595"/>
      <c r="B12210" s="17" t="s">
        <v>675</v>
      </c>
      <c r="C12210" s="1649"/>
      <c r="D12210" s="5">
        <v>3</v>
      </c>
      <c r="E12210" s="5">
        <v>50</v>
      </c>
      <c r="F12210" s="16">
        <f>+E12210*D12210</f>
      </c>
      <c r="G12210" s="6">
        <f>+E12210*D12210</f>
      </c>
      <c r="H12210" s="1607"/>
      <c r="I12210" s="544"/>
      <c r="J12210">
        <f>40*50</f>
      </c>
      <c r="P12210" s="461">
        <f>+P12209*0.02</f>
      </c>
      <c r="W12210">
        <f t="shared" si="1304"/>
      </c>
      <c r="X12210">
        <f t="shared" si="1305"/>
      </c>
      <c r="Y12210">
        <f t="shared" si="1306"/>
      </c>
      <c r="Z12210">
        <f t="shared" si="1307"/>
      </c>
    </row>
    <row r="12211" spans="1:26">
      <c r="A12211" s="147"/>
      <c r="B12211" s="224"/>
      <c r="C12211" s="542"/>
      <c r="D12211" s="316"/>
      <c r="E12211" s="316"/>
      <c r="F12211" s="209"/>
      <c r="G12211" s="210"/>
      <c r="H12211" s="543"/>
      <c r="I12211" s="544"/>
      <c r="M12211">
        <v>1080</v>
      </c>
      <c r="P12211" s="461">
        <f>+H12208-P12210</f>
      </c>
      <c r="W12211">
        <f t="shared" si="1304"/>
      </c>
      <c r="X12211">
        <f t="shared" si="1305"/>
      </c>
      <c r="Y12211">
        <f t="shared" si="1306"/>
      </c>
      <c r="Z12211">
        <f t="shared" si="1307"/>
      </c>
    </row>
    <row r="12212" spans="1:26">
      <c r="A12212" s="147"/>
      <c r="B12212" s="224"/>
      <c r="C12212" s="542"/>
      <c r="D12212" s="316"/>
      <c r="E12212" s="316"/>
      <c r="F12212" s="209"/>
      <c r="G12212" s="210"/>
      <c r="H12212" s="543"/>
      <c r="I12212" s="544"/>
      <c r="M12212">
        <f>+H12208-M12211</f>
      </c>
      <c r="N12212">
        <f>+M12212*3</f>
      </c>
      <c r="P12212" s="461">
        <f>+P12211/3</f>
      </c>
      <c r="W12212">
        <f t="shared" si="1304"/>
      </c>
      <c r="X12212">
        <f t="shared" si="1305"/>
      </c>
      <c r="Y12212">
        <f t="shared" si="1306"/>
      </c>
      <c r="Z12212">
        <f t="shared" si="1307"/>
      </c>
    </row>
    <row r="12213" spans="1:26">
      <c r="A12213" s="147"/>
      <c r="B12213" s="224"/>
      <c r="C12213" s="542"/>
      <c r="D12213" s="316"/>
      <c r="E12213" s="316"/>
      <c r="F12213" s="209"/>
      <c r="G12213" s="210"/>
      <c r="H12213" s="543"/>
      <c r="I12213" s="544"/>
      <c r="N12213">
        <f>+N12212*0.02</f>
      </c>
      <c r="O12213">
        <f>+H12208-N12213</f>
      </c>
      <c r="W12213">
        <f t="shared" si="1304"/>
      </c>
      <c r="X12213">
        <f t="shared" si="1305"/>
      </c>
      <c r="Y12213">
        <f t="shared" si="1306"/>
      </c>
      <c r="Z12213">
        <f t="shared" si="1307"/>
      </c>
    </row>
    <row r="12214" spans="1:26">
      <c r="A12214" s="147"/>
      <c r="B12214" s="224"/>
      <c r="C12214" s="542"/>
      <c r="D12214" s="316"/>
      <c r="E12214" s="316"/>
      <c r="F12214" s="209"/>
      <c r="G12214" s="210"/>
      <c r="H12214" s="543"/>
      <c r="I12214" s="544"/>
      <c r="N12214" s="118">
        <f>+I12209-N12213</f>
      </c>
      <c r="O12214">
        <f>+O12213/3</f>
      </c>
      <c r="W12214">
        <f t="shared" si="1304"/>
      </c>
      <c r="X12214">
        <f t="shared" si="1305"/>
      </c>
      <c r="Y12214">
        <f t="shared" si="1306"/>
      </c>
      <c r="Z12214">
        <f t="shared" si="1307"/>
      </c>
    </row>
    <row r="12215" spans="1:26" ht="21.75" thickBot="1">
      <c r="A12215" s="33"/>
      <c r="B12215" s="212"/>
      <c r="C12215" s="213"/>
      <c r="D12215" s="214"/>
      <c r="E12215" s="214"/>
      <c r="F12215" s="214"/>
      <c r="G12215" s="214"/>
      <c r="H12215" s="214"/>
      <c r="I12215" s="215"/>
      <c r="W12215">
        <f t="shared" si="1304"/>
      </c>
      <c r="X12215">
        <f t="shared" si="1305"/>
      </c>
      <c r="Y12215">
        <f t="shared" si="1306"/>
      </c>
      <c r="Z12215">
        <f t="shared" si="1307"/>
      </c>
    </row>
    <row r="12216" spans="1:26" ht="21">
      <c r="A12216" s="33"/>
      <c r="B12216" s="216"/>
      <c r="C12216" s="217"/>
      <c r="D12216" s="218"/>
      <c r="E12216" s="218"/>
      <c r="F12216" s="218"/>
      <c r="G12216" s="219" t="s">
        <v>19</v>
      </c>
      <c r="H12216" s="218"/>
      <c r="I12216" s="220">
        <f>SUM(I12200:I12215)</f>
      </c>
      <c r="L12216">
        <f>SUM(L12200:L12215)</f>
      </c>
      <c r="W12216">
        <f t="shared" si="1304"/>
      </c>
      <c r="X12216">
        <f t="shared" si="1305"/>
      </c>
      <c r="Y12216">
        <f t="shared" si="1306"/>
      </c>
      <c r="Z12216">
        <f t="shared" si="1307"/>
      </c>
    </row>
    <row r="12217" spans="1:26" ht="21">
      <c r="A12217" s="33"/>
      <c r="B12217" s="216"/>
      <c r="C12217" s="69"/>
      <c r="D12217" s="91"/>
      <c r="E12217" s="91"/>
      <c r="F12217" s="91"/>
      <c r="G12217" s="92"/>
      <c r="H12217" s="91"/>
      <c r="I12217" s="155"/>
      <c r="W12217">
        <f t="shared" si="1304"/>
      </c>
      <c r="X12217">
        <f t="shared" si="1305"/>
      </c>
      <c r="Y12217">
        <f t="shared" si="1306"/>
      </c>
      <c r="Z12217">
        <f t="shared" si="1307"/>
      </c>
    </row>
    <row r="12218" spans="1:26">
      <c r="A12218" s="221"/>
      <c r="B12218" s="222"/>
      <c r="C12218" s="154" t="s">
        <v>408</v>
      </c>
      <c r="D12218" s="154"/>
      <c r="E12218" s="154"/>
      <c r="F12218" s="154"/>
      <c r="G12218" s="154"/>
      <c r="H12218" s="223">
        <v>1</v>
      </c>
      <c r="I12218" s="155">
        <f>+L12216*H12218</f>
      </c>
      <c r="W12218">
        <f t="shared" si="1304"/>
      </c>
      <c r="X12218">
        <f t="shared" si="1305"/>
      </c>
      <c r="Y12218">
        <f t="shared" si="1306"/>
      </c>
      <c r="Z12218">
        <f t="shared" si="1307"/>
      </c>
    </row>
    <row r="12219" spans="1:26">
      <c r="A12219" s="33"/>
      <c r="B12219" s="10"/>
      <c r="C12219" s="10"/>
      <c r="D12219" s="10"/>
      <c r="E12219" s="10"/>
      <c r="F12219" s="10"/>
      <c r="G12219" s="10"/>
      <c r="H12219" s="10"/>
      <c r="I12219" s="140"/>
      <c r="W12219">
        <f t="shared" si="1304"/>
      </c>
      <c r="X12219">
        <f t="shared" si="1305"/>
      </c>
      <c r="Y12219">
        <f t="shared" si="1306"/>
      </c>
      <c r="Z12219">
        <f t="shared" si="1307"/>
      </c>
    </row>
    <row r="12220" spans="1:26" ht="15.75" thickBot="1">
      <c r="A12220" s="33"/>
      <c r="B12220" s="11" t="s">
        <v>20</v>
      </c>
      <c r="C12220" s="35"/>
      <c r="D12220" s="35"/>
      <c r="E12220" s="35"/>
      <c r="F12220" s="35"/>
      <c r="G12220" s="35"/>
      <c r="H12220" s="35"/>
      <c r="I12220" s="36"/>
      <c r="W12220">
        <f t="shared" si="1304"/>
      </c>
      <c r="X12220">
        <f t="shared" si="1305"/>
      </c>
      <c r="Y12220">
        <f t="shared" si="1306"/>
      </c>
      <c r="Z12220">
        <f t="shared" si="1307"/>
      </c>
    </row>
    <row r="12221" spans="1:26" ht="15.75" thickBot="1">
      <c r="A12221" s="37"/>
      <c r="B12221" s="11" t="s">
        <v>409</v>
      </c>
      <c r="C12221" s="39" t="s">
        <v>21</v>
      </c>
      <c r="D12221" s="40">
        <f>SUM(D12200:D12220)</f>
      </c>
      <c r="E12221" s="41">
        <f>IF(H12221=I12221,"OK","NO")</f>
      </c>
      <c r="F12221" s="40">
        <f>SUM(F12200:F12220)</f>
      </c>
      <c r="G12221" s="40">
        <f>SUM(G12200:G12220)</f>
      </c>
      <c r="H12221" s="41">
        <f>SUMPRODUCT(F12200:F12215,H12200:H12215)</f>
      </c>
      <c r="I12221" s="43">
        <f>SUMPRODUCT(I12216-I12217-I12218)</f>
      </c>
      <c r="W12221">
        <f t="shared" si="1304"/>
      </c>
      <c r="X12221">
        <f t="shared" si="1305"/>
      </c>
      <c r="Y12221">
        <f t="shared" si="1306"/>
      </c>
      <c r="Z12221">
        <f t="shared" si="1307"/>
      </c>
    </row>
    <row r="12222" spans="1:26" ht="15.75" thickBot="1">
      <c r="A12222" s="44"/>
      <c r="B12222" s="116"/>
      <c r="C12222" s="45"/>
      <c r="D12222" s="45"/>
      <c r="E12222" s="45"/>
      <c r="F12222" s="45"/>
      <c r="G12222" s="45"/>
      <c r="H12222" s="45"/>
      <c r="I12222" s="47"/>
      <c r="W12222">
        <f t="shared" si="1304"/>
      </c>
      <c r="X12222">
        <f t="shared" si="1305"/>
      </c>
      <c r="Y12222">
        <f t="shared" si="1306"/>
      </c>
      <c r="Z12222">
        <f t="shared" si="1307"/>
      </c>
    </row>
    <row r="12223" spans="1:26">
      <c r="A12223" s="12" t="s">
        <v>315</v>
      </c>
      <c r="B12223" s="12"/>
      <c r="C12223" s="12"/>
      <c r="D12223" s="13"/>
      <c r="E12223" s="14"/>
      <c r="F12223" s="14"/>
      <c r="G12223" s="14"/>
      <c r="H12223" s="2"/>
      <c r="I12223" s="12"/>
      <c r="W12223">
        <f t="shared" si="1304"/>
      </c>
      <c r="X12223">
        <f t="shared" si="1305"/>
      </c>
      <c r="Y12223">
        <f t="shared" si="1306"/>
      </c>
      <c r="Z12223">
        <f t="shared" si="1307"/>
      </c>
    </row>
    <row r="12224" spans="1:26">
      <c r="W12224">
        <f t="shared" si="1304"/>
      </c>
      <c r="X12224">
        <f t="shared" si="1305"/>
      </c>
      <c r="Y12224">
        <f t="shared" si="1306"/>
      </c>
      <c r="Z12224">
        <f t="shared" si="1307"/>
      </c>
    </row>
    <row r="12225" spans="1:26">
      <c r="W12225">
        <f t="shared" si="1304"/>
      </c>
      <c r="X12225">
        <f t="shared" si="1305"/>
      </c>
      <c r="Y12225">
        <f t="shared" si="1306"/>
      </c>
      <c r="Z12225">
        <f t="shared" si="1307"/>
      </c>
    </row>
    <row r="12226" spans="1:26">
      <c r="W12226">
        <f t="shared" si="1304"/>
      </c>
      <c r="X12226">
        <f t="shared" si="1305"/>
      </c>
      <c r="Y12226">
        <f t="shared" si="1306"/>
      </c>
      <c r="Z12226">
        <f t="shared" si="1307"/>
      </c>
    </row>
    <row r="12227" spans="1:26">
      <c r="W12227">
        <f t="shared" si="1304"/>
      </c>
      <c r="X12227">
        <f t="shared" si="1305"/>
      </c>
      <c r="Y12227">
        <f t="shared" si="1306"/>
      </c>
      <c r="Z12227">
        <f t="shared" si="1307"/>
      </c>
    </row>
    <row r="12228" spans="1:26">
      <c r="A12228" s="1562" t="s">
        <v>0</v>
      </c>
      <c r="B12228" s="1562"/>
      <c r="C12228" s="1562"/>
      <c r="D12228" s="1562"/>
      <c r="E12228" s="1562"/>
      <c r="F12228" s="1562"/>
      <c r="G12228" s="1562"/>
      <c r="H12228" s="1562"/>
      <c r="I12228" s="1562"/>
      <c r="W12228">
        <f t="shared" ref="W12228:W12291" si="1312">IF(LEFT($H12228&amp;"",5)="2019-",$H12228,W12227)</f>
      </c>
      <c r="X12228">
        <f t="shared" ref="X12228:X12291" si="1313">IF($W12228="",0,IF(COUNTIF($AB$2:$AB$80,$W12228)&gt;0,1,0))</f>
      </c>
      <c r="Y12228">
        <f t="shared" ref="Y12228:Y12291" si="1314">IF($C12228="","",UPPER(TRIM(IFERROR(LEFT($C12228&amp;"",FIND("/",$C12228&amp;"")-1),$C12228&amp;""))))</f>
      </c>
      <c r="Z12228">
        <f t="shared" ref="Z12228:Z12291" si="1315">IFERROR(IF(ISNUMBER($G12228),$G12228,0),0)</f>
      </c>
    </row>
    <row r="12229" spans="1:26">
      <c r="W12229">
        <f t="shared" si="1312"/>
      </c>
      <c r="X12229">
        <f t="shared" si="1313"/>
      </c>
      <c r="Y12229">
        <f t="shared" si="1314"/>
      </c>
      <c r="Z12229">
        <f t="shared" si="1315"/>
      </c>
    </row>
    <row r="12230" spans="1:26">
      <c r="A12230" s="1" t="s">
        <v>1</v>
      </c>
      <c r="B12230" s="1"/>
      <c r="G12230" s="489" t="s">
        <v>2</v>
      </c>
      <c r="H12230" s="3" t="s">
        <v>2477</v>
      </c>
      <c r="W12230">
        <f t="shared" si="1312"/>
      </c>
      <c r="X12230">
        <f t="shared" si="1313"/>
      </c>
      <c r="Y12230">
        <f t="shared" si="1314"/>
      </c>
      <c r="Z12230">
        <f t="shared" si="1315"/>
      </c>
    </row>
    <row r="12231" spans="1:26">
      <c r="A12231" s="1" t="inlineStr">
        <is>
          <t>Dealer-184</t>
        </is>
      </c>
      <c r="B12231" s="1"/>
      <c r="C12231" s="51"/>
      <c r="F12231" s="4"/>
      <c r="G12231" s="488" t="s">
        <v>1440</v>
      </c>
      <c r="H12231" s="1" t="s">
        <v>2255</v>
      </c>
      <c r="W12231">
        <f t="shared" si="1312"/>
      </c>
      <c r="X12231">
        <f t="shared" si="1313"/>
      </c>
      <c r="Y12231">
        <f t="shared" si="1314"/>
      </c>
      <c r="Z12231">
        <f t="shared" si="1315"/>
      </c>
    </row>
    <row r="12232" spans="1:26">
      <c r="A12232" s="1" t="inlineStr">
        <is>
          <t>Address line (redacted)</t>
        </is>
      </c>
      <c r="B12232" s="1"/>
      <c r="C12232" s="51"/>
      <c r="W12232">
        <f t="shared" si="1312"/>
      </c>
      <c r="X12232">
        <f t="shared" si="1313"/>
      </c>
      <c r="Y12232">
        <f t="shared" si="1314"/>
      </c>
      <c r="Z12232">
        <f t="shared" si="1315"/>
      </c>
    </row>
    <row r="12233" spans="1:26">
      <c r="A12233" s="1"/>
      <c r="B12233" s="1"/>
      <c r="C12233" s="51"/>
      <c r="W12233">
        <f t="shared" si="1312"/>
      </c>
      <c r="X12233">
        <f t="shared" si="1313"/>
      </c>
      <c r="Y12233">
        <f t="shared" si="1314"/>
      </c>
      <c r="Z12233">
        <f t="shared" si="1315"/>
      </c>
    </row>
    <row r="12234" spans="1:26">
      <c r="A12234" s="1"/>
      <c r="B12234" s="1582"/>
      <c r="C12234" s="1582"/>
      <c r="W12234">
        <f t="shared" si="1312"/>
      </c>
      <c r="X12234">
        <f t="shared" si="1313"/>
      </c>
      <c r="Y12234">
        <f t="shared" si="1314"/>
      </c>
      <c r="Z12234">
        <f t="shared" si="1315"/>
      </c>
    </row>
    <row r="12235" spans="1:26">
      <c r="A12235" s="49" t="s">
        <v>4</v>
      </c>
      <c r="B12235" s="87"/>
      <c r="W12235">
        <f t="shared" si="1312"/>
      </c>
      <c r="X12235">
        <f t="shared" si="1313"/>
      </c>
      <c r="Y12235">
        <f t="shared" si="1314"/>
      </c>
      <c r="Z12235">
        <f t="shared" si="1315"/>
      </c>
    </row>
    <row r="12236" spans="1:26">
      <c r="A12236" s="12"/>
      <c r="B12236" s="86"/>
      <c r="W12236">
        <f t="shared" si="1312"/>
      </c>
      <c r="X12236">
        <f t="shared" si="1313"/>
      </c>
      <c r="Y12236">
        <f t="shared" si="1314"/>
      </c>
      <c r="Z12236">
        <f t="shared" si="1315"/>
      </c>
    </row>
    <row r="12237" spans="1:26">
      <c r="A12237" s="1" t="s">
        <v>5</v>
      </c>
      <c r="W12237">
        <f t="shared" si="1312"/>
      </c>
      <c r="X12237">
        <f t="shared" si="1313"/>
      </c>
      <c r="Y12237">
        <f t="shared" si="1314"/>
      </c>
      <c r="Z12237">
        <f t="shared" si="1315"/>
      </c>
    </row>
    <row r="12238" spans="1:26">
      <c r="A12238" s="1" t="s">
        <v>6</v>
      </c>
      <c r="W12238">
        <f t="shared" si="1312"/>
      </c>
      <c r="X12238">
        <f t="shared" si="1313"/>
      </c>
      <c r="Y12238">
        <f t="shared" si="1314"/>
      </c>
      <c r="Z12238">
        <f t="shared" si="1315"/>
      </c>
    </row>
    <row r="12239" spans="1:26" ht="15.75" thickBot="1">
      <c r="A12239" s="1" t="s">
        <v>7</v>
      </c>
      <c r="W12239">
        <f t="shared" si="1312"/>
      </c>
      <c r="X12239">
        <f t="shared" si="1313"/>
      </c>
      <c r="Y12239">
        <f t="shared" si="1314"/>
      </c>
      <c r="Z12239">
        <f t="shared" si="1315"/>
      </c>
    </row>
    <row r="12240" spans="1:26" ht="24">
      <c r="A12240" s="26" t="s">
        <v>8</v>
      </c>
      <c r="B12240" s="27" t="s">
        <v>9</v>
      </c>
      <c r="C12240" s="27" t="s">
        <v>10</v>
      </c>
      <c r="D12240" s="200" t="s">
        <v>11</v>
      </c>
      <c r="E12240" s="200" t="s">
        <v>12</v>
      </c>
      <c r="F12240" s="200" t="s">
        <v>13</v>
      </c>
      <c r="G12240" s="200" t="s">
        <v>14</v>
      </c>
      <c r="H12240" s="201" t="s">
        <v>15</v>
      </c>
      <c r="I12240" s="202" t="s">
        <v>16</v>
      </c>
      <c r="W12240">
        <f t="shared" si="1312"/>
      </c>
      <c r="X12240">
        <f t="shared" si="1313"/>
      </c>
      <c r="Y12240">
        <f t="shared" si="1314"/>
      </c>
      <c r="Z12240">
        <f t="shared" si="1315"/>
      </c>
    </row>
    <row r="12241" spans="1:26">
      <c r="A12241" s="107"/>
      <c r="B12241" s="1564" t="s">
        <v>17</v>
      </c>
      <c r="C12241" s="1565"/>
      <c r="D12241" s="53"/>
      <c r="E12241" s="53"/>
      <c r="F12241" s="91"/>
      <c r="G12241" s="92"/>
      <c r="H12241" s="91"/>
      <c r="I12241" s="250"/>
      <c r="W12241">
        <f t="shared" si="1312"/>
      </c>
      <c r="X12241">
        <f t="shared" si="1313"/>
      </c>
      <c r="Y12241">
        <f t="shared" si="1314"/>
      </c>
      <c r="Z12241">
        <f t="shared" si="1315"/>
      </c>
    </row>
    <row r="12242" spans="1:26">
      <c r="A12242" s="5">
        <v>1</v>
      </c>
      <c r="B12242" s="8" t="s">
        <v>755</v>
      </c>
      <c r="C12242" s="5" t="s">
        <v>756</v>
      </c>
      <c r="D12242" s="5">
        <v>1</v>
      </c>
      <c r="E12242" s="5">
        <v>5</v>
      </c>
      <c r="F12242" s="5">
        <f>+E12242*D12242</f>
      </c>
      <c r="G12242" s="5">
        <f>+E12242*D12242</f>
      </c>
      <c r="H12242" s="5">
        <v>1</v>
      </c>
      <c r="I12242" s="102">
        <f>+H12242*G12242</f>
      </c>
      <c r="W12242">
        <f t="shared" si="1312"/>
      </c>
      <c r="X12242">
        <f t="shared" si="1313"/>
      </c>
      <c r="Y12242">
        <f t="shared" si="1314"/>
      </c>
      <c r="Z12242">
        <f t="shared" si="1315"/>
      </c>
    </row>
    <row r="12243" spans="1:26">
      <c r="A12243" s="5">
        <v>2</v>
      </c>
      <c r="B12243" s="8" t="s">
        <v>454</v>
      </c>
      <c r="C12243" s="5" t="s">
        <v>453</v>
      </c>
      <c r="D12243" s="5">
        <v>1</v>
      </c>
      <c r="E12243" s="5">
        <v>5</v>
      </c>
      <c r="F12243" s="5">
        <f>+E12243*D12243</f>
      </c>
      <c r="G12243" s="5">
        <f>+E12243*D12243</f>
      </c>
      <c r="H12243" s="5">
        <v>1</v>
      </c>
      <c r="I12243" s="102">
        <f>+H12243*G12243</f>
      </c>
      <c r="W12243">
        <f t="shared" si="1312"/>
      </c>
      <c r="X12243">
        <f t="shared" si="1313"/>
      </c>
      <c r="Y12243">
        <f t="shared" si="1314"/>
      </c>
      <c r="Z12243">
        <f t="shared" si="1315"/>
      </c>
    </row>
    <row r="12244" spans="1:26">
      <c r="A12244" s="5"/>
      <c r="B12244" s="8"/>
      <c r="C12244" s="5"/>
      <c r="D12244" s="5"/>
      <c r="E12244" s="5"/>
      <c r="F12244" s="5"/>
      <c r="G12244" s="5"/>
      <c r="H12244" s="5"/>
      <c r="I12244" s="102"/>
      <c r="W12244">
        <f t="shared" si="1312"/>
      </c>
      <c r="X12244">
        <f t="shared" si="1313"/>
      </c>
      <c r="Y12244">
        <f t="shared" si="1314"/>
      </c>
      <c r="Z12244">
        <f t="shared" si="1315"/>
      </c>
    </row>
    <row r="12245" spans="1:26">
      <c r="A12245" s="5"/>
      <c r="B12245" s="8"/>
      <c r="C12245" s="5"/>
      <c r="D12245" s="5"/>
      <c r="E12245" s="5"/>
      <c r="F12245" s="5"/>
      <c r="G12245" s="5"/>
      <c r="H12245" s="5"/>
      <c r="I12245" s="102"/>
      <c r="W12245">
        <f t="shared" si="1312"/>
      </c>
      <c r="X12245">
        <f t="shared" si="1313"/>
      </c>
      <c r="Y12245">
        <f t="shared" si="1314"/>
      </c>
      <c r="Z12245">
        <f t="shared" si="1315"/>
      </c>
    </row>
    <row r="12246" spans="1:26">
      <c r="A12246" s="5"/>
      <c r="B12246" s="8"/>
      <c r="C12246" s="5"/>
      <c r="D12246" s="5"/>
      <c r="E12246" s="5"/>
      <c r="F12246" s="5"/>
      <c r="G12246" s="5"/>
      <c r="H12246" s="5"/>
      <c r="I12246" s="102"/>
      <c r="W12246">
        <f t="shared" si="1312"/>
      </c>
      <c r="X12246">
        <f t="shared" si="1313"/>
      </c>
      <c r="Y12246">
        <f t="shared" si="1314"/>
      </c>
      <c r="Z12246">
        <f t="shared" si="1315"/>
      </c>
    </row>
    <row r="12247" spans="1:26">
      <c r="A12247" s="5"/>
      <c r="B12247" s="8"/>
      <c r="C12247" s="5"/>
      <c r="D12247" s="5"/>
      <c r="E12247" s="5"/>
      <c r="F12247" s="5"/>
      <c r="G12247" s="5"/>
      <c r="H12247" s="5"/>
      <c r="I12247" s="102"/>
      <c r="W12247">
        <f t="shared" si="1312"/>
      </c>
      <c r="X12247">
        <f t="shared" si="1313"/>
      </c>
      <c r="Y12247">
        <f t="shared" si="1314"/>
      </c>
      <c r="Z12247">
        <f t="shared" si="1315"/>
      </c>
    </row>
    <row r="12248" spans="1:26">
      <c r="A12248" s="5"/>
      <c r="B12248" s="8"/>
      <c r="C12248" s="5"/>
      <c r="D12248" s="5"/>
      <c r="E12248" s="5"/>
      <c r="F12248" s="5"/>
      <c r="G12248" s="5"/>
      <c r="H12248" s="5"/>
      <c r="I12248" s="102"/>
      <c r="W12248">
        <f t="shared" si="1312"/>
      </c>
      <c r="X12248">
        <f t="shared" si="1313"/>
      </c>
      <c r="Y12248">
        <f t="shared" si="1314"/>
      </c>
      <c r="Z12248">
        <f t="shared" si="1315"/>
      </c>
    </row>
    <row r="12249" spans="1:26">
      <c r="A12249" s="5"/>
      <c r="B12249" s="8"/>
      <c r="C12249" s="5"/>
      <c r="D12249" s="5"/>
      <c r="E12249" s="5"/>
      <c r="F12249" s="5"/>
      <c r="G12249" s="5"/>
      <c r="H12249" s="5"/>
      <c r="I12249" s="102"/>
      <c r="W12249">
        <f t="shared" si="1312"/>
      </c>
      <c r="X12249">
        <f t="shared" si="1313"/>
      </c>
      <c r="Y12249">
        <f t="shared" si="1314"/>
      </c>
      <c r="Z12249">
        <f t="shared" si="1315"/>
      </c>
    </row>
    <row r="12250" spans="1:26">
      <c r="A12250" s="5"/>
      <c r="B12250" s="8"/>
      <c r="C12250" s="5"/>
      <c r="D12250" s="5"/>
      <c r="E12250" s="5"/>
      <c r="F12250" s="5"/>
      <c r="G12250" s="5"/>
      <c r="H12250" s="5"/>
      <c r="I12250" s="102"/>
      <c r="W12250">
        <f t="shared" si="1312"/>
      </c>
      <c r="X12250">
        <f t="shared" si="1313"/>
      </c>
      <c r="Y12250">
        <f t="shared" si="1314"/>
      </c>
      <c r="Z12250">
        <f t="shared" si="1315"/>
      </c>
    </row>
    <row r="12251" spans="1:26">
      <c r="A12251" s="5"/>
      <c r="B12251" s="8"/>
      <c r="C12251" s="5"/>
      <c r="D12251" s="5"/>
      <c r="E12251" s="5"/>
      <c r="F12251" s="5"/>
      <c r="G12251" s="5"/>
      <c r="H12251" s="5"/>
      <c r="I12251" s="102"/>
      <c r="W12251">
        <f t="shared" si="1312"/>
      </c>
      <c r="X12251">
        <f t="shared" si="1313"/>
      </c>
      <c r="Y12251">
        <f t="shared" si="1314"/>
      </c>
      <c r="Z12251">
        <f t="shared" si="1315"/>
      </c>
    </row>
    <row r="12252" spans="1:26">
      <c r="A12252" s="5"/>
      <c r="B12252" s="8"/>
      <c r="C12252" s="5"/>
      <c r="D12252" s="5"/>
      <c r="E12252" s="5"/>
      <c r="F12252" s="5"/>
      <c r="G12252" s="5"/>
      <c r="H12252" s="5"/>
      <c r="I12252" s="102"/>
      <c r="W12252">
        <f t="shared" si="1312"/>
      </c>
      <c r="X12252">
        <f t="shared" si="1313"/>
      </c>
      <c r="Y12252">
        <f t="shared" si="1314"/>
      </c>
      <c r="Z12252">
        <f t="shared" si="1315"/>
      </c>
    </row>
    <row r="12253" spans="1:26">
      <c r="A12253" s="5"/>
      <c r="B12253" s="8"/>
      <c r="C12253" s="5"/>
      <c r="D12253" s="5"/>
      <c r="E12253" s="5"/>
      <c r="F12253" s="5"/>
      <c r="G12253" s="5"/>
      <c r="H12253" s="5"/>
      <c r="I12253" s="102"/>
      <c r="W12253">
        <f t="shared" si="1312"/>
      </c>
      <c r="X12253">
        <f t="shared" si="1313"/>
      </c>
      <c r="Y12253">
        <f t="shared" si="1314"/>
      </c>
      <c r="Z12253">
        <f t="shared" si="1315"/>
      </c>
    </row>
    <row r="12254" spans="1:26">
      <c r="A12254" s="5"/>
      <c r="B12254" s="8"/>
      <c r="C12254" s="5"/>
      <c r="D12254" s="5"/>
      <c r="E12254" s="5"/>
      <c r="F12254" s="6"/>
      <c r="G12254" s="5"/>
      <c r="H12254" s="5"/>
      <c r="I12254" s="102"/>
      <c r="W12254">
        <f t="shared" si="1312"/>
      </c>
      <c r="X12254">
        <f t="shared" si="1313"/>
      </c>
      <c r="Y12254">
        <f t="shared" si="1314"/>
      </c>
      <c r="Z12254">
        <f t="shared" si="1315"/>
      </c>
    </row>
    <row r="12255" spans="1:26">
      <c r="A12255" s="5"/>
      <c r="B12255" s="8"/>
      <c r="C12255" s="5"/>
      <c r="D12255" s="5"/>
      <c r="E12255" s="5"/>
      <c r="F12255" s="6"/>
      <c r="G12255" s="5"/>
      <c r="H12255" s="5"/>
      <c r="I12255" s="102"/>
      <c r="W12255">
        <f t="shared" si="1312"/>
      </c>
      <c r="X12255">
        <f t="shared" si="1313"/>
      </c>
      <c r="Y12255">
        <f t="shared" si="1314"/>
      </c>
      <c r="Z12255">
        <f t="shared" si="1315"/>
      </c>
    </row>
    <row r="12256" spans="1:26">
      <c r="A12256" s="5"/>
      <c r="B12256" s="8"/>
      <c r="C12256" s="5"/>
      <c r="D12256" s="5"/>
      <c r="E12256" s="5"/>
      <c r="F12256" s="6"/>
      <c r="G12256" s="5"/>
      <c r="H12256" s="5"/>
      <c r="I12256" s="102"/>
      <c r="W12256">
        <f t="shared" si="1312"/>
      </c>
      <c r="X12256">
        <f t="shared" si="1313"/>
      </c>
      <c r="Y12256">
        <f t="shared" si="1314"/>
      </c>
      <c r="Z12256">
        <f t="shared" si="1315"/>
      </c>
    </row>
    <row r="12257" spans="1:26">
      <c r="A12257" s="5"/>
      <c r="B12257" s="8"/>
      <c r="C12257" s="5"/>
      <c r="D12257" s="50"/>
      <c r="E12257" s="5"/>
      <c r="F12257" s="5"/>
      <c r="G12257" s="6"/>
      <c r="H12257" s="5"/>
      <c r="I12257" s="129"/>
      <c r="W12257">
        <f t="shared" si="1312"/>
      </c>
      <c r="X12257">
        <f t="shared" si="1313"/>
      </c>
      <c r="Y12257">
        <f t="shared" si="1314"/>
      </c>
      <c r="Z12257">
        <f t="shared" si="1315"/>
      </c>
    </row>
    <row r="12258" spans="1:26">
      <c r="A12258" s="107"/>
      <c r="B12258" s="106"/>
      <c r="C12258" s="5"/>
      <c r="D12258" s="50"/>
      <c r="E12258" s="5"/>
      <c r="F12258" s="6"/>
      <c r="G12258" s="6"/>
      <c r="H12258" s="5"/>
      <c r="I12258" s="129"/>
      <c r="W12258">
        <f t="shared" si="1312"/>
      </c>
      <c r="X12258">
        <f t="shared" si="1313"/>
      </c>
      <c r="Y12258">
        <f t="shared" si="1314"/>
      </c>
      <c r="Z12258">
        <f t="shared" si="1315"/>
      </c>
    </row>
    <row r="12259" spans="1:26">
      <c r="A12259" s="33"/>
      <c r="B12259" s="10"/>
      <c r="C12259" s="10"/>
      <c r="D12259" s="132"/>
      <c r="E12259" s="132"/>
      <c r="F12259" s="132"/>
      <c r="G12259" s="132"/>
      <c r="H12259" s="133"/>
      <c r="I12259" s="61"/>
      <c r="W12259">
        <f t="shared" si="1312"/>
      </c>
      <c r="X12259">
        <f t="shared" si="1313"/>
      </c>
      <c r="Y12259">
        <f t="shared" si="1314"/>
      </c>
      <c r="Z12259">
        <f t="shared" si="1315"/>
      </c>
    </row>
    <row r="12260" spans="1:26" ht="15.75" thickBot="1">
      <c r="A12260" s="33"/>
      <c r="B12260" s="11" t="s">
        <v>20</v>
      </c>
      <c r="C12260" s="35"/>
      <c r="D12260" s="35"/>
      <c r="E12260" s="35"/>
      <c r="F12260" s="35"/>
      <c r="G12260" s="35"/>
      <c r="H12260" s="35"/>
      <c r="I12260" s="36"/>
      <c r="W12260">
        <f t="shared" si="1312"/>
      </c>
      <c r="X12260">
        <f t="shared" si="1313"/>
      </c>
      <c r="Y12260">
        <f t="shared" si="1314"/>
      </c>
      <c r="Z12260">
        <f t="shared" si="1315"/>
      </c>
    </row>
    <row r="12261" spans="1:26" ht="15.75" thickBot="1">
      <c r="A12261" s="37"/>
      <c r="B12261" s="38"/>
      <c r="C12261" s="39" t="s">
        <v>21</v>
      </c>
      <c r="D12261" s="40">
        <f>SUM(D12241:D12260)</f>
      </c>
      <c r="E12261" s="41">
        <f>IF(H12261=I12261,"OK","NO")</f>
      </c>
      <c r="F12261" s="40">
        <f>SUM(F12241:F12260)</f>
      </c>
      <c r="G12261" s="40">
        <f>SUM(G12241:G12260)</f>
      </c>
      <c r="H12261" s="41">
        <f>SUMPRODUCT(F12241:F12258,H12241:H12258)</f>
      </c>
      <c r="I12261" s="43">
        <f>SUM(I12241:I12260)</f>
      </c>
      <c r="W12261">
        <f t="shared" si="1312"/>
      </c>
      <c r="X12261">
        <f t="shared" si="1313"/>
      </c>
      <c r="Y12261">
        <f t="shared" si="1314"/>
      </c>
      <c r="Z12261">
        <f t="shared" si="1315"/>
      </c>
    </row>
    <row r="12262" spans="1:26" ht="15.75" thickBot="1">
      <c r="A12262" s="44"/>
      <c r="B12262" s="116"/>
      <c r="C12262" s="45"/>
      <c r="D12262" s="45"/>
      <c r="E12262" s="45"/>
      <c r="F12262" s="45"/>
      <c r="G12262" s="45"/>
      <c r="H12262" s="45"/>
      <c r="I12262" s="47"/>
      <c r="W12262">
        <f t="shared" si="1312"/>
      </c>
      <c r="X12262">
        <f t="shared" si="1313"/>
      </c>
      <c r="Y12262">
        <f t="shared" si="1314"/>
      </c>
      <c r="Z12262">
        <f t="shared" si="1315"/>
      </c>
    </row>
    <row r="12263" spans="1:26">
      <c r="A12263" s="12" t="s">
        <v>315</v>
      </c>
      <c r="B12263" s="12"/>
      <c r="W12263">
        <f t="shared" si="1312"/>
      </c>
      <c r="X12263">
        <f t="shared" si="1313"/>
      </c>
      <c r="Y12263">
        <f t="shared" si="1314"/>
      </c>
      <c r="Z12263">
        <f t="shared" si="1315"/>
      </c>
    </row>
    <row r="12264" spans="1:26">
      <c r="W12264">
        <f t="shared" si="1312"/>
      </c>
      <c r="X12264">
        <f t="shared" si="1313"/>
      </c>
      <c r="Y12264">
        <f t="shared" si="1314"/>
      </c>
      <c r="Z12264">
        <f t="shared" si="1315"/>
      </c>
    </row>
    <row r="12265" spans="1:26">
      <c r="W12265">
        <f t="shared" si="1312"/>
      </c>
      <c r="X12265">
        <f t="shared" si="1313"/>
      </c>
      <c r="Y12265">
        <f t="shared" si="1314"/>
      </c>
      <c r="Z12265">
        <f t="shared" si="1315"/>
      </c>
    </row>
    <row r="12266" spans="1:26">
      <c r="W12266">
        <f t="shared" si="1312"/>
      </c>
      <c r="X12266">
        <f t="shared" si="1313"/>
      </c>
      <c r="Y12266">
        <f t="shared" si="1314"/>
      </c>
      <c r="Z12266">
        <f t="shared" si="1315"/>
      </c>
    </row>
    <row r="12267" spans="1:26">
      <c r="W12267">
        <f t="shared" si="1312"/>
      </c>
      <c r="X12267">
        <f t="shared" si="1313"/>
      </c>
      <c r="Y12267">
        <f t="shared" si="1314"/>
      </c>
      <c r="Z12267">
        <f t="shared" si="1315"/>
      </c>
    </row>
    <row r="12268" spans="1:26">
      <c r="A12268" s="1562" t="s">
        <v>0</v>
      </c>
      <c r="B12268" s="1562"/>
      <c r="C12268" s="1562"/>
      <c r="D12268" s="1562"/>
      <c r="E12268" s="1562"/>
      <c r="F12268" s="1562"/>
      <c r="G12268" s="1562"/>
      <c r="H12268" s="1562"/>
      <c r="I12268" s="1562"/>
      <c r="W12268">
        <f t="shared" si="1312"/>
      </c>
      <c r="X12268">
        <f t="shared" si="1313"/>
      </c>
      <c r="Y12268">
        <f t="shared" si="1314"/>
      </c>
      <c r="Z12268">
        <f t="shared" si="1315"/>
      </c>
    </row>
    <row r="12269" spans="1:26">
      <c r="W12269">
        <f t="shared" si="1312"/>
      </c>
      <c r="X12269">
        <f t="shared" si="1313"/>
      </c>
      <c r="Y12269">
        <f t="shared" si="1314"/>
      </c>
      <c r="Z12269">
        <f t="shared" si="1315"/>
      </c>
    </row>
    <row r="12270" spans="1:26">
      <c r="A12270" s="1" t="s">
        <v>1</v>
      </c>
      <c r="B12270" s="1"/>
      <c r="G12270" s="2" t="s">
        <v>2</v>
      </c>
      <c r="H12270" s="3" t="s">
        <v>2490</v>
      </c>
      <c r="W12270">
        <f t="shared" si="1312"/>
      </c>
      <c r="X12270">
        <f t="shared" si="1313"/>
      </c>
      <c r="Y12270">
        <f t="shared" si="1314"/>
      </c>
      <c r="Z12270">
        <f t="shared" si="1315"/>
      </c>
    </row>
    <row r="12271" spans="1:26">
      <c r="A12271" s="178" t="inlineStr">
        <is>
          <t>Dealer-192</t>
        </is>
      </c>
      <c r="B12271" s="1"/>
      <c r="F12271" s="4" t="s">
        <v>3</v>
      </c>
      <c r="G12271" s="2"/>
      <c r="H12271" s="1" t="s">
        <v>2256</v>
      </c>
      <c r="W12271">
        <f t="shared" si="1312"/>
      </c>
      <c r="X12271">
        <f t="shared" si="1313"/>
      </c>
      <c r="Y12271">
        <f t="shared" si="1314"/>
      </c>
      <c r="Z12271">
        <f t="shared" si="1315"/>
      </c>
    </row>
    <row r="12272" spans="1:26">
      <c r="A12272" s="178" t="inlineStr">
        <is>
          <t>Address line (redacted)</t>
        </is>
      </c>
      <c r="B12272" s="1"/>
      <c r="W12272">
        <f t="shared" si="1312"/>
      </c>
      <c r="X12272">
        <f t="shared" si="1313"/>
      </c>
      <c r="Y12272">
        <f t="shared" si="1314"/>
      </c>
      <c r="Z12272">
        <f t="shared" si="1315"/>
      </c>
    </row>
    <row r="12273" spans="1:26">
      <c r="A12273" s="1"/>
      <c r="B12273" s="1"/>
      <c r="W12273">
        <f t="shared" si="1312"/>
      </c>
      <c r="X12273">
        <f t="shared" si="1313"/>
      </c>
      <c r="Y12273">
        <f t="shared" si="1314"/>
      </c>
      <c r="Z12273">
        <f t="shared" si="1315"/>
      </c>
    </row>
    <row r="12274" spans="1:26">
      <c r="A12274" s="268" t="inlineStr">
        <is>
          <t>GSTIN-MASKED</t>
        </is>
      </c>
      <c r="B12274" s="243"/>
      <c r="W12274">
        <f t="shared" si="1312"/>
      </c>
      <c r="X12274">
        <f t="shared" si="1313"/>
      </c>
      <c r="Y12274">
        <f t="shared" si="1314"/>
      </c>
      <c r="Z12274">
        <f t="shared" si="1315"/>
      </c>
    </row>
    <row r="12275" spans="1:26">
      <c r="A12275" s="306"/>
      <c r="B12275" s="243"/>
      <c r="W12275">
        <f t="shared" si="1312"/>
      </c>
      <c r="X12275">
        <f t="shared" si="1313"/>
      </c>
      <c r="Y12275">
        <f t="shared" si="1314"/>
      </c>
      <c r="Z12275">
        <f t="shared" si="1315"/>
      </c>
    </row>
    <row r="12276" spans="1:26">
      <c r="A12276" s="306" t="inlineStr">
        <is>
          <t>Address line (redacted)</t>
        </is>
      </c>
      <c r="B12276" s="243"/>
      <c r="W12276">
        <f t="shared" si="1312"/>
      </c>
      <c r="X12276">
        <f t="shared" si="1313"/>
      </c>
      <c r="Y12276">
        <f t="shared" si="1314"/>
      </c>
      <c r="Z12276">
        <f t="shared" si="1315"/>
      </c>
    </row>
    <row r="12277" spans="1:26">
      <c r="A12277" t="inlineStr">
        <is>
          <t>Address line (redacted)</t>
        </is>
      </c>
      <c r="B12277" s="243"/>
      <c r="W12277">
        <f t="shared" si="1312"/>
      </c>
      <c r="X12277">
        <f t="shared" si="1313"/>
      </c>
      <c r="Y12277">
        <f t="shared" si="1314"/>
      </c>
      <c r="Z12277">
        <f t="shared" si="1315"/>
      </c>
    </row>
    <row r="12278" spans="1:26">
      <c r="A12278" s="306" t="inlineStr">
        <is>
          <t>GSTIN-MASKED</t>
        </is>
      </c>
      <c r="W12278">
        <f t="shared" si="1312"/>
      </c>
      <c r="X12278">
        <f t="shared" si="1313"/>
      </c>
      <c r="Y12278">
        <f t="shared" si="1314"/>
      </c>
      <c r="Z12278">
        <f t="shared" si="1315"/>
      </c>
    </row>
    <row r="12279" spans="1:26">
      <c r="A12279" s="1" t="s">
        <v>5</v>
      </c>
      <c r="W12279">
        <f t="shared" si="1312"/>
      </c>
      <c r="X12279">
        <f t="shared" si="1313"/>
      </c>
      <c r="Y12279">
        <f t="shared" si="1314"/>
      </c>
      <c r="Z12279">
        <f t="shared" si="1315"/>
      </c>
    </row>
    <row r="12280" spans="1:26">
      <c r="A12280" s="1" t="s">
        <v>6</v>
      </c>
      <c r="W12280">
        <f t="shared" si="1312"/>
      </c>
      <c r="X12280">
        <f t="shared" si="1313"/>
      </c>
      <c r="Y12280">
        <f t="shared" si="1314"/>
      </c>
      <c r="Z12280">
        <f t="shared" si="1315"/>
      </c>
    </row>
    <row r="12281" spans="1:26" ht="15.75" thickBot="1">
      <c r="A12281" s="1" t="s">
        <v>7</v>
      </c>
      <c r="W12281">
        <f t="shared" si="1312"/>
      </c>
      <c r="X12281">
        <f t="shared" si="1313"/>
      </c>
      <c r="Y12281">
        <f t="shared" si="1314"/>
      </c>
      <c r="Z12281">
        <f t="shared" si="1315"/>
      </c>
    </row>
    <row r="12282" spans="1:26" ht="24.75" thickBot="1">
      <c r="A12282" s="162" t="s">
        <v>8</v>
      </c>
      <c r="B12282" s="163" t="s">
        <v>9</v>
      </c>
      <c r="C12282" s="163" t="s">
        <v>10</v>
      </c>
      <c r="D12282" s="164" t="s">
        <v>11</v>
      </c>
      <c r="E12282" s="164" t="s">
        <v>12</v>
      </c>
      <c r="F12282" s="164" t="s">
        <v>13</v>
      </c>
      <c r="G12282" s="164" t="s">
        <v>14</v>
      </c>
      <c r="H12282" s="165" t="s">
        <v>15</v>
      </c>
      <c r="I12282" s="166" t="s">
        <v>16</v>
      </c>
      <c r="W12282">
        <f t="shared" si="1312"/>
      </c>
      <c r="X12282">
        <f t="shared" si="1313"/>
      </c>
      <c r="Y12282">
        <f t="shared" si="1314"/>
      </c>
      <c r="Z12282">
        <f t="shared" si="1315"/>
      </c>
    </row>
    <row r="12283" spans="1:26">
      <c r="A12283" s="5"/>
      <c r="B12283" s="1564" t="s">
        <v>17</v>
      </c>
      <c r="C12283" s="1565"/>
      <c r="D12283" s="6"/>
      <c r="E12283" s="5"/>
      <c r="F12283" s="6"/>
      <c r="G12283" s="6"/>
      <c r="H12283" s="5"/>
      <c r="I12283" s="102"/>
      <c r="W12283">
        <f t="shared" si="1312"/>
      </c>
      <c r="X12283">
        <f t="shared" si="1313"/>
      </c>
      <c r="Y12283">
        <f t="shared" si="1314"/>
      </c>
      <c r="Z12283">
        <f t="shared" si="1315"/>
      </c>
    </row>
    <row r="12284" spans="1:26">
      <c r="A12284" s="5"/>
      <c r="B12284" s="8" t="s">
        <v>790</v>
      </c>
      <c r="C12284" s="5" t="s">
        <v>791</v>
      </c>
      <c r="D12284" s="5">
        <v>2</v>
      </c>
      <c r="E12284" s="5">
        <v>5</v>
      </c>
      <c r="F12284" s="5">
        <f>+E12284*D12284</f>
      </c>
      <c r="G12284" s="6">
        <f>+F12284</f>
      </c>
      <c r="H12284" s="5">
        <v>1</v>
      </c>
      <c r="I12284" s="102">
        <f>+H12284*G12284</f>
      </c>
      <c r="J12284">
        <f>+H12284*G12284</f>
      </c>
      <c r="W12284">
        <f t="shared" si="1312"/>
      </c>
      <c r="X12284">
        <f t="shared" si="1313"/>
      </c>
      <c r="Y12284">
        <f t="shared" si="1314"/>
      </c>
      <c r="Z12284">
        <f t="shared" si="1315"/>
      </c>
    </row>
    <row r="12285" spans="1:26">
      <c r="A12285" s="5"/>
      <c r="B12285" s="8" t="s">
        <v>439</v>
      </c>
      <c r="C12285" s="5" t="s">
        <v>438</v>
      </c>
      <c r="D12285" s="5">
        <v>2</v>
      </c>
      <c r="E12285" s="5">
        <v>5</v>
      </c>
      <c r="F12285" s="5">
        <f>+E12285*D12285</f>
      </c>
      <c r="G12285" s="6">
        <f>+F12285</f>
      </c>
      <c r="H12285" s="5">
        <v>1</v>
      </c>
      <c r="I12285" s="102">
        <f>+H12285*G12285</f>
      </c>
      <c r="J12285">
        <f>+H12285*G12285</f>
      </c>
      <c r="W12285">
        <f t="shared" si="1312"/>
      </c>
      <c r="X12285">
        <f t="shared" si="1313"/>
      </c>
      <c r="Y12285">
        <f t="shared" si="1314"/>
      </c>
      <c r="Z12285">
        <f t="shared" si="1315"/>
      </c>
    </row>
    <row r="12286" spans="1:26">
      <c r="A12286" s="5"/>
      <c r="B12286" s="8" t="s">
        <v>437</v>
      </c>
      <c r="C12286" s="5" t="s">
        <v>436</v>
      </c>
      <c r="D12286" s="5">
        <v>2</v>
      </c>
      <c r="E12286" s="5">
        <v>5</v>
      </c>
      <c r="F12286" s="5">
        <f>+E12286*D12286</f>
      </c>
      <c r="G12286" s="6">
        <f>+F12286</f>
      </c>
      <c r="H12286" s="5">
        <v>1</v>
      </c>
      <c r="I12286" s="102">
        <f>+H12286*G12286</f>
      </c>
      <c r="J12286">
        <f>+H12286*G12286</f>
      </c>
      <c r="L12286" t="s">
        <v>925</v>
      </c>
      <c r="N12286">
        <v>425</v>
      </c>
      <c r="O12286">
        <f>+N12286*70</f>
      </c>
      <c r="P12286">
        <f>+O12286*28%</f>
      </c>
      <c r="Q12286">
        <f>+P12286+O12286</f>
      </c>
      <c r="W12286">
        <f t="shared" si="1312"/>
      </c>
      <c r="X12286">
        <f t="shared" si="1313"/>
      </c>
      <c r="Y12286">
        <f t="shared" si="1314"/>
      </c>
      <c r="Z12286">
        <f t="shared" si="1315"/>
      </c>
    </row>
    <row r="12287" spans="1:26">
      <c r="A12287" s="5"/>
      <c r="B12287" s="8"/>
      <c r="C12287" s="5"/>
      <c r="D12287" s="5"/>
      <c r="E12287" s="5"/>
      <c r="F12287" s="5"/>
      <c r="G12287" s="6"/>
      <c r="H12287" s="5"/>
      <c r="I12287" s="102"/>
      <c r="J12287">
        <f t="shared" ref="J12287:J12300" si="1316">+H12287*G12287</f>
      </c>
      <c r="L12287" t="s">
        <v>926</v>
      </c>
      <c r="N12287">
        <v>100</v>
      </c>
      <c r="O12287">
        <f>+N12287*5</f>
      </c>
      <c r="P12287">
        <f>+O12287*28%</f>
      </c>
      <c r="Q12287">
        <f>+P12287+O12287</f>
      </c>
      <c r="W12287">
        <f t="shared" si="1312"/>
      </c>
      <c r="X12287">
        <f t="shared" si="1313"/>
      </c>
      <c r="Y12287">
        <f t="shared" si="1314"/>
      </c>
      <c r="Z12287">
        <f t="shared" si="1315"/>
      </c>
    </row>
    <row r="12288" spans="1:26">
      <c r="A12288" s="5"/>
      <c r="B12288" s="8"/>
      <c r="C12288" s="5"/>
      <c r="D12288" s="5"/>
      <c r="E12288" s="5"/>
      <c r="F12288" s="5"/>
      <c r="G12288" s="6"/>
      <c r="H12288" s="5"/>
      <c r="I12288" s="102"/>
      <c r="J12288">
        <f t="shared" si="1316"/>
      </c>
      <c r="L12288" t="s">
        <v>2173</v>
      </c>
      <c r="N12288">
        <v>1400</v>
      </c>
      <c r="O12288">
        <f>+N12288*1</f>
      </c>
      <c r="P12288">
        <f>+O12288*18%</f>
      </c>
      <c r="Q12288">
        <f>+P12288+O12288</f>
      </c>
      <c r="W12288">
        <f t="shared" si="1312"/>
      </c>
      <c r="X12288">
        <f t="shared" si="1313"/>
      </c>
      <c r="Y12288">
        <f t="shared" si="1314"/>
      </c>
      <c r="Z12288">
        <f t="shared" si="1315"/>
      </c>
    </row>
    <row r="12289" spans="1:26">
      <c r="A12289" s="5"/>
      <c r="B12289" s="8" t="s">
        <v>443</v>
      </c>
      <c r="C12289" s="5" t="s">
        <v>442</v>
      </c>
      <c r="D12289" s="5">
        <v>1</v>
      </c>
      <c r="E12289" s="5">
        <v>5</v>
      </c>
      <c r="F12289" s="5">
        <f t="shared" ref="F12289:F12295" si="1317">+E12289*D12289</f>
      </c>
      <c r="G12289" s="6">
        <f t="shared" ref="G12289:G12295" si="1318">+F12289</f>
      </c>
      <c r="H12289" s="5">
        <v>1</v>
      </c>
      <c r="I12289" s="102">
        <f t="shared" ref="I12289:I12295" si="1319">+H12289*G12289</f>
      </c>
      <c r="J12289">
        <f t="shared" si="1316"/>
      </c>
      <c r="Q12289">
        <f>SUM(Q12286:Q12288)</f>
      </c>
      <c r="R12289" t="s">
        <v>1428</v>
      </c>
      <c r="W12289">
        <f t="shared" si="1312"/>
      </c>
      <c r="X12289">
        <f t="shared" si="1313"/>
      </c>
      <c r="Y12289">
        <f t="shared" si="1314"/>
      </c>
      <c r="Z12289">
        <f t="shared" si="1315"/>
      </c>
    </row>
    <row r="12290" spans="1:26">
      <c r="A12290" s="5"/>
      <c r="B12290" s="8" t="s">
        <v>441</v>
      </c>
      <c r="C12290" s="5" t="s">
        <v>440</v>
      </c>
      <c r="D12290" s="5">
        <v>1</v>
      </c>
      <c r="E12290" s="5">
        <v>5</v>
      </c>
      <c r="F12290" s="5">
        <f t="shared" si="1317"/>
      </c>
      <c r="G12290" s="6">
        <f t="shared" si="1318"/>
      </c>
      <c r="H12290" s="5">
        <v>1</v>
      </c>
      <c r="I12290" s="102">
        <f t="shared" si="1319"/>
      </c>
      <c r="J12290">
        <f t="shared" si="1316"/>
      </c>
      <c r="Q12290" s="118">
        <f>+I12308-Q12289</f>
      </c>
      <c r="R12290" t="s">
        <v>928</v>
      </c>
      <c r="W12290">
        <f t="shared" si="1312"/>
      </c>
      <c r="X12290">
        <f t="shared" si="1313"/>
      </c>
      <c r="Y12290">
        <f t="shared" si="1314"/>
      </c>
      <c r="Z12290">
        <f t="shared" si="1315"/>
      </c>
    </row>
    <row r="12291" spans="1:26">
      <c r="A12291" s="5"/>
      <c r="B12291" s="8" t="s">
        <v>361</v>
      </c>
      <c r="C12291" s="5" t="s">
        <v>362</v>
      </c>
      <c r="D12291" s="5">
        <v>1</v>
      </c>
      <c r="E12291" s="5">
        <v>5</v>
      </c>
      <c r="F12291" s="5">
        <f t="shared" si="1317"/>
      </c>
      <c r="G12291" s="6">
        <f t="shared" si="1318"/>
      </c>
      <c r="H12291" s="5">
        <v>1</v>
      </c>
      <c r="I12291" s="102">
        <f t="shared" si="1319"/>
      </c>
      <c r="J12291">
        <f t="shared" si="1316"/>
      </c>
      <c r="W12291">
        <f t="shared" si="1312"/>
      </c>
      <c r="X12291">
        <f t="shared" si="1313"/>
      </c>
      <c r="Y12291">
        <f t="shared" si="1314"/>
      </c>
      <c r="Z12291">
        <f t="shared" si="1315"/>
      </c>
    </row>
    <row r="12292" spans="1:26">
      <c r="A12292" s="5"/>
      <c r="B12292" s="8" t="s">
        <v>584</v>
      </c>
      <c r="C12292" s="5" t="s">
        <v>585</v>
      </c>
      <c r="D12292" s="5">
        <v>1</v>
      </c>
      <c r="E12292" s="5">
        <v>5</v>
      </c>
      <c r="F12292" s="5">
        <f t="shared" si="1317"/>
      </c>
      <c r="G12292" s="6">
        <f t="shared" si="1318"/>
      </c>
      <c r="H12292" s="5">
        <v>1</v>
      </c>
      <c r="I12292" s="102">
        <f t="shared" si="1319"/>
      </c>
      <c r="J12292">
        <f t="shared" si="1316"/>
      </c>
      <c r="W12292">
        <f t="shared" ref="W12292:W12355" si="1320">IF(LEFT($H12292&amp;"",5)="2019-",$H12292,W12291)</f>
      </c>
      <c r="X12292">
        <f t="shared" ref="X12292:X12355" si="1321">IF($W12292="",0,IF(COUNTIF($AB$2:$AB$80,$W12292)&gt;0,1,0))</f>
      </c>
      <c r="Y12292">
        <f t="shared" ref="Y12292:Y12355" si="1322">IF($C12292="","",UPPER(TRIM(IFERROR(LEFT($C12292&amp;"",FIND("/",$C12292&amp;"")-1),$C12292&amp;""))))</f>
      </c>
      <c r="Z12292">
        <f t="shared" ref="Z12292:Z12355" si="1323">IFERROR(IF(ISNUMBER($G12292),$G12292,0),0)</f>
      </c>
    </row>
    <row r="12293" spans="1:26">
      <c r="A12293" s="5"/>
      <c r="B12293" s="8" t="s">
        <v>748</v>
      </c>
      <c r="C12293" s="5" t="s">
        <v>362</v>
      </c>
      <c r="D12293" s="5">
        <v>1</v>
      </c>
      <c r="E12293" s="5">
        <v>5</v>
      </c>
      <c r="F12293" s="5">
        <f t="shared" si="1317"/>
      </c>
      <c r="G12293" s="6">
        <f t="shared" si="1318"/>
      </c>
      <c r="H12293" s="5">
        <v>1</v>
      </c>
      <c r="I12293" s="102">
        <f t="shared" si="1319"/>
      </c>
      <c r="J12293">
        <f t="shared" si="1316"/>
      </c>
      <c r="W12293">
        <f t="shared" si="1320"/>
      </c>
      <c r="X12293">
        <f t="shared" si="1321"/>
      </c>
      <c r="Y12293">
        <f t="shared" si="1322"/>
      </c>
      <c r="Z12293">
        <f t="shared" si="1323"/>
      </c>
    </row>
    <row r="12294" spans="1:26">
      <c r="A12294" s="5"/>
      <c r="B12294" s="8" t="s">
        <v>312</v>
      </c>
      <c r="C12294" s="5" t="s">
        <v>313</v>
      </c>
      <c r="D12294" s="5">
        <v>1</v>
      </c>
      <c r="E12294" s="5">
        <v>5</v>
      </c>
      <c r="F12294" s="5">
        <f t="shared" si="1317"/>
      </c>
      <c r="G12294" s="6">
        <f t="shared" si="1318"/>
      </c>
      <c r="H12294" s="5">
        <v>1</v>
      </c>
      <c r="I12294" s="102">
        <f t="shared" si="1319"/>
      </c>
      <c r="J12294">
        <f t="shared" si="1316"/>
      </c>
      <c r="W12294">
        <f t="shared" si="1320"/>
      </c>
      <c r="X12294">
        <f t="shared" si="1321"/>
      </c>
      <c r="Y12294">
        <f t="shared" si="1322"/>
      </c>
      <c r="Z12294">
        <f t="shared" si="1323"/>
      </c>
    </row>
    <row r="12295" spans="1:26">
      <c r="A12295" s="5"/>
      <c r="B12295" s="8" t="s">
        <v>619</v>
      </c>
      <c r="C12295" s="5" t="s">
        <v>620</v>
      </c>
      <c r="D12295" s="5">
        <v>2</v>
      </c>
      <c r="E12295" s="5">
        <v>5</v>
      </c>
      <c r="F12295" s="5">
        <f t="shared" si="1317"/>
      </c>
      <c r="G12295" s="6">
        <f t="shared" si="1318"/>
      </c>
      <c r="H12295" s="5">
        <v>1</v>
      </c>
      <c r="I12295" s="102">
        <f t="shared" si="1319"/>
      </c>
      <c r="J12295">
        <f t="shared" si="1316"/>
      </c>
      <c r="W12295">
        <f t="shared" si="1320"/>
      </c>
      <c r="X12295">
        <f t="shared" si="1321"/>
      </c>
      <c r="Y12295">
        <f t="shared" si="1322"/>
      </c>
      <c r="Z12295">
        <f t="shared" si="1323"/>
      </c>
    </row>
    <row r="12296" spans="1:26">
      <c r="A12296" s="5"/>
      <c r="B12296" s="1564" t="s">
        <v>394</v>
      </c>
      <c r="C12296" s="1565"/>
      <c r="D12296" s="138"/>
      <c r="E12296" s="138"/>
      <c r="F12296" s="5"/>
      <c r="G12296" s="6"/>
      <c r="H12296" s="5"/>
      <c r="I12296" s="102"/>
      <c r="J12296">
        <f t="shared" si="1316"/>
      </c>
      <c r="W12296">
        <f t="shared" si="1320"/>
      </c>
      <c r="X12296">
        <f t="shared" si="1321"/>
      </c>
      <c r="Y12296">
        <f t="shared" si="1322"/>
      </c>
      <c r="Z12296">
        <f t="shared" si="1323"/>
      </c>
    </row>
    <row r="12297" spans="1:26">
      <c r="A12297" s="5"/>
      <c r="B12297" s="17"/>
      <c r="C12297" s="96"/>
      <c r="D12297" s="5"/>
      <c r="E12297" s="5"/>
      <c r="F12297" s="5"/>
      <c r="G12297" s="6"/>
      <c r="H12297" s="5"/>
      <c r="I12297" s="102"/>
      <c r="J12297">
        <f t="shared" si="1316"/>
      </c>
      <c r="W12297">
        <f t="shared" si="1320"/>
      </c>
      <c r="X12297">
        <f t="shared" si="1321"/>
      </c>
      <c r="Y12297">
        <f t="shared" si="1322"/>
      </c>
      <c r="Z12297">
        <f t="shared" si="1323"/>
      </c>
    </row>
    <row r="12298" spans="1:26">
      <c r="A12298" s="5"/>
      <c r="B12298" s="17" t="s">
        <v>794</v>
      </c>
      <c r="C12298" s="96" t="s">
        <v>795</v>
      </c>
      <c r="D12298" s="5">
        <v>1</v>
      </c>
      <c r="E12298" s="5">
        <v>5</v>
      </c>
      <c r="F12298" s="5">
        <f>+E12298*D12298</f>
      </c>
      <c r="G12298" s="6">
        <f>+F12298</f>
      </c>
      <c r="H12298" s="5">
        <v>1</v>
      </c>
      <c r="I12298" s="102">
        <f>+H12298*G12298</f>
      </c>
      <c r="J12298">
        <f t="shared" si="1316"/>
      </c>
      <c r="W12298">
        <f t="shared" si="1320"/>
      </c>
      <c r="X12298">
        <f t="shared" si="1321"/>
      </c>
      <c r="Y12298">
        <f t="shared" si="1322"/>
      </c>
      <c r="Z12298">
        <f t="shared" si="1323"/>
      </c>
    </row>
    <row r="12299" spans="1:26">
      <c r="A12299" s="5"/>
      <c r="B12299" s="1564" t="s">
        <v>644</v>
      </c>
      <c r="C12299" s="1565"/>
      <c r="D12299" s="5"/>
      <c r="E12299" s="5"/>
      <c r="F12299" s="5"/>
      <c r="G12299" s="6"/>
      <c r="H12299" s="5"/>
      <c r="I12299" s="102"/>
      <c r="J12299">
        <f t="shared" si="1316"/>
      </c>
      <c r="W12299">
        <f t="shared" si="1320"/>
      </c>
      <c r="X12299">
        <f t="shared" si="1321"/>
      </c>
      <c r="Y12299">
        <f t="shared" si="1322"/>
      </c>
      <c r="Z12299">
        <f t="shared" si="1323"/>
      </c>
    </row>
    <row r="12300" spans="1:26">
      <c r="A12300" s="5"/>
      <c r="B12300" s="351" t="s">
        <v>649</v>
      </c>
      <c r="C12300" s="352" t="s">
        <v>650</v>
      </c>
      <c r="D12300" s="352"/>
      <c r="E12300" s="5">
        <v>1</v>
      </c>
      <c r="F12300" s="5">
        <f>+E12300</f>
      </c>
      <c r="G12300" s="6">
        <f>+F12300</f>
      </c>
      <c r="H12300" s="352">
        <v>1</v>
      </c>
      <c r="I12300" s="102">
        <f>+H12300*G12300</f>
      </c>
      <c r="J12300">
        <f t="shared" si="1316"/>
      </c>
      <c r="W12300">
        <f t="shared" si="1320"/>
      </c>
      <c r="X12300">
        <f t="shared" si="1321"/>
      </c>
      <c r="Y12300">
        <f t="shared" si="1322"/>
      </c>
      <c r="Z12300">
        <f t="shared" si="1323"/>
      </c>
    </row>
    <row r="12301" spans="1:26">
      <c r="A12301" s="5"/>
      <c r="B12301" s="1766" t="s">
        <v>304</v>
      </c>
      <c r="C12301" s="1767"/>
      <c r="D12301" s="138"/>
      <c r="E12301" s="5"/>
      <c r="F12301" s="5"/>
      <c r="G12301" s="6"/>
      <c r="H12301" s="5"/>
      <c r="I12301" s="102"/>
      <c r="W12301">
        <f t="shared" si="1320"/>
      </c>
      <c r="X12301">
        <f t="shared" si="1321"/>
      </c>
      <c r="Y12301">
        <f t="shared" si="1322"/>
      </c>
      <c r="Z12301">
        <f t="shared" si="1323"/>
      </c>
    </row>
    <row r="12302" spans="1:26">
      <c r="A12302" s="5"/>
      <c r="B12302" s="1768"/>
      <c r="C12302" s="1769"/>
      <c r="D12302" s="138"/>
      <c r="E12302" s="5"/>
      <c r="F12302" s="5"/>
      <c r="G12302" s="6"/>
      <c r="H12302" s="5"/>
      <c r="I12302" s="102"/>
      <c r="W12302">
        <f t="shared" si="1320"/>
      </c>
      <c r="X12302">
        <f t="shared" si="1321"/>
      </c>
      <c r="Y12302">
        <f t="shared" si="1322"/>
      </c>
      <c r="Z12302">
        <f t="shared" si="1323"/>
      </c>
    </row>
    <row r="12303" spans="1:26">
      <c r="A12303" s="5"/>
      <c r="B12303" s="17"/>
      <c r="C12303" s="96"/>
      <c r="D12303" s="138"/>
      <c r="E12303" s="5"/>
      <c r="F12303" s="5"/>
      <c r="G12303" s="6"/>
      <c r="H12303" s="5"/>
      <c r="I12303" s="102"/>
      <c r="W12303">
        <f t="shared" si="1320"/>
      </c>
      <c r="X12303">
        <f t="shared" si="1321"/>
      </c>
      <c r="Y12303">
        <f t="shared" si="1322"/>
      </c>
      <c r="Z12303">
        <f t="shared" si="1323"/>
      </c>
    </row>
    <row r="12304" spans="1:26">
      <c r="A12304" s="5"/>
      <c r="B12304" s="128"/>
      <c r="C12304" s="101"/>
      <c r="D12304" s="9"/>
      <c r="E12304" s="5"/>
      <c r="F12304" s="6"/>
      <c r="G12304" s="5"/>
      <c r="H12304" s="16"/>
      <c r="I12304" s="102"/>
      <c r="W12304">
        <f t="shared" si="1320"/>
      </c>
      <c r="X12304">
        <f t="shared" si="1321"/>
      </c>
      <c r="Y12304">
        <f t="shared" si="1322"/>
      </c>
      <c r="Z12304">
        <f t="shared" si="1323"/>
      </c>
    </row>
    <row r="12305" spans="1:26" ht="15.75" thickBot="1">
      <c r="A12305" s="33"/>
      <c r="B12305" s="17"/>
      <c r="C12305" s="88"/>
      <c r="D12305" s="23"/>
      <c r="E12305" s="23"/>
      <c r="F12305" s="171"/>
      <c r="G12305" s="24"/>
      <c r="H12305" s="23"/>
      <c r="I12305" s="172"/>
      <c r="W12305">
        <f t="shared" si="1320"/>
      </c>
      <c r="X12305">
        <f t="shared" si="1321"/>
      </c>
      <c r="Y12305">
        <f t="shared" si="1322"/>
      </c>
      <c r="Z12305">
        <f t="shared" si="1323"/>
      </c>
    </row>
    <row r="12306" spans="1:26">
      <c r="A12306" s="33"/>
      <c r="B12306" s="17"/>
      <c r="C12306" s="10"/>
      <c r="D12306" s="91"/>
      <c r="E12306" s="91"/>
      <c r="F12306" s="91"/>
      <c r="G12306" s="92" t="s">
        <v>19</v>
      </c>
      <c r="H12306" s="91"/>
      <c r="I12306" s="111">
        <f>SUM(I12283:I12305)</f>
      </c>
      <c r="J12306">
        <f>SUM(J12283:J12305)</f>
      </c>
      <c r="W12306">
        <f t="shared" si="1320"/>
      </c>
      <c r="X12306">
        <f t="shared" si="1321"/>
      </c>
      <c r="Y12306">
        <f t="shared" si="1322"/>
      </c>
      <c r="Z12306">
        <f t="shared" si="1323"/>
      </c>
    </row>
    <row r="12307" spans="1:26" ht="15.75" thickBot="1">
      <c r="A12307" s="33"/>
      <c r="B12307" s="11" t="s">
        <v>20</v>
      </c>
      <c r="C12307" s="35"/>
      <c r="D12307" s="35"/>
      <c r="E12307" s="35"/>
      <c r="F12307" s="35"/>
      <c r="G12307" s="35"/>
      <c r="H12307" s="35"/>
      <c r="I12307" s="36"/>
      <c r="W12307">
        <f t="shared" si="1320"/>
      </c>
      <c r="X12307">
        <f t="shared" si="1321"/>
      </c>
      <c r="Y12307">
        <f t="shared" si="1322"/>
      </c>
      <c r="Z12307">
        <f t="shared" si="1323"/>
      </c>
    </row>
    <row r="12308" spans="1:26" ht="15.75" thickBot="1">
      <c r="A12308" s="37"/>
      <c r="B12308" s="38"/>
      <c r="C12308" s="39" t="s">
        <v>21</v>
      </c>
      <c r="D12308" s="40">
        <f>SUM(D12283:D12307)</f>
      </c>
      <c r="E12308" s="41">
        <f>IF(H12308=I12308,"OK","NO")</f>
      </c>
      <c r="F12308" s="40">
        <f>SUMPRODUCT(D12283:D12307,E12283:E12307)</f>
      </c>
      <c r="G12308" s="40">
        <f>SUM(G12283:G12307)</f>
      </c>
      <c r="H12308" s="41">
        <f>SUMPRODUCT(F12283:F12305,H12283:H12305)</f>
      </c>
      <c r="I12308" s="43">
        <f>SUM(I12306:I12307)</f>
      </c>
      <c r="W12308">
        <f t="shared" si="1320"/>
      </c>
      <c r="X12308">
        <f t="shared" si="1321"/>
      </c>
      <c r="Y12308">
        <f t="shared" si="1322"/>
      </c>
      <c r="Z12308">
        <f t="shared" si="1323"/>
      </c>
    </row>
    <row r="12309" spans="1:26" ht="15.75" thickBot="1">
      <c r="A12309" s="44"/>
      <c r="B12309" s="116"/>
      <c r="C12309" s="45"/>
      <c r="D12309" s="45"/>
      <c r="E12309" s="45"/>
      <c r="F12309" s="45"/>
      <c r="G12309" s="45"/>
      <c r="H12309" s="45"/>
      <c r="I12309" s="47"/>
      <c r="W12309">
        <f t="shared" si="1320"/>
      </c>
      <c r="X12309">
        <f t="shared" si="1321"/>
      </c>
      <c r="Y12309">
        <f t="shared" si="1322"/>
      </c>
      <c r="Z12309">
        <f t="shared" si="1323"/>
      </c>
    </row>
    <row r="12310" spans="1:26">
      <c r="A12310" s="12" t="s">
        <v>788</v>
      </c>
      <c r="B12310" s="12"/>
      <c r="C12310" s="12"/>
      <c r="D12310" s="13"/>
      <c r="E12310" s="14"/>
      <c r="F12310" s="14"/>
      <c r="G12310" s="14"/>
      <c r="H12310" s="2"/>
      <c r="I12310" s="12"/>
      <c r="W12310">
        <f t="shared" si="1320"/>
      </c>
      <c r="X12310">
        <f t="shared" si="1321"/>
      </c>
      <c r="Y12310">
        <f t="shared" si="1322"/>
      </c>
      <c r="Z12310">
        <f t="shared" si="1323"/>
      </c>
    </row>
    <row r="12311" spans="1:26">
      <c r="W12311">
        <f t="shared" si="1320"/>
      </c>
      <c r="X12311">
        <f t="shared" si="1321"/>
      </c>
      <c r="Y12311">
        <f t="shared" si="1322"/>
      </c>
      <c r="Z12311">
        <f t="shared" si="1323"/>
      </c>
    </row>
    <row r="12312" spans="1:26">
      <c r="W12312">
        <f t="shared" si="1320"/>
      </c>
      <c r="X12312">
        <f t="shared" si="1321"/>
      </c>
      <c r="Y12312">
        <f t="shared" si="1322"/>
      </c>
      <c r="Z12312">
        <f t="shared" si="1323"/>
      </c>
    </row>
    <row r="12313" spans="1:26">
      <c r="W12313">
        <f t="shared" si="1320"/>
      </c>
      <c r="X12313">
        <f t="shared" si="1321"/>
      </c>
      <c r="Y12313">
        <f t="shared" si="1322"/>
      </c>
      <c r="Z12313">
        <f t="shared" si="1323"/>
      </c>
    </row>
    <row r="12314" spans="1:26">
      <c r="W12314">
        <f t="shared" si="1320"/>
      </c>
      <c r="X12314">
        <f t="shared" si="1321"/>
      </c>
      <c r="Y12314">
        <f t="shared" si="1322"/>
      </c>
      <c r="Z12314">
        <f t="shared" si="1323"/>
      </c>
    </row>
    <row r="12315" spans="1:26">
      <c r="W12315">
        <f t="shared" si="1320"/>
      </c>
      <c r="X12315">
        <f t="shared" si="1321"/>
      </c>
      <c r="Y12315">
        <f t="shared" si="1322"/>
      </c>
      <c r="Z12315">
        <f t="shared" si="1323"/>
      </c>
    </row>
    <row r="12316" spans="1:26">
      <c r="W12316">
        <f t="shared" si="1320"/>
      </c>
      <c r="X12316">
        <f t="shared" si="1321"/>
      </c>
      <c r="Y12316">
        <f t="shared" si="1322"/>
      </c>
      <c r="Z12316">
        <f t="shared" si="1323"/>
      </c>
    </row>
    <row r="12317" spans="1:26">
      <c r="A12317" s="1562" t="s">
        <v>0</v>
      </c>
      <c r="B12317" s="1562"/>
      <c r="C12317" s="1562"/>
      <c r="D12317" s="1562"/>
      <c r="E12317" s="1562"/>
      <c r="F12317" s="1562"/>
      <c r="G12317" s="1562"/>
      <c r="H12317" s="1562"/>
      <c r="I12317" s="1562"/>
      <c r="W12317">
        <f t="shared" si="1320"/>
      </c>
      <c r="X12317">
        <f t="shared" si="1321"/>
      </c>
      <c r="Y12317">
        <f t="shared" si="1322"/>
      </c>
      <c r="Z12317">
        <f t="shared" si="1323"/>
      </c>
    </row>
    <row r="12318" spans="1:26">
      <c r="W12318">
        <f t="shared" si="1320"/>
      </c>
      <c r="X12318">
        <f t="shared" si="1321"/>
      </c>
      <c r="Y12318">
        <f t="shared" si="1322"/>
      </c>
      <c r="Z12318">
        <f t="shared" si="1323"/>
      </c>
    </row>
    <row r="12319" spans="1:26">
      <c r="W12319">
        <f t="shared" si="1320"/>
      </c>
      <c r="X12319">
        <f t="shared" si="1321"/>
      </c>
      <c r="Y12319">
        <f t="shared" si="1322"/>
      </c>
      <c r="Z12319">
        <f t="shared" si="1323"/>
      </c>
    </row>
    <row r="12320" spans="1:26">
      <c r="A12320" s="1" t="s">
        <v>1</v>
      </c>
      <c r="B12320" s="1"/>
      <c r="G12320" s="2" t="s">
        <v>2</v>
      </c>
      <c r="H12320" s="3" t="s">
        <v>2490</v>
      </c>
      <c r="W12320">
        <f t="shared" si="1320"/>
      </c>
      <c r="X12320">
        <f t="shared" si="1321"/>
      </c>
      <c r="Y12320">
        <f t="shared" si="1322"/>
      </c>
      <c r="Z12320">
        <f t="shared" si="1323"/>
      </c>
    </row>
    <row r="12321" spans="1:26">
      <c r="A12321" s="1" t="inlineStr">
        <is>
          <t>Dealer-333</t>
        </is>
      </c>
      <c r="B12321" s="1"/>
      <c r="F12321" s="4" t="s">
        <v>3</v>
      </c>
      <c r="G12321" s="2"/>
      <c r="H12321" s="1" t="s">
        <v>2257</v>
      </c>
      <c r="W12321">
        <f t="shared" si="1320"/>
      </c>
      <c r="X12321">
        <f t="shared" si="1321"/>
      </c>
      <c r="Y12321">
        <f t="shared" si="1322"/>
      </c>
      <c r="Z12321">
        <f t="shared" si="1323"/>
      </c>
    </row>
    <row r="12322" spans="1:26">
      <c r="A12322" s="1" t="inlineStr">
        <is>
          <t>Dealer-334</t>
        </is>
      </c>
      <c r="B12322" s="1"/>
      <c r="W12322">
        <f t="shared" si="1320"/>
      </c>
      <c r="X12322">
        <f t="shared" si="1321"/>
      </c>
      <c r="Y12322">
        <f t="shared" si="1322"/>
      </c>
      <c r="Z12322">
        <f t="shared" si="1323"/>
      </c>
    </row>
    <row r="12323" spans="1:26">
      <c r="A12323" s="1" t="inlineStr">
        <is>
          <t>Address line (redacted)</t>
        </is>
      </c>
      <c r="B12323" s="1"/>
      <c r="D12323" s="85"/>
      <c r="E12323" s="85"/>
      <c r="F12323" s="85"/>
      <c r="G12323" s="85"/>
      <c r="H12323" s="85"/>
      <c r="W12323">
        <f t="shared" si="1320"/>
      </c>
      <c r="X12323">
        <f t="shared" si="1321"/>
      </c>
      <c r="Y12323">
        <f t="shared" si="1322"/>
      </c>
      <c r="Z12323">
        <f t="shared" si="1323"/>
      </c>
    </row>
    <row r="12324" spans="1:26">
      <c r="A12324" s="521" t="inlineStr">
        <is>
          <t>Address line (redacted)</t>
        </is>
      </c>
      <c r="B12324" s="86"/>
      <c r="D12324" s="85"/>
      <c r="E12324" s="85"/>
      <c r="F12324" s="85"/>
      <c r="G12324" s="85"/>
      <c r="H12324" s="85"/>
      <c r="W12324">
        <f t="shared" si="1320"/>
      </c>
      <c r="X12324">
        <f t="shared" si="1321"/>
      </c>
      <c r="Y12324">
        <f t="shared" si="1322"/>
      </c>
      <c r="Z12324">
        <f t="shared" si="1323"/>
      </c>
    </row>
    <row r="12325" spans="1:26">
      <c r="A12325" s="49" t="s">
        <v>1848</v>
      </c>
      <c r="D12325" s="85"/>
      <c r="E12325" s="85"/>
      <c r="F12325" s="85"/>
      <c r="G12325" s="85"/>
      <c r="H12325" s="85"/>
      <c r="W12325">
        <f t="shared" si="1320"/>
      </c>
      <c r="X12325">
        <f t="shared" si="1321"/>
      </c>
      <c r="Y12325">
        <f t="shared" si="1322"/>
      </c>
      <c r="Z12325">
        <f t="shared" si="1323"/>
      </c>
    </row>
    <row r="12326" spans="1:26">
      <c r="W12326">
        <f t="shared" si="1320"/>
      </c>
      <c r="X12326">
        <f t="shared" si="1321"/>
      </c>
      <c r="Y12326">
        <f t="shared" si="1322"/>
      </c>
      <c r="Z12326">
        <f t="shared" si="1323"/>
      </c>
    </row>
    <row r="12327" spans="1:26">
      <c r="A12327" s="1" t="s">
        <v>5</v>
      </c>
      <c r="W12327">
        <f t="shared" si="1320"/>
      </c>
      <c r="X12327">
        <f t="shared" si="1321"/>
      </c>
      <c r="Y12327">
        <f t="shared" si="1322"/>
      </c>
      <c r="Z12327">
        <f t="shared" si="1323"/>
      </c>
    </row>
    <row r="12328" spans="1:26">
      <c r="A12328" s="1" t="s">
        <v>6</v>
      </c>
      <c r="W12328">
        <f t="shared" si="1320"/>
      </c>
      <c r="X12328">
        <f t="shared" si="1321"/>
      </c>
      <c r="Y12328">
        <f t="shared" si="1322"/>
      </c>
      <c r="Z12328">
        <f t="shared" si="1323"/>
      </c>
    </row>
    <row r="12329" spans="1:26" ht="15.75" thickBot="1">
      <c r="A12329" s="1" t="s">
        <v>7</v>
      </c>
      <c r="W12329">
        <f t="shared" si="1320"/>
      </c>
      <c r="X12329">
        <f t="shared" si="1321"/>
      </c>
      <c r="Y12329">
        <f t="shared" si="1322"/>
      </c>
      <c r="Z12329">
        <f t="shared" si="1323"/>
      </c>
    </row>
    <row r="12330" spans="1:26" ht="24">
      <c r="A12330" s="26" t="s">
        <v>8</v>
      </c>
      <c r="B12330" s="27" t="s">
        <v>9</v>
      </c>
      <c r="C12330" s="27" t="s">
        <v>10</v>
      </c>
      <c r="D12330" s="28" t="s">
        <v>11</v>
      </c>
      <c r="E12330" s="28" t="s">
        <v>12</v>
      </c>
      <c r="F12330" s="28" t="s">
        <v>13</v>
      </c>
      <c r="G12330" s="28" t="s">
        <v>14</v>
      </c>
      <c r="H12330" s="29" t="s">
        <v>15</v>
      </c>
      <c r="I12330" s="30" t="s">
        <v>16</v>
      </c>
      <c r="W12330">
        <f t="shared" si="1320"/>
      </c>
      <c r="X12330">
        <f t="shared" si="1321"/>
      </c>
      <c r="Y12330">
        <f t="shared" si="1322"/>
      </c>
      <c r="Z12330">
        <f t="shared" si="1323"/>
      </c>
    </row>
    <row r="12331" spans="1:26">
      <c r="A12331" s="5"/>
      <c r="B12331" s="1564" t="s">
        <v>1844</v>
      </c>
      <c r="C12331" s="1565"/>
      <c r="D12331" s="168"/>
      <c r="E12331" s="5"/>
      <c r="F12331" s="21"/>
      <c r="G12331" s="5"/>
      <c r="H12331" s="5"/>
      <c r="I12331" s="102"/>
      <c r="W12331">
        <f t="shared" si="1320"/>
      </c>
      <c r="X12331">
        <f t="shared" si="1321"/>
      </c>
      <c r="Y12331">
        <f t="shared" si="1322"/>
      </c>
      <c r="Z12331">
        <f t="shared" si="1323"/>
      </c>
    </row>
    <row r="12332" spans="1:26">
      <c r="A12332" s="107"/>
      <c r="B12332" s="8" t="s">
        <v>1107</v>
      </c>
      <c r="C12332" s="5" t="s">
        <v>1106</v>
      </c>
      <c r="D12332" s="5">
        <v>1</v>
      </c>
      <c r="E12332" s="5">
        <v>50</v>
      </c>
      <c r="F12332" s="214">
        <f t="shared" ref="F12332:F12337" si="1324">+E12332</f>
      </c>
      <c r="G12332" s="184">
        <f t="shared" ref="G12332:G12337" si="1325">+F12332</f>
      </c>
      <c r="H12332" s="5">
        <v>1</v>
      </c>
      <c r="I12332" s="108">
        <f t="shared" ref="I12332:I12337" si="1326">+H12332*G12332</f>
      </c>
      <c r="W12332">
        <f t="shared" si="1320"/>
      </c>
      <c r="X12332">
        <f t="shared" si="1321"/>
      </c>
      <c r="Y12332">
        <f t="shared" si="1322"/>
      </c>
      <c r="Z12332">
        <f t="shared" si="1323"/>
      </c>
    </row>
    <row r="12333" spans="1:26">
      <c r="A12333" s="107"/>
      <c r="B12333" s="8" t="s">
        <v>1109</v>
      </c>
      <c r="C12333" s="5" t="s">
        <v>1108</v>
      </c>
      <c r="D12333" s="5">
        <v>1</v>
      </c>
      <c r="E12333" s="5">
        <v>50</v>
      </c>
      <c r="F12333" s="214">
        <f t="shared" si="1324"/>
      </c>
      <c r="G12333" s="184">
        <f t="shared" si="1325"/>
      </c>
      <c r="H12333" s="5">
        <v>1</v>
      </c>
      <c r="I12333" s="108">
        <f t="shared" si="1326"/>
      </c>
      <c r="W12333">
        <f t="shared" si="1320"/>
      </c>
      <c r="X12333">
        <f t="shared" si="1321"/>
      </c>
      <c r="Y12333">
        <f t="shared" si="1322"/>
      </c>
      <c r="Z12333">
        <f t="shared" si="1323"/>
      </c>
    </row>
    <row r="12334" spans="1:26">
      <c r="A12334" s="107"/>
      <c r="B12334" s="8" t="s">
        <v>1751</v>
      </c>
      <c r="C12334" s="5" t="s">
        <v>1577</v>
      </c>
      <c r="D12334" s="5">
        <v>1</v>
      </c>
      <c r="E12334" s="5">
        <v>25</v>
      </c>
      <c r="F12334" s="214">
        <f t="shared" si="1324"/>
      </c>
      <c r="G12334" s="184">
        <f t="shared" si="1325"/>
      </c>
      <c r="H12334" s="5">
        <v>1</v>
      </c>
      <c r="I12334" s="108">
        <f t="shared" si="1326"/>
      </c>
      <c r="K12334">
        <v>28.6</v>
      </c>
      <c r="L12334">
        <f>+K12334*G12341</f>
      </c>
      <c r="M12334">
        <f>+L12334*18%</f>
      </c>
      <c r="N12334">
        <f>+M12334+L12334</f>
      </c>
      <c r="W12334">
        <f t="shared" si="1320"/>
      </c>
      <c r="X12334">
        <f t="shared" si="1321"/>
      </c>
      <c r="Y12334">
        <f t="shared" si="1322"/>
      </c>
      <c r="Z12334">
        <f t="shared" si="1323"/>
      </c>
    </row>
    <row r="12335" spans="1:26">
      <c r="A12335" s="107"/>
      <c r="B12335" s="8" t="s">
        <v>586</v>
      </c>
      <c r="C12335" s="5" t="s">
        <v>1116</v>
      </c>
      <c r="D12335" s="1606">
        <v>1</v>
      </c>
      <c r="E12335" s="5">
        <v>10</v>
      </c>
      <c r="F12335" s="214">
        <f t="shared" si="1324"/>
      </c>
      <c r="G12335" s="184">
        <f t="shared" si="1325"/>
      </c>
      <c r="H12335" s="5">
        <v>1</v>
      </c>
      <c r="I12335" s="108">
        <f t="shared" si="1326"/>
      </c>
      <c r="N12335" s="118">
        <f>+I12341-N12334</f>
      </c>
      <c r="W12335">
        <f t="shared" si="1320"/>
      </c>
      <c r="X12335">
        <f t="shared" si="1321"/>
      </c>
      <c r="Y12335">
        <f t="shared" si="1322"/>
      </c>
      <c r="Z12335">
        <f t="shared" si="1323"/>
      </c>
    </row>
    <row r="12336" spans="1:26">
      <c r="A12336" s="107"/>
      <c r="B12336" s="8" t="s">
        <v>1850</v>
      </c>
      <c r="C12336" s="5" t="s">
        <v>1851</v>
      </c>
      <c r="D12336" s="1561"/>
      <c r="E12336" s="5">
        <v>10</v>
      </c>
      <c r="F12336" s="214">
        <f t="shared" si="1324"/>
      </c>
      <c r="G12336" s="184">
        <f t="shared" si="1325"/>
      </c>
      <c r="H12336" s="5">
        <v>1</v>
      </c>
      <c r="I12336" s="108">
        <f t="shared" si="1326"/>
      </c>
      <c r="W12336">
        <f t="shared" si="1320"/>
      </c>
      <c r="X12336">
        <f t="shared" si="1321"/>
      </c>
      <c r="Y12336">
        <f t="shared" si="1322"/>
      </c>
      <c r="Z12336">
        <f t="shared" si="1323"/>
      </c>
    </row>
    <row r="12337" spans="1:26">
      <c r="A12337" s="33"/>
      <c r="B12337" s="8" t="s">
        <v>1123</v>
      </c>
      <c r="C12337" s="5" t="s">
        <v>1114</v>
      </c>
      <c r="D12337" s="1607"/>
      <c r="E12337" s="5">
        <v>20</v>
      </c>
      <c r="F12337" s="214">
        <f t="shared" si="1324"/>
      </c>
      <c r="G12337" s="184">
        <f t="shared" si="1325"/>
      </c>
      <c r="H12337" s="5">
        <v>1</v>
      </c>
      <c r="I12337" s="108">
        <f t="shared" si="1326"/>
      </c>
      <c r="W12337">
        <f t="shared" si="1320"/>
      </c>
      <c r="X12337">
        <f t="shared" si="1321"/>
      </c>
      <c r="Y12337">
        <f t="shared" si="1322"/>
      </c>
      <c r="Z12337">
        <f t="shared" si="1323"/>
      </c>
    </row>
    <row r="12338" spans="1:26">
      <c r="A12338" s="33"/>
      <c r="B12338" s="1572" t="s">
        <v>2567</v>
      </c>
      <c r="C12338" s="1573"/>
      <c r="D12338" s="184"/>
      <c r="E12338" s="184"/>
      <c r="F12338" s="35"/>
      <c r="G12338" s="35"/>
      <c r="H12338" s="35"/>
      <c r="I12338" s="36"/>
      <c r="W12338">
        <f t="shared" si="1320"/>
      </c>
      <c r="X12338">
        <f t="shared" si="1321"/>
      </c>
      <c r="Y12338">
        <f t="shared" si="1322"/>
      </c>
      <c r="Z12338">
        <f t="shared" si="1323"/>
      </c>
    </row>
    <row r="12339" spans="1:26">
      <c r="A12339" s="33"/>
      <c r="B12339" s="1574"/>
      <c r="C12339" s="1575"/>
      <c r="D12339" s="184"/>
      <c r="E12339" s="184"/>
      <c r="F12339" s="35"/>
      <c r="G12339" s="35"/>
      <c r="H12339" s="35"/>
      <c r="I12339" s="36"/>
      <c r="W12339">
        <f t="shared" si="1320"/>
      </c>
      <c r="X12339">
        <f t="shared" si="1321"/>
      </c>
      <c r="Y12339">
        <f t="shared" si="1322"/>
      </c>
      <c r="Z12339">
        <f t="shared" si="1323"/>
      </c>
    </row>
    <row r="12340" spans="1:26" ht="15.75" thickBot="1">
      <c r="A12340" s="33"/>
      <c r="B12340" s="11" t="s">
        <v>20</v>
      </c>
      <c r="C12340" s="35"/>
      <c r="D12340" s="35"/>
      <c r="E12340" s="35"/>
      <c r="F12340" s="35"/>
      <c r="G12340" s="35"/>
      <c r="H12340" s="35"/>
      <c r="I12340" s="36"/>
      <c r="W12340">
        <f t="shared" si="1320"/>
      </c>
      <c r="X12340">
        <f t="shared" si="1321"/>
      </c>
      <c r="Y12340">
        <f t="shared" si="1322"/>
      </c>
      <c r="Z12340">
        <f t="shared" si="1323"/>
      </c>
    </row>
    <row r="12341" spans="1:26" ht="15.75" thickBot="1">
      <c r="A12341" s="37"/>
      <c r="B12341" s="38"/>
      <c r="C12341" s="39" t="s">
        <v>21</v>
      </c>
      <c r="D12341" s="40">
        <f>SUM(D12331:D12340)</f>
      </c>
      <c r="E12341" s="41" t="s">
        <v>360</v>
      </c>
      <c r="F12341" s="40">
        <f>SUM(F12331:F12340)</f>
      </c>
      <c r="G12341" s="40">
        <f>SUM(G12331:G12340)</f>
      </c>
      <c r="H12341" s="41"/>
      <c r="I12341" s="43">
        <f>SUM(I12331:I12340)</f>
      </c>
      <c r="W12341">
        <f t="shared" si="1320"/>
      </c>
      <c r="X12341">
        <f t="shared" si="1321"/>
      </c>
      <c r="Y12341">
        <f t="shared" si="1322"/>
      </c>
      <c r="Z12341">
        <f t="shared" si="1323"/>
      </c>
    </row>
    <row r="12342" spans="1:26" ht="15.75" thickBot="1">
      <c r="A12342" s="44"/>
      <c r="B12342" s="116"/>
      <c r="C12342" s="45"/>
      <c r="D12342" s="45"/>
      <c r="E12342" s="45"/>
      <c r="F12342" s="45"/>
      <c r="G12342" s="45"/>
      <c r="H12342" s="45"/>
      <c r="I12342" s="47"/>
      <c r="W12342">
        <f t="shared" si="1320"/>
      </c>
      <c r="X12342">
        <f t="shared" si="1321"/>
      </c>
      <c r="Y12342">
        <f t="shared" si="1322"/>
      </c>
      <c r="Z12342">
        <f t="shared" si="1323"/>
      </c>
    </row>
    <row r="12343" spans="1:26">
      <c r="A12343" s="12" t="s">
        <v>315</v>
      </c>
      <c r="B12343" s="12"/>
      <c r="C12343" s="12"/>
      <c r="D12343" s="13"/>
      <c r="E12343" s="14"/>
      <c r="F12343" s="14"/>
      <c r="G12343" s="14"/>
      <c r="H12343" s="2"/>
      <c r="I12343" s="12" t="s">
        <v>1842</v>
      </c>
      <c r="W12343">
        <f t="shared" si="1320"/>
      </c>
      <c r="X12343">
        <f t="shared" si="1321"/>
      </c>
      <c r="Y12343">
        <f t="shared" si="1322"/>
      </c>
      <c r="Z12343">
        <f t="shared" si="1323"/>
      </c>
    </row>
    <row r="12344" spans="1:26">
      <c r="W12344">
        <f t="shared" si="1320"/>
      </c>
      <c r="X12344">
        <f t="shared" si="1321"/>
      </c>
      <c r="Y12344">
        <f t="shared" si="1322"/>
      </c>
      <c r="Z12344">
        <f t="shared" si="1323"/>
      </c>
    </row>
    <row r="12345" spans="1:26">
      <c r="W12345">
        <f t="shared" si="1320"/>
      </c>
      <c r="X12345">
        <f t="shared" si="1321"/>
      </c>
      <c r="Y12345">
        <f t="shared" si="1322"/>
      </c>
      <c r="Z12345">
        <f t="shared" si="1323"/>
      </c>
    </row>
    <row r="12346" spans="1:26">
      <c r="W12346">
        <f t="shared" si="1320"/>
      </c>
      <c r="X12346">
        <f t="shared" si="1321"/>
      </c>
      <c r="Y12346">
        <f t="shared" si="1322"/>
      </c>
      <c r="Z12346">
        <f t="shared" si="1323"/>
      </c>
    </row>
    <row r="12347" spans="1:26">
      <c r="A12347" s="1562" t="s">
        <v>0</v>
      </c>
      <c r="B12347" s="1562"/>
      <c r="C12347" s="1562"/>
      <c r="D12347" s="1562"/>
      <c r="E12347" s="1562"/>
      <c r="F12347" s="1562"/>
      <c r="G12347" s="1562"/>
      <c r="H12347" s="1562"/>
      <c r="I12347" s="1562"/>
      <c r="W12347">
        <f t="shared" si="1320"/>
      </c>
      <c r="X12347">
        <f t="shared" si="1321"/>
      </c>
      <c r="Y12347">
        <f t="shared" si="1322"/>
      </c>
      <c r="Z12347">
        <f t="shared" si="1323"/>
      </c>
    </row>
    <row r="12348" spans="1:26">
      <c r="W12348">
        <f t="shared" si="1320"/>
      </c>
      <c r="X12348">
        <f t="shared" si="1321"/>
      </c>
      <c r="Y12348">
        <f t="shared" si="1322"/>
      </c>
      <c r="Z12348">
        <f t="shared" si="1323"/>
      </c>
    </row>
    <row r="12349" spans="1:26">
      <c r="A12349" s="1" t="s">
        <v>1</v>
      </c>
      <c r="B12349" s="1"/>
      <c r="G12349" s="489" t="s">
        <v>2</v>
      </c>
      <c r="H12349" s="3" t="s">
        <v>2490</v>
      </c>
      <c r="W12349">
        <f t="shared" si="1320"/>
      </c>
      <c r="X12349">
        <f t="shared" si="1321"/>
      </c>
      <c r="Y12349">
        <f t="shared" si="1322"/>
      </c>
      <c r="Z12349">
        <f t="shared" si="1323"/>
      </c>
    </row>
    <row r="12350" spans="1:26">
      <c r="A12350" s="1" t="inlineStr">
        <is>
          <t>Dealer-316</t>
        </is>
      </c>
      <c r="B12350" s="1"/>
      <c r="F12350" s="4"/>
      <c r="G12350" s="488" t="s">
        <v>1440</v>
      </c>
      <c r="H12350" s="1" t="s">
        <v>2258</v>
      </c>
      <c r="W12350">
        <f t="shared" si="1320"/>
      </c>
      <c r="X12350">
        <f t="shared" si="1321"/>
      </c>
      <c r="Y12350">
        <f t="shared" si="1322"/>
      </c>
      <c r="Z12350">
        <f t="shared" si="1323"/>
      </c>
    </row>
    <row r="12351" spans="1:26">
      <c r="A12351" s="1" t="inlineStr">
        <is>
          <t>Address line (redacted)</t>
        </is>
      </c>
      <c r="B12351" s="1"/>
      <c r="W12351">
        <f t="shared" si="1320"/>
      </c>
      <c r="X12351">
        <f t="shared" si="1321"/>
      </c>
      <c r="Y12351">
        <f t="shared" si="1322"/>
      </c>
      <c r="Z12351">
        <f t="shared" si="1323"/>
      </c>
    </row>
    <row r="12352" spans="1:26">
      <c r="A12352" s="1" t="inlineStr">
        <is>
          <t>GSTIN-MASKED</t>
        </is>
      </c>
      <c r="B12352" s="1"/>
      <c r="W12352">
        <f t="shared" si="1320"/>
      </c>
      <c r="X12352">
        <f t="shared" si="1321"/>
      </c>
      <c r="Y12352">
        <f t="shared" si="1322"/>
      </c>
      <c r="Z12352">
        <f t="shared" si="1323"/>
      </c>
    </row>
    <row r="12353" spans="1:26">
      <c r="A12353" s="12"/>
      <c r="B12353" s="86"/>
      <c r="W12353">
        <f t="shared" si="1320"/>
      </c>
      <c r="X12353">
        <f t="shared" si="1321"/>
      </c>
      <c r="Y12353">
        <f t="shared" si="1322"/>
      </c>
      <c r="Z12353">
        <f t="shared" si="1323"/>
      </c>
    </row>
    <row r="12354" spans="1:26">
      <c r="A12354" s="1" t="inlineStr">
        <is>
          <t>Through: Transporter-025</t>
        </is>
      </c>
      <c r="W12354">
        <f t="shared" si="1320"/>
      </c>
      <c r="X12354">
        <f t="shared" si="1321"/>
      </c>
      <c r="Y12354">
        <f t="shared" si="1322"/>
      </c>
      <c r="Z12354">
        <f t="shared" si="1323"/>
      </c>
    </row>
    <row r="12355" spans="1:26">
      <c r="A12355" s="1" t="inlineStr">
        <is>
          <t>GSTIN-MASKED</t>
        </is>
      </c>
      <c r="W12355">
        <f t="shared" si="1320"/>
      </c>
      <c r="X12355">
        <f t="shared" si="1321"/>
      </c>
      <c r="Y12355">
        <f t="shared" si="1322"/>
      </c>
      <c r="Z12355">
        <f t="shared" si="1323"/>
      </c>
    </row>
    <row r="12356" spans="1:26">
      <c r="A12356" s="1" t="inlineStr">
        <is>
          <t>Address line (redacted)</t>
        </is>
      </c>
      <c r="W12356">
        <f t="shared" ref="W12356:W12419" si="1327">IF(LEFT($H12356&amp;"",5)="2019-",$H12356,W12355)</f>
      </c>
      <c r="X12356">
        <f t="shared" ref="X12356:X12419" si="1328">IF($W12356="",0,IF(COUNTIF($AB$2:$AB$80,$W12356)&gt;0,1,0))</f>
      </c>
      <c r="Y12356">
        <f t="shared" ref="Y12356:Y12419" si="1329">IF($C12356="","",UPPER(TRIM(IFERROR(LEFT($C12356&amp;"",FIND("/",$C12356&amp;"")-1),$C12356&amp;""))))</f>
      </c>
      <c r="Z12356">
        <f t="shared" ref="Z12356:Z12419" si="1330">IFERROR(IF(ISNUMBER($G12356),$G12356,0),0)</f>
      </c>
    </row>
    <row r="12357" spans="1:26">
      <c r="A12357" s="1"/>
      <c r="W12357">
        <f t="shared" si="1327"/>
      </c>
      <c r="X12357">
        <f t="shared" si="1328"/>
      </c>
      <c r="Y12357">
        <f t="shared" si="1329"/>
      </c>
      <c r="Z12357">
        <f t="shared" si="1330"/>
      </c>
    </row>
    <row r="12358" spans="1:26">
      <c r="A12358" s="1" t="s">
        <v>5</v>
      </c>
      <c r="W12358">
        <f t="shared" si="1327"/>
      </c>
      <c r="X12358">
        <f t="shared" si="1328"/>
      </c>
      <c r="Y12358">
        <f t="shared" si="1329"/>
      </c>
      <c r="Z12358">
        <f t="shared" si="1330"/>
      </c>
    </row>
    <row r="12359" spans="1:26">
      <c r="A12359" s="1" t="s">
        <v>6</v>
      </c>
      <c r="W12359">
        <f t="shared" si="1327"/>
      </c>
      <c r="X12359">
        <f t="shared" si="1328"/>
      </c>
      <c r="Y12359">
        <f t="shared" si="1329"/>
      </c>
      <c r="Z12359">
        <f t="shared" si="1330"/>
      </c>
    </row>
    <row r="12360" spans="1:26" ht="15.75" thickBot="1">
      <c r="A12360" s="1" t="s">
        <v>7</v>
      </c>
      <c r="W12360">
        <f t="shared" si="1327"/>
      </c>
      <c r="X12360">
        <f t="shared" si="1328"/>
      </c>
      <c r="Y12360">
        <f t="shared" si="1329"/>
      </c>
      <c r="Z12360">
        <f t="shared" si="1330"/>
      </c>
    </row>
    <row r="12361" spans="1:26" ht="24">
      <c r="A12361" s="26" t="s">
        <v>8</v>
      </c>
      <c r="B12361" s="27" t="s">
        <v>9</v>
      </c>
      <c r="C12361" s="27" t="s">
        <v>10</v>
      </c>
      <c r="D12361" s="28" t="s">
        <v>11</v>
      </c>
      <c r="E12361" s="28" t="s">
        <v>12</v>
      </c>
      <c r="F12361" s="28" t="s">
        <v>13</v>
      </c>
      <c r="G12361" s="28" t="s">
        <v>14</v>
      </c>
      <c r="H12361" s="29" t="s">
        <v>15</v>
      </c>
      <c r="I12361" s="30" t="s">
        <v>16</v>
      </c>
      <c r="W12361">
        <f t="shared" si="1327"/>
      </c>
      <c r="X12361">
        <f t="shared" si="1328"/>
      </c>
      <c r="Y12361">
        <f t="shared" si="1329"/>
      </c>
      <c r="Z12361">
        <f t="shared" si="1330"/>
      </c>
    </row>
    <row r="12362" spans="1:26">
      <c r="A12362" s="139"/>
      <c r="B12362" s="1564" t="s">
        <v>17</v>
      </c>
      <c r="C12362" s="1565"/>
      <c r="D12362" s="6"/>
      <c r="E12362" s="5"/>
      <c r="F12362" s="6"/>
      <c r="G12362" s="5"/>
      <c r="H12362" s="9"/>
      <c r="I12362" s="102"/>
      <c r="W12362">
        <f t="shared" si="1327"/>
      </c>
      <c r="X12362">
        <f t="shared" si="1328"/>
      </c>
      <c r="Y12362">
        <f t="shared" si="1329"/>
      </c>
      <c r="Z12362">
        <f t="shared" si="1330"/>
      </c>
    </row>
    <row r="12363" spans="1:26">
      <c r="A12363" s="139"/>
      <c r="B12363" s="8" t="s">
        <v>664</v>
      </c>
      <c r="C12363" s="5" t="s">
        <v>446</v>
      </c>
      <c r="D12363" s="5">
        <v>2</v>
      </c>
      <c r="E12363" s="5">
        <v>5</v>
      </c>
      <c r="F12363" s="127">
        <f>+E12363*D12363</f>
      </c>
      <c r="G12363" s="127">
        <f>+F12363</f>
      </c>
      <c r="H12363" s="5">
        <v>1</v>
      </c>
      <c r="I12363" s="525">
        <f>+H12363*G12363</f>
      </c>
      <c r="J12363">
        <f t="shared" ref="J12363:J12389" si="1331">+H12363*G12363</f>
      </c>
      <c r="M12363" t="s">
        <v>2497</v>
      </c>
      <c r="N12363">
        <v>15</v>
      </c>
      <c r="O12363">
        <v>100</v>
      </c>
      <c r="P12363">
        <f t="shared" ref="P12363:P12369" si="1332">+O12363*N12363</f>
      </c>
      <c r="Q12363">
        <f>+P12363*18%</f>
      </c>
      <c r="R12363">
        <f t="shared" ref="R12363:R12369" si="1333">+Q12363+P12363</f>
      </c>
      <c r="W12363">
        <f t="shared" si="1327"/>
      </c>
      <c r="X12363">
        <f t="shared" si="1328"/>
      </c>
      <c r="Y12363">
        <f t="shared" si="1329"/>
      </c>
      <c r="Z12363">
        <f t="shared" si="1330"/>
      </c>
    </row>
    <row r="12364" spans="1:26">
      <c r="A12364" s="139"/>
      <c r="B12364" s="8" t="s">
        <v>336</v>
      </c>
      <c r="C12364" s="5" t="s">
        <v>337</v>
      </c>
      <c r="D12364" s="1594">
        <v>0.5</v>
      </c>
      <c r="E12364" s="5">
        <v>2</v>
      </c>
      <c r="F12364" s="127">
        <f>+E12364</f>
      </c>
      <c r="G12364" s="127">
        <f>+F12364</f>
      </c>
      <c r="H12364" s="5">
        <v>1</v>
      </c>
      <c r="I12364" s="525">
        <f>+H12364*G12364</f>
      </c>
      <c r="J12364">
        <f t="shared" si="1331"/>
      </c>
      <c r="M12364" t="s">
        <v>925</v>
      </c>
      <c r="N12364">
        <v>21</v>
      </c>
      <c r="O12364">
        <v>425</v>
      </c>
      <c r="P12364">
        <f t="shared" si="1332"/>
      </c>
      <c r="Q12364">
        <f>+P12364*28%</f>
      </c>
      <c r="R12364">
        <f t="shared" si="1333"/>
      </c>
      <c r="W12364">
        <f t="shared" si="1327"/>
      </c>
      <c r="X12364">
        <f t="shared" si="1328"/>
      </c>
      <c r="Y12364">
        <f t="shared" si="1329"/>
      </c>
      <c r="Z12364">
        <f t="shared" si="1330"/>
      </c>
    </row>
    <row r="12365" spans="1:26">
      <c r="A12365" s="139"/>
      <c r="B12365" s="351" t="s">
        <v>898</v>
      </c>
      <c r="C12365" s="352" t="s">
        <v>659</v>
      </c>
      <c r="D12365" s="1595"/>
      <c r="E12365" s="5">
        <v>2</v>
      </c>
      <c r="F12365" s="127">
        <v>2</v>
      </c>
      <c r="G12365" s="127">
        <f>+F12365</f>
      </c>
      <c r="H12365" s="352">
        <v>1</v>
      </c>
      <c r="I12365" s="525">
        <f>+H12365*G12365</f>
      </c>
      <c r="J12365">
        <f t="shared" si="1331"/>
      </c>
      <c r="M12365" t="s">
        <v>2071</v>
      </c>
      <c r="N12365">
        <v>10</v>
      </c>
      <c r="O12365">
        <v>400</v>
      </c>
      <c r="P12365">
        <f t="shared" si="1332"/>
      </c>
      <c r="Q12365">
        <f>+P12365*28%</f>
      </c>
      <c r="R12365">
        <f t="shared" si="1333"/>
      </c>
      <c r="W12365">
        <f t="shared" si="1327"/>
      </c>
      <c r="X12365">
        <f t="shared" si="1328"/>
      </c>
      <c r="Y12365">
        <f t="shared" si="1329"/>
      </c>
      <c r="Z12365">
        <f t="shared" si="1330"/>
      </c>
    </row>
    <row r="12366" spans="1:26">
      <c r="A12366" s="139"/>
      <c r="B12366" s="8" t="s">
        <v>1476</v>
      </c>
      <c r="C12366" s="5" t="s">
        <v>1477</v>
      </c>
      <c r="D12366" s="5">
        <v>1</v>
      </c>
      <c r="E12366" s="5">
        <v>5</v>
      </c>
      <c r="F12366" s="127">
        <f>+E12366</f>
      </c>
      <c r="G12366" s="127">
        <f>+F12366</f>
      </c>
      <c r="H12366" s="5">
        <v>1</v>
      </c>
      <c r="I12366" s="525">
        <f>+H12366*G12366</f>
      </c>
      <c r="J12366">
        <f t="shared" si="1331"/>
      </c>
      <c r="M12366" t="s">
        <v>2494</v>
      </c>
      <c r="N12366">
        <v>7</v>
      </c>
      <c r="O12366">
        <v>350</v>
      </c>
      <c r="P12366">
        <f t="shared" si="1332"/>
      </c>
      <c r="Q12366">
        <f>+P12366*18%</f>
      </c>
      <c r="R12366">
        <f t="shared" si="1333"/>
      </c>
      <c r="W12366">
        <f t="shared" si="1327"/>
      </c>
      <c r="X12366">
        <f t="shared" si="1328"/>
      </c>
      <c r="Y12366">
        <f t="shared" si="1329"/>
      </c>
      <c r="Z12366">
        <f t="shared" si="1330"/>
      </c>
    </row>
    <row r="12367" spans="1:26">
      <c r="A12367" s="139"/>
      <c r="B12367" s="8" t="s">
        <v>906</v>
      </c>
      <c r="C12367" s="5" t="s">
        <v>905</v>
      </c>
      <c r="D12367" s="5">
        <v>1</v>
      </c>
      <c r="E12367" s="5">
        <v>2</v>
      </c>
      <c r="F12367" s="127">
        <f>+E12367</f>
      </c>
      <c r="G12367" s="127">
        <f>+F12367</f>
      </c>
      <c r="H12367" s="5">
        <v>1</v>
      </c>
      <c r="I12367" s="525">
        <f>+H12367*G12367</f>
      </c>
      <c r="J12367">
        <f t="shared" si="1331"/>
      </c>
      <c r="M12367" t="s">
        <v>2177</v>
      </c>
      <c r="N12367">
        <v>160</v>
      </c>
      <c r="O12367">
        <v>28.6</v>
      </c>
      <c r="P12367">
        <f t="shared" si="1332"/>
      </c>
      <c r="Q12367">
        <f>+P12367*18%</f>
      </c>
      <c r="R12367">
        <f t="shared" si="1333"/>
      </c>
      <c r="W12367">
        <f t="shared" si="1327"/>
      </c>
      <c r="X12367">
        <f t="shared" si="1328"/>
      </c>
      <c r="Y12367">
        <f t="shared" si="1329"/>
      </c>
      <c r="Z12367">
        <f t="shared" si="1330"/>
      </c>
    </row>
    <row r="12368" spans="1:26">
      <c r="A12368" s="420"/>
      <c r="B12368" s="17"/>
      <c r="C12368" s="96"/>
      <c r="D12368" s="5"/>
      <c r="E12368" s="5"/>
      <c r="F12368" s="127"/>
      <c r="G12368" s="127"/>
      <c r="H12368" s="5"/>
      <c r="I12368" s="525"/>
      <c r="J12368">
        <f t="shared" si="1331"/>
      </c>
      <c r="M12368" t="s">
        <v>2495</v>
      </c>
      <c r="N12368">
        <v>8</v>
      </c>
      <c r="O12368">
        <v>1400</v>
      </c>
      <c r="P12368">
        <f t="shared" si="1332"/>
      </c>
      <c r="Q12368">
        <f>+P12368*18%</f>
      </c>
      <c r="R12368">
        <f t="shared" si="1333"/>
      </c>
      <c r="W12368">
        <f t="shared" si="1327"/>
      </c>
      <c r="X12368">
        <f t="shared" si="1328"/>
      </c>
      <c r="Y12368">
        <f t="shared" si="1329"/>
      </c>
      <c r="Z12368">
        <f t="shared" si="1330"/>
      </c>
    </row>
    <row r="12369" spans="1:26">
      <c r="A12369" s="420"/>
      <c r="B12369" s="1564" t="s">
        <v>18</v>
      </c>
      <c r="C12369" s="1565"/>
      <c r="D12369" s="5"/>
      <c r="E12369" s="5"/>
      <c r="F12369" s="127"/>
      <c r="G12369" s="127"/>
      <c r="H12369" s="5"/>
      <c r="I12369" s="525"/>
      <c r="J12369">
        <f t="shared" si="1331"/>
      </c>
      <c r="M12369" t="s">
        <v>2496</v>
      </c>
      <c r="N12369">
        <v>25</v>
      </c>
      <c r="O12369">
        <v>50</v>
      </c>
      <c r="P12369">
        <f t="shared" si="1332"/>
      </c>
      <c r="Q12369">
        <f>+P12369*18%</f>
      </c>
      <c r="R12369">
        <f t="shared" si="1333"/>
      </c>
      <c r="W12369">
        <f t="shared" si="1327"/>
      </c>
      <c r="X12369">
        <f t="shared" si="1328"/>
      </c>
      <c r="Y12369">
        <f t="shared" si="1329"/>
      </c>
      <c r="Z12369">
        <f t="shared" si="1330"/>
      </c>
    </row>
    <row r="12370" spans="1:26">
      <c r="A12370" s="420"/>
      <c r="B12370" s="95" t="s">
        <v>819</v>
      </c>
      <c r="C12370" s="101" t="s">
        <v>818</v>
      </c>
      <c r="D12370" s="134">
        <v>2</v>
      </c>
      <c r="E12370" s="5">
        <v>4</v>
      </c>
      <c r="F12370" s="16">
        <f>+E12370*D12370</f>
      </c>
      <c r="G12370" s="127">
        <f>+F12370</f>
      </c>
      <c r="H12370" s="16">
        <v>1</v>
      </c>
      <c r="I12370" s="525">
        <f>+H12370*G12370</f>
      </c>
      <c r="J12370">
        <f t="shared" si="1331"/>
      </c>
      <c r="M12370" t="s">
        <v>1814</v>
      </c>
      <c r="N12370">
        <v>5</v>
      </c>
      <c r="W12370">
        <f t="shared" si="1327"/>
      </c>
      <c r="X12370">
        <f t="shared" si="1328"/>
      </c>
      <c r="Y12370">
        <f t="shared" si="1329"/>
      </c>
      <c r="Z12370">
        <f t="shared" si="1330"/>
      </c>
    </row>
    <row r="12371" spans="1:26">
      <c r="A12371" s="420"/>
      <c r="B12371" s="8" t="s">
        <v>821</v>
      </c>
      <c r="C12371" s="5" t="s">
        <v>820</v>
      </c>
      <c r="D12371" s="134">
        <v>0.5</v>
      </c>
      <c r="E12371" s="16">
        <v>2</v>
      </c>
      <c r="F12371" s="5">
        <f>+E12371</f>
      </c>
      <c r="G12371" s="127">
        <f>+F12371</f>
      </c>
      <c r="H12371" s="5">
        <v>1</v>
      </c>
      <c r="I12371" s="525">
        <f>+H12371*G12371</f>
      </c>
      <c r="J12371">
        <f t="shared" si="1331"/>
      </c>
      <c r="N12371">
        <f>SUM(N12363:N12370)</f>
      </c>
      <c r="R12371">
        <f>SUM(R12363:R12370)</f>
      </c>
      <c r="S12371" t="s">
        <v>1428</v>
      </c>
      <c r="W12371">
        <f t="shared" si="1327"/>
      </c>
      <c r="X12371">
        <f t="shared" si="1328"/>
      </c>
      <c r="Y12371">
        <f t="shared" si="1329"/>
      </c>
      <c r="Z12371">
        <f t="shared" si="1330"/>
      </c>
    </row>
    <row r="12372" spans="1:26">
      <c r="A12372" s="420"/>
      <c r="B12372" s="529"/>
      <c r="C12372" s="527"/>
      <c r="D12372" s="134"/>
      <c r="E12372" s="352"/>
      <c r="F12372" s="16"/>
      <c r="G12372" s="127"/>
      <c r="H12372" s="387"/>
      <c r="I12372" s="525"/>
      <c r="J12372">
        <f t="shared" si="1331"/>
      </c>
      <c r="R12372" s="118">
        <f>+I12400-R12371</f>
      </c>
      <c r="S12372" t="s">
        <v>928</v>
      </c>
      <c r="W12372">
        <f t="shared" si="1327"/>
      </c>
      <c r="X12372">
        <f t="shared" si="1328"/>
      </c>
      <c r="Y12372">
        <f t="shared" si="1329"/>
      </c>
      <c r="Z12372">
        <f t="shared" si="1330"/>
      </c>
    </row>
    <row r="12373" spans="1:26">
      <c r="A12373" s="420"/>
      <c r="B12373" s="1564" t="s">
        <v>1308</v>
      </c>
      <c r="C12373" s="1565"/>
      <c r="D12373" s="134"/>
      <c r="E12373" s="5"/>
      <c r="F12373" s="16"/>
      <c r="G12373" s="127"/>
      <c r="H12373" s="16"/>
      <c r="I12373" s="525"/>
      <c r="J12373">
        <f t="shared" si="1331"/>
      </c>
      <c r="W12373">
        <f t="shared" si="1327"/>
      </c>
      <c r="X12373">
        <f t="shared" si="1328"/>
      </c>
      <c r="Y12373">
        <f t="shared" si="1329"/>
      </c>
      <c r="Z12373">
        <f t="shared" si="1330"/>
      </c>
    </row>
    <row r="12374" spans="1:26" ht="24">
      <c r="A12374" s="420"/>
      <c r="B12374" s="106" t="s">
        <v>555</v>
      </c>
      <c r="C12374" s="260" t="s">
        <v>556</v>
      </c>
      <c r="D12374" s="159">
        <v>0.5</v>
      </c>
      <c r="E12374" s="19">
        <v>15</v>
      </c>
      <c r="F12374" s="16">
        <f>+E12374</f>
      </c>
      <c r="G12374" s="127">
        <f>+F12374</f>
      </c>
      <c r="H12374" s="19">
        <v>1</v>
      </c>
      <c r="I12374" s="525">
        <f>+H12374*G12374</f>
      </c>
      <c r="J12374">
        <f t="shared" si="1331"/>
      </c>
      <c r="W12374">
        <f t="shared" si="1327"/>
      </c>
      <c r="X12374">
        <f t="shared" si="1328"/>
      </c>
      <c r="Y12374">
        <f t="shared" si="1329"/>
      </c>
      <c r="Z12374">
        <f t="shared" si="1330"/>
      </c>
    </row>
    <row r="12375" spans="1:26">
      <c r="A12375" s="420"/>
      <c r="B12375" s="1564" t="s">
        <v>604</v>
      </c>
      <c r="C12375" s="1565"/>
      <c r="D12375" s="134"/>
      <c r="E12375" s="5"/>
      <c r="F12375" s="16"/>
      <c r="G12375" s="127"/>
      <c r="H12375" s="16"/>
      <c r="I12375" s="525"/>
      <c r="J12375">
        <f t="shared" si="1331"/>
      </c>
      <c r="W12375">
        <f t="shared" si="1327"/>
      </c>
      <c r="X12375">
        <f t="shared" si="1328"/>
      </c>
      <c r="Y12375">
        <f t="shared" si="1329"/>
      </c>
      <c r="Z12375">
        <f t="shared" si="1330"/>
      </c>
    </row>
    <row r="12376" spans="1:26" ht="30">
      <c r="A12376" s="420"/>
      <c r="B12376" s="106" t="s">
        <v>555</v>
      </c>
      <c r="C12376" s="271" t="s">
        <v>728</v>
      </c>
      <c r="D12376" s="1594">
        <v>0.5</v>
      </c>
      <c r="E12376" s="9">
        <v>5</v>
      </c>
      <c r="F12376" s="16">
        <f>+E12376</f>
      </c>
      <c r="G12376" s="127">
        <f>+F12376</f>
      </c>
      <c r="H12376" s="9">
        <v>1</v>
      </c>
      <c r="I12376" s="525">
        <f>+H12376*G12376</f>
      </c>
      <c r="J12376">
        <f t="shared" si="1331"/>
      </c>
      <c r="W12376">
        <f t="shared" si="1327"/>
      </c>
      <c r="X12376">
        <f t="shared" si="1328"/>
      </c>
      <c r="Y12376">
        <f t="shared" si="1329"/>
      </c>
      <c r="Z12376">
        <f t="shared" si="1330"/>
      </c>
    </row>
    <row r="12377" spans="1:26" ht="36">
      <c r="A12377" s="420"/>
      <c r="B12377" s="106" t="s">
        <v>1713</v>
      </c>
      <c r="C12377" s="15" t="s">
        <v>1714</v>
      </c>
      <c r="D12377" s="1595"/>
      <c r="E12377" s="9">
        <v>2</v>
      </c>
      <c r="F12377" s="16">
        <f>+E12377</f>
      </c>
      <c r="G12377" s="127">
        <f>+F12377</f>
      </c>
      <c r="H12377" s="9">
        <v>1</v>
      </c>
      <c r="I12377" s="525">
        <f>+H12377*G12377</f>
      </c>
      <c r="J12377">
        <f t="shared" si="1331"/>
      </c>
      <c r="W12377">
        <f t="shared" si="1327"/>
      </c>
      <c r="X12377">
        <f t="shared" si="1328"/>
      </c>
      <c r="Y12377">
        <f t="shared" si="1329"/>
      </c>
      <c r="Z12377">
        <f t="shared" si="1330"/>
      </c>
    </row>
    <row r="12378" spans="1:26">
      <c r="A12378" s="420"/>
      <c r="B12378" s="1564" t="s">
        <v>1844</v>
      </c>
      <c r="C12378" s="1565"/>
      <c r="D12378" s="5"/>
      <c r="E12378" s="7"/>
      <c r="F12378" s="127"/>
      <c r="G12378" s="127"/>
      <c r="H12378" s="7"/>
      <c r="I12378" s="525"/>
      <c r="J12378">
        <f t="shared" si="1331"/>
      </c>
      <c r="W12378">
        <f t="shared" si="1327"/>
      </c>
      <c r="X12378">
        <f t="shared" si="1328"/>
      </c>
      <c r="Y12378">
        <f t="shared" si="1329"/>
      </c>
      <c r="Z12378">
        <f t="shared" si="1330"/>
      </c>
    </row>
    <row r="12379" spans="1:26">
      <c r="A12379" s="420"/>
      <c r="B12379" s="8" t="s">
        <v>586</v>
      </c>
      <c r="C12379" s="5" t="s">
        <v>1116</v>
      </c>
      <c r="D12379" s="5">
        <v>2</v>
      </c>
      <c r="E12379" s="5">
        <v>50</v>
      </c>
      <c r="F12379" s="5">
        <f>+E12379*D12379</f>
      </c>
      <c r="G12379" s="5">
        <f>+F12379</f>
      </c>
      <c r="H12379" s="5">
        <v>1</v>
      </c>
      <c r="I12379" s="525">
        <f>+H12379*G12379</f>
      </c>
      <c r="J12379">
        <f t="shared" si="1331"/>
      </c>
      <c r="W12379">
        <f t="shared" si="1327"/>
      </c>
      <c r="X12379">
        <f t="shared" si="1328"/>
      </c>
      <c r="Y12379">
        <f t="shared" si="1329"/>
      </c>
      <c r="Z12379">
        <f t="shared" si="1330"/>
      </c>
    </row>
    <row r="12380" spans="1:26">
      <c r="A12380" s="420"/>
      <c r="B12380" s="8" t="s">
        <v>1122</v>
      </c>
      <c r="C12380" s="5" t="s">
        <v>1121</v>
      </c>
      <c r="D12380" s="5">
        <v>1</v>
      </c>
      <c r="E12380" s="5">
        <v>50</v>
      </c>
      <c r="F12380" s="5">
        <f>+E12380*D12380</f>
      </c>
      <c r="G12380" s="5">
        <f>+F12380</f>
      </c>
      <c r="H12380" s="5">
        <v>1</v>
      </c>
      <c r="I12380" s="525">
        <f>+H12380*G12380</f>
      </c>
      <c r="J12380">
        <f t="shared" si="1331"/>
      </c>
      <c r="W12380">
        <f t="shared" si="1327"/>
      </c>
      <c r="X12380">
        <f t="shared" si="1328"/>
      </c>
      <c r="Y12380">
        <f t="shared" si="1329"/>
      </c>
      <c r="Z12380">
        <f t="shared" si="1330"/>
      </c>
    </row>
    <row r="12381" spans="1:26">
      <c r="A12381" s="420"/>
      <c r="B12381" s="8" t="s">
        <v>1143</v>
      </c>
      <c r="C12381" s="5" t="s">
        <v>1951</v>
      </c>
      <c r="D12381" s="5">
        <v>0.5</v>
      </c>
      <c r="E12381" s="5">
        <v>10</v>
      </c>
      <c r="F12381" s="5">
        <f>+E12381</f>
      </c>
      <c r="G12381" s="5">
        <f>+F12381</f>
      </c>
      <c r="H12381" s="5">
        <v>1</v>
      </c>
      <c r="I12381" s="525">
        <f>+H12381*G12381</f>
      </c>
      <c r="J12381">
        <f t="shared" si="1331"/>
      </c>
      <c r="W12381">
        <f t="shared" si="1327"/>
      </c>
      <c r="X12381">
        <f t="shared" si="1328"/>
      </c>
      <c r="Y12381">
        <f t="shared" si="1329"/>
      </c>
      <c r="Z12381">
        <f t="shared" si="1330"/>
      </c>
    </row>
    <row r="12382" spans="1:26">
      <c r="A12382" s="420"/>
      <c r="B12382" s="8"/>
      <c r="C12382" s="5"/>
      <c r="D12382" s="293"/>
      <c r="E12382" s="5"/>
      <c r="F12382" s="5"/>
      <c r="G12382" s="5"/>
      <c r="H12382" s="5"/>
      <c r="I12382" s="525"/>
      <c r="J12382">
        <f t="shared" si="1331"/>
      </c>
      <c r="W12382">
        <f t="shared" si="1327"/>
      </c>
      <c r="X12382">
        <f t="shared" si="1328"/>
      </c>
      <c r="Y12382">
        <f t="shared" si="1329"/>
      </c>
      <c r="Z12382">
        <f t="shared" si="1330"/>
      </c>
    </row>
    <row r="12383" spans="1:26">
      <c r="A12383" s="420"/>
      <c r="B12383" s="1564" t="s">
        <v>644</v>
      </c>
      <c r="C12383" s="1565"/>
      <c r="D12383" s="293"/>
      <c r="E12383" s="5"/>
      <c r="F12383" s="5"/>
      <c r="G12383" s="5"/>
      <c r="H12383" s="5"/>
      <c r="I12383" s="525"/>
      <c r="J12383">
        <f t="shared" si="1331"/>
      </c>
      <c r="W12383">
        <f t="shared" si="1327"/>
      </c>
      <c r="X12383">
        <f t="shared" si="1328"/>
      </c>
      <c r="Y12383">
        <f t="shared" si="1329"/>
      </c>
      <c r="Z12383">
        <f t="shared" si="1330"/>
      </c>
    </row>
    <row r="12384" spans="1:26">
      <c r="A12384" s="420"/>
      <c r="B12384" s="351" t="s">
        <v>649</v>
      </c>
      <c r="C12384" s="352" t="s">
        <v>650</v>
      </c>
      <c r="D12384" s="352">
        <v>2</v>
      </c>
      <c r="E12384" s="5">
        <v>4</v>
      </c>
      <c r="F12384" s="5">
        <f>+E12384*D12384</f>
      </c>
      <c r="G12384" s="5">
        <f>+F12384</f>
      </c>
      <c r="H12384" s="352">
        <v>1</v>
      </c>
      <c r="I12384" s="525">
        <f>+H12384*G12384</f>
      </c>
      <c r="J12384">
        <f t="shared" si="1331"/>
      </c>
      <c r="W12384">
        <f t="shared" si="1327"/>
      </c>
      <c r="X12384">
        <f t="shared" si="1328"/>
      </c>
      <c r="Y12384">
        <f t="shared" si="1329"/>
      </c>
      <c r="Z12384">
        <f t="shared" si="1330"/>
      </c>
    </row>
    <row r="12385" spans="1:26">
      <c r="A12385" s="420"/>
      <c r="B12385" s="1564" t="s">
        <v>539</v>
      </c>
      <c r="C12385" s="1565"/>
      <c r="D12385" s="293"/>
      <c r="E12385" s="5"/>
      <c r="F12385" s="5"/>
      <c r="G12385" s="5"/>
      <c r="H12385" s="5"/>
      <c r="I12385" s="525"/>
      <c r="J12385">
        <f t="shared" si="1331"/>
      </c>
      <c r="W12385">
        <f t="shared" si="1327"/>
      </c>
      <c r="X12385">
        <f t="shared" si="1328"/>
      </c>
      <c r="Y12385">
        <f t="shared" si="1329"/>
      </c>
      <c r="Z12385">
        <f t="shared" si="1330"/>
      </c>
    </row>
    <row r="12386" spans="1:26" ht="24">
      <c r="A12386" s="420"/>
      <c r="B12386" s="15" t="s">
        <v>937</v>
      </c>
      <c r="C12386" s="105" t="s">
        <v>2491</v>
      </c>
      <c r="D12386" s="1594">
        <v>0.5</v>
      </c>
      <c r="E12386" s="5">
        <v>15</v>
      </c>
      <c r="F12386" s="5">
        <f t="shared" ref="F12386:G12389" si="1334">+E12386</f>
      </c>
      <c r="G12386" s="5">
        <f t="shared" si="1334"/>
      </c>
      <c r="H12386" s="5">
        <v>1</v>
      </c>
      <c r="I12386" s="525">
        <f>+H12386*G12386</f>
      </c>
      <c r="J12386">
        <f t="shared" si="1331"/>
      </c>
      <c r="W12386">
        <f t="shared" si="1327"/>
      </c>
      <c r="X12386">
        <f t="shared" si="1328"/>
      </c>
      <c r="Y12386">
        <f t="shared" si="1329"/>
      </c>
      <c r="Z12386">
        <f t="shared" si="1330"/>
      </c>
    </row>
    <row r="12387" spans="1:26">
      <c r="A12387" s="420"/>
      <c r="B12387" s="8"/>
      <c r="C12387" s="5"/>
      <c r="D12387" s="1560"/>
      <c r="E12387" s="5"/>
      <c r="F12387" s="5"/>
      <c r="G12387" s="5"/>
      <c r="H12387" s="5"/>
      <c r="I12387" s="525"/>
      <c r="W12387">
        <f t="shared" si="1327"/>
      </c>
      <c r="X12387">
        <f t="shared" si="1328"/>
      </c>
      <c r="Y12387">
        <f t="shared" si="1329"/>
      </c>
      <c r="Z12387">
        <f t="shared" si="1330"/>
      </c>
    </row>
    <row r="12388" spans="1:26" ht="24">
      <c r="A12388" s="420"/>
      <c r="B12388" s="15" t="s">
        <v>1634</v>
      </c>
      <c r="C12388" s="105" t="s">
        <v>1633</v>
      </c>
      <c r="D12388" s="1560"/>
      <c r="E12388" s="5">
        <v>5</v>
      </c>
      <c r="F12388" s="5">
        <f t="shared" si="1334"/>
      </c>
      <c r="G12388" s="5">
        <f t="shared" si="1334"/>
      </c>
      <c r="H12388" s="5">
        <v>1</v>
      </c>
      <c r="I12388" s="525">
        <f>+H12388*G12388</f>
      </c>
      <c r="J12388">
        <f t="shared" si="1331"/>
      </c>
      <c r="W12388">
        <f t="shared" si="1327"/>
      </c>
      <c r="X12388">
        <f t="shared" si="1328"/>
      </c>
      <c r="Y12388">
        <f t="shared" si="1329"/>
      </c>
      <c r="Z12388">
        <f t="shared" si="1330"/>
      </c>
    </row>
    <row r="12389" spans="1:26" ht="24">
      <c r="A12389" s="420"/>
      <c r="B12389" s="15" t="s">
        <v>2492</v>
      </c>
      <c r="C12389" s="105" t="s">
        <v>2493</v>
      </c>
      <c r="D12389" s="1560"/>
      <c r="E12389" s="5">
        <v>5</v>
      </c>
      <c r="F12389" s="5">
        <f t="shared" si="1334"/>
      </c>
      <c r="G12389" s="5">
        <f t="shared" si="1334"/>
      </c>
      <c r="H12389" s="5">
        <v>1</v>
      </c>
      <c r="I12389" s="525">
        <f>+H12389*G12389</f>
      </c>
      <c r="J12389">
        <f t="shared" si="1331"/>
      </c>
      <c r="W12389">
        <f t="shared" si="1327"/>
      </c>
      <c r="X12389">
        <f t="shared" si="1328"/>
      </c>
      <c r="Y12389">
        <f t="shared" si="1329"/>
      </c>
      <c r="Z12389">
        <f t="shared" si="1330"/>
      </c>
    </row>
    <row r="12390" spans="1:26">
      <c r="A12390" s="420"/>
      <c r="B12390" s="1680" t="s">
        <v>1814</v>
      </c>
      <c r="C12390" s="1681"/>
      <c r="D12390" s="1560"/>
      <c r="E12390" s="5"/>
      <c r="F12390" s="5"/>
      <c r="G12390" s="5"/>
      <c r="H12390" s="5"/>
      <c r="I12390" s="525"/>
      <c r="W12390">
        <f t="shared" si="1327"/>
      </c>
      <c r="X12390">
        <f t="shared" si="1328"/>
      </c>
      <c r="Y12390">
        <f t="shared" si="1329"/>
      </c>
      <c r="Z12390">
        <f t="shared" si="1330"/>
      </c>
    </row>
    <row r="12391" spans="1:26">
      <c r="A12391" s="420"/>
      <c r="B12391" s="577" t="s">
        <v>1814</v>
      </c>
      <c r="C12391" s="364"/>
      <c r="D12391" s="1595"/>
      <c r="E12391" s="5">
        <v>5</v>
      </c>
      <c r="F12391" s="5">
        <f>+E12391</f>
      </c>
      <c r="G12391" s="5">
        <f>+F12391</f>
      </c>
      <c r="H12391" s="7">
        <v>0</v>
      </c>
      <c r="I12391" s="525">
        <f>+H12391*G12391</f>
      </c>
      <c r="J12391">
        <f>+H12391*G12391</f>
      </c>
      <c r="W12391">
        <f t="shared" si="1327"/>
      </c>
      <c r="X12391">
        <f t="shared" si="1328"/>
      </c>
      <c r="Y12391">
        <f t="shared" si="1329"/>
      </c>
      <c r="Z12391">
        <f t="shared" si="1330"/>
      </c>
    </row>
    <row r="12392" spans="1:26">
      <c r="A12392" s="139"/>
      <c r="B12392" s="1568" t="s">
        <v>2568</v>
      </c>
      <c r="C12392" s="1569"/>
      <c r="D12392" s="5"/>
      <c r="E12392" s="5"/>
      <c r="F12392" s="21"/>
      <c r="G12392" s="21"/>
      <c r="H12392" s="21"/>
      <c r="I12392" s="102"/>
      <c r="W12392">
        <f t="shared" si="1327"/>
      </c>
      <c r="X12392">
        <f t="shared" si="1328"/>
      </c>
      <c r="Y12392">
        <f t="shared" si="1329"/>
      </c>
      <c r="Z12392">
        <f t="shared" si="1330"/>
      </c>
    </row>
    <row r="12393" spans="1:26">
      <c r="A12393" s="139"/>
      <c r="B12393" s="1590"/>
      <c r="C12393" s="1591"/>
      <c r="D12393" s="5"/>
      <c r="E12393" s="5"/>
      <c r="F12393" s="21"/>
      <c r="G12393" s="21"/>
      <c r="H12393" s="21"/>
      <c r="I12393" s="102"/>
      <c r="W12393">
        <f t="shared" si="1327"/>
      </c>
      <c r="X12393">
        <f t="shared" si="1328"/>
      </c>
      <c r="Y12393">
        <f t="shared" si="1329"/>
      </c>
      <c r="Z12393">
        <f t="shared" si="1330"/>
      </c>
    </row>
    <row r="12394" spans="1:26">
      <c r="A12394" s="33"/>
      <c r="B12394" s="1676" t="s">
        <v>2761</v>
      </c>
      <c r="C12394" s="1677"/>
      <c r="D12394" s="5"/>
      <c r="E12394" s="5"/>
      <c r="F12394" s="21"/>
      <c r="G12394" s="21"/>
      <c r="H12394" s="21"/>
      <c r="I12394" s="102"/>
      <c r="W12394">
        <f t="shared" si="1327"/>
      </c>
      <c r="X12394">
        <f t="shared" si="1328"/>
      </c>
      <c r="Y12394">
        <f t="shared" si="1329"/>
      </c>
      <c r="Z12394">
        <f t="shared" si="1330"/>
      </c>
    </row>
    <row r="12395" spans="1:26">
      <c r="A12395" s="33"/>
      <c r="B12395" s="1678"/>
      <c r="C12395" s="1679"/>
      <c r="D12395" s="5"/>
      <c r="E12395" s="5"/>
      <c r="F12395" s="21"/>
      <c r="G12395" s="21"/>
      <c r="H12395" s="21"/>
      <c r="I12395" s="102"/>
      <c r="W12395">
        <f t="shared" si="1327"/>
      </c>
      <c r="X12395">
        <f t="shared" si="1328"/>
      </c>
      <c r="Y12395">
        <f t="shared" si="1329"/>
      </c>
      <c r="Z12395">
        <f t="shared" si="1330"/>
      </c>
    </row>
    <row r="12396" spans="1:26" ht="15.75" thickBot="1">
      <c r="A12396" s="33"/>
      <c r="B12396" s="15"/>
      <c r="C12396" s="105"/>
      <c r="D12396" s="109"/>
      <c r="E12396" s="109"/>
      <c r="F12396" s="109"/>
      <c r="G12396" s="109"/>
      <c r="H12396" s="109"/>
      <c r="I12396" s="110"/>
      <c r="W12396">
        <f t="shared" si="1327"/>
      </c>
      <c r="X12396">
        <f t="shared" si="1328"/>
      </c>
      <c r="Y12396">
        <f t="shared" si="1329"/>
      </c>
      <c r="Z12396">
        <f t="shared" si="1330"/>
      </c>
    </row>
    <row r="12397" spans="1:26">
      <c r="A12397" s="33"/>
      <c r="B12397" s="10"/>
      <c r="C12397" s="10"/>
      <c r="D12397" s="91"/>
      <c r="E12397" s="91"/>
      <c r="F12397" s="91"/>
      <c r="G12397" s="92" t="s">
        <v>19</v>
      </c>
      <c r="H12397" s="91"/>
      <c r="I12397" s="111">
        <f>SUM(I12362:I12396)</f>
      </c>
      <c r="W12397">
        <f t="shared" si="1327"/>
      </c>
      <c r="X12397">
        <f t="shared" si="1328"/>
      </c>
      <c r="Y12397">
        <f t="shared" si="1329"/>
      </c>
      <c r="Z12397">
        <f t="shared" si="1330"/>
      </c>
    </row>
    <row r="12398" spans="1:26">
      <c r="A12398" s="33"/>
      <c r="B12398" s="10"/>
      <c r="C12398" s="10"/>
      <c r="D12398" s="69"/>
      <c r="E12398" s="69"/>
      <c r="F12398" s="69"/>
      <c r="G12398" s="69"/>
      <c r="H12398" s="112"/>
      <c r="I12398" s="61"/>
      <c r="W12398">
        <f t="shared" si="1327"/>
      </c>
      <c r="X12398">
        <f t="shared" si="1328"/>
      </c>
      <c r="Y12398">
        <f t="shared" si="1329"/>
      </c>
      <c r="Z12398">
        <f t="shared" si="1330"/>
      </c>
    </row>
    <row r="12399" spans="1:26" ht="15.75" thickBot="1">
      <c r="A12399" s="33"/>
      <c r="B12399" s="11" t="s">
        <v>20</v>
      </c>
      <c r="C12399" s="35"/>
      <c r="D12399" s="35"/>
      <c r="E12399" s="35"/>
      <c r="F12399" s="35"/>
      <c r="G12399" s="35"/>
      <c r="H12399" s="35"/>
      <c r="I12399" s="36"/>
      <c r="W12399">
        <f t="shared" si="1327"/>
      </c>
      <c r="X12399">
        <f t="shared" si="1328"/>
      </c>
      <c r="Y12399">
        <f t="shared" si="1329"/>
      </c>
      <c r="Z12399">
        <f t="shared" si="1330"/>
      </c>
    </row>
    <row r="12400" spans="1:26" ht="15.75" thickBot="1">
      <c r="A12400" s="37"/>
      <c r="B12400" s="38"/>
      <c r="C12400" s="39" t="s">
        <v>21</v>
      </c>
      <c r="D12400" s="40">
        <f>SUM(D12362:D12399)</f>
      </c>
      <c r="E12400" s="41">
        <f>IF(H12400=I12400,"OK","NO")</f>
      </c>
      <c r="F12400" s="40">
        <f>SUM(F12362:F12399)</f>
      </c>
      <c r="G12400" s="40">
        <f>SUM(G12362:G12399)</f>
      </c>
      <c r="H12400" s="41">
        <f>SUMPRODUCT(F12362:F12394,H12362:H12394)</f>
      </c>
      <c r="I12400" s="43">
        <f>SUM(I12397:I12399)</f>
      </c>
      <c r="J12400">
        <f>SUM(J12362:J12399)</f>
      </c>
      <c r="W12400">
        <f t="shared" si="1327"/>
      </c>
      <c r="X12400">
        <f t="shared" si="1328"/>
      </c>
      <c r="Y12400">
        <f t="shared" si="1329"/>
      </c>
      <c r="Z12400">
        <f t="shared" si="1330"/>
      </c>
    </row>
    <row r="12401" spans="1:26" ht="15.75" thickBot="1">
      <c r="A12401" s="44"/>
      <c r="B12401" s="116"/>
      <c r="C12401" s="45"/>
      <c r="D12401" s="45"/>
      <c r="E12401" s="45"/>
      <c r="F12401" s="45"/>
      <c r="G12401" s="45"/>
      <c r="H12401" s="45"/>
      <c r="I12401" s="47"/>
      <c r="W12401">
        <f t="shared" si="1327"/>
      </c>
      <c r="X12401">
        <f t="shared" si="1328"/>
      </c>
      <c r="Y12401">
        <f t="shared" si="1329"/>
      </c>
      <c r="Z12401">
        <f t="shared" si="1330"/>
      </c>
    </row>
    <row r="12402" spans="1:26">
      <c r="A12402" s="12" t="s">
        <v>315</v>
      </c>
      <c r="B12402" s="12"/>
      <c r="C12402" s="12"/>
      <c r="D12402" s="13"/>
      <c r="E12402" s="14"/>
      <c r="F12402" s="14"/>
      <c r="G12402" s="14"/>
      <c r="H12402" s="2"/>
      <c r="I12402" s="12"/>
      <c r="W12402">
        <f t="shared" si="1327"/>
      </c>
      <c r="X12402">
        <f t="shared" si="1328"/>
      </c>
      <c r="Y12402">
        <f t="shared" si="1329"/>
      </c>
      <c r="Z12402">
        <f t="shared" si="1330"/>
      </c>
    </row>
    <row r="12403" spans="1:26">
      <c r="W12403">
        <f t="shared" si="1327"/>
      </c>
      <c r="X12403">
        <f t="shared" si="1328"/>
      </c>
      <c r="Y12403">
        <f t="shared" si="1329"/>
      </c>
      <c r="Z12403">
        <f t="shared" si="1330"/>
      </c>
    </row>
    <row r="12404" spans="1:26">
      <c r="W12404">
        <f t="shared" si="1327"/>
      </c>
      <c r="X12404">
        <f t="shared" si="1328"/>
      </c>
      <c r="Y12404">
        <f t="shared" si="1329"/>
      </c>
      <c r="Z12404">
        <f t="shared" si="1330"/>
      </c>
    </row>
    <row r="12405" spans="1:26">
      <c r="W12405">
        <f t="shared" si="1327"/>
      </c>
      <c r="X12405">
        <f t="shared" si="1328"/>
      </c>
      <c r="Y12405">
        <f t="shared" si="1329"/>
      </c>
      <c r="Z12405">
        <f t="shared" si="1330"/>
      </c>
    </row>
    <row r="12406" spans="1:26">
      <c r="W12406">
        <f t="shared" si="1327"/>
      </c>
      <c r="X12406">
        <f t="shared" si="1328"/>
      </c>
      <c r="Y12406">
        <f t="shared" si="1329"/>
      </c>
      <c r="Z12406">
        <f t="shared" si="1330"/>
      </c>
    </row>
    <row r="12407" spans="1:26">
      <c r="A12407" s="1562" t="s">
        <v>0</v>
      </c>
      <c r="B12407" s="1562"/>
      <c r="C12407" s="1562"/>
      <c r="D12407" s="1562"/>
      <c r="E12407" s="1562"/>
      <c r="F12407" s="1562"/>
      <c r="G12407" s="1562"/>
      <c r="H12407" s="1562"/>
      <c r="I12407" s="1562"/>
      <c r="W12407">
        <f t="shared" si="1327"/>
      </c>
      <c r="X12407">
        <f t="shared" si="1328"/>
      </c>
      <c r="Y12407">
        <f t="shared" si="1329"/>
      </c>
      <c r="Z12407">
        <f t="shared" si="1330"/>
      </c>
    </row>
    <row r="12408" spans="1:26">
      <c r="W12408">
        <f t="shared" si="1327"/>
      </c>
      <c r="X12408">
        <f t="shared" si="1328"/>
      </c>
      <c r="Y12408">
        <f t="shared" si="1329"/>
      </c>
      <c r="Z12408">
        <f t="shared" si="1330"/>
      </c>
    </row>
    <row r="12409" spans="1:26">
      <c r="A12409" s="1" t="s">
        <v>1</v>
      </c>
      <c r="B12409" s="161"/>
      <c r="C12409" s="161"/>
      <c r="D12409" s="161"/>
      <c r="E12409" s="161"/>
      <c r="G12409" s="489" t="s">
        <v>2</v>
      </c>
      <c r="H12409" s="3" t="s">
        <v>2477</v>
      </c>
      <c r="I12409" s="161"/>
      <c r="W12409">
        <f t="shared" si="1327"/>
      </c>
      <c r="X12409">
        <f t="shared" si="1328"/>
      </c>
      <c r="Y12409">
        <f t="shared" si="1329"/>
      </c>
      <c r="Z12409">
        <f t="shared" si="1330"/>
      </c>
    </row>
    <row r="12410" spans="1:26" ht="15.75" thickBot="1">
      <c r="A12410" s="1" t="inlineStr">
        <is>
          <t>Dealer-007</t>
        </is>
      </c>
      <c r="B12410" s="161"/>
      <c r="C12410" s="161"/>
      <c r="D12410" s="161"/>
      <c r="E12410" s="161"/>
      <c r="F12410" s="4"/>
      <c r="G12410" s="488" t="s">
        <v>1440</v>
      </c>
      <c r="H12410" s="629" t="s">
        <v>2254</v>
      </c>
      <c r="I12410" s="630"/>
      <c r="W12410">
        <f t="shared" si="1327"/>
      </c>
      <c r="X12410">
        <f t="shared" si="1328"/>
      </c>
      <c r="Y12410">
        <f t="shared" si="1329"/>
      </c>
      <c r="Z12410">
        <f t="shared" si="1330"/>
      </c>
    </row>
    <row r="12411" spans="1:26">
      <c r="A12411" s="161" t="inlineStr">
        <is>
          <t>Address line (redacted)</t>
        </is>
      </c>
      <c r="B12411" s="1"/>
      <c r="C12411" s="161"/>
      <c r="D12411" s="161"/>
      <c r="E12411" s="161"/>
      <c r="F12411" s="161"/>
      <c r="G12411" s="161"/>
      <c r="H12411" s="631" t="s">
        <v>2259</v>
      </c>
      <c r="I12411" s="632"/>
      <c r="J12411" t="s">
        <v>2540</v>
      </c>
      <c r="W12411">
        <f t="shared" si="1327"/>
      </c>
      <c r="X12411">
        <f t="shared" si="1328"/>
      </c>
      <c r="Y12411">
        <f t="shared" si="1329"/>
      </c>
      <c r="Z12411">
        <f t="shared" si="1330"/>
      </c>
    </row>
    <row r="12412" spans="1:26">
      <c r="A12412" s="1" t="inlineStr">
        <is>
          <t>Address line (redacted)</t>
        </is>
      </c>
      <c r="B12412" s="1"/>
      <c r="C12412" s="1"/>
      <c r="D12412" s="161"/>
      <c r="E12412" s="161"/>
      <c r="F12412" s="161"/>
      <c r="G12412" s="161"/>
      <c r="H12412" s="161"/>
      <c r="I12412" s="161"/>
      <c r="W12412">
        <f t="shared" si="1327"/>
      </c>
      <c r="X12412">
        <f t="shared" si="1328"/>
      </c>
      <c r="Y12412">
        <f t="shared" si="1329"/>
      </c>
      <c r="Z12412">
        <f t="shared" si="1330"/>
      </c>
    </row>
    <row r="12413" spans="1:26">
      <c r="A12413" s="1" t="inlineStr">
        <is>
          <t>Address line (redacted)</t>
        </is>
      </c>
      <c r="B12413" s="1"/>
      <c r="C12413" s="161"/>
      <c r="D12413" s="161"/>
      <c r="E12413" s="161"/>
      <c r="F12413" s="161"/>
      <c r="G12413" s="161"/>
      <c r="H12413" s="161"/>
      <c r="I12413" s="161"/>
      <c r="W12413">
        <f t="shared" si="1327"/>
      </c>
      <c r="X12413">
        <f t="shared" si="1328"/>
      </c>
      <c r="Y12413">
        <f t="shared" si="1329"/>
      </c>
      <c r="Z12413">
        <f t="shared" si="1330"/>
      </c>
    </row>
    <row r="12414" spans="1:26">
      <c r="A12414" s="12" t="s">
        <v>4</v>
      </c>
      <c r="B12414" s="195" t="inlineStr">
        <is>
          <t>GSTIN-MASKED</t>
        </is>
      </c>
      <c r="C12414" s="161"/>
      <c r="D12414" s="196"/>
      <c r="E12414" s="196"/>
      <c r="F12414" s="196"/>
      <c r="G12414" s="196"/>
      <c r="H12414" s="196"/>
      <c r="I12414" s="161"/>
      <c r="W12414">
        <f t="shared" si="1327"/>
      </c>
      <c r="X12414">
        <f t="shared" si="1328"/>
      </c>
      <c r="Y12414">
        <f t="shared" si="1329"/>
      </c>
      <c r="Z12414">
        <f t="shared" si="1330"/>
      </c>
    </row>
    <row r="12415" spans="1:26">
      <c r="B12415" s="1"/>
      <c r="D12415" s="197"/>
      <c r="E12415" s="197"/>
      <c r="F12415" s="197"/>
      <c r="G12415" s="197"/>
      <c r="H12415" s="197"/>
      <c r="W12415">
        <f t="shared" si="1327"/>
      </c>
      <c r="X12415">
        <f t="shared" si="1328"/>
      </c>
      <c r="Y12415">
        <f t="shared" si="1329"/>
      </c>
      <c r="Z12415">
        <f t="shared" si="1330"/>
      </c>
    </row>
    <row r="12416" spans="1:26">
      <c r="A12416" s="1" t="s">
        <v>5</v>
      </c>
      <c r="D12416" s="197"/>
      <c r="E12416" s="197"/>
      <c r="F12416" s="197"/>
      <c r="G12416" s="197"/>
      <c r="H12416" s="197"/>
      <c r="W12416">
        <f t="shared" si="1327"/>
      </c>
      <c r="X12416">
        <f t="shared" si="1328"/>
      </c>
      <c r="Y12416">
        <f t="shared" si="1329"/>
      </c>
      <c r="Z12416">
        <f t="shared" si="1330"/>
      </c>
    </row>
    <row r="12417" spans="1:26">
      <c r="A12417" s="1" t="s">
        <v>6</v>
      </c>
      <c r="D12417" s="197"/>
      <c r="E12417" s="197"/>
      <c r="F12417" s="197"/>
      <c r="G12417" s="197"/>
      <c r="H12417" s="197"/>
      <c r="W12417">
        <f t="shared" si="1327"/>
      </c>
      <c r="X12417">
        <f t="shared" si="1328"/>
      </c>
      <c r="Y12417">
        <f t="shared" si="1329"/>
      </c>
      <c r="Z12417">
        <f t="shared" si="1330"/>
      </c>
    </row>
    <row r="12418" spans="1:26" ht="15.75" thickBot="1">
      <c r="A12418" s="1" t="s">
        <v>7</v>
      </c>
      <c r="W12418">
        <f t="shared" si="1327"/>
      </c>
      <c r="X12418">
        <f t="shared" si="1328"/>
      </c>
      <c r="Y12418">
        <f t="shared" si="1329"/>
      </c>
      <c r="Z12418">
        <f t="shared" si="1330"/>
      </c>
    </row>
    <row r="12419" spans="1:26" ht="24">
      <c r="A12419" s="198" t="s">
        <v>8</v>
      </c>
      <c r="B12419" s="199" t="s">
        <v>9</v>
      </c>
      <c r="C12419" s="199" t="s">
        <v>10</v>
      </c>
      <c r="D12419" s="200" t="s">
        <v>11</v>
      </c>
      <c r="E12419" s="200" t="s">
        <v>12</v>
      </c>
      <c r="F12419" s="200" t="s">
        <v>13</v>
      </c>
      <c r="G12419" s="200" t="s">
        <v>14</v>
      </c>
      <c r="H12419" s="201" t="s">
        <v>15</v>
      </c>
      <c r="I12419" s="202" t="s">
        <v>16</v>
      </c>
      <c r="W12419">
        <f t="shared" si="1327"/>
      </c>
      <c r="X12419">
        <f t="shared" si="1328"/>
      </c>
      <c r="Y12419">
        <f t="shared" si="1329"/>
      </c>
      <c r="Z12419">
        <f t="shared" si="1330"/>
      </c>
    </row>
    <row r="12420" spans="1:26">
      <c r="A12420" s="5"/>
      <c r="B12420" s="1564" t="s">
        <v>17</v>
      </c>
      <c r="C12420" s="1565"/>
      <c r="D12420" s="5"/>
      <c r="E12420" s="16"/>
      <c r="F12420" s="16"/>
      <c r="G12420" s="6"/>
      <c r="H12420" s="16"/>
      <c r="I12420" s="58"/>
      <c r="W12420">
        <f t="shared" ref="W12420:W12483" si="1335">IF(LEFT($H12420&amp;"",5)="2019-",$H12420,W12419)</f>
      </c>
      <c r="X12420">
        <f t="shared" ref="X12420:X12483" si="1336">IF($W12420="",0,IF(COUNTIF($AB$2:$AB$80,$W12420)&gt;0,1,0))</f>
      </c>
      <c r="Y12420">
        <f t="shared" ref="Y12420:Y12483" si="1337">IF($C12420="","",UPPER(TRIM(IFERROR(LEFT($C12420&amp;"",FIND("/",$C12420&amp;"")-1),$C12420&amp;""))))</f>
      </c>
      <c r="Z12420">
        <f t="shared" ref="Z12420:Z12483" si="1338">IFERROR(IF(ISNUMBER($G12420),$G12420,0),0)</f>
      </c>
    </row>
    <row r="12421" spans="1:26">
      <c r="A12421" s="5">
        <v>1</v>
      </c>
      <c r="B12421" s="8" t="s">
        <v>748</v>
      </c>
      <c r="C12421" s="5" t="s">
        <v>362</v>
      </c>
      <c r="D12421" s="5">
        <v>2</v>
      </c>
      <c r="E12421" s="5">
        <v>5</v>
      </c>
      <c r="F12421" s="16">
        <f>+E12421*D12421</f>
      </c>
      <c r="G12421" s="6">
        <f>+E12421*D12421</f>
      </c>
      <c r="H12421" s="5">
        <v>1</v>
      </c>
      <c r="I12421" s="58">
        <f t="shared" ref="I12421:I12426" si="1339">+H12421*G12421</f>
      </c>
      <c r="J12421">
        <f>425*28%</f>
      </c>
      <c r="K12421">
        <f t="shared" ref="K12421:K12426" si="1340">+H12421-J12421</f>
      </c>
      <c r="L12421">
        <f t="shared" ref="L12421:L12426" si="1341">+K12421*G12421</f>
      </c>
      <c r="W12421">
        <f t="shared" si="1335"/>
      </c>
      <c r="X12421">
        <f t="shared" si="1336"/>
      </c>
      <c r="Y12421">
        <f t="shared" si="1337"/>
      </c>
      <c r="Z12421">
        <f t="shared" si="1338"/>
      </c>
    </row>
    <row r="12422" spans="1:26">
      <c r="A12422" s="5">
        <v>2</v>
      </c>
      <c r="B12422" s="8" t="s">
        <v>439</v>
      </c>
      <c r="C12422" s="5" t="s">
        <v>438</v>
      </c>
      <c r="D12422" s="5">
        <v>1</v>
      </c>
      <c r="E12422" s="5">
        <v>5</v>
      </c>
      <c r="F12422" s="16">
        <f>+E12422*D12422</f>
      </c>
      <c r="G12422" s="6">
        <f>+E12422*D12422</f>
      </c>
      <c r="H12422" s="5">
        <v>1</v>
      </c>
      <c r="I12422" s="58">
        <f t="shared" si="1339"/>
      </c>
      <c r="J12422">
        <f>425*28%</f>
      </c>
      <c r="K12422">
        <f t="shared" si="1340"/>
      </c>
      <c r="L12422">
        <f t="shared" si="1341"/>
      </c>
      <c r="W12422">
        <f t="shared" si="1335"/>
      </c>
      <c r="X12422">
        <f t="shared" si="1336"/>
      </c>
      <c r="Y12422">
        <f t="shared" si="1337"/>
      </c>
      <c r="Z12422">
        <f t="shared" si="1338"/>
      </c>
    </row>
    <row r="12423" spans="1:26">
      <c r="A12423" s="5">
        <v>3</v>
      </c>
      <c r="B12423" s="8" t="s">
        <v>283</v>
      </c>
      <c r="C12423" s="5" t="s">
        <v>282</v>
      </c>
      <c r="D12423" s="5">
        <v>2</v>
      </c>
      <c r="E12423" s="5">
        <v>1</v>
      </c>
      <c r="F12423" s="16">
        <v>2</v>
      </c>
      <c r="G12423" s="6">
        <f>+F12423</f>
      </c>
      <c r="H12423" s="5">
        <v>1</v>
      </c>
      <c r="I12423" s="58">
        <f t="shared" si="1339"/>
      </c>
      <c r="J12423">
        <f>425*28%</f>
      </c>
      <c r="K12423">
        <f t="shared" si="1340"/>
      </c>
      <c r="L12423">
        <f t="shared" si="1341"/>
      </c>
      <c r="W12423">
        <f t="shared" si="1335"/>
      </c>
      <c r="X12423">
        <f t="shared" si="1336"/>
      </c>
      <c r="Y12423">
        <f t="shared" si="1337"/>
      </c>
      <c r="Z12423">
        <f t="shared" si="1338"/>
      </c>
    </row>
    <row r="12424" spans="1:26">
      <c r="A12424" s="5">
        <v>4</v>
      </c>
      <c r="B12424" s="8" t="s">
        <v>437</v>
      </c>
      <c r="C12424" s="5" t="s">
        <v>436</v>
      </c>
      <c r="D12424" s="5">
        <v>2</v>
      </c>
      <c r="E12424" s="5">
        <v>5</v>
      </c>
      <c r="F12424" s="16">
        <f>+E12424*D12424</f>
      </c>
      <c r="G12424" s="6">
        <f>+E12424*D12424</f>
      </c>
      <c r="H12424" s="5">
        <v>1</v>
      </c>
      <c r="I12424" s="58">
        <f t="shared" si="1339"/>
      </c>
      <c r="J12424">
        <f>425*28%</f>
      </c>
      <c r="K12424">
        <f t="shared" si="1340"/>
      </c>
      <c r="L12424">
        <f t="shared" si="1341"/>
      </c>
      <c r="W12424">
        <f t="shared" si="1335"/>
      </c>
      <c r="X12424">
        <f t="shared" si="1336"/>
      </c>
      <c r="Y12424">
        <f t="shared" si="1337"/>
      </c>
      <c r="Z12424">
        <f t="shared" si="1338"/>
      </c>
    </row>
    <row r="12425" spans="1:26">
      <c r="A12425" s="5"/>
      <c r="B12425" s="8" t="s">
        <v>908</v>
      </c>
      <c r="C12425" s="5" t="s">
        <v>907</v>
      </c>
      <c r="D12425" s="5">
        <v>1</v>
      </c>
      <c r="E12425" s="5">
        <v>5</v>
      </c>
      <c r="F12425" s="16">
        <f>+E12425*D12425</f>
      </c>
      <c r="G12425" s="6">
        <f>+E12425*D12425</f>
      </c>
      <c r="H12425" s="5">
        <v>1</v>
      </c>
      <c r="I12425" s="58">
        <f t="shared" si="1339"/>
      </c>
      <c r="J12425">
        <v>112</v>
      </c>
      <c r="K12425">
        <f t="shared" si="1340"/>
      </c>
      <c r="L12425">
        <f t="shared" si="1341"/>
      </c>
      <c r="W12425">
        <f t="shared" si="1335"/>
      </c>
      <c r="X12425">
        <f t="shared" si="1336"/>
      </c>
      <c r="Y12425">
        <f t="shared" si="1337"/>
      </c>
      <c r="Z12425">
        <f t="shared" si="1338"/>
      </c>
    </row>
    <row r="12426" spans="1:26">
      <c r="A12426" s="5"/>
      <c r="B12426" s="106" t="s">
        <v>505</v>
      </c>
      <c r="C12426" s="106"/>
      <c r="D12426" s="5">
        <v>2</v>
      </c>
      <c r="E12426" s="5">
        <v>5</v>
      </c>
      <c r="F12426" s="16">
        <f>+E12426*D12426</f>
      </c>
      <c r="G12426" s="6">
        <f>+E12426*D12426</f>
      </c>
      <c r="H12426" s="5">
        <v>1</v>
      </c>
      <c r="I12426" s="58">
        <f t="shared" si="1339"/>
      </c>
      <c r="J12426">
        <v>112</v>
      </c>
      <c r="K12426">
        <f t="shared" si="1340"/>
      </c>
      <c r="L12426">
        <f t="shared" si="1341"/>
      </c>
      <c r="W12426">
        <f t="shared" si="1335"/>
      </c>
      <c r="X12426">
        <f t="shared" si="1336"/>
      </c>
      <c r="Y12426">
        <f t="shared" si="1337"/>
      </c>
      <c r="Z12426">
        <f t="shared" si="1338"/>
      </c>
    </row>
    <row r="12427" spans="1:26">
      <c r="A12427" s="5"/>
      <c r="B12427" s="1564" t="s">
        <v>18</v>
      </c>
      <c r="C12427" s="1565"/>
      <c r="D12427" s="5"/>
      <c r="E12427" s="5"/>
      <c r="F12427" s="16"/>
      <c r="G12427" s="6"/>
      <c r="H12427" s="5"/>
      <c r="I12427" s="58"/>
      <c r="W12427">
        <f t="shared" si="1335"/>
      </c>
      <c r="X12427">
        <f t="shared" si="1336"/>
      </c>
      <c r="Y12427">
        <f t="shared" si="1337"/>
      </c>
      <c r="Z12427">
        <f t="shared" si="1338"/>
      </c>
    </row>
    <row r="12428" spans="1:26">
      <c r="A12428" s="5">
        <v>5</v>
      </c>
      <c r="B12428" s="95" t="s">
        <v>848</v>
      </c>
      <c r="C12428" s="16" t="s">
        <v>847</v>
      </c>
      <c r="D12428" s="5">
        <v>1</v>
      </c>
      <c r="E12428" s="5">
        <v>4</v>
      </c>
      <c r="F12428" s="16">
        <f t="shared" ref="F12428:F12433" si="1342">+E12428*D12428</f>
      </c>
      <c r="G12428" s="6">
        <f t="shared" ref="G12428:G12433" si="1343">+E12428*D12428</f>
      </c>
      <c r="H12428" s="16">
        <v>1</v>
      </c>
      <c r="I12428" s="58">
        <f>+H12428*G12428</f>
      </c>
      <c r="J12428">
        <f>425*28%</f>
      </c>
      <c r="K12428">
        <f>+H12428-J12428</f>
      </c>
      <c r="L12428">
        <f>+K12428*G12428</f>
      </c>
      <c r="W12428">
        <f t="shared" si="1335"/>
      </c>
      <c r="X12428">
        <f t="shared" si="1336"/>
      </c>
      <c r="Y12428">
        <f t="shared" si="1337"/>
      </c>
      <c r="Z12428">
        <f t="shared" si="1338"/>
      </c>
    </row>
    <row r="12429" spans="1:26">
      <c r="A12429" s="5">
        <v>6</v>
      </c>
      <c r="B12429" s="8" t="s">
        <v>275</v>
      </c>
      <c r="C12429" s="5" t="s">
        <v>276</v>
      </c>
      <c r="D12429" s="5">
        <v>2</v>
      </c>
      <c r="E12429" s="5">
        <v>4</v>
      </c>
      <c r="F12429" s="16">
        <f t="shared" si="1342"/>
      </c>
      <c r="G12429" s="6">
        <f t="shared" si="1343"/>
      </c>
      <c r="H12429" s="9">
        <v>1</v>
      </c>
      <c r="I12429" s="58">
        <f t="shared" ref="I12429:I12435" si="1344">+H12429*G12429</f>
      </c>
      <c r="J12429">
        <f t="shared" ref="J12429:J12435" si="1345">425*28%</f>
      </c>
      <c r="K12429">
        <f t="shared" ref="K12429:K12435" si="1346">+H12429-J12429</f>
      </c>
      <c r="L12429">
        <f t="shared" ref="L12429:L12435" si="1347">+K12429*G12429</f>
      </c>
      <c r="W12429">
        <f t="shared" si="1335"/>
      </c>
      <c r="X12429">
        <f t="shared" si="1336"/>
      </c>
      <c r="Y12429">
        <f t="shared" si="1337"/>
      </c>
      <c r="Z12429">
        <f t="shared" si="1338"/>
      </c>
    </row>
    <row r="12430" spans="1:26">
      <c r="A12430" s="5">
        <v>7</v>
      </c>
      <c r="B12430" s="8" t="s">
        <v>295</v>
      </c>
      <c r="C12430" s="5" t="s">
        <v>294</v>
      </c>
      <c r="D12430" s="5">
        <v>3</v>
      </c>
      <c r="E12430" s="5">
        <v>4</v>
      </c>
      <c r="F12430" s="16">
        <f t="shared" si="1342"/>
      </c>
      <c r="G12430" s="6">
        <f t="shared" si="1343"/>
      </c>
      <c r="H12430" s="9">
        <v>1</v>
      </c>
      <c r="I12430" s="58">
        <f t="shared" si="1344"/>
      </c>
      <c r="J12430">
        <f t="shared" si="1345"/>
      </c>
      <c r="K12430">
        <f t="shared" si="1346"/>
      </c>
      <c r="L12430">
        <f t="shared" si="1347"/>
      </c>
      <c r="W12430">
        <f t="shared" si="1335"/>
      </c>
      <c r="X12430">
        <f t="shared" si="1336"/>
      </c>
      <c r="Y12430">
        <f t="shared" si="1337"/>
      </c>
      <c r="Z12430">
        <f t="shared" si="1338"/>
      </c>
    </row>
    <row r="12431" spans="1:26">
      <c r="A12431" s="5">
        <v>8</v>
      </c>
      <c r="B12431" s="8" t="s">
        <v>836</v>
      </c>
      <c r="C12431" s="5" t="s">
        <v>321</v>
      </c>
      <c r="D12431" s="5">
        <v>4</v>
      </c>
      <c r="E12431" s="16">
        <v>4</v>
      </c>
      <c r="F12431" s="16">
        <f t="shared" si="1342"/>
      </c>
      <c r="G12431" s="6">
        <f t="shared" si="1343"/>
      </c>
      <c r="H12431" s="5">
        <v>1</v>
      </c>
      <c r="I12431" s="58">
        <f t="shared" si="1344"/>
      </c>
      <c r="J12431">
        <f t="shared" si="1345"/>
      </c>
      <c r="K12431">
        <f t="shared" si="1346"/>
      </c>
      <c r="L12431">
        <f t="shared" si="1347"/>
      </c>
      <c r="W12431">
        <f t="shared" si="1335"/>
      </c>
      <c r="X12431">
        <f t="shared" si="1336"/>
      </c>
      <c r="Y12431">
        <f t="shared" si="1337"/>
      </c>
      <c r="Z12431">
        <f t="shared" si="1338"/>
      </c>
    </row>
    <row r="12432" spans="1:26">
      <c r="A12432" s="5">
        <v>9</v>
      </c>
      <c r="B12432" s="8" t="s">
        <v>825</v>
      </c>
      <c r="C12432" s="9" t="s">
        <v>824</v>
      </c>
      <c r="D12432" s="5">
        <v>1</v>
      </c>
      <c r="E12432" s="16">
        <v>4</v>
      </c>
      <c r="F12432" s="16">
        <f t="shared" si="1342"/>
      </c>
      <c r="G12432" s="6">
        <f t="shared" si="1343"/>
      </c>
      <c r="H12432" s="5">
        <v>1</v>
      </c>
      <c r="I12432" s="58">
        <f t="shared" si="1344"/>
      </c>
      <c r="J12432">
        <f t="shared" si="1345"/>
      </c>
      <c r="K12432">
        <f t="shared" si="1346"/>
      </c>
      <c r="L12432">
        <f t="shared" si="1347"/>
      </c>
      <c r="W12432">
        <f t="shared" si="1335"/>
      </c>
      <c r="X12432">
        <f t="shared" si="1336"/>
      </c>
      <c r="Y12432">
        <f t="shared" si="1337"/>
      </c>
      <c r="Z12432">
        <f t="shared" si="1338"/>
      </c>
    </row>
    <row r="12433" spans="1:26">
      <c r="A12433" s="5">
        <v>10</v>
      </c>
      <c r="B12433" s="8" t="s">
        <v>467</v>
      </c>
      <c r="C12433" s="5" t="s">
        <v>466</v>
      </c>
      <c r="D12433" s="5">
        <v>2</v>
      </c>
      <c r="E12433" s="5">
        <v>4</v>
      </c>
      <c r="F12433" s="16">
        <f t="shared" si="1342"/>
      </c>
      <c r="G12433" s="6">
        <f t="shared" si="1343"/>
      </c>
      <c r="H12433" s="16">
        <v>1</v>
      </c>
      <c r="I12433" s="58">
        <f t="shared" si="1344"/>
      </c>
      <c r="J12433">
        <f t="shared" si="1345"/>
      </c>
      <c r="K12433">
        <f t="shared" si="1346"/>
      </c>
      <c r="L12433">
        <f t="shared" si="1347"/>
      </c>
      <c r="W12433">
        <f t="shared" si="1335"/>
      </c>
      <c r="X12433">
        <f t="shared" si="1336"/>
      </c>
      <c r="Y12433">
        <f t="shared" si="1337"/>
      </c>
      <c r="Z12433">
        <f t="shared" si="1338"/>
      </c>
    </row>
    <row r="12434" spans="1:26">
      <c r="A12434" s="5"/>
      <c r="B12434" s="1564" t="s">
        <v>604</v>
      </c>
      <c r="C12434" s="1565"/>
      <c r="D12434" s="5"/>
      <c r="E12434" s="5"/>
      <c r="F12434" s="209"/>
      <c r="G12434" s="210"/>
      <c r="H12434" s="16"/>
      <c r="I12434" s="58"/>
      <c r="W12434">
        <f t="shared" si="1335"/>
      </c>
      <c r="X12434">
        <f t="shared" si="1336"/>
      </c>
      <c r="Y12434">
        <f t="shared" si="1337"/>
      </c>
      <c r="Z12434">
        <f t="shared" si="1338"/>
      </c>
    </row>
    <row r="12435" spans="1:26" ht="24">
      <c r="A12435" s="5">
        <v>11</v>
      </c>
      <c r="B12435" s="106" t="s">
        <v>833</v>
      </c>
      <c r="C12435" s="269" t="s">
        <v>1166</v>
      </c>
      <c r="D12435" s="5">
        <v>1</v>
      </c>
      <c r="E12435" s="5">
        <v>10</v>
      </c>
      <c r="F12435" s="16">
        <f>+E12435*D12435</f>
      </c>
      <c r="G12435" s="6">
        <f>+E12435*D12435</f>
      </c>
      <c r="H12435" s="9">
        <v>1</v>
      </c>
      <c r="I12435" s="58">
        <f t="shared" si="1344"/>
      </c>
      <c r="J12435">
        <f t="shared" si="1345"/>
      </c>
      <c r="K12435">
        <f t="shared" si="1346"/>
      </c>
      <c r="L12435">
        <f t="shared" si="1347"/>
      </c>
      <c r="W12435">
        <f t="shared" si="1335"/>
      </c>
      <c r="X12435">
        <f t="shared" si="1336"/>
      </c>
      <c r="Y12435">
        <f t="shared" si="1337"/>
      </c>
      <c r="Z12435">
        <f t="shared" si="1338"/>
      </c>
    </row>
    <row r="12436" spans="1:26">
      <c r="A12436" s="107"/>
      <c r="B12436" s="106"/>
      <c r="C12436" s="614"/>
      <c r="D12436" s="184"/>
      <c r="E12436" s="185"/>
      <c r="F12436" s="209"/>
      <c r="G12436" s="210"/>
      <c r="H12436" s="543"/>
      <c r="I12436" s="544"/>
      <c r="W12436">
        <f t="shared" si="1335"/>
      </c>
      <c r="X12436">
        <f t="shared" si="1336"/>
      </c>
      <c r="Y12436">
        <f t="shared" si="1337"/>
      </c>
      <c r="Z12436">
        <f t="shared" si="1338"/>
      </c>
    </row>
    <row r="12437" spans="1:26">
      <c r="A12437" s="107"/>
      <c r="B12437" s="106"/>
      <c r="C12437" s="614"/>
      <c r="D12437" s="184"/>
      <c r="E12437" s="185"/>
      <c r="F12437" s="209"/>
      <c r="G12437" s="210"/>
      <c r="H12437" s="543"/>
      <c r="I12437" s="544"/>
      <c r="W12437">
        <f t="shared" si="1335"/>
      </c>
      <c r="X12437">
        <f t="shared" si="1336"/>
      </c>
      <c r="Y12437">
        <f t="shared" si="1337"/>
      </c>
      <c r="Z12437">
        <f t="shared" si="1338"/>
      </c>
    </row>
    <row r="12438" spans="1:26">
      <c r="A12438" s="107"/>
      <c r="B12438" s="106"/>
      <c r="C12438" s="614"/>
      <c r="D12438" s="184"/>
      <c r="E12438" s="185"/>
      <c r="F12438" s="209"/>
      <c r="G12438" s="210"/>
      <c r="H12438" s="543"/>
      <c r="I12438" s="544"/>
      <c r="W12438">
        <f t="shared" si="1335"/>
      </c>
      <c r="X12438">
        <f t="shared" si="1336"/>
      </c>
      <c r="Y12438">
        <f t="shared" si="1337"/>
      </c>
      <c r="Z12438">
        <f t="shared" si="1338"/>
      </c>
    </row>
    <row r="12439" spans="1:26">
      <c r="A12439" s="107"/>
      <c r="B12439" s="106"/>
      <c r="C12439" s="614"/>
      <c r="D12439" s="184"/>
      <c r="E12439" s="185"/>
      <c r="F12439" s="209"/>
      <c r="G12439" s="210"/>
      <c r="H12439" s="543"/>
      <c r="I12439" s="544"/>
      <c r="W12439">
        <f t="shared" si="1335"/>
      </c>
      <c r="X12439">
        <f t="shared" si="1336"/>
      </c>
      <c r="Y12439">
        <f t="shared" si="1337"/>
      </c>
      <c r="Z12439">
        <f t="shared" si="1338"/>
      </c>
    </row>
    <row r="12440" spans="1:26">
      <c r="A12440" s="107"/>
      <c r="B12440" s="106"/>
      <c r="C12440" s="614"/>
      <c r="D12440" s="184"/>
      <c r="E12440" s="185"/>
      <c r="F12440" s="209"/>
      <c r="G12440" s="210"/>
      <c r="H12440" s="543"/>
      <c r="I12440" s="544"/>
      <c r="W12440">
        <f t="shared" si="1335"/>
      </c>
      <c r="X12440">
        <f t="shared" si="1336"/>
      </c>
      <c r="Y12440">
        <f t="shared" si="1337"/>
      </c>
      <c r="Z12440">
        <f t="shared" si="1338"/>
      </c>
    </row>
    <row r="12441" spans="1:26">
      <c r="A12441" s="107"/>
      <c r="B12441" s="106"/>
      <c r="C12441" s="614"/>
      <c r="D12441" s="184"/>
      <c r="E12441" s="185"/>
      <c r="F12441" s="209"/>
      <c r="G12441" s="210"/>
      <c r="H12441" s="543"/>
      <c r="I12441" s="544"/>
      <c r="W12441">
        <f t="shared" si="1335"/>
      </c>
      <c r="X12441">
        <f t="shared" si="1336"/>
      </c>
      <c r="Y12441">
        <f t="shared" si="1337"/>
      </c>
      <c r="Z12441">
        <f t="shared" si="1338"/>
      </c>
    </row>
    <row r="12442" spans="1:26">
      <c r="A12442" s="107"/>
      <c r="B12442" s="106"/>
      <c r="C12442" s="614"/>
      <c r="D12442" s="184"/>
      <c r="E12442" s="185"/>
      <c r="F12442" s="209"/>
      <c r="G12442" s="210"/>
      <c r="H12442" s="543"/>
      <c r="I12442" s="544"/>
      <c r="W12442">
        <f t="shared" si="1335"/>
      </c>
      <c r="X12442">
        <f t="shared" si="1336"/>
      </c>
      <c r="Y12442">
        <f t="shared" si="1337"/>
      </c>
      <c r="Z12442">
        <f t="shared" si="1338"/>
      </c>
    </row>
    <row r="12443" spans="1:26" ht="21.75" thickBot="1">
      <c r="A12443" s="33"/>
      <c r="B12443" s="212"/>
      <c r="C12443" s="213"/>
      <c r="D12443" s="214"/>
      <c r="E12443" s="214"/>
      <c r="F12443" s="214"/>
      <c r="G12443" s="214"/>
      <c r="H12443" s="214"/>
      <c r="I12443" s="215"/>
      <c r="W12443">
        <f t="shared" si="1335"/>
      </c>
      <c r="X12443">
        <f t="shared" si="1336"/>
      </c>
      <c r="Y12443">
        <f t="shared" si="1337"/>
      </c>
      <c r="Z12443">
        <f t="shared" si="1338"/>
      </c>
    </row>
    <row r="12444" spans="1:26" ht="21">
      <c r="A12444" s="33"/>
      <c r="B12444" s="216"/>
      <c r="C12444" s="217"/>
      <c r="D12444" s="218"/>
      <c r="E12444" s="218"/>
      <c r="F12444" s="218"/>
      <c r="G12444" s="219" t="s">
        <v>19</v>
      </c>
      <c r="H12444" s="218"/>
      <c r="I12444" s="220">
        <f>SUM(I12420:I12443)</f>
      </c>
      <c r="L12444">
        <f>SUM(L12420:L12443)</f>
      </c>
      <c r="W12444">
        <f t="shared" si="1335"/>
      </c>
      <c r="X12444">
        <f t="shared" si="1336"/>
      </c>
      <c r="Y12444">
        <f t="shared" si="1337"/>
      </c>
      <c r="Z12444">
        <f t="shared" si="1338"/>
      </c>
    </row>
    <row r="12445" spans="1:26" ht="21">
      <c r="A12445" s="33"/>
      <c r="B12445" s="216"/>
      <c r="C12445" s="69"/>
      <c r="D12445" s="91"/>
      <c r="E12445" s="91"/>
      <c r="F12445" s="91"/>
      <c r="G12445" s="92"/>
      <c r="H12445" s="91"/>
      <c r="I12445" s="155"/>
      <c r="W12445">
        <f t="shared" si="1335"/>
      </c>
      <c r="X12445">
        <f t="shared" si="1336"/>
      </c>
      <c r="Y12445">
        <f t="shared" si="1337"/>
      </c>
      <c r="Z12445">
        <f t="shared" si="1338"/>
      </c>
    </row>
    <row r="12446" spans="1:26">
      <c r="A12446" s="221"/>
      <c r="B12446" s="222"/>
      <c r="C12446" s="154" t="s">
        <v>408</v>
      </c>
      <c r="D12446" s="154"/>
      <c r="E12446" s="154"/>
      <c r="F12446" s="154"/>
      <c r="G12446" s="154"/>
      <c r="H12446" s="223">
        <v>1</v>
      </c>
      <c r="I12446" s="155">
        <f>+L12444*H12446</f>
      </c>
      <c r="W12446">
        <f t="shared" si="1335"/>
      </c>
      <c r="X12446">
        <f t="shared" si="1336"/>
      </c>
      <c r="Y12446">
        <f t="shared" si="1337"/>
      </c>
      <c r="Z12446">
        <f t="shared" si="1338"/>
      </c>
    </row>
    <row r="12447" spans="1:26">
      <c r="A12447" s="33"/>
      <c r="B12447" s="10"/>
      <c r="C12447" s="10"/>
      <c r="D12447" s="10"/>
      <c r="E12447" s="10"/>
      <c r="F12447" s="10"/>
      <c r="G12447" s="10"/>
      <c r="H12447" s="10"/>
      <c r="I12447" s="140"/>
      <c r="W12447">
        <f t="shared" si="1335"/>
      </c>
      <c r="X12447">
        <f t="shared" si="1336"/>
      </c>
      <c r="Y12447">
        <f t="shared" si="1337"/>
      </c>
      <c r="Z12447">
        <f t="shared" si="1338"/>
      </c>
    </row>
    <row r="12448" spans="1:26" ht="15.75" thickBot="1">
      <c r="A12448" s="33"/>
      <c r="B12448" s="11" t="s">
        <v>20</v>
      </c>
      <c r="C12448" s="35"/>
      <c r="D12448" s="35"/>
      <c r="E12448" s="35"/>
      <c r="F12448" s="35"/>
      <c r="G12448" s="35"/>
      <c r="H12448" s="35"/>
      <c r="I12448" s="36"/>
      <c r="W12448">
        <f t="shared" si="1335"/>
      </c>
      <c r="X12448">
        <f t="shared" si="1336"/>
      </c>
      <c r="Y12448">
        <f t="shared" si="1337"/>
      </c>
      <c r="Z12448">
        <f t="shared" si="1338"/>
      </c>
    </row>
    <row r="12449" spans="1:26" ht="15.75" thickBot="1">
      <c r="A12449" s="37"/>
      <c r="B12449" s="11" t="s">
        <v>409</v>
      </c>
      <c r="C12449" s="39" t="s">
        <v>21</v>
      </c>
      <c r="D12449" s="40">
        <f>SUM(D12420:D12448)</f>
      </c>
      <c r="E12449" s="41">
        <f>IF(H12449=I12449,"OK","NO")</f>
      </c>
      <c r="F12449" s="40">
        <f>SUM(F12420:F12448)</f>
      </c>
      <c r="G12449" s="40">
        <f>SUM(G12420:G12448)</f>
      </c>
      <c r="H12449" s="41">
        <f>SUMPRODUCT(F12420:F12443,H12420:H12443)</f>
      </c>
      <c r="I12449" s="43">
        <f>SUMPRODUCT(I12444-I12445-I12446)</f>
      </c>
      <c r="W12449">
        <f t="shared" si="1335"/>
      </c>
      <c r="X12449">
        <f t="shared" si="1336"/>
      </c>
      <c r="Y12449">
        <f t="shared" si="1337"/>
      </c>
      <c r="Z12449">
        <f t="shared" si="1338"/>
      </c>
    </row>
    <row r="12450" spans="1:26" ht="15.75" thickBot="1">
      <c r="A12450" s="44"/>
      <c r="B12450" s="116"/>
      <c r="C12450" s="45"/>
      <c r="D12450" s="45"/>
      <c r="E12450" s="45"/>
      <c r="F12450" s="45"/>
      <c r="G12450" s="45"/>
      <c r="H12450" s="45"/>
      <c r="I12450" s="47"/>
      <c r="W12450">
        <f t="shared" si="1335"/>
      </c>
      <c r="X12450">
        <f t="shared" si="1336"/>
      </c>
      <c r="Y12450">
        <f t="shared" si="1337"/>
      </c>
      <c r="Z12450">
        <f t="shared" si="1338"/>
      </c>
    </row>
    <row r="12451" spans="1:26">
      <c r="A12451" s="12" t="s">
        <v>315</v>
      </c>
      <c r="B12451" s="12"/>
      <c r="C12451" s="12"/>
      <c r="D12451" s="13"/>
      <c r="E12451" s="14"/>
      <c r="F12451" s="14"/>
      <c r="G12451" s="14"/>
      <c r="H12451" s="2"/>
      <c r="I12451" s="12"/>
      <c r="W12451">
        <f t="shared" si="1335"/>
      </c>
      <c r="X12451">
        <f t="shared" si="1336"/>
      </c>
      <c r="Y12451">
        <f t="shared" si="1337"/>
      </c>
      <c r="Z12451">
        <f t="shared" si="1338"/>
      </c>
    </row>
    <row r="12452" spans="1:26">
      <c r="W12452">
        <f t="shared" si="1335"/>
      </c>
      <c r="X12452">
        <f t="shared" si="1336"/>
      </c>
      <c r="Y12452">
        <f t="shared" si="1337"/>
      </c>
      <c r="Z12452">
        <f t="shared" si="1338"/>
      </c>
    </row>
    <row r="12453" spans="1:26">
      <c r="A12453" s="1562" t="s">
        <v>0</v>
      </c>
      <c r="B12453" s="1562"/>
      <c r="C12453" s="1562"/>
      <c r="D12453" s="1562"/>
      <c r="E12453" s="1562"/>
      <c r="F12453" s="1562"/>
      <c r="G12453" s="1562"/>
      <c r="H12453" s="1562"/>
      <c r="I12453" s="1562"/>
      <c r="W12453">
        <f t="shared" si="1335"/>
      </c>
      <c r="X12453">
        <f t="shared" si="1336"/>
      </c>
      <c r="Y12453">
        <f t="shared" si="1337"/>
      </c>
      <c r="Z12453">
        <f t="shared" si="1338"/>
      </c>
    </row>
    <row r="12454" spans="1:26">
      <c r="W12454">
        <f t="shared" si="1335"/>
      </c>
      <c r="X12454">
        <f t="shared" si="1336"/>
      </c>
      <c r="Y12454">
        <f t="shared" si="1337"/>
      </c>
      <c r="Z12454">
        <f t="shared" si="1338"/>
      </c>
    </row>
    <row r="12455" spans="1:26">
      <c r="A12455" s="1" t="s">
        <v>1</v>
      </c>
      <c r="B12455" s="1"/>
      <c r="G12455" s="2" t="s">
        <v>2</v>
      </c>
      <c r="H12455" s="3" t="s">
        <v>2477</v>
      </c>
      <c r="W12455">
        <f t="shared" si="1335"/>
      </c>
      <c r="X12455">
        <f t="shared" si="1336"/>
      </c>
      <c r="Y12455">
        <f t="shared" si="1337"/>
      </c>
      <c r="Z12455">
        <f t="shared" si="1338"/>
      </c>
    </row>
    <row r="12456" spans="1:26">
      <c r="A12456" t="inlineStr">
        <is>
          <t>Dealer-249</t>
        </is>
      </c>
      <c r="B12456" s="1"/>
      <c r="F12456" s="4" t="s">
        <v>3</v>
      </c>
      <c r="G12456" s="2"/>
      <c r="H12456" s="1" t="s">
        <v>2260</v>
      </c>
      <c r="W12456">
        <f t="shared" si="1335"/>
      </c>
      <c r="X12456">
        <f t="shared" si="1336"/>
      </c>
      <c r="Y12456">
        <f t="shared" si="1337"/>
      </c>
      <c r="Z12456">
        <f t="shared" si="1338"/>
      </c>
    </row>
    <row r="12457" spans="1:26" ht="15.75">
      <c r="A12457" s="141" t="inlineStr">
        <is>
          <t>Dealer-250</t>
        </is>
      </c>
      <c r="B12457" s="126"/>
      <c r="D12457" s="142"/>
      <c r="W12457">
        <f t="shared" si="1335"/>
      </c>
      <c r="X12457">
        <f t="shared" si="1336"/>
      </c>
      <c r="Y12457">
        <f t="shared" si="1337"/>
      </c>
      <c r="Z12457">
        <f t="shared" si="1338"/>
      </c>
    </row>
    <row r="12458" spans="1:26" ht="15.75">
      <c r="A12458" s="141" t="inlineStr">
        <is>
          <t>Address line (redacted)</t>
        </is>
      </c>
      <c r="B12458" s="126"/>
      <c r="D12458" s="142"/>
      <c r="H12458" s="54"/>
      <c r="W12458">
        <f t="shared" si="1335"/>
      </c>
      <c r="X12458">
        <f t="shared" si="1336"/>
      </c>
      <c r="Y12458">
        <f t="shared" si="1337"/>
      </c>
      <c r="Z12458">
        <f t="shared" si="1338"/>
      </c>
    </row>
    <row r="12459" spans="1:26" ht="15.75">
      <c r="A12459" s="143"/>
      <c r="B12459" s="126"/>
      <c r="D12459" s="142"/>
      <c r="H12459" s="54"/>
      <c r="W12459">
        <f t="shared" si="1335"/>
      </c>
      <c r="X12459">
        <f t="shared" si="1336"/>
      </c>
      <c r="Y12459">
        <f t="shared" si="1337"/>
      </c>
      <c r="Z12459">
        <f t="shared" si="1338"/>
      </c>
    </row>
    <row r="12460" spans="1:26">
      <c r="A12460" s="144" t="s">
        <v>367</v>
      </c>
      <c r="B12460" s="145"/>
      <c r="C12460" s="126"/>
      <c r="D12460" s="126"/>
      <c r="E12460" s="126"/>
      <c r="W12460">
        <f t="shared" si="1335"/>
      </c>
      <c r="X12460">
        <f t="shared" si="1336"/>
      </c>
      <c r="Y12460">
        <f t="shared" si="1337"/>
      </c>
      <c r="Z12460">
        <f t="shared" si="1338"/>
      </c>
    </row>
    <row r="12461" spans="1:26">
      <c r="W12461">
        <f t="shared" si="1335"/>
      </c>
      <c r="X12461">
        <f t="shared" si="1336"/>
      </c>
      <c r="Y12461">
        <f t="shared" si="1337"/>
      </c>
      <c r="Z12461">
        <f t="shared" si="1338"/>
      </c>
    </row>
    <row r="12462" spans="1:26">
      <c r="A12462" s="1" t="s">
        <v>5</v>
      </c>
      <c r="W12462">
        <f t="shared" si="1335"/>
      </c>
      <c r="X12462">
        <f t="shared" si="1336"/>
      </c>
      <c r="Y12462">
        <f t="shared" si="1337"/>
      </c>
      <c r="Z12462">
        <f t="shared" si="1338"/>
      </c>
    </row>
    <row r="12463" spans="1:26">
      <c r="A12463" s="1" t="s">
        <v>6</v>
      </c>
      <c r="W12463">
        <f t="shared" si="1335"/>
      </c>
      <c r="X12463">
        <f t="shared" si="1336"/>
      </c>
      <c r="Y12463">
        <f t="shared" si="1337"/>
      </c>
      <c r="Z12463">
        <f t="shared" si="1338"/>
      </c>
    </row>
    <row r="12464" spans="1:26" ht="15.75" thickBot="1">
      <c r="A12464" s="1" t="s">
        <v>7</v>
      </c>
      <c r="W12464">
        <f t="shared" si="1335"/>
      </c>
      <c r="X12464">
        <f t="shared" si="1336"/>
      </c>
      <c r="Y12464">
        <f t="shared" si="1337"/>
      </c>
      <c r="Z12464">
        <f t="shared" si="1338"/>
      </c>
    </row>
    <row r="12465" spans="1:26" ht="24">
      <c r="A12465" s="26" t="s">
        <v>8</v>
      </c>
      <c r="B12465" s="27" t="s">
        <v>9</v>
      </c>
      <c r="C12465" s="27" t="s">
        <v>10</v>
      </c>
      <c r="D12465" s="28" t="s">
        <v>11</v>
      </c>
      <c r="E12465" s="28" t="s">
        <v>12</v>
      </c>
      <c r="F12465" s="28" t="s">
        <v>13</v>
      </c>
      <c r="G12465" s="28" t="s">
        <v>14</v>
      </c>
      <c r="H12465" s="29" t="s">
        <v>15</v>
      </c>
      <c r="I12465" s="30" t="s">
        <v>16</v>
      </c>
      <c r="W12465">
        <f t="shared" si="1335"/>
      </c>
      <c r="X12465">
        <f t="shared" si="1336"/>
      </c>
      <c r="Y12465">
        <f t="shared" si="1337"/>
      </c>
      <c r="Z12465">
        <f t="shared" si="1338"/>
      </c>
    </row>
    <row r="12466" spans="1:26">
      <c r="A12466" s="103"/>
      <c r="B12466" s="1564" t="s">
        <v>17</v>
      </c>
      <c r="C12466" s="1565"/>
      <c r="D12466" s="21"/>
      <c r="E12466" s="5"/>
      <c r="F12466" s="9"/>
      <c r="G12466" s="6"/>
      <c r="H12466" s="7"/>
      <c r="I12466" s="102"/>
      <c r="W12466">
        <f t="shared" si="1335"/>
      </c>
      <c r="X12466">
        <f t="shared" si="1336"/>
      </c>
      <c r="Y12466">
        <f t="shared" si="1337"/>
      </c>
      <c r="Z12466">
        <f t="shared" si="1338"/>
      </c>
    </row>
    <row r="12467" spans="1:26">
      <c r="A12467" s="16"/>
      <c r="B12467" s="8" t="s">
        <v>273</v>
      </c>
      <c r="C12467" s="5" t="s">
        <v>274</v>
      </c>
      <c r="D12467" s="5">
        <v>2</v>
      </c>
      <c r="E12467" s="21">
        <v>5</v>
      </c>
      <c r="F12467" s="6">
        <v>10</v>
      </c>
      <c r="G12467" s="127">
        <f>+F12467</f>
      </c>
      <c r="H12467" s="5">
        <f>20+1950</f>
      </c>
      <c r="I12467" s="102">
        <f t="shared" ref="I12467:I12496" si="1348">+H12467*G12467</f>
      </c>
      <c r="W12467">
        <f t="shared" si="1335"/>
      </c>
      <c r="X12467">
        <f t="shared" si="1336"/>
      </c>
      <c r="Y12467">
        <f t="shared" si="1337"/>
      </c>
      <c r="Z12467">
        <f t="shared" si="1338"/>
      </c>
    </row>
    <row r="12468" spans="1:26">
      <c r="A12468" s="103"/>
      <c r="B12468" s="8" t="s">
        <v>283</v>
      </c>
      <c r="C12468" s="5" t="s">
        <v>282</v>
      </c>
      <c r="D12468" s="437"/>
      <c r="E12468" s="21"/>
      <c r="F12468" s="9">
        <v>3</v>
      </c>
      <c r="G12468" s="127">
        <f t="shared" ref="G12468:G12486" si="1349">+F12468</f>
      </c>
      <c r="H12468" s="5">
        <f>70+1995</f>
      </c>
      <c r="I12468" s="102">
        <f t="shared" si="1348"/>
      </c>
      <c r="W12468">
        <f t="shared" si="1335"/>
      </c>
      <c r="X12468">
        <f t="shared" si="1336"/>
      </c>
      <c r="Y12468">
        <f t="shared" si="1337"/>
      </c>
      <c r="Z12468">
        <f t="shared" si="1338"/>
      </c>
    </row>
    <row r="12469" spans="1:26">
      <c r="A12469" s="103"/>
      <c r="B12469" s="8" t="s">
        <v>287</v>
      </c>
      <c r="C12469" s="5" t="s">
        <v>286</v>
      </c>
      <c r="D12469" s="5">
        <v>1</v>
      </c>
      <c r="E12469" s="21">
        <v>5</v>
      </c>
      <c r="F12469" s="9">
        <v>5</v>
      </c>
      <c r="G12469" s="127">
        <f>+F12469</f>
      </c>
      <c r="H12469" s="5">
        <f>70+2340</f>
      </c>
      <c r="I12469" s="102">
        <f t="shared" si="1348"/>
      </c>
      <c r="W12469">
        <f t="shared" si="1335"/>
      </c>
      <c r="X12469">
        <f t="shared" si="1336"/>
      </c>
      <c r="Y12469">
        <f t="shared" si="1337"/>
      </c>
      <c r="Z12469">
        <f t="shared" si="1338"/>
      </c>
    </row>
    <row r="12470" spans="1:26">
      <c r="A12470" s="103"/>
      <c r="B12470" s="8" t="s">
        <v>439</v>
      </c>
      <c r="C12470" s="5" t="s">
        <v>438</v>
      </c>
      <c r="D12470" s="5">
        <v>1</v>
      </c>
      <c r="E12470" s="21">
        <v>5</v>
      </c>
      <c r="F12470" s="9">
        <v>5</v>
      </c>
      <c r="G12470" s="127">
        <f t="shared" si="1349"/>
      </c>
      <c r="H12470" s="5">
        <f>70+1990</f>
      </c>
      <c r="I12470" s="102">
        <f t="shared" si="1348"/>
      </c>
      <c r="W12470">
        <f t="shared" si="1335"/>
      </c>
      <c r="X12470">
        <f t="shared" si="1336"/>
      </c>
      <c r="Y12470">
        <f t="shared" si="1337"/>
      </c>
      <c r="Z12470">
        <f t="shared" si="1338"/>
      </c>
    </row>
    <row r="12471" spans="1:26">
      <c r="A12471" s="103"/>
      <c r="B12471" s="1564" t="s">
        <v>24</v>
      </c>
      <c r="C12471" s="1565"/>
      <c r="D12471" s="5"/>
      <c r="E12471" s="21"/>
      <c r="F12471" s="5"/>
      <c r="G12471" s="127"/>
      <c r="H12471" s="5"/>
      <c r="I12471" s="102"/>
      <c r="W12471">
        <f t="shared" si="1335"/>
      </c>
      <c r="X12471">
        <f t="shared" si="1336"/>
      </c>
      <c r="Y12471">
        <f t="shared" si="1337"/>
      </c>
      <c r="Z12471">
        <f t="shared" si="1338"/>
      </c>
    </row>
    <row r="12472" spans="1:26" ht="15.75">
      <c r="A12472" s="103"/>
      <c r="B12472" s="20" t="s">
        <v>588</v>
      </c>
      <c r="C12472" s="19" t="s">
        <v>589</v>
      </c>
      <c r="D12472" s="1682">
        <v>1</v>
      </c>
      <c r="E12472" s="21"/>
      <c r="F12472" s="9">
        <v>3</v>
      </c>
      <c r="G12472" s="127">
        <f t="shared" si="1349"/>
      </c>
      <c r="H12472" s="19">
        <v>1</v>
      </c>
      <c r="I12472" s="102">
        <f t="shared" si="1348"/>
      </c>
      <c r="W12472">
        <f t="shared" si="1335"/>
      </c>
      <c r="X12472">
        <f t="shared" si="1336"/>
      </c>
      <c r="Y12472">
        <f t="shared" si="1337"/>
      </c>
      <c r="Z12472">
        <f t="shared" si="1338"/>
      </c>
    </row>
    <row r="12473" spans="1:26">
      <c r="A12473" s="107"/>
      <c r="B12473" s="20"/>
      <c r="C12473" s="19"/>
      <c r="D12473" s="1683"/>
      <c r="E12473" s="21"/>
      <c r="F12473" s="9"/>
      <c r="G12473" s="127"/>
      <c r="H12473" s="19"/>
      <c r="I12473" s="102"/>
      <c r="W12473">
        <f t="shared" si="1335"/>
      </c>
      <c r="X12473">
        <f t="shared" si="1336"/>
      </c>
      <c r="Y12473">
        <f t="shared" si="1337"/>
      </c>
      <c r="Z12473">
        <f t="shared" si="1338"/>
      </c>
    </row>
    <row r="12474" spans="1:26">
      <c r="A12474" s="103"/>
      <c r="B12474" s="20" t="s">
        <v>912</v>
      </c>
      <c r="C12474" s="19" t="s">
        <v>1473</v>
      </c>
      <c r="D12474" s="1684"/>
      <c r="E12474" s="21"/>
      <c r="F12474" s="9">
        <v>2</v>
      </c>
      <c r="G12474" s="127">
        <f t="shared" si="1349"/>
      </c>
      <c r="H12474" s="19">
        <f>60+1450</f>
      </c>
      <c r="I12474" s="102">
        <f t="shared" si="1348"/>
      </c>
      <c r="W12474">
        <f t="shared" si="1335"/>
      </c>
      <c r="X12474">
        <f t="shared" si="1336"/>
      </c>
      <c r="Y12474">
        <f t="shared" si="1337"/>
      </c>
      <c r="Z12474">
        <f t="shared" si="1338"/>
      </c>
    </row>
    <row r="12475" spans="1:26">
      <c r="A12475" s="103"/>
      <c r="B12475" s="1564" t="s">
        <v>590</v>
      </c>
      <c r="C12475" s="1565"/>
      <c r="D12475" s="5"/>
      <c r="E12475" s="21"/>
      <c r="F12475" s="9"/>
      <c r="G12475" s="127"/>
      <c r="H12475" s="5"/>
      <c r="I12475" s="102"/>
      <c r="W12475">
        <f t="shared" si="1335"/>
      </c>
      <c r="X12475">
        <f t="shared" si="1336"/>
      </c>
      <c r="Y12475">
        <f t="shared" si="1337"/>
      </c>
      <c r="Z12475">
        <f t="shared" si="1338"/>
      </c>
    </row>
    <row r="12476" spans="1:26" ht="48">
      <c r="A12476" s="103"/>
      <c r="B12476" s="15" t="s">
        <v>540</v>
      </c>
      <c r="C12476" s="105" t="s">
        <v>541</v>
      </c>
      <c r="D12476" s="1673">
        <v>1</v>
      </c>
      <c r="E12476" s="21"/>
      <c r="F12476" s="9">
        <v>10</v>
      </c>
      <c r="G12476" s="127">
        <f t="shared" si="1349"/>
      </c>
      <c r="H12476" s="5">
        <v>1</v>
      </c>
      <c r="I12476" s="102">
        <f t="shared" si="1348"/>
      </c>
      <c r="W12476">
        <f t="shared" si="1335"/>
      </c>
      <c r="X12476">
        <f t="shared" si="1336"/>
      </c>
      <c r="Y12476">
        <f t="shared" si="1337"/>
      </c>
      <c r="Z12476">
        <f t="shared" si="1338"/>
      </c>
    </row>
    <row r="12477" spans="1:26" s="622" customFormat="1" ht="36">
      <c r="A12477" s="103"/>
      <c r="B12477" s="104" t="s">
        <v>544</v>
      </c>
      <c r="C12477" s="105" t="s">
        <v>545</v>
      </c>
      <c r="D12477" s="1674"/>
      <c r="E12477" s="21"/>
      <c r="F12477" s="9">
        <v>10</v>
      </c>
      <c r="G12477" s="127">
        <f t="shared" si="1349"/>
      </c>
      <c r="H12477" s="5">
        <v>1</v>
      </c>
      <c r="I12477" s="102">
        <f t="shared" si="1348"/>
      </c>
      <c r="J12477"/>
      <c r="K12477"/>
      <c r="L12477"/>
      <c r="M12477"/>
      <c r="N12477"/>
      <c r="O12477"/>
      <c r="P12477"/>
      <c r="Q12477"/>
      <c r="R12477"/>
      <c r="S12477"/>
      <c r="T12477"/>
      <c r="U12477"/>
      <c r="V12477"/>
      <c r="W12477">
        <f t="shared" si="1335"/>
      </c>
      <c r="X12477">
        <f t="shared" si="1336"/>
      </c>
      <c r="Y12477">
        <f t="shared" si="1337"/>
      </c>
      <c r="Z12477">
        <f t="shared" si="1338"/>
      </c>
    </row>
    <row r="12478" spans="1:26" ht="24">
      <c r="A12478" s="103"/>
      <c r="B12478" s="15" t="s">
        <v>707</v>
      </c>
      <c r="C12478" s="105" t="s">
        <v>1529</v>
      </c>
      <c r="D12478" s="1674"/>
      <c r="E12478" s="21"/>
      <c r="F12478" s="9">
        <v>20</v>
      </c>
      <c r="G12478" s="127">
        <f t="shared" si="1349"/>
      </c>
      <c r="H12478" s="5">
        <v>1</v>
      </c>
      <c r="I12478" s="102">
        <f t="shared" si="1348"/>
      </c>
      <c r="W12478">
        <f t="shared" si="1335"/>
      </c>
      <c r="X12478">
        <f t="shared" si="1336"/>
      </c>
      <c r="Y12478">
        <f t="shared" si="1337"/>
      </c>
      <c r="Z12478">
        <f t="shared" si="1338"/>
      </c>
    </row>
    <row r="12479" spans="1:26" ht="24">
      <c r="A12479" s="103"/>
      <c r="B12479" s="15" t="s">
        <v>2492</v>
      </c>
      <c r="C12479" s="105" t="s">
        <v>2493</v>
      </c>
      <c r="D12479" s="1674"/>
      <c r="E12479" s="21"/>
      <c r="F12479" s="9">
        <v>5</v>
      </c>
      <c r="G12479" s="127">
        <f t="shared" si="1349"/>
      </c>
      <c r="H12479" s="5">
        <v>1</v>
      </c>
      <c r="I12479" s="102">
        <f t="shared" si="1348"/>
      </c>
      <c r="W12479">
        <f t="shared" si="1335"/>
      </c>
      <c r="X12479">
        <f t="shared" si="1336"/>
      </c>
      <c r="Y12479">
        <f t="shared" si="1337"/>
      </c>
      <c r="Z12479">
        <f t="shared" si="1338"/>
      </c>
    </row>
    <row r="12480" spans="1:26" ht="48">
      <c r="A12480" s="103"/>
      <c r="B12480" s="104" t="s">
        <v>548</v>
      </c>
      <c r="C12480" s="105" t="s">
        <v>549</v>
      </c>
      <c r="D12480" s="1674"/>
      <c r="E12480" s="21"/>
      <c r="F12480" s="9">
        <v>10</v>
      </c>
      <c r="G12480" s="127">
        <f t="shared" si="1349"/>
      </c>
      <c r="H12480" s="5">
        <v>1</v>
      </c>
      <c r="I12480" s="102">
        <f t="shared" si="1348"/>
      </c>
      <c r="W12480">
        <f t="shared" si="1335"/>
      </c>
      <c r="X12480">
        <f t="shared" si="1336"/>
      </c>
      <c r="Y12480">
        <f t="shared" si="1337"/>
      </c>
      <c r="Z12480">
        <f t="shared" si="1338"/>
      </c>
    </row>
    <row r="12481" spans="1:26">
      <c r="A12481" s="103"/>
      <c r="B12481" s="1564" t="s">
        <v>1264</v>
      </c>
      <c r="C12481" s="1565"/>
      <c r="D12481" s="1674"/>
      <c r="E12481" s="21"/>
      <c r="F12481" s="9"/>
      <c r="G12481" s="127"/>
      <c r="H12481" s="5"/>
      <c r="I12481" s="102"/>
      <c r="W12481">
        <f t="shared" si="1335"/>
      </c>
      <c r="X12481">
        <f t="shared" si="1336"/>
      </c>
      <c r="Y12481">
        <f t="shared" si="1337"/>
      </c>
      <c r="Z12481">
        <f t="shared" si="1338"/>
      </c>
    </row>
    <row r="12482" spans="1:26">
      <c r="A12482" s="103"/>
      <c r="B12482" s="15" t="s">
        <v>1359</v>
      </c>
      <c r="C12482" s="5" t="s">
        <v>1360</v>
      </c>
      <c r="D12482" s="1675"/>
      <c r="E12482" s="21"/>
      <c r="F12482" s="9">
        <v>15</v>
      </c>
      <c r="G12482" s="127">
        <f t="shared" si="1349"/>
      </c>
      <c r="H12482" s="5">
        <v>1</v>
      </c>
      <c r="I12482" s="102">
        <f t="shared" si="1348"/>
      </c>
      <c r="W12482">
        <f t="shared" si="1335"/>
      </c>
      <c r="X12482">
        <f t="shared" si="1336"/>
      </c>
      <c r="Y12482">
        <f t="shared" si="1337"/>
      </c>
      <c r="Z12482">
        <f t="shared" si="1338"/>
      </c>
    </row>
    <row r="12483" spans="1:26">
      <c r="A12483" s="103"/>
      <c r="B12483" s="1564" t="s">
        <v>384</v>
      </c>
      <c r="C12483" s="1565"/>
      <c r="D12483" s="19"/>
      <c r="E12483" s="21"/>
      <c r="F12483" s="9"/>
      <c r="G12483" s="127"/>
      <c r="H12483" s="19"/>
      <c r="I12483" s="102"/>
      <c r="W12483">
        <f t="shared" si="1335"/>
      </c>
      <c r="X12483">
        <f t="shared" si="1336"/>
      </c>
      <c r="Y12483">
        <f t="shared" si="1337"/>
      </c>
      <c r="Z12483">
        <f t="shared" si="1338"/>
      </c>
    </row>
    <row r="12484" spans="1:26" ht="72.75">
      <c r="A12484" s="103"/>
      <c r="B12484" s="20" t="s">
        <v>1269</v>
      </c>
      <c r="C12484" s="48" t="s">
        <v>1270</v>
      </c>
      <c r="D12484" s="1668">
        <v>1</v>
      </c>
      <c r="E12484" s="21"/>
      <c r="F12484" s="9">
        <v>10</v>
      </c>
      <c r="G12484" s="127">
        <f t="shared" si="1349"/>
      </c>
      <c r="H12484" s="19">
        <v>1</v>
      </c>
      <c r="I12484" s="102">
        <f t="shared" si="1348"/>
      </c>
      <c r="W12484">
        <f t="shared" ref="W12484:W12547" si="1350">IF(LEFT($H12484&amp;"",5)="2019-",$H12484,W12483)</f>
      </c>
      <c r="X12484">
        <f t="shared" ref="X12484:X12547" si="1351">IF($W12484="",0,IF(COUNTIF($AB$2:$AB$80,$W12484)&gt;0,1,0))</f>
      </c>
      <c r="Y12484">
        <f t="shared" ref="Y12484:Y12547" si="1352">IF($C12484="","",UPPER(TRIM(IFERROR(LEFT($C12484&amp;"",FIND("/",$C12484&amp;"")-1),$C12484&amp;""))))</f>
      </c>
      <c r="Z12484">
        <f t="shared" ref="Z12484:Z12547" si="1353">IFERROR(IF(ISNUMBER($G12484),$G12484,0),0)</f>
      </c>
    </row>
    <row r="12485" spans="1:26" ht="96">
      <c r="A12485" s="103"/>
      <c r="B12485" s="224" t="s">
        <v>1527</v>
      </c>
      <c r="C12485" s="15" t="s">
        <v>1528</v>
      </c>
      <c r="D12485" s="1669"/>
      <c r="E12485" s="21"/>
      <c r="F12485" s="9">
        <v>10</v>
      </c>
      <c r="G12485" s="127">
        <f t="shared" si="1349"/>
      </c>
      <c r="H12485" s="19">
        <v>1</v>
      </c>
      <c r="I12485" s="102">
        <f t="shared" si="1348"/>
      </c>
      <c r="W12485">
        <f t="shared" si="1350"/>
      </c>
      <c r="X12485">
        <f t="shared" si="1351"/>
      </c>
      <c r="Y12485">
        <f t="shared" si="1352"/>
      </c>
      <c r="Z12485">
        <f t="shared" si="1353"/>
      </c>
    </row>
    <row r="12486" spans="1:26" ht="60">
      <c r="A12486" s="103"/>
      <c r="B12486" s="18" t="s">
        <v>425</v>
      </c>
      <c r="C12486" s="15" t="s">
        <v>426</v>
      </c>
      <c r="D12486" s="1669"/>
      <c r="E12486" s="19"/>
      <c r="F12486" s="9">
        <v>5</v>
      </c>
      <c r="G12486" s="127">
        <f t="shared" si="1349"/>
      </c>
      <c r="H12486" s="19">
        <v>1</v>
      </c>
      <c r="I12486" s="102">
        <f t="shared" si="1348"/>
      </c>
      <c r="W12486">
        <f t="shared" si="1350"/>
      </c>
      <c r="X12486">
        <f t="shared" si="1351"/>
      </c>
      <c r="Y12486">
        <f t="shared" si="1352"/>
      </c>
      <c r="Z12486">
        <f t="shared" si="1353"/>
      </c>
    </row>
    <row r="12487" spans="1:26">
      <c r="A12487" s="103"/>
      <c r="B12487" s="1564" t="s">
        <v>719</v>
      </c>
      <c r="C12487" s="1565"/>
      <c r="D12487" s="1669"/>
      <c r="E12487" s="21"/>
      <c r="F12487" s="9"/>
      <c r="G12487" s="127"/>
      <c r="H12487" s="5"/>
      <c r="I12487" s="102"/>
      <c r="W12487">
        <f t="shared" si="1350"/>
      </c>
      <c r="X12487">
        <f t="shared" si="1351"/>
      </c>
      <c r="Y12487">
        <f t="shared" si="1352"/>
      </c>
      <c r="Z12487">
        <f t="shared" si="1353"/>
      </c>
    </row>
    <row r="12488" spans="1:26">
      <c r="A12488" s="103"/>
      <c r="B12488" s="15" t="s">
        <v>287</v>
      </c>
      <c r="C12488" s="5" t="s">
        <v>1532</v>
      </c>
      <c r="D12488" s="1669"/>
      <c r="E12488" s="21"/>
      <c r="F12488" s="9">
        <v>5</v>
      </c>
      <c r="G12488" s="127">
        <f>+F12488</f>
      </c>
      <c r="H12488" s="5">
        <f>80+335</f>
      </c>
      <c r="I12488" s="102">
        <f t="shared" si="1348"/>
      </c>
      <c r="W12488">
        <f t="shared" si="1350"/>
      </c>
      <c r="X12488">
        <f t="shared" si="1351"/>
      </c>
      <c r="Y12488">
        <f t="shared" si="1352"/>
      </c>
      <c r="Z12488">
        <f t="shared" si="1353"/>
      </c>
    </row>
    <row r="12489" spans="1:26">
      <c r="A12489" s="103"/>
      <c r="B12489" s="15" t="s">
        <v>1533</v>
      </c>
      <c r="C12489" s="5" t="s">
        <v>1534</v>
      </c>
      <c r="D12489" s="1669"/>
      <c r="E12489" s="21"/>
      <c r="F12489" s="9">
        <v>5</v>
      </c>
      <c r="G12489" s="127">
        <f>+F12489</f>
      </c>
      <c r="H12489" s="5">
        <f>80+490</f>
      </c>
      <c r="I12489" s="102">
        <f t="shared" si="1348"/>
      </c>
      <c r="W12489">
        <f t="shared" si="1350"/>
      </c>
      <c r="X12489">
        <f t="shared" si="1351"/>
      </c>
      <c r="Y12489">
        <f t="shared" si="1352"/>
      </c>
      <c r="Z12489">
        <f t="shared" si="1353"/>
      </c>
    </row>
    <row r="12490" spans="1:26">
      <c r="A12490" s="103"/>
      <c r="B12490" s="15" t="s">
        <v>563</v>
      </c>
      <c r="C12490" s="5" t="s">
        <v>532</v>
      </c>
      <c r="D12490" s="1670"/>
      <c r="E12490" s="21"/>
      <c r="F12490" s="9">
        <v>5</v>
      </c>
      <c r="G12490" s="127">
        <f>+F12490</f>
      </c>
      <c r="H12490" s="5">
        <f>80+359</f>
      </c>
      <c r="I12490" s="102">
        <f t="shared" si="1348"/>
      </c>
      <c r="W12490">
        <f t="shared" si="1350"/>
      </c>
      <c r="X12490">
        <f t="shared" si="1351"/>
      </c>
      <c r="Y12490">
        <f t="shared" si="1352"/>
      </c>
      <c r="Z12490">
        <f t="shared" si="1353"/>
      </c>
    </row>
    <row r="12491" spans="1:26">
      <c r="A12491" s="103"/>
      <c r="B12491" s="1564" t="s">
        <v>1181</v>
      </c>
      <c r="C12491" s="1565"/>
      <c r="D12491" s="5"/>
      <c r="E12491" s="21"/>
      <c r="F12491" s="9"/>
      <c r="G12491" s="127"/>
      <c r="H12491" s="5"/>
      <c r="I12491" s="102"/>
      <c r="W12491">
        <f t="shared" si="1350"/>
      </c>
      <c r="X12491">
        <f t="shared" si="1351"/>
      </c>
      <c r="Y12491">
        <f t="shared" si="1352"/>
      </c>
      <c r="Z12491">
        <f t="shared" si="1353"/>
      </c>
    </row>
    <row r="12492" spans="1:26">
      <c r="A12492" s="103"/>
      <c r="B12492" s="20" t="s">
        <v>1524</v>
      </c>
      <c r="C12492" s="19" t="s">
        <v>1525</v>
      </c>
      <c r="D12492" s="21">
        <v>1</v>
      </c>
      <c r="E12492" s="432">
        <v>5</v>
      </c>
      <c r="F12492" s="9">
        <f>+E12492*D12492</f>
      </c>
      <c r="G12492" s="127">
        <f>+E12492*D12492</f>
      </c>
      <c r="H12492" s="19">
        <v>1</v>
      </c>
      <c r="I12492" s="102">
        <f t="shared" si="1348"/>
      </c>
      <c r="W12492">
        <f t="shared" si="1350"/>
      </c>
      <c r="X12492">
        <f t="shared" si="1351"/>
      </c>
      <c r="Y12492">
        <f t="shared" si="1352"/>
      </c>
      <c r="Z12492">
        <f t="shared" si="1353"/>
      </c>
    </row>
    <row r="12493" spans="1:26">
      <c r="A12493" s="103"/>
      <c r="B12493" s="1564" t="s">
        <v>766</v>
      </c>
      <c r="C12493" s="1565"/>
      <c r="D12493" s="19"/>
      <c r="E12493" s="21"/>
      <c r="F12493" s="9"/>
      <c r="G12493" s="6"/>
      <c r="H12493" s="19"/>
      <c r="I12493" s="102"/>
      <c r="W12493">
        <f t="shared" si="1350"/>
      </c>
      <c r="X12493">
        <f t="shared" si="1351"/>
      </c>
      <c r="Y12493">
        <f t="shared" si="1352"/>
      </c>
      <c r="Z12493">
        <f t="shared" si="1353"/>
      </c>
    </row>
    <row r="12494" spans="1:26">
      <c r="A12494" s="103"/>
      <c r="B12494" s="8" t="s">
        <v>981</v>
      </c>
      <c r="C12494" s="5" t="s">
        <v>982</v>
      </c>
      <c r="D12494" s="122"/>
      <c r="E12494" s="21"/>
      <c r="F12494" s="9">
        <v>10</v>
      </c>
      <c r="G12494" s="6">
        <f>+F12494</f>
      </c>
      <c r="H12494" s="5">
        <v>1</v>
      </c>
      <c r="I12494" s="102">
        <f t="shared" si="1348"/>
      </c>
      <c r="W12494">
        <f t="shared" si="1350"/>
      </c>
      <c r="X12494">
        <f t="shared" si="1351"/>
      </c>
      <c r="Y12494">
        <f t="shared" si="1352"/>
      </c>
      <c r="Z12494">
        <f t="shared" si="1353"/>
      </c>
    </row>
    <row r="12495" spans="1:26">
      <c r="A12495" s="103"/>
      <c r="B12495" s="8" t="s">
        <v>1109</v>
      </c>
      <c r="C12495" s="5" t="s">
        <v>1108</v>
      </c>
      <c r="D12495">
        <v>1</v>
      </c>
      <c r="E12495" s="5">
        <v>50</v>
      </c>
      <c r="F12495" s="9">
        <f>+E12495*D12495</f>
      </c>
      <c r="G12495" s="127">
        <f>+E12495*D12495</f>
      </c>
      <c r="H12495" s="5">
        <v>1</v>
      </c>
      <c r="I12495" s="102">
        <f t="shared" si="1348"/>
      </c>
      <c r="W12495">
        <f t="shared" si="1350"/>
      </c>
      <c r="X12495">
        <f t="shared" si="1351"/>
      </c>
      <c r="Y12495">
        <f t="shared" si="1352"/>
      </c>
      <c r="Z12495">
        <f t="shared" si="1353"/>
      </c>
    </row>
    <row r="12496" spans="1:26">
      <c r="A12496" s="103"/>
      <c r="B12496" s="8" t="s">
        <v>279</v>
      </c>
      <c r="C12496" s="5" t="s">
        <v>280</v>
      </c>
      <c r="D12496" s="134">
        <v>1</v>
      </c>
      <c r="E12496" s="16"/>
      <c r="F12496" s="9">
        <v>2</v>
      </c>
      <c r="G12496" s="6">
        <f>+F12496</f>
      </c>
      <c r="H12496" s="16">
        <v>1</v>
      </c>
      <c r="I12496" s="102">
        <f t="shared" si="1348"/>
      </c>
      <c r="W12496">
        <f t="shared" si="1350"/>
      </c>
      <c r="X12496">
        <f t="shared" si="1351"/>
      </c>
      <c r="Y12496">
        <f t="shared" si="1352"/>
      </c>
      <c r="Z12496">
        <f t="shared" si="1353"/>
      </c>
    </row>
    <row r="12497" spans="1:26">
      <c r="A12497" s="103"/>
      <c r="B12497" s="418"/>
      <c r="C12497" s="434"/>
      <c r="D12497" s="19"/>
      <c r="E12497" s="21"/>
      <c r="F12497" s="9"/>
      <c r="G12497" s="6"/>
      <c r="H12497" s="19"/>
      <c r="I12497" s="102"/>
      <c r="W12497">
        <f t="shared" si="1350"/>
      </c>
      <c r="X12497">
        <f t="shared" si="1351"/>
      </c>
      <c r="Y12497">
        <f t="shared" si="1352"/>
      </c>
      <c r="Z12497">
        <f t="shared" si="1353"/>
      </c>
    </row>
    <row r="12498" spans="1:26">
      <c r="A12498" s="103"/>
      <c r="B12498" s="1572"/>
      <c r="C12498" s="1573"/>
      <c r="D12498" s="19"/>
      <c r="E12498" s="21"/>
      <c r="F12498" s="9"/>
      <c r="G12498" s="6"/>
      <c r="H12498" s="19"/>
      <c r="I12498" s="102"/>
      <c r="W12498">
        <f t="shared" si="1350"/>
      </c>
      <c r="X12498">
        <f t="shared" si="1351"/>
      </c>
      <c r="Y12498">
        <f t="shared" si="1352"/>
      </c>
      <c r="Z12498">
        <f t="shared" si="1353"/>
      </c>
    </row>
    <row r="12499" spans="1:26">
      <c r="A12499" s="103"/>
      <c r="B12499" s="1574"/>
      <c r="C12499" s="1575"/>
      <c r="D12499" s="5"/>
      <c r="E12499" s="21"/>
      <c r="F12499" s="9"/>
      <c r="G12499" s="6"/>
      <c r="H12499" s="5"/>
      <c r="I12499" s="102"/>
      <c r="W12499">
        <f t="shared" si="1350"/>
      </c>
      <c r="X12499">
        <f t="shared" si="1351"/>
      </c>
      <c r="Y12499">
        <f t="shared" si="1352"/>
      </c>
      <c r="Z12499">
        <f t="shared" si="1353"/>
      </c>
    </row>
    <row r="12500" spans="1:26">
      <c r="A12500" s="103"/>
      <c r="B12500" s="17"/>
      <c r="C12500" s="9"/>
      <c r="D12500" s="21"/>
      <c r="E12500" s="5"/>
      <c r="F12500" s="9"/>
      <c r="G12500" s="6"/>
      <c r="H12500" s="7"/>
      <c r="I12500" s="102"/>
      <c r="W12500">
        <f t="shared" si="1350"/>
      </c>
      <c r="X12500">
        <f t="shared" si="1351"/>
      </c>
      <c r="Y12500">
        <f t="shared" si="1352"/>
      </c>
      <c r="Z12500">
        <f t="shared" si="1353"/>
      </c>
    </row>
    <row r="12501" spans="1:26">
      <c r="A12501" s="31"/>
      <c r="B12501" s="1568" t="s">
        <v>1526</v>
      </c>
      <c r="C12501" s="1569"/>
      <c r="D12501" s="5"/>
      <c r="E12501" s="5"/>
      <c r="F12501" s="5"/>
      <c r="G12501" s="21"/>
      <c r="H12501" s="5"/>
      <c r="I12501" s="32"/>
      <c r="M12501" t="s">
        <v>2604</v>
      </c>
      <c r="N12501" t="s">
        <v>2605</v>
      </c>
      <c r="W12501">
        <f t="shared" si="1350"/>
      </c>
      <c r="X12501">
        <f t="shared" si="1351"/>
      </c>
      <c r="Y12501">
        <f t="shared" si="1352"/>
      </c>
      <c r="Z12501">
        <f t="shared" si="1353"/>
      </c>
    </row>
    <row r="12502" spans="1:26">
      <c r="A12502" s="33"/>
      <c r="B12502" s="1590"/>
      <c r="C12502" s="1591"/>
      <c r="D12502" s="34"/>
      <c r="E12502" s="16"/>
      <c r="F12502" s="5"/>
      <c r="G12502" s="21"/>
      <c r="H12502" s="5"/>
      <c r="I12502" s="32"/>
      <c r="M12502">
        <v>16403</v>
      </c>
      <c r="N12502">
        <v>80877</v>
      </c>
      <c r="W12502">
        <f t="shared" si="1350"/>
      </c>
      <c r="X12502">
        <f t="shared" si="1351"/>
      </c>
      <c r="Y12502">
        <f t="shared" si="1352"/>
      </c>
      <c r="Z12502">
        <f t="shared" si="1353"/>
      </c>
    </row>
    <row r="12503" spans="1:26" ht="15.75" thickBot="1">
      <c r="A12503" s="33"/>
      <c r="B12503" s="10"/>
      <c r="C12503" s="10"/>
      <c r="D12503" s="109"/>
      <c r="E12503" s="109"/>
      <c r="F12503" s="109"/>
      <c r="G12503" s="109"/>
      <c r="H12503" s="109"/>
      <c r="I12503" s="110"/>
      <c r="L12503" t="s">
        <v>2177</v>
      </c>
      <c r="M12503">
        <v>1416</v>
      </c>
      <c r="N12503" s="118">
        <f>+I12495-M12503</f>
      </c>
      <c r="W12503">
        <f t="shared" si="1350"/>
      </c>
      <c r="X12503">
        <f t="shared" si="1351"/>
      </c>
      <c r="Y12503">
        <f t="shared" si="1352"/>
      </c>
      <c r="Z12503">
        <f t="shared" si="1353"/>
      </c>
    </row>
    <row r="12504" spans="1:26">
      <c r="A12504" s="33"/>
      <c r="B12504" s="10"/>
      <c r="C12504" s="10"/>
      <c r="D12504" s="91"/>
      <c r="E12504" s="91"/>
      <c r="F12504" s="91"/>
      <c r="G12504" s="92" t="s">
        <v>19</v>
      </c>
      <c r="H12504" s="91"/>
      <c r="I12504" s="111">
        <f>SUM(I12466:I12503)</f>
      </c>
      <c r="L12504" t="s">
        <v>2606</v>
      </c>
      <c r="M12504">
        <f>+M12503+M12502</f>
      </c>
      <c r="N12504" s="118">
        <f>+N12503+N12502</f>
      </c>
      <c r="O12504" s="118">
        <f>+N12504+M12504</f>
      </c>
      <c r="W12504">
        <f t="shared" si="1350"/>
      </c>
      <c r="X12504">
        <f t="shared" si="1351"/>
      </c>
      <c r="Y12504">
        <f t="shared" si="1352"/>
      </c>
      <c r="Z12504">
        <f t="shared" si="1353"/>
      </c>
    </row>
    <row r="12505" spans="1:26">
      <c r="A12505" s="149"/>
      <c r="B12505" s="69"/>
      <c r="C12505" s="69"/>
      <c r="D12505" s="150"/>
      <c r="E12505" s="150"/>
      <c r="F12505" s="69"/>
      <c r="G12505" s="433"/>
      <c r="H12505" s="154"/>
      <c r="I12505" s="155"/>
      <c r="O12505" s="118"/>
      <c r="W12505">
        <f t="shared" si="1350"/>
      </c>
      <c r="X12505">
        <f t="shared" si="1351"/>
      </c>
      <c r="Y12505">
        <f t="shared" si="1352"/>
      </c>
      <c r="Z12505">
        <f t="shared" si="1353"/>
      </c>
    </row>
    <row r="12506" spans="1:26">
      <c r="A12506" s="149"/>
      <c r="B12506" s="69"/>
      <c r="C12506" s="69"/>
      <c r="D12506" s="151"/>
      <c r="E12506" s="151"/>
      <c r="F12506" s="69"/>
      <c r="G12506" s="153"/>
      <c r="H12506" s="112"/>
      <c r="I12506" s="61"/>
      <c r="W12506">
        <f t="shared" si="1350"/>
      </c>
      <c r="X12506">
        <f t="shared" si="1351"/>
      </c>
      <c r="Y12506">
        <f t="shared" si="1352"/>
      </c>
      <c r="Z12506">
        <f t="shared" si="1353"/>
      </c>
    </row>
    <row r="12507" spans="1:26" ht="15.75" thickBot="1">
      <c r="A12507" s="33"/>
      <c r="B12507" s="11" t="s">
        <v>20</v>
      </c>
      <c r="C12507" s="35"/>
      <c r="D12507" s="35"/>
      <c r="E12507" s="35"/>
      <c r="F12507" s="35"/>
      <c r="G12507" s="35"/>
      <c r="H12507" s="35"/>
      <c r="I12507" s="36"/>
      <c r="W12507">
        <f t="shared" si="1350"/>
      </c>
      <c r="X12507">
        <f t="shared" si="1351"/>
      </c>
      <c r="Y12507">
        <f t="shared" si="1352"/>
      </c>
      <c r="Z12507">
        <f t="shared" si="1353"/>
      </c>
    </row>
    <row r="12508" spans="1:26" ht="15.75" thickBot="1">
      <c r="A12508" s="37"/>
      <c r="B12508" s="38"/>
      <c r="C12508" s="39" t="s">
        <v>21</v>
      </c>
      <c r="D12508" s="40">
        <f>SUM(D12466:D12507)</f>
      </c>
      <c r="E12508" s="41">
        <f>IF(H12508=I12508,"OK","NO")</f>
      </c>
      <c r="F12508" s="40">
        <f>SUM(F12466:F12507)</f>
      </c>
      <c r="G12508" s="40">
        <f>SUM(G12466:G12507)</f>
      </c>
      <c r="H12508" s="42">
        <f>SUMPRODUCT(F12463:F12503,H12463:H12503)</f>
      </c>
      <c r="I12508" s="43">
        <f>SUM(I12504:I12507)</f>
      </c>
      <c r="M12508">
        <v>26318</v>
      </c>
      <c r="N12508" s="118">
        <f>+I12508-M12508</f>
      </c>
      <c r="P12508">
        <v>25934.5</v>
      </c>
      <c r="Q12508" s="118">
        <f>+I12508-P12508</f>
      </c>
      <c r="W12508">
        <f t="shared" si="1350"/>
      </c>
      <c r="X12508">
        <f t="shared" si="1351"/>
      </c>
      <c r="Y12508">
        <f t="shared" si="1352"/>
      </c>
      <c r="Z12508">
        <f t="shared" si="1353"/>
      </c>
    </row>
    <row r="12509" spans="1:26" ht="15.75" thickBot="1">
      <c r="A12509" s="44"/>
      <c r="B12509" s="116"/>
      <c r="C12509" s="45"/>
      <c r="D12509" s="45"/>
      <c r="E12509" s="45"/>
      <c r="F12509" s="45"/>
      <c r="G12509" s="45"/>
      <c r="H12509" s="46"/>
      <c r="I12509" s="47"/>
      <c r="W12509">
        <f t="shared" si="1350"/>
      </c>
      <c r="X12509">
        <f t="shared" si="1351"/>
      </c>
      <c r="Y12509">
        <f t="shared" si="1352"/>
      </c>
      <c r="Z12509">
        <f t="shared" si="1353"/>
      </c>
    </row>
    <row r="12510" spans="1:26">
      <c r="A12510" s="12" t="s">
        <v>23</v>
      </c>
      <c r="B12510" s="12"/>
      <c r="C12510" s="12"/>
      <c r="D12510" s="13"/>
      <c r="E12510" s="14" t="s">
        <v>301</v>
      </c>
      <c r="F12510" s="14"/>
      <c r="G12510" s="14"/>
      <c r="H12510" s="2"/>
      <c r="I12510" s="12"/>
      <c r="W12510">
        <f t="shared" si="1350"/>
      </c>
      <c r="X12510">
        <f t="shared" si="1351"/>
      </c>
      <c r="Y12510">
        <f t="shared" si="1352"/>
      </c>
      <c r="Z12510">
        <f t="shared" si="1353"/>
      </c>
    </row>
    <row r="12511" spans="1:26">
      <c r="W12511">
        <f t="shared" si="1350"/>
      </c>
      <c r="X12511">
        <f t="shared" si="1351"/>
      </c>
      <c r="Y12511">
        <f t="shared" si="1352"/>
      </c>
      <c r="Z12511">
        <f t="shared" si="1353"/>
      </c>
    </row>
    <row r="12512" spans="1:26">
      <c r="W12512">
        <f t="shared" si="1350"/>
      </c>
      <c r="X12512">
        <f t="shared" si="1351"/>
      </c>
      <c r="Y12512">
        <f t="shared" si="1352"/>
      </c>
      <c r="Z12512">
        <f t="shared" si="1353"/>
      </c>
    </row>
    <row r="12513" spans="1:26">
      <c r="A12513" s="1562" t="s">
        <v>0</v>
      </c>
      <c r="B12513" s="1562"/>
      <c r="C12513" s="1562"/>
      <c r="D12513" s="1562"/>
      <c r="E12513" s="1562"/>
      <c r="F12513" s="1562"/>
      <c r="G12513" s="1562"/>
      <c r="H12513" s="1562"/>
      <c r="I12513" s="1562"/>
      <c r="W12513">
        <f t="shared" si="1350"/>
      </c>
      <c r="X12513">
        <f t="shared" si="1351"/>
      </c>
      <c r="Y12513">
        <f t="shared" si="1352"/>
      </c>
      <c r="Z12513">
        <f t="shared" si="1353"/>
      </c>
    </row>
    <row r="12514" spans="1:26">
      <c r="W12514">
        <f t="shared" si="1350"/>
      </c>
      <c r="X12514">
        <f t="shared" si="1351"/>
      </c>
      <c r="Y12514">
        <f t="shared" si="1352"/>
      </c>
      <c r="Z12514">
        <f t="shared" si="1353"/>
      </c>
    </row>
    <row r="12515" spans="1:26">
      <c r="A12515" s="1" t="s">
        <v>1</v>
      </c>
      <c r="B12515" s="1"/>
      <c r="G12515" s="2" t="s">
        <v>2</v>
      </c>
      <c r="H12515" s="637" t="s">
        <v>2477</v>
      </c>
      <c r="I12515" s="124"/>
      <c r="W12515">
        <f t="shared" si="1350"/>
      </c>
      <c r="X12515">
        <f t="shared" si="1351"/>
      </c>
      <c r="Y12515">
        <f t="shared" si="1352"/>
      </c>
      <c r="Z12515">
        <f t="shared" si="1353"/>
      </c>
    </row>
    <row r="12516" spans="1:26">
      <c r="A12516" s="1" t="inlineStr">
        <is>
          <t>Dealer-164</t>
        </is>
      </c>
      <c r="B12516" s="1"/>
      <c r="C12516" s="51"/>
      <c r="F12516" s="4" t="s">
        <v>3</v>
      </c>
      <c r="G12516" s="2"/>
      <c r="H12516" s="631" t="s">
        <v>2261</v>
      </c>
      <c r="W12516">
        <f t="shared" si="1350"/>
      </c>
      <c r="X12516">
        <f t="shared" si="1351"/>
      </c>
      <c r="Y12516">
        <f t="shared" si="1352"/>
      </c>
      <c r="Z12516">
        <f t="shared" si="1353"/>
      </c>
    </row>
    <row r="12517" spans="1:26">
      <c r="A12517" s="1" t="inlineStr">
        <is>
          <t>Dealer-165</t>
        </is>
      </c>
      <c r="B12517" s="1"/>
      <c r="C12517" s="51"/>
      <c r="W12517">
        <f t="shared" si="1350"/>
      </c>
      <c r="X12517">
        <f t="shared" si="1351"/>
      </c>
      <c r="Y12517">
        <f t="shared" si="1352"/>
      </c>
      <c r="Z12517">
        <f t="shared" si="1353"/>
      </c>
    </row>
    <row r="12518" spans="1:26">
      <c r="A12518" s="1" t="inlineStr">
        <is>
          <t>Address line (redacted)</t>
        </is>
      </c>
      <c r="B12518" s="1"/>
      <c r="C12518" s="51"/>
      <c r="W12518">
        <f t="shared" si="1350"/>
      </c>
      <c r="X12518">
        <f t="shared" si="1351"/>
      </c>
      <c r="Y12518">
        <f t="shared" si="1352"/>
      </c>
      <c r="Z12518">
        <f t="shared" si="1353"/>
      </c>
    </row>
    <row r="12519" spans="1:26">
      <c r="A12519" s="1" t="inlineStr">
        <is>
          <t>Address line (redacted)</t>
        </is>
      </c>
      <c r="B12519" s="1"/>
      <c r="C12519" s="51"/>
      <c r="W12519">
        <f t="shared" si="1350"/>
      </c>
      <c r="X12519">
        <f t="shared" si="1351"/>
      </c>
      <c r="Y12519">
        <f t="shared" si="1352"/>
      </c>
      <c r="Z12519">
        <f t="shared" si="1353"/>
      </c>
    </row>
    <row r="12520" spans="1:26">
      <c r="A12520" s="22" t="s">
        <v>4</v>
      </c>
      <c r="B12520" s="125" t="inlineStr">
        <is>
          <t>GSTIN-MASKED</t>
        </is>
      </c>
      <c r="C12520" s="126"/>
      <c r="D12520" s="126"/>
      <c r="E12520" s="126"/>
      <c r="F12520" s="126"/>
      <c r="G12520" s="126"/>
      <c r="H12520" s="126"/>
      <c r="I12520" s="126"/>
      <c r="W12520">
        <f t="shared" si="1350"/>
      </c>
      <c r="X12520">
        <f t="shared" si="1351"/>
      </c>
      <c r="Y12520">
        <f t="shared" si="1352"/>
      </c>
      <c r="Z12520">
        <f t="shared" si="1353"/>
      </c>
    </row>
    <row r="12521" spans="1:26">
      <c r="A12521" s="12"/>
      <c r="B12521" s="86"/>
      <c r="W12521">
        <f t="shared" si="1350"/>
      </c>
      <c r="X12521">
        <f t="shared" si="1351"/>
      </c>
      <c r="Y12521">
        <f t="shared" si="1352"/>
      </c>
      <c r="Z12521">
        <f t="shared" si="1353"/>
      </c>
    </row>
    <row r="12522" spans="1:26">
      <c r="A12522" s="1" t="s">
        <v>5</v>
      </c>
      <c r="W12522">
        <f t="shared" si="1350"/>
      </c>
      <c r="X12522">
        <f t="shared" si="1351"/>
      </c>
      <c r="Y12522">
        <f t="shared" si="1352"/>
      </c>
      <c r="Z12522">
        <f t="shared" si="1353"/>
      </c>
    </row>
    <row r="12523" spans="1:26">
      <c r="A12523" s="1" t="s">
        <v>6</v>
      </c>
      <c r="W12523">
        <f t="shared" si="1350"/>
      </c>
      <c r="X12523">
        <f t="shared" si="1351"/>
      </c>
      <c r="Y12523">
        <f t="shared" si="1352"/>
      </c>
      <c r="Z12523">
        <f t="shared" si="1353"/>
      </c>
    </row>
    <row r="12524" spans="1:26" ht="15.75" thickBot="1">
      <c r="A12524" s="1" t="s">
        <v>7</v>
      </c>
      <c r="W12524">
        <f t="shared" si="1350"/>
      </c>
      <c r="X12524">
        <f t="shared" si="1351"/>
      </c>
      <c r="Y12524">
        <f t="shared" si="1352"/>
      </c>
      <c r="Z12524">
        <f t="shared" si="1353"/>
      </c>
    </row>
    <row r="12525" spans="1:26" ht="24">
      <c r="A12525" s="26" t="s">
        <v>8</v>
      </c>
      <c r="B12525" s="27" t="s">
        <v>9</v>
      </c>
      <c r="C12525" s="27" t="s">
        <v>10</v>
      </c>
      <c r="D12525" s="28" t="s">
        <v>11</v>
      </c>
      <c r="E12525" s="28" t="s">
        <v>12</v>
      </c>
      <c r="F12525" s="28" t="s">
        <v>13</v>
      </c>
      <c r="G12525" s="28" t="s">
        <v>14</v>
      </c>
      <c r="H12525" s="29" t="s">
        <v>15</v>
      </c>
      <c r="I12525" s="30" t="s">
        <v>16</v>
      </c>
      <c r="W12525">
        <f t="shared" si="1350"/>
      </c>
      <c r="X12525">
        <f t="shared" si="1351"/>
      </c>
      <c r="Y12525">
        <f t="shared" si="1352"/>
      </c>
      <c r="Z12525">
        <f t="shared" si="1353"/>
      </c>
    </row>
    <row r="12526" spans="1:26">
      <c r="A12526" s="5"/>
      <c r="B12526" s="1564" t="s">
        <v>17</v>
      </c>
      <c r="C12526" s="1565"/>
      <c r="D12526" s="5"/>
      <c r="E12526" s="6"/>
      <c r="F12526" s="6"/>
      <c r="G12526" s="127"/>
      <c r="H12526" s="5"/>
      <c r="I12526" s="102"/>
      <c r="W12526">
        <f t="shared" si="1350"/>
      </c>
      <c r="X12526">
        <f t="shared" si="1351"/>
      </c>
      <c r="Y12526">
        <f t="shared" si="1352"/>
      </c>
      <c r="Z12526">
        <f t="shared" si="1353"/>
      </c>
    </row>
    <row r="12527" spans="1:26">
      <c r="A12527" s="5"/>
      <c r="B12527" s="8" t="s">
        <v>1511</v>
      </c>
      <c r="C12527" s="9" t="s">
        <v>2027</v>
      </c>
      <c r="D12527" s="437"/>
      <c r="E12527" s="6"/>
      <c r="F12527" s="5">
        <v>1</v>
      </c>
      <c r="G12527" s="5">
        <f>+F12527</f>
      </c>
      <c r="H12527" s="5">
        <v>1</v>
      </c>
      <c r="I12527" s="58">
        <f>+H12527*G12527</f>
      </c>
      <c r="W12527">
        <f t="shared" si="1350"/>
      </c>
      <c r="X12527">
        <f t="shared" si="1351"/>
      </c>
      <c r="Y12527">
        <f t="shared" si="1352"/>
      </c>
      <c r="Z12527">
        <f t="shared" si="1353"/>
      </c>
    </row>
    <row r="12528" spans="1:26">
      <c r="A12528" s="5"/>
      <c r="B12528" s="8"/>
      <c r="C12528" s="5"/>
      <c r="D12528" s="5"/>
      <c r="E12528" s="6"/>
      <c r="F12528" s="5"/>
      <c r="G12528" s="5"/>
      <c r="H12528" s="5"/>
      <c r="I12528" s="58"/>
      <c r="W12528">
        <f t="shared" si="1350"/>
      </c>
      <c r="X12528">
        <f t="shared" si="1351"/>
      </c>
      <c r="Y12528">
        <f t="shared" si="1352"/>
      </c>
      <c r="Z12528">
        <f t="shared" si="1353"/>
      </c>
    </row>
    <row r="12529" spans="1:26">
      <c r="A12529" s="5"/>
      <c r="B12529" s="8" t="s">
        <v>1831</v>
      </c>
      <c r="C12529" s="5" t="s">
        <v>1832</v>
      </c>
      <c r="D12529" s="437"/>
      <c r="E12529" s="6"/>
      <c r="F12529" s="5">
        <v>2</v>
      </c>
      <c r="G12529" s="5">
        <f>+F12529</f>
      </c>
      <c r="H12529" s="5">
        <v>1</v>
      </c>
      <c r="I12529" s="58">
        <f t="shared" ref="I12529:I12544" si="1354">+H12529*G12529</f>
      </c>
      <c r="W12529">
        <f t="shared" si="1350"/>
      </c>
      <c r="X12529">
        <f t="shared" si="1351"/>
      </c>
      <c r="Y12529">
        <f t="shared" si="1352"/>
      </c>
      <c r="Z12529">
        <f t="shared" si="1353"/>
      </c>
    </row>
    <row r="12530" spans="1:26">
      <c r="A12530" s="5"/>
      <c r="B12530" s="8" t="s">
        <v>746</v>
      </c>
      <c r="C12530" s="5" t="s">
        <v>747</v>
      </c>
      <c r="D12530" s="437">
        <v>1</v>
      </c>
      <c r="E12530" s="6"/>
      <c r="F12530" s="5">
        <v>2</v>
      </c>
      <c r="G12530" s="5">
        <f>+F12530</f>
      </c>
      <c r="H12530" s="5">
        <v>1</v>
      </c>
      <c r="I12530" s="58">
        <f t="shared" si="1354"/>
      </c>
      <c r="W12530">
        <f t="shared" si="1350"/>
      </c>
      <c r="X12530">
        <f t="shared" si="1351"/>
      </c>
      <c r="Y12530">
        <f t="shared" si="1352"/>
      </c>
      <c r="Z12530">
        <f t="shared" si="1353"/>
      </c>
    </row>
    <row r="12531" spans="1:26">
      <c r="A12531" s="5"/>
      <c r="B12531" s="8" t="s">
        <v>1061</v>
      </c>
      <c r="C12531" s="5" t="s">
        <v>1060</v>
      </c>
      <c r="D12531" s="5">
        <v>1</v>
      </c>
      <c r="E12531" s="6">
        <v>5</v>
      </c>
      <c r="F12531" s="5">
        <f>+E12531*D12531</f>
      </c>
      <c r="G12531" s="5">
        <f>+E12531*D12531</f>
      </c>
      <c r="H12531" s="5">
        <v>1</v>
      </c>
      <c r="I12531" s="58">
        <f t="shared" si="1354"/>
      </c>
      <c r="W12531">
        <f t="shared" si="1350"/>
      </c>
      <c r="X12531">
        <f t="shared" si="1351"/>
      </c>
      <c r="Y12531">
        <f t="shared" si="1352"/>
      </c>
      <c r="Z12531">
        <f t="shared" si="1353"/>
      </c>
    </row>
    <row r="12532" spans="1:26">
      <c r="A12532" s="5"/>
      <c r="B12532" s="8" t="s">
        <v>744</v>
      </c>
      <c r="C12532" s="5" t="s">
        <v>745</v>
      </c>
      <c r="D12532" s="437"/>
      <c r="F12532" s="5">
        <v>2</v>
      </c>
      <c r="G12532" s="5">
        <f>+F12532</f>
      </c>
      <c r="H12532" s="5">
        <v>1</v>
      </c>
      <c r="I12532" s="58">
        <f t="shared" si="1354"/>
      </c>
      <c r="W12532">
        <f t="shared" si="1350"/>
      </c>
      <c r="X12532">
        <f t="shared" si="1351"/>
      </c>
      <c r="Y12532">
        <f t="shared" si="1352"/>
      </c>
      <c r="Z12532">
        <f t="shared" si="1353"/>
      </c>
    </row>
    <row r="12533" spans="1:26">
      <c r="A12533" s="5"/>
      <c r="B12533" s="1564" t="s">
        <v>18</v>
      </c>
      <c r="C12533" s="1565"/>
      <c r="D12533" s="9"/>
      <c r="E12533" s="5"/>
      <c r="F12533" s="5"/>
      <c r="G12533" s="5"/>
      <c r="H12533" s="5"/>
      <c r="I12533" s="58"/>
      <c r="W12533">
        <f t="shared" si="1350"/>
      </c>
      <c r="X12533">
        <f t="shared" si="1351"/>
      </c>
      <c r="Y12533">
        <f t="shared" si="1352"/>
      </c>
      <c r="Z12533">
        <f t="shared" si="1353"/>
      </c>
    </row>
    <row r="12534" spans="1:26">
      <c r="A12534" s="5"/>
      <c r="B12534" s="8" t="s">
        <v>275</v>
      </c>
      <c r="C12534" s="5" t="s">
        <v>276</v>
      </c>
      <c r="D12534" s="9">
        <v>1</v>
      </c>
      <c r="E12534" s="5">
        <v>4</v>
      </c>
      <c r="F12534" s="5">
        <f>+E12534*D12534</f>
      </c>
      <c r="G12534" s="5">
        <f>+E12534*D12534</f>
      </c>
      <c r="H12534" s="9">
        <v>1</v>
      </c>
      <c r="I12534" s="58">
        <f t="shared" si="1354"/>
      </c>
      <c r="W12534">
        <f t="shared" si="1350"/>
      </c>
      <c r="X12534">
        <f t="shared" si="1351"/>
      </c>
      <c r="Y12534">
        <f t="shared" si="1352"/>
      </c>
      <c r="Z12534">
        <f t="shared" si="1353"/>
      </c>
    </row>
    <row r="12535" spans="1:26">
      <c r="A12535" s="5"/>
      <c r="B12535" s="8" t="s">
        <v>295</v>
      </c>
      <c r="C12535" s="5" t="s">
        <v>294</v>
      </c>
      <c r="D12535" s="659">
        <v>1</v>
      </c>
      <c r="E12535" s="5"/>
      <c r="F12535">
        <v>2</v>
      </c>
      <c r="G12535" s="5">
        <f>+F12535</f>
      </c>
      <c r="H12535" s="9">
        <v>1</v>
      </c>
      <c r="I12535" s="58">
        <f t="shared" si="1354"/>
      </c>
      <c r="W12535">
        <f t="shared" si="1350"/>
      </c>
      <c r="X12535">
        <f t="shared" si="1351"/>
      </c>
      <c r="Y12535">
        <f t="shared" si="1352"/>
      </c>
      <c r="Z12535">
        <f t="shared" si="1353"/>
      </c>
    </row>
    <row r="12536" spans="1:26" ht="24">
      <c r="A12536" s="5"/>
      <c r="B12536" s="95" t="s">
        <v>469</v>
      </c>
      <c r="C12536" s="101" t="s">
        <v>468</v>
      </c>
      <c r="D12536" s="658">
        <v>1</v>
      </c>
      <c r="E12536" s="5"/>
      <c r="F12536">
        <v>2</v>
      </c>
      <c r="G12536" s="5">
        <f>+F12536</f>
      </c>
      <c r="H12536" s="16">
        <v>1</v>
      </c>
      <c r="I12536" s="58">
        <f t="shared" si="1354"/>
      </c>
      <c r="W12536">
        <f t="shared" si="1350"/>
      </c>
      <c r="X12536">
        <f t="shared" si="1351"/>
      </c>
      <c r="Y12536">
        <f t="shared" si="1352"/>
      </c>
      <c r="Z12536">
        <f t="shared" si="1353"/>
      </c>
    </row>
    <row r="12537" spans="1:26">
      <c r="A12537" s="5"/>
      <c r="B12537" s="95"/>
      <c r="C12537" s="101"/>
      <c r="D12537" s="9"/>
      <c r="E12537" s="5"/>
      <c r="F12537" s="5"/>
      <c r="G12537" s="5"/>
      <c r="H12537" s="16"/>
      <c r="I12537" s="58"/>
      <c r="W12537">
        <f t="shared" si="1350"/>
      </c>
      <c r="X12537">
        <f t="shared" si="1351"/>
      </c>
      <c r="Y12537">
        <f t="shared" si="1352"/>
      </c>
      <c r="Z12537">
        <f t="shared" si="1353"/>
      </c>
    </row>
    <row r="12538" spans="1:26">
      <c r="A12538" s="5"/>
      <c r="B12538" s="8" t="s">
        <v>844</v>
      </c>
      <c r="C12538" s="5" t="s">
        <v>843</v>
      </c>
      <c r="D12538" s="9">
        <v>1</v>
      </c>
      <c r="E12538" s="5">
        <v>4</v>
      </c>
      <c r="F12538" s="5">
        <f>+E12538*D12538</f>
      </c>
      <c r="G12538" s="5">
        <f>+E12538*D12538</f>
      </c>
      <c r="H12538" s="5">
        <v>1</v>
      </c>
      <c r="I12538" s="58">
        <f t="shared" si="1354"/>
      </c>
      <c r="W12538">
        <f t="shared" si="1350"/>
      </c>
      <c r="X12538">
        <f t="shared" si="1351"/>
      </c>
      <c r="Y12538">
        <f t="shared" si="1352"/>
      </c>
      <c r="Z12538">
        <f t="shared" si="1353"/>
      </c>
    </row>
    <row r="12539" spans="1:26">
      <c r="A12539" s="5"/>
      <c r="B12539" s="8" t="s">
        <v>467</v>
      </c>
      <c r="C12539" s="5" t="s">
        <v>466</v>
      </c>
      <c r="D12539" s="659"/>
      <c r="E12539" s="5"/>
      <c r="F12539">
        <v>2</v>
      </c>
      <c r="G12539" s="5">
        <f>+F12539</f>
      </c>
      <c r="H12539" s="16">
        <v>1</v>
      </c>
      <c r="I12539" s="58">
        <f t="shared" si="1354"/>
      </c>
      <c r="W12539">
        <f t="shared" si="1350"/>
      </c>
      <c r="X12539">
        <f t="shared" si="1351"/>
      </c>
      <c r="Y12539">
        <f t="shared" si="1352"/>
      </c>
      <c r="Z12539">
        <f t="shared" si="1353"/>
      </c>
    </row>
    <row r="12540" spans="1:26">
      <c r="A12540" s="5"/>
      <c r="B12540" s="1564" t="s">
        <v>300</v>
      </c>
      <c r="C12540" s="1565"/>
      <c r="D12540" s="5"/>
      <c r="E12540" s="5"/>
      <c r="F12540" s="5"/>
      <c r="G12540" s="5"/>
      <c r="H12540" s="16"/>
      <c r="I12540" s="58"/>
      <c r="W12540">
        <f t="shared" si="1350"/>
      </c>
      <c r="X12540">
        <f t="shared" si="1351"/>
      </c>
      <c r="Y12540">
        <f t="shared" si="1352"/>
      </c>
      <c r="Z12540">
        <f t="shared" si="1353"/>
      </c>
    </row>
    <row r="12541" spans="1:26">
      <c r="A12541" s="5"/>
      <c r="B12541" s="17" t="s">
        <v>768</v>
      </c>
      <c r="C12541" s="88" t="s">
        <v>769</v>
      </c>
      <c r="D12541" s="658"/>
      <c r="E12541" s="6">
        <v>100</v>
      </c>
      <c r="F12541" s="5">
        <v>1000</v>
      </c>
      <c r="G12541" s="5">
        <f>+F12541</f>
      </c>
      <c r="H12541" s="5">
        <v>1</v>
      </c>
      <c r="I12541" s="58">
        <f t="shared" si="1354"/>
      </c>
      <c r="W12541">
        <f t="shared" si="1350"/>
      </c>
      <c r="X12541">
        <f t="shared" si="1351"/>
      </c>
      <c r="Y12541">
        <f t="shared" si="1352"/>
      </c>
      <c r="Z12541">
        <f t="shared" si="1353"/>
      </c>
    </row>
    <row r="12542" spans="1:26" ht="48">
      <c r="A12542" s="5"/>
      <c r="B12542" s="17" t="s">
        <v>2500</v>
      </c>
      <c r="C12542" s="34" t="s">
        <v>1799</v>
      </c>
      <c r="D12542" s="9">
        <v>2</v>
      </c>
      <c r="E12542" s="5">
        <v>2</v>
      </c>
      <c r="F12542" s="5">
        <f>+E12542*D12542</f>
      </c>
      <c r="G12542" s="5">
        <f>+E12542*D12542</f>
      </c>
      <c r="H12542" s="5">
        <v>1</v>
      </c>
      <c r="I12542" s="58">
        <f t="shared" si="1354"/>
      </c>
      <c r="W12542">
        <f t="shared" si="1350"/>
      </c>
      <c r="X12542">
        <f t="shared" si="1351"/>
      </c>
      <c r="Y12542">
        <f t="shared" si="1352"/>
      </c>
      <c r="Z12542">
        <f t="shared" si="1353"/>
      </c>
    </row>
    <row r="12543" spans="1:26">
      <c r="A12543" s="5"/>
      <c r="B12543" s="1564" t="s">
        <v>2499</v>
      </c>
      <c r="C12543" s="1565"/>
      <c r="D12543" s="9"/>
      <c r="E12543" s="5"/>
      <c r="F12543" s="5"/>
      <c r="G12543" s="5"/>
      <c r="H12543" s="5"/>
      <c r="I12543" s="58"/>
      <c r="W12543">
        <f t="shared" si="1350"/>
      </c>
      <c r="X12543">
        <f t="shared" si="1351"/>
      </c>
      <c r="Y12543">
        <f t="shared" si="1352"/>
      </c>
      <c r="Z12543">
        <f t="shared" si="1353"/>
      </c>
    </row>
    <row r="12544" spans="1:26">
      <c r="A12544" s="5"/>
      <c r="B12544" s="15" t="s">
        <v>531</v>
      </c>
      <c r="C12544" s="5" t="s">
        <v>532</v>
      </c>
      <c r="D12544" s="122"/>
      <c r="E12544" s="6"/>
      <c r="F12544" s="5">
        <v>20</v>
      </c>
      <c r="G12544" s="5">
        <f>+F12544</f>
      </c>
      <c r="H12544" s="5">
        <v>1</v>
      </c>
      <c r="I12544" s="58">
        <f t="shared" si="1354"/>
      </c>
      <c r="W12544">
        <f t="shared" si="1350"/>
      </c>
      <c r="X12544">
        <f t="shared" si="1351"/>
      </c>
      <c r="Y12544">
        <f t="shared" si="1352"/>
      </c>
      <c r="Z12544">
        <f t="shared" si="1353"/>
      </c>
    </row>
    <row r="12545" spans="1:26">
      <c r="A12545" s="5"/>
      <c r="B12545" s="1564" t="s">
        <v>51</v>
      </c>
      <c r="C12545" s="1565"/>
      <c r="D12545" s="9"/>
      <c r="E12545" s="5"/>
      <c r="F12545" s="5"/>
      <c r="G12545" s="5"/>
      <c r="H12545" s="5"/>
      <c r="I12545" s="58"/>
      <c r="W12545">
        <f t="shared" si="1350"/>
      </c>
      <c r="X12545">
        <f t="shared" si="1351"/>
      </c>
      <c r="Y12545">
        <f t="shared" si="1352"/>
      </c>
      <c r="Z12545">
        <f t="shared" si="1353"/>
      </c>
    </row>
    <row r="12546" spans="1:26">
      <c r="A12546" s="5"/>
      <c r="B12546" s="20"/>
      <c r="C12546" s="5"/>
      <c r="D12546" s="5"/>
      <c r="E12546" s="6"/>
      <c r="F12546" s="5"/>
      <c r="G12546" s="5"/>
      <c r="H12546" s="7"/>
      <c r="I12546" s="58"/>
      <c r="W12546">
        <f t="shared" si="1350"/>
      </c>
      <c r="X12546">
        <f t="shared" si="1351"/>
      </c>
      <c r="Y12546">
        <f t="shared" si="1352"/>
      </c>
      <c r="Z12546">
        <f t="shared" si="1353"/>
      </c>
    </row>
    <row r="12547" spans="1:26">
      <c r="A12547" s="5"/>
      <c r="B12547" s="8"/>
      <c r="C12547" s="5"/>
      <c r="D12547" s="9"/>
      <c r="E12547" s="5"/>
      <c r="F12547" s="5"/>
      <c r="G12547" s="5"/>
      <c r="H12547" s="5"/>
      <c r="I12547" s="58"/>
      <c r="W12547">
        <f t="shared" si="1350"/>
      </c>
      <c r="X12547">
        <f t="shared" si="1351"/>
      </c>
      <c r="Y12547">
        <f t="shared" si="1352"/>
      </c>
      <c r="Z12547">
        <f t="shared" si="1353"/>
      </c>
    </row>
    <row r="12548" spans="1:26">
      <c r="A12548" s="5"/>
      <c r="B12548" s="17"/>
      <c r="C12548" s="34"/>
      <c r="D12548" s="5"/>
      <c r="E12548" s="5"/>
      <c r="F12548" s="6"/>
      <c r="G12548" s="127"/>
      <c r="H12548" s="5"/>
      <c r="I12548" s="402"/>
      <c r="W12548">
        <f t="shared" ref="W12548:W12611" si="1355">IF(LEFT($H12548&amp;"",5)="2019-",$H12548,W12547)</f>
      </c>
      <c r="X12548">
        <f t="shared" ref="X12548:X12611" si="1356">IF($W12548="",0,IF(COUNTIF($AB$2:$AB$80,$W12548)&gt;0,1,0))</f>
      </c>
      <c r="Y12548">
        <f t="shared" ref="Y12548:Y12611" si="1357">IF($C12548="","",UPPER(TRIM(IFERROR(LEFT($C12548&amp;"",FIND("/",$C12548&amp;"")-1),$C12548&amp;""))))</f>
      </c>
      <c r="Z12548">
        <f t="shared" ref="Z12548:Z12611" si="1358">IFERROR(IF(ISNUMBER($G12548),$G12548,0),0)</f>
      </c>
    </row>
    <row r="12549" spans="1:26">
      <c r="A12549" s="16"/>
      <c r="B12549" s="8"/>
      <c r="C12549" s="5"/>
      <c r="D12549" s="5"/>
      <c r="E12549" s="5"/>
      <c r="F12549" s="6"/>
      <c r="G12549" s="6"/>
      <c r="H12549" s="5"/>
      <c r="I12549" s="129"/>
      <c r="W12549">
        <f t="shared" si="1355"/>
      </c>
      <c r="X12549">
        <f t="shared" si="1356"/>
      </c>
      <c r="Y12549">
        <f t="shared" si="1357"/>
      </c>
      <c r="Z12549">
        <f t="shared" si="1358"/>
      </c>
    </row>
    <row r="12550" spans="1:26" ht="15.75" thickBot="1">
      <c r="A12550" s="33"/>
      <c r="B12550" s="1586" t="s">
        <v>2768</v>
      </c>
      <c r="C12550" s="1587"/>
      <c r="D12550" s="109"/>
      <c r="E12550" s="109"/>
      <c r="F12550" s="109"/>
      <c r="G12550" s="109"/>
      <c r="H12550" s="109"/>
      <c r="I12550" s="110"/>
      <c r="W12550">
        <f t="shared" si="1355"/>
      </c>
      <c r="X12550">
        <f t="shared" si="1356"/>
      </c>
      <c r="Y12550">
        <f t="shared" si="1357"/>
      </c>
      <c r="Z12550">
        <f t="shared" si="1358"/>
      </c>
    </row>
    <row r="12551" spans="1:26">
      <c r="A12551" s="33"/>
      <c r="B12551" s="1588"/>
      <c r="C12551" s="1589"/>
      <c r="D12551" s="91"/>
      <c r="E12551" s="91"/>
      <c r="F12551" s="91"/>
      <c r="G12551" s="92" t="s">
        <v>19</v>
      </c>
      <c r="H12551" s="91"/>
      <c r="I12551" s="111">
        <f>SUM(I12526:I12550)</f>
      </c>
      <c r="W12551">
        <f t="shared" si="1355"/>
      </c>
      <c r="X12551">
        <f t="shared" si="1356"/>
      </c>
      <c r="Y12551">
        <f t="shared" si="1357"/>
      </c>
      <c r="Z12551">
        <f t="shared" si="1358"/>
      </c>
    </row>
    <row r="12552" spans="1:26">
      <c r="A12552" s="33"/>
      <c r="B12552" s="131"/>
      <c r="C12552" s="131"/>
      <c r="D12552" s="132"/>
      <c r="E12552" s="132"/>
      <c r="F12552" s="132"/>
      <c r="G12552" s="132" t="s">
        <v>314</v>
      </c>
      <c r="H12552" s="133"/>
      <c r="I12552" s="61"/>
      <c r="W12552">
        <f t="shared" si="1355"/>
      </c>
      <c r="X12552">
        <f t="shared" si="1356"/>
      </c>
      <c r="Y12552">
        <f t="shared" si="1357"/>
      </c>
      <c r="Z12552">
        <f t="shared" si="1358"/>
      </c>
    </row>
    <row r="12553" spans="1:26" ht="15.75" thickBot="1">
      <c r="A12553" s="33"/>
      <c r="B12553" s="11" t="s">
        <v>20</v>
      </c>
      <c r="C12553" s="35"/>
      <c r="D12553" s="35"/>
      <c r="E12553" s="35"/>
      <c r="F12553" s="35"/>
      <c r="G12553" s="35"/>
      <c r="H12553" s="35"/>
      <c r="I12553" s="36"/>
      <c r="W12553">
        <f t="shared" si="1355"/>
      </c>
      <c r="X12553">
        <f t="shared" si="1356"/>
      </c>
      <c r="Y12553">
        <f t="shared" si="1357"/>
      </c>
      <c r="Z12553">
        <f t="shared" si="1358"/>
      </c>
    </row>
    <row r="12554" spans="1:26" ht="15.75" thickBot="1">
      <c r="A12554" s="37"/>
      <c r="B12554" s="38"/>
      <c r="C12554" s="39" t="s">
        <v>21</v>
      </c>
      <c r="D12554" s="40">
        <f>SUM(D12526:D12553)</f>
      </c>
      <c r="E12554" s="41">
        <f>IF(H12554=I12554,"OK","NO")</f>
      </c>
      <c r="F12554" s="40">
        <f>SUM(F12526:F12553)</f>
      </c>
      <c r="G12554" s="176">
        <f>SUM(G12526:G12553)</f>
      </c>
      <c r="H12554" s="41">
        <f>SUMPRODUCT(F12526:F12550,H12526:H12550)</f>
      </c>
      <c r="I12554" s="43">
        <f>+I12552+I12551</f>
      </c>
      <c r="W12554">
        <f t="shared" si="1355"/>
      </c>
      <c r="X12554">
        <f t="shared" si="1356"/>
      </c>
      <c r="Y12554">
        <f t="shared" si="1357"/>
      </c>
      <c r="Z12554">
        <f t="shared" si="1358"/>
      </c>
    </row>
    <row r="12555" spans="1:26" ht="15.75" thickBot="1">
      <c r="A12555" s="44"/>
      <c r="B12555" s="116"/>
      <c r="C12555" s="45"/>
      <c r="D12555" s="45"/>
      <c r="E12555" s="45"/>
      <c r="F12555" s="45"/>
      <c r="G12555" s="45"/>
      <c r="H12555" s="46" t="s">
        <v>2607</v>
      </c>
      <c r="I12555" s="47"/>
      <c r="W12555">
        <f t="shared" si="1355"/>
      </c>
      <c r="X12555">
        <f t="shared" si="1356"/>
      </c>
      <c r="Y12555">
        <f t="shared" si="1357"/>
      </c>
      <c r="Z12555">
        <f t="shared" si="1358"/>
      </c>
    </row>
    <row r="12556" spans="1:26">
      <c r="A12556" s="12" t="s">
        <v>315</v>
      </c>
      <c r="B12556" s="12"/>
      <c r="C12556" s="12"/>
      <c r="D12556" s="13"/>
      <c r="E12556" s="14"/>
      <c r="F12556" s="14"/>
      <c r="G12556" s="14"/>
      <c r="H12556" s="2"/>
      <c r="I12556" s="12"/>
      <c r="W12556">
        <f t="shared" si="1355"/>
      </c>
      <c r="X12556">
        <f t="shared" si="1356"/>
      </c>
      <c r="Y12556">
        <f t="shared" si="1357"/>
      </c>
      <c r="Z12556">
        <f t="shared" si="1358"/>
      </c>
    </row>
    <row r="12557" spans="1:26">
      <c r="W12557">
        <f t="shared" si="1355"/>
      </c>
      <c r="X12557">
        <f t="shared" si="1356"/>
      </c>
      <c r="Y12557">
        <f t="shared" si="1357"/>
      </c>
      <c r="Z12557">
        <f t="shared" si="1358"/>
      </c>
    </row>
    <row r="12558" spans="1:26">
      <c r="W12558">
        <f t="shared" si="1355"/>
      </c>
      <c r="X12558">
        <f t="shared" si="1356"/>
      </c>
      <c r="Y12558">
        <f t="shared" si="1357"/>
      </c>
      <c r="Z12558">
        <f t="shared" si="1358"/>
      </c>
    </row>
    <row r="12559" spans="1:26">
      <c r="W12559">
        <f t="shared" si="1355"/>
      </c>
      <c r="X12559">
        <f t="shared" si="1356"/>
      </c>
      <c r="Y12559">
        <f t="shared" si="1357"/>
      </c>
      <c r="Z12559">
        <f t="shared" si="1358"/>
      </c>
    </row>
    <row r="12560" spans="1:26">
      <c r="W12560">
        <f t="shared" si="1355"/>
      </c>
      <c r="X12560">
        <f t="shared" si="1356"/>
      </c>
      <c r="Y12560">
        <f t="shared" si="1357"/>
      </c>
      <c r="Z12560">
        <f t="shared" si="1358"/>
      </c>
    </row>
    <row r="12561" spans="1:26">
      <c r="W12561">
        <f t="shared" si="1355"/>
      </c>
      <c r="X12561">
        <f t="shared" si="1356"/>
      </c>
      <c r="Y12561">
        <f t="shared" si="1357"/>
      </c>
      <c r="Z12561">
        <f t="shared" si="1358"/>
      </c>
    </row>
    <row r="12562" spans="1:26">
      <c r="A12562" s="1562" t="s">
        <v>0</v>
      </c>
      <c r="B12562" s="1562"/>
      <c r="C12562" s="1562"/>
      <c r="D12562" s="1562"/>
      <c r="E12562" s="1562"/>
      <c r="F12562" s="1562"/>
      <c r="G12562" s="1562"/>
      <c r="H12562" s="1562"/>
      <c r="I12562" s="1562"/>
      <c r="J12562" s="25"/>
      <c r="W12562">
        <f t="shared" si="1355"/>
      </c>
      <c r="X12562">
        <f t="shared" si="1356"/>
      </c>
      <c r="Y12562">
        <f t="shared" si="1357"/>
      </c>
      <c r="Z12562">
        <f t="shared" si="1358"/>
      </c>
    </row>
    <row r="12563" spans="1:26">
      <c r="J12563" s="25"/>
      <c r="W12563">
        <f t="shared" si="1355"/>
      </c>
      <c r="X12563">
        <f t="shared" si="1356"/>
      </c>
      <c r="Y12563">
        <f t="shared" si="1357"/>
      </c>
      <c r="Z12563">
        <f t="shared" si="1358"/>
      </c>
    </row>
    <row r="12564" spans="1:26">
      <c r="B12564" s="124"/>
      <c r="C12564" s="124"/>
      <c r="D12564" s="124"/>
      <c r="E12564" s="124"/>
      <c r="F12564" s="124"/>
      <c r="G12564" s="124"/>
      <c r="H12564" s="124"/>
      <c r="I12564" s="124"/>
      <c r="J12564" s="25"/>
      <c r="W12564">
        <f t="shared" si="1355"/>
      </c>
      <c r="X12564">
        <f t="shared" si="1356"/>
      </c>
      <c r="Y12564">
        <f t="shared" si="1357"/>
      </c>
      <c r="Z12564">
        <f t="shared" si="1358"/>
      </c>
    </row>
    <row r="12565" spans="1:26">
      <c r="A12565" s="1" t="s">
        <v>1</v>
      </c>
      <c r="G12565" s="489" t="s">
        <v>2</v>
      </c>
      <c r="H12565" s="3" t="s">
        <v>2477</v>
      </c>
      <c r="J12565" s="25"/>
      <c r="W12565">
        <f t="shared" si="1355"/>
      </c>
      <c r="X12565">
        <f t="shared" si="1356"/>
      </c>
      <c r="Y12565">
        <f t="shared" si="1357"/>
      </c>
      <c r="Z12565">
        <f t="shared" si="1358"/>
      </c>
    </row>
    <row r="12566" spans="1:26">
      <c r="A12566" s="1" t="s">
        <v>1</v>
      </c>
      <c r="B12566" s="1"/>
      <c r="F12566" s="4"/>
      <c r="G12566" s="488" t="s">
        <v>1440</v>
      </c>
      <c r="H12566" s="1" t="s">
        <v>2262</v>
      </c>
      <c r="J12566" s="25"/>
      <c r="W12566">
        <f t="shared" si="1355"/>
      </c>
      <c r="X12566">
        <f t="shared" si="1356"/>
      </c>
      <c r="Y12566">
        <f t="shared" si="1357"/>
      </c>
      <c r="Z12566">
        <f t="shared" si="1358"/>
      </c>
    </row>
    <row r="12567" spans="1:26">
      <c r="A12567" s="1" t="inlineStr">
        <is>
          <t>Dealer-115</t>
        </is>
      </c>
      <c r="B12567" s="1"/>
      <c r="H12567" s="1"/>
      <c r="J12567" s="25"/>
      <c r="W12567">
        <f t="shared" si="1355"/>
      </c>
      <c r="X12567">
        <f t="shared" si="1356"/>
      </c>
      <c r="Y12567">
        <f t="shared" si="1357"/>
      </c>
      <c r="Z12567">
        <f t="shared" si="1358"/>
      </c>
    </row>
    <row r="12568" spans="1:26" ht="15.75">
      <c r="A12568" s="1" t="inlineStr">
        <is>
          <t>Address line (redacted)</t>
        </is>
      </c>
      <c r="B12568" s="1"/>
      <c r="C12568" s="51"/>
      <c r="D12568" s="453"/>
      <c r="E12568" s="453"/>
      <c r="F12568" s="453"/>
      <c r="J12568" s="25"/>
      <c r="W12568">
        <f t="shared" si="1355"/>
      </c>
      <c r="X12568">
        <f t="shared" si="1356"/>
      </c>
      <c r="Y12568">
        <f t="shared" si="1357"/>
      </c>
      <c r="Z12568">
        <f t="shared" si="1358"/>
      </c>
    </row>
    <row r="12569" spans="1:26">
      <c r="A12569" s="1" t="inlineStr">
        <is>
          <t>Address line (redacted)</t>
        </is>
      </c>
      <c r="B12569" s="1"/>
      <c r="C12569" s="51"/>
      <c r="D12569" s="454"/>
      <c r="E12569" s="454"/>
      <c r="F12569" s="454"/>
      <c r="J12569" s="25"/>
      <c r="W12569">
        <f t="shared" si="1355"/>
      </c>
      <c r="X12569">
        <f t="shared" si="1356"/>
      </c>
      <c r="Y12569">
        <f t="shared" si="1357"/>
      </c>
      <c r="Z12569">
        <f t="shared" si="1358"/>
      </c>
    </row>
    <row r="12570" spans="1:26">
      <c r="A12570" s="12" t="s">
        <v>4</v>
      </c>
      <c r="B12570" s="86" t="inlineStr">
        <is>
          <t>GSTIN-MASKED</t>
        </is>
      </c>
      <c r="C12570" s="455" t="s">
        <v>1564</v>
      </c>
      <c r="D12570" s="456" t="inlineStr">
        <is>
          <t>Address line (redacted)</t>
        </is>
      </c>
      <c r="E12570" s="455"/>
      <c r="F12570" s="456"/>
      <c r="G12570" s="457"/>
      <c r="H12570" s="457"/>
      <c r="J12570" s="25"/>
      <c r="W12570">
        <f t="shared" si="1355"/>
      </c>
      <c r="X12570">
        <f t="shared" si="1356"/>
      </c>
      <c r="Y12570">
        <f t="shared" si="1357"/>
      </c>
      <c r="Z12570">
        <f t="shared" si="1358"/>
      </c>
    </row>
    <row r="12571" spans="1:26">
      <c r="A12571" s="458" t="s">
        <v>944</v>
      </c>
      <c r="B12571" s="248"/>
      <c r="C12571" s="455" t="inlineStr">
        <is>
          <t>Address line (redacted)</t>
        </is>
      </c>
      <c r="D12571" s="456"/>
      <c r="E12571" s="455"/>
      <c r="F12571" s="456"/>
      <c r="G12571" s="457"/>
      <c r="H12571" s="457"/>
      <c r="J12571" s="25"/>
      <c r="W12571">
        <f t="shared" si="1355"/>
      </c>
      <c r="X12571">
        <f t="shared" si="1356"/>
      </c>
      <c r="Y12571">
        <f t="shared" si="1357"/>
      </c>
      <c r="Z12571">
        <f t="shared" si="1358"/>
      </c>
    </row>
    <row r="12572" spans="1:26">
      <c r="A12572" s="458" t="s">
        <v>1567</v>
      </c>
      <c r="B12572" s="248"/>
      <c r="C12572" s="455" t="inlineStr">
        <is>
          <t>Address line (redacted)</t>
        </is>
      </c>
      <c r="D12572" s="456"/>
      <c r="E12572" s="455"/>
      <c r="F12572" s="456"/>
      <c r="G12572" s="457"/>
      <c r="H12572" s="457"/>
      <c r="J12572" s="25"/>
      <c r="W12572">
        <f t="shared" si="1355"/>
      </c>
      <c r="X12572">
        <f t="shared" si="1356"/>
      </c>
      <c r="Y12572">
        <f t="shared" si="1357"/>
      </c>
      <c r="Z12572">
        <f t="shared" si="1358"/>
      </c>
    </row>
    <row r="12573" spans="1:26">
      <c r="A12573" s="459" t="s">
        <v>572</v>
      </c>
      <c r="B12573" s="460" t="inlineStr">
        <is>
          <t>Dealer-214</t>
        </is>
      </c>
      <c r="C12573" s="455" t="inlineStr">
        <is>
          <t>Address line (redacted)</t>
        </is>
      </c>
      <c r="D12573" s="461"/>
      <c r="E12573" s="461"/>
      <c r="F12573" s="461"/>
      <c r="G12573" s="461"/>
      <c r="H12573" s="461"/>
      <c r="J12573" s="25"/>
      <c r="W12573">
        <f t="shared" si="1355"/>
      </c>
      <c r="X12573">
        <f t="shared" si="1356"/>
      </c>
      <c r="Y12573">
        <f t="shared" si="1357"/>
      </c>
      <c r="Z12573">
        <f t="shared" si="1358"/>
      </c>
    </row>
    <row r="12574" spans="1:26">
      <c r="A12574" s="460"/>
      <c r="B12574" s="460" t="inlineStr">
        <is>
          <t>Address line (redacted)</t>
        </is>
      </c>
      <c r="J12574" s="25"/>
      <c r="W12574">
        <f t="shared" si="1355"/>
      </c>
      <c r="X12574">
        <f t="shared" si="1356"/>
      </c>
      <c r="Y12574">
        <f t="shared" si="1357"/>
      </c>
      <c r="Z12574">
        <f t="shared" si="1358"/>
      </c>
    </row>
    <row r="12575" spans="1:26">
      <c r="A12575" s="22"/>
      <c r="B12575" s="248" t="inlineStr">
        <is>
          <t>Contact-053</t>
        </is>
      </c>
      <c r="C12575" s="56"/>
      <c r="D12575" s="1"/>
      <c r="E12575" s="454"/>
      <c r="F12575" s="1"/>
      <c r="J12575" s="25"/>
      <c r="W12575">
        <f t="shared" si="1355"/>
      </c>
      <c r="X12575">
        <f t="shared" si="1356"/>
      </c>
      <c r="Y12575">
        <f t="shared" si="1357"/>
      </c>
      <c r="Z12575">
        <f t="shared" si="1358"/>
      </c>
    </row>
    <row r="12576" spans="1:26">
      <c r="A12576" s="1"/>
      <c r="B12576" s="1"/>
      <c r="C12576" s="1"/>
      <c r="J12576" s="25"/>
      <c r="W12576">
        <f t="shared" si="1355"/>
      </c>
      <c r="X12576">
        <f t="shared" si="1356"/>
      </c>
      <c r="Y12576">
        <f t="shared" si="1357"/>
      </c>
      <c r="Z12576">
        <f t="shared" si="1358"/>
      </c>
    </row>
    <row r="12577" spans="1:26">
      <c r="A12577" s="1" t="s">
        <v>5</v>
      </c>
      <c r="D12577" s="197"/>
      <c r="E12577" s="197"/>
      <c r="F12577" s="197"/>
      <c r="G12577" s="197"/>
      <c r="H12577" s="197"/>
      <c r="J12577" s="25"/>
      <c r="W12577">
        <f t="shared" si="1355"/>
      </c>
      <c r="X12577">
        <f t="shared" si="1356"/>
      </c>
      <c r="Y12577">
        <f t="shared" si="1357"/>
      </c>
      <c r="Z12577">
        <f t="shared" si="1358"/>
      </c>
    </row>
    <row r="12578" spans="1:26">
      <c r="A12578" s="1" t="s">
        <v>6</v>
      </c>
      <c r="D12578" s="197"/>
      <c r="E12578" s="197"/>
      <c r="F12578" s="197"/>
      <c r="G12578" s="197"/>
      <c r="H12578" s="197"/>
      <c r="J12578" s="25"/>
      <c r="W12578">
        <f t="shared" si="1355"/>
      </c>
      <c r="X12578">
        <f t="shared" si="1356"/>
      </c>
      <c r="Y12578">
        <f t="shared" si="1357"/>
      </c>
      <c r="Z12578">
        <f t="shared" si="1358"/>
      </c>
    </row>
    <row r="12579" spans="1:26" ht="15.75" thickBot="1">
      <c r="A12579" s="1" t="s">
        <v>7</v>
      </c>
      <c r="J12579" s="25"/>
      <c r="W12579">
        <f t="shared" si="1355"/>
      </c>
      <c r="X12579">
        <f t="shared" si="1356"/>
      </c>
      <c r="Y12579">
        <f t="shared" si="1357"/>
      </c>
      <c r="Z12579">
        <f t="shared" si="1358"/>
      </c>
    </row>
    <row r="12580" spans="1:26" ht="24">
      <c r="A12580" s="198" t="s">
        <v>8</v>
      </c>
      <c r="B12580" s="199" t="s">
        <v>9</v>
      </c>
      <c r="C12580" s="199" t="s">
        <v>10</v>
      </c>
      <c r="D12580" s="200" t="s">
        <v>11</v>
      </c>
      <c r="E12580" s="200" t="s">
        <v>12</v>
      </c>
      <c r="F12580" s="200" t="s">
        <v>13</v>
      </c>
      <c r="G12580" s="200" t="s">
        <v>14</v>
      </c>
      <c r="H12580" s="201" t="s">
        <v>15</v>
      </c>
      <c r="I12580" s="202" t="s">
        <v>16</v>
      </c>
      <c r="J12580" s="25"/>
      <c r="W12580">
        <f t="shared" si="1355"/>
      </c>
      <c r="X12580">
        <f t="shared" si="1356"/>
      </c>
      <c r="Y12580">
        <f t="shared" si="1357"/>
      </c>
      <c r="Z12580">
        <f t="shared" si="1358"/>
      </c>
    </row>
    <row r="12581" spans="1:26">
      <c r="A12581" s="107"/>
      <c r="B12581" s="1620" t="s">
        <v>18</v>
      </c>
      <c r="C12581" s="1620"/>
      <c r="D12581" s="184"/>
      <c r="E12581" s="184"/>
      <c r="F12581" s="184"/>
      <c r="G12581" s="184"/>
      <c r="H12581" s="184"/>
      <c r="I12581" s="388"/>
      <c r="J12581" s="462"/>
      <c r="K12581" s="462"/>
      <c r="L12581" s="462"/>
      <c r="W12581">
        <f t="shared" si="1355"/>
      </c>
      <c r="X12581">
        <f t="shared" si="1356"/>
      </c>
      <c r="Y12581">
        <f t="shared" si="1357"/>
      </c>
      <c r="Z12581">
        <f t="shared" si="1358"/>
      </c>
    </row>
    <row r="12582" spans="1:26">
      <c r="A12582" s="5">
        <v>1</v>
      </c>
      <c r="B12582" s="8" t="s">
        <v>293</v>
      </c>
      <c r="C12582" s="5" t="s">
        <v>292</v>
      </c>
      <c r="D12582" s="16">
        <v>1</v>
      </c>
      <c r="E12582" s="16">
        <v>4</v>
      </c>
      <c r="F12582" s="6">
        <f>+E12582*D12582</f>
      </c>
      <c r="G12582" s="5">
        <f>+E12582*D12582</f>
      </c>
      <c r="H12582" s="5">
        <v>1</v>
      </c>
      <c r="I12582" s="102">
        <f>+H12582*G12582</f>
      </c>
      <c r="J12582" s="565">
        <v>119</v>
      </c>
      <c r="K12582" s="565">
        <f>+H12582-J12582</f>
      </c>
      <c r="L12582" s="565">
        <f>+K12582*G12582</f>
      </c>
      <c r="W12582">
        <f t="shared" si="1355"/>
      </c>
      <c r="X12582">
        <f t="shared" si="1356"/>
      </c>
      <c r="Y12582">
        <f t="shared" si="1357"/>
      </c>
      <c r="Z12582">
        <f t="shared" si="1358"/>
      </c>
    </row>
    <row r="12583" spans="1:26">
      <c r="A12583" s="5">
        <v>2</v>
      </c>
      <c r="B12583" s="95" t="s">
        <v>310</v>
      </c>
      <c r="C12583" s="5" t="s">
        <v>311</v>
      </c>
      <c r="D12583" s="16">
        <v>1</v>
      </c>
      <c r="E12583" s="5">
        <v>4</v>
      </c>
      <c r="F12583" s="6">
        <f>+E12583*D12583</f>
      </c>
      <c r="G12583" s="5">
        <f>+E12583*D12583</f>
      </c>
      <c r="H12583" s="16">
        <v>1</v>
      </c>
      <c r="I12583" s="102">
        <f>+H12583*G12583</f>
      </c>
      <c r="J12583" s="565">
        <v>119</v>
      </c>
      <c r="K12583" s="565">
        <f>+H12583-J12583</f>
      </c>
      <c r="L12583" s="565">
        <f>+K12583*G12583</f>
      </c>
      <c r="W12583">
        <f t="shared" si="1355"/>
      </c>
      <c r="X12583">
        <f t="shared" si="1356"/>
      </c>
      <c r="Y12583">
        <f t="shared" si="1357"/>
      </c>
      <c r="Z12583">
        <f t="shared" si="1358"/>
      </c>
    </row>
    <row r="12584" spans="1:26">
      <c r="A12584" s="5"/>
      <c r="B12584" s="1620" t="s">
        <v>766</v>
      </c>
      <c r="C12584" s="1620"/>
      <c r="D12584" s="19"/>
      <c r="E12584" s="19"/>
      <c r="F12584" s="6"/>
      <c r="G12584" s="5"/>
      <c r="H12584" s="5"/>
      <c r="I12584" s="102"/>
      <c r="J12584" s="565"/>
      <c r="K12584" s="565"/>
      <c r="L12584" s="565"/>
      <c r="W12584">
        <f t="shared" si="1355"/>
      </c>
      <c r="X12584">
        <f t="shared" si="1356"/>
      </c>
      <c r="Y12584">
        <f t="shared" si="1357"/>
      </c>
      <c r="Z12584">
        <f t="shared" si="1358"/>
      </c>
    </row>
    <row r="12585" spans="1:26">
      <c r="A12585" s="275">
        <v>3</v>
      </c>
      <c r="B12585" s="8" t="s">
        <v>1578</v>
      </c>
      <c r="C12585" s="5" t="s">
        <v>1577</v>
      </c>
      <c r="D12585" s="5">
        <v>2</v>
      </c>
      <c r="E12585" s="5">
        <v>25</v>
      </c>
      <c r="F12585" s="6">
        <f>+E12585*D12585</f>
      </c>
      <c r="G12585" s="5">
        <f>+E12585*D12585</f>
      </c>
      <c r="H12585" s="5">
        <v>1</v>
      </c>
      <c r="I12585" s="102">
        <f>+H12585*G12585</f>
      </c>
      <c r="J12585" s="565">
        <v>5.15</v>
      </c>
      <c r="K12585" s="565">
        <f>+H12585-J12585</f>
      </c>
      <c r="L12585" s="565">
        <f>+K12585*G12585</f>
      </c>
      <c r="N12585">
        <f>28.6*18%</f>
      </c>
      <c r="W12585">
        <f t="shared" si="1355"/>
      </c>
      <c r="X12585">
        <f t="shared" si="1356"/>
      </c>
      <c r="Y12585">
        <f t="shared" si="1357"/>
      </c>
      <c r="Z12585">
        <f t="shared" si="1358"/>
      </c>
    </row>
    <row r="12586" spans="1:26">
      <c r="A12586" s="275">
        <v>4</v>
      </c>
      <c r="B12586" s="8" t="s">
        <v>981</v>
      </c>
      <c r="C12586" s="5" t="s">
        <v>982</v>
      </c>
      <c r="D12586" s="5">
        <v>1</v>
      </c>
      <c r="E12586" s="5">
        <v>50</v>
      </c>
      <c r="F12586" s="6">
        <f>+E12586*D12586</f>
      </c>
      <c r="G12586" s="5">
        <f>+E12586*D12586</f>
      </c>
      <c r="H12586" s="5">
        <v>1</v>
      </c>
      <c r="I12586" s="102">
        <f>+H12586*G12586</f>
      </c>
      <c r="J12586" s="565">
        <v>5.15</v>
      </c>
      <c r="K12586" s="565">
        <f>+H12586-J12586</f>
      </c>
      <c r="L12586" s="565">
        <f>+K12586*G12586</f>
      </c>
      <c r="W12586">
        <f t="shared" si="1355"/>
      </c>
      <c r="X12586">
        <f t="shared" si="1356"/>
      </c>
      <c r="Y12586">
        <f t="shared" si="1357"/>
      </c>
      <c r="Z12586">
        <f t="shared" si="1358"/>
      </c>
    </row>
    <row r="12587" spans="1:26">
      <c r="A12587" s="107"/>
      <c r="B12587" s="1620" t="s">
        <v>644</v>
      </c>
      <c r="C12587" s="1620"/>
      <c r="D12587" s="316"/>
      <c r="E12587" s="316"/>
      <c r="F12587" s="186"/>
      <c r="G12587" s="184"/>
      <c r="H12587" s="184"/>
      <c r="I12587" s="108"/>
      <c r="J12587" s="565"/>
      <c r="K12587" s="565"/>
      <c r="L12587" s="565"/>
      <c r="W12587">
        <f t="shared" si="1355"/>
      </c>
      <c r="X12587">
        <f t="shared" si="1356"/>
      </c>
      <c r="Y12587">
        <f t="shared" si="1357"/>
      </c>
      <c r="Z12587">
        <f t="shared" si="1358"/>
      </c>
    </row>
    <row r="12588" spans="1:26">
      <c r="A12588" s="5">
        <v>5</v>
      </c>
      <c r="B12588" s="8" t="s">
        <v>1384</v>
      </c>
      <c r="C12588" s="5" t="s">
        <v>1385</v>
      </c>
      <c r="D12588" s="16">
        <v>1</v>
      </c>
      <c r="E12588" s="16">
        <v>4</v>
      </c>
      <c r="F12588" s="6">
        <f>+E12588*D12588</f>
      </c>
      <c r="G12588" s="5">
        <f>+E12588*D12588</f>
      </c>
      <c r="H12588" s="5">
        <v>1</v>
      </c>
      <c r="I12588" s="102">
        <f>+H12588*D12588</f>
      </c>
      <c r="J12588" s="565">
        <f>252*4</f>
      </c>
      <c r="K12588" s="565">
        <f>+H12588-J12588</f>
      </c>
      <c r="L12588" s="565">
        <f>+K12588*D12588</f>
      </c>
      <c r="O12588" s="461">
        <f>+L12588*0.02</f>
      </c>
      <c r="W12588">
        <f t="shared" si="1355"/>
      </c>
      <c r="X12588">
        <f t="shared" si="1356"/>
      </c>
      <c r="Y12588">
        <f t="shared" si="1357"/>
      </c>
      <c r="Z12588">
        <f t="shared" si="1358"/>
      </c>
    </row>
    <row r="12589" spans="1:26">
      <c r="A12589" s="5">
        <v>6</v>
      </c>
      <c r="B12589" s="8" t="s">
        <v>1278</v>
      </c>
      <c r="C12589" s="5" t="s">
        <v>1279</v>
      </c>
      <c r="D12589" s="16">
        <v>1</v>
      </c>
      <c r="E12589" s="16">
        <v>4</v>
      </c>
      <c r="F12589" s="6">
        <f>+E12589*D12589</f>
      </c>
      <c r="G12589" s="5">
        <f>+E12589*D12589</f>
      </c>
      <c r="H12589" s="5">
        <v>1</v>
      </c>
      <c r="I12589" s="102">
        <f>+H12589*D12589</f>
      </c>
      <c r="J12589" s="565">
        <f>252*4</f>
      </c>
      <c r="K12589" s="565">
        <f>+H12589-J12589</f>
      </c>
      <c r="L12589" s="565">
        <f>+K12589*D12589</f>
      </c>
      <c r="N12589">
        <f>16400/4</f>
      </c>
      <c r="O12589" s="844">
        <f>+I12589-O12588</f>
      </c>
      <c r="W12589">
        <f t="shared" si="1355"/>
      </c>
      <c r="X12589">
        <f t="shared" si="1356"/>
      </c>
      <c r="Y12589">
        <f t="shared" si="1357"/>
      </c>
      <c r="Z12589">
        <f t="shared" si="1358"/>
      </c>
    </row>
    <row r="12590" spans="1:26">
      <c r="A12590" s="5">
        <v>7</v>
      </c>
      <c r="B12590" s="8" t="s">
        <v>647</v>
      </c>
      <c r="C12590" s="5" t="s">
        <v>648</v>
      </c>
      <c r="D12590" s="1666">
        <v>1</v>
      </c>
      <c r="E12590" s="5"/>
      <c r="F12590" s="186">
        <v>2</v>
      </c>
      <c r="G12590" s="184">
        <f>+F12590</f>
      </c>
      <c r="H12590" s="5">
        <v>1</v>
      </c>
      <c r="I12590" s="102">
        <f t="shared" ref="I12590:I12596" si="1359">+H12590*G12590</f>
      </c>
      <c r="J12590" s="565">
        <f>1400*18%</f>
      </c>
      <c r="K12590" s="565">
        <f>+H12590-J12590</f>
      </c>
      <c r="L12590" s="565">
        <f>+K12590*G12590</f>
      </c>
      <c r="O12590" s="461">
        <f>+O12589/4</f>
      </c>
      <c r="W12590">
        <f t="shared" si="1355"/>
      </c>
      <c r="X12590">
        <f t="shared" si="1356"/>
      </c>
      <c r="Y12590">
        <f t="shared" si="1357"/>
      </c>
      <c r="Z12590">
        <f t="shared" si="1358"/>
      </c>
    </row>
    <row r="12591" spans="1:26">
      <c r="A12591" s="5">
        <v>8</v>
      </c>
      <c r="B12591" s="8" t="s">
        <v>651</v>
      </c>
      <c r="C12591" s="5" t="s">
        <v>652</v>
      </c>
      <c r="D12591" s="1667"/>
      <c r="E12591" s="5"/>
      <c r="F12591" s="186">
        <v>1</v>
      </c>
      <c r="G12591" s="184">
        <f>+F12591</f>
      </c>
      <c r="H12591" s="5">
        <v>1</v>
      </c>
      <c r="I12591" s="102">
        <f t="shared" si="1359"/>
      </c>
      <c r="J12591" s="565">
        <f>1400*18%</f>
      </c>
      <c r="K12591" s="565">
        <f>+H12591-J12591</f>
      </c>
      <c r="L12591" s="565">
        <f>+K12591*G12591</f>
      </c>
      <c r="O12591">
        <f>+H12590-(L12591*0.02)</f>
      </c>
      <c r="W12591">
        <f t="shared" si="1355"/>
      </c>
      <c r="X12591">
        <f t="shared" si="1356"/>
      </c>
      <c r="Y12591">
        <f t="shared" si="1357"/>
      </c>
      <c r="Z12591">
        <f t="shared" si="1358"/>
      </c>
    </row>
    <row r="12592" spans="1:26">
      <c r="A12592" s="107"/>
      <c r="B12592" s="1620" t="s">
        <v>17</v>
      </c>
      <c r="C12592" s="1620"/>
      <c r="D12592" s="316"/>
      <c r="E12592" s="184"/>
      <c r="F12592" s="186"/>
      <c r="G12592" s="184"/>
      <c r="H12592" s="184"/>
      <c r="I12592" s="108"/>
      <c r="J12592" s="565"/>
      <c r="K12592" s="565"/>
      <c r="L12592" s="565"/>
      <c r="O12592">
        <f>+H12591-(L12591*0.02)</f>
      </c>
      <c r="W12592">
        <f t="shared" si="1355"/>
      </c>
      <c r="X12592">
        <f t="shared" si="1356"/>
      </c>
      <c r="Y12592">
        <f t="shared" si="1357"/>
      </c>
      <c r="Z12592">
        <f t="shared" si="1358"/>
      </c>
    </row>
    <row r="12593" spans="1:26">
      <c r="A12593" s="5">
        <v>9</v>
      </c>
      <c r="B12593" s="8" t="s">
        <v>273</v>
      </c>
      <c r="C12593" s="5" t="s">
        <v>274</v>
      </c>
      <c r="D12593" s="5">
        <v>1</v>
      </c>
      <c r="E12593" s="5">
        <v>5</v>
      </c>
      <c r="F12593" s="6">
        <f>+E12593*D12593</f>
      </c>
      <c r="G12593" s="5">
        <f>+E12593*D12593</f>
      </c>
      <c r="H12593" s="5">
        <v>1</v>
      </c>
      <c r="I12593" s="102">
        <f t="shared" si="1359"/>
      </c>
      <c r="J12593" s="565">
        <v>119</v>
      </c>
      <c r="K12593" s="565">
        <f>+H12593-J12593</f>
      </c>
      <c r="L12593" s="565">
        <f>+K12593*G12593</f>
      </c>
      <c r="W12593">
        <f t="shared" si="1355"/>
      </c>
      <c r="X12593">
        <f t="shared" si="1356"/>
      </c>
      <c r="Y12593">
        <f t="shared" si="1357"/>
      </c>
      <c r="Z12593">
        <f t="shared" si="1358"/>
      </c>
    </row>
    <row r="12594" spans="1:26">
      <c r="A12594" s="107"/>
      <c r="B12594" s="1620" t="s">
        <v>24</v>
      </c>
      <c r="C12594" s="1620"/>
      <c r="D12594" s="184"/>
      <c r="E12594" s="184"/>
      <c r="F12594" s="184"/>
      <c r="G12594" s="184"/>
      <c r="H12594" s="184"/>
      <c r="I12594" s="388"/>
      <c r="J12594" s="462"/>
      <c r="K12594" s="462"/>
      <c r="L12594" s="462"/>
      <c r="W12594">
        <f t="shared" si="1355"/>
      </c>
      <c r="X12594">
        <f t="shared" si="1356"/>
      </c>
      <c r="Y12594">
        <f t="shared" si="1357"/>
      </c>
      <c r="Z12594">
        <f t="shared" si="1358"/>
      </c>
    </row>
    <row r="12595" spans="1:26" ht="15.75">
      <c r="A12595" s="19">
        <v>10</v>
      </c>
      <c r="B12595" s="20" t="s">
        <v>588</v>
      </c>
      <c r="C12595" s="19" t="s">
        <v>589</v>
      </c>
      <c r="D12595" s="19">
        <v>1</v>
      </c>
      <c r="E12595" s="19">
        <v>6</v>
      </c>
      <c r="F12595" s="6">
        <f>+E12595*D12595</f>
      </c>
      <c r="G12595" s="5">
        <f>+E12595*D12595</f>
      </c>
      <c r="H12595" s="19">
        <v>1</v>
      </c>
      <c r="I12595" s="102">
        <f t="shared" si="1359"/>
      </c>
      <c r="J12595" s="565">
        <f>325*18%</f>
      </c>
      <c r="K12595" s="565">
        <f>+H12595-J12595</f>
      </c>
      <c r="L12595" s="565">
        <f>+K12595*G12595</f>
      </c>
      <c r="W12595">
        <f t="shared" si="1355"/>
      </c>
      <c r="X12595">
        <f t="shared" si="1356"/>
      </c>
      <c r="Y12595">
        <f t="shared" si="1357"/>
      </c>
      <c r="Z12595">
        <f t="shared" si="1358"/>
      </c>
    </row>
    <row r="12596" spans="1:26">
      <c r="A12596" s="19">
        <v>11</v>
      </c>
      <c r="B12596" s="20" t="s">
        <v>912</v>
      </c>
      <c r="C12596" s="19" t="s">
        <v>1473</v>
      </c>
      <c r="D12596" s="19">
        <v>1</v>
      </c>
      <c r="E12596" s="19">
        <v>6</v>
      </c>
      <c r="F12596" s="6">
        <f>+E12596*D12596</f>
      </c>
      <c r="G12596" s="5">
        <f>+E12596*D12596</f>
      </c>
      <c r="H12596" s="19">
        <v>1</v>
      </c>
      <c r="I12596" s="102">
        <f t="shared" si="1359"/>
      </c>
      <c r="J12596" s="565">
        <f>325*18%</f>
      </c>
      <c r="K12596" s="565">
        <f>+H12596-J12596</f>
      </c>
      <c r="L12596" s="565">
        <f>+K12596*G12596</f>
      </c>
      <c r="W12596">
        <f t="shared" si="1355"/>
      </c>
      <c r="X12596">
        <f t="shared" si="1356"/>
      </c>
      <c r="Y12596">
        <f t="shared" si="1357"/>
      </c>
      <c r="Z12596">
        <f t="shared" si="1358"/>
      </c>
    </row>
    <row r="12597" spans="1:26">
      <c r="A12597" s="5"/>
      <c r="B12597" s="1620" t="s">
        <v>300</v>
      </c>
      <c r="C12597" s="1620"/>
      <c r="D12597" s="5"/>
      <c r="E12597" s="184"/>
      <c r="F12597" s="184"/>
      <c r="G12597" s="184"/>
      <c r="H12597" s="5"/>
      <c r="I12597" s="102"/>
      <c r="J12597" s="565"/>
      <c r="K12597" s="565"/>
      <c r="L12597" s="565"/>
      <c r="W12597">
        <f t="shared" si="1355"/>
      </c>
      <c r="X12597">
        <f t="shared" si="1356"/>
      </c>
      <c r="Y12597">
        <f t="shared" si="1357"/>
      </c>
      <c r="Z12597">
        <f t="shared" si="1358"/>
      </c>
    </row>
    <row r="12598" spans="1:26">
      <c r="A12598" s="5">
        <v>12</v>
      </c>
      <c r="B12598" s="8" t="s">
        <v>779</v>
      </c>
      <c r="C12598" s="5"/>
      <c r="D12598" s="119"/>
      <c r="E12598" s="184"/>
      <c r="F12598" s="184">
        <v>10</v>
      </c>
      <c r="G12598" s="184">
        <v>10</v>
      </c>
      <c r="H12598" s="312" t="s">
        <v>780</v>
      </c>
      <c r="I12598" s="102"/>
      <c r="J12598" s="565"/>
      <c r="K12598" s="565"/>
      <c r="L12598" s="565"/>
      <c r="W12598">
        <f t="shared" si="1355"/>
      </c>
      <c r="X12598">
        <f t="shared" si="1356"/>
      </c>
      <c r="Y12598">
        <f t="shared" si="1357"/>
      </c>
      <c r="Z12598">
        <f t="shared" si="1358"/>
      </c>
    </row>
    <row r="12599" spans="1:26">
      <c r="A12599" s="5">
        <v>13</v>
      </c>
      <c r="B12599" s="8" t="s">
        <v>2088</v>
      </c>
      <c r="C12599" s="5"/>
      <c r="D12599" s="119"/>
      <c r="E12599" s="184"/>
      <c r="F12599" s="184">
        <v>2</v>
      </c>
      <c r="G12599" s="184">
        <v>2</v>
      </c>
      <c r="H12599" s="312" t="s">
        <v>780</v>
      </c>
      <c r="I12599" s="102"/>
      <c r="J12599" s="565"/>
      <c r="K12599" s="565"/>
      <c r="L12599" s="565"/>
      <c r="W12599">
        <f t="shared" si="1355"/>
      </c>
      <c r="X12599">
        <f t="shared" si="1356"/>
      </c>
      <c r="Y12599">
        <f t="shared" si="1357"/>
      </c>
      <c r="Z12599">
        <f t="shared" si="1358"/>
      </c>
    </row>
    <row r="12600" spans="1:26" ht="48">
      <c r="A12600" s="5">
        <v>14</v>
      </c>
      <c r="B12600" s="17" t="s">
        <v>2535</v>
      </c>
      <c r="C12600" s="34" t="s">
        <v>2536</v>
      </c>
      <c r="D12600" s="5">
        <v>1</v>
      </c>
      <c r="E12600" s="5">
        <v>2</v>
      </c>
      <c r="F12600" s="6">
        <f>+E12600*D12600</f>
      </c>
      <c r="G12600" s="5">
        <f>+E12600*D12600</f>
      </c>
      <c r="H12600" s="5">
        <v>1</v>
      </c>
      <c r="I12600" s="102">
        <f>+H12600*G12600</f>
      </c>
      <c r="J12600" s="565">
        <f>1050*18%</f>
      </c>
      <c r="K12600" s="565">
        <f>+H12600-J12600</f>
      </c>
      <c r="L12600" s="565">
        <f>+K12600*G12600</f>
      </c>
      <c r="W12600">
        <f t="shared" si="1355"/>
      </c>
      <c r="X12600">
        <f t="shared" si="1356"/>
      </c>
      <c r="Y12600">
        <f t="shared" si="1357"/>
      </c>
      <c r="Z12600">
        <f t="shared" si="1358"/>
      </c>
    </row>
    <row r="12601" spans="1:26">
      <c r="A12601" s="5">
        <v>15</v>
      </c>
      <c r="B12601" s="17" t="s">
        <v>434</v>
      </c>
      <c r="C12601" s="88" t="s">
        <v>303</v>
      </c>
      <c r="D12601" s="16">
        <v>2</v>
      </c>
      <c r="E12601" s="16">
        <v>2</v>
      </c>
      <c r="F12601" s="6">
        <f>+E12601*D12601</f>
      </c>
      <c r="G12601" s="5">
        <f>+E12601*D12601</f>
      </c>
      <c r="H12601" s="5">
        <v>1</v>
      </c>
      <c r="I12601" s="102">
        <f>+H12601*G12601</f>
      </c>
      <c r="J12601" s="565">
        <f>1400*18%</f>
      </c>
      <c r="K12601" s="565">
        <f>+H12601-J12601</f>
      </c>
      <c r="L12601" s="565">
        <f>+K12601*G12601</f>
      </c>
      <c r="W12601">
        <f t="shared" si="1355"/>
      </c>
      <c r="X12601">
        <f t="shared" si="1356"/>
      </c>
      <c r="Y12601">
        <f t="shared" si="1357"/>
      </c>
      <c r="Z12601">
        <f t="shared" si="1358"/>
      </c>
    </row>
    <row r="12602" spans="1:26">
      <c r="A12602" s="5">
        <v>16</v>
      </c>
      <c r="B12602" s="17" t="s">
        <v>1136</v>
      </c>
      <c r="C12602" s="349" t="s">
        <v>1135</v>
      </c>
      <c r="D12602" s="88">
        <v>1</v>
      </c>
      <c r="E12602" s="88">
        <v>25</v>
      </c>
      <c r="F12602" s="184">
        <v>25</v>
      </c>
      <c r="G12602" s="184">
        <f>+F12602</f>
      </c>
      <c r="H12602" s="5">
        <v>1</v>
      </c>
      <c r="I12602" s="102">
        <f>+H12602*G12602</f>
      </c>
      <c r="J12602" s="565">
        <f>23*18%</f>
      </c>
      <c r="K12602" s="565">
        <f>+H12602-J12602</f>
      </c>
      <c r="L12602" s="565">
        <f>+K12602*G12602</f>
      </c>
      <c r="W12602">
        <f t="shared" si="1355"/>
      </c>
      <c r="X12602">
        <f t="shared" si="1356"/>
      </c>
      <c r="Y12602">
        <f t="shared" si="1357"/>
      </c>
      <c r="Z12602">
        <f t="shared" si="1358"/>
      </c>
    </row>
    <row r="12603" spans="1:26">
      <c r="A12603" s="5"/>
      <c r="B12603" s="8"/>
      <c r="C12603" s="5"/>
      <c r="D12603" s="5"/>
      <c r="E12603" s="184"/>
      <c r="F12603" s="184"/>
      <c r="G12603" s="184"/>
      <c r="H12603" s="5"/>
      <c r="I12603" s="102"/>
      <c r="J12603" s="565"/>
      <c r="K12603" s="565"/>
      <c r="L12603" s="565"/>
      <c r="W12603">
        <f t="shared" si="1355"/>
      </c>
      <c r="X12603">
        <f t="shared" si="1356"/>
      </c>
      <c r="Y12603">
        <f t="shared" si="1357"/>
      </c>
      <c r="Z12603">
        <f t="shared" si="1358"/>
      </c>
    </row>
    <row r="12604" spans="1:26">
      <c r="A12604" s="107"/>
      <c r="B12604" s="8"/>
      <c r="C12604" s="5"/>
      <c r="D12604" s="184"/>
      <c r="E12604" s="184"/>
      <c r="F12604" s="184"/>
      <c r="G12604" s="184"/>
      <c r="H12604" s="570"/>
      <c r="I12604" s="388"/>
      <c r="J12604" s="462"/>
      <c r="K12604" s="462"/>
      <c r="L12604" s="462"/>
      <c r="W12604">
        <f t="shared" si="1355"/>
      </c>
      <c r="X12604">
        <f t="shared" si="1356"/>
      </c>
      <c r="Y12604">
        <f t="shared" si="1357"/>
      </c>
      <c r="Z12604">
        <f t="shared" si="1358"/>
      </c>
    </row>
    <row r="12605" spans="1:26" ht="15.75" thickBot="1">
      <c r="A12605" s="33"/>
      <c r="B12605" s="10"/>
      <c r="C12605" s="10"/>
      <c r="D12605" s="109"/>
      <c r="E12605" s="109"/>
      <c r="F12605" s="109"/>
      <c r="G12605" s="109"/>
      <c r="H12605" s="109"/>
      <c r="I12605" s="110"/>
      <c r="W12605">
        <f t="shared" si="1355"/>
      </c>
      <c r="X12605">
        <f t="shared" si="1356"/>
      </c>
      <c r="Y12605">
        <f t="shared" si="1357"/>
      </c>
      <c r="Z12605">
        <f t="shared" si="1358"/>
      </c>
    </row>
    <row r="12606" spans="1:26">
      <c r="A12606" s="33"/>
      <c r="B12606" s="1662" t="s">
        <v>2698</v>
      </c>
      <c r="C12606" s="1663"/>
      <c r="D12606" s="91"/>
      <c r="E12606" s="91"/>
      <c r="F12606" s="91"/>
      <c r="G12606" s="92" t="s">
        <v>19</v>
      </c>
      <c r="H12606" s="91"/>
      <c r="I12606" s="111">
        <f>SUM(I12581:I12605)</f>
      </c>
      <c r="L12606">
        <f>SUM(L12581:L12605)</f>
      </c>
      <c r="W12606">
        <f t="shared" si="1355"/>
      </c>
      <c r="X12606">
        <f t="shared" si="1356"/>
      </c>
      <c r="Y12606">
        <f t="shared" si="1357"/>
      </c>
      <c r="Z12606">
        <f t="shared" si="1358"/>
      </c>
    </row>
    <row r="12607" spans="1:26">
      <c r="A12607" s="221"/>
      <c r="B12607" s="1664"/>
      <c r="C12607" s="1665"/>
      <c r="D12607" s="69" t="s">
        <v>1574</v>
      </c>
      <c r="E12607" s="69"/>
      <c r="F12607" s="69"/>
      <c r="G12607" s="69"/>
      <c r="H12607" s="112">
        <v>1</v>
      </c>
      <c r="I12607" s="61">
        <f>+L12606*H12607</f>
      </c>
      <c r="W12607">
        <f t="shared" si="1355"/>
      </c>
      <c r="X12607">
        <f t="shared" si="1356"/>
      </c>
      <c r="Y12607">
        <f t="shared" si="1357"/>
      </c>
      <c r="Z12607">
        <f t="shared" si="1358"/>
      </c>
    </row>
    <row r="12608" spans="1:26">
      <c r="A12608" s="33"/>
      <c r="B12608" s="10"/>
      <c r="C12608" s="10"/>
      <c r="D12608" s="69"/>
      <c r="E12608" s="69"/>
      <c r="F12608" s="69"/>
      <c r="G12608" s="69"/>
      <c r="H12608" s="69"/>
      <c r="I12608" s="61"/>
      <c r="J12608" s="25"/>
      <c r="W12608">
        <f t="shared" si="1355"/>
      </c>
      <c r="X12608">
        <f t="shared" si="1356"/>
      </c>
      <c r="Y12608">
        <f t="shared" si="1357"/>
      </c>
      <c r="Z12608">
        <f t="shared" si="1358"/>
      </c>
    </row>
    <row r="12609" spans="1:26" ht="15.75" thickBot="1">
      <c r="A12609" s="33"/>
      <c r="B12609" s="11" t="s">
        <v>20</v>
      </c>
      <c r="C12609" s="35"/>
      <c r="D12609" s="35"/>
      <c r="E12609" s="35"/>
      <c r="F12609" s="35"/>
      <c r="G12609" s="35"/>
      <c r="H12609" s="35"/>
      <c r="I12609" s="36"/>
      <c r="J12609" s="25"/>
      <c r="W12609">
        <f t="shared" si="1355"/>
      </c>
      <c r="X12609">
        <f t="shared" si="1356"/>
      </c>
      <c r="Y12609">
        <f t="shared" si="1357"/>
      </c>
      <c r="Z12609">
        <f t="shared" si="1358"/>
      </c>
    </row>
    <row r="12610" spans="1:26" ht="15.75" thickBot="1">
      <c r="A12610" s="37"/>
      <c r="B12610" s="38"/>
      <c r="C12610" s="39" t="s">
        <v>21</v>
      </c>
      <c r="D12610" s="40">
        <f>SUM(D12581:D12609)</f>
      </c>
      <c r="E12610" s="41">
        <f>IF(H12610=I12610,"OK","NO")</f>
      </c>
      <c r="F12610" s="40">
        <f>SUM(F12581:F12609)</f>
      </c>
      <c r="G12610" s="40">
        <f>SUM(G12581:G12609)</f>
      </c>
      <c r="H12610" s="41">
        <f>SUMPRODUCT(F12581:F12605,H12581:H12605)</f>
      </c>
      <c r="I12610" s="43">
        <f>SUMPRODUCT(I12608+I12606)-I12607</f>
      </c>
      <c r="J12610" s="25"/>
      <c r="W12610">
        <f t="shared" si="1355"/>
      </c>
      <c r="X12610">
        <f t="shared" si="1356"/>
      </c>
      <c r="Y12610">
        <f t="shared" si="1357"/>
      </c>
      <c r="Z12610">
        <f t="shared" si="1358"/>
      </c>
    </row>
    <row r="12611" spans="1:26" ht="15.75" thickBot="1">
      <c r="A12611" s="44"/>
      <c r="B12611" s="116"/>
      <c r="C12611" s="45"/>
      <c r="D12611" s="45"/>
      <c r="E12611" s="45"/>
      <c r="F12611" s="45"/>
      <c r="G12611" s="45"/>
      <c r="H12611" s="46"/>
      <c r="I12611" s="47"/>
      <c r="J12611" s="25"/>
      <c r="W12611">
        <f t="shared" si="1355"/>
      </c>
      <c r="X12611">
        <f t="shared" si="1356"/>
      </c>
      <c r="Y12611">
        <f t="shared" si="1357"/>
      </c>
      <c r="Z12611">
        <f t="shared" si="1358"/>
      </c>
    </row>
    <row r="12612" spans="1:26">
      <c r="A12612" s="12" t="s">
        <v>315</v>
      </c>
      <c r="B12612" s="12"/>
      <c r="C12612" s="12"/>
      <c r="D12612" s="13"/>
      <c r="E12612" s="14" t="s">
        <v>301</v>
      </c>
      <c r="F12612" s="14"/>
      <c r="G12612" s="14"/>
      <c r="H12612" s="2"/>
      <c r="I12612" s="12"/>
      <c r="J12612" s="25"/>
      <c r="W12612">
        <f t="shared" ref="W12612:W12675" si="1360">IF(LEFT($H12612&amp;"",5)="2019-",$H12612,W12611)</f>
      </c>
      <c r="X12612">
        <f t="shared" ref="X12612:X12675" si="1361">IF($W12612="",0,IF(COUNTIF($AB$2:$AB$80,$W12612)&gt;0,1,0))</f>
      </c>
      <c r="Y12612">
        <f t="shared" ref="Y12612:Y12675" si="1362">IF($C12612="","",UPPER(TRIM(IFERROR(LEFT($C12612&amp;"",FIND("/",$C12612&amp;"")-1),$C12612&amp;""))))</f>
      </c>
      <c r="Z12612">
        <f t="shared" ref="Z12612:Z12675" si="1363">IFERROR(IF(ISNUMBER($G12612),$G12612,0),0)</f>
      </c>
    </row>
    <row r="12613" spans="1:26">
      <c r="W12613">
        <f t="shared" si="1360"/>
      </c>
      <c r="X12613">
        <f t="shared" si="1361"/>
      </c>
      <c r="Y12613">
        <f t="shared" si="1362"/>
      </c>
      <c r="Z12613">
        <f t="shared" si="1363"/>
      </c>
    </row>
    <row r="12614" spans="1:26">
      <c r="W12614">
        <f t="shared" si="1360"/>
      </c>
      <c r="X12614">
        <f t="shared" si="1361"/>
      </c>
      <c r="Y12614">
        <f t="shared" si="1362"/>
      </c>
      <c r="Z12614">
        <f t="shared" si="1363"/>
      </c>
    </row>
    <row r="12615" spans="1:26">
      <c r="A12615" s="1562" t="s">
        <v>0</v>
      </c>
      <c r="B12615" s="1562"/>
      <c r="C12615" s="1562"/>
      <c r="D12615" s="1562"/>
      <c r="E12615" s="1562"/>
      <c r="F12615" s="1562"/>
      <c r="G12615" s="1562"/>
      <c r="H12615" s="1562"/>
      <c r="I12615" s="1562"/>
      <c r="W12615">
        <f t="shared" si="1360"/>
      </c>
      <c r="X12615">
        <f t="shared" si="1361"/>
      </c>
      <c r="Y12615">
        <f t="shared" si="1362"/>
      </c>
      <c r="Z12615">
        <f t="shared" si="1363"/>
      </c>
    </row>
    <row r="12616" spans="1:26">
      <c r="W12616">
        <f t="shared" si="1360"/>
      </c>
      <c r="X12616">
        <f t="shared" si="1361"/>
      </c>
      <c r="Y12616">
        <f t="shared" si="1362"/>
      </c>
      <c r="Z12616">
        <f t="shared" si="1363"/>
      </c>
    </row>
    <row r="12617" spans="1:26">
      <c r="A12617" s="1" t="s">
        <v>1</v>
      </c>
      <c r="C12617" s="1" t="inlineStr">
        <is>
          <t>ATTN: Contact-070</t>
        </is>
      </c>
      <c r="G12617" s="489" t="s">
        <v>2</v>
      </c>
      <c r="H12617" s="3" t="s">
        <v>2477</v>
      </c>
      <c r="I12617" s="124"/>
      <c r="W12617">
        <f t="shared" si="1360"/>
      </c>
      <c r="X12617">
        <f t="shared" si="1361"/>
      </c>
      <c r="Y12617">
        <f t="shared" si="1362"/>
      </c>
      <c r="Z12617">
        <f t="shared" si="1363"/>
      </c>
    </row>
    <row r="12618" spans="1:26">
      <c r="A12618" s="178" t="inlineStr">
        <is>
          <t>Dealer-317</t>
        </is>
      </c>
      <c r="B12618" s="1"/>
      <c r="F12618" s="4"/>
      <c r="G12618" s="488" t="s">
        <v>1440</v>
      </c>
      <c r="H12618" s="1" t="s">
        <v>2263</v>
      </c>
      <c r="W12618">
        <f t="shared" si="1360"/>
      </c>
      <c r="X12618">
        <f t="shared" si="1361"/>
      </c>
      <c r="Y12618">
        <f t="shared" si="1362"/>
      </c>
      <c r="Z12618">
        <f t="shared" si="1363"/>
      </c>
    </row>
    <row r="12619" spans="1:26">
      <c r="A12619" s="178" t="inlineStr">
        <is>
          <t>Address line (redacted)</t>
        </is>
      </c>
      <c r="B12619" s="1"/>
      <c r="H12619" s="1"/>
      <c r="W12619">
        <f t="shared" si="1360"/>
      </c>
      <c r="X12619">
        <f t="shared" si="1361"/>
      </c>
      <c r="Y12619">
        <f t="shared" si="1362"/>
      </c>
      <c r="Z12619">
        <f t="shared" si="1363"/>
      </c>
    </row>
    <row r="12620" spans="1:26">
      <c r="A12620" s="1" t="inlineStr">
        <is>
          <t>Address line (redacted)</t>
        </is>
      </c>
      <c r="B12620" s="1"/>
      <c r="W12620">
        <f t="shared" si="1360"/>
      </c>
      <c r="X12620">
        <f t="shared" si="1361"/>
      </c>
      <c r="Y12620">
        <f t="shared" si="1362"/>
      </c>
      <c r="Z12620">
        <f t="shared" si="1363"/>
      </c>
    </row>
    <row r="12621" spans="1:26">
      <c r="A12621" s="268" t="s">
        <v>813</v>
      </c>
      <c r="B12621" s="243"/>
      <c r="W12621">
        <f t="shared" si="1360"/>
      </c>
      <c r="X12621">
        <f t="shared" si="1361"/>
      </c>
      <c r="Y12621">
        <f t="shared" si="1362"/>
      </c>
      <c r="Z12621">
        <f t="shared" si="1363"/>
      </c>
    </row>
    <row r="12622" spans="1:26">
      <c r="A12622" s="306" t="s">
        <v>814</v>
      </c>
      <c r="B12622" s="243" t="inlineStr">
        <is>
          <t>PHONE-MASKED</t>
        </is>
      </c>
      <c r="D12622" s="126"/>
      <c r="E12622" s="126"/>
      <c r="F12622" s="126"/>
      <c r="G12622" s="126"/>
      <c r="H12622" s="126"/>
      <c r="I12622" s="126"/>
      <c r="W12622">
        <f t="shared" si="1360"/>
      </c>
      <c r="X12622">
        <f t="shared" si="1361"/>
      </c>
      <c r="Y12622">
        <f t="shared" si="1362"/>
      </c>
      <c r="Z12622">
        <f t="shared" si="1363"/>
      </c>
    </row>
    <row r="12623" spans="1:26">
      <c r="A12623" s="12"/>
      <c r="B12623" s="86"/>
      <c r="W12623">
        <f t="shared" si="1360"/>
      </c>
      <c r="X12623">
        <f t="shared" si="1361"/>
      </c>
      <c r="Y12623">
        <f t="shared" si="1362"/>
      </c>
      <c r="Z12623">
        <f t="shared" si="1363"/>
      </c>
    </row>
    <row r="12624" spans="1:26">
      <c r="A12624" s="1" t="s">
        <v>5</v>
      </c>
      <c r="W12624">
        <f t="shared" si="1360"/>
      </c>
      <c r="X12624">
        <f t="shared" si="1361"/>
      </c>
      <c r="Y12624">
        <f t="shared" si="1362"/>
      </c>
      <c r="Z12624">
        <f t="shared" si="1363"/>
      </c>
    </row>
    <row r="12625" spans="1:26">
      <c r="A12625" s="1" t="s">
        <v>6</v>
      </c>
      <c r="W12625">
        <f t="shared" si="1360"/>
      </c>
      <c r="X12625">
        <f t="shared" si="1361"/>
      </c>
      <c r="Y12625">
        <f t="shared" si="1362"/>
      </c>
      <c r="Z12625">
        <f t="shared" si="1363"/>
      </c>
    </row>
    <row r="12626" spans="1:26" ht="15.75" thickBot="1">
      <c r="A12626" s="1" t="s">
        <v>7</v>
      </c>
      <c r="W12626">
        <f t="shared" si="1360"/>
      </c>
      <c r="X12626">
        <f t="shared" si="1361"/>
      </c>
      <c r="Y12626">
        <f t="shared" si="1362"/>
      </c>
      <c r="Z12626">
        <f t="shared" si="1363"/>
      </c>
    </row>
    <row r="12627" spans="1:26" ht="24">
      <c r="A12627" s="26" t="s">
        <v>8</v>
      </c>
      <c r="B12627" s="27" t="s">
        <v>9</v>
      </c>
      <c r="C12627" s="27" t="s">
        <v>10</v>
      </c>
      <c r="D12627" s="28" t="s">
        <v>11</v>
      </c>
      <c r="E12627" s="28" t="s">
        <v>12</v>
      </c>
      <c r="F12627" s="28" t="s">
        <v>13</v>
      </c>
      <c r="G12627" s="28" t="s">
        <v>14</v>
      </c>
      <c r="H12627" s="29" t="s">
        <v>15</v>
      </c>
      <c r="I12627" s="30" t="s">
        <v>16</v>
      </c>
      <c r="W12627">
        <f t="shared" si="1360"/>
      </c>
      <c r="X12627">
        <f t="shared" si="1361"/>
      </c>
      <c r="Y12627">
        <f t="shared" si="1362"/>
      </c>
      <c r="Z12627">
        <f t="shared" si="1363"/>
      </c>
    </row>
    <row r="12628" spans="1:26">
      <c r="A12628" s="5"/>
      <c r="B12628" s="1564" t="s">
        <v>17</v>
      </c>
      <c r="C12628" s="1565"/>
      <c r="D12628" s="5"/>
      <c r="E12628" s="6"/>
      <c r="F12628" s="6"/>
      <c r="G12628" s="127"/>
      <c r="H12628" s="5"/>
      <c r="I12628" s="102"/>
      <c r="W12628">
        <f t="shared" si="1360"/>
      </c>
      <c r="X12628">
        <f t="shared" si="1361"/>
      </c>
      <c r="Y12628">
        <f t="shared" si="1362"/>
      </c>
      <c r="Z12628">
        <f t="shared" si="1363"/>
      </c>
    </row>
    <row r="12629" spans="1:26">
      <c r="A12629" s="5">
        <v>1</v>
      </c>
      <c r="B12629" s="8" t="s">
        <v>437</v>
      </c>
      <c r="C12629" s="5" t="s">
        <v>436</v>
      </c>
      <c r="D12629" s="21">
        <v>4</v>
      </c>
      <c r="E12629" s="5">
        <v>5</v>
      </c>
      <c r="F12629" s="5">
        <f>+E12629*D12629</f>
      </c>
      <c r="G12629" s="5">
        <f>+E12629*D12629</f>
      </c>
      <c r="H12629" s="5">
        <v>1</v>
      </c>
      <c r="I12629" s="102">
        <f t="shared" ref="I12629:I12649" si="1364">+H12629*G12629</f>
      </c>
      <c r="K12629">
        <f>+G12629*H12629</f>
      </c>
      <c r="W12629">
        <f t="shared" si="1360"/>
      </c>
      <c r="X12629">
        <f t="shared" si="1361"/>
      </c>
      <c r="Y12629">
        <f t="shared" si="1362"/>
      </c>
      <c r="Z12629">
        <f t="shared" si="1363"/>
      </c>
    </row>
    <row r="12630" spans="1:26">
      <c r="A12630" s="5">
        <v>2</v>
      </c>
      <c r="B12630" s="8" t="s">
        <v>856</v>
      </c>
      <c r="C12630" s="5" t="s">
        <v>855</v>
      </c>
      <c r="D12630" s="21"/>
      <c r="E12630" s="5"/>
      <c r="F12630" s="5">
        <v>2</v>
      </c>
      <c r="G12630" s="5">
        <f>+F12630</f>
      </c>
      <c r="H12630" s="5">
        <v>1</v>
      </c>
      <c r="I12630" s="102">
        <f t="shared" si="1364"/>
      </c>
      <c r="K12630">
        <f t="shared" ref="K12630:K12649" si="1365">+G12630*H12630</f>
      </c>
      <c r="W12630">
        <f t="shared" si="1360"/>
      </c>
      <c r="X12630">
        <f t="shared" si="1361"/>
      </c>
      <c r="Y12630">
        <f t="shared" si="1362"/>
      </c>
      <c r="Z12630">
        <f t="shared" si="1363"/>
      </c>
    </row>
    <row r="12631" spans="1:26">
      <c r="A12631" s="5">
        <v>3</v>
      </c>
      <c r="B12631" s="8" t="s">
        <v>904</v>
      </c>
      <c r="C12631" s="5" t="s">
        <v>903</v>
      </c>
      <c r="D12631" s="21"/>
      <c r="E12631" s="5"/>
      <c r="F12631" s="5">
        <v>1</v>
      </c>
      <c r="G12631" s="5">
        <f>+F12631</f>
      </c>
      <c r="H12631" s="5">
        <v>1</v>
      </c>
      <c r="I12631" s="102">
        <f t="shared" si="1364"/>
      </c>
      <c r="K12631">
        <f t="shared" si="1365"/>
      </c>
      <c r="W12631">
        <f t="shared" si="1360"/>
      </c>
      <c r="X12631">
        <f t="shared" si="1361"/>
      </c>
      <c r="Y12631">
        <f t="shared" si="1362"/>
      </c>
      <c r="Z12631">
        <f t="shared" si="1363"/>
      </c>
    </row>
    <row r="12632" spans="1:26">
      <c r="A12632" s="5"/>
      <c r="B12632" s="8"/>
      <c r="C12632" s="5"/>
      <c r="D12632" s="21"/>
      <c r="E12632" s="5"/>
      <c r="F12632" s="5"/>
      <c r="G12632" s="5"/>
      <c r="H12632" s="5"/>
      <c r="I12632" s="102"/>
      <c r="K12632">
        <f t="shared" si="1365"/>
      </c>
      <c r="W12632">
        <f t="shared" si="1360"/>
      </c>
      <c r="X12632">
        <f t="shared" si="1361"/>
      </c>
      <c r="Y12632">
        <f t="shared" si="1362"/>
      </c>
      <c r="Z12632">
        <f t="shared" si="1363"/>
      </c>
    </row>
    <row r="12633" spans="1:26">
      <c r="A12633" s="5">
        <v>5</v>
      </c>
      <c r="B12633" s="8" t="s">
        <v>1273</v>
      </c>
      <c r="C12633" s="5" t="s">
        <v>1274</v>
      </c>
      <c r="D12633" s="5">
        <v>1</v>
      </c>
      <c r="E12633" s="5">
        <v>5</v>
      </c>
      <c r="F12633" s="5">
        <f>+E12633*D12633</f>
      </c>
      <c r="G12633" s="5">
        <f>+E12633*D12633</f>
      </c>
      <c r="H12633" s="5">
        <v>1</v>
      </c>
      <c r="I12633" s="102">
        <f t="shared" si="1364"/>
      </c>
      <c r="K12633">
        <f t="shared" si="1365"/>
      </c>
      <c r="W12633">
        <f t="shared" si="1360"/>
      </c>
      <c r="X12633">
        <f t="shared" si="1361"/>
      </c>
      <c r="Y12633">
        <f t="shared" si="1362"/>
      </c>
      <c r="Z12633">
        <f t="shared" si="1363"/>
      </c>
    </row>
    <row r="12634" spans="1:26">
      <c r="A12634" s="5"/>
      <c r="B12634" s="491"/>
      <c r="C12634" s="107"/>
      <c r="D12634" s="21"/>
      <c r="E12634" s="5"/>
      <c r="F12634" s="5"/>
      <c r="G12634" s="5"/>
      <c r="H12634" s="5"/>
      <c r="I12634" s="102"/>
      <c r="K12634">
        <f t="shared" si="1365"/>
      </c>
      <c r="W12634">
        <f t="shared" si="1360"/>
      </c>
      <c r="X12634">
        <f t="shared" si="1361"/>
      </c>
      <c r="Y12634">
        <f t="shared" si="1362"/>
      </c>
      <c r="Z12634">
        <f t="shared" si="1363"/>
      </c>
    </row>
    <row r="12635" spans="1:26">
      <c r="A12635" s="5"/>
      <c r="B12635" s="1564" t="s">
        <v>18</v>
      </c>
      <c r="C12635" s="1565"/>
      <c r="D12635" s="9"/>
      <c r="E12635" s="5"/>
      <c r="F12635" s="5"/>
      <c r="G12635" s="5"/>
      <c r="H12635" s="5"/>
      <c r="I12635" s="102">
        <f t="shared" si="1364"/>
      </c>
      <c r="K12635">
        <f t="shared" si="1365"/>
      </c>
      <c r="W12635">
        <f t="shared" si="1360"/>
      </c>
      <c r="X12635">
        <f t="shared" si="1361"/>
      </c>
      <c r="Y12635">
        <f t="shared" si="1362"/>
      </c>
      <c r="Z12635">
        <f t="shared" si="1363"/>
      </c>
    </row>
    <row r="12636" spans="1:26">
      <c r="A12636" s="5">
        <v>6</v>
      </c>
      <c r="B12636" s="128" t="s">
        <v>937</v>
      </c>
      <c r="C12636" s="101" t="s">
        <v>936</v>
      </c>
      <c r="D12636" s="134"/>
      <c r="E12636" s="5"/>
      <c r="F12636" s="5">
        <v>2</v>
      </c>
      <c r="G12636" s="5">
        <f t="shared" ref="G12636:G12648" si="1366">+F12636</f>
      </c>
      <c r="H12636" s="9">
        <v>1</v>
      </c>
      <c r="I12636" s="102">
        <f t="shared" si="1364"/>
      </c>
      <c r="K12636">
        <f t="shared" si="1365"/>
      </c>
      <c r="W12636">
        <f t="shared" si="1360"/>
      </c>
      <c r="X12636">
        <f t="shared" si="1361"/>
      </c>
      <c r="Y12636">
        <f t="shared" si="1362"/>
      </c>
      <c r="Z12636">
        <f t="shared" si="1363"/>
      </c>
    </row>
    <row r="12637" spans="1:26">
      <c r="A12637" s="5">
        <v>7</v>
      </c>
      <c r="B12637" s="128" t="s">
        <v>835</v>
      </c>
      <c r="C12637" s="101" t="s">
        <v>834</v>
      </c>
      <c r="D12637" s="134"/>
      <c r="E12637" s="5"/>
      <c r="F12637" s="5">
        <v>2</v>
      </c>
      <c r="G12637" s="5">
        <f t="shared" si="1366"/>
      </c>
      <c r="H12637" s="5">
        <v>1</v>
      </c>
      <c r="I12637" s="102">
        <f t="shared" si="1364"/>
      </c>
      <c r="K12637">
        <f t="shared" si="1365"/>
      </c>
      <c r="W12637">
        <f t="shared" si="1360"/>
      </c>
      <c r="X12637">
        <f t="shared" si="1361"/>
      </c>
      <c r="Y12637">
        <f t="shared" si="1362"/>
      </c>
      <c r="Z12637">
        <f t="shared" si="1363"/>
      </c>
    </row>
    <row r="12638" spans="1:26">
      <c r="A12638" s="5">
        <v>8</v>
      </c>
      <c r="B12638" s="128" t="s">
        <v>833</v>
      </c>
      <c r="C12638" s="101" t="s">
        <v>832</v>
      </c>
      <c r="D12638" s="134"/>
      <c r="E12638" s="5"/>
      <c r="F12638" s="5">
        <v>2</v>
      </c>
      <c r="G12638" s="5">
        <f t="shared" si="1366"/>
      </c>
      <c r="H12638" s="5">
        <v>1</v>
      </c>
      <c r="I12638" s="102">
        <f t="shared" si="1364"/>
      </c>
      <c r="K12638">
        <f t="shared" si="1365"/>
      </c>
      <c r="W12638">
        <f t="shared" si="1360"/>
      </c>
      <c r="X12638">
        <f t="shared" si="1361"/>
      </c>
      <c r="Y12638">
        <f t="shared" si="1362"/>
      </c>
      <c r="Z12638">
        <f t="shared" si="1363"/>
      </c>
    </row>
    <row r="12639" spans="1:26">
      <c r="A12639" s="5">
        <v>9</v>
      </c>
      <c r="B12639" s="95" t="s">
        <v>828</v>
      </c>
      <c r="C12639" s="101" t="s">
        <v>827</v>
      </c>
      <c r="D12639" s="134"/>
      <c r="E12639" s="5"/>
      <c r="F12639" s="5">
        <v>2</v>
      </c>
      <c r="G12639" s="5">
        <f t="shared" si="1366"/>
      </c>
      <c r="H12639" s="16">
        <v>1</v>
      </c>
      <c r="I12639" s="102">
        <f t="shared" si="1364"/>
      </c>
      <c r="K12639">
        <f t="shared" si="1365"/>
      </c>
      <c r="W12639">
        <f t="shared" si="1360"/>
      </c>
      <c r="X12639">
        <f t="shared" si="1361"/>
      </c>
      <c r="Y12639">
        <f t="shared" si="1362"/>
      </c>
      <c r="Z12639">
        <f t="shared" si="1363"/>
      </c>
    </row>
    <row r="12640" spans="1:26">
      <c r="A12640" s="5">
        <v>10</v>
      </c>
      <c r="B12640" s="8" t="s">
        <v>831</v>
      </c>
      <c r="C12640" s="5" t="s">
        <v>329</v>
      </c>
      <c r="D12640" s="134"/>
      <c r="E12640" s="16"/>
      <c r="F12640" s="5">
        <v>2</v>
      </c>
      <c r="G12640" s="5">
        <f t="shared" si="1366"/>
      </c>
      <c r="H12640" s="5">
        <v>1</v>
      </c>
      <c r="I12640" s="102">
        <f t="shared" si="1364"/>
      </c>
      <c r="K12640">
        <f t="shared" si="1365"/>
      </c>
      <c r="W12640">
        <f t="shared" si="1360"/>
      </c>
      <c r="X12640">
        <f t="shared" si="1361"/>
      </c>
      <c r="Y12640">
        <f t="shared" si="1362"/>
      </c>
      <c r="Z12640">
        <f t="shared" si="1363"/>
      </c>
    </row>
    <row r="12641" spans="1:26">
      <c r="A12641" s="5">
        <v>11</v>
      </c>
      <c r="B12641" s="95" t="s">
        <v>1000</v>
      </c>
      <c r="C12641" s="101" t="s">
        <v>999</v>
      </c>
      <c r="D12641" s="134"/>
      <c r="E12641" s="5"/>
      <c r="F12641" s="5">
        <v>2</v>
      </c>
      <c r="G12641" s="5">
        <f t="shared" si="1366"/>
      </c>
      <c r="H12641" s="16">
        <v>1</v>
      </c>
      <c r="I12641" s="102">
        <f t="shared" si="1364"/>
      </c>
      <c r="K12641">
        <f t="shared" si="1365"/>
      </c>
      <c r="W12641">
        <f t="shared" si="1360"/>
      </c>
      <c r="X12641">
        <f t="shared" si="1361"/>
      </c>
      <c r="Y12641">
        <f t="shared" si="1362"/>
      </c>
      <c r="Z12641">
        <f t="shared" si="1363"/>
      </c>
    </row>
    <row r="12642" spans="1:26">
      <c r="A12642" s="5">
        <v>12</v>
      </c>
      <c r="B12642" s="95" t="s">
        <v>615</v>
      </c>
      <c r="C12642" s="101" t="s">
        <v>826</v>
      </c>
      <c r="D12642" s="134"/>
      <c r="E12642" s="5"/>
      <c r="F12642" s="5">
        <v>2</v>
      </c>
      <c r="G12642" s="5">
        <f t="shared" si="1366"/>
      </c>
      <c r="H12642" s="5">
        <v>1</v>
      </c>
      <c r="I12642" s="102">
        <f t="shared" si="1364"/>
      </c>
      <c r="K12642">
        <f t="shared" si="1365"/>
      </c>
      <c r="W12642">
        <f t="shared" si="1360"/>
      </c>
      <c r="X12642">
        <f t="shared" si="1361"/>
      </c>
      <c r="Y12642">
        <f t="shared" si="1362"/>
      </c>
      <c r="Z12642">
        <f t="shared" si="1363"/>
      </c>
    </row>
    <row r="12643" spans="1:26">
      <c r="A12643" s="5">
        <v>13</v>
      </c>
      <c r="B12643" s="8" t="s">
        <v>825</v>
      </c>
      <c r="C12643" s="9" t="s">
        <v>824</v>
      </c>
      <c r="D12643" s="134"/>
      <c r="E12643" s="16"/>
      <c r="F12643" s="5">
        <v>2</v>
      </c>
      <c r="G12643" s="5">
        <f t="shared" si="1366"/>
      </c>
      <c r="H12643" s="5">
        <v>1</v>
      </c>
      <c r="I12643" s="102">
        <f t="shared" si="1364"/>
      </c>
      <c r="K12643">
        <f t="shared" si="1365"/>
      </c>
      <c r="W12643">
        <f t="shared" si="1360"/>
      </c>
      <c r="X12643">
        <f t="shared" si="1361"/>
      </c>
      <c r="Y12643">
        <f t="shared" si="1362"/>
      </c>
      <c r="Z12643">
        <f t="shared" si="1363"/>
      </c>
    </row>
    <row r="12644" spans="1:26">
      <c r="A12644" s="5">
        <v>14</v>
      </c>
      <c r="B12644" s="95" t="s">
        <v>823</v>
      </c>
      <c r="C12644" s="101" t="s">
        <v>822</v>
      </c>
      <c r="D12644" s="134"/>
      <c r="E12644" s="5"/>
      <c r="F12644" s="5">
        <v>2</v>
      </c>
      <c r="G12644" s="5">
        <f t="shared" si="1366"/>
      </c>
      <c r="H12644" s="16">
        <v>1</v>
      </c>
      <c r="I12644" s="102">
        <f t="shared" si="1364"/>
      </c>
      <c r="K12644">
        <f t="shared" si="1365"/>
      </c>
      <c r="W12644">
        <f t="shared" si="1360"/>
      </c>
      <c r="X12644">
        <f t="shared" si="1361"/>
      </c>
      <c r="Y12644">
        <f t="shared" si="1362"/>
      </c>
      <c r="Z12644">
        <f t="shared" si="1363"/>
      </c>
    </row>
    <row r="12645" spans="1:26">
      <c r="A12645" s="5">
        <v>15</v>
      </c>
      <c r="B12645" s="8" t="s">
        <v>821</v>
      </c>
      <c r="C12645" s="5" t="s">
        <v>820</v>
      </c>
      <c r="D12645" s="134"/>
      <c r="E12645" s="16"/>
      <c r="F12645" s="5">
        <v>2</v>
      </c>
      <c r="G12645" s="5">
        <f t="shared" si="1366"/>
      </c>
      <c r="H12645" s="5">
        <v>1</v>
      </c>
      <c r="I12645" s="102">
        <f t="shared" si="1364"/>
      </c>
      <c r="K12645">
        <f t="shared" si="1365"/>
      </c>
      <c r="W12645">
        <f t="shared" si="1360"/>
      </c>
      <c r="X12645">
        <f t="shared" si="1361"/>
      </c>
      <c r="Y12645">
        <f t="shared" si="1362"/>
      </c>
      <c r="Z12645">
        <f t="shared" si="1363"/>
      </c>
    </row>
    <row r="12646" spans="1:26">
      <c r="A12646" s="5">
        <v>16</v>
      </c>
      <c r="B12646" s="95" t="s">
        <v>819</v>
      </c>
      <c r="C12646" s="101" t="s">
        <v>818</v>
      </c>
      <c r="D12646" s="134"/>
      <c r="E12646" s="5"/>
      <c r="F12646" s="5">
        <v>2</v>
      </c>
      <c r="G12646" s="5">
        <f t="shared" si="1366"/>
      </c>
      <c r="H12646" s="16">
        <v>1</v>
      </c>
      <c r="I12646" s="102">
        <f t="shared" si="1364"/>
      </c>
      <c r="K12646">
        <f t="shared" si="1365"/>
      </c>
      <c r="W12646">
        <f t="shared" si="1360"/>
      </c>
      <c r="X12646">
        <f t="shared" si="1361"/>
      </c>
      <c r="Y12646">
        <f t="shared" si="1362"/>
      </c>
      <c r="Z12646">
        <f t="shared" si="1363"/>
      </c>
    </row>
    <row r="12647" spans="1:26">
      <c r="A12647" s="5">
        <v>17</v>
      </c>
      <c r="B12647" s="8" t="s">
        <v>279</v>
      </c>
      <c r="C12647" s="5" t="s">
        <v>280</v>
      </c>
      <c r="D12647" s="134"/>
      <c r="E12647" s="16"/>
      <c r="F12647" s="5">
        <v>2</v>
      </c>
      <c r="G12647" s="5">
        <f t="shared" si="1366"/>
      </c>
      <c r="H12647" s="16">
        <v>1</v>
      </c>
      <c r="I12647" s="102">
        <f t="shared" si="1364"/>
      </c>
      <c r="K12647">
        <f t="shared" si="1365"/>
      </c>
      <c r="W12647">
        <f t="shared" si="1360"/>
      </c>
      <c r="X12647">
        <f t="shared" si="1361"/>
      </c>
      <c r="Y12647">
        <f t="shared" si="1362"/>
      </c>
      <c r="Z12647">
        <f t="shared" si="1363"/>
      </c>
    </row>
    <row r="12648" spans="1:26" ht="24">
      <c r="A12648" s="5">
        <v>18</v>
      </c>
      <c r="B12648" s="15" t="s">
        <v>817</v>
      </c>
      <c r="C12648" s="9" t="s">
        <v>816</v>
      </c>
      <c r="D12648" s="134"/>
      <c r="E12648" s="16"/>
      <c r="F12648" s="5">
        <v>1</v>
      </c>
      <c r="G12648" s="5">
        <f t="shared" si="1366"/>
      </c>
      <c r="H12648" s="16">
        <v>1</v>
      </c>
      <c r="I12648" s="102">
        <f t="shared" si="1364"/>
      </c>
      <c r="K12648">
        <f t="shared" si="1365"/>
      </c>
      <c r="M12648" s="118">
        <f>+I12648-112</f>
      </c>
      <c r="W12648">
        <f t="shared" si="1360"/>
      </c>
      <c r="X12648">
        <f t="shared" si="1361"/>
      </c>
      <c r="Y12648">
        <f t="shared" si="1362"/>
      </c>
      <c r="Z12648">
        <f t="shared" si="1363"/>
      </c>
    </row>
    <row r="12649" spans="1:26">
      <c r="A12649" s="5">
        <v>19</v>
      </c>
      <c r="B12649" s="8" t="s">
        <v>1222</v>
      </c>
      <c r="C12649" s="5" t="s">
        <v>1153</v>
      </c>
      <c r="D12649" s="134"/>
      <c r="E12649" s="16"/>
      <c r="F12649" s="5">
        <v>1</v>
      </c>
      <c r="G12649" s="5">
        <f>+F12649</f>
      </c>
      <c r="H12649" s="5">
        <v>1</v>
      </c>
      <c r="I12649" s="102">
        <f t="shared" si="1364"/>
      </c>
      <c r="K12649">
        <f t="shared" si="1365"/>
      </c>
      <c r="W12649">
        <f t="shared" si="1360"/>
      </c>
      <c r="X12649">
        <f t="shared" si="1361"/>
      </c>
      <c r="Y12649">
        <f t="shared" si="1362"/>
      </c>
      <c r="Z12649">
        <f t="shared" si="1363"/>
      </c>
    </row>
    <row r="12650" spans="1:26">
      <c r="A12650" s="16"/>
      <c r="B12650" s="8"/>
      <c r="C12650" s="5"/>
      <c r="D12650" s="5"/>
      <c r="E12650" s="5"/>
      <c r="F12650" s="6"/>
      <c r="G12650" s="6"/>
      <c r="H12650" s="5"/>
      <c r="I12650" s="129"/>
      <c r="K12650">
        <f>SUM(K12629:K12649)</f>
      </c>
      <c r="W12650">
        <f t="shared" si="1360"/>
      </c>
      <c r="X12650">
        <f t="shared" si="1361"/>
      </c>
      <c r="Y12650">
        <f t="shared" si="1362"/>
      </c>
      <c r="Z12650">
        <f t="shared" si="1363"/>
      </c>
    </row>
    <row r="12651" spans="1:26" ht="15.75" thickBot="1">
      <c r="A12651" s="33"/>
      <c r="B12651" s="1586" t="s">
        <v>2498</v>
      </c>
      <c r="C12651" s="1587"/>
      <c r="D12651" s="109"/>
      <c r="E12651" s="109"/>
      <c r="F12651" s="109"/>
      <c r="G12651" s="109"/>
      <c r="H12651" s="109"/>
      <c r="I12651" s="110"/>
      <c r="W12651">
        <f t="shared" si="1360"/>
      </c>
      <c r="X12651">
        <f t="shared" si="1361"/>
      </c>
      <c r="Y12651">
        <f t="shared" si="1362"/>
      </c>
      <c r="Z12651">
        <f t="shared" si="1363"/>
      </c>
    </row>
    <row r="12652" spans="1:26">
      <c r="A12652" s="33"/>
      <c r="B12652" s="1588"/>
      <c r="C12652" s="1589"/>
      <c r="D12652" s="91"/>
      <c r="E12652" s="91"/>
      <c r="F12652" s="91"/>
      <c r="G12652" s="92" t="s">
        <v>19</v>
      </c>
      <c r="H12652" s="91"/>
      <c r="I12652" s="111">
        <f>SUM(I12628:I12651)</f>
      </c>
      <c r="W12652">
        <f t="shared" si="1360"/>
      </c>
      <c r="X12652">
        <f t="shared" si="1361"/>
      </c>
      <c r="Y12652">
        <f t="shared" si="1362"/>
      </c>
      <c r="Z12652">
        <f t="shared" si="1363"/>
      </c>
    </row>
    <row r="12653" spans="1:26">
      <c r="A12653" s="33"/>
      <c r="B12653" s="131"/>
      <c r="C12653" s="131"/>
      <c r="D12653" s="132"/>
      <c r="E12653" s="132"/>
      <c r="F12653" s="132"/>
      <c r="G12653" s="132" t="s">
        <v>314</v>
      </c>
      <c r="H12653" s="133"/>
      <c r="I12653" s="61"/>
      <c r="W12653">
        <f t="shared" si="1360"/>
      </c>
      <c r="X12653">
        <f t="shared" si="1361"/>
      </c>
      <c r="Y12653">
        <f t="shared" si="1362"/>
      </c>
      <c r="Z12653">
        <f t="shared" si="1363"/>
      </c>
    </row>
    <row r="12654" spans="1:26" ht="15.75" thickBot="1">
      <c r="A12654" s="33"/>
      <c r="B12654" s="11" t="s">
        <v>20</v>
      </c>
      <c r="C12654" s="35"/>
      <c r="D12654" s="35"/>
      <c r="E12654" s="35"/>
      <c r="F12654" s="35"/>
      <c r="G12654" s="35"/>
      <c r="H12654" s="35"/>
      <c r="I12654" s="36"/>
      <c r="W12654">
        <f t="shared" si="1360"/>
      </c>
      <c r="X12654">
        <f t="shared" si="1361"/>
      </c>
      <c r="Y12654">
        <f t="shared" si="1362"/>
      </c>
      <c r="Z12654">
        <f t="shared" si="1363"/>
      </c>
    </row>
    <row r="12655" spans="1:26" ht="15.75" thickBot="1">
      <c r="A12655" s="37"/>
      <c r="B12655" s="38"/>
      <c r="C12655" s="39" t="s">
        <v>21</v>
      </c>
      <c r="D12655" s="40">
        <f>SUM(D12628:D12654)</f>
      </c>
      <c r="E12655" s="41">
        <f>IF(H12655=I12655,"OK","NO")</f>
      </c>
      <c r="F12655" s="40">
        <f>SUM(F12628:F12654)</f>
      </c>
      <c r="G12655" s="176">
        <f>SUM(G12628:G12654)</f>
      </c>
      <c r="H12655" s="41">
        <f>SUMPRODUCT(F12628:F12651,H12628:H12651)</f>
      </c>
      <c r="I12655" s="43">
        <f>+I12653+I12652</f>
      </c>
      <c r="W12655">
        <f t="shared" si="1360"/>
      </c>
      <c r="X12655">
        <f t="shared" si="1361"/>
      </c>
      <c r="Y12655">
        <f t="shared" si="1362"/>
      </c>
      <c r="Z12655">
        <f t="shared" si="1363"/>
      </c>
    </row>
    <row r="12656" spans="1:26" ht="15.75" thickBot="1">
      <c r="A12656" s="44"/>
      <c r="B12656" s="116"/>
      <c r="C12656" s="45"/>
      <c r="D12656" s="45"/>
      <c r="E12656" s="45"/>
      <c r="F12656" s="45"/>
      <c r="G12656" s="45"/>
      <c r="H12656" s="46"/>
      <c r="I12656" s="47"/>
      <c r="W12656">
        <f t="shared" si="1360"/>
      </c>
      <c r="X12656">
        <f t="shared" si="1361"/>
      </c>
      <c r="Y12656">
        <f t="shared" si="1362"/>
      </c>
      <c r="Z12656">
        <f t="shared" si="1363"/>
      </c>
    </row>
    <row r="12657" spans="1:26">
      <c r="A12657" s="12" t="s">
        <v>315</v>
      </c>
      <c r="B12657" s="12"/>
      <c r="C12657" s="12"/>
      <c r="D12657" s="13"/>
      <c r="E12657" s="14"/>
      <c r="F12657" s="14"/>
      <c r="G12657" s="14"/>
      <c r="H12657" s="2"/>
      <c r="I12657" s="12"/>
      <c r="W12657">
        <f t="shared" si="1360"/>
      </c>
      <c r="X12657">
        <f t="shared" si="1361"/>
      </c>
      <c r="Y12657">
        <f t="shared" si="1362"/>
      </c>
      <c r="Z12657">
        <f t="shared" si="1363"/>
      </c>
    </row>
    <row r="12658" spans="1:26">
      <c r="W12658">
        <f t="shared" si="1360"/>
      </c>
      <c r="X12658">
        <f t="shared" si="1361"/>
      </c>
      <c r="Y12658">
        <f t="shared" si="1362"/>
      </c>
      <c r="Z12658">
        <f t="shared" si="1363"/>
      </c>
    </row>
    <row r="12659" spans="1:26">
      <c r="W12659">
        <f t="shared" si="1360"/>
      </c>
      <c r="X12659">
        <f t="shared" si="1361"/>
      </c>
      <c r="Y12659">
        <f t="shared" si="1362"/>
      </c>
      <c r="Z12659">
        <f t="shared" si="1363"/>
      </c>
    </row>
    <row r="12660" spans="1:26">
      <c r="A12660" s="1562" t="s">
        <v>0</v>
      </c>
      <c r="B12660" s="1562"/>
      <c r="C12660" s="1562"/>
      <c r="D12660" s="1562"/>
      <c r="E12660" s="1562"/>
      <c r="F12660" s="1562"/>
      <c r="G12660" s="1562"/>
      <c r="H12660" s="1562"/>
      <c r="I12660" s="1562"/>
      <c r="W12660">
        <f t="shared" si="1360"/>
      </c>
      <c r="X12660">
        <f t="shared" si="1361"/>
      </c>
      <c r="Y12660">
        <f t="shared" si="1362"/>
      </c>
      <c r="Z12660">
        <f t="shared" si="1363"/>
      </c>
    </row>
    <row r="12661" spans="1:26">
      <c r="W12661">
        <f t="shared" si="1360"/>
      </c>
      <c r="X12661">
        <f t="shared" si="1361"/>
      </c>
      <c r="Y12661">
        <f t="shared" si="1362"/>
      </c>
      <c r="Z12661">
        <f t="shared" si="1363"/>
      </c>
    </row>
    <row r="12662" spans="1:26">
      <c r="A12662" s="1" t="s">
        <v>1</v>
      </c>
      <c r="C12662" s="22" t="inlineStr">
        <is>
          <t>ATTN: Contact-073</t>
        </is>
      </c>
      <c r="G12662" s="489" t="s">
        <v>2</v>
      </c>
      <c r="H12662" s="3" t="s">
        <v>2477</v>
      </c>
      <c r="W12662">
        <f t="shared" si="1360"/>
      </c>
      <c r="X12662">
        <f t="shared" si="1361"/>
      </c>
      <c r="Y12662">
        <f t="shared" si="1362"/>
      </c>
      <c r="Z12662">
        <f t="shared" si="1363"/>
      </c>
    </row>
    <row r="12663" spans="1:26">
      <c r="A12663" s="178" t="inlineStr">
        <is>
          <t>Dealer-324</t>
        </is>
      </c>
      <c r="B12663" s="1"/>
      <c r="F12663" s="4"/>
      <c r="G12663" s="488" t="s">
        <v>1440</v>
      </c>
      <c r="H12663" s="1" t="s">
        <v>2264</v>
      </c>
      <c r="W12663">
        <f t="shared" si="1360"/>
      </c>
      <c r="X12663">
        <f t="shared" si="1361"/>
      </c>
      <c r="Y12663">
        <f t="shared" si="1362"/>
      </c>
      <c r="Z12663">
        <f t="shared" si="1363"/>
      </c>
    </row>
    <row r="12664" spans="1:26">
      <c r="A12664" s="178" t="inlineStr">
        <is>
          <t>Address line (redacted)</t>
        </is>
      </c>
      <c r="B12664" s="1"/>
      <c r="H12664" s="1"/>
      <c r="W12664">
        <f t="shared" si="1360"/>
      </c>
      <c r="X12664">
        <f t="shared" si="1361"/>
      </c>
      <c r="Y12664">
        <f t="shared" si="1362"/>
      </c>
      <c r="Z12664">
        <f t="shared" si="1363"/>
      </c>
    </row>
    <row r="12665" spans="1:26">
      <c r="A12665" s="1" t="inlineStr">
        <is>
          <t>Address line (redacted)</t>
        </is>
      </c>
      <c r="B12665" s="1"/>
      <c r="W12665">
        <f t="shared" si="1360"/>
      </c>
      <c r="X12665">
        <f t="shared" si="1361"/>
      </c>
      <c r="Y12665">
        <f t="shared" si="1362"/>
      </c>
      <c r="Z12665">
        <f t="shared" si="1363"/>
      </c>
    </row>
    <row r="12666" spans="1:26">
      <c r="A12666" s="436" t="inlineStr">
        <is>
          <t>GSTIN-MASKED</t>
        </is>
      </c>
      <c r="B12666" s="243"/>
      <c r="W12666">
        <f t="shared" si="1360"/>
      </c>
      <c r="X12666">
        <f t="shared" si="1361"/>
      </c>
      <c r="Y12666">
        <f t="shared" si="1362"/>
      </c>
      <c r="Z12666">
        <f t="shared" si="1363"/>
      </c>
    </row>
    <row r="12667" spans="1:26">
      <c r="A12667" s="306" t="s">
        <v>814</v>
      </c>
      <c r="B12667" s="243" t="inlineStr">
        <is>
          <t>PHONE-MASKED</t>
        </is>
      </c>
      <c r="W12667">
        <f t="shared" si="1360"/>
      </c>
      <c r="X12667">
        <f t="shared" si="1361"/>
      </c>
      <c r="Y12667">
        <f t="shared" si="1362"/>
      </c>
      <c r="Z12667">
        <f t="shared" si="1363"/>
      </c>
    </row>
    <row r="12668" spans="1:26">
      <c r="A12668" s="306" t="s">
        <v>572</v>
      </c>
      <c r="B12668" s="243"/>
      <c r="W12668">
        <f t="shared" si="1360"/>
      </c>
      <c r="X12668">
        <f t="shared" si="1361"/>
      </c>
      <c r="Y12668">
        <f t="shared" si="1362"/>
      </c>
      <c r="Z12668">
        <f t="shared" si="1363"/>
      </c>
    </row>
    <row r="12669" spans="1:26">
      <c r="A12669" s="435" t="inlineStr">
        <is>
          <t>Address line (redacted)</t>
        </is>
      </c>
      <c r="B12669" s="243"/>
      <c r="C12669" s="54"/>
      <c r="D12669" s="54"/>
      <c r="E12669" s="54"/>
      <c r="F12669" s="54"/>
      <c r="G12669" s="54"/>
      <c r="H12669" s="54"/>
      <c r="I12669" s="54"/>
      <c r="W12669">
        <f t="shared" si="1360"/>
      </c>
      <c r="X12669">
        <f t="shared" si="1361"/>
      </c>
      <c r="Y12669">
        <f t="shared" si="1362"/>
      </c>
      <c r="Z12669">
        <f t="shared" si="1363"/>
      </c>
    </row>
    <row r="12670" spans="1:26">
      <c r="A12670" s="306"/>
      <c r="B12670" s="243"/>
      <c r="W12670">
        <f t="shared" si="1360"/>
      </c>
      <c r="X12670">
        <f t="shared" si="1361"/>
      </c>
      <c r="Y12670">
        <f t="shared" si="1362"/>
      </c>
      <c r="Z12670">
        <f t="shared" si="1363"/>
      </c>
    </row>
    <row r="12671" spans="1:26">
      <c r="A12671" s="1" t="s">
        <v>5</v>
      </c>
      <c r="W12671">
        <f t="shared" si="1360"/>
      </c>
      <c r="X12671">
        <f t="shared" si="1361"/>
      </c>
      <c r="Y12671">
        <f t="shared" si="1362"/>
      </c>
      <c r="Z12671">
        <f t="shared" si="1363"/>
      </c>
    </row>
    <row r="12672" spans="1:26">
      <c r="A12672" s="1" t="s">
        <v>6</v>
      </c>
      <c r="W12672">
        <f t="shared" si="1360"/>
      </c>
      <c r="X12672">
        <f t="shared" si="1361"/>
      </c>
      <c r="Y12672">
        <f t="shared" si="1362"/>
      </c>
      <c r="Z12672">
        <f t="shared" si="1363"/>
      </c>
    </row>
    <row r="12673" spans="1:26" ht="15.75" thickBot="1">
      <c r="A12673" s="1" t="s">
        <v>7</v>
      </c>
      <c r="W12673">
        <f t="shared" si="1360"/>
      </c>
      <c r="X12673">
        <f t="shared" si="1361"/>
      </c>
      <c r="Y12673">
        <f t="shared" si="1362"/>
      </c>
      <c r="Z12673">
        <f t="shared" si="1363"/>
      </c>
    </row>
    <row r="12674" spans="1:26" ht="24">
      <c r="A12674" s="198" t="s">
        <v>8</v>
      </c>
      <c r="B12674" s="199" t="s">
        <v>9</v>
      </c>
      <c r="C12674" s="199" t="s">
        <v>10</v>
      </c>
      <c r="D12674" s="200" t="s">
        <v>11</v>
      </c>
      <c r="E12674" s="200" t="s">
        <v>12</v>
      </c>
      <c r="F12674" s="200" t="s">
        <v>13</v>
      </c>
      <c r="G12674" s="200" t="s">
        <v>14</v>
      </c>
      <c r="H12674" s="201" t="s">
        <v>15</v>
      </c>
      <c r="I12674" s="202" t="s">
        <v>16</v>
      </c>
      <c r="W12674">
        <f t="shared" si="1360"/>
      </c>
      <c r="X12674">
        <f t="shared" si="1361"/>
      </c>
      <c r="Y12674">
        <f t="shared" si="1362"/>
      </c>
      <c r="Z12674">
        <f t="shared" si="1363"/>
      </c>
    </row>
    <row r="12675" spans="1:26">
      <c r="A12675" s="53"/>
      <c r="B12675" s="1652" t="s">
        <v>17</v>
      </c>
      <c r="C12675" s="1653"/>
      <c r="D12675" s="78"/>
      <c r="E12675" s="53"/>
      <c r="F12675" s="78"/>
      <c r="G12675" s="78"/>
      <c r="H12675" s="53"/>
      <c r="I12675" s="525"/>
      <c r="W12675">
        <f t="shared" si="1360"/>
      </c>
      <c r="X12675">
        <f t="shared" si="1361"/>
      </c>
      <c r="Y12675">
        <f t="shared" si="1362"/>
      </c>
      <c r="Z12675">
        <f t="shared" si="1363"/>
      </c>
    </row>
    <row r="12676" spans="1:26">
      <c r="A12676" s="5"/>
      <c r="B12676" s="8" t="s">
        <v>860</v>
      </c>
      <c r="C12676" s="5" t="s">
        <v>859</v>
      </c>
      <c r="D12676" s="123">
        <v>1</v>
      </c>
      <c r="E12676" s="21"/>
      <c r="F12676" s="9">
        <v>2</v>
      </c>
      <c r="G12676" s="6">
        <f>+F12676</f>
      </c>
      <c r="H12676" s="5">
        <v>1</v>
      </c>
      <c r="I12676" s="102">
        <f>+H12676*G12676</f>
      </c>
      <c r="W12676">
        <f t="shared" ref="W12676:W12739" si="1367">IF(LEFT($H12676&amp;"",5)="2019-",$H12676,W12675)</f>
      </c>
      <c r="X12676">
        <f t="shared" ref="X12676:X12739" si="1368">IF($W12676="",0,IF(COUNTIF($AB$2:$AB$80,$W12676)&gt;0,1,0))</f>
      </c>
      <c r="Y12676">
        <f t="shared" ref="Y12676:Y12739" si="1369">IF($C12676="","",UPPER(TRIM(IFERROR(LEFT($C12676&amp;"",FIND("/",$C12676&amp;"")-1),$C12676&amp;""))))</f>
      </c>
      <c r="Z12676">
        <f t="shared" ref="Z12676:Z12739" si="1370">IFERROR(IF(ISNUMBER($G12676),$G12676,0),0)</f>
      </c>
    </row>
    <row r="12677" spans="1:26">
      <c r="A12677" s="5"/>
      <c r="B12677" s="8"/>
      <c r="C12677" s="5"/>
      <c r="D12677" s="5"/>
      <c r="E12677" s="21"/>
      <c r="F12677" s="5"/>
      <c r="G12677" s="6"/>
      <c r="H12677" s="5"/>
      <c r="I12677" s="102"/>
      <c r="W12677">
        <f t="shared" si="1367"/>
      </c>
      <c r="X12677">
        <f t="shared" si="1368"/>
      </c>
      <c r="Y12677">
        <f t="shared" si="1369"/>
      </c>
      <c r="Z12677">
        <f t="shared" si="1370"/>
      </c>
    </row>
    <row r="12678" spans="1:26">
      <c r="A12678" s="5"/>
      <c r="B12678" s="8" t="s">
        <v>580</v>
      </c>
      <c r="C12678" s="5" t="s">
        <v>581</v>
      </c>
      <c r="D12678" s="5">
        <v>3</v>
      </c>
      <c r="E12678" s="21">
        <v>5</v>
      </c>
      <c r="F12678" s="9">
        <f>+E12678*D12678</f>
      </c>
      <c r="G12678" s="6">
        <f>+E12678*D12678</f>
      </c>
      <c r="H12678" s="5">
        <v>1</v>
      </c>
      <c r="I12678" s="102">
        <f t="shared" ref="I12678:I12726" si="1371">+H12678*G12678</f>
      </c>
      <c r="W12678">
        <f t="shared" si="1367"/>
      </c>
      <c r="X12678">
        <f t="shared" si="1368"/>
      </c>
      <c r="Y12678">
        <f t="shared" si="1369"/>
      </c>
      <c r="Z12678">
        <f t="shared" si="1370"/>
      </c>
    </row>
    <row r="12679" spans="1:26">
      <c r="A12679" s="5"/>
      <c r="B12679" s="8" t="s">
        <v>454</v>
      </c>
      <c r="C12679" s="5" t="s">
        <v>453</v>
      </c>
      <c r="D12679" s="296">
        <v>1</v>
      </c>
      <c r="E12679" s="21"/>
      <c r="F12679" s="9">
        <v>3</v>
      </c>
      <c r="G12679" s="6">
        <f>+F12679</f>
      </c>
      <c r="H12679" s="5">
        <v>1</v>
      </c>
      <c r="I12679" s="102">
        <f t="shared" si="1371"/>
      </c>
      <c r="W12679">
        <f t="shared" si="1367"/>
      </c>
      <c r="X12679">
        <f t="shared" si="1368"/>
      </c>
      <c r="Y12679">
        <f t="shared" si="1369"/>
      </c>
      <c r="Z12679">
        <f t="shared" si="1370"/>
      </c>
    </row>
    <row r="12680" spans="1:26">
      <c r="A12680" s="5"/>
      <c r="B12680" s="8" t="s">
        <v>460</v>
      </c>
      <c r="C12680" s="5" t="s">
        <v>459</v>
      </c>
      <c r="D12680" s="5">
        <v>1</v>
      </c>
      <c r="E12680" s="21">
        <v>5</v>
      </c>
      <c r="F12680" s="9">
        <f>+E12680*D12680</f>
      </c>
      <c r="G12680" s="6">
        <f>+E12680*D12680</f>
      </c>
      <c r="H12680" s="5">
        <v>1</v>
      </c>
      <c r="I12680" s="102">
        <f t="shared" si="1371"/>
      </c>
      <c r="W12680">
        <f t="shared" si="1367"/>
      </c>
      <c r="X12680">
        <f t="shared" si="1368"/>
      </c>
      <c r="Y12680">
        <f t="shared" si="1369"/>
      </c>
      <c r="Z12680">
        <f t="shared" si="1370"/>
      </c>
    </row>
    <row r="12681" spans="1:26">
      <c r="A12681" s="5"/>
      <c r="B12681" s="8" t="s">
        <v>2003</v>
      </c>
      <c r="C12681" s="5" t="s">
        <v>362</v>
      </c>
      <c r="D12681" s="5">
        <v>1</v>
      </c>
      <c r="E12681" s="21">
        <v>5</v>
      </c>
      <c r="F12681" s="9">
        <f>+E12681*D12681</f>
      </c>
      <c r="G12681" s="6">
        <f>+E12681*D12681</f>
      </c>
      <c r="H12681" s="5">
        <v>1</v>
      </c>
      <c r="I12681" s="102">
        <f t="shared" si="1371"/>
      </c>
      <c r="W12681">
        <f t="shared" si="1367"/>
      </c>
      <c r="X12681">
        <f t="shared" si="1368"/>
      </c>
      <c r="Y12681">
        <f t="shared" si="1369"/>
      </c>
      <c r="Z12681">
        <f t="shared" si="1370"/>
      </c>
    </row>
    <row r="12682" spans="1:26">
      <c r="A12682" s="5"/>
      <c r="B12682" s="8" t="s">
        <v>2003</v>
      </c>
      <c r="C12682" s="5" t="s">
        <v>362</v>
      </c>
      <c r="D12682" s="123"/>
      <c r="E12682" s="21"/>
      <c r="F12682" s="9">
        <v>2</v>
      </c>
      <c r="G12682" s="6">
        <f>+F12682</f>
      </c>
      <c r="H12682" s="5">
        <v>1</v>
      </c>
      <c r="I12682" s="102">
        <f t="shared" si="1371"/>
      </c>
      <c r="W12682">
        <f t="shared" si="1367"/>
      </c>
      <c r="X12682">
        <f t="shared" si="1368"/>
      </c>
      <c r="Y12682">
        <f t="shared" si="1369"/>
      </c>
      <c r="Z12682">
        <f t="shared" si="1370"/>
      </c>
    </row>
    <row r="12683" spans="1:26">
      <c r="A12683" s="5"/>
      <c r="B12683" s="8" t="s">
        <v>1064</v>
      </c>
      <c r="C12683" s="5" t="s">
        <v>1063</v>
      </c>
      <c r="D12683" s="123"/>
      <c r="E12683" s="438">
        <v>1</v>
      </c>
      <c r="F12683" s="9">
        <v>3</v>
      </c>
      <c r="G12683" s="6">
        <f>+F12683</f>
      </c>
      <c r="H12683" s="5">
        <v>1</v>
      </c>
      <c r="I12683" s="102">
        <f t="shared" si="1371"/>
      </c>
      <c r="W12683">
        <f t="shared" si="1367"/>
      </c>
      <c r="X12683">
        <f t="shared" si="1368"/>
      </c>
      <c r="Y12683">
        <f t="shared" si="1369"/>
      </c>
      <c r="Z12683">
        <f t="shared" si="1370"/>
      </c>
    </row>
    <row r="12684" spans="1:26">
      <c r="A12684" s="5"/>
      <c r="B12684" s="8"/>
      <c r="C12684" s="5"/>
      <c r="D12684" s="21"/>
      <c r="E12684" s="5"/>
      <c r="F12684" s="9"/>
      <c r="G12684" s="6"/>
      <c r="H12684" s="5"/>
      <c r="I12684" s="102"/>
      <c r="W12684">
        <f t="shared" si="1367"/>
      </c>
      <c r="X12684">
        <f t="shared" si="1368"/>
      </c>
      <c r="Y12684">
        <f t="shared" si="1369"/>
      </c>
      <c r="Z12684">
        <f t="shared" si="1370"/>
      </c>
    </row>
    <row r="12685" spans="1:26">
      <c r="A12685" s="5"/>
      <c r="B12685" s="1652" t="s">
        <v>375</v>
      </c>
      <c r="C12685" s="1653"/>
      <c r="D12685" s="5"/>
      <c r="E12685" s="5"/>
      <c r="F12685" s="9"/>
      <c r="G12685" s="6"/>
      <c r="H12685" s="5"/>
      <c r="I12685" s="102">
        <f t="shared" si="1371"/>
      </c>
      <c r="J12685">
        <v>35</v>
      </c>
      <c r="K12685">
        <f>+J12685*425</f>
      </c>
      <c r="L12685">
        <f>+K12685*28%</f>
      </c>
      <c r="W12685">
        <f t="shared" si="1367"/>
      </c>
      <c r="X12685">
        <f t="shared" si="1368"/>
      </c>
      <c r="Y12685">
        <f t="shared" si="1369"/>
      </c>
      <c r="Z12685">
        <f t="shared" si="1370"/>
      </c>
    </row>
    <row r="12686" spans="1:26">
      <c r="A12686" s="5"/>
      <c r="B12686" s="273" t="s">
        <v>640</v>
      </c>
      <c r="C12686" s="15" t="s">
        <v>641</v>
      </c>
      <c r="D12686" s="616"/>
      <c r="E12686" s="21"/>
      <c r="F12686" s="9">
        <v>5</v>
      </c>
      <c r="G12686" s="6">
        <f t="shared" ref="G12686:G12705" si="1372">+F12686</f>
      </c>
      <c r="H12686" s="5">
        <v>1</v>
      </c>
      <c r="I12686" s="102">
        <f t="shared" si="1371"/>
      </c>
      <c r="W12686">
        <f t="shared" si="1367"/>
      </c>
      <c r="X12686">
        <f t="shared" si="1368"/>
      </c>
      <c r="Y12686">
        <f t="shared" si="1369"/>
      </c>
      <c r="Z12686">
        <f t="shared" si="1370"/>
      </c>
    </row>
    <row r="12687" spans="1:26">
      <c r="A12687" s="5"/>
      <c r="B12687" s="273" t="s">
        <v>1358</v>
      </c>
      <c r="C12687" s="279" t="s">
        <v>1357</v>
      </c>
      <c r="D12687" s="616"/>
      <c r="E12687" s="21"/>
      <c r="F12687" s="9">
        <v>5</v>
      </c>
      <c r="G12687" s="6">
        <f t="shared" si="1372"/>
      </c>
      <c r="H12687" s="5">
        <v>1</v>
      </c>
      <c r="I12687" s="102">
        <f t="shared" si="1371"/>
      </c>
      <c r="J12687">
        <v>10</v>
      </c>
      <c r="K12687">
        <f>+J12687*55</f>
      </c>
      <c r="L12687">
        <f>+K12687*18%</f>
      </c>
      <c r="W12687">
        <f t="shared" si="1367"/>
      </c>
      <c r="X12687">
        <f t="shared" si="1368"/>
      </c>
      <c r="Y12687">
        <f t="shared" si="1369"/>
      </c>
      <c r="Z12687">
        <f t="shared" si="1370"/>
      </c>
    </row>
    <row r="12688" spans="1:26">
      <c r="A12688" s="5"/>
      <c r="B12688" s="346" t="s">
        <v>1226</v>
      </c>
      <c r="C12688" s="8" t="s">
        <v>1227</v>
      </c>
      <c r="D12688" s="119"/>
      <c r="E12688" s="21"/>
      <c r="F12688" s="9">
        <v>10</v>
      </c>
      <c r="G12688" s="6">
        <f t="shared" si="1372"/>
      </c>
      <c r="H12688" s="5">
        <v>1</v>
      </c>
      <c r="I12688" s="102">
        <f t="shared" si="1371"/>
      </c>
      <c r="J12688">
        <v>30</v>
      </c>
      <c r="K12688">
        <f>+J12688*8</f>
      </c>
      <c r="L12688">
        <f>+K12688*18%</f>
      </c>
      <c r="W12688">
        <f t="shared" si="1367"/>
      </c>
      <c r="X12688">
        <f t="shared" si="1368"/>
      </c>
      <c r="Y12688">
        <f t="shared" si="1369"/>
      </c>
      <c r="Z12688">
        <f t="shared" si="1370"/>
      </c>
    </row>
    <row r="12689" spans="1:26">
      <c r="A12689" s="5"/>
      <c r="B12689" s="346" t="s">
        <v>1042</v>
      </c>
      <c r="C12689" s="8" t="s">
        <v>1043</v>
      </c>
      <c r="D12689" s="119"/>
      <c r="E12689" s="21"/>
      <c r="F12689" s="9">
        <v>10</v>
      </c>
      <c r="G12689" s="6">
        <f t="shared" si="1372"/>
      </c>
      <c r="H12689" s="5">
        <v>1</v>
      </c>
      <c r="I12689" s="102">
        <f t="shared" si="1371"/>
      </c>
      <c r="W12689">
        <f t="shared" si="1367"/>
      </c>
      <c r="X12689">
        <f t="shared" si="1368"/>
      </c>
      <c r="Y12689">
        <f t="shared" si="1369"/>
      </c>
      <c r="Z12689">
        <f t="shared" si="1370"/>
      </c>
    </row>
    <row r="12690" spans="1:26">
      <c r="A12690" s="5"/>
      <c r="B12690" s="346" t="s">
        <v>1228</v>
      </c>
      <c r="C12690" s="8" t="s">
        <v>1229</v>
      </c>
      <c r="D12690" s="437"/>
      <c r="E12690" s="21"/>
      <c r="F12690" s="9">
        <v>10</v>
      </c>
      <c r="G12690" s="6">
        <f t="shared" si="1372"/>
      </c>
      <c r="H12690" s="5">
        <v>1</v>
      </c>
      <c r="I12690" s="102">
        <f t="shared" si="1371"/>
      </c>
      <c r="W12690">
        <f t="shared" si="1367"/>
      </c>
      <c r="X12690">
        <f t="shared" si="1368"/>
      </c>
      <c r="Y12690">
        <f t="shared" si="1369"/>
      </c>
      <c r="Z12690">
        <f t="shared" si="1370"/>
      </c>
    </row>
    <row r="12691" spans="1:26">
      <c r="A12691" s="5"/>
      <c r="B12691" s="1652" t="s">
        <v>719</v>
      </c>
      <c r="C12691" s="1653"/>
      <c r="D12691" s="5"/>
      <c r="E12691" s="5"/>
      <c r="F12691" s="9"/>
      <c r="G12691" s="6"/>
      <c r="H12691" s="5"/>
      <c r="I12691" s="102"/>
      <c r="W12691">
        <f t="shared" si="1367"/>
      </c>
      <c r="X12691">
        <f t="shared" si="1368"/>
      </c>
      <c r="Y12691">
        <f t="shared" si="1369"/>
      </c>
      <c r="Z12691">
        <f t="shared" si="1370"/>
      </c>
    </row>
    <row r="12692" spans="1:26">
      <c r="A12692" s="5"/>
      <c r="B12692" s="15" t="s">
        <v>1438</v>
      </c>
      <c r="C12692" s="5" t="s">
        <v>538</v>
      </c>
      <c r="D12692" s="119"/>
      <c r="E12692" s="21"/>
      <c r="F12692" s="9">
        <v>5</v>
      </c>
      <c r="G12692" s="6">
        <f t="shared" si="1372"/>
      </c>
      <c r="H12692" s="5">
        <v>1</v>
      </c>
      <c r="I12692" s="102">
        <f t="shared" si="1371"/>
      </c>
      <c r="W12692">
        <f t="shared" si="1367"/>
      </c>
      <c r="X12692">
        <f t="shared" si="1368"/>
      </c>
      <c r="Y12692">
        <f t="shared" si="1369"/>
      </c>
      <c r="Z12692">
        <f t="shared" si="1370"/>
      </c>
    </row>
    <row r="12693" spans="1:26">
      <c r="A12693" s="5"/>
      <c r="B12693" s="15" t="s">
        <v>531</v>
      </c>
      <c r="C12693" s="5" t="s">
        <v>532</v>
      </c>
      <c r="D12693" s="404"/>
      <c r="E12693" s="21"/>
      <c r="F12693" s="9">
        <v>10</v>
      </c>
      <c r="G12693" s="6">
        <f t="shared" si="1372"/>
      </c>
      <c r="H12693" s="5">
        <v>1</v>
      </c>
      <c r="I12693" s="102">
        <f t="shared" si="1371"/>
      </c>
      <c r="W12693">
        <f t="shared" si="1367"/>
      </c>
      <c r="X12693">
        <f t="shared" si="1368"/>
      </c>
      <c r="Y12693">
        <f t="shared" si="1369"/>
      </c>
      <c r="Z12693">
        <f t="shared" si="1370"/>
      </c>
    </row>
    <row r="12694" spans="1:26">
      <c r="A12694" s="5"/>
      <c r="B12694" s="8" t="s">
        <v>976</v>
      </c>
      <c r="C12694" s="9" t="s">
        <v>2502</v>
      </c>
      <c r="D12694" s="119"/>
      <c r="E12694" s="21"/>
      <c r="F12694" s="9">
        <v>5</v>
      </c>
      <c r="G12694" s="6">
        <f t="shared" si="1372"/>
      </c>
      <c r="H12694" s="5">
        <v>1</v>
      </c>
      <c r="I12694" s="102">
        <f t="shared" si="1371"/>
      </c>
      <c r="W12694">
        <f t="shared" si="1367"/>
      </c>
      <c r="X12694">
        <f t="shared" si="1368"/>
      </c>
      <c r="Y12694">
        <f t="shared" si="1369"/>
      </c>
      <c r="Z12694">
        <f t="shared" si="1370"/>
      </c>
    </row>
    <row r="12695" spans="1:26">
      <c r="A12695" s="5"/>
      <c r="B12695" s="8" t="s">
        <v>2503</v>
      </c>
      <c r="C12695" s="9" t="s">
        <v>1439</v>
      </c>
      <c r="D12695" s="404"/>
      <c r="E12695" s="21"/>
      <c r="F12695" s="9">
        <v>5</v>
      </c>
      <c r="G12695" s="6">
        <f t="shared" si="1372"/>
      </c>
      <c r="H12695" s="5">
        <v>1</v>
      </c>
      <c r="I12695" s="102">
        <f t="shared" si="1371"/>
      </c>
      <c r="W12695">
        <f t="shared" si="1367"/>
      </c>
      <c r="X12695">
        <f t="shared" si="1368"/>
      </c>
      <c r="Y12695">
        <f t="shared" si="1369"/>
      </c>
      <c r="Z12695">
        <f t="shared" si="1370"/>
      </c>
    </row>
    <row r="12696" spans="1:26">
      <c r="A12696" s="5"/>
      <c r="B12696" s="8" t="s">
        <v>2504</v>
      </c>
      <c r="C12696" s="5" t="s">
        <v>2505</v>
      </c>
      <c r="D12696" s="119"/>
      <c r="E12696" s="21"/>
      <c r="F12696" s="9">
        <v>5</v>
      </c>
      <c r="G12696" s="6">
        <f t="shared" si="1372"/>
      </c>
      <c r="H12696" s="5">
        <v>1</v>
      </c>
      <c r="I12696" s="102">
        <f t="shared" si="1371"/>
      </c>
      <c r="W12696">
        <f t="shared" si="1367"/>
      </c>
      <c r="X12696">
        <f t="shared" si="1368"/>
      </c>
      <c r="Y12696">
        <f t="shared" si="1369"/>
      </c>
      <c r="Z12696">
        <f t="shared" si="1370"/>
      </c>
    </row>
    <row r="12697" spans="1:26">
      <c r="A12697" s="5"/>
      <c r="B12697" s="8" t="s">
        <v>2506</v>
      </c>
      <c r="C12697" s="5" t="s">
        <v>2507</v>
      </c>
      <c r="D12697" s="404"/>
      <c r="E12697" s="21"/>
      <c r="F12697" s="9">
        <v>5</v>
      </c>
      <c r="G12697" s="6">
        <f t="shared" si="1372"/>
      </c>
      <c r="H12697" s="5">
        <v>1</v>
      </c>
      <c r="I12697" s="102">
        <f t="shared" si="1371"/>
      </c>
      <c r="W12697">
        <f t="shared" si="1367"/>
      </c>
      <c r="X12697">
        <f t="shared" si="1368"/>
      </c>
      <c r="Y12697">
        <f t="shared" si="1369"/>
      </c>
      <c r="Z12697">
        <f t="shared" si="1370"/>
      </c>
    </row>
    <row r="12698" spans="1:26">
      <c r="A12698" s="5"/>
      <c r="B12698" s="15" t="s">
        <v>949</v>
      </c>
      <c r="C12698" s="5" t="s">
        <v>532</v>
      </c>
      <c r="D12698" s="404"/>
      <c r="E12698" s="21"/>
      <c r="F12698" s="9">
        <v>5</v>
      </c>
      <c r="G12698" s="6">
        <f t="shared" si="1372"/>
      </c>
      <c r="H12698" s="5">
        <v>1</v>
      </c>
      <c r="I12698" s="102">
        <f t="shared" si="1371"/>
      </c>
      <c r="W12698">
        <f t="shared" si="1367"/>
      </c>
      <c r="X12698">
        <f t="shared" si="1368"/>
      </c>
      <c r="Y12698">
        <f t="shared" si="1369"/>
      </c>
      <c r="Z12698">
        <f t="shared" si="1370"/>
      </c>
    </row>
    <row r="12699" spans="1:26">
      <c r="A12699" s="5"/>
      <c r="B12699" s="15" t="s">
        <v>287</v>
      </c>
      <c r="C12699" s="5" t="s">
        <v>1532</v>
      </c>
      <c r="D12699" s="119"/>
      <c r="E12699" s="21"/>
      <c r="F12699" s="9">
        <v>5</v>
      </c>
      <c r="G12699" s="6">
        <f t="shared" si="1372"/>
      </c>
      <c r="H12699" s="5">
        <v>1</v>
      </c>
      <c r="I12699" s="102">
        <f t="shared" si="1371"/>
      </c>
      <c r="W12699">
        <f t="shared" si="1367"/>
      </c>
      <c r="X12699">
        <f t="shared" si="1368"/>
      </c>
      <c r="Y12699">
        <f t="shared" si="1369"/>
      </c>
      <c r="Z12699">
        <f t="shared" si="1370"/>
      </c>
    </row>
    <row r="12700" spans="1:26">
      <c r="A12700" s="5"/>
      <c r="B12700" s="15" t="s">
        <v>1533</v>
      </c>
      <c r="C12700" s="5" t="s">
        <v>1534</v>
      </c>
      <c r="D12700" s="119"/>
      <c r="E12700" s="21"/>
      <c r="F12700" s="9">
        <v>5</v>
      </c>
      <c r="G12700" s="6">
        <f t="shared" si="1372"/>
      </c>
      <c r="H12700" s="5">
        <v>1</v>
      </c>
      <c r="I12700" s="102">
        <f t="shared" si="1371"/>
      </c>
      <c r="W12700">
        <f t="shared" si="1367"/>
      </c>
      <c r="X12700">
        <f t="shared" si="1368"/>
      </c>
      <c r="Y12700">
        <f t="shared" si="1369"/>
      </c>
      <c r="Z12700">
        <f t="shared" si="1370"/>
      </c>
    </row>
    <row r="12701" spans="1:26">
      <c r="A12701" s="5"/>
      <c r="B12701" s="8" t="s">
        <v>1240</v>
      </c>
      <c r="C12701" s="5" t="s">
        <v>2508</v>
      </c>
      <c r="D12701" s="119"/>
      <c r="E12701" s="21"/>
      <c r="F12701" s="9">
        <v>5</v>
      </c>
      <c r="G12701" s="6">
        <f t="shared" si="1372"/>
      </c>
      <c r="H12701" s="5">
        <v>1</v>
      </c>
      <c r="I12701" s="102">
        <f t="shared" si="1371"/>
      </c>
      <c r="W12701">
        <f t="shared" si="1367"/>
      </c>
      <c r="X12701">
        <f t="shared" si="1368"/>
      </c>
      <c r="Y12701">
        <f t="shared" si="1369"/>
      </c>
      <c r="Z12701">
        <f t="shared" si="1370"/>
      </c>
    </row>
    <row r="12702" spans="1:26">
      <c r="A12702" s="5"/>
      <c r="B12702" s="416" t="s">
        <v>2509</v>
      </c>
      <c r="C12702" s="5" t="s">
        <v>2510</v>
      </c>
      <c r="D12702" s="404"/>
      <c r="E12702" s="21"/>
      <c r="F12702" s="9">
        <v>5</v>
      </c>
      <c r="G12702" s="6">
        <f t="shared" si="1372"/>
      </c>
      <c r="H12702" s="5">
        <v>1</v>
      </c>
      <c r="I12702" s="102">
        <f t="shared" si="1371"/>
      </c>
      <c r="W12702">
        <f t="shared" si="1367"/>
      </c>
      <c r="X12702">
        <f t="shared" si="1368"/>
      </c>
      <c r="Y12702">
        <f t="shared" si="1369"/>
      </c>
      <c r="Z12702">
        <f t="shared" si="1370"/>
      </c>
    </row>
    <row r="12703" spans="1:26">
      <c r="A12703" s="5"/>
      <c r="B12703" s="15" t="s">
        <v>537</v>
      </c>
      <c r="C12703" s="5" t="s">
        <v>538</v>
      </c>
      <c r="D12703" s="119"/>
      <c r="E12703" s="21"/>
      <c r="F12703" s="9">
        <v>5</v>
      </c>
      <c r="G12703" s="6">
        <f t="shared" si="1372"/>
      </c>
      <c r="H12703" s="5">
        <v>1</v>
      </c>
      <c r="I12703" s="102">
        <f t="shared" si="1371"/>
      </c>
      <c r="W12703">
        <f t="shared" si="1367"/>
      </c>
      <c r="X12703">
        <f t="shared" si="1368"/>
      </c>
      <c r="Y12703">
        <f t="shared" si="1369"/>
      </c>
      <c r="Z12703">
        <f t="shared" si="1370"/>
      </c>
    </row>
    <row r="12704" spans="1:26">
      <c r="A12704" s="5"/>
      <c r="B12704" s="8" t="s">
        <v>722</v>
      </c>
      <c r="C12704" s="5" t="s">
        <v>723</v>
      </c>
      <c r="D12704" s="119"/>
      <c r="E12704" s="21"/>
      <c r="F12704" s="9">
        <v>5</v>
      </c>
      <c r="G12704" s="6">
        <f t="shared" si="1372"/>
      </c>
      <c r="H12704" s="5">
        <v>1</v>
      </c>
      <c r="I12704" s="102">
        <f t="shared" si="1371"/>
      </c>
      <c r="W12704">
        <f t="shared" si="1367"/>
      </c>
      <c r="X12704">
        <f t="shared" si="1368"/>
      </c>
      <c r="Y12704">
        <f t="shared" si="1369"/>
      </c>
      <c r="Z12704">
        <f t="shared" si="1370"/>
      </c>
    </row>
    <row r="12705" spans="1:26">
      <c r="A12705" s="5"/>
      <c r="B12705" s="15" t="s">
        <v>2511</v>
      </c>
      <c r="C12705" s="5" t="s">
        <v>538</v>
      </c>
      <c r="D12705" s="119"/>
      <c r="E12705" s="21"/>
      <c r="F12705" s="9">
        <v>10</v>
      </c>
      <c r="G12705" s="6">
        <f t="shared" si="1372"/>
      </c>
      <c r="H12705" s="5">
        <v>1</v>
      </c>
      <c r="I12705" s="102">
        <f t="shared" si="1371"/>
      </c>
      <c r="J12705">
        <v>80</v>
      </c>
      <c r="K12705">
        <f>+J12705*100</f>
      </c>
      <c r="L12705">
        <f>+K12705*18%</f>
      </c>
      <c r="W12705">
        <f t="shared" si="1367"/>
      </c>
      <c r="X12705">
        <f t="shared" si="1368"/>
      </c>
      <c r="Y12705">
        <f t="shared" si="1369"/>
      </c>
      <c r="Z12705">
        <f t="shared" si="1370"/>
      </c>
    </row>
    <row r="12706" spans="1:26">
      <c r="A12706" s="5"/>
      <c r="B12706" s="1652" t="s">
        <v>369</v>
      </c>
      <c r="C12706" s="1653"/>
      <c r="D12706" s="5"/>
      <c r="E12706" s="5"/>
      <c r="F12706" s="9"/>
      <c r="G12706" s="6"/>
      <c r="H12706" s="5"/>
      <c r="I12706" s="102"/>
      <c r="W12706">
        <f t="shared" si="1367"/>
      </c>
      <c r="X12706">
        <f t="shared" si="1368"/>
      </c>
      <c r="Y12706">
        <f t="shared" si="1369"/>
      </c>
      <c r="Z12706">
        <f t="shared" si="1370"/>
      </c>
    </row>
    <row r="12707" spans="1:26">
      <c r="A12707" s="5"/>
      <c r="B12707" s="20" t="s">
        <v>2148</v>
      </c>
      <c r="C12707" s="5" t="s">
        <v>52</v>
      </c>
      <c r="D12707" s="304"/>
      <c r="E12707" s="5"/>
      <c r="F12707" s="5">
        <v>25</v>
      </c>
      <c r="G12707" s="5">
        <v>25</v>
      </c>
      <c r="H12707" s="7">
        <v>1</v>
      </c>
      <c r="I12707" s="102">
        <f t="shared" si="1371"/>
      </c>
      <c r="W12707">
        <f t="shared" si="1367"/>
      </c>
      <c r="X12707">
        <f t="shared" si="1368"/>
      </c>
      <c r="Y12707">
        <f t="shared" si="1369"/>
      </c>
      <c r="Z12707">
        <f t="shared" si="1370"/>
      </c>
    </row>
    <row r="12708" spans="1:26">
      <c r="A12708" s="5"/>
      <c r="B12708" s="20" t="s">
        <v>1676</v>
      </c>
      <c r="C12708" s="5" t="s">
        <v>1211</v>
      </c>
      <c r="D12708" s="304"/>
      <c r="E12708" s="5"/>
      <c r="F12708" s="5">
        <v>25</v>
      </c>
      <c r="G12708" s="5">
        <v>25</v>
      </c>
      <c r="H12708" s="7">
        <v>1</v>
      </c>
      <c r="I12708" s="102">
        <f t="shared" si="1371"/>
      </c>
      <c r="W12708">
        <f t="shared" si="1367"/>
      </c>
      <c r="X12708">
        <f t="shared" si="1368"/>
      </c>
      <c r="Y12708">
        <f t="shared" si="1369"/>
      </c>
      <c r="Z12708">
        <f t="shared" si="1370"/>
      </c>
    </row>
    <row r="12709" spans="1:26">
      <c r="A12709" s="5"/>
      <c r="B12709" s="20" t="s">
        <v>1515</v>
      </c>
      <c r="C12709" s="5" t="s">
        <v>1516</v>
      </c>
      <c r="D12709" s="304"/>
      <c r="E12709" s="5"/>
      <c r="F12709" s="5">
        <v>25</v>
      </c>
      <c r="G12709" s="5">
        <v>25</v>
      </c>
      <c r="H12709" s="7">
        <v>1</v>
      </c>
      <c r="I12709" s="102">
        <f t="shared" si="1371"/>
      </c>
      <c r="W12709">
        <f t="shared" si="1367"/>
      </c>
      <c r="X12709">
        <f t="shared" si="1368"/>
      </c>
      <c r="Y12709">
        <f t="shared" si="1369"/>
      </c>
      <c r="Z12709">
        <f t="shared" si="1370"/>
      </c>
    </row>
    <row r="12710" spans="1:26" ht="24">
      <c r="A12710" s="5"/>
      <c r="B12710" s="20" t="s">
        <v>374</v>
      </c>
      <c r="C12710" s="9" t="s">
        <v>370</v>
      </c>
      <c r="D12710" s="304">
        <v>1</v>
      </c>
      <c r="E12710" s="5"/>
      <c r="F12710" s="5">
        <v>25</v>
      </c>
      <c r="G12710" s="5">
        <v>25</v>
      </c>
      <c r="H12710" s="7">
        <v>1</v>
      </c>
      <c r="I12710" s="102">
        <f t="shared" si="1371"/>
      </c>
      <c r="J12710">
        <v>100</v>
      </c>
      <c r="K12710">
        <f>+J12710*20</f>
      </c>
      <c r="L12710">
        <f>+K12710*18%</f>
      </c>
      <c r="W12710">
        <f t="shared" si="1367"/>
      </c>
      <c r="X12710">
        <f t="shared" si="1368"/>
      </c>
      <c r="Y12710">
        <f t="shared" si="1369"/>
      </c>
      <c r="Z12710">
        <f t="shared" si="1370"/>
      </c>
    </row>
    <row r="12711" spans="1:26">
      <c r="A12711" s="5"/>
      <c r="B12711" s="1652" t="s">
        <v>384</v>
      </c>
      <c r="C12711" s="1653"/>
      <c r="D12711" s="5"/>
      <c r="E12711" s="5"/>
      <c r="F12711" s="9"/>
      <c r="G12711" s="6"/>
      <c r="H12711" s="5"/>
      <c r="I12711" s="102"/>
      <c r="W12711">
        <f t="shared" si="1367"/>
      </c>
      <c r="X12711">
        <f t="shared" si="1368"/>
      </c>
      <c r="Y12711">
        <f t="shared" si="1369"/>
      </c>
      <c r="Z12711">
        <f t="shared" si="1370"/>
      </c>
    </row>
    <row r="12712" spans="1:26">
      <c r="A12712" s="5"/>
      <c r="B12712" s="106"/>
      <c r="C12712" s="260"/>
      <c r="D12712" s="159"/>
      <c r="E12712" s="21"/>
      <c r="F12712" s="9"/>
      <c r="G12712" s="6"/>
      <c r="H12712" s="19"/>
      <c r="I12712" s="102"/>
      <c r="W12712">
        <f t="shared" si="1367"/>
      </c>
      <c r="X12712">
        <f t="shared" si="1368"/>
      </c>
      <c r="Y12712">
        <f t="shared" si="1369"/>
      </c>
      <c r="Z12712">
        <f t="shared" si="1370"/>
      </c>
    </row>
    <row r="12713" spans="1:26" ht="84">
      <c r="A12713" s="5"/>
      <c r="B12713" s="18" t="s">
        <v>1101</v>
      </c>
      <c r="C12713" s="15" t="s">
        <v>1100</v>
      </c>
      <c r="D12713" s="557"/>
      <c r="E12713" s="21"/>
      <c r="F12713" s="9">
        <v>5</v>
      </c>
      <c r="G12713" s="6">
        <f t="shared" ref="G12713:G12726" si="1373">+F12713</f>
      </c>
      <c r="H12713" s="19">
        <v>1</v>
      </c>
      <c r="I12713" s="102">
        <f t="shared" si="1371"/>
      </c>
      <c r="W12713">
        <f t="shared" si="1367"/>
      </c>
      <c r="X12713">
        <f t="shared" si="1368"/>
      </c>
      <c r="Y12713">
        <f t="shared" si="1369"/>
      </c>
      <c r="Z12713">
        <f t="shared" si="1370"/>
      </c>
    </row>
    <row r="12714" spans="1:26" ht="84">
      <c r="A12714" s="5"/>
      <c r="B12714" s="18" t="s">
        <v>753</v>
      </c>
      <c r="C12714" s="104" t="s">
        <v>1100</v>
      </c>
      <c r="D12714" s="557"/>
      <c r="E12714" s="21"/>
      <c r="F12714" s="9">
        <v>5</v>
      </c>
      <c r="G12714" s="6">
        <f t="shared" si="1373"/>
      </c>
      <c r="H12714" s="19">
        <v>1</v>
      </c>
      <c r="I12714" s="102">
        <f t="shared" si="1371"/>
      </c>
      <c r="W12714">
        <f t="shared" si="1367"/>
      </c>
      <c r="X12714">
        <f t="shared" si="1368"/>
      </c>
      <c r="Y12714">
        <f t="shared" si="1369"/>
      </c>
      <c r="Z12714">
        <f t="shared" si="1370"/>
      </c>
    </row>
    <row r="12715" spans="1:26" ht="84.75">
      <c r="A12715" s="5"/>
      <c r="B12715" s="18" t="s">
        <v>1302</v>
      </c>
      <c r="C12715" s="158" t="s">
        <v>1288</v>
      </c>
      <c r="D12715" s="557">
        <v>1</v>
      </c>
      <c r="E12715" s="21"/>
      <c r="F12715" s="9">
        <v>5</v>
      </c>
      <c r="G12715" s="6">
        <f t="shared" si="1373"/>
      </c>
      <c r="H12715" s="19">
        <v>1</v>
      </c>
      <c r="I12715" s="102">
        <f t="shared" si="1371"/>
      </c>
      <c r="W12715">
        <f t="shared" si="1367"/>
      </c>
      <c r="X12715">
        <f t="shared" si="1368"/>
      </c>
      <c r="Y12715">
        <f t="shared" si="1369"/>
      </c>
      <c r="Z12715">
        <f t="shared" si="1370"/>
      </c>
    </row>
    <row r="12716" spans="1:26" ht="24">
      <c r="A12716" s="5"/>
      <c r="B12716" s="18" t="s">
        <v>1094</v>
      </c>
      <c r="C12716" s="15" t="s">
        <v>1093</v>
      </c>
      <c r="D12716" s="557"/>
      <c r="E12716" s="21"/>
      <c r="F12716" s="9">
        <v>5</v>
      </c>
      <c r="G12716" s="6">
        <f t="shared" si="1373"/>
      </c>
      <c r="H12716" s="19">
        <v>1</v>
      </c>
      <c r="I12716" s="102">
        <f t="shared" si="1371"/>
      </c>
      <c r="J12716">
        <v>20</v>
      </c>
      <c r="K12716">
        <f>+J12716*100</f>
      </c>
      <c r="L12716">
        <f>+K12716*18%</f>
      </c>
      <c r="W12716">
        <f t="shared" si="1367"/>
      </c>
      <c r="X12716">
        <f t="shared" si="1368"/>
      </c>
      <c r="Y12716">
        <f t="shared" si="1369"/>
      </c>
      <c r="Z12716">
        <f t="shared" si="1370"/>
      </c>
    </row>
    <row r="12717" spans="1:26">
      <c r="A12717" s="5"/>
      <c r="B12717" s="1652" t="s">
        <v>604</v>
      </c>
      <c r="C12717" s="1653"/>
      <c r="D12717" s="5"/>
      <c r="E12717" s="5"/>
      <c r="F12717" s="9"/>
      <c r="G12717" s="6"/>
      <c r="H12717" s="5"/>
      <c r="I12717" s="102">
        <f t="shared" si="1371"/>
      </c>
      <c r="W12717">
        <f t="shared" si="1367"/>
      </c>
      <c r="X12717">
        <f t="shared" si="1368"/>
      </c>
      <c r="Y12717">
        <f t="shared" si="1369"/>
      </c>
      <c r="Z12717">
        <f t="shared" si="1370"/>
      </c>
    </row>
    <row r="12718" spans="1:26" ht="24">
      <c r="A12718" s="5"/>
      <c r="B12718" s="106" t="s">
        <v>1103</v>
      </c>
      <c r="C12718" s="269" t="s">
        <v>1305</v>
      </c>
      <c r="D12718" s="628"/>
      <c r="E12718" s="21"/>
      <c r="F12718" s="9">
        <v>5</v>
      </c>
      <c r="G12718" s="6">
        <f t="shared" si="1373"/>
      </c>
      <c r="H12718" s="9">
        <v>1</v>
      </c>
      <c r="I12718" s="102">
        <f t="shared" si="1371"/>
      </c>
      <c r="W12718">
        <f t="shared" si="1367"/>
      </c>
      <c r="X12718">
        <f t="shared" si="1368"/>
      </c>
      <c r="Y12718">
        <f t="shared" si="1369"/>
      </c>
      <c r="Z12718">
        <f t="shared" si="1370"/>
      </c>
    </row>
    <row r="12719" spans="1:26" ht="24">
      <c r="A12719" s="5"/>
      <c r="B12719" s="106" t="s">
        <v>869</v>
      </c>
      <c r="C12719" s="269" t="s">
        <v>868</v>
      </c>
      <c r="D12719" s="5">
        <v>1</v>
      </c>
      <c r="E12719" s="21">
        <v>10</v>
      </c>
      <c r="F12719" s="9">
        <v>10</v>
      </c>
      <c r="G12719" s="6">
        <f t="shared" si="1373"/>
      </c>
      <c r="H12719" s="9">
        <v>1</v>
      </c>
      <c r="I12719" s="102">
        <f t="shared" si="1371"/>
      </c>
      <c r="W12719">
        <f t="shared" si="1367"/>
      </c>
      <c r="X12719">
        <f t="shared" si="1368"/>
      </c>
      <c r="Y12719">
        <f t="shared" si="1369"/>
      </c>
      <c r="Z12719">
        <f t="shared" si="1370"/>
      </c>
    </row>
    <row r="12720" spans="1:26" ht="24">
      <c r="A12720" s="5"/>
      <c r="B12720" s="106" t="s">
        <v>544</v>
      </c>
      <c r="C12720" s="269" t="s">
        <v>726</v>
      </c>
      <c r="D12720" s="628">
        <v>1</v>
      </c>
      <c r="E12720" s="21"/>
      <c r="F12720" s="9">
        <v>5</v>
      </c>
      <c r="G12720" s="6">
        <f t="shared" si="1373"/>
      </c>
      <c r="H12720" s="9">
        <v>1</v>
      </c>
      <c r="I12720" s="102">
        <f t="shared" si="1371"/>
      </c>
      <c r="J12720">
        <v>20</v>
      </c>
      <c r="K12720">
        <f>+J12720*350</f>
      </c>
      <c r="L12720">
        <f>+K12720*18%</f>
      </c>
      <c r="W12720">
        <f t="shared" si="1367"/>
      </c>
      <c r="X12720">
        <f t="shared" si="1368"/>
      </c>
      <c r="Y12720">
        <f t="shared" si="1369"/>
      </c>
      <c r="Z12720">
        <f t="shared" si="1370"/>
      </c>
    </row>
    <row r="12721" spans="1:26">
      <c r="A12721" s="5"/>
      <c r="B12721" s="1652" t="s">
        <v>18</v>
      </c>
      <c r="C12721" s="1653"/>
      <c r="D12721" s="5"/>
      <c r="E12721" s="5"/>
      <c r="F12721" s="9"/>
      <c r="G12721" s="6"/>
      <c r="H12721" s="5"/>
      <c r="I12721" s="102">
        <f t="shared" si="1371"/>
      </c>
      <c r="W12721">
        <f t="shared" si="1367"/>
      </c>
      <c r="X12721">
        <f t="shared" si="1368"/>
      </c>
      <c r="Y12721">
        <f t="shared" si="1369"/>
      </c>
      <c r="Z12721">
        <f t="shared" si="1370"/>
      </c>
    </row>
    <row r="12722" spans="1:26">
      <c r="A12722" s="5"/>
      <c r="B12722" s="8" t="s">
        <v>275</v>
      </c>
      <c r="C12722" s="5" t="s">
        <v>276</v>
      </c>
      <c r="D12722" s="329">
        <v>1</v>
      </c>
      <c r="E12722" s="5"/>
      <c r="F12722" s="9">
        <v>2</v>
      </c>
      <c r="G12722" s="6">
        <f t="shared" si="1373"/>
      </c>
      <c r="H12722" s="9">
        <v>1</v>
      </c>
      <c r="I12722" s="102">
        <f t="shared" si="1371"/>
      </c>
      <c r="W12722">
        <f t="shared" si="1367"/>
      </c>
      <c r="X12722">
        <f t="shared" si="1368"/>
      </c>
      <c r="Y12722">
        <f t="shared" si="1369"/>
      </c>
      <c r="Z12722">
        <f t="shared" si="1370"/>
      </c>
    </row>
    <row r="12723" spans="1:26">
      <c r="A12723" s="5"/>
      <c r="B12723" s="8" t="s">
        <v>295</v>
      </c>
      <c r="C12723" s="5" t="s">
        <v>294</v>
      </c>
      <c r="D12723" s="329"/>
      <c r="E12723" s="5"/>
      <c r="F12723" s="9">
        <v>2</v>
      </c>
      <c r="G12723" s="6">
        <f t="shared" si="1373"/>
      </c>
      <c r="H12723" s="9">
        <v>1</v>
      </c>
      <c r="I12723" s="102">
        <f t="shared" si="1371"/>
      </c>
      <c r="W12723">
        <f t="shared" si="1367"/>
      </c>
      <c r="X12723">
        <f t="shared" si="1368"/>
      </c>
      <c r="Y12723">
        <f t="shared" si="1369"/>
      </c>
      <c r="Z12723">
        <f t="shared" si="1370"/>
      </c>
    </row>
    <row r="12724" spans="1:26">
      <c r="A12724" s="5"/>
      <c r="B12724" s="8" t="s">
        <v>844</v>
      </c>
      <c r="C12724" s="5" t="s">
        <v>843</v>
      </c>
      <c r="D12724" s="499"/>
      <c r="E12724" s="16"/>
      <c r="F12724" s="9">
        <v>1</v>
      </c>
      <c r="G12724" s="6">
        <f t="shared" si="1373"/>
      </c>
      <c r="H12724" s="5">
        <v>1</v>
      </c>
      <c r="I12724" s="102">
        <f t="shared" si="1371"/>
      </c>
      <c r="W12724">
        <f t="shared" si="1367"/>
      </c>
      <c r="X12724">
        <f t="shared" si="1368"/>
      </c>
      <c r="Y12724">
        <f t="shared" si="1369"/>
      </c>
      <c r="Z12724">
        <f t="shared" si="1370"/>
      </c>
    </row>
    <row r="12725" spans="1:26">
      <c r="A12725" s="5"/>
      <c r="B12725" s="128" t="s">
        <v>2512</v>
      </c>
      <c r="C12725" s="9" t="s">
        <v>2513</v>
      </c>
      <c r="D12725" s="329"/>
      <c r="E12725" s="5"/>
      <c r="F12725" s="9">
        <v>1</v>
      </c>
      <c r="G12725" s="6">
        <f t="shared" si="1373"/>
      </c>
      <c r="H12725" s="16">
        <v>1</v>
      </c>
      <c r="I12725" s="102">
        <f t="shared" si="1371"/>
      </c>
      <c r="W12725">
        <f t="shared" si="1367"/>
      </c>
      <c r="X12725">
        <f t="shared" si="1368"/>
      </c>
      <c r="Y12725">
        <f t="shared" si="1369"/>
      </c>
      <c r="Z12725">
        <f t="shared" si="1370"/>
      </c>
    </row>
    <row r="12726" spans="1:26">
      <c r="A12726" s="5"/>
      <c r="B12726" s="128" t="s">
        <v>2058</v>
      </c>
      <c r="C12726" s="9" t="s">
        <v>2059</v>
      </c>
      <c r="D12726" s="627">
        <v>1</v>
      </c>
      <c r="E12726" s="5"/>
      <c r="F12726" s="9">
        <v>1</v>
      </c>
      <c r="G12726" s="6">
        <f t="shared" si="1373"/>
      </c>
      <c r="H12726" s="16">
        <v>1</v>
      </c>
      <c r="I12726" s="102">
        <f t="shared" si="1371"/>
      </c>
      <c r="J12726">
        <v>7</v>
      </c>
      <c r="K12726">
        <f>+J12726*400</f>
      </c>
      <c r="L12726">
        <f>+K12726*28%</f>
      </c>
      <c r="W12726">
        <f t="shared" si="1367"/>
      </c>
      <c r="X12726">
        <f t="shared" si="1368"/>
      </c>
      <c r="Y12726">
        <f t="shared" si="1369"/>
      </c>
      <c r="Z12726">
        <f t="shared" si="1370"/>
      </c>
    </row>
    <row r="12727" spans="1:26">
      <c r="A12727" s="5"/>
      <c r="B12727" s="8"/>
      <c r="C12727" s="5"/>
      <c r="D12727" s="5"/>
      <c r="E12727" s="5"/>
      <c r="F12727" s="9"/>
      <c r="G12727" s="6"/>
      <c r="H12727" s="5"/>
      <c r="I12727" s="102"/>
      <c r="W12727">
        <f t="shared" si="1367"/>
      </c>
      <c r="X12727">
        <f t="shared" si="1368"/>
      </c>
      <c r="Y12727">
        <f t="shared" si="1369"/>
      </c>
      <c r="Z12727">
        <f t="shared" si="1370"/>
      </c>
    </row>
    <row r="12728" spans="1:26">
      <c r="A12728" s="5"/>
      <c r="B12728" s="8"/>
      <c r="C12728" s="5"/>
      <c r="D12728" s="5"/>
      <c r="E12728" s="5"/>
      <c r="F12728" s="9"/>
      <c r="G12728" s="6"/>
      <c r="H12728" s="5"/>
      <c r="I12728" s="102"/>
      <c r="W12728">
        <f t="shared" si="1367"/>
      </c>
      <c r="X12728">
        <f t="shared" si="1368"/>
      </c>
      <c r="Y12728">
        <f t="shared" si="1369"/>
      </c>
      <c r="Z12728">
        <f t="shared" si="1370"/>
      </c>
    </row>
    <row r="12729" spans="1:26">
      <c r="A12729" s="5"/>
      <c r="B12729" s="8"/>
      <c r="C12729" s="5"/>
      <c r="D12729" s="5"/>
      <c r="E12729" s="5"/>
      <c r="F12729" s="9"/>
      <c r="G12729" s="6"/>
      <c r="H12729" s="5"/>
      <c r="I12729" s="102"/>
      <c r="W12729">
        <f t="shared" si="1367"/>
      </c>
      <c r="X12729">
        <f t="shared" si="1368"/>
      </c>
      <c r="Y12729">
        <f t="shared" si="1369"/>
      </c>
      <c r="Z12729">
        <f t="shared" si="1370"/>
      </c>
    </row>
    <row r="12730" spans="1:26">
      <c r="A12730" s="5"/>
      <c r="B12730" s="1568" t="s">
        <v>2569</v>
      </c>
      <c r="C12730" s="1569"/>
      <c r="D12730" s="5"/>
      <c r="E12730" s="5"/>
      <c r="F12730" s="5"/>
      <c r="G12730" s="6"/>
      <c r="H12730" s="5"/>
      <c r="I12730" s="102"/>
      <c r="W12730">
        <f t="shared" si="1367"/>
      </c>
      <c r="X12730">
        <f t="shared" si="1368"/>
      </c>
      <c r="Y12730">
        <f t="shared" si="1369"/>
      </c>
      <c r="Z12730">
        <f t="shared" si="1370"/>
      </c>
    </row>
    <row r="12731" spans="1:26">
      <c r="A12731" s="5"/>
      <c r="B12731" s="1570"/>
      <c r="C12731" s="1571"/>
      <c r="D12731" s="5"/>
      <c r="E12731" s="5"/>
      <c r="F12731" s="5"/>
      <c r="G12731" s="6"/>
      <c r="H12731" s="5"/>
      <c r="I12731" s="102"/>
      <c r="N12731">
        <v>71.5</v>
      </c>
      <c r="W12731">
        <f t="shared" si="1367"/>
      </c>
      <c r="X12731">
        <f t="shared" si="1368"/>
      </c>
      <c r="Y12731">
        <f t="shared" si="1369"/>
      </c>
      <c r="Z12731">
        <f t="shared" si="1370"/>
      </c>
    </row>
    <row r="12732" spans="1:26">
      <c r="A12732" s="5"/>
      <c r="B12732" s="1590"/>
      <c r="C12732" s="1591"/>
      <c r="D12732" s="5"/>
      <c r="E12732" s="5"/>
      <c r="F12732" s="5"/>
      <c r="G12732" s="6"/>
      <c r="H12732" s="5"/>
      <c r="I12732" s="102"/>
      <c r="N12732">
        <v>68.62</v>
      </c>
      <c r="W12732">
        <f t="shared" si="1367"/>
      </c>
      <c r="X12732">
        <f t="shared" si="1368"/>
      </c>
      <c r="Y12732">
        <f t="shared" si="1369"/>
      </c>
      <c r="Z12732">
        <f t="shared" si="1370"/>
      </c>
    </row>
    <row r="12733" spans="1:26" ht="15.75" thickBot="1">
      <c r="A12733" s="33"/>
      <c r="B12733" s="17"/>
      <c r="C12733" s="88"/>
      <c r="D12733" s="23"/>
      <c r="E12733" s="23"/>
      <c r="F12733" s="171"/>
      <c r="G12733" s="24"/>
      <c r="H12733" s="23"/>
      <c r="I12733" s="172"/>
      <c r="N12733">
        <f>+N12731-N12732</f>
      </c>
      <c r="W12733">
        <f t="shared" si="1367"/>
      </c>
      <c r="X12733">
        <f t="shared" si="1368"/>
      </c>
      <c r="Y12733">
        <f t="shared" si="1369"/>
      </c>
      <c r="Z12733">
        <f t="shared" si="1370"/>
      </c>
    </row>
    <row r="12734" spans="1:26">
      <c r="A12734" s="33"/>
      <c r="B12734" s="17"/>
      <c r="C12734" s="10"/>
      <c r="D12734" s="91"/>
      <c r="E12734" s="91"/>
      <c r="F12734" s="91"/>
      <c r="G12734" s="92" t="s">
        <v>19</v>
      </c>
      <c r="H12734" s="91"/>
      <c r="I12734" s="111">
        <f>SUM(I12675:I12733)</f>
      </c>
      <c r="K12734">
        <f>SUM(K12675:K12733)</f>
      </c>
      <c r="L12734">
        <f>SUM(L12675:L12733)</f>
      </c>
      <c r="M12734">
        <f>+L12734+K12734</f>
      </c>
      <c r="W12734">
        <f t="shared" si="1367"/>
      </c>
      <c r="X12734">
        <f t="shared" si="1368"/>
      </c>
      <c r="Y12734">
        <f t="shared" si="1369"/>
      </c>
      <c r="Z12734">
        <f t="shared" si="1370"/>
      </c>
    </row>
    <row r="12735" spans="1:26" ht="15.75" thickBot="1">
      <c r="A12735" s="33"/>
      <c r="B12735" s="11" t="s">
        <v>20</v>
      </c>
      <c r="C12735" s="35"/>
      <c r="D12735" s="35"/>
      <c r="E12735" s="173"/>
      <c r="F12735" s="156"/>
      <c r="G12735" s="156"/>
      <c r="H12735" s="156"/>
      <c r="I12735" s="490"/>
      <c r="M12735" s="118">
        <f>+I12736-M12734</f>
      </c>
      <c r="W12735">
        <f t="shared" si="1367"/>
      </c>
      <c r="X12735">
        <f t="shared" si="1368"/>
      </c>
      <c r="Y12735">
        <f t="shared" si="1369"/>
      </c>
      <c r="Z12735">
        <f t="shared" si="1370"/>
      </c>
    </row>
    <row r="12736" spans="1:26" ht="15.75" thickBot="1">
      <c r="A12736" s="37"/>
      <c r="B12736" s="38"/>
      <c r="C12736" s="39" t="s">
        <v>21</v>
      </c>
      <c r="D12736" s="40">
        <f>SUM(D12676:D12735)</f>
      </c>
      <c r="E12736" s="41">
        <f>IF(H12736=I12736,"OK","NO")</f>
      </c>
      <c r="F12736" s="40">
        <f>SUM(F12676:F12735)</f>
      </c>
      <c r="G12736" s="40">
        <f>SUM(G12676:G12735)</f>
      </c>
      <c r="H12736" s="41">
        <f>SUMPRODUCT(F12675:F12733,H12675:H12733)</f>
      </c>
      <c r="I12736" s="43">
        <f>SUM(I12734:I12735)</f>
      </c>
      <c r="W12736">
        <f t="shared" si="1367"/>
      </c>
      <c r="X12736">
        <f t="shared" si="1368"/>
      </c>
      <c r="Y12736">
        <f t="shared" si="1369"/>
      </c>
      <c r="Z12736">
        <f t="shared" si="1370"/>
      </c>
    </row>
    <row r="12737" spans="1:26" ht="15.75" thickBot="1">
      <c r="A12737" s="44"/>
      <c r="B12737" s="116"/>
      <c r="C12737" s="45"/>
      <c r="D12737" s="45"/>
      <c r="E12737" s="45"/>
      <c r="F12737" s="45"/>
      <c r="G12737" s="45"/>
      <c r="H12737" s="46"/>
      <c r="I12737" s="47"/>
      <c r="W12737">
        <f t="shared" si="1367"/>
      </c>
      <c r="X12737">
        <f t="shared" si="1368"/>
      </c>
      <c r="Y12737">
        <f t="shared" si="1369"/>
      </c>
      <c r="Z12737">
        <f t="shared" si="1370"/>
      </c>
    </row>
    <row r="12738" spans="1:26">
      <c r="A12738" s="12" t="s">
        <v>788</v>
      </c>
      <c r="B12738" s="12"/>
      <c r="C12738" s="12"/>
      <c r="D12738" s="13"/>
      <c r="E12738" s="14"/>
      <c r="F12738" s="14"/>
      <c r="G12738" s="14"/>
      <c r="H12738" s="2"/>
      <c r="I12738" s="12"/>
      <c r="W12738">
        <f t="shared" si="1367"/>
      </c>
      <c r="X12738">
        <f t="shared" si="1368"/>
      </c>
      <c r="Y12738">
        <f t="shared" si="1369"/>
      </c>
      <c r="Z12738">
        <f t="shared" si="1370"/>
      </c>
    </row>
    <row r="12739" spans="1:26">
      <c r="W12739">
        <f t="shared" si="1367"/>
      </c>
      <c r="X12739">
        <f t="shared" si="1368"/>
      </c>
      <c r="Y12739">
        <f t="shared" si="1369"/>
      </c>
      <c r="Z12739">
        <f t="shared" si="1370"/>
      </c>
    </row>
    <row r="12740" spans="1:26">
      <c r="W12740">
        <f t="shared" ref="W12740:W12803" si="1374">IF(LEFT($H12740&amp;"",5)="2019-",$H12740,W12739)</f>
      </c>
      <c r="X12740">
        <f t="shared" ref="X12740:X12803" si="1375">IF($W12740="",0,IF(COUNTIF($AB$2:$AB$80,$W12740)&gt;0,1,0))</f>
      </c>
      <c r="Y12740">
        <f t="shared" ref="Y12740:Y12803" si="1376">IF($C12740="","",UPPER(TRIM(IFERROR(LEFT($C12740&amp;"",FIND("/",$C12740&amp;"")-1),$C12740&amp;""))))</f>
      </c>
      <c r="Z12740">
        <f t="shared" ref="Z12740:Z12803" si="1377">IFERROR(IF(ISNUMBER($G12740),$G12740,0),0)</f>
      </c>
    </row>
    <row r="12741" spans="1:26">
      <c r="A12741" s="1562" t="s">
        <v>0</v>
      </c>
      <c r="B12741" s="1562"/>
      <c r="C12741" s="1562"/>
      <c r="D12741" s="1562"/>
      <c r="E12741" s="1562"/>
      <c r="F12741" s="1562"/>
      <c r="G12741" s="1562"/>
      <c r="H12741" s="1562"/>
      <c r="I12741" s="1562"/>
      <c r="W12741">
        <f t="shared" si="1374"/>
      </c>
      <c r="X12741">
        <f t="shared" si="1375"/>
      </c>
      <c r="Y12741">
        <f t="shared" si="1376"/>
      </c>
      <c r="Z12741">
        <f t="shared" si="1377"/>
      </c>
    </row>
    <row r="12742" spans="1:26">
      <c r="W12742">
        <f t="shared" si="1374"/>
      </c>
      <c r="X12742">
        <f t="shared" si="1375"/>
      </c>
      <c r="Y12742">
        <f t="shared" si="1376"/>
      </c>
      <c r="Z12742">
        <f t="shared" si="1377"/>
      </c>
    </row>
    <row r="12743" spans="1:26">
      <c r="A12743" s="1" t="s">
        <v>1</v>
      </c>
      <c r="B12743" s="1"/>
      <c r="G12743" s="489" t="s">
        <v>2</v>
      </c>
      <c r="H12743" s="3" t="s">
        <v>2477</v>
      </c>
      <c r="W12743">
        <f t="shared" si="1374"/>
      </c>
      <c r="X12743">
        <f t="shared" si="1375"/>
      </c>
      <c r="Y12743">
        <f t="shared" si="1376"/>
      </c>
      <c r="Z12743">
        <f t="shared" si="1377"/>
      </c>
    </row>
    <row r="12744" spans="1:26">
      <c r="A12744" s="1" t="inlineStr">
        <is>
          <t>Dealer-049</t>
        </is>
      </c>
      <c r="B12744" s="1"/>
      <c r="F12744" s="4"/>
      <c r="G12744" s="488" t="s">
        <v>1440</v>
      </c>
      <c r="H12744" s="1" t="s">
        <v>2265</v>
      </c>
      <c r="W12744">
        <f t="shared" si="1374"/>
      </c>
      <c r="X12744">
        <f t="shared" si="1375"/>
      </c>
      <c r="Y12744">
        <f t="shared" si="1376"/>
      </c>
      <c r="Z12744">
        <f t="shared" si="1377"/>
      </c>
    </row>
    <row r="12745" spans="1:26">
      <c r="A12745" s="1" t="inlineStr">
        <is>
          <t>Address line (redacted)</t>
        </is>
      </c>
      <c r="B12745" s="1"/>
      <c r="H12745" s="1"/>
      <c r="W12745">
        <f t="shared" si="1374"/>
      </c>
      <c r="X12745">
        <f t="shared" si="1375"/>
      </c>
      <c r="Y12745">
        <f t="shared" si="1376"/>
      </c>
      <c r="Z12745">
        <f t="shared" si="1377"/>
      </c>
    </row>
    <row r="12746" spans="1:26">
      <c r="A12746" s="1" t="inlineStr">
        <is>
          <t>Address line (redacted)</t>
        </is>
      </c>
      <c r="B12746" s="1"/>
      <c r="D12746" s="85"/>
      <c r="E12746" s="85"/>
      <c r="F12746" s="85"/>
      <c r="G12746" s="85"/>
      <c r="H12746" s="85"/>
      <c r="W12746">
        <f t="shared" si="1374"/>
      </c>
      <c r="X12746">
        <f t="shared" si="1375"/>
      </c>
      <c r="Y12746">
        <f t="shared" si="1376"/>
      </c>
      <c r="Z12746">
        <f t="shared" si="1377"/>
      </c>
    </row>
    <row r="12747" spans="1:26">
      <c r="A12747" s="268" t="s">
        <v>598</v>
      </c>
      <c r="B12747" s="243" t="inlineStr">
        <is>
          <t>GSTIN-MASKED</t>
        </is>
      </c>
      <c r="D12747" s="85"/>
      <c r="E12747" s="85"/>
      <c r="F12747" s="85"/>
      <c r="G12747" s="85"/>
      <c r="H12747" s="85"/>
      <c r="W12747">
        <f t="shared" si="1374"/>
      </c>
      <c r="X12747">
        <f t="shared" si="1375"/>
      </c>
      <c r="Y12747">
        <f t="shared" si="1376"/>
      </c>
      <c r="Z12747">
        <f t="shared" si="1377"/>
      </c>
    </row>
    <row r="12748" spans="1:26">
      <c r="A12748" s="49"/>
      <c r="B12748" s="87"/>
      <c r="W12748">
        <f t="shared" si="1374"/>
      </c>
      <c r="X12748">
        <f t="shared" si="1375"/>
      </c>
      <c r="Y12748">
        <f t="shared" si="1376"/>
      </c>
      <c r="Z12748">
        <f t="shared" si="1377"/>
      </c>
    </row>
    <row r="12749" spans="1:26">
      <c r="A12749" s="1" t="s">
        <v>5</v>
      </c>
      <c r="W12749">
        <f t="shared" si="1374"/>
      </c>
      <c r="X12749">
        <f t="shared" si="1375"/>
      </c>
      <c r="Y12749">
        <f t="shared" si="1376"/>
      </c>
      <c r="Z12749">
        <f t="shared" si="1377"/>
      </c>
    </row>
    <row r="12750" spans="1:26">
      <c r="A12750" s="1" t="s">
        <v>6</v>
      </c>
      <c r="W12750">
        <f t="shared" si="1374"/>
      </c>
      <c r="X12750">
        <f t="shared" si="1375"/>
      </c>
      <c r="Y12750">
        <f t="shared" si="1376"/>
      </c>
      <c r="Z12750">
        <f t="shared" si="1377"/>
      </c>
    </row>
    <row r="12751" spans="1:26">
      <c r="A12751" s="1" t="s">
        <v>7</v>
      </c>
      <c r="W12751">
        <f t="shared" si="1374"/>
      </c>
      <c r="X12751">
        <f t="shared" si="1375"/>
      </c>
      <c r="Y12751">
        <f t="shared" si="1376"/>
      </c>
      <c r="Z12751">
        <f t="shared" si="1377"/>
      </c>
    </row>
    <row r="12752" spans="1:26" ht="24">
      <c r="A12752" s="88" t="s">
        <v>8</v>
      </c>
      <c r="B12752" s="89" t="s">
        <v>9</v>
      </c>
      <c r="C12752" s="89" t="s">
        <v>10</v>
      </c>
      <c r="D12752" s="34" t="s">
        <v>11</v>
      </c>
      <c r="E12752" s="34" t="s">
        <v>12</v>
      </c>
      <c r="F12752" s="34" t="s">
        <v>13</v>
      </c>
      <c r="G12752" s="34" t="s">
        <v>14</v>
      </c>
      <c r="H12752" s="88" t="s">
        <v>15</v>
      </c>
      <c r="I12752" s="90" t="s">
        <v>16</v>
      </c>
      <c r="W12752">
        <f t="shared" si="1374"/>
      </c>
      <c r="X12752">
        <f t="shared" si="1375"/>
      </c>
      <c r="Y12752">
        <f t="shared" si="1376"/>
      </c>
      <c r="Z12752">
        <f t="shared" si="1377"/>
      </c>
    </row>
    <row r="12753" spans="1:26">
      <c r="A12753" s="5"/>
      <c r="B12753" s="1564" t="s">
        <v>17</v>
      </c>
      <c r="C12753" s="1565"/>
      <c r="D12753" s="50"/>
      <c r="E12753" s="50"/>
      <c r="F12753" s="21"/>
      <c r="G12753" s="6"/>
      <c r="H12753" s="5"/>
      <c r="I12753" s="183"/>
      <c r="W12753">
        <f t="shared" si="1374"/>
      </c>
      <c r="X12753">
        <f t="shared" si="1375"/>
      </c>
      <c r="Y12753">
        <f t="shared" si="1376"/>
      </c>
      <c r="Z12753">
        <f t="shared" si="1377"/>
      </c>
    </row>
    <row r="12754" spans="1:26">
      <c r="A12754" s="5">
        <v>1</v>
      </c>
      <c r="B12754" s="8" t="s">
        <v>312</v>
      </c>
      <c r="C12754" s="5" t="s">
        <v>313</v>
      </c>
      <c r="D12754" s="6">
        <v>1</v>
      </c>
      <c r="E12754" s="5">
        <v>5</v>
      </c>
      <c r="F12754" s="9">
        <f t="shared" ref="F12754:F12769" si="1378">+E12754*D12754</f>
      </c>
      <c r="G12754" s="6">
        <f t="shared" ref="G12754:G12769" si="1379">+E12754*D12754</f>
      </c>
      <c r="H12754" s="5">
        <v>1</v>
      </c>
      <c r="I12754" s="183">
        <f>+H12754*G12754</f>
      </c>
      <c r="W12754">
        <f t="shared" si="1374"/>
      </c>
      <c r="X12754">
        <f t="shared" si="1375"/>
      </c>
      <c r="Y12754">
        <f t="shared" si="1376"/>
      </c>
      <c r="Z12754">
        <f t="shared" si="1377"/>
      </c>
    </row>
    <row r="12755" spans="1:26">
      <c r="A12755" s="5">
        <v>2</v>
      </c>
      <c r="B12755" s="8" t="s">
        <v>757</v>
      </c>
      <c r="C12755" s="5" t="s">
        <v>758</v>
      </c>
      <c r="D12755" s="6">
        <v>1</v>
      </c>
      <c r="E12755" s="5">
        <v>5</v>
      </c>
      <c r="F12755" s="9">
        <f t="shared" si="1378"/>
      </c>
      <c r="G12755" s="6">
        <f t="shared" si="1379"/>
      </c>
      <c r="H12755" s="5">
        <v>1</v>
      </c>
      <c r="I12755" s="183">
        <f t="shared" ref="I12755:I12769" si="1380">+H12755*G12755</f>
      </c>
      <c r="W12755">
        <f t="shared" si="1374"/>
      </c>
      <c r="X12755">
        <f t="shared" si="1375"/>
      </c>
      <c r="Y12755">
        <f t="shared" si="1376"/>
      </c>
      <c r="Z12755">
        <f t="shared" si="1377"/>
      </c>
    </row>
    <row r="12756" spans="1:26">
      <c r="A12756" s="5">
        <v>3</v>
      </c>
      <c r="B12756" s="8" t="s">
        <v>352</v>
      </c>
      <c r="C12756" s="5" t="s">
        <v>353</v>
      </c>
      <c r="D12756" s="6">
        <v>1</v>
      </c>
      <c r="E12756" s="5">
        <v>5</v>
      </c>
      <c r="F12756" s="9">
        <f t="shared" si="1378"/>
      </c>
      <c r="G12756" s="6">
        <f t="shared" si="1379"/>
      </c>
      <c r="H12756" s="5">
        <v>1</v>
      </c>
      <c r="I12756" s="183">
        <f t="shared" si="1380"/>
      </c>
      <c r="W12756">
        <f t="shared" si="1374"/>
      </c>
      <c r="X12756">
        <f t="shared" si="1375"/>
      </c>
      <c r="Y12756">
        <f t="shared" si="1376"/>
      </c>
      <c r="Z12756">
        <f t="shared" si="1377"/>
      </c>
    </row>
    <row r="12757" spans="1:26">
      <c r="A12757" s="5">
        <v>4</v>
      </c>
      <c r="B12757" s="8" t="s">
        <v>748</v>
      </c>
      <c r="C12757" s="5" t="s">
        <v>362</v>
      </c>
      <c r="D12757" s="6">
        <v>1</v>
      </c>
      <c r="E12757" s="5">
        <v>5</v>
      </c>
      <c r="F12757" s="9">
        <f t="shared" si="1378"/>
      </c>
      <c r="G12757" s="6">
        <f t="shared" si="1379"/>
      </c>
      <c r="H12757" s="5">
        <v>1</v>
      </c>
      <c r="I12757" s="183">
        <f t="shared" si="1380"/>
      </c>
      <c r="W12757">
        <f t="shared" si="1374"/>
      </c>
      <c r="X12757">
        <f t="shared" si="1375"/>
      </c>
      <c r="Y12757">
        <f t="shared" si="1376"/>
      </c>
      <c r="Z12757">
        <f t="shared" si="1377"/>
      </c>
    </row>
    <row r="12758" spans="1:26">
      <c r="A12758" s="5">
        <v>5</v>
      </c>
      <c r="B12758" s="8" t="s">
        <v>456</v>
      </c>
      <c r="C12758" s="5" t="s">
        <v>455</v>
      </c>
      <c r="D12758" s="6">
        <v>1</v>
      </c>
      <c r="E12758" s="5">
        <v>5</v>
      </c>
      <c r="F12758" s="9">
        <f t="shared" si="1378"/>
      </c>
      <c r="G12758" s="6">
        <f t="shared" si="1379"/>
      </c>
      <c r="H12758" s="5">
        <v>1</v>
      </c>
      <c r="I12758" s="183">
        <f t="shared" si="1380"/>
      </c>
      <c r="W12758">
        <f t="shared" si="1374"/>
      </c>
      <c r="X12758">
        <f t="shared" si="1375"/>
      </c>
      <c r="Y12758">
        <f t="shared" si="1376"/>
      </c>
      <c r="Z12758">
        <f t="shared" si="1377"/>
      </c>
    </row>
    <row r="12759" spans="1:26">
      <c r="A12759" s="5">
        <v>6</v>
      </c>
      <c r="B12759" s="8" t="s">
        <v>437</v>
      </c>
      <c r="C12759" s="5" t="s">
        <v>436</v>
      </c>
      <c r="D12759" s="6">
        <v>2</v>
      </c>
      <c r="E12759" s="5">
        <v>5</v>
      </c>
      <c r="F12759" s="9">
        <f t="shared" si="1378"/>
      </c>
      <c r="G12759" s="6">
        <f t="shared" si="1379"/>
      </c>
      <c r="H12759" s="5">
        <v>1</v>
      </c>
      <c r="I12759" s="183">
        <f t="shared" si="1380"/>
      </c>
      <c r="W12759">
        <f t="shared" si="1374"/>
      </c>
      <c r="X12759">
        <f t="shared" si="1375"/>
      </c>
      <c r="Y12759">
        <f t="shared" si="1376"/>
      </c>
      <c r="Z12759">
        <f t="shared" si="1377"/>
      </c>
    </row>
    <row r="12760" spans="1:26">
      <c r="A12760" s="5">
        <v>7</v>
      </c>
      <c r="B12760" s="8" t="s">
        <v>744</v>
      </c>
      <c r="C12760" s="5" t="s">
        <v>745</v>
      </c>
      <c r="D12760" s="6">
        <v>1</v>
      </c>
      <c r="E12760" s="5">
        <v>5</v>
      </c>
      <c r="F12760" s="9">
        <f t="shared" si="1378"/>
      </c>
      <c r="G12760" s="6">
        <f t="shared" si="1379"/>
      </c>
      <c r="H12760" s="5">
        <v>1</v>
      </c>
      <c r="I12760" s="183">
        <f t="shared" si="1380"/>
      </c>
      <c r="W12760">
        <f t="shared" si="1374"/>
      </c>
      <c r="X12760">
        <f t="shared" si="1375"/>
      </c>
      <c r="Y12760">
        <f t="shared" si="1376"/>
      </c>
      <c r="Z12760">
        <f t="shared" si="1377"/>
      </c>
    </row>
    <row r="12761" spans="1:26">
      <c r="A12761" s="5">
        <v>8</v>
      </c>
      <c r="B12761" s="8" t="s">
        <v>27</v>
      </c>
      <c r="C12761" s="5" t="s">
        <v>22</v>
      </c>
      <c r="D12761" s="6">
        <v>1</v>
      </c>
      <c r="E12761" s="5">
        <v>5</v>
      </c>
      <c r="F12761" s="9">
        <f t="shared" si="1378"/>
      </c>
      <c r="G12761" s="6">
        <f t="shared" si="1379"/>
      </c>
      <c r="H12761" s="5">
        <v>1</v>
      </c>
      <c r="I12761" s="183">
        <f t="shared" si="1380"/>
      </c>
      <c r="W12761">
        <f t="shared" si="1374"/>
      </c>
      <c r="X12761">
        <f t="shared" si="1375"/>
      </c>
      <c r="Y12761">
        <f t="shared" si="1376"/>
      </c>
      <c r="Z12761">
        <f t="shared" si="1377"/>
      </c>
    </row>
    <row r="12762" spans="1:26">
      <c r="A12762" s="5">
        <v>9</v>
      </c>
      <c r="B12762" s="8" t="s">
        <v>902</v>
      </c>
      <c r="C12762" s="5" t="s">
        <v>750</v>
      </c>
      <c r="D12762" s="6">
        <v>1</v>
      </c>
      <c r="E12762" s="5">
        <v>5</v>
      </c>
      <c r="F12762" s="9">
        <f t="shared" si="1378"/>
      </c>
      <c r="G12762" s="6">
        <f t="shared" si="1379"/>
      </c>
      <c r="H12762" s="5">
        <v>1</v>
      </c>
      <c r="I12762" s="183">
        <f t="shared" si="1380"/>
      </c>
      <c r="W12762">
        <f t="shared" si="1374"/>
      </c>
      <c r="X12762">
        <f t="shared" si="1375"/>
      </c>
      <c r="Y12762">
        <f t="shared" si="1376"/>
      </c>
      <c r="Z12762">
        <f t="shared" si="1377"/>
      </c>
    </row>
    <row r="12763" spans="1:26">
      <c r="A12763" s="5">
        <v>10</v>
      </c>
      <c r="B12763" s="8" t="s">
        <v>338</v>
      </c>
      <c r="C12763" s="5" t="s">
        <v>339</v>
      </c>
      <c r="D12763" s="6">
        <v>1</v>
      </c>
      <c r="E12763" s="5">
        <v>5</v>
      </c>
      <c r="F12763" s="9">
        <f t="shared" si="1378"/>
      </c>
      <c r="G12763" s="6">
        <f t="shared" si="1379"/>
      </c>
      <c r="H12763" s="5">
        <v>1</v>
      </c>
      <c r="I12763" s="183">
        <f t="shared" si="1380"/>
      </c>
      <c r="W12763">
        <f t="shared" si="1374"/>
      </c>
      <c r="X12763">
        <f t="shared" si="1375"/>
      </c>
      <c r="Y12763">
        <f t="shared" si="1376"/>
      </c>
      <c r="Z12763">
        <f t="shared" si="1377"/>
      </c>
    </row>
    <row r="12764" spans="1:26">
      <c r="A12764" s="5">
        <v>11</v>
      </c>
      <c r="B12764" s="8" t="s">
        <v>37</v>
      </c>
      <c r="C12764" s="5" t="s">
        <v>38</v>
      </c>
      <c r="D12764" s="6">
        <v>1</v>
      </c>
      <c r="E12764" s="5">
        <v>5</v>
      </c>
      <c r="F12764" s="9">
        <f t="shared" si="1378"/>
      </c>
      <c r="G12764" s="6">
        <f t="shared" si="1379"/>
      </c>
      <c r="H12764" s="5">
        <v>1</v>
      </c>
      <c r="I12764" s="183">
        <f t="shared" si="1380"/>
      </c>
      <c r="W12764">
        <f t="shared" si="1374"/>
      </c>
      <c r="X12764">
        <f t="shared" si="1375"/>
      </c>
      <c r="Y12764">
        <f t="shared" si="1376"/>
      </c>
      <c r="Z12764">
        <f t="shared" si="1377"/>
      </c>
    </row>
    <row r="12765" spans="1:26">
      <c r="A12765" s="5"/>
      <c r="B12765" s="1564" t="s">
        <v>18</v>
      </c>
      <c r="C12765" s="1565"/>
      <c r="D12765" s="6"/>
      <c r="E12765" s="5"/>
      <c r="F12765" s="9"/>
      <c r="G12765" s="6"/>
      <c r="H12765" s="19"/>
      <c r="I12765" s="183"/>
      <c r="W12765">
        <f t="shared" si="1374"/>
      </c>
      <c r="X12765">
        <f t="shared" si="1375"/>
      </c>
      <c r="Y12765">
        <f t="shared" si="1376"/>
      </c>
      <c r="Z12765">
        <f t="shared" si="1377"/>
      </c>
    </row>
    <row r="12766" spans="1:26">
      <c r="A12766" s="5">
        <v>12</v>
      </c>
      <c r="B12766" s="8" t="s">
        <v>825</v>
      </c>
      <c r="C12766" s="9" t="s">
        <v>824</v>
      </c>
      <c r="D12766" s="9">
        <v>1</v>
      </c>
      <c r="E12766" s="5">
        <v>4</v>
      </c>
      <c r="F12766" s="9">
        <f t="shared" si="1378"/>
      </c>
      <c r="G12766" s="6">
        <f t="shared" si="1379"/>
      </c>
      <c r="H12766" s="5">
        <v>1</v>
      </c>
      <c r="I12766" s="183">
        <f t="shared" si="1380"/>
      </c>
      <c r="W12766">
        <f t="shared" si="1374"/>
      </c>
      <c r="X12766">
        <f t="shared" si="1375"/>
      </c>
      <c r="Y12766">
        <f t="shared" si="1376"/>
      </c>
      <c r="Z12766">
        <f t="shared" si="1377"/>
      </c>
    </row>
    <row r="12767" spans="1:26">
      <c r="A12767" s="5">
        <v>13</v>
      </c>
      <c r="B12767" s="8" t="s">
        <v>279</v>
      </c>
      <c r="C12767" s="5" t="s">
        <v>280</v>
      </c>
      <c r="D12767" s="9">
        <v>1</v>
      </c>
      <c r="E12767" s="5">
        <v>4</v>
      </c>
      <c r="F12767" s="9">
        <f t="shared" si="1378"/>
      </c>
      <c r="G12767" s="6">
        <f t="shared" si="1379"/>
      </c>
      <c r="H12767" s="16">
        <v>1</v>
      </c>
      <c r="I12767" s="183">
        <f t="shared" si="1380"/>
      </c>
      <c r="W12767">
        <f t="shared" si="1374"/>
      </c>
      <c r="X12767">
        <f t="shared" si="1375"/>
      </c>
      <c r="Y12767">
        <f t="shared" si="1376"/>
      </c>
      <c r="Z12767">
        <f t="shared" si="1377"/>
      </c>
    </row>
    <row r="12768" spans="1:26">
      <c r="A12768" s="5">
        <v>14</v>
      </c>
      <c r="B12768" s="95" t="s">
        <v>873</v>
      </c>
      <c r="C12768" s="9" t="s">
        <v>872</v>
      </c>
      <c r="D12768" s="9">
        <v>1</v>
      </c>
      <c r="E12768" s="5">
        <v>4</v>
      </c>
      <c r="F12768" s="9">
        <f t="shared" si="1378"/>
      </c>
      <c r="G12768" s="6">
        <f t="shared" si="1379"/>
      </c>
      <c r="H12768" s="16">
        <v>1</v>
      </c>
      <c r="I12768" s="183">
        <f t="shared" si="1380"/>
      </c>
      <c r="W12768">
        <f t="shared" si="1374"/>
      </c>
      <c r="X12768">
        <f t="shared" si="1375"/>
      </c>
      <c r="Y12768">
        <f t="shared" si="1376"/>
      </c>
      <c r="Z12768">
        <f t="shared" si="1377"/>
      </c>
    </row>
    <row r="12769" spans="1:26" ht="24">
      <c r="A12769" s="5">
        <v>15</v>
      </c>
      <c r="B12769" s="95" t="s">
        <v>469</v>
      </c>
      <c r="C12769" s="101" t="s">
        <v>468</v>
      </c>
      <c r="D12769" s="9">
        <v>4</v>
      </c>
      <c r="E12769" s="5">
        <v>1</v>
      </c>
      <c r="F12769" s="9">
        <f t="shared" si="1378"/>
      </c>
      <c r="G12769" s="6">
        <f t="shared" si="1379"/>
      </c>
      <c r="H12769" s="16">
        <v>1</v>
      </c>
      <c r="I12769" s="183">
        <f t="shared" si="1380"/>
      </c>
      <c r="W12769">
        <f t="shared" si="1374"/>
      </c>
      <c r="X12769">
        <f t="shared" si="1375"/>
      </c>
      <c r="Y12769">
        <f t="shared" si="1376"/>
      </c>
      <c r="Z12769">
        <f t="shared" si="1377"/>
      </c>
    </row>
    <row r="12770" spans="1:26">
      <c r="A12770" s="5">
        <v>16</v>
      </c>
      <c r="B12770" s="8" t="s">
        <v>779</v>
      </c>
      <c r="C12770" s="5"/>
      <c r="D12770" s="5">
        <v>3</v>
      </c>
      <c r="E12770" s="5">
        <v>10</v>
      </c>
      <c r="F12770" s="5">
        <v>30</v>
      </c>
      <c r="G12770" s="6">
        <v>30</v>
      </c>
      <c r="H12770" s="146" t="s">
        <v>780</v>
      </c>
      <c r="I12770" s="183"/>
      <c r="W12770">
        <f t="shared" si="1374"/>
      </c>
      <c r="X12770">
        <f t="shared" si="1375"/>
      </c>
      <c r="Y12770">
        <f t="shared" si="1376"/>
      </c>
      <c r="Z12770">
        <f t="shared" si="1377"/>
      </c>
    </row>
    <row r="12771" spans="1:26">
      <c r="A12771" s="5"/>
      <c r="B12771" s="95"/>
      <c r="C12771" s="101"/>
      <c r="D12771" s="19"/>
      <c r="E12771" s="5"/>
      <c r="F12771" s="5"/>
      <c r="G12771" s="6"/>
      <c r="H12771" s="16"/>
      <c r="I12771" s="183"/>
      <c r="W12771">
        <f t="shared" si="1374"/>
      </c>
      <c r="X12771">
        <f t="shared" si="1375"/>
      </c>
      <c r="Y12771">
        <f t="shared" si="1376"/>
      </c>
      <c r="Z12771">
        <f t="shared" si="1377"/>
      </c>
    </row>
    <row r="12772" spans="1:26">
      <c r="A12772" s="5"/>
      <c r="B12772" s="95"/>
      <c r="C12772" s="101"/>
      <c r="D12772" s="19"/>
      <c r="E12772" s="5"/>
      <c r="F12772" s="5"/>
      <c r="G12772" s="6"/>
      <c r="H12772" s="16"/>
      <c r="I12772" s="183"/>
      <c r="W12772">
        <f t="shared" si="1374"/>
      </c>
      <c r="X12772">
        <f t="shared" si="1375"/>
      </c>
      <c r="Y12772">
        <f t="shared" si="1376"/>
      </c>
      <c r="Z12772">
        <f t="shared" si="1377"/>
      </c>
    </row>
    <row r="12773" spans="1:26">
      <c r="A12773" s="5"/>
      <c r="B12773" s="95"/>
      <c r="C12773" s="101"/>
      <c r="D12773" s="19"/>
      <c r="E12773" s="5"/>
      <c r="F12773" s="5"/>
      <c r="G12773" s="6"/>
      <c r="H12773" s="16"/>
      <c r="I12773" s="183"/>
      <c r="W12773">
        <f t="shared" si="1374"/>
      </c>
      <c r="X12773">
        <f t="shared" si="1375"/>
      </c>
      <c r="Y12773">
        <f t="shared" si="1376"/>
      </c>
      <c r="Z12773">
        <f t="shared" si="1377"/>
      </c>
    </row>
    <row r="12774" spans="1:26">
      <c r="A12774" s="5"/>
      <c r="B12774" s="95"/>
      <c r="C12774" s="101"/>
      <c r="D12774" s="5"/>
      <c r="E12774" s="5"/>
      <c r="F12774" s="5"/>
      <c r="G12774" s="6"/>
      <c r="H12774" s="16"/>
      <c r="I12774" s="183"/>
      <c r="W12774">
        <f t="shared" si="1374"/>
      </c>
      <c r="X12774">
        <f t="shared" si="1375"/>
      </c>
      <c r="Y12774">
        <f t="shared" si="1376"/>
      </c>
      <c r="Z12774">
        <f t="shared" si="1377"/>
      </c>
    </row>
    <row r="12775" spans="1:26">
      <c r="A12775" s="5"/>
      <c r="B12775" s="95"/>
      <c r="C12775" s="101"/>
      <c r="D12775" s="5"/>
      <c r="E12775" s="5"/>
      <c r="F12775" s="5"/>
      <c r="G12775" s="6"/>
      <c r="H12775" s="16"/>
      <c r="I12775" s="183"/>
      <c r="W12775">
        <f t="shared" si="1374"/>
      </c>
      <c r="X12775">
        <f t="shared" si="1375"/>
      </c>
      <c r="Y12775">
        <f t="shared" si="1376"/>
      </c>
      <c r="Z12775">
        <f t="shared" si="1377"/>
      </c>
    </row>
    <row r="12776" spans="1:26">
      <c r="A12776" s="10"/>
      <c r="B12776" s="10"/>
      <c r="C12776" s="10"/>
      <c r="D12776" s="10"/>
      <c r="E12776" s="10"/>
      <c r="F12776" s="10"/>
      <c r="G12776" s="10"/>
      <c r="H12776" s="10"/>
      <c r="I12776" s="97"/>
      <c r="W12776">
        <f t="shared" si="1374"/>
      </c>
      <c r="X12776">
        <f t="shared" si="1375"/>
      </c>
      <c r="Y12776">
        <f t="shared" si="1376"/>
      </c>
      <c r="Z12776">
        <f t="shared" si="1377"/>
      </c>
    </row>
    <row r="12777" spans="1:26" ht="15.75" thickBot="1">
      <c r="A12777" s="10"/>
      <c r="B12777" s="80" t="s">
        <v>20</v>
      </c>
      <c r="C12777" s="35"/>
      <c r="D12777" s="35"/>
      <c r="E12777" s="35"/>
      <c r="F12777" s="35"/>
      <c r="G12777" s="35"/>
      <c r="H12777" s="35"/>
      <c r="I12777" s="98"/>
      <c r="W12777">
        <f t="shared" si="1374"/>
      </c>
      <c r="X12777">
        <f t="shared" si="1375"/>
      </c>
      <c r="Y12777">
        <f t="shared" si="1376"/>
      </c>
      <c r="Z12777">
        <f t="shared" si="1377"/>
      </c>
    </row>
    <row r="12778" spans="1:26" ht="15.75" thickBot="1">
      <c r="A12778" s="99"/>
      <c r="B12778" s="81"/>
      <c r="C12778" s="39" t="s">
        <v>21</v>
      </c>
      <c r="D12778" s="40">
        <f>SUM(D12753:D12777)</f>
      </c>
      <c r="E12778" s="41">
        <f>IF(H12778=I12778,"OK","NO")</f>
      </c>
      <c r="F12778" s="40">
        <f>SUM(F12753:F12777)</f>
      </c>
      <c r="G12778" s="40">
        <f>SUM(G12753:G12777)</f>
      </c>
      <c r="H12778" s="42">
        <f>SUMPRODUCT(H12753:H12777,G12753:G12777)</f>
      </c>
      <c r="I12778" s="100">
        <f>SUM(I12750:I12777)</f>
      </c>
      <c r="W12778">
        <f t="shared" si="1374"/>
      </c>
      <c r="X12778">
        <f t="shared" si="1375"/>
      </c>
      <c r="Y12778">
        <f t="shared" si="1376"/>
      </c>
      <c r="Z12778">
        <f t="shared" si="1377"/>
      </c>
    </row>
    <row r="12779" spans="1:26">
      <c r="A12779" s="10"/>
      <c r="B12779" s="10"/>
      <c r="C12779" s="91"/>
      <c r="D12779" s="91"/>
      <c r="E12779" s="91"/>
      <c r="F12779" s="91"/>
      <c r="G12779" s="91"/>
      <c r="H12779" s="91"/>
      <c r="I12779" s="91"/>
      <c r="W12779">
        <f t="shared" si="1374"/>
      </c>
      <c r="X12779">
        <f t="shared" si="1375"/>
      </c>
      <c r="Y12779">
        <f t="shared" si="1376"/>
      </c>
      <c r="Z12779">
        <f t="shared" si="1377"/>
      </c>
    </row>
    <row r="12780" spans="1:26">
      <c r="A12780" s="12" t="s">
        <v>281</v>
      </c>
      <c r="B12780" s="12"/>
      <c r="C12780" s="12"/>
      <c r="D12780" s="13"/>
      <c r="E12780" s="14"/>
      <c r="F12780" s="14"/>
      <c r="G12780" s="14"/>
      <c r="H12780" s="2"/>
      <c r="I12780" s="12"/>
      <c r="W12780">
        <f t="shared" si="1374"/>
      </c>
      <c r="X12780">
        <f t="shared" si="1375"/>
      </c>
      <c r="Y12780">
        <f t="shared" si="1376"/>
      </c>
      <c r="Z12780">
        <f t="shared" si="1377"/>
      </c>
    </row>
    <row r="12781" spans="1:26">
      <c r="W12781">
        <f t="shared" si="1374"/>
      </c>
      <c r="X12781">
        <f t="shared" si="1375"/>
      </c>
      <c r="Y12781">
        <f t="shared" si="1376"/>
      </c>
      <c r="Z12781">
        <f t="shared" si="1377"/>
      </c>
    </row>
    <row r="12782" spans="1:26">
      <c r="W12782">
        <f t="shared" si="1374"/>
      </c>
      <c r="X12782">
        <f t="shared" si="1375"/>
      </c>
      <c r="Y12782">
        <f t="shared" si="1376"/>
      </c>
      <c r="Z12782">
        <f t="shared" si="1377"/>
      </c>
    </row>
    <row r="12783" spans="1:26">
      <c r="W12783">
        <f t="shared" si="1374"/>
      </c>
      <c r="X12783">
        <f t="shared" si="1375"/>
      </c>
      <c r="Y12783">
        <f t="shared" si="1376"/>
      </c>
      <c r="Z12783">
        <f t="shared" si="1377"/>
      </c>
    </row>
    <row r="12784" spans="1:26">
      <c r="W12784">
        <f t="shared" si="1374"/>
      </c>
      <c r="X12784">
        <f t="shared" si="1375"/>
      </c>
      <c r="Y12784">
        <f t="shared" si="1376"/>
      </c>
      <c r="Z12784">
        <f t="shared" si="1377"/>
      </c>
    </row>
    <row r="12785" spans="1:26">
      <c r="A12785" s="1562" t="s">
        <v>0</v>
      </c>
      <c r="B12785" s="1562"/>
      <c r="C12785" s="1562"/>
      <c r="D12785" s="1562"/>
      <c r="E12785" s="1562"/>
      <c r="F12785" s="1562"/>
      <c r="G12785" s="1562"/>
      <c r="H12785" s="1562"/>
      <c r="I12785" s="1562"/>
      <c r="W12785">
        <f t="shared" si="1374"/>
      </c>
      <c r="X12785">
        <f t="shared" si="1375"/>
      </c>
      <c r="Y12785">
        <f t="shared" si="1376"/>
      </c>
      <c r="Z12785">
        <f t="shared" si="1377"/>
      </c>
    </row>
    <row r="12786" spans="1:26">
      <c r="W12786">
        <f t="shared" si="1374"/>
      </c>
      <c r="X12786">
        <f t="shared" si="1375"/>
      </c>
      <c r="Y12786">
        <f t="shared" si="1376"/>
      </c>
      <c r="Z12786">
        <f t="shared" si="1377"/>
      </c>
    </row>
    <row r="12787" spans="1:26">
      <c r="A12787" s="1" t="s">
        <v>1</v>
      </c>
      <c r="B12787" s="1"/>
      <c r="G12787" s="2" t="s">
        <v>2</v>
      </c>
      <c r="H12787" s="637" t="s">
        <v>2490</v>
      </c>
      <c r="W12787">
        <f t="shared" si="1374"/>
      </c>
      <c r="X12787">
        <f t="shared" si="1375"/>
      </c>
      <c r="Y12787">
        <f t="shared" si="1376"/>
      </c>
      <c r="Z12787">
        <f t="shared" si="1377"/>
      </c>
    </row>
    <row r="12788" spans="1:26">
      <c r="A12788" s="1" t="inlineStr">
        <is>
          <t>Dealer-272</t>
        </is>
      </c>
      <c r="B12788" s="1"/>
      <c r="C12788" s="51"/>
      <c r="F12788" s="4" t="s">
        <v>3</v>
      </c>
      <c r="G12788" s="2"/>
      <c r="H12788" s="636" t="s">
        <v>2261</v>
      </c>
      <c r="I12788" s="82"/>
      <c r="W12788">
        <f t="shared" si="1374"/>
      </c>
      <c r="X12788">
        <f t="shared" si="1375"/>
      </c>
      <c r="Y12788">
        <f t="shared" si="1376"/>
      </c>
      <c r="Z12788">
        <f t="shared" si="1377"/>
      </c>
    </row>
    <row r="12789" spans="1:26">
      <c r="A12789" s="1" t="inlineStr">
        <is>
          <t>Dealer-273</t>
        </is>
      </c>
      <c r="B12789" s="1"/>
      <c r="C12789" s="51"/>
      <c r="H12789" s="631" t="s">
        <v>2266</v>
      </c>
      <c r="I12789" s="461"/>
      <c r="W12789">
        <f t="shared" si="1374"/>
      </c>
      <c r="X12789">
        <f t="shared" si="1375"/>
      </c>
      <c r="Y12789">
        <f t="shared" si="1376"/>
      </c>
      <c r="Z12789">
        <f t="shared" si="1377"/>
      </c>
    </row>
    <row r="12790" spans="1:26">
      <c r="A12790" s="1" t="inlineStr">
        <is>
          <t>Address line (redacted)</t>
        </is>
      </c>
      <c r="B12790" s="1"/>
      <c r="C12790" s="51"/>
      <c r="W12790">
        <f t="shared" si="1374"/>
      </c>
      <c r="X12790">
        <f t="shared" si="1375"/>
      </c>
      <c r="Y12790">
        <f t="shared" si="1376"/>
      </c>
      <c r="Z12790">
        <f t="shared" si="1377"/>
      </c>
    </row>
    <row r="12791" spans="1:26">
      <c r="A12791" s="1"/>
      <c r="B12791" s="1582"/>
      <c r="C12791" s="1582"/>
      <c r="W12791">
        <f t="shared" si="1374"/>
      </c>
      <c r="X12791">
        <f t="shared" si="1375"/>
      </c>
      <c r="Y12791">
        <f t="shared" si="1376"/>
      </c>
      <c r="Z12791">
        <f t="shared" si="1377"/>
      </c>
    </row>
    <row r="12792" spans="1:26">
      <c r="A12792" s="49" t="s">
        <v>4</v>
      </c>
      <c r="B12792" s="87" t="inlineStr">
        <is>
          <t>GSTIN-MASKED</t>
        </is>
      </c>
      <c r="W12792">
        <f t="shared" si="1374"/>
      </c>
      <c r="X12792">
        <f t="shared" si="1375"/>
      </c>
      <c r="Y12792">
        <f t="shared" si="1376"/>
      </c>
      <c r="Z12792">
        <f t="shared" si="1377"/>
      </c>
    </row>
    <row r="12793" spans="1:26">
      <c r="A12793" s="49"/>
      <c r="B12793" s="87"/>
      <c r="W12793">
        <f t="shared" si="1374"/>
      </c>
      <c r="X12793">
        <f t="shared" si="1375"/>
      </c>
      <c r="Y12793">
        <f t="shared" si="1376"/>
      </c>
      <c r="Z12793">
        <f t="shared" si="1377"/>
      </c>
    </row>
    <row r="12794" spans="1:26">
      <c r="A12794" s="393" t="inlineStr">
        <is>
          <t>Address line (redacted)</t>
        </is>
      </c>
      <c r="B12794" s="87"/>
      <c r="W12794">
        <f t="shared" si="1374"/>
      </c>
      <c r="X12794">
        <f t="shared" si="1375"/>
      </c>
      <c r="Y12794">
        <f t="shared" si="1376"/>
      </c>
      <c r="Z12794">
        <f t="shared" si="1377"/>
      </c>
    </row>
    <row r="12795" spans="1:26">
      <c r="A12795" s="521" t="s">
        <v>1875</v>
      </c>
      <c r="B12795" s="524" t="inlineStr">
        <is>
          <t>PHONE-MASKED</t>
        </is>
      </c>
      <c r="W12795">
        <f t="shared" si="1374"/>
      </c>
      <c r="X12795">
        <f t="shared" si="1375"/>
      </c>
      <c r="Y12795">
        <f t="shared" si="1376"/>
      </c>
      <c r="Z12795">
        <f t="shared" si="1377"/>
      </c>
    </row>
    <row r="12796" spans="1:26">
      <c r="A12796" s="521" t="inlineStr">
        <is>
          <t>GSTIN-MASKED</t>
        </is>
      </c>
      <c r="B12796" s="86"/>
      <c r="W12796">
        <f t="shared" si="1374"/>
      </c>
      <c r="X12796">
        <f t="shared" si="1375"/>
      </c>
      <c r="Y12796">
        <f t="shared" si="1376"/>
      </c>
      <c r="Z12796">
        <f t="shared" si="1377"/>
      </c>
    </row>
    <row r="12797" spans="1:26">
      <c r="A12797" s="1" t="s">
        <v>5</v>
      </c>
      <c r="W12797">
        <f t="shared" si="1374"/>
      </c>
      <c r="X12797">
        <f t="shared" si="1375"/>
      </c>
      <c r="Y12797">
        <f t="shared" si="1376"/>
      </c>
      <c r="Z12797">
        <f t="shared" si="1377"/>
      </c>
    </row>
    <row r="12798" spans="1:26">
      <c r="A12798" s="1" t="s">
        <v>6</v>
      </c>
      <c r="W12798">
        <f t="shared" si="1374"/>
      </c>
      <c r="X12798">
        <f t="shared" si="1375"/>
      </c>
      <c r="Y12798">
        <f t="shared" si="1376"/>
      </c>
      <c r="Z12798">
        <f t="shared" si="1377"/>
      </c>
    </row>
    <row r="12799" spans="1:26" ht="15.75" thickBot="1">
      <c r="A12799" s="1" t="s">
        <v>7</v>
      </c>
      <c r="W12799">
        <f t="shared" si="1374"/>
      </c>
      <c r="X12799">
        <f t="shared" si="1375"/>
      </c>
      <c r="Y12799">
        <f t="shared" si="1376"/>
      </c>
      <c r="Z12799">
        <f t="shared" si="1377"/>
      </c>
    </row>
    <row r="12800" spans="1:26" ht="24">
      <c r="A12800" s="26" t="s">
        <v>8</v>
      </c>
      <c r="B12800" s="27" t="s">
        <v>9</v>
      </c>
      <c r="C12800" s="27" t="s">
        <v>10</v>
      </c>
      <c r="D12800" s="28" t="s">
        <v>11</v>
      </c>
      <c r="E12800" s="28" t="s">
        <v>12</v>
      </c>
      <c r="F12800" s="28" t="s">
        <v>13</v>
      </c>
      <c r="G12800" s="28" t="s">
        <v>14</v>
      </c>
      <c r="H12800" s="29" t="s">
        <v>15</v>
      </c>
      <c r="I12800" s="30" t="s">
        <v>16</v>
      </c>
      <c r="W12800">
        <f t="shared" si="1374"/>
      </c>
      <c r="X12800">
        <f t="shared" si="1375"/>
      </c>
      <c r="Y12800">
        <f t="shared" si="1376"/>
      </c>
      <c r="Z12800">
        <f t="shared" si="1377"/>
      </c>
    </row>
    <row r="12801" spans="1:26">
      <c r="A12801" s="5"/>
      <c r="B12801" s="1592" t="s">
        <v>17</v>
      </c>
      <c r="C12801" s="1593"/>
      <c r="D12801" s="138"/>
      <c r="E12801" s="138"/>
      <c r="F12801" s="5"/>
      <c r="G12801" s="6"/>
      <c r="H12801" s="138"/>
      <c r="I12801" s="129"/>
      <c r="W12801">
        <f t="shared" si="1374"/>
      </c>
      <c r="X12801">
        <f t="shared" si="1375"/>
      </c>
      <c r="Y12801">
        <f t="shared" si="1376"/>
      </c>
      <c r="Z12801">
        <f t="shared" si="1377"/>
      </c>
    </row>
    <row r="12802" spans="1:26">
      <c r="A12802" s="107">
        <v>1</v>
      </c>
      <c r="B12802" s="8" t="s">
        <v>382</v>
      </c>
      <c r="C12802" s="5" t="s">
        <v>383</v>
      </c>
      <c r="D12802" s="5">
        <v>3</v>
      </c>
      <c r="E12802" s="5">
        <v>5</v>
      </c>
      <c r="F12802" s="50">
        <f>+E12802*D12802</f>
      </c>
      <c r="G12802" s="578">
        <f>+F12802</f>
      </c>
      <c r="H12802" s="5">
        <v>1</v>
      </c>
      <c r="I12802" s="129">
        <f>+H12802*G12802</f>
      </c>
      <c r="J12802">
        <f>+H12802*G12802</f>
      </c>
      <c r="W12802">
        <f t="shared" si="1374"/>
      </c>
      <c r="X12802">
        <f t="shared" si="1375"/>
      </c>
      <c r="Y12802">
        <f t="shared" si="1376"/>
      </c>
      <c r="Z12802">
        <f t="shared" si="1377"/>
      </c>
    </row>
    <row r="12803" spans="1:26">
      <c r="A12803" s="107">
        <v>2</v>
      </c>
      <c r="B12803" s="8" t="s">
        <v>283</v>
      </c>
      <c r="C12803" s="5" t="s">
        <v>282</v>
      </c>
      <c r="D12803" s="5">
        <v>3</v>
      </c>
      <c r="E12803" s="5">
        <v>5</v>
      </c>
      <c r="F12803" s="50">
        <f>+E12803*D12803</f>
      </c>
      <c r="G12803" s="578">
        <f>+F12803</f>
      </c>
      <c r="H12803" s="5">
        <v>1</v>
      </c>
      <c r="I12803" s="129">
        <f>+H12803*G12803</f>
      </c>
      <c r="J12803">
        <f>+H12803*G12803</f>
      </c>
      <c r="W12803">
        <f t="shared" si="1374"/>
      </c>
      <c r="X12803">
        <f t="shared" si="1375"/>
      </c>
      <c r="Y12803">
        <f t="shared" si="1376"/>
      </c>
      <c r="Z12803">
        <f t="shared" si="1377"/>
      </c>
    </row>
    <row r="12804" spans="1:26">
      <c r="A12804" s="107"/>
      <c r="B12804" s="8"/>
      <c r="C12804" s="9"/>
      <c r="D12804" s="5"/>
      <c r="E12804" s="5"/>
      <c r="F12804" s="5"/>
      <c r="G12804" s="6"/>
      <c r="H12804" s="5"/>
      <c r="I12804" s="129"/>
      <c r="W12804">
        <f t="shared" ref="W12804:W12867" si="1381">IF(LEFT($H12804&amp;"",5)="2019-",$H12804,W12803)</f>
      </c>
      <c r="X12804">
        <f t="shared" ref="X12804:X12867" si="1382">IF($W12804="",0,IF(COUNTIF($AB$2:$AB$80,$W12804)&gt;0,1,0))</f>
      </c>
      <c r="Y12804">
        <f t="shared" ref="Y12804:Y12867" si="1383">IF($C12804="","",UPPER(TRIM(IFERROR(LEFT($C12804&amp;"",FIND("/",$C12804&amp;"")-1),$C12804&amp;""))))</f>
      </c>
      <c r="Z12804">
        <f t="shared" ref="Z12804:Z12867" si="1384">IFERROR(IF(ISNUMBER($G12804),$G12804,0),0)</f>
      </c>
    </row>
    <row r="12805" spans="1:26">
      <c r="A12805" s="107"/>
      <c r="B12805" s="1568" t="s">
        <v>2566</v>
      </c>
      <c r="C12805" s="1569"/>
      <c r="D12805" s="6"/>
      <c r="E12805" s="5"/>
      <c r="F12805" s="6"/>
      <c r="G12805" s="6"/>
      <c r="H12805" s="9"/>
      <c r="I12805" s="129"/>
      <c r="W12805">
        <f t="shared" si="1381"/>
      </c>
      <c r="X12805">
        <f t="shared" si="1382"/>
      </c>
      <c r="Y12805">
        <f t="shared" si="1383"/>
      </c>
      <c r="Z12805">
        <f t="shared" si="1384"/>
      </c>
    </row>
    <row r="12806" spans="1:26">
      <c r="A12806" s="107"/>
      <c r="B12806" s="1570"/>
      <c r="C12806" s="1571"/>
      <c r="D12806" s="50"/>
      <c r="E12806" s="5"/>
      <c r="F12806" s="6"/>
      <c r="G12806" s="6"/>
      <c r="H12806" s="7"/>
      <c r="I12806" s="129"/>
      <c r="W12806">
        <f t="shared" si="1381"/>
      </c>
      <c r="X12806">
        <f t="shared" si="1382"/>
      </c>
      <c r="Y12806">
        <f t="shared" si="1383"/>
      </c>
      <c r="Z12806">
        <f t="shared" si="1384"/>
      </c>
    </row>
    <row r="12807" spans="1:26">
      <c r="A12807" s="107"/>
      <c r="B12807" s="1590"/>
      <c r="C12807" s="1591"/>
      <c r="D12807" s="50"/>
      <c r="E12807" s="5"/>
      <c r="F12807" s="6"/>
      <c r="G12807" s="6"/>
      <c r="H12807" s="5"/>
      <c r="I12807" s="129"/>
      <c r="W12807">
        <f t="shared" si="1381"/>
      </c>
      <c r="X12807">
        <f t="shared" si="1382"/>
      </c>
      <c r="Y12807">
        <f t="shared" si="1383"/>
      </c>
      <c r="Z12807">
        <f t="shared" si="1384"/>
      </c>
    </row>
    <row r="12808" spans="1:26" ht="15.75" thickBot="1">
      <c r="A12808" s="33"/>
      <c r="B12808" s="130"/>
      <c r="C12808" s="130"/>
      <c r="D12808" s="109"/>
      <c r="E12808" s="109"/>
      <c r="F12808" s="109"/>
      <c r="G12808" s="109"/>
      <c r="H12808" s="109"/>
      <c r="I12808" s="110"/>
      <c r="W12808">
        <f t="shared" si="1381"/>
      </c>
      <c r="X12808">
        <f t="shared" si="1382"/>
      </c>
      <c r="Y12808">
        <f t="shared" si="1383"/>
      </c>
      <c r="Z12808">
        <f t="shared" si="1384"/>
      </c>
    </row>
    <row r="12809" spans="1:26">
      <c r="A12809" s="33"/>
      <c r="B12809" s="130"/>
      <c r="C12809" s="130"/>
      <c r="D12809" s="91"/>
      <c r="E12809" s="91"/>
      <c r="F12809" s="91"/>
      <c r="G12809" s="92" t="s">
        <v>19</v>
      </c>
      <c r="H12809" s="91"/>
      <c r="I12809" s="111">
        <f>SUM(I12801:I12808)</f>
      </c>
      <c r="W12809">
        <f t="shared" si="1381"/>
      </c>
      <c r="X12809">
        <f t="shared" si="1382"/>
      </c>
      <c r="Y12809">
        <f t="shared" si="1383"/>
      </c>
      <c r="Z12809">
        <f t="shared" si="1384"/>
      </c>
    </row>
    <row r="12810" spans="1:26">
      <c r="A12810" s="33"/>
      <c r="B12810" s="10"/>
      <c r="C12810" s="10"/>
      <c r="D12810" s="132"/>
      <c r="E12810" s="132"/>
      <c r="F12810" s="132"/>
      <c r="G12810" s="132"/>
      <c r="H12810" s="133"/>
      <c r="I12810" s="61"/>
      <c r="J12810">
        <f>SUM(J12802:J12809)</f>
      </c>
      <c r="W12810">
        <f t="shared" si="1381"/>
      </c>
      <c r="X12810">
        <f t="shared" si="1382"/>
      </c>
      <c r="Y12810">
        <f t="shared" si="1383"/>
      </c>
      <c r="Z12810">
        <f t="shared" si="1384"/>
      </c>
    </row>
    <row r="12811" spans="1:26" ht="15.75" thickBot="1">
      <c r="A12811" s="33"/>
      <c r="B12811" s="11" t="s">
        <v>20</v>
      </c>
      <c r="C12811" s="35"/>
      <c r="D12811" s="35"/>
      <c r="E12811" s="35"/>
      <c r="F12811" s="35"/>
      <c r="G12811" s="35"/>
      <c r="H12811" s="35"/>
      <c r="I12811" s="36"/>
      <c r="W12811">
        <f t="shared" si="1381"/>
      </c>
      <c r="X12811">
        <f t="shared" si="1382"/>
      </c>
      <c r="Y12811">
        <f t="shared" si="1383"/>
      </c>
      <c r="Z12811">
        <f t="shared" si="1384"/>
      </c>
    </row>
    <row r="12812" spans="1:26" ht="15.75" thickBot="1">
      <c r="A12812" s="37"/>
      <c r="B12812" s="38"/>
      <c r="C12812" s="39" t="s">
        <v>21</v>
      </c>
      <c r="D12812" s="40">
        <f>SUM(D12801:D12811)</f>
      </c>
      <c r="E12812" s="41">
        <f>IF(H12812=I12812,"OK","NO")</f>
      </c>
      <c r="F12812" s="40">
        <f>SUM(F12801:F12811)</f>
      </c>
      <c r="G12812" s="40">
        <f>SUM(G12801:G12811)</f>
      </c>
      <c r="H12812" s="41">
        <f>SUMPRODUCT(F12801:F12808,H12801:H12808)</f>
      </c>
      <c r="I12812" s="43">
        <f>+I12810+I12809</f>
      </c>
      <c r="W12812">
        <f t="shared" si="1381"/>
      </c>
      <c r="X12812">
        <f t="shared" si="1382"/>
      </c>
      <c r="Y12812">
        <f t="shared" si="1383"/>
      </c>
      <c r="Z12812">
        <f t="shared" si="1384"/>
      </c>
    </row>
    <row r="12813" spans="1:26" ht="15.75" thickBot="1">
      <c r="A12813" s="44"/>
      <c r="B12813" s="116"/>
      <c r="C12813" s="45"/>
      <c r="D12813" s="45"/>
      <c r="E12813" s="45"/>
      <c r="F12813" s="45"/>
      <c r="G12813" s="45"/>
      <c r="H12813" s="45"/>
      <c r="I12813" s="47"/>
      <c r="W12813">
        <f t="shared" si="1381"/>
      </c>
      <c r="X12813">
        <f t="shared" si="1382"/>
      </c>
      <c r="Y12813">
        <f t="shared" si="1383"/>
      </c>
      <c r="Z12813">
        <f t="shared" si="1384"/>
      </c>
    </row>
    <row r="12814" spans="1:26">
      <c r="A12814" s="12" t="s">
        <v>315</v>
      </c>
      <c r="B12814" s="12"/>
      <c r="W12814">
        <f t="shared" si="1381"/>
      </c>
      <c r="X12814">
        <f t="shared" si="1382"/>
      </c>
      <c r="Y12814">
        <f t="shared" si="1383"/>
      </c>
      <c r="Z12814">
        <f t="shared" si="1384"/>
      </c>
    </row>
    <row r="12815" spans="1:26">
      <c r="W12815">
        <f t="shared" si="1381"/>
      </c>
      <c r="X12815">
        <f t="shared" si="1382"/>
      </c>
      <c r="Y12815">
        <f t="shared" si="1383"/>
      </c>
      <c r="Z12815">
        <f t="shared" si="1384"/>
      </c>
    </row>
    <row r="12816" spans="1:26">
      <c r="W12816">
        <f t="shared" si="1381"/>
      </c>
      <c r="X12816">
        <f t="shared" si="1382"/>
      </c>
      <c r="Y12816">
        <f t="shared" si="1383"/>
      </c>
      <c r="Z12816">
        <f t="shared" si="1384"/>
      </c>
    </row>
    <row r="12817" spans="1:26">
      <c r="W12817">
        <f t="shared" si="1381"/>
      </c>
      <c r="X12817">
        <f t="shared" si="1382"/>
      </c>
      <c r="Y12817">
        <f t="shared" si="1383"/>
      </c>
      <c r="Z12817">
        <f t="shared" si="1384"/>
      </c>
    </row>
    <row r="12818" spans="1:26">
      <c r="W12818">
        <f t="shared" si="1381"/>
      </c>
      <c r="X12818">
        <f t="shared" si="1382"/>
      </c>
      <c r="Y12818">
        <f t="shared" si="1383"/>
      </c>
      <c r="Z12818">
        <f t="shared" si="1384"/>
      </c>
    </row>
    <row r="12819" spans="1:26">
      <c r="W12819">
        <f t="shared" si="1381"/>
      </c>
      <c r="X12819">
        <f t="shared" si="1382"/>
      </c>
      <c r="Y12819">
        <f t="shared" si="1383"/>
      </c>
      <c r="Z12819">
        <f t="shared" si="1384"/>
      </c>
    </row>
    <row r="12820" spans="1:26">
      <c r="W12820">
        <f t="shared" si="1381"/>
      </c>
      <c r="X12820">
        <f t="shared" si="1382"/>
      </c>
      <c r="Y12820">
        <f t="shared" si="1383"/>
      </c>
      <c r="Z12820">
        <f t="shared" si="1384"/>
      </c>
    </row>
    <row r="12821" spans="1:26">
      <c r="A12821" s="1562" t="s">
        <v>0</v>
      </c>
      <c r="B12821" s="1562"/>
      <c r="C12821" s="1562"/>
      <c r="D12821" s="1562"/>
      <c r="E12821" s="1562"/>
      <c r="F12821" s="1562"/>
      <c r="G12821" s="1562"/>
      <c r="H12821" s="1562"/>
      <c r="I12821" s="1562"/>
      <c r="W12821">
        <f t="shared" si="1381"/>
      </c>
      <c r="X12821">
        <f t="shared" si="1382"/>
      </c>
      <c r="Y12821">
        <f t="shared" si="1383"/>
      </c>
      <c r="Z12821">
        <f t="shared" si="1384"/>
      </c>
    </row>
    <row r="12822" spans="1:26">
      <c r="W12822">
        <f t="shared" si="1381"/>
      </c>
      <c r="X12822">
        <f t="shared" si="1382"/>
      </c>
      <c r="Y12822">
        <f t="shared" si="1383"/>
      </c>
      <c r="Z12822">
        <f t="shared" si="1384"/>
      </c>
    </row>
    <row r="12823" spans="1:26">
      <c r="W12823">
        <f t="shared" si="1381"/>
      </c>
      <c r="X12823">
        <f t="shared" si="1382"/>
      </c>
      <c r="Y12823">
        <f t="shared" si="1383"/>
      </c>
      <c r="Z12823">
        <f t="shared" si="1384"/>
      </c>
    </row>
    <row r="12824" spans="1:26">
      <c r="A12824" s="1" t="s">
        <v>1</v>
      </c>
      <c r="B12824" s="1"/>
      <c r="G12824" s="489" t="s">
        <v>2</v>
      </c>
      <c r="H12824" s="3" t="s">
        <v>2521</v>
      </c>
      <c r="W12824">
        <f t="shared" si="1381"/>
      </c>
      <c r="X12824">
        <f t="shared" si="1382"/>
      </c>
      <c r="Y12824">
        <f t="shared" si="1383"/>
      </c>
      <c r="Z12824">
        <f t="shared" si="1384"/>
      </c>
    </row>
    <row r="12825" spans="1:26">
      <c r="A12825" s="1" t="inlineStr">
        <is>
          <t>Dealer-166</t>
        </is>
      </c>
      <c r="B12825" s="1"/>
      <c r="F12825" s="4"/>
      <c r="G12825" s="488" t="s">
        <v>1440</v>
      </c>
      <c r="H12825" s="1" t="s">
        <v>2267</v>
      </c>
      <c r="W12825">
        <f t="shared" si="1381"/>
      </c>
      <c r="X12825">
        <f t="shared" si="1382"/>
      </c>
      <c r="Y12825">
        <f t="shared" si="1383"/>
      </c>
      <c r="Z12825">
        <f t="shared" si="1384"/>
      </c>
    </row>
    <row r="12826" spans="1:26">
      <c r="A12826" s="1" t="inlineStr">
        <is>
          <t>Address line (redacted)</t>
        </is>
      </c>
      <c r="B12826" s="1"/>
      <c r="H12826" s="22"/>
      <c r="W12826">
        <f t="shared" si="1381"/>
      </c>
      <c r="X12826">
        <f t="shared" si="1382"/>
      </c>
      <c r="Y12826">
        <f t="shared" si="1383"/>
      </c>
      <c r="Z12826">
        <f t="shared" si="1384"/>
      </c>
    </row>
    <row r="12827" spans="1:26">
      <c r="A12827" s="1" t="inlineStr">
        <is>
          <t>Address line (redacted)</t>
        </is>
      </c>
      <c r="B12827" s="1"/>
      <c r="D12827" s="85"/>
      <c r="E12827" s="85"/>
      <c r="F12827" s="85"/>
      <c r="G12827" s="85"/>
      <c r="H12827" s="85"/>
      <c r="W12827">
        <f t="shared" si="1381"/>
      </c>
      <c r="X12827">
        <f t="shared" si="1382"/>
      </c>
      <c r="Y12827">
        <f t="shared" si="1383"/>
      </c>
      <c r="Z12827">
        <f t="shared" si="1384"/>
      </c>
    </row>
    <row r="12828" spans="1:26">
      <c r="A12828" s="12" t="s">
        <v>299</v>
      </c>
      <c r="B12828" s="86" t="inlineStr">
        <is>
          <t>GSTIN-MASKED</t>
        </is>
      </c>
      <c r="D12828" s="85"/>
      <c r="E12828" s="85"/>
      <c r="F12828" s="85"/>
      <c r="G12828" s="85"/>
      <c r="H12828" s="85"/>
      <c r="W12828">
        <f t="shared" si="1381"/>
      </c>
      <c r="X12828">
        <f t="shared" si="1382"/>
      </c>
      <c r="Y12828">
        <f t="shared" si="1383"/>
      </c>
      <c r="Z12828">
        <f t="shared" si="1384"/>
      </c>
    </row>
    <row r="12829" spans="1:26">
      <c r="D12829" s="85"/>
      <c r="E12829" s="85"/>
      <c r="F12829" s="85"/>
      <c r="G12829" s="85"/>
      <c r="H12829" s="85"/>
      <c r="W12829">
        <f t="shared" si="1381"/>
      </c>
      <c r="X12829">
        <f t="shared" si="1382"/>
      </c>
      <c r="Y12829">
        <f t="shared" si="1383"/>
      </c>
      <c r="Z12829">
        <f t="shared" si="1384"/>
      </c>
    </row>
    <row r="12830" spans="1:26">
      <c r="W12830">
        <f t="shared" si="1381"/>
      </c>
      <c r="X12830">
        <f t="shared" si="1382"/>
      </c>
      <c r="Y12830">
        <f t="shared" si="1383"/>
      </c>
      <c r="Z12830">
        <f t="shared" si="1384"/>
      </c>
    </row>
    <row r="12831" spans="1:26">
      <c r="A12831" s="1" t="s">
        <v>5</v>
      </c>
      <c r="W12831">
        <f t="shared" si="1381"/>
      </c>
      <c r="X12831">
        <f t="shared" si="1382"/>
      </c>
      <c r="Y12831">
        <f t="shared" si="1383"/>
      </c>
      <c r="Z12831">
        <f t="shared" si="1384"/>
      </c>
    </row>
    <row r="12832" spans="1:26">
      <c r="A12832" s="1" t="s">
        <v>6</v>
      </c>
      <c r="W12832">
        <f t="shared" si="1381"/>
      </c>
      <c r="X12832">
        <f t="shared" si="1382"/>
      </c>
      <c r="Y12832">
        <f t="shared" si="1383"/>
      </c>
      <c r="Z12832">
        <f t="shared" si="1384"/>
      </c>
    </row>
    <row r="12833" spans="1:26">
      <c r="A12833" s="1" t="s">
        <v>7</v>
      </c>
      <c r="W12833">
        <f t="shared" si="1381"/>
      </c>
      <c r="X12833">
        <f t="shared" si="1382"/>
      </c>
      <c r="Y12833">
        <f t="shared" si="1383"/>
      </c>
      <c r="Z12833">
        <f t="shared" si="1384"/>
      </c>
    </row>
    <row r="12834" spans="1:26" ht="24">
      <c r="A12834" s="179" t="s">
        <v>8</v>
      </c>
      <c r="B12834" s="180" t="s">
        <v>9</v>
      </c>
      <c r="C12834" s="180" t="s">
        <v>10</v>
      </c>
      <c r="D12834" s="181" t="s">
        <v>11</v>
      </c>
      <c r="E12834" s="181" t="s">
        <v>12</v>
      </c>
      <c r="F12834" s="181" t="s">
        <v>13</v>
      </c>
      <c r="G12834" s="181" t="s">
        <v>14</v>
      </c>
      <c r="H12834" s="179" t="s">
        <v>15</v>
      </c>
      <c r="I12834" s="182" t="s">
        <v>16</v>
      </c>
      <c r="W12834">
        <f t="shared" si="1381"/>
      </c>
      <c r="X12834">
        <f t="shared" si="1382"/>
      </c>
      <c r="Y12834">
        <f t="shared" si="1383"/>
      </c>
      <c r="Z12834">
        <f t="shared" si="1384"/>
      </c>
    </row>
    <row r="12835" spans="1:26">
      <c r="A12835" s="5"/>
      <c r="B12835" s="1564" t="s">
        <v>394</v>
      </c>
      <c r="C12835" s="1565"/>
      <c r="D12835" s="5"/>
      <c r="E12835" s="5"/>
      <c r="F12835" s="21"/>
      <c r="G12835" s="6"/>
      <c r="H12835" s="5"/>
      <c r="I12835" s="183"/>
      <c r="W12835">
        <f t="shared" si="1381"/>
      </c>
      <c r="X12835">
        <f t="shared" si="1382"/>
      </c>
      <c r="Y12835">
        <f t="shared" si="1383"/>
      </c>
      <c r="Z12835">
        <f t="shared" si="1384"/>
      </c>
    </row>
    <row r="12836" spans="1:26">
      <c r="A12836" s="5">
        <v>1</v>
      </c>
      <c r="B12836" s="137" t="s">
        <v>937</v>
      </c>
      <c r="C12836" s="96" t="s">
        <v>2519</v>
      </c>
      <c r="D12836" s="138">
        <v>1</v>
      </c>
      <c r="E12836" s="138">
        <v>10</v>
      </c>
      <c r="F12836" s="21">
        <f>+E12836*D12836</f>
      </c>
      <c r="G12836" s="6">
        <f>+E12836*D12836</f>
      </c>
      <c r="H12836" s="5">
        <v>1</v>
      </c>
      <c r="I12836" s="183">
        <f>+H12836*G12836</f>
      </c>
      <c r="J12836">
        <v>119</v>
      </c>
      <c r="K12836">
        <f>+H12836-J12836</f>
      </c>
      <c r="L12836">
        <f>+K12836*G12836</f>
      </c>
      <c r="W12836">
        <f t="shared" si="1381"/>
      </c>
      <c r="X12836">
        <f t="shared" si="1382"/>
      </c>
      <c r="Y12836">
        <f t="shared" si="1383"/>
      </c>
      <c r="Z12836">
        <f t="shared" si="1384"/>
      </c>
    </row>
    <row r="12837" spans="1:26">
      <c r="A12837" s="5"/>
      <c r="B12837" s="1564" t="s">
        <v>18</v>
      </c>
      <c r="C12837" s="1565"/>
      <c r="D12837" s="25"/>
      <c r="E12837" s="5"/>
      <c r="F12837" s="21"/>
      <c r="G12837" s="6"/>
      <c r="H12837" s="5"/>
      <c r="I12837" s="183"/>
      <c r="W12837">
        <f t="shared" si="1381"/>
      </c>
      <c r="X12837">
        <f t="shared" si="1382"/>
      </c>
      <c r="Y12837">
        <f t="shared" si="1383"/>
      </c>
      <c r="Z12837">
        <f t="shared" si="1384"/>
      </c>
    </row>
    <row r="12838" spans="1:26">
      <c r="A12838" s="5">
        <v>2</v>
      </c>
      <c r="B12838" s="128" t="s">
        <v>835</v>
      </c>
      <c r="C12838" s="101" t="s">
        <v>834</v>
      </c>
      <c r="D12838" s="138">
        <v>1</v>
      </c>
      <c r="E12838" s="5">
        <v>4</v>
      </c>
      <c r="F12838" s="21">
        <f t="shared" ref="F12838:F12844" si="1385">+E12838*D12838</f>
      </c>
      <c r="G12838" s="6">
        <f t="shared" ref="G12838:G12844" si="1386">+E12838*D12838</f>
      </c>
      <c r="H12838" s="5">
        <v>1</v>
      </c>
      <c r="I12838" s="183">
        <f t="shared" ref="I12838:I12843" si="1387">+H12838*G12838</f>
      </c>
      <c r="J12838">
        <v>119</v>
      </c>
      <c r="K12838">
        <f t="shared" ref="K12838:K12843" si="1388">+H12838-J12838</f>
      </c>
      <c r="L12838">
        <f t="shared" ref="L12838:L12843" si="1389">+K12838*G12838</f>
      </c>
      <c r="W12838">
        <f t="shared" si="1381"/>
      </c>
      <c r="X12838">
        <f t="shared" si="1382"/>
      </c>
      <c r="Y12838">
        <f t="shared" si="1383"/>
      </c>
      <c r="Z12838">
        <f t="shared" si="1384"/>
      </c>
    </row>
    <row r="12839" spans="1:26">
      <c r="A12839" s="5">
        <v>3</v>
      </c>
      <c r="B12839" s="95" t="s">
        <v>848</v>
      </c>
      <c r="C12839" s="16" t="s">
        <v>847</v>
      </c>
      <c r="D12839" s="138">
        <v>2</v>
      </c>
      <c r="E12839" s="5">
        <v>4</v>
      </c>
      <c r="F12839" s="21">
        <f t="shared" si="1385"/>
      </c>
      <c r="G12839" s="6">
        <f t="shared" si="1386"/>
      </c>
      <c r="H12839" s="16">
        <v>1</v>
      </c>
      <c r="I12839" s="183">
        <f t="shared" si="1387"/>
      </c>
      <c r="J12839">
        <v>119</v>
      </c>
      <c r="K12839">
        <f t="shared" si="1388"/>
      </c>
      <c r="L12839">
        <f t="shared" si="1389"/>
      </c>
      <c r="W12839">
        <f t="shared" si="1381"/>
      </c>
      <c r="X12839">
        <f t="shared" si="1382"/>
      </c>
      <c r="Y12839">
        <f t="shared" si="1383"/>
      </c>
      <c r="Z12839">
        <f t="shared" si="1384"/>
      </c>
    </row>
    <row r="12840" spans="1:26">
      <c r="A12840" s="5">
        <v>4</v>
      </c>
      <c r="B12840" s="95" t="s">
        <v>830</v>
      </c>
      <c r="C12840" s="101" t="s">
        <v>829</v>
      </c>
      <c r="D12840" s="138">
        <v>1</v>
      </c>
      <c r="E12840" s="5">
        <v>4</v>
      </c>
      <c r="F12840" s="21">
        <f t="shared" si="1385"/>
      </c>
      <c r="G12840" s="6">
        <f t="shared" si="1386"/>
      </c>
      <c r="H12840" s="16">
        <v>1</v>
      </c>
      <c r="I12840" s="183">
        <f t="shared" si="1387"/>
      </c>
      <c r="J12840">
        <v>119</v>
      </c>
      <c r="K12840">
        <f t="shared" si="1388"/>
      </c>
      <c r="L12840">
        <f t="shared" si="1389"/>
      </c>
      <c r="W12840">
        <f t="shared" si="1381"/>
      </c>
      <c r="X12840">
        <f t="shared" si="1382"/>
      </c>
      <c r="Y12840">
        <f t="shared" si="1383"/>
      </c>
      <c r="Z12840">
        <f t="shared" si="1384"/>
      </c>
    </row>
    <row r="12841" spans="1:26">
      <c r="A12841" s="5">
        <v>5</v>
      </c>
      <c r="B12841" s="95" t="s">
        <v>828</v>
      </c>
      <c r="C12841" s="101" t="s">
        <v>827</v>
      </c>
      <c r="D12841" s="138">
        <v>1</v>
      </c>
      <c r="E12841" s="5">
        <v>4</v>
      </c>
      <c r="F12841" s="21">
        <f t="shared" si="1385"/>
      </c>
      <c r="G12841" s="6">
        <f t="shared" si="1386"/>
      </c>
      <c r="H12841" s="16">
        <v>1</v>
      </c>
      <c r="I12841" s="183">
        <f t="shared" si="1387"/>
      </c>
      <c r="J12841">
        <v>119</v>
      </c>
      <c r="K12841">
        <f t="shared" si="1388"/>
      </c>
      <c r="L12841">
        <f t="shared" si="1389"/>
      </c>
      <c r="W12841">
        <f t="shared" si="1381"/>
      </c>
      <c r="X12841">
        <f t="shared" si="1382"/>
      </c>
      <c r="Y12841">
        <f t="shared" si="1383"/>
      </c>
      <c r="Z12841">
        <f t="shared" si="1384"/>
      </c>
    </row>
    <row r="12842" spans="1:26">
      <c r="A12842" s="5">
        <v>6</v>
      </c>
      <c r="B12842" s="95" t="s">
        <v>1899</v>
      </c>
      <c r="C12842" s="101" t="s">
        <v>984</v>
      </c>
      <c r="D12842" s="138">
        <v>1</v>
      </c>
      <c r="E12842" s="5">
        <v>4</v>
      </c>
      <c r="F12842" s="21">
        <f t="shared" si="1385"/>
      </c>
      <c r="G12842" s="6">
        <f t="shared" si="1386"/>
      </c>
      <c r="H12842" s="16">
        <v>1</v>
      </c>
      <c r="I12842" s="183">
        <f t="shared" si="1387"/>
      </c>
      <c r="J12842">
        <v>119</v>
      </c>
      <c r="K12842">
        <f t="shared" si="1388"/>
      </c>
      <c r="L12842">
        <f t="shared" si="1389"/>
      </c>
      <c r="W12842">
        <f t="shared" si="1381"/>
      </c>
      <c r="X12842">
        <f t="shared" si="1382"/>
      </c>
      <c r="Y12842">
        <f t="shared" si="1383"/>
      </c>
      <c r="Z12842">
        <f t="shared" si="1384"/>
      </c>
    </row>
    <row r="12843" spans="1:26">
      <c r="A12843" s="5"/>
      <c r="B12843" s="95" t="s">
        <v>1899</v>
      </c>
      <c r="C12843" s="101" t="s">
        <v>984</v>
      </c>
      <c r="D12843" s="138">
        <v>1</v>
      </c>
      <c r="E12843" s="5">
        <v>1</v>
      </c>
      <c r="F12843" s="21">
        <f t="shared" si="1385"/>
      </c>
      <c r="G12843" s="6">
        <f t="shared" si="1386"/>
      </c>
      <c r="H12843" s="16">
        <v>1</v>
      </c>
      <c r="I12843" s="183">
        <f t="shared" si="1387"/>
      </c>
      <c r="J12843">
        <v>119</v>
      </c>
      <c r="K12843">
        <f t="shared" si="1388"/>
      </c>
      <c r="L12843">
        <f t="shared" si="1389"/>
      </c>
      <c r="W12843">
        <f t="shared" si="1381"/>
      </c>
      <c r="X12843">
        <f t="shared" si="1382"/>
      </c>
      <c r="Y12843">
        <f t="shared" si="1383"/>
      </c>
      <c r="Z12843">
        <f t="shared" si="1384"/>
      </c>
    </row>
    <row r="12844" spans="1:26">
      <c r="A12844" s="5"/>
      <c r="B12844" s="95" t="s">
        <v>1899</v>
      </c>
      <c r="C12844" s="101" t="s">
        <v>984</v>
      </c>
      <c r="D12844" s="138">
        <v>1</v>
      </c>
      <c r="E12844" s="5">
        <v>1</v>
      </c>
      <c r="F12844" s="21">
        <f t="shared" si="1385"/>
      </c>
      <c r="G12844" s="6">
        <f t="shared" si="1386"/>
      </c>
      <c r="H12844" s="146" t="s">
        <v>780</v>
      </c>
      <c r="I12844" s="183"/>
      <c r="W12844">
        <f t="shared" si="1381"/>
      </c>
      <c r="X12844">
        <f t="shared" si="1382"/>
      </c>
      <c r="Y12844">
        <f t="shared" si="1383"/>
      </c>
      <c r="Z12844">
        <f t="shared" si="1384"/>
      </c>
    </row>
    <row r="12845" spans="1:26">
      <c r="A12845" s="5"/>
      <c r="B12845" s="1564" t="s">
        <v>17</v>
      </c>
      <c r="C12845" s="1565"/>
      <c r="D12845" s="138"/>
      <c r="E12845" s="5"/>
      <c r="F12845" s="21"/>
      <c r="G12845" s="6"/>
      <c r="H12845" s="5"/>
      <c r="I12845" s="183"/>
      <c r="W12845">
        <f t="shared" si="1381"/>
      </c>
      <c r="X12845">
        <f t="shared" si="1382"/>
      </c>
      <c r="Y12845">
        <f t="shared" si="1383"/>
      </c>
      <c r="Z12845">
        <f t="shared" si="1384"/>
      </c>
    </row>
    <row r="12846" spans="1:26">
      <c r="A12846" s="5">
        <v>7</v>
      </c>
      <c r="B12846" s="8" t="s">
        <v>856</v>
      </c>
      <c r="C12846" s="5" t="s">
        <v>855</v>
      </c>
      <c r="D12846" s="138">
        <v>1</v>
      </c>
      <c r="E12846" s="5">
        <v>5</v>
      </c>
      <c r="F12846" s="21">
        <f>+E12846*D12846</f>
      </c>
      <c r="G12846" s="6">
        <f>+E12846*D12846</f>
      </c>
      <c r="H12846" s="5">
        <v>1</v>
      </c>
      <c r="I12846" s="183">
        <f>+H12846*G12846</f>
      </c>
      <c r="J12846">
        <v>119</v>
      </c>
      <c r="K12846">
        <f>+H12846-J12846</f>
      </c>
      <c r="L12846">
        <f>+K12846*G12846</f>
      </c>
      <c r="W12846">
        <f t="shared" si="1381"/>
      </c>
      <c r="X12846">
        <f t="shared" si="1382"/>
      </c>
      <c r="Y12846">
        <f t="shared" si="1383"/>
      </c>
      <c r="Z12846">
        <f t="shared" si="1384"/>
      </c>
    </row>
    <row r="12847" spans="1:26">
      <c r="A12847" s="5">
        <v>8</v>
      </c>
      <c r="B12847" s="8" t="s">
        <v>1509</v>
      </c>
      <c r="C12847" s="5" t="s">
        <v>1510</v>
      </c>
      <c r="D12847" s="138">
        <v>5</v>
      </c>
      <c r="E12847" s="5">
        <v>1</v>
      </c>
      <c r="F12847" s="21">
        <f>+E12847*D12847</f>
      </c>
      <c r="G12847" s="6">
        <f>+E12847*D12847</f>
      </c>
      <c r="H12847" s="5">
        <v>1</v>
      </c>
      <c r="I12847" s="183">
        <f>+H12847*G12847</f>
      </c>
      <c r="J12847">
        <v>119</v>
      </c>
      <c r="K12847">
        <f>+H12847-J12847</f>
      </c>
      <c r="L12847">
        <f>+K12847*G12847</f>
      </c>
      <c r="W12847">
        <f t="shared" si="1381"/>
      </c>
      <c r="X12847">
        <f t="shared" si="1382"/>
      </c>
      <c r="Y12847">
        <f t="shared" si="1383"/>
      </c>
      <c r="Z12847">
        <f t="shared" si="1384"/>
      </c>
    </row>
    <row r="12848" spans="1:26">
      <c r="A12848" s="5">
        <v>9</v>
      </c>
      <c r="B12848" s="8" t="s">
        <v>1387</v>
      </c>
      <c r="C12848" s="5" t="s">
        <v>446</v>
      </c>
      <c r="D12848" s="138">
        <v>2</v>
      </c>
      <c r="E12848" s="5">
        <v>5</v>
      </c>
      <c r="F12848" s="21">
        <f>+E12848*D12848</f>
      </c>
      <c r="G12848" s="6">
        <f>+E12848*D12848</f>
      </c>
      <c r="H12848" s="5">
        <v>1</v>
      </c>
      <c r="I12848" s="183">
        <f>+H12848*G12848</f>
      </c>
      <c r="J12848">
        <v>119</v>
      </c>
      <c r="K12848">
        <f>+H12848-J12848</f>
      </c>
      <c r="L12848">
        <f>+K12848*G12848</f>
      </c>
      <c r="W12848">
        <f t="shared" si="1381"/>
      </c>
      <c r="X12848">
        <f t="shared" si="1382"/>
      </c>
      <c r="Y12848">
        <f t="shared" si="1383"/>
      </c>
      <c r="Z12848">
        <f t="shared" si="1384"/>
      </c>
    </row>
    <row r="12849" spans="1:26">
      <c r="A12849" s="5">
        <v>10</v>
      </c>
      <c r="B12849" s="491" t="s">
        <v>2520</v>
      </c>
      <c r="C12849" s="107">
        <v>86125</v>
      </c>
      <c r="D12849" s="138">
        <v>2</v>
      </c>
      <c r="E12849" s="5">
        <v>1</v>
      </c>
      <c r="F12849" s="21">
        <v>2</v>
      </c>
      <c r="G12849" s="6">
        <f>+F12849</f>
      </c>
      <c r="H12849" s="146" t="s">
        <v>780</v>
      </c>
      <c r="I12849" s="183"/>
      <c r="L12849">
        <f>119*2</f>
      </c>
      <c r="W12849">
        <f t="shared" si="1381"/>
      </c>
      <c r="X12849">
        <f t="shared" si="1382"/>
      </c>
      <c r="Y12849">
        <f t="shared" si="1383"/>
      </c>
      <c r="Z12849">
        <f t="shared" si="1384"/>
      </c>
    </row>
    <row r="12850" spans="1:26">
      <c r="A12850" s="5"/>
      <c r="B12850" s="1564" t="s">
        <v>604</v>
      </c>
      <c r="C12850" s="1565"/>
      <c r="D12850" s="138"/>
      <c r="E12850" s="5"/>
      <c r="F12850" s="21"/>
      <c r="G12850" s="6"/>
      <c r="H12850" s="5"/>
      <c r="I12850" s="183"/>
      <c r="W12850">
        <f t="shared" si="1381"/>
      </c>
      <c r="X12850">
        <f t="shared" si="1382"/>
      </c>
      <c r="Y12850">
        <f t="shared" si="1383"/>
      </c>
      <c r="Z12850">
        <f t="shared" si="1384"/>
      </c>
    </row>
    <row r="12851" spans="1:26" ht="30">
      <c r="A12851" s="5">
        <v>11</v>
      </c>
      <c r="B12851" s="106" t="s">
        <v>555</v>
      </c>
      <c r="C12851" s="271" t="s">
        <v>728</v>
      </c>
      <c r="D12851" s="138">
        <v>1</v>
      </c>
      <c r="E12851" s="5">
        <v>10</v>
      </c>
      <c r="F12851" s="21">
        <f>+E12851*D12851</f>
      </c>
      <c r="G12851" s="6">
        <f>+E12851*D12851</f>
      </c>
      <c r="H12851" s="9">
        <v>1</v>
      </c>
      <c r="I12851" s="183">
        <f>+H12851*G12851</f>
      </c>
      <c r="J12851">
        <f>350*18%</f>
      </c>
      <c r="K12851">
        <f>+H12851-J12851</f>
      </c>
      <c r="L12851">
        <f>+K12851*G12851</f>
      </c>
      <c r="W12851">
        <f t="shared" si="1381"/>
      </c>
      <c r="X12851">
        <f t="shared" si="1382"/>
      </c>
      <c r="Y12851">
        <f t="shared" si="1383"/>
      </c>
      <c r="Z12851">
        <f t="shared" si="1384"/>
      </c>
    </row>
    <row r="12852" spans="1:26">
      <c r="A12852" s="5"/>
      <c r="B12852" s="8"/>
      <c r="C12852" s="5"/>
      <c r="D12852" s="5"/>
      <c r="E12852" s="5"/>
      <c r="F12852" s="21"/>
      <c r="G12852" s="6"/>
      <c r="H12852" s="5"/>
      <c r="I12852" s="183"/>
      <c r="W12852">
        <f t="shared" si="1381"/>
      </c>
      <c r="X12852">
        <f t="shared" si="1382"/>
      </c>
      <c r="Y12852">
        <f t="shared" si="1383"/>
      </c>
      <c r="Z12852">
        <f t="shared" si="1384"/>
      </c>
    </row>
    <row r="12853" spans="1:26">
      <c r="A12853" s="5"/>
      <c r="B12853" s="8"/>
      <c r="C12853" s="5"/>
      <c r="D12853" s="5"/>
      <c r="E12853" s="5"/>
      <c r="F12853" s="21"/>
      <c r="G12853" s="6"/>
      <c r="H12853" s="5"/>
      <c r="I12853" s="183"/>
      <c r="W12853">
        <f t="shared" si="1381"/>
      </c>
      <c r="X12853">
        <f t="shared" si="1382"/>
      </c>
      <c r="Y12853">
        <f t="shared" si="1383"/>
      </c>
      <c r="Z12853">
        <f t="shared" si="1384"/>
      </c>
    </row>
    <row r="12854" spans="1:26">
      <c r="A12854" s="5"/>
      <c r="B12854" s="8"/>
      <c r="C12854" s="5"/>
      <c r="D12854" s="5"/>
      <c r="E12854" s="5"/>
      <c r="F12854" s="21"/>
      <c r="G12854" s="6"/>
      <c r="H12854" s="5"/>
      <c r="I12854" s="183"/>
      <c r="W12854">
        <f t="shared" si="1381"/>
      </c>
      <c r="X12854">
        <f t="shared" si="1382"/>
      </c>
      <c r="Y12854">
        <f t="shared" si="1383"/>
      </c>
      <c r="Z12854">
        <f t="shared" si="1384"/>
      </c>
    </row>
    <row r="12855" spans="1:26">
      <c r="A12855" s="5"/>
      <c r="B12855" s="8"/>
      <c r="C12855" s="5"/>
      <c r="D12855" s="5"/>
      <c r="E12855" s="5"/>
      <c r="F12855" s="21"/>
      <c r="G12855" s="6"/>
      <c r="H12855" s="5"/>
      <c r="I12855" s="183"/>
      <c r="W12855">
        <f t="shared" si="1381"/>
      </c>
      <c r="X12855">
        <f t="shared" si="1382"/>
      </c>
      <c r="Y12855">
        <f t="shared" si="1383"/>
      </c>
      <c r="Z12855">
        <f t="shared" si="1384"/>
      </c>
    </row>
    <row r="12856" spans="1:26" ht="15.75" thickBot="1">
      <c r="A12856" s="5"/>
      <c r="B12856" s="224"/>
      <c r="C12856" s="15"/>
      <c r="D12856" s="23"/>
      <c r="E12856" s="225"/>
      <c r="F12856" s="23"/>
      <c r="G12856" s="24"/>
      <c r="H12856" s="225"/>
      <c r="I12856" s="226"/>
      <c r="W12856">
        <f t="shared" si="1381"/>
      </c>
      <c r="X12856">
        <f t="shared" si="1382"/>
      </c>
      <c r="Y12856">
        <f t="shared" si="1383"/>
      </c>
      <c r="Z12856">
        <f t="shared" si="1384"/>
      </c>
    </row>
    <row r="12857" spans="1:26">
      <c r="A12857" s="227"/>
      <c r="B12857" s="17"/>
      <c r="C12857" s="5"/>
      <c r="D12857" s="59"/>
      <c r="E12857" s="59"/>
      <c r="F12857" s="53"/>
      <c r="G12857" s="78"/>
      <c r="H12857" s="68"/>
      <c r="I12857" s="228">
        <f>SUM(I12835:I12856)</f>
      </c>
      <c r="L12857">
        <f>SUM(L12826:L12856)</f>
      </c>
      <c r="W12857">
        <f t="shared" si="1381"/>
      </c>
      <c r="X12857">
        <f t="shared" si="1382"/>
      </c>
      <c r="Y12857">
        <f t="shared" si="1383"/>
      </c>
      <c r="Z12857">
        <f t="shared" si="1384"/>
      </c>
    </row>
    <row r="12858" spans="1:26">
      <c r="A12858" s="10"/>
      <c r="B12858" s="10"/>
      <c r="C12858" s="69"/>
      <c r="D12858" s="69" t="s">
        <v>520</v>
      </c>
      <c r="E12858" s="69"/>
      <c r="F12858" s="69"/>
      <c r="G12858" s="69"/>
      <c r="H12858" s="112">
        <v>1</v>
      </c>
      <c r="I12858" s="191">
        <f>+L12857*H12858</f>
      </c>
      <c r="W12858">
        <f t="shared" si="1381"/>
      </c>
      <c r="X12858">
        <f t="shared" si="1382"/>
      </c>
      <c r="Y12858">
        <f t="shared" si="1383"/>
      </c>
      <c r="Z12858">
        <f t="shared" si="1384"/>
      </c>
    </row>
    <row r="12859" spans="1:26" ht="15.75" thickBot="1">
      <c r="A12859" s="10"/>
      <c r="B12859" s="11" t="s">
        <v>20</v>
      </c>
      <c r="C12859" s="35"/>
      <c r="D12859" s="35"/>
      <c r="E12859" s="35"/>
      <c r="F12859" s="35"/>
      <c r="G12859" s="35"/>
      <c r="H12859" s="35"/>
      <c r="I12859" s="98"/>
      <c r="W12859">
        <f t="shared" si="1381"/>
      </c>
      <c r="X12859">
        <f t="shared" si="1382"/>
      </c>
      <c r="Y12859">
        <f t="shared" si="1383"/>
      </c>
      <c r="Z12859">
        <f t="shared" si="1384"/>
      </c>
    </row>
    <row r="12860" spans="1:26" ht="15.75" thickBot="1">
      <c r="A12860" s="99"/>
      <c r="B12860" s="38"/>
      <c r="C12860" s="39" t="s">
        <v>21</v>
      </c>
      <c r="D12860" s="40">
        <f>SUM(D12835:D12859)</f>
      </c>
      <c r="E12860" s="41" t="s">
        <v>360</v>
      </c>
      <c r="F12860" s="40">
        <f>SUM(F12835:F12859)</f>
      </c>
      <c r="G12860" s="40">
        <f>SUM(G12835:G12859)</f>
      </c>
      <c r="H12860" s="41">
        <f>+SUMPRODUCT(H12835:H12856,F12835:F12856)</f>
      </c>
      <c r="I12860" s="100">
        <f>+I12857-I12858</f>
      </c>
      <c r="W12860">
        <f t="shared" si="1381"/>
      </c>
      <c r="X12860">
        <f t="shared" si="1382"/>
      </c>
      <c r="Y12860">
        <f t="shared" si="1383"/>
      </c>
      <c r="Z12860">
        <f t="shared" si="1384"/>
      </c>
    </row>
    <row r="12861" spans="1:26">
      <c r="A12861" s="10"/>
      <c r="B12861" s="10"/>
      <c r="C12861" s="91"/>
      <c r="D12861" s="91"/>
      <c r="E12861" s="91"/>
      <c r="F12861" s="91"/>
      <c r="G12861" s="91"/>
      <c r="H12861" s="91"/>
      <c r="I12861" s="91"/>
      <c r="W12861">
        <f t="shared" si="1381"/>
      </c>
      <c r="X12861">
        <f t="shared" si="1382"/>
      </c>
      <c r="Y12861">
        <f t="shared" si="1383"/>
      </c>
      <c r="Z12861">
        <f t="shared" si="1384"/>
      </c>
    </row>
    <row r="12862" spans="1:26">
      <c r="W12862">
        <f t="shared" si="1381"/>
      </c>
      <c r="X12862">
        <f t="shared" si="1382"/>
      </c>
      <c r="Y12862">
        <f t="shared" si="1383"/>
      </c>
      <c r="Z12862">
        <f t="shared" si="1384"/>
      </c>
    </row>
    <row r="12863" spans="1:26">
      <c r="W12863">
        <f t="shared" si="1381"/>
      </c>
      <c r="X12863">
        <f t="shared" si="1382"/>
      </c>
      <c r="Y12863">
        <f t="shared" si="1383"/>
      </c>
      <c r="Z12863">
        <f t="shared" si="1384"/>
      </c>
    </row>
    <row r="12864" spans="1:26">
      <c r="W12864">
        <f t="shared" si="1381"/>
      </c>
      <c r="X12864">
        <f t="shared" si="1382"/>
      </c>
      <c r="Y12864">
        <f t="shared" si="1383"/>
      </c>
      <c r="Z12864">
        <f t="shared" si="1384"/>
      </c>
    </row>
    <row r="12865" spans="1:26">
      <c r="W12865">
        <f t="shared" si="1381"/>
      </c>
      <c r="X12865">
        <f t="shared" si="1382"/>
      </c>
      <c r="Y12865">
        <f t="shared" si="1383"/>
      </c>
      <c r="Z12865">
        <f t="shared" si="1384"/>
      </c>
    </row>
    <row r="12866" spans="1:26">
      <c r="W12866">
        <f t="shared" si="1381"/>
      </c>
      <c r="X12866">
        <f t="shared" si="1382"/>
      </c>
      <c r="Y12866">
        <f t="shared" si="1383"/>
      </c>
      <c r="Z12866">
        <f t="shared" si="1384"/>
      </c>
    </row>
    <row r="12867" spans="1:26">
      <c r="W12867">
        <f t="shared" si="1381"/>
      </c>
      <c r="X12867">
        <f t="shared" si="1382"/>
      </c>
      <c r="Y12867">
        <f t="shared" si="1383"/>
      </c>
      <c r="Z12867">
        <f t="shared" si="1384"/>
      </c>
    </row>
    <row r="12868" spans="1:26">
      <c r="W12868">
        <f t="shared" ref="W12868:W12931" si="1390">IF(LEFT($H12868&amp;"",5)="2019-",$H12868,W12867)</f>
      </c>
      <c r="X12868">
        <f t="shared" ref="X12868:X12931" si="1391">IF($W12868="",0,IF(COUNTIF($AB$2:$AB$80,$W12868)&gt;0,1,0))</f>
      </c>
      <c r="Y12868">
        <f t="shared" ref="Y12868:Y12931" si="1392">IF($C12868="","",UPPER(TRIM(IFERROR(LEFT($C12868&amp;"",FIND("/",$C12868&amp;"")-1),$C12868&amp;""))))</f>
      </c>
      <c r="Z12868">
        <f t="shared" ref="Z12868:Z12931" si="1393">IFERROR(IF(ISNUMBER($G12868),$G12868,0),0)</f>
      </c>
    </row>
    <row r="12869" spans="1:26">
      <c r="W12869">
        <f t="shared" si="1390"/>
      </c>
      <c r="X12869">
        <f t="shared" si="1391"/>
      </c>
      <c r="Y12869">
        <f t="shared" si="1392"/>
      </c>
      <c r="Z12869">
        <f t="shared" si="1393"/>
      </c>
    </row>
    <row r="12870" spans="1:26">
      <c r="W12870">
        <f t="shared" si="1390"/>
      </c>
      <c r="X12870">
        <f t="shared" si="1391"/>
      </c>
      <c r="Y12870">
        <f t="shared" si="1392"/>
      </c>
      <c r="Z12870">
        <f t="shared" si="1393"/>
      </c>
    </row>
    <row r="12871" spans="1:26">
      <c r="A12871" s="1562" t="s">
        <v>0</v>
      </c>
      <c r="B12871" s="1562"/>
      <c r="C12871" s="1562"/>
      <c r="D12871" s="1562"/>
      <c r="E12871" s="1562"/>
      <c r="F12871" s="1562"/>
      <c r="G12871" s="1562"/>
      <c r="H12871" s="1562"/>
      <c r="I12871" s="1562"/>
      <c r="W12871">
        <f t="shared" si="1390"/>
      </c>
      <c r="X12871">
        <f t="shared" si="1391"/>
      </c>
      <c r="Y12871">
        <f t="shared" si="1392"/>
      </c>
      <c r="Z12871">
        <f t="shared" si="1393"/>
      </c>
    </row>
    <row r="12872" spans="1:26">
      <c r="W12872">
        <f t="shared" si="1390"/>
      </c>
      <c r="X12872">
        <f t="shared" si="1391"/>
      </c>
      <c r="Y12872">
        <f t="shared" si="1392"/>
      </c>
      <c r="Z12872">
        <f t="shared" si="1393"/>
      </c>
    </row>
    <row r="12873" spans="1:26">
      <c r="A12873" s="1" t="s">
        <v>1</v>
      </c>
      <c r="B12873" s="1"/>
      <c r="G12873" s="489" t="s">
        <v>2</v>
      </c>
      <c r="H12873" s="3" t="s">
        <v>2521</v>
      </c>
      <c r="W12873">
        <f t="shared" si="1390"/>
      </c>
      <c r="X12873">
        <f t="shared" si="1391"/>
      </c>
      <c r="Y12873">
        <f t="shared" si="1392"/>
      </c>
      <c r="Z12873">
        <f t="shared" si="1393"/>
      </c>
    </row>
    <row r="12874" spans="1:26">
      <c r="A12874" s="1" t="inlineStr">
        <is>
          <t>Dealer-049</t>
        </is>
      </c>
      <c r="B12874" s="1"/>
      <c r="F12874" s="4"/>
      <c r="G12874" s="488" t="s">
        <v>1440</v>
      </c>
      <c r="H12874" s="1" t="s">
        <v>2268</v>
      </c>
      <c r="W12874">
        <f t="shared" si="1390"/>
      </c>
      <c r="X12874">
        <f t="shared" si="1391"/>
      </c>
      <c r="Y12874">
        <f t="shared" si="1392"/>
      </c>
      <c r="Z12874">
        <f t="shared" si="1393"/>
      </c>
    </row>
    <row r="12875" spans="1:26">
      <c r="A12875" s="1" t="inlineStr">
        <is>
          <t>Address line (redacted)</t>
        </is>
      </c>
      <c r="B12875" s="1"/>
      <c r="H12875" s="1"/>
      <c r="W12875">
        <f t="shared" si="1390"/>
      </c>
      <c r="X12875">
        <f t="shared" si="1391"/>
      </c>
      <c r="Y12875">
        <f t="shared" si="1392"/>
      </c>
      <c r="Z12875">
        <f t="shared" si="1393"/>
      </c>
    </row>
    <row r="12876" spans="1:26">
      <c r="A12876" s="1" t="inlineStr">
        <is>
          <t>Address line (redacted)</t>
        </is>
      </c>
      <c r="B12876" s="1"/>
      <c r="D12876" s="85"/>
      <c r="E12876" s="85"/>
      <c r="F12876" s="85"/>
      <c r="G12876" s="85"/>
      <c r="H12876" s="85"/>
      <c r="W12876">
        <f t="shared" si="1390"/>
      </c>
      <c r="X12876">
        <f t="shared" si="1391"/>
      </c>
      <c r="Y12876">
        <f t="shared" si="1392"/>
      </c>
      <c r="Z12876">
        <f t="shared" si="1393"/>
      </c>
    </row>
    <row r="12877" spans="1:26">
      <c r="A12877" s="268" t="s">
        <v>598</v>
      </c>
      <c r="B12877" s="243" t="inlineStr">
        <is>
          <t>GSTIN-MASKED</t>
        </is>
      </c>
      <c r="D12877" s="85"/>
      <c r="E12877" s="85"/>
      <c r="F12877" s="85"/>
      <c r="G12877" s="85"/>
      <c r="H12877" s="85"/>
      <c r="W12877">
        <f t="shared" si="1390"/>
      </c>
      <c r="X12877">
        <f t="shared" si="1391"/>
      </c>
      <c r="Y12877">
        <f t="shared" si="1392"/>
      </c>
      <c r="Z12877">
        <f t="shared" si="1393"/>
      </c>
    </row>
    <row r="12878" spans="1:26">
      <c r="A12878" s="49"/>
      <c r="B12878" s="87"/>
      <c r="W12878">
        <f t="shared" si="1390"/>
      </c>
      <c r="X12878">
        <f t="shared" si="1391"/>
      </c>
      <c r="Y12878">
        <f t="shared" si="1392"/>
      </c>
      <c r="Z12878">
        <f t="shared" si="1393"/>
      </c>
    </row>
    <row r="12879" spans="1:26">
      <c r="A12879" s="1" t="s">
        <v>5</v>
      </c>
      <c r="W12879">
        <f t="shared" si="1390"/>
      </c>
      <c r="X12879">
        <f t="shared" si="1391"/>
      </c>
      <c r="Y12879">
        <f t="shared" si="1392"/>
      </c>
      <c r="Z12879">
        <f t="shared" si="1393"/>
      </c>
    </row>
    <row r="12880" spans="1:26">
      <c r="A12880" s="1" t="s">
        <v>6</v>
      </c>
      <c r="W12880">
        <f t="shared" si="1390"/>
      </c>
      <c r="X12880">
        <f t="shared" si="1391"/>
      </c>
      <c r="Y12880">
        <f t="shared" si="1392"/>
      </c>
      <c r="Z12880">
        <f t="shared" si="1393"/>
      </c>
    </row>
    <row r="12881" spans="1:26">
      <c r="A12881" s="1" t="s">
        <v>7</v>
      </c>
      <c r="W12881">
        <f t="shared" si="1390"/>
      </c>
      <c r="X12881">
        <f t="shared" si="1391"/>
      </c>
      <c r="Y12881">
        <f t="shared" si="1392"/>
      </c>
      <c r="Z12881">
        <f t="shared" si="1393"/>
      </c>
    </row>
    <row r="12882" spans="1:26" ht="24">
      <c r="A12882" s="88" t="s">
        <v>8</v>
      </c>
      <c r="B12882" s="89" t="s">
        <v>9</v>
      </c>
      <c r="C12882" s="89" t="s">
        <v>10</v>
      </c>
      <c r="D12882" s="34" t="s">
        <v>11</v>
      </c>
      <c r="E12882" s="34" t="s">
        <v>12</v>
      </c>
      <c r="F12882" s="34" t="s">
        <v>13</v>
      </c>
      <c r="G12882" s="34" t="s">
        <v>14</v>
      </c>
      <c r="H12882" s="88" t="s">
        <v>15</v>
      </c>
      <c r="I12882" s="90" t="s">
        <v>16</v>
      </c>
      <c r="W12882">
        <f t="shared" si="1390"/>
      </c>
      <c r="X12882">
        <f t="shared" si="1391"/>
      </c>
      <c r="Y12882">
        <f t="shared" si="1392"/>
      </c>
      <c r="Z12882">
        <f t="shared" si="1393"/>
      </c>
    </row>
    <row r="12883" spans="1:26">
      <c r="A12883" s="5"/>
      <c r="B12883" s="1564" t="s">
        <v>17</v>
      </c>
      <c r="C12883" s="1565"/>
      <c r="D12883" s="50"/>
      <c r="E12883" s="50"/>
      <c r="F12883" s="21"/>
      <c r="G12883" s="6"/>
      <c r="H12883" s="5"/>
      <c r="I12883" s="183"/>
      <c r="W12883">
        <f t="shared" si="1390"/>
      </c>
      <c r="X12883">
        <f t="shared" si="1391"/>
      </c>
      <c r="Y12883">
        <f t="shared" si="1392"/>
      </c>
      <c r="Z12883">
        <f t="shared" si="1393"/>
      </c>
    </row>
    <row r="12884" spans="1:26">
      <c r="A12884" s="5">
        <v>1</v>
      </c>
      <c r="B12884" s="8" t="s">
        <v>380</v>
      </c>
      <c r="C12884" s="5" t="s">
        <v>381</v>
      </c>
      <c r="D12884" s="5">
        <v>1</v>
      </c>
      <c r="E12884" s="5">
        <v>5</v>
      </c>
      <c r="F12884" s="9">
        <f>+E12884*D12884</f>
      </c>
      <c r="G12884" s="6">
        <f>+E12884*D12884</f>
      </c>
      <c r="H12884" s="5">
        <v>1</v>
      </c>
      <c r="I12884" s="183">
        <f>+H12884*G12884</f>
      </c>
      <c r="W12884">
        <f t="shared" si="1390"/>
      </c>
      <c r="X12884">
        <f t="shared" si="1391"/>
      </c>
      <c r="Y12884">
        <f t="shared" si="1392"/>
      </c>
      <c r="Z12884">
        <f t="shared" si="1393"/>
      </c>
    </row>
    <row r="12885" spans="1:26">
      <c r="A12885" s="5">
        <v>2</v>
      </c>
      <c r="B12885" s="8" t="s">
        <v>856</v>
      </c>
      <c r="C12885" s="5" t="s">
        <v>855</v>
      </c>
      <c r="D12885" s="5">
        <v>1</v>
      </c>
      <c r="E12885" s="5">
        <v>5</v>
      </c>
      <c r="F12885" s="9">
        <f t="shared" ref="F12885:F12898" si="1394">+E12885*D12885</f>
      </c>
      <c r="G12885" s="6">
        <f t="shared" ref="G12885:G12898" si="1395">+E12885*D12885</f>
      </c>
      <c r="H12885" s="5">
        <v>1</v>
      </c>
      <c r="I12885" s="183">
        <f t="shared" ref="I12885:I12898" si="1396">+H12885*G12885</f>
      </c>
      <c r="W12885">
        <f t="shared" si="1390"/>
      </c>
      <c r="X12885">
        <f t="shared" si="1391"/>
      </c>
      <c r="Y12885">
        <f t="shared" si="1392"/>
      </c>
      <c r="Z12885">
        <f t="shared" si="1393"/>
      </c>
    </row>
    <row r="12886" spans="1:26">
      <c r="A12886" s="5">
        <v>3</v>
      </c>
      <c r="B12886" s="8" t="s">
        <v>488</v>
      </c>
      <c r="C12886" s="5" t="s">
        <v>506</v>
      </c>
      <c r="D12886" s="5">
        <v>1</v>
      </c>
      <c r="E12886" s="5">
        <v>5</v>
      </c>
      <c r="F12886" s="9">
        <f t="shared" si="1394"/>
      </c>
      <c r="G12886" s="6">
        <f t="shared" si="1395"/>
      </c>
      <c r="H12886" s="5">
        <v>1</v>
      </c>
      <c r="I12886" s="183">
        <f t="shared" si="1396"/>
      </c>
      <c r="W12886">
        <f t="shared" si="1390"/>
      </c>
      <c r="X12886">
        <f t="shared" si="1391"/>
      </c>
      <c r="Y12886">
        <f t="shared" si="1392"/>
      </c>
      <c r="Z12886">
        <f t="shared" si="1393"/>
      </c>
    </row>
    <row r="12887" spans="1:26">
      <c r="A12887" s="5">
        <v>4</v>
      </c>
      <c r="B12887" s="8" t="s">
        <v>576</v>
      </c>
      <c r="C12887" s="5" t="s">
        <v>577</v>
      </c>
      <c r="D12887" s="5">
        <v>1</v>
      </c>
      <c r="E12887" s="5">
        <v>5</v>
      </c>
      <c r="F12887" s="9">
        <f t="shared" si="1394"/>
      </c>
      <c r="G12887" s="6">
        <f t="shared" si="1395"/>
      </c>
      <c r="H12887" s="5">
        <v>1</v>
      </c>
      <c r="I12887" s="183">
        <f t="shared" si="1396"/>
      </c>
      <c r="W12887">
        <f t="shared" si="1390"/>
      </c>
      <c r="X12887">
        <f t="shared" si="1391"/>
      </c>
      <c r="Y12887">
        <f t="shared" si="1392"/>
      </c>
      <c r="Z12887">
        <f t="shared" si="1393"/>
      </c>
    </row>
    <row r="12888" spans="1:26">
      <c r="A12888" s="5">
        <v>5</v>
      </c>
      <c r="B12888" s="8" t="s">
        <v>586</v>
      </c>
      <c r="C12888" s="5" t="s">
        <v>587</v>
      </c>
      <c r="D12888" s="5">
        <v>1</v>
      </c>
      <c r="E12888" s="5">
        <v>5</v>
      </c>
      <c r="F12888" s="9">
        <f t="shared" si="1394"/>
      </c>
      <c r="G12888" s="6">
        <f t="shared" si="1395"/>
      </c>
      <c r="H12888" s="5">
        <v>1</v>
      </c>
      <c r="I12888" s="183">
        <f t="shared" si="1396"/>
      </c>
      <c r="W12888">
        <f t="shared" si="1390"/>
      </c>
      <c r="X12888">
        <f t="shared" si="1391"/>
      </c>
      <c r="Y12888">
        <f t="shared" si="1392"/>
      </c>
      <c r="Z12888">
        <f t="shared" si="1393"/>
      </c>
    </row>
    <row r="12889" spans="1:26">
      <c r="A12889" s="5">
        <v>6</v>
      </c>
      <c r="B12889" s="8" t="s">
        <v>414</v>
      </c>
      <c r="C12889" s="5" t="s">
        <v>415</v>
      </c>
      <c r="D12889" s="5">
        <v>1</v>
      </c>
      <c r="E12889" s="5">
        <v>5</v>
      </c>
      <c r="F12889" s="9">
        <f t="shared" si="1394"/>
      </c>
      <c r="G12889" s="6">
        <f t="shared" si="1395"/>
      </c>
      <c r="H12889" s="5">
        <v>1</v>
      </c>
      <c r="I12889" s="183">
        <f t="shared" si="1396"/>
      </c>
      <c r="W12889">
        <f t="shared" si="1390"/>
      </c>
      <c r="X12889">
        <f t="shared" si="1391"/>
      </c>
      <c r="Y12889">
        <f t="shared" si="1392"/>
      </c>
      <c r="Z12889">
        <f t="shared" si="1393"/>
      </c>
    </row>
    <row r="12890" spans="1:26">
      <c r="A12890" s="5">
        <v>7</v>
      </c>
      <c r="B12890" s="8" t="s">
        <v>287</v>
      </c>
      <c r="C12890" s="5" t="s">
        <v>286</v>
      </c>
      <c r="D12890" s="5">
        <v>1</v>
      </c>
      <c r="E12890" s="5">
        <v>5</v>
      </c>
      <c r="F12890" s="9">
        <f t="shared" si="1394"/>
      </c>
      <c r="G12890" s="6">
        <f t="shared" si="1395"/>
      </c>
      <c r="H12890" s="5">
        <v>1</v>
      </c>
      <c r="I12890" s="183">
        <f t="shared" si="1396"/>
      </c>
      <c r="W12890">
        <f t="shared" si="1390"/>
      </c>
      <c r="X12890">
        <f t="shared" si="1391"/>
      </c>
      <c r="Y12890">
        <f t="shared" si="1392"/>
      </c>
      <c r="Z12890">
        <f t="shared" si="1393"/>
      </c>
    </row>
    <row r="12891" spans="1:26">
      <c r="A12891" s="5">
        <v>8</v>
      </c>
      <c r="B12891" s="8" t="s">
        <v>283</v>
      </c>
      <c r="C12891" s="5" t="s">
        <v>282</v>
      </c>
      <c r="D12891" s="5">
        <v>1</v>
      </c>
      <c r="E12891" s="5">
        <v>5</v>
      </c>
      <c r="F12891" s="9">
        <f t="shared" si="1394"/>
      </c>
      <c r="G12891" s="6">
        <f t="shared" si="1395"/>
      </c>
      <c r="H12891" s="5">
        <v>1</v>
      </c>
      <c r="I12891" s="183">
        <f t="shared" si="1396"/>
      </c>
      <c r="W12891">
        <f t="shared" si="1390"/>
      </c>
      <c r="X12891">
        <f t="shared" si="1391"/>
      </c>
      <c r="Y12891">
        <f t="shared" si="1392"/>
      </c>
      <c r="Z12891">
        <f t="shared" si="1393"/>
      </c>
    </row>
    <row r="12892" spans="1:26">
      <c r="A12892" s="5">
        <v>9</v>
      </c>
      <c r="B12892" s="8" t="s">
        <v>790</v>
      </c>
      <c r="C12892" s="5" t="s">
        <v>791</v>
      </c>
      <c r="D12892" s="5">
        <v>2</v>
      </c>
      <c r="E12892" s="5">
        <v>5</v>
      </c>
      <c r="F12892" s="9">
        <f t="shared" si="1394"/>
      </c>
      <c r="G12892" s="6">
        <f t="shared" si="1395"/>
      </c>
      <c r="H12892" s="5">
        <v>1</v>
      </c>
      <c r="I12892" s="183">
        <f t="shared" si="1396"/>
      </c>
      <c r="W12892">
        <f t="shared" si="1390"/>
      </c>
      <c r="X12892">
        <f t="shared" si="1391"/>
      </c>
      <c r="Y12892">
        <f t="shared" si="1392"/>
      </c>
      <c r="Z12892">
        <f t="shared" si="1393"/>
      </c>
    </row>
    <row r="12893" spans="1:26">
      <c r="A12893" s="5">
        <v>10</v>
      </c>
      <c r="B12893" s="8" t="s">
        <v>439</v>
      </c>
      <c r="C12893" s="5" t="s">
        <v>438</v>
      </c>
      <c r="D12893" s="5">
        <v>1</v>
      </c>
      <c r="E12893" s="5">
        <v>5</v>
      </c>
      <c r="F12893" s="9">
        <f>+E12893*D12893</f>
      </c>
      <c r="G12893" s="6">
        <f>+E12893*D12893</f>
      </c>
      <c r="H12893" s="5">
        <v>1</v>
      </c>
      <c r="I12893" s="183">
        <f t="shared" si="1396"/>
      </c>
      <c r="W12893">
        <f t="shared" si="1390"/>
      </c>
      <c r="X12893">
        <f t="shared" si="1391"/>
      </c>
      <c r="Y12893">
        <f t="shared" si="1392"/>
      </c>
      <c r="Z12893">
        <f t="shared" si="1393"/>
      </c>
    </row>
    <row r="12894" spans="1:26">
      <c r="A12894" s="5">
        <v>11</v>
      </c>
      <c r="B12894" s="8" t="s">
        <v>1387</v>
      </c>
      <c r="C12894" s="5" t="s">
        <v>446</v>
      </c>
      <c r="D12894" s="5">
        <v>2</v>
      </c>
      <c r="E12894" s="5">
        <v>5</v>
      </c>
      <c r="F12894" s="9">
        <f t="shared" si="1394"/>
      </c>
      <c r="G12894" s="6">
        <f t="shared" si="1395"/>
      </c>
      <c r="H12894" s="5">
        <v>1</v>
      </c>
      <c r="I12894" s="183">
        <f t="shared" si="1396"/>
      </c>
      <c r="W12894">
        <f t="shared" si="1390"/>
      </c>
      <c r="X12894">
        <f t="shared" si="1391"/>
      </c>
      <c r="Y12894">
        <f t="shared" si="1392"/>
      </c>
      <c r="Z12894">
        <f t="shared" si="1393"/>
      </c>
    </row>
    <row r="12895" spans="1:26">
      <c r="A12895" s="5">
        <v>12</v>
      </c>
      <c r="B12895" s="8" t="s">
        <v>2520</v>
      </c>
      <c r="C12895" s="5" t="s">
        <v>1063</v>
      </c>
      <c r="D12895" s="5">
        <v>2</v>
      </c>
      <c r="E12895" s="5">
        <v>1</v>
      </c>
      <c r="F12895" s="9">
        <v>2</v>
      </c>
      <c r="G12895" s="6">
        <f>+F12895</f>
      </c>
      <c r="H12895" s="146" t="s">
        <v>780</v>
      </c>
      <c r="I12895" s="183"/>
      <c r="W12895">
        <f t="shared" si="1390"/>
      </c>
      <c r="X12895">
        <f t="shared" si="1391"/>
      </c>
      <c r="Y12895">
        <f t="shared" si="1392"/>
      </c>
      <c r="Z12895">
        <f t="shared" si="1393"/>
      </c>
    </row>
    <row r="12896" spans="1:26">
      <c r="A12896" s="5">
        <v>13</v>
      </c>
      <c r="B12896" s="8" t="s">
        <v>904</v>
      </c>
      <c r="C12896" s="5" t="s">
        <v>903</v>
      </c>
      <c r="D12896" s="5">
        <v>5</v>
      </c>
      <c r="E12896" s="5">
        <v>1</v>
      </c>
      <c r="F12896" s="9">
        <f t="shared" si="1394"/>
      </c>
      <c r="G12896" s="6">
        <f t="shared" si="1395"/>
      </c>
      <c r="H12896" s="5">
        <v>1</v>
      </c>
      <c r="I12896" s="183">
        <f t="shared" si="1396"/>
      </c>
      <c r="W12896">
        <f t="shared" si="1390"/>
      </c>
      <c r="X12896">
        <f t="shared" si="1391"/>
      </c>
      <c r="Y12896">
        <f t="shared" si="1392"/>
      </c>
      <c r="Z12896">
        <f t="shared" si="1393"/>
      </c>
    </row>
    <row r="12897" spans="1:26">
      <c r="A12897" s="5"/>
      <c r="B12897" s="1564" t="s">
        <v>18</v>
      </c>
      <c r="C12897" s="1565"/>
      <c r="D12897" s="6"/>
      <c r="E12897" s="5"/>
      <c r="F12897" s="9"/>
      <c r="G12897" s="6"/>
      <c r="H12897" s="19"/>
      <c r="I12897" s="183"/>
      <c r="W12897">
        <f t="shared" si="1390"/>
      </c>
      <c r="X12897">
        <f t="shared" si="1391"/>
      </c>
      <c r="Y12897">
        <f t="shared" si="1392"/>
      </c>
      <c r="Z12897">
        <f t="shared" si="1393"/>
      </c>
    </row>
    <row r="12898" spans="1:26">
      <c r="A12898" s="5">
        <v>14</v>
      </c>
      <c r="B12898" s="8" t="s">
        <v>279</v>
      </c>
      <c r="C12898" s="5" t="s">
        <v>280</v>
      </c>
      <c r="D12898" s="5">
        <v>1</v>
      </c>
      <c r="E12898" s="16">
        <v>4</v>
      </c>
      <c r="F12898" s="9">
        <f t="shared" si="1394"/>
      </c>
      <c r="G12898" s="6">
        <f t="shared" si="1395"/>
      </c>
      <c r="H12898" s="16">
        <v>1</v>
      </c>
      <c r="I12898" s="183">
        <f t="shared" si="1396"/>
      </c>
      <c r="W12898">
        <f t="shared" si="1390"/>
      </c>
      <c r="X12898">
        <f t="shared" si="1391"/>
      </c>
      <c r="Y12898">
        <f t="shared" si="1392"/>
      </c>
      <c r="Z12898">
        <f t="shared" si="1393"/>
      </c>
    </row>
    <row r="12899" spans="1:26">
      <c r="A12899" s="5"/>
      <c r="B12899" s="8"/>
      <c r="C12899" s="5"/>
      <c r="D12899" s="9"/>
      <c r="E12899" s="5"/>
      <c r="F12899" s="9"/>
      <c r="G12899" s="6"/>
      <c r="H12899" s="16"/>
      <c r="I12899" s="183"/>
      <c r="W12899">
        <f t="shared" si="1390"/>
      </c>
      <c r="X12899">
        <f t="shared" si="1391"/>
      </c>
      <c r="Y12899">
        <f t="shared" si="1392"/>
      </c>
      <c r="Z12899">
        <f t="shared" si="1393"/>
      </c>
    </row>
    <row r="12900" spans="1:26">
      <c r="A12900" s="5"/>
      <c r="B12900" s="95"/>
      <c r="C12900" s="9"/>
      <c r="D12900" s="9"/>
      <c r="E12900" s="5"/>
      <c r="F12900" s="9"/>
      <c r="G12900" s="6"/>
      <c r="H12900" s="16"/>
      <c r="I12900" s="183"/>
      <c r="W12900">
        <f t="shared" si="1390"/>
      </c>
      <c r="X12900">
        <f t="shared" si="1391"/>
      </c>
      <c r="Y12900">
        <f t="shared" si="1392"/>
      </c>
      <c r="Z12900">
        <f t="shared" si="1393"/>
      </c>
    </row>
    <row r="12901" spans="1:26">
      <c r="A12901" s="5"/>
      <c r="B12901" s="95"/>
      <c r="C12901" s="101"/>
      <c r="D12901" s="9"/>
      <c r="E12901" s="5"/>
      <c r="F12901" s="9"/>
      <c r="G12901" s="6"/>
      <c r="H12901" s="16"/>
      <c r="I12901" s="183"/>
      <c r="W12901">
        <f t="shared" si="1390"/>
      </c>
      <c r="X12901">
        <f t="shared" si="1391"/>
      </c>
      <c r="Y12901">
        <f t="shared" si="1392"/>
      </c>
      <c r="Z12901">
        <f t="shared" si="1393"/>
      </c>
    </row>
    <row r="12902" spans="1:26">
      <c r="A12902" s="5"/>
      <c r="B12902" s="8"/>
      <c r="C12902" s="5"/>
      <c r="D12902" s="5"/>
      <c r="E12902" s="5"/>
      <c r="F12902" s="5"/>
      <c r="G12902" s="6"/>
      <c r="H12902" s="146"/>
      <c r="I12902" s="183"/>
      <c r="W12902">
        <f t="shared" si="1390"/>
      </c>
      <c r="X12902">
        <f t="shared" si="1391"/>
      </c>
      <c r="Y12902">
        <f t="shared" si="1392"/>
      </c>
      <c r="Z12902">
        <f t="shared" si="1393"/>
      </c>
    </row>
    <row r="12903" spans="1:26">
      <c r="A12903" s="5"/>
      <c r="B12903" s="95"/>
      <c r="C12903" s="101"/>
      <c r="D12903" s="19"/>
      <c r="E12903" s="5"/>
      <c r="F12903" s="5"/>
      <c r="G12903" s="6"/>
      <c r="H12903" s="16"/>
      <c r="I12903" s="183"/>
      <c r="W12903">
        <f t="shared" si="1390"/>
      </c>
      <c r="X12903">
        <f t="shared" si="1391"/>
      </c>
      <c r="Y12903">
        <f t="shared" si="1392"/>
      </c>
      <c r="Z12903">
        <f t="shared" si="1393"/>
      </c>
    </row>
    <row r="12904" spans="1:26">
      <c r="A12904" s="5"/>
      <c r="B12904" s="95"/>
      <c r="C12904" s="101"/>
      <c r="D12904" s="19"/>
      <c r="E12904" s="5"/>
      <c r="F12904" s="5"/>
      <c r="G12904" s="6"/>
      <c r="H12904" s="16"/>
      <c r="I12904" s="183"/>
      <c r="W12904">
        <f t="shared" si="1390"/>
      </c>
      <c r="X12904">
        <f t="shared" si="1391"/>
      </c>
      <c r="Y12904">
        <f t="shared" si="1392"/>
      </c>
      <c r="Z12904">
        <f t="shared" si="1393"/>
      </c>
    </row>
    <row r="12905" spans="1:26">
      <c r="A12905" s="5"/>
      <c r="B12905" s="95"/>
      <c r="C12905" s="101"/>
      <c r="D12905" s="19"/>
      <c r="E12905" s="5"/>
      <c r="F12905" s="5"/>
      <c r="G12905" s="6"/>
      <c r="H12905" s="16"/>
      <c r="I12905" s="183"/>
      <c r="W12905">
        <f t="shared" si="1390"/>
      </c>
      <c r="X12905">
        <f t="shared" si="1391"/>
      </c>
      <c r="Y12905">
        <f t="shared" si="1392"/>
      </c>
      <c r="Z12905">
        <f t="shared" si="1393"/>
      </c>
    </row>
    <row r="12906" spans="1:26">
      <c r="A12906" s="5"/>
      <c r="B12906" s="95"/>
      <c r="C12906" s="101"/>
      <c r="D12906" s="5"/>
      <c r="E12906" s="5"/>
      <c r="F12906" s="5"/>
      <c r="G12906" s="6"/>
      <c r="H12906" s="16"/>
      <c r="I12906" s="183"/>
      <c r="W12906">
        <f t="shared" si="1390"/>
      </c>
      <c r="X12906">
        <f t="shared" si="1391"/>
      </c>
      <c r="Y12906">
        <f t="shared" si="1392"/>
      </c>
      <c r="Z12906">
        <f t="shared" si="1393"/>
      </c>
    </row>
    <row r="12907" spans="1:26">
      <c r="A12907" s="5"/>
      <c r="B12907" s="95"/>
      <c r="C12907" s="101"/>
      <c r="D12907" s="5"/>
      <c r="E12907" s="5"/>
      <c r="F12907" s="5"/>
      <c r="G12907" s="6"/>
      <c r="H12907" s="16"/>
      <c r="I12907" s="183"/>
      <c r="W12907">
        <f t="shared" si="1390"/>
      </c>
      <c r="X12907">
        <f t="shared" si="1391"/>
      </c>
      <c r="Y12907">
        <f t="shared" si="1392"/>
      </c>
      <c r="Z12907">
        <f t="shared" si="1393"/>
      </c>
    </row>
    <row r="12908" spans="1:26">
      <c r="A12908" s="10"/>
      <c r="B12908" s="10"/>
      <c r="C12908" s="10"/>
      <c r="D12908" s="10"/>
      <c r="E12908" s="10"/>
      <c r="F12908" s="10"/>
      <c r="G12908" s="10"/>
      <c r="H12908" s="10"/>
      <c r="I12908" s="97"/>
      <c r="W12908">
        <f t="shared" si="1390"/>
      </c>
      <c r="X12908">
        <f t="shared" si="1391"/>
      </c>
      <c r="Y12908">
        <f t="shared" si="1392"/>
      </c>
      <c r="Z12908">
        <f t="shared" si="1393"/>
      </c>
    </row>
    <row r="12909" spans="1:26" ht="15.75" thickBot="1">
      <c r="A12909" s="10"/>
      <c r="B12909" s="80" t="s">
        <v>20</v>
      </c>
      <c r="C12909" s="35"/>
      <c r="D12909" s="35"/>
      <c r="E12909" s="35"/>
      <c r="F12909" s="35"/>
      <c r="G12909" s="35"/>
      <c r="H12909" s="35"/>
      <c r="I12909" s="98"/>
      <c r="W12909">
        <f t="shared" si="1390"/>
      </c>
      <c r="X12909">
        <f t="shared" si="1391"/>
      </c>
      <c r="Y12909">
        <f t="shared" si="1392"/>
      </c>
      <c r="Z12909">
        <f t="shared" si="1393"/>
      </c>
    </row>
    <row r="12910" spans="1:26" ht="15.75" thickBot="1">
      <c r="A12910" s="99"/>
      <c r="B12910" s="81"/>
      <c r="C12910" s="39" t="s">
        <v>21</v>
      </c>
      <c r="D12910" s="40">
        <f>SUM(D12883:D12909)</f>
      </c>
      <c r="E12910" s="41">
        <f>IF(H12910=I12910,"OK","NO")</f>
      </c>
      <c r="F12910" s="40">
        <f>SUM(F12883:F12909)</f>
      </c>
      <c r="G12910" s="40">
        <f>SUM(G12883:G12909)</f>
      </c>
      <c r="H12910" s="42">
        <f>SUMPRODUCT(H12883:H12909,G12883:G12909)</f>
      </c>
      <c r="I12910" s="100">
        <f>SUM(I12880:I12909)</f>
      </c>
      <c r="W12910">
        <f t="shared" si="1390"/>
      </c>
      <c r="X12910">
        <f t="shared" si="1391"/>
      </c>
      <c r="Y12910">
        <f t="shared" si="1392"/>
      </c>
      <c r="Z12910">
        <f t="shared" si="1393"/>
      </c>
    </row>
    <row r="12911" spans="1:26">
      <c r="A12911" s="10"/>
      <c r="B12911" s="10"/>
      <c r="C12911" s="91"/>
      <c r="D12911" s="91"/>
      <c r="E12911" s="91"/>
      <c r="F12911" s="91"/>
      <c r="G12911" s="91"/>
      <c r="H12911" s="91"/>
      <c r="I12911" s="91"/>
      <c r="W12911">
        <f t="shared" si="1390"/>
      </c>
      <c r="X12911">
        <f t="shared" si="1391"/>
      </c>
      <c r="Y12911">
        <f t="shared" si="1392"/>
      </c>
      <c r="Z12911">
        <f t="shared" si="1393"/>
      </c>
    </row>
    <row r="12912" spans="1:26">
      <c r="A12912" s="12" t="s">
        <v>281</v>
      </c>
      <c r="B12912" s="12"/>
      <c r="C12912" s="12"/>
      <c r="D12912" s="13"/>
      <c r="E12912" s="14"/>
      <c r="F12912" s="14"/>
      <c r="G12912" s="14"/>
      <c r="H12912" s="2"/>
      <c r="I12912" s="12"/>
      <c r="W12912">
        <f t="shared" si="1390"/>
      </c>
      <c r="X12912">
        <f t="shared" si="1391"/>
      </c>
      <c r="Y12912">
        <f t="shared" si="1392"/>
      </c>
      <c r="Z12912">
        <f t="shared" si="1393"/>
      </c>
    </row>
    <row r="12913" spans="1:26">
      <c r="W12913">
        <f t="shared" si="1390"/>
      </c>
      <c r="X12913">
        <f t="shared" si="1391"/>
      </c>
      <c r="Y12913">
        <f t="shared" si="1392"/>
      </c>
      <c r="Z12913">
        <f t="shared" si="1393"/>
      </c>
    </row>
    <row r="12914" spans="1:26">
      <c r="W12914">
        <f t="shared" si="1390"/>
      </c>
      <c r="X12914">
        <f t="shared" si="1391"/>
      </c>
      <c r="Y12914">
        <f t="shared" si="1392"/>
      </c>
      <c r="Z12914">
        <f t="shared" si="1393"/>
      </c>
    </row>
    <row r="12915" spans="1:26">
      <c r="A12915" s="1562" t="s">
        <v>0</v>
      </c>
      <c r="B12915" s="1562"/>
      <c r="C12915" s="1562"/>
      <c r="D12915" s="1562"/>
      <c r="E12915" s="1562"/>
      <c r="F12915" s="1562"/>
      <c r="G12915" s="1562"/>
      <c r="H12915" s="1562"/>
      <c r="I12915" s="1562"/>
      <c r="W12915">
        <f t="shared" si="1390"/>
      </c>
      <c r="X12915">
        <f t="shared" si="1391"/>
      </c>
      <c r="Y12915">
        <f t="shared" si="1392"/>
      </c>
      <c r="Z12915">
        <f t="shared" si="1393"/>
      </c>
    </row>
    <row r="12916" spans="1:26">
      <c r="W12916">
        <f t="shared" si="1390"/>
      </c>
      <c r="X12916">
        <f t="shared" si="1391"/>
      </c>
      <c r="Y12916">
        <f t="shared" si="1392"/>
      </c>
      <c r="Z12916">
        <f t="shared" si="1393"/>
      </c>
    </row>
    <row r="12917" spans="1:26">
      <c r="A12917" s="1" t="s">
        <v>1</v>
      </c>
      <c r="B12917" s="124"/>
      <c r="C12917" s="124"/>
      <c r="D12917" s="124"/>
      <c r="E12917" s="124"/>
      <c r="G12917" s="495" t="s">
        <v>2</v>
      </c>
      <c r="H12917" s="3" t="s">
        <v>2521</v>
      </c>
      <c r="I12917" s="124"/>
      <c r="W12917">
        <f t="shared" si="1390"/>
      </c>
      <c r="X12917">
        <f t="shared" si="1391"/>
      </c>
      <c r="Y12917">
        <f t="shared" si="1392"/>
      </c>
      <c r="Z12917">
        <f t="shared" si="1393"/>
      </c>
    </row>
    <row r="12918" spans="1:26">
      <c r="A12918" s="22" t="inlineStr">
        <is>
          <t>Dealer-057</t>
        </is>
      </c>
      <c r="F12918" s="4"/>
      <c r="G12918" s="496" t="s">
        <v>1440</v>
      </c>
      <c r="H12918" s="1" t="s">
        <v>2269</v>
      </c>
      <c r="W12918">
        <f t="shared" si="1390"/>
      </c>
      <c r="X12918">
        <f t="shared" si="1391"/>
      </c>
      <c r="Y12918">
        <f t="shared" si="1392"/>
      </c>
      <c r="Z12918">
        <f t="shared" si="1393"/>
      </c>
    </row>
    <row r="12919" spans="1:26">
      <c r="A12919" s="160" t="inlineStr">
        <is>
          <t>Dealer-013</t>
        </is>
      </c>
      <c r="B12919" s="1"/>
      <c r="W12919">
        <f t="shared" si="1390"/>
      </c>
      <c r="X12919">
        <f t="shared" si="1391"/>
      </c>
      <c r="Y12919">
        <f t="shared" si="1392"/>
      </c>
      <c r="Z12919">
        <f t="shared" si="1393"/>
      </c>
    </row>
    <row r="12920" spans="1:26">
      <c r="A12920" s="160" t="inlineStr">
        <is>
          <t>Address line (redacted)</t>
        </is>
      </c>
      <c r="B12920" s="1"/>
      <c r="W12920">
        <f t="shared" si="1390"/>
      </c>
      <c r="X12920">
        <f t="shared" si="1391"/>
      </c>
      <c r="Y12920">
        <f t="shared" si="1392"/>
      </c>
      <c r="Z12920">
        <f t="shared" si="1393"/>
      </c>
    </row>
    <row r="12921" spans="1:26">
      <c r="A12921" s="160" t="inlineStr">
        <is>
          <t>Address line (redacted)</t>
        </is>
      </c>
      <c r="B12921" s="243"/>
      <c r="W12921">
        <f t="shared" si="1390"/>
      </c>
      <c r="X12921">
        <f t="shared" si="1391"/>
      </c>
      <c r="Y12921">
        <f t="shared" si="1392"/>
      </c>
      <c r="Z12921">
        <f t="shared" si="1393"/>
      </c>
    </row>
    <row r="12922" spans="1:26">
      <c r="B12922" s="1"/>
      <c r="W12922">
        <f t="shared" si="1390"/>
      </c>
      <c r="X12922">
        <f t="shared" si="1391"/>
      </c>
      <c r="Y12922">
        <f t="shared" si="1392"/>
      </c>
      <c r="Z12922">
        <f t="shared" si="1393"/>
      </c>
    </row>
    <row r="12923" spans="1:26">
      <c r="A12923" s="1" t="s">
        <v>5</v>
      </c>
      <c r="W12923">
        <f t="shared" si="1390"/>
      </c>
      <c r="X12923">
        <f t="shared" si="1391"/>
      </c>
      <c r="Y12923">
        <f t="shared" si="1392"/>
      </c>
      <c r="Z12923">
        <f t="shared" si="1393"/>
      </c>
    </row>
    <row r="12924" spans="1:26">
      <c r="A12924" s="1" t="s">
        <v>6</v>
      </c>
      <c r="W12924">
        <f t="shared" si="1390"/>
      </c>
      <c r="X12924">
        <f t="shared" si="1391"/>
      </c>
      <c r="Y12924">
        <f t="shared" si="1392"/>
      </c>
      <c r="Z12924">
        <f t="shared" si="1393"/>
      </c>
    </row>
    <row r="12925" spans="1:26" ht="15.75" thickBot="1">
      <c r="A12925" s="1" t="s">
        <v>7</v>
      </c>
      <c r="W12925">
        <f t="shared" si="1390"/>
      </c>
      <c r="X12925">
        <f t="shared" si="1391"/>
      </c>
      <c r="Y12925">
        <f t="shared" si="1392"/>
      </c>
      <c r="Z12925">
        <f t="shared" si="1393"/>
      </c>
    </row>
    <row r="12926" spans="1:26" ht="24.75" thickBot="1">
      <c r="A12926" s="162" t="s">
        <v>8</v>
      </c>
      <c r="B12926" s="163" t="s">
        <v>9</v>
      </c>
      <c r="C12926" s="163" t="s">
        <v>10</v>
      </c>
      <c r="D12926" s="164" t="s">
        <v>11</v>
      </c>
      <c r="E12926" s="164" t="s">
        <v>12</v>
      </c>
      <c r="F12926" s="164" t="s">
        <v>13</v>
      </c>
      <c r="G12926" s="164" t="s">
        <v>14</v>
      </c>
      <c r="H12926" s="165" t="s">
        <v>15</v>
      </c>
      <c r="I12926" s="166" t="s">
        <v>16</v>
      </c>
      <c r="W12926">
        <f t="shared" si="1390"/>
      </c>
      <c r="X12926">
        <f t="shared" si="1391"/>
      </c>
      <c r="Y12926">
        <f t="shared" si="1392"/>
      </c>
      <c r="Z12926">
        <f t="shared" si="1393"/>
      </c>
    </row>
    <row r="12927" spans="1:26">
      <c r="A12927" s="57"/>
      <c r="B12927" s="1566" t="s">
        <v>300</v>
      </c>
      <c r="C12927" s="1567"/>
      <c r="D12927" s="5"/>
      <c r="E12927" s="5"/>
      <c r="F12927" s="5"/>
      <c r="G12927" s="6"/>
      <c r="H12927" s="5"/>
      <c r="I12927" s="58"/>
      <c r="W12927">
        <f t="shared" si="1390"/>
      </c>
      <c r="X12927">
        <f t="shared" si="1391"/>
      </c>
      <c r="Y12927">
        <f t="shared" si="1392"/>
      </c>
      <c r="Z12927">
        <f t="shared" si="1393"/>
      </c>
    </row>
    <row r="12928" spans="1:26">
      <c r="A12928" s="5">
        <v>1</v>
      </c>
      <c r="B12928" s="17" t="s">
        <v>1582</v>
      </c>
      <c r="C12928" s="88" t="s">
        <v>303</v>
      </c>
      <c r="D12928">
        <v>1</v>
      </c>
      <c r="E12928" s="5">
        <v>6</v>
      </c>
      <c r="F12928" s="5">
        <f>+E12928*D12928</f>
      </c>
      <c r="G12928" s="9">
        <f>+E12928*D12928</f>
      </c>
      <c r="H12928" s="5">
        <v>1</v>
      </c>
      <c r="I12928" s="58">
        <f>+H12928*G12928</f>
      </c>
      <c r="W12928">
        <f t="shared" si="1390"/>
      </c>
      <c r="X12928">
        <f t="shared" si="1391"/>
      </c>
      <c r="Y12928">
        <f t="shared" si="1392"/>
      </c>
      <c r="Z12928">
        <f t="shared" si="1393"/>
      </c>
    </row>
    <row r="12929" spans="1:26">
      <c r="A12929" s="5"/>
      <c r="B12929" s="8"/>
      <c r="C12929" s="5"/>
      <c r="D12929" s="5"/>
      <c r="E12929" s="5"/>
      <c r="F12929" s="5"/>
      <c r="G12929" s="9"/>
      <c r="H12929" s="5"/>
      <c r="I12929" s="58"/>
      <c r="W12929">
        <f t="shared" si="1390"/>
      </c>
      <c r="X12929">
        <f t="shared" si="1391"/>
      </c>
      <c r="Y12929">
        <f t="shared" si="1392"/>
      </c>
      <c r="Z12929">
        <f t="shared" si="1393"/>
      </c>
    </row>
    <row r="12930" spans="1:26">
      <c r="A12930" s="5"/>
      <c r="B12930" s="8"/>
      <c r="C12930" s="5"/>
      <c r="D12930" s="5"/>
      <c r="E12930" s="5"/>
      <c r="F12930" s="5"/>
      <c r="G12930" s="9"/>
      <c r="H12930" s="5"/>
      <c r="I12930" s="58"/>
      <c r="W12930">
        <f t="shared" si="1390"/>
      </c>
      <c r="X12930">
        <f t="shared" si="1391"/>
      </c>
      <c r="Y12930">
        <f t="shared" si="1392"/>
      </c>
      <c r="Z12930">
        <f t="shared" si="1393"/>
      </c>
    </row>
    <row r="12931" spans="1:26">
      <c r="A12931" s="167"/>
      <c r="B12931" s="8"/>
      <c r="C12931" s="9"/>
      <c r="D12931" s="107"/>
      <c r="E12931" s="5"/>
      <c r="F12931" s="5"/>
      <c r="G12931" s="127"/>
      <c r="H12931" s="5"/>
      <c r="I12931" s="102"/>
      <c r="W12931">
        <f t="shared" si="1390"/>
      </c>
      <c r="X12931">
        <f t="shared" si="1391"/>
      </c>
      <c r="Y12931">
        <f t="shared" si="1392"/>
      </c>
      <c r="Z12931">
        <f t="shared" si="1393"/>
      </c>
    </row>
    <row r="12932" spans="1:26">
      <c r="A12932" s="57"/>
      <c r="B12932" s="244"/>
      <c r="C12932" s="104"/>
      <c r="D12932" s="184"/>
      <c r="E12932" s="184"/>
      <c r="F12932" s="245"/>
      <c r="G12932" s="187"/>
      <c r="H12932" s="184"/>
      <c r="I12932" s="108"/>
      <c r="W12932">
        <f t="shared" ref="W12932:W12995" si="1397">IF(LEFT($H12932&amp;"",5)="2019-",$H12932,W12931)</f>
      </c>
      <c r="X12932">
        <f t="shared" ref="X12932:X12995" si="1398">IF($W12932="",0,IF(COUNTIF($AB$2:$AB$80,$W12932)&gt;0,1,0))</f>
      </c>
      <c r="Y12932">
        <f t="shared" ref="Y12932:Y12995" si="1399">IF($C12932="","",UPPER(TRIM(IFERROR(LEFT($C12932&amp;"",FIND("/",$C12932&amp;"")-1),$C12932&amp;""))))</f>
      </c>
      <c r="Z12932">
        <f t="shared" ref="Z12932:Z12995" si="1400">IFERROR(IF(ISNUMBER($G12932),$G12932,0),0)</f>
      </c>
    </row>
    <row r="12933" spans="1:26">
      <c r="A12933" s="57"/>
      <c r="B12933" s="244"/>
      <c r="C12933" s="104"/>
      <c r="D12933" s="184"/>
      <c r="E12933" s="184"/>
      <c r="F12933" s="245"/>
      <c r="G12933" s="187"/>
      <c r="H12933" s="184"/>
      <c r="I12933" s="108"/>
      <c r="W12933">
        <f t="shared" si="1397"/>
      </c>
      <c r="X12933">
        <f t="shared" si="1398"/>
      </c>
      <c r="Y12933">
        <f t="shared" si="1399"/>
      </c>
      <c r="Z12933">
        <f t="shared" si="1400"/>
      </c>
    </row>
    <row r="12934" spans="1:26">
      <c r="A12934" s="57"/>
      <c r="B12934" s="244"/>
      <c r="C12934" s="104"/>
      <c r="D12934" s="184"/>
      <c r="E12934" s="184"/>
      <c r="F12934" s="245"/>
      <c r="G12934" s="187"/>
      <c r="H12934" s="184"/>
      <c r="I12934" s="108"/>
      <c r="W12934">
        <f t="shared" si="1397"/>
      </c>
      <c r="X12934">
        <f t="shared" si="1398"/>
      </c>
      <c r="Y12934">
        <f t="shared" si="1399"/>
      </c>
      <c r="Z12934">
        <f t="shared" si="1400"/>
      </c>
    </row>
    <row r="12935" spans="1:26">
      <c r="A12935" s="57"/>
      <c r="B12935" s="244"/>
      <c r="C12935" s="104"/>
      <c r="D12935" s="184"/>
      <c r="E12935" s="184"/>
      <c r="F12935" s="245"/>
      <c r="G12935" s="187"/>
      <c r="H12935" s="184"/>
      <c r="I12935" s="108"/>
      <c r="W12935">
        <f t="shared" si="1397"/>
      </c>
      <c r="X12935">
        <f t="shared" si="1398"/>
      </c>
      <c r="Y12935">
        <f t="shared" si="1399"/>
      </c>
      <c r="Z12935">
        <f t="shared" si="1400"/>
      </c>
    </row>
    <row r="12936" spans="1:26">
      <c r="A12936" s="57"/>
      <c r="B12936" s="244"/>
      <c r="C12936" s="104"/>
      <c r="D12936" s="184"/>
      <c r="E12936" s="184"/>
      <c r="F12936" s="245"/>
      <c r="G12936" s="187"/>
      <c r="H12936" s="184"/>
      <c r="I12936" s="108"/>
      <c r="W12936">
        <f t="shared" si="1397"/>
      </c>
      <c r="X12936">
        <f t="shared" si="1398"/>
      </c>
      <c r="Y12936">
        <f t="shared" si="1399"/>
      </c>
      <c r="Z12936">
        <f t="shared" si="1400"/>
      </c>
    </row>
    <row r="12937" spans="1:26">
      <c r="A12937" s="57"/>
      <c r="B12937" s="244"/>
      <c r="C12937" s="104"/>
      <c r="D12937" s="184"/>
      <c r="E12937" s="184"/>
      <c r="F12937" s="245"/>
      <c r="G12937" s="187"/>
      <c r="H12937" s="184"/>
      <c r="I12937" s="108"/>
      <c r="W12937">
        <f t="shared" si="1397"/>
      </c>
      <c r="X12937">
        <f t="shared" si="1398"/>
      </c>
      <c r="Y12937">
        <f t="shared" si="1399"/>
      </c>
      <c r="Z12937">
        <f t="shared" si="1400"/>
      </c>
    </row>
    <row r="12938" spans="1:26">
      <c r="A12938" s="57"/>
      <c r="B12938" s="8"/>
      <c r="C12938" s="9"/>
      <c r="D12938" s="184"/>
      <c r="E12938" s="184"/>
      <c r="F12938" s="245"/>
      <c r="G12938" s="187"/>
      <c r="H12938" s="184"/>
      <c r="I12938" s="108"/>
      <c r="W12938">
        <f t="shared" si="1397"/>
      </c>
      <c r="X12938">
        <f t="shared" si="1398"/>
      </c>
      <c r="Y12938">
        <f t="shared" si="1399"/>
      </c>
      <c r="Z12938">
        <f t="shared" si="1400"/>
      </c>
    </row>
    <row r="12939" spans="1:26">
      <c r="A12939" s="57"/>
      <c r="B12939" s="244"/>
      <c r="C12939" s="104"/>
      <c r="D12939" s="184"/>
      <c r="E12939" s="184"/>
      <c r="F12939" s="245"/>
      <c r="G12939" s="187"/>
      <c r="H12939" s="184"/>
      <c r="I12939" s="108"/>
      <c r="W12939">
        <f t="shared" si="1397"/>
      </c>
      <c r="X12939">
        <f t="shared" si="1398"/>
      </c>
      <c r="Y12939">
        <f t="shared" si="1399"/>
      </c>
      <c r="Z12939">
        <f t="shared" si="1400"/>
      </c>
    </row>
    <row r="12940" spans="1:26">
      <c r="A12940" s="57"/>
      <c r="B12940" s="246"/>
      <c r="C12940" s="246"/>
      <c r="D12940" s="184"/>
      <c r="E12940" s="184"/>
      <c r="F12940" s="245"/>
      <c r="G12940" s="187"/>
      <c r="H12940" s="184"/>
      <c r="I12940" s="108"/>
      <c r="W12940">
        <f t="shared" si="1397"/>
      </c>
      <c r="X12940">
        <f t="shared" si="1398"/>
      </c>
      <c r="Y12940">
        <f t="shared" si="1399"/>
      </c>
      <c r="Z12940">
        <f t="shared" si="1400"/>
      </c>
    </row>
    <row r="12941" spans="1:26">
      <c r="A12941" s="57"/>
      <c r="B12941" s="246"/>
      <c r="C12941" s="246"/>
      <c r="D12941" s="184"/>
      <c r="E12941" s="184"/>
      <c r="F12941" s="245"/>
      <c r="G12941" s="187"/>
      <c r="H12941" s="184"/>
      <c r="I12941" s="108"/>
      <c r="W12941">
        <f t="shared" si="1397"/>
      </c>
      <c r="X12941">
        <f t="shared" si="1398"/>
      </c>
      <c r="Y12941">
        <f t="shared" si="1399"/>
      </c>
      <c r="Z12941">
        <f t="shared" si="1400"/>
      </c>
    </row>
    <row r="12942" spans="1:26">
      <c r="A12942" s="57"/>
      <c r="B12942" s="246"/>
      <c r="C12942" s="246"/>
      <c r="D12942" s="184"/>
      <c r="E12942" s="184"/>
      <c r="F12942" s="245"/>
      <c r="G12942" s="187"/>
      <c r="H12942" s="184"/>
      <c r="I12942" s="108"/>
      <c r="W12942">
        <f t="shared" si="1397"/>
      </c>
      <c r="X12942">
        <f t="shared" si="1398"/>
      </c>
      <c r="Y12942">
        <f t="shared" si="1399"/>
      </c>
      <c r="Z12942">
        <f t="shared" si="1400"/>
      </c>
    </row>
    <row r="12943" spans="1:26" ht="15.75" thickBot="1">
      <c r="A12943" s="33"/>
      <c r="B12943" s="17"/>
      <c r="C12943" s="88"/>
      <c r="D12943" s="23"/>
      <c r="E12943" s="23"/>
      <c r="F12943" s="171"/>
      <c r="G12943" s="24"/>
      <c r="H12943" s="23"/>
      <c r="I12943" s="172"/>
      <c r="W12943">
        <f t="shared" si="1397"/>
      </c>
      <c r="X12943">
        <f t="shared" si="1398"/>
      </c>
      <c r="Y12943">
        <f t="shared" si="1399"/>
      </c>
      <c r="Z12943">
        <f t="shared" si="1400"/>
      </c>
    </row>
    <row r="12944" spans="1:26">
      <c r="A12944" s="37"/>
      <c r="B12944" s="17"/>
      <c r="C12944" s="10"/>
      <c r="D12944" s="91"/>
      <c r="E12944" s="91"/>
      <c r="F12944" s="91"/>
      <c r="G12944" s="92" t="s">
        <v>19</v>
      </c>
      <c r="H12944" s="91"/>
      <c r="I12944" s="111">
        <f>SUM(I12927:I12943)</f>
      </c>
      <c r="W12944">
        <f t="shared" si="1397"/>
      </c>
      <c r="X12944">
        <f t="shared" si="1398"/>
      </c>
      <c r="Y12944">
        <f t="shared" si="1399"/>
      </c>
      <c r="Z12944">
        <f t="shared" si="1400"/>
      </c>
    </row>
    <row r="12945" spans="1:26" ht="15.75" thickBot="1">
      <c r="A12945" s="33"/>
      <c r="B12945" s="11" t="s">
        <v>20</v>
      </c>
      <c r="C12945" s="35"/>
      <c r="D12945" s="35"/>
      <c r="E12945" s="173"/>
      <c r="F12945" s="173"/>
      <c r="G12945" s="173"/>
      <c r="H12945" s="247"/>
      <c r="I12945" s="174"/>
      <c r="W12945">
        <f t="shared" si="1397"/>
      </c>
      <c r="X12945">
        <f t="shared" si="1398"/>
      </c>
      <c r="Y12945">
        <f t="shared" si="1399"/>
      </c>
      <c r="Z12945">
        <f t="shared" si="1400"/>
      </c>
    </row>
    <row r="12946" spans="1:26" ht="15.75" thickBot="1">
      <c r="A12946" s="175"/>
      <c r="B12946" s="38"/>
      <c r="C12946" s="39" t="s">
        <v>21</v>
      </c>
      <c r="D12946" s="40">
        <f>SUM(D12927:D12945)</f>
      </c>
      <c r="E12946" s="41">
        <f>IF(H12946=I12946,"OK","NO")</f>
      </c>
      <c r="F12946" s="176">
        <f>SUM(F12927:F12945)</f>
      </c>
      <c r="G12946" s="40">
        <f>SUM(G12927:G12945)</f>
      </c>
      <c r="H12946" s="41">
        <f>SUMPRODUCT(F12927:F12943,H12927:H12943)</f>
      </c>
      <c r="I12946" s="43">
        <f>+I12944-I12945</f>
      </c>
      <c r="W12946">
        <f t="shared" si="1397"/>
      </c>
      <c r="X12946">
        <f t="shared" si="1398"/>
      </c>
      <c r="Y12946">
        <f t="shared" si="1399"/>
      </c>
      <c r="Z12946">
        <f t="shared" si="1400"/>
      </c>
    </row>
    <row r="12947" spans="1:26" ht="15.75" thickBot="1">
      <c r="A12947" s="44"/>
      <c r="B12947" s="116"/>
      <c r="C12947" s="45"/>
      <c r="D12947" s="45"/>
      <c r="E12947" s="45"/>
      <c r="F12947" s="45"/>
      <c r="G12947" s="45"/>
      <c r="H12947" s="45"/>
      <c r="I12947" s="47"/>
      <c r="W12947">
        <f t="shared" si="1397"/>
      </c>
      <c r="X12947">
        <f t="shared" si="1398"/>
      </c>
      <c r="Y12947">
        <f t="shared" si="1399"/>
      </c>
      <c r="Z12947">
        <f t="shared" si="1400"/>
      </c>
    </row>
    <row r="12948" spans="1:26">
      <c r="A12948" s="12" t="s">
        <v>432</v>
      </c>
      <c r="B12948" s="12"/>
      <c r="C12948" s="12"/>
      <c r="D12948" s="13"/>
      <c r="E12948" s="14"/>
      <c r="F12948" s="14"/>
      <c r="G12948" s="14"/>
      <c r="H12948" s="2"/>
      <c r="I12948" s="12"/>
      <c r="W12948">
        <f t="shared" si="1397"/>
      </c>
      <c r="X12948">
        <f t="shared" si="1398"/>
      </c>
      <c r="Y12948">
        <f t="shared" si="1399"/>
      </c>
      <c r="Z12948">
        <f t="shared" si="1400"/>
      </c>
    </row>
    <row r="12949" spans="1:26">
      <c r="W12949">
        <f t="shared" si="1397"/>
      </c>
      <c r="X12949">
        <f t="shared" si="1398"/>
      </c>
      <c r="Y12949">
        <f t="shared" si="1399"/>
      </c>
      <c r="Z12949">
        <f t="shared" si="1400"/>
      </c>
    </row>
    <row r="12950" spans="1:26">
      <c r="W12950">
        <f t="shared" si="1397"/>
      </c>
      <c r="X12950">
        <f t="shared" si="1398"/>
      </c>
      <c r="Y12950">
        <f t="shared" si="1399"/>
      </c>
      <c r="Z12950">
        <f t="shared" si="1400"/>
      </c>
    </row>
    <row r="12951" spans="1:26">
      <c r="W12951">
        <f t="shared" si="1397"/>
      </c>
      <c r="X12951">
        <f t="shared" si="1398"/>
      </c>
      <c r="Y12951">
        <f t="shared" si="1399"/>
      </c>
      <c r="Z12951">
        <f t="shared" si="1400"/>
      </c>
    </row>
    <row r="12952" spans="1:26">
      <c r="W12952">
        <f t="shared" si="1397"/>
      </c>
      <c r="X12952">
        <f t="shared" si="1398"/>
      </c>
      <c r="Y12952">
        <f t="shared" si="1399"/>
      </c>
      <c r="Z12952">
        <f t="shared" si="1400"/>
      </c>
    </row>
    <row r="12953" spans="1:26">
      <c r="W12953">
        <f t="shared" si="1397"/>
      </c>
      <c r="X12953">
        <f t="shared" si="1398"/>
      </c>
      <c r="Y12953">
        <f t="shared" si="1399"/>
      </c>
      <c r="Z12953">
        <f t="shared" si="1400"/>
      </c>
    </row>
    <row r="12954" spans="1:26">
      <c r="W12954">
        <f t="shared" si="1397"/>
      </c>
      <c r="X12954">
        <f t="shared" si="1398"/>
      </c>
      <c r="Y12954">
        <f t="shared" si="1399"/>
      </c>
      <c r="Z12954">
        <f t="shared" si="1400"/>
      </c>
    </row>
    <row r="12955" spans="1:26">
      <c r="A12955" s="1562" t="s">
        <v>0</v>
      </c>
      <c r="B12955" s="1562"/>
      <c r="C12955" s="1562"/>
      <c r="D12955" s="1562"/>
      <c r="E12955" s="1562"/>
      <c r="F12955" s="1562"/>
      <c r="G12955" s="1562"/>
      <c r="H12955" s="1562"/>
      <c r="I12955" s="1562"/>
      <c r="W12955">
        <f t="shared" si="1397"/>
      </c>
      <c r="X12955">
        <f t="shared" si="1398"/>
      </c>
      <c r="Y12955">
        <f t="shared" si="1399"/>
      </c>
      <c r="Z12955">
        <f t="shared" si="1400"/>
      </c>
    </row>
    <row r="12956" spans="1:26">
      <c r="W12956">
        <f t="shared" si="1397"/>
      </c>
      <c r="X12956">
        <f t="shared" si="1398"/>
      </c>
      <c r="Y12956">
        <f t="shared" si="1399"/>
      </c>
      <c r="Z12956">
        <f t="shared" si="1400"/>
      </c>
    </row>
    <row r="12957" spans="1:26">
      <c r="A12957" s="1" t="s">
        <v>1</v>
      </c>
      <c r="B12957" s="161"/>
      <c r="C12957" s="161"/>
      <c r="D12957" s="161"/>
      <c r="E12957" s="161"/>
      <c r="G12957" s="489" t="s">
        <v>2</v>
      </c>
      <c r="H12957" s="3" t="s">
        <v>2524</v>
      </c>
      <c r="I12957" s="161"/>
      <c r="W12957">
        <f t="shared" si="1397"/>
      </c>
      <c r="X12957">
        <f t="shared" si="1398"/>
      </c>
      <c r="Y12957">
        <f t="shared" si="1399"/>
      </c>
      <c r="Z12957">
        <f t="shared" si="1400"/>
      </c>
    </row>
    <row r="12958" spans="1:26">
      <c r="A12958" s="1" t="inlineStr">
        <is>
          <t>Dealer-007</t>
        </is>
      </c>
      <c r="B12958" s="161"/>
      <c r="C12958" s="161"/>
      <c r="D12958" s="161"/>
      <c r="E12958" s="161"/>
      <c r="F12958" s="4"/>
      <c r="G12958" s="488" t="s">
        <v>1440</v>
      </c>
      <c r="H12958" s="1" t="s">
        <v>2270</v>
      </c>
      <c r="I12958" s="161"/>
      <c r="W12958">
        <f t="shared" si="1397"/>
      </c>
      <c r="X12958">
        <f t="shared" si="1398"/>
      </c>
      <c r="Y12958">
        <f t="shared" si="1399"/>
      </c>
      <c r="Z12958">
        <f t="shared" si="1400"/>
      </c>
    </row>
    <row r="12959" spans="1:26">
      <c r="A12959" s="161" t="inlineStr">
        <is>
          <t>Address line (redacted)</t>
        </is>
      </c>
      <c r="B12959" s="1"/>
      <c r="C12959" s="161"/>
      <c r="D12959" s="161"/>
      <c r="E12959" s="161"/>
      <c r="F12959" s="161"/>
      <c r="G12959" s="161"/>
      <c r="H12959" s="1"/>
      <c r="I12959" s="161"/>
      <c r="W12959">
        <f t="shared" si="1397"/>
      </c>
      <c r="X12959">
        <f t="shared" si="1398"/>
      </c>
      <c r="Y12959">
        <f t="shared" si="1399"/>
      </c>
      <c r="Z12959">
        <f t="shared" si="1400"/>
      </c>
    </row>
    <row r="12960" spans="1:26">
      <c r="A12960" s="1" t="inlineStr">
        <is>
          <t>Address line (redacted)</t>
        </is>
      </c>
      <c r="B12960" s="1"/>
      <c r="C12960" s="1"/>
      <c r="D12960" s="161"/>
      <c r="E12960" s="161"/>
      <c r="F12960" s="161"/>
      <c r="G12960" s="161"/>
      <c r="H12960" s="161"/>
      <c r="I12960" s="161"/>
      <c r="W12960">
        <f t="shared" si="1397"/>
      </c>
      <c r="X12960">
        <f t="shared" si="1398"/>
      </c>
      <c r="Y12960">
        <f t="shared" si="1399"/>
      </c>
      <c r="Z12960">
        <f t="shared" si="1400"/>
      </c>
    </row>
    <row r="12961" spans="1:26">
      <c r="A12961" s="1" t="inlineStr">
        <is>
          <t>Address line (redacted)</t>
        </is>
      </c>
      <c r="B12961" s="1"/>
      <c r="C12961" s="161"/>
      <c r="D12961" s="161"/>
      <c r="E12961" s="161"/>
      <c r="F12961" s="161"/>
      <c r="G12961" s="161"/>
      <c r="H12961" s="161"/>
      <c r="I12961" s="161"/>
      <c r="W12961">
        <f t="shared" si="1397"/>
      </c>
      <c r="X12961">
        <f t="shared" si="1398"/>
      </c>
      <c r="Y12961">
        <f t="shared" si="1399"/>
      </c>
      <c r="Z12961">
        <f t="shared" si="1400"/>
      </c>
    </row>
    <row r="12962" spans="1:26">
      <c r="A12962" s="12" t="s">
        <v>4</v>
      </c>
      <c r="B12962" s="195" t="inlineStr">
        <is>
          <t>GSTIN-MASKED</t>
        </is>
      </c>
      <c r="C12962" s="161"/>
      <c r="D12962" s="196"/>
      <c r="E12962" s="196"/>
      <c r="F12962" s="196"/>
      <c r="G12962" s="196"/>
      <c r="H12962" s="196"/>
      <c r="I12962" s="161"/>
      <c r="W12962">
        <f t="shared" si="1397"/>
      </c>
      <c r="X12962">
        <f t="shared" si="1398"/>
      </c>
      <c r="Y12962">
        <f t="shared" si="1399"/>
      </c>
      <c r="Z12962">
        <f t="shared" si="1400"/>
      </c>
    </row>
    <row r="12963" spans="1:26">
      <c r="B12963" s="1"/>
      <c r="D12963" s="197"/>
      <c r="E12963" s="197"/>
      <c r="F12963" s="197"/>
      <c r="G12963" s="197"/>
      <c r="H12963" s="197"/>
      <c r="W12963">
        <f t="shared" si="1397"/>
      </c>
      <c r="X12963">
        <f t="shared" si="1398"/>
      </c>
      <c r="Y12963">
        <f t="shared" si="1399"/>
      </c>
      <c r="Z12963">
        <f t="shared" si="1400"/>
      </c>
    </row>
    <row r="12964" spans="1:26">
      <c r="A12964" s="1" t="s">
        <v>5</v>
      </c>
      <c r="D12964" s="197"/>
      <c r="E12964" s="197"/>
      <c r="F12964" s="197"/>
      <c r="G12964" s="197"/>
      <c r="H12964" s="197"/>
      <c r="W12964">
        <f t="shared" si="1397"/>
      </c>
      <c r="X12964">
        <f t="shared" si="1398"/>
      </c>
      <c r="Y12964">
        <f t="shared" si="1399"/>
      </c>
      <c r="Z12964">
        <f t="shared" si="1400"/>
      </c>
    </row>
    <row r="12965" spans="1:26">
      <c r="A12965" s="1" t="s">
        <v>6</v>
      </c>
      <c r="D12965" s="197"/>
      <c r="E12965" s="197"/>
      <c r="F12965" s="197"/>
      <c r="G12965" s="197"/>
      <c r="H12965" s="197"/>
      <c r="W12965">
        <f t="shared" si="1397"/>
      </c>
      <c r="X12965">
        <f t="shared" si="1398"/>
      </c>
      <c r="Y12965">
        <f t="shared" si="1399"/>
      </c>
      <c r="Z12965">
        <f t="shared" si="1400"/>
      </c>
    </row>
    <row r="12966" spans="1:26" ht="15.75" thickBot="1">
      <c r="A12966" s="1" t="s">
        <v>7</v>
      </c>
      <c r="W12966">
        <f t="shared" si="1397"/>
      </c>
      <c r="X12966">
        <f t="shared" si="1398"/>
      </c>
      <c r="Y12966">
        <f t="shared" si="1399"/>
      </c>
      <c r="Z12966">
        <f t="shared" si="1400"/>
      </c>
    </row>
    <row r="12967" spans="1:26" ht="24">
      <c r="A12967" s="198" t="s">
        <v>8</v>
      </c>
      <c r="B12967" s="199" t="s">
        <v>9</v>
      </c>
      <c r="C12967" s="199" t="s">
        <v>10</v>
      </c>
      <c r="D12967" s="200" t="s">
        <v>11</v>
      </c>
      <c r="E12967" s="200" t="s">
        <v>12</v>
      </c>
      <c r="F12967" s="200" t="s">
        <v>13</v>
      </c>
      <c r="G12967" s="200" t="s">
        <v>14</v>
      </c>
      <c r="H12967" s="201" t="s">
        <v>15</v>
      </c>
      <c r="I12967" s="202" t="s">
        <v>16</v>
      </c>
      <c r="W12967">
        <f t="shared" si="1397"/>
      </c>
      <c r="X12967">
        <f t="shared" si="1398"/>
      </c>
      <c r="Y12967">
        <f t="shared" si="1399"/>
      </c>
      <c r="Z12967">
        <f t="shared" si="1400"/>
      </c>
    </row>
    <row r="12968" spans="1:26">
      <c r="A12968" s="57"/>
      <c r="B12968" s="1564" t="s">
        <v>17</v>
      </c>
      <c r="C12968" s="1565"/>
      <c r="D12968" s="5"/>
      <c r="E12968" s="16"/>
      <c r="F12968" s="16"/>
      <c r="G12968" s="6"/>
      <c r="H12968" s="16"/>
      <c r="I12968" s="58"/>
      <c r="W12968">
        <f t="shared" si="1397"/>
      </c>
      <c r="X12968">
        <f t="shared" si="1398"/>
      </c>
      <c r="Y12968">
        <f t="shared" si="1399"/>
      </c>
      <c r="Z12968">
        <f t="shared" si="1400"/>
      </c>
    </row>
    <row r="12969" spans="1:26">
      <c r="A12969" s="57">
        <v>1</v>
      </c>
      <c r="B12969" s="8" t="s">
        <v>792</v>
      </c>
      <c r="C12969" s="5" t="s">
        <v>793</v>
      </c>
      <c r="D12969" s="5">
        <v>1</v>
      </c>
      <c r="E12969" s="5">
        <v>5</v>
      </c>
      <c r="F12969" s="16">
        <f>+E12969*D12969</f>
      </c>
      <c r="G12969" s="6">
        <f>+E12969*D12969</f>
      </c>
      <c r="H12969" s="5">
        <v>1</v>
      </c>
      <c r="I12969" s="58">
        <f>+H12969*G12969</f>
      </c>
      <c r="J12969">
        <f>425*28%</f>
      </c>
      <c r="K12969">
        <f>+H12969-J12969</f>
      </c>
      <c r="L12969">
        <f>+K12969*G12969</f>
      </c>
      <c r="W12969">
        <f t="shared" si="1397"/>
      </c>
      <c r="X12969">
        <f t="shared" si="1398"/>
      </c>
      <c r="Y12969">
        <f t="shared" si="1399"/>
      </c>
      <c r="Z12969">
        <f t="shared" si="1400"/>
      </c>
    </row>
    <row r="12970" spans="1:26">
      <c r="A12970" s="57"/>
      <c r="B12970" s="8" t="s">
        <v>906</v>
      </c>
      <c r="C12970" s="5" t="s">
        <v>905</v>
      </c>
      <c r="D12970" s="5">
        <v>1</v>
      </c>
      <c r="E12970" s="5">
        <v>5</v>
      </c>
      <c r="F12970" s="16">
        <f>+E12970*D12970</f>
      </c>
      <c r="G12970" s="6">
        <f>+E12970*D12970</f>
      </c>
      <c r="H12970" s="5">
        <v>1</v>
      </c>
      <c r="I12970" s="58">
        <f>+H12970*G12970</f>
      </c>
      <c r="J12970">
        <f>425*28%</f>
      </c>
      <c r="K12970">
        <f>+H12970-J12970</f>
      </c>
      <c r="L12970">
        <f>+K12970*G12970</f>
      </c>
      <c r="W12970">
        <f t="shared" si="1397"/>
      </c>
      <c r="X12970">
        <f t="shared" si="1398"/>
      </c>
      <c r="Y12970">
        <f t="shared" si="1399"/>
      </c>
      <c r="Z12970">
        <f t="shared" si="1400"/>
      </c>
    </row>
    <row r="12971" spans="1:26">
      <c r="A12971" s="57"/>
      <c r="B12971" s="8" t="s">
        <v>1387</v>
      </c>
      <c r="C12971" s="5" t="s">
        <v>446</v>
      </c>
      <c r="D12971" s="5">
        <v>2</v>
      </c>
      <c r="E12971" s="5">
        <v>5</v>
      </c>
      <c r="F12971" s="16">
        <f>+E12971*D12971</f>
      </c>
      <c r="G12971" s="6">
        <f>+E12971*D12971</f>
      </c>
      <c r="H12971" s="5">
        <v>1</v>
      </c>
      <c r="I12971" s="58">
        <f>+H12971*G12971</f>
      </c>
      <c r="J12971">
        <f>425*28%</f>
      </c>
      <c r="K12971">
        <f>+H12971-J12971</f>
      </c>
      <c r="L12971">
        <f>+K12971*G12971</f>
      </c>
      <c r="W12971">
        <f t="shared" si="1397"/>
      </c>
      <c r="X12971">
        <f t="shared" si="1398"/>
      </c>
      <c r="Y12971">
        <f t="shared" si="1399"/>
      </c>
      <c r="Z12971">
        <f t="shared" si="1400"/>
      </c>
    </row>
    <row r="12972" spans="1:26">
      <c r="A12972" s="57"/>
      <c r="B12972" s="491" t="s">
        <v>2570</v>
      </c>
      <c r="C12972" s="107" t="s">
        <v>1063</v>
      </c>
      <c r="D12972" s="5">
        <v>2</v>
      </c>
      <c r="E12972" s="5">
        <v>1</v>
      </c>
      <c r="F12972" s="16">
        <f>+E12972*D12972</f>
      </c>
      <c r="G12972" s="6">
        <f>+E12972*D12972</f>
      </c>
      <c r="H12972" s="146" t="s">
        <v>780</v>
      </c>
      <c r="I12972" s="58"/>
      <c r="W12972">
        <f t="shared" si="1397"/>
      </c>
      <c r="X12972">
        <f t="shared" si="1398"/>
      </c>
      <c r="Y12972">
        <f t="shared" si="1399"/>
      </c>
      <c r="Z12972">
        <f t="shared" si="1400"/>
      </c>
    </row>
    <row r="12973" spans="1:26">
      <c r="A12973" s="57"/>
      <c r="B12973" s="1564" t="s">
        <v>18</v>
      </c>
      <c r="C12973" s="1565"/>
      <c r="D12973" s="5"/>
      <c r="E12973" s="5"/>
      <c r="F12973" s="16"/>
      <c r="G12973" s="6"/>
      <c r="H12973" s="5"/>
      <c r="I12973" s="58"/>
      <c r="W12973">
        <f t="shared" si="1397"/>
      </c>
      <c r="X12973">
        <f t="shared" si="1398"/>
      </c>
      <c r="Y12973">
        <f t="shared" si="1399"/>
      </c>
      <c r="Z12973">
        <f t="shared" si="1400"/>
      </c>
    </row>
    <row r="12974" spans="1:26" ht="24">
      <c r="A12974" s="57">
        <v>2</v>
      </c>
      <c r="B12974" s="95" t="s">
        <v>322</v>
      </c>
      <c r="C12974" s="101" t="s">
        <v>323</v>
      </c>
      <c r="D12974" s="5">
        <v>2</v>
      </c>
      <c r="E12974" s="16">
        <v>4</v>
      </c>
      <c r="F12974" s="16">
        <f>+E12974*D12974</f>
      </c>
      <c r="G12974" s="6">
        <f>+E12974*D12974</f>
      </c>
      <c r="H12974" s="5">
        <v>1</v>
      </c>
      <c r="I12974" s="58">
        <f>+H12974*G12974</f>
      </c>
      <c r="J12974">
        <f>425*28%</f>
      </c>
      <c r="K12974">
        <f>+H12974-J12974</f>
      </c>
      <c r="L12974">
        <f>+K12974*G12974</f>
      </c>
      <c r="W12974">
        <f t="shared" si="1397"/>
      </c>
      <c r="X12974">
        <f t="shared" si="1398"/>
      </c>
      <c r="Y12974">
        <f t="shared" si="1399"/>
      </c>
      <c r="Z12974">
        <f t="shared" si="1400"/>
      </c>
    </row>
    <row r="12975" spans="1:26" ht="24">
      <c r="A12975" s="57">
        <v>76</v>
      </c>
      <c r="B12975" s="95" t="s">
        <v>1860</v>
      </c>
      <c r="C12975" s="9" t="s">
        <v>1861</v>
      </c>
      <c r="D12975" s="5">
        <v>2</v>
      </c>
      <c r="E12975" s="5">
        <v>4</v>
      </c>
      <c r="F12975" s="16">
        <f>+E12975*D12975</f>
      </c>
      <c r="G12975" s="6">
        <f>+E12975*D12975</f>
      </c>
      <c r="H12975" s="1594">
        <v>1</v>
      </c>
      <c r="I12975" s="1658">
        <f>+H12975*D12975</f>
      </c>
      <c r="J12975">
        <f>119*16</f>
      </c>
      <c r="K12975">
        <f>+H12975-J12975</f>
      </c>
      <c r="L12975">
        <f>+K12975*D12975</f>
      </c>
      <c r="P12975">
        <v>24176</v>
      </c>
      <c r="W12975">
        <f t="shared" si="1397"/>
      </c>
      <c r="X12975">
        <f t="shared" si="1398"/>
      </c>
      <c r="Y12975">
        <f t="shared" si="1399"/>
      </c>
      <c r="Z12975">
        <f t="shared" si="1400"/>
      </c>
    </row>
    <row r="12976" spans="1:26" ht="24">
      <c r="A12976" s="57">
        <v>76</v>
      </c>
      <c r="B12976" s="95" t="s">
        <v>1860</v>
      </c>
      <c r="C12976" s="9" t="s">
        <v>1861</v>
      </c>
      <c r="D12976" s="5">
        <v>2</v>
      </c>
      <c r="E12976" s="5">
        <v>4</v>
      </c>
      <c r="F12976" s="16">
        <f>+E12976*D12976</f>
      </c>
      <c r="G12976" s="6">
        <f>+E12976*D12976</f>
      </c>
      <c r="H12976" s="1595"/>
      <c r="I12976" s="1659"/>
      <c r="N12976">
        <f>112*16</f>
      </c>
      <c r="O12976">
        <f>+I12975-N12976</f>
      </c>
      <c r="P12976">
        <f>+P12975*0.02</f>
      </c>
      <c r="W12976">
        <f t="shared" si="1397"/>
      </c>
      <c r="X12976">
        <f t="shared" si="1398"/>
      </c>
      <c r="Y12976">
        <f t="shared" si="1399"/>
      </c>
      <c r="Z12976">
        <f t="shared" si="1400"/>
      </c>
    </row>
    <row r="12977" spans="1:26">
      <c r="A12977" s="57"/>
      <c r="B12977" s="1564" t="s">
        <v>604</v>
      </c>
      <c r="C12977" s="1565"/>
      <c r="D12977" s="5"/>
      <c r="E12977" s="5"/>
      <c r="F12977" s="209"/>
      <c r="G12977" s="210"/>
      <c r="H12977" s="16"/>
      <c r="I12977" s="58"/>
      <c r="O12977">
        <f>+O12976*0.02</f>
      </c>
      <c r="W12977">
        <f t="shared" si="1397"/>
      </c>
      <c r="X12977">
        <f t="shared" si="1398"/>
      </c>
      <c r="Y12977">
        <f t="shared" si="1399"/>
      </c>
      <c r="Z12977">
        <f t="shared" si="1400"/>
      </c>
    </row>
    <row r="12978" spans="1:26" ht="24">
      <c r="A12978" s="57">
        <v>3</v>
      </c>
      <c r="B12978" s="106" t="s">
        <v>755</v>
      </c>
      <c r="C12978" s="15" t="s">
        <v>1087</v>
      </c>
      <c r="D12978" s="5">
        <v>1</v>
      </c>
      <c r="E12978" s="5">
        <v>4</v>
      </c>
      <c r="F12978" s="16">
        <f>+E12978*D12978</f>
      </c>
      <c r="G12978" s="6">
        <f>+E12978*D12978</f>
      </c>
      <c r="H12978" s="9">
        <v>1</v>
      </c>
      <c r="I12978" s="58">
        <f>+H12978*G12978</f>
      </c>
      <c r="J12978">
        <f>350*18%</f>
      </c>
      <c r="K12978">
        <f>+H12978-J12978</f>
      </c>
      <c r="L12978">
        <f>+K12978*G12978</f>
      </c>
      <c r="O12978">
        <f>+I12975-O12977</f>
      </c>
      <c r="P12978">
        <f>+I12975-P12976</f>
      </c>
      <c r="W12978">
        <f t="shared" si="1397"/>
      </c>
      <c r="X12978">
        <f t="shared" si="1398"/>
      </c>
      <c r="Y12978">
        <f t="shared" si="1399"/>
      </c>
      <c r="Z12978">
        <f t="shared" si="1400"/>
      </c>
    </row>
    <row r="12979" spans="1:26">
      <c r="A12979" s="57"/>
      <c r="B12979" s="1564" t="s">
        <v>487</v>
      </c>
      <c r="C12979" s="1565"/>
      <c r="D12979" s="5"/>
      <c r="E12979" s="5"/>
      <c r="F12979" s="209"/>
      <c r="G12979" s="210"/>
      <c r="H12979" s="9"/>
      <c r="I12979" s="544"/>
      <c r="P12979">
        <f>+P12978/16</f>
      </c>
      <c r="W12979">
        <f t="shared" si="1397"/>
      </c>
      <c r="X12979">
        <f t="shared" si="1398"/>
      </c>
      <c r="Y12979">
        <f t="shared" si="1399"/>
      </c>
      <c r="Z12979">
        <f t="shared" si="1400"/>
      </c>
    </row>
    <row r="12980" spans="1:26">
      <c r="A12980" s="57">
        <v>4</v>
      </c>
      <c r="B12980" s="137" t="s">
        <v>2209</v>
      </c>
      <c r="C12980" s="96" t="s">
        <v>396</v>
      </c>
      <c r="D12980" s="138">
        <v>3</v>
      </c>
      <c r="E12980" s="138">
        <v>10</v>
      </c>
      <c r="F12980" s="16">
        <f>+E12980*D12980</f>
      </c>
      <c r="G12980" s="6">
        <f>+E12980*D12980</f>
      </c>
      <c r="H12980" s="138">
        <v>1</v>
      </c>
      <c r="I12980" s="58">
        <f>+H12980*G12980</f>
      </c>
      <c r="J12980">
        <v>28</v>
      </c>
      <c r="K12980">
        <f>+H12980-J12980</f>
      </c>
      <c r="L12980">
        <f>+K12980*G12980</f>
      </c>
      <c r="W12980">
        <f t="shared" si="1397"/>
      </c>
      <c r="X12980">
        <f t="shared" si="1398"/>
      </c>
      <c r="Y12980">
        <f t="shared" si="1399"/>
      </c>
      <c r="Z12980">
        <f t="shared" si="1400"/>
      </c>
    </row>
    <row r="12981" spans="1:26">
      <c r="A12981" s="57"/>
      <c r="B12981" s="1564" t="s">
        <v>300</v>
      </c>
      <c r="C12981" s="1565"/>
      <c r="D12981" s="184"/>
      <c r="E12981" s="185"/>
      <c r="F12981" s="209"/>
      <c r="G12981" s="210"/>
      <c r="H12981" s="543"/>
      <c r="I12981" s="544"/>
      <c r="W12981">
        <f t="shared" si="1397"/>
      </c>
      <c r="X12981">
        <f t="shared" si="1398"/>
      </c>
      <c r="Y12981">
        <f t="shared" si="1399"/>
      </c>
      <c r="Z12981">
        <f t="shared" si="1400"/>
      </c>
    </row>
    <row r="12982" spans="1:26">
      <c r="A12982" s="57"/>
      <c r="B12982" s="17" t="s">
        <v>434</v>
      </c>
      <c r="C12982" s="88" t="s">
        <v>303</v>
      </c>
      <c r="D12982" s="138">
        <v>1</v>
      </c>
      <c r="E12982" s="5">
        <v>2</v>
      </c>
      <c r="F12982" s="16">
        <f>+E12982*D12982</f>
      </c>
      <c r="G12982" s="6">
        <f>+E12982*D12982</f>
      </c>
      <c r="H12982" s="5">
        <v>1</v>
      </c>
      <c r="I12982" s="58">
        <f>+H12982*G12982</f>
      </c>
      <c r="J12982">
        <f>1400*18%</f>
      </c>
      <c r="K12982">
        <f>+H12982-J12982</f>
      </c>
      <c r="L12982">
        <f>+K12982*G12982</f>
      </c>
      <c r="W12982">
        <f t="shared" si="1397"/>
      </c>
      <c r="X12982">
        <f t="shared" si="1398"/>
      </c>
      <c r="Y12982">
        <f t="shared" si="1399"/>
      </c>
      <c r="Z12982">
        <f t="shared" si="1400"/>
      </c>
    </row>
    <row r="12983" spans="1:26">
      <c r="A12983" s="57"/>
      <c r="B12983" s="106"/>
      <c r="C12983" s="614"/>
      <c r="D12983" s="184"/>
      <c r="E12983" s="185"/>
      <c r="F12983" s="209"/>
      <c r="G12983" s="210"/>
      <c r="H12983" s="543"/>
      <c r="I12983" s="544"/>
      <c r="W12983">
        <f t="shared" si="1397"/>
      </c>
      <c r="X12983">
        <f t="shared" si="1398"/>
      </c>
      <c r="Y12983">
        <f t="shared" si="1399"/>
      </c>
      <c r="Z12983">
        <f t="shared" si="1400"/>
      </c>
    </row>
    <row r="12984" spans="1:26">
      <c r="A12984" s="57"/>
      <c r="B12984" s="106"/>
      <c r="C12984" s="614"/>
      <c r="D12984" s="184"/>
      <c r="E12984" s="185"/>
      <c r="F12984" s="209"/>
      <c r="G12984" s="210"/>
      <c r="H12984" s="543"/>
      <c r="I12984" s="544"/>
      <c r="W12984">
        <f t="shared" si="1397"/>
      </c>
      <c r="X12984">
        <f t="shared" si="1398"/>
      </c>
      <c r="Y12984">
        <f t="shared" si="1399"/>
      </c>
      <c r="Z12984">
        <f t="shared" si="1400"/>
      </c>
    </row>
    <row r="12985" spans="1:26">
      <c r="A12985" s="57"/>
      <c r="B12985" s="106"/>
      <c r="C12985" s="614"/>
      <c r="D12985" s="184"/>
      <c r="E12985" s="185"/>
      <c r="F12985" s="209"/>
      <c r="G12985" s="210"/>
      <c r="H12985" s="543"/>
      <c r="I12985" s="544"/>
      <c r="W12985">
        <f t="shared" si="1397"/>
      </c>
      <c r="X12985">
        <f t="shared" si="1398"/>
      </c>
      <c r="Y12985">
        <f t="shared" si="1399"/>
      </c>
      <c r="Z12985">
        <f t="shared" si="1400"/>
      </c>
    </row>
    <row r="12986" spans="1:26">
      <c r="A12986" s="57"/>
      <c r="B12986" s="106"/>
      <c r="C12986" s="614"/>
      <c r="D12986" s="184"/>
      <c r="E12986" s="185"/>
      <c r="F12986" s="209"/>
      <c r="G12986" s="210"/>
      <c r="H12986" s="543"/>
      <c r="I12986" s="544"/>
      <c r="W12986">
        <f t="shared" si="1397"/>
      </c>
      <c r="X12986">
        <f t="shared" si="1398"/>
      </c>
      <c r="Y12986">
        <f t="shared" si="1399"/>
      </c>
      <c r="Z12986">
        <f t="shared" si="1400"/>
      </c>
    </row>
    <row r="12987" spans="1:26">
      <c r="A12987" s="57"/>
      <c r="B12987" s="106"/>
      <c r="C12987" s="614"/>
      <c r="D12987" s="184"/>
      <c r="E12987" s="185"/>
      <c r="F12987" s="209"/>
      <c r="G12987" s="210"/>
      <c r="H12987" s="543"/>
      <c r="I12987" s="544"/>
      <c r="W12987">
        <f t="shared" si="1397"/>
      </c>
      <c r="X12987">
        <f t="shared" si="1398"/>
      </c>
      <c r="Y12987">
        <f t="shared" si="1399"/>
      </c>
      <c r="Z12987">
        <f t="shared" si="1400"/>
      </c>
    </row>
    <row r="12988" spans="1:26">
      <c r="A12988" s="57"/>
      <c r="B12988" s="106"/>
      <c r="C12988" s="614"/>
      <c r="D12988" s="184"/>
      <c r="E12988" s="185"/>
      <c r="F12988" s="209"/>
      <c r="G12988" s="210"/>
      <c r="H12988" s="543"/>
      <c r="I12988" s="544"/>
      <c r="W12988">
        <f t="shared" si="1397"/>
      </c>
      <c r="X12988">
        <f t="shared" si="1398"/>
      </c>
      <c r="Y12988">
        <f t="shared" si="1399"/>
      </c>
      <c r="Z12988">
        <f t="shared" si="1400"/>
      </c>
    </row>
    <row r="12989" spans="1:26">
      <c r="A12989" s="57"/>
      <c r="B12989" s="106"/>
      <c r="C12989" s="614"/>
      <c r="D12989" s="184"/>
      <c r="E12989" s="185"/>
      <c r="F12989" s="209"/>
      <c r="G12989" s="210"/>
      <c r="H12989" s="543"/>
      <c r="I12989" s="544"/>
      <c r="W12989">
        <f t="shared" si="1397"/>
      </c>
      <c r="X12989">
        <f t="shared" si="1398"/>
      </c>
      <c r="Y12989">
        <f t="shared" si="1399"/>
      </c>
      <c r="Z12989">
        <f t="shared" si="1400"/>
      </c>
    </row>
    <row r="12990" spans="1:26">
      <c r="A12990" s="57"/>
      <c r="B12990" s="106"/>
      <c r="C12990" s="614"/>
      <c r="D12990" s="184"/>
      <c r="E12990" s="185"/>
      <c r="F12990" s="209"/>
      <c r="G12990" s="210"/>
      <c r="H12990" s="543"/>
      <c r="I12990" s="544"/>
      <c r="W12990">
        <f t="shared" si="1397"/>
      </c>
      <c r="X12990">
        <f t="shared" si="1398"/>
      </c>
      <c r="Y12990">
        <f t="shared" si="1399"/>
      </c>
      <c r="Z12990">
        <f t="shared" si="1400"/>
      </c>
    </row>
    <row r="12991" spans="1:26" ht="21.75" thickBot="1">
      <c r="A12991" s="33"/>
      <c r="B12991" s="212"/>
      <c r="C12991" s="213"/>
      <c r="D12991" s="214"/>
      <c r="E12991" s="214"/>
      <c r="F12991" s="214"/>
      <c r="G12991" s="214"/>
      <c r="H12991" s="214"/>
      <c r="I12991" s="215"/>
      <c r="W12991">
        <f t="shared" si="1397"/>
      </c>
      <c r="X12991">
        <f t="shared" si="1398"/>
      </c>
      <c r="Y12991">
        <f t="shared" si="1399"/>
      </c>
      <c r="Z12991">
        <f t="shared" si="1400"/>
      </c>
    </row>
    <row r="12992" spans="1:26" ht="21">
      <c r="A12992" s="33"/>
      <c r="B12992" s="216"/>
      <c r="C12992" s="217"/>
      <c r="D12992" s="218"/>
      <c r="E12992" s="218"/>
      <c r="F12992" s="218"/>
      <c r="G12992" s="219" t="s">
        <v>19</v>
      </c>
      <c r="H12992" s="218"/>
      <c r="I12992" s="220">
        <f>SUM(I12968:I12991)</f>
      </c>
      <c r="L12992">
        <f>SUM(L12968:L12991)</f>
      </c>
      <c r="W12992">
        <f t="shared" si="1397"/>
      </c>
      <c r="X12992">
        <f t="shared" si="1398"/>
      </c>
      <c r="Y12992">
        <f t="shared" si="1399"/>
      </c>
      <c r="Z12992">
        <f t="shared" si="1400"/>
      </c>
    </row>
    <row r="12993" spans="1:26" ht="21">
      <c r="A12993" s="33"/>
      <c r="B12993" s="216"/>
      <c r="C12993" s="69"/>
      <c r="D12993" s="91"/>
      <c r="E12993" s="91"/>
      <c r="F12993" s="91"/>
      <c r="G12993" s="92"/>
      <c r="H12993" s="91"/>
      <c r="I12993" s="155"/>
      <c r="W12993">
        <f t="shared" si="1397"/>
      </c>
      <c r="X12993">
        <f t="shared" si="1398"/>
      </c>
      <c r="Y12993">
        <f t="shared" si="1399"/>
      </c>
      <c r="Z12993">
        <f t="shared" si="1400"/>
      </c>
    </row>
    <row r="12994" spans="1:26">
      <c r="A12994" s="221"/>
      <c r="B12994" s="222"/>
      <c r="C12994" s="154" t="s">
        <v>408</v>
      </c>
      <c r="D12994" s="154"/>
      <c r="E12994" s="154"/>
      <c r="F12994" s="154"/>
      <c r="G12994" s="154"/>
      <c r="H12994" s="223">
        <v>1</v>
      </c>
      <c r="I12994" s="155">
        <f>+L12992*H12994</f>
      </c>
      <c r="W12994">
        <f t="shared" si="1397"/>
      </c>
      <c r="X12994">
        <f t="shared" si="1398"/>
      </c>
      <c r="Y12994">
        <f t="shared" si="1399"/>
      </c>
      <c r="Z12994">
        <f t="shared" si="1400"/>
      </c>
    </row>
    <row r="12995" spans="1:26">
      <c r="A12995" s="33"/>
      <c r="B12995" s="10"/>
      <c r="C12995" s="10"/>
      <c r="D12995" s="10"/>
      <c r="E12995" s="10"/>
      <c r="F12995" s="10"/>
      <c r="G12995" s="10"/>
      <c r="H12995" s="10"/>
      <c r="I12995" s="140"/>
      <c r="W12995">
        <f t="shared" si="1397"/>
      </c>
      <c r="X12995">
        <f t="shared" si="1398"/>
      </c>
      <c r="Y12995">
        <f t="shared" si="1399"/>
      </c>
      <c r="Z12995">
        <f t="shared" si="1400"/>
      </c>
    </row>
    <row r="12996" spans="1:26" ht="15.75" thickBot="1">
      <c r="A12996" s="33"/>
      <c r="B12996" s="11" t="s">
        <v>20</v>
      </c>
      <c r="C12996" s="35"/>
      <c r="D12996" s="35"/>
      <c r="E12996" s="35"/>
      <c r="F12996" s="35"/>
      <c r="G12996" s="35"/>
      <c r="H12996" s="35"/>
      <c r="I12996" s="36"/>
      <c r="W12996">
        <f t="shared" ref="W12996:W13059" si="1401">IF(LEFT($H12996&amp;"",5)="2019-",$H12996,W12995)</f>
      </c>
      <c r="X12996">
        <f t="shared" ref="X12996:X13059" si="1402">IF($W12996="",0,IF(COUNTIF($AB$2:$AB$80,$W12996)&gt;0,1,0))</f>
      </c>
      <c r="Y12996">
        <f t="shared" ref="Y12996:Y13059" si="1403">IF($C12996="","",UPPER(TRIM(IFERROR(LEFT($C12996&amp;"",FIND("/",$C12996&amp;"")-1),$C12996&amp;""))))</f>
      </c>
      <c r="Z12996">
        <f t="shared" ref="Z12996:Z13059" si="1404">IFERROR(IF(ISNUMBER($G12996),$G12996,0),0)</f>
      </c>
    </row>
    <row r="12997" spans="1:26" ht="15.75" thickBot="1">
      <c r="A12997" s="37"/>
      <c r="B12997" s="11" t="s">
        <v>409</v>
      </c>
      <c r="C12997" s="39" t="s">
        <v>21</v>
      </c>
      <c r="D12997" s="40">
        <f>SUM(D12968:D12996)</f>
      </c>
      <c r="E12997" s="41">
        <f>IF(H12997=I12997,"OK","NO")</f>
      </c>
      <c r="F12997" s="40">
        <f>SUM(F12968:F12996)</f>
      </c>
      <c r="G12997" s="40">
        <f>SUM(G12968:G12996)</f>
      </c>
      <c r="H12997" s="41">
        <f>SUMPRODUCT(F12968:F12991,H12968:H12991)</f>
      </c>
      <c r="I12997" s="43">
        <f>SUMPRODUCT(I12992-I12993-I12994)</f>
      </c>
      <c r="W12997">
        <f t="shared" si="1401"/>
      </c>
      <c r="X12997">
        <f t="shared" si="1402"/>
      </c>
      <c r="Y12997">
        <f t="shared" si="1403"/>
      </c>
      <c r="Z12997">
        <f t="shared" si="1404"/>
      </c>
    </row>
    <row r="12998" spans="1:26" ht="15.75" thickBot="1">
      <c r="A12998" s="44"/>
      <c r="B12998" s="116"/>
      <c r="C12998" s="45"/>
      <c r="D12998" s="45"/>
      <c r="E12998" s="45"/>
      <c r="F12998" s="45"/>
      <c r="G12998" s="45"/>
      <c r="H12998" s="45"/>
      <c r="I12998" s="47"/>
      <c r="W12998">
        <f t="shared" si="1401"/>
      </c>
      <c r="X12998">
        <f t="shared" si="1402"/>
      </c>
      <c r="Y12998">
        <f t="shared" si="1403"/>
      </c>
      <c r="Z12998">
        <f t="shared" si="1404"/>
      </c>
    </row>
    <row r="12999" spans="1:26">
      <c r="A12999" s="12" t="s">
        <v>315</v>
      </c>
      <c r="B12999" s="12"/>
      <c r="C12999" s="12"/>
      <c r="D12999" s="13"/>
      <c r="E12999" s="14"/>
      <c r="F12999" s="14"/>
      <c r="G12999" s="14"/>
      <c r="H12999" s="2"/>
      <c r="I12999" s="12"/>
      <c r="W12999">
        <f t="shared" si="1401"/>
      </c>
      <c r="X12999">
        <f t="shared" si="1402"/>
      </c>
      <c r="Y12999">
        <f t="shared" si="1403"/>
      </c>
      <c r="Z12999">
        <f t="shared" si="1404"/>
      </c>
    </row>
    <row r="13000" spans="1:26">
      <c r="W13000">
        <f t="shared" si="1401"/>
      </c>
      <c r="X13000">
        <f t="shared" si="1402"/>
      </c>
      <c r="Y13000">
        <f t="shared" si="1403"/>
      </c>
      <c r="Z13000">
        <f t="shared" si="1404"/>
      </c>
    </row>
    <row r="13001" spans="1:26">
      <c r="W13001">
        <f t="shared" si="1401"/>
      </c>
      <c r="X13001">
        <f t="shared" si="1402"/>
      </c>
      <c r="Y13001">
        <f t="shared" si="1403"/>
      </c>
      <c r="Z13001">
        <f t="shared" si="1404"/>
      </c>
    </row>
    <row r="13002" spans="1:26">
      <c r="W13002">
        <f t="shared" si="1401"/>
      </c>
      <c r="X13002">
        <f t="shared" si="1402"/>
      </c>
      <c r="Y13002">
        <f t="shared" si="1403"/>
      </c>
      <c r="Z13002">
        <f t="shared" si="1404"/>
      </c>
    </row>
    <row r="13003" spans="1:26">
      <c r="W13003">
        <f t="shared" si="1401"/>
      </c>
      <c r="X13003">
        <f t="shared" si="1402"/>
      </c>
      <c r="Y13003">
        <f t="shared" si="1403"/>
      </c>
      <c r="Z13003">
        <f t="shared" si="1404"/>
      </c>
    </row>
    <row r="13004" spans="1:26">
      <c r="W13004">
        <f t="shared" si="1401"/>
      </c>
      <c r="X13004">
        <f t="shared" si="1402"/>
      </c>
      <c r="Y13004">
        <f t="shared" si="1403"/>
      </c>
      <c r="Z13004">
        <f t="shared" si="1404"/>
      </c>
    </row>
    <row r="13005" spans="1:26">
      <c r="A13005" s="1562" t="s">
        <v>0</v>
      </c>
      <c r="B13005" s="1562"/>
      <c r="C13005" s="1562"/>
      <c r="D13005" s="1562"/>
      <c r="E13005" s="1562"/>
      <c r="F13005" s="1562"/>
      <c r="G13005" s="1562"/>
      <c r="H13005" s="1562"/>
      <c r="I13005" s="1562"/>
      <c r="W13005">
        <f t="shared" si="1401"/>
      </c>
      <c r="X13005">
        <f t="shared" si="1402"/>
      </c>
      <c r="Y13005">
        <f t="shared" si="1403"/>
      </c>
      <c r="Z13005">
        <f t="shared" si="1404"/>
      </c>
    </row>
    <row r="13006" spans="1:26">
      <c r="W13006">
        <f t="shared" si="1401"/>
      </c>
      <c r="X13006">
        <f t="shared" si="1402"/>
      </c>
      <c r="Y13006">
        <f t="shared" si="1403"/>
      </c>
      <c r="Z13006">
        <f t="shared" si="1404"/>
      </c>
    </row>
    <row r="13007" spans="1:26">
      <c r="W13007">
        <f t="shared" si="1401"/>
      </c>
      <c r="X13007">
        <f t="shared" si="1402"/>
      </c>
      <c r="Y13007">
        <f t="shared" si="1403"/>
      </c>
      <c r="Z13007">
        <f t="shared" si="1404"/>
      </c>
    </row>
    <row r="13008" spans="1:26">
      <c r="A13008" s="1" t="s">
        <v>1</v>
      </c>
      <c r="B13008" s="1"/>
      <c r="G13008" s="489" t="s">
        <v>2</v>
      </c>
      <c r="H13008" s="3" t="s">
        <v>2524</v>
      </c>
      <c r="W13008">
        <f t="shared" si="1401"/>
      </c>
      <c r="X13008">
        <f t="shared" si="1402"/>
      </c>
      <c r="Y13008">
        <f t="shared" si="1403"/>
      </c>
      <c r="Z13008">
        <f t="shared" si="1404"/>
      </c>
    </row>
    <row r="13009" spans="1:26">
      <c r="A13009" s="1" t="inlineStr">
        <is>
          <t>Dealer-166</t>
        </is>
      </c>
      <c r="B13009" s="1"/>
      <c r="F13009" s="4"/>
      <c r="G13009" s="488" t="s">
        <v>1440</v>
      </c>
      <c r="H13009" s="1" t="s">
        <v>2271</v>
      </c>
      <c r="W13009">
        <f t="shared" si="1401"/>
      </c>
      <c r="X13009">
        <f t="shared" si="1402"/>
      </c>
      <c r="Y13009">
        <f t="shared" si="1403"/>
      </c>
      <c r="Z13009">
        <f t="shared" si="1404"/>
      </c>
    </row>
    <row r="13010" spans="1:26">
      <c r="A13010" s="1" t="inlineStr">
        <is>
          <t>Address line (redacted)</t>
        </is>
      </c>
      <c r="B13010" s="1"/>
      <c r="H13010" s="22"/>
      <c r="W13010">
        <f t="shared" si="1401"/>
      </c>
      <c r="X13010">
        <f t="shared" si="1402"/>
      </c>
      <c r="Y13010">
        <f t="shared" si="1403"/>
      </c>
      <c r="Z13010">
        <f t="shared" si="1404"/>
      </c>
    </row>
    <row r="13011" spans="1:26">
      <c r="A13011" s="1" t="inlineStr">
        <is>
          <t>Address line (redacted)</t>
        </is>
      </c>
      <c r="B13011" s="1"/>
      <c r="D13011" s="85"/>
      <c r="E13011" s="85"/>
      <c r="F13011" s="85"/>
      <c r="G13011" s="85"/>
      <c r="H13011" s="85"/>
      <c r="W13011">
        <f t="shared" si="1401"/>
      </c>
      <c r="X13011">
        <f t="shared" si="1402"/>
      </c>
      <c r="Y13011">
        <f t="shared" si="1403"/>
      </c>
      <c r="Z13011">
        <f t="shared" si="1404"/>
      </c>
    </row>
    <row r="13012" spans="1:26">
      <c r="A13012" s="12" t="s">
        <v>299</v>
      </c>
      <c r="B13012" s="86" t="inlineStr">
        <is>
          <t>GSTIN-MASKED</t>
        </is>
      </c>
      <c r="D13012" s="85"/>
      <c r="E13012" s="85"/>
      <c r="F13012" s="85"/>
      <c r="G13012" s="85"/>
      <c r="H13012" s="85"/>
      <c r="W13012">
        <f t="shared" si="1401"/>
      </c>
      <c r="X13012">
        <f t="shared" si="1402"/>
      </c>
      <c r="Y13012">
        <f t="shared" si="1403"/>
      </c>
      <c r="Z13012">
        <f t="shared" si="1404"/>
      </c>
    </row>
    <row r="13013" spans="1:26">
      <c r="D13013" s="85"/>
      <c r="E13013" s="85"/>
      <c r="F13013" s="85"/>
      <c r="G13013" s="85"/>
      <c r="H13013" s="85"/>
      <c r="W13013">
        <f t="shared" si="1401"/>
      </c>
      <c r="X13013">
        <f t="shared" si="1402"/>
      </c>
      <c r="Y13013">
        <f t="shared" si="1403"/>
      </c>
      <c r="Z13013">
        <f t="shared" si="1404"/>
      </c>
    </row>
    <row r="13014" spans="1:26">
      <c r="W13014">
        <f t="shared" si="1401"/>
      </c>
      <c r="X13014">
        <f t="shared" si="1402"/>
      </c>
      <c r="Y13014">
        <f t="shared" si="1403"/>
      </c>
      <c r="Z13014">
        <f t="shared" si="1404"/>
      </c>
    </row>
    <row r="13015" spans="1:26">
      <c r="A13015" s="1" t="s">
        <v>5</v>
      </c>
      <c r="W13015">
        <f t="shared" si="1401"/>
      </c>
      <c r="X13015">
        <f t="shared" si="1402"/>
      </c>
      <c r="Y13015">
        <f t="shared" si="1403"/>
      </c>
      <c r="Z13015">
        <f t="shared" si="1404"/>
      </c>
    </row>
    <row r="13016" spans="1:26">
      <c r="A13016" s="1" t="s">
        <v>6</v>
      </c>
      <c r="W13016">
        <f t="shared" si="1401"/>
      </c>
      <c r="X13016">
        <f t="shared" si="1402"/>
      </c>
      <c r="Y13016">
        <f t="shared" si="1403"/>
      </c>
      <c r="Z13016">
        <f t="shared" si="1404"/>
      </c>
    </row>
    <row r="13017" spans="1:26">
      <c r="A13017" s="1" t="s">
        <v>7</v>
      </c>
      <c r="W13017">
        <f t="shared" si="1401"/>
      </c>
      <c r="X13017">
        <f t="shared" si="1402"/>
      </c>
      <c r="Y13017">
        <f t="shared" si="1403"/>
      </c>
      <c r="Z13017">
        <f t="shared" si="1404"/>
      </c>
    </row>
    <row r="13018" spans="1:26" ht="24">
      <c r="A13018" s="179" t="s">
        <v>8</v>
      </c>
      <c r="B13018" s="180" t="s">
        <v>9</v>
      </c>
      <c r="C13018" s="180" t="s">
        <v>10</v>
      </c>
      <c r="D13018" s="181" t="s">
        <v>11</v>
      </c>
      <c r="E13018" s="181" t="s">
        <v>12</v>
      </c>
      <c r="F13018" s="181" t="s">
        <v>13</v>
      </c>
      <c r="G13018" s="181" t="s">
        <v>14</v>
      </c>
      <c r="H13018" s="179" t="s">
        <v>15</v>
      </c>
      <c r="I13018" s="182" t="s">
        <v>16</v>
      </c>
      <c r="W13018">
        <f t="shared" si="1401"/>
      </c>
      <c r="X13018">
        <f t="shared" si="1402"/>
      </c>
      <c r="Y13018">
        <f t="shared" si="1403"/>
      </c>
      <c r="Z13018">
        <f t="shared" si="1404"/>
      </c>
    </row>
    <row r="13019" spans="1:26">
      <c r="A13019" s="5"/>
      <c r="B13019" s="1564" t="s">
        <v>300</v>
      </c>
      <c r="C13019" s="1565"/>
      <c r="D13019" s="5"/>
      <c r="E13019" s="5"/>
      <c r="F13019" s="16"/>
      <c r="G13019" s="6"/>
      <c r="H13019" s="5"/>
      <c r="I13019" s="58"/>
      <c r="W13019">
        <f t="shared" si="1401"/>
      </c>
      <c r="X13019">
        <f t="shared" si="1402"/>
      </c>
      <c r="Y13019">
        <f t="shared" si="1403"/>
      </c>
      <c r="Z13019">
        <f t="shared" si="1404"/>
      </c>
    </row>
    <row r="13020" spans="1:26">
      <c r="A13020" s="1594">
        <v>1</v>
      </c>
      <c r="B13020" s="17" t="s">
        <v>673</v>
      </c>
      <c r="C13020" s="1648" t="s">
        <v>1408</v>
      </c>
      <c r="D13020" s="5">
        <v>1</v>
      </c>
      <c r="E13020" s="5">
        <v>50</v>
      </c>
      <c r="F13020" s="16">
        <f>+E13020*D13020</f>
      </c>
      <c r="G13020" s="6">
        <f>+E13020*D13020</f>
      </c>
      <c r="H13020" s="1606">
        <v>1</v>
      </c>
      <c r="I13020" s="58"/>
      <c r="W13020">
        <f t="shared" si="1401"/>
      </c>
      <c r="X13020">
        <f t="shared" si="1402"/>
      </c>
      <c r="Y13020">
        <f t="shared" si="1403"/>
      </c>
      <c r="Z13020">
        <f t="shared" si="1404"/>
      </c>
    </row>
    <row r="13021" spans="1:26" ht="24">
      <c r="A13021" s="1560"/>
      <c r="B13021" s="17" t="s">
        <v>1312</v>
      </c>
      <c r="C13021" s="1650"/>
      <c r="D13021" s="5">
        <v>1</v>
      </c>
      <c r="E13021" s="5">
        <v>50</v>
      </c>
      <c r="F13021" s="16">
        <f>+E13021*D13021</f>
      </c>
      <c r="G13021" s="6">
        <f>+E13021*D13021</f>
      </c>
      <c r="H13021" s="1561"/>
      <c r="I13021" s="544">
        <f>+H13020*D13021</f>
      </c>
      <c r="J13021">
        <v>3240</v>
      </c>
      <c r="K13021">
        <f>+H13020-J13021</f>
      </c>
      <c r="L13021">
        <f>+K13021*D13021</f>
      </c>
      <c r="N13021">
        <v>7730.7106666666668</v>
      </c>
      <c r="W13021">
        <f t="shared" si="1401"/>
      </c>
      <c r="X13021">
        <f t="shared" si="1402"/>
      </c>
      <c r="Y13021">
        <f t="shared" si="1403"/>
      </c>
      <c r="Z13021">
        <f t="shared" si="1404"/>
      </c>
    </row>
    <row r="13022" spans="1:26">
      <c r="A13022" s="1595"/>
      <c r="B13022" s="17" t="s">
        <v>675</v>
      </c>
      <c r="C13022" s="1649"/>
      <c r="D13022" s="5">
        <v>1</v>
      </c>
      <c r="E13022" s="5">
        <v>50</v>
      </c>
      <c r="F13022" s="16">
        <f>+E13022*D13022</f>
      </c>
      <c r="G13022" s="6">
        <f>+E13022*D13022</f>
      </c>
      <c r="H13022" s="1607"/>
      <c r="I13022" s="544"/>
      <c r="W13022">
        <f t="shared" si="1401"/>
      </c>
      <c r="X13022">
        <f t="shared" si="1402"/>
      </c>
      <c r="Y13022">
        <f t="shared" si="1403"/>
      </c>
      <c r="Z13022">
        <f t="shared" si="1404"/>
      </c>
    </row>
    <row r="13023" spans="1:26">
      <c r="A13023" s="5"/>
      <c r="B13023" s="1564" t="s">
        <v>2525</v>
      </c>
      <c r="C13023" s="1565"/>
      <c r="D13023" s="25"/>
      <c r="E13023" s="5"/>
      <c r="F13023" s="21"/>
      <c r="G13023" s="6"/>
      <c r="H13023" s="5"/>
      <c r="I13023" s="183"/>
      <c r="W13023">
        <f t="shared" si="1401"/>
      </c>
      <c r="X13023">
        <f t="shared" si="1402"/>
      </c>
      <c r="Y13023">
        <f t="shared" si="1403"/>
      </c>
      <c r="Z13023">
        <f t="shared" si="1404"/>
      </c>
    </row>
    <row r="13024" spans="1:26" ht="24">
      <c r="A13024" s="241">
        <v>2</v>
      </c>
      <c r="B13024" s="239" t="s">
        <v>946</v>
      </c>
      <c r="C13024" s="240" t="s">
        <v>2527</v>
      </c>
      <c r="D13024" s="241"/>
      <c r="E13024" s="5"/>
      <c r="F13024" s="21">
        <v>100</v>
      </c>
      <c r="G13024" s="6">
        <v>100</v>
      </c>
      <c r="H13024" s="241">
        <v>1</v>
      </c>
      <c r="I13024" s="183">
        <f>+H13024*G13024</f>
      </c>
      <c r="J13024">
        <f>22.5*18%</f>
      </c>
      <c r="K13024">
        <f>+H13024-J13024</f>
      </c>
      <c r="L13024">
        <f>+K13024*G13024</f>
      </c>
      <c r="W13024">
        <f t="shared" si="1401"/>
      </c>
      <c r="X13024">
        <f t="shared" si="1402"/>
      </c>
      <c r="Y13024">
        <f t="shared" si="1403"/>
      </c>
      <c r="Z13024">
        <f t="shared" si="1404"/>
      </c>
    </row>
    <row r="13025" spans="1:26">
      <c r="A13025" s="5"/>
      <c r="B13025" s="1564" t="s">
        <v>18</v>
      </c>
      <c r="C13025" s="1565"/>
      <c r="D13025" s="138"/>
      <c r="E13025" s="5"/>
      <c r="F13025" s="322" t="s">
        <v>2526</v>
      </c>
      <c r="G13025" s="322" t="s">
        <v>2526</v>
      </c>
      <c r="H13025" s="16"/>
      <c r="I13025" s="183"/>
      <c r="W13025">
        <f t="shared" si="1401"/>
      </c>
      <c r="X13025">
        <f t="shared" si="1402"/>
      </c>
      <c r="Y13025">
        <f t="shared" si="1403"/>
      </c>
      <c r="Z13025">
        <f t="shared" si="1404"/>
      </c>
    </row>
    <row r="13026" spans="1:26">
      <c r="A13026" s="5">
        <v>3</v>
      </c>
      <c r="B13026" s="95" t="s">
        <v>830</v>
      </c>
      <c r="C13026" s="101" t="s">
        <v>829</v>
      </c>
      <c r="D13026" s="5">
        <v>1</v>
      </c>
      <c r="E13026" s="5">
        <v>4</v>
      </c>
      <c r="F13026" s="16">
        <f t="shared" ref="F13026:F13031" si="1405">+E13026*D13026</f>
      </c>
      <c r="G13026" s="6">
        <f t="shared" ref="G13026:G13031" si="1406">+E13026*D13026</f>
      </c>
      <c r="H13026" s="16">
        <v>1</v>
      </c>
      <c r="I13026" s="183">
        <f t="shared" ref="I13026:I13031" si="1407">+H13026*G13026</f>
      </c>
      <c r="J13026">
        <v>119</v>
      </c>
      <c r="K13026">
        <f t="shared" ref="K13026:K13031" si="1408">+H13026-J13026</f>
      </c>
      <c r="L13026">
        <f t="shared" ref="L13026:L13031" si="1409">+K13026*G13026</f>
      </c>
      <c r="W13026">
        <f t="shared" si="1401"/>
      </c>
      <c r="X13026">
        <f t="shared" si="1402"/>
      </c>
      <c r="Y13026">
        <f t="shared" si="1403"/>
      </c>
      <c r="Z13026">
        <f t="shared" si="1404"/>
      </c>
    </row>
    <row r="13027" spans="1:26" ht="24">
      <c r="A13027" s="5">
        <v>4</v>
      </c>
      <c r="B13027" s="95" t="s">
        <v>322</v>
      </c>
      <c r="C13027" s="101" t="s">
        <v>323</v>
      </c>
      <c r="D13027" s="5">
        <v>1</v>
      </c>
      <c r="E13027" s="16">
        <v>4</v>
      </c>
      <c r="F13027" s="16">
        <f t="shared" si="1405"/>
      </c>
      <c r="G13027" s="6">
        <f t="shared" si="1406"/>
      </c>
      <c r="H13027" s="5">
        <v>1</v>
      </c>
      <c r="I13027" s="183">
        <f t="shared" si="1407"/>
      </c>
      <c r="J13027">
        <v>119</v>
      </c>
      <c r="K13027">
        <f t="shared" si="1408"/>
      </c>
      <c r="L13027">
        <f t="shared" si="1409"/>
      </c>
      <c r="W13027">
        <f t="shared" si="1401"/>
      </c>
      <c r="X13027">
        <f t="shared" si="1402"/>
      </c>
      <c r="Y13027">
        <f t="shared" si="1403"/>
      </c>
      <c r="Z13027">
        <f t="shared" si="1404"/>
      </c>
    </row>
    <row r="13028" spans="1:26">
      <c r="A13028" s="5">
        <v>5</v>
      </c>
      <c r="B13028" s="8" t="s">
        <v>825</v>
      </c>
      <c r="C13028" s="9" t="s">
        <v>824</v>
      </c>
      <c r="D13028" s="5">
        <v>1</v>
      </c>
      <c r="E13028" s="16">
        <v>4</v>
      </c>
      <c r="F13028" s="16">
        <f t="shared" si="1405"/>
      </c>
      <c r="G13028" s="6">
        <f t="shared" si="1406"/>
      </c>
      <c r="H13028" s="5">
        <v>1</v>
      </c>
      <c r="I13028" s="183">
        <f t="shared" si="1407"/>
      </c>
      <c r="J13028">
        <v>119</v>
      </c>
      <c r="K13028">
        <f t="shared" si="1408"/>
      </c>
      <c r="L13028">
        <f t="shared" si="1409"/>
      </c>
      <c r="W13028">
        <f t="shared" si="1401"/>
      </c>
      <c r="X13028">
        <f t="shared" si="1402"/>
      </c>
      <c r="Y13028">
        <f t="shared" si="1403"/>
      </c>
      <c r="Z13028">
        <f t="shared" si="1404"/>
      </c>
    </row>
    <row r="13029" spans="1:26">
      <c r="A13029" s="5">
        <v>6</v>
      </c>
      <c r="B13029" s="8" t="s">
        <v>821</v>
      </c>
      <c r="C13029" s="5" t="s">
        <v>820</v>
      </c>
      <c r="D13029" s="5">
        <v>1</v>
      </c>
      <c r="E13029" s="16">
        <v>4</v>
      </c>
      <c r="F13029" s="16">
        <f t="shared" si="1405"/>
      </c>
      <c r="G13029" s="6">
        <f t="shared" si="1406"/>
      </c>
      <c r="H13029" s="5">
        <v>1</v>
      </c>
      <c r="I13029" s="183">
        <f t="shared" si="1407"/>
      </c>
      <c r="J13029">
        <v>119</v>
      </c>
      <c r="K13029">
        <f t="shared" si="1408"/>
      </c>
      <c r="L13029">
        <f t="shared" si="1409"/>
      </c>
      <c r="W13029">
        <f t="shared" si="1401"/>
      </c>
      <c r="X13029">
        <f t="shared" si="1402"/>
      </c>
      <c r="Y13029">
        <f t="shared" si="1403"/>
      </c>
      <c r="Z13029">
        <f t="shared" si="1404"/>
      </c>
    </row>
    <row r="13030" spans="1:26">
      <c r="A13030" s="5">
        <v>7</v>
      </c>
      <c r="B13030" s="8" t="s">
        <v>844</v>
      </c>
      <c r="C13030" s="5" t="s">
        <v>843</v>
      </c>
      <c r="D13030" s="5">
        <v>1</v>
      </c>
      <c r="E13030" s="16">
        <v>4</v>
      </c>
      <c r="F13030" s="16">
        <f t="shared" si="1405"/>
      </c>
      <c r="G13030" s="6">
        <f t="shared" si="1406"/>
      </c>
      <c r="H13030" s="5">
        <v>1</v>
      </c>
      <c r="I13030" s="183">
        <f t="shared" si="1407"/>
      </c>
      <c r="J13030">
        <v>119</v>
      </c>
      <c r="K13030">
        <f t="shared" si="1408"/>
      </c>
      <c r="L13030">
        <f t="shared" si="1409"/>
      </c>
      <c r="W13030">
        <f t="shared" si="1401"/>
      </c>
      <c r="X13030">
        <f t="shared" si="1402"/>
      </c>
      <c r="Y13030">
        <f t="shared" si="1403"/>
      </c>
      <c r="Z13030">
        <f t="shared" si="1404"/>
      </c>
    </row>
    <row r="13031" spans="1:26">
      <c r="A13031" s="5">
        <v>8</v>
      </c>
      <c r="B13031" s="95" t="s">
        <v>656</v>
      </c>
      <c r="C13031" s="9" t="s">
        <v>657</v>
      </c>
      <c r="D13031" s="5">
        <v>1</v>
      </c>
      <c r="E13031" s="5">
        <v>4</v>
      </c>
      <c r="F13031" s="16">
        <f t="shared" si="1405"/>
      </c>
      <c r="G13031" s="6">
        <f t="shared" si="1406"/>
      </c>
      <c r="H13031" s="16">
        <v>1</v>
      </c>
      <c r="I13031" s="183">
        <f t="shared" si="1407"/>
      </c>
      <c r="J13031">
        <v>119</v>
      </c>
      <c r="K13031">
        <f t="shared" si="1408"/>
      </c>
      <c r="L13031">
        <f t="shared" si="1409"/>
      </c>
      <c r="W13031">
        <f t="shared" si="1401"/>
      </c>
      <c r="X13031">
        <f t="shared" si="1402"/>
      </c>
      <c r="Y13031">
        <f t="shared" si="1403"/>
      </c>
      <c r="Z13031">
        <f t="shared" si="1404"/>
      </c>
    </row>
    <row r="13032" spans="1:26" ht="24">
      <c r="A13032" s="5"/>
      <c r="B13032" s="8" t="s">
        <v>2046</v>
      </c>
      <c r="C13032" s="9" t="s">
        <v>2047</v>
      </c>
      <c r="D13032" s="5">
        <v>2</v>
      </c>
      <c r="E13032" s="16">
        <v>4</v>
      </c>
      <c r="F13032" s="16">
        <f>+E13032*D13032</f>
      </c>
      <c r="G13032" s="6">
        <f>+E13032*D13032</f>
      </c>
      <c r="H13032" s="5">
        <v>1</v>
      </c>
      <c r="I13032" s="183">
        <f>+H13032*G13032</f>
      </c>
      <c r="J13032">
        <v>119</v>
      </c>
      <c r="K13032">
        <f>+H13032-J13032</f>
      </c>
      <c r="L13032">
        <f>+K13032*G13032</f>
      </c>
      <c r="W13032">
        <f t="shared" si="1401"/>
      </c>
      <c r="X13032">
        <f t="shared" si="1402"/>
      </c>
      <c r="Y13032">
        <f t="shared" si="1403"/>
      </c>
      <c r="Z13032">
        <f t="shared" si="1404"/>
      </c>
    </row>
    <row r="13033" spans="1:26">
      <c r="A13033" s="5"/>
      <c r="B13033" s="95" t="s">
        <v>1040</v>
      </c>
      <c r="C13033" s="101" t="s">
        <v>1041</v>
      </c>
      <c r="D13033" s="5">
        <v>1</v>
      </c>
      <c r="E13033" s="5">
        <v>4</v>
      </c>
      <c r="F13033" s="16">
        <f>+E13033*D13033</f>
      </c>
      <c r="G13033" s="6">
        <f>+E13033*D13033</f>
      </c>
      <c r="H13033" s="16">
        <v>1</v>
      </c>
      <c r="I13033" s="183">
        <f>+H13033*G13033</f>
      </c>
      <c r="J13033">
        <v>119</v>
      </c>
      <c r="K13033">
        <f>+H13033-J13033</f>
      </c>
      <c r="L13033">
        <f>+K13033*G13033</f>
      </c>
      <c r="W13033">
        <f t="shared" si="1401"/>
      </c>
      <c r="X13033">
        <f t="shared" si="1402"/>
      </c>
      <c r="Y13033">
        <f t="shared" si="1403"/>
      </c>
      <c r="Z13033">
        <f t="shared" si="1404"/>
      </c>
    </row>
    <row r="13034" spans="1:26">
      <c r="A13034" s="5"/>
      <c r="B13034" s="1564" t="s">
        <v>375</v>
      </c>
      <c r="C13034" s="1565"/>
      <c r="D13034" s="138"/>
      <c r="E13034" s="5"/>
      <c r="F13034" s="21"/>
      <c r="G13034" s="6"/>
      <c r="H13034" s="5"/>
      <c r="I13034" s="183"/>
      <c r="W13034">
        <f t="shared" si="1401"/>
      </c>
      <c r="X13034">
        <f t="shared" si="1402"/>
      </c>
      <c r="Y13034">
        <f t="shared" si="1403"/>
      </c>
      <c r="Z13034">
        <f t="shared" si="1404"/>
      </c>
    </row>
    <row r="13035" spans="1:26">
      <c r="A13035" s="5">
        <v>9</v>
      </c>
      <c r="B13035" s="106" t="s">
        <v>948</v>
      </c>
      <c r="C13035" s="157" t="s">
        <v>947</v>
      </c>
      <c r="D13035" s="9">
        <v>1</v>
      </c>
      <c r="E13035" s="9">
        <v>25</v>
      </c>
      <c r="F13035" s="16">
        <f>+E13035*D13035</f>
      </c>
      <c r="G13035" s="6">
        <f>+E13035*D13035</f>
      </c>
      <c r="H13035" s="5">
        <v>1</v>
      </c>
      <c r="I13035" s="183">
        <f>+H13035*G13035</f>
      </c>
      <c r="J13035">
        <f>50*75%</f>
      </c>
      <c r="K13035">
        <f>+H13035-J13035</f>
      </c>
      <c r="L13035">
        <f>+K13035*G13035</f>
      </c>
      <c r="W13035">
        <f t="shared" si="1401"/>
      </c>
      <c r="X13035">
        <f t="shared" si="1402"/>
      </c>
      <c r="Y13035">
        <f t="shared" si="1403"/>
      </c>
      <c r="Z13035">
        <f t="shared" si="1404"/>
      </c>
    </row>
    <row r="13036" spans="1:26">
      <c r="A13036" s="5"/>
      <c r="B13036" s="1564" t="s">
        <v>17</v>
      </c>
      <c r="C13036" s="1565"/>
      <c r="D13036" s="5"/>
      <c r="E13036" s="5"/>
      <c r="F13036" s="21"/>
      <c r="G13036" s="6"/>
      <c r="H13036" s="5"/>
      <c r="I13036" s="183"/>
      <c r="W13036">
        <f t="shared" si="1401"/>
      </c>
      <c r="X13036">
        <f t="shared" si="1402"/>
      </c>
      <c r="Y13036">
        <f t="shared" si="1403"/>
      </c>
      <c r="Z13036">
        <f t="shared" si="1404"/>
      </c>
    </row>
    <row r="13037" spans="1:26">
      <c r="A13037" s="5"/>
      <c r="B13037" s="8" t="s">
        <v>1061</v>
      </c>
      <c r="C13037" s="5" t="s">
        <v>1060</v>
      </c>
      <c r="D13037" s="9">
        <v>1</v>
      </c>
      <c r="E13037" s="5">
        <v>5</v>
      </c>
      <c r="F13037" s="16">
        <f>+E13037*D13037</f>
      </c>
      <c r="G13037" s="6">
        <f>+E13037*D13037</f>
      </c>
      <c r="H13037" s="5">
        <v>1</v>
      </c>
      <c r="I13037" s="183">
        <f>+H13037*G13037</f>
      </c>
      <c r="J13037">
        <v>119</v>
      </c>
      <c r="K13037">
        <f>+H13037-J13037</f>
      </c>
      <c r="L13037">
        <f>+K13037*G13037</f>
      </c>
      <c r="W13037">
        <f t="shared" si="1401"/>
      </c>
      <c r="X13037">
        <f t="shared" si="1402"/>
      </c>
      <c r="Y13037">
        <f t="shared" si="1403"/>
      </c>
      <c r="Z13037">
        <f t="shared" si="1404"/>
      </c>
    </row>
    <row r="13038" spans="1:26">
      <c r="A13038" s="5"/>
      <c r="B13038" s="8"/>
      <c r="C13038" s="5"/>
      <c r="D13038" s="5"/>
      <c r="E13038" s="5"/>
      <c r="F13038" s="21"/>
      <c r="G13038" s="6"/>
      <c r="H13038" s="5"/>
      <c r="I13038" s="183"/>
      <c r="W13038">
        <f t="shared" si="1401"/>
      </c>
      <c r="X13038">
        <f t="shared" si="1402"/>
      </c>
      <c r="Y13038">
        <f t="shared" si="1403"/>
      </c>
      <c r="Z13038">
        <f t="shared" si="1404"/>
      </c>
    </row>
    <row r="13039" spans="1:26">
      <c r="A13039" s="5"/>
      <c r="B13039" s="8"/>
      <c r="C13039" s="5"/>
      <c r="D13039" s="5"/>
      <c r="E13039" s="5"/>
      <c r="F13039" s="21"/>
      <c r="G13039" s="6"/>
      <c r="H13039" s="5"/>
      <c r="I13039" s="183"/>
      <c r="W13039">
        <f t="shared" si="1401"/>
      </c>
      <c r="X13039">
        <f t="shared" si="1402"/>
      </c>
      <c r="Y13039">
        <f t="shared" si="1403"/>
      </c>
      <c r="Z13039">
        <f t="shared" si="1404"/>
      </c>
    </row>
    <row r="13040" spans="1:26">
      <c r="A13040" s="5"/>
      <c r="B13040" s="8"/>
      <c r="C13040" s="5"/>
      <c r="D13040" s="5"/>
      <c r="E13040" s="5"/>
      <c r="F13040" s="21"/>
      <c r="G13040" s="6"/>
      <c r="H13040" s="5"/>
      <c r="I13040" s="183"/>
      <c r="W13040">
        <f t="shared" si="1401"/>
      </c>
      <c r="X13040">
        <f t="shared" si="1402"/>
      </c>
      <c r="Y13040">
        <f t="shared" si="1403"/>
      </c>
      <c r="Z13040">
        <f t="shared" si="1404"/>
      </c>
    </row>
    <row r="13041" spans="1:26">
      <c r="A13041" s="5"/>
      <c r="B13041" s="8"/>
      <c r="C13041" s="5"/>
      <c r="D13041" s="5"/>
      <c r="E13041" s="5"/>
      <c r="F13041" s="21"/>
      <c r="G13041" s="6"/>
      <c r="H13041" s="5"/>
      <c r="I13041" s="183"/>
      <c r="W13041">
        <f t="shared" si="1401"/>
      </c>
      <c r="X13041">
        <f t="shared" si="1402"/>
      </c>
      <c r="Y13041">
        <f t="shared" si="1403"/>
      </c>
      <c r="Z13041">
        <f t="shared" si="1404"/>
      </c>
    </row>
    <row r="13042" spans="1:26">
      <c r="A13042" s="5"/>
      <c r="B13042" s="8"/>
      <c r="C13042" s="5"/>
      <c r="D13042" s="5"/>
      <c r="E13042" s="5"/>
      <c r="F13042" s="21"/>
      <c r="G13042" s="6"/>
      <c r="H13042" s="5"/>
      <c r="I13042" s="183"/>
      <c r="W13042">
        <f t="shared" si="1401"/>
      </c>
      <c r="X13042">
        <f t="shared" si="1402"/>
      </c>
      <c r="Y13042">
        <f t="shared" si="1403"/>
      </c>
      <c r="Z13042">
        <f t="shared" si="1404"/>
      </c>
    </row>
    <row r="13043" spans="1:26">
      <c r="A13043" s="5"/>
      <c r="B13043" s="8"/>
      <c r="C13043" s="5"/>
      <c r="D13043" s="5"/>
      <c r="E13043" s="5"/>
      <c r="F13043" s="21"/>
      <c r="G13043" s="6"/>
      <c r="H13043" s="5"/>
      <c r="I13043" s="183"/>
      <c r="W13043">
        <f t="shared" si="1401"/>
      </c>
      <c r="X13043">
        <f t="shared" si="1402"/>
      </c>
      <c r="Y13043">
        <f t="shared" si="1403"/>
      </c>
      <c r="Z13043">
        <f t="shared" si="1404"/>
      </c>
    </row>
    <row r="13044" spans="1:26" ht="15.75" thickBot="1">
      <c r="A13044" s="5"/>
      <c r="B13044" s="224"/>
      <c r="C13044" s="15"/>
      <c r="D13044" s="23"/>
      <c r="E13044" s="225"/>
      <c r="F13044" s="23"/>
      <c r="G13044" s="24"/>
      <c r="H13044" s="225"/>
      <c r="I13044" s="226"/>
      <c r="W13044">
        <f t="shared" si="1401"/>
      </c>
      <c r="X13044">
        <f t="shared" si="1402"/>
      </c>
      <c r="Y13044">
        <f t="shared" si="1403"/>
      </c>
      <c r="Z13044">
        <f t="shared" si="1404"/>
      </c>
    </row>
    <row r="13045" spans="1:26">
      <c r="A13045" s="227"/>
      <c r="B13045" s="17"/>
      <c r="C13045" s="5"/>
      <c r="D13045" s="59"/>
      <c r="E13045" s="59"/>
      <c r="F13045" s="53"/>
      <c r="G13045" s="78"/>
      <c r="H13045" s="68"/>
      <c r="I13045" s="228">
        <f>SUM(I13019:I13044)</f>
      </c>
      <c r="L13045">
        <f>SUM(L13010:L13044)</f>
      </c>
      <c r="W13045">
        <f t="shared" si="1401"/>
      </c>
      <c r="X13045">
        <f t="shared" si="1402"/>
      </c>
      <c r="Y13045">
        <f t="shared" si="1403"/>
      </c>
      <c r="Z13045">
        <f t="shared" si="1404"/>
      </c>
    </row>
    <row r="13046" spans="1:26">
      <c r="A13046" s="10"/>
      <c r="B13046" s="10"/>
      <c r="C13046" s="69"/>
      <c r="D13046" s="69" t="s">
        <v>520</v>
      </c>
      <c r="E13046" s="69"/>
      <c r="F13046" s="69"/>
      <c r="G13046" s="69"/>
      <c r="H13046" s="112">
        <v>1</v>
      </c>
      <c r="I13046" s="191">
        <f>+L13045*H13046</f>
      </c>
      <c r="W13046">
        <f t="shared" si="1401"/>
      </c>
      <c r="X13046">
        <f t="shared" si="1402"/>
      </c>
      <c r="Y13046">
        <f t="shared" si="1403"/>
      </c>
      <c r="Z13046">
        <f t="shared" si="1404"/>
      </c>
    </row>
    <row r="13047" spans="1:26" ht="15.75" thickBot="1">
      <c r="A13047" s="10"/>
      <c r="B13047" s="11" t="s">
        <v>20</v>
      </c>
      <c r="C13047" s="35"/>
      <c r="D13047" s="35"/>
      <c r="E13047" s="35"/>
      <c r="F13047" s="35"/>
      <c r="G13047" s="35"/>
      <c r="H13047" s="35"/>
      <c r="I13047" s="98"/>
      <c r="W13047">
        <f t="shared" si="1401"/>
      </c>
      <c r="X13047">
        <f t="shared" si="1402"/>
      </c>
      <c r="Y13047">
        <f t="shared" si="1403"/>
      </c>
      <c r="Z13047">
        <f t="shared" si="1404"/>
      </c>
    </row>
    <row r="13048" spans="1:26" ht="15.75" thickBot="1">
      <c r="A13048" s="99"/>
      <c r="B13048" s="38"/>
      <c r="C13048" s="39" t="s">
        <v>21</v>
      </c>
      <c r="D13048" s="40">
        <f>SUM(D13019:D13047)</f>
      </c>
      <c r="E13048" s="41" t="s">
        <v>360</v>
      </c>
      <c r="F13048" s="40">
        <f>SUM(F13019:F13047)</f>
      </c>
      <c r="G13048" s="40">
        <f>SUM(G13019:G13047)</f>
      </c>
      <c r="H13048" s="41">
        <f>+SUMPRODUCT(H13019:H13044,F13019:F13044)</f>
      </c>
      <c r="I13048" s="100">
        <f>+I13045-I13046</f>
      </c>
      <c r="W13048">
        <f t="shared" si="1401"/>
      </c>
      <c r="X13048">
        <f t="shared" si="1402"/>
      </c>
      <c r="Y13048">
        <f t="shared" si="1403"/>
      </c>
      <c r="Z13048">
        <f t="shared" si="1404"/>
      </c>
    </row>
    <row r="13049" spans="1:26">
      <c r="A13049" s="10"/>
      <c r="B13049" s="10"/>
      <c r="C13049" s="91"/>
      <c r="D13049" s="91"/>
      <c r="E13049" s="91"/>
      <c r="F13049" s="91"/>
      <c r="G13049" s="91"/>
      <c r="H13049" s="91"/>
      <c r="I13049" s="91"/>
      <c r="W13049">
        <f t="shared" si="1401"/>
      </c>
      <c r="X13049">
        <f t="shared" si="1402"/>
      </c>
      <c r="Y13049">
        <f t="shared" si="1403"/>
      </c>
      <c r="Z13049">
        <f t="shared" si="1404"/>
      </c>
    </row>
    <row r="13050" spans="1:26">
      <c r="W13050">
        <f t="shared" si="1401"/>
      </c>
      <c r="X13050">
        <f t="shared" si="1402"/>
      </c>
      <c r="Y13050">
        <f t="shared" si="1403"/>
      </c>
      <c r="Z13050">
        <f t="shared" si="1404"/>
      </c>
    </row>
    <row r="13051" spans="1:26">
      <c r="W13051">
        <f t="shared" si="1401"/>
      </c>
      <c r="X13051">
        <f t="shared" si="1402"/>
      </c>
      <c r="Y13051">
        <f t="shared" si="1403"/>
      </c>
      <c r="Z13051">
        <f t="shared" si="1404"/>
      </c>
    </row>
    <row r="13052" spans="1:26">
      <c r="W13052">
        <f t="shared" si="1401"/>
      </c>
      <c r="X13052">
        <f t="shared" si="1402"/>
      </c>
      <c r="Y13052">
        <f t="shared" si="1403"/>
      </c>
      <c r="Z13052">
        <f t="shared" si="1404"/>
      </c>
    </row>
    <row r="13053" spans="1:26">
      <c r="A13053" s="1562" t="s">
        <v>0</v>
      </c>
      <c r="B13053" s="1562"/>
      <c r="C13053" s="1562"/>
      <c r="D13053" s="1562"/>
      <c r="E13053" s="1562"/>
      <c r="F13053" s="1562"/>
      <c r="G13053" s="1562"/>
      <c r="H13053" s="1562"/>
      <c r="I13053" s="1562"/>
      <c r="W13053">
        <f t="shared" si="1401"/>
      </c>
      <c r="X13053">
        <f t="shared" si="1402"/>
      </c>
      <c r="Y13053">
        <f t="shared" si="1403"/>
      </c>
      <c r="Z13053">
        <f t="shared" si="1404"/>
      </c>
    </row>
    <row r="13054" spans="1:26">
      <c r="W13054">
        <f t="shared" si="1401"/>
      </c>
      <c r="X13054">
        <f t="shared" si="1402"/>
      </c>
      <c r="Y13054">
        <f t="shared" si="1403"/>
      </c>
      <c r="Z13054">
        <f t="shared" si="1404"/>
      </c>
    </row>
    <row r="13055" spans="1:26">
      <c r="B13055" s="124"/>
      <c r="C13055" s="124"/>
      <c r="D13055" s="124"/>
      <c r="E13055" s="124"/>
      <c r="F13055" s="124"/>
      <c r="G13055" s="124"/>
      <c r="H13055" s="124"/>
      <c r="I13055" s="124"/>
      <c r="W13055">
        <f t="shared" si="1401"/>
      </c>
      <c r="X13055">
        <f t="shared" si="1402"/>
      </c>
      <c r="Y13055">
        <f t="shared" si="1403"/>
      </c>
      <c r="Z13055">
        <f t="shared" si="1404"/>
      </c>
    </row>
    <row r="13056" spans="1:26">
      <c r="A13056" s="1" t="s">
        <v>1</v>
      </c>
      <c r="G13056" s="489" t="s">
        <v>2</v>
      </c>
      <c r="H13056" s="3" t="s">
        <v>2524</v>
      </c>
      <c r="W13056">
        <f t="shared" si="1401"/>
      </c>
      <c r="X13056">
        <f t="shared" si="1402"/>
      </c>
      <c r="Y13056">
        <f t="shared" si="1403"/>
      </c>
      <c r="Z13056">
        <f t="shared" si="1404"/>
      </c>
    </row>
    <row r="13057" spans="1:26">
      <c r="A13057" s="1" t="inlineStr">
        <is>
          <t>Dealer-139</t>
        </is>
      </c>
      <c r="F13057" s="4"/>
      <c r="G13057" s="488" t="s">
        <v>1440</v>
      </c>
      <c r="H13057" s="1" t="s">
        <v>2272</v>
      </c>
      <c r="W13057">
        <f t="shared" si="1401"/>
      </c>
      <c r="X13057">
        <f t="shared" si="1402"/>
      </c>
      <c r="Y13057">
        <f t="shared" si="1403"/>
      </c>
      <c r="Z13057">
        <f t="shared" si="1404"/>
      </c>
    </row>
    <row r="13058" spans="1:26">
      <c r="A13058" s="254" t="inlineStr">
        <is>
          <t>Dealer-260</t>
        </is>
      </c>
      <c r="B13058" s="1"/>
      <c r="H13058" s="49"/>
      <c r="W13058">
        <f t="shared" si="1401"/>
      </c>
      <c r="X13058">
        <f t="shared" si="1402"/>
      </c>
      <c r="Y13058">
        <f t="shared" si="1403"/>
      </c>
      <c r="Z13058">
        <f t="shared" si="1404"/>
      </c>
    </row>
    <row r="13059" spans="1:26">
      <c r="A13059" s="254" t="inlineStr">
        <is>
          <t>Address line (redacted)</t>
        </is>
      </c>
      <c r="B13059" s="1"/>
      <c r="W13059">
        <f t="shared" si="1401"/>
      </c>
      <c r="X13059">
        <f t="shared" si="1402"/>
      </c>
      <c r="Y13059">
        <f t="shared" si="1403"/>
      </c>
      <c r="Z13059">
        <f t="shared" si="1404"/>
      </c>
    </row>
    <row r="13060" spans="1:26">
      <c r="A13060" s="1"/>
      <c r="B13060" s="1"/>
      <c r="C13060" s="1"/>
      <c r="W13060">
        <f t="shared" ref="W13060:W13123" si="1410">IF(LEFT($H13060&amp;"",5)="2019-",$H13060,W13059)</f>
      </c>
      <c r="X13060">
        <f t="shared" ref="X13060:X13123" si="1411">IF($W13060="",0,IF(COUNTIF($AB$2:$AB$80,$W13060)&gt;0,1,0))</f>
      </c>
      <c r="Y13060">
        <f t="shared" ref="Y13060:Y13123" si="1412">IF($C13060="","",UPPER(TRIM(IFERROR(LEFT($C13060&amp;"",FIND("/",$C13060&amp;"")-1),$C13060&amp;""))))</f>
      </c>
      <c r="Z13060">
        <f t="shared" ref="Z13060:Z13123" si="1413">IFERROR(IF(ISNUMBER($G13060),$G13060,0),0)</f>
      </c>
    </row>
    <row r="13061" spans="1:26">
      <c r="A13061" s="12" t="s">
        <v>4</v>
      </c>
      <c r="B13061" s="86" t="inlineStr">
        <is>
          <t>GSTIN-MASKED</t>
        </is>
      </c>
      <c r="D13061" s="197"/>
      <c r="E13061" s="197"/>
      <c r="F13061" s="197"/>
      <c r="G13061" s="197"/>
      <c r="H13061" s="197"/>
      <c r="W13061">
        <f t="shared" si="1410"/>
      </c>
      <c r="X13061">
        <f t="shared" si="1411"/>
      </c>
      <c r="Y13061">
        <f t="shared" si="1412"/>
      </c>
      <c r="Z13061">
        <f t="shared" si="1413"/>
      </c>
    </row>
    <row r="13062" spans="1:26">
      <c r="B13062" s="1"/>
      <c r="D13062" s="197"/>
      <c r="E13062" s="197"/>
      <c r="F13062" s="197"/>
      <c r="G13062" s="197"/>
      <c r="H13062" s="197"/>
      <c r="W13062">
        <f t="shared" si="1410"/>
      </c>
      <c r="X13062">
        <f t="shared" si="1411"/>
      </c>
      <c r="Y13062">
        <f t="shared" si="1412"/>
      </c>
      <c r="Z13062">
        <f t="shared" si="1413"/>
      </c>
    </row>
    <row r="13063" spans="1:26">
      <c r="A13063" s="1" t="s">
        <v>5</v>
      </c>
      <c r="D13063" s="197"/>
      <c r="E13063" s="197"/>
      <c r="F13063" s="197"/>
      <c r="G13063" s="197"/>
      <c r="H13063" s="197"/>
      <c r="W13063">
        <f t="shared" si="1410"/>
      </c>
      <c r="X13063">
        <f t="shared" si="1411"/>
      </c>
      <c r="Y13063">
        <f t="shared" si="1412"/>
      </c>
      <c r="Z13063">
        <f t="shared" si="1413"/>
      </c>
    </row>
    <row r="13064" spans="1:26">
      <c r="A13064" s="1" t="s">
        <v>6</v>
      </c>
      <c r="D13064" s="197"/>
      <c r="E13064" s="197"/>
      <c r="F13064" s="197"/>
      <c r="G13064" s="197"/>
      <c r="H13064" s="197"/>
      <c r="W13064">
        <f t="shared" si="1410"/>
      </c>
      <c r="X13064">
        <f t="shared" si="1411"/>
      </c>
      <c r="Y13064">
        <f t="shared" si="1412"/>
      </c>
      <c r="Z13064">
        <f t="shared" si="1413"/>
      </c>
    </row>
    <row r="13065" spans="1:26" ht="15.75" thickBot="1">
      <c r="A13065" s="1" t="s">
        <v>7</v>
      </c>
      <c r="W13065">
        <f t="shared" si="1410"/>
      </c>
      <c r="X13065">
        <f t="shared" si="1411"/>
      </c>
      <c r="Y13065">
        <f t="shared" si="1412"/>
      </c>
      <c r="Z13065">
        <f t="shared" si="1413"/>
      </c>
    </row>
    <row r="13066" spans="1:26" ht="24">
      <c r="A13066" s="198" t="s">
        <v>8</v>
      </c>
      <c r="B13066" s="199" t="s">
        <v>9</v>
      </c>
      <c r="C13066" s="564" t="s">
        <v>10</v>
      </c>
      <c r="D13066" s="200" t="s">
        <v>11</v>
      </c>
      <c r="E13066" s="200" t="s">
        <v>12</v>
      </c>
      <c r="F13066" s="200" t="s">
        <v>13</v>
      </c>
      <c r="G13066" s="200" t="s">
        <v>14</v>
      </c>
      <c r="H13066" s="201" t="s">
        <v>15</v>
      </c>
      <c r="I13066" s="202" t="s">
        <v>16</v>
      </c>
      <c r="W13066">
        <f t="shared" si="1410"/>
      </c>
      <c r="X13066">
        <f t="shared" si="1411"/>
      </c>
      <c r="Y13066">
        <f t="shared" si="1412"/>
      </c>
      <c r="Z13066">
        <f t="shared" si="1413"/>
      </c>
    </row>
    <row r="13067" spans="1:26">
      <c r="A13067" s="147"/>
      <c r="B13067" s="1620" t="s">
        <v>17</v>
      </c>
      <c r="C13067" s="1620"/>
      <c r="D13067" s="5"/>
      <c r="E13067" s="19"/>
      <c r="F13067" s="5"/>
      <c r="G13067" s="6"/>
      <c r="H13067" s="19"/>
      <c r="I13067" s="58"/>
      <c r="W13067">
        <f t="shared" si="1410"/>
      </c>
      <c r="X13067">
        <f t="shared" si="1411"/>
      </c>
      <c r="Y13067">
        <f t="shared" si="1412"/>
      </c>
      <c r="Z13067">
        <f t="shared" si="1413"/>
      </c>
    </row>
    <row r="13068" spans="1:26">
      <c r="A13068" s="5">
        <v>1</v>
      </c>
      <c r="B13068" s="8" t="s">
        <v>1061</v>
      </c>
      <c r="C13068" s="5" t="s">
        <v>1060</v>
      </c>
      <c r="D13068" s="5">
        <v>1</v>
      </c>
      <c r="E13068" s="5">
        <v>5</v>
      </c>
      <c r="F13068" s="5">
        <f>+E13068*D13068</f>
      </c>
      <c r="G13068" s="6">
        <f>+E13068*D13068</f>
      </c>
      <c r="H13068" s="5">
        <v>1</v>
      </c>
      <c r="I13068" s="58">
        <f>+H13068*G13068</f>
      </c>
      <c r="J13068">
        <f>425*28%</f>
      </c>
      <c r="K13068">
        <f>+H13068-J13068</f>
      </c>
      <c r="L13068">
        <f>+K13068*G13068</f>
      </c>
      <c r="W13068">
        <f t="shared" si="1410"/>
      </c>
      <c r="X13068">
        <f t="shared" si="1411"/>
      </c>
      <c r="Y13068">
        <f t="shared" si="1412"/>
      </c>
      <c r="Z13068">
        <f t="shared" si="1413"/>
      </c>
    </row>
    <row r="13069" spans="1:26">
      <c r="A13069" s="5">
        <v>2</v>
      </c>
      <c r="B13069" s="8" t="s">
        <v>462</v>
      </c>
      <c r="C13069" s="5" t="s">
        <v>461</v>
      </c>
      <c r="D13069" s="5">
        <v>1</v>
      </c>
      <c r="E13069" s="5">
        <v>5</v>
      </c>
      <c r="F13069" s="5">
        <f>+E13069*D13069</f>
      </c>
      <c r="G13069" s="6">
        <f>+E13069*D13069</f>
      </c>
      <c r="H13069" s="5">
        <v>1</v>
      </c>
      <c r="I13069" s="58">
        <f>+H13069*G13069</f>
      </c>
      <c r="J13069">
        <f>425*28%</f>
      </c>
      <c r="K13069">
        <f>+H13069-J13069</f>
      </c>
      <c r="L13069">
        <f>+K13069*G13069</f>
      </c>
      <c r="W13069">
        <f t="shared" si="1410"/>
      </c>
      <c r="X13069">
        <f t="shared" si="1411"/>
      </c>
      <c r="Y13069">
        <f t="shared" si="1412"/>
      </c>
      <c r="Z13069">
        <f t="shared" si="1413"/>
      </c>
    </row>
    <row r="13070" spans="1:26">
      <c r="A13070" s="5">
        <v>3</v>
      </c>
      <c r="B13070" s="8" t="s">
        <v>460</v>
      </c>
      <c r="C13070" s="5" t="s">
        <v>459</v>
      </c>
      <c r="D13070" s="5">
        <v>1</v>
      </c>
      <c r="E13070" s="5">
        <v>5</v>
      </c>
      <c r="F13070" s="5">
        <f>+E13070*D13070</f>
      </c>
      <c r="G13070" s="6">
        <f>+E13070*D13070</f>
      </c>
      <c r="H13070" s="5">
        <v>1</v>
      </c>
      <c r="I13070" s="58">
        <f>+H13070*G13070</f>
      </c>
      <c r="J13070">
        <f>425*28%</f>
      </c>
      <c r="K13070">
        <f>+H13070-J13070</f>
      </c>
      <c r="L13070">
        <f>+K13070*G13070</f>
      </c>
      <c r="W13070">
        <f t="shared" si="1410"/>
      </c>
      <c r="X13070">
        <f t="shared" si="1411"/>
      </c>
      <c r="Y13070">
        <f t="shared" si="1412"/>
      </c>
      <c r="Z13070">
        <f t="shared" si="1413"/>
      </c>
    </row>
    <row r="13071" spans="1:26">
      <c r="A13071" s="67"/>
      <c r="B13071" s="1620" t="s">
        <v>644</v>
      </c>
      <c r="C13071" s="1620"/>
      <c r="D13071" s="184"/>
      <c r="E13071" s="184"/>
      <c r="F13071" s="184"/>
      <c r="G13071" s="186"/>
      <c r="H13071" s="185"/>
      <c r="I13071" s="388"/>
      <c r="W13071">
        <f t="shared" si="1410"/>
      </c>
      <c r="X13071">
        <f t="shared" si="1411"/>
      </c>
      <c r="Y13071">
        <f t="shared" si="1412"/>
      </c>
      <c r="Z13071">
        <f t="shared" si="1413"/>
      </c>
    </row>
    <row r="13072" spans="1:26">
      <c r="A13072" s="5">
        <v>4</v>
      </c>
      <c r="B13072" s="8" t="s">
        <v>649</v>
      </c>
      <c r="C13072" s="5" t="s">
        <v>650</v>
      </c>
      <c r="D13072" s="5">
        <v>1</v>
      </c>
      <c r="E13072" s="5">
        <v>4</v>
      </c>
      <c r="F13072" s="5">
        <f>+E13072*D13072</f>
      </c>
      <c r="G13072" s="6">
        <f>+E13072*D13072</f>
      </c>
      <c r="H13072" s="5">
        <v>1</v>
      </c>
      <c r="I13072" s="58">
        <f>+H13072*G13072</f>
      </c>
      <c r="J13072">
        <f>1400*18%</f>
      </c>
      <c r="K13072">
        <f>+H13072-J13072</f>
      </c>
      <c r="L13072">
        <f>+K13072*G13072</f>
      </c>
      <c r="W13072">
        <f t="shared" si="1410"/>
      </c>
      <c r="X13072">
        <f t="shared" si="1411"/>
      </c>
      <c r="Y13072">
        <f t="shared" si="1412"/>
      </c>
      <c r="Z13072">
        <f t="shared" si="1413"/>
      </c>
    </row>
    <row r="13073" spans="1:26">
      <c r="A13073" s="5">
        <v>5</v>
      </c>
      <c r="B13073" s="8" t="s">
        <v>649</v>
      </c>
      <c r="C13073" s="5" t="s">
        <v>650</v>
      </c>
      <c r="D13073" s="5">
        <v>1</v>
      </c>
      <c r="E13073" s="5">
        <v>1</v>
      </c>
      <c r="F13073" s="5">
        <f>+E13073*D13073</f>
      </c>
      <c r="G13073" s="6">
        <f>+E13073*D13073</f>
      </c>
      <c r="H13073" s="5">
        <v>1</v>
      </c>
      <c r="I13073" s="58">
        <f>+H13073*G13073</f>
      </c>
      <c r="J13073">
        <f>1400*18%</f>
      </c>
      <c r="K13073">
        <f>+H13073-J13073</f>
      </c>
      <c r="L13073">
        <f>+K13073*G13073</f>
      </c>
      <c r="W13073">
        <f t="shared" si="1410"/>
      </c>
      <c r="X13073">
        <f t="shared" si="1411"/>
      </c>
      <c r="Y13073">
        <f t="shared" si="1412"/>
      </c>
      <c r="Z13073">
        <f t="shared" si="1413"/>
      </c>
    </row>
    <row r="13074" spans="1:26">
      <c r="A13074" s="67"/>
      <c r="B13074" s="106"/>
      <c r="C13074" s="15"/>
      <c r="D13074" s="184"/>
      <c r="E13074" s="184"/>
      <c r="F13074" s="184"/>
      <c r="G13074" s="186"/>
      <c r="H13074" s="185"/>
      <c r="I13074" s="388"/>
      <c r="W13074">
        <f t="shared" si="1410"/>
      </c>
      <c r="X13074">
        <f t="shared" si="1411"/>
      </c>
      <c r="Y13074">
        <f t="shared" si="1412"/>
      </c>
      <c r="Z13074">
        <f t="shared" si="1413"/>
      </c>
    </row>
    <row r="13075" spans="1:26">
      <c r="A13075" s="67"/>
      <c r="B13075" s="106"/>
      <c r="C13075" s="15"/>
      <c r="D13075" s="184"/>
      <c r="E13075" s="184"/>
      <c r="F13075" s="184"/>
      <c r="G13075" s="186"/>
      <c r="H13075" s="185"/>
      <c r="I13075" s="388"/>
      <c r="W13075">
        <f t="shared" si="1410"/>
      </c>
      <c r="X13075">
        <f t="shared" si="1411"/>
      </c>
      <c r="Y13075">
        <f t="shared" si="1412"/>
      </c>
      <c r="Z13075">
        <f t="shared" si="1413"/>
      </c>
    </row>
    <row r="13076" spans="1:26">
      <c r="A13076" s="67"/>
      <c r="B13076" s="106"/>
      <c r="C13076" s="15"/>
      <c r="D13076" s="184"/>
      <c r="E13076" s="184"/>
      <c r="F13076" s="184"/>
      <c r="G13076" s="186"/>
      <c r="H13076" s="185"/>
      <c r="I13076" s="388"/>
      <c r="W13076">
        <f t="shared" si="1410"/>
      </c>
      <c r="X13076">
        <f t="shared" si="1411"/>
      </c>
      <c r="Y13076">
        <f t="shared" si="1412"/>
      </c>
      <c r="Z13076">
        <f t="shared" si="1413"/>
      </c>
    </row>
    <row r="13077" spans="1:26">
      <c r="A13077" s="67"/>
      <c r="B13077" s="106"/>
      <c r="C13077" s="15"/>
      <c r="D13077" s="184"/>
      <c r="E13077" s="184"/>
      <c r="F13077" s="184"/>
      <c r="G13077" s="186"/>
      <c r="H13077" s="185"/>
      <c r="I13077" s="388"/>
      <c r="W13077">
        <f t="shared" si="1410"/>
      </c>
      <c r="X13077">
        <f t="shared" si="1411"/>
      </c>
      <c r="Y13077">
        <f t="shared" si="1412"/>
      </c>
      <c r="Z13077">
        <f t="shared" si="1413"/>
      </c>
    </row>
    <row r="13078" spans="1:26" ht="15.75" thickBot="1">
      <c r="A13078" s="57"/>
      <c r="B13078" s="224"/>
      <c r="C13078" s="15"/>
      <c r="D13078" s="23"/>
      <c r="E13078" s="225"/>
      <c r="F13078" s="23"/>
      <c r="G13078" s="24"/>
      <c r="H13078" s="225"/>
      <c r="I13078" s="70"/>
      <c r="W13078">
        <f t="shared" si="1410"/>
      </c>
      <c r="X13078">
        <f t="shared" si="1411"/>
      </c>
      <c r="Y13078">
        <f t="shared" si="1412"/>
      </c>
      <c r="Z13078">
        <f t="shared" si="1413"/>
      </c>
    </row>
    <row r="13079" spans="1:26">
      <c r="A13079" s="67"/>
      <c r="B13079" s="17"/>
      <c r="C13079" s="5"/>
      <c r="D13079" s="59"/>
      <c r="E13079" s="59"/>
      <c r="F13079" s="53"/>
      <c r="G13079" s="78"/>
      <c r="H13079" s="68"/>
      <c r="I13079" s="71">
        <f>SUM(I13067:I13078)</f>
      </c>
      <c r="W13079">
        <f t="shared" si="1410"/>
      </c>
      <c r="X13079">
        <f t="shared" si="1411"/>
      </c>
      <c r="Y13079">
        <f t="shared" si="1412"/>
      </c>
      <c r="Z13079">
        <f t="shared" si="1413"/>
      </c>
    </row>
    <row r="13080" spans="1:26" ht="15.75" thickBot="1">
      <c r="A13080" s="221"/>
      <c r="B13080" s="222"/>
      <c r="C13080" s="69"/>
      <c r="D13080" s="177"/>
      <c r="E13080" s="177"/>
      <c r="F13080" s="177"/>
      <c r="G13080" s="177"/>
      <c r="H13080" s="177"/>
      <c r="I13080" s="256"/>
      <c r="W13080">
        <f t="shared" si="1410"/>
      </c>
      <c r="X13080">
        <f t="shared" si="1411"/>
      </c>
      <c r="Y13080">
        <f t="shared" si="1412"/>
      </c>
      <c r="Z13080">
        <f t="shared" si="1413"/>
      </c>
    </row>
    <row r="13081" spans="1:26" ht="21">
      <c r="A13081" s="33"/>
      <c r="B13081" s="212"/>
      <c r="C13081" s="212"/>
      <c r="D13081" s="91"/>
      <c r="E13081" s="91"/>
      <c r="F13081" s="91"/>
      <c r="G13081" s="92" t="s">
        <v>19</v>
      </c>
      <c r="H13081" s="91"/>
      <c r="I13081" s="111">
        <f>+I13079-I13080</f>
      </c>
      <c r="L13081">
        <f>SUM(L13067:L13080)</f>
      </c>
      <c r="W13081">
        <f t="shared" si="1410"/>
      </c>
      <c r="X13081">
        <f t="shared" si="1411"/>
      </c>
      <c r="Y13081">
        <f t="shared" si="1412"/>
      </c>
      <c r="Z13081">
        <f t="shared" si="1413"/>
      </c>
    </row>
    <row r="13082" spans="1:26">
      <c r="A13082" s="221"/>
      <c r="B13082" s="222"/>
      <c r="C13082" s="222"/>
      <c r="D13082" s="69" t="s">
        <v>520</v>
      </c>
      <c r="E13082" s="69"/>
      <c r="F13082" s="69"/>
      <c r="G13082" s="69"/>
      <c r="H13082" s="112">
        <v>1</v>
      </c>
      <c r="I13082" s="61">
        <f>+L13081*H13082</f>
      </c>
      <c r="W13082">
        <f t="shared" si="1410"/>
      </c>
      <c r="X13082">
        <f t="shared" si="1411"/>
      </c>
      <c r="Y13082">
        <f t="shared" si="1412"/>
      </c>
      <c r="Z13082">
        <f t="shared" si="1413"/>
      </c>
    </row>
    <row r="13083" spans="1:26">
      <c r="A13083" s="33"/>
      <c r="B13083" s="10"/>
      <c r="C13083" s="10"/>
      <c r="D13083" s="69"/>
      <c r="E13083" s="69"/>
      <c r="F13083" s="69"/>
      <c r="G13083" s="69"/>
      <c r="H13083" s="69"/>
      <c r="I13083" s="61"/>
      <c r="W13083">
        <f t="shared" si="1410"/>
      </c>
      <c r="X13083">
        <f t="shared" si="1411"/>
      </c>
      <c r="Y13083">
        <f t="shared" si="1412"/>
      </c>
      <c r="Z13083">
        <f t="shared" si="1413"/>
      </c>
    </row>
    <row r="13084" spans="1:26" ht="15.75" thickBot="1">
      <c r="A13084" s="33"/>
      <c r="B13084" s="11" t="s">
        <v>20</v>
      </c>
      <c r="C13084" s="35"/>
      <c r="D13084" s="35"/>
      <c r="E13084" s="35"/>
      <c r="F13084" s="35"/>
      <c r="G13084" s="35"/>
      <c r="H13084" s="35"/>
      <c r="I13084" s="36"/>
      <c r="W13084">
        <f t="shared" si="1410"/>
      </c>
      <c r="X13084">
        <f t="shared" si="1411"/>
      </c>
      <c r="Y13084">
        <f t="shared" si="1412"/>
      </c>
      <c r="Z13084">
        <f t="shared" si="1413"/>
      </c>
    </row>
    <row r="13085" spans="1:26" ht="15.75" thickBot="1">
      <c r="A13085" s="37"/>
      <c r="B13085" s="38"/>
      <c r="C13085" s="39" t="s">
        <v>21</v>
      </c>
      <c r="D13085" s="40">
        <f>SUM(D13067:D13084)</f>
      </c>
      <c r="E13085" s="41">
        <f>IF(H13085=I13085,"OK","NO")</f>
      </c>
      <c r="F13085" s="40">
        <f>SUM(F13067:F13084)</f>
      </c>
      <c r="G13085" s="40">
        <f>SUM(G13067:G13084)</f>
      </c>
      <c r="H13085" s="41">
        <f>SUMPRODUCT(F13067:F13080,H13067:H13080)</f>
      </c>
      <c r="I13085" s="43">
        <f>+I13081-I13082</f>
      </c>
      <c r="W13085">
        <f t="shared" si="1410"/>
      </c>
      <c r="X13085">
        <f t="shared" si="1411"/>
      </c>
      <c r="Y13085">
        <f t="shared" si="1412"/>
      </c>
      <c r="Z13085">
        <f t="shared" si="1413"/>
      </c>
    </row>
    <row r="13086" spans="1:26" ht="15.75" thickBot="1">
      <c r="A13086" s="44"/>
      <c r="B13086" s="116"/>
      <c r="C13086" s="45"/>
      <c r="D13086" s="45"/>
      <c r="E13086" s="45"/>
      <c r="F13086" s="45"/>
      <c r="G13086" s="45"/>
      <c r="H13086" s="46"/>
      <c r="I13086" s="47"/>
      <c r="W13086">
        <f t="shared" si="1410"/>
      </c>
      <c r="X13086">
        <f t="shared" si="1411"/>
      </c>
      <c r="Y13086">
        <f t="shared" si="1412"/>
      </c>
      <c r="Z13086">
        <f t="shared" si="1413"/>
      </c>
    </row>
    <row r="13087" spans="1:26">
      <c r="A13087" s="12" t="s">
        <v>315</v>
      </c>
      <c r="B13087" s="12"/>
      <c r="C13087" s="12"/>
      <c r="D13087" s="13"/>
      <c r="E13087" s="14"/>
      <c r="F13087" s="14"/>
      <c r="G13087" s="14"/>
      <c r="H13087" s="2"/>
      <c r="I13087" s="12"/>
      <c r="W13087">
        <f t="shared" si="1410"/>
      </c>
      <c r="X13087">
        <f t="shared" si="1411"/>
      </c>
      <c r="Y13087">
        <f t="shared" si="1412"/>
      </c>
      <c r="Z13087">
        <f t="shared" si="1413"/>
      </c>
    </row>
    <row r="13088" spans="1:26">
      <c r="W13088">
        <f t="shared" si="1410"/>
      </c>
      <c r="X13088">
        <f t="shared" si="1411"/>
      </c>
      <c r="Y13088">
        <f t="shared" si="1412"/>
      </c>
      <c r="Z13088">
        <f t="shared" si="1413"/>
      </c>
    </row>
    <row r="13089" spans="1:26">
      <c r="A13089" s="1562" t="s">
        <v>0</v>
      </c>
      <c r="B13089" s="1562"/>
      <c r="C13089" s="1562"/>
      <c r="D13089" s="1562"/>
      <c r="E13089" s="1562"/>
      <c r="F13089" s="1562"/>
      <c r="G13089" s="1562"/>
      <c r="H13089" s="1562"/>
      <c r="I13089" s="1562"/>
      <c r="W13089">
        <f t="shared" si="1410"/>
      </c>
      <c r="X13089">
        <f t="shared" si="1411"/>
      </c>
      <c r="Y13089">
        <f t="shared" si="1412"/>
      </c>
      <c r="Z13089">
        <f t="shared" si="1413"/>
      </c>
    </row>
    <row r="13090" spans="1:26">
      <c r="W13090">
        <f t="shared" si="1410"/>
      </c>
      <c r="X13090">
        <f t="shared" si="1411"/>
      </c>
      <c r="Y13090">
        <f t="shared" si="1412"/>
      </c>
      <c r="Z13090">
        <f t="shared" si="1413"/>
      </c>
    </row>
    <row r="13091" spans="1:26">
      <c r="A13091" s="1" t="s">
        <v>1</v>
      </c>
      <c r="B13091" s="124"/>
      <c r="C13091" s="124"/>
      <c r="D13091" s="124"/>
      <c r="E13091" s="124"/>
      <c r="G13091" s="495" t="s">
        <v>2</v>
      </c>
      <c r="H13091" s="3" t="s">
        <v>2524</v>
      </c>
      <c r="I13091" s="124"/>
      <c r="W13091">
        <f t="shared" si="1410"/>
      </c>
      <c r="X13091">
        <f t="shared" si="1411"/>
      </c>
      <c r="Y13091">
        <f t="shared" si="1412"/>
      </c>
      <c r="Z13091">
        <f t="shared" si="1413"/>
      </c>
    </row>
    <row r="13092" spans="1:26">
      <c r="A13092" s="22" t="inlineStr">
        <is>
          <t>Dealer-341</t>
        </is>
      </c>
      <c r="F13092" s="4"/>
      <c r="G13092" s="496" t="s">
        <v>1440</v>
      </c>
      <c r="H13092" s="1" t="s">
        <v>2273</v>
      </c>
      <c r="W13092">
        <f t="shared" si="1410"/>
      </c>
      <c r="X13092">
        <f t="shared" si="1411"/>
      </c>
      <c r="Y13092">
        <f t="shared" si="1412"/>
      </c>
      <c r="Z13092">
        <f t="shared" si="1413"/>
      </c>
    </row>
    <row r="13093" spans="1:26">
      <c r="A13093" s="160" t="inlineStr">
        <is>
          <t>Dealer-342</t>
        </is>
      </c>
      <c r="B13093" s="1"/>
      <c r="W13093">
        <f t="shared" si="1410"/>
      </c>
      <c r="X13093">
        <f t="shared" si="1411"/>
      </c>
      <c r="Y13093">
        <f t="shared" si="1412"/>
      </c>
      <c r="Z13093">
        <f t="shared" si="1413"/>
      </c>
    </row>
    <row r="13094" spans="1:26">
      <c r="A13094" s="160" t="inlineStr">
        <is>
          <t>Address line (redacted)</t>
        </is>
      </c>
      <c r="B13094" s="1"/>
      <c r="W13094">
        <f t="shared" si="1410"/>
      </c>
      <c r="X13094">
        <f t="shared" si="1411"/>
      </c>
      <c r="Y13094">
        <f t="shared" si="1412"/>
      </c>
      <c r="Z13094">
        <f t="shared" si="1413"/>
      </c>
    </row>
    <row r="13095" spans="1:26">
      <c r="A13095" s="160" t="inlineStr">
        <is>
          <t>Address line (redacted)</t>
        </is>
      </c>
      <c r="B13095" s="243"/>
      <c r="W13095">
        <f t="shared" si="1410"/>
      </c>
      <c r="X13095">
        <f t="shared" si="1411"/>
      </c>
      <c r="Y13095">
        <f t="shared" si="1412"/>
      </c>
      <c r="Z13095">
        <f t="shared" si="1413"/>
      </c>
    </row>
    <row r="13096" spans="1:26">
      <c r="A13096" s="635" t="inlineStr">
        <is>
          <t>GSTIN-MASKED</t>
        </is>
      </c>
      <c r="B13096" s="1"/>
      <c r="W13096">
        <f t="shared" si="1410"/>
      </c>
      <c r="X13096">
        <f t="shared" si="1411"/>
      </c>
      <c r="Y13096">
        <f t="shared" si="1412"/>
      </c>
      <c r="Z13096">
        <f t="shared" si="1413"/>
      </c>
    </row>
    <row r="13097" spans="1:26">
      <c r="A13097" s="1" t="s">
        <v>5</v>
      </c>
      <c r="W13097">
        <f t="shared" si="1410"/>
      </c>
      <c r="X13097">
        <f t="shared" si="1411"/>
      </c>
      <c r="Y13097">
        <f t="shared" si="1412"/>
      </c>
      <c r="Z13097">
        <f t="shared" si="1413"/>
      </c>
    </row>
    <row r="13098" spans="1:26">
      <c r="A13098" s="1" t="s">
        <v>6</v>
      </c>
      <c r="W13098">
        <f t="shared" si="1410"/>
      </c>
      <c r="X13098">
        <f t="shared" si="1411"/>
      </c>
      <c r="Y13098">
        <f t="shared" si="1412"/>
      </c>
      <c r="Z13098">
        <f t="shared" si="1413"/>
      </c>
    </row>
    <row r="13099" spans="1:26" ht="15.75" thickBot="1">
      <c r="A13099" s="1" t="s">
        <v>7</v>
      </c>
      <c r="W13099">
        <f t="shared" si="1410"/>
      </c>
      <c r="X13099">
        <f t="shared" si="1411"/>
      </c>
      <c r="Y13099">
        <f t="shared" si="1412"/>
      </c>
      <c r="Z13099">
        <f t="shared" si="1413"/>
      </c>
    </row>
    <row r="13100" spans="1:26" ht="24.75" thickBot="1">
      <c r="A13100" s="162" t="s">
        <v>8</v>
      </c>
      <c r="B13100" s="163" t="s">
        <v>9</v>
      </c>
      <c r="C13100" s="163" t="s">
        <v>10</v>
      </c>
      <c r="D13100" s="164" t="s">
        <v>11</v>
      </c>
      <c r="E13100" s="164" t="s">
        <v>12</v>
      </c>
      <c r="F13100" s="164" t="s">
        <v>13</v>
      </c>
      <c r="G13100" s="164" t="s">
        <v>14</v>
      </c>
      <c r="H13100" s="165" t="s">
        <v>15</v>
      </c>
      <c r="I13100" s="166" t="s">
        <v>16</v>
      </c>
      <c r="W13100">
        <f t="shared" si="1410"/>
      </c>
      <c r="X13100">
        <f t="shared" si="1411"/>
      </c>
      <c r="Y13100">
        <f t="shared" si="1412"/>
      </c>
      <c r="Z13100">
        <f t="shared" si="1413"/>
      </c>
    </row>
    <row r="13101" spans="1:26">
      <c r="A13101" s="57"/>
      <c r="B13101" s="1566" t="s">
        <v>17</v>
      </c>
      <c r="C13101" s="1567"/>
      <c r="D13101" s="5"/>
      <c r="E13101" s="5"/>
      <c r="F13101" s="5"/>
      <c r="G13101" s="6"/>
      <c r="H13101" s="5"/>
      <c r="I13101" s="58"/>
      <c r="W13101">
        <f t="shared" si="1410"/>
      </c>
      <c r="X13101">
        <f t="shared" si="1411"/>
      </c>
      <c r="Y13101">
        <f t="shared" si="1412"/>
      </c>
      <c r="Z13101">
        <f t="shared" si="1413"/>
      </c>
    </row>
    <row r="13102" spans="1:26">
      <c r="A13102" s="5">
        <v>1</v>
      </c>
      <c r="B13102" s="8" t="s">
        <v>744</v>
      </c>
      <c r="C13102" s="5" t="s">
        <v>745</v>
      </c>
      <c r="D13102" s="50">
        <v>1</v>
      </c>
      <c r="E13102" s="5">
        <v>5</v>
      </c>
      <c r="F13102" s="5">
        <f>+E13102*D13102</f>
      </c>
      <c r="G13102" s="9">
        <f>+E13102*D13102</f>
      </c>
      <c r="H13102" s="5">
        <v>1</v>
      </c>
      <c r="I13102" s="58">
        <f>+H13102*G13102</f>
      </c>
      <c r="J13102">
        <f>+G13102*H13102</f>
      </c>
      <c r="W13102">
        <f t="shared" si="1410"/>
      </c>
      <c r="X13102">
        <f t="shared" si="1411"/>
      </c>
      <c r="Y13102">
        <f t="shared" si="1412"/>
      </c>
      <c r="Z13102">
        <f t="shared" si="1413"/>
      </c>
    </row>
    <row r="13103" spans="1:26">
      <c r="A13103" s="5">
        <v>2</v>
      </c>
      <c r="B13103" s="8" t="s">
        <v>27</v>
      </c>
      <c r="C13103" s="5" t="s">
        <v>22</v>
      </c>
      <c r="D13103" s="50">
        <v>1</v>
      </c>
      <c r="E13103" s="5">
        <v>5</v>
      </c>
      <c r="F13103" s="5">
        <f t="shared" ref="F13103:F13116" si="1414">+E13103*D13103</f>
      </c>
      <c r="G13103" s="9">
        <f t="shared" ref="G13103:G13116" si="1415">+E13103*D13103</f>
      </c>
      <c r="H13103" s="5">
        <v>1</v>
      </c>
      <c r="I13103" s="58">
        <f t="shared" ref="I13103:I13122" si="1416">+H13103*G13103</f>
      </c>
      <c r="J13103">
        <f>+G13103*H13103</f>
      </c>
      <c r="W13103">
        <f t="shared" si="1410"/>
      </c>
      <c r="X13103">
        <f t="shared" si="1411"/>
      </c>
      <c r="Y13103">
        <f t="shared" si="1412"/>
      </c>
      <c r="Z13103">
        <f t="shared" si="1413"/>
      </c>
    </row>
    <row r="13104" spans="1:26">
      <c r="A13104" s="5">
        <v>3</v>
      </c>
      <c r="B13104" s="8" t="s">
        <v>584</v>
      </c>
      <c r="C13104" s="5" t="s">
        <v>585</v>
      </c>
      <c r="D13104" s="50">
        <v>1</v>
      </c>
      <c r="E13104" s="5">
        <v>5</v>
      </c>
      <c r="F13104" s="5">
        <f t="shared" si="1414"/>
      </c>
      <c r="G13104" s="9">
        <f t="shared" si="1415"/>
      </c>
      <c r="H13104" s="5">
        <v>1</v>
      </c>
      <c r="I13104" s="58">
        <f t="shared" si="1416"/>
      </c>
      <c r="J13104">
        <f t="shared" ref="J13104:J13124" si="1417">+G13104*H13104</f>
      </c>
      <c r="W13104">
        <f t="shared" si="1410"/>
      </c>
      <c r="X13104">
        <f t="shared" si="1411"/>
      </c>
      <c r="Y13104">
        <f t="shared" si="1412"/>
      </c>
      <c r="Z13104">
        <f t="shared" si="1413"/>
      </c>
    </row>
    <row r="13105" spans="1:26">
      <c r="A13105" s="5">
        <v>4</v>
      </c>
      <c r="B13105" s="8" t="s">
        <v>748</v>
      </c>
      <c r="C13105" s="5" t="s">
        <v>362</v>
      </c>
      <c r="D13105" s="50">
        <v>1</v>
      </c>
      <c r="E13105" s="5">
        <v>5</v>
      </c>
      <c r="F13105" s="5">
        <f t="shared" si="1414"/>
      </c>
      <c r="G13105" s="9">
        <f t="shared" si="1415"/>
      </c>
      <c r="H13105" s="5">
        <v>1</v>
      </c>
      <c r="I13105" s="58">
        <f t="shared" si="1416"/>
      </c>
      <c r="J13105">
        <f t="shared" si="1417"/>
      </c>
      <c r="W13105">
        <f t="shared" si="1410"/>
      </c>
      <c r="X13105">
        <f t="shared" si="1411"/>
      </c>
      <c r="Y13105">
        <f t="shared" si="1412"/>
      </c>
      <c r="Z13105">
        <f t="shared" si="1413"/>
      </c>
    </row>
    <row r="13106" spans="1:26">
      <c r="A13106" s="5">
        <v>5</v>
      </c>
      <c r="B13106" s="8" t="s">
        <v>312</v>
      </c>
      <c r="C13106" s="5" t="s">
        <v>313</v>
      </c>
      <c r="D13106" s="50">
        <v>1</v>
      </c>
      <c r="E13106" s="5">
        <v>5</v>
      </c>
      <c r="F13106" s="5">
        <f t="shared" si="1414"/>
      </c>
      <c r="G13106" s="9">
        <f t="shared" si="1415"/>
      </c>
      <c r="H13106" s="5">
        <v>1</v>
      </c>
      <c r="I13106" s="58">
        <f t="shared" si="1416"/>
      </c>
      <c r="J13106">
        <f t="shared" si="1417"/>
      </c>
      <c r="W13106">
        <f t="shared" si="1410"/>
      </c>
      <c r="X13106">
        <f t="shared" si="1411"/>
      </c>
      <c r="Y13106">
        <f t="shared" si="1412"/>
      </c>
      <c r="Z13106">
        <f t="shared" si="1413"/>
      </c>
    </row>
    <row r="13107" spans="1:26">
      <c r="A13107" s="5">
        <v>6</v>
      </c>
      <c r="B13107" s="8" t="s">
        <v>361</v>
      </c>
      <c r="C13107" s="5" t="s">
        <v>362</v>
      </c>
      <c r="D13107" s="50">
        <v>1</v>
      </c>
      <c r="E13107" s="5">
        <v>5</v>
      </c>
      <c r="F13107" s="5">
        <f t="shared" si="1414"/>
      </c>
      <c r="G13107" s="9">
        <f t="shared" si="1415"/>
      </c>
      <c r="H13107" s="5">
        <v>1</v>
      </c>
      <c r="I13107" s="58">
        <f t="shared" si="1416"/>
      </c>
      <c r="J13107">
        <f t="shared" si="1417"/>
      </c>
      <c r="W13107">
        <f t="shared" si="1410"/>
      </c>
      <c r="X13107">
        <f t="shared" si="1411"/>
      </c>
      <c r="Y13107">
        <f t="shared" si="1412"/>
      </c>
      <c r="Z13107">
        <f t="shared" si="1413"/>
      </c>
    </row>
    <row r="13108" spans="1:26">
      <c r="A13108" s="5">
        <v>7</v>
      </c>
      <c r="B13108" s="8" t="s">
        <v>451</v>
      </c>
      <c r="C13108" s="5" t="s">
        <v>450</v>
      </c>
      <c r="D13108" s="50">
        <v>1</v>
      </c>
      <c r="E13108" s="5">
        <v>5</v>
      </c>
      <c r="F13108" s="5">
        <f t="shared" si="1414"/>
      </c>
      <c r="G13108" s="9">
        <f t="shared" si="1415"/>
      </c>
      <c r="H13108" s="5">
        <v>1</v>
      </c>
      <c r="I13108" s="58">
        <f t="shared" si="1416"/>
      </c>
      <c r="J13108">
        <f t="shared" si="1417"/>
      </c>
      <c r="W13108">
        <f t="shared" si="1410"/>
      </c>
      <c r="X13108">
        <f t="shared" si="1411"/>
      </c>
      <c r="Y13108">
        <f t="shared" si="1412"/>
      </c>
      <c r="Z13108">
        <f t="shared" si="1413"/>
      </c>
    </row>
    <row r="13109" spans="1:26">
      <c r="A13109" s="5">
        <v>8</v>
      </c>
      <c r="B13109" s="8" t="s">
        <v>449</v>
      </c>
      <c r="C13109" s="5" t="s">
        <v>448</v>
      </c>
      <c r="D13109" s="50">
        <v>1</v>
      </c>
      <c r="E13109" s="5">
        <v>5</v>
      </c>
      <c r="F13109" s="5">
        <f t="shared" si="1414"/>
      </c>
      <c r="G13109" s="9">
        <f t="shared" si="1415"/>
      </c>
      <c r="H13109" s="5">
        <v>1</v>
      </c>
      <c r="I13109" s="58">
        <f t="shared" si="1416"/>
      </c>
      <c r="J13109">
        <f t="shared" si="1417"/>
      </c>
      <c r="W13109">
        <f t="shared" si="1410"/>
      </c>
      <c r="X13109">
        <f t="shared" si="1411"/>
      </c>
      <c r="Y13109">
        <f t="shared" si="1412"/>
      </c>
      <c r="Z13109">
        <f t="shared" si="1413"/>
      </c>
    </row>
    <row r="13110" spans="1:26">
      <c r="A13110" s="5">
        <v>9</v>
      </c>
      <c r="B13110" s="8" t="s">
        <v>439</v>
      </c>
      <c r="C13110" s="5" t="s">
        <v>438</v>
      </c>
      <c r="D13110" s="50">
        <v>1</v>
      </c>
      <c r="E13110" s="5">
        <v>5</v>
      </c>
      <c r="F13110" s="5">
        <f t="shared" si="1414"/>
      </c>
      <c r="G13110" s="9">
        <f t="shared" si="1415"/>
      </c>
      <c r="H13110" s="5">
        <v>1</v>
      </c>
      <c r="I13110" s="58">
        <f t="shared" si="1416"/>
      </c>
      <c r="J13110">
        <f t="shared" si="1417"/>
      </c>
      <c r="W13110">
        <f t="shared" si="1410"/>
      </c>
      <c r="X13110">
        <f t="shared" si="1411"/>
      </c>
      <c r="Y13110">
        <f t="shared" si="1412"/>
      </c>
      <c r="Z13110">
        <f t="shared" si="1413"/>
      </c>
    </row>
    <row r="13111" spans="1:26">
      <c r="A13111" s="5">
        <v>10</v>
      </c>
      <c r="B13111" s="8" t="s">
        <v>860</v>
      </c>
      <c r="C13111" s="5" t="s">
        <v>859</v>
      </c>
      <c r="D13111" s="50">
        <v>1</v>
      </c>
      <c r="E13111" s="5">
        <v>5</v>
      </c>
      <c r="F13111" s="5">
        <f t="shared" si="1414"/>
      </c>
      <c r="G13111" s="9">
        <f t="shared" si="1415"/>
      </c>
      <c r="H13111" s="5">
        <v>1</v>
      </c>
      <c r="I13111" s="58">
        <f t="shared" si="1416"/>
      </c>
      <c r="J13111">
        <f t="shared" si="1417"/>
      </c>
      <c r="W13111">
        <f t="shared" si="1410"/>
      </c>
      <c r="X13111">
        <f t="shared" si="1411"/>
      </c>
      <c r="Y13111">
        <f t="shared" si="1412"/>
      </c>
      <c r="Z13111">
        <f t="shared" si="1413"/>
      </c>
    </row>
    <row r="13112" spans="1:26">
      <c r="A13112" s="5"/>
      <c r="B13112" s="8"/>
      <c r="C13112" s="5"/>
      <c r="D13112" s="50"/>
      <c r="E13112" s="5"/>
      <c r="F13112" s="5"/>
      <c r="G13112" s="9"/>
      <c r="H13112" s="5"/>
      <c r="I13112" s="58"/>
      <c r="W13112">
        <f t="shared" si="1410"/>
      </c>
      <c r="X13112">
        <f t="shared" si="1411"/>
      </c>
      <c r="Y13112">
        <f t="shared" si="1412"/>
      </c>
      <c r="Z13112">
        <f t="shared" si="1413"/>
      </c>
    </row>
    <row r="13113" spans="1:26">
      <c r="A13113" s="5">
        <v>12</v>
      </c>
      <c r="B13113" s="8" t="s">
        <v>37</v>
      </c>
      <c r="C13113" s="5" t="s">
        <v>38</v>
      </c>
      <c r="D13113" s="50">
        <v>1</v>
      </c>
      <c r="E13113" s="5">
        <v>5</v>
      </c>
      <c r="F13113" s="5">
        <f t="shared" si="1414"/>
      </c>
      <c r="G13113" s="9">
        <f t="shared" si="1415"/>
      </c>
      <c r="H13113" s="5">
        <v>1</v>
      </c>
      <c r="I13113" s="58">
        <f t="shared" si="1416"/>
      </c>
      <c r="J13113">
        <f t="shared" si="1417"/>
      </c>
      <c r="W13113">
        <f t="shared" si="1410"/>
      </c>
      <c r="X13113">
        <f t="shared" si="1411"/>
      </c>
      <c r="Y13113">
        <f t="shared" si="1412"/>
      </c>
      <c r="Z13113">
        <f t="shared" si="1413"/>
      </c>
    </row>
    <row r="13114" spans="1:26">
      <c r="A13114" s="5">
        <v>13</v>
      </c>
      <c r="B13114" s="8" t="s">
        <v>1073</v>
      </c>
      <c r="C13114" s="5" t="s">
        <v>1072</v>
      </c>
      <c r="D13114" s="50">
        <v>1</v>
      </c>
      <c r="E13114" s="5">
        <v>5</v>
      </c>
      <c r="F13114" s="5">
        <f t="shared" si="1414"/>
      </c>
      <c r="G13114" s="9">
        <f t="shared" si="1415"/>
      </c>
      <c r="H13114" s="5">
        <v>1</v>
      </c>
      <c r="I13114" s="58">
        <f t="shared" si="1416"/>
      </c>
      <c r="J13114">
        <f t="shared" si="1417"/>
      </c>
      <c r="W13114">
        <f t="shared" si="1410"/>
      </c>
      <c r="X13114">
        <f t="shared" si="1411"/>
      </c>
      <c r="Y13114">
        <f t="shared" si="1412"/>
      </c>
      <c r="Z13114">
        <f t="shared" si="1413"/>
      </c>
    </row>
    <row r="13115" spans="1:26">
      <c r="A13115" s="5">
        <v>14</v>
      </c>
      <c r="B13115" s="8" t="s">
        <v>850</v>
      </c>
      <c r="C13115" s="5" t="s">
        <v>849</v>
      </c>
      <c r="D13115" s="50">
        <v>1</v>
      </c>
      <c r="E13115" s="5">
        <v>5</v>
      </c>
      <c r="F13115" s="5">
        <f t="shared" si="1414"/>
      </c>
      <c r="G13115" s="9">
        <f t="shared" si="1415"/>
      </c>
      <c r="H13115" s="5">
        <v>1</v>
      </c>
      <c r="I13115" s="58">
        <f t="shared" si="1416"/>
      </c>
      <c r="J13115">
        <f t="shared" si="1417"/>
      </c>
      <c r="W13115">
        <f t="shared" si="1410"/>
      </c>
      <c r="X13115">
        <f t="shared" si="1411"/>
      </c>
      <c r="Y13115">
        <f t="shared" si="1412"/>
      </c>
      <c r="Z13115">
        <f t="shared" si="1413"/>
      </c>
    </row>
    <row r="13116" spans="1:26">
      <c r="A13116" s="57">
        <v>15</v>
      </c>
      <c r="B13116" s="623" t="s">
        <v>1045</v>
      </c>
      <c r="C13116" s="184" t="s">
        <v>1044</v>
      </c>
      <c r="D13116" s="50">
        <v>1</v>
      </c>
      <c r="E13116" s="5">
        <v>5</v>
      </c>
      <c r="F13116" s="5">
        <f t="shared" si="1414"/>
      </c>
      <c r="G13116" s="9">
        <f t="shared" si="1415"/>
      </c>
      <c r="H13116" s="5">
        <v>1</v>
      </c>
      <c r="I13116" s="58">
        <f t="shared" si="1416"/>
      </c>
      <c r="J13116">
        <f t="shared" si="1417"/>
      </c>
      <c r="W13116">
        <f t="shared" si="1410"/>
      </c>
      <c r="X13116">
        <f t="shared" si="1411"/>
      </c>
      <c r="Y13116">
        <f t="shared" si="1412"/>
      </c>
      <c r="Z13116">
        <f t="shared" si="1413"/>
      </c>
    </row>
    <row r="13117" spans="1:26">
      <c r="A13117" s="57"/>
      <c r="B13117" s="1563" t="s">
        <v>18</v>
      </c>
      <c r="C13117" s="1563"/>
      <c r="D13117" s="184"/>
      <c r="E13117" s="184"/>
      <c r="F13117" s="245"/>
      <c r="G13117" s="187"/>
      <c r="H13117" s="184"/>
      <c r="I13117" s="108"/>
      <c r="J13117">
        <f t="shared" si="1417"/>
      </c>
      <c r="W13117">
        <f t="shared" si="1410"/>
      </c>
      <c r="X13117">
        <f t="shared" si="1411"/>
      </c>
      <c r="Y13117">
        <f t="shared" si="1412"/>
      </c>
      <c r="Z13117">
        <f t="shared" si="1413"/>
      </c>
    </row>
    <row r="13118" spans="1:26">
      <c r="A13118" s="57">
        <v>16</v>
      </c>
      <c r="B13118" s="8" t="s">
        <v>275</v>
      </c>
      <c r="C13118" s="5" t="s">
        <v>276</v>
      </c>
      <c r="D13118" s="50">
        <v>1</v>
      </c>
      <c r="E13118" s="5">
        <v>4</v>
      </c>
      <c r="F13118" s="5">
        <f>+E13118*D13118</f>
      </c>
      <c r="G13118" s="9">
        <f>+E13118*D13118</f>
      </c>
      <c r="H13118" s="9">
        <v>1</v>
      </c>
      <c r="I13118" s="58">
        <f t="shared" si="1416"/>
      </c>
      <c r="J13118">
        <f t="shared" si="1417"/>
      </c>
      <c r="W13118">
        <f t="shared" si="1410"/>
      </c>
      <c r="X13118">
        <f t="shared" si="1411"/>
      </c>
      <c r="Y13118">
        <f t="shared" si="1412"/>
      </c>
      <c r="Z13118">
        <f t="shared" si="1413"/>
      </c>
    </row>
    <row r="13119" spans="1:26">
      <c r="A13119" s="57">
        <v>17</v>
      </c>
      <c r="B13119" s="8" t="s">
        <v>295</v>
      </c>
      <c r="C13119" s="5" t="s">
        <v>294</v>
      </c>
      <c r="D13119" s="50">
        <v>1</v>
      </c>
      <c r="E13119" s="5">
        <v>4</v>
      </c>
      <c r="F13119" s="5">
        <f>+E13119*D13119</f>
      </c>
      <c r="G13119" s="9">
        <f>+E13119*D13119</f>
      </c>
      <c r="H13119" s="9">
        <v>1</v>
      </c>
      <c r="I13119" s="58">
        <f t="shared" si="1416"/>
      </c>
      <c r="J13119">
        <f t="shared" si="1417"/>
      </c>
      <c r="W13119">
        <f t="shared" si="1410"/>
      </c>
      <c r="X13119">
        <f t="shared" si="1411"/>
      </c>
      <c r="Y13119">
        <f t="shared" si="1412"/>
      </c>
      <c r="Z13119">
        <f t="shared" si="1413"/>
      </c>
    </row>
    <row r="13120" spans="1:26">
      <c r="A13120" s="57">
        <v>18</v>
      </c>
      <c r="B13120" s="8" t="s">
        <v>330</v>
      </c>
      <c r="C13120" s="5" t="s">
        <v>331</v>
      </c>
      <c r="D13120" s="50">
        <v>3</v>
      </c>
      <c r="E13120" s="16">
        <v>4</v>
      </c>
      <c r="F13120" s="5">
        <f>+E13120*D13120</f>
      </c>
      <c r="G13120" s="9">
        <f>+E13120*D13120</f>
      </c>
      <c r="H13120" s="16">
        <v>1</v>
      </c>
      <c r="I13120" s="58">
        <f t="shared" si="1416"/>
      </c>
      <c r="J13120">
        <f t="shared" si="1417"/>
      </c>
      <c r="W13120">
        <f t="shared" si="1410"/>
      </c>
      <c r="X13120">
        <f t="shared" si="1411"/>
      </c>
      <c r="Y13120">
        <f t="shared" si="1412"/>
      </c>
      <c r="Z13120">
        <f t="shared" si="1413"/>
      </c>
    </row>
    <row r="13121" spans="1:26">
      <c r="A13121" s="57">
        <v>19</v>
      </c>
      <c r="B13121" s="95" t="s">
        <v>830</v>
      </c>
      <c r="C13121" s="101" t="s">
        <v>829</v>
      </c>
      <c r="D13121" s="50">
        <v>1</v>
      </c>
      <c r="E13121" s="5">
        <v>4</v>
      </c>
      <c r="F13121" s="5">
        <f>+E13121*D13121</f>
      </c>
      <c r="G13121" s="9">
        <f>+E13121*D13121</f>
      </c>
      <c r="H13121" s="16">
        <v>1</v>
      </c>
      <c r="I13121" s="58">
        <f t="shared" si="1416"/>
      </c>
      <c r="J13121">
        <f t="shared" si="1417"/>
      </c>
      <c r="W13121">
        <f t="shared" si="1410"/>
      </c>
      <c r="X13121">
        <f t="shared" si="1411"/>
      </c>
      <c r="Y13121">
        <f t="shared" si="1412"/>
      </c>
      <c r="Z13121">
        <f t="shared" si="1413"/>
      </c>
    </row>
    <row r="13122" spans="1:26">
      <c r="A13122" s="57">
        <v>20</v>
      </c>
      <c r="B13122" s="128" t="s">
        <v>1004</v>
      </c>
      <c r="C13122" s="9" t="s">
        <v>1003</v>
      </c>
      <c r="D13122" s="134">
        <v>1</v>
      </c>
      <c r="E13122" s="5">
        <v>4</v>
      </c>
      <c r="F13122" s="5">
        <f>+E13122*D13122</f>
      </c>
      <c r="G13122" s="9">
        <f>+E13122*D13122</f>
      </c>
      <c r="H13122" s="16">
        <v>1</v>
      </c>
      <c r="I13122" s="58">
        <f t="shared" si="1416"/>
      </c>
      <c r="J13122">
        <f t="shared" si="1417"/>
      </c>
      <c r="W13122">
        <f t="shared" si="1410"/>
      </c>
      <c r="X13122">
        <f t="shared" si="1411"/>
      </c>
      <c r="Y13122">
        <f t="shared" si="1412"/>
      </c>
      <c r="Z13122">
        <f t="shared" si="1413"/>
      </c>
    </row>
    <row r="13123" spans="1:26">
      <c r="A13123" s="57"/>
      <c r="B13123" s="1563" t="s">
        <v>2553</v>
      </c>
      <c r="C13123" s="1563"/>
      <c r="D13123" s="184"/>
      <c r="E13123" s="184"/>
      <c r="F13123" s="245"/>
      <c r="G13123" s="187"/>
      <c r="H13123" s="184"/>
      <c r="I13123" s="108"/>
      <c r="J13123">
        <f t="shared" si="1417"/>
      </c>
      <c r="W13123">
        <f t="shared" si="1410"/>
      </c>
      <c r="X13123">
        <f t="shared" si="1411"/>
      </c>
      <c r="Y13123">
        <f t="shared" si="1412"/>
      </c>
      <c r="Z13123">
        <f t="shared" si="1413"/>
      </c>
    </row>
    <row r="13124" spans="1:26">
      <c r="A13124" s="57">
        <v>21</v>
      </c>
      <c r="B13124" s="17" t="s">
        <v>768</v>
      </c>
      <c r="C13124" s="88" t="s">
        <v>769</v>
      </c>
      <c r="D13124" s="9">
        <v>10</v>
      </c>
      <c r="E13124" s="5">
        <v>100</v>
      </c>
      <c r="F13124" s="245">
        <f>+E13124*D13124</f>
      </c>
      <c r="G13124" s="187">
        <f>+F13124</f>
      </c>
      <c r="H13124" s="5">
        <v>1</v>
      </c>
      <c r="I13124" s="108">
        <f>+H13124*G13124</f>
      </c>
      <c r="J13124">
        <f t="shared" si="1417"/>
      </c>
      <c r="W13124">
        <f t="shared" ref="W13124:W13187" si="1418">IF(LEFT($H13124&amp;"",5)="2019-",$H13124,W13123)</f>
      </c>
      <c r="X13124">
        <f t="shared" ref="X13124:X13187" si="1419">IF($W13124="",0,IF(COUNTIF($AB$2:$AB$80,$W13124)&gt;0,1,0))</f>
      </c>
      <c r="Y13124">
        <f t="shared" ref="Y13124:Y13187" si="1420">IF($C13124="","",UPPER(TRIM(IFERROR(LEFT($C13124&amp;"",FIND("/",$C13124&amp;"")-1),$C13124&amp;""))))</f>
      </c>
      <c r="Z13124">
        <f t="shared" ref="Z13124:Z13187" si="1421">IFERROR(IF(ISNUMBER($G13124),$G13124,0),0)</f>
      </c>
    </row>
    <row r="13125" spans="1:26">
      <c r="A13125" s="57"/>
      <c r="B13125" s="246"/>
      <c r="C13125" s="246"/>
      <c r="D13125" s="184"/>
      <c r="E13125" s="184"/>
      <c r="F13125" s="245"/>
      <c r="G13125" s="187"/>
      <c r="H13125" s="184"/>
      <c r="I13125" s="108"/>
      <c r="W13125">
        <f t="shared" si="1418"/>
      </c>
      <c r="X13125">
        <f t="shared" si="1419"/>
      </c>
      <c r="Y13125">
        <f t="shared" si="1420"/>
      </c>
      <c r="Z13125">
        <f t="shared" si="1421"/>
      </c>
    </row>
    <row r="13126" spans="1:26" ht="15.75" thickBot="1">
      <c r="A13126" s="33"/>
      <c r="B13126" s="17"/>
      <c r="C13126" s="88"/>
      <c r="D13126" s="23"/>
      <c r="E13126" s="23"/>
      <c r="F13126" s="171"/>
      <c r="G13126" s="24"/>
      <c r="H13126" s="23"/>
      <c r="I13126" s="172"/>
      <c r="W13126">
        <f t="shared" si="1418"/>
      </c>
      <c r="X13126">
        <f t="shared" si="1419"/>
      </c>
      <c r="Y13126">
        <f t="shared" si="1420"/>
      </c>
      <c r="Z13126">
        <f t="shared" si="1421"/>
      </c>
    </row>
    <row r="13127" spans="1:26">
      <c r="A13127" s="37"/>
      <c r="B13127" s="17"/>
      <c r="C13127" s="10"/>
      <c r="D13127" s="91"/>
      <c r="E13127" s="91"/>
      <c r="F13127" s="91"/>
      <c r="G13127" s="92" t="s">
        <v>19</v>
      </c>
      <c r="H13127" s="91"/>
      <c r="I13127" s="111">
        <f>SUM(I13101:I13126)</f>
      </c>
      <c r="W13127">
        <f t="shared" si="1418"/>
      </c>
      <c r="X13127">
        <f t="shared" si="1419"/>
      </c>
      <c r="Y13127">
        <f t="shared" si="1420"/>
      </c>
      <c r="Z13127">
        <f t="shared" si="1421"/>
      </c>
    </row>
    <row r="13128" spans="1:26" ht="15.75" thickBot="1">
      <c r="A13128" s="33"/>
      <c r="B13128" s="11" t="s">
        <v>20</v>
      </c>
      <c r="C13128" s="35"/>
      <c r="D13128" s="35"/>
      <c r="E13128" s="173"/>
      <c r="F13128" s="173"/>
      <c r="G13128" s="173"/>
      <c r="H13128" s="247"/>
      <c r="I13128" s="174"/>
      <c r="W13128">
        <f t="shared" si="1418"/>
      </c>
      <c r="X13128">
        <f t="shared" si="1419"/>
      </c>
      <c r="Y13128">
        <f t="shared" si="1420"/>
      </c>
      <c r="Z13128">
        <f t="shared" si="1421"/>
      </c>
    </row>
    <row r="13129" spans="1:26" ht="15.75" thickBot="1">
      <c r="A13129" s="175"/>
      <c r="B13129" s="38"/>
      <c r="C13129" s="39" t="s">
        <v>21</v>
      </c>
      <c r="D13129" s="40">
        <f>SUM(D13101:D13128)</f>
      </c>
      <c r="E13129" s="41">
        <f>IF(H13129=I13129,"OK","NO")</f>
      </c>
      <c r="F13129" s="176">
        <f>SUM(F13101:F13128)</f>
      </c>
      <c r="G13129" s="40">
        <f>SUM(G13101:G13128)</f>
      </c>
      <c r="H13129" s="41">
        <f>SUMPRODUCT(F13101:F13126,H13101:H13126)</f>
      </c>
      <c r="I13129" s="43">
        <f>+I13127-I13128</f>
      </c>
      <c r="J13129">
        <f>SUM(J13101:J13128)</f>
      </c>
      <c r="W13129">
        <f t="shared" si="1418"/>
      </c>
      <c r="X13129">
        <f t="shared" si="1419"/>
      </c>
      <c r="Y13129">
        <f t="shared" si="1420"/>
      </c>
      <c r="Z13129">
        <f t="shared" si="1421"/>
      </c>
    </row>
    <row r="13130" spans="1:26" ht="15.75" thickBot="1">
      <c r="A13130" s="44"/>
      <c r="B13130" s="116"/>
      <c r="C13130" s="45"/>
      <c r="D13130" s="45"/>
      <c r="E13130" s="45"/>
      <c r="F13130" s="45"/>
      <c r="G13130" s="45"/>
      <c r="H13130" s="45"/>
      <c r="I13130" s="47"/>
      <c r="W13130">
        <f t="shared" si="1418"/>
      </c>
      <c r="X13130">
        <f t="shared" si="1419"/>
      </c>
      <c r="Y13130">
        <f t="shared" si="1420"/>
      </c>
      <c r="Z13130">
        <f t="shared" si="1421"/>
      </c>
    </row>
    <row r="13131" spans="1:26">
      <c r="A13131" s="12" t="s">
        <v>315</v>
      </c>
      <c r="B13131" s="12"/>
      <c r="C13131" s="12"/>
      <c r="D13131" s="13"/>
      <c r="E13131" s="14"/>
      <c r="F13131" s="14"/>
      <c r="G13131" s="14"/>
      <c r="H13131" s="2"/>
      <c r="I13131" s="12"/>
      <c r="W13131">
        <f t="shared" si="1418"/>
      </c>
      <c r="X13131">
        <f t="shared" si="1419"/>
      </c>
      <c r="Y13131">
        <f t="shared" si="1420"/>
      </c>
      <c r="Z13131">
        <f t="shared" si="1421"/>
      </c>
    </row>
    <row r="13132" spans="1:26">
      <c r="W13132">
        <f t="shared" si="1418"/>
      </c>
      <c r="X13132">
        <f t="shared" si="1419"/>
      </c>
      <c r="Y13132">
        <f t="shared" si="1420"/>
      </c>
      <c r="Z13132">
        <f t="shared" si="1421"/>
      </c>
    </row>
    <row r="13133" spans="1:26">
      <c r="W13133">
        <f t="shared" si="1418"/>
      </c>
      <c r="X13133">
        <f t="shared" si="1419"/>
      </c>
      <c r="Y13133">
        <f t="shared" si="1420"/>
      </c>
      <c r="Z13133">
        <f t="shared" si="1421"/>
      </c>
    </row>
    <row r="13134" spans="1:26">
      <c r="A13134" s="1562" t="s">
        <v>0</v>
      </c>
      <c r="B13134" s="1562"/>
      <c r="C13134" s="1562"/>
      <c r="D13134" s="1562"/>
      <c r="E13134" s="1562"/>
      <c r="F13134" s="1562"/>
      <c r="G13134" s="1562"/>
      <c r="H13134" s="1562"/>
      <c r="I13134" s="1562"/>
      <c r="W13134">
        <f t="shared" si="1418"/>
      </c>
      <c r="X13134">
        <f t="shared" si="1419"/>
      </c>
      <c r="Y13134">
        <f t="shared" si="1420"/>
      </c>
      <c r="Z13134">
        <f t="shared" si="1421"/>
      </c>
    </row>
    <row r="13135" spans="1:26">
      <c r="W13135">
        <f t="shared" si="1418"/>
      </c>
      <c r="X13135">
        <f t="shared" si="1419"/>
      </c>
      <c r="Y13135">
        <f t="shared" si="1420"/>
      </c>
      <c r="Z13135">
        <f t="shared" si="1421"/>
      </c>
    </row>
    <row r="13136" spans="1:26">
      <c r="A13136" s="1" t="s">
        <v>1</v>
      </c>
      <c r="B13136" s="1"/>
      <c r="G13136" s="2" t="s">
        <v>2</v>
      </c>
      <c r="H13136" s="3" t="s">
        <v>2524</v>
      </c>
      <c r="W13136">
        <f t="shared" si="1418"/>
      </c>
      <c r="X13136">
        <f t="shared" si="1419"/>
      </c>
      <c r="Y13136">
        <f t="shared" si="1420"/>
      </c>
      <c r="Z13136">
        <f t="shared" si="1421"/>
      </c>
    </row>
    <row r="13137" spans="1:26">
      <c r="A13137" s="1" t="inlineStr">
        <is>
          <t>Dealer-329</t>
        </is>
      </c>
      <c r="B13137" s="1"/>
      <c r="C13137" s="51"/>
      <c r="F13137" s="4" t="s">
        <v>3</v>
      </c>
      <c r="G13137" s="2"/>
      <c r="H13137" s="1" t="s">
        <v>2274</v>
      </c>
      <c r="W13137">
        <f t="shared" si="1418"/>
      </c>
      <c r="X13137">
        <f t="shared" si="1419"/>
      </c>
      <c r="Y13137">
        <f t="shared" si="1420"/>
      </c>
      <c r="Z13137">
        <f t="shared" si="1421"/>
      </c>
    </row>
    <row r="13138" spans="1:26">
      <c r="A13138" s="1" t="inlineStr">
        <is>
          <t>Address line (redacted)</t>
        </is>
      </c>
      <c r="B13138" s="1"/>
      <c r="C13138" s="51"/>
      <c r="W13138">
        <f t="shared" si="1418"/>
      </c>
      <c r="X13138">
        <f t="shared" si="1419"/>
      </c>
      <c r="Y13138">
        <f t="shared" si="1420"/>
      </c>
      <c r="Z13138">
        <f t="shared" si="1421"/>
      </c>
    </row>
    <row r="13139" spans="1:26">
      <c r="A13139" s="1"/>
      <c r="B13139" s="1"/>
      <c r="C13139" s="51"/>
      <c r="W13139">
        <f t="shared" si="1418"/>
      </c>
      <c r="X13139">
        <f t="shared" si="1419"/>
      </c>
      <c r="Y13139">
        <f t="shared" si="1420"/>
      </c>
      <c r="Z13139">
        <f t="shared" si="1421"/>
      </c>
    </row>
    <row r="13140" spans="1:26">
      <c r="A13140" s="1"/>
      <c r="B13140" s="1582"/>
      <c r="C13140" s="1582"/>
      <c r="W13140">
        <f t="shared" si="1418"/>
      </c>
      <c r="X13140">
        <f t="shared" si="1419"/>
      </c>
      <c r="Y13140">
        <f t="shared" si="1420"/>
      </c>
      <c r="Z13140">
        <f t="shared" si="1421"/>
      </c>
    </row>
    <row r="13141" spans="1:26">
      <c r="A13141" s="49" t="s">
        <v>4</v>
      </c>
      <c r="B13141" s="87"/>
      <c r="W13141">
        <f t="shared" si="1418"/>
      </c>
      <c r="X13141">
        <f t="shared" si="1419"/>
      </c>
      <c r="Y13141">
        <f t="shared" si="1420"/>
      </c>
      <c r="Z13141">
        <f t="shared" si="1421"/>
      </c>
    </row>
    <row r="13142" spans="1:26">
      <c r="A13142" s="12"/>
      <c r="B13142" s="86"/>
      <c r="W13142">
        <f t="shared" si="1418"/>
      </c>
      <c r="X13142">
        <f t="shared" si="1419"/>
      </c>
      <c r="Y13142">
        <f t="shared" si="1420"/>
      </c>
      <c r="Z13142">
        <f t="shared" si="1421"/>
      </c>
    </row>
    <row r="13143" spans="1:26">
      <c r="A13143" s="1" t="s">
        <v>5</v>
      </c>
      <c r="W13143">
        <f t="shared" si="1418"/>
      </c>
      <c r="X13143">
        <f t="shared" si="1419"/>
      </c>
      <c r="Y13143">
        <f t="shared" si="1420"/>
      </c>
      <c r="Z13143">
        <f t="shared" si="1421"/>
      </c>
    </row>
    <row r="13144" spans="1:26">
      <c r="A13144" s="1" t="s">
        <v>6</v>
      </c>
      <c r="W13144">
        <f t="shared" si="1418"/>
      </c>
      <c r="X13144">
        <f t="shared" si="1419"/>
      </c>
      <c r="Y13144">
        <f t="shared" si="1420"/>
      </c>
      <c r="Z13144">
        <f t="shared" si="1421"/>
      </c>
    </row>
    <row r="13145" spans="1:26" ht="15.75" thickBot="1">
      <c r="A13145" s="1" t="s">
        <v>7</v>
      </c>
      <c r="W13145">
        <f t="shared" si="1418"/>
      </c>
      <c r="X13145">
        <f t="shared" si="1419"/>
      </c>
      <c r="Y13145">
        <f t="shared" si="1420"/>
      </c>
      <c r="Z13145">
        <f t="shared" si="1421"/>
      </c>
    </row>
    <row r="13146" spans="1:26" ht="24">
      <c r="A13146" s="26" t="s">
        <v>8</v>
      </c>
      <c r="B13146" s="27" t="s">
        <v>9</v>
      </c>
      <c r="C13146" s="27" t="s">
        <v>10</v>
      </c>
      <c r="D13146" s="28" t="s">
        <v>11</v>
      </c>
      <c r="E13146" s="28" t="s">
        <v>12</v>
      </c>
      <c r="F13146" s="28" t="s">
        <v>13</v>
      </c>
      <c r="G13146" s="28" t="s">
        <v>14</v>
      </c>
      <c r="H13146" s="29" t="s">
        <v>15</v>
      </c>
      <c r="I13146" s="30" t="s">
        <v>16</v>
      </c>
      <c r="W13146">
        <f t="shared" si="1418"/>
      </c>
      <c r="X13146">
        <f t="shared" si="1419"/>
      </c>
      <c r="Y13146">
        <f t="shared" si="1420"/>
      </c>
      <c r="Z13146">
        <f t="shared" si="1421"/>
      </c>
    </row>
    <row r="13147" spans="1:26">
      <c r="A13147" s="5"/>
      <c r="B13147" s="1592" t="s">
        <v>18</v>
      </c>
      <c r="C13147" s="1593"/>
      <c r="D13147" s="138"/>
      <c r="E13147" s="138"/>
      <c r="F13147" s="5"/>
      <c r="G13147" s="6"/>
      <c r="H13147" s="138"/>
      <c r="I13147" s="129"/>
      <c r="W13147">
        <f t="shared" si="1418"/>
      </c>
      <c r="X13147">
        <f t="shared" si="1419"/>
      </c>
      <c r="Y13147">
        <f t="shared" si="1420"/>
      </c>
      <c r="Z13147">
        <f t="shared" si="1421"/>
      </c>
    </row>
    <row r="13148" spans="1:26">
      <c r="A13148" s="107">
        <v>1</v>
      </c>
      <c r="B13148" s="8" t="s">
        <v>275</v>
      </c>
      <c r="C13148" s="5" t="s">
        <v>276</v>
      </c>
      <c r="D13148" s="9"/>
      <c r="E13148" s="5"/>
      <c r="F13148" s="5">
        <v>2</v>
      </c>
      <c r="G13148" s="9">
        <f>+F13148</f>
      </c>
      <c r="H13148" s="9">
        <v>1</v>
      </c>
      <c r="I13148" s="129">
        <f>+H13148*G13148</f>
      </c>
      <c r="W13148">
        <f t="shared" si="1418"/>
      </c>
      <c r="X13148">
        <f t="shared" si="1419"/>
      </c>
      <c r="Y13148">
        <f t="shared" si="1420"/>
      </c>
      <c r="Z13148">
        <f t="shared" si="1421"/>
      </c>
    </row>
    <row r="13149" spans="1:26">
      <c r="A13149" s="107">
        <v>2</v>
      </c>
      <c r="B13149" s="95" t="s">
        <v>318</v>
      </c>
      <c r="C13149" s="9" t="s">
        <v>319</v>
      </c>
      <c r="D13149" s="9">
        <v>1</v>
      </c>
      <c r="E13149" s="5">
        <v>4</v>
      </c>
      <c r="F13149" s="5">
        <f>+E13149*D13149</f>
      </c>
      <c r="G13149" s="9">
        <f>+E13149*D13149</f>
      </c>
      <c r="H13149" s="16">
        <v>1</v>
      </c>
      <c r="I13149" s="129">
        <f>+H13149*G13149</f>
      </c>
      <c r="W13149">
        <f t="shared" si="1418"/>
      </c>
      <c r="X13149">
        <f t="shared" si="1419"/>
      </c>
      <c r="Y13149">
        <f t="shared" si="1420"/>
      </c>
      <c r="Z13149">
        <f t="shared" si="1421"/>
      </c>
    </row>
    <row r="13150" spans="1:26">
      <c r="A13150" s="107">
        <v>3</v>
      </c>
      <c r="B13150" s="15" t="s">
        <v>1347</v>
      </c>
      <c r="C13150" s="5" t="s">
        <v>1346</v>
      </c>
      <c r="D13150" s="9">
        <v>1</v>
      </c>
      <c r="E13150" s="5">
        <v>4</v>
      </c>
      <c r="F13150" s="5">
        <f>+E13150*D13150</f>
      </c>
      <c r="G13150" s="9">
        <f>+E13150*D13150</f>
      </c>
      <c r="H13150" s="5">
        <v>1</v>
      </c>
      <c r="I13150" s="129">
        <f>+H13150*G13150</f>
      </c>
      <c r="W13150">
        <f t="shared" si="1418"/>
      </c>
      <c r="X13150">
        <f t="shared" si="1419"/>
      </c>
      <c r="Y13150">
        <f t="shared" si="1420"/>
      </c>
      <c r="Z13150">
        <f t="shared" si="1421"/>
      </c>
    </row>
    <row r="13151" spans="1:26" ht="24">
      <c r="A13151" s="107"/>
      <c r="B13151" s="95" t="s">
        <v>334</v>
      </c>
      <c r="C13151" s="5" t="s">
        <v>335</v>
      </c>
      <c r="D13151" s="9">
        <v>1</v>
      </c>
      <c r="E13151" s="5">
        <v>4</v>
      </c>
      <c r="F13151" s="5">
        <f>+E13151*D13151</f>
      </c>
      <c r="G13151" s="9">
        <f>+E13151*D13151</f>
      </c>
      <c r="H13151" s="5">
        <v>1</v>
      </c>
      <c r="I13151" s="129">
        <f>+H13151*G13151</f>
      </c>
      <c r="W13151">
        <f t="shared" si="1418"/>
      </c>
      <c r="X13151">
        <f t="shared" si="1419"/>
      </c>
      <c r="Y13151">
        <f t="shared" si="1420"/>
      </c>
      <c r="Z13151">
        <f t="shared" si="1421"/>
      </c>
    </row>
    <row r="13152" spans="1:26">
      <c r="A13152" s="107"/>
      <c r="B13152" s="8" t="s">
        <v>998</v>
      </c>
      <c r="C13152" s="5" t="s">
        <v>997</v>
      </c>
      <c r="D13152" s="134"/>
      <c r="E13152" s="16"/>
      <c r="F13152" s="5">
        <v>2</v>
      </c>
      <c r="G13152" s="9">
        <f>+F13152</f>
      </c>
      <c r="H13152" s="5">
        <v>1</v>
      </c>
      <c r="I13152" s="129">
        <f>+H13152*G13152</f>
      </c>
      <c r="W13152">
        <f t="shared" si="1418"/>
      </c>
      <c r="X13152">
        <f t="shared" si="1419"/>
      </c>
      <c r="Y13152">
        <f t="shared" si="1420"/>
      </c>
      <c r="Z13152">
        <f t="shared" si="1421"/>
      </c>
    </row>
    <row r="13153" spans="1:26">
      <c r="A13153" s="107"/>
      <c r="B13153" s="1592" t="s">
        <v>17</v>
      </c>
      <c r="C13153" s="1593"/>
      <c r="D13153" s="106"/>
      <c r="E13153" s="6"/>
      <c r="F13153" s="5"/>
      <c r="G13153" s="6"/>
      <c r="H13153" s="5"/>
      <c r="I13153" s="129"/>
      <c r="W13153">
        <f t="shared" si="1418"/>
      </c>
      <c r="X13153">
        <f t="shared" si="1419"/>
      </c>
      <c r="Y13153">
        <f t="shared" si="1420"/>
      </c>
      <c r="Z13153">
        <f t="shared" si="1421"/>
      </c>
    </row>
    <row r="13154" spans="1:26">
      <c r="A13154" s="107">
        <v>4</v>
      </c>
      <c r="B13154" s="106" t="s">
        <v>1205</v>
      </c>
      <c r="C13154" s="19"/>
      <c r="D13154" s="471">
        <v>1</v>
      </c>
      <c r="E13154" s="613"/>
      <c r="F13154" s="5">
        <v>4</v>
      </c>
      <c r="G13154" s="6">
        <f>+F13154</f>
      </c>
      <c r="H13154" s="5">
        <v>1</v>
      </c>
      <c r="I13154" s="129">
        <f>+H13154*G13154</f>
      </c>
      <c r="W13154">
        <f t="shared" si="1418"/>
      </c>
      <c r="X13154">
        <f t="shared" si="1419"/>
      </c>
      <c r="Y13154">
        <f t="shared" si="1420"/>
      </c>
      <c r="Z13154">
        <f t="shared" si="1421"/>
      </c>
    </row>
    <row r="13155" spans="1:26">
      <c r="A13155" s="107">
        <v>5</v>
      </c>
      <c r="B13155" s="8" t="s">
        <v>1504</v>
      </c>
      <c r="C13155" s="5" t="s">
        <v>1505</v>
      </c>
      <c r="D13155" s="5"/>
      <c r="F13155" s="5">
        <v>1</v>
      </c>
      <c r="G13155" s="6">
        <f>+F13155</f>
      </c>
      <c r="H13155" s="352">
        <v>1</v>
      </c>
      <c r="I13155" s="129">
        <f>+H13155*G13155</f>
      </c>
      <c r="W13155">
        <f t="shared" si="1418"/>
      </c>
      <c r="X13155">
        <f t="shared" si="1419"/>
      </c>
      <c r="Y13155">
        <f t="shared" si="1420"/>
      </c>
      <c r="Z13155">
        <f t="shared" si="1421"/>
      </c>
    </row>
    <row r="13156" spans="1:26">
      <c r="A13156" s="107"/>
      <c r="B13156" s="1592" t="s">
        <v>300</v>
      </c>
      <c r="C13156" s="1593"/>
      <c r="D13156" s="9"/>
      <c r="E13156" s="5"/>
      <c r="F13156" s="5"/>
      <c r="G13156" s="5"/>
      <c r="H13156" s="16"/>
      <c r="I13156" s="129"/>
      <c r="W13156">
        <f t="shared" si="1418"/>
      </c>
      <c r="X13156">
        <f t="shared" si="1419"/>
      </c>
      <c r="Y13156">
        <f t="shared" si="1420"/>
      </c>
      <c r="Z13156">
        <f t="shared" si="1421"/>
      </c>
    </row>
    <row r="13157" spans="1:26">
      <c r="A13157" s="107"/>
      <c r="B13157" s="17" t="s">
        <v>434</v>
      </c>
      <c r="C13157" s="88" t="s">
        <v>303</v>
      </c>
      <c r="D13157" s="9">
        <v>1</v>
      </c>
      <c r="E13157" s="5">
        <v>2</v>
      </c>
      <c r="F13157" s="5">
        <f>+E13157*D13157</f>
      </c>
      <c r="G13157" s="9">
        <f>+E13157*D13157</f>
      </c>
      <c r="H13157" s="5">
        <v>1</v>
      </c>
      <c r="I13157" s="129">
        <f>+H13157*G13157</f>
      </c>
      <c r="W13157">
        <f t="shared" si="1418"/>
      </c>
      <c r="X13157">
        <f t="shared" si="1419"/>
      </c>
      <c r="Y13157">
        <f t="shared" si="1420"/>
      </c>
      <c r="Z13157">
        <f t="shared" si="1421"/>
      </c>
    </row>
    <row r="13158" spans="1:26">
      <c r="A13158" s="107"/>
      <c r="B13158" s="95"/>
      <c r="C13158" s="5"/>
      <c r="D13158" s="9"/>
      <c r="E13158" s="5"/>
      <c r="F13158" s="5"/>
      <c r="G13158" s="5"/>
      <c r="H13158" s="5"/>
      <c r="I13158" s="129"/>
      <c r="W13158">
        <f t="shared" si="1418"/>
      </c>
      <c r="X13158">
        <f t="shared" si="1419"/>
      </c>
      <c r="Y13158">
        <f t="shared" si="1420"/>
      </c>
      <c r="Z13158">
        <f t="shared" si="1421"/>
      </c>
    </row>
    <row r="13159" spans="1:26">
      <c r="A13159" s="107"/>
      <c r="B13159" s="95"/>
      <c r="C13159" s="101"/>
      <c r="D13159" s="9"/>
      <c r="E13159" s="5"/>
      <c r="F13159" s="6"/>
      <c r="G13159" s="6"/>
      <c r="H13159" s="16"/>
      <c r="I13159" s="129"/>
      <c r="W13159">
        <f t="shared" si="1418"/>
      </c>
      <c r="X13159">
        <f t="shared" si="1419"/>
      </c>
      <c r="Y13159">
        <f t="shared" si="1420"/>
      </c>
      <c r="Z13159">
        <f t="shared" si="1421"/>
      </c>
    </row>
    <row r="13160" spans="1:26">
      <c r="A13160" s="107"/>
      <c r="B13160" s="8"/>
      <c r="C13160" s="9"/>
      <c r="D13160" s="5"/>
      <c r="E13160" s="5"/>
      <c r="F13160" s="5"/>
      <c r="G13160" s="6"/>
      <c r="H13160" s="5"/>
      <c r="I13160" s="129"/>
      <c r="W13160">
        <f t="shared" si="1418"/>
      </c>
      <c r="X13160">
        <f t="shared" si="1419"/>
      </c>
      <c r="Y13160">
        <f t="shared" si="1420"/>
      </c>
      <c r="Z13160">
        <f t="shared" si="1421"/>
      </c>
    </row>
    <row r="13161" spans="1:26">
      <c r="A13161" s="107"/>
      <c r="B13161" s="1568" t="s">
        <v>304</v>
      </c>
      <c r="C13161" s="1569"/>
      <c r="D13161" s="6"/>
      <c r="E13161" s="5"/>
      <c r="F13161" s="6"/>
      <c r="G13161" s="6"/>
      <c r="H13161" s="9"/>
      <c r="I13161" s="129"/>
      <c r="W13161">
        <f t="shared" si="1418"/>
      </c>
      <c r="X13161">
        <f t="shared" si="1419"/>
      </c>
      <c r="Y13161">
        <f t="shared" si="1420"/>
      </c>
      <c r="Z13161">
        <f t="shared" si="1421"/>
      </c>
    </row>
    <row r="13162" spans="1:26">
      <c r="A13162" s="107"/>
      <c r="B13162" s="1570"/>
      <c r="C13162" s="1571"/>
      <c r="D13162" s="50"/>
      <c r="E13162" s="5"/>
      <c r="F13162" s="6"/>
      <c r="G13162" s="6"/>
      <c r="H13162" s="7"/>
      <c r="I13162" s="129"/>
      <c r="W13162">
        <f t="shared" si="1418"/>
      </c>
      <c r="X13162">
        <f t="shared" si="1419"/>
      </c>
      <c r="Y13162">
        <f t="shared" si="1420"/>
      </c>
      <c r="Z13162">
        <f t="shared" si="1421"/>
      </c>
    </row>
    <row r="13163" spans="1:26">
      <c r="A13163" s="107"/>
      <c r="B13163" s="1590"/>
      <c r="C13163" s="1591"/>
      <c r="D13163" s="50"/>
      <c r="E13163" s="5"/>
      <c r="F13163" s="6"/>
      <c r="G13163" s="6"/>
      <c r="H13163" s="5"/>
      <c r="I13163" s="129"/>
      <c r="W13163">
        <f t="shared" si="1418"/>
      </c>
      <c r="X13163">
        <f t="shared" si="1419"/>
      </c>
      <c r="Y13163">
        <f t="shared" si="1420"/>
      </c>
      <c r="Z13163">
        <f t="shared" si="1421"/>
      </c>
    </row>
    <row r="13164" spans="1:26" ht="15.75" thickBot="1">
      <c r="A13164" s="33"/>
      <c r="B13164" s="130"/>
      <c r="C13164" s="130"/>
      <c r="D13164" s="109"/>
      <c r="E13164" s="109"/>
      <c r="F13164" s="109"/>
      <c r="G13164" s="109"/>
      <c r="H13164" s="109"/>
      <c r="I13164" s="110"/>
      <c r="W13164">
        <f t="shared" si="1418"/>
      </c>
      <c r="X13164">
        <f t="shared" si="1419"/>
      </c>
      <c r="Y13164">
        <f t="shared" si="1420"/>
      </c>
      <c r="Z13164">
        <f t="shared" si="1421"/>
      </c>
    </row>
    <row r="13165" spans="1:26">
      <c r="A13165" s="33"/>
      <c r="B13165" s="130"/>
      <c r="C13165" s="130"/>
      <c r="D13165" s="91"/>
      <c r="E13165" s="91"/>
      <c r="F13165" s="91"/>
      <c r="G13165" s="92" t="s">
        <v>19</v>
      </c>
      <c r="H13165" s="91"/>
      <c r="I13165" s="111">
        <f>SUM(I13147:I13164)</f>
      </c>
      <c r="W13165">
        <f t="shared" si="1418"/>
      </c>
      <c r="X13165">
        <f t="shared" si="1419"/>
      </c>
      <c r="Y13165">
        <f t="shared" si="1420"/>
      </c>
      <c r="Z13165">
        <f t="shared" si="1421"/>
      </c>
    </row>
    <row r="13166" spans="1:26">
      <c r="A13166" s="33"/>
      <c r="B13166" s="10"/>
      <c r="C13166" s="10"/>
      <c r="D13166" s="132"/>
      <c r="E13166" s="132"/>
      <c r="F13166" s="132"/>
      <c r="G13166" s="132"/>
      <c r="H13166" s="133"/>
      <c r="I13166" s="61"/>
      <c r="W13166">
        <f t="shared" si="1418"/>
      </c>
      <c r="X13166">
        <f t="shared" si="1419"/>
      </c>
      <c r="Y13166">
        <f t="shared" si="1420"/>
      </c>
      <c r="Z13166">
        <f t="shared" si="1421"/>
      </c>
    </row>
    <row r="13167" spans="1:26" ht="15.75" thickBot="1">
      <c r="A13167" s="33"/>
      <c r="B13167" s="11" t="s">
        <v>20</v>
      </c>
      <c r="C13167" s="35"/>
      <c r="D13167" s="35"/>
      <c r="E13167" s="35"/>
      <c r="F13167" s="35"/>
      <c r="G13167" s="35"/>
      <c r="H13167" s="35"/>
      <c r="I13167" s="36"/>
      <c r="W13167">
        <f t="shared" si="1418"/>
      </c>
      <c r="X13167">
        <f t="shared" si="1419"/>
      </c>
      <c r="Y13167">
        <f t="shared" si="1420"/>
      </c>
      <c r="Z13167">
        <f t="shared" si="1421"/>
      </c>
    </row>
    <row r="13168" spans="1:26" ht="15.75" thickBot="1">
      <c r="A13168" s="37"/>
      <c r="B13168" s="38"/>
      <c r="C13168" s="39" t="s">
        <v>21</v>
      </c>
      <c r="D13168" s="40">
        <f>SUM(D13147:D13167)</f>
      </c>
      <c r="E13168" s="41">
        <f>IF(H13168=I13168,"OK","NO")</f>
      </c>
      <c r="F13168" s="40">
        <f>SUM(F13147:F13167)</f>
      </c>
      <c r="G13168" s="40">
        <f>SUM(G13147:G13167)</f>
      </c>
      <c r="H13168" s="41">
        <f>SUMPRODUCT(F13147:F13164,H13147:H13164)</f>
      </c>
      <c r="I13168" s="43">
        <f>+I13166+I13165</f>
      </c>
      <c r="W13168">
        <f t="shared" si="1418"/>
      </c>
      <c r="X13168">
        <f t="shared" si="1419"/>
      </c>
      <c r="Y13168">
        <f t="shared" si="1420"/>
      </c>
      <c r="Z13168">
        <f t="shared" si="1421"/>
      </c>
    </row>
    <row r="13169" spans="1:26" ht="15.75" thickBot="1">
      <c r="A13169" s="44"/>
      <c r="B13169" s="116"/>
      <c r="C13169" s="45"/>
      <c r="D13169" s="45"/>
      <c r="E13169" s="45"/>
      <c r="F13169" s="45"/>
      <c r="G13169" s="45"/>
      <c r="H13169" s="45"/>
      <c r="I13169" s="47"/>
      <c r="W13169">
        <f t="shared" si="1418"/>
      </c>
      <c r="X13169">
        <f t="shared" si="1419"/>
      </c>
      <c r="Y13169">
        <f t="shared" si="1420"/>
      </c>
      <c r="Z13169">
        <f t="shared" si="1421"/>
      </c>
    </row>
    <row r="13170" spans="1:26">
      <c r="A13170" s="12" t="s">
        <v>315</v>
      </c>
      <c r="B13170" s="12"/>
      <c r="W13170">
        <f t="shared" si="1418"/>
      </c>
      <c r="X13170">
        <f t="shared" si="1419"/>
      </c>
      <c r="Y13170">
        <f t="shared" si="1420"/>
      </c>
      <c r="Z13170">
        <f t="shared" si="1421"/>
      </c>
    </row>
    <row r="13171" spans="1:26">
      <c r="W13171">
        <f t="shared" si="1418"/>
      </c>
      <c r="X13171">
        <f t="shared" si="1419"/>
      </c>
      <c r="Y13171">
        <f t="shared" si="1420"/>
      </c>
      <c r="Z13171">
        <f t="shared" si="1421"/>
      </c>
    </row>
    <row r="13172" spans="1:26">
      <c r="W13172">
        <f t="shared" si="1418"/>
      </c>
      <c r="X13172">
        <f t="shared" si="1419"/>
      </c>
      <c r="Y13172">
        <f t="shared" si="1420"/>
      </c>
      <c r="Z13172">
        <f t="shared" si="1421"/>
      </c>
    </row>
    <row r="13173" spans="1:26">
      <c r="W13173">
        <f t="shared" si="1418"/>
      </c>
      <c r="X13173">
        <f t="shared" si="1419"/>
      </c>
      <c r="Y13173">
        <f t="shared" si="1420"/>
      </c>
      <c r="Z13173">
        <f t="shared" si="1421"/>
      </c>
    </row>
    <row r="13174" spans="1:26">
      <c r="W13174">
        <f t="shared" si="1418"/>
      </c>
      <c r="X13174">
        <f t="shared" si="1419"/>
      </c>
      <c r="Y13174">
        <f t="shared" si="1420"/>
      </c>
      <c r="Z13174">
        <f t="shared" si="1421"/>
      </c>
    </row>
    <row r="13175" spans="1:26">
      <c r="W13175">
        <f t="shared" si="1418"/>
      </c>
      <c r="X13175">
        <f t="shared" si="1419"/>
      </c>
      <c r="Y13175">
        <f t="shared" si="1420"/>
      </c>
      <c r="Z13175">
        <f t="shared" si="1421"/>
      </c>
    </row>
    <row r="13176" spans="1:26">
      <c r="W13176">
        <f t="shared" si="1418"/>
      </c>
      <c r="X13176">
        <f t="shared" si="1419"/>
      </c>
      <c r="Y13176">
        <f t="shared" si="1420"/>
      </c>
      <c r="Z13176">
        <f t="shared" si="1421"/>
      </c>
    </row>
    <row r="13177" spans="1:26">
      <c r="A13177" s="1562" t="s">
        <v>0</v>
      </c>
      <c r="B13177" s="1562"/>
      <c r="C13177" s="1562"/>
      <c r="D13177" s="1562"/>
      <c r="E13177" s="1562"/>
      <c r="F13177" s="1562"/>
      <c r="G13177" s="1562"/>
      <c r="H13177" s="1562"/>
      <c r="I13177" s="1562"/>
      <c r="W13177">
        <f t="shared" si="1418"/>
      </c>
      <c r="X13177">
        <f t="shared" si="1419"/>
      </c>
      <c r="Y13177">
        <f t="shared" si="1420"/>
      </c>
      <c r="Z13177">
        <f t="shared" si="1421"/>
      </c>
    </row>
    <row r="13178" spans="1:26">
      <c r="W13178">
        <f t="shared" si="1418"/>
      </c>
      <c r="X13178">
        <f t="shared" si="1419"/>
      </c>
      <c r="Y13178">
        <f t="shared" si="1420"/>
      </c>
      <c r="Z13178">
        <f t="shared" si="1421"/>
      </c>
    </row>
    <row r="13179" spans="1:26">
      <c r="A13179" s="1" t="s">
        <v>1</v>
      </c>
      <c r="B13179" s="1"/>
      <c r="G13179" s="2" t="s">
        <v>2</v>
      </c>
      <c r="H13179" s="3" t="s">
        <v>2530</v>
      </c>
      <c r="I13179" s="54"/>
      <c r="W13179">
        <f t="shared" si="1418"/>
      </c>
      <c r="X13179">
        <f t="shared" si="1419"/>
      </c>
      <c r="Y13179">
        <f t="shared" si="1420"/>
      </c>
      <c r="Z13179">
        <f t="shared" si="1421"/>
      </c>
    </row>
    <row r="13180" spans="1:26">
      <c r="A13180" s="1" t="inlineStr">
        <is>
          <t>Dealer-181</t>
        </is>
      </c>
      <c r="B13180" s="1"/>
      <c r="F13180" s="4"/>
      <c r="G13180" s="2" t="s">
        <v>1440</v>
      </c>
      <c r="H13180" s="1" t="s">
        <v>2275</v>
      </c>
      <c r="W13180">
        <f t="shared" si="1418"/>
      </c>
      <c r="X13180">
        <f t="shared" si="1419"/>
      </c>
      <c r="Y13180">
        <f t="shared" si="1420"/>
      </c>
      <c r="Z13180">
        <f t="shared" si="1421"/>
      </c>
    </row>
    <row r="13181" spans="1:26">
      <c r="A13181" s="485" t="inlineStr">
        <is>
          <t>Dealer-337</t>
        </is>
      </c>
      <c r="B13181" s="1"/>
      <c r="W13181">
        <f t="shared" si="1418"/>
      </c>
      <c r="X13181">
        <f t="shared" si="1419"/>
      </c>
      <c r="Y13181">
        <f t="shared" si="1420"/>
      </c>
      <c r="Z13181">
        <f t="shared" si="1421"/>
      </c>
    </row>
    <row r="13182" spans="1:26">
      <c r="A13182" s="486" t="inlineStr">
        <is>
          <t>Address line (redacted)</t>
        </is>
      </c>
      <c r="B13182" s="1"/>
      <c r="W13182">
        <f t="shared" si="1418"/>
      </c>
      <c r="X13182">
        <f t="shared" si="1419"/>
      </c>
      <c r="Y13182">
        <f t="shared" si="1420"/>
      </c>
      <c r="Z13182">
        <f t="shared" si="1421"/>
      </c>
    </row>
    <row r="13183" spans="1:26">
      <c r="A13183" s="485" t="inlineStr">
        <is>
          <t>Address line (redacted)</t>
        </is>
      </c>
      <c r="B13183" s="1"/>
      <c r="W13183">
        <f t="shared" si="1418"/>
      </c>
      <c r="X13183">
        <f t="shared" si="1419"/>
      </c>
      <c r="Y13183">
        <f t="shared" si="1420"/>
      </c>
      <c r="Z13183">
        <f t="shared" si="1421"/>
      </c>
    </row>
    <row r="13184" spans="1:26">
      <c r="A13184" s="487" t="s">
        <v>598</v>
      </c>
      <c r="B13184" s="49" t="inlineStr">
        <is>
          <t>GSTIN-MASKED</t>
        </is>
      </c>
      <c r="W13184">
        <f t="shared" si="1418"/>
      </c>
      <c r="X13184">
        <f t="shared" si="1419"/>
      </c>
      <c r="Y13184">
        <f t="shared" si="1420"/>
      </c>
      <c r="Z13184">
        <f t="shared" si="1421"/>
      </c>
    </row>
    <row r="13185" spans="1:26">
      <c r="A13185" s="1" t="s">
        <v>1707</v>
      </c>
      <c r="B13185" s="1"/>
      <c r="W13185">
        <f t="shared" si="1418"/>
      </c>
      <c r="X13185">
        <f t="shared" si="1419"/>
      </c>
      <c r="Y13185">
        <f t="shared" si="1420"/>
      </c>
      <c r="Z13185">
        <f t="shared" si="1421"/>
      </c>
    </row>
    <row r="13186" spans="1:26">
      <c r="W13186">
        <f t="shared" si="1418"/>
      </c>
      <c r="X13186">
        <f t="shared" si="1419"/>
      </c>
      <c r="Y13186">
        <f t="shared" si="1420"/>
      </c>
      <c r="Z13186">
        <f t="shared" si="1421"/>
      </c>
    </row>
    <row r="13187" spans="1:26">
      <c r="A13187" s="1" t="s">
        <v>5</v>
      </c>
      <c r="W13187">
        <f t="shared" si="1418"/>
      </c>
      <c r="X13187">
        <f t="shared" si="1419"/>
      </c>
      <c r="Y13187">
        <f t="shared" si="1420"/>
      </c>
      <c r="Z13187">
        <f t="shared" si="1421"/>
      </c>
    </row>
    <row r="13188" spans="1:26">
      <c r="A13188" s="1" t="s">
        <v>6</v>
      </c>
      <c r="W13188">
        <f t="shared" ref="W13188:W13251" si="1422">IF(LEFT($H13188&amp;"",5)="2019-",$H13188,W13187)</f>
      </c>
      <c r="X13188">
        <f t="shared" ref="X13188:X13251" si="1423">IF($W13188="",0,IF(COUNTIF($AB$2:$AB$80,$W13188)&gt;0,1,0))</f>
      </c>
      <c r="Y13188">
        <f t="shared" ref="Y13188:Y13251" si="1424">IF($C13188="","",UPPER(TRIM(IFERROR(LEFT($C13188&amp;"",FIND("/",$C13188&amp;"")-1),$C13188&amp;""))))</f>
      </c>
      <c r="Z13188">
        <f t="shared" ref="Z13188:Z13251" si="1425">IFERROR(IF(ISNUMBER($G13188),$G13188,0),0)</f>
      </c>
    </row>
    <row r="13189" spans="1:26" ht="15.75" thickBot="1">
      <c r="A13189" s="1" t="s">
        <v>7</v>
      </c>
      <c r="W13189">
        <f t="shared" si="1422"/>
      </c>
      <c r="X13189">
        <f t="shared" si="1423"/>
      </c>
      <c r="Y13189">
        <f t="shared" si="1424"/>
      </c>
      <c r="Z13189">
        <f t="shared" si="1425"/>
      </c>
    </row>
    <row r="13190" spans="1:26" ht="24">
      <c r="A13190" s="26" t="s">
        <v>8</v>
      </c>
      <c r="B13190" s="27" t="s">
        <v>9</v>
      </c>
      <c r="C13190" s="27" t="s">
        <v>10</v>
      </c>
      <c r="D13190" s="28" t="s">
        <v>11</v>
      </c>
      <c r="E13190" s="28" t="s">
        <v>12</v>
      </c>
      <c r="F13190" s="28" t="s">
        <v>13</v>
      </c>
      <c r="G13190" s="28" t="s">
        <v>14</v>
      </c>
      <c r="H13190" s="29" t="s">
        <v>15</v>
      </c>
      <c r="I13190" s="30" t="s">
        <v>16</v>
      </c>
      <c r="W13190">
        <f t="shared" si="1422"/>
      </c>
      <c r="X13190">
        <f t="shared" si="1423"/>
      </c>
      <c r="Y13190">
        <f t="shared" si="1424"/>
      </c>
      <c r="Z13190">
        <f t="shared" si="1425"/>
      </c>
    </row>
    <row r="13191" spans="1:26">
      <c r="A13191" s="107"/>
      <c r="B13191" s="1696" t="s">
        <v>300</v>
      </c>
      <c r="C13191" s="1697"/>
      <c r="D13191" s="184"/>
      <c r="E13191" s="184"/>
      <c r="F13191" s="186"/>
      <c r="G13191" s="186"/>
      <c r="H13191" s="184"/>
      <c r="I13191" s="102"/>
      <c r="W13191">
        <f t="shared" si="1422"/>
      </c>
      <c r="X13191">
        <f t="shared" si="1423"/>
      </c>
      <c r="Y13191">
        <f t="shared" si="1424"/>
      </c>
      <c r="Z13191">
        <f t="shared" si="1425"/>
      </c>
    </row>
    <row r="13192" spans="1:26" ht="24">
      <c r="A13192" s="241">
        <v>1</v>
      </c>
      <c r="B13192" s="239" t="s">
        <v>946</v>
      </c>
      <c r="C13192" s="240"/>
      <c r="D13192" s="1770"/>
      <c r="E13192" s="9"/>
      <c r="F13192" s="6">
        <v>67</v>
      </c>
      <c r="G13192" s="6">
        <f>+F13192</f>
      </c>
      <c r="H13192" s="241">
        <v>1</v>
      </c>
      <c r="I13192" s="102">
        <f>+H13192*G13192</f>
      </c>
      <c r="W13192">
        <f t="shared" si="1422"/>
      </c>
      <c r="X13192">
        <f t="shared" si="1423"/>
      </c>
      <c r="Y13192">
        <f t="shared" si="1424"/>
      </c>
      <c r="Z13192">
        <f t="shared" si="1425"/>
      </c>
    </row>
    <row r="13193" spans="1:26">
      <c r="A13193" s="241"/>
      <c r="B13193" s="239"/>
      <c r="C13193" s="240"/>
      <c r="D13193" s="1771"/>
      <c r="E13193" s="9"/>
      <c r="F13193" s="380" t="s">
        <v>2526</v>
      </c>
      <c r="G13193" s="380" t="s">
        <v>2526</v>
      </c>
      <c r="H13193" s="241"/>
      <c r="I13193" s="102"/>
      <c r="W13193">
        <f t="shared" si="1422"/>
      </c>
      <c r="X13193">
        <f t="shared" si="1423"/>
      </c>
      <c r="Y13193">
        <f t="shared" si="1424"/>
      </c>
      <c r="Z13193">
        <f t="shared" si="1425"/>
      </c>
    </row>
    <row r="13194" spans="1:26" ht="24">
      <c r="A13194" s="241">
        <v>2</v>
      </c>
      <c r="B13194" s="239" t="s">
        <v>2531</v>
      </c>
      <c r="C13194" s="240"/>
      <c r="D13194" s="1772"/>
      <c r="E13194" s="9"/>
      <c r="F13194" s="6">
        <v>50</v>
      </c>
      <c r="G13194" s="6">
        <v>50</v>
      </c>
      <c r="H13194" s="241">
        <v>1</v>
      </c>
      <c r="I13194" s="102">
        <f>+H13194*G13194</f>
      </c>
      <c r="W13194">
        <f t="shared" si="1422"/>
      </c>
      <c r="X13194">
        <f t="shared" si="1423"/>
      </c>
      <c r="Y13194">
        <f t="shared" si="1424"/>
      </c>
      <c r="Z13194">
        <f t="shared" si="1425"/>
      </c>
    </row>
    <row r="13195" spans="1:26">
      <c r="A13195" s="107"/>
      <c r="B13195" s="239"/>
      <c r="C13195" s="5"/>
      <c r="D13195" s="21"/>
      <c r="E13195" s="5"/>
      <c r="F13195" s="380" t="s">
        <v>2526</v>
      </c>
      <c r="G13195" s="380" t="s">
        <v>2526</v>
      </c>
      <c r="H13195" s="5"/>
      <c r="I13195" s="102"/>
      <c r="W13195">
        <f t="shared" si="1422"/>
      </c>
      <c r="X13195">
        <f t="shared" si="1423"/>
      </c>
      <c r="Y13195">
        <f t="shared" si="1424"/>
      </c>
      <c r="Z13195">
        <f t="shared" si="1425"/>
      </c>
    </row>
    <row r="13196" spans="1:26">
      <c r="A13196" s="107"/>
      <c r="B13196" s="239"/>
      <c r="C13196" s="232"/>
      <c r="D13196" s="232"/>
      <c r="E13196" s="232"/>
      <c r="F13196" s="5"/>
      <c r="G13196" s="6"/>
      <c r="H13196" s="5"/>
      <c r="I13196" s="102"/>
      <c r="W13196">
        <f t="shared" si="1422"/>
      </c>
      <c r="X13196">
        <f t="shared" si="1423"/>
      </c>
      <c r="Y13196">
        <f t="shared" si="1424"/>
      </c>
      <c r="Z13196">
        <f t="shared" si="1425"/>
      </c>
    </row>
    <row r="13197" spans="1:26">
      <c r="A13197" s="107"/>
      <c r="B13197" s="239"/>
      <c r="C13197" s="232"/>
      <c r="D13197" s="232"/>
      <c r="E13197" s="232"/>
      <c r="F13197" s="5"/>
      <c r="G13197" s="6"/>
      <c r="H13197" s="5"/>
      <c r="I13197" s="102"/>
      <c r="W13197">
        <f t="shared" si="1422"/>
      </c>
      <c r="X13197">
        <f t="shared" si="1423"/>
      </c>
      <c r="Y13197">
        <f t="shared" si="1424"/>
      </c>
      <c r="Z13197">
        <f t="shared" si="1425"/>
      </c>
    </row>
    <row r="13198" spans="1:26">
      <c r="A13198" s="107"/>
      <c r="B13198" s="239"/>
      <c r="C13198" s="232"/>
      <c r="D13198" s="232"/>
      <c r="E13198" s="232"/>
      <c r="F13198" s="5"/>
      <c r="G13198" s="6"/>
      <c r="H13198" s="5"/>
      <c r="I13198" s="102"/>
      <c r="W13198">
        <f t="shared" si="1422"/>
      </c>
      <c r="X13198">
        <f t="shared" si="1423"/>
      </c>
      <c r="Y13198">
        <f t="shared" si="1424"/>
      </c>
      <c r="Z13198">
        <f t="shared" si="1425"/>
      </c>
    </row>
    <row r="13199" spans="1:26">
      <c r="A13199" s="107"/>
      <c r="B13199" s="239"/>
      <c r="C13199" s="232"/>
      <c r="D13199" s="232"/>
      <c r="E13199" s="232"/>
      <c r="F13199" s="5"/>
      <c r="G13199" s="6"/>
      <c r="H13199" s="5"/>
      <c r="I13199" s="102"/>
      <c r="W13199">
        <f t="shared" si="1422"/>
      </c>
      <c r="X13199">
        <f t="shared" si="1423"/>
      </c>
      <c r="Y13199">
        <f t="shared" si="1424"/>
      </c>
      <c r="Z13199">
        <f t="shared" si="1425"/>
      </c>
    </row>
    <row r="13200" spans="1:26">
      <c r="A13200" s="107"/>
      <c r="B13200" s="239"/>
      <c r="C13200" s="232"/>
      <c r="D13200" s="232"/>
      <c r="E13200" s="232"/>
      <c r="F13200" s="5"/>
      <c r="G13200" s="6"/>
      <c r="H13200" s="5"/>
      <c r="I13200" s="102"/>
      <c r="W13200">
        <f t="shared" si="1422"/>
      </c>
      <c r="X13200">
        <f t="shared" si="1423"/>
      </c>
      <c r="Y13200">
        <f t="shared" si="1424"/>
      </c>
      <c r="Z13200">
        <f t="shared" si="1425"/>
      </c>
    </row>
    <row r="13201" spans="1:26">
      <c r="A13201" s="107"/>
      <c r="B13201" s="239"/>
      <c r="C13201" s="232"/>
      <c r="D13201" s="232"/>
      <c r="E13201" s="232"/>
      <c r="F13201" s="5"/>
      <c r="G13201" s="6"/>
      <c r="H13201" s="5"/>
      <c r="I13201" s="102"/>
      <c r="W13201">
        <f t="shared" si="1422"/>
      </c>
      <c r="X13201">
        <f t="shared" si="1423"/>
      </c>
      <c r="Y13201">
        <f t="shared" si="1424"/>
      </c>
      <c r="Z13201">
        <f t="shared" si="1425"/>
      </c>
    </row>
    <row r="13202" spans="1:26">
      <c r="A13202" s="107"/>
      <c r="B13202" s="239"/>
      <c r="C13202" s="101"/>
      <c r="D13202" s="137"/>
      <c r="E13202" s="5"/>
      <c r="F13202" s="6"/>
      <c r="G13202" s="6"/>
      <c r="H13202" s="5"/>
      <c r="I13202" s="102"/>
      <c r="W13202">
        <f t="shared" si="1422"/>
      </c>
      <c r="X13202">
        <f t="shared" si="1423"/>
      </c>
      <c r="Y13202">
        <f t="shared" si="1424"/>
      </c>
      <c r="Z13202">
        <f t="shared" si="1425"/>
      </c>
    </row>
    <row r="13203" spans="1:26">
      <c r="A13203" s="107"/>
      <c r="B13203" s="234"/>
      <c r="C13203" s="101"/>
      <c r="D13203" s="137"/>
      <c r="E13203" s="5"/>
      <c r="F13203" s="6"/>
      <c r="G13203" s="6"/>
      <c r="H13203" s="5"/>
      <c r="I13203" s="102"/>
      <c r="W13203">
        <f t="shared" si="1422"/>
      </c>
      <c r="X13203">
        <f t="shared" si="1423"/>
      </c>
      <c r="Y13203">
        <f t="shared" si="1424"/>
      </c>
      <c r="Z13203">
        <f t="shared" si="1425"/>
      </c>
    </row>
    <row r="13204" spans="1:26">
      <c r="A13204" s="107"/>
      <c r="B13204" s="235"/>
      <c r="C13204" s="236"/>
      <c r="D13204" s="10"/>
      <c r="E13204" s="5"/>
      <c r="F13204" s="186"/>
      <c r="G13204" s="186"/>
      <c r="H13204" s="19"/>
      <c r="I13204" s="102"/>
      <c r="W13204">
        <f t="shared" si="1422"/>
      </c>
      <c r="X13204">
        <f t="shared" si="1423"/>
      </c>
      <c r="Y13204">
        <f t="shared" si="1424"/>
      </c>
      <c r="Z13204">
        <f t="shared" si="1425"/>
      </c>
    </row>
    <row r="13205" spans="1:26">
      <c r="A13205" s="107"/>
      <c r="B13205" s="106"/>
      <c r="C13205" s="237"/>
      <c r="D13205" s="184"/>
      <c r="E13205" s="184"/>
      <c r="F13205" s="238"/>
      <c r="G13205" s="186"/>
      <c r="H13205" s="184"/>
      <c r="I13205" s="108"/>
      <c r="W13205">
        <f t="shared" si="1422"/>
      </c>
      <c r="X13205">
        <f t="shared" si="1423"/>
      </c>
      <c r="Y13205">
        <f t="shared" si="1424"/>
      </c>
      <c r="Z13205">
        <f t="shared" si="1425"/>
      </c>
    </row>
    <row r="13206" spans="1:26" ht="15.75" thickBot="1">
      <c r="A13206" s="33"/>
      <c r="B13206" s="10"/>
      <c r="C13206" s="10"/>
      <c r="D13206" s="109"/>
      <c r="E13206" s="109"/>
      <c r="F13206" s="109"/>
      <c r="G13206" s="109"/>
      <c r="H13206" s="109"/>
      <c r="I13206" s="110"/>
      <c r="W13206">
        <f t="shared" si="1422"/>
      </c>
      <c r="X13206">
        <f t="shared" si="1423"/>
      </c>
      <c r="Y13206">
        <f t="shared" si="1424"/>
      </c>
      <c r="Z13206">
        <f t="shared" si="1425"/>
      </c>
    </row>
    <row r="13207" spans="1:26">
      <c r="A13207" s="33"/>
      <c r="B13207" s="10"/>
      <c r="C13207" s="10"/>
      <c r="D13207" s="91"/>
      <c r="E13207" s="91"/>
      <c r="F13207" s="91"/>
      <c r="G13207" s="92" t="s">
        <v>19</v>
      </c>
      <c r="H13207" s="91"/>
      <c r="I13207" s="111">
        <f>SUM(I13191:I13206)</f>
      </c>
      <c r="W13207">
        <f t="shared" si="1422"/>
      </c>
      <c r="X13207">
        <f t="shared" si="1423"/>
      </c>
      <c r="Y13207">
        <f t="shared" si="1424"/>
      </c>
      <c r="Z13207">
        <f t="shared" si="1425"/>
      </c>
    </row>
    <row r="13208" spans="1:26">
      <c r="A13208" s="33"/>
      <c r="B13208" s="10"/>
      <c r="C13208" s="10"/>
      <c r="D13208" s="69"/>
      <c r="E13208" s="69"/>
      <c r="F13208" s="69"/>
      <c r="G13208" s="69"/>
      <c r="H13208" s="112"/>
      <c r="I13208" s="61"/>
      <c r="W13208">
        <f t="shared" si="1422"/>
      </c>
      <c r="X13208">
        <f t="shared" si="1423"/>
      </c>
      <c r="Y13208">
        <f t="shared" si="1424"/>
      </c>
      <c r="Z13208">
        <f t="shared" si="1425"/>
      </c>
    </row>
    <row r="13209" spans="1:26" ht="15.75" thickBot="1">
      <c r="A13209" s="33"/>
      <c r="B13209" s="11" t="s">
        <v>20</v>
      </c>
      <c r="C13209" s="35"/>
      <c r="D13209" s="35"/>
      <c r="E13209" s="35"/>
      <c r="F13209" s="35"/>
      <c r="G13209" s="35"/>
      <c r="H13209" s="35"/>
      <c r="I13209" s="36"/>
      <c r="W13209">
        <f t="shared" si="1422"/>
      </c>
      <c r="X13209">
        <f t="shared" si="1423"/>
      </c>
      <c r="Y13209">
        <f t="shared" si="1424"/>
      </c>
      <c r="Z13209">
        <f t="shared" si="1425"/>
      </c>
    </row>
    <row r="13210" spans="1:26" ht="15.75" thickBot="1">
      <c r="A13210" s="37"/>
      <c r="B13210" s="38"/>
      <c r="C13210" s="39" t="s">
        <v>21</v>
      </c>
      <c r="D13210" s="40">
        <f>SUM(D13191:D13209)</f>
      </c>
      <c r="E13210" s="41">
        <f>IF(H13210=I13210,"OK","NO")</f>
      </c>
      <c r="F13210" s="40">
        <f>SUM(F13192:F13209)</f>
      </c>
      <c r="G13210" s="40">
        <f>SUM(G13191:G13209)</f>
      </c>
      <c r="H13210" s="41">
        <f>SUMPRODUCT(F13191:F13206,H13191:H13206)</f>
      </c>
      <c r="I13210" s="43">
        <f>SUM(I13207:I13209)</f>
      </c>
      <c r="W13210">
        <f t="shared" si="1422"/>
      </c>
      <c r="X13210">
        <f t="shared" si="1423"/>
      </c>
      <c r="Y13210">
        <f t="shared" si="1424"/>
      </c>
      <c r="Z13210">
        <f t="shared" si="1425"/>
      </c>
    </row>
    <row r="13211" spans="1:26" ht="15.75" thickBot="1">
      <c r="A13211" s="44"/>
      <c r="B13211" s="116"/>
      <c r="C13211" s="45"/>
      <c r="D13211" s="45"/>
      <c r="E13211" s="45"/>
      <c r="F13211" s="45"/>
      <c r="G13211" s="45"/>
      <c r="H13211" s="45"/>
      <c r="I13211" s="47"/>
      <c r="W13211">
        <f t="shared" si="1422"/>
      </c>
      <c r="X13211">
        <f t="shared" si="1423"/>
      </c>
      <c r="Y13211">
        <f t="shared" si="1424"/>
      </c>
      <c r="Z13211">
        <f t="shared" si="1425"/>
      </c>
    </row>
    <row r="13212" spans="1:26">
      <c r="A13212" s="12" t="s">
        <v>315</v>
      </c>
      <c r="B13212" s="12"/>
      <c r="C13212" s="12"/>
      <c r="D13212" s="13"/>
      <c r="E13212" s="14"/>
      <c r="F13212" s="14"/>
      <c r="G13212" s="14"/>
      <c r="H13212" s="2"/>
      <c r="I13212" s="12"/>
      <c r="W13212">
        <f t="shared" si="1422"/>
      </c>
      <c r="X13212">
        <f t="shared" si="1423"/>
      </c>
      <c r="Y13212">
        <f t="shared" si="1424"/>
      </c>
      <c r="Z13212">
        <f t="shared" si="1425"/>
      </c>
    </row>
    <row r="13213" spans="1:26">
      <c r="W13213">
        <f t="shared" si="1422"/>
      </c>
      <c r="X13213">
        <f t="shared" si="1423"/>
      </c>
      <c r="Y13213">
        <f t="shared" si="1424"/>
      </c>
      <c r="Z13213">
        <f t="shared" si="1425"/>
      </c>
    </row>
    <row r="13214" spans="1:26">
      <c r="W13214">
        <f t="shared" si="1422"/>
      </c>
      <c r="X13214">
        <f t="shared" si="1423"/>
      </c>
      <c r="Y13214">
        <f t="shared" si="1424"/>
      </c>
      <c r="Z13214">
        <f t="shared" si="1425"/>
      </c>
    </row>
    <row r="13215" spans="1:26">
      <c r="W13215">
        <f t="shared" si="1422"/>
      </c>
      <c r="X13215">
        <f t="shared" si="1423"/>
      </c>
      <c r="Y13215">
        <f t="shared" si="1424"/>
      </c>
      <c r="Z13215">
        <f t="shared" si="1425"/>
      </c>
    </row>
    <row r="13216" spans="1:26">
      <c r="W13216">
        <f t="shared" si="1422"/>
      </c>
      <c r="X13216">
        <f t="shared" si="1423"/>
      </c>
      <c r="Y13216">
        <f t="shared" si="1424"/>
      </c>
      <c r="Z13216">
        <f t="shared" si="1425"/>
      </c>
    </row>
    <row r="13217" spans="1:26">
      <c r="A13217" s="1562" t="s">
        <v>0</v>
      </c>
      <c r="B13217" s="1562"/>
      <c r="C13217" s="1562"/>
      <c r="D13217" s="1562"/>
      <c r="E13217" s="1562"/>
      <c r="F13217" s="1562"/>
      <c r="G13217" s="1562"/>
      <c r="H13217" s="1562"/>
      <c r="I13217" s="1562"/>
      <c r="W13217">
        <f t="shared" si="1422"/>
      </c>
      <c r="X13217">
        <f t="shared" si="1423"/>
      </c>
      <c r="Y13217">
        <f t="shared" si="1424"/>
      </c>
      <c r="Z13217">
        <f t="shared" si="1425"/>
      </c>
    </row>
    <row r="13218" spans="1:26">
      <c r="W13218">
        <f t="shared" si="1422"/>
      </c>
      <c r="X13218">
        <f t="shared" si="1423"/>
      </c>
      <c r="Y13218">
        <f t="shared" si="1424"/>
      </c>
      <c r="Z13218">
        <f t="shared" si="1425"/>
      </c>
    </row>
    <row r="13219" spans="1:26">
      <c r="A13219" s="1" t="s">
        <v>1</v>
      </c>
      <c r="B13219" s="161"/>
      <c r="C13219" s="161"/>
      <c r="D13219" s="161"/>
      <c r="E13219" s="161"/>
      <c r="G13219" s="489" t="s">
        <v>2</v>
      </c>
      <c r="H13219" s="3" t="s">
        <v>2530</v>
      </c>
      <c r="I13219" s="161"/>
      <c r="W13219">
        <f t="shared" si="1422"/>
      </c>
      <c r="X13219">
        <f t="shared" si="1423"/>
      </c>
      <c r="Y13219">
        <f t="shared" si="1424"/>
      </c>
      <c r="Z13219">
        <f t="shared" si="1425"/>
      </c>
    </row>
    <row r="13220" spans="1:26">
      <c r="A13220" s="1" t="inlineStr">
        <is>
          <t>Dealer-007</t>
        </is>
      </c>
      <c r="B13220" s="161"/>
      <c r="C13220" s="161"/>
      <c r="D13220" s="161"/>
      <c r="E13220" s="161"/>
      <c r="F13220" s="4"/>
      <c r="G13220" s="488" t="s">
        <v>1440</v>
      </c>
      <c r="H13220" s="1" t="s">
        <v>2276</v>
      </c>
      <c r="I13220" s="161"/>
      <c r="W13220">
        <f t="shared" si="1422"/>
      </c>
      <c r="X13220">
        <f t="shared" si="1423"/>
      </c>
      <c r="Y13220">
        <f t="shared" si="1424"/>
      </c>
      <c r="Z13220">
        <f t="shared" si="1425"/>
      </c>
    </row>
    <row r="13221" spans="1:26">
      <c r="A13221" s="161" t="inlineStr">
        <is>
          <t>Address line (redacted)</t>
        </is>
      </c>
      <c r="B13221" s="1"/>
      <c r="C13221" s="161"/>
      <c r="D13221" s="161"/>
      <c r="E13221" s="161"/>
      <c r="F13221" s="161"/>
      <c r="G13221" s="161"/>
      <c r="H13221" s="1"/>
      <c r="I13221" s="161"/>
      <c r="W13221">
        <f t="shared" si="1422"/>
      </c>
      <c r="X13221">
        <f t="shared" si="1423"/>
      </c>
      <c r="Y13221">
        <f t="shared" si="1424"/>
      </c>
      <c r="Z13221">
        <f t="shared" si="1425"/>
      </c>
    </row>
    <row r="13222" spans="1:26">
      <c r="A13222" s="1" t="inlineStr">
        <is>
          <t>Address line (redacted)</t>
        </is>
      </c>
      <c r="B13222" s="1"/>
      <c r="C13222" s="1"/>
      <c r="D13222" s="161"/>
      <c r="E13222" s="161"/>
      <c r="F13222" s="161"/>
      <c r="G13222" s="161"/>
      <c r="H13222" s="161"/>
      <c r="I13222" s="161"/>
      <c r="W13222">
        <f t="shared" si="1422"/>
      </c>
      <c r="X13222">
        <f t="shared" si="1423"/>
      </c>
      <c r="Y13222">
        <f t="shared" si="1424"/>
      </c>
      <c r="Z13222">
        <f t="shared" si="1425"/>
      </c>
    </row>
    <row r="13223" spans="1:26">
      <c r="A13223" s="1" t="inlineStr">
        <is>
          <t>Address line (redacted)</t>
        </is>
      </c>
      <c r="B13223" s="1"/>
      <c r="C13223" s="161"/>
      <c r="D13223" s="161"/>
      <c r="E13223" s="161"/>
      <c r="F13223" s="161"/>
      <c r="G13223" s="161"/>
      <c r="H13223" s="161"/>
      <c r="I13223" s="161"/>
      <c r="W13223">
        <f t="shared" si="1422"/>
      </c>
      <c r="X13223">
        <f t="shared" si="1423"/>
      </c>
      <c r="Y13223">
        <f t="shared" si="1424"/>
      </c>
      <c r="Z13223">
        <f t="shared" si="1425"/>
      </c>
    </row>
    <row r="13224" spans="1:26">
      <c r="A13224" s="12" t="s">
        <v>4</v>
      </c>
      <c r="B13224" s="195" t="inlineStr">
        <is>
          <t>GSTIN-MASKED</t>
        </is>
      </c>
      <c r="C13224" s="161"/>
      <c r="D13224" s="196"/>
      <c r="E13224" s="196"/>
      <c r="F13224" s="196"/>
      <c r="G13224" s="196"/>
      <c r="H13224" s="196"/>
      <c r="I13224" s="161"/>
      <c r="W13224">
        <f t="shared" si="1422"/>
      </c>
      <c r="X13224">
        <f t="shared" si="1423"/>
      </c>
      <c r="Y13224">
        <f t="shared" si="1424"/>
      </c>
      <c r="Z13224">
        <f t="shared" si="1425"/>
      </c>
    </row>
    <row r="13225" spans="1:26">
      <c r="B13225" s="1"/>
      <c r="D13225" s="197"/>
      <c r="E13225" s="197"/>
      <c r="F13225" s="197"/>
      <c r="G13225" s="197"/>
      <c r="H13225" s="197"/>
      <c r="W13225">
        <f t="shared" si="1422"/>
      </c>
      <c r="X13225">
        <f t="shared" si="1423"/>
      </c>
      <c r="Y13225">
        <f t="shared" si="1424"/>
      </c>
      <c r="Z13225">
        <f t="shared" si="1425"/>
      </c>
    </row>
    <row r="13226" spans="1:26">
      <c r="A13226" s="1" t="s">
        <v>5</v>
      </c>
      <c r="D13226" s="197"/>
      <c r="E13226" s="197"/>
      <c r="F13226" s="197"/>
      <c r="G13226" s="197"/>
      <c r="H13226" s="197"/>
      <c r="W13226">
        <f t="shared" si="1422"/>
      </c>
      <c r="X13226">
        <f t="shared" si="1423"/>
      </c>
      <c r="Y13226">
        <f t="shared" si="1424"/>
      </c>
      <c r="Z13226">
        <f t="shared" si="1425"/>
      </c>
    </row>
    <row r="13227" spans="1:26">
      <c r="A13227" s="1" t="s">
        <v>6</v>
      </c>
      <c r="D13227" s="197"/>
      <c r="E13227" s="197"/>
      <c r="F13227" s="197"/>
      <c r="G13227" s="197"/>
      <c r="H13227" s="197"/>
      <c r="W13227">
        <f t="shared" si="1422"/>
      </c>
      <c r="X13227">
        <f t="shared" si="1423"/>
      </c>
      <c r="Y13227">
        <f t="shared" si="1424"/>
      </c>
      <c r="Z13227">
        <f t="shared" si="1425"/>
      </c>
    </row>
    <row r="13228" spans="1:26" ht="15.75" thickBot="1">
      <c r="A13228" s="1" t="s">
        <v>7</v>
      </c>
      <c r="W13228">
        <f t="shared" si="1422"/>
      </c>
      <c r="X13228">
        <f t="shared" si="1423"/>
      </c>
      <c r="Y13228">
        <f t="shared" si="1424"/>
      </c>
      <c r="Z13228">
        <f t="shared" si="1425"/>
      </c>
    </row>
    <row r="13229" spans="1:26" ht="24">
      <c r="A13229" s="198" t="s">
        <v>8</v>
      </c>
      <c r="B13229" s="199" t="s">
        <v>9</v>
      </c>
      <c r="C13229" s="199" t="s">
        <v>10</v>
      </c>
      <c r="D13229" s="200" t="s">
        <v>11</v>
      </c>
      <c r="E13229" s="200" t="s">
        <v>12</v>
      </c>
      <c r="F13229" s="200" t="s">
        <v>13</v>
      </c>
      <c r="G13229" s="200" t="s">
        <v>14</v>
      </c>
      <c r="H13229" s="201" t="s">
        <v>15</v>
      </c>
      <c r="I13229" s="202" t="s">
        <v>16</v>
      </c>
      <c r="W13229">
        <f t="shared" si="1422"/>
      </c>
      <c r="X13229">
        <f t="shared" si="1423"/>
      </c>
      <c r="Y13229">
        <f t="shared" si="1424"/>
      </c>
      <c r="Z13229">
        <f t="shared" si="1425"/>
      </c>
    </row>
    <row r="13230" spans="1:26">
      <c r="A13230" s="5"/>
      <c r="B13230" s="1564" t="s">
        <v>17</v>
      </c>
      <c r="C13230" s="1565"/>
      <c r="D13230" s="5"/>
      <c r="E13230" s="16"/>
      <c r="F13230" s="16"/>
      <c r="G13230" s="6"/>
      <c r="H13230" s="16"/>
      <c r="I13230" s="58"/>
      <c r="W13230">
        <f t="shared" si="1422"/>
      </c>
      <c r="X13230">
        <f t="shared" si="1423"/>
      </c>
      <c r="Y13230">
        <f t="shared" si="1424"/>
      </c>
      <c r="Z13230">
        <f t="shared" si="1425"/>
      </c>
    </row>
    <row r="13231" spans="1:26">
      <c r="A13231" s="5">
        <v>1</v>
      </c>
      <c r="B13231" s="8" t="s">
        <v>1222</v>
      </c>
      <c r="C13231" s="5" t="s">
        <v>1153</v>
      </c>
      <c r="D13231" s="5">
        <v>1</v>
      </c>
      <c r="E13231" s="5">
        <v>5</v>
      </c>
      <c r="F13231" s="16">
        <f>+E13231*D13231</f>
      </c>
      <c r="G13231" s="6">
        <f>+E13231*D13231</f>
      </c>
      <c r="H13231" s="5">
        <v>1</v>
      </c>
      <c r="I13231" s="58">
        <f>+H13231*G13231</f>
      </c>
      <c r="J13231">
        <f>425*28%</f>
      </c>
      <c r="K13231">
        <f>+H13231-J13231</f>
      </c>
      <c r="L13231">
        <f>+K13231*G13231</f>
      </c>
      <c r="W13231">
        <f t="shared" si="1422"/>
      </c>
      <c r="X13231">
        <f t="shared" si="1423"/>
      </c>
      <c r="Y13231">
        <f t="shared" si="1424"/>
      </c>
      <c r="Z13231">
        <f t="shared" si="1425"/>
      </c>
    </row>
    <row r="13232" spans="1:26">
      <c r="A13232" s="5">
        <v>2</v>
      </c>
      <c r="B13232" s="8" t="s">
        <v>37</v>
      </c>
      <c r="C13232" s="5" t="s">
        <v>38</v>
      </c>
      <c r="D13232" s="5">
        <v>2</v>
      </c>
      <c r="E13232" s="5">
        <v>5</v>
      </c>
      <c r="F13232" s="16">
        <f t="shared" ref="F13232:F13238" si="1426">+E13232*D13232</f>
      </c>
      <c r="G13232" s="6">
        <f t="shared" ref="G13232:G13238" si="1427">+E13232*D13232</f>
      </c>
      <c r="H13232" s="5">
        <v>1</v>
      </c>
      <c r="I13232" s="58">
        <f t="shared" ref="I13232:I13238" si="1428">+H13232*G13232</f>
      </c>
      <c r="J13232">
        <f t="shared" ref="J13232:J13238" si="1429">425*28%</f>
      </c>
      <c r="K13232">
        <f t="shared" ref="K13232:K13238" si="1430">+H13232-J13232</f>
      </c>
      <c r="L13232">
        <f t="shared" ref="L13232:L13238" si="1431">+K13232*G13232</f>
      </c>
      <c r="W13232">
        <f t="shared" si="1422"/>
      </c>
      <c r="X13232">
        <f t="shared" si="1423"/>
      </c>
      <c r="Y13232">
        <f t="shared" si="1424"/>
      </c>
      <c r="Z13232">
        <f t="shared" si="1425"/>
      </c>
    </row>
    <row r="13233" spans="1:26">
      <c r="A13233" s="5">
        <v>3</v>
      </c>
      <c r="B13233" s="8" t="s">
        <v>27</v>
      </c>
      <c r="C13233" s="5" t="s">
        <v>22</v>
      </c>
      <c r="D13233" s="5">
        <v>2</v>
      </c>
      <c r="E13233" s="5">
        <v>5</v>
      </c>
      <c r="F13233" s="16">
        <f t="shared" si="1426"/>
      </c>
      <c r="G13233" s="6">
        <f t="shared" si="1427"/>
      </c>
      <c r="H13233" s="5">
        <v>1</v>
      </c>
      <c r="I13233" s="58">
        <f t="shared" si="1428"/>
      </c>
      <c r="J13233">
        <f t="shared" si="1429"/>
      </c>
      <c r="K13233">
        <f t="shared" si="1430"/>
      </c>
      <c r="L13233">
        <f t="shared" si="1431"/>
      </c>
      <c r="W13233">
        <f t="shared" si="1422"/>
      </c>
      <c r="X13233">
        <f t="shared" si="1423"/>
      </c>
      <c r="Y13233">
        <f t="shared" si="1424"/>
      </c>
      <c r="Z13233">
        <f t="shared" si="1425"/>
      </c>
    </row>
    <row r="13234" spans="1:26">
      <c r="A13234" s="5">
        <v>4</v>
      </c>
      <c r="B13234" s="8" t="s">
        <v>2041</v>
      </c>
      <c r="C13234" s="9" t="s">
        <v>2042</v>
      </c>
      <c r="D13234" s="5">
        <v>1</v>
      </c>
      <c r="E13234" s="5">
        <v>5</v>
      </c>
      <c r="F13234" s="16">
        <f t="shared" si="1426"/>
      </c>
      <c r="G13234" s="6">
        <f t="shared" si="1427"/>
      </c>
      <c r="H13234" s="5">
        <v>1</v>
      </c>
      <c r="I13234" s="58">
        <f t="shared" si="1428"/>
      </c>
      <c r="J13234">
        <f t="shared" si="1429"/>
      </c>
      <c r="K13234">
        <f t="shared" si="1430"/>
      </c>
      <c r="L13234">
        <f t="shared" si="1431"/>
      </c>
      <c r="W13234">
        <f t="shared" si="1422"/>
      </c>
      <c r="X13234">
        <f t="shared" si="1423"/>
      </c>
      <c r="Y13234">
        <f t="shared" si="1424"/>
      </c>
      <c r="Z13234">
        <f t="shared" si="1425"/>
      </c>
    </row>
    <row r="13235" spans="1:26">
      <c r="A13235" s="5">
        <v>5</v>
      </c>
      <c r="B13235" s="8" t="s">
        <v>451</v>
      </c>
      <c r="C13235" s="5" t="s">
        <v>450</v>
      </c>
      <c r="D13235" s="5">
        <v>1</v>
      </c>
      <c r="E13235" s="5">
        <v>5</v>
      </c>
      <c r="F13235" s="16">
        <f t="shared" si="1426"/>
      </c>
      <c r="G13235" s="6">
        <f t="shared" si="1427"/>
      </c>
      <c r="H13235" s="5">
        <v>1</v>
      </c>
      <c r="I13235" s="58">
        <f t="shared" si="1428"/>
      </c>
      <c r="J13235">
        <f t="shared" si="1429"/>
      </c>
      <c r="K13235">
        <f t="shared" si="1430"/>
      </c>
      <c r="L13235">
        <f t="shared" si="1431"/>
      </c>
      <c r="W13235">
        <f t="shared" si="1422"/>
      </c>
      <c r="X13235">
        <f t="shared" si="1423"/>
      </c>
      <c r="Y13235">
        <f t="shared" si="1424"/>
      </c>
      <c r="Z13235">
        <f t="shared" si="1425"/>
      </c>
    </row>
    <row r="13236" spans="1:26">
      <c r="A13236" s="5">
        <v>6</v>
      </c>
      <c r="B13236" s="8" t="s">
        <v>1273</v>
      </c>
      <c r="C13236" s="5" t="s">
        <v>1274</v>
      </c>
      <c r="D13236" s="5">
        <v>2</v>
      </c>
      <c r="E13236" s="5">
        <v>5</v>
      </c>
      <c r="F13236" s="16">
        <f t="shared" si="1426"/>
      </c>
      <c r="G13236" s="6">
        <f t="shared" si="1427"/>
      </c>
      <c r="H13236" s="5">
        <v>1</v>
      </c>
      <c r="I13236" s="58">
        <f t="shared" si="1428"/>
      </c>
      <c r="J13236">
        <f t="shared" si="1429"/>
      </c>
      <c r="K13236">
        <f t="shared" si="1430"/>
      </c>
      <c r="L13236">
        <f t="shared" si="1431"/>
      </c>
      <c r="W13236">
        <f t="shared" si="1422"/>
      </c>
      <c r="X13236">
        <f t="shared" si="1423"/>
      </c>
      <c r="Y13236">
        <f t="shared" si="1424"/>
      </c>
      <c r="Z13236">
        <f t="shared" si="1425"/>
      </c>
    </row>
    <row r="13237" spans="1:26">
      <c r="A13237" s="5">
        <v>7</v>
      </c>
      <c r="B13237" s="106" t="s">
        <v>1313</v>
      </c>
      <c r="C13237" s="5"/>
      <c r="D13237" s="5">
        <v>1</v>
      </c>
      <c r="E13237" s="5">
        <v>10</v>
      </c>
      <c r="F13237" s="16">
        <f t="shared" si="1426"/>
      </c>
      <c r="G13237" s="6">
        <f t="shared" si="1427"/>
      </c>
      <c r="H13237" s="5">
        <v>1</v>
      </c>
      <c r="I13237" s="58">
        <f t="shared" si="1428"/>
      </c>
      <c r="J13237">
        <f t="shared" si="1429"/>
      </c>
      <c r="K13237">
        <f t="shared" si="1430"/>
      </c>
      <c r="L13237">
        <f t="shared" si="1431"/>
      </c>
      <c r="W13237">
        <f t="shared" si="1422"/>
      </c>
      <c r="X13237">
        <f t="shared" si="1423"/>
      </c>
      <c r="Y13237">
        <f t="shared" si="1424"/>
      </c>
      <c r="Z13237">
        <f t="shared" si="1425"/>
      </c>
    </row>
    <row r="13238" spans="1:26">
      <c r="A13238" s="5">
        <v>8</v>
      </c>
      <c r="B13238" s="106" t="s">
        <v>505</v>
      </c>
      <c r="C13238" s="106"/>
      <c r="D13238" s="5">
        <v>1</v>
      </c>
      <c r="E13238" s="5">
        <v>5</v>
      </c>
      <c r="F13238" s="16">
        <f t="shared" si="1426"/>
      </c>
      <c r="G13238" s="6">
        <f t="shared" si="1427"/>
      </c>
      <c r="H13238" s="5">
        <v>1</v>
      </c>
      <c r="I13238" s="58">
        <f t="shared" si="1428"/>
      </c>
      <c r="J13238">
        <f t="shared" si="1429"/>
      </c>
      <c r="K13238">
        <f t="shared" si="1430"/>
      </c>
      <c r="L13238">
        <f t="shared" si="1431"/>
      </c>
      <c r="W13238">
        <f t="shared" si="1422"/>
      </c>
      <c r="X13238">
        <f t="shared" si="1423"/>
      </c>
      <c r="Y13238">
        <f t="shared" si="1424"/>
      </c>
      <c r="Z13238">
        <f t="shared" si="1425"/>
      </c>
    </row>
    <row r="13239" spans="1:26">
      <c r="A13239" s="5"/>
      <c r="B13239" s="1564" t="s">
        <v>18</v>
      </c>
      <c r="C13239" s="1565"/>
      <c r="D13239" s="5"/>
      <c r="E13239" s="5"/>
      <c r="F13239" s="16"/>
      <c r="G13239" s="6"/>
      <c r="H13239" s="5"/>
      <c r="I13239" s="58"/>
      <c r="W13239">
        <f t="shared" si="1422"/>
      </c>
      <c r="X13239">
        <f t="shared" si="1423"/>
      </c>
      <c r="Y13239">
        <f t="shared" si="1424"/>
      </c>
      <c r="Z13239">
        <f t="shared" si="1425"/>
      </c>
    </row>
    <row r="13240" spans="1:26">
      <c r="A13240" s="5">
        <v>9</v>
      </c>
      <c r="B13240" s="128" t="s">
        <v>835</v>
      </c>
      <c r="C13240" s="101" t="s">
        <v>834</v>
      </c>
      <c r="D13240" s="5">
        <v>1</v>
      </c>
      <c r="E13240" s="5">
        <v>4</v>
      </c>
      <c r="F13240" s="16">
        <f>+E13240*D13240</f>
      </c>
      <c r="G13240" s="6">
        <f>+E13240*D13240</f>
      </c>
      <c r="H13240" s="5">
        <v>1</v>
      </c>
      <c r="I13240" s="58">
        <f>+H13240*G13240</f>
      </c>
      <c r="J13240">
        <f>425*28%</f>
      </c>
      <c r="K13240">
        <f>+H13240-J13240</f>
      </c>
      <c r="L13240">
        <f>+K13240*G13240</f>
      </c>
      <c r="W13240">
        <f t="shared" si="1422"/>
      </c>
      <c r="X13240">
        <f t="shared" si="1423"/>
      </c>
      <c r="Y13240">
        <f t="shared" si="1424"/>
      </c>
      <c r="Z13240">
        <f t="shared" si="1425"/>
      </c>
    </row>
    <row r="13241" spans="1:26">
      <c r="A13241" s="5">
        <v>10</v>
      </c>
      <c r="B13241" s="128" t="s">
        <v>1002</v>
      </c>
      <c r="C13241" s="5" t="s">
        <v>1001</v>
      </c>
      <c r="D13241" s="5">
        <v>5</v>
      </c>
      <c r="E13241" s="5">
        <v>1</v>
      </c>
      <c r="F13241" s="16">
        <v>5</v>
      </c>
      <c r="G13241" s="6">
        <f>+F13241</f>
      </c>
      <c r="H13241" s="16">
        <v>1</v>
      </c>
      <c r="I13241" s="58">
        <f>+H13241*G13241</f>
      </c>
      <c r="J13241">
        <f>425*28%</f>
      </c>
      <c r="K13241">
        <f>+H13241-J13241</f>
      </c>
      <c r="L13241">
        <f>+K13241*G13241</f>
      </c>
      <c r="W13241">
        <f t="shared" si="1422"/>
      </c>
      <c r="X13241">
        <f t="shared" si="1423"/>
      </c>
      <c r="Y13241">
        <f t="shared" si="1424"/>
      </c>
      <c r="Z13241">
        <f t="shared" si="1425"/>
      </c>
    </row>
    <row r="13242" spans="1:26">
      <c r="A13242" s="5">
        <v>11</v>
      </c>
      <c r="B13242" s="95" t="s">
        <v>1040</v>
      </c>
      <c r="C13242" s="101" t="s">
        <v>1041</v>
      </c>
      <c r="D13242" s="5">
        <v>1</v>
      </c>
      <c r="E13242" s="5">
        <v>4</v>
      </c>
      <c r="F13242" s="16">
        <f>+E13242*D13242</f>
      </c>
      <c r="G13242" s="6">
        <f>+E13242*D13242</f>
      </c>
      <c r="H13242" s="16">
        <v>1</v>
      </c>
      <c r="I13242" s="58">
        <f>+H13242*G13242</f>
      </c>
      <c r="J13242">
        <f>425*28%</f>
      </c>
      <c r="K13242">
        <f>+H13242-J13242</f>
      </c>
      <c r="L13242">
        <f>+K13242*G13242</f>
      </c>
      <c r="W13242">
        <f t="shared" si="1422"/>
      </c>
      <c r="X13242">
        <f t="shared" si="1423"/>
      </c>
      <c r="Y13242">
        <f t="shared" si="1424"/>
      </c>
      <c r="Z13242">
        <f t="shared" si="1425"/>
      </c>
    </row>
    <row r="13243" spans="1:26">
      <c r="A13243" s="5">
        <v>12</v>
      </c>
      <c r="B13243" s="95" t="s">
        <v>310</v>
      </c>
      <c r="C13243" s="5" t="s">
        <v>311</v>
      </c>
      <c r="D13243" s="5">
        <v>2</v>
      </c>
      <c r="E13243" s="5">
        <v>4</v>
      </c>
      <c r="F13243" s="16">
        <f>+E13243*D13243</f>
      </c>
      <c r="G13243" s="6">
        <f>+E13243*D13243</f>
      </c>
      <c r="H13243" s="16">
        <v>1</v>
      </c>
      <c r="I13243" s="58">
        <f>+H13243*G13243</f>
      </c>
      <c r="J13243">
        <f>425*28%</f>
      </c>
      <c r="K13243">
        <f>+H13243-J13243</f>
      </c>
      <c r="L13243">
        <f>+K13243*G13243</f>
      </c>
      <c r="W13243">
        <f t="shared" si="1422"/>
      </c>
      <c r="X13243">
        <f t="shared" si="1423"/>
      </c>
      <c r="Y13243">
        <f t="shared" si="1424"/>
      </c>
      <c r="Z13243">
        <f t="shared" si="1425"/>
      </c>
    </row>
    <row r="13244" spans="1:26">
      <c r="A13244" s="5">
        <v>13</v>
      </c>
      <c r="B13244" s="95" t="s">
        <v>956</v>
      </c>
      <c r="C13244" s="9" t="s">
        <v>955</v>
      </c>
      <c r="D13244" s="5">
        <v>1</v>
      </c>
      <c r="E13244" s="5">
        <v>4</v>
      </c>
      <c r="F13244" s="16">
        <f>+E13244*D13244</f>
      </c>
      <c r="G13244" s="6">
        <f>+E13244*D13244</f>
      </c>
      <c r="H13244" s="5">
        <v>1</v>
      </c>
      <c r="I13244" s="58">
        <f>+H13244*G13244</f>
      </c>
      <c r="J13244">
        <f>425*28%</f>
      </c>
      <c r="K13244">
        <f>+H13244-J13244</f>
      </c>
      <c r="L13244">
        <f>+K13244*G13244</f>
      </c>
      <c r="W13244">
        <f t="shared" si="1422"/>
      </c>
      <c r="X13244">
        <f t="shared" si="1423"/>
      </c>
      <c r="Y13244">
        <f t="shared" si="1424"/>
      </c>
      <c r="Z13244">
        <f t="shared" si="1425"/>
      </c>
    </row>
    <row r="13245" spans="1:26">
      <c r="A13245" s="107"/>
      <c r="B13245" s="106"/>
      <c r="C13245" s="614"/>
      <c r="D13245" s="184"/>
      <c r="E13245" s="185"/>
      <c r="F13245" s="209"/>
      <c r="G13245" s="210"/>
      <c r="H13245" s="543"/>
      <c r="I13245" s="544"/>
      <c r="W13245">
        <f t="shared" si="1422"/>
      </c>
      <c r="X13245">
        <f t="shared" si="1423"/>
      </c>
      <c r="Y13245">
        <f t="shared" si="1424"/>
      </c>
      <c r="Z13245">
        <f t="shared" si="1425"/>
      </c>
    </row>
    <row r="13246" spans="1:26">
      <c r="A13246" s="107"/>
      <c r="B13246" s="106"/>
      <c r="C13246" s="614"/>
      <c r="D13246" s="184"/>
      <c r="E13246" s="185"/>
      <c r="F13246" s="209"/>
      <c r="G13246" s="210"/>
      <c r="H13246" s="543"/>
      <c r="I13246" s="544"/>
      <c r="W13246">
        <f t="shared" si="1422"/>
      </c>
      <c r="X13246">
        <f t="shared" si="1423"/>
      </c>
      <c r="Y13246">
        <f t="shared" si="1424"/>
      </c>
      <c r="Z13246">
        <f t="shared" si="1425"/>
      </c>
    </row>
    <row r="13247" spans="1:26">
      <c r="A13247" s="107"/>
      <c r="B13247" s="106"/>
      <c r="C13247" s="614"/>
      <c r="D13247" s="184"/>
      <c r="E13247" s="185"/>
      <c r="F13247" s="209"/>
      <c r="G13247" s="210"/>
      <c r="H13247" s="543"/>
      <c r="I13247" s="544"/>
      <c r="W13247">
        <f t="shared" si="1422"/>
      </c>
      <c r="X13247">
        <f t="shared" si="1423"/>
      </c>
      <c r="Y13247">
        <f t="shared" si="1424"/>
      </c>
      <c r="Z13247">
        <f t="shared" si="1425"/>
      </c>
    </row>
    <row r="13248" spans="1:26">
      <c r="A13248" s="107"/>
      <c r="B13248" s="106"/>
      <c r="C13248" s="614"/>
      <c r="D13248" s="184"/>
      <c r="E13248" s="185"/>
      <c r="F13248" s="209"/>
      <c r="G13248" s="210"/>
      <c r="H13248" s="543"/>
      <c r="I13248" s="544"/>
      <c r="W13248">
        <f t="shared" si="1422"/>
      </c>
      <c r="X13248">
        <f t="shared" si="1423"/>
      </c>
      <c r="Y13248">
        <f t="shared" si="1424"/>
      </c>
      <c r="Z13248">
        <f t="shared" si="1425"/>
      </c>
    </row>
    <row r="13249" spans="1:26" ht="21.75" thickBot="1">
      <c r="A13249" s="33"/>
      <c r="B13249" s="212"/>
      <c r="C13249" s="213"/>
      <c r="D13249" s="214"/>
      <c r="E13249" s="214"/>
      <c r="F13249" s="214"/>
      <c r="G13249" s="214"/>
      <c r="H13249" s="214"/>
      <c r="I13249" s="215"/>
      <c r="W13249">
        <f t="shared" si="1422"/>
      </c>
      <c r="X13249">
        <f t="shared" si="1423"/>
      </c>
      <c r="Y13249">
        <f t="shared" si="1424"/>
      </c>
      <c r="Z13249">
        <f t="shared" si="1425"/>
      </c>
    </row>
    <row r="13250" spans="1:26" ht="21">
      <c r="A13250" s="33"/>
      <c r="B13250" s="216"/>
      <c r="C13250" s="217"/>
      <c r="D13250" s="218"/>
      <c r="E13250" s="218"/>
      <c r="F13250" s="218"/>
      <c r="G13250" s="219" t="s">
        <v>19</v>
      </c>
      <c r="H13250" s="218"/>
      <c r="I13250" s="220">
        <f>SUM(I13230:I13249)</f>
      </c>
      <c r="L13250">
        <f>SUM(L13230:L13249)</f>
      </c>
      <c r="W13250">
        <f t="shared" si="1422"/>
      </c>
      <c r="X13250">
        <f t="shared" si="1423"/>
      </c>
      <c r="Y13250">
        <f t="shared" si="1424"/>
      </c>
      <c r="Z13250">
        <f t="shared" si="1425"/>
      </c>
    </row>
    <row r="13251" spans="1:26" ht="21">
      <c r="A13251" s="33"/>
      <c r="B13251" s="216"/>
      <c r="C13251" s="69"/>
      <c r="D13251" s="91"/>
      <c r="E13251" s="91"/>
      <c r="F13251" s="91"/>
      <c r="G13251" s="92"/>
      <c r="H13251" s="91"/>
      <c r="I13251" s="155"/>
      <c r="W13251">
        <f t="shared" si="1422"/>
      </c>
      <c r="X13251">
        <f t="shared" si="1423"/>
      </c>
      <c r="Y13251">
        <f t="shared" si="1424"/>
      </c>
      <c r="Z13251">
        <f t="shared" si="1425"/>
      </c>
    </row>
    <row r="13252" spans="1:26">
      <c r="A13252" s="221"/>
      <c r="B13252" s="222"/>
      <c r="C13252" s="154" t="s">
        <v>408</v>
      </c>
      <c r="D13252" s="154"/>
      <c r="E13252" s="154"/>
      <c r="F13252" s="154"/>
      <c r="G13252" s="154"/>
      <c r="H13252" s="223">
        <v>1</v>
      </c>
      <c r="I13252" s="155">
        <f>+L13250*H13252</f>
      </c>
      <c r="W13252">
        <f t="shared" ref="W13252:W13315" si="1432">IF(LEFT($H13252&amp;"",5)="2019-",$H13252,W13251)</f>
      </c>
      <c r="X13252">
        <f t="shared" ref="X13252:X13315" si="1433">IF($W13252="",0,IF(COUNTIF($AB$2:$AB$80,$W13252)&gt;0,1,0))</f>
      </c>
      <c r="Y13252">
        <f t="shared" ref="Y13252:Y13315" si="1434">IF($C13252="","",UPPER(TRIM(IFERROR(LEFT($C13252&amp;"",FIND("/",$C13252&amp;"")-1),$C13252&amp;""))))</f>
      </c>
      <c r="Z13252">
        <f t="shared" ref="Z13252:Z13315" si="1435">IFERROR(IF(ISNUMBER($G13252),$G13252,0),0)</f>
      </c>
    </row>
    <row r="13253" spans="1:26">
      <c r="A13253" s="33"/>
      <c r="B13253" s="10"/>
      <c r="C13253" s="10"/>
      <c r="D13253" s="10"/>
      <c r="E13253" s="10"/>
      <c r="F13253" s="10"/>
      <c r="G13253" s="10"/>
      <c r="H13253" s="10"/>
      <c r="I13253" s="140"/>
      <c r="W13253">
        <f t="shared" si="1432"/>
      </c>
      <c r="X13253">
        <f t="shared" si="1433"/>
      </c>
      <c r="Y13253">
        <f t="shared" si="1434"/>
      </c>
      <c r="Z13253">
        <f t="shared" si="1435"/>
      </c>
    </row>
    <row r="13254" spans="1:26" ht="15.75" thickBot="1">
      <c r="A13254" s="33"/>
      <c r="B13254" s="11" t="s">
        <v>20</v>
      </c>
      <c r="C13254" s="35"/>
      <c r="D13254" s="35"/>
      <c r="E13254" s="35"/>
      <c r="F13254" s="35"/>
      <c r="G13254" s="35"/>
      <c r="H13254" s="35"/>
      <c r="I13254" s="36"/>
      <c r="W13254">
        <f t="shared" si="1432"/>
      </c>
      <c r="X13254">
        <f t="shared" si="1433"/>
      </c>
      <c r="Y13254">
        <f t="shared" si="1434"/>
      </c>
      <c r="Z13254">
        <f t="shared" si="1435"/>
      </c>
    </row>
    <row r="13255" spans="1:26" ht="15.75" thickBot="1">
      <c r="A13255" s="37"/>
      <c r="B13255" s="11" t="s">
        <v>409</v>
      </c>
      <c r="C13255" s="39" t="s">
        <v>21</v>
      </c>
      <c r="D13255" s="40">
        <f>SUM(D13230:D13254)</f>
      </c>
      <c r="E13255" s="41">
        <f>IF(H13255=I13255,"OK","NO")</f>
      </c>
      <c r="F13255" s="40">
        <f>SUM(F13230:F13254)</f>
      </c>
      <c r="G13255" s="40">
        <f>SUM(G13230:G13254)</f>
      </c>
      <c r="H13255" s="41">
        <f>SUMPRODUCT(F13230:F13249,H13230:H13249)</f>
      </c>
      <c r="I13255" s="43">
        <f>SUMPRODUCT(I13250-I13251-I13252)</f>
      </c>
      <c r="W13255">
        <f t="shared" si="1432"/>
      </c>
      <c r="X13255">
        <f t="shared" si="1433"/>
      </c>
      <c r="Y13255">
        <f t="shared" si="1434"/>
      </c>
      <c r="Z13255">
        <f t="shared" si="1435"/>
      </c>
    </row>
    <row r="13256" spans="1:26" ht="15.75" thickBot="1">
      <c r="A13256" s="44"/>
      <c r="B13256" s="116"/>
      <c r="C13256" s="45"/>
      <c r="D13256" s="45"/>
      <c r="E13256" s="45"/>
      <c r="F13256" s="45"/>
      <c r="G13256" s="45"/>
      <c r="H13256" s="45"/>
      <c r="I13256" s="47"/>
      <c r="W13256">
        <f t="shared" si="1432"/>
      </c>
      <c r="X13256">
        <f t="shared" si="1433"/>
      </c>
      <c r="Y13256">
        <f t="shared" si="1434"/>
      </c>
      <c r="Z13256">
        <f t="shared" si="1435"/>
      </c>
    </row>
    <row r="13257" spans="1:26">
      <c r="A13257" s="12" t="s">
        <v>315</v>
      </c>
      <c r="B13257" s="12"/>
      <c r="C13257" s="12"/>
      <c r="D13257" s="13"/>
      <c r="E13257" s="14"/>
      <c r="F13257" s="14"/>
      <c r="G13257" s="14"/>
      <c r="H13257" s="2"/>
      <c r="I13257" s="12"/>
      <c r="W13257">
        <f t="shared" si="1432"/>
      </c>
      <c r="X13257">
        <f t="shared" si="1433"/>
      </c>
      <c r="Y13257">
        <f t="shared" si="1434"/>
      </c>
      <c r="Z13257">
        <f t="shared" si="1435"/>
      </c>
    </row>
    <row r="13258" spans="1:26">
      <c r="W13258">
        <f t="shared" si="1432"/>
      </c>
      <c r="X13258">
        <f t="shared" si="1433"/>
      </c>
      <c r="Y13258">
        <f t="shared" si="1434"/>
      </c>
      <c r="Z13258">
        <f t="shared" si="1435"/>
      </c>
    </row>
    <row r="13259" spans="1:26">
      <c r="W13259">
        <f t="shared" si="1432"/>
      </c>
      <c r="X13259">
        <f t="shared" si="1433"/>
      </c>
      <c r="Y13259">
        <f t="shared" si="1434"/>
      </c>
      <c r="Z13259">
        <f t="shared" si="1435"/>
      </c>
    </row>
    <row r="13260" spans="1:26">
      <c r="W13260">
        <f t="shared" si="1432"/>
      </c>
      <c r="X13260">
        <f t="shared" si="1433"/>
      </c>
      <c r="Y13260">
        <f t="shared" si="1434"/>
      </c>
      <c r="Z13260">
        <f t="shared" si="1435"/>
      </c>
    </row>
    <row r="13261" spans="1:26">
      <c r="W13261">
        <f t="shared" si="1432"/>
      </c>
      <c r="X13261">
        <f t="shared" si="1433"/>
      </c>
      <c r="Y13261">
        <f t="shared" si="1434"/>
      </c>
      <c r="Z13261">
        <f t="shared" si="1435"/>
      </c>
    </row>
    <row r="13262" spans="1:26">
      <c r="A13262" s="1562" t="s">
        <v>0</v>
      </c>
      <c r="B13262" s="1562"/>
      <c r="C13262" s="1562"/>
      <c r="D13262" s="1562"/>
      <c r="E13262" s="1562"/>
      <c r="F13262" s="1562"/>
      <c r="G13262" s="1562"/>
      <c r="H13262" s="1562"/>
      <c r="I13262" s="1562"/>
      <c r="W13262">
        <f t="shared" si="1432"/>
      </c>
      <c r="X13262">
        <f t="shared" si="1433"/>
      </c>
      <c r="Y13262">
        <f t="shared" si="1434"/>
      </c>
      <c r="Z13262">
        <f t="shared" si="1435"/>
      </c>
    </row>
    <row r="13263" spans="1:26">
      <c r="W13263">
        <f t="shared" si="1432"/>
      </c>
      <c r="X13263">
        <f t="shared" si="1433"/>
      </c>
      <c r="Y13263">
        <f t="shared" si="1434"/>
      </c>
      <c r="Z13263">
        <f t="shared" si="1435"/>
      </c>
    </row>
    <row r="13264" spans="1:26">
      <c r="A13264" s="1" t="s">
        <v>1</v>
      </c>
      <c r="B13264" s="1"/>
      <c r="G13264" s="495" t="s">
        <v>2</v>
      </c>
      <c r="H13264" s="3" t="s">
        <v>2530</v>
      </c>
      <c r="W13264">
        <f t="shared" si="1432"/>
      </c>
      <c r="X13264">
        <f t="shared" si="1433"/>
      </c>
      <c r="Y13264">
        <f t="shared" si="1434"/>
      </c>
      <c r="Z13264">
        <f t="shared" si="1435"/>
      </c>
    </row>
    <row r="13265" spans="1:26">
      <c r="A13265" s="22" t="inlineStr">
        <is>
          <t>ATTN: Contact-005</t>
        </is>
      </c>
      <c r="B13265" s="1"/>
      <c r="F13265" s="4"/>
      <c r="G13265" s="496" t="s">
        <v>1440</v>
      </c>
      <c r="H13265" s="1" t="s">
        <v>2277</v>
      </c>
      <c r="W13265">
        <f t="shared" si="1432"/>
      </c>
      <c r="X13265">
        <f t="shared" si="1433"/>
      </c>
      <c r="Y13265">
        <f t="shared" si="1434"/>
      </c>
      <c r="Z13265">
        <f t="shared" si="1435"/>
      </c>
    </row>
    <row r="13266" spans="1:26">
      <c r="A13266" s="1" t="inlineStr">
        <is>
          <t>Dealer-112</t>
        </is>
      </c>
      <c r="B13266" s="1"/>
      <c r="W13266">
        <f t="shared" si="1432"/>
      </c>
      <c r="X13266">
        <f t="shared" si="1433"/>
      </c>
      <c r="Y13266">
        <f t="shared" si="1434"/>
      </c>
      <c r="Z13266">
        <f t="shared" si="1435"/>
      </c>
    </row>
    <row r="13267" spans="1:26">
      <c r="A13267" s="1" t="inlineStr">
        <is>
          <t>Address line (redacted)</t>
        </is>
      </c>
      <c r="B13267" s="1"/>
      <c r="D13267" s="85"/>
      <c r="E13267" s="85"/>
      <c r="F13267" s="85"/>
      <c r="G13267" s="85"/>
      <c r="H13267" s="85"/>
      <c r="W13267">
        <f t="shared" si="1432"/>
      </c>
      <c r="X13267">
        <f t="shared" si="1433"/>
      </c>
      <c r="Y13267">
        <f t="shared" si="1434"/>
      </c>
      <c r="Z13267">
        <f t="shared" si="1435"/>
      </c>
    </row>
    <row r="13268" spans="1:26">
      <c r="A13268" s="22" t="inlineStr">
        <is>
          <t>Address line (redacted)</t>
        </is>
      </c>
      <c r="B13268" s="86"/>
      <c r="D13268" s="85"/>
      <c r="E13268" s="85"/>
      <c r="F13268" s="85"/>
      <c r="G13268" s="85"/>
      <c r="H13268" s="85"/>
      <c r="W13268">
        <f t="shared" si="1432"/>
      </c>
      <c r="X13268">
        <f t="shared" si="1433"/>
      </c>
      <c r="Y13268">
        <f t="shared" si="1434"/>
      </c>
      <c r="Z13268">
        <f t="shared" si="1435"/>
      </c>
    </row>
    <row r="13269" spans="1:26">
      <c r="A13269" s="49" t="s">
        <v>4</v>
      </c>
      <c r="B13269" s="87" t="inlineStr">
        <is>
          <t>GSTIN-MASKED</t>
        </is>
      </c>
      <c r="W13269">
        <f t="shared" si="1432"/>
      </c>
      <c r="X13269">
        <f t="shared" si="1433"/>
      </c>
      <c r="Y13269">
        <f t="shared" si="1434"/>
      </c>
      <c r="Z13269">
        <f t="shared" si="1435"/>
      </c>
    </row>
    <row r="13270" spans="1:26">
      <c r="A13270" s="1" t="s">
        <v>5</v>
      </c>
      <c r="W13270">
        <f t="shared" si="1432"/>
      </c>
      <c r="X13270">
        <f t="shared" si="1433"/>
      </c>
      <c r="Y13270">
        <f t="shared" si="1434"/>
      </c>
      <c r="Z13270">
        <f t="shared" si="1435"/>
      </c>
    </row>
    <row r="13271" spans="1:26">
      <c r="A13271" s="1" t="s">
        <v>6</v>
      </c>
      <c r="W13271">
        <f t="shared" si="1432"/>
      </c>
      <c r="X13271">
        <f t="shared" si="1433"/>
      </c>
      <c r="Y13271">
        <f t="shared" si="1434"/>
      </c>
      <c r="Z13271">
        <f t="shared" si="1435"/>
      </c>
    </row>
    <row r="13272" spans="1:26">
      <c r="A13272" s="1" t="s">
        <v>7</v>
      </c>
      <c r="W13272">
        <f t="shared" si="1432"/>
      </c>
      <c r="X13272">
        <f t="shared" si="1433"/>
      </c>
      <c r="Y13272">
        <f t="shared" si="1434"/>
      </c>
      <c r="Z13272">
        <f t="shared" si="1435"/>
      </c>
    </row>
    <row r="13273" spans="1:26" ht="24">
      <c r="A13273" s="88" t="s">
        <v>8</v>
      </c>
      <c r="B13273" s="89" t="s">
        <v>9</v>
      </c>
      <c r="C13273" s="89" t="s">
        <v>10</v>
      </c>
      <c r="D13273" s="34" t="s">
        <v>11</v>
      </c>
      <c r="E13273" s="34" t="s">
        <v>12</v>
      </c>
      <c r="F13273" s="34" t="s">
        <v>13</v>
      </c>
      <c r="G13273" s="34" t="s">
        <v>14</v>
      </c>
      <c r="H13273" s="88" t="s">
        <v>15</v>
      </c>
      <c r="I13273" s="90" t="s">
        <v>16</v>
      </c>
      <c r="W13273">
        <f t="shared" si="1432"/>
      </c>
      <c r="X13273">
        <f t="shared" si="1433"/>
      </c>
      <c r="Y13273">
        <f t="shared" si="1434"/>
      </c>
      <c r="Z13273">
        <f t="shared" si="1435"/>
      </c>
    </row>
    <row r="13274" spans="1:26">
      <c r="A13274" s="5"/>
      <c r="B13274" s="1563" t="s">
        <v>17</v>
      </c>
      <c r="C13274" s="1563"/>
      <c r="D13274" s="5"/>
      <c r="E13274" s="5"/>
      <c r="F13274" s="5"/>
      <c r="G13274" s="6"/>
      <c r="H13274" s="5"/>
      <c r="I13274" s="183"/>
      <c r="W13274">
        <f t="shared" si="1432"/>
      </c>
      <c r="X13274">
        <f t="shared" si="1433"/>
      </c>
      <c r="Y13274">
        <f t="shared" si="1434"/>
      </c>
      <c r="Z13274">
        <f t="shared" si="1435"/>
      </c>
    </row>
    <row r="13275" spans="1:26">
      <c r="A13275" s="5">
        <v>1</v>
      </c>
      <c r="B13275" s="8" t="s">
        <v>464</v>
      </c>
      <c r="C13275" s="5" t="s">
        <v>463</v>
      </c>
      <c r="D13275" s="5">
        <v>1</v>
      </c>
      <c r="E13275" s="5">
        <v>5</v>
      </c>
      <c r="F13275" s="5">
        <f>+E13275*D13275</f>
      </c>
      <c r="G13275" s="5">
        <f>+E13275*D13275</f>
      </c>
      <c r="H13275" s="5">
        <v>1</v>
      </c>
      <c r="I13275" s="183">
        <f>+H13275*G13275</f>
      </c>
      <c r="W13275">
        <f t="shared" si="1432"/>
      </c>
      <c r="X13275">
        <f t="shared" si="1433"/>
      </c>
      <c r="Y13275">
        <f t="shared" si="1434"/>
      </c>
      <c r="Z13275">
        <f t="shared" si="1435"/>
      </c>
    </row>
    <row r="13276" spans="1:26">
      <c r="A13276" s="5">
        <v>2</v>
      </c>
      <c r="B13276" s="8" t="s">
        <v>37</v>
      </c>
      <c r="C13276" s="5" t="s">
        <v>38</v>
      </c>
      <c r="D13276" s="5">
        <v>1</v>
      </c>
      <c r="E13276" s="5">
        <v>5</v>
      </c>
      <c r="F13276" s="5">
        <f t="shared" ref="F13276:F13295" si="1436">+E13276*D13276</f>
      </c>
      <c r="G13276" s="5">
        <f t="shared" ref="G13276:G13295" si="1437">+E13276*D13276</f>
      </c>
      <c r="H13276" s="5">
        <v>1</v>
      </c>
      <c r="I13276" s="183">
        <f t="shared" ref="I13276:I13295" si="1438">+H13276*G13276</f>
      </c>
      <c r="W13276">
        <f t="shared" si="1432"/>
      </c>
      <c r="X13276">
        <f t="shared" si="1433"/>
      </c>
      <c r="Y13276">
        <f t="shared" si="1434"/>
      </c>
      <c r="Z13276">
        <f t="shared" si="1435"/>
      </c>
    </row>
    <row r="13277" spans="1:26">
      <c r="A13277" s="5">
        <v>3</v>
      </c>
      <c r="B13277" s="8" t="s">
        <v>273</v>
      </c>
      <c r="C13277" s="5" t="s">
        <v>274</v>
      </c>
      <c r="D13277" s="5">
        <v>1</v>
      </c>
      <c r="E13277" s="5">
        <v>5</v>
      </c>
      <c r="F13277" s="5">
        <f t="shared" si="1436"/>
      </c>
      <c r="G13277" s="5">
        <f t="shared" si="1437"/>
      </c>
      <c r="H13277" s="5">
        <v>1</v>
      </c>
      <c r="I13277" s="183">
        <f t="shared" si="1438"/>
      </c>
      <c r="W13277">
        <f t="shared" si="1432"/>
      </c>
      <c r="X13277">
        <f t="shared" si="1433"/>
      </c>
      <c r="Y13277">
        <f t="shared" si="1434"/>
      </c>
      <c r="Z13277">
        <f t="shared" si="1435"/>
      </c>
    </row>
    <row r="13278" spans="1:26">
      <c r="A13278" s="5">
        <v>4</v>
      </c>
      <c r="B13278" s="8" t="s">
        <v>338</v>
      </c>
      <c r="C13278" s="5" t="s">
        <v>339</v>
      </c>
      <c r="D13278" s="5">
        <v>1</v>
      </c>
      <c r="E13278" s="5">
        <v>5</v>
      </c>
      <c r="F13278" s="5">
        <f t="shared" si="1436"/>
      </c>
      <c r="G13278" s="5">
        <f t="shared" si="1437"/>
      </c>
      <c r="H13278" s="5">
        <v>1</v>
      </c>
      <c r="I13278" s="183">
        <f t="shared" si="1438"/>
      </c>
      <c r="W13278">
        <f t="shared" si="1432"/>
      </c>
      <c r="X13278">
        <f t="shared" si="1433"/>
      </c>
      <c r="Y13278">
        <f t="shared" si="1434"/>
      </c>
      <c r="Z13278">
        <f t="shared" si="1435"/>
      </c>
    </row>
    <row r="13279" spans="1:26">
      <c r="A13279" s="5">
        <v>5</v>
      </c>
      <c r="B13279" s="8" t="s">
        <v>346</v>
      </c>
      <c r="C13279" s="5" t="s">
        <v>347</v>
      </c>
      <c r="D13279" s="5">
        <v>1</v>
      </c>
      <c r="E13279" s="5">
        <v>5</v>
      </c>
      <c r="F13279" s="5">
        <f t="shared" si="1436"/>
      </c>
      <c r="G13279" s="5">
        <f t="shared" si="1437"/>
      </c>
      <c r="H13279" s="5">
        <v>1</v>
      </c>
      <c r="I13279" s="183">
        <f t="shared" si="1438"/>
      </c>
      <c r="W13279">
        <f t="shared" si="1432"/>
      </c>
      <c r="X13279">
        <f t="shared" si="1433"/>
      </c>
      <c r="Y13279">
        <f t="shared" si="1434"/>
      </c>
      <c r="Z13279">
        <f t="shared" si="1435"/>
      </c>
    </row>
    <row r="13280" spans="1:26">
      <c r="A13280" s="5">
        <v>6</v>
      </c>
      <c r="B13280" s="8" t="s">
        <v>348</v>
      </c>
      <c r="C13280" s="5" t="s">
        <v>349</v>
      </c>
      <c r="D13280" s="5">
        <v>1</v>
      </c>
      <c r="E13280" s="5">
        <v>5</v>
      </c>
      <c r="F13280" s="5">
        <f t="shared" si="1436"/>
      </c>
      <c r="G13280" s="5">
        <f t="shared" si="1437"/>
      </c>
      <c r="H13280" s="5">
        <v>1</v>
      </c>
      <c r="I13280" s="183">
        <f t="shared" si="1438"/>
      </c>
      <c r="W13280">
        <f t="shared" si="1432"/>
      </c>
      <c r="X13280">
        <f t="shared" si="1433"/>
      </c>
      <c r="Y13280">
        <f t="shared" si="1434"/>
      </c>
      <c r="Z13280">
        <f t="shared" si="1435"/>
      </c>
    </row>
    <row r="13281" spans="1:26">
      <c r="A13281" s="5">
        <v>7</v>
      </c>
      <c r="B13281" s="8" t="s">
        <v>27</v>
      </c>
      <c r="C13281" s="5" t="s">
        <v>22</v>
      </c>
      <c r="D13281" s="5">
        <v>1</v>
      </c>
      <c r="E13281" s="5">
        <v>5</v>
      </c>
      <c r="F13281" s="5">
        <f t="shared" si="1436"/>
      </c>
      <c r="G13281" s="5">
        <f t="shared" si="1437"/>
      </c>
      <c r="H13281" s="5">
        <v>1</v>
      </c>
      <c r="I13281" s="183">
        <f t="shared" si="1438"/>
      </c>
      <c r="W13281">
        <f t="shared" si="1432"/>
      </c>
      <c r="X13281">
        <f t="shared" si="1433"/>
      </c>
      <c r="Y13281">
        <f t="shared" si="1434"/>
      </c>
      <c r="Z13281">
        <f t="shared" si="1435"/>
      </c>
    </row>
    <row r="13282" spans="1:26">
      <c r="A13282" s="5">
        <v>8</v>
      </c>
      <c r="B13282" s="8" t="s">
        <v>458</v>
      </c>
      <c r="C13282" s="5" t="s">
        <v>457</v>
      </c>
      <c r="D13282" s="5">
        <v>1</v>
      </c>
      <c r="E13282" s="5">
        <v>5</v>
      </c>
      <c r="F13282" s="5">
        <f t="shared" si="1436"/>
      </c>
      <c r="G13282" s="5">
        <f t="shared" si="1437"/>
      </c>
      <c r="H13282" s="5">
        <v>1</v>
      </c>
      <c r="I13282" s="183">
        <f t="shared" si="1438"/>
      </c>
      <c r="W13282">
        <f t="shared" si="1432"/>
      </c>
      <c r="X13282">
        <f t="shared" si="1433"/>
      </c>
      <c r="Y13282">
        <f t="shared" si="1434"/>
      </c>
      <c r="Z13282">
        <f t="shared" si="1435"/>
      </c>
    </row>
    <row r="13283" spans="1:26">
      <c r="A13283" s="5">
        <v>9</v>
      </c>
      <c r="B13283" s="8" t="s">
        <v>380</v>
      </c>
      <c r="C13283" s="5" t="s">
        <v>381</v>
      </c>
      <c r="D13283" s="5">
        <v>1</v>
      </c>
      <c r="E13283" s="5">
        <v>5</v>
      </c>
      <c r="F13283" s="5">
        <f t="shared" si="1436"/>
      </c>
      <c r="G13283" s="5">
        <f t="shared" si="1437"/>
      </c>
      <c r="H13283" s="5">
        <v>1</v>
      </c>
      <c r="I13283" s="183">
        <f t="shared" si="1438"/>
      </c>
      <c r="W13283">
        <f t="shared" si="1432"/>
      </c>
      <c r="X13283">
        <f t="shared" si="1433"/>
      </c>
      <c r="Y13283">
        <f t="shared" si="1434"/>
      </c>
      <c r="Z13283">
        <f t="shared" si="1435"/>
      </c>
    </row>
    <row r="13284" spans="1:26">
      <c r="A13284" s="5">
        <v>10</v>
      </c>
      <c r="B13284" s="8" t="s">
        <v>454</v>
      </c>
      <c r="C13284" s="5" t="s">
        <v>453</v>
      </c>
      <c r="D13284" s="5">
        <v>1</v>
      </c>
      <c r="E13284" s="5">
        <v>5</v>
      </c>
      <c r="F13284" s="5">
        <f t="shared" si="1436"/>
      </c>
      <c r="G13284" s="5">
        <f t="shared" si="1437"/>
      </c>
      <c r="H13284" s="5">
        <v>1</v>
      </c>
      <c r="I13284" s="183">
        <f t="shared" si="1438"/>
      </c>
      <c r="W13284">
        <f t="shared" si="1432"/>
      </c>
      <c r="X13284">
        <f t="shared" si="1433"/>
      </c>
      <c r="Y13284">
        <f t="shared" si="1434"/>
      </c>
      <c r="Z13284">
        <f t="shared" si="1435"/>
      </c>
    </row>
    <row r="13285" spans="1:26">
      <c r="A13285" s="5">
        <v>11</v>
      </c>
      <c r="B13285" s="8" t="s">
        <v>748</v>
      </c>
      <c r="C13285" s="5" t="s">
        <v>362</v>
      </c>
      <c r="D13285" s="5">
        <v>1</v>
      </c>
      <c r="E13285" s="5">
        <v>5</v>
      </c>
      <c r="F13285" s="5">
        <f t="shared" si="1436"/>
      </c>
      <c r="G13285" s="5">
        <f t="shared" si="1437"/>
      </c>
      <c r="H13285" s="5">
        <v>1</v>
      </c>
      <c r="I13285" s="183">
        <f t="shared" si="1438"/>
      </c>
      <c r="W13285">
        <f t="shared" si="1432"/>
      </c>
      <c r="X13285">
        <f t="shared" si="1433"/>
      </c>
      <c r="Y13285">
        <f t="shared" si="1434"/>
      </c>
      <c r="Z13285">
        <f t="shared" si="1435"/>
      </c>
    </row>
    <row r="13286" spans="1:26">
      <c r="A13286" s="5">
        <v>12</v>
      </c>
      <c r="B13286" s="8" t="s">
        <v>964</v>
      </c>
      <c r="C13286" s="5" t="s">
        <v>963</v>
      </c>
      <c r="D13286" s="5">
        <v>1</v>
      </c>
      <c r="E13286" s="5">
        <v>5</v>
      </c>
      <c r="F13286" s="5">
        <f t="shared" si="1436"/>
      </c>
      <c r="G13286" s="5">
        <f t="shared" si="1437"/>
      </c>
      <c r="H13286" s="5">
        <v>1</v>
      </c>
      <c r="I13286" s="183">
        <f t="shared" si="1438"/>
      </c>
      <c r="W13286">
        <f t="shared" si="1432"/>
      </c>
      <c r="X13286">
        <f t="shared" si="1433"/>
      </c>
      <c r="Y13286">
        <f t="shared" si="1434"/>
      </c>
      <c r="Z13286">
        <f t="shared" si="1435"/>
      </c>
    </row>
    <row r="13287" spans="1:26">
      <c r="A13287" s="5">
        <v>13</v>
      </c>
      <c r="B13287" s="8" t="s">
        <v>619</v>
      </c>
      <c r="C13287" s="5" t="s">
        <v>620</v>
      </c>
      <c r="D13287" s="5">
        <v>1</v>
      </c>
      <c r="E13287" s="5">
        <v>5</v>
      </c>
      <c r="F13287" s="5">
        <f t="shared" si="1436"/>
      </c>
      <c r="G13287" s="5">
        <f t="shared" si="1437"/>
      </c>
      <c r="H13287" s="5">
        <v>1</v>
      </c>
      <c r="I13287" s="183">
        <f t="shared" si="1438"/>
      </c>
      <c r="W13287">
        <f t="shared" si="1432"/>
      </c>
      <c r="X13287">
        <f t="shared" si="1433"/>
      </c>
      <c r="Y13287">
        <f t="shared" si="1434"/>
      </c>
      <c r="Z13287">
        <f t="shared" si="1435"/>
      </c>
    </row>
    <row r="13288" spans="1:26">
      <c r="A13288" s="5">
        <v>14</v>
      </c>
      <c r="B13288" s="8" t="s">
        <v>352</v>
      </c>
      <c r="C13288" s="5" t="s">
        <v>353</v>
      </c>
      <c r="D13288" s="5">
        <v>1</v>
      </c>
      <c r="E13288" s="5">
        <v>5</v>
      </c>
      <c r="F13288" s="5">
        <f t="shared" si="1436"/>
      </c>
      <c r="G13288" s="5">
        <f t="shared" si="1437"/>
      </c>
      <c r="H13288" s="5">
        <v>1</v>
      </c>
      <c r="I13288" s="183">
        <f t="shared" si="1438"/>
      </c>
      <c r="W13288">
        <f t="shared" si="1432"/>
      </c>
      <c r="X13288">
        <f t="shared" si="1433"/>
      </c>
      <c r="Y13288">
        <f t="shared" si="1434"/>
      </c>
      <c r="Z13288">
        <f t="shared" si="1435"/>
      </c>
    </row>
    <row r="13289" spans="1:26">
      <c r="A13289" s="5">
        <v>15</v>
      </c>
      <c r="B13289" s="8" t="s">
        <v>439</v>
      </c>
      <c r="C13289" s="5" t="s">
        <v>438</v>
      </c>
      <c r="D13289" s="5">
        <v>1</v>
      </c>
      <c r="E13289" s="5">
        <v>5</v>
      </c>
      <c r="F13289" s="5">
        <f t="shared" si="1436"/>
      </c>
      <c r="G13289" s="5">
        <f t="shared" si="1437"/>
      </c>
      <c r="H13289" s="5">
        <v>1</v>
      </c>
      <c r="I13289" s="183">
        <f t="shared" si="1438"/>
      </c>
      <c r="W13289">
        <f t="shared" si="1432"/>
      </c>
      <c r="X13289">
        <f t="shared" si="1433"/>
      </c>
      <c r="Y13289">
        <f t="shared" si="1434"/>
      </c>
      <c r="Z13289">
        <f t="shared" si="1435"/>
      </c>
    </row>
    <row r="13290" spans="1:26">
      <c r="A13290" s="5"/>
      <c r="B13290" s="8"/>
      <c r="C13290" s="5"/>
      <c r="D13290" s="5"/>
      <c r="E13290" s="5"/>
      <c r="F13290" s="5"/>
      <c r="G13290" s="5"/>
      <c r="H13290" s="5"/>
      <c r="I13290" s="183"/>
      <c r="W13290">
        <f t="shared" si="1432"/>
      </c>
      <c r="X13290">
        <f t="shared" si="1433"/>
      </c>
      <c r="Y13290">
        <f t="shared" si="1434"/>
      </c>
      <c r="Z13290">
        <f t="shared" si="1435"/>
      </c>
    </row>
    <row r="13291" spans="1:26">
      <c r="A13291" s="5">
        <v>17</v>
      </c>
      <c r="B13291" s="8" t="s">
        <v>664</v>
      </c>
      <c r="C13291" s="5" t="s">
        <v>446</v>
      </c>
      <c r="D13291" s="5">
        <v>2</v>
      </c>
      <c r="E13291" s="5">
        <v>5</v>
      </c>
      <c r="F13291" s="5">
        <f t="shared" si="1436"/>
      </c>
      <c r="G13291" s="5">
        <f t="shared" si="1437"/>
      </c>
      <c r="H13291" s="5">
        <v>1</v>
      </c>
      <c r="I13291" s="183">
        <f t="shared" si="1438"/>
      </c>
      <c r="W13291">
        <f t="shared" si="1432"/>
      </c>
      <c r="X13291">
        <f t="shared" si="1433"/>
      </c>
      <c r="Y13291">
        <f t="shared" si="1434"/>
      </c>
      <c r="Z13291">
        <f t="shared" si="1435"/>
      </c>
    </row>
    <row r="13292" spans="1:26">
      <c r="A13292" s="5">
        <v>18</v>
      </c>
      <c r="B13292" s="8" t="s">
        <v>2534</v>
      </c>
      <c r="C13292" s="5">
        <v>86125</v>
      </c>
      <c r="D13292" s="5">
        <v>2</v>
      </c>
      <c r="E13292" s="5">
        <v>1</v>
      </c>
      <c r="F13292" s="5">
        <v>2</v>
      </c>
      <c r="G13292" s="5">
        <v>2</v>
      </c>
      <c r="H13292" s="146" t="s">
        <v>780</v>
      </c>
      <c r="I13292" s="183"/>
      <c r="W13292">
        <f t="shared" si="1432"/>
      </c>
      <c r="X13292">
        <f t="shared" si="1433"/>
      </c>
      <c r="Y13292">
        <f t="shared" si="1434"/>
      </c>
      <c r="Z13292">
        <f t="shared" si="1435"/>
      </c>
    </row>
    <row r="13293" spans="1:26">
      <c r="A13293" s="5">
        <v>19</v>
      </c>
      <c r="B13293" s="8" t="s">
        <v>580</v>
      </c>
      <c r="C13293" s="5" t="s">
        <v>581</v>
      </c>
      <c r="D13293" s="5">
        <v>1</v>
      </c>
      <c r="E13293" s="5">
        <v>5</v>
      </c>
      <c r="F13293" s="5">
        <f t="shared" si="1436"/>
      </c>
      <c r="G13293" s="5">
        <f t="shared" si="1437"/>
      </c>
      <c r="H13293" s="5">
        <v>1</v>
      </c>
      <c r="I13293" s="183">
        <f t="shared" si="1438"/>
      </c>
      <c r="W13293">
        <f t="shared" si="1432"/>
      </c>
      <c r="X13293">
        <f t="shared" si="1433"/>
      </c>
      <c r="Y13293">
        <f t="shared" si="1434"/>
      </c>
      <c r="Z13293">
        <f t="shared" si="1435"/>
      </c>
    </row>
    <row r="13294" spans="1:26">
      <c r="A13294" s="5">
        <v>20</v>
      </c>
      <c r="B13294" s="8" t="s">
        <v>437</v>
      </c>
      <c r="C13294" s="5" t="s">
        <v>436</v>
      </c>
      <c r="D13294" s="5">
        <v>2</v>
      </c>
      <c r="E13294" s="5">
        <v>5</v>
      </c>
      <c r="F13294" s="5">
        <f t="shared" si="1436"/>
      </c>
      <c r="G13294" s="5">
        <f t="shared" si="1437"/>
      </c>
      <c r="H13294" s="5">
        <v>1</v>
      </c>
      <c r="I13294" s="183">
        <f t="shared" si="1438"/>
      </c>
      <c r="W13294">
        <f t="shared" si="1432"/>
      </c>
      <c r="X13294">
        <f t="shared" si="1433"/>
      </c>
      <c r="Y13294">
        <f t="shared" si="1434"/>
      </c>
      <c r="Z13294">
        <f t="shared" si="1435"/>
      </c>
    </row>
    <row r="13295" spans="1:26">
      <c r="A13295" s="5">
        <v>21</v>
      </c>
      <c r="B13295" s="8" t="s">
        <v>1061</v>
      </c>
      <c r="C13295" s="5" t="s">
        <v>1060</v>
      </c>
      <c r="D13295" s="5">
        <v>1</v>
      </c>
      <c r="E13295" s="5">
        <v>5</v>
      </c>
      <c r="F13295" s="5">
        <f t="shared" si="1436"/>
      </c>
      <c r="G13295" s="5">
        <f t="shared" si="1437"/>
      </c>
      <c r="H13295" s="5">
        <v>1</v>
      </c>
      <c r="I13295" s="183">
        <f t="shared" si="1438"/>
      </c>
      <c r="W13295">
        <f t="shared" si="1432"/>
      </c>
      <c r="X13295">
        <f t="shared" si="1433"/>
      </c>
      <c r="Y13295">
        <f t="shared" si="1434"/>
      </c>
      <c r="Z13295">
        <f t="shared" si="1435"/>
      </c>
    </row>
    <row r="13296" spans="1:26">
      <c r="A13296" s="5"/>
      <c r="B13296" s="1563" t="s">
        <v>300</v>
      </c>
      <c r="C13296" s="1563"/>
      <c r="D13296" s="5"/>
      <c r="E13296" s="5"/>
      <c r="F13296" s="5"/>
      <c r="G13296" s="5"/>
      <c r="H13296" s="5"/>
      <c r="I13296" s="183"/>
      <c r="W13296">
        <f t="shared" si="1432"/>
      </c>
      <c r="X13296">
        <f t="shared" si="1433"/>
      </c>
      <c r="Y13296">
        <f t="shared" si="1434"/>
      </c>
      <c r="Z13296">
        <f t="shared" si="1435"/>
      </c>
    </row>
    <row r="13297" spans="1:26">
      <c r="A13297" s="5">
        <v>22</v>
      </c>
      <c r="B13297" s="17" t="s">
        <v>434</v>
      </c>
      <c r="C13297" s="88" t="s">
        <v>303</v>
      </c>
      <c r="D13297" s="5">
        <v>1</v>
      </c>
      <c r="E13297" s="5">
        <v>2</v>
      </c>
      <c r="F13297" s="5">
        <f>+E13297*D13297</f>
      </c>
      <c r="G13297" s="5">
        <f>+E13297*D13297</f>
      </c>
      <c r="H13297" s="5">
        <v>1</v>
      </c>
      <c r="I13297" s="183">
        <f>+H13297*G13297</f>
      </c>
      <c r="W13297">
        <f t="shared" si="1432"/>
      </c>
      <c r="X13297">
        <f t="shared" si="1433"/>
      </c>
      <c r="Y13297">
        <f t="shared" si="1434"/>
      </c>
      <c r="Z13297">
        <f t="shared" si="1435"/>
      </c>
    </row>
    <row r="13298" spans="1:26">
      <c r="A13298" s="5">
        <v>23</v>
      </c>
      <c r="B13298" s="106" t="s">
        <v>378</v>
      </c>
      <c r="C13298" s="15" t="s">
        <v>379</v>
      </c>
      <c r="D13298" s="9">
        <v>1</v>
      </c>
      <c r="E13298" s="5">
        <v>10</v>
      </c>
      <c r="F13298" s="5">
        <v>10</v>
      </c>
      <c r="G13298" s="6">
        <f>+F13298</f>
      </c>
      <c r="H13298" s="5">
        <v>1</v>
      </c>
      <c r="I13298" s="183">
        <f>+H13298*G13298</f>
      </c>
      <c r="W13298">
        <f t="shared" si="1432"/>
      </c>
      <c r="X13298">
        <f t="shared" si="1433"/>
      </c>
      <c r="Y13298">
        <f t="shared" si="1434"/>
      </c>
      <c r="Z13298">
        <f t="shared" si="1435"/>
      </c>
    </row>
    <row r="13299" spans="1:26">
      <c r="A13299" s="5">
        <v>24</v>
      </c>
      <c r="B13299" s="20" t="s">
        <v>2208</v>
      </c>
      <c r="C13299" s="5" t="s">
        <v>1211</v>
      </c>
      <c r="D13299" s="5">
        <v>1</v>
      </c>
      <c r="E13299" s="5">
        <v>25</v>
      </c>
      <c r="F13299" s="5">
        <f>+E13299*D13299</f>
      </c>
      <c r="G13299" s="5">
        <f>+E13299*D13299</f>
      </c>
      <c r="H13299" s="7">
        <v>1</v>
      </c>
      <c r="I13299" s="183">
        <f>+H13299*G13299</f>
      </c>
      <c r="W13299">
        <f t="shared" si="1432"/>
      </c>
      <c r="X13299">
        <f t="shared" si="1433"/>
      </c>
      <c r="Y13299">
        <f t="shared" si="1434"/>
      </c>
      <c r="Z13299">
        <f t="shared" si="1435"/>
      </c>
    </row>
    <row r="13300" spans="1:26">
      <c r="A13300" s="19"/>
      <c r="B13300" s="20"/>
      <c r="C13300" s="19"/>
      <c r="D13300" s="19"/>
      <c r="E13300" s="19"/>
      <c r="F13300" s="5"/>
      <c r="G13300" s="6"/>
      <c r="H13300" s="5"/>
      <c r="I13300" s="183"/>
      <c r="W13300">
        <f t="shared" si="1432"/>
      </c>
      <c r="X13300">
        <f t="shared" si="1433"/>
      </c>
      <c r="Y13300">
        <f t="shared" si="1434"/>
      </c>
      <c r="Z13300">
        <f t="shared" si="1435"/>
      </c>
    </row>
    <row r="13301" spans="1:26">
      <c r="A13301" s="10"/>
      <c r="B13301" s="10"/>
      <c r="C13301" s="10"/>
      <c r="D13301" s="10"/>
      <c r="E13301" s="10"/>
      <c r="F13301" s="10"/>
      <c r="G13301" s="10"/>
      <c r="H13301" s="10"/>
      <c r="I13301" s="97"/>
      <c r="W13301">
        <f t="shared" si="1432"/>
      </c>
      <c r="X13301">
        <f t="shared" si="1433"/>
      </c>
      <c r="Y13301">
        <f t="shared" si="1434"/>
      </c>
      <c r="Z13301">
        <f t="shared" si="1435"/>
      </c>
    </row>
    <row r="13302" spans="1:26" ht="15.75" thickBot="1">
      <c r="A13302" s="10"/>
      <c r="B13302" s="625" t="s">
        <v>20</v>
      </c>
      <c r="C13302" s="35"/>
      <c r="D13302" s="35"/>
      <c r="E13302" s="35"/>
      <c r="F13302" s="35"/>
      <c r="G13302" s="35"/>
      <c r="H13302" s="35"/>
      <c r="I13302" s="98"/>
      <c r="W13302">
        <f t="shared" si="1432"/>
      </c>
      <c r="X13302">
        <f t="shared" si="1433"/>
      </c>
      <c r="Y13302">
        <f t="shared" si="1434"/>
      </c>
      <c r="Z13302">
        <f t="shared" si="1435"/>
      </c>
    </row>
    <row r="13303" spans="1:26" ht="15.75" thickBot="1">
      <c r="A13303" s="624"/>
      <c r="B13303" s="626"/>
      <c r="C13303" s="40" t="s">
        <v>21</v>
      </c>
      <c r="D13303" s="40">
        <f>SUM(D13274:D13302)</f>
      </c>
      <c r="E13303" s="41">
        <f>IF(H13303=I13303,"OK","NO")</f>
      </c>
      <c r="F13303" s="40">
        <f>SUM(F13274:F13302)</f>
      </c>
      <c r="G13303" s="40">
        <f>SUM(G13274:G13302)</f>
      </c>
      <c r="H13303" s="42">
        <f>SUMPRODUCT(H13274:H13302,G13274:G13302)</f>
      </c>
      <c r="I13303" s="43">
        <f>SUM(I13274:I13302)</f>
      </c>
      <c r="W13303">
        <f t="shared" si="1432"/>
      </c>
      <c r="X13303">
        <f t="shared" si="1433"/>
      </c>
      <c r="Y13303">
        <f t="shared" si="1434"/>
      </c>
      <c r="Z13303">
        <f t="shared" si="1435"/>
      </c>
    </row>
    <row r="13304" spans="1:26">
      <c r="A13304" s="10"/>
      <c r="B13304" s="91"/>
      <c r="C13304" s="91"/>
      <c r="D13304" s="91"/>
      <c r="E13304" s="91"/>
      <c r="F13304" s="91"/>
      <c r="G13304" s="91"/>
      <c r="H13304" s="91"/>
      <c r="I13304" s="91"/>
      <c r="W13304">
        <f t="shared" si="1432"/>
      </c>
      <c r="X13304">
        <f t="shared" si="1433"/>
      </c>
      <c r="Y13304">
        <f t="shared" si="1434"/>
      </c>
      <c r="Z13304">
        <f t="shared" si="1435"/>
      </c>
    </row>
    <row r="13305" spans="1:26">
      <c r="A13305" s="12" t="s">
        <v>281</v>
      </c>
      <c r="B13305" s="12"/>
      <c r="C13305" s="12"/>
      <c r="D13305" s="13"/>
      <c r="E13305" s="14"/>
      <c r="F13305" s="14"/>
      <c r="G13305" s="14"/>
      <c r="H13305" s="2"/>
      <c r="I13305" s="12"/>
      <c r="W13305">
        <f t="shared" si="1432"/>
      </c>
      <c r="X13305">
        <f t="shared" si="1433"/>
      </c>
      <c r="Y13305">
        <f t="shared" si="1434"/>
      </c>
      <c r="Z13305">
        <f t="shared" si="1435"/>
      </c>
    </row>
    <row r="13306" spans="1:26">
      <c r="W13306">
        <f t="shared" si="1432"/>
      </c>
      <c r="X13306">
        <f t="shared" si="1433"/>
      </c>
      <c r="Y13306">
        <f t="shared" si="1434"/>
      </c>
      <c r="Z13306">
        <f t="shared" si="1435"/>
      </c>
    </row>
    <row r="13307" spans="1:26">
      <c r="W13307">
        <f t="shared" si="1432"/>
      </c>
      <c r="X13307">
        <f t="shared" si="1433"/>
      </c>
      <c r="Y13307">
        <f t="shared" si="1434"/>
      </c>
      <c r="Z13307">
        <f t="shared" si="1435"/>
      </c>
    </row>
    <row r="13308" spans="1:26">
      <c r="W13308">
        <f t="shared" si="1432"/>
      </c>
      <c r="X13308">
        <f t="shared" si="1433"/>
      </c>
      <c r="Y13308">
        <f t="shared" si="1434"/>
      </c>
      <c r="Z13308">
        <f t="shared" si="1435"/>
      </c>
    </row>
    <row r="13309" spans="1:26">
      <c r="W13309">
        <f t="shared" si="1432"/>
      </c>
      <c r="X13309">
        <f t="shared" si="1433"/>
      </c>
      <c r="Y13309">
        <f t="shared" si="1434"/>
      </c>
      <c r="Z13309">
        <f t="shared" si="1435"/>
      </c>
    </row>
    <row r="13310" spans="1:26">
      <c r="W13310">
        <f t="shared" si="1432"/>
      </c>
      <c r="X13310">
        <f t="shared" si="1433"/>
      </c>
      <c r="Y13310">
        <f t="shared" si="1434"/>
      </c>
      <c r="Z13310">
        <f t="shared" si="1435"/>
      </c>
    </row>
    <row r="13311" spans="1:26">
      <c r="W13311">
        <f t="shared" si="1432"/>
      </c>
      <c r="X13311">
        <f t="shared" si="1433"/>
      </c>
      <c r="Y13311">
        <f t="shared" si="1434"/>
      </c>
      <c r="Z13311">
        <f t="shared" si="1435"/>
      </c>
    </row>
    <row r="13312" spans="1:26">
      <c r="W13312">
        <f t="shared" si="1432"/>
      </c>
      <c r="X13312">
        <f t="shared" si="1433"/>
      </c>
      <c r="Y13312">
        <f t="shared" si="1434"/>
      </c>
      <c r="Z13312">
        <f t="shared" si="1435"/>
      </c>
    </row>
    <row r="13313" spans="1:26">
      <c r="A13313" s="1562" t="s">
        <v>0</v>
      </c>
      <c r="B13313" s="1562"/>
      <c r="C13313" s="1562"/>
      <c r="D13313" s="1562"/>
      <c r="E13313" s="1562"/>
      <c r="F13313" s="1562"/>
      <c r="G13313" s="1562"/>
      <c r="H13313" s="1562"/>
      <c r="I13313" s="1562"/>
      <c r="W13313">
        <f t="shared" si="1432"/>
      </c>
      <c r="X13313">
        <f t="shared" si="1433"/>
      </c>
      <c r="Y13313">
        <f t="shared" si="1434"/>
      </c>
      <c r="Z13313">
        <f t="shared" si="1435"/>
      </c>
    </row>
    <row r="13314" spans="1:26">
      <c r="W13314">
        <f t="shared" si="1432"/>
      </c>
      <c r="X13314">
        <f t="shared" si="1433"/>
      </c>
      <c r="Y13314">
        <f t="shared" si="1434"/>
      </c>
      <c r="Z13314">
        <f t="shared" si="1435"/>
      </c>
    </row>
    <row r="13315" spans="1:26">
      <c r="A13315" s="1" t="s">
        <v>1</v>
      </c>
      <c r="B13315" s="1"/>
      <c r="G13315" s="495" t="s">
        <v>2</v>
      </c>
      <c r="H13315" s="3" t="s">
        <v>2530</v>
      </c>
      <c r="W13315">
        <f t="shared" si="1432"/>
      </c>
      <c r="X13315">
        <f t="shared" si="1433"/>
      </c>
      <c r="Y13315">
        <f t="shared" si="1434"/>
      </c>
      <c r="Z13315">
        <f t="shared" si="1435"/>
      </c>
    </row>
    <row r="13316" spans="1:26">
      <c r="A13316" s="22" t="inlineStr">
        <is>
          <t>ATTN: Contact-005</t>
        </is>
      </c>
      <c r="B13316" s="1"/>
      <c r="F13316" s="4"/>
      <c r="G13316" s="496" t="s">
        <v>1440</v>
      </c>
      <c r="H13316" s="1" t="s">
        <v>2278</v>
      </c>
      <c r="W13316">
        <f t="shared" ref="W13316:W13379" si="1439">IF(LEFT($H13316&amp;"",5)="2019-",$H13316,W13315)</f>
      </c>
      <c r="X13316">
        <f t="shared" ref="X13316:X13379" si="1440">IF($W13316="",0,IF(COUNTIF($AB$2:$AB$80,$W13316)&gt;0,1,0))</f>
      </c>
      <c r="Y13316">
        <f t="shared" ref="Y13316:Y13379" si="1441">IF($C13316="","",UPPER(TRIM(IFERROR(LEFT($C13316&amp;"",FIND("/",$C13316&amp;"")-1),$C13316&amp;""))))</f>
      </c>
      <c r="Z13316">
        <f t="shared" ref="Z13316:Z13379" si="1442">IFERROR(IF(ISNUMBER($G13316),$G13316,0),0)</f>
      </c>
    </row>
    <row r="13317" spans="1:26">
      <c r="A13317" s="1" t="inlineStr">
        <is>
          <t>Dealer-112</t>
        </is>
      </c>
      <c r="B13317" s="1"/>
      <c r="W13317">
        <f t="shared" si="1439"/>
      </c>
      <c r="X13317">
        <f t="shared" si="1440"/>
      </c>
      <c r="Y13317">
        <f t="shared" si="1441"/>
      </c>
      <c r="Z13317">
        <f t="shared" si="1442"/>
      </c>
    </row>
    <row r="13318" spans="1:26">
      <c r="A13318" s="1" t="inlineStr">
        <is>
          <t>Address line (redacted)</t>
        </is>
      </c>
      <c r="B13318" s="1"/>
      <c r="D13318" s="85"/>
      <c r="E13318" s="85"/>
      <c r="F13318" s="85"/>
      <c r="G13318" s="85"/>
      <c r="H13318" s="85"/>
      <c r="W13318">
        <f t="shared" si="1439"/>
      </c>
      <c r="X13318">
        <f t="shared" si="1440"/>
      </c>
      <c r="Y13318">
        <f t="shared" si="1441"/>
      </c>
      <c r="Z13318">
        <f t="shared" si="1442"/>
      </c>
    </row>
    <row r="13319" spans="1:26">
      <c r="A13319" s="22" t="inlineStr">
        <is>
          <t>Address line (redacted)</t>
        </is>
      </c>
      <c r="B13319" s="86"/>
      <c r="D13319" s="85"/>
      <c r="E13319" s="85"/>
      <c r="F13319" s="85"/>
      <c r="G13319" s="85"/>
      <c r="H13319" s="85"/>
      <c r="W13319">
        <f t="shared" si="1439"/>
      </c>
      <c r="X13319">
        <f t="shared" si="1440"/>
      </c>
      <c r="Y13319">
        <f t="shared" si="1441"/>
      </c>
      <c r="Z13319">
        <f t="shared" si="1442"/>
      </c>
    </row>
    <row r="13320" spans="1:26">
      <c r="A13320" s="49" t="s">
        <v>4</v>
      </c>
      <c r="B13320" s="87" t="inlineStr">
        <is>
          <t>GSTIN-MASKED</t>
        </is>
      </c>
      <c r="W13320">
        <f t="shared" si="1439"/>
      </c>
      <c r="X13320">
        <f t="shared" si="1440"/>
      </c>
      <c r="Y13320">
        <f t="shared" si="1441"/>
      </c>
      <c r="Z13320">
        <f t="shared" si="1442"/>
      </c>
    </row>
    <row r="13321" spans="1:26">
      <c r="A13321" s="1" t="s">
        <v>5</v>
      </c>
      <c r="W13321">
        <f t="shared" si="1439"/>
      </c>
      <c r="X13321">
        <f t="shared" si="1440"/>
      </c>
      <c r="Y13321">
        <f t="shared" si="1441"/>
      </c>
      <c r="Z13321">
        <f t="shared" si="1442"/>
      </c>
    </row>
    <row r="13322" spans="1:26">
      <c r="A13322" s="1" t="s">
        <v>6</v>
      </c>
      <c r="W13322">
        <f t="shared" si="1439"/>
      </c>
      <c r="X13322">
        <f t="shared" si="1440"/>
      </c>
      <c r="Y13322">
        <f t="shared" si="1441"/>
      </c>
      <c r="Z13322">
        <f t="shared" si="1442"/>
      </c>
    </row>
    <row r="13323" spans="1:26">
      <c r="A13323" s="1" t="s">
        <v>7</v>
      </c>
      <c r="W13323">
        <f t="shared" si="1439"/>
      </c>
      <c r="X13323">
        <f t="shared" si="1440"/>
      </c>
      <c r="Y13323">
        <f t="shared" si="1441"/>
      </c>
      <c r="Z13323">
        <f t="shared" si="1442"/>
      </c>
    </row>
    <row r="13324" spans="1:26" ht="24">
      <c r="A13324" s="88" t="s">
        <v>8</v>
      </c>
      <c r="B13324" s="89" t="s">
        <v>9</v>
      </c>
      <c r="C13324" s="89" t="s">
        <v>10</v>
      </c>
      <c r="D13324" s="34" t="s">
        <v>11</v>
      </c>
      <c r="E13324" s="34" t="s">
        <v>12</v>
      </c>
      <c r="F13324" s="34" t="s">
        <v>13</v>
      </c>
      <c r="G13324" s="34" t="s">
        <v>14</v>
      </c>
      <c r="H13324" s="88" t="s">
        <v>15</v>
      </c>
      <c r="I13324" s="90" t="s">
        <v>16</v>
      </c>
      <c r="W13324">
        <f t="shared" si="1439"/>
      </c>
      <c r="X13324">
        <f t="shared" si="1440"/>
      </c>
      <c r="Y13324">
        <f t="shared" si="1441"/>
      </c>
      <c r="Z13324">
        <f t="shared" si="1442"/>
      </c>
    </row>
    <row r="13325" spans="1:26">
      <c r="A13325" s="5"/>
      <c r="B13325" s="1563" t="s">
        <v>17</v>
      </c>
      <c r="C13325" s="1563"/>
      <c r="D13325" s="5"/>
      <c r="E13325" s="5"/>
      <c r="F13325" s="5"/>
      <c r="G13325" s="6"/>
      <c r="H13325" s="5"/>
      <c r="I13325" s="183"/>
      <c r="W13325">
        <f t="shared" si="1439"/>
      </c>
      <c r="X13325">
        <f t="shared" si="1440"/>
      </c>
      <c r="Y13325">
        <f t="shared" si="1441"/>
      </c>
      <c r="Z13325">
        <f t="shared" si="1442"/>
      </c>
    </row>
    <row r="13326" spans="1:26">
      <c r="A13326" s="5">
        <v>1</v>
      </c>
      <c r="B13326" s="8" t="s">
        <v>2533</v>
      </c>
      <c r="C13326" s="9" t="s">
        <v>36</v>
      </c>
      <c r="D13326" s="5">
        <v>1</v>
      </c>
      <c r="E13326" s="5">
        <v>5</v>
      </c>
      <c r="F13326" s="5">
        <f t="shared" ref="F13326:F13332" si="1443">+E13326*D13326</f>
      </c>
      <c r="G13326" s="5">
        <f t="shared" ref="G13326:G13332" si="1444">+E13326*D13326</f>
      </c>
      <c r="H13326" s="5">
        <v>1</v>
      </c>
      <c r="I13326" s="183">
        <f t="shared" ref="I13326:I13332" si="1445">+H13326*G13326</f>
      </c>
      <c r="W13326">
        <f t="shared" si="1439"/>
      </c>
      <c r="X13326">
        <f t="shared" si="1440"/>
      </c>
      <c r="Y13326">
        <f t="shared" si="1441"/>
      </c>
      <c r="Z13326">
        <f t="shared" si="1442"/>
      </c>
    </row>
    <row r="13327" spans="1:26">
      <c r="A13327" s="5">
        <v>2</v>
      </c>
      <c r="B13327" s="8" t="s">
        <v>2532</v>
      </c>
      <c r="C13327" s="9" t="s">
        <v>853</v>
      </c>
      <c r="D13327" s="5">
        <v>1</v>
      </c>
      <c r="E13327" s="5">
        <v>5</v>
      </c>
      <c r="F13327" s="5">
        <f t="shared" si="1443"/>
      </c>
      <c r="G13327" s="5">
        <f t="shared" si="1444"/>
      </c>
      <c r="H13327" s="5">
        <v>1</v>
      </c>
      <c r="I13327" s="183">
        <f t="shared" si="1445"/>
      </c>
      <c r="W13327">
        <f t="shared" si="1439"/>
      </c>
      <c r="X13327">
        <f t="shared" si="1440"/>
      </c>
      <c r="Y13327">
        <f t="shared" si="1441"/>
      </c>
      <c r="Z13327">
        <f t="shared" si="1442"/>
      </c>
    </row>
    <row r="13328" spans="1:26">
      <c r="A13328" s="5">
        <v>3</v>
      </c>
      <c r="B13328" s="8" t="s">
        <v>488</v>
      </c>
      <c r="C13328" s="5" t="s">
        <v>506</v>
      </c>
      <c r="D13328" s="5">
        <v>1</v>
      </c>
      <c r="E13328" s="5">
        <v>5</v>
      </c>
      <c r="F13328" s="5">
        <f t="shared" si="1443"/>
      </c>
      <c r="G13328" s="5">
        <f t="shared" si="1444"/>
      </c>
      <c r="H13328" s="5">
        <v>1</v>
      </c>
      <c r="I13328" s="183">
        <f t="shared" si="1445"/>
      </c>
      <c r="W13328">
        <f t="shared" si="1439"/>
      </c>
      <c r="X13328">
        <f t="shared" si="1440"/>
      </c>
      <c r="Y13328">
        <f t="shared" si="1441"/>
      </c>
      <c r="Z13328">
        <f t="shared" si="1442"/>
      </c>
    </row>
    <row r="13329" spans="1:26">
      <c r="A13329" s="5">
        <v>4</v>
      </c>
      <c r="B13329" s="8" t="s">
        <v>273</v>
      </c>
      <c r="C13329" s="5" t="s">
        <v>274</v>
      </c>
      <c r="D13329" s="5">
        <v>1</v>
      </c>
      <c r="E13329" s="5">
        <v>5</v>
      </c>
      <c r="F13329" s="5">
        <f t="shared" si="1443"/>
      </c>
      <c r="G13329" s="5">
        <f t="shared" si="1444"/>
      </c>
      <c r="H13329" s="5">
        <v>1</v>
      </c>
      <c r="I13329" s="183">
        <f t="shared" si="1445"/>
      </c>
      <c r="W13329">
        <f t="shared" si="1439"/>
      </c>
      <c r="X13329">
        <f t="shared" si="1440"/>
      </c>
      <c r="Y13329">
        <f t="shared" si="1441"/>
      </c>
      <c r="Z13329">
        <f t="shared" si="1442"/>
      </c>
    </row>
    <row r="13330" spans="1:26">
      <c r="A13330" s="5">
        <v>5</v>
      </c>
      <c r="B13330" s="8" t="s">
        <v>380</v>
      </c>
      <c r="C13330" s="5" t="s">
        <v>381</v>
      </c>
      <c r="D13330" s="5">
        <v>1</v>
      </c>
      <c r="E13330" s="5">
        <v>5</v>
      </c>
      <c r="F13330" s="5">
        <f t="shared" si="1443"/>
      </c>
      <c r="G13330" s="5">
        <f t="shared" si="1444"/>
      </c>
      <c r="H13330" s="5">
        <v>1</v>
      </c>
      <c r="I13330" s="183">
        <f t="shared" si="1445"/>
      </c>
      <c r="W13330">
        <f t="shared" si="1439"/>
      </c>
      <c r="X13330">
        <f t="shared" si="1440"/>
      </c>
      <c r="Y13330">
        <f t="shared" si="1441"/>
      </c>
      <c r="Z13330">
        <f t="shared" si="1442"/>
      </c>
    </row>
    <row r="13331" spans="1:26">
      <c r="A13331" s="5">
        <v>6</v>
      </c>
      <c r="B13331" s="8" t="s">
        <v>454</v>
      </c>
      <c r="C13331" s="5" t="s">
        <v>453</v>
      </c>
      <c r="D13331" s="5">
        <v>1</v>
      </c>
      <c r="E13331" s="5">
        <v>5</v>
      </c>
      <c r="F13331" s="5">
        <f t="shared" si="1443"/>
      </c>
      <c r="G13331" s="5">
        <f t="shared" si="1444"/>
      </c>
      <c r="H13331" s="5">
        <v>1</v>
      </c>
      <c r="I13331" s="183">
        <f t="shared" si="1445"/>
      </c>
      <c r="W13331">
        <f t="shared" si="1439"/>
      </c>
      <c r="X13331">
        <f t="shared" si="1440"/>
      </c>
      <c r="Y13331">
        <f t="shared" si="1441"/>
      </c>
      <c r="Z13331">
        <f t="shared" si="1442"/>
      </c>
    </row>
    <row r="13332" spans="1:26">
      <c r="A13332" s="5">
        <v>7</v>
      </c>
      <c r="B13332" s="8" t="s">
        <v>439</v>
      </c>
      <c r="C13332" s="5" t="s">
        <v>438</v>
      </c>
      <c r="D13332" s="5">
        <v>1</v>
      </c>
      <c r="E13332" s="5">
        <v>5</v>
      </c>
      <c r="F13332" s="5">
        <f t="shared" si="1443"/>
      </c>
      <c r="G13332" s="5">
        <f t="shared" si="1444"/>
      </c>
      <c r="H13332" s="5">
        <v>1</v>
      </c>
      <c r="I13332" s="183">
        <f t="shared" si="1445"/>
      </c>
      <c r="W13332">
        <f t="shared" si="1439"/>
      </c>
      <c r="X13332">
        <f t="shared" si="1440"/>
      </c>
      <c r="Y13332">
        <f t="shared" si="1441"/>
      </c>
      <c r="Z13332">
        <f t="shared" si="1442"/>
      </c>
    </row>
    <row r="13333" spans="1:26">
      <c r="A13333" s="5"/>
      <c r="B13333" s="1563" t="s">
        <v>18</v>
      </c>
      <c r="C13333" s="1563"/>
      <c r="D13333" s="5"/>
      <c r="E13333" s="5"/>
      <c r="F13333" s="5"/>
      <c r="G13333" s="5"/>
      <c r="H13333" s="5"/>
      <c r="I13333" s="183"/>
      <c r="W13333">
        <f t="shared" si="1439"/>
      </c>
      <c r="X13333">
        <f t="shared" si="1440"/>
      </c>
      <c r="Y13333">
        <f t="shared" si="1441"/>
      </c>
      <c r="Z13333">
        <f t="shared" si="1442"/>
      </c>
    </row>
    <row r="13334" spans="1:26">
      <c r="A13334" s="5">
        <v>8</v>
      </c>
      <c r="B13334" s="128" t="s">
        <v>937</v>
      </c>
      <c r="C13334" s="101" t="s">
        <v>936</v>
      </c>
      <c r="D13334" s="5">
        <v>1</v>
      </c>
      <c r="E13334" s="5">
        <v>4</v>
      </c>
      <c r="F13334" s="5">
        <f t="shared" ref="F13334:F13350" si="1446">+E13334*D13334</f>
      </c>
      <c r="G13334" s="5">
        <f t="shared" ref="G13334:G13350" si="1447">+E13334*D13334</f>
      </c>
      <c r="H13334" s="9">
        <v>1</v>
      </c>
      <c r="I13334" s="183">
        <f t="shared" ref="I13334:I13350" si="1448">+H13334*G13334</f>
      </c>
      <c r="W13334">
        <f t="shared" si="1439"/>
      </c>
      <c r="X13334">
        <f t="shared" si="1440"/>
      </c>
      <c r="Y13334">
        <f t="shared" si="1441"/>
      </c>
      <c r="Z13334">
        <f t="shared" si="1442"/>
      </c>
    </row>
    <row r="13335" spans="1:26">
      <c r="A13335" s="5">
        <v>9</v>
      </c>
      <c r="B13335" s="8" t="s">
        <v>275</v>
      </c>
      <c r="C13335" s="5" t="s">
        <v>276</v>
      </c>
      <c r="D13335" s="5">
        <v>3</v>
      </c>
      <c r="E13335" s="5">
        <v>4</v>
      </c>
      <c r="F13335" s="5">
        <f t="shared" si="1446"/>
      </c>
      <c r="G13335" s="5">
        <f t="shared" si="1447"/>
      </c>
      <c r="H13335" s="9">
        <v>1</v>
      </c>
      <c r="I13335" s="183">
        <f t="shared" si="1448"/>
      </c>
      <c r="W13335">
        <f t="shared" si="1439"/>
      </c>
      <c r="X13335">
        <f t="shared" si="1440"/>
      </c>
      <c r="Y13335">
        <f t="shared" si="1441"/>
      </c>
      <c r="Z13335">
        <f t="shared" si="1442"/>
      </c>
    </row>
    <row r="13336" spans="1:26">
      <c r="A13336" s="5">
        <v>10</v>
      </c>
      <c r="B13336" s="8" t="s">
        <v>295</v>
      </c>
      <c r="C13336" s="5" t="s">
        <v>294</v>
      </c>
      <c r="D13336" s="5">
        <v>2</v>
      </c>
      <c r="E13336" s="5">
        <v>4</v>
      </c>
      <c r="F13336" s="5">
        <f t="shared" si="1446"/>
      </c>
      <c r="G13336" s="5">
        <f t="shared" si="1447"/>
      </c>
      <c r="H13336" s="9">
        <v>1</v>
      </c>
      <c r="I13336" s="183">
        <f t="shared" si="1448"/>
      </c>
      <c r="W13336">
        <f t="shared" si="1439"/>
      </c>
      <c r="X13336">
        <f t="shared" si="1440"/>
      </c>
      <c r="Y13336">
        <f t="shared" si="1441"/>
      </c>
      <c r="Z13336">
        <f t="shared" si="1442"/>
      </c>
    </row>
    <row r="13337" spans="1:26">
      <c r="A13337" s="5">
        <v>11</v>
      </c>
      <c r="B13337" s="8" t="s">
        <v>293</v>
      </c>
      <c r="C13337" s="5" t="s">
        <v>292</v>
      </c>
      <c r="D13337" s="5">
        <v>1</v>
      </c>
      <c r="E13337" s="16">
        <v>4</v>
      </c>
      <c r="F13337" s="5">
        <f t="shared" si="1446"/>
      </c>
      <c r="G13337" s="5">
        <f t="shared" si="1447"/>
      </c>
      <c r="H13337" s="5">
        <v>1</v>
      </c>
      <c r="I13337" s="183">
        <f t="shared" si="1448"/>
      </c>
      <c r="W13337">
        <f t="shared" si="1439"/>
      </c>
      <c r="X13337">
        <f t="shared" si="1440"/>
      </c>
      <c r="Y13337">
        <f t="shared" si="1441"/>
      </c>
      <c r="Z13337">
        <f t="shared" si="1442"/>
      </c>
    </row>
    <row r="13338" spans="1:26">
      <c r="A13338" s="5">
        <v>12</v>
      </c>
      <c r="B13338" s="128" t="s">
        <v>835</v>
      </c>
      <c r="C13338" s="101" t="s">
        <v>834</v>
      </c>
      <c r="D13338" s="5">
        <v>1</v>
      </c>
      <c r="E13338" s="5">
        <v>4</v>
      </c>
      <c r="F13338" s="5">
        <f t="shared" si="1446"/>
      </c>
      <c r="G13338" s="5">
        <f t="shared" si="1447"/>
      </c>
      <c r="H13338" s="5">
        <v>1</v>
      </c>
      <c r="I13338" s="183">
        <f t="shared" si="1448"/>
      </c>
      <c r="W13338">
        <f t="shared" si="1439"/>
      </c>
      <c r="X13338">
        <f t="shared" si="1440"/>
      </c>
      <c r="Y13338">
        <f t="shared" si="1441"/>
      </c>
      <c r="Z13338">
        <f t="shared" si="1442"/>
      </c>
    </row>
    <row r="13339" spans="1:26">
      <c r="A13339" s="5">
        <v>13</v>
      </c>
      <c r="B13339" s="95" t="s">
        <v>848</v>
      </c>
      <c r="C13339" s="16" t="s">
        <v>847</v>
      </c>
      <c r="D13339" s="5">
        <v>1</v>
      </c>
      <c r="E13339" s="5">
        <v>4</v>
      </c>
      <c r="F13339" s="5">
        <f t="shared" si="1446"/>
      </c>
      <c r="G13339" s="5">
        <f t="shared" si="1447"/>
      </c>
      <c r="H13339" s="16">
        <v>1</v>
      </c>
      <c r="I13339" s="183">
        <f t="shared" si="1448"/>
      </c>
      <c r="W13339">
        <f t="shared" si="1439"/>
      </c>
      <c r="X13339">
        <f t="shared" si="1440"/>
      </c>
      <c r="Y13339">
        <f t="shared" si="1441"/>
      </c>
      <c r="Z13339">
        <f t="shared" si="1442"/>
      </c>
    </row>
    <row r="13340" spans="1:26">
      <c r="A13340" s="5">
        <v>14</v>
      </c>
      <c r="B13340" s="95" t="s">
        <v>318</v>
      </c>
      <c r="C13340" s="9" t="s">
        <v>319</v>
      </c>
      <c r="D13340" s="5">
        <v>1</v>
      </c>
      <c r="E13340" s="5">
        <v>4</v>
      </c>
      <c r="F13340" s="5">
        <f t="shared" si="1446"/>
      </c>
      <c r="G13340" s="5">
        <f t="shared" si="1447"/>
      </c>
      <c r="H13340" s="16">
        <v>1</v>
      </c>
      <c r="I13340" s="183">
        <f t="shared" si="1448"/>
      </c>
      <c r="W13340">
        <f t="shared" si="1439"/>
      </c>
      <c r="X13340">
        <f t="shared" si="1440"/>
      </c>
      <c r="Y13340">
        <f t="shared" si="1441"/>
      </c>
      <c r="Z13340">
        <f t="shared" si="1442"/>
      </c>
    </row>
    <row r="13341" spans="1:26">
      <c r="A13341" s="5">
        <v>15</v>
      </c>
      <c r="B13341" s="95" t="s">
        <v>277</v>
      </c>
      <c r="C13341" s="9" t="s">
        <v>278</v>
      </c>
      <c r="D13341" s="5">
        <v>2</v>
      </c>
      <c r="E13341" s="5">
        <v>4</v>
      </c>
      <c r="F13341" s="5">
        <f t="shared" si="1446"/>
      </c>
      <c r="G13341" s="5">
        <f t="shared" si="1447"/>
      </c>
      <c r="H13341" s="16">
        <v>1</v>
      </c>
      <c r="I13341" s="183">
        <f t="shared" si="1448"/>
      </c>
      <c r="W13341">
        <f t="shared" si="1439"/>
      </c>
      <c r="X13341">
        <f t="shared" si="1440"/>
      </c>
      <c r="Y13341">
        <f t="shared" si="1441"/>
      </c>
      <c r="Z13341">
        <f t="shared" si="1442"/>
      </c>
    </row>
    <row r="13342" spans="1:26" ht="24">
      <c r="A13342" s="5">
        <v>16</v>
      </c>
      <c r="B13342" s="95" t="s">
        <v>1860</v>
      </c>
      <c r="C13342" s="9" t="s">
        <v>2092</v>
      </c>
      <c r="D13342" s="5">
        <v>1</v>
      </c>
      <c r="E13342" s="5">
        <v>4</v>
      </c>
      <c r="F13342" s="5">
        <f t="shared" si="1446"/>
      </c>
      <c r="G13342" s="5">
        <f t="shared" si="1447"/>
      </c>
      <c r="H13342" s="1594">
        <v>1</v>
      </c>
      <c r="I13342" s="1656">
        <f>+H13342*D13342</f>
      </c>
      <c r="K13342">
        <f>112*8</f>
      </c>
      <c r="L13342" s="118">
        <f>+I13342-K13342</f>
      </c>
      <c r="M13342">
        <f>+L13342*0.02</f>
      </c>
      <c r="N13342" s="118">
        <f>+I13342-M13342</f>
      </c>
      <c r="W13342">
        <f t="shared" si="1439"/>
      </c>
      <c r="X13342">
        <f t="shared" si="1440"/>
      </c>
      <c r="Y13342">
        <f t="shared" si="1441"/>
      </c>
      <c r="Z13342">
        <f t="shared" si="1442"/>
      </c>
    </row>
    <row r="13343" spans="1:26" ht="24">
      <c r="A13343" s="5"/>
      <c r="B13343" s="95" t="s">
        <v>1860</v>
      </c>
      <c r="C13343" s="9" t="s">
        <v>335</v>
      </c>
      <c r="D13343" s="5">
        <v>1</v>
      </c>
      <c r="E13343" s="5">
        <v>4</v>
      </c>
      <c r="F13343" s="5">
        <f>+E13343*D13343</f>
      </c>
      <c r="G13343" s="5">
        <f>+E13343*D13343</f>
      </c>
      <c r="H13343" s="1595"/>
      <c r="I13343" s="1657"/>
      <c r="K13343">
        <f>+I13342/8</f>
      </c>
      <c r="N13343">
        <f>+N13342/8</f>
      </c>
      <c r="W13343">
        <f t="shared" si="1439"/>
      </c>
      <c r="X13343">
        <f t="shared" si="1440"/>
      </c>
      <c r="Y13343">
        <f t="shared" si="1441"/>
      </c>
      <c r="Z13343">
        <f t="shared" si="1442"/>
      </c>
    </row>
    <row r="13344" spans="1:26">
      <c r="A13344" s="5">
        <v>17</v>
      </c>
      <c r="B13344" s="95" t="s">
        <v>615</v>
      </c>
      <c r="C13344" s="101" t="s">
        <v>826</v>
      </c>
      <c r="D13344" s="5">
        <v>1</v>
      </c>
      <c r="E13344" s="5">
        <v>4</v>
      </c>
      <c r="F13344" s="5">
        <f t="shared" si="1446"/>
      </c>
      <c r="G13344" s="5">
        <f t="shared" si="1447"/>
      </c>
      <c r="H13344" s="5">
        <v>1</v>
      </c>
      <c r="I13344" s="183">
        <f t="shared" si="1448"/>
      </c>
      <c r="W13344">
        <f t="shared" si="1439"/>
      </c>
      <c r="X13344">
        <f t="shared" si="1440"/>
      </c>
      <c r="Y13344">
        <f t="shared" si="1441"/>
      </c>
      <c r="Z13344">
        <f t="shared" si="1442"/>
      </c>
    </row>
    <row r="13345" spans="1:26">
      <c r="A13345" s="5">
        <v>18</v>
      </c>
      <c r="B13345" s="95" t="s">
        <v>310</v>
      </c>
      <c r="C13345" s="5" t="s">
        <v>311</v>
      </c>
      <c r="D13345" s="5">
        <v>1</v>
      </c>
      <c r="E13345" s="5">
        <v>4</v>
      </c>
      <c r="F13345" s="5">
        <f t="shared" si="1446"/>
      </c>
      <c r="G13345" s="5">
        <f t="shared" si="1447"/>
      </c>
      <c r="H13345" s="16">
        <v>1</v>
      </c>
      <c r="I13345" s="183">
        <f t="shared" si="1448"/>
      </c>
      <c r="W13345">
        <f t="shared" si="1439"/>
      </c>
      <c r="X13345">
        <f t="shared" si="1440"/>
      </c>
      <c r="Y13345">
        <f t="shared" si="1441"/>
      </c>
      <c r="Z13345">
        <f t="shared" si="1442"/>
      </c>
    </row>
    <row r="13346" spans="1:26">
      <c r="A13346" s="5">
        <v>19</v>
      </c>
      <c r="B13346" s="95" t="s">
        <v>823</v>
      </c>
      <c r="C13346" s="101" t="s">
        <v>822</v>
      </c>
      <c r="D13346" s="5">
        <v>1</v>
      </c>
      <c r="E13346" s="5">
        <v>4</v>
      </c>
      <c r="F13346" s="5">
        <f t="shared" si="1446"/>
      </c>
      <c r="G13346" s="5">
        <f t="shared" si="1447"/>
      </c>
      <c r="H13346" s="16">
        <v>1</v>
      </c>
      <c r="I13346" s="183">
        <f t="shared" si="1448"/>
      </c>
      <c r="W13346">
        <f t="shared" si="1439"/>
      </c>
      <c r="X13346">
        <f t="shared" si="1440"/>
      </c>
      <c r="Y13346">
        <f t="shared" si="1441"/>
      </c>
      <c r="Z13346">
        <f t="shared" si="1442"/>
      </c>
    </row>
    <row r="13347" spans="1:26">
      <c r="A13347" s="5">
        <v>20</v>
      </c>
      <c r="B13347" s="8" t="s">
        <v>844</v>
      </c>
      <c r="C13347" s="5" t="s">
        <v>843</v>
      </c>
      <c r="D13347" s="5">
        <v>1</v>
      </c>
      <c r="E13347" s="16">
        <v>4</v>
      </c>
      <c r="F13347" s="5">
        <f t="shared" si="1446"/>
      </c>
      <c r="G13347" s="5">
        <f t="shared" si="1447"/>
      </c>
      <c r="H13347" s="5">
        <v>1</v>
      </c>
      <c r="I13347" s="183">
        <f t="shared" si="1448"/>
      </c>
      <c r="W13347">
        <f t="shared" si="1439"/>
      </c>
      <c r="X13347">
        <f t="shared" si="1440"/>
      </c>
      <c r="Y13347">
        <f t="shared" si="1441"/>
      </c>
      <c r="Z13347">
        <f t="shared" si="1442"/>
      </c>
    </row>
    <row r="13348" spans="1:26">
      <c r="A13348" s="5">
        <v>21</v>
      </c>
      <c r="B13348" s="95" t="s">
        <v>291</v>
      </c>
      <c r="C13348" s="101" t="s">
        <v>290</v>
      </c>
      <c r="D13348" s="5">
        <v>1</v>
      </c>
      <c r="E13348" s="5">
        <v>4</v>
      </c>
      <c r="F13348" s="5">
        <f t="shared" si="1446"/>
      </c>
      <c r="G13348" s="5">
        <f t="shared" si="1447"/>
      </c>
      <c r="H13348" s="16">
        <v>1</v>
      </c>
      <c r="I13348" s="183">
        <f t="shared" si="1448"/>
      </c>
      <c r="W13348">
        <f t="shared" si="1439"/>
      </c>
      <c r="X13348">
        <f t="shared" si="1440"/>
      </c>
      <c r="Y13348">
        <f t="shared" si="1441"/>
      </c>
      <c r="Z13348">
        <f t="shared" si="1442"/>
      </c>
    </row>
    <row r="13349" spans="1:26">
      <c r="A13349" s="5">
        <v>22</v>
      </c>
      <c r="B13349" s="8" t="s">
        <v>279</v>
      </c>
      <c r="C13349" s="5" t="s">
        <v>280</v>
      </c>
      <c r="D13349" s="5">
        <v>1</v>
      </c>
      <c r="E13349" s="16">
        <v>4</v>
      </c>
      <c r="F13349" s="5">
        <f t="shared" si="1446"/>
      </c>
      <c r="G13349" s="5">
        <f t="shared" si="1447"/>
      </c>
      <c r="H13349" s="16">
        <v>1</v>
      </c>
      <c r="I13349" s="183">
        <f t="shared" si="1448"/>
      </c>
      <c r="W13349">
        <f t="shared" si="1439"/>
      </c>
      <c r="X13349">
        <f t="shared" si="1440"/>
      </c>
      <c r="Y13349">
        <f t="shared" si="1441"/>
      </c>
      <c r="Z13349">
        <f t="shared" si="1442"/>
      </c>
    </row>
    <row r="13350" spans="1:26">
      <c r="A13350" s="5">
        <v>23</v>
      </c>
      <c r="B13350" s="8" t="s">
        <v>935</v>
      </c>
      <c r="C13350" s="9" t="s">
        <v>934</v>
      </c>
      <c r="D13350" s="5">
        <v>1</v>
      </c>
      <c r="E13350" s="16">
        <v>4</v>
      </c>
      <c r="F13350" s="5">
        <f t="shared" si="1446"/>
      </c>
      <c r="G13350" s="5">
        <f t="shared" si="1447"/>
      </c>
      <c r="H13350" s="5">
        <v>1</v>
      </c>
      <c r="I13350" s="183">
        <f t="shared" si="1448"/>
      </c>
      <c r="W13350">
        <f t="shared" si="1439"/>
      </c>
      <c r="X13350">
        <f t="shared" si="1440"/>
      </c>
      <c r="Y13350">
        <f t="shared" si="1441"/>
      </c>
      <c r="Z13350">
        <f t="shared" si="1442"/>
      </c>
    </row>
    <row r="13351" spans="1:26">
      <c r="A13351" s="5"/>
      <c r="B13351" s="346"/>
      <c r="C13351" s="8"/>
      <c r="D13351" s="88"/>
      <c r="E13351" s="5"/>
      <c r="F13351" s="5"/>
      <c r="G13351" s="6"/>
      <c r="H13351" s="5"/>
      <c r="I13351" s="183"/>
      <c r="W13351">
        <f t="shared" si="1439"/>
      </c>
      <c r="X13351">
        <f t="shared" si="1440"/>
      </c>
      <c r="Y13351">
        <f t="shared" si="1441"/>
      </c>
      <c r="Z13351">
        <f t="shared" si="1442"/>
      </c>
    </row>
    <row r="13352" spans="1:26">
      <c r="A13352" s="5"/>
      <c r="B13352" s="346"/>
      <c r="C13352" s="8"/>
      <c r="D13352" s="88"/>
      <c r="E13352" s="5"/>
      <c r="F13352" s="5"/>
      <c r="G13352" s="6"/>
      <c r="H13352" s="5"/>
      <c r="I13352" s="183"/>
      <c r="W13352">
        <f t="shared" si="1439"/>
      </c>
      <c r="X13352">
        <f t="shared" si="1440"/>
      </c>
      <c r="Y13352">
        <f t="shared" si="1441"/>
      </c>
      <c r="Z13352">
        <f t="shared" si="1442"/>
      </c>
    </row>
    <row r="13353" spans="1:26">
      <c r="A13353" s="19"/>
      <c r="B13353" s="20"/>
      <c r="C13353" s="19"/>
      <c r="D13353" s="19"/>
      <c r="E13353" s="19"/>
      <c r="F13353" s="5"/>
      <c r="G13353" s="6"/>
      <c r="H13353" s="5"/>
      <c r="I13353" s="183"/>
      <c r="W13353">
        <f t="shared" si="1439"/>
      </c>
      <c r="X13353">
        <f t="shared" si="1440"/>
      </c>
      <c r="Y13353">
        <f t="shared" si="1441"/>
      </c>
      <c r="Z13353">
        <f t="shared" si="1442"/>
      </c>
    </row>
    <row r="13354" spans="1:26">
      <c r="A13354" s="10"/>
      <c r="B13354" s="10"/>
      <c r="C13354" s="10"/>
      <c r="D13354" s="10"/>
      <c r="E13354" s="10"/>
      <c r="F13354" s="10"/>
      <c r="G13354" s="10"/>
      <c r="H13354" s="10"/>
      <c r="I13354" s="97"/>
      <c r="W13354">
        <f t="shared" si="1439"/>
      </c>
      <c r="X13354">
        <f t="shared" si="1440"/>
      </c>
      <c r="Y13354">
        <f t="shared" si="1441"/>
      </c>
      <c r="Z13354">
        <f t="shared" si="1442"/>
      </c>
    </row>
    <row r="13355" spans="1:26" ht="15.75" thickBot="1">
      <c r="A13355" s="10"/>
      <c r="B13355" s="625" t="s">
        <v>20</v>
      </c>
      <c r="C13355" s="35"/>
      <c r="D13355" s="35"/>
      <c r="E13355" s="35"/>
      <c r="F13355" s="35"/>
      <c r="G13355" s="35"/>
      <c r="H13355" s="35"/>
      <c r="I13355" s="98"/>
      <c r="W13355">
        <f t="shared" si="1439"/>
      </c>
      <c r="X13355">
        <f t="shared" si="1440"/>
      </c>
      <c r="Y13355">
        <f t="shared" si="1441"/>
      </c>
      <c r="Z13355">
        <f t="shared" si="1442"/>
      </c>
    </row>
    <row r="13356" spans="1:26" ht="15.75" thickBot="1">
      <c r="A13356" s="624"/>
      <c r="B13356" s="626"/>
      <c r="C13356" s="40" t="s">
        <v>21</v>
      </c>
      <c r="D13356" s="40">
        <f>SUM(D13325:D13355)</f>
      </c>
      <c r="E13356" s="41">
        <f>IF(H13356=I13356,"OK","NO")</f>
      </c>
      <c r="F13356" s="40">
        <f>SUM(F13325:F13355)</f>
      </c>
      <c r="G13356" s="40">
        <f>SUM(G13325:G13355)</f>
      </c>
      <c r="H13356" s="42">
        <f>SUMPRODUCT(H13325:H13355,G13325:G13355)</f>
      </c>
      <c r="I13356" s="43">
        <f>SUM(I13325:I13355)</f>
      </c>
      <c r="W13356">
        <f t="shared" si="1439"/>
      </c>
      <c r="X13356">
        <f t="shared" si="1440"/>
      </c>
      <c r="Y13356">
        <f t="shared" si="1441"/>
      </c>
      <c r="Z13356">
        <f t="shared" si="1442"/>
      </c>
    </row>
    <row r="13357" spans="1:26">
      <c r="A13357" s="10"/>
      <c r="B13357" s="91"/>
      <c r="C13357" s="91"/>
      <c r="D13357" s="91"/>
      <c r="E13357" s="91"/>
      <c r="F13357" s="91"/>
      <c r="G13357" s="91"/>
      <c r="H13357" s="91"/>
      <c r="I13357" s="91"/>
      <c r="W13357">
        <f t="shared" si="1439"/>
      </c>
      <c r="X13357">
        <f t="shared" si="1440"/>
      </c>
      <c r="Y13357">
        <f t="shared" si="1441"/>
      </c>
      <c r="Z13357">
        <f t="shared" si="1442"/>
      </c>
    </row>
    <row r="13358" spans="1:26">
      <c r="A13358" s="12" t="s">
        <v>281</v>
      </c>
      <c r="B13358" s="12"/>
      <c r="C13358" s="12"/>
      <c r="D13358" s="13"/>
      <c r="E13358" s="14"/>
      <c r="F13358" s="14"/>
      <c r="G13358" s="14"/>
      <c r="H13358" s="2"/>
      <c r="I13358" s="12"/>
      <c r="W13358">
        <f t="shared" si="1439"/>
      </c>
      <c r="X13358">
        <f t="shared" si="1440"/>
      </c>
      <c r="Y13358">
        <f t="shared" si="1441"/>
      </c>
      <c r="Z13358">
        <f t="shared" si="1442"/>
      </c>
    </row>
    <row r="13359" spans="1:26">
      <c r="W13359">
        <f t="shared" si="1439"/>
      </c>
      <c r="X13359">
        <f t="shared" si="1440"/>
      </c>
      <c r="Y13359">
        <f t="shared" si="1441"/>
      </c>
      <c r="Z13359">
        <f t="shared" si="1442"/>
      </c>
    </row>
    <row r="13360" spans="1:26">
      <c r="W13360">
        <f t="shared" si="1439"/>
      </c>
      <c r="X13360">
        <f t="shared" si="1440"/>
      </c>
      <c r="Y13360">
        <f t="shared" si="1441"/>
      </c>
      <c r="Z13360">
        <f t="shared" si="1442"/>
      </c>
    </row>
    <row r="13361" spans="1:26">
      <c r="W13361">
        <f t="shared" si="1439"/>
      </c>
      <c r="X13361">
        <f t="shared" si="1440"/>
      </c>
      <c r="Y13361">
        <f t="shared" si="1441"/>
      </c>
      <c r="Z13361">
        <f t="shared" si="1442"/>
      </c>
    </row>
    <row r="13362" spans="1:26">
      <c r="W13362">
        <f t="shared" si="1439"/>
      </c>
      <c r="X13362">
        <f t="shared" si="1440"/>
      </c>
      <c r="Y13362">
        <f t="shared" si="1441"/>
      </c>
      <c r="Z13362">
        <f t="shared" si="1442"/>
      </c>
    </row>
    <row r="13363" spans="1:26">
      <c r="A13363" s="1562" t="s">
        <v>0</v>
      </c>
      <c r="B13363" s="1562"/>
      <c r="C13363" s="1562"/>
      <c r="D13363" s="1562"/>
      <c r="E13363" s="1562"/>
      <c r="F13363" s="1562"/>
      <c r="G13363" s="1562"/>
      <c r="H13363" s="1562"/>
      <c r="I13363" s="1562"/>
      <c r="W13363">
        <f t="shared" si="1439"/>
      </c>
      <c r="X13363">
        <f t="shared" si="1440"/>
      </c>
      <c r="Y13363">
        <f t="shared" si="1441"/>
      </c>
      <c r="Z13363">
        <f t="shared" si="1442"/>
      </c>
    </row>
    <row r="13364" spans="1:26">
      <c r="W13364">
        <f t="shared" si="1439"/>
      </c>
      <c r="X13364">
        <f t="shared" si="1440"/>
      </c>
      <c r="Y13364">
        <f t="shared" si="1441"/>
      </c>
      <c r="Z13364">
        <f t="shared" si="1442"/>
      </c>
    </row>
    <row r="13365" spans="1:26">
      <c r="A13365" s="1" t="s">
        <v>1</v>
      </c>
      <c r="B13365" s="1"/>
      <c r="C13365" s="1"/>
      <c r="G13365" s="489" t="s">
        <v>2</v>
      </c>
      <c r="H13365" s="3" t="s">
        <v>2542</v>
      </c>
      <c r="W13365">
        <f t="shared" si="1439"/>
      </c>
      <c r="X13365">
        <f t="shared" si="1440"/>
      </c>
      <c r="Y13365">
        <f t="shared" si="1441"/>
      </c>
      <c r="Z13365">
        <f t="shared" si="1442"/>
      </c>
    </row>
    <row r="13366" spans="1:26">
      <c r="A13366" s="178" t="inlineStr">
        <is>
          <t>Dealer-292</t>
        </is>
      </c>
      <c r="B13366" s="1"/>
      <c r="C13366" s="1"/>
      <c r="F13366" s="4"/>
      <c r="G13366" s="488" t="s">
        <v>1440</v>
      </c>
      <c r="H13366" s="1" t="s">
        <v>2279</v>
      </c>
      <c r="W13366">
        <f t="shared" si="1439"/>
      </c>
      <c r="X13366">
        <f t="shared" si="1440"/>
      </c>
      <c r="Y13366">
        <f t="shared" si="1441"/>
      </c>
      <c r="Z13366">
        <f t="shared" si="1442"/>
      </c>
    </row>
    <row r="13367" spans="1:26">
      <c r="A13367" t="inlineStr">
        <is>
          <t>Address line (redacted)</t>
        </is>
      </c>
      <c r="B13367" s="1"/>
      <c r="C13367" s="1"/>
      <c r="F13367" s="4"/>
      <c r="H13367" s="49"/>
      <c r="W13367">
        <f t="shared" si="1439"/>
      </c>
      <c r="X13367">
        <f t="shared" si="1440"/>
      </c>
      <c r="Y13367">
        <f t="shared" si="1441"/>
      </c>
      <c r="Z13367">
        <f t="shared" si="1442"/>
      </c>
    </row>
    <row r="13368" spans="1:26" ht="15.75">
      <c r="A13368" s="1" t="s">
        <v>572</v>
      </c>
      <c r="B13368" s="1" t="inlineStr">
        <is>
          <t>Dealer-343</t>
        </is>
      </c>
      <c r="C13368" s="1"/>
      <c r="D13368" s="142"/>
      <c r="H13368" s="54"/>
      <c r="W13368">
        <f t="shared" si="1439"/>
      </c>
      <c r="X13368">
        <f t="shared" si="1440"/>
      </c>
      <c r="Y13368">
        <f t="shared" si="1441"/>
      </c>
      <c r="Z13368">
        <f t="shared" si="1442"/>
      </c>
    </row>
    <row r="13369" spans="1:26" ht="15.75">
      <c r="A13369" s="1"/>
      <c r="B13369" s="1"/>
      <c r="C13369" s="1"/>
      <c r="D13369" s="142"/>
      <c r="H13369" s="54"/>
      <c r="W13369">
        <f t="shared" si="1439"/>
      </c>
      <c r="X13369">
        <f t="shared" si="1440"/>
      </c>
      <c r="Y13369">
        <f t="shared" si="1441"/>
      </c>
      <c r="Z13369">
        <f t="shared" si="1442"/>
      </c>
    </row>
    <row r="13370" spans="1:26" ht="15.75">
      <c r="A13370" s="49"/>
      <c r="B13370" s="87"/>
      <c r="D13370" s="142"/>
      <c r="H13370" s="54"/>
      <c r="W13370">
        <f t="shared" si="1439"/>
      </c>
      <c r="X13370">
        <f t="shared" si="1440"/>
      </c>
      <c r="Y13370">
        <f t="shared" si="1441"/>
      </c>
      <c r="Z13370">
        <f t="shared" si="1442"/>
      </c>
    </row>
    <row r="13371" spans="1:26">
      <c r="W13371">
        <f t="shared" si="1439"/>
      </c>
      <c r="X13371">
        <f t="shared" si="1440"/>
      </c>
      <c r="Y13371">
        <f t="shared" si="1441"/>
      </c>
      <c r="Z13371">
        <f t="shared" si="1442"/>
      </c>
    </row>
    <row r="13372" spans="1:26">
      <c r="A13372" s="1" t="s">
        <v>5</v>
      </c>
      <c r="W13372">
        <f t="shared" si="1439"/>
      </c>
      <c r="X13372">
        <f t="shared" si="1440"/>
      </c>
      <c r="Y13372">
        <f t="shared" si="1441"/>
      </c>
      <c r="Z13372">
        <f t="shared" si="1442"/>
      </c>
    </row>
    <row r="13373" spans="1:26">
      <c r="A13373" s="1" t="s">
        <v>6</v>
      </c>
      <c r="W13373">
        <f t="shared" si="1439"/>
      </c>
      <c r="X13373">
        <f t="shared" si="1440"/>
      </c>
      <c r="Y13373">
        <f t="shared" si="1441"/>
      </c>
      <c r="Z13373">
        <f t="shared" si="1442"/>
      </c>
    </row>
    <row r="13374" spans="1:26">
      <c r="A13374" s="1" t="s">
        <v>7</v>
      </c>
      <c r="W13374">
        <f t="shared" si="1439"/>
      </c>
      <c r="X13374">
        <f t="shared" si="1440"/>
      </c>
      <c r="Y13374">
        <f t="shared" si="1441"/>
      </c>
      <c r="Z13374">
        <f t="shared" si="1442"/>
      </c>
    </row>
    <row r="13375" spans="1:26" ht="24">
      <c r="A13375" s="179" t="s">
        <v>8</v>
      </c>
      <c r="B13375" s="180" t="s">
        <v>9</v>
      </c>
      <c r="C13375" s="180" t="s">
        <v>10</v>
      </c>
      <c r="D13375" s="181" t="s">
        <v>11</v>
      </c>
      <c r="E13375" s="181" t="s">
        <v>12</v>
      </c>
      <c r="F13375" s="181" t="s">
        <v>13</v>
      </c>
      <c r="G13375" s="181" t="s">
        <v>14</v>
      </c>
      <c r="H13375" s="179" t="s">
        <v>15</v>
      </c>
      <c r="I13375" s="182" t="s">
        <v>16</v>
      </c>
      <c r="W13375">
        <f t="shared" si="1439"/>
      </c>
      <c r="X13375">
        <f t="shared" si="1440"/>
      </c>
      <c r="Y13375">
        <f t="shared" si="1441"/>
      </c>
      <c r="Z13375">
        <f t="shared" si="1442"/>
      </c>
    </row>
    <row r="13376" spans="1:26">
      <c r="A13376" s="5"/>
      <c r="B13376" s="1563" t="s">
        <v>1181</v>
      </c>
      <c r="C13376" s="1563"/>
      <c r="D13376" s="5"/>
      <c r="E13376" s="50"/>
      <c r="F13376" s="214"/>
      <c r="G13376" s="187"/>
      <c r="H13376" s="9"/>
      <c r="I13376" s="183"/>
      <c r="W13376">
        <f t="shared" si="1439"/>
      </c>
      <c r="X13376">
        <f t="shared" si="1440"/>
      </c>
      <c r="Y13376">
        <f t="shared" si="1441"/>
      </c>
      <c r="Z13376">
        <f t="shared" si="1442"/>
      </c>
    </row>
    <row r="13377" spans="1:26" s="204" customFormat="1" ht="21" customHeight="1">
      <c r="A13377" s="19">
        <v>1</v>
      </c>
      <c r="B13377" s="20" t="s">
        <v>1436</v>
      </c>
      <c r="C13377" s="5" t="s">
        <v>1437</v>
      </c>
      <c r="D13377" s="5">
        <v>1</v>
      </c>
      <c r="E13377" s="5">
        <v>10</v>
      </c>
      <c r="F13377" s="5">
        <f>+E13377*D13377</f>
      </c>
      <c r="G13377" s="5">
        <f>+E13377*D13377</f>
      </c>
      <c r="H13377" s="7">
        <v>1</v>
      </c>
      <c r="I13377" s="7">
        <f>+H13377*G13377</f>
      </c>
      <c r="W13377">
        <f t="shared" si="1439"/>
      </c>
      <c r="X13377">
        <f t="shared" si="1440"/>
      </c>
      <c r="Y13377">
        <f t="shared" si="1441"/>
      </c>
      <c r="Z13377">
        <f t="shared" si="1442"/>
      </c>
    </row>
    <row r="13378" spans="1:26" s="204" customFormat="1" ht="21" customHeight="1">
      <c r="A13378" s="19">
        <v>2</v>
      </c>
      <c r="B13378" s="20" t="s">
        <v>1179</v>
      </c>
      <c r="C13378" s="5" t="s">
        <v>1180</v>
      </c>
      <c r="D13378" s="5">
        <v>2</v>
      </c>
      <c r="E13378" s="5">
        <v>10</v>
      </c>
      <c r="F13378" s="5">
        <f>+E13378*D13378</f>
      </c>
      <c r="G13378" s="5">
        <f>+E13378*D13378</f>
      </c>
      <c r="H13378" s="7">
        <v>1</v>
      </c>
      <c r="I13378" s="7">
        <f>+H13378*G13378</f>
      </c>
      <c r="W13378">
        <f t="shared" si="1439"/>
      </c>
      <c r="X13378">
        <f t="shared" si="1440"/>
      </c>
      <c r="Y13378">
        <f t="shared" si="1441"/>
      </c>
      <c r="Z13378">
        <f t="shared" si="1442"/>
      </c>
    </row>
    <row r="13379" spans="1:26" s="204" customFormat="1" ht="21" customHeight="1">
      <c r="A13379" s="19">
        <v>3</v>
      </c>
      <c r="B13379" s="20" t="s">
        <v>1890</v>
      </c>
      <c r="C13379" s="5" t="s">
        <v>1891</v>
      </c>
      <c r="D13379" s="5">
        <v>1</v>
      </c>
      <c r="E13379" s="5">
        <v>5</v>
      </c>
      <c r="F13379" s="5">
        <f>+E13379*D13379</f>
      </c>
      <c r="G13379" s="5">
        <f>+E13379*D13379</f>
      </c>
      <c r="H13379" s="5">
        <v>1</v>
      </c>
      <c r="I13379" s="7">
        <f>+H13379*G13379</f>
      </c>
      <c r="W13379">
        <f t="shared" si="1439"/>
      </c>
      <c r="X13379">
        <f t="shared" si="1440"/>
      </c>
      <c r="Y13379">
        <f t="shared" si="1441"/>
      </c>
      <c r="Z13379">
        <f t="shared" si="1442"/>
      </c>
    </row>
    <row r="13380" spans="1:26">
      <c r="A13380" s="5"/>
      <c r="B13380" s="1563" t="s">
        <v>2545</v>
      </c>
      <c r="C13380" s="1563"/>
      <c r="D13380" s="184"/>
      <c r="E13380" s="214"/>
      <c r="F13380" s="214"/>
      <c r="G13380" s="186"/>
      <c r="H13380" s="184"/>
      <c r="I13380" s="188"/>
      <c r="W13380">
        <f t="shared" ref="W13380:W13443" si="1449">IF(LEFT($H13380&amp;"",5)="2019-",$H13380,W13379)</f>
      </c>
      <c r="X13380">
        <f t="shared" ref="X13380:X13443" si="1450">IF($W13380="",0,IF(COUNTIF($AB$2:$AB$80,$W13380)&gt;0,1,0))</f>
      </c>
      <c r="Y13380">
        <f t="shared" ref="Y13380:Y13443" si="1451">IF($C13380="","",UPPER(TRIM(IFERROR(LEFT($C13380&amp;"",FIND("/",$C13380&amp;"")-1),$C13380&amp;""))))</f>
      </c>
      <c r="Z13380">
        <f t="shared" ref="Z13380:Z13443" si="1452">IFERROR(IF(ISNUMBER($G13380),$G13380,0),0)</f>
      </c>
    </row>
    <row r="13381" spans="1:26" ht="37.5" customHeight="1">
      <c r="A13381" s="5">
        <v>4</v>
      </c>
      <c r="B13381" s="1660" t="s">
        <v>2547</v>
      </c>
      <c r="C13381" s="1661"/>
      <c r="D13381" s="713">
        <v>1</v>
      </c>
      <c r="E13381" s="214"/>
      <c r="F13381" s="214">
        <v>2</v>
      </c>
      <c r="G13381" s="186">
        <v>2</v>
      </c>
      <c r="H13381" s="570" t="s">
        <v>780</v>
      </c>
      <c r="I13381" s="188"/>
      <c r="W13381">
        <f t="shared" si="1449"/>
      </c>
      <c r="X13381">
        <f t="shared" si="1450"/>
      </c>
      <c r="Y13381">
        <f t="shared" si="1451"/>
      </c>
      <c r="Z13381">
        <f t="shared" si="1452"/>
      </c>
    </row>
    <row r="13382" spans="1:26" ht="50.25" customHeight="1">
      <c r="A13382" s="5">
        <v>5</v>
      </c>
      <c r="B13382" s="1660" t="s">
        <v>2548</v>
      </c>
      <c r="C13382" s="1661"/>
      <c r="D13382" s="713"/>
      <c r="E13382" s="214"/>
      <c r="F13382" s="214">
        <v>5</v>
      </c>
      <c r="G13382" s="186">
        <v>5</v>
      </c>
      <c r="H13382" s="570" t="s">
        <v>780</v>
      </c>
      <c r="I13382" s="188"/>
      <c r="W13382">
        <f t="shared" si="1449"/>
      </c>
      <c r="X13382">
        <f t="shared" si="1450"/>
      </c>
      <c r="Y13382">
        <f t="shared" si="1451"/>
      </c>
      <c r="Z13382">
        <f t="shared" si="1452"/>
      </c>
    </row>
    <row r="13383" spans="1:26">
      <c r="A13383" s="5"/>
      <c r="B13383" s="8"/>
      <c r="C13383" s="5"/>
      <c r="D13383" s="713"/>
      <c r="E13383" s="214"/>
      <c r="F13383" s="214"/>
      <c r="G13383" s="186"/>
      <c r="H13383" s="184"/>
      <c r="I13383" s="188"/>
      <c r="W13383">
        <f t="shared" si="1449"/>
      </c>
      <c r="X13383">
        <f t="shared" si="1450"/>
      </c>
      <c r="Y13383">
        <f t="shared" si="1451"/>
      </c>
      <c r="Z13383">
        <f t="shared" si="1452"/>
      </c>
    </row>
    <row r="13384" spans="1:26">
      <c r="A13384" s="5"/>
      <c r="B13384" s="1563" t="s">
        <v>17</v>
      </c>
      <c r="C13384" s="1563"/>
      <c r="D13384" s="713"/>
      <c r="E13384" s="214"/>
      <c r="F13384" s="214"/>
      <c r="G13384" s="186"/>
      <c r="H13384" s="184"/>
      <c r="I13384" s="188"/>
      <c r="W13384">
        <f t="shared" si="1449"/>
      </c>
      <c r="X13384">
        <f t="shared" si="1450"/>
      </c>
      <c r="Y13384">
        <f t="shared" si="1451"/>
      </c>
      <c r="Z13384">
        <f t="shared" si="1452"/>
      </c>
    </row>
    <row r="13385" spans="1:26">
      <c r="A13385" s="5">
        <v>6</v>
      </c>
      <c r="B13385" s="8" t="s">
        <v>287</v>
      </c>
      <c r="C13385" s="5" t="s">
        <v>286</v>
      </c>
      <c r="D13385" s="119"/>
      <c r="E13385" s="5"/>
      <c r="F13385" s="214">
        <v>3</v>
      </c>
      <c r="G13385" s="186">
        <f>+F13385</f>
      </c>
      <c r="H13385" s="5">
        <v>1</v>
      </c>
      <c r="I13385" s="188">
        <f>+H13385*G13385</f>
      </c>
      <c r="W13385">
        <f t="shared" si="1449"/>
      </c>
      <c r="X13385">
        <f t="shared" si="1450"/>
      </c>
      <c r="Y13385">
        <f t="shared" si="1451"/>
      </c>
      <c r="Z13385">
        <f t="shared" si="1452"/>
      </c>
    </row>
    <row r="13386" spans="1:26">
      <c r="A13386" s="5"/>
      <c r="B13386" s="8"/>
      <c r="C13386" s="5"/>
      <c r="D13386" s="184"/>
      <c r="E13386" s="214"/>
      <c r="F13386" s="214"/>
      <c r="G13386" s="186"/>
      <c r="H13386" s="184"/>
      <c r="I13386" s="188"/>
      <c r="W13386">
        <f t="shared" si="1449"/>
      </c>
      <c r="X13386">
        <f t="shared" si="1450"/>
      </c>
      <c r="Y13386">
        <f t="shared" si="1451"/>
      </c>
      <c r="Z13386">
        <f t="shared" si="1452"/>
      </c>
    </row>
    <row r="13387" spans="1:26">
      <c r="A13387" s="5"/>
      <c r="B13387" s="10"/>
      <c r="C13387" s="10"/>
      <c r="D13387" s="184"/>
      <c r="E13387" s="185"/>
      <c r="F13387" s="186"/>
      <c r="G13387" s="187"/>
      <c r="H13387" s="185"/>
      <c r="I13387" s="188"/>
      <c r="W13387">
        <f t="shared" si="1449"/>
      </c>
      <c r="X13387">
        <f t="shared" si="1450"/>
      </c>
      <c r="Y13387">
        <f t="shared" si="1451"/>
      </c>
      <c r="Z13387">
        <f t="shared" si="1452"/>
      </c>
    </row>
    <row r="13388" spans="1:26">
      <c r="A13388" s="5"/>
      <c r="B13388" s="10"/>
      <c r="C13388" s="10"/>
      <c r="D13388" s="184"/>
      <c r="E13388" s="185"/>
      <c r="F13388" s="186"/>
      <c r="G13388" s="187"/>
      <c r="H13388" s="185"/>
      <c r="I13388" s="188"/>
      <c r="W13388">
        <f t="shared" si="1449"/>
      </c>
      <c r="X13388">
        <f t="shared" si="1450"/>
      </c>
      <c r="Y13388">
        <f t="shared" si="1451"/>
      </c>
      <c r="Z13388">
        <f t="shared" si="1452"/>
      </c>
    </row>
    <row r="13389" spans="1:26" ht="15.75" thickBot="1">
      <c r="A13389" s="10"/>
      <c r="B13389" s="10"/>
      <c r="C13389" s="10"/>
      <c r="D13389" s="109"/>
      <c r="E13389" s="109"/>
      <c r="F13389" s="109"/>
      <c r="G13389" s="109"/>
      <c r="H13389" s="109"/>
      <c r="I13389" s="189"/>
      <c r="W13389">
        <f t="shared" si="1449"/>
      </c>
      <c r="X13389">
        <f t="shared" si="1450"/>
      </c>
      <c r="Y13389">
        <f t="shared" si="1451"/>
      </c>
      <c r="Z13389">
        <f t="shared" si="1452"/>
      </c>
    </row>
    <row r="13390" spans="1:26">
      <c r="A13390" s="10"/>
      <c r="B13390" s="1568" t="s">
        <v>2682</v>
      </c>
      <c r="C13390" s="1569"/>
      <c r="D13390" s="91"/>
      <c r="E13390" s="91"/>
      <c r="F13390" s="91"/>
      <c r="G13390" s="92" t="s">
        <v>19</v>
      </c>
      <c r="H13390" s="91"/>
      <c r="I13390" s="190">
        <f>SUM(I13376:I13389)</f>
      </c>
      <c r="W13390">
        <f t="shared" si="1449"/>
      </c>
      <c r="X13390">
        <f t="shared" si="1450"/>
      </c>
      <c r="Y13390">
        <f t="shared" si="1451"/>
      </c>
      <c r="Z13390">
        <f t="shared" si="1452"/>
      </c>
    </row>
    <row r="13391" spans="1:26">
      <c r="A13391" s="10"/>
      <c r="B13391" s="1590"/>
      <c r="C13391" s="1591"/>
      <c r="D13391" s="69"/>
      <c r="E13391" s="69"/>
      <c r="F13391" s="69"/>
      <c r="G13391" s="69"/>
      <c r="H13391" s="112"/>
      <c r="I13391" s="191"/>
      <c r="W13391">
        <f t="shared" si="1449"/>
      </c>
      <c r="X13391">
        <f t="shared" si="1450"/>
      </c>
      <c r="Y13391">
        <f t="shared" si="1451"/>
      </c>
      <c r="Z13391">
        <f t="shared" si="1452"/>
      </c>
    </row>
    <row r="13392" spans="1:26">
      <c r="A13392" s="10"/>
      <c r="B13392" s="11" t="s">
        <v>20</v>
      </c>
      <c r="C13392" s="10"/>
      <c r="D13392" s="10"/>
      <c r="E13392" s="10"/>
      <c r="F13392" s="10"/>
      <c r="G13392" s="10"/>
      <c r="H13392" s="10"/>
      <c r="I13392" s="97"/>
      <c r="W13392">
        <f t="shared" si="1449"/>
      </c>
      <c r="X13392">
        <f t="shared" si="1450"/>
      </c>
      <c r="Y13392">
        <f t="shared" si="1451"/>
      </c>
      <c r="Z13392">
        <f t="shared" si="1452"/>
      </c>
    </row>
    <row r="13393" spans="1:26">
      <c r="A13393" s="99"/>
      <c r="B13393" s="11"/>
      <c r="C13393" s="192" t="s">
        <v>21</v>
      </c>
      <c r="D13393" s="192">
        <f>SUM(D13376:D13392)</f>
      </c>
      <c r="E13393" s="99">
        <f>IF(H13393=I13393,"OK","NO")</f>
      </c>
      <c r="F13393" s="192">
        <f>SUM(F13376:F13392)</f>
      </c>
      <c r="G13393" s="192">
        <f>SUM(G13376:G13392)</f>
      </c>
      <c r="H13393" s="193">
        <f>SUMPRODUCT(F13373:F13389,H13373:H13389)</f>
      </c>
      <c r="I13393" s="194">
        <f>+I13390-I13391</f>
      </c>
      <c r="W13393">
        <f t="shared" si="1449"/>
      </c>
      <c r="X13393">
        <f t="shared" si="1450"/>
      </c>
      <c r="Y13393">
        <f t="shared" si="1451"/>
      </c>
      <c r="Z13393">
        <f t="shared" si="1452"/>
      </c>
    </row>
    <row r="13394" spans="1:26">
      <c r="A13394" s="10"/>
      <c r="B13394" s="10"/>
      <c r="C13394" s="10"/>
      <c r="D13394" s="10"/>
      <c r="E13394" s="10"/>
      <c r="F13394" s="10"/>
      <c r="G13394" s="10"/>
      <c r="H13394" s="69"/>
      <c r="I13394" s="10"/>
      <c r="W13394">
        <f t="shared" si="1449"/>
      </c>
      <c r="X13394">
        <f t="shared" si="1450"/>
      </c>
      <c r="Y13394">
        <f t="shared" si="1451"/>
      </c>
      <c r="Z13394">
        <f t="shared" si="1452"/>
      </c>
    </row>
    <row r="13395" spans="1:26">
      <c r="A13395" s="12" t="s">
        <v>315</v>
      </c>
      <c r="B13395" s="12"/>
      <c r="C13395" s="12"/>
      <c r="D13395" s="13"/>
      <c r="E13395" s="14"/>
      <c r="F13395" s="14"/>
      <c r="G13395" s="14"/>
      <c r="H13395" s="2"/>
      <c r="I13395" s="12"/>
      <c r="W13395">
        <f t="shared" si="1449"/>
      </c>
      <c r="X13395">
        <f t="shared" si="1450"/>
      </c>
      <c r="Y13395">
        <f t="shared" si="1451"/>
      </c>
      <c r="Z13395">
        <f t="shared" si="1452"/>
      </c>
    </row>
    <row r="13396" spans="1:26">
      <c r="W13396">
        <f t="shared" si="1449"/>
      </c>
      <c r="X13396">
        <f t="shared" si="1450"/>
      </c>
      <c r="Y13396">
        <f t="shared" si="1451"/>
      </c>
      <c r="Z13396">
        <f t="shared" si="1452"/>
      </c>
    </row>
    <row r="13397" spans="1:26">
      <c r="W13397">
        <f t="shared" si="1449"/>
      </c>
      <c r="X13397">
        <f t="shared" si="1450"/>
      </c>
      <c r="Y13397">
        <f t="shared" si="1451"/>
      </c>
      <c r="Z13397">
        <f t="shared" si="1452"/>
      </c>
    </row>
    <row r="13398" spans="1:26">
      <c r="W13398">
        <f t="shared" si="1449"/>
      </c>
      <c r="X13398">
        <f t="shared" si="1450"/>
      </c>
      <c r="Y13398">
        <f t="shared" si="1451"/>
      </c>
      <c r="Z13398">
        <f t="shared" si="1452"/>
      </c>
    </row>
    <row r="13399" spans="1:26">
      <c r="W13399">
        <f t="shared" si="1449"/>
      </c>
      <c r="X13399">
        <f t="shared" si="1450"/>
      </c>
      <c r="Y13399">
        <f t="shared" si="1451"/>
      </c>
      <c r="Z13399">
        <f t="shared" si="1452"/>
      </c>
    </row>
    <row r="13400" spans="1:26">
      <c r="W13400">
        <f t="shared" si="1449"/>
      </c>
      <c r="X13400">
        <f t="shared" si="1450"/>
      </c>
      <c r="Y13400">
        <f t="shared" si="1451"/>
      </c>
      <c r="Z13400">
        <f t="shared" si="1452"/>
      </c>
    </row>
    <row r="13401" spans="1:26">
      <c r="A13401" s="1562" t="s">
        <v>0</v>
      </c>
      <c r="B13401" s="1562"/>
      <c r="C13401" s="1562"/>
      <c r="D13401" s="1562"/>
      <c r="E13401" s="1562"/>
      <c r="F13401" s="1562"/>
      <c r="G13401" s="1562"/>
      <c r="H13401" s="1562"/>
      <c r="I13401" s="1562"/>
      <c r="W13401">
        <f t="shared" si="1449"/>
      </c>
      <c r="X13401">
        <f t="shared" si="1450"/>
      </c>
      <c r="Y13401">
        <f t="shared" si="1451"/>
      </c>
      <c r="Z13401">
        <f t="shared" si="1452"/>
      </c>
    </row>
    <row r="13402" spans="1:26">
      <c r="W13402">
        <f t="shared" si="1449"/>
      </c>
      <c r="X13402">
        <f t="shared" si="1450"/>
      </c>
      <c r="Y13402">
        <f t="shared" si="1451"/>
      </c>
      <c r="Z13402">
        <f t="shared" si="1452"/>
      </c>
    </row>
    <row r="13403" spans="1:26">
      <c r="B13403" s="124"/>
      <c r="C13403" s="124"/>
      <c r="D13403" s="124"/>
      <c r="E13403" s="124"/>
      <c r="F13403" s="124"/>
      <c r="G13403" s="124"/>
      <c r="H13403" s="124"/>
      <c r="I13403" s="124"/>
      <c r="W13403">
        <f t="shared" si="1449"/>
      </c>
      <c r="X13403">
        <f t="shared" si="1450"/>
      </c>
      <c r="Y13403">
        <f t="shared" si="1451"/>
      </c>
      <c r="Z13403">
        <f t="shared" si="1452"/>
      </c>
    </row>
    <row r="13404" spans="1:26">
      <c r="A13404" s="1" t="s">
        <v>1</v>
      </c>
      <c r="G13404" s="489" t="s">
        <v>2</v>
      </c>
      <c r="H13404" s="3" t="s">
        <v>2542</v>
      </c>
      <c r="W13404">
        <f t="shared" si="1449"/>
      </c>
      <c r="X13404">
        <f t="shared" si="1450"/>
      </c>
      <c r="Y13404">
        <f t="shared" si="1451"/>
      </c>
      <c r="Z13404">
        <f t="shared" si="1452"/>
      </c>
    </row>
    <row r="13405" spans="1:26">
      <c r="A13405" s="1" t="inlineStr">
        <is>
          <t>Dealer-139</t>
        </is>
      </c>
      <c r="F13405" s="4"/>
      <c r="G13405" s="488" t="s">
        <v>1440</v>
      </c>
      <c r="H13405" s="1" t="s">
        <v>2280</v>
      </c>
      <c r="W13405">
        <f t="shared" si="1449"/>
      </c>
      <c r="X13405">
        <f t="shared" si="1450"/>
      </c>
      <c r="Y13405">
        <f t="shared" si="1451"/>
      </c>
      <c r="Z13405">
        <f t="shared" si="1452"/>
      </c>
    </row>
    <row r="13406" spans="1:26">
      <c r="A13406" s="254" t="inlineStr">
        <is>
          <t>Dealer-260</t>
        </is>
      </c>
      <c r="B13406" s="1"/>
      <c r="H13406" s="49"/>
      <c r="W13406">
        <f t="shared" si="1449"/>
      </c>
      <c r="X13406">
        <f t="shared" si="1450"/>
      </c>
      <c r="Y13406">
        <f t="shared" si="1451"/>
      </c>
      <c r="Z13406">
        <f t="shared" si="1452"/>
      </c>
    </row>
    <row r="13407" spans="1:26">
      <c r="A13407" s="254" t="inlineStr">
        <is>
          <t>Address line (redacted)</t>
        </is>
      </c>
      <c r="B13407" s="1"/>
      <c r="W13407">
        <f t="shared" si="1449"/>
      </c>
      <c r="X13407">
        <f t="shared" si="1450"/>
      </c>
      <c r="Y13407">
        <f t="shared" si="1451"/>
      </c>
      <c r="Z13407">
        <f t="shared" si="1452"/>
      </c>
    </row>
    <row r="13408" spans="1:26">
      <c r="A13408" s="1"/>
      <c r="B13408" s="1"/>
      <c r="C13408" s="1"/>
      <c r="W13408">
        <f t="shared" si="1449"/>
      </c>
      <c r="X13408">
        <f t="shared" si="1450"/>
      </c>
      <c r="Y13408">
        <f t="shared" si="1451"/>
      </c>
      <c r="Z13408">
        <f t="shared" si="1452"/>
      </c>
    </row>
    <row r="13409" spans="1:26">
      <c r="A13409" s="12" t="s">
        <v>4</v>
      </c>
      <c r="B13409" s="86" t="inlineStr">
        <is>
          <t>GSTIN-MASKED</t>
        </is>
      </c>
      <c r="D13409" s="197"/>
      <c r="E13409" s="197"/>
      <c r="F13409" s="197"/>
      <c r="G13409" s="197"/>
      <c r="H13409" s="197"/>
      <c r="W13409">
        <f t="shared" si="1449"/>
      </c>
      <c r="X13409">
        <f t="shared" si="1450"/>
      </c>
      <c r="Y13409">
        <f t="shared" si="1451"/>
      </c>
      <c r="Z13409">
        <f t="shared" si="1452"/>
      </c>
    </row>
    <row r="13410" spans="1:26">
      <c r="B13410" s="1"/>
      <c r="D13410" s="197"/>
      <c r="E13410" s="197"/>
      <c r="F13410" s="197"/>
      <c r="G13410" s="197"/>
      <c r="H13410" s="197"/>
      <c r="W13410">
        <f t="shared" si="1449"/>
      </c>
      <c r="X13410">
        <f t="shared" si="1450"/>
      </c>
      <c r="Y13410">
        <f t="shared" si="1451"/>
      </c>
      <c r="Z13410">
        <f t="shared" si="1452"/>
      </c>
    </row>
    <row r="13411" spans="1:26">
      <c r="A13411" s="1" t="s">
        <v>5</v>
      </c>
      <c r="D13411" s="197"/>
      <c r="E13411" s="197"/>
      <c r="F13411" s="197"/>
      <c r="G13411" s="197"/>
      <c r="H13411" s="197"/>
      <c r="W13411">
        <f t="shared" si="1449"/>
      </c>
      <c r="X13411">
        <f t="shared" si="1450"/>
      </c>
      <c r="Y13411">
        <f t="shared" si="1451"/>
      </c>
      <c r="Z13411">
        <f t="shared" si="1452"/>
      </c>
    </row>
    <row r="13412" spans="1:26">
      <c r="A13412" s="1" t="s">
        <v>6</v>
      </c>
      <c r="D13412" s="197"/>
      <c r="E13412" s="197"/>
      <c r="F13412" s="197"/>
      <c r="G13412" s="197"/>
      <c r="H13412" s="197"/>
      <c r="W13412">
        <f t="shared" si="1449"/>
      </c>
      <c r="X13412">
        <f t="shared" si="1450"/>
      </c>
      <c r="Y13412">
        <f t="shared" si="1451"/>
      </c>
      <c r="Z13412">
        <f t="shared" si="1452"/>
      </c>
    </row>
    <row r="13413" spans="1:26" ht="15.75" thickBot="1">
      <c r="A13413" s="1" t="s">
        <v>7</v>
      </c>
      <c r="W13413">
        <f t="shared" si="1449"/>
      </c>
      <c r="X13413">
        <f t="shared" si="1450"/>
      </c>
      <c r="Y13413">
        <f t="shared" si="1451"/>
      </c>
      <c r="Z13413">
        <f t="shared" si="1452"/>
      </c>
    </row>
    <row r="13414" spans="1:26" ht="24">
      <c r="A13414" s="198" t="s">
        <v>8</v>
      </c>
      <c r="B13414" s="199" t="s">
        <v>9</v>
      </c>
      <c r="C13414" s="564" t="s">
        <v>10</v>
      </c>
      <c r="D13414" s="200" t="s">
        <v>11</v>
      </c>
      <c r="E13414" s="200" t="s">
        <v>12</v>
      </c>
      <c r="F13414" s="200" t="s">
        <v>13</v>
      </c>
      <c r="G13414" s="200" t="s">
        <v>14</v>
      </c>
      <c r="H13414" s="201" t="s">
        <v>15</v>
      </c>
      <c r="I13414" s="202" t="s">
        <v>16</v>
      </c>
      <c r="N13414">
        <f>175*26</f>
      </c>
      <c r="W13414">
        <f t="shared" si="1449"/>
      </c>
      <c r="X13414">
        <f t="shared" si="1450"/>
      </c>
      <c r="Y13414">
        <f t="shared" si="1451"/>
      </c>
      <c r="Z13414">
        <f t="shared" si="1452"/>
      </c>
    </row>
    <row r="13415" spans="1:26">
      <c r="A13415" s="147"/>
      <c r="B13415" s="1620" t="s">
        <v>18</v>
      </c>
      <c r="C13415" s="1620"/>
      <c r="D13415" s="5"/>
      <c r="E13415" s="19"/>
      <c r="F13415" s="5"/>
      <c r="G13415" s="6"/>
      <c r="H13415" s="19"/>
      <c r="I13415" s="58"/>
      <c r="W13415">
        <f t="shared" si="1449"/>
      </c>
      <c r="X13415">
        <f t="shared" si="1450"/>
      </c>
      <c r="Y13415">
        <f t="shared" si="1451"/>
      </c>
      <c r="Z13415">
        <f t="shared" si="1452"/>
      </c>
    </row>
    <row r="13416" spans="1:26">
      <c r="A13416" s="5">
        <v>1</v>
      </c>
      <c r="B13416" s="8" t="s">
        <v>467</v>
      </c>
      <c r="C13416" s="5" t="s">
        <v>466</v>
      </c>
      <c r="D13416" s="5">
        <v>1</v>
      </c>
      <c r="E13416" s="5">
        <v>4</v>
      </c>
      <c r="F13416" s="5">
        <f>+E13416*D13416</f>
      </c>
      <c r="G13416" s="6">
        <f>+E13416*D13416</f>
      </c>
      <c r="H13416" s="16">
        <v>1</v>
      </c>
      <c r="I13416" s="58">
        <f>+H13416*G13416</f>
      </c>
      <c r="J13416">
        <v>119</v>
      </c>
      <c r="K13416" s="118">
        <f>+H13416-J13416</f>
      </c>
      <c r="L13416">
        <f>+K13416*G13416</f>
      </c>
      <c r="W13416">
        <f t="shared" si="1449"/>
      </c>
      <c r="X13416">
        <f t="shared" si="1450"/>
      </c>
      <c r="Y13416">
        <f t="shared" si="1451"/>
      </c>
      <c r="Z13416">
        <f t="shared" si="1452"/>
      </c>
    </row>
    <row r="13417" spans="1:26">
      <c r="A13417" s="5">
        <v>2</v>
      </c>
      <c r="B13417" s="8" t="s">
        <v>1345</v>
      </c>
      <c r="C13417" s="5" t="s">
        <v>1344</v>
      </c>
      <c r="D13417" s="5">
        <v>1</v>
      </c>
      <c r="E13417" s="16">
        <v>4</v>
      </c>
      <c r="F13417" s="5">
        <f>+E13417*D13417</f>
      </c>
      <c r="G13417" s="6">
        <f>+E13417*D13417</f>
      </c>
      <c r="H13417" s="5">
        <v>1</v>
      </c>
      <c r="I13417" s="58">
        <f>+H13417*G13417</f>
      </c>
      <c r="J13417">
        <v>119</v>
      </c>
      <c r="K13417" s="118">
        <f>+H13417-J13417</f>
      </c>
      <c r="L13417">
        <f>+K13417*G13417</f>
      </c>
      <c r="W13417">
        <f t="shared" si="1449"/>
      </c>
      <c r="X13417">
        <f t="shared" si="1450"/>
      </c>
      <c r="Y13417">
        <f t="shared" si="1451"/>
      </c>
      <c r="Z13417">
        <f t="shared" si="1452"/>
      </c>
    </row>
    <row r="13418" spans="1:26">
      <c r="A13418" s="5">
        <v>3</v>
      </c>
      <c r="B13418" s="8" t="s">
        <v>295</v>
      </c>
      <c r="C13418" s="5" t="s">
        <v>294</v>
      </c>
      <c r="D13418" s="5">
        <v>1</v>
      </c>
      <c r="E13418" s="5">
        <v>4</v>
      </c>
      <c r="F13418" s="5">
        <f>+E13418*D13418</f>
      </c>
      <c r="G13418" s="6">
        <f>+E13418*D13418</f>
      </c>
      <c r="H13418" s="9">
        <v>1</v>
      </c>
      <c r="I13418" s="58">
        <f>+H13418*G13418</f>
      </c>
      <c r="J13418">
        <v>119</v>
      </c>
      <c r="K13418" s="118">
        <f>+H13418-J13418</f>
      </c>
      <c r="L13418">
        <f>+K13418*G13418</f>
      </c>
      <c r="W13418">
        <f t="shared" si="1449"/>
      </c>
      <c r="X13418">
        <f t="shared" si="1450"/>
      </c>
      <c r="Y13418">
        <f t="shared" si="1451"/>
      </c>
      <c r="Z13418">
        <f t="shared" si="1452"/>
      </c>
    </row>
    <row r="13419" spans="1:26">
      <c r="A13419" s="5">
        <v>4</v>
      </c>
      <c r="B13419" s="8" t="s">
        <v>831</v>
      </c>
      <c r="C13419" s="5" t="s">
        <v>329</v>
      </c>
      <c r="D13419" s="5">
        <v>1</v>
      </c>
      <c r="E13419" s="16">
        <v>4</v>
      </c>
      <c r="F13419" s="5">
        <f t="shared" ref="F13419:F13430" si="1453">+E13419*D13419</f>
      </c>
      <c r="G13419" s="6">
        <f t="shared" ref="G13419:G13430" si="1454">+E13419*D13419</f>
      </c>
      <c r="H13419" s="5">
        <v>1</v>
      </c>
      <c r="I13419" s="58">
        <f t="shared" ref="I13419:I13430" si="1455">+H13419*G13419</f>
      </c>
      <c r="J13419">
        <v>119</v>
      </c>
      <c r="K13419" s="118">
        <f t="shared" ref="K13419:K13430" si="1456">+H13419-J13419</f>
      </c>
      <c r="L13419">
        <f t="shared" ref="L13419:L13430" si="1457">+K13419*G13419</f>
      </c>
      <c r="W13419">
        <f t="shared" si="1449"/>
      </c>
      <c r="X13419">
        <f t="shared" si="1450"/>
      </c>
      <c r="Y13419">
        <f t="shared" si="1451"/>
      </c>
      <c r="Z13419">
        <f t="shared" si="1452"/>
      </c>
    </row>
    <row r="13420" spans="1:26">
      <c r="A13420" s="5">
        <v>5</v>
      </c>
      <c r="B13420" s="95" t="s">
        <v>848</v>
      </c>
      <c r="C13420" s="16" t="s">
        <v>847</v>
      </c>
      <c r="D13420" s="5">
        <v>1</v>
      </c>
      <c r="E13420" s="16">
        <v>4</v>
      </c>
      <c r="F13420" s="5">
        <f t="shared" si="1453"/>
      </c>
      <c r="G13420" s="6">
        <f t="shared" si="1454"/>
      </c>
      <c r="H13420" s="16">
        <v>1</v>
      </c>
      <c r="I13420" s="58">
        <f t="shared" si="1455"/>
      </c>
      <c r="J13420">
        <v>119</v>
      </c>
      <c r="K13420" s="118">
        <f t="shared" si="1456"/>
      </c>
      <c r="L13420">
        <f t="shared" si="1457"/>
      </c>
      <c r="W13420">
        <f t="shared" si="1449"/>
      </c>
      <c r="X13420">
        <f t="shared" si="1450"/>
      </c>
      <c r="Y13420">
        <f t="shared" si="1451"/>
      </c>
      <c r="Z13420">
        <f t="shared" si="1452"/>
      </c>
    </row>
    <row r="13421" spans="1:26">
      <c r="A13421" s="5">
        <v>6</v>
      </c>
      <c r="B13421" s="95" t="s">
        <v>277</v>
      </c>
      <c r="C13421" s="9" t="s">
        <v>278</v>
      </c>
      <c r="D13421" s="5">
        <v>1</v>
      </c>
      <c r="E13421" s="16">
        <v>4</v>
      </c>
      <c r="F13421" s="5">
        <f t="shared" si="1453"/>
      </c>
      <c r="G13421" s="6">
        <f t="shared" si="1454"/>
      </c>
      <c r="H13421" s="16">
        <v>1</v>
      </c>
      <c r="I13421" s="58">
        <f t="shared" si="1455"/>
      </c>
      <c r="J13421">
        <v>119</v>
      </c>
      <c r="K13421" s="118">
        <f t="shared" si="1456"/>
      </c>
      <c r="L13421">
        <f t="shared" si="1457"/>
      </c>
      <c r="W13421">
        <f t="shared" si="1449"/>
      </c>
      <c r="X13421">
        <f t="shared" si="1450"/>
      </c>
      <c r="Y13421">
        <f t="shared" si="1451"/>
      </c>
      <c r="Z13421">
        <f t="shared" si="1452"/>
      </c>
    </row>
    <row r="13422" spans="1:26">
      <c r="A13422" s="5">
        <v>7</v>
      </c>
      <c r="B13422" s="95" t="s">
        <v>1040</v>
      </c>
      <c r="C13422" s="101" t="s">
        <v>1041</v>
      </c>
      <c r="D13422" s="5">
        <v>1</v>
      </c>
      <c r="E13422" s="16">
        <v>4</v>
      </c>
      <c r="F13422" s="5">
        <f t="shared" si="1453"/>
      </c>
      <c r="G13422" s="6">
        <f t="shared" si="1454"/>
      </c>
      <c r="H13422" s="16">
        <v>1</v>
      </c>
      <c r="I13422" s="58">
        <f t="shared" si="1455"/>
      </c>
      <c r="J13422">
        <v>119</v>
      </c>
      <c r="K13422" s="118">
        <f t="shared" si="1456"/>
      </c>
      <c r="L13422">
        <f t="shared" si="1457"/>
      </c>
      <c r="W13422">
        <f t="shared" si="1449"/>
      </c>
      <c r="X13422">
        <f t="shared" si="1450"/>
      </c>
      <c r="Y13422">
        <f t="shared" si="1451"/>
      </c>
      <c r="Z13422">
        <f t="shared" si="1452"/>
      </c>
    </row>
    <row r="13423" spans="1:26">
      <c r="A13423" s="5">
        <v>8</v>
      </c>
      <c r="B13423" s="8" t="s">
        <v>836</v>
      </c>
      <c r="C13423" s="5" t="s">
        <v>321</v>
      </c>
      <c r="D13423" s="5">
        <v>1</v>
      </c>
      <c r="E13423" s="16">
        <v>4</v>
      </c>
      <c r="F13423" s="5">
        <f>+E13423*D13423</f>
      </c>
      <c r="G13423" s="6">
        <f>+E13423*D13423</f>
      </c>
      <c r="H13423" s="5">
        <v>1</v>
      </c>
      <c r="I13423" s="58">
        <f>+H13423*G13423</f>
      </c>
      <c r="J13423">
        <v>119</v>
      </c>
      <c r="K13423" s="118">
        <f>+H13423-J13423</f>
      </c>
      <c r="L13423">
        <f>+K13423*G13423</f>
      </c>
      <c r="W13423">
        <f t="shared" si="1449"/>
      </c>
      <c r="X13423">
        <f t="shared" si="1450"/>
      </c>
      <c r="Y13423">
        <f t="shared" si="1451"/>
      </c>
      <c r="Z13423">
        <f t="shared" si="1452"/>
      </c>
    </row>
    <row r="13424" spans="1:26" ht="24">
      <c r="A13424" s="5">
        <v>9</v>
      </c>
      <c r="B13424" s="95" t="s">
        <v>322</v>
      </c>
      <c r="C13424" s="101" t="s">
        <v>323</v>
      </c>
      <c r="D13424" s="5">
        <v>1</v>
      </c>
      <c r="E13424" s="16">
        <v>4</v>
      </c>
      <c r="F13424" s="5">
        <f t="shared" si="1453"/>
      </c>
      <c r="G13424" s="6">
        <f t="shared" si="1454"/>
      </c>
      <c r="H13424" s="5">
        <v>1</v>
      </c>
      <c r="I13424" s="58">
        <f t="shared" si="1455"/>
      </c>
      <c r="J13424">
        <v>119</v>
      </c>
      <c r="K13424" s="118">
        <f t="shared" si="1456"/>
      </c>
      <c r="L13424">
        <f t="shared" si="1457"/>
      </c>
      <c r="W13424">
        <f t="shared" si="1449"/>
      </c>
      <c r="X13424">
        <f t="shared" si="1450"/>
      </c>
      <c r="Y13424">
        <f t="shared" si="1451"/>
      </c>
      <c r="Z13424">
        <f t="shared" si="1452"/>
      </c>
    </row>
    <row r="13425" spans="1:26">
      <c r="A13425" s="5">
        <v>10</v>
      </c>
      <c r="B13425" s="95" t="s">
        <v>2100</v>
      </c>
      <c r="C13425" s="101" t="s">
        <v>829</v>
      </c>
      <c r="D13425" s="5">
        <v>1</v>
      </c>
      <c r="E13425" s="16">
        <v>4</v>
      </c>
      <c r="F13425" s="5">
        <f t="shared" si="1453"/>
      </c>
      <c r="G13425" s="6">
        <f t="shared" si="1454"/>
      </c>
      <c r="H13425" s="16">
        <v>1</v>
      </c>
      <c r="I13425" s="58">
        <f t="shared" si="1455"/>
      </c>
      <c r="J13425">
        <v>119</v>
      </c>
      <c r="K13425" s="118">
        <f t="shared" si="1456"/>
      </c>
      <c r="L13425">
        <f t="shared" si="1457"/>
      </c>
      <c r="W13425">
        <f t="shared" si="1449"/>
      </c>
      <c r="X13425">
        <f t="shared" si="1450"/>
      </c>
      <c r="Y13425">
        <f t="shared" si="1451"/>
      </c>
      <c r="Z13425">
        <f t="shared" si="1452"/>
      </c>
    </row>
    <row r="13426" spans="1:26">
      <c r="A13426" s="5">
        <v>11</v>
      </c>
      <c r="B13426" s="95" t="s">
        <v>310</v>
      </c>
      <c r="C13426" s="5" t="s">
        <v>311</v>
      </c>
      <c r="D13426" s="5">
        <v>1</v>
      </c>
      <c r="E13426" s="16">
        <v>4</v>
      </c>
      <c r="F13426" s="5">
        <f t="shared" si="1453"/>
      </c>
      <c r="G13426" s="6">
        <f t="shared" si="1454"/>
      </c>
      <c r="H13426" s="16">
        <v>1</v>
      </c>
      <c r="I13426" s="58">
        <f t="shared" si="1455"/>
      </c>
      <c r="J13426">
        <v>119</v>
      </c>
      <c r="K13426" s="118">
        <f t="shared" si="1456"/>
      </c>
      <c r="L13426">
        <f t="shared" si="1457"/>
      </c>
      <c r="W13426">
        <f t="shared" si="1449"/>
      </c>
      <c r="X13426">
        <f t="shared" si="1450"/>
      </c>
      <c r="Y13426">
        <f t="shared" si="1451"/>
      </c>
      <c r="Z13426">
        <f t="shared" si="1452"/>
      </c>
    </row>
    <row r="13427" spans="1:26">
      <c r="A13427" s="5">
        <v>12</v>
      </c>
      <c r="B13427" s="8" t="s">
        <v>421</v>
      </c>
      <c r="C13427" s="9" t="s">
        <v>422</v>
      </c>
      <c r="D13427" s="5">
        <v>1</v>
      </c>
      <c r="E13427" s="16">
        <v>4</v>
      </c>
      <c r="F13427" s="5">
        <f t="shared" si="1453"/>
      </c>
      <c r="G13427" s="6">
        <f t="shared" si="1454"/>
      </c>
      <c r="H13427" s="5">
        <v>1</v>
      </c>
      <c r="I13427" s="58">
        <f t="shared" si="1455"/>
      </c>
      <c r="J13427">
        <v>119</v>
      </c>
      <c r="K13427" s="118">
        <f t="shared" si="1456"/>
      </c>
      <c r="L13427">
        <f t="shared" si="1457"/>
      </c>
      <c r="W13427">
        <f t="shared" si="1449"/>
      </c>
      <c r="X13427">
        <f t="shared" si="1450"/>
      </c>
      <c r="Y13427">
        <f t="shared" si="1451"/>
      </c>
      <c r="Z13427">
        <f t="shared" si="1452"/>
      </c>
    </row>
    <row r="13428" spans="1:26">
      <c r="A13428" s="5">
        <v>13</v>
      </c>
      <c r="B13428" s="8" t="s">
        <v>825</v>
      </c>
      <c r="C13428" s="9" t="s">
        <v>824</v>
      </c>
      <c r="D13428" s="5">
        <v>1</v>
      </c>
      <c r="E13428" s="16">
        <v>4</v>
      </c>
      <c r="F13428" s="5">
        <f t="shared" si="1453"/>
      </c>
      <c r="G13428" s="6">
        <f t="shared" si="1454"/>
      </c>
      <c r="H13428" s="5">
        <v>1</v>
      </c>
      <c r="I13428" s="58">
        <f t="shared" si="1455"/>
      </c>
      <c r="J13428">
        <v>119</v>
      </c>
      <c r="K13428" s="118">
        <f t="shared" si="1456"/>
      </c>
      <c r="L13428">
        <f t="shared" si="1457"/>
      </c>
      <c r="W13428">
        <f t="shared" si="1449"/>
      </c>
      <c r="X13428">
        <f t="shared" si="1450"/>
      </c>
      <c r="Y13428">
        <f t="shared" si="1451"/>
      </c>
      <c r="Z13428">
        <f t="shared" si="1452"/>
      </c>
    </row>
    <row r="13429" spans="1:26">
      <c r="A13429" s="5">
        <v>14</v>
      </c>
      <c r="B13429" s="95" t="s">
        <v>823</v>
      </c>
      <c r="C13429" s="101" t="s">
        <v>822</v>
      </c>
      <c r="D13429" s="5">
        <v>1</v>
      </c>
      <c r="E13429" s="16">
        <v>4</v>
      </c>
      <c r="F13429" s="5">
        <f t="shared" si="1453"/>
      </c>
      <c r="G13429" s="6">
        <f t="shared" si="1454"/>
      </c>
      <c r="H13429" s="16">
        <v>1</v>
      </c>
      <c r="I13429" s="58">
        <f t="shared" si="1455"/>
      </c>
      <c r="J13429">
        <v>119</v>
      </c>
      <c r="K13429" s="118">
        <f t="shared" si="1456"/>
      </c>
      <c r="L13429">
        <f t="shared" si="1457"/>
      </c>
      <c r="W13429">
        <f t="shared" si="1449"/>
      </c>
      <c r="X13429">
        <f t="shared" si="1450"/>
      </c>
      <c r="Y13429">
        <f t="shared" si="1451"/>
      </c>
      <c r="Z13429">
        <f t="shared" si="1452"/>
      </c>
    </row>
    <row r="13430" spans="1:26">
      <c r="A13430" s="5">
        <v>15</v>
      </c>
      <c r="B13430" s="8" t="s">
        <v>998</v>
      </c>
      <c r="C13430" s="5" t="s">
        <v>997</v>
      </c>
      <c r="D13430" s="5">
        <v>1</v>
      </c>
      <c r="E13430" s="16">
        <v>4</v>
      </c>
      <c r="F13430" s="5">
        <f t="shared" si="1453"/>
      </c>
      <c r="G13430" s="6">
        <f t="shared" si="1454"/>
      </c>
      <c r="H13430" s="5">
        <v>1</v>
      </c>
      <c r="I13430" s="58">
        <f t="shared" si="1455"/>
      </c>
      <c r="J13430">
        <v>119</v>
      </c>
      <c r="K13430" s="118">
        <f t="shared" si="1456"/>
      </c>
      <c r="L13430">
        <f t="shared" si="1457"/>
      </c>
      <c r="W13430">
        <f t="shared" si="1449"/>
      </c>
      <c r="X13430">
        <f t="shared" si="1450"/>
      </c>
      <c r="Y13430">
        <f t="shared" si="1451"/>
      </c>
      <c r="Z13430">
        <f t="shared" si="1452"/>
      </c>
    </row>
    <row r="13431" spans="1:26">
      <c r="A13431" s="67"/>
      <c r="B13431" s="1620" t="s">
        <v>17</v>
      </c>
      <c r="C13431" s="1620"/>
      <c r="D13431" s="184"/>
      <c r="E13431" s="184"/>
      <c r="F13431" s="184"/>
      <c r="G13431" s="186"/>
      <c r="H13431" s="184"/>
      <c r="I13431" s="388"/>
      <c r="N13431">
        <f>120*12</f>
      </c>
      <c r="W13431">
        <f t="shared" si="1449"/>
      </c>
      <c r="X13431">
        <f t="shared" si="1450"/>
      </c>
      <c r="Y13431">
        <f t="shared" si="1451"/>
      </c>
      <c r="Z13431">
        <f t="shared" si="1452"/>
      </c>
    </row>
    <row r="13432" spans="1:26">
      <c r="A13432" s="5">
        <v>16</v>
      </c>
      <c r="B13432" s="8" t="s">
        <v>1421</v>
      </c>
      <c r="C13432" s="5" t="s">
        <v>50</v>
      </c>
      <c r="D13432" s="5">
        <v>1</v>
      </c>
      <c r="E13432" s="5">
        <v>5</v>
      </c>
      <c r="F13432" s="5">
        <f>+E13432*D13432</f>
      </c>
      <c r="G13432" s="6">
        <f>+E13432*D13432</f>
      </c>
      <c r="H13432" s="5">
        <v>1</v>
      </c>
      <c r="I13432" s="58">
        <f>+H13432*G13432</f>
      </c>
      <c r="J13432">
        <v>119</v>
      </c>
      <c r="K13432" s="118">
        <f>+H13432-J13432</f>
      </c>
      <c r="L13432">
        <f>+K13432*G13432</f>
      </c>
      <c r="N13432">
        <v>4550</v>
      </c>
      <c r="W13432">
        <f t="shared" si="1449"/>
      </c>
      <c r="X13432">
        <f t="shared" si="1450"/>
      </c>
      <c r="Y13432">
        <f t="shared" si="1451"/>
      </c>
      <c r="Z13432">
        <f t="shared" si="1452"/>
      </c>
    </row>
    <row r="13433" spans="1:26">
      <c r="A13433" s="5">
        <v>172</v>
      </c>
      <c r="B13433" s="8" t="s">
        <v>2015</v>
      </c>
      <c r="C13433" s="5" t="s">
        <v>2016</v>
      </c>
      <c r="D13433" s="5">
        <v>1</v>
      </c>
      <c r="E13433" s="5">
        <v>5</v>
      </c>
      <c r="F13433" s="5">
        <f>+E13433*D13433</f>
      </c>
      <c r="G13433" s="6">
        <f>+E13433*D13433</f>
      </c>
      <c r="H13433" s="5">
        <v>1</v>
      </c>
      <c r="I13433" s="58">
        <f>+H13433*G13433</f>
      </c>
      <c r="J13433">
        <v>119</v>
      </c>
      <c r="K13433" s="118">
        <f>+H13433-J13433</f>
      </c>
      <c r="L13433">
        <f>+K13433*G13433</f>
      </c>
      <c r="N13433">
        <f>+N13432+N13431</f>
      </c>
      <c r="W13433">
        <f t="shared" si="1449"/>
      </c>
      <c r="X13433">
        <f t="shared" si="1450"/>
      </c>
      <c r="Y13433">
        <f t="shared" si="1451"/>
      </c>
      <c r="Z13433">
        <f t="shared" si="1452"/>
      </c>
    </row>
    <row r="13434" spans="1:26">
      <c r="A13434" s="5">
        <v>18</v>
      </c>
      <c r="B13434" s="8" t="s">
        <v>1396</v>
      </c>
      <c r="C13434" s="5" t="s">
        <v>1074</v>
      </c>
      <c r="D13434" s="5">
        <v>1</v>
      </c>
      <c r="E13434" s="5">
        <v>5</v>
      </c>
      <c r="F13434" s="5">
        <f>+E13434*D13434</f>
      </c>
      <c r="G13434" s="6">
        <f>+E13434*D13434</f>
      </c>
      <c r="H13434" s="5">
        <v>1</v>
      </c>
      <c r="I13434" s="58">
        <f>+H13434*G13434</f>
      </c>
      <c r="N13434">
        <v>300</v>
      </c>
      <c r="W13434">
        <f t="shared" si="1449"/>
      </c>
      <c r="X13434">
        <f t="shared" si="1450"/>
      </c>
      <c r="Y13434">
        <f t="shared" si="1451"/>
      </c>
      <c r="Z13434">
        <f t="shared" si="1452"/>
      </c>
    </row>
    <row r="13435" spans="1:26">
      <c r="A13435" s="67"/>
      <c r="B13435" s="106"/>
      <c r="C13435" s="15"/>
      <c r="D13435" s="184"/>
      <c r="E13435" s="184"/>
      <c r="F13435" s="184"/>
      <c r="G13435" s="186"/>
      <c r="H13435" s="185"/>
      <c r="I13435" s="388"/>
      <c r="N13435">
        <f>+N13434+N13433</f>
      </c>
      <c r="W13435">
        <f t="shared" si="1449"/>
      </c>
      <c r="X13435">
        <f t="shared" si="1450"/>
      </c>
      <c r="Y13435">
        <f t="shared" si="1451"/>
      </c>
      <c r="Z13435">
        <f t="shared" si="1452"/>
      </c>
    </row>
    <row r="13436" spans="1:26" ht="15.75" thickBot="1">
      <c r="A13436" s="57"/>
      <c r="B13436" s="224"/>
      <c r="C13436" s="15"/>
      <c r="D13436" s="23"/>
      <c r="E13436" s="225"/>
      <c r="F13436" s="23"/>
      <c r="G13436" s="24"/>
      <c r="H13436" s="225"/>
      <c r="I13436" s="70"/>
      <c r="W13436">
        <f t="shared" si="1449"/>
      </c>
      <c r="X13436">
        <f t="shared" si="1450"/>
      </c>
      <c r="Y13436">
        <f t="shared" si="1451"/>
      </c>
      <c r="Z13436">
        <f t="shared" si="1452"/>
      </c>
    </row>
    <row r="13437" spans="1:26">
      <c r="A13437" s="67"/>
      <c r="B13437" s="17"/>
      <c r="C13437" s="5"/>
      <c r="D13437" s="59"/>
      <c r="E13437" s="59"/>
      <c r="F13437" s="53"/>
      <c r="G13437" s="78"/>
      <c r="H13437" s="68"/>
      <c r="I13437" s="71">
        <f>SUM(I13415:I13436)</f>
      </c>
      <c r="W13437">
        <f t="shared" si="1449"/>
      </c>
      <c r="X13437">
        <f t="shared" si="1450"/>
      </c>
      <c r="Y13437">
        <f t="shared" si="1451"/>
      </c>
      <c r="Z13437">
        <f t="shared" si="1452"/>
      </c>
    </row>
    <row r="13438" spans="1:26" ht="15.75" thickBot="1">
      <c r="A13438" s="221"/>
      <c r="B13438" s="222"/>
      <c r="C13438" s="69"/>
      <c r="D13438" s="177"/>
      <c r="E13438" s="177"/>
      <c r="F13438" s="177"/>
      <c r="G13438" s="177"/>
      <c r="H13438" s="177"/>
      <c r="I13438" s="256"/>
      <c r="W13438">
        <f t="shared" si="1449"/>
      </c>
      <c r="X13438">
        <f t="shared" si="1450"/>
      </c>
      <c r="Y13438">
        <f t="shared" si="1451"/>
      </c>
      <c r="Z13438">
        <f t="shared" si="1452"/>
      </c>
    </row>
    <row r="13439" spans="1:26" ht="21">
      <c r="A13439" s="33"/>
      <c r="B13439" s="212"/>
      <c r="C13439" s="212"/>
      <c r="D13439" s="91"/>
      <c r="E13439" s="91"/>
      <c r="F13439" s="91"/>
      <c r="G13439" s="92" t="s">
        <v>19</v>
      </c>
      <c r="H13439" s="91"/>
      <c r="I13439" s="111">
        <f>+I13437-I13438</f>
      </c>
      <c r="L13439">
        <f>SUM(L13416:L13438)</f>
      </c>
      <c r="W13439">
        <f t="shared" si="1449"/>
      </c>
      <c r="X13439">
        <f t="shared" si="1450"/>
      </c>
      <c r="Y13439">
        <f t="shared" si="1451"/>
      </c>
      <c r="Z13439">
        <f t="shared" si="1452"/>
      </c>
    </row>
    <row r="13440" spans="1:26">
      <c r="A13440" s="221"/>
      <c r="B13440" s="222"/>
      <c r="C13440" s="222"/>
      <c r="D13440" s="69" t="s">
        <v>520</v>
      </c>
      <c r="E13440" s="69"/>
      <c r="F13440" s="69"/>
      <c r="G13440" s="69"/>
      <c r="H13440" s="112">
        <v>1</v>
      </c>
      <c r="I13440" s="61">
        <f>+L13439*H13440</f>
      </c>
      <c r="W13440">
        <f t="shared" si="1449"/>
      </c>
      <c r="X13440">
        <f t="shared" si="1450"/>
      </c>
      <c r="Y13440">
        <f t="shared" si="1451"/>
      </c>
      <c r="Z13440">
        <f t="shared" si="1452"/>
      </c>
    </row>
    <row r="13441" spans="1:26">
      <c r="A13441" s="33"/>
      <c r="B13441" s="10"/>
      <c r="C13441" s="10"/>
      <c r="D13441" s="69"/>
      <c r="E13441" s="69"/>
      <c r="F13441" s="69"/>
      <c r="G13441" s="69"/>
      <c r="H13441" s="69"/>
      <c r="I13441" s="61"/>
      <c r="W13441">
        <f t="shared" si="1449"/>
      </c>
      <c r="X13441">
        <f t="shared" si="1450"/>
      </c>
      <c r="Y13441">
        <f t="shared" si="1451"/>
      </c>
      <c r="Z13441">
        <f t="shared" si="1452"/>
      </c>
    </row>
    <row r="13442" spans="1:26" ht="15.75" thickBot="1">
      <c r="A13442" s="33"/>
      <c r="B13442" s="11" t="s">
        <v>20</v>
      </c>
      <c r="C13442" s="35"/>
      <c r="D13442" s="35"/>
      <c r="E13442" s="35"/>
      <c r="F13442" s="35"/>
      <c r="G13442" s="35"/>
      <c r="H13442" s="35"/>
      <c r="I13442" s="36"/>
      <c r="W13442">
        <f t="shared" si="1449"/>
      </c>
      <c r="X13442">
        <f t="shared" si="1450"/>
      </c>
      <c r="Y13442">
        <f t="shared" si="1451"/>
      </c>
      <c r="Z13442">
        <f t="shared" si="1452"/>
      </c>
    </row>
    <row r="13443" spans="1:26" ht="15.75" thickBot="1">
      <c r="A13443" s="37"/>
      <c r="B13443" s="38"/>
      <c r="C13443" s="39" t="s">
        <v>21</v>
      </c>
      <c r="D13443" s="40">
        <f>SUM(D13415:D13442)</f>
      </c>
      <c r="E13443" s="41">
        <f>IF(H13443=I13443,"OK","NO")</f>
      </c>
      <c r="F13443" s="40">
        <f>SUM(F13415:F13442)</f>
      </c>
      <c r="G13443" s="40">
        <f>SUM(G13415:G13442)</f>
      </c>
      <c r="H13443" s="41">
        <f>SUMPRODUCT(F13415:F13438,H13415:H13438)</f>
      </c>
      <c r="I13443" s="43">
        <f>+I13439-I13440</f>
      </c>
      <c r="W13443">
        <f t="shared" si="1449"/>
      </c>
      <c r="X13443">
        <f t="shared" si="1450"/>
      </c>
      <c r="Y13443">
        <f t="shared" si="1451"/>
      </c>
      <c r="Z13443">
        <f t="shared" si="1452"/>
      </c>
    </row>
    <row r="13444" spans="1:26" ht="15.75" thickBot="1">
      <c r="A13444" s="44"/>
      <c r="B13444" s="116"/>
      <c r="C13444" s="45"/>
      <c r="D13444" s="45"/>
      <c r="E13444" s="45"/>
      <c r="F13444" s="45"/>
      <c r="G13444" s="45"/>
      <c r="H13444" s="46"/>
      <c r="I13444" s="47"/>
      <c r="W13444">
        <f t="shared" ref="W13444:W13507" si="1458">IF(LEFT($H13444&amp;"",5)="2019-",$H13444,W13443)</f>
      </c>
      <c r="X13444">
        <f t="shared" ref="X13444:X13507" si="1459">IF($W13444="",0,IF(COUNTIF($AB$2:$AB$80,$W13444)&gt;0,1,0))</f>
      </c>
      <c r="Y13444">
        <f t="shared" ref="Y13444:Y13507" si="1460">IF($C13444="","",UPPER(TRIM(IFERROR(LEFT($C13444&amp;"",FIND("/",$C13444&amp;"")-1),$C13444&amp;""))))</f>
      </c>
      <c r="Z13444">
        <f t="shared" ref="Z13444:Z13507" si="1461">IFERROR(IF(ISNUMBER($G13444),$G13444,0),0)</f>
      </c>
    </row>
    <row r="13445" spans="1:26">
      <c r="A13445" s="12" t="s">
        <v>315</v>
      </c>
      <c r="B13445" s="12"/>
      <c r="C13445" s="12"/>
      <c r="D13445" s="13"/>
      <c r="E13445" s="14"/>
      <c r="F13445" s="14"/>
      <c r="G13445" s="14"/>
      <c r="H13445" s="2"/>
      <c r="I13445" s="12"/>
      <c r="W13445">
        <f t="shared" si="1458"/>
      </c>
      <c r="X13445">
        <f t="shared" si="1459"/>
      </c>
      <c r="Y13445">
        <f t="shared" si="1460"/>
      </c>
      <c r="Z13445">
        <f t="shared" si="1461"/>
      </c>
    </row>
    <row r="13446" spans="1:26">
      <c r="W13446">
        <f t="shared" si="1458"/>
      </c>
      <c r="X13446">
        <f t="shared" si="1459"/>
      </c>
      <c r="Y13446">
        <f t="shared" si="1460"/>
      </c>
      <c r="Z13446">
        <f t="shared" si="1461"/>
      </c>
    </row>
    <row r="13447" spans="1:26">
      <c r="W13447">
        <f t="shared" si="1458"/>
      </c>
      <c r="X13447">
        <f t="shared" si="1459"/>
      </c>
      <c r="Y13447">
        <f t="shared" si="1460"/>
      </c>
      <c r="Z13447">
        <f t="shared" si="1461"/>
      </c>
    </row>
    <row r="13448" spans="1:26">
      <c r="W13448">
        <f t="shared" si="1458"/>
      </c>
      <c r="X13448">
        <f t="shared" si="1459"/>
      </c>
      <c r="Y13448">
        <f t="shared" si="1460"/>
      </c>
      <c r="Z13448">
        <f t="shared" si="1461"/>
      </c>
    </row>
    <row r="13449" spans="1:26">
      <c r="W13449">
        <f t="shared" si="1458"/>
      </c>
      <c r="X13449">
        <f t="shared" si="1459"/>
      </c>
      <c r="Y13449">
        <f t="shared" si="1460"/>
      </c>
      <c r="Z13449">
        <f t="shared" si="1461"/>
      </c>
    </row>
    <row r="13450" spans="1:26">
      <c r="W13450">
        <f t="shared" si="1458"/>
      </c>
      <c r="X13450">
        <f t="shared" si="1459"/>
      </c>
      <c r="Y13450">
        <f t="shared" si="1460"/>
      </c>
      <c r="Z13450">
        <f t="shared" si="1461"/>
      </c>
    </row>
    <row r="13451" spans="1:26">
      <c r="A13451" s="1562" t="s">
        <v>0</v>
      </c>
      <c r="B13451" s="1562"/>
      <c r="C13451" s="1562"/>
      <c r="D13451" s="1562"/>
      <c r="E13451" s="1562"/>
      <c r="F13451" s="1562"/>
      <c r="G13451" s="1562"/>
      <c r="H13451" s="1562"/>
      <c r="I13451" s="1562"/>
      <c r="W13451">
        <f t="shared" si="1458"/>
      </c>
      <c r="X13451">
        <f t="shared" si="1459"/>
      </c>
      <c r="Y13451">
        <f t="shared" si="1460"/>
      </c>
      <c r="Z13451">
        <f t="shared" si="1461"/>
      </c>
    </row>
    <row r="13452" spans="1:26">
      <c r="W13452">
        <f t="shared" si="1458"/>
      </c>
      <c r="X13452">
        <f t="shared" si="1459"/>
      </c>
      <c r="Y13452">
        <f t="shared" si="1460"/>
      </c>
      <c r="Z13452">
        <f t="shared" si="1461"/>
      </c>
    </row>
    <row r="13453" spans="1:26">
      <c r="W13453">
        <f t="shared" si="1458"/>
      </c>
      <c r="X13453">
        <f t="shared" si="1459"/>
      </c>
      <c r="Y13453">
        <f t="shared" si="1460"/>
      </c>
      <c r="Z13453">
        <f t="shared" si="1461"/>
      </c>
    </row>
    <row r="13454" spans="1:26">
      <c r="A13454" s="1" t="s">
        <v>1</v>
      </c>
      <c r="B13454" s="1"/>
      <c r="G13454" s="489" t="s">
        <v>2</v>
      </c>
      <c r="H13454" s="3" t="s">
        <v>2542</v>
      </c>
      <c r="W13454">
        <f t="shared" si="1458"/>
      </c>
      <c r="X13454">
        <f t="shared" si="1459"/>
      </c>
      <c r="Y13454">
        <f t="shared" si="1460"/>
      </c>
      <c r="Z13454">
        <f t="shared" si="1461"/>
      </c>
    </row>
    <row r="13455" spans="1:26">
      <c r="A13455" s="1" t="inlineStr">
        <is>
          <t>Dealer-166</t>
        </is>
      </c>
      <c r="B13455" s="1"/>
      <c r="F13455" s="4"/>
      <c r="G13455" s="488" t="s">
        <v>1440</v>
      </c>
      <c r="H13455" s="1" t="s">
        <v>2281</v>
      </c>
      <c r="W13455">
        <f t="shared" si="1458"/>
      </c>
      <c r="X13455">
        <f t="shared" si="1459"/>
      </c>
      <c r="Y13455">
        <f t="shared" si="1460"/>
      </c>
      <c r="Z13455">
        <f t="shared" si="1461"/>
      </c>
    </row>
    <row r="13456" spans="1:26">
      <c r="A13456" s="1" t="inlineStr">
        <is>
          <t>Address line (redacted)</t>
        </is>
      </c>
      <c r="B13456" s="1"/>
      <c r="H13456" s="22"/>
      <c r="W13456">
        <f t="shared" si="1458"/>
      </c>
      <c r="X13456">
        <f t="shared" si="1459"/>
      </c>
      <c r="Y13456">
        <f t="shared" si="1460"/>
      </c>
      <c r="Z13456">
        <f t="shared" si="1461"/>
      </c>
    </row>
    <row r="13457" spans="1:26">
      <c r="A13457" s="1" t="inlineStr">
        <is>
          <t>Address line (redacted)</t>
        </is>
      </c>
      <c r="B13457" s="1"/>
      <c r="D13457" s="85"/>
      <c r="E13457" s="85"/>
      <c r="F13457" s="85"/>
      <c r="G13457" s="85"/>
      <c r="H13457" s="85"/>
      <c r="W13457">
        <f t="shared" si="1458"/>
      </c>
      <c r="X13457">
        <f t="shared" si="1459"/>
      </c>
      <c r="Y13457">
        <f t="shared" si="1460"/>
      </c>
      <c r="Z13457">
        <f t="shared" si="1461"/>
      </c>
    </row>
    <row r="13458" spans="1:26">
      <c r="A13458" s="12" t="s">
        <v>299</v>
      </c>
      <c r="B13458" s="86" t="inlineStr">
        <is>
          <t>GSTIN-MASKED</t>
        </is>
      </c>
      <c r="D13458" s="85"/>
      <c r="E13458" s="85"/>
      <c r="F13458" s="85"/>
      <c r="G13458" s="85"/>
      <c r="H13458" s="85"/>
      <c r="W13458">
        <f t="shared" si="1458"/>
      </c>
      <c r="X13458">
        <f t="shared" si="1459"/>
      </c>
      <c r="Y13458">
        <f t="shared" si="1460"/>
      </c>
      <c r="Z13458">
        <f t="shared" si="1461"/>
      </c>
    </row>
    <row r="13459" spans="1:26">
      <c r="D13459" s="85"/>
      <c r="E13459" s="85"/>
      <c r="F13459" s="85"/>
      <c r="G13459" s="85"/>
      <c r="H13459" s="85"/>
      <c r="W13459">
        <f t="shared" si="1458"/>
      </c>
      <c r="X13459">
        <f t="shared" si="1459"/>
      </c>
      <c r="Y13459">
        <f t="shared" si="1460"/>
      </c>
      <c r="Z13459">
        <f t="shared" si="1461"/>
      </c>
    </row>
    <row r="13460" spans="1:26">
      <c r="W13460">
        <f t="shared" si="1458"/>
      </c>
      <c r="X13460">
        <f t="shared" si="1459"/>
      </c>
      <c r="Y13460">
        <f t="shared" si="1460"/>
      </c>
      <c r="Z13460">
        <f t="shared" si="1461"/>
      </c>
    </row>
    <row r="13461" spans="1:26">
      <c r="A13461" s="1" t="s">
        <v>5</v>
      </c>
      <c r="W13461">
        <f t="shared" si="1458"/>
      </c>
      <c r="X13461">
        <f t="shared" si="1459"/>
      </c>
      <c r="Y13461">
        <f t="shared" si="1460"/>
      </c>
      <c r="Z13461">
        <f t="shared" si="1461"/>
      </c>
    </row>
    <row r="13462" spans="1:26">
      <c r="A13462" s="1" t="s">
        <v>6</v>
      </c>
      <c r="W13462">
        <f t="shared" si="1458"/>
      </c>
      <c r="X13462">
        <f t="shared" si="1459"/>
      </c>
      <c r="Y13462">
        <f t="shared" si="1460"/>
      </c>
      <c r="Z13462">
        <f t="shared" si="1461"/>
      </c>
    </row>
    <row r="13463" spans="1:26">
      <c r="A13463" s="1" t="s">
        <v>7</v>
      </c>
      <c r="W13463">
        <f t="shared" si="1458"/>
      </c>
      <c r="X13463">
        <f t="shared" si="1459"/>
      </c>
      <c r="Y13463">
        <f t="shared" si="1460"/>
      </c>
      <c r="Z13463">
        <f t="shared" si="1461"/>
      </c>
    </row>
    <row r="13464" spans="1:26" ht="24">
      <c r="A13464" s="179" t="s">
        <v>8</v>
      </c>
      <c r="B13464" s="180" t="s">
        <v>9</v>
      </c>
      <c r="C13464" s="180" t="s">
        <v>10</v>
      </c>
      <c r="D13464" s="181" t="s">
        <v>11</v>
      </c>
      <c r="E13464" s="181" t="s">
        <v>12</v>
      </c>
      <c r="F13464" s="181" t="s">
        <v>13</v>
      </c>
      <c r="G13464" s="181" t="s">
        <v>14</v>
      </c>
      <c r="H13464" s="179" t="s">
        <v>15</v>
      </c>
      <c r="I13464" s="182" t="s">
        <v>16</v>
      </c>
      <c r="W13464">
        <f t="shared" si="1458"/>
      </c>
      <c r="X13464">
        <f t="shared" si="1459"/>
      </c>
      <c r="Y13464">
        <f t="shared" si="1460"/>
      </c>
      <c r="Z13464">
        <f t="shared" si="1461"/>
      </c>
    </row>
    <row r="13465" spans="1:26">
      <c r="A13465" s="5"/>
      <c r="B13465" s="1564" t="s">
        <v>17</v>
      </c>
      <c r="C13465" s="1565"/>
      <c r="D13465" s="138"/>
      <c r="E13465" s="5"/>
      <c r="F13465" s="322"/>
      <c r="G13465" s="322"/>
      <c r="H13465" s="16"/>
      <c r="I13465" s="183"/>
      <c r="W13465">
        <f t="shared" si="1458"/>
      </c>
      <c r="X13465">
        <f t="shared" si="1459"/>
      </c>
      <c r="Y13465">
        <f t="shared" si="1460"/>
      </c>
      <c r="Z13465">
        <f t="shared" si="1461"/>
      </c>
    </row>
    <row r="13466" spans="1:26">
      <c r="A13466" s="5">
        <v>1</v>
      </c>
      <c r="B13466" s="8" t="s">
        <v>338</v>
      </c>
      <c r="C13466" s="5" t="s">
        <v>339</v>
      </c>
      <c r="D13466" s="5">
        <v>2</v>
      </c>
      <c r="E13466" s="5">
        <v>5</v>
      </c>
      <c r="F13466" s="16">
        <f t="shared" ref="F13466:F13471" si="1462">+E13466*D13466</f>
      </c>
      <c r="G13466" s="6">
        <f t="shared" ref="G13466:G13471" si="1463">+E13466*D13466</f>
      </c>
      <c r="H13466" s="5">
        <v>1</v>
      </c>
      <c r="I13466" s="183">
        <f t="shared" ref="I13466:I13471" si="1464">+H13466*G13466</f>
      </c>
      <c r="J13466">
        <v>119</v>
      </c>
      <c r="K13466">
        <f t="shared" ref="K13466:K13471" si="1465">+H13466-J13466</f>
      </c>
      <c r="L13466">
        <f t="shared" ref="L13466:L13471" si="1466">+K13466*G13466</f>
      </c>
      <c r="W13466">
        <f t="shared" si="1458"/>
      </c>
      <c r="X13466">
        <f t="shared" si="1459"/>
      </c>
      <c r="Y13466">
        <f t="shared" si="1460"/>
      </c>
      <c r="Z13466">
        <f t="shared" si="1461"/>
      </c>
    </row>
    <row r="13467" spans="1:26">
      <c r="A13467" s="5">
        <v>2</v>
      </c>
      <c r="B13467" s="8" t="s">
        <v>460</v>
      </c>
      <c r="C13467" s="5" t="s">
        <v>459</v>
      </c>
      <c r="D13467" s="5">
        <v>1</v>
      </c>
      <c r="E13467" s="5">
        <v>5</v>
      </c>
      <c r="F13467" s="16">
        <f t="shared" si="1462"/>
      </c>
      <c r="G13467" s="6">
        <f t="shared" si="1463"/>
      </c>
      <c r="H13467" s="5">
        <v>1</v>
      </c>
      <c r="I13467" s="183">
        <f t="shared" si="1464"/>
      </c>
      <c r="J13467">
        <v>119</v>
      </c>
      <c r="K13467">
        <f t="shared" si="1465"/>
      </c>
      <c r="L13467">
        <f t="shared" si="1466"/>
      </c>
      <c r="W13467">
        <f t="shared" si="1458"/>
      </c>
      <c r="X13467">
        <f t="shared" si="1459"/>
      </c>
      <c r="Y13467">
        <f t="shared" si="1460"/>
      </c>
      <c r="Z13467">
        <f t="shared" si="1461"/>
      </c>
    </row>
    <row r="13468" spans="1:26">
      <c r="A13468" s="5">
        <v>3</v>
      </c>
      <c r="B13468" s="8" t="s">
        <v>458</v>
      </c>
      <c r="C13468" s="5" t="s">
        <v>457</v>
      </c>
      <c r="D13468" s="5">
        <v>1</v>
      </c>
      <c r="E13468" s="5">
        <v>5</v>
      </c>
      <c r="F13468" s="16">
        <f t="shared" si="1462"/>
      </c>
      <c r="G13468" s="6">
        <f t="shared" si="1463"/>
      </c>
      <c r="H13468" s="5">
        <v>1</v>
      </c>
      <c r="I13468" s="183">
        <f t="shared" si="1464"/>
      </c>
      <c r="J13468">
        <v>119</v>
      </c>
      <c r="K13468">
        <f t="shared" si="1465"/>
      </c>
      <c r="L13468">
        <f t="shared" si="1466"/>
      </c>
      <c r="W13468">
        <f t="shared" si="1458"/>
      </c>
      <c r="X13468">
        <f t="shared" si="1459"/>
      </c>
      <c r="Y13468">
        <f t="shared" si="1460"/>
      </c>
      <c r="Z13468">
        <f t="shared" si="1461"/>
      </c>
    </row>
    <row r="13469" spans="1:26">
      <c r="A13469" s="5">
        <v>4</v>
      </c>
      <c r="B13469" s="8" t="s">
        <v>1421</v>
      </c>
      <c r="C13469" s="5" t="s">
        <v>50</v>
      </c>
      <c r="D13469" s="5">
        <v>2</v>
      </c>
      <c r="E13469" s="5">
        <v>5</v>
      </c>
      <c r="F13469" s="16">
        <f>+E13469*D13469</f>
      </c>
      <c r="G13469" s="6">
        <f>+E13469*D13469</f>
      </c>
      <c r="H13469" s="5">
        <v>1</v>
      </c>
      <c r="I13469" s="183">
        <f t="shared" si="1464"/>
      </c>
      <c r="J13469">
        <v>119</v>
      </c>
      <c r="K13469">
        <f t="shared" si="1465"/>
      </c>
      <c r="L13469">
        <f t="shared" si="1466"/>
      </c>
      <c r="W13469">
        <f t="shared" si="1458"/>
      </c>
      <c r="X13469">
        <f t="shared" si="1459"/>
      </c>
      <c r="Y13469">
        <f t="shared" si="1460"/>
      </c>
      <c r="Z13469">
        <f t="shared" si="1461"/>
      </c>
    </row>
    <row r="13470" spans="1:26">
      <c r="A13470" s="5">
        <v>5</v>
      </c>
      <c r="B13470" s="8" t="s">
        <v>1331</v>
      </c>
      <c r="C13470" s="5" t="s">
        <v>1330</v>
      </c>
      <c r="D13470" s="5">
        <v>1</v>
      </c>
      <c r="E13470" s="5">
        <v>5</v>
      </c>
      <c r="F13470" s="16">
        <f t="shared" si="1462"/>
      </c>
      <c r="G13470" s="6">
        <f t="shared" si="1463"/>
      </c>
      <c r="H13470" s="5">
        <v>1</v>
      </c>
      <c r="I13470" s="183">
        <f t="shared" si="1464"/>
      </c>
      <c r="J13470">
        <v>119</v>
      </c>
      <c r="K13470">
        <f t="shared" si="1465"/>
      </c>
      <c r="L13470">
        <f t="shared" si="1466"/>
      </c>
      <c r="W13470">
        <f t="shared" si="1458"/>
      </c>
      <c r="X13470">
        <f t="shared" si="1459"/>
      </c>
      <c r="Y13470">
        <f t="shared" si="1460"/>
      </c>
      <c r="Z13470">
        <f t="shared" si="1461"/>
      </c>
    </row>
    <row r="13471" spans="1:26">
      <c r="A13471" s="5">
        <v>6</v>
      </c>
      <c r="B13471" s="106" t="s">
        <v>871</v>
      </c>
      <c r="C13471" s="5"/>
      <c r="D13471" s="5">
        <v>4</v>
      </c>
      <c r="E13471" s="5">
        <v>1</v>
      </c>
      <c r="F13471" s="16">
        <f t="shared" si="1462"/>
      </c>
      <c r="G13471" s="6">
        <f t="shared" si="1463"/>
      </c>
      <c r="H13471" s="5">
        <v>1</v>
      </c>
      <c r="I13471" s="183">
        <f t="shared" si="1464"/>
      </c>
      <c r="J13471">
        <v>119</v>
      </c>
      <c r="K13471">
        <f t="shared" si="1465"/>
      </c>
      <c r="L13471">
        <f t="shared" si="1466"/>
      </c>
      <c r="W13471">
        <f t="shared" si="1458"/>
      </c>
      <c r="X13471">
        <f t="shared" si="1459"/>
      </c>
      <c r="Y13471">
        <f t="shared" si="1460"/>
      </c>
      <c r="Z13471">
        <f t="shared" si="1461"/>
      </c>
    </row>
    <row r="13472" spans="1:26">
      <c r="A13472" s="5"/>
      <c r="B13472" s="1564" t="s">
        <v>18</v>
      </c>
      <c r="C13472" s="1565"/>
      <c r="D13472" s="138"/>
      <c r="E13472" s="5"/>
      <c r="F13472" s="21"/>
      <c r="G13472" s="6"/>
      <c r="H13472" s="5"/>
      <c r="I13472" s="183"/>
      <c r="W13472">
        <f t="shared" si="1458"/>
      </c>
      <c r="X13472">
        <f t="shared" si="1459"/>
      </c>
      <c r="Y13472">
        <f t="shared" si="1460"/>
      </c>
      <c r="Z13472">
        <f t="shared" si="1461"/>
      </c>
    </row>
    <row r="13473" spans="1:26">
      <c r="A13473" s="5">
        <v>7</v>
      </c>
      <c r="B13473" s="95" t="s">
        <v>391</v>
      </c>
      <c r="C13473" s="9" t="s">
        <v>392</v>
      </c>
      <c r="D13473" s="5">
        <v>1</v>
      </c>
      <c r="E13473" s="5">
        <v>4</v>
      </c>
      <c r="F13473" s="16">
        <f>+E13473*D13473</f>
      </c>
      <c r="G13473" s="6">
        <f>+E13473*D13473</f>
      </c>
      <c r="H13473" s="16">
        <v>1</v>
      </c>
      <c r="I13473" s="183">
        <f>+H13473*G13473</f>
      </c>
      <c r="J13473">
        <v>119</v>
      </c>
      <c r="K13473">
        <f>+H13473-J13473</f>
      </c>
      <c r="L13473">
        <f>+K13473*G13473</f>
      </c>
      <c r="W13473">
        <f t="shared" si="1458"/>
      </c>
      <c r="X13473">
        <f t="shared" si="1459"/>
      </c>
      <c r="Y13473">
        <f t="shared" si="1460"/>
      </c>
      <c r="Z13473">
        <f t="shared" si="1461"/>
      </c>
    </row>
    <row r="13474" spans="1:26" ht="24">
      <c r="A13474" s="5">
        <v>8</v>
      </c>
      <c r="B13474" s="95" t="s">
        <v>322</v>
      </c>
      <c r="C13474" s="101" t="s">
        <v>323</v>
      </c>
      <c r="D13474" s="5">
        <v>1</v>
      </c>
      <c r="E13474" s="5">
        <v>4</v>
      </c>
      <c r="F13474" s="16">
        <f>+E13474*D13474</f>
      </c>
      <c r="G13474" s="6">
        <f>+E13474*D13474</f>
      </c>
      <c r="H13474" s="5">
        <v>1</v>
      </c>
      <c r="I13474" s="183">
        <f>+H13474*G13474</f>
      </c>
      <c r="J13474">
        <v>119</v>
      </c>
      <c r="K13474">
        <f>+H13474-J13474</f>
      </c>
      <c r="L13474">
        <f>+K13474*G13474</f>
      </c>
      <c r="W13474">
        <f t="shared" si="1458"/>
      </c>
      <c r="X13474">
        <f t="shared" si="1459"/>
      </c>
      <c r="Y13474">
        <f t="shared" si="1460"/>
      </c>
      <c r="Z13474">
        <f t="shared" si="1461"/>
      </c>
    </row>
    <row r="13475" spans="1:26">
      <c r="A13475" s="5">
        <v>9</v>
      </c>
      <c r="B13475" s="8" t="s">
        <v>330</v>
      </c>
      <c r="C13475" s="5" t="s">
        <v>331</v>
      </c>
      <c r="D13475" s="5">
        <v>1</v>
      </c>
      <c r="E13475" s="5">
        <v>4</v>
      </c>
      <c r="F13475" s="16">
        <f>+E13475*D13475</f>
      </c>
      <c r="G13475" s="6">
        <f>+E13475*D13475</f>
      </c>
      <c r="H13475" s="16">
        <v>1</v>
      </c>
      <c r="I13475" s="183">
        <f>+H13475*G13475</f>
      </c>
      <c r="J13475">
        <v>119</v>
      </c>
      <c r="K13475">
        <f>+H13475-J13475</f>
      </c>
      <c r="L13475">
        <f>+K13475*G13475</f>
      </c>
      <c r="W13475">
        <f t="shared" si="1458"/>
      </c>
      <c r="X13475">
        <f t="shared" si="1459"/>
      </c>
      <c r="Y13475">
        <f t="shared" si="1460"/>
      </c>
      <c r="Z13475">
        <f t="shared" si="1461"/>
      </c>
    </row>
    <row r="13476" spans="1:26">
      <c r="A13476" s="5">
        <v>10</v>
      </c>
      <c r="B13476" s="8" t="s">
        <v>467</v>
      </c>
      <c r="C13476" s="5" t="s">
        <v>466</v>
      </c>
      <c r="D13476" s="5">
        <v>2</v>
      </c>
      <c r="E13476" s="5">
        <v>4</v>
      </c>
      <c r="F13476" s="16">
        <f>+E13476*D13476</f>
      </c>
      <c r="G13476" s="6">
        <f>+E13476*D13476</f>
      </c>
      <c r="H13476" s="16">
        <v>1</v>
      </c>
      <c r="I13476" s="183">
        <f>+H13476*G13476</f>
      </c>
      <c r="J13476">
        <v>119</v>
      </c>
      <c r="K13476">
        <f>+H13476-J13476</f>
      </c>
      <c r="L13476">
        <f>+K13476*G13476</f>
      </c>
      <c r="W13476">
        <f t="shared" si="1458"/>
      </c>
      <c r="X13476">
        <f t="shared" si="1459"/>
      </c>
      <c r="Y13476">
        <f t="shared" si="1460"/>
      </c>
      <c r="Z13476">
        <f t="shared" si="1461"/>
      </c>
    </row>
    <row r="13477" spans="1:26">
      <c r="A13477" s="5"/>
      <c r="B13477" s="1564" t="s">
        <v>550</v>
      </c>
      <c r="C13477" s="1565"/>
      <c r="D13477" s="5"/>
      <c r="E13477" s="5"/>
      <c r="F13477" s="21"/>
      <c r="G13477" s="6"/>
      <c r="H13477" s="5"/>
      <c r="I13477" s="183"/>
      <c r="W13477">
        <f t="shared" si="1458"/>
      </c>
      <c r="X13477">
        <f t="shared" si="1459"/>
      </c>
      <c r="Y13477">
        <f t="shared" si="1460"/>
      </c>
      <c r="Z13477">
        <f t="shared" si="1461"/>
      </c>
    </row>
    <row r="13478" spans="1:26" ht="24">
      <c r="A13478" s="19">
        <v>11</v>
      </c>
      <c r="B13478" s="106" t="s">
        <v>555</v>
      </c>
      <c r="C13478" s="260" t="s">
        <v>556</v>
      </c>
      <c r="D13478" s="159">
        <v>1</v>
      </c>
      <c r="E13478" s="159">
        <v>30</v>
      </c>
      <c r="F13478" s="16">
        <f>+E13478*D13478</f>
      </c>
      <c r="G13478" s="6">
        <f>+E13478*D13478</f>
      </c>
      <c r="H13478" s="19">
        <v>1</v>
      </c>
      <c r="I13478" s="183">
        <f>+H13478*G13478</f>
      </c>
      <c r="J13478">
        <f>350*18%</f>
      </c>
      <c r="K13478">
        <f>+H13478-J13478</f>
      </c>
      <c r="L13478">
        <f>+K13478*G13478</f>
      </c>
      <c r="W13478">
        <f t="shared" si="1458"/>
      </c>
      <c r="X13478">
        <f t="shared" si="1459"/>
      </c>
      <c r="Y13478">
        <f t="shared" si="1460"/>
      </c>
      <c r="Z13478">
        <f t="shared" si="1461"/>
      </c>
    </row>
    <row r="13479" spans="1:26">
      <c r="A13479" s="5"/>
      <c r="B13479" s="8"/>
      <c r="C13479" s="5"/>
      <c r="D13479" s="5"/>
      <c r="E13479" s="5"/>
      <c r="F13479" s="21"/>
      <c r="G13479" s="6"/>
      <c r="H13479" s="5"/>
      <c r="I13479" s="183"/>
      <c r="W13479">
        <f t="shared" si="1458"/>
      </c>
      <c r="X13479">
        <f t="shared" si="1459"/>
      </c>
      <c r="Y13479">
        <f t="shared" si="1460"/>
      </c>
      <c r="Z13479">
        <f t="shared" si="1461"/>
      </c>
    </row>
    <row r="13480" spans="1:26">
      <c r="A13480" s="5"/>
      <c r="B13480" s="8"/>
      <c r="C13480" s="5"/>
      <c r="D13480" s="5"/>
      <c r="E13480" s="5"/>
      <c r="F13480" s="21"/>
      <c r="G13480" s="6"/>
      <c r="H13480" s="5"/>
      <c r="I13480" s="183"/>
      <c r="W13480">
        <f t="shared" si="1458"/>
      </c>
      <c r="X13480">
        <f t="shared" si="1459"/>
      </c>
      <c r="Y13480">
        <f t="shared" si="1460"/>
      </c>
      <c r="Z13480">
        <f t="shared" si="1461"/>
      </c>
    </row>
    <row r="13481" spans="1:26">
      <c r="A13481" s="5"/>
      <c r="B13481" s="8"/>
      <c r="C13481" s="5"/>
      <c r="D13481" s="5"/>
      <c r="E13481" s="5"/>
      <c r="F13481" s="21"/>
      <c r="G13481" s="6"/>
      <c r="H13481" s="5"/>
      <c r="I13481" s="183"/>
      <c r="W13481">
        <f t="shared" si="1458"/>
      </c>
      <c r="X13481">
        <f t="shared" si="1459"/>
      </c>
      <c r="Y13481">
        <f t="shared" si="1460"/>
      </c>
      <c r="Z13481">
        <f t="shared" si="1461"/>
      </c>
    </row>
    <row r="13482" spans="1:26">
      <c r="A13482" s="5"/>
      <c r="B13482" s="8"/>
      <c r="C13482" s="5"/>
      <c r="D13482" s="5"/>
      <c r="E13482" s="5"/>
      <c r="F13482" s="21"/>
      <c r="G13482" s="6"/>
      <c r="H13482" s="5"/>
      <c r="I13482" s="183"/>
      <c r="W13482">
        <f t="shared" si="1458"/>
      </c>
      <c r="X13482">
        <f t="shared" si="1459"/>
      </c>
      <c r="Y13482">
        <f t="shared" si="1460"/>
      </c>
      <c r="Z13482">
        <f t="shared" si="1461"/>
      </c>
    </row>
    <row r="13483" spans="1:26">
      <c r="A13483" s="5"/>
      <c r="B13483" s="8"/>
      <c r="C13483" s="5"/>
      <c r="D13483" s="5"/>
      <c r="E13483" s="5"/>
      <c r="F13483" s="21"/>
      <c r="G13483" s="6"/>
      <c r="H13483" s="5"/>
      <c r="I13483" s="183"/>
      <c r="W13483">
        <f t="shared" si="1458"/>
      </c>
      <c r="X13483">
        <f t="shared" si="1459"/>
      </c>
      <c r="Y13483">
        <f t="shared" si="1460"/>
      </c>
      <c r="Z13483">
        <f t="shared" si="1461"/>
      </c>
    </row>
    <row r="13484" spans="1:26">
      <c r="A13484" s="5"/>
      <c r="B13484" s="8"/>
      <c r="C13484" s="5"/>
      <c r="D13484" s="5"/>
      <c r="E13484" s="5"/>
      <c r="F13484" s="21"/>
      <c r="G13484" s="6"/>
      <c r="H13484" s="5"/>
      <c r="I13484" s="183"/>
      <c r="W13484">
        <f t="shared" si="1458"/>
      </c>
      <c r="X13484">
        <f t="shared" si="1459"/>
      </c>
      <c r="Y13484">
        <f t="shared" si="1460"/>
      </c>
      <c r="Z13484">
        <f t="shared" si="1461"/>
      </c>
    </row>
    <row r="13485" spans="1:26" ht="15.75" thickBot="1">
      <c r="A13485" s="5"/>
      <c r="B13485" s="224"/>
      <c r="C13485" s="15"/>
      <c r="D13485" s="23"/>
      <c r="E13485" s="225"/>
      <c r="F13485" s="23"/>
      <c r="G13485" s="24"/>
      <c r="H13485" s="225"/>
      <c r="I13485" s="226"/>
      <c r="W13485">
        <f t="shared" si="1458"/>
      </c>
      <c r="X13485">
        <f t="shared" si="1459"/>
      </c>
      <c r="Y13485">
        <f t="shared" si="1460"/>
      </c>
      <c r="Z13485">
        <f t="shared" si="1461"/>
      </c>
    </row>
    <row r="13486" spans="1:26">
      <c r="A13486" s="227"/>
      <c r="B13486" s="17"/>
      <c r="C13486" s="5"/>
      <c r="D13486" s="59"/>
      <c r="E13486" s="59"/>
      <c r="F13486" s="53"/>
      <c r="G13486" s="78"/>
      <c r="H13486" s="68"/>
      <c r="I13486" s="228">
        <f>SUM(I13465:I13485)</f>
      </c>
      <c r="L13486">
        <f>SUM(L13456:L13485)</f>
      </c>
      <c r="W13486">
        <f t="shared" si="1458"/>
      </c>
      <c r="X13486">
        <f t="shared" si="1459"/>
      </c>
      <c r="Y13486">
        <f t="shared" si="1460"/>
      </c>
      <c r="Z13486">
        <f t="shared" si="1461"/>
      </c>
    </row>
    <row r="13487" spans="1:26">
      <c r="A13487" s="10"/>
      <c r="B13487" s="10"/>
      <c r="C13487" s="69"/>
      <c r="D13487" s="69" t="s">
        <v>520</v>
      </c>
      <c r="E13487" s="69"/>
      <c r="F13487" s="69"/>
      <c r="G13487" s="69"/>
      <c r="H13487" s="112">
        <v>1</v>
      </c>
      <c r="I13487" s="191">
        <f>+L13486*H13487</f>
      </c>
      <c r="W13487">
        <f t="shared" si="1458"/>
      </c>
      <c r="X13487">
        <f t="shared" si="1459"/>
      </c>
      <c r="Y13487">
        <f t="shared" si="1460"/>
      </c>
      <c r="Z13487">
        <f t="shared" si="1461"/>
      </c>
    </row>
    <row r="13488" spans="1:26" ht="15.75" thickBot="1">
      <c r="A13488" s="10"/>
      <c r="B13488" s="11" t="s">
        <v>20</v>
      </c>
      <c r="C13488" s="35"/>
      <c r="D13488" s="35"/>
      <c r="E13488" s="35"/>
      <c r="F13488" s="35"/>
      <c r="G13488" s="35"/>
      <c r="H13488" s="35"/>
      <c r="I13488" s="98"/>
      <c r="W13488">
        <f t="shared" si="1458"/>
      </c>
      <c r="X13488">
        <f t="shared" si="1459"/>
      </c>
      <c r="Y13488">
        <f t="shared" si="1460"/>
      </c>
      <c r="Z13488">
        <f t="shared" si="1461"/>
      </c>
    </row>
    <row r="13489" spans="1:26" ht="15.75" thickBot="1">
      <c r="A13489" s="99"/>
      <c r="B13489" s="38"/>
      <c r="C13489" s="39" t="s">
        <v>21</v>
      </c>
      <c r="D13489" s="40">
        <f>SUM(D13465:D13488)</f>
      </c>
      <c r="E13489" s="41" t="s">
        <v>360</v>
      </c>
      <c r="F13489" s="40">
        <f>SUM(F13465:F13488)</f>
      </c>
      <c r="G13489" s="40">
        <f>SUM(G13465:G13488)</f>
      </c>
      <c r="H13489" s="41">
        <f>+SUMPRODUCT(H13465:H13485,F13465:F13485)</f>
      </c>
      <c r="I13489" s="100">
        <f>+I13486-I13487</f>
      </c>
      <c r="W13489">
        <f t="shared" si="1458"/>
      </c>
      <c r="X13489">
        <f t="shared" si="1459"/>
      </c>
      <c r="Y13489">
        <f t="shared" si="1460"/>
      </c>
      <c r="Z13489">
        <f t="shared" si="1461"/>
      </c>
    </row>
    <row r="13490" spans="1:26">
      <c r="A13490" s="10"/>
      <c r="B13490" s="10"/>
      <c r="C13490" s="91"/>
      <c r="D13490" s="91"/>
      <c r="E13490" s="91"/>
      <c r="F13490" s="91"/>
      <c r="G13490" s="91"/>
      <c r="H13490" s="91"/>
      <c r="I13490" s="91"/>
      <c r="W13490">
        <f t="shared" si="1458"/>
      </c>
      <c r="X13490">
        <f t="shared" si="1459"/>
      </c>
      <c r="Y13490">
        <f t="shared" si="1460"/>
      </c>
      <c r="Z13490">
        <f t="shared" si="1461"/>
      </c>
    </row>
    <row r="13491" spans="1:26">
      <c r="W13491">
        <f t="shared" si="1458"/>
      </c>
      <c r="X13491">
        <f t="shared" si="1459"/>
      </c>
      <c r="Y13491">
        <f t="shared" si="1460"/>
      </c>
      <c r="Z13491">
        <f t="shared" si="1461"/>
      </c>
    </row>
    <row r="13492" spans="1:26">
      <c r="W13492">
        <f t="shared" si="1458"/>
      </c>
      <c r="X13492">
        <f t="shared" si="1459"/>
      </c>
      <c r="Y13492">
        <f t="shared" si="1460"/>
      </c>
      <c r="Z13492">
        <f t="shared" si="1461"/>
      </c>
    </row>
    <row r="13493" spans="1:26">
      <c r="W13493">
        <f t="shared" si="1458"/>
      </c>
      <c r="X13493">
        <f t="shared" si="1459"/>
      </c>
      <c r="Y13493">
        <f t="shared" si="1460"/>
      </c>
      <c r="Z13493">
        <f t="shared" si="1461"/>
      </c>
    </row>
    <row r="13494" spans="1:26">
      <c r="W13494">
        <f t="shared" si="1458"/>
      </c>
      <c r="X13494">
        <f t="shared" si="1459"/>
      </c>
      <c r="Y13494">
        <f t="shared" si="1460"/>
      </c>
      <c r="Z13494">
        <f t="shared" si="1461"/>
      </c>
    </row>
    <row r="13495" spans="1:26">
      <c r="A13495" s="1562" t="s">
        <v>0</v>
      </c>
      <c r="B13495" s="1562"/>
      <c r="C13495" s="1562"/>
      <c r="D13495" s="1562"/>
      <c r="E13495" s="1562"/>
      <c r="F13495" s="1562"/>
      <c r="G13495" s="1562"/>
      <c r="H13495" s="1562"/>
      <c r="I13495" s="1562"/>
      <c r="W13495">
        <f t="shared" si="1458"/>
      </c>
      <c r="X13495">
        <f t="shared" si="1459"/>
      </c>
      <c r="Y13495">
        <f t="shared" si="1460"/>
      </c>
      <c r="Z13495">
        <f t="shared" si="1461"/>
      </c>
    </row>
    <row r="13496" spans="1:26">
      <c r="W13496">
        <f t="shared" si="1458"/>
      </c>
      <c r="X13496">
        <f t="shared" si="1459"/>
      </c>
      <c r="Y13496">
        <f t="shared" si="1460"/>
      </c>
      <c r="Z13496">
        <f t="shared" si="1461"/>
      </c>
    </row>
    <row r="13497" spans="1:26">
      <c r="A13497" s="1" t="s">
        <v>1</v>
      </c>
      <c r="B13497" s="1"/>
      <c r="G13497" s="2" t="s">
        <v>2</v>
      </c>
      <c r="H13497" s="3" t="s">
        <v>2554</v>
      </c>
      <c r="W13497">
        <f t="shared" si="1458"/>
      </c>
      <c r="X13497">
        <f t="shared" si="1459"/>
      </c>
      <c r="Y13497">
        <f t="shared" si="1460"/>
      </c>
      <c r="Z13497">
        <f t="shared" si="1461"/>
      </c>
    </row>
    <row r="13498" spans="1:26">
      <c r="A13498" s="1" t="inlineStr">
        <is>
          <t>Dealer-338</t>
        </is>
      </c>
      <c r="B13498" s="1"/>
      <c r="C13498" s="51"/>
      <c r="F13498" s="4" t="s">
        <v>3</v>
      </c>
      <c r="G13498" s="2"/>
      <c r="H13498" s="1" t="s">
        <v>2282</v>
      </c>
      <c r="W13498">
        <f t="shared" si="1458"/>
      </c>
      <c r="X13498">
        <f t="shared" si="1459"/>
      </c>
      <c r="Y13498">
        <f t="shared" si="1460"/>
      </c>
      <c r="Z13498">
        <f t="shared" si="1461"/>
      </c>
    </row>
    <row r="13499" spans="1:26">
      <c r="A13499" s="1" t="inlineStr">
        <is>
          <t>Address line (redacted)</t>
        </is>
      </c>
      <c r="B13499" s="1"/>
      <c r="C13499" s="51"/>
      <c r="W13499">
        <f t="shared" si="1458"/>
      </c>
      <c r="X13499">
        <f t="shared" si="1459"/>
      </c>
      <c r="Y13499">
        <f t="shared" si="1460"/>
      </c>
      <c r="Z13499">
        <f t="shared" si="1461"/>
      </c>
    </row>
    <row r="13500" spans="1:26">
      <c r="A13500" s="1" t="inlineStr">
        <is>
          <t>Address line (redacted)</t>
        </is>
      </c>
      <c r="B13500" s="1"/>
      <c r="C13500" s="51"/>
      <c r="W13500">
        <f t="shared" si="1458"/>
      </c>
      <c r="X13500">
        <f t="shared" si="1459"/>
      </c>
      <c r="Y13500">
        <f t="shared" si="1460"/>
      </c>
      <c r="Z13500">
        <f t="shared" si="1461"/>
      </c>
    </row>
    <row r="13501" spans="1:26">
      <c r="A13501" s="1"/>
      <c r="B13501" s="1582"/>
      <c r="C13501" s="1582"/>
      <c r="W13501">
        <f t="shared" si="1458"/>
      </c>
      <c r="X13501">
        <f t="shared" si="1459"/>
      </c>
      <c r="Y13501">
        <f t="shared" si="1460"/>
      </c>
      <c r="Z13501">
        <f t="shared" si="1461"/>
      </c>
    </row>
    <row r="13502" spans="1:26">
      <c r="A13502" s="49" t="s">
        <v>4</v>
      </c>
      <c r="B13502" s="87" t="inlineStr">
        <is>
          <t>GSTIN-MASKED</t>
        </is>
      </c>
      <c r="W13502">
        <f t="shared" si="1458"/>
      </c>
      <c r="X13502">
        <f t="shared" si="1459"/>
      </c>
      <c r="Y13502">
        <f t="shared" si="1460"/>
      </c>
      <c r="Z13502">
        <f t="shared" si="1461"/>
      </c>
    </row>
    <row r="13503" spans="1:26">
      <c r="A13503" s="49" t="inlineStr">
        <is>
          <t>Through: Transporter-027</t>
        </is>
      </c>
      <c r="B13503" s="87"/>
      <c r="W13503">
        <f t="shared" si="1458"/>
      </c>
      <c r="X13503">
        <f t="shared" si="1459"/>
      </c>
      <c r="Y13503">
        <f t="shared" si="1460"/>
      </c>
      <c r="Z13503">
        <f t="shared" si="1461"/>
      </c>
    </row>
    <row r="13504" spans="1:26">
      <c r="A13504" s="12"/>
      <c r="B13504" s="86"/>
      <c r="W13504">
        <f t="shared" si="1458"/>
      </c>
      <c r="X13504">
        <f t="shared" si="1459"/>
      </c>
      <c r="Y13504">
        <f t="shared" si="1460"/>
      </c>
      <c r="Z13504">
        <f t="shared" si="1461"/>
      </c>
    </row>
    <row r="13505" spans="1:26">
      <c r="A13505" s="1" t="s">
        <v>5</v>
      </c>
      <c r="W13505">
        <f t="shared" si="1458"/>
      </c>
      <c r="X13505">
        <f t="shared" si="1459"/>
      </c>
      <c r="Y13505">
        <f t="shared" si="1460"/>
      </c>
      <c r="Z13505">
        <f t="shared" si="1461"/>
      </c>
    </row>
    <row r="13506" spans="1:26">
      <c r="A13506" s="1" t="s">
        <v>6</v>
      </c>
      <c r="W13506">
        <f t="shared" si="1458"/>
      </c>
      <c r="X13506">
        <f t="shared" si="1459"/>
      </c>
      <c r="Y13506">
        <f t="shared" si="1460"/>
      </c>
      <c r="Z13506">
        <f t="shared" si="1461"/>
      </c>
    </row>
    <row r="13507" spans="1:26" ht="15.75" thickBot="1">
      <c r="A13507" s="1" t="s">
        <v>7</v>
      </c>
      <c r="W13507">
        <f t="shared" si="1458"/>
      </c>
      <c r="X13507">
        <f t="shared" si="1459"/>
      </c>
      <c r="Y13507">
        <f t="shared" si="1460"/>
      </c>
      <c r="Z13507">
        <f t="shared" si="1461"/>
      </c>
    </row>
    <row r="13508" spans="1:26" ht="24">
      <c r="A13508" s="26" t="s">
        <v>8</v>
      </c>
      <c r="B13508" s="27" t="s">
        <v>9</v>
      </c>
      <c r="C13508" s="27" t="s">
        <v>10</v>
      </c>
      <c r="D13508" s="28" t="s">
        <v>11</v>
      </c>
      <c r="E13508" s="28" t="s">
        <v>12</v>
      </c>
      <c r="F13508" s="28" t="s">
        <v>13</v>
      </c>
      <c r="G13508" s="28" t="s">
        <v>14</v>
      </c>
      <c r="H13508" s="29" t="s">
        <v>15</v>
      </c>
      <c r="I13508" s="30" t="s">
        <v>16</v>
      </c>
      <c r="W13508">
        <f t="shared" ref="W13508:W13571" si="1467">IF(LEFT($H13508&amp;"",5)="2019-",$H13508,W13507)</f>
      </c>
      <c r="X13508">
        <f t="shared" ref="X13508:X13571" si="1468">IF($W13508="",0,IF(COUNTIF($AB$2:$AB$80,$W13508)&gt;0,1,0))</f>
      </c>
      <c r="Y13508">
        <f t="shared" ref="Y13508:Y13571" si="1469">IF($C13508="","",UPPER(TRIM(IFERROR(LEFT($C13508&amp;"",FIND("/",$C13508&amp;"")-1),$C13508&amp;""))))</f>
      </c>
      <c r="Z13508">
        <f t="shared" ref="Z13508:Z13571" si="1470">IFERROR(IF(ISNUMBER($G13508),$G13508,0),0)</f>
      </c>
    </row>
    <row r="13509" spans="1:26">
      <c r="A13509" s="5"/>
      <c r="B13509" s="1592" t="s">
        <v>1164</v>
      </c>
      <c r="C13509" s="1593"/>
      <c r="D13509" s="138"/>
      <c r="E13509" s="138"/>
      <c r="F13509" s="5"/>
      <c r="G13509" s="6"/>
      <c r="H13509" s="138"/>
      <c r="I13509" s="129"/>
      <c r="W13509">
        <f t="shared" si="1467"/>
      </c>
      <c r="X13509">
        <f t="shared" si="1468"/>
      </c>
      <c r="Y13509">
        <f t="shared" si="1469"/>
      </c>
      <c r="Z13509">
        <f t="shared" si="1470"/>
      </c>
    </row>
    <row r="13510" spans="1:26" ht="24">
      <c r="A13510" s="107"/>
      <c r="B13510" s="106" t="s">
        <v>970</v>
      </c>
      <c r="C13510" s="269" t="s">
        <v>979</v>
      </c>
      <c r="D13510" s="1594">
        <v>6</v>
      </c>
      <c r="E13510" s="9">
        <v>2</v>
      </c>
      <c r="F13510" s="6">
        <f t="shared" ref="F13510:G13528" si="1471">+E13510</f>
      </c>
      <c r="G13510" s="6">
        <f t="shared" si="1471"/>
      </c>
      <c r="H13510" s="9">
        <v>1</v>
      </c>
      <c r="I13510" s="129">
        <f>+H13510*G13510</f>
      </c>
      <c r="J13510">
        <f>+H13510*G13510</f>
      </c>
      <c r="W13510">
        <f t="shared" si="1467"/>
      </c>
      <c r="X13510">
        <f t="shared" si="1468"/>
      </c>
      <c r="Y13510">
        <f t="shared" si="1469"/>
      </c>
      <c r="Z13510">
        <f t="shared" si="1470"/>
      </c>
    </row>
    <row r="13511" spans="1:26" ht="30">
      <c r="A13511" s="107"/>
      <c r="B13511" s="106" t="s">
        <v>277</v>
      </c>
      <c r="C13511" s="271" t="s">
        <v>623</v>
      </c>
      <c r="D13511" s="1560"/>
      <c r="E13511" s="9">
        <v>5</v>
      </c>
      <c r="F13511" s="6">
        <f t="shared" si="1471"/>
      </c>
      <c r="G13511" s="6">
        <f t="shared" si="1471"/>
      </c>
      <c r="H13511" s="9">
        <v>1</v>
      </c>
      <c r="I13511" s="129">
        <f>+H13511*G13511</f>
      </c>
      <c r="J13511">
        <f>+H13511*G13511</f>
      </c>
      <c r="W13511">
        <f t="shared" si="1467"/>
      </c>
      <c r="X13511">
        <f t="shared" si="1468"/>
      </c>
      <c r="Y13511">
        <f t="shared" si="1469"/>
      </c>
      <c r="Z13511">
        <f t="shared" si="1470"/>
      </c>
    </row>
    <row r="13512" spans="1:26" ht="24">
      <c r="A13512" s="107"/>
      <c r="B13512" s="106" t="s">
        <v>916</v>
      </c>
      <c r="C13512" s="280" t="s">
        <v>917</v>
      </c>
      <c r="D13512" s="1560"/>
      <c r="E13512" s="9">
        <v>3</v>
      </c>
      <c r="F13512" s="6">
        <f t="shared" si="1471"/>
      </c>
      <c r="G13512" s="6">
        <f t="shared" si="1471"/>
      </c>
      <c r="H13512" s="9">
        <v>1</v>
      </c>
      <c r="I13512" s="129">
        <f t="shared" ref="I13512:I13528" si="1472">+H13512*G13512</f>
      </c>
      <c r="J13512">
        <f t="shared" ref="J13512:J13563" si="1473">+H13512*G13512</f>
      </c>
      <c r="W13512">
        <f t="shared" si="1467"/>
      </c>
      <c r="X13512">
        <f t="shared" si="1468"/>
      </c>
      <c r="Y13512">
        <f t="shared" si="1469"/>
      </c>
      <c r="Z13512">
        <f t="shared" si="1470"/>
      </c>
    </row>
    <row r="13513" spans="1:26" ht="24">
      <c r="A13513" s="107"/>
      <c r="B13513" s="106" t="s">
        <v>869</v>
      </c>
      <c r="C13513" s="269" t="s">
        <v>868</v>
      </c>
      <c r="D13513" s="1560"/>
      <c r="E13513" s="9">
        <v>3</v>
      </c>
      <c r="F13513" s="6">
        <f t="shared" si="1471"/>
      </c>
      <c r="G13513" s="6">
        <f t="shared" si="1471"/>
      </c>
      <c r="H13513" s="9">
        <v>1</v>
      </c>
      <c r="I13513" s="129">
        <f t="shared" si="1472"/>
      </c>
      <c r="J13513">
        <f t="shared" si="1473"/>
      </c>
      <c r="O13513" t="s">
        <v>2576</v>
      </c>
      <c r="Q13513">
        <v>49</v>
      </c>
      <c r="R13513">
        <v>350</v>
      </c>
      <c r="S13513">
        <f t="shared" ref="S13513:S13520" si="1474">+R13513*Q13513</f>
      </c>
      <c r="T13513">
        <f t="shared" ref="T13513:T13518" si="1475">+S13513*18%</f>
      </c>
      <c r="U13513">
        <f t="shared" ref="U13513:U13520" si="1476">+T13513+S13513</f>
      </c>
      <c r="W13513">
        <f t="shared" si="1467"/>
      </c>
      <c r="X13513">
        <f t="shared" si="1468"/>
      </c>
      <c r="Y13513">
        <f t="shared" si="1469"/>
      </c>
      <c r="Z13513">
        <f t="shared" si="1470"/>
      </c>
    </row>
    <row r="13514" spans="1:26" ht="30">
      <c r="A13514" s="107"/>
      <c r="B13514" s="106" t="s">
        <v>1096</v>
      </c>
      <c r="C13514" s="271" t="s">
        <v>2124</v>
      </c>
      <c r="D13514" s="1560"/>
      <c r="E13514" s="9">
        <v>1</v>
      </c>
      <c r="F13514" s="6">
        <f t="shared" si="1471"/>
      </c>
      <c r="G13514" s="6">
        <f t="shared" si="1471"/>
      </c>
      <c r="H13514" s="9">
        <v>1</v>
      </c>
      <c r="I13514" s="129">
        <f t="shared" si="1472"/>
      </c>
      <c r="J13514">
        <f t="shared" si="1473"/>
      </c>
      <c r="O13514" t="s">
        <v>2577</v>
      </c>
      <c r="Q13514">
        <v>23</v>
      </c>
      <c r="R13514">
        <v>100</v>
      </c>
      <c r="S13514">
        <f t="shared" si="1474"/>
      </c>
      <c r="T13514">
        <f t="shared" si="1475"/>
      </c>
      <c r="U13514">
        <f t="shared" si="1476"/>
      </c>
      <c r="W13514">
        <f t="shared" si="1467"/>
      </c>
      <c r="X13514">
        <f t="shared" si="1468"/>
      </c>
      <c r="Y13514">
        <f t="shared" si="1469"/>
      </c>
      <c r="Z13514">
        <f t="shared" si="1470"/>
      </c>
    </row>
    <row r="13515" spans="1:26">
      <c r="A13515" s="107"/>
      <c r="B13515" s="106"/>
      <c r="C13515" s="15"/>
      <c r="D13515" s="1560"/>
      <c r="E13515" s="9"/>
      <c r="F13515" s="6"/>
      <c r="G13515" s="6"/>
      <c r="H13515" s="9"/>
      <c r="I13515" s="129"/>
      <c r="O13515" t="s">
        <v>2578</v>
      </c>
      <c r="Q13515">
        <v>4</v>
      </c>
      <c r="R13515">
        <v>20</v>
      </c>
      <c r="S13515">
        <f t="shared" si="1474"/>
      </c>
      <c r="T13515">
        <f t="shared" si="1475"/>
      </c>
      <c r="U13515">
        <f t="shared" si="1476"/>
      </c>
      <c r="W13515">
        <f t="shared" si="1467"/>
      </c>
      <c r="X13515">
        <f t="shared" si="1468"/>
      </c>
      <c r="Y13515">
        <f t="shared" si="1469"/>
      </c>
      <c r="Z13515">
        <f t="shared" si="1470"/>
      </c>
    </row>
    <row r="13516" spans="1:26" ht="30">
      <c r="A13516" s="107"/>
      <c r="B13516" s="106" t="s">
        <v>1036</v>
      </c>
      <c r="C13516" s="271" t="s">
        <v>1167</v>
      </c>
      <c r="D13516" s="1560"/>
      <c r="E13516" s="9">
        <v>2</v>
      </c>
      <c r="F13516" s="6">
        <f t="shared" si="1471"/>
      </c>
      <c r="G13516" s="6">
        <f t="shared" si="1471"/>
      </c>
      <c r="H13516" s="9">
        <v>1</v>
      </c>
      <c r="I13516" s="129">
        <f t="shared" si="1472"/>
      </c>
      <c r="J13516">
        <f t="shared" si="1473"/>
      </c>
      <c r="O13516" t="s">
        <v>2579</v>
      </c>
      <c r="Q13516">
        <v>29</v>
      </c>
      <c r="R13516">
        <v>100</v>
      </c>
      <c r="S13516">
        <f t="shared" si="1474"/>
      </c>
      <c r="T13516">
        <f t="shared" si="1475"/>
      </c>
      <c r="U13516">
        <f t="shared" si="1476"/>
      </c>
      <c r="W13516">
        <f t="shared" si="1467"/>
      </c>
      <c r="X13516">
        <f t="shared" si="1468"/>
      </c>
      <c r="Y13516">
        <f t="shared" si="1469"/>
      </c>
      <c r="Z13516">
        <f t="shared" si="1470"/>
      </c>
    </row>
    <row r="13517" spans="1:26" ht="36">
      <c r="A13517" s="107"/>
      <c r="B13517" s="106" t="s">
        <v>515</v>
      </c>
      <c r="C13517" s="280" t="s">
        <v>727</v>
      </c>
      <c r="D13517" s="1560"/>
      <c r="E13517" s="9">
        <v>6</v>
      </c>
      <c r="F13517" s="6">
        <f t="shared" si="1471"/>
      </c>
      <c r="G13517" s="6">
        <f t="shared" si="1471"/>
      </c>
      <c r="H13517" s="9">
        <v>1</v>
      </c>
      <c r="I13517" s="129">
        <f t="shared" si="1472"/>
      </c>
      <c r="J13517">
        <f t="shared" si="1473"/>
      </c>
      <c r="O13517" t="s">
        <v>2580</v>
      </c>
      <c r="Q13517">
        <v>2</v>
      </c>
      <c r="R13517">
        <v>160</v>
      </c>
      <c r="S13517">
        <f t="shared" si="1474"/>
      </c>
      <c r="T13517">
        <f t="shared" si="1475"/>
      </c>
      <c r="U13517">
        <f t="shared" si="1476"/>
      </c>
      <c r="W13517">
        <f t="shared" si="1467"/>
      </c>
      <c r="X13517">
        <f t="shared" si="1468"/>
      </c>
      <c r="Y13517">
        <f t="shared" si="1469"/>
      </c>
      <c r="Z13517">
        <f t="shared" si="1470"/>
      </c>
    </row>
    <row r="13518" spans="1:26" ht="36">
      <c r="A13518" s="107"/>
      <c r="B13518" s="106" t="s">
        <v>1007</v>
      </c>
      <c r="C13518" s="15" t="s">
        <v>1006</v>
      </c>
      <c r="D13518" s="1560"/>
      <c r="E13518" s="9">
        <v>2</v>
      </c>
      <c r="F13518" s="6">
        <f t="shared" si="1471"/>
      </c>
      <c r="G13518" s="6">
        <f t="shared" si="1471"/>
      </c>
      <c r="H13518" s="9">
        <v>1</v>
      </c>
      <c r="I13518" s="129">
        <f t="shared" si="1472"/>
      </c>
      <c r="J13518">
        <f t="shared" si="1473"/>
      </c>
      <c r="O13518" t="s">
        <v>1803</v>
      </c>
      <c r="Q13518">
        <v>4</v>
      </c>
      <c r="R13518">
        <v>100</v>
      </c>
      <c r="S13518">
        <f t="shared" si="1474"/>
      </c>
      <c r="T13518">
        <f t="shared" si="1475"/>
      </c>
      <c r="U13518">
        <f t="shared" si="1476"/>
      </c>
      <c r="W13518">
        <f t="shared" si="1467"/>
      </c>
      <c r="X13518">
        <f t="shared" si="1468"/>
      </c>
      <c r="Y13518">
        <f t="shared" si="1469"/>
      </c>
      <c r="Z13518">
        <f t="shared" si="1470"/>
      </c>
    </row>
    <row r="13519" spans="1:26" ht="30">
      <c r="A13519" s="107"/>
      <c r="B13519" s="106" t="s">
        <v>1196</v>
      </c>
      <c r="C13519" s="271" t="s">
        <v>1195</v>
      </c>
      <c r="D13519" s="1560"/>
      <c r="E13519" s="9">
        <v>5</v>
      </c>
      <c r="F13519" s="6">
        <f t="shared" si="1471"/>
      </c>
      <c r="G13519" s="6">
        <f t="shared" si="1471"/>
      </c>
      <c r="H13519" s="9">
        <v>1</v>
      </c>
      <c r="I13519" s="129">
        <f t="shared" si="1472"/>
      </c>
      <c r="J13519">
        <f t="shared" si="1473"/>
      </c>
      <c r="O13519" t="s">
        <v>925</v>
      </c>
      <c r="Q13519">
        <v>5</v>
      </c>
      <c r="R13519">
        <v>425</v>
      </c>
      <c r="S13519">
        <f t="shared" si="1474"/>
      </c>
      <c r="T13519">
        <f>+S13519*28%</f>
      </c>
      <c r="U13519">
        <f t="shared" si="1476"/>
      </c>
      <c r="W13519">
        <f t="shared" si="1467"/>
      </c>
      <c r="X13519">
        <f t="shared" si="1468"/>
      </c>
      <c r="Y13519">
        <f t="shared" si="1469"/>
      </c>
      <c r="Z13519">
        <f t="shared" si="1470"/>
      </c>
    </row>
    <row r="13520" spans="1:26" ht="24">
      <c r="A13520" s="107"/>
      <c r="B13520" s="106" t="s">
        <v>628</v>
      </c>
      <c r="C13520" s="15" t="s">
        <v>629</v>
      </c>
      <c r="D13520" s="1560"/>
      <c r="E13520" s="9">
        <v>2</v>
      </c>
      <c r="F13520" s="6">
        <f t="shared" si="1471"/>
      </c>
      <c r="G13520" s="6">
        <f t="shared" si="1471"/>
      </c>
      <c r="H13520" s="9">
        <v>1</v>
      </c>
      <c r="I13520" s="129">
        <f t="shared" si="1472"/>
      </c>
      <c r="J13520">
        <f t="shared" si="1473"/>
      </c>
      <c r="O13520" t="s">
        <v>2581</v>
      </c>
      <c r="Q13520">
        <v>4</v>
      </c>
      <c r="R13520">
        <v>400</v>
      </c>
      <c r="S13520">
        <f t="shared" si="1474"/>
      </c>
      <c r="T13520">
        <f>+S13520*28%</f>
      </c>
      <c r="U13520">
        <f t="shared" si="1476"/>
      </c>
      <c r="W13520">
        <f t="shared" si="1467"/>
      </c>
      <c r="X13520">
        <f t="shared" si="1468"/>
      </c>
      <c r="Y13520">
        <f t="shared" si="1469"/>
      </c>
      <c r="Z13520">
        <f t="shared" si="1470"/>
      </c>
    </row>
    <row r="13521" spans="1:26" ht="36">
      <c r="A13521" s="107"/>
      <c r="B13521" s="106" t="s">
        <v>1238</v>
      </c>
      <c r="C13521" s="280" t="s">
        <v>1239</v>
      </c>
      <c r="D13521" s="1560"/>
      <c r="E13521" s="9">
        <v>2</v>
      </c>
      <c r="F13521" s="6">
        <f t="shared" si="1471"/>
      </c>
      <c r="G13521" s="6">
        <f t="shared" si="1471"/>
      </c>
      <c r="H13521" s="9">
        <v>1</v>
      </c>
      <c r="I13521" s="129">
        <f t="shared" si="1472"/>
      </c>
      <c r="J13521">
        <f t="shared" si="1473"/>
      </c>
      <c r="U13521">
        <f>SUM(U13513:U13520)</f>
      </c>
      <c r="V13521" t="s">
        <v>1428</v>
      </c>
      <c r="W13521">
        <f t="shared" si="1467"/>
      </c>
      <c r="X13521">
        <f t="shared" si="1468"/>
      </c>
      <c r="Y13521">
        <f t="shared" si="1469"/>
      </c>
      <c r="Z13521">
        <f t="shared" si="1470"/>
      </c>
    </row>
    <row r="13522" spans="1:26" ht="30">
      <c r="A13522" s="107"/>
      <c r="B13522" s="106" t="s">
        <v>1240</v>
      </c>
      <c r="C13522" s="271" t="s">
        <v>1241</v>
      </c>
      <c r="D13522" s="1560"/>
      <c r="E13522" s="9">
        <v>2</v>
      </c>
      <c r="F13522" s="6">
        <f t="shared" si="1471"/>
      </c>
      <c r="G13522" s="6">
        <f t="shared" si="1471"/>
      </c>
      <c r="H13522" s="9">
        <v>1</v>
      </c>
      <c r="I13522" s="129">
        <f t="shared" si="1472"/>
      </c>
      <c r="J13522">
        <f t="shared" si="1473"/>
      </c>
      <c r="Q13522">
        <f>SUM(Q13513:Q13521)</f>
      </c>
      <c r="U13522" s="118">
        <f>+I13572-U13521</f>
      </c>
      <c r="V13522" t="s">
        <v>928</v>
      </c>
      <c r="W13522">
        <f t="shared" si="1467"/>
      </c>
      <c r="X13522">
        <f t="shared" si="1468"/>
      </c>
      <c r="Y13522">
        <f t="shared" si="1469"/>
      </c>
      <c r="Z13522">
        <f t="shared" si="1470"/>
      </c>
    </row>
    <row r="13523" spans="1:26" ht="24">
      <c r="A13523" s="107"/>
      <c r="B13523" s="106" t="s">
        <v>1354</v>
      </c>
      <c r="C13523" s="269" t="s">
        <v>1353</v>
      </c>
      <c r="D13523" s="1560"/>
      <c r="E13523" s="9">
        <v>2</v>
      </c>
      <c r="F13523" s="6">
        <f t="shared" si="1471"/>
      </c>
      <c r="G13523" s="6">
        <f t="shared" si="1471"/>
      </c>
      <c r="H13523" s="9">
        <v>1</v>
      </c>
      <c r="I13523" s="129">
        <f t="shared" si="1472"/>
      </c>
      <c r="J13523">
        <f t="shared" si="1473"/>
      </c>
      <c r="W13523">
        <f t="shared" si="1467"/>
      </c>
      <c r="X13523">
        <f t="shared" si="1468"/>
      </c>
      <c r="Y13523">
        <f t="shared" si="1469"/>
      </c>
      <c r="Z13523">
        <f t="shared" si="1470"/>
      </c>
    </row>
    <row r="13524" spans="1:26" ht="36">
      <c r="A13524" s="107"/>
      <c r="B13524" s="106" t="s">
        <v>978</v>
      </c>
      <c r="C13524" s="15" t="s">
        <v>977</v>
      </c>
      <c r="D13524" s="1560"/>
      <c r="E13524" s="9">
        <v>3</v>
      </c>
      <c r="F13524" s="6">
        <f t="shared" si="1471"/>
      </c>
      <c r="G13524" s="6">
        <f t="shared" si="1471"/>
      </c>
      <c r="H13524" s="9">
        <v>1</v>
      </c>
      <c r="I13524" s="129">
        <f t="shared" si="1472"/>
      </c>
      <c r="J13524">
        <f t="shared" si="1473"/>
      </c>
      <c r="W13524">
        <f t="shared" si="1467"/>
      </c>
      <c r="X13524">
        <f t="shared" si="1468"/>
      </c>
      <c r="Y13524">
        <f t="shared" si="1469"/>
      </c>
      <c r="Z13524">
        <f t="shared" si="1470"/>
      </c>
    </row>
    <row r="13525" spans="1:26" ht="24">
      <c r="A13525" s="107"/>
      <c r="B13525" s="106" t="s">
        <v>1143</v>
      </c>
      <c r="C13525" s="15" t="s">
        <v>1352</v>
      </c>
      <c r="D13525" s="1560"/>
      <c r="E13525" s="9">
        <v>1</v>
      </c>
      <c r="F13525" s="6">
        <f t="shared" si="1471"/>
      </c>
      <c r="G13525" s="6">
        <f t="shared" si="1471"/>
      </c>
      <c r="H13525" s="9">
        <v>1</v>
      </c>
      <c r="I13525" s="129">
        <f t="shared" si="1472"/>
      </c>
      <c r="J13525">
        <f t="shared" si="1473"/>
      </c>
      <c r="W13525">
        <f t="shared" si="1467"/>
      </c>
      <c r="X13525">
        <f t="shared" si="1468"/>
      </c>
      <c r="Y13525">
        <f t="shared" si="1469"/>
      </c>
      <c r="Z13525">
        <f t="shared" si="1470"/>
      </c>
    </row>
    <row r="13526" spans="1:26" ht="36">
      <c r="A13526" s="107"/>
      <c r="B13526" s="106" t="s">
        <v>561</v>
      </c>
      <c r="C13526" s="280" t="s">
        <v>1005</v>
      </c>
      <c r="D13526" s="1560"/>
      <c r="E13526" s="9">
        <v>3</v>
      </c>
      <c r="F13526" s="6">
        <f t="shared" si="1471"/>
      </c>
      <c r="G13526" s="6">
        <f t="shared" si="1471"/>
      </c>
      <c r="H13526" s="9">
        <v>1</v>
      </c>
      <c r="I13526" s="129">
        <f t="shared" si="1472"/>
      </c>
      <c r="J13526">
        <f t="shared" si="1473"/>
      </c>
      <c r="W13526">
        <f t="shared" si="1467"/>
      </c>
      <c r="X13526">
        <f t="shared" si="1468"/>
      </c>
      <c r="Y13526">
        <f t="shared" si="1469"/>
      </c>
      <c r="Z13526">
        <f t="shared" si="1470"/>
      </c>
    </row>
    <row r="13527" spans="1:26" ht="36">
      <c r="A13527" s="107"/>
      <c r="B13527" s="106" t="s">
        <v>630</v>
      </c>
      <c r="C13527" s="269" t="s">
        <v>631</v>
      </c>
      <c r="D13527" s="1560"/>
      <c r="E13527" s="9">
        <v>3</v>
      </c>
      <c r="F13527" s="6">
        <f t="shared" si="1471"/>
      </c>
      <c r="G13527" s="6">
        <f t="shared" si="1471"/>
      </c>
      <c r="H13527" s="9">
        <v>1</v>
      </c>
      <c r="I13527" s="129">
        <f t="shared" si="1472"/>
      </c>
      <c r="J13527">
        <f t="shared" si="1473"/>
      </c>
      <c r="W13527">
        <f t="shared" si="1467"/>
      </c>
      <c r="X13527">
        <f t="shared" si="1468"/>
      </c>
      <c r="Y13527">
        <f t="shared" si="1469"/>
      </c>
      <c r="Z13527">
        <f t="shared" si="1470"/>
      </c>
    </row>
    <row r="13528" spans="1:26" ht="24">
      <c r="A13528" s="107"/>
      <c r="B13528" s="106" t="s">
        <v>1608</v>
      </c>
      <c r="C13528" s="269" t="s">
        <v>1802</v>
      </c>
      <c r="D13528" s="1560"/>
      <c r="E13528" s="9">
        <v>2</v>
      </c>
      <c r="F13528" s="6">
        <f t="shared" si="1471"/>
      </c>
      <c r="G13528" s="6">
        <f t="shared" si="1471"/>
      </c>
      <c r="H13528" s="9">
        <v>1</v>
      </c>
      <c r="I13528" s="129">
        <f t="shared" si="1472"/>
      </c>
      <c r="J13528">
        <f t="shared" si="1473"/>
      </c>
      <c r="W13528">
        <f t="shared" si="1467"/>
      </c>
      <c r="X13528">
        <f t="shared" si="1468"/>
      </c>
      <c r="Y13528">
        <f t="shared" si="1469"/>
      </c>
      <c r="Z13528">
        <f t="shared" si="1470"/>
      </c>
    </row>
    <row r="13529" spans="1:26">
      <c r="A13529" s="107"/>
      <c r="B13529" s="1592" t="s">
        <v>719</v>
      </c>
      <c r="C13529" s="1593"/>
      <c r="D13529" s="1560"/>
      <c r="E13529" s="5"/>
      <c r="F13529" s="6"/>
      <c r="G13529" s="6"/>
      <c r="H13529" s="5"/>
      <c r="I13529" s="129"/>
      <c r="J13529">
        <f t="shared" si="1473"/>
      </c>
      <c r="W13529">
        <f t="shared" si="1467"/>
      </c>
      <c r="X13529">
        <f t="shared" si="1468"/>
      </c>
      <c r="Y13529">
        <f t="shared" si="1469"/>
      </c>
      <c r="Z13529">
        <f t="shared" si="1470"/>
      </c>
    </row>
    <row r="13530" spans="1:26">
      <c r="A13530" s="107"/>
      <c r="B13530" s="8" t="s">
        <v>757</v>
      </c>
      <c r="C13530" s="9" t="s">
        <v>2555</v>
      </c>
      <c r="D13530" s="1560"/>
      <c r="E13530" s="5">
        <v>3</v>
      </c>
      <c r="F13530" s="6">
        <f t="shared" ref="F13530:G13535" si="1477">+E13530</f>
      </c>
      <c r="G13530" s="6">
        <f t="shared" si="1477"/>
      </c>
      <c r="H13530" s="5">
        <v>1</v>
      </c>
      <c r="I13530" s="129">
        <f t="shared" ref="I13530:I13535" si="1478">+H13530*G13530</f>
      </c>
      <c r="J13530">
        <f t="shared" si="1473"/>
      </c>
      <c r="W13530">
        <f t="shared" si="1467"/>
      </c>
      <c r="X13530">
        <f t="shared" si="1468"/>
      </c>
      <c r="Y13530">
        <f t="shared" si="1469"/>
      </c>
      <c r="Z13530">
        <f t="shared" si="1470"/>
      </c>
    </row>
    <row r="13531" spans="1:26">
      <c r="A13531" s="107"/>
      <c r="B13531" s="8" t="s">
        <v>677</v>
      </c>
      <c r="C13531" s="9" t="s">
        <v>1755</v>
      </c>
      <c r="D13531" s="1560"/>
      <c r="E13531" s="5">
        <v>3</v>
      </c>
      <c r="F13531" s="6">
        <f t="shared" si="1477"/>
      </c>
      <c r="G13531" s="6">
        <f t="shared" si="1477"/>
      </c>
      <c r="H13531" s="5">
        <v>1</v>
      </c>
      <c r="I13531" s="129">
        <f t="shared" si="1478"/>
      </c>
      <c r="J13531">
        <f t="shared" si="1473"/>
      </c>
      <c r="W13531">
        <f t="shared" si="1467"/>
      </c>
      <c r="X13531">
        <f t="shared" si="1468"/>
      </c>
      <c r="Y13531">
        <f t="shared" si="1469"/>
      </c>
      <c r="Z13531">
        <f t="shared" si="1470"/>
      </c>
    </row>
    <row r="13532" spans="1:26">
      <c r="A13532" s="107"/>
      <c r="B13532" s="8" t="s">
        <v>2506</v>
      </c>
      <c r="C13532" s="5" t="s">
        <v>2507</v>
      </c>
      <c r="D13532" s="1560"/>
      <c r="E13532" s="5">
        <v>10</v>
      </c>
      <c r="F13532" s="6">
        <f t="shared" si="1477"/>
      </c>
      <c r="G13532" s="6">
        <f t="shared" si="1477"/>
      </c>
      <c r="H13532" s="5">
        <v>1</v>
      </c>
      <c r="I13532" s="129">
        <f t="shared" si="1478"/>
      </c>
      <c r="J13532">
        <f t="shared" si="1473"/>
      </c>
      <c r="W13532">
        <f t="shared" si="1467"/>
      </c>
      <c r="X13532">
        <f t="shared" si="1468"/>
      </c>
      <c r="Y13532">
        <f t="shared" si="1469"/>
      </c>
      <c r="Z13532">
        <f t="shared" si="1470"/>
      </c>
    </row>
    <row r="13533" spans="1:26">
      <c r="A13533" s="107"/>
      <c r="B13533" s="8" t="s">
        <v>1240</v>
      </c>
      <c r="C13533" s="5" t="s">
        <v>2508</v>
      </c>
      <c r="D13533" s="1560"/>
      <c r="E13533" s="5">
        <v>3</v>
      </c>
      <c r="F13533" s="6">
        <f t="shared" si="1477"/>
      </c>
      <c r="G13533" s="6">
        <f t="shared" si="1477"/>
      </c>
      <c r="H13533" s="5">
        <v>1</v>
      </c>
      <c r="I13533" s="129">
        <f t="shared" si="1478"/>
      </c>
      <c r="J13533">
        <f t="shared" si="1473"/>
      </c>
      <c r="W13533">
        <f t="shared" si="1467"/>
      </c>
      <c r="X13533">
        <f t="shared" si="1468"/>
      </c>
      <c r="Y13533">
        <f t="shared" si="1469"/>
      </c>
      <c r="Z13533">
        <f t="shared" si="1470"/>
      </c>
    </row>
    <row r="13534" spans="1:26" ht="24">
      <c r="A13534" s="107"/>
      <c r="B13534" s="15" t="s">
        <v>2556</v>
      </c>
      <c r="C13534" s="5" t="s">
        <v>2557</v>
      </c>
      <c r="D13534" s="1560"/>
      <c r="E13534" s="5">
        <v>2</v>
      </c>
      <c r="F13534" s="6">
        <f t="shared" si="1477"/>
      </c>
      <c r="G13534" s="6">
        <f t="shared" si="1477"/>
      </c>
      <c r="H13534" s="5">
        <v>1</v>
      </c>
      <c r="I13534" s="129">
        <f t="shared" si="1478"/>
      </c>
      <c r="J13534">
        <f t="shared" si="1473"/>
      </c>
      <c r="W13534">
        <f t="shared" si="1467"/>
      </c>
      <c r="X13534">
        <f t="shared" si="1468"/>
      </c>
      <c r="Y13534">
        <f t="shared" si="1469"/>
      </c>
      <c r="Z13534">
        <f t="shared" si="1470"/>
      </c>
    </row>
    <row r="13535" spans="1:26">
      <c r="A13535" s="107"/>
      <c r="B13535" s="8" t="s">
        <v>722</v>
      </c>
      <c r="C13535" s="5" t="s">
        <v>723</v>
      </c>
      <c r="D13535" s="1560"/>
      <c r="E13535" s="5">
        <v>2</v>
      </c>
      <c r="F13535" s="6">
        <f t="shared" si="1477"/>
      </c>
      <c r="G13535" s="6">
        <f t="shared" si="1477"/>
      </c>
      <c r="H13535" s="5">
        <v>1</v>
      </c>
      <c r="I13535" s="129">
        <f t="shared" si="1478"/>
      </c>
      <c r="J13535">
        <f t="shared" si="1473"/>
      </c>
      <c r="W13535">
        <f t="shared" si="1467"/>
      </c>
      <c r="X13535">
        <f t="shared" si="1468"/>
      </c>
      <c r="Y13535">
        <f t="shared" si="1469"/>
      </c>
      <c r="Z13535">
        <f t="shared" si="1470"/>
      </c>
    </row>
    <row r="13536" spans="1:26">
      <c r="A13536" s="107"/>
      <c r="B13536" s="1592" t="s">
        <v>2558</v>
      </c>
      <c r="C13536" s="1593"/>
      <c r="D13536" s="1560"/>
      <c r="E13536" s="5"/>
      <c r="F13536" s="6"/>
      <c r="G13536" s="6"/>
      <c r="H13536" s="5"/>
      <c r="I13536" s="129"/>
      <c r="J13536">
        <f t="shared" si="1473"/>
      </c>
      <c r="W13536">
        <f t="shared" si="1467"/>
      </c>
      <c r="X13536">
        <f t="shared" si="1468"/>
      </c>
      <c r="Y13536">
        <f t="shared" si="1469"/>
      </c>
      <c r="Z13536">
        <f t="shared" si="1470"/>
      </c>
    </row>
    <row r="13537" spans="1:26" ht="36">
      <c r="A13537" s="107"/>
      <c r="B13537" s="15" t="s">
        <v>2075</v>
      </c>
      <c r="C13537" s="5"/>
      <c r="D13537" s="1560"/>
      <c r="E13537" s="7">
        <v>4</v>
      </c>
      <c r="F13537" s="127">
        <f>+E13537</f>
      </c>
      <c r="G13537" s="127">
        <f>+F13537</f>
      </c>
      <c r="H13537" s="7">
        <v>1</v>
      </c>
      <c r="I13537" s="129">
        <f>+H13537*G13537</f>
      </c>
      <c r="J13537">
        <f t="shared" si="1473"/>
      </c>
      <c r="W13537">
        <f t="shared" si="1467"/>
      </c>
      <c r="X13537">
        <f t="shared" si="1468"/>
      </c>
      <c r="Y13537">
        <f t="shared" si="1469"/>
      </c>
      <c r="Z13537">
        <f t="shared" si="1470"/>
      </c>
    </row>
    <row r="13538" spans="1:26">
      <c r="A13538" s="107"/>
      <c r="B13538" s="17"/>
      <c r="C13538" s="88"/>
      <c r="D13538" s="1560"/>
      <c r="E13538" s="5"/>
      <c r="F13538" s="127"/>
      <c r="G13538" s="127"/>
      <c r="H13538" s="5"/>
      <c r="I13538" s="129"/>
      <c r="W13538">
        <f t="shared" si="1467"/>
      </c>
      <c r="X13538">
        <f t="shared" si="1468"/>
      </c>
      <c r="Y13538">
        <f t="shared" si="1469"/>
      </c>
      <c r="Z13538">
        <f t="shared" si="1470"/>
      </c>
    </row>
    <row r="13539" spans="1:26">
      <c r="A13539" s="107"/>
      <c r="B13539" s="20"/>
      <c r="C13539" s="5"/>
      <c r="D13539" s="1560"/>
      <c r="E13539" s="7"/>
      <c r="F13539" s="127"/>
      <c r="G13539" s="127"/>
      <c r="H13539" s="7"/>
      <c r="I13539" s="129"/>
      <c r="W13539">
        <f t="shared" si="1467"/>
      </c>
      <c r="X13539">
        <f t="shared" si="1468"/>
      </c>
      <c r="Y13539">
        <f t="shared" si="1469"/>
      </c>
      <c r="Z13539">
        <f t="shared" si="1470"/>
      </c>
    </row>
    <row r="13540" spans="1:26">
      <c r="A13540" s="107"/>
      <c r="B13540" s="1592" t="s">
        <v>2559</v>
      </c>
      <c r="C13540" s="1593"/>
      <c r="D13540" s="1560"/>
      <c r="E13540" s="7"/>
      <c r="F13540" s="127"/>
      <c r="G13540" s="127"/>
      <c r="H13540" s="7"/>
      <c r="I13540" s="129"/>
      <c r="J13540">
        <f t="shared" si="1473"/>
      </c>
      <c r="W13540">
        <f t="shared" si="1467"/>
      </c>
      <c r="X13540">
        <f t="shared" si="1468"/>
      </c>
      <c r="Y13540">
        <f t="shared" si="1469"/>
      </c>
      <c r="Z13540">
        <f t="shared" si="1470"/>
      </c>
    </row>
    <row r="13541" spans="1:26" ht="60">
      <c r="A13541" s="107"/>
      <c r="B13541" s="20" t="s">
        <v>1038</v>
      </c>
      <c r="C13541" s="15" t="s">
        <v>1037</v>
      </c>
      <c r="D13541" s="1560"/>
      <c r="E13541" s="19">
        <v>2</v>
      </c>
      <c r="F13541" s="127">
        <f t="shared" ref="F13541:G13551" si="1479">+E13541</f>
      </c>
      <c r="G13541" s="127">
        <f t="shared" si="1479"/>
      </c>
      <c r="H13541" s="19">
        <v>1</v>
      </c>
      <c r="I13541" s="129">
        <f>+H13541*G13541</f>
      </c>
      <c r="J13541">
        <f t="shared" si="1473"/>
      </c>
      <c r="W13541">
        <f t="shared" si="1467"/>
      </c>
      <c r="X13541">
        <f t="shared" si="1468"/>
      </c>
      <c r="Y13541">
        <f t="shared" si="1469"/>
      </c>
      <c r="Z13541">
        <f t="shared" si="1470"/>
      </c>
    </row>
    <row r="13542" spans="1:26" ht="24">
      <c r="A13542" s="107"/>
      <c r="B13542" s="106" t="s">
        <v>555</v>
      </c>
      <c r="C13542" s="260" t="s">
        <v>556</v>
      </c>
      <c r="D13542" s="1560"/>
      <c r="E13542" s="19">
        <v>5</v>
      </c>
      <c r="F13542" s="127">
        <f t="shared" si="1479"/>
      </c>
      <c r="G13542" s="127">
        <f t="shared" si="1479"/>
      </c>
      <c r="H13542" s="19">
        <v>1</v>
      </c>
      <c r="I13542" s="129">
        <f>+H13542*G13542</f>
      </c>
      <c r="J13542">
        <f t="shared" si="1473"/>
      </c>
      <c r="W13542">
        <f t="shared" si="1467"/>
      </c>
      <c r="X13542">
        <f t="shared" si="1468"/>
      </c>
      <c r="Y13542">
        <f t="shared" si="1469"/>
      </c>
      <c r="Z13542">
        <f t="shared" si="1470"/>
      </c>
    </row>
    <row r="13543" spans="1:26" ht="36">
      <c r="A13543" s="107"/>
      <c r="B13543" s="224" t="s">
        <v>974</v>
      </c>
      <c r="C13543" s="15" t="s">
        <v>973</v>
      </c>
      <c r="D13543" s="1560"/>
      <c r="E13543" s="19">
        <v>5</v>
      </c>
      <c r="F13543" s="127">
        <f t="shared" si="1479"/>
      </c>
      <c r="G13543" s="127">
        <f t="shared" si="1479"/>
      </c>
      <c r="H13543" s="19">
        <v>1</v>
      </c>
      <c r="I13543" s="129">
        <f t="shared" ref="I13543:I13551" si="1480">+H13543*G13543</f>
      </c>
      <c r="J13543">
        <f t="shared" si="1473"/>
      </c>
      <c r="W13543">
        <f t="shared" si="1467"/>
      </c>
      <c r="X13543">
        <f t="shared" si="1468"/>
      </c>
      <c r="Y13543">
        <f t="shared" si="1469"/>
      </c>
      <c r="Z13543">
        <f t="shared" si="1470"/>
      </c>
    </row>
    <row r="13544" spans="1:26">
      <c r="A13544" s="107"/>
      <c r="B13544" s="224" t="s">
        <v>1920</v>
      </c>
      <c r="C13544" s="530" t="s">
        <v>1921</v>
      </c>
      <c r="D13544" s="1560"/>
      <c r="E13544" s="19">
        <v>5</v>
      </c>
      <c r="F13544" s="127">
        <f t="shared" si="1479"/>
      </c>
      <c r="G13544" s="127">
        <f t="shared" si="1479"/>
      </c>
      <c r="H13544" s="19">
        <v>1</v>
      </c>
      <c r="I13544" s="129">
        <f t="shared" si="1480"/>
      </c>
      <c r="J13544">
        <f t="shared" si="1473"/>
      </c>
      <c r="W13544">
        <f t="shared" si="1467"/>
      </c>
      <c r="X13544">
        <f t="shared" si="1468"/>
      </c>
      <c r="Y13544">
        <f t="shared" si="1469"/>
      </c>
      <c r="Z13544">
        <f t="shared" si="1470"/>
      </c>
    </row>
    <row r="13545" spans="1:26">
      <c r="A13545" s="107"/>
      <c r="B13545" s="106"/>
      <c r="C13545" s="260"/>
      <c r="D13545" s="1560"/>
      <c r="E13545" s="19"/>
      <c r="F13545" s="127"/>
      <c r="G13545" s="127"/>
      <c r="H13545" s="19"/>
      <c r="I13545" s="129"/>
      <c r="W13545">
        <f t="shared" si="1467"/>
      </c>
      <c r="X13545">
        <f t="shared" si="1468"/>
      </c>
      <c r="Y13545">
        <f t="shared" si="1469"/>
      </c>
      <c r="Z13545">
        <f t="shared" si="1470"/>
      </c>
    </row>
    <row r="13546" spans="1:26" ht="96.75">
      <c r="A13546" s="107"/>
      <c r="B13546" s="18" t="s">
        <v>515</v>
      </c>
      <c r="C13546" s="48" t="s">
        <v>972</v>
      </c>
      <c r="D13546" s="1560"/>
      <c r="E13546" s="19">
        <v>2</v>
      </c>
      <c r="F13546" s="127">
        <f t="shared" si="1479"/>
      </c>
      <c r="G13546" s="127">
        <f t="shared" si="1479"/>
      </c>
      <c r="H13546" s="19">
        <v>1</v>
      </c>
      <c r="I13546" s="129">
        <f t="shared" si="1480"/>
      </c>
      <c r="J13546">
        <f t="shared" si="1473"/>
      </c>
      <c r="W13546">
        <f t="shared" si="1467"/>
      </c>
      <c r="X13546">
        <f t="shared" si="1468"/>
      </c>
      <c r="Y13546">
        <f t="shared" si="1469"/>
      </c>
      <c r="Z13546">
        <f t="shared" si="1470"/>
      </c>
    </row>
    <row r="13547" spans="1:26" ht="48">
      <c r="A13547" s="107"/>
      <c r="B13547" s="18" t="s">
        <v>1091</v>
      </c>
      <c r="C13547" s="15" t="s">
        <v>1090</v>
      </c>
      <c r="D13547" s="1560"/>
      <c r="E13547" s="19">
        <v>3</v>
      </c>
      <c r="F13547" s="127">
        <f t="shared" si="1479"/>
      </c>
      <c r="G13547" s="127">
        <f t="shared" si="1479"/>
      </c>
      <c r="H13547" s="19">
        <v>1</v>
      </c>
      <c r="I13547" s="129">
        <f t="shared" si="1480"/>
      </c>
      <c r="J13547">
        <f t="shared" si="1473"/>
      </c>
      <c r="W13547">
        <f t="shared" si="1467"/>
      </c>
      <c r="X13547">
        <f t="shared" si="1468"/>
      </c>
      <c r="Y13547">
        <f t="shared" si="1469"/>
      </c>
      <c r="Z13547">
        <f t="shared" si="1470"/>
      </c>
    </row>
    <row r="13548" spans="1:26" ht="36">
      <c r="A13548" s="107"/>
      <c r="B13548" s="18" t="s">
        <v>1608</v>
      </c>
      <c r="C13548" s="15" t="s">
        <v>2560</v>
      </c>
      <c r="D13548" s="1560"/>
      <c r="E13548" s="19">
        <v>2</v>
      </c>
      <c r="F13548" s="127">
        <f t="shared" si="1479"/>
      </c>
      <c r="G13548" s="127">
        <f t="shared" si="1479"/>
      </c>
      <c r="H13548" s="19">
        <v>1</v>
      </c>
      <c r="I13548" s="129">
        <f t="shared" si="1480"/>
      </c>
      <c r="J13548">
        <f t="shared" si="1473"/>
      </c>
      <c r="W13548">
        <f t="shared" si="1467"/>
      </c>
      <c r="X13548">
        <f t="shared" si="1468"/>
      </c>
      <c r="Y13548">
        <f t="shared" si="1469"/>
      </c>
      <c r="Z13548">
        <f t="shared" si="1470"/>
      </c>
    </row>
    <row r="13549" spans="1:26" ht="24">
      <c r="A13549" s="107"/>
      <c r="B13549" s="224" t="s">
        <v>1599</v>
      </c>
      <c r="C13549" s="104" t="s">
        <v>1600</v>
      </c>
      <c r="D13549" s="1560"/>
      <c r="E13549" s="19">
        <v>3</v>
      </c>
      <c r="F13549" s="127">
        <f t="shared" si="1479"/>
      </c>
      <c r="G13549" s="127">
        <f t="shared" si="1479"/>
      </c>
      <c r="H13549" s="19">
        <v>1</v>
      </c>
      <c r="I13549" s="129">
        <f t="shared" si="1480"/>
      </c>
      <c r="J13549">
        <f t="shared" si="1473"/>
      </c>
      <c r="W13549">
        <f t="shared" si="1467"/>
      </c>
      <c r="X13549">
        <f t="shared" si="1468"/>
      </c>
      <c r="Y13549">
        <f t="shared" si="1469"/>
      </c>
      <c r="Z13549">
        <f t="shared" si="1470"/>
      </c>
    </row>
    <row r="13550" spans="1:26">
      <c r="A13550" s="107"/>
      <c r="B13550" s="224"/>
      <c r="C13550" s="158"/>
      <c r="D13550" s="1560"/>
      <c r="E13550" s="19"/>
      <c r="F13550" s="127"/>
      <c r="G13550" s="127"/>
      <c r="H13550" s="19"/>
      <c r="I13550" s="129"/>
      <c r="W13550">
        <f t="shared" si="1467"/>
      </c>
      <c r="X13550">
        <f t="shared" si="1468"/>
      </c>
      <c r="Y13550">
        <f t="shared" si="1469"/>
      </c>
      <c r="Z13550">
        <f t="shared" si="1470"/>
      </c>
    </row>
    <row r="13551" spans="1:26" ht="24">
      <c r="A13551" s="107"/>
      <c r="B13551" s="20" t="s">
        <v>1036</v>
      </c>
      <c r="C13551" s="260" t="s">
        <v>1163</v>
      </c>
      <c r="D13551" s="1560"/>
      <c r="E13551" s="19">
        <v>2</v>
      </c>
      <c r="F13551" s="127">
        <f t="shared" si="1479"/>
      </c>
      <c r="G13551" s="127">
        <f t="shared" si="1479"/>
      </c>
      <c r="H13551" s="19">
        <v>1</v>
      </c>
      <c r="I13551" s="129">
        <f t="shared" si="1480"/>
      </c>
      <c r="J13551">
        <f t="shared" si="1473"/>
      </c>
      <c r="W13551">
        <f t="shared" si="1467"/>
      </c>
      <c r="X13551">
        <f t="shared" si="1468"/>
      </c>
      <c r="Y13551">
        <f t="shared" si="1469"/>
      </c>
      <c r="Z13551">
        <f t="shared" si="1470"/>
      </c>
    </row>
    <row r="13552" spans="1:26">
      <c r="A13552" s="107"/>
      <c r="B13552" s="1592" t="s">
        <v>565</v>
      </c>
      <c r="C13552" s="1593"/>
      <c r="D13552" s="1560"/>
      <c r="E13552" s="7"/>
      <c r="F13552" s="127"/>
      <c r="G13552" s="127"/>
      <c r="H13552" s="7"/>
      <c r="I13552" s="129"/>
      <c r="J13552">
        <f t="shared" si="1473"/>
      </c>
      <c r="W13552">
        <f t="shared" si="1467"/>
      </c>
      <c r="X13552">
        <f t="shared" si="1468"/>
      </c>
      <c r="Y13552">
        <f t="shared" si="1469"/>
      </c>
      <c r="Z13552">
        <f t="shared" si="1470"/>
      </c>
    </row>
    <row r="13553" spans="1:26" ht="24">
      <c r="A13553" s="107"/>
      <c r="B13553" s="224" t="s">
        <v>1082</v>
      </c>
      <c r="C13553" s="280" t="s">
        <v>2561</v>
      </c>
      <c r="D13553" s="1595"/>
      <c r="E13553" s="19">
        <v>2</v>
      </c>
      <c r="F13553" s="127">
        <f>+E13553</f>
      </c>
      <c r="G13553" s="127">
        <f>+F13553</f>
      </c>
      <c r="H13553" s="19">
        <v>1</v>
      </c>
      <c r="I13553" s="129">
        <f>+H13553*G13553</f>
      </c>
      <c r="J13553">
        <f t="shared" si="1473"/>
      </c>
      <c r="W13553">
        <f t="shared" si="1467"/>
      </c>
      <c r="X13553">
        <f t="shared" si="1468"/>
      </c>
      <c r="Y13553">
        <f t="shared" si="1469"/>
      </c>
      <c r="Z13553">
        <f t="shared" si="1470"/>
      </c>
    </row>
    <row r="13554" spans="1:26">
      <c r="A13554" s="107"/>
      <c r="B13554" s="1592" t="s">
        <v>2564</v>
      </c>
      <c r="C13554" s="1593"/>
      <c r="D13554" s="5"/>
      <c r="E13554" s="7"/>
      <c r="F13554" s="127"/>
      <c r="G13554" s="127"/>
      <c r="H13554" s="7"/>
      <c r="I13554" s="129"/>
      <c r="J13554">
        <f t="shared" si="1473"/>
      </c>
      <c r="W13554">
        <f t="shared" si="1467"/>
      </c>
      <c r="X13554">
        <f t="shared" si="1468"/>
      </c>
      <c r="Y13554">
        <f t="shared" si="1469"/>
      </c>
      <c r="Z13554">
        <f t="shared" si="1470"/>
      </c>
    </row>
    <row r="13555" spans="1:26" ht="24">
      <c r="A13555" s="107"/>
      <c r="B13555" s="8" t="s">
        <v>2191</v>
      </c>
      <c r="C13555" s="34" t="s">
        <v>2192</v>
      </c>
      <c r="D13555" s="1594">
        <v>2</v>
      </c>
      <c r="E13555" s="88">
        <v>2</v>
      </c>
      <c r="F13555" s="127">
        <f>+E13555</f>
      </c>
      <c r="G13555" s="127">
        <f>+F13555</f>
      </c>
      <c r="H13555" s="88">
        <v>1</v>
      </c>
      <c r="I13555" s="129">
        <f>+H13555*G13555</f>
      </c>
      <c r="J13555">
        <f t="shared" si="1473"/>
      </c>
      <c r="W13555">
        <f t="shared" si="1467"/>
      </c>
      <c r="X13555">
        <f t="shared" si="1468"/>
      </c>
      <c r="Y13555">
        <f t="shared" si="1469"/>
      </c>
      <c r="Z13555">
        <f t="shared" si="1470"/>
      </c>
    </row>
    <row r="13556" spans="1:26">
      <c r="A13556" s="107"/>
      <c r="B13556" s="8" t="s">
        <v>2562</v>
      </c>
      <c r="C13556" s="5" t="s">
        <v>2563</v>
      </c>
      <c r="D13556" s="1560"/>
      <c r="E13556" s="88">
        <v>2</v>
      </c>
      <c r="F13556" s="127">
        <f>+E13556</f>
      </c>
      <c r="G13556" s="127">
        <f>+F13556</f>
      </c>
      <c r="H13556" s="88">
        <v>1</v>
      </c>
      <c r="I13556" s="129">
        <f>+H13556*G13556</f>
      </c>
      <c r="J13556">
        <f t="shared" si="1473"/>
      </c>
      <c r="W13556">
        <f t="shared" si="1467"/>
      </c>
      <c r="X13556">
        <f t="shared" si="1468"/>
      </c>
      <c r="Y13556">
        <f t="shared" si="1469"/>
      </c>
      <c r="Z13556">
        <f t="shared" si="1470"/>
      </c>
    </row>
    <row r="13557" spans="1:26">
      <c r="A13557" s="107"/>
      <c r="B13557" s="1592" t="s">
        <v>17</v>
      </c>
      <c r="C13557" s="1593"/>
      <c r="D13557" s="1560"/>
      <c r="E13557" s="7"/>
      <c r="F13557" s="127"/>
      <c r="G13557" s="127"/>
      <c r="H13557" s="7"/>
      <c r="I13557" s="129"/>
      <c r="J13557">
        <f t="shared" si="1473"/>
      </c>
      <c r="W13557">
        <f t="shared" si="1467"/>
      </c>
      <c r="X13557">
        <f t="shared" si="1468"/>
      </c>
      <c r="Y13557">
        <f t="shared" si="1469"/>
      </c>
      <c r="Z13557">
        <f t="shared" si="1470"/>
      </c>
    </row>
    <row r="13558" spans="1:26">
      <c r="A13558" s="107"/>
      <c r="B13558" s="8" t="s">
        <v>906</v>
      </c>
      <c r="C13558" s="5" t="s">
        <v>905</v>
      </c>
      <c r="D13558" s="1560"/>
      <c r="E13558" s="5">
        <v>2</v>
      </c>
      <c r="F13558" s="127">
        <f t="shared" ref="F13558:G13561" si="1481">+E13558</f>
      </c>
      <c r="G13558" s="127">
        <f t="shared" si="1481"/>
      </c>
      <c r="H13558" s="5">
        <v>1</v>
      </c>
      <c r="I13558" s="129">
        <f>+H13558*G13558</f>
      </c>
      <c r="J13558">
        <f t="shared" si="1473"/>
      </c>
      <c r="W13558">
        <f t="shared" si="1467"/>
      </c>
      <c r="X13558">
        <f t="shared" si="1468"/>
      </c>
      <c r="Y13558">
        <f t="shared" si="1469"/>
      </c>
      <c r="Z13558">
        <f t="shared" si="1470"/>
      </c>
    </row>
    <row r="13559" spans="1:26">
      <c r="A13559" s="107"/>
      <c r="B13559" s="8" t="s">
        <v>850</v>
      </c>
      <c r="C13559" s="5" t="s">
        <v>849</v>
      </c>
      <c r="D13559" s="1560"/>
      <c r="E13559" s="5">
        <v>2</v>
      </c>
      <c r="F13559" s="127">
        <f t="shared" si="1481"/>
      </c>
      <c r="G13559" s="127">
        <f t="shared" si="1481"/>
      </c>
      <c r="H13559" s="5">
        <v>1</v>
      </c>
      <c r="I13559" s="129">
        <f>+H13559*G13559</f>
      </c>
      <c r="J13559">
        <f t="shared" si="1473"/>
      </c>
      <c r="W13559">
        <f t="shared" si="1467"/>
      </c>
      <c r="X13559">
        <f t="shared" si="1468"/>
      </c>
      <c r="Y13559">
        <f t="shared" si="1469"/>
      </c>
      <c r="Z13559">
        <f t="shared" si="1470"/>
      </c>
    </row>
    <row r="13560" spans="1:26">
      <c r="A13560" s="107"/>
      <c r="B13560" s="15"/>
      <c r="C13560" s="5"/>
      <c r="D13560" s="1560"/>
      <c r="E13560" s="5"/>
      <c r="F13560" s="127"/>
      <c r="G13560" s="127"/>
      <c r="H13560" s="5"/>
      <c r="I13560" s="129"/>
      <c r="W13560">
        <f t="shared" si="1467"/>
      </c>
      <c r="X13560">
        <f t="shared" si="1468"/>
      </c>
      <c r="Y13560">
        <f t="shared" si="1469"/>
      </c>
      <c r="Z13560">
        <f t="shared" si="1470"/>
      </c>
    </row>
    <row r="13561" spans="1:26">
      <c r="A13561" s="107"/>
      <c r="B13561" s="8" t="s">
        <v>2565</v>
      </c>
      <c r="C13561" s="5" t="s">
        <v>383</v>
      </c>
      <c r="D13561" s="1595"/>
      <c r="E13561" s="5">
        <v>1</v>
      </c>
      <c r="F13561" s="127">
        <f t="shared" si="1481"/>
      </c>
      <c r="G13561" s="127">
        <f t="shared" si="1481"/>
      </c>
      <c r="H13561" s="5">
        <v>1</v>
      </c>
      <c r="I13561" s="129">
        <f>+H13561*G13561</f>
      </c>
      <c r="J13561">
        <f t="shared" si="1473"/>
      </c>
      <c r="W13561">
        <f t="shared" si="1467"/>
      </c>
      <c r="X13561">
        <f t="shared" si="1468"/>
      </c>
      <c r="Y13561">
        <f t="shared" si="1469"/>
      </c>
      <c r="Z13561">
        <f t="shared" si="1470"/>
      </c>
    </row>
    <row r="13562" spans="1:26">
      <c r="A13562" s="107"/>
      <c r="B13562" s="1592" t="s">
        <v>18</v>
      </c>
      <c r="C13562" s="1593"/>
      <c r="D13562" s="5"/>
      <c r="E13562" s="7"/>
      <c r="F13562" s="127"/>
      <c r="G13562" s="127"/>
      <c r="H13562" s="7"/>
      <c r="I13562" s="129"/>
      <c r="J13562">
        <f t="shared" si="1473"/>
      </c>
      <c r="W13562">
        <f t="shared" si="1467"/>
      </c>
      <c r="X13562">
        <f t="shared" si="1468"/>
      </c>
      <c r="Y13562">
        <f t="shared" si="1469"/>
      </c>
      <c r="Z13562">
        <f t="shared" si="1470"/>
      </c>
    </row>
    <row r="13563" spans="1:26">
      <c r="A13563" s="107"/>
      <c r="B13563" s="8" t="s">
        <v>707</v>
      </c>
      <c r="C13563" s="5" t="s">
        <v>708</v>
      </c>
      <c r="D13563" s="135">
        <v>1</v>
      </c>
      <c r="E13563" s="16">
        <v>4</v>
      </c>
      <c r="F13563" s="16">
        <f>+E13563*D13563</f>
      </c>
      <c r="G13563" s="127">
        <f>+F13563</f>
      </c>
      <c r="H13563" s="16">
        <v>1</v>
      </c>
      <c r="I13563" s="129">
        <f>+H13563*G13563</f>
      </c>
      <c r="J13563">
        <f t="shared" si="1473"/>
      </c>
      <c r="W13563">
        <f t="shared" si="1467"/>
      </c>
      <c r="X13563">
        <f t="shared" si="1468"/>
      </c>
      <c r="Y13563">
        <f t="shared" si="1469"/>
      </c>
      <c r="Z13563">
        <f t="shared" si="1470"/>
      </c>
    </row>
    <row r="13564" spans="1:26">
      <c r="A13564" s="107"/>
      <c r="B13564" s="20"/>
      <c r="C13564" s="5"/>
      <c r="D13564" s="5"/>
      <c r="E13564" s="7"/>
      <c r="F13564" s="127"/>
      <c r="G13564" s="127"/>
      <c r="H13564" s="7"/>
      <c r="I13564" s="129"/>
      <c r="W13564">
        <f t="shared" si="1467"/>
      </c>
      <c r="X13564">
        <f t="shared" si="1468"/>
      </c>
      <c r="Y13564">
        <f t="shared" si="1469"/>
      </c>
      <c r="Z13564">
        <f t="shared" si="1470"/>
      </c>
    </row>
    <row r="13565" spans="1:26">
      <c r="A13565" s="107"/>
      <c r="B13565" s="1568" t="s">
        <v>2622</v>
      </c>
      <c r="C13565" s="1569"/>
      <c r="D13565" s="6"/>
      <c r="E13565" s="5"/>
      <c r="F13565" s="6"/>
      <c r="G13565" s="6"/>
      <c r="H13565" s="9"/>
      <c r="I13565" s="129"/>
      <c r="W13565">
        <f t="shared" si="1467"/>
      </c>
      <c r="X13565">
        <f t="shared" si="1468"/>
      </c>
      <c r="Y13565">
        <f t="shared" si="1469"/>
      </c>
      <c r="Z13565">
        <f t="shared" si="1470"/>
      </c>
    </row>
    <row r="13566" spans="1:26">
      <c r="A13566" s="107"/>
      <c r="B13566" s="1570"/>
      <c r="C13566" s="1571"/>
      <c r="D13566" s="50"/>
      <c r="E13566" s="5"/>
      <c r="F13566" s="6"/>
      <c r="G13566" s="6"/>
      <c r="H13566" s="7"/>
      <c r="I13566" s="129"/>
      <c r="W13566">
        <f t="shared" si="1467"/>
      </c>
      <c r="X13566">
        <f t="shared" si="1468"/>
      </c>
      <c r="Y13566">
        <f t="shared" si="1469"/>
      </c>
      <c r="Z13566">
        <f t="shared" si="1470"/>
      </c>
    </row>
    <row r="13567" spans="1:26">
      <c r="A13567" s="107"/>
      <c r="B13567" s="1590"/>
      <c r="C13567" s="1591"/>
      <c r="D13567" s="50"/>
      <c r="E13567" s="5"/>
      <c r="F13567" s="6"/>
      <c r="G13567" s="6"/>
      <c r="H13567" s="5"/>
      <c r="I13567" s="129"/>
      <c r="W13567">
        <f t="shared" si="1467"/>
      </c>
      <c r="X13567">
        <f t="shared" si="1468"/>
      </c>
      <c r="Y13567">
        <f t="shared" si="1469"/>
      </c>
      <c r="Z13567">
        <f t="shared" si="1470"/>
      </c>
    </row>
    <row r="13568" spans="1:26" ht="15.75" thickBot="1">
      <c r="A13568" s="33"/>
      <c r="B13568" s="130"/>
      <c r="C13568" s="130"/>
      <c r="D13568" s="109"/>
      <c r="E13568" s="109"/>
      <c r="F13568" s="109"/>
      <c r="G13568" s="109"/>
      <c r="H13568" s="109"/>
      <c r="I13568" s="110"/>
      <c r="W13568">
        <f t="shared" si="1467"/>
      </c>
      <c r="X13568">
        <f t="shared" si="1468"/>
      </c>
      <c r="Y13568">
        <f t="shared" si="1469"/>
      </c>
      <c r="Z13568">
        <f t="shared" si="1470"/>
      </c>
    </row>
    <row r="13569" spans="1:26">
      <c r="A13569" s="33"/>
      <c r="B13569" s="130"/>
      <c r="C13569" s="130"/>
      <c r="D13569" s="91"/>
      <c r="E13569" s="91"/>
      <c r="F13569" s="91"/>
      <c r="G13569" s="92" t="s">
        <v>19</v>
      </c>
      <c r="H13569" s="91"/>
      <c r="I13569" s="111">
        <f>SUM(I13509:I13568)</f>
      </c>
      <c r="W13569">
        <f t="shared" si="1467"/>
      </c>
      <c r="X13569">
        <f t="shared" si="1468"/>
      </c>
      <c r="Y13569">
        <f t="shared" si="1469"/>
      </c>
      <c r="Z13569">
        <f t="shared" si="1470"/>
      </c>
    </row>
    <row r="13570" spans="1:26">
      <c r="A13570" s="33"/>
      <c r="B13570" s="10"/>
      <c r="C13570" s="10"/>
      <c r="D13570" s="132"/>
      <c r="E13570" s="132"/>
      <c r="F13570" s="132"/>
      <c r="G13570" s="132"/>
      <c r="H13570" s="133"/>
      <c r="I13570" s="61"/>
      <c r="W13570">
        <f t="shared" si="1467"/>
      </c>
      <c r="X13570">
        <f t="shared" si="1468"/>
      </c>
      <c r="Y13570">
        <f t="shared" si="1469"/>
      </c>
      <c r="Z13570">
        <f t="shared" si="1470"/>
      </c>
    </row>
    <row r="13571" spans="1:26" ht="15.75" thickBot="1">
      <c r="A13571" s="33"/>
      <c r="B13571" s="11" t="s">
        <v>20</v>
      </c>
      <c r="C13571" s="35"/>
      <c r="D13571" s="35"/>
      <c r="E13571" s="35"/>
      <c r="F13571" s="35"/>
      <c r="G13571" s="35"/>
      <c r="H13571" s="35"/>
      <c r="I13571" s="36"/>
      <c r="W13571">
        <f t="shared" si="1467"/>
      </c>
      <c r="X13571">
        <f t="shared" si="1468"/>
      </c>
      <c r="Y13571">
        <f t="shared" si="1469"/>
      </c>
      <c r="Z13571">
        <f t="shared" si="1470"/>
      </c>
    </row>
    <row r="13572" spans="1:26" ht="15.75" thickBot="1">
      <c r="A13572" s="37"/>
      <c r="B13572" s="38"/>
      <c r="C13572" s="39" t="s">
        <v>21</v>
      </c>
      <c r="D13572" s="40">
        <f>SUM(D13509:D13571)</f>
      </c>
      <c r="E13572" s="41">
        <f>IF(H13572=I13572,"OK","NO")</f>
      </c>
      <c r="F13572" s="40">
        <f>SUM(F13509:F13571)</f>
      </c>
      <c r="G13572" s="40">
        <f>SUM(G13509:G13571)</f>
      </c>
      <c r="H13572" s="41">
        <f>SUMPRODUCT(F13509:F13568,H13509:H13568)</f>
      </c>
      <c r="I13572" s="43">
        <f>+I13570+I13569</f>
      </c>
      <c r="J13572">
        <f>SUM(J13509:J13571)</f>
      </c>
      <c r="W13572">
        <f t="shared" ref="W13572:W13635" si="1482">IF(LEFT($H13572&amp;"",5)="2019-",$H13572,W13571)</f>
      </c>
      <c r="X13572">
        <f t="shared" ref="X13572:X13635" si="1483">IF($W13572="",0,IF(COUNTIF($AB$2:$AB$80,$W13572)&gt;0,1,0))</f>
      </c>
      <c r="Y13572">
        <f t="shared" ref="Y13572:Y13635" si="1484">IF($C13572="","",UPPER(TRIM(IFERROR(LEFT($C13572&amp;"",FIND("/",$C13572&amp;"")-1),$C13572&amp;""))))</f>
      </c>
      <c r="Z13572">
        <f t="shared" ref="Z13572:Z13635" si="1485">IFERROR(IF(ISNUMBER($G13572),$G13572,0),0)</f>
      </c>
    </row>
    <row r="13573" spans="1:26" ht="15.75" thickBot="1">
      <c r="A13573" s="44"/>
      <c r="B13573" s="116"/>
      <c r="C13573" s="45"/>
      <c r="D13573" s="45"/>
      <c r="E13573" s="45"/>
      <c r="F13573" s="45"/>
      <c r="G13573" s="45"/>
      <c r="H13573" s="45"/>
      <c r="I13573" s="47"/>
      <c r="W13573">
        <f t="shared" si="1482"/>
      </c>
      <c r="X13573">
        <f t="shared" si="1483"/>
      </c>
      <c r="Y13573">
        <f t="shared" si="1484"/>
      </c>
      <c r="Z13573">
        <f t="shared" si="1485"/>
      </c>
    </row>
    <row r="13574" spans="1:26">
      <c r="A13574" s="12" t="s">
        <v>315</v>
      </c>
      <c r="B13574" s="12"/>
      <c r="W13574">
        <f t="shared" si="1482"/>
      </c>
      <c r="X13574">
        <f t="shared" si="1483"/>
      </c>
      <c r="Y13574">
        <f t="shared" si="1484"/>
      </c>
      <c r="Z13574">
        <f t="shared" si="1485"/>
      </c>
    </row>
    <row r="13575" spans="1:26">
      <c r="W13575">
        <f t="shared" si="1482"/>
      </c>
      <c r="X13575">
        <f t="shared" si="1483"/>
      </c>
      <c r="Y13575">
        <f t="shared" si="1484"/>
      </c>
      <c r="Z13575">
        <f t="shared" si="1485"/>
      </c>
    </row>
    <row r="13576" spans="1:26">
      <c r="W13576">
        <f t="shared" si="1482"/>
      </c>
      <c r="X13576">
        <f t="shared" si="1483"/>
      </c>
      <c r="Y13576">
        <f t="shared" si="1484"/>
      </c>
      <c r="Z13576">
        <f t="shared" si="1485"/>
      </c>
    </row>
    <row r="13577" spans="1:26">
      <c r="W13577">
        <f t="shared" si="1482"/>
      </c>
      <c r="X13577">
        <f t="shared" si="1483"/>
      </c>
      <c r="Y13577">
        <f t="shared" si="1484"/>
      </c>
      <c r="Z13577">
        <f t="shared" si="1485"/>
      </c>
    </row>
    <row r="13578" spans="1:26">
      <c r="W13578">
        <f t="shared" si="1482"/>
      </c>
      <c r="X13578">
        <f t="shared" si="1483"/>
      </c>
      <c r="Y13578">
        <f t="shared" si="1484"/>
      </c>
      <c r="Z13578">
        <f t="shared" si="1485"/>
      </c>
    </row>
    <row r="13579" spans="1:26">
      <c r="A13579" s="1562" t="s">
        <v>0</v>
      </c>
      <c r="B13579" s="1562"/>
      <c r="C13579" s="1562"/>
      <c r="D13579" s="1562"/>
      <c r="E13579" s="1562"/>
      <c r="F13579" s="1562"/>
      <c r="G13579" s="1562"/>
      <c r="H13579" s="1562"/>
      <c r="I13579" s="1562"/>
      <c r="W13579">
        <f t="shared" si="1482"/>
      </c>
      <c r="X13579">
        <f t="shared" si="1483"/>
      </c>
      <c r="Y13579">
        <f t="shared" si="1484"/>
      </c>
      <c r="Z13579">
        <f t="shared" si="1485"/>
      </c>
    </row>
    <row r="13580" spans="1:26">
      <c r="W13580">
        <f t="shared" si="1482"/>
      </c>
      <c r="X13580">
        <f t="shared" si="1483"/>
      </c>
      <c r="Y13580">
        <f t="shared" si="1484"/>
      </c>
      <c r="Z13580">
        <f t="shared" si="1485"/>
      </c>
    </row>
    <row r="13581" spans="1:26">
      <c r="A13581" s="1" t="s">
        <v>1</v>
      </c>
      <c r="B13581" s="1"/>
      <c r="G13581" s="495" t="s">
        <v>2</v>
      </c>
      <c r="H13581" s="3" t="s">
        <v>2573</v>
      </c>
      <c r="W13581">
        <f t="shared" si="1482"/>
      </c>
      <c r="X13581">
        <f t="shared" si="1483"/>
      </c>
      <c r="Y13581">
        <f t="shared" si="1484"/>
      </c>
      <c r="Z13581">
        <f t="shared" si="1485"/>
      </c>
    </row>
    <row r="13582" spans="1:26">
      <c r="A13582" s="1" t="inlineStr">
        <is>
          <t>Dealer-184</t>
        </is>
      </c>
      <c r="B13582" s="1"/>
      <c r="C13582" s="51"/>
      <c r="G13582" s="496" t="s">
        <v>1440</v>
      </c>
      <c r="H13582" s="1" t="s">
        <v>2283</v>
      </c>
      <c r="W13582">
        <f t="shared" si="1482"/>
      </c>
      <c r="X13582">
        <f t="shared" si="1483"/>
      </c>
      <c r="Y13582">
        <f t="shared" si="1484"/>
      </c>
      <c r="Z13582">
        <f t="shared" si="1485"/>
      </c>
    </row>
    <row r="13583" spans="1:26">
      <c r="A13583" s="1" t="inlineStr">
        <is>
          <t>Address line (redacted)</t>
        </is>
      </c>
      <c r="B13583" s="1"/>
      <c r="C13583" s="51"/>
      <c r="W13583">
        <f t="shared" si="1482"/>
      </c>
      <c r="X13583">
        <f t="shared" si="1483"/>
      </c>
      <c r="Y13583">
        <f t="shared" si="1484"/>
      </c>
      <c r="Z13583">
        <f t="shared" si="1485"/>
      </c>
    </row>
    <row r="13584" spans="1:26">
      <c r="A13584" s="1"/>
      <c r="B13584" s="1"/>
      <c r="C13584" s="51"/>
      <c r="W13584">
        <f t="shared" si="1482"/>
      </c>
      <c r="X13584">
        <f t="shared" si="1483"/>
      </c>
      <c r="Y13584">
        <f t="shared" si="1484"/>
      </c>
      <c r="Z13584">
        <f t="shared" si="1485"/>
      </c>
    </row>
    <row r="13585" spans="1:26">
      <c r="A13585" s="1"/>
      <c r="B13585" s="1582"/>
      <c r="C13585" s="1582"/>
      <c r="W13585">
        <f t="shared" si="1482"/>
      </c>
      <c r="X13585">
        <f t="shared" si="1483"/>
      </c>
      <c r="Y13585">
        <f t="shared" si="1484"/>
      </c>
      <c r="Z13585">
        <f t="shared" si="1485"/>
      </c>
    </row>
    <row r="13586" spans="1:26">
      <c r="A13586" s="49" t="s">
        <v>4</v>
      </c>
      <c r="B13586" s="87"/>
      <c r="W13586">
        <f t="shared" si="1482"/>
      </c>
      <c r="X13586">
        <f t="shared" si="1483"/>
      </c>
      <c r="Y13586">
        <f t="shared" si="1484"/>
      </c>
      <c r="Z13586">
        <f t="shared" si="1485"/>
      </c>
    </row>
    <row r="13587" spans="1:26">
      <c r="A13587" s="12"/>
      <c r="B13587" s="86"/>
      <c r="W13587">
        <f t="shared" si="1482"/>
      </c>
      <c r="X13587">
        <f t="shared" si="1483"/>
      </c>
      <c r="Y13587">
        <f t="shared" si="1484"/>
      </c>
      <c r="Z13587">
        <f t="shared" si="1485"/>
      </c>
    </row>
    <row r="13588" spans="1:26">
      <c r="A13588" s="1" t="s">
        <v>5</v>
      </c>
      <c r="W13588">
        <f t="shared" si="1482"/>
      </c>
      <c r="X13588">
        <f t="shared" si="1483"/>
      </c>
      <c r="Y13588">
        <f t="shared" si="1484"/>
      </c>
      <c r="Z13588">
        <f t="shared" si="1485"/>
      </c>
    </row>
    <row r="13589" spans="1:26">
      <c r="A13589" s="1" t="s">
        <v>6</v>
      </c>
      <c r="W13589">
        <f t="shared" si="1482"/>
      </c>
      <c r="X13589">
        <f t="shared" si="1483"/>
      </c>
      <c r="Y13589">
        <f t="shared" si="1484"/>
      </c>
      <c r="Z13589">
        <f t="shared" si="1485"/>
      </c>
    </row>
    <row r="13590" spans="1:26" ht="15.75" thickBot="1">
      <c r="A13590" s="1" t="s">
        <v>7</v>
      </c>
      <c r="W13590">
        <f t="shared" si="1482"/>
      </c>
      <c r="X13590">
        <f t="shared" si="1483"/>
      </c>
      <c r="Y13590">
        <f t="shared" si="1484"/>
      </c>
      <c r="Z13590">
        <f t="shared" si="1485"/>
      </c>
    </row>
    <row r="13591" spans="1:26" ht="24">
      <c r="A13591" s="26" t="s">
        <v>8</v>
      </c>
      <c r="B13591" s="27" t="s">
        <v>9</v>
      </c>
      <c r="C13591" s="27" t="s">
        <v>10</v>
      </c>
      <c r="D13591" s="200" t="s">
        <v>11</v>
      </c>
      <c r="E13591" s="200" t="s">
        <v>12</v>
      </c>
      <c r="F13591" s="200" t="s">
        <v>13</v>
      </c>
      <c r="G13591" s="200" t="s">
        <v>14</v>
      </c>
      <c r="H13591" s="201" t="s">
        <v>15</v>
      </c>
      <c r="I13591" s="202" t="s">
        <v>16</v>
      </c>
      <c r="W13591">
        <f t="shared" si="1482"/>
      </c>
      <c r="X13591">
        <f t="shared" si="1483"/>
      </c>
      <c r="Y13591">
        <f t="shared" si="1484"/>
      </c>
      <c r="Z13591">
        <f t="shared" si="1485"/>
      </c>
    </row>
    <row r="13592" spans="1:26">
      <c r="A13592" s="107"/>
      <c r="B13592" s="1564" t="s">
        <v>17</v>
      </c>
      <c r="C13592" s="1565"/>
      <c r="D13592" s="53"/>
      <c r="E13592" s="53"/>
      <c r="F13592" s="91"/>
      <c r="G13592" s="92"/>
      <c r="H13592" s="91"/>
      <c r="I13592" s="250"/>
      <c r="W13592">
        <f t="shared" si="1482"/>
      </c>
      <c r="X13592">
        <f t="shared" si="1483"/>
      </c>
      <c r="Y13592">
        <f t="shared" si="1484"/>
      </c>
      <c r="Z13592">
        <f t="shared" si="1485"/>
      </c>
    </row>
    <row r="13593" spans="1:26">
      <c r="A13593" s="5">
        <v>1</v>
      </c>
      <c r="B13593" s="8" t="s">
        <v>755</v>
      </c>
      <c r="C13593" s="5" t="s">
        <v>756</v>
      </c>
      <c r="D13593" s="5">
        <v>1</v>
      </c>
      <c r="E13593" s="5">
        <v>5</v>
      </c>
      <c r="F13593" s="5">
        <f>+E13593*D13593</f>
      </c>
      <c r="G13593" s="5">
        <f>+E13593*D13593</f>
      </c>
      <c r="H13593" s="5">
        <v>1</v>
      </c>
      <c r="I13593" s="102">
        <f>+H13593*G13593</f>
      </c>
      <c r="W13593">
        <f t="shared" si="1482"/>
      </c>
      <c r="X13593">
        <f t="shared" si="1483"/>
      </c>
      <c r="Y13593">
        <f t="shared" si="1484"/>
      </c>
      <c r="Z13593">
        <f t="shared" si="1485"/>
      </c>
    </row>
    <row r="13594" spans="1:26">
      <c r="A13594" s="5">
        <v>2</v>
      </c>
      <c r="B13594" s="8" t="s">
        <v>748</v>
      </c>
      <c r="C13594" s="5" t="s">
        <v>362</v>
      </c>
      <c r="D13594" s="5">
        <v>1</v>
      </c>
      <c r="E13594" s="5">
        <v>5</v>
      </c>
      <c r="F13594" s="5">
        <f>+E13594*D13594</f>
      </c>
      <c r="G13594" s="5">
        <f>+E13594*D13594</f>
      </c>
      <c r="H13594" s="5">
        <v>1</v>
      </c>
      <c r="I13594" s="102">
        <f>+H13594*G13594</f>
      </c>
      <c r="W13594">
        <f t="shared" si="1482"/>
      </c>
      <c r="X13594">
        <f t="shared" si="1483"/>
      </c>
      <c r="Y13594">
        <f t="shared" si="1484"/>
      </c>
      <c r="Z13594">
        <f t="shared" si="1485"/>
      </c>
    </row>
    <row r="13595" spans="1:26">
      <c r="A13595" s="5"/>
      <c r="B13595" s="8" t="s">
        <v>748</v>
      </c>
      <c r="C13595" s="5" t="s">
        <v>362</v>
      </c>
      <c r="D13595" s="5">
        <v>1</v>
      </c>
      <c r="E13595" s="5">
        <v>1</v>
      </c>
      <c r="F13595" s="5">
        <f>+E13595*D13595</f>
      </c>
      <c r="G13595" s="5">
        <f>+E13595*D13595</f>
      </c>
      <c r="H13595" s="5">
        <v>1</v>
      </c>
      <c r="I13595" s="102">
        <f>+H13595*G13595</f>
      </c>
      <c r="W13595">
        <f t="shared" si="1482"/>
      </c>
      <c r="X13595">
        <f t="shared" si="1483"/>
      </c>
      <c r="Y13595">
        <f t="shared" si="1484"/>
      </c>
      <c r="Z13595">
        <f t="shared" si="1485"/>
      </c>
    </row>
    <row r="13596" spans="1:26">
      <c r="A13596" s="5"/>
      <c r="B13596" s="8" t="s">
        <v>449</v>
      </c>
      <c r="C13596" s="5" t="s">
        <v>448</v>
      </c>
      <c r="D13596" s="5">
        <v>1</v>
      </c>
      <c r="E13596" s="5">
        <v>5</v>
      </c>
      <c r="F13596" s="5">
        <f>+E13596*D13596</f>
      </c>
      <c r="G13596" s="5">
        <f>+E13596*D13596</f>
      </c>
      <c r="H13596" s="5">
        <v>1</v>
      </c>
      <c r="I13596" s="102">
        <f>+H13596*G13596</f>
      </c>
      <c r="W13596">
        <f t="shared" si="1482"/>
      </c>
      <c r="X13596">
        <f t="shared" si="1483"/>
      </c>
      <c r="Y13596">
        <f t="shared" si="1484"/>
      </c>
      <c r="Z13596">
        <f t="shared" si="1485"/>
      </c>
    </row>
    <row r="13597" spans="1:26">
      <c r="A13597" s="5"/>
      <c r="B13597" s="8"/>
      <c r="C13597" s="5"/>
      <c r="D13597" s="5"/>
      <c r="E13597" s="5"/>
      <c r="F13597" s="5"/>
      <c r="G13597" s="5"/>
      <c r="H13597" s="5"/>
      <c r="I13597" s="102"/>
      <c r="W13597">
        <f t="shared" si="1482"/>
      </c>
      <c r="X13597">
        <f t="shared" si="1483"/>
      </c>
      <c r="Y13597">
        <f t="shared" si="1484"/>
      </c>
      <c r="Z13597">
        <f t="shared" si="1485"/>
      </c>
    </row>
    <row r="13598" spans="1:26">
      <c r="A13598" s="5"/>
      <c r="B13598" s="8"/>
      <c r="C13598" s="5"/>
      <c r="D13598" s="5"/>
      <c r="E13598" s="5"/>
      <c r="F13598" s="5"/>
      <c r="G13598" s="5"/>
      <c r="H13598" s="5"/>
      <c r="I13598" s="102"/>
      <c r="W13598">
        <f t="shared" si="1482"/>
      </c>
      <c r="X13598">
        <f t="shared" si="1483"/>
      </c>
      <c r="Y13598">
        <f t="shared" si="1484"/>
      </c>
      <c r="Z13598">
        <f t="shared" si="1485"/>
      </c>
    </row>
    <row r="13599" spans="1:26">
      <c r="A13599" s="5"/>
      <c r="B13599" s="8"/>
      <c r="C13599" s="5"/>
      <c r="D13599" s="5"/>
      <c r="E13599" s="5"/>
      <c r="F13599" s="5"/>
      <c r="G13599" s="5"/>
      <c r="H13599" s="5"/>
      <c r="I13599" s="102"/>
      <c r="W13599">
        <f t="shared" si="1482"/>
      </c>
      <c r="X13599">
        <f t="shared" si="1483"/>
      </c>
      <c r="Y13599">
        <f t="shared" si="1484"/>
      </c>
      <c r="Z13599">
        <f t="shared" si="1485"/>
      </c>
    </row>
    <row r="13600" spans="1:26">
      <c r="A13600" s="5"/>
      <c r="B13600" s="8"/>
      <c r="C13600" s="5"/>
      <c r="D13600" s="5"/>
      <c r="E13600" s="5"/>
      <c r="F13600" s="5"/>
      <c r="G13600" s="5"/>
      <c r="H13600" s="5"/>
      <c r="I13600" s="102"/>
      <c r="W13600">
        <f t="shared" si="1482"/>
      </c>
      <c r="X13600">
        <f t="shared" si="1483"/>
      </c>
      <c r="Y13600">
        <f t="shared" si="1484"/>
      </c>
      <c r="Z13600">
        <f t="shared" si="1485"/>
      </c>
    </row>
    <row r="13601" spans="1:26">
      <c r="A13601" s="5"/>
      <c r="B13601" s="8"/>
      <c r="C13601" s="5"/>
      <c r="D13601" s="5"/>
      <c r="E13601" s="5"/>
      <c r="F13601" s="6"/>
      <c r="G13601" s="5"/>
      <c r="H13601" s="5"/>
      <c r="I13601" s="102"/>
      <c r="W13601">
        <f t="shared" si="1482"/>
      </c>
      <c r="X13601">
        <f t="shared" si="1483"/>
      </c>
      <c r="Y13601">
        <f t="shared" si="1484"/>
      </c>
      <c r="Z13601">
        <f t="shared" si="1485"/>
      </c>
    </row>
    <row r="13602" spans="1:26">
      <c r="A13602" s="5"/>
      <c r="B13602" s="8"/>
      <c r="C13602" s="5"/>
      <c r="D13602" s="5"/>
      <c r="E13602" s="5"/>
      <c r="F13602" s="6"/>
      <c r="G13602" s="5"/>
      <c r="H13602" s="5"/>
      <c r="I13602" s="102"/>
      <c r="W13602">
        <f t="shared" si="1482"/>
      </c>
      <c r="X13602">
        <f t="shared" si="1483"/>
      </c>
      <c r="Y13602">
        <f t="shared" si="1484"/>
      </c>
      <c r="Z13602">
        <f t="shared" si="1485"/>
      </c>
    </row>
    <row r="13603" spans="1:26">
      <c r="A13603" s="5"/>
      <c r="B13603" s="8"/>
      <c r="C13603" s="5"/>
      <c r="D13603" s="5"/>
      <c r="E13603" s="5"/>
      <c r="F13603" s="6"/>
      <c r="G13603" s="5"/>
      <c r="H13603" s="5"/>
      <c r="I13603" s="102"/>
      <c r="W13603">
        <f t="shared" si="1482"/>
      </c>
      <c r="X13603">
        <f t="shared" si="1483"/>
      </c>
      <c r="Y13603">
        <f t="shared" si="1484"/>
      </c>
      <c r="Z13603">
        <f t="shared" si="1485"/>
      </c>
    </row>
    <row r="13604" spans="1:26">
      <c r="A13604" s="5"/>
      <c r="B13604" s="8"/>
      <c r="C13604" s="5"/>
      <c r="D13604" s="50"/>
      <c r="E13604" s="5"/>
      <c r="F13604" s="5"/>
      <c r="G13604" s="6"/>
      <c r="H13604" s="5"/>
      <c r="I13604" s="129"/>
      <c r="W13604">
        <f t="shared" si="1482"/>
      </c>
      <c r="X13604">
        <f t="shared" si="1483"/>
      </c>
      <c r="Y13604">
        <f t="shared" si="1484"/>
      </c>
      <c r="Z13604">
        <f t="shared" si="1485"/>
      </c>
    </row>
    <row r="13605" spans="1:26">
      <c r="A13605" s="107"/>
      <c r="B13605" s="106"/>
      <c r="C13605" s="5"/>
      <c r="D13605" s="50"/>
      <c r="E13605" s="5"/>
      <c r="F13605" s="6"/>
      <c r="G13605" s="6"/>
      <c r="H13605" s="5"/>
      <c r="I13605" s="129"/>
      <c r="W13605">
        <f t="shared" si="1482"/>
      </c>
      <c r="X13605">
        <f t="shared" si="1483"/>
      </c>
      <c r="Y13605">
        <f t="shared" si="1484"/>
      </c>
      <c r="Z13605">
        <f t="shared" si="1485"/>
      </c>
    </row>
    <row r="13606" spans="1:26">
      <c r="A13606" s="33"/>
      <c r="B13606" s="10"/>
      <c r="C13606" s="10"/>
      <c r="D13606" s="132"/>
      <c r="E13606" s="132"/>
      <c r="F13606" s="132"/>
      <c r="G13606" s="132"/>
      <c r="H13606" s="133"/>
      <c r="I13606" s="61"/>
      <c r="W13606">
        <f t="shared" si="1482"/>
      </c>
      <c r="X13606">
        <f t="shared" si="1483"/>
      </c>
      <c r="Y13606">
        <f t="shared" si="1484"/>
      </c>
      <c r="Z13606">
        <f t="shared" si="1485"/>
      </c>
    </row>
    <row r="13607" spans="1:26" ht="15.75" thickBot="1">
      <c r="A13607" s="33"/>
      <c r="B13607" s="11" t="s">
        <v>20</v>
      </c>
      <c r="C13607" s="35"/>
      <c r="D13607" s="35"/>
      <c r="E13607" s="35"/>
      <c r="F13607" s="35"/>
      <c r="G13607" s="35"/>
      <c r="H13607" s="35"/>
      <c r="I13607" s="36"/>
      <c r="W13607">
        <f t="shared" si="1482"/>
      </c>
      <c r="X13607">
        <f t="shared" si="1483"/>
      </c>
      <c r="Y13607">
        <f t="shared" si="1484"/>
      </c>
      <c r="Z13607">
        <f t="shared" si="1485"/>
      </c>
    </row>
    <row r="13608" spans="1:26" ht="15.75" thickBot="1">
      <c r="A13608" s="37"/>
      <c r="B13608" s="38"/>
      <c r="C13608" s="39" t="s">
        <v>21</v>
      </c>
      <c r="D13608" s="40">
        <f>SUM(D13592:D13607)</f>
      </c>
      <c r="E13608" s="41">
        <f>IF(H13608=I13608,"OK","NO")</f>
      </c>
      <c r="F13608" s="40">
        <f>SUM(F13592:F13607)</f>
      </c>
      <c r="G13608" s="40">
        <f>SUM(G13592:G13607)</f>
      </c>
      <c r="H13608" s="41">
        <f>SUMPRODUCT(F13592:F13605,H13592:H13605)</f>
      </c>
      <c r="I13608" s="43">
        <f>SUM(I13592:I13607)</f>
      </c>
      <c r="J13608">
        <v>5440</v>
      </c>
      <c r="K13608" s="118">
        <f>+I13608-J13608</f>
      </c>
      <c r="W13608">
        <f t="shared" si="1482"/>
      </c>
      <c r="X13608">
        <f t="shared" si="1483"/>
      </c>
      <c r="Y13608">
        <f t="shared" si="1484"/>
      </c>
      <c r="Z13608">
        <f t="shared" si="1485"/>
      </c>
    </row>
    <row r="13609" spans="1:26" ht="15.75" thickBot="1">
      <c r="A13609" s="44"/>
      <c r="B13609" s="116"/>
      <c r="C13609" s="45"/>
      <c r="D13609" s="45"/>
      <c r="E13609" s="45"/>
      <c r="F13609" s="45"/>
      <c r="G13609" s="45"/>
      <c r="H13609" s="45"/>
      <c r="I13609" s="47"/>
      <c r="W13609">
        <f t="shared" si="1482"/>
      </c>
      <c r="X13609">
        <f t="shared" si="1483"/>
      </c>
      <c r="Y13609">
        <f t="shared" si="1484"/>
      </c>
      <c r="Z13609">
        <f t="shared" si="1485"/>
      </c>
    </row>
    <row r="13610" spans="1:26">
      <c r="A13610" s="12" t="s">
        <v>315</v>
      </c>
      <c r="B13610" s="12"/>
      <c r="W13610">
        <f t="shared" si="1482"/>
      </c>
      <c r="X13610">
        <f t="shared" si="1483"/>
      </c>
      <c r="Y13610">
        <f t="shared" si="1484"/>
      </c>
      <c r="Z13610">
        <f t="shared" si="1485"/>
      </c>
    </row>
    <row r="13611" spans="1:26">
      <c r="W13611">
        <f t="shared" si="1482"/>
      </c>
      <c r="X13611">
        <f t="shared" si="1483"/>
      </c>
      <c r="Y13611">
        <f t="shared" si="1484"/>
      </c>
      <c r="Z13611">
        <f t="shared" si="1485"/>
      </c>
    </row>
    <row r="13612" spans="1:26">
      <c r="W13612">
        <f t="shared" si="1482"/>
      </c>
      <c r="X13612">
        <f t="shared" si="1483"/>
      </c>
      <c r="Y13612">
        <f t="shared" si="1484"/>
      </c>
      <c r="Z13612">
        <f t="shared" si="1485"/>
      </c>
    </row>
    <row r="13613" spans="1:26">
      <c r="W13613">
        <f t="shared" si="1482"/>
      </c>
      <c r="X13613">
        <f t="shared" si="1483"/>
      </c>
      <c r="Y13613">
        <f t="shared" si="1484"/>
      </c>
      <c r="Z13613">
        <f t="shared" si="1485"/>
      </c>
    </row>
    <row r="13614" spans="1:26">
      <c r="W13614">
        <f t="shared" si="1482"/>
      </c>
      <c r="X13614">
        <f t="shared" si="1483"/>
      </c>
      <c r="Y13614">
        <f t="shared" si="1484"/>
      </c>
      <c r="Z13614">
        <f t="shared" si="1485"/>
      </c>
    </row>
    <row r="13615" spans="1:26">
      <c r="W13615">
        <f t="shared" si="1482"/>
      </c>
      <c r="X13615">
        <f t="shared" si="1483"/>
      </c>
      <c r="Y13615">
        <f t="shared" si="1484"/>
      </c>
      <c r="Z13615">
        <f t="shared" si="1485"/>
      </c>
    </row>
    <row r="13616" spans="1:26">
      <c r="A13616" s="1562" t="s">
        <v>0</v>
      </c>
      <c r="B13616" s="1562"/>
      <c r="C13616" s="1562"/>
      <c r="D13616" s="1562"/>
      <c r="E13616" s="1562"/>
      <c r="F13616" s="1562"/>
      <c r="G13616" s="1562"/>
      <c r="H13616" s="1562"/>
      <c r="I13616" s="1562"/>
      <c r="W13616">
        <f t="shared" si="1482"/>
      </c>
      <c r="X13616">
        <f t="shared" si="1483"/>
      </c>
      <c r="Y13616">
        <f t="shared" si="1484"/>
      </c>
      <c r="Z13616">
        <f t="shared" si="1485"/>
      </c>
    </row>
    <row r="13617" spans="1:26">
      <c r="W13617">
        <f t="shared" si="1482"/>
      </c>
      <c r="X13617">
        <f t="shared" si="1483"/>
      </c>
      <c r="Y13617">
        <f t="shared" si="1484"/>
      </c>
      <c r="Z13617">
        <f t="shared" si="1485"/>
      </c>
    </row>
    <row r="13618" spans="1:26">
      <c r="A13618" s="1" t="s">
        <v>1</v>
      </c>
      <c r="B13618" s="1"/>
      <c r="G13618" s="495" t="s">
        <v>2</v>
      </c>
      <c r="H13618" s="3" t="s">
        <v>2573</v>
      </c>
      <c r="W13618">
        <f t="shared" si="1482"/>
      </c>
      <c r="X13618">
        <f t="shared" si="1483"/>
      </c>
      <c r="Y13618">
        <f t="shared" si="1484"/>
      </c>
      <c r="Z13618">
        <f t="shared" si="1485"/>
      </c>
    </row>
    <row r="13619" spans="1:26">
      <c r="A13619" s="63" t="inlineStr">
        <is>
          <t>Dealer-156</t>
        </is>
      </c>
      <c r="B13619" s="160"/>
      <c r="F13619" s="4"/>
      <c r="G13619" s="496" t="s">
        <v>1440</v>
      </c>
      <c r="H13619" s="1" t="s">
        <v>2284</v>
      </c>
      <c r="W13619">
        <f t="shared" si="1482"/>
      </c>
      <c r="X13619">
        <f t="shared" si="1483"/>
      </c>
      <c r="Y13619">
        <f t="shared" si="1484"/>
      </c>
      <c r="Z13619">
        <f t="shared" si="1485"/>
      </c>
    </row>
    <row r="13620" spans="1:26">
      <c r="A13620" s="264" t="inlineStr">
        <is>
          <t>Address line (redacted)</t>
        </is>
      </c>
      <c r="B13620" s="160"/>
      <c r="H13620" s="54"/>
      <c r="W13620">
        <f t="shared" si="1482"/>
      </c>
      <c r="X13620">
        <f t="shared" si="1483"/>
      </c>
      <c r="Y13620">
        <f t="shared" si="1484"/>
      </c>
      <c r="Z13620">
        <f t="shared" si="1485"/>
      </c>
    </row>
    <row r="13621" spans="1:26">
      <c r="A13621" s="12" t="s">
        <v>571</v>
      </c>
      <c r="B13621" s="160"/>
      <c r="H13621" s="54"/>
      <c r="W13621">
        <f t="shared" si="1482"/>
      </c>
      <c r="X13621">
        <f t="shared" si="1483"/>
      </c>
      <c r="Y13621">
        <f t="shared" si="1484"/>
      </c>
      <c r="Z13621">
        <f t="shared" si="1485"/>
      </c>
    </row>
    <row r="13622" spans="1:26">
      <c r="A13622" s="265" t="s">
        <v>572</v>
      </c>
      <c r="B13622" s="160"/>
      <c r="H13622" s="54"/>
      <c r="W13622">
        <f t="shared" si="1482"/>
      </c>
      <c r="X13622">
        <f t="shared" si="1483"/>
      </c>
      <c r="Y13622">
        <f t="shared" si="1484"/>
      </c>
      <c r="Z13622">
        <f t="shared" si="1485"/>
      </c>
    </row>
    <row r="13623" spans="1:26">
      <c r="A13623" s="264" t="inlineStr">
        <is>
          <t>Dealer-173</t>
        </is>
      </c>
      <c r="B13623" s="160"/>
      <c r="H13623" s="54"/>
      <c r="W13623">
        <f t="shared" si="1482"/>
      </c>
      <c r="X13623">
        <f t="shared" si="1483"/>
      </c>
      <c r="Y13623">
        <f t="shared" si="1484"/>
      </c>
      <c r="Z13623">
        <f t="shared" si="1485"/>
      </c>
    </row>
    <row r="13624" spans="1:26">
      <c r="A13624" s="264" t="inlineStr">
        <is>
          <t>Address line (redacted)</t>
        </is>
      </c>
      <c r="B13624" s="160"/>
      <c r="H13624" s="54"/>
      <c r="W13624">
        <f t="shared" si="1482"/>
      </c>
      <c r="X13624">
        <f t="shared" si="1483"/>
      </c>
      <c r="Y13624">
        <f t="shared" si="1484"/>
      </c>
      <c r="Z13624">
        <f t="shared" si="1485"/>
      </c>
    </row>
    <row r="13625" spans="1:26">
      <c r="A13625" s="266" t="inlineStr">
        <is>
          <t>Address line (redacted)</t>
        </is>
      </c>
      <c r="B13625" s="267"/>
      <c r="C13625" s="267"/>
      <c r="D13625" s="267"/>
      <c r="E13625" s="267"/>
      <c r="F13625" s="267"/>
      <c r="G13625" s="267"/>
      <c r="H13625" s="267"/>
      <c r="I13625" s="267"/>
      <c r="W13625">
        <f t="shared" si="1482"/>
      </c>
      <c r="X13625">
        <f t="shared" si="1483"/>
      </c>
      <c r="Y13625">
        <f t="shared" si="1484"/>
      </c>
      <c r="Z13625">
        <f t="shared" si="1485"/>
      </c>
    </row>
    <row r="13626" spans="1:26">
      <c r="A13626" s="1" t="s">
        <v>5</v>
      </c>
      <c r="W13626">
        <f t="shared" si="1482"/>
      </c>
      <c r="X13626">
        <f t="shared" si="1483"/>
      </c>
      <c r="Y13626">
        <f t="shared" si="1484"/>
      </c>
      <c r="Z13626">
        <f t="shared" si="1485"/>
      </c>
    </row>
    <row r="13627" spans="1:26">
      <c r="A13627" s="1" t="s">
        <v>6</v>
      </c>
      <c r="W13627">
        <f t="shared" si="1482"/>
      </c>
      <c r="X13627">
        <f t="shared" si="1483"/>
      </c>
      <c r="Y13627">
        <f t="shared" si="1484"/>
      </c>
      <c r="Z13627">
        <f t="shared" si="1485"/>
      </c>
    </row>
    <row r="13628" spans="1:26" ht="15.75" thickBot="1">
      <c r="A13628" s="1" t="s">
        <v>7</v>
      </c>
      <c r="W13628">
        <f t="shared" si="1482"/>
      </c>
      <c r="X13628">
        <f t="shared" si="1483"/>
      </c>
      <c r="Y13628">
        <f t="shared" si="1484"/>
      </c>
      <c r="Z13628">
        <f t="shared" si="1485"/>
      </c>
    </row>
    <row r="13629" spans="1:26" ht="24">
      <c r="A13629" s="26" t="s">
        <v>8</v>
      </c>
      <c r="B13629" s="27" t="s">
        <v>9</v>
      </c>
      <c r="C13629" s="27" t="s">
        <v>10</v>
      </c>
      <c r="D13629" s="28" t="s">
        <v>11</v>
      </c>
      <c r="E13629" s="28" t="s">
        <v>12</v>
      </c>
      <c r="F13629" s="28" t="s">
        <v>13</v>
      </c>
      <c r="G13629" s="28" t="s">
        <v>14</v>
      </c>
      <c r="H13629" s="29" t="s">
        <v>15</v>
      </c>
      <c r="I13629" s="30" t="s">
        <v>16</v>
      </c>
      <c r="W13629">
        <f t="shared" si="1482"/>
      </c>
      <c r="X13629">
        <f t="shared" si="1483"/>
      </c>
      <c r="Y13629">
        <f t="shared" si="1484"/>
      </c>
      <c r="Z13629">
        <f t="shared" si="1485"/>
      </c>
    </row>
    <row r="13630" spans="1:26">
      <c r="A13630" s="107"/>
      <c r="B13630" s="1563" t="s">
        <v>17</v>
      </c>
      <c r="C13630" s="1563"/>
      <c r="D13630" s="5"/>
      <c r="E13630" s="5"/>
      <c r="F13630" s="5"/>
      <c r="G13630" s="6"/>
      <c r="H13630" s="6"/>
      <c r="I13630" s="102"/>
      <c r="W13630">
        <f t="shared" si="1482"/>
      </c>
      <c r="X13630">
        <f t="shared" si="1483"/>
      </c>
      <c r="Y13630">
        <f t="shared" si="1484"/>
      </c>
      <c r="Z13630">
        <f t="shared" si="1485"/>
      </c>
    </row>
    <row r="13631" spans="1:26">
      <c r="A13631" s="5">
        <v>1</v>
      </c>
      <c r="B13631" s="8" t="s">
        <v>273</v>
      </c>
      <c r="C13631" s="5" t="s">
        <v>274</v>
      </c>
      <c r="D13631" s="5">
        <v>1</v>
      </c>
      <c r="E13631" s="5">
        <v>5</v>
      </c>
      <c r="F13631" s="6">
        <f>+E13631*D13631</f>
      </c>
      <c r="G13631" s="6">
        <f>+E13631*D13631</f>
      </c>
      <c r="H13631" s="5">
        <v>1</v>
      </c>
      <c r="I13631" s="58">
        <f>+H13631*G13631</f>
      </c>
      <c r="W13631">
        <f t="shared" si="1482"/>
      </c>
      <c r="X13631">
        <f t="shared" si="1483"/>
      </c>
      <c r="Y13631">
        <f t="shared" si="1484"/>
      </c>
      <c r="Z13631">
        <f t="shared" si="1485"/>
      </c>
    </row>
    <row r="13632" spans="1:26">
      <c r="A13632" s="5">
        <v>2</v>
      </c>
      <c r="B13632" s="8" t="s">
        <v>346</v>
      </c>
      <c r="C13632" s="5" t="s">
        <v>347</v>
      </c>
      <c r="D13632" s="296"/>
      <c r="E13632" s="5"/>
      <c r="F13632" s="6">
        <v>3</v>
      </c>
      <c r="G13632" s="6">
        <f>+F13632</f>
      </c>
      <c r="H13632" s="5">
        <v>1</v>
      </c>
      <c r="I13632" s="58">
        <f t="shared" ref="I13632:I13647" si="1486">+H13632*G13632</f>
      </c>
      <c r="W13632">
        <f t="shared" si="1482"/>
      </c>
      <c r="X13632">
        <f t="shared" si="1483"/>
      </c>
      <c r="Y13632">
        <f t="shared" si="1484"/>
      </c>
      <c r="Z13632">
        <f t="shared" si="1485"/>
      </c>
    </row>
    <row r="13633" spans="1:26">
      <c r="A13633" s="5">
        <v>3</v>
      </c>
      <c r="B13633" s="60" t="s">
        <v>42</v>
      </c>
      <c r="C13633" s="5" t="s">
        <v>43</v>
      </c>
      <c r="D13633" s="522">
        <v>1</v>
      </c>
      <c r="E13633" s="5"/>
      <c r="F13633" s="6">
        <v>3</v>
      </c>
      <c r="G13633" s="6">
        <f>+F13633</f>
      </c>
      <c r="H13633" s="5">
        <v>1</v>
      </c>
      <c r="I13633" s="58">
        <f t="shared" si="1486"/>
      </c>
      <c r="W13633">
        <f t="shared" si="1482"/>
      </c>
      <c r="X13633">
        <f t="shared" si="1483"/>
      </c>
      <c r="Y13633">
        <f t="shared" si="1484"/>
      </c>
      <c r="Z13633">
        <f t="shared" si="1485"/>
      </c>
    </row>
    <row r="13634" spans="1:26">
      <c r="A13634" s="5">
        <v>4</v>
      </c>
      <c r="B13634" s="8" t="s">
        <v>586</v>
      </c>
      <c r="C13634" s="5" t="s">
        <v>587</v>
      </c>
      <c r="D13634" s="5">
        <v>1</v>
      </c>
      <c r="E13634" s="5">
        <v>5</v>
      </c>
      <c r="F13634" s="6">
        <f>+E13634*D13634</f>
      </c>
      <c r="G13634" s="6">
        <f>+E13634*D13634</f>
      </c>
      <c r="H13634" s="5">
        <v>1</v>
      </c>
      <c r="I13634" s="58">
        <f t="shared" si="1486"/>
      </c>
      <c r="W13634">
        <f t="shared" si="1482"/>
      </c>
      <c r="X13634">
        <f t="shared" si="1483"/>
      </c>
      <c r="Y13634">
        <f t="shared" si="1484"/>
      </c>
      <c r="Z13634">
        <f t="shared" si="1485"/>
      </c>
    </row>
    <row r="13635" spans="1:26">
      <c r="A13635" s="5">
        <v>5</v>
      </c>
      <c r="B13635" s="8" t="s">
        <v>443</v>
      </c>
      <c r="C13635" s="5" t="s">
        <v>442</v>
      </c>
      <c r="D13635" s="5">
        <v>1</v>
      </c>
      <c r="E13635" s="5">
        <v>5</v>
      </c>
      <c r="F13635" s="6">
        <f>+E13635*D13635</f>
      </c>
      <c r="G13635" s="6">
        <f>+E13635*D13635</f>
      </c>
      <c r="H13635" s="5">
        <v>1</v>
      </c>
      <c r="I13635" s="58">
        <f t="shared" si="1486"/>
      </c>
      <c r="W13635">
        <f t="shared" si="1482"/>
      </c>
      <c r="X13635">
        <f t="shared" si="1483"/>
      </c>
      <c r="Y13635">
        <f t="shared" si="1484"/>
      </c>
      <c r="Z13635">
        <f t="shared" si="1485"/>
      </c>
    </row>
    <row r="13636" spans="1:26">
      <c r="A13636" s="5">
        <v>6</v>
      </c>
      <c r="B13636" s="8" t="s">
        <v>283</v>
      </c>
      <c r="C13636" s="5" t="s">
        <v>282</v>
      </c>
      <c r="D13636" s="5">
        <v>1</v>
      </c>
      <c r="E13636" s="5">
        <v>5</v>
      </c>
      <c r="F13636" s="6">
        <f>+E13636*D13636</f>
      </c>
      <c r="G13636" s="6">
        <f>+E13636*D13636</f>
      </c>
      <c r="H13636" s="5">
        <v>1</v>
      </c>
      <c r="I13636" s="58">
        <f t="shared" si="1486"/>
      </c>
      <c r="W13636">
        <f t="shared" ref="W13636:W13699" si="1487">IF(LEFT($H13636&amp;"",5)="2019-",$H13636,W13635)</f>
      </c>
      <c r="X13636">
        <f t="shared" ref="X13636:X13699" si="1488">IF($W13636="",0,IF(COUNTIF($AB$2:$AB$80,$W13636)&gt;0,1,0))</f>
      </c>
      <c r="Y13636">
        <f t="shared" ref="Y13636:Y13699" si="1489">IF($C13636="","",UPPER(TRIM(IFERROR(LEFT($C13636&amp;"",FIND("/",$C13636&amp;"")-1),$C13636&amp;""))))</f>
      </c>
      <c r="Z13636">
        <f t="shared" ref="Z13636:Z13699" si="1490">IFERROR(IF(ISNUMBER($G13636),$G13636,0),0)</f>
      </c>
    </row>
    <row r="13637" spans="1:26">
      <c r="A13637" s="5"/>
      <c r="B13637" s="8" t="s">
        <v>593</v>
      </c>
      <c r="C13637" s="5" t="s">
        <v>438</v>
      </c>
      <c r="D13637" s="5">
        <v>1</v>
      </c>
      <c r="E13637" s="5">
        <v>5</v>
      </c>
      <c r="F13637" s="6">
        <f>+E13637*D13637</f>
      </c>
      <c r="G13637" s="6">
        <f>+E13637*D13637</f>
      </c>
      <c r="H13637" s="5">
        <v>1</v>
      </c>
      <c r="I13637" s="58">
        <f t="shared" si="1486"/>
      </c>
      <c r="W13637">
        <f t="shared" si="1487"/>
      </c>
      <c r="X13637">
        <f t="shared" si="1488"/>
      </c>
      <c r="Y13637">
        <f t="shared" si="1489"/>
      </c>
      <c r="Z13637">
        <f t="shared" si="1490"/>
      </c>
    </row>
    <row r="13638" spans="1:26">
      <c r="A13638" s="5">
        <v>8</v>
      </c>
      <c r="B13638" s="8" t="s">
        <v>902</v>
      </c>
      <c r="C13638" s="5" t="s">
        <v>750</v>
      </c>
      <c r="D13638" s="296">
        <v>1</v>
      </c>
      <c r="E13638" s="522">
        <v>1</v>
      </c>
      <c r="F13638" s="6">
        <v>2</v>
      </c>
      <c r="G13638" s="6">
        <f>+F13638</f>
      </c>
      <c r="H13638" s="5">
        <v>1</v>
      </c>
      <c r="I13638" s="58">
        <f t="shared" si="1486"/>
      </c>
      <c r="W13638">
        <f t="shared" si="1487"/>
      </c>
      <c r="X13638">
        <f t="shared" si="1488"/>
      </c>
      <c r="Y13638">
        <f t="shared" si="1489"/>
      </c>
      <c r="Z13638">
        <f t="shared" si="1490"/>
      </c>
    </row>
    <row r="13639" spans="1:26">
      <c r="A13639" s="320"/>
      <c r="B13639" s="1563" t="s">
        <v>18</v>
      </c>
      <c r="C13639" s="1563"/>
      <c r="D13639" s="21"/>
      <c r="E13639" s="5"/>
      <c r="F13639" s="5"/>
      <c r="G13639" s="6"/>
      <c r="H13639" s="5"/>
      <c r="I13639" s="58"/>
      <c r="W13639">
        <f t="shared" si="1487"/>
      </c>
      <c r="X13639">
        <f t="shared" si="1488"/>
      </c>
      <c r="Y13639">
        <f t="shared" si="1489"/>
      </c>
      <c r="Z13639">
        <f t="shared" si="1490"/>
      </c>
    </row>
    <row r="13640" spans="1:26">
      <c r="A13640" s="5">
        <v>9</v>
      </c>
      <c r="B13640" s="95" t="s">
        <v>819</v>
      </c>
      <c r="C13640" s="101" t="s">
        <v>818</v>
      </c>
      <c r="D13640" s="5">
        <v>1</v>
      </c>
      <c r="E13640" s="5">
        <v>4</v>
      </c>
      <c r="F13640" s="6">
        <f>+E13640*D13640</f>
      </c>
      <c r="G13640" s="6">
        <f>+E13640*D13640</f>
      </c>
      <c r="H13640" s="16">
        <v>1</v>
      </c>
      <c r="I13640" s="58">
        <f t="shared" si="1486"/>
      </c>
      <c r="W13640">
        <f t="shared" si="1487"/>
      </c>
      <c r="X13640">
        <f t="shared" si="1488"/>
      </c>
      <c r="Y13640">
        <f t="shared" si="1489"/>
      </c>
      <c r="Z13640">
        <f t="shared" si="1490"/>
      </c>
    </row>
    <row r="13641" spans="1:26">
      <c r="A13641" s="107"/>
      <c r="B13641" s="95" t="s">
        <v>277</v>
      </c>
      <c r="C13641" s="9" t="s">
        <v>278</v>
      </c>
      <c r="D13641" s="5">
        <v>1</v>
      </c>
      <c r="E13641" s="5">
        <v>4</v>
      </c>
      <c r="F13641" s="6">
        <f>+E13641*D13641</f>
      </c>
      <c r="G13641" s="6">
        <f>+E13641*D13641</f>
      </c>
      <c r="H13641" s="16">
        <v>1</v>
      </c>
      <c r="I13641" s="58">
        <f t="shared" si="1486"/>
      </c>
      <c r="W13641">
        <f t="shared" si="1487"/>
      </c>
      <c r="X13641">
        <f t="shared" si="1488"/>
      </c>
      <c r="Y13641">
        <f t="shared" si="1489"/>
      </c>
      <c r="Z13641">
        <f t="shared" si="1490"/>
      </c>
    </row>
    <row r="13642" spans="1:26">
      <c r="A13642" s="107"/>
      <c r="B13642" s="1563" t="s">
        <v>870</v>
      </c>
      <c r="C13642" s="1563"/>
      <c r="D13642" s="214"/>
      <c r="E13642" s="5"/>
      <c r="F13642" s="186"/>
      <c r="G13642" s="186"/>
      <c r="H13642" s="184"/>
      <c r="I13642" s="388"/>
      <c r="W13642">
        <f t="shared" si="1487"/>
      </c>
      <c r="X13642">
        <f t="shared" si="1488"/>
      </c>
      <c r="Y13642">
        <f t="shared" si="1489"/>
      </c>
      <c r="Z13642">
        <f t="shared" si="1490"/>
      </c>
    </row>
    <row r="13643" spans="1:26" ht="36">
      <c r="A13643" s="19">
        <v>10</v>
      </c>
      <c r="B13643" s="224" t="s">
        <v>1694</v>
      </c>
      <c r="C13643" s="20" t="s">
        <v>2574</v>
      </c>
      <c r="D13643" s="608"/>
      <c r="E13643" s="19"/>
      <c r="F13643" s="186">
        <v>10</v>
      </c>
      <c r="G13643" s="186">
        <f>+F13643</f>
      </c>
      <c r="H13643" s="19">
        <v>1</v>
      </c>
      <c r="I13643" s="58">
        <f t="shared" si="1486"/>
      </c>
      <c r="W13643">
        <f t="shared" si="1487"/>
      </c>
      <c r="X13643">
        <f t="shared" si="1488"/>
      </c>
      <c r="Y13643">
        <f t="shared" si="1489"/>
      </c>
      <c r="Z13643">
        <f t="shared" si="1490"/>
      </c>
    </row>
    <row r="13644" spans="1:26">
      <c r="A13644" s="107"/>
      <c r="B13644" s="1563" t="s">
        <v>375</v>
      </c>
      <c r="C13644" s="1563"/>
      <c r="D13644" s="214"/>
      <c r="E13644" s="5"/>
      <c r="F13644" s="186"/>
      <c r="G13644" s="186"/>
      <c r="H13644" s="5"/>
      <c r="I13644" s="388"/>
      <c r="W13644">
        <f t="shared" si="1487"/>
      </c>
      <c r="X13644">
        <f t="shared" si="1488"/>
      </c>
      <c r="Y13644">
        <f t="shared" si="1489"/>
      </c>
      <c r="Z13644">
        <f t="shared" si="1490"/>
      </c>
    </row>
    <row r="13645" spans="1:26">
      <c r="A13645" s="5">
        <v>11</v>
      </c>
      <c r="B13645" s="106" t="s">
        <v>948</v>
      </c>
      <c r="C13645" s="157" t="s">
        <v>947</v>
      </c>
      <c r="D13645" s="725"/>
      <c r="E13645" s="5"/>
      <c r="F13645" s="186">
        <v>10</v>
      </c>
      <c r="G13645" s="186">
        <f>+F13645</f>
      </c>
      <c r="H13645" s="5">
        <v>1</v>
      </c>
      <c r="I13645" s="58">
        <f t="shared" si="1486"/>
      </c>
      <c r="W13645">
        <f t="shared" si="1487"/>
      </c>
      <c r="X13645">
        <f t="shared" si="1488"/>
      </c>
      <c r="Y13645">
        <f t="shared" si="1489"/>
      </c>
      <c r="Z13645">
        <f t="shared" si="1490"/>
      </c>
    </row>
    <row r="13646" spans="1:26">
      <c r="A13646" s="107"/>
      <c r="B13646" s="1563" t="s">
        <v>2575</v>
      </c>
      <c r="C13646" s="1563"/>
      <c r="D13646" s="214"/>
      <c r="E13646" s="5"/>
      <c r="F13646" s="186"/>
      <c r="G13646" s="186"/>
      <c r="H13646" s="184"/>
      <c r="I13646" s="388"/>
      <c r="W13646">
        <f t="shared" si="1487"/>
      </c>
      <c r="X13646">
        <f t="shared" si="1488"/>
      </c>
      <c r="Y13646">
        <f t="shared" si="1489"/>
      </c>
      <c r="Z13646">
        <f t="shared" si="1490"/>
      </c>
    </row>
    <row r="13647" spans="1:26" ht="24">
      <c r="A13647" s="105">
        <v>11</v>
      </c>
      <c r="B13647" s="416" t="s">
        <v>1457</v>
      </c>
      <c r="C13647" s="417" t="s">
        <v>1458</v>
      </c>
      <c r="D13647" s="724"/>
      <c r="E13647" s="5"/>
      <c r="F13647" s="186">
        <v>20</v>
      </c>
      <c r="G13647" s="186">
        <f>+F13647</f>
      </c>
      <c r="H13647" s="105">
        <v>1</v>
      </c>
      <c r="I13647" s="58">
        <f t="shared" si="1486"/>
      </c>
      <c r="W13647">
        <f t="shared" si="1487"/>
      </c>
      <c r="X13647">
        <f t="shared" si="1488"/>
      </c>
      <c r="Y13647">
        <f t="shared" si="1489"/>
      </c>
      <c r="Z13647">
        <f t="shared" si="1490"/>
      </c>
    </row>
    <row r="13648" spans="1:26">
      <c r="A13648" s="107"/>
      <c r="B13648" s="363"/>
      <c r="C13648" s="245"/>
      <c r="D13648" s="214"/>
      <c r="E13648" s="5"/>
      <c r="F13648" s="186"/>
      <c r="G13648" s="186"/>
      <c r="H13648" s="184"/>
      <c r="I13648" s="388"/>
      <c r="W13648">
        <f t="shared" si="1487"/>
      </c>
      <c r="X13648">
        <f t="shared" si="1488"/>
      </c>
      <c r="Y13648">
        <f t="shared" si="1489"/>
      </c>
      <c r="Z13648">
        <f t="shared" si="1490"/>
      </c>
    </row>
    <row r="13649" spans="1:26">
      <c r="A13649" s="107"/>
      <c r="B13649" s="363"/>
      <c r="C13649" s="245"/>
      <c r="D13649" s="214"/>
      <c r="E13649" s="5"/>
      <c r="F13649" s="186"/>
      <c r="G13649" s="186"/>
      <c r="H13649" s="184"/>
      <c r="I13649" s="388"/>
      <c r="W13649">
        <f t="shared" si="1487"/>
      </c>
      <c r="X13649">
        <f t="shared" si="1488"/>
      </c>
      <c r="Y13649">
        <f t="shared" si="1489"/>
      </c>
      <c r="Z13649">
        <f t="shared" si="1490"/>
      </c>
    </row>
    <row r="13650" spans="1:26">
      <c r="A13650" s="33"/>
      <c r="B13650" s="1586" t="s">
        <v>2813</v>
      </c>
      <c r="C13650" s="1587"/>
      <c r="D13650" s="173"/>
      <c r="E13650" s="69"/>
      <c r="F13650" s="173"/>
      <c r="G13650" s="173"/>
      <c r="H13650" s="247"/>
      <c r="I13650" s="174"/>
      <c r="W13650">
        <f t="shared" si="1487"/>
      </c>
      <c r="X13650">
        <f t="shared" si="1488"/>
      </c>
      <c r="Y13650">
        <f t="shared" si="1489"/>
      </c>
      <c r="Z13650">
        <f t="shared" si="1490"/>
      </c>
    </row>
    <row r="13651" spans="1:26">
      <c r="A13651" s="33"/>
      <c r="B13651" s="1706"/>
      <c r="C13651" s="1707"/>
      <c r="D13651" s="173"/>
      <c r="E13651" s="173"/>
      <c r="F13651" s="173"/>
      <c r="G13651" s="173"/>
      <c r="H13651" s="247"/>
      <c r="I13651" s="174"/>
      <c r="W13651">
        <f t="shared" si="1487"/>
      </c>
      <c r="X13651">
        <f t="shared" si="1488"/>
      </c>
      <c r="Y13651">
        <f t="shared" si="1489"/>
      </c>
      <c r="Z13651">
        <f t="shared" si="1490"/>
      </c>
    </row>
    <row r="13652" spans="1:26">
      <c r="A13652" s="33"/>
      <c r="B13652" s="10"/>
      <c r="C13652" s="35"/>
      <c r="D13652" s="173"/>
      <c r="E13652" s="173"/>
      <c r="F13652" s="173"/>
      <c r="G13652" s="173"/>
      <c r="H13652" s="247"/>
      <c r="I13652" s="174"/>
      <c r="W13652">
        <f t="shared" si="1487"/>
      </c>
      <c r="X13652">
        <f t="shared" si="1488"/>
      </c>
      <c r="Y13652">
        <f t="shared" si="1489"/>
      </c>
      <c r="Z13652">
        <f t="shared" si="1490"/>
      </c>
    </row>
    <row r="13653" spans="1:26" ht="15.75" thickBot="1">
      <c r="A13653" s="33"/>
      <c r="B13653" s="11" t="s">
        <v>20</v>
      </c>
      <c r="C13653" s="35"/>
      <c r="D13653" s="35"/>
      <c r="E13653" s="35"/>
      <c r="F13653" s="35"/>
      <c r="G13653" s="35"/>
      <c r="H13653" s="35"/>
      <c r="I13653" s="36"/>
      <c r="W13653">
        <f t="shared" si="1487"/>
      </c>
      <c r="X13653">
        <f t="shared" si="1488"/>
      </c>
      <c r="Y13653">
        <f t="shared" si="1489"/>
      </c>
      <c r="Z13653">
        <f t="shared" si="1490"/>
      </c>
    </row>
    <row r="13654" spans="1:26" ht="15.75" thickBot="1">
      <c r="A13654" s="37"/>
      <c r="B13654" s="38"/>
      <c r="C13654" s="39" t="s">
        <v>21</v>
      </c>
      <c r="D13654" s="40">
        <f>SUM(D13630:D13653)</f>
      </c>
      <c r="E13654" s="41">
        <f>IF(H13654=I13654,"OK","NO")</f>
      </c>
      <c r="F13654" s="40">
        <f>SUM(F13630:F13653)</f>
      </c>
      <c r="G13654" s="40">
        <f>SUM(G13630:G13653)</f>
      </c>
      <c r="H13654" s="42">
        <f>SUMPRODUCT(F13627:F13640,H13627:H13640)</f>
      </c>
      <c r="I13654" s="43">
        <f>SUM(I13630:I13653)</f>
      </c>
      <c r="W13654">
        <f t="shared" si="1487"/>
      </c>
      <c r="X13654">
        <f t="shared" si="1488"/>
      </c>
      <c r="Y13654">
        <f t="shared" si="1489"/>
      </c>
      <c r="Z13654">
        <f t="shared" si="1490"/>
      </c>
    </row>
    <row r="13655" spans="1:26" ht="15.75" thickBot="1">
      <c r="A13655" s="44"/>
      <c r="B13655" s="116"/>
      <c r="C13655" s="45"/>
      <c r="D13655" s="45"/>
      <c r="E13655" s="45"/>
      <c r="F13655" s="45"/>
      <c r="G13655" s="45"/>
      <c r="H13655" s="46"/>
      <c r="I13655" s="47"/>
      <c r="W13655">
        <f t="shared" si="1487"/>
      </c>
      <c r="X13655">
        <f t="shared" si="1488"/>
      </c>
      <c r="Y13655">
        <f t="shared" si="1489"/>
      </c>
      <c r="Z13655">
        <f t="shared" si="1490"/>
      </c>
    </row>
    <row r="13656" spans="1:26">
      <c r="A13656" s="12" t="s">
        <v>23</v>
      </c>
      <c r="B13656" s="12"/>
      <c r="C13656" s="12"/>
      <c r="D13656" s="13"/>
      <c r="E13656" s="14"/>
      <c r="F13656" s="14"/>
      <c r="G13656" s="14"/>
      <c r="H13656" s="2"/>
      <c r="I13656" s="12"/>
      <c r="W13656">
        <f t="shared" si="1487"/>
      </c>
      <c r="X13656">
        <f t="shared" si="1488"/>
      </c>
      <c r="Y13656">
        <f t="shared" si="1489"/>
      </c>
      <c r="Z13656">
        <f t="shared" si="1490"/>
      </c>
    </row>
    <row r="13657" spans="1:26">
      <c r="W13657">
        <f t="shared" si="1487"/>
      </c>
      <c r="X13657">
        <f t="shared" si="1488"/>
      </c>
      <c r="Y13657">
        <f t="shared" si="1489"/>
      </c>
      <c r="Z13657">
        <f t="shared" si="1490"/>
      </c>
    </row>
    <row r="13658" spans="1:26">
      <c r="W13658">
        <f t="shared" si="1487"/>
      </c>
      <c r="X13658">
        <f t="shared" si="1488"/>
      </c>
      <c r="Y13658">
        <f t="shared" si="1489"/>
      </c>
      <c r="Z13658">
        <f t="shared" si="1490"/>
      </c>
    </row>
    <row r="13659" spans="1:26">
      <c r="W13659">
        <f t="shared" si="1487"/>
      </c>
      <c r="X13659">
        <f t="shared" si="1488"/>
      </c>
      <c r="Y13659">
        <f t="shared" si="1489"/>
      </c>
      <c r="Z13659">
        <f t="shared" si="1490"/>
      </c>
    </row>
    <row r="13660" spans="1:26">
      <c r="A13660" s="1562" t="s">
        <v>0</v>
      </c>
      <c r="B13660" s="1562"/>
      <c r="C13660" s="1562"/>
      <c r="D13660" s="1562"/>
      <c r="E13660" s="1562"/>
      <c r="F13660" s="1562"/>
      <c r="G13660" s="1562"/>
      <c r="H13660" s="1562"/>
      <c r="I13660" s="1562"/>
      <c r="W13660">
        <f t="shared" si="1487"/>
      </c>
      <c r="X13660">
        <f t="shared" si="1488"/>
      </c>
      <c r="Y13660">
        <f t="shared" si="1489"/>
      </c>
      <c r="Z13660">
        <f t="shared" si="1490"/>
      </c>
    </row>
    <row r="13661" spans="1:26">
      <c r="W13661">
        <f t="shared" si="1487"/>
      </c>
      <c r="X13661">
        <f t="shared" si="1488"/>
      </c>
      <c r="Y13661">
        <f t="shared" si="1489"/>
      </c>
      <c r="Z13661">
        <f t="shared" si="1490"/>
      </c>
    </row>
    <row r="13662" spans="1:26">
      <c r="A13662" s="1" t="s">
        <v>1</v>
      </c>
      <c r="B13662" s="124"/>
      <c r="C13662" s="124"/>
      <c r="D13662" s="124"/>
      <c r="E13662" s="124"/>
      <c r="G13662" s="2" t="s">
        <v>2</v>
      </c>
      <c r="H13662" s="3" t="s">
        <v>2582</v>
      </c>
      <c r="I13662" s="124"/>
      <c r="W13662">
        <f t="shared" si="1487"/>
      </c>
      <c r="X13662">
        <f t="shared" si="1488"/>
      </c>
      <c r="Y13662">
        <f t="shared" si="1489"/>
      </c>
      <c r="Z13662">
        <f t="shared" si="1490"/>
      </c>
    </row>
    <row r="13663" spans="1:26">
      <c r="A13663" s="178" t="inlineStr">
        <is>
          <t>Dealer-172</t>
        </is>
      </c>
      <c r="F13663" s="4" t="s">
        <v>3</v>
      </c>
      <c r="G13663" s="2"/>
      <c r="H13663" s="1" t="s">
        <v>2285</v>
      </c>
      <c r="W13663">
        <f t="shared" si="1487"/>
      </c>
      <c r="X13663">
        <f t="shared" si="1488"/>
      </c>
      <c r="Y13663">
        <f t="shared" si="1489"/>
      </c>
      <c r="Z13663">
        <f t="shared" si="1490"/>
      </c>
    </row>
    <row r="13664" spans="1:26">
      <c r="A13664" s="178" t="inlineStr">
        <is>
          <t>Address line (redacted)</t>
        </is>
      </c>
      <c r="B13664" s="1"/>
      <c r="W13664">
        <f t="shared" si="1487"/>
      </c>
      <c r="X13664">
        <f t="shared" si="1488"/>
      </c>
      <c r="Y13664">
        <f t="shared" si="1489"/>
      </c>
      <c r="Z13664">
        <f t="shared" si="1490"/>
      </c>
    </row>
    <row r="13665" spans="1:26">
      <c r="A13665" s="1"/>
      <c r="B13665" s="1"/>
      <c r="W13665">
        <f t="shared" si="1487"/>
      </c>
      <c r="X13665">
        <f t="shared" si="1488"/>
      </c>
      <c r="Y13665">
        <f t="shared" si="1489"/>
      </c>
      <c r="Z13665">
        <f t="shared" si="1490"/>
      </c>
    </row>
    <row r="13666" spans="1:26">
      <c r="A13666" s="268" t="s">
        <v>598</v>
      </c>
      <c r="B13666" s="243"/>
      <c r="W13666">
        <f t="shared" si="1487"/>
      </c>
      <c r="X13666">
        <f t="shared" si="1488"/>
      </c>
      <c r="Y13666">
        <f t="shared" si="1489"/>
      </c>
      <c r="Z13666">
        <f t="shared" si="1490"/>
      </c>
    </row>
    <row r="13667" spans="1:26">
      <c r="B13667" s="1"/>
      <c r="W13667">
        <f t="shared" si="1487"/>
      </c>
      <c r="X13667">
        <f t="shared" si="1488"/>
      </c>
      <c r="Y13667">
        <f t="shared" si="1489"/>
      </c>
      <c r="Z13667">
        <f t="shared" si="1490"/>
      </c>
    </row>
    <row r="13668" spans="1:26">
      <c r="A13668" s="1" t="s">
        <v>5</v>
      </c>
      <c r="W13668">
        <f t="shared" si="1487"/>
      </c>
      <c r="X13668">
        <f t="shared" si="1488"/>
      </c>
      <c r="Y13668">
        <f t="shared" si="1489"/>
      </c>
      <c r="Z13668">
        <f t="shared" si="1490"/>
      </c>
    </row>
    <row r="13669" spans="1:26">
      <c r="A13669" s="1" t="s">
        <v>6</v>
      </c>
      <c r="W13669">
        <f t="shared" si="1487"/>
      </c>
      <c r="X13669">
        <f t="shared" si="1488"/>
      </c>
      <c r="Y13669">
        <f t="shared" si="1489"/>
      </c>
      <c r="Z13669">
        <f t="shared" si="1490"/>
      </c>
    </row>
    <row r="13670" spans="1:26" ht="15.75" thickBot="1">
      <c r="A13670" s="1" t="s">
        <v>7</v>
      </c>
      <c r="W13670">
        <f t="shared" si="1487"/>
      </c>
      <c r="X13670">
        <f t="shared" si="1488"/>
      </c>
      <c r="Y13670">
        <f t="shared" si="1489"/>
      </c>
      <c r="Z13670">
        <f t="shared" si="1490"/>
      </c>
    </row>
    <row r="13671" spans="1:26" ht="24.75" thickBot="1">
      <c r="A13671" s="162" t="s">
        <v>8</v>
      </c>
      <c r="B13671" s="163" t="s">
        <v>9</v>
      </c>
      <c r="C13671" s="163" t="s">
        <v>10</v>
      </c>
      <c r="D13671" s="164" t="s">
        <v>11</v>
      </c>
      <c r="E13671" s="164" t="s">
        <v>12</v>
      </c>
      <c r="F13671" s="164" t="s">
        <v>13</v>
      </c>
      <c r="G13671" s="164" t="s">
        <v>14</v>
      </c>
      <c r="H13671" s="165" t="s">
        <v>15</v>
      </c>
      <c r="I13671" s="166" t="s">
        <v>16</v>
      </c>
      <c r="W13671">
        <f t="shared" si="1487"/>
      </c>
      <c r="X13671">
        <f t="shared" si="1488"/>
      </c>
      <c r="Y13671">
        <f t="shared" si="1489"/>
      </c>
      <c r="Z13671">
        <f t="shared" si="1490"/>
      </c>
    </row>
    <row r="13672" spans="1:26">
      <c r="A13672" s="57"/>
      <c r="B13672" s="1566" t="s">
        <v>2182</v>
      </c>
      <c r="C13672" s="1567"/>
      <c r="D13672" s="53"/>
      <c r="E13672" s="5"/>
      <c r="F13672" s="146"/>
      <c r="G13672" s="146"/>
      <c r="H13672" s="5"/>
      <c r="I13672" s="102"/>
      <c r="W13672">
        <f t="shared" si="1487"/>
      </c>
      <c r="X13672">
        <f t="shared" si="1488"/>
      </c>
      <c r="Y13672">
        <f t="shared" si="1489"/>
      </c>
      <c r="Z13672">
        <f t="shared" si="1490"/>
      </c>
    </row>
    <row r="13673" spans="1:26">
      <c r="A13673" s="57"/>
      <c r="B13673" s="106" t="s">
        <v>2583</v>
      </c>
      <c r="C13673" s="275"/>
      <c r="D13673" s="9">
        <v>1</v>
      </c>
      <c r="E13673" s="5">
        <v>1</v>
      </c>
      <c r="F13673" s="312">
        <f>+E13673*D13673</f>
      </c>
      <c r="G13673" s="146">
        <f>+F13673</f>
      </c>
      <c r="H13673" s="5">
        <v>1</v>
      </c>
      <c r="I13673" s="102">
        <f>+H13673*G13673</f>
      </c>
      <c r="J13673">
        <f>+H13673*G13673</f>
      </c>
      <c r="W13673">
        <f t="shared" si="1487"/>
      </c>
      <c r="X13673">
        <f t="shared" si="1488"/>
      </c>
      <c r="Y13673">
        <f t="shared" si="1489"/>
      </c>
      <c r="Z13673">
        <f t="shared" si="1490"/>
      </c>
    </row>
    <row r="13674" spans="1:26">
      <c r="A13674" s="57"/>
      <c r="B13674" s="15"/>
      <c r="C13674" s="245"/>
      <c r="D13674" s="59"/>
      <c r="E13674" s="5"/>
      <c r="F13674" s="146" t="s">
        <v>920</v>
      </c>
      <c r="G13674" s="1654" t="s">
        <v>2184</v>
      </c>
      <c r="H13674" s="1655"/>
      <c r="I13674" s="102">
        <v>1</v>
      </c>
      <c r="J13674" s="118">
        <f>+I13674</f>
      </c>
      <c r="W13674">
        <f t="shared" si="1487"/>
      </c>
      <c r="X13674">
        <f t="shared" si="1488"/>
      </c>
      <c r="Y13674">
        <f t="shared" si="1489"/>
      </c>
      <c r="Z13674">
        <f t="shared" si="1490"/>
      </c>
    </row>
    <row r="13675" spans="1:26">
      <c r="A13675" s="57"/>
      <c r="B13675" s="483"/>
      <c r="C13675" s="245"/>
      <c r="D13675" s="59"/>
      <c r="E13675" s="5"/>
      <c r="F13675" s="146"/>
      <c r="G13675" s="619"/>
      <c r="H13675" s="620"/>
      <c r="I13675" s="102"/>
      <c r="W13675">
        <f t="shared" si="1487"/>
      </c>
      <c r="X13675">
        <f t="shared" si="1488"/>
      </c>
      <c r="Y13675">
        <f t="shared" si="1489"/>
      </c>
      <c r="Z13675">
        <f t="shared" si="1490"/>
      </c>
    </row>
    <row r="13676" spans="1:26">
      <c r="A13676" s="57"/>
      <c r="B13676" s="483"/>
      <c r="C13676" s="245"/>
      <c r="D13676" s="59"/>
      <c r="E13676" s="5"/>
      <c r="F13676" s="146"/>
      <c r="G13676" s="619"/>
      <c r="H13676" s="620"/>
      <c r="I13676" s="102"/>
      <c r="W13676">
        <f t="shared" si="1487"/>
      </c>
      <c r="X13676">
        <f t="shared" si="1488"/>
      </c>
      <c r="Y13676">
        <f t="shared" si="1489"/>
      </c>
      <c r="Z13676">
        <f t="shared" si="1490"/>
      </c>
    </row>
    <row r="13677" spans="1:26">
      <c r="A13677" s="57"/>
      <c r="B13677" s="1568" t="s">
        <v>2623</v>
      </c>
      <c r="C13677" s="1569"/>
      <c r="D13677" s="5"/>
      <c r="E13677" s="5"/>
      <c r="F13677" s="5"/>
      <c r="G13677" s="127"/>
      <c r="H13677" s="5"/>
      <c r="I13677" s="102"/>
      <c r="W13677">
        <f t="shared" si="1487"/>
      </c>
      <c r="X13677">
        <f t="shared" si="1488"/>
      </c>
      <c r="Y13677">
        <f t="shared" si="1489"/>
      </c>
      <c r="Z13677">
        <f t="shared" si="1490"/>
      </c>
    </row>
    <row r="13678" spans="1:26">
      <c r="A13678" s="57"/>
      <c r="B13678" s="1590"/>
      <c r="C13678" s="1591"/>
      <c r="D13678" s="5"/>
      <c r="E13678" s="5"/>
      <c r="F13678" s="5"/>
      <c r="G13678" s="127"/>
      <c r="H13678" s="5"/>
      <c r="I13678" s="102"/>
      <c r="W13678">
        <f t="shared" si="1487"/>
      </c>
      <c r="X13678">
        <f t="shared" si="1488"/>
      </c>
      <c r="Y13678">
        <f t="shared" si="1489"/>
      </c>
      <c r="Z13678">
        <f t="shared" si="1490"/>
      </c>
    </row>
    <row r="13679" spans="1:26">
      <c r="A13679" s="57"/>
      <c r="B13679" s="106"/>
      <c r="C13679" s="5"/>
      <c r="D13679" s="5"/>
      <c r="E13679" s="5"/>
      <c r="F13679" s="5"/>
      <c r="G13679" s="127"/>
      <c r="H13679" s="5"/>
      <c r="I13679" s="102"/>
      <c r="W13679">
        <f t="shared" si="1487"/>
      </c>
      <c r="X13679">
        <f t="shared" si="1488"/>
      </c>
      <c r="Y13679">
        <f t="shared" si="1489"/>
      </c>
      <c r="Z13679">
        <f t="shared" si="1490"/>
      </c>
    </row>
    <row r="13680" spans="1:26" ht="15.75" thickBot="1">
      <c r="A13680" s="33"/>
      <c r="B13680" s="17"/>
      <c r="C13680" s="88"/>
      <c r="D13680" s="23"/>
      <c r="E13680" s="23"/>
      <c r="F13680" s="171"/>
      <c r="G13680" s="24"/>
      <c r="H13680" s="23"/>
      <c r="I13680" s="172"/>
      <c r="W13680">
        <f t="shared" si="1487"/>
      </c>
      <c r="X13680">
        <f t="shared" si="1488"/>
      </c>
      <c r="Y13680">
        <f t="shared" si="1489"/>
      </c>
      <c r="Z13680">
        <f t="shared" si="1490"/>
      </c>
    </row>
    <row r="13681" spans="1:26">
      <c r="A13681" s="37"/>
      <c r="B13681" s="17"/>
      <c r="C13681" s="10"/>
      <c r="D13681" s="91"/>
      <c r="E13681" s="91"/>
      <c r="F13681" s="91"/>
      <c r="G13681" s="92" t="s">
        <v>19</v>
      </c>
      <c r="H13681" s="91"/>
      <c r="I13681" s="111">
        <f>SUM(I13672:I13680)</f>
      </c>
      <c r="W13681">
        <f t="shared" si="1487"/>
      </c>
      <c r="X13681">
        <f t="shared" si="1488"/>
      </c>
      <c r="Y13681">
        <f t="shared" si="1489"/>
      </c>
      <c r="Z13681">
        <f t="shared" si="1490"/>
      </c>
    </row>
    <row r="13682" spans="1:26" ht="15.75" thickBot="1">
      <c r="A13682" s="33"/>
      <c r="B13682" s="11" t="s">
        <v>20</v>
      </c>
      <c r="C13682" s="35"/>
      <c r="D13682" s="35"/>
      <c r="E13682" s="35"/>
      <c r="F13682" s="35"/>
      <c r="G13682" s="35"/>
      <c r="H13682" s="35"/>
      <c r="I13682" s="36"/>
      <c r="W13682">
        <f t="shared" si="1487"/>
      </c>
      <c r="X13682">
        <f t="shared" si="1488"/>
      </c>
      <c r="Y13682">
        <f t="shared" si="1489"/>
      </c>
      <c r="Z13682">
        <f t="shared" si="1490"/>
      </c>
    </row>
    <row r="13683" spans="1:26" ht="15.75" thickBot="1">
      <c r="A13683" s="175"/>
      <c r="B13683" s="38"/>
      <c r="C13683" s="39" t="s">
        <v>21</v>
      </c>
      <c r="D13683" s="40">
        <f>SUM(D13672:D13682)</f>
      </c>
      <c r="E13683" s="41">
        <f>IF(H13683=I13683,"OK","NO")</f>
      </c>
      <c r="F13683" s="176">
        <f>SUM(F13672:F13682)</f>
      </c>
      <c r="G13683" s="40">
        <f>SUM(G13672:G13682)</f>
      </c>
      <c r="H13683" s="41">
        <f>SUMPRODUCT(F13672:F13680,H13672:H13680)</f>
      </c>
      <c r="I13683" s="43">
        <f>SUM(I13681:I13682)</f>
      </c>
      <c r="J13683">
        <f>SUM(J13673:J13682)</f>
      </c>
      <c r="W13683">
        <f t="shared" si="1487"/>
      </c>
      <c r="X13683">
        <f t="shared" si="1488"/>
      </c>
      <c r="Y13683">
        <f t="shared" si="1489"/>
      </c>
      <c r="Z13683">
        <f t="shared" si="1490"/>
      </c>
    </row>
    <row r="13684" spans="1:26" ht="15.75" thickBot="1">
      <c r="A13684" s="44"/>
      <c r="B13684" s="116"/>
      <c r="C13684" s="45"/>
      <c r="D13684" s="45"/>
      <c r="E13684" s="45"/>
      <c r="F13684" s="45"/>
      <c r="G13684" s="45"/>
      <c r="H13684" s="45"/>
      <c r="I13684" s="47"/>
      <c r="W13684">
        <f t="shared" si="1487"/>
      </c>
      <c r="X13684">
        <f t="shared" si="1488"/>
      </c>
      <c r="Y13684">
        <f t="shared" si="1489"/>
      </c>
      <c r="Z13684">
        <f t="shared" si="1490"/>
      </c>
    </row>
    <row r="13685" spans="1:26">
      <c r="A13685" s="12" t="s">
        <v>315</v>
      </c>
      <c r="B13685" s="12"/>
      <c r="C13685" s="12"/>
      <c r="D13685" s="13"/>
      <c r="E13685" s="14"/>
      <c r="F13685" s="14"/>
      <c r="G13685" s="14"/>
      <c r="H13685" s="2"/>
      <c r="I13685" s="12"/>
      <c r="W13685">
        <f t="shared" si="1487"/>
      </c>
      <c r="X13685">
        <f t="shared" si="1488"/>
      </c>
      <c r="Y13685">
        <f t="shared" si="1489"/>
      </c>
      <c r="Z13685">
        <f t="shared" si="1490"/>
      </c>
    </row>
    <row r="13686" spans="1:26">
      <c r="W13686">
        <f t="shared" si="1487"/>
      </c>
      <c r="X13686">
        <f t="shared" si="1488"/>
      </c>
      <c r="Y13686">
        <f t="shared" si="1489"/>
      </c>
      <c r="Z13686">
        <f t="shared" si="1490"/>
      </c>
    </row>
    <row r="13687" spans="1:26">
      <c r="W13687">
        <f t="shared" si="1487"/>
      </c>
      <c r="X13687">
        <f t="shared" si="1488"/>
      </c>
      <c r="Y13687">
        <f t="shared" si="1489"/>
      </c>
      <c r="Z13687">
        <f t="shared" si="1490"/>
      </c>
    </row>
    <row r="13688" spans="1:26">
      <c r="W13688">
        <f t="shared" si="1487"/>
      </c>
      <c r="X13688">
        <f t="shared" si="1488"/>
      </c>
      <c r="Y13688">
        <f t="shared" si="1489"/>
      </c>
      <c r="Z13688">
        <f t="shared" si="1490"/>
      </c>
    </row>
    <row r="13689" spans="1:26">
      <c r="W13689">
        <f t="shared" si="1487"/>
      </c>
      <c r="X13689">
        <f t="shared" si="1488"/>
      </c>
      <c r="Y13689">
        <f t="shared" si="1489"/>
      </c>
      <c r="Z13689">
        <f t="shared" si="1490"/>
      </c>
    </row>
    <row r="13690" spans="1:26">
      <c r="A13690" s="1562" t="s">
        <v>0</v>
      </c>
      <c r="B13690" s="1562"/>
      <c r="C13690" s="1562"/>
      <c r="D13690" s="1562"/>
      <c r="E13690" s="1562"/>
      <c r="F13690" s="1562"/>
      <c r="G13690" s="1562"/>
      <c r="H13690" s="1562"/>
      <c r="I13690" s="1562"/>
      <c r="W13690">
        <f t="shared" si="1487"/>
      </c>
      <c r="X13690">
        <f t="shared" si="1488"/>
      </c>
      <c r="Y13690">
        <f t="shared" si="1489"/>
      </c>
      <c r="Z13690">
        <f t="shared" si="1490"/>
      </c>
    </row>
    <row r="13691" spans="1:26">
      <c r="W13691">
        <f t="shared" si="1487"/>
      </c>
      <c r="X13691">
        <f t="shared" si="1488"/>
      </c>
      <c r="Y13691">
        <f t="shared" si="1489"/>
      </c>
      <c r="Z13691">
        <f t="shared" si="1490"/>
      </c>
    </row>
    <row r="13692" spans="1:26">
      <c r="A13692" s="1" t="s">
        <v>1</v>
      </c>
      <c r="B13692" s="124"/>
      <c r="C13692" s="124"/>
      <c r="D13692" s="124"/>
      <c r="E13692" s="124"/>
      <c r="G13692" s="2" t="s">
        <v>2</v>
      </c>
      <c r="H13692" s="3" t="s">
        <v>2582</v>
      </c>
      <c r="I13692" s="124"/>
      <c r="W13692">
        <f t="shared" si="1487"/>
      </c>
      <c r="X13692">
        <f t="shared" si="1488"/>
      </c>
      <c r="Y13692">
        <f t="shared" si="1489"/>
      </c>
      <c r="Z13692">
        <f t="shared" si="1490"/>
      </c>
    </row>
    <row r="13693" spans="1:26">
      <c r="A13693" s="178" t="inlineStr">
        <is>
          <t>Dealer-172</t>
        </is>
      </c>
      <c r="F13693" s="4" t="s">
        <v>3</v>
      </c>
      <c r="G13693" s="2"/>
      <c r="H13693" s="1" t="s">
        <v>2286</v>
      </c>
      <c r="W13693">
        <f t="shared" si="1487"/>
      </c>
      <c r="X13693">
        <f t="shared" si="1488"/>
      </c>
      <c r="Y13693">
        <f t="shared" si="1489"/>
      </c>
      <c r="Z13693">
        <f t="shared" si="1490"/>
      </c>
    </row>
    <row r="13694" spans="1:26">
      <c r="A13694" s="178" t="inlineStr">
        <is>
          <t>Address line (redacted)</t>
        </is>
      </c>
      <c r="B13694" s="1"/>
      <c r="W13694">
        <f t="shared" si="1487"/>
      </c>
      <c r="X13694">
        <f t="shared" si="1488"/>
      </c>
      <c r="Y13694">
        <f t="shared" si="1489"/>
      </c>
      <c r="Z13694">
        <f t="shared" si="1490"/>
      </c>
    </row>
    <row r="13695" spans="1:26">
      <c r="A13695" s="1"/>
      <c r="B13695" s="1"/>
      <c r="W13695">
        <f t="shared" si="1487"/>
      </c>
      <c r="X13695">
        <f t="shared" si="1488"/>
      </c>
      <c r="Y13695">
        <f t="shared" si="1489"/>
      </c>
      <c r="Z13695">
        <f t="shared" si="1490"/>
      </c>
    </row>
    <row r="13696" spans="1:26">
      <c r="A13696" s="268" t="s">
        <v>598</v>
      </c>
      <c r="B13696" s="243"/>
      <c r="W13696">
        <f t="shared" si="1487"/>
      </c>
      <c r="X13696">
        <f t="shared" si="1488"/>
      </c>
      <c r="Y13696">
        <f t="shared" si="1489"/>
      </c>
      <c r="Z13696">
        <f t="shared" si="1490"/>
      </c>
    </row>
    <row r="13697" spans="1:26">
      <c r="B13697" s="1"/>
      <c r="W13697">
        <f t="shared" si="1487"/>
      </c>
      <c r="X13697">
        <f t="shared" si="1488"/>
      </c>
      <c r="Y13697">
        <f t="shared" si="1489"/>
      </c>
      <c r="Z13697">
        <f t="shared" si="1490"/>
      </c>
    </row>
    <row r="13698" spans="1:26">
      <c r="A13698" s="1" t="s">
        <v>5</v>
      </c>
      <c r="W13698">
        <f t="shared" si="1487"/>
      </c>
      <c r="X13698">
        <f t="shared" si="1488"/>
      </c>
      <c r="Y13698">
        <f t="shared" si="1489"/>
      </c>
      <c r="Z13698">
        <f t="shared" si="1490"/>
      </c>
    </row>
    <row r="13699" spans="1:26">
      <c r="A13699" s="1" t="s">
        <v>6</v>
      </c>
      <c r="W13699">
        <f t="shared" si="1487"/>
      </c>
      <c r="X13699">
        <f t="shared" si="1488"/>
      </c>
      <c r="Y13699">
        <f t="shared" si="1489"/>
      </c>
      <c r="Z13699">
        <f t="shared" si="1490"/>
      </c>
    </row>
    <row r="13700" spans="1:26" ht="15.75" thickBot="1">
      <c r="A13700" s="1" t="s">
        <v>7</v>
      </c>
      <c r="W13700">
        <f t="shared" ref="W13700:W13763" si="1491">IF(LEFT($H13700&amp;"",5)="2019-",$H13700,W13699)</f>
      </c>
      <c r="X13700">
        <f t="shared" ref="X13700:X13763" si="1492">IF($W13700="",0,IF(COUNTIF($AB$2:$AB$80,$W13700)&gt;0,1,0))</f>
      </c>
      <c r="Y13700">
        <f t="shared" ref="Y13700:Y13763" si="1493">IF($C13700="","",UPPER(TRIM(IFERROR(LEFT($C13700&amp;"",FIND("/",$C13700&amp;"")-1),$C13700&amp;""))))</f>
      </c>
      <c r="Z13700">
        <f t="shared" ref="Z13700:Z13763" si="1494">IFERROR(IF(ISNUMBER($G13700),$G13700,0),0)</f>
      </c>
    </row>
    <row r="13701" spans="1:26" ht="24.75" thickBot="1">
      <c r="A13701" s="162" t="s">
        <v>8</v>
      </c>
      <c r="B13701" s="163" t="s">
        <v>9</v>
      </c>
      <c r="C13701" s="163" t="s">
        <v>10</v>
      </c>
      <c r="D13701" s="164" t="s">
        <v>11</v>
      </c>
      <c r="E13701" s="164" t="s">
        <v>12</v>
      </c>
      <c r="F13701" s="164" t="s">
        <v>13</v>
      </c>
      <c r="G13701" s="164" t="s">
        <v>14</v>
      </c>
      <c r="H13701" s="165" t="s">
        <v>15</v>
      </c>
      <c r="I13701" s="166" t="s">
        <v>16</v>
      </c>
      <c r="W13701">
        <f t="shared" si="1491"/>
      </c>
      <c r="X13701">
        <f t="shared" si="1492"/>
      </c>
      <c r="Y13701">
        <f t="shared" si="1493"/>
      </c>
      <c r="Z13701">
        <f t="shared" si="1494"/>
      </c>
    </row>
    <row r="13702" spans="1:26">
      <c r="A13702" s="57"/>
      <c r="B13702" s="1566" t="s">
        <v>1844</v>
      </c>
      <c r="C13702" s="1567"/>
      <c r="D13702" s="53"/>
      <c r="E13702" s="5"/>
      <c r="F13702" s="146"/>
      <c r="G13702" s="146"/>
      <c r="H13702" s="5"/>
      <c r="I13702" s="102"/>
      <c r="W13702">
        <f t="shared" si="1491"/>
      </c>
      <c r="X13702">
        <f t="shared" si="1492"/>
      </c>
      <c r="Y13702">
        <f t="shared" si="1493"/>
      </c>
      <c r="Z13702">
        <f t="shared" si="1494"/>
      </c>
    </row>
    <row r="13703" spans="1:26">
      <c r="A13703" s="57"/>
      <c r="B13703" s="106" t="s">
        <v>2587</v>
      </c>
      <c r="C13703" s="275" t="s">
        <v>2584</v>
      </c>
      <c r="D13703" s="1606">
        <v>1</v>
      </c>
      <c r="E13703" s="5">
        <v>1</v>
      </c>
      <c r="F13703" s="312">
        <f>+E13703*D13703</f>
      </c>
      <c r="G13703" s="640">
        <v>1</v>
      </c>
      <c r="H13703" s="184">
        <v>1</v>
      </c>
      <c r="I13703" s="102">
        <f>+H13703*G13703</f>
      </c>
      <c r="J13703">
        <f>+H13703*G13703</f>
      </c>
      <c r="W13703">
        <f t="shared" si="1491"/>
      </c>
      <c r="X13703">
        <f t="shared" si="1492"/>
      </c>
      <c r="Y13703">
        <f t="shared" si="1493"/>
      </c>
      <c r="Z13703">
        <f t="shared" si="1494"/>
      </c>
    </row>
    <row r="13704" spans="1:26">
      <c r="A13704" s="57"/>
      <c r="B13704" s="15" t="s">
        <v>2588</v>
      </c>
      <c r="C13704" s="275" t="s">
        <v>2585</v>
      </c>
      <c r="D13704" s="1561"/>
      <c r="E13704" s="5">
        <v>1</v>
      </c>
      <c r="F13704" s="312">
        <v>1</v>
      </c>
      <c r="G13704" s="642">
        <v>1</v>
      </c>
      <c r="H13704" s="642">
        <v>1</v>
      </c>
      <c r="I13704" s="102">
        <f>+H13704</f>
      </c>
      <c r="J13704">
        <f>+H13704*G13704</f>
      </c>
      <c r="W13704">
        <f t="shared" si="1491"/>
      </c>
      <c r="X13704">
        <f t="shared" si="1492"/>
      </c>
      <c r="Y13704">
        <f t="shared" si="1493"/>
      </c>
      <c r="Z13704">
        <f t="shared" si="1494"/>
      </c>
    </row>
    <row r="13705" spans="1:26">
      <c r="A13705" s="57"/>
      <c r="B13705" s="483" t="s">
        <v>2589</v>
      </c>
      <c r="C13705" s="275" t="s">
        <v>2586</v>
      </c>
      <c r="D13705" s="1607"/>
      <c r="E13705" s="5">
        <v>1</v>
      </c>
      <c r="F13705" s="312">
        <v>1</v>
      </c>
      <c r="G13705" s="642">
        <v>1</v>
      </c>
      <c r="H13705" s="641">
        <v>1</v>
      </c>
      <c r="I13705" s="102">
        <f>+H13705</f>
      </c>
      <c r="J13705">
        <f>+H13705*G13705</f>
      </c>
      <c r="W13705">
        <f t="shared" si="1491"/>
      </c>
      <c r="X13705">
        <f t="shared" si="1492"/>
      </c>
      <c r="Y13705">
        <f t="shared" si="1493"/>
      </c>
      <c r="Z13705">
        <f t="shared" si="1494"/>
      </c>
    </row>
    <row r="13706" spans="1:26">
      <c r="A13706" s="57"/>
      <c r="B13706" s="483"/>
      <c r="C13706" s="245"/>
      <c r="D13706" s="59"/>
      <c r="E13706" s="5"/>
      <c r="F13706" s="146" t="s">
        <v>920</v>
      </c>
      <c r="G13706" s="1654" t="s">
        <v>2184</v>
      </c>
      <c r="H13706" s="1655"/>
      <c r="I13706" s="102">
        <v>1</v>
      </c>
      <c r="J13706" s="118">
        <f>+I13706</f>
      </c>
      <c r="W13706">
        <f t="shared" si="1491"/>
      </c>
      <c r="X13706">
        <f t="shared" si="1492"/>
      </c>
      <c r="Y13706">
        <f t="shared" si="1493"/>
      </c>
      <c r="Z13706">
        <f t="shared" si="1494"/>
      </c>
    </row>
    <row r="13707" spans="1:26">
      <c r="A13707" s="57"/>
      <c r="B13707" s="1568" t="s">
        <v>2624</v>
      </c>
      <c r="C13707" s="1569"/>
      <c r="D13707" s="5"/>
      <c r="E13707" s="5"/>
      <c r="F13707" s="5"/>
      <c r="G13707" s="127"/>
      <c r="H13707" s="5"/>
      <c r="I13707" s="102"/>
      <c r="W13707">
        <f t="shared" si="1491"/>
      </c>
      <c r="X13707">
        <f t="shared" si="1492"/>
      </c>
      <c r="Y13707">
        <f t="shared" si="1493"/>
      </c>
      <c r="Z13707">
        <f t="shared" si="1494"/>
      </c>
    </row>
    <row r="13708" spans="1:26">
      <c r="A13708" s="57"/>
      <c r="B13708" s="1590"/>
      <c r="C13708" s="1591"/>
      <c r="D13708" s="5"/>
      <c r="E13708" s="5"/>
      <c r="F13708" s="5"/>
      <c r="G13708" s="127"/>
      <c r="H13708" s="5"/>
      <c r="I13708" s="102"/>
      <c r="W13708">
        <f t="shared" si="1491"/>
      </c>
      <c r="X13708">
        <f t="shared" si="1492"/>
      </c>
      <c r="Y13708">
        <f t="shared" si="1493"/>
      </c>
      <c r="Z13708">
        <f t="shared" si="1494"/>
      </c>
    </row>
    <row r="13709" spans="1:26">
      <c r="A13709" s="57"/>
      <c r="B13709" s="106"/>
      <c r="C13709" s="5"/>
      <c r="D13709" s="5"/>
      <c r="E13709" s="5"/>
      <c r="F13709" s="5"/>
      <c r="G13709" s="127"/>
      <c r="H13709" s="5"/>
      <c r="I13709" s="102"/>
      <c r="W13709">
        <f t="shared" si="1491"/>
      </c>
      <c r="X13709">
        <f t="shared" si="1492"/>
      </c>
      <c r="Y13709">
        <f t="shared" si="1493"/>
      </c>
      <c r="Z13709">
        <f t="shared" si="1494"/>
      </c>
    </row>
    <row r="13710" spans="1:26" ht="15.75" thickBot="1">
      <c r="A13710" s="33"/>
      <c r="B13710" s="17"/>
      <c r="C13710" s="88"/>
      <c r="D13710" s="23"/>
      <c r="E13710" s="23"/>
      <c r="F13710" s="171"/>
      <c r="G13710" s="24"/>
      <c r="H13710" s="23"/>
      <c r="I13710" s="172"/>
      <c r="W13710">
        <f t="shared" si="1491"/>
      </c>
      <c r="X13710">
        <f t="shared" si="1492"/>
      </c>
      <c r="Y13710">
        <f t="shared" si="1493"/>
      </c>
      <c r="Z13710">
        <f t="shared" si="1494"/>
      </c>
    </row>
    <row r="13711" spans="1:26">
      <c r="A13711" s="37"/>
      <c r="B13711" s="17"/>
      <c r="C13711" s="10"/>
      <c r="D13711" s="91"/>
      <c r="E13711" s="91"/>
      <c r="F13711" s="91"/>
      <c r="G13711" s="92" t="s">
        <v>19</v>
      </c>
      <c r="H13711" s="91"/>
      <c r="I13711" s="111">
        <f>SUM(I13702:I13710)</f>
      </c>
      <c r="W13711">
        <f t="shared" si="1491"/>
      </c>
      <c r="X13711">
        <f t="shared" si="1492"/>
      </c>
      <c r="Y13711">
        <f t="shared" si="1493"/>
      </c>
      <c r="Z13711">
        <f t="shared" si="1494"/>
      </c>
    </row>
    <row r="13712" spans="1:26" ht="15.75" thickBot="1">
      <c r="A13712" s="33"/>
      <c r="B13712" s="11" t="s">
        <v>20</v>
      </c>
      <c r="C13712" s="35"/>
      <c r="D13712" s="35"/>
      <c r="E13712" s="35"/>
      <c r="F13712" s="35"/>
      <c r="G13712" s="35"/>
      <c r="H13712" s="35"/>
      <c r="I13712" s="36"/>
      <c r="J13712">
        <f>SUM(J13703:J13711)</f>
      </c>
      <c r="W13712">
        <f t="shared" si="1491"/>
      </c>
      <c r="X13712">
        <f t="shared" si="1492"/>
      </c>
      <c r="Y13712">
        <f t="shared" si="1493"/>
      </c>
      <c r="Z13712">
        <f t="shared" si="1494"/>
      </c>
    </row>
    <row r="13713" spans="1:26" ht="15.75" thickBot="1">
      <c r="A13713" s="175"/>
      <c r="B13713" s="38"/>
      <c r="C13713" s="39" t="s">
        <v>21</v>
      </c>
      <c r="D13713" s="40">
        <f>SUM(D13702:D13712)</f>
      </c>
      <c r="E13713" s="41">
        <f>IF(H13713=I13713,"OK","NO")</f>
      </c>
      <c r="F13713" s="176">
        <f>SUM(F13702:F13712)</f>
      </c>
      <c r="G13713" s="40">
        <f>SUM(G13702:G13712)</f>
      </c>
      <c r="H13713" s="41">
        <f>SUMPRODUCT(F13702:F13710,H13702:H13710)</f>
      </c>
      <c r="I13713" s="43">
        <f>SUM(I13711:I13712)</f>
      </c>
      <c r="W13713">
        <f t="shared" si="1491"/>
      </c>
      <c r="X13713">
        <f t="shared" si="1492"/>
      </c>
      <c r="Y13713">
        <f t="shared" si="1493"/>
      </c>
      <c r="Z13713">
        <f t="shared" si="1494"/>
      </c>
    </row>
    <row r="13714" spans="1:26" ht="15.75" thickBot="1">
      <c r="A13714" s="44"/>
      <c r="B13714" s="116"/>
      <c r="C13714" s="45"/>
      <c r="D13714" s="45"/>
      <c r="E13714" s="45"/>
      <c r="F13714" s="45"/>
      <c r="G13714" s="45"/>
      <c r="H13714" s="45"/>
      <c r="I13714" s="47"/>
      <c r="W13714">
        <f t="shared" si="1491"/>
      </c>
      <c r="X13714">
        <f t="shared" si="1492"/>
      </c>
      <c r="Y13714">
        <f t="shared" si="1493"/>
      </c>
      <c r="Z13714">
        <f t="shared" si="1494"/>
      </c>
    </row>
    <row r="13715" spans="1:26">
      <c r="A13715" s="12" t="s">
        <v>315</v>
      </c>
      <c r="B13715" s="12"/>
      <c r="C13715" s="12"/>
      <c r="D13715" s="13"/>
      <c r="E13715" s="14"/>
      <c r="F13715" s="14"/>
      <c r="G13715" s="14"/>
      <c r="H13715" s="2"/>
      <c r="I13715" s="12"/>
      <c r="W13715">
        <f t="shared" si="1491"/>
      </c>
      <c r="X13715">
        <f t="shared" si="1492"/>
      </c>
      <c r="Y13715">
        <f t="shared" si="1493"/>
      </c>
      <c r="Z13715">
        <f t="shared" si="1494"/>
      </c>
    </row>
    <row r="13716" spans="1:26">
      <c r="W13716">
        <f t="shared" si="1491"/>
      </c>
      <c r="X13716">
        <f t="shared" si="1492"/>
      </c>
      <c r="Y13716">
        <f t="shared" si="1493"/>
      </c>
      <c r="Z13716">
        <f t="shared" si="1494"/>
      </c>
    </row>
    <row r="13717" spans="1:26">
      <c r="W13717">
        <f t="shared" si="1491"/>
      </c>
      <c r="X13717">
        <f t="shared" si="1492"/>
      </c>
      <c r="Y13717">
        <f t="shared" si="1493"/>
      </c>
      <c r="Z13717">
        <f t="shared" si="1494"/>
      </c>
    </row>
    <row r="13718" spans="1:26">
      <c r="W13718">
        <f t="shared" si="1491"/>
      </c>
      <c r="X13718">
        <f t="shared" si="1492"/>
      </c>
      <c r="Y13718">
        <f t="shared" si="1493"/>
      </c>
      <c r="Z13718">
        <f t="shared" si="1494"/>
      </c>
    </row>
    <row r="13719" spans="1:26">
      <c r="A13719" s="1562" t="s">
        <v>0</v>
      </c>
      <c r="B13719" s="1562"/>
      <c r="C13719" s="1562"/>
      <c r="D13719" s="1562"/>
      <c r="E13719" s="1562"/>
      <c r="F13719" s="1562"/>
      <c r="G13719" s="1562"/>
      <c r="H13719" s="1562"/>
      <c r="I13719" s="1562"/>
      <c r="W13719">
        <f t="shared" si="1491"/>
      </c>
      <c r="X13719">
        <f t="shared" si="1492"/>
      </c>
      <c r="Y13719">
        <f t="shared" si="1493"/>
      </c>
      <c r="Z13719">
        <f t="shared" si="1494"/>
      </c>
    </row>
    <row r="13720" spans="1:26">
      <c r="W13720">
        <f t="shared" si="1491"/>
      </c>
      <c r="X13720">
        <f t="shared" si="1492"/>
      </c>
      <c r="Y13720">
        <f t="shared" si="1493"/>
      </c>
      <c r="Z13720">
        <f t="shared" si="1494"/>
      </c>
    </row>
    <row r="13721" spans="1:26">
      <c r="A13721" s="1" t="s">
        <v>1</v>
      </c>
      <c r="B13721" s="124"/>
      <c r="C13721" s="124"/>
      <c r="D13721" s="124"/>
      <c r="E13721" s="124"/>
      <c r="G13721" s="2" t="s">
        <v>2</v>
      </c>
      <c r="H13721" s="3" t="s">
        <v>2582</v>
      </c>
      <c r="I13721" s="124"/>
      <c r="W13721">
        <f t="shared" si="1491"/>
      </c>
      <c r="X13721">
        <f t="shared" si="1492"/>
      </c>
      <c r="Y13721">
        <f t="shared" si="1493"/>
      </c>
      <c r="Z13721">
        <f t="shared" si="1494"/>
      </c>
    </row>
    <row r="13722" spans="1:26">
      <c r="A13722" s="178" t="inlineStr">
        <is>
          <t>Dealer-172</t>
        </is>
      </c>
      <c r="F13722" s="4" t="s">
        <v>3</v>
      </c>
      <c r="G13722" s="2"/>
      <c r="H13722" s="1" t="s">
        <v>2287</v>
      </c>
      <c r="W13722">
        <f t="shared" si="1491"/>
      </c>
      <c r="X13722">
        <f t="shared" si="1492"/>
      </c>
      <c r="Y13722">
        <f t="shared" si="1493"/>
      </c>
      <c r="Z13722">
        <f t="shared" si="1494"/>
      </c>
    </row>
    <row r="13723" spans="1:26">
      <c r="A13723" s="178" t="inlineStr">
        <is>
          <t>Address line (redacted)</t>
        </is>
      </c>
      <c r="B13723" s="1"/>
      <c r="W13723">
        <f t="shared" si="1491"/>
      </c>
      <c r="X13723">
        <f t="shared" si="1492"/>
      </c>
      <c r="Y13723">
        <f t="shared" si="1493"/>
      </c>
      <c r="Z13723">
        <f t="shared" si="1494"/>
      </c>
    </row>
    <row r="13724" spans="1:26">
      <c r="A13724" s="1"/>
      <c r="B13724" s="1"/>
      <c r="W13724">
        <f t="shared" si="1491"/>
      </c>
      <c r="X13724">
        <f t="shared" si="1492"/>
      </c>
      <c r="Y13724">
        <f t="shared" si="1493"/>
      </c>
      <c r="Z13724">
        <f t="shared" si="1494"/>
      </c>
    </row>
    <row r="13725" spans="1:26">
      <c r="A13725" s="268" t="s">
        <v>598</v>
      </c>
      <c r="B13725" s="243"/>
      <c r="W13725">
        <f t="shared" si="1491"/>
      </c>
      <c r="X13725">
        <f t="shared" si="1492"/>
      </c>
      <c r="Y13725">
        <f t="shared" si="1493"/>
      </c>
      <c r="Z13725">
        <f t="shared" si="1494"/>
      </c>
    </row>
    <row r="13726" spans="1:26">
      <c r="B13726" s="1"/>
      <c r="W13726">
        <f t="shared" si="1491"/>
      </c>
      <c r="X13726">
        <f t="shared" si="1492"/>
      </c>
      <c r="Y13726">
        <f t="shared" si="1493"/>
      </c>
      <c r="Z13726">
        <f t="shared" si="1494"/>
      </c>
    </row>
    <row r="13727" spans="1:26">
      <c r="A13727" s="1" t="s">
        <v>5</v>
      </c>
      <c r="W13727">
        <f t="shared" si="1491"/>
      </c>
      <c r="X13727">
        <f t="shared" si="1492"/>
      </c>
      <c r="Y13727">
        <f t="shared" si="1493"/>
      </c>
      <c r="Z13727">
        <f t="shared" si="1494"/>
      </c>
    </row>
    <row r="13728" spans="1:26">
      <c r="A13728" s="1" t="s">
        <v>6</v>
      </c>
      <c r="W13728">
        <f t="shared" si="1491"/>
      </c>
      <c r="X13728">
        <f t="shared" si="1492"/>
      </c>
      <c r="Y13728">
        <f t="shared" si="1493"/>
      </c>
      <c r="Z13728">
        <f t="shared" si="1494"/>
      </c>
    </row>
    <row r="13729" spans="1:26" ht="15.75" thickBot="1">
      <c r="A13729" s="1" t="s">
        <v>7</v>
      </c>
      <c r="W13729">
        <f t="shared" si="1491"/>
      </c>
      <c r="X13729">
        <f t="shared" si="1492"/>
      </c>
      <c r="Y13729">
        <f t="shared" si="1493"/>
      </c>
      <c r="Z13729">
        <f t="shared" si="1494"/>
      </c>
    </row>
    <row r="13730" spans="1:26" ht="24.75" thickBot="1">
      <c r="A13730" s="162" t="s">
        <v>8</v>
      </c>
      <c r="B13730" s="27" t="s">
        <v>9</v>
      </c>
      <c r="C13730" s="27" t="s">
        <v>10</v>
      </c>
      <c r="D13730" s="164" t="s">
        <v>11</v>
      </c>
      <c r="E13730" s="164" t="s">
        <v>12</v>
      </c>
      <c r="F13730" s="164" t="s">
        <v>13</v>
      </c>
      <c r="G13730" s="164" t="s">
        <v>14</v>
      </c>
      <c r="H13730" s="165" t="s">
        <v>15</v>
      </c>
      <c r="I13730" s="166" t="s">
        <v>16</v>
      </c>
      <c r="W13730">
        <f t="shared" si="1491"/>
      </c>
      <c r="X13730">
        <f t="shared" si="1492"/>
      </c>
      <c r="Y13730">
        <f t="shared" si="1493"/>
      </c>
      <c r="Z13730">
        <f t="shared" si="1494"/>
      </c>
    </row>
    <row r="13731" spans="1:26">
      <c r="A13731" s="167"/>
      <c r="B13731" s="1773" t="s">
        <v>2590</v>
      </c>
      <c r="C13731" s="1773"/>
      <c r="D13731" s="644"/>
      <c r="E13731" s="5"/>
      <c r="F13731" s="146"/>
      <c r="G13731" s="146"/>
      <c r="H13731" s="5"/>
      <c r="I13731" s="102"/>
      <c r="W13731">
        <f t="shared" si="1491"/>
      </c>
      <c r="X13731">
        <f t="shared" si="1492"/>
      </c>
      <c r="Y13731">
        <f t="shared" si="1493"/>
      </c>
      <c r="Z13731">
        <f t="shared" si="1494"/>
      </c>
    </row>
    <row r="13732" spans="1:26">
      <c r="A13732" s="167"/>
      <c r="B13732" s="646" t="s">
        <v>2591</v>
      </c>
      <c r="C13732" s="643"/>
      <c r="D13732" s="1774">
        <v>1</v>
      </c>
      <c r="E13732" s="5">
        <v>50</v>
      </c>
      <c r="F13732" s="312">
        <f>+E13732*D13732</f>
      </c>
      <c r="G13732" s="146">
        <f>+F13732</f>
      </c>
      <c r="H13732" s="184">
        <f>80*30%+80</f>
      </c>
      <c r="I13732" s="102">
        <f>+H13732*G13732</f>
      </c>
      <c r="J13732">
        <f>+H13732*G13732</f>
      </c>
      <c r="W13732">
        <f t="shared" si="1491"/>
      </c>
      <c r="X13732">
        <f t="shared" si="1492"/>
      </c>
      <c r="Y13732">
        <f t="shared" si="1493"/>
      </c>
      <c r="Z13732">
        <f t="shared" si="1494"/>
      </c>
    </row>
    <row r="13733" spans="1:26">
      <c r="A13733" s="167"/>
      <c r="B13733" s="646" t="s">
        <v>2593</v>
      </c>
      <c r="C13733" s="643"/>
      <c r="D13733" s="1775"/>
      <c r="E13733" s="5">
        <v>50</v>
      </c>
      <c r="F13733" s="312">
        <f>+E13733</f>
      </c>
      <c r="G13733" s="146">
        <f>+F13733</f>
      </c>
      <c r="H13733" s="642">
        <v>1</v>
      </c>
      <c r="I13733" s="102">
        <f>+H13733*G13733</f>
      </c>
      <c r="J13733">
        <f>+H13733*G13733</f>
      </c>
      <c r="W13733">
        <f t="shared" si="1491"/>
      </c>
      <c r="X13733">
        <f t="shared" si="1492"/>
      </c>
      <c r="Y13733">
        <f t="shared" si="1493"/>
      </c>
      <c r="Z13733">
        <f t="shared" si="1494"/>
      </c>
    </row>
    <row r="13734" spans="1:26">
      <c r="A13734" s="167"/>
      <c r="B13734" s="646" t="s">
        <v>2592</v>
      </c>
      <c r="C13734" s="643"/>
      <c r="D13734" s="1776"/>
      <c r="E13734" s="5">
        <v>50</v>
      </c>
      <c r="F13734" s="312">
        <f>+E13734</f>
      </c>
      <c r="G13734" s="146">
        <f>+F13734</f>
      </c>
      <c r="H13734" s="641">
        <v>1</v>
      </c>
      <c r="I13734" s="102">
        <f>+H13734*G13734</f>
      </c>
      <c r="J13734">
        <f>+H13734*G13734</f>
      </c>
      <c r="W13734">
        <f t="shared" si="1491"/>
      </c>
      <c r="X13734">
        <f t="shared" si="1492"/>
      </c>
      <c r="Y13734">
        <f t="shared" si="1493"/>
      </c>
      <c r="Z13734">
        <f t="shared" si="1494"/>
      </c>
    </row>
    <row r="13735" spans="1:26">
      <c r="A13735" s="57"/>
      <c r="B13735" s="645"/>
      <c r="C13735" s="72"/>
      <c r="D13735" s="59"/>
      <c r="E13735" s="5"/>
      <c r="F13735" s="146"/>
      <c r="G13735" s="1654"/>
      <c r="H13735" s="1655"/>
      <c r="I13735" s="102"/>
      <c r="W13735">
        <f t="shared" si="1491"/>
      </c>
      <c r="X13735">
        <f t="shared" si="1492"/>
      </c>
      <c r="Y13735">
        <f t="shared" si="1493"/>
      </c>
      <c r="Z13735">
        <f t="shared" si="1494"/>
      </c>
    </row>
    <row r="13736" spans="1:26">
      <c r="A13736" s="57"/>
      <c r="B13736" s="1568" t="s">
        <v>2625</v>
      </c>
      <c r="C13736" s="1569"/>
      <c r="D13736" s="5"/>
      <c r="E13736" s="5"/>
      <c r="F13736" s="5"/>
      <c r="G13736" s="127"/>
      <c r="H13736" s="5"/>
      <c r="I13736" s="102"/>
      <c r="W13736">
        <f t="shared" si="1491"/>
      </c>
      <c r="X13736">
        <f t="shared" si="1492"/>
      </c>
      <c r="Y13736">
        <f t="shared" si="1493"/>
      </c>
      <c r="Z13736">
        <f t="shared" si="1494"/>
      </c>
    </row>
    <row r="13737" spans="1:26">
      <c r="A13737" s="57"/>
      <c r="B13737" s="1590"/>
      <c r="C13737" s="1591"/>
      <c r="D13737" s="5"/>
      <c r="E13737" s="5"/>
      <c r="F13737" s="5"/>
      <c r="G13737" s="127"/>
      <c r="H13737" s="5"/>
      <c r="I13737" s="102"/>
      <c r="W13737">
        <f t="shared" si="1491"/>
      </c>
      <c r="X13737">
        <f t="shared" si="1492"/>
      </c>
      <c r="Y13737">
        <f t="shared" si="1493"/>
      </c>
      <c r="Z13737">
        <f t="shared" si="1494"/>
      </c>
    </row>
    <row r="13738" spans="1:26">
      <c r="A13738" s="57"/>
      <c r="B13738" s="106"/>
      <c r="C13738" s="5"/>
      <c r="D13738" s="5"/>
      <c r="E13738" s="5"/>
      <c r="F13738" s="5"/>
      <c r="G13738" s="127"/>
      <c r="H13738" s="5"/>
      <c r="I13738" s="102"/>
      <c r="W13738">
        <f t="shared" si="1491"/>
      </c>
      <c r="X13738">
        <f t="shared" si="1492"/>
      </c>
      <c r="Y13738">
        <f t="shared" si="1493"/>
      </c>
      <c r="Z13738">
        <f t="shared" si="1494"/>
      </c>
    </row>
    <row r="13739" spans="1:26" ht="15.75" thickBot="1">
      <c r="A13739" s="33"/>
      <c r="B13739" s="17"/>
      <c r="C13739" s="88"/>
      <c r="D13739" s="23"/>
      <c r="E13739" s="23"/>
      <c r="F13739" s="171"/>
      <c r="G13739" s="24"/>
      <c r="H13739" s="23"/>
      <c r="I13739" s="172"/>
      <c r="W13739">
        <f t="shared" si="1491"/>
      </c>
      <c r="X13739">
        <f t="shared" si="1492"/>
      </c>
      <c r="Y13739">
        <f t="shared" si="1493"/>
      </c>
      <c r="Z13739">
        <f t="shared" si="1494"/>
      </c>
    </row>
    <row r="13740" spans="1:26">
      <c r="A13740" s="37"/>
      <c r="B13740" s="17"/>
      <c r="C13740" s="10"/>
      <c r="D13740" s="91"/>
      <c r="E13740" s="91"/>
      <c r="F13740" s="91"/>
      <c r="G13740" s="92" t="s">
        <v>19</v>
      </c>
      <c r="H13740" s="91"/>
      <c r="I13740" s="111"/>
      <c r="W13740">
        <f t="shared" si="1491"/>
      </c>
      <c r="X13740">
        <f t="shared" si="1492"/>
      </c>
      <c r="Y13740">
        <f t="shared" si="1493"/>
      </c>
      <c r="Z13740">
        <f t="shared" si="1494"/>
      </c>
    </row>
    <row r="13741" spans="1:26" ht="15.75" thickBot="1">
      <c r="A13741" s="33"/>
      <c r="B13741" s="11" t="s">
        <v>20</v>
      </c>
      <c r="C13741" s="35"/>
      <c r="D13741" s="35"/>
      <c r="E13741" s="35"/>
      <c r="F13741" s="35"/>
      <c r="G13741" s="35"/>
      <c r="H13741" s="35"/>
      <c r="I13741" s="36"/>
      <c r="J13741">
        <f>SUM(J13732:J13740)</f>
      </c>
      <c r="W13741">
        <f t="shared" si="1491"/>
      </c>
      <c r="X13741">
        <f t="shared" si="1492"/>
      </c>
      <c r="Y13741">
        <f t="shared" si="1493"/>
      </c>
      <c r="Z13741">
        <f t="shared" si="1494"/>
      </c>
    </row>
    <row r="13742" spans="1:26" ht="15.75" thickBot="1">
      <c r="A13742" s="175"/>
      <c r="B13742" s="38"/>
      <c r="C13742" s="39" t="s">
        <v>21</v>
      </c>
      <c r="D13742" s="40">
        <f>SUM(D13731:D13741)</f>
      </c>
      <c r="E13742" s="41">
        <f>IF(H13742=I13742,"OK","NO")</f>
      </c>
      <c r="F13742" s="176">
        <f>SUM(F13731:F13741)</f>
      </c>
      <c r="G13742" s="40">
        <f>SUM(G13731:G13741)</f>
      </c>
      <c r="H13742" s="41">
        <f>SUMPRODUCT(F13731:F13739,H13731:H13739)</f>
      </c>
      <c r="I13742" s="43">
        <f>SUM(I13732:I13741)</f>
      </c>
      <c r="W13742">
        <f t="shared" si="1491"/>
      </c>
      <c r="X13742">
        <f t="shared" si="1492"/>
      </c>
      <c r="Y13742">
        <f t="shared" si="1493"/>
      </c>
      <c r="Z13742">
        <f t="shared" si="1494"/>
      </c>
    </row>
    <row r="13743" spans="1:26" ht="15.75" thickBot="1">
      <c r="A13743" s="44"/>
      <c r="B13743" s="116"/>
      <c r="C13743" s="45"/>
      <c r="D13743" s="45"/>
      <c r="E13743" s="45"/>
      <c r="F13743" s="45"/>
      <c r="G13743" s="45"/>
      <c r="H13743" s="45"/>
      <c r="I13743" s="47"/>
      <c r="W13743">
        <f t="shared" si="1491"/>
      </c>
      <c r="X13743">
        <f t="shared" si="1492"/>
      </c>
      <c r="Y13743">
        <f t="shared" si="1493"/>
      </c>
      <c r="Z13743">
        <f t="shared" si="1494"/>
      </c>
    </row>
    <row r="13744" spans="1:26">
      <c r="A13744" s="12" t="s">
        <v>315</v>
      </c>
      <c r="B13744" s="12"/>
      <c r="C13744" s="12"/>
      <c r="D13744" s="13"/>
      <c r="E13744" s="14"/>
      <c r="F13744" s="14"/>
      <c r="G13744" s="14"/>
      <c r="H13744" s="2"/>
      <c r="I13744" s="12"/>
      <c r="W13744">
        <f t="shared" si="1491"/>
      </c>
      <c r="X13744">
        <f t="shared" si="1492"/>
      </c>
      <c r="Y13744">
        <f t="shared" si="1493"/>
      </c>
      <c r="Z13744">
        <f t="shared" si="1494"/>
      </c>
    </row>
    <row r="13745" spans="1:26">
      <c r="W13745">
        <f t="shared" si="1491"/>
      </c>
      <c r="X13745">
        <f t="shared" si="1492"/>
      </c>
      <c r="Y13745">
        <f t="shared" si="1493"/>
      </c>
      <c r="Z13745">
        <f t="shared" si="1494"/>
      </c>
    </row>
    <row r="13746" spans="1:26">
      <c r="W13746">
        <f t="shared" si="1491"/>
      </c>
      <c r="X13746">
        <f t="shared" si="1492"/>
      </c>
      <c r="Y13746">
        <f t="shared" si="1493"/>
      </c>
      <c r="Z13746">
        <f t="shared" si="1494"/>
      </c>
    </row>
    <row r="13747" spans="1:26">
      <c r="A13747" s="1562" t="s">
        <v>0</v>
      </c>
      <c r="B13747" s="1562"/>
      <c r="C13747" s="1562"/>
      <c r="D13747" s="1562"/>
      <c r="E13747" s="1562"/>
      <c r="F13747" s="1562"/>
      <c r="G13747" s="1562"/>
      <c r="H13747" s="1562"/>
      <c r="I13747" s="1562"/>
      <c r="W13747">
        <f t="shared" si="1491"/>
      </c>
      <c r="X13747">
        <f t="shared" si="1492"/>
      </c>
      <c r="Y13747">
        <f t="shared" si="1493"/>
      </c>
      <c r="Z13747">
        <f t="shared" si="1494"/>
      </c>
    </row>
    <row r="13748" spans="1:26">
      <c r="W13748">
        <f t="shared" si="1491"/>
      </c>
      <c r="X13748">
        <f t="shared" si="1492"/>
      </c>
      <c r="Y13748">
        <f t="shared" si="1493"/>
      </c>
      <c r="Z13748">
        <f t="shared" si="1494"/>
      </c>
    </row>
    <row r="13749" spans="1:26">
      <c r="G13749" s="462"/>
      <c r="W13749">
        <f t="shared" si="1491"/>
      </c>
      <c r="X13749">
        <f t="shared" si="1492"/>
      </c>
      <c r="Y13749">
        <f t="shared" si="1493"/>
      </c>
      <c r="Z13749">
        <f t="shared" si="1494"/>
      </c>
    </row>
    <row r="13750" spans="1:26">
      <c r="A13750" s="1" t="s">
        <v>1</v>
      </c>
      <c r="B13750" s="1"/>
      <c r="G13750" s="495" t="s">
        <v>2</v>
      </c>
      <c r="H13750" s="3" t="s">
        <v>2595</v>
      </c>
      <c r="W13750">
        <f t="shared" si="1491"/>
      </c>
      <c r="X13750">
        <f t="shared" si="1492"/>
      </c>
      <c r="Y13750">
        <f t="shared" si="1493"/>
      </c>
      <c r="Z13750">
        <f t="shared" si="1494"/>
      </c>
    </row>
    <row r="13751" spans="1:26">
      <c r="A13751" s="1" t="inlineStr">
        <is>
          <t>Dealer-344</t>
        </is>
      </c>
      <c r="B13751" s="1"/>
      <c r="G13751" s="496" t="s">
        <v>1440</v>
      </c>
      <c r="H13751" s="1" t="s">
        <v>2288</v>
      </c>
      <c r="W13751">
        <f t="shared" si="1491"/>
      </c>
      <c r="X13751">
        <f t="shared" si="1492"/>
      </c>
      <c r="Y13751">
        <f t="shared" si="1493"/>
      </c>
      <c r="Z13751">
        <f t="shared" si="1494"/>
      </c>
    </row>
    <row r="13752" spans="1:26">
      <c r="A13752" s="1" t="inlineStr">
        <is>
          <t>Address line (redacted)</t>
        </is>
      </c>
      <c r="B13752" s="1"/>
      <c r="H13752" s="22"/>
      <c r="W13752">
        <f t="shared" si="1491"/>
      </c>
      <c r="X13752">
        <f t="shared" si="1492"/>
      </c>
      <c r="Y13752">
        <f t="shared" si="1493"/>
      </c>
      <c r="Z13752">
        <f t="shared" si="1494"/>
      </c>
    </row>
    <row r="13753" spans="1:26">
      <c r="A13753" s="1"/>
      <c r="B13753" s="1"/>
      <c r="D13753" s="85"/>
      <c r="E13753" s="85"/>
      <c r="F13753" s="85"/>
      <c r="G13753" s="85"/>
      <c r="H13753" s="85"/>
      <c r="W13753">
        <f t="shared" si="1491"/>
      </c>
      <c r="X13753">
        <f t="shared" si="1492"/>
      </c>
      <c r="Y13753">
        <f t="shared" si="1493"/>
      </c>
      <c r="Z13753">
        <f t="shared" si="1494"/>
      </c>
    </row>
    <row r="13754" spans="1:26">
      <c r="A13754" s="12" t="s">
        <v>299</v>
      </c>
      <c r="B13754" s="86"/>
      <c r="D13754" s="85"/>
      <c r="E13754" s="85"/>
      <c r="F13754" s="85"/>
      <c r="G13754" s="85"/>
      <c r="H13754" s="85"/>
      <c r="W13754">
        <f t="shared" si="1491"/>
      </c>
      <c r="X13754">
        <f t="shared" si="1492"/>
      </c>
      <c r="Y13754">
        <f t="shared" si="1493"/>
      </c>
      <c r="Z13754">
        <f t="shared" si="1494"/>
      </c>
    </row>
    <row r="13755" spans="1:26">
      <c r="D13755" s="85"/>
      <c r="E13755" s="85"/>
      <c r="F13755" s="85"/>
      <c r="G13755" s="85"/>
      <c r="H13755" s="85"/>
      <c r="W13755">
        <f t="shared" si="1491"/>
      </c>
      <c r="X13755">
        <f t="shared" si="1492"/>
      </c>
      <c r="Y13755">
        <f t="shared" si="1493"/>
      </c>
      <c r="Z13755">
        <f t="shared" si="1494"/>
      </c>
    </row>
    <row r="13756" spans="1:26">
      <c r="W13756">
        <f t="shared" si="1491"/>
      </c>
      <c r="X13756">
        <f t="shared" si="1492"/>
      </c>
      <c r="Y13756">
        <f t="shared" si="1493"/>
      </c>
      <c r="Z13756">
        <f t="shared" si="1494"/>
      </c>
    </row>
    <row r="13757" spans="1:26">
      <c r="A13757" s="1" t="s">
        <v>5</v>
      </c>
      <c r="W13757">
        <f t="shared" si="1491"/>
      </c>
      <c r="X13757">
        <f t="shared" si="1492"/>
      </c>
      <c r="Y13757">
        <f t="shared" si="1493"/>
      </c>
      <c r="Z13757">
        <f t="shared" si="1494"/>
      </c>
    </row>
    <row r="13758" spans="1:26">
      <c r="A13758" s="1" t="s">
        <v>6</v>
      </c>
      <c r="W13758">
        <f t="shared" si="1491"/>
      </c>
      <c r="X13758">
        <f t="shared" si="1492"/>
      </c>
      <c r="Y13758">
        <f t="shared" si="1493"/>
      </c>
      <c r="Z13758">
        <f t="shared" si="1494"/>
      </c>
    </row>
    <row r="13759" spans="1:26">
      <c r="A13759" s="1" t="s">
        <v>7</v>
      </c>
      <c r="W13759">
        <f t="shared" si="1491"/>
      </c>
      <c r="X13759">
        <f t="shared" si="1492"/>
      </c>
      <c r="Y13759">
        <f t="shared" si="1493"/>
      </c>
      <c r="Z13759">
        <f t="shared" si="1494"/>
      </c>
    </row>
    <row r="13760" spans="1:26" ht="24">
      <c r="A13760" s="179" t="s">
        <v>8</v>
      </c>
      <c r="B13760" s="180" t="s">
        <v>9</v>
      </c>
      <c r="C13760" s="180" t="s">
        <v>10</v>
      </c>
      <c r="D13760" s="181" t="s">
        <v>11</v>
      </c>
      <c r="E13760" s="181" t="s">
        <v>12</v>
      </c>
      <c r="F13760" s="181" t="s">
        <v>13</v>
      </c>
      <c r="G13760" s="181" t="s">
        <v>14</v>
      </c>
      <c r="H13760" s="179" t="s">
        <v>15</v>
      </c>
      <c r="I13760" s="182" t="s">
        <v>16</v>
      </c>
      <c r="W13760">
        <f t="shared" si="1491"/>
      </c>
      <c r="X13760">
        <f t="shared" si="1492"/>
      </c>
      <c r="Y13760">
        <f t="shared" si="1493"/>
      </c>
      <c r="Z13760">
        <f t="shared" si="1494"/>
      </c>
    </row>
    <row r="13761" spans="1:26">
      <c r="A13761" s="5"/>
      <c r="B13761" s="1563" t="s">
        <v>17</v>
      </c>
      <c r="C13761" s="1563"/>
      <c r="D13761" s="184"/>
      <c r="E13761" s="184"/>
      <c r="F13761" s="184"/>
      <c r="G13761" s="186"/>
      <c r="H13761" s="184"/>
      <c r="I13761" s="188"/>
      <c r="W13761">
        <f t="shared" si="1491"/>
      </c>
      <c r="X13761">
        <f t="shared" si="1492"/>
      </c>
      <c r="Y13761">
        <f t="shared" si="1493"/>
      </c>
      <c r="Z13761">
        <f t="shared" si="1494"/>
      </c>
    </row>
    <row r="13762" spans="1:26">
      <c r="A13762" s="5"/>
      <c r="B13762" s="8" t="s">
        <v>621</v>
      </c>
      <c r="C13762" s="5" t="s">
        <v>585</v>
      </c>
      <c r="D13762" s="5"/>
      <c r="E13762" s="50"/>
      <c r="F13762" s="50">
        <v>1</v>
      </c>
      <c r="G13762" s="6">
        <f>+F13762</f>
      </c>
      <c r="H13762" s="5">
        <v>1</v>
      </c>
      <c r="I13762" s="58">
        <f>+H13762*G13762</f>
      </c>
      <c r="W13762">
        <f t="shared" si="1491"/>
      </c>
      <c r="X13762">
        <f t="shared" si="1492"/>
      </c>
      <c r="Y13762">
        <f t="shared" si="1493"/>
      </c>
      <c r="Z13762">
        <f t="shared" si="1494"/>
      </c>
    </row>
    <row r="13763" spans="1:26">
      <c r="A13763" s="19"/>
      <c r="B13763" s="8" t="s">
        <v>437</v>
      </c>
      <c r="C13763" s="5" t="s">
        <v>436</v>
      </c>
      <c r="D13763" s="5"/>
      <c r="E13763" s="50"/>
      <c r="F13763" s="50">
        <v>1</v>
      </c>
      <c r="G13763" s="6">
        <f>+F13763</f>
      </c>
      <c r="H13763" s="5">
        <v>1</v>
      </c>
      <c r="I13763" s="58">
        <f>+H13763*G13763</f>
      </c>
      <c r="W13763">
        <f t="shared" si="1491"/>
      </c>
      <c r="X13763">
        <f t="shared" si="1492"/>
      </c>
      <c r="Y13763">
        <f t="shared" si="1493"/>
      </c>
      <c r="Z13763">
        <f t="shared" si="1494"/>
      </c>
    </row>
    <row r="13764" spans="1:26">
      <c r="A13764" s="19"/>
      <c r="B13764" s="1563" t="s">
        <v>18</v>
      </c>
      <c r="C13764" s="1563"/>
      <c r="D13764" s="5"/>
      <c r="E13764" s="50"/>
      <c r="F13764" s="5"/>
      <c r="G13764" s="6"/>
      <c r="H13764" s="5"/>
      <c r="I13764" s="58"/>
      <c r="W13764">
        <f t="shared" ref="W13764:W13827" si="1495">IF(LEFT($H13764&amp;"",5)="2019-",$H13764,W13763)</f>
      </c>
      <c r="X13764">
        <f t="shared" ref="X13764:X13827" si="1496">IF($W13764="",0,IF(COUNTIF($AB$2:$AB$80,$W13764)&gt;0,1,0))</f>
      </c>
      <c r="Y13764">
        <f t="shared" ref="Y13764:Y13827" si="1497">IF($C13764="","",UPPER(TRIM(IFERROR(LEFT($C13764&amp;"",FIND("/",$C13764&amp;"")-1),$C13764&amp;""))))</f>
      </c>
      <c r="Z13764">
        <f t="shared" ref="Z13764:Z13827" si="1498">IFERROR(IF(ISNUMBER($G13764),$G13764,0),0)</f>
      </c>
    </row>
    <row r="13765" spans="1:26">
      <c r="A13765" s="19"/>
      <c r="B13765" s="8" t="s">
        <v>330</v>
      </c>
      <c r="C13765" s="5" t="s">
        <v>331</v>
      </c>
      <c r="D13765" s="134"/>
      <c r="E13765" s="16"/>
      <c r="F13765" s="50">
        <v>1</v>
      </c>
      <c r="G13765" s="6">
        <f>+F13765</f>
      </c>
      <c r="H13765" s="16">
        <v>1</v>
      </c>
      <c r="I13765" s="58">
        <f>+H13765*G13765</f>
      </c>
      <c r="W13765">
        <f t="shared" si="1495"/>
      </c>
      <c r="X13765">
        <f t="shared" si="1496"/>
      </c>
      <c r="Y13765">
        <f t="shared" si="1497"/>
      </c>
      <c r="Z13765">
        <f t="shared" si="1498"/>
      </c>
    </row>
    <row r="13766" spans="1:26">
      <c r="A13766" s="19"/>
      <c r="B13766" s="8" t="s">
        <v>1728</v>
      </c>
      <c r="C13766" s="5" t="s">
        <v>1729</v>
      </c>
      <c r="D13766" s="135"/>
      <c r="E13766" s="16"/>
      <c r="F13766" s="50">
        <v>1</v>
      </c>
      <c r="G13766" s="6">
        <f>+F13766</f>
      </c>
      <c r="H13766" s="5">
        <v>1</v>
      </c>
      <c r="I13766" s="58">
        <f>+H13766*G13766</f>
      </c>
      <c r="W13766">
        <f t="shared" si="1495"/>
      </c>
      <c r="X13766">
        <f t="shared" si="1496"/>
      </c>
      <c r="Y13766">
        <f t="shared" si="1497"/>
      </c>
      <c r="Z13766">
        <f t="shared" si="1498"/>
      </c>
    </row>
    <row r="13767" spans="1:26">
      <c r="A13767" s="19"/>
      <c r="B13767" s="8" t="s">
        <v>488</v>
      </c>
      <c r="C13767" s="5" t="s">
        <v>2596</v>
      </c>
      <c r="D13767" s="135"/>
      <c r="E13767" s="16"/>
      <c r="F13767" s="50">
        <v>1</v>
      </c>
      <c r="G13767" s="6">
        <f>+F13767</f>
      </c>
      <c r="H13767" s="5">
        <v>1</v>
      </c>
      <c r="I13767" s="58">
        <f>+H13767*G13767</f>
      </c>
      <c r="W13767">
        <f t="shared" si="1495"/>
      </c>
      <c r="X13767">
        <f t="shared" si="1496"/>
      </c>
      <c r="Y13767">
        <f t="shared" si="1497"/>
      </c>
      <c r="Z13767">
        <f t="shared" si="1498"/>
      </c>
    </row>
    <row r="13768" spans="1:26">
      <c r="A13768" s="19"/>
      <c r="B13768" s="95" t="s">
        <v>1738</v>
      </c>
      <c r="C13768" s="101" t="s">
        <v>1739</v>
      </c>
      <c r="D13768" s="134"/>
      <c r="E13768" s="5"/>
      <c r="F13768" s="50">
        <v>1</v>
      </c>
      <c r="G13768" s="6">
        <f>+F13768</f>
      </c>
      <c r="H13768" s="16">
        <v>1</v>
      </c>
      <c r="I13768" s="58">
        <f>+H13768*G13768</f>
      </c>
      <c r="W13768">
        <f t="shared" si="1495"/>
      </c>
      <c r="X13768">
        <f t="shared" si="1496"/>
      </c>
      <c r="Y13768">
        <f t="shared" si="1497"/>
      </c>
      <c r="Z13768">
        <f t="shared" si="1498"/>
      </c>
    </row>
    <row r="13769" spans="1:26">
      <c r="A13769" s="19"/>
      <c r="B13769" s="8"/>
      <c r="C13769" s="5"/>
      <c r="D13769" s="5"/>
      <c r="E13769" s="50"/>
      <c r="F13769" s="5"/>
      <c r="G13769" s="6"/>
      <c r="H13769" s="5"/>
      <c r="I13769" s="58"/>
      <c r="W13769">
        <f t="shared" si="1495"/>
      </c>
      <c r="X13769">
        <f t="shared" si="1496"/>
      </c>
      <c r="Y13769">
        <f t="shared" si="1497"/>
      </c>
      <c r="Z13769">
        <f t="shared" si="1498"/>
      </c>
    </row>
    <row r="13770" spans="1:26">
      <c r="A13770" s="19"/>
      <c r="B13770" s="8"/>
      <c r="C13770" s="5"/>
      <c r="D13770" s="5"/>
      <c r="E13770" s="10"/>
      <c r="F13770" s="5"/>
      <c r="G13770" s="6"/>
      <c r="H13770" s="5"/>
      <c r="I13770" s="58"/>
      <c r="W13770">
        <f t="shared" si="1495"/>
      </c>
      <c r="X13770">
        <f t="shared" si="1496"/>
      </c>
      <c r="Y13770">
        <f t="shared" si="1497"/>
      </c>
      <c r="Z13770">
        <f t="shared" si="1498"/>
      </c>
    </row>
    <row r="13771" spans="1:26">
      <c r="A13771" s="19"/>
      <c r="B13771" s="106"/>
      <c r="C13771" s="271"/>
      <c r="D13771" s="5"/>
      <c r="E13771" s="10"/>
      <c r="F13771" s="5"/>
      <c r="G13771" s="6"/>
      <c r="H13771" s="9"/>
      <c r="I13771" s="58"/>
      <c r="Q13771" s="647"/>
      <c r="W13771">
        <f t="shared" si="1495"/>
      </c>
      <c r="X13771">
        <f t="shared" si="1496"/>
      </c>
      <c r="Y13771">
        <f t="shared" si="1497"/>
      </c>
      <c r="Z13771">
        <f t="shared" si="1498"/>
      </c>
    </row>
    <row r="13772" spans="1:26">
      <c r="A13772" s="19"/>
      <c r="B13772" s="1640" t="s">
        <v>304</v>
      </c>
      <c r="C13772" s="1641"/>
      <c r="D13772" s="5"/>
      <c r="E13772" s="19"/>
      <c r="F13772" s="9"/>
      <c r="G13772" s="6"/>
      <c r="H13772" s="19"/>
      <c r="I13772" s="58"/>
      <c r="W13772">
        <f t="shared" si="1495"/>
      </c>
      <c r="X13772">
        <f t="shared" si="1496"/>
      </c>
      <c r="Y13772">
        <f t="shared" si="1497"/>
      </c>
      <c r="Z13772">
        <f t="shared" si="1498"/>
      </c>
    </row>
    <row r="13773" spans="1:26">
      <c r="A13773" s="19"/>
      <c r="B13773" s="1642"/>
      <c r="C13773" s="1643"/>
      <c r="D13773" s="5"/>
      <c r="E13773" s="19"/>
      <c r="F13773" s="9"/>
      <c r="G13773" s="6"/>
      <c r="H13773" s="19"/>
      <c r="I13773" s="58"/>
      <c r="W13773">
        <f t="shared" si="1495"/>
      </c>
      <c r="X13773">
        <f t="shared" si="1496"/>
      </c>
      <c r="Y13773">
        <f t="shared" si="1497"/>
      </c>
      <c r="Z13773">
        <f t="shared" si="1498"/>
      </c>
    </row>
    <row r="13774" spans="1:26">
      <c r="A13774" s="5"/>
      <c r="B13774" s="1644"/>
      <c r="C13774" s="1645"/>
      <c r="D13774" s="5"/>
      <c r="E13774" s="5"/>
      <c r="F13774" s="21"/>
      <c r="G13774" s="6"/>
      <c r="H13774" s="5"/>
      <c r="I13774" s="58"/>
      <c r="W13774">
        <f t="shared" si="1495"/>
      </c>
      <c r="X13774">
        <f t="shared" si="1496"/>
      </c>
      <c r="Y13774">
        <f t="shared" si="1497"/>
      </c>
      <c r="Z13774">
        <f t="shared" si="1498"/>
      </c>
    </row>
    <row r="13775" spans="1:26" ht="15.75" thickBot="1">
      <c r="A13775" s="5"/>
      <c r="B13775" s="224"/>
      <c r="C13775" s="15"/>
      <c r="D13775" s="23"/>
      <c r="E13775" s="225"/>
      <c r="F13775" s="23"/>
      <c r="G13775" s="24"/>
      <c r="H13775" s="225"/>
      <c r="I13775" s="226"/>
      <c r="W13775">
        <f t="shared" si="1495"/>
      </c>
      <c r="X13775">
        <f t="shared" si="1496"/>
      </c>
      <c r="Y13775">
        <f t="shared" si="1497"/>
      </c>
      <c r="Z13775">
        <f t="shared" si="1498"/>
      </c>
    </row>
    <row r="13776" spans="1:26">
      <c r="A13776" s="227"/>
      <c r="B13776" s="17"/>
      <c r="C13776" s="5"/>
      <c r="D13776" s="59"/>
      <c r="E13776" s="59"/>
      <c r="F13776" s="53"/>
      <c r="G13776" s="78"/>
      <c r="H13776" s="68"/>
      <c r="I13776" s="228">
        <f>SUM(I13761:I13775)</f>
      </c>
      <c r="W13776">
        <f t="shared" si="1495"/>
      </c>
      <c r="X13776">
        <f t="shared" si="1496"/>
      </c>
      <c r="Y13776">
        <f t="shared" si="1497"/>
      </c>
      <c r="Z13776">
        <f t="shared" si="1498"/>
      </c>
    </row>
    <row r="13777" spans="1:26">
      <c r="A13777" s="10"/>
      <c r="B13777" s="10"/>
      <c r="C13777" s="69"/>
      <c r="D13777" s="69"/>
      <c r="E13777" s="69"/>
      <c r="F13777" s="69"/>
      <c r="G13777" s="69"/>
      <c r="H13777" s="69"/>
      <c r="I13777" s="191"/>
      <c r="W13777">
        <f t="shared" si="1495"/>
      </c>
      <c r="X13777">
        <f t="shared" si="1496"/>
      </c>
      <c r="Y13777">
        <f t="shared" si="1497"/>
      </c>
      <c r="Z13777">
        <f t="shared" si="1498"/>
      </c>
    </row>
    <row r="13778" spans="1:26" ht="15.75" thickBot="1">
      <c r="A13778" s="10"/>
      <c r="B13778" s="11" t="s">
        <v>20</v>
      </c>
      <c r="C13778" s="35"/>
      <c r="D13778" s="35"/>
      <c r="E13778" s="35"/>
      <c r="F13778" s="35"/>
      <c r="G13778" s="35"/>
      <c r="H13778" s="35"/>
      <c r="I13778" s="98"/>
      <c r="W13778">
        <f t="shared" si="1495"/>
      </c>
      <c r="X13778">
        <f t="shared" si="1496"/>
      </c>
      <c r="Y13778">
        <f t="shared" si="1497"/>
      </c>
      <c r="Z13778">
        <f t="shared" si="1498"/>
      </c>
    </row>
    <row r="13779" spans="1:26" ht="15.75" thickBot="1">
      <c r="A13779" s="99"/>
      <c r="B13779" s="38"/>
      <c r="C13779" s="39" t="s">
        <v>21</v>
      </c>
      <c r="D13779" s="40">
        <f>SUM(D13761:D13778)</f>
      </c>
      <c r="E13779" s="41" t="s">
        <v>360</v>
      </c>
      <c r="F13779" s="40">
        <f>SUM(F13761:F13778)</f>
      </c>
      <c r="G13779" s="40">
        <f>SUM(G13761:G13778)</f>
      </c>
      <c r="H13779" s="41">
        <f>+SUMPRODUCT(H13761:H13775,F13761:F13775)</f>
      </c>
      <c r="I13779" s="100">
        <f>+I13776-I13777</f>
      </c>
      <c r="W13779">
        <f t="shared" si="1495"/>
      </c>
      <c r="X13779">
        <f t="shared" si="1496"/>
      </c>
      <c r="Y13779">
        <f t="shared" si="1497"/>
      </c>
      <c r="Z13779">
        <f t="shared" si="1498"/>
      </c>
    </row>
    <row r="13780" spans="1:26">
      <c r="A13780" s="10"/>
      <c r="B13780" s="10"/>
      <c r="C13780" s="91"/>
      <c r="D13780" s="91"/>
      <c r="E13780" s="91"/>
      <c r="F13780" s="91"/>
      <c r="G13780" s="91"/>
      <c r="H13780" s="91"/>
      <c r="I13780" s="91"/>
      <c r="W13780">
        <f t="shared" si="1495"/>
      </c>
      <c r="X13780">
        <f t="shared" si="1496"/>
      </c>
      <c r="Y13780">
        <f t="shared" si="1497"/>
      </c>
      <c r="Z13780">
        <f t="shared" si="1498"/>
      </c>
    </row>
    <row r="13781" spans="1:26">
      <c r="A13781" s="12" t="s">
        <v>315</v>
      </c>
      <c r="B13781" s="12"/>
      <c r="C13781" s="12"/>
      <c r="D13781" s="13"/>
      <c r="E13781" s="14"/>
      <c r="F13781" s="14"/>
      <c r="G13781" s="14"/>
      <c r="H13781" s="2"/>
      <c r="I13781" s="12"/>
      <c r="W13781">
        <f t="shared" si="1495"/>
      </c>
      <c r="X13781">
        <f t="shared" si="1496"/>
      </c>
      <c r="Y13781">
        <f t="shared" si="1497"/>
      </c>
      <c r="Z13781">
        <f t="shared" si="1498"/>
      </c>
    </row>
    <row r="13782" spans="1:26">
      <c r="W13782">
        <f t="shared" si="1495"/>
      </c>
      <c r="X13782">
        <f t="shared" si="1496"/>
      </c>
      <c r="Y13782">
        <f t="shared" si="1497"/>
      </c>
      <c r="Z13782">
        <f t="shared" si="1498"/>
      </c>
    </row>
    <row r="13783" spans="1:26">
      <c r="W13783">
        <f t="shared" si="1495"/>
      </c>
      <c r="X13783">
        <f t="shared" si="1496"/>
      </c>
      <c r="Y13783">
        <f t="shared" si="1497"/>
      </c>
      <c r="Z13783">
        <f t="shared" si="1498"/>
      </c>
    </row>
    <row r="13784" spans="1:26">
      <c r="A13784" s="1562" t="s">
        <v>0</v>
      </c>
      <c r="B13784" s="1562"/>
      <c r="C13784" s="1562"/>
      <c r="D13784" s="1562"/>
      <c r="E13784" s="1562"/>
      <c r="F13784" s="1562"/>
      <c r="G13784" s="1562"/>
      <c r="H13784" s="1562"/>
      <c r="I13784" s="1562"/>
      <c r="W13784">
        <f t="shared" si="1495"/>
      </c>
      <c r="X13784">
        <f t="shared" si="1496"/>
      </c>
      <c r="Y13784">
        <f t="shared" si="1497"/>
      </c>
      <c r="Z13784">
        <f t="shared" si="1498"/>
      </c>
    </row>
    <row r="13785" spans="1:26">
      <c r="W13785">
        <f t="shared" si="1495"/>
      </c>
      <c r="X13785">
        <f t="shared" si="1496"/>
      </c>
      <c r="Y13785">
        <f t="shared" si="1497"/>
      </c>
      <c r="Z13785">
        <f t="shared" si="1498"/>
      </c>
    </row>
    <row r="13786" spans="1:26">
      <c r="A13786" s="1" t="s">
        <v>1</v>
      </c>
      <c r="B13786" s="161"/>
      <c r="C13786" s="161"/>
      <c r="D13786" s="161"/>
      <c r="E13786" s="161"/>
      <c r="G13786" s="489" t="s">
        <v>2</v>
      </c>
      <c r="H13786" s="3" t="s">
        <v>2573</v>
      </c>
      <c r="I13786" s="161"/>
      <c r="W13786">
        <f t="shared" si="1495"/>
      </c>
      <c r="X13786">
        <f t="shared" si="1496"/>
      </c>
      <c r="Y13786">
        <f t="shared" si="1497"/>
      </c>
      <c r="Z13786">
        <f t="shared" si="1498"/>
      </c>
    </row>
    <row r="13787" spans="1:26">
      <c r="A13787" s="1" t="inlineStr">
        <is>
          <t>Dealer-007</t>
        </is>
      </c>
      <c r="B13787" s="161"/>
      <c r="C13787" s="161"/>
      <c r="D13787" s="161"/>
      <c r="E13787" s="161"/>
      <c r="F13787" s="4"/>
      <c r="G13787" s="488" t="s">
        <v>1440</v>
      </c>
      <c r="H13787" s="1" t="s">
        <v>2289</v>
      </c>
      <c r="I13787" s="161"/>
      <c r="W13787">
        <f t="shared" si="1495"/>
      </c>
      <c r="X13787">
        <f t="shared" si="1496"/>
      </c>
      <c r="Y13787">
        <f t="shared" si="1497"/>
      </c>
      <c r="Z13787">
        <f t="shared" si="1498"/>
      </c>
    </row>
    <row r="13788" spans="1:26">
      <c r="A13788" s="161" t="inlineStr">
        <is>
          <t>Address line (redacted)</t>
        </is>
      </c>
      <c r="B13788" s="1"/>
      <c r="C13788" s="161"/>
      <c r="D13788" s="161"/>
      <c r="E13788" s="161"/>
      <c r="F13788" s="161"/>
      <c r="G13788" s="161"/>
      <c r="H13788" s="1"/>
      <c r="I13788" s="161"/>
      <c r="W13788">
        <f t="shared" si="1495"/>
      </c>
      <c r="X13788">
        <f t="shared" si="1496"/>
      </c>
      <c r="Y13788">
        <f t="shared" si="1497"/>
      </c>
      <c r="Z13788">
        <f t="shared" si="1498"/>
      </c>
    </row>
    <row r="13789" spans="1:26">
      <c r="A13789" s="1" t="inlineStr">
        <is>
          <t>Address line (redacted)</t>
        </is>
      </c>
      <c r="B13789" s="1"/>
      <c r="C13789" s="1"/>
      <c r="D13789" s="161"/>
      <c r="E13789" s="161"/>
      <c r="F13789" s="161"/>
      <c r="G13789" s="161"/>
      <c r="H13789" s="161"/>
      <c r="I13789" s="161"/>
      <c r="W13789">
        <f t="shared" si="1495"/>
      </c>
      <c r="X13789">
        <f t="shared" si="1496"/>
      </c>
      <c r="Y13789">
        <f t="shared" si="1497"/>
      </c>
      <c r="Z13789">
        <f t="shared" si="1498"/>
      </c>
    </row>
    <row r="13790" spans="1:26">
      <c r="A13790" s="1" t="inlineStr">
        <is>
          <t>Address line (redacted)</t>
        </is>
      </c>
      <c r="B13790" s="1"/>
      <c r="C13790" s="161"/>
      <c r="D13790" s="161"/>
      <c r="E13790" s="161"/>
      <c r="F13790" s="161"/>
      <c r="G13790" s="161"/>
      <c r="H13790" s="161"/>
      <c r="I13790" s="161"/>
      <c r="W13790">
        <f t="shared" si="1495"/>
      </c>
      <c r="X13790">
        <f t="shared" si="1496"/>
      </c>
      <c r="Y13790">
        <f t="shared" si="1497"/>
      </c>
      <c r="Z13790">
        <f t="shared" si="1498"/>
      </c>
    </row>
    <row r="13791" spans="1:26">
      <c r="A13791" s="12" t="s">
        <v>4</v>
      </c>
      <c r="B13791" s="195" t="inlineStr">
        <is>
          <t>GSTIN-MASKED</t>
        </is>
      </c>
      <c r="C13791" s="161"/>
      <c r="D13791" s="196"/>
      <c r="E13791" s="196"/>
      <c r="F13791" s="196"/>
      <c r="G13791" s="196"/>
      <c r="H13791" s="196"/>
      <c r="I13791" s="161"/>
      <c r="W13791">
        <f t="shared" si="1495"/>
      </c>
      <c r="X13791">
        <f t="shared" si="1496"/>
      </c>
      <c r="Y13791">
        <f t="shared" si="1497"/>
      </c>
      <c r="Z13791">
        <f t="shared" si="1498"/>
      </c>
    </row>
    <row r="13792" spans="1:26">
      <c r="B13792" s="1"/>
      <c r="D13792" s="197"/>
      <c r="E13792" s="197"/>
      <c r="F13792" s="197"/>
      <c r="G13792" s="197"/>
      <c r="H13792" s="197"/>
      <c r="W13792">
        <f t="shared" si="1495"/>
      </c>
      <c r="X13792">
        <f t="shared" si="1496"/>
      </c>
      <c r="Y13792">
        <f t="shared" si="1497"/>
      </c>
      <c r="Z13792">
        <f t="shared" si="1498"/>
      </c>
    </row>
    <row r="13793" spans="1:26">
      <c r="A13793" s="1" t="s">
        <v>5</v>
      </c>
      <c r="D13793" s="197"/>
      <c r="E13793" s="197"/>
      <c r="F13793" s="197"/>
      <c r="G13793" s="197"/>
      <c r="H13793" s="197"/>
      <c r="W13793">
        <f t="shared" si="1495"/>
      </c>
      <c r="X13793">
        <f t="shared" si="1496"/>
      </c>
      <c r="Y13793">
        <f t="shared" si="1497"/>
      </c>
      <c r="Z13793">
        <f t="shared" si="1498"/>
      </c>
    </row>
    <row r="13794" spans="1:26">
      <c r="A13794" s="1" t="s">
        <v>6</v>
      </c>
      <c r="D13794" s="197"/>
      <c r="E13794" s="197"/>
      <c r="F13794" s="197"/>
      <c r="G13794" s="197"/>
      <c r="H13794" s="197"/>
      <c r="W13794">
        <f t="shared" si="1495"/>
      </c>
      <c r="X13794">
        <f t="shared" si="1496"/>
      </c>
      <c r="Y13794">
        <f t="shared" si="1497"/>
      </c>
      <c r="Z13794">
        <f t="shared" si="1498"/>
      </c>
    </row>
    <row r="13795" spans="1:26" ht="15.75" thickBot="1">
      <c r="A13795" s="1" t="s">
        <v>7</v>
      </c>
      <c r="W13795">
        <f t="shared" si="1495"/>
      </c>
      <c r="X13795">
        <f t="shared" si="1496"/>
      </c>
      <c r="Y13795">
        <f t="shared" si="1497"/>
      </c>
      <c r="Z13795">
        <f t="shared" si="1498"/>
      </c>
    </row>
    <row r="13796" spans="1:26" ht="24">
      <c r="A13796" s="198" t="s">
        <v>8</v>
      </c>
      <c r="B13796" s="199" t="s">
        <v>9</v>
      </c>
      <c r="C13796" s="199" t="s">
        <v>10</v>
      </c>
      <c r="D13796" s="200" t="s">
        <v>11</v>
      </c>
      <c r="E13796" s="200" t="s">
        <v>12</v>
      </c>
      <c r="F13796" s="200" t="s">
        <v>13</v>
      </c>
      <c r="G13796" s="200" t="s">
        <v>14</v>
      </c>
      <c r="H13796" s="201" t="s">
        <v>15</v>
      </c>
      <c r="I13796" s="202" t="s">
        <v>16</v>
      </c>
      <c r="W13796">
        <f t="shared" si="1495"/>
      </c>
      <c r="X13796">
        <f t="shared" si="1496"/>
      </c>
      <c r="Y13796">
        <f t="shared" si="1497"/>
      </c>
      <c r="Z13796">
        <f t="shared" si="1498"/>
      </c>
    </row>
    <row r="13797" spans="1:26">
      <c r="A13797" s="5"/>
      <c r="B13797" s="1564" t="s">
        <v>17</v>
      </c>
      <c r="C13797" s="1565"/>
      <c r="D13797" s="5"/>
      <c r="E13797" s="16"/>
      <c r="F13797" s="16"/>
      <c r="G13797" s="6"/>
      <c r="H13797" s="16"/>
      <c r="I13797" s="58"/>
      <c r="W13797">
        <f t="shared" si="1495"/>
      </c>
      <c r="X13797">
        <f t="shared" si="1496"/>
      </c>
      <c r="Y13797">
        <f t="shared" si="1497"/>
      </c>
      <c r="Z13797">
        <f t="shared" si="1498"/>
      </c>
    </row>
    <row r="13798" spans="1:26">
      <c r="A13798" s="5">
        <v>1</v>
      </c>
      <c r="B13798" s="8" t="s">
        <v>1222</v>
      </c>
      <c r="C13798" s="5" t="s">
        <v>1153</v>
      </c>
      <c r="D13798" s="5">
        <v>1</v>
      </c>
      <c r="E13798" s="5">
        <v>5</v>
      </c>
      <c r="F13798" s="16">
        <f>+E13798*D13798</f>
      </c>
      <c r="G13798" s="6">
        <f>+E13798*D13798</f>
      </c>
      <c r="H13798" s="5">
        <v>1</v>
      </c>
      <c r="I13798" s="58">
        <f>+H13798*G13798</f>
      </c>
      <c r="J13798">
        <f>425*28%</f>
      </c>
      <c r="K13798">
        <f>+H13798-J13798</f>
      </c>
      <c r="L13798">
        <f>+K13798*G13798</f>
      </c>
      <c r="W13798">
        <f t="shared" si="1495"/>
      </c>
      <c r="X13798">
        <f t="shared" si="1496"/>
      </c>
      <c r="Y13798">
        <f t="shared" si="1497"/>
      </c>
      <c r="Z13798">
        <f t="shared" si="1498"/>
      </c>
    </row>
    <row r="13799" spans="1:26">
      <c r="A13799" s="5">
        <v>2</v>
      </c>
      <c r="B13799" s="8" t="s">
        <v>2065</v>
      </c>
      <c r="C13799" s="5" t="s">
        <v>2066</v>
      </c>
      <c r="D13799" s="6">
        <v>1</v>
      </c>
      <c r="E13799" s="5">
        <v>5</v>
      </c>
      <c r="F13799" s="16">
        <f t="shared" ref="F13799:F13808" si="1499">+E13799*D13799</f>
      </c>
      <c r="G13799" s="6">
        <f t="shared" ref="G13799:G13808" si="1500">+E13799*D13799</f>
      </c>
      <c r="H13799" s="5">
        <v>1</v>
      </c>
      <c r="I13799" s="58">
        <f t="shared" ref="I13799:I13821" si="1501">+H13799*G13799</f>
      </c>
      <c r="J13799">
        <f t="shared" ref="J13799:J13818" si="1502">425*28%</f>
      </c>
      <c r="K13799">
        <f t="shared" ref="K13799:K13818" si="1503">+H13799-J13799</f>
      </c>
      <c r="L13799">
        <f t="shared" ref="L13799:L13818" si="1504">+K13799*G13799</f>
      </c>
      <c r="W13799">
        <f t="shared" si="1495"/>
      </c>
      <c r="X13799">
        <f t="shared" si="1496"/>
      </c>
      <c r="Y13799">
        <f t="shared" si="1497"/>
      </c>
      <c r="Z13799">
        <f t="shared" si="1498"/>
      </c>
    </row>
    <row r="13800" spans="1:26">
      <c r="A13800" s="5">
        <v>3</v>
      </c>
      <c r="B13800" s="8" t="s">
        <v>792</v>
      </c>
      <c r="C13800" s="5" t="s">
        <v>793</v>
      </c>
      <c r="D13800" s="6">
        <v>2</v>
      </c>
      <c r="E13800" s="5">
        <v>5</v>
      </c>
      <c r="F13800" s="16">
        <f t="shared" si="1499"/>
      </c>
      <c r="G13800" s="6">
        <f t="shared" si="1500"/>
      </c>
      <c r="H13800" s="5">
        <v>1</v>
      </c>
      <c r="I13800" s="58">
        <f t="shared" si="1501"/>
      </c>
      <c r="J13800">
        <f t="shared" si="1502"/>
      </c>
      <c r="K13800">
        <f t="shared" si="1503"/>
      </c>
      <c r="L13800">
        <f t="shared" si="1504"/>
      </c>
      <c r="W13800">
        <f t="shared" si="1495"/>
      </c>
      <c r="X13800">
        <f t="shared" si="1496"/>
      </c>
      <c r="Y13800">
        <f t="shared" si="1497"/>
      </c>
      <c r="Z13800">
        <f t="shared" si="1498"/>
      </c>
    </row>
    <row r="13801" spans="1:26">
      <c r="A13801" s="5">
        <v>4</v>
      </c>
      <c r="B13801" s="8" t="s">
        <v>462</v>
      </c>
      <c r="C13801" s="5" t="s">
        <v>461</v>
      </c>
      <c r="D13801" s="6">
        <v>2</v>
      </c>
      <c r="E13801" s="5">
        <v>5</v>
      </c>
      <c r="F13801" s="16">
        <f t="shared" si="1499"/>
      </c>
      <c r="G13801" s="6">
        <f t="shared" si="1500"/>
      </c>
      <c r="H13801" s="5">
        <v>1</v>
      </c>
      <c r="I13801" s="58">
        <f t="shared" si="1501"/>
      </c>
      <c r="J13801">
        <f t="shared" si="1502"/>
      </c>
      <c r="K13801">
        <f t="shared" si="1503"/>
      </c>
      <c r="L13801">
        <f t="shared" si="1504"/>
      </c>
      <c r="W13801">
        <f t="shared" si="1495"/>
      </c>
      <c r="X13801">
        <f t="shared" si="1496"/>
      </c>
      <c r="Y13801">
        <f t="shared" si="1497"/>
      </c>
      <c r="Z13801">
        <f t="shared" si="1498"/>
      </c>
    </row>
    <row r="13802" spans="1:26">
      <c r="A13802" s="5">
        <v>5</v>
      </c>
      <c r="B13802" s="8" t="s">
        <v>454</v>
      </c>
      <c r="C13802" s="5" t="s">
        <v>453</v>
      </c>
      <c r="D13802" s="6">
        <v>1</v>
      </c>
      <c r="E13802" s="5">
        <v>5</v>
      </c>
      <c r="F13802" s="16">
        <f t="shared" si="1499"/>
      </c>
      <c r="G13802" s="6">
        <f t="shared" si="1500"/>
      </c>
      <c r="H13802" s="5">
        <v>1</v>
      </c>
      <c r="I13802" s="58">
        <f t="shared" si="1501"/>
      </c>
      <c r="J13802">
        <f t="shared" si="1502"/>
      </c>
      <c r="K13802">
        <f t="shared" si="1503"/>
      </c>
      <c r="L13802">
        <f t="shared" si="1504"/>
      </c>
      <c r="W13802">
        <f t="shared" si="1495"/>
      </c>
      <c r="X13802">
        <f t="shared" si="1496"/>
      </c>
      <c r="Y13802">
        <f t="shared" si="1497"/>
      </c>
      <c r="Z13802">
        <f t="shared" si="1498"/>
      </c>
    </row>
    <row r="13803" spans="1:26">
      <c r="A13803" s="5">
        <v>6</v>
      </c>
      <c r="B13803" s="8" t="s">
        <v>755</v>
      </c>
      <c r="C13803" s="5" t="s">
        <v>756</v>
      </c>
      <c r="D13803" s="6">
        <v>1</v>
      </c>
      <c r="E13803" s="5">
        <v>5</v>
      </c>
      <c r="F13803" s="16">
        <f t="shared" si="1499"/>
      </c>
      <c r="G13803" s="6">
        <f t="shared" si="1500"/>
      </c>
      <c r="H13803" s="5">
        <v>1</v>
      </c>
      <c r="I13803" s="58">
        <f t="shared" si="1501"/>
      </c>
      <c r="J13803">
        <f t="shared" si="1502"/>
      </c>
      <c r="K13803">
        <f t="shared" si="1503"/>
      </c>
      <c r="L13803">
        <f t="shared" si="1504"/>
      </c>
      <c r="W13803">
        <f t="shared" si="1495"/>
      </c>
      <c r="X13803">
        <f t="shared" si="1496"/>
      </c>
      <c r="Y13803">
        <f t="shared" si="1497"/>
      </c>
      <c r="Z13803">
        <f t="shared" si="1498"/>
      </c>
    </row>
    <row r="13804" spans="1:26">
      <c r="A13804" s="5">
        <v>7</v>
      </c>
      <c r="B13804" s="8" t="s">
        <v>2533</v>
      </c>
      <c r="C13804" s="9" t="s">
        <v>36</v>
      </c>
      <c r="D13804" s="6">
        <v>1</v>
      </c>
      <c r="E13804" s="5">
        <v>5</v>
      </c>
      <c r="F13804" s="16">
        <f t="shared" si="1499"/>
      </c>
      <c r="G13804" s="6">
        <f t="shared" si="1500"/>
      </c>
      <c r="H13804" s="5">
        <v>1</v>
      </c>
      <c r="I13804" s="58">
        <f t="shared" si="1501"/>
      </c>
      <c r="J13804">
        <f t="shared" si="1502"/>
      </c>
      <c r="K13804">
        <f t="shared" si="1503"/>
      </c>
      <c r="L13804">
        <f t="shared" si="1504"/>
      </c>
      <c r="W13804">
        <f t="shared" si="1495"/>
      </c>
      <c r="X13804">
        <f t="shared" si="1496"/>
      </c>
      <c r="Y13804">
        <f t="shared" si="1497"/>
      </c>
      <c r="Z13804">
        <f t="shared" si="1498"/>
      </c>
    </row>
    <row r="13805" spans="1:26">
      <c r="A13805" s="5">
        <v>8</v>
      </c>
      <c r="B13805" s="8" t="s">
        <v>312</v>
      </c>
      <c r="C13805" s="5" t="s">
        <v>313</v>
      </c>
      <c r="D13805" s="6">
        <v>2</v>
      </c>
      <c r="E13805" s="5">
        <v>5</v>
      </c>
      <c r="F13805" s="16">
        <f t="shared" si="1499"/>
      </c>
      <c r="G13805" s="6">
        <f t="shared" si="1500"/>
      </c>
      <c r="H13805" s="5">
        <v>1</v>
      </c>
      <c r="I13805" s="58">
        <f t="shared" si="1501"/>
      </c>
      <c r="J13805">
        <f t="shared" si="1502"/>
      </c>
      <c r="K13805">
        <f t="shared" si="1503"/>
      </c>
      <c r="L13805">
        <f t="shared" si="1504"/>
      </c>
      <c r="W13805">
        <f t="shared" si="1495"/>
      </c>
      <c r="X13805">
        <f t="shared" si="1496"/>
      </c>
      <c r="Y13805">
        <f t="shared" si="1497"/>
      </c>
      <c r="Z13805">
        <f t="shared" si="1498"/>
      </c>
    </row>
    <row r="13806" spans="1:26">
      <c r="A13806" s="5">
        <v>9</v>
      </c>
      <c r="B13806" s="8" t="s">
        <v>352</v>
      </c>
      <c r="C13806" s="5" t="s">
        <v>353</v>
      </c>
      <c r="D13806" s="6">
        <v>2</v>
      </c>
      <c r="E13806" s="5">
        <v>5</v>
      </c>
      <c r="F13806" s="16">
        <f t="shared" si="1499"/>
      </c>
      <c r="G13806" s="6">
        <f t="shared" si="1500"/>
      </c>
      <c r="H13806" s="5">
        <v>1</v>
      </c>
      <c r="I13806" s="58">
        <f t="shared" si="1501"/>
      </c>
      <c r="J13806">
        <f t="shared" si="1502"/>
      </c>
      <c r="K13806">
        <f t="shared" si="1503"/>
      </c>
      <c r="L13806">
        <f t="shared" si="1504"/>
      </c>
      <c r="W13806">
        <f t="shared" si="1495"/>
      </c>
      <c r="X13806">
        <f t="shared" si="1496"/>
      </c>
      <c r="Y13806">
        <f t="shared" si="1497"/>
      </c>
      <c r="Z13806">
        <f t="shared" si="1498"/>
      </c>
    </row>
    <row r="13807" spans="1:26">
      <c r="A13807" s="5">
        <v>10</v>
      </c>
      <c r="B13807" s="8" t="s">
        <v>437</v>
      </c>
      <c r="C13807" s="5" t="s">
        <v>436</v>
      </c>
      <c r="D13807" s="6">
        <v>1</v>
      </c>
      <c r="E13807" s="5">
        <v>5</v>
      </c>
      <c r="F13807" s="16">
        <f t="shared" si="1499"/>
      </c>
      <c r="G13807" s="6">
        <f t="shared" si="1500"/>
      </c>
      <c r="H13807" s="5">
        <v>1</v>
      </c>
      <c r="I13807" s="58">
        <f t="shared" si="1501"/>
      </c>
      <c r="J13807">
        <f t="shared" si="1502"/>
      </c>
      <c r="K13807">
        <f t="shared" si="1503"/>
      </c>
      <c r="L13807">
        <f t="shared" si="1504"/>
      </c>
      <c r="W13807">
        <f t="shared" si="1495"/>
      </c>
      <c r="X13807">
        <f t="shared" si="1496"/>
      </c>
      <c r="Y13807">
        <f t="shared" si="1497"/>
      </c>
      <c r="Z13807">
        <f t="shared" si="1498"/>
      </c>
    </row>
    <row r="13808" spans="1:26">
      <c r="A13808" s="5">
        <v>11</v>
      </c>
      <c r="B13808" s="8" t="s">
        <v>1061</v>
      </c>
      <c r="C13808" s="5" t="s">
        <v>1060</v>
      </c>
      <c r="D13808" s="6">
        <v>2</v>
      </c>
      <c r="E13808" s="5">
        <v>5</v>
      </c>
      <c r="F13808" s="16">
        <f t="shared" si="1499"/>
      </c>
      <c r="G13808" s="6">
        <f t="shared" si="1500"/>
      </c>
      <c r="H13808" s="5">
        <v>1</v>
      </c>
      <c r="I13808" s="58">
        <f t="shared" si="1501"/>
      </c>
      <c r="J13808">
        <f t="shared" si="1502"/>
      </c>
      <c r="K13808">
        <f t="shared" si="1503"/>
      </c>
      <c r="L13808">
        <f t="shared" si="1504"/>
      </c>
      <c r="W13808">
        <f t="shared" si="1495"/>
      </c>
      <c r="X13808">
        <f t="shared" si="1496"/>
      </c>
      <c r="Y13808">
        <f t="shared" si="1497"/>
      </c>
      <c r="Z13808">
        <f t="shared" si="1498"/>
      </c>
    </row>
    <row r="13809" spans="1:26">
      <c r="A13809" s="5"/>
      <c r="B13809" s="1564" t="s">
        <v>18</v>
      </c>
      <c r="C13809" s="1565"/>
      <c r="D13809" s="5"/>
      <c r="E13809" s="5"/>
      <c r="F13809" s="5"/>
      <c r="G13809" s="6"/>
      <c r="H13809" s="16"/>
      <c r="I13809" s="58"/>
      <c r="W13809">
        <f t="shared" si="1495"/>
      </c>
      <c r="X13809">
        <f t="shared" si="1496"/>
      </c>
      <c r="Y13809">
        <f t="shared" si="1497"/>
      </c>
      <c r="Z13809">
        <f t="shared" si="1498"/>
      </c>
    </row>
    <row r="13810" spans="1:26">
      <c r="A13810" s="5">
        <v>12</v>
      </c>
      <c r="B13810" s="128" t="s">
        <v>937</v>
      </c>
      <c r="C13810" s="101" t="s">
        <v>936</v>
      </c>
      <c r="D13810" s="9">
        <v>2</v>
      </c>
      <c r="E13810" s="5">
        <v>4</v>
      </c>
      <c r="F13810" s="16">
        <f t="shared" ref="F13810:F13818" si="1505">+E13810*D13810</f>
      </c>
      <c r="G13810" s="6">
        <f t="shared" ref="G13810:G13818" si="1506">+E13810*D13810</f>
      </c>
      <c r="H13810" s="9">
        <v>1</v>
      </c>
      <c r="I13810" s="58">
        <f t="shared" si="1501"/>
      </c>
      <c r="J13810">
        <f t="shared" si="1502"/>
      </c>
      <c r="K13810">
        <f t="shared" si="1503"/>
      </c>
      <c r="L13810">
        <f t="shared" si="1504"/>
      </c>
      <c r="W13810">
        <f t="shared" si="1495"/>
      </c>
      <c r="X13810">
        <f t="shared" si="1496"/>
      </c>
      <c r="Y13810">
        <f t="shared" si="1497"/>
      </c>
      <c r="Z13810">
        <f t="shared" si="1498"/>
      </c>
    </row>
    <row r="13811" spans="1:26">
      <c r="A13811" s="5">
        <v>13</v>
      </c>
      <c r="B13811" s="128" t="s">
        <v>833</v>
      </c>
      <c r="C13811" s="101" t="s">
        <v>832</v>
      </c>
      <c r="D13811" s="9">
        <v>1</v>
      </c>
      <c r="E13811" s="5">
        <v>4</v>
      </c>
      <c r="F13811" s="16">
        <f t="shared" si="1505"/>
      </c>
      <c r="G13811" s="6">
        <f t="shared" si="1506"/>
      </c>
      <c r="H13811" s="5">
        <v>1</v>
      </c>
      <c r="I13811" s="58">
        <f t="shared" si="1501"/>
      </c>
      <c r="J13811">
        <f t="shared" si="1502"/>
      </c>
      <c r="K13811">
        <f t="shared" si="1503"/>
      </c>
      <c r="L13811">
        <f t="shared" si="1504"/>
      </c>
      <c r="W13811">
        <f t="shared" si="1495"/>
      </c>
      <c r="X13811">
        <f t="shared" si="1496"/>
      </c>
      <c r="Y13811">
        <f t="shared" si="1497"/>
      </c>
      <c r="Z13811">
        <f t="shared" si="1498"/>
      </c>
    </row>
    <row r="13812" spans="1:26">
      <c r="A13812" s="107">
        <v>14</v>
      </c>
      <c r="B13812" s="95" t="s">
        <v>318</v>
      </c>
      <c r="C13812" s="9" t="s">
        <v>319</v>
      </c>
      <c r="D13812" s="9">
        <v>1</v>
      </c>
      <c r="E13812" s="5">
        <v>4</v>
      </c>
      <c r="F13812" s="16">
        <f t="shared" si="1505"/>
      </c>
      <c r="G13812" s="6">
        <f t="shared" si="1506"/>
      </c>
      <c r="H13812" s="16">
        <v>1</v>
      </c>
      <c r="I13812" s="58">
        <f t="shared" si="1501"/>
      </c>
      <c r="J13812">
        <f t="shared" si="1502"/>
      </c>
      <c r="K13812">
        <f t="shared" si="1503"/>
      </c>
      <c r="L13812">
        <f t="shared" si="1504"/>
      </c>
      <c r="W13812">
        <f t="shared" si="1495"/>
      </c>
      <c r="X13812">
        <f t="shared" si="1496"/>
      </c>
      <c r="Y13812">
        <f t="shared" si="1497"/>
      </c>
      <c r="Z13812">
        <f t="shared" si="1498"/>
      </c>
    </row>
    <row r="13813" spans="1:26" ht="24">
      <c r="A13813" s="107">
        <v>15</v>
      </c>
      <c r="B13813" s="15" t="s">
        <v>521</v>
      </c>
      <c r="C13813" s="5" t="s">
        <v>522</v>
      </c>
      <c r="D13813" s="5">
        <v>2</v>
      </c>
      <c r="E13813" s="5">
        <v>4</v>
      </c>
      <c r="F13813" s="16">
        <f t="shared" si="1505"/>
      </c>
      <c r="G13813" s="6">
        <f t="shared" si="1506"/>
      </c>
      <c r="H13813" s="5">
        <v>1</v>
      </c>
      <c r="I13813" s="58">
        <f t="shared" si="1501"/>
      </c>
      <c r="J13813">
        <f t="shared" si="1502"/>
      </c>
      <c r="K13813">
        <f t="shared" si="1503"/>
      </c>
      <c r="L13813">
        <f t="shared" si="1504"/>
      </c>
      <c r="W13813">
        <f t="shared" si="1495"/>
      </c>
      <c r="X13813">
        <f t="shared" si="1496"/>
      </c>
      <c r="Y13813">
        <f t="shared" si="1497"/>
      </c>
      <c r="Z13813">
        <f t="shared" si="1498"/>
      </c>
    </row>
    <row r="13814" spans="1:26">
      <c r="A13814" s="107">
        <v>16</v>
      </c>
      <c r="B13814" s="8" t="s">
        <v>421</v>
      </c>
      <c r="C13814" s="9" t="s">
        <v>422</v>
      </c>
      <c r="D13814" s="9">
        <v>2</v>
      </c>
      <c r="E13814" s="5">
        <v>4</v>
      </c>
      <c r="F13814" s="16">
        <f t="shared" si="1505"/>
      </c>
      <c r="G13814" s="6">
        <f t="shared" si="1506"/>
      </c>
      <c r="H13814" s="5">
        <v>1</v>
      </c>
      <c r="I13814" s="58">
        <f t="shared" si="1501"/>
      </c>
      <c r="J13814">
        <f t="shared" si="1502"/>
      </c>
      <c r="K13814">
        <f t="shared" si="1503"/>
      </c>
      <c r="L13814">
        <f t="shared" si="1504"/>
      </c>
      <c r="W13814">
        <f t="shared" si="1495"/>
      </c>
      <c r="X13814">
        <f t="shared" si="1496"/>
      </c>
      <c r="Y13814">
        <f t="shared" si="1497"/>
      </c>
      <c r="Z13814">
        <f t="shared" si="1498"/>
      </c>
    </row>
    <row r="13815" spans="1:26">
      <c r="A13815" s="107">
        <v>17</v>
      </c>
      <c r="B13815" s="8" t="s">
        <v>1619</v>
      </c>
      <c r="C13815" s="9" t="s">
        <v>816</v>
      </c>
      <c r="D13815" s="9">
        <v>2</v>
      </c>
      <c r="E13815" s="5">
        <v>4</v>
      </c>
      <c r="F13815" s="16">
        <f t="shared" si="1505"/>
      </c>
      <c r="G13815" s="6">
        <f t="shared" si="1506"/>
      </c>
      <c r="H13815" s="16">
        <v>1</v>
      </c>
      <c r="I13815" s="58">
        <f t="shared" si="1501"/>
      </c>
      <c r="J13815">
        <f t="shared" si="1502"/>
      </c>
      <c r="K13815">
        <f t="shared" si="1503"/>
      </c>
      <c r="L13815">
        <f t="shared" si="1504"/>
      </c>
      <c r="W13815">
        <f t="shared" si="1495"/>
      </c>
      <c r="X13815">
        <f t="shared" si="1496"/>
      </c>
      <c r="Y13815">
        <f t="shared" si="1497"/>
      </c>
      <c r="Z13815">
        <f t="shared" si="1498"/>
      </c>
    </row>
    <row r="13816" spans="1:26">
      <c r="A13816" s="107">
        <v>18</v>
      </c>
      <c r="B13816" s="8" t="s">
        <v>844</v>
      </c>
      <c r="C13816" s="5" t="s">
        <v>843</v>
      </c>
      <c r="D13816" s="9">
        <v>2</v>
      </c>
      <c r="E13816" s="5">
        <v>4</v>
      </c>
      <c r="F13816" s="16">
        <f t="shared" si="1505"/>
      </c>
      <c r="G13816" s="6">
        <f t="shared" si="1506"/>
      </c>
      <c r="H13816" s="5">
        <v>1</v>
      </c>
      <c r="I13816" s="58">
        <f t="shared" si="1501"/>
      </c>
      <c r="J13816">
        <f t="shared" si="1502"/>
      </c>
      <c r="K13816">
        <f t="shared" si="1503"/>
      </c>
      <c r="L13816">
        <f t="shared" si="1504"/>
      </c>
      <c r="W13816">
        <f t="shared" si="1495"/>
      </c>
      <c r="X13816">
        <f t="shared" si="1496"/>
      </c>
      <c r="Y13816">
        <f t="shared" si="1497"/>
      </c>
      <c r="Z13816">
        <f t="shared" si="1498"/>
      </c>
    </row>
    <row r="13817" spans="1:26">
      <c r="A13817" s="107">
        <v>19</v>
      </c>
      <c r="B13817" s="8" t="s">
        <v>467</v>
      </c>
      <c r="C13817" s="5" t="s">
        <v>466</v>
      </c>
      <c r="D13817" s="9">
        <v>2</v>
      </c>
      <c r="E13817" s="5">
        <v>4</v>
      </c>
      <c r="F13817" s="16">
        <f t="shared" si="1505"/>
      </c>
      <c r="G13817" s="6">
        <f t="shared" si="1506"/>
      </c>
      <c r="H13817" s="16">
        <v>1</v>
      </c>
      <c r="I13817" s="58">
        <f t="shared" si="1501"/>
      </c>
      <c r="J13817">
        <f t="shared" si="1502"/>
      </c>
      <c r="K13817">
        <f t="shared" si="1503"/>
      </c>
      <c r="L13817">
        <f t="shared" si="1504"/>
      </c>
      <c r="W13817">
        <f t="shared" si="1495"/>
      </c>
      <c r="X13817">
        <f t="shared" si="1496"/>
      </c>
      <c r="Y13817">
        <f t="shared" si="1497"/>
      </c>
      <c r="Z13817">
        <f t="shared" si="1498"/>
      </c>
    </row>
    <row r="13818" spans="1:26">
      <c r="A13818" s="107">
        <v>20</v>
      </c>
      <c r="B13818" s="8" t="s">
        <v>279</v>
      </c>
      <c r="C13818" s="5" t="s">
        <v>280</v>
      </c>
      <c r="D13818" s="9">
        <v>2</v>
      </c>
      <c r="E13818" s="5">
        <v>4</v>
      </c>
      <c r="F13818" s="16">
        <f t="shared" si="1505"/>
      </c>
      <c r="G13818" s="6">
        <f t="shared" si="1506"/>
      </c>
      <c r="H13818" s="16">
        <v>1</v>
      </c>
      <c r="I13818" s="58">
        <f t="shared" si="1501"/>
      </c>
      <c r="J13818">
        <f t="shared" si="1502"/>
      </c>
      <c r="K13818">
        <f t="shared" si="1503"/>
      </c>
      <c r="L13818">
        <f t="shared" si="1504"/>
      </c>
      <c r="W13818">
        <f t="shared" si="1495"/>
      </c>
      <c r="X13818">
        <f t="shared" si="1496"/>
      </c>
      <c r="Y13818">
        <f t="shared" si="1497"/>
      </c>
      <c r="Z13818">
        <f t="shared" si="1498"/>
      </c>
    </row>
    <row r="13819" spans="1:26">
      <c r="A13819" s="107"/>
      <c r="B13819" s="1564" t="s">
        <v>2597</v>
      </c>
      <c r="C13819" s="1565"/>
      <c r="D13819" s="184"/>
      <c r="E13819" s="185"/>
      <c r="F13819" s="184"/>
      <c r="G13819" s="210"/>
      <c r="H13819" s="543"/>
      <c r="I13819" s="544"/>
      <c r="W13819">
        <f t="shared" si="1495"/>
      </c>
      <c r="X13819">
        <f t="shared" si="1496"/>
      </c>
      <c r="Y13819">
        <f t="shared" si="1497"/>
      </c>
      <c r="Z13819">
        <f t="shared" si="1498"/>
      </c>
    </row>
    <row r="13820" spans="1:26" ht="24">
      <c r="A13820" s="107">
        <v>21</v>
      </c>
      <c r="B13820" s="224" t="s">
        <v>566</v>
      </c>
      <c r="C13820" s="15" t="s">
        <v>567</v>
      </c>
      <c r="D13820" s="9">
        <v>3</v>
      </c>
      <c r="E13820" s="19">
        <v>10</v>
      </c>
      <c r="F13820" s="16">
        <f>+E13820*D13820</f>
      </c>
      <c r="G13820" s="6">
        <f>+E13820*D13820</f>
      </c>
      <c r="H13820" s="19">
        <v>1</v>
      </c>
      <c r="I13820" s="58">
        <f t="shared" si="1501"/>
      </c>
      <c r="J13820">
        <v>18</v>
      </c>
      <c r="K13820">
        <f>+H13820-J13820</f>
      </c>
      <c r="L13820">
        <f>+K13820*G13820</f>
      </c>
      <c r="W13820">
        <f t="shared" si="1495"/>
      </c>
      <c r="X13820">
        <f t="shared" si="1496"/>
      </c>
      <c r="Y13820">
        <f t="shared" si="1497"/>
      </c>
      <c r="Z13820">
        <f t="shared" si="1498"/>
      </c>
    </row>
    <row r="13821" spans="1:26" ht="24">
      <c r="A13821" s="107">
        <v>22</v>
      </c>
      <c r="B13821" s="224" t="s">
        <v>1216</v>
      </c>
      <c r="C13821" s="15" t="s">
        <v>1215</v>
      </c>
      <c r="D13821" s="9">
        <v>1</v>
      </c>
      <c r="E13821" s="19">
        <v>10</v>
      </c>
      <c r="F13821" s="16">
        <f>+E13821*D13821</f>
      </c>
      <c r="G13821" s="6">
        <f>+E13821*D13821</f>
      </c>
      <c r="H13821" s="19">
        <v>1</v>
      </c>
      <c r="I13821" s="58">
        <f t="shared" si="1501"/>
      </c>
      <c r="J13821">
        <v>18</v>
      </c>
      <c r="K13821">
        <f>+H13821-J13821</f>
      </c>
      <c r="L13821">
        <f>+K13821*G13821</f>
      </c>
      <c r="W13821">
        <f t="shared" si="1495"/>
      </c>
      <c r="X13821">
        <f t="shared" si="1496"/>
      </c>
      <c r="Y13821">
        <f t="shared" si="1497"/>
      </c>
      <c r="Z13821">
        <f t="shared" si="1498"/>
      </c>
    </row>
    <row r="13822" spans="1:26">
      <c r="A13822" s="107"/>
      <c r="B13822" s="106"/>
      <c r="C13822" s="614"/>
      <c r="D13822" s="184"/>
      <c r="E13822" s="185"/>
      <c r="F13822" s="209"/>
      <c r="G13822" s="210"/>
      <c r="H13822" s="543"/>
      <c r="I13822" s="544"/>
      <c r="W13822">
        <f t="shared" si="1495"/>
      </c>
      <c r="X13822">
        <f t="shared" si="1496"/>
      </c>
      <c r="Y13822">
        <f t="shared" si="1497"/>
      </c>
      <c r="Z13822">
        <f t="shared" si="1498"/>
      </c>
    </row>
    <row r="13823" spans="1:26">
      <c r="A13823" s="107"/>
      <c r="B13823" s="106"/>
      <c r="C13823" s="614"/>
      <c r="D13823" s="184"/>
      <c r="E13823" s="185"/>
      <c r="F13823" s="209"/>
      <c r="G13823" s="210"/>
      <c r="H13823" s="543"/>
      <c r="I13823" s="544"/>
      <c r="W13823">
        <f t="shared" si="1495"/>
      </c>
      <c r="X13823">
        <f t="shared" si="1496"/>
      </c>
      <c r="Y13823">
        <f t="shared" si="1497"/>
      </c>
      <c r="Z13823">
        <f t="shared" si="1498"/>
      </c>
    </row>
    <row r="13824" spans="1:26" ht="15" customHeight="1" thickBot="1">
      <c r="A13824" s="33"/>
      <c r="B13824" s="212"/>
      <c r="C13824" s="213"/>
      <c r="D13824" s="214"/>
      <c r="E13824" s="214"/>
      <c r="F13824" s="214"/>
      <c r="G13824" s="214"/>
      <c r="H13824" s="214"/>
      <c r="I13824" s="215"/>
      <c r="W13824">
        <f t="shared" si="1495"/>
      </c>
      <c r="X13824">
        <f t="shared" si="1496"/>
      </c>
      <c r="Y13824">
        <f t="shared" si="1497"/>
      </c>
      <c r="Z13824">
        <f t="shared" si="1498"/>
      </c>
    </row>
    <row r="13825" spans="1:26" ht="15" customHeight="1">
      <c r="A13825" s="33"/>
      <c r="B13825" s="216"/>
      <c r="C13825" s="217"/>
      <c r="D13825" s="218"/>
      <c r="E13825" s="218"/>
      <c r="F13825" s="218"/>
      <c r="G13825" s="219" t="s">
        <v>19</v>
      </c>
      <c r="H13825" s="218"/>
      <c r="I13825" s="220">
        <f>SUM(I13797:I13824)</f>
      </c>
      <c r="L13825">
        <f>SUM(L13797:L13824)</f>
      </c>
      <c r="W13825">
        <f t="shared" si="1495"/>
      </c>
      <c r="X13825">
        <f t="shared" si="1496"/>
      </c>
      <c r="Y13825">
        <f t="shared" si="1497"/>
      </c>
      <c r="Z13825">
        <f t="shared" si="1498"/>
      </c>
    </row>
    <row r="13826" spans="1:26" ht="15" customHeight="1">
      <c r="A13826" s="33"/>
      <c r="B13826" s="216"/>
      <c r="C13826" s="69"/>
      <c r="D13826" s="91"/>
      <c r="E13826" s="91"/>
      <c r="F13826" s="91"/>
      <c r="G13826" s="92"/>
      <c r="H13826" s="91"/>
      <c r="I13826" s="155"/>
      <c r="W13826">
        <f t="shared" si="1495"/>
      </c>
      <c r="X13826">
        <f t="shared" si="1496"/>
      </c>
      <c r="Y13826">
        <f t="shared" si="1497"/>
      </c>
      <c r="Z13826">
        <f t="shared" si="1498"/>
      </c>
    </row>
    <row r="13827" spans="1:26">
      <c r="A13827" s="221"/>
      <c r="B13827" s="222"/>
      <c r="C13827" s="154" t="s">
        <v>408</v>
      </c>
      <c r="D13827" s="154"/>
      <c r="E13827" s="154"/>
      <c r="F13827" s="154"/>
      <c r="G13827" s="154"/>
      <c r="H13827" s="223">
        <v>1</v>
      </c>
      <c r="I13827" s="155">
        <f>+L13825*H13827</f>
      </c>
      <c r="W13827">
        <f t="shared" si="1495"/>
      </c>
      <c r="X13827">
        <f t="shared" si="1496"/>
      </c>
      <c r="Y13827">
        <f t="shared" si="1497"/>
      </c>
      <c r="Z13827">
        <f t="shared" si="1498"/>
      </c>
    </row>
    <row r="13828" spans="1:26">
      <c r="A13828" s="33"/>
      <c r="B13828" s="10"/>
      <c r="C13828" s="10"/>
      <c r="D13828" s="10"/>
      <c r="E13828" s="10"/>
      <c r="F13828" s="10"/>
      <c r="G13828" s="10"/>
      <c r="H13828" s="10"/>
      <c r="I13828" s="140"/>
      <c r="W13828">
        <f t="shared" ref="W13828:W13891" si="1507">IF(LEFT($H13828&amp;"",5)="2019-",$H13828,W13827)</f>
      </c>
      <c r="X13828">
        <f t="shared" ref="X13828:X13891" si="1508">IF($W13828="",0,IF(COUNTIF($AB$2:$AB$80,$W13828)&gt;0,1,0))</f>
      </c>
      <c r="Y13828">
        <f t="shared" ref="Y13828:Y13891" si="1509">IF($C13828="","",UPPER(TRIM(IFERROR(LEFT($C13828&amp;"",FIND("/",$C13828&amp;"")-1),$C13828&amp;""))))</f>
      </c>
      <c r="Z13828">
        <f t="shared" ref="Z13828:Z13891" si="1510">IFERROR(IF(ISNUMBER($G13828),$G13828,0),0)</f>
      </c>
    </row>
    <row r="13829" spans="1:26" ht="15.75" thickBot="1">
      <c r="A13829" s="33"/>
      <c r="B13829" s="11" t="s">
        <v>20</v>
      </c>
      <c r="C13829" s="35"/>
      <c r="D13829" s="35"/>
      <c r="E13829" s="35"/>
      <c r="F13829" s="35"/>
      <c r="G13829" s="35"/>
      <c r="H13829" s="35"/>
      <c r="I13829" s="36"/>
      <c r="W13829">
        <f t="shared" si="1507"/>
      </c>
      <c r="X13829">
        <f t="shared" si="1508"/>
      </c>
      <c r="Y13829">
        <f t="shared" si="1509"/>
      </c>
      <c r="Z13829">
        <f t="shared" si="1510"/>
      </c>
    </row>
    <row r="13830" spans="1:26" ht="15.75" thickBot="1">
      <c r="A13830" s="37"/>
      <c r="B13830" s="11" t="s">
        <v>409</v>
      </c>
      <c r="C13830" s="39" t="s">
        <v>21</v>
      </c>
      <c r="D13830" s="40">
        <f>SUM(D13797:D13829)</f>
      </c>
      <c r="E13830" s="41">
        <f>IF(H13830=I13830,"OK","NO")</f>
      </c>
      <c r="F13830" s="40">
        <f>SUM(F13797:F13829)</f>
      </c>
      <c r="G13830" s="40">
        <f>SUM(G13797:G13829)</f>
      </c>
      <c r="H13830" s="41">
        <f>SUMPRODUCT(F13797:F13824,H13797:H13824)</f>
      </c>
      <c r="I13830" s="43">
        <f>SUMPRODUCT(I13825-I13826-I13827)</f>
      </c>
      <c r="W13830">
        <f t="shared" si="1507"/>
      </c>
      <c r="X13830">
        <f t="shared" si="1508"/>
      </c>
      <c r="Y13830">
        <f t="shared" si="1509"/>
      </c>
      <c r="Z13830">
        <f t="shared" si="1510"/>
      </c>
    </row>
    <row r="13831" spans="1:26" ht="15.75" thickBot="1">
      <c r="A13831" s="44"/>
      <c r="B13831" s="116"/>
      <c r="C13831" s="45"/>
      <c r="D13831" s="45"/>
      <c r="E13831" s="45"/>
      <c r="F13831" s="45"/>
      <c r="G13831" s="45"/>
      <c r="H13831" s="45"/>
      <c r="I13831" s="47"/>
      <c r="W13831">
        <f t="shared" si="1507"/>
      </c>
      <c r="X13831">
        <f t="shared" si="1508"/>
      </c>
      <c r="Y13831">
        <f t="shared" si="1509"/>
      </c>
      <c r="Z13831">
        <f t="shared" si="1510"/>
      </c>
    </row>
    <row r="13832" spans="1:26">
      <c r="A13832" s="12" t="s">
        <v>315</v>
      </c>
      <c r="B13832" s="12"/>
      <c r="C13832" s="12"/>
      <c r="D13832" s="13"/>
      <c r="E13832" s="14"/>
      <c r="F13832" s="14"/>
      <c r="G13832" s="14"/>
      <c r="H13832" s="2"/>
      <c r="I13832" s="12"/>
      <c r="W13832">
        <f t="shared" si="1507"/>
      </c>
      <c r="X13832">
        <f t="shared" si="1508"/>
      </c>
      <c r="Y13832">
        <f t="shared" si="1509"/>
      </c>
      <c r="Z13832">
        <f t="shared" si="1510"/>
      </c>
    </row>
    <row r="13833" spans="1:26">
      <c r="W13833">
        <f t="shared" si="1507"/>
      </c>
      <c r="X13833">
        <f t="shared" si="1508"/>
      </c>
      <c r="Y13833">
        <f t="shared" si="1509"/>
      </c>
      <c r="Z13833">
        <f t="shared" si="1510"/>
      </c>
    </row>
    <row r="13834" spans="1:26">
      <c r="A13834" s="1562" t="s">
        <v>0</v>
      </c>
      <c r="B13834" s="1562"/>
      <c r="C13834" s="1562"/>
      <c r="D13834" s="1562"/>
      <c r="E13834" s="1562"/>
      <c r="F13834" s="1562"/>
      <c r="G13834" s="1562"/>
      <c r="H13834" s="1562"/>
      <c r="I13834" s="1562"/>
      <c r="W13834">
        <f t="shared" si="1507"/>
      </c>
      <c r="X13834">
        <f t="shared" si="1508"/>
      </c>
      <c r="Y13834">
        <f t="shared" si="1509"/>
      </c>
      <c r="Z13834">
        <f t="shared" si="1510"/>
      </c>
    </row>
    <row r="13835" spans="1:26">
      <c r="W13835">
        <f t="shared" si="1507"/>
      </c>
      <c r="X13835">
        <f t="shared" si="1508"/>
      </c>
      <c r="Y13835">
        <f t="shared" si="1509"/>
      </c>
      <c r="Z13835">
        <f t="shared" si="1510"/>
      </c>
    </row>
    <row r="13836" spans="1:26">
      <c r="W13836">
        <f t="shared" si="1507"/>
      </c>
      <c r="X13836">
        <f t="shared" si="1508"/>
      </c>
      <c r="Y13836">
        <f t="shared" si="1509"/>
      </c>
      <c r="Z13836">
        <f t="shared" si="1510"/>
      </c>
    </row>
    <row r="13837" spans="1:26">
      <c r="A13837" s="1" t="s">
        <v>1</v>
      </c>
      <c r="B13837" s="1"/>
      <c r="G13837" s="489" t="s">
        <v>2</v>
      </c>
      <c r="H13837" s="3" t="s">
        <v>2573</v>
      </c>
      <c r="W13837">
        <f t="shared" si="1507"/>
      </c>
      <c r="X13837">
        <f t="shared" si="1508"/>
      </c>
      <c r="Y13837">
        <f t="shared" si="1509"/>
      </c>
      <c r="Z13837">
        <f t="shared" si="1510"/>
      </c>
    </row>
    <row r="13838" spans="1:26">
      <c r="A13838" s="1" t="inlineStr">
        <is>
          <t>Dealer-166</t>
        </is>
      </c>
      <c r="B13838" s="1"/>
      <c r="F13838" s="4"/>
      <c r="G13838" s="488" t="s">
        <v>1440</v>
      </c>
      <c r="H13838" s="1" t="s">
        <v>2290</v>
      </c>
      <c r="W13838">
        <f t="shared" si="1507"/>
      </c>
      <c r="X13838">
        <f t="shared" si="1508"/>
      </c>
      <c r="Y13838">
        <f t="shared" si="1509"/>
      </c>
      <c r="Z13838">
        <f t="shared" si="1510"/>
      </c>
    </row>
    <row r="13839" spans="1:26">
      <c r="A13839" s="1" t="inlineStr">
        <is>
          <t>Address line (redacted)</t>
        </is>
      </c>
      <c r="B13839" s="1"/>
      <c r="H13839" s="1"/>
      <c r="W13839">
        <f t="shared" si="1507"/>
      </c>
      <c r="X13839">
        <f t="shared" si="1508"/>
      </c>
      <c r="Y13839">
        <f t="shared" si="1509"/>
      </c>
      <c r="Z13839">
        <f t="shared" si="1510"/>
      </c>
    </row>
    <row r="13840" spans="1:26">
      <c r="A13840" s="1" t="inlineStr">
        <is>
          <t>Address line (redacted)</t>
        </is>
      </c>
      <c r="B13840" s="1"/>
      <c r="D13840" s="85"/>
      <c r="E13840" s="85"/>
      <c r="F13840" s="85"/>
      <c r="G13840" s="85"/>
      <c r="H13840" s="85"/>
      <c r="W13840">
        <f t="shared" si="1507"/>
      </c>
      <c r="X13840">
        <f t="shared" si="1508"/>
      </c>
      <c r="Y13840">
        <f t="shared" si="1509"/>
      </c>
      <c r="Z13840">
        <f t="shared" si="1510"/>
      </c>
    </row>
    <row r="13841" spans="1:26">
      <c r="A13841" s="12" t="s">
        <v>299</v>
      </c>
      <c r="B13841" s="86" t="inlineStr">
        <is>
          <t>GSTIN-MASKED</t>
        </is>
      </c>
      <c r="D13841" s="85"/>
      <c r="E13841" s="85"/>
      <c r="F13841" s="85"/>
      <c r="G13841" s="85"/>
      <c r="H13841" s="85"/>
      <c r="W13841">
        <f t="shared" si="1507"/>
      </c>
      <c r="X13841">
        <f t="shared" si="1508"/>
      </c>
      <c r="Y13841">
        <f t="shared" si="1509"/>
      </c>
      <c r="Z13841">
        <f t="shared" si="1510"/>
      </c>
    </row>
    <row r="13842" spans="1:26">
      <c r="D13842" s="85"/>
      <c r="E13842" s="85"/>
      <c r="F13842" s="85"/>
      <c r="G13842" s="85"/>
      <c r="H13842" s="85"/>
      <c r="W13842">
        <f t="shared" si="1507"/>
      </c>
      <c r="X13842">
        <f t="shared" si="1508"/>
      </c>
      <c r="Y13842">
        <f t="shared" si="1509"/>
      </c>
      <c r="Z13842">
        <f t="shared" si="1510"/>
      </c>
    </row>
    <row r="13843" spans="1:26">
      <c r="W13843">
        <f t="shared" si="1507"/>
      </c>
      <c r="X13843">
        <f t="shared" si="1508"/>
      </c>
      <c r="Y13843">
        <f t="shared" si="1509"/>
      </c>
      <c r="Z13843">
        <f t="shared" si="1510"/>
      </c>
    </row>
    <row r="13844" spans="1:26">
      <c r="A13844" s="1" t="s">
        <v>5</v>
      </c>
      <c r="W13844">
        <f t="shared" si="1507"/>
      </c>
      <c r="X13844">
        <f t="shared" si="1508"/>
      </c>
      <c r="Y13844">
        <f t="shared" si="1509"/>
      </c>
      <c r="Z13844">
        <f t="shared" si="1510"/>
      </c>
    </row>
    <row r="13845" spans="1:26">
      <c r="A13845" s="1" t="s">
        <v>6</v>
      </c>
      <c r="W13845">
        <f t="shared" si="1507"/>
      </c>
      <c r="X13845">
        <f t="shared" si="1508"/>
      </c>
      <c r="Y13845">
        <f t="shared" si="1509"/>
      </c>
      <c r="Z13845">
        <f t="shared" si="1510"/>
      </c>
    </row>
    <row r="13846" spans="1:26">
      <c r="A13846" s="1" t="s">
        <v>7</v>
      </c>
      <c r="W13846">
        <f t="shared" si="1507"/>
      </c>
      <c r="X13846">
        <f t="shared" si="1508"/>
      </c>
      <c r="Y13846">
        <f t="shared" si="1509"/>
      </c>
      <c r="Z13846">
        <f t="shared" si="1510"/>
      </c>
    </row>
    <row r="13847" spans="1:26" ht="24">
      <c r="A13847" s="179" t="s">
        <v>8</v>
      </c>
      <c r="B13847" s="180" t="s">
        <v>9</v>
      </c>
      <c r="C13847" s="180" t="s">
        <v>10</v>
      </c>
      <c r="D13847" s="181" t="s">
        <v>11</v>
      </c>
      <c r="E13847" s="181" t="s">
        <v>12</v>
      </c>
      <c r="F13847" s="181" t="s">
        <v>13</v>
      </c>
      <c r="G13847" s="181" t="s">
        <v>14</v>
      </c>
      <c r="H13847" s="179" t="s">
        <v>15</v>
      </c>
      <c r="I13847" s="182" t="s">
        <v>16</v>
      </c>
      <c r="W13847">
        <f t="shared" si="1507"/>
      </c>
      <c r="X13847">
        <f t="shared" si="1508"/>
      </c>
      <c r="Y13847">
        <f t="shared" si="1509"/>
      </c>
      <c r="Z13847">
        <f t="shared" si="1510"/>
      </c>
    </row>
    <row r="13848" spans="1:26">
      <c r="A13848" s="5"/>
      <c r="B13848" s="1564" t="s">
        <v>17</v>
      </c>
      <c r="C13848" s="1565"/>
      <c r="D13848" s="138"/>
      <c r="E13848" s="5"/>
      <c r="F13848" s="322"/>
      <c r="G13848" s="322"/>
      <c r="H13848" s="16"/>
      <c r="I13848" s="183"/>
      <c r="W13848">
        <f t="shared" si="1507"/>
      </c>
      <c r="X13848">
        <f t="shared" si="1508"/>
      </c>
      <c r="Y13848">
        <f t="shared" si="1509"/>
      </c>
      <c r="Z13848">
        <f t="shared" si="1510"/>
      </c>
    </row>
    <row r="13849" spans="1:26">
      <c r="A13849" s="5">
        <v>1</v>
      </c>
      <c r="B13849" s="106" t="s">
        <v>2598</v>
      </c>
      <c r="C13849" s="19">
        <v>142526</v>
      </c>
      <c r="D13849" s="6">
        <v>1</v>
      </c>
      <c r="E13849" s="5">
        <v>10</v>
      </c>
      <c r="F13849" s="5">
        <f>+E13849*D13849</f>
      </c>
      <c r="G13849" s="6">
        <f>+E13849*D13849</f>
      </c>
      <c r="H13849" s="5">
        <v>1</v>
      </c>
      <c r="I13849" s="183">
        <f t="shared" ref="I13849:I13857" si="1511">+H13849*G13849</f>
      </c>
      <c r="J13849">
        <v>119</v>
      </c>
      <c r="K13849">
        <f t="shared" ref="K13849:K13857" si="1512">+H13849-J13849</f>
      </c>
      <c r="L13849">
        <f t="shared" ref="L13849:L13857" si="1513">+K13849*G13849</f>
      </c>
      <c r="W13849">
        <f t="shared" si="1507"/>
      </c>
      <c r="X13849">
        <f t="shared" si="1508"/>
      </c>
      <c r="Y13849">
        <f t="shared" si="1509"/>
      </c>
      <c r="Z13849">
        <f t="shared" si="1510"/>
      </c>
    </row>
    <row r="13850" spans="1:26">
      <c r="A13850" s="5">
        <v>2</v>
      </c>
      <c r="B13850" s="8" t="s">
        <v>488</v>
      </c>
      <c r="C13850" s="5" t="s">
        <v>506</v>
      </c>
      <c r="D13850" s="6">
        <v>2</v>
      </c>
      <c r="E13850" s="5">
        <v>5</v>
      </c>
      <c r="F13850" s="5">
        <f>+E13850*D13850</f>
      </c>
      <c r="G13850" s="6">
        <f>+E13850*D13850</f>
      </c>
      <c r="H13850" s="5">
        <v>1</v>
      </c>
      <c r="I13850" s="183">
        <f t="shared" si="1511"/>
      </c>
      <c r="J13850">
        <v>119</v>
      </c>
      <c r="K13850">
        <f t="shared" si="1512"/>
      </c>
      <c r="L13850">
        <f t="shared" si="1513"/>
      </c>
      <c r="W13850">
        <f t="shared" si="1507"/>
      </c>
      <c r="X13850">
        <f t="shared" si="1508"/>
      </c>
      <c r="Y13850">
        <f t="shared" si="1509"/>
      </c>
      <c r="Z13850">
        <f t="shared" si="1510"/>
      </c>
    </row>
    <row r="13851" spans="1:26">
      <c r="A13851" s="5">
        <v>3</v>
      </c>
      <c r="B13851" s="8" t="s">
        <v>389</v>
      </c>
      <c r="C13851" s="5" t="s">
        <v>1342</v>
      </c>
      <c r="D13851" s="5">
        <v>2</v>
      </c>
      <c r="E13851" s="6">
        <v>1</v>
      </c>
      <c r="F13851" s="5">
        <v>2</v>
      </c>
      <c r="G13851" s="6">
        <f>+F13851</f>
      </c>
      <c r="H13851" s="5">
        <v>1</v>
      </c>
      <c r="I13851" s="183">
        <f t="shared" si="1511"/>
      </c>
      <c r="J13851">
        <v>119</v>
      </c>
      <c r="K13851">
        <f t="shared" si="1512"/>
      </c>
      <c r="L13851">
        <f t="shared" si="1513"/>
      </c>
      <c r="W13851">
        <f t="shared" si="1507"/>
      </c>
      <c r="X13851">
        <f t="shared" si="1508"/>
      </c>
      <c r="Y13851">
        <f t="shared" si="1509"/>
      </c>
      <c r="Z13851">
        <f t="shared" si="1510"/>
      </c>
    </row>
    <row r="13852" spans="1:26">
      <c r="A13852" s="5">
        <v>4</v>
      </c>
      <c r="B13852" s="8" t="s">
        <v>755</v>
      </c>
      <c r="C13852" s="5" t="s">
        <v>756</v>
      </c>
      <c r="D13852" s="6">
        <v>1</v>
      </c>
      <c r="E13852" s="5">
        <v>5</v>
      </c>
      <c r="F13852" s="5">
        <f>+E13852*D13852</f>
      </c>
      <c r="G13852" s="6">
        <f>+E13852*D13852</f>
      </c>
      <c r="H13852" s="5">
        <v>1</v>
      </c>
      <c r="I13852" s="183">
        <f t="shared" si="1511"/>
      </c>
      <c r="J13852">
        <v>119</v>
      </c>
      <c r="K13852">
        <f t="shared" si="1512"/>
      </c>
      <c r="L13852">
        <f t="shared" si="1513"/>
      </c>
      <c r="W13852">
        <f t="shared" si="1507"/>
      </c>
      <c r="X13852">
        <f t="shared" si="1508"/>
      </c>
      <c r="Y13852">
        <f t="shared" si="1509"/>
      </c>
      <c r="Z13852">
        <f t="shared" si="1510"/>
      </c>
    </row>
    <row r="13853" spans="1:26">
      <c r="A13853" s="5">
        <v>5</v>
      </c>
      <c r="B13853" s="8" t="s">
        <v>1421</v>
      </c>
      <c r="C13853" s="5" t="s">
        <v>50</v>
      </c>
      <c r="D13853" s="6">
        <v>1</v>
      </c>
      <c r="E13853" s="5">
        <v>5</v>
      </c>
      <c r="F13853" s="5">
        <f>+E13853*D13853</f>
      </c>
      <c r="G13853" s="6">
        <f>+E13853*D13853</f>
      </c>
      <c r="H13853" s="5">
        <v>1</v>
      </c>
      <c r="I13853" s="183">
        <f t="shared" si="1511"/>
      </c>
      <c r="J13853">
        <v>119</v>
      </c>
      <c r="K13853">
        <f t="shared" si="1512"/>
      </c>
      <c r="L13853">
        <f t="shared" si="1513"/>
      </c>
      <c r="W13853">
        <f t="shared" si="1507"/>
      </c>
      <c r="X13853">
        <f t="shared" si="1508"/>
      </c>
      <c r="Y13853">
        <f t="shared" si="1509"/>
      </c>
      <c r="Z13853">
        <f t="shared" si="1510"/>
      </c>
    </row>
    <row r="13854" spans="1:26">
      <c r="A13854" s="5">
        <v>6</v>
      </c>
      <c r="B13854" s="8" t="s">
        <v>27</v>
      </c>
      <c r="C13854" s="5" t="s">
        <v>22</v>
      </c>
      <c r="D13854" s="6">
        <v>1</v>
      </c>
      <c r="E13854" s="5">
        <v>5</v>
      </c>
      <c r="F13854" s="5">
        <f>+E13854*D13854</f>
      </c>
      <c r="G13854" s="6">
        <f>+E13854*D13854</f>
      </c>
      <c r="H13854" s="5">
        <v>1</v>
      </c>
      <c r="I13854" s="183">
        <f>+H13854*G13854</f>
      </c>
      <c r="J13854">
        <v>119</v>
      </c>
      <c r="K13854">
        <f>+H13854-J13854</f>
      </c>
      <c r="L13854">
        <f>+K13854*G13854</f>
      </c>
      <c r="W13854">
        <f t="shared" si="1507"/>
      </c>
      <c r="X13854">
        <f t="shared" si="1508"/>
      </c>
      <c r="Y13854">
        <f t="shared" si="1509"/>
      </c>
      <c r="Z13854">
        <f t="shared" si="1510"/>
      </c>
    </row>
    <row r="13855" spans="1:26">
      <c r="A13855" s="5">
        <v>7</v>
      </c>
      <c r="B13855" s="8" t="s">
        <v>352</v>
      </c>
      <c r="C13855" s="5" t="s">
        <v>353</v>
      </c>
      <c r="D13855" s="6">
        <v>1</v>
      </c>
      <c r="E13855" s="5">
        <v>5</v>
      </c>
      <c r="F13855" s="5">
        <f>+E13855*D13855</f>
      </c>
      <c r="G13855" s="6">
        <f>+E13855*D13855</f>
      </c>
      <c r="H13855" s="5">
        <v>1</v>
      </c>
      <c r="I13855" s="183">
        <f>+H13855*G13855</f>
      </c>
      <c r="J13855">
        <v>119</v>
      </c>
      <c r="K13855">
        <f>+H13855-J13855</f>
      </c>
      <c r="L13855">
        <f>+K13855*G13855</f>
      </c>
      <c r="W13855">
        <f t="shared" si="1507"/>
      </c>
      <c r="X13855">
        <f t="shared" si="1508"/>
      </c>
      <c r="Y13855">
        <f t="shared" si="1509"/>
      </c>
      <c r="Z13855">
        <f t="shared" si="1510"/>
      </c>
    </row>
    <row r="13856" spans="1:26">
      <c r="A13856" s="5"/>
      <c r="B13856" s="1564" t="s">
        <v>18</v>
      </c>
      <c r="C13856" s="1565"/>
      <c r="D13856" s="138"/>
      <c r="E13856" s="5"/>
      <c r="F13856" s="6"/>
      <c r="G13856" s="6"/>
      <c r="H13856" s="5"/>
      <c r="I13856" s="183"/>
      <c r="W13856">
        <f t="shared" si="1507"/>
      </c>
      <c r="X13856">
        <f t="shared" si="1508"/>
      </c>
      <c r="Y13856">
        <f t="shared" si="1509"/>
      </c>
      <c r="Z13856">
        <f t="shared" si="1510"/>
      </c>
    </row>
    <row r="13857" spans="1:26" ht="24">
      <c r="A13857" s="5">
        <v>8</v>
      </c>
      <c r="B13857" s="95" t="s">
        <v>469</v>
      </c>
      <c r="C13857" s="101" t="s">
        <v>468</v>
      </c>
      <c r="D13857" s="9">
        <v>1</v>
      </c>
      <c r="E13857" s="5">
        <v>4</v>
      </c>
      <c r="F13857" s="5">
        <f>+E13857*D13857</f>
      </c>
      <c r="G13857" s="6">
        <f>+E13857*D13857</f>
      </c>
      <c r="H13857" s="16">
        <v>1</v>
      </c>
      <c r="I13857" s="183">
        <f t="shared" si="1511"/>
      </c>
      <c r="J13857">
        <v>119</v>
      </c>
      <c r="K13857">
        <f t="shared" si="1512"/>
      </c>
      <c r="L13857">
        <f t="shared" si="1513"/>
      </c>
      <c r="W13857">
        <f t="shared" si="1507"/>
      </c>
      <c r="X13857">
        <f t="shared" si="1508"/>
      </c>
      <c r="Y13857">
        <f t="shared" si="1509"/>
      </c>
      <c r="Z13857">
        <f t="shared" si="1510"/>
      </c>
    </row>
    <row r="13858" spans="1:26">
      <c r="A13858" s="5"/>
      <c r="B13858" s="95"/>
      <c r="C13858" s="101"/>
      <c r="D13858" s="5"/>
      <c r="E13858" s="5"/>
      <c r="F13858" s="16"/>
      <c r="G13858" s="6"/>
      <c r="H13858" s="5"/>
      <c r="I13858" s="183"/>
      <c r="W13858">
        <f t="shared" si="1507"/>
      </c>
      <c r="X13858">
        <f t="shared" si="1508"/>
      </c>
      <c r="Y13858">
        <f t="shared" si="1509"/>
      </c>
      <c r="Z13858">
        <f t="shared" si="1510"/>
      </c>
    </row>
    <row r="13859" spans="1:26">
      <c r="A13859" s="5"/>
      <c r="B13859" s="8"/>
      <c r="C13859" s="5"/>
      <c r="D13859" s="5"/>
      <c r="E13859" s="5"/>
      <c r="F13859" s="16"/>
      <c r="G13859" s="6"/>
      <c r="H13859" s="16"/>
      <c r="I13859" s="183"/>
      <c r="W13859">
        <f t="shared" si="1507"/>
      </c>
      <c r="X13859">
        <f t="shared" si="1508"/>
      </c>
      <c r="Y13859">
        <f t="shared" si="1509"/>
      </c>
      <c r="Z13859">
        <f t="shared" si="1510"/>
      </c>
    </row>
    <row r="13860" spans="1:26">
      <c r="A13860" s="5"/>
      <c r="B13860" s="8"/>
      <c r="C13860" s="5"/>
      <c r="D13860" s="5"/>
      <c r="E13860" s="5"/>
      <c r="F13860" s="16"/>
      <c r="G13860" s="6"/>
      <c r="H13860" s="16"/>
      <c r="I13860" s="183"/>
      <c r="W13860">
        <f t="shared" si="1507"/>
      </c>
      <c r="X13860">
        <f t="shared" si="1508"/>
      </c>
      <c r="Y13860">
        <f t="shared" si="1509"/>
      </c>
      <c r="Z13860">
        <f t="shared" si="1510"/>
      </c>
    </row>
    <row r="13861" spans="1:26">
      <c r="A13861" s="5"/>
      <c r="B13861" s="8"/>
      <c r="C13861" s="5"/>
      <c r="D13861" s="5"/>
      <c r="E13861" s="5"/>
      <c r="F13861" s="21"/>
      <c r="G13861" s="6"/>
      <c r="H13861" s="5"/>
      <c r="I13861" s="183"/>
      <c r="W13861">
        <f t="shared" si="1507"/>
      </c>
      <c r="X13861">
        <f t="shared" si="1508"/>
      </c>
      <c r="Y13861">
        <f t="shared" si="1509"/>
      </c>
      <c r="Z13861">
        <f t="shared" si="1510"/>
      </c>
    </row>
    <row r="13862" spans="1:26">
      <c r="A13862" s="5"/>
      <c r="B13862" s="8"/>
      <c r="C13862" s="5"/>
      <c r="D13862" s="5"/>
      <c r="E13862" s="5"/>
      <c r="F13862" s="21"/>
      <c r="G13862" s="6"/>
      <c r="H13862" s="5"/>
      <c r="I13862" s="183"/>
      <c r="W13862">
        <f t="shared" si="1507"/>
      </c>
      <c r="X13862">
        <f t="shared" si="1508"/>
      </c>
      <c r="Y13862">
        <f t="shared" si="1509"/>
      </c>
      <c r="Z13862">
        <f t="shared" si="1510"/>
      </c>
    </row>
    <row r="13863" spans="1:26">
      <c r="A13863" s="5"/>
      <c r="B13863" s="8"/>
      <c r="C13863" s="5"/>
      <c r="D13863" s="5"/>
      <c r="E13863" s="5"/>
      <c r="F13863" s="21"/>
      <c r="G13863" s="6"/>
      <c r="H13863" s="5"/>
      <c r="I13863" s="183"/>
      <c r="W13863">
        <f t="shared" si="1507"/>
      </c>
      <c r="X13863">
        <f t="shared" si="1508"/>
      </c>
      <c r="Y13863">
        <f t="shared" si="1509"/>
      </c>
      <c r="Z13863">
        <f t="shared" si="1510"/>
      </c>
    </row>
    <row r="13864" spans="1:26">
      <c r="A13864" s="5"/>
      <c r="B13864" s="8"/>
      <c r="C13864" s="5"/>
      <c r="D13864" s="5"/>
      <c r="E13864" s="5"/>
      <c r="F13864" s="21"/>
      <c r="G13864" s="6"/>
      <c r="H13864" s="5"/>
      <c r="I13864" s="183"/>
      <c r="W13864">
        <f t="shared" si="1507"/>
      </c>
      <c r="X13864">
        <f t="shared" si="1508"/>
      </c>
      <c r="Y13864">
        <f t="shared" si="1509"/>
      </c>
      <c r="Z13864">
        <f t="shared" si="1510"/>
      </c>
    </row>
    <row r="13865" spans="1:26" ht="15.75" thickBot="1">
      <c r="A13865" s="5"/>
      <c r="B13865" s="224"/>
      <c r="C13865" s="15"/>
      <c r="D13865" s="23"/>
      <c r="E13865" s="225"/>
      <c r="F13865" s="23"/>
      <c r="G13865" s="24"/>
      <c r="H13865" s="225"/>
      <c r="I13865" s="226"/>
      <c r="W13865">
        <f t="shared" si="1507"/>
      </c>
      <c r="X13865">
        <f t="shared" si="1508"/>
      </c>
      <c r="Y13865">
        <f t="shared" si="1509"/>
      </c>
      <c r="Z13865">
        <f t="shared" si="1510"/>
      </c>
    </row>
    <row r="13866" spans="1:26">
      <c r="A13866" s="227"/>
      <c r="B13866" s="17"/>
      <c r="C13866" s="5"/>
      <c r="D13866" s="59"/>
      <c r="E13866" s="59"/>
      <c r="F13866" s="53"/>
      <c r="G13866" s="78"/>
      <c r="H13866" s="68"/>
      <c r="I13866" s="228">
        <f>SUM(I13848:I13865)</f>
      </c>
      <c r="L13866">
        <f>SUM(L13839:L13865)</f>
      </c>
      <c r="W13866">
        <f t="shared" si="1507"/>
      </c>
      <c r="X13866">
        <f t="shared" si="1508"/>
      </c>
      <c r="Y13866">
        <f t="shared" si="1509"/>
      </c>
      <c r="Z13866">
        <f t="shared" si="1510"/>
      </c>
    </row>
    <row r="13867" spans="1:26">
      <c r="A13867" s="10"/>
      <c r="B13867" s="10"/>
      <c r="C13867" s="69"/>
      <c r="D13867" s="69" t="s">
        <v>520</v>
      </c>
      <c r="E13867" s="69"/>
      <c r="F13867" s="69"/>
      <c r="G13867" s="69"/>
      <c r="H13867" s="112">
        <v>1</v>
      </c>
      <c r="I13867" s="191">
        <f>+L13866*H13867</f>
      </c>
      <c r="W13867">
        <f t="shared" si="1507"/>
      </c>
      <c r="X13867">
        <f t="shared" si="1508"/>
      </c>
      <c r="Y13867">
        <f t="shared" si="1509"/>
      </c>
      <c r="Z13867">
        <f t="shared" si="1510"/>
      </c>
    </row>
    <row r="13868" spans="1:26" ht="15.75" thickBot="1">
      <c r="A13868" s="10"/>
      <c r="B13868" s="11" t="s">
        <v>20</v>
      </c>
      <c r="C13868" s="35"/>
      <c r="D13868" s="35"/>
      <c r="E13868" s="35"/>
      <c r="F13868" s="35"/>
      <c r="G13868" s="35"/>
      <c r="H13868" s="35"/>
      <c r="I13868" s="98"/>
      <c r="W13868">
        <f t="shared" si="1507"/>
      </c>
      <c r="X13868">
        <f t="shared" si="1508"/>
      </c>
      <c r="Y13868">
        <f t="shared" si="1509"/>
      </c>
      <c r="Z13868">
        <f t="shared" si="1510"/>
      </c>
    </row>
    <row r="13869" spans="1:26" ht="15.75" thickBot="1">
      <c r="A13869" s="99"/>
      <c r="B13869" s="38"/>
      <c r="C13869" s="39" t="s">
        <v>21</v>
      </c>
      <c r="D13869" s="40">
        <f>SUM(D13848:D13868)</f>
      </c>
      <c r="E13869" s="41" t="s">
        <v>360</v>
      </c>
      <c r="F13869" s="40">
        <f>SUM(F13848:F13868)</f>
      </c>
      <c r="G13869" s="40">
        <f>SUM(G13848:G13868)</f>
      </c>
      <c r="H13869" s="41">
        <f>+SUMPRODUCT(H13848:H13865,F13848:F13865)</f>
      </c>
      <c r="I13869" s="100">
        <f>+I13866-I13867</f>
      </c>
      <c r="W13869">
        <f t="shared" si="1507"/>
      </c>
      <c r="X13869">
        <f t="shared" si="1508"/>
      </c>
      <c r="Y13869">
        <f t="shared" si="1509"/>
      </c>
      <c r="Z13869">
        <f t="shared" si="1510"/>
      </c>
    </row>
    <row r="13870" spans="1:26">
      <c r="A13870" s="10"/>
      <c r="B13870" s="10"/>
      <c r="C13870" s="91"/>
      <c r="D13870" s="91"/>
      <c r="E13870" s="91"/>
      <c r="F13870" s="91"/>
      <c r="G13870" s="91"/>
      <c r="H13870" s="91"/>
      <c r="I13870" s="91"/>
      <c r="W13870">
        <f t="shared" si="1507"/>
      </c>
      <c r="X13870">
        <f t="shared" si="1508"/>
      </c>
      <c r="Y13870">
        <f t="shared" si="1509"/>
      </c>
      <c r="Z13870">
        <f t="shared" si="1510"/>
      </c>
    </row>
    <row r="13871" spans="1:26">
      <c r="W13871">
        <f t="shared" si="1507"/>
      </c>
      <c r="X13871">
        <f t="shared" si="1508"/>
      </c>
      <c r="Y13871">
        <f t="shared" si="1509"/>
      </c>
      <c r="Z13871">
        <f t="shared" si="1510"/>
      </c>
    </row>
    <row r="13872" spans="1:26">
      <c r="W13872">
        <f t="shared" si="1507"/>
      </c>
      <c r="X13872">
        <f t="shared" si="1508"/>
      </c>
      <c r="Y13872">
        <f t="shared" si="1509"/>
      </c>
      <c r="Z13872">
        <f t="shared" si="1510"/>
      </c>
    </row>
    <row r="13873" spans="1:26">
      <c r="W13873">
        <f t="shared" si="1507"/>
      </c>
      <c r="X13873">
        <f t="shared" si="1508"/>
      </c>
      <c r="Y13873">
        <f t="shared" si="1509"/>
      </c>
      <c r="Z13873">
        <f t="shared" si="1510"/>
      </c>
    </row>
    <row r="13874" spans="1:26">
      <c r="A13874" s="1562" t="s">
        <v>0</v>
      </c>
      <c r="B13874" s="1562"/>
      <c r="C13874" s="1562"/>
      <c r="D13874" s="1562"/>
      <c r="E13874" s="1562"/>
      <c r="F13874" s="1562"/>
      <c r="G13874" s="1562"/>
      <c r="H13874" s="1562"/>
      <c r="I13874" s="1562"/>
      <c r="W13874">
        <f t="shared" si="1507"/>
      </c>
      <c r="X13874">
        <f t="shared" si="1508"/>
      </c>
      <c r="Y13874">
        <f t="shared" si="1509"/>
      </c>
      <c r="Z13874">
        <f t="shared" si="1510"/>
      </c>
    </row>
    <row r="13875" spans="1:26">
      <c r="W13875">
        <f t="shared" si="1507"/>
      </c>
      <c r="X13875">
        <f t="shared" si="1508"/>
      </c>
      <c r="Y13875">
        <f t="shared" si="1509"/>
      </c>
      <c r="Z13875">
        <f t="shared" si="1510"/>
      </c>
    </row>
    <row r="13876" spans="1:26">
      <c r="A13876" s="1" t="s">
        <v>1</v>
      </c>
      <c r="B13876" s="1"/>
      <c r="G13876" s="489" t="s">
        <v>2</v>
      </c>
      <c r="H13876" s="3" t="s">
        <v>2573</v>
      </c>
      <c r="W13876">
        <f t="shared" si="1507"/>
      </c>
      <c r="X13876">
        <f t="shared" si="1508"/>
      </c>
      <c r="Y13876">
        <f t="shared" si="1509"/>
      </c>
      <c r="Z13876">
        <f t="shared" si="1510"/>
      </c>
    </row>
    <row r="13877" spans="1:26">
      <c r="A13877" s="1" t="inlineStr">
        <is>
          <t>Dealer-049</t>
        </is>
      </c>
      <c r="B13877" s="1"/>
      <c r="F13877" s="4"/>
      <c r="G13877" s="488" t="s">
        <v>1440</v>
      </c>
      <c r="H13877" s="1" t="s">
        <v>2291</v>
      </c>
      <c r="W13877">
        <f t="shared" si="1507"/>
      </c>
      <c r="X13877">
        <f t="shared" si="1508"/>
      </c>
      <c r="Y13877">
        <f t="shared" si="1509"/>
      </c>
      <c r="Z13877">
        <f t="shared" si="1510"/>
      </c>
    </row>
    <row r="13878" spans="1:26">
      <c r="A13878" s="1" t="inlineStr">
        <is>
          <t>Address line (redacted)</t>
        </is>
      </c>
      <c r="B13878" s="1"/>
      <c r="H13878" s="1"/>
      <c r="W13878">
        <f t="shared" si="1507"/>
      </c>
      <c r="X13878">
        <f t="shared" si="1508"/>
      </c>
      <c r="Y13878">
        <f t="shared" si="1509"/>
      </c>
      <c r="Z13878">
        <f t="shared" si="1510"/>
      </c>
    </row>
    <row r="13879" spans="1:26">
      <c r="A13879" s="1" t="inlineStr">
        <is>
          <t>Address line (redacted)</t>
        </is>
      </c>
      <c r="B13879" s="1"/>
      <c r="D13879" s="85"/>
      <c r="E13879" s="85"/>
      <c r="F13879" s="85"/>
      <c r="G13879" s="85"/>
      <c r="H13879" s="85"/>
      <c r="W13879">
        <f t="shared" si="1507"/>
      </c>
      <c r="X13879">
        <f t="shared" si="1508"/>
      </c>
      <c r="Y13879">
        <f t="shared" si="1509"/>
      </c>
      <c r="Z13879">
        <f t="shared" si="1510"/>
      </c>
    </row>
    <row r="13880" spans="1:26">
      <c r="A13880" s="268" t="s">
        <v>598</v>
      </c>
      <c r="B13880" s="243" t="inlineStr">
        <is>
          <t>GSTIN-MASKED</t>
        </is>
      </c>
      <c r="D13880" s="85"/>
      <c r="E13880" s="85"/>
      <c r="F13880" s="85"/>
      <c r="G13880" s="85"/>
      <c r="H13880" s="85"/>
      <c r="W13880">
        <f t="shared" si="1507"/>
      </c>
      <c r="X13880">
        <f t="shared" si="1508"/>
      </c>
      <c r="Y13880">
        <f t="shared" si="1509"/>
      </c>
      <c r="Z13880">
        <f t="shared" si="1510"/>
      </c>
    </row>
    <row r="13881" spans="1:26">
      <c r="A13881" s="49"/>
      <c r="B13881" s="87"/>
      <c r="W13881">
        <f t="shared" si="1507"/>
      </c>
      <c r="X13881">
        <f t="shared" si="1508"/>
      </c>
      <c r="Y13881">
        <f t="shared" si="1509"/>
      </c>
      <c r="Z13881">
        <f t="shared" si="1510"/>
      </c>
    </row>
    <row r="13882" spans="1:26">
      <c r="A13882" s="1" t="s">
        <v>5</v>
      </c>
      <c r="W13882">
        <f t="shared" si="1507"/>
      </c>
      <c r="X13882">
        <f t="shared" si="1508"/>
      </c>
      <c r="Y13882">
        <f t="shared" si="1509"/>
      </c>
      <c r="Z13882">
        <f t="shared" si="1510"/>
      </c>
    </row>
    <row r="13883" spans="1:26">
      <c r="A13883" s="1" t="s">
        <v>6</v>
      </c>
      <c r="W13883">
        <f t="shared" si="1507"/>
      </c>
      <c r="X13883">
        <f t="shared" si="1508"/>
      </c>
      <c r="Y13883">
        <f t="shared" si="1509"/>
      </c>
      <c r="Z13883">
        <f t="shared" si="1510"/>
      </c>
    </row>
    <row r="13884" spans="1:26">
      <c r="A13884" s="1" t="s">
        <v>7</v>
      </c>
      <c r="W13884">
        <f t="shared" si="1507"/>
      </c>
      <c r="X13884">
        <f t="shared" si="1508"/>
      </c>
      <c r="Y13884">
        <f t="shared" si="1509"/>
      </c>
      <c r="Z13884">
        <f t="shared" si="1510"/>
      </c>
    </row>
    <row r="13885" spans="1:26" ht="24">
      <c r="A13885" s="88" t="s">
        <v>8</v>
      </c>
      <c r="B13885" s="89" t="s">
        <v>9</v>
      </c>
      <c r="C13885" s="89" t="s">
        <v>10</v>
      </c>
      <c r="D13885" s="34" t="s">
        <v>11</v>
      </c>
      <c r="E13885" s="34" t="s">
        <v>12</v>
      </c>
      <c r="F13885" s="34" t="s">
        <v>13</v>
      </c>
      <c r="G13885" s="34" t="s">
        <v>14</v>
      </c>
      <c r="H13885" s="88" t="s">
        <v>15</v>
      </c>
      <c r="I13885" s="90" t="s">
        <v>16</v>
      </c>
      <c r="W13885">
        <f t="shared" si="1507"/>
      </c>
      <c r="X13885">
        <f t="shared" si="1508"/>
      </c>
      <c r="Y13885">
        <f t="shared" si="1509"/>
      </c>
      <c r="Z13885">
        <f t="shared" si="1510"/>
      </c>
    </row>
    <row r="13886" spans="1:26">
      <c r="A13886" s="5"/>
      <c r="B13886" s="1564" t="s">
        <v>17</v>
      </c>
      <c r="C13886" s="1565"/>
      <c r="D13886" s="50"/>
      <c r="E13886" s="50"/>
      <c r="F13886" s="21"/>
      <c r="G13886" s="6"/>
      <c r="H13886" s="5"/>
      <c r="I13886" s="183"/>
      <c r="W13886">
        <f t="shared" si="1507"/>
      </c>
      <c r="X13886">
        <f t="shared" si="1508"/>
      </c>
      <c r="Y13886">
        <f t="shared" si="1509"/>
      </c>
      <c r="Z13886">
        <f t="shared" si="1510"/>
      </c>
    </row>
    <row r="13887" spans="1:26">
      <c r="A13887" s="5">
        <v>1</v>
      </c>
      <c r="B13887" s="8" t="s">
        <v>2599</v>
      </c>
      <c r="C13887" s="5" t="s">
        <v>2600</v>
      </c>
      <c r="D13887" s="21">
        <v>1</v>
      </c>
      <c r="E13887" s="5">
        <v>5</v>
      </c>
      <c r="F13887" s="5">
        <f>+E13887*D13887</f>
      </c>
      <c r="G13887" s="6">
        <f>+E13887*D13887</f>
      </c>
      <c r="H13887" s="5">
        <v>1</v>
      </c>
      <c r="I13887" s="183">
        <f t="shared" ref="I13887:I13894" si="1514">+H13887*G13887</f>
      </c>
      <c r="W13887">
        <f t="shared" si="1507"/>
      </c>
      <c r="X13887">
        <f t="shared" si="1508"/>
      </c>
      <c r="Y13887">
        <f t="shared" si="1509"/>
      </c>
      <c r="Z13887">
        <f t="shared" si="1510"/>
      </c>
    </row>
    <row r="13888" spans="1:26">
      <c r="A13888" s="5">
        <v>2</v>
      </c>
      <c r="B13888" s="8" t="s">
        <v>342</v>
      </c>
      <c r="C13888" s="5" t="s">
        <v>343</v>
      </c>
      <c r="D13888" s="5">
        <v>2</v>
      </c>
      <c r="E13888" s="5">
        <v>5</v>
      </c>
      <c r="F13888" s="5">
        <f>+E13888*D13888</f>
      </c>
      <c r="G13888" s="6">
        <f>+E13888*D13888</f>
      </c>
      <c r="H13888" s="5">
        <v>1</v>
      </c>
      <c r="I13888" s="183">
        <f t="shared" si="1514"/>
      </c>
      <c r="W13888">
        <f t="shared" si="1507"/>
      </c>
      <c r="X13888">
        <f t="shared" si="1508"/>
      </c>
      <c r="Y13888">
        <f t="shared" si="1509"/>
      </c>
      <c r="Z13888">
        <f t="shared" si="1510"/>
      </c>
    </row>
    <row r="13889" spans="1:26">
      <c r="A13889" s="5">
        <v>3</v>
      </c>
      <c r="B13889" s="8" t="s">
        <v>1188</v>
      </c>
      <c r="C13889" s="5" t="s">
        <v>1189</v>
      </c>
      <c r="D13889" s="5">
        <v>2</v>
      </c>
      <c r="E13889" s="5">
        <v>5</v>
      </c>
      <c r="F13889" s="5">
        <f>+E13889*D13889</f>
      </c>
      <c r="G13889" s="6">
        <f>+E13889*D13889</f>
      </c>
      <c r="H13889" s="5">
        <v>1</v>
      </c>
      <c r="I13889" s="183">
        <f t="shared" si="1514"/>
      </c>
      <c r="W13889">
        <f t="shared" si="1507"/>
      </c>
      <c r="X13889">
        <f t="shared" si="1508"/>
      </c>
      <c r="Y13889">
        <f t="shared" si="1509"/>
      </c>
      <c r="Z13889">
        <f t="shared" si="1510"/>
      </c>
    </row>
    <row r="13890" spans="1:26">
      <c r="A13890" s="5">
        <v>4</v>
      </c>
      <c r="B13890" s="8" t="s">
        <v>584</v>
      </c>
      <c r="C13890" s="5" t="s">
        <v>585</v>
      </c>
      <c r="D13890" s="21">
        <v>2</v>
      </c>
      <c r="E13890" s="5">
        <v>5</v>
      </c>
      <c r="F13890" s="5">
        <f>+E13890*D13890</f>
      </c>
      <c r="G13890" s="6">
        <f>+E13890*D13890</f>
      </c>
      <c r="H13890" s="5">
        <v>1</v>
      </c>
      <c r="I13890" s="183">
        <f t="shared" si="1514"/>
      </c>
      <c r="W13890">
        <f t="shared" si="1507"/>
      </c>
      <c r="X13890">
        <f t="shared" si="1508"/>
      </c>
      <c r="Y13890">
        <f t="shared" si="1509"/>
      </c>
      <c r="Z13890">
        <f t="shared" si="1510"/>
      </c>
    </row>
    <row r="13891" spans="1:26">
      <c r="A13891" s="5">
        <v>5</v>
      </c>
      <c r="B13891" s="8" t="s">
        <v>449</v>
      </c>
      <c r="C13891" s="5" t="s">
        <v>448</v>
      </c>
      <c r="D13891" s="21">
        <v>1</v>
      </c>
      <c r="E13891" s="5">
        <v>5</v>
      </c>
      <c r="F13891" s="5">
        <f>+E13891*D13891</f>
      </c>
      <c r="G13891" s="6">
        <f>+E13891*D13891</f>
      </c>
      <c r="H13891" s="5">
        <v>1</v>
      </c>
      <c r="I13891" s="183">
        <f t="shared" si="1514"/>
      </c>
      <c r="W13891">
        <f t="shared" si="1507"/>
      </c>
      <c r="X13891">
        <f t="shared" si="1508"/>
      </c>
      <c r="Y13891">
        <f t="shared" si="1509"/>
      </c>
      <c r="Z13891">
        <f t="shared" si="1510"/>
      </c>
    </row>
    <row r="13892" spans="1:26" ht="24">
      <c r="A13892" s="5">
        <v>6</v>
      </c>
      <c r="B13892" s="15" t="s">
        <v>1333</v>
      </c>
      <c r="C13892" s="5" t="s">
        <v>1332</v>
      </c>
      <c r="D13892" s="88">
        <v>3</v>
      </c>
      <c r="E13892" s="21">
        <v>1</v>
      </c>
      <c r="F13892" s="9">
        <v>3</v>
      </c>
      <c r="G13892" s="6">
        <f>+F13892</f>
      </c>
      <c r="H13892" s="5">
        <v>1</v>
      </c>
      <c r="I13892" s="183">
        <f t="shared" si="1514"/>
      </c>
      <c r="W13892">
        <f t="shared" ref="W13892:W13955" si="1515">IF(LEFT($H13892&amp;"",5)="2019-",$H13892,W13891)</f>
      </c>
      <c r="X13892">
        <f t="shared" ref="X13892:X13955" si="1516">IF($W13892="",0,IF(COUNTIF($AB$2:$AB$80,$W13892)&gt;0,1,0))</f>
      </c>
      <c r="Y13892">
        <f t="shared" ref="Y13892:Y13955" si="1517">IF($C13892="","",UPPER(TRIM(IFERROR(LEFT($C13892&amp;"",FIND("/",$C13892&amp;"")-1),$C13892&amp;""))))</f>
      </c>
      <c r="Z13892">
        <f t="shared" ref="Z13892:Z13955" si="1518">IFERROR(IF(ISNUMBER($G13892),$G13892,0),0)</f>
      </c>
    </row>
    <row r="13893" spans="1:26">
      <c r="A13893" s="5"/>
      <c r="B13893" s="1564" t="s">
        <v>18</v>
      </c>
      <c r="C13893" s="1565"/>
      <c r="D13893" s="5"/>
      <c r="E13893" s="5"/>
      <c r="F13893" s="9"/>
      <c r="G13893" s="6"/>
      <c r="H13893" s="5"/>
      <c r="I13893" s="183"/>
      <c r="W13893">
        <f t="shared" si="1515"/>
      </c>
      <c r="X13893">
        <f t="shared" si="1516"/>
      </c>
      <c r="Y13893">
        <f t="shared" si="1517"/>
      </c>
      <c r="Z13893">
        <f t="shared" si="1518"/>
      </c>
    </row>
    <row r="13894" spans="1:26" ht="24">
      <c r="A13894" s="5">
        <v>7</v>
      </c>
      <c r="B13894" s="95" t="s">
        <v>846</v>
      </c>
      <c r="C13894" s="101" t="s">
        <v>845</v>
      </c>
      <c r="D13894" s="21">
        <v>1</v>
      </c>
      <c r="E13894" s="5">
        <v>4</v>
      </c>
      <c r="F13894" s="5">
        <f>+E13894*D13894</f>
      </c>
      <c r="G13894" s="6">
        <f>+E13894*D13894</f>
      </c>
      <c r="H13894" s="16">
        <v>1</v>
      </c>
      <c r="I13894" s="183">
        <f t="shared" si="1514"/>
      </c>
      <c r="W13894">
        <f t="shared" si="1515"/>
      </c>
      <c r="X13894">
        <f t="shared" si="1516"/>
      </c>
      <c r="Y13894">
        <f t="shared" si="1517"/>
      </c>
      <c r="Z13894">
        <f t="shared" si="1518"/>
      </c>
    </row>
    <row r="13895" spans="1:26">
      <c r="A13895" s="5"/>
      <c r="B13895" s="8"/>
      <c r="C13895" s="5"/>
      <c r="D13895" s="5"/>
      <c r="E13895" s="5"/>
      <c r="F13895" s="9"/>
      <c r="G13895" s="6"/>
      <c r="H13895" s="5"/>
      <c r="I13895" s="183"/>
      <c r="W13895">
        <f t="shared" si="1515"/>
      </c>
      <c r="X13895">
        <f t="shared" si="1516"/>
      </c>
      <c r="Y13895">
        <f t="shared" si="1517"/>
      </c>
      <c r="Z13895">
        <f t="shared" si="1518"/>
      </c>
    </row>
    <row r="13896" spans="1:26">
      <c r="A13896" s="5"/>
      <c r="B13896" s="8"/>
      <c r="C13896" s="5"/>
      <c r="D13896" s="5"/>
      <c r="E13896" s="5"/>
      <c r="F13896" s="9"/>
      <c r="G13896" s="6"/>
      <c r="H13896" s="5"/>
      <c r="I13896" s="183"/>
      <c r="W13896">
        <f t="shared" si="1515"/>
      </c>
      <c r="X13896">
        <f t="shared" si="1516"/>
      </c>
      <c r="Y13896">
        <f t="shared" si="1517"/>
      </c>
      <c r="Z13896">
        <f t="shared" si="1518"/>
      </c>
    </row>
    <row r="13897" spans="1:26">
      <c r="A13897" s="5"/>
      <c r="B13897" s="8"/>
      <c r="C13897" s="5"/>
      <c r="D13897" s="5"/>
      <c r="E13897" s="5"/>
      <c r="F13897" s="9"/>
      <c r="G13897" s="6"/>
      <c r="H13897" s="5"/>
      <c r="I13897" s="183"/>
      <c r="W13897">
        <f t="shared" si="1515"/>
      </c>
      <c r="X13897">
        <f t="shared" si="1516"/>
      </c>
      <c r="Y13897">
        <f t="shared" si="1517"/>
      </c>
      <c r="Z13897">
        <f t="shared" si="1518"/>
      </c>
    </row>
    <row r="13898" spans="1:26">
      <c r="A13898" s="5"/>
      <c r="B13898" s="8"/>
      <c r="C13898" s="5"/>
      <c r="D13898" s="5"/>
      <c r="E13898" s="5"/>
      <c r="F13898" s="9"/>
      <c r="G13898" s="6"/>
      <c r="H13898" s="146"/>
      <c r="I13898" s="183"/>
      <c r="W13898">
        <f t="shared" si="1515"/>
      </c>
      <c r="X13898">
        <f t="shared" si="1516"/>
      </c>
      <c r="Y13898">
        <f t="shared" si="1517"/>
      </c>
      <c r="Z13898">
        <f t="shared" si="1518"/>
      </c>
    </row>
    <row r="13899" spans="1:26">
      <c r="A13899" s="5"/>
      <c r="B13899" s="8"/>
      <c r="C13899" s="5"/>
      <c r="D13899" s="5"/>
      <c r="E13899" s="5"/>
      <c r="F13899" s="9"/>
      <c r="G13899" s="6"/>
      <c r="H13899" s="5"/>
      <c r="I13899" s="183"/>
      <c r="W13899">
        <f t="shared" si="1515"/>
      </c>
      <c r="X13899">
        <f t="shared" si="1516"/>
      </c>
      <c r="Y13899">
        <f t="shared" si="1517"/>
      </c>
      <c r="Z13899">
        <f t="shared" si="1518"/>
      </c>
    </row>
    <row r="13900" spans="1:26">
      <c r="A13900" s="5"/>
      <c r="B13900" s="95"/>
      <c r="C13900" s="101"/>
      <c r="D13900" s="5"/>
      <c r="E13900" s="5"/>
      <c r="F13900" s="5"/>
      <c r="G13900" s="6"/>
      <c r="H13900" s="16"/>
      <c r="I13900" s="183"/>
      <c r="W13900">
        <f t="shared" si="1515"/>
      </c>
      <c r="X13900">
        <f t="shared" si="1516"/>
      </c>
      <c r="Y13900">
        <f t="shared" si="1517"/>
      </c>
      <c r="Z13900">
        <f t="shared" si="1518"/>
      </c>
    </row>
    <row r="13901" spans="1:26">
      <c r="A13901" s="5"/>
      <c r="B13901" s="95"/>
      <c r="C13901" s="101"/>
      <c r="D13901" s="5"/>
      <c r="E13901" s="5"/>
      <c r="F13901" s="5"/>
      <c r="G13901" s="6"/>
      <c r="H13901" s="16"/>
      <c r="I13901" s="183"/>
      <c r="W13901">
        <f t="shared" si="1515"/>
      </c>
      <c r="X13901">
        <f t="shared" si="1516"/>
      </c>
      <c r="Y13901">
        <f t="shared" si="1517"/>
      </c>
      <c r="Z13901">
        <f t="shared" si="1518"/>
      </c>
    </row>
    <row r="13902" spans="1:26">
      <c r="A13902" s="10"/>
      <c r="B13902" s="10"/>
      <c r="C13902" s="10"/>
      <c r="D13902" s="10"/>
      <c r="E13902" s="10"/>
      <c r="F13902" s="10"/>
      <c r="G13902" s="10"/>
      <c r="H13902" s="10"/>
      <c r="I13902" s="97"/>
      <c r="W13902">
        <f t="shared" si="1515"/>
      </c>
      <c r="X13902">
        <f t="shared" si="1516"/>
      </c>
      <c r="Y13902">
        <f t="shared" si="1517"/>
      </c>
      <c r="Z13902">
        <f t="shared" si="1518"/>
      </c>
    </row>
    <row r="13903" spans="1:26" ht="15.75" thickBot="1">
      <c r="A13903" s="10"/>
      <c r="B13903" s="80" t="s">
        <v>20</v>
      </c>
      <c r="C13903" s="35"/>
      <c r="D13903" s="35"/>
      <c r="E13903" s="35"/>
      <c r="F13903" s="35"/>
      <c r="G13903" s="35"/>
      <c r="H13903" s="35"/>
      <c r="I13903" s="98"/>
      <c r="W13903">
        <f t="shared" si="1515"/>
      </c>
      <c r="X13903">
        <f t="shared" si="1516"/>
      </c>
      <c r="Y13903">
        <f t="shared" si="1517"/>
      </c>
      <c r="Z13903">
        <f t="shared" si="1518"/>
      </c>
    </row>
    <row r="13904" spans="1:26" ht="15.75" thickBot="1">
      <c r="A13904" s="99"/>
      <c r="B13904" s="81"/>
      <c r="C13904" s="39" t="s">
        <v>21</v>
      </c>
      <c r="D13904" s="40">
        <f>SUM(D13886:D13903)</f>
      </c>
      <c r="E13904" s="41">
        <f>IF(H13904=I13904,"OK","NO")</f>
      </c>
      <c r="F13904" s="40">
        <f>SUM(F13886:F13903)</f>
      </c>
      <c r="G13904" s="40">
        <f>SUM(G13886:G13903)</f>
      </c>
      <c r="H13904" s="42">
        <f>SUMPRODUCT(H13886:H13903,G13886:G13903)</f>
      </c>
      <c r="I13904" s="100">
        <f>SUM(I13883:I13903)</f>
      </c>
      <c r="W13904">
        <f t="shared" si="1515"/>
      </c>
      <c r="X13904">
        <f t="shared" si="1516"/>
      </c>
      <c r="Y13904">
        <f t="shared" si="1517"/>
      </c>
      <c r="Z13904">
        <f t="shared" si="1518"/>
      </c>
    </row>
    <row r="13905" spans="1:26">
      <c r="A13905" s="10"/>
      <c r="B13905" s="10"/>
      <c r="C13905" s="91"/>
      <c r="D13905" s="91"/>
      <c r="E13905" s="91"/>
      <c r="F13905" s="91"/>
      <c r="G13905" s="91"/>
      <c r="H13905" s="91"/>
      <c r="I13905" s="91"/>
      <c r="W13905">
        <f t="shared" si="1515"/>
      </c>
      <c r="X13905">
        <f t="shared" si="1516"/>
      </c>
      <c r="Y13905">
        <f t="shared" si="1517"/>
      </c>
      <c r="Z13905">
        <f t="shared" si="1518"/>
      </c>
    </row>
    <row r="13906" spans="1:26">
      <c r="A13906" s="12" t="s">
        <v>281</v>
      </c>
      <c r="B13906" s="12"/>
      <c r="C13906" s="12"/>
      <c r="D13906" s="13"/>
      <c r="E13906" s="14"/>
      <c r="F13906" s="14"/>
      <c r="G13906" s="14"/>
      <c r="H13906" s="2"/>
      <c r="I13906" s="12"/>
      <c r="W13906">
        <f t="shared" si="1515"/>
      </c>
      <c r="X13906">
        <f t="shared" si="1516"/>
      </c>
      <c r="Y13906">
        <f t="shared" si="1517"/>
      </c>
      <c r="Z13906">
        <f t="shared" si="1518"/>
      </c>
    </row>
    <row r="13907" spans="1:26">
      <c r="W13907">
        <f t="shared" si="1515"/>
      </c>
      <c r="X13907">
        <f t="shared" si="1516"/>
      </c>
      <c r="Y13907">
        <f t="shared" si="1517"/>
      </c>
      <c r="Z13907">
        <f t="shared" si="1518"/>
      </c>
    </row>
    <row r="13908" spans="1:26">
      <c r="W13908">
        <f t="shared" si="1515"/>
      </c>
      <c r="X13908">
        <f t="shared" si="1516"/>
      </c>
      <c r="Y13908">
        <f t="shared" si="1517"/>
      </c>
      <c r="Z13908">
        <f t="shared" si="1518"/>
      </c>
    </row>
    <row r="13909" spans="1:26">
      <c r="W13909">
        <f t="shared" si="1515"/>
      </c>
      <c r="X13909">
        <f t="shared" si="1516"/>
      </c>
      <c r="Y13909">
        <f t="shared" si="1517"/>
      </c>
      <c r="Z13909">
        <f t="shared" si="1518"/>
      </c>
    </row>
    <row r="13910" spans="1:26">
      <c r="W13910">
        <f t="shared" si="1515"/>
      </c>
      <c r="X13910">
        <f t="shared" si="1516"/>
      </c>
      <c r="Y13910">
        <f t="shared" si="1517"/>
      </c>
      <c r="Z13910">
        <f t="shared" si="1518"/>
      </c>
    </row>
    <row r="13911" spans="1:26">
      <c r="A13911" s="1562" t="s">
        <v>0</v>
      </c>
      <c r="B13911" s="1562"/>
      <c r="C13911" s="1562"/>
      <c r="D13911" s="1562"/>
      <c r="E13911" s="1562"/>
      <c r="F13911" s="1562"/>
      <c r="G13911" s="1562"/>
      <c r="H13911" s="1562"/>
      <c r="I13911" s="1562"/>
      <c r="W13911">
        <f t="shared" si="1515"/>
      </c>
      <c r="X13911">
        <f t="shared" si="1516"/>
      </c>
      <c r="Y13911">
        <f t="shared" si="1517"/>
      </c>
      <c r="Z13911">
        <f t="shared" si="1518"/>
      </c>
    </row>
    <row r="13912" spans="1:26">
      <c r="W13912">
        <f t="shared" si="1515"/>
      </c>
      <c r="X13912">
        <f t="shared" si="1516"/>
      </c>
      <c r="Y13912">
        <f t="shared" si="1517"/>
      </c>
      <c r="Z13912">
        <f t="shared" si="1518"/>
      </c>
    </row>
    <row r="13913" spans="1:26">
      <c r="B13913" s="124"/>
      <c r="C13913" s="124"/>
      <c r="D13913" s="124"/>
      <c r="E13913" s="124"/>
      <c r="F13913" s="124"/>
      <c r="G13913" s="124"/>
      <c r="H13913" s="124"/>
      <c r="I13913" s="124"/>
      <c r="W13913">
        <f t="shared" si="1515"/>
      </c>
      <c r="X13913">
        <f t="shared" si="1516"/>
      </c>
      <c r="Y13913">
        <f t="shared" si="1517"/>
      </c>
      <c r="Z13913">
        <f t="shared" si="1518"/>
      </c>
    </row>
    <row r="13914" spans="1:26">
      <c r="A13914" s="1" t="s">
        <v>1</v>
      </c>
      <c r="G13914" s="489" t="s">
        <v>2</v>
      </c>
      <c r="H13914" s="3" t="s">
        <v>2573</v>
      </c>
      <c r="W13914">
        <f t="shared" si="1515"/>
      </c>
      <c r="X13914">
        <f t="shared" si="1516"/>
      </c>
      <c r="Y13914">
        <f t="shared" si="1517"/>
      </c>
      <c r="Z13914">
        <f t="shared" si="1518"/>
      </c>
    </row>
    <row r="13915" spans="1:26">
      <c r="A13915" s="1" t="inlineStr">
        <is>
          <t>Dealer-139</t>
        </is>
      </c>
      <c r="F13915" s="4"/>
      <c r="G13915" s="488" t="s">
        <v>1440</v>
      </c>
      <c r="H13915" s="1" t="s">
        <v>2292</v>
      </c>
      <c r="W13915">
        <f t="shared" si="1515"/>
      </c>
      <c r="X13915">
        <f t="shared" si="1516"/>
      </c>
      <c r="Y13915">
        <f t="shared" si="1517"/>
      </c>
      <c r="Z13915">
        <f t="shared" si="1518"/>
      </c>
    </row>
    <row r="13916" spans="1:26">
      <c r="A13916" s="254" t="inlineStr">
        <is>
          <t>Dealer-260</t>
        </is>
      </c>
      <c r="B13916" s="1"/>
      <c r="H13916" s="49"/>
      <c r="W13916">
        <f t="shared" si="1515"/>
      </c>
      <c r="X13916">
        <f t="shared" si="1516"/>
      </c>
      <c r="Y13916">
        <f t="shared" si="1517"/>
      </c>
      <c r="Z13916">
        <f t="shared" si="1518"/>
      </c>
    </row>
    <row r="13917" spans="1:26">
      <c r="A13917" s="254" t="inlineStr">
        <is>
          <t>Address line (redacted)</t>
        </is>
      </c>
      <c r="B13917" s="1"/>
      <c r="W13917">
        <f t="shared" si="1515"/>
      </c>
      <c r="X13917">
        <f t="shared" si="1516"/>
      </c>
      <c r="Y13917">
        <f t="shared" si="1517"/>
      </c>
      <c r="Z13917">
        <f t="shared" si="1518"/>
      </c>
    </row>
    <row r="13918" spans="1:26">
      <c r="A13918" s="1"/>
      <c r="B13918" s="1"/>
      <c r="C13918" s="1"/>
      <c r="W13918">
        <f t="shared" si="1515"/>
      </c>
      <c r="X13918">
        <f t="shared" si="1516"/>
      </c>
      <c r="Y13918">
        <f t="shared" si="1517"/>
      </c>
      <c r="Z13918">
        <f t="shared" si="1518"/>
      </c>
    </row>
    <row r="13919" spans="1:26">
      <c r="A13919" s="12" t="s">
        <v>4</v>
      </c>
      <c r="B13919" s="86" t="inlineStr">
        <is>
          <t>GSTIN-MASKED</t>
        </is>
      </c>
      <c r="D13919" s="197"/>
      <c r="E13919" s="197"/>
      <c r="F13919" s="197"/>
      <c r="G13919" s="197"/>
      <c r="H13919" s="197"/>
      <c r="W13919">
        <f t="shared" si="1515"/>
      </c>
      <c r="X13919">
        <f t="shared" si="1516"/>
      </c>
      <c r="Y13919">
        <f t="shared" si="1517"/>
      </c>
      <c r="Z13919">
        <f t="shared" si="1518"/>
      </c>
    </row>
    <row r="13920" spans="1:26">
      <c r="B13920" s="1"/>
      <c r="D13920" s="197"/>
      <c r="E13920" s="197"/>
      <c r="F13920" s="197"/>
      <c r="G13920" s="197"/>
      <c r="H13920" s="197"/>
      <c r="W13920">
        <f t="shared" si="1515"/>
      </c>
      <c r="X13920">
        <f t="shared" si="1516"/>
      </c>
      <c r="Y13920">
        <f t="shared" si="1517"/>
      </c>
      <c r="Z13920">
        <f t="shared" si="1518"/>
      </c>
    </row>
    <row r="13921" spans="1:26">
      <c r="A13921" s="1" t="s">
        <v>5</v>
      </c>
      <c r="D13921" s="197"/>
      <c r="E13921" s="197"/>
      <c r="F13921" s="197"/>
      <c r="G13921" s="197"/>
      <c r="H13921" s="197"/>
      <c r="W13921">
        <f t="shared" si="1515"/>
      </c>
      <c r="X13921">
        <f t="shared" si="1516"/>
      </c>
      <c r="Y13921">
        <f t="shared" si="1517"/>
      </c>
      <c r="Z13921">
        <f t="shared" si="1518"/>
      </c>
    </row>
    <row r="13922" spans="1:26">
      <c r="A13922" s="1" t="s">
        <v>6</v>
      </c>
      <c r="D13922" s="197"/>
      <c r="E13922" s="197"/>
      <c r="F13922" s="197"/>
      <c r="G13922" s="197"/>
      <c r="H13922" s="197"/>
      <c r="W13922">
        <f t="shared" si="1515"/>
      </c>
      <c r="X13922">
        <f t="shared" si="1516"/>
      </c>
      <c r="Y13922">
        <f t="shared" si="1517"/>
      </c>
      <c r="Z13922">
        <f t="shared" si="1518"/>
      </c>
    </row>
    <row r="13923" spans="1:26" ht="15.75" thickBot="1">
      <c r="A13923" s="1" t="s">
        <v>7</v>
      </c>
      <c r="W13923">
        <f t="shared" si="1515"/>
      </c>
      <c r="X13923">
        <f t="shared" si="1516"/>
      </c>
      <c r="Y13923">
        <f t="shared" si="1517"/>
      </c>
      <c r="Z13923">
        <f t="shared" si="1518"/>
      </c>
    </row>
    <row r="13924" spans="1:26" ht="24">
      <c r="A13924" s="198" t="s">
        <v>8</v>
      </c>
      <c r="B13924" s="199" t="s">
        <v>9</v>
      </c>
      <c r="C13924" s="564" t="s">
        <v>10</v>
      </c>
      <c r="D13924" s="200" t="s">
        <v>11</v>
      </c>
      <c r="E13924" s="200" t="s">
        <v>12</v>
      </c>
      <c r="F13924" s="200" t="s">
        <v>13</v>
      </c>
      <c r="G13924" s="200" t="s">
        <v>14</v>
      </c>
      <c r="H13924" s="201" t="s">
        <v>15</v>
      </c>
      <c r="I13924" s="202" t="s">
        <v>16</v>
      </c>
      <c r="W13924">
        <f t="shared" si="1515"/>
      </c>
      <c r="X13924">
        <f t="shared" si="1516"/>
      </c>
      <c r="Y13924">
        <f t="shared" si="1517"/>
      </c>
      <c r="Z13924">
        <f t="shared" si="1518"/>
      </c>
    </row>
    <row r="13925" spans="1:26">
      <c r="A13925" s="67"/>
      <c r="B13925" s="1620" t="s">
        <v>17</v>
      </c>
      <c r="C13925" s="1620"/>
      <c r="D13925" s="184"/>
      <c r="E13925" s="184"/>
      <c r="F13925" s="184"/>
      <c r="G13925" s="186"/>
      <c r="H13925" s="184"/>
      <c r="I13925" s="388"/>
      <c r="W13925">
        <f t="shared" si="1515"/>
      </c>
      <c r="X13925">
        <f t="shared" si="1516"/>
      </c>
      <c r="Y13925">
        <f t="shared" si="1517"/>
      </c>
      <c r="Z13925">
        <f t="shared" si="1518"/>
      </c>
    </row>
    <row r="13926" spans="1:26">
      <c r="A13926" s="5">
        <v>1</v>
      </c>
      <c r="B13926" s="8" t="s">
        <v>856</v>
      </c>
      <c r="C13926" s="5" t="s">
        <v>855</v>
      </c>
      <c r="D13926" s="5">
        <v>1</v>
      </c>
      <c r="E13926" s="5">
        <v>5</v>
      </c>
      <c r="F13926" s="5">
        <f>+E13926*D13926</f>
      </c>
      <c r="G13926" s="6">
        <f>+E13926*D13926</f>
      </c>
      <c r="H13926" s="5">
        <v>1</v>
      </c>
      <c r="I13926" s="58">
        <f>+H13926*G13926</f>
      </c>
      <c r="J13926">
        <v>119</v>
      </c>
      <c r="K13926">
        <f>+H13926-J13926</f>
      </c>
      <c r="L13926">
        <f>+K13926*G13926</f>
      </c>
      <c r="W13926">
        <f t="shared" si="1515"/>
      </c>
      <c r="X13926">
        <f t="shared" si="1516"/>
      </c>
      <c r="Y13926">
        <f t="shared" si="1517"/>
      </c>
      <c r="Z13926">
        <f t="shared" si="1518"/>
      </c>
    </row>
    <row r="13927" spans="1:26">
      <c r="A13927" s="5"/>
      <c r="B13927" s="8"/>
      <c r="C13927" s="5"/>
      <c r="D13927" s="5"/>
      <c r="E13927" s="5"/>
      <c r="F13927" s="5"/>
      <c r="G13927" s="6"/>
      <c r="H13927" s="5"/>
      <c r="I13927" s="58"/>
      <c r="W13927">
        <f t="shared" si="1515"/>
      </c>
      <c r="X13927">
        <f t="shared" si="1516"/>
      </c>
      <c r="Y13927">
        <f t="shared" si="1517"/>
      </c>
      <c r="Z13927">
        <f t="shared" si="1518"/>
      </c>
    </row>
    <row r="13928" spans="1:26">
      <c r="A13928" s="5"/>
      <c r="B13928" s="8"/>
      <c r="C13928" s="5"/>
      <c r="D13928" s="5"/>
      <c r="E13928" s="5"/>
      <c r="F13928" s="5"/>
      <c r="G13928" s="6"/>
      <c r="H13928" s="5"/>
      <c r="I13928" s="58"/>
      <c r="W13928">
        <f t="shared" si="1515"/>
      </c>
      <c r="X13928">
        <f t="shared" si="1516"/>
      </c>
      <c r="Y13928">
        <f t="shared" si="1517"/>
      </c>
      <c r="Z13928">
        <f t="shared" si="1518"/>
      </c>
    </row>
    <row r="13929" spans="1:26">
      <c r="A13929" s="107"/>
      <c r="B13929" s="8"/>
      <c r="C13929" s="5"/>
      <c r="D13929" s="184"/>
      <c r="E13929" s="184"/>
      <c r="F13929" s="184"/>
      <c r="G13929" s="186"/>
      <c r="H13929" s="184"/>
      <c r="I13929" s="388"/>
      <c r="W13929">
        <f t="shared" si="1515"/>
      </c>
      <c r="X13929">
        <f t="shared" si="1516"/>
      </c>
      <c r="Y13929">
        <f t="shared" si="1517"/>
      </c>
      <c r="Z13929">
        <f t="shared" si="1518"/>
      </c>
    </row>
    <row r="13930" spans="1:26">
      <c r="A13930" s="107"/>
      <c r="B13930" s="8"/>
      <c r="C13930" s="5"/>
      <c r="D13930" s="184"/>
      <c r="E13930" s="184"/>
      <c r="F13930" s="184"/>
      <c r="G13930" s="186"/>
      <c r="H13930" s="184"/>
      <c r="I13930" s="388"/>
      <c r="W13930">
        <f t="shared" si="1515"/>
      </c>
      <c r="X13930">
        <f t="shared" si="1516"/>
      </c>
      <c r="Y13930">
        <f t="shared" si="1517"/>
      </c>
      <c r="Z13930">
        <f t="shared" si="1518"/>
      </c>
    </row>
    <row r="13931" spans="1:26">
      <c r="A13931" s="107"/>
      <c r="B13931" s="8"/>
      <c r="C13931" s="5"/>
      <c r="D13931" s="184"/>
      <c r="E13931" s="184"/>
      <c r="F13931" s="184"/>
      <c r="G13931" s="186"/>
      <c r="H13931" s="184"/>
      <c r="I13931" s="388"/>
      <c r="W13931">
        <f t="shared" si="1515"/>
      </c>
      <c r="X13931">
        <f t="shared" si="1516"/>
      </c>
      <c r="Y13931">
        <f t="shared" si="1517"/>
      </c>
      <c r="Z13931">
        <f t="shared" si="1518"/>
      </c>
    </row>
    <row r="13932" spans="1:26">
      <c r="A13932" s="107"/>
      <c r="B13932" s="8"/>
      <c r="C13932" s="5"/>
      <c r="D13932" s="184"/>
      <c r="E13932" s="184"/>
      <c r="F13932" s="184"/>
      <c r="G13932" s="186"/>
      <c r="H13932" s="184"/>
      <c r="I13932" s="388"/>
      <c r="W13932">
        <f t="shared" si="1515"/>
      </c>
      <c r="X13932">
        <f t="shared" si="1516"/>
      </c>
      <c r="Y13932">
        <f t="shared" si="1517"/>
      </c>
      <c r="Z13932">
        <f t="shared" si="1518"/>
      </c>
    </row>
    <row r="13933" spans="1:26">
      <c r="A13933" s="107"/>
      <c r="B13933" s="8"/>
      <c r="C13933" s="5"/>
      <c r="D13933" s="184"/>
      <c r="E13933" s="184"/>
      <c r="F13933" s="184"/>
      <c r="G13933" s="186"/>
      <c r="H13933" s="184"/>
      <c r="I13933" s="388"/>
      <c r="W13933">
        <f t="shared" si="1515"/>
      </c>
      <c r="X13933">
        <f t="shared" si="1516"/>
      </c>
      <c r="Y13933">
        <f t="shared" si="1517"/>
      </c>
      <c r="Z13933">
        <f t="shared" si="1518"/>
      </c>
    </row>
    <row r="13934" spans="1:26">
      <c r="A13934" s="67"/>
      <c r="B13934" s="106"/>
      <c r="C13934" s="15"/>
      <c r="D13934" s="184"/>
      <c r="E13934" s="184"/>
      <c r="F13934" s="184"/>
      <c r="G13934" s="186"/>
      <c r="H13934" s="185"/>
      <c r="I13934" s="388"/>
      <c r="W13934">
        <f t="shared" si="1515"/>
      </c>
      <c r="X13934">
        <f t="shared" si="1516"/>
      </c>
      <c r="Y13934">
        <f t="shared" si="1517"/>
      </c>
      <c r="Z13934">
        <f t="shared" si="1518"/>
      </c>
    </row>
    <row r="13935" spans="1:26" ht="15.75" thickBot="1">
      <c r="A13935" s="57"/>
      <c r="B13935" s="224"/>
      <c r="C13935" s="15"/>
      <c r="D13935" s="23"/>
      <c r="E13935" s="225"/>
      <c r="F13935" s="23"/>
      <c r="G13935" s="24"/>
      <c r="H13935" s="225"/>
      <c r="I13935" s="70"/>
      <c r="W13935">
        <f t="shared" si="1515"/>
      </c>
      <c r="X13935">
        <f t="shared" si="1516"/>
      </c>
      <c r="Y13935">
        <f t="shared" si="1517"/>
      </c>
      <c r="Z13935">
        <f t="shared" si="1518"/>
      </c>
    </row>
    <row r="13936" spans="1:26">
      <c r="A13936" s="67"/>
      <c r="B13936" s="17"/>
      <c r="C13936" s="5"/>
      <c r="D13936" s="59"/>
      <c r="E13936" s="59"/>
      <c r="F13936" s="53"/>
      <c r="G13936" s="78"/>
      <c r="H13936" s="68"/>
      <c r="I13936" s="71">
        <f>SUM(I13925:I13935)</f>
      </c>
      <c r="W13936">
        <f t="shared" si="1515"/>
      </c>
      <c r="X13936">
        <f t="shared" si="1516"/>
      </c>
      <c r="Y13936">
        <f t="shared" si="1517"/>
      </c>
      <c r="Z13936">
        <f t="shared" si="1518"/>
      </c>
    </row>
    <row r="13937" spans="1:26" ht="15.75" thickBot="1">
      <c r="A13937" s="221"/>
      <c r="B13937" s="222"/>
      <c r="C13937" s="69"/>
      <c r="D13937" s="177"/>
      <c r="E13937" s="177"/>
      <c r="F13937" s="177"/>
      <c r="G13937" s="177"/>
      <c r="H13937" s="177"/>
      <c r="I13937" s="256"/>
      <c r="W13937">
        <f t="shared" si="1515"/>
      </c>
      <c r="X13937">
        <f t="shared" si="1516"/>
      </c>
      <c r="Y13937">
        <f t="shared" si="1517"/>
      </c>
      <c r="Z13937">
        <f t="shared" si="1518"/>
      </c>
    </row>
    <row r="13938" spans="1:26" ht="21">
      <c r="A13938" s="33"/>
      <c r="B13938" s="212"/>
      <c r="C13938" s="212"/>
      <c r="D13938" s="91"/>
      <c r="E13938" s="91"/>
      <c r="F13938" s="91"/>
      <c r="G13938" s="92" t="s">
        <v>19</v>
      </c>
      <c r="H13938" s="91"/>
      <c r="I13938" s="111">
        <f>+I13936-I13937</f>
      </c>
      <c r="L13938">
        <f>SUM(L13926:L13937)</f>
      </c>
      <c r="W13938">
        <f t="shared" si="1515"/>
      </c>
      <c r="X13938">
        <f t="shared" si="1516"/>
      </c>
      <c r="Y13938">
        <f t="shared" si="1517"/>
      </c>
      <c r="Z13938">
        <f t="shared" si="1518"/>
      </c>
    </row>
    <row r="13939" spans="1:26">
      <c r="A13939" s="221"/>
      <c r="B13939" s="222"/>
      <c r="C13939" s="222"/>
      <c r="D13939" s="69" t="s">
        <v>520</v>
      </c>
      <c r="E13939" s="69"/>
      <c r="F13939" s="69"/>
      <c r="G13939" s="69"/>
      <c r="H13939" s="112">
        <v>1</v>
      </c>
      <c r="I13939" s="61">
        <f>+L13938*H13939</f>
      </c>
      <c r="W13939">
        <f t="shared" si="1515"/>
      </c>
      <c r="X13939">
        <f t="shared" si="1516"/>
      </c>
      <c r="Y13939">
        <f t="shared" si="1517"/>
      </c>
      <c r="Z13939">
        <f t="shared" si="1518"/>
      </c>
    </row>
    <row r="13940" spans="1:26">
      <c r="A13940" s="33"/>
      <c r="B13940" s="10"/>
      <c r="C13940" s="10"/>
      <c r="D13940" s="69"/>
      <c r="E13940" s="69"/>
      <c r="F13940" s="69"/>
      <c r="G13940" s="69"/>
      <c r="H13940" s="69"/>
      <c r="I13940" s="61"/>
      <c r="W13940">
        <f t="shared" si="1515"/>
      </c>
      <c r="X13940">
        <f t="shared" si="1516"/>
      </c>
      <c r="Y13940">
        <f t="shared" si="1517"/>
      </c>
      <c r="Z13940">
        <f t="shared" si="1518"/>
      </c>
    </row>
    <row r="13941" spans="1:26" ht="15.75" thickBot="1">
      <c r="A13941" s="33"/>
      <c r="B13941" s="11" t="s">
        <v>20</v>
      </c>
      <c r="C13941" s="35"/>
      <c r="D13941" s="35"/>
      <c r="E13941" s="35"/>
      <c r="F13941" s="35"/>
      <c r="G13941" s="35"/>
      <c r="H13941" s="35"/>
      <c r="I13941" s="36"/>
      <c r="W13941">
        <f t="shared" si="1515"/>
      </c>
      <c r="X13941">
        <f t="shared" si="1516"/>
      </c>
      <c r="Y13941">
        <f t="shared" si="1517"/>
      </c>
      <c r="Z13941">
        <f t="shared" si="1518"/>
      </c>
    </row>
    <row r="13942" spans="1:26" ht="15.75" thickBot="1">
      <c r="A13942" s="37"/>
      <c r="B13942" s="38"/>
      <c r="C13942" s="39" t="s">
        <v>21</v>
      </c>
      <c r="D13942" s="40">
        <f>SUM(D13925:D13941)</f>
      </c>
      <c r="E13942" s="41">
        <f>IF(H13942=I13942,"OK","NO")</f>
      </c>
      <c r="F13942" s="40">
        <f>SUM(F13925:F13941)</f>
      </c>
      <c r="G13942" s="40">
        <f>SUM(G13925:G13941)</f>
      </c>
      <c r="H13942" s="41">
        <f>SUMPRODUCT(F13925:F13937,H13925:H13937)</f>
      </c>
      <c r="I13942" s="43">
        <f>+I13938-I13939</f>
      </c>
      <c r="W13942">
        <f t="shared" si="1515"/>
      </c>
      <c r="X13942">
        <f t="shared" si="1516"/>
      </c>
      <c r="Y13942">
        <f t="shared" si="1517"/>
      </c>
      <c r="Z13942">
        <f t="shared" si="1518"/>
      </c>
    </row>
    <row r="13943" spans="1:26" ht="15.75" thickBot="1">
      <c r="A13943" s="44"/>
      <c r="B13943" s="116"/>
      <c r="C13943" s="45"/>
      <c r="D13943" s="45"/>
      <c r="E13943" s="45"/>
      <c r="F13943" s="45"/>
      <c r="G13943" s="45"/>
      <c r="H13943" s="46"/>
      <c r="I13943" s="47"/>
      <c r="W13943">
        <f t="shared" si="1515"/>
      </c>
      <c r="X13943">
        <f t="shared" si="1516"/>
      </c>
      <c r="Y13943">
        <f t="shared" si="1517"/>
      </c>
      <c r="Z13943">
        <f t="shared" si="1518"/>
      </c>
    </row>
    <row r="13944" spans="1:26">
      <c r="A13944" s="12" t="s">
        <v>315</v>
      </c>
      <c r="B13944" s="12"/>
      <c r="C13944" s="12"/>
      <c r="D13944" s="13"/>
      <c r="E13944" s="14"/>
      <c r="F13944" s="14"/>
      <c r="G13944" s="14"/>
      <c r="H13944" s="2"/>
      <c r="I13944" s="12"/>
      <c r="W13944">
        <f t="shared" si="1515"/>
      </c>
      <c r="X13944">
        <f t="shared" si="1516"/>
      </c>
      <c r="Y13944">
        <f t="shared" si="1517"/>
      </c>
      <c r="Z13944">
        <f t="shared" si="1518"/>
      </c>
    </row>
    <row r="13945" spans="1:26">
      <c r="W13945">
        <f t="shared" si="1515"/>
      </c>
      <c r="X13945">
        <f t="shared" si="1516"/>
      </c>
      <c r="Y13945">
        <f t="shared" si="1517"/>
      </c>
      <c r="Z13945">
        <f t="shared" si="1518"/>
      </c>
    </row>
    <row r="13946" spans="1:26">
      <c r="W13946">
        <f t="shared" si="1515"/>
      </c>
      <c r="X13946">
        <f t="shared" si="1516"/>
      </c>
      <c r="Y13946">
        <f t="shared" si="1517"/>
      </c>
      <c r="Z13946">
        <f t="shared" si="1518"/>
      </c>
    </row>
    <row r="13947" spans="1:26">
      <c r="W13947">
        <f t="shared" si="1515"/>
      </c>
      <c r="X13947">
        <f t="shared" si="1516"/>
      </c>
      <c r="Y13947">
        <f t="shared" si="1517"/>
      </c>
      <c r="Z13947">
        <f t="shared" si="1518"/>
      </c>
    </row>
    <row r="13948" spans="1:26">
      <c r="W13948">
        <f t="shared" si="1515"/>
      </c>
      <c r="X13948">
        <f t="shared" si="1516"/>
      </c>
      <c r="Y13948">
        <f t="shared" si="1517"/>
      </c>
      <c r="Z13948">
        <f t="shared" si="1518"/>
      </c>
    </row>
    <row r="13949" spans="1:26">
      <c r="W13949">
        <f t="shared" si="1515"/>
      </c>
      <c r="X13949">
        <f t="shared" si="1516"/>
      </c>
      <c r="Y13949">
        <f t="shared" si="1517"/>
      </c>
      <c r="Z13949">
        <f t="shared" si="1518"/>
      </c>
    </row>
    <row r="13950" spans="1:26">
      <c r="A13950" s="1562" t="s">
        <v>0</v>
      </c>
      <c r="B13950" s="1562"/>
      <c r="C13950" s="1562"/>
      <c r="D13950" s="1562"/>
      <c r="E13950" s="1562"/>
      <c r="F13950" s="1562"/>
      <c r="G13950" s="1562"/>
      <c r="H13950" s="1562"/>
      <c r="I13950" s="1562"/>
      <c r="W13950">
        <f t="shared" si="1515"/>
      </c>
      <c r="X13950">
        <f t="shared" si="1516"/>
      </c>
      <c r="Y13950">
        <f t="shared" si="1517"/>
      </c>
      <c r="Z13950">
        <f t="shared" si="1518"/>
      </c>
    </row>
    <row r="13951" spans="1:26">
      <c r="W13951">
        <f t="shared" si="1515"/>
      </c>
      <c r="X13951">
        <f t="shared" si="1516"/>
      </c>
      <c r="Y13951">
        <f t="shared" si="1517"/>
      </c>
      <c r="Z13951">
        <f t="shared" si="1518"/>
      </c>
    </row>
    <row r="13952" spans="1:26">
      <c r="A13952" s="1" t="s">
        <v>1</v>
      </c>
      <c r="B13952" s="161"/>
      <c r="C13952" s="161"/>
      <c r="D13952" s="161"/>
      <c r="E13952" s="161"/>
      <c r="G13952" s="489" t="s">
        <v>2</v>
      </c>
      <c r="H13952" s="3" t="s">
        <v>2573</v>
      </c>
      <c r="I13952" s="161"/>
      <c r="W13952">
        <f t="shared" si="1515"/>
      </c>
      <c r="X13952">
        <f t="shared" si="1516"/>
      </c>
      <c r="Y13952">
        <f t="shared" si="1517"/>
      </c>
      <c r="Z13952">
        <f t="shared" si="1518"/>
      </c>
    </row>
    <row r="13953" spans="1:26">
      <c r="A13953" s="1" t="inlineStr">
        <is>
          <t>Dealer-007</t>
        </is>
      </c>
      <c r="B13953" s="161"/>
      <c r="C13953" s="161"/>
      <c r="D13953" s="161"/>
      <c r="E13953" s="161"/>
      <c r="F13953" s="4"/>
      <c r="G13953" s="488" t="s">
        <v>1440</v>
      </c>
      <c r="H13953" s="1" t="s">
        <v>2293</v>
      </c>
      <c r="I13953" s="161"/>
      <c r="W13953">
        <f t="shared" si="1515"/>
      </c>
      <c r="X13953">
        <f t="shared" si="1516"/>
      </c>
      <c r="Y13953">
        <f t="shared" si="1517"/>
      </c>
      <c r="Z13953">
        <f t="shared" si="1518"/>
      </c>
    </row>
    <row r="13954" spans="1:26">
      <c r="A13954" s="161" t="inlineStr">
        <is>
          <t>Address line (redacted)</t>
        </is>
      </c>
      <c r="B13954" s="1"/>
      <c r="C13954" s="161"/>
      <c r="D13954" s="161"/>
      <c r="E13954" s="161"/>
      <c r="F13954" s="161"/>
      <c r="G13954" s="161"/>
      <c r="H13954" s="1"/>
      <c r="I13954" s="161"/>
      <c r="W13954">
        <f t="shared" si="1515"/>
      </c>
      <c r="X13954">
        <f t="shared" si="1516"/>
      </c>
      <c r="Y13954">
        <f t="shared" si="1517"/>
      </c>
      <c r="Z13954">
        <f t="shared" si="1518"/>
      </c>
    </row>
    <row r="13955" spans="1:26">
      <c r="A13955" s="1" t="inlineStr">
        <is>
          <t>Address line (redacted)</t>
        </is>
      </c>
      <c r="B13955" s="1"/>
      <c r="C13955" s="1"/>
      <c r="D13955" s="161"/>
      <c r="E13955" s="161"/>
      <c r="F13955" s="161"/>
      <c r="G13955" s="161"/>
      <c r="H13955" s="161"/>
      <c r="I13955" s="161"/>
      <c r="W13955">
        <f t="shared" si="1515"/>
      </c>
      <c r="X13955">
        <f t="shared" si="1516"/>
      </c>
      <c r="Y13955">
        <f t="shared" si="1517"/>
      </c>
      <c r="Z13955">
        <f t="shared" si="1518"/>
      </c>
    </row>
    <row r="13956" spans="1:26">
      <c r="A13956" s="1" t="inlineStr">
        <is>
          <t>Address line (redacted)</t>
        </is>
      </c>
      <c r="B13956" s="1"/>
      <c r="C13956" s="161"/>
      <c r="D13956" s="161"/>
      <c r="E13956" s="161"/>
      <c r="F13956" s="161"/>
      <c r="G13956" s="161"/>
      <c r="H13956" s="161"/>
      <c r="I13956" s="161"/>
      <c r="W13956">
        <f t="shared" ref="W13956:W14019" si="1519">IF(LEFT($H13956&amp;"",5)="2019-",$H13956,W13955)</f>
      </c>
      <c r="X13956">
        <f t="shared" ref="X13956:X14019" si="1520">IF($W13956="",0,IF(COUNTIF($AB$2:$AB$80,$W13956)&gt;0,1,0))</f>
      </c>
      <c r="Y13956">
        <f t="shared" ref="Y13956:Y14019" si="1521">IF($C13956="","",UPPER(TRIM(IFERROR(LEFT($C13956&amp;"",FIND("/",$C13956&amp;"")-1),$C13956&amp;""))))</f>
      </c>
      <c r="Z13956">
        <f t="shared" ref="Z13956:Z14019" si="1522">IFERROR(IF(ISNUMBER($G13956),$G13956,0),0)</f>
      </c>
    </row>
    <row r="13957" spans="1:26">
      <c r="A13957" s="12" t="s">
        <v>4</v>
      </c>
      <c r="B13957" s="195" t="inlineStr">
        <is>
          <t>GSTIN-MASKED</t>
        </is>
      </c>
      <c r="C13957" s="161"/>
      <c r="D13957" s="196"/>
      <c r="E13957" s="196"/>
      <c r="F13957" s="196"/>
      <c r="G13957" s="196"/>
      <c r="H13957" s="196"/>
      <c r="I13957" s="161"/>
      <c r="W13957">
        <f t="shared" si="1519"/>
      </c>
      <c r="X13957">
        <f t="shared" si="1520"/>
      </c>
      <c r="Y13957">
        <f t="shared" si="1521"/>
      </c>
      <c r="Z13957">
        <f t="shared" si="1522"/>
      </c>
    </row>
    <row r="13958" spans="1:26">
      <c r="B13958" s="1"/>
      <c r="D13958" s="197"/>
      <c r="E13958" s="197"/>
      <c r="F13958" s="197"/>
      <c r="G13958" s="197"/>
      <c r="H13958" s="197"/>
      <c r="W13958">
        <f t="shared" si="1519"/>
      </c>
      <c r="X13958">
        <f t="shared" si="1520"/>
      </c>
      <c r="Y13958">
        <f t="shared" si="1521"/>
      </c>
      <c r="Z13958">
        <f t="shared" si="1522"/>
      </c>
    </row>
    <row r="13959" spans="1:26">
      <c r="A13959" s="1" t="s">
        <v>5</v>
      </c>
      <c r="D13959" s="197"/>
      <c r="E13959" s="197"/>
      <c r="F13959" s="197"/>
      <c r="G13959" s="197"/>
      <c r="H13959" s="197"/>
      <c r="W13959">
        <f t="shared" si="1519"/>
      </c>
      <c r="X13959">
        <f t="shared" si="1520"/>
      </c>
      <c r="Y13959">
        <f t="shared" si="1521"/>
      </c>
      <c r="Z13959">
        <f t="shared" si="1522"/>
      </c>
    </row>
    <row r="13960" spans="1:26">
      <c r="A13960" s="1" t="s">
        <v>6</v>
      </c>
      <c r="D13960" s="197"/>
      <c r="E13960" s="197"/>
      <c r="F13960" s="197"/>
      <c r="G13960" s="197"/>
      <c r="H13960" s="197"/>
      <c r="W13960">
        <f t="shared" si="1519"/>
      </c>
      <c r="X13960">
        <f t="shared" si="1520"/>
      </c>
      <c r="Y13960">
        <f t="shared" si="1521"/>
      </c>
      <c r="Z13960">
        <f t="shared" si="1522"/>
      </c>
    </row>
    <row r="13961" spans="1:26" ht="15.75" thickBot="1">
      <c r="A13961" s="1" t="s">
        <v>7</v>
      </c>
      <c r="W13961">
        <f t="shared" si="1519"/>
      </c>
      <c r="X13961">
        <f t="shared" si="1520"/>
      </c>
      <c r="Y13961">
        <f t="shared" si="1521"/>
      </c>
      <c r="Z13961">
        <f t="shared" si="1522"/>
      </c>
    </row>
    <row r="13962" spans="1:26" ht="24">
      <c r="A13962" s="198" t="s">
        <v>8</v>
      </c>
      <c r="B13962" s="199" t="s">
        <v>9</v>
      </c>
      <c r="C13962" s="199" t="s">
        <v>10</v>
      </c>
      <c r="D13962" s="200" t="s">
        <v>11</v>
      </c>
      <c r="E13962" s="200" t="s">
        <v>12</v>
      </c>
      <c r="F13962" s="200" t="s">
        <v>13</v>
      </c>
      <c r="G13962" s="200" t="s">
        <v>14</v>
      </c>
      <c r="H13962" s="201" t="s">
        <v>15</v>
      </c>
      <c r="I13962" s="202" t="s">
        <v>16</v>
      </c>
      <c r="W13962">
        <f t="shared" si="1519"/>
      </c>
      <c r="X13962">
        <f t="shared" si="1520"/>
      </c>
      <c r="Y13962">
        <f t="shared" si="1521"/>
      </c>
      <c r="Z13962">
        <f t="shared" si="1522"/>
      </c>
    </row>
    <row r="13963" spans="1:26">
      <c r="A13963" s="5"/>
      <c r="B13963" s="1564" t="s">
        <v>17</v>
      </c>
      <c r="C13963" s="1565"/>
      <c r="D13963" s="5"/>
      <c r="E13963" s="16"/>
      <c r="F13963" s="16"/>
      <c r="G13963" s="6"/>
      <c r="H13963" s="16"/>
      <c r="I13963" s="58"/>
      <c r="W13963">
        <f t="shared" si="1519"/>
      </c>
      <c r="X13963">
        <f t="shared" si="1520"/>
      </c>
      <c r="Y13963">
        <f t="shared" si="1521"/>
      </c>
      <c r="Z13963">
        <f t="shared" si="1522"/>
      </c>
    </row>
    <row r="13964" spans="1:26">
      <c r="A13964" s="5">
        <v>1</v>
      </c>
      <c r="B13964" s="8" t="s">
        <v>858</v>
      </c>
      <c r="C13964" s="5" t="s">
        <v>857</v>
      </c>
      <c r="D13964" s="5">
        <v>1</v>
      </c>
      <c r="E13964" s="5">
        <v>5</v>
      </c>
      <c r="F13964" s="16">
        <f t="shared" ref="F13964:F13971" si="1523">+E13964*D13964</f>
      </c>
      <c r="G13964" s="6">
        <f t="shared" ref="G13964:G13971" si="1524">+E13964*D13964</f>
      </c>
      <c r="H13964" s="5">
        <v>1</v>
      </c>
      <c r="I13964" s="58">
        <f t="shared" ref="I13964:I13971" si="1525">+H13964*G13964</f>
      </c>
      <c r="J13964">
        <f t="shared" ref="J13964:J13971" si="1526">425*28%</f>
      </c>
      <c r="K13964">
        <f t="shared" ref="K13964:K13971" si="1527">+H13964-J13964</f>
      </c>
      <c r="L13964">
        <f t="shared" ref="L13964:L13971" si="1528">+K13964*G13964</f>
      </c>
      <c r="W13964">
        <f t="shared" si="1519"/>
      </c>
      <c r="X13964">
        <f t="shared" si="1520"/>
      </c>
      <c r="Y13964">
        <f t="shared" si="1521"/>
      </c>
      <c r="Z13964">
        <f t="shared" si="1522"/>
      </c>
    </row>
    <row r="13965" spans="1:26">
      <c r="A13965" s="5"/>
      <c r="B13965" s="8" t="s">
        <v>858</v>
      </c>
      <c r="C13965" s="5" t="s">
        <v>857</v>
      </c>
      <c r="D13965" s="5">
        <v>1</v>
      </c>
      <c r="E13965" s="5">
        <v>1</v>
      </c>
      <c r="F13965" s="16">
        <f>+E13965*D13965</f>
      </c>
      <c r="G13965" s="6">
        <f>+E13965*D13965</f>
      </c>
      <c r="H13965" s="5">
        <v>1</v>
      </c>
      <c r="I13965" s="58">
        <f>+H13965*G13965</f>
      </c>
      <c r="J13965">
        <f t="shared" si="1526"/>
      </c>
      <c r="K13965">
        <f>+H13965-J13965</f>
      </c>
      <c r="L13965">
        <f>+K13965*G13965</f>
      </c>
      <c r="W13965">
        <f t="shared" si="1519"/>
      </c>
      <c r="X13965">
        <f t="shared" si="1520"/>
      </c>
      <c r="Y13965">
        <f t="shared" si="1521"/>
      </c>
      <c r="Z13965">
        <f t="shared" si="1522"/>
      </c>
    </row>
    <row r="13966" spans="1:26">
      <c r="A13966" s="5">
        <v>2</v>
      </c>
      <c r="B13966" s="8" t="s">
        <v>437</v>
      </c>
      <c r="C13966" s="5" t="s">
        <v>436</v>
      </c>
      <c r="D13966" s="5">
        <v>1</v>
      </c>
      <c r="E13966" s="5">
        <v>5</v>
      </c>
      <c r="F13966" s="16">
        <f t="shared" si="1523"/>
      </c>
      <c r="G13966" s="6">
        <f t="shared" si="1524"/>
      </c>
      <c r="H13966" s="5">
        <v>1</v>
      </c>
      <c r="I13966" s="58">
        <f t="shared" si="1525"/>
      </c>
      <c r="J13966">
        <f t="shared" si="1526"/>
      </c>
      <c r="K13966">
        <f t="shared" si="1527"/>
      </c>
      <c r="L13966">
        <f t="shared" si="1528"/>
      </c>
      <c r="W13966">
        <f t="shared" si="1519"/>
      </c>
      <c r="X13966">
        <f t="shared" si="1520"/>
      </c>
      <c r="Y13966">
        <f t="shared" si="1521"/>
      </c>
      <c r="Z13966">
        <f t="shared" si="1522"/>
      </c>
    </row>
    <row r="13967" spans="1:26">
      <c r="A13967" s="5">
        <v>3</v>
      </c>
      <c r="B13967" s="8" t="s">
        <v>27</v>
      </c>
      <c r="C13967" s="5" t="s">
        <v>22</v>
      </c>
      <c r="D13967" s="5">
        <v>1</v>
      </c>
      <c r="E13967" s="5">
        <v>5</v>
      </c>
      <c r="F13967" s="16">
        <f t="shared" si="1523"/>
      </c>
      <c r="G13967" s="6">
        <f t="shared" si="1524"/>
      </c>
      <c r="H13967" s="5">
        <v>1</v>
      </c>
      <c r="I13967" s="58">
        <f t="shared" si="1525"/>
      </c>
      <c r="J13967">
        <f t="shared" si="1526"/>
      </c>
      <c r="K13967">
        <f t="shared" si="1527"/>
      </c>
      <c r="L13967">
        <f t="shared" si="1528"/>
      </c>
      <c r="W13967">
        <f t="shared" si="1519"/>
      </c>
      <c r="X13967">
        <f t="shared" si="1520"/>
      </c>
      <c r="Y13967">
        <f t="shared" si="1521"/>
      </c>
      <c r="Z13967">
        <f t="shared" si="1522"/>
      </c>
    </row>
    <row r="13968" spans="1:26">
      <c r="A13968" s="5">
        <v>4</v>
      </c>
      <c r="B13968" s="8" t="s">
        <v>454</v>
      </c>
      <c r="C13968" s="5" t="s">
        <v>453</v>
      </c>
      <c r="D13968" s="5">
        <v>2</v>
      </c>
      <c r="E13968" s="5">
        <v>5</v>
      </c>
      <c r="F13968" s="16">
        <f t="shared" si="1523"/>
      </c>
      <c r="G13968" s="6">
        <f t="shared" si="1524"/>
      </c>
      <c r="H13968" s="5">
        <v>1</v>
      </c>
      <c r="I13968" s="58">
        <f t="shared" si="1525"/>
      </c>
      <c r="J13968">
        <f t="shared" si="1526"/>
      </c>
      <c r="K13968">
        <f t="shared" si="1527"/>
      </c>
      <c r="L13968">
        <f t="shared" si="1528"/>
      </c>
      <c r="W13968">
        <f t="shared" si="1519"/>
      </c>
      <c r="X13968">
        <f t="shared" si="1520"/>
      </c>
      <c r="Y13968">
        <f t="shared" si="1521"/>
      </c>
      <c r="Z13968">
        <f t="shared" si="1522"/>
      </c>
    </row>
    <row r="13969" spans="1:26">
      <c r="A13969" s="5">
        <v>5</v>
      </c>
      <c r="B13969" s="8" t="s">
        <v>437</v>
      </c>
      <c r="C13969" s="5" t="s">
        <v>436</v>
      </c>
      <c r="D13969" s="5">
        <v>2</v>
      </c>
      <c r="E13969" s="5">
        <v>5</v>
      </c>
      <c r="F13969" s="16">
        <f t="shared" si="1523"/>
      </c>
      <c r="G13969" s="6">
        <f t="shared" si="1524"/>
      </c>
      <c r="H13969" s="5">
        <v>1</v>
      </c>
      <c r="I13969" s="58">
        <f t="shared" si="1525"/>
      </c>
      <c r="J13969">
        <f t="shared" si="1526"/>
      </c>
      <c r="K13969">
        <f t="shared" si="1527"/>
      </c>
      <c r="L13969">
        <f t="shared" si="1528"/>
      </c>
      <c r="W13969">
        <f t="shared" si="1519"/>
      </c>
      <c r="X13969">
        <f t="shared" si="1520"/>
      </c>
      <c r="Y13969">
        <f t="shared" si="1521"/>
      </c>
      <c r="Z13969">
        <f t="shared" si="1522"/>
      </c>
    </row>
    <row r="13970" spans="1:26">
      <c r="A13970" s="5">
        <v>6</v>
      </c>
      <c r="B13970" s="8" t="s">
        <v>37</v>
      </c>
      <c r="C13970" s="5" t="s">
        <v>38</v>
      </c>
      <c r="D13970" s="5">
        <v>1</v>
      </c>
      <c r="E13970" s="5">
        <v>5</v>
      </c>
      <c r="F13970" s="16">
        <f t="shared" si="1523"/>
      </c>
      <c r="G13970" s="6">
        <f t="shared" si="1524"/>
      </c>
      <c r="H13970" s="5">
        <v>1</v>
      </c>
      <c r="I13970" s="58">
        <f t="shared" si="1525"/>
      </c>
      <c r="J13970">
        <f t="shared" si="1526"/>
      </c>
      <c r="K13970">
        <f t="shared" si="1527"/>
      </c>
      <c r="L13970">
        <f t="shared" si="1528"/>
      </c>
      <c r="W13970">
        <f t="shared" si="1519"/>
      </c>
      <c r="X13970">
        <f t="shared" si="1520"/>
      </c>
      <c r="Y13970">
        <f t="shared" si="1521"/>
      </c>
      <c r="Z13970">
        <f t="shared" si="1522"/>
      </c>
    </row>
    <row r="13971" spans="1:26">
      <c r="A13971" s="5">
        <v>7</v>
      </c>
      <c r="B13971" s="351" t="s">
        <v>501</v>
      </c>
      <c r="C13971" s="352" t="s">
        <v>502</v>
      </c>
      <c r="D13971" s="5">
        <v>1</v>
      </c>
      <c r="E13971" s="5">
        <v>5</v>
      </c>
      <c r="F13971" s="16">
        <f t="shared" si="1523"/>
      </c>
      <c r="G13971" s="6">
        <f t="shared" si="1524"/>
      </c>
      <c r="H13971" s="352">
        <v>1</v>
      </c>
      <c r="I13971" s="58">
        <f t="shared" si="1525"/>
      </c>
      <c r="J13971">
        <f t="shared" si="1526"/>
      </c>
      <c r="K13971">
        <f t="shared" si="1527"/>
      </c>
      <c r="L13971">
        <f t="shared" si="1528"/>
      </c>
      <c r="W13971">
        <f t="shared" si="1519"/>
      </c>
      <c r="X13971">
        <f t="shared" si="1520"/>
      </c>
      <c r="Y13971">
        <f t="shared" si="1521"/>
      </c>
      <c r="Z13971">
        <f t="shared" si="1522"/>
      </c>
    </row>
    <row r="13972" spans="1:26">
      <c r="A13972" s="5"/>
      <c r="B13972" s="1564" t="s">
        <v>375</v>
      </c>
      <c r="C13972" s="1565"/>
      <c r="D13972" s="6"/>
      <c r="E13972" s="6"/>
      <c r="F13972" s="16"/>
      <c r="G13972" s="6"/>
      <c r="H13972" s="5"/>
      <c r="I13972" s="58"/>
      <c r="W13972">
        <f t="shared" si="1519"/>
      </c>
      <c r="X13972">
        <f t="shared" si="1520"/>
      </c>
      <c r="Y13972">
        <f t="shared" si="1521"/>
      </c>
      <c r="Z13972">
        <f t="shared" si="1522"/>
      </c>
    </row>
    <row r="13973" spans="1:26">
      <c r="A13973" s="5">
        <v>8</v>
      </c>
      <c r="B13973" s="106" t="s">
        <v>376</v>
      </c>
      <c r="C13973" s="157" t="s">
        <v>377</v>
      </c>
      <c r="D13973" s="9">
        <v>2</v>
      </c>
      <c r="E13973" s="9">
        <v>25</v>
      </c>
      <c r="F13973" s="16">
        <f>+E13973*D13973</f>
      </c>
      <c r="G13973" s="6">
        <f>+E13973*D13973</f>
      </c>
      <c r="H13973" s="5">
        <v>1</v>
      </c>
      <c r="I13973" s="58">
        <f>+H13973*G13973</f>
      </c>
      <c r="J13973">
        <f>75*18%</f>
      </c>
      <c r="K13973">
        <f>+H13973-J13973</f>
      </c>
      <c r="L13973">
        <f>+K13973*G13973</f>
      </c>
      <c r="N13973">
        <f>55*0.18</f>
      </c>
      <c r="W13973">
        <f t="shared" si="1519"/>
      </c>
      <c r="X13973">
        <f t="shared" si="1520"/>
      </c>
      <c r="Y13973">
        <f t="shared" si="1521"/>
      </c>
      <c r="Z13973">
        <f t="shared" si="1522"/>
      </c>
    </row>
    <row r="13974" spans="1:26">
      <c r="A13974" s="5"/>
      <c r="B13974" s="1564" t="s">
        <v>18</v>
      </c>
      <c r="C13974" s="1565"/>
      <c r="D13974" s="6"/>
      <c r="E13974" s="5"/>
      <c r="F13974" s="16"/>
      <c r="G13974" s="6"/>
      <c r="H13974" s="5"/>
      <c r="I13974" s="58"/>
      <c r="W13974">
        <f t="shared" si="1519"/>
      </c>
      <c r="X13974">
        <f t="shared" si="1520"/>
      </c>
      <c r="Y13974">
        <f t="shared" si="1521"/>
      </c>
      <c r="Z13974">
        <f t="shared" si="1522"/>
      </c>
    </row>
    <row r="13975" spans="1:26">
      <c r="A13975" s="5">
        <v>9</v>
      </c>
      <c r="B13975" s="128" t="s">
        <v>1412</v>
      </c>
      <c r="C13975" s="9" t="s">
        <v>1411</v>
      </c>
      <c r="D13975" s="5">
        <v>1</v>
      </c>
      <c r="E13975" s="5">
        <v>4</v>
      </c>
      <c r="F13975" s="16">
        <f>+E13975*D13975</f>
      </c>
      <c r="G13975" s="6">
        <f>+E13975*D13975</f>
      </c>
      <c r="H13975" s="9">
        <v>1</v>
      </c>
      <c r="I13975" s="58">
        <f>+H13975*G13975</f>
      </c>
      <c r="J13975">
        <v>112</v>
      </c>
      <c r="K13975">
        <f>+H13975-J13975</f>
      </c>
      <c r="L13975">
        <f>+K13975*G13975</f>
      </c>
      <c r="W13975">
        <f t="shared" si="1519"/>
      </c>
      <c r="X13975">
        <f t="shared" si="1520"/>
      </c>
      <c r="Y13975">
        <f t="shared" si="1521"/>
      </c>
      <c r="Z13975">
        <f t="shared" si="1522"/>
      </c>
    </row>
    <row r="13976" spans="1:26">
      <c r="A13976" s="5">
        <v>10</v>
      </c>
      <c r="B13976" s="95" t="s">
        <v>1663</v>
      </c>
      <c r="C13976" s="101" t="s">
        <v>1664</v>
      </c>
      <c r="D13976" s="5">
        <v>1</v>
      </c>
      <c r="E13976" s="5">
        <v>4</v>
      </c>
      <c r="F13976" s="16">
        <f>+E13976*D13976</f>
      </c>
      <c r="G13976" s="6">
        <f>+E13976*D13976</f>
      </c>
      <c r="H13976" s="16">
        <v>1</v>
      </c>
      <c r="I13976" s="58">
        <f>+H13976*G13976</f>
      </c>
      <c r="J13976">
        <v>112</v>
      </c>
      <c r="K13976">
        <f>+H13976-J13976</f>
      </c>
      <c r="L13976">
        <f>+K13976*G13976</f>
      </c>
      <c r="W13976">
        <f t="shared" si="1519"/>
      </c>
      <c r="X13976">
        <f t="shared" si="1520"/>
      </c>
      <c r="Y13976">
        <f t="shared" si="1521"/>
      </c>
      <c r="Z13976">
        <f t="shared" si="1522"/>
      </c>
    </row>
    <row r="13977" spans="1:26" ht="24">
      <c r="A13977" s="5">
        <v>11</v>
      </c>
      <c r="B13977" s="95" t="s">
        <v>846</v>
      </c>
      <c r="C13977" s="101" t="s">
        <v>845</v>
      </c>
      <c r="D13977" s="5">
        <v>2</v>
      </c>
      <c r="E13977" s="5">
        <v>4</v>
      </c>
      <c r="F13977" s="16">
        <f>+E13977*D13977</f>
      </c>
      <c r="G13977" s="6">
        <f>+E13977*D13977</f>
      </c>
      <c r="H13977" s="16">
        <v>1</v>
      </c>
      <c r="I13977" s="58">
        <f>+H13977*G13977</f>
      </c>
      <c r="J13977">
        <v>112</v>
      </c>
      <c r="K13977">
        <f>+H13977-J13977</f>
      </c>
      <c r="L13977">
        <f>+K13977*G13977</f>
      </c>
      <c r="W13977">
        <f t="shared" si="1519"/>
      </c>
      <c r="X13977">
        <f t="shared" si="1520"/>
      </c>
      <c r="Y13977">
        <f t="shared" si="1521"/>
      </c>
      <c r="Z13977">
        <f t="shared" si="1522"/>
      </c>
    </row>
    <row r="13978" spans="1:26">
      <c r="A13978" s="5">
        <v>12</v>
      </c>
      <c r="B13978" s="95" t="s">
        <v>310</v>
      </c>
      <c r="C13978" s="5" t="s">
        <v>311</v>
      </c>
      <c r="D13978" s="5">
        <v>2</v>
      </c>
      <c r="E13978" s="5">
        <v>4</v>
      </c>
      <c r="F13978" s="16">
        <f>+E13978*D13978</f>
      </c>
      <c r="G13978" s="6">
        <f>+E13978*D13978</f>
      </c>
      <c r="H13978" s="16">
        <v>1</v>
      </c>
      <c r="I13978" s="58">
        <f>+H13978*G13978</f>
      </c>
      <c r="J13978">
        <v>112</v>
      </c>
      <c r="K13978">
        <f>+H13978-J13978</f>
      </c>
      <c r="L13978">
        <f>+K13978*G13978</f>
      </c>
      <c r="W13978">
        <f t="shared" si="1519"/>
      </c>
      <c r="X13978">
        <f t="shared" si="1520"/>
      </c>
      <c r="Y13978">
        <f t="shared" si="1521"/>
      </c>
      <c r="Z13978">
        <f t="shared" si="1522"/>
      </c>
    </row>
    <row r="13979" spans="1:26">
      <c r="A13979" s="107"/>
      <c r="B13979" s="1564" t="s">
        <v>1181</v>
      </c>
      <c r="C13979" s="1565"/>
      <c r="D13979" s="184"/>
      <c r="E13979" s="184"/>
      <c r="F13979" s="209"/>
      <c r="G13979" s="210"/>
      <c r="H13979" s="185"/>
      <c r="I13979" s="544"/>
      <c r="W13979">
        <f t="shared" si="1519"/>
      </c>
      <c r="X13979">
        <f t="shared" si="1520"/>
      </c>
      <c r="Y13979">
        <f t="shared" si="1521"/>
      </c>
      <c r="Z13979">
        <f t="shared" si="1522"/>
      </c>
    </row>
    <row r="13980" spans="1:26">
      <c r="A13980" s="19">
        <v>13</v>
      </c>
      <c r="B13980" s="20" t="s">
        <v>1436</v>
      </c>
      <c r="C13980" s="5" t="s">
        <v>1437</v>
      </c>
      <c r="D13980" s="5">
        <v>1</v>
      </c>
      <c r="E13980" s="5">
        <v>10</v>
      </c>
      <c r="F13980" s="16">
        <f>+E13980*D13980</f>
      </c>
      <c r="G13980" s="6">
        <f>+E13980*D13980</f>
      </c>
      <c r="H13980" s="7">
        <v>1</v>
      </c>
      <c r="I13980" s="58">
        <f>+H13980*G13980</f>
      </c>
      <c r="J13980">
        <f>150*18%</f>
      </c>
      <c r="K13980">
        <f>+H13980-J13980</f>
      </c>
      <c r="L13980">
        <f>+K13980*G13980</f>
      </c>
      <c r="W13980">
        <f t="shared" si="1519"/>
      </c>
      <c r="X13980">
        <f t="shared" si="1520"/>
      </c>
      <c r="Y13980">
        <f t="shared" si="1521"/>
      </c>
      <c r="Z13980">
        <f t="shared" si="1522"/>
      </c>
    </row>
    <row r="13981" spans="1:26">
      <c r="A13981" s="19">
        <v>14</v>
      </c>
      <c r="B13981" s="20" t="s">
        <v>1177</v>
      </c>
      <c r="C13981" s="5" t="s">
        <v>1178</v>
      </c>
      <c r="D13981" s="5">
        <v>1</v>
      </c>
      <c r="E13981" s="5">
        <v>10</v>
      </c>
      <c r="F13981" s="16">
        <f>+E13981*D13981</f>
      </c>
      <c r="G13981" s="6">
        <f>+E13981*D13981</f>
      </c>
      <c r="H13981" s="5">
        <v>1</v>
      </c>
      <c r="I13981" s="58">
        <f>+H13981*G13981</f>
      </c>
      <c r="J13981">
        <f>150*18%</f>
      </c>
      <c r="K13981">
        <f>+H13981-J13981</f>
      </c>
      <c r="L13981">
        <f>+K13981*G13981</f>
      </c>
      <c r="W13981">
        <f t="shared" si="1519"/>
      </c>
      <c r="X13981">
        <f t="shared" si="1520"/>
      </c>
      <c r="Y13981">
        <f t="shared" si="1521"/>
      </c>
      <c r="Z13981">
        <f t="shared" si="1522"/>
      </c>
    </row>
    <row r="13982" spans="1:26">
      <c r="A13982" s="107"/>
      <c r="B13982" s="106"/>
      <c r="C13982" s="614"/>
      <c r="D13982" s="184"/>
      <c r="E13982" s="185"/>
      <c r="F13982" s="209"/>
      <c r="G13982" s="210"/>
      <c r="H13982" s="543"/>
      <c r="I13982" s="544"/>
      <c r="W13982">
        <f t="shared" si="1519"/>
      </c>
      <c r="X13982">
        <f t="shared" si="1520"/>
      </c>
      <c r="Y13982">
        <f t="shared" si="1521"/>
      </c>
      <c r="Z13982">
        <f t="shared" si="1522"/>
      </c>
    </row>
    <row r="13983" spans="1:26">
      <c r="A13983" s="107"/>
      <c r="B13983" s="106"/>
      <c r="C13983" s="614"/>
      <c r="D13983" s="184"/>
      <c r="E13983" s="185"/>
      <c r="F13983" s="209"/>
      <c r="G13983" s="210"/>
      <c r="H13983" s="543"/>
      <c r="I13983" s="544"/>
      <c r="W13983">
        <f t="shared" si="1519"/>
      </c>
      <c r="X13983">
        <f t="shared" si="1520"/>
      </c>
      <c r="Y13983">
        <f t="shared" si="1521"/>
      </c>
      <c r="Z13983">
        <f t="shared" si="1522"/>
      </c>
    </row>
    <row r="13984" spans="1:26">
      <c r="A13984" s="107"/>
      <c r="B13984" s="106"/>
      <c r="C13984" s="614"/>
      <c r="D13984" s="184"/>
      <c r="E13984" s="185"/>
      <c r="F13984" s="209"/>
      <c r="G13984" s="210"/>
      <c r="H13984" s="543"/>
      <c r="I13984" s="544"/>
      <c r="W13984">
        <f t="shared" si="1519"/>
      </c>
      <c r="X13984">
        <f t="shared" si="1520"/>
      </c>
      <c r="Y13984">
        <f t="shared" si="1521"/>
      </c>
      <c r="Z13984">
        <f t="shared" si="1522"/>
      </c>
    </row>
    <row r="13985" spans="1:26">
      <c r="A13985" s="107"/>
      <c r="B13985" s="106"/>
      <c r="C13985" s="614"/>
      <c r="D13985" s="184"/>
      <c r="E13985" s="185"/>
      <c r="F13985" s="209"/>
      <c r="G13985" s="210"/>
      <c r="H13985" s="543"/>
      <c r="I13985" s="544"/>
      <c r="W13985">
        <f t="shared" si="1519"/>
      </c>
      <c r="X13985">
        <f t="shared" si="1520"/>
      </c>
      <c r="Y13985">
        <f t="shared" si="1521"/>
      </c>
      <c r="Z13985">
        <f t="shared" si="1522"/>
      </c>
    </row>
    <row r="13986" spans="1:26">
      <c r="A13986" s="107"/>
      <c r="B13986" s="106"/>
      <c r="C13986" s="614"/>
      <c r="D13986" s="184"/>
      <c r="E13986" s="185"/>
      <c r="F13986" s="209"/>
      <c r="G13986" s="210"/>
      <c r="H13986" s="543"/>
      <c r="I13986" s="544"/>
      <c r="W13986">
        <f t="shared" si="1519"/>
      </c>
      <c r="X13986">
        <f t="shared" si="1520"/>
      </c>
      <c r="Y13986">
        <f t="shared" si="1521"/>
      </c>
      <c r="Z13986">
        <f t="shared" si="1522"/>
      </c>
    </row>
    <row r="13987" spans="1:26">
      <c r="A13987" s="107"/>
      <c r="B13987" s="106"/>
      <c r="C13987" s="614"/>
      <c r="D13987" s="184"/>
      <c r="E13987" s="185"/>
      <c r="F13987" s="209"/>
      <c r="G13987" s="210"/>
      <c r="H13987" s="543"/>
      <c r="I13987" s="544"/>
      <c r="W13987">
        <f t="shared" si="1519"/>
      </c>
      <c r="X13987">
        <f t="shared" si="1520"/>
      </c>
      <c r="Y13987">
        <f t="shared" si="1521"/>
      </c>
      <c r="Z13987">
        <f t="shared" si="1522"/>
      </c>
    </row>
    <row r="13988" spans="1:26">
      <c r="A13988" s="107"/>
      <c r="B13988" s="106"/>
      <c r="C13988" s="614"/>
      <c r="D13988" s="184"/>
      <c r="E13988" s="185"/>
      <c r="F13988" s="209"/>
      <c r="G13988" s="210"/>
      <c r="H13988" s="543"/>
      <c r="I13988" s="544"/>
      <c r="W13988">
        <f t="shared" si="1519"/>
      </c>
      <c r="X13988">
        <f t="shared" si="1520"/>
      </c>
      <c r="Y13988">
        <f t="shared" si="1521"/>
      </c>
      <c r="Z13988">
        <f t="shared" si="1522"/>
      </c>
    </row>
    <row r="13989" spans="1:26" ht="21.75" thickBot="1">
      <c r="A13989" s="33"/>
      <c r="B13989" s="212"/>
      <c r="C13989" s="213"/>
      <c r="D13989" s="214"/>
      <c r="E13989" s="214"/>
      <c r="F13989" s="214"/>
      <c r="G13989" s="214"/>
      <c r="H13989" s="214"/>
      <c r="I13989" s="215"/>
      <c r="W13989">
        <f t="shared" si="1519"/>
      </c>
      <c r="X13989">
        <f t="shared" si="1520"/>
      </c>
      <c r="Y13989">
        <f t="shared" si="1521"/>
      </c>
      <c r="Z13989">
        <f t="shared" si="1522"/>
      </c>
    </row>
    <row r="13990" spans="1:26" ht="21">
      <c r="A13990" s="33"/>
      <c r="B13990" s="216"/>
      <c r="C13990" s="217"/>
      <c r="D13990" s="218"/>
      <c r="E13990" s="218"/>
      <c r="F13990" s="218"/>
      <c r="G13990" s="219" t="s">
        <v>19</v>
      </c>
      <c r="H13990" s="218"/>
      <c r="I13990" s="220">
        <f>SUM(I13963:I13989)</f>
      </c>
      <c r="L13990">
        <f>SUM(L13963:L13989)</f>
      </c>
      <c r="W13990">
        <f t="shared" si="1519"/>
      </c>
      <c r="X13990">
        <f t="shared" si="1520"/>
      </c>
      <c r="Y13990">
        <f t="shared" si="1521"/>
      </c>
      <c r="Z13990">
        <f t="shared" si="1522"/>
      </c>
    </row>
    <row r="13991" spans="1:26" ht="21">
      <c r="A13991" s="33"/>
      <c r="B13991" s="216"/>
      <c r="C13991" s="69"/>
      <c r="D13991" s="91"/>
      <c r="E13991" s="91"/>
      <c r="F13991" s="91"/>
      <c r="G13991" s="92"/>
      <c r="H13991" s="91"/>
      <c r="I13991" s="155"/>
      <c r="W13991">
        <f t="shared" si="1519"/>
      </c>
      <c r="X13991">
        <f t="shared" si="1520"/>
      </c>
      <c r="Y13991">
        <f t="shared" si="1521"/>
      </c>
      <c r="Z13991">
        <f t="shared" si="1522"/>
      </c>
    </row>
    <row r="13992" spans="1:26">
      <c r="A13992" s="221"/>
      <c r="B13992" s="222"/>
      <c r="C13992" s="154" t="s">
        <v>408</v>
      </c>
      <c r="D13992" s="154"/>
      <c r="E13992" s="154"/>
      <c r="F13992" s="154"/>
      <c r="G13992" s="154"/>
      <c r="H13992" s="223">
        <v>1</v>
      </c>
      <c r="I13992" s="155">
        <f>+L13990*H13992</f>
      </c>
      <c r="W13992">
        <f t="shared" si="1519"/>
      </c>
      <c r="X13992">
        <f t="shared" si="1520"/>
      </c>
      <c r="Y13992">
        <f t="shared" si="1521"/>
      </c>
      <c r="Z13992">
        <f t="shared" si="1522"/>
      </c>
    </row>
    <row r="13993" spans="1:26">
      <c r="A13993" s="33"/>
      <c r="B13993" s="10"/>
      <c r="C13993" s="10"/>
      <c r="D13993" s="10"/>
      <c r="E13993" s="10"/>
      <c r="F13993" s="10"/>
      <c r="G13993" s="10"/>
      <c r="H13993" s="10"/>
      <c r="I13993" s="140"/>
      <c r="W13993">
        <f t="shared" si="1519"/>
      </c>
      <c r="X13993">
        <f t="shared" si="1520"/>
      </c>
      <c r="Y13993">
        <f t="shared" si="1521"/>
      </c>
      <c r="Z13993">
        <f t="shared" si="1522"/>
      </c>
    </row>
    <row r="13994" spans="1:26" ht="15.75" thickBot="1">
      <c r="A13994" s="33"/>
      <c r="B13994" s="11" t="s">
        <v>20</v>
      </c>
      <c r="C13994" s="35"/>
      <c r="D13994" s="35"/>
      <c r="E13994" s="35"/>
      <c r="F13994" s="35"/>
      <c r="G13994" s="35"/>
      <c r="H13994" s="35"/>
      <c r="I13994" s="36"/>
      <c r="W13994">
        <f t="shared" si="1519"/>
      </c>
      <c r="X13994">
        <f t="shared" si="1520"/>
      </c>
      <c r="Y13994">
        <f t="shared" si="1521"/>
      </c>
      <c r="Z13994">
        <f t="shared" si="1522"/>
      </c>
    </row>
    <row r="13995" spans="1:26" ht="15.75" thickBot="1">
      <c r="A13995" s="37"/>
      <c r="B13995" s="11" t="s">
        <v>409</v>
      </c>
      <c r="C13995" s="39" t="s">
        <v>21</v>
      </c>
      <c r="D13995" s="40">
        <f>SUM(D13963:D13994)</f>
      </c>
      <c r="E13995" s="41">
        <f>IF(H13995=I13995,"OK","NO")</f>
      </c>
      <c r="F13995" s="40">
        <f>SUM(F13963:F13994)</f>
      </c>
      <c r="G13995" s="40">
        <f>SUM(G13963:G13994)</f>
      </c>
      <c r="H13995" s="41">
        <f>SUMPRODUCT(F13963:F13989,H13963:H13989)</f>
      </c>
      <c r="I13995" s="43">
        <f>SUMPRODUCT(I13990-I13991-I13992)</f>
      </c>
      <c r="W13995">
        <f t="shared" si="1519"/>
      </c>
      <c r="X13995">
        <f t="shared" si="1520"/>
      </c>
      <c r="Y13995">
        <f t="shared" si="1521"/>
      </c>
      <c r="Z13995">
        <f t="shared" si="1522"/>
      </c>
    </row>
    <row r="13996" spans="1:26" ht="15.75" thickBot="1">
      <c r="A13996" s="44"/>
      <c r="B13996" s="116"/>
      <c r="C13996" s="45"/>
      <c r="D13996" s="45"/>
      <c r="E13996" s="45"/>
      <c r="F13996" s="45"/>
      <c r="G13996" s="45"/>
      <c r="H13996" s="45"/>
      <c r="I13996" s="47"/>
      <c r="W13996">
        <f t="shared" si="1519"/>
      </c>
      <c r="X13996">
        <f t="shared" si="1520"/>
      </c>
      <c r="Y13996">
        <f t="shared" si="1521"/>
      </c>
      <c r="Z13996">
        <f t="shared" si="1522"/>
      </c>
    </row>
    <row r="13997" spans="1:26">
      <c r="A13997" s="12" t="s">
        <v>315</v>
      </c>
      <c r="B13997" s="12"/>
      <c r="C13997" s="12"/>
      <c r="D13997" s="13"/>
      <c r="E13997" s="14"/>
      <c r="F13997" s="14"/>
      <c r="G13997" s="14"/>
      <c r="H13997" s="2"/>
      <c r="I13997" s="12"/>
      <c r="W13997">
        <f t="shared" si="1519"/>
      </c>
      <c r="X13997">
        <f t="shared" si="1520"/>
      </c>
      <c r="Y13997">
        <f t="shared" si="1521"/>
      </c>
      <c r="Z13997">
        <f t="shared" si="1522"/>
      </c>
    </row>
    <row r="13998" spans="1:26">
      <c r="W13998">
        <f t="shared" si="1519"/>
      </c>
      <c r="X13998">
        <f t="shared" si="1520"/>
      </c>
      <c r="Y13998">
        <f t="shared" si="1521"/>
      </c>
      <c r="Z13998">
        <f t="shared" si="1522"/>
      </c>
    </row>
    <row r="13999" spans="1:26">
      <c r="W13999">
        <f t="shared" si="1519"/>
      </c>
      <c r="X13999">
        <f t="shared" si="1520"/>
      </c>
      <c r="Y13999">
        <f t="shared" si="1521"/>
      </c>
      <c r="Z13999">
        <f t="shared" si="1522"/>
      </c>
    </row>
    <row r="14000" spans="1:26">
      <c r="W14000">
        <f t="shared" si="1519"/>
      </c>
      <c r="X14000">
        <f t="shared" si="1520"/>
      </c>
      <c r="Y14000">
        <f t="shared" si="1521"/>
      </c>
      <c r="Z14000">
        <f t="shared" si="1522"/>
      </c>
    </row>
    <row r="14001" spans="1:26">
      <c r="W14001">
        <f t="shared" si="1519"/>
      </c>
      <c r="X14001">
        <f t="shared" si="1520"/>
      </c>
      <c r="Y14001">
        <f t="shared" si="1521"/>
      </c>
      <c r="Z14001">
        <f t="shared" si="1522"/>
      </c>
    </row>
    <row r="14002" spans="1:26">
      <c r="W14002">
        <f t="shared" si="1519"/>
      </c>
      <c r="X14002">
        <f t="shared" si="1520"/>
      </c>
      <c r="Y14002">
        <f t="shared" si="1521"/>
      </c>
      <c r="Z14002">
        <f t="shared" si="1522"/>
      </c>
    </row>
    <row r="14003" spans="1:26">
      <c r="W14003">
        <f t="shared" si="1519"/>
      </c>
      <c r="X14003">
        <f t="shared" si="1520"/>
      </c>
      <c r="Y14003">
        <f t="shared" si="1521"/>
      </c>
      <c r="Z14003">
        <f t="shared" si="1522"/>
      </c>
    </row>
    <row r="14004" spans="1:26">
      <c r="A14004" s="1562" t="s">
        <v>0</v>
      </c>
      <c r="B14004" s="1562"/>
      <c r="C14004" s="1562"/>
      <c r="D14004" s="1562"/>
      <c r="E14004" s="1562"/>
      <c r="F14004" s="1562"/>
      <c r="G14004" s="1562"/>
      <c r="H14004" s="1562"/>
      <c r="I14004" s="1562"/>
      <c r="J14004" s="25"/>
      <c r="W14004">
        <f t="shared" si="1519"/>
      </c>
      <c r="X14004">
        <f t="shared" si="1520"/>
      </c>
      <c r="Y14004">
        <f t="shared" si="1521"/>
      </c>
      <c r="Z14004">
        <f t="shared" si="1522"/>
      </c>
    </row>
    <row r="14005" spans="1:26">
      <c r="J14005" s="25"/>
      <c r="W14005">
        <f t="shared" si="1519"/>
      </c>
      <c r="X14005">
        <f t="shared" si="1520"/>
      </c>
      <c r="Y14005">
        <f t="shared" si="1521"/>
      </c>
      <c r="Z14005">
        <f t="shared" si="1522"/>
      </c>
    </row>
    <row r="14006" spans="1:26">
      <c r="B14006" s="124"/>
      <c r="C14006" s="124"/>
      <c r="D14006" s="124"/>
      <c r="E14006" s="124"/>
      <c r="F14006" s="124"/>
      <c r="G14006" s="124"/>
      <c r="H14006" s="124"/>
      <c r="I14006" s="124"/>
      <c r="J14006" s="25"/>
      <c r="W14006">
        <f t="shared" si="1519"/>
      </c>
      <c r="X14006">
        <f t="shared" si="1520"/>
      </c>
      <c r="Y14006">
        <f t="shared" si="1521"/>
      </c>
      <c r="Z14006">
        <f t="shared" si="1522"/>
      </c>
    </row>
    <row r="14007" spans="1:26">
      <c r="A14007" s="1" t="s">
        <v>1</v>
      </c>
      <c r="G14007" s="489" t="s">
        <v>2</v>
      </c>
      <c r="H14007" s="3" t="s">
        <v>2601</v>
      </c>
      <c r="J14007" s="25"/>
      <c r="W14007">
        <f t="shared" si="1519"/>
      </c>
      <c r="X14007">
        <f t="shared" si="1520"/>
      </c>
      <c r="Y14007">
        <f t="shared" si="1521"/>
      </c>
      <c r="Z14007">
        <f t="shared" si="1522"/>
      </c>
    </row>
    <row r="14008" spans="1:26">
      <c r="A14008" s="1" t="s">
        <v>1</v>
      </c>
      <c r="B14008" s="1"/>
      <c r="F14008" s="4"/>
      <c r="G14008" s="488" t="s">
        <v>1440</v>
      </c>
      <c r="H14008" s="1" t="s">
        <v>2294</v>
      </c>
      <c r="J14008" s="25"/>
      <c r="W14008">
        <f t="shared" si="1519"/>
      </c>
      <c r="X14008">
        <f t="shared" si="1520"/>
      </c>
      <c r="Y14008">
        <f t="shared" si="1521"/>
      </c>
      <c r="Z14008">
        <f t="shared" si="1522"/>
      </c>
    </row>
    <row r="14009" spans="1:26">
      <c r="A14009" s="1" t="inlineStr">
        <is>
          <t>Dealer-115</t>
        </is>
      </c>
      <c r="B14009" s="1"/>
      <c r="H14009" s="1"/>
      <c r="J14009" s="25"/>
      <c r="W14009">
        <f t="shared" si="1519"/>
      </c>
      <c r="X14009">
        <f t="shared" si="1520"/>
      </c>
      <c r="Y14009">
        <f t="shared" si="1521"/>
      </c>
      <c r="Z14009">
        <f t="shared" si="1522"/>
      </c>
    </row>
    <row r="14010" spans="1:26" ht="15.75">
      <c r="A14010" s="1" t="inlineStr">
        <is>
          <t>Address line (redacted)</t>
        </is>
      </c>
      <c r="B14010" s="1"/>
      <c r="C14010" s="51"/>
      <c r="D14010" s="453"/>
      <c r="E14010" s="453"/>
      <c r="F14010" s="453"/>
      <c r="J14010" s="25"/>
      <c r="W14010">
        <f t="shared" si="1519"/>
      </c>
      <c r="X14010">
        <f t="shared" si="1520"/>
      </c>
      <c r="Y14010">
        <f t="shared" si="1521"/>
      </c>
      <c r="Z14010">
        <f t="shared" si="1522"/>
      </c>
    </row>
    <row r="14011" spans="1:26">
      <c r="A14011" s="1" t="inlineStr">
        <is>
          <t>Address line (redacted)</t>
        </is>
      </c>
      <c r="B14011" s="1"/>
      <c r="C14011" s="51"/>
      <c r="D14011" s="454"/>
      <c r="E14011" s="454"/>
      <c r="F14011" s="454"/>
      <c r="J14011" s="25"/>
      <c r="W14011">
        <f t="shared" si="1519"/>
      </c>
      <c r="X14011">
        <f t="shared" si="1520"/>
      </c>
      <c r="Y14011">
        <f t="shared" si="1521"/>
      </c>
      <c r="Z14011">
        <f t="shared" si="1522"/>
      </c>
    </row>
    <row r="14012" spans="1:26">
      <c r="A14012" s="12" t="s">
        <v>4</v>
      </c>
      <c r="B14012" s="86" t="inlineStr">
        <is>
          <t>GSTIN-MASKED</t>
        </is>
      </c>
      <c r="C14012" s="455" t="s">
        <v>1564</v>
      </c>
      <c r="D14012" s="456" t="inlineStr">
        <is>
          <t>Address line (redacted)</t>
        </is>
      </c>
      <c r="E14012" s="455"/>
      <c r="F14012" s="456"/>
      <c r="G14012" s="457"/>
      <c r="H14012" s="457"/>
      <c r="J14012" s="25"/>
      <c r="W14012">
        <f t="shared" si="1519"/>
      </c>
      <c r="X14012">
        <f t="shared" si="1520"/>
      </c>
      <c r="Y14012">
        <f t="shared" si="1521"/>
      </c>
      <c r="Z14012">
        <f t="shared" si="1522"/>
      </c>
    </row>
    <row r="14013" spans="1:26">
      <c r="A14013" s="458" t="s">
        <v>944</v>
      </c>
      <c r="B14013" s="248"/>
      <c r="C14013" s="455" t="inlineStr">
        <is>
          <t>Address line (redacted)</t>
        </is>
      </c>
      <c r="D14013" s="456"/>
      <c r="E14013" s="455"/>
      <c r="F14013" s="456"/>
      <c r="G14013" s="457"/>
      <c r="H14013" s="457"/>
      <c r="J14013" s="25"/>
      <c r="W14013">
        <f t="shared" si="1519"/>
      </c>
      <c r="X14013">
        <f t="shared" si="1520"/>
      </c>
      <c r="Y14013">
        <f t="shared" si="1521"/>
      </c>
      <c r="Z14013">
        <f t="shared" si="1522"/>
      </c>
    </row>
    <row r="14014" spans="1:26">
      <c r="A14014" s="458" t="s">
        <v>1567</v>
      </c>
      <c r="B14014" s="248"/>
      <c r="C14014" s="455" t="inlineStr">
        <is>
          <t>Address line (redacted)</t>
        </is>
      </c>
      <c r="D14014" s="456"/>
      <c r="E14014" s="455"/>
      <c r="F14014" s="456"/>
      <c r="G14014" s="457"/>
      <c r="H14014" s="457"/>
      <c r="J14014" s="25"/>
      <c r="W14014">
        <f t="shared" si="1519"/>
      </c>
      <c r="X14014">
        <f t="shared" si="1520"/>
      </c>
      <c r="Y14014">
        <f t="shared" si="1521"/>
      </c>
      <c r="Z14014">
        <f t="shared" si="1522"/>
      </c>
    </row>
    <row r="14015" spans="1:26">
      <c r="A14015" s="459" t="s">
        <v>572</v>
      </c>
      <c r="B14015" s="460" t="inlineStr">
        <is>
          <t>Dealer-214</t>
        </is>
      </c>
      <c r="C14015" s="455" t="inlineStr">
        <is>
          <t>Address line (redacted)</t>
        </is>
      </c>
      <c r="D14015" s="461"/>
      <c r="E14015" s="461"/>
      <c r="F14015" s="461"/>
      <c r="G14015" s="461"/>
      <c r="H14015" s="461"/>
      <c r="J14015" s="25"/>
      <c r="W14015">
        <f t="shared" si="1519"/>
      </c>
      <c r="X14015">
        <f t="shared" si="1520"/>
      </c>
      <c r="Y14015">
        <f t="shared" si="1521"/>
      </c>
      <c r="Z14015">
        <f t="shared" si="1522"/>
      </c>
    </row>
    <row r="14016" spans="1:26">
      <c r="A14016" s="460"/>
      <c r="B14016" s="460" t="inlineStr">
        <is>
          <t>Address line (redacted)</t>
        </is>
      </c>
      <c r="J14016" s="25"/>
      <c r="W14016">
        <f t="shared" si="1519"/>
      </c>
      <c r="X14016">
        <f t="shared" si="1520"/>
      </c>
      <c r="Y14016">
        <f t="shared" si="1521"/>
      </c>
      <c r="Z14016">
        <f t="shared" si="1522"/>
      </c>
    </row>
    <row r="14017" spans="1:26">
      <c r="A14017" s="22"/>
      <c r="B14017" s="248" t="inlineStr">
        <is>
          <t>Contact-053</t>
        </is>
      </c>
      <c r="C14017" s="56"/>
      <c r="D14017" s="1"/>
      <c r="E14017" s="454"/>
      <c r="F14017" s="1"/>
      <c r="J14017" s="25"/>
      <c r="W14017">
        <f t="shared" si="1519"/>
      </c>
      <c r="X14017">
        <f t="shared" si="1520"/>
      </c>
      <c r="Y14017">
        <f t="shared" si="1521"/>
      </c>
      <c r="Z14017">
        <f t="shared" si="1522"/>
      </c>
    </row>
    <row r="14018" spans="1:26">
      <c r="A14018" s="1"/>
      <c r="B14018" s="1"/>
      <c r="C14018" s="1"/>
      <c r="J14018" s="25"/>
      <c r="W14018">
        <f t="shared" si="1519"/>
      </c>
      <c r="X14018">
        <f t="shared" si="1520"/>
      </c>
      <c r="Y14018">
        <f t="shared" si="1521"/>
      </c>
      <c r="Z14018">
        <f t="shared" si="1522"/>
      </c>
    </row>
    <row r="14019" spans="1:26">
      <c r="A14019" s="1" t="s">
        <v>5</v>
      </c>
      <c r="D14019" s="197"/>
      <c r="E14019" s="197"/>
      <c r="F14019" s="197"/>
      <c r="G14019" s="197"/>
      <c r="H14019" s="197"/>
      <c r="J14019" s="25"/>
      <c r="W14019">
        <f t="shared" si="1519"/>
      </c>
      <c r="X14019">
        <f t="shared" si="1520"/>
      </c>
      <c r="Y14019">
        <f t="shared" si="1521"/>
      </c>
      <c r="Z14019">
        <f t="shared" si="1522"/>
      </c>
    </row>
    <row r="14020" spans="1:26">
      <c r="A14020" s="1" t="s">
        <v>6</v>
      </c>
      <c r="D14020" s="197"/>
      <c r="E14020" s="197"/>
      <c r="F14020" s="197"/>
      <c r="G14020" s="197"/>
      <c r="H14020" s="197"/>
      <c r="J14020" s="25"/>
      <c r="W14020">
        <f t="shared" ref="W14020:W14083" si="1529">IF(LEFT($H14020&amp;"",5)="2019-",$H14020,W14019)</f>
      </c>
      <c r="X14020">
        <f t="shared" ref="X14020:X14083" si="1530">IF($W14020="",0,IF(COUNTIF($AB$2:$AB$80,$W14020)&gt;0,1,0))</f>
      </c>
      <c r="Y14020">
        <f t="shared" ref="Y14020:Y14083" si="1531">IF($C14020="","",UPPER(TRIM(IFERROR(LEFT($C14020&amp;"",FIND("/",$C14020&amp;"")-1),$C14020&amp;""))))</f>
      </c>
      <c r="Z14020">
        <f t="shared" ref="Z14020:Z14083" si="1532">IFERROR(IF(ISNUMBER($G14020),$G14020,0),0)</f>
      </c>
    </row>
    <row r="14021" spans="1:26" ht="15.75" thickBot="1">
      <c r="A14021" s="1" t="s">
        <v>7</v>
      </c>
      <c r="J14021" s="25"/>
      <c r="W14021">
        <f t="shared" si="1529"/>
      </c>
      <c r="X14021">
        <f t="shared" si="1530"/>
      </c>
      <c r="Y14021">
        <f t="shared" si="1531"/>
      </c>
      <c r="Z14021">
        <f t="shared" si="1532"/>
      </c>
    </row>
    <row r="14022" spans="1:26" ht="24">
      <c r="A14022" s="198" t="s">
        <v>8</v>
      </c>
      <c r="B14022" s="199" t="s">
        <v>9</v>
      </c>
      <c r="C14022" s="199" t="s">
        <v>10</v>
      </c>
      <c r="D14022" s="200" t="s">
        <v>11</v>
      </c>
      <c r="E14022" s="200" t="s">
        <v>12</v>
      </c>
      <c r="F14022" s="200" t="s">
        <v>13</v>
      </c>
      <c r="G14022" s="200" t="s">
        <v>14</v>
      </c>
      <c r="H14022" s="201" t="s">
        <v>15</v>
      </c>
      <c r="I14022" s="202" t="s">
        <v>16</v>
      </c>
      <c r="J14022" s="25"/>
      <c r="W14022">
        <f t="shared" si="1529"/>
      </c>
      <c r="X14022">
        <f t="shared" si="1530"/>
      </c>
      <c r="Y14022">
        <f t="shared" si="1531"/>
      </c>
      <c r="Z14022">
        <f t="shared" si="1532"/>
      </c>
    </row>
    <row r="14023" spans="1:26">
      <c r="A14023" s="107"/>
      <c r="B14023" s="1620" t="s">
        <v>18</v>
      </c>
      <c r="C14023" s="1620"/>
      <c r="D14023" s="184"/>
      <c r="E14023" s="184"/>
      <c r="F14023" s="184"/>
      <c r="G14023" s="184"/>
      <c r="H14023" s="184"/>
      <c r="I14023" s="388"/>
      <c r="J14023" s="462"/>
      <c r="K14023" s="462"/>
      <c r="L14023" s="462"/>
      <c r="W14023">
        <f t="shared" si="1529"/>
      </c>
      <c r="X14023">
        <f t="shared" si="1530"/>
      </c>
      <c r="Y14023">
        <f t="shared" si="1531"/>
      </c>
      <c r="Z14023">
        <f t="shared" si="1532"/>
      </c>
    </row>
    <row r="14024" spans="1:26">
      <c r="A14024" s="5">
        <v>1</v>
      </c>
      <c r="B14024" s="8" t="s">
        <v>707</v>
      </c>
      <c r="C14024" s="5" t="s">
        <v>708</v>
      </c>
      <c r="D14024" s="5"/>
      <c r="E14024" s="16"/>
      <c r="F14024" s="6">
        <v>2</v>
      </c>
      <c r="G14024" s="5">
        <f>+F14024</f>
      </c>
      <c r="H14024" s="16">
        <v>1</v>
      </c>
      <c r="I14024" s="102">
        <f>+H14024*G14024</f>
      </c>
      <c r="J14024" s="565">
        <v>119</v>
      </c>
      <c r="K14024" s="565">
        <f>+H14024-J14024</f>
      </c>
      <c r="L14024" s="565">
        <f>+K14024*G14024</f>
      </c>
      <c r="W14024">
        <f t="shared" si="1529"/>
      </c>
      <c r="X14024">
        <f t="shared" si="1530"/>
      </c>
      <c r="Y14024">
        <f t="shared" si="1531"/>
      </c>
      <c r="Z14024">
        <f t="shared" si="1532"/>
      </c>
    </row>
    <row r="14025" spans="1:26" ht="34.5" customHeight="1">
      <c r="A14025" s="5"/>
      <c r="B14025" s="95"/>
      <c r="C14025" s="101"/>
      <c r="D14025" s="5"/>
      <c r="E14025" s="16"/>
      <c r="F14025" s="6"/>
      <c r="G14025" s="5"/>
      <c r="H14025" s="16"/>
      <c r="I14025" s="102"/>
      <c r="J14025" s="565"/>
      <c r="K14025" s="565"/>
      <c r="L14025" s="565"/>
      <c r="W14025">
        <f t="shared" si="1529"/>
      </c>
      <c r="X14025">
        <f t="shared" si="1530"/>
      </c>
      <c r="Y14025">
        <f t="shared" si="1531"/>
      </c>
      <c r="Z14025">
        <f t="shared" si="1532"/>
      </c>
    </row>
    <row r="14026" spans="1:26">
      <c r="A14026" s="5"/>
      <c r="B14026" s="1620" t="s">
        <v>766</v>
      </c>
      <c r="C14026" s="1620"/>
      <c r="D14026" s="19"/>
      <c r="E14026" s="19"/>
      <c r="F14026" s="6"/>
      <c r="G14026" s="5"/>
      <c r="H14026" s="5"/>
      <c r="I14026" s="102"/>
      <c r="J14026" s="565"/>
      <c r="K14026" s="565"/>
      <c r="L14026" s="565"/>
      <c r="W14026">
        <f t="shared" si="1529"/>
      </c>
      <c r="X14026">
        <f t="shared" si="1530"/>
      </c>
      <c r="Y14026">
        <f t="shared" si="1531"/>
      </c>
      <c r="Z14026">
        <f t="shared" si="1532"/>
      </c>
    </row>
    <row r="14027" spans="1:26">
      <c r="A14027" s="275">
        <v>3</v>
      </c>
      <c r="B14027" s="8" t="s">
        <v>976</v>
      </c>
      <c r="C14027" s="5" t="s">
        <v>1127</v>
      </c>
      <c r="D14027" s="5">
        <v>1</v>
      </c>
      <c r="E14027" s="5">
        <v>50</v>
      </c>
      <c r="F14027" s="6">
        <f>+E14027*D14027</f>
      </c>
      <c r="G14027" s="5">
        <f>+E14027*D14027</f>
      </c>
      <c r="H14027" s="5">
        <v>1</v>
      </c>
      <c r="I14027" s="102">
        <f>+H14027*G14027</f>
      </c>
      <c r="J14027" s="565">
        <v>5.15</v>
      </c>
      <c r="K14027" s="565">
        <f>+H14027-J14027</f>
      </c>
      <c r="L14027" s="565">
        <f>+K14027*G14027</f>
      </c>
      <c r="W14027">
        <f t="shared" si="1529"/>
      </c>
      <c r="X14027">
        <f t="shared" si="1530"/>
      </c>
      <c r="Y14027">
        <f t="shared" si="1531"/>
      </c>
      <c r="Z14027">
        <f t="shared" si="1532"/>
      </c>
    </row>
    <row r="14028" spans="1:26">
      <c r="A14028" s="275">
        <v>4</v>
      </c>
      <c r="B14028" s="8" t="s">
        <v>1126</v>
      </c>
      <c r="C14028" s="5" t="s">
        <v>1125</v>
      </c>
      <c r="D14028" s="5">
        <v>2</v>
      </c>
      <c r="E14028" s="5">
        <v>25</v>
      </c>
      <c r="F14028" s="6">
        <f>+E14028*D14028</f>
      </c>
      <c r="G14028" s="5">
        <f>+E14028*D14028</f>
      </c>
      <c r="H14028" s="5">
        <v>1</v>
      </c>
      <c r="I14028" s="102">
        <f>+H14028*G14028</f>
      </c>
      <c r="J14028" s="565">
        <v>5.15</v>
      </c>
      <c r="K14028" s="565">
        <f>+H14028-J14028</f>
      </c>
      <c r="L14028" s="565">
        <f>+K14028*G14028</f>
      </c>
      <c r="W14028">
        <f t="shared" si="1529"/>
      </c>
      <c r="X14028">
        <f t="shared" si="1530"/>
      </c>
      <c r="Y14028">
        <f t="shared" si="1531"/>
      </c>
      <c r="Z14028">
        <f t="shared" si="1532"/>
      </c>
    </row>
    <row r="14029" spans="1:26">
      <c r="A14029" s="275">
        <v>5</v>
      </c>
      <c r="B14029" s="8" t="s">
        <v>981</v>
      </c>
      <c r="C14029" s="5" t="s">
        <v>982</v>
      </c>
      <c r="D14029" s="5">
        <v>2</v>
      </c>
      <c r="E14029" s="5">
        <v>50</v>
      </c>
      <c r="F14029" s="6">
        <f>+E14029*D14029</f>
      </c>
      <c r="G14029" s="5">
        <f>+E14029*D14029</f>
      </c>
      <c r="H14029" s="5">
        <v>1</v>
      </c>
      <c r="I14029" s="102">
        <f>+H14029*G14029</f>
      </c>
      <c r="J14029" s="565">
        <v>5.15</v>
      </c>
      <c r="K14029" s="565">
        <f>+H14029-J14029</f>
      </c>
      <c r="L14029" s="565">
        <f>+K14029*G14029</f>
      </c>
      <c r="W14029">
        <f t="shared" si="1529"/>
      </c>
      <c r="X14029">
        <f t="shared" si="1530"/>
      </c>
      <c r="Y14029">
        <f t="shared" si="1531"/>
      </c>
      <c r="Z14029">
        <f t="shared" si="1532"/>
      </c>
    </row>
    <row r="14030" spans="1:26">
      <c r="A14030" s="107"/>
      <c r="B14030" s="1620" t="s">
        <v>644</v>
      </c>
      <c r="C14030" s="1620"/>
      <c r="D14030" s="316"/>
      <c r="E14030" s="316"/>
      <c r="F14030" s="186"/>
      <c r="G14030" s="184"/>
      <c r="H14030" s="184"/>
      <c r="I14030" s="108"/>
      <c r="J14030" s="565"/>
      <c r="K14030" s="565"/>
      <c r="L14030" s="565"/>
      <c r="W14030">
        <f t="shared" si="1529"/>
      </c>
      <c r="X14030">
        <f t="shared" si="1530"/>
      </c>
      <c r="Y14030">
        <f t="shared" si="1531"/>
      </c>
      <c r="Z14030">
        <f t="shared" si="1532"/>
      </c>
    </row>
    <row r="14031" spans="1:26">
      <c r="A14031" s="5">
        <v>6</v>
      </c>
      <c r="B14031" s="8" t="s">
        <v>515</v>
      </c>
      <c r="C14031" s="5" t="s">
        <v>2095</v>
      </c>
      <c r="D14031" s="5"/>
      <c r="E14031" s="16"/>
      <c r="F14031" s="6">
        <v>2</v>
      </c>
      <c r="G14031" s="5">
        <f>+F14031</f>
      </c>
      <c r="H14031" s="5">
        <v>1</v>
      </c>
      <c r="I14031" s="102">
        <f>+H14031*D14031</f>
      </c>
      <c r="J14031" s="565">
        <f>1500*18%</f>
      </c>
      <c r="K14031" s="565">
        <f>+H14031-J14031</f>
      </c>
      <c r="L14031" s="565">
        <f>+K14031*D14031</f>
      </c>
      <c r="W14031">
        <f t="shared" si="1529"/>
      </c>
      <c r="X14031">
        <f t="shared" si="1530"/>
      </c>
      <c r="Y14031">
        <f t="shared" si="1531"/>
      </c>
      <c r="Z14031">
        <f t="shared" si="1532"/>
      </c>
    </row>
    <row r="14032" spans="1:26">
      <c r="A14032" s="5"/>
      <c r="B14032" s="8"/>
      <c r="C14032" s="5"/>
      <c r="D14032" s="16"/>
      <c r="E14032" s="16"/>
      <c r="F14032" s="6"/>
      <c r="G14032" s="5"/>
      <c r="H14032" s="5"/>
      <c r="I14032" s="102"/>
      <c r="J14032" s="565"/>
      <c r="K14032" s="565"/>
      <c r="L14032" s="565"/>
      <c r="W14032">
        <f t="shared" si="1529"/>
      </c>
      <c r="X14032">
        <f t="shared" si="1530"/>
      </c>
      <c r="Y14032">
        <f t="shared" si="1531"/>
      </c>
      <c r="Z14032">
        <f t="shared" si="1532"/>
      </c>
    </row>
    <row r="14033" spans="1:26">
      <c r="A14033" s="107"/>
      <c r="B14033" s="8"/>
      <c r="C14033" s="5"/>
      <c r="D14033" s="238"/>
      <c r="E14033" s="238"/>
      <c r="F14033" s="186"/>
      <c r="G14033" s="184"/>
      <c r="H14033" s="184"/>
      <c r="I14033" s="108"/>
      <c r="J14033" s="565"/>
      <c r="K14033" s="565"/>
      <c r="L14033" s="565"/>
      <c r="W14033">
        <f t="shared" si="1529"/>
      </c>
      <c r="X14033">
        <f t="shared" si="1530"/>
      </c>
      <c r="Y14033">
        <f t="shared" si="1531"/>
      </c>
      <c r="Z14033">
        <f t="shared" si="1532"/>
      </c>
    </row>
    <row r="14034" spans="1:26">
      <c r="A14034" s="107"/>
      <c r="B14034" s="8"/>
      <c r="C14034" s="5"/>
      <c r="D14034" s="238"/>
      <c r="E14034" s="238"/>
      <c r="F14034" s="186"/>
      <c r="G14034" s="184"/>
      <c r="H14034" s="184"/>
      <c r="I14034" s="108"/>
      <c r="J14034" s="565"/>
      <c r="K14034" s="565"/>
      <c r="L14034" s="565"/>
      <c r="W14034">
        <f t="shared" si="1529"/>
      </c>
      <c r="X14034">
        <f t="shared" si="1530"/>
      </c>
      <c r="Y14034">
        <f t="shared" si="1531"/>
      </c>
      <c r="Z14034">
        <f t="shared" si="1532"/>
      </c>
    </row>
    <row r="14035" spans="1:26">
      <c r="A14035" s="107"/>
      <c r="B14035" s="8"/>
      <c r="C14035" s="5"/>
      <c r="D14035" s="238"/>
      <c r="E14035" s="238"/>
      <c r="F14035" s="186"/>
      <c r="G14035" s="184"/>
      <c r="H14035" s="184"/>
      <c r="I14035" s="108"/>
      <c r="J14035" s="565"/>
      <c r="K14035" s="565"/>
      <c r="L14035" s="565"/>
      <c r="W14035">
        <f t="shared" si="1529"/>
      </c>
      <c r="X14035">
        <f t="shared" si="1530"/>
      </c>
      <c r="Y14035">
        <f t="shared" si="1531"/>
      </c>
      <c r="Z14035">
        <f t="shared" si="1532"/>
      </c>
    </row>
    <row r="14036" spans="1:26">
      <c r="A14036" s="107"/>
      <c r="B14036" s="8"/>
      <c r="C14036" s="5"/>
      <c r="D14036" s="238"/>
      <c r="E14036" s="238"/>
      <c r="F14036" s="186"/>
      <c r="G14036" s="184"/>
      <c r="H14036" s="184"/>
      <c r="I14036" s="108"/>
      <c r="J14036" s="565"/>
      <c r="K14036" s="565"/>
      <c r="L14036" s="565"/>
      <c r="W14036">
        <f t="shared" si="1529"/>
      </c>
      <c r="X14036">
        <f t="shared" si="1530"/>
      </c>
      <c r="Y14036">
        <f t="shared" si="1531"/>
      </c>
      <c r="Z14036">
        <f t="shared" si="1532"/>
      </c>
    </row>
    <row r="14037" spans="1:26">
      <c r="A14037" s="107"/>
      <c r="B14037" s="8"/>
      <c r="C14037" s="5"/>
      <c r="D14037" s="238"/>
      <c r="E14037" s="238"/>
      <c r="F14037" s="186"/>
      <c r="G14037" s="184"/>
      <c r="H14037" s="184"/>
      <c r="I14037" s="108"/>
      <c r="J14037" s="565"/>
      <c r="K14037" s="565"/>
      <c r="L14037" s="565"/>
      <c r="W14037">
        <f t="shared" si="1529"/>
      </c>
      <c r="X14037">
        <f t="shared" si="1530"/>
      </c>
      <c r="Y14037">
        <f t="shared" si="1531"/>
      </c>
      <c r="Z14037">
        <f t="shared" si="1532"/>
      </c>
    </row>
    <row r="14038" spans="1:26">
      <c r="A14038" s="107"/>
      <c r="B14038" s="8"/>
      <c r="C14038" s="5"/>
      <c r="D14038" s="238"/>
      <c r="E14038" s="238"/>
      <c r="F14038" s="186"/>
      <c r="G14038" s="184"/>
      <c r="H14038" s="184"/>
      <c r="I14038" s="108"/>
      <c r="J14038" s="565"/>
      <c r="K14038" s="565"/>
      <c r="L14038" s="565"/>
      <c r="W14038">
        <f t="shared" si="1529"/>
      </c>
      <c r="X14038">
        <f t="shared" si="1530"/>
      </c>
      <c r="Y14038">
        <f t="shared" si="1531"/>
      </c>
      <c r="Z14038">
        <f t="shared" si="1532"/>
      </c>
    </row>
    <row r="14039" spans="1:26">
      <c r="A14039" s="107"/>
      <c r="B14039" s="8"/>
      <c r="C14039" s="5"/>
      <c r="D14039" s="238"/>
      <c r="E14039" s="238"/>
      <c r="F14039" s="186"/>
      <c r="G14039" s="184"/>
      <c r="H14039" s="184"/>
      <c r="I14039" s="108"/>
      <c r="J14039" s="565"/>
      <c r="K14039" s="565"/>
      <c r="L14039" s="565"/>
      <c r="W14039">
        <f t="shared" si="1529"/>
      </c>
      <c r="X14039">
        <f t="shared" si="1530"/>
      </c>
      <c r="Y14039">
        <f t="shared" si="1531"/>
      </c>
      <c r="Z14039">
        <f t="shared" si="1532"/>
      </c>
    </row>
    <row r="14040" spans="1:26">
      <c r="A14040" s="107"/>
      <c r="B14040" s="8"/>
      <c r="C14040" s="5"/>
      <c r="D14040" s="184"/>
      <c r="E14040" s="184"/>
      <c r="F14040" s="184"/>
      <c r="G14040" s="184"/>
      <c r="H14040" s="184"/>
      <c r="I14040" s="108"/>
      <c r="J14040" s="565"/>
      <c r="K14040" s="565"/>
      <c r="L14040" s="565"/>
      <c r="W14040">
        <f t="shared" si="1529"/>
      </c>
      <c r="X14040">
        <f t="shared" si="1530"/>
      </c>
      <c r="Y14040">
        <f t="shared" si="1531"/>
      </c>
      <c r="Z14040">
        <f t="shared" si="1532"/>
      </c>
    </row>
    <row r="14041" spans="1:26">
      <c r="A14041" s="107"/>
      <c r="B14041" s="8"/>
      <c r="C14041" s="5"/>
      <c r="D14041" s="184"/>
      <c r="E14041" s="184"/>
      <c r="F14041" s="184"/>
      <c r="G14041" s="184"/>
      <c r="H14041" s="570"/>
      <c r="I14041" s="388"/>
      <c r="J14041" s="462"/>
      <c r="K14041" s="462"/>
      <c r="L14041" s="462"/>
      <c r="W14041">
        <f t="shared" si="1529"/>
      </c>
      <c r="X14041">
        <f t="shared" si="1530"/>
      </c>
      <c r="Y14041">
        <f t="shared" si="1531"/>
      </c>
      <c r="Z14041">
        <f t="shared" si="1532"/>
      </c>
    </row>
    <row r="14042" spans="1:26" ht="15.75" thickBot="1">
      <c r="A14042" s="33"/>
      <c r="B14042" s="10"/>
      <c r="C14042" s="10"/>
      <c r="D14042" s="109"/>
      <c r="E14042" s="109"/>
      <c r="F14042" s="109"/>
      <c r="G14042" s="109"/>
      <c r="H14042" s="109"/>
      <c r="I14042" s="110"/>
      <c r="W14042">
        <f t="shared" si="1529"/>
      </c>
      <c r="X14042">
        <f t="shared" si="1530"/>
      </c>
      <c r="Y14042">
        <f t="shared" si="1531"/>
      </c>
      <c r="Z14042">
        <f t="shared" si="1532"/>
      </c>
    </row>
    <row r="14043" spans="1:26">
      <c r="A14043" s="33"/>
      <c r="B14043" s="1662" t="s">
        <v>304</v>
      </c>
      <c r="C14043" s="1663"/>
      <c r="D14043" s="91"/>
      <c r="E14043" s="91"/>
      <c r="F14043" s="91"/>
      <c r="G14043" s="92" t="s">
        <v>19</v>
      </c>
      <c r="H14043" s="91"/>
      <c r="I14043" s="111">
        <f>SUM(I14023:I14042)</f>
      </c>
      <c r="L14043">
        <f>SUM(L14023:L14042)</f>
      </c>
      <c r="W14043">
        <f t="shared" si="1529"/>
      </c>
      <c r="X14043">
        <f t="shared" si="1530"/>
      </c>
      <c r="Y14043">
        <f t="shared" si="1531"/>
      </c>
      <c r="Z14043">
        <f t="shared" si="1532"/>
      </c>
    </row>
    <row r="14044" spans="1:26">
      <c r="A14044" s="221"/>
      <c r="B14044" s="1664"/>
      <c r="C14044" s="1665"/>
      <c r="D14044" s="69" t="s">
        <v>1574</v>
      </c>
      <c r="E14044" s="69"/>
      <c r="F14044" s="69"/>
      <c r="G14044" s="69"/>
      <c r="H14044" s="112">
        <v>1</v>
      </c>
      <c r="I14044" s="61">
        <f>+L14043*H14044</f>
      </c>
      <c r="W14044">
        <f t="shared" si="1529"/>
      </c>
      <c r="X14044">
        <f t="shared" si="1530"/>
      </c>
      <c r="Y14044">
        <f t="shared" si="1531"/>
      </c>
      <c r="Z14044">
        <f t="shared" si="1532"/>
      </c>
    </row>
    <row r="14045" spans="1:26">
      <c r="A14045" s="33"/>
      <c r="B14045" s="10"/>
      <c r="C14045" s="10"/>
      <c r="D14045" s="69"/>
      <c r="E14045" s="69"/>
      <c r="F14045" s="69"/>
      <c r="G14045" s="69"/>
      <c r="H14045" s="69"/>
      <c r="I14045" s="61"/>
      <c r="J14045" s="25"/>
      <c r="W14045">
        <f t="shared" si="1529"/>
      </c>
      <c r="X14045">
        <f t="shared" si="1530"/>
      </c>
      <c r="Y14045">
        <f t="shared" si="1531"/>
      </c>
      <c r="Z14045">
        <f t="shared" si="1532"/>
      </c>
    </row>
    <row r="14046" spans="1:26" ht="15.75" thickBot="1">
      <c r="A14046" s="33"/>
      <c r="B14046" s="11" t="s">
        <v>20</v>
      </c>
      <c r="C14046" s="35"/>
      <c r="D14046" s="35"/>
      <c r="E14046" s="35"/>
      <c r="F14046" s="35"/>
      <c r="G14046" s="35"/>
      <c r="H14046" s="35"/>
      <c r="I14046" s="36"/>
      <c r="J14046" s="25"/>
      <c r="W14046">
        <f t="shared" si="1529"/>
      </c>
      <c r="X14046">
        <f t="shared" si="1530"/>
      </c>
      <c r="Y14046">
        <f t="shared" si="1531"/>
      </c>
      <c r="Z14046">
        <f t="shared" si="1532"/>
      </c>
    </row>
    <row r="14047" spans="1:26" ht="15.75" thickBot="1">
      <c r="A14047" s="37"/>
      <c r="B14047" s="38"/>
      <c r="C14047" s="39" t="s">
        <v>21</v>
      </c>
      <c r="D14047" s="40">
        <f>SUM(D14023:D14046)</f>
      </c>
      <c r="E14047" s="41">
        <f>IF(H14047=I14047,"OK","NO")</f>
      </c>
      <c r="F14047" s="40">
        <f>SUM(F14023:F14046)</f>
      </c>
      <c r="G14047" s="40">
        <f>SUM(G14023:G14046)</f>
      </c>
      <c r="H14047" s="41">
        <f>SUMPRODUCT(F14023:F14042,H14023:H14042)</f>
      </c>
      <c r="I14047" s="43">
        <f>SUMPRODUCT(I14045+I14043)-I14044</f>
      </c>
      <c r="J14047" s="25"/>
      <c r="W14047">
        <f t="shared" si="1529"/>
      </c>
      <c r="X14047">
        <f t="shared" si="1530"/>
      </c>
      <c r="Y14047">
        <f t="shared" si="1531"/>
      </c>
      <c r="Z14047">
        <f t="shared" si="1532"/>
      </c>
    </row>
    <row r="14048" spans="1:26" ht="15.75" thickBot="1">
      <c r="A14048" s="44"/>
      <c r="B14048" s="116"/>
      <c r="C14048" s="45"/>
      <c r="D14048" s="45"/>
      <c r="E14048" s="45"/>
      <c r="F14048" s="45"/>
      <c r="G14048" s="45"/>
      <c r="H14048" s="46"/>
      <c r="I14048" s="47"/>
      <c r="J14048" s="25"/>
      <c r="W14048">
        <f t="shared" si="1529"/>
      </c>
      <c r="X14048">
        <f t="shared" si="1530"/>
      </c>
      <c r="Y14048">
        <f t="shared" si="1531"/>
      </c>
      <c r="Z14048">
        <f t="shared" si="1532"/>
      </c>
    </row>
    <row r="14049" spans="1:26">
      <c r="A14049" s="12" t="s">
        <v>315</v>
      </c>
      <c r="B14049" s="12"/>
      <c r="C14049" s="12"/>
      <c r="D14049" s="13"/>
      <c r="E14049" s="14" t="s">
        <v>301</v>
      </c>
      <c r="F14049" s="14"/>
      <c r="G14049" s="14"/>
      <c r="H14049" s="2"/>
      <c r="I14049" s="12"/>
      <c r="J14049" s="25"/>
      <c r="W14049">
        <f t="shared" si="1529"/>
      </c>
      <c r="X14049">
        <f t="shared" si="1530"/>
      </c>
      <c r="Y14049">
        <f t="shared" si="1531"/>
      </c>
      <c r="Z14049">
        <f t="shared" si="1532"/>
      </c>
    </row>
    <row r="14050" spans="1:26">
      <c r="W14050">
        <f t="shared" si="1529"/>
      </c>
      <c r="X14050">
        <f t="shared" si="1530"/>
      </c>
      <c r="Y14050">
        <f t="shared" si="1531"/>
      </c>
      <c r="Z14050">
        <f t="shared" si="1532"/>
      </c>
    </row>
    <row r="14051" spans="1:26">
      <c r="W14051">
        <f t="shared" si="1529"/>
      </c>
      <c r="X14051">
        <f t="shared" si="1530"/>
      </c>
      <c r="Y14051">
        <f t="shared" si="1531"/>
      </c>
      <c r="Z14051">
        <f t="shared" si="1532"/>
      </c>
    </row>
    <row r="14052" spans="1:26">
      <c r="W14052">
        <f t="shared" si="1529"/>
      </c>
      <c r="X14052">
        <f t="shared" si="1530"/>
      </c>
      <c r="Y14052">
        <f t="shared" si="1531"/>
      </c>
      <c r="Z14052">
        <f t="shared" si="1532"/>
      </c>
    </row>
    <row r="14053" spans="1:26">
      <c r="W14053">
        <f t="shared" si="1529"/>
      </c>
      <c r="X14053">
        <f t="shared" si="1530"/>
      </c>
      <c r="Y14053">
        <f t="shared" si="1531"/>
      </c>
      <c r="Z14053">
        <f t="shared" si="1532"/>
      </c>
    </row>
    <row r="14054" spans="1:26">
      <c r="W14054">
        <f t="shared" si="1529"/>
      </c>
      <c r="X14054">
        <f t="shared" si="1530"/>
      </c>
      <c r="Y14054">
        <f t="shared" si="1531"/>
      </c>
      <c r="Z14054">
        <f t="shared" si="1532"/>
      </c>
    </row>
    <row r="14055" spans="1:26">
      <c r="A14055" s="1562" t="s">
        <v>0</v>
      </c>
      <c r="B14055" s="1562"/>
      <c r="C14055" s="1562"/>
      <c r="D14055" s="1562"/>
      <c r="E14055" s="1562"/>
      <c r="F14055" s="1562"/>
      <c r="G14055" s="1562"/>
      <c r="H14055" s="1562"/>
      <c r="I14055" s="1562"/>
      <c r="W14055">
        <f t="shared" si="1529"/>
      </c>
      <c r="X14055">
        <f t="shared" si="1530"/>
      </c>
      <c r="Y14055">
        <f t="shared" si="1531"/>
      </c>
      <c r="Z14055">
        <f t="shared" si="1532"/>
      </c>
    </row>
    <row r="14056" spans="1:26">
      <c r="W14056">
        <f t="shared" si="1529"/>
      </c>
      <c r="X14056">
        <f t="shared" si="1530"/>
      </c>
      <c r="Y14056">
        <f t="shared" si="1531"/>
      </c>
      <c r="Z14056">
        <f t="shared" si="1532"/>
      </c>
    </row>
    <row r="14057" spans="1:26">
      <c r="W14057">
        <f t="shared" si="1529"/>
      </c>
      <c r="X14057">
        <f t="shared" si="1530"/>
      </c>
      <c r="Y14057">
        <f t="shared" si="1531"/>
      </c>
      <c r="Z14057">
        <f t="shared" si="1532"/>
      </c>
    </row>
    <row r="14058" spans="1:26">
      <c r="A14058" s="1" t="s">
        <v>1</v>
      </c>
      <c r="B14058" s="1"/>
      <c r="G14058" s="489" t="s">
        <v>2</v>
      </c>
      <c r="H14058" s="3" t="s">
        <v>2601</v>
      </c>
      <c r="W14058">
        <f t="shared" si="1529"/>
      </c>
      <c r="X14058">
        <f t="shared" si="1530"/>
      </c>
      <c r="Y14058">
        <f t="shared" si="1531"/>
      </c>
      <c r="Z14058">
        <f t="shared" si="1532"/>
      </c>
    </row>
    <row r="14059" spans="1:26">
      <c r="A14059" s="1" t="inlineStr">
        <is>
          <t>Dealer-166</t>
        </is>
      </c>
      <c r="B14059" s="1"/>
      <c r="F14059" s="4"/>
      <c r="G14059" s="488" t="s">
        <v>1440</v>
      </c>
      <c r="H14059" s="1" t="s">
        <v>2295</v>
      </c>
      <c r="W14059">
        <f t="shared" si="1529"/>
      </c>
      <c r="X14059">
        <f t="shared" si="1530"/>
      </c>
      <c r="Y14059">
        <f t="shared" si="1531"/>
      </c>
      <c r="Z14059">
        <f t="shared" si="1532"/>
      </c>
    </row>
    <row r="14060" spans="1:26">
      <c r="A14060" s="1" t="inlineStr">
        <is>
          <t>Address line (redacted)</t>
        </is>
      </c>
      <c r="B14060" s="1"/>
      <c r="H14060" s="1"/>
      <c r="W14060">
        <f t="shared" si="1529"/>
      </c>
      <c r="X14060">
        <f t="shared" si="1530"/>
      </c>
      <c r="Y14060">
        <f t="shared" si="1531"/>
      </c>
      <c r="Z14060">
        <f t="shared" si="1532"/>
      </c>
    </row>
    <row r="14061" spans="1:26">
      <c r="A14061" s="1" t="inlineStr">
        <is>
          <t>Address line (redacted)</t>
        </is>
      </c>
      <c r="B14061" s="1"/>
      <c r="D14061" s="85"/>
      <c r="E14061" s="85"/>
      <c r="F14061" s="85"/>
      <c r="G14061" s="85"/>
      <c r="H14061" s="85"/>
      <c r="W14061">
        <f t="shared" si="1529"/>
      </c>
      <c r="X14061">
        <f t="shared" si="1530"/>
      </c>
      <c r="Y14061">
        <f t="shared" si="1531"/>
      </c>
      <c r="Z14061">
        <f t="shared" si="1532"/>
      </c>
    </row>
    <row r="14062" spans="1:26">
      <c r="A14062" s="12" t="s">
        <v>299</v>
      </c>
      <c r="B14062" s="86" t="inlineStr">
        <is>
          <t>GSTIN-MASKED</t>
        </is>
      </c>
      <c r="D14062" s="85"/>
      <c r="E14062" s="85"/>
      <c r="F14062" s="85"/>
      <c r="G14062" s="85"/>
      <c r="H14062" s="85"/>
      <c r="W14062">
        <f t="shared" si="1529"/>
      </c>
      <c r="X14062">
        <f t="shared" si="1530"/>
      </c>
      <c r="Y14062">
        <f t="shared" si="1531"/>
      </c>
      <c r="Z14062">
        <f t="shared" si="1532"/>
      </c>
    </row>
    <row r="14063" spans="1:26">
      <c r="D14063" s="85"/>
      <c r="E14063" s="85"/>
      <c r="F14063" s="85"/>
      <c r="G14063" s="85"/>
      <c r="H14063" s="85"/>
      <c r="W14063">
        <f t="shared" si="1529"/>
      </c>
      <c r="X14063">
        <f t="shared" si="1530"/>
      </c>
      <c r="Y14063">
        <f t="shared" si="1531"/>
      </c>
      <c r="Z14063">
        <f t="shared" si="1532"/>
      </c>
    </row>
    <row r="14064" spans="1:26">
      <c r="W14064">
        <f t="shared" si="1529"/>
      </c>
      <c r="X14064">
        <f t="shared" si="1530"/>
      </c>
      <c r="Y14064">
        <f t="shared" si="1531"/>
      </c>
      <c r="Z14064">
        <f t="shared" si="1532"/>
      </c>
    </row>
    <row r="14065" spans="1:26">
      <c r="A14065" s="1" t="s">
        <v>5</v>
      </c>
      <c r="W14065">
        <f t="shared" si="1529"/>
      </c>
      <c r="X14065">
        <f t="shared" si="1530"/>
      </c>
      <c r="Y14065">
        <f t="shared" si="1531"/>
      </c>
      <c r="Z14065">
        <f t="shared" si="1532"/>
      </c>
    </row>
    <row r="14066" spans="1:26">
      <c r="A14066" s="1" t="s">
        <v>6</v>
      </c>
      <c r="W14066">
        <f t="shared" si="1529"/>
      </c>
      <c r="X14066">
        <f t="shared" si="1530"/>
      </c>
      <c r="Y14066">
        <f t="shared" si="1531"/>
      </c>
      <c r="Z14066">
        <f t="shared" si="1532"/>
      </c>
    </row>
    <row r="14067" spans="1:26">
      <c r="A14067" s="1" t="s">
        <v>7</v>
      </c>
      <c r="W14067">
        <f t="shared" si="1529"/>
      </c>
      <c r="X14067">
        <f t="shared" si="1530"/>
      </c>
      <c r="Y14067">
        <f t="shared" si="1531"/>
      </c>
      <c r="Z14067">
        <f t="shared" si="1532"/>
      </c>
    </row>
    <row r="14068" spans="1:26" ht="24">
      <c r="A14068" s="179" t="s">
        <v>8</v>
      </c>
      <c r="B14068" s="180" t="s">
        <v>9</v>
      </c>
      <c r="C14068" s="180" t="s">
        <v>10</v>
      </c>
      <c r="D14068" s="181" t="s">
        <v>11</v>
      </c>
      <c r="E14068" s="181" t="s">
        <v>12</v>
      </c>
      <c r="F14068" s="181" t="s">
        <v>13</v>
      </c>
      <c r="G14068" s="181" t="s">
        <v>14</v>
      </c>
      <c r="H14068" s="179" t="s">
        <v>15</v>
      </c>
      <c r="I14068" s="182" t="s">
        <v>16</v>
      </c>
      <c r="W14068">
        <f t="shared" si="1529"/>
      </c>
      <c r="X14068">
        <f t="shared" si="1530"/>
      </c>
      <c r="Y14068">
        <f t="shared" si="1531"/>
      </c>
      <c r="Z14068">
        <f t="shared" si="1532"/>
      </c>
    </row>
    <row r="14069" spans="1:26">
      <c r="A14069" s="5"/>
      <c r="B14069" s="1564" t="s">
        <v>17</v>
      </c>
      <c r="C14069" s="1565"/>
      <c r="D14069" s="138"/>
      <c r="E14069" s="5"/>
      <c r="F14069" s="322"/>
      <c r="G14069" s="322"/>
      <c r="H14069" s="16"/>
      <c r="I14069" s="183"/>
      <c r="W14069">
        <f t="shared" si="1529"/>
      </c>
      <c r="X14069">
        <f t="shared" si="1530"/>
      </c>
      <c r="Y14069">
        <f t="shared" si="1531"/>
      </c>
      <c r="Z14069">
        <f t="shared" si="1532"/>
      </c>
    </row>
    <row r="14070" spans="1:26">
      <c r="A14070" s="5">
        <v>1</v>
      </c>
      <c r="B14070" s="8" t="s">
        <v>348</v>
      </c>
      <c r="C14070" s="5" t="s">
        <v>349</v>
      </c>
      <c r="D14070" s="5">
        <v>5</v>
      </c>
      <c r="E14070" s="5">
        <v>1</v>
      </c>
      <c r="F14070" s="5">
        <f>+E14070*D14070</f>
      </c>
      <c r="G14070" s="6">
        <f>+E14070*D14070</f>
      </c>
      <c r="H14070" s="5">
        <v>1</v>
      </c>
      <c r="I14070" s="183">
        <f>+H14070*G14070</f>
      </c>
      <c r="J14070">
        <v>119</v>
      </c>
      <c r="K14070">
        <f>+H14070-J14070</f>
      </c>
      <c r="L14070">
        <f>+K14070*G14070</f>
      </c>
      <c r="W14070">
        <f t="shared" si="1529"/>
      </c>
      <c r="X14070">
        <f t="shared" si="1530"/>
      </c>
      <c r="Y14070">
        <f t="shared" si="1531"/>
      </c>
      <c r="Z14070">
        <f t="shared" si="1532"/>
      </c>
    </row>
    <row r="14071" spans="1:26">
      <c r="A14071" s="5">
        <v>2</v>
      </c>
      <c r="B14071" s="8" t="s">
        <v>1188</v>
      </c>
      <c r="C14071" s="5" t="s">
        <v>1189</v>
      </c>
      <c r="D14071" s="5">
        <v>1</v>
      </c>
      <c r="E14071" s="5">
        <v>5</v>
      </c>
      <c r="F14071" s="5">
        <f>+E14071*D14071</f>
      </c>
      <c r="G14071" s="6">
        <f>+E14071*D14071</f>
      </c>
      <c r="H14071" s="5">
        <v>1</v>
      </c>
      <c r="I14071" s="183">
        <f>+H14071*G14071</f>
      </c>
      <c r="J14071">
        <v>119</v>
      </c>
      <c r="K14071">
        <f>+H14071-J14071</f>
      </c>
      <c r="L14071">
        <f>+K14071*G14071</f>
      </c>
      <c r="W14071">
        <f t="shared" si="1529"/>
      </c>
      <c r="X14071">
        <f t="shared" si="1530"/>
      </c>
      <c r="Y14071">
        <f t="shared" si="1531"/>
      </c>
      <c r="Z14071">
        <f t="shared" si="1532"/>
      </c>
    </row>
    <row r="14072" spans="1:26">
      <c r="A14072" s="5">
        <v>3</v>
      </c>
      <c r="B14072" s="8" t="s">
        <v>2041</v>
      </c>
      <c r="C14072" s="9" t="s">
        <v>2042</v>
      </c>
      <c r="D14072" s="5">
        <v>1</v>
      </c>
      <c r="E14072" s="5">
        <v>5</v>
      </c>
      <c r="F14072" s="5">
        <f>+E14072*D14072</f>
      </c>
      <c r="G14072" s="6">
        <f>+E14072*D14072</f>
      </c>
      <c r="H14072" s="5">
        <v>1</v>
      </c>
      <c r="I14072" s="183">
        <f>+H14072*G14072</f>
      </c>
      <c r="J14072">
        <v>119</v>
      </c>
      <c r="K14072">
        <f>+H14072-J14072</f>
      </c>
      <c r="L14072">
        <f>+K14072*G14072</f>
      </c>
      <c r="W14072">
        <f t="shared" si="1529"/>
      </c>
      <c r="X14072">
        <f t="shared" si="1530"/>
      </c>
      <c r="Y14072">
        <f t="shared" si="1531"/>
      </c>
      <c r="Z14072">
        <f t="shared" si="1532"/>
      </c>
    </row>
    <row r="14073" spans="1:26">
      <c r="A14073" s="5"/>
      <c r="B14073" s="8" t="s">
        <v>2041</v>
      </c>
      <c r="C14073" s="9" t="s">
        <v>2042</v>
      </c>
      <c r="D14073" s="5">
        <v>1</v>
      </c>
      <c r="E14073" s="5">
        <v>1</v>
      </c>
      <c r="F14073" s="5">
        <f>+E14073*D14073</f>
      </c>
      <c r="G14073" s="6">
        <f>+E14073*D14073</f>
      </c>
      <c r="H14073" s="5">
        <v>1</v>
      </c>
      <c r="I14073" s="183">
        <f>+H14073*G14073</f>
      </c>
      <c r="J14073">
        <v>119</v>
      </c>
      <c r="K14073">
        <f>+H14073-J14073</f>
      </c>
      <c r="L14073">
        <f>+K14073*G14073</f>
      </c>
      <c r="W14073">
        <f t="shared" si="1529"/>
      </c>
      <c r="X14073">
        <f t="shared" si="1530"/>
      </c>
      <c r="Y14073">
        <f t="shared" si="1531"/>
      </c>
      <c r="Z14073">
        <f t="shared" si="1532"/>
      </c>
    </row>
    <row r="14074" spans="1:26">
      <c r="A14074" s="5"/>
      <c r="B14074" s="1564" t="s">
        <v>18</v>
      </c>
      <c r="C14074" s="1565"/>
      <c r="D14074" s="6"/>
      <c r="E14074" s="5"/>
      <c r="F14074" s="5"/>
      <c r="G14074" s="6"/>
      <c r="H14074" s="5"/>
      <c r="I14074" s="183"/>
      <c r="W14074">
        <f t="shared" si="1529"/>
      </c>
      <c r="X14074">
        <f t="shared" si="1530"/>
      </c>
      <c r="Y14074">
        <f t="shared" si="1531"/>
      </c>
      <c r="Z14074">
        <f t="shared" si="1532"/>
      </c>
    </row>
    <row r="14075" spans="1:26">
      <c r="A14075" s="5">
        <v>4</v>
      </c>
      <c r="B14075" s="8" t="s">
        <v>275</v>
      </c>
      <c r="C14075" s="5" t="s">
        <v>276</v>
      </c>
      <c r="D14075" s="5">
        <v>1</v>
      </c>
      <c r="E14075" s="5">
        <v>4</v>
      </c>
      <c r="F14075" s="5">
        <f>+E14075*D14075</f>
      </c>
      <c r="G14075" s="6">
        <f>+E14075*D14075</f>
      </c>
      <c r="H14075" s="9">
        <v>1</v>
      </c>
      <c r="I14075" s="183">
        <f>+H14075*G14075</f>
      </c>
      <c r="J14075">
        <v>112</v>
      </c>
      <c r="K14075">
        <f>+H14075-J14075</f>
      </c>
      <c r="L14075">
        <f>+K14075*G14075</f>
      </c>
      <c r="W14075">
        <f t="shared" si="1529"/>
      </c>
      <c r="X14075">
        <f t="shared" si="1530"/>
      </c>
      <c r="Y14075">
        <f t="shared" si="1531"/>
      </c>
      <c r="Z14075">
        <f t="shared" si="1532"/>
      </c>
    </row>
    <row r="14076" spans="1:26">
      <c r="A14076" s="5">
        <v>5</v>
      </c>
      <c r="B14076" s="8" t="s">
        <v>295</v>
      </c>
      <c r="C14076" s="5" t="s">
        <v>294</v>
      </c>
      <c r="D14076" s="5">
        <v>2</v>
      </c>
      <c r="E14076" s="5">
        <v>4</v>
      </c>
      <c r="F14076" s="5">
        <f>+E14076*D14076</f>
      </c>
      <c r="G14076" s="6">
        <f>+E14076*D14076</f>
      </c>
      <c r="H14076" s="9">
        <v>1</v>
      </c>
      <c r="I14076" s="183">
        <f>+H14076*G14076</f>
      </c>
      <c r="J14076">
        <v>112</v>
      </c>
      <c r="K14076">
        <f>+H14076-J14076</f>
      </c>
      <c r="L14076">
        <f>+K14076*G14076</f>
      </c>
      <c r="W14076">
        <f t="shared" si="1529"/>
      </c>
      <c r="X14076">
        <f t="shared" si="1530"/>
      </c>
      <c r="Y14076">
        <f t="shared" si="1531"/>
      </c>
      <c r="Z14076">
        <f t="shared" si="1532"/>
      </c>
    </row>
    <row r="14077" spans="1:26">
      <c r="A14077" s="5"/>
      <c r="B14077" s="8" t="s">
        <v>295</v>
      </c>
      <c r="C14077" s="5" t="s">
        <v>294</v>
      </c>
      <c r="D14077" s="5">
        <v>1</v>
      </c>
      <c r="E14077" s="5">
        <v>1</v>
      </c>
      <c r="F14077" s="5">
        <f>+E14077*D14077</f>
      </c>
      <c r="G14077" s="6">
        <f>+E14077*D14077</f>
      </c>
      <c r="H14077" s="9">
        <v>1</v>
      </c>
      <c r="I14077" s="183">
        <f>+H14077*G14077</f>
      </c>
      <c r="J14077">
        <v>112</v>
      </c>
      <c r="K14077">
        <f>+H14077-J14077</f>
      </c>
      <c r="L14077">
        <f>+K14077*G14077</f>
      </c>
      <c r="W14077">
        <f t="shared" si="1529"/>
      </c>
      <c r="X14077">
        <f t="shared" si="1530"/>
      </c>
      <c r="Y14077">
        <f t="shared" si="1531"/>
      </c>
      <c r="Z14077">
        <f t="shared" si="1532"/>
      </c>
    </row>
    <row r="14078" spans="1:26">
      <c r="A14078" s="5"/>
      <c r="B14078" s="8"/>
      <c r="C14078" s="5"/>
      <c r="D14078" s="5"/>
      <c r="E14078" s="5"/>
      <c r="F14078" s="16"/>
      <c r="G14078" s="6"/>
      <c r="H14078" s="16"/>
      <c r="I14078" s="183"/>
      <c r="W14078">
        <f t="shared" si="1529"/>
      </c>
      <c r="X14078">
        <f t="shared" si="1530"/>
      </c>
      <c r="Y14078">
        <f t="shared" si="1531"/>
      </c>
      <c r="Z14078">
        <f t="shared" si="1532"/>
      </c>
    </row>
    <row r="14079" spans="1:26">
      <c r="A14079" s="5"/>
      <c r="B14079" s="8"/>
      <c r="C14079" s="5"/>
      <c r="D14079" s="5"/>
      <c r="E14079" s="5"/>
      <c r="F14079" s="16"/>
      <c r="G14079" s="6"/>
      <c r="H14079" s="16"/>
      <c r="I14079" s="183"/>
      <c r="W14079">
        <f t="shared" si="1529"/>
      </c>
      <c r="X14079">
        <f t="shared" si="1530"/>
      </c>
      <c r="Y14079">
        <f t="shared" si="1531"/>
      </c>
      <c r="Z14079">
        <f t="shared" si="1532"/>
      </c>
    </row>
    <row r="14080" spans="1:26">
      <c r="A14080" s="5"/>
      <c r="B14080" s="8"/>
      <c r="C14080" s="5"/>
      <c r="D14080" s="5"/>
      <c r="E14080" s="5"/>
      <c r="F14080" s="16"/>
      <c r="G14080" s="6"/>
      <c r="H14080" s="16"/>
      <c r="I14080" s="183"/>
      <c r="W14080">
        <f t="shared" si="1529"/>
      </c>
      <c r="X14080">
        <f t="shared" si="1530"/>
      </c>
      <c r="Y14080">
        <f t="shared" si="1531"/>
      </c>
      <c r="Z14080">
        <f t="shared" si="1532"/>
      </c>
    </row>
    <row r="14081" spans="1:26">
      <c r="A14081" s="5"/>
      <c r="B14081" s="8"/>
      <c r="C14081" s="5"/>
      <c r="D14081" s="5"/>
      <c r="E14081" s="5"/>
      <c r="F14081" s="16"/>
      <c r="G14081" s="6"/>
      <c r="H14081" s="16"/>
      <c r="I14081" s="183"/>
      <c r="W14081">
        <f t="shared" si="1529"/>
      </c>
      <c r="X14081">
        <f t="shared" si="1530"/>
      </c>
      <c r="Y14081">
        <f t="shared" si="1531"/>
      </c>
      <c r="Z14081">
        <f t="shared" si="1532"/>
      </c>
    </row>
    <row r="14082" spans="1:26">
      <c r="A14082" s="5"/>
      <c r="B14082" s="8"/>
      <c r="C14082" s="5"/>
      <c r="D14082" s="5"/>
      <c r="E14082" s="5"/>
      <c r="F14082" s="16"/>
      <c r="G14082" s="6"/>
      <c r="H14082" s="16"/>
      <c r="I14082" s="183"/>
      <c r="W14082">
        <f t="shared" si="1529"/>
      </c>
      <c r="X14082">
        <f t="shared" si="1530"/>
      </c>
      <c r="Y14082">
        <f t="shared" si="1531"/>
      </c>
      <c r="Z14082">
        <f t="shared" si="1532"/>
      </c>
    </row>
    <row r="14083" spans="1:26">
      <c r="A14083" s="5"/>
      <c r="B14083" s="8"/>
      <c r="C14083" s="5"/>
      <c r="D14083" s="5"/>
      <c r="E14083" s="5"/>
      <c r="F14083" s="16"/>
      <c r="G14083" s="6"/>
      <c r="H14083" s="16"/>
      <c r="I14083" s="183"/>
      <c r="W14083">
        <f t="shared" si="1529"/>
      </c>
      <c r="X14083">
        <f t="shared" si="1530"/>
      </c>
      <c r="Y14083">
        <f t="shared" si="1531"/>
      </c>
      <c r="Z14083">
        <f t="shared" si="1532"/>
      </c>
    </row>
    <row r="14084" spans="1:26">
      <c r="A14084" s="5"/>
      <c r="B14084" s="8"/>
      <c r="C14084" s="5"/>
      <c r="D14084" s="5"/>
      <c r="E14084" s="5"/>
      <c r="F14084" s="16"/>
      <c r="G14084" s="6"/>
      <c r="H14084" s="16"/>
      <c r="I14084" s="183"/>
      <c r="W14084">
        <f t="shared" ref="W14084:W14147" si="1533">IF(LEFT($H14084&amp;"",5)="2019-",$H14084,W14083)</f>
      </c>
      <c r="X14084">
        <f t="shared" ref="X14084:X14147" si="1534">IF($W14084="",0,IF(COUNTIF($AB$2:$AB$80,$W14084)&gt;0,1,0))</f>
      </c>
      <c r="Y14084">
        <f t="shared" ref="Y14084:Y14147" si="1535">IF($C14084="","",UPPER(TRIM(IFERROR(LEFT($C14084&amp;"",FIND("/",$C14084&amp;"")-1),$C14084&amp;""))))</f>
      </c>
      <c r="Z14084">
        <f t="shared" ref="Z14084:Z14147" si="1536">IFERROR(IF(ISNUMBER($G14084),$G14084,0),0)</f>
      </c>
    </row>
    <row r="14085" spans="1:26">
      <c r="A14085" s="5"/>
      <c r="B14085" s="8"/>
      <c r="C14085" s="5"/>
      <c r="D14085" s="5"/>
      <c r="E14085" s="5"/>
      <c r="F14085" s="21"/>
      <c r="G14085" s="6"/>
      <c r="H14085" s="5"/>
      <c r="I14085" s="183"/>
      <c r="W14085">
        <f t="shared" si="1533"/>
      </c>
      <c r="X14085">
        <f t="shared" si="1534"/>
      </c>
      <c r="Y14085">
        <f t="shared" si="1535"/>
      </c>
      <c r="Z14085">
        <f t="shared" si="1536"/>
      </c>
    </row>
    <row r="14086" spans="1:26">
      <c r="A14086" s="5"/>
      <c r="B14086" s="8"/>
      <c r="C14086" s="5"/>
      <c r="D14086" s="5"/>
      <c r="E14086" s="5"/>
      <c r="F14086" s="21"/>
      <c r="G14086" s="6"/>
      <c r="H14086" s="5"/>
      <c r="I14086" s="183"/>
      <c r="W14086">
        <f t="shared" si="1533"/>
      </c>
      <c r="X14086">
        <f t="shared" si="1534"/>
      </c>
      <c r="Y14086">
        <f t="shared" si="1535"/>
      </c>
      <c r="Z14086">
        <f t="shared" si="1536"/>
      </c>
    </row>
    <row r="14087" spans="1:26">
      <c r="A14087" s="5"/>
      <c r="B14087" s="8"/>
      <c r="C14087" s="5"/>
      <c r="D14087" s="5"/>
      <c r="E14087" s="5"/>
      <c r="F14087" s="21"/>
      <c r="G14087" s="6"/>
      <c r="H14087" s="5"/>
      <c r="I14087" s="183"/>
      <c r="W14087">
        <f t="shared" si="1533"/>
      </c>
      <c r="X14087">
        <f t="shared" si="1534"/>
      </c>
      <c r="Y14087">
        <f t="shared" si="1535"/>
      </c>
      <c r="Z14087">
        <f t="shared" si="1536"/>
      </c>
    </row>
    <row r="14088" spans="1:26">
      <c r="A14088" s="5"/>
      <c r="B14088" s="8"/>
      <c r="C14088" s="5"/>
      <c r="D14088" s="5"/>
      <c r="E14088" s="5"/>
      <c r="F14088" s="21"/>
      <c r="G14088" s="6"/>
      <c r="H14088" s="5"/>
      <c r="I14088" s="183"/>
      <c r="W14088">
        <f t="shared" si="1533"/>
      </c>
      <c r="X14088">
        <f t="shared" si="1534"/>
      </c>
      <c r="Y14088">
        <f t="shared" si="1535"/>
      </c>
      <c r="Z14088">
        <f t="shared" si="1536"/>
      </c>
    </row>
    <row r="14089" spans="1:26" ht="15.75" thickBot="1">
      <c r="A14089" s="5"/>
      <c r="B14089" s="224"/>
      <c r="C14089" s="15"/>
      <c r="D14089" s="23"/>
      <c r="E14089" s="225"/>
      <c r="F14089" s="23"/>
      <c r="G14089" s="24"/>
      <c r="H14089" s="225"/>
      <c r="I14089" s="226"/>
      <c r="W14089">
        <f t="shared" si="1533"/>
      </c>
      <c r="X14089">
        <f t="shared" si="1534"/>
      </c>
      <c r="Y14089">
        <f t="shared" si="1535"/>
      </c>
      <c r="Z14089">
        <f t="shared" si="1536"/>
      </c>
    </row>
    <row r="14090" spans="1:26">
      <c r="A14090" s="227"/>
      <c r="B14090" s="17"/>
      <c r="C14090" s="5"/>
      <c r="D14090" s="59"/>
      <c r="E14090" s="59"/>
      <c r="F14090" s="53"/>
      <c r="G14090" s="78"/>
      <c r="H14090" s="68"/>
      <c r="I14090" s="228">
        <f>SUM(I14069:I14089)</f>
      </c>
      <c r="L14090">
        <f>SUM(L14060:L14089)</f>
      </c>
      <c r="W14090">
        <f t="shared" si="1533"/>
      </c>
      <c r="X14090">
        <f t="shared" si="1534"/>
      </c>
      <c r="Y14090">
        <f t="shared" si="1535"/>
      </c>
      <c r="Z14090">
        <f t="shared" si="1536"/>
      </c>
    </row>
    <row r="14091" spans="1:26">
      <c r="A14091" s="10"/>
      <c r="B14091" s="10"/>
      <c r="C14091" s="69"/>
      <c r="D14091" s="69" t="s">
        <v>520</v>
      </c>
      <c r="E14091" s="69"/>
      <c r="F14091" s="69"/>
      <c r="G14091" s="69"/>
      <c r="H14091" s="112">
        <v>1</v>
      </c>
      <c r="I14091" s="191">
        <f>+L14090*H14091</f>
      </c>
      <c r="W14091">
        <f t="shared" si="1533"/>
      </c>
      <c r="X14091">
        <f t="shared" si="1534"/>
      </c>
      <c r="Y14091">
        <f t="shared" si="1535"/>
      </c>
      <c r="Z14091">
        <f t="shared" si="1536"/>
      </c>
    </row>
    <row r="14092" spans="1:26" ht="15.75" thickBot="1">
      <c r="A14092" s="10"/>
      <c r="B14092" s="11" t="s">
        <v>20</v>
      </c>
      <c r="C14092" s="35"/>
      <c r="D14092" s="35"/>
      <c r="E14092" s="35"/>
      <c r="F14092" s="35"/>
      <c r="G14092" s="35"/>
      <c r="H14092" s="35"/>
      <c r="I14092" s="98"/>
      <c r="W14092">
        <f t="shared" si="1533"/>
      </c>
      <c r="X14092">
        <f t="shared" si="1534"/>
      </c>
      <c r="Y14092">
        <f t="shared" si="1535"/>
      </c>
      <c r="Z14092">
        <f t="shared" si="1536"/>
      </c>
    </row>
    <row r="14093" spans="1:26" ht="15.75" thickBot="1">
      <c r="A14093" s="99"/>
      <c r="B14093" s="38"/>
      <c r="C14093" s="39" t="s">
        <v>21</v>
      </c>
      <c r="D14093" s="40">
        <f>SUM(D14069:D14092)</f>
      </c>
      <c r="E14093" s="41" t="s">
        <v>360</v>
      </c>
      <c r="F14093" s="40">
        <f>SUM(F14069:F14092)</f>
      </c>
      <c r="G14093" s="40">
        <f>SUM(G14069:G14092)</f>
      </c>
      <c r="H14093" s="41">
        <f>+SUMPRODUCT(H14069:H14089,F14069:F14089)</f>
      </c>
      <c r="I14093" s="100">
        <f>+I14090-I14091</f>
      </c>
      <c r="W14093">
        <f t="shared" si="1533"/>
      </c>
      <c r="X14093">
        <f t="shared" si="1534"/>
      </c>
      <c r="Y14093">
        <f t="shared" si="1535"/>
      </c>
      <c r="Z14093">
        <f t="shared" si="1536"/>
      </c>
    </row>
    <row r="14094" spans="1:26">
      <c r="A14094" s="10"/>
      <c r="B14094" s="10"/>
      <c r="C14094" s="91"/>
      <c r="D14094" s="91"/>
      <c r="E14094" s="91"/>
      <c r="F14094" s="91"/>
      <c r="G14094" s="91"/>
      <c r="H14094" s="91"/>
      <c r="I14094" s="91"/>
      <c r="W14094">
        <f t="shared" si="1533"/>
      </c>
      <c r="X14094">
        <f t="shared" si="1534"/>
      </c>
      <c r="Y14094">
        <f t="shared" si="1535"/>
      </c>
      <c r="Z14094">
        <f t="shared" si="1536"/>
      </c>
    </row>
    <row r="14095" spans="1:26">
      <c r="W14095">
        <f t="shared" si="1533"/>
      </c>
      <c r="X14095">
        <f t="shared" si="1534"/>
      </c>
      <c r="Y14095">
        <f t="shared" si="1535"/>
      </c>
      <c r="Z14095">
        <f t="shared" si="1536"/>
      </c>
    </row>
    <row r="14096" spans="1:26">
      <c r="W14096">
        <f t="shared" si="1533"/>
      </c>
      <c r="X14096">
        <f t="shared" si="1534"/>
      </c>
      <c r="Y14096">
        <f t="shared" si="1535"/>
      </c>
      <c r="Z14096">
        <f t="shared" si="1536"/>
      </c>
    </row>
    <row r="14097" spans="1:26">
      <c r="W14097">
        <f t="shared" si="1533"/>
      </c>
      <c r="X14097">
        <f t="shared" si="1534"/>
      </c>
      <c r="Y14097">
        <f t="shared" si="1535"/>
      </c>
      <c r="Z14097">
        <f t="shared" si="1536"/>
      </c>
    </row>
    <row r="14098" spans="1:26">
      <c r="W14098">
        <f t="shared" si="1533"/>
      </c>
      <c r="X14098">
        <f t="shared" si="1534"/>
      </c>
      <c r="Y14098">
        <f t="shared" si="1535"/>
      </c>
      <c r="Z14098">
        <f t="shared" si="1536"/>
      </c>
    </row>
    <row r="14099" spans="1:26">
      <c r="W14099">
        <f t="shared" si="1533"/>
      </c>
      <c r="X14099">
        <f t="shared" si="1534"/>
      </c>
      <c r="Y14099">
        <f t="shared" si="1535"/>
      </c>
      <c r="Z14099">
        <f t="shared" si="1536"/>
      </c>
    </row>
    <row r="14100" spans="1:26">
      <c r="W14100">
        <f t="shared" si="1533"/>
      </c>
      <c r="X14100">
        <f t="shared" si="1534"/>
      </c>
      <c r="Y14100">
        <f t="shared" si="1535"/>
      </c>
      <c r="Z14100">
        <f t="shared" si="1536"/>
      </c>
    </row>
    <row r="14101" spans="1:26">
      <c r="A14101" s="1562" t="s">
        <v>0</v>
      </c>
      <c r="B14101" s="1562"/>
      <c r="C14101" s="1562"/>
      <c r="D14101" s="1562"/>
      <c r="E14101" s="1562"/>
      <c r="F14101" s="1562"/>
      <c r="G14101" s="1562"/>
      <c r="H14101" s="1562"/>
      <c r="I14101" s="1562"/>
      <c r="W14101">
        <f t="shared" si="1533"/>
      </c>
      <c r="X14101">
        <f t="shared" si="1534"/>
      </c>
      <c r="Y14101">
        <f t="shared" si="1535"/>
      </c>
      <c r="Z14101">
        <f t="shared" si="1536"/>
      </c>
    </row>
    <row r="14102" spans="1:26">
      <c r="W14102">
        <f t="shared" si="1533"/>
      </c>
      <c r="X14102">
        <f t="shared" si="1534"/>
      </c>
      <c r="Y14102">
        <f t="shared" si="1535"/>
      </c>
      <c r="Z14102">
        <f t="shared" si="1536"/>
      </c>
    </row>
    <row r="14103" spans="1:26">
      <c r="A14103" s="1" t="s">
        <v>1</v>
      </c>
      <c r="B14103" s="124"/>
      <c r="C14103" s="124"/>
      <c r="D14103" s="124"/>
      <c r="E14103" s="124"/>
      <c r="G14103" s="489" t="s">
        <v>2</v>
      </c>
      <c r="H14103" s="3" t="s">
        <v>2601</v>
      </c>
      <c r="I14103" s="124"/>
      <c r="W14103">
        <f t="shared" si="1533"/>
      </c>
      <c r="X14103">
        <f t="shared" si="1534"/>
      </c>
      <c r="Y14103">
        <f t="shared" si="1535"/>
      </c>
      <c r="Z14103">
        <f t="shared" si="1536"/>
      </c>
    </row>
    <row r="14104" spans="1:26">
      <c r="A14104" s="22" t="inlineStr">
        <is>
          <t>Dealer-069</t>
        </is>
      </c>
      <c r="B14104" s="1777" t="inlineStr">
        <is>
          <t>Address line (redacted)</t>
        </is>
      </c>
      <c r="F14104" s="4"/>
      <c r="G14104" s="488" t="s">
        <v>1440</v>
      </c>
      <c r="H14104" s="1" t="s">
        <v>2296</v>
      </c>
      <c r="W14104">
        <f t="shared" si="1533"/>
      </c>
      <c r="X14104">
        <f t="shared" si="1534"/>
      </c>
      <c r="Y14104">
        <f t="shared" si="1535"/>
      </c>
      <c r="Z14104">
        <f t="shared" si="1536"/>
      </c>
    </row>
    <row r="14105" spans="1:26">
      <c r="A14105" s="160" t="inlineStr">
        <is>
          <t>Address line (redacted)</t>
        </is>
      </c>
      <c r="B14105" s="1777"/>
      <c r="F14105" s="161"/>
      <c r="G14105" s="161"/>
      <c r="H14105" s="161"/>
      <c r="W14105">
        <f t="shared" si="1533"/>
      </c>
      <c r="X14105">
        <f t="shared" si="1534"/>
      </c>
      <c r="Y14105">
        <f t="shared" si="1535"/>
      </c>
      <c r="Z14105">
        <f t="shared" si="1536"/>
      </c>
    </row>
    <row r="14106" spans="1:26">
      <c r="A14106" s="160"/>
      <c r="B14106" s="1777"/>
      <c r="W14106">
        <f t="shared" si="1533"/>
      </c>
      <c r="X14106">
        <f t="shared" si="1534"/>
      </c>
      <c r="Y14106">
        <f t="shared" si="1535"/>
      </c>
      <c r="Z14106">
        <f t="shared" si="1536"/>
      </c>
    </row>
    <row r="14107" spans="1:26">
      <c r="A14107" s="1" t="s">
        <v>5</v>
      </c>
      <c r="B14107" s="1777"/>
      <c r="W14107">
        <f t="shared" si="1533"/>
      </c>
      <c r="X14107">
        <f t="shared" si="1534"/>
      </c>
      <c r="Y14107">
        <f t="shared" si="1535"/>
      </c>
      <c r="Z14107">
        <f t="shared" si="1536"/>
      </c>
    </row>
    <row r="14108" spans="1:26">
      <c r="A14108" s="1" t="s">
        <v>6</v>
      </c>
      <c r="W14108">
        <f t="shared" si="1533"/>
      </c>
      <c r="X14108">
        <f t="shared" si="1534"/>
      </c>
      <c r="Y14108">
        <f t="shared" si="1535"/>
      </c>
      <c r="Z14108">
        <f t="shared" si="1536"/>
      </c>
    </row>
    <row r="14109" spans="1:26" ht="15.75" thickBot="1">
      <c r="A14109" s="1" t="s">
        <v>7</v>
      </c>
      <c r="W14109">
        <f t="shared" si="1533"/>
      </c>
      <c r="X14109">
        <f t="shared" si="1534"/>
      </c>
      <c r="Y14109">
        <f t="shared" si="1535"/>
      </c>
      <c r="Z14109">
        <f t="shared" si="1536"/>
      </c>
    </row>
    <row r="14110" spans="1:26" ht="24.75" thickBot="1">
      <c r="A14110" s="162" t="s">
        <v>8</v>
      </c>
      <c r="B14110" s="163" t="s">
        <v>9</v>
      </c>
      <c r="C14110" s="163" t="s">
        <v>10</v>
      </c>
      <c r="D14110" s="164" t="s">
        <v>11</v>
      </c>
      <c r="E14110" s="164" t="s">
        <v>12</v>
      </c>
      <c r="F14110" s="164" t="s">
        <v>13</v>
      </c>
      <c r="G14110" s="164" t="s">
        <v>14</v>
      </c>
      <c r="H14110" s="165" t="s">
        <v>15</v>
      </c>
      <c r="I14110" s="166" t="s">
        <v>16</v>
      </c>
      <c r="W14110">
        <f t="shared" si="1533"/>
      </c>
      <c r="X14110">
        <f t="shared" si="1534"/>
      </c>
      <c r="Y14110">
        <f t="shared" si="1535"/>
      </c>
      <c r="Z14110">
        <f t="shared" si="1536"/>
      </c>
    </row>
    <row r="14111" spans="1:26">
      <c r="A14111" s="167"/>
      <c r="B14111" s="1566" t="s">
        <v>18</v>
      </c>
      <c r="C14111" s="1567"/>
      <c r="D14111" s="168"/>
      <c r="E14111" s="169"/>
      <c r="F14111" s="5"/>
      <c r="G14111" s="6"/>
      <c r="H14111" s="19"/>
      <c r="I14111" s="58"/>
      <c r="W14111">
        <f t="shared" si="1533"/>
      </c>
      <c r="X14111">
        <f t="shared" si="1534"/>
      </c>
      <c r="Y14111">
        <f t="shared" si="1535"/>
      </c>
      <c r="Z14111">
        <f t="shared" si="1536"/>
      </c>
    </row>
    <row r="14112" spans="1:26">
      <c r="A14112" s="19">
        <v>1</v>
      </c>
      <c r="B14112" s="20" t="s">
        <v>1530</v>
      </c>
      <c r="C14112" s="19" t="s">
        <v>1531</v>
      </c>
      <c r="D14112" s="19">
        <v>1</v>
      </c>
      <c r="E14112" s="19">
        <v>12</v>
      </c>
      <c r="F14112">
        <f>+E14112*D14112</f>
      </c>
      <c r="G14112" s="9">
        <f>+E14112*D14112</f>
      </c>
      <c r="H14112" s="19">
        <v>1</v>
      </c>
      <c r="I14112" s="58">
        <f>+H14112*G14112</f>
      </c>
      <c r="W14112">
        <f t="shared" si="1533"/>
      </c>
      <c r="X14112">
        <f t="shared" si="1534"/>
      </c>
      <c r="Y14112">
        <f t="shared" si="1535"/>
      </c>
      <c r="Z14112">
        <f t="shared" si="1536"/>
      </c>
    </row>
    <row r="14113" spans="1:26">
      <c r="A14113" s="167">
        <v>2</v>
      </c>
      <c r="B14113" s="20" t="s">
        <v>1530</v>
      </c>
      <c r="C14113" s="19" t="s">
        <v>1531</v>
      </c>
      <c r="D14113" s="65"/>
      <c r="E14113" s="5"/>
      <c r="F14113" s="16">
        <v>9</v>
      </c>
      <c r="G14113" s="5">
        <f>+F14113</f>
      </c>
      <c r="H14113" s="19">
        <v>1</v>
      </c>
      <c r="I14113" s="58">
        <f>+H14113*G14113</f>
      </c>
      <c r="W14113">
        <f t="shared" si="1533"/>
      </c>
      <c r="X14113">
        <f t="shared" si="1534"/>
      </c>
      <c r="Y14113">
        <f t="shared" si="1535"/>
      </c>
      <c r="Z14113">
        <f t="shared" si="1536"/>
      </c>
    </row>
    <row r="14114" spans="1:26">
      <c r="A14114" s="167"/>
      <c r="B14114" s="8"/>
      <c r="C14114" s="5"/>
      <c r="D14114" s="65"/>
      <c r="E14114" s="5"/>
      <c r="F14114" s="16"/>
      <c r="G14114" s="5"/>
      <c r="H14114" s="5"/>
      <c r="I14114" s="102"/>
      <c r="W14114">
        <f t="shared" si="1533"/>
      </c>
      <c r="X14114">
        <f t="shared" si="1534"/>
      </c>
      <c r="Y14114">
        <f t="shared" si="1535"/>
      </c>
      <c r="Z14114">
        <f t="shared" si="1536"/>
      </c>
    </row>
    <row r="14115" spans="1:26">
      <c r="A14115" s="167"/>
      <c r="B14115" s="8"/>
      <c r="C14115" s="5"/>
      <c r="D14115" s="65"/>
      <c r="E14115" s="5"/>
      <c r="F14115" s="16"/>
      <c r="G14115" s="5"/>
      <c r="H14115" s="5"/>
      <c r="I14115" s="102"/>
      <c r="W14115">
        <f t="shared" si="1533"/>
      </c>
      <c r="X14115">
        <f t="shared" si="1534"/>
      </c>
      <c r="Y14115">
        <f t="shared" si="1535"/>
      </c>
      <c r="Z14115">
        <f t="shared" si="1536"/>
      </c>
    </row>
    <row r="14116" spans="1:26">
      <c r="A14116" s="167"/>
      <c r="B14116" s="8"/>
      <c r="C14116" s="5"/>
      <c r="D14116" s="65"/>
      <c r="E14116" s="5"/>
      <c r="F14116" s="16"/>
      <c r="G14116" s="5"/>
      <c r="H14116" s="5"/>
      <c r="I14116" s="102"/>
      <c r="W14116">
        <f t="shared" si="1533"/>
      </c>
      <c r="X14116">
        <f t="shared" si="1534"/>
      </c>
      <c r="Y14116">
        <f t="shared" si="1535"/>
      </c>
      <c r="Z14116">
        <f t="shared" si="1536"/>
      </c>
    </row>
    <row r="14117" spans="1:26">
      <c r="A14117" s="167"/>
      <c r="B14117" s="8"/>
      <c r="C14117" s="5"/>
      <c r="D14117" s="65"/>
      <c r="E14117" s="5"/>
      <c r="F14117" s="16"/>
      <c r="G14117" s="5"/>
      <c r="H14117" s="5"/>
      <c r="I14117" s="102"/>
      <c r="W14117">
        <f t="shared" si="1533"/>
      </c>
      <c r="X14117">
        <f t="shared" si="1534"/>
      </c>
      <c r="Y14117">
        <f t="shared" si="1535"/>
      </c>
      <c r="Z14117">
        <f t="shared" si="1536"/>
      </c>
    </row>
    <row r="14118" spans="1:26">
      <c r="A14118" s="167"/>
      <c r="B14118" s="8"/>
      <c r="C14118" s="5"/>
      <c r="D14118" s="65"/>
      <c r="E14118" s="5"/>
      <c r="F14118" s="16"/>
      <c r="G14118" s="5"/>
      <c r="H14118" s="5"/>
      <c r="I14118" s="102"/>
      <c r="W14118">
        <f t="shared" si="1533"/>
      </c>
      <c r="X14118">
        <f t="shared" si="1534"/>
      </c>
      <c r="Y14118">
        <f t="shared" si="1535"/>
      </c>
      <c r="Z14118">
        <f t="shared" si="1536"/>
      </c>
    </row>
    <row r="14119" spans="1:26">
      <c r="A14119" s="167"/>
      <c r="B14119" s="8"/>
      <c r="C14119" s="5"/>
      <c r="D14119" s="65"/>
      <c r="E14119" s="5"/>
      <c r="F14119" s="16"/>
      <c r="G14119" s="5"/>
      <c r="H14119" s="5"/>
      <c r="I14119" s="102"/>
      <c r="W14119">
        <f t="shared" si="1533"/>
      </c>
      <c r="X14119">
        <f t="shared" si="1534"/>
      </c>
      <c r="Y14119">
        <f t="shared" si="1535"/>
      </c>
      <c r="Z14119">
        <f t="shared" si="1536"/>
      </c>
    </row>
    <row r="14120" spans="1:26">
      <c r="A14120" s="167"/>
      <c r="B14120" s="8"/>
      <c r="C14120" s="5"/>
      <c r="D14120" s="65"/>
      <c r="E14120" s="5"/>
      <c r="F14120" s="16"/>
      <c r="G14120" s="5"/>
      <c r="H14120" s="5"/>
      <c r="I14120" s="102"/>
      <c r="W14120">
        <f t="shared" si="1533"/>
      </c>
      <c r="X14120">
        <f t="shared" si="1534"/>
      </c>
      <c r="Y14120">
        <f t="shared" si="1535"/>
      </c>
      <c r="Z14120">
        <f t="shared" si="1536"/>
      </c>
    </row>
    <row r="14121" spans="1:26">
      <c r="A14121" s="167"/>
      <c r="B14121" s="8"/>
      <c r="C14121" s="5"/>
      <c r="D14121" s="65"/>
      <c r="E14121" s="5"/>
      <c r="F14121" s="16"/>
      <c r="G14121" s="5"/>
      <c r="H14121" s="5"/>
      <c r="I14121" s="102"/>
      <c r="W14121">
        <f t="shared" si="1533"/>
      </c>
      <c r="X14121">
        <f t="shared" si="1534"/>
      </c>
      <c r="Y14121">
        <f t="shared" si="1535"/>
      </c>
      <c r="Z14121">
        <f t="shared" si="1536"/>
      </c>
    </row>
    <row r="14122" spans="1:26">
      <c r="A14122" s="167"/>
      <c r="B14122" s="8"/>
      <c r="C14122" s="5"/>
      <c r="D14122" s="65"/>
      <c r="E14122" s="5"/>
      <c r="F14122" s="16"/>
      <c r="G14122" s="5"/>
      <c r="H14122" s="5"/>
      <c r="I14122" s="102"/>
      <c r="W14122">
        <f t="shared" si="1533"/>
      </c>
      <c r="X14122">
        <f t="shared" si="1534"/>
      </c>
      <c r="Y14122">
        <f t="shared" si="1535"/>
      </c>
      <c r="Z14122">
        <f t="shared" si="1536"/>
      </c>
    </row>
    <row r="14123" spans="1:26">
      <c r="A14123" s="167"/>
      <c r="B14123" s="8"/>
      <c r="C14123" s="5"/>
      <c r="D14123" s="168"/>
      <c r="E14123" s="5"/>
      <c r="F14123" s="6"/>
      <c r="G14123" s="5"/>
      <c r="H14123" s="5"/>
      <c r="I14123" s="102"/>
      <c r="W14123">
        <f t="shared" si="1533"/>
      </c>
      <c r="X14123">
        <f t="shared" si="1534"/>
      </c>
      <c r="Y14123">
        <f t="shared" si="1535"/>
      </c>
      <c r="Z14123">
        <f t="shared" si="1536"/>
      </c>
    </row>
    <row r="14124" spans="1:26">
      <c r="A14124" s="167"/>
      <c r="B14124" s="1568" t="s">
        <v>304</v>
      </c>
      <c r="C14124" s="1569"/>
      <c r="D14124" s="59"/>
      <c r="E14124" s="170"/>
      <c r="F14124" s="53"/>
      <c r="G14124" s="127"/>
      <c r="H14124" s="5"/>
      <c r="I14124" s="102"/>
      <c r="W14124">
        <f t="shared" si="1533"/>
      </c>
      <c r="X14124">
        <f t="shared" si="1534"/>
      </c>
      <c r="Y14124">
        <f t="shared" si="1535"/>
      </c>
      <c r="Z14124">
        <f t="shared" si="1536"/>
      </c>
    </row>
    <row r="14125" spans="1:26">
      <c r="A14125" s="167"/>
      <c r="B14125" s="1590"/>
      <c r="C14125" s="1591"/>
      <c r="D14125" s="59"/>
      <c r="E14125" s="21"/>
      <c r="F14125" s="5"/>
      <c r="G14125" s="127"/>
      <c r="H14125" s="5"/>
      <c r="I14125" s="102"/>
      <c r="W14125">
        <f t="shared" si="1533"/>
      </c>
      <c r="X14125">
        <f t="shared" si="1534"/>
      </c>
      <c r="Y14125">
        <f t="shared" si="1535"/>
      </c>
      <c r="Z14125">
        <f t="shared" si="1536"/>
      </c>
    </row>
    <row r="14126" spans="1:26" ht="15.75" thickBot="1">
      <c r="A14126" s="33"/>
      <c r="B14126" s="17"/>
      <c r="C14126" s="88"/>
      <c r="D14126" s="23"/>
      <c r="E14126" s="23"/>
      <c r="F14126" s="171"/>
      <c r="G14126" s="24"/>
      <c r="H14126" s="23"/>
      <c r="I14126" s="172"/>
      <c r="W14126">
        <f t="shared" si="1533"/>
      </c>
      <c r="X14126">
        <f t="shared" si="1534"/>
      </c>
      <c r="Y14126">
        <f t="shared" si="1535"/>
      </c>
      <c r="Z14126">
        <f t="shared" si="1536"/>
      </c>
    </row>
    <row r="14127" spans="1:26">
      <c r="A14127" s="37"/>
      <c r="B14127" s="17"/>
      <c r="C14127" s="10"/>
      <c r="D14127" s="91"/>
      <c r="E14127" s="91"/>
      <c r="F14127" s="91"/>
      <c r="G14127" s="92" t="s">
        <v>19</v>
      </c>
      <c r="H14127" s="91"/>
      <c r="I14127" s="111">
        <f>SUM(I14111:I14126)</f>
      </c>
      <c r="W14127">
        <f t="shared" si="1533"/>
      </c>
      <c r="X14127">
        <f t="shared" si="1534"/>
      </c>
      <c r="Y14127">
        <f t="shared" si="1535"/>
      </c>
      <c r="Z14127">
        <f t="shared" si="1536"/>
      </c>
    </row>
    <row r="14128" spans="1:26" s="55" customFormat="1" ht="15.75" thickBot="1">
      <c r="A14128" s="149"/>
      <c r="B14128" s="11" t="s">
        <v>20</v>
      </c>
      <c r="C14128" s="173"/>
      <c r="D14128" s="173"/>
      <c r="E14128" s="173" t="s">
        <v>2603</v>
      </c>
      <c r="F14128" s="173"/>
      <c r="G14128" s="173"/>
      <c r="H14128" s="173"/>
      <c r="I14128" s="174">
        <v>1</v>
      </c>
      <c r="W14128">
        <f t="shared" si="1533"/>
      </c>
      <c r="X14128">
        <f t="shared" si="1534"/>
      </c>
      <c r="Y14128">
        <f t="shared" si="1535"/>
      </c>
      <c r="Z14128">
        <f t="shared" si="1536"/>
      </c>
    </row>
    <row r="14129" spans="1:26" ht="15.75" thickBot="1">
      <c r="A14129" s="175"/>
      <c r="B14129" s="38" t="s">
        <v>387</v>
      </c>
      <c r="C14129" s="39" t="s">
        <v>21</v>
      </c>
      <c r="D14129" s="40">
        <f>SUM(D14111:D14128)</f>
      </c>
      <c r="E14129" s="41">
        <f>IF(H14129=I14129,"OK","NO")</f>
      </c>
      <c r="F14129" s="176">
        <f>SUM(F14111:F14128)</f>
      </c>
      <c r="G14129" s="40">
        <f>SUM(G14111:G14128)</f>
      </c>
      <c r="H14129" s="41">
        <f>SUMPRODUCT(F14111:F14126,H14111:H14126)</f>
      </c>
      <c r="I14129" s="43">
        <f>SUM(I14127:I14128)</f>
      </c>
      <c r="W14129">
        <f t="shared" si="1533"/>
      </c>
      <c r="X14129">
        <f t="shared" si="1534"/>
      </c>
      <c r="Y14129">
        <f t="shared" si="1535"/>
      </c>
      <c r="Z14129">
        <f t="shared" si="1536"/>
      </c>
    </row>
    <row r="14130" spans="1:26" ht="15.75" thickBot="1">
      <c r="A14130" s="44"/>
      <c r="B14130" s="177" t="s">
        <v>388</v>
      </c>
      <c r="C14130" s="45"/>
      <c r="D14130" s="45"/>
      <c r="E14130" s="45"/>
      <c r="F14130" s="45"/>
      <c r="G14130" s="45"/>
      <c r="H14130" s="117"/>
      <c r="I14130" s="47"/>
      <c r="W14130">
        <f t="shared" si="1533"/>
      </c>
      <c r="X14130">
        <f t="shared" si="1534"/>
      </c>
      <c r="Y14130">
        <f t="shared" si="1535"/>
      </c>
      <c r="Z14130">
        <f t="shared" si="1536"/>
      </c>
    </row>
    <row r="14131" spans="1:26">
      <c r="A14131" s="12" t="s">
        <v>315</v>
      </c>
      <c r="B14131" s="12"/>
      <c r="C14131" s="12"/>
      <c r="D14131" s="13"/>
      <c r="E14131" s="14" t="s">
        <v>301</v>
      </c>
      <c r="F14131" s="14"/>
      <c r="G14131" s="14"/>
      <c r="H14131" s="2"/>
      <c r="I14131" s="12"/>
      <c r="W14131">
        <f t="shared" si="1533"/>
      </c>
      <c r="X14131">
        <f t="shared" si="1534"/>
      </c>
      <c r="Y14131">
        <f t="shared" si="1535"/>
      </c>
      <c r="Z14131">
        <f t="shared" si="1536"/>
      </c>
    </row>
    <row r="14132" spans="1:26">
      <c r="W14132">
        <f t="shared" si="1533"/>
      </c>
      <c r="X14132">
        <f t="shared" si="1534"/>
      </c>
      <c r="Y14132">
        <f t="shared" si="1535"/>
      </c>
      <c r="Z14132">
        <f t="shared" si="1536"/>
      </c>
    </row>
    <row r="14133" spans="1:26">
      <c r="W14133">
        <f t="shared" si="1533"/>
      </c>
      <c r="X14133">
        <f t="shared" si="1534"/>
      </c>
      <c r="Y14133">
        <f t="shared" si="1535"/>
      </c>
      <c r="Z14133">
        <f t="shared" si="1536"/>
      </c>
    </row>
    <row r="14134" spans="1:26">
      <c r="A14134" s="124" t="s">
        <v>0</v>
      </c>
      <c r="B14134" s="124"/>
      <c r="C14134" s="124"/>
      <c r="D14134" s="124"/>
      <c r="E14134" s="124"/>
      <c r="F14134" s="124"/>
      <c r="G14134" s="124"/>
      <c r="H14134" s="124"/>
      <c r="I14134" s="124"/>
      <c r="W14134">
        <f t="shared" si="1533"/>
      </c>
      <c r="X14134">
        <f t="shared" si="1534"/>
      </c>
      <c r="Y14134">
        <f t="shared" si="1535"/>
      </c>
      <c r="Z14134">
        <f t="shared" si="1536"/>
      </c>
    </row>
    <row r="14135" spans="1:26">
      <c r="W14135">
        <f t="shared" si="1533"/>
      </c>
      <c r="X14135">
        <f t="shared" si="1534"/>
      </c>
      <c r="Y14135">
        <f t="shared" si="1535"/>
      </c>
      <c r="Z14135">
        <f t="shared" si="1536"/>
      </c>
    </row>
    <row r="14136" spans="1:26">
      <c r="A14136" s="1" t="s">
        <v>1</v>
      </c>
      <c r="B14136" s="1"/>
      <c r="G14136" s="2" t="s">
        <v>2</v>
      </c>
      <c r="H14136" s="3" t="s">
        <v>2601</v>
      </c>
      <c r="W14136">
        <f t="shared" si="1533"/>
      </c>
      <c r="X14136">
        <f t="shared" si="1534"/>
      </c>
      <c r="Y14136">
        <f t="shared" si="1535"/>
      </c>
      <c r="Z14136">
        <f t="shared" si="1536"/>
      </c>
    </row>
    <row r="14137" spans="1:26">
      <c r="A14137" s="1" t="inlineStr">
        <is>
          <t>Dealer-329</t>
        </is>
      </c>
      <c r="B14137" s="1"/>
      <c r="C14137" s="51"/>
      <c r="F14137" s="4" t="s">
        <v>3</v>
      </c>
      <c r="G14137" s="2"/>
      <c r="H14137" s="1" t="s">
        <v>2297</v>
      </c>
      <c r="W14137">
        <f t="shared" si="1533"/>
      </c>
      <c r="X14137">
        <f t="shared" si="1534"/>
      </c>
      <c r="Y14137">
        <f t="shared" si="1535"/>
      </c>
      <c r="Z14137">
        <f t="shared" si="1536"/>
      </c>
    </row>
    <row r="14138" spans="1:26">
      <c r="A14138" s="1" t="inlineStr">
        <is>
          <t>Address line (redacted)</t>
        </is>
      </c>
      <c r="B14138" s="1"/>
      <c r="C14138" s="51"/>
      <c r="W14138">
        <f t="shared" si="1533"/>
      </c>
      <c r="X14138">
        <f t="shared" si="1534"/>
      </c>
      <c r="Y14138">
        <f t="shared" si="1535"/>
      </c>
      <c r="Z14138">
        <f t="shared" si="1536"/>
      </c>
    </row>
    <row r="14139" spans="1:26">
      <c r="A14139" s="49" t="s">
        <v>4</v>
      </c>
      <c r="B14139" s="1"/>
      <c r="C14139" s="51"/>
      <c r="W14139">
        <f t="shared" si="1533"/>
      </c>
      <c r="X14139">
        <f t="shared" si="1534"/>
      </c>
      <c r="Y14139">
        <f t="shared" si="1535"/>
      </c>
      <c r="Z14139">
        <f t="shared" si="1536"/>
      </c>
    </row>
    <row r="14140" spans="1:26">
      <c r="A14140" s="1"/>
      <c r="B14140" s="1"/>
      <c r="C14140" s="51"/>
      <c r="W14140">
        <f t="shared" si="1533"/>
      </c>
      <c r="X14140">
        <f t="shared" si="1534"/>
      </c>
      <c r="Y14140">
        <f t="shared" si="1535"/>
      </c>
      <c r="Z14140">
        <f t="shared" si="1536"/>
      </c>
    </row>
    <row r="14141" spans="1:26">
      <c r="A14141" s="1"/>
      <c r="B14141" s="1"/>
      <c r="C14141" s="51"/>
      <c r="W14141">
        <f t="shared" si="1533"/>
      </c>
      <c r="X14141">
        <f t="shared" si="1534"/>
      </c>
      <c r="Y14141">
        <f t="shared" si="1535"/>
      </c>
      <c r="Z14141">
        <f t="shared" si="1536"/>
      </c>
    </row>
    <row r="14142" spans="1:26">
      <c r="A14142" s="22" t="s">
        <v>479</v>
      </c>
      <c r="B14142" s="1"/>
      <c r="C14142" s="51"/>
      <c r="W14142">
        <f t="shared" si="1533"/>
      </c>
      <c r="X14142">
        <f t="shared" si="1534"/>
      </c>
      <c r="Y14142">
        <f t="shared" si="1535"/>
      </c>
      <c r="Z14142">
        <f t="shared" si="1536"/>
      </c>
    </row>
    <row r="14143" spans="1:26">
      <c r="A14143" s="369" t="inlineStr">
        <is>
          <t>Address line (redacted)</t>
        </is>
      </c>
      <c r="B14143" s="674"/>
      <c r="C14143" s="674"/>
      <c r="D14143" s="674"/>
      <c r="E14143" s="674"/>
      <c r="F14143" s="674"/>
      <c r="G14143" s="674"/>
      <c r="H14143" s="674"/>
      <c r="W14143">
        <f t="shared" si="1533"/>
      </c>
      <c r="X14143">
        <f t="shared" si="1534"/>
      </c>
      <c r="Y14143">
        <f t="shared" si="1535"/>
      </c>
      <c r="Z14143">
        <f t="shared" si="1536"/>
      </c>
    </row>
    <row r="14144" spans="1:26" s="54" customFormat="1">
      <c r="A14144" s="345" t="inlineStr">
        <is>
          <t>Address line (redacted)</t>
        </is>
      </c>
      <c r="B14144" s="86"/>
      <c r="W14144">
        <f t="shared" si="1533"/>
      </c>
      <c r="X14144">
        <f t="shared" si="1534"/>
      </c>
      <c r="Y14144">
        <f t="shared" si="1535"/>
      </c>
      <c r="Z14144">
        <f t="shared" si="1536"/>
      </c>
    </row>
    <row r="14145" spans="1:26">
      <c r="A14145" s="12"/>
      <c r="B14145" s="86"/>
      <c r="W14145">
        <f t="shared" si="1533"/>
      </c>
      <c r="X14145">
        <f t="shared" si="1534"/>
      </c>
      <c r="Y14145">
        <f t="shared" si="1535"/>
      </c>
      <c r="Z14145">
        <f t="shared" si="1536"/>
      </c>
    </row>
    <row r="14146" spans="1:26">
      <c r="A14146" s="1" t="s">
        <v>5</v>
      </c>
      <c r="W14146">
        <f t="shared" si="1533"/>
      </c>
      <c r="X14146">
        <f t="shared" si="1534"/>
      </c>
      <c r="Y14146">
        <f t="shared" si="1535"/>
      </c>
      <c r="Z14146">
        <f t="shared" si="1536"/>
      </c>
    </row>
    <row r="14147" spans="1:26">
      <c r="A14147" s="1" t="s">
        <v>6</v>
      </c>
      <c r="W14147">
        <f t="shared" si="1533"/>
      </c>
      <c r="X14147">
        <f t="shared" si="1534"/>
      </c>
      <c r="Y14147">
        <f t="shared" si="1535"/>
      </c>
      <c r="Z14147">
        <f t="shared" si="1536"/>
      </c>
    </row>
    <row r="14148" spans="1:26" ht="15.75" thickBot="1">
      <c r="A14148" s="1" t="s">
        <v>7</v>
      </c>
      <c r="W14148">
        <f t="shared" ref="W14148:W14211" si="1537">IF(LEFT($H14148&amp;"",5)="2019-",$H14148,W14147)</f>
      </c>
      <c r="X14148">
        <f t="shared" ref="X14148:X14211" si="1538">IF($W14148="",0,IF(COUNTIF($AB$2:$AB$80,$W14148)&gt;0,1,0))</f>
      </c>
      <c r="Y14148">
        <f t="shared" ref="Y14148:Y14211" si="1539">IF($C14148="","",UPPER(TRIM(IFERROR(LEFT($C14148&amp;"",FIND("/",$C14148&amp;"")-1),$C14148&amp;""))))</f>
      </c>
      <c r="Z14148">
        <f t="shared" ref="Z14148:Z14211" si="1540">IFERROR(IF(ISNUMBER($G14148),$G14148,0),0)</f>
      </c>
    </row>
    <row r="14149" spans="1:26" ht="24">
      <c r="A14149" s="26" t="s">
        <v>8</v>
      </c>
      <c r="B14149" s="27" t="s">
        <v>9</v>
      </c>
      <c r="C14149" s="27" t="s">
        <v>10</v>
      </c>
      <c r="D14149" s="28" t="s">
        <v>11</v>
      </c>
      <c r="E14149" s="28" t="s">
        <v>12</v>
      </c>
      <c r="F14149" s="28" t="s">
        <v>13</v>
      </c>
      <c r="G14149" s="28" t="s">
        <v>14</v>
      </c>
      <c r="H14149" s="29" t="s">
        <v>15</v>
      </c>
      <c r="I14149" s="30" t="s">
        <v>16</v>
      </c>
      <c r="W14149">
        <f t="shared" si="1537"/>
      </c>
      <c r="X14149">
        <f t="shared" si="1538"/>
      </c>
      <c r="Y14149">
        <f t="shared" si="1539"/>
      </c>
      <c r="Z14149">
        <f t="shared" si="1540"/>
      </c>
    </row>
    <row r="14150" spans="1:26">
      <c r="A14150" s="5"/>
      <c r="B14150" s="1592" t="s">
        <v>18</v>
      </c>
      <c r="C14150" s="1593"/>
      <c r="D14150" s="138"/>
      <c r="E14150" s="138"/>
      <c r="F14150" s="5"/>
      <c r="G14150" s="6"/>
      <c r="H14150" s="138"/>
      <c r="I14150" s="129"/>
      <c r="W14150">
        <f t="shared" si="1537"/>
      </c>
      <c r="X14150">
        <f t="shared" si="1538"/>
      </c>
      <c r="Y14150">
        <f t="shared" si="1539"/>
      </c>
      <c r="Z14150">
        <f t="shared" si="1540"/>
      </c>
    </row>
    <row r="14151" spans="1:26">
      <c r="A14151" s="107">
        <v>1</v>
      </c>
      <c r="B14151" s="8" t="s">
        <v>275</v>
      </c>
      <c r="C14151" s="5" t="s">
        <v>276</v>
      </c>
      <c r="D14151" s="616"/>
      <c r="E14151" s="5"/>
      <c r="F14151" s="5">
        <v>2</v>
      </c>
      <c r="G14151" s="9">
        <f>+F14151</f>
      </c>
      <c r="H14151" s="9">
        <v>1</v>
      </c>
      <c r="I14151" s="129">
        <f>+H14151*G14151</f>
      </c>
      <c r="W14151">
        <f t="shared" si="1537"/>
      </c>
      <c r="X14151">
        <f t="shared" si="1538"/>
      </c>
      <c r="Y14151">
        <f t="shared" si="1539"/>
      </c>
      <c r="Z14151">
        <f t="shared" si="1540"/>
      </c>
    </row>
    <row r="14152" spans="1:26">
      <c r="A14152" s="107">
        <v>2</v>
      </c>
      <c r="B14152" s="95" t="s">
        <v>318</v>
      </c>
      <c r="C14152" s="9" t="s">
        <v>319</v>
      </c>
      <c r="D14152" s="9">
        <v>1</v>
      </c>
      <c r="E14152" s="5">
        <v>4</v>
      </c>
      <c r="F14152" s="5">
        <f>+E14152*D14152</f>
      </c>
      <c r="G14152" s="9">
        <f>+E14152*D14152</f>
      </c>
      <c r="H14152" s="16">
        <v>1</v>
      </c>
      <c r="I14152" s="129">
        <f>+H14152*G14152</f>
      </c>
      <c r="W14152">
        <f t="shared" si="1537"/>
      </c>
      <c r="X14152">
        <f t="shared" si="1538"/>
      </c>
      <c r="Y14152">
        <f t="shared" si="1539"/>
      </c>
      <c r="Z14152">
        <f t="shared" si="1540"/>
      </c>
    </row>
    <row r="14153" spans="1:26">
      <c r="A14153" s="107">
        <v>3</v>
      </c>
      <c r="B14153" s="15" t="s">
        <v>1347</v>
      </c>
      <c r="C14153" s="5" t="s">
        <v>1346</v>
      </c>
      <c r="D14153" s="616">
        <v>1</v>
      </c>
      <c r="E14153" s="5"/>
      <c r="F14153" s="5">
        <v>2</v>
      </c>
      <c r="G14153" s="9">
        <f>+F14153</f>
      </c>
      <c r="H14153" s="5">
        <v>1</v>
      </c>
      <c r="I14153" s="129">
        <f>+H14153*G14153</f>
      </c>
      <c r="W14153">
        <f t="shared" si="1537"/>
      </c>
      <c r="X14153">
        <f t="shared" si="1538"/>
      </c>
      <c r="Y14153">
        <f t="shared" si="1539"/>
      </c>
      <c r="Z14153">
        <f t="shared" si="1540"/>
      </c>
    </row>
    <row r="14154" spans="1:26" ht="24">
      <c r="A14154" s="107"/>
      <c r="B14154" s="95" t="s">
        <v>334</v>
      </c>
      <c r="C14154" s="5" t="s">
        <v>335</v>
      </c>
      <c r="D14154" s="9">
        <v>1</v>
      </c>
      <c r="E14154" s="5">
        <v>4</v>
      </c>
      <c r="F14154" s="5">
        <f>+E14154*D14154</f>
      </c>
      <c r="G14154" s="9">
        <f>+E14154*D14154</f>
      </c>
      <c r="H14154" s="5">
        <v>1</v>
      </c>
      <c r="I14154" s="129">
        <f>+H14154*G14154</f>
      </c>
      <c r="W14154">
        <f t="shared" si="1537"/>
      </c>
      <c r="X14154">
        <f t="shared" si="1538"/>
      </c>
      <c r="Y14154">
        <f t="shared" si="1539"/>
      </c>
      <c r="Z14154">
        <f t="shared" si="1540"/>
      </c>
    </row>
    <row r="14155" spans="1:26">
      <c r="A14155" s="107"/>
      <c r="B14155" s="8" t="s">
        <v>998</v>
      </c>
      <c r="C14155" s="5" t="s">
        <v>997</v>
      </c>
      <c r="D14155" s="627"/>
      <c r="E14155" s="16"/>
      <c r="F14155" s="5">
        <v>2</v>
      </c>
      <c r="G14155" s="9">
        <f>+F14155</f>
      </c>
      <c r="H14155" s="5">
        <v>1</v>
      </c>
      <c r="I14155" s="129">
        <f>+H14155*G14155</f>
      </c>
      <c r="W14155">
        <f t="shared" si="1537"/>
      </c>
      <c r="X14155">
        <f t="shared" si="1538"/>
      </c>
      <c r="Y14155">
        <f t="shared" si="1539"/>
      </c>
      <c r="Z14155">
        <f t="shared" si="1540"/>
      </c>
    </row>
    <row r="14156" spans="1:26">
      <c r="A14156" s="107"/>
      <c r="B14156" s="1592" t="s">
        <v>17</v>
      </c>
      <c r="C14156" s="1593"/>
      <c r="D14156" s="5"/>
      <c r="E14156" s="6"/>
      <c r="F14156" s="5"/>
      <c r="G14156" s="6"/>
      <c r="H14156" s="5"/>
      <c r="I14156" s="129"/>
      <c r="W14156">
        <f t="shared" si="1537"/>
      </c>
      <c r="X14156">
        <f t="shared" si="1538"/>
      </c>
      <c r="Y14156">
        <f t="shared" si="1539"/>
      </c>
      <c r="Z14156">
        <f t="shared" si="1540"/>
      </c>
    </row>
    <row r="14157" spans="1:26">
      <c r="A14157" s="107">
        <v>4</v>
      </c>
      <c r="B14157" s="106" t="s">
        <v>1205</v>
      </c>
      <c r="C14157" s="19"/>
      <c r="D14157" s="5">
        <v>1</v>
      </c>
      <c r="E14157" s="6">
        <v>10</v>
      </c>
      <c r="F14157" s="5">
        <f>+E14157*D14157</f>
      </c>
      <c r="G14157" s="9">
        <f>+E14157*D14157</f>
      </c>
      <c r="H14157" s="5">
        <v>1</v>
      </c>
      <c r="I14157" s="129">
        <f>+H14157*G14157</f>
      </c>
      <c r="W14157">
        <f t="shared" si="1537"/>
      </c>
      <c r="X14157">
        <f t="shared" si="1538"/>
      </c>
      <c r="Y14157">
        <f t="shared" si="1539"/>
      </c>
      <c r="Z14157">
        <f t="shared" si="1540"/>
      </c>
    </row>
    <row r="14158" spans="1:26">
      <c r="A14158" s="107"/>
      <c r="B14158" s="8" t="s">
        <v>350</v>
      </c>
      <c r="C14158" s="5" t="s">
        <v>351</v>
      </c>
      <c r="D14158" s="1673">
        <v>1</v>
      </c>
      <c r="E14158" s="21"/>
      <c r="F14158" s="5">
        <v>3</v>
      </c>
      <c r="G14158" s="6">
        <f>+F14158</f>
      </c>
      <c r="H14158" s="5">
        <v>1</v>
      </c>
      <c r="I14158" s="129">
        <f>+H14158*G14158</f>
      </c>
      <c r="W14158">
        <f t="shared" si="1537"/>
      </c>
      <c r="X14158">
        <f t="shared" si="1538"/>
      </c>
      <c r="Y14158">
        <f t="shared" si="1539"/>
      </c>
      <c r="Z14158">
        <f t="shared" si="1540"/>
      </c>
    </row>
    <row r="14159" spans="1:26">
      <c r="A14159" s="107"/>
      <c r="B14159" s="8" t="s">
        <v>939</v>
      </c>
      <c r="C14159" s="5" t="s">
        <v>938</v>
      </c>
      <c r="D14159" s="1675"/>
      <c r="E14159" s="21"/>
      <c r="F14159" s="5">
        <v>2</v>
      </c>
      <c r="G14159" s="6">
        <f>+F14159</f>
      </c>
      <c r="H14159" s="5">
        <v>1</v>
      </c>
      <c r="I14159" s="129">
        <f>+H14159*G14159</f>
      </c>
      <c r="W14159">
        <f t="shared" si="1537"/>
      </c>
      <c r="X14159">
        <f t="shared" si="1538"/>
      </c>
      <c r="Y14159">
        <f t="shared" si="1539"/>
      </c>
      <c r="Z14159">
        <f t="shared" si="1540"/>
      </c>
    </row>
    <row r="14160" spans="1:26">
      <c r="A14160" s="107"/>
      <c r="B14160" s="8"/>
      <c r="C14160" s="5"/>
      <c r="D14160" s="5"/>
      <c r="E14160" s="21"/>
      <c r="F14160" s="5"/>
      <c r="G14160" s="6"/>
      <c r="H14160" s="5"/>
      <c r="I14160" s="129"/>
      <c r="W14160">
        <f t="shared" si="1537"/>
      </c>
      <c r="X14160">
        <f t="shared" si="1538"/>
      </c>
      <c r="Y14160">
        <f t="shared" si="1539"/>
      </c>
      <c r="Z14160">
        <f t="shared" si="1540"/>
      </c>
    </row>
    <row r="14161" spans="1:26">
      <c r="A14161" s="107"/>
      <c r="B14161" s="8" t="s">
        <v>1045</v>
      </c>
      <c r="C14161" s="5" t="s">
        <v>1044</v>
      </c>
      <c r="D14161" s="122"/>
      <c r="E14161" s="21"/>
      <c r="F14161" s="5">
        <v>1</v>
      </c>
      <c r="G14161" s="6">
        <f>+F14161</f>
      </c>
      <c r="H14161" s="5">
        <v>1</v>
      </c>
      <c r="I14161" s="129">
        <f>+H14161*G14161</f>
      </c>
      <c r="W14161">
        <f t="shared" si="1537"/>
      </c>
      <c r="X14161">
        <f t="shared" si="1538"/>
      </c>
      <c r="Y14161">
        <f t="shared" si="1539"/>
      </c>
      <c r="Z14161">
        <f t="shared" si="1540"/>
      </c>
    </row>
    <row r="14162" spans="1:26">
      <c r="A14162" s="107"/>
      <c r="B14162" s="1592" t="s">
        <v>300</v>
      </c>
      <c r="C14162" s="1593"/>
      <c r="D14162" s="9"/>
      <c r="E14162" s="5"/>
      <c r="F14162" s="5"/>
      <c r="G14162" s="5"/>
      <c r="H14162" s="16"/>
      <c r="I14162" s="129"/>
      <c r="W14162">
        <f t="shared" si="1537"/>
      </c>
      <c r="X14162">
        <f t="shared" si="1538"/>
      </c>
      <c r="Y14162">
        <f t="shared" si="1539"/>
      </c>
      <c r="Z14162">
        <f t="shared" si="1540"/>
      </c>
    </row>
    <row r="14163" spans="1:26">
      <c r="A14163" s="107"/>
      <c r="B14163" s="17" t="s">
        <v>434</v>
      </c>
      <c r="C14163" s="88" t="s">
        <v>303</v>
      </c>
      <c r="D14163" s="9">
        <v>1</v>
      </c>
      <c r="E14163" s="5">
        <v>2</v>
      </c>
      <c r="F14163" s="5">
        <f>+E14163*D14163</f>
      </c>
      <c r="G14163" s="9">
        <f>+E14163*D14163</f>
      </c>
      <c r="H14163" s="5">
        <v>1</v>
      </c>
      <c r="I14163" s="129">
        <f>+H14163*G14163</f>
      </c>
      <c r="W14163">
        <f t="shared" si="1537"/>
      </c>
      <c r="X14163">
        <f t="shared" si="1538"/>
      </c>
      <c r="Y14163">
        <f t="shared" si="1539"/>
      </c>
      <c r="Z14163">
        <f t="shared" si="1540"/>
      </c>
    </row>
    <row r="14164" spans="1:26">
      <c r="A14164" s="107"/>
      <c r="B14164" s="1592" t="s">
        <v>644</v>
      </c>
      <c r="C14164" s="1593"/>
      <c r="D14164" s="9"/>
      <c r="E14164" s="5"/>
      <c r="F14164" s="5"/>
      <c r="G14164" s="5"/>
      <c r="H14164" s="5"/>
      <c r="I14164" s="129"/>
      <c r="W14164">
        <f t="shared" si="1537"/>
      </c>
      <c r="X14164">
        <f t="shared" si="1538"/>
      </c>
      <c r="Y14164">
        <f t="shared" si="1539"/>
      </c>
      <c r="Z14164">
        <f t="shared" si="1540"/>
      </c>
    </row>
    <row r="14165" spans="1:26">
      <c r="A14165" s="107"/>
      <c r="B14165" s="8" t="s">
        <v>1384</v>
      </c>
      <c r="C14165" s="5" t="s">
        <v>1385</v>
      </c>
      <c r="D14165" s="21">
        <v>1</v>
      </c>
      <c r="E14165" s="5">
        <v>4</v>
      </c>
      <c r="F14165" s="5">
        <f>+E14165*D14165</f>
      </c>
      <c r="G14165" s="9">
        <f>+E14165*D14165</f>
      </c>
      <c r="H14165" s="5">
        <v>1</v>
      </c>
      <c r="I14165" s="129">
        <f>+H14165</f>
      </c>
      <c r="W14165">
        <f t="shared" si="1537"/>
      </c>
      <c r="X14165">
        <f t="shared" si="1538"/>
      </c>
      <c r="Y14165">
        <f t="shared" si="1539"/>
      </c>
      <c r="Z14165">
        <f t="shared" si="1540"/>
      </c>
    </row>
    <row r="14166" spans="1:26">
      <c r="A14166" s="107"/>
      <c r="B14166" s="8" t="s">
        <v>1278</v>
      </c>
      <c r="C14166" s="5" t="s">
        <v>1279</v>
      </c>
      <c r="D14166" s="21">
        <v>2</v>
      </c>
      <c r="E14166" s="5">
        <v>4</v>
      </c>
      <c r="F14166" s="5">
        <f>+E14166*D14166</f>
      </c>
      <c r="G14166" s="9">
        <f>+E14166*D14166</f>
      </c>
      <c r="H14166" s="5">
        <f>2*16400</f>
      </c>
      <c r="I14166" s="129">
        <f>+H14166</f>
      </c>
      <c r="W14166">
        <f t="shared" si="1537"/>
      </c>
      <c r="X14166">
        <f t="shared" si="1538"/>
      </c>
      <c r="Y14166">
        <f t="shared" si="1539"/>
      </c>
      <c r="Z14166">
        <f t="shared" si="1540"/>
      </c>
    </row>
    <row r="14167" spans="1:26">
      <c r="A14167" s="107"/>
      <c r="B14167" s="106" t="s">
        <v>1974</v>
      </c>
      <c r="C14167" s="106" t="s">
        <v>1975</v>
      </c>
      <c r="D14167" s="21">
        <v>1</v>
      </c>
      <c r="E14167" s="9">
        <v>25</v>
      </c>
      <c r="F14167" s="5">
        <f>+E14167*D14167</f>
      </c>
      <c r="G14167" s="9">
        <f>+E14167*D14167</f>
      </c>
      <c r="H14167" s="5">
        <v>1</v>
      </c>
      <c r="I14167" s="129">
        <f>+H14167*G14167</f>
      </c>
      <c r="W14167">
        <f t="shared" si="1537"/>
      </c>
      <c r="X14167">
        <f t="shared" si="1538"/>
      </c>
      <c r="Y14167">
        <f t="shared" si="1539"/>
      </c>
      <c r="Z14167">
        <f t="shared" si="1540"/>
      </c>
    </row>
    <row r="14168" spans="1:26">
      <c r="A14168" s="107"/>
      <c r="B14168" s="95"/>
      <c r="C14168" s="101"/>
      <c r="D14168" s="9"/>
      <c r="E14168" s="5"/>
      <c r="F14168" s="6"/>
      <c r="G14168" s="6"/>
      <c r="H14168" s="16"/>
      <c r="I14168" s="129"/>
      <c r="W14168">
        <f t="shared" si="1537"/>
      </c>
      <c r="X14168">
        <f t="shared" si="1538"/>
      </c>
      <c r="Y14168">
        <f t="shared" si="1539"/>
      </c>
      <c r="Z14168">
        <f t="shared" si="1540"/>
      </c>
    </row>
    <row r="14169" spans="1:26">
      <c r="A14169" s="107"/>
      <c r="B14169" s="8"/>
      <c r="C14169" s="9"/>
      <c r="D14169" s="5"/>
      <c r="E14169" s="5"/>
      <c r="F14169" s="5"/>
      <c r="G14169" s="6"/>
      <c r="H14169" s="5"/>
      <c r="I14169" s="129"/>
      <c r="W14169">
        <f t="shared" si="1537"/>
      </c>
      <c r="X14169">
        <f t="shared" si="1538"/>
      </c>
      <c r="Y14169">
        <f t="shared" si="1539"/>
      </c>
      <c r="Z14169">
        <f t="shared" si="1540"/>
      </c>
    </row>
    <row r="14170" spans="1:26">
      <c r="A14170" s="107"/>
      <c r="B14170" s="1568" t="s">
        <v>2649</v>
      </c>
      <c r="C14170" s="1569"/>
      <c r="D14170" s="6"/>
      <c r="E14170" s="5"/>
      <c r="F14170" s="6"/>
      <c r="G14170" s="6"/>
      <c r="H14170" s="9"/>
      <c r="I14170" s="129"/>
      <c r="W14170">
        <f t="shared" si="1537"/>
      </c>
      <c r="X14170">
        <f t="shared" si="1538"/>
      </c>
      <c r="Y14170">
        <f t="shared" si="1539"/>
      </c>
      <c r="Z14170">
        <f t="shared" si="1540"/>
      </c>
    </row>
    <row r="14171" spans="1:26">
      <c r="A14171" s="107"/>
      <c r="B14171" s="1570"/>
      <c r="C14171" s="1571"/>
      <c r="D14171" s="50"/>
      <c r="E14171" s="5"/>
      <c r="F14171" s="6"/>
      <c r="G14171" s="6"/>
      <c r="H14171" s="7"/>
      <c r="I14171" s="129"/>
      <c r="W14171">
        <f t="shared" si="1537"/>
      </c>
      <c r="X14171">
        <f t="shared" si="1538"/>
      </c>
      <c r="Y14171">
        <f t="shared" si="1539"/>
      </c>
      <c r="Z14171">
        <f t="shared" si="1540"/>
      </c>
    </row>
    <row r="14172" spans="1:26">
      <c r="A14172" s="107"/>
      <c r="B14172" s="1590"/>
      <c r="C14172" s="1591"/>
      <c r="D14172" s="50"/>
      <c r="E14172" s="5"/>
      <c r="F14172" s="6"/>
      <c r="G14172" s="6"/>
      <c r="H14172" s="5"/>
      <c r="I14172" s="129"/>
      <c r="W14172">
        <f t="shared" si="1537"/>
      </c>
      <c r="X14172">
        <f t="shared" si="1538"/>
      </c>
      <c r="Y14172">
        <f t="shared" si="1539"/>
      </c>
      <c r="Z14172">
        <f t="shared" si="1540"/>
      </c>
    </row>
    <row r="14173" spans="1:26" ht="15.75" thickBot="1">
      <c r="A14173" s="33"/>
      <c r="B14173" s="130"/>
      <c r="C14173" s="130"/>
      <c r="D14173" s="109"/>
      <c r="E14173" s="109"/>
      <c r="F14173" s="109"/>
      <c r="G14173" s="109"/>
      <c r="H14173" s="109"/>
      <c r="I14173" s="110"/>
      <c r="W14173">
        <f t="shared" si="1537"/>
      </c>
      <c r="X14173">
        <f t="shared" si="1538"/>
      </c>
      <c r="Y14173">
        <f t="shared" si="1539"/>
      </c>
      <c r="Z14173">
        <f t="shared" si="1540"/>
      </c>
    </row>
    <row r="14174" spans="1:26">
      <c r="A14174" s="33"/>
      <c r="B14174" s="130"/>
      <c r="C14174" s="130"/>
      <c r="D14174" s="91"/>
      <c r="E14174" s="91"/>
      <c r="F14174" s="91"/>
      <c r="G14174" s="92" t="s">
        <v>19</v>
      </c>
      <c r="H14174" s="91"/>
      <c r="I14174" s="111">
        <f>SUM(I14150:I14173)</f>
      </c>
      <c r="W14174">
        <f t="shared" si="1537"/>
      </c>
      <c r="X14174">
        <f t="shared" si="1538"/>
      </c>
      <c r="Y14174">
        <f t="shared" si="1539"/>
      </c>
      <c r="Z14174">
        <f t="shared" si="1540"/>
      </c>
    </row>
    <row r="14175" spans="1:26">
      <c r="A14175" s="33"/>
      <c r="B14175" s="10"/>
      <c r="C14175" s="10"/>
      <c r="D14175" s="132"/>
      <c r="E14175" s="132"/>
      <c r="F14175" s="132"/>
      <c r="G14175" s="132"/>
      <c r="H14175" s="133"/>
      <c r="I14175" s="61"/>
      <c r="W14175">
        <f t="shared" si="1537"/>
      </c>
      <c r="X14175">
        <f t="shared" si="1538"/>
      </c>
      <c r="Y14175">
        <f t="shared" si="1539"/>
      </c>
      <c r="Z14175">
        <f t="shared" si="1540"/>
      </c>
    </row>
    <row r="14176" spans="1:26" ht="15.75" thickBot="1">
      <c r="A14176" s="33"/>
      <c r="B14176" s="11" t="s">
        <v>20</v>
      </c>
      <c r="C14176" s="35"/>
      <c r="D14176" s="35"/>
      <c r="E14176" s="35"/>
      <c r="F14176" s="35"/>
      <c r="G14176" s="35"/>
      <c r="H14176" s="35"/>
      <c r="I14176" s="36"/>
      <c r="W14176">
        <f t="shared" si="1537"/>
      </c>
      <c r="X14176">
        <f t="shared" si="1538"/>
      </c>
      <c r="Y14176">
        <f t="shared" si="1539"/>
      </c>
      <c r="Z14176">
        <f t="shared" si="1540"/>
      </c>
    </row>
    <row r="14177" spans="1:26" ht="15.75" thickBot="1">
      <c r="A14177" s="37"/>
      <c r="B14177" s="38"/>
      <c r="C14177" s="39" t="s">
        <v>21</v>
      </c>
      <c r="D14177" s="40">
        <f>SUM(D14150:D14176)</f>
      </c>
      <c r="E14177" s="41">
        <f>IF(H14177=I14177,"OK","NO")</f>
      </c>
      <c r="F14177" s="40">
        <f>SUM(F14150:F14176)</f>
      </c>
      <c r="G14177" s="40">
        <f>SUM(G14150:G14176)</f>
      </c>
      <c r="H14177" s="41">
        <f>SUMPRODUCT(F14150:F14173,H14150:H14173)</f>
      </c>
      <c r="I14177" s="43">
        <f>+I14175+I14174</f>
      </c>
      <c r="K14177" s="118">
        <f>+I14177-L14177</f>
      </c>
      <c r="L14177">
        <v>38970.5</v>
      </c>
      <c r="W14177">
        <f t="shared" si="1537"/>
      </c>
      <c r="X14177">
        <f t="shared" si="1538"/>
      </c>
      <c r="Y14177">
        <f t="shared" si="1539"/>
      </c>
      <c r="Z14177">
        <f t="shared" si="1540"/>
      </c>
    </row>
    <row r="14178" spans="1:26" ht="15.75" thickBot="1">
      <c r="A14178" s="44"/>
      <c r="B14178" s="116"/>
      <c r="C14178" s="45"/>
      <c r="D14178" s="45"/>
      <c r="E14178" s="45"/>
      <c r="F14178" s="45"/>
      <c r="G14178" s="45"/>
      <c r="H14178" s="45"/>
      <c r="I14178" s="47"/>
      <c r="W14178">
        <f t="shared" si="1537"/>
      </c>
      <c r="X14178">
        <f t="shared" si="1538"/>
      </c>
      <c r="Y14178">
        <f t="shared" si="1539"/>
      </c>
      <c r="Z14178">
        <f t="shared" si="1540"/>
      </c>
    </row>
    <row r="14179" spans="1:26">
      <c r="A14179" s="12" t="s">
        <v>315</v>
      </c>
      <c r="B14179" s="12"/>
      <c r="W14179">
        <f t="shared" si="1537"/>
      </c>
      <c r="X14179">
        <f t="shared" si="1538"/>
      </c>
      <c r="Y14179">
        <f t="shared" si="1539"/>
      </c>
      <c r="Z14179">
        <f t="shared" si="1540"/>
      </c>
    </row>
    <row r="14180" spans="1:26">
      <c r="W14180">
        <f t="shared" si="1537"/>
      </c>
      <c r="X14180">
        <f t="shared" si="1538"/>
      </c>
      <c r="Y14180">
        <f t="shared" si="1539"/>
      </c>
      <c r="Z14180">
        <f t="shared" si="1540"/>
      </c>
    </row>
    <row r="14181" spans="1:26">
      <c r="W14181">
        <f t="shared" si="1537"/>
      </c>
      <c r="X14181">
        <f t="shared" si="1538"/>
      </c>
      <c r="Y14181">
        <f t="shared" si="1539"/>
      </c>
      <c r="Z14181">
        <f t="shared" si="1540"/>
      </c>
    </row>
    <row r="14182" spans="1:26">
      <c r="A14182" s="1562" t="s">
        <v>0</v>
      </c>
      <c r="B14182" s="1562"/>
      <c r="C14182" s="1562"/>
      <c r="D14182" s="1562"/>
      <c r="E14182" s="1562"/>
      <c r="F14182" s="1562"/>
      <c r="G14182" s="1562"/>
      <c r="H14182" s="1562"/>
      <c r="I14182" s="1562"/>
      <c r="W14182">
        <f t="shared" si="1537"/>
      </c>
      <c r="X14182">
        <f t="shared" si="1538"/>
      </c>
      <c r="Y14182">
        <f t="shared" si="1539"/>
      </c>
      <c r="Z14182">
        <f t="shared" si="1540"/>
      </c>
    </row>
    <row r="14183" spans="1:26">
      <c r="W14183">
        <f t="shared" si="1537"/>
      </c>
      <c r="X14183">
        <f t="shared" si="1538"/>
      </c>
      <c r="Y14183">
        <f t="shared" si="1539"/>
      </c>
      <c r="Z14183">
        <f t="shared" si="1540"/>
      </c>
    </row>
    <row r="14184" spans="1:26">
      <c r="B14184" s="124"/>
      <c r="C14184" s="124"/>
      <c r="D14184" s="124"/>
      <c r="E14184" s="124"/>
      <c r="F14184" s="124"/>
      <c r="G14184" s="124"/>
      <c r="H14184" s="124"/>
      <c r="I14184" s="124"/>
      <c r="W14184">
        <f t="shared" si="1537"/>
      </c>
      <c r="X14184">
        <f t="shared" si="1538"/>
      </c>
      <c r="Y14184">
        <f t="shared" si="1539"/>
      </c>
      <c r="Z14184">
        <f t="shared" si="1540"/>
      </c>
    </row>
    <row r="14185" spans="1:26">
      <c r="A14185" s="1" t="s">
        <v>1</v>
      </c>
      <c r="G14185" s="489" t="s">
        <v>2</v>
      </c>
      <c r="H14185" s="3" t="s">
        <v>2601</v>
      </c>
      <c r="W14185">
        <f t="shared" si="1537"/>
      </c>
      <c r="X14185">
        <f t="shared" si="1538"/>
      </c>
      <c r="Y14185">
        <f t="shared" si="1539"/>
      </c>
      <c r="Z14185">
        <f t="shared" si="1540"/>
      </c>
    </row>
    <row r="14186" spans="1:26">
      <c r="A14186" s="1" t="inlineStr">
        <is>
          <t>Dealer-139</t>
        </is>
      </c>
      <c r="F14186" s="4"/>
      <c r="G14186" s="488" t="s">
        <v>1440</v>
      </c>
      <c r="H14186" s="1" t="s">
        <v>2298</v>
      </c>
      <c r="W14186">
        <f t="shared" si="1537"/>
      </c>
      <c r="X14186">
        <f t="shared" si="1538"/>
      </c>
      <c r="Y14186">
        <f t="shared" si="1539"/>
      </c>
      <c r="Z14186">
        <f t="shared" si="1540"/>
      </c>
    </row>
    <row r="14187" spans="1:26">
      <c r="A14187" s="254" t="inlineStr">
        <is>
          <t>Dealer-260</t>
        </is>
      </c>
      <c r="B14187" s="1"/>
      <c r="H14187" s="49"/>
      <c r="W14187">
        <f t="shared" si="1537"/>
      </c>
      <c r="X14187">
        <f t="shared" si="1538"/>
      </c>
      <c r="Y14187">
        <f t="shared" si="1539"/>
      </c>
      <c r="Z14187">
        <f t="shared" si="1540"/>
      </c>
    </row>
    <row r="14188" spans="1:26">
      <c r="A14188" s="254" t="inlineStr">
        <is>
          <t>Address line (redacted)</t>
        </is>
      </c>
      <c r="B14188" s="1"/>
      <c r="W14188">
        <f t="shared" si="1537"/>
      </c>
      <c r="X14188">
        <f t="shared" si="1538"/>
      </c>
      <c r="Y14188">
        <f t="shared" si="1539"/>
      </c>
      <c r="Z14188">
        <f t="shared" si="1540"/>
      </c>
    </row>
    <row r="14189" spans="1:26">
      <c r="A14189" s="1"/>
      <c r="B14189" s="1"/>
      <c r="C14189" s="1"/>
      <c r="W14189">
        <f t="shared" si="1537"/>
      </c>
      <c r="X14189">
        <f t="shared" si="1538"/>
      </c>
      <c r="Y14189">
        <f t="shared" si="1539"/>
      </c>
      <c r="Z14189">
        <f t="shared" si="1540"/>
      </c>
    </row>
    <row r="14190" spans="1:26">
      <c r="A14190" s="12" t="s">
        <v>4</v>
      </c>
      <c r="B14190" s="86" t="inlineStr">
        <is>
          <t>GSTIN-MASKED</t>
        </is>
      </c>
      <c r="D14190" s="197"/>
      <c r="E14190" s="197"/>
      <c r="F14190" s="197"/>
      <c r="G14190" s="197"/>
      <c r="H14190" s="197"/>
      <c r="W14190">
        <f t="shared" si="1537"/>
      </c>
      <c r="X14190">
        <f t="shared" si="1538"/>
      </c>
      <c r="Y14190">
        <f t="shared" si="1539"/>
      </c>
      <c r="Z14190">
        <f t="shared" si="1540"/>
      </c>
    </row>
    <row r="14191" spans="1:26">
      <c r="B14191" s="1"/>
      <c r="D14191" s="197"/>
      <c r="E14191" s="197"/>
      <c r="F14191" s="197"/>
      <c r="G14191" s="197"/>
      <c r="H14191" s="197"/>
      <c r="W14191">
        <f t="shared" si="1537"/>
      </c>
      <c r="X14191">
        <f t="shared" si="1538"/>
      </c>
      <c r="Y14191">
        <f t="shared" si="1539"/>
      </c>
      <c r="Z14191">
        <f t="shared" si="1540"/>
      </c>
    </row>
    <row r="14192" spans="1:26">
      <c r="A14192" s="1" t="s">
        <v>5</v>
      </c>
      <c r="D14192" s="197"/>
      <c r="E14192" s="197"/>
      <c r="F14192" s="197"/>
      <c r="G14192" s="197"/>
      <c r="H14192" s="197"/>
      <c r="W14192">
        <f t="shared" si="1537"/>
      </c>
      <c r="X14192">
        <f t="shared" si="1538"/>
      </c>
      <c r="Y14192">
        <f t="shared" si="1539"/>
      </c>
      <c r="Z14192">
        <f t="shared" si="1540"/>
      </c>
    </row>
    <row r="14193" spans="1:26">
      <c r="A14193" s="1" t="s">
        <v>6</v>
      </c>
      <c r="D14193" s="197"/>
      <c r="E14193" s="197"/>
      <c r="F14193" s="197"/>
      <c r="G14193" s="197"/>
      <c r="H14193" s="197"/>
      <c r="W14193">
        <f t="shared" si="1537"/>
      </c>
      <c r="X14193">
        <f t="shared" si="1538"/>
      </c>
      <c r="Y14193">
        <f t="shared" si="1539"/>
      </c>
      <c r="Z14193">
        <f t="shared" si="1540"/>
      </c>
    </row>
    <row r="14194" spans="1:26" ht="15.75" thickBot="1">
      <c r="A14194" s="1" t="s">
        <v>7</v>
      </c>
      <c r="W14194">
        <f t="shared" si="1537"/>
      </c>
      <c r="X14194">
        <f t="shared" si="1538"/>
      </c>
      <c r="Y14194">
        <f t="shared" si="1539"/>
      </c>
      <c r="Z14194">
        <f t="shared" si="1540"/>
      </c>
    </row>
    <row r="14195" spans="1:26" ht="24">
      <c r="A14195" s="198" t="s">
        <v>8</v>
      </c>
      <c r="B14195" s="199" t="s">
        <v>9</v>
      </c>
      <c r="C14195" s="564" t="s">
        <v>10</v>
      </c>
      <c r="D14195" s="200" t="s">
        <v>11</v>
      </c>
      <c r="E14195" s="200" t="s">
        <v>12</v>
      </c>
      <c r="F14195" s="200" t="s">
        <v>13</v>
      </c>
      <c r="G14195" s="200" t="s">
        <v>14</v>
      </c>
      <c r="H14195" s="201" t="s">
        <v>15</v>
      </c>
      <c r="I14195" s="202" t="s">
        <v>16</v>
      </c>
      <c r="W14195">
        <f t="shared" si="1537"/>
      </c>
      <c r="X14195">
        <f t="shared" si="1538"/>
      </c>
      <c r="Y14195">
        <f t="shared" si="1539"/>
      </c>
      <c r="Z14195">
        <f t="shared" si="1540"/>
      </c>
    </row>
    <row r="14196" spans="1:26">
      <c r="A14196" s="67"/>
      <c r="B14196" s="1620" t="s">
        <v>17</v>
      </c>
      <c r="C14196" s="1620"/>
      <c r="D14196" s="184"/>
      <c r="E14196" s="184"/>
      <c r="F14196" s="184"/>
      <c r="G14196" s="186"/>
      <c r="H14196" s="184"/>
      <c r="I14196" s="388"/>
      <c r="W14196">
        <f t="shared" si="1537"/>
      </c>
      <c r="X14196">
        <f t="shared" si="1538"/>
      </c>
      <c r="Y14196">
        <f t="shared" si="1539"/>
      </c>
      <c r="Z14196">
        <f t="shared" si="1540"/>
      </c>
    </row>
    <row r="14197" spans="1:26">
      <c r="A14197" s="5">
        <v>1</v>
      </c>
      <c r="B14197" s="8" t="s">
        <v>443</v>
      </c>
      <c r="C14197" s="5" t="s">
        <v>442</v>
      </c>
      <c r="D14197" s="5">
        <v>1</v>
      </c>
      <c r="E14197" s="5">
        <v>5</v>
      </c>
      <c r="F14197" s="5">
        <f>+E14197*D14197</f>
      </c>
      <c r="G14197" s="6">
        <f>+E14197*D14197</f>
      </c>
      <c r="H14197" s="5">
        <v>1</v>
      </c>
      <c r="I14197" s="58">
        <f>+H14197*G14197</f>
      </c>
      <c r="J14197">
        <v>119</v>
      </c>
      <c r="K14197">
        <f>+H14197-J14197</f>
      </c>
      <c r="L14197">
        <f>+K14197*G14197</f>
      </c>
      <c r="W14197">
        <f t="shared" si="1537"/>
      </c>
      <c r="X14197">
        <f t="shared" si="1538"/>
      </c>
      <c r="Y14197">
        <f t="shared" si="1539"/>
      </c>
      <c r="Z14197">
        <f t="shared" si="1540"/>
      </c>
    </row>
    <row r="14198" spans="1:26">
      <c r="A14198" s="5"/>
      <c r="B14198" s="8"/>
      <c r="C14198" s="5"/>
      <c r="D14198" s="5"/>
      <c r="E14198" s="5"/>
      <c r="F14198" s="5"/>
      <c r="G14198" s="6"/>
      <c r="H14198" s="5"/>
      <c r="I14198" s="58"/>
      <c r="W14198">
        <f t="shared" si="1537"/>
      </c>
      <c r="X14198">
        <f t="shared" si="1538"/>
      </c>
      <c r="Y14198">
        <f t="shared" si="1539"/>
      </c>
      <c r="Z14198">
        <f t="shared" si="1540"/>
      </c>
    </row>
    <row r="14199" spans="1:26">
      <c r="A14199" s="107"/>
      <c r="B14199" s="8"/>
      <c r="C14199" s="5"/>
      <c r="D14199" s="184"/>
      <c r="E14199" s="184"/>
      <c r="F14199" s="184"/>
      <c r="G14199" s="186"/>
      <c r="H14199" s="184"/>
      <c r="I14199" s="388"/>
      <c r="W14199">
        <f t="shared" si="1537"/>
      </c>
      <c r="X14199">
        <f t="shared" si="1538"/>
      </c>
      <c r="Y14199">
        <f t="shared" si="1539"/>
      </c>
      <c r="Z14199">
        <f t="shared" si="1540"/>
      </c>
    </row>
    <row r="14200" spans="1:26">
      <c r="A14200" s="107"/>
      <c r="B14200" s="8"/>
      <c r="C14200" s="5"/>
      <c r="D14200" s="184"/>
      <c r="E14200" s="184"/>
      <c r="F14200" s="184"/>
      <c r="G14200" s="186"/>
      <c r="H14200" s="184"/>
      <c r="I14200" s="388"/>
      <c r="W14200">
        <f t="shared" si="1537"/>
      </c>
      <c r="X14200">
        <f t="shared" si="1538"/>
      </c>
      <c r="Y14200">
        <f t="shared" si="1539"/>
      </c>
      <c r="Z14200">
        <f t="shared" si="1540"/>
      </c>
    </row>
    <row r="14201" spans="1:26">
      <c r="A14201" s="107"/>
      <c r="B14201" s="8"/>
      <c r="C14201" s="5"/>
      <c r="D14201" s="184"/>
      <c r="E14201" s="184"/>
      <c r="F14201" s="184"/>
      <c r="G14201" s="186"/>
      <c r="H14201" s="184"/>
      <c r="I14201" s="388"/>
      <c r="W14201">
        <f t="shared" si="1537"/>
      </c>
      <c r="X14201">
        <f t="shared" si="1538"/>
      </c>
      <c r="Y14201">
        <f t="shared" si="1539"/>
      </c>
      <c r="Z14201">
        <f t="shared" si="1540"/>
      </c>
    </row>
    <row r="14202" spans="1:26">
      <c r="A14202" s="107"/>
      <c r="B14202" s="8"/>
      <c r="C14202" s="5"/>
      <c r="D14202" s="184"/>
      <c r="E14202" s="184"/>
      <c r="F14202" s="184"/>
      <c r="G14202" s="186"/>
      <c r="H14202" s="184"/>
      <c r="I14202" s="388"/>
      <c r="W14202">
        <f t="shared" si="1537"/>
      </c>
      <c r="X14202">
        <f t="shared" si="1538"/>
      </c>
      <c r="Y14202">
        <f t="shared" si="1539"/>
      </c>
      <c r="Z14202">
        <f t="shared" si="1540"/>
      </c>
    </row>
    <row r="14203" spans="1:26">
      <c r="A14203" s="107"/>
      <c r="B14203" s="8"/>
      <c r="C14203" s="5"/>
      <c r="D14203" s="184"/>
      <c r="E14203" s="184"/>
      <c r="F14203" s="184"/>
      <c r="G14203" s="186"/>
      <c r="H14203" s="184"/>
      <c r="I14203" s="388"/>
      <c r="W14203">
        <f t="shared" si="1537"/>
      </c>
      <c r="X14203">
        <f t="shared" si="1538"/>
      </c>
      <c r="Y14203">
        <f t="shared" si="1539"/>
      </c>
      <c r="Z14203">
        <f t="shared" si="1540"/>
      </c>
    </row>
    <row r="14204" spans="1:26">
      <c r="A14204" s="67"/>
      <c r="B14204" s="106"/>
      <c r="C14204" s="15"/>
      <c r="D14204" s="184"/>
      <c r="E14204" s="184"/>
      <c r="F14204" s="184"/>
      <c r="G14204" s="186"/>
      <c r="H14204" s="185"/>
      <c r="I14204" s="388"/>
      <c r="W14204">
        <f t="shared" si="1537"/>
      </c>
      <c r="X14204">
        <f t="shared" si="1538"/>
      </c>
      <c r="Y14204">
        <f t="shared" si="1539"/>
      </c>
      <c r="Z14204">
        <f t="shared" si="1540"/>
      </c>
    </row>
    <row r="14205" spans="1:26" ht="15.75" thickBot="1">
      <c r="A14205" s="57"/>
      <c r="B14205" s="224"/>
      <c r="C14205" s="15"/>
      <c r="D14205" s="23"/>
      <c r="E14205" s="225"/>
      <c r="F14205" s="23"/>
      <c r="G14205" s="24"/>
      <c r="H14205" s="225"/>
      <c r="I14205" s="70"/>
      <c r="W14205">
        <f t="shared" si="1537"/>
      </c>
      <c r="X14205">
        <f t="shared" si="1538"/>
      </c>
      <c r="Y14205">
        <f t="shared" si="1539"/>
      </c>
      <c r="Z14205">
        <f t="shared" si="1540"/>
      </c>
    </row>
    <row r="14206" spans="1:26">
      <c r="A14206" s="67"/>
      <c r="B14206" s="17"/>
      <c r="C14206" s="5"/>
      <c r="D14206" s="59"/>
      <c r="E14206" s="59"/>
      <c r="F14206" s="53"/>
      <c r="G14206" s="78"/>
      <c r="H14206" s="68"/>
      <c r="I14206" s="71">
        <f>SUM(I14196:I14205)</f>
      </c>
      <c r="W14206">
        <f t="shared" si="1537"/>
      </c>
      <c r="X14206">
        <f t="shared" si="1538"/>
      </c>
      <c r="Y14206">
        <f t="shared" si="1539"/>
      </c>
      <c r="Z14206">
        <f t="shared" si="1540"/>
      </c>
    </row>
    <row r="14207" spans="1:26" ht="15.75" thickBot="1">
      <c r="A14207" s="221"/>
      <c r="B14207" s="222"/>
      <c r="C14207" s="69"/>
      <c r="D14207" s="177"/>
      <c r="E14207" s="177"/>
      <c r="F14207" s="177"/>
      <c r="G14207" s="177"/>
      <c r="H14207" s="177"/>
      <c r="I14207" s="256"/>
      <c r="W14207">
        <f t="shared" si="1537"/>
      </c>
      <c r="X14207">
        <f t="shared" si="1538"/>
      </c>
      <c r="Y14207">
        <f t="shared" si="1539"/>
      </c>
      <c r="Z14207">
        <f t="shared" si="1540"/>
      </c>
    </row>
    <row r="14208" spans="1:26" ht="21">
      <c r="A14208" s="33"/>
      <c r="B14208" s="212"/>
      <c r="C14208" s="212"/>
      <c r="D14208" s="91"/>
      <c r="E14208" s="91"/>
      <c r="F14208" s="91"/>
      <c r="G14208" s="92" t="s">
        <v>19</v>
      </c>
      <c r="H14208" s="91"/>
      <c r="I14208" s="111">
        <f>+I14206-I14207</f>
      </c>
      <c r="L14208">
        <f>SUM(L14197:L14207)</f>
      </c>
      <c r="W14208">
        <f t="shared" si="1537"/>
      </c>
      <c r="X14208">
        <f t="shared" si="1538"/>
      </c>
      <c r="Y14208">
        <f t="shared" si="1539"/>
      </c>
      <c r="Z14208">
        <f t="shared" si="1540"/>
      </c>
    </row>
    <row r="14209" spans="1:26">
      <c r="A14209" s="221"/>
      <c r="B14209" s="222"/>
      <c r="C14209" s="222"/>
      <c r="D14209" s="69" t="s">
        <v>520</v>
      </c>
      <c r="E14209" s="69"/>
      <c r="F14209" s="69"/>
      <c r="G14209" s="69"/>
      <c r="H14209" s="112">
        <v>1</v>
      </c>
      <c r="I14209" s="61">
        <f>+L14208*H14209</f>
      </c>
      <c r="W14209">
        <f t="shared" si="1537"/>
      </c>
      <c r="X14209">
        <f t="shared" si="1538"/>
      </c>
      <c r="Y14209">
        <f t="shared" si="1539"/>
      </c>
      <c r="Z14209">
        <f t="shared" si="1540"/>
      </c>
    </row>
    <row r="14210" spans="1:26">
      <c r="A14210" s="33"/>
      <c r="B14210" s="10"/>
      <c r="C14210" s="10"/>
      <c r="D14210" s="69"/>
      <c r="E14210" s="69"/>
      <c r="F14210" s="69"/>
      <c r="G14210" s="69"/>
      <c r="H14210" s="69"/>
      <c r="I14210" s="61"/>
      <c r="W14210">
        <f t="shared" si="1537"/>
      </c>
      <c r="X14210">
        <f t="shared" si="1538"/>
      </c>
      <c r="Y14210">
        <f t="shared" si="1539"/>
      </c>
      <c r="Z14210">
        <f t="shared" si="1540"/>
      </c>
    </row>
    <row r="14211" spans="1:26" ht="15.75" thickBot="1">
      <c r="A14211" s="33"/>
      <c r="B14211" s="11" t="s">
        <v>20</v>
      </c>
      <c r="C14211" s="35"/>
      <c r="D14211" s="35"/>
      <c r="E14211" s="35"/>
      <c r="F14211" s="35"/>
      <c r="G14211" s="35"/>
      <c r="H14211" s="35"/>
      <c r="I14211" s="36"/>
      <c r="W14211">
        <f t="shared" si="1537"/>
      </c>
      <c r="X14211">
        <f t="shared" si="1538"/>
      </c>
      <c r="Y14211">
        <f t="shared" si="1539"/>
      </c>
      <c r="Z14211">
        <f t="shared" si="1540"/>
      </c>
    </row>
    <row r="14212" spans="1:26" ht="15.75" thickBot="1">
      <c r="A14212" s="37"/>
      <c r="B14212" s="38"/>
      <c r="C14212" s="39" t="s">
        <v>21</v>
      </c>
      <c r="D14212" s="40">
        <f>SUM(D14196:D14211)</f>
      </c>
      <c r="E14212" s="41">
        <f>IF(H14212=I14212,"OK","NO")</f>
      </c>
      <c r="F14212" s="40">
        <f>SUM(F14196:F14211)</f>
      </c>
      <c r="G14212" s="40">
        <f>SUM(G14196:G14211)</f>
      </c>
      <c r="H14212" s="41">
        <f>SUMPRODUCT(F14196:F14207,H14196:H14207)</f>
      </c>
      <c r="I14212" s="43">
        <f>+I14208-I14209</f>
      </c>
      <c r="W14212">
        <f t="shared" ref="W14212:W14275" si="1541">IF(LEFT($H14212&amp;"",5)="2019-",$H14212,W14211)</f>
      </c>
      <c r="X14212">
        <f t="shared" ref="X14212:X14275" si="1542">IF($W14212="",0,IF(COUNTIF($AB$2:$AB$80,$W14212)&gt;0,1,0))</f>
      </c>
      <c r="Y14212">
        <f t="shared" ref="Y14212:Y14275" si="1543">IF($C14212="","",UPPER(TRIM(IFERROR(LEFT($C14212&amp;"",FIND("/",$C14212&amp;"")-1),$C14212&amp;""))))</f>
      </c>
      <c r="Z14212">
        <f t="shared" ref="Z14212:Z14275" si="1544">IFERROR(IF(ISNUMBER($G14212),$G14212,0),0)</f>
      </c>
    </row>
    <row r="14213" spans="1:26" ht="15.75" thickBot="1">
      <c r="A14213" s="44"/>
      <c r="B14213" s="116"/>
      <c r="C14213" s="45"/>
      <c r="D14213" s="45"/>
      <c r="E14213" s="45"/>
      <c r="F14213" s="45"/>
      <c r="G14213" s="45"/>
      <c r="H14213" s="46"/>
      <c r="I14213" s="47"/>
      <c r="W14213">
        <f t="shared" si="1541"/>
      </c>
      <c r="X14213">
        <f t="shared" si="1542"/>
      </c>
      <c r="Y14213">
        <f t="shared" si="1543"/>
      </c>
      <c r="Z14213">
        <f t="shared" si="1544"/>
      </c>
    </row>
    <row r="14214" spans="1:26">
      <c r="A14214" s="12" t="s">
        <v>315</v>
      </c>
      <c r="B14214" s="12"/>
      <c r="C14214" s="12"/>
      <c r="D14214" s="13"/>
      <c r="E14214" s="14"/>
      <c r="F14214" s="14"/>
      <c r="G14214" s="14"/>
      <c r="H14214" s="2"/>
      <c r="I14214" s="12"/>
      <c r="W14214">
        <f t="shared" si="1541"/>
      </c>
      <c r="X14214">
        <f t="shared" si="1542"/>
      </c>
      <c r="Y14214">
        <f t="shared" si="1543"/>
      </c>
      <c r="Z14214">
        <f t="shared" si="1544"/>
      </c>
    </row>
    <row r="14215" spans="1:26">
      <c r="W14215">
        <f t="shared" si="1541"/>
      </c>
      <c r="X14215">
        <f t="shared" si="1542"/>
      </c>
      <c r="Y14215">
        <f t="shared" si="1543"/>
      </c>
      <c r="Z14215">
        <f t="shared" si="1544"/>
      </c>
    </row>
    <row r="14216" spans="1:26">
      <c r="W14216">
        <f t="shared" si="1541"/>
      </c>
      <c r="X14216">
        <f t="shared" si="1542"/>
      </c>
      <c r="Y14216">
        <f t="shared" si="1543"/>
      </c>
      <c r="Z14216">
        <f t="shared" si="1544"/>
      </c>
    </row>
    <row r="14217" spans="1:26">
      <c r="A14217" s="1562" t="s">
        <v>0</v>
      </c>
      <c r="B14217" s="1562"/>
      <c r="C14217" s="1562"/>
      <c r="D14217" s="1562"/>
      <c r="E14217" s="1562"/>
      <c r="F14217" s="1562"/>
      <c r="G14217" s="1562"/>
      <c r="H14217" s="1562"/>
      <c r="I14217" s="1562"/>
      <c r="W14217">
        <f t="shared" si="1541"/>
      </c>
      <c r="X14217">
        <f t="shared" si="1542"/>
      </c>
      <c r="Y14217">
        <f t="shared" si="1543"/>
      </c>
      <c r="Z14217">
        <f t="shared" si="1544"/>
      </c>
    </row>
    <row r="14218" spans="1:26">
      <c r="W14218">
        <f t="shared" si="1541"/>
      </c>
      <c r="X14218">
        <f t="shared" si="1542"/>
      </c>
      <c r="Y14218">
        <f t="shared" si="1543"/>
      </c>
      <c r="Z14218">
        <f t="shared" si="1544"/>
      </c>
    </row>
    <row r="14219" spans="1:26">
      <c r="A14219" s="1" t="s">
        <v>1</v>
      </c>
      <c r="B14219" s="1"/>
      <c r="G14219" s="489" t="s">
        <v>2</v>
      </c>
      <c r="H14219" s="3" t="s">
        <v>2601</v>
      </c>
      <c r="W14219">
        <f t="shared" si="1541"/>
      </c>
      <c r="X14219">
        <f t="shared" si="1542"/>
      </c>
      <c r="Y14219">
        <f t="shared" si="1543"/>
      </c>
      <c r="Z14219">
        <f t="shared" si="1544"/>
      </c>
    </row>
    <row r="14220" spans="1:26">
      <c r="A14220" s="1" t="inlineStr">
        <is>
          <t>Dealer-049</t>
        </is>
      </c>
      <c r="B14220" s="1"/>
      <c r="F14220" s="4"/>
      <c r="G14220" s="488" t="s">
        <v>1440</v>
      </c>
      <c r="H14220" s="1" t="s">
        <v>2299</v>
      </c>
      <c r="W14220">
        <f t="shared" si="1541"/>
      </c>
      <c r="X14220">
        <f t="shared" si="1542"/>
      </c>
      <c r="Y14220">
        <f t="shared" si="1543"/>
      </c>
      <c r="Z14220">
        <f t="shared" si="1544"/>
      </c>
    </row>
    <row r="14221" spans="1:26">
      <c r="A14221" s="1" t="inlineStr">
        <is>
          <t>Address line (redacted)</t>
        </is>
      </c>
      <c r="B14221" s="1"/>
      <c r="H14221" s="49"/>
      <c r="W14221">
        <f t="shared" si="1541"/>
      </c>
      <c r="X14221">
        <f t="shared" si="1542"/>
      </c>
      <c r="Y14221">
        <f t="shared" si="1543"/>
      </c>
      <c r="Z14221">
        <f t="shared" si="1544"/>
      </c>
    </row>
    <row r="14222" spans="1:26">
      <c r="A14222" s="1" t="inlineStr">
        <is>
          <t>Address line (redacted)</t>
        </is>
      </c>
      <c r="B14222" s="1"/>
      <c r="D14222" s="85"/>
      <c r="E14222" s="85"/>
      <c r="F14222" s="85"/>
      <c r="G14222" s="85"/>
      <c r="H14222" s="85"/>
      <c r="W14222">
        <f t="shared" si="1541"/>
      </c>
      <c r="X14222">
        <f t="shared" si="1542"/>
      </c>
      <c r="Y14222">
        <f t="shared" si="1543"/>
      </c>
      <c r="Z14222">
        <f t="shared" si="1544"/>
      </c>
    </row>
    <row r="14223" spans="1:26">
      <c r="A14223" s="268" t="s">
        <v>598</v>
      </c>
      <c r="B14223" s="243" t="inlineStr">
        <is>
          <t>GSTIN-MASKED</t>
        </is>
      </c>
      <c r="D14223" s="85"/>
      <c r="E14223" s="85"/>
      <c r="F14223" s="85"/>
      <c r="G14223" s="85"/>
      <c r="H14223" s="85"/>
      <c r="W14223">
        <f t="shared" si="1541"/>
      </c>
      <c r="X14223">
        <f t="shared" si="1542"/>
      </c>
      <c r="Y14223">
        <f t="shared" si="1543"/>
      </c>
      <c r="Z14223">
        <f t="shared" si="1544"/>
      </c>
    </row>
    <row r="14224" spans="1:26">
      <c r="A14224" s="49"/>
      <c r="B14224" s="87"/>
      <c r="W14224">
        <f t="shared" si="1541"/>
      </c>
      <c r="X14224">
        <f t="shared" si="1542"/>
      </c>
      <c r="Y14224">
        <f t="shared" si="1543"/>
      </c>
      <c r="Z14224">
        <f t="shared" si="1544"/>
      </c>
    </row>
    <row r="14225" spans="1:26">
      <c r="A14225" s="1" t="s">
        <v>5</v>
      </c>
      <c r="W14225">
        <f t="shared" si="1541"/>
      </c>
      <c r="X14225">
        <f t="shared" si="1542"/>
      </c>
      <c r="Y14225">
        <f t="shared" si="1543"/>
      </c>
      <c r="Z14225">
        <f t="shared" si="1544"/>
      </c>
    </row>
    <row r="14226" spans="1:26">
      <c r="A14226" s="1" t="s">
        <v>6</v>
      </c>
      <c r="W14226">
        <f t="shared" si="1541"/>
      </c>
      <c r="X14226">
        <f t="shared" si="1542"/>
      </c>
      <c r="Y14226">
        <f t="shared" si="1543"/>
      </c>
      <c r="Z14226">
        <f t="shared" si="1544"/>
      </c>
    </row>
    <row r="14227" spans="1:26">
      <c r="A14227" s="1" t="s">
        <v>7</v>
      </c>
      <c r="W14227">
        <f t="shared" si="1541"/>
      </c>
      <c r="X14227">
        <f t="shared" si="1542"/>
      </c>
      <c r="Y14227">
        <f t="shared" si="1543"/>
      </c>
      <c r="Z14227">
        <f t="shared" si="1544"/>
      </c>
    </row>
    <row r="14228" spans="1:26" ht="24">
      <c r="A14228" s="88" t="s">
        <v>8</v>
      </c>
      <c r="B14228" s="89" t="s">
        <v>9</v>
      </c>
      <c r="C14228" s="89" t="s">
        <v>10</v>
      </c>
      <c r="D14228" s="34" t="s">
        <v>11</v>
      </c>
      <c r="E14228" s="34" t="s">
        <v>12</v>
      </c>
      <c r="F14228" s="34" t="s">
        <v>13</v>
      </c>
      <c r="G14228" s="34" t="s">
        <v>14</v>
      </c>
      <c r="H14228" s="88" t="s">
        <v>15</v>
      </c>
      <c r="I14228" s="90" t="s">
        <v>16</v>
      </c>
      <c r="W14228">
        <f t="shared" si="1541"/>
      </c>
      <c r="X14228">
        <f t="shared" si="1542"/>
      </c>
      <c r="Y14228">
        <f t="shared" si="1543"/>
      </c>
      <c r="Z14228">
        <f t="shared" si="1544"/>
      </c>
    </row>
    <row r="14229" spans="1:26">
      <c r="A14229" s="5"/>
      <c r="B14229" s="1564" t="s">
        <v>369</v>
      </c>
      <c r="C14229" s="1565"/>
      <c r="D14229" s="50"/>
      <c r="E14229" s="50"/>
      <c r="F14229" s="21"/>
      <c r="G14229" s="6"/>
      <c r="H14229" s="5"/>
      <c r="I14229" s="183"/>
      <c r="W14229">
        <f t="shared" si="1541"/>
      </c>
      <c r="X14229">
        <f t="shared" si="1542"/>
      </c>
      <c r="Y14229">
        <f t="shared" si="1543"/>
      </c>
      <c r="Z14229">
        <f t="shared" si="1544"/>
      </c>
    </row>
    <row r="14230" spans="1:26">
      <c r="A14230" s="5">
        <v>1</v>
      </c>
      <c r="B14230" s="20" t="s">
        <v>1212</v>
      </c>
      <c r="C14230" s="5" t="s">
        <v>1211</v>
      </c>
      <c r="D14230" s="6">
        <v>2</v>
      </c>
      <c r="E14230" s="5">
        <v>25</v>
      </c>
      <c r="F14230" s="5">
        <f>+E14230*D14230</f>
      </c>
      <c r="G14230" s="6">
        <f>+E14230*D14230</f>
      </c>
      <c r="H14230" s="7">
        <v>1</v>
      </c>
      <c r="I14230" s="183">
        <f>+H14230*G14230</f>
      </c>
      <c r="W14230">
        <f t="shared" si="1541"/>
      </c>
      <c r="X14230">
        <f t="shared" si="1542"/>
      </c>
      <c r="Y14230">
        <f t="shared" si="1543"/>
      </c>
      <c r="Z14230">
        <f t="shared" si="1544"/>
      </c>
    </row>
    <row r="14231" spans="1:26">
      <c r="A14231" s="5">
        <v>2</v>
      </c>
      <c r="B14231" s="20" t="s">
        <v>600</v>
      </c>
      <c r="C14231" s="5" t="s">
        <v>601</v>
      </c>
      <c r="D14231" s="6">
        <v>2</v>
      </c>
      <c r="E14231" s="5">
        <v>25</v>
      </c>
      <c r="F14231" s="5">
        <f>+E14231*D14231</f>
      </c>
      <c r="G14231" s="6">
        <f>+E14231*D14231</f>
      </c>
      <c r="H14231" s="7">
        <v>1</v>
      </c>
      <c r="I14231" s="183">
        <f>+H14231*G14231</f>
      </c>
      <c r="W14231">
        <f t="shared" si="1541"/>
      </c>
      <c r="X14231">
        <f t="shared" si="1542"/>
      </c>
      <c r="Y14231">
        <f t="shared" si="1543"/>
      </c>
      <c r="Z14231">
        <f t="shared" si="1544"/>
      </c>
    </row>
    <row r="14232" spans="1:26">
      <c r="A14232" s="5">
        <v>3</v>
      </c>
      <c r="B14232" s="20" t="s">
        <v>1128</v>
      </c>
      <c r="C14232" s="5" t="s">
        <v>592</v>
      </c>
      <c r="D14232" s="6">
        <v>2</v>
      </c>
      <c r="E14232" s="5">
        <v>25</v>
      </c>
      <c r="F14232" s="5">
        <f>+E14232*D14232</f>
      </c>
      <c r="G14232" s="6">
        <f>+E14232*D14232</f>
      </c>
      <c r="H14232" s="7">
        <v>1</v>
      </c>
      <c r="I14232" s="183">
        <f>+H14232*G14232</f>
      </c>
      <c r="W14232">
        <f t="shared" si="1541"/>
      </c>
      <c r="X14232">
        <f t="shared" si="1542"/>
      </c>
      <c r="Y14232">
        <f t="shared" si="1543"/>
      </c>
      <c r="Z14232">
        <f t="shared" si="1544"/>
      </c>
    </row>
    <row r="14233" spans="1:26">
      <c r="A14233" s="5"/>
      <c r="B14233" s="1564" t="s">
        <v>17</v>
      </c>
      <c r="C14233" s="1565"/>
      <c r="D14233" s="6"/>
      <c r="E14233" s="5"/>
      <c r="F14233" s="5"/>
      <c r="G14233" s="6"/>
      <c r="H14233" s="5"/>
      <c r="I14233" s="183"/>
      <c r="W14233">
        <f t="shared" si="1541"/>
      </c>
      <c r="X14233">
        <f t="shared" si="1542"/>
      </c>
      <c r="Y14233">
        <f t="shared" si="1543"/>
      </c>
      <c r="Z14233">
        <f t="shared" si="1544"/>
      </c>
    </row>
    <row r="14234" spans="1:26">
      <c r="A14234" s="5">
        <v>4</v>
      </c>
      <c r="B14234" s="8" t="s">
        <v>488</v>
      </c>
      <c r="C14234" s="5" t="s">
        <v>506</v>
      </c>
      <c r="D14234" s="6">
        <v>1</v>
      </c>
      <c r="E14234" s="5">
        <v>5</v>
      </c>
      <c r="F14234" s="5">
        <f>+E14234*D14234</f>
      </c>
      <c r="G14234" s="6">
        <f>+E14234*D14234</f>
      </c>
      <c r="H14234" s="5">
        <v>1</v>
      </c>
      <c r="I14234" s="183">
        <f>+H14234*G14234</f>
      </c>
      <c r="W14234">
        <f t="shared" si="1541"/>
      </c>
      <c r="X14234">
        <f t="shared" si="1542"/>
      </c>
      <c r="Y14234">
        <f t="shared" si="1543"/>
      </c>
      <c r="Z14234">
        <f t="shared" si="1544"/>
      </c>
    </row>
    <row r="14235" spans="1:26">
      <c r="A14235" s="5">
        <v>5</v>
      </c>
      <c r="B14235" s="8" t="s">
        <v>312</v>
      </c>
      <c r="C14235" s="5" t="s">
        <v>313</v>
      </c>
      <c r="D14235" s="6">
        <v>2</v>
      </c>
      <c r="E14235" s="5">
        <v>5</v>
      </c>
      <c r="F14235" s="5">
        <f>+E14235*D14235</f>
      </c>
      <c r="G14235" s="6">
        <f>+E14235*D14235</f>
      </c>
      <c r="H14235" s="5">
        <v>1</v>
      </c>
      <c r="I14235" s="183">
        <f>+H14235*G14235</f>
      </c>
      <c r="W14235">
        <f t="shared" si="1541"/>
      </c>
      <c r="X14235">
        <f t="shared" si="1542"/>
      </c>
      <c r="Y14235">
        <f t="shared" si="1543"/>
      </c>
      <c r="Z14235">
        <f t="shared" si="1544"/>
      </c>
    </row>
    <row r="14236" spans="1:26">
      <c r="A14236" s="5">
        <v>6</v>
      </c>
      <c r="B14236" s="8" t="s">
        <v>451</v>
      </c>
      <c r="C14236" s="5" t="s">
        <v>450</v>
      </c>
      <c r="D14236" s="6">
        <v>2</v>
      </c>
      <c r="E14236" s="5">
        <v>5</v>
      </c>
      <c r="F14236" s="5">
        <f>+E14236*D14236</f>
      </c>
      <c r="G14236" s="6">
        <f>+E14236*D14236</f>
      </c>
      <c r="H14236" s="5">
        <v>1</v>
      </c>
      <c r="I14236" s="183">
        <f>+H14236*G14236</f>
      </c>
      <c r="W14236">
        <f t="shared" si="1541"/>
      </c>
      <c r="X14236">
        <f t="shared" si="1542"/>
      </c>
      <c r="Y14236">
        <f t="shared" si="1543"/>
      </c>
      <c r="Z14236">
        <f t="shared" si="1544"/>
      </c>
    </row>
    <row r="14237" spans="1:26">
      <c r="A14237" s="5">
        <v>7</v>
      </c>
      <c r="B14237" s="8" t="s">
        <v>2015</v>
      </c>
      <c r="C14237" s="5" t="s">
        <v>2016</v>
      </c>
      <c r="D14237" s="6">
        <v>2</v>
      </c>
      <c r="E14237" s="5">
        <v>5</v>
      </c>
      <c r="F14237" s="5">
        <f>+E14237*D14237</f>
      </c>
      <c r="G14237" s="6">
        <f>+E14237*D14237</f>
      </c>
      <c r="H14237" s="5">
        <v>1</v>
      </c>
      <c r="I14237" s="183">
        <f>+H14237*G14237</f>
      </c>
      <c r="W14237">
        <f t="shared" si="1541"/>
      </c>
      <c r="X14237">
        <f t="shared" si="1542"/>
      </c>
      <c r="Y14237">
        <f t="shared" si="1543"/>
      </c>
      <c r="Z14237">
        <f t="shared" si="1544"/>
      </c>
    </row>
    <row r="14238" spans="1:26">
      <c r="A14238" s="5">
        <v>8</v>
      </c>
      <c r="B14238" s="8" t="s">
        <v>1387</v>
      </c>
      <c r="C14238" s="5" t="s">
        <v>446</v>
      </c>
      <c r="D14238" s="6">
        <v>4</v>
      </c>
      <c r="E14238" s="5">
        <v>5</v>
      </c>
      <c r="F14238" s="5">
        <f>+E14238*D14238</f>
      </c>
      <c r="G14238" s="6">
        <f>+E14238*D14238</f>
      </c>
      <c r="H14238" s="5">
        <v>1</v>
      </c>
      <c r="I14238" s="183">
        <f>+H14238*G14238</f>
      </c>
      <c r="W14238">
        <f t="shared" si="1541"/>
      </c>
      <c r="X14238">
        <f t="shared" si="1542"/>
      </c>
      <c r="Y14238">
        <f t="shared" si="1543"/>
      </c>
      <c r="Z14238">
        <f t="shared" si="1544"/>
      </c>
    </row>
    <row r="14239" spans="1:26">
      <c r="A14239" s="5">
        <v>9</v>
      </c>
      <c r="B14239" s="8" t="s">
        <v>1064</v>
      </c>
      <c r="C14239" s="5" t="s">
        <v>1063</v>
      </c>
      <c r="D14239" s="5">
        <v>4</v>
      </c>
      <c r="E14239" s="6">
        <v>1</v>
      </c>
      <c r="F14239" s="9">
        <v>4</v>
      </c>
      <c r="G14239" s="6">
        <f>+F14239</f>
      </c>
      <c r="H14239" s="312" t="s">
        <v>780</v>
      </c>
      <c r="I14239" s="183"/>
      <c r="W14239">
        <f t="shared" si="1541"/>
      </c>
      <c r="X14239">
        <f t="shared" si="1542"/>
      </c>
      <c r="Y14239">
        <f t="shared" si="1543"/>
      </c>
      <c r="Z14239">
        <f t="shared" si="1544"/>
      </c>
    </row>
    <row r="14240" spans="1:26">
      <c r="A14240" s="5"/>
      <c r="B14240" s="1564" t="s">
        <v>18</v>
      </c>
      <c r="C14240" s="1565"/>
      <c r="D14240" s="5"/>
      <c r="E14240" s="5"/>
      <c r="F14240" s="5"/>
      <c r="G14240" s="6"/>
      <c r="H14240" s="5"/>
      <c r="I14240" s="183"/>
      <c r="W14240">
        <f t="shared" si="1541"/>
      </c>
      <c r="X14240">
        <f t="shared" si="1542"/>
      </c>
      <c r="Y14240">
        <f t="shared" si="1543"/>
      </c>
      <c r="Z14240">
        <f t="shared" si="1544"/>
      </c>
    </row>
    <row r="14241" spans="1:26">
      <c r="A14241" s="5">
        <v>10</v>
      </c>
      <c r="B14241" s="128" t="s">
        <v>937</v>
      </c>
      <c r="C14241" s="101" t="s">
        <v>936</v>
      </c>
      <c r="D14241" s="9">
        <v>2</v>
      </c>
      <c r="E14241" s="5">
        <v>4</v>
      </c>
      <c r="F14241" s="5">
        <f>+E14241*D14241</f>
      </c>
      <c r="G14241" s="6">
        <f>+E14241*D14241</f>
      </c>
      <c r="H14241" s="9">
        <v>1</v>
      </c>
      <c r="I14241" s="183">
        <f t="shared" ref="I14241:I14250" si="1545">+H14241*G14241</f>
      </c>
      <c r="W14241">
        <f t="shared" si="1541"/>
      </c>
      <c r="X14241">
        <f t="shared" si="1542"/>
      </c>
      <c r="Y14241">
        <f t="shared" si="1543"/>
      </c>
      <c r="Z14241">
        <f t="shared" si="1544"/>
      </c>
    </row>
    <row r="14242" spans="1:26">
      <c r="A14242" s="5">
        <v>11</v>
      </c>
      <c r="B14242" s="95" t="s">
        <v>1666</v>
      </c>
      <c r="C14242" s="9" t="s">
        <v>1667</v>
      </c>
      <c r="D14242" s="9">
        <v>1</v>
      </c>
      <c r="E14242" s="5">
        <v>4</v>
      </c>
      <c r="F14242" s="5">
        <f>+E14242*D14242</f>
      </c>
      <c r="G14242" s="6">
        <f>+E14242*D14242</f>
      </c>
      <c r="H14242" s="9">
        <v>1</v>
      </c>
      <c r="I14242" s="183">
        <f t="shared" si="1545"/>
      </c>
      <c r="W14242">
        <f t="shared" si="1541"/>
      </c>
      <c r="X14242">
        <f t="shared" si="1542"/>
      </c>
      <c r="Y14242">
        <f t="shared" si="1543"/>
      </c>
      <c r="Z14242">
        <f t="shared" si="1544"/>
      </c>
    </row>
    <row r="14243" spans="1:26">
      <c r="A14243" s="5">
        <v>12</v>
      </c>
      <c r="B14243" s="95" t="s">
        <v>277</v>
      </c>
      <c r="C14243" s="9" t="s">
        <v>278</v>
      </c>
      <c r="D14243" s="9">
        <v>2</v>
      </c>
      <c r="E14243" s="5">
        <v>4</v>
      </c>
      <c r="F14243" s="5">
        <f>+E14243*D14243</f>
      </c>
      <c r="G14243" s="6">
        <f>+E14243*D14243</f>
      </c>
      <c r="H14243" s="16">
        <v>1</v>
      </c>
      <c r="I14243" s="183">
        <f t="shared" si="1545"/>
      </c>
      <c r="W14243">
        <f t="shared" si="1541"/>
      </c>
      <c r="X14243">
        <f t="shared" si="1542"/>
      </c>
      <c r="Y14243">
        <f t="shared" si="1543"/>
      </c>
      <c r="Z14243">
        <f t="shared" si="1544"/>
      </c>
    </row>
    <row r="14244" spans="1:26">
      <c r="A14244" s="5">
        <v>13</v>
      </c>
      <c r="B14244" s="95" t="s">
        <v>1663</v>
      </c>
      <c r="C14244" s="101" t="s">
        <v>1664</v>
      </c>
      <c r="D14244" s="9">
        <v>1</v>
      </c>
      <c r="E14244" s="5">
        <v>4</v>
      </c>
      <c r="F14244" s="5">
        <f>+E14244*D14244</f>
      </c>
      <c r="G14244" s="6">
        <f>+E14244*D14244</f>
      </c>
      <c r="H14244" s="16">
        <v>1</v>
      </c>
      <c r="I14244" s="183">
        <f t="shared" si="1545"/>
      </c>
      <c r="W14244">
        <f t="shared" si="1541"/>
      </c>
      <c r="X14244">
        <f t="shared" si="1542"/>
      </c>
      <c r="Y14244">
        <f t="shared" si="1543"/>
      </c>
      <c r="Z14244">
        <f t="shared" si="1544"/>
      </c>
    </row>
    <row r="14245" spans="1:26">
      <c r="A14245" s="21">
        <v>14</v>
      </c>
      <c r="B14245" s="95" t="s">
        <v>310</v>
      </c>
      <c r="C14245" s="5" t="s">
        <v>311</v>
      </c>
      <c r="D14245" s="9">
        <v>2</v>
      </c>
      <c r="E14245" s="5">
        <v>4</v>
      </c>
      <c r="F14245" s="5">
        <f>+E14245*D14245</f>
      </c>
      <c r="G14245" s="6">
        <f>+E14245*D14245</f>
      </c>
      <c r="H14245" s="16">
        <v>1</v>
      </c>
      <c r="I14245" s="183">
        <f t="shared" si="1545"/>
      </c>
      <c r="W14245">
        <f t="shared" si="1541"/>
      </c>
      <c r="X14245">
        <f t="shared" si="1542"/>
      </c>
      <c r="Y14245">
        <f t="shared" si="1543"/>
      </c>
      <c r="Z14245">
        <f t="shared" si="1544"/>
      </c>
    </row>
    <row r="14246" spans="1:26">
      <c r="A14246" s="21"/>
      <c r="B14246" s="1564" t="s">
        <v>604</v>
      </c>
      <c r="C14246" s="1565"/>
      <c r="D14246" s="9"/>
      <c r="E14246" s="5"/>
      <c r="F14246" s="9"/>
      <c r="G14246" s="35"/>
      <c r="H14246" s="35"/>
      <c r="I14246" s="98"/>
      <c r="W14246">
        <f t="shared" si="1541"/>
      </c>
      <c r="X14246">
        <f t="shared" si="1542"/>
      </c>
      <c r="Y14246">
        <f t="shared" si="1543"/>
      </c>
      <c r="Z14246">
        <f t="shared" si="1544"/>
      </c>
    </row>
    <row r="14247" spans="1:26" ht="24">
      <c r="A14247" s="21">
        <v>15</v>
      </c>
      <c r="B14247" s="106" t="s">
        <v>544</v>
      </c>
      <c r="C14247" s="269" t="s">
        <v>726</v>
      </c>
      <c r="D14247" s="9">
        <v>2</v>
      </c>
      <c r="E14247" s="5">
        <v>10</v>
      </c>
      <c r="F14247" s="5">
        <f>+E14247*D14247</f>
      </c>
      <c r="G14247" s="6">
        <f>+E14247*D14247</f>
      </c>
      <c r="H14247" s="9">
        <v>1</v>
      </c>
      <c r="I14247" s="183">
        <f t="shared" si="1545"/>
      </c>
      <c r="W14247">
        <f t="shared" si="1541"/>
      </c>
      <c r="X14247">
        <f t="shared" si="1542"/>
      </c>
      <c r="Y14247">
        <f t="shared" si="1543"/>
      </c>
      <c r="Z14247">
        <f t="shared" si="1544"/>
      </c>
    </row>
    <row r="14248" spans="1:26">
      <c r="A14248" s="21"/>
      <c r="B14248" s="106"/>
      <c r="C14248" s="269"/>
      <c r="D14248" s="9"/>
      <c r="E14248" s="5"/>
      <c r="F14248" s="5"/>
      <c r="G14248" s="6"/>
      <c r="H14248" s="9"/>
      <c r="I14248" s="183"/>
      <c r="W14248">
        <f t="shared" si="1541"/>
      </c>
      <c r="X14248">
        <f t="shared" si="1542"/>
      </c>
      <c r="Y14248">
        <f t="shared" si="1543"/>
      </c>
      <c r="Z14248">
        <f t="shared" si="1544"/>
      </c>
    </row>
    <row r="14249" spans="1:26">
      <c r="A14249" s="21"/>
      <c r="B14249" s="1564" t="s">
        <v>300</v>
      </c>
      <c r="C14249" s="1565"/>
      <c r="D14249" s="9"/>
      <c r="E14249" s="5"/>
      <c r="F14249" s="238"/>
      <c r="G14249" s="35"/>
      <c r="H14249" s="35"/>
      <c r="I14249" s="98"/>
      <c r="W14249">
        <f t="shared" si="1541"/>
      </c>
      <c r="X14249">
        <f t="shared" si="1542"/>
      </c>
      <c r="Y14249">
        <f t="shared" si="1543"/>
      </c>
      <c r="Z14249">
        <f t="shared" si="1544"/>
      </c>
    </row>
    <row r="14250" spans="1:26">
      <c r="A14250" s="21">
        <v>17</v>
      </c>
      <c r="B14250" s="17" t="s">
        <v>495</v>
      </c>
      <c r="C14250" s="88" t="s">
        <v>303</v>
      </c>
      <c r="D14250" s="5">
        <v>2</v>
      </c>
      <c r="E14250" s="5">
        <v>50</v>
      </c>
      <c r="F14250" s="5">
        <f>+E14250*D14250</f>
      </c>
      <c r="G14250" s="6">
        <f>+E14250*D14250</f>
      </c>
      <c r="H14250" s="9">
        <v>1</v>
      </c>
      <c r="I14250" s="183">
        <f t="shared" si="1545"/>
      </c>
      <c r="W14250">
        <f t="shared" si="1541"/>
      </c>
      <c r="X14250">
        <f t="shared" si="1542"/>
      </c>
      <c r="Y14250">
        <f t="shared" si="1543"/>
      </c>
      <c r="Z14250">
        <f t="shared" si="1544"/>
      </c>
    </row>
    <row r="14251" spans="1:26">
      <c r="A14251" s="21">
        <v>17</v>
      </c>
      <c r="B14251" s="17" t="s">
        <v>2644</v>
      </c>
      <c r="C14251" s="88" t="s">
        <v>303</v>
      </c>
      <c r="D14251" s="5">
        <v>2</v>
      </c>
      <c r="E14251" s="5">
        <v>50</v>
      </c>
      <c r="F14251" s="5">
        <f>+E14251*D14251</f>
      </c>
      <c r="G14251" s="6">
        <f>+E14251*D14251</f>
      </c>
      <c r="H14251" s="9">
        <v>1</v>
      </c>
      <c r="I14251" s="183">
        <f>+H14251*G14251</f>
      </c>
      <c r="W14251">
        <f t="shared" si="1541"/>
      </c>
      <c r="X14251">
        <f t="shared" si="1542"/>
      </c>
      <c r="Y14251">
        <f t="shared" si="1543"/>
      </c>
      <c r="Z14251">
        <f t="shared" si="1544"/>
      </c>
    </row>
    <row r="14252" spans="1:26">
      <c r="A14252" s="10"/>
      <c r="B14252" s="95"/>
      <c r="C14252" s="184"/>
      <c r="D14252" s="660"/>
      <c r="E14252" s="184"/>
      <c r="F14252" s="238"/>
      <c r="G14252" s="35"/>
      <c r="H14252" s="35"/>
      <c r="I14252" s="98"/>
      <c r="W14252">
        <f t="shared" si="1541"/>
      </c>
      <c r="X14252">
        <f t="shared" si="1542"/>
      </c>
      <c r="Y14252">
        <f t="shared" si="1543"/>
      </c>
      <c r="Z14252">
        <f t="shared" si="1544"/>
      </c>
    </row>
    <row r="14253" spans="1:26">
      <c r="A14253" s="10"/>
      <c r="B14253" s="95"/>
      <c r="C14253" s="184"/>
      <c r="D14253" s="660"/>
      <c r="E14253" s="184"/>
      <c r="F14253" s="238"/>
      <c r="G14253" s="35"/>
      <c r="H14253" s="35"/>
      <c r="I14253" s="98"/>
      <c r="W14253">
        <f t="shared" si="1541"/>
      </c>
      <c r="X14253">
        <f t="shared" si="1542"/>
      </c>
      <c r="Y14253">
        <f t="shared" si="1543"/>
      </c>
      <c r="Z14253">
        <f t="shared" si="1544"/>
      </c>
    </row>
    <row r="14254" spans="1:26">
      <c r="A14254" s="10"/>
      <c r="B14254" s="95"/>
      <c r="C14254" s="184"/>
      <c r="D14254" s="660"/>
      <c r="E14254" s="184"/>
      <c r="F14254" s="238"/>
      <c r="G14254" s="35"/>
      <c r="H14254" s="35"/>
      <c r="I14254" s="98"/>
      <c r="W14254">
        <f t="shared" si="1541"/>
      </c>
      <c r="X14254">
        <f t="shared" si="1542"/>
      </c>
      <c r="Y14254">
        <f t="shared" si="1543"/>
      </c>
      <c r="Z14254">
        <f t="shared" si="1544"/>
      </c>
    </row>
    <row r="14255" spans="1:26">
      <c r="A14255" s="10"/>
      <c r="B14255" s="95"/>
      <c r="C14255" s="184"/>
      <c r="D14255" s="660"/>
      <c r="E14255" s="184"/>
      <c r="F14255" s="238"/>
      <c r="G14255" s="35"/>
      <c r="H14255" s="35"/>
      <c r="I14255" s="98"/>
      <c r="W14255">
        <f t="shared" si="1541"/>
      </c>
      <c r="X14255">
        <f t="shared" si="1542"/>
      </c>
      <c r="Y14255">
        <f t="shared" si="1543"/>
      </c>
      <c r="Z14255">
        <f t="shared" si="1544"/>
      </c>
    </row>
    <row r="14256" spans="1:26">
      <c r="A14256" s="10"/>
      <c r="B14256" s="95"/>
      <c r="C14256" s="184"/>
      <c r="D14256" s="660"/>
      <c r="E14256" s="184"/>
      <c r="F14256" s="238"/>
      <c r="G14256" s="35"/>
      <c r="H14256" s="35"/>
      <c r="I14256" s="98"/>
      <c r="W14256">
        <f t="shared" si="1541"/>
      </c>
      <c r="X14256">
        <f t="shared" si="1542"/>
      </c>
      <c r="Y14256">
        <f t="shared" si="1543"/>
      </c>
      <c r="Z14256">
        <f t="shared" si="1544"/>
      </c>
    </row>
    <row r="14257" spans="1:26">
      <c r="A14257" s="10"/>
      <c r="B14257" s="95"/>
      <c r="C14257" s="184"/>
      <c r="D14257" s="660"/>
      <c r="E14257" s="184"/>
      <c r="F14257" s="238"/>
      <c r="G14257" s="35"/>
      <c r="H14257" s="35"/>
      <c r="I14257" s="98"/>
      <c r="W14257">
        <f t="shared" si="1541"/>
      </c>
      <c r="X14257">
        <f t="shared" si="1542"/>
      </c>
      <c r="Y14257">
        <f t="shared" si="1543"/>
      </c>
      <c r="Z14257">
        <f t="shared" si="1544"/>
      </c>
    </row>
    <row r="14258" spans="1:26" ht="15.75" thickBot="1">
      <c r="A14258" s="10"/>
      <c r="B14258" s="80" t="s">
        <v>20</v>
      </c>
      <c r="C14258" s="35"/>
      <c r="D14258" s="35"/>
      <c r="E14258" s="35"/>
      <c r="F14258" s="35"/>
      <c r="G14258" s="35"/>
      <c r="H14258" s="35"/>
      <c r="I14258" s="98"/>
      <c r="W14258">
        <f t="shared" si="1541"/>
      </c>
      <c r="X14258">
        <f t="shared" si="1542"/>
      </c>
      <c r="Y14258">
        <f t="shared" si="1543"/>
      </c>
      <c r="Z14258">
        <f t="shared" si="1544"/>
      </c>
    </row>
    <row r="14259" spans="1:26" ht="15.75" thickBot="1">
      <c r="A14259" s="99"/>
      <c r="B14259" s="81"/>
      <c r="C14259" s="39" t="s">
        <v>21</v>
      </c>
      <c r="D14259" s="40">
        <f>SUM(D14229:D14258)</f>
      </c>
      <c r="E14259" s="41">
        <f>IF(H14259=I14259,"OK","NO")</f>
      </c>
      <c r="F14259" s="40">
        <f>SUM(F14229:F14258)</f>
      </c>
      <c r="G14259" s="40">
        <f>SUM(G14229:G14258)</f>
      </c>
      <c r="H14259" s="42">
        <f>SUMPRODUCT(H14229:H14258,G14229:G14258)</f>
      </c>
      <c r="I14259" s="100">
        <f>SUM(I14226:I14258)</f>
      </c>
      <c r="W14259">
        <f t="shared" si="1541"/>
      </c>
      <c r="X14259">
        <f t="shared" si="1542"/>
      </c>
      <c r="Y14259">
        <f t="shared" si="1543"/>
      </c>
      <c r="Z14259">
        <f t="shared" si="1544"/>
      </c>
    </row>
    <row r="14260" spans="1:26">
      <c r="A14260" s="10"/>
      <c r="B14260" s="10"/>
      <c r="C14260" s="91"/>
      <c r="D14260" s="91"/>
      <c r="E14260" s="91"/>
      <c r="F14260" s="91"/>
      <c r="G14260" s="91"/>
      <c r="H14260" s="91"/>
      <c r="I14260" s="91"/>
      <c r="W14260">
        <f t="shared" si="1541"/>
      </c>
      <c r="X14260">
        <f t="shared" si="1542"/>
      </c>
      <c r="Y14260">
        <f t="shared" si="1543"/>
      </c>
      <c r="Z14260">
        <f t="shared" si="1544"/>
      </c>
    </row>
    <row r="14261" spans="1:26">
      <c r="A14261" s="12" t="s">
        <v>281</v>
      </c>
      <c r="B14261" s="12"/>
      <c r="C14261" s="12"/>
      <c r="D14261" s="13"/>
      <c r="E14261" s="14"/>
      <c r="F14261" s="14"/>
      <c r="G14261" s="14"/>
      <c r="H14261" s="2"/>
      <c r="I14261" s="12"/>
      <c r="W14261">
        <f t="shared" si="1541"/>
      </c>
      <c r="X14261">
        <f t="shared" si="1542"/>
      </c>
      <c r="Y14261">
        <f t="shared" si="1543"/>
      </c>
      <c r="Z14261">
        <f t="shared" si="1544"/>
      </c>
    </row>
    <row r="14262" spans="1:26">
      <c r="W14262">
        <f t="shared" si="1541"/>
      </c>
      <c r="X14262">
        <f t="shared" si="1542"/>
      </c>
      <c r="Y14262">
        <f t="shared" si="1543"/>
      </c>
      <c r="Z14262">
        <f t="shared" si="1544"/>
      </c>
    </row>
    <row r="14263" spans="1:26">
      <c r="W14263">
        <f t="shared" si="1541"/>
      </c>
      <c r="X14263">
        <f t="shared" si="1542"/>
      </c>
      <c r="Y14263">
        <f t="shared" si="1543"/>
      </c>
      <c r="Z14263">
        <f t="shared" si="1544"/>
      </c>
    </row>
    <row r="14264" spans="1:26">
      <c r="A14264" s="124" t="s">
        <v>0</v>
      </c>
      <c r="B14264" s="124"/>
      <c r="C14264" s="124"/>
      <c r="D14264" s="124"/>
      <c r="E14264" s="124"/>
      <c r="F14264" s="124"/>
      <c r="G14264" s="124"/>
      <c r="H14264" s="124"/>
      <c r="I14264" s="124"/>
      <c r="W14264">
        <f t="shared" si="1541"/>
      </c>
      <c r="X14264">
        <f t="shared" si="1542"/>
      </c>
      <c r="Y14264">
        <f t="shared" si="1543"/>
      </c>
      <c r="Z14264">
        <f t="shared" si="1544"/>
      </c>
    </row>
    <row r="14265" spans="1:26">
      <c r="W14265">
        <f t="shared" si="1541"/>
      </c>
      <c r="X14265">
        <f t="shared" si="1542"/>
      </c>
      <c r="Y14265">
        <f t="shared" si="1543"/>
      </c>
      <c r="Z14265">
        <f t="shared" si="1544"/>
      </c>
    </row>
    <row r="14266" spans="1:26">
      <c r="W14266">
        <f t="shared" si="1541"/>
      </c>
      <c r="X14266">
        <f t="shared" si="1542"/>
      </c>
      <c r="Y14266">
        <f t="shared" si="1543"/>
      </c>
      <c r="Z14266">
        <f t="shared" si="1544"/>
      </c>
    </row>
    <row r="14267" spans="1:26">
      <c r="A14267" s="1" t="s">
        <v>1</v>
      </c>
      <c r="B14267" s="1"/>
      <c r="G14267" s="489" t="s">
        <v>2</v>
      </c>
      <c r="H14267" s="3" t="s">
        <v>2601</v>
      </c>
      <c r="W14267">
        <f t="shared" si="1541"/>
      </c>
      <c r="X14267">
        <f t="shared" si="1542"/>
      </c>
      <c r="Y14267">
        <f t="shared" si="1543"/>
      </c>
      <c r="Z14267">
        <f t="shared" si="1544"/>
      </c>
    </row>
    <row r="14268" spans="1:26">
      <c r="A14268" s="1" t="inlineStr">
        <is>
          <t>Dealer-166</t>
        </is>
      </c>
      <c r="B14268" s="1"/>
      <c r="F14268" s="4"/>
      <c r="G14268" s="488" t="s">
        <v>1440</v>
      </c>
      <c r="H14268" s="1" t="s">
        <v>2300</v>
      </c>
      <c r="W14268">
        <f t="shared" si="1541"/>
      </c>
      <c r="X14268">
        <f t="shared" si="1542"/>
      </c>
      <c r="Y14268">
        <f t="shared" si="1543"/>
      </c>
      <c r="Z14268">
        <f t="shared" si="1544"/>
      </c>
    </row>
    <row r="14269" spans="1:26">
      <c r="A14269" s="1" t="inlineStr">
        <is>
          <t>Address line (redacted)</t>
        </is>
      </c>
      <c r="B14269" s="1"/>
      <c r="H14269" s="49"/>
      <c r="W14269">
        <f t="shared" si="1541"/>
      </c>
      <c r="X14269">
        <f t="shared" si="1542"/>
      </c>
      <c r="Y14269">
        <f t="shared" si="1543"/>
      </c>
      <c r="Z14269">
        <f t="shared" si="1544"/>
      </c>
    </row>
    <row r="14270" spans="1:26">
      <c r="A14270" s="1" t="inlineStr">
        <is>
          <t>Address line (redacted)</t>
        </is>
      </c>
      <c r="B14270" s="1"/>
      <c r="D14270" s="85"/>
      <c r="E14270" s="85"/>
      <c r="F14270" s="85"/>
      <c r="G14270" s="85"/>
      <c r="H14270" s="85"/>
      <c r="W14270">
        <f t="shared" si="1541"/>
      </c>
      <c r="X14270">
        <f t="shared" si="1542"/>
      </c>
      <c r="Y14270">
        <f t="shared" si="1543"/>
      </c>
      <c r="Z14270">
        <f t="shared" si="1544"/>
      </c>
    </row>
    <row r="14271" spans="1:26">
      <c r="A14271" s="12" t="s">
        <v>299</v>
      </c>
      <c r="B14271" s="86" t="inlineStr">
        <is>
          <t>GSTIN-MASKED</t>
        </is>
      </c>
      <c r="D14271" s="85"/>
      <c r="E14271" s="85"/>
      <c r="F14271" s="85"/>
      <c r="G14271" s="85"/>
      <c r="H14271" s="85"/>
      <c r="W14271">
        <f t="shared" si="1541"/>
      </c>
      <c r="X14271">
        <f t="shared" si="1542"/>
      </c>
      <c r="Y14271">
        <f t="shared" si="1543"/>
      </c>
      <c r="Z14271">
        <f t="shared" si="1544"/>
      </c>
    </row>
    <row r="14272" spans="1:26">
      <c r="D14272" s="85"/>
      <c r="E14272" s="85"/>
      <c r="F14272" s="85"/>
      <c r="G14272" s="85"/>
      <c r="H14272" s="85"/>
      <c r="W14272">
        <f t="shared" si="1541"/>
      </c>
      <c r="X14272">
        <f t="shared" si="1542"/>
      </c>
      <c r="Y14272">
        <f t="shared" si="1543"/>
      </c>
      <c r="Z14272">
        <f t="shared" si="1544"/>
      </c>
    </row>
    <row r="14273" spans="1:26">
      <c r="W14273">
        <f t="shared" si="1541"/>
      </c>
      <c r="X14273">
        <f t="shared" si="1542"/>
      </c>
      <c r="Y14273">
        <f t="shared" si="1543"/>
      </c>
      <c r="Z14273">
        <f t="shared" si="1544"/>
      </c>
    </row>
    <row r="14274" spans="1:26">
      <c r="A14274" s="1" t="s">
        <v>5</v>
      </c>
      <c r="W14274">
        <f t="shared" si="1541"/>
      </c>
      <c r="X14274">
        <f t="shared" si="1542"/>
      </c>
      <c r="Y14274">
        <f t="shared" si="1543"/>
      </c>
      <c r="Z14274">
        <f t="shared" si="1544"/>
      </c>
    </row>
    <row r="14275" spans="1:26">
      <c r="A14275" s="1" t="s">
        <v>6</v>
      </c>
      <c r="W14275">
        <f t="shared" si="1541"/>
      </c>
      <c r="X14275">
        <f t="shared" si="1542"/>
      </c>
      <c r="Y14275">
        <f t="shared" si="1543"/>
      </c>
      <c r="Z14275">
        <f t="shared" si="1544"/>
      </c>
    </row>
    <row r="14276" spans="1:26">
      <c r="A14276" s="1" t="s">
        <v>7</v>
      </c>
      <c r="W14276">
        <f t="shared" ref="W14276:W14339" si="1546">IF(LEFT($H14276&amp;"",5)="2019-",$H14276,W14275)</f>
      </c>
      <c r="X14276">
        <f t="shared" ref="X14276:X14339" si="1547">IF($W14276="",0,IF(COUNTIF($AB$2:$AB$80,$W14276)&gt;0,1,0))</f>
      </c>
      <c r="Y14276">
        <f t="shared" ref="Y14276:Y14339" si="1548">IF($C14276="","",UPPER(TRIM(IFERROR(LEFT($C14276&amp;"",FIND("/",$C14276&amp;"")-1),$C14276&amp;""))))</f>
      </c>
      <c r="Z14276">
        <f t="shared" ref="Z14276:Z14339" si="1549">IFERROR(IF(ISNUMBER($G14276),$G14276,0),0)</f>
      </c>
    </row>
    <row r="14277" spans="1:26" ht="24">
      <c r="A14277" s="179" t="s">
        <v>8</v>
      </c>
      <c r="B14277" s="180" t="s">
        <v>9</v>
      </c>
      <c r="C14277" s="180" t="s">
        <v>10</v>
      </c>
      <c r="D14277" s="181" t="s">
        <v>11</v>
      </c>
      <c r="E14277" s="181" t="s">
        <v>12</v>
      </c>
      <c r="F14277" s="181" t="s">
        <v>13</v>
      </c>
      <c r="G14277" s="181" t="s">
        <v>14</v>
      </c>
      <c r="H14277" s="179" t="s">
        <v>15</v>
      </c>
      <c r="I14277" s="182" t="s">
        <v>16</v>
      </c>
      <c r="W14277">
        <f t="shared" si="1546"/>
      </c>
      <c r="X14277">
        <f t="shared" si="1547"/>
      </c>
      <c r="Y14277">
        <f t="shared" si="1548"/>
      </c>
      <c r="Z14277">
        <f t="shared" si="1549"/>
      </c>
    </row>
    <row r="14278" spans="1:26">
      <c r="A14278" s="5"/>
      <c r="B14278" s="1564" t="s">
        <v>17</v>
      </c>
      <c r="C14278" s="1565"/>
      <c r="D14278" s="138"/>
      <c r="E14278" s="5"/>
      <c r="F14278" s="322"/>
      <c r="G14278" s="322"/>
      <c r="H14278" s="16"/>
      <c r="I14278" s="183"/>
      <c r="W14278">
        <f t="shared" si="1546"/>
      </c>
      <c r="X14278">
        <f t="shared" si="1547"/>
      </c>
      <c r="Y14278">
        <f t="shared" si="1548"/>
      </c>
      <c r="Z14278">
        <f t="shared" si="1549"/>
      </c>
    </row>
    <row r="14279" spans="1:26">
      <c r="A14279" s="5">
        <v>1</v>
      </c>
      <c r="B14279" s="8" t="s">
        <v>414</v>
      </c>
      <c r="C14279" s="5" t="s">
        <v>415</v>
      </c>
      <c r="D14279" s="6">
        <v>1</v>
      </c>
      <c r="E14279" s="5">
        <v>5</v>
      </c>
      <c r="F14279" s="5">
        <f>+E14279*D14279</f>
      </c>
      <c r="G14279" s="6">
        <f>+E14279*D14279</f>
      </c>
      <c r="H14279" s="5">
        <v>1</v>
      </c>
      <c r="I14279" s="183">
        <f>+H14279*G14279</f>
      </c>
      <c r="J14279">
        <v>119</v>
      </c>
      <c r="K14279">
        <f>+H14279-J14279</f>
      </c>
      <c r="L14279">
        <f>+K14279*G14279</f>
      </c>
      <c r="W14279">
        <f t="shared" si="1546"/>
      </c>
      <c r="X14279">
        <f t="shared" si="1547"/>
      </c>
      <c r="Y14279">
        <f t="shared" si="1548"/>
      </c>
      <c r="Z14279">
        <f t="shared" si="1549"/>
      </c>
    </row>
    <row r="14280" spans="1:26">
      <c r="A14280" s="5">
        <v>2</v>
      </c>
      <c r="B14280" s="8" t="s">
        <v>1509</v>
      </c>
      <c r="C14280" s="5" t="s">
        <v>1510</v>
      </c>
      <c r="D14280" s="6">
        <v>2</v>
      </c>
      <c r="E14280" s="5">
        <v>5</v>
      </c>
      <c r="F14280" s="5">
        <f>+E14280*D14280</f>
      </c>
      <c r="G14280" s="6">
        <f>+E14280*D14280</f>
      </c>
      <c r="H14280" s="5">
        <v>1</v>
      </c>
      <c r="I14280" s="183">
        <f>+H14280*G14280</f>
      </c>
      <c r="J14280">
        <v>119</v>
      </c>
      <c r="K14280">
        <f>+H14280-J14280</f>
      </c>
      <c r="L14280">
        <f>+K14280*G14280</f>
      </c>
      <c r="W14280">
        <f t="shared" si="1546"/>
      </c>
      <c r="X14280">
        <f t="shared" si="1547"/>
      </c>
      <c r="Y14280">
        <f t="shared" si="1548"/>
      </c>
      <c r="Z14280">
        <f t="shared" si="1549"/>
      </c>
    </row>
    <row r="14281" spans="1:26">
      <c r="A14281" s="5"/>
      <c r="B14281" s="1564" t="s">
        <v>18</v>
      </c>
      <c r="C14281" s="1565"/>
      <c r="D14281" s="6"/>
      <c r="E14281" s="5"/>
      <c r="F14281" s="5"/>
      <c r="G14281" s="6"/>
      <c r="H14281" s="5"/>
      <c r="I14281" s="183"/>
      <c r="W14281">
        <f t="shared" si="1546"/>
      </c>
      <c r="X14281">
        <f t="shared" si="1547"/>
      </c>
      <c r="Y14281">
        <f t="shared" si="1548"/>
      </c>
      <c r="Z14281">
        <f t="shared" si="1549"/>
      </c>
    </row>
    <row r="14282" spans="1:26">
      <c r="A14282" s="5">
        <v>3</v>
      </c>
      <c r="B14282" s="8" t="s">
        <v>275</v>
      </c>
      <c r="C14282" s="5" t="s">
        <v>276</v>
      </c>
      <c r="D14282" s="9">
        <v>2</v>
      </c>
      <c r="E14282" s="5">
        <v>4</v>
      </c>
      <c r="F14282" s="5">
        <f>+E14282*D14282</f>
      </c>
      <c r="G14282" s="6">
        <f>+E14282*D14282</f>
      </c>
      <c r="H14282" s="9">
        <v>1</v>
      </c>
      <c r="I14282" s="183">
        <f>+H14282*G14282</f>
      </c>
      <c r="J14282">
        <v>119</v>
      </c>
      <c r="K14282">
        <f>+H14282-J14282</f>
      </c>
      <c r="L14282">
        <f>+K14282*G14282</f>
      </c>
      <c r="W14282">
        <f t="shared" si="1546"/>
      </c>
      <c r="X14282">
        <f t="shared" si="1547"/>
      </c>
      <c r="Y14282">
        <f t="shared" si="1548"/>
      </c>
      <c r="Z14282">
        <f t="shared" si="1549"/>
      </c>
    </row>
    <row r="14283" spans="1:26" ht="24">
      <c r="A14283" s="5">
        <v>4</v>
      </c>
      <c r="B14283" s="95" t="s">
        <v>1860</v>
      </c>
      <c r="C14283" s="9" t="s">
        <v>2092</v>
      </c>
      <c r="D14283" s="9">
        <v>1</v>
      </c>
      <c r="E14283" s="5">
        <v>4</v>
      </c>
      <c r="F14283" s="5">
        <f>+E14283*D14283</f>
      </c>
      <c r="G14283" s="6">
        <f>+E14283*D14283</f>
      </c>
      <c r="H14283" s="1594">
        <v>1</v>
      </c>
      <c r="I14283" s="1656">
        <f>+H14283</f>
      </c>
      <c r="J14283">
        <v>119</v>
      </c>
      <c r="K14283">
        <f>+H14283-J14283</f>
      </c>
      <c r="L14283">
        <f>+K14283</f>
      </c>
      <c r="W14283">
        <f t="shared" si="1546"/>
      </c>
      <c r="X14283">
        <f t="shared" si="1547"/>
      </c>
      <c r="Y14283">
        <f t="shared" si="1548"/>
      </c>
      <c r="Z14283">
        <f t="shared" si="1549"/>
      </c>
    </row>
    <row r="14284" spans="1:26" ht="24">
      <c r="A14284" s="5">
        <v>5</v>
      </c>
      <c r="B14284" s="95" t="s">
        <v>1860</v>
      </c>
      <c r="C14284" s="9" t="s">
        <v>2608</v>
      </c>
      <c r="D14284" s="5">
        <v>1</v>
      </c>
      <c r="E14284" s="5">
        <v>4</v>
      </c>
      <c r="F14284" s="5">
        <f>+E14284*D14284</f>
      </c>
      <c r="G14284" s="6">
        <f>+E14284*D14284</f>
      </c>
      <c r="H14284" s="1595"/>
      <c r="I14284" s="1657"/>
      <c r="W14284">
        <f t="shared" si="1546"/>
      </c>
      <c r="X14284">
        <f t="shared" si="1547"/>
      </c>
      <c r="Y14284">
        <f t="shared" si="1548"/>
      </c>
      <c r="Z14284">
        <f t="shared" si="1549"/>
      </c>
    </row>
    <row r="14285" spans="1:26">
      <c r="A14285" s="5"/>
      <c r="B14285" s="95" t="s">
        <v>823</v>
      </c>
      <c r="C14285" s="101" t="s">
        <v>822</v>
      </c>
      <c r="D14285" s="5">
        <v>1</v>
      </c>
      <c r="E14285" s="5">
        <v>4</v>
      </c>
      <c r="F14285" s="5">
        <f>+E14285*D14285</f>
      </c>
      <c r="G14285" s="6">
        <f>+E14285*D14285</f>
      </c>
      <c r="H14285" s="16">
        <v>1</v>
      </c>
      <c r="I14285" s="183">
        <f>+H14285*G14285</f>
      </c>
      <c r="J14285">
        <v>119</v>
      </c>
      <c r="K14285">
        <f>+H14285-J14285</f>
      </c>
      <c r="L14285">
        <f>+K14285*G14285</f>
      </c>
      <c r="W14285">
        <f t="shared" si="1546"/>
      </c>
      <c r="X14285">
        <f t="shared" si="1547"/>
      </c>
      <c r="Y14285">
        <f t="shared" si="1548"/>
      </c>
      <c r="Z14285">
        <f t="shared" si="1549"/>
      </c>
    </row>
    <row r="14286" spans="1:26">
      <c r="A14286" s="5"/>
      <c r="B14286" s="1564" t="s">
        <v>604</v>
      </c>
      <c r="C14286" s="1565"/>
      <c r="D14286" s="5"/>
      <c r="E14286" s="5"/>
      <c r="F14286" s="5"/>
      <c r="G14286" s="6"/>
      <c r="H14286" s="16"/>
      <c r="I14286" s="183"/>
      <c r="W14286">
        <f t="shared" si="1546"/>
      </c>
      <c r="X14286">
        <f t="shared" si="1547"/>
      </c>
      <c r="Y14286">
        <f t="shared" si="1548"/>
      </c>
      <c r="Z14286">
        <f t="shared" si="1549"/>
      </c>
    </row>
    <row r="14287" spans="1:26" ht="24">
      <c r="A14287" s="5">
        <v>6</v>
      </c>
      <c r="B14287" s="106" t="s">
        <v>970</v>
      </c>
      <c r="C14287" s="269" t="s">
        <v>979</v>
      </c>
      <c r="D14287" s="6">
        <v>1</v>
      </c>
      <c r="E14287" s="5">
        <v>10</v>
      </c>
      <c r="F14287" s="5">
        <f>+E14287*D14287</f>
      </c>
      <c r="G14287" s="6">
        <f>+E14287*D14287</f>
      </c>
      <c r="H14287" s="9">
        <v>1</v>
      </c>
      <c r="I14287" s="183">
        <f>+H14287*G14287</f>
      </c>
      <c r="J14287">
        <f>0.18*350</f>
      </c>
      <c r="K14287">
        <f>+H14287-J14287</f>
      </c>
      <c r="L14287">
        <f>+K14287*G14287</f>
      </c>
      <c r="W14287">
        <f t="shared" si="1546"/>
      </c>
      <c r="X14287">
        <f t="shared" si="1547"/>
      </c>
      <c r="Y14287">
        <f t="shared" si="1548"/>
      </c>
      <c r="Z14287">
        <f t="shared" si="1549"/>
      </c>
    </row>
    <row r="14288" spans="1:26">
      <c r="A14288" s="5"/>
      <c r="B14288" s="1564" t="s">
        <v>300</v>
      </c>
      <c r="C14288" s="1565"/>
      <c r="D14288" s="5"/>
      <c r="E14288" s="5"/>
      <c r="F14288" s="16"/>
      <c r="G14288" s="6"/>
      <c r="H14288" s="16"/>
      <c r="I14288" s="183"/>
      <c r="W14288">
        <f t="shared" si="1546"/>
      </c>
      <c r="X14288">
        <f t="shared" si="1547"/>
      </c>
      <c r="Y14288">
        <f t="shared" si="1548"/>
      </c>
      <c r="Z14288">
        <f t="shared" si="1549"/>
      </c>
    </row>
    <row r="14289" spans="1:26" ht="36">
      <c r="A14289" s="19"/>
      <c r="B14289" s="17" t="s">
        <v>861</v>
      </c>
      <c r="C14289" s="9" t="s">
        <v>862</v>
      </c>
      <c r="D14289" s="5">
        <v>1</v>
      </c>
      <c r="E14289" s="7">
        <v>25</v>
      </c>
      <c r="F14289" s="5">
        <f>+E14289*D14289</f>
      </c>
      <c r="G14289" s="6">
        <f>+E14289*D14289</f>
      </c>
      <c r="H14289" s="7">
        <v>1</v>
      </c>
      <c r="I14289" s="183">
        <f>+H14289*G14289</f>
      </c>
      <c r="J14289">
        <f>25*18%</f>
      </c>
      <c r="K14289">
        <f>+H14289-J14289</f>
      </c>
      <c r="L14289">
        <f>+K14289*G14289</f>
      </c>
      <c r="W14289">
        <f t="shared" si="1546"/>
      </c>
      <c r="X14289">
        <f t="shared" si="1547"/>
      </c>
      <c r="Y14289">
        <f t="shared" si="1548"/>
      </c>
      <c r="Z14289">
        <f t="shared" si="1549"/>
      </c>
    </row>
    <row r="14290" spans="1:26">
      <c r="A14290" s="5"/>
      <c r="B14290" s="8"/>
      <c r="C14290" s="5"/>
      <c r="D14290" s="5"/>
      <c r="E14290" s="5"/>
      <c r="F14290" s="16"/>
      <c r="G14290" s="6"/>
      <c r="H14290" s="16"/>
      <c r="I14290" s="183"/>
      <c r="W14290">
        <f t="shared" si="1546"/>
      </c>
      <c r="X14290">
        <f t="shared" si="1547"/>
      </c>
      <c r="Y14290">
        <f t="shared" si="1548"/>
      </c>
      <c r="Z14290">
        <f t="shared" si="1549"/>
      </c>
    </row>
    <row r="14291" spans="1:26">
      <c r="A14291" s="5"/>
      <c r="B14291" s="8"/>
      <c r="C14291" s="5"/>
      <c r="D14291" s="5"/>
      <c r="E14291" s="5"/>
      <c r="F14291" s="16"/>
      <c r="G14291" s="6"/>
      <c r="H14291" s="16"/>
      <c r="I14291" s="183"/>
      <c r="W14291">
        <f t="shared" si="1546"/>
      </c>
      <c r="X14291">
        <f t="shared" si="1547"/>
      </c>
      <c r="Y14291">
        <f t="shared" si="1548"/>
      </c>
      <c r="Z14291">
        <f t="shared" si="1549"/>
      </c>
    </row>
    <row r="14292" spans="1:26">
      <c r="A14292" s="5"/>
      <c r="B14292" s="8"/>
      <c r="C14292" s="5"/>
      <c r="D14292" s="5"/>
      <c r="E14292" s="5"/>
      <c r="F14292" s="16"/>
      <c r="G14292" s="6"/>
      <c r="H14292" s="16"/>
      <c r="I14292" s="183"/>
      <c r="W14292">
        <f t="shared" si="1546"/>
      </c>
      <c r="X14292">
        <f t="shared" si="1547"/>
      </c>
      <c r="Y14292">
        <f t="shared" si="1548"/>
      </c>
      <c r="Z14292">
        <f t="shared" si="1549"/>
      </c>
    </row>
    <row r="14293" spans="1:26">
      <c r="A14293" s="5"/>
      <c r="B14293" s="8"/>
      <c r="C14293" s="5"/>
      <c r="D14293" s="5"/>
      <c r="E14293" s="5"/>
      <c r="F14293" s="21"/>
      <c r="G14293" s="6"/>
      <c r="H14293" s="5"/>
      <c r="I14293" s="183"/>
      <c r="W14293">
        <f t="shared" si="1546"/>
      </c>
      <c r="X14293">
        <f t="shared" si="1547"/>
      </c>
      <c r="Y14293">
        <f t="shared" si="1548"/>
      </c>
      <c r="Z14293">
        <f t="shared" si="1549"/>
      </c>
    </row>
    <row r="14294" spans="1:26">
      <c r="A14294" s="5"/>
      <c r="B14294" s="8"/>
      <c r="C14294" s="5"/>
      <c r="D14294" s="5"/>
      <c r="E14294" s="5"/>
      <c r="F14294" s="21"/>
      <c r="G14294" s="6"/>
      <c r="H14294" s="5"/>
      <c r="I14294" s="183"/>
      <c r="W14294">
        <f t="shared" si="1546"/>
      </c>
      <c r="X14294">
        <f t="shared" si="1547"/>
      </c>
      <c r="Y14294">
        <f t="shared" si="1548"/>
      </c>
      <c r="Z14294">
        <f t="shared" si="1549"/>
      </c>
    </row>
    <row r="14295" spans="1:26">
      <c r="A14295" s="5"/>
      <c r="B14295" s="8"/>
      <c r="C14295" s="5"/>
      <c r="D14295" s="5"/>
      <c r="E14295" s="5"/>
      <c r="F14295" s="21"/>
      <c r="G14295" s="6"/>
      <c r="H14295" s="5"/>
      <c r="I14295" s="183"/>
      <c r="W14295">
        <f t="shared" si="1546"/>
      </c>
      <c r="X14295">
        <f t="shared" si="1547"/>
      </c>
      <c r="Y14295">
        <f t="shared" si="1548"/>
      </c>
      <c r="Z14295">
        <f t="shared" si="1549"/>
      </c>
    </row>
    <row r="14296" spans="1:26">
      <c r="A14296" s="5"/>
      <c r="B14296" s="8"/>
      <c r="C14296" s="5"/>
      <c r="D14296" s="5"/>
      <c r="E14296" s="5"/>
      <c r="F14296" s="21"/>
      <c r="G14296" s="6"/>
      <c r="H14296" s="5"/>
      <c r="I14296" s="183"/>
      <c r="W14296">
        <f t="shared" si="1546"/>
      </c>
      <c r="X14296">
        <f t="shared" si="1547"/>
      </c>
      <c r="Y14296">
        <f t="shared" si="1548"/>
      </c>
      <c r="Z14296">
        <f t="shared" si="1549"/>
      </c>
    </row>
    <row r="14297" spans="1:26" ht="15.75" thickBot="1">
      <c r="A14297" s="5"/>
      <c r="B14297" s="224"/>
      <c r="C14297" s="15"/>
      <c r="D14297" s="23"/>
      <c r="E14297" s="225"/>
      <c r="F14297" s="23"/>
      <c r="G14297" s="24"/>
      <c r="H14297" s="225"/>
      <c r="I14297" s="226"/>
      <c r="W14297">
        <f t="shared" si="1546"/>
      </c>
      <c r="X14297">
        <f t="shared" si="1547"/>
      </c>
      <c r="Y14297">
        <f t="shared" si="1548"/>
      </c>
      <c r="Z14297">
        <f t="shared" si="1549"/>
      </c>
    </row>
    <row r="14298" spans="1:26">
      <c r="A14298" s="227"/>
      <c r="B14298" s="17"/>
      <c r="C14298" s="5"/>
      <c r="D14298" s="59"/>
      <c r="E14298" s="59"/>
      <c r="F14298" s="53"/>
      <c r="G14298" s="78"/>
      <c r="H14298" s="68"/>
      <c r="I14298" s="228">
        <f>SUM(I14278:I14297)</f>
      </c>
      <c r="L14298">
        <f>SUM(L14269:L14297)</f>
      </c>
      <c r="W14298">
        <f t="shared" si="1546"/>
      </c>
      <c r="X14298">
        <f t="shared" si="1547"/>
      </c>
      <c r="Y14298">
        <f t="shared" si="1548"/>
      </c>
      <c r="Z14298">
        <f t="shared" si="1549"/>
      </c>
    </row>
    <row r="14299" spans="1:26">
      <c r="A14299" s="10"/>
      <c r="B14299" s="10"/>
      <c r="C14299" s="69"/>
      <c r="D14299" s="69" t="s">
        <v>520</v>
      </c>
      <c r="E14299" s="69"/>
      <c r="F14299" s="69"/>
      <c r="G14299" s="69"/>
      <c r="H14299" s="112">
        <v>1</v>
      </c>
      <c r="I14299" s="191">
        <f>+L14298*H14299</f>
      </c>
      <c r="W14299">
        <f t="shared" si="1546"/>
      </c>
      <c r="X14299">
        <f t="shared" si="1547"/>
      </c>
      <c r="Y14299">
        <f t="shared" si="1548"/>
      </c>
      <c r="Z14299">
        <f t="shared" si="1549"/>
      </c>
    </row>
    <row r="14300" spans="1:26" ht="15.75" thickBot="1">
      <c r="A14300" s="10"/>
      <c r="B14300" s="11" t="s">
        <v>20</v>
      </c>
      <c r="C14300" s="35"/>
      <c r="D14300" s="35"/>
      <c r="E14300" s="35"/>
      <c r="F14300" s="35"/>
      <c r="G14300" s="35"/>
      <c r="H14300" s="35"/>
      <c r="I14300" s="98"/>
      <c r="W14300">
        <f t="shared" si="1546"/>
      </c>
      <c r="X14300">
        <f t="shared" si="1547"/>
      </c>
      <c r="Y14300">
        <f t="shared" si="1548"/>
      </c>
      <c r="Z14300">
        <f t="shared" si="1549"/>
      </c>
    </row>
    <row r="14301" spans="1:26" ht="15.75" thickBot="1">
      <c r="A14301" s="99"/>
      <c r="B14301" s="38"/>
      <c r="C14301" s="39" t="s">
        <v>21</v>
      </c>
      <c r="D14301" s="40">
        <f>SUM(D14278:D14300)</f>
      </c>
      <c r="E14301" s="41" t="s">
        <v>360</v>
      </c>
      <c r="F14301" s="40">
        <f>SUM(F14278:F14300)</f>
      </c>
      <c r="G14301" s="40">
        <f>SUM(G14278:G14300)</f>
      </c>
      <c r="H14301" s="41">
        <f>+SUMPRODUCT(H14278:H14297,F14278:F14297)</f>
      </c>
      <c r="I14301" s="100">
        <f>+I14298-I14299</f>
      </c>
      <c r="W14301">
        <f t="shared" si="1546"/>
      </c>
      <c r="X14301">
        <f t="shared" si="1547"/>
      </c>
      <c r="Y14301">
        <f t="shared" si="1548"/>
      </c>
      <c r="Z14301">
        <f t="shared" si="1549"/>
      </c>
    </row>
    <row r="14302" spans="1:26">
      <c r="A14302" s="10"/>
      <c r="B14302" s="10"/>
      <c r="C14302" s="91"/>
      <c r="D14302" s="91"/>
      <c r="E14302" s="91"/>
      <c r="F14302" s="91"/>
      <c r="G14302" s="91"/>
      <c r="H14302" s="91"/>
      <c r="I14302" s="91"/>
      <c r="W14302">
        <f t="shared" si="1546"/>
      </c>
      <c r="X14302">
        <f t="shared" si="1547"/>
      </c>
      <c r="Y14302">
        <f t="shared" si="1548"/>
      </c>
      <c r="Z14302">
        <f t="shared" si="1549"/>
      </c>
    </row>
    <row r="14303" spans="1:26">
      <c r="W14303">
        <f t="shared" si="1546"/>
      </c>
      <c r="X14303">
        <f t="shared" si="1547"/>
      </c>
      <c r="Y14303">
        <f t="shared" si="1548"/>
      </c>
      <c r="Z14303">
        <f t="shared" si="1549"/>
      </c>
    </row>
    <row r="14304" spans="1:26">
      <c r="W14304">
        <f t="shared" si="1546"/>
      </c>
      <c r="X14304">
        <f t="shared" si="1547"/>
      </c>
      <c r="Y14304">
        <f t="shared" si="1548"/>
      </c>
      <c r="Z14304">
        <f t="shared" si="1549"/>
      </c>
    </row>
    <row r="14305" spans="1:26">
      <c r="W14305">
        <f t="shared" si="1546"/>
      </c>
      <c r="X14305">
        <f t="shared" si="1547"/>
      </c>
      <c r="Y14305">
        <f t="shared" si="1548"/>
      </c>
      <c r="Z14305">
        <f t="shared" si="1549"/>
      </c>
    </row>
    <row r="14306" spans="1:26">
      <c r="W14306">
        <f t="shared" si="1546"/>
      </c>
      <c r="X14306">
        <f t="shared" si="1547"/>
      </c>
      <c r="Y14306">
        <f t="shared" si="1548"/>
      </c>
      <c r="Z14306">
        <f t="shared" si="1549"/>
      </c>
    </row>
    <row r="14307" spans="1:26">
      <c r="A14307" s="1562" t="s">
        <v>0</v>
      </c>
      <c r="B14307" s="1562"/>
      <c r="C14307" s="1562"/>
      <c r="D14307" s="1562"/>
      <c r="E14307" s="1562"/>
      <c r="F14307" s="1562"/>
      <c r="G14307" s="1562"/>
      <c r="H14307" s="1562"/>
      <c r="I14307" s="1562"/>
      <c r="W14307">
        <f t="shared" si="1546"/>
      </c>
      <c r="X14307">
        <f t="shared" si="1547"/>
      </c>
      <c r="Y14307">
        <f t="shared" si="1548"/>
      </c>
      <c r="Z14307">
        <f t="shared" si="1549"/>
      </c>
    </row>
    <row r="14308" spans="1:26">
      <c r="W14308">
        <f t="shared" si="1546"/>
      </c>
      <c r="X14308">
        <f t="shared" si="1547"/>
      </c>
      <c r="Y14308">
        <f t="shared" si="1548"/>
      </c>
      <c r="Z14308">
        <f t="shared" si="1549"/>
      </c>
    </row>
    <row r="14309" spans="1:26">
      <c r="A14309" s="1" t="s">
        <v>1</v>
      </c>
      <c r="B14309" s="1"/>
      <c r="G14309" s="495" t="s">
        <v>2</v>
      </c>
      <c r="H14309" s="3" t="s">
        <v>2609</v>
      </c>
      <c r="W14309">
        <f t="shared" si="1546"/>
      </c>
      <c r="X14309">
        <f t="shared" si="1547"/>
      </c>
      <c r="Y14309">
        <f t="shared" si="1548"/>
      </c>
      <c r="Z14309">
        <f t="shared" si="1549"/>
      </c>
    </row>
    <row r="14310" spans="1:26">
      <c r="A14310" s="22" t="inlineStr">
        <is>
          <t>ATTN: Contact-005</t>
        </is>
      </c>
      <c r="B14310" s="1"/>
      <c r="F14310" s="4"/>
      <c r="G14310" s="496" t="s">
        <v>1440</v>
      </c>
      <c r="H14310" s="1" t="s">
        <v>2301</v>
      </c>
      <c r="W14310">
        <f t="shared" si="1546"/>
      </c>
      <c r="X14310">
        <f t="shared" si="1547"/>
      </c>
      <c r="Y14310">
        <f t="shared" si="1548"/>
      </c>
      <c r="Z14310">
        <f t="shared" si="1549"/>
      </c>
    </row>
    <row r="14311" spans="1:26">
      <c r="A14311" s="1" t="inlineStr">
        <is>
          <t>Dealer-112</t>
        </is>
      </c>
      <c r="B14311" s="1"/>
      <c r="W14311">
        <f t="shared" si="1546"/>
      </c>
      <c r="X14311">
        <f t="shared" si="1547"/>
      </c>
      <c r="Y14311">
        <f t="shared" si="1548"/>
      </c>
      <c r="Z14311">
        <f t="shared" si="1549"/>
      </c>
    </row>
    <row r="14312" spans="1:26">
      <c r="A14312" s="1" t="inlineStr">
        <is>
          <t>Address line (redacted)</t>
        </is>
      </c>
      <c r="B14312" s="1"/>
      <c r="D14312" s="85"/>
      <c r="E14312" s="85"/>
      <c r="F14312" s="85"/>
      <c r="G14312" s="85"/>
      <c r="H14312" s="85"/>
      <c r="W14312">
        <f t="shared" si="1546"/>
      </c>
      <c r="X14312">
        <f t="shared" si="1547"/>
      </c>
      <c r="Y14312">
        <f t="shared" si="1548"/>
      </c>
      <c r="Z14312">
        <f t="shared" si="1549"/>
      </c>
    </row>
    <row r="14313" spans="1:26">
      <c r="A14313" s="22" t="inlineStr">
        <is>
          <t>Address line (redacted)</t>
        </is>
      </c>
      <c r="B14313" s="86"/>
      <c r="D14313" s="85"/>
      <c r="E14313" s="85"/>
      <c r="F14313" s="85"/>
      <c r="G14313" s="85"/>
      <c r="H14313" s="85"/>
      <c r="W14313">
        <f t="shared" si="1546"/>
      </c>
      <c r="X14313">
        <f t="shared" si="1547"/>
      </c>
      <c r="Y14313">
        <f t="shared" si="1548"/>
      </c>
      <c r="Z14313">
        <f t="shared" si="1549"/>
      </c>
    </row>
    <row r="14314" spans="1:26">
      <c r="A14314" s="49" t="s">
        <v>4</v>
      </c>
      <c r="B14314" s="87" t="inlineStr">
        <is>
          <t>GSTIN-MASKED</t>
        </is>
      </c>
      <c r="W14314">
        <f t="shared" si="1546"/>
      </c>
      <c r="X14314">
        <f t="shared" si="1547"/>
      </c>
      <c r="Y14314">
        <f t="shared" si="1548"/>
      </c>
      <c r="Z14314">
        <f t="shared" si="1549"/>
      </c>
    </row>
    <row r="14315" spans="1:26">
      <c r="A14315" s="1" t="s">
        <v>5</v>
      </c>
      <c r="W14315">
        <f t="shared" si="1546"/>
      </c>
      <c r="X14315">
        <f t="shared" si="1547"/>
      </c>
      <c r="Y14315">
        <f t="shared" si="1548"/>
      </c>
      <c r="Z14315">
        <f t="shared" si="1549"/>
      </c>
    </row>
    <row r="14316" spans="1:26">
      <c r="A14316" s="1" t="s">
        <v>6</v>
      </c>
      <c r="W14316">
        <f t="shared" si="1546"/>
      </c>
      <c r="X14316">
        <f t="shared" si="1547"/>
      </c>
      <c r="Y14316">
        <f t="shared" si="1548"/>
      </c>
      <c r="Z14316">
        <f t="shared" si="1549"/>
      </c>
    </row>
    <row r="14317" spans="1:26">
      <c r="A14317" s="1" t="s">
        <v>7</v>
      </c>
      <c r="W14317">
        <f t="shared" si="1546"/>
      </c>
      <c r="X14317">
        <f t="shared" si="1547"/>
      </c>
      <c r="Y14317">
        <f t="shared" si="1548"/>
      </c>
      <c r="Z14317">
        <f t="shared" si="1549"/>
      </c>
    </row>
    <row r="14318" spans="1:26" ht="24">
      <c r="A14318" s="88" t="s">
        <v>8</v>
      </c>
      <c r="B14318" s="89" t="s">
        <v>9</v>
      </c>
      <c r="C14318" s="89" t="s">
        <v>10</v>
      </c>
      <c r="D14318" s="34" t="s">
        <v>11</v>
      </c>
      <c r="E14318" s="34" t="s">
        <v>12</v>
      </c>
      <c r="F14318" s="34" t="s">
        <v>13</v>
      </c>
      <c r="G14318" s="34" t="s">
        <v>14</v>
      </c>
      <c r="H14318" s="88" t="s">
        <v>15</v>
      </c>
      <c r="I14318" s="90" t="s">
        <v>16</v>
      </c>
      <c r="W14318">
        <f t="shared" si="1546"/>
      </c>
      <c r="X14318">
        <f t="shared" si="1547"/>
      </c>
      <c r="Y14318">
        <f t="shared" si="1548"/>
      </c>
      <c r="Z14318">
        <f t="shared" si="1549"/>
      </c>
    </row>
    <row r="14319" spans="1:26">
      <c r="A14319" s="5"/>
      <c r="B14319" s="1563" t="s">
        <v>17</v>
      </c>
      <c r="C14319" s="1563"/>
      <c r="D14319" s="5"/>
      <c r="E14319" s="5"/>
      <c r="F14319" s="5"/>
      <c r="G14319" s="6"/>
      <c r="H14319" s="5"/>
      <c r="I14319" s="183"/>
      <c r="W14319">
        <f t="shared" si="1546"/>
      </c>
      <c r="X14319">
        <f t="shared" si="1547"/>
      </c>
      <c r="Y14319">
        <f t="shared" si="1548"/>
      </c>
      <c r="Z14319">
        <f t="shared" si="1549"/>
      </c>
    </row>
    <row r="14320" spans="1:26">
      <c r="A14320" s="5">
        <v>1</v>
      </c>
      <c r="B14320" s="8" t="s">
        <v>792</v>
      </c>
      <c r="C14320" s="5" t="s">
        <v>793</v>
      </c>
      <c r="D14320" s="21">
        <v>2</v>
      </c>
      <c r="E14320" s="5">
        <v>5</v>
      </c>
      <c r="F14320" s="5">
        <f>+E14320*D14320</f>
      </c>
      <c r="G14320" s="5">
        <f>+E14320*D14320</f>
      </c>
      <c r="H14320" s="5">
        <v>1</v>
      </c>
      <c r="I14320" s="183">
        <f>+H14320*G14320</f>
      </c>
      <c r="W14320">
        <f t="shared" si="1546"/>
      </c>
      <c r="X14320">
        <f t="shared" si="1547"/>
      </c>
      <c r="Y14320">
        <f t="shared" si="1548"/>
      </c>
      <c r="Z14320">
        <f t="shared" si="1549"/>
      </c>
    </row>
    <row r="14321" spans="1:26">
      <c r="A14321" s="5">
        <v>2</v>
      </c>
      <c r="B14321" s="8" t="s">
        <v>460</v>
      </c>
      <c r="C14321" s="5" t="s">
        <v>459</v>
      </c>
      <c r="D14321" s="21">
        <v>1</v>
      </c>
      <c r="E14321" s="5">
        <v>5</v>
      </c>
      <c r="F14321" s="5">
        <f t="shared" ref="F14321:F14330" si="1550">+E14321*D14321</f>
      </c>
      <c r="G14321" s="5">
        <f t="shared" ref="G14321:G14330" si="1551">+E14321*D14321</f>
      </c>
      <c r="H14321" s="5">
        <v>1</v>
      </c>
      <c r="I14321" s="183">
        <f t="shared" ref="I14321:I14340" si="1552">+H14321*G14321</f>
      </c>
      <c r="W14321">
        <f t="shared" si="1546"/>
      </c>
      <c r="X14321">
        <f t="shared" si="1547"/>
      </c>
      <c r="Y14321">
        <f t="shared" si="1548"/>
      </c>
      <c r="Z14321">
        <f t="shared" si="1549"/>
      </c>
    </row>
    <row r="14322" spans="1:26">
      <c r="A14322" s="5">
        <v>3</v>
      </c>
      <c r="B14322" s="8" t="s">
        <v>27</v>
      </c>
      <c r="C14322" s="5" t="s">
        <v>22</v>
      </c>
      <c r="D14322" s="21">
        <v>2</v>
      </c>
      <c r="E14322" s="5">
        <v>5</v>
      </c>
      <c r="F14322" s="5">
        <f t="shared" si="1550"/>
      </c>
      <c r="G14322" s="5">
        <f t="shared" si="1551"/>
      </c>
      <c r="H14322" s="5">
        <v>1</v>
      </c>
      <c r="I14322" s="183">
        <f t="shared" si="1552"/>
      </c>
      <c r="W14322">
        <f t="shared" si="1546"/>
      </c>
      <c r="X14322">
        <f t="shared" si="1547"/>
      </c>
      <c r="Y14322">
        <f t="shared" si="1548"/>
      </c>
      <c r="Z14322">
        <f t="shared" si="1549"/>
      </c>
    </row>
    <row r="14323" spans="1:26">
      <c r="A14323" s="5">
        <v>4</v>
      </c>
      <c r="B14323" s="8" t="s">
        <v>380</v>
      </c>
      <c r="C14323" s="5" t="s">
        <v>381</v>
      </c>
      <c r="D14323" s="21">
        <v>2</v>
      </c>
      <c r="E14323" s="5">
        <v>5</v>
      </c>
      <c r="F14323" s="5">
        <f t="shared" si="1550"/>
      </c>
      <c r="G14323" s="5">
        <f t="shared" si="1551"/>
      </c>
      <c r="H14323" s="5">
        <v>1</v>
      </c>
      <c r="I14323" s="183">
        <f t="shared" si="1552"/>
      </c>
      <c r="W14323">
        <f t="shared" si="1546"/>
      </c>
      <c r="X14323">
        <f t="shared" si="1547"/>
      </c>
      <c r="Y14323">
        <f t="shared" si="1548"/>
      </c>
      <c r="Z14323">
        <f t="shared" si="1549"/>
      </c>
    </row>
    <row r="14324" spans="1:26">
      <c r="A14324" s="5">
        <v>5</v>
      </c>
      <c r="B14324" s="8" t="s">
        <v>454</v>
      </c>
      <c r="C14324" s="5" t="s">
        <v>453</v>
      </c>
      <c r="D14324" s="21">
        <v>2</v>
      </c>
      <c r="E14324" s="5">
        <v>5</v>
      </c>
      <c r="F14324" s="5">
        <f t="shared" si="1550"/>
      </c>
      <c r="G14324" s="5">
        <f t="shared" si="1551"/>
      </c>
      <c r="H14324" s="5">
        <v>1</v>
      </c>
      <c r="I14324" s="183">
        <f t="shared" si="1552"/>
      </c>
      <c r="W14324">
        <f t="shared" si="1546"/>
      </c>
      <c r="X14324">
        <f t="shared" si="1547"/>
      </c>
      <c r="Y14324">
        <f t="shared" si="1548"/>
      </c>
      <c r="Z14324">
        <f t="shared" si="1549"/>
      </c>
    </row>
    <row r="14325" spans="1:26">
      <c r="A14325" s="5">
        <v>6</v>
      </c>
      <c r="B14325" s="8" t="s">
        <v>1045</v>
      </c>
      <c r="C14325" s="5" t="s">
        <v>1044</v>
      </c>
      <c r="D14325" s="21">
        <v>1</v>
      </c>
      <c r="E14325" s="5">
        <v>5</v>
      </c>
      <c r="F14325" s="5">
        <f t="shared" si="1550"/>
      </c>
      <c r="G14325" s="5">
        <f t="shared" si="1551"/>
      </c>
      <c r="H14325" s="5">
        <v>1</v>
      </c>
      <c r="I14325" s="183">
        <f t="shared" si="1552"/>
      </c>
      <c r="W14325">
        <f t="shared" si="1546"/>
      </c>
      <c r="X14325">
        <f t="shared" si="1547"/>
      </c>
      <c r="Y14325">
        <f t="shared" si="1548"/>
      </c>
      <c r="Z14325">
        <f t="shared" si="1549"/>
      </c>
    </row>
    <row r="14326" spans="1:26">
      <c r="A14326" s="5">
        <v>7</v>
      </c>
      <c r="B14326" s="8" t="s">
        <v>488</v>
      </c>
      <c r="C14326" s="5" t="s">
        <v>506</v>
      </c>
      <c r="D14326" s="21">
        <v>1</v>
      </c>
      <c r="E14326" s="5">
        <v>5</v>
      </c>
      <c r="F14326" s="5">
        <f t="shared" si="1550"/>
      </c>
      <c r="G14326" s="5">
        <f t="shared" si="1551"/>
      </c>
      <c r="H14326" s="5">
        <v>1</v>
      </c>
      <c r="I14326" s="183">
        <f t="shared" si="1552"/>
      </c>
      <c r="W14326">
        <f t="shared" si="1546"/>
      </c>
      <c r="X14326">
        <f t="shared" si="1547"/>
      </c>
      <c r="Y14326">
        <f t="shared" si="1548"/>
      </c>
      <c r="Z14326">
        <f t="shared" si="1549"/>
      </c>
    </row>
    <row r="14327" spans="1:26">
      <c r="A14327" s="5">
        <v>8</v>
      </c>
      <c r="B14327" s="8" t="s">
        <v>584</v>
      </c>
      <c r="C14327" s="5" t="s">
        <v>585</v>
      </c>
      <c r="D14327" s="21">
        <v>2</v>
      </c>
      <c r="E14327" s="5">
        <v>5</v>
      </c>
      <c r="F14327" s="5">
        <f t="shared" si="1550"/>
      </c>
      <c r="G14327" s="5">
        <f t="shared" si="1551"/>
      </c>
      <c r="H14327" s="5">
        <v>1</v>
      </c>
      <c r="I14327" s="183">
        <f t="shared" si="1552"/>
      </c>
      <c r="W14327">
        <f t="shared" si="1546"/>
      </c>
      <c r="X14327">
        <f t="shared" si="1547"/>
      </c>
      <c r="Y14327">
        <f t="shared" si="1548"/>
      </c>
      <c r="Z14327">
        <f t="shared" si="1549"/>
      </c>
    </row>
    <row r="14328" spans="1:26">
      <c r="A14328" s="5">
        <v>9</v>
      </c>
      <c r="B14328" s="8" t="s">
        <v>1421</v>
      </c>
      <c r="C14328" s="5" t="s">
        <v>50</v>
      </c>
      <c r="D14328" s="21">
        <v>1</v>
      </c>
      <c r="E14328" s="5">
        <v>5</v>
      </c>
      <c r="F14328" s="5">
        <f>+E14328*D14328</f>
      </c>
      <c r="G14328" s="5">
        <f>+E14328*D14328</f>
      </c>
      <c r="H14328" s="5">
        <v>1</v>
      </c>
      <c r="I14328" s="183">
        <f t="shared" si="1552"/>
      </c>
      <c r="W14328">
        <f t="shared" si="1546"/>
      </c>
      <c r="X14328">
        <f t="shared" si="1547"/>
      </c>
      <c r="Y14328">
        <f t="shared" si="1548"/>
      </c>
      <c r="Z14328">
        <f t="shared" si="1549"/>
      </c>
    </row>
    <row r="14329" spans="1:26">
      <c r="A14329" s="5">
        <v>10</v>
      </c>
      <c r="B14329" s="8" t="s">
        <v>312</v>
      </c>
      <c r="C14329" s="5" t="s">
        <v>313</v>
      </c>
      <c r="D14329" s="21">
        <v>1</v>
      </c>
      <c r="E14329" s="5">
        <v>5</v>
      </c>
      <c r="F14329" s="5">
        <f t="shared" si="1550"/>
      </c>
      <c r="G14329" s="5">
        <f t="shared" si="1551"/>
      </c>
      <c r="H14329" s="5">
        <v>1</v>
      </c>
      <c r="I14329" s="183">
        <f t="shared" si="1552"/>
      </c>
      <c r="W14329">
        <f t="shared" si="1546"/>
      </c>
      <c r="X14329">
        <f t="shared" si="1547"/>
      </c>
      <c r="Y14329">
        <f t="shared" si="1548"/>
      </c>
      <c r="Z14329">
        <f t="shared" si="1549"/>
      </c>
    </row>
    <row r="14330" spans="1:26">
      <c r="A14330" s="5">
        <v>11</v>
      </c>
      <c r="B14330" s="8" t="s">
        <v>451</v>
      </c>
      <c r="C14330" s="5" t="s">
        <v>450</v>
      </c>
      <c r="D14330" s="21">
        <v>1</v>
      </c>
      <c r="E14330" s="5">
        <v>5</v>
      </c>
      <c r="F14330" s="5">
        <f t="shared" si="1550"/>
      </c>
      <c r="G14330" s="5">
        <f t="shared" si="1551"/>
      </c>
      <c r="H14330" s="5">
        <v>1</v>
      </c>
      <c r="I14330" s="183">
        <f t="shared" si="1552"/>
      </c>
      <c r="W14330">
        <f t="shared" si="1546"/>
      </c>
      <c r="X14330">
        <f t="shared" si="1547"/>
      </c>
      <c r="Y14330">
        <f t="shared" si="1548"/>
      </c>
      <c r="Z14330">
        <f t="shared" si="1549"/>
      </c>
    </row>
    <row r="14331" spans="1:26">
      <c r="A14331" s="5">
        <v>12</v>
      </c>
      <c r="B14331" s="8" t="s">
        <v>449</v>
      </c>
      <c r="C14331" s="5" t="s">
        <v>448</v>
      </c>
      <c r="D14331" s="21">
        <v>2</v>
      </c>
      <c r="E14331" s="5">
        <v>1</v>
      </c>
      <c r="F14331" s="5">
        <v>2</v>
      </c>
      <c r="G14331" s="5">
        <f>+F14331</f>
      </c>
      <c r="H14331" s="5">
        <v>1</v>
      </c>
      <c r="I14331" s="183">
        <f t="shared" si="1552"/>
      </c>
      <c r="W14331">
        <f t="shared" si="1546"/>
      </c>
      <c r="X14331">
        <f t="shared" si="1547"/>
      </c>
      <c r="Y14331">
        <f t="shared" si="1548"/>
      </c>
      <c r="Z14331">
        <f t="shared" si="1549"/>
      </c>
    </row>
    <row r="14332" spans="1:26">
      <c r="A14332" s="5">
        <v>13</v>
      </c>
      <c r="B14332" s="8" t="s">
        <v>576</v>
      </c>
      <c r="C14332" s="5" t="s">
        <v>577</v>
      </c>
      <c r="D14332" s="21">
        <v>1</v>
      </c>
      <c r="E14332" s="5">
        <v>5</v>
      </c>
      <c r="F14332" s="5">
        <f t="shared" ref="F14332:F14340" si="1553">+E14332*D14332</f>
      </c>
      <c r="G14332" s="5">
        <f t="shared" ref="G14332:G14340" si="1554">+E14332*D14332</f>
      </c>
      <c r="H14332" s="5">
        <v>1</v>
      </c>
      <c r="I14332" s="183">
        <f t="shared" si="1552"/>
      </c>
      <c r="W14332">
        <f t="shared" si="1546"/>
      </c>
      <c r="X14332">
        <f t="shared" si="1547"/>
      </c>
      <c r="Y14332">
        <f t="shared" si="1548"/>
      </c>
      <c r="Z14332">
        <f t="shared" si="1549"/>
      </c>
    </row>
    <row r="14333" spans="1:26">
      <c r="A14333" s="5">
        <v>14</v>
      </c>
      <c r="B14333" s="8" t="s">
        <v>1488</v>
      </c>
      <c r="C14333" s="5" t="s">
        <v>1487</v>
      </c>
      <c r="D14333" s="21">
        <v>1</v>
      </c>
      <c r="E14333" s="5">
        <v>5</v>
      </c>
      <c r="F14333" s="5">
        <f t="shared" si="1553"/>
      </c>
      <c r="G14333" s="5">
        <f t="shared" si="1554"/>
      </c>
      <c r="H14333" s="5">
        <v>1</v>
      </c>
      <c r="I14333" s="183">
        <f t="shared" si="1552"/>
      </c>
      <c r="W14333">
        <f t="shared" si="1546"/>
      </c>
      <c r="X14333">
        <f t="shared" si="1547"/>
      </c>
      <c r="Y14333">
        <f t="shared" si="1548"/>
      </c>
      <c r="Z14333">
        <f t="shared" si="1549"/>
      </c>
    </row>
    <row r="14334" spans="1:26">
      <c r="A14334" s="5">
        <v>15</v>
      </c>
      <c r="B14334" s="8" t="s">
        <v>439</v>
      </c>
      <c r="C14334" s="5" t="s">
        <v>438</v>
      </c>
      <c r="D14334" s="21">
        <v>2</v>
      </c>
      <c r="E14334" s="5">
        <v>5</v>
      </c>
      <c r="F14334" s="5">
        <f t="shared" si="1553"/>
      </c>
      <c r="G14334" s="5">
        <f t="shared" si="1554"/>
      </c>
      <c r="H14334" s="5">
        <v>1</v>
      </c>
      <c r="I14334" s="183">
        <f t="shared" si="1552"/>
      </c>
      <c r="W14334">
        <f t="shared" si="1546"/>
      </c>
      <c r="X14334">
        <f t="shared" si="1547"/>
      </c>
      <c r="Y14334">
        <f t="shared" si="1548"/>
      </c>
      <c r="Z14334">
        <f t="shared" si="1549"/>
      </c>
    </row>
    <row r="14335" spans="1:26">
      <c r="A14335" s="5">
        <v>16</v>
      </c>
      <c r="B14335" s="60" t="s">
        <v>1051</v>
      </c>
      <c r="C14335" s="5" t="s">
        <v>43</v>
      </c>
      <c r="D14335" s="21">
        <v>1</v>
      </c>
      <c r="E14335" s="5">
        <v>5</v>
      </c>
      <c r="F14335" s="5">
        <f t="shared" si="1553"/>
      </c>
      <c r="G14335" s="5">
        <f t="shared" si="1554"/>
      </c>
      <c r="H14335" s="5">
        <v>1</v>
      </c>
      <c r="I14335" s="183">
        <f t="shared" si="1552"/>
      </c>
      <c r="W14335">
        <f t="shared" si="1546"/>
      </c>
      <c r="X14335">
        <f t="shared" si="1547"/>
      </c>
      <c r="Y14335">
        <f t="shared" si="1548"/>
      </c>
      <c r="Z14335">
        <f t="shared" si="1549"/>
      </c>
    </row>
    <row r="14336" spans="1:26">
      <c r="A14336" s="5">
        <v>17</v>
      </c>
      <c r="B14336" s="8" t="s">
        <v>1048</v>
      </c>
      <c r="C14336" s="5" t="s">
        <v>461</v>
      </c>
      <c r="D14336" s="21">
        <v>1</v>
      </c>
      <c r="E14336" s="5">
        <v>5</v>
      </c>
      <c r="F14336" s="5">
        <f t="shared" si="1553"/>
      </c>
      <c r="G14336" s="5">
        <f t="shared" si="1554"/>
      </c>
      <c r="H14336" s="5">
        <v>1</v>
      </c>
      <c r="I14336" s="183">
        <f t="shared" si="1552"/>
      </c>
      <c r="W14336">
        <f t="shared" si="1546"/>
      </c>
      <c r="X14336">
        <f t="shared" si="1547"/>
      </c>
      <c r="Y14336">
        <f t="shared" si="1548"/>
      </c>
      <c r="Z14336">
        <f t="shared" si="1549"/>
      </c>
    </row>
    <row r="14337" spans="1:26">
      <c r="A14337" s="5">
        <v>18</v>
      </c>
      <c r="B14337" s="8" t="s">
        <v>580</v>
      </c>
      <c r="C14337" s="5" t="s">
        <v>581</v>
      </c>
      <c r="D14337" s="21">
        <v>1</v>
      </c>
      <c r="E14337" s="5">
        <v>5</v>
      </c>
      <c r="F14337" s="5">
        <f t="shared" si="1553"/>
      </c>
      <c r="G14337" s="5">
        <f t="shared" si="1554"/>
      </c>
      <c r="H14337" s="5">
        <v>1</v>
      </c>
      <c r="I14337" s="183">
        <f t="shared" si="1552"/>
      </c>
      <c r="W14337">
        <f t="shared" si="1546"/>
      </c>
      <c r="X14337">
        <f t="shared" si="1547"/>
      </c>
      <c r="Y14337">
        <f t="shared" si="1548"/>
      </c>
      <c r="Z14337">
        <f t="shared" si="1549"/>
      </c>
    </row>
    <row r="14338" spans="1:26">
      <c r="A14338" s="5">
        <v>19</v>
      </c>
      <c r="B14338" s="8" t="s">
        <v>437</v>
      </c>
      <c r="C14338" s="5" t="s">
        <v>436</v>
      </c>
      <c r="D14338" s="21">
        <v>1</v>
      </c>
      <c r="E14338" s="5">
        <v>5</v>
      </c>
      <c r="F14338" s="5">
        <f t="shared" si="1553"/>
      </c>
      <c r="G14338" s="5">
        <f t="shared" si="1554"/>
      </c>
      <c r="H14338" s="5">
        <v>1</v>
      </c>
      <c r="I14338" s="183">
        <f t="shared" si="1552"/>
      </c>
      <c r="W14338">
        <f t="shared" si="1546"/>
      </c>
      <c r="X14338">
        <f t="shared" si="1547"/>
      </c>
      <c r="Y14338">
        <f t="shared" si="1548"/>
      </c>
      <c r="Z14338">
        <f t="shared" si="1549"/>
      </c>
    </row>
    <row r="14339" spans="1:26">
      <c r="A14339" s="5">
        <v>20</v>
      </c>
      <c r="B14339" s="8" t="s">
        <v>906</v>
      </c>
      <c r="C14339" s="5" t="s">
        <v>905</v>
      </c>
      <c r="D14339" s="21">
        <v>1</v>
      </c>
      <c r="E14339" s="5">
        <v>5</v>
      </c>
      <c r="F14339" s="5">
        <f t="shared" si="1553"/>
      </c>
      <c r="G14339" s="5">
        <f t="shared" si="1554"/>
      </c>
      <c r="H14339" s="5">
        <v>1</v>
      </c>
      <c r="I14339" s="183">
        <f t="shared" si="1552"/>
      </c>
      <c r="W14339">
        <f t="shared" si="1546"/>
      </c>
      <c r="X14339">
        <f t="shared" si="1547"/>
      </c>
      <c r="Y14339">
        <f t="shared" si="1548"/>
      </c>
      <c r="Z14339">
        <f t="shared" si="1549"/>
      </c>
    </row>
    <row r="14340" spans="1:26">
      <c r="A14340" s="5">
        <v>21</v>
      </c>
      <c r="B14340" s="8" t="s">
        <v>902</v>
      </c>
      <c r="C14340" s="5" t="s">
        <v>750</v>
      </c>
      <c r="D14340" s="21">
        <v>1</v>
      </c>
      <c r="E14340" s="5">
        <v>5</v>
      </c>
      <c r="F14340" s="5">
        <f t="shared" si="1553"/>
      </c>
      <c r="G14340" s="5">
        <f t="shared" si="1554"/>
      </c>
      <c r="H14340" s="5">
        <v>1</v>
      </c>
      <c r="I14340" s="183">
        <f t="shared" si="1552"/>
      </c>
      <c r="W14340">
        <f t="shared" ref="W14340:W14403" si="1555">IF(LEFT($H14340&amp;"",5)="2019-",$H14340,W14339)</f>
      </c>
      <c r="X14340">
        <f t="shared" ref="X14340:X14403" si="1556">IF($W14340="",0,IF(COUNTIF($AB$2:$AB$80,$W14340)&gt;0,1,0))</f>
      </c>
      <c r="Y14340">
        <f t="shared" ref="Y14340:Y14403" si="1557">IF($C14340="","",UPPER(TRIM(IFERROR(LEFT($C14340&amp;"",FIND("/",$C14340&amp;"")-1),$C14340&amp;""))))</f>
      </c>
      <c r="Z14340">
        <f t="shared" ref="Z14340:Z14403" si="1558">IFERROR(IF(ISNUMBER($G14340),$G14340,0),0)</f>
      </c>
    </row>
    <row r="14341" spans="1:26">
      <c r="A14341" s="5"/>
      <c r="B14341" s="17"/>
      <c r="C14341" s="88"/>
      <c r="D14341" s="5"/>
      <c r="E14341" s="5"/>
      <c r="F14341" s="5"/>
      <c r="G14341" s="5"/>
      <c r="H14341" s="5"/>
      <c r="I14341" s="183"/>
      <c r="W14341">
        <f t="shared" si="1555"/>
      </c>
      <c r="X14341">
        <f t="shared" si="1556"/>
      </c>
      <c r="Y14341">
        <f t="shared" si="1557"/>
      </c>
      <c r="Z14341">
        <f t="shared" si="1558"/>
      </c>
    </row>
    <row r="14342" spans="1:26">
      <c r="A14342" s="5"/>
      <c r="B14342" s="106"/>
      <c r="C14342" s="15"/>
      <c r="D14342" s="9"/>
      <c r="E14342" s="5"/>
      <c r="F14342" s="5"/>
      <c r="G14342" s="6"/>
      <c r="H14342" s="5"/>
      <c r="I14342" s="183"/>
      <c r="W14342">
        <f t="shared" si="1555"/>
      </c>
      <c r="X14342">
        <f t="shared" si="1556"/>
      </c>
      <c r="Y14342">
        <f t="shared" si="1557"/>
      </c>
      <c r="Z14342">
        <f t="shared" si="1558"/>
      </c>
    </row>
    <row r="14343" spans="1:26">
      <c r="A14343" s="5"/>
      <c r="B14343" s="20"/>
      <c r="C14343" s="5"/>
      <c r="D14343" s="5"/>
      <c r="E14343" s="5"/>
      <c r="F14343" s="5"/>
      <c r="G14343" s="5"/>
      <c r="H14343" s="7"/>
      <c r="I14343" s="183"/>
      <c r="W14343">
        <f t="shared" si="1555"/>
      </c>
      <c r="X14343">
        <f t="shared" si="1556"/>
      </c>
      <c r="Y14343">
        <f t="shared" si="1557"/>
      </c>
      <c r="Z14343">
        <f t="shared" si="1558"/>
      </c>
    </row>
    <row r="14344" spans="1:26">
      <c r="A14344" s="19"/>
      <c r="B14344" s="20"/>
      <c r="C14344" s="19"/>
      <c r="D14344" s="19"/>
      <c r="E14344" s="19"/>
      <c r="F14344" s="5"/>
      <c r="G14344" s="6"/>
      <c r="H14344" s="5"/>
      <c r="I14344" s="183"/>
      <c r="W14344">
        <f t="shared" si="1555"/>
      </c>
      <c r="X14344">
        <f t="shared" si="1556"/>
      </c>
      <c r="Y14344">
        <f t="shared" si="1557"/>
      </c>
      <c r="Z14344">
        <f t="shared" si="1558"/>
      </c>
    </row>
    <row r="14345" spans="1:26">
      <c r="A14345" s="10"/>
      <c r="B14345" s="10"/>
      <c r="C14345" s="10"/>
      <c r="D14345" s="10"/>
      <c r="E14345" s="10"/>
      <c r="F14345" s="10"/>
      <c r="G14345" s="10"/>
      <c r="H14345" s="10"/>
      <c r="I14345" s="97"/>
      <c r="W14345">
        <f t="shared" si="1555"/>
      </c>
      <c r="X14345">
        <f t="shared" si="1556"/>
      </c>
      <c r="Y14345">
        <f t="shared" si="1557"/>
      </c>
      <c r="Z14345">
        <f t="shared" si="1558"/>
      </c>
    </row>
    <row r="14346" spans="1:26" ht="15.75" thickBot="1">
      <c r="A14346" s="10"/>
      <c r="B14346" s="625" t="s">
        <v>20</v>
      </c>
      <c r="C14346" s="35"/>
      <c r="D14346" s="35"/>
      <c r="E14346" s="35"/>
      <c r="F14346" s="35"/>
      <c r="G14346" s="35"/>
      <c r="H14346" s="35"/>
      <c r="I14346" s="98"/>
      <c r="W14346">
        <f t="shared" si="1555"/>
      </c>
      <c r="X14346">
        <f t="shared" si="1556"/>
      </c>
      <c r="Y14346">
        <f t="shared" si="1557"/>
      </c>
      <c r="Z14346">
        <f t="shared" si="1558"/>
      </c>
    </row>
    <row r="14347" spans="1:26" ht="15.75" thickBot="1">
      <c r="A14347" s="624"/>
      <c r="B14347" s="626"/>
      <c r="C14347" s="40" t="s">
        <v>21</v>
      </c>
      <c r="D14347" s="40">
        <f>SUM(D14319:D14346)</f>
      </c>
      <c r="E14347" s="41">
        <f>IF(H14347=I14347,"OK","NO")</f>
      </c>
      <c r="F14347" s="40">
        <f>SUM(F14319:F14346)</f>
      </c>
      <c r="G14347" s="40">
        <f>SUM(G14319:G14346)</f>
      </c>
      <c r="H14347" s="42">
        <f>SUMPRODUCT(H14319:H14346,G14319:G14346)</f>
      </c>
      <c r="I14347" s="43">
        <f>SUM(I14319:I14346)</f>
      </c>
      <c r="W14347">
        <f t="shared" si="1555"/>
      </c>
      <c r="X14347">
        <f t="shared" si="1556"/>
      </c>
      <c r="Y14347">
        <f t="shared" si="1557"/>
      </c>
      <c r="Z14347">
        <f t="shared" si="1558"/>
      </c>
    </row>
    <row r="14348" spans="1:26">
      <c r="A14348" s="10"/>
      <c r="B14348" s="91"/>
      <c r="C14348" s="91"/>
      <c r="D14348" s="91"/>
      <c r="E14348" s="91"/>
      <c r="F14348" s="91"/>
      <c r="G14348" s="91"/>
      <c r="H14348" s="91"/>
      <c r="I14348" s="91"/>
      <c r="W14348">
        <f t="shared" si="1555"/>
      </c>
      <c r="X14348">
        <f t="shared" si="1556"/>
      </c>
      <c r="Y14348">
        <f t="shared" si="1557"/>
      </c>
      <c r="Z14348">
        <f t="shared" si="1558"/>
      </c>
    </row>
    <row r="14349" spans="1:26">
      <c r="A14349" s="12" t="s">
        <v>281</v>
      </c>
      <c r="B14349" s="12"/>
      <c r="C14349" s="12"/>
      <c r="D14349" s="13"/>
      <c r="E14349" s="14"/>
      <c r="F14349" s="14"/>
      <c r="G14349" s="14"/>
      <c r="H14349" s="2"/>
      <c r="I14349" s="12"/>
      <c r="W14349">
        <f t="shared" si="1555"/>
      </c>
      <c r="X14349">
        <f t="shared" si="1556"/>
      </c>
      <c r="Y14349">
        <f t="shared" si="1557"/>
      </c>
      <c r="Z14349">
        <f t="shared" si="1558"/>
      </c>
    </row>
    <row r="14350" spans="1:26">
      <c r="W14350">
        <f t="shared" si="1555"/>
      </c>
      <c r="X14350">
        <f t="shared" si="1556"/>
      </c>
      <c r="Y14350">
        <f t="shared" si="1557"/>
      </c>
      <c r="Z14350">
        <f t="shared" si="1558"/>
      </c>
    </row>
    <row r="14351" spans="1:26">
      <c r="W14351">
        <f t="shared" si="1555"/>
      </c>
      <c r="X14351">
        <f t="shared" si="1556"/>
      </c>
      <c r="Y14351">
        <f t="shared" si="1557"/>
      </c>
      <c r="Z14351">
        <f t="shared" si="1558"/>
      </c>
    </row>
    <row r="14352" spans="1:26">
      <c r="W14352">
        <f t="shared" si="1555"/>
      </c>
      <c r="X14352">
        <f t="shared" si="1556"/>
      </c>
      <c r="Y14352">
        <f t="shared" si="1557"/>
      </c>
      <c r="Z14352">
        <f t="shared" si="1558"/>
      </c>
    </row>
    <row r="14353" spans="1:26">
      <c r="W14353">
        <f t="shared" si="1555"/>
      </c>
      <c r="X14353">
        <f t="shared" si="1556"/>
      </c>
      <c r="Y14353">
        <f t="shared" si="1557"/>
      </c>
      <c r="Z14353">
        <f t="shared" si="1558"/>
      </c>
    </row>
    <row r="14354" spans="1:26">
      <c r="W14354">
        <f t="shared" si="1555"/>
      </c>
      <c r="X14354">
        <f t="shared" si="1556"/>
      </c>
      <c r="Y14354">
        <f t="shared" si="1557"/>
      </c>
      <c r="Z14354">
        <f t="shared" si="1558"/>
      </c>
    </row>
    <row r="14355" spans="1:26">
      <c r="W14355">
        <f t="shared" si="1555"/>
      </c>
      <c r="X14355">
        <f t="shared" si="1556"/>
      </c>
      <c r="Y14355">
        <f t="shared" si="1557"/>
      </c>
      <c r="Z14355">
        <f t="shared" si="1558"/>
      </c>
    </row>
    <row r="14356" spans="1:26">
      <c r="W14356">
        <f t="shared" si="1555"/>
      </c>
      <c r="X14356">
        <f t="shared" si="1556"/>
      </c>
      <c r="Y14356">
        <f t="shared" si="1557"/>
      </c>
      <c r="Z14356">
        <f t="shared" si="1558"/>
      </c>
    </row>
    <row r="14357" spans="1:26">
      <c r="A14357" s="1562" t="s">
        <v>0</v>
      </c>
      <c r="B14357" s="1562"/>
      <c r="C14357" s="1562"/>
      <c r="D14357" s="1562"/>
      <c r="E14357" s="1562"/>
      <c r="F14357" s="1562"/>
      <c r="G14357" s="1562"/>
      <c r="H14357" s="1562"/>
      <c r="I14357" s="1562"/>
      <c r="W14357">
        <f t="shared" si="1555"/>
      </c>
      <c r="X14357">
        <f t="shared" si="1556"/>
      </c>
      <c r="Y14357">
        <f t="shared" si="1557"/>
      </c>
      <c r="Z14357">
        <f t="shared" si="1558"/>
      </c>
    </row>
    <row r="14358" spans="1:26">
      <c r="W14358">
        <f t="shared" si="1555"/>
      </c>
      <c r="X14358">
        <f t="shared" si="1556"/>
      </c>
      <c r="Y14358">
        <f t="shared" si="1557"/>
      </c>
      <c r="Z14358">
        <f t="shared" si="1558"/>
      </c>
    </row>
    <row r="14359" spans="1:26">
      <c r="A14359" s="1" t="s">
        <v>1</v>
      </c>
      <c r="B14359" s="1"/>
      <c r="G14359" s="495" t="s">
        <v>2</v>
      </c>
      <c r="H14359" s="3" t="s">
        <v>2609</v>
      </c>
      <c r="W14359">
        <f t="shared" si="1555"/>
      </c>
      <c r="X14359">
        <f t="shared" si="1556"/>
      </c>
      <c r="Y14359">
        <f t="shared" si="1557"/>
      </c>
      <c r="Z14359">
        <f t="shared" si="1558"/>
      </c>
    </row>
    <row r="14360" spans="1:26">
      <c r="A14360" s="22" t="inlineStr">
        <is>
          <t>ATTN: Contact-005</t>
        </is>
      </c>
      <c r="B14360" s="1"/>
      <c r="F14360" s="4"/>
      <c r="G14360" s="496" t="s">
        <v>1440</v>
      </c>
      <c r="H14360" s="1" t="s">
        <v>2302</v>
      </c>
      <c r="W14360">
        <f t="shared" si="1555"/>
      </c>
      <c r="X14360">
        <f t="shared" si="1556"/>
      </c>
      <c r="Y14360">
        <f t="shared" si="1557"/>
      </c>
      <c r="Z14360">
        <f t="shared" si="1558"/>
      </c>
    </row>
    <row r="14361" spans="1:26">
      <c r="A14361" s="1" t="inlineStr">
        <is>
          <t>Dealer-112</t>
        </is>
      </c>
      <c r="B14361" s="1"/>
      <c r="W14361">
        <f t="shared" si="1555"/>
      </c>
      <c r="X14361">
        <f t="shared" si="1556"/>
      </c>
      <c r="Y14361">
        <f t="shared" si="1557"/>
      </c>
      <c r="Z14361">
        <f t="shared" si="1558"/>
      </c>
    </row>
    <row r="14362" spans="1:26">
      <c r="A14362" s="1" t="inlineStr">
        <is>
          <t>Address line (redacted)</t>
        </is>
      </c>
      <c r="B14362" s="1"/>
      <c r="D14362" s="85"/>
      <c r="E14362" s="85"/>
      <c r="F14362" s="85"/>
      <c r="G14362" s="85"/>
      <c r="H14362" s="85"/>
      <c r="W14362">
        <f t="shared" si="1555"/>
      </c>
      <c r="X14362">
        <f t="shared" si="1556"/>
      </c>
      <c r="Y14362">
        <f t="shared" si="1557"/>
      </c>
      <c r="Z14362">
        <f t="shared" si="1558"/>
      </c>
    </row>
    <row r="14363" spans="1:26">
      <c r="A14363" s="22" t="inlineStr">
        <is>
          <t>Address line (redacted)</t>
        </is>
      </c>
      <c r="B14363" s="86"/>
      <c r="D14363" s="85"/>
      <c r="E14363" s="85"/>
      <c r="F14363" s="85"/>
      <c r="G14363" s="85"/>
      <c r="H14363" s="85"/>
      <c r="W14363">
        <f t="shared" si="1555"/>
      </c>
      <c r="X14363">
        <f t="shared" si="1556"/>
      </c>
      <c r="Y14363">
        <f t="shared" si="1557"/>
      </c>
      <c r="Z14363">
        <f t="shared" si="1558"/>
      </c>
    </row>
    <row r="14364" spans="1:26">
      <c r="A14364" s="49" t="s">
        <v>4</v>
      </c>
      <c r="B14364" s="87" t="inlineStr">
        <is>
          <t>GSTIN-MASKED</t>
        </is>
      </c>
      <c r="W14364">
        <f t="shared" si="1555"/>
      </c>
      <c r="X14364">
        <f t="shared" si="1556"/>
      </c>
      <c r="Y14364">
        <f t="shared" si="1557"/>
      </c>
      <c r="Z14364">
        <f t="shared" si="1558"/>
      </c>
    </row>
    <row r="14365" spans="1:26">
      <c r="A14365" s="1" t="s">
        <v>5</v>
      </c>
      <c r="W14365">
        <f t="shared" si="1555"/>
      </c>
      <c r="X14365">
        <f t="shared" si="1556"/>
      </c>
      <c r="Y14365">
        <f t="shared" si="1557"/>
      </c>
      <c r="Z14365">
        <f t="shared" si="1558"/>
      </c>
    </row>
    <row r="14366" spans="1:26">
      <c r="A14366" s="1" t="s">
        <v>6</v>
      </c>
      <c r="W14366">
        <f t="shared" si="1555"/>
      </c>
      <c r="X14366">
        <f t="shared" si="1556"/>
      </c>
      <c r="Y14366">
        <f t="shared" si="1557"/>
      </c>
      <c r="Z14366">
        <f t="shared" si="1558"/>
      </c>
    </row>
    <row r="14367" spans="1:26">
      <c r="A14367" s="1" t="s">
        <v>7</v>
      </c>
      <c r="W14367">
        <f t="shared" si="1555"/>
      </c>
      <c r="X14367">
        <f t="shared" si="1556"/>
      </c>
      <c r="Y14367">
        <f t="shared" si="1557"/>
      </c>
      <c r="Z14367">
        <f t="shared" si="1558"/>
      </c>
    </row>
    <row r="14368" spans="1:26" ht="24">
      <c r="A14368" s="88" t="s">
        <v>8</v>
      </c>
      <c r="B14368" s="89" t="s">
        <v>9</v>
      </c>
      <c r="C14368" s="89" t="s">
        <v>10</v>
      </c>
      <c r="D14368" s="34" t="s">
        <v>11</v>
      </c>
      <c r="E14368" s="34" t="s">
        <v>12</v>
      </c>
      <c r="F14368" s="34" t="s">
        <v>13</v>
      </c>
      <c r="G14368" s="34" t="s">
        <v>14</v>
      </c>
      <c r="H14368" s="88" t="s">
        <v>15</v>
      </c>
      <c r="I14368" s="90" t="s">
        <v>16</v>
      </c>
      <c r="W14368">
        <f t="shared" si="1555"/>
      </c>
      <c r="X14368">
        <f t="shared" si="1556"/>
      </c>
      <c r="Y14368">
        <f t="shared" si="1557"/>
      </c>
      <c r="Z14368">
        <f t="shared" si="1558"/>
      </c>
    </row>
    <row r="14369" spans="1:26">
      <c r="A14369" s="5"/>
      <c r="B14369" s="846" t="s">
        <v>18</v>
      </c>
      <c r="C14369" s="846"/>
      <c r="D14369" s="5"/>
      <c r="E14369" s="5"/>
      <c r="F14369" s="5"/>
      <c r="G14369" s="6"/>
      <c r="H14369" s="5"/>
      <c r="I14369" s="183"/>
      <c r="W14369">
        <f t="shared" si="1555"/>
      </c>
      <c r="X14369">
        <f t="shared" si="1556"/>
      </c>
      <c r="Y14369">
        <f t="shared" si="1557"/>
      </c>
      <c r="Z14369">
        <f t="shared" si="1558"/>
      </c>
    </row>
    <row r="14370" spans="1:26">
      <c r="A14370" s="5">
        <v>1</v>
      </c>
      <c r="B14370" s="128" t="s">
        <v>937</v>
      </c>
      <c r="C14370" s="101" t="s">
        <v>936</v>
      </c>
      <c r="D14370" s="5">
        <v>1</v>
      </c>
      <c r="E14370" s="5">
        <v>4</v>
      </c>
      <c r="F14370" s="5">
        <f t="shared" ref="F14370:F14391" si="1559">+E14370*D14370</f>
      </c>
      <c r="G14370" s="5">
        <f t="shared" ref="G14370:G14391" si="1560">+E14370*D14370</f>
      </c>
      <c r="H14370" s="9">
        <v>1</v>
      </c>
      <c r="I14370" s="183">
        <f t="shared" ref="I14370:I14398" si="1561">+H14370*G14370</f>
      </c>
      <c r="J14370">
        <f>+H14370*G14370</f>
      </c>
      <c r="W14370">
        <f t="shared" si="1555"/>
      </c>
      <c r="X14370">
        <f t="shared" si="1556"/>
      </c>
      <c r="Y14370">
        <f t="shared" si="1557"/>
      </c>
      <c r="Z14370">
        <f t="shared" si="1558"/>
      </c>
    </row>
    <row r="14371" spans="1:26">
      <c r="A14371" s="5">
        <v>2</v>
      </c>
      <c r="B14371" s="8" t="s">
        <v>275</v>
      </c>
      <c r="C14371" s="5" t="s">
        <v>276</v>
      </c>
      <c r="D14371" s="5">
        <v>2</v>
      </c>
      <c r="E14371" s="5">
        <v>4</v>
      </c>
      <c r="F14371" s="5">
        <f t="shared" si="1559"/>
      </c>
      <c r="G14371" s="5">
        <f t="shared" si="1560"/>
      </c>
      <c r="H14371" s="9">
        <v>1</v>
      </c>
      <c r="I14371" s="183">
        <f t="shared" si="1561"/>
      </c>
      <c r="J14371">
        <f t="shared" ref="J14371:J14398" si="1562">+H14371*G14371</f>
      </c>
      <c r="W14371">
        <f t="shared" si="1555"/>
      </c>
      <c r="X14371">
        <f t="shared" si="1556"/>
      </c>
      <c r="Y14371">
        <f t="shared" si="1557"/>
      </c>
      <c r="Z14371">
        <f t="shared" si="1558"/>
      </c>
    </row>
    <row r="14372" spans="1:26">
      <c r="A14372" s="5">
        <v>3</v>
      </c>
      <c r="B14372" s="8" t="s">
        <v>295</v>
      </c>
      <c r="C14372" s="5" t="s">
        <v>294</v>
      </c>
      <c r="D14372" s="5">
        <v>2</v>
      </c>
      <c r="E14372" s="5">
        <v>4</v>
      </c>
      <c r="F14372" s="5">
        <f t="shared" si="1559"/>
      </c>
      <c r="G14372" s="5">
        <f t="shared" si="1560"/>
      </c>
      <c r="H14372" s="9">
        <v>1</v>
      </c>
      <c r="I14372" s="183">
        <f t="shared" si="1561"/>
      </c>
      <c r="J14372">
        <f t="shared" si="1562"/>
      </c>
      <c r="W14372">
        <f t="shared" si="1555"/>
      </c>
      <c r="X14372">
        <f t="shared" si="1556"/>
      </c>
      <c r="Y14372">
        <f t="shared" si="1557"/>
      </c>
      <c r="Z14372">
        <f t="shared" si="1558"/>
      </c>
    </row>
    <row r="14373" spans="1:26">
      <c r="A14373" s="5">
        <v>4</v>
      </c>
      <c r="B14373" s="8" t="s">
        <v>293</v>
      </c>
      <c r="C14373" s="5" t="s">
        <v>292</v>
      </c>
      <c r="D14373" s="5">
        <v>1</v>
      </c>
      <c r="E14373" s="16">
        <v>4</v>
      </c>
      <c r="F14373" s="5">
        <f t="shared" si="1559"/>
      </c>
      <c r="G14373" s="5">
        <f t="shared" si="1560"/>
      </c>
      <c r="H14373" s="5">
        <v>1</v>
      </c>
      <c r="I14373" s="183">
        <f t="shared" si="1561"/>
      </c>
      <c r="J14373">
        <f t="shared" si="1562"/>
      </c>
      <c r="W14373">
        <f t="shared" si="1555"/>
      </c>
      <c r="X14373">
        <f t="shared" si="1556"/>
      </c>
      <c r="Y14373">
        <f t="shared" si="1557"/>
      </c>
      <c r="Z14373">
        <f t="shared" si="1558"/>
      </c>
    </row>
    <row r="14374" spans="1:26">
      <c r="A14374" s="5">
        <v>5</v>
      </c>
      <c r="B14374" s="128" t="s">
        <v>833</v>
      </c>
      <c r="C14374" s="101" t="s">
        <v>832</v>
      </c>
      <c r="D14374" s="5">
        <v>1</v>
      </c>
      <c r="E14374" s="5">
        <v>4</v>
      </c>
      <c r="F14374" s="5">
        <f t="shared" si="1559"/>
      </c>
      <c r="G14374" s="5">
        <f t="shared" si="1560"/>
      </c>
      <c r="H14374" s="5">
        <v>1</v>
      </c>
      <c r="I14374" s="183">
        <f t="shared" si="1561"/>
      </c>
      <c r="J14374">
        <f t="shared" si="1562"/>
      </c>
      <c r="W14374">
        <f t="shared" si="1555"/>
      </c>
      <c r="X14374">
        <f t="shared" si="1556"/>
      </c>
      <c r="Y14374">
        <f t="shared" si="1557"/>
      </c>
      <c r="Z14374">
        <f t="shared" si="1558"/>
      </c>
    </row>
    <row r="14375" spans="1:26">
      <c r="A14375" s="5">
        <v>6</v>
      </c>
      <c r="B14375" s="95" t="s">
        <v>848</v>
      </c>
      <c r="C14375" s="16" t="s">
        <v>847</v>
      </c>
      <c r="D14375" s="5">
        <v>1</v>
      </c>
      <c r="E14375" s="5">
        <v>4</v>
      </c>
      <c r="F14375" s="5">
        <f t="shared" si="1559"/>
      </c>
      <c r="G14375" s="5">
        <f t="shared" si="1560"/>
      </c>
      <c r="H14375" s="16">
        <v>1</v>
      </c>
      <c r="I14375" s="183">
        <f t="shared" si="1561"/>
      </c>
      <c r="J14375">
        <f t="shared" si="1562"/>
      </c>
      <c r="W14375">
        <f t="shared" si="1555"/>
      </c>
      <c r="X14375">
        <f t="shared" si="1556"/>
      </c>
      <c r="Y14375">
        <f t="shared" si="1557"/>
      </c>
      <c r="Z14375">
        <f t="shared" si="1558"/>
      </c>
    </row>
    <row r="14376" spans="1:26">
      <c r="A14376" s="5">
        <v>7</v>
      </c>
      <c r="B14376" s="95" t="s">
        <v>318</v>
      </c>
      <c r="C14376" s="9" t="s">
        <v>319</v>
      </c>
      <c r="D14376" s="5">
        <v>1</v>
      </c>
      <c r="E14376" s="5">
        <v>4</v>
      </c>
      <c r="F14376" s="5">
        <f t="shared" si="1559"/>
      </c>
      <c r="G14376" s="5">
        <f t="shared" si="1560"/>
      </c>
      <c r="H14376" s="16">
        <v>1</v>
      </c>
      <c r="I14376" s="183">
        <f t="shared" si="1561"/>
      </c>
      <c r="J14376">
        <f t="shared" si="1562"/>
      </c>
      <c r="W14376">
        <f t="shared" si="1555"/>
      </c>
      <c r="X14376">
        <f t="shared" si="1556"/>
      </c>
      <c r="Y14376">
        <f t="shared" si="1557"/>
      </c>
      <c r="Z14376">
        <f t="shared" si="1558"/>
      </c>
    </row>
    <row r="14377" spans="1:26">
      <c r="A14377" s="5">
        <v>8</v>
      </c>
      <c r="B14377" s="95" t="s">
        <v>277</v>
      </c>
      <c r="C14377" s="9" t="s">
        <v>278</v>
      </c>
      <c r="D14377" s="5">
        <v>3</v>
      </c>
      <c r="E14377" s="5">
        <v>4</v>
      </c>
      <c r="F14377" s="5">
        <f t="shared" si="1559"/>
      </c>
      <c r="G14377" s="5">
        <f t="shared" si="1560"/>
      </c>
      <c r="H14377" s="16">
        <v>1</v>
      </c>
      <c r="I14377" s="183">
        <f t="shared" si="1561"/>
      </c>
      <c r="J14377">
        <f t="shared" si="1562"/>
      </c>
      <c r="W14377">
        <f t="shared" si="1555"/>
      </c>
      <c r="X14377">
        <f t="shared" si="1556"/>
      </c>
      <c r="Y14377">
        <f t="shared" si="1557"/>
      </c>
      <c r="Z14377">
        <f t="shared" si="1558"/>
      </c>
    </row>
    <row r="14378" spans="1:26">
      <c r="A14378" s="5">
        <v>9</v>
      </c>
      <c r="B14378" s="95" t="s">
        <v>830</v>
      </c>
      <c r="C14378" s="101" t="s">
        <v>829</v>
      </c>
      <c r="D14378" s="5">
        <v>2</v>
      </c>
      <c r="E14378" s="5">
        <v>4</v>
      </c>
      <c r="F14378" s="5">
        <f t="shared" si="1559"/>
      </c>
      <c r="G14378" s="5">
        <f t="shared" si="1560"/>
      </c>
      <c r="H14378" s="16">
        <v>1</v>
      </c>
      <c r="I14378" s="183">
        <f t="shared" si="1561"/>
      </c>
      <c r="J14378">
        <f t="shared" si="1562"/>
      </c>
      <c r="W14378">
        <f t="shared" si="1555"/>
      </c>
      <c r="X14378">
        <f t="shared" si="1556"/>
      </c>
      <c r="Y14378">
        <f t="shared" si="1557"/>
      </c>
      <c r="Z14378">
        <f t="shared" si="1558"/>
      </c>
    </row>
    <row r="14379" spans="1:26">
      <c r="A14379" s="5">
        <v>10</v>
      </c>
      <c r="B14379" s="95" t="s">
        <v>1000</v>
      </c>
      <c r="C14379" s="101" t="s">
        <v>999</v>
      </c>
      <c r="D14379" s="5">
        <v>1</v>
      </c>
      <c r="E14379" s="5">
        <v>4</v>
      </c>
      <c r="F14379" s="5">
        <f t="shared" si="1559"/>
      </c>
      <c r="G14379" s="5">
        <f t="shared" si="1560"/>
      </c>
      <c r="H14379" s="16">
        <v>1</v>
      </c>
      <c r="I14379" s="183">
        <f t="shared" si="1561"/>
      </c>
      <c r="J14379">
        <f t="shared" si="1562"/>
      </c>
      <c r="W14379">
        <f t="shared" si="1555"/>
      </c>
      <c r="X14379">
        <f t="shared" si="1556"/>
      </c>
      <c r="Y14379">
        <f t="shared" si="1557"/>
      </c>
      <c r="Z14379">
        <f t="shared" si="1558"/>
      </c>
    </row>
    <row r="14380" spans="1:26">
      <c r="A14380" s="5">
        <v>11</v>
      </c>
      <c r="B14380" s="95" t="s">
        <v>1738</v>
      </c>
      <c r="C14380" s="101" t="s">
        <v>1739</v>
      </c>
      <c r="D14380" s="5">
        <v>1</v>
      </c>
      <c r="E14380" s="5">
        <v>4</v>
      </c>
      <c r="F14380" s="5">
        <f t="shared" si="1559"/>
      </c>
      <c r="G14380" s="5">
        <f t="shared" si="1560"/>
      </c>
      <c r="H14380" s="16">
        <v>1</v>
      </c>
      <c r="I14380" s="183">
        <f t="shared" si="1561"/>
      </c>
      <c r="J14380">
        <f t="shared" si="1562"/>
      </c>
      <c r="W14380">
        <f t="shared" si="1555"/>
      </c>
      <c r="X14380">
        <f t="shared" si="1556"/>
      </c>
      <c r="Y14380">
        <f t="shared" si="1557"/>
      </c>
      <c r="Z14380">
        <f t="shared" si="1558"/>
      </c>
    </row>
    <row r="14381" spans="1:26">
      <c r="A14381" s="5">
        <v>12</v>
      </c>
      <c r="B14381" s="95" t="s">
        <v>326</v>
      </c>
      <c r="C14381" s="101" t="s">
        <v>327</v>
      </c>
      <c r="D14381" s="5">
        <v>1</v>
      </c>
      <c r="E14381" s="5">
        <v>4</v>
      </c>
      <c r="F14381" s="5">
        <f t="shared" si="1559"/>
      </c>
      <c r="G14381" s="5">
        <f t="shared" si="1560"/>
      </c>
      <c r="H14381" s="16">
        <v>1</v>
      </c>
      <c r="I14381" s="183">
        <f t="shared" si="1561"/>
      </c>
      <c r="J14381">
        <f t="shared" si="1562"/>
      </c>
      <c r="W14381">
        <f t="shared" si="1555"/>
      </c>
      <c r="X14381">
        <f t="shared" si="1556"/>
      </c>
      <c r="Y14381">
        <f t="shared" si="1557"/>
      </c>
      <c r="Z14381">
        <f t="shared" si="1558"/>
      </c>
    </row>
    <row r="14382" spans="1:26" ht="24">
      <c r="A14382" s="5">
        <v>13</v>
      </c>
      <c r="B14382" s="95" t="s">
        <v>1860</v>
      </c>
      <c r="C14382" s="9" t="s">
        <v>2092</v>
      </c>
      <c r="D14382" s="5">
        <v>2</v>
      </c>
      <c r="E14382" s="5">
        <v>4</v>
      </c>
      <c r="F14382" s="5">
        <f t="shared" si="1559"/>
      </c>
      <c r="G14382" s="5">
        <f t="shared" si="1560"/>
      </c>
      <c r="H14382" s="1594">
        <v>1</v>
      </c>
      <c r="I14382" s="1656">
        <f>+H14382*2</f>
      </c>
      <c r="J14382">
        <f>+H14382*D14382</f>
      </c>
      <c r="K14382">
        <f>+I14382/16</f>
      </c>
      <c r="W14382">
        <f t="shared" si="1555"/>
      </c>
      <c r="X14382">
        <f t="shared" si="1556"/>
      </c>
      <c r="Y14382">
        <f t="shared" si="1557"/>
      </c>
      <c r="Z14382">
        <f t="shared" si="1558"/>
      </c>
    </row>
    <row r="14383" spans="1:26" ht="24">
      <c r="A14383" s="5">
        <v>14</v>
      </c>
      <c r="B14383" s="95" t="s">
        <v>1860</v>
      </c>
      <c r="C14383" s="9" t="s">
        <v>2608</v>
      </c>
      <c r="D14383" s="5">
        <v>2</v>
      </c>
      <c r="E14383" s="5">
        <v>4</v>
      </c>
      <c r="F14383" s="5">
        <f t="shared" si="1559"/>
      </c>
      <c r="G14383" s="5">
        <f t="shared" si="1560"/>
      </c>
      <c r="H14383" s="1595"/>
      <c r="I14383" s="1657"/>
      <c r="J14383">
        <f t="shared" si="1562"/>
      </c>
      <c r="W14383">
        <f t="shared" si="1555"/>
      </c>
      <c r="X14383">
        <f t="shared" si="1556"/>
      </c>
      <c r="Y14383">
        <f t="shared" si="1557"/>
      </c>
      <c r="Z14383">
        <f t="shared" si="1558"/>
      </c>
    </row>
    <row r="14384" spans="1:26">
      <c r="A14384" s="5">
        <v>15</v>
      </c>
      <c r="B14384" s="95" t="s">
        <v>615</v>
      </c>
      <c r="C14384" s="101" t="s">
        <v>826</v>
      </c>
      <c r="D14384" s="5">
        <v>1</v>
      </c>
      <c r="E14384" s="5">
        <v>4</v>
      </c>
      <c r="F14384" s="5">
        <f t="shared" si="1559"/>
      </c>
      <c r="G14384" s="5">
        <f t="shared" si="1560"/>
      </c>
      <c r="H14384" s="5">
        <v>1</v>
      </c>
      <c r="I14384" s="183">
        <f t="shared" si="1561"/>
      </c>
      <c r="J14384">
        <f t="shared" si="1562"/>
      </c>
      <c r="W14384">
        <f t="shared" si="1555"/>
      </c>
      <c r="X14384">
        <f t="shared" si="1556"/>
      </c>
      <c r="Y14384">
        <f t="shared" si="1557"/>
      </c>
      <c r="Z14384">
        <f t="shared" si="1558"/>
      </c>
    </row>
    <row r="14385" spans="1:26">
      <c r="A14385" s="5">
        <v>16</v>
      </c>
      <c r="B14385" s="8" t="s">
        <v>328</v>
      </c>
      <c r="C14385" s="5" t="s">
        <v>329</v>
      </c>
      <c r="D14385" s="5">
        <v>1</v>
      </c>
      <c r="E14385" s="16">
        <v>4</v>
      </c>
      <c r="F14385" s="5">
        <f t="shared" si="1559"/>
      </c>
      <c r="G14385" s="5">
        <f t="shared" si="1560"/>
      </c>
      <c r="H14385" s="5">
        <v>1</v>
      </c>
      <c r="I14385" s="183">
        <f t="shared" si="1561"/>
      </c>
      <c r="J14385">
        <f t="shared" si="1562"/>
      </c>
      <c r="W14385">
        <f t="shared" si="1555"/>
      </c>
      <c r="X14385">
        <f t="shared" si="1556"/>
      </c>
      <c r="Y14385">
        <f t="shared" si="1557"/>
      </c>
      <c r="Z14385">
        <f t="shared" si="1558"/>
      </c>
    </row>
    <row r="14386" spans="1:26">
      <c r="A14386" s="5">
        <v>17</v>
      </c>
      <c r="B14386" s="95" t="s">
        <v>310</v>
      </c>
      <c r="C14386" s="5" t="s">
        <v>311</v>
      </c>
      <c r="D14386" s="5">
        <v>2</v>
      </c>
      <c r="E14386" s="5">
        <v>4</v>
      </c>
      <c r="F14386" s="5">
        <f t="shared" si="1559"/>
      </c>
      <c r="G14386" s="5">
        <f t="shared" si="1560"/>
      </c>
      <c r="H14386" s="16">
        <v>1</v>
      </c>
      <c r="I14386" s="183">
        <f t="shared" si="1561"/>
      </c>
      <c r="J14386">
        <f t="shared" si="1562"/>
      </c>
      <c r="W14386">
        <f t="shared" si="1555"/>
      </c>
      <c r="X14386">
        <f t="shared" si="1556"/>
      </c>
      <c r="Y14386">
        <f t="shared" si="1557"/>
      </c>
      <c r="Z14386">
        <f t="shared" si="1558"/>
      </c>
    </row>
    <row r="14387" spans="1:26">
      <c r="A14387" s="5"/>
      <c r="B14387" s="95" t="s">
        <v>310</v>
      </c>
      <c r="C14387" s="5" t="s">
        <v>311</v>
      </c>
      <c r="D14387" s="5">
        <v>1</v>
      </c>
      <c r="E14387" s="5">
        <v>1</v>
      </c>
      <c r="F14387" s="5">
        <f>+E14387*D14387</f>
      </c>
      <c r="G14387" s="5">
        <f>+E14387*D14387</f>
      </c>
      <c r="H14387" s="16">
        <v>1</v>
      </c>
      <c r="I14387" s="183">
        <f>+H14387*G14387</f>
      </c>
      <c r="J14387">
        <f t="shared" si="1562"/>
      </c>
      <c r="W14387">
        <f t="shared" si="1555"/>
      </c>
      <c r="X14387">
        <f t="shared" si="1556"/>
      </c>
      <c r="Y14387">
        <f t="shared" si="1557"/>
      </c>
      <c r="Z14387">
        <f t="shared" si="1558"/>
      </c>
    </row>
    <row r="14388" spans="1:26">
      <c r="A14388" s="5">
        <v>18</v>
      </c>
      <c r="B14388" s="8" t="s">
        <v>421</v>
      </c>
      <c r="C14388" s="9" t="s">
        <v>422</v>
      </c>
      <c r="D14388" s="5">
        <v>1</v>
      </c>
      <c r="E14388" s="5">
        <v>4</v>
      </c>
      <c r="F14388" s="5">
        <f t="shared" si="1559"/>
      </c>
      <c r="G14388" s="5">
        <f t="shared" si="1560"/>
      </c>
      <c r="H14388" s="5">
        <v>1</v>
      </c>
      <c r="I14388" s="183">
        <f t="shared" si="1561"/>
      </c>
      <c r="J14388">
        <f t="shared" si="1562"/>
      </c>
      <c r="W14388">
        <f t="shared" si="1555"/>
      </c>
      <c r="X14388">
        <f t="shared" si="1556"/>
      </c>
      <c r="Y14388">
        <f t="shared" si="1557"/>
      </c>
      <c r="Z14388">
        <f t="shared" si="1558"/>
      </c>
    </row>
    <row r="14389" spans="1:26">
      <c r="A14389" s="5">
        <v>19</v>
      </c>
      <c r="B14389" s="8" t="s">
        <v>844</v>
      </c>
      <c r="C14389" s="5" t="s">
        <v>843</v>
      </c>
      <c r="D14389" s="5">
        <v>1</v>
      </c>
      <c r="E14389" s="16">
        <v>4</v>
      </c>
      <c r="F14389" s="5">
        <f t="shared" si="1559"/>
      </c>
      <c r="G14389" s="5">
        <f t="shared" si="1560"/>
      </c>
      <c r="H14389" s="5">
        <v>1</v>
      </c>
      <c r="I14389" s="183">
        <f t="shared" si="1561"/>
      </c>
      <c r="J14389">
        <f t="shared" si="1562"/>
      </c>
      <c r="W14389">
        <f t="shared" si="1555"/>
      </c>
      <c r="X14389">
        <f t="shared" si="1556"/>
      </c>
      <c r="Y14389">
        <f t="shared" si="1557"/>
      </c>
      <c r="Z14389">
        <f t="shared" si="1558"/>
      </c>
    </row>
    <row r="14390" spans="1:26">
      <c r="A14390" s="5">
        <v>20</v>
      </c>
      <c r="B14390" s="95" t="s">
        <v>291</v>
      </c>
      <c r="C14390" s="101" t="s">
        <v>290</v>
      </c>
      <c r="D14390" s="5">
        <v>1</v>
      </c>
      <c r="E14390" s="5">
        <v>3</v>
      </c>
      <c r="F14390" s="5">
        <f t="shared" si="1559"/>
      </c>
      <c r="G14390" s="5">
        <f t="shared" si="1560"/>
      </c>
      <c r="H14390" s="16">
        <v>1</v>
      </c>
      <c r="I14390" s="183">
        <f t="shared" si="1561"/>
      </c>
      <c r="J14390">
        <f t="shared" si="1562"/>
      </c>
      <c r="W14390">
        <f t="shared" si="1555"/>
      </c>
      <c r="X14390">
        <f t="shared" si="1556"/>
      </c>
      <c r="Y14390">
        <f t="shared" si="1557"/>
      </c>
      <c r="Z14390">
        <f t="shared" si="1558"/>
      </c>
    </row>
    <row r="14391" spans="1:26">
      <c r="A14391" s="5">
        <v>21</v>
      </c>
      <c r="B14391" s="95" t="s">
        <v>656</v>
      </c>
      <c r="C14391" s="9" t="s">
        <v>657</v>
      </c>
      <c r="D14391" s="5">
        <v>1</v>
      </c>
      <c r="E14391" s="5">
        <v>4</v>
      </c>
      <c r="F14391" s="5">
        <f t="shared" si="1559"/>
      </c>
      <c r="G14391" s="5">
        <f t="shared" si="1560"/>
      </c>
      <c r="H14391" s="16">
        <v>1</v>
      </c>
      <c r="I14391" s="183">
        <f t="shared" si="1561"/>
      </c>
      <c r="J14391">
        <f t="shared" si="1562"/>
      </c>
      <c r="W14391">
        <f t="shared" si="1555"/>
      </c>
      <c r="X14391">
        <f t="shared" si="1556"/>
      </c>
      <c r="Y14391">
        <f t="shared" si="1557"/>
      </c>
      <c r="Z14391">
        <f t="shared" si="1558"/>
      </c>
    </row>
    <row r="14392" spans="1:26">
      <c r="A14392" s="5">
        <v>22</v>
      </c>
      <c r="B14392" s="8" t="s">
        <v>2610</v>
      </c>
      <c r="C14392" s="5" t="s">
        <v>1279</v>
      </c>
      <c r="D14392" s="5">
        <v>1</v>
      </c>
      <c r="E14392" s="5">
        <v>4</v>
      </c>
      <c r="F14392" s="5">
        <f t="shared" ref="F14392:F14398" si="1563">+E14392*D14392</f>
      </c>
      <c r="G14392" s="5">
        <f t="shared" ref="G14392:G14398" si="1564">+E14392*D14392</f>
      </c>
      <c r="H14392" s="5">
        <v>1</v>
      </c>
      <c r="I14392" s="183">
        <f>+H14392*D14392</f>
      </c>
      <c r="J14392">
        <f>+H14392*D14392</f>
      </c>
      <c r="K14392" s="54"/>
      <c r="L14392" s="54"/>
      <c r="M14392" s="54"/>
      <c r="W14392">
        <f t="shared" si="1555"/>
      </c>
      <c r="X14392">
        <f t="shared" si="1556"/>
      </c>
      <c r="Y14392">
        <f t="shared" si="1557"/>
      </c>
      <c r="Z14392">
        <f t="shared" si="1558"/>
      </c>
    </row>
    <row r="14393" spans="1:26" ht="15.75">
      <c r="A14393" s="5"/>
      <c r="B14393" s="8" t="s">
        <v>2648</v>
      </c>
      <c r="C14393" s="5" t="s">
        <v>1385</v>
      </c>
      <c r="D14393" s="5">
        <v>1</v>
      </c>
      <c r="E14393" s="5">
        <v>1</v>
      </c>
      <c r="F14393" s="5">
        <f t="shared" si="1563"/>
      </c>
      <c r="G14393" s="5">
        <f t="shared" si="1564"/>
      </c>
      <c r="H14393" s="673" t="s">
        <v>780</v>
      </c>
      <c r="I14393" s="183"/>
      <c r="J14393">
        <v>0</v>
      </c>
      <c r="W14393">
        <f t="shared" si="1555"/>
      </c>
      <c r="X14393">
        <f t="shared" si="1556"/>
      </c>
      <c r="Y14393">
        <f t="shared" si="1557"/>
      </c>
      <c r="Z14393">
        <f t="shared" si="1558"/>
      </c>
    </row>
    <row r="14394" spans="1:26">
      <c r="A14394" s="5">
        <v>23</v>
      </c>
      <c r="B14394" s="20" t="s">
        <v>600</v>
      </c>
      <c r="C14394" s="5" t="s">
        <v>601</v>
      </c>
      <c r="D14394" s="5">
        <v>1</v>
      </c>
      <c r="E14394" s="5">
        <v>25</v>
      </c>
      <c r="F14394" s="5">
        <f t="shared" si="1563"/>
      </c>
      <c r="G14394" s="5">
        <f t="shared" si="1564"/>
      </c>
      <c r="H14394" s="7">
        <v>1</v>
      </c>
      <c r="I14394" s="183">
        <f t="shared" si="1561"/>
      </c>
      <c r="J14394">
        <f t="shared" si="1562"/>
      </c>
      <c r="W14394">
        <f t="shared" si="1555"/>
      </c>
      <c r="X14394">
        <f t="shared" si="1556"/>
      </c>
      <c r="Y14394">
        <f t="shared" si="1557"/>
      </c>
      <c r="Z14394">
        <f t="shared" si="1558"/>
      </c>
    </row>
    <row r="14395" spans="1:26">
      <c r="A14395" s="5">
        <v>24</v>
      </c>
      <c r="B14395" s="20" t="s">
        <v>1128</v>
      </c>
      <c r="C14395" s="5" t="s">
        <v>592</v>
      </c>
      <c r="D14395" s="5">
        <v>1</v>
      </c>
      <c r="E14395" s="5">
        <v>25</v>
      </c>
      <c r="F14395" s="5">
        <f t="shared" si="1563"/>
      </c>
      <c r="G14395" s="5">
        <f t="shared" si="1564"/>
      </c>
      <c r="H14395" s="7">
        <v>1</v>
      </c>
      <c r="I14395" s="183">
        <f t="shared" si="1561"/>
      </c>
      <c r="J14395">
        <f t="shared" si="1562"/>
      </c>
      <c r="W14395">
        <f t="shared" si="1555"/>
      </c>
      <c r="X14395">
        <f t="shared" si="1556"/>
      </c>
      <c r="Y14395">
        <f t="shared" si="1557"/>
      </c>
      <c r="Z14395">
        <f t="shared" si="1558"/>
      </c>
    </row>
    <row r="14396" spans="1:26">
      <c r="A14396" s="5">
        <v>25</v>
      </c>
      <c r="B14396" s="8" t="s">
        <v>2562</v>
      </c>
      <c r="C14396" s="5" t="s">
        <v>2563</v>
      </c>
      <c r="D14396" s="5">
        <v>1</v>
      </c>
      <c r="E14396" s="65">
        <v>10</v>
      </c>
      <c r="F14396" s="5">
        <f t="shared" si="1563"/>
      </c>
      <c r="G14396" s="5">
        <f t="shared" si="1564"/>
      </c>
      <c r="H14396" s="5">
        <v>1</v>
      </c>
      <c r="I14396" s="183">
        <f t="shared" si="1561"/>
      </c>
      <c r="J14396">
        <f t="shared" si="1562"/>
      </c>
      <c r="W14396">
        <f t="shared" si="1555"/>
      </c>
      <c r="X14396">
        <f t="shared" si="1556"/>
      </c>
      <c r="Y14396">
        <f t="shared" si="1557"/>
      </c>
      <c r="Z14396">
        <f t="shared" si="1558"/>
      </c>
    </row>
    <row r="14397" spans="1:26">
      <c r="A14397" s="5"/>
      <c r="B14397" s="8" t="s">
        <v>273</v>
      </c>
      <c r="C14397" s="5" t="s">
        <v>274</v>
      </c>
      <c r="D14397" s="5">
        <v>2</v>
      </c>
      <c r="E14397" s="5">
        <v>5</v>
      </c>
      <c r="F14397" s="5">
        <f t="shared" si="1563"/>
      </c>
      <c r="G14397" s="5">
        <f t="shared" si="1564"/>
      </c>
      <c r="H14397" s="5">
        <v>1</v>
      </c>
      <c r="I14397" s="183">
        <f t="shared" si="1561"/>
      </c>
      <c r="J14397">
        <f t="shared" si="1562"/>
      </c>
      <c r="M14397">
        <v>227049</v>
      </c>
      <c r="W14397">
        <f t="shared" si="1555"/>
      </c>
      <c r="X14397">
        <f t="shared" si="1556"/>
      </c>
      <c r="Y14397">
        <f t="shared" si="1557"/>
      </c>
      <c r="Z14397">
        <f t="shared" si="1558"/>
      </c>
    </row>
    <row r="14398" spans="1:26">
      <c r="A14398" s="5"/>
      <c r="B14398" s="8" t="s">
        <v>273</v>
      </c>
      <c r="C14398" s="5" t="s">
        <v>274</v>
      </c>
      <c r="D14398" s="5">
        <v>2</v>
      </c>
      <c r="E14398" s="5">
        <v>1</v>
      </c>
      <c r="F14398" s="5">
        <f t="shared" si="1563"/>
      </c>
      <c r="G14398" s="5">
        <f t="shared" si="1564"/>
      </c>
      <c r="H14398" s="5">
        <v>1</v>
      </c>
      <c r="I14398" s="183">
        <f t="shared" si="1561"/>
      </c>
      <c r="J14398">
        <f t="shared" si="1562"/>
      </c>
      <c r="M14398">
        <v>3800</v>
      </c>
      <c r="W14398">
        <f t="shared" si="1555"/>
      </c>
      <c r="X14398">
        <f t="shared" si="1556"/>
      </c>
      <c r="Y14398">
        <f t="shared" si="1557"/>
      </c>
      <c r="Z14398">
        <f t="shared" si="1558"/>
      </c>
    </row>
    <row r="14399" spans="1:26">
      <c r="A14399" s="10"/>
      <c r="B14399" s="10"/>
      <c r="C14399" s="10"/>
      <c r="D14399" s="10"/>
      <c r="E14399" s="10"/>
      <c r="F14399" s="10"/>
      <c r="G14399" s="10"/>
      <c r="H14399" s="10"/>
      <c r="I14399" s="97"/>
      <c r="M14399">
        <f>+M14397-M14398</f>
      </c>
      <c r="W14399">
        <f t="shared" si="1555"/>
      </c>
      <c r="X14399">
        <f t="shared" si="1556"/>
      </c>
      <c r="Y14399">
        <f t="shared" si="1557"/>
      </c>
      <c r="Z14399">
        <f t="shared" si="1558"/>
      </c>
    </row>
    <row r="14400" spans="1:26" ht="15.75" thickBot="1">
      <c r="A14400" s="10"/>
      <c r="B14400" s="625" t="s">
        <v>20</v>
      </c>
      <c r="C14400" s="35"/>
      <c r="D14400" s="35"/>
      <c r="E14400" s="35"/>
      <c r="F14400" s="35"/>
      <c r="G14400" s="35"/>
      <c r="H14400" s="35"/>
      <c r="I14400" s="98"/>
      <c r="M14400">
        <v>19000</v>
      </c>
      <c r="W14400">
        <f t="shared" si="1555"/>
      </c>
      <c r="X14400">
        <f t="shared" si="1556"/>
      </c>
      <c r="Y14400">
        <f t="shared" si="1557"/>
      </c>
      <c r="Z14400">
        <f t="shared" si="1558"/>
      </c>
    </row>
    <row r="14401" spans="1:26" ht="15.75" thickBot="1">
      <c r="A14401" s="624"/>
      <c r="B14401" s="626"/>
      <c r="C14401" s="40" t="s">
        <v>21</v>
      </c>
      <c r="D14401" s="40">
        <f>SUM(D14369:D14400)</f>
      </c>
      <c r="E14401" s="41">
        <f>IF(H14401=I14401,"OK","NO")</f>
      </c>
      <c r="F14401" s="40">
        <f>SUM(F14369:F14400)</f>
      </c>
      <c r="G14401" s="40">
        <f>SUM(G14369:G14400)</f>
      </c>
      <c r="H14401" s="42">
        <f>SUMPRODUCT(H14369:H14400,G14369:G14400)</f>
      </c>
      <c r="I14401" s="43">
        <f>SUM(I14369:I14400)</f>
      </c>
      <c r="J14401">
        <f>SUM(J14370:J14400)</f>
      </c>
      <c r="M14401">
        <v>3800</v>
      </c>
      <c r="W14401">
        <f t="shared" si="1555"/>
      </c>
      <c r="X14401">
        <f t="shared" si="1556"/>
      </c>
      <c r="Y14401">
        <f t="shared" si="1557"/>
      </c>
      <c r="Z14401">
        <f t="shared" si="1558"/>
      </c>
    </row>
    <row r="14402" spans="1:26">
      <c r="A14402" s="10"/>
      <c r="B14402" s="91"/>
      <c r="C14402" s="91"/>
      <c r="D14402" s="91"/>
      <c r="E14402" s="91"/>
      <c r="F14402" s="91"/>
      <c r="G14402" s="91"/>
      <c r="H14402" s="91"/>
      <c r="I14402" s="91"/>
      <c r="M14402">
        <f>+M14401+M14400+M14399</f>
      </c>
      <c r="W14402">
        <f t="shared" si="1555"/>
      </c>
      <c r="X14402">
        <f t="shared" si="1556"/>
      </c>
      <c r="Y14402">
        <f t="shared" si="1557"/>
      </c>
      <c r="Z14402">
        <f t="shared" si="1558"/>
      </c>
    </row>
    <row r="14403" spans="1:26">
      <c r="A14403" s="12" t="s">
        <v>281</v>
      </c>
      <c r="B14403" s="12"/>
      <c r="C14403" s="12"/>
      <c r="D14403" s="13"/>
      <c r="E14403" s="14"/>
      <c r="F14403" s="14"/>
      <c r="G14403" s="14"/>
      <c r="H14403" s="2"/>
      <c r="I14403" s="12"/>
      <c r="W14403">
        <f t="shared" si="1555"/>
      </c>
      <c r="X14403">
        <f t="shared" si="1556"/>
      </c>
      <c r="Y14403">
        <f t="shared" si="1557"/>
      </c>
      <c r="Z14403">
        <f t="shared" si="1558"/>
      </c>
    </row>
    <row r="14404" spans="1:26">
      <c r="W14404">
        <f t="shared" ref="W14404:W14467" si="1565">IF(LEFT($H14404&amp;"",5)="2019-",$H14404,W14403)</f>
      </c>
      <c r="X14404">
        <f t="shared" ref="X14404:X14467" si="1566">IF($W14404="",0,IF(COUNTIF($AB$2:$AB$80,$W14404)&gt;0,1,0))</f>
      </c>
      <c r="Y14404">
        <f t="shared" ref="Y14404:Y14467" si="1567">IF($C14404="","",UPPER(TRIM(IFERROR(LEFT($C14404&amp;"",FIND("/",$C14404&amp;"")-1),$C14404&amp;""))))</f>
      </c>
      <c r="Z14404">
        <f t="shared" ref="Z14404:Z14467" si="1568">IFERROR(IF(ISNUMBER($G14404),$G14404,0),0)</f>
      </c>
    </row>
    <row r="14405" spans="1:26">
      <c r="W14405">
        <f t="shared" si="1565"/>
      </c>
      <c r="X14405">
        <f t="shared" si="1566"/>
      </c>
      <c r="Y14405">
        <f t="shared" si="1567"/>
      </c>
      <c r="Z14405">
        <f t="shared" si="1568"/>
      </c>
    </row>
    <row r="14406" spans="1:26">
      <c r="A14406" s="1562" t="s">
        <v>0</v>
      </c>
      <c r="B14406" s="1562"/>
      <c r="C14406" s="1562"/>
      <c r="D14406" s="1562"/>
      <c r="E14406" s="1562"/>
      <c r="F14406" s="1562"/>
      <c r="G14406" s="1562"/>
      <c r="H14406" s="1562"/>
      <c r="I14406" s="1562"/>
      <c r="W14406">
        <f t="shared" si="1565"/>
      </c>
      <c r="X14406">
        <f t="shared" si="1566"/>
      </c>
      <c r="Y14406">
        <f t="shared" si="1567"/>
      </c>
      <c r="Z14406">
        <f t="shared" si="1568"/>
      </c>
    </row>
    <row r="14407" spans="1:26">
      <c r="W14407">
        <f t="shared" si="1565"/>
      </c>
      <c r="X14407">
        <f t="shared" si="1566"/>
      </c>
      <c r="Y14407">
        <f t="shared" si="1567"/>
      </c>
      <c r="Z14407">
        <f t="shared" si="1568"/>
      </c>
    </row>
    <row r="14408" spans="1:26">
      <c r="A14408" s="1" t="s">
        <v>1</v>
      </c>
      <c r="B14408" s="161"/>
      <c r="C14408" s="161"/>
      <c r="D14408" s="161"/>
      <c r="E14408" s="161"/>
      <c r="G14408" s="489" t="s">
        <v>2</v>
      </c>
      <c r="H14408" s="3" t="s">
        <v>2609</v>
      </c>
      <c r="I14408" s="161"/>
      <c r="W14408">
        <f t="shared" si="1565"/>
      </c>
      <c r="X14408">
        <f t="shared" si="1566"/>
      </c>
      <c r="Y14408">
        <f t="shared" si="1567"/>
      </c>
      <c r="Z14408">
        <f t="shared" si="1568"/>
      </c>
    </row>
    <row r="14409" spans="1:26">
      <c r="A14409" s="1" t="inlineStr">
        <is>
          <t>Dealer-007</t>
        </is>
      </c>
      <c r="B14409" s="161"/>
      <c r="C14409" s="161"/>
      <c r="D14409" s="161"/>
      <c r="E14409" s="161"/>
      <c r="F14409" s="4"/>
      <c r="G14409" s="667" t="s">
        <v>1440</v>
      </c>
      <c r="H14409" s="669" t="s">
        <v>2299</v>
      </c>
      <c r="I14409" s="670"/>
      <c r="W14409">
        <f t="shared" si="1565"/>
      </c>
      <c r="X14409">
        <f t="shared" si="1566"/>
      </c>
      <c r="Y14409">
        <f t="shared" si="1567"/>
      </c>
      <c r="Z14409">
        <f t="shared" si="1568"/>
      </c>
    </row>
    <row r="14410" spans="1:26">
      <c r="A14410" s="161" t="inlineStr">
        <is>
          <t>Address line (redacted)</t>
        </is>
      </c>
      <c r="B14410" s="1"/>
      <c r="C14410" s="161"/>
      <c r="D14410" s="161"/>
      <c r="E14410" s="161"/>
      <c r="F14410" s="161"/>
      <c r="G14410" s="666" t="s">
        <v>2645</v>
      </c>
      <c r="H14410" s="631" t="s">
        <v>2303</v>
      </c>
      <c r="I14410" s="632"/>
      <c r="W14410">
        <f t="shared" si="1565"/>
      </c>
      <c r="X14410">
        <f t="shared" si="1566"/>
      </c>
      <c r="Y14410">
        <f t="shared" si="1567"/>
      </c>
      <c r="Z14410">
        <f t="shared" si="1568"/>
      </c>
    </row>
    <row r="14411" spans="1:26">
      <c r="A14411" s="1" t="inlineStr">
        <is>
          <t>Address line (redacted)</t>
        </is>
      </c>
      <c r="B14411" s="1"/>
      <c r="C14411" s="1"/>
      <c r="D14411" s="161"/>
      <c r="E14411" s="161"/>
      <c r="F14411" s="161"/>
      <c r="G14411" s="161"/>
      <c r="H14411" s="161"/>
      <c r="I14411" s="161"/>
      <c r="W14411">
        <f t="shared" si="1565"/>
      </c>
      <c r="X14411">
        <f t="shared" si="1566"/>
      </c>
      <c r="Y14411">
        <f t="shared" si="1567"/>
      </c>
      <c r="Z14411">
        <f t="shared" si="1568"/>
      </c>
    </row>
    <row r="14412" spans="1:26">
      <c r="A14412" s="1" t="inlineStr">
        <is>
          <t>Address line (redacted)</t>
        </is>
      </c>
      <c r="B14412" s="1"/>
      <c r="C14412" s="161"/>
      <c r="D14412" s="161"/>
      <c r="E14412" s="161"/>
      <c r="F14412" s="161"/>
      <c r="G14412" s="161"/>
      <c r="H14412" s="161"/>
      <c r="I14412" s="161"/>
      <c r="W14412">
        <f t="shared" si="1565"/>
      </c>
      <c r="X14412">
        <f t="shared" si="1566"/>
      </c>
      <c r="Y14412">
        <f t="shared" si="1567"/>
      </c>
      <c r="Z14412">
        <f t="shared" si="1568"/>
      </c>
    </row>
    <row r="14413" spans="1:26">
      <c r="A14413" s="12" t="s">
        <v>4</v>
      </c>
      <c r="B14413" s="195" t="inlineStr">
        <is>
          <t>GSTIN-MASKED</t>
        </is>
      </c>
      <c r="C14413" s="161"/>
      <c r="D14413" s="196"/>
      <c r="E14413" s="196"/>
      <c r="F14413" s="196"/>
      <c r="G14413" s="196"/>
      <c r="H14413" s="196"/>
      <c r="I14413" s="161"/>
      <c r="W14413">
        <f t="shared" si="1565"/>
      </c>
      <c r="X14413">
        <f t="shared" si="1566"/>
      </c>
      <c r="Y14413">
        <f t="shared" si="1567"/>
      </c>
      <c r="Z14413">
        <f t="shared" si="1568"/>
      </c>
    </row>
    <row r="14414" spans="1:26">
      <c r="B14414" s="1"/>
      <c r="D14414" s="197"/>
      <c r="E14414" s="197"/>
      <c r="F14414" s="197"/>
      <c r="G14414" s="197"/>
      <c r="H14414" s="197"/>
      <c r="W14414">
        <f t="shared" si="1565"/>
      </c>
      <c r="X14414">
        <f t="shared" si="1566"/>
      </c>
      <c r="Y14414">
        <f t="shared" si="1567"/>
      </c>
      <c r="Z14414">
        <f t="shared" si="1568"/>
      </c>
    </row>
    <row r="14415" spans="1:26">
      <c r="A14415" s="1" t="s">
        <v>5</v>
      </c>
      <c r="D14415" s="197"/>
      <c r="E14415" s="197"/>
      <c r="F14415" s="197"/>
      <c r="G14415" s="197"/>
      <c r="H14415" s="197"/>
      <c r="W14415">
        <f t="shared" si="1565"/>
      </c>
      <c r="X14415">
        <f t="shared" si="1566"/>
      </c>
      <c r="Y14415">
        <f t="shared" si="1567"/>
      </c>
      <c r="Z14415">
        <f t="shared" si="1568"/>
      </c>
    </row>
    <row r="14416" spans="1:26">
      <c r="A14416" s="1" t="s">
        <v>6</v>
      </c>
      <c r="D14416" s="197"/>
      <c r="E14416" s="197"/>
      <c r="F14416" s="197"/>
      <c r="G14416" s="197"/>
      <c r="H14416" s="197"/>
      <c r="W14416">
        <f t="shared" si="1565"/>
      </c>
      <c r="X14416">
        <f t="shared" si="1566"/>
      </c>
      <c r="Y14416">
        <f t="shared" si="1567"/>
      </c>
      <c r="Z14416">
        <f t="shared" si="1568"/>
      </c>
    </row>
    <row r="14417" spans="1:26" ht="15.75" thickBot="1">
      <c r="A14417" s="1" t="s">
        <v>7</v>
      </c>
      <c r="W14417">
        <f t="shared" si="1565"/>
      </c>
      <c r="X14417">
        <f t="shared" si="1566"/>
      </c>
      <c r="Y14417">
        <f t="shared" si="1567"/>
      </c>
      <c r="Z14417">
        <f t="shared" si="1568"/>
      </c>
    </row>
    <row r="14418" spans="1:26" ht="24">
      <c r="A14418" s="198" t="s">
        <v>8</v>
      </c>
      <c r="B14418" s="199" t="s">
        <v>9</v>
      </c>
      <c r="C14418" s="199" t="s">
        <v>10</v>
      </c>
      <c r="D14418" s="200" t="s">
        <v>11</v>
      </c>
      <c r="E14418" s="200" t="s">
        <v>12</v>
      </c>
      <c r="F14418" s="200" t="s">
        <v>13</v>
      </c>
      <c r="G14418" s="200" t="s">
        <v>14</v>
      </c>
      <c r="H14418" s="201" t="s">
        <v>15</v>
      </c>
      <c r="I14418" s="202" t="s">
        <v>16</v>
      </c>
      <c r="W14418">
        <f t="shared" si="1565"/>
      </c>
      <c r="X14418">
        <f t="shared" si="1566"/>
      </c>
      <c r="Y14418">
        <f t="shared" si="1567"/>
      </c>
      <c r="Z14418">
        <f t="shared" si="1568"/>
      </c>
    </row>
    <row r="14419" spans="1:26">
      <c r="A14419" s="5"/>
      <c r="B14419" s="1564" t="s">
        <v>17</v>
      </c>
      <c r="C14419" s="1565"/>
      <c r="D14419" s="5"/>
      <c r="E14419" s="16"/>
      <c r="F14419" s="16"/>
      <c r="G14419" s="6"/>
      <c r="H14419" s="16"/>
      <c r="I14419" s="58"/>
      <c r="W14419">
        <f t="shared" si="1565"/>
      </c>
      <c r="X14419">
        <f t="shared" si="1566"/>
      </c>
      <c r="Y14419">
        <f t="shared" si="1567"/>
      </c>
      <c r="Z14419">
        <f t="shared" si="1568"/>
      </c>
    </row>
    <row r="14420" spans="1:26">
      <c r="A14420" s="5">
        <v>1</v>
      </c>
      <c r="B14420" s="8" t="s">
        <v>2039</v>
      </c>
      <c r="C14420" s="5" t="s">
        <v>2040</v>
      </c>
      <c r="D14420" s="5">
        <v>1</v>
      </c>
      <c r="E14420" s="5">
        <v>5</v>
      </c>
      <c r="F14420" s="16">
        <f>+E14420*D14420</f>
      </c>
      <c r="G14420" s="6">
        <f>+E14420*D14420</f>
      </c>
      <c r="H14420" s="5">
        <v>1</v>
      </c>
      <c r="I14420" s="58">
        <f>+H14420*G14420</f>
      </c>
      <c r="J14420">
        <f>425*28%</f>
      </c>
      <c r="K14420">
        <f>+H14420-J14420</f>
      </c>
      <c r="L14420">
        <f>+K14420*G14420</f>
      </c>
      <c r="W14420">
        <f t="shared" si="1565"/>
      </c>
      <c r="X14420">
        <f t="shared" si="1566"/>
      </c>
      <c r="Y14420">
        <f t="shared" si="1567"/>
      </c>
      <c r="Z14420">
        <f t="shared" si="1568"/>
      </c>
    </row>
    <row r="14421" spans="1:26">
      <c r="A14421" s="5"/>
      <c r="B14421" s="8" t="s">
        <v>1421</v>
      </c>
      <c r="C14421" s="5" t="s">
        <v>50</v>
      </c>
      <c r="D14421" s="5">
        <v>2</v>
      </c>
      <c r="E14421" s="5">
        <v>5</v>
      </c>
      <c r="F14421" s="16">
        <f>+E14421*D14421</f>
      </c>
      <c r="G14421" s="6">
        <f>+E14421*D14421</f>
      </c>
      <c r="H14421" s="5">
        <v>1</v>
      </c>
      <c r="I14421" s="58">
        <f>+H14421*G14421</f>
      </c>
      <c r="J14421">
        <f>425*28%</f>
      </c>
      <c r="K14421">
        <f>+H14421-J14421</f>
      </c>
      <c r="L14421">
        <f>+K14421*G14421</f>
      </c>
      <c r="W14421">
        <f t="shared" si="1565"/>
      </c>
      <c r="X14421">
        <f t="shared" si="1566"/>
      </c>
      <c r="Y14421">
        <f t="shared" si="1567"/>
      </c>
      <c r="Z14421">
        <f t="shared" si="1568"/>
      </c>
    </row>
    <row r="14422" spans="1:26">
      <c r="A14422" s="5"/>
      <c r="B14422" s="1564" t="s">
        <v>300</v>
      </c>
      <c r="C14422" s="1565"/>
      <c r="D14422" s="5"/>
      <c r="E14422" s="5"/>
      <c r="F14422" s="16"/>
      <c r="G14422" s="6"/>
      <c r="H14422" s="5"/>
      <c r="I14422" s="58"/>
      <c r="W14422">
        <f t="shared" si="1565"/>
      </c>
      <c r="X14422">
        <f t="shared" si="1566"/>
      </c>
      <c r="Y14422">
        <f t="shared" si="1567"/>
      </c>
      <c r="Z14422">
        <f t="shared" si="1568"/>
      </c>
    </row>
    <row r="14423" spans="1:26">
      <c r="A14423" s="1594">
        <v>2</v>
      </c>
      <c r="B14423" s="17" t="s">
        <v>673</v>
      </c>
      <c r="C14423" s="1648" t="s">
        <v>1408</v>
      </c>
      <c r="D14423" s="5">
        <v>1</v>
      </c>
      <c r="E14423" s="5">
        <v>50</v>
      </c>
      <c r="F14423" s="16">
        <f>+E14423*D14423</f>
      </c>
      <c r="G14423" s="6">
        <f>+E14423*D14423</f>
      </c>
      <c r="H14423" s="1606">
        <v>1</v>
      </c>
      <c r="I14423" s="58"/>
      <c r="W14423">
        <f t="shared" si="1565"/>
      </c>
      <c r="X14423">
        <f t="shared" si="1566"/>
      </c>
      <c r="Y14423">
        <f t="shared" si="1567"/>
      </c>
      <c r="Z14423">
        <f t="shared" si="1568"/>
      </c>
    </row>
    <row r="14424" spans="1:26" ht="24">
      <c r="A14424" s="1560"/>
      <c r="B14424" s="17" t="s">
        <v>1312</v>
      </c>
      <c r="C14424" s="1650"/>
      <c r="D14424" s="5">
        <v>1</v>
      </c>
      <c r="E14424" s="5">
        <v>50</v>
      </c>
      <c r="F14424" s="16">
        <f>+E14424*D14424</f>
      </c>
      <c r="G14424" s="6">
        <f>+E14424*D14424</f>
      </c>
      <c r="H14424" s="1561"/>
      <c r="I14424" s="58">
        <f>+H14423*D14424</f>
      </c>
      <c r="J14424">
        <v>1080</v>
      </c>
      <c r="K14424">
        <f>+H14423-J14424</f>
      </c>
      <c r="L14424">
        <f>+K14424*D14424</f>
      </c>
      <c r="N14424">
        <f>+I14424-L14424*0.02</f>
      </c>
      <c r="W14424">
        <f t="shared" si="1565"/>
      </c>
      <c r="X14424">
        <f t="shared" si="1566"/>
      </c>
      <c r="Y14424">
        <f t="shared" si="1567"/>
      </c>
      <c r="Z14424">
        <f t="shared" si="1568"/>
      </c>
    </row>
    <row r="14425" spans="1:26">
      <c r="A14425" s="1595"/>
      <c r="B14425" s="17" t="s">
        <v>675</v>
      </c>
      <c r="C14425" s="1649"/>
      <c r="D14425" s="5">
        <v>1</v>
      </c>
      <c r="E14425" s="5">
        <v>50</v>
      </c>
      <c r="F14425" s="16">
        <f>+E14425*D14425</f>
      </c>
      <c r="G14425" s="6">
        <f>+E14425*D14425</f>
      </c>
      <c r="H14425" s="1607"/>
      <c r="I14425" s="58"/>
      <c r="N14425">
        <f>+N14424/3</f>
      </c>
      <c r="W14425">
        <f t="shared" si="1565"/>
      </c>
      <c r="X14425">
        <f t="shared" si="1566"/>
      </c>
      <c r="Y14425">
        <f t="shared" si="1567"/>
      </c>
      <c r="Z14425">
        <f t="shared" si="1568"/>
      </c>
    </row>
    <row r="14426" spans="1:26">
      <c r="A14426" s="5">
        <v>3</v>
      </c>
      <c r="B14426" s="17" t="s">
        <v>495</v>
      </c>
      <c r="C14426" s="88" t="s">
        <v>303</v>
      </c>
      <c r="D14426" s="5">
        <v>2</v>
      </c>
      <c r="E14426" s="5">
        <v>50</v>
      </c>
      <c r="F14426" s="16">
        <f>+E14426*D14426</f>
      </c>
      <c r="G14426" s="6">
        <f>+E14426*D14426</f>
      </c>
      <c r="H14426" s="9">
        <v>1</v>
      </c>
      <c r="I14426" s="58">
        <f>+H14426*G14426</f>
      </c>
      <c r="J14426">
        <f>40*18%</f>
      </c>
      <c r="K14426">
        <f>+H14426-J14426</f>
      </c>
      <c r="L14426">
        <f>+K14426*G14426</f>
      </c>
      <c r="N14426">
        <f>+I14426-L14426*0.02</f>
      </c>
      <c r="W14426">
        <f t="shared" si="1565"/>
      </c>
      <c r="X14426">
        <f t="shared" si="1566"/>
      </c>
      <c r="Y14426">
        <f t="shared" si="1567"/>
      </c>
      <c r="Z14426">
        <f t="shared" si="1568"/>
      </c>
    </row>
    <row r="14427" spans="1:26">
      <c r="A14427" s="5"/>
      <c r="B14427" s="1564" t="s">
        <v>18</v>
      </c>
      <c r="C14427" s="1565"/>
      <c r="D14427" s="5"/>
      <c r="E14427" s="5"/>
      <c r="F14427" s="16"/>
      <c r="G14427" s="6"/>
      <c r="H14427" s="5"/>
      <c r="I14427" s="58"/>
      <c r="N14427">
        <f>+N14426/2</f>
      </c>
      <c r="W14427">
        <f t="shared" si="1565"/>
      </c>
      <c r="X14427">
        <f t="shared" si="1566"/>
      </c>
      <c r="Y14427">
        <f t="shared" si="1567"/>
      </c>
      <c r="Z14427">
        <f t="shared" si="1568"/>
      </c>
    </row>
    <row r="14428" spans="1:26">
      <c r="A14428" s="5"/>
      <c r="B14428" s="8" t="s">
        <v>295</v>
      </c>
      <c r="C14428" s="5" t="s">
        <v>294</v>
      </c>
      <c r="D14428" s="5">
        <v>2</v>
      </c>
      <c r="E14428" s="5">
        <v>4</v>
      </c>
      <c r="F14428" s="16">
        <f>+E14428*D14428</f>
      </c>
      <c r="G14428" s="6">
        <f>+E14428*D14428</f>
      </c>
      <c r="H14428" s="9">
        <v>1</v>
      </c>
      <c r="I14428" s="58">
        <f>+H14428*G14428</f>
      </c>
      <c r="J14428">
        <v>112</v>
      </c>
      <c r="K14428">
        <f>+H14428-J14428</f>
      </c>
      <c r="L14428">
        <f>+K14428*G14428</f>
      </c>
      <c r="W14428">
        <f t="shared" si="1565"/>
      </c>
      <c r="X14428">
        <f t="shared" si="1566"/>
      </c>
      <c r="Y14428">
        <f t="shared" si="1567"/>
      </c>
      <c r="Z14428">
        <f t="shared" si="1568"/>
      </c>
    </row>
    <row r="14429" spans="1:26">
      <c r="A14429" s="5"/>
      <c r="B14429" s="8" t="s">
        <v>275</v>
      </c>
      <c r="C14429" s="5" t="s">
        <v>276</v>
      </c>
      <c r="D14429" s="5">
        <v>2</v>
      </c>
      <c r="E14429" s="5">
        <v>4</v>
      </c>
      <c r="F14429" s="16">
        <f>+E14429*D14429</f>
      </c>
      <c r="G14429" s="6">
        <f>+E14429*D14429</f>
      </c>
      <c r="H14429" s="9">
        <v>1</v>
      </c>
      <c r="I14429" s="58">
        <f>+H14429*G14429</f>
      </c>
      <c r="J14429">
        <v>112</v>
      </c>
      <c r="K14429">
        <f>+H14429-J14429</f>
      </c>
      <c r="L14429">
        <f>+K14429*G14429</f>
      </c>
      <c r="W14429">
        <f t="shared" si="1565"/>
      </c>
      <c r="X14429">
        <f t="shared" si="1566"/>
      </c>
      <c r="Y14429">
        <f t="shared" si="1567"/>
      </c>
      <c r="Z14429">
        <f t="shared" si="1568"/>
      </c>
    </row>
    <row r="14430" spans="1:26">
      <c r="A14430" s="107"/>
      <c r="B14430" s="95"/>
      <c r="C14430" s="185"/>
      <c r="D14430" s="184"/>
      <c r="E14430" s="184"/>
      <c r="F14430" s="238"/>
      <c r="G14430" s="186"/>
      <c r="H14430" s="184"/>
      <c r="I14430" s="388"/>
      <c r="W14430">
        <f t="shared" si="1565"/>
      </c>
      <c r="X14430">
        <f t="shared" si="1566"/>
      </c>
      <c r="Y14430">
        <f t="shared" si="1567"/>
      </c>
      <c r="Z14430">
        <f t="shared" si="1568"/>
      </c>
    </row>
    <row r="14431" spans="1:26">
      <c r="A14431" s="107"/>
      <c r="B14431" s="95"/>
      <c r="C14431" s="185"/>
      <c r="D14431" s="184"/>
      <c r="E14431" s="184"/>
      <c r="F14431" s="238"/>
      <c r="G14431" s="186"/>
      <c r="H14431" s="184"/>
      <c r="I14431" s="388"/>
      <c r="W14431">
        <f t="shared" si="1565"/>
      </c>
      <c r="X14431">
        <f t="shared" si="1566"/>
      </c>
      <c r="Y14431">
        <f t="shared" si="1567"/>
      </c>
      <c r="Z14431">
        <f t="shared" si="1568"/>
      </c>
    </row>
    <row r="14432" spans="1:26">
      <c r="A14432" s="107"/>
      <c r="B14432" s="95"/>
      <c r="C14432" s="185"/>
      <c r="D14432" s="184"/>
      <c r="E14432" s="184"/>
      <c r="F14432" s="238"/>
      <c r="G14432" s="186"/>
      <c r="H14432" s="184"/>
      <c r="I14432" s="388"/>
      <c r="W14432">
        <f t="shared" si="1565"/>
      </c>
      <c r="X14432">
        <f t="shared" si="1566"/>
      </c>
      <c r="Y14432">
        <f t="shared" si="1567"/>
      </c>
      <c r="Z14432">
        <f t="shared" si="1568"/>
      </c>
    </row>
    <row r="14433" spans="1:26">
      <c r="A14433" s="107"/>
      <c r="B14433" s="95"/>
      <c r="C14433" s="185"/>
      <c r="D14433" s="184"/>
      <c r="E14433" s="184"/>
      <c r="F14433" s="238"/>
      <c r="G14433" s="186"/>
      <c r="H14433" s="184"/>
      <c r="I14433" s="388"/>
      <c r="W14433">
        <f t="shared" si="1565"/>
      </c>
      <c r="X14433">
        <f t="shared" si="1566"/>
      </c>
      <c r="Y14433">
        <f t="shared" si="1567"/>
      </c>
      <c r="Z14433">
        <f t="shared" si="1568"/>
      </c>
    </row>
    <row r="14434" spans="1:26">
      <c r="A14434" s="107"/>
      <c r="B14434" s="95"/>
      <c r="C14434" s="185"/>
      <c r="D14434" s="184"/>
      <c r="E14434" s="184"/>
      <c r="F14434" s="238"/>
      <c r="G14434" s="186"/>
      <c r="H14434" s="184"/>
      <c r="I14434" s="388"/>
      <c r="W14434">
        <f t="shared" si="1565"/>
      </c>
      <c r="X14434">
        <f t="shared" si="1566"/>
      </c>
      <c r="Y14434">
        <f t="shared" si="1567"/>
      </c>
      <c r="Z14434">
        <f t="shared" si="1568"/>
      </c>
    </row>
    <row r="14435" spans="1:26">
      <c r="A14435" s="107"/>
      <c r="B14435" s="95"/>
      <c r="C14435" s="185"/>
      <c r="D14435" s="184"/>
      <c r="E14435" s="184"/>
      <c r="F14435" s="238"/>
      <c r="G14435" s="186"/>
      <c r="H14435" s="184"/>
      <c r="I14435" s="388"/>
      <c r="W14435">
        <f t="shared" si="1565"/>
      </c>
      <c r="X14435">
        <f t="shared" si="1566"/>
      </c>
      <c r="Y14435">
        <f t="shared" si="1567"/>
      </c>
      <c r="Z14435">
        <f t="shared" si="1568"/>
      </c>
    </row>
    <row r="14436" spans="1:26">
      <c r="A14436" s="107"/>
      <c r="B14436" s="106"/>
      <c r="C14436" s="614"/>
      <c r="D14436" s="184"/>
      <c r="E14436" s="185"/>
      <c r="F14436" s="209"/>
      <c r="G14436" s="210"/>
      <c r="H14436" s="543"/>
      <c r="I14436" s="544"/>
      <c r="W14436">
        <f t="shared" si="1565"/>
      </c>
      <c r="X14436">
        <f t="shared" si="1566"/>
      </c>
      <c r="Y14436">
        <f t="shared" si="1567"/>
      </c>
      <c r="Z14436">
        <f t="shared" si="1568"/>
      </c>
    </row>
    <row r="14437" spans="1:26">
      <c r="A14437" s="107"/>
      <c r="B14437" s="106"/>
      <c r="C14437" s="614"/>
      <c r="D14437" s="184"/>
      <c r="E14437" s="185"/>
      <c r="F14437" s="209"/>
      <c r="G14437" s="210"/>
      <c r="H14437" s="543"/>
      <c r="I14437" s="544"/>
      <c r="W14437">
        <f t="shared" si="1565"/>
      </c>
      <c r="X14437">
        <f t="shared" si="1566"/>
      </c>
      <c r="Y14437">
        <f t="shared" si="1567"/>
      </c>
      <c r="Z14437">
        <f t="shared" si="1568"/>
      </c>
    </row>
    <row r="14438" spans="1:26">
      <c r="A14438" s="107"/>
      <c r="B14438" s="106"/>
      <c r="C14438" s="614"/>
      <c r="D14438" s="184"/>
      <c r="E14438" s="185"/>
      <c r="F14438" s="209"/>
      <c r="G14438" s="210"/>
      <c r="H14438" s="543"/>
      <c r="I14438" s="544"/>
      <c r="W14438">
        <f t="shared" si="1565"/>
      </c>
      <c r="X14438">
        <f t="shared" si="1566"/>
      </c>
      <c r="Y14438">
        <f t="shared" si="1567"/>
      </c>
      <c r="Z14438">
        <f t="shared" si="1568"/>
      </c>
    </row>
    <row r="14439" spans="1:26">
      <c r="A14439" s="107"/>
      <c r="B14439" s="106"/>
      <c r="C14439" s="614"/>
      <c r="D14439" s="184"/>
      <c r="E14439" s="185"/>
      <c r="F14439" s="209"/>
      <c r="G14439" s="210"/>
      <c r="H14439" s="543"/>
      <c r="I14439" s="544"/>
      <c r="W14439">
        <f t="shared" si="1565"/>
      </c>
      <c r="X14439">
        <f t="shared" si="1566"/>
      </c>
      <c r="Y14439">
        <f t="shared" si="1567"/>
      </c>
      <c r="Z14439">
        <f t="shared" si="1568"/>
      </c>
    </row>
    <row r="14440" spans="1:26" ht="21.75" thickBot="1">
      <c r="A14440" s="33"/>
      <c r="B14440" s="212"/>
      <c r="C14440" s="213"/>
      <c r="D14440" s="214"/>
      <c r="E14440" s="214"/>
      <c r="F14440" s="214"/>
      <c r="G14440" s="214"/>
      <c r="H14440" s="214"/>
      <c r="I14440" s="215"/>
      <c r="W14440">
        <f t="shared" si="1565"/>
      </c>
      <c r="X14440">
        <f t="shared" si="1566"/>
      </c>
      <c r="Y14440">
        <f t="shared" si="1567"/>
      </c>
      <c r="Z14440">
        <f t="shared" si="1568"/>
      </c>
    </row>
    <row r="14441" spans="1:26" ht="21">
      <c r="A14441" s="33"/>
      <c r="B14441" s="216"/>
      <c r="C14441" s="217"/>
      <c r="D14441" s="218"/>
      <c r="E14441" s="218"/>
      <c r="F14441" s="218"/>
      <c r="G14441" s="219" t="s">
        <v>19</v>
      </c>
      <c r="H14441" s="218"/>
      <c r="I14441" s="220">
        <f>SUM(I14419:I14440)</f>
      </c>
      <c r="L14441">
        <f>SUM(L14419:L14440)</f>
      </c>
      <c r="W14441">
        <f t="shared" si="1565"/>
      </c>
      <c r="X14441">
        <f t="shared" si="1566"/>
      </c>
      <c r="Y14441">
        <f t="shared" si="1567"/>
      </c>
      <c r="Z14441">
        <f t="shared" si="1568"/>
      </c>
    </row>
    <row r="14442" spans="1:26" ht="12.75" customHeight="1">
      <c r="A14442" s="33"/>
      <c r="B14442" s="216"/>
      <c r="C14442" s="69"/>
      <c r="D14442" s="91"/>
      <c r="E14442" s="91"/>
      <c r="F14442" s="91"/>
      <c r="G14442" s="92"/>
      <c r="H14442" s="91"/>
      <c r="I14442" s="155"/>
      <c r="W14442">
        <f t="shared" si="1565"/>
      </c>
      <c r="X14442">
        <f t="shared" si="1566"/>
      </c>
      <c r="Y14442">
        <f t="shared" si="1567"/>
      </c>
      <c r="Z14442">
        <f t="shared" si="1568"/>
      </c>
    </row>
    <row r="14443" spans="1:26">
      <c r="A14443" s="221"/>
      <c r="B14443" s="222"/>
      <c r="C14443" s="154" t="s">
        <v>408</v>
      </c>
      <c r="D14443" s="154"/>
      <c r="E14443" s="154"/>
      <c r="F14443" s="154"/>
      <c r="G14443" s="154"/>
      <c r="H14443" s="223">
        <v>1</v>
      </c>
      <c r="I14443" s="155">
        <f>+L14441*H14443</f>
      </c>
      <c r="W14443">
        <f t="shared" si="1565"/>
      </c>
      <c r="X14443">
        <f t="shared" si="1566"/>
      </c>
      <c r="Y14443">
        <f t="shared" si="1567"/>
      </c>
      <c r="Z14443">
        <f t="shared" si="1568"/>
      </c>
    </row>
    <row r="14444" spans="1:26">
      <c r="A14444" s="33"/>
      <c r="B14444" s="10"/>
      <c r="C14444" s="10"/>
      <c r="D14444" s="10"/>
      <c r="E14444" s="10"/>
      <c r="F14444" s="10"/>
      <c r="G14444" s="10"/>
      <c r="H14444" s="10"/>
      <c r="I14444" s="140"/>
      <c r="W14444">
        <f t="shared" si="1565"/>
      </c>
      <c r="X14444">
        <f t="shared" si="1566"/>
      </c>
      <c r="Y14444">
        <f t="shared" si="1567"/>
      </c>
      <c r="Z14444">
        <f t="shared" si="1568"/>
      </c>
    </row>
    <row r="14445" spans="1:26" ht="15.75" thickBot="1">
      <c r="A14445" s="33"/>
      <c r="B14445" s="11" t="s">
        <v>20</v>
      </c>
      <c r="C14445" s="35"/>
      <c r="D14445" s="35"/>
      <c r="E14445" s="35"/>
      <c r="F14445" s="35"/>
      <c r="G14445" s="35"/>
      <c r="H14445" s="35"/>
      <c r="I14445" s="36"/>
      <c r="W14445">
        <f t="shared" si="1565"/>
      </c>
      <c r="X14445">
        <f t="shared" si="1566"/>
      </c>
      <c r="Y14445">
        <f t="shared" si="1567"/>
      </c>
      <c r="Z14445">
        <f t="shared" si="1568"/>
      </c>
    </row>
    <row r="14446" spans="1:26" ht="15.75" thickBot="1">
      <c r="A14446" s="37"/>
      <c r="B14446" s="11" t="s">
        <v>409</v>
      </c>
      <c r="C14446" s="39" t="s">
        <v>21</v>
      </c>
      <c r="D14446" s="40">
        <f>SUM(D14419:D14445)</f>
      </c>
      <c r="E14446" s="41">
        <f>IF(H14446=I14446,"OK","NO")</f>
      </c>
      <c r="F14446" s="40">
        <f>SUM(F14419:F14445)</f>
      </c>
      <c r="G14446" s="40">
        <f>SUM(G14419:G14445)</f>
      </c>
      <c r="H14446" s="41">
        <f>SUMPRODUCT(F14419:F14440,H14419:H14440)</f>
      </c>
      <c r="I14446" s="43">
        <f>SUMPRODUCT(I14441-I14442-I14443)</f>
      </c>
      <c r="W14446">
        <f t="shared" si="1565"/>
      </c>
      <c r="X14446">
        <f t="shared" si="1566"/>
      </c>
      <c r="Y14446">
        <f t="shared" si="1567"/>
      </c>
      <c r="Z14446">
        <f t="shared" si="1568"/>
      </c>
    </row>
    <row r="14447" spans="1:26" ht="15.75" thickBot="1">
      <c r="A14447" s="44"/>
      <c r="B14447" s="116"/>
      <c r="C14447" s="45"/>
      <c r="D14447" s="45"/>
      <c r="E14447" s="45"/>
      <c r="F14447" s="45"/>
      <c r="G14447" s="45"/>
      <c r="H14447" s="45"/>
      <c r="I14447" s="47"/>
      <c r="W14447">
        <f t="shared" si="1565"/>
      </c>
      <c r="X14447">
        <f t="shared" si="1566"/>
      </c>
      <c r="Y14447">
        <f t="shared" si="1567"/>
      </c>
      <c r="Z14447">
        <f t="shared" si="1568"/>
      </c>
    </row>
    <row r="14448" spans="1:26">
      <c r="A14448" s="12" t="s">
        <v>315</v>
      </c>
      <c r="B14448" s="12"/>
      <c r="C14448" s="12"/>
      <c r="D14448" s="13"/>
      <c r="E14448" s="14"/>
      <c r="F14448" s="14"/>
      <c r="G14448" s="14"/>
      <c r="H14448" s="2"/>
      <c r="I14448" s="12"/>
      <c r="W14448">
        <f t="shared" si="1565"/>
      </c>
      <c r="X14448">
        <f t="shared" si="1566"/>
      </c>
      <c r="Y14448">
        <f t="shared" si="1567"/>
      </c>
      <c r="Z14448">
        <f t="shared" si="1568"/>
      </c>
    </row>
    <row r="14449" spans="1:26">
      <c r="W14449">
        <f t="shared" si="1565"/>
      </c>
      <c r="X14449">
        <f t="shared" si="1566"/>
      </c>
      <c r="Y14449">
        <f t="shared" si="1567"/>
      </c>
      <c r="Z14449">
        <f t="shared" si="1568"/>
      </c>
    </row>
    <row r="14450" spans="1:26">
      <c r="W14450">
        <f t="shared" si="1565"/>
      </c>
      <c r="X14450">
        <f t="shared" si="1566"/>
      </c>
      <c r="Y14450">
        <f t="shared" si="1567"/>
      </c>
      <c r="Z14450">
        <f t="shared" si="1568"/>
      </c>
    </row>
    <row r="14451" spans="1:26">
      <c r="W14451">
        <f t="shared" si="1565"/>
      </c>
      <c r="X14451">
        <f t="shared" si="1566"/>
      </c>
      <c r="Y14451">
        <f t="shared" si="1567"/>
      </c>
      <c r="Z14451">
        <f t="shared" si="1568"/>
      </c>
    </row>
    <row r="14452" spans="1:26">
      <c r="W14452">
        <f t="shared" si="1565"/>
      </c>
      <c r="X14452">
        <f t="shared" si="1566"/>
      </c>
      <c r="Y14452">
        <f t="shared" si="1567"/>
      </c>
      <c r="Z14452">
        <f t="shared" si="1568"/>
      </c>
    </row>
    <row r="14453" spans="1:26">
      <c r="W14453">
        <f t="shared" si="1565"/>
      </c>
      <c r="X14453">
        <f t="shared" si="1566"/>
      </c>
      <c r="Y14453">
        <f t="shared" si="1567"/>
      </c>
      <c r="Z14453">
        <f t="shared" si="1568"/>
      </c>
    </row>
    <row r="14454" spans="1:26">
      <c r="W14454">
        <f t="shared" si="1565"/>
      </c>
      <c r="X14454">
        <f t="shared" si="1566"/>
      </c>
      <c r="Y14454">
        <f t="shared" si="1567"/>
      </c>
      <c r="Z14454">
        <f t="shared" si="1568"/>
      </c>
    </row>
    <row r="14455" spans="1:26">
      <c r="A14455" s="1562" t="s">
        <v>0</v>
      </c>
      <c r="B14455" s="1562"/>
      <c r="C14455" s="1562"/>
      <c r="D14455" s="1562"/>
      <c r="E14455" s="1562"/>
      <c r="F14455" s="1562"/>
      <c r="G14455" s="1562"/>
      <c r="H14455" s="1562"/>
      <c r="I14455" s="1562"/>
      <c r="W14455">
        <f t="shared" si="1565"/>
      </c>
      <c r="X14455">
        <f t="shared" si="1566"/>
      </c>
      <c r="Y14455">
        <f t="shared" si="1567"/>
      </c>
      <c r="Z14455">
        <f t="shared" si="1568"/>
      </c>
    </row>
    <row r="14456" spans="1:26">
      <c r="W14456">
        <f t="shared" si="1565"/>
      </c>
      <c r="X14456">
        <f t="shared" si="1566"/>
      </c>
      <c r="Y14456">
        <f t="shared" si="1567"/>
      </c>
      <c r="Z14456">
        <f t="shared" si="1568"/>
      </c>
    </row>
    <row r="14457" spans="1:26">
      <c r="A14457" s="1" t="s">
        <v>1</v>
      </c>
      <c r="B14457" s="161"/>
      <c r="C14457" s="161"/>
      <c r="D14457" s="161"/>
      <c r="E14457" s="161"/>
      <c r="G14457" s="489" t="s">
        <v>2</v>
      </c>
      <c r="H14457" s="3" t="s">
        <v>2613</v>
      </c>
      <c r="I14457" s="161"/>
      <c r="W14457">
        <f t="shared" si="1565"/>
      </c>
      <c r="X14457">
        <f t="shared" si="1566"/>
      </c>
      <c r="Y14457">
        <f t="shared" si="1567"/>
      </c>
      <c r="Z14457">
        <f t="shared" si="1568"/>
      </c>
    </row>
    <row r="14458" spans="1:26">
      <c r="A14458" s="1" t="inlineStr">
        <is>
          <t>Dealer-007</t>
        </is>
      </c>
      <c r="B14458" s="161"/>
      <c r="C14458" s="161"/>
      <c r="D14458" s="161"/>
      <c r="E14458" s="161"/>
      <c r="F14458" s="4"/>
      <c r="G14458" s="488" t="s">
        <v>1440</v>
      </c>
      <c r="H14458" s="1" t="s">
        <v>2304</v>
      </c>
      <c r="I14458" s="161"/>
      <c r="W14458">
        <f t="shared" si="1565"/>
      </c>
      <c r="X14458">
        <f t="shared" si="1566"/>
      </c>
      <c r="Y14458">
        <f t="shared" si="1567"/>
      </c>
      <c r="Z14458">
        <f t="shared" si="1568"/>
      </c>
    </row>
    <row r="14459" spans="1:26">
      <c r="A14459" s="161" t="inlineStr">
        <is>
          <t>Address line (redacted)</t>
        </is>
      </c>
      <c r="B14459" s="1"/>
      <c r="C14459" s="161"/>
      <c r="D14459" s="161"/>
      <c r="E14459" s="161"/>
      <c r="F14459" s="161"/>
      <c r="G14459" s="161"/>
      <c r="H14459" s="1"/>
      <c r="I14459" s="161"/>
      <c r="W14459">
        <f t="shared" si="1565"/>
      </c>
      <c r="X14459">
        <f t="shared" si="1566"/>
      </c>
      <c r="Y14459">
        <f t="shared" si="1567"/>
      </c>
      <c r="Z14459">
        <f t="shared" si="1568"/>
      </c>
    </row>
    <row r="14460" spans="1:26">
      <c r="A14460" s="1" t="inlineStr">
        <is>
          <t>Address line (redacted)</t>
        </is>
      </c>
      <c r="B14460" s="1"/>
      <c r="C14460" s="1"/>
      <c r="D14460" s="161"/>
      <c r="E14460" s="161"/>
      <c r="F14460" s="161"/>
      <c r="G14460" s="161"/>
      <c r="H14460" s="161"/>
      <c r="I14460" s="161"/>
      <c r="W14460">
        <f t="shared" si="1565"/>
      </c>
      <c r="X14460">
        <f t="shared" si="1566"/>
      </c>
      <c r="Y14460">
        <f t="shared" si="1567"/>
      </c>
      <c r="Z14460">
        <f t="shared" si="1568"/>
      </c>
    </row>
    <row r="14461" spans="1:26">
      <c r="A14461" s="1" t="inlineStr">
        <is>
          <t>Address line (redacted)</t>
        </is>
      </c>
      <c r="B14461" s="1"/>
      <c r="C14461" s="161"/>
      <c r="D14461" s="161"/>
      <c r="E14461" s="161"/>
      <c r="F14461" s="161"/>
      <c r="G14461" s="161"/>
      <c r="H14461" s="161"/>
      <c r="I14461" s="161"/>
      <c r="W14461">
        <f t="shared" si="1565"/>
      </c>
      <c r="X14461">
        <f t="shared" si="1566"/>
      </c>
      <c r="Y14461">
        <f t="shared" si="1567"/>
      </c>
      <c r="Z14461">
        <f t="shared" si="1568"/>
      </c>
    </row>
    <row r="14462" spans="1:26">
      <c r="A14462" s="12" t="s">
        <v>4</v>
      </c>
      <c r="B14462" s="195" t="inlineStr">
        <is>
          <t>GSTIN-MASKED</t>
        </is>
      </c>
      <c r="C14462" s="161"/>
      <c r="D14462" s="196"/>
      <c r="E14462" s="196"/>
      <c r="F14462" s="196"/>
      <c r="G14462" s="196"/>
      <c r="H14462" s="196"/>
      <c r="I14462" s="161"/>
      <c r="W14462">
        <f t="shared" si="1565"/>
      </c>
      <c r="X14462">
        <f t="shared" si="1566"/>
      </c>
      <c r="Y14462">
        <f t="shared" si="1567"/>
      </c>
      <c r="Z14462">
        <f t="shared" si="1568"/>
      </c>
    </row>
    <row r="14463" spans="1:26">
      <c r="B14463" s="1"/>
      <c r="D14463" s="197"/>
      <c r="E14463" s="197"/>
      <c r="F14463" s="197"/>
      <c r="G14463" s="197"/>
      <c r="H14463" s="197"/>
      <c r="W14463">
        <f t="shared" si="1565"/>
      </c>
      <c r="X14463">
        <f t="shared" si="1566"/>
      </c>
      <c r="Y14463">
        <f t="shared" si="1567"/>
      </c>
      <c r="Z14463">
        <f t="shared" si="1568"/>
      </c>
    </row>
    <row r="14464" spans="1:26">
      <c r="A14464" s="1" t="s">
        <v>5</v>
      </c>
      <c r="D14464" s="197"/>
      <c r="E14464" s="197"/>
      <c r="F14464" s="197"/>
      <c r="G14464" s="197"/>
      <c r="H14464" s="197"/>
      <c r="W14464">
        <f t="shared" si="1565"/>
      </c>
      <c r="X14464">
        <f t="shared" si="1566"/>
      </c>
      <c r="Y14464">
        <f t="shared" si="1567"/>
      </c>
      <c r="Z14464">
        <f t="shared" si="1568"/>
      </c>
    </row>
    <row r="14465" spans="1:26">
      <c r="A14465" s="1" t="s">
        <v>6</v>
      </c>
      <c r="D14465" s="197"/>
      <c r="E14465" s="197"/>
      <c r="F14465" s="197"/>
      <c r="G14465" s="197"/>
      <c r="H14465" s="197"/>
      <c r="W14465">
        <f t="shared" si="1565"/>
      </c>
      <c r="X14465">
        <f t="shared" si="1566"/>
      </c>
      <c r="Y14465">
        <f t="shared" si="1567"/>
      </c>
      <c r="Z14465">
        <f t="shared" si="1568"/>
      </c>
    </row>
    <row r="14466" spans="1:26" ht="15.75" thickBot="1">
      <c r="A14466" s="1" t="s">
        <v>7</v>
      </c>
      <c r="W14466">
        <f t="shared" si="1565"/>
      </c>
      <c r="X14466">
        <f t="shared" si="1566"/>
      </c>
      <c r="Y14466">
        <f t="shared" si="1567"/>
      </c>
      <c r="Z14466">
        <f t="shared" si="1568"/>
      </c>
    </row>
    <row r="14467" spans="1:26" ht="24">
      <c r="A14467" s="198" t="s">
        <v>8</v>
      </c>
      <c r="B14467" s="199" t="s">
        <v>9</v>
      </c>
      <c r="C14467" s="199" t="s">
        <v>10</v>
      </c>
      <c r="D14467" s="200" t="s">
        <v>11</v>
      </c>
      <c r="E14467" s="200" t="s">
        <v>12</v>
      </c>
      <c r="F14467" s="200" t="s">
        <v>13</v>
      </c>
      <c r="G14467" s="200" t="s">
        <v>14</v>
      </c>
      <c r="H14467" s="201" t="s">
        <v>15</v>
      </c>
      <c r="I14467" s="202" t="s">
        <v>16</v>
      </c>
      <c r="W14467">
        <f t="shared" si="1565"/>
      </c>
      <c r="X14467">
        <f t="shared" si="1566"/>
      </c>
      <c r="Y14467">
        <f t="shared" si="1567"/>
      </c>
      <c r="Z14467">
        <f t="shared" si="1568"/>
      </c>
    </row>
    <row r="14468" spans="1:26">
      <c r="A14468" s="5"/>
      <c r="B14468" s="1564" t="s">
        <v>17</v>
      </c>
      <c r="C14468" s="1565"/>
      <c r="D14468" s="5"/>
      <c r="E14468" s="16"/>
      <c r="F14468" s="16"/>
      <c r="G14468" s="6"/>
      <c r="H14468" s="16"/>
      <c r="I14468" s="58"/>
      <c r="W14468">
        <f t="shared" ref="W14468:W14531" si="1569">IF(LEFT($H14468&amp;"",5)="2019-",$H14468,W14467)</f>
      </c>
      <c r="X14468">
        <f t="shared" ref="X14468:X14531" si="1570">IF($W14468="",0,IF(COUNTIF($AB$2:$AB$80,$W14468)&gt;0,1,0))</f>
      </c>
      <c r="Y14468">
        <f t="shared" ref="Y14468:Y14531" si="1571">IF($C14468="","",UPPER(TRIM(IFERROR(LEFT($C14468&amp;"",FIND("/",$C14468&amp;"")-1),$C14468&amp;""))))</f>
      </c>
      <c r="Z14468">
        <f t="shared" ref="Z14468:Z14531" si="1572">IFERROR(IF(ISNUMBER($G14468),$G14468,0),0)</f>
      </c>
    </row>
    <row r="14469" spans="1:26">
      <c r="A14469" s="5"/>
      <c r="B14469" s="8"/>
      <c r="C14469" s="5"/>
      <c r="D14469" s="5"/>
      <c r="E14469" s="5"/>
      <c r="F14469" s="16"/>
      <c r="G14469" s="6"/>
      <c r="H14469" s="5"/>
      <c r="I14469" s="58"/>
      <c r="W14469">
        <f t="shared" si="1569"/>
      </c>
      <c r="X14469">
        <f t="shared" si="1570"/>
      </c>
      <c r="Y14469">
        <f t="shared" si="1571"/>
      </c>
      <c r="Z14469">
        <f t="shared" si="1572"/>
      </c>
    </row>
    <row r="14470" spans="1:26">
      <c r="A14470" s="5">
        <v>2</v>
      </c>
      <c r="B14470" s="8" t="s">
        <v>2533</v>
      </c>
      <c r="C14470" s="9" t="s">
        <v>36</v>
      </c>
      <c r="D14470" s="5">
        <v>1</v>
      </c>
      <c r="E14470" s="5">
        <v>5</v>
      </c>
      <c r="F14470" s="16">
        <f t="shared" ref="F14470:F14491" si="1573">+E14470*D14470</f>
      </c>
      <c r="G14470" s="6">
        <f t="shared" ref="G14470:G14491" si="1574">+E14470*D14470</f>
      </c>
      <c r="H14470" s="5">
        <v>1</v>
      </c>
      <c r="I14470" s="58">
        <f t="shared" ref="I14470:I14491" si="1575">+H14470*G14470</f>
      </c>
      <c r="J14470">
        <f>425*28%</f>
      </c>
      <c r="K14470">
        <f t="shared" ref="K14470:K14491" si="1576">+H14470-J14470</f>
      </c>
      <c r="L14470">
        <f t="shared" ref="L14470:L14491" si="1577">+K14470*G14470</f>
      </c>
      <c r="W14470">
        <f t="shared" si="1569"/>
      </c>
      <c r="X14470">
        <f t="shared" si="1570"/>
      </c>
      <c r="Y14470">
        <f t="shared" si="1571"/>
      </c>
      <c r="Z14470">
        <f t="shared" si="1572"/>
      </c>
    </row>
    <row r="14471" spans="1:26">
      <c r="A14471" s="5">
        <v>3</v>
      </c>
      <c r="B14471" s="8" t="s">
        <v>488</v>
      </c>
      <c r="C14471" s="5" t="s">
        <v>506</v>
      </c>
      <c r="D14471" s="5">
        <v>2</v>
      </c>
      <c r="E14471" s="5">
        <v>5</v>
      </c>
      <c r="F14471" s="16">
        <f t="shared" si="1573"/>
      </c>
      <c r="G14471" s="6">
        <f t="shared" si="1574"/>
      </c>
      <c r="H14471" s="5">
        <v>1</v>
      </c>
      <c r="I14471" s="58">
        <f t="shared" si="1575"/>
      </c>
      <c r="J14471">
        <f>425*28%</f>
      </c>
      <c r="K14471">
        <f t="shared" si="1576"/>
      </c>
      <c r="L14471">
        <f t="shared" si="1577"/>
      </c>
      <c r="W14471">
        <f t="shared" si="1569"/>
      </c>
      <c r="X14471">
        <f t="shared" si="1570"/>
      </c>
      <c r="Y14471">
        <f t="shared" si="1571"/>
      </c>
      <c r="Z14471">
        <f t="shared" si="1572"/>
      </c>
    </row>
    <row r="14472" spans="1:26">
      <c r="A14472" s="5">
        <v>4</v>
      </c>
      <c r="B14472" s="8" t="s">
        <v>439</v>
      </c>
      <c r="C14472" s="5" t="s">
        <v>438</v>
      </c>
      <c r="D14472" s="5">
        <v>2</v>
      </c>
      <c r="E14472" s="5">
        <v>5</v>
      </c>
      <c r="F14472" s="16">
        <f t="shared" si="1573"/>
      </c>
      <c r="G14472" s="6">
        <f t="shared" si="1574"/>
      </c>
      <c r="H14472" s="5">
        <v>1</v>
      </c>
      <c r="I14472" s="58">
        <f t="shared" si="1575"/>
      </c>
      <c r="J14472">
        <f>425*28%</f>
      </c>
      <c r="K14472">
        <f t="shared" si="1576"/>
      </c>
      <c r="L14472">
        <f t="shared" si="1577"/>
      </c>
      <c r="W14472">
        <f t="shared" si="1569"/>
      </c>
      <c r="X14472">
        <f t="shared" si="1570"/>
      </c>
      <c r="Y14472">
        <f t="shared" si="1571"/>
      </c>
      <c r="Z14472">
        <f t="shared" si="1572"/>
      </c>
    </row>
    <row r="14473" spans="1:26">
      <c r="A14473" s="5">
        <v>5</v>
      </c>
      <c r="B14473" s="8" t="s">
        <v>1048</v>
      </c>
      <c r="C14473" s="5" t="s">
        <v>461</v>
      </c>
      <c r="D14473" s="5">
        <v>2</v>
      </c>
      <c r="E14473" s="5">
        <v>5</v>
      </c>
      <c r="F14473" s="16">
        <f t="shared" si="1573"/>
      </c>
      <c r="G14473" s="6">
        <f t="shared" si="1574"/>
      </c>
      <c r="H14473" s="5">
        <v>1</v>
      </c>
      <c r="I14473" s="58">
        <f t="shared" si="1575"/>
      </c>
      <c r="J14473">
        <f>425*28%</f>
      </c>
      <c r="K14473">
        <f t="shared" si="1576"/>
      </c>
      <c r="L14473">
        <f t="shared" si="1577"/>
      </c>
      <c r="W14473">
        <f t="shared" si="1569"/>
      </c>
      <c r="X14473">
        <f t="shared" si="1570"/>
      </c>
      <c r="Y14473">
        <f t="shared" si="1571"/>
      </c>
      <c r="Z14473">
        <f t="shared" si="1572"/>
      </c>
    </row>
    <row r="14474" spans="1:26">
      <c r="A14474" s="5">
        <v>6</v>
      </c>
      <c r="B14474" s="106" t="s">
        <v>2170</v>
      </c>
      <c r="C14474" s="5"/>
      <c r="D14474" s="5">
        <v>2</v>
      </c>
      <c r="E14474" s="5">
        <v>5</v>
      </c>
      <c r="F14474" s="16">
        <f t="shared" si="1573"/>
      </c>
      <c r="G14474" s="6">
        <f t="shared" si="1574"/>
      </c>
      <c r="H14474" s="5">
        <v>1</v>
      </c>
      <c r="I14474" s="58">
        <f t="shared" si="1575"/>
      </c>
      <c r="J14474">
        <f>425*28%</f>
      </c>
      <c r="K14474">
        <f t="shared" si="1576"/>
      </c>
      <c r="L14474">
        <f t="shared" si="1577"/>
      </c>
      <c r="W14474">
        <f t="shared" si="1569"/>
      </c>
      <c r="X14474">
        <f t="shared" si="1570"/>
      </c>
      <c r="Y14474">
        <f t="shared" si="1571"/>
      </c>
      <c r="Z14474">
        <f t="shared" si="1572"/>
      </c>
    </row>
    <row r="14475" spans="1:26">
      <c r="A14475" s="107"/>
      <c r="B14475" s="1564" t="s">
        <v>1181</v>
      </c>
      <c r="C14475" s="1565"/>
      <c r="D14475" s="5"/>
      <c r="E14475" s="184"/>
      <c r="F14475" s="16"/>
      <c r="G14475" s="6"/>
      <c r="H14475" s="184"/>
      <c r="I14475" s="58"/>
      <c r="W14475">
        <f t="shared" si="1569"/>
      </c>
      <c r="X14475">
        <f t="shared" si="1570"/>
      </c>
      <c r="Y14475">
        <f t="shared" si="1571"/>
      </c>
      <c r="Z14475">
        <f t="shared" si="1572"/>
      </c>
    </row>
    <row r="14476" spans="1:26" ht="18" customHeight="1">
      <c r="A14476" s="19">
        <v>7</v>
      </c>
      <c r="B14476" s="20" t="s">
        <v>1890</v>
      </c>
      <c r="C14476" s="5" t="s">
        <v>1891</v>
      </c>
      <c r="D14476" s="5">
        <v>1</v>
      </c>
      <c r="E14476" s="5">
        <v>5</v>
      </c>
      <c r="F14476" s="16">
        <f t="shared" si="1573"/>
      </c>
      <c r="G14476" s="6">
        <f t="shared" si="1574"/>
      </c>
      <c r="H14476" s="5">
        <v>1</v>
      </c>
      <c r="I14476" s="58">
        <f t="shared" si="1575"/>
      </c>
      <c r="J14476">
        <f>425*28%</f>
      </c>
      <c r="K14476">
        <f t="shared" si="1576"/>
      </c>
      <c r="L14476">
        <f t="shared" si="1577"/>
      </c>
      <c r="W14476">
        <f t="shared" si="1569"/>
      </c>
      <c r="X14476">
        <f t="shared" si="1570"/>
      </c>
      <c r="Y14476">
        <f t="shared" si="1571"/>
      </c>
      <c r="Z14476">
        <f t="shared" si="1572"/>
      </c>
    </row>
    <row r="14477" spans="1:26">
      <c r="A14477" s="107"/>
      <c r="B14477" s="1564" t="s">
        <v>2614</v>
      </c>
      <c r="C14477" s="1565"/>
      <c r="D14477" s="5"/>
      <c r="E14477" s="184"/>
      <c r="F14477" s="16"/>
      <c r="G14477" s="6"/>
      <c r="H14477" s="184"/>
      <c r="I14477" s="58"/>
      <c r="W14477">
        <f t="shared" si="1569"/>
      </c>
      <c r="X14477">
        <f t="shared" si="1570"/>
      </c>
      <c r="Y14477">
        <f t="shared" si="1571"/>
      </c>
      <c r="Z14477">
        <f t="shared" si="1572"/>
      </c>
    </row>
    <row r="14478" spans="1:26" ht="36">
      <c r="A14478" s="5">
        <v>8</v>
      </c>
      <c r="B14478" s="20" t="s">
        <v>1807</v>
      </c>
      <c r="C14478" s="34" t="s">
        <v>1808</v>
      </c>
      <c r="D14478" s="5">
        <v>2</v>
      </c>
      <c r="E14478" s="5">
        <v>1</v>
      </c>
      <c r="F14478" s="16">
        <f t="shared" si="1573"/>
      </c>
      <c r="G14478" s="6">
        <f t="shared" si="1574"/>
      </c>
      <c r="H14478" s="5">
        <v>1</v>
      </c>
      <c r="I14478" s="58">
        <f t="shared" si="1575"/>
      </c>
      <c r="J14478">
        <f>425*28%</f>
      </c>
      <c r="K14478">
        <f t="shared" si="1576"/>
      </c>
      <c r="L14478">
        <f t="shared" si="1577"/>
      </c>
      <c r="W14478">
        <f t="shared" si="1569"/>
      </c>
      <c r="X14478">
        <f t="shared" si="1570"/>
      </c>
      <c r="Y14478">
        <f t="shared" si="1571"/>
      </c>
      <c r="Z14478">
        <f t="shared" si="1572"/>
      </c>
    </row>
    <row r="14479" spans="1:26">
      <c r="A14479" s="107"/>
      <c r="B14479" s="1564" t="s">
        <v>565</v>
      </c>
      <c r="C14479" s="1565"/>
      <c r="D14479" s="5"/>
      <c r="E14479" s="184"/>
      <c r="F14479" s="16"/>
      <c r="G14479" s="6"/>
      <c r="H14479" s="184"/>
      <c r="I14479" s="58"/>
      <c r="W14479">
        <f t="shared" si="1569"/>
      </c>
      <c r="X14479">
        <f t="shared" si="1570"/>
      </c>
      <c r="Y14479">
        <f t="shared" si="1571"/>
      </c>
      <c r="Z14479">
        <f t="shared" si="1572"/>
      </c>
    </row>
    <row r="14480" spans="1:26" ht="24">
      <c r="A14480" s="19">
        <v>9</v>
      </c>
      <c r="B14480" s="224" t="s">
        <v>566</v>
      </c>
      <c r="C14480" s="15" t="s">
        <v>567</v>
      </c>
      <c r="D14480" s="5">
        <v>3</v>
      </c>
      <c r="E14480" s="19">
        <v>10</v>
      </c>
      <c r="F14480" s="16">
        <f t="shared" si="1573"/>
      </c>
      <c r="G14480" s="6">
        <f t="shared" si="1574"/>
      </c>
      <c r="H14480" s="19">
        <v>1</v>
      </c>
      <c r="I14480" s="58">
        <f t="shared" si="1575"/>
      </c>
      <c r="J14480">
        <f>425*28%</f>
      </c>
      <c r="K14480">
        <f t="shared" si="1576"/>
      </c>
      <c r="L14480">
        <f t="shared" si="1577"/>
      </c>
      <c r="W14480">
        <f t="shared" si="1569"/>
      </c>
      <c r="X14480">
        <f t="shared" si="1570"/>
      </c>
      <c r="Y14480">
        <f t="shared" si="1571"/>
      </c>
      <c r="Z14480">
        <f t="shared" si="1572"/>
      </c>
    </row>
    <row r="14481" spans="1:26">
      <c r="A14481" s="107"/>
      <c r="B14481" s="1564" t="s">
        <v>18</v>
      </c>
      <c r="C14481" s="1565"/>
      <c r="D14481" s="5"/>
      <c r="E14481" s="184"/>
      <c r="F14481" s="16"/>
      <c r="G14481" s="6"/>
      <c r="H14481" s="184"/>
      <c r="I14481" s="58"/>
      <c r="W14481">
        <f t="shared" si="1569"/>
      </c>
      <c r="X14481">
        <f t="shared" si="1570"/>
      </c>
      <c r="Y14481">
        <f t="shared" si="1571"/>
      </c>
      <c r="Z14481">
        <f t="shared" si="1572"/>
      </c>
    </row>
    <row r="14482" spans="1:26">
      <c r="A14482" s="5">
        <v>10</v>
      </c>
      <c r="B14482" s="95" t="s">
        <v>471</v>
      </c>
      <c r="C14482" s="9" t="s">
        <v>470</v>
      </c>
      <c r="D14482" s="5">
        <v>1</v>
      </c>
      <c r="E14482" s="5">
        <v>4</v>
      </c>
      <c r="F14482" s="16">
        <f t="shared" si="1573"/>
      </c>
      <c r="G14482" s="6">
        <f t="shared" si="1574"/>
      </c>
      <c r="H14482" s="9">
        <v>1</v>
      </c>
      <c r="I14482" s="58">
        <f t="shared" si="1575"/>
      </c>
      <c r="J14482">
        <f>400*28%</f>
      </c>
      <c r="K14482">
        <f t="shared" si="1576"/>
      </c>
      <c r="L14482">
        <f t="shared" si="1577"/>
      </c>
      <c r="W14482">
        <f t="shared" si="1569"/>
      </c>
      <c r="X14482">
        <f t="shared" si="1570"/>
      </c>
      <c r="Y14482">
        <f t="shared" si="1571"/>
      </c>
      <c r="Z14482">
        <f t="shared" si="1572"/>
      </c>
    </row>
    <row r="14483" spans="1:26">
      <c r="A14483" s="5">
        <v>11</v>
      </c>
      <c r="B14483" s="8" t="s">
        <v>275</v>
      </c>
      <c r="C14483" s="5" t="s">
        <v>276</v>
      </c>
      <c r="D14483" s="5">
        <v>2</v>
      </c>
      <c r="E14483" s="5">
        <v>4</v>
      </c>
      <c r="F14483" s="16">
        <f t="shared" si="1573"/>
      </c>
      <c r="G14483" s="6">
        <f t="shared" si="1574"/>
      </c>
      <c r="H14483" s="9">
        <v>1</v>
      </c>
      <c r="I14483" s="58">
        <f t="shared" si="1575"/>
      </c>
      <c r="J14483">
        <f t="shared" ref="J14483:J14491" si="1578">400*28%</f>
      </c>
      <c r="K14483">
        <f t="shared" si="1576"/>
      </c>
      <c r="L14483">
        <f t="shared" si="1577"/>
      </c>
      <c r="W14483">
        <f t="shared" si="1569"/>
      </c>
      <c r="X14483">
        <f t="shared" si="1570"/>
      </c>
      <c r="Y14483">
        <f t="shared" si="1571"/>
      </c>
      <c r="Z14483">
        <f t="shared" si="1572"/>
      </c>
    </row>
    <row r="14484" spans="1:26">
      <c r="A14484" s="5">
        <v>12</v>
      </c>
      <c r="B14484" s="8" t="s">
        <v>295</v>
      </c>
      <c r="C14484" s="5" t="s">
        <v>294</v>
      </c>
      <c r="D14484" s="5">
        <v>2</v>
      </c>
      <c r="E14484" s="5">
        <v>4</v>
      </c>
      <c r="F14484" s="16">
        <f t="shared" si="1573"/>
      </c>
      <c r="G14484" s="6">
        <f t="shared" si="1574"/>
      </c>
      <c r="H14484" s="9">
        <v>1</v>
      </c>
      <c r="I14484" s="58">
        <f t="shared" si="1575"/>
      </c>
      <c r="J14484">
        <f t="shared" si="1578"/>
      </c>
      <c r="K14484">
        <f t="shared" si="1576"/>
      </c>
      <c r="L14484">
        <f t="shared" si="1577"/>
      </c>
      <c r="W14484">
        <f t="shared" si="1569"/>
      </c>
      <c r="X14484">
        <f t="shared" si="1570"/>
      </c>
      <c r="Y14484">
        <f t="shared" si="1571"/>
      </c>
      <c r="Z14484">
        <f t="shared" si="1572"/>
      </c>
    </row>
    <row r="14485" spans="1:26">
      <c r="A14485" s="5">
        <v>13</v>
      </c>
      <c r="B14485" s="95" t="s">
        <v>830</v>
      </c>
      <c r="C14485" s="101" t="s">
        <v>829</v>
      </c>
      <c r="D14485" s="5">
        <v>3</v>
      </c>
      <c r="E14485" s="5">
        <v>4</v>
      </c>
      <c r="F14485" s="16">
        <f t="shared" si="1573"/>
      </c>
      <c r="G14485" s="6">
        <f t="shared" si="1574"/>
      </c>
      <c r="H14485" s="16">
        <v>1</v>
      </c>
      <c r="I14485" s="58">
        <f t="shared" si="1575"/>
      </c>
      <c r="J14485">
        <f t="shared" si="1578"/>
      </c>
      <c r="K14485">
        <f t="shared" si="1576"/>
      </c>
      <c r="L14485">
        <f t="shared" si="1577"/>
      </c>
      <c r="W14485">
        <f t="shared" si="1569"/>
      </c>
      <c r="X14485">
        <f t="shared" si="1570"/>
      </c>
      <c r="Y14485">
        <f t="shared" si="1571"/>
      </c>
      <c r="Z14485">
        <f t="shared" si="1572"/>
      </c>
    </row>
    <row r="14486" spans="1:26">
      <c r="A14486" s="5">
        <v>14</v>
      </c>
      <c r="B14486" s="95" t="s">
        <v>830</v>
      </c>
      <c r="C14486" s="101" t="s">
        <v>829</v>
      </c>
      <c r="D14486" s="5">
        <v>2</v>
      </c>
      <c r="E14486" s="5">
        <v>1</v>
      </c>
      <c r="F14486" s="16">
        <v>2</v>
      </c>
      <c r="G14486" s="6">
        <f>+F14486</f>
      </c>
      <c r="H14486" s="16">
        <v>1</v>
      </c>
      <c r="I14486" s="58">
        <f>+H14486*G14486</f>
      </c>
      <c r="J14486">
        <f t="shared" si="1578"/>
      </c>
      <c r="K14486">
        <f>+H14486-J14486</f>
      </c>
      <c r="L14486">
        <f>+K14486*G14486</f>
      </c>
      <c r="W14486">
        <f t="shared" si="1569"/>
      </c>
      <c r="X14486">
        <f t="shared" si="1570"/>
      </c>
      <c r="Y14486">
        <f t="shared" si="1571"/>
      </c>
      <c r="Z14486">
        <f t="shared" si="1572"/>
      </c>
    </row>
    <row r="14487" spans="1:26">
      <c r="A14487" s="5">
        <v>15</v>
      </c>
      <c r="B14487" s="8" t="s">
        <v>400</v>
      </c>
      <c r="C14487" s="101" t="s">
        <v>1726</v>
      </c>
      <c r="D14487" s="5">
        <v>1</v>
      </c>
      <c r="E14487" s="5">
        <v>4</v>
      </c>
      <c r="F14487" s="16">
        <f t="shared" si="1573"/>
      </c>
      <c r="G14487" s="6">
        <f t="shared" si="1574"/>
      </c>
      <c r="H14487" s="16">
        <v>1</v>
      </c>
      <c r="I14487" s="58">
        <f t="shared" si="1575"/>
      </c>
      <c r="J14487">
        <f t="shared" si="1578"/>
      </c>
      <c r="K14487">
        <f t="shared" si="1576"/>
      </c>
      <c r="L14487">
        <f t="shared" si="1577"/>
      </c>
      <c r="W14487">
        <f t="shared" si="1569"/>
      </c>
      <c r="X14487">
        <f t="shared" si="1570"/>
      </c>
      <c r="Y14487">
        <f t="shared" si="1571"/>
      </c>
      <c r="Z14487">
        <f t="shared" si="1572"/>
      </c>
    </row>
    <row r="14488" spans="1:26">
      <c r="A14488" s="5">
        <v>16</v>
      </c>
      <c r="B14488" s="95" t="s">
        <v>310</v>
      </c>
      <c r="C14488" s="5" t="s">
        <v>311</v>
      </c>
      <c r="D14488" s="5">
        <v>3</v>
      </c>
      <c r="E14488" s="5">
        <v>4</v>
      </c>
      <c r="F14488" s="16">
        <f t="shared" si="1573"/>
      </c>
      <c r="G14488" s="6">
        <f t="shared" si="1574"/>
      </c>
      <c r="H14488" s="16">
        <v>1</v>
      </c>
      <c r="I14488" s="58">
        <f t="shared" si="1575"/>
      </c>
      <c r="J14488">
        <f t="shared" si="1578"/>
      </c>
      <c r="K14488">
        <f t="shared" si="1576"/>
      </c>
      <c r="L14488">
        <f t="shared" si="1577"/>
      </c>
      <c r="W14488">
        <f t="shared" si="1569"/>
      </c>
      <c r="X14488">
        <f t="shared" si="1570"/>
      </c>
      <c r="Y14488">
        <f t="shared" si="1571"/>
      </c>
      <c r="Z14488">
        <f t="shared" si="1572"/>
      </c>
    </row>
    <row r="14489" spans="1:26">
      <c r="A14489" s="5">
        <v>17</v>
      </c>
      <c r="B14489" s="95" t="s">
        <v>823</v>
      </c>
      <c r="C14489" s="101" t="s">
        <v>822</v>
      </c>
      <c r="D14489" s="5">
        <v>1</v>
      </c>
      <c r="E14489" s="5">
        <v>4</v>
      </c>
      <c r="F14489" s="16">
        <f t="shared" si="1573"/>
      </c>
      <c r="G14489" s="6">
        <f t="shared" si="1574"/>
      </c>
      <c r="H14489" s="16">
        <v>1</v>
      </c>
      <c r="I14489" s="58">
        <f t="shared" si="1575"/>
      </c>
      <c r="J14489">
        <f t="shared" si="1578"/>
      </c>
      <c r="K14489">
        <f t="shared" si="1576"/>
      </c>
      <c r="L14489">
        <f t="shared" si="1577"/>
      </c>
      <c r="W14489">
        <f t="shared" si="1569"/>
      </c>
      <c r="X14489">
        <f t="shared" si="1570"/>
      </c>
      <c r="Y14489">
        <f t="shared" si="1571"/>
      </c>
      <c r="Z14489">
        <f t="shared" si="1572"/>
      </c>
    </row>
    <row r="14490" spans="1:26">
      <c r="A14490" s="5">
        <v>18</v>
      </c>
      <c r="B14490" s="8" t="s">
        <v>467</v>
      </c>
      <c r="C14490" s="5" t="s">
        <v>466</v>
      </c>
      <c r="D14490" s="5">
        <v>3</v>
      </c>
      <c r="E14490" s="5">
        <v>4</v>
      </c>
      <c r="F14490" s="16">
        <f t="shared" si="1573"/>
      </c>
      <c r="G14490" s="6">
        <f t="shared" si="1574"/>
      </c>
      <c r="H14490" s="16">
        <v>1</v>
      </c>
      <c r="I14490" s="58">
        <f t="shared" si="1575"/>
      </c>
      <c r="J14490">
        <f t="shared" si="1578"/>
      </c>
      <c r="K14490">
        <f t="shared" si="1576"/>
      </c>
      <c r="L14490">
        <f t="shared" si="1577"/>
      </c>
      <c r="W14490">
        <f t="shared" si="1569"/>
      </c>
      <c r="X14490">
        <f t="shared" si="1570"/>
      </c>
      <c r="Y14490">
        <f t="shared" si="1571"/>
      </c>
      <c r="Z14490">
        <f t="shared" si="1572"/>
      </c>
    </row>
    <row r="14491" spans="1:26" ht="24">
      <c r="A14491" s="5">
        <v>19</v>
      </c>
      <c r="B14491" s="15" t="s">
        <v>817</v>
      </c>
      <c r="C14491" s="9" t="s">
        <v>816</v>
      </c>
      <c r="D14491" s="5">
        <v>1</v>
      </c>
      <c r="E14491" s="16">
        <v>4</v>
      </c>
      <c r="F14491" s="16">
        <f t="shared" si="1573"/>
      </c>
      <c r="G14491" s="6">
        <f t="shared" si="1574"/>
      </c>
      <c r="H14491" s="16">
        <v>1</v>
      </c>
      <c r="I14491" s="58">
        <f t="shared" si="1575"/>
      </c>
      <c r="J14491">
        <f t="shared" si="1578"/>
      </c>
      <c r="K14491">
        <f t="shared" si="1576"/>
      </c>
      <c r="L14491">
        <f t="shared" si="1577"/>
      </c>
      <c r="W14491">
        <f t="shared" si="1569"/>
      </c>
      <c r="X14491">
        <f t="shared" si="1570"/>
      </c>
      <c r="Y14491">
        <f t="shared" si="1571"/>
      </c>
      <c r="Z14491">
        <f t="shared" si="1572"/>
      </c>
    </row>
    <row r="14492" spans="1:26">
      <c r="A14492" s="107"/>
      <c r="B14492" s="1564" t="s">
        <v>644</v>
      </c>
      <c r="C14492" s="1565"/>
      <c r="D14492" s="184"/>
      <c r="E14492" s="185"/>
      <c r="F14492" s="209"/>
      <c r="G14492" s="210"/>
      <c r="H14492" s="543"/>
      <c r="I14492" s="544"/>
      <c r="W14492">
        <f t="shared" si="1569"/>
      </c>
      <c r="X14492">
        <f t="shared" si="1570"/>
      </c>
      <c r="Y14492">
        <f t="shared" si="1571"/>
      </c>
      <c r="Z14492">
        <f t="shared" si="1572"/>
      </c>
    </row>
    <row r="14493" spans="1:26" ht="24">
      <c r="A14493" s="5">
        <v>20</v>
      </c>
      <c r="B14493" s="15" t="s">
        <v>2615</v>
      </c>
      <c r="C14493" s="5" t="s">
        <v>1385</v>
      </c>
      <c r="D14493" s="5">
        <v>1</v>
      </c>
      <c r="E14493" s="185">
        <v>1</v>
      </c>
      <c r="F14493" s="209">
        <v>1</v>
      </c>
      <c r="G14493" s="210">
        <f>+F14493</f>
      </c>
      <c r="H14493" s="661" t="s">
        <v>780</v>
      </c>
      <c r="I14493" s="544"/>
      <c r="W14493">
        <f t="shared" si="1569"/>
      </c>
      <c r="X14493">
        <f t="shared" si="1570"/>
      </c>
      <c r="Y14493">
        <f t="shared" si="1571"/>
      </c>
      <c r="Z14493">
        <f t="shared" si="1572"/>
      </c>
    </row>
    <row r="14494" spans="1:26" ht="12.75" customHeight="1" thickBot="1">
      <c r="A14494" s="33"/>
      <c r="B14494" s="212"/>
      <c r="C14494" s="213"/>
      <c r="D14494" s="214"/>
      <c r="E14494" s="214"/>
      <c r="F14494" s="214"/>
      <c r="G14494" s="214"/>
      <c r="H14494" s="214"/>
      <c r="I14494" s="215"/>
      <c r="W14494">
        <f t="shared" si="1569"/>
      </c>
      <c r="X14494">
        <f t="shared" si="1570"/>
      </c>
      <c r="Y14494">
        <f t="shared" si="1571"/>
      </c>
      <c r="Z14494">
        <f t="shared" si="1572"/>
      </c>
    </row>
    <row r="14495" spans="1:26" ht="21">
      <c r="A14495" s="33"/>
      <c r="B14495" s="216"/>
      <c r="C14495" s="217"/>
      <c r="D14495" s="218"/>
      <c r="E14495" s="218"/>
      <c r="F14495" s="218"/>
      <c r="G14495" s="219" t="s">
        <v>19</v>
      </c>
      <c r="H14495" s="218"/>
      <c r="I14495" s="220">
        <f>SUM(I14468:I14494)</f>
      </c>
      <c r="L14495">
        <f>SUM(L14468:L14494)</f>
      </c>
      <c r="W14495">
        <f t="shared" si="1569"/>
      </c>
      <c r="X14495">
        <f t="shared" si="1570"/>
      </c>
      <c r="Y14495">
        <f t="shared" si="1571"/>
      </c>
      <c r="Z14495">
        <f t="shared" si="1572"/>
      </c>
    </row>
    <row r="14496" spans="1:26" ht="11.25" customHeight="1">
      <c r="A14496" s="33"/>
      <c r="B14496" s="216"/>
      <c r="C14496" s="69"/>
      <c r="D14496" s="91"/>
      <c r="E14496" s="91"/>
      <c r="F14496" s="91"/>
      <c r="G14496" s="92"/>
      <c r="H14496" s="91"/>
      <c r="I14496" s="155"/>
      <c r="W14496">
        <f t="shared" si="1569"/>
      </c>
      <c r="X14496">
        <f t="shared" si="1570"/>
      </c>
      <c r="Y14496">
        <f t="shared" si="1571"/>
      </c>
      <c r="Z14496">
        <f t="shared" si="1572"/>
      </c>
    </row>
    <row r="14497" spans="1:26">
      <c r="A14497" s="221"/>
      <c r="B14497" s="222"/>
      <c r="C14497" s="154" t="s">
        <v>408</v>
      </c>
      <c r="D14497" s="154"/>
      <c r="E14497" s="154"/>
      <c r="F14497" s="154"/>
      <c r="G14497" s="154"/>
      <c r="H14497" s="223">
        <v>1</v>
      </c>
      <c r="I14497" s="155">
        <f>+L14495*H14497</f>
      </c>
      <c r="W14497">
        <f t="shared" si="1569"/>
      </c>
      <c r="X14497">
        <f t="shared" si="1570"/>
      </c>
      <c r="Y14497">
        <f t="shared" si="1571"/>
      </c>
      <c r="Z14497">
        <f t="shared" si="1572"/>
      </c>
    </row>
    <row r="14498" spans="1:26">
      <c r="A14498" s="33"/>
      <c r="B14498" s="10"/>
      <c r="C14498" s="10"/>
      <c r="D14498" s="10"/>
      <c r="E14498" s="10"/>
      <c r="F14498" s="10"/>
      <c r="G14498" s="10"/>
      <c r="H14498" s="10"/>
      <c r="I14498" s="140"/>
      <c r="W14498">
        <f t="shared" si="1569"/>
      </c>
      <c r="X14498">
        <f t="shared" si="1570"/>
      </c>
      <c r="Y14498">
        <f t="shared" si="1571"/>
      </c>
      <c r="Z14498">
        <f t="shared" si="1572"/>
      </c>
    </row>
    <row r="14499" spans="1:26" ht="15.75" thickBot="1">
      <c r="A14499" s="33"/>
      <c r="B14499" s="11" t="s">
        <v>20</v>
      </c>
      <c r="C14499" s="35"/>
      <c r="D14499" s="35"/>
      <c r="E14499" s="35"/>
      <c r="F14499" s="35"/>
      <c r="G14499" s="35"/>
      <c r="H14499" s="35"/>
      <c r="I14499" s="36"/>
      <c r="W14499">
        <f t="shared" si="1569"/>
      </c>
      <c r="X14499">
        <f t="shared" si="1570"/>
      </c>
      <c r="Y14499">
        <f t="shared" si="1571"/>
      </c>
      <c r="Z14499">
        <f t="shared" si="1572"/>
      </c>
    </row>
    <row r="14500" spans="1:26" ht="15.75" thickBot="1">
      <c r="A14500" s="37"/>
      <c r="B14500" s="11" t="s">
        <v>409</v>
      </c>
      <c r="C14500" s="39" t="s">
        <v>21</v>
      </c>
      <c r="D14500" s="40">
        <f>SUM(D14468:D14499)</f>
      </c>
      <c r="E14500" s="41">
        <f>IF(H14500=I14500,"OK","NO")</f>
      </c>
      <c r="F14500" s="40">
        <f>SUM(F14468:F14499)</f>
      </c>
      <c r="G14500" s="40">
        <f>SUM(G14468:G14499)</f>
      </c>
      <c r="H14500" s="41">
        <f>SUMPRODUCT(F14468:F14494,H14468:H14494)</f>
      </c>
      <c r="I14500" s="43">
        <f>SUMPRODUCT(I14495-I14496-I14497)</f>
      </c>
      <c r="W14500">
        <f t="shared" si="1569"/>
      </c>
      <c r="X14500">
        <f t="shared" si="1570"/>
      </c>
      <c r="Y14500">
        <f t="shared" si="1571"/>
      </c>
      <c r="Z14500">
        <f t="shared" si="1572"/>
      </c>
    </row>
    <row r="14501" spans="1:26" ht="15.75" thickBot="1">
      <c r="A14501" s="44"/>
      <c r="B14501" s="116"/>
      <c r="C14501" s="45"/>
      <c r="D14501" s="45"/>
      <c r="E14501" s="45"/>
      <c r="F14501" s="45"/>
      <c r="G14501" s="45"/>
      <c r="H14501" s="45"/>
      <c r="I14501" s="47"/>
      <c r="W14501">
        <f t="shared" si="1569"/>
      </c>
      <c r="X14501">
        <f t="shared" si="1570"/>
      </c>
      <c r="Y14501">
        <f t="shared" si="1571"/>
      </c>
      <c r="Z14501">
        <f t="shared" si="1572"/>
      </c>
    </row>
    <row r="14502" spans="1:26">
      <c r="A14502" s="12" t="s">
        <v>315</v>
      </c>
      <c r="B14502" s="12"/>
      <c r="C14502" s="12"/>
      <c r="D14502" s="13"/>
      <c r="E14502" s="14"/>
      <c r="F14502" s="14"/>
      <c r="G14502" s="14"/>
      <c r="H14502" s="2"/>
      <c r="I14502" s="12"/>
      <c r="W14502">
        <f t="shared" si="1569"/>
      </c>
      <c r="X14502">
        <f t="shared" si="1570"/>
      </c>
      <c r="Y14502">
        <f t="shared" si="1571"/>
      </c>
      <c r="Z14502">
        <f t="shared" si="1572"/>
      </c>
    </row>
    <row r="14503" spans="1:26">
      <c r="W14503">
        <f t="shared" si="1569"/>
      </c>
      <c r="X14503">
        <f t="shared" si="1570"/>
      </c>
      <c r="Y14503">
        <f t="shared" si="1571"/>
      </c>
      <c r="Z14503">
        <f t="shared" si="1572"/>
      </c>
    </row>
    <row r="14504" spans="1:26">
      <c r="W14504">
        <f t="shared" si="1569"/>
      </c>
      <c r="X14504">
        <f t="shared" si="1570"/>
      </c>
      <c r="Y14504">
        <f t="shared" si="1571"/>
      </c>
      <c r="Z14504">
        <f t="shared" si="1572"/>
      </c>
    </row>
    <row r="14505" spans="1:26">
      <c r="A14505" s="1562" t="s">
        <v>0</v>
      </c>
      <c r="B14505" s="1562"/>
      <c r="C14505" s="1562"/>
      <c r="D14505" s="1562"/>
      <c r="E14505" s="1562"/>
      <c r="F14505" s="1562"/>
      <c r="G14505" s="1562"/>
      <c r="H14505" s="1562"/>
      <c r="I14505" s="1562"/>
      <c r="W14505">
        <f t="shared" si="1569"/>
      </c>
      <c r="X14505">
        <f t="shared" si="1570"/>
      </c>
      <c r="Y14505">
        <f t="shared" si="1571"/>
      </c>
      <c r="Z14505">
        <f t="shared" si="1572"/>
      </c>
    </row>
    <row r="14506" spans="1:26">
      <c r="W14506">
        <f t="shared" si="1569"/>
      </c>
      <c r="X14506">
        <f t="shared" si="1570"/>
      </c>
      <c r="Y14506">
        <f t="shared" si="1571"/>
      </c>
      <c r="Z14506">
        <f t="shared" si="1572"/>
      </c>
    </row>
    <row r="14507" spans="1:26">
      <c r="B14507" s="124"/>
      <c r="C14507" s="124"/>
      <c r="D14507" s="124"/>
      <c r="E14507" s="124"/>
      <c r="F14507" s="124"/>
      <c r="G14507" s="124"/>
      <c r="H14507" s="124"/>
      <c r="I14507" s="124"/>
      <c r="W14507">
        <f t="shared" si="1569"/>
      </c>
      <c r="X14507">
        <f t="shared" si="1570"/>
      </c>
      <c r="Y14507">
        <f t="shared" si="1571"/>
      </c>
      <c r="Z14507">
        <f t="shared" si="1572"/>
      </c>
    </row>
    <row r="14508" spans="1:26">
      <c r="A14508" s="1" t="s">
        <v>1</v>
      </c>
      <c r="C14508" s="254" t="inlineStr">
        <is>
          <t>ATTN: Contact-074</t>
        </is>
      </c>
      <c r="G14508" s="489" t="s">
        <v>2</v>
      </c>
      <c r="H14508" s="3" t="s">
        <v>2613</v>
      </c>
      <c r="W14508">
        <f t="shared" si="1569"/>
      </c>
      <c r="X14508">
        <f t="shared" si="1570"/>
      </c>
      <c r="Y14508">
        <f t="shared" si="1571"/>
      </c>
      <c r="Z14508">
        <f t="shared" si="1572"/>
      </c>
    </row>
    <row r="14509" spans="1:26">
      <c r="A14509" s="1" t="inlineStr">
        <is>
          <t>Dealer-152</t>
        </is>
      </c>
      <c r="F14509" s="4"/>
      <c r="G14509" s="488" t="s">
        <v>1440</v>
      </c>
      <c r="H14509" s="1" t="s">
        <v>2305</v>
      </c>
      <c r="W14509">
        <f t="shared" si="1569"/>
      </c>
      <c r="X14509">
        <f t="shared" si="1570"/>
      </c>
      <c r="Y14509">
        <f t="shared" si="1571"/>
      </c>
      <c r="Z14509">
        <f t="shared" si="1572"/>
      </c>
    </row>
    <row r="14510" spans="1:26">
      <c r="A14510" s="254" t="inlineStr">
        <is>
          <t>Address line (redacted)</t>
        </is>
      </c>
      <c r="B14510" s="1"/>
      <c r="H14510" s="49"/>
      <c r="W14510">
        <f t="shared" si="1569"/>
      </c>
      <c r="X14510">
        <f t="shared" si="1570"/>
      </c>
      <c r="Y14510">
        <f t="shared" si="1571"/>
      </c>
      <c r="Z14510">
        <f t="shared" si="1572"/>
      </c>
    </row>
    <row r="14511" spans="1:26">
      <c r="A14511" s="254" t="inlineStr">
        <is>
          <t>Address line (redacted)</t>
        </is>
      </c>
      <c r="B14511" s="1"/>
      <c r="W14511">
        <f t="shared" si="1569"/>
      </c>
      <c r="X14511">
        <f t="shared" si="1570"/>
      </c>
      <c r="Y14511">
        <f t="shared" si="1571"/>
      </c>
      <c r="Z14511">
        <f t="shared" si="1572"/>
      </c>
    </row>
    <row r="14512" spans="1:26">
      <c r="A14512" s="1" t="inlineStr">
        <is>
          <t>PHONE-MASKED</t>
        </is>
      </c>
      <c r="B14512" s="1"/>
      <c r="C14512" s="1"/>
      <c r="W14512">
        <f t="shared" si="1569"/>
      </c>
      <c r="X14512">
        <f t="shared" si="1570"/>
      </c>
      <c r="Y14512">
        <f t="shared" si="1571"/>
      </c>
      <c r="Z14512">
        <f t="shared" si="1572"/>
      </c>
    </row>
    <row r="14513" spans="1:26">
      <c r="A14513" s="12" t="s">
        <v>4</v>
      </c>
      <c r="B14513" s="86" t="inlineStr">
        <is>
          <t>GSTIN-MASKED</t>
        </is>
      </c>
      <c r="D14513" s="197"/>
      <c r="E14513" s="197"/>
      <c r="F14513" s="197"/>
      <c r="G14513" s="197"/>
      <c r="H14513" s="197"/>
      <c r="W14513">
        <f t="shared" si="1569"/>
      </c>
      <c r="X14513">
        <f t="shared" si="1570"/>
      </c>
      <c r="Y14513">
        <f t="shared" si="1571"/>
      </c>
      <c r="Z14513">
        <f t="shared" si="1572"/>
      </c>
    </row>
    <row r="14514" spans="1:26">
      <c r="B14514" s="1"/>
      <c r="D14514" s="197"/>
      <c r="E14514" s="197"/>
      <c r="F14514" s="197"/>
      <c r="G14514" s="197"/>
      <c r="H14514" s="197"/>
      <c r="W14514">
        <f t="shared" si="1569"/>
      </c>
      <c r="X14514">
        <f t="shared" si="1570"/>
      </c>
      <c r="Y14514">
        <f t="shared" si="1571"/>
      </c>
      <c r="Z14514">
        <f t="shared" si="1572"/>
      </c>
    </row>
    <row r="14515" spans="1:26">
      <c r="A14515" s="1" t="s">
        <v>5</v>
      </c>
      <c r="D14515" s="197"/>
      <c r="E14515" s="197"/>
      <c r="F14515" s="197"/>
      <c r="G14515" s="197"/>
      <c r="H14515" s="197"/>
      <c r="W14515">
        <f t="shared" si="1569"/>
      </c>
      <c r="X14515">
        <f t="shared" si="1570"/>
      </c>
      <c r="Y14515">
        <f t="shared" si="1571"/>
      </c>
      <c r="Z14515">
        <f t="shared" si="1572"/>
      </c>
    </row>
    <row r="14516" spans="1:26">
      <c r="A14516" s="1" t="s">
        <v>6</v>
      </c>
      <c r="D14516" s="197"/>
      <c r="E14516" s="197"/>
      <c r="F14516" s="197"/>
      <c r="G14516" s="197"/>
      <c r="H14516" s="197"/>
      <c r="W14516">
        <f t="shared" si="1569"/>
      </c>
      <c r="X14516">
        <f t="shared" si="1570"/>
      </c>
      <c r="Y14516">
        <f t="shared" si="1571"/>
      </c>
      <c r="Z14516">
        <f t="shared" si="1572"/>
      </c>
    </row>
    <row r="14517" spans="1:26" ht="15.75" thickBot="1">
      <c r="A14517" s="1" t="s">
        <v>7</v>
      </c>
      <c r="W14517">
        <f t="shared" si="1569"/>
      </c>
      <c r="X14517">
        <f t="shared" si="1570"/>
      </c>
      <c r="Y14517">
        <f t="shared" si="1571"/>
      </c>
      <c r="Z14517">
        <f t="shared" si="1572"/>
      </c>
    </row>
    <row r="14518" spans="1:26" ht="24">
      <c r="A14518" s="198" t="s">
        <v>8</v>
      </c>
      <c r="B14518" s="199" t="s">
        <v>9</v>
      </c>
      <c r="C14518" s="564" t="s">
        <v>10</v>
      </c>
      <c r="D14518" s="200" t="s">
        <v>11</v>
      </c>
      <c r="E14518" s="200" t="s">
        <v>12</v>
      </c>
      <c r="F14518" s="200" t="s">
        <v>13</v>
      </c>
      <c r="G14518" s="200" t="s">
        <v>14</v>
      </c>
      <c r="H14518" s="201" t="s">
        <v>15</v>
      </c>
      <c r="I14518" s="202" t="s">
        <v>16</v>
      </c>
      <c r="W14518">
        <f t="shared" si="1569"/>
      </c>
      <c r="X14518">
        <f t="shared" si="1570"/>
      </c>
      <c r="Y14518">
        <f t="shared" si="1571"/>
      </c>
      <c r="Z14518">
        <f t="shared" si="1572"/>
      </c>
    </row>
    <row r="14519" spans="1:26">
      <c r="A14519" s="67"/>
      <c r="B14519" s="1620" t="s">
        <v>17</v>
      </c>
      <c r="C14519" s="1620"/>
      <c r="D14519" s="184"/>
      <c r="E14519" s="184"/>
      <c r="F14519" s="184"/>
      <c r="G14519" s="186"/>
      <c r="H14519" s="184"/>
      <c r="I14519" s="388"/>
      <c r="W14519">
        <f t="shared" si="1569"/>
      </c>
      <c r="X14519">
        <f t="shared" si="1570"/>
      </c>
      <c r="Y14519">
        <f t="shared" si="1571"/>
      </c>
      <c r="Z14519">
        <f t="shared" si="1572"/>
      </c>
    </row>
    <row r="14520" spans="1:26">
      <c r="A14520" s="5">
        <v>1</v>
      </c>
      <c r="B14520" s="8" t="s">
        <v>380</v>
      </c>
      <c r="C14520" s="5" t="s">
        <v>381</v>
      </c>
      <c r="D14520" s="21">
        <v>1</v>
      </c>
      <c r="E14520" s="5">
        <v>5</v>
      </c>
      <c r="F14520" s="5">
        <f>+E14520*D14520</f>
      </c>
      <c r="G14520" s="6">
        <f>+E14520*D14520</f>
      </c>
      <c r="H14520" s="5">
        <v>1</v>
      </c>
      <c r="I14520" s="58">
        <f>+H14520*G14520</f>
      </c>
      <c r="W14520">
        <f t="shared" si="1569"/>
      </c>
      <c r="X14520">
        <f t="shared" si="1570"/>
      </c>
      <c r="Y14520">
        <f t="shared" si="1571"/>
      </c>
      <c r="Z14520">
        <f t="shared" si="1572"/>
      </c>
    </row>
    <row r="14521" spans="1:26">
      <c r="A14521" s="5">
        <v>2</v>
      </c>
      <c r="B14521" s="8" t="s">
        <v>1476</v>
      </c>
      <c r="C14521" s="5" t="s">
        <v>1477</v>
      </c>
      <c r="D14521" s="21">
        <v>1</v>
      </c>
      <c r="E14521" s="5">
        <v>5</v>
      </c>
      <c r="F14521" s="5">
        <f>+E14521*D14521</f>
      </c>
      <c r="G14521" s="6">
        <f>+E14521*D14521</f>
      </c>
      <c r="H14521" s="5">
        <v>1</v>
      </c>
      <c r="I14521" s="58">
        <f>+H14521*G14521</f>
      </c>
      <c r="W14521">
        <f t="shared" si="1569"/>
      </c>
      <c r="X14521">
        <f t="shared" si="1570"/>
      </c>
      <c r="Y14521">
        <f t="shared" si="1571"/>
      </c>
      <c r="Z14521">
        <f t="shared" si="1572"/>
      </c>
    </row>
    <row r="14522" spans="1:26">
      <c r="A14522" s="5">
        <v>3</v>
      </c>
      <c r="B14522" s="8" t="s">
        <v>906</v>
      </c>
      <c r="C14522" s="5" t="s">
        <v>905</v>
      </c>
      <c r="D14522" s="5">
        <v>1</v>
      </c>
      <c r="E14522" s="5"/>
      <c r="F14522" s="5">
        <v>2</v>
      </c>
      <c r="G14522" s="6">
        <f>+F14522</f>
      </c>
      <c r="H14522" s="5">
        <v>1</v>
      </c>
      <c r="I14522" s="58">
        <f>+H14522*G14522</f>
      </c>
      <c r="W14522">
        <f t="shared" si="1569"/>
      </c>
      <c r="X14522">
        <f t="shared" si="1570"/>
      </c>
      <c r="Y14522">
        <f t="shared" si="1571"/>
      </c>
      <c r="Z14522">
        <f t="shared" si="1572"/>
      </c>
    </row>
    <row r="14523" spans="1:26">
      <c r="A14523" s="107">
        <v>4</v>
      </c>
      <c r="B14523" s="106" t="s">
        <v>958</v>
      </c>
      <c r="C14523" s="5"/>
      <c r="D14523" s="21">
        <v>1</v>
      </c>
      <c r="E14523" s="5">
        <v>10</v>
      </c>
      <c r="F14523" s="5">
        <f>+E14523*D14523</f>
      </c>
      <c r="G14523" s="6">
        <f>+E14523*D14523</f>
      </c>
      <c r="H14523" s="5">
        <v>1</v>
      </c>
      <c r="I14523" s="58">
        <f>+H14523*G14523</f>
      </c>
      <c r="W14523">
        <f t="shared" si="1569"/>
      </c>
      <c r="X14523">
        <f t="shared" si="1570"/>
      </c>
      <c r="Y14523">
        <f t="shared" si="1571"/>
      </c>
      <c r="Z14523">
        <f t="shared" si="1572"/>
      </c>
    </row>
    <row r="14524" spans="1:26">
      <c r="A14524" s="107"/>
      <c r="B14524" s="1620" t="s">
        <v>18</v>
      </c>
      <c r="C14524" s="1620"/>
      <c r="D14524" s="5"/>
      <c r="E14524" s="5"/>
      <c r="F14524" s="5"/>
      <c r="G14524" s="186"/>
      <c r="H14524" s="184"/>
      <c r="I14524" s="58"/>
      <c r="W14524">
        <f t="shared" si="1569"/>
      </c>
      <c r="X14524">
        <f t="shared" si="1570"/>
      </c>
      <c r="Y14524">
        <f t="shared" si="1571"/>
      </c>
      <c r="Z14524">
        <f t="shared" si="1572"/>
      </c>
    </row>
    <row r="14525" spans="1:26">
      <c r="A14525" s="107">
        <v>5</v>
      </c>
      <c r="B14525" s="95" t="s">
        <v>1143</v>
      </c>
      <c r="C14525" s="9" t="s">
        <v>1142</v>
      </c>
      <c r="D14525" s="21">
        <v>1</v>
      </c>
      <c r="E14525" s="5">
        <v>4</v>
      </c>
      <c r="F14525" s="5">
        <f>+E14525*D14525</f>
      </c>
      <c r="G14525" s="6">
        <f>+E14525*D14525</f>
      </c>
      <c r="H14525" s="5">
        <v>1</v>
      </c>
      <c r="I14525" s="58">
        <f>+H14525*G14525</f>
      </c>
      <c r="W14525">
        <f t="shared" si="1569"/>
      </c>
      <c r="X14525">
        <f t="shared" si="1570"/>
      </c>
      <c r="Y14525">
        <f t="shared" si="1571"/>
      </c>
      <c r="Z14525">
        <f t="shared" si="1572"/>
      </c>
    </row>
    <row r="14526" spans="1:26">
      <c r="A14526" s="107"/>
      <c r="B14526" s="8"/>
      <c r="C14526" s="5"/>
      <c r="D14526" s="184"/>
      <c r="E14526" s="184"/>
      <c r="F14526" s="184"/>
      <c r="G14526" s="186"/>
      <c r="H14526" s="184"/>
      <c r="I14526" s="388"/>
      <c r="W14526">
        <f t="shared" si="1569"/>
      </c>
      <c r="X14526">
        <f t="shared" si="1570"/>
      </c>
      <c r="Y14526">
        <f t="shared" si="1571"/>
      </c>
      <c r="Z14526">
        <f t="shared" si="1572"/>
      </c>
    </row>
    <row r="14527" spans="1:26">
      <c r="A14527" s="107"/>
      <c r="B14527" s="8"/>
      <c r="C14527" s="5"/>
      <c r="D14527" s="184"/>
      <c r="E14527" s="184"/>
      <c r="F14527" s="184"/>
      <c r="G14527" s="186"/>
      <c r="H14527" s="184"/>
      <c r="I14527" s="388"/>
      <c r="W14527">
        <f t="shared" si="1569"/>
      </c>
      <c r="X14527">
        <f t="shared" si="1570"/>
      </c>
      <c r="Y14527">
        <f t="shared" si="1571"/>
      </c>
      <c r="Z14527">
        <f t="shared" si="1572"/>
      </c>
    </row>
    <row r="14528" spans="1:26">
      <c r="A14528" s="67"/>
      <c r="B14528" s="106"/>
      <c r="C14528" s="15"/>
      <c r="D14528" s="184"/>
      <c r="E14528" s="184"/>
      <c r="F14528" s="184"/>
      <c r="G14528" s="186"/>
      <c r="H14528" s="185"/>
      <c r="I14528" s="388"/>
      <c r="W14528">
        <f t="shared" si="1569"/>
      </c>
      <c r="X14528">
        <f t="shared" si="1570"/>
      </c>
      <c r="Y14528">
        <f t="shared" si="1571"/>
      </c>
      <c r="Z14528">
        <f t="shared" si="1572"/>
      </c>
    </row>
    <row r="14529" spans="1:26" ht="15.75" thickBot="1">
      <c r="A14529" s="57"/>
      <c r="B14529" s="224"/>
      <c r="C14529" s="15"/>
      <c r="D14529" s="23"/>
      <c r="E14529" s="225"/>
      <c r="F14529" s="23"/>
      <c r="G14529" s="24"/>
      <c r="H14529" s="225"/>
      <c r="I14529" s="70"/>
      <c r="W14529">
        <f t="shared" si="1569"/>
      </c>
      <c r="X14529">
        <f t="shared" si="1570"/>
      </c>
      <c r="Y14529">
        <f t="shared" si="1571"/>
      </c>
      <c r="Z14529">
        <f t="shared" si="1572"/>
      </c>
    </row>
    <row r="14530" spans="1:26">
      <c r="A14530" s="67"/>
      <c r="B14530" s="17"/>
      <c r="C14530" s="5"/>
      <c r="D14530" s="59"/>
      <c r="E14530" s="59"/>
      <c r="F14530" s="53"/>
      <c r="G14530" s="78"/>
      <c r="H14530" s="68"/>
      <c r="I14530" s="71"/>
      <c r="W14530">
        <f t="shared" si="1569"/>
      </c>
      <c r="X14530">
        <f t="shared" si="1570"/>
      </c>
      <c r="Y14530">
        <f t="shared" si="1571"/>
      </c>
      <c r="Z14530">
        <f t="shared" si="1572"/>
      </c>
    </row>
    <row r="14531" spans="1:26" ht="15.75" thickBot="1">
      <c r="A14531" s="221"/>
      <c r="B14531" s="222"/>
      <c r="C14531" s="69"/>
      <c r="D14531" s="177"/>
      <c r="E14531" s="177"/>
      <c r="F14531" s="177"/>
      <c r="G14531" s="177"/>
      <c r="H14531" s="177"/>
      <c r="I14531" s="256"/>
      <c r="K14531">
        <f>35+12</f>
      </c>
      <c r="W14531">
        <f t="shared" si="1569"/>
      </c>
      <c r="X14531">
        <f t="shared" si="1570"/>
      </c>
      <c r="Y14531">
        <f t="shared" si="1571"/>
      </c>
      <c r="Z14531">
        <f t="shared" si="1572"/>
      </c>
    </row>
    <row r="14532" spans="1:26">
      <c r="A14532" s="33"/>
      <c r="B14532" s="10"/>
      <c r="C14532" s="10"/>
      <c r="D14532" s="69"/>
      <c r="E14532" s="69"/>
      <c r="F14532" s="69"/>
      <c r="G14532" s="69"/>
      <c r="H14532" s="69"/>
      <c r="I14532" s="61"/>
      <c r="W14532">
        <f t="shared" ref="W14532:W14595" si="1579">IF(LEFT($H14532&amp;"",5)="2019-",$H14532,W14531)</f>
      </c>
      <c r="X14532">
        <f t="shared" ref="X14532:X14595" si="1580">IF($W14532="",0,IF(COUNTIF($AB$2:$AB$80,$W14532)&gt;0,1,0))</f>
      </c>
      <c r="Y14532">
        <f t="shared" ref="Y14532:Y14595" si="1581">IF($C14532="","",UPPER(TRIM(IFERROR(LEFT($C14532&amp;"",FIND("/",$C14532&amp;"")-1),$C14532&amp;""))))</f>
      </c>
      <c r="Z14532">
        <f t="shared" ref="Z14532:Z14595" si="1582">IFERROR(IF(ISNUMBER($G14532),$G14532,0),0)</f>
      </c>
    </row>
    <row r="14533" spans="1:26" ht="15.75" thickBot="1">
      <c r="A14533" s="33"/>
      <c r="B14533" s="11" t="s">
        <v>20</v>
      </c>
      <c r="C14533" s="35"/>
      <c r="D14533" s="35"/>
      <c r="E14533" s="35"/>
      <c r="F14533" s="35"/>
      <c r="G14533" s="35"/>
      <c r="H14533" s="35"/>
      <c r="I14533" s="662"/>
      <c r="M14533" t="s">
        <v>1245</v>
      </c>
      <c r="W14533">
        <f t="shared" si="1579"/>
      </c>
      <c r="X14533">
        <f t="shared" si="1580"/>
      </c>
      <c r="Y14533">
        <f t="shared" si="1581"/>
      </c>
      <c r="Z14533">
        <f t="shared" si="1582"/>
      </c>
    </row>
    <row r="14534" spans="1:26" ht="15.75" thickBot="1">
      <c r="A14534" s="37"/>
      <c r="B14534" s="38"/>
      <c r="C14534" s="39" t="s">
        <v>21</v>
      </c>
      <c r="D14534" s="40">
        <f>SUM(D14519:D14533)</f>
      </c>
      <c r="E14534" s="41">
        <f>IF(H14534=I14534,"OK","NO")</f>
      </c>
      <c r="F14534" s="40">
        <f>SUM(F14519:F14533)</f>
      </c>
      <c r="G14534" s="40">
        <f>SUM(G14519:G14533)</f>
      </c>
      <c r="H14534" s="41">
        <f>SUMPRODUCT(F14519:F14531,H14519:H14531)</f>
      </c>
      <c r="I14534" s="663">
        <f>SUM(I14519:I14533)</f>
      </c>
      <c r="J14534">
        <v>47000</v>
      </c>
      <c r="K14534" s="118">
        <f>+J14534-I14534</f>
      </c>
      <c r="M14534">
        <v>12200</v>
      </c>
      <c r="W14534">
        <f t="shared" si="1579"/>
      </c>
      <c r="X14534">
        <f t="shared" si="1580"/>
      </c>
      <c r="Y14534">
        <f t="shared" si="1581"/>
      </c>
      <c r="Z14534">
        <f t="shared" si="1582"/>
      </c>
    </row>
    <row r="14535" spans="1:26" ht="15.75" thickBot="1">
      <c r="A14535" s="44"/>
      <c r="B14535" s="116"/>
      <c r="C14535" s="45"/>
      <c r="D14535" s="45"/>
      <c r="E14535" s="45"/>
      <c r="F14535" s="45"/>
      <c r="G14535" s="45"/>
      <c r="H14535" s="46"/>
      <c r="I14535" s="47"/>
      <c r="M14535">
        <f>+J14534-M14534</f>
      </c>
      <c r="W14535">
        <f t="shared" si="1579"/>
      </c>
      <c r="X14535">
        <f t="shared" si="1580"/>
      </c>
      <c r="Y14535">
        <f t="shared" si="1581"/>
      </c>
      <c r="Z14535">
        <f t="shared" si="1582"/>
      </c>
    </row>
    <row r="14536" spans="1:26">
      <c r="A14536" s="12" t="s">
        <v>315</v>
      </c>
      <c r="B14536" s="12"/>
      <c r="C14536" s="12"/>
      <c r="D14536" s="13"/>
      <c r="E14536" s="14"/>
      <c r="F14536" s="14"/>
      <c r="G14536" s="14"/>
      <c r="H14536" s="2"/>
      <c r="I14536" s="12"/>
      <c r="W14536">
        <f t="shared" si="1579"/>
      </c>
      <c r="X14536">
        <f t="shared" si="1580"/>
      </c>
      <c r="Y14536">
        <f t="shared" si="1581"/>
      </c>
      <c r="Z14536">
        <f t="shared" si="1582"/>
      </c>
    </row>
    <row r="14537" spans="1:26">
      <c r="W14537">
        <f t="shared" si="1579"/>
      </c>
      <c r="X14537">
        <f t="shared" si="1580"/>
      </c>
      <c r="Y14537">
        <f t="shared" si="1581"/>
      </c>
      <c r="Z14537">
        <f t="shared" si="1582"/>
      </c>
    </row>
    <row r="14538" spans="1:26">
      <c r="W14538">
        <f t="shared" si="1579"/>
      </c>
      <c r="X14538">
        <f t="shared" si="1580"/>
      </c>
      <c r="Y14538">
        <f t="shared" si="1581"/>
      </c>
      <c r="Z14538">
        <f t="shared" si="1582"/>
      </c>
    </row>
    <row r="14539" spans="1:26">
      <c r="A14539" s="1562" t="s">
        <v>0</v>
      </c>
      <c r="B14539" s="1562"/>
      <c r="C14539" s="1562"/>
      <c r="D14539" s="1562"/>
      <c r="E14539" s="1562"/>
      <c r="F14539" s="1562"/>
      <c r="G14539" s="1562"/>
      <c r="H14539" s="1562"/>
      <c r="I14539" s="1562"/>
      <c r="W14539">
        <f t="shared" si="1579"/>
      </c>
      <c r="X14539">
        <f t="shared" si="1580"/>
      </c>
      <c r="Y14539">
        <f t="shared" si="1581"/>
      </c>
      <c r="Z14539">
        <f t="shared" si="1582"/>
      </c>
    </row>
    <row r="14540" spans="1:26">
      <c r="W14540">
        <f t="shared" si="1579"/>
      </c>
      <c r="X14540">
        <f t="shared" si="1580"/>
      </c>
      <c r="Y14540">
        <f t="shared" si="1581"/>
      </c>
      <c r="Z14540">
        <f t="shared" si="1582"/>
      </c>
    </row>
    <row r="14541" spans="1:26">
      <c r="W14541">
        <f t="shared" si="1579"/>
      </c>
      <c r="X14541">
        <f t="shared" si="1580"/>
      </c>
      <c r="Y14541">
        <f t="shared" si="1581"/>
      </c>
      <c r="Z14541">
        <f t="shared" si="1582"/>
      </c>
    </row>
    <row r="14542" spans="1:26">
      <c r="A14542" s="1" t="s">
        <v>1</v>
      </c>
      <c r="B14542" s="1"/>
      <c r="G14542" s="489" t="s">
        <v>2</v>
      </c>
      <c r="H14542" s="3" t="s">
        <v>2613</v>
      </c>
      <c r="W14542">
        <f t="shared" si="1579"/>
      </c>
      <c r="X14542">
        <f t="shared" si="1580"/>
      </c>
      <c r="Y14542">
        <f t="shared" si="1581"/>
      </c>
      <c r="Z14542">
        <f t="shared" si="1582"/>
      </c>
    </row>
    <row r="14543" spans="1:26">
      <c r="A14543" s="1" t="inlineStr">
        <is>
          <t>Dealer-166</t>
        </is>
      </c>
      <c r="B14543" s="1"/>
      <c r="F14543" s="4"/>
      <c r="G14543" s="488" t="s">
        <v>1440</v>
      </c>
      <c r="H14543" s="1" t="s">
        <v>2306</v>
      </c>
      <c r="W14543">
        <f t="shared" si="1579"/>
      </c>
      <c r="X14543">
        <f t="shared" si="1580"/>
      </c>
      <c r="Y14543">
        <f t="shared" si="1581"/>
      </c>
      <c r="Z14543">
        <f t="shared" si="1582"/>
      </c>
    </row>
    <row r="14544" spans="1:26">
      <c r="A14544" s="1" t="inlineStr">
        <is>
          <t>Address line (redacted)</t>
        </is>
      </c>
      <c r="B14544" s="1"/>
      <c r="H14544" s="49"/>
      <c r="W14544">
        <f t="shared" si="1579"/>
      </c>
      <c r="X14544">
        <f t="shared" si="1580"/>
      </c>
      <c r="Y14544">
        <f t="shared" si="1581"/>
      </c>
      <c r="Z14544">
        <f t="shared" si="1582"/>
      </c>
    </row>
    <row r="14545" spans="1:26">
      <c r="A14545" s="1" t="inlineStr">
        <is>
          <t>Address line (redacted)</t>
        </is>
      </c>
      <c r="B14545" s="1"/>
      <c r="D14545" s="85"/>
      <c r="E14545" s="85"/>
      <c r="F14545" s="85"/>
      <c r="G14545" s="85"/>
      <c r="H14545" s="85"/>
      <c r="W14545">
        <f t="shared" si="1579"/>
      </c>
      <c r="X14545">
        <f t="shared" si="1580"/>
      </c>
      <c r="Y14545">
        <f t="shared" si="1581"/>
      </c>
      <c r="Z14545">
        <f t="shared" si="1582"/>
      </c>
    </row>
    <row r="14546" spans="1:26">
      <c r="A14546" s="12" t="s">
        <v>299</v>
      </c>
      <c r="B14546" s="86" t="inlineStr">
        <is>
          <t>GSTIN-MASKED</t>
        </is>
      </c>
      <c r="D14546" s="85"/>
      <c r="E14546" s="85"/>
      <c r="F14546" s="85"/>
      <c r="G14546" s="85"/>
      <c r="H14546" s="85"/>
      <c r="W14546">
        <f t="shared" si="1579"/>
      </c>
      <c r="X14546">
        <f t="shared" si="1580"/>
      </c>
      <c r="Y14546">
        <f t="shared" si="1581"/>
      </c>
      <c r="Z14546">
        <f t="shared" si="1582"/>
      </c>
    </row>
    <row r="14547" spans="1:26">
      <c r="D14547" s="85"/>
      <c r="E14547" s="85"/>
      <c r="F14547" s="85"/>
      <c r="G14547" s="85"/>
      <c r="H14547" s="85"/>
      <c r="W14547">
        <f t="shared" si="1579"/>
      </c>
      <c r="X14547">
        <f t="shared" si="1580"/>
      </c>
      <c r="Y14547">
        <f t="shared" si="1581"/>
      </c>
      <c r="Z14547">
        <f t="shared" si="1582"/>
      </c>
    </row>
    <row r="14548" spans="1:26">
      <c r="W14548">
        <f t="shared" si="1579"/>
      </c>
      <c r="X14548">
        <f t="shared" si="1580"/>
      </c>
      <c r="Y14548">
        <f t="shared" si="1581"/>
      </c>
      <c r="Z14548">
        <f t="shared" si="1582"/>
      </c>
    </row>
    <row r="14549" spans="1:26">
      <c r="A14549" s="1" t="s">
        <v>5</v>
      </c>
      <c r="W14549">
        <f t="shared" si="1579"/>
      </c>
      <c r="X14549">
        <f t="shared" si="1580"/>
      </c>
      <c r="Y14549">
        <f t="shared" si="1581"/>
      </c>
      <c r="Z14549">
        <f t="shared" si="1582"/>
      </c>
    </row>
    <row r="14550" spans="1:26">
      <c r="A14550" s="1" t="s">
        <v>6</v>
      </c>
      <c r="W14550">
        <f t="shared" si="1579"/>
      </c>
      <c r="X14550">
        <f t="shared" si="1580"/>
      </c>
      <c r="Y14550">
        <f t="shared" si="1581"/>
      </c>
      <c r="Z14550">
        <f t="shared" si="1582"/>
      </c>
    </row>
    <row r="14551" spans="1:26">
      <c r="A14551" s="1" t="s">
        <v>7</v>
      </c>
      <c r="W14551">
        <f t="shared" si="1579"/>
      </c>
      <c r="X14551">
        <f t="shared" si="1580"/>
      </c>
      <c r="Y14551">
        <f t="shared" si="1581"/>
      </c>
      <c r="Z14551">
        <f t="shared" si="1582"/>
      </c>
    </row>
    <row r="14552" spans="1:26" ht="24">
      <c r="A14552" s="179" t="s">
        <v>8</v>
      </c>
      <c r="B14552" s="180" t="s">
        <v>9</v>
      </c>
      <c r="C14552" s="180" t="s">
        <v>10</v>
      </c>
      <c r="D14552" s="181" t="s">
        <v>11</v>
      </c>
      <c r="E14552" s="181" t="s">
        <v>12</v>
      </c>
      <c r="F14552" s="181" t="s">
        <v>13</v>
      </c>
      <c r="G14552" s="181" t="s">
        <v>14</v>
      </c>
      <c r="H14552" s="179" t="s">
        <v>15</v>
      </c>
      <c r="I14552" s="182" t="s">
        <v>16</v>
      </c>
      <c r="W14552">
        <f t="shared" si="1579"/>
      </c>
      <c r="X14552">
        <f t="shared" si="1580"/>
      </c>
      <c r="Y14552">
        <f t="shared" si="1581"/>
      </c>
      <c r="Z14552">
        <f t="shared" si="1582"/>
      </c>
    </row>
    <row r="14553" spans="1:26">
      <c r="A14553" s="5"/>
      <c r="B14553" s="1564" t="s">
        <v>18</v>
      </c>
      <c r="C14553" s="1565"/>
      <c r="D14553" s="138"/>
      <c r="E14553" s="5"/>
      <c r="F14553" s="322"/>
      <c r="G14553" s="322"/>
      <c r="H14553" s="16"/>
      <c r="I14553" s="183"/>
      <c r="W14553">
        <f t="shared" si="1579"/>
      </c>
      <c r="X14553">
        <f t="shared" si="1580"/>
      </c>
      <c r="Y14553">
        <f t="shared" si="1581"/>
      </c>
      <c r="Z14553">
        <f t="shared" si="1582"/>
      </c>
    </row>
    <row r="14554" spans="1:26">
      <c r="A14554" s="5">
        <v>1</v>
      </c>
      <c r="B14554" s="128" t="s">
        <v>937</v>
      </c>
      <c r="C14554" s="101" t="s">
        <v>936</v>
      </c>
      <c r="D14554" s="9">
        <v>2</v>
      </c>
      <c r="E14554" s="5">
        <v>4</v>
      </c>
      <c r="F14554" s="5">
        <f>+E14554*D14554</f>
      </c>
      <c r="G14554" s="6">
        <f>+E14554*D14554</f>
      </c>
      <c r="H14554" s="9">
        <v>1</v>
      </c>
      <c r="I14554" s="183">
        <f t="shared" ref="I14554:I14566" si="1583">+H14554*G14554</f>
      </c>
      <c r="J14554">
        <v>119</v>
      </c>
      <c r="K14554">
        <f t="shared" ref="K14554:K14566" si="1584">+H14554-J14554</f>
      </c>
      <c r="L14554">
        <f t="shared" ref="L14554:L14566" si="1585">+K14554*G14554</f>
      </c>
      <c r="W14554">
        <f t="shared" si="1579"/>
      </c>
      <c r="X14554">
        <f t="shared" si="1580"/>
      </c>
      <c r="Y14554">
        <f t="shared" si="1581"/>
      </c>
      <c r="Z14554">
        <f t="shared" si="1582"/>
      </c>
    </row>
    <row r="14555" spans="1:26">
      <c r="A14555" s="5">
        <v>2</v>
      </c>
      <c r="B14555" s="8" t="s">
        <v>389</v>
      </c>
      <c r="C14555" s="5" t="s">
        <v>390</v>
      </c>
      <c r="D14555" s="5">
        <v>2</v>
      </c>
      <c r="E14555" s="16">
        <v>1</v>
      </c>
      <c r="F14555">
        <v>2</v>
      </c>
      <c r="G14555" s="6">
        <f>+F14555</f>
      </c>
      <c r="H14555" s="5">
        <v>1</v>
      </c>
      <c r="I14555" s="183">
        <f t="shared" si="1583"/>
      </c>
      <c r="J14555">
        <v>119</v>
      </c>
      <c r="K14555">
        <f t="shared" si="1584"/>
      </c>
      <c r="L14555">
        <f t="shared" si="1585"/>
      </c>
      <c r="W14555">
        <f t="shared" si="1579"/>
      </c>
      <c r="X14555">
        <f t="shared" si="1580"/>
      </c>
      <c r="Y14555">
        <f t="shared" si="1581"/>
      </c>
      <c r="Z14555">
        <f t="shared" si="1582"/>
      </c>
    </row>
    <row r="14556" spans="1:26">
      <c r="A14556" s="5">
        <v>3</v>
      </c>
      <c r="B14556" s="8" t="s">
        <v>1275</v>
      </c>
      <c r="C14556" s="9" t="s">
        <v>1276</v>
      </c>
      <c r="D14556" s="9">
        <v>1</v>
      </c>
      <c r="E14556" s="16">
        <v>4</v>
      </c>
      <c r="F14556" s="5">
        <f t="shared" ref="F14556:F14566" si="1586">+E14556*D14556</f>
      </c>
      <c r="G14556" s="6">
        <f t="shared" ref="G14556:G14566" si="1587">+E14556*D14556</f>
      </c>
      <c r="H14556" s="5">
        <v>1</v>
      </c>
      <c r="I14556" s="183">
        <f t="shared" si="1583"/>
      </c>
      <c r="J14556">
        <v>119</v>
      </c>
      <c r="K14556">
        <f t="shared" si="1584"/>
      </c>
      <c r="L14556">
        <f t="shared" si="1585"/>
      </c>
      <c r="W14556">
        <f t="shared" si="1579"/>
      </c>
      <c r="X14556">
        <f t="shared" si="1580"/>
      </c>
      <c r="Y14556">
        <f t="shared" si="1581"/>
      </c>
      <c r="Z14556">
        <f t="shared" si="1582"/>
      </c>
    </row>
    <row r="14557" spans="1:26">
      <c r="A14557" s="5">
        <v>4</v>
      </c>
      <c r="B14557" s="8" t="s">
        <v>275</v>
      </c>
      <c r="C14557" s="5" t="s">
        <v>276</v>
      </c>
      <c r="D14557" s="9">
        <v>1</v>
      </c>
      <c r="E14557" s="5">
        <v>4</v>
      </c>
      <c r="F14557" s="5">
        <f t="shared" si="1586"/>
      </c>
      <c r="G14557" s="6">
        <f t="shared" si="1587"/>
      </c>
      <c r="H14557" s="9">
        <v>1</v>
      </c>
      <c r="I14557" s="183">
        <f t="shared" si="1583"/>
      </c>
      <c r="J14557">
        <v>119</v>
      </c>
      <c r="K14557">
        <f t="shared" si="1584"/>
      </c>
      <c r="L14557">
        <f t="shared" si="1585"/>
      </c>
      <c r="W14557">
        <f t="shared" si="1579"/>
      </c>
      <c r="X14557">
        <f t="shared" si="1580"/>
      </c>
      <c r="Y14557">
        <f t="shared" si="1581"/>
      </c>
      <c r="Z14557">
        <f t="shared" si="1582"/>
      </c>
    </row>
    <row r="14558" spans="1:26">
      <c r="A14558" s="5">
        <v>5</v>
      </c>
      <c r="B14558" s="8" t="s">
        <v>295</v>
      </c>
      <c r="C14558" s="5" t="s">
        <v>294</v>
      </c>
      <c r="D14558" s="9">
        <v>2</v>
      </c>
      <c r="E14558" s="5">
        <v>4</v>
      </c>
      <c r="F14558" s="5">
        <f t="shared" si="1586"/>
      </c>
      <c r="G14558" s="6">
        <f t="shared" si="1587"/>
      </c>
      <c r="H14558" s="9">
        <v>1</v>
      </c>
      <c r="I14558" s="183">
        <f t="shared" si="1583"/>
      </c>
      <c r="J14558">
        <v>119</v>
      </c>
      <c r="K14558">
        <f t="shared" si="1584"/>
      </c>
      <c r="L14558">
        <f t="shared" si="1585"/>
      </c>
      <c r="W14558">
        <f t="shared" si="1579"/>
      </c>
      <c r="X14558">
        <f t="shared" si="1580"/>
      </c>
      <c r="Y14558">
        <f t="shared" si="1581"/>
      </c>
      <c r="Z14558">
        <f t="shared" si="1582"/>
      </c>
    </row>
    <row r="14559" spans="1:26">
      <c r="A14559" s="5">
        <v>6</v>
      </c>
      <c r="B14559" s="128" t="s">
        <v>835</v>
      </c>
      <c r="C14559" s="101" t="s">
        <v>834</v>
      </c>
      <c r="D14559" s="9">
        <v>1</v>
      </c>
      <c r="E14559" s="5">
        <v>4</v>
      </c>
      <c r="F14559" s="5">
        <f t="shared" si="1586"/>
      </c>
      <c r="G14559" s="6">
        <f t="shared" si="1587"/>
      </c>
      <c r="H14559" s="5">
        <v>1</v>
      </c>
      <c r="I14559" s="183">
        <f t="shared" si="1583"/>
      </c>
      <c r="J14559">
        <v>119</v>
      </c>
      <c r="K14559">
        <f t="shared" si="1584"/>
      </c>
      <c r="L14559">
        <f t="shared" si="1585"/>
      </c>
      <c r="W14559">
        <f t="shared" si="1579"/>
      </c>
      <c r="X14559">
        <f t="shared" si="1580"/>
      </c>
      <c r="Y14559">
        <f t="shared" si="1581"/>
      </c>
      <c r="Z14559">
        <f t="shared" si="1582"/>
      </c>
    </row>
    <row r="14560" spans="1:26">
      <c r="A14560" s="5">
        <v>7</v>
      </c>
      <c r="B14560" s="128" t="s">
        <v>835</v>
      </c>
      <c r="C14560" s="101" t="s">
        <v>834</v>
      </c>
      <c r="D14560" s="9">
        <v>1</v>
      </c>
      <c r="E14560" s="5">
        <v>1</v>
      </c>
      <c r="F14560" s="5">
        <v>1</v>
      </c>
      <c r="G14560" s="6">
        <f>+F14560</f>
      </c>
      <c r="H14560" s="5">
        <v>1</v>
      </c>
      <c r="I14560" s="183">
        <f>+H14560*G14560</f>
      </c>
      <c r="J14560">
        <v>119</v>
      </c>
      <c r="K14560">
        <f>+H14560-J14560</f>
      </c>
      <c r="L14560">
        <f>+K14560*G14560</f>
      </c>
      <c r="W14560">
        <f t="shared" si="1579"/>
      </c>
      <c r="X14560">
        <f t="shared" si="1580"/>
      </c>
      <c r="Y14560">
        <f t="shared" si="1581"/>
      </c>
      <c r="Z14560">
        <f t="shared" si="1582"/>
      </c>
    </row>
    <row r="14561" spans="1:26">
      <c r="A14561" s="5">
        <v>8</v>
      </c>
      <c r="B14561" s="95" t="s">
        <v>848</v>
      </c>
      <c r="C14561" s="16" t="s">
        <v>847</v>
      </c>
      <c r="D14561" s="9">
        <v>4</v>
      </c>
      <c r="E14561" s="5">
        <v>4</v>
      </c>
      <c r="F14561" s="5">
        <f t="shared" si="1586"/>
      </c>
      <c r="G14561" s="6">
        <f t="shared" si="1587"/>
      </c>
      <c r="H14561" s="16">
        <v>1</v>
      </c>
      <c r="I14561" s="183">
        <f t="shared" si="1583"/>
      </c>
      <c r="J14561">
        <v>119</v>
      </c>
      <c r="K14561">
        <f t="shared" si="1584"/>
      </c>
      <c r="L14561">
        <f t="shared" si="1585"/>
      </c>
      <c r="W14561">
        <f t="shared" si="1579"/>
      </c>
      <c r="X14561">
        <f t="shared" si="1580"/>
      </c>
      <c r="Y14561">
        <f t="shared" si="1581"/>
      </c>
      <c r="Z14561">
        <f t="shared" si="1582"/>
      </c>
    </row>
    <row r="14562" spans="1:26">
      <c r="A14562" s="5">
        <v>9</v>
      </c>
      <c r="B14562" s="95" t="s">
        <v>318</v>
      </c>
      <c r="C14562" s="9" t="s">
        <v>319</v>
      </c>
      <c r="D14562" s="9">
        <v>1</v>
      </c>
      <c r="E14562" s="5">
        <v>4</v>
      </c>
      <c r="F14562" s="5">
        <f t="shared" si="1586"/>
      </c>
      <c r="G14562" s="6">
        <f t="shared" si="1587"/>
      </c>
      <c r="H14562" s="16">
        <v>1</v>
      </c>
      <c r="I14562" s="183">
        <f t="shared" si="1583"/>
      </c>
      <c r="J14562">
        <v>119</v>
      </c>
      <c r="K14562">
        <f t="shared" si="1584"/>
      </c>
      <c r="L14562">
        <f t="shared" si="1585"/>
      </c>
      <c r="W14562">
        <f t="shared" si="1579"/>
      </c>
      <c r="X14562">
        <f t="shared" si="1580"/>
      </c>
      <c r="Y14562">
        <f t="shared" si="1581"/>
      </c>
      <c r="Z14562">
        <f t="shared" si="1582"/>
      </c>
    </row>
    <row r="14563" spans="1:26">
      <c r="A14563" s="5">
        <v>10</v>
      </c>
      <c r="B14563" s="95" t="s">
        <v>823</v>
      </c>
      <c r="C14563" s="101" t="s">
        <v>822</v>
      </c>
      <c r="D14563" s="9">
        <v>1</v>
      </c>
      <c r="E14563" s="5">
        <v>4</v>
      </c>
      <c r="F14563" s="5">
        <f t="shared" si="1586"/>
      </c>
      <c r="G14563" s="6">
        <f t="shared" si="1587"/>
      </c>
      <c r="H14563" s="16">
        <v>1</v>
      </c>
      <c r="I14563" s="183">
        <f t="shared" si="1583"/>
      </c>
      <c r="J14563">
        <v>119</v>
      </c>
      <c r="K14563">
        <f t="shared" si="1584"/>
      </c>
      <c r="L14563">
        <f t="shared" si="1585"/>
      </c>
      <c r="W14563">
        <f t="shared" si="1579"/>
      </c>
      <c r="X14563">
        <f t="shared" si="1580"/>
      </c>
      <c r="Y14563">
        <f t="shared" si="1581"/>
      </c>
      <c r="Z14563">
        <f t="shared" si="1582"/>
      </c>
    </row>
    <row r="14564" spans="1:26">
      <c r="A14564" s="5">
        <v>11</v>
      </c>
      <c r="B14564" s="8" t="s">
        <v>330</v>
      </c>
      <c r="C14564" s="5" t="s">
        <v>331</v>
      </c>
      <c r="D14564" s="9">
        <v>1</v>
      </c>
      <c r="E14564" s="16">
        <v>4</v>
      </c>
      <c r="F14564" s="5">
        <f t="shared" si="1586"/>
      </c>
      <c r="G14564" s="6">
        <f t="shared" si="1587"/>
      </c>
      <c r="H14564" s="16">
        <v>1</v>
      </c>
      <c r="I14564" s="183">
        <f t="shared" si="1583"/>
      </c>
      <c r="J14564">
        <v>119</v>
      </c>
      <c r="K14564">
        <f t="shared" si="1584"/>
      </c>
      <c r="L14564">
        <f t="shared" si="1585"/>
      </c>
      <c r="W14564">
        <f t="shared" si="1579"/>
      </c>
      <c r="X14564">
        <f t="shared" si="1580"/>
      </c>
      <c r="Y14564">
        <f t="shared" si="1581"/>
      </c>
      <c r="Z14564">
        <f t="shared" si="1582"/>
      </c>
    </row>
    <row r="14565" spans="1:26">
      <c r="A14565" s="5">
        <v>12</v>
      </c>
      <c r="B14565" s="8" t="s">
        <v>467</v>
      </c>
      <c r="C14565" s="5" t="s">
        <v>466</v>
      </c>
      <c r="D14565" s="9">
        <v>2</v>
      </c>
      <c r="E14565" s="5">
        <v>4</v>
      </c>
      <c r="F14565" s="5">
        <f t="shared" si="1586"/>
      </c>
      <c r="G14565" s="6">
        <f t="shared" si="1587"/>
      </c>
      <c r="H14565" s="16">
        <v>1</v>
      </c>
      <c r="I14565" s="183">
        <f t="shared" si="1583"/>
      </c>
      <c r="J14565">
        <v>119</v>
      </c>
      <c r="K14565">
        <f t="shared" si="1584"/>
      </c>
      <c r="L14565">
        <f t="shared" si="1585"/>
      </c>
      <c r="W14565">
        <f t="shared" si="1579"/>
      </c>
      <c r="X14565">
        <f t="shared" si="1580"/>
      </c>
      <c r="Y14565">
        <f t="shared" si="1581"/>
      </c>
      <c r="Z14565">
        <f t="shared" si="1582"/>
      </c>
    </row>
    <row r="14566" spans="1:26">
      <c r="A14566" s="5">
        <v>13</v>
      </c>
      <c r="B14566" s="8" t="s">
        <v>825</v>
      </c>
      <c r="C14566" s="9" t="s">
        <v>824</v>
      </c>
      <c r="D14566" s="9">
        <v>2</v>
      </c>
      <c r="E14566" s="16">
        <v>4</v>
      </c>
      <c r="F14566" s="5">
        <f t="shared" si="1586"/>
      </c>
      <c r="G14566" s="6">
        <f t="shared" si="1587"/>
      </c>
      <c r="H14566" s="5">
        <v>1</v>
      </c>
      <c r="I14566" s="183">
        <f t="shared" si="1583"/>
      </c>
      <c r="J14566">
        <v>119</v>
      </c>
      <c r="K14566">
        <f t="shared" si="1584"/>
      </c>
      <c r="L14566">
        <f t="shared" si="1585"/>
      </c>
      <c r="W14566">
        <f t="shared" si="1579"/>
      </c>
      <c r="X14566">
        <f t="shared" si="1580"/>
      </c>
      <c r="Y14566">
        <f t="shared" si="1581"/>
      </c>
      <c r="Z14566">
        <f t="shared" si="1582"/>
      </c>
    </row>
    <row r="14567" spans="1:26">
      <c r="A14567" s="5"/>
      <c r="B14567" s="1564" t="s">
        <v>644</v>
      </c>
      <c r="C14567" s="1565"/>
      <c r="D14567" s="5"/>
      <c r="E14567" s="5"/>
      <c r="F14567" s="21"/>
      <c r="G14567" s="6"/>
      <c r="H14567" s="5"/>
      <c r="I14567" s="183"/>
      <c r="W14567">
        <f t="shared" si="1579"/>
      </c>
      <c r="X14567">
        <f t="shared" si="1580"/>
      </c>
      <c r="Y14567">
        <f t="shared" si="1581"/>
      </c>
      <c r="Z14567">
        <f t="shared" si="1582"/>
      </c>
    </row>
    <row r="14568" spans="1:26" ht="24">
      <c r="A14568" s="5">
        <v>14</v>
      </c>
      <c r="B14568" s="15" t="s">
        <v>2631</v>
      </c>
      <c r="C14568" s="5" t="s">
        <v>1385</v>
      </c>
      <c r="D14568" s="5">
        <v>1</v>
      </c>
      <c r="E14568" s="5">
        <v>1</v>
      </c>
      <c r="F14568" s="21">
        <v>1</v>
      </c>
      <c r="G14568" s="6">
        <f>+F14568</f>
      </c>
      <c r="H14568" s="312" t="s">
        <v>780</v>
      </c>
      <c r="I14568" s="183"/>
      <c r="W14568">
        <f t="shared" si="1579"/>
      </c>
      <c r="X14568">
        <f t="shared" si="1580"/>
      </c>
      <c r="Y14568">
        <f t="shared" si="1581"/>
      </c>
      <c r="Z14568">
        <f t="shared" si="1582"/>
      </c>
    </row>
    <row r="14569" spans="1:26">
      <c r="A14569" s="5"/>
      <c r="B14569" s="1564" t="s">
        <v>604</v>
      </c>
      <c r="C14569" s="1565"/>
      <c r="D14569" s="5"/>
      <c r="E14569" s="5"/>
      <c r="F14569" s="21"/>
      <c r="G14569" s="6"/>
      <c r="H14569" s="5"/>
      <c r="I14569" s="183"/>
      <c r="W14569">
        <f t="shared" si="1579"/>
      </c>
      <c r="X14569">
        <f t="shared" si="1580"/>
      </c>
      <c r="Y14569">
        <f t="shared" si="1581"/>
      </c>
      <c r="Z14569">
        <f t="shared" si="1582"/>
      </c>
    </row>
    <row r="14570" spans="1:26" ht="36">
      <c r="A14570" s="5">
        <v>15</v>
      </c>
      <c r="B14570" s="106" t="s">
        <v>1713</v>
      </c>
      <c r="C14570" s="15" t="s">
        <v>1714</v>
      </c>
      <c r="D14570" s="5">
        <v>1</v>
      </c>
      <c r="E14570" s="5">
        <v>10</v>
      </c>
      <c r="F14570" s="5">
        <f>+E14570*D14570</f>
      </c>
      <c r="G14570" s="6">
        <f>+E14570*D14570</f>
      </c>
      <c r="H14570" s="9">
        <v>1</v>
      </c>
      <c r="I14570" s="183">
        <f>+H14570*G14570</f>
      </c>
      <c r="J14570">
        <v>112</v>
      </c>
      <c r="K14570">
        <f>+H14570-J14570</f>
      </c>
      <c r="L14570">
        <f>+K14570*G14570</f>
      </c>
      <c r="W14570">
        <f t="shared" si="1579"/>
      </c>
      <c r="X14570">
        <f t="shared" si="1580"/>
      </c>
      <c r="Y14570">
        <f t="shared" si="1581"/>
      </c>
      <c r="Z14570">
        <f t="shared" si="1582"/>
      </c>
    </row>
    <row r="14571" spans="1:26">
      <c r="A14571" s="5"/>
      <c r="B14571" s="1564" t="s">
        <v>1181</v>
      </c>
      <c r="C14571" s="1565"/>
      <c r="D14571" s="5"/>
      <c r="E14571" s="5"/>
      <c r="F14571" s="5"/>
      <c r="G14571" s="6"/>
      <c r="H14571" s="5"/>
      <c r="I14571" s="183"/>
      <c r="W14571">
        <f t="shared" si="1579"/>
      </c>
      <c r="X14571">
        <f t="shared" si="1580"/>
      </c>
      <c r="Y14571">
        <f t="shared" si="1581"/>
      </c>
      <c r="Z14571">
        <f t="shared" si="1582"/>
      </c>
    </row>
    <row r="14572" spans="1:26">
      <c r="A14572" s="19">
        <v>16</v>
      </c>
      <c r="B14572" s="20" t="s">
        <v>2657</v>
      </c>
      <c r="C14572" s="5" t="s">
        <v>1437</v>
      </c>
      <c r="D14572" s="5">
        <v>1</v>
      </c>
      <c r="E14572" s="5">
        <v>10</v>
      </c>
      <c r="F14572" s="5">
        <f>+E14572*D14572</f>
      </c>
      <c r="G14572" s="6">
        <f>+E14572*D14572</f>
      </c>
      <c r="H14572" s="7">
        <v>1</v>
      </c>
      <c r="I14572" s="183">
        <f>+H14572*G14572</f>
      </c>
      <c r="J14572" s="54" t="s">
        <v>2632</v>
      </c>
      <c r="W14572">
        <f t="shared" si="1579"/>
      </c>
      <c r="X14572">
        <f t="shared" si="1580"/>
      </c>
      <c r="Y14572">
        <f t="shared" si="1581"/>
      </c>
      <c r="Z14572">
        <f t="shared" si="1582"/>
      </c>
    </row>
    <row r="14573" spans="1:26">
      <c r="A14573" s="5"/>
      <c r="B14573" s="8"/>
      <c r="C14573" s="5"/>
      <c r="D14573" s="5"/>
      <c r="E14573" s="5"/>
      <c r="F14573" s="21"/>
      <c r="G14573" s="6"/>
      <c r="H14573" s="5"/>
      <c r="I14573" s="183"/>
      <c r="W14573">
        <f t="shared" si="1579"/>
      </c>
      <c r="X14573">
        <f t="shared" si="1580"/>
      </c>
      <c r="Y14573">
        <f t="shared" si="1581"/>
      </c>
      <c r="Z14573">
        <f t="shared" si="1582"/>
      </c>
    </row>
    <row r="14574" spans="1:26">
      <c r="A14574" s="5"/>
      <c r="B14574" s="8"/>
      <c r="C14574" s="5"/>
      <c r="D14574" s="5"/>
      <c r="E14574" s="5"/>
      <c r="F14574" s="21"/>
      <c r="G14574" s="6"/>
      <c r="H14574" s="5"/>
      <c r="I14574" s="183"/>
      <c r="W14574">
        <f t="shared" si="1579"/>
      </c>
      <c r="X14574">
        <f t="shared" si="1580"/>
      </c>
      <c r="Y14574">
        <f t="shared" si="1581"/>
      </c>
      <c r="Z14574">
        <f t="shared" si="1582"/>
      </c>
    </row>
    <row r="14575" spans="1:26">
      <c r="A14575" s="5"/>
      <c r="B14575" s="8"/>
      <c r="C14575" s="5"/>
      <c r="D14575" s="5"/>
      <c r="E14575" s="5"/>
      <c r="F14575" s="21"/>
      <c r="G14575" s="6"/>
      <c r="H14575" s="5"/>
      <c r="I14575" s="183"/>
      <c r="W14575">
        <f t="shared" si="1579"/>
      </c>
      <c r="X14575">
        <f t="shared" si="1580"/>
      </c>
      <c r="Y14575">
        <f t="shared" si="1581"/>
      </c>
      <c r="Z14575">
        <f t="shared" si="1582"/>
      </c>
    </row>
    <row r="14576" spans="1:26">
      <c r="A14576" s="5"/>
      <c r="B14576" s="8"/>
      <c r="C14576" s="5"/>
      <c r="D14576" s="5"/>
      <c r="E14576" s="5"/>
      <c r="F14576" s="21"/>
      <c r="G14576" s="6"/>
      <c r="H14576" s="5"/>
      <c r="I14576" s="183"/>
      <c r="W14576">
        <f t="shared" si="1579"/>
      </c>
      <c r="X14576">
        <f t="shared" si="1580"/>
      </c>
      <c r="Y14576">
        <f t="shared" si="1581"/>
      </c>
      <c r="Z14576">
        <f t="shared" si="1582"/>
      </c>
    </row>
    <row r="14577" spans="1:26">
      <c r="A14577" s="5"/>
      <c r="B14577" s="8"/>
      <c r="C14577" s="5"/>
      <c r="D14577" s="5"/>
      <c r="E14577" s="5"/>
      <c r="F14577" s="21"/>
      <c r="G14577" s="6"/>
      <c r="H14577" s="5"/>
      <c r="I14577" s="183"/>
      <c r="N14577">
        <f>116453/70</f>
      </c>
      <c r="W14577">
        <f t="shared" si="1579"/>
      </c>
      <c r="X14577">
        <f t="shared" si="1580"/>
      </c>
      <c r="Y14577">
        <f t="shared" si="1581"/>
      </c>
      <c r="Z14577">
        <f t="shared" si="1582"/>
      </c>
    </row>
    <row r="14578" spans="1:26">
      <c r="A14578" s="5"/>
      <c r="B14578" s="8"/>
      <c r="C14578" s="5"/>
      <c r="D14578" s="5"/>
      <c r="E14578" s="5"/>
      <c r="F14578" s="21"/>
      <c r="G14578" s="6"/>
      <c r="H14578" s="5"/>
      <c r="I14578" s="183"/>
      <c r="W14578">
        <f t="shared" si="1579"/>
      </c>
      <c r="X14578">
        <f t="shared" si="1580"/>
      </c>
      <c r="Y14578">
        <f t="shared" si="1581"/>
      </c>
      <c r="Z14578">
        <f t="shared" si="1582"/>
      </c>
    </row>
    <row r="14579" spans="1:26">
      <c r="A14579" s="5"/>
      <c r="B14579" s="8"/>
      <c r="C14579" s="5"/>
      <c r="D14579" s="5"/>
      <c r="E14579" s="5"/>
      <c r="F14579" s="21"/>
      <c r="G14579" s="6"/>
      <c r="H14579" s="5"/>
      <c r="I14579" s="183"/>
      <c r="W14579">
        <f t="shared" si="1579"/>
      </c>
      <c r="X14579">
        <f t="shared" si="1580"/>
      </c>
      <c r="Y14579">
        <f t="shared" si="1581"/>
      </c>
      <c r="Z14579">
        <f t="shared" si="1582"/>
      </c>
    </row>
    <row r="14580" spans="1:26">
      <c r="A14580" s="5"/>
      <c r="B14580" s="8"/>
      <c r="C14580" s="5"/>
      <c r="D14580" s="5"/>
      <c r="E14580" s="5"/>
      <c r="F14580" s="21"/>
      <c r="G14580" s="6"/>
      <c r="H14580" s="5"/>
      <c r="I14580" s="183"/>
      <c r="W14580">
        <f t="shared" si="1579"/>
      </c>
      <c r="X14580">
        <f t="shared" si="1580"/>
      </c>
      <c r="Y14580">
        <f t="shared" si="1581"/>
      </c>
      <c r="Z14580">
        <f t="shared" si="1582"/>
      </c>
    </row>
    <row r="14581" spans="1:26">
      <c r="A14581" s="5"/>
      <c r="B14581" s="8"/>
      <c r="C14581" s="5"/>
      <c r="D14581" s="5"/>
      <c r="E14581" s="5"/>
      <c r="F14581" s="21"/>
      <c r="G14581" s="6"/>
      <c r="H14581" s="5"/>
      <c r="I14581" s="183"/>
      <c r="W14581">
        <f t="shared" si="1579"/>
      </c>
      <c r="X14581">
        <f t="shared" si="1580"/>
      </c>
      <c r="Y14581">
        <f t="shared" si="1581"/>
      </c>
      <c r="Z14581">
        <f t="shared" si="1582"/>
      </c>
    </row>
    <row r="14582" spans="1:26" ht="15.75" thickBot="1">
      <c r="A14582" s="5"/>
      <c r="B14582" s="224"/>
      <c r="C14582" s="15"/>
      <c r="D14582" s="23"/>
      <c r="E14582" s="225"/>
      <c r="F14582" s="23"/>
      <c r="G14582" s="24"/>
      <c r="H14582" s="225"/>
      <c r="I14582" s="226"/>
      <c r="W14582">
        <f t="shared" si="1579"/>
      </c>
      <c r="X14582">
        <f t="shared" si="1580"/>
      </c>
      <c r="Y14582">
        <f t="shared" si="1581"/>
      </c>
      <c r="Z14582">
        <f t="shared" si="1582"/>
      </c>
    </row>
    <row r="14583" spans="1:26">
      <c r="A14583" s="227"/>
      <c r="B14583" s="17"/>
      <c r="C14583" s="5"/>
      <c r="D14583" s="59"/>
      <c r="E14583" s="59"/>
      <c r="F14583" s="53"/>
      <c r="G14583" s="78"/>
      <c r="H14583" s="68"/>
      <c r="I14583" s="228">
        <f>SUM(I14553:I14582)</f>
      </c>
      <c r="L14583">
        <f>SUM(L14544:L14582)</f>
      </c>
      <c r="W14583">
        <f t="shared" si="1579"/>
      </c>
      <c r="X14583">
        <f t="shared" si="1580"/>
      </c>
      <c r="Y14583">
        <f t="shared" si="1581"/>
      </c>
      <c r="Z14583">
        <f t="shared" si="1582"/>
      </c>
    </row>
    <row r="14584" spans="1:26">
      <c r="A14584" s="10"/>
      <c r="B14584" s="10"/>
      <c r="C14584" s="69"/>
      <c r="D14584" s="69" t="s">
        <v>520</v>
      </c>
      <c r="E14584" s="69"/>
      <c r="F14584" s="69"/>
      <c r="G14584" s="69"/>
      <c r="H14584" s="112">
        <v>1</v>
      </c>
      <c r="I14584" s="191">
        <f>+L14583*H14584</f>
      </c>
      <c r="W14584">
        <f t="shared" si="1579"/>
      </c>
      <c r="X14584">
        <f t="shared" si="1580"/>
      </c>
      <c r="Y14584">
        <f t="shared" si="1581"/>
      </c>
      <c r="Z14584">
        <f t="shared" si="1582"/>
      </c>
    </row>
    <row r="14585" spans="1:26" ht="15.75" thickBot="1">
      <c r="A14585" s="10"/>
      <c r="B14585" s="11" t="s">
        <v>20</v>
      </c>
      <c r="C14585" s="35"/>
      <c r="D14585" s="35"/>
      <c r="E14585" s="35"/>
      <c r="F14585" s="35"/>
      <c r="G14585" s="35"/>
      <c r="H14585" s="35"/>
      <c r="I14585" s="98"/>
      <c r="W14585">
        <f t="shared" si="1579"/>
      </c>
      <c r="X14585">
        <f t="shared" si="1580"/>
      </c>
      <c r="Y14585">
        <f t="shared" si="1581"/>
      </c>
      <c r="Z14585">
        <f t="shared" si="1582"/>
      </c>
    </row>
    <row r="14586" spans="1:26" ht="15.75" thickBot="1">
      <c r="A14586" s="99"/>
      <c r="B14586" s="38"/>
      <c r="C14586" s="39" t="s">
        <v>21</v>
      </c>
      <c r="D14586" s="40">
        <f>SUM(D14553:D14585)</f>
      </c>
      <c r="E14586" s="41" t="s">
        <v>360</v>
      </c>
      <c r="F14586" s="40">
        <f>SUM(F14553:F14585)</f>
      </c>
      <c r="G14586" s="40">
        <f>SUM(G14553:G14585)</f>
      </c>
      <c r="H14586" s="41">
        <f>+SUMPRODUCT(H14553:H14582,F14553:F14582)</f>
      </c>
      <c r="I14586" s="100">
        <f>+I14583-I14584</f>
      </c>
      <c r="W14586">
        <f t="shared" si="1579"/>
      </c>
      <c r="X14586">
        <f t="shared" si="1580"/>
      </c>
      <c r="Y14586">
        <f t="shared" si="1581"/>
      </c>
      <c r="Z14586">
        <f t="shared" si="1582"/>
      </c>
    </row>
    <row r="14587" spans="1:26">
      <c r="A14587" s="10"/>
      <c r="B14587" s="10"/>
      <c r="C14587" s="91"/>
      <c r="D14587" s="91"/>
      <c r="E14587" s="91"/>
      <c r="F14587" s="91"/>
      <c r="G14587" s="91"/>
      <c r="H14587" s="91"/>
      <c r="I14587" s="91"/>
      <c r="W14587">
        <f t="shared" si="1579"/>
      </c>
      <c r="X14587">
        <f t="shared" si="1580"/>
      </c>
      <c r="Y14587">
        <f t="shared" si="1581"/>
      </c>
      <c r="Z14587">
        <f t="shared" si="1582"/>
      </c>
    </row>
    <row r="14588" spans="1:26">
      <c r="W14588">
        <f t="shared" si="1579"/>
      </c>
      <c r="X14588">
        <f t="shared" si="1580"/>
      </c>
      <c r="Y14588">
        <f t="shared" si="1581"/>
      </c>
      <c r="Z14588">
        <f t="shared" si="1582"/>
      </c>
    </row>
    <row r="14589" spans="1:26">
      <c r="W14589">
        <f t="shared" si="1579"/>
      </c>
      <c r="X14589">
        <f t="shared" si="1580"/>
      </c>
      <c r="Y14589">
        <f t="shared" si="1581"/>
      </c>
      <c r="Z14589">
        <f t="shared" si="1582"/>
      </c>
    </row>
    <row r="14590" spans="1:26">
      <c r="W14590">
        <f t="shared" si="1579"/>
      </c>
      <c r="X14590">
        <f t="shared" si="1580"/>
      </c>
      <c r="Y14590">
        <f t="shared" si="1581"/>
      </c>
      <c r="Z14590">
        <f t="shared" si="1582"/>
      </c>
    </row>
    <row r="14591" spans="1:26">
      <c r="A14591" s="1562" t="s">
        <v>0</v>
      </c>
      <c r="B14591" s="1562"/>
      <c r="C14591" s="1562"/>
      <c r="D14591" s="1562"/>
      <c r="E14591" s="1562"/>
      <c r="F14591" s="1562"/>
      <c r="G14591" s="1562"/>
      <c r="H14591" s="1562"/>
      <c r="I14591" s="1562"/>
      <c r="W14591">
        <f t="shared" si="1579"/>
      </c>
      <c r="X14591">
        <f t="shared" si="1580"/>
      </c>
      <c r="Y14591">
        <f t="shared" si="1581"/>
      </c>
      <c r="Z14591">
        <f t="shared" si="1582"/>
      </c>
    </row>
    <row r="14592" spans="1:26">
      <c r="W14592">
        <f t="shared" si="1579"/>
      </c>
      <c r="X14592">
        <f t="shared" si="1580"/>
      </c>
      <c r="Y14592">
        <f t="shared" si="1581"/>
      </c>
      <c r="Z14592">
        <f t="shared" si="1582"/>
      </c>
    </row>
    <row r="14593" spans="1:26">
      <c r="A14593" s="1" t="s">
        <v>1</v>
      </c>
      <c r="C14593" s="22" t="inlineStr">
        <is>
          <t>ATTN: Contact-073</t>
        </is>
      </c>
      <c r="G14593" s="489" t="s">
        <v>2</v>
      </c>
      <c r="H14593" s="3" t="s">
        <v>2613</v>
      </c>
      <c r="W14593">
        <f t="shared" si="1579"/>
      </c>
      <c r="X14593">
        <f t="shared" si="1580"/>
      </c>
      <c r="Y14593">
        <f t="shared" si="1581"/>
      </c>
      <c r="Z14593">
        <f t="shared" si="1582"/>
      </c>
    </row>
    <row r="14594" spans="1:26">
      <c r="A14594" s="178" t="inlineStr">
        <is>
          <t>Dealer-324</t>
        </is>
      </c>
      <c r="B14594" s="1"/>
      <c r="F14594" s="4"/>
      <c r="G14594" s="488" t="s">
        <v>1440</v>
      </c>
      <c r="H14594" s="1" t="s">
        <v>2307</v>
      </c>
      <c r="W14594">
        <f t="shared" si="1579"/>
      </c>
      <c r="X14594">
        <f t="shared" si="1580"/>
      </c>
      <c r="Y14594">
        <f t="shared" si="1581"/>
      </c>
      <c r="Z14594">
        <f t="shared" si="1582"/>
      </c>
    </row>
    <row r="14595" spans="1:26">
      <c r="A14595" s="178" t="inlineStr">
        <is>
          <t>Address line (redacted)</t>
        </is>
      </c>
      <c r="B14595" s="1"/>
      <c r="H14595" s="1"/>
      <c r="W14595">
        <f t="shared" si="1579"/>
      </c>
      <c r="X14595">
        <f t="shared" si="1580"/>
      </c>
      <c r="Y14595">
        <f t="shared" si="1581"/>
      </c>
      <c r="Z14595">
        <f t="shared" si="1582"/>
      </c>
    </row>
    <row r="14596" spans="1:26">
      <c r="A14596" s="1" t="inlineStr">
        <is>
          <t>Address line (redacted)</t>
        </is>
      </c>
      <c r="B14596" s="1"/>
      <c r="W14596">
        <f t="shared" ref="W14596:W14659" si="1588">IF(LEFT($H14596&amp;"",5)="2019-",$H14596,W14595)</f>
      </c>
      <c r="X14596">
        <f t="shared" ref="X14596:X14659" si="1589">IF($W14596="",0,IF(COUNTIF($AB$2:$AB$80,$W14596)&gt;0,1,0))</f>
      </c>
      <c r="Y14596">
        <f t="shared" ref="Y14596:Y14659" si="1590">IF($C14596="","",UPPER(TRIM(IFERROR(LEFT($C14596&amp;"",FIND("/",$C14596&amp;"")-1),$C14596&amp;""))))</f>
      </c>
      <c r="Z14596">
        <f t="shared" ref="Z14596:Z14659" si="1591">IFERROR(IF(ISNUMBER($G14596),$G14596,0),0)</f>
      </c>
    </row>
    <row r="14597" spans="1:26">
      <c r="A14597" s="436" t="inlineStr">
        <is>
          <t>GSTIN-MASKED</t>
        </is>
      </c>
      <c r="B14597" s="243"/>
      <c r="W14597">
        <f t="shared" si="1588"/>
      </c>
      <c r="X14597">
        <f t="shared" si="1589"/>
      </c>
      <c r="Y14597">
        <f t="shared" si="1590"/>
      </c>
      <c r="Z14597">
        <f t="shared" si="1591"/>
      </c>
    </row>
    <row r="14598" spans="1:26">
      <c r="A14598" s="306" t="s">
        <v>814</v>
      </c>
      <c r="B14598" s="243" t="inlineStr">
        <is>
          <t>PHONE-MASKED</t>
        </is>
      </c>
      <c r="W14598">
        <f t="shared" si="1588"/>
      </c>
      <c r="X14598">
        <f t="shared" si="1589"/>
      </c>
      <c r="Y14598">
        <f t="shared" si="1590"/>
      </c>
      <c r="Z14598">
        <f t="shared" si="1591"/>
      </c>
    </row>
    <row r="14599" spans="1:26">
      <c r="A14599" s="306" t="s">
        <v>572</v>
      </c>
      <c r="B14599" s="243"/>
      <c r="W14599">
        <f t="shared" si="1588"/>
      </c>
      <c r="X14599">
        <f t="shared" si="1589"/>
      </c>
      <c r="Y14599">
        <f t="shared" si="1590"/>
      </c>
      <c r="Z14599">
        <f t="shared" si="1591"/>
      </c>
    </row>
    <row r="14600" spans="1:26">
      <c r="A14600" s="435" t="inlineStr">
        <is>
          <t>Address line (redacted)</t>
        </is>
      </c>
      <c r="B14600" s="243"/>
      <c r="C14600" s="54"/>
      <c r="D14600" s="54"/>
      <c r="E14600" s="54"/>
      <c r="F14600" s="54"/>
      <c r="G14600" s="54"/>
      <c r="H14600" s="54"/>
      <c r="I14600" s="54"/>
      <c r="W14600">
        <f t="shared" si="1588"/>
      </c>
      <c r="X14600">
        <f t="shared" si="1589"/>
      </c>
      <c r="Y14600">
        <f t="shared" si="1590"/>
      </c>
      <c r="Z14600">
        <f t="shared" si="1591"/>
      </c>
    </row>
    <row r="14601" spans="1:26">
      <c r="A14601" s="306"/>
      <c r="B14601" s="243"/>
      <c r="W14601">
        <f t="shared" si="1588"/>
      </c>
      <c r="X14601">
        <f t="shared" si="1589"/>
      </c>
      <c r="Y14601">
        <f t="shared" si="1590"/>
      </c>
      <c r="Z14601">
        <f t="shared" si="1591"/>
      </c>
    </row>
    <row r="14602" spans="1:26">
      <c r="A14602" s="1" t="s">
        <v>5</v>
      </c>
      <c r="W14602">
        <f t="shared" si="1588"/>
      </c>
      <c r="X14602">
        <f t="shared" si="1589"/>
      </c>
      <c r="Y14602">
        <f t="shared" si="1590"/>
      </c>
      <c r="Z14602">
        <f t="shared" si="1591"/>
      </c>
    </row>
    <row r="14603" spans="1:26">
      <c r="A14603" s="1" t="s">
        <v>6</v>
      </c>
      <c r="W14603">
        <f t="shared" si="1588"/>
      </c>
      <c r="X14603">
        <f t="shared" si="1589"/>
      </c>
      <c r="Y14603">
        <f t="shared" si="1590"/>
      </c>
      <c r="Z14603">
        <f t="shared" si="1591"/>
      </c>
    </row>
    <row r="14604" spans="1:26" ht="15.75" thickBot="1">
      <c r="A14604" s="1" t="s">
        <v>7</v>
      </c>
      <c r="W14604">
        <f t="shared" si="1588"/>
      </c>
      <c r="X14604">
        <f t="shared" si="1589"/>
      </c>
      <c r="Y14604">
        <f t="shared" si="1590"/>
      </c>
      <c r="Z14604">
        <f t="shared" si="1591"/>
      </c>
    </row>
    <row r="14605" spans="1:26" ht="24">
      <c r="A14605" s="198" t="s">
        <v>8</v>
      </c>
      <c r="B14605" s="199" t="s">
        <v>9</v>
      </c>
      <c r="C14605" s="199" t="s">
        <v>10</v>
      </c>
      <c r="D14605" s="200" t="s">
        <v>11</v>
      </c>
      <c r="E14605" s="200" t="s">
        <v>12</v>
      </c>
      <c r="F14605" s="200" t="s">
        <v>13</v>
      </c>
      <c r="G14605" s="200" t="s">
        <v>14</v>
      </c>
      <c r="H14605" s="201" t="s">
        <v>15</v>
      </c>
      <c r="I14605" s="202" t="s">
        <v>16</v>
      </c>
      <c r="W14605">
        <f t="shared" si="1588"/>
      </c>
      <c r="X14605">
        <f t="shared" si="1589"/>
      </c>
      <c r="Y14605">
        <f t="shared" si="1590"/>
      </c>
      <c r="Z14605">
        <f t="shared" si="1591"/>
      </c>
    </row>
    <row r="14606" spans="1:26">
      <c r="A14606" s="53"/>
      <c r="B14606" s="1652" t="s">
        <v>604</v>
      </c>
      <c r="C14606" s="1653"/>
      <c r="D14606" s="78"/>
      <c r="E14606" s="53"/>
      <c r="F14606" s="78"/>
      <c r="G14606" s="78"/>
      <c r="H14606" s="53"/>
      <c r="I14606" s="525"/>
      <c r="W14606">
        <f t="shared" si="1588"/>
      </c>
      <c r="X14606">
        <f t="shared" si="1589"/>
      </c>
      <c r="Y14606">
        <f t="shared" si="1590"/>
      </c>
      <c r="Z14606">
        <f t="shared" si="1591"/>
      </c>
    </row>
    <row r="14607" spans="1:26" ht="30">
      <c r="A14607" s="5"/>
      <c r="B14607" s="106" t="s">
        <v>555</v>
      </c>
      <c r="C14607" s="271" t="s">
        <v>728</v>
      </c>
      <c r="D14607" s="366">
        <v>1</v>
      </c>
      <c r="E14607" s="706"/>
      <c r="F14607" s="9">
        <v>3</v>
      </c>
      <c r="G14607" s="6">
        <f>+F14607</f>
      </c>
      <c r="H14607" s="9">
        <v>1</v>
      </c>
      <c r="I14607" s="102">
        <f>+H14607*G14607</f>
      </c>
      <c r="K14607">
        <v>4</v>
      </c>
      <c r="W14607">
        <f t="shared" si="1588"/>
      </c>
      <c r="X14607">
        <f t="shared" si="1589"/>
      </c>
      <c r="Y14607">
        <f t="shared" si="1590"/>
      </c>
      <c r="Z14607">
        <f t="shared" si="1591"/>
      </c>
    </row>
    <row r="14608" spans="1:26" ht="36">
      <c r="A14608" s="5"/>
      <c r="B14608" s="106" t="s">
        <v>974</v>
      </c>
      <c r="C14608" s="280" t="s">
        <v>1088</v>
      </c>
      <c r="D14608" s="426"/>
      <c r="E14608" s="10"/>
      <c r="F14608" s="9">
        <v>3</v>
      </c>
      <c r="G14608" s="6">
        <f t="shared" ref="G14608:G14653" si="1592">+F14608</f>
      </c>
      <c r="H14608" s="9">
        <v>1</v>
      </c>
      <c r="I14608" s="102">
        <f t="shared" ref="I14608:I14667" si="1593">+H14608*G14608</f>
      </c>
      <c r="W14608">
        <f t="shared" si="1588"/>
      </c>
      <c r="X14608">
        <f t="shared" si="1589"/>
      </c>
      <c r="Y14608">
        <f t="shared" si="1590"/>
      </c>
      <c r="Z14608">
        <f t="shared" si="1591"/>
      </c>
    </row>
    <row r="14609" spans="1:26" ht="30">
      <c r="A14609" s="5"/>
      <c r="B14609" s="106" t="s">
        <v>277</v>
      </c>
      <c r="C14609" s="271" t="s">
        <v>623</v>
      </c>
      <c r="D14609" s="123"/>
      <c r="E14609" s="10"/>
      <c r="F14609" s="9">
        <v>3</v>
      </c>
      <c r="G14609" s="6">
        <f t="shared" si="1592"/>
      </c>
      <c r="H14609" s="9">
        <v>1</v>
      </c>
      <c r="I14609" s="102">
        <f t="shared" si="1593"/>
      </c>
      <c r="W14609">
        <f t="shared" si="1588"/>
      </c>
      <c r="X14609">
        <f t="shared" si="1589"/>
      </c>
      <c r="Y14609">
        <f t="shared" si="1590"/>
      </c>
      <c r="Z14609">
        <f t="shared" si="1591"/>
      </c>
    </row>
    <row r="14610" spans="1:26" ht="30">
      <c r="A14610" s="5"/>
      <c r="B14610" s="106" t="s">
        <v>968</v>
      </c>
      <c r="C14610" s="271" t="s">
        <v>2617</v>
      </c>
      <c r="D14610" s="440"/>
      <c r="E14610" s="706"/>
      <c r="F14610" s="9">
        <v>3</v>
      </c>
      <c r="G14610" s="6">
        <f t="shared" si="1592"/>
      </c>
      <c r="H14610" s="9">
        <v>1</v>
      </c>
      <c r="I14610" s="102">
        <f t="shared" si="1593"/>
      </c>
      <c r="W14610">
        <f t="shared" si="1588"/>
      </c>
      <c r="X14610">
        <f t="shared" si="1589"/>
      </c>
      <c r="Y14610">
        <f t="shared" si="1590"/>
      </c>
      <c r="Z14610">
        <f t="shared" si="1591"/>
      </c>
    </row>
    <row r="14611" spans="1:26" ht="24">
      <c r="A14611" s="5"/>
      <c r="B14611" s="106" t="s">
        <v>867</v>
      </c>
      <c r="C14611" s="15" t="s">
        <v>866</v>
      </c>
      <c r="D14611" s="123"/>
      <c r="E14611" s="10"/>
      <c r="F14611" s="9">
        <v>2</v>
      </c>
      <c r="G14611" s="6">
        <f t="shared" si="1592"/>
      </c>
      <c r="H14611" s="9">
        <v>1</v>
      </c>
      <c r="I14611" s="102">
        <f t="shared" si="1593"/>
      </c>
      <c r="W14611">
        <f t="shared" si="1588"/>
      </c>
      <c r="X14611">
        <f t="shared" si="1589"/>
      </c>
      <c r="Y14611">
        <f t="shared" si="1590"/>
      </c>
      <c r="Z14611">
        <f t="shared" si="1591"/>
      </c>
    </row>
    <row r="14612" spans="1:26" ht="30">
      <c r="A14612" s="5"/>
      <c r="B14612" s="106" t="s">
        <v>1240</v>
      </c>
      <c r="C14612" s="271" t="s">
        <v>2618</v>
      </c>
      <c r="D14612" s="440"/>
      <c r="E14612" s="10"/>
      <c r="F14612" s="9">
        <v>3</v>
      </c>
      <c r="G14612" s="6">
        <f t="shared" si="1592"/>
      </c>
      <c r="H14612" s="9">
        <v>1</v>
      </c>
      <c r="I14612" s="102">
        <f t="shared" si="1593"/>
      </c>
      <c r="K14612">
        <v>1</v>
      </c>
      <c r="L14612" t="s">
        <v>2697</v>
      </c>
      <c r="W14612">
        <f t="shared" si="1588"/>
      </c>
      <c r="X14612">
        <f t="shared" si="1589"/>
      </c>
      <c r="Y14612">
        <f t="shared" si="1590"/>
      </c>
      <c r="Z14612">
        <f t="shared" si="1591"/>
      </c>
    </row>
    <row r="14613" spans="1:26" ht="36">
      <c r="A14613" s="5"/>
      <c r="B14613" s="106" t="s">
        <v>978</v>
      </c>
      <c r="C14613" s="15" t="s">
        <v>977</v>
      </c>
      <c r="D14613" s="5">
        <v>1</v>
      </c>
      <c r="E14613" s="10">
        <v>10</v>
      </c>
      <c r="F14613" s="9">
        <v>10</v>
      </c>
      <c r="G14613" s="6">
        <f t="shared" si="1592"/>
      </c>
      <c r="H14613" s="9">
        <v>1</v>
      </c>
      <c r="I14613" s="102">
        <f t="shared" si="1593"/>
      </c>
      <c r="W14613">
        <f t="shared" si="1588"/>
      </c>
      <c r="X14613">
        <f t="shared" si="1589"/>
      </c>
      <c r="Y14613">
        <f t="shared" si="1590"/>
      </c>
      <c r="Z14613">
        <f t="shared" si="1591"/>
      </c>
    </row>
    <row r="14614" spans="1:26" ht="36">
      <c r="A14614" s="5"/>
      <c r="B14614" s="106" t="s">
        <v>1713</v>
      </c>
      <c r="C14614" s="15" t="s">
        <v>1714</v>
      </c>
      <c r="D14614" s="440">
        <v>1</v>
      </c>
      <c r="E14614" s="10"/>
      <c r="F14614" s="9">
        <v>5</v>
      </c>
      <c r="G14614" s="6">
        <f t="shared" si="1592"/>
      </c>
      <c r="H14614" s="9">
        <v>1</v>
      </c>
      <c r="I14614" s="102">
        <f t="shared" si="1593"/>
      </c>
      <c r="W14614">
        <f t="shared" si="1588"/>
      </c>
      <c r="X14614">
        <f t="shared" si="1589"/>
      </c>
      <c r="Y14614">
        <f t="shared" si="1590"/>
      </c>
      <c r="Z14614">
        <f t="shared" si="1591"/>
      </c>
    </row>
    <row r="14615" spans="1:26">
      <c r="A14615" s="5"/>
      <c r="B14615" s="106" t="s">
        <v>605</v>
      </c>
      <c r="C14615" s="269" t="s">
        <v>606</v>
      </c>
      <c r="D14615" s="123">
        <v>1</v>
      </c>
      <c r="E14615" s="10"/>
      <c r="F14615" s="9">
        <v>5</v>
      </c>
      <c r="G14615" s="6">
        <f t="shared" si="1592"/>
      </c>
      <c r="H14615" s="9">
        <v>1</v>
      </c>
      <c r="I14615" s="102">
        <f t="shared" si="1593"/>
      </c>
      <c r="W14615">
        <f t="shared" si="1588"/>
      </c>
      <c r="X14615">
        <f t="shared" si="1589"/>
      </c>
      <c r="Y14615">
        <f t="shared" si="1590"/>
      </c>
      <c r="Z14615">
        <f t="shared" si="1591"/>
      </c>
    </row>
    <row r="14616" spans="1:26" ht="30">
      <c r="A14616" s="5"/>
      <c r="B14616" s="106" t="s">
        <v>912</v>
      </c>
      <c r="C14616" s="271" t="s">
        <v>911</v>
      </c>
      <c r="D14616" s="366"/>
      <c r="E14616" s="10"/>
      <c r="F14616" s="9">
        <v>3</v>
      </c>
      <c r="G14616" s="6">
        <f t="shared" si="1592"/>
      </c>
      <c r="H14616" s="9">
        <v>1</v>
      </c>
      <c r="I14616" s="102">
        <f t="shared" si="1593"/>
      </c>
      <c r="K14616">
        <v>2</v>
      </c>
      <c r="W14616">
        <f t="shared" si="1588"/>
      </c>
      <c r="X14616">
        <f t="shared" si="1589"/>
      </c>
      <c r="Y14616">
        <f t="shared" si="1590"/>
      </c>
      <c r="Z14616">
        <f t="shared" si="1591"/>
      </c>
    </row>
    <row r="14617" spans="1:26">
      <c r="A14617" s="5"/>
      <c r="B14617" s="847" t="s">
        <v>384</v>
      </c>
      <c r="C14617" s="857"/>
      <c r="D14617" s="5"/>
      <c r="E14617" s="10"/>
      <c r="F14617" s="9"/>
      <c r="G14617" s="5"/>
      <c r="H14617" s="9"/>
      <c r="I14617" s="102">
        <f t="shared" si="1593"/>
      </c>
      <c r="W14617">
        <f t="shared" si="1588"/>
      </c>
      <c r="X14617">
        <f t="shared" si="1589"/>
      </c>
      <c r="Y14617">
        <f t="shared" si="1590"/>
      </c>
      <c r="Z14617">
        <f t="shared" si="1591"/>
      </c>
    </row>
    <row r="14618" spans="1:26" ht="72.75">
      <c r="A14618" s="5"/>
      <c r="B14618" s="20" t="s">
        <v>1269</v>
      </c>
      <c r="C14618" s="48" t="s">
        <v>1270</v>
      </c>
      <c r="D14618" s="707">
        <v>1</v>
      </c>
      <c r="E14618" s="10"/>
      <c r="F14618" s="9">
        <v>15</v>
      </c>
      <c r="G14618" s="6">
        <f t="shared" si="1592"/>
      </c>
      <c r="H14618" s="19">
        <v>1</v>
      </c>
      <c r="I14618" s="102">
        <f t="shared" si="1593"/>
      </c>
      <c r="W14618">
        <f t="shared" si="1588"/>
      </c>
      <c r="X14618">
        <f t="shared" si="1589"/>
      </c>
      <c r="Y14618">
        <f t="shared" si="1590"/>
      </c>
      <c r="Z14618">
        <f t="shared" si="1591"/>
      </c>
    </row>
    <row r="14619" spans="1:26" ht="24">
      <c r="A14619" s="5"/>
      <c r="B14619" s="106" t="s">
        <v>555</v>
      </c>
      <c r="C14619" s="260" t="s">
        <v>556</v>
      </c>
      <c r="D14619" s="561"/>
      <c r="E14619" s="10"/>
      <c r="F14619" s="9">
        <v>5</v>
      </c>
      <c r="G14619" s="6">
        <f t="shared" si="1592"/>
      </c>
      <c r="H14619" s="19">
        <v>1</v>
      </c>
      <c r="I14619" s="102">
        <f t="shared" si="1593"/>
      </c>
      <c r="W14619">
        <f t="shared" si="1588"/>
      </c>
      <c r="X14619">
        <f t="shared" si="1589"/>
      </c>
      <c r="Y14619">
        <f t="shared" si="1590"/>
      </c>
      <c r="Z14619">
        <f t="shared" si="1591"/>
      </c>
    </row>
    <row r="14620" spans="1:26" ht="36">
      <c r="A14620" s="5"/>
      <c r="B14620" s="224" t="s">
        <v>974</v>
      </c>
      <c r="C14620" s="15" t="s">
        <v>973</v>
      </c>
      <c r="D14620" s="561"/>
      <c r="E14620" s="10"/>
      <c r="F14620" s="9">
        <v>5</v>
      </c>
      <c r="G14620" s="6">
        <f t="shared" si="1592"/>
      </c>
      <c r="H14620" s="19">
        <v>1</v>
      </c>
      <c r="I14620" s="102">
        <f t="shared" si="1593"/>
      </c>
      <c r="W14620">
        <f t="shared" si="1588"/>
      </c>
      <c r="X14620">
        <f t="shared" si="1589"/>
      </c>
      <c r="Y14620">
        <f t="shared" si="1590"/>
      </c>
      <c r="Z14620">
        <f t="shared" si="1591"/>
      </c>
    </row>
    <row r="14621" spans="1:26">
      <c r="A14621" s="5"/>
      <c r="B14621" s="224" t="s">
        <v>1920</v>
      </c>
      <c r="C14621" s="530" t="s">
        <v>1921</v>
      </c>
      <c r="D14621" s="705">
        <v>1</v>
      </c>
      <c r="E14621" s="10"/>
      <c r="F14621" s="9">
        <v>5</v>
      </c>
      <c r="G14621" s="6">
        <f t="shared" si="1592"/>
      </c>
      <c r="H14621" s="19">
        <v>1</v>
      </c>
      <c r="I14621" s="102">
        <f t="shared" si="1593"/>
      </c>
      <c r="W14621">
        <f t="shared" si="1588"/>
      </c>
      <c r="X14621">
        <f t="shared" si="1589"/>
      </c>
      <c r="Y14621">
        <f t="shared" si="1590"/>
      </c>
      <c r="Z14621">
        <f t="shared" si="1591"/>
      </c>
    </row>
    <row r="14622" spans="1:26">
      <c r="A14622" s="5"/>
      <c r="B14622" s="106"/>
      <c r="C14622" s="260"/>
      <c r="D14622" s="159"/>
      <c r="E14622" s="10"/>
      <c r="F14622" s="9"/>
      <c r="G14622" s="6"/>
      <c r="H14622" s="19"/>
      <c r="I14622" s="102"/>
      <c r="W14622">
        <f t="shared" si="1588"/>
      </c>
      <c r="X14622">
        <f t="shared" si="1589"/>
      </c>
      <c r="Y14622">
        <f t="shared" si="1590"/>
      </c>
      <c r="Z14622">
        <f t="shared" si="1591"/>
      </c>
    </row>
    <row r="14623" spans="1:26" ht="24">
      <c r="A14623" s="5"/>
      <c r="B14623" s="106" t="s">
        <v>968</v>
      </c>
      <c r="C14623" s="260" t="s">
        <v>1922</v>
      </c>
      <c r="D14623" s="561"/>
      <c r="E14623" s="10"/>
      <c r="F14623" s="9">
        <v>5</v>
      </c>
      <c r="G14623" s="6">
        <f t="shared" si="1592"/>
      </c>
      <c r="H14623" s="19">
        <v>1</v>
      </c>
      <c r="I14623" s="102">
        <f t="shared" si="1593"/>
      </c>
      <c r="W14623">
        <f t="shared" si="1588"/>
      </c>
      <c r="X14623">
        <f t="shared" si="1589"/>
      </c>
      <c r="Y14623">
        <f t="shared" si="1590"/>
      </c>
      <c r="Z14623">
        <f t="shared" si="1591"/>
      </c>
    </row>
    <row r="14624" spans="1:26" ht="36">
      <c r="A14624" s="5"/>
      <c r="B14624" s="18" t="s">
        <v>1483</v>
      </c>
      <c r="C14624" s="104" t="s">
        <v>1484</v>
      </c>
      <c r="D14624" s="561"/>
      <c r="E14624" s="10"/>
      <c r="F14624" s="9">
        <v>5</v>
      </c>
      <c r="G14624" s="6">
        <f t="shared" si="1592"/>
      </c>
      <c r="H14624" s="19">
        <v>1</v>
      </c>
      <c r="I14624" s="102">
        <f t="shared" si="1593"/>
      </c>
      <c r="W14624">
        <f t="shared" si="1588"/>
      </c>
      <c r="X14624">
        <f t="shared" si="1589"/>
      </c>
      <c r="Y14624">
        <f t="shared" si="1590"/>
      </c>
      <c r="Z14624">
        <f t="shared" si="1591"/>
      </c>
    </row>
    <row r="14625" spans="1:26" ht="24">
      <c r="A14625" s="5"/>
      <c r="B14625" s="224" t="s">
        <v>1599</v>
      </c>
      <c r="C14625" s="104" t="s">
        <v>1600</v>
      </c>
      <c r="D14625" s="557">
        <v>1</v>
      </c>
      <c r="E14625" s="10"/>
      <c r="F14625" s="9">
        <v>5</v>
      </c>
      <c r="G14625" s="6">
        <f t="shared" si="1592"/>
      </c>
      <c r="H14625" s="19">
        <v>1</v>
      </c>
      <c r="I14625" s="102">
        <f t="shared" si="1593"/>
      </c>
      <c r="W14625">
        <f t="shared" si="1588"/>
      </c>
      <c r="X14625">
        <f t="shared" si="1589"/>
      </c>
      <c r="Y14625">
        <f t="shared" si="1590"/>
      </c>
      <c r="Z14625">
        <f t="shared" si="1591"/>
      </c>
    </row>
    <row r="14626" spans="1:26" ht="96">
      <c r="A14626" s="5"/>
      <c r="B14626" s="224" t="s">
        <v>1527</v>
      </c>
      <c r="C14626" s="15" t="s">
        <v>1528</v>
      </c>
      <c r="D14626" s="557"/>
      <c r="E14626" s="10"/>
      <c r="F14626" s="9">
        <v>5</v>
      </c>
      <c r="G14626" s="6">
        <f t="shared" si="1592"/>
      </c>
      <c r="H14626" s="19">
        <v>1</v>
      </c>
      <c r="I14626" s="102">
        <f t="shared" si="1593"/>
      </c>
      <c r="W14626">
        <f t="shared" si="1588"/>
      </c>
      <c r="X14626">
        <f t="shared" si="1589"/>
      </c>
      <c r="Y14626">
        <f t="shared" si="1590"/>
      </c>
      <c r="Z14626">
        <f t="shared" si="1591"/>
      </c>
    </row>
    <row r="14627" spans="1:26" ht="60">
      <c r="A14627" s="5"/>
      <c r="B14627" s="18" t="s">
        <v>425</v>
      </c>
      <c r="C14627" s="15" t="s">
        <v>426</v>
      </c>
      <c r="D14627" s="557"/>
      <c r="E14627" s="10"/>
      <c r="F14627" s="9">
        <v>15</v>
      </c>
      <c r="G14627" s="6">
        <f t="shared" si="1592"/>
      </c>
      <c r="H14627" s="19">
        <v>1</v>
      </c>
      <c r="I14627" s="102">
        <f t="shared" si="1593"/>
      </c>
      <c r="W14627">
        <f t="shared" si="1588"/>
      </c>
      <c r="X14627">
        <f t="shared" si="1589"/>
      </c>
      <c r="Y14627">
        <f t="shared" si="1590"/>
      </c>
      <c r="Z14627">
        <f t="shared" si="1591"/>
      </c>
    </row>
    <row r="14628" spans="1:26" ht="108">
      <c r="A14628" s="5"/>
      <c r="B14628" s="18" t="s">
        <v>1050</v>
      </c>
      <c r="C14628" s="416" t="s">
        <v>2619</v>
      </c>
      <c r="D14628" s="557"/>
      <c r="E14628" s="10"/>
      <c r="F14628" s="9">
        <v>5</v>
      </c>
      <c r="G14628" s="6">
        <f t="shared" si="1592"/>
      </c>
      <c r="H14628" s="19">
        <v>1</v>
      </c>
      <c r="I14628" s="102">
        <f t="shared" si="1593"/>
      </c>
      <c r="W14628">
        <f t="shared" si="1588"/>
      </c>
      <c r="X14628">
        <f t="shared" si="1589"/>
      </c>
      <c r="Y14628">
        <f t="shared" si="1590"/>
      </c>
      <c r="Z14628">
        <f t="shared" si="1591"/>
      </c>
    </row>
    <row r="14629" spans="1:26" ht="48">
      <c r="A14629" s="5"/>
      <c r="B14629" s="18" t="s">
        <v>1091</v>
      </c>
      <c r="C14629" s="15" t="s">
        <v>1090</v>
      </c>
      <c r="D14629" s="707"/>
      <c r="E14629" s="10"/>
      <c r="F14629" s="9">
        <v>15</v>
      </c>
      <c r="G14629" s="6">
        <f t="shared" si="1592"/>
      </c>
      <c r="H14629" s="19">
        <v>1</v>
      </c>
      <c r="I14629" s="102">
        <f t="shared" si="1593"/>
      </c>
      <c r="W14629">
        <f t="shared" si="1588"/>
      </c>
      <c r="X14629">
        <f t="shared" si="1589"/>
      </c>
      <c r="Y14629">
        <f t="shared" si="1590"/>
      </c>
      <c r="Z14629">
        <f t="shared" si="1591"/>
      </c>
    </row>
    <row r="14630" spans="1:26">
      <c r="A14630" s="5"/>
      <c r="B14630" s="1564" t="s">
        <v>18</v>
      </c>
      <c r="C14630" s="1565"/>
      <c r="D14630" s="5"/>
      <c r="E14630" s="10"/>
      <c r="F14630" s="9"/>
      <c r="G14630" s="5"/>
      <c r="H14630" s="9"/>
      <c r="I14630" s="102">
        <f t="shared" si="1593"/>
      </c>
      <c r="W14630">
        <f t="shared" si="1588"/>
      </c>
      <c r="X14630">
        <f t="shared" si="1589"/>
      </c>
      <c r="Y14630">
        <f t="shared" si="1590"/>
      </c>
      <c r="Z14630">
        <f t="shared" si="1591"/>
      </c>
    </row>
    <row r="14631" spans="1:26">
      <c r="A14631" s="5"/>
      <c r="B14631" s="15" t="s">
        <v>1511</v>
      </c>
      <c r="C14631" s="5" t="s">
        <v>1644</v>
      </c>
      <c r="D14631" s="296">
        <v>1</v>
      </c>
      <c r="E14631" s="16"/>
      <c r="F14631" s="9">
        <v>2</v>
      </c>
      <c r="G14631" s="6">
        <f t="shared" si="1592"/>
      </c>
      <c r="H14631" s="5">
        <v>1</v>
      </c>
      <c r="I14631" s="102">
        <f t="shared" si="1593"/>
      </c>
      <c r="W14631">
        <f t="shared" si="1588"/>
      </c>
      <c r="X14631">
        <f t="shared" si="1589"/>
      </c>
      <c r="Y14631">
        <f t="shared" si="1590"/>
      </c>
      <c r="Z14631">
        <f t="shared" si="1591"/>
      </c>
    </row>
    <row r="14632" spans="1:26">
      <c r="A14632" s="5"/>
      <c r="B14632" s="15" t="s">
        <v>2620</v>
      </c>
      <c r="C14632" s="9" t="s">
        <v>2621</v>
      </c>
      <c r="D14632" s="704"/>
      <c r="E14632" s="16"/>
      <c r="F14632" s="9">
        <v>3</v>
      </c>
      <c r="G14632" s="6">
        <f t="shared" si="1592"/>
      </c>
      <c r="H14632" s="5">
        <v>1</v>
      </c>
      <c r="I14632" s="102">
        <f t="shared" si="1593"/>
      </c>
      <c r="W14632">
        <f t="shared" si="1588"/>
      </c>
      <c r="X14632">
        <f t="shared" si="1589"/>
      </c>
      <c r="Y14632">
        <f t="shared" si="1590"/>
      </c>
      <c r="Z14632">
        <f t="shared" si="1591"/>
      </c>
    </row>
    <row r="14633" spans="1:26">
      <c r="A14633" s="5"/>
      <c r="B14633" s="95" t="s">
        <v>848</v>
      </c>
      <c r="C14633" s="16" t="s">
        <v>847</v>
      </c>
      <c r="D14633" s="1778">
        <v>1</v>
      </c>
      <c r="E14633" s="5"/>
      <c r="F14633" s="9">
        <v>2</v>
      </c>
      <c r="G14633" s="6">
        <f t="shared" si="1592"/>
      </c>
      <c r="H14633" s="16">
        <v>1</v>
      </c>
      <c r="I14633" s="102">
        <f t="shared" si="1593"/>
      </c>
      <c r="W14633">
        <f t="shared" si="1588"/>
      </c>
      <c r="X14633">
        <f t="shared" si="1589"/>
      </c>
      <c r="Y14633">
        <f t="shared" si="1590"/>
      </c>
      <c r="Z14633">
        <f t="shared" si="1591"/>
      </c>
    </row>
    <row r="14634" spans="1:26">
      <c r="A14634" s="5"/>
      <c r="B14634" s="95" t="s">
        <v>1000</v>
      </c>
      <c r="C14634" s="101" t="s">
        <v>999</v>
      </c>
      <c r="D14634" s="1779"/>
      <c r="E14634" s="5"/>
      <c r="F14634" s="9">
        <v>2</v>
      </c>
      <c r="G14634" s="6">
        <f t="shared" si="1592"/>
      </c>
      <c r="H14634" s="16">
        <v>1</v>
      </c>
      <c r="I14634" s="102">
        <f t="shared" si="1593"/>
      </c>
      <c r="W14634">
        <f t="shared" si="1588"/>
      </c>
      <c r="X14634">
        <f t="shared" si="1589"/>
      </c>
      <c r="Y14634">
        <f t="shared" si="1590"/>
      </c>
      <c r="Z14634">
        <f t="shared" si="1591"/>
      </c>
    </row>
    <row r="14635" spans="1:26">
      <c r="A14635" s="5"/>
      <c r="B14635" s="8" t="s">
        <v>320</v>
      </c>
      <c r="C14635" s="5" t="s">
        <v>321</v>
      </c>
      <c r="D14635" s="616">
        <v>1</v>
      </c>
      <c r="E14635" s="16"/>
      <c r="F14635" s="9">
        <v>2</v>
      </c>
      <c r="G14635" s="6">
        <f t="shared" si="1592"/>
      </c>
      <c r="H14635" s="5">
        <v>1</v>
      </c>
      <c r="I14635" s="102">
        <f t="shared" si="1593"/>
      </c>
      <c r="W14635">
        <f t="shared" si="1588"/>
      </c>
      <c r="X14635">
        <f t="shared" si="1589"/>
      </c>
      <c r="Y14635">
        <f t="shared" si="1590"/>
      </c>
      <c r="Z14635">
        <f t="shared" si="1591"/>
      </c>
    </row>
    <row r="14636" spans="1:26">
      <c r="A14636" s="5"/>
      <c r="B14636" s="8" t="s">
        <v>275</v>
      </c>
      <c r="C14636" s="5" t="s">
        <v>276</v>
      </c>
      <c r="D14636" s="501"/>
      <c r="E14636" s="16"/>
      <c r="F14636" s="9">
        <v>2</v>
      </c>
      <c r="G14636" s="6">
        <f>+F14636</f>
      </c>
      <c r="H14636" s="9">
        <v>1</v>
      </c>
      <c r="I14636" s="102">
        <f t="shared" si="1593"/>
      </c>
      <c r="W14636">
        <f t="shared" si="1588"/>
      </c>
      <c r="X14636">
        <f t="shared" si="1589"/>
      </c>
      <c r="Y14636">
        <f t="shared" si="1590"/>
      </c>
      <c r="Z14636">
        <f t="shared" si="1591"/>
      </c>
    </row>
    <row r="14637" spans="1:26">
      <c r="A14637" s="5"/>
      <c r="B14637" s="8" t="s">
        <v>295</v>
      </c>
      <c r="C14637" s="5" t="s">
        <v>294</v>
      </c>
      <c r="D14637" s="711"/>
      <c r="E14637" s="16"/>
      <c r="F14637" s="9">
        <v>2</v>
      </c>
      <c r="G14637" s="6">
        <f>+F14637</f>
      </c>
      <c r="H14637" s="9">
        <v>1</v>
      </c>
      <c r="I14637" s="102">
        <f t="shared" si="1593"/>
      </c>
      <c r="W14637">
        <f t="shared" si="1588"/>
      </c>
      <c r="X14637">
        <f t="shared" si="1589"/>
      </c>
      <c r="Y14637">
        <f t="shared" si="1590"/>
      </c>
      <c r="Z14637">
        <f t="shared" si="1591"/>
      </c>
    </row>
    <row r="14638" spans="1:26">
      <c r="A14638" s="5"/>
      <c r="B14638" s="95" t="s">
        <v>277</v>
      </c>
      <c r="C14638" s="9" t="s">
        <v>278</v>
      </c>
      <c r="D14638" s="710"/>
      <c r="E14638" s="16"/>
      <c r="F14638" s="9">
        <v>2</v>
      </c>
      <c r="G14638" s="6">
        <f>+F14638</f>
      </c>
      <c r="H14638" s="16">
        <v>1</v>
      </c>
      <c r="I14638" s="102">
        <f t="shared" si="1593"/>
      </c>
      <c r="W14638">
        <f t="shared" si="1588"/>
      </c>
      <c r="X14638">
        <f t="shared" si="1589"/>
      </c>
      <c r="Y14638">
        <f t="shared" si="1590"/>
      </c>
      <c r="Z14638">
        <f t="shared" si="1591"/>
      </c>
    </row>
    <row r="14639" spans="1:26">
      <c r="A14639" s="5"/>
      <c r="B14639" s="95" t="s">
        <v>291</v>
      </c>
      <c r="C14639" s="101" t="s">
        <v>290</v>
      </c>
      <c r="D14639" s="710"/>
      <c r="E14639" s="16"/>
      <c r="F14639" s="9">
        <v>2</v>
      </c>
      <c r="G14639" s="6">
        <f>+F14639</f>
      </c>
      <c r="H14639" s="16">
        <v>1</v>
      </c>
      <c r="I14639" s="102">
        <f t="shared" si="1593"/>
      </c>
      <c r="W14639">
        <f t="shared" si="1588"/>
      </c>
      <c r="X14639">
        <f t="shared" si="1589"/>
      </c>
      <c r="Y14639">
        <f t="shared" si="1590"/>
      </c>
      <c r="Z14639">
        <f t="shared" si="1591"/>
      </c>
    </row>
    <row r="14640" spans="1:26">
      <c r="A14640" s="5"/>
      <c r="B14640" s="1564" t="s">
        <v>300</v>
      </c>
      <c r="C14640" s="1565"/>
      <c r="D14640" s="5"/>
      <c r="E14640" s="21"/>
      <c r="F14640" s="5"/>
      <c r="G14640" s="6"/>
      <c r="H14640" s="9"/>
      <c r="I14640" s="102"/>
      <c r="W14640">
        <f t="shared" si="1588"/>
      </c>
      <c r="X14640">
        <f t="shared" si="1589"/>
      </c>
      <c r="Y14640">
        <f t="shared" si="1590"/>
      </c>
      <c r="Z14640">
        <f t="shared" si="1591"/>
      </c>
    </row>
    <row r="14641" spans="1:26" ht="24">
      <c r="A14641" s="5"/>
      <c r="B14641" s="104" t="s">
        <v>1376</v>
      </c>
      <c r="C14641" s="19" t="s">
        <v>1377</v>
      </c>
      <c r="D14641" s="607"/>
      <c r="E14641" s="21"/>
      <c r="F14641" s="9">
        <v>10</v>
      </c>
      <c r="G14641" s="6">
        <f t="shared" si="1592"/>
      </c>
      <c r="H14641" s="347">
        <v>1</v>
      </c>
      <c r="I14641" s="102">
        <f t="shared" si="1593"/>
      </c>
      <c r="W14641">
        <f t="shared" si="1588"/>
      </c>
      <c r="X14641">
        <f t="shared" si="1589"/>
      </c>
      <c r="Y14641">
        <f t="shared" si="1590"/>
      </c>
      <c r="Z14641">
        <f t="shared" si="1591"/>
      </c>
    </row>
    <row r="14642" spans="1:26" ht="24">
      <c r="A14642" s="5"/>
      <c r="B14642" s="8" t="s">
        <v>2191</v>
      </c>
      <c r="C14642" s="34" t="s">
        <v>2192</v>
      </c>
      <c r="D14642" s="437"/>
      <c r="E14642" s="21"/>
      <c r="F14642" s="9">
        <v>1</v>
      </c>
      <c r="G14642" s="6">
        <f t="shared" si="1592"/>
      </c>
      <c r="H14642" s="5">
        <v>1</v>
      </c>
      <c r="I14642" s="102">
        <f t="shared" si="1593"/>
      </c>
      <c r="W14642">
        <f t="shared" si="1588"/>
      </c>
      <c r="X14642">
        <f t="shared" si="1589"/>
      </c>
      <c r="Y14642">
        <f t="shared" si="1590"/>
      </c>
      <c r="Z14642">
        <f t="shared" si="1591"/>
      </c>
    </row>
    <row r="14643" spans="1:26" ht="36">
      <c r="A14643" s="5"/>
      <c r="B14643" s="20" t="s">
        <v>1807</v>
      </c>
      <c r="C14643" s="34" t="s">
        <v>1808</v>
      </c>
      <c r="D14643" s="1594">
        <v>1</v>
      </c>
      <c r="E14643" s="5"/>
      <c r="F14643" s="9">
        <v>1</v>
      </c>
      <c r="G14643" s="6">
        <f t="shared" si="1592"/>
      </c>
      <c r="H14643" s="5">
        <v>1</v>
      </c>
      <c r="I14643" s="102">
        <f t="shared" si="1593"/>
      </c>
      <c r="W14643">
        <f t="shared" si="1588"/>
      </c>
      <c r="X14643">
        <f t="shared" si="1589"/>
      </c>
      <c r="Y14643">
        <f t="shared" si="1590"/>
      </c>
      <c r="Z14643">
        <f t="shared" si="1591"/>
      </c>
    </row>
    <row r="14644" spans="1:26" ht="36">
      <c r="A14644" s="5"/>
      <c r="B14644" s="20" t="s">
        <v>1809</v>
      </c>
      <c r="C14644" s="34" t="s">
        <v>1810</v>
      </c>
      <c r="D14644" s="1595"/>
      <c r="E14644" s="5"/>
      <c r="F14644" s="9">
        <v>1</v>
      </c>
      <c r="G14644" s="6">
        <f t="shared" si="1592"/>
      </c>
      <c r="H14644" s="5">
        <v>1</v>
      </c>
      <c r="I14644" s="102">
        <f t="shared" si="1593"/>
      </c>
      <c r="W14644">
        <f t="shared" si="1588"/>
      </c>
      <c r="X14644">
        <f t="shared" si="1589"/>
      </c>
      <c r="Y14644">
        <f t="shared" si="1590"/>
      </c>
      <c r="Z14644">
        <f t="shared" si="1591"/>
      </c>
    </row>
    <row r="14645" spans="1:26">
      <c r="A14645" s="5"/>
      <c r="B14645" s="17"/>
      <c r="C14645" s="5"/>
      <c r="D14645" s="5"/>
      <c r="E14645" s="21"/>
      <c r="F14645" s="9"/>
      <c r="G14645" s="6"/>
      <c r="H14645" s="7"/>
      <c r="I14645" s="102"/>
      <c r="W14645">
        <f t="shared" si="1588"/>
      </c>
      <c r="X14645">
        <f t="shared" si="1589"/>
      </c>
      <c r="Y14645">
        <f t="shared" si="1590"/>
      </c>
      <c r="Z14645">
        <f t="shared" si="1591"/>
      </c>
    </row>
    <row r="14646" spans="1:26">
      <c r="A14646" s="5"/>
      <c r="B14646" s="17" t="s">
        <v>1433</v>
      </c>
      <c r="C14646" s="5" t="s">
        <v>1434</v>
      </c>
      <c r="D14646" s="437"/>
      <c r="E14646" s="21"/>
      <c r="F14646" s="9">
        <v>10</v>
      </c>
      <c r="G14646" s="6">
        <f t="shared" si="1592"/>
      </c>
      <c r="H14646" s="7">
        <v>1</v>
      </c>
      <c r="I14646" s="102">
        <f t="shared" si="1593"/>
      </c>
      <c r="W14646">
        <f t="shared" si="1588"/>
      </c>
      <c r="X14646">
        <f t="shared" si="1589"/>
      </c>
      <c r="Y14646">
        <f t="shared" si="1590"/>
      </c>
      <c r="Z14646">
        <f t="shared" si="1591"/>
      </c>
    </row>
    <row r="14647" spans="1:26">
      <c r="A14647" s="5"/>
      <c r="B14647" s="17" t="s">
        <v>986</v>
      </c>
      <c r="C14647" s="5" t="s">
        <v>987</v>
      </c>
      <c r="D14647" s="437"/>
      <c r="E14647" s="21"/>
      <c r="F14647" s="9">
        <v>10</v>
      </c>
      <c r="G14647" s="6">
        <f t="shared" si="1592"/>
      </c>
      <c r="H14647" s="7">
        <v>1</v>
      </c>
      <c r="I14647" s="102">
        <f t="shared" si="1593"/>
      </c>
      <c r="W14647">
        <f t="shared" si="1588"/>
      </c>
      <c r="X14647">
        <f t="shared" si="1589"/>
      </c>
      <c r="Y14647">
        <f t="shared" si="1590"/>
      </c>
      <c r="Z14647">
        <f t="shared" si="1591"/>
      </c>
    </row>
    <row r="14648" spans="1:26">
      <c r="A14648" s="5"/>
      <c r="B14648" s="1564" t="s">
        <v>17</v>
      </c>
      <c r="C14648" s="1565"/>
      <c r="D14648" s="5"/>
      <c r="E14648" s="21"/>
      <c r="F14648" s="9"/>
      <c r="G14648" s="6">
        <f t="shared" si="1592"/>
      </c>
      <c r="H14648" s="9"/>
      <c r="I14648" s="102">
        <f t="shared" si="1593"/>
      </c>
      <c r="W14648">
        <f t="shared" si="1588"/>
      </c>
      <c r="X14648">
        <f t="shared" si="1589"/>
      </c>
      <c r="Y14648">
        <f t="shared" si="1590"/>
      </c>
      <c r="Z14648">
        <f t="shared" si="1591"/>
      </c>
    </row>
    <row r="14649" spans="1:26">
      <c r="A14649" s="5"/>
      <c r="B14649" s="8" t="s">
        <v>1188</v>
      </c>
      <c r="C14649" s="5" t="s">
        <v>1189</v>
      </c>
      <c r="D14649" s="470">
        <v>1</v>
      </c>
      <c r="E14649" s="5"/>
      <c r="F14649" s="9">
        <v>3</v>
      </c>
      <c r="G14649" s="6">
        <f t="shared" si="1592"/>
      </c>
      <c r="H14649" s="5">
        <v>1</v>
      </c>
      <c r="I14649" s="102">
        <f t="shared" si="1593"/>
      </c>
      <c r="W14649">
        <f t="shared" si="1588"/>
      </c>
      <c r="X14649">
        <f t="shared" si="1589"/>
      </c>
      <c r="Y14649">
        <f t="shared" si="1590"/>
      </c>
      <c r="Z14649">
        <f t="shared" si="1591"/>
      </c>
    </row>
    <row r="14650" spans="1:26">
      <c r="A14650" s="5"/>
      <c r="B14650" s="8" t="s">
        <v>1271</v>
      </c>
      <c r="C14650" s="5" t="s">
        <v>1272</v>
      </c>
      <c r="D14650" s="468"/>
      <c r="E14650" s="708"/>
      <c r="F14650" s="709">
        <v>3</v>
      </c>
      <c r="G14650" s="6">
        <f t="shared" si="1592"/>
      </c>
      <c r="H14650" s="5">
        <v>1</v>
      </c>
      <c r="I14650" s="102">
        <f t="shared" si="1593"/>
      </c>
      <c r="W14650">
        <f t="shared" si="1588"/>
      </c>
      <c r="X14650">
        <f t="shared" si="1589"/>
      </c>
      <c r="Y14650">
        <f t="shared" si="1590"/>
      </c>
      <c r="Z14650">
        <f t="shared" si="1591"/>
      </c>
    </row>
    <row r="14651" spans="1:26">
      <c r="A14651" s="5"/>
      <c r="B14651" s="8" t="s">
        <v>1045</v>
      </c>
      <c r="C14651" s="5" t="s">
        <v>1044</v>
      </c>
      <c r="D14651" s="5">
        <v>1</v>
      </c>
      <c r="E14651" s="21"/>
      <c r="F14651" s="9">
        <v>5</v>
      </c>
      <c r="G14651" s="6">
        <f t="shared" si="1592"/>
      </c>
      <c r="H14651" s="5">
        <v>1</v>
      </c>
      <c r="I14651" s="102">
        <f t="shared" si="1593"/>
      </c>
      <c r="W14651">
        <f t="shared" si="1588"/>
      </c>
      <c r="X14651">
        <f t="shared" si="1589"/>
      </c>
      <c r="Y14651">
        <f t="shared" si="1590"/>
      </c>
      <c r="Z14651">
        <f t="shared" si="1591"/>
      </c>
    </row>
    <row r="14652" spans="1:26">
      <c r="A14652" s="5"/>
      <c r="B14652" s="8" t="s">
        <v>939</v>
      </c>
      <c r="C14652" s="5" t="s">
        <v>938</v>
      </c>
      <c r="D14652" s="449">
        <v>1</v>
      </c>
      <c r="E14652" s="21"/>
      <c r="F14652" s="9">
        <v>2</v>
      </c>
      <c r="G14652" s="6">
        <f t="shared" si="1592"/>
      </c>
      <c r="H14652" s="5">
        <v>1</v>
      </c>
      <c r="I14652" s="102">
        <f t="shared" si="1593"/>
      </c>
      <c r="W14652">
        <f t="shared" si="1588"/>
      </c>
      <c r="X14652">
        <f t="shared" si="1589"/>
      </c>
      <c r="Y14652">
        <f t="shared" si="1590"/>
      </c>
      <c r="Z14652">
        <f t="shared" si="1591"/>
      </c>
    </row>
    <row r="14653" spans="1:26">
      <c r="A14653" s="5"/>
      <c r="B14653" s="8" t="s">
        <v>850</v>
      </c>
      <c r="C14653" s="5" t="s">
        <v>849</v>
      </c>
      <c r="D14653" s="712"/>
      <c r="E14653" s="21"/>
      <c r="F14653" s="9">
        <v>2</v>
      </c>
      <c r="G14653" s="6">
        <f t="shared" si="1592"/>
      </c>
      <c r="H14653" s="5">
        <v>1</v>
      </c>
      <c r="I14653" s="102">
        <f t="shared" si="1593"/>
      </c>
      <c r="W14653">
        <f t="shared" si="1588"/>
      </c>
      <c r="X14653">
        <f t="shared" si="1589"/>
      </c>
      <c r="Y14653">
        <f t="shared" si="1590"/>
      </c>
      <c r="Z14653">
        <f t="shared" si="1591"/>
      </c>
    </row>
    <row r="14654" spans="1:26">
      <c r="A14654" s="5"/>
      <c r="B14654" s="8"/>
      <c r="C14654" s="5"/>
      <c r="D14654" s="5"/>
      <c r="E14654" s="21"/>
      <c r="F14654" s="9"/>
      <c r="G14654" s="6"/>
      <c r="H14654" s="5"/>
      <c r="I14654" s="102"/>
      <c r="W14654">
        <f t="shared" si="1588"/>
      </c>
      <c r="X14654">
        <f t="shared" si="1589"/>
      </c>
      <c r="Y14654">
        <f t="shared" si="1590"/>
      </c>
      <c r="Z14654">
        <f t="shared" si="1591"/>
      </c>
    </row>
    <row r="14655" spans="1:26">
      <c r="A14655" s="5"/>
      <c r="B14655" s="8" t="s">
        <v>856</v>
      </c>
      <c r="C14655" s="5" t="s">
        <v>855</v>
      </c>
      <c r="D14655" s="469">
        <v>1</v>
      </c>
      <c r="E14655" s="21"/>
      <c r="F14655" s="9">
        <v>3</v>
      </c>
      <c r="G14655" s="6">
        <f>+F14655</f>
      </c>
      <c r="H14655" s="5">
        <v>1</v>
      </c>
      <c r="I14655" s="102">
        <f t="shared" si="1593"/>
      </c>
      <c r="W14655">
        <f t="shared" si="1588"/>
      </c>
      <c r="X14655">
        <f t="shared" si="1589"/>
      </c>
      <c r="Y14655">
        <f t="shared" si="1590"/>
      </c>
      <c r="Z14655">
        <f t="shared" si="1591"/>
      </c>
    </row>
    <row r="14656" spans="1:26">
      <c r="A14656" s="5"/>
      <c r="B14656" s="8" t="s">
        <v>451</v>
      </c>
      <c r="C14656" s="5" t="s">
        <v>450</v>
      </c>
      <c r="D14656" s="468">
        <v>1</v>
      </c>
      <c r="E14656" s="21"/>
      <c r="F14656" s="9">
        <v>3</v>
      </c>
      <c r="G14656" s="6">
        <f>+F14656</f>
      </c>
      <c r="H14656" s="5">
        <v>1</v>
      </c>
      <c r="I14656" s="102">
        <f t="shared" si="1593"/>
      </c>
      <c r="W14656">
        <f t="shared" si="1588"/>
      </c>
      <c r="X14656">
        <f t="shared" si="1589"/>
      </c>
      <c r="Y14656">
        <f t="shared" si="1590"/>
      </c>
      <c r="Z14656">
        <f t="shared" si="1591"/>
      </c>
    </row>
    <row r="14657" spans="1:26">
      <c r="A14657" s="5"/>
      <c r="B14657" s="8" t="s">
        <v>1064</v>
      </c>
      <c r="C14657" s="5" t="s">
        <v>1063</v>
      </c>
      <c r="D14657" s="5">
        <v>1</v>
      </c>
      <c r="E14657" s="21">
        <v>5</v>
      </c>
      <c r="F14657" s="9">
        <f>+E14657*D14657</f>
      </c>
      <c r="G14657" s="6">
        <f>+E14657*D14657</f>
      </c>
      <c r="H14657" s="5">
        <v>1</v>
      </c>
      <c r="I14657" s="102">
        <f t="shared" si="1593"/>
      </c>
      <c r="W14657">
        <f t="shared" si="1588"/>
      </c>
      <c r="X14657">
        <f t="shared" si="1589"/>
      </c>
      <c r="Y14657">
        <f t="shared" si="1590"/>
      </c>
      <c r="Z14657">
        <f t="shared" si="1591"/>
      </c>
    </row>
    <row r="14658" spans="1:26">
      <c r="A14658" s="5"/>
      <c r="B14658" s="8" t="s">
        <v>619</v>
      </c>
      <c r="C14658" s="5" t="s">
        <v>620</v>
      </c>
      <c r="D14658" s="5">
        <v>1</v>
      </c>
      <c r="E14658" s="21">
        <v>5</v>
      </c>
      <c r="F14658" s="9">
        <f>+E14658*D14658</f>
      </c>
      <c r="G14658" s="6">
        <f>+E14658*D14658</f>
      </c>
      <c r="H14658" s="5">
        <v>1</v>
      </c>
      <c r="I14658" s="102">
        <f t="shared" si="1593"/>
      </c>
      <c r="W14658">
        <f t="shared" si="1588"/>
      </c>
      <c r="X14658">
        <f t="shared" si="1589"/>
      </c>
      <c r="Y14658">
        <f t="shared" si="1590"/>
      </c>
      <c r="Z14658">
        <f t="shared" si="1591"/>
      </c>
    </row>
    <row r="14659" spans="1:26">
      <c r="A14659" s="5"/>
      <c r="B14659" s="8" t="s">
        <v>580</v>
      </c>
      <c r="C14659" s="5" t="s">
        <v>581</v>
      </c>
      <c r="D14659" s="5">
        <v>2</v>
      </c>
      <c r="E14659" s="21">
        <v>5</v>
      </c>
      <c r="F14659" s="9">
        <f>+E14659*D14659</f>
      </c>
      <c r="G14659" s="6">
        <f>+E14659*D14659</f>
      </c>
      <c r="H14659" s="5">
        <v>1</v>
      </c>
      <c r="I14659" s="102">
        <f t="shared" si="1593"/>
      </c>
      <c r="W14659">
        <f t="shared" si="1588"/>
      </c>
      <c r="X14659">
        <f t="shared" si="1589"/>
      </c>
      <c r="Y14659">
        <f t="shared" si="1590"/>
      </c>
      <c r="Z14659">
        <f t="shared" si="1591"/>
      </c>
    </row>
    <row r="14660" spans="1:26">
      <c r="A14660" s="5"/>
      <c r="B14660" s="8"/>
      <c r="C14660" s="5"/>
      <c r="D14660" s="5"/>
      <c r="E14660" s="21"/>
      <c r="F14660" s="9"/>
      <c r="G14660" s="6"/>
      <c r="H14660" s="5"/>
      <c r="I14660" s="102"/>
      <c r="W14660">
        <f t="shared" ref="W14660:W14723" si="1594">IF(LEFT($H14660&amp;"",5)="2019-",$H14660,W14659)</f>
      </c>
      <c r="X14660">
        <f t="shared" ref="X14660:X14723" si="1595">IF($W14660="",0,IF(COUNTIF($AB$2:$AB$80,$W14660)&gt;0,1,0))</f>
      </c>
      <c r="Y14660">
        <f t="shared" ref="Y14660:Y14723" si="1596">IF($C14660="","",UPPER(TRIM(IFERROR(LEFT($C14660&amp;"",FIND("/",$C14660&amp;"")-1),$C14660&amp;""))))</f>
      </c>
      <c r="Z14660">
        <f t="shared" ref="Z14660:Z14723" si="1597">IFERROR(IF(ISNUMBER($G14660),$G14660,0),0)</f>
      </c>
    </row>
    <row r="14661" spans="1:26">
      <c r="A14661" s="5"/>
      <c r="B14661" s="8" t="s">
        <v>904</v>
      </c>
      <c r="C14661" s="5" t="s">
        <v>903</v>
      </c>
      <c r="D14661" s="449"/>
      <c r="E14661" s="10"/>
      <c r="F14661" s="5">
        <v>4</v>
      </c>
      <c r="G14661" s="9">
        <f>+F14661</f>
      </c>
      <c r="H14661" s="5">
        <v>1</v>
      </c>
      <c r="I14661" s="129">
        <f t="shared" si="1593"/>
      </c>
      <c r="W14661">
        <f t="shared" si="1594"/>
      </c>
      <c r="X14661">
        <f t="shared" si="1595"/>
      </c>
      <c r="Y14661">
        <f t="shared" si="1596"/>
      </c>
      <c r="Z14661">
        <f t="shared" si="1597"/>
      </c>
    </row>
    <row r="14662" spans="1:26">
      <c r="A14662" s="5"/>
      <c r="B14662" s="8" t="s">
        <v>382</v>
      </c>
      <c r="C14662" s="5" t="s">
        <v>383</v>
      </c>
      <c r="D14662" s="712"/>
      <c r="F14662" s="9">
        <v>3</v>
      </c>
      <c r="G14662" s="6">
        <f>+F14662</f>
      </c>
      <c r="H14662" s="5">
        <v>1</v>
      </c>
      <c r="I14662" s="129">
        <f t="shared" si="1593"/>
      </c>
      <c r="W14662">
        <f t="shared" si="1594"/>
      </c>
      <c r="X14662">
        <f t="shared" si="1595"/>
      </c>
      <c r="Y14662">
        <f t="shared" si="1596"/>
      </c>
      <c r="Z14662">
        <f t="shared" si="1597"/>
      </c>
    </row>
    <row r="14663" spans="1:26">
      <c r="A14663" s="5"/>
      <c r="B14663" s="1564" t="s">
        <v>644</v>
      </c>
      <c r="C14663" s="1565"/>
      <c r="D14663" s="5"/>
      <c r="E14663" s="10"/>
      <c r="F14663" s="5"/>
      <c r="G14663" s="9"/>
      <c r="H14663" s="5"/>
      <c r="I14663" s="129"/>
      <c r="W14663">
        <f t="shared" si="1594"/>
      </c>
      <c r="X14663">
        <f t="shared" si="1595"/>
      </c>
      <c r="Y14663">
        <f t="shared" si="1596"/>
      </c>
      <c r="Z14663">
        <f t="shared" si="1597"/>
      </c>
    </row>
    <row r="14664" spans="1:26">
      <c r="A14664" s="5"/>
      <c r="B14664" s="8" t="s">
        <v>1384</v>
      </c>
      <c r="C14664" s="5" t="s">
        <v>1385</v>
      </c>
      <c r="D14664" s="332">
        <v>1</v>
      </c>
      <c r="E14664" s="10"/>
      <c r="F14664" s="9">
        <v>1</v>
      </c>
      <c r="G14664" s="6">
        <f>+F14664</f>
      </c>
      <c r="H14664" s="5">
        <v>1</v>
      </c>
      <c r="I14664" s="129">
        <f t="shared" si="1593"/>
      </c>
      <c r="W14664">
        <f t="shared" si="1594"/>
      </c>
      <c r="X14664">
        <f t="shared" si="1595"/>
      </c>
      <c r="Y14664">
        <f t="shared" si="1596"/>
      </c>
      <c r="Z14664">
        <f t="shared" si="1597"/>
      </c>
    </row>
    <row r="14665" spans="1:26">
      <c r="A14665" s="5"/>
      <c r="B14665" s="8" t="s">
        <v>515</v>
      </c>
      <c r="C14665" s="5" t="s">
        <v>2095</v>
      </c>
      <c r="D14665" s="332"/>
      <c r="E14665" s="10"/>
      <c r="F14665" s="9">
        <v>1</v>
      </c>
      <c r="G14665" s="6">
        <f>+F14665</f>
      </c>
      <c r="H14665" s="5">
        <v>1</v>
      </c>
      <c r="I14665" s="129">
        <f t="shared" si="1593"/>
      </c>
      <c r="W14665">
        <f t="shared" si="1594"/>
      </c>
      <c r="X14665">
        <f t="shared" si="1595"/>
      </c>
      <c r="Y14665">
        <f t="shared" si="1596"/>
      </c>
      <c r="Z14665">
        <f t="shared" si="1597"/>
      </c>
    </row>
    <row r="14666" spans="1:26" ht="24">
      <c r="A14666" s="5"/>
      <c r="B14666" s="8" t="s">
        <v>1007</v>
      </c>
      <c r="C14666" s="9" t="s">
        <v>2237</v>
      </c>
      <c r="D14666" s="332"/>
      <c r="E14666" s="10"/>
      <c r="F14666" s="9">
        <v>1</v>
      </c>
      <c r="G14666" s="6">
        <f>+F14666</f>
      </c>
      <c r="H14666" s="5">
        <v>1</v>
      </c>
      <c r="I14666" s="129">
        <f t="shared" si="1593"/>
      </c>
      <c r="W14666">
        <f t="shared" si="1594"/>
      </c>
      <c r="X14666">
        <f t="shared" si="1595"/>
      </c>
      <c r="Y14666">
        <f t="shared" si="1596"/>
      </c>
      <c r="Z14666">
        <f t="shared" si="1597"/>
      </c>
    </row>
    <row r="14667" spans="1:26">
      <c r="A14667" s="5"/>
      <c r="B14667" s="8" t="s">
        <v>651</v>
      </c>
      <c r="C14667" s="5" t="s">
        <v>652</v>
      </c>
      <c r="D14667" s="332"/>
      <c r="E14667" s="10"/>
      <c r="F14667" s="9">
        <v>1</v>
      </c>
      <c r="G14667" s="6">
        <f>+F14667</f>
      </c>
      <c r="H14667" s="5">
        <v>1</v>
      </c>
      <c r="I14667" s="129">
        <f t="shared" si="1593"/>
      </c>
      <c r="W14667">
        <f t="shared" si="1594"/>
      </c>
      <c r="X14667">
        <f t="shared" si="1595"/>
      </c>
      <c r="Y14667">
        <f t="shared" si="1596"/>
      </c>
      <c r="Z14667">
        <f t="shared" si="1597"/>
      </c>
    </row>
    <row r="14668" spans="1:26">
      <c r="A14668" s="5"/>
      <c r="B14668" s="8"/>
      <c r="C14668" s="5"/>
      <c r="D14668" s="5"/>
      <c r="E14668" s="10"/>
      <c r="F14668" s="5"/>
      <c r="G14668" s="9"/>
      <c r="H14668" s="5"/>
      <c r="I14668" s="129"/>
      <c r="W14668">
        <f t="shared" si="1594"/>
      </c>
      <c r="X14668">
        <f t="shared" si="1595"/>
      </c>
      <c r="Y14668">
        <f t="shared" si="1596"/>
      </c>
      <c r="Z14668">
        <f t="shared" si="1597"/>
      </c>
    </row>
    <row r="14669" spans="1:26">
      <c r="A14669" s="5"/>
      <c r="B14669" s="8"/>
      <c r="C14669" s="5"/>
      <c r="D14669" s="5"/>
      <c r="E14669" s="10"/>
      <c r="F14669" s="5"/>
      <c r="G14669" s="9"/>
      <c r="H14669" s="5"/>
      <c r="I14669" s="129"/>
      <c r="W14669">
        <f t="shared" si="1594"/>
      </c>
      <c r="X14669">
        <f t="shared" si="1595"/>
      </c>
      <c r="Y14669">
        <f t="shared" si="1596"/>
      </c>
      <c r="Z14669">
        <f t="shared" si="1597"/>
      </c>
    </row>
    <row r="14670" spans="1:26">
      <c r="A14670" s="5"/>
      <c r="B14670" s="8"/>
      <c r="C14670" s="5"/>
      <c r="D14670" s="5"/>
      <c r="E14670" s="10"/>
      <c r="F14670" s="5"/>
      <c r="G14670" s="9"/>
      <c r="H14670" s="5"/>
      <c r="I14670" s="129"/>
      <c r="W14670">
        <f t="shared" si="1594"/>
      </c>
      <c r="X14670">
        <f t="shared" si="1595"/>
      </c>
      <c r="Y14670">
        <f t="shared" si="1596"/>
      </c>
      <c r="Z14670">
        <f t="shared" si="1597"/>
      </c>
    </row>
    <row r="14671" spans="1:26">
      <c r="A14671" s="5"/>
      <c r="B14671" s="8"/>
      <c r="C14671" s="5"/>
      <c r="D14671" s="5"/>
      <c r="E14671" s="5"/>
      <c r="F14671" s="9"/>
      <c r="G14671" s="6"/>
      <c r="H14671" s="5"/>
      <c r="I14671" s="102"/>
      <c r="W14671">
        <f t="shared" si="1594"/>
      </c>
      <c r="X14671">
        <f t="shared" si="1595"/>
      </c>
      <c r="Y14671">
        <f t="shared" si="1596"/>
      </c>
      <c r="Z14671">
        <f t="shared" si="1597"/>
      </c>
    </row>
    <row r="14672" spans="1:26">
      <c r="A14672" s="5"/>
      <c r="B14672" s="1568" t="s">
        <v>2696</v>
      </c>
      <c r="C14672" s="1569"/>
      <c r="D14672" s="5"/>
      <c r="E14672" s="5"/>
      <c r="F14672" s="5"/>
      <c r="G14672" s="6"/>
      <c r="H14672" s="5"/>
      <c r="I14672" s="102"/>
      <c r="W14672">
        <f t="shared" si="1594"/>
      </c>
      <c r="X14672">
        <f t="shared" si="1595"/>
      </c>
      <c r="Y14672">
        <f t="shared" si="1596"/>
      </c>
      <c r="Z14672">
        <f t="shared" si="1597"/>
      </c>
    </row>
    <row r="14673" spans="1:26">
      <c r="A14673" s="5"/>
      <c r="B14673" s="1570"/>
      <c r="C14673" s="1571"/>
      <c r="D14673" s="5"/>
      <c r="E14673" s="5"/>
      <c r="F14673" s="5"/>
      <c r="G14673" s="6"/>
      <c r="H14673" s="5"/>
      <c r="I14673" s="102"/>
      <c r="W14673">
        <f t="shared" si="1594"/>
      </c>
      <c r="X14673">
        <f t="shared" si="1595"/>
      </c>
      <c r="Y14673">
        <f t="shared" si="1596"/>
      </c>
      <c r="Z14673">
        <f t="shared" si="1597"/>
      </c>
    </row>
    <row r="14674" spans="1:26">
      <c r="A14674" s="5"/>
      <c r="B14674" s="1590"/>
      <c r="C14674" s="1591"/>
      <c r="D14674" s="5"/>
      <c r="E14674" s="5"/>
      <c r="F14674" s="5"/>
      <c r="G14674" s="6"/>
      <c r="H14674" s="5"/>
      <c r="I14674" s="102"/>
      <c r="W14674">
        <f t="shared" si="1594"/>
      </c>
      <c r="X14674">
        <f t="shared" si="1595"/>
      </c>
      <c r="Y14674">
        <f t="shared" si="1596"/>
      </c>
      <c r="Z14674">
        <f t="shared" si="1597"/>
      </c>
    </row>
    <row r="14675" spans="1:26" ht="15.75" thickBot="1">
      <c r="A14675" s="33"/>
      <c r="B14675" s="17"/>
      <c r="C14675" s="88"/>
      <c r="D14675" s="23"/>
      <c r="E14675" s="23"/>
      <c r="F14675" s="171"/>
      <c r="G14675" s="24"/>
      <c r="H14675" s="23"/>
      <c r="I14675" s="172"/>
      <c r="W14675">
        <f t="shared" si="1594"/>
      </c>
      <c r="X14675">
        <f t="shared" si="1595"/>
      </c>
      <c r="Y14675">
        <f t="shared" si="1596"/>
      </c>
      <c r="Z14675">
        <f t="shared" si="1597"/>
      </c>
    </row>
    <row r="14676" spans="1:26">
      <c r="A14676" s="33"/>
      <c r="B14676" s="17"/>
      <c r="C14676" s="10"/>
      <c r="D14676" s="91"/>
      <c r="E14676" s="91"/>
      <c r="F14676" s="91"/>
      <c r="G14676" s="92" t="s">
        <v>19</v>
      </c>
      <c r="H14676" s="91"/>
      <c r="I14676" s="111">
        <f>SUM(I14606:I14675)</f>
      </c>
      <c r="K14676">
        <f>SUM(K14606:K14675)</f>
      </c>
      <c r="L14676">
        <f>SUM(L14606:L14675)</f>
      </c>
      <c r="M14676">
        <f>+L14676+K14676</f>
      </c>
      <c r="W14676">
        <f t="shared" si="1594"/>
      </c>
      <c r="X14676">
        <f t="shared" si="1595"/>
      </c>
      <c r="Y14676">
        <f t="shared" si="1596"/>
      </c>
      <c r="Z14676">
        <f t="shared" si="1597"/>
      </c>
    </row>
    <row r="14677" spans="1:26" ht="15.75" thickBot="1">
      <c r="A14677" s="33"/>
      <c r="B14677" s="11" t="s">
        <v>20</v>
      </c>
      <c r="C14677" s="35"/>
      <c r="D14677" s="35"/>
      <c r="E14677" s="173"/>
      <c r="F14677" s="156"/>
      <c r="G14677" s="156"/>
      <c r="H14677" s="156"/>
      <c r="I14677" s="490"/>
      <c r="M14677" s="118">
        <f>+I14678-M14676</f>
      </c>
      <c r="W14677">
        <f t="shared" si="1594"/>
      </c>
      <c r="X14677">
        <f t="shared" si="1595"/>
      </c>
      <c r="Y14677">
        <f t="shared" si="1596"/>
      </c>
      <c r="Z14677">
        <f t="shared" si="1597"/>
      </c>
    </row>
    <row r="14678" spans="1:26" ht="15.75" thickBot="1">
      <c r="A14678" s="37"/>
      <c r="B14678" s="38"/>
      <c r="C14678" s="39" t="s">
        <v>21</v>
      </c>
      <c r="D14678" s="40">
        <f>SUM(D14607:D14677)</f>
      </c>
      <c r="E14678" s="41">
        <f>IF(H14678=I14678,"OK","NO")</f>
      </c>
      <c r="F14678" s="40">
        <f>SUM(F14607:F14677)</f>
      </c>
      <c r="G14678" s="40">
        <f>SUM(G14607:G14677)</f>
      </c>
      <c r="H14678" s="41">
        <f>SUMPRODUCT(F14606:F14675,H14606:H14675)</f>
      </c>
      <c r="I14678" s="43">
        <f>SUM(I14676:I14677)</f>
      </c>
      <c r="J14678">
        <v>65694</v>
      </c>
      <c r="K14678" s="118">
        <f>+I14678-J14678</f>
      </c>
      <c r="W14678">
        <f t="shared" si="1594"/>
      </c>
      <c r="X14678">
        <f t="shared" si="1595"/>
      </c>
      <c r="Y14678">
        <f t="shared" si="1596"/>
      </c>
      <c r="Z14678">
        <f t="shared" si="1597"/>
      </c>
    </row>
    <row r="14679" spans="1:26" ht="15.75" thickBot="1">
      <c r="A14679" s="44"/>
      <c r="B14679" s="116"/>
      <c r="C14679" s="45"/>
      <c r="D14679" s="45"/>
      <c r="E14679" s="45"/>
      <c r="F14679" s="45"/>
      <c r="G14679" s="45" t="s">
        <v>2686</v>
      </c>
      <c r="H14679" s="46"/>
      <c r="I14679" s="47"/>
      <c r="W14679">
        <f t="shared" si="1594"/>
      </c>
      <c r="X14679">
        <f t="shared" si="1595"/>
      </c>
      <c r="Y14679">
        <f t="shared" si="1596"/>
      </c>
      <c r="Z14679">
        <f t="shared" si="1597"/>
      </c>
    </row>
    <row r="14680" spans="1:26">
      <c r="A14680" s="12" t="s">
        <v>788</v>
      </c>
      <c r="B14680" s="12"/>
      <c r="C14680" s="12"/>
      <c r="D14680" s="13"/>
      <c r="E14680" s="14"/>
      <c r="F14680" s="14"/>
      <c r="G14680" s="14"/>
      <c r="H14680" s="2"/>
      <c r="I14680" s="12"/>
      <c r="W14680">
        <f t="shared" si="1594"/>
      </c>
      <c r="X14680">
        <f t="shared" si="1595"/>
      </c>
      <c r="Y14680">
        <f t="shared" si="1596"/>
      </c>
      <c r="Z14680">
        <f t="shared" si="1597"/>
      </c>
    </row>
    <row r="14681" spans="1:26">
      <c r="W14681">
        <f t="shared" si="1594"/>
      </c>
      <c r="X14681">
        <f t="shared" si="1595"/>
      </c>
      <c r="Y14681">
        <f t="shared" si="1596"/>
      </c>
      <c r="Z14681">
        <f t="shared" si="1597"/>
      </c>
    </row>
    <row r="14682" spans="1:26">
      <c r="W14682">
        <f t="shared" si="1594"/>
      </c>
      <c r="X14682">
        <f t="shared" si="1595"/>
      </c>
      <c r="Y14682">
        <f t="shared" si="1596"/>
      </c>
      <c r="Z14682">
        <f t="shared" si="1597"/>
      </c>
    </row>
    <row r="14683" spans="1:26">
      <c r="W14683">
        <f t="shared" si="1594"/>
      </c>
      <c r="X14683">
        <f t="shared" si="1595"/>
      </c>
      <c r="Y14683">
        <f t="shared" si="1596"/>
      </c>
      <c r="Z14683">
        <f t="shared" si="1597"/>
      </c>
    </row>
    <row r="14684" spans="1:26">
      <c r="W14684">
        <f t="shared" si="1594"/>
      </c>
      <c r="X14684">
        <f t="shared" si="1595"/>
      </c>
      <c r="Y14684">
        <f t="shared" si="1596"/>
      </c>
      <c r="Z14684">
        <f t="shared" si="1597"/>
      </c>
    </row>
    <row r="14685" spans="1:26">
      <c r="A14685" s="1562" t="s">
        <v>0</v>
      </c>
      <c r="B14685" s="1562"/>
      <c r="C14685" s="1562"/>
      <c r="D14685" s="1562"/>
      <c r="E14685" s="1562"/>
      <c r="F14685" s="1562"/>
      <c r="G14685" s="1562"/>
      <c r="H14685" s="1562"/>
      <c r="I14685" s="1562"/>
      <c r="W14685">
        <f t="shared" si="1594"/>
      </c>
      <c r="X14685">
        <f t="shared" si="1595"/>
      </c>
      <c r="Y14685">
        <f t="shared" si="1596"/>
      </c>
      <c r="Z14685">
        <f t="shared" si="1597"/>
      </c>
    </row>
    <row r="14686" spans="1:26">
      <c r="W14686">
        <f t="shared" si="1594"/>
      </c>
      <c r="X14686">
        <f t="shared" si="1595"/>
      </c>
      <c r="Y14686">
        <f t="shared" si="1596"/>
      </c>
      <c r="Z14686">
        <f t="shared" si="1597"/>
      </c>
    </row>
    <row r="14687" spans="1:26">
      <c r="B14687" s="124"/>
      <c r="C14687" s="124"/>
      <c r="D14687" s="124"/>
      <c r="E14687" s="124"/>
      <c r="F14687" s="124"/>
      <c r="G14687" s="124"/>
      <c r="H14687" s="124"/>
      <c r="I14687" s="124"/>
      <c r="W14687">
        <f t="shared" si="1594"/>
      </c>
      <c r="X14687">
        <f t="shared" si="1595"/>
      </c>
      <c r="Y14687">
        <f t="shared" si="1596"/>
      </c>
      <c r="Z14687">
        <f t="shared" si="1597"/>
      </c>
    </row>
    <row r="14688" spans="1:26">
      <c r="A14688" s="1" t="s">
        <v>1</v>
      </c>
      <c r="G14688" s="489" t="s">
        <v>2</v>
      </c>
      <c r="H14688" s="3" t="s">
        <v>2613</v>
      </c>
      <c r="W14688">
        <f t="shared" si="1594"/>
      </c>
      <c r="X14688">
        <f t="shared" si="1595"/>
      </c>
      <c r="Y14688">
        <f t="shared" si="1596"/>
      </c>
      <c r="Z14688">
        <f t="shared" si="1597"/>
      </c>
    </row>
    <row r="14689" spans="1:26">
      <c r="A14689" s="1" t="inlineStr">
        <is>
          <t>Dealer-139</t>
        </is>
      </c>
      <c r="F14689" s="4"/>
      <c r="G14689" s="488" t="s">
        <v>1440</v>
      </c>
      <c r="H14689" s="1" t="s">
        <v>2308</v>
      </c>
      <c r="W14689">
        <f t="shared" si="1594"/>
      </c>
      <c r="X14689">
        <f t="shared" si="1595"/>
      </c>
      <c r="Y14689">
        <f t="shared" si="1596"/>
      </c>
      <c r="Z14689">
        <f t="shared" si="1597"/>
      </c>
    </row>
    <row r="14690" spans="1:26">
      <c r="A14690" s="254" t="inlineStr">
        <is>
          <t>Dealer-260</t>
        </is>
      </c>
      <c r="B14690" s="1"/>
      <c r="H14690" s="49"/>
      <c r="W14690">
        <f t="shared" si="1594"/>
      </c>
      <c r="X14690">
        <f t="shared" si="1595"/>
      </c>
      <c r="Y14690">
        <f t="shared" si="1596"/>
      </c>
      <c r="Z14690">
        <f t="shared" si="1597"/>
      </c>
    </row>
    <row r="14691" spans="1:26">
      <c r="A14691" s="254" t="inlineStr">
        <is>
          <t>Address line (redacted)</t>
        </is>
      </c>
      <c r="B14691" s="1"/>
      <c r="W14691">
        <f t="shared" si="1594"/>
      </c>
      <c r="X14691">
        <f t="shared" si="1595"/>
      </c>
      <c r="Y14691">
        <f t="shared" si="1596"/>
      </c>
      <c r="Z14691">
        <f t="shared" si="1597"/>
      </c>
    </row>
    <row r="14692" spans="1:26">
      <c r="A14692" s="1"/>
      <c r="B14692" s="1"/>
      <c r="C14692" s="1"/>
      <c r="W14692">
        <f t="shared" si="1594"/>
      </c>
      <c r="X14692">
        <f t="shared" si="1595"/>
      </c>
      <c r="Y14692">
        <f t="shared" si="1596"/>
      </c>
      <c r="Z14692">
        <f t="shared" si="1597"/>
      </c>
    </row>
    <row r="14693" spans="1:26">
      <c r="A14693" s="12" t="s">
        <v>4</v>
      </c>
      <c r="B14693" s="86" t="inlineStr">
        <is>
          <t>GSTIN-MASKED</t>
        </is>
      </c>
      <c r="D14693" s="197"/>
      <c r="E14693" s="197"/>
      <c r="F14693" s="197"/>
      <c r="G14693" s="197"/>
      <c r="H14693" s="197"/>
      <c r="W14693">
        <f t="shared" si="1594"/>
      </c>
      <c r="X14693">
        <f t="shared" si="1595"/>
      </c>
      <c r="Y14693">
        <f t="shared" si="1596"/>
      </c>
      <c r="Z14693">
        <f t="shared" si="1597"/>
      </c>
    </row>
    <row r="14694" spans="1:26">
      <c r="B14694" s="1"/>
      <c r="D14694" s="197"/>
      <c r="E14694" s="197"/>
      <c r="F14694" s="197"/>
      <c r="G14694" s="197"/>
      <c r="H14694" s="197"/>
      <c r="W14694">
        <f t="shared" si="1594"/>
      </c>
      <c r="X14694">
        <f t="shared" si="1595"/>
      </c>
      <c r="Y14694">
        <f t="shared" si="1596"/>
      </c>
      <c r="Z14694">
        <f t="shared" si="1597"/>
      </c>
    </row>
    <row r="14695" spans="1:26">
      <c r="A14695" s="1" t="s">
        <v>5</v>
      </c>
      <c r="D14695" s="197"/>
      <c r="E14695" s="197"/>
      <c r="F14695" s="197"/>
      <c r="G14695" s="197"/>
      <c r="H14695" s="197"/>
      <c r="W14695">
        <f t="shared" si="1594"/>
      </c>
      <c r="X14695">
        <f t="shared" si="1595"/>
      </c>
      <c r="Y14695">
        <f t="shared" si="1596"/>
      </c>
      <c r="Z14695">
        <f t="shared" si="1597"/>
      </c>
    </row>
    <row r="14696" spans="1:26">
      <c r="A14696" s="1" t="s">
        <v>6</v>
      </c>
      <c r="D14696" s="197"/>
      <c r="E14696" s="197"/>
      <c r="F14696" s="197"/>
      <c r="G14696" s="197"/>
      <c r="H14696" s="197"/>
      <c r="W14696">
        <f t="shared" si="1594"/>
      </c>
      <c r="X14696">
        <f t="shared" si="1595"/>
      </c>
      <c r="Y14696">
        <f t="shared" si="1596"/>
      </c>
      <c r="Z14696">
        <f t="shared" si="1597"/>
      </c>
    </row>
    <row r="14697" spans="1:26" ht="15.75" thickBot="1">
      <c r="A14697" s="1" t="s">
        <v>7</v>
      </c>
      <c r="W14697">
        <f t="shared" si="1594"/>
      </c>
      <c r="X14697">
        <f t="shared" si="1595"/>
      </c>
      <c r="Y14697">
        <f t="shared" si="1596"/>
      </c>
      <c r="Z14697">
        <f t="shared" si="1597"/>
      </c>
    </row>
    <row r="14698" spans="1:26" ht="24">
      <c r="A14698" s="198" t="s">
        <v>8</v>
      </c>
      <c r="B14698" s="199" t="s">
        <v>9</v>
      </c>
      <c r="C14698" s="564" t="s">
        <v>10</v>
      </c>
      <c r="D14698" s="200" t="s">
        <v>11</v>
      </c>
      <c r="E14698" s="200" t="s">
        <v>12</v>
      </c>
      <c r="F14698" s="200" t="s">
        <v>13</v>
      </c>
      <c r="G14698" s="200" t="s">
        <v>14</v>
      </c>
      <c r="H14698" s="201" t="s">
        <v>15</v>
      </c>
      <c r="I14698" s="202" t="s">
        <v>16</v>
      </c>
      <c r="W14698">
        <f t="shared" si="1594"/>
      </c>
      <c r="X14698">
        <f t="shared" si="1595"/>
      </c>
      <c r="Y14698">
        <f t="shared" si="1596"/>
      </c>
      <c r="Z14698">
        <f t="shared" si="1597"/>
      </c>
    </row>
    <row r="14699" spans="1:26">
      <c r="A14699" s="67"/>
      <c r="B14699" s="1620" t="s">
        <v>565</v>
      </c>
      <c r="C14699" s="1620"/>
      <c r="D14699" s="184"/>
      <c r="E14699" s="184"/>
      <c r="F14699" s="184"/>
      <c r="G14699" s="186"/>
      <c r="H14699" s="184"/>
      <c r="I14699" s="388"/>
      <c r="W14699">
        <f t="shared" si="1594"/>
      </c>
      <c r="X14699">
        <f t="shared" si="1595"/>
      </c>
      <c r="Y14699">
        <f t="shared" si="1596"/>
      </c>
      <c r="Z14699">
        <f t="shared" si="1597"/>
      </c>
    </row>
    <row r="14700" spans="1:26" ht="24">
      <c r="A14700" s="19">
        <v>1</v>
      </c>
      <c r="B14700" s="224" t="s">
        <v>566</v>
      </c>
      <c r="C14700" s="15" t="s">
        <v>567</v>
      </c>
      <c r="D14700" s="19">
        <v>1</v>
      </c>
      <c r="E14700" s="19">
        <v>10</v>
      </c>
      <c r="F14700" s="5">
        <f>+E14700*D14700</f>
      </c>
      <c r="G14700" s="6">
        <f>+E14700*D14700</f>
      </c>
      <c r="H14700" s="19">
        <v>1</v>
      </c>
      <c r="I14700" s="58">
        <f>+H14700*G14700</f>
      </c>
      <c r="J14700">
        <v>18</v>
      </c>
      <c r="K14700">
        <f>+H14700-J14700</f>
      </c>
      <c r="L14700">
        <f>+K14700*G14700</f>
      </c>
      <c r="W14700">
        <f t="shared" si="1594"/>
      </c>
      <c r="X14700">
        <f t="shared" si="1595"/>
      </c>
      <c r="Y14700">
        <f t="shared" si="1596"/>
      </c>
      <c r="Z14700">
        <f t="shared" si="1597"/>
      </c>
    </row>
    <row r="14701" spans="1:26" ht="24">
      <c r="A14701" s="19">
        <v>2</v>
      </c>
      <c r="B14701" s="224" t="s">
        <v>1216</v>
      </c>
      <c r="C14701" s="15" t="s">
        <v>1215</v>
      </c>
      <c r="D14701" s="19">
        <v>1</v>
      </c>
      <c r="E14701" s="19">
        <v>10</v>
      </c>
      <c r="F14701" s="5">
        <f>+E14701*D14701</f>
      </c>
      <c r="G14701" s="6">
        <f>+E14701*D14701</f>
      </c>
      <c r="H14701" s="19">
        <v>1</v>
      </c>
      <c r="I14701" s="58">
        <f>+H14701*G14701</f>
      </c>
      <c r="J14701">
        <v>18</v>
      </c>
      <c r="K14701">
        <f>+H14701-J14701</f>
      </c>
      <c r="L14701">
        <f>+K14701*G14701</f>
      </c>
      <c r="W14701">
        <f t="shared" si="1594"/>
      </c>
      <c r="X14701">
        <f t="shared" si="1595"/>
      </c>
      <c r="Y14701">
        <f t="shared" si="1596"/>
      </c>
      <c r="Z14701">
        <f t="shared" si="1597"/>
      </c>
    </row>
    <row r="14702" spans="1:26">
      <c r="A14702" s="107"/>
      <c r="B14702" s="8"/>
      <c r="C14702" s="5"/>
      <c r="D14702" s="184"/>
      <c r="E14702" s="184"/>
      <c r="F14702" s="184"/>
      <c r="G14702" s="186"/>
      <c r="H14702" s="184"/>
      <c r="I14702" s="388"/>
      <c r="W14702">
        <f t="shared" si="1594"/>
      </c>
      <c r="X14702">
        <f t="shared" si="1595"/>
      </c>
      <c r="Y14702">
        <f t="shared" si="1596"/>
      </c>
      <c r="Z14702">
        <f t="shared" si="1597"/>
      </c>
    </row>
    <row r="14703" spans="1:26">
      <c r="A14703" s="107"/>
      <c r="B14703" s="8"/>
      <c r="C14703" s="5"/>
      <c r="D14703" s="184"/>
      <c r="E14703" s="184"/>
      <c r="F14703" s="184"/>
      <c r="G14703" s="186"/>
      <c r="H14703" s="184"/>
      <c r="I14703" s="388"/>
      <c r="W14703">
        <f t="shared" si="1594"/>
      </c>
      <c r="X14703">
        <f t="shared" si="1595"/>
      </c>
      <c r="Y14703">
        <f t="shared" si="1596"/>
      </c>
      <c r="Z14703">
        <f t="shared" si="1597"/>
      </c>
    </row>
    <row r="14704" spans="1:26">
      <c r="A14704" s="107"/>
      <c r="B14704" s="8"/>
      <c r="C14704" s="5"/>
      <c r="D14704" s="184"/>
      <c r="E14704" s="184"/>
      <c r="F14704" s="184"/>
      <c r="G14704" s="186"/>
      <c r="H14704" s="184"/>
      <c r="I14704" s="388"/>
      <c r="W14704">
        <f t="shared" si="1594"/>
      </c>
      <c r="X14704">
        <f t="shared" si="1595"/>
      </c>
      <c r="Y14704">
        <f t="shared" si="1596"/>
      </c>
      <c r="Z14704">
        <f t="shared" si="1597"/>
      </c>
    </row>
    <row r="14705" spans="1:26">
      <c r="A14705" s="107"/>
      <c r="B14705" s="8"/>
      <c r="C14705" s="5"/>
      <c r="D14705" s="184"/>
      <c r="E14705" s="184"/>
      <c r="F14705" s="184"/>
      <c r="G14705" s="186"/>
      <c r="H14705" s="184"/>
      <c r="I14705" s="388"/>
      <c r="W14705">
        <f t="shared" si="1594"/>
      </c>
      <c r="X14705">
        <f t="shared" si="1595"/>
      </c>
      <c r="Y14705">
        <f t="shared" si="1596"/>
      </c>
      <c r="Z14705">
        <f t="shared" si="1597"/>
      </c>
    </row>
    <row r="14706" spans="1:26">
      <c r="A14706" s="107"/>
      <c r="B14706" s="8"/>
      <c r="C14706" s="5"/>
      <c r="D14706" s="184"/>
      <c r="E14706" s="184"/>
      <c r="F14706" s="184"/>
      <c r="G14706" s="186"/>
      <c r="H14706" s="184"/>
      <c r="I14706" s="388"/>
      <c r="W14706">
        <f t="shared" si="1594"/>
      </c>
      <c r="X14706">
        <f t="shared" si="1595"/>
      </c>
      <c r="Y14706">
        <f t="shared" si="1596"/>
      </c>
      <c r="Z14706">
        <f t="shared" si="1597"/>
      </c>
    </row>
    <row r="14707" spans="1:26">
      <c r="A14707" s="67"/>
      <c r="B14707" s="106"/>
      <c r="C14707" s="15"/>
      <c r="D14707" s="184"/>
      <c r="E14707" s="184"/>
      <c r="F14707" s="184"/>
      <c r="G14707" s="186"/>
      <c r="H14707" s="185"/>
      <c r="I14707" s="388"/>
      <c r="W14707">
        <f t="shared" si="1594"/>
      </c>
      <c r="X14707">
        <f t="shared" si="1595"/>
      </c>
      <c r="Y14707">
        <f t="shared" si="1596"/>
      </c>
      <c r="Z14707">
        <f t="shared" si="1597"/>
      </c>
    </row>
    <row r="14708" spans="1:26" ht="15.75" thickBot="1">
      <c r="A14708" s="57"/>
      <c r="B14708" s="224"/>
      <c r="C14708" s="15"/>
      <c r="D14708" s="23"/>
      <c r="E14708" s="225"/>
      <c r="F14708" s="23"/>
      <c r="G14708" s="24"/>
      <c r="H14708" s="225"/>
      <c r="I14708" s="70"/>
      <c r="W14708">
        <f t="shared" si="1594"/>
      </c>
      <c r="X14708">
        <f t="shared" si="1595"/>
      </c>
      <c r="Y14708">
        <f t="shared" si="1596"/>
      </c>
      <c r="Z14708">
        <f t="shared" si="1597"/>
      </c>
    </row>
    <row r="14709" spans="1:26">
      <c r="A14709" s="67"/>
      <c r="B14709" s="17"/>
      <c r="C14709" s="5"/>
      <c r="D14709" s="59"/>
      <c r="E14709" s="59"/>
      <c r="F14709" s="53"/>
      <c r="G14709" s="78"/>
      <c r="H14709" s="68"/>
      <c r="I14709" s="71">
        <f>SUM(I14699:I14708)</f>
      </c>
      <c r="W14709">
        <f t="shared" si="1594"/>
      </c>
      <c r="X14709">
        <f t="shared" si="1595"/>
      </c>
      <c r="Y14709">
        <f t="shared" si="1596"/>
      </c>
      <c r="Z14709">
        <f t="shared" si="1597"/>
      </c>
    </row>
    <row r="14710" spans="1:26" ht="15.75" thickBot="1">
      <c r="A14710" s="221"/>
      <c r="B14710" s="222"/>
      <c r="C14710" s="69"/>
      <c r="D14710" s="177"/>
      <c r="E14710" s="177"/>
      <c r="F14710" s="177"/>
      <c r="G14710" s="177"/>
      <c r="H14710" s="177"/>
      <c r="I14710" s="256"/>
      <c r="W14710">
        <f t="shared" si="1594"/>
      </c>
      <c r="X14710">
        <f t="shared" si="1595"/>
      </c>
      <c r="Y14710">
        <f t="shared" si="1596"/>
      </c>
      <c r="Z14710">
        <f t="shared" si="1597"/>
      </c>
    </row>
    <row r="14711" spans="1:26" ht="21">
      <c r="A14711" s="33"/>
      <c r="B14711" s="212"/>
      <c r="C14711" s="212"/>
      <c r="D14711" s="91"/>
      <c r="E14711" s="91"/>
      <c r="F14711" s="91"/>
      <c r="G14711" s="92" t="s">
        <v>19</v>
      </c>
      <c r="H14711" s="91"/>
      <c r="I14711" s="111">
        <f>+I14709-I14710</f>
      </c>
      <c r="L14711">
        <f>SUM(L14700:L14710)</f>
      </c>
      <c r="W14711">
        <f t="shared" si="1594"/>
      </c>
      <c r="X14711">
        <f t="shared" si="1595"/>
      </c>
      <c r="Y14711">
        <f t="shared" si="1596"/>
      </c>
      <c r="Z14711">
        <f t="shared" si="1597"/>
      </c>
    </row>
    <row r="14712" spans="1:26">
      <c r="A14712" s="221"/>
      <c r="B14712" s="222"/>
      <c r="C14712" s="222"/>
      <c r="D14712" s="69" t="s">
        <v>520</v>
      </c>
      <c r="E14712" s="69"/>
      <c r="F14712" s="69"/>
      <c r="G14712" s="69"/>
      <c r="H14712" s="112">
        <v>1</v>
      </c>
      <c r="I14712" s="61">
        <f>+L14711*H14712</f>
      </c>
      <c r="W14712">
        <f t="shared" si="1594"/>
      </c>
      <c r="X14712">
        <f t="shared" si="1595"/>
      </c>
      <c r="Y14712">
        <f t="shared" si="1596"/>
      </c>
      <c r="Z14712">
        <f t="shared" si="1597"/>
      </c>
    </row>
    <row r="14713" spans="1:26">
      <c r="A14713" s="33"/>
      <c r="B14713" s="10"/>
      <c r="C14713" s="10"/>
      <c r="D14713" s="69"/>
      <c r="E14713" s="69"/>
      <c r="F14713" s="69"/>
      <c r="G14713" s="69"/>
      <c r="H14713" s="69"/>
      <c r="I14713" s="61"/>
      <c r="W14713">
        <f t="shared" si="1594"/>
      </c>
      <c r="X14713">
        <f t="shared" si="1595"/>
      </c>
      <c r="Y14713">
        <f t="shared" si="1596"/>
      </c>
      <c r="Z14713">
        <f t="shared" si="1597"/>
      </c>
    </row>
    <row r="14714" spans="1:26" ht="15.75" thickBot="1">
      <c r="A14714" s="33"/>
      <c r="B14714" s="11" t="s">
        <v>20</v>
      </c>
      <c r="C14714" s="35"/>
      <c r="D14714" s="35"/>
      <c r="E14714" s="35"/>
      <c r="F14714" s="35"/>
      <c r="G14714" s="35"/>
      <c r="H14714" s="35"/>
      <c r="I14714" s="36"/>
      <c r="W14714">
        <f t="shared" si="1594"/>
      </c>
      <c r="X14714">
        <f t="shared" si="1595"/>
      </c>
      <c r="Y14714">
        <f t="shared" si="1596"/>
      </c>
      <c r="Z14714">
        <f t="shared" si="1597"/>
      </c>
    </row>
    <row r="14715" spans="1:26" ht="15.75" thickBot="1">
      <c r="A14715" s="37"/>
      <c r="B14715" s="38"/>
      <c r="C14715" s="39" t="s">
        <v>21</v>
      </c>
      <c r="D14715" s="40">
        <f>SUM(D14699:D14714)</f>
      </c>
      <c r="E14715" s="41">
        <f>IF(H14715=I14715,"OK","NO")</f>
      </c>
      <c r="F14715" s="40">
        <f>SUM(F14699:F14714)</f>
      </c>
      <c r="G14715" s="40">
        <f>SUM(G14699:G14714)</f>
      </c>
      <c r="H14715" s="41">
        <f>SUMPRODUCT(F14699:F14710,H14699:H14710)</f>
      </c>
      <c r="I14715" s="43">
        <f>+I14711-I14712</f>
      </c>
      <c r="W14715">
        <f t="shared" si="1594"/>
      </c>
      <c r="X14715">
        <f t="shared" si="1595"/>
      </c>
      <c r="Y14715">
        <f t="shared" si="1596"/>
      </c>
      <c r="Z14715">
        <f t="shared" si="1597"/>
      </c>
    </row>
    <row r="14716" spans="1:26" ht="15.75" thickBot="1">
      <c r="A14716" s="44"/>
      <c r="B14716" s="116"/>
      <c r="C14716" s="45"/>
      <c r="D14716" s="45"/>
      <c r="E14716" s="45"/>
      <c r="F14716" s="45"/>
      <c r="G14716" s="45"/>
      <c r="H14716" s="46"/>
      <c r="I14716" s="47"/>
      <c r="W14716">
        <f t="shared" si="1594"/>
      </c>
      <c r="X14716">
        <f t="shared" si="1595"/>
      </c>
      <c r="Y14716">
        <f t="shared" si="1596"/>
      </c>
      <c r="Z14716">
        <f t="shared" si="1597"/>
      </c>
    </row>
    <row r="14717" spans="1:26">
      <c r="A14717" s="12" t="s">
        <v>315</v>
      </c>
      <c r="B14717" s="12"/>
      <c r="C14717" s="12"/>
      <c r="D14717" s="13"/>
      <c r="E14717" s="14"/>
      <c r="F14717" s="14"/>
      <c r="G14717" s="14"/>
      <c r="H14717" s="2"/>
      <c r="I14717" s="12"/>
      <c r="W14717">
        <f t="shared" si="1594"/>
      </c>
      <c r="X14717">
        <f t="shared" si="1595"/>
      </c>
      <c r="Y14717">
        <f t="shared" si="1596"/>
      </c>
      <c r="Z14717">
        <f t="shared" si="1597"/>
      </c>
    </row>
    <row r="14718" spans="1:26">
      <c r="W14718">
        <f t="shared" si="1594"/>
      </c>
      <c r="X14718">
        <f t="shared" si="1595"/>
      </c>
      <c r="Y14718">
        <f t="shared" si="1596"/>
      </c>
      <c r="Z14718">
        <f t="shared" si="1597"/>
      </c>
    </row>
    <row r="14719" spans="1:26">
      <c r="W14719">
        <f t="shared" si="1594"/>
      </c>
      <c r="X14719">
        <f t="shared" si="1595"/>
      </c>
      <c r="Y14719">
        <f t="shared" si="1596"/>
      </c>
      <c r="Z14719">
        <f t="shared" si="1597"/>
      </c>
    </row>
    <row r="14720" spans="1:26">
      <c r="W14720">
        <f t="shared" si="1594"/>
      </c>
      <c r="X14720">
        <f t="shared" si="1595"/>
      </c>
      <c r="Y14720">
        <f t="shared" si="1596"/>
      </c>
      <c r="Z14720">
        <f t="shared" si="1597"/>
      </c>
    </row>
    <row r="14721" spans="1:26">
      <c r="W14721">
        <f t="shared" si="1594"/>
      </c>
      <c r="X14721">
        <f t="shared" si="1595"/>
      </c>
      <c r="Y14721">
        <f t="shared" si="1596"/>
      </c>
      <c r="Z14721">
        <f t="shared" si="1597"/>
      </c>
    </row>
    <row r="14722" spans="1:26">
      <c r="A14722" s="1562" t="s">
        <v>0</v>
      </c>
      <c r="B14722" s="1562"/>
      <c r="C14722" s="1562"/>
      <c r="D14722" s="1562"/>
      <c r="E14722" s="1562"/>
      <c r="F14722" s="1562"/>
      <c r="G14722" s="1562"/>
      <c r="H14722" s="1562"/>
      <c r="I14722" s="1562"/>
      <c r="W14722">
        <f t="shared" si="1594"/>
      </c>
      <c r="X14722">
        <f t="shared" si="1595"/>
      </c>
      <c r="Y14722">
        <f t="shared" si="1596"/>
      </c>
      <c r="Z14722">
        <f t="shared" si="1597"/>
      </c>
    </row>
    <row r="14723" spans="1:26">
      <c r="W14723">
        <f t="shared" si="1594"/>
      </c>
      <c r="X14723">
        <f t="shared" si="1595"/>
      </c>
      <c r="Y14723">
        <f t="shared" si="1596"/>
      </c>
      <c r="Z14723">
        <f t="shared" si="1597"/>
      </c>
    </row>
    <row r="14724" spans="1:26">
      <c r="A14724" s="1" t="s">
        <v>1</v>
      </c>
      <c r="B14724" s="1"/>
      <c r="G14724" s="2" t="s">
        <v>2</v>
      </c>
      <c r="H14724" s="3" t="s">
        <v>2626</v>
      </c>
      <c r="W14724">
        <f t="shared" ref="W14724:W14787" si="1598">IF(LEFT($H14724&amp;"",5)="2019-",$H14724,W14723)</f>
      </c>
      <c r="X14724">
        <f t="shared" ref="X14724:X14787" si="1599">IF($W14724="",0,IF(COUNTIF($AB$2:$AB$80,$W14724)&gt;0,1,0))</f>
      </c>
      <c r="Y14724">
        <f t="shared" ref="Y14724:Y14787" si="1600">IF($C14724="","",UPPER(TRIM(IFERROR(LEFT($C14724&amp;"",FIND("/",$C14724&amp;"")-1),$C14724&amp;""))))</f>
      </c>
      <c r="Z14724">
        <f t="shared" ref="Z14724:Z14787" si="1601">IFERROR(IF(ISNUMBER($G14724),$G14724,0),0)</f>
      </c>
    </row>
    <row r="14725" spans="1:26">
      <c r="A14725" s="22" t="inlineStr">
        <is>
          <t>Dealer-291</t>
        </is>
      </c>
      <c r="B14725" s="1"/>
      <c r="F14725" s="4" t="s">
        <v>3</v>
      </c>
      <c r="G14725" s="2"/>
      <c r="H14725" s="1" t="s">
        <v>2309</v>
      </c>
      <c r="W14725">
        <f t="shared" si="1598"/>
      </c>
      <c r="X14725">
        <f t="shared" si="1599"/>
      </c>
      <c r="Y14725">
        <f t="shared" si="1600"/>
      </c>
      <c r="Z14725">
        <f t="shared" si="1601"/>
      </c>
    </row>
    <row r="14726" spans="1:26">
      <c r="A14726" s="1" t="inlineStr">
        <is>
          <t>Address line (redacted)</t>
        </is>
      </c>
      <c r="B14726" s="1"/>
      <c r="W14726">
        <f t="shared" si="1598"/>
      </c>
      <c r="X14726">
        <f t="shared" si="1599"/>
      </c>
      <c r="Y14726">
        <f t="shared" si="1600"/>
      </c>
      <c r="Z14726">
        <f t="shared" si="1601"/>
      </c>
    </row>
    <row r="14727" spans="1:26">
      <c r="A14727" s="1" t="inlineStr">
        <is>
          <t>Address line (redacted)</t>
        </is>
      </c>
      <c r="B14727" s="1"/>
      <c r="W14727">
        <f t="shared" si="1598"/>
      </c>
      <c r="X14727">
        <f t="shared" si="1599"/>
      </c>
      <c r="Y14727">
        <f t="shared" si="1600"/>
      </c>
      <c r="Z14727">
        <f t="shared" si="1601"/>
      </c>
    </row>
    <row r="14728" spans="1:26">
      <c r="A14728" s="49" t="s">
        <v>4</v>
      </c>
      <c r="B14728" s="87" t="inlineStr">
        <is>
          <t>GSTIN-MASKED</t>
        </is>
      </c>
      <c r="W14728">
        <f t="shared" si="1598"/>
      </c>
      <c r="X14728">
        <f t="shared" si="1599"/>
      </c>
      <c r="Y14728">
        <f t="shared" si="1600"/>
      </c>
      <c r="Z14728">
        <f t="shared" si="1601"/>
      </c>
    </row>
    <row r="14729" spans="1:26">
      <c r="A14729" s="49"/>
      <c r="B14729" s="87"/>
      <c r="W14729">
        <f t="shared" si="1598"/>
      </c>
      <c r="X14729">
        <f t="shared" si="1599"/>
      </c>
      <c r="Y14729">
        <f t="shared" si="1600"/>
      </c>
      <c r="Z14729">
        <f t="shared" si="1601"/>
      </c>
    </row>
    <row r="14730" spans="1:26">
      <c r="A14730" s="12"/>
      <c r="B14730" s="86"/>
      <c r="W14730">
        <f t="shared" si="1598"/>
      </c>
      <c r="X14730">
        <f t="shared" si="1599"/>
      </c>
      <c r="Y14730">
        <f t="shared" si="1600"/>
      </c>
      <c r="Z14730">
        <f t="shared" si="1601"/>
      </c>
    </row>
    <row r="14731" spans="1:26">
      <c r="A14731" s="1" t="s">
        <v>5</v>
      </c>
      <c r="W14731">
        <f t="shared" si="1598"/>
      </c>
      <c r="X14731">
        <f t="shared" si="1599"/>
      </c>
      <c r="Y14731">
        <f t="shared" si="1600"/>
      </c>
      <c r="Z14731">
        <f t="shared" si="1601"/>
      </c>
    </row>
    <row r="14732" spans="1:26">
      <c r="A14732" s="1" t="s">
        <v>6</v>
      </c>
      <c r="W14732">
        <f t="shared" si="1598"/>
      </c>
      <c r="X14732">
        <f t="shared" si="1599"/>
      </c>
      <c r="Y14732">
        <f t="shared" si="1600"/>
      </c>
      <c r="Z14732">
        <f t="shared" si="1601"/>
      </c>
    </row>
    <row r="14733" spans="1:26" ht="15.75" thickBot="1">
      <c r="A14733" s="1" t="s">
        <v>7</v>
      </c>
      <c r="W14733">
        <f t="shared" si="1598"/>
      </c>
      <c r="X14733">
        <f t="shared" si="1599"/>
      </c>
      <c r="Y14733">
        <f t="shared" si="1600"/>
      </c>
      <c r="Z14733">
        <f t="shared" si="1601"/>
      </c>
    </row>
    <row r="14734" spans="1:26" ht="24">
      <c r="A14734" s="26" t="s">
        <v>8</v>
      </c>
      <c r="B14734" s="27" t="s">
        <v>9</v>
      </c>
      <c r="C14734" s="27" t="s">
        <v>10</v>
      </c>
      <c r="D14734" s="28" t="s">
        <v>11</v>
      </c>
      <c r="E14734" s="28" t="s">
        <v>12</v>
      </c>
      <c r="F14734" s="28" t="s">
        <v>13</v>
      </c>
      <c r="G14734" s="28" t="s">
        <v>14</v>
      </c>
      <c r="H14734" s="29" t="s">
        <v>15</v>
      </c>
      <c r="I14734" s="30" t="s">
        <v>16</v>
      </c>
      <c r="W14734">
        <f t="shared" si="1598"/>
      </c>
      <c r="X14734">
        <f t="shared" si="1599"/>
      </c>
      <c r="Y14734">
        <f t="shared" si="1600"/>
      </c>
      <c r="Z14734">
        <f t="shared" si="1601"/>
      </c>
    </row>
    <row r="14735" spans="1:26">
      <c r="A14735" s="31"/>
      <c r="B14735" s="1564" t="s">
        <v>1182</v>
      </c>
      <c r="C14735" s="1565"/>
      <c r="D14735" s="9"/>
      <c r="E14735" s="5"/>
      <c r="F14735" s="16"/>
      <c r="G14735" s="6"/>
      <c r="H14735" s="16"/>
      <c r="I14735" s="102"/>
      <c r="W14735">
        <f t="shared" si="1598"/>
      </c>
      <c r="X14735">
        <f t="shared" si="1599"/>
      </c>
      <c r="Y14735">
        <f t="shared" si="1600"/>
      </c>
      <c r="Z14735">
        <f t="shared" si="1601"/>
      </c>
    </row>
    <row r="14736" spans="1:26">
      <c r="A14736" s="57">
        <v>1</v>
      </c>
      <c r="B14736" s="17" t="s">
        <v>2627</v>
      </c>
      <c r="C14736" s="88" t="s">
        <v>377</v>
      </c>
      <c r="D14736" s="5">
        <v>1</v>
      </c>
      <c r="E14736" s="5">
        <v>25</v>
      </c>
      <c r="F14736" s="5">
        <f>+E14736*D14736</f>
      </c>
      <c r="G14736" s="365">
        <f>+E14736*D14736</f>
      </c>
      <c r="H14736" s="5">
        <v>1</v>
      </c>
      <c r="I14736" s="102">
        <f>+H14736*G14736</f>
      </c>
      <c r="K14736">
        <f>25*450</f>
      </c>
      <c r="W14736">
        <f t="shared" si="1598"/>
      </c>
      <c r="X14736">
        <f t="shared" si="1599"/>
      </c>
      <c r="Y14736">
        <f t="shared" si="1600"/>
      </c>
      <c r="Z14736">
        <f t="shared" si="1601"/>
      </c>
    </row>
    <row r="14737" spans="1:26">
      <c r="A14737" s="57"/>
      <c r="B14737" s="1564"/>
      <c r="C14737" s="1565"/>
      <c r="D14737" s="5"/>
      <c r="E14737" s="5"/>
      <c r="F14737" s="5"/>
      <c r="G14737" s="5"/>
      <c r="H14737" s="5"/>
      <c r="I14737" s="401"/>
      <c r="W14737">
        <f t="shared" si="1598"/>
      </c>
      <c r="X14737">
        <f t="shared" si="1599"/>
      </c>
      <c r="Y14737">
        <f t="shared" si="1600"/>
      </c>
      <c r="Z14737">
        <f t="shared" si="1601"/>
      </c>
    </row>
    <row r="14738" spans="1:26">
      <c r="A14738" s="57"/>
      <c r="B14738" s="17"/>
      <c r="C14738" s="88"/>
      <c r="D14738" s="5"/>
      <c r="E14738" s="5"/>
      <c r="F14738" s="5"/>
      <c r="G14738" s="5"/>
      <c r="H14738" s="5"/>
      <c r="I14738" s="102"/>
      <c r="N14738">
        <f>55*25</f>
      </c>
      <c r="W14738">
        <f t="shared" si="1598"/>
      </c>
      <c r="X14738">
        <f t="shared" si="1599"/>
      </c>
      <c r="Y14738">
        <f t="shared" si="1600"/>
      </c>
      <c r="Z14738">
        <f t="shared" si="1601"/>
      </c>
    </row>
    <row r="14739" spans="1:26">
      <c r="A14739" s="57"/>
      <c r="B14739" s="1651" t="s">
        <v>1020</v>
      </c>
      <c r="C14739" s="1651"/>
      <c r="D14739" s="5"/>
      <c r="E14739" s="5"/>
      <c r="F14739" s="6"/>
      <c r="G14739" s="6"/>
      <c r="H14739" s="5"/>
      <c r="I14739" s="102"/>
      <c r="N14739">
        <f>+N14738*18%</f>
      </c>
      <c r="W14739">
        <f t="shared" si="1598"/>
      </c>
      <c r="X14739">
        <f t="shared" si="1599"/>
      </c>
      <c r="Y14739">
        <f t="shared" si="1600"/>
      </c>
      <c r="Z14739">
        <f t="shared" si="1601"/>
      </c>
    </row>
    <row r="14740" spans="1:26">
      <c r="A14740" s="31"/>
      <c r="B14740" s="1651"/>
      <c r="C14740" s="1651"/>
      <c r="D14740" s="5"/>
      <c r="E14740" s="16"/>
      <c r="F14740" s="6"/>
      <c r="G14740" s="6"/>
      <c r="H14740" s="5"/>
      <c r="I14740" s="102"/>
      <c r="N14740">
        <f>+N14739+N14738</f>
      </c>
      <c r="O14740" t="s">
        <v>1428</v>
      </c>
      <c r="W14740">
        <f t="shared" si="1598"/>
      </c>
      <c r="X14740">
        <f t="shared" si="1599"/>
      </c>
      <c r="Y14740">
        <f t="shared" si="1600"/>
      </c>
      <c r="Z14740">
        <f t="shared" si="1601"/>
      </c>
    </row>
    <row r="14741" spans="1:26">
      <c r="A14741" s="31"/>
      <c r="B14741" s="1651"/>
      <c r="C14741" s="1651"/>
      <c r="D14741" s="5"/>
      <c r="E14741" s="5"/>
      <c r="F14741" s="6"/>
      <c r="G14741" s="6"/>
      <c r="H14741" s="385"/>
      <c r="I14741" s="102"/>
      <c r="N14741" s="118">
        <f>+N14740-I14749</f>
      </c>
      <c r="O14741" t="s">
        <v>928</v>
      </c>
      <c r="W14741">
        <f t="shared" si="1598"/>
      </c>
      <c r="X14741">
        <f t="shared" si="1599"/>
      </c>
      <c r="Y14741">
        <f t="shared" si="1600"/>
      </c>
      <c r="Z14741">
        <f t="shared" si="1601"/>
      </c>
    </row>
    <row r="14742" spans="1:26">
      <c r="A14742" s="31"/>
      <c r="B14742" s="1651"/>
      <c r="C14742" s="1651"/>
      <c r="D14742" s="5"/>
      <c r="E14742" s="5"/>
      <c r="F14742" s="6"/>
      <c r="G14742" s="6"/>
      <c r="H14742" s="385"/>
      <c r="I14742" s="102"/>
      <c r="W14742">
        <f t="shared" si="1598"/>
      </c>
      <c r="X14742">
        <f t="shared" si="1599"/>
      </c>
      <c r="Y14742">
        <f t="shared" si="1600"/>
      </c>
      <c r="Z14742">
        <f t="shared" si="1601"/>
      </c>
    </row>
    <row r="14743" spans="1:26">
      <c r="A14743" s="57"/>
      <c r="B14743" s="1651"/>
      <c r="C14743" s="1651"/>
      <c r="D14743" s="5"/>
      <c r="E14743" s="5"/>
      <c r="F14743" s="6"/>
      <c r="G14743" s="6"/>
      <c r="H14743" s="5"/>
      <c r="I14743" s="102"/>
      <c r="W14743">
        <f t="shared" si="1598"/>
      </c>
      <c r="X14743">
        <f t="shared" si="1599"/>
      </c>
      <c r="Y14743">
        <f t="shared" si="1600"/>
      </c>
      <c r="Z14743">
        <f t="shared" si="1601"/>
      </c>
    </row>
    <row r="14744" spans="1:26">
      <c r="A14744" s="57"/>
      <c r="B14744" s="1568"/>
      <c r="C14744" s="1569"/>
      <c r="D14744" s="5"/>
      <c r="E14744" s="5"/>
      <c r="F14744" s="6"/>
      <c r="G14744" s="6"/>
      <c r="H14744" s="5"/>
      <c r="I14744" s="102"/>
      <c r="W14744">
        <f t="shared" si="1598"/>
      </c>
      <c r="X14744">
        <f t="shared" si="1599"/>
      </c>
      <c r="Y14744">
        <f t="shared" si="1600"/>
      </c>
      <c r="Z14744">
        <f t="shared" si="1601"/>
      </c>
    </row>
    <row r="14745" spans="1:26">
      <c r="A14745" s="57"/>
      <c r="B14745" s="1570"/>
      <c r="C14745" s="1571"/>
      <c r="D14745" s="5"/>
      <c r="E14745" s="5"/>
      <c r="F14745" s="6"/>
      <c r="G14745" s="6"/>
      <c r="H14745" s="5"/>
      <c r="I14745" s="102"/>
      <c r="W14745">
        <f t="shared" si="1598"/>
      </c>
      <c r="X14745">
        <f t="shared" si="1599"/>
      </c>
      <c r="Y14745">
        <f t="shared" si="1600"/>
      </c>
      <c r="Z14745">
        <f t="shared" si="1601"/>
      </c>
    </row>
    <row r="14746" spans="1:26">
      <c r="A14746" s="57"/>
      <c r="B14746" s="1590"/>
      <c r="C14746" s="1591"/>
      <c r="D14746" s="5"/>
      <c r="E14746" s="5"/>
      <c r="F14746" s="6"/>
      <c r="G14746" s="6"/>
      <c r="H14746" s="5"/>
      <c r="I14746" s="102"/>
      <c r="W14746">
        <f t="shared" si="1598"/>
      </c>
      <c r="X14746">
        <f t="shared" si="1599"/>
      </c>
      <c r="Y14746">
        <f t="shared" si="1600"/>
      </c>
      <c r="Z14746">
        <f t="shared" si="1601"/>
      </c>
    </row>
    <row r="14747" spans="1:26">
      <c r="A14747" s="31"/>
      <c r="B14747" s="17"/>
      <c r="C14747" s="96"/>
      <c r="D14747" s="21"/>
      <c r="E14747" s="5"/>
      <c r="F14747" s="6"/>
      <c r="G14747" s="6"/>
      <c r="H14747" s="5"/>
      <c r="I14747" s="102"/>
      <c r="W14747">
        <f t="shared" si="1598"/>
      </c>
      <c r="X14747">
        <f t="shared" si="1599"/>
      </c>
      <c r="Y14747">
        <f t="shared" si="1600"/>
      </c>
      <c r="Z14747">
        <f t="shared" si="1601"/>
      </c>
    </row>
    <row r="14748" spans="1:26" ht="15.75" thickBot="1">
      <c r="A14748" s="33"/>
      <c r="B14748" s="130"/>
      <c r="C14748" s="130"/>
      <c r="D14748" s="109"/>
      <c r="E14748" s="109"/>
      <c r="F14748" s="109"/>
      <c r="G14748" s="109"/>
      <c r="H14748" s="109"/>
      <c r="I14748" s="110"/>
      <c r="W14748">
        <f t="shared" si="1598"/>
      </c>
      <c r="X14748">
        <f t="shared" si="1599"/>
      </c>
      <c r="Y14748">
        <f t="shared" si="1600"/>
      </c>
      <c r="Z14748">
        <f t="shared" si="1601"/>
      </c>
    </row>
    <row r="14749" spans="1:26">
      <c r="A14749" s="33"/>
      <c r="B14749" s="130"/>
      <c r="C14749" s="130"/>
      <c r="D14749" s="91"/>
      <c r="E14749" s="91"/>
      <c r="F14749" s="91"/>
      <c r="G14749" s="92" t="s">
        <v>19</v>
      </c>
      <c r="H14749" s="91"/>
      <c r="I14749" s="111">
        <f>SUM(I14735:I14748)</f>
      </c>
      <c r="W14749">
        <f t="shared" si="1598"/>
      </c>
      <c r="X14749">
        <f t="shared" si="1599"/>
      </c>
      <c r="Y14749">
        <f t="shared" si="1600"/>
      </c>
      <c r="Z14749">
        <f t="shared" si="1601"/>
      </c>
    </row>
    <row r="14750" spans="1:26">
      <c r="A14750" s="33"/>
      <c r="B14750" s="10"/>
      <c r="C14750" s="10"/>
      <c r="D14750" s="132"/>
      <c r="E14750" s="132"/>
      <c r="F14750" s="132"/>
      <c r="G14750" s="132"/>
      <c r="H14750" s="133"/>
      <c r="I14750" s="61"/>
      <c r="W14750">
        <f t="shared" si="1598"/>
      </c>
      <c r="X14750">
        <f t="shared" si="1599"/>
      </c>
      <c r="Y14750">
        <f t="shared" si="1600"/>
      </c>
      <c r="Z14750">
        <f t="shared" si="1601"/>
      </c>
    </row>
    <row r="14751" spans="1:26" ht="15.75" thickBot="1">
      <c r="A14751" s="33"/>
      <c r="B14751" s="11" t="s">
        <v>20</v>
      </c>
      <c r="C14751" s="35"/>
      <c r="D14751" s="35"/>
      <c r="E14751" s="35"/>
      <c r="F14751" s="35"/>
      <c r="G14751" s="35"/>
      <c r="H14751" s="35"/>
      <c r="I14751" s="36"/>
      <c r="W14751">
        <f t="shared" si="1598"/>
      </c>
      <c r="X14751">
        <f t="shared" si="1599"/>
      </c>
      <c r="Y14751">
        <f t="shared" si="1600"/>
      </c>
      <c r="Z14751">
        <f t="shared" si="1601"/>
      </c>
    </row>
    <row r="14752" spans="1:26" ht="15.75" thickBot="1">
      <c r="A14752" s="37"/>
      <c r="B14752" s="38"/>
      <c r="C14752" s="39" t="s">
        <v>21</v>
      </c>
      <c r="D14752" s="40">
        <f>SUM(D14735:D14751)</f>
      </c>
      <c r="E14752" s="41">
        <f>IF(H14752=I14752,"OK","NO")</f>
      </c>
      <c r="F14752" s="40">
        <f>SUM(F14735:F14751)</f>
      </c>
      <c r="G14752" s="40">
        <f>SUM(G14735:G14751)</f>
      </c>
      <c r="H14752" s="41">
        <f>SUMPRODUCT(F14735:F14748,H14735:H14748)</f>
      </c>
      <c r="I14752" s="43">
        <f>+I14750+I14749</f>
      </c>
      <c r="W14752">
        <f t="shared" si="1598"/>
      </c>
      <c r="X14752">
        <f t="shared" si="1599"/>
      </c>
      <c r="Y14752">
        <f t="shared" si="1600"/>
      </c>
      <c r="Z14752">
        <f t="shared" si="1601"/>
      </c>
    </row>
    <row r="14753" spans="1:26" ht="15.75" thickBot="1">
      <c r="A14753" s="44"/>
      <c r="B14753" s="116"/>
      <c r="C14753" s="45"/>
      <c r="D14753" s="45"/>
      <c r="E14753" s="45"/>
      <c r="F14753" s="45"/>
      <c r="G14753" s="45"/>
      <c r="H14753" s="45"/>
      <c r="I14753" s="47"/>
      <c r="W14753">
        <f t="shared" si="1598"/>
      </c>
      <c r="X14753">
        <f t="shared" si="1599"/>
      </c>
      <c r="Y14753">
        <f t="shared" si="1600"/>
      </c>
      <c r="Z14753">
        <f t="shared" si="1601"/>
      </c>
    </row>
    <row r="14754" spans="1:26">
      <c r="A14754" s="12" t="s">
        <v>315</v>
      </c>
      <c r="B14754" s="12"/>
      <c r="C14754" s="12"/>
      <c r="D14754" s="13"/>
      <c r="E14754" s="14"/>
      <c r="F14754" s="14"/>
      <c r="G14754" s="14"/>
      <c r="H14754" s="2"/>
      <c r="I14754" s="12"/>
      <c r="W14754">
        <f t="shared" si="1598"/>
      </c>
      <c r="X14754">
        <f t="shared" si="1599"/>
      </c>
      <c r="Y14754">
        <f t="shared" si="1600"/>
      </c>
      <c r="Z14754">
        <f t="shared" si="1601"/>
      </c>
    </row>
    <row r="14755" spans="1:26">
      <c r="W14755">
        <f t="shared" si="1598"/>
      </c>
      <c r="X14755">
        <f t="shared" si="1599"/>
      </c>
      <c r="Y14755">
        <f t="shared" si="1600"/>
      </c>
      <c r="Z14755">
        <f t="shared" si="1601"/>
      </c>
    </row>
    <row r="14756" spans="1:26">
      <c r="W14756">
        <f t="shared" si="1598"/>
      </c>
      <c r="X14756">
        <f t="shared" si="1599"/>
      </c>
      <c r="Y14756">
        <f t="shared" si="1600"/>
      </c>
      <c r="Z14756">
        <f t="shared" si="1601"/>
      </c>
    </row>
    <row r="14757" spans="1:26" ht="12" customHeight="1">
      <c r="A14757" s="1562" t="s">
        <v>0</v>
      </c>
      <c r="B14757" s="1562"/>
      <c r="C14757" s="1562"/>
      <c r="D14757" s="1562"/>
      <c r="E14757" s="1562"/>
      <c r="F14757" s="1562"/>
      <c r="G14757" s="1562"/>
      <c r="H14757" s="1562"/>
      <c r="I14757" s="1562"/>
      <c r="W14757">
        <f t="shared" si="1598"/>
      </c>
      <c r="X14757">
        <f t="shared" si="1599"/>
      </c>
      <c r="Y14757">
        <f t="shared" si="1600"/>
      </c>
      <c r="Z14757">
        <f t="shared" si="1601"/>
      </c>
    </row>
    <row r="14758" spans="1:26" ht="12" customHeight="1">
      <c r="W14758">
        <f t="shared" si="1598"/>
      </c>
      <c r="X14758">
        <f t="shared" si="1599"/>
      </c>
      <c r="Y14758">
        <f t="shared" si="1600"/>
      </c>
      <c r="Z14758">
        <f t="shared" si="1601"/>
      </c>
    </row>
    <row r="14759" spans="1:26" ht="12" customHeight="1">
      <c r="A14759" s="1" t="s">
        <v>1</v>
      </c>
      <c r="B14759" s="1"/>
      <c r="G14759" s="2" t="s">
        <v>2</v>
      </c>
      <c r="H14759" s="3" t="s">
        <v>2613</v>
      </c>
      <c r="W14759">
        <f t="shared" si="1598"/>
      </c>
      <c r="X14759">
        <f t="shared" si="1599"/>
      </c>
      <c r="Y14759">
        <f t="shared" si="1600"/>
      </c>
      <c r="Z14759">
        <f t="shared" si="1601"/>
      </c>
    </row>
    <row r="14760" spans="1:26" ht="12" customHeight="1">
      <c r="A14760" s="1" t="inlineStr">
        <is>
          <t>Dealer-076</t>
        </is>
      </c>
      <c r="B14760" s="1"/>
      <c r="C14760" s="51"/>
      <c r="F14760" s="4" t="s">
        <v>3</v>
      </c>
      <c r="G14760" s="2"/>
      <c r="H14760" s="1" t="s">
        <v>2310</v>
      </c>
      <c r="W14760">
        <f t="shared" si="1598"/>
      </c>
      <c r="X14760">
        <f t="shared" si="1599"/>
      </c>
      <c r="Y14760">
        <f t="shared" si="1600"/>
      </c>
      <c r="Z14760">
        <f t="shared" si="1601"/>
      </c>
    </row>
    <row r="14761" spans="1:26" ht="12" customHeight="1">
      <c r="A14761" s="1" t="inlineStr">
        <is>
          <t>Address line (redacted)</t>
        </is>
      </c>
      <c r="B14761" s="1"/>
      <c r="C14761" s="51"/>
      <c r="W14761">
        <f t="shared" si="1598"/>
      </c>
      <c r="X14761">
        <f t="shared" si="1599"/>
      </c>
      <c r="Y14761">
        <f t="shared" si="1600"/>
      </c>
      <c r="Z14761">
        <f t="shared" si="1601"/>
      </c>
    </row>
    <row r="14762" spans="1:26" ht="12" customHeight="1">
      <c r="A14762" s="1"/>
      <c r="B14762" s="1"/>
      <c r="C14762" s="51"/>
      <c r="W14762">
        <f t="shared" si="1598"/>
      </c>
      <c r="X14762">
        <f t="shared" si="1599"/>
      </c>
      <c r="Y14762">
        <f t="shared" si="1600"/>
      </c>
      <c r="Z14762">
        <f t="shared" si="1601"/>
      </c>
    </row>
    <row r="14763" spans="1:26" ht="12" customHeight="1">
      <c r="A14763" s="1"/>
      <c r="B14763" s="1582"/>
      <c r="C14763" s="1582"/>
      <c r="W14763">
        <f t="shared" si="1598"/>
      </c>
      <c r="X14763">
        <f t="shared" si="1599"/>
      </c>
      <c r="Y14763">
        <f t="shared" si="1600"/>
      </c>
      <c r="Z14763">
        <f t="shared" si="1601"/>
      </c>
    </row>
    <row r="14764" spans="1:26" ht="12" customHeight="1">
      <c r="A14764" s="49" t="s">
        <v>4</v>
      </c>
      <c r="B14764" s="87"/>
      <c r="W14764">
        <f t="shared" si="1598"/>
      </c>
      <c r="X14764">
        <f t="shared" si="1599"/>
      </c>
      <c r="Y14764">
        <f t="shared" si="1600"/>
      </c>
      <c r="Z14764">
        <f t="shared" si="1601"/>
      </c>
    </row>
    <row r="14765" spans="1:26" ht="12" customHeight="1">
      <c r="A14765" s="12"/>
      <c r="B14765" s="86"/>
      <c r="W14765">
        <f t="shared" si="1598"/>
      </c>
      <c r="X14765">
        <f t="shared" si="1599"/>
      </c>
      <c r="Y14765">
        <f t="shared" si="1600"/>
      </c>
      <c r="Z14765">
        <f t="shared" si="1601"/>
      </c>
    </row>
    <row r="14766" spans="1:26" ht="12" customHeight="1">
      <c r="A14766" s="1" t="s">
        <v>5</v>
      </c>
      <c r="W14766">
        <f t="shared" si="1598"/>
      </c>
      <c r="X14766">
        <f t="shared" si="1599"/>
      </c>
      <c r="Y14766">
        <f t="shared" si="1600"/>
      </c>
      <c r="Z14766">
        <f t="shared" si="1601"/>
      </c>
    </row>
    <row r="14767" spans="1:26" ht="12" customHeight="1">
      <c r="A14767" s="1" t="s">
        <v>6</v>
      </c>
      <c r="W14767">
        <f t="shared" si="1598"/>
      </c>
      <c r="X14767">
        <f t="shared" si="1599"/>
      </c>
      <c r="Y14767">
        <f t="shared" si="1600"/>
      </c>
      <c r="Z14767">
        <f t="shared" si="1601"/>
      </c>
    </row>
    <row r="14768" spans="1:26" ht="12" customHeight="1" thickBot="1">
      <c r="A14768" s="1" t="s">
        <v>7</v>
      </c>
      <c r="W14768">
        <f t="shared" si="1598"/>
      </c>
      <c r="X14768">
        <f t="shared" si="1599"/>
      </c>
      <c r="Y14768">
        <f t="shared" si="1600"/>
      </c>
      <c r="Z14768">
        <f t="shared" si="1601"/>
      </c>
    </row>
    <row r="14769" spans="1:26" ht="12" customHeight="1">
      <c r="A14769" s="26" t="s">
        <v>8</v>
      </c>
      <c r="B14769" s="27" t="s">
        <v>9</v>
      </c>
      <c r="C14769" s="27" t="s">
        <v>10</v>
      </c>
      <c r="D14769" s="28" t="s">
        <v>11</v>
      </c>
      <c r="E14769" s="28" t="s">
        <v>12</v>
      </c>
      <c r="F14769" s="28" t="s">
        <v>13</v>
      </c>
      <c r="G14769" s="28" t="s">
        <v>14</v>
      </c>
      <c r="H14769" s="29" t="s">
        <v>15</v>
      </c>
      <c r="I14769" s="30" t="s">
        <v>16</v>
      </c>
      <c r="W14769">
        <f t="shared" si="1598"/>
      </c>
      <c r="X14769">
        <f t="shared" si="1599"/>
      </c>
      <c r="Y14769">
        <f t="shared" si="1600"/>
      </c>
      <c r="Z14769">
        <f t="shared" si="1601"/>
      </c>
    </row>
    <row r="14770" spans="1:26">
      <c r="A14770" s="5"/>
      <c r="B14770" s="1592" t="s">
        <v>766</v>
      </c>
      <c r="C14770" s="1593"/>
      <c r="D14770" s="138"/>
      <c r="E14770" s="138"/>
      <c r="F14770" s="5"/>
      <c r="G14770" s="6"/>
      <c r="H14770" s="138"/>
      <c r="I14770" s="129"/>
      <c r="W14770">
        <f t="shared" si="1598"/>
      </c>
      <c r="X14770">
        <f t="shared" si="1599"/>
      </c>
      <c r="Y14770">
        <f t="shared" si="1600"/>
      </c>
      <c r="Z14770">
        <f t="shared" si="1601"/>
      </c>
    </row>
    <row r="14771" spans="1:26">
      <c r="A14771" s="107"/>
      <c r="B14771" s="8" t="s">
        <v>1736</v>
      </c>
      <c r="C14771" s="5" t="s">
        <v>1737</v>
      </c>
      <c r="D14771" s="5"/>
      <c r="E14771" s="10"/>
      <c r="F14771" s="5">
        <v>10</v>
      </c>
      <c r="G14771" s="9">
        <f>+F14771</f>
      </c>
      <c r="H14771" s="5">
        <v>1</v>
      </c>
      <c r="I14771" s="129">
        <f>+H14771*G14771</f>
      </c>
      <c r="W14771">
        <f t="shared" si="1598"/>
      </c>
      <c r="X14771">
        <f t="shared" si="1599"/>
      </c>
      <c r="Y14771">
        <f t="shared" si="1600"/>
      </c>
      <c r="Z14771">
        <f t="shared" si="1601"/>
      </c>
    </row>
    <row r="14772" spans="1:26">
      <c r="A14772" s="107"/>
      <c r="B14772" s="8"/>
      <c r="C14772" s="5"/>
      <c r="D14772" s="5"/>
      <c r="E14772" s="10"/>
      <c r="F14772" s="5"/>
      <c r="G14772" s="9"/>
      <c r="H14772" s="5"/>
      <c r="I14772" s="129"/>
      <c r="W14772">
        <f t="shared" si="1598"/>
      </c>
      <c r="X14772">
        <f t="shared" si="1599"/>
      </c>
      <c r="Y14772">
        <f t="shared" si="1600"/>
      </c>
      <c r="Z14772">
        <f t="shared" si="1601"/>
      </c>
    </row>
    <row r="14773" spans="1:26">
      <c r="A14773" s="107"/>
      <c r="B14773" s="8" t="s">
        <v>976</v>
      </c>
      <c r="C14773" s="5" t="s">
        <v>1127</v>
      </c>
      <c r="D14773" s="5"/>
      <c r="E14773" s="10"/>
      <c r="F14773" s="5">
        <v>5</v>
      </c>
      <c r="G14773" s="9">
        <f t="shared" ref="G14773:G14804" si="1602">+F14773</f>
      </c>
      <c r="H14773" s="5">
        <v>1</v>
      </c>
      <c r="I14773" s="129">
        <f t="shared" ref="I14773:I14804" si="1603">+H14773*G14773</f>
      </c>
      <c r="W14773">
        <f t="shared" si="1598"/>
      </c>
      <c r="X14773">
        <f t="shared" si="1599"/>
      </c>
      <c r="Y14773">
        <f t="shared" si="1600"/>
      </c>
      <c r="Z14773">
        <f t="shared" si="1601"/>
      </c>
    </row>
    <row r="14774" spans="1:26">
      <c r="A14774" s="107"/>
      <c r="B14774" s="8" t="s">
        <v>1634</v>
      </c>
      <c r="C14774" s="5" t="s">
        <v>1935</v>
      </c>
      <c r="D14774" s="5"/>
      <c r="E14774" s="10"/>
      <c r="F14774" s="5">
        <v>5</v>
      </c>
      <c r="G14774" s="9">
        <f t="shared" si="1602"/>
      </c>
      <c r="H14774" s="5">
        <v>1</v>
      </c>
      <c r="I14774" s="129">
        <f t="shared" si="1603"/>
      </c>
      <c r="W14774">
        <f t="shared" si="1598"/>
      </c>
      <c r="X14774">
        <f t="shared" si="1599"/>
      </c>
      <c r="Y14774">
        <f t="shared" si="1600"/>
      </c>
      <c r="Z14774">
        <f t="shared" si="1601"/>
      </c>
    </row>
    <row r="14775" spans="1:26">
      <c r="A14775" s="107"/>
      <c r="B14775" s="8"/>
      <c r="C14775" s="5"/>
      <c r="D14775" s="5"/>
      <c r="E14775" s="10"/>
      <c r="F14775" s="5"/>
      <c r="G14775" s="9"/>
      <c r="H14775" s="5"/>
      <c r="I14775" s="129"/>
      <c r="W14775">
        <f t="shared" si="1598"/>
      </c>
      <c r="X14775">
        <f t="shared" si="1599"/>
      </c>
      <c r="Y14775">
        <f t="shared" si="1600"/>
      </c>
      <c r="Z14775">
        <f t="shared" si="1601"/>
      </c>
    </row>
    <row r="14776" spans="1:26">
      <c r="A14776" s="107"/>
      <c r="B14776" s="8" t="s">
        <v>1126</v>
      </c>
      <c r="C14776" s="5" t="s">
        <v>1125</v>
      </c>
      <c r="D14776" s="5"/>
      <c r="E14776" s="10"/>
      <c r="F14776" s="5">
        <v>5</v>
      </c>
      <c r="G14776" s="9">
        <f t="shared" si="1602"/>
      </c>
      <c r="H14776" s="5">
        <v>1</v>
      </c>
      <c r="I14776" s="129">
        <f t="shared" si="1603"/>
      </c>
      <c r="W14776">
        <f t="shared" si="1598"/>
      </c>
      <c r="X14776">
        <f t="shared" si="1599"/>
      </c>
      <c r="Y14776">
        <f t="shared" si="1600"/>
      </c>
      <c r="Z14776">
        <f t="shared" si="1601"/>
      </c>
    </row>
    <row r="14777" spans="1:26">
      <c r="A14777" s="107"/>
      <c r="B14777" s="8" t="s">
        <v>1123</v>
      </c>
      <c r="C14777" s="5" t="s">
        <v>1114</v>
      </c>
      <c r="D14777" s="5"/>
      <c r="E14777" s="10"/>
      <c r="F14777" s="5">
        <v>10</v>
      </c>
      <c r="G14777" s="9">
        <f t="shared" si="1602"/>
      </c>
      <c r="H14777" s="5">
        <v>1</v>
      </c>
      <c r="I14777" s="129">
        <f t="shared" si="1603"/>
      </c>
      <c r="K14777">
        <f>+H14777-5.15</f>
      </c>
      <c r="W14777">
        <f t="shared" si="1598"/>
      </c>
      <c r="X14777">
        <f t="shared" si="1599"/>
      </c>
      <c r="Y14777">
        <f t="shared" si="1600"/>
      </c>
      <c r="Z14777">
        <f t="shared" si="1601"/>
      </c>
    </row>
    <row r="14778" spans="1:26">
      <c r="A14778" s="107"/>
      <c r="B14778" s="8"/>
      <c r="C14778" s="5"/>
      <c r="D14778" s="5"/>
      <c r="E14778" s="10"/>
      <c r="F14778" s="5"/>
      <c r="G14778" s="9"/>
      <c r="H14778" s="5"/>
      <c r="I14778" s="129"/>
      <c r="W14778">
        <f t="shared" si="1598"/>
      </c>
      <c r="X14778">
        <f t="shared" si="1599"/>
      </c>
      <c r="Y14778">
        <f t="shared" si="1600"/>
      </c>
      <c r="Z14778">
        <f t="shared" si="1601"/>
      </c>
    </row>
    <row r="14779" spans="1:26">
      <c r="A14779" s="107"/>
      <c r="B14779" s="8" t="s">
        <v>1938</v>
      </c>
      <c r="C14779" s="5" t="s">
        <v>1127</v>
      </c>
      <c r="D14779" s="5"/>
      <c r="E14779" s="10"/>
      <c r="F14779" s="5">
        <v>2</v>
      </c>
      <c r="G14779" s="9">
        <f t="shared" si="1602"/>
      </c>
      <c r="H14779" s="5">
        <v>1</v>
      </c>
      <c r="I14779" s="129">
        <f t="shared" si="1603"/>
      </c>
      <c r="K14779">
        <f>+H14779-5.15</f>
      </c>
      <c r="W14779">
        <f t="shared" si="1598"/>
      </c>
      <c r="X14779">
        <f t="shared" si="1599"/>
      </c>
      <c r="Y14779">
        <f t="shared" si="1600"/>
      </c>
      <c r="Z14779">
        <f t="shared" si="1601"/>
      </c>
    </row>
    <row r="14780" spans="1:26">
      <c r="A14780" s="107"/>
      <c r="B14780" s="8" t="s">
        <v>1122</v>
      </c>
      <c r="C14780" s="5" t="s">
        <v>1121</v>
      </c>
      <c r="D14780" s="5"/>
      <c r="E14780" s="10"/>
      <c r="F14780" s="5">
        <v>5</v>
      </c>
      <c r="G14780" s="9">
        <f t="shared" si="1602"/>
      </c>
      <c r="H14780" s="5">
        <v>1</v>
      </c>
      <c r="I14780" s="129">
        <f t="shared" si="1603"/>
      </c>
      <c r="W14780">
        <f t="shared" si="1598"/>
      </c>
      <c r="X14780">
        <f t="shared" si="1599"/>
      </c>
      <c r="Y14780">
        <f t="shared" si="1600"/>
      </c>
      <c r="Z14780">
        <f t="shared" si="1601"/>
      </c>
    </row>
    <row r="14781" spans="1:26">
      <c r="A14781" s="107"/>
      <c r="B14781" s="8"/>
      <c r="C14781" s="5"/>
      <c r="D14781" s="5"/>
      <c r="E14781" s="10"/>
      <c r="F14781" s="5"/>
      <c r="G14781" s="9"/>
      <c r="H14781" s="5"/>
      <c r="I14781" s="129"/>
      <c r="W14781">
        <f t="shared" si="1598"/>
      </c>
      <c r="X14781">
        <f t="shared" si="1599"/>
      </c>
      <c r="Y14781">
        <f t="shared" si="1600"/>
      </c>
      <c r="Z14781">
        <f t="shared" si="1601"/>
      </c>
    </row>
    <row r="14782" spans="1:26">
      <c r="A14782" s="107"/>
      <c r="B14782" s="8" t="s">
        <v>1322</v>
      </c>
      <c r="C14782" s="5" t="s">
        <v>1321</v>
      </c>
      <c r="D14782" s="5"/>
      <c r="E14782" s="10"/>
      <c r="F14782" s="5">
        <v>2</v>
      </c>
      <c r="G14782" s="9">
        <f t="shared" si="1602"/>
      </c>
      <c r="H14782" s="5">
        <v>1</v>
      </c>
      <c r="I14782" s="129">
        <f t="shared" si="1603"/>
      </c>
      <c r="W14782">
        <f t="shared" si="1598"/>
      </c>
      <c r="X14782">
        <f t="shared" si="1599"/>
      </c>
      <c r="Y14782">
        <f t="shared" si="1600"/>
      </c>
      <c r="Z14782">
        <f t="shared" si="1601"/>
      </c>
    </row>
    <row r="14783" spans="1:26">
      <c r="A14783" s="107"/>
      <c r="B14783" s="8"/>
      <c r="C14783" s="5"/>
      <c r="D14783" s="5"/>
      <c r="E14783" s="10"/>
      <c r="F14783" s="5"/>
      <c r="G14783" s="9"/>
      <c r="H14783" s="5"/>
      <c r="I14783" s="129"/>
      <c r="W14783">
        <f t="shared" si="1598"/>
      </c>
      <c r="X14783">
        <f t="shared" si="1599"/>
      </c>
      <c r="Y14783">
        <f t="shared" si="1600"/>
      </c>
      <c r="Z14783">
        <f t="shared" si="1601"/>
      </c>
    </row>
    <row r="14784" spans="1:26">
      <c r="A14784" s="107"/>
      <c r="B14784" s="8" t="s">
        <v>1942</v>
      </c>
      <c r="C14784" s="5" t="s">
        <v>1737</v>
      </c>
      <c r="D14784" s="5"/>
      <c r="E14784" s="10"/>
      <c r="F14784" s="5">
        <v>5</v>
      </c>
      <c r="G14784" s="9">
        <f t="shared" si="1602"/>
      </c>
      <c r="H14784" s="5">
        <v>1</v>
      </c>
      <c r="I14784" s="129">
        <f t="shared" si="1603"/>
      </c>
      <c r="W14784">
        <f t="shared" si="1598"/>
      </c>
      <c r="X14784">
        <f t="shared" si="1599"/>
      </c>
      <c r="Y14784">
        <f t="shared" si="1600"/>
      </c>
      <c r="Z14784">
        <f t="shared" si="1601"/>
      </c>
    </row>
    <row r="14785" spans="1:26">
      <c r="A14785" s="107"/>
      <c r="B14785" s="80" t="s">
        <v>1120</v>
      </c>
      <c r="C14785" s="5" t="s">
        <v>1119</v>
      </c>
      <c r="D14785" s="5"/>
      <c r="E14785" s="10"/>
      <c r="F14785" s="5">
        <v>10</v>
      </c>
      <c r="G14785" s="9">
        <f t="shared" si="1602"/>
      </c>
      <c r="H14785" s="5">
        <v>1</v>
      </c>
      <c r="I14785" s="129">
        <f t="shared" si="1603"/>
      </c>
      <c r="W14785">
        <f t="shared" si="1598"/>
      </c>
      <c r="X14785">
        <f t="shared" si="1599"/>
      </c>
      <c r="Y14785">
        <f t="shared" si="1600"/>
      </c>
      <c r="Z14785">
        <f t="shared" si="1601"/>
      </c>
    </row>
    <row r="14786" spans="1:26">
      <c r="A14786" s="107"/>
      <c r="B14786" s="8" t="s">
        <v>1118</v>
      </c>
      <c r="C14786" s="5" t="s">
        <v>1117</v>
      </c>
      <c r="D14786" s="5"/>
      <c r="E14786" s="10"/>
      <c r="F14786" s="5">
        <v>10</v>
      </c>
      <c r="G14786" s="9">
        <f t="shared" si="1602"/>
      </c>
      <c r="H14786" s="5">
        <v>1</v>
      </c>
      <c r="I14786" s="129">
        <f t="shared" si="1603"/>
      </c>
      <c r="W14786">
        <f t="shared" si="1598"/>
      </c>
      <c r="X14786">
        <f t="shared" si="1599"/>
      </c>
      <c r="Y14786">
        <f t="shared" si="1600"/>
      </c>
      <c r="Z14786">
        <f t="shared" si="1601"/>
      </c>
    </row>
    <row r="14787" spans="1:26">
      <c r="A14787" s="107"/>
      <c r="B14787" s="8" t="s">
        <v>586</v>
      </c>
      <c r="C14787" s="5" t="s">
        <v>1116</v>
      </c>
      <c r="D14787" s="5"/>
      <c r="E14787" s="10"/>
      <c r="F14787" s="5">
        <v>2</v>
      </c>
      <c r="G14787" s="9">
        <f t="shared" si="1602"/>
      </c>
      <c r="H14787" s="5">
        <v>1</v>
      </c>
      <c r="I14787" s="129">
        <f t="shared" si="1603"/>
      </c>
      <c r="W14787">
        <f t="shared" si="1598"/>
      </c>
      <c r="X14787">
        <f t="shared" si="1599"/>
      </c>
      <c r="Y14787">
        <f t="shared" si="1600"/>
      </c>
      <c r="Z14787">
        <f t="shared" si="1601"/>
      </c>
    </row>
    <row r="14788" spans="1:26">
      <c r="A14788" s="107"/>
      <c r="B14788" s="8" t="s">
        <v>1576</v>
      </c>
      <c r="C14788" s="5" t="s">
        <v>1575</v>
      </c>
      <c r="D14788" s="5"/>
      <c r="E14788" s="10"/>
      <c r="F14788" s="5">
        <v>2</v>
      </c>
      <c r="G14788" s="9">
        <f t="shared" si="1602"/>
      </c>
      <c r="H14788" s="5">
        <v>1</v>
      </c>
      <c r="I14788" s="129">
        <f t="shared" si="1603"/>
      </c>
      <c r="W14788">
        <f t="shared" ref="W14788:W14851" si="1604">IF(LEFT($H14788&amp;"",5)="2019-",$H14788,W14787)</f>
      </c>
      <c r="X14788">
        <f t="shared" ref="X14788:X14851" si="1605">IF($W14788="",0,IF(COUNTIF($AB$2:$AB$80,$W14788)&gt;0,1,0))</f>
      </c>
      <c r="Y14788">
        <f t="shared" ref="Y14788:Y14851" si="1606">IF($C14788="","",UPPER(TRIM(IFERROR(LEFT($C14788&amp;"",FIND("/",$C14788&amp;"")-1),$C14788&amp;""))))</f>
      </c>
      <c r="Z14788">
        <f t="shared" ref="Z14788:Z14851" si="1607">IFERROR(IF(ISNUMBER($G14788),$G14788,0),0)</f>
      </c>
    </row>
    <row r="14789" spans="1:26">
      <c r="A14789" s="107"/>
      <c r="B14789" s="8" t="s">
        <v>1753</v>
      </c>
      <c r="C14789" s="5" t="s">
        <v>1754</v>
      </c>
      <c r="D14789" s="5"/>
      <c r="E14789" s="10"/>
      <c r="F14789" s="5">
        <v>2</v>
      </c>
      <c r="G14789" s="9">
        <f t="shared" si="1602"/>
      </c>
      <c r="H14789" s="5">
        <v>1</v>
      </c>
      <c r="I14789" s="129">
        <f t="shared" si="1603"/>
      </c>
      <c r="W14789">
        <f t="shared" si="1604"/>
      </c>
      <c r="X14789">
        <f t="shared" si="1605"/>
      </c>
      <c r="Y14789">
        <f t="shared" si="1606"/>
      </c>
      <c r="Z14789">
        <f t="shared" si="1607"/>
      </c>
    </row>
    <row r="14790" spans="1:26">
      <c r="A14790" s="107"/>
      <c r="B14790" s="8" t="s">
        <v>981</v>
      </c>
      <c r="C14790" s="5" t="s">
        <v>982</v>
      </c>
      <c r="D14790" s="5"/>
      <c r="E14790" s="10"/>
      <c r="F14790" s="5">
        <v>2</v>
      </c>
      <c r="G14790" s="9">
        <f t="shared" si="1602"/>
      </c>
      <c r="H14790" s="5">
        <v>1</v>
      </c>
      <c r="I14790" s="129">
        <f t="shared" si="1603"/>
      </c>
      <c r="W14790">
        <f t="shared" si="1604"/>
      </c>
      <c r="X14790">
        <f t="shared" si="1605"/>
      </c>
      <c r="Y14790">
        <f t="shared" si="1606"/>
      </c>
      <c r="Z14790">
        <f t="shared" si="1607"/>
      </c>
    </row>
    <row r="14791" spans="1:26">
      <c r="A14791" s="107"/>
      <c r="B14791" s="8"/>
      <c r="C14791" s="5"/>
      <c r="D14791" s="5"/>
      <c r="E14791" s="10"/>
      <c r="F14791" s="5"/>
      <c r="G14791" s="9"/>
      <c r="H14791" s="5"/>
      <c r="I14791" s="129"/>
      <c r="W14791">
        <f t="shared" si="1604"/>
      </c>
      <c r="X14791">
        <f t="shared" si="1605"/>
      </c>
      <c r="Y14791">
        <f t="shared" si="1606"/>
      </c>
      <c r="Z14791">
        <f t="shared" si="1607"/>
      </c>
    </row>
    <row r="14792" spans="1:26">
      <c r="A14792" s="107"/>
      <c r="B14792" s="8" t="s">
        <v>1113</v>
      </c>
      <c r="C14792" s="5" t="s">
        <v>1112</v>
      </c>
      <c r="D14792" s="5"/>
      <c r="E14792" s="10"/>
      <c r="F14792" s="5">
        <v>2</v>
      </c>
      <c r="G14792" s="9">
        <f t="shared" si="1602"/>
      </c>
      <c r="H14792" s="5">
        <v>1</v>
      </c>
      <c r="I14792" s="129">
        <f t="shared" si="1603"/>
      </c>
      <c r="W14792">
        <f t="shared" si="1604"/>
      </c>
      <c r="X14792">
        <f t="shared" si="1605"/>
      </c>
      <c r="Y14792">
        <f t="shared" si="1606"/>
      </c>
      <c r="Z14792">
        <f t="shared" si="1607"/>
      </c>
    </row>
    <row r="14793" spans="1:26" ht="24">
      <c r="A14793" s="107"/>
      <c r="B14793" s="8" t="s">
        <v>707</v>
      </c>
      <c r="C14793" s="9" t="s">
        <v>767</v>
      </c>
      <c r="D14793" s="5"/>
      <c r="E14793" s="10"/>
      <c r="F14793" s="5">
        <v>2</v>
      </c>
      <c r="G14793" s="9">
        <f t="shared" si="1602"/>
      </c>
      <c r="H14793" s="5">
        <v>1</v>
      </c>
      <c r="I14793" s="129">
        <f t="shared" si="1603"/>
      </c>
      <c r="W14793">
        <f t="shared" si="1604"/>
      </c>
      <c r="X14793">
        <f t="shared" si="1605"/>
      </c>
      <c r="Y14793">
        <f t="shared" si="1606"/>
      </c>
      <c r="Z14793">
        <f t="shared" si="1607"/>
      </c>
    </row>
    <row r="14794" spans="1:26">
      <c r="A14794" s="107"/>
      <c r="B14794" s="8"/>
      <c r="C14794" s="5"/>
      <c r="D14794" s="5"/>
      <c r="E14794" s="10"/>
      <c r="F14794" s="5"/>
      <c r="G14794" s="9"/>
      <c r="H14794" s="5"/>
      <c r="I14794" s="129"/>
      <c r="W14794">
        <f t="shared" si="1604"/>
      </c>
      <c r="X14794">
        <f t="shared" si="1605"/>
      </c>
      <c r="Y14794">
        <f t="shared" si="1606"/>
      </c>
      <c r="Z14794">
        <f t="shared" si="1607"/>
      </c>
    </row>
    <row r="14795" spans="1:26">
      <c r="A14795" s="107"/>
      <c r="B14795" s="1592" t="s">
        <v>17</v>
      </c>
      <c r="C14795" s="1593"/>
      <c r="D14795" s="21"/>
      <c r="E14795" s="9"/>
      <c r="F14795" s="5"/>
      <c r="G14795" s="9"/>
      <c r="H14795" s="5"/>
      <c r="I14795" s="129"/>
      <c r="W14795">
        <f t="shared" si="1604"/>
      </c>
      <c r="X14795">
        <f t="shared" si="1605"/>
      </c>
      <c r="Y14795">
        <f t="shared" si="1606"/>
      </c>
      <c r="Z14795">
        <f t="shared" si="1607"/>
      </c>
    </row>
    <row r="14796" spans="1:26">
      <c r="A14796" s="107"/>
      <c r="B14796" s="8" t="s">
        <v>462</v>
      </c>
      <c r="C14796" s="5" t="s">
        <v>461</v>
      </c>
      <c r="D14796" s="5"/>
      <c r="E14796" s="10"/>
      <c r="F14796" s="5">
        <v>2</v>
      </c>
      <c r="G14796" s="9">
        <f t="shared" si="1602"/>
      </c>
      <c r="H14796" s="5">
        <v>1</v>
      </c>
      <c r="I14796" s="129">
        <f t="shared" si="1603"/>
      </c>
      <c r="W14796">
        <f t="shared" si="1604"/>
      </c>
      <c r="X14796">
        <f t="shared" si="1605"/>
      </c>
      <c r="Y14796">
        <f t="shared" si="1606"/>
      </c>
      <c r="Z14796">
        <f t="shared" si="1607"/>
      </c>
    </row>
    <row r="14797" spans="1:26">
      <c r="A14797" s="107"/>
      <c r="B14797" s="8" t="s">
        <v>460</v>
      </c>
      <c r="C14797" s="5" t="s">
        <v>459</v>
      </c>
      <c r="D14797" s="5"/>
      <c r="E14797" s="10"/>
      <c r="F14797" s="5">
        <v>2</v>
      </c>
      <c r="G14797" s="9">
        <f t="shared" si="1602"/>
      </c>
      <c r="H14797" s="5">
        <v>1</v>
      </c>
      <c r="I14797" s="129">
        <f t="shared" si="1603"/>
      </c>
      <c r="W14797">
        <f t="shared" si="1604"/>
      </c>
      <c r="X14797">
        <f t="shared" si="1605"/>
      </c>
      <c r="Y14797">
        <f t="shared" si="1606"/>
      </c>
      <c r="Z14797">
        <f t="shared" si="1607"/>
      </c>
    </row>
    <row r="14798" spans="1:26">
      <c r="A14798" s="107"/>
      <c r="B14798" s="8" t="s">
        <v>586</v>
      </c>
      <c r="C14798" s="5" t="s">
        <v>587</v>
      </c>
      <c r="D14798" s="5"/>
      <c r="E14798" s="10"/>
      <c r="F14798" s="5">
        <v>1</v>
      </c>
      <c r="G14798" s="9">
        <f t="shared" si="1602"/>
      </c>
      <c r="H14798" s="5">
        <v>1</v>
      </c>
      <c r="I14798" s="129">
        <f t="shared" si="1603"/>
      </c>
      <c r="W14798">
        <f t="shared" si="1604"/>
      </c>
      <c r="X14798">
        <f t="shared" si="1605"/>
      </c>
      <c r="Y14798">
        <f t="shared" si="1606"/>
      </c>
      <c r="Z14798">
        <f t="shared" si="1607"/>
      </c>
    </row>
    <row r="14799" spans="1:26">
      <c r="A14799" s="107"/>
      <c r="B14799" s="8" t="s">
        <v>790</v>
      </c>
      <c r="C14799" s="5" t="s">
        <v>791</v>
      </c>
      <c r="D14799" s="5"/>
      <c r="E14799" s="10"/>
      <c r="F14799" s="5">
        <v>1</v>
      </c>
      <c r="G14799" s="9">
        <f t="shared" si="1602"/>
      </c>
      <c r="H14799" s="5">
        <v>1</v>
      </c>
      <c r="I14799" s="129">
        <f t="shared" si="1603"/>
      </c>
      <c r="W14799">
        <f t="shared" si="1604"/>
      </c>
      <c r="X14799">
        <f t="shared" si="1605"/>
      </c>
      <c r="Y14799">
        <f t="shared" si="1606"/>
      </c>
      <c r="Z14799">
        <f t="shared" si="1607"/>
      </c>
    </row>
    <row r="14800" spans="1:26">
      <c r="A14800" s="107"/>
      <c r="B14800" s="8" t="s">
        <v>439</v>
      </c>
      <c r="C14800" s="5" t="s">
        <v>438</v>
      </c>
      <c r="D14800" s="5"/>
      <c r="E14800" s="10"/>
      <c r="F14800" s="5">
        <v>1</v>
      </c>
      <c r="G14800" s="9">
        <f t="shared" si="1602"/>
      </c>
      <c r="H14800" s="5">
        <v>1</v>
      </c>
      <c r="I14800" s="129">
        <f t="shared" si="1603"/>
      </c>
      <c r="W14800">
        <f t="shared" si="1604"/>
      </c>
      <c r="X14800">
        <f t="shared" si="1605"/>
      </c>
      <c r="Y14800">
        <f t="shared" si="1606"/>
      </c>
      <c r="Z14800">
        <f t="shared" si="1607"/>
      </c>
    </row>
    <row r="14801" spans="1:26">
      <c r="A14801" s="107"/>
      <c r="B14801" s="8" t="s">
        <v>580</v>
      </c>
      <c r="C14801" s="5" t="s">
        <v>581</v>
      </c>
      <c r="D14801" s="5"/>
      <c r="E14801" s="10"/>
      <c r="F14801" s="5">
        <v>2</v>
      </c>
      <c r="G14801" s="9">
        <f t="shared" si="1602"/>
      </c>
      <c r="H14801" s="5">
        <v>1</v>
      </c>
      <c r="I14801" s="129">
        <f t="shared" si="1603"/>
      </c>
      <c r="W14801">
        <f t="shared" si="1604"/>
      </c>
      <c r="X14801">
        <f t="shared" si="1605"/>
      </c>
      <c r="Y14801">
        <f t="shared" si="1606"/>
      </c>
      <c r="Z14801">
        <f t="shared" si="1607"/>
      </c>
    </row>
    <row r="14802" spans="1:26">
      <c r="A14802" s="107"/>
      <c r="B14802" s="8" t="s">
        <v>437</v>
      </c>
      <c r="C14802" s="5" t="s">
        <v>436</v>
      </c>
      <c r="D14802" s="5"/>
      <c r="E14802" s="10"/>
      <c r="F14802" s="5">
        <v>3</v>
      </c>
      <c r="G14802" s="9">
        <f t="shared" si="1602"/>
      </c>
      <c r="H14802" s="5">
        <v>1</v>
      </c>
      <c r="I14802" s="129">
        <f t="shared" si="1603"/>
      </c>
      <c r="W14802">
        <f t="shared" si="1604"/>
      </c>
      <c r="X14802">
        <f t="shared" si="1605"/>
      </c>
      <c r="Y14802">
        <f t="shared" si="1606"/>
      </c>
      <c r="Z14802">
        <f t="shared" si="1607"/>
      </c>
    </row>
    <row r="14803" spans="1:26">
      <c r="A14803" s="107"/>
      <c r="B14803" s="8" t="s">
        <v>443</v>
      </c>
      <c r="C14803" s="5" t="s">
        <v>442</v>
      </c>
      <c r="D14803" s="5"/>
      <c r="E14803" s="10"/>
      <c r="F14803" s="5">
        <v>1</v>
      </c>
      <c r="G14803" s="9">
        <f t="shared" si="1602"/>
      </c>
      <c r="H14803" s="5">
        <v>1</v>
      </c>
      <c r="I14803" s="129">
        <f t="shared" si="1603"/>
      </c>
      <c r="W14803">
        <f t="shared" si="1604"/>
      </c>
      <c r="X14803">
        <f t="shared" si="1605"/>
      </c>
      <c r="Y14803">
        <f t="shared" si="1606"/>
      </c>
      <c r="Z14803">
        <f t="shared" si="1607"/>
      </c>
    </row>
    <row r="14804" spans="1:26">
      <c r="A14804" s="107"/>
      <c r="B14804" s="8" t="s">
        <v>2015</v>
      </c>
      <c r="C14804" s="5" t="s">
        <v>2016</v>
      </c>
      <c r="D14804" s="5"/>
      <c r="F14804" s="5">
        <v>1</v>
      </c>
      <c r="G14804" s="9">
        <f t="shared" si="1602"/>
      </c>
      <c r="H14804" s="5">
        <v>1</v>
      </c>
      <c r="I14804" s="129">
        <f t="shared" si="1603"/>
      </c>
      <c r="W14804">
        <f t="shared" si="1604"/>
      </c>
      <c r="X14804">
        <f t="shared" si="1605"/>
      </c>
      <c r="Y14804">
        <f t="shared" si="1606"/>
      </c>
      <c r="Z14804">
        <f t="shared" si="1607"/>
      </c>
    </row>
    <row r="14805" spans="1:26" ht="15.75" thickBot="1">
      <c r="A14805" s="33"/>
      <c r="B14805" s="130"/>
      <c r="C14805" s="130"/>
      <c r="D14805" s="109"/>
      <c r="E14805" s="109"/>
      <c r="F14805" s="109"/>
      <c r="G14805" s="109"/>
      <c r="H14805" s="109"/>
      <c r="I14805" s="110"/>
      <c r="W14805">
        <f t="shared" si="1604"/>
      </c>
      <c r="X14805">
        <f t="shared" si="1605"/>
      </c>
      <c r="Y14805">
        <f t="shared" si="1606"/>
      </c>
      <c r="Z14805">
        <f t="shared" si="1607"/>
      </c>
    </row>
    <row r="14806" spans="1:26">
      <c r="A14806" s="33"/>
      <c r="B14806" s="130"/>
      <c r="C14806" s="130"/>
      <c r="D14806" s="91"/>
      <c r="E14806" s="91"/>
      <c r="F14806" s="91"/>
      <c r="G14806" s="92" t="s">
        <v>19</v>
      </c>
      <c r="H14806" s="91"/>
      <c r="I14806" s="111">
        <f>SUM(I14770:I14805)</f>
      </c>
      <c r="W14806">
        <f t="shared" si="1604"/>
      </c>
      <c r="X14806">
        <f t="shared" si="1605"/>
      </c>
      <c r="Y14806">
        <f t="shared" si="1606"/>
      </c>
      <c r="Z14806">
        <f t="shared" si="1607"/>
      </c>
    </row>
    <row r="14807" spans="1:26">
      <c r="A14807" s="33"/>
      <c r="B14807" s="10"/>
      <c r="C14807" s="10"/>
      <c r="D14807" s="132"/>
      <c r="E14807" s="132"/>
      <c r="F14807" s="132"/>
      <c r="G14807" s="132"/>
      <c r="H14807" s="133"/>
      <c r="I14807" s="61"/>
      <c r="W14807">
        <f t="shared" si="1604"/>
      </c>
      <c r="X14807">
        <f t="shared" si="1605"/>
      </c>
      <c r="Y14807">
        <f t="shared" si="1606"/>
      </c>
      <c r="Z14807">
        <f t="shared" si="1607"/>
      </c>
    </row>
    <row r="14808" spans="1:26" ht="15.75" thickBot="1">
      <c r="A14808" s="33"/>
      <c r="B14808" s="11" t="s">
        <v>20</v>
      </c>
      <c r="C14808" s="35"/>
      <c r="D14808" s="35"/>
      <c r="E14808" s="35"/>
      <c r="F14808" s="35"/>
      <c r="G14808" s="35"/>
      <c r="H14808" s="35"/>
      <c r="I14808" s="36"/>
      <c r="W14808">
        <f t="shared" si="1604"/>
      </c>
      <c r="X14808">
        <f t="shared" si="1605"/>
      </c>
      <c r="Y14808">
        <f t="shared" si="1606"/>
      </c>
      <c r="Z14808">
        <f t="shared" si="1607"/>
      </c>
    </row>
    <row r="14809" spans="1:26" ht="15.75" thickBot="1">
      <c r="A14809" s="37"/>
      <c r="B14809" s="38"/>
      <c r="C14809" s="39" t="s">
        <v>21</v>
      </c>
      <c r="D14809" s="40">
        <f>SUM(D14770:D14808)</f>
      </c>
      <c r="E14809" s="41">
        <f>IF(H14809=I14809,"OK","NO")</f>
      </c>
      <c r="F14809" s="40">
        <f>SUM(F14770:F14808)</f>
      </c>
      <c r="G14809" s="40">
        <f>SUM(G14770:G14808)</f>
      </c>
      <c r="H14809" s="41">
        <f>SUMPRODUCT(F14770:F14805,H14770:H14805)</f>
      </c>
      <c r="I14809" s="43">
        <f>+I14807+I14806</f>
      </c>
      <c r="W14809">
        <f t="shared" si="1604"/>
      </c>
      <c r="X14809">
        <f t="shared" si="1605"/>
      </c>
      <c r="Y14809">
        <f t="shared" si="1606"/>
      </c>
      <c r="Z14809">
        <f t="shared" si="1607"/>
      </c>
    </row>
    <row r="14810" spans="1:26" ht="15.75" thickBot="1">
      <c r="A14810" s="44"/>
      <c r="B14810" s="116"/>
      <c r="C14810" s="45"/>
      <c r="D14810" s="45"/>
      <c r="E14810" s="45"/>
      <c r="F14810" s="45"/>
      <c r="G14810" s="45"/>
      <c r="H14810" s="45"/>
      <c r="I14810" s="47"/>
      <c r="W14810">
        <f t="shared" si="1604"/>
      </c>
      <c r="X14810">
        <f t="shared" si="1605"/>
      </c>
      <c r="Y14810">
        <f t="shared" si="1606"/>
      </c>
      <c r="Z14810">
        <f t="shared" si="1607"/>
      </c>
    </row>
    <row r="14811" spans="1:26">
      <c r="A14811" s="12" t="s">
        <v>315</v>
      </c>
      <c r="B14811" s="12"/>
      <c r="W14811">
        <f t="shared" si="1604"/>
      </c>
      <c r="X14811">
        <f t="shared" si="1605"/>
      </c>
      <c r="Y14811">
        <f t="shared" si="1606"/>
      </c>
      <c r="Z14811">
        <f t="shared" si="1607"/>
      </c>
    </row>
    <row r="14812" spans="1:26">
      <c r="W14812">
        <f t="shared" si="1604"/>
      </c>
      <c r="X14812">
        <f t="shared" si="1605"/>
      </c>
      <c r="Y14812">
        <f t="shared" si="1606"/>
      </c>
      <c r="Z14812">
        <f t="shared" si="1607"/>
      </c>
    </row>
    <row r="14813" spans="1:26">
      <c r="W14813">
        <f t="shared" si="1604"/>
      </c>
      <c r="X14813">
        <f t="shared" si="1605"/>
      </c>
      <c r="Y14813">
        <f t="shared" si="1606"/>
      </c>
      <c r="Z14813">
        <f t="shared" si="1607"/>
      </c>
    </row>
    <row r="14814" spans="1:26">
      <c r="W14814">
        <f t="shared" si="1604"/>
      </c>
      <c r="X14814">
        <f t="shared" si="1605"/>
      </c>
      <c r="Y14814">
        <f t="shared" si="1606"/>
      </c>
      <c r="Z14814">
        <f t="shared" si="1607"/>
      </c>
    </row>
    <row r="14815" spans="1:26">
      <c r="W14815">
        <f t="shared" si="1604"/>
      </c>
      <c r="X14815">
        <f t="shared" si="1605"/>
      </c>
      <c r="Y14815">
        <f t="shared" si="1606"/>
      </c>
      <c r="Z14815">
        <f t="shared" si="1607"/>
      </c>
    </row>
    <row r="14816" spans="1:26">
      <c r="W14816">
        <f t="shared" si="1604"/>
      </c>
      <c r="X14816">
        <f t="shared" si="1605"/>
      </c>
      <c r="Y14816">
        <f t="shared" si="1606"/>
      </c>
      <c r="Z14816">
        <f t="shared" si="1607"/>
      </c>
    </row>
    <row r="14817" spans="1:26">
      <c r="A14817" s="1562" t="s">
        <v>0</v>
      </c>
      <c r="B14817" s="1562"/>
      <c r="C14817" s="1562"/>
      <c r="D14817" s="1562"/>
      <c r="E14817" s="1562"/>
      <c r="F14817" s="1562"/>
      <c r="G14817" s="1562"/>
      <c r="H14817" s="1562"/>
      <c r="I14817" s="1562"/>
      <c r="J14817" s="25"/>
      <c r="W14817">
        <f t="shared" si="1604"/>
      </c>
      <c r="X14817">
        <f t="shared" si="1605"/>
      </c>
      <c r="Y14817">
        <f t="shared" si="1606"/>
      </c>
      <c r="Z14817">
        <f t="shared" si="1607"/>
      </c>
    </row>
    <row r="14818" spans="1:26">
      <c r="J14818" s="25"/>
      <c r="W14818">
        <f t="shared" si="1604"/>
      </c>
      <c r="X14818">
        <f t="shared" si="1605"/>
      </c>
      <c r="Y14818">
        <f t="shared" si="1606"/>
      </c>
      <c r="Z14818">
        <f t="shared" si="1607"/>
      </c>
    </row>
    <row r="14819" spans="1:26">
      <c r="A14819" s="1" t="s">
        <v>1</v>
      </c>
      <c r="B14819" s="1"/>
      <c r="G14819" s="489" t="s">
        <v>2</v>
      </c>
      <c r="H14819" s="3" t="s">
        <v>2609</v>
      </c>
      <c r="J14819" s="25"/>
      <c r="W14819">
        <f t="shared" si="1604"/>
      </c>
      <c r="X14819">
        <f t="shared" si="1605"/>
      </c>
      <c r="Y14819">
        <f t="shared" si="1606"/>
      </c>
      <c r="Z14819">
        <f t="shared" si="1607"/>
      </c>
    </row>
    <row r="14820" spans="1:26">
      <c r="A14820" s="1" t="inlineStr">
        <is>
          <t>Dealer-066</t>
        </is>
      </c>
      <c r="B14820" s="1"/>
      <c r="F14820" s="4"/>
      <c r="G14820" s="667" t="s">
        <v>1440</v>
      </c>
      <c r="H14820" s="668" t="s">
        <v>2300</v>
      </c>
      <c r="I14820" s="82"/>
      <c r="J14820" s="25"/>
      <c r="W14820">
        <f t="shared" si="1604"/>
      </c>
      <c r="X14820">
        <f t="shared" si="1605"/>
      </c>
      <c r="Y14820">
        <f t="shared" si="1606"/>
      </c>
      <c r="Z14820">
        <f t="shared" si="1607"/>
      </c>
    </row>
    <row r="14821" spans="1:26">
      <c r="A14821" s="1" t="inlineStr">
        <is>
          <t>Address line (redacted)</t>
        </is>
      </c>
      <c r="B14821" s="1"/>
      <c r="C14821" s="51"/>
      <c r="G14821" s="671" t="s">
        <v>2646</v>
      </c>
      <c r="H14821" s="461" t="s">
        <v>2311</v>
      </c>
      <c r="I14821" s="461"/>
      <c r="J14821" s="25"/>
      <c r="W14821">
        <f t="shared" si="1604"/>
      </c>
      <c r="X14821">
        <f t="shared" si="1605"/>
      </c>
      <c r="Y14821">
        <f t="shared" si="1606"/>
      </c>
      <c r="Z14821">
        <f t="shared" si="1607"/>
      </c>
    </row>
    <row r="14822" spans="1:26">
      <c r="A14822" s="1" t="inlineStr">
        <is>
          <t>Address line (redacted)</t>
        </is>
      </c>
      <c r="B14822" s="1"/>
      <c r="C14822" s="51"/>
      <c r="D14822" s="85"/>
      <c r="E14822" s="85"/>
      <c r="F14822" s="85"/>
      <c r="G14822" s="85"/>
      <c r="H14822" s="85"/>
      <c r="J14822" s="25"/>
      <c r="W14822">
        <f t="shared" si="1604"/>
      </c>
      <c r="X14822">
        <f t="shared" si="1605"/>
      </c>
      <c r="Y14822">
        <f t="shared" si="1606"/>
      </c>
      <c r="Z14822">
        <f t="shared" si="1607"/>
      </c>
    </row>
    <row r="14823" spans="1:26">
      <c r="A14823" s="1" t="inlineStr">
        <is>
          <t>Address line (redacted)</t>
        </is>
      </c>
      <c r="B14823" s="1582"/>
      <c r="C14823" s="1582"/>
      <c r="D14823" s="85"/>
      <c r="E14823" s="85"/>
      <c r="F14823" s="85"/>
      <c r="G14823" s="85"/>
      <c r="H14823" s="85"/>
      <c r="J14823" s="25"/>
      <c r="W14823">
        <f t="shared" si="1604"/>
      </c>
      <c r="X14823">
        <f t="shared" si="1605"/>
      </c>
      <c r="Y14823">
        <f t="shared" si="1606"/>
      </c>
      <c r="Z14823">
        <f t="shared" si="1607"/>
      </c>
    </row>
    <row r="14824" spans="1:26">
      <c r="A14824" s="1" t="s">
        <v>477</v>
      </c>
      <c r="B14824" s="248" t="inlineStr">
        <is>
          <t>GSTIN-MASKED</t>
        </is>
      </c>
      <c r="C14824" s="56"/>
      <c r="D14824" s="85"/>
      <c r="E14824" s="85"/>
      <c r="F14824" s="85"/>
      <c r="G14824" s="85"/>
      <c r="H14824" s="85"/>
      <c r="J14824" s="25"/>
      <c r="W14824">
        <f t="shared" si="1604"/>
      </c>
      <c r="X14824">
        <f t="shared" si="1605"/>
      </c>
      <c r="Y14824">
        <f t="shared" si="1606"/>
      </c>
      <c r="Z14824">
        <f t="shared" si="1607"/>
      </c>
    </row>
    <row r="14825" spans="1:26">
      <c r="A14825" s="1"/>
      <c r="B14825" s="49"/>
      <c r="D14825" s="85"/>
      <c r="E14825" s="85"/>
      <c r="F14825" s="85"/>
      <c r="G14825" s="85"/>
      <c r="H14825" s="85"/>
      <c r="J14825" s="25"/>
      <c r="W14825">
        <f t="shared" si="1604"/>
      </c>
      <c r="X14825">
        <f t="shared" si="1605"/>
      </c>
      <c r="Y14825">
        <f t="shared" si="1606"/>
      </c>
      <c r="Z14825">
        <f t="shared" si="1607"/>
      </c>
    </row>
    <row r="14826" spans="1:26">
      <c r="A14826" s="49" t="s">
        <v>479</v>
      </c>
      <c r="B14826" s="248"/>
      <c r="C14826" s="56"/>
      <c r="D14826" s="1"/>
      <c r="E14826" s="1"/>
      <c r="F14826" s="1"/>
      <c r="G14826" s="1"/>
      <c r="H14826" s="1"/>
      <c r="I14826" s="1"/>
      <c r="J14826" s="25"/>
      <c r="W14826">
        <f t="shared" si="1604"/>
      </c>
      <c r="X14826">
        <f t="shared" si="1605"/>
      </c>
      <c r="Y14826">
        <f t="shared" si="1606"/>
      </c>
      <c r="Z14826">
        <f t="shared" si="1607"/>
      </c>
    </row>
    <row r="14827" spans="1:26">
      <c r="A14827" s="1" t="inlineStr">
        <is>
          <t>Dealer-080</t>
        </is>
      </c>
      <c r="B14827" s="248"/>
      <c r="C14827" s="56"/>
      <c r="D14827" s="22" t="inlineStr">
        <is>
          <t>ATTN: Contact-021</t>
        </is>
      </c>
      <c r="E14827" s="1"/>
      <c r="F14827" s="1"/>
      <c r="G14827" s="1"/>
      <c r="H14827" s="1"/>
      <c r="I14827" s="1"/>
      <c r="J14827" s="25"/>
      <c r="W14827">
        <f t="shared" si="1604"/>
      </c>
      <c r="X14827">
        <f t="shared" si="1605"/>
      </c>
      <c r="Y14827">
        <f t="shared" si="1606"/>
      </c>
      <c r="Z14827">
        <f t="shared" si="1607"/>
      </c>
    </row>
    <row r="14828" spans="1:26">
      <c r="A14828" s="1" t="inlineStr">
        <is>
          <t>Dealer-087</t>
        </is>
      </c>
      <c r="B14828" s="248"/>
      <c r="C14828" s="56"/>
      <c r="D14828" s="1"/>
      <c r="E14828" s="1"/>
      <c r="F14828" s="1"/>
      <c r="G14828" s="1"/>
      <c r="H14828" s="1"/>
      <c r="I14828" s="1"/>
      <c r="J14828" s="25"/>
      <c r="W14828">
        <f t="shared" si="1604"/>
      </c>
      <c r="X14828">
        <f t="shared" si="1605"/>
      </c>
      <c r="Y14828">
        <f t="shared" si="1606"/>
      </c>
      <c r="Z14828">
        <f t="shared" si="1607"/>
      </c>
    </row>
    <row r="14829" spans="1:26">
      <c r="A14829" s="249" t="inlineStr">
        <is>
          <t>Address line (redacted)</t>
        </is>
      </c>
      <c r="B14829" s="248"/>
      <c r="C14829" s="56"/>
      <c r="D14829" s="1"/>
      <c r="E14829" s="1"/>
      <c r="F14829" s="1"/>
      <c r="G14829" s="1"/>
      <c r="H14829" s="1"/>
      <c r="I14829" s="1"/>
      <c r="J14829" s="25"/>
      <c r="W14829">
        <f t="shared" si="1604"/>
      </c>
      <c r="X14829">
        <f t="shared" si="1605"/>
      </c>
      <c r="Y14829">
        <f t="shared" si="1606"/>
      </c>
      <c r="Z14829">
        <f t="shared" si="1607"/>
      </c>
    </row>
    <row r="14830" spans="1:26">
      <c r="A14830" s="1608" t="inlineStr">
        <is>
          <t>Address line (redacted)</t>
        </is>
      </c>
      <c r="B14830" s="1608"/>
      <c r="C14830" s="1608"/>
      <c r="D14830" s="1608"/>
      <c r="E14830" s="1608"/>
      <c r="F14830" s="1608"/>
      <c r="G14830" s="1608"/>
      <c r="H14830" s="1608"/>
      <c r="I14830" s="1608"/>
      <c r="J14830" s="25"/>
      <c r="W14830">
        <f t="shared" si="1604"/>
      </c>
      <c r="X14830">
        <f t="shared" si="1605"/>
      </c>
      <c r="Y14830">
        <f t="shared" si="1606"/>
      </c>
      <c r="Z14830">
        <f t="shared" si="1607"/>
      </c>
    </row>
    <row r="14831" spans="1:26">
      <c r="A14831" s="1647" t="inlineStr">
        <is>
          <t>Address line (redacted)</t>
        </is>
      </c>
      <c r="B14831" s="1647"/>
      <c r="C14831" s="1647"/>
      <c r="D14831" s="1647"/>
      <c r="E14831" s="1647"/>
      <c r="F14831" s="1647"/>
      <c r="G14831" s="1647"/>
      <c r="H14831" s="1647"/>
      <c r="I14831" s="1647"/>
      <c r="J14831" s="25"/>
      <c r="W14831">
        <f t="shared" si="1604"/>
      </c>
      <c r="X14831">
        <f t="shared" si="1605"/>
      </c>
      <c r="Y14831">
        <f t="shared" si="1606"/>
      </c>
      <c r="Z14831">
        <f t="shared" si="1607"/>
      </c>
    </row>
    <row r="14832" spans="1:26">
      <c r="A14832" s="1608" t="inlineStr">
        <is>
          <t>Address line (redacted)</t>
        </is>
      </c>
      <c r="B14832" s="1608"/>
      <c r="C14832" s="1608"/>
      <c r="D14832" s="1608"/>
      <c r="E14832" s="1608"/>
      <c r="F14832" s="1608"/>
      <c r="G14832" s="1608"/>
      <c r="H14832" s="1608"/>
      <c r="I14832" s="1608"/>
      <c r="J14832" s="25"/>
      <c r="W14832">
        <f t="shared" si="1604"/>
      </c>
      <c r="X14832">
        <f t="shared" si="1605"/>
      </c>
      <c r="Y14832">
        <f t="shared" si="1606"/>
      </c>
      <c r="Z14832">
        <f t="shared" si="1607"/>
      </c>
    </row>
    <row r="14833" spans="1:26">
      <c r="A14833" s="1"/>
      <c r="B14833" s="55"/>
      <c r="J14833" s="25"/>
      <c r="W14833">
        <f t="shared" si="1604"/>
      </c>
      <c r="X14833">
        <f t="shared" si="1605"/>
      </c>
      <c r="Y14833">
        <f t="shared" si="1606"/>
      </c>
      <c r="Z14833">
        <f t="shared" si="1607"/>
      </c>
    </row>
    <row r="14834" spans="1:26">
      <c r="A14834" s="1" t="s">
        <v>5</v>
      </c>
      <c r="J14834" s="25"/>
      <c r="W14834">
        <f t="shared" si="1604"/>
      </c>
      <c r="X14834">
        <f t="shared" si="1605"/>
      </c>
      <c r="Y14834">
        <f t="shared" si="1606"/>
      </c>
      <c r="Z14834">
        <f t="shared" si="1607"/>
      </c>
    </row>
    <row r="14835" spans="1:26">
      <c r="A14835" s="1" t="s">
        <v>6</v>
      </c>
      <c r="J14835" s="25"/>
      <c r="W14835">
        <f t="shared" si="1604"/>
      </c>
      <c r="X14835">
        <f t="shared" si="1605"/>
      </c>
      <c r="Y14835">
        <f t="shared" si="1606"/>
      </c>
      <c r="Z14835">
        <f t="shared" si="1607"/>
      </c>
    </row>
    <row r="14836" spans="1:26" ht="15.75" thickBot="1">
      <c r="A14836" s="1" t="s">
        <v>7</v>
      </c>
      <c r="J14836" s="25"/>
      <c r="W14836">
        <f t="shared" si="1604"/>
      </c>
      <c r="X14836">
        <f t="shared" si="1605"/>
      </c>
      <c r="Y14836">
        <f t="shared" si="1606"/>
      </c>
      <c r="Z14836">
        <f t="shared" si="1607"/>
      </c>
    </row>
    <row r="14837" spans="1:26" ht="24">
      <c r="A14837" s="26" t="s">
        <v>8</v>
      </c>
      <c r="B14837" s="27" t="s">
        <v>9</v>
      </c>
      <c r="C14837" s="27" t="s">
        <v>10</v>
      </c>
      <c r="D14837" s="28" t="s">
        <v>11</v>
      </c>
      <c r="E14837" s="28" t="s">
        <v>12</v>
      </c>
      <c r="F14837" s="28" t="s">
        <v>13</v>
      </c>
      <c r="G14837" s="28" t="s">
        <v>14</v>
      </c>
      <c r="H14837" s="29" t="s">
        <v>15</v>
      </c>
      <c r="I14837" s="30" t="s">
        <v>16</v>
      </c>
      <c r="J14837" s="25"/>
      <c r="W14837">
        <f t="shared" si="1604"/>
      </c>
      <c r="X14837">
        <f t="shared" si="1605"/>
      </c>
      <c r="Y14837">
        <f t="shared" si="1606"/>
      </c>
      <c r="Z14837">
        <f t="shared" si="1607"/>
      </c>
    </row>
    <row r="14838" spans="1:26">
      <c r="A14838" s="57"/>
      <c r="B14838" s="1564" t="s">
        <v>18</v>
      </c>
      <c r="C14838" s="1565"/>
      <c r="D14838" s="53"/>
      <c r="E14838" s="53"/>
      <c r="F14838" s="53"/>
      <c r="G14838" s="350"/>
      <c r="H14838" s="53"/>
      <c r="I14838" s="102"/>
      <c r="J14838" s="25"/>
      <c r="K14838" s="118"/>
      <c r="W14838">
        <f t="shared" si="1604"/>
      </c>
      <c r="X14838">
        <f t="shared" si="1605"/>
      </c>
      <c r="Y14838">
        <f t="shared" si="1606"/>
      </c>
      <c r="Z14838">
        <f t="shared" si="1607"/>
      </c>
    </row>
    <row r="14839" spans="1:26">
      <c r="A14839" s="5">
        <v>1</v>
      </c>
      <c r="B14839" s="8" t="s">
        <v>275</v>
      </c>
      <c r="C14839" s="5" t="s">
        <v>276</v>
      </c>
      <c r="D14839" s="5">
        <v>2</v>
      </c>
      <c r="E14839" s="5">
        <v>4</v>
      </c>
      <c r="F14839" s="53">
        <f>+E14839*D14839</f>
      </c>
      <c r="G14839" s="350">
        <f>+E14839*D14839</f>
      </c>
      <c r="H14839" s="9">
        <v>1</v>
      </c>
      <c r="I14839" s="102">
        <f t="shared" ref="I14839:I14846" si="1608">+H14839*G14839</f>
      </c>
      <c r="J14839" s="25">
        <f>400*28%</f>
      </c>
      <c r="K14839" s="118">
        <f t="shared" ref="K14839:K14846" si="1609">+H14839-J14839</f>
      </c>
      <c r="L14839">
        <f t="shared" ref="L14839:L14846" si="1610">+K14839*G14839</f>
      </c>
      <c r="W14839">
        <f t="shared" si="1604"/>
      </c>
      <c r="X14839">
        <f t="shared" si="1605"/>
      </c>
      <c r="Y14839">
        <f t="shared" si="1606"/>
      </c>
      <c r="Z14839">
        <f t="shared" si="1607"/>
      </c>
    </row>
    <row r="14840" spans="1:26">
      <c r="A14840" s="5">
        <v>2</v>
      </c>
      <c r="B14840" s="8" t="s">
        <v>293</v>
      </c>
      <c r="C14840" s="5" t="s">
        <v>292</v>
      </c>
      <c r="D14840" s="5">
        <v>1</v>
      </c>
      <c r="E14840" s="16">
        <v>4</v>
      </c>
      <c r="F14840" s="53">
        <f>+E14840*D14840</f>
      </c>
      <c r="G14840" s="350">
        <f>+E14840*D14840</f>
      </c>
      <c r="H14840" s="5">
        <v>1</v>
      </c>
      <c r="I14840" s="102">
        <f t="shared" si="1608"/>
      </c>
      <c r="J14840" s="25">
        <v>112</v>
      </c>
      <c r="K14840" s="118">
        <f t="shared" si="1609"/>
      </c>
      <c r="L14840">
        <f t="shared" si="1610"/>
      </c>
      <c r="W14840">
        <f t="shared" si="1604"/>
      </c>
      <c r="X14840">
        <f t="shared" si="1605"/>
      </c>
      <c r="Y14840">
        <f t="shared" si="1606"/>
      </c>
      <c r="Z14840">
        <f t="shared" si="1607"/>
      </c>
    </row>
    <row r="14841" spans="1:26">
      <c r="A14841" s="5">
        <v>3</v>
      </c>
      <c r="B14841" s="8" t="s">
        <v>400</v>
      </c>
      <c r="C14841" s="101" t="s">
        <v>1726</v>
      </c>
      <c r="D14841" s="5">
        <v>1</v>
      </c>
      <c r="E14841" s="5">
        <v>4</v>
      </c>
      <c r="F14841" s="53">
        <f>+E14841*D14841</f>
      </c>
      <c r="G14841" s="350">
        <f>+E14841*D14841</f>
      </c>
      <c r="H14841" s="16">
        <v>1</v>
      </c>
      <c r="I14841" s="102">
        <f t="shared" si="1608"/>
      </c>
      <c r="J14841" s="25">
        <v>112</v>
      </c>
      <c r="K14841" s="118">
        <f t="shared" si="1609"/>
      </c>
      <c r="L14841">
        <f t="shared" si="1610"/>
      </c>
      <c r="W14841">
        <f t="shared" si="1604"/>
      </c>
      <c r="X14841">
        <f t="shared" si="1605"/>
      </c>
      <c r="Y14841">
        <f t="shared" si="1606"/>
      </c>
      <c r="Z14841">
        <f t="shared" si="1607"/>
      </c>
    </row>
    <row r="14842" spans="1:26">
      <c r="A14842" s="5">
        <v>4</v>
      </c>
      <c r="B14842" s="95" t="s">
        <v>873</v>
      </c>
      <c r="C14842" s="9" t="s">
        <v>872</v>
      </c>
      <c r="D14842" s="5">
        <v>1</v>
      </c>
      <c r="E14842" s="5">
        <v>4</v>
      </c>
      <c r="F14842" s="53">
        <f>+E14842*D14842</f>
      </c>
      <c r="G14842" s="350">
        <f>+E14842*D14842</f>
      </c>
      <c r="H14842" s="16">
        <v>1</v>
      </c>
      <c r="I14842" s="102">
        <f>+H14842*G14842</f>
      </c>
      <c r="J14842" s="25">
        <v>112</v>
      </c>
      <c r="K14842" s="118">
        <f>+H14842-J14842</f>
      </c>
      <c r="L14842">
        <f>+K14842*G14842</f>
      </c>
      <c r="W14842">
        <f t="shared" si="1604"/>
      </c>
      <c r="X14842">
        <f t="shared" si="1605"/>
      </c>
      <c r="Y14842">
        <f t="shared" si="1606"/>
      </c>
      <c r="Z14842">
        <f t="shared" si="1607"/>
      </c>
    </row>
    <row r="14843" spans="1:26">
      <c r="A14843" s="5">
        <v>5</v>
      </c>
      <c r="B14843" s="8" t="s">
        <v>707</v>
      </c>
      <c r="C14843" s="5" t="s">
        <v>708</v>
      </c>
      <c r="D14843" s="5">
        <v>1</v>
      </c>
      <c r="E14843" s="16">
        <v>4</v>
      </c>
      <c r="F14843" s="53">
        <f>+E14843*D14843</f>
      </c>
      <c r="G14843" s="350">
        <f>+E14843*D14843</f>
      </c>
      <c r="H14843" s="16">
        <v>1</v>
      </c>
      <c r="I14843" s="102">
        <f t="shared" si="1608"/>
      </c>
      <c r="J14843" s="25">
        <v>112</v>
      </c>
      <c r="K14843" s="118">
        <f t="shared" si="1609"/>
      </c>
      <c r="L14843">
        <f t="shared" si="1610"/>
      </c>
      <c r="W14843">
        <f t="shared" si="1604"/>
      </c>
      <c r="X14843">
        <f t="shared" si="1605"/>
      </c>
      <c r="Y14843">
        <f t="shared" si="1606"/>
      </c>
      <c r="Z14843">
        <f t="shared" si="1607"/>
      </c>
    </row>
    <row r="14844" spans="1:26">
      <c r="A14844" s="57"/>
      <c r="B14844" s="1564" t="s">
        <v>17</v>
      </c>
      <c r="C14844" s="1565"/>
      <c r="D14844" s="5"/>
      <c r="E14844" s="5"/>
      <c r="F14844" s="53"/>
      <c r="G14844" s="350"/>
      <c r="H14844" s="5"/>
      <c r="I14844" s="102"/>
      <c r="J14844" s="25"/>
      <c r="K14844" s="118"/>
      <c r="W14844">
        <f t="shared" si="1604"/>
      </c>
      <c r="X14844">
        <f t="shared" si="1605"/>
      </c>
      <c r="Y14844">
        <f t="shared" si="1606"/>
      </c>
      <c r="Z14844">
        <f t="shared" si="1607"/>
      </c>
    </row>
    <row r="14845" spans="1:26">
      <c r="A14845" s="5">
        <v>5</v>
      </c>
      <c r="B14845" s="8" t="s">
        <v>37</v>
      </c>
      <c r="C14845" s="5" t="s">
        <v>38</v>
      </c>
      <c r="D14845" s="5">
        <v>1</v>
      </c>
      <c r="E14845" s="5">
        <v>5</v>
      </c>
      <c r="F14845" s="53">
        <f>+E14845*D14845</f>
      </c>
      <c r="G14845" s="350">
        <f>+E14845*D14845</f>
      </c>
      <c r="H14845" s="5">
        <v>1</v>
      </c>
      <c r="I14845" s="102">
        <f t="shared" si="1608"/>
      </c>
      <c r="J14845" s="25">
        <v>119</v>
      </c>
      <c r="K14845" s="118">
        <f t="shared" si="1609"/>
      </c>
      <c r="L14845">
        <f t="shared" si="1610"/>
      </c>
      <c r="W14845">
        <f t="shared" si="1604"/>
      </c>
      <c r="X14845">
        <f t="shared" si="1605"/>
      </c>
      <c r="Y14845">
        <f t="shared" si="1606"/>
      </c>
      <c r="Z14845">
        <f t="shared" si="1607"/>
      </c>
    </row>
    <row r="14846" spans="1:26">
      <c r="A14846" s="5">
        <v>6</v>
      </c>
      <c r="B14846" s="8" t="s">
        <v>437</v>
      </c>
      <c r="C14846" s="5" t="s">
        <v>436</v>
      </c>
      <c r="D14846" s="5">
        <v>2</v>
      </c>
      <c r="E14846" s="5">
        <v>5</v>
      </c>
      <c r="F14846" s="53">
        <f>+E14846*D14846</f>
      </c>
      <c r="G14846" s="350">
        <f>+E14846*D14846</f>
      </c>
      <c r="H14846" s="5">
        <v>1</v>
      </c>
      <c r="I14846" s="102">
        <f t="shared" si="1608"/>
      </c>
      <c r="J14846" s="25">
        <v>119</v>
      </c>
      <c r="K14846" s="118">
        <f t="shared" si="1609"/>
      </c>
      <c r="L14846">
        <f t="shared" si="1610"/>
      </c>
      <c r="W14846">
        <f t="shared" si="1604"/>
      </c>
      <c r="X14846">
        <f t="shared" si="1605"/>
      </c>
      <c r="Y14846">
        <f t="shared" si="1606"/>
      </c>
      <c r="Z14846">
        <f t="shared" si="1607"/>
      </c>
    </row>
    <row r="14847" spans="1:26">
      <c r="A14847" s="57"/>
      <c r="B14847" s="8"/>
      <c r="C14847" s="5"/>
      <c r="D14847" s="16"/>
      <c r="E14847" s="16"/>
      <c r="F14847" s="53"/>
      <c r="G14847" s="350"/>
      <c r="H14847" s="16"/>
      <c r="I14847" s="102"/>
      <c r="J14847" s="25"/>
      <c r="K14847" s="118"/>
      <c r="W14847">
        <f t="shared" si="1604"/>
      </c>
      <c r="X14847">
        <f t="shared" si="1605"/>
      </c>
      <c r="Y14847">
        <f t="shared" si="1606"/>
      </c>
      <c r="Z14847">
        <f t="shared" si="1607"/>
      </c>
    </row>
    <row r="14848" spans="1:26">
      <c r="A14848" s="57"/>
      <c r="B14848" s="8"/>
      <c r="C14848" s="9"/>
      <c r="D14848" s="16"/>
      <c r="E14848" s="16"/>
      <c r="F14848" s="5"/>
      <c r="G14848" s="9"/>
      <c r="H14848" s="5"/>
      <c r="I14848" s="102"/>
      <c r="J14848" s="25"/>
      <c r="K14848" s="118"/>
      <c r="W14848">
        <f t="shared" si="1604"/>
      </c>
      <c r="X14848">
        <f t="shared" si="1605"/>
      </c>
      <c r="Y14848">
        <f t="shared" si="1606"/>
      </c>
      <c r="Z14848">
        <f t="shared" si="1607"/>
      </c>
    </row>
    <row r="14849" spans="1:26">
      <c r="A14849" s="57"/>
      <c r="B14849" s="8"/>
      <c r="C14849" s="9"/>
      <c r="D14849" s="16"/>
      <c r="E14849" s="238"/>
      <c r="F14849" s="5"/>
      <c r="G14849" s="9"/>
      <c r="H14849" s="184"/>
      <c r="I14849" s="108"/>
      <c r="J14849" s="25"/>
      <c r="K14849" s="118"/>
      <c r="W14849">
        <f t="shared" si="1604"/>
      </c>
      <c r="X14849">
        <f t="shared" si="1605"/>
      </c>
      <c r="Y14849">
        <f t="shared" si="1606"/>
      </c>
      <c r="Z14849">
        <f t="shared" si="1607"/>
      </c>
    </row>
    <row r="14850" spans="1:26">
      <c r="A14850" s="57"/>
      <c r="B14850" s="8"/>
      <c r="C14850" s="9"/>
      <c r="D14850" s="16"/>
      <c r="E14850" s="238"/>
      <c r="F14850" s="5"/>
      <c r="G14850" s="9"/>
      <c r="H14850" s="184"/>
      <c r="I14850" s="108"/>
      <c r="J14850" s="25"/>
      <c r="K14850" s="118"/>
      <c r="W14850">
        <f t="shared" si="1604"/>
      </c>
      <c r="X14850">
        <f t="shared" si="1605"/>
      </c>
      <c r="Y14850">
        <f t="shared" si="1606"/>
      </c>
      <c r="Z14850">
        <f t="shared" si="1607"/>
      </c>
    </row>
    <row r="14851" spans="1:26">
      <c r="A14851" s="57"/>
      <c r="B14851" s="8"/>
      <c r="C14851" s="9"/>
      <c r="D14851" s="16"/>
      <c r="E14851" s="238"/>
      <c r="F14851" s="5"/>
      <c r="G14851" s="9"/>
      <c r="H14851" s="184"/>
      <c r="I14851" s="108"/>
      <c r="J14851" s="25"/>
      <c r="K14851" s="118"/>
      <c r="W14851">
        <f t="shared" si="1604"/>
      </c>
      <c r="X14851">
        <f t="shared" si="1605"/>
      </c>
      <c r="Y14851">
        <f t="shared" si="1606"/>
      </c>
      <c r="Z14851">
        <f t="shared" si="1607"/>
      </c>
    </row>
    <row r="14852" spans="1:26">
      <c r="A14852" s="57"/>
      <c r="B14852" s="8"/>
      <c r="C14852" s="9"/>
      <c r="D14852" s="16"/>
      <c r="E14852" s="238"/>
      <c r="F14852" s="5"/>
      <c r="G14852" s="9"/>
      <c r="H14852" s="184"/>
      <c r="I14852" s="108"/>
      <c r="J14852" s="25"/>
      <c r="K14852" s="118"/>
      <c r="W14852">
        <f t="shared" ref="W14852:W14915" si="1611">IF(LEFT($H14852&amp;"",5)="2019-",$H14852,W14851)</f>
      </c>
      <c r="X14852">
        <f t="shared" ref="X14852:X14915" si="1612">IF($W14852="",0,IF(COUNTIF($AB$2:$AB$80,$W14852)&gt;0,1,0))</f>
      </c>
      <c r="Y14852">
        <f t="shared" ref="Y14852:Y14915" si="1613">IF($C14852="","",UPPER(TRIM(IFERROR(LEFT($C14852&amp;"",FIND("/",$C14852&amp;"")-1),$C14852&amp;""))))</f>
      </c>
      <c r="Z14852">
        <f t="shared" ref="Z14852:Z14915" si="1614">IFERROR(IF(ISNUMBER($G14852),$G14852,0),0)</f>
      </c>
    </row>
    <row r="14853" spans="1:26">
      <c r="A14853" s="57"/>
      <c r="B14853" s="8"/>
      <c r="C14853" s="9"/>
      <c r="D14853" s="16"/>
      <c r="E14853" s="238"/>
      <c r="F14853" s="5"/>
      <c r="G14853" s="9"/>
      <c r="H14853" s="184"/>
      <c r="I14853" s="108"/>
      <c r="J14853" s="25"/>
      <c r="K14853" s="118"/>
      <c r="W14853">
        <f t="shared" si="1611"/>
      </c>
      <c r="X14853">
        <f t="shared" si="1612"/>
      </c>
      <c r="Y14853">
        <f t="shared" si="1613"/>
      </c>
      <c r="Z14853">
        <f t="shared" si="1614"/>
      </c>
    </row>
    <row r="14854" spans="1:26">
      <c r="A14854" s="57"/>
      <c r="B14854" s="8"/>
      <c r="C14854" s="9"/>
      <c r="D14854" s="5"/>
      <c r="E14854" s="185"/>
      <c r="F14854" s="6"/>
      <c r="G14854" s="127"/>
      <c r="H14854" s="185"/>
      <c r="I14854" s="108"/>
      <c r="W14854">
        <f t="shared" si="1611"/>
      </c>
      <c r="X14854">
        <f t="shared" si="1612"/>
      </c>
      <c r="Y14854">
        <f t="shared" si="1613"/>
      </c>
      <c r="Z14854">
        <f t="shared" si="1614"/>
      </c>
    </row>
    <row r="14855" spans="1:26">
      <c r="A14855" s="57"/>
      <c r="B14855" s="1568" t="s">
        <v>2652</v>
      </c>
      <c r="C14855" s="1569"/>
      <c r="D14855" s="5"/>
      <c r="E14855" s="5"/>
      <c r="F14855" s="7"/>
      <c r="G14855" s="5"/>
      <c r="H14855" s="5"/>
      <c r="I14855" s="102"/>
      <c r="J14855" s="25"/>
      <c r="W14855">
        <f t="shared" si="1611"/>
      </c>
      <c r="X14855">
        <f t="shared" si="1612"/>
      </c>
      <c r="Y14855">
        <f t="shared" si="1613"/>
      </c>
      <c r="Z14855">
        <f t="shared" si="1614"/>
      </c>
    </row>
    <row r="14856" spans="1:26">
      <c r="A14856" s="57"/>
      <c r="B14856" s="1570"/>
      <c r="C14856" s="1571"/>
      <c r="D14856" s="184"/>
      <c r="E14856" s="184"/>
      <c r="F14856" s="184"/>
      <c r="G14856" s="184"/>
      <c r="H14856" s="184"/>
      <c r="I14856" s="108"/>
      <c r="J14856" s="25"/>
      <c r="W14856">
        <f t="shared" si="1611"/>
      </c>
      <c r="X14856">
        <f t="shared" si="1612"/>
      </c>
      <c r="Y14856">
        <f t="shared" si="1613"/>
      </c>
      <c r="Z14856">
        <f t="shared" si="1614"/>
      </c>
    </row>
    <row r="14857" spans="1:26" ht="15.75" thickBot="1">
      <c r="A14857" s="33"/>
      <c r="B14857" s="10"/>
      <c r="C14857" s="10"/>
      <c r="D14857" s="109"/>
      <c r="E14857" s="109"/>
      <c r="F14857" s="109"/>
      <c r="G14857" s="109"/>
      <c r="H14857" s="109"/>
      <c r="I14857" s="110"/>
      <c r="J14857" s="25"/>
      <c r="W14857">
        <f t="shared" si="1611"/>
      </c>
      <c r="X14857">
        <f t="shared" si="1612"/>
      </c>
      <c r="Y14857">
        <f t="shared" si="1613"/>
      </c>
      <c r="Z14857">
        <f t="shared" si="1614"/>
      </c>
    </row>
    <row r="14858" spans="1:26">
      <c r="A14858" s="33"/>
      <c r="B14858" s="10"/>
      <c r="C14858" s="10"/>
      <c r="D14858" s="91"/>
      <c r="E14858" s="91"/>
      <c r="F14858" s="91"/>
      <c r="G14858" s="92" t="s">
        <v>19</v>
      </c>
      <c r="H14858" s="91"/>
      <c r="I14858" s="111">
        <f>SUM(I14838:I14857)</f>
      </c>
      <c r="J14858" s="25"/>
      <c r="L14858">
        <f>SUM(L14838:L14857)</f>
      </c>
      <c r="W14858">
        <f t="shared" si="1611"/>
      </c>
      <c r="X14858">
        <f t="shared" si="1612"/>
      </c>
      <c r="Y14858">
        <f t="shared" si="1613"/>
      </c>
      <c r="Z14858">
        <f t="shared" si="1614"/>
      </c>
    </row>
    <row r="14859" spans="1:26" ht="10.5" customHeight="1">
      <c r="A14859" s="33"/>
      <c r="B14859" s="216"/>
      <c r="C14859" s="69"/>
      <c r="D14859" s="91"/>
      <c r="E14859" s="91"/>
      <c r="F14859" s="91"/>
      <c r="G14859" s="92"/>
      <c r="H14859" s="91"/>
      <c r="I14859" s="155"/>
      <c r="J14859" s="25"/>
      <c r="W14859">
        <f t="shared" si="1611"/>
      </c>
      <c r="X14859">
        <f t="shared" si="1612"/>
      </c>
      <c r="Y14859">
        <f t="shared" si="1613"/>
      </c>
      <c r="Z14859">
        <f t="shared" si="1614"/>
      </c>
    </row>
    <row r="14860" spans="1:26">
      <c r="A14860" s="33"/>
      <c r="B14860" s="10"/>
      <c r="C14860" s="253" t="s">
        <v>490</v>
      </c>
      <c r="D14860" s="253"/>
      <c r="E14860" s="253"/>
      <c r="F14860" s="253" t="s">
        <v>431</v>
      </c>
      <c r="G14860" s="253" t="s">
        <v>491</v>
      </c>
      <c r="H14860" s="112">
        <v>1</v>
      </c>
      <c r="I14860" s="61">
        <f>+L14858*H14860</f>
      </c>
      <c r="J14860" s="25"/>
      <c r="W14860">
        <f t="shared" si="1611"/>
      </c>
      <c r="X14860">
        <f t="shared" si="1612"/>
      </c>
      <c r="Y14860">
        <f t="shared" si="1613"/>
      </c>
      <c r="Z14860">
        <f t="shared" si="1614"/>
      </c>
    </row>
    <row r="14861" spans="1:26" ht="15.75" thickBot="1">
      <c r="A14861" s="33"/>
      <c r="B14861" s="11" t="s">
        <v>20</v>
      </c>
      <c r="C14861" s="35"/>
      <c r="D14861" s="35"/>
      <c r="E14861" s="35"/>
      <c r="F14861" s="173"/>
      <c r="G14861" s="173"/>
      <c r="H14861" s="173"/>
      <c r="I14861" s="174"/>
      <c r="J14861" s="25"/>
      <c r="W14861">
        <f t="shared" si="1611"/>
      </c>
      <c r="X14861">
        <f t="shared" si="1612"/>
      </c>
      <c r="Y14861">
        <f t="shared" si="1613"/>
      </c>
      <c r="Z14861">
        <f t="shared" si="1614"/>
      </c>
    </row>
    <row r="14862" spans="1:26" ht="15.75" thickBot="1">
      <c r="A14862" s="37"/>
      <c r="B14862" s="38"/>
      <c r="C14862" s="39" t="s">
        <v>21</v>
      </c>
      <c r="D14862" s="40">
        <f>SUM(D14838:D14861)</f>
      </c>
      <c r="E14862" s="41">
        <f>IF(H14862=I14862,"OK","NO")</f>
      </c>
      <c r="F14862" s="40">
        <f>SUM(F14838:F14861)</f>
      </c>
      <c r="G14862" s="40">
        <f>SUM(G14838:G14861)</f>
      </c>
      <c r="H14862" s="526">
        <f>SUMPRODUCT(F14838:F14857,H14838:H14857)</f>
      </c>
      <c r="I14862" s="43">
        <f>SUMPRODUCT(I14858-I14860)+I14861</f>
      </c>
      <c r="J14862" s="25">
        <f>184-170</f>
      </c>
      <c r="W14862">
        <f t="shared" si="1611"/>
      </c>
      <c r="X14862">
        <f t="shared" si="1612"/>
      </c>
      <c r="Y14862">
        <f t="shared" si="1613"/>
      </c>
      <c r="Z14862">
        <f t="shared" si="1614"/>
      </c>
    </row>
    <row r="14863" spans="1:26" ht="15.75" thickBot="1">
      <c r="A14863" s="44"/>
      <c r="B14863" s="116"/>
      <c r="C14863" s="45"/>
      <c r="D14863" s="45"/>
      <c r="E14863" s="45"/>
      <c r="F14863" s="45"/>
      <c r="G14863" s="45"/>
      <c r="H14863" s="46"/>
      <c r="I14863" s="47"/>
      <c r="J14863" s="25"/>
      <c r="W14863">
        <f t="shared" si="1611"/>
      </c>
      <c r="X14863">
        <f t="shared" si="1612"/>
      </c>
      <c r="Y14863">
        <f t="shared" si="1613"/>
      </c>
      <c r="Z14863">
        <f t="shared" si="1614"/>
      </c>
    </row>
    <row r="14864" spans="1:26">
      <c r="A14864" s="12" t="s">
        <v>23</v>
      </c>
      <c r="B14864" s="12"/>
      <c r="C14864" s="12"/>
      <c r="D14864" s="13"/>
      <c r="E14864" s="14" t="s">
        <v>301</v>
      </c>
      <c r="F14864" s="14"/>
      <c r="G14864" s="14"/>
      <c r="H14864" s="2"/>
      <c r="I14864" s="12"/>
      <c r="J14864" s="25"/>
      <c r="W14864">
        <f t="shared" si="1611"/>
      </c>
      <c r="X14864">
        <f t="shared" si="1612"/>
      </c>
      <c r="Y14864">
        <f t="shared" si="1613"/>
      </c>
      <c r="Z14864">
        <f t="shared" si="1614"/>
      </c>
    </row>
    <row r="14865" spans="1:26">
      <c r="W14865">
        <f t="shared" si="1611"/>
      </c>
      <c r="X14865">
        <f t="shared" si="1612"/>
      </c>
      <c r="Y14865">
        <f t="shared" si="1613"/>
      </c>
      <c r="Z14865">
        <f t="shared" si="1614"/>
      </c>
    </row>
    <row r="14866" spans="1:26">
      <c r="W14866">
        <f t="shared" si="1611"/>
      </c>
      <c r="X14866">
        <f t="shared" si="1612"/>
      </c>
      <c r="Y14866">
        <f t="shared" si="1613"/>
      </c>
      <c r="Z14866">
        <f t="shared" si="1614"/>
      </c>
    </row>
    <row r="14867" spans="1:26">
      <c r="W14867">
        <f t="shared" si="1611"/>
      </c>
      <c r="X14867">
        <f t="shared" si="1612"/>
      </c>
      <c r="Y14867">
        <f t="shared" si="1613"/>
      </c>
      <c r="Z14867">
        <f t="shared" si="1614"/>
      </c>
    </row>
    <row r="14868" spans="1:26">
      <c r="W14868">
        <f t="shared" si="1611"/>
      </c>
      <c r="X14868">
        <f t="shared" si="1612"/>
      </c>
      <c r="Y14868">
        <f t="shared" si="1613"/>
      </c>
      <c r="Z14868">
        <f t="shared" si="1614"/>
      </c>
    </row>
    <row r="14869" spans="1:26">
      <c r="W14869">
        <f t="shared" si="1611"/>
      </c>
      <c r="X14869">
        <f t="shared" si="1612"/>
      </c>
      <c r="Y14869">
        <f t="shared" si="1613"/>
      </c>
      <c r="Z14869">
        <f t="shared" si="1614"/>
      </c>
    </row>
    <row r="14870" spans="1:26">
      <c r="A14870" s="1562" t="s">
        <v>0</v>
      </c>
      <c r="B14870" s="1562"/>
      <c r="C14870" s="1562"/>
      <c r="D14870" s="1562"/>
      <c r="E14870" s="1562"/>
      <c r="F14870" s="1562"/>
      <c r="G14870" s="1562"/>
      <c r="H14870" s="1562"/>
      <c r="I14870" s="1562"/>
      <c r="W14870">
        <f t="shared" si="1611"/>
      </c>
      <c r="X14870">
        <f t="shared" si="1612"/>
      </c>
      <c r="Y14870">
        <f t="shared" si="1613"/>
      </c>
      <c r="Z14870">
        <f t="shared" si="1614"/>
      </c>
    </row>
    <row r="14871" spans="1:26">
      <c r="W14871">
        <f t="shared" si="1611"/>
      </c>
      <c r="X14871">
        <f t="shared" si="1612"/>
      </c>
      <c r="Y14871">
        <f t="shared" si="1613"/>
      </c>
      <c r="Z14871">
        <f t="shared" si="1614"/>
      </c>
    </row>
    <row r="14872" spans="1:26">
      <c r="B14872" s="124"/>
      <c r="C14872" s="124"/>
      <c r="D14872" s="124"/>
      <c r="E14872" s="124"/>
      <c r="F14872" s="124"/>
      <c r="G14872" s="124"/>
      <c r="H14872" s="124"/>
      <c r="I14872" s="124"/>
      <c r="W14872">
        <f t="shared" si="1611"/>
      </c>
      <c r="X14872">
        <f t="shared" si="1612"/>
      </c>
      <c r="Y14872">
        <f t="shared" si="1613"/>
      </c>
      <c r="Z14872">
        <f t="shared" si="1614"/>
      </c>
    </row>
    <row r="14873" spans="1:26">
      <c r="A14873" s="1" t="s">
        <v>1</v>
      </c>
      <c r="G14873" s="489" t="s">
        <v>2</v>
      </c>
      <c r="H14873" s="3" t="s">
        <v>2613</v>
      </c>
      <c r="W14873">
        <f t="shared" si="1611"/>
      </c>
      <c r="X14873">
        <f t="shared" si="1612"/>
      </c>
      <c r="Y14873">
        <f t="shared" si="1613"/>
      </c>
      <c r="Z14873">
        <f t="shared" si="1614"/>
      </c>
    </row>
    <row r="14874" spans="1:26">
      <c r="A14874" s="1" t="inlineStr">
        <is>
          <t>Dealer-139</t>
        </is>
      </c>
      <c r="F14874" s="4"/>
      <c r="G14874" s="488" t="s">
        <v>1440</v>
      </c>
      <c r="H14874" s="1" t="s">
        <v>2312</v>
      </c>
      <c r="W14874">
        <f t="shared" si="1611"/>
      </c>
      <c r="X14874">
        <f t="shared" si="1612"/>
      </c>
      <c r="Y14874">
        <f t="shared" si="1613"/>
      </c>
      <c r="Z14874">
        <f t="shared" si="1614"/>
      </c>
    </row>
    <row r="14875" spans="1:26">
      <c r="A14875" s="254" t="inlineStr">
        <is>
          <t>Dealer-260</t>
        </is>
      </c>
      <c r="B14875" s="1"/>
      <c r="H14875" s="49"/>
      <c r="W14875">
        <f t="shared" si="1611"/>
      </c>
      <c r="X14875">
        <f t="shared" si="1612"/>
      </c>
      <c r="Y14875">
        <f t="shared" si="1613"/>
      </c>
      <c r="Z14875">
        <f t="shared" si="1614"/>
      </c>
    </row>
    <row r="14876" spans="1:26">
      <c r="A14876" s="254" t="inlineStr">
        <is>
          <t>Address line (redacted)</t>
        </is>
      </c>
      <c r="B14876" s="1"/>
      <c r="W14876">
        <f t="shared" si="1611"/>
      </c>
      <c r="X14876">
        <f t="shared" si="1612"/>
      </c>
      <c r="Y14876">
        <f t="shared" si="1613"/>
      </c>
      <c r="Z14876">
        <f t="shared" si="1614"/>
      </c>
    </row>
    <row r="14877" spans="1:26">
      <c r="A14877" s="1"/>
      <c r="B14877" s="1"/>
      <c r="C14877" s="1"/>
      <c r="W14877">
        <f t="shared" si="1611"/>
      </c>
      <c r="X14877">
        <f t="shared" si="1612"/>
      </c>
      <c r="Y14877">
        <f t="shared" si="1613"/>
      </c>
      <c r="Z14877">
        <f t="shared" si="1614"/>
      </c>
    </row>
    <row r="14878" spans="1:26">
      <c r="A14878" s="12" t="s">
        <v>4</v>
      </c>
      <c r="B14878" s="86" t="inlineStr">
        <is>
          <t>GSTIN-MASKED</t>
        </is>
      </c>
      <c r="D14878" s="197"/>
      <c r="E14878" s="197"/>
      <c r="F14878" s="197"/>
      <c r="G14878" s="197"/>
      <c r="H14878" s="197"/>
      <c r="W14878">
        <f t="shared" si="1611"/>
      </c>
      <c r="X14878">
        <f t="shared" si="1612"/>
      </c>
      <c r="Y14878">
        <f t="shared" si="1613"/>
      </c>
      <c r="Z14878">
        <f t="shared" si="1614"/>
      </c>
    </row>
    <row r="14879" spans="1:26">
      <c r="B14879" s="1"/>
      <c r="D14879" s="197"/>
      <c r="E14879" s="197"/>
      <c r="F14879" s="197"/>
      <c r="G14879" s="197"/>
      <c r="H14879" s="197"/>
      <c r="W14879">
        <f t="shared" si="1611"/>
      </c>
      <c r="X14879">
        <f t="shared" si="1612"/>
      </c>
      <c r="Y14879">
        <f t="shared" si="1613"/>
      </c>
      <c r="Z14879">
        <f t="shared" si="1614"/>
      </c>
    </row>
    <row r="14880" spans="1:26">
      <c r="A14880" s="1" t="s">
        <v>5</v>
      </c>
      <c r="D14880" s="197"/>
      <c r="E14880" s="197"/>
      <c r="F14880" s="197"/>
      <c r="G14880" s="197"/>
      <c r="H14880" s="197"/>
      <c r="W14880">
        <f t="shared" si="1611"/>
      </c>
      <c r="X14880">
        <f t="shared" si="1612"/>
      </c>
      <c r="Y14880">
        <f t="shared" si="1613"/>
      </c>
      <c r="Z14880">
        <f t="shared" si="1614"/>
      </c>
    </row>
    <row r="14881" spans="1:26">
      <c r="A14881" s="1" t="s">
        <v>6</v>
      </c>
      <c r="D14881" s="197"/>
      <c r="E14881" s="197"/>
      <c r="F14881" s="197"/>
      <c r="G14881" s="197"/>
      <c r="H14881" s="197"/>
      <c r="W14881">
        <f t="shared" si="1611"/>
      </c>
      <c r="X14881">
        <f t="shared" si="1612"/>
      </c>
      <c r="Y14881">
        <f t="shared" si="1613"/>
      </c>
      <c r="Z14881">
        <f t="shared" si="1614"/>
      </c>
    </row>
    <row r="14882" spans="1:26" ht="15.75" thickBot="1">
      <c r="A14882" s="1" t="s">
        <v>7</v>
      </c>
      <c r="W14882">
        <f t="shared" si="1611"/>
      </c>
      <c r="X14882">
        <f t="shared" si="1612"/>
      </c>
      <c r="Y14882">
        <f t="shared" si="1613"/>
      </c>
      <c r="Z14882">
        <f t="shared" si="1614"/>
      </c>
    </row>
    <row r="14883" spans="1:26" ht="24">
      <c r="A14883" s="676" t="s">
        <v>8</v>
      </c>
      <c r="B14883" s="677" t="s">
        <v>9</v>
      </c>
      <c r="C14883" s="678" t="s">
        <v>10</v>
      </c>
      <c r="D14883" s="679" t="s">
        <v>11</v>
      </c>
      <c r="E14883" s="679" t="s">
        <v>12</v>
      </c>
      <c r="F14883" s="679" t="s">
        <v>13</v>
      </c>
      <c r="G14883" s="679" t="s">
        <v>14</v>
      </c>
      <c r="H14883" s="680" t="s">
        <v>15</v>
      </c>
      <c r="I14883" s="681" t="s">
        <v>16</v>
      </c>
      <c r="W14883">
        <f t="shared" si="1611"/>
      </c>
      <c r="X14883">
        <f t="shared" si="1612"/>
      </c>
      <c r="Y14883">
        <f t="shared" si="1613"/>
      </c>
      <c r="Z14883">
        <f t="shared" si="1614"/>
      </c>
    </row>
    <row r="14884" spans="1:26">
      <c r="A14884" s="682"/>
      <c r="B14884" s="1564" t="s">
        <v>18</v>
      </c>
      <c r="C14884" s="1565"/>
      <c r="D14884" s="50"/>
      <c r="E14884" s="50"/>
      <c r="F14884" s="21"/>
      <c r="G14884" s="6"/>
      <c r="H14884" s="5"/>
      <c r="I14884" s="683"/>
      <c r="W14884">
        <f t="shared" si="1611"/>
      </c>
      <c r="X14884">
        <f t="shared" si="1612"/>
      </c>
      <c r="Y14884">
        <f t="shared" si="1613"/>
      </c>
      <c r="Z14884">
        <f t="shared" si="1614"/>
      </c>
    </row>
    <row r="14885" spans="1:26">
      <c r="A14885" s="682">
        <v>1</v>
      </c>
      <c r="B14885" s="8" t="s">
        <v>1345</v>
      </c>
      <c r="C14885" s="5" t="s">
        <v>1344</v>
      </c>
      <c r="D14885" s="16">
        <v>4</v>
      </c>
      <c r="E14885" s="16">
        <v>4</v>
      </c>
      <c r="F14885" s="5">
        <f>+E14885*D14885</f>
      </c>
      <c r="G14885" s="6">
        <f>+E14885*D14885</f>
      </c>
      <c r="H14885" s="5">
        <v>1</v>
      </c>
      <c r="I14885" s="683">
        <f>+H14885*G14885</f>
      </c>
      <c r="J14885">
        <v>112</v>
      </c>
      <c r="K14885">
        <f>+H14885-J14885</f>
      </c>
      <c r="L14885">
        <f>+K14885*G14885</f>
      </c>
      <c r="W14885">
        <f t="shared" si="1611"/>
      </c>
      <c r="X14885">
        <f t="shared" si="1612"/>
      </c>
      <c r="Y14885">
        <f t="shared" si="1613"/>
      </c>
      <c r="Z14885">
        <f t="shared" si="1614"/>
      </c>
    </row>
    <row r="14886" spans="1:26">
      <c r="A14886" s="682">
        <v>2</v>
      </c>
      <c r="B14886" s="8" t="s">
        <v>467</v>
      </c>
      <c r="C14886" s="5" t="s">
        <v>466</v>
      </c>
      <c r="D14886" s="16">
        <v>4</v>
      </c>
      <c r="E14886" s="5">
        <v>4</v>
      </c>
      <c r="F14886" s="5">
        <f>+E14886*D14886</f>
      </c>
      <c r="G14886" s="6">
        <f>+E14886*D14886</f>
      </c>
      <c r="H14886" s="16">
        <v>1</v>
      </c>
      <c r="I14886" s="683">
        <f>+H14886*G14886</f>
      </c>
      <c r="J14886">
        <v>112</v>
      </c>
      <c r="K14886">
        <f>+H14886-J14886</f>
      </c>
      <c r="L14886">
        <f>+K14886*G14886</f>
      </c>
      <c r="W14886">
        <f t="shared" si="1611"/>
      </c>
      <c r="X14886">
        <f t="shared" si="1612"/>
      </c>
      <c r="Y14886">
        <f t="shared" si="1613"/>
      </c>
      <c r="Z14886">
        <f t="shared" si="1614"/>
      </c>
    </row>
    <row r="14887" spans="1:26">
      <c r="A14887" s="682">
        <v>3</v>
      </c>
      <c r="B14887" s="95" t="s">
        <v>823</v>
      </c>
      <c r="C14887" s="101" t="s">
        <v>822</v>
      </c>
      <c r="D14887" s="16">
        <v>1</v>
      </c>
      <c r="E14887" s="5">
        <v>4</v>
      </c>
      <c r="F14887" s="5">
        <f>+E14887*D14887</f>
      </c>
      <c r="G14887" s="6">
        <f>+E14887*D14887</f>
      </c>
      <c r="H14887" s="16">
        <v>1</v>
      </c>
      <c r="I14887" s="683">
        <f>+H14887*G14887</f>
      </c>
      <c r="J14887">
        <v>112</v>
      </c>
      <c r="K14887">
        <f>+H14887-J14887</f>
      </c>
      <c r="L14887">
        <f>+K14887*G14887</f>
      </c>
      <c r="W14887">
        <f t="shared" si="1611"/>
      </c>
      <c r="X14887">
        <f t="shared" si="1612"/>
      </c>
      <c r="Y14887">
        <f t="shared" si="1613"/>
      </c>
      <c r="Z14887">
        <f t="shared" si="1614"/>
      </c>
    </row>
    <row r="14888" spans="1:26">
      <c r="A14888" s="5">
        <v>4</v>
      </c>
      <c r="B14888" s="8" t="s">
        <v>825</v>
      </c>
      <c r="C14888" s="9" t="s">
        <v>824</v>
      </c>
      <c r="D14888" s="16">
        <v>1</v>
      </c>
      <c r="E14888" s="16">
        <v>4</v>
      </c>
      <c r="F14888" s="5">
        <f>+E14888*D14888</f>
      </c>
      <c r="G14888" s="6">
        <f>+E14888*D14888</f>
      </c>
      <c r="H14888" s="5">
        <v>1</v>
      </c>
      <c r="I14888" s="683">
        <f>+H14888*G14888</f>
      </c>
      <c r="J14888">
        <v>112</v>
      </c>
      <c r="K14888">
        <f>+H14888-J14888</f>
      </c>
      <c r="L14888">
        <f>+K14888*G14888</f>
      </c>
      <c r="W14888">
        <f t="shared" si="1611"/>
      </c>
      <c r="X14888">
        <f t="shared" si="1612"/>
      </c>
      <c r="Y14888">
        <f t="shared" si="1613"/>
      </c>
      <c r="Z14888">
        <f t="shared" si="1614"/>
      </c>
    </row>
    <row r="14889" spans="1:26">
      <c r="A14889" s="5"/>
      <c r="B14889" s="95"/>
      <c r="C14889" s="101"/>
      <c r="D14889" s="16"/>
      <c r="E14889" s="5"/>
      <c r="F14889" s="5"/>
      <c r="G14889" s="6"/>
      <c r="H14889" s="16"/>
      <c r="I14889" s="683"/>
      <c r="W14889">
        <f t="shared" si="1611"/>
      </c>
      <c r="X14889">
        <f t="shared" si="1612"/>
      </c>
      <c r="Y14889">
        <f t="shared" si="1613"/>
      </c>
      <c r="Z14889">
        <f t="shared" si="1614"/>
      </c>
    </row>
    <row r="14890" spans="1:26">
      <c r="A14890" s="682"/>
      <c r="B14890" s="1564" t="s">
        <v>17</v>
      </c>
      <c r="C14890" s="1565"/>
      <c r="D14890" s="184"/>
      <c r="E14890" s="184"/>
      <c r="F14890" s="184"/>
      <c r="G14890" s="186"/>
      <c r="H14890" s="184"/>
      <c r="I14890" s="684"/>
      <c r="W14890">
        <f t="shared" si="1611"/>
      </c>
      <c r="X14890">
        <f t="shared" si="1612"/>
      </c>
      <c r="Y14890">
        <f t="shared" si="1613"/>
      </c>
      <c r="Z14890">
        <f t="shared" si="1614"/>
      </c>
    </row>
    <row r="14891" spans="1:26">
      <c r="A14891" s="682">
        <v>6</v>
      </c>
      <c r="B14891" s="20" t="s">
        <v>622</v>
      </c>
      <c r="C14891" s="5"/>
      <c r="D14891" s="5">
        <v>2</v>
      </c>
      <c r="E14891" s="5">
        <v>10</v>
      </c>
      <c r="F14891" s="5">
        <f>+E14891*D14891</f>
      </c>
      <c r="G14891" s="6">
        <f>+E14891*D14891</f>
      </c>
      <c r="H14891" s="5">
        <v>1</v>
      </c>
      <c r="I14891" s="683">
        <f>+H14891*G14891</f>
      </c>
      <c r="J14891">
        <v>119</v>
      </c>
      <c r="K14891">
        <f>+H14891-J14891</f>
      </c>
      <c r="L14891">
        <f>+K14891*G14891</f>
      </c>
      <c r="W14891">
        <f t="shared" si="1611"/>
      </c>
      <c r="X14891">
        <f t="shared" si="1612"/>
      </c>
      <c r="Y14891">
        <f t="shared" si="1613"/>
      </c>
      <c r="Z14891">
        <f t="shared" si="1614"/>
      </c>
    </row>
    <row r="14892" spans="1:26">
      <c r="A14892" s="682"/>
      <c r="B14892" s="1564" t="s">
        <v>375</v>
      </c>
      <c r="C14892" s="1565"/>
      <c r="D14892" s="184"/>
      <c r="E14892" s="184"/>
      <c r="F14892" s="184"/>
      <c r="G14892" s="186"/>
      <c r="H14892" s="184"/>
      <c r="I14892" s="684"/>
      <c r="W14892">
        <f t="shared" si="1611"/>
      </c>
      <c r="X14892">
        <f t="shared" si="1612"/>
      </c>
      <c r="Y14892">
        <f t="shared" si="1613"/>
      </c>
      <c r="Z14892">
        <f t="shared" si="1614"/>
      </c>
    </row>
    <row r="14893" spans="1:26">
      <c r="A14893" s="682">
        <v>7</v>
      </c>
      <c r="B14893" s="106" t="s">
        <v>634</v>
      </c>
      <c r="C14893" s="157" t="s">
        <v>635</v>
      </c>
      <c r="D14893" s="9">
        <v>2</v>
      </c>
      <c r="E14893" s="5">
        <v>1</v>
      </c>
      <c r="F14893" s="184">
        <v>2</v>
      </c>
      <c r="G14893" s="186">
        <f>+F14893</f>
      </c>
      <c r="H14893" s="5">
        <v>1</v>
      </c>
      <c r="I14893" s="683">
        <f>+H14893*G14893</f>
      </c>
      <c r="J14893">
        <f>75*18%</f>
      </c>
      <c r="K14893">
        <f>+H14893-J14893</f>
      </c>
      <c r="L14893">
        <f>+K14893*G14893</f>
      </c>
      <c r="W14893">
        <f t="shared" si="1611"/>
      </c>
      <c r="X14893">
        <f t="shared" si="1612"/>
      </c>
      <c r="Y14893">
        <f t="shared" si="1613"/>
      </c>
      <c r="Z14893">
        <f t="shared" si="1614"/>
      </c>
    </row>
    <row r="14894" spans="1:26">
      <c r="A14894" s="682"/>
      <c r="B14894" s="8"/>
      <c r="C14894" s="5"/>
      <c r="D14894" s="184"/>
      <c r="E14894" s="184"/>
      <c r="F14894" s="184"/>
      <c r="G14894" s="186"/>
      <c r="H14894" s="184"/>
      <c r="I14894" s="684"/>
      <c r="W14894">
        <f t="shared" si="1611"/>
      </c>
      <c r="X14894">
        <f t="shared" si="1612"/>
      </c>
      <c r="Y14894">
        <f t="shared" si="1613"/>
      </c>
      <c r="Z14894">
        <f t="shared" si="1614"/>
      </c>
    </row>
    <row r="14895" spans="1:26">
      <c r="A14895" s="682"/>
      <c r="B14895" s="8"/>
      <c r="C14895" s="5"/>
      <c r="D14895" s="184"/>
      <c r="E14895" s="184"/>
      <c r="F14895" s="184"/>
      <c r="G14895" s="186"/>
      <c r="H14895" s="184"/>
      <c r="I14895" s="684"/>
      <c r="W14895">
        <f t="shared" si="1611"/>
      </c>
      <c r="X14895">
        <f t="shared" si="1612"/>
      </c>
      <c r="Y14895">
        <f t="shared" si="1613"/>
      </c>
      <c r="Z14895">
        <f t="shared" si="1614"/>
      </c>
    </row>
    <row r="14896" spans="1:26">
      <c r="A14896" s="682"/>
      <c r="B14896" s="8"/>
      <c r="C14896" s="5"/>
      <c r="D14896" s="184"/>
      <c r="E14896" s="184"/>
      <c r="F14896" s="184"/>
      <c r="G14896" s="186"/>
      <c r="H14896" s="184"/>
      <c r="I14896" s="684"/>
      <c r="W14896">
        <f t="shared" si="1611"/>
      </c>
      <c r="X14896">
        <f t="shared" si="1612"/>
      </c>
      <c r="Y14896">
        <f t="shared" si="1613"/>
      </c>
      <c r="Z14896">
        <f t="shared" si="1614"/>
      </c>
    </row>
    <row r="14897" spans="1:26">
      <c r="A14897" s="682"/>
      <c r="B14897" s="8"/>
      <c r="C14897" s="5"/>
      <c r="D14897" s="184"/>
      <c r="E14897" s="184"/>
      <c r="F14897" s="184"/>
      <c r="G14897" s="186"/>
      <c r="H14897" s="184"/>
      <c r="I14897" s="684"/>
      <c r="W14897">
        <f t="shared" si="1611"/>
      </c>
      <c r="X14897">
        <f t="shared" si="1612"/>
      </c>
      <c r="Y14897">
        <f t="shared" si="1613"/>
      </c>
      <c r="Z14897">
        <f t="shared" si="1614"/>
      </c>
    </row>
    <row r="14898" spans="1:26">
      <c r="A14898" s="682"/>
      <c r="B14898" s="8"/>
      <c r="C14898" s="5"/>
      <c r="D14898" s="184"/>
      <c r="E14898" s="184"/>
      <c r="F14898" s="184"/>
      <c r="G14898" s="186"/>
      <c r="H14898" s="184"/>
      <c r="I14898" s="684"/>
      <c r="W14898">
        <f t="shared" si="1611"/>
      </c>
      <c r="X14898">
        <f t="shared" si="1612"/>
      </c>
      <c r="Y14898">
        <f t="shared" si="1613"/>
      </c>
      <c r="Z14898">
        <f t="shared" si="1614"/>
      </c>
    </row>
    <row r="14899" spans="1:26">
      <c r="A14899" s="682"/>
      <c r="B14899" s="8"/>
      <c r="C14899" s="5"/>
      <c r="D14899" s="184"/>
      <c r="E14899" s="184"/>
      <c r="F14899" s="184"/>
      <c r="G14899" s="186"/>
      <c r="H14899" s="184"/>
      <c r="I14899" s="684"/>
      <c r="W14899">
        <f t="shared" si="1611"/>
      </c>
      <c r="X14899">
        <f t="shared" si="1612"/>
      </c>
      <c r="Y14899">
        <f t="shared" si="1613"/>
      </c>
      <c r="Z14899">
        <f t="shared" si="1614"/>
      </c>
    </row>
    <row r="14900" spans="1:26">
      <c r="A14900" s="682"/>
      <c r="B14900" s="8"/>
      <c r="C14900" s="5"/>
      <c r="D14900" s="184"/>
      <c r="E14900" s="184"/>
      <c r="F14900" s="184"/>
      <c r="G14900" s="186"/>
      <c r="H14900" s="184"/>
      <c r="I14900" s="684"/>
      <c r="W14900">
        <f t="shared" si="1611"/>
      </c>
      <c r="X14900">
        <f t="shared" si="1612"/>
      </c>
      <c r="Y14900">
        <f t="shared" si="1613"/>
      </c>
      <c r="Z14900">
        <f t="shared" si="1614"/>
      </c>
    </row>
    <row r="14901" spans="1:26">
      <c r="A14901" s="682"/>
      <c r="B14901" s="8"/>
      <c r="C14901" s="5"/>
      <c r="D14901" s="184"/>
      <c r="E14901" s="184"/>
      <c r="F14901" s="184"/>
      <c r="G14901" s="186"/>
      <c r="H14901" s="184"/>
      <c r="I14901" s="684"/>
      <c r="W14901">
        <f t="shared" si="1611"/>
      </c>
      <c r="X14901">
        <f t="shared" si="1612"/>
      </c>
      <c r="Y14901">
        <f t="shared" si="1613"/>
      </c>
      <c r="Z14901">
        <f t="shared" si="1614"/>
      </c>
    </row>
    <row r="14902" spans="1:26">
      <c r="A14902" s="682"/>
      <c r="B14902" s="8"/>
      <c r="C14902" s="5"/>
      <c r="D14902" s="184"/>
      <c r="E14902" s="184"/>
      <c r="F14902" s="184"/>
      <c r="G14902" s="186"/>
      <c r="H14902" s="184"/>
      <c r="I14902" s="684"/>
      <c r="W14902">
        <f t="shared" si="1611"/>
      </c>
      <c r="X14902">
        <f t="shared" si="1612"/>
      </c>
      <c r="Y14902">
        <f t="shared" si="1613"/>
      </c>
      <c r="Z14902">
        <f t="shared" si="1614"/>
      </c>
    </row>
    <row r="14903" spans="1:26">
      <c r="A14903" s="685"/>
      <c r="B14903" s="106"/>
      <c r="C14903" s="15"/>
      <c r="D14903" s="184"/>
      <c r="E14903" s="184"/>
      <c r="F14903" s="184"/>
      <c r="G14903" s="186"/>
      <c r="H14903" s="185"/>
      <c r="I14903" s="684"/>
      <c r="W14903">
        <f t="shared" si="1611"/>
      </c>
      <c r="X14903">
        <f t="shared" si="1612"/>
      </c>
      <c r="Y14903">
        <f t="shared" si="1613"/>
      </c>
      <c r="Z14903">
        <f t="shared" si="1614"/>
      </c>
    </row>
    <row r="14904" spans="1:26" ht="15.75" thickBot="1">
      <c r="A14904" s="682"/>
      <c r="B14904" s="224"/>
      <c r="C14904" s="15"/>
      <c r="D14904" s="23"/>
      <c r="E14904" s="225"/>
      <c r="F14904" s="23"/>
      <c r="G14904" s="24"/>
      <c r="H14904" s="225"/>
      <c r="I14904" s="686"/>
      <c r="W14904">
        <f t="shared" si="1611"/>
      </c>
      <c r="X14904">
        <f t="shared" si="1612"/>
      </c>
      <c r="Y14904">
        <f t="shared" si="1613"/>
      </c>
      <c r="Z14904">
        <f t="shared" si="1614"/>
      </c>
    </row>
    <row r="14905" spans="1:26">
      <c r="A14905" s="685"/>
      <c r="B14905" s="17"/>
      <c r="C14905" s="5"/>
      <c r="D14905" s="59"/>
      <c r="E14905" s="59"/>
      <c r="F14905" s="53"/>
      <c r="G14905" s="78"/>
      <c r="H14905" s="68"/>
      <c r="I14905" s="687">
        <f>SUM(I14884:I14904)</f>
      </c>
      <c r="W14905">
        <f t="shared" si="1611"/>
      </c>
      <c r="X14905">
        <f t="shared" si="1612"/>
      </c>
      <c r="Y14905">
        <f t="shared" si="1613"/>
      </c>
      <c r="Z14905">
        <f t="shared" si="1614"/>
      </c>
    </row>
    <row r="14906" spans="1:26" ht="15.75" thickBot="1">
      <c r="A14906" s="688"/>
      <c r="B14906" s="222"/>
      <c r="C14906" s="69"/>
      <c r="D14906" s="177"/>
      <c r="E14906" s="177"/>
      <c r="F14906" s="177"/>
      <c r="G14906" s="177"/>
      <c r="H14906" s="177"/>
      <c r="I14906" s="689"/>
      <c r="W14906">
        <f t="shared" si="1611"/>
      </c>
      <c r="X14906">
        <f t="shared" si="1612"/>
      </c>
      <c r="Y14906">
        <f t="shared" si="1613"/>
      </c>
      <c r="Z14906">
        <f t="shared" si="1614"/>
      </c>
    </row>
    <row r="14907" spans="1:26" ht="21">
      <c r="A14907" s="690"/>
      <c r="B14907" s="212"/>
      <c r="C14907" s="212"/>
      <c r="D14907" s="91"/>
      <c r="E14907" s="91"/>
      <c r="F14907" s="91"/>
      <c r="G14907" s="92" t="s">
        <v>19</v>
      </c>
      <c r="H14907" s="91"/>
      <c r="I14907" s="691">
        <f>+I14905-I14906</f>
      </c>
      <c r="L14907">
        <f>SUM(L14885:L14906)</f>
      </c>
      <c r="W14907">
        <f t="shared" si="1611"/>
      </c>
      <c r="X14907">
        <f t="shared" si="1612"/>
      </c>
      <c r="Y14907">
        <f t="shared" si="1613"/>
      </c>
      <c r="Z14907">
        <f t="shared" si="1614"/>
      </c>
    </row>
    <row r="14908" spans="1:26">
      <c r="A14908" s="688"/>
      <c r="B14908" s="222"/>
      <c r="C14908" s="222"/>
      <c r="D14908" s="69" t="s">
        <v>520</v>
      </c>
      <c r="E14908" s="69"/>
      <c r="F14908" s="69"/>
      <c r="G14908" s="69"/>
      <c r="H14908" s="112">
        <v>1</v>
      </c>
      <c r="I14908" s="692">
        <f>+L14907*H14908</f>
      </c>
      <c r="W14908">
        <f t="shared" si="1611"/>
      </c>
      <c r="X14908">
        <f t="shared" si="1612"/>
      </c>
      <c r="Y14908">
        <f t="shared" si="1613"/>
      </c>
      <c r="Z14908">
        <f t="shared" si="1614"/>
      </c>
    </row>
    <row r="14909" spans="1:26">
      <c r="A14909" s="690"/>
      <c r="B14909" s="10"/>
      <c r="C14909" s="10"/>
      <c r="D14909" s="69"/>
      <c r="E14909" s="69"/>
      <c r="F14909" s="69"/>
      <c r="G14909" s="69"/>
      <c r="H14909" s="69"/>
      <c r="I14909" s="692"/>
      <c r="W14909">
        <f t="shared" si="1611"/>
      </c>
      <c r="X14909">
        <f t="shared" si="1612"/>
      </c>
      <c r="Y14909">
        <f t="shared" si="1613"/>
      </c>
      <c r="Z14909">
        <f t="shared" si="1614"/>
      </c>
    </row>
    <row r="14910" spans="1:26" ht="15.75" thickBot="1">
      <c r="A14910" s="690"/>
      <c r="B14910" s="11" t="s">
        <v>20</v>
      </c>
      <c r="C14910" s="35"/>
      <c r="D14910" s="35"/>
      <c r="E14910" s="35"/>
      <c r="F14910" s="35"/>
      <c r="G14910" s="35"/>
      <c r="H14910" s="35"/>
      <c r="I14910" s="693"/>
      <c r="W14910">
        <f t="shared" si="1611"/>
      </c>
      <c r="X14910">
        <f t="shared" si="1612"/>
      </c>
      <c r="Y14910">
        <f t="shared" si="1613"/>
      </c>
      <c r="Z14910">
        <f t="shared" si="1614"/>
      </c>
    </row>
    <row r="14911" spans="1:26" ht="15.75" thickBot="1">
      <c r="A14911" s="694"/>
      <c r="B14911" s="38"/>
      <c r="C14911" s="39" t="s">
        <v>21</v>
      </c>
      <c r="D14911" s="40">
        <f>SUM(D14884:D14910)</f>
      </c>
      <c r="E14911" s="41">
        <f>IF(H14911=I14911,"OK","NO")</f>
      </c>
      <c r="F14911" s="40">
        <f>SUM(F14884:F14910)</f>
      </c>
      <c r="G14911" s="40">
        <f>SUM(G14884:G14910)</f>
      </c>
      <c r="H14911" s="41">
        <f>SUMPRODUCT(F14884:F14906,H14884:H14906)</f>
      </c>
      <c r="I14911" s="695">
        <f>+I14907-I14908</f>
      </c>
      <c r="W14911">
        <f t="shared" si="1611"/>
      </c>
      <c r="X14911">
        <f t="shared" si="1612"/>
      </c>
      <c r="Y14911">
        <f t="shared" si="1613"/>
      </c>
      <c r="Z14911">
        <f t="shared" si="1614"/>
      </c>
    </row>
    <row r="14912" spans="1:26" ht="15.75" thickBot="1">
      <c r="A14912" s="696"/>
      <c r="B14912" s="697"/>
      <c r="C14912" s="698"/>
      <c r="D14912" s="698"/>
      <c r="E14912" s="698"/>
      <c r="F14912" s="698"/>
      <c r="G14912" s="698"/>
      <c r="H14912" s="699"/>
      <c r="I14912" s="700"/>
      <c r="W14912">
        <f t="shared" si="1611"/>
      </c>
      <c r="X14912">
        <f t="shared" si="1612"/>
      </c>
      <c r="Y14912">
        <f t="shared" si="1613"/>
      </c>
      <c r="Z14912">
        <f t="shared" si="1614"/>
      </c>
    </row>
    <row r="14913" spans="1:26">
      <c r="A14913" s="12" t="s">
        <v>315</v>
      </c>
      <c r="B14913" s="12"/>
      <c r="C14913" s="12"/>
      <c r="D14913" s="13"/>
      <c r="E14913" s="14"/>
      <c r="F14913" s="14"/>
      <c r="G14913" s="14"/>
      <c r="H14913" s="2"/>
      <c r="I14913" s="12"/>
      <c r="W14913">
        <f t="shared" si="1611"/>
      </c>
      <c r="X14913">
        <f t="shared" si="1612"/>
      </c>
      <c r="Y14913">
        <f t="shared" si="1613"/>
      </c>
      <c r="Z14913">
        <f t="shared" si="1614"/>
      </c>
    </row>
    <row r="14914" spans="1:26">
      <c r="W14914">
        <f t="shared" si="1611"/>
      </c>
      <c r="X14914">
        <f t="shared" si="1612"/>
      </c>
      <c r="Y14914">
        <f t="shared" si="1613"/>
      </c>
      <c r="Z14914">
        <f t="shared" si="1614"/>
      </c>
    </row>
    <row r="14915" spans="1:26">
      <c r="A14915" s="1562" t="s">
        <v>0</v>
      </c>
      <c r="B14915" s="1562"/>
      <c r="C14915" s="1562"/>
      <c r="D14915" s="1562"/>
      <c r="E14915" s="1562"/>
      <c r="F14915" s="1562"/>
      <c r="G14915" s="1562"/>
      <c r="H14915" s="1562"/>
      <c r="I14915" s="1562"/>
      <c r="W14915">
        <f t="shared" si="1611"/>
      </c>
      <c r="X14915">
        <f t="shared" si="1612"/>
      </c>
      <c r="Y14915">
        <f t="shared" si="1613"/>
      </c>
      <c r="Z14915">
        <f t="shared" si="1614"/>
      </c>
    </row>
    <row r="14916" spans="1:26">
      <c r="W14916">
        <f t="shared" ref="W14916:W14979" si="1615">IF(LEFT($H14916&amp;"",5)="2019-",$H14916,W14915)</f>
      </c>
      <c r="X14916">
        <f t="shared" ref="X14916:X14979" si="1616">IF($W14916="",0,IF(COUNTIF($AB$2:$AB$80,$W14916)&gt;0,1,0))</f>
      </c>
      <c r="Y14916">
        <f t="shared" ref="Y14916:Y14979" si="1617">IF($C14916="","",UPPER(TRIM(IFERROR(LEFT($C14916&amp;"",FIND("/",$C14916&amp;"")-1),$C14916&amp;""))))</f>
      </c>
      <c r="Z14916">
        <f t="shared" ref="Z14916:Z14979" si="1618">IFERROR(IF(ISNUMBER($G14916),$G14916,0),0)</f>
      </c>
    </row>
    <row r="14917" spans="1:26">
      <c r="A14917" s="1" t="s">
        <v>1</v>
      </c>
      <c r="B14917" s="1"/>
      <c r="C14917" s="1"/>
      <c r="G14917" s="489" t="s">
        <v>2</v>
      </c>
      <c r="H14917" s="3" t="s">
        <v>2613</v>
      </c>
      <c r="W14917">
        <f t="shared" si="1615"/>
      </c>
      <c r="X14917">
        <f t="shared" si="1616"/>
      </c>
      <c r="Y14917">
        <f t="shared" si="1617"/>
      </c>
      <c r="Z14917">
        <f t="shared" si="1618"/>
      </c>
    </row>
    <row r="14918" spans="1:26">
      <c r="A14918" s="1" t="inlineStr">
        <is>
          <t>Dealer-176</t>
        </is>
      </c>
      <c r="B14918" s="1"/>
      <c r="C14918" s="1"/>
      <c r="F14918" s="4"/>
      <c r="G14918" s="488" t="s">
        <v>1440</v>
      </c>
      <c r="H14918" s="1" t="s">
        <v>2313</v>
      </c>
      <c r="W14918">
        <f t="shared" si="1615"/>
      </c>
      <c r="X14918">
        <f t="shared" si="1616"/>
      </c>
      <c r="Y14918">
        <f t="shared" si="1617"/>
      </c>
      <c r="Z14918">
        <f t="shared" si="1618"/>
      </c>
    </row>
    <row r="14919" spans="1:26">
      <c r="A14919" s="204" t="inlineStr">
        <is>
          <t>Address line (redacted)</t>
        </is>
      </c>
      <c r="B14919" s="1"/>
      <c r="F14919" s="4"/>
      <c r="G14919" s="2"/>
      <c r="H14919" s="1"/>
      <c r="W14919">
        <f t="shared" si="1615"/>
      </c>
      <c r="X14919">
        <f t="shared" si="1616"/>
      </c>
      <c r="Y14919">
        <f t="shared" si="1617"/>
      </c>
      <c r="Z14919">
        <f t="shared" si="1618"/>
      </c>
    </row>
    <row r="14920" spans="1:26" ht="15.75">
      <c r="A14920" s="1" t="inlineStr">
        <is>
          <t>Address line (redacted)</t>
        </is>
      </c>
      <c r="B14920" s="1"/>
      <c r="C14920" s="1"/>
      <c r="D14920" s="142"/>
      <c r="H14920" s="54"/>
      <c r="W14920">
        <f t="shared" si="1615"/>
      </c>
      <c r="X14920">
        <f t="shared" si="1616"/>
      </c>
      <c r="Y14920">
        <f t="shared" si="1617"/>
      </c>
      <c r="Z14920">
        <f t="shared" si="1618"/>
      </c>
    </row>
    <row r="14921" spans="1:26" ht="15.75">
      <c r="A14921" s="62" t="inlineStr">
        <is>
          <t>Address line (redacted)</t>
        </is>
      </c>
      <c r="B14921" s="87"/>
      <c r="C14921" s="1"/>
      <c r="D14921" s="142"/>
      <c r="H14921" s="54"/>
      <c r="W14921">
        <f t="shared" si="1615"/>
      </c>
      <c r="X14921">
        <f t="shared" si="1616"/>
      </c>
      <c r="Y14921">
        <f t="shared" si="1617"/>
      </c>
      <c r="Z14921">
        <f t="shared" si="1618"/>
      </c>
    </row>
    <row r="14922" spans="1:26" ht="15.75">
      <c r="A14922" s="306" t="s">
        <v>598</v>
      </c>
      <c r="B14922" s="49" t="inlineStr">
        <is>
          <t>GSTIN-MASKED</t>
        </is>
      </c>
      <c r="D14922" s="142"/>
      <c r="H14922" s="54"/>
      <c r="W14922">
        <f t="shared" si="1615"/>
      </c>
      <c r="X14922">
        <f t="shared" si="1616"/>
      </c>
      <c r="Y14922">
        <f t="shared" si="1617"/>
      </c>
      <c r="Z14922">
        <f t="shared" si="1618"/>
      </c>
    </row>
    <row r="14923" spans="1:26">
      <c r="W14923">
        <f t="shared" si="1615"/>
      </c>
      <c r="X14923">
        <f t="shared" si="1616"/>
      </c>
      <c r="Y14923">
        <f t="shared" si="1617"/>
      </c>
      <c r="Z14923">
        <f t="shared" si="1618"/>
      </c>
    </row>
    <row r="14924" spans="1:26">
      <c r="A14924" s="1" t="s">
        <v>5</v>
      </c>
      <c r="W14924">
        <f t="shared" si="1615"/>
      </c>
      <c r="X14924">
        <f t="shared" si="1616"/>
      </c>
      <c r="Y14924">
        <f t="shared" si="1617"/>
      </c>
      <c r="Z14924">
        <f t="shared" si="1618"/>
      </c>
    </row>
    <row r="14925" spans="1:26">
      <c r="A14925" s="1" t="s">
        <v>6</v>
      </c>
      <c r="W14925">
        <f t="shared" si="1615"/>
      </c>
      <c r="X14925">
        <f t="shared" si="1616"/>
      </c>
      <c r="Y14925">
        <f t="shared" si="1617"/>
      </c>
      <c r="Z14925">
        <f t="shared" si="1618"/>
      </c>
    </row>
    <row r="14926" spans="1:26">
      <c r="A14926" s="1" t="s">
        <v>7</v>
      </c>
      <c r="W14926">
        <f t="shared" si="1615"/>
      </c>
      <c r="X14926">
        <f t="shared" si="1616"/>
      </c>
      <c r="Y14926">
        <f t="shared" si="1617"/>
      </c>
      <c r="Z14926">
        <f t="shared" si="1618"/>
      </c>
    </row>
    <row r="14927" spans="1:26" ht="24">
      <c r="A14927" s="179" t="s">
        <v>8</v>
      </c>
      <c r="B14927" s="180" t="s">
        <v>9</v>
      </c>
      <c r="C14927" s="180" t="s">
        <v>10</v>
      </c>
      <c r="D14927" s="181" t="s">
        <v>11</v>
      </c>
      <c r="E14927" s="181" t="s">
        <v>12</v>
      </c>
      <c r="F14927" s="181" t="s">
        <v>13</v>
      </c>
      <c r="G14927" s="181" t="s">
        <v>14</v>
      </c>
      <c r="H14927" s="179" t="s">
        <v>15</v>
      </c>
      <c r="I14927" s="182" t="s">
        <v>16</v>
      </c>
      <c r="W14927">
        <f t="shared" si="1615"/>
      </c>
      <c r="X14927">
        <f t="shared" si="1616"/>
      </c>
      <c r="Y14927">
        <f t="shared" si="1617"/>
      </c>
      <c r="Z14927">
        <f t="shared" si="1618"/>
      </c>
    </row>
    <row r="14928" spans="1:26">
      <c r="A14928" s="21"/>
      <c r="B14928" s="1563" t="s">
        <v>300</v>
      </c>
      <c r="C14928" s="1563"/>
      <c r="D14928" s="5"/>
      <c r="E14928" s="6"/>
      <c r="F14928" s="6"/>
      <c r="G14928" s="127"/>
      <c r="H14928" s="7"/>
      <c r="I14928" s="183"/>
      <c r="W14928">
        <f t="shared" si="1615"/>
      </c>
      <c r="X14928">
        <f t="shared" si="1616"/>
      </c>
      <c r="Y14928">
        <f t="shared" si="1617"/>
      </c>
      <c r="Z14928">
        <f t="shared" si="1618"/>
      </c>
    </row>
    <row r="14929" spans="1:26">
      <c r="A14929" s="5"/>
      <c r="B14929" s="17"/>
      <c r="C14929" s="88"/>
      <c r="D14929" s="5"/>
      <c r="E14929" s="5"/>
      <c r="F14929" s="6"/>
      <c r="G14929" s="127"/>
      <c r="H14929" s="5"/>
      <c r="I14929" s="183"/>
      <c r="W14929">
        <f t="shared" si="1615"/>
      </c>
      <c r="X14929">
        <f t="shared" si="1616"/>
      </c>
      <c r="Y14929">
        <f t="shared" si="1617"/>
      </c>
      <c r="Z14929">
        <f t="shared" si="1618"/>
      </c>
    </row>
    <row r="14930" spans="1:26">
      <c r="A14930" s="5">
        <v>2</v>
      </c>
      <c r="B14930" s="17" t="s">
        <v>2641</v>
      </c>
      <c r="C14930" s="88" t="s">
        <v>2642</v>
      </c>
      <c r="D14930" s="5">
        <v>1</v>
      </c>
      <c r="E14930" s="5">
        <v>100</v>
      </c>
      <c r="F14930" s="6">
        <f>+E14930*D14930</f>
      </c>
      <c r="G14930" s="127">
        <f>+E14930*D14930</f>
      </c>
      <c r="H14930" s="5">
        <v>1</v>
      </c>
      <c r="I14930" s="183">
        <f>+H14930*G14930</f>
      </c>
      <c r="W14930">
        <f t="shared" si="1615"/>
      </c>
      <c r="X14930">
        <f t="shared" si="1616"/>
      </c>
      <c r="Y14930">
        <f t="shared" si="1617"/>
      </c>
      <c r="Z14930">
        <f t="shared" si="1618"/>
      </c>
    </row>
    <row r="14931" spans="1:26">
      <c r="A14931" s="5"/>
      <c r="B14931" s="17"/>
      <c r="C14931" s="88"/>
      <c r="D14931" s="5"/>
      <c r="E14931" s="5"/>
      <c r="F14931" s="6"/>
      <c r="G14931" s="127"/>
      <c r="H14931" s="5"/>
      <c r="I14931" s="183"/>
      <c r="W14931">
        <f t="shared" si="1615"/>
      </c>
      <c r="X14931">
        <f t="shared" si="1616"/>
      </c>
      <c r="Y14931">
        <f t="shared" si="1617"/>
      </c>
      <c r="Z14931">
        <f t="shared" si="1618"/>
      </c>
    </row>
    <row r="14932" spans="1:26">
      <c r="A14932" s="5"/>
      <c r="B14932" s="15"/>
      <c r="C14932" s="5"/>
      <c r="D14932" s="5"/>
      <c r="E14932" s="7"/>
      <c r="F14932" s="6"/>
      <c r="G14932" s="127"/>
      <c r="H14932" s="7"/>
      <c r="I14932" s="183"/>
      <c r="W14932">
        <f t="shared" si="1615"/>
      </c>
      <c r="X14932">
        <f t="shared" si="1616"/>
      </c>
      <c r="Y14932">
        <f t="shared" si="1617"/>
      </c>
      <c r="Z14932">
        <f t="shared" si="1618"/>
      </c>
    </row>
    <row r="14933" spans="1:26">
      <c r="A14933" s="5"/>
      <c r="B14933" s="17"/>
      <c r="C14933" s="349"/>
      <c r="D14933" s="88"/>
      <c r="E14933" s="5"/>
      <c r="F14933" s="6"/>
      <c r="G14933" s="127"/>
      <c r="H14933" s="5"/>
      <c r="I14933" s="183"/>
      <c r="W14933">
        <f t="shared" si="1615"/>
      </c>
      <c r="X14933">
        <f t="shared" si="1616"/>
      </c>
      <c r="Y14933">
        <f t="shared" si="1617"/>
      </c>
      <c r="Z14933">
        <f t="shared" si="1618"/>
      </c>
    </row>
    <row r="14934" spans="1:26">
      <c r="A14934" s="5"/>
      <c r="B14934" s="281"/>
      <c r="C14934" s="282"/>
      <c r="D14934" s="19"/>
      <c r="E14934" s="7"/>
      <c r="F14934" s="6"/>
      <c r="G14934" s="127"/>
      <c r="H14934" s="7"/>
      <c r="I14934" s="183"/>
      <c r="W14934">
        <f t="shared" si="1615"/>
      </c>
      <c r="X14934">
        <f t="shared" si="1616"/>
      </c>
      <c r="Y14934">
        <f t="shared" si="1617"/>
      </c>
      <c r="Z14934">
        <f t="shared" si="1618"/>
      </c>
    </row>
    <row r="14935" spans="1:26">
      <c r="A14935" s="5"/>
      <c r="B14935" s="17"/>
      <c r="C14935" s="5"/>
      <c r="D14935" s="308"/>
      <c r="E14935" s="7"/>
      <c r="F14935" s="6"/>
      <c r="G14935" s="127"/>
      <c r="H14935" s="7"/>
      <c r="I14935" s="183"/>
      <c r="W14935">
        <f t="shared" si="1615"/>
      </c>
      <c r="X14935">
        <f t="shared" si="1616"/>
      </c>
      <c r="Y14935">
        <f t="shared" si="1617"/>
      </c>
      <c r="Z14935">
        <f t="shared" si="1618"/>
      </c>
    </row>
    <row r="14936" spans="1:26">
      <c r="A14936" s="5"/>
      <c r="B14936" s="17"/>
      <c r="C14936" s="5"/>
      <c r="D14936" s="308"/>
      <c r="E14936" s="7"/>
      <c r="F14936" s="6"/>
      <c r="G14936" s="127"/>
      <c r="H14936" s="7"/>
      <c r="I14936" s="183"/>
      <c r="W14936">
        <f t="shared" si="1615"/>
      </c>
      <c r="X14936">
        <f t="shared" si="1616"/>
      </c>
      <c r="Y14936">
        <f t="shared" si="1617"/>
      </c>
      <c r="Z14936">
        <f t="shared" si="1618"/>
      </c>
    </row>
    <row r="14937" spans="1:26">
      <c r="A14937" s="5"/>
      <c r="B14937" s="17"/>
      <c r="C14937" s="9"/>
      <c r="D14937" s="5"/>
      <c r="E14937" s="7"/>
      <c r="F14937" s="6"/>
      <c r="G14937" s="127"/>
      <c r="H14937" s="7"/>
      <c r="I14937" s="183"/>
      <c r="W14937">
        <f t="shared" si="1615"/>
      </c>
      <c r="X14937">
        <f t="shared" si="1616"/>
      </c>
      <c r="Y14937">
        <f t="shared" si="1617"/>
      </c>
      <c r="Z14937">
        <f t="shared" si="1618"/>
      </c>
    </row>
    <row r="14938" spans="1:26">
      <c r="A14938" s="5"/>
      <c r="B14938" s="17"/>
      <c r="C14938" s="5"/>
      <c r="D14938" s="308"/>
      <c r="E14938" s="7"/>
      <c r="F14938" s="6"/>
      <c r="G14938" s="127"/>
      <c r="H14938" s="7"/>
      <c r="I14938" s="183"/>
      <c r="W14938">
        <f t="shared" si="1615"/>
      </c>
      <c r="X14938">
        <f t="shared" si="1616"/>
      </c>
      <c r="Y14938">
        <f t="shared" si="1617"/>
      </c>
      <c r="Z14938">
        <f t="shared" si="1618"/>
      </c>
    </row>
    <row r="14939" spans="1:26">
      <c r="A14939" s="5"/>
      <c r="B14939" s="17"/>
      <c r="C14939" s="5"/>
      <c r="D14939" s="106"/>
      <c r="E14939" s="7"/>
      <c r="F14939" s="6"/>
      <c r="G14939" s="127"/>
      <c r="H14939" s="7"/>
      <c r="I14939" s="183"/>
      <c r="W14939">
        <f t="shared" si="1615"/>
      </c>
      <c r="X14939">
        <f t="shared" si="1616"/>
      </c>
      <c r="Y14939">
        <f t="shared" si="1617"/>
      </c>
      <c r="Z14939">
        <f t="shared" si="1618"/>
      </c>
    </row>
    <row r="14940" spans="1:26">
      <c r="A14940" s="5"/>
      <c r="B14940" s="17"/>
      <c r="C14940" s="107"/>
      <c r="D14940" s="664"/>
      <c r="E14940" s="7"/>
      <c r="F14940" s="6"/>
      <c r="G14940" s="127"/>
      <c r="H14940" s="7"/>
      <c r="I14940" s="183"/>
      <c r="W14940">
        <f t="shared" si="1615"/>
      </c>
      <c r="X14940">
        <f t="shared" si="1616"/>
      </c>
      <c r="Y14940">
        <f t="shared" si="1617"/>
      </c>
      <c r="Z14940">
        <f t="shared" si="1618"/>
      </c>
    </row>
    <row r="14941" spans="1:26">
      <c r="A14941" s="5"/>
      <c r="B14941" s="665"/>
      <c r="C14941" s="88"/>
      <c r="D14941" s="5"/>
      <c r="E14941" s="5"/>
      <c r="F14941" s="6"/>
      <c r="G14941" s="127"/>
      <c r="H14941" s="5"/>
      <c r="I14941" s="183"/>
      <c r="W14941">
        <f t="shared" si="1615"/>
      </c>
      <c r="X14941">
        <f t="shared" si="1616"/>
      </c>
      <c r="Y14941">
        <f t="shared" si="1617"/>
      </c>
      <c r="Z14941">
        <f t="shared" si="1618"/>
      </c>
    </row>
    <row r="14942" spans="1:26">
      <c r="A14942" s="5"/>
      <c r="B14942" s="1621" t="s">
        <v>1020</v>
      </c>
      <c r="C14942" s="1622"/>
      <c r="D14942" s="5"/>
      <c r="E14942" s="7"/>
      <c r="F14942" s="6"/>
      <c r="G14942" s="127"/>
      <c r="H14942" s="7"/>
      <c r="I14942" s="183"/>
      <c r="W14942">
        <f t="shared" si="1615"/>
      </c>
      <c r="X14942">
        <f t="shared" si="1616"/>
      </c>
      <c r="Y14942">
        <f t="shared" si="1617"/>
      </c>
      <c r="Z14942">
        <f t="shared" si="1618"/>
      </c>
    </row>
    <row r="14943" spans="1:26">
      <c r="A14943" s="5"/>
      <c r="B14943" s="1621"/>
      <c r="C14943" s="1622"/>
      <c r="D14943" s="5"/>
      <c r="E14943" s="7"/>
      <c r="F14943" s="6"/>
      <c r="G14943" s="127"/>
      <c r="H14943" s="7"/>
      <c r="I14943" s="183"/>
      <c r="W14943">
        <f t="shared" si="1615"/>
      </c>
      <c r="X14943">
        <f t="shared" si="1616"/>
      </c>
      <c r="Y14943">
        <f t="shared" si="1617"/>
      </c>
      <c r="Z14943">
        <f t="shared" si="1618"/>
      </c>
    </row>
    <row r="14944" spans="1:26">
      <c r="A14944" s="5"/>
      <c r="B14944" s="1621"/>
      <c r="C14944" s="1622"/>
      <c r="D14944" s="5"/>
      <c r="E14944" s="7"/>
      <c r="F14944" s="6"/>
      <c r="G14944" s="127"/>
      <c r="H14944" s="7"/>
      <c r="I14944" s="183"/>
      <c r="W14944">
        <f t="shared" si="1615"/>
      </c>
      <c r="X14944">
        <f t="shared" si="1616"/>
      </c>
      <c r="Y14944">
        <f t="shared" si="1617"/>
      </c>
      <c r="Z14944">
        <f t="shared" si="1618"/>
      </c>
    </row>
    <row r="14945" spans="1:26">
      <c r="A14945" s="19"/>
      <c r="B14945" s="1621"/>
      <c r="C14945" s="1622"/>
      <c r="D14945" s="308"/>
      <c r="E14945" s="7"/>
      <c r="F14945" s="6"/>
      <c r="G14945" s="127"/>
      <c r="H14945" s="7"/>
      <c r="I14945" s="183"/>
      <c r="W14945">
        <f t="shared" si="1615"/>
      </c>
      <c r="X14945">
        <f t="shared" si="1616"/>
      </c>
      <c r="Y14945">
        <f t="shared" si="1617"/>
      </c>
      <c r="Z14945">
        <f t="shared" si="1618"/>
      </c>
    </row>
    <row r="14946" spans="1:26">
      <c r="A14946" s="5"/>
      <c r="B14946" s="1623"/>
      <c r="C14946" s="1624"/>
      <c r="D14946" s="5"/>
      <c r="E14946" s="9"/>
      <c r="F14946" s="6"/>
      <c r="G14946" s="127"/>
      <c r="H14946" s="9"/>
      <c r="I14946" s="183"/>
      <c r="W14946">
        <f t="shared" si="1615"/>
      </c>
      <c r="X14946">
        <f t="shared" si="1616"/>
      </c>
      <c r="Y14946">
        <f t="shared" si="1617"/>
      </c>
      <c r="Z14946">
        <f t="shared" si="1618"/>
      </c>
    </row>
    <row r="14947" spans="1:26">
      <c r="A14947" s="5"/>
      <c r="B14947" s="106"/>
      <c r="C14947" s="348"/>
      <c r="D14947" s="5"/>
      <c r="E14947" s="9"/>
      <c r="F14947" s="6"/>
      <c r="G14947" s="127"/>
      <c r="H14947" s="9"/>
      <c r="I14947" s="183"/>
      <c r="W14947">
        <f t="shared" si="1615"/>
      </c>
      <c r="X14947">
        <f t="shared" si="1616"/>
      </c>
      <c r="Y14947">
        <f t="shared" si="1617"/>
      </c>
      <c r="Z14947">
        <f t="shared" si="1618"/>
      </c>
    </row>
    <row r="14948" spans="1:26" ht="15.75" thickBot="1">
      <c r="A14948" s="10"/>
      <c r="B14948" s="10"/>
      <c r="C14948" s="10"/>
      <c r="D14948" s="109"/>
      <c r="E14948" s="109"/>
      <c r="F14948" s="109"/>
      <c r="G14948" s="109"/>
      <c r="H14948" s="109"/>
      <c r="I14948" s="189"/>
      <c r="W14948">
        <f t="shared" si="1615"/>
      </c>
      <c r="X14948">
        <f t="shared" si="1616"/>
      </c>
      <c r="Y14948">
        <f t="shared" si="1617"/>
      </c>
      <c r="Z14948">
        <f t="shared" si="1618"/>
      </c>
    </row>
    <row r="14949" spans="1:26">
      <c r="A14949" s="10"/>
      <c r="B14949" s="1629" t="s">
        <v>304</v>
      </c>
      <c r="C14949" s="1630"/>
      <c r="D14949" s="91"/>
      <c r="E14949" s="91"/>
      <c r="F14949" s="91"/>
      <c r="G14949" s="92" t="s">
        <v>19</v>
      </c>
      <c r="H14949" s="91"/>
      <c r="I14949" s="190">
        <f>SUM(I14928:I14948)</f>
      </c>
      <c r="W14949">
        <f t="shared" si="1615"/>
      </c>
      <c r="X14949">
        <f t="shared" si="1616"/>
      </c>
      <c r="Y14949">
        <f t="shared" si="1617"/>
      </c>
      <c r="Z14949">
        <f t="shared" si="1618"/>
      </c>
    </row>
    <row r="14950" spans="1:26">
      <c r="A14950" s="10"/>
      <c r="B14950" s="1631"/>
      <c r="C14950" s="1632"/>
      <c r="D14950" s="69"/>
      <c r="E14950" s="69" t="s">
        <v>314</v>
      </c>
      <c r="F14950" s="69"/>
      <c r="G14950" s="69"/>
      <c r="H14950" s="112">
        <v>1</v>
      </c>
      <c r="I14950" s="191">
        <f>+I14949*H14950</f>
      </c>
      <c r="W14950">
        <f t="shared" si="1615"/>
      </c>
      <c r="X14950">
        <f t="shared" si="1616"/>
      </c>
      <c r="Y14950">
        <f t="shared" si="1617"/>
      </c>
      <c r="Z14950">
        <f t="shared" si="1618"/>
      </c>
    </row>
    <row r="14951" spans="1:26">
      <c r="A14951" s="10"/>
      <c r="B14951" s="11" t="s">
        <v>20</v>
      </c>
      <c r="C14951" s="10"/>
      <c r="D14951" s="10"/>
      <c r="E14951" s="10"/>
      <c r="F14951" s="10"/>
      <c r="G14951" s="10"/>
      <c r="H14951" s="10"/>
      <c r="I14951" s="97"/>
      <c r="W14951">
        <f t="shared" si="1615"/>
      </c>
      <c r="X14951">
        <f t="shared" si="1616"/>
      </c>
      <c r="Y14951">
        <f t="shared" si="1617"/>
      </c>
      <c r="Z14951">
        <f t="shared" si="1618"/>
      </c>
    </row>
    <row r="14952" spans="1:26">
      <c r="A14952" s="99"/>
      <c r="B14952" s="11"/>
      <c r="C14952" s="192" t="s">
        <v>21</v>
      </c>
      <c r="D14952" s="192">
        <f>SUM(D14928:D14951)</f>
      </c>
      <c r="E14952" s="99">
        <f>IF(H14952=I14952,"OK","NO")</f>
      </c>
      <c r="F14952" s="192">
        <f>SUM(F14928:F14951)</f>
      </c>
      <c r="G14952" s="192">
        <f>SUM(G14928:G14951)</f>
      </c>
      <c r="H14952" s="193">
        <f>SUMPRODUCT(F14925:F14948,H14925:H14948)</f>
      </c>
      <c r="I14952" s="194">
        <f>+I14950+I14949</f>
      </c>
      <c r="W14952">
        <f t="shared" si="1615"/>
      </c>
      <c r="X14952">
        <f t="shared" si="1616"/>
      </c>
      <c r="Y14952">
        <f t="shared" si="1617"/>
      </c>
      <c r="Z14952">
        <f t="shared" si="1618"/>
      </c>
    </row>
    <row r="14953" spans="1:26">
      <c r="A14953" s="10"/>
      <c r="B14953" s="10"/>
      <c r="C14953" s="10"/>
      <c r="D14953" s="10"/>
      <c r="E14953" s="10"/>
      <c r="F14953" s="10"/>
      <c r="G14953" s="10"/>
      <c r="H14953" s="69"/>
      <c r="I14953" s="10"/>
      <c r="W14953">
        <f t="shared" si="1615"/>
      </c>
      <c r="X14953">
        <f t="shared" si="1616"/>
      </c>
      <c r="Y14953">
        <f t="shared" si="1617"/>
      </c>
      <c r="Z14953">
        <f t="shared" si="1618"/>
      </c>
    </row>
    <row r="14954" spans="1:26">
      <c r="A14954" s="12" t="s">
        <v>315</v>
      </c>
      <c r="B14954" s="12"/>
      <c r="C14954" s="12"/>
      <c r="D14954" s="13"/>
      <c r="E14954" s="14"/>
      <c r="F14954" s="14"/>
      <c r="G14954" s="14"/>
      <c r="H14954" s="2"/>
      <c r="I14954" s="12"/>
      <c r="W14954">
        <f t="shared" si="1615"/>
      </c>
      <c r="X14954">
        <f t="shared" si="1616"/>
      </c>
      <c r="Y14954">
        <f t="shared" si="1617"/>
      </c>
      <c r="Z14954">
        <f t="shared" si="1618"/>
      </c>
    </row>
    <row r="14955" spans="1:26">
      <c r="W14955">
        <f t="shared" si="1615"/>
      </c>
      <c r="X14955">
        <f t="shared" si="1616"/>
      </c>
      <c r="Y14955">
        <f t="shared" si="1617"/>
      </c>
      <c r="Z14955">
        <f t="shared" si="1618"/>
      </c>
    </row>
    <row r="14956" spans="1:26">
      <c r="W14956">
        <f t="shared" si="1615"/>
      </c>
      <c r="X14956">
        <f t="shared" si="1616"/>
      </c>
      <c r="Y14956">
        <f t="shared" si="1617"/>
      </c>
      <c r="Z14956">
        <f t="shared" si="1618"/>
      </c>
    </row>
    <row r="14957" spans="1:26">
      <c r="A14957" s="1562" t="s">
        <v>0</v>
      </c>
      <c r="B14957" s="1562"/>
      <c r="C14957" s="1562"/>
      <c r="D14957" s="1562"/>
      <c r="E14957" s="1562"/>
      <c r="F14957" s="1562"/>
      <c r="G14957" s="1562"/>
      <c r="H14957" s="1562"/>
      <c r="I14957" s="1562"/>
      <c r="W14957">
        <f t="shared" si="1615"/>
      </c>
      <c r="X14957">
        <f t="shared" si="1616"/>
      </c>
      <c r="Y14957">
        <f t="shared" si="1617"/>
      </c>
      <c r="Z14957">
        <f t="shared" si="1618"/>
      </c>
    </row>
    <row r="14958" spans="1:26">
      <c r="W14958">
        <f t="shared" si="1615"/>
      </c>
      <c r="X14958">
        <f t="shared" si="1616"/>
      </c>
      <c r="Y14958">
        <f t="shared" si="1617"/>
      </c>
      <c r="Z14958">
        <f t="shared" si="1618"/>
      </c>
    </row>
    <row r="14959" spans="1:26">
      <c r="A14959" s="1" t="s">
        <v>1</v>
      </c>
      <c r="B14959" s="1"/>
      <c r="G14959" s="2" t="s">
        <v>2</v>
      </c>
      <c r="H14959" s="3" t="s">
        <v>2613</v>
      </c>
      <c r="W14959">
        <f t="shared" si="1615"/>
      </c>
      <c r="X14959">
        <f t="shared" si="1616"/>
      </c>
      <c r="Y14959">
        <f t="shared" si="1617"/>
      </c>
      <c r="Z14959">
        <f t="shared" si="1618"/>
      </c>
    </row>
    <row r="14960" spans="1:26">
      <c r="A14960" s="1" t="inlineStr">
        <is>
          <t>Dealer-329</t>
        </is>
      </c>
      <c r="B14960" s="1"/>
      <c r="C14960" s="51"/>
      <c r="F14960" s="4" t="s">
        <v>3</v>
      </c>
      <c r="G14960" s="2"/>
      <c r="H14960" s="1" t="s">
        <v>2314</v>
      </c>
      <c r="W14960">
        <f t="shared" si="1615"/>
      </c>
      <c r="X14960">
        <f t="shared" si="1616"/>
      </c>
      <c r="Y14960">
        <f t="shared" si="1617"/>
      </c>
      <c r="Z14960">
        <f t="shared" si="1618"/>
      </c>
    </row>
    <row r="14961" spans="1:26">
      <c r="A14961" s="1" t="inlineStr">
        <is>
          <t>Address line (redacted)</t>
        </is>
      </c>
      <c r="B14961" s="1"/>
      <c r="C14961" s="51"/>
      <c r="W14961">
        <f t="shared" si="1615"/>
      </c>
      <c r="X14961">
        <f t="shared" si="1616"/>
      </c>
      <c r="Y14961">
        <f t="shared" si="1617"/>
      </c>
      <c r="Z14961">
        <f t="shared" si="1618"/>
      </c>
    </row>
    <row r="14962" spans="1:26">
      <c r="A14962" s="1"/>
      <c r="B14962" s="1"/>
      <c r="C14962" s="51"/>
      <c r="W14962">
        <f t="shared" si="1615"/>
      </c>
      <c r="X14962">
        <f t="shared" si="1616"/>
      </c>
      <c r="Y14962">
        <f t="shared" si="1617"/>
      </c>
      <c r="Z14962">
        <f t="shared" si="1618"/>
      </c>
    </row>
    <row r="14963" spans="1:26">
      <c r="A14963" s="1"/>
      <c r="B14963" s="1582"/>
      <c r="C14963" s="1582"/>
      <c r="W14963">
        <f t="shared" si="1615"/>
      </c>
      <c r="X14963">
        <f t="shared" si="1616"/>
      </c>
      <c r="Y14963">
        <f t="shared" si="1617"/>
      </c>
      <c r="Z14963">
        <f t="shared" si="1618"/>
      </c>
    </row>
    <row r="14964" spans="1:26">
      <c r="A14964" s="49" t="s">
        <v>4</v>
      </c>
      <c r="B14964" s="87"/>
      <c r="W14964">
        <f t="shared" si="1615"/>
      </c>
      <c r="X14964">
        <f t="shared" si="1616"/>
      </c>
      <c r="Y14964">
        <f t="shared" si="1617"/>
      </c>
      <c r="Z14964">
        <f t="shared" si="1618"/>
      </c>
    </row>
    <row r="14965" spans="1:26">
      <c r="A14965" s="12"/>
      <c r="B14965" s="86"/>
      <c r="W14965">
        <f t="shared" si="1615"/>
      </c>
      <c r="X14965">
        <f t="shared" si="1616"/>
      </c>
      <c r="Y14965">
        <f t="shared" si="1617"/>
      </c>
      <c r="Z14965">
        <f t="shared" si="1618"/>
      </c>
    </row>
    <row r="14966" spans="1:26">
      <c r="A14966" s="1" t="s">
        <v>5</v>
      </c>
      <c r="W14966">
        <f t="shared" si="1615"/>
      </c>
      <c r="X14966">
        <f t="shared" si="1616"/>
      </c>
      <c r="Y14966">
        <f t="shared" si="1617"/>
      </c>
      <c r="Z14966">
        <f t="shared" si="1618"/>
      </c>
    </row>
    <row r="14967" spans="1:26">
      <c r="A14967" s="1" t="s">
        <v>6</v>
      </c>
      <c r="W14967">
        <f t="shared" si="1615"/>
      </c>
      <c r="X14967">
        <f t="shared" si="1616"/>
      </c>
      <c r="Y14967">
        <f t="shared" si="1617"/>
      </c>
      <c r="Z14967">
        <f t="shared" si="1618"/>
      </c>
    </row>
    <row r="14968" spans="1:26" ht="15.75" thickBot="1">
      <c r="A14968" s="1" t="s">
        <v>7</v>
      </c>
      <c r="W14968">
        <f t="shared" si="1615"/>
      </c>
      <c r="X14968">
        <f t="shared" si="1616"/>
      </c>
      <c r="Y14968">
        <f t="shared" si="1617"/>
      </c>
      <c r="Z14968">
        <f t="shared" si="1618"/>
      </c>
    </row>
    <row r="14969" spans="1:26" ht="24">
      <c r="A14969" s="26" t="s">
        <v>8</v>
      </c>
      <c r="B14969" s="27" t="s">
        <v>9</v>
      </c>
      <c r="C14969" s="27" t="s">
        <v>10</v>
      </c>
      <c r="D14969" s="28" t="s">
        <v>11</v>
      </c>
      <c r="E14969" s="28" t="s">
        <v>12</v>
      </c>
      <c r="F14969" s="28" t="s">
        <v>13</v>
      </c>
      <c r="G14969" s="28" t="s">
        <v>14</v>
      </c>
      <c r="H14969" s="29" t="s">
        <v>15</v>
      </c>
      <c r="I14969" s="30" t="s">
        <v>16</v>
      </c>
      <c r="W14969">
        <f t="shared" si="1615"/>
      </c>
      <c r="X14969">
        <f t="shared" si="1616"/>
      </c>
      <c r="Y14969">
        <f t="shared" si="1617"/>
      </c>
      <c r="Z14969">
        <f t="shared" si="1618"/>
      </c>
    </row>
    <row r="14970" spans="1:26">
      <c r="A14970" s="5"/>
      <c r="B14970" s="1592" t="s">
        <v>719</v>
      </c>
      <c r="C14970" s="1593"/>
      <c r="D14970" s="138"/>
      <c r="E14970" s="138"/>
      <c r="F14970" s="5"/>
      <c r="G14970" s="6"/>
      <c r="H14970" s="138"/>
      <c r="I14970" s="129"/>
      <c r="W14970">
        <f t="shared" si="1615"/>
      </c>
      <c r="X14970">
        <f t="shared" si="1616"/>
      </c>
      <c r="Y14970">
        <f t="shared" si="1617"/>
      </c>
      <c r="Z14970">
        <f t="shared" si="1618"/>
      </c>
    </row>
    <row r="14971" spans="1:26">
      <c r="A14971" s="107"/>
      <c r="B14971" s="15" t="s">
        <v>531</v>
      </c>
      <c r="C14971" s="5" t="s">
        <v>532</v>
      </c>
      <c r="D14971" s="296">
        <v>1</v>
      </c>
      <c r="E14971" s="6"/>
      <c r="F14971" s="5">
        <v>25</v>
      </c>
      <c r="G14971" s="9">
        <f>+F14971</f>
      </c>
      <c r="H14971" s="5">
        <v>1</v>
      </c>
      <c r="I14971" s="129">
        <f>+H14971*G14971</f>
      </c>
      <c r="W14971">
        <f t="shared" si="1615"/>
      </c>
      <c r="X14971">
        <f t="shared" si="1616"/>
      </c>
      <c r="Y14971">
        <f t="shared" si="1617"/>
      </c>
      <c r="Z14971">
        <f t="shared" si="1618"/>
      </c>
    </row>
    <row r="14972" spans="1:26">
      <c r="A14972" s="107"/>
      <c r="B14972" s="1592" t="s">
        <v>17</v>
      </c>
      <c r="C14972" s="1593"/>
      <c r="D14972" s="9"/>
      <c r="E14972" s="5"/>
      <c r="F14972" s="5"/>
      <c r="G14972" s="9"/>
      <c r="H14972" s="16"/>
      <c r="I14972" s="129"/>
      <c r="W14972">
        <f t="shared" si="1615"/>
      </c>
      <c r="X14972">
        <f t="shared" si="1616"/>
      </c>
      <c r="Y14972">
        <f t="shared" si="1617"/>
      </c>
      <c r="Z14972">
        <f t="shared" si="1618"/>
      </c>
    </row>
    <row r="14973" spans="1:26">
      <c r="A14973" s="107"/>
      <c r="B14973" s="8" t="s">
        <v>273</v>
      </c>
      <c r="C14973" s="5" t="s">
        <v>274</v>
      </c>
      <c r="D14973" s="6">
        <v>1</v>
      </c>
      <c r="E14973" s="5">
        <v>5</v>
      </c>
      <c r="F14973" s="6">
        <f>+E14973*D14973</f>
      </c>
      <c r="G14973" s="127">
        <f>+E14973*D14973</f>
      </c>
      <c r="H14973" s="5">
        <v>1</v>
      </c>
      <c r="I14973" s="129">
        <f t="shared" ref="I14973:I14980" si="1619">+H14973*G14973</f>
      </c>
      <c r="W14973">
        <f t="shared" si="1615"/>
      </c>
      <c r="X14973">
        <f t="shared" si="1616"/>
      </c>
      <c r="Y14973">
        <f t="shared" si="1617"/>
      </c>
      <c r="Z14973">
        <f t="shared" si="1618"/>
      </c>
    </row>
    <row r="14974" spans="1:26">
      <c r="A14974" s="107"/>
      <c r="B14974" s="8" t="s">
        <v>586</v>
      </c>
      <c r="C14974" s="5" t="s">
        <v>587</v>
      </c>
      <c r="D14974" s="6">
        <v>1</v>
      </c>
      <c r="E14974" s="5">
        <v>5</v>
      </c>
      <c r="F14974" s="6">
        <f>+E14974*D14974</f>
      </c>
      <c r="G14974" s="127">
        <f>+E14974*D14974</f>
      </c>
      <c r="H14974" s="5">
        <v>1</v>
      </c>
      <c r="I14974" s="129">
        <f t="shared" si="1619"/>
      </c>
      <c r="W14974">
        <f t="shared" si="1615"/>
      </c>
      <c r="X14974">
        <f t="shared" si="1616"/>
      </c>
      <c r="Y14974">
        <f t="shared" si="1617"/>
      </c>
      <c r="Z14974">
        <f t="shared" si="1618"/>
      </c>
    </row>
    <row r="14975" spans="1:26">
      <c r="A14975" s="107"/>
      <c r="B14975" s="8" t="s">
        <v>352</v>
      </c>
      <c r="C14975" s="5" t="s">
        <v>353</v>
      </c>
      <c r="D14975" s="298"/>
      <c r="E14975" s="5"/>
      <c r="F14975" s="5">
        <v>1</v>
      </c>
      <c r="G14975" s="9">
        <f>+F14975</f>
      </c>
      <c r="H14975" s="5">
        <v>1</v>
      </c>
      <c r="I14975" s="129">
        <f t="shared" si="1619"/>
      </c>
      <c r="W14975">
        <f t="shared" si="1615"/>
      </c>
      <c r="X14975">
        <f t="shared" si="1616"/>
      </c>
      <c r="Y14975">
        <f t="shared" si="1617"/>
      </c>
      <c r="Z14975">
        <f t="shared" si="1618"/>
      </c>
    </row>
    <row r="14976" spans="1:26">
      <c r="A14976" s="107"/>
      <c r="B14976" s="8" t="s">
        <v>439</v>
      </c>
      <c r="C14976" s="5" t="s">
        <v>438</v>
      </c>
      <c r="D14976" s="6">
        <v>1</v>
      </c>
      <c r="E14976" s="5">
        <v>5</v>
      </c>
      <c r="F14976" s="6">
        <f>+E14976*D14976</f>
      </c>
      <c r="G14976" s="127">
        <f>+E14976*D14976</f>
      </c>
      <c r="H14976" s="5">
        <v>1</v>
      </c>
      <c r="I14976" s="129">
        <f t="shared" si="1619"/>
      </c>
      <c r="W14976">
        <f t="shared" si="1615"/>
      </c>
      <c r="X14976">
        <f t="shared" si="1616"/>
      </c>
      <c r="Y14976">
        <f t="shared" si="1617"/>
      </c>
      <c r="Z14976">
        <f t="shared" si="1618"/>
      </c>
    </row>
    <row r="14977" spans="1:26">
      <c r="A14977" s="107"/>
      <c r="B14977" s="8" t="s">
        <v>1273</v>
      </c>
      <c r="C14977" s="5" t="s">
        <v>1274</v>
      </c>
      <c r="D14977" s="298"/>
      <c r="E14977" s="5"/>
      <c r="F14977" s="5">
        <v>1</v>
      </c>
      <c r="G14977" s="9">
        <f>+F14977</f>
      </c>
      <c r="H14977" s="5">
        <v>1</v>
      </c>
      <c r="I14977" s="129">
        <f t="shared" si="1619"/>
      </c>
      <c r="W14977">
        <f t="shared" si="1615"/>
      </c>
      <c r="X14977">
        <f t="shared" si="1616"/>
      </c>
      <c r="Y14977">
        <f t="shared" si="1617"/>
      </c>
      <c r="Z14977">
        <f t="shared" si="1618"/>
      </c>
    </row>
    <row r="14978" spans="1:26">
      <c r="A14978" s="107"/>
      <c r="B14978" s="1592" t="s">
        <v>18</v>
      </c>
      <c r="C14978" s="1593"/>
      <c r="D14978" s="5"/>
      <c r="E14978" s="6"/>
      <c r="F14978" s="5"/>
      <c r="G14978" s="6"/>
      <c r="H14978" s="5"/>
      <c r="I14978" s="129"/>
      <c r="W14978">
        <f t="shared" si="1615"/>
      </c>
      <c r="X14978">
        <f t="shared" si="1616"/>
      </c>
      <c r="Y14978">
        <f t="shared" si="1617"/>
      </c>
      <c r="Z14978">
        <f t="shared" si="1618"/>
      </c>
    </row>
    <row r="14979" spans="1:26" ht="24">
      <c r="A14979" s="107"/>
      <c r="B14979" s="95" t="s">
        <v>322</v>
      </c>
      <c r="C14979" s="101" t="s">
        <v>323</v>
      </c>
      <c r="D14979" s="659"/>
      <c r="E14979" s="5"/>
      <c r="F14979">
        <v>2</v>
      </c>
      <c r="G14979" s="9">
        <f>+F14979</f>
      </c>
      <c r="H14979" s="5">
        <v>1</v>
      </c>
      <c r="I14979" s="129">
        <f t="shared" si="1619"/>
      </c>
      <c r="W14979">
        <f t="shared" si="1615"/>
      </c>
      <c r="X14979">
        <f t="shared" si="1616"/>
      </c>
      <c r="Y14979">
        <f t="shared" si="1617"/>
      </c>
      <c r="Z14979">
        <f t="shared" si="1618"/>
      </c>
    </row>
    <row r="14980" spans="1:26">
      <c r="A14980" s="107"/>
      <c r="B14980" s="8" t="s">
        <v>1345</v>
      </c>
      <c r="C14980" s="5" t="s">
        <v>1344</v>
      </c>
      <c r="D14980" s="9">
        <v>1</v>
      </c>
      <c r="E14980" s="5">
        <v>4</v>
      </c>
      <c r="F14980" s="6">
        <f>+E14980*D14980</f>
      </c>
      <c r="G14980" s="127">
        <f>+E14980*D14980</f>
      </c>
      <c r="H14980" s="5">
        <v>1</v>
      </c>
      <c r="I14980" s="129">
        <f t="shared" si="1619"/>
      </c>
      <c r="W14980">
        <f t="shared" ref="W14980:W15043" si="1620">IF(LEFT($H14980&amp;"",5)="2019-",$H14980,W14979)</f>
      </c>
      <c r="X14980">
        <f t="shared" ref="X14980:X15043" si="1621">IF($W14980="",0,IF(COUNTIF($AB$2:$AB$80,$W14980)&gt;0,1,0))</f>
      </c>
      <c r="Y14980">
        <f t="shared" ref="Y14980:Y15043" si="1622">IF($C14980="","",UPPER(TRIM(IFERROR(LEFT($C14980&amp;"",FIND("/",$C14980&amp;"")-1),$C14980&amp;""))))</f>
      </c>
      <c r="Z14980">
        <f t="shared" ref="Z14980:Z15043" si="1623">IFERROR(IF(ISNUMBER($G14980),$G14980,0),0)</f>
      </c>
    </row>
    <row r="14981" spans="1:26">
      <c r="A14981" s="107"/>
      <c r="B14981" s="1592" t="s">
        <v>1181</v>
      </c>
      <c r="C14981" s="1593"/>
      <c r="D14981" s="5"/>
      <c r="E14981" s="6"/>
      <c r="F14981" s="5"/>
      <c r="G14981" s="6"/>
      <c r="H14981" s="5"/>
      <c r="I14981" s="129"/>
      <c r="L14981" s="19">
        <v>6</v>
      </c>
      <c r="O14981" s="119">
        <v>5</v>
      </c>
      <c r="W14981">
        <f t="shared" si="1620"/>
      </c>
      <c r="X14981">
        <f t="shared" si="1621"/>
      </c>
      <c r="Y14981">
        <f t="shared" si="1622"/>
      </c>
      <c r="Z14981">
        <f t="shared" si="1623"/>
      </c>
    </row>
    <row r="14982" spans="1:26" ht="24">
      <c r="A14982" s="107"/>
      <c r="B14982" s="20" t="s">
        <v>1890</v>
      </c>
      <c r="C14982" s="5" t="s">
        <v>1891</v>
      </c>
      <c r="D14982" s="9">
        <v>1</v>
      </c>
      <c r="E14982" s="5">
        <v>5</v>
      </c>
      <c r="F14982" s="6">
        <f>+E14982*D14982</f>
      </c>
      <c r="G14982" s="127">
        <f>+E14982*D14982</f>
      </c>
      <c r="H14982" s="5">
        <v>1</v>
      </c>
      <c r="I14982" s="129">
        <f>+H14982*G14982</f>
      </c>
      <c r="W14982">
        <f t="shared" si="1620"/>
      </c>
      <c r="X14982">
        <f t="shared" si="1621"/>
      </c>
      <c r="Y14982">
        <f t="shared" si="1622"/>
      </c>
      <c r="Z14982">
        <f t="shared" si="1623"/>
      </c>
    </row>
    <row r="14983" spans="1:26">
      <c r="A14983" s="107"/>
      <c r="B14983" s="17"/>
      <c r="C14983" s="88"/>
      <c r="D14983" s="9"/>
      <c r="E14983" s="5"/>
      <c r="F14983" s="5"/>
      <c r="G14983" s="9"/>
      <c r="H14983" s="5"/>
      <c r="I14983" s="129"/>
      <c r="W14983">
        <f t="shared" si="1620"/>
      </c>
      <c r="X14983">
        <f t="shared" si="1621"/>
      </c>
      <c r="Y14983">
        <f t="shared" si="1622"/>
      </c>
      <c r="Z14983">
        <f t="shared" si="1623"/>
      </c>
    </row>
    <row r="14984" spans="1:26">
      <c r="A14984" s="107"/>
      <c r="B14984" s="8"/>
      <c r="C14984" s="5"/>
      <c r="D14984" s="21"/>
      <c r="E14984" s="5"/>
      <c r="F14984" s="5"/>
      <c r="G14984" s="9"/>
      <c r="H14984" s="5"/>
      <c r="I14984" s="129"/>
      <c r="W14984">
        <f t="shared" si="1620"/>
      </c>
      <c r="X14984">
        <f t="shared" si="1621"/>
      </c>
      <c r="Y14984">
        <f t="shared" si="1622"/>
      </c>
      <c r="Z14984">
        <f t="shared" si="1623"/>
      </c>
    </row>
    <row r="14985" spans="1:26">
      <c r="A14985" s="107"/>
      <c r="B14985" s="8"/>
      <c r="C14985" s="5"/>
      <c r="D14985" s="21"/>
      <c r="E14985" s="5"/>
      <c r="F14985" s="5"/>
      <c r="G14985" s="9"/>
      <c r="H14985" s="5"/>
      <c r="I14985" s="129"/>
      <c r="W14985">
        <f t="shared" si="1620"/>
      </c>
      <c r="X14985">
        <f t="shared" si="1621"/>
      </c>
      <c r="Y14985">
        <f t="shared" si="1622"/>
      </c>
      <c r="Z14985">
        <f t="shared" si="1623"/>
      </c>
    </row>
    <row r="14986" spans="1:26">
      <c r="A14986" s="107"/>
      <c r="B14986" s="106"/>
      <c r="C14986" s="106"/>
      <c r="D14986" s="21"/>
      <c r="E14986" s="9"/>
      <c r="F14986" s="5"/>
      <c r="G14986" s="9"/>
      <c r="H14986" s="5"/>
      <c r="I14986" s="129"/>
      <c r="W14986">
        <f t="shared" si="1620"/>
      </c>
      <c r="X14986">
        <f t="shared" si="1621"/>
      </c>
      <c r="Y14986">
        <f t="shared" si="1622"/>
      </c>
      <c r="Z14986">
        <f t="shared" si="1623"/>
      </c>
    </row>
    <row r="14987" spans="1:26">
      <c r="A14987" s="107"/>
      <c r="B14987" s="95"/>
      <c r="C14987" s="101"/>
      <c r="D14987" s="9"/>
      <c r="E14987" s="5"/>
      <c r="F14987" s="6"/>
      <c r="G14987" s="6"/>
      <c r="H14987" s="16"/>
      <c r="I14987" s="129"/>
      <c r="W14987">
        <f t="shared" si="1620"/>
      </c>
      <c r="X14987">
        <f t="shared" si="1621"/>
      </c>
      <c r="Y14987">
        <f t="shared" si="1622"/>
      </c>
      <c r="Z14987">
        <f t="shared" si="1623"/>
      </c>
    </row>
    <row r="14988" spans="1:26">
      <c r="A14988" s="107"/>
      <c r="B14988" s="8"/>
      <c r="C14988" s="9"/>
      <c r="D14988" s="5"/>
      <c r="E14988" s="5"/>
      <c r="F14988" s="5"/>
      <c r="G14988" s="6"/>
      <c r="H14988" s="5"/>
      <c r="I14988" s="129"/>
      <c r="W14988">
        <f t="shared" si="1620"/>
      </c>
      <c r="X14988">
        <f t="shared" si="1621"/>
      </c>
      <c r="Y14988">
        <f t="shared" si="1622"/>
      </c>
      <c r="Z14988">
        <f t="shared" si="1623"/>
      </c>
    </row>
    <row r="14989" spans="1:26">
      <c r="A14989" s="107"/>
      <c r="B14989" s="1568" t="s">
        <v>2691</v>
      </c>
      <c r="C14989" s="1569"/>
      <c r="D14989" s="6"/>
      <c r="E14989" s="5"/>
      <c r="F14989" s="6"/>
      <c r="G14989" s="6"/>
      <c r="H14989" s="9"/>
      <c r="I14989" s="129"/>
      <c r="W14989">
        <f t="shared" si="1620"/>
      </c>
      <c r="X14989">
        <f t="shared" si="1621"/>
      </c>
      <c r="Y14989">
        <f t="shared" si="1622"/>
      </c>
      <c r="Z14989">
        <f t="shared" si="1623"/>
      </c>
    </row>
    <row r="14990" spans="1:26">
      <c r="A14990" s="107"/>
      <c r="B14990" s="1570"/>
      <c r="C14990" s="1571"/>
      <c r="D14990" s="50"/>
      <c r="E14990" s="5"/>
      <c r="F14990" s="6"/>
      <c r="G14990" s="6"/>
      <c r="H14990" s="7"/>
      <c r="I14990" s="129"/>
      <c r="W14990">
        <f t="shared" si="1620"/>
      </c>
      <c r="X14990">
        <f t="shared" si="1621"/>
      </c>
      <c r="Y14990">
        <f t="shared" si="1622"/>
      </c>
      <c r="Z14990">
        <f t="shared" si="1623"/>
      </c>
    </row>
    <row r="14991" spans="1:26">
      <c r="A14991" s="107"/>
      <c r="B14991" s="1590"/>
      <c r="C14991" s="1591"/>
      <c r="D14991" s="50"/>
      <c r="E14991" s="5"/>
      <c r="F14991" s="6"/>
      <c r="G14991" s="6"/>
      <c r="H14991" s="5"/>
      <c r="I14991" s="129"/>
      <c r="W14991">
        <f t="shared" si="1620"/>
      </c>
      <c r="X14991">
        <f t="shared" si="1621"/>
      </c>
      <c r="Y14991">
        <f t="shared" si="1622"/>
      </c>
      <c r="Z14991">
        <f t="shared" si="1623"/>
      </c>
    </row>
    <row r="14992" spans="1:26" ht="15.75" thickBot="1">
      <c r="A14992" s="33"/>
      <c r="B14992" s="130"/>
      <c r="C14992" s="130"/>
      <c r="D14992" s="109"/>
      <c r="E14992" s="109"/>
      <c r="F14992" s="109"/>
      <c r="G14992" s="109"/>
      <c r="H14992" s="109"/>
      <c r="I14992" s="110"/>
      <c r="W14992">
        <f t="shared" si="1620"/>
      </c>
      <c r="X14992">
        <f t="shared" si="1621"/>
      </c>
      <c r="Y14992">
        <f t="shared" si="1622"/>
      </c>
      <c r="Z14992">
        <f t="shared" si="1623"/>
      </c>
    </row>
    <row r="14993" spans="1:26">
      <c r="A14993" s="33"/>
      <c r="B14993" s="130"/>
      <c r="C14993" s="130"/>
      <c r="D14993" s="91"/>
      <c r="E14993" s="91"/>
      <c r="F14993" s="91"/>
      <c r="G14993" s="92" t="s">
        <v>19</v>
      </c>
      <c r="H14993" s="91"/>
      <c r="I14993" s="111">
        <f>SUM(I14970:I14992)</f>
      </c>
      <c r="W14993">
        <f t="shared" si="1620"/>
      </c>
      <c r="X14993">
        <f t="shared" si="1621"/>
      </c>
      <c r="Y14993">
        <f t="shared" si="1622"/>
      </c>
      <c r="Z14993">
        <f t="shared" si="1623"/>
      </c>
    </row>
    <row r="14994" spans="1:26">
      <c r="A14994" s="33"/>
      <c r="B14994" s="10"/>
      <c r="C14994" s="10"/>
      <c r="D14994" s="132"/>
      <c r="E14994" s="132"/>
      <c r="F14994" s="132"/>
      <c r="G14994" s="132"/>
      <c r="H14994" s="133"/>
      <c r="I14994" s="61"/>
      <c r="W14994">
        <f t="shared" si="1620"/>
      </c>
      <c r="X14994">
        <f t="shared" si="1621"/>
      </c>
      <c r="Y14994">
        <f t="shared" si="1622"/>
      </c>
      <c r="Z14994">
        <f t="shared" si="1623"/>
      </c>
    </row>
    <row r="14995" spans="1:26" ht="15.75" thickBot="1">
      <c r="A14995" s="33"/>
      <c r="B14995" s="11" t="s">
        <v>20</v>
      </c>
      <c r="C14995" s="35"/>
      <c r="D14995" s="35"/>
      <c r="E14995" s="35"/>
      <c r="F14995" s="35"/>
      <c r="G14995" s="35"/>
      <c r="H14995" s="35"/>
      <c r="I14995" s="36"/>
      <c r="W14995">
        <f t="shared" si="1620"/>
      </c>
      <c r="X14995">
        <f t="shared" si="1621"/>
      </c>
      <c r="Y14995">
        <f t="shared" si="1622"/>
      </c>
      <c r="Z14995">
        <f t="shared" si="1623"/>
      </c>
    </row>
    <row r="14996" spans="1:26" ht="15.75" thickBot="1">
      <c r="A14996" s="37"/>
      <c r="B14996" s="38"/>
      <c r="C14996" s="39" t="s">
        <v>21</v>
      </c>
      <c r="D14996" s="40">
        <f>SUM(D14970:D14995)</f>
      </c>
      <c r="E14996" s="41">
        <f>IF(H14996=I14996,"OK","NO")</f>
      </c>
      <c r="F14996" s="40">
        <f>SUM(F14970:F14995)</f>
      </c>
      <c r="G14996" s="40">
        <f>SUM(G14970:G14995)</f>
      </c>
      <c r="H14996" s="41">
        <f>SUMPRODUCT(F14970:F14992,H14970:H14992)</f>
      </c>
      <c r="I14996" s="43">
        <f>+I14994+I14993</f>
      </c>
      <c r="K14996" s="118">
        <f>+I14996-L14996</f>
      </c>
      <c r="L14996">
        <v>16155</v>
      </c>
      <c r="W14996">
        <f t="shared" si="1620"/>
      </c>
      <c r="X14996">
        <f t="shared" si="1621"/>
      </c>
      <c r="Y14996">
        <f t="shared" si="1622"/>
      </c>
      <c r="Z14996">
        <f t="shared" si="1623"/>
      </c>
    </row>
    <row r="14997" spans="1:26" ht="15.75" thickBot="1">
      <c r="A14997" s="44"/>
      <c r="B14997" s="116"/>
      <c r="C14997" s="45"/>
      <c r="D14997" s="45"/>
      <c r="E14997" s="45"/>
      <c r="F14997" s="45"/>
      <c r="G14997" s="45"/>
      <c r="H14997" s="45"/>
      <c r="I14997" s="47"/>
      <c r="W14997">
        <f t="shared" si="1620"/>
      </c>
      <c r="X14997">
        <f t="shared" si="1621"/>
      </c>
      <c r="Y14997">
        <f t="shared" si="1622"/>
      </c>
      <c r="Z14997">
        <f t="shared" si="1623"/>
      </c>
    </row>
    <row r="14998" spans="1:26">
      <c r="A14998" s="12" t="s">
        <v>315</v>
      </c>
      <c r="B14998" s="12"/>
      <c r="W14998">
        <f t="shared" si="1620"/>
      </c>
      <c r="X14998">
        <f t="shared" si="1621"/>
      </c>
      <c r="Y14998">
        <f t="shared" si="1622"/>
      </c>
      <c r="Z14998">
        <f t="shared" si="1623"/>
      </c>
    </row>
    <row r="14999" spans="1:26">
      <c r="W14999">
        <f t="shared" si="1620"/>
      </c>
      <c r="X14999">
        <f t="shared" si="1621"/>
      </c>
      <c r="Y14999">
        <f t="shared" si="1622"/>
      </c>
      <c r="Z14999">
        <f t="shared" si="1623"/>
      </c>
    </row>
    <row r="15000" spans="1:26">
      <c r="W15000">
        <f t="shared" si="1620"/>
      </c>
      <c r="X15000">
        <f t="shared" si="1621"/>
      </c>
      <c r="Y15000">
        <f t="shared" si="1622"/>
      </c>
      <c r="Z15000">
        <f t="shared" si="1623"/>
      </c>
    </row>
    <row r="15001" spans="1:26">
      <c r="W15001">
        <f t="shared" si="1620"/>
      </c>
      <c r="X15001">
        <f t="shared" si="1621"/>
      </c>
      <c r="Y15001">
        <f t="shared" si="1622"/>
      </c>
      <c r="Z15001">
        <f t="shared" si="1623"/>
      </c>
    </row>
    <row r="15002" spans="1:26">
      <c r="A15002" s="1562" t="s">
        <v>0</v>
      </c>
      <c r="B15002" s="1562"/>
      <c r="C15002" s="1562"/>
      <c r="D15002" s="1562"/>
      <c r="E15002" s="1562"/>
      <c r="F15002" s="1562"/>
      <c r="G15002" s="1562"/>
      <c r="H15002" s="1562"/>
      <c r="I15002" s="1562"/>
      <c r="W15002">
        <f t="shared" si="1620"/>
      </c>
      <c r="X15002">
        <f t="shared" si="1621"/>
      </c>
      <c r="Y15002">
        <f t="shared" si="1622"/>
      </c>
      <c r="Z15002">
        <f t="shared" si="1623"/>
      </c>
    </row>
    <row r="15003" spans="1:26">
      <c r="W15003">
        <f t="shared" si="1620"/>
      </c>
      <c r="X15003">
        <f t="shared" si="1621"/>
      </c>
      <c r="Y15003">
        <f t="shared" si="1622"/>
      </c>
      <c r="Z15003">
        <f t="shared" si="1623"/>
      </c>
    </row>
    <row r="15004" spans="1:26">
      <c r="A15004" s="1" t="s">
        <v>1</v>
      </c>
      <c r="B15004" s="1"/>
      <c r="G15004" s="2" t="s">
        <v>2</v>
      </c>
      <c r="H15004" s="3" t="s">
        <v>2613</v>
      </c>
      <c r="W15004">
        <f t="shared" si="1620"/>
      </c>
      <c r="X15004">
        <f t="shared" si="1621"/>
      </c>
      <c r="Y15004">
        <f t="shared" si="1622"/>
      </c>
      <c r="Z15004">
        <f t="shared" si="1623"/>
      </c>
    </row>
    <row r="15005" spans="1:26">
      <c r="A15005" s="1" t="inlineStr">
        <is>
          <t>Dealer-345</t>
        </is>
      </c>
      <c r="B15005" s="1"/>
      <c r="C15005" s="51"/>
      <c r="F15005" s="4" t="s">
        <v>3</v>
      </c>
      <c r="G15005" s="2"/>
      <c r="H15005" s="1" t="s">
        <v>2315</v>
      </c>
      <c r="W15005">
        <f t="shared" si="1620"/>
      </c>
      <c r="X15005">
        <f t="shared" si="1621"/>
      </c>
      <c r="Y15005">
        <f t="shared" si="1622"/>
      </c>
      <c r="Z15005">
        <f t="shared" si="1623"/>
      </c>
    </row>
    <row r="15006" spans="1:26">
      <c r="A15006" s="1" t="inlineStr">
        <is>
          <t>Address line (redacted)</t>
        </is>
      </c>
      <c r="B15006" s="1"/>
      <c r="C15006" s="51"/>
      <c r="W15006">
        <f t="shared" si="1620"/>
      </c>
      <c r="X15006">
        <f t="shared" si="1621"/>
      </c>
      <c r="Y15006">
        <f t="shared" si="1622"/>
      </c>
      <c r="Z15006">
        <f t="shared" si="1623"/>
      </c>
    </row>
    <row r="15007" spans="1:26">
      <c r="A15007" s="1"/>
      <c r="B15007" s="1"/>
      <c r="C15007" s="51"/>
      <c r="W15007">
        <f t="shared" si="1620"/>
      </c>
      <c r="X15007">
        <f t="shared" si="1621"/>
      </c>
      <c r="Y15007">
        <f t="shared" si="1622"/>
      </c>
      <c r="Z15007">
        <f t="shared" si="1623"/>
      </c>
    </row>
    <row r="15008" spans="1:26">
      <c r="A15008" s="1"/>
      <c r="B15008" s="1582"/>
      <c r="C15008" s="1582"/>
      <c r="W15008">
        <f t="shared" si="1620"/>
      </c>
      <c r="X15008">
        <f t="shared" si="1621"/>
      </c>
      <c r="Y15008">
        <f t="shared" si="1622"/>
      </c>
      <c r="Z15008">
        <f t="shared" si="1623"/>
      </c>
    </row>
    <row r="15009" spans="1:26">
      <c r="A15009" s="49" t="s">
        <v>4</v>
      </c>
      <c r="B15009" s="87"/>
      <c r="W15009">
        <f t="shared" si="1620"/>
      </c>
      <c r="X15009">
        <f t="shared" si="1621"/>
      </c>
      <c r="Y15009">
        <f t="shared" si="1622"/>
      </c>
      <c r="Z15009">
        <f t="shared" si="1623"/>
      </c>
    </row>
    <row r="15010" spans="1:26">
      <c r="A15010" s="12"/>
      <c r="B15010" s="86"/>
      <c r="W15010">
        <f t="shared" si="1620"/>
      </c>
      <c r="X15010">
        <f t="shared" si="1621"/>
      </c>
      <c r="Y15010">
        <f t="shared" si="1622"/>
      </c>
      <c r="Z15010">
        <f t="shared" si="1623"/>
      </c>
    </row>
    <row r="15011" spans="1:26">
      <c r="A15011" s="1" t="s">
        <v>5</v>
      </c>
      <c r="W15011">
        <f t="shared" si="1620"/>
      </c>
      <c r="X15011">
        <f t="shared" si="1621"/>
      </c>
      <c r="Y15011">
        <f t="shared" si="1622"/>
      </c>
      <c r="Z15011">
        <f t="shared" si="1623"/>
      </c>
    </row>
    <row r="15012" spans="1:26">
      <c r="A15012" s="1" t="s">
        <v>6</v>
      </c>
      <c r="W15012">
        <f t="shared" si="1620"/>
      </c>
      <c r="X15012">
        <f t="shared" si="1621"/>
      </c>
      <c r="Y15012">
        <f t="shared" si="1622"/>
      </c>
      <c r="Z15012">
        <f t="shared" si="1623"/>
      </c>
    </row>
    <row r="15013" spans="1:26" ht="15.75" thickBot="1">
      <c r="A15013" s="1" t="s">
        <v>7</v>
      </c>
      <c r="W15013">
        <f t="shared" si="1620"/>
      </c>
      <c r="X15013">
        <f t="shared" si="1621"/>
      </c>
      <c r="Y15013">
        <f t="shared" si="1622"/>
      </c>
      <c r="Z15013">
        <f t="shared" si="1623"/>
      </c>
    </row>
    <row r="15014" spans="1:26" ht="24">
      <c r="A15014" s="26" t="s">
        <v>8</v>
      </c>
      <c r="B15014" s="27" t="s">
        <v>9</v>
      </c>
      <c r="C15014" s="27" t="s">
        <v>10</v>
      </c>
      <c r="D15014" s="28" t="s">
        <v>11</v>
      </c>
      <c r="E15014" s="28" t="s">
        <v>12</v>
      </c>
      <c r="F15014" s="28" t="s">
        <v>13</v>
      </c>
      <c r="G15014" s="28" t="s">
        <v>14</v>
      </c>
      <c r="H15014" s="29" t="s">
        <v>15</v>
      </c>
      <c r="I15014" s="30" t="s">
        <v>16</v>
      </c>
      <c r="W15014">
        <f t="shared" si="1620"/>
      </c>
      <c r="X15014">
        <f t="shared" si="1621"/>
      </c>
      <c r="Y15014">
        <f t="shared" si="1622"/>
      </c>
      <c r="Z15014">
        <f t="shared" si="1623"/>
      </c>
    </row>
    <row r="15015" spans="1:26">
      <c r="A15015" s="5"/>
      <c r="B15015" s="1592" t="s">
        <v>644</v>
      </c>
      <c r="C15015" s="1593"/>
      <c r="D15015" s="138"/>
      <c r="E15015" s="138"/>
      <c r="F15015" s="5"/>
      <c r="G15015" s="6"/>
      <c r="H15015" s="138"/>
      <c r="I15015" s="129"/>
      <c r="W15015">
        <f t="shared" si="1620"/>
      </c>
      <c r="X15015">
        <f t="shared" si="1621"/>
      </c>
      <c r="Y15015">
        <f t="shared" si="1622"/>
      </c>
      <c r="Z15015">
        <f t="shared" si="1623"/>
      </c>
    </row>
    <row r="15016" spans="1:26">
      <c r="A15016" s="107"/>
      <c r="B15016" s="8" t="s">
        <v>2610</v>
      </c>
      <c r="C15016" s="5" t="s">
        <v>1279</v>
      </c>
      <c r="D15016">
        <v>2</v>
      </c>
      <c r="E15016" s="6">
        <v>4</v>
      </c>
      <c r="F15016" s="5">
        <f>+E15016*D15016</f>
      </c>
      <c r="G15016" s="9">
        <f>+E15016*D15016</f>
      </c>
      <c r="H15016" s="5">
        <v>1</v>
      </c>
      <c r="I15016" s="129">
        <f>+H15016*2</f>
      </c>
      <c r="W15016">
        <f t="shared" si="1620"/>
      </c>
      <c r="X15016">
        <f t="shared" si="1621"/>
      </c>
      <c r="Y15016">
        <f t="shared" si="1622"/>
      </c>
      <c r="Z15016">
        <f t="shared" si="1623"/>
      </c>
    </row>
    <row r="15017" spans="1:26">
      <c r="A15017" s="107"/>
      <c r="B15017" s="20"/>
      <c r="C15017" s="19"/>
      <c r="D15017" s="9"/>
      <c r="E15017" s="5"/>
      <c r="F15017" s="6"/>
      <c r="G15017" s="127"/>
      <c r="H15017" s="19"/>
      <c r="I15017" s="129"/>
      <c r="W15017">
        <f t="shared" si="1620"/>
      </c>
      <c r="X15017">
        <f t="shared" si="1621"/>
      </c>
      <c r="Y15017">
        <f t="shared" si="1622"/>
      </c>
      <c r="Z15017">
        <f t="shared" si="1623"/>
      </c>
    </row>
    <row r="15018" spans="1:26">
      <c r="A15018" s="107"/>
      <c r="B15018" s="17"/>
      <c r="C15018" s="88"/>
      <c r="D15018" s="9"/>
      <c r="E15018" s="5"/>
      <c r="F15018" s="5"/>
      <c r="G15018" s="9"/>
      <c r="H15018" s="5"/>
      <c r="I15018" s="129"/>
      <c r="W15018">
        <f t="shared" si="1620"/>
      </c>
      <c r="X15018">
        <f t="shared" si="1621"/>
      </c>
      <c r="Y15018">
        <f t="shared" si="1622"/>
      </c>
      <c r="Z15018">
        <f t="shared" si="1623"/>
      </c>
    </row>
    <row r="15019" spans="1:26">
      <c r="A15019" s="107"/>
      <c r="B15019" s="8"/>
      <c r="C15019" s="5"/>
      <c r="D15019" s="21"/>
      <c r="E15019" s="5"/>
      <c r="F15019" s="5"/>
      <c r="G15019" s="9"/>
      <c r="H15019" s="5"/>
      <c r="I15019" s="129"/>
      <c r="W15019">
        <f t="shared" si="1620"/>
      </c>
      <c r="X15019">
        <f t="shared" si="1621"/>
      </c>
      <c r="Y15019">
        <f t="shared" si="1622"/>
      </c>
      <c r="Z15019">
        <f t="shared" si="1623"/>
      </c>
    </row>
    <row r="15020" spans="1:26">
      <c r="A15020" s="107"/>
      <c r="B15020" s="8"/>
      <c r="C15020" s="5"/>
      <c r="D15020" s="21"/>
      <c r="E15020" s="5"/>
      <c r="F15020" s="5"/>
      <c r="G15020" s="9"/>
      <c r="H15020" s="5"/>
      <c r="I15020" s="129"/>
      <c r="W15020">
        <f t="shared" si="1620"/>
      </c>
      <c r="X15020">
        <f t="shared" si="1621"/>
      </c>
      <c r="Y15020">
        <f t="shared" si="1622"/>
      </c>
      <c r="Z15020">
        <f t="shared" si="1623"/>
      </c>
    </row>
    <row r="15021" spans="1:26">
      <c r="A15021" s="107"/>
      <c r="B15021" s="106"/>
      <c r="C15021" s="106"/>
      <c r="D15021" s="21"/>
      <c r="E15021" s="9"/>
      <c r="F15021" s="5"/>
      <c r="G15021" s="9"/>
      <c r="H15021" s="5"/>
      <c r="I15021" s="129"/>
      <c r="W15021">
        <f t="shared" si="1620"/>
      </c>
      <c r="X15021">
        <f t="shared" si="1621"/>
      </c>
      <c r="Y15021">
        <f t="shared" si="1622"/>
      </c>
      <c r="Z15021">
        <f t="shared" si="1623"/>
      </c>
    </row>
    <row r="15022" spans="1:26">
      <c r="A15022" s="107"/>
      <c r="B15022" s="95"/>
      <c r="C15022" s="101"/>
      <c r="D15022" s="9"/>
      <c r="E15022" s="5"/>
      <c r="F15022" s="6"/>
      <c r="G15022" s="6"/>
      <c r="H15022" s="16"/>
      <c r="I15022" s="129"/>
      <c r="W15022">
        <f t="shared" si="1620"/>
      </c>
      <c r="X15022">
        <f t="shared" si="1621"/>
      </c>
      <c r="Y15022">
        <f t="shared" si="1622"/>
      </c>
      <c r="Z15022">
        <f t="shared" si="1623"/>
      </c>
    </row>
    <row r="15023" spans="1:26">
      <c r="A15023" s="107"/>
      <c r="B15023" s="8"/>
      <c r="C15023" s="9"/>
      <c r="D15023" s="5"/>
      <c r="E15023" s="5"/>
      <c r="F15023" s="5"/>
      <c r="G15023" s="6"/>
      <c r="H15023" s="5"/>
      <c r="I15023" s="129"/>
      <c r="W15023">
        <f t="shared" si="1620"/>
      </c>
      <c r="X15023">
        <f t="shared" si="1621"/>
      </c>
      <c r="Y15023">
        <f t="shared" si="1622"/>
      </c>
      <c r="Z15023">
        <f t="shared" si="1623"/>
      </c>
    </row>
    <row r="15024" spans="1:26">
      <c r="A15024" s="107"/>
      <c r="B15024" s="1568"/>
      <c r="C15024" s="1569"/>
      <c r="D15024" s="6"/>
      <c r="E15024" s="5"/>
      <c r="F15024" s="6"/>
      <c r="G15024" s="6"/>
      <c r="H15024" s="9"/>
      <c r="I15024" s="129"/>
      <c r="W15024">
        <f t="shared" si="1620"/>
      </c>
      <c r="X15024">
        <f t="shared" si="1621"/>
      </c>
      <c r="Y15024">
        <f t="shared" si="1622"/>
      </c>
      <c r="Z15024">
        <f t="shared" si="1623"/>
      </c>
    </row>
    <row r="15025" spans="1:26">
      <c r="A15025" s="107"/>
      <c r="B15025" s="1570"/>
      <c r="C15025" s="1571"/>
      <c r="D15025" s="50"/>
      <c r="E15025" s="5"/>
      <c r="F15025" s="6"/>
      <c r="G15025" s="6"/>
      <c r="H15025" s="7"/>
      <c r="I15025" s="129"/>
      <c r="W15025">
        <f t="shared" si="1620"/>
      </c>
      <c r="X15025">
        <f t="shared" si="1621"/>
      </c>
      <c r="Y15025">
        <f t="shared" si="1622"/>
      </c>
      <c r="Z15025">
        <f t="shared" si="1623"/>
      </c>
    </row>
    <row r="15026" spans="1:26">
      <c r="A15026" s="107"/>
      <c r="B15026" s="1590"/>
      <c r="C15026" s="1591"/>
      <c r="D15026" s="50"/>
      <c r="E15026" s="5"/>
      <c r="F15026" s="6"/>
      <c r="G15026" s="6"/>
      <c r="H15026" s="5"/>
      <c r="I15026" s="129"/>
      <c r="W15026">
        <f t="shared" si="1620"/>
      </c>
      <c r="X15026">
        <f t="shared" si="1621"/>
      </c>
      <c r="Y15026">
        <f t="shared" si="1622"/>
      </c>
      <c r="Z15026">
        <f t="shared" si="1623"/>
      </c>
    </row>
    <row r="15027" spans="1:26" ht="15.75" thickBot="1">
      <c r="A15027" s="33"/>
      <c r="B15027" s="130"/>
      <c r="C15027" s="130"/>
      <c r="D15027" s="109"/>
      <c r="E15027" s="109"/>
      <c r="F15027" s="109"/>
      <c r="G15027" s="109"/>
      <c r="H15027" s="109"/>
      <c r="I15027" s="110"/>
      <c r="W15027">
        <f t="shared" si="1620"/>
      </c>
      <c r="X15027">
        <f t="shared" si="1621"/>
      </c>
      <c r="Y15027">
        <f t="shared" si="1622"/>
      </c>
      <c r="Z15027">
        <f t="shared" si="1623"/>
      </c>
    </row>
    <row r="15028" spans="1:26">
      <c r="A15028" s="33"/>
      <c r="B15028" s="130"/>
      <c r="C15028" s="130"/>
      <c r="D15028" s="91"/>
      <c r="E15028" s="91"/>
      <c r="F15028" s="91"/>
      <c r="G15028" s="92" t="s">
        <v>19</v>
      </c>
      <c r="H15028" s="91"/>
      <c r="I15028" s="111">
        <f>SUM(I15015:I15027)</f>
      </c>
      <c r="W15028">
        <f t="shared" si="1620"/>
      </c>
      <c r="X15028">
        <f t="shared" si="1621"/>
      </c>
      <c r="Y15028">
        <f t="shared" si="1622"/>
      </c>
      <c r="Z15028">
        <f t="shared" si="1623"/>
      </c>
    </row>
    <row r="15029" spans="1:26">
      <c r="A15029" s="33"/>
      <c r="B15029" s="10"/>
      <c r="C15029" s="10"/>
      <c r="D15029" s="132"/>
      <c r="E15029" s="132"/>
      <c r="F15029" s="132"/>
      <c r="G15029" s="132"/>
      <c r="H15029" s="133"/>
      <c r="I15029" s="61"/>
      <c r="W15029">
        <f t="shared" si="1620"/>
      </c>
      <c r="X15029">
        <f t="shared" si="1621"/>
      </c>
      <c r="Y15029">
        <f t="shared" si="1622"/>
      </c>
      <c r="Z15029">
        <f t="shared" si="1623"/>
      </c>
    </row>
    <row r="15030" spans="1:26" ht="15.75" thickBot="1">
      <c r="A15030" s="33"/>
      <c r="B15030" s="11" t="s">
        <v>20</v>
      </c>
      <c r="C15030" s="35"/>
      <c r="D15030" s="35"/>
      <c r="E15030" s="35"/>
      <c r="F15030" s="35"/>
      <c r="G15030" s="35"/>
      <c r="H15030" s="35"/>
      <c r="I15030" s="36"/>
      <c r="W15030">
        <f t="shared" si="1620"/>
      </c>
      <c r="X15030">
        <f t="shared" si="1621"/>
      </c>
      <c r="Y15030">
        <f t="shared" si="1622"/>
      </c>
      <c r="Z15030">
        <f t="shared" si="1623"/>
      </c>
    </row>
    <row r="15031" spans="1:26" ht="15.75" thickBot="1">
      <c r="A15031" s="37"/>
      <c r="B15031" s="38"/>
      <c r="C15031" s="39" t="s">
        <v>21</v>
      </c>
      <c r="D15031" s="40">
        <f>SUM(D15015:D15030)</f>
      </c>
      <c r="E15031" s="41">
        <f>IF(H15031=I15031,"OK","NO")</f>
      </c>
      <c r="F15031" s="40">
        <f>SUM(F15015:F15030)</f>
      </c>
      <c r="G15031" s="40">
        <f>SUM(G15015:G15030)</f>
      </c>
      <c r="H15031" s="41">
        <f>SUMPRODUCT(F15015:F15027,H15015:H15027)</f>
      </c>
      <c r="I15031" s="43">
        <f>+I15029+I15028</f>
      </c>
      <c r="W15031">
        <f t="shared" si="1620"/>
      </c>
      <c r="X15031">
        <f t="shared" si="1621"/>
      </c>
      <c r="Y15031">
        <f t="shared" si="1622"/>
      </c>
      <c r="Z15031">
        <f t="shared" si="1623"/>
      </c>
    </row>
    <row r="15032" spans="1:26" ht="15.75" thickBot="1">
      <c r="A15032" s="44"/>
      <c r="B15032" s="116"/>
      <c r="C15032" s="45"/>
      <c r="D15032" s="45"/>
      <c r="E15032" s="45"/>
      <c r="F15032" s="45"/>
      <c r="G15032" s="45"/>
      <c r="H15032" s="45"/>
      <c r="I15032" s="47"/>
      <c r="W15032">
        <f t="shared" si="1620"/>
      </c>
      <c r="X15032">
        <f t="shared" si="1621"/>
      </c>
      <c r="Y15032">
        <f t="shared" si="1622"/>
      </c>
      <c r="Z15032">
        <f t="shared" si="1623"/>
      </c>
    </row>
    <row r="15033" spans="1:26">
      <c r="A15033" s="12" t="s">
        <v>315</v>
      </c>
      <c r="B15033" s="12"/>
      <c r="W15033">
        <f t="shared" si="1620"/>
      </c>
      <c r="X15033">
        <f t="shared" si="1621"/>
      </c>
      <c r="Y15033">
        <f t="shared" si="1622"/>
      </c>
      <c r="Z15033">
        <f t="shared" si="1623"/>
      </c>
    </row>
    <row r="15034" spans="1:26">
      <c r="W15034">
        <f t="shared" si="1620"/>
      </c>
      <c r="X15034">
        <f t="shared" si="1621"/>
      </c>
      <c r="Y15034">
        <f t="shared" si="1622"/>
      </c>
      <c r="Z15034">
        <f t="shared" si="1623"/>
      </c>
    </row>
    <row r="15035" spans="1:26">
      <c r="W15035">
        <f t="shared" si="1620"/>
      </c>
      <c r="X15035">
        <f t="shared" si="1621"/>
      </c>
      <c r="Y15035">
        <f t="shared" si="1622"/>
      </c>
      <c r="Z15035">
        <f t="shared" si="1623"/>
      </c>
    </row>
    <row r="15036" spans="1:26">
      <c r="W15036">
        <f t="shared" si="1620"/>
      </c>
      <c r="X15036">
        <f t="shared" si="1621"/>
      </c>
      <c r="Y15036">
        <f t="shared" si="1622"/>
      </c>
      <c r="Z15036">
        <f t="shared" si="1623"/>
      </c>
    </row>
    <row r="15037" spans="1:26">
      <c r="W15037">
        <f t="shared" si="1620"/>
      </c>
      <c r="X15037">
        <f t="shared" si="1621"/>
      </c>
      <c r="Y15037">
        <f t="shared" si="1622"/>
      </c>
      <c r="Z15037">
        <f t="shared" si="1623"/>
      </c>
    </row>
    <row r="15038" spans="1:26">
      <c r="W15038">
        <f t="shared" si="1620"/>
      </c>
      <c r="X15038">
        <f t="shared" si="1621"/>
      </c>
      <c r="Y15038">
        <f t="shared" si="1622"/>
      </c>
      <c r="Z15038">
        <f t="shared" si="1623"/>
      </c>
    </row>
    <row r="15039" spans="1:26">
      <c r="W15039">
        <f t="shared" si="1620"/>
      </c>
      <c r="X15039">
        <f t="shared" si="1621"/>
      </c>
      <c r="Y15039">
        <f t="shared" si="1622"/>
      </c>
      <c r="Z15039">
        <f t="shared" si="1623"/>
      </c>
    </row>
    <row r="15040" spans="1:26">
      <c r="A15040" s="1562" t="s">
        <v>0</v>
      </c>
      <c r="B15040" s="1562"/>
      <c r="C15040" s="1562"/>
      <c r="D15040" s="1562"/>
      <c r="E15040" s="1562"/>
      <c r="F15040" s="1562"/>
      <c r="G15040" s="1562"/>
      <c r="H15040" s="1562"/>
      <c r="I15040" s="1562"/>
      <c r="W15040">
        <f t="shared" si="1620"/>
      </c>
      <c r="X15040">
        <f t="shared" si="1621"/>
      </c>
      <c r="Y15040">
        <f t="shared" si="1622"/>
      </c>
      <c r="Z15040">
        <f t="shared" si="1623"/>
      </c>
    </row>
    <row r="15041" spans="1:26">
      <c r="W15041">
        <f t="shared" si="1620"/>
      </c>
      <c r="X15041">
        <f t="shared" si="1621"/>
      </c>
      <c r="Y15041">
        <f t="shared" si="1622"/>
      </c>
      <c r="Z15041">
        <f t="shared" si="1623"/>
      </c>
    </row>
    <row r="15042" spans="1:26">
      <c r="A15042" s="1" t="s">
        <v>1</v>
      </c>
      <c r="B15042" s="1"/>
      <c r="G15042" s="489" t="s">
        <v>2</v>
      </c>
      <c r="H15042" s="3" t="s">
        <v>2613</v>
      </c>
      <c r="W15042">
        <f t="shared" si="1620"/>
      </c>
      <c r="X15042">
        <f t="shared" si="1621"/>
      </c>
      <c r="Y15042">
        <f t="shared" si="1622"/>
      </c>
      <c r="Z15042">
        <f t="shared" si="1623"/>
      </c>
    </row>
    <row r="15043" spans="1:26">
      <c r="A15043" t="inlineStr">
        <is>
          <t>Dealer-081</t>
        </is>
      </c>
      <c r="B15043" s="1"/>
      <c r="F15043" s="4"/>
      <c r="G15043" s="488" t="s">
        <v>1440</v>
      </c>
      <c r="H15043" s="1" t="s">
        <v>2316</v>
      </c>
      <c r="W15043">
        <f t="shared" si="1620"/>
      </c>
      <c r="X15043">
        <f t="shared" si="1621"/>
      </c>
      <c r="Y15043">
        <f t="shared" si="1622"/>
      </c>
      <c r="Z15043">
        <f t="shared" si="1623"/>
      </c>
    </row>
    <row r="15044" spans="1:26" ht="15.75">
      <c r="A15044" s="141" t="inlineStr">
        <is>
          <t>Dealer-153</t>
        </is>
      </c>
      <c r="B15044" s="126"/>
      <c r="D15044" s="142"/>
      <c r="H15044" s="54"/>
      <c r="W15044">
        <f t="shared" ref="W15044:W15107" si="1624">IF(LEFT($H15044&amp;"",5)="2019-",$H15044,W15043)</f>
      </c>
      <c r="X15044">
        <f t="shared" ref="X15044:X15107" si="1625">IF($W15044="",0,IF(COUNTIF($AB$2:$AB$80,$W15044)&gt;0,1,0))</f>
      </c>
      <c r="Y15044">
        <f t="shared" ref="Y15044:Y15107" si="1626">IF($C15044="","",UPPER(TRIM(IFERROR(LEFT($C15044&amp;"",FIND("/",$C15044&amp;"")-1),$C15044&amp;""))))</f>
      </c>
      <c r="Z15044">
        <f t="shared" ref="Z15044:Z15107" si="1627">IFERROR(IF(ISNUMBER($G15044),$G15044,0),0)</f>
      </c>
    </row>
    <row r="15045" spans="1:26" ht="15.75">
      <c r="A15045" s="141" t="inlineStr">
        <is>
          <t>Address line (redacted)</t>
        </is>
      </c>
      <c r="B15045" s="126"/>
      <c r="D15045" s="142"/>
      <c r="H15045" s="54"/>
      <c r="W15045">
        <f t="shared" si="1624"/>
      </c>
      <c r="X15045">
        <f t="shared" si="1625"/>
      </c>
      <c r="Y15045">
        <f t="shared" si="1626"/>
      </c>
      <c r="Z15045">
        <f t="shared" si="1627"/>
      </c>
    </row>
    <row r="15046" spans="1:26" ht="15.75">
      <c r="A15046" s="143" t="inlineStr">
        <is>
          <t>Address line (redacted)</t>
        </is>
      </c>
      <c r="B15046" s="126"/>
      <c r="D15046" s="142"/>
      <c r="H15046" s="54"/>
      <c r="W15046">
        <f t="shared" si="1624"/>
      </c>
      <c r="X15046">
        <f t="shared" si="1625"/>
      </c>
      <c r="Y15046">
        <f t="shared" si="1626"/>
      </c>
      <c r="Z15046">
        <f t="shared" si="1627"/>
      </c>
    </row>
    <row r="15047" spans="1:26">
      <c r="A15047" s="144" t="s">
        <v>367</v>
      </c>
      <c r="B15047" s="145" t="inlineStr">
        <is>
          <t>GSTIN-MASKED</t>
        </is>
      </c>
      <c r="C15047" s="126"/>
      <c r="D15047" s="126"/>
      <c r="E15047" s="126"/>
      <c r="W15047">
        <f t="shared" si="1624"/>
      </c>
      <c r="X15047">
        <f t="shared" si="1625"/>
      </c>
      <c r="Y15047">
        <f t="shared" si="1626"/>
      </c>
      <c r="Z15047">
        <f t="shared" si="1627"/>
      </c>
    </row>
    <row r="15048" spans="1:26">
      <c r="W15048">
        <f t="shared" si="1624"/>
      </c>
      <c r="X15048">
        <f t="shared" si="1625"/>
      </c>
      <c r="Y15048">
        <f t="shared" si="1626"/>
      </c>
      <c r="Z15048">
        <f t="shared" si="1627"/>
      </c>
    </row>
    <row r="15049" spans="1:26">
      <c r="A15049" s="1" t="s">
        <v>5</v>
      </c>
      <c r="W15049">
        <f t="shared" si="1624"/>
      </c>
      <c r="X15049">
        <f t="shared" si="1625"/>
      </c>
      <c r="Y15049">
        <f t="shared" si="1626"/>
      </c>
      <c r="Z15049">
        <f t="shared" si="1627"/>
      </c>
    </row>
    <row r="15050" spans="1:26">
      <c r="A15050" s="1" t="s">
        <v>6</v>
      </c>
      <c r="W15050">
        <f t="shared" si="1624"/>
      </c>
      <c r="X15050">
        <f t="shared" si="1625"/>
      </c>
      <c r="Y15050">
        <f t="shared" si="1626"/>
      </c>
      <c r="Z15050">
        <f t="shared" si="1627"/>
      </c>
    </row>
    <row r="15051" spans="1:26" ht="15.75" thickBot="1">
      <c r="A15051" s="1" t="s">
        <v>7</v>
      </c>
      <c r="W15051">
        <f t="shared" si="1624"/>
      </c>
      <c r="X15051">
        <f t="shared" si="1625"/>
      </c>
      <c r="Y15051">
        <f t="shared" si="1626"/>
      </c>
      <c r="Z15051">
        <f t="shared" si="1627"/>
      </c>
    </row>
    <row r="15052" spans="1:26" ht="24">
      <c r="A15052" s="26" t="s">
        <v>8</v>
      </c>
      <c r="B15052" s="27" t="s">
        <v>9</v>
      </c>
      <c r="C15052" s="27" t="s">
        <v>10</v>
      </c>
      <c r="D15052" s="28" t="s">
        <v>11</v>
      </c>
      <c r="E15052" s="28" t="s">
        <v>12</v>
      </c>
      <c r="F15052" s="28" t="s">
        <v>13</v>
      </c>
      <c r="G15052" s="28" t="s">
        <v>14</v>
      </c>
      <c r="H15052" s="29" t="s">
        <v>15</v>
      </c>
      <c r="I15052" s="30" t="s">
        <v>16</v>
      </c>
      <c r="W15052">
        <f t="shared" si="1624"/>
      </c>
      <c r="X15052">
        <f t="shared" si="1625"/>
      </c>
      <c r="Y15052">
        <f t="shared" si="1626"/>
      </c>
      <c r="Z15052">
        <f t="shared" si="1627"/>
      </c>
    </row>
    <row r="15053" spans="1:26">
      <c r="A15053" s="5"/>
      <c r="B15053" s="1563" t="s">
        <v>369</v>
      </c>
      <c r="C15053" s="1563"/>
      <c r="D15053" s="5"/>
      <c r="E15053" s="5"/>
      <c r="F15053" s="16"/>
      <c r="G15053" s="5"/>
      <c r="H15053" s="16"/>
      <c r="I15053" s="102"/>
      <c r="W15053">
        <f t="shared" si="1624"/>
      </c>
      <c r="X15053">
        <f t="shared" si="1625"/>
      </c>
      <c r="Y15053">
        <f t="shared" si="1626"/>
      </c>
      <c r="Z15053">
        <f t="shared" si="1627"/>
      </c>
    </row>
    <row r="15054" spans="1:26" ht="24">
      <c r="A15054" s="5">
        <v>1</v>
      </c>
      <c r="B15054" s="20" t="s">
        <v>374</v>
      </c>
      <c r="C15054" s="9" t="s">
        <v>370</v>
      </c>
      <c r="D15054" s="21">
        <v>1</v>
      </c>
      <c r="E15054" s="5">
        <v>25</v>
      </c>
      <c r="F15054" s="5">
        <v>250</v>
      </c>
      <c r="G15054" s="5">
        <f>+F15054</f>
      </c>
      <c r="H15054" s="7">
        <v>1</v>
      </c>
      <c r="I15054" s="58">
        <f t="shared" ref="I15054:I15059" si="1628">+H15054*G15054</f>
      </c>
      <c r="J15054">
        <f>+I15054*18%</f>
      </c>
      <c r="W15054">
        <f t="shared" si="1624"/>
      </c>
      <c r="X15054">
        <f t="shared" si="1625"/>
      </c>
      <c r="Y15054">
        <f t="shared" si="1626"/>
      </c>
      <c r="Z15054">
        <f t="shared" si="1627"/>
      </c>
    </row>
    <row r="15055" spans="1:26">
      <c r="A15055" s="5">
        <v>3</v>
      </c>
      <c r="B15055" s="17" t="s">
        <v>495</v>
      </c>
      <c r="C15055" s="88" t="s">
        <v>303</v>
      </c>
      <c r="D15055" s="5">
        <v>2</v>
      </c>
      <c r="E15055" s="9">
        <v>50</v>
      </c>
      <c r="F15055" s="5">
        <f>+E15055*D15055</f>
      </c>
      <c r="G15055" s="5">
        <f>+E15055*D15055</f>
      </c>
      <c r="H15055" s="9">
        <v>1</v>
      </c>
      <c r="I15055" s="58">
        <f t="shared" si="1628"/>
      </c>
      <c r="N15055">
        <f>+I15055/2</f>
      </c>
      <c r="O15055">
        <f>+H15055*50</f>
      </c>
      <c r="P15055">
        <f>+O15055-7.2*50</f>
      </c>
      <c r="Q15055">
        <f>+O15055-P15055</f>
      </c>
      <c r="W15055">
        <f t="shared" si="1624"/>
      </c>
      <c r="X15055">
        <f t="shared" si="1625"/>
      </c>
      <c r="Y15055">
        <f t="shared" si="1626"/>
      </c>
      <c r="Z15055">
        <f t="shared" si="1627"/>
      </c>
    </row>
    <row r="15056" spans="1:26">
      <c r="A15056" s="5">
        <v>3</v>
      </c>
      <c r="B15056" s="8" t="s">
        <v>37</v>
      </c>
      <c r="C15056" s="5" t="s">
        <v>38</v>
      </c>
      <c r="D15056" s="21">
        <v>1</v>
      </c>
      <c r="E15056" s="5">
        <v>5</v>
      </c>
      <c r="F15056" s="5">
        <f>+E15056*D15056</f>
      </c>
      <c r="G15056" s="5">
        <f>+E15056*D15056</f>
      </c>
      <c r="H15056" s="5">
        <v>1</v>
      </c>
      <c r="I15056" s="58">
        <f t="shared" si="1628"/>
      </c>
      <c r="N15056">
        <v>199</v>
      </c>
      <c r="O15056">
        <f>+N15056*50</f>
      </c>
      <c r="P15056">
        <f>+O15056-7.2*50</f>
      </c>
      <c r="Q15056">
        <f>+O15056-P15056</f>
      </c>
      <c r="W15056">
        <f t="shared" si="1624"/>
      </c>
      <c r="X15056">
        <f t="shared" si="1625"/>
      </c>
      <c r="Y15056">
        <f t="shared" si="1626"/>
      </c>
      <c r="Z15056">
        <f t="shared" si="1627"/>
      </c>
    </row>
    <row r="15057" spans="1:26">
      <c r="A15057" s="5">
        <v>4</v>
      </c>
      <c r="B15057" s="8" t="s">
        <v>380</v>
      </c>
      <c r="C15057" s="5" t="s">
        <v>381</v>
      </c>
      <c r="D15057" s="21">
        <v>1</v>
      </c>
      <c r="E15057" s="5">
        <v>5</v>
      </c>
      <c r="F15057" s="5">
        <f>+E15057*D15057</f>
      </c>
      <c r="G15057" s="5">
        <f>+E15057*D15057</f>
      </c>
      <c r="H15057" s="5">
        <v>1</v>
      </c>
      <c r="I15057" s="58">
        <f t="shared" si="1628"/>
      </c>
      <c r="N15057">
        <v>135</v>
      </c>
      <c r="O15057">
        <f>+N15057*50</f>
      </c>
      <c r="P15057">
        <f>+O15057-7.2*50</f>
      </c>
      <c r="Q15057">
        <f>+O15057-P15057</f>
      </c>
      <c r="W15057">
        <f t="shared" si="1624"/>
      </c>
      <c r="X15057">
        <f t="shared" si="1625"/>
      </c>
      <c r="Y15057">
        <f t="shared" si="1626"/>
      </c>
      <c r="Z15057">
        <f t="shared" si="1627"/>
      </c>
    </row>
    <row r="15058" spans="1:26">
      <c r="A15058" s="5">
        <v>5</v>
      </c>
      <c r="B15058" s="8" t="s">
        <v>382</v>
      </c>
      <c r="C15058" s="5" t="s">
        <v>383</v>
      </c>
      <c r="D15058" s="21">
        <v>1</v>
      </c>
      <c r="E15058" s="5">
        <v>5</v>
      </c>
      <c r="F15058" s="5">
        <f>+E15058*D15058</f>
      </c>
      <c r="G15058" s="5">
        <f>+E15058*D15058</f>
      </c>
      <c r="H15058" s="5">
        <v>1</v>
      </c>
      <c r="I15058" s="58">
        <f t="shared" si="1628"/>
      </c>
      <c r="N15058">
        <v>320</v>
      </c>
      <c r="O15058">
        <f>+N15058*50</f>
      </c>
      <c r="P15058">
        <f>+O15058-7.2*50</f>
      </c>
      <c r="Q15058">
        <f>+O15058-P15058</f>
      </c>
      <c r="W15058">
        <f t="shared" si="1624"/>
      </c>
      <c r="X15058">
        <f t="shared" si="1625"/>
      </c>
      <c r="Y15058">
        <f t="shared" si="1626"/>
      </c>
      <c r="Z15058">
        <f t="shared" si="1627"/>
      </c>
    </row>
    <row r="15059" spans="1:26">
      <c r="A15059" s="5">
        <v>6</v>
      </c>
      <c r="B15059" s="17" t="s">
        <v>1136</v>
      </c>
      <c r="C15059" s="349" t="s">
        <v>1135</v>
      </c>
      <c r="D15059" s="5"/>
      <c r="E15059" s="5"/>
      <c r="F15059" s="53">
        <v>50</v>
      </c>
      <c r="G15059" s="350">
        <f>+F15059</f>
      </c>
      <c r="H15059" s="5">
        <v>1</v>
      </c>
      <c r="I15059" s="102">
        <f t="shared" si="1628"/>
      </c>
      <c r="J15059" s="25">
        <f>75*18%</f>
      </c>
      <c r="K15059" s="118">
        <f>+H15059-J15059</f>
      </c>
      <c r="L15059">
        <f>+K15059*G15059</f>
      </c>
      <c r="W15059">
        <f t="shared" si="1624"/>
      </c>
      <c r="X15059">
        <f t="shared" si="1625"/>
      </c>
      <c r="Y15059">
        <f t="shared" si="1626"/>
      </c>
      <c r="Z15059">
        <f t="shared" si="1627"/>
      </c>
    </row>
    <row r="15060" spans="1:26">
      <c r="A15060" s="277"/>
      <c r="B15060" s="8"/>
      <c r="C15060" s="5"/>
      <c r="D15060" s="10"/>
      <c r="E15060" s="5"/>
      <c r="F15060" s="5"/>
      <c r="G15060" s="5"/>
      <c r="H15060" s="5"/>
      <c r="I15060" s="102"/>
      <c r="W15060">
        <f t="shared" si="1624"/>
      </c>
      <c r="X15060">
        <f t="shared" si="1625"/>
      </c>
      <c r="Y15060">
        <f t="shared" si="1626"/>
      </c>
      <c r="Z15060">
        <f t="shared" si="1627"/>
      </c>
    </row>
    <row r="15061" spans="1:26">
      <c r="A15061" s="277"/>
      <c r="B15061" s="8"/>
      <c r="C15061" s="5"/>
      <c r="D15061" s="10"/>
      <c r="E15061" s="5"/>
      <c r="F15061" s="5"/>
      <c r="G15061" s="5"/>
      <c r="H15061" s="5"/>
      <c r="I15061" s="102"/>
      <c r="W15061">
        <f t="shared" si="1624"/>
      </c>
      <c r="X15061">
        <f t="shared" si="1625"/>
      </c>
      <c r="Y15061">
        <f t="shared" si="1626"/>
      </c>
      <c r="Z15061">
        <f t="shared" si="1627"/>
      </c>
    </row>
    <row r="15062" spans="1:26">
      <c r="A15062" s="31"/>
      <c r="B15062" s="148"/>
      <c r="C15062" s="148"/>
      <c r="D15062" s="21"/>
      <c r="E15062" s="5"/>
      <c r="F15062" s="9"/>
      <c r="G15062" s="6"/>
      <c r="H15062" s="7"/>
      <c r="I15062" s="102"/>
      <c r="W15062">
        <f t="shared" si="1624"/>
      </c>
      <c r="X15062">
        <f t="shared" si="1625"/>
      </c>
      <c r="Y15062">
        <f t="shared" si="1626"/>
      </c>
      <c r="Z15062">
        <f t="shared" si="1627"/>
      </c>
    </row>
    <row r="15063" spans="1:26">
      <c r="A15063" s="31"/>
      <c r="B15063" s="1568" t="s">
        <v>2683</v>
      </c>
      <c r="C15063" s="1569"/>
      <c r="D15063" s="5"/>
      <c r="E15063" s="5"/>
      <c r="F15063" s="5"/>
      <c r="G15063" s="21"/>
      <c r="H15063" s="5"/>
      <c r="I15063" s="32"/>
      <c r="W15063">
        <f t="shared" si="1624"/>
      </c>
      <c r="X15063">
        <f t="shared" si="1625"/>
      </c>
      <c r="Y15063">
        <f t="shared" si="1626"/>
      </c>
      <c r="Z15063">
        <f t="shared" si="1627"/>
      </c>
    </row>
    <row r="15064" spans="1:26" ht="21" customHeight="1">
      <c r="A15064" s="33"/>
      <c r="B15064" s="1590"/>
      <c r="C15064" s="1591"/>
      <c r="D15064" s="34"/>
      <c r="E15064" s="16"/>
      <c r="F15064" s="5"/>
      <c r="G15064" s="21"/>
      <c r="H15064" s="5"/>
      <c r="I15064" s="32"/>
      <c r="W15064">
        <f t="shared" si="1624"/>
      </c>
      <c r="X15064">
        <f t="shared" si="1625"/>
      </c>
      <c r="Y15064">
        <f t="shared" si="1626"/>
      </c>
      <c r="Z15064">
        <f t="shared" si="1627"/>
      </c>
    </row>
    <row r="15065" spans="1:26" ht="15.75" thickBot="1">
      <c r="A15065" s="33"/>
      <c r="B15065" s="10"/>
      <c r="C15065" s="10"/>
      <c r="D15065" s="109"/>
      <c r="E15065" s="109"/>
      <c r="F15065" s="109"/>
      <c r="G15065" s="109"/>
      <c r="H15065" s="109"/>
      <c r="I15065" s="110"/>
      <c r="W15065">
        <f t="shared" si="1624"/>
      </c>
      <c r="X15065">
        <f t="shared" si="1625"/>
      </c>
      <c r="Y15065">
        <f t="shared" si="1626"/>
      </c>
      <c r="Z15065">
        <f t="shared" si="1627"/>
      </c>
    </row>
    <row r="15066" spans="1:26">
      <c r="A15066" s="33"/>
      <c r="B15066" s="10"/>
      <c r="C15066" s="10"/>
      <c r="D15066" s="91"/>
      <c r="E15066" s="91"/>
      <c r="F15066" s="91"/>
      <c r="G15066" s="92" t="s">
        <v>19</v>
      </c>
      <c r="H15066" s="91"/>
      <c r="I15066" s="111">
        <f>SUM(I15053:I15065)</f>
      </c>
      <c r="W15066">
        <f t="shared" si="1624"/>
      </c>
      <c r="X15066">
        <f t="shared" si="1625"/>
      </c>
      <c r="Y15066">
        <f t="shared" si="1626"/>
      </c>
      <c r="Z15066">
        <f t="shared" si="1627"/>
      </c>
    </row>
    <row r="15067" spans="1:26">
      <c r="A15067" s="149"/>
      <c r="B15067" s="69"/>
      <c r="C15067" s="1609" t="s">
        <v>2692</v>
      </c>
      <c r="D15067" s="1610"/>
      <c r="E15067" s="151" t="s">
        <v>371</v>
      </c>
      <c r="F15067" s="152"/>
      <c r="G15067" s="153"/>
      <c r="H15067" s="154" t="s">
        <v>372</v>
      </c>
      <c r="I15067" s="155">
        <v>1</v>
      </c>
      <c r="W15067">
        <f t="shared" si="1624"/>
      </c>
      <c r="X15067">
        <f t="shared" si="1625"/>
      </c>
      <c r="Y15067">
        <f t="shared" si="1626"/>
      </c>
      <c r="Z15067">
        <f t="shared" si="1627"/>
      </c>
    </row>
    <row r="15068" spans="1:26">
      <c r="A15068" s="149"/>
      <c r="B15068" s="69"/>
      <c r="C15068" s="69"/>
      <c r="D15068" s="151"/>
      <c r="E15068" s="151" t="s">
        <v>314</v>
      </c>
      <c r="F15068" s="152" t="s">
        <v>373</v>
      </c>
      <c r="G15068" s="153"/>
      <c r="H15068" s="112">
        <v>1</v>
      </c>
      <c r="I15068" s="61">
        <f>+J15054</f>
      </c>
      <c r="W15068">
        <f t="shared" si="1624"/>
      </c>
      <c r="X15068">
        <f t="shared" si="1625"/>
      </c>
      <c r="Y15068">
        <f t="shared" si="1626"/>
      </c>
      <c r="Z15068">
        <f t="shared" si="1627"/>
      </c>
    </row>
    <row r="15069" spans="1:26" ht="15.75" thickBot="1">
      <c r="A15069" s="33"/>
      <c r="B15069" s="11" t="s">
        <v>20</v>
      </c>
      <c r="C15069" s="35"/>
      <c r="D15069" s="35"/>
      <c r="E15069" s="35"/>
      <c r="F15069" s="35"/>
      <c r="G15069" s="156"/>
      <c r="H15069" s="35"/>
      <c r="I15069" s="36"/>
      <c r="W15069">
        <f t="shared" si="1624"/>
      </c>
      <c r="X15069">
        <f t="shared" si="1625"/>
      </c>
      <c r="Y15069">
        <f t="shared" si="1626"/>
      </c>
      <c r="Z15069">
        <f t="shared" si="1627"/>
      </c>
    </row>
    <row r="15070" spans="1:26" ht="15.75" thickBot="1">
      <c r="A15070" s="37"/>
      <c r="B15070" s="38"/>
      <c r="C15070" s="39" t="s">
        <v>21</v>
      </c>
      <c r="D15070" s="40">
        <f>SUM(D15053:D15069)</f>
      </c>
      <c r="E15070" s="41">
        <f>IF(H15070=I15070,"OK","NO")</f>
      </c>
      <c r="F15070" s="40">
        <f>SUM(F15053:F15069)</f>
      </c>
      <c r="G15070" s="40">
        <f>SUM(G15053:G15069)</f>
      </c>
      <c r="H15070" s="42">
        <f>SUMPRODUCT(F15050:F15065,H15050:H15065)</f>
      </c>
      <c r="I15070" s="43">
        <f>SUM(I15066:I15069)</f>
      </c>
      <c r="W15070">
        <f t="shared" si="1624"/>
      </c>
      <c r="X15070">
        <f t="shared" si="1625"/>
      </c>
      <c r="Y15070">
        <f t="shared" si="1626"/>
      </c>
      <c r="Z15070">
        <f t="shared" si="1627"/>
      </c>
    </row>
    <row r="15071" spans="1:26" ht="15.75" thickBot="1">
      <c r="A15071" s="44"/>
      <c r="B15071" s="116"/>
      <c r="C15071" s="45"/>
      <c r="D15071" s="45"/>
      <c r="E15071" s="45"/>
      <c r="F15071" s="45"/>
      <c r="G15071" s="45"/>
      <c r="H15071" s="46"/>
      <c r="I15071" s="47"/>
      <c r="W15071">
        <f t="shared" si="1624"/>
      </c>
      <c r="X15071">
        <f t="shared" si="1625"/>
      </c>
      <c r="Y15071">
        <f t="shared" si="1626"/>
      </c>
      <c r="Z15071">
        <f t="shared" si="1627"/>
      </c>
    </row>
    <row r="15072" spans="1:26">
      <c r="A15072" s="12" t="s">
        <v>23</v>
      </c>
      <c r="B15072" s="12"/>
      <c r="C15072" s="12"/>
      <c r="D15072" s="13"/>
      <c r="E15072" s="14" t="s">
        <v>301</v>
      </c>
      <c r="F15072" s="14"/>
      <c r="G15072" s="14"/>
      <c r="H15072" s="2"/>
      <c r="I15072" s="12"/>
      <c r="W15072">
        <f t="shared" si="1624"/>
      </c>
      <c r="X15072">
        <f t="shared" si="1625"/>
      </c>
      <c r="Y15072">
        <f t="shared" si="1626"/>
      </c>
      <c r="Z15072">
        <f t="shared" si="1627"/>
      </c>
    </row>
    <row r="15073" spans="1:26">
      <c r="W15073">
        <f t="shared" si="1624"/>
      </c>
      <c r="X15073">
        <f t="shared" si="1625"/>
      </c>
      <c r="Y15073">
        <f t="shared" si="1626"/>
      </c>
      <c r="Z15073">
        <f t="shared" si="1627"/>
      </c>
    </row>
    <row r="15074" spans="1:26">
      <c r="W15074">
        <f t="shared" si="1624"/>
      </c>
      <c r="X15074">
        <f t="shared" si="1625"/>
      </c>
      <c r="Y15074">
        <f t="shared" si="1626"/>
      </c>
      <c r="Z15074">
        <f t="shared" si="1627"/>
      </c>
    </row>
    <row r="15075" spans="1:26">
      <c r="W15075">
        <f t="shared" si="1624"/>
      </c>
      <c r="X15075">
        <f t="shared" si="1625"/>
      </c>
      <c r="Y15075">
        <f t="shared" si="1626"/>
      </c>
      <c r="Z15075">
        <f t="shared" si="1627"/>
      </c>
    </row>
    <row r="15076" spans="1:26">
      <c r="W15076">
        <f t="shared" si="1624"/>
      </c>
      <c r="X15076">
        <f t="shared" si="1625"/>
      </c>
      <c r="Y15076">
        <f t="shared" si="1626"/>
      </c>
      <c r="Z15076">
        <f t="shared" si="1627"/>
      </c>
    </row>
    <row r="15077" spans="1:26">
      <c r="W15077">
        <f t="shared" si="1624"/>
      </c>
      <c r="X15077">
        <f t="shared" si="1625"/>
      </c>
      <c r="Y15077">
        <f t="shared" si="1626"/>
      </c>
      <c r="Z15077">
        <f t="shared" si="1627"/>
      </c>
    </row>
    <row r="15078" spans="1:26">
      <c r="A15078" s="1562" t="s">
        <v>0</v>
      </c>
      <c r="B15078" s="1562"/>
      <c r="C15078" s="1562"/>
      <c r="D15078" s="1562"/>
      <c r="E15078" s="1562"/>
      <c r="F15078" s="1562"/>
      <c r="G15078" s="1562"/>
      <c r="H15078" s="1562"/>
      <c r="I15078" s="1562"/>
      <c r="W15078">
        <f t="shared" si="1624"/>
      </c>
      <c r="X15078">
        <f t="shared" si="1625"/>
      </c>
      <c r="Y15078">
        <f t="shared" si="1626"/>
      </c>
      <c r="Z15078">
        <f t="shared" si="1627"/>
      </c>
    </row>
    <row r="15079" spans="1:26">
      <c r="W15079">
        <f t="shared" si="1624"/>
      </c>
      <c r="X15079">
        <f t="shared" si="1625"/>
      </c>
      <c r="Y15079">
        <f t="shared" si="1626"/>
      </c>
      <c r="Z15079">
        <f t="shared" si="1627"/>
      </c>
    </row>
    <row r="15080" spans="1:26">
      <c r="A15080" s="1" t="s">
        <v>1</v>
      </c>
      <c r="B15080" s="1"/>
      <c r="G15080" s="489" t="s">
        <v>2</v>
      </c>
      <c r="H15080" s="3" t="s">
        <v>2630</v>
      </c>
      <c r="I15080" s="124"/>
      <c r="W15080">
        <f t="shared" si="1624"/>
      </c>
      <c r="X15080">
        <f t="shared" si="1625"/>
      </c>
      <c r="Y15080">
        <f t="shared" si="1626"/>
      </c>
      <c r="Z15080">
        <f t="shared" si="1627"/>
      </c>
    </row>
    <row r="15081" spans="1:26">
      <c r="A15081" s="1" t="inlineStr">
        <is>
          <t>Dealer-164</t>
        </is>
      </c>
      <c r="B15081" s="1"/>
      <c r="C15081" s="51"/>
      <c r="F15081" s="4"/>
      <c r="G15081" s="488" t="s">
        <v>1440</v>
      </c>
      <c r="H15081" s="1" t="s">
        <v>2317</v>
      </c>
      <c r="W15081">
        <f t="shared" si="1624"/>
      </c>
      <c r="X15081">
        <f t="shared" si="1625"/>
      </c>
      <c r="Y15081">
        <f t="shared" si="1626"/>
      </c>
      <c r="Z15081">
        <f t="shared" si="1627"/>
      </c>
    </row>
    <row r="15082" spans="1:26">
      <c r="A15082" s="1" t="inlineStr">
        <is>
          <t>Dealer-165</t>
        </is>
      </c>
      <c r="B15082" s="1"/>
      <c r="C15082" s="51"/>
      <c r="W15082">
        <f t="shared" si="1624"/>
      </c>
      <c r="X15082">
        <f t="shared" si="1625"/>
      </c>
      <c r="Y15082">
        <f t="shared" si="1626"/>
      </c>
      <c r="Z15082">
        <f t="shared" si="1627"/>
      </c>
    </row>
    <row r="15083" spans="1:26">
      <c r="A15083" s="1" t="inlineStr">
        <is>
          <t>Address line (redacted)</t>
        </is>
      </c>
      <c r="B15083" s="1"/>
      <c r="C15083" s="51"/>
      <c r="W15083">
        <f t="shared" si="1624"/>
      </c>
      <c r="X15083">
        <f t="shared" si="1625"/>
      </c>
      <c r="Y15083">
        <f t="shared" si="1626"/>
      </c>
      <c r="Z15083">
        <f t="shared" si="1627"/>
      </c>
    </row>
    <row r="15084" spans="1:26">
      <c r="A15084" s="1" t="inlineStr">
        <is>
          <t>Address line (redacted)</t>
        </is>
      </c>
      <c r="B15084" s="1"/>
      <c r="C15084" s="51"/>
      <c r="W15084">
        <f t="shared" si="1624"/>
      </c>
      <c r="X15084">
        <f t="shared" si="1625"/>
      </c>
      <c r="Y15084">
        <f t="shared" si="1626"/>
      </c>
      <c r="Z15084">
        <f t="shared" si="1627"/>
      </c>
    </row>
    <row r="15085" spans="1:26">
      <c r="A15085" s="22" t="s">
        <v>4</v>
      </c>
      <c r="B15085" s="125" t="inlineStr">
        <is>
          <t>GSTIN-MASKED</t>
        </is>
      </c>
      <c r="C15085" s="126"/>
      <c r="D15085" s="126"/>
      <c r="E15085" s="126"/>
      <c r="F15085" s="126"/>
      <c r="G15085" s="126"/>
      <c r="H15085" s="126"/>
      <c r="I15085" s="126"/>
      <c r="W15085">
        <f t="shared" si="1624"/>
      </c>
      <c r="X15085">
        <f t="shared" si="1625"/>
      </c>
      <c r="Y15085">
        <f t="shared" si="1626"/>
      </c>
      <c r="Z15085">
        <f t="shared" si="1627"/>
      </c>
    </row>
    <row r="15086" spans="1:26">
      <c r="A15086" s="12"/>
      <c r="B15086" s="86"/>
      <c r="W15086">
        <f t="shared" si="1624"/>
      </c>
      <c r="X15086">
        <f t="shared" si="1625"/>
      </c>
      <c r="Y15086">
        <f t="shared" si="1626"/>
      </c>
      <c r="Z15086">
        <f t="shared" si="1627"/>
      </c>
    </row>
    <row r="15087" spans="1:26">
      <c r="A15087" s="1" t="s">
        <v>5</v>
      </c>
      <c r="W15087">
        <f t="shared" si="1624"/>
      </c>
      <c r="X15087">
        <f t="shared" si="1625"/>
      </c>
      <c r="Y15087">
        <f t="shared" si="1626"/>
      </c>
      <c r="Z15087">
        <f t="shared" si="1627"/>
      </c>
    </row>
    <row r="15088" spans="1:26">
      <c r="A15088" s="1" t="s">
        <v>6</v>
      </c>
      <c r="W15088">
        <f t="shared" si="1624"/>
      </c>
      <c r="X15088">
        <f t="shared" si="1625"/>
      </c>
      <c r="Y15088">
        <f t="shared" si="1626"/>
      </c>
      <c r="Z15088">
        <f t="shared" si="1627"/>
      </c>
    </row>
    <row r="15089" spans="1:26" ht="15.75" thickBot="1">
      <c r="A15089" s="1" t="s">
        <v>7</v>
      </c>
      <c r="W15089">
        <f t="shared" si="1624"/>
      </c>
      <c r="X15089">
        <f t="shared" si="1625"/>
      </c>
      <c r="Y15089">
        <f t="shared" si="1626"/>
      </c>
      <c r="Z15089">
        <f t="shared" si="1627"/>
      </c>
    </row>
    <row r="15090" spans="1:26" ht="24">
      <c r="A15090" s="26" t="s">
        <v>8</v>
      </c>
      <c r="B15090" s="27" t="s">
        <v>9</v>
      </c>
      <c r="C15090" s="27" t="s">
        <v>10</v>
      </c>
      <c r="D15090" s="28" t="s">
        <v>11</v>
      </c>
      <c r="E15090" s="28" t="s">
        <v>12</v>
      </c>
      <c r="F15090" s="28" t="s">
        <v>13</v>
      </c>
      <c r="G15090" s="28" t="s">
        <v>14</v>
      </c>
      <c r="H15090" s="29" t="s">
        <v>15</v>
      </c>
      <c r="I15090" s="30" t="s">
        <v>16</v>
      </c>
      <c r="W15090">
        <f t="shared" si="1624"/>
      </c>
      <c r="X15090">
        <f t="shared" si="1625"/>
      </c>
      <c r="Y15090">
        <f t="shared" si="1626"/>
      </c>
      <c r="Z15090">
        <f t="shared" si="1627"/>
      </c>
    </row>
    <row r="15091" spans="1:26">
      <c r="A15091" s="5"/>
      <c r="B15091" s="1564" t="s">
        <v>17</v>
      </c>
      <c r="C15091" s="1565"/>
      <c r="D15091" s="5"/>
      <c r="E15091" s="6"/>
      <c r="F15091" s="6"/>
      <c r="G15091" s="127"/>
      <c r="H15091" s="5"/>
      <c r="I15091" s="102"/>
      <c r="W15091">
        <f t="shared" si="1624"/>
      </c>
      <c r="X15091">
        <f t="shared" si="1625"/>
      </c>
      <c r="Y15091">
        <f t="shared" si="1626"/>
      </c>
      <c r="Z15091">
        <f t="shared" si="1627"/>
      </c>
    </row>
    <row r="15092" spans="1:26">
      <c r="A15092" s="5">
        <v>1</v>
      </c>
      <c r="B15092" s="8" t="s">
        <v>746</v>
      </c>
      <c r="C15092" s="5" t="s">
        <v>747</v>
      </c>
      <c r="D15092" s="5">
        <v>1</v>
      </c>
      <c r="E15092" s="5">
        <v>5</v>
      </c>
      <c r="F15092" s="5">
        <f>+E15092*D15092</f>
      </c>
      <c r="G15092" s="5">
        <f>+E15092*D15092</f>
      </c>
      <c r="H15092" s="5">
        <v>1</v>
      </c>
      <c r="I15092" s="58">
        <f>+H15092*G15092</f>
      </c>
      <c r="W15092">
        <f t="shared" si="1624"/>
      </c>
      <c r="X15092">
        <f t="shared" si="1625"/>
      </c>
      <c r="Y15092">
        <f t="shared" si="1626"/>
      </c>
      <c r="Z15092">
        <f t="shared" si="1627"/>
      </c>
    </row>
    <row r="15093" spans="1:26">
      <c r="A15093" s="5">
        <v>2</v>
      </c>
      <c r="B15093" s="8" t="s">
        <v>931</v>
      </c>
      <c r="C15093" s="5" t="s">
        <v>930</v>
      </c>
      <c r="D15093" s="5">
        <v>1</v>
      </c>
      <c r="E15093" s="5">
        <v>5</v>
      </c>
      <c r="F15093" s="5">
        <f>+E15093*D15093</f>
      </c>
      <c r="G15093" s="5">
        <f>+E15093*D15093</f>
      </c>
      <c r="H15093" s="5">
        <v>1</v>
      </c>
      <c r="I15093" s="58">
        <f>+H15093*G15093</f>
      </c>
      <c r="W15093">
        <f t="shared" si="1624"/>
      </c>
      <c r="X15093">
        <f t="shared" si="1625"/>
      </c>
      <c r="Y15093">
        <f t="shared" si="1626"/>
      </c>
      <c r="Z15093">
        <f t="shared" si="1627"/>
      </c>
    </row>
    <row r="15094" spans="1:26">
      <c r="A15094" s="277"/>
      <c r="B15094" s="1564" t="s">
        <v>300</v>
      </c>
      <c r="C15094" s="1565"/>
      <c r="D15094" s="10"/>
      <c r="E15094" s="5"/>
      <c r="F15094" s="5"/>
      <c r="G15094" s="5"/>
      <c r="H15094" s="5"/>
      <c r="I15094" s="102"/>
      <c r="W15094">
        <f t="shared" si="1624"/>
      </c>
      <c r="X15094">
        <f t="shared" si="1625"/>
      </c>
      <c r="Y15094">
        <f t="shared" si="1626"/>
      </c>
      <c r="Z15094">
        <f t="shared" si="1627"/>
      </c>
    </row>
    <row r="15095" spans="1:26">
      <c r="A15095" s="277">
        <v>3</v>
      </c>
      <c r="B15095" s="17" t="s">
        <v>674</v>
      </c>
      <c r="C15095" s="1648" t="s">
        <v>764</v>
      </c>
      <c r="D15095" s="5">
        <v>1</v>
      </c>
      <c r="E15095" s="5">
        <v>100</v>
      </c>
      <c r="F15095" s="5">
        <v>100</v>
      </c>
      <c r="G15095" s="5">
        <f>+F15095</f>
      </c>
      <c r="H15095" s="1606">
        <v>1</v>
      </c>
      <c r="I15095" s="1745">
        <f>+H15095*D15095</f>
      </c>
      <c r="W15095">
        <f t="shared" si="1624"/>
      </c>
      <c r="X15095">
        <f t="shared" si="1625"/>
      </c>
      <c r="Y15095">
        <f t="shared" si="1626"/>
      </c>
      <c r="Z15095">
        <f t="shared" si="1627"/>
      </c>
    </row>
    <row r="15096" spans="1:26">
      <c r="A15096" s="277">
        <v>4</v>
      </c>
      <c r="B15096" s="17" t="s">
        <v>765</v>
      </c>
      <c r="C15096" s="1649"/>
      <c r="D15096" s="5">
        <v>1</v>
      </c>
      <c r="E15096" s="5">
        <v>100</v>
      </c>
      <c r="F15096" s="5">
        <v>100</v>
      </c>
      <c r="G15096" s="5">
        <f>+F15096</f>
      </c>
      <c r="H15096" s="1607"/>
      <c r="I15096" s="1746"/>
      <c r="W15096">
        <f t="shared" si="1624"/>
      </c>
      <c r="X15096">
        <f t="shared" si="1625"/>
      </c>
      <c r="Y15096">
        <f t="shared" si="1626"/>
      </c>
      <c r="Z15096">
        <f t="shared" si="1627"/>
      </c>
    </row>
    <row r="15097" spans="1:26">
      <c r="A15097" s="5"/>
      <c r="B15097" s="1564" t="s">
        <v>18</v>
      </c>
      <c r="C15097" s="1565"/>
      <c r="D15097" s="5"/>
      <c r="E15097" s="10"/>
      <c r="F15097" s="5"/>
      <c r="G15097" s="5"/>
      <c r="H15097" s="5"/>
      <c r="I15097" s="58"/>
      <c r="W15097">
        <f t="shared" si="1624"/>
      </c>
      <c r="X15097">
        <f t="shared" si="1625"/>
      </c>
      <c r="Y15097">
        <f t="shared" si="1626"/>
      </c>
      <c r="Z15097">
        <f t="shared" si="1627"/>
      </c>
    </row>
    <row r="15098" spans="1:26">
      <c r="A15098" s="5"/>
      <c r="B15098" s="95"/>
      <c r="C15098" s="9"/>
      <c r="D15098" s="5"/>
      <c r="E15098" s="5"/>
      <c r="F15098" s="5"/>
      <c r="G15098" s="5"/>
      <c r="H15098" s="16"/>
      <c r="I15098" s="58"/>
      <c r="W15098">
        <f t="shared" si="1624"/>
      </c>
      <c r="X15098">
        <f t="shared" si="1625"/>
      </c>
      <c r="Y15098">
        <f t="shared" si="1626"/>
      </c>
      <c r="Z15098">
        <f t="shared" si="1627"/>
      </c>
    </row>
    <row r="15099" spans="1:26">
      <c r="A15099" s="5"/>
      <c r="B15099" s="1564" t="s">
        <v>1181</v>
      </c>
      <c r="C15099" s="1565"/>
      <c r="D15099" s="5"/>
      <c r="E15099" s="10"/>
      <c r="F15099" s="5"/>
      <c r="G15099" s="5"/>
      <c r="H15099" s="5"/>
      <c r="I15099" s="58"/>
      <c r="W15099">
        <f t="shared" si="1624"/>
      </c>
      <c r="X15099">
        <f t="shared" si="1625"/>
      </c>
      <c r="Y15099">
        <f t="shared" si="1626"/>
      </c>
      <c r="Z15099">
        <f t="shared" si="1627"/>
      </c>
    </row>
    <row r="15100" spans="1:26">
      <c r="A15100" s="19"/>
      <c r="B15100" s="20"/>
      <c r="C15100" s="5"/>
      <c r="D15100" s="5"/>
      <c r="E15100" s="5"/>
      <c r="F15100" s="5"/>
      <c r="G15100" s="5"/>
      <c r="H15100" s="7"/>
      <c r="I15100" s="58"/>
      <c r="W15100">
        <f t="shared" si="1624"/>
      </c>
      <c r="X15100">
        <f t="shared" si="1625"/>
      </c>
      <c r="Y15100">
        <f t="shared" si="1626"/>
      </c>
      <c r="Z15100">
        <f t="shared" si="1627"/>
      </c>
    </row>
    <row r="15101" spans="1:26">
      <c r="A15101" s="19">
        <v>5</v>
      </c>
      <c r="B15101" s="20" t="s">
        <v>1177</v>
      </c>
      <c r="C15101" s="5" t="s">
        <v>1178</v>
      </c>
      <c r="D15101" s="5">
        <v>1</v>
      </c>
      <c r="E15101" s="5">
        <v>10</v>
      </c>
      <c r="F15101" s="5">
        <f>+E15101*D15101</f>
      </c>
      <c r="G15101" s="5">
        <f>+E15101*D15101</f>
      </c>
      <c r="H15101" s="5">
        <v>1</v>
      </c>
      <c r="I15101" s="58">
        <f>+H15101*G15101</f>
      </c>
      <c r="W15101">
        <f t="shared" si="1624"/>
      </c>
      <c r="X15101">
        <f t="shared" si="1625"/>
      </c>
      <c r="Y15101">
        <f t="shared" si="1626"/>
      </c>
      <c r="Z15101">
        <f t="shared" si="1627"/>
      </c>
    </row>
    <row r="15102" spans="1:26">
      <c r="A15102" s="19"/>
      <c r="B15102" s="20" t="s">
        <v>1888</v>
      </c>
      <c r="C15102" s="5" t="s">
        <v>1889</v>
      </c>
      <c r="D15102" s="5">
        <v>1</v>
      </c>
      <c r="E15102" s="5">
        <v>10</v>
      </c>
      <c r="F15102" s="5">
        <f>+E15102*D15102</f>
      </c>
      <c r="G15102" s="5">
        <f>+E15102*D15102</f>
      </c>
      <c r="H15102" s="7">
        <v>1</v>
      </c>
      <c r="I15102" s="58">
        <f>+H15102*G15102</f>
      </c>
      <c r="W15102">
        <f t="shared" si="1624"/>
      </c>
      <c r="X15102">
        <f t="shared" si="1625"/>
      </c>
      <c r="Y15102">
        <f t="shared" si="1626"/>
      </c>
      <c r="Z15102">
        <f t="shared" si="1627"/>
      </c>
    </row>
    <row r="15103" spans="1:26">
      <c r="A15103" s="5"/>
      <c r="B15103" s="1564" t="s">
        <v>644</v>
      </c>
      <c r="C15103" s="1565"/>
      <c r="D15103" s="5"/>
      <c r="E15103" s="10"/>
      <c r="F15103" s="5"/>
      <c r="G15103" s="5"/>
      <c r="H15103" s="5"/>
      <c r="I15103" s="58"/>
      <c r="W15103">
        <f t="shared" si="1624"/>
      </c>
      <c r="X15103">
        <f t="shared" si="1625"/>
      </c>
      <c r="Y15103">
        <f t="shared" si="1626"/>
      </c>
      <c r="Z15103">
        <f t="shared" si="1627"/>
      </c>
    </row>
    <row r="15104" spans="1:26">
      <c r="A15104" s="5"/>
      <c r="B15104" s="8"/>
      <c r="C15104" s="5"/>
      <c r="D15104" s="5"/>
      <c r="E15104" s="10"/>
      <c r="F15104" s="5"/>
      <c r="G15104" s="5"/>
      <c r="H15104" s="5"/>
      <c r="I15104" s="58"/>
      <c r="W15104">
        <f t="shared" si="1624"/>
      </c>
      <c r="X15104">
        <f t="shared" si="1625"/>
      </c>
      <c r="Y15104">
        <f t="shared" si="1626"/>
      </c>
      <c r="Z15104">
        <f t="shared" si="1627"/>
      </c>
    </row>
    <row r="15105" spans="1:26">
      <c r="A15105" s="5"/>
      <c r="B15105" s="8"/>
      <c r="C15105" s="5"/>
      <c r="D15105" s="1594"/>
      <c r="E15105" s="10"/>
      <c r="F15105" s="5"/>
      <c r="G15105" s="5"/>
      <c r="H15105" s="5"/>
      <c r="I15105" s="58"/>
      <c r="W15105">
        <f t="shared" si="1624"/>
      </c>
      <c r="X15105">
        <f t="shared" si="1625"/>
      </c>
      <c r="Y15105">
        <f t="shared" si="1626"/>
      </c>
      <c r="Z15105">
        <f t="shared" si="1627"/>
      </c>
    </row>
    <row r="15106" spans="1:26">
      <c r="A15106" s="5"/>
      <c r="B15106" s="8"/>
      <c r="C15106" s="5"/>
      <c r="D15106" s="1560"/>
      <c r="E15106" s="6"/>
      <c r="F15106" s="5"/>
      <c r="G15106" s="5"/>
      <c r="H15106" s="5"/>
      <c r="I15106" s="58"/>
      <c r="W15106">
        <f t="shared" si="1624"/>
      </c>
      <c r="X15106">
        <f t="shared" si="1625"/>
      </c>
      <c r="Y15106">
        <f t="shared" si="1626"/>
      </c>
      <c r="Z15106">
        <f t="shared" si="1627"/>
      </c>
    </row>
    <row r="15107" spans="1:26">
      <c r="A15107" s="5"/>
      <c r="B15107" s="8"/>
      <c r="C15107" s="9"/>
      <c r="D15107" s="1595"/>
      <c r="E15107" s="5"/>
      <c r="F15107" s="5"/>
      <c r="G15107" s="5"/>
      <c r="H15107" s="5"/>
      <c r="I15107" s="58"/>
      <c r="W15107">
        <f t="shared" si="1624"/>
      </c>
      <c r="X15107">
        <f t="shared" si="1625"/>
      </c>
      <c r="Y15107">
        <f t="shared" si="1626"/>
      </c>
      <c r="Z15107">
        <f t="shared" si="1627"/>
      </c>
    </row>
    <row r="15108" spans="1:26">
      <c r="A15108" s="5"/>
      <c r="B15108" s="1564" t="s">
        <v>1056</v>
      </c>
      <c r="C15108" s="1565"/>
      <c r="D15108" s="5"/>
      <c r="E15108" s="5"/>
      <c r="F15108" s="5"/>
      <c r="G15108" s="5"/>
      <c r="H15108" s="5"/>
      <c r="I15108" s="102"/>
      <c r="W15108">
        <f t="shared" ref="W15108:W15171" si="1629">IF(LEFT($H15108&amp;"",5)="2019-",$H15108,W15107)</f>
      </c>
      <c r="X15108">
        <f t="shared" ref="X15108:X15171" si="1630">IF($W15108="",0,IF(COUNTIF($AB$2:$AB$80,$W15108)&gt;0,1,0))</f>
      </c>
      <c r="Y15108">
        <f t="shared" ref="Y15108:Y15171" si="1631">IF($C15108="","",UPPER(TRIM(IFERROR(LEFT($C15108&amp;"",FIND("/",$C15108&amp;"")-1),$C15108&amp;""))))</f>
      </c>
      <c r="Z15108">
        <f t="shared" ref="Z15108:Z15171" si="1632">IFERROR(IF(ISNUMBER($G15108),$G15108,0),0)</f>
      </c>
    </row>
    <row r="15109" spans="1:26">
      <c r="A15109" s="5"/>
      <c r="B15109" s="17" t="s">
        <v>494</v>
      </c>
      <c r="C15109" s="88" t="s">
        <v>303</v>
      </c>
      <c r="D15109" s="5">
        <v>1</v>
      </c>
      <c r="E15109" s="9">
        <v>50</v>
      </c>
      <c r="F15109" s="5">
        <f>+E15109*D15109</f>
      </c>
      <c r="G15109" s="5">
        <f>+E15109*D15109</f>
      </c>
      <c r="H15109" s="9">
        <v>1</v>
      </c>
      <c r="I15109" s="58">
        <f>+H15109*G15109</f>
      </c>
      <c r="W15109">
        <f t="shared" si="1629"/>
      </c>
      <c r="X15109">
        <f t="shared" si="1630"/>
      </c>
      <c r="Y15109">
        <f t="shared" si="1631"/>
      </c>
      <c r="Z15109">
        <f t="shared" si="1632"/>
      </c>
    </row>
    <row r="15110" spans="1:26">
      <c r="A15110" s="5"/>
      <c r="B15110" s="17"/>
      <c r="C15110" s="34"/>
      <c r="D15110" s="5"/>
      <c r="E15110" s="5"/>
      <c r="F15110" s="6"/>
      <c r="G15110" s="127"/>
      <c r="H15110" s="5"/>
      <c r="I15110" s="402"/>
      <c r="W15110">
        <f t="shared" si="1629"/>
      </c>
      <c r="X15110">
        <f t="shared" si="1630"/>
      </c>
      <c r="Y15110">
        <f t="shared" si="1631"/>
      </c>
      <c r="Z15110">
        <f t="shared" si="1632"/>
      </c>
    </row>
    <row r="15111" spans="1:26">
      <c r="A15111" s="16"/>
      <c r="B15111" s="8"/>
      <c r="C15111" s="5"/>
      <c r="D15111" s="5"/>
      <c r="E15111" s="5"/>
      <c r="F15111" s="6"/>
      <c r="G15111" s="6"/>
      <c r="H15111" s="5"/>
      <c r="I15111" s="129"/>
      <c r="W15111">
        <f t="shared" si="1629"/>
      </c>
      <c r="X15111">
        <f t="shared" si="1630"/>
      </c>
      <c r="Y15111">
        <f t="shared" si="1631"/>
      </c>
      <c r="Z15111">
        <f t="shared" si="1632"/>
      </c>
    </row>
    <row r="15112" spans="1:26" ht="15.75" thickBot="1">
      <c r="A15112" s="33"/>
      <c r="B15112" s="1586" t="s">
        <v>2767</v>
      </c>
      <c r="C15112" s="1587"/>
      <c r="D15112" s="109"/>
      <c r="E15112" s="109"/>
      <c r="F15112" s="109"/>
      <c r="G15112" s="109"/>
      <c r="H15112" s="109"/>
      <c r="I15112" s="110"/>
      <c r="W15112">
        <f t="shared" si="1629"/>
      </c>
      <c r="X15112">
        <f t="shared" si="1630"/>
      </c>
      <c r="Y15112">
        <f t="shared" si="1631"/>
      </c>
      <c r="Z15112">
        <f t="shared" si="1632"/>
      </c>
    </row>
    <row r="15113" spans="1:26">
      <c r="A15113" s="33"/>
      <c r="B15113" s="1588"/>
      <c r="C15113" s="1589"/>
      <c r="D15113" s="91"/>
      <c r="E15113" s="91"/>
      <c r="F15113" s="91"/>
      <c r="G15113" s="92" t="s">
        <v>19</v>
      </c>
      <c r="H15113" s="91"/>
      <c r="I15113" s="111">
        <f>SUM(I15091:I15112)</f>
      </c>
      <c r="W15113">
        <f t="shared" si="1629"/>
      </c>
      <c r="X15113">
        <f t="shared" si="1630"/>
      </c>
      <c r="Y15113">
        <f t="shared" si="1631"/>
      </c>
      <c r="Z15113">
        <f t="shared" si="1632"/>
      </c>
    </row>
    <row r="15114" spans="1:26">
      <c r="A15114" s="33"/>
      <c r="B15114" s="131"/>
      <c r="C15114" s="131"/>
      <c r="D15114" s="132"/>
      <c r="E15114" s="132"/>
      <c r="F15114" s="132"/>
      <c r="G15114" s="132" t="s">
        <v>314</v>
      </c>
      <c r="H15114" s="133"/>
      <c r="I15114" s="61"/>
      <c r="W15114">
        <f t="shared" si="1629"/>
      </c>
      <c r="X15114">
        <f t="shared" si="1630"/>
      </c>
      <c r="Y15114">
        <f t="shared" si="1631"/>
      </c>
      <c r="Z15114">
        <f t="shared" si="1632"/>
      </c>
    </row>
    <row r="15115" spans="1:26" ht="15.75" thickBot="1">
      <c r="A15115" s="33"/>
      <c r="B15115" s="11" t="s">
        <v>20</v>
      </c>
      <c r="C15115" s="35"/>
      <c r="D15115" s="35"/>
      <c r="E15115" s="35"/>
      <c r="F15115" s="35"/>
      <c r="G15115" s="35"/>
      <c r="H15115" s="35"/>
      <c r="I15115" s="36"/>
      <c r="W15115">
        <f t="shared" si="1629"/>
      </c>
      <c r="X15115">
        <f t="shared" si="1630"/>
      </c>
      <c r="Y15115">
        <f t="shared" si="1631"/>
      </c>
      <c r="Z15115">
        <f t="shared" si="1632"/>
      </c>
    </row>
    <row r="15116" spans="1:26" ht="15.75" thickBot="1">
      <c r="A15116" s="37"/>
      <c r="B15116" s="38"/>
      <c r="C15116" s="39" t="s">
        <v>21</v>
      </c>
      <c r="D15116" s="40">
        <f>SUM(D15091:D15115)</f>
      </c>
      <c r="E15116" s="41">
        <f>IF(H15116=I15116,"OK","NO")</f>
      </c>
      <c r="F15116" s="40">
        <f>SUM(F15091:F15115)</f>
      </c>
      <c r="G15116" s="176">
        <f>SUM(G15091:G15115)</f>
      </c>
      <c r="H15116" s="41">
        <f>SUMPRODUCT(F15091:F15112,H15091:H15112)</f>
      </c>
      <c r="I15116" s="43">
        <f>+I15114+I15113</f>
      </c>
      <c r="W15116">
        <f t="shared" si="1629"/>
      </c>
      <c r="X15116">
        <f t="shared" si="1630"/>
      </c>
      <c r="Y15116">
        <f t="shared" si="1631"/>
      </c>
      <c r="Z15116">
        <f t="shared" si="1632"/>
      </c>
    </row>
    <row r="15117" spans="1:26" ht="15.75" thickBot="1">
      <c r="A15117" s="44"/>
      <c r="B15117" s="116"/>
      <c r="C15117" s="45"/>
      <c r="D15117" s="45"/>
      <c r="E15117" s="45"/>
      <c r="F15117" s="45"/>
      <c r="G15117" s="45"/>
      <c r="H15117" s="46" t="s">
        <v>2717</v>
      </c>
      <c r="I15117" s="47"/>
      <c r="W15117">
        <f t="shared" si="1629"/>
      </c>
      <c r="X15117">
        <f t="shared" si="1630"/>
      </c>
      <c r="Y15117">
        <f t="shared" si="1631"/>
      </c>
      <c r="Z15117">
        <f t="shared" si="1632"/>
      </c>
    </row>
    <row r="15118" spans="1:26">
      <c r="A15118" s="12" t="s">
        <v>315</v>
      </c>
      <c r="B15118" s="12"/>
      <c r="C15118" s="12"/>
      <c r="D15118" s="13"/>
      <c r="E15118" s="14"/>
      <c r="F15118" s="14"/>
      <c r="G15118" s="14"/>
      <c r="H15118" s="2"/>
      <c r="I15118" s="12"/>
      <c r="W15118">
        <f t="shared" si="1629"/>
      </c>
      <c r="X15118">
        <f t="shared" si="1630"/>
      </c>
      <c r="Y15118">
        <f t="shared" si="1631"/>
      </c>
      <c r="Z15118">
        <f t="shared" si="1632"/>
      </c>
    </row>
    <row r="15119" spans="1:26">
      <c r="D15119" s="541"/>
      <c r="G15119" s="541"/>
      <c r="W15119">
        <f t="shared" si="1629"/>
      </c>
      <c r="X15119">
        <f t="shared" si="1630"/>
      </c>
      <c r="Y15119">
        <f t="shared" si="1631"/>
      </c>
      <c r="Z15119">
        <f t="shared" si="1632"/>
      </c>
    </row>
    <row r="15120" spans="1:26">
      <c r="W15120">
        <f t="shared" si="1629"/>
      </c>
      <c r="X15120">
        <f t="shared" si="1630"/>
      </c>
      <c r="Y15120">
        <f t="shared" si="1631"/>
      </c>
      <c r="Z15120">
        <f t="shared" si="1632"/>
      </c>
    </row>
    <row r="15121" spans="1:26">
      <c r="W15121">
        <f t="shared" si="1629"/>
      </c>
      <c r="X15121">
        <f t="shared" si="1630"/>
      </c>
      <c r="Y15121">
        <f t="shared" si="1631"/>
      </c>
      <c r="Z15121">
        <f t="shared" si="1632"/>
      </c>
    </row>
    <row r="15122" spans="1:26">
      <c r="A15122" s="1562" t="s">
        <v>0</v>
      </c>
      <c r="B15122" s="1562"/>
      <c r="C15122" s="1562"/>
      <c r="D15122" s="1562"/>
      <c r="E15122" s="1562"/>
      <c r="F15122" s="1562"/>
      <c r="G15122" s="1562"/>
      <c r="H15122" s="1562"/>
      <c r="I15122" s="1562"/>
      <c r="W15122">
        <f t="shared" si="1629"/>
      </c>
      <c r="X15122">
        <f t="shared" si="1630"/>
      </c>
      <c r="Y15122">
        <f t="shared" si="1631"/>
      </c>
      <c r="Z15122">
        <f t="shared" si="1632"/>
      </c>
    </row>
    <row r="15123" spans="1:26">
      <c r="W15123">
        <f t="shared" si="1629"/>
      </c>
      <c r="X15123">
        <f t="shared" si="1630"/>
      </c>
      <c r="Y15123">
        <f t="shared" si="1631"/>
      </c>
      <c r="Z15123">
        <f t="shared" si="1632"/>
      </c>
    </row>
    <row r="15124" spans="1:26">
      <c r="A15124" s="1" t="s">
        <v>1</v>
      </c>
      <c r="B15124" s="1"/>
      <c r="G15124" s="489" t="s">
        <v>2</v>
      </c>
      <c r="H15124" s="3" t="s">
        <v>2630</v>
      </c>
      <c r="W15124">
        <f t="shared" si="1629"/>
      </c>
      <c r="X15124">
        <f t="shared" si="1630"/>
      </c>
      <c r="Y15124">
        <f t="shared" si="1631"/>
      </c>
      <c r="Z15124">
        <f t="shared" si="1632"/>
      </c>
    </row>
    <row r="15125" spans="1:26">
      <c r="A15125" s="1" t="inlineStr">
        <is>
          <t>Dealer-049</t>
        </is>
      </c>
      <c r="B15125" s="1"/>
      <c r="F15125" s="4"/>
      <c r="G15125" s="488" t="s">
        <v>1440</v>
      </c>
      <c r="H15125" s="1" t="s">
        <v>2318</v>
      </c>
      <c r="W15125">
        <f t="shared" si="1629"/>
      </c>
      <c r="X15125">
        <f t="shared" si="1630"/>
      </c>
      <c r="Y15125">
        <f t="shared" si="1631"/>
      </c>
      <c r="Z15125">
        <f t="shared" si="1632"/>
      </c>
    </row>
    <row r="15126" spans="1:26">
      <c r="A15126" s="1" t="inlineStr">
        <is>
          <t>Address line (redacted)</t>
        </is>
      </c>
      <c r="B15126" s="1"/>
      <c r="H15126" s="49"/>
      <c r="W15126">
        <f t="shared" si="1629"/>
      </c>
      <c r="X15126">
        <f t="shared" si="1630"/>
      </c>
      <c r="Y15126">
        <f t="shared" si="1631"/>
      </c>
      <c r="Z15126">
        <f t="shared" si="1632"/>
      </c>
    </row>
    <row r="15127" spans="1:26">
      <c r="A15127" s="1" t="inlineStr">
        <is>
          <t>Address line (redacted)</t>
        </is>
      </c>
      <c r="B15127" s="1"/>
      <c r="D15127" s="85"/>
      <c r="E15127" s="85"/>
      <c r="F15127" s="85"/>
      <c r="G15127" s="85"/>
      <c r="H15127" s="85"/>
      <c r="W15127">
        <f t="shared" si="1629"/>
      </c>
      <c r="X15127">
        <f t="shared" si="1630"/>
      </c>
      <c r="Y15127">
        <f t="shared" si="1631"/>
      </c>
      <c r="Z15127">
        <f t="shared" si="1632"/>
      </c>
    </row>
    <row r="15128" spans="1:26">
      <c r="A15128" s="268" t="s">
        <v>598</v>
      </c>
      <c r="B15128" s="243" t="inlineStr">
        <is>
          <t>GSTIN-MASKED</t>
        </is>
      </c>
      <c r="D15128" s="85"/>
      <c r="E15128" s="85"/>
      <c r="F15128" s="85"/>
      <c r="G15128" s="85"/>
      <c r="H15128" s="85"/>
      <c r="W15128">
        <f t="shared" si="1629"/>
      </c>
      <c r="X15128">
        <f t="shared" si="1630"/>
      </c>
      <c r="Y15128">
        <f t="shared" si="1631"/>
      </c>
      <c r="Z15128">
        <f t="shared" si="1632"/>
      </c>
    </row>
    <row r="15129" spans="1:26">
      <c r="A15129" s="49"/>
      <c r="B15129" s="87"/>
      <c r="W15129">
        <f t="shared" si="1629"/>
      </c>
      <c r="X15129">
        <f t="shared" si="1630"/>
      </c>
      <c r="Y15129">
        <f t="shared" si="1631"/>
      </c>
      <c r="Z15129">
        <f t="shared" si="1632"/>
      </c>
    </row>
    <row r="15130" spans="1:26">
      <c r="A15130" s="1" t="s">
        <v>5</v>
      </c>
      <c r="W15130">
        <f t="shared" si="1629"/>
      </c>
      <c r="X15130">
        <f t="shared" si="1630"/>
      </c>
      <c r="Y15130">
        <f t="shared" si="1631"/>
      </c>
      <c r="Z15130">
        <f t="shared" si="1632"/>
      </c>
    </row>
    <row r="15131" spans="1:26">
      <c r="A15131" s="1" t="s">
        <v>6</v>
      </c>
      <c r="W15131">
        <f t="shared" si="1629"/>
      </c>
      <c r="X15131">
        <f t="shared" si="1630"/>
      </c>
      <c r="Y15131">
        <f t="shared" si="1631"/>
      </c>
      <c r="Z15131">
        <f t="shared" si="1632"/>
      </c>
    </row>
    <row r="15132" spans="1:26">
      <c r="A15132" s="1" t="s">
        <v>7</v>
      </c>
      <c r="W15132">
        <f t="shared" si="1629"/>
      </c>
      <c r="X15132">
        <f t="shared" si="1630"/>
      </c>
      <c r="Y15132">
        <f t="shared" si="1631"/>
      </c>
      <c r="Z15132">
        <f t="shared" si="1632"/>
      </c>
    </row>
    <row r="15133" spans="1:26" ht="24">
      <c r="A15133" s="88" t="s">
        <v>8</v>
      </c>
      <c r="B15133" s="89" t="s">
        <v>9</v>
      </c>
      <c r="C15133" s="89" t="s">
        <v>10</v>
      </c>
      <c r="D15133" s="34" t="s">
        <v>11</v>
      </c>
      <c r="E15133" s="34" t="s">
        <v>12</v>
      </c>
      <c r="F15133" s="34" t="s">
        <v>13</v>
      </c>
      <c r="G15133" s="34" t="s">
        <v>14</v>
      </c>
      <c r="H15133" s="88" t="s">
        <v>15</v>
      </c>
      <c r="I15133" s="90" t="s">
        <v>16</v>
      </c>
      <c r="W15133">
        <f t="shared" si="1629"/>
      </c>
      <c r="X15133">
        <f t="shared" si="1630"/>
      </c>
      <c r="Y15133">
        <f t="shared" si="1631"/>
      </c>
      <c r="Z15133">
        <f t="shared" si="1632"/>
      </c>
    </row>
    <row r="15134" spans="1:26">
      <c r="A15134" s="5"/>
      <c r="B15134" s="1564" t="s">
        <v>18</v>
      </c>
      <c r="C15134" s="1565"/>
      <c r="D15134" s="50"/>
      <c r="E15134" s="50"/>
      <c r="F15134" s="21"/>
      <c r="G15134" s="6"/>
      <c r="H15134" s="5"/>
      <c r="I15134" s="183"/>
      <c r="W15134">
        <f t="shared" si="1629"/>
      </c>
      <c r="X15134">
        <f t="shared" si="1630"/>
      </c>
      <c r="Y15134">
        <f t="shared" si="1631"/>
      </c>
      <c r="Z15134">
        <f t="shared" si="1632"/>
      </c>
    </row>
    <row r="15135" spans="1:26">
      <c r="A15135" s="5">
        <v>1</v>
      </c>
      <c r="B15135" s="8" t="s">
        <v>998</v>
      </c>
      <c r="C15135" s="5" t="s">
        <v>997</v>
      </c>
      <c r="D15135" s="16">
        <v>1</v>
      </c>
      <c r="E15135" s="16">
        <v>4</v>
      </c>
      <c r="F15135" s="5">
        <f>+E15135*D15135</f>
      </c>
      <c r="G15135" s="6">
        <f>+E15135*D15135</f>
      </c>
      <c r="H15135" s="5">
        <v>1</v>
      </c>
      <c r="I15135" s="183">
        <f>+H15135*G15135</f>
      </c>
      <c r="W15135">
        <f t="shared" si="1629"/>
      </c>
      <c r="X15135">
        <f t="shared" si="1630"/>
      </c>
      <c r="Y15135">
        <f t="shared" si="1631"/>
      </c>
      <c r="Z15135">
        <f t="shared" si="1632"/>
      </c>
    </row>
    <row r="15136" spans="1:26">
      <c r="A15136" s="5">
        <v>2</v>
      </c>
      <c r="B15136" s="8" t="s">
        <v>467</v>
      </c>
      <c r="C15136" s="5" t="s">
        <v>466</v>
      </c>
      <c r="D15136" s="16">
        <v>2</v>
      </c>
      <c r="E15136" s="5">
        <v>4</v>
      </c>
      <c r="F15136" s="5">
        <f>+E15136*D15136</f>
      </c>
      <c r="G15136" s="6">
        <f>+E15136*D15136</f>
      </c>
      <c r="H15136" s="16">
        <v>1</v>
      </c>
      <c r="I15136" s="183">
        <f>+H15136*G15136</f>
      </c>
      <c r="W15136">
        <f t="shared" si="1629"/>
      </c>
      <c r="X15136">
        <f t="shared" si="1630"/>
      </c>
      <c r="Y15136">
        <f t="shared" si="1631"/>
      </c>
      <c r="Z15136">
        <f t="shared" si="1632"/>
      </c>
    </row>
    <row r="15137" spans="1:26">
      <c r="A15137" s="5">
        <v>3</v>
      </c>
      <c r="B15137" s="128" t="s">
        <v>835</v>
      </c>
      <c r="C15137" s="101" t="s">
        <v>834</v>
      </c>
      <c r="D15137" s="16">
        <v>1</v>
      </c>
      <c r="E15137" s="16">
        <v>4</v>
      </c>
      <c r="F15137" s="5">
        <f>+E15137*D15137</f>
      </c>
      <c r="G15137" s="6">
        <f>+E15137*D15137</f>
      </c>
      <c r="H15137" s="5">
        <v>1</v>
      </c>
      <c r="I15137" s="183">
        <f>+H15137*G15137</f>
      </c>
      <c r="W15137">
        <f t="shared" si="1629"/>
      </c>
      <c r="X15137">
        <f t="shared" si="1630"/>
      </c>
      <c r="Y15137">
        <f t="shared" si="1631"/>
      </c>
      <c r="Z15137">
        <f t="shared" si="1632"/>
      </c>
    </row>
    <row r="15138" spans="1:26">
      <c r="A15138" s="5">
        <v>4</v>
      </c>
      <c r="B15138" s="95" t="s">
        <v>277</v>
      </c>
      <c r="C15138" s="9" t="s">
        <v>278</v>
      </c>
      <c r="D15138" s="16">
        <v>1</v>
      </c>
      <c r="E15138" s="16">
        <v>4</v>
      </c>
      <c r="F15138" s="5">
        <f>+E15138*D15138</f>
      </c>
      <c r="G15138" s="6">
        <f>+E15138*D15138</f>
      </c>
      <c r="H15138" s="16">
        <v>1</v>
      </c>
      <c r="I15138" s="183">
        <f>+H15138*G15138</f>
      </c>
      <c r="W15138">
        <f t="shared" si="1629"/>
      </c>
      <c r="X15138">
        <f t="shared" si="1630"/>
      </c>
      <c r="Y15138">
        <f t="shared" si="1631"/>
      </c>
      <c r="Z15138">
        <f t="shared" si="1632"/>
      </c>
    </row>
    <row r="15139" spans="1:26" ht="24">
      <c r="A15139" s="5">
        <v>5</v>
      </c>
      <c r="B15139" s="95" t="s">
        <v>846</v>
      </c>
      <c r="C15139" s="101" t="s">
        <v>845</v>
      </c>
      <c r="D15139" s="16">
        <v>1</v>
      </c>
      <c r="E15139" s="16">
        <v>4</v>
      </c>
      <c r="F15139" s="5">
        <f>+E15139*D15139</f>
      </c>
      <c r="G15139" s="6">
        <f>+E15139*D15139</f>
      </c>
      <c r="H15139" s="16">
        <v>1</v>
      </c>
      <c r="I15139" s="183">
        <f>+H15139*G15139</f>
      </c>
      <c r="W15139">
        <f t="shared" si="1629"/>
      </c>
      <c r="X15139">
        <f t="shared" si="1630"/>
      </c>
      <c r="Y15139">
        <f t="shared" si="1631"/>
      </c>
      <c r="Z15139">
        <f t="shared" si="1632"/>
      </c>
    </row>
    <row r="15140" spans="1:26">
      <c r="A15140" s="5"/>
      <c r="B15140" s="1564" t="s">
        <v>17</v>
      </c>
      <c r="C15140" s="1565"/>
      <c r="D15140" s="6"/>
      <c r="E15140" s="6"/>
      <c r="F15140" s="5"/>
      <c r="G15140" s="6"/>
      <c r="H15140" s="5"/>
      <c r="I15140" s="183"/>
      <c r="W15140">
        <f t="shared" si="1629"/>
      </c>
      <c r="X15140">
        <f t="shared" si="1630"/>
      </c>
      <c r="Y15140">
        <f t="shared" si="1631"/>
      </c>
      <c r="Z15140">
        <f t="shared" si="1632"/>
      </c>
    </row>
    <row r="15141" spans="1:26">
      <c r="A15141" s="5">
        <v>3</v>
      </c>
      <c r="B15141" s="8" t="s">
        <v>2634</v>
      </c>
      <c r="C15141" s="5" t="s">
        <v>2633</v>
      </c>
      <c r="D15141" s="16">
        <v>3</v>
      </c>
      <c r="E15141" s="5">
        <v>1</v>
      </c>
      <c r="F15141" s="5">
        <v>3</v>
      </c>
      <c r="G15141" s="6">
        <f>+F15141</f>
      </c>
      <c r="H15141" s="5">
        <v>1</v>
      </c>
      <c r="I15141" s="183">
        <f t="shared" ref="I15141:I15146" si="1633">+H15141*G15141</f>
      </c>
      <c r="W15141">
        <f t="shared" si="1629"/>
      </c>
      <c r="X15141">
        <f t="shared" si="1630"/>
      </c>
      <c r="Y15141">
        <f t="shared" si="1631"/>
      </c>
      <c r="Z15141">
        <f t="shared" si="1632"/>
      </c>
    </row>
    <row r="15142" spans="1:26">
      <c r="A15142" s="5">
        <v>4</v>
      </c>
      <c r="B15142" s="8" t="s">
        <v>792</v>
      </c>
      <c r="C15142" s="5" t="s">
        <v>793</v>
      </c>
      <c r="D15142" s="16">
        <v>1</v>
      </c>
      <c r="E15142" s="5">
        <v>5</v>
      </c>
      <c r="F15142" s="5">
        <f>+E15142*D15142</f>
      </c>
      <c r="G15142" s="6">
        <f>+E15142*D15142</f>
      </c>
      <c r="H15142" s="5">
        <v>1</v>
      </c>
      <c r="I15142" s="183">
        <f t="shared" si="1633"/>
      </c>
      <c r="W15142">
        <f t="shared" si="1629"/>
      </c>
      <c r="X15142">
        <f t="shared" si="1630"/>
      </c>
      <c r="Y15142">
        <f t="shared" si="1631"/>
      </c>
      <c r="Z15142">
        <f t="shared" si="1632"/>
      </c>
    </row>
    <row r="15143" spans="1:26">
      <c r="A15143" s="5">
        <v>5</v>
      </c>
      <c r="B15143" s="8" t="s">
        <v>458</v>
      </c>
      <c r="C15143" s="5" t="s">
        <v>457</v>
      </c>
      <c r="D15143" s="16">
        <v>1</v>
      </c>
      <c r="E15143" s="5">
        <v>5</v>
      </c>
      <c r="F15143" s="5">
        <f>+E15143*D15143</f>
      </c>
      <c r="G15143" s="6">
        <f>+E15143*D15143</f>
      </c>
      <c r="H15143" s="5">
        <v>1</v>
      </c>
      <c r="I15143" s="183">
        <f t="shared" si="1633"/>
      </c>
      <c r="W15143">
        <f t="shared" si="1629"/>
      </c>
      <c r="X15143">
        <f t="shared" si="1630"/>
      </c>
      <c r="Y15143">
        <f t="shared" si="1631"/>
      </c>
      <c r="Z15143">
        <f t="shared" si="1632"/>
      </c>
    </row>
    <row r="15144" spans="1:26">
      <c r="A15144" s="5">
        <v>6</v>
      </c>
      <c r="B15144" s="8" t="s">
        <v>454</v>
      </c>
      <c r="C15144" s="5" t="s">
        <v>453</v>
      </c>
      <c r="D15144" s="16">
        <v>1</v>
      </c>
      <c r="E15144" s="5">
        <v>5</v>
      </c>
      <c r="F15144" s="5">
        <f>+E15144*D15144</f>
      </c>
      <c r="G15144" s="6">
        <f>+E15144*D15144</f>
      </c>
      <c r="H15144" s="5">
        <v>1</v>
      </c>
      <c r="I15144" s="183">
        <f t="shared" si="1633"/>
      </c>
      <c r="W15144">
        <f t="shared" si="1629"/>
      </c>
      <c r="X15144">
        <f t="shared" si="1630"/>
      </c>
      <c r="Y15144">
        <f t="shared" si="1631"/>
      </c>
      <c r="Z15144">
        <f t="shared" si="1632"/>
      </c>
    </row>
    <row r="15145" spans="1:26">
      <c r="A15145" s="5">
        <v>7</v>
      </c>
      <c r="B15145" s="8" t="s">
        <v>2039</v>
      </c>
      <c r="C15145" s="5" t="s">
        <v>2040</v>
      </c>
      <c r="D15145" s="16">
        <v>1</v>
      </c>
      <c r="E15145" s="5">
        <v>5</v>
      </c>
      <c r="F15145" s="5">
        <f>+E15145*D15145</f>
      </c>
      <c r="G15145" s="6">
        <f>+E15145*D15145</f>
      </c>
      <c r="H15145" s="5">
        <v>1</v>
      </c>
      <c r="I15145" s="183">
        <f t="shared" si="1633"/>
      </c>
      <c r="W15145">
        <f t="shared" si="1629"/>
      </c>
      <c r="X15145">
        <f t="shared" si="1630"/>
      </c>
      <c r="Y15145">
        <f t="shared" si="1631"/>
      </c>
      <c r="Z15145">
        <f t="shared" si="1632"/>
      </c>
    </row>
    <row r="15146" spans="1:26">
      <c r="A15146" s="5">
        <v>8</v>
      </c>
      <c r="B15146" s="8" t="s">
        <v>437</v>
      </c>
      <c r="C15146" s="5" t="s">
        <v>436</v>
      </c>
      <c r="D15146" s="16">
        <v>4</v>
      </c>
      <c r="E15146" s="5">
        <v>5</v>
      </c>
      <c r="F15146" s="5">
        <f>+E15146*D15146</f>
      </c>
      <c r="G15146" s="6">
        <f>+E15146*D15146</f>
      </c>
      <c r="H15146" s="5">
        <v>1</v>
      </c>
      <c r="I15146" s="183">
        <f t="shared" si="1633"/>
      </c>
      <c r="W15146">
        <f t="shared" si="1629"/>
      </c>
      <c r="X15146">
        <f t="shared" si="1630"/>
      </c>
      <c r="Y15146">
        <f t="shared" si="1631"/>
      </c>
      <c r="Z15146">
        <f t="shared" si="1632"/>
      </c>
    </row>
    <row r="15147" spans="1:26">
      <c r="A15147" s="5"/>
      <c r="B15147" s="1564" t="s">
        <v>550</v>
      </c>
      <c r="C15147" s="1565"/>
      <c r="D15147" s="16"/>
      <c r="E15147" s="5"/>
      <c r="F15147" s="5"/>
      <c r="G15147" s="6"/>
      <c r="H15147" s="5"/>
      <c r="I15147" s="183"/>
      <c r="W15147">
        <f t="shared" si="1629"/>
      </c>
      <c r="X15147">
        <f t="shared" si="1630"/>
      </c>
      <c r="Y15147">
        <f t="shared" si="1631"/>
      </c>
      <c r="Z15147">
        <f t="shared" si="1632"/>
      </c>
    </row>
    <row r="15148" spans="1:26" ht="39.75" customHeight="1">
      <c r="A15148" s="19">
        <v>9</v>
      </c>
      <c r="B15148" s="18" t="s">
        <v>515</v>
      </c>
      <c r="C15148" s="48" t="s">
        <v>1503</v>
      </c>
      <c r="D15148" s="16">
        <v>1</v>
      </c>
      <c r="E15148" s="19">
        <v>30</v>
      </c>
      <c r="F15148" s="5">
        <f>+E15148*D15148</f>
      </c>
      <c r="G15148" s="6">
        <f>+E15148*D15148</f>
      </c>
      <c r="H15148" s="19">
        <v>1</v>
      </c>
      <c r="I15148" s="183">
        <f>+H15148*G15148</f>
      </c>
      <c r="W15148">
        <f t="shared" si="1629"/>
      </c>
      <c r="X15148">
        <f t="shared" si="1630"/>
      </c>
      <c r="Y15148">
        <f t="shared" si="1631"/>
      </c>
      <c r="Z15148">
        <f t="shared" si="1632"/>
      </c>
    </row>
    <row r="15149" spans="1:26">
      <c r="A15149" s="19">
        <v>10</v>
      </c>
      <c r="B15149" s="18" t="s">
        <v>1302</v>
      </c>
      <c r="C15149" s="48" t="s">
        <v>2635</v>
      </c>
      <c r="D15149" s="16">
        <v>1</v>
      </c>
      <c r="E15149" s="19">
        <v>30</v>
      </c>
      <c r="F15149" s="5">
        <f>+E15149*D15149</f>
      </c>
      <c r="G15149" s="6">
        <f>+E15149*D15149</f>
      </c>
      <c r="H15149" s="19">
        <v>1</v>
      </c>
      <c r="I15149" s="183">
        <f>+H15149*G15149</f>
      </c>
      <c r="W15149">
        <f t="shared" si="1629"/>
      </c>
      <c r="X15149">
        <f t="shared" si="1630"/>
      </c>
      <c r="Y15149">
        <f t="shared" si="1631"/>
      </c>
      <c r="Z15149">
        <f t="shared" si="1632"/>
      </c>
    </row>
    <row r="15150" spans="1:26">
      <c r="A15150" s="5"/>
      <c r="B15150" s="8"/>
      <c r="C15150" s="5"/>
      <c r="D15150" s="5"/>
      <c r="E15150" s="5"/>
      <c r="F15150" s="238"/>
      <c r="G15150" s="35"/>
      <c r="H15150" s="35"/>
      <c r="I15150" s="98"/>
      <c r="W15150">
        <f t="shared" si="1629"/>
      </c>
      <c r="X15150">
        <f t="shared" si="1630"/>
      </c>
      <c r="Y15150">
        <f t="shared" si="1631"/>
      </c>
      <c r="Z15150">
        <f t="shared" si="1632"/>
      </c>
    </row>
    <row r="15151" spans="1:26">
      <c r="A15151" s="5"/>
      <c r="B15151" s="8"/>
      <c r="C15151" s="5"/>
      <c r="D15151" s="5"/>
      <c r="E15151" s="5"/>
      <c r="F15151" s="238"/>
      <c r="G15151" s="35"/>
      <c r="H15151" s="35"/>
      <c r="I15151" s="98"/>
      <c r="W15151">
        <f t="shared" si="1629"/>
      </c>
      <c r="X15151">
        <f t="shared" si="1630"/>
      </c>
      <c r="Y15151">
        <f t="shared" si="1631"/>
      </c>
      <c r="Z15151">
        <f t="shared" si="1632"/>
      </c>
    </row>
    <row r="15152" spans="1:26">
      <c r="A15152" s="10"/>
      <c r="B15152" s="95"/>
      <c r="C15152" s="184"/>
      <c r="D15152" s="660"/>
      <c r="E15152" s="184"/>
      <c r="F15152" s="238"/>
      <c r="G15152" s="35"/>
      <c r="H15152" s="35"/>
      <c r="I15152" s="98"/>
      <c r="W15152">
        <f t="shared" si="1629"/>
      </c>
      <c r="X15152">
        <f t="shared" si="1630"/>
      </c>
      <c r="Y15152">
        <f t="shared" si="1631"/>
      </c>
      <c r="Z15152">
        <f t="shared" si="1632"/>
      </c>
    </row>
    <row r="15153" spans="1:26">
      <c r="A15153" s="10"/>
      <c r="B15153" s="95"/>
      <c r="C15153" s="184"/>
      <c r="D15153" s="660"/>
      <c r="E15153" s="184"/>
      <c r="F15153" s="238"/>
      <c r="G15153" s="35"/>
      <c r="H15153" s="35"/>
      <c r="I15153" s="98"/>
      <c r="W15153">
        <f t="shared" si="1629"/>
      </c>
      <c r="X15153">
        <f t="shared" si="1630"/>
      </c>
      <c r="Y15153">
        <f t="shared" si="1631"/>
      </c>
      <c r="Z15153">
        <f t="shared" si="1632"/>
      </c>
    </row>
    <row r="15154" spans="1:26">
      <c r="A15154" s="10"/>
      <c r="B15154" s="95"/>
      <c r="C15154" s="184"/>
      <c r="D15154" s="660"/>
      <c r="E15154" s="184"/>
      <c r="F15154" s="238"/>
      <c r="G15154" s="35"/>
      <c r="H15154" s="35"/>
      <c r="I15154" s="98"/>
      <c r="W15154">
        <f t="shared" si="1629"/>
      </c>
      <c r="X15154">
        <f t="shared" si="1630"/>
      </c>
      <c r="Y15154">
        <f t="shared" si="1631"/>
      </c>
      <c r="Z15154">
        <f t="shared" si="1632"/>
      </c>
    </row>
    <row r="15155" spans="1:26">
      <c r="A15155" s="10"/>
      <c r="B15155" s="95"/>
      <c r="C15155" s="184"/>
      <c r="D15155" s="660"/>
      <c r="E15155" s="184"/>
      <c r="F15155" s="238"/>
      <c r="G15155" s="35"/>
      <c r="H15155" s="35"/>
      <c r="I15155" s="98"/>
      <c r="W15155">
        <f t="shared" si="1629"/>
      </c>
      <c r="X15155">
        <f t="shared" si="1630"/>
      </c>
      <c r="Y15155">
        <f t="shared" si="1631"/>
      </c>
      <c r="Z15155">
        <f t="shared" si="1632"/>
      </c>
    </row>
    <row r="15156" spans="1:26" ht="15.75" thickBot="1">
      <c r="A15156" s="10"/>
      <c r="B15156" s="80" t="s">
        <v>20</v>
      </c>
      <c r="C15156" s="35"/>
      <c r="D15156" s="35"/>
      <c r="E15156" s="35"/>
      <c r="F15156" s="35"/>
      <c r="G15156" s="35"/>
      <c r="H15156" s="35"/>
      <c r="I15156" s="98"/>
      <c r="W15156">
        <f t="shared" si="1629"/>
      </c>
      <c r="X15156">
        <f t="shared" si="1630"/>
      </c>
      <c r="Y15156">
        <f t="shared" si="1631"/>
      </c>
      <c r="Z15156">
        <f t="shared" si="1632"/>
      </c>
    </row>
    <row r="15157" spans="1:26" ht="15.75" thickBot="1">
      <c r="A15157" s="99"/>
      <c r="B15157" s="81"/>
      <c r="C15157" s="39" t="s">
        <v>21</v>
      </c>
      <c r="D15157" s="40">
        <f>SUM(D15134:D15156)</f>
      </c>
      <c r="E15157" s="41">
        <f>IF(H15157=I15157,"OK","NO")</f>
      </c>
      <c r="F15157" s="40">
        <f>SUM(F15134:F15156)</f>
      </c>
      <c r="G15157" s="40">
        <f>SUM(G15134:G15156)</f>
      </c>
      <c r="H15157" s="42">
        <f>SUMPRODUCT(H15134:H15156,G15134:G15156)</f>
      </c>
      <c r="I15157" s="100">
        <f>SUM(I15131:I15156)</f>
      </c>
      <c r="W15157">
        <f t="shared" si="1629"/>
      </c>
      <c r="X15157">
        <f t="shared" si="1630"/>
      </c>
      <c r="Y15157">
        <f t="shared" si="1631"/>
      </c>
      <c r="Z15157">
        <f t="shared" si="1632"/>
      </c>
    </row>
    <row r="15158" spans="1:26">
      <c r="A15158" s="10"/>
      <c r="B15158" s="10"/>
      <c r="C15158" s="91"/>
      <c r="D15158" s="91"/>
      <c r="E15158" s="91"/>
      <c r="F15158" s="91"/>
      <c r="G15158" s="91"/>
      <c r="H15158" s="91"/>
      <c r="I15158" s="91"/>
      <c r="W15158">
        <f t="shared" si="1629"/>
      </c>
      <c r="X15158">
        <f t="shared" si="1630"/>
      </c>
      <c r="Y15158">
        <f t="shared" si="1631"/>
      </c>
      <c r="Z15158">
        <f t="shared" si="1632"/>
      </c>
    </row>
    <row r="15159" spans="1:26">
      <c r="A15159" s="12" t="s">
        <v>281</v>
      </c>
      <c r="B15159" s="12"/>
      <c r="C15159" s="12"/>
      <c r="D15159" s="13"/>
      <c r="E15159" s="14"/>
      <c r="F15159" s="14"/>
      <c r="G15159" s="14"/>
      <c r="H15159" s="2"/>
      <c r="I15159" s="12"/>
      <c r="W15159">
        <f t="shared" si="1629"/>
      </c>
      <c r="X15159">
        <f t="shared" si="1630"/>
      </c>
      <c r="Y15159">
        <f t="shared" si="1631"/>
      </c>
      <c r="Z15159">
        <f t="shared" si="1632"/>
      </c>
    </row>
    <row r="15160" spans="1:26">
      <c r="W15160">
        <f t="shared" si="1629"/>
      </c>
      <c r="X15160">
        <f t="shared" si="1630"/>
      </c>
      <c r="Y15160">
        <f t="shared" si="1631"/>
      </c>
      <c r="Z15160">
        <f t="shared" si="1632"/>
      </c>
    </row>
    <row r="15161" spans="1:26">
      <c r="W15161">
        <f t="shared" si="1629"/>
      </c>
      <c r="X15161">
        <f t="shared" si="1630"/>
      </c>
      <c r="Y15161">
        <f t="shared" si="1631"/>
      </c>
      <c r="Z15161">
        <f t="shared" si="1632"/>
      </c>
    </row>
    <row r="15162" spans="1:26">
      <c r="W15162">
        <f t="shared" si="1629"/>
      </c>
      <c r="X15162">
        <f t="shared" si="1630"/>
      </c>
      <c r="Y15162">
        <f t="shared" si="1631"/>
      </c>
      <c r="Z15162">
        <f t="shared" si="1632"/>
      </c>
    </row>
    <row r="15163" spans="1:26">
      <c r="A15163" s="124" t="s">
        <v>0</v>
      </c>
      <c r="B15163" s="124"/>
      <c r="C15163" s="124"/>
      <c r="D15163" s="124"/>
      <c r="E15163" s="124"/>
      <c r="F15163" s="124"/>
      <c r="G15163" s="124"/>
      <c r="H15163" s="124"/>
      <c r="I15163" s="124"/>
      <c r="W15163">
        <f t="shared" si="1629"/>
      </c>
      <c r="X15163">
        <f t="shared" si="1630"/>
      </c>
      <c r="Y15163">
        <f t="shared" si="1631"/>
      </c>
      <c r="Z15163">
        <f t="shared" si="1632"/>
      </c>
    </row>
    <row r="15164" spans="1:26">
      <c r="W15164">
        <f t="shared" si="1629"/>
      </c>
      <c r="X15164">
        <f t="shared" si="1630"/>
      </c>
      <c r="Y15164">
        <f t="shared" si="1631"/>
      </c>
      <c r="Z15164">
        <f t="shared" si="1632"/>
      </c>
    </row>
    <row r="15165" spans="1:26">
      <c r="A15165" s="1" t="s">
        <v>1</v>
      </c>
      <c r="B15165" s="1"/>
      <c r="G15165" s="2" t="s">
        <v>2</v>
      </c>
      <c r="H15165" s="3" t="s">
        <v>2609</v>
      </c>
      <c r="W15165">
        <f t="shared" si="1629"/>
      </c>
      <c r="X15165">
        <f t="shared" si="1630"/>
      </c>
      <c r="Y15165">
        <f t="shared" si="1631"/>
      </c>
      <c r="Z15165">
        <f t="shared" si="1632"/>
      </c>
    </row>
    <row r="15166" spans="1:26">
      <c r="A15166" s="1" t="inlineStr">
        <is>
          <t>Dealer-346</t>
        </is>
      </c>
      <c r="B15166" s="1"/>
      <c r="C15166" s="51"/>
      <c r="F15166" s="4" t="s">
        <v>1440</v>
      </c>
      <c r="G15166" s="73"/>
      <c r="H15166" s="669" t="s">
        <v>2303</v>
      </c>
      <c r="I15166" s="672"/>
      <c r="W15166">
        <f t="shared" si="1629"/>
      </c>
      <c r="X15166">
        <f t="shared" si="1630"/>
      </c>
      <c r="Y15166">
        <f t="shared" si="1631"/>
      </c>
      <c r="Z15166">
        <f t="shared" si="1632"/>
      </c>
    </row>
    <row r="15167" spans="1:26">
      <c r="A15167" s="1" t="inlineStr">
        <is>
          <t>Address line (redacted)</t>
        </is>
      </c>
      <c r="B15167" s="1"/>
      <c r="C15167" s="51"/>
      <c r="G15167" s="671" t="s">
        <v>2645</v>
      </c>
      <c r="H15167" s="461" t="s">
        <v>2319</v>
      </c>
      <c r="I15167" s="461"/>
      <c r="W15167">
        <f t="shared" si="1629"/>
      </c>
      <c r="X15167">
        <f t="shared" si="1630"/>
      </c>
      <c r="Y15167">
        <f t="shared" si="1631"/>
      </c>
      <c r="Z15167">
        <f t="shared" si="1632"/>
      </c>
    </row>
    <row r="15168" spans="1:26">
      <c r="A15168" s="1"/>
      <c r="B15168" s="1"/>
      <c r="C15168" s="51"/>
      <c r="W15168">
        <f t="shared" si="1629"/>
      </c>
      <c r="X15168">
        <f t="shared" si="1630"/>
      </c>
      <c r="Y15168">
        <f t="shared" si="1631"/>
      </c>
      <c r="Z15168">
        <f t="shared" si="1632"/>
      </c>
    </row>
    <row r="15169" spans="1:26">
      <c r="A15169" s="1"/>
      <c r="B15169" s="1582"/>
      <c r="C15169" s="1582"/>
      <c r="W15169">
        <f t="shared" si="1629"/>
      </c>
      <c r="X15169">
        <f t="shared" si="1630"/>
      </c>
      <c r="Y15169">
        <f t="shared" si="1631"/>
      </c>
      <c r="Z15169">
        <f t="shared" si="1632"/>
      </c>
    </row>
    <row r="15170" spans="1:26">
      <c r="A15170" s="49" t="s">
        <v>4</v>
      </c>
      <c r="B15170" s="87"/>
      <c r="W15170">
        <f t="shared" si="1629"/>
      </c>
      <c r="X15170">
        <f t="shared" si="1630"/>
      </c>
      <c r="Y15170">
        <f t="shared" si="1631"/>
      </c>
      <c r="Z15170">
        <f t="shared" si="1632"/>
      </c>
    </row>
    <row r="15171" spans="1:26">
      <c r="A15171" s="12"/>
      <c r="B15171" s="86"/>
      <c r="W15171">
        <f t="shared" si="1629"/>
      </c>
      <c r="X15171">
        <f t="shared" si="1630"/>
      </c>
      <c r="Y15171">
        <f t="shared" si="1631"/>
      </c>
      <c r="Z15171">
        <f t="shared" si="1632"/>
      </c>
    </row>
    <row r="15172" spans="1:26">
      <c r="A15172" s="1" t="s">
        <v>5</v>
      </c>
      <c r="W15172">
        <f t="shared" ref="W15172:W15235" si="1634">IF(LEFT($H15172&amp;"",5)="2019-",$H15172,W15171)</f>
      </c>
      <c r="X15172">
        <f t="shared" ref="X15172:X15235" si="1635">IF($W15172="",0,IF(COUNTIF($AB$2:$AB$80,$W15172)&gt;0,1,0))</f>
      </c>
      <c r="Y15172">
        <f t="shared" ref="Y15172:Y15235" si="1636">IF($C15172="","",UPPER(TRIM(IFERROR(LEFT($C15172&amp;"",FIND("/",$C15172&amp;"")-1),$C15172&amp;""))))</f>
      </c>
      <c r="Z15172">
        <f t="shared" ref="Z15172:Z15235" si="1637">IFERROR(IF(ISNUMBER($G15172),$G15172,0),0)</f>
      </c>
    </row>
    <row r="15173" spans="1:26">
      <c r="A15173" s="1" t="s">
        <v>6</v>
      </c>
      <c r="W15173">
        <f t="shared" si="1634"/>
      </c>
      <c r="X15173">
        <f t="shared" si="1635"/>
      </c>
      <c r="Y15173">
        <f t="shared" si="1636"/>
      </c>
      <c r="Z15173">
        <f t="shared" si="1637"/>
      </c>
    </row>
    <row r="15174" spans="1:26" ht="15.75" thickBot="1">
      <c r="A15174" s="1" t="s">
        <v>7</v>
      </c>
      <c r="W15174">
        <f t="shared" si="1634"/>
      </c>
      <c r="X15174">
        <f t="shared" si="1635"/>
      </c>
      <c r="Y15174">
        <f t="shared" si="1636"/>
      </c>
      <c r="Z15174">
        <f t="shared" si="1637"/>
      </c>
    </row>
    <row r="15175" spans="1:26" ht="24">
      <c r="A15175" s="26" t="s">
        <v>8</v>
      </c>
      <c r="B15175" s="27" t="s">
        <v>9</v>
      </c>
      <c r="C15175" s="27" t="s">
        <v>10</v>
      </c>
      <c r="D15175" s="28" t="s">
        <v>11</v>
      </c>
      <c r="E15175" s="28" t="s">
        <v>12</v>
      </c>
      <c r="F15175" s="28" t="s">
        <v>13</v>
      </c>
      <c r="G15175" s="28" t="s">
        <v>14</v>
      </c>
      <c r="H15175" s="29" t="s">
        <v>15</v>
      </c>
      <c r="I15175" s="30" t="s">
        <v>16</v>
      </c>
      <c r="W15175">
        <f t="shared" si="1634"/>
      </c>
      <c r="X15175">
        <f t="shared" si="1635"/>
      </c>
      <c r="Y15175">
        <f t="shared" si="1636"/>
      </c>
      <c r="Z15175">
        <f t="shared" si="1637"/>
      </c>
    </row>
    <row r="15176" spans="1:26">
      <c r="A15176" s="5"/>
      <c r="B15176" s="1592" t="s">
        <v>18</v>
      </c>
      <c r="C15176" s="1593"/>
      <c r="D15176" s="138"/>
      <c r="E15176" s="138"/>
      <c r="F15176" s="5"/>
      <c r="G15176" s="6"/>
      <c r="H15176" s="138"/>
      <c r="I15176" s="129"/>
      <c r="W15176">
        <f t="shared" si="1634"/>
      </c>
      <c r="X15176">
        <f t="shared" si="1635"/>
      </c>
      <c r="Y15176">
        <f t="shared" si="1636"/>
      </c>
      <c r="Z15176">
        <f t="shared" si="1637"/>
      </c>
    </row>
    <row r="15177" spans="1:26">
      <c r="A15177" s="107">
        <v>1</v>
      </c>
      <c r="B15177" s="8" t="s">
        <v>400</v>
      </c>
      <c r="C15177" s="101" t="s">
        <v>1726</v>
      </c>
      <c r="D15177" s="379"/>
      <c r="E15177" s="5"/>
      <c r="F15177" s="255">
        <v>1</v>
      </c>
      <c r="G15177" s="9">
        <f>+F15177</f>
      </c>
      <c r="H15177" s="16">
        <v>1</v>
      </c>
      <c r="I15177" s="129">
        <f>+H15177*G15177</f>
      </c>
      <c r="W15177">
        <f t="shared" si="1634"/>
      </c>
      <c r="X15177">
        <f t="shared" si="1635"/>
      </c>
      <c r="Y15177">
        <f t="shared" si="1636"/>
      </c>
      <c r="Z15177">
        <f t="shared" si="1637"/>
      </c>
    </row>
    <row r="15178" spans="1:26">
      <c r="A15178" s="107"/>
      <c r="B15178" s="850" t="s">
        <v>17</v>
      </c>
      <c r="C15178" s="851"/>
      <c r="D15178" s="9"/>
      <c r="E15178" s="5"/>
      <c r="F15178" s="5"/>
      <c r="G15178" s="9"/>
      <c r="H15178" s="16"/>
      <c r="I15178" s="129"/>
      <c r="W15178">
        <f t="shared" si="1634"/>
      </c>
      <c r="X15178">
        <f t="shared" si="1635"/>
      </c>
      <c r="Y15178">
        <f t="shared" si="1636"/>
      </c>
      <c r="Z15178">
        <f t="shared" si="1637"/>
      </c>
    </row>
    <row r="15179" spans="1:26">
      <c r="A15179" s="107">
        <v>2</v>
      </c>
      <c r="B15179" s="8" t="s">
        <v>447</v>
      </c>
      <c r="C15179" s="5" t="s">
        <v>446</v>
      </c>
      <c r="D15179" s="5"/>
      <c r="F15179" s="5">
        <v>1</v>
      </c>
      <c r="G15179" s="9">
        <f>+F15179</f>
      </c>
      <c r="H15179" s="5">
        <v>1</v>
      </c>
      <c r="I15179" s="129">
        <f>+H15179*G15179</f>
      </c>
      <c r="W15179">
        <f t="shared" si="1634"/>
      </c>
      <c r="X15179">
        <f t="shared" si="1635"/>
      </c>
      <c r="Y15179">
        <f t="shared" si="1636"/>
      </c>
      <c r="Z15179">
        <f t="shared" si="1637"/>
      </c>
    </row>
    <row r="15180" spans="1:26">
      <c r="A15180" s="107"/>
      <c r="B15180" s="95"/>
      <c r="C15180" s="5"/>
      <c r="D15180" s="9"/>
      <c r="E15180" s="5"/>
      <c r="F15180" s="5"/>
      <c r="G15180" s="9"/>
      <c r="H15180" s="5"/>
      <c r="I15180" s="129"/>
      <c r="W15180">
        <f t="shared" si="1634"/>
      </c>
      <c r="X15180">
        <f t="shared" si="1635"/>
      </c>
      <c r="Y15180">
        <f t="shared" si="1636"/>
      </c>
      <c r="Z15180">
        <f t="shared" si="1637"/>
      </c>
    </row>
    <row r="15181" spans="1:26">
      <c r="A15181" s="107"/>
      <c r="B15181" s="8"/>
      <c r="C15181" s="5"/>
      <c r="D15181" s="134"/>
      <c r="E15181" s="16"/>
      <c r="F15181" s="5"/>
      <c r="G15181" s="9"/>
      <c r="H15181" s="5"/>
      <c r="I15181" s="129"/>
      <c r="W15181">
        <f t="shared" si="1634"/>
      </c>
      <c r="X15181">
        <f t="shared" si="1635"/>
      </c>
      <c r="Y15181">
        <f t="shared" si="1636"/>
      </c>
      <c r="Z15181">
        <f t="shared" si="1637"/>
      </c>
    </row>
    <row r="15182" spans="1:26">
      <c r="A15182" s="107"/>
      <c r="B15182" s="106"/>
      <c r="C15182" s="19"/>
      <c r="D15182" s="5"/>
      <c r="E15182" s="6"/>
      <c r="F15182" s="5"/>
      <c r="G15182" s="9"/>
      <c r="H15182" s="5"/>
      <c r="I15182" s="129"/>
      <c r="W15182">
        <f t="shared" si="1634"/>
      </c>
      <c r="X15182">
        <f t="shared" si="1635"/>
      </c>
      <c r="Y15182">
        <f t="shared" si="1636"/>
      </c>
      <c r="Z15182">
        <f t="shared" si="1637"/>
      </c>
    </row>
    <row r="15183" spans="1:26">
      <c r="A15183" s="107"/>
      <c r="B15183" s="8"/>
      <c r="C15183" s="5"/>
      <c r="D15183" s="5"/>
      <c r="E15183" s="21"/>
      <c r="F15183" s="5"/>
      <c r="G15183" s="6"/>
      <c r="H15183" s="5"/>
      <c r="I15183" s="129"/>
      <c r="W15183">
        <f t="shared" si="1634"/>
      </c>
      <c r="X15183">
        <f t="shared" si="1635"/>
      </c>
      <c r="Y15183">
        <f t="shared" si="1636"/>
      </c>
      <c r="Z15183">
        <f t="shared" si="1637"/>
      </c>
    </row>
    <row r="15184" spans="1:26">
      <c r="A15184" s="107"/>
      <c r="B15184" s="8"/>
      <c r="C15184" s="5"/>
      <c r="D15184" s="5"/>
      <c r="E15184" s="21"/>
      <c r="F15184" s="5"/>
      <c r="G15184" s="6"/>
      <c r="H15184" s="5"/>
      <c r="I15184" s="129"/>
      <c r="W15184">
        <f t="shared" si="1634"/>
      </c>
      <c r="X15184">
        <f t="shared" si="1635"/>
      </c>
      <c r="Y15184">
        <f t="shared" si="1636"/>
      </c>
      <c r="Z15184">
        <f t="shared" si="1637"/>
      </c>
    </row>
    <row r="15185" spans="1:26">
      <c r="A15185" s="107"/>
      <c r="B15185" s="8"/>
      <c r="C15185" s="5"/>
      <c r="D15185" s="5"/>
      <c r="E15185" s="21"/>
      <c r="F15185" s="5"/>
      <c r="G15185" s="6"/>
      <c r="H15185" s="5"/>
      <c r="I15185" s="129"/>
      <c r="W15185">
        <f t="shared" si="1634"/>
      </c>
      <c r="X15185">
        <f t="shared" si="1635"/>
      </c>
      <c r="Y15185">
        <f t="shared" si="1636"/>
      </c>
      <c r="Z15185">
        <f t="shared" si="1637"/>
      </c>
    </row>
    <row r="15186" spans="1:26">
      <c r="A15186" s="107"/>
      <c r="B15186" s="8"/>
      <c r="C15186" s="5"/>
      <c r="D15186" s="5"/>
      <c r="E15186" s="21"/>
      <c r="F15186" s="5"/>
      <c r="G15186" s="6"/>
      <c r="H15186" s="5"/>
      <c r="I15186" s="129"/>
      <c r="W15186">
        <f t="shared" si="1634"/>
      </c>
      <c r="X15186">
        <f t="shared" si="1635"/>
      </c>
      <c r="Y15186">
        <f t="shared" si="1636"/>
      </c>
      <c r="Z15186">
        <f t="shared" si="1637"/>
      </c>
    </row>
    <row r="15187" spans="1:26" ht="15.75" thickBot="1">
      <c r="A15187" s="33"/>
      <c r="B15187" s="130"/>
      <c r="C15187" s="130"/>
      <c r="D15187" s="109"/>
      <c r="E15187" s="109"/>
      <c r="F15187" s="109"/>
      <c r="G15187" s="109"/>
      <c r="H15187" s="109"/>
      <c r="I15187" s="110"/>
      <c r="W15187">
        <f t="shared" si="1634"/>
      </c>
      <c r="X15187">
        <f t="shared" si="1635"/>
      </c>
      <c r="Y15187">
        <f t="shared" si="1636"/>
      </c>
      <c r="Z15187">
        <f t="shared" si="1637"/>
      </c>
    </row>
    <row r="15188" spans="1:26">
      <c r="A15188" s="33"/>
      <c r="B15188" s="130"/>
      <c r="C15188" s="130"/>
      <c r="D15188" s="91"/>
      <c r="E15188" s="91"/>
      <c r="F15188" s="91"/>
      <c r="G15188" s="92" t="s">
        <v>19</v>
      </c>
      <c r="H15188" s="91"/>
      <c r="I15188" s="111">
        <f>SUM(I15176:I15187)</f>
      </c>
      <c r="W15188">
        <f t="shared" si="1634"/>
      </c>
      <c r="X15188">
        <f t="shared" si="1635"/>
      </c>
      <c r="Y15188">
        <f t="shared" si="1636"/>
      </c>
      <c r="Z15188">
        <f t="shared" si="1637"/>
      </c>
    </row>
    <row r="15189" spans="1:26">
      <c r="A15189" s="33"/>
      <c r="B15189" s="10"/>
      <c r="C15189" s="10"/>
      <c r="D15189" s="132"/>
      <c r="E15189" s="132"/>
      <c r="F15189" s="132"/>
      <c r="G15189" s="132"/>
      <c r="H15189" s="133"/>
      <c r="I15189" s="61"/>
      <c r="W15189">
        <f t="shared" si="1634"/>
      </c>
      <c r="X15189">
        <f t="shared" si="1635"/>
      </c>
      <c r="Y15189">
        <f t="shared" si="1636"/>
      </c>
      <c r="Z15189">
        <f t="shared" si="1637"/>
      </c>
    </row>
    <row r="15190" spans="1:26" ht="15.75" thickBot="1">
      <c r="A15190" s="33"/>
      <c r="B15190" s="11" t="s">
        <v>20</v>
      </c>
      <c r="C15190" s="35"/>
      <c r="D15190" s="35"/>
      <c r="E15190" s="35"/>
      <c r="F15190" s="35"/>
      <c r="G15190" s="35"/>
      <c r="H15190" s="35"/>
      <c r="I15190" s="36"/>
      <c r="W15190">
        <f t="shared" si="1634"/>
      </c>
      <c r="X15190">
        <f t="shared" si="1635"/>
      </c>
      <c r="Y15190">
        <f t="shared" si="1636"/>
      </c>
      <c r="Z15190">
        <f t="shared" si="1637"/>
      </c>
    </row>
    <row r="15191" spans="1:26" ht="15.75" thickBot="1">
      <c r="A15191" s="37"/>
      <c r="B15191" s="38"/>
      <c r="C15191" s="39" t="s">
        <v>21</v>
      </c>
      <c r="D15191" s="40">
        <f>SUM(D15176:D15190)</f>
      </c>
      <c r="E15191" s="41">
        <f>IF(H15191=I15191,"OK","NO")</f>
      </c>
      <c r="F15191" s="40">
        <f>SUM(F15176:F15190)</f>
      </c>
      <c r="G15191" s="40">
        <f>SUM(G15176:G15190)</f>
      </c>
      <c r="H15191" s="41">
        <f>SUMPRODUCT(F15176:F15187,H15176:H15187)</f>
      </c>
      <c r="I15191" s="43">
        <f>+I15189+I15188</f>
      </c>
      <c r="W15191">
        <f t="shared" si="1634"/>
      </c>
      <c r="X15191">
        <f t="shared" si="1635"/>
      </c>
      <c r="Y15191">
        <f t="shared" si="1636"/>
      </c>
      <c r="Z15191">
        <f t="shared" si="1637"/>
      </c>
    </row>
    <row r="15192" spans="1:26" ht="15.75" thickBot="1">
      <c r="A15192" s="44"/>
      <c r="B15192" s="116"/>
      <c r="C15192" s="45"/>
      <c r="D15192" s="45"/>
      <c r="E15192" s="45"/>
      <c r="F15192" s="45"/>
      <c r="G15192" s="45"/>
      <c r="H15192" s="45"/>
      <c r="I15192" s="47"/>
      <c r="W15192">
        <f t="shared" si="1634"/>
      </c>
      <c r="X15192">
        <f t="shared" si="1635"/>
      </c>
      <c r="Y15192">
        <f t="shared" si="1636"/>
      </c>
      <c r="Z15192">
        <f t="shared" si="1637"/>
      </c>
    </row>
    <row r="15193" spans="1:26">
      <c r="A15193" s="12" t="s">
        <v>315</v>
      </c>
      <c r="B15193" s="12"/>
      <c r="W15193">
        <f t="shared" si="1634"/>
      </c>
      <c r="X15193">
        <f t="shared" si="1635"/>
      </c>
      <c r="Y15193">
        <f t="shared" si="1636"/>
      </c>
      <c r="Z15193">
        <f t="shared" si="1637"/>
      </c>
    </row>
    <row r="15194" spans="1:26">
      <c r="W15194">
        <f t="shared" si="1634"/>
      </c>
      <c r="X15194">
        <f t="shared" si="1635"/>
      </c>
      <c r="Y15194">
        <f t="shared" si="1636"/>
      </c>
      <c r="Z15194">
        <f t="shared" si="1637"/>
      </c>
    </row>
    <row r="15195" spans="1:26">
      <c r="W15195">
        <f t="shared" si="1634"/>
      </c>
      <c r="X15195">
        <f t="shared" si="1635"/>
      </c>
      <c r="Y15195">
        <f t="shared" si="1636"/>
      </c>
      <c r="Z15195">
        <f t="shared" si="1637"/>
      </c>
    </row>
    <row r="15196" spans="1:26">
      <c r="A15196" s="1562" t="s">
        <v>0</v>
      </c>
      <c r="B15196" s="1562"/>
      <c r="C15196" s="1562"/>
      <c r="D15196" s="1562"/>
      <c r="E15196" s="1562"/>
      <c r="F15196" s="1562"/>
      <c r="G15196" s="1562"/>
      <c r="H15196" s="1562"/>
      <c r="I15196" s="1562"/>
      <c r="W15196">
        <f t="shared" si="1634"/>
      </c>
      <c r="X15196">
        <f t="shared" si="1635"/>
      </c>
      <c r="Y15196">
        <f t="shared" si="1636"/>
      </c>
      <c r="Z15196">
        <f t="shared" si="1637"/>
      </c>
    </row>
    <row r="15197" spans="1:26">
      <c r="W15197">
        <f t="shared" si="1634"/>
      </c>
      <c r="X15197">
        <f t="shared" si="1635"/>
      </c>
      <c r="Y15197">
        <f t="shared" si="1636"/>
      </c>
      <c r="Z15197">
        <f t="shared" si="1637"/>
      </c>
    </row>
    <row r="15198" spans="1:26">
      <c r="A15198" s="1" t="s">
        <v>1</v>
      </c>
      <c r="B15198" s="1"/>
      <c r="G15198" s="489" t="s">
        <v>2</v>
      </c>
      <c r="H15198" s="3" t="s">
        <v>2630</v>
      </c>
      <c r="W15198">
        <f t="shared" si="1634"/>
      </c>
      <c r="X15198">
        <f t="shared" si="1635"/>
      </c>
      <c r="Y15198">
        <f t="shared" si="1636"/>
      </c>
      <c r="Z15198">
        <f t="shared" si="1637"/>
      </c>
    </row>
    <row r="15199" spans="1:26">
      <c r="A15199" s="1" t="inlineStr">
        <is>
          <t>Dealer-347</t>
        </is>
      </c>
      <c r="B15199" s="1"/>
      <c r="F15199" s="4"/>
      <c r="G15199" s="488" t="s">
        <v>1440</v>
      </c>
      <c r="H15199" s="1" t="s">
        <v>2320</v>
      </c>
      <c r="W15199">
        <f t="shared" si="1634"/>
      </c>
      <c r="X15199">
        <f t="shared" si="1635"/>
      </c>
      <c r="Y15199">
        <f t="shared" si="1636"/>
      </c>
      <c r="Z15199">
        <f t="shared" si="1637"/>
      </c>
    </row>
    <row r="15200" spans="1:26">
      <c r="A15200" s="1" t="inlineStr">
        <is>
          <t>Address line (redacted)</t>
        </is>
      </c>
      <c r="B15200" s="1"/>
      <c r="H15200" s="49"/>
      <c r="W15200">
        <f t="shared" si="1634"/>
      </c>
      <c r="X15200">
        <f t="shared" si="1635"/>
      </c>
      <c r="Y15200">
        <f t="shared" si="1636"/>
      </c>
      <c r="Z15200">
        <f t="shared" si="1637"/>
      </c>
    </row>
    <row r="15201" spans="1:26">
      <c r="A15201" s="1" t="inlineStr">
        <is>
          <t>Contact-075</t>
        </is>
      </c>
      <c r="B15201" s="1"/>
      <c r="D15201" s="85"/>
      <c r="E15201" s="85"/>
      <c r="F15201" s="85"/>
      <c r="G15201" s="85"/>
      <c r="H15201" s="85"/>
      <c r="W15201">
        <f t="shared" si="1634"/>
      </c>
      <c r="X15201">
        <f t="shared" si="1635"/>
      </c>
      <c r="Y15201">
        <f t="shared" si="1636"/>
      </c>
      <c r="Z15201">
        <f t="shared" si="1637"/>
      </c>
    </row>
    <row r="15202" spans="1:26">
      <c r="A15202" s="268" t="s">
        <v>598</v>
      </c>
      <c r="B15202" s="243"/>
      <c r="D15202" s="85"/>
      <c r="E15202" s="85"/>
      <c r="F15202" s="85"/>
      <c r="G15202" s="85"/>
      <c r="H15202" s="85"/>
      <c r="W15202">
        <f t="shared" si="1634"/>
      </c>
      <c r="X15202">
        <f t="shared" si="1635"/>
      </c>
      <c r="Y15202">
        <f t="shared" si="1636"/>
      </c>
      <c r="Z15202">
        <f t="shared" si="1637"/>
      </c>
    </row>
    <row r="15203" spans="1:26">
      <c r="A15203" s="49"/>
      <c r="B15203" s="87"/>
      <c r="W15203">
        <f t="shared" si="1634"/>
      </c>
      <c r="X15203">
        <f t="shared" si="1635"/>
      </c>
      <c r="Y15203">
        <f t="shared" si="1636"/>
      </c>
      <c r="Z15203">
        <f t="shared" si="1637"/>
      </c>
    </row>
    <row r="15204" spans="1:26">
      <c r="A15204" s="1" t="s">
        <v>5</v>
      </c>
      <c r="W15204">
        <f t="shared" si="1634"/>
      </c>
      <c r="X15204">
        <f t="shared" si="1635"/>
      </c>
      <c r="Y15204">
        <f t="shared" si="1636"/>
      </c>
      <c r="Z15204">
        <f t="shared" si="1637"/>
      </c>
    </row>
    <row r="15205" spans="1:26">
      <c r="A15205" s="1" t="s">
        <v>6</v>
      </c>
      <c r="W15205">
        <f t="shared" si="1634"/>
      </c>
      <c r="X15205">
        <f t="shared" si="1635"/>
      </c>
      <c r="Y15205">
        <f t="shared" si="1636"/>
      </c>
      <c r="Z15205">
        <f t="shared" si="1637"/>
      </c>
    </row>
    <row r="15206" spans="1:26">
      <c r="A15206" s="1" t="s">
        <v>7</v>
      </c>
      <c r="W15206">
        <f t="shared" si="1634"/>
      </c>
      <c r="X15206">
        <f t="shared" si="1635"/>
      </c>
      <c r="Y15206">
        <f t="shared" si="1636"/>
      </c>
      <c r="Z15206">
        <f t="shared" si="1637"/>
      </c>
    </row>
    <row r="15207" spans="1:26" ht="24">
      <c r="A15207" s="88" t="s">
        <v>8</v>
      </c>
      <c r="B15207" s="89" t="s">
        <v>9</v>
      </c>
      <c r="C15207" s="89" t="s">
        <v>10</v>
      </c>
      <c r="D15207" s="34" t="s">
        <v>11</v>
      </c>
      <c r="E15207" s="34" t="s">
        <v>12</v>
      </c>
      <c r="F15207" s="34" t="s">
        <v>13</v>
      </c>
      <c r="G15207" s="34" t="s">
        <v>14</v>
      </c>
      <c r="H15207" s="88" t="s">
        <v>15</v>
      </c>
      <c r="I15207" s="90" t="s">
        <v>16</v>
      </c>
      <c r="W15207">
        <f t="shared" si="1634"/>
      </c>
      <c r="X15207">
        <f t="shared" si="1635"/>
      </c>
      <c r="Y15207">
        <f t="shared" si="1636"/>
      </c>
      <c r="Z15207">
        <f t="shared" si="1637"/>
      </c>
    </row>
    <row r="15208" spans="1:26">
      <c r="A15208" s="5"/>
      <c r="B15208" s="1564" t="s">
        <v>644</v>
      </c>
      <c r="C15208" s="1565"/>
      <c r="D15208" s="50"/>
      <c r="E15208" s="50"/>
      <c r="F15208" s="21"/>
      <c r="G15208" s="6"/>
      <c r="H15208" s="5"/>
      <c r="I15208" s="183"/>
      <c r="W15208">
        <f t="shared" si="1634"/>
      </c>
      <c r="X15208">
        <f t="shared" si="1635"/>
      </c>
      <c r="Y15208">
        <f t="shared" si="1636"/>
      </c>
      <c r="Z15208">
        <f t="shared" si="1637"/>
      </c>
    </row>
    <row r="15209" spans="1:26">
      <c r="A15209" s="5"/>
      <c r="B15209" s="8" t="s">
        <v>2610</v>
      </c>
      <c r="C15209" s="5" t="s">
        <v>1279</v>
      </c>
      <c r="D15209" s="21">
        <v>2</v>
      </c>
      <c r="E15209" s="16">
        <v>4</v>
      </c>
      <c r="F15209" s="5">
        <f>+E15209*D15209</f>
      </c>
      <c r="G15209" s="6">
        <f>+E15209*D15209</f>
      </c>
      <c r="H15209" s="5">
        <v>1</v>
      </c>
      <c r="I15209" s="183">
        <f>+H15209*2</f>
      </c>
      <c r="W15209">
        <f t="shared" si="1634"/>
      </c>
      <c r="X15209">
        <f t="shared" si="1635"/>
      </c>
      <c r="Y15209">
        <f t="shared" si="1636"/>
      </c>
      <c r="Z15209">
        <f t="shared" si="1637"/>
      </c>
    </row>
    <row r="15210" spans="1:26">
      <c r="A15210" s="5"/>
      <c r="B15210" s="8" t="s">
        <v>2654</v>
      </c>
      <c r="C15210" s="5" t="s">
        <v>1559</v>
      </c>
      <c r="D15210" s="21"/>
      <c r="E15210" s="16"/>
      <c r="F15210" s="5">
        <v>2</v>
      </c>
      <c r="G15210" s="6">
        <f>+F15210</f>
      </c>
      <c r="H15210" s="5">
        <v>1</v>
      </c>
      <c r="I15210" s="183">
        <f>+H15210*1</f>
      </c>
      <c r="W15210">
        <f t="shared" si="1634"/>
      </c>
      <c r="X15210">
        <f t="shared" si="1635"/>
      </c>
      <c r="Y15210">
        <f t="shared" si="1636"/>
      </c>
      <c r="Z15210">
        <f t="shared" si="1637"/>
      </c>
    </row>
    <row r="15211" spans="1:26">
      <c r="A15211" s="5"/>
      <c r="B15211" s="8" t="s">
        <v>2610</v>
      </c>
      <c r="C15211" s="5" t="s">
        <v>1279</v>
      </c>
      <c r="D15211" s="21"/>
      <c r="E15211" s="16"/>
      <c r="F15211" s="5">
        <v>2</v>
      </c>
      <c r="G15211" s="6">
        <f>+F15211</f>
      </c>
      <c r="H15211" s="5"/>
      <c r="I15211" s="183"/>
      <c r="W15211">
        <f t="shared" si="1634"/>
      </c>
      <c r="X15211">
        <f t="shared" si="1635"/>
      </c>
      <c r="Y15211">
        <f t="shared" si="1636"/>
      </c>
      <c r="Z15211">
        <f t="shared" si="1637"/>
      </c>
    </row>
    <row r="15212" spans="1:26">
      <c r="A15212" s="5"/>
      <c r="B15212" s="1564" t="s">
        <v>565</v>
      </c>
      <c r="C15212" s="1565"/>
      <c r="D15212" s="16"/>
      <c r="E15212" s="16"/>
      <c r="F15212" s="5"/>
      <c r="G15212" s="6"/>
      <c r="H15212" s="5"/>
      <c r="I15212" s="183"/>
      <c r="W15212">
        <f t="shared" si="1634"/>
      </c>
      <c r="X15212">
        <f t="shared" si="1635"/>
      </c>
      <c r="Y15212">
        <f t="shared" si="1636"/>
      </c>
      <c r="Z15212">
        <f t="shared" si="1637"/>
      </c>
    </row>
    <row r="15213" spans="1:26" ht="24">
      <c r="A15213" s="5"/>
      <c r="B15213" s="224" t="s">
        <v>566</v>
      </c>
      <c r="C15213" s="15" t="s">
        <v>567</v>
      </c>
      <c r="D15213" s="21"/>
      <c r="E15213" s="19"/>
      <c r="F15213" s="5">
        <v>2</v>
      </c>
      <c r="G15213" s="6">
        <f>+F15213</f>
      </c>
      <c r="H15213" s="19">
        <v>1</v>
      </c>
      <c r="I15213" s="183">
        <f>+H15213*G15213</f>
      </c>
      <c r="W15213">
        <f t="shared" si="1634"/>
      </c>
      <c r="X15213">
        <f t="shared" si="1635"/>
      </c>
      <c r="Y15213">
        <f t="shared" si="1636"/>
      </c>
      <c r="Z15213">
        <f t="shared" si="1637"/>
      </c>
    </row>
    <row r="15214" spans="1:26" ht="24">
      <c r="A15214" s="5"/>
      <c r="B15214" s="224" t="s">
        <v>1216</v>
      </c>
      <c r="C15214" s="15" t="s">
        <v>1215</v>
      </c>
      <c r="D15214" s="19"/>
      <c r="F15214" s="5">
        <v>5</v>
      </c>
      <c r="G15214" s="6">
        <f>+F15214</f>
      </c>
      <c r="H15214" s="19">
        <v>1</v>
      </c>
      <c r="I15214" s="183">
        <f>+H15214*G15214</f>
      </c>
      <c r="W15214">
        <f t="shared" si="1634"/>
      </c>
      <c r="X15214">
        <f t="shared" si="1635"/>
      </c>
      <c r="Y15214">
        <f t="shared" si="1636"/>
      </c>
      <c r="Z15214">
        <f t="shared" si="1637"/>
      </c>
    </row>
    <row r="15215" spans="1:26">
      <c r="A15215" s="5"/>
      <c r="B15215" s="1564" t="s">
        <v>384</v>
      </c>
      <c r="C15215" s="1565"/>
      <c r="D15215" s="21"/>
      <c r="E15215" s="16"/>
      <c r="F15215" s="5"/>
      <c r="G15215" s="6"/>
      <c r="H15215" s="16"/>
      <c r="I15215" s="183"/>
      <c r="W15215">
        <f t="shared" si="1634"/>
      </c>
      <c r="X15215">
        <f t="shared" si="1635"/>
      </c>
      <c r="Y15215">
        <f t="shared" si="1636"/>
      </c>
      <c r="Z15215">
        <f t="shared" si="1637"/>
      </c>
    </row>
    <row r="15216" spans="1:26" ht="60.75">
      <c r="A15216" s="5"/>
      <c r="B15216" s="18" t="s">
        <v>1218</v>
      </c>
      <c r="C15216" s="158" t="s">
        <v>1217</v>
      </c>
      <c r="D15216" s="21"/>
      <c r="E15216" s="159"/>
      <c r="F15216" s="5">
        <v>10</v>
      </c>
      <c r="G15216" s="6">
        <f>+F15216</f>
      </c>
      <c r="H15216" s="19">
        <v>1</v>
      </c>
      <c r="I15216" s="183">
        <f>+H15216*G15216</f>
      </c>
      <c r="W15216">
        <f t="shared" si="1634"/>
      </c>
      <c r="X15216">
        <f t="shared" si="1635"/>
      </c>
      <c r="Y15216">
        <f t="shared" si="1636"/>
      </c>
      <c r="Z15216">
        <f t="shared" si="1637"/>
      </c>
    </row>
    <row r="15217" spans="1:26">
      <c r="A15217" s="5"/>
      <c r="B15217" s="18"/>
      <c r="C15217" s="158"/>
      <c r="D15217" s="159"/>
      <c r="E15217" s="10"/>
      <c r="F15217" s="5"/>
      <c r="G15217" s="6"/>
      <c r="H15217" s="19"/>
      <c r="I15217" s="183"/>
      <c r="W15217">
        <f t="shared" si="1634"/>
      </c>
      <c r="X15217">
        <f t="shared" si="1635"/>
      </c>
      <c r="Y15217">
        <f t="shared" si="1636"/>
      </c>
      <c r="Z15217">
        <f t="shared" si="1637"/>
      </c>
    </row>
    <row r="15218" spans="1:26" ht="60">
      <c r="A15218" s="5"/>
      <c r="B15218" s="18" t="s">
        <v>425</v>
      </c>
      <c r="C15218" s="15" t="s">
        <v>426</v>
      </c>
      <c r="D15218" s="19"/>
      <c r="E15218" s="10"/>
      <c r="F15218" s="5">
        <v>3</v>
      </c>
      <c r="G15218" s="6">
        <f>+F15218</f>
      </c>
      <c r="H15218" s="19">
        <v>1</v>
      </c>
      <c r="I15218" s="183">
        <f>+H15218*G15218</f>
      </c>
      <c r="W15218">
        <f t="shared" si="1634"/>
      </c>
      <c r="X15218">
        <f t="shared" si="1635"/>
      </c>
      <c r="Y15218">
        <f t="shared" si="1636"/>
      </c>
      <c r="Z15218">
        <f t="shared" si="1637"/>
      </c>
    </row>
    <row r="15219" spans="1:26">
      <c r="A15219" s="5"/>
      <c r="B15219" s="1564" t="s">
        <v>375</v>
      </c>
      <c r="C15219" s="1565"/>
      <c r="D15219" s="16"/>
      <c r="E15219" s="5"/>
      <c r="F15219" s="5"/>
      <c r="G15219" s="6"/>
      <c r="H15219" s="5"/>
      <c r="I15219" s="183"/>
      <c r="W15219">
        <f t="shared" si="1634"/>
      </c>
      <c r="X15219">
        <f t="shared" si="1635"/>
      </c>
      <c r="Y15219">
        <f t="shared" si="1636"/>
      </c>
      <c r="Z15219">
        <f t="shared" si="1637"/>
      </c>
    </row>
    <row r="15220" spans="1:26">
      <c r="A15220" s="5"/>
      <c r="B15220" s="346" t="s">
        <v>1042</v>
      </c>
      <c r="C15220" s="8" t="s">
        <v>1043</v>
      </c>
      <c r="D15220" s="5"/>
      <c r="E15220" s="10"/>
      <c r="F15220" s="5">
        <v>60</v>
      </c>
      <c r="G15220" s="6">
        <f>+F15220</f>
      </c>
      <c r="H15220" s="5">
        <v>1</v>
      </c>
      <c r="I15220" s="183">
        <f>+H15220*G15220</f>
      </c>
      <c r="W15220">
        <f t="shared" si="1634"/>
      </c>
      <c r="X15220">
        <f t="shared" si="1635"/>
      </c>
      <c r="Y15220">
        <f t="shared" si="1636"/>
      </c>
      <c r="Z15220">
        <f t="shared" si="1637"/>
      </c>
    </row>
    <row r="15221" spans="1:26">
      <c r="A15221" s="5"/>
      <c r="B15221" s="346" t="s">
        <v>1228</v>
      </c>
      <c r="C15221" s="8" t="s">
        <v>1229</v>
      </c>
      <c r="D15221" s="5"/>
      <c r="E15221" s="10"/>
      <c r="F15221" s="5">
        <v>40</v>
      </c>
      <c r="G15221" s="6">
        <f>+F15221</f>
      </c>
      <c r="H15221" s="5">
        <v>1</v>
      </c>
      <c r="I15221" s="183">
        <f>+H15221*G15221</f>
      </c>
      <c r="W15221">
        <f t="shared" si="1634"/>
      </c>
      <c r="X15221">
        <f t="shared" si="1635"/>
      </c>
      <c r="Y15221">
        <f t="shared" si="1636"/>
      </c>
      <c r="Z15221">
        <f t="shared" si="1637"/>
      </c>
    </row>
    <row r="15222" spans="1:26">
      <c r="A15222" s="5"/>
      <c r="B15222" s="8"/>
      <c r="C15222" s="5"/>
      <c r="D15222" s="16"/>
      <c r="E15222" s="5"/>
      <c r="F15222" s="5"/>
      <c r="G15222" s="6"/>
      <c r="H15222" s="5"/>
      <c r="I15222" s="183"/>
      <c r="W15222">
        <f t="shared" si="1634"/>
      </c>
      <c r="X15222">
        <f t="shared" si="1635"/>
      </c>
      <c r="Y15222">
        <f t="shared" si="1636"/>
      </c>
      <c r="Z15222">
        <f t="shared" si="1637"/>
      </c>
    </row>
    <row r="15223" spans="1:26">
      <c r="A15223" s="5"/>
      <c r="B15223" s="8"/>
      <c r="C15223" s="5"/>
      <c r="D15223" s="16"/>
      <c r="E15223" s="5"/>
      <c r="F15223" s="5"/>
      <c r="G15223" s="6"/>
      <c r="H15223" s="5"/>
      <c r="I15223" s="183"/>
      <c r="W15223">
        <f t="shared" si="1634"/>
      </c>
      <c r="X15223">
        <f t="shared" si="1635"/>
      </c>
      <c r="Y15223">
        <f t="shared" si="1636"/>
      </c>
      <c r="Z15223">
        <f t="shared" si="1637"/>
      </c>
    </row>
    <row r="15224" spans="1:26">
      <c r="A15224" s="10"/>
      <c r="B15224" s="95"/>
      <c r="C15224" s="184"/>
      <c r="D15224" s="660"/>
      <c r="E15224" s="184"/>
      <c r="F15224" s="238"/>
      <c r="G15224" s="35"/>
      <c r="H15224" s="35"/>
      <c r="I15224" s="98"/>
      <c r="W15224">
        <f t="shared" si="1634"/>
      </c>
      <c r="X15224">
        <f t="shared" si="1635"/>
      </c>
      <c r="Y15224">
        <f t="shared" si="1636"/>
      </c>
      <c r="Z15224">
        <f t="shared" si="1637"/>
      </c>
    </row>
    <row r="15225" spans="1:26" ht="15.75" thickBot="1">
      <c r="A15225" s="10"/>
      <c r="B15225" s="80" t="s">
        <v>20</v>
      </c>
      <c r="C15225" s="35"/>
      <c r="D15225" s="35"/>
      <c r="E15225" s="35"/>
      <c r="F15225" s="35"/>
      <c r="G15225" s="35"/>
      <c r="H15225" s="35"/>
      <c r="I15225" s="98"/>
      <c r="W15225">
        <f t="shared" si="1634"/>
      </c>
      <c r="X15225">
        <f t="shared" si="1635"/>
      </c>
      <c r="Y15225">
        <f t="shared" si="1636"/>
      </c>
      <c r="Z15225">
        <f t="shared" si="1637"/>
      </c>
    </row>
    <row r="15226" spans="1:26" ht="15.75" thickBot="1">
      <c r="A15226" s="99"/>
      <c r="B15226" s="81"/>
      <c r="C15226" s="39" t="s">
        <v>21</v>
      </c>
      <c r="D15226" s="40">
        <f>SUM(D15208:D15225)</f>
      </c>
      <c r="E15226" s="41">
        <f>IF(H15226=I15226,"OK","NO")</f>
      </c>
      <c r="F15226" s="40">
        <f>SUM(F15208:F15225)</f>
      </c>
      <c r="G15226" s="40">
        <f>SUM(G15208:G15225)</f>
      </c>
      <c r="H15226" s="42">
        <f>SUMPRODUCT(H15208:H15225,G15208:G15225)</f>
      </c>
      <c r="I15226" s="100">
        <f>SUM(I15205:I15225)</f>
      </c>
      <c r="W15226">
        <f t="shared" si="1634"/>
      </c>
      <c r="X15226">
        <f t="shared" si="1635"/>
      </c>
      <c r="Y15226">
        <f t="shared" si="1636"/>
      </c>
      <c r="Z15226">
        <f t="shared" si="1637"/>
      </c>
    </row>
    <row r="15227" spans="1:26">
      <c r="A15227" s="10"/>
      <c r="B15227" s="10"/>
      <c r="C15227" s="91"/>
      <c r="D15227" s="91"/>
      <c r="E15227" s="91"/>
      <c r="F15227" s="91"/>
      <c r="G15227" s="91"/>
      <c r="H15227" s="91"/>
      <c r="I15227" s="91"/>
      <c r="W15227">
        <f t="shared" si="1634"/>
      </c>
      <c r="X15227">
        <f t="shared" si="1635"/>
      </c>
      <c r="Y15227">
        <f t="shared" si="1636"/>
      </c>
      <c r="Z15227">
        <f t="shared" si="1637"/>
      </c>
    </row>
    <row r="15228" spans="1:26">
      <c r="A15228" s="12" t="s">
        <v>315</v>
      </c>
      <c r="B15228" s="12"/>
      <c r="C15228" s="12"/>
      <c r="D15228" s="13"/>
      <c r="E15228" s="14"/>
      <c r="F15228" s="14"/>
      <c r="G15228" s="14"/>
      <c r="H15228" s="2"/>
      <c r="I15228" s="12"/>
      <c r="W15228">
        <f t="shared" si="1634"/>
      </c>
      <c r="X15228">
        <f t="shared" si="1635"/>
      </c>
      <c r="Y15228">
        <f t="shared" si="1636"/>
      </c>
      <c r="Z15228">
        <f t="shared" si="1637"/>
      </c>
    </row>
    <row r="15229" spans="1:26">
      <c r="W15229">
        <f t="shared" si="1634"/>
      </c>
      <c r="X15229">
        <f t="shared" si="1635"/>
      </c>
      <c r="Y15229">
        <f t="shared" si="1636"/>
      </c>
      <c r="Z15229">
        <f t="shared" si="1637"/>
      </c>
    </row>
    <row r="15230" spans="1:26">
      <c r="W15230">
        <f t="shared" si="1634"/>
      </c>
      <c r="X15230">
        <f t="shared" si="1635"/>
      </c>
      <c r="Y15230">
        <f t="shared" si="1636"/>
      </c>
      <c r="Z15230">
        <f t="shared" si="1637"/>
      </c>
    </row>
    <row r="15231" spans="1:26">
      <c r="W15231">
        <f t="shared" si="1634"/>
      </c>
      <c r="X15231">
        <f t="shared" si="1635"/>
      </c>
      <c r="Y15231">
        <f t="shared" si="1636"/>
      </c>
      <c r="Z15231">
        <f t="shared" si="1637"/>
      </c>
    </row>
    <row r="15232" spans="1:26">
      <c r="W15232">
        <f t="shared" si="1634"/>
      </c>
      <c r="X15232">
        <f t="shared" si="1635"/>
      </c>
      <c r="Y15232">
        <f t="shared" si="1636"/>
      </c>
      <c r="Z15232">
        <f t="shared" si="1637"/>
      </c>
    </row>
    <row r="15233" spans="1:26">
      <c r="A15233" s="1562" t="s">
        <v>0</v>
      </c>
      <c r="B15233" s="1562"/>
      <c r="C15233" s="1562"/>
      <c r="D15233" s="1562"/>
      <c r="E15233" s="1562"/>
      <c r="F15233" s="1562"/>
      <c r="G15233" s="1562"/>
      <c r="H15233" s="1562"/>
      <c r="I15233" s="1562"/>
      <c r="W15233">
        <f t="shared" si="1634"/>
      </c>
      <c r="X15233">
        <f t="shared" si="1635"/>
      </c>
      <c r="Y15233">
        <f t="shared" si="1636"/>
      </c>
      <c r="Z15233">
        <f t="shared" si="1637"/>
      </c>
    </row>
    <row r="15234" spans="1:26">
      <c r="W15234">
        <f t="shared" si="1634"/>
      </c>
      <c r="X15234">
        <f t="shared" si="1635"/>
      </c>
      <c r="Y15234">
        <f t="shared" si="1636"/>
      </c>
      <c r="Z15234">
        <f t="shared" si="1637"/>
      </c>
    </row>
    <row r="15235" spans="1:26">
      <c r="W15235">
        <f t="shared" si="1634"/>
      </c>
      <c r="X15235">
        <f t="shared" si="1635"/>
      </c>
      <c r="Y15235">
        <f t="shared" si="1636"/>
      </c>
      <c r="Z15235">
        <f t="shared" si="1637"/>
      </c>
    </row>
    <row r="15236" spans="1:26">
      <c r="A15236" s="1" t="s">
        <v>1</v>
      </c>
      <c r="B15236" s="1"/>
      <c r="G15236" s="489" t="s">
        <v>2</v>
      </c>
      <c r="H15236" s="3" t="s">
        <v>2655</v>
      </c>
      <c r="W15236">
        <f t="shared" ref="W15236:W15299" si="1638">IF(LEFT($H15236&amp;"",5)="2019-",$H15236,W15235)</f>
      </c>
      <c r="X15236">
        <f t="shared" ref="X15236:X15299" si="1639">IF($W15236="",0,IF(COUNTIF($AB$2:$AB$80,$W15236)&gt;0,1,0))</f>
      </c>
      <c r="Y15236">
        <f t="shared" ref="Y15236:Y15299" si="1640">IF($C15236="","",UPPER(TRIM(IFERROR(LEFT($C15236&amp;"",FIND("/",$C15236&amp;"")-1),$C15236&amp;""))))</f>
      </c>
      <c r="Z15236">
        <f t="shared" ref="Z15236:Z15299" si="1641">IFERROR(IF(ISNUMBER($G15236),$G15236,0),0)</f>
      </c>
    </row>
    <row r="15237" spans="1:26">
      <c r="A15237" s="1" t="inlineStr">
        <is>
          <t>Dealer-166</t>
        </is>
      </c>
      <c r="B15237" s="1"/>
      <c r="F15237" s="4"/>
      <c r="G15237" s="488" t="s">
        <v>1440</v>
      </c>
      <c r="H15237" s="1" t="s">
        <v>2321</v>
      </c>
      <c r="W15237">
        <f t="shared" si="1638"/>
      </c>
      <c r="X15237">
        <f t="shared" si="1639"/>
      </c>
      <c r="Y15237">
        <f t="shared" si="1640"/>
      </c>
      <c r="Z15237">
        <f t="shared" si="1641"/>
      </c>
    </row>
    <row r="15238" spans="1:26">
      <c r="A15238" s="1" t="inlineStr">
        <is>
          <t>Address line (redacted)</t>
        </is>
      </c>
      <c r="B15238" s="1"/>
      <c r="H15238" s="49"/>
      <c r="W15238">
        <f t="shared" si="1638"/>
      </c>
      <c r="X15238">
        <f t="shared" si="1639"/>
      </c>
      <c r="Y15238">
        <f t="shared" si="1640"/>
      </c>
      <c r="Z15238">
        <f t="shared" si="1641"/>
      </c>
    </row>
    <row r="15239" spans="1:26">
      <c r="A15239" s="1" t="inlineStr">
        <is>
          <t>Address line (redacted)</t>
        </is>
      </c>
      <c r="B15239" s="1"/>
      <c r="D15239" s="85"/>
      <c r="E15239" s="85"/>
      <c r="F15239" s="85"/>
      <c r="G15239" s="85"/>
      <c r="H15239" s="85"/>
      <c r="W15239">
        <f t="shared" si="1638"/>
      </c>
      <c r="X15239">
        <f t="shared" si="1639"/>
      </c>
      <c r="Y15239">
        <f t="shared" si="1640"/>
      </c>
      <c r="Z15239">
        <f t="shared" si="1641"/>
      </c>
    </row>
    <row r="15240" spans="1:26">
      <c r="A15240" s="12" t="s">
        <v>299</v>
      </c>
      <c r="B15240" s="86" t="inlineStr">
        <is>
          <t>GSTIN-MASKED</t>
        </is>
      </c>
      <c r="D15240" s="85"/>
      <c r="E15240" s="85"/>
      <c r="F15240" s="85"/>
      <c r="G15240" s="85"/>
      <c r="H15240" s="85"/>
      <c r="W15240">
        <f t="shared" si="1638"/>
      </c>
      <c r="X15240">
        <f t="shared" si="1639"/>
      </c>
      <c r="Y15240">
        <f t="shared" si="1640"/>
      </c>
      <c r="Z15240">
        <f t="shared" si="1641"/>
      </c>
    </row>
    <row r="15241" spans="1:26">
      <c r="D15241" s="85"/>
      <c r="E15241" s="85"/>
      <c r="F15241" s="85"/>
      <c r="G15241" s="85"/>
      <c r="H15241" s="85"/>
      <c r="W15241">
        <f t="shared" si="1638"/>
      </c>
      <c r="X15241">
        <f t="shared" si="1639"/>
      </c>
      <c r="Y15241">
        <f t="shared" si="1640"/>
      </c>
      <c r="Z15241">
        <f t="shared" si="1641"/>
      </c>
    </row>
    <row r="15242" spans="1:26">
      <c r="W15242">
        <f t="shared" si="1638"/>
      </c>
      <c r="X15242">
        <f t="shared" si="1639"/>
      </c>
      <c r="Y15242">
        <f t="shared" si="1640"/>
      </c>
      <c r="Z15242">
        <f t="shared" si="1641"/>
      </c>
    </row>
    <row r="15243" spans="1:26">
      <c r="A15243" s="1" t="s">
        <v>5</v>
      </c>
      <c r="W15243">
        <f t="shared" si="1638"/>
      </c>
      <c r="X15243">
        <f t="shared" si="1639"/>
      </c>
      <c r="Y15243">
        <f t="shared" si="1640"/>
      </c>
      <c r="Z15243">
        <f t="shared" si="1641"/>
      </c>
    </row>
    <row r="15244" spans="1:26">
      <c r="A15244" s="1" t="s">
        <v>6</v>
      </c>
      <c r="W15244">
        <f t="shared" si="1638"/>
      </c>
      <c r="X15244">
        <f t="shared" si="1639"/>
      </c>
      <c r="Y15244">
        <f t="shared" si="1640"/>
      </c>
      <c r="Z15244">
        <f t="shared" si="1641"/>
      </c>
    </row>
    <row r="15245" spans="1:26">
      <c r="A15245" s="1" t="s">
        <v>7</v>
      </c>
      <c r="W15245">
        <f t="shared" si="1638"/>
      </c>
      <c r="X15245">
        <f t="shared" si="1639"/>
      </c>
      <c r="Y15245">
        <f t="shared" si="1640"/>
      </c>
      <c r="Z15245">
        <f t="shared" si="1641"/>
      </c>
    </row>
    <row r="15246" spans="1:26" ht="24">
      <c r="A15246" s="179" t="s">
        <v>8</v>
      </c>
      <c r="B15246" s="180" t="s">
        <v>9</v>
      </c>
      <c r="C15246" s="180" t="s">
        <v>10</v>
      </c>
      <c r="D15246" s="181" t="s">
        <v>11</v>
      </c>
      <c r="E15246" s="181" t="s">
        <v>12</v>
      </c>
      <c r="F15246" s="181" t="s">
        <v>13</v>
      </c>
      <c r="G15246" s="181" t="s">
        <v>14</v>
      </c>
      <c r="H15246" s="179" t="s">
        <v>15</v>
      </c>
      <c r="I15246" s="182" t="s">
        <v>16</v>
      </c>
      <c r="W15246">
        <f t="shared" si="1638"/>
      </c>
      <c r="X15246">
        <f t="shared" si="1639"/>
      </c>
      <c r="Y15246">
        <f t="shared" si="1640"/>
      </c>
      <c r="Z15246">
        <f t="shared" si="1641"/>
      </c>
    </row>
    <row r="15247" spans="1:26">
      <c r="A15247" s="5"/>
      <c r="B15247" s="1564" t="s">
        <v>604</v>
      </c>
      <c r="C15247" s="1565"/>
      <c r="D15247" s="138"/>
      <c r="E15247" s="5"/>
      <c r="F15247" s="322"/>
      <c r="G15247" s="322"/>
      <c r="H15247" s="16"/>
      <c r="I15247" s="183"/>
      <c r="W15247">
        <f t="shared" si="1638"/>
      </c>
      <c r="X15247">
        <f t="shared" si="1639"/>
      </c>
      <c r="Y15247">
        <f t="shared" si="1640"/>
      </c>
      <c r="Z15247">
        <f t="shared" si="1641"/>
      </c>
    </row>
    <row r="15248" spans="1:26" ht="24">
      <c r="A15248" s="5">
        <v>1</v>
      </c>
      <c r="B15248" s="106" t="s">
        <v>544</v>
      </c>
      <c r="C15248" s="269" t="s">
        <v>726</v>
      </c>
      <c r="D15248" s="5">
        <v>1</v>
      </c>
      <c r="E15248" s="5">
        <v>10</v>
      </c>
      <c r="F15248" s="5">
        <f>+E15248*D15248</f>
      </c>
      <c r="G15248" s="6">
        <f>+E15248*D15248</f>
      </c>
      <c r="H15248" s="9">
        <v>1</v>
      </c>
      <c r="I15248" s="183">
        <f>+H15248*G15248</f>
      </c>
      <c r="J15248">
        <v>112</v>
      </c>
      <c r="K15248">
        <f>+H15248-J15248</f>
      </c>
      <c r="L15248">
        <f>+K15248*G15248</f>
      </c>
      <c r="W15248">
        <f t="shared" si="1638"/>
      </c>
      <c r="X15248">
        <f t="shared" si="1639"/>
      </c>
      <c r="Y15248">
        <f t="shared" si="1640"/>
      </c>
      <c r="Z15248">
        <f t="shared" si="1641"/>
      </c>
    </row>
    <row r="15249" spans="1:26">
      <c r="A15249" s="5">
        <v>2</v>
      </c>
      <c r="B15249" s="106" t="s">
        <v>605</v>
      </c>
      <c r="C15249" s="269" t="s">
        <v>606</v>
      </c>
      <c r="D15249" s="5">
        <v>1</v>
      </c>
      <c r="E15249" s="5">
        <v>10</v>
      </c>
      <c r="F15249" s="5">
        <f>+E15249*D15249</f>
      </c>
      <c r="G15249" s="6">
        <f>+E15249*D15249</f>
      </c>
      <c r="H15249" s="9">
        <v>1</v>
      </c>
      <c r="I15249" s="183">
        <f>+H15249*G15249</f>
      </c>
      <c r="J15249">
        <v>112</v>
      </c>
      <c r="K15249">
        <f>+H15249-J15249</f>
      </c>
      <c r="L15249">
        <f>+K15249*G15249</f>
      </c>
      <c r="W15249">
        <f t="shared" si="1638"/>
      </c>
      <c r="X15249">
        <f t="shared" si="1639"/>
      </c>
      <c r="Y15249">
        <f t="shared" si="1640"/>
      </c>
      <c r="Z15249">
        <f t="shared" si="1641"/>
      </c>
    </row>
    <row r="15250" spans="1:26">
      <c r="A15250" s="5"/>
      <c r="B15250" s="1564" t="s">
        <v>17</v>
      </c>
      <c r="C15250" s="1565"/>
      <c r="D15250" s="9"/>
      <c r="E15250" s="16"/>
      <c r="F15250" s="5"/>
      <c r="G15250" s="6"/>
      <c r="H15250" s="5"/>
      <c r="I15250" s="183"/>
      <c r="W15250">
        <f t="shared" si="1638"/>
      </c>
      <c r="X15250">
        <f t="shared" si="1639"/>
      </c>
      <c r="Y15250">
        <f t="shared" si="1640"/>
      </c>
      <c r="Z15250">
        <f t="shared" si="1641"/>
      </c>
    </row>
    <row r="15251" spans="1:26">
      <c r="A15251" s="5">
        <v>3</v>
      </c>
      <c r="B15251" s="8" t="s">
        <v>2533</v>
      </c>
      <c r="C15251" s="9" t="s">
        <v>36</v>
      </c>
      <c r="D15251" s="5">
        <v>1</v>
      </c>
      <c r="E15251" s="5">
        <v>5</v>
      </c>
      <c r="F15251" s="5">
        <f>+E15251*D15251</f>
      </c>
      <c r="G15251" s="6">
        <f>+E15251*D15251</f>
      </c>
      <c r="H15251" s="5">
        <v>1</v>
      </c>
      <c r="I15251" s="183">
        <f>+H15251*G15251</f>
      </c>
      <c r="J15251">
        <v>119</v>
      </c>
      <c r="K15251">
        <f>+H15251-J15251</f>
      </c>
      <c r="L15251">
        <f>+K15251*G15251</f>
      </c>
      <c r="W15251">
        <f t="shared" si="1638"/>
      </c>
      <c r="X15251">
        <f t="shared" si="1639"/>
      </c>
      <c r="Y15251">
        <f t="shared" si="1640"/>
      </c>
      <c r="Z15251">
        <f t="shared" si="1641"/>
      </c>
    </row>
    <row r="15252" spans="1:26">
      <c r="A15252" s="5">
        <v>4</v>
      </c>
      <c r="B15252" s="8" t="s">
        <v>312</v>
      </c>
      <c r="C15252" s="5" t="s">
        <v>313</v>
      </c>
      <c r="D15252" s="5">
        <v>3</v>
      </c>
      <c r="E15252" s="5">
        <v>5</v>
      </c>
      <c r="F15252" s="5">
        <f>+E15252*D15252</f>
      </c>
      <c r="G15252" s="6">
        <f>+E15252*D15252</f>
      </c>
      <c r="H15252" s="5">
        <v>1</v>
      </c>
      <c r="I15252" s="183">
        <f>+H15252*G15252</f>
      </c>
      <c r="J15252">
        <v>119</v>
      </c>
      <c r="K15252">
        <f>+H15252-J15252</f>
      </c>
      <c r="L15252">
        <f>+K15252*G15252</f>
      </c>
      <c r="W15252">
        <f t="shared" si="1638"/>
      </c>
      <c r="X15252">
        <f t="shared" si="1639"/>
      </c>
      <c r="Y15252">
        <f t="shared" si="1640"/>
      </c>
      <c r="Z15252">
        <f t="shared" si="1641"/>
      </c>
    </row>
    <row r="15253" spans="1:26">
      <c r="A15253" s="5">
        <v>5</v>
      </c>
      <c r="B15253" s="8" t="s">
        <v>1077</v>
      </c>
      <c r="C15253" s="5" t="s">
        <v>1076</v>
      </c>
      <c r="D15253" s="5">
        <v>1</v>
      </c>
      <c r="E15253" s="5">
        <v>5</v>
      </c>
      <c r="F15253" s="5">
        <f>+E15253*D15253</f>
      </c>
      <c r="G15253" s="6">
        <f>+E15253*D15253</f>
      </c>
      <c r="H15253" s="5">
        <v>1</v>
      </c>
      <c r="I15253" s="183">
        <f>+H15253*G15253</f>
      </c>
      <c r="J15253">
        <v>119</v>
      </c>
      <c r="K15253">
        <f>+H15253-J15253</f>
      </c>
      <c r="L15253">
        <f>+K15253*G15253</f>
      </c>
      <c r="W15253">
        <f t="shared" si="1638"/>
      </c>
      <c r="X15253">
        <f t="shared" si="1639"/>
      </c>
      <c r="Y15253">
        <f t="shared" si="1640"/>
      </c>
      <c r="Z15253">
        <f t="shared" si="1641"/>
      </c>
    </row>
    <row r="15254" spans="1:26">
      <c r="A15254" s="5">
        <v>6</v>
      </c>
      <c r="B15254" s="8" t="s">
        <v>1833</v>
      </c>
      <c r="C15254" s="9" t="s">
        <v>1834</v>
      </c>
      <c r="D15254" s="5"/>
      <c r="E15254" s="5"/>
      <c r="F15254" s="5">
        <v>2</v>
      </c>
      <c r="G15254" s="6">
        <f>+F15254</f>
      </c>
      <c r="H15254" s="5">
        <v>1</v>
      </c>
      <c r="I15254" s="183">
        <f>+H15254*G15254</f>
      </c>
      <c r="J15254">
        <v>119</v>
      </c>
      <c r="K15254">
        <f>+H15254-J15254</f>
      </c>
      <c r="L15254">
        <f>+K15254*G15254</f>
      </c>
      <c r="W15254">
        <f t="shared" si="1638"/>
      </c>
      <c r="X15254">
        <f t="shared" si="1639"/>
      </c>
      <c r="Y15254">
        <f t="shared" si="1640"/>
      </c>
      <c r="Z15254">
        <f t="shared" si="1641"/>
      </c>
    </row>
    <row r="15255" spans="1:26">
      <c r="A15255" s="5">
        <v>7</v>
      </c>
      <c r="B15255" s="8" t="s">
        <v>1048</v>
      </c>
      <c r="C15255" s="5" t="s">
        <v>461</v>
      </c>
      <c r="D15255" s="5">
        <v>1</v>
      </c>
      <c r="E15255" s="5">
        <v>5</v>
      </c>
      <c r="F15255" s="5">
        <f>+E15255*D15255</f>
      </c>
      <c r="G15255" s="6">
        <f>+E15255*D15255</f>
      </c>
      <c r="H15255" s="5">
        <v>1</v>
      </c>
      <c r="I15255" s="183">
        <f>+H15255*G15255</f>
      </c>
      <c r="J15255">
        <v>119</v>
      </c>
      <c r="K15255">
        <f>+H15255-J15255</f>
      </c>
      <c r="L15255">
        <f>+K15255*G15255</f>
      </c>
      <c r="W15255">
        <f t="shared" si="1638"/>
      </c>
      <c r="X15255">
        <f t="shared" si="1639"/>
      </c>
      <c r="Y15255">
        <f t="shared" si="1640"/>
      </c>
      <c r="Z15255">
        <f t="shared" si="1641"/>
      </c>
    </row>
    <row r="15256" spans="1:26">
      <c r="A15256" s="5"/>
      <c r="B15256" s="8"/>
      <c r="C15256" s="5"/>
      <c r="D15256" s="5"/>
      <c r="E15256" s="5"/>
      <c r="F15256" s="21"/>
      <c r="G15256" s="6"/>
      <c r="H15256" s="5"/>
      <c r="I15256" s="183"/>
      <c r="W15256">
        <f t="shared" si="1638"/>
      </c>
      <c r="X15256">
        <f t="shared" si="1639"/>
      </c>
      <c r="Y15256">
        <f t="shared" si="1640"/>
      </c>
      <c r="Z15256">
        <f t="shared" si="1641"/>
      </c>
    </row>
    <row r="15257" spans="1:26">
      <c r="A15257" s="5"/>
      <c r="B15257" s="8"/>
      <c r="C15257" s="5"/>
      <c r="D15257" s="5"/>
      <c r="E15257" s="5"/>
      <c r="F15257" s="21"/>
      <c r="G15257" s="6"/>
      <c r="H15257" s="5"/>
      <c r="I15257" s="183"/>
      <c r="W15257">
        <f t="shared" si="1638"/>
      </c>
      <c r="X15257">
        <f t="shared" si="1639"/>
      </c>
      <c r="Y15257">
        <f t="shared" si="1640"/>
      </c>
      <c r="Z15257">
        <f t="shared" si="1641"/>
      </c>
    </row>
    <row r="15258" spans="1:26">
      <c r="A15258" s="5"/>
      <c r="B15258" s="8"/>
      <c r="C15258" s="5"/>
      <c r="D15258" s="5"/>
      <c r="E15258" s="5"/>
      <c r="F15258" s="21"/>
      <c r="G15258" s="6"/>
      <c r="H15258" s="5"/>
      <c r="I15258" s="183"/>
      <c r="W15258">
        <f t="shared" si="1638"/>
      </c>
      <c r="X15258">
        <f t="shared" si="1639"/>
      </c>
      <c r="Y15258">
        <f t="shared" si="1640"/>
      </c>
      <c r="Z15258">
        <f t="shared" si="1641"/>
      </c>
    </row>
    <row r="15259" spans="1:26">
      <c r="A15259" s="5"/>
      <c r="B15259" s="8"/>
      <c r="C15259" s="5"/>
      <c r="D15259" s="5"/>
      <c r="E15259" s="5"/>
      <c r="F15259" s="21"/>
      <c r="G15259" s="6"/>
      <c r="H15259" s="5"/>
      <c r="I15259" s="183"/>
      <c r="W15259">
        <f t="shared" si="1638"/>
      </c>
      <c r="X15259">
        <f t="shared" si="1639"/>
      </c>
      <c r="Y15259">
        <f t="shared" si="1640"/>
      </c>
      <c r="Z15259">
        <f t="shared" si="1641"/>
      </c>
    </row>
    <row r="15260" spans="1:26">
      <c r="A15260" s="5"/>
      <c r="B15260" s="8"/>
      <c r="C15260" s="5"/>
      <c r="D15260" s="5"/>
      <c r="E15260" s="5"/>
      <c r="F15260" s="21"/>
      <c r="G15260" s="6"/>
      <c r="H15260" s="5"/>
      <c r="I15260" s="183"/>
      <c r="W15260">
        <f t="shared" si="1638"/>
      </c>
      <c r="X15260">
        <f t="shared" si="1639"/>
      </c>
      <c r="Y15260">
        <f t="shared" si="1640"/>
      </c>
      <c r="Z15260">
        <f t="shared" si="1641"/>
      </c>
    </row>
    <row r="15261" spans="1:26">
      <c r="A15261" s="5"/>
      <c r="B15261" s="8"/>
      <c r="C15261" s="5"/>
      <c r="D15261" s="5"/>
      <c r="E15261" s="5"/>
      <c r="F15261" s="21"/>
      <c r="G15261" s="6"/>
      <c r="H15261" s="5"/>
      <c r="I15261" s="183"/>
      <c r="W15261">
        <f t="shared" si="1638"/>
      </c>
      <c r="X15261">
        <f t="shared" si="1639"/>
      </c>
      <c r="Y15261">
        <f t="shared" si="1640"/>
      </c>
      <c r="Z15261">
        <f t="shared" si="1641"/>
      </c>
    </row>
    <row r="15262" spans="1:26">
      <c r="A15262" s="5"/>
      <c r="B15262" s="8"/>
      <c r="C15262" s="5"/>
      <c r="D15262" s="5"/>
      <c r="E15262" s="5"/>
      <c r="F15262" s="21"/>
      <c r="G15262" s="6"/>
      <c r="H15262" s="5"/>
      <c r="I15262" s="183"/>
      <c r="W15262">
        <f t="shared" si="1638"/>
      </c>
      <c r="X15262">
        <f t="shared" si="1639"/>
      </c>
      <c r="Y15262">
        <f t="shared" si="1640"/>
      </c>
      <c r="Z15262">
        <f t="shared" si="1641"/>
      </c>
    </row>
    <row r="15263" spans="1:26" ht="15.75" thickBot="1">
      <c r="A15263" s="5"/>
      <c r="B15263" s="224"/>
      <c r="C15263" s="15"/>
      <c r="D15263" s="23"/>
      <c r="E15263" s="225"/>
      <c r="F15263" s="23"/>
      <c r="G15263" s="24"/>
      <c r="H15263" s="225"/>
      <c r="I15263" s="226"/>
      <c r="W15263">
        <f t="shared" si="1638"/>
      </c>
      <c r="X15263">
        <f t="shared" si="1639"/>
      </c>
      <c r="Y15263">
        <f t="shared" si="1640"/>
      </c>
      <c r="Z15263">
        <f t="shared" si="1641"/>
      </c>
    </row>
    <row r="15264" spans="1:26">
      <c r="A15264" s="227"/>
      <c r="B15264" s="17"/>
      <c r="C15264" s="5"/>
      <c r="D15264" s="59"/>
      <c r="E15264" s="59"/>
      <c r="F15264" s="53"/>
      <c r="G15264" s="78"/>
      <c r="H15264" s="68"/>
      <c r="I15264" s="228">
        <f>SUM(I15247:I15263)</f>
      </c>
      <c r="L15264">
        <f>SUM(L15238:L15263)</f>
      </c>
      <c r="W15264">
        <f t="shared" si="1638"/>
      </c>
      <c r="X15264">
        <f t="shared" si="1639"/>
      </c>
      <c r="Y15264">
        <f t="shared" si="1640"/>
      </c>
      <c r="Z15264">
        <f t="shared" si="1641"/>
      </c>
    </row>
    <row r="15265" spans="1:26">
      <c r="A15265" s="10"/>
      <c r="B15265" s="10"/>
      <c r="C15265" s="69"/>
      <c r="D15265" s="69" t="s">
        <v>520</v>
      </c>
      <c r="E15265" s="69"/>
      <c r="F15265" s="69"/>
      <c r="G15265" s="69"/>
      <c r="H15265" s="112">
        <v>1</v>
      </c>
      <c r="I15265" s="191">
        <f>+L15264*H15265</f>
      </c>
      <c r="W15265">
        <f t="shared" si="1638"/>
      </c>
      <c r="X15265">
        <f t="shared" si="1639"/>
      </c>
      <c r="Y15265">
        <f t="shared" si="1640"/>
      </c>
      <c r="Z15265">
        <f t="shared" si="1641"/>
      </c>
    </row>
    <row r="15266" spans="1:26" ht="15.75" thickBot="1">
      <c r="A15266" s="10"/>
      <c r="B15266" s="11" t="s">
        <v>20</v>
      </c>
      <c r="C15266" s="35"/>
      <c r="D15266" s="35"/>
      <c r="E15266" s="35"/>
      <c r="F15266" s="35"/>
      <c r="G15266" s="35"/>
      <c r="H15266" s="35"/>
      <c r="I15266" s="98"/>
      <c r="W15266">
        <f t="shared" si="1638"/>
      </c>
      <c r="X15266">
        <f t="shared" si="1639"/>
      </c>
      <c r="Y15266">
        <f t="shared" si="1640"/>
      </c>
      <c r="Z15266">
        <f t="shared" si="1641"/>
      </c>
    </row>
    <row r="15267" spans="1:26" ht="15.75" thickBot="1">
      <c r="A15267" s="99"/>
      <c r="B15267" s="38"/>
      <c r="C15267" s="39" t="s">
        <v>21</v>
      </c>
      <c r="D15267" s="40">
        <f>SUM(D15247:D15266)</f>
      </c>
      <c r="E15267" s="41" t="s">
        <v>360</v>
      </c>
      <c r="F15267" s="40">
        <f>SUM(F15247:F15266)</f>
      </c>
      <c r="G15267" s="40">
        <f>SUM(G15247:G15266)</f>
      </c>
      <c r="H15267" s="41">
        <f>+SUMPRODUCT(H15247:H15263,F15247:F15263)</f>
      </c>
      <c r="I15267" s="100">
        <f>+I15264-I15265</f>
      </c>
      <c r="W15267">
        <f t="shared" si="1638"/>
      </c>
      <c r="X15267">
        <f t="shared" si="1639"/>
      </c>
      <c r="Y15267">
        <f t="shared" si="1640"/>
      </c>
      <c r="Z15267">
        <f t="shared" si="1641"/>
      </c>
    </row>
    <row r="15268" spans="1:26">
      <c r="A15268" s="10"/>
      <c r="B15268" s="10"/>
      <c r="C15268" s="91"/>
      <c r="D15268" s="91"/>
      <c r="E15268" s="91"/>
      <c r="F15268" s="91"/>
      <c r="G15268" s="91"/>
      <c r="H15268" s="91"/>
      <c r="I15268" s="91"/>
      <c r="W15268">
        <f t="shared" si="1638"/>
      </c>
      <c r="X15268">
        <f t="shared" si="1639"/>
      </c>
      <c r="Y15268">
        <f t="shared" si="1640"/>
      </c>
      <c r="Z15268">
        <f t="shared" si="1641"/>
      </c>
    </row>
    <row r="15269" spans="1:26">
      <c r="W15269">
        <f t="shared" si="1638"/>
      </c>
      <c r="X15269">
        <f t="shared" si="1639"/>
      </c>
      <c r="Y15269">
        <f t="shared" si="1640"/>
      </c>
      <c r="Z15269">
        <f t="shared" si="1641"/>
      </c>
    </row>
    <row r="15270" spans="1:26">
      <c r="W15270">
        <f t="shared" si="1638"/>
      </c>
      <c r="X15270">
        <f t="shared" si="1639"/>
      </c>
      <c r="Y15270">
        <f t="shared" si="1640"/>
      </c>
      <c r="Z15270">
        <f t="shared" si="1641"/>
      </c>
    </row>
    <row r="15271" spans="1:26">
      <c r="W15271">
        <f t="shared" si="1638"/>
      </c>
      <c r="X15271">
        <f t="shared" si="1639"/>
      </c>
      <c r="Y15271">
        <f t="shared" si="1640"/>
      </c>
      <c r="Z15271">
        <f t="shared" si="1641"/>
      </c>
    </row>
    <row r="15272" spans="1:26">
      <c r="W15272">
        <f t="shared" si="1638"/>
      </c>
      <c r="X15272">
        <f t="shared" si="1639"/>
      </c>
      <c r="Y15272">
        <f t="shared" si="1640"/>
      </c>
      <c r="Z15272">
        <f t="shared" si="1641"/>
      </c>
    </row>
    <row r="15273" spans="1:26">
      <c r="A15273" s="1562" t="s">
        <v>0</v>
      </c>
      <c r="B15273" s="1562"/>
      <c r="C15273" s="1562"/>
      <c r="D15273" s="1562"/>
      <c r="E15273" s="1562"/>
      <c r="F15273" s="1562"/>
      <c r="G15273" s="1562"/>
      <c r="H15273" s="1562"/>
      <c r="I15273" s="1562"/>
      <c r="J15273" s="25"/>
      <c r="W15273">
        <f t="shared" si="1638"/>
      </c>
      <c r="X15273">
        <f t="shared" si="1639"/>
      </c>
      <c r="Y15273">
        <f t="shared" si="1640"/>
      </c>
      <c r="Z15273">
        <f t="shared" si="1641"/>
      </c>
    </row>
    <row r="15274" spans="1:26">
      <c r="J15274" s="25"/>
      <c r="W15274">
        <f t="shared" si="1638"/>
      </c>
      <c r="X15274">
        <f t="shared" si="1639"/>
      </c>
      <c r="Y15274">
        <f t="shared" si="1640"/>
      </c>
      <c r="Z15274">
        <f t="shared" si="1641"/>
      </c>
    </row>
    <row r="15275" spans="1:26">
      <c r="B15275" s="124"/>
      <c r="C15275" s="124"/>
      <c r="D15275" s="124"/>
      <c r="E15275" s="124"/>
      <c r="F15275" s="124"/>
      <c r="G15275" s="124"/>
      <c r="H15275" s="124"/>
      <c r="I15275" s="124"/>
      <c r="J15275" s="25"/>
      <c r="W15275">
        <f t="shared" si="1638"/>
      </c>
      <c r="X15275">
        <f t="shared" si="1639"/>
      </c>
      <c r="Y15275">
        <f t="shared" si="1640"/>
      </c>
      <c r="Z15275">
        <f t="shared" si="1641"/>
      </c>
    </row>
    <row r="15276" spans="1:26">
      <c r="A15276" s="1" t="s">
        <v>1</v>
      </c>
      <c r="G15276" s="489" t="s">
        <v>2</v>
      </c>
      <c r="H15276" s="3" t="s">
        <v>2655</v>
      </c>
      <c r="J15276" s="25"/>
      <c r="W15276">
        <f t="shared" si="1638"/>
      </c>
      <c r="X15276">
        <f t="shared" si="1639"/>
      </c>
      <c r="Y15276">
        <f t="shared" si="1640"/>
      </c>
      <c r="Z15276">
        <f t="shared" si="1641"/>
      </c>
    </row>
    <row r="15277" spans="1:26">
      <c r="A15277" s="1" t="s">
        <v>1</v>
      </c>
      <c r="B15277" s="1"/>
      <c r="F15277" s="4"/>
      <c r="G15277" s="488" t="s">
        <v>1440</v>
      </c>
      <c r="H15277" s="1" t="s">
        <v>2322</v>
      </c>
      <c r="J15277" s="25"/>
      <c r="W15277">
        <f t="shared" si="1638"/>
      </c>
      <c r="X15277">
        <f t="shared" si="1639"/>
      </c>
      <c r="Y15277">
        <f t="shared" si="1640"/>
      </c>
      <c r="Z15277">
        <f t="shared" si="1641"/>
      </c>
    </row>
    <row r="15278" spans="1:26">
      <c r="A15278" s="1" t="inlineStr">
        <is>
          <t>Dealer-115</t>
        </is>
      </c>
      <c r="B15278" s="1"/>
      <c r="H15278" s="1"/>
      <c r="J15278" s="25"/>
      <c r="W15278">
        <f t="shared" si="1638"/>
      </c>
      <c r="X15278">
        <f t="shared" si="1639"/>
      </c>
      <c r="Y15278">
        <f t="shared" si="1640"/>
      </c>
      <c r="Z15278">
        <f t="shared" si="1641"/>
      </c>
    </row>
    <row r="15279" spans="1:26" ht="15.75">
      <c r="A15279" s="1" t="inlineStr">
        <is>
          <t>Address line (redacted)</t>
        </is>
      </c>
      <c r="B15279" s="1"/>
      <c r="C15279" s="51"/>
      <c r="D15279" s="453"/>
      <c r="E15279" s="453"/>
      <c r="F15279" s="453"/>
      <c r="J15279" s="25"/>
      <c r="W15279">
        <f t="shared" si="1638"/>
      </c>
      <c r="X15279">
        <f t="shared" si="1639"/>
      </c>
      <c r="Y15279">
        <f t="shared" si="1640"/>
      </c>
      <c r="Z15279">
        <f t="shared" si="1641"/>
      </c>
    </row>
    <row r="15280" spans="1:26">
      <c r="A15280" s="1" t="inlineStr">
        <is>
          <t>Address line (redacted)</t>
        </is>
      </c>
      <c r="B15280" s="1"/>
      <c r="C15280" s="51"/>
      <c r="D15280" s="454"/>
      <c r="E15280" s="454"/>
      <c r="F15280" s="454"/>
      <c r="J15280" s="25"/>
      <c r="W15280">
        <f t="shared" si="1638"/>
      </c>
      <c r="X15280">
        <f t="shared" si="1639"/>
      </c>
      <c r="Y15280">
        <f t="shared" si="1640"/>
      </c>
      <c r="Z15280">
        <f t="shared" si="1641"/>
      </c>
    </row>
    <row r="15281" spans="1:26">
      <c r="A15281" s="12" t="s">
        <v>4</v>
      </c>
      <c r="B15281" s="86" t="inlineStr">
        <is>
          <t>GSTIN-MASKED</t>
        </is>
      </c>
      <c r="C15281" s="455" t="s">
        <v>1564</v>
      </c>
      <c r="D15281" s="456" t="inlineStr">
        <is>
          <t>Address line (redacted)</t>
        </is>
      </c>
      <c r="E15281" s="455"/>
      <c r="F15281" s="456"/>
      <c r="G15281" s="457"/>
      <c r="H15281" s="457"/>
      <c r="J15281" s="25"/>
      <c r="W15281">
        <f t="shared" si="1638"/>
      </c>
      <c r="X15281">
        <f t="shared" si="1639"/>
      </c>
      <c r="Y15281">
        <f t="shared" si="1640"/>
      </c>
      <c r="Z15281">
        <f t="shared" si="1641"/>
      </c>
    </row>
    <row r="15282" spans="1:26">
      <c r="A15282" s="458" t="s">
        <v>944</v>
      </c>
      <c r="B15282" s="248"/>
      <c r="C15282" s="455" t="inlineStr">
        <is>
          <t>Address line (redacted)</t>
        </is>
      </c>
      <c r="D15282" s="456"/>
      <c r="E15282" s="455"/>
      <c r="F15282" s="456"/>
      <c r="G15282" s="457"/>
      <c r="H15282" s="457"/>
      <c r="J15282" s="25"/>
      <c r="W15282">
        <f t="shared" si="1638"/>
      </c>
      <c r="X15282">
        <f t="shared" si="1639"/>
      </c>
      <c r="Y15282">
        <f t="shared" si="1640"/>
      </c>
      <c r="Z15282">
        <f t="shared" si="1641"/>
      </c>
    </row>
    <row r="15283" spans="1:26">
      <c r="A15283" s="458" t="s">
        <v>1567</v>
      </c>
      <c r="B15283" s="248"/>
      <c r="C15283" s="455" t="inlineStr">
        <is>
          <t>Address line (redacted)</t>
        </is>
      </c>
      <c r="D15283" s="456"/>
      <c r="E15283" s="455"/>
      <c r="F15283" s="456"/>
      <c r="G15283" s="457"/>
      <c r="H15283" s="457"/>
      <c r="J15283" s="25"/>
      <c r="W15283">
        <f t="shared" si="1638"/>
      </c>
      <c r="X15283">
        <f t="shared" si="1639"/>
      </c>
      <c r="Y15283">
        <f t="shared" si="1640"/>
      </c>
      <c r="Z15283">
        <f t="shared" si="1641"/>
      </c>
    </row>
    <row r="15284" spans="1:26">
      <c r="A15284" s="459" t="s">
        <v>572</v>
      </c>
      <c r="B15284" s="460" t="inlineStr">
        <is>
          <t>Dealer-214</t>
        </is>
      </c>
      <c r="C15284" s="455" t="inlineStr">
        <is>
          <t>Address line (redacted)</t>
        </is>
      </c>
      <c r="D15284" s="461"/>
      <c r="E15284" s="461"/>
      <c r="F15284" s="461"/>
      <c r="G15284" s="461"/>
      <c r="H15284" s="461"/>
      <c r="J15284" s="25"/>
      <c r="W15284">
        <f t="shared" si="1638"/>
      </c>
      <c r="X15284">
        <f t="shared" si="1639"/>
      </c>
      <c r="Y15284">
        <f t="shared" si="1640"/>
      </c>
      <c r="Z15284">
        <f t="shared" si="1641"/>
      </c>
    </row>
    <row r="15285" spans="1:26">
      <c r="A15285" s="460"/>
      <c r="B15285" s="460" t="inlineStr">
        <is>
          <t>Address line (redacted)</t>
        </is>
      </c>
      <c r="J15285" s="25"/>
      <c r="W15285">
        <f t="shared" si="1638"/>
      </c>
      <c r="X15285">
        <f t="shared" si="1639"/>
      </c>
      <c r="Y15285">
        <f t="shared" si="1640"/>
      </c>
      <c r="Z15285">
        <f t="shared" si="1641"/>
      </c>
    </row>
    <row r="15286" spans="1:26">
      <c r="A15286" s="22"/>
      <c r="B15286" s="248" t="inlineStr">
        <is>
          <t>Contact-053</t>
        </is>
      </c>
      <c r="C15286" s="56"/>
      <c r="D15286" s="1"/>
      <c r="E15286" s="454"/>
      <c r="F15286" s="1"/>
      <c r="J15286" s="25"/>
      <c r="W15286">
        <f t="shared" si="1638"/>
      </c>
      <c r="X15286">
        <f t="shared" si="1639"/>
      </c>
      <c r="Y15286">
        <f t="shared" si="1640"/>
      </c>
      <c r="Z15286">
        <f t="shared" si="1641"/>
      </c>
    </row>
    <row r="15287" spans="1:26">
      <c r="A15287" s="1"/>
      <c r="B15287" s="1"/>
      <c r="C15287" s="1"/>
      <c r="J15287" s="25"/>
      <c r="W15287">
        <f t="shared" si="1638"/>
      </c>
      <c r="X15287">
        <f t="shared" si="1639"/>
      </c>
      <c r="Y15287">
        <f t="shared" si="1640"/>
      </c>
      <c r="Z15287">
        <f t="shared" si="1641"/>
      </c>
    </row>
    <row r="15288" spans="1:26">
      <c r="A15288" s="1" t="s">
        <v>5</v>
      </c>
      <c r="D15288" s="197"/>
      <c r="E15288" s="197"/>
      <c r="F15288" s="197"/>
      <c r="G15288" s="197"/>
      <c r="H15288" s="197"/>
      <c r="J15288" s="25"/>
      <c r="W15288">
        <f t="shared" si="1638"/>
      </c>
      <c r="X15288">
        <f t="shared" si="1639"/>
      </c>
      <c r="Y15288">
        <f t="shared" si="1640"/>
      </c>
      <c r="Z15288">
        <f t="shared" si="1641"/>
      </c>
    </row>
    <row r="15289" spans="1:26">
      <c r="A15289" s="1" t="s">
        <v>6</v>
      </c>
      <c r="D15289" s="197"/>
      <c r="E15289" s="197"/>
      <c r="F15289" s="197"/>
      <c r="G15289" s="197"/>
      <c r="H15289" s="197"/>
      <c r="J15289" s="25"/>
      <c r="W15289">
        <f t="shared" si="1638"/>
      </c>
      <c r="X15289">
        <f t="shared" si="1639"/>
      </c>
      <c r="Y15289">
        <f t="shared" si="1640"/>
      </c>
      <c r="Z15289">
        <f t="shared" si="1641"/>
      </c>
    </row>
    <row r="15290" spans="1:26" ht="15.75" thickBot="1">
      <c r="A15290" s="1" t="s">
        <v>7</v>
      </c>
      <c r="J15290" s="25"/>
      <c r="W15290">
        <f t="shared" si="1638"/>
      </c>
      <c r="X15290">
        <f t="shared" si="1639"/>
      </c>
      <c r="Y15290">
        <f t="shared" si="1640"/>
      </c>
      <c r="Z15290">
        <f t="shared" si="1641"/>
      </c>
    </row>
    <row r="15291" spans="1:26" ht="24">
      <c r="A15291" s="198" t="s">
        <v>8</v>
      </c>
      <c r="B15291" s="199" t="s">
        <v>9</v>
      </c>
      <c r="C15291" s="199" t="s">
        <v>10</v>
      </c>
      <c r="D15291" s="200" t="s">
        <v>11</v>
      </c>
      <c r="E15291" s="200" t="s">
        <v>12</v>
      </c>
      <c r="F15291" s="200" t="s">
        <v>13</v>
      </c>
      <c r="G15291" s="200" t="s">
        <v>14</v>
      </c>
      <c r="H15291" s="201" t="s">
        <v>15</v>
      </c>
      <c r="I15291" s="202" t="s">
        <v>16</v>
      </c>
      <c r="J15291" s="25"/>
      <c r="W15291">
        <f t="shared" si="1638"/>
      </c>
      <c r="X15291">
        <f t="shared" si="1639"/>
      </c>
      <c r="Y15291">
        <f t="shared" si="1640"/>
      </c>
      <c r="Z15291">
        <f t="shared" si="1641"/>
      </c>
    </row>
    <row r="15292" spans="1:26">
      <c r="A15292" s="5"/>
      <c r="B15292" s="852" t="s">
        <v>766</v>
      </c>
      <c r="C15292" s="852"/>
      <c r="D15292" s="19"/>
      <c r="E15292" s="19"/>
      <c r="F15292" s="6"/>
      <c r="G15292" s="5"/>
      <c r="H15292" s="5"/>
      <c r="I15292" s="102"/>
      <c r="J15292" s="565"/>
      <c r="K15292" s="565"/>
      <c r="L15292" s="565"/>
      <c r="W15292">
        <f t="shared" si="1638"/>
      </c>
      <c r="X15292">
        <f t="shared" si="1639"/>
      </c>
      <c r="Y15292">
        <f t="shared" si="1640"/>
      </c>
      <c r="Z15292">
        <f t="shared" si="1641"/>
      </c>
    </row>
    <row r="15293" spans="1:26">
      <c r="A15293" s="275">
        <v>1</v>
      </c>
      <c r="B15293" s="8" t="s">
        <v>976</v>
      </c>
      <c r="C15293" s="5" t="s">
        <v>1127</v>
      </c>
      <c r="D15293" s="5">
        <v>1</v>
      </c>
      <c r="E15293" s="5">
        <v>50</v>
      </c>
      <c r="F15293" s="6">
        <f>+E15293*D15293</f>
      </c>
      <c r="G15293" s="5">
        <f>+E15293*D15293</f>
      </c>
      <c r="H15293" s="5">
        <v>1</v>
      </c>
      <c r="I15293" s="102">
        <f>+H15293*G15293</f>
      </c>
      <c r="J15293" s="565">
        <v>5.15</v>
      </c>
      <c r="K15293" s="565">
        <f>+H15293-J15293</f>
      </c>
      <c r="L15293" s="565">
        <f>+K15293*G15293</f>
      </c>
      <c r="W15293">
        <f t="shared" si="1638"/>
      </c>
      <c r="X15293">
        <f t="shared" si="1639"/>
      </c>
      <c r="Y15293">
        <f t="shared" si="1640"/>
      </c>
      <c r="Z15293">
        <f t="shared" si="1641"/>
      </c>
    </row>
    <row r="15294" spans="1:26">
      <c r="A15294" s="275">
        <v>2</v>
      </c>
      <c r="B15294" s="8" t="s">
        <v>981</v>
      </c>
      <c r="C15294" s="5" t="s">
        <v>982</v>
      </c>
      <c r="D15294" s="5">
        <v>2</v>
      </c>
      <c r="E15294" s="5">
        <v>50</v>
      </c>
      <c r="F15294" s="6">
        <f>+E15294*D15294</f>
      </c>
      <c r="G15294" s="5">
        <f>+E15294*D15294</f>
      </c>
      <c r="H15294" s="5">
        <v>1</v>
      </c>
      <c r="I15294" s="102">
        <f>+H15294*G15294</f>
      </c>
      <c r="J15294" s="565">
        <v>5.15</v>
      </c>
      <c r="K15294" s="565">
        <f>+H15294-J15294</f>
      </c>
      <c r="L15294" s="565">
        <f>+K15294*G15294</f>
      </c>
      <c r="W15294">
        <f t="shared" si="1638"/>
      </c>
      <c r="X15294">
        <f t="shared" si="1639"/>
      </c>
      <c r="Y15294">
        <f t="shared" si="1640"/>
      </c>
      <c r="Z15294">
        <f t="shared" si="1641"/>
      </c>
    </row>
    <row r="15295" spans="1:26">
      <c r="A15295" s="107"/>
      <c r="B15295" s="1620" t="s">
        <v>644</v>
      </c>
      <c r="C15295" s="1620"/>
      <c r="D15295" s="316"/>
      <c r="E15295" s="316"/>
      <c r="F15295" s="186"/>
      <c r="G15295" s="184"/>
      <c r="H15295" s="184"/>
      <c r="I15295" s="108"/>
      <c r="J15295" s="565"/>
      <c r="K15295" s="565"/>
      <c r="L15295" s="565"/>
      <c r="W15295">
        <f t="shared" si="1638"/>
      </c>
      <c r="X15295">
        <f t="shared" si="1639"/>
      </c>
      <c r="Y15295">
        <f t="shared" si="1640"/>
      </c>
      <c r="Z15295">
        <f t="shared" si="1641"/>
      </c>
    </row>
    <row r="15296" spans="1:26">
      <c r="A15296" s="5">
        <v>3</v>
      </c>
      <c r="B15296" s="8" t="s">
        <v>515</v>
      </c>
      <c r="C15296" s="5" t="s">
        <v>2095</v>
      </c>
      <c r="D15296" s="5"/>
      <c r="E15296" s="16"/>
      <c r="F15296" s="6">
        <v>2</v>
      </c>
      <c r="G15296" s="5">
        <f>+F15296</f>
      </c>
      <c r="H15296" s="5">
        <v>1</v>
      </c>
      <c r="I15296" s="102">
        <f>+H15296*G15296</f>
      </c>
      <c r="J15296" s="565">
        <f>1500*18%</f>
      </c>
      <c r="K15296" s="565">
        <f>+H15296-J15296</f>
      </c>
      <c r="L15296" s="565">
        <f>+K15296*G15296</f>
      </c>
      <c r="W15296">
        <f t="shared" si="1638"/>
      </c>
      <c r="X15296">
        <f t="shared" si="1639"/>
      </c>
      <c r="Y15296">
        <f t="shared" si="1640"/>
      </c>
      <c r="Z15296">
        <f t="shared" si="1641"/>
      </c>
    </row>
    <row r="15297" spans="1:26">
      <c r="A15297" s="5"/>
      <c r="B15297" s="1620" t="s">
        <v>18</v>
      </c>
      <c r="C15297" s="1620"/>
      <c r="D15297" s="16"/>
      <c r="E15297" s="16"/>
      <c r="F15297" s="6"/>
      <c r="G15297" s="5"/>
      <c r="H15297" s="5"/>
      <c r="I15297" s="102"/>
      <c r="J15297" s="565"/>
      <c r="K15297" s="565"/>
      <c r="L15297" s="565"/>
      <c r="W15297">
        <f t="shared" si="1638"/>
      </c>
      <c r="X15297">
        <f t="shared" si="1639"/>
      </c>
      <c r="Y15297">
        <f t="shared" si="1640"/>
      </c>
      <c r="Z15297">
        <f t="shared" si="1641"/>
      </c>
    </row>
    <row r="15298" spans="1:26">
      <c r="A15298" s="5">
        <v>4</v>
      </c>
      <c r="B15298" s="8" t="s">
        <v>293</v>
      </c>
      <c r="C15298" s="5" t="s">
        <v>292</v>
      </c>
      <c r="D15298" s="16">
        <v>1</v>
      </c>
      <c r="E15298" s="16">
        <v>4</v>
      </c>
      <c r="F15298" s="6">
        <f>+E15298*D15298</f>
      </c>
      <c r="G15298" s="5">
        <f>+E15298*D15298</f>
      </c>
      <c r="H15298" s="5">
        <v>1</v>
      </c>
      <c r="I15298" s="102">
        <f>+H15298*G15298</f>
      </c>
      <c r="J15298" s="565">
        <v>112</v>
      </c>
      <c r="K15298" s="565">
        <f>+H15298-J15298</f>
      </c>
      <c r="L15298" s="565">
        <f>+K15298*G15298</f>
      </c>
      <c r="W15298">
        <f t="shared" si="1638"/>
      </c>
      <c r="X15298">
        <f t="shared" si="1639"/>
      </c>
      <c r="Y15298">
        <f t="shared" si="1640"/>
      </c>
      <c r="Z15298">
        <f t="shared" si="1641"/>
      </c>
    </row>
    <row r="15299" spans="1:26" ht="24">
      <c r="A15299" s="5">
        <v>5</v>
      </c>
      <c r="B15299" s="95" t="s">
        <v>334</v>
      </c>
      <c r="C15299" s="5" t="s">
        <v>335</v>
      </c>
      <c r="D15299" s="16">
        <v>1</v>
      </c>
      <c r="E15299" s="5">
        <v>4</v>
      </c>
      <c r="F15299" s="6">
        <f>+E15299*D15299</f>
      </c>
      <c r="G15299" s="5">
        <f>+E15299*D15299</f>
      </c>
      <c r="H15299" s="5">
        <v>1</v>
      </c>
      <c r="I15299" s="102">
        <f>+H15299*G15299</f>
      </c>
      <c r="J15299" s="565">
        <v>112</v>
      </c>
      <c r="K15299" s="565">
        <f>+H15299-J15299</f>
      </c>
      <c r="L15299" s="565">
        <f>+K15299*G15299</f>
      </c>
      <c r="W15299">
        <f t="shared" si="1638"/>
      </c>
      <c r="X15299">
        <f t="shared" si="1639"/>
      </c>
      <c r="Y15299">
        <f t="shared" si="1640"/>
      </c>
      <c r="Z15299">
        <f t="shared" si="1641"/>
      </c>
    </row>
    <row r="15300" spans="1:26">
      <c r="A15300" s="107"/>
      <c r="B15300" s="1620" t="s">
        <v>17</v>
      </c>
      <c r="C15300" s="1620"/>
      <c r="D15300" s="238"/>
      <c r="E15300" s="238"/>
      <c r="F15300" s="186"/>
      <c r="G15300" s="184"/>
      <c r="H15300" s="238"/>
      <c r="I15300" s="108"/>
      <c r="J15300" s="565"/>
      <c r="K15300" s="565"/>
      <c r="L15300" s="565"/>
      <c r="W15300">
        <f t="shared" ref="W15300:W15363" si="1642">IF(LEFT($H15300&amp;"",5)="2019-",$H15300,W15299)</f>
      </c>
      <c r="X15300">
        <f t="shared" ref="X15300:X15363" si="1643">IF($W15300="",0,IF(COUNTIF($AB$2:$AB$80,$W15300)&gt;0,1,0))</f>
      </c>
      <c r="Y15300">
        <f t="shared" ref="Y15300:Y15363" si="1644">IF($C15300="","",UPPER(TRIM(IFERROR(LEFT($C15300&amp;"",FIND("/",$C15300&amp;"")-1),$C15300&amp;""))))</f>
      </c>
      <c r="Z15300">
        <f t="shared" ref="Z15300:Z15363" si="1645">IFERROR(IF(ISNUMBER($G15300),$G15300,0),0)</f>
      </c>
    </row>
    <row r="15301" spans="1:26">
      <c r="A15301" s="5">
        <v>6</v>
      </c>
      <c r="B15301" s="8" t="s">
        <v>273</v>
      </c>
      <c r="C15301" s="5" t="s">
        <v>274</v>
      </c>
      <c r="D15301" s="16">
        <v>2</v>
      </c>
      <c r="E15301" s="5">
        <v>5</v>
      </c>
      <c r="F15301" s="6">
        <f>+E15301*D15301</f>
      </c>
      <c r="G15301" s="5">
        <f>+E15301*D15301</f>
      </c>
      <c r="H15301" s="5">
        <v>1</v>
      </c>
      <c r="I15301" s="102">
        <f>+H15301*G15301</f>
      </c>
      <c r="J15301" s="565">
        <v>119</v>
      </c>
      <c r="K15301" s="565">
        <f>+H15301-J15301</f>
      </c>
      <c r="L15301" s="565">
        <f>+K15301*G15301</f>
      </c>
      <c r="W15301">
        <f t="shared" si="1642"/>
      </c>
      <c r="X15301">
        <f t="shared" si="1643"/>
      </c>
      <c r="Y15301">
        <f t="shared" si="1644"/>
      </c>
      <c r="Z15301">
        <f t="shared" si="1645"/>
      </c>
    </row>
    <row r="15302" spans="1:26">
      <c r="A15302" s="5">
        <v>7</v>
      </c>
      <c r="B15302" s="8" t="s">
        <v>746</v>
      </c>
      <c r="C15302" s="5" t="s">
        <v>747</v>
      </c>
      <c r="D15302" s="16"/>
      <c r="E15302" s="5"/>
      <c r="F15302" s="6">
        <v>2</v>
      </c>
      <c r="G15302" s="5">
        <f>+F15302</f>
      </c>
      <c r="H15302" s="5">
        <v>1</v>
      </c>
      <c r="I15302" s="102">
        <f>+H15302*G15302</f>
      </c>
      <c r="J15302" s="565">
        <v>119</v>
      </c>
      <c r="K15302" s="565">
        <f>+H15302-J15302</f>
      </c>
      <c r="L15302" s="565">
        <f>+K15302*G15302</f>
      </c>
      <c r="W15302">
        <f t="shared" si="1642"/>
      </c>
      <c r="X15302">
        <f t="shared" si="1643"/>
      </c>
      <c r="Y15302">
        <f t="shared" si="1644"/>
      </c>
      <c r="Z15302">
        <f t="shared" si="1645"/>
      </c>
    </row>
    <row r="15303" spans="1:26" ht="24">
      <c r="A15303" s="5">
        <v>8</v>
      </c>
      <c r="B15303" s="15" t="s">
        <v>1315</v>
      </c>
      <c r="C15303" s="5" t="s">
        <v>1316</v>
      </c>
      <c r="D15303" s="16"/>
      <c r="E15303" s="5"/>
      <c r="F15303" s="6">
        <v>2</v>
      </c>
      <c r="G15303" s="5">
        <f>+F15303</f>
      </c>
      <c r="H15303" s="5">
        <v>1</v>
      </c>
      <c r="I15303" s="102">
        <f>+H15303*G15303</f>
      </c>
      <c r="J15303" s="565">
        <v>119</v>
      </c>
      <c r="K15303" s="565">
        <f>+H15303-J15303</f>
      </c>
      <c r="L15303" s="565">
        <f>+K15303*G15303</f>
      </c>
      <c r="W15303">
        <f t="shared" si="1642"/>
      </c>
      <c r="X15303">
        <f t="shared" si="1643"/>
      </c>
      <c r="Y15303">
        <f t="shared" si="1644"/>
      </c>
      <c r="Z15303">
        <f t="shared" si="1645"/>
      </c>
    </row>
    <row r="15304" spans="1:26">
      <c r="A15304" s="5">
        <v>9</v>
      </c>
      <c r="B15304" s="8" t="s">
        <v>664</v>
      </c>
      <c r="C15304" s="5" t="s">
        <v>446</v>
      </c>
      <c r="D15304" s="16">
        <v>1</v>
      </c>
      <c r="E15304" s="5">
        <v>5</v>
      </c>
      <c r="F15304" s="6">
        <f>+E15304*D15304</f>
      </c>
      <c r="G15304" s="5">
        <f>+E15304*D15304</f>
      </c>
      <c r="H15304" s="5">
        <v>1</v>
      </c>
      <c r="I15304" s="102">
        <f>+H15304*G15304</f>
      </c>
      <c r="J15304" s="565">
        <v>119</v>
      </c>
      <c r="K15304" s="565">
        <f>+H15304-J15304</f>
      </c>
      <c r="L15304" s="565">
        <f>+K15304*G15304</f>
      </c>
      <c r="W15304">
        <f t="shared" si="1642"/>
      </c>
      <c r="X15304">
        <f t="shared" si="1643"/>
      </c>
      <c r="Y15304">
        <f t="shared" si="1644"/>
      </c>
      <c r="Z15304">
        <f t="shared" si="1645"/>
      </c>
    </row>
    <row r="15305" spans="1:26">
      <c r="A15305" s="107"/>
      <c r="B15305" s="8"/>
      <c r="C15305" s="5"/>
      <c r="D15305" s="184"/>
      <c r="E15305" s="184"/>
      <c r="F15305" s="184"/>
      <c r="G15305" s="184"/>
      <c r="H15305" s="184"/>
      <c r="I15305" s="108"/>
      <c r="J15305" s="565"/>
      <c r="K15305" s="565"/>
      <c r="L15305" s="565"/>
      <c r="W15305">
        <f t="shared" si="1642"/>
      </c>
      <c r="X15305">
        <f t="shared" si="1643"/>
      </c>
      <c r="Y15305">
        <f t="shared" si="1644"/>
      </c>
      <c r="Z15305">
        <f t="shared" si="1645"/>
      </c>
    </row>
    <row r="15306" spans="1:26">
      <c r="A15306" s="107"/>
      <c r="B15306" s="8"/>
      <c r="C15306" s="5"/>
      <c r="D15306" s="184"/>
      <c r="E15306" s="184"/>
      <c r="F15306" s="184"/>
      <c r="G15306" s="184"/>
      <c r="H15306" s="570"/>
      <c r="I15306" s="388"/>
      <c r="J15306" s="462"/>
      <c r="K15306" s="462"/>
      <c r="L15306" s="462"/>
      <c r="W15306">
        <f t="shared" si="1642"/>
      </c>
      <c r="X15306">
        <f t="shared" si="1643"/>
      </c>
      <c r="Y15306">
        <f t="shared" si="1644"/>
      </c>
      <c r="Z15306">
        <f t="shared" si="1645"/>
      </c>
    </row>
    <row r="15307" spans="1:26" ht="15.75" thickBot="1">
      <c r="A15307" s="33"/>
      <c r="B15307" s="10"/>
      <c r="C15307" s="10"/>
      <c r="D15307" s="109"/>
      <c r="E15307" s="109"/>
      <c r="F15307" s="109"/>
      <c r="G15307" s="109"/>
      <c r="H15307" s="109"/>
      <c r="I15307" s="110"/>
      <c r="W15307">
        <f t="shared" si="1642"/>
      </c>
      <c r="X15307">
        <f t="shared" si="1643"/>
      </c>
      <c r="Y15307">
        <f t="shared" si="1644"/>
      </c>
      <c r="Z15307">
        <f t="shared" si="1645"/>
      </c>
    </row>
    <row r="15308" spans="1:26">
      <c r="A15308" s="33"/>
      <c r="B15308" s="853" t="s">
        <v>304</v>
      </c>
      <c r="C15308" s="854"/>
      <c r="D15308" s="91"/>
      <c r="E15308" s="91"/>
      <c r="F15308" s="91"/>
      <c r="G15308" s="92" t="s">
        <v>19</v>
      </c>
      <c r="H15308" s="91"/>
      <c r="I15308" s="111">
        <f>SUM(I15292:I15307)</f>
      </c>
      <c r="L15308">
        <f>SUM(L15292:L15307)</f>
      </c>
      <c r="W15308">
        <f t="shared" si="1642"/>
      </c>
      <c r="X15308">
        <f t="shared" si="1643"/>
      </c>
      <c r="Y15308">
        <f t="shared" si="1644"/>
      </c>
      <c r="Z15308">
        <f t="shared" si="1645"/>
      </c>
    </row>
    <row r="15309" spans="1:26">
      <c r="A15309" s="221"/>
      <c r="B15309" s="855"/>
      <c r="C15309" s="856"/>
      <c r="D15309" s="69" t="s">
        <v>1574</v>
      </c>
      <c r="E15309" s="69"/>
      <c r="F15309" s="69"/>
      <c r="G15309" s="69"/>
      <c r="H15309" s="112">
        <v>1</v>
      </c>
      <c r="I15309" s="61">
        <f>+L15308*H15309</f>
      </c>
      <c r="W15309">
        <f t="shared" si="1642"/>
      </c>
      <c r="X15309">
        <f t="shared" si="1643"/>
      </c>
      <c r="Y15309">
        <f t="shared" si="1644"/>
      </c>
      <c r="Z15309">
        <f t="shared" si="1645"/>
      </c>
    </row>
    <row r="15310" spans="1:26">
      <c r="A15310" s="33"/>
      <c r="B15310" s="10"/>
      <c r="C15310" s="10"/>
      <c r="D15310" s="69"/>
      <c r="E15310" s="69"/>
      <c r="F15310" s="69"/>
      <c r="G15310" s="69"/>
      <c r="H15310" s="69"/>
      <c r="I15310" s="61"/>
      <c r="J15310" s="25"/>
      <c r="W15310">
        <f t="shared" si="1642"/>
      </c>
      <c r="X15310">
        <f t="shared" si="1643"/>
      </c>
      <c r="Y15310">
        <f t="shared" si="1644"/>
      </c>
      <c r="Z15310">
        <f t="shared" si="1645"/>
      </c>
    </row>
    <row r="15311" spans="1:26" ht="15.75" thickBot="1">
      <c r="A15311" s="33"/>
      <c r="B15311" s="11" t="s">
        <v>20</v>
      </c>
      <c r="C15311" s="35"/>
      <c r="D15311" s="35"/>
      <c r="E15311" s="35"/>
      <c r="F15311" s="35"/>
      <c r="G15311" s="35"/>
      <c r="H15311" s="35"/>
      <c r="I15311" s="36"/>
      <c r="J15311" s="25"/>
      <c r="W15311">
        <f t="shared" si="1642"/>
      </c>
      <c r="X15311">
        <f t="shared" si="1643"/>
      </c>
      <c r="Y15311">
        <f t="shared" si="1644"/>
      </c>
      <c r="Z15311">
        <f t="shared" si="1645"/>
      </c>
    </row>
    <row r="15312" spans="1:26" ht="15.75" thickBot="1">
      <c r="A15312" s="37"/>
      <c r="B15312" s="38"/>
      <c r="C15312" s="39" t="s">
        <v>21</v>
      </c>
      <c r="D15312" s="40">
        <f>SUM(D15292:D15311)</f>
      </c>
      <c r="E15312" s="41">
        <f>IF(H15312=I15312,"OK","NO")</f>
      </c>
      <c r="F15312" s="40">
        <f>SUM(F15292:F15311)</f>
      </c>
      <c r="G15312" s="40">
        <f>SUM(G15292:G15311)</f>
      </c>
      <c r="H15312" s="41">
        <f>SUMPRODUCT(F15292:F15307,H15292:H15307)</f>
      </c>
      <c r="I15312" s="43">
        <f>SUMPRODUCT(I15310+I15308)-I15309</f>
      </c>
      <c r="J15312" s="25"/>
      <c r="W15312">
        <f t="shared" si="1642"/>
      </c>
      <c r="X15312">
        <f t="shared" si="1643"/>
      </c>
      <c r="Y15312">
        <f t="shared" si="1644"/>
      </c>
      <c r="Z15312">
        <f t="shared" si="1645"/>
      </c>
    </row>
    <row r="15313" spans="1:26" ht="15.75" thickBot="1">
      <c r="A15313" s="44"/>
      <c r="B15313" s="116"/>
      <c r="C15313" s="45"/>
      <c r="D15313" s="45"/>
      <c r="E15313" s="45"/>
      <c r="F15313" s="45"/>
      <c r="G15313" s="45"/>
      <c r="H15313" s="46"/>
      <c r="I15313" s="47"/>
      <c r="J15313" s="25"/>
      <c r="W15313">
        <f t="shared" si="1642"/>
      </c>
      <c r="X15313">
        <f t="shared" si="1643"/>
      </c>
      <c r="Y15313">
        <f t="shared" si="1644"/>
      </c>
      <c r="Z15313">
        <f t="shared" si="1645"/>
      </c>
    </row>
    <row r="15314" spans="1:26">
      <c r="A15314" s="12" t="s">
        <v>315</v>
      </c>
      <c r="B15314" s="12"/>
      <c r="C15314" s="12"/>
      <c r="D15314" s="13"/>
      <c r="E15314" s="14" t="s">
        <v>301</v>
      </c>
      <c r="F15314" s="14"/>
      <c r="G15314" s="14"/>
      <c r="H15314" s="2"/>
      <c r="I15314" s="12"/>
      <c r="J15314" s="25"/>
      <c r="W15314">
        <f t="shared" si="1642"/>
      </c>
      <c r="X15314">
        <f t="shared" si="1643"/>
      </c>
      <c r="Y15314">
        <f t="shared" si="1644"/>
      </c>
      <c r="Z15314">
        <f t="shared" si="1645"/>
      </c>
    </row>
    <row r="15315" spans="1:26">
      <c r="W15315">
        <f t="shared" si="1642"/>
      </c>
      <c r="X15315">
        <f t="shared" si="1643"/>
      </c>
      <c r="Y15315">
        <f t="shared" si="1644"/>
      </c>
      <c r="Z15315">
        <f t="shared" si="1645"/>
      </c>
    </row>
    <row r="15316" spans="1:26">
      <c r="W15316">
        <f t="shared" si="1642"/>
      </c>
      <c r="X15316">
        <f t="shared" si="1643"/>
      </c>
      <c r="Y15316">
        <f t="shared" si="1644"/>
      </c>
      <c r="Z15316">
        <f t="shared" si="1645"/>
      </c>
    </row>
    <row r="15317" spans="1:26">
      <c r="W15317">
        <f t="shared" si="1642"/>
      </c>
      <c r="X15317">
        <f t="shared" si="1643"/>
      </c>
      <c r="Y15317">
        <f t="shared" si="1644"/>
      </c>
      <c r="Z15317">
        <f t="shared" si="1645"/>
      </c>
    </row>
    <row r="15318" spans="1:26">
      <c r="W15318">
        <f t="shared" si="1642"/>
      </c>
      <c r="X15318">
        <f t="shared" si="1643"/>
      </c>
      <c r="Y15318">
        <f t="shared" si="1644"/>
      </c>
      <c r="Z15318">
        <f t="shared" si="1645"/>
      </c>
    </row>
    <row r="15319" spans="1:26">
      <c r="W15319">
        <f t="shared" si="1642"/>
      </c>
      <c r="X15319">
        <f t="shared" si="1643"/>
      </c>
      <c r="Y15319">
        <f t="shared" si="1644"/>
      </c>
      <c r="Z15319">
        <f t="shared" si="1645"/>
      </c>
    </row>
    <row r="15320" spans="1:26">
      <c r="A15320" s="124" t="s">
        <v>0</v>
      </c>
      <c r="B15320" s="124"/>
      <c r="C15320" s="124"/>
      <c r="D15320" s="124"/>
      <c r="E15320" s="124"/>
      <c r="F15320" s="124"/>
      <c r="G15320" s="124"/>
      <c r="H15320" s="124"/>
      <c r="I15320" s="124"/>
      <c r="J15320" s="25"/>
      <c r="W15320">
        <f t="shared" si="1642"/>
      </c>
      <c r="X15320">
        <f t="shared" si="1643"/>
      </c>
      <c r="Y15320">
        <f t="shared" si="1644"/>
      </c>
      <c r="Z15320">
        <f t="shared" si="1645"/>
      </c>
    </row>
    <row r="15321" spans="1:26">
      <c r="J15321" s="25"/>
      <c r="W15321">
        <f t="shared" si="1642"/>
      </c>
      <c r="X15321">
        <f t="shared" si="1643"/>
      </c>
      <c r="Y15321">
        <f t="shared" si="1644"/>
      </c>
      <c r="Z15321">
        <f t="shared" si="1645"/>
      </c>
    </row>
    <row r="15322" spans="1:26">
      <c r="A15322" s="1" t="s">
        <v>1</v>
      </c>
      <c r="B15322" s="1"/>
      <c r="G15322" s="489" t="s">
        <v>2</v>
      </c>
      <c r="H15322" s="3" t="s">
        <v>2655</v>
      </c>
      <c r="J15322" s="25"/>
      <c r="W15322">
        <f t="shared" si="1642"/>
      </c>
      <c r="X15322">
        <f t="shared" si="1643"/>
      </c>
      <c r="Y15322">
        <f t="shared" si="1644"/>
      </c>
      <c r="Z15322">
        <f t="shared" si="1645"/>
      </c>
    </row>
    <row r="15323" spans="1:26">
      <c r="A15323" s="1" t="inlineStr">
        <is>
          <t>Dealer-066</t>
        </is>
      </c>
      <c r="B15323" s="1"/>
      <c r="F15323" s="4"/>
      <c r="G15323" s="488" t="s">
        <v>1440</v>
      </c>
      <c r="H15323" s="1" t="s">
        <v>2323</v>
      </c>
      <c r="J15323" s="25"/>
      <c r="W15323">
        <f t="shared" si="1642"/>
      </c>
      <c r="X15323">
        <f t="shared" si="1643"/>
      </c>
      <c r="Y15323">
        <f t="shared" si="1644"/>
      </c>
      <c r="Z15323">
        <f t="shared" si="1645"/>
      </c>
    </row>
    <row r="15324" spans="1:26">
      <c r="A15324" s="1" t="inlineStr">
        <is>
          <t>Address line (redacted)</t>
        </is>
      </c>
      <c r="B15324" s="1"/>
      <c r="C15324" s="51"/>
      <c r="G15324" s="675"/>
      <c r="J15324" s="25"/>
      <c r="W15324">
        <f t="shared" si="1642"/>
      </c>
      <c r="X15324">
        <f t="shared" si="1643"/>
      </c>
      <c r="Y15324">
        <f t="shared" si="1644"/>
      </c>
      <c r="Z15324">
        <f t="shared" si="1645"/>
      </c>
    </row>
    <row r="15325" spans="1:26">
      <c r="A15325" s="1" t="inlineStr">
        <is>
          <t>Address line (redacted)</t>
        </is>
      </c>
      <c r="B15325" s="1"/>
      <c r="C15325" s="51"/>
      <c r="D15325" s="85"/>
      <c r="E15325" s="85"/>
      <c r="F15325" s="85"/>
      <c r="G15325" s="85"/>
      <c r="H15325" s="85"/>
      <c r="J15325" s="25"/>
      <c r="W15325">
        <f t="shared" si="1642"/>
      </c>
      <c r="X15325">
        <f t="shared" si="1643"/>
      </c>
      <c r="Y15325">
        <f t="shared" si="1644"/>
      </c>
      <c r="Z15325">
        <f t="shared" si="1645"/>
      </c>
    </row>
    <row r="15326" spans="1:26">
      <c r="A15326" s="1" t="inlineStr">
        <is>
          <t>Address line (redacted)</t>
        </is>
      </c>
      <c r="B15326" s="1582"/>
      <c r="C15326" s="1582"/>
      <c r="D15326" s="85"/>
      <c r="E15326" s="85"/>
      <c r="F15326" s="85"/>
      <c r="G15326" s="85"/>
      <c r="H15326" s="85"/>
      <c r="J15326" s="25"/>
      <c r="W15326">
        <f t="shared" si="1642"/>
      </c>
      <c r="X15326">
        <f t="shared" si="1643"/>
      </c>
      <c r="Y15326">
        <f t="shared" si="1644"/>
      </c>
      <c r="Z15326">
        <f t="shared" si="1645"/>
      </c>
    </row>
    <row r="15327" spans="1:26">
      <c r="A15327" s="1" t="s">
        <v>477</v>
      </c>
      <c r="B15327" s="248" t="inlineStr">
        <is>
          <t>GSTIN-MASKED</t>
        </is>
      </c>
      <c r="C15327" s="56"/>
      <c r="D15327" s="85"/>
      <c r="E15327" s="85"/>
      <c r="F15327" s="85"/>
      <c r="G15327" s="85"/>
      <c r="H15327" s="85"/>
      <c r="J15327" s="25"/>
      <c r="W15327">
        <f t="shared" si="1642"/>
      </c>
      <c r="X15327">
        <f t="shared" si="1643"/>
      </c>
      <c r="Y15327">
        <f t="shared" si="1644"/>
      </c>
      <c r="Z15327">
        <f t="shared" si="1645"/>
      </c>
    </row>
    <row r="15328" spans="1:26">
      <c r="A15328" s="1"/>
      <c r="B15328" s="49"/>
      <c r="D15328" s="85"/>
      <c r="E15328" s="85"/>
      <c r="F15328" s="85"/>
      <c r="G15328" s="85"/>
      <c r="H15328" s="85"/>
      <c r="J15328" s="25"/>
      <c r="W15328">
        <f t="shared" si="1642"/>
      </c>
      <c r="X15328">
        <f t="shared" si="1643"/>
      </c>
      <c r="Y15328">
        <f t="shared" si="1644"/>
      </c>
      <c r="Z15328">
        <f t="shared" si="1645"/>
      </c>
    </row>
    <row r="15329" spans="1:26">
      <c r="A15329" s="49" t="s">
        <v>479</v>
      </c>
      <c r="B15329" s="248"/>
      <c r="C15329" s="56"/>
      <c r="D15329" s="1"/>
      <c r="E15329" s="1"/>
      <c r="F15329" s="1"/>
      <c r="G15329" s="1"/>
      <c r="H15329" s="1"/>
      <c r="I15329" s="1"/>
      <c r="J15329" s="25"/>
      <c r="W15329">
        <f t="shared" si="1642"/>
      </c>
      <c r="X15329">
        <f t="shared" si="1643"/>
      </c>
      <c r="Y15329">
        <f t="shared" si="1644"/>
      </c>
      <c r="Z15329">
        <f t="shared" si="1645"/>
      </c>
    </row>
    <row r="15330" spans="1:26">
      <c r="A15330" s="1" t="inlineStr">
        <is>
          <t>Dealer-080</t>
        </is>
      </c>
      <c r="B15330" s="248"/>
      <c r="C15330" s="56"/>
      <c r="D15330" s="22" t="inlineStr">
        <is>
          <t>ATTN: Contact-021</t>
        </is>
      </c>
      <c r="E15330" s="1"/>
      <c r="F15330" s="1"/>
      <c r="G15330" s="1"/>
      <c r="H15330" s="1"/>
      <c r="I15330" s="1"/>
      <c r="J15330" s="25"/>
      <c r="W15330">
        <f t="shared" si="1642"/>
      </c>
      <c r="X15330">
        <f t="shared" si="1643"/>
      </c>
      <c r="Y15330">
        <f t="shared" si="1644"/>
      </c>
      <c r="Z15330">
        <f t="shared" si="1645"/>
      </c>
    </row>
    <row r="15331" spans="1:26">
      <c r="A15331" s="1" t="inlineStr">
        <is>
          <t>Dealer-087</t>
        </is>
      </c>
      <c r="B15331" s="248"/>
      <c r="C15331" s="56"/>
      <c r="D15331" s="1"/>
      <c r="E15331" s="1"/>
      <c r="F15331" s="1"/>
      <c r="G15331" s="1"/>
      <c r="H15331" s="1"/>
      <c r="I15331" s="1"/>
      <c r="J15331" s="25"/>
      <c r="W15331">
        <f t="shared" si="1642"/>
      </c>
      <c r="X15331">
        <f t="shared" si="1643"/>
      </c>
      <c r="Y15331">
        <f t="shared" si="1644"/>
      </c>
      <c r="Z15331">
        <f t="shared" si="1645"/>
      </c>
    </row>
    <row r="15332" spans="1:26">
      <c r="A15332" s="249" t="inlineStr">
        <is>
          <t>Address line (redacted)</t>
        </is>
      </c>
      <c r="B15332" s="248"/>
      <c r="C15332" s="56"/>
      <c r="D15332" s="1"/>
      <c r="E15332" s="1"/>
      <c r="F15332" s="1"/>
      <c r="G15332" s="1"/>
      <c r="H15332" s="1"/>
      <c r="I15332" s="1"/>
      <c r="J15332" s="25"/>
      <c r="W15332">
        <f t="shared" si="1642"/>
      </c>
      <c r="X15332">
        <f t="shared" si="1643"/>
      </c>
      <c r="Y15332">
        <f t="shared" si="1644"/>
      </c>
      <c r="Z15332">
        <f t="shared" si="1645"/>
      </c>
    </row>
    <row r="15333" spans="1:26">
      <c r="A15333" s="1608" t="inlineStr">
        <is>
          <t>Address line (redacted)</t>
        </is>
      </c>
      <c r="B15333" s="1608"/>
      <c r="C15333" s="1608"/>
      <c r="D15333" s="1608"/>
      <c r="E15333" s="1608"/>
      <c r="F15333" s="1608"/>
      <c r="G15333" s="1608"/>
      <c r="H15333" s="1608"/>
      <c r="I15333" s="1608"/>
      <c r="J15333" s="25"/>
      <c r="W15333">
        <f t="shared" si="1642"/>
      </c>
      <c r="X15333">
        <f t="shared" si="1643"/>
      </c>
      <c r="Y15333">
        <f t="shared" si="1644"/>
      </c>
      <c r="Z15333">
        <f t="shared" si="1645"/>
      </c>
    </row>
    <row r="15334" spans="1:26">
      <c r="A15334" s="1647" t="inlineStr">
        <is>
          <t>Address line (redacted)</t>
        </is>
      </c>
      <c r="B15334" s="1647"/>
      <c r="C15334" s="1647"/>
      <c r="D15334" s="1647"/>
      <c r="E15334" s="1647"/>
      <c r="F15334" s="1647"/>
      <c r="G15334" s="1647"/>
      <c r="H15334" s="1647"/>
      <c r="I15334" s="1647"/>
      <c r="J15334" s="25"/>
      <c r="W15334">
        <f t="shared" si="1642"/>
      </c>
      <c r="X15334">
        <f t="shared" si="1643"/>
      </c>
      <c r="Y15334">
        <f t="shared" si="1644"/>
      </c>
      <c r="Z15334">
        <f t="shared" si="1645"/>
      </c>
    </row>
    <row r="15335" spans="1:26">
      <c r="A15335" s="1608" t="inlineStr">
        <is>
          <t>Address line (redacted)</t>
        </is>
      </c>
      <c r="B15335" s="1608"/>
      <c r="C15335" s="1608"/>
      <c r="D15335" s="1608"/>
      <c r="E15335" s="1608"/>
      <c r="F15335" s="1608"/>
      <c r="G15335" s="1608"/>
      <c r="H15335" s="1608"/>
      <c r="I15335" s="1608"/>
      <c r="J15335" s="25"/>
      <c r="W15335">
        <f t="shared" si="1642"/>
      </c>
      <c r="X15335">
        <f t="shared" si="1643"/>
      </c>
      <c r="Y15335">
        <f t="shared" si="1644"/>
      </c>
      <c r="Z15335">
        <f t="shared" si="1645"/>
      </c>
    </row>
    <row r="15336" spans="1:26">
      <c r="A15336" s="1"/>
      <c r="B15336" s="55"/>
      <c r="J15336" s="25"/>
      <c r="W15336">
        <f t="shared" si="1642"/>
      </c>
      <c r="X15336">
        <f t="shared" si="1643"/>
      </c>
      <c r="Y15336">
        <f t="shared" si="1644"/>
      </c>
      <c r="Z15336">
        <f t="shared" si="1645"/>
      </c>
    </row>
    <row r="15337" spans="1:26">
      <c r="A15337" s="1" t="s">
        <v>5</v>
      </c>
      <c r="J15337" s="25"/>
      <c r="W15337">
        <f t="shared" si="1642"/>
      </c>
      <c r="X15337">
        <f t="shared" si="1643"/>
      </c>
      <c r="Y15337">
        <f t="shared" si="1644"/>
      </c>
      <c r="Z15337">
        <f t="shared" si="1645"/>
      </c>
    </row>
    <row r="15338" spans="1:26">
      <c r="A15338" s="1" t="s">
        <v>6</v>
      </c>
      <c r="J15338" s="25"/>
      <c r="W15338">
        <f t="shared" si="1642"/>
      </c>
      <c r="X15338">
        <f t="shared" si="1643"/>
      </c>
      <c r="Y15338">
        <f t="shared" si="1644"/>
      </c>
      <c r="Z15338">
        <f t="shared" si="1645"/>
      </c>
    </row>
    <row r="15339" spans="1:26" ht="15.75" thickBot="1">
      <c r="A15339" s="1" t="s">
        <v>7</v>
      </c>
      <c r="J15339" s="25"/>
      <c r="W15339">
        <f t="shared" si="1642"/>
      </c>
      <c r="X15339">
        <f t="shared" si="1643"/>
      </c>
      <c r="Y15339">
        <f t="shared" si="1644"/>
      </c>
      <c r="Z15339">
        <f t="shared" si="1645"/>
      </c>
    </row>
    <row r="15340" spans="1:26" ht="24">
      <c r="A15340" s="26" t="s">
        <v>8</v>
      </c>
      <c r="B15340" s="27" t="s">
        <v>9</v>
      </c>
      <c r="C15340" s="27" t="s">
        <v>10</v>
      </c>
      <c r="D15340" s="28" t="s">
        <v>11</v>
      </c>
      <c r="E15340" s="28" t="s">
        <v>12</v>
      </c>
      <c r="F15340" s="28" t="s">
        <v>13</v>
      </c>
      <c r="G15340" s="28" t="s">
        <v>14</v>
      </c>
      <c r="H15340" s="29" t="s">
        <v>15</v>
      </c>
      <c r="I15340" s="30" t="s">
        <v>16</v>
      </c>
      <c r="J15340" s="25"/>
      <c r="W15340">
        <f t="shared" si="1642"/>
      </c>
      <c r="X15340">
        <f t="shared" si="1643"/>
      </c>
      <c r="Y15340">
        <f t="shared" si="1644"/>
      </c>
      <c r="Z15340">
        <f t="shared" si="1645"/>
      </c>
    </row>
    <row r="15341" spans="1:26">
      <c r="A15341" s="57"/>
      <c r="B15341" s="848" t="s">
        <v>18</v>
      </c>
      <c r="C15341" s="849"/>
      <c r="D15341" s="53"/>
      <c r="E15341" s="53"/>
      <c r="F15341" s="53"/>
      <c r="G15341" s="350"/>
      <c r="H15341" s="53"/>
      <c r="I15341" s="102"/>
      <c r="J15341" s="25"/>
      <c r="K15341" s="118"/>
      <c r="W15341">
        <f t="shared" si="1642"/>
      </c>
      <c r="X15341">
        <f t="shared" si="1643"/>
      </c>
      <c r="Y15341">
        <f t="shared" si="1644"/>
      </c>
      <c r="Z15341">
        <f t="shared" si="1645"/>
      </c>
    </row>
    <row r="15342" spans="1:26">
      <c r="A15342" s="5">
        <v>1</v>
      </c>
      <c r="B15342" s="8" t="s">
        <v>275</v>
      </c>
      <c r="C15342" s="5" t="s">
        <v>276</v>
      </c>
      <c r="D15342" s="5">
        <v>1</v>
      </c>
      <c r="E15342" s="5">
        <v>4</v>
      </c>
      <c r="F15342" s="53">
        <f>+E15342*D15342</f>
      </c>
      <c r="G15342" s="350">
        <f>+E15342*D15342</f>
      </c>
      <c r="H15342" s="9">
        <v>1</v>
      </c>
      <c r="I15342" s="102">
        <f>+H15342*G15342</f>
      </c>
      <c r="J15342" s="25">
        <f>400*28%</f>
      </c>
      <c r="K15342" s="118">
        <f>+H15342-J15342</f>
      </c>
      <c r="L15342">
        <f>+K15342*G15342</f>
      </c>
      <c r="W15342">
        <f t="shared" si="1642"/>
      </c>
      <c r="X15342">
        <f t="shared" si="1643"/>
      </c>
      <c r="Y15342">
        <f t="shared" si="1644"/>
      </c>
      <c r="Z15342">
        <f t="shared" si="1645"/>
      </c>
    </row>
    <row r="15343" spans="1:26">
      <c r="A15343" s="5">
        <v>2</v>
      </c>
      <c r="B15343" s="8" t="s">
        <v>293</v>
      </c>
      <c r="C15343" s="5" t="s">
        <v>292</v>
      </c>
      <c r="D15343" s="5">
        <v>1</v>
      </c>
      <c r="E15343" s="16">
        <v>4</v>
      </c>
      <c r="F15343" s="53">
        <f t="shared" ref="F15343:F15371" si="1646">+E15343*D15343</f>
      </c>
      <c r="G15343" s="350">
        <f t="shared" ref="G15343:G15371" si="1647">+E15343*D15343</f>
      </c>
      <c r="H15343" s="5">
        <v>1</v>
      </c>
      <c r="I15343" s="102">
        <f t="shared" ref="I15343:I15355" si="1648">+H15343*G15343</f>
      </c>
      <c r="J15343" s="25">
        <f t="shared" ref="J15343:J15355" si="1649">400*28%</f>
      </c>
      <c r="K15343" s="118">
        <f t="shared" ref="K15343:K15355" si="1650">+H15343-J15343</f>
      </c>
      <c r="L15343">
        <f t="shared" ref="L15343:L15355" si="1651">+K15343*G15343</f>
      </c>
      <c r="W15343">
        <f t="shared" si="1642"/>
      </c>
      <c r="X15343">
        <f t="shared" si="1643"/>
      </c>
      <c r="Y15343">
        <f t="shared" si="1644"/>
      </c>
      <c r="Z15343">
        <f t="shared" si="1645"/>
      </c>
    </row>
    <row r="15344" spans="1:26">
      <c r="A15344" s="5">
        <v>3</v>
      </c>
      <c r="B15344" s="128" t="s">
        <v>1595</v>
      </c>
      <c r="C15344" s="9" t="s">
        <v>1596</v>
      </c>
      <c r="D15344" s="404"/>
      <c r="E15344" s="5"/>
      <c r="F15344" s="53">
        <v>2</v>
      </c>
      <c r="G15344" s="350">
        <f>+F15344</f>
      </c>
      <c r="H15344" s="16">
        <v>1</v>
      </c>
      <c r="I15344" s="102">
        <f t="shared" si="1648"/>
      </c>
      <c r="J15344" s="25">
        <f t="shared" si="1649"/>
      </c>
      <c r="K15344" s="118">
        <f t="shared" si="1650"/>
      </c>
      <c r="L15344">
        <f t="shared" si="1651"/>
      </c>
      <c r="W15344">
        <f t="shared" si="1642"/>
      </c>
      <c r="X15344">
        <f t="shared" si="1643"/>
      </c>
      <c r="Y15344">
        <f t="shared" si="1644"/>
      </c>
      <c r="Z15344">
        <f t="shared" si="1645"/>
      </c>
    </row>
    <row r="15345" spans="1:26">
      <c r="A15345" s="5">
        <v>4</v>
      </c>
      <c r="B15345" s="95" t="s">
        <v>848</v>
      </c>
      <c r="C15345" s="16" t="s">
        <v>847</v>
      </c>
      <c r="D15345" s="5">
        <v>1</v>
      </c>
      <c r="E15345" s="5">
        <v>4</v>
      </c>
      <c r="F15345" s="53">
        <f t="shared" si="1646"/>
      </c>
      <c r="G15345" s="350">
        <f t="shared" si="1647"/>
      </c>
      <c r="H15345" s="16">
        <v>1</v>
      </c>
      <c r="I15345" s="102">
        <f t="shared" si="1648"/>
      </c>
      <c r="J15345" s="25">
        <f t="shared" si="1649"/>
      </c>
      <c r="K15345" s="118">
        <f t="shared" si="1650"/>
      </c>
      <c r="L15345">
        <f t="shared" si="1651"/>
      </c>
      <c r="W15345">
        <f t="shared" si="1642"/>
      </c>
      <c r="X15345">
        <f t="shared" si="1643"/>
      </c>
      <c r="Y15345">
        <f t="shared" si="1644"/>
      </c>
      <c r="Z15345">
        <f t="shared" si="1645"/>
      </c>
    </row>
    <row r="15346" spans="1:26">
      <c r="A15346" s="5">
        <v>5</v>
      </c>
      <c r="B15346" s="95" t="s">
        <v>277</v>
      </c>
      <c r="C15346" s="9" t="s">
        <v>278</v>
      </c>
      <c r="D15346" s="5">
        <v>1</v>
      </c>
      <c r="E15346" s="5">
        <v>4</v>
      </c>
      <c r="F15346" s="53">
        <f t="shared" si="1646"/>
      </c>
      <c r="G15346" s="350">
        <f t="shared" si="1647"/>
      </c>
      <c r="H15346" s="16">
        <v>1</v>
      </c>
      <c r="I15346" s="102">
        <f t="shared" si="1648"/>
      </c>
      <c r="J15346" s="25">
        <f t="shared" si="1649"/>
      </c>
      <c r="K15346" s="118">
        <f t="shared" si="1650"/>
      </c>
      <c r="L15346">
        <f t="shared" si="1651"/>
      </c>
      <c r="W15346">
        <f t="shared" si="1642"/>
      </c>
      <c r="X15346">
        <f t="shared" si="1643"/>
      </c>
      <c r="Y15346">
        <f t="shared" si="1644"/>
      </c>
      <c r="Z15346">
        <f t="shared" si="1645"/>
      </c>
    </row>
    <row r="15347" spans="1:26">
      <c r="A15347" s="5">
        <v>6</v>
      </c>
      <c r="B15347" s="8" t="s">
        <v>400</v>
      </c>
      <c r="C15347" s="101" t="s">
        <v>1726</v>
      </c>
      <c r="D15347" s="5">
        <v>1</v>
      </c>
      <c r="E15347" s="5">
        <v>4</v>
      </c>
      <c r="F15347" s="53">
        <f t="shared" si="1646"/>
      </c>
      <c r="G15347" s="350">
        <f t="shared" si="1647"/>
      </c>
      <c r="H15347" s="16">
        <v>1</v>
      </c>
      <c r="I15347" s="102">
        <f t="shared" si="1648"/>
      </c>
      <c r="J15347" s="25">
        <f t="shared" si="1649"/>
      </c>
      <c r="K15347" s="118">
        <f t="shared" si="1650"/>
      </c>
      <c r="L15347">
        <f t="shared" si="1651"/>
      </c>
      <c r="W15347">
        <f t="shared" si="1642"/>
      </c>
      <c r="X15347">
        <f t="shared" si="1643"/>
      </c>
      <c r="Y15347">
        <f t="shared" si="1644"/>
      </c>
      <c r="Z15347">
        <f t="shared" si="1645"/>
      </c>
    </row>
    <row r="15348" spans="1:26">
      <c r="A15348" s="5">
        <v>7</v>
      </c>
      <c r="B15348" s="95" t="s">
        <v>873</v>
      </c>
      <c r="C15348" s="9" t="s">
        <v>872</v>
      </c>
      <c r="D15348" s="5">
        <v>1</v>
      </c>
      <c r="E15348" s="5">
        <v>4</v>
      </c>
      <c r="F15348" s="53">
        <f t="shared" si="1646"/>
      </c>
      <c r="G15348" s="350">
        <f t="shared" si="1647"/>
      </c>
      <c r="H15348" s="16">
        <v>1</v>
      </c>
      <c r="I15348" s="102">
        <f t="shared" si="1648"/>
      </c>
      <c r="J15348" s="25">
        <f t="shared" si="1649"/>
      </c>
      <c r="K15348" s="118">
        <f t="shared" si="1650"/>
      </c>
      <c r="L15348">
        <f t="shared" si="1651"/>
      </c>
      <c r="W15348">
        <f t="shared" si="1642"/>
      </c>
      <c r="X15348">
        <f t="shared" si="1643"/>
      </c>
      <c r="Y15348">
        <f t="shared" si="1644"/>
      </c>
      <c r="Z15348">
        <f t="shared" si="1645"/>
      </c>
    </row>
    <row r="15349" spans="1:26" ht="24">
      <c r="A15349" s="5">
        <v>8</v>
      </c>
      <c r="B15349" s="95" t="s">
        <v>334</v>
      </c>
      <c r="C15349" s="5" t="s">
        <v>335</v>
      </c>
      <c r="D15349" s="5">
        <v>3</v>
      </c>
      <c r="E15349" s="5">
        <v>4</v>
      </c>
      <c r="F15349" s="53">
        <f t="shared" si="1646"/>
      </c>
      <c r="G15349" s="350">
        <f t="shared" si="1647"/>
      </c>
      <c r="H15349" s="5">
        <v>1</v>
      </c>
      <c r="I15349" s="102">
        <f t="shared" si="1648"/>
      </c>
      <c r="J15349" s="25">
        <f t="shared" si="1649"/>
      </c>
      <c r="K15349" s="118">
        <f t="shared" si="1650"/>
      </c>
      <c r="L15349">
        <f t="shared" si="1651"/>
      </c>
      <c r="W15349">
        <f t="shared" si="1642"/>
      </c>
      <c r="X15349">
        <f t="shared" si="1643"/>
      </c>
      <c r="Y15349">
        <f t="shared" si="1644"/>
      </c>
      <c r="Z15349">
        <f t="shared" si="1645"/>
      </c>
    </row>
    <row r="15350" spans="1:26">
      <c r="A15350" s="5">
        <v>9</v>
      </c>
      <c r="B15350" s="95" t="s">
        <v>423</v>
      </c>
      <c r="C15350" s="5" t="s">
        <v>424</v>
      </c>
      <c r="D15350" s="5">
        <v>2</v>
      </c>
      <c r="E15350" s="5">
        <v>4</v>
      </c>
      <c r="F15350" s="53">
        <f t="shared" si="1646"/>
      </c>
      <c r="G15350" s="350">
        <f t="shared" si="1647"/>
      </c>
      <c r="H15350" s="5">
        <v>1</v>
      </c>
      <c r="I15350" s="102">
        <f t="shared" si="1648"/>
      </c>
      <c r="J15350" s="25">
        <f t="shared" si="1649"/>
      </c>
      <c r="K15350" s="118">
        <f t="shared" si="1650"/>
      </c>
      <c r="L15350">
        <f t="shared" si="1651"/>
      </c>
      <c r="W15350">
        <f t="shared" si="1642"/>
      </c>
      <c r="X15350">
        <f t="shared" si="1643"/>
      </c>
      <c r="Y15350">
        <f t="shared" si="1644"/>
      </c>
      <c r="Z15350">
        <f t="shared" si="1645"/>
      </c>
    </row>
    <row r="15351" spans="1:26">
      <c r="A15351" s="5">
        <v>10</v>
      </c>
      <c r="B15351" s="95" t="s">
        <v>492</v>
      </c>
      <c r="C15351" s="101" t="s">
        <v>493</v>
      </c>
      <c r="D15351" s="5">
        <v>2</v>
      </c>
      <c r="E15351" s="5">
        <v>4</v>
      </c>
      <c r="F15351" s="53">
        <f t="shared" si="1646"/>
      </c>
      <c r="G15351" s="350">
        <f t="shared" si="1647"/>
      </c>
      <c r="H15351" s="5">
        <v>1</v>
      </c>
      <c r="I15351" s="102">
        <f t="shared" si="1648"/>
      </c>
      <c r="J15351" s="25">
        <f t="shared" si="1649"/>
      </c>
      <c r="K15351" s="118">
        <f t="shared" si="1650"/>
      </c>
      <c r="L15351">
        <f t="shared" si="1651"/>
      </c>
      <c r="W15351">
        <f t="shared" si="1642"/>
      </c>
      <c r="X15351">
        <f t="shared" si="1643"/>
      </c>
      <c r="Y15351">
        <f t="shared" si="1644"/>
      </c>
      <c r="Z15351">
        <f t="shared" si="1645"/>
      </c>
    </row>
    <row r="15352" spans="1:26">
      <c r="A15352" s="5">
        <v>11</v>
      </c>
      <c r="B15352" s="8" t="s">
        <v>998</v>
      </c>
      <c r="C15352" s="5" t="s">
        <v>997</v>
      </c>
      <c r="D15352" s="5">
        <v>1</v>
      </c>
      <c r="E15352" s="16">
        <v>4</v>
      </c>
      <c r="F15352" s="53">
        <f t="shared" si="1646"/>
      </c>
      <c r="G15352" s="350">
        <f t="shared" si="1647"/>
      </c>
      <c r="H15352" s="5">
        <v>1</v>
      </c>
      <c r="I15352" s="102">
        <f t="shared" si="1648"/>
      </c>
      <c r="J15352" s="25">
        <f t="shared" si="1649"/>
      </c>
      <c r="K15352" s="118">
        <f t="shared" si="1650"/>
      </c>
      <c r="L15352">
        <f t="shared" si="1651"/>
      </c>
      <c r="W15352">
        <f t="shared" si="1642"/>
      </c>
      <c r="X15352">
        <f t="shared" si="1643"/>
      </c>
      <c r="Y15352">
        <f t="shared" si="1644"/>
      </c>
      <c r="Z15352">
        <f t="shared" si="1645"/>
      </c>
    </row>
    <row r="15353" spans="1:26">
      <c r="A15353" s="5">
        <v>12</v>
      </c>
      <c r="B15353" s="8" t="s">
        <v>707</v>
      </c>
      <c r="C15353" s="5" t="s">
        <v>708</v>
      </c>
      <c r="D15353" s="5">
        <v>1</v>
      </c>
      <c r="E15353" s="16">
        <v>4</v>
      </c>
      <c r="F15353" s="53">
        <f t="shared" si="1646"/>
      </c>
      <c r="G15353" s="350">
        <f t="shared" si="1647"/>
      </c>
      <c r="H15353" s="16">
        <v>1</v>
      </c>
      <c r="I15353" s="102">
        <f t="shared" si="1648"/>
      </c>
      <c r="J15353" s="25">
        <f t="shared" si="1649"/>
      </c>
      <c r="K15353" s="118">
        <f t="shared" si="1650"/>
      </c>
      <c r="L15353">
        <f t="shared" si="1651"/>
      </c>
      <c r="W15353">
        <f t="shared" si="1642"/>
      </c>
      <c r="X15353">
        <f t="shared" si="1643"/>
      </c>
      <c r="Y15353">
        <f t="shared" si="1644"/>
      </c>
      <c r="Z15353">
        <f t="shared" si="1645"/>
      </c>
    </row>
    <row r="15354" spans="1:26">
      <c r="A15354" s="5">
        <v>13</v>
      </c>
      <c r="B15354" s="8" t="s">
        <v>279</v>
      </c>
      <c r="C15354" s="5" t="s">
        <v>280</v>
      </c>
      <c r="D15354" s="5">
        <v>1</v>
      </c>
      <c r="E15354" s="16">
        <v>4</v>
      </c>
      <c r="F15354" s="53">
        <f t="shared" si="1646"/>
      </c>
      <c r="G15354" s="350">
        <f t="shared" si="1647"/>
      </c>
      <c r="H15354" s="16">
        <v>1</v>
      </c>
      <c r="I15354" s="102">
        <f t="shared" si="1648"/>
      </c>
      <c r="J15354" s="25">
        <f t="shared" si="1649"/>
      </c>
      <c r="K15354" s="118">
        <f t="shared" si="1650"/>
      </c>
      <c r="L15354">
        <f t="shared" si="1651"/>
      </c>
      <c r="W15354">
        <f t="shared" si="1642"/>
      </c>
      <c r="X15354">
        <f t="shared" si="1643"/>
      </c>
      <c r="Y15354">
        <f t="shared" si="1644"/>
      </c>
      <c r="Z15354">
        <f t="shared" si="1645"/>
      </c>
    </row>
    <row r="15355" spans="1:26">
      <c r="A15355" s="5">
        <v>14</v>
      </c>
      <c r="B15355" s="95" t="s">
        <v>709</v>
      </c>
      <c r="C15355" s="9" t="s">
        <v>710</v>
      </c>
      <c r="D15355" s="5">
        <v>1</v>
      </c>
      <c r="E15355" s="5">
        <v>4</v>
      </c>
      <c r="F15355" s="53">
        <f t="shared" si="1646"/>
      </c>
      <c r="G15355" s="350">
        <f t="shared" si="1647"/>
      </c>
      <c r="H15355" s="16">
        <v>1</v>
      </c>
      <c r="I15355" s="102">
        <f t="shared" si="1648"/>
      </c>
      <c r="J15355" s="25">
        <f t="shared" si="1649"/>
      </c>
      <c r="K15355" s="118">
        <f t="shared" si="1650"/>
      </c>
      <c r="L15355">
        <f t="shared" si="1651"/>
      </c>
      <c r="W15355">
        <f t="shared" si="1642"/>
      </c>
      <c r="X15355">
        <f t="shared" si="1643"/>
      </c>
      <c r="Y15355">
        <f t="shared" si="1644"/>
      </c>
      <c r="Z15355">
        <f t="shared" si="1645"/>
      </c>
    </row>
    <row r="15356" spans="1:26">
      <c r="A15356" s="57"/>
      <c r="B15356" s="1564" t="s">
        <v>17</v>
      </c>
      <c r="C15356" s="1565"/>
      <c r="D15356" s="5"/>
      <c r="E15356" s="5"/>
      <c r="F15356" s="53"/>
      <c r="G15356" s="350"/>
      <c r="H15356" s="5"/>
      <c r="I15356" s="102"/>
      <c r="J15356" s="25"/>
      <c r="K15356" s="118"/>
      <c r="W15356">
        <f t="shared" si="1642"/>
      </c>
      <c r="X15356">
        <f t="shared" si="1643"/>
      </c>
      <c r="Y15356">
        <f t="shared" si="1644"/>
      </c>
      <c r="Z15356">
        <f t="shared" si="1645"/>
      </c>
    </row>
    <row r="15357" spans="1:26">
      <c r="A15357" s="5">
        <v>15</v>
      </c>
      <c r="B15357" s="8" t="s">
        <v>856</v>
      </c>
      <c r="C15357" s="5" t="s">
        <v>855</v>
      </c>
      <c r="D15357" s="5">
        <v>1</v>
      </c>
      <c r="E15357" s="5">
        <v>5</v>
      </c>
      <c r="F15357" s="53">
        <f t="shared" si="1646"/>
      </c>
      <c r="G15357" s="350">
        <f t="shared" si="1647"/>
      </c>
      <c r="H15357" s="5">
        <v>1</v>
      </c>
      <c r="I15357" s="102">
        <f>+H15357*G15357</f>
      </c>
      <c r="J15357" s="25">
        <v>119</v>
      </c>
      <c r="K15357" s="118">
        <f>+H15357-J15357</f>
      </c>
      <c r="L15357">
        <f>+K15357*G15357</f>
      </c>
      <c r="W15357">
        <f t="shared" si="1642"/>
      </c>
      <c r="X15357">
        <f t="shared" si="1643"/>
      </c>
      <c r="Y15357">
        <f t="shared" si="1644"/>
      </c>
      <c r="Z15357">
        <f t="shared" si="1645"/>
      </c>
    </row>
    <row r="15358" spans="1:26">
      <c r="A15358" s="5">
        <v>16</v>
      </c>
      <c r="B15358" s="8" t="s">
        <v>439</v>
      </c>
      <c r="C15358" s="5" t="s">
        <v>438</v>
      </c>
      <c r="D15358" s="5">
        <v>1</v>
      </c>
      <c r="E15358" s="5">
        <v>5</v>
      </c>
      <c r="F15358" s="53">
        <f t="shared" si="1646"/>
      </c>
      <c r="G15358" s="350">
        <f t="shared" si="1647"/>
      </c>
      <c r="H15358" s="5">
        <v>1</v>
      </c>
      <c r="I15358" s="102">
        <f>+H15358*G15358</f>
      </c>
      <c r="J15358" s="25">
        <v>119</v>
      </c>
      <c r="K15358" s="118">
        <f>+H15358-J15358</f>
      </c>
      <c r="L15358">
        <f>+K15358*G15358</f>
      </c>
      <c r="W15358">
        <f t="shared" si="1642"/>
      </c>
      <c r="X15358">
        <f t="shared" si="1643"/>
      </c>
      <c r="Y15358">
        <f t="shared" si="1644"/>
      </c>
      <c r="Z15358">
        <f t="shared" si="1645"/>
      </c>
    </row>
    <row r="15359" spans="1:26">
      <c r="A15359" s="5">
        <v>17</v>
      </c>
      <c r="B15359" s="8" t="s">
        <v>962</v>
      </c>
      <c r="C15359" s="5" t="s">
        <v>961</v>
      </c>
      <c r="D15359" s="5">
        <v>1</v>
      </c>
      <c r="E15359" s="5">
        <v>5</v>
      </c>
      <c r="F15359" s="53">
        <f t="shared" si="1646"/>
      </c>
      <c r="G15359" s="350">
        <f t="shared" si="1647"/>
      </c>
      <c r="H15359" s="5">
        <v>1</v>
      </c>
      <c r="I15359" s="102">
        <f>+H15359*G15359</f>
      </c>
      <c r="J15359" s="25">
        <v>119</v>
      </c>
      <c r="K15359" s="118">
        <f>+H15359-J15359</f>
      </c>
      <c r="L15359">
        <f>+K15359*G15359</f>
      </c>
      <c r="W15359">
        <f t="shared" si="1642"/>
      </c>
      <c r="X15359">
        <f t="shared" si="1643"/>
      </c>
      <c r="Y15359">
        <f t="shared" si="1644"/>
      </c>
      <c r="Z15359">
        <f t="shared" si="1645"/>
      </c>
    </row>
    <row r="15360" spans="1:26">
      <c r="A15360" s="57"/>
      <c r="B15360" s="1564" t="s">
        <v>766</v>
      </c>
      <c r="C15360" s="1565"/>
      <c r="D15360" s="5"/>
      <c r="E15360" s="16"/>
      <c r="F15360" s="53"/>
      <c r="G15360" s="350"/>
      <c r="H15360" s="16"/>
      <c r="I15360" s="102"/>
      <c r="J15360" s="25"/>
      <c r="K15360" s="118"/>
      <c r="W15360">
        <f t="shared" si="1642"/>
      </c>
      <c r="X15360">
        <f t="shared" si="1643"/>
      </c>
      <c r="Y15360">
        <f t="shared" si="1644"/>
      </c>
      <c r="Z15360">
        <f t="shared" si="1645"/>
      </c>
    </row>
    <row r="15361" spans="1:26">
      <c r="A15361" s="275">
        <v>18</v>
      </c>
      <c r="B15361" s="8" t="s">
        <v>1122</v>
      </c>
      <c r="C15361" s="5" t="s">
        <v>1121</v>
      </c>
      <c r="D15361" s="5">
        <v>1</v>
      </c>
      <c r="E15361" s="5">
        <v>50</v>
      </c>
      <c r="F15361" s="53">
        <f t="shared" si="1646"/>
      </c>
      <c r="G15361" s="350">
        <f t="shared" si="1647"/>
      </c>
      <c r="H15361" s="5">
        <v>1</v>
      </c>
      <c r="I15361" s="102">
        <f>+H15361*G15361</f>
      </c>
      <c r="J15361" s="25">
        <f>28*18%</f>
      </c>
      <c r="K15361" s="118">
        <f>+H15361-J15361</f>
      </c>
      <c r="L15361">
        <f>+K15361*G15361</f>
      </c>
      <c r="W15361">
        <f t="shared" si="1642"/>
      </c>
      <c r="X15361">
        <f t="shared" si="1643"/>
      </c>
      <c r="Y15361">
        <f t="shared" si="1644"/>
      </c>
      <c r="Z15361">
        <f t="shared" si="1645"/>
      </c>
    </row>
    <row r="15362" spans="1:26">
      <c r="A15362" s="275">
        <v>19</v>
      </c>
      <c r="B15362" s="8" t="s">
        <v>488</v>
      </c>
      <c r="C15362" s="9" t="s">
        <v>1943</v>
      </c>
      <c r="D15362" s="119">
        <v>1</v>
      </c>
      <c r="E15362" s="5"/>
      <c r="F15362" s="53">
        <v>25</v>
      </c>
      <c r="G15362" s="350">
        <f>+F15362</f>
      </c>
      <c r="H15362" s="5">
        <v>1</v>
      </c>
      <c r="I15362" s="102">
        <f>+H15362*G15362</f>
      </c>
      <c r="J15362" s="25">
        <f>28*18%</f>
      </c>
      <c r="K15362" s="118">
        <f>+H15362-J15362</f>
      </c>
      <c r="L15362">
        <f>+K15362*G15362</f>
      </c>
      <c r="W15362">
        <f t="shared" si="1642"/>
      </c>
      <c r="X15362">
        <f t="shared" si="1643"/>
      </c>
      <c r="Y15362">
        <f t="shared" si="1644"/>
      </c>
      <c r="Z15362">
        <f t="shared" si="1645"/>
      </c>
    </row>
    <row r="15363" spans="1:26">
      <c r="A15363" s="275">
        <v>20</v>
      </c>
      <c r="B15363" s="8" t="s">
        <v>1113</v>
      </c>
      <c r="C15363" s="5" t="s">
        <v>1112</v>
      </c>
      <c r="D15363" s="119"/>
      <c r="E15363" s="5"/>
      <c r="F15363" s="53">
        <v>25</v>
      </c>
      <c r="G15363" s="350">
        <f>+F15363</f>
      </c>
      <c r="H15363" s="5">
        <v>1</v>
      </c>
      <c r="I15363" s="102">
        <f>+H15363*G15363</f>
      </c>
      <c r="J15363" s="25">
        <f>28*18%</f>
      </c>
      <c r="K15363" s="118">
        <f>+H15363-J15363</f>
      </c>
      <c r="L15363">
        <f>+K15363*G15363</f>
      </c>
      <c r="W15363">
        <f t="shared" si="1642"/>
      </c>
      <c r="X15363">
        <f t="shared" si="1643"/>
      </c>
      <c r="Y15363">
        <f t="shared" si="1644"/>
      </c>
      <c r="Z15363">
        <f t="shared" si="1645"/>
      </c>
    </row>
    <row r="15364" spans="1:26">
      <c r="A15364" s="275">
        <v>21</v>
      </c>
      <c r="B15364" s="8" t="s">
        <v>1109</v>
      </c>
      <c r="C15364" s="5" t="s">
        <v>1108</v>
      </c>
      <c r="D15364" s="5">
        <v>1</v>
      </c>
      <c r="E15364" s="5">
        <v>50</v>
      </c>
      <c r="F15364" s="53">
        <f t="shared" si="1646"/>
      </c>
      <c r="G15364" s="350">
        <f t="shared" si="1647"/>
      </c>
      <c r="H15364" s="5">
        <v>1</v>
      </c>
      <c r="I15364" s="102">
        <f>+H15364*G15364</f>
      </c>
      <c r="J15364" s="25">
        <f>28*18%</f>
      </c>
      <c r="K15364" s="118">
        <f>+H15364-J15364</f>
      </c>
      <c r="L15364">
        <f>+K15364*G15364</f>
      </c>
      <c r="W15364">
        <f t="shared" ref="W15364:W15427" si="1652">IF(LEFT($H15364&amp;"",5)="2019-",$H15364,W15363)</f>
      </c>
      <c r="X15364">
        <f t="shared" ref="X15364:X15427" si="1653">IF($W15364="",0,IF(COUNTIF($AB$2:$AB$80,$W15364)&gt;0,1,0))</f>
      </c>
      <c r="Y15364">
        <f t="shared" ref="Y15364:Y15427" si="1654">IF($C15364="","",UPPER(TRIM(IFERROR(LEFT($C15364&amp;"",FIND("/",$C15364&amp;"")-1),$C15364&amp;""))))</f>
      </c>
      <c r="Z15364">
        <f t="shared" ref="Z15364:Z15427" si="1655">IFERROR(IF(ISNUMBER($G15364),$G15364,0),0)</f>
      </c>
    </row>
    <row r="15365" spans="1:26">
      <c r="A15365" s="57"/>
      <c r="B15365" s="1564" t="s">
        <v>604</v>
      </c>
      <c r="C15365" s="1565"/>
      <c r="D15365" s="5"/>
      <c r="E15365" s="16"/>
      <c r="F15365" s="53"/>
      <c r="G15365" s="350"/>
      <c r="H15365" s="238"/>
      <c r="I15365" s="108"/>
      <c r="J15365" s="25"/>
      <c r="K15365" s="118"/>
      <c r="W15365">
        <f t="shared" si="1652"/>
      </c>
      <c r="X15365">
        <f t="shared" si="1653"/>
      </c>
      <c r="Y15365">
        <f t="shared" si="1654"/>
      </c>
      <c r="Z15365">
        <f t="shared" si="1655"/>
      </c>
    </row>
    <row r="15366" spans="1:26" ht="30">
      <c r="A15366" s="5">
        <v>22</v>
      </c>
      <c r="B15366" s="106" t="s">
        <v>912</v>
      </c>
      <c r="C15366" s="271" t="s">
        <v>911</v>
      </c>
      <c r="D15366" s="122"/>
      <c r="E15366" s="5"/>
      <c r="F15366" s="53">
        <v>5</v>
      </c>
      <c r="G15366" s="350">
        <f>+F15366</f>
      </c>
      <c r="H15366" s="9">
        <v>1</v>
      </c>
      <c r="I15366" s="102">
        <f>+H15366*G15366</f>
      </c>
      <c r="J15366" s="25">
        <v>112</v>
      </c>
      <c r="K15366" s="118">
        <f>+H15366-J15366</f>
      </c>
      <c r="L15366">
        <f>+K15366*G15366</f>
      </c>
      <c r="W15366">
        <f t="shared" si="1652"/>
      </c>
      <c r="X15366">
        <f t="shared" si="1653"/>
      </c>
      <c r="Y15366">
        <f t="shared" si="1654"/>
      </c>
      <c r="Z15366">
        <f t="shared" si="1655"/>
      </c>
    </row>
    <row r="15367" spans="1:26">
      <c r="A15367" s="57"/>
      <c r="B15367" s="1564" t="s">
        <v>2656</v>
      </c>
      <c r="C15367" s="1565"/>
      <c r="D15367" s="5"/>
      <c r="E15367" s="16"/>
      <c r="F15367" s="53"/>
      <c r="G15367" s="350"/>
      <c r="H15367" s="238"/>
      <c r="I15367" s="108"/>
      <c r="J15367" s="25"/>
      <c r="K15367" s="118"/>
      <c r="W15367">
        <f t="shared" si="1652"/>
      </c>
      <c r="X15367">
        <f t="shared" si="1653"/>
      </c>
      <c r="Y15367">
        <f t="shared" si="1654"/>
      </c>
      <c r="Z15367">
        <f t="shared" si="1655"/>
      </c>
    </row>
    <row r="15368" spans="1:26">
      <c r="A15368" s="19">
        <v>23</v>
      </c>
      <c r="B15368" s="17" t="s">
        <v>1138</v>
      </c>
      <c r="C15368" s="5" t="s">
        <v>1137</v>
      </c>
      <c r="D15368" s="404"/>
      <c r="E15368" s="5"/>
      <c r="F15368" s="53">
        <v>4</v>
      </c>
      <c r="G15368" s="350">
        <f>+F15368</f>
      </c>
      <c r="H15368" s="7">
        <v>1</v>
      </c>
      <c r="I15368" s="102">
        <f>+H15368*G15368</f>
      </c>
      <c r="J15368" s="25">
        <f>25*18%</f>
      </c>
      <c r="K15368" s="118">
        <f>+H15368-J15368</f>
      </c>
      <c r="L15368">
        <f>+K15368*G15368</f>
      </c>
      <c r="W15368">
        <f t="shared" si="1652"/>
      </c>
      <c r="X15368">
        <f t="shared" si="1653"/>
      </c>
      <c r="Y15368">
        <f t="shared" si="1654"/>
      </c>
      <c r="Z15368">
        <f t="shared" si="1655"/>
      </c>
    </row>
    <row r="15369" spans="1:26">
      <c r="A15369" s="5">
        <v>24</v>
      </c>
      <c r="B15369" s="17" t="s">
        <v>1433</v>
      </c>
      <c r="C15369" s="5" t="s">
        <v>1434</v>
      </c>
      <c r="D15369" s="404"/>
      <c r="E15369" s="5"/>
      <c r="F15369" s="53">
        <v>25</v>
      </c>
      <c r="G15369" s="350">
        <f>+F15369</f>
      </c>
      <c r="H15369" s="7">
        <v>1</v>
      </c>
      <c r="I15369" s="102">
        <f>+H15369*G15369</f>
      </c>
      <c r="J15369" s="25">
        <f>25*18%</f>
      </c>
      <c r="K15369" s="118">
        <f>+H15369-J15369</f>
      </c>
      <c r="L15369">
        <f>+K15369*G15369</f>
      </c>
      <c r="W15369">
        <f t="shared" si="1652"/>
      </c>
      <c r="X15369">
        <f t="shared" si="1653"/>
      </c>
      <c r="Y15369">
        <f t="shared" si="1654"/>
      </c>
      <c r="Z15369">
        <f t="shared" si="1655"/>
      </c>
    </row>
    <row r="15370" spans="1:26">
      <c r="A15370" s="57"/>
      <c r="B15370" s="1564" t="s">
        <v>375</v>
      </c>
      <c r="C15370" s="1565"/>
      <c r="D15370" s="5"/>
      <c r="E15370" s="16"/>
      <c r="F15370" s="53"/>
      <c r="G15370" s="350"/>
      <c r="H15370" s="238"/>
      <c r="I15370" s="108"/>
      <c r="J15370" s="25"/>
      <c r="K15370" s="118"/>
      <c r="W15370">
        <f t="shared" si="1652"/>
      </c>
      <c r="X15370">
        <f t="shared" si="1653"/>
      </c>
      <c r="Y15370">
        <f t="shared" si="1654"/>
      </c>
      <c r="Z15370">
        <f t="shared" si="1655"/>
      </c>
    </row>
    <row r="15371" spans="1:26">
      <c r="A15371" s="5">
        <v>25</v>
      </c>
      <c r="B15371" s="106" t="s">
        <v>713</v>
      </c>
      <c r="C15371" s="157" t="s">
        <v>714</v>
      </c>
      <c r="D15371" s="5">
        <v>1</v>
      </c>
      <c r="E15371" s="9">
        <v>25</v>
      </c>
      <c r="F15371" s="53">
        <f t="shared" si="1646"/>
      </c>
      <c r="G15371" s="350">
        <f t="shared" si="1647"/>
      </c>
      <c r="H15371" s="5">
        <v>1</v>
      </c>
      <c r="I15371" s="102">
        <f t="shared" ref="I15371:I15378" si="1656">+H15371*G15371</f>
      </c>
      <c r="J15371" s="25">
        <f>75*18%</f>
      </c>
      <c r="K15371" s="118">
        <f>+H15371-J15371</f>
      </c>
      <c r="L15371">
        <f>+K15371*G15371</f>
      </c>
      <c r="W15371">
        <f t="shared" si="1652"/>
      </c>
      <c r="X15371">
        <f t="shared" si="1653"/>
      </c>
      <c r="Y15371">
        <f t="shared" si="1654"/>
      </c>
      <c r="Z15371">
        <f t="shared" si="1655"/>
      </c>
    </row>
    <row r="15372" spans="1:26">
      <c r="A15372" s="5">
        <v>26</v>
      </c>
      <c r="B15372" s="106" t="s">
        <v>376</v>
      </c>
      <c r="C15372" s="157" t="s">
        <v>377</v>
      </c>
      <c r="D15372" s="122"/>
      <c r="E15372" s="5"/>
      <c r="F15372" s="53">
        <v>10</v>
      </c>
      <c r="G15372" s="350">
        <f>+F15372</f>
      </c>
      <c r="H15372" s="5">
        <v>1</v>
      </c>
      <c r="I15372" s="102">
        <f t="shared" si="1656"/>
      </c>
      <c r="J15372" s="25">
        <f>75*18%</f>
      </c>
      <c r="K15372" s="118">
        <f>+H15372-J15372</f>
      </c>
      <c r="L15372">
        <f>+K15372*G15372</f>
      </c>
      <c r="W15372">
        <f t="shared" si="1652"/>
      </c>
      <c r="X15372">
        <f t="shared" si="1653"/>
      </c>
      <c r="Y15372">
        <f t="shared" si="1654"/>
      </c>
      <c r="Z15372">
        <f t="shared" si="1655"/>
      </c>
    </row>
    <row r="15373" spans="1:26">
      <c r="A15373" s="57"/>
      <c r="B15373" s="1564" t="s">
        <v>300</v>
      </c>
      <c r="C15373" s="1565"/>
      <c r="D15373" s="5"/>
      <c r="E15373" s="16"/>
      <c r="F15373" s="53"/>
      <c r="G15373" s="350"/>
      <c r="H15373" s="238"/>
      <c r="I15373" s="108"/>
      <c r="J15373" s="25"/>
      <c r="K15373" s="118"/>
      <c r="W15373">
        <f t="shared" si="1652"/>
      </c>
      <c r="X15373">
        <f t="shared" si="1653"/>
      </c>
      <c r="Y15373">
        <f t="shared" si="1654"/>
      </c>
      <c r="Z15373">
        <f t="shared" si="1655"/>
      </c>
    </row>
    <row r="15374" spans="1:26">
      <c r="A15374" s="5">
        <v>27</v>
      </c>
      <c r="B15374" s="17" t="s">
        <v>1136</v>
      </c>
      <c r="C15374" s="349" t="s">
        <v>1135</v>
      </c>
      <c r="D15374" s="119"/>
      <c r="E15374" s="5"/>
      <c r="F15374" s="53">
        <v>20</v>
      </c>
      <c r="G15374" s="350">
        <f>+F15374</f>
      </c>
      <c r="H15374" s="5">
        <v>1</v>
      </c>
      <c r="I15374" s="102">
        <f t="shared" si="1656"/>
      </c>
      <c r="J15374" s="25">
        <f>75*18%</f>
      </c>
      <c r="K15374" s="118">
        <f>+H15374-J15374</f>
      </c>
      <c r="L15374">
        <f>+K15374*G15374</f>
      </c>
      <c r="W15374">
        <f t="shared" si="1652"/>
      </c>
      <c r="X15374">
        <f t="shared" si="1653"/>
      </c>
      <c r="Y15374">
        <f t="shared" si="1654"/>
      </c>
      <c r="Z15374">
        <f t="shared" si="1655"/>
      </c>
    </row>
    <row r="15375" spans="1:26">
      <c r="A15375" s="57"/>
      <c r="B15375" s="1564" t="s">
        <v>803</v>
      </c>
      <c r="C15375" s="1565"/>
      <c r="D15375" s="5"/>
      <c r="E15375" s="16"/>
      <c r="F15375" s="53"/>
      <c r="G15375" s="350"/>
      <c r="H15375" s="238"/>
      <c r="I15375" s="108"/>
      <c r="J15375" s="25"/>
      <c r="K15375" s="118"/>
      <c r="W15375">
        <f t="shared" si="1652"/>
      </c>
      <c r="X15375">
        <f t="shared" si="1653"/>
      </c>
      <c r="Y15375">
        <f t="shared" si="1654"/>
      </c>
      <c r="Z15375">
        <f t="shared" si="1655"/>
      </c>
    </row>
    <row r="15376" spans="1:26" ht="24">
      <c r="A15376" s="275">
        <v>28</v>
      </c>
      <c r="B15376" s="8" t="s">
        <v>1284</v>
      </c>
      <c r="C15376" s="9" t="s">
        <v>1285</v>
      </c>
      <c r="D15376" s="119"/>
      <c r="E15376" s="5"/>
      <c r="F15376" s="53">
        <v>25</v>
      </c>
      <c r="G15376" s="350">
        <f>+F15376</f>
      </c>
      <c r="H15376" s="5">
        <v>1</v>
      </c>
      <c r="I15376" s="102">
        <f t="shared" si="1656"/>
      </c>
      <c r="J15376" s="25">
        <f>20*18%</f>
      </c>
      <c r="K15376" s="118">
        <f>+H15376-J15376</f>
      </c>
      <c r="L15376">
        <f>+K15376*G15376</f>
      </c>
      <c r="W15376">
        <f t="shared" si="1652"/>
      </c>
      <c r="X15376">
        <f t="shared" si="1653"/>
      </c>
      <c r="Y15376">
        <f t="shared" si="1654"/>
      </c>
      <c r="Z15376">
        <f t="shared" si="1655"/>
      </c>
    </row>
    <row r="15377" spans="1:26">
      <c r="A15377" s="57"/>
      <c r="B15377" s="848" t="s">
        <v>950</v>
      </c>
      <c r="C15377" s="849"/>
      <c r="D15377" s="5"/>
      <c r="E15377" s="16"/>
      <c r="F15377" s="53"/>
      <c r="G15377" s="350"/>
      <c r="H15377" s="238"/>
      <c r="I15377" s="108"/>
      <c r="J15377" s="25"/>
      <c r="K15377" s="118"/>
      <c r="W15377">
        <f t="shared" si="1652"/>
      </c>
      <c r="X15377">
        <f t="shared" si="1653"/>
      </c>
      <c r="Y15377">
        <f t="shared" si="1654"/>
      </c>
      <c r="Z15377">
        <f t="shared" si="1655"/>
      </c>
    </row>
    <row r="15378" spans="1:26" ht="24">
      <c r="A15378" s="227">
        <v>29</v>
      </c>
      <c r="B15378" s="15" t="s">
        <v>2659</v>
      </c>
      <c r="C15378" s="5" t="s">
        <v>2660</v>
      </c>
      <c r="D15378" s="119"/>
      <c r="E15378" s="5"/>
      <c r="F15378" s="53">
        <v>5</v>
      </c>
      <c r="G15378" s="350">
        <f>+F15378</f>
      </c>
      <c r="H15378" s="5">
        <v>1</v>
      </c>
      <c r="I15378" s="102">
        <f t="shared" si="1656"/>
      </c>
      <c r="J15378" s="25">
        <v>18</v>
      </c>
      <c r="K15378" s="118">
        <f>+H15378-J15378</f>
      </c>
      <c r="L15378">
        <f>+K15378*G15378</f>
      </c>
      <c r="W15378">
        <f t="shared" si="1652"/>
      </c>
      <c r="X15378">
        <f t="shared" si="1653"/>
      </c>
      <c r="Y15378">
        <f t="shared" si="1654"/>
      </c>
      <c r="Z15378">
        <f t="shared" si="1655"/>
      </c>
    </row>
    <row r="15379" spans="1:26">
      <c r="A15379" s="57"/>
      <c r="B15379" s="848" t="s">
        <v>644</v>
      </c>
      <c r="C15379" s="849"/>
      <c r="D15379" s="16"/>
      <c r="E15379" s="238"/>
      <c r="F15379" s="5"/>
      <c r="G15379" s="9"/>
      <c r="H15379" s="184"/>
      <c r="I15379" s="108"/>
      <c r="J15379" s="25"/>
      <c r="K15379" s="118"/>
      <c r="W15379">
        <f t="shared" si="1652"/>
      </c>
      <c r="X15379">
        <f t="shared" si="1653"/>
      </c>
      <c r="Y15379">
        <f t="shared" si="1654"/>
      </c>
      <c r="Z15379">
        <f t="shared" si="1655"/>
      </c>
    </row>
    <row r="15380" spans="1:26" ht="24">
      <c r="A15380" s="5">
        <v>30</v>
      </c>
      <c r="B15380" s="15" t="s">
        <v>2658</v>
      </c>
      <c r="C15380" s="5" t="s">
        <v>1385</v>
      </c>
      <c r="D15380" s="122">
        <v>1</v>
      </c>
      <c r="E15380" s="185"/>
      <c r="F15380" s="6">
        <v>1</v>
      </c>
      <c r="G15380" s="127">
        <f>+F15380</f>
      </c>
      <c r="H15380" s="660" t="s">
        <v>780</v>
      </c>
      <c r="I15380" s="108">
        <v>0</v>
      </c>
      <c r="W15380">
        <f t="shared" si="1652"/>
      </c>
      <c r="X15380">
        <f t="shared" si="1653"/>
      </c>
      <c r="Y15380">
        <f t="shared" si="1654"/>
      </c>
      <c r="Z15380">
        <f t="shared" si="1655"/>
      </c>
    </row>
    <row r="15381" spans="1:26">
      <c r="A15381" s="57"/>
      <c r="B15381" s="848" t="s">
        <v>24</v>
      </c>
      <c r="C15381" s="849"/>
      <c r="D15381" s="5"/>
      <c r="E15381" s="185"/>
      <c r="F15381" s="6"/>
      <c r="G15381" s="127"/>
      <c r="H15381" s="185"/>
      <c r="I15381" s="108"/>
      <c r="W15381">
        <f t="shared" si="1652"/>
      </c>
      <c r="X15381">
        <f t="shared" si="1653"/>
      </c>
      <c r="Y15381">
        <f t="shared" si="1654"/>
      </c>
      <c r="Z15381">
        <f t="shared" si="1655"/>
      </c>
    </row>
    <row r="15382" spans="1:26" ht="15.75">
      <c r="A15382" s="19">
        <v>31</v>
      </c>
      <c r="B15382" s="20" t="s">
        <v>588</v>
      </c>
      <c r="C15382" s="19" t="s">
        <v>589</v>
      </c>
      <c r="D15382" s="19">
        <v>1</v>
      </c>
      <c r="E15382" s="19">
        <v>6</v>
      </c>
      <c r="F15382" s="6">
        <f>+E15382*D15382</f>
      </c>
      <c r="G15382" s="127">
        <f>+E15382*D15382</f>
      </c>
      <c r="H15382" s="19">
        <v>1</v>
      </c>
      <c r="I15382" s="102">
        <f>+H15382*G15382</f>
      </c>
      <c r="J15382" s="25">
        <v>18</v>
      </c>
      <c r="K15382" s="118">
        <f>+H15382-J15382</f>
      </c>
      <c r="L15382">
        <f>+K15382*G15382</f>
      </c>
      <c r="W15382">
        <f t="shared" si="1652"/>
      </c>
      <c r="X15382">
        <f t="shared" si="1653"/>
      </c>
      <c r="Y15382">
        <f t="shared" si="1654"/>
      </c>
      <c r="Z15382">
        <f t="shared" si="1655"/>
      </c>
    </row>
    <row r="15383" spans="1:26">
      <c r="A15383" s="57"/>
      <c r="B15383" s="1564" t="s">
        <v>550</v>
      </c>
      <c r="C15383" s="1565"/>
      <c r="D15383" s="5"/>
      <c r="E15383" s="185"/>
      <c r="F15383" s="6"/>
      <c r="G15383" s="127"/>
      <c r="H15383" s="185"/>
      <c r="I15383" s="108"/>
      <c r="W15383">
        <f t="shared" si="1652"/>
      </c>
      <c r="X15383">
        <f t="shared" si="1653"/>
      </c>
      <c r="Y15383">
        <f t="shared" si="1654"/>
      </c>
      <c r="Z15383">
        <f t="shared" si="1655"/>
      </c>
    </row>
    <row r="15384" spans="1:26" ht="36.75">
      <c r="A15384" s="19">
        <v>32</v>
      </c>
      <c r="B15384" s="20" t="s">
        <v>1269</v>
      </c>
      <c r="C15384" s="48" t="s">
        <v>2661</v>
      </c>
      <c r="D15384" s="561"/>
      <c r="E15384" s="19"/>
      <c r="F15384" s="6">
        <v>10</v>
      </c>
      <c r="G15384" s="127">
        <f t="shared" ref="G15384:G15389" si="1657">+F15384</f>
      </c>
      <c r="H15384" s="19">
        <v>1</v>
      </c>
      <c r="I15384" s="108">
        <f t="shared" ref="I15384:I15391" si="1658">+H15384*G15384</f>
      </c>
      <c r="J15384" s="25">
        <v>18</v>
      </c>
      <c r="K15384" s="118">
        <f t="shared" ref="K15384:K15389" si="1659">+H15384-J15384</f>
      </c>
      <c r="L15384">
        <f t="shared" ref="L15384:L15389" si="1660">+K15384*G15384</f>
      </c>
      <c r="W15384">
        <f t="shared" si="1652"/>
      </c>
      <c r="X15384">
        <f t="shared" si="1653"/>
      </c>
      <c r="Y15384">
        <f t="shared" si="1654"/>
      </c>
      <c r="Z15384">
        <f t="shared" si="1655"/>
      </c>
    </row>
    <row r="15385" spans="1:26" ht="24">
      <c r="A15385" s="19">
        <v>33</v>
      </c>
      <c r="B15385" s="18" t="s">
        <v>976</v>
      </c>
      <c r="C15385" s="15" t="s">
        <v>975</v>
      </c>
      <c r="D15385" s="561"/>
      <c r="E15385" s="19"/>
      <c r="F15385" s="6">
        <v>9</v>
      </c>
      <c r="G15385" s="127">
        <f t="shared" si="1657"/>
      </c>
      <c r="H15385" s="19">
        <v>1</v>
      </c>
      <c r="I15385" s="108">
        <f t="shared" si="1658"/>
      </c>
      <c r="J15385" s="25">
        <v>18</v>
      </c>
      <c r="K15385" s="118">
        <f t="shared" si="1659"/>
      </c>
      <c r="L15385">
        <f t="shared" si="1660"/>
      </c>
      <c r="W15385">
        <f t="shared" si="1652"/>
      </c>
      <c r="X15385">
        <f t="shared" si="1653"/>
      </c>
      <c r="Y15385">
        <f t="shared" si="1654"/>
      </c>
      <c r="Z15385">
        <f t="shared" si="1655"/>
      </c>
    </row>
    <row r="15386" spans="1:26" ht="24">
      <c r="A15386" s="19">
        <v>34</v>
      </c>
      <c r="B15386" s="106" t="s">
        <v>555</v>
      </c>
      <c r="C15386" s="260" t="s">
        <v>556</v>
      </c>
      <c r="D15386" s="558"/>
      <c r="E15386" s="19"/>
      <c r="F15386" s="6">
        <v>3</v>
      </c>
      <c r="G15386" s="127">
        <f t="shared" si="1657"/>
      </c>
      <c r="H15386" s="19">
        <v>1</v>
      </c>
      <c r="I15386" s="108">
        <f t="shared" si="1658"/>
      </c>
      <c r="J15386" s="25">
        <v>18</v>
      </c>
      <c r="K15386" s="118">
        <f t="shared" si="1659"/>
      </c>
      <c r="L15386">
        <f t="shared" si="1660"/>
      </c>
      <c r="W15386">
        <f t="shared" si="1652"/>
      </c>
      <c r="X15386">
        <f t="shared" si="1653"/>
      </c>
      <c r="Y15386">
        <f t="shared" si="1654"/>
      </c>
      <c r="Z15386">
        <f t="shared" si="1655"/>
      </c>
    </row>
    <row r="15387" spans="1:26" ht="36">
      <c r="A15387" s="19">
        <v>35</v>
      </c>
      <c r="B15387" s="224" t="s">
        <v>974</v>
      </c>
      <c r="C15387" s="15" t="s">
        <v>973</v>
      </c>
      <c r="D15387" s="561">
        <v>1</v>
      </c>
      <c r="E15387" s="19"/>
      <c r="F15387" s="6">
        <v>10</v>
      </c>
      <c r="G15387" s="127">
        <f t="shared" si="1657"/>
      </c>
      <c r="H15387" s="19">
        <v>1</v>
      </c>
      <c r="I15387" s="108">
        <f t="shared" si="1658"/>
      </c>
      <c r="J15387" s="25">
        <v>18</v>
      </c>
      <c r="K15387" s="118">
        <f t="shared" si="1659"/>
      </c>
      <c r="L15387">
        <f t="shared" si="1660"/>
      </c>
      <c r="W15387">
        <f t="shared" si="1652"/>
      </c>
      <c r="X15387">
        <f t="shared" si="1653"/>
      </c>
      <c r="Y15387">
        <f t="shared" si="1654"/>
      </c>
      <c r="Z15387">
        <f t="shared" si="1655"/>
      </c>
    </row>
    <row r="15388" spans="1:26">
      <c r="A15388" s="19"/>
      <c r="B15388" s="18"/>
      <c r="C15388" s="48"/>
      <c r="D15388" s="19"/>
      <c r="E15388" s="19"/>
      <c r="F15388" s="6"/>
      <c r="G15388" s="127"/>
      <c r="H15388" s="19"/>
      <c r="I15388" s="108"/>
      <c r="J15388" s="25"/>
      <c r="K15388" s="118"/>
      <c r="W15388">
        <f t="shared" si="1652"/>
      </c>
      <c r="X15388">
        <f t="shared" si="1653"/>
      </c>
      <c r="Y15388">
        <f t="shared" si="1654"/>
      </c>
      <c r="Z15388">
        <f t="shared" si="1655"/>
      </c>
    </row>
    <row r="15389" spans="1:26" ht="48">
      <c r="A15389" s="19">
        <v>37</v>
      </c>
      <c r="B15389" s="18" t="s">
        <v>1143</v>
      </c>
      <c r="C15389" s="15" t="s">
        <v>2466</v>
      </c>
      <c r="D15389" s="558">
        <v>1</v>
      </c>
      <c r="E15389" s="19"/>
      <c r="F15389" s="6">
        <v>10</v>
      </c>
      <c r="G15389" s="127">
        <f t="shared" si="1657"/>
      </c>
      <c r="H15389" s="19">
        <v>1</v>
      </c>
      <c r="I15389" s="108">
        <f t="shared" si="1658"/>
      </c>
      <c r="J15389" s="25">
        <v>18</v>
      </c>
      <c r="K15389" s="118">
        <f t="shared" si="1659"/>
      </c>
      <c r="L15389">
        <f t="shared" si="1660"/>
      </c>
      <c r="W15389">
        <f t="shared" si="1652"/>
      </c>
      <c r="X15389">
        <f t="shared" si="1653"/>
      </c>
      <c r="Y15389">
        <f t="shared" si="1654"/>
      </c>
      <c r="Z15389">
        <f t="shared" si="1655"/>
      </c>
    </row>
    <row r="15390" spans="1:26">
      <c r="A15390" s="147"/>
      <c r="B15390" s="1564" t="s">
        <v>17</v>
      </c>
      <c r="C15390" s="1565"/>
      <c r="D15390" s="19"/>
      <c r="E15390" s="316"/>
      <c r="F15390" s="6"/>
      <c r="G15390" s="127"/>
      <c r="H15390" s="185"/>
      <c r="I15390" s="108"/>
      <c r="W15390">
        <f t="shared" si="1652"/>
      </c>
      <c r="X15390">
        <f t="shared" si="1653"/>
      </c>
      <c r="Y15390">
        <f t="shared" si="1654"/>
      </c>
      <c r="Z15390">
        <f t="shared" si="1655"/>
      </c>
    </row>
    <row r="15391" spans="1:26">
      <c r="A15391" s="5">
        <v>38</v>
      </c>
      <c r="B15391" s="8" t="s">
        <v>1476</v>
      </c>
      <c r="C15391" s="5" t="s">
        <v>1477</v>
      </c>
      <c r="D15391" s="5">
        <v>1</v>
      </c>
      <c r="E15391" s="5">
        <v>5</v>
      </c>
      <c r="F15391" s="53">
        <f>+E15391*D15391</f>
      </c>
      <c r="G15391" s="350">
        <f>+E15391*D15391</f>
      </c>
      <c r="H15391" s="5">
        <v>1</v>
      </c>
      <c r="I15391" s="108">
        <f t="shared" si="1658"/>
      </c>
      <c r="J15391" s="25">
        <f>400*28%</f>
      </c>
      <c r="K15391" s="118">
        <f>+H15391-J15391</f>
      </c>
      <c r="L15391">
        <f>+K15391*G15391</f>
      </c>
      <c r="W15391">
        <f t="shared" si="1652"/>
      </c>
      <c r="X15391">
        <f t="shared" si="1653"/>
      </c>
      <c r="Y15391">
        <f t="shared" si="1654"/>
      </c>
      <c r="Z15391">
        <f t="shared" si="1655"/>
      </c>
    </row>
    <row r="15392" spans="1:26">
      <c r="A15392" s="147"/>
      <c r="B15392" s="1564" t="s">
        <v>18</v>
      </c>
      <c r="C15392" s="1565"/>
      <c r="D15392" s="19"/>
      <c r="E15392" s="316"/>
      <c r="F15392" s="6"/>
      <c r="G15392" s="127"/>
      <c r="H15392" s="185"/>
      <c r="I15392" s="108"/>
      <c r="W15392">
        <f t="shared" si="1652"/>
      </c>
      <c r="X15392">
        <f t="shared" si="1653"/>
      </c>
      <c r="Y15392">
        <f t="shared" si="1654"/>
      </c>
      <c r="Z15392">
        <f t="shared" si="1655"/>
      </c>
    </row>
    <row r="15393" spans="1:26">
      <c r="A15393" s="5">
        <v>39</v>
      </c>
      <c r="B15393" s="95" t="s">
        <v>709</v>
      </c>
      <c r="C15393" s="9" t="s">
        <v>710</v>
      </c>
      <c r="D15393" s="404">
        <v>1</v>
      </c>
      <c r="E15393" s="5"/>
      <c r="F15393" s="53">
        <v>1</v>
      </c>
      <c r="G15393" s="350">
        <f>+F15393</f>
      </c>
      <c r="H15393" s="16">
        <v>1</v>
      </c>
      <c r="I15393" s="102">
        <f>+H15393*G15393</f>
      </c>
      <c r="J15393" s="25">
        <f>400*28%</f>
      </c>
      <c r="K15393" s="118">
        <f>+H15393-J15393</f>
      </c>
      <c r="L15393">
        <f>+K15393*G15393</f>
      </c>
      <c r="W15393">
        <f t="shared" si="1652"/>
      </c>
      <c r="X15393">
        <f t="shared" si="1653"/>
      </c>
      <c r="Y15393">
        <f t="shared" si="1654"/>
      </c>
      <c r="Z15393">
        <f t="shared" si="1655"/>
      </c>
    </row>
    <row r="15394" spans="1:26">
      <c r="A15394" s="147"/>
      <c r="B15394" s="1564" t="s">
        <v>604</v>
      </c>
      <c r="C15394" s="1565"/>
      <c r="D15394" s="19"/>
      <c r="E15394" s="316"/>
      <c r="F15394" s="6"/>
      <c r="G15394" s="127"/>
      <c r="H15394" s="185"/>
      <c r="I15394" s="108"/>
      <c r="W15394">
        <f t="shared" si="1652"/>
      </c>
      <c r="X15394">
        <f t="shared" si="1653"/>
      </c>
      <c r="Y15394">
        <f t="shared" si="1654"/>
      </c>
      <c r="Z15394">
        <f t="shared" si="1655"/>
      </c>
    </row>
    <row r="15395" spans="1:26" ht="24">
      <c r="A15395" s="5">
        <v>40</v>
      </c>
      <c r="B15395" s="106" t="s">
        <v>1303</v>
      </c>
      <c r="C15395" s="269" t="s">
        <v>1306</v>
      </c>
      <c r="D15395" s="123"/>
      <c r="E15395" s="9"/>
      <c r="F15395" s="6">
        <v>2</v>
      </c>
      <c r="G15395" s="127">
        <f>+F15395</f>
      </c>
      <c r="H15395" s="9">
        <v>1</v>
      </c>
      <c r="I15395" s="102">
        <f>+H15395*G15395</f>
      </c>
      <c r="J15395" s="25">
        <v>112</v>
      </c>
      <c r="K15395" s="118">
        <f>+H15395-J15395</f>
      </c>
      <c r="L15395">
        <f>+K15395*G15395</f>
      </c>
      <c r="W15395">
        <f t="shared" si="1652"/>
      </c>
      <c r="X15395">
        <f t="shared" si="1653"/>
      </c>
      <c r="Y15395">
        <f t="shared" si="1654"/>
      </c>
      <c r="Z15395">
        <f t="shared" si="1655"/>
      </c>
    </row>
    <row r="15396" spans="1:26">
      <c r="A15396" s="147"/>
      <c r="B15396" s="702"/>
      <c r="C15396" s="703"/>
      <c r="D15396" s="19"/>
      <c r="E15396" s="316"/>
      <c r="F15396" s="6"/>
      <c r="G15396" s="127"/>
      <c r="H15396" s="185"/>
      <c r="I15396" s="108"/>
      <c r="W15396">
        <f t="shared" si="1652"/>
      </c>
      <c r="X15396">
        <f t="shared" si="1653"/>
      </c>
      <c r="Y15396">
        <f t="shared" si="1654"/>
      </c>
      <c r="Z15396">
        <f t="shared" si="1655"/>
      </c>
    </row>
    <row r="15397" spans="1:26">
      <c r="A15397" s="147"/>
      <c r="B15397" s="702"/>
      <c r="C15397" s="703"/>
      <c r="D15397" s="19"/>
      <c r="E15397" s="316"/>
      <c r="F15397" s="6"/>
      <c r="G15397" s="127"/>
      <c r="H15397" s="185"/>
      <c r="I15397" s="108"/>
      <c r="W15397">
        <f t="shared" si="1652"/>
      </c>
      <c r="X15397">
        <f t="shared" si="1653"/>
      </c>
      <c r="Y15397">
        <f t="shared" si="1654"/>
      </c>
      <c r="Z15397">
        <f t="shared" si="1655"/>
      </c>
    </row>
    <row r="15398" spans="1:26">
      <c r="A15398" s="57"/>
      <c r="B15398" s="363"/>
      <c r="C15398" s="364"/>
      <c r="D15398" s="5"/>
      <c r="E15398" s="185"/>
      <c r="F15398" s="6"/>
      <c r="G15398" s="127"/>
      <c r="H15398" s="185"/>
      <c r="I15398" s="108"/>
      <c r="W15398">
        <f t="shared" si="1652"/>
      </c>
      <c r="X15398">
        <f t="shared" si="1653"/>
      </c>
      <c r="Y15398">
        <f t="shared" si="1654"/>
      </c>
      <c r="Z15398">
        <f t="shared" si="1655"/>
      </c>
    </row>
    <row r="15399" spans="1:26">
      <c r="A15399" s="57"/>
      <c r="B15399" s="1568" t="s">
        <v>2690</v>
      </c>
      <c r="C15399" s="1569"/>
      <c r="D15399" s="5"/>
      <c r="E15399" s="5"/>
      <c r="F15399" s="7"/>
      <c r="G15399" s="5"/>
      <c r="H15399" s="5"/>
      <c r="I15399" s="102"/>
      <c r="J15399" s="25"/>
      <c r="W15399">
        <f t="shared" si="1652"/>
      </c>
      <c r="X15399">
        <f t="shared" si="1653"/>
      </c>
      <c r="Y15399">
        <f t="shared" si="1654"/>
      </c>
      <c r="Z15399">
        <f t="shared" si="1655"/>
      </c>
    </row>
    <row r="15400" spans="1:26">
      <c r="A15400" s="57"/>
      <c r="B15400" s="1570"/>
      <c r="C15400" s="1571"/>
      <c r="D15400" s="184"/>
      <c r="E15400" s="184"/>
      <c r="F15400" s="184"/>
      <c r="G15400" s="184"/>
      <c r="H15400" s="184"/>
      <c r="I15400" s="108"/>
      <c r="J15400" s="25"/>
      <c r="W15400">
        <f t="shared" si="1652"/>
      </c>
      <c r="X15400">
        <f t="shared" si="1653"/>
      </c>
      <c r="Y15400">
        <f t="shared" si="1654"/>
      </c>
      <c r="Z15400">
        <f t="shared" si="1655"/>
      </c>
    </row>
    <row r="15401" spans="1:26" ht="15.75" thickBot="1">
      <c r="A15401" s="33"/>
      <c r="B15401" s="10"/>
      <c r="C15401" s="10"/>
      <c r="D15401" s="109"/>
      <c r="E15401" s="109"/>
      <c r="F15401" s="109"/>
      <c r="G15401" s="109"/>
      <c r="H15401" s="109"/>
      <c r="I15401" s="110"/>
      <c r="J15401" s="25"/>
      <c r="W15401">
        <f t="shared" si="1652"/>
      </c>
      <c r="X15401">
        <f t="shared" si="1653"/>
      </c>
      <c r="Y15401">
        <f t="shared" si="1654"/>
      </c>
      <c r="Z15401">
        <f t="shared" si="1655"/>
      </c>
    </row>
    <row r="15402" spans="1:26">
      <c r="A15402" s="33"/>
      <c r="B15402" s="10"/>
      <c r="C15402" s="10"/>
      <c r="D15402" s="91"/>
      <c r="E15402" s="91"/>
      <c r="F15402" s="91"/>
      <c r="G15402" s="92" t="s">
        <v>19</v>
      </c>
      <c r="H15402" s="91"/>
      <c r="I15402" s="111">
        <f>SUM(I15341:I15401)</f>
      </c>
      <c r="J15402" s="25"/>
      <c r="L15402">
        <f>SUM(L15341:L15401)</f>
      </c>
      <c r="W15402">
        <f t="shared" si="1652"/>
      </c>
      <c r="X15402">
        <f t="shared" si="1653"/>
      </c>
      <c r="Y15402">
        <f t="shared" si="1654"/>
      </c>
      <c r="Z15402">
        <f t="shared" si="1655"/>
      </c>
    </row>
    <row r="15403" spans="1:26" ht="21">
      <c r="A15403" s="33"/>
      <c r="B15403" s="216"/>
      <c r="C15403" s="69"/>
      <c r="D15403" s="91"/>
      <c r="E15403" s="91"/>
      <c r="F15403" s="91"/>
      <c r="G15403" s="92"/>
      <c r="H15403" s="91"/>
      <c r="I15403" s="155"/>
      <c r="J15403" s="25"/>
      <c r="W15403">
        <f t="shared" si="1652"/>
      </c>
      <c r="X15403">
        <f t="shared" si="1653"/>
      </c>
      <c r="Y15403">
        <f t="shared" si="1654"/>
      </c>
      <c r="Z15403">
        <f t="shared" si="1655"/>
      </c>
    </row>
    <row r="15404" spans="1:26">
      <c r="A15404" s="33"/>
      <c r="B15404" s="10"/>
      <c r="C15404" s="253" t="s">
        <v>490</v>
      </c>
      <c r="D15404" s="253"/>
      <c r="E15404" s="253"/>
      <c r="F15404" s="253" t="s">
        <v>431</v>
      </c>
      <c r="G15404" s="253" t="s">
        <v>491</v>
      </c>
      <c r="H15404" s="112">
        <v>1</v>
      </c>
      <c r="I15404" s="61">
        <f>+L15402*H15404</f>
      </c>
      <c r="J15404" s="25"/>
      <c r="W15404">
        <f t="shared" si="1652"/>
      </c>
      <c r="X15404">
        <f t="shared" si="1653"/>
      </c>
      <c r="Y15404">
        <f t="shared" si="1654"/>
      </c>
      <c r="Z15404">
        <f t="shared" si="1655"/>
      </c>
    </row>
    <row r="15405" spans="1:26" ht="15.75" thickBot="1">
      <c r="A15405" s="33"/>
      <c r="B15405" s="11" t="s">
        <v>20</v>
      </c>
      <c r="C15405" s="35"/>
      <c r="D15405" s="35"/>
      <c r="E15405" s="35"/>
      <c r="F15405" s="173"/>
      <c r="G15405" s="173"/>
      <c r="H15405" s="173"/>
      <c r="I15405" s="174"/>
      <c r="J15405" s="25"/>
      <c r="W15405">
        <f t="shared" si="1652"/>
      </c>
      <c r="X15405">
        <f t="shared" si="1653"/>
      </c>
      <c r="Y15405">
        <f t="shared" si="1654"/>
      </c>
      <c r="Z15405">
        <f t="shared" si="1655"/>
      </c>
    </row>
    <row r="15406" spans="1:26" ht="15.75" thickBot="1">
      <c r="A15406" s="37"/>
      <c r="B15406" s="38"/>
      <c r="C15406" s="39" t="s">
        <v>21</v>
      </c>
      <c r="D15406" s="40">
        <f>SUM(D15341:D15405)</f>
      </c>
      <c r="E15406" s="41">
        <f>IF(H15406=I15406,"OK","NO")</f>
      </c>
      <c r="F15406" s="40">
        <f>SUM(F15341:F15405)</f>
      </c>
      <c r="G15406" s="40">
        <f>SUM(G15341:G15405)</f>
      </c>
      <c r="H15406" s="526">
        <f>SUMPRODUCT(F15341:F15401,H15341:H15401)</f>
      </c>
      <c r="I15406" s="43">
        <f>SUMPRODUCT(I15402-I15404)+I15405</f>
      </c>
      <c r="J15406" s="25">
        <f>184-170</f>
      </c>
      <c r="W15406">
        <f t="shared" si="1652"/>
      </c>
      <c r="X15406">
        <f t="shared" si="1653"/>
      </c>
      <c r="Y15406">
        <f t="shared" si="1654"/>
      </c>
      <c r="Z15406">
        <f t="shared" si="1655"/>
      </c>
    </row>
    <row r="15407" spans="1:26" ht="15.75" thickBot="1">
      <c r="A15407" s="44"/>
      <c r="B15407" s="116"/>
      <c r="C15407" s="45"/>
      <c r="D15407" s="45"/>
      <c r="E15407" s="45"/>
      <c r="F15407" s="45"/>
      <c r="G15407" s="45"/>
      <c r="H15407" s="46" t="s">
        <v>2668</v>
      </c>
      <c r="I15407" s="47"/>
      <c r="J15407" s="25"/>
      <c r="W15407">
        <f t="shared" si="1652"/>
      </c>
      <c r="X15407">
        <f t="shared" si="1653"/>
      </c>
      <c r="Y15407">
        <f t="shared" si="1654"/>
      </c>
      <c r="Z15407">
        <f t="shared" si="1655"/>
      </c>
    </row>
    <row r="15408" spans="1:26">
      <c r="A15408" s="12" t="s">
        <v>23</v>
      </c>
      <c r="B15408" s="12"/>
      <c r="C15408" s="12"/>
      <c r="D15408" s="13"/>
      <c r="E15408" s="14" t="s">
        <v>301</v>
      </c>
      <c r="F15408" s="14"/>
      <c r="G15408" s="14"/>
      <c r="H15408" s="2"/>
      <c r="I15408" s="12"/>
      <c r="J15408" s="25"/>
      <c r="W15408">
        <f t="shared" si="1652"/>
      </c>
      <c r="X15408">
        <f t="shared" si="1653"/>
      </c>
      <c r="Y15408">
        <f t="shared" si="1654"/>
      </c>
      <c r="Z15408">
        <f t="shared" si="1655"/>
      </c>
    </row>
    <row r="15409" spans="1:26">
      <c r="W15409">
        <f t="shared" si="1652"/>
      </c>
      <c r="X15409">
        <f t="shared" si="1653"/>
      </c>
      <c r="Y15409">
        <f t="shared" si="1654"/>
      </c>
      <c r="Z15409">
        <f t="shared" si="1655"/>
      </c>
    </row>
    <row r="15410" spans="1:26">
      <c r="W15410">
        <f t="shared" si="1652"/>
      </c>
      <c r="X15410">
        <f t="shared" si="1653"/>
      </c>
      <c r="Y15410">
        <f t="shared" si="1654"/>
      </c>
      <c r="Z15410">
        <f t="shared" si="1655"/>
      </c>
    </row>
    <row r="15411" spans="1:26">
      <c r="A15411" s="1562" t="s">
        <v>0</v>
      </c>
      <c r="B15411" s="1562"/>
      <c r="C15411" s="1562"/>
      <c r="D15411" s="1562"/>
      <c r="E15411" s="1562"/>
      <c r="F15411" s="1562"/>
      <c r="G15411" s="1562"/>
      <c r="H15411" s="1562"/>
      <c r="I15411" s="1562"/>
      <c r="W15411">
        <f t="shared" si="1652"/>
      </c>
      <c r="X15411">
        <f t="shared" si="1653"/>
      </c>
      <c r="Y15411">
        <f t="shared" si="1654"/>
      </c>
      <c r="Z15411">
        <f t="shared" si="1655"/>
      </c>
    </row>
    <row r="15412" spans="1:26">
      <c r="W15412">
        <f t="shared" si="1652"/>
      </c>
      <c r="X15412">
        <f t="shared" si="1653"/>
      </c>
      <c r="Y15412">
        <f t="shared" si="1654"/>
      </c>
      <c r="Z15412">
        <f t="shared" si="1655"/>
      </c>
    </row>
    <row r="15413" spans="1:26">
      <c r="A15413" s="1" t="s">
        <v>1</v>
      </c>
      <c r="B15413" s="1"/>
      <c r="G15413" s="2" t="s">
        <v>2</v>
      </c>
      <c r="H15413" s="3" t="s">
        <v>2666</v>
      </c>
      <c r="W15413">
        <f t="shared" si="1652"/>
      </c>
      <c r="X15413">
        <f t="shared" si="1653"/>
      </c>
      <c r="Y15413">
        <f t="shared" si="1654"/>
      </c>
      <c r="Z15413">
        <f t="shared" si="1655"/>
      </c>
    </row>
    <row r="15414" spans="1:26">
      <c r="A15414" s="1" t="inlineStr">
        <is>
          <t>Dealer-332</t>
        </is>
      </c>
      <c r="B15414" s="1"/>
      <c r="F15414" s="4"/>
      <c r="G15414" s="451" t="s">
        <v>1440</v>
      </c>
      <c r="H15414" s="1" t="s">
        <v>2324</v>
      </c>
      <c r="W15414">
        <f t="shared" si="1652"/>
      </c>
      <c r="X15414">
        <f t="shared" si="1653"/>
      </c>
      <c r="Y15414">
        <f t="shared" si="1654"/>
      </c>
      <c r="Z15414">
        <f t="shared" si="1655"/>
      </c>
    </row>
    <row r="15415" spans="1:26">
      <c r="A15415" s="1"/>
      <c r="B15415" s="1"/>
      <c r="H15415" s="22"/>
      <c r="W15415">
        <f t="shared" si="1652"/>
      </c>
      <c r="X15415">
        <f t="shared" si="1653"/>
      </c>
      <c r="Y15415">
        <f t="shared" si="1654"/>
      </c>
      <c r="Z15415">
        <f t="shared" si="1655"/>
      </c>
    </row>
    <row r="15416" spans="1:26">
      <c r="A15416" s="1"/>
      <c r="B15416" s="1"/>
      <c r="D15416" s="85"/>
      <c r="E15416" s="85"/>
      <c r="F15416" s="85"/>
      <c r="G15416" s="85"/>
      <c r="H15416" s="85"/>
      <c r="W15416">
        <f t="shared" si="1652"/>
      </c>
      <c r="X15416">
        <f t="shared" si="1653"/>
      </c>
      <c r="Y15416">
        <f t="shared" si="1654"/>
      </c>
      <c r="Z15416">
        <f t="shared" si="1655"/>
      </c>
    </row>
    <row r="15417" spans="1:26">
      <c r="A15417" s="268" t="s">
        <v>598</v>
      </c>
      <c r="B15417" s="243"/>
      <c r="D15417" s="85"/>
      <c r="E15417" s="85"/>
      <c r="F15417" s="85"/>
      <c r="G15417" s="85"/>
      <c r="H15417" s="85"/>
      <c r="W15417">
        <f t="shared" si="1652"/>
      </c>
      <c r="X15417">
        <f t="shared" si="1653"/>
      </c>
      <c r="Y15417">
        <f t="shared" si="1654"/>
      </c>
      <c r="Z15417">
        <f t="shared" si="1655"/>
      </c>
    </row>
    <row r="15418" spans="1:26">
      <c r="A15418" s="49"/>
      <c r="B15418" s="87"/>
      <c r="W15418">
        <f t="shared" si="1652"/>
      </c>
      <c r="X15418">
        <f t="shared" si="1653"/>
      </c>
      <c r="Y15418">
        <f t="shared" si="1654"/>
      </c>
      <c r="Z15418">
        <f t="shared" si="1655"/>
      </c>
    </row>
    <row r="15419" spans="1:26">
      <c r="A15419" s="1" t="s">
        <v>5</v>
      </c>
      <c r="W15419">
        <f t="shared" si="1652"/>
      </c>
      <c r="X15419">
        <f t="shared" si="1653"/>
      </c>
      <c r="Y15419">
        <f t="shared" si="1654"/>
      </c>
      <c r="Z15419">
        <f t="shared" si="1655"/>
      </c>
    </row>
    <row r="15420" spans="1:26">
      <c r="A15420" s="1" t="s">
        <v>6</v>
      </c>
      <c r="W15420">
        <f t="shared" si="1652"/>
      </c>
      <c r="X15420">
        <f t="shared" si="1653"/>
      </c>
      <c r="Y15420">
        <f t="shared" si="1654"/>
      </c>
      <c r="Z15420">
        <f t="shared" si="1655"/>
      </c>
    </row>
    <row r="15421" spans="1:26">
      <c r="A15421" s="1" t="s">
        <v>7</v>
      </c>
      <c r="W15421">
        <f t="shared" si="1652"/>
      </c>
      <c r="X15421">
        <f t="shared" si="1653"/>
      </c>
      <c r="Y15421">
        <f t="shared" si="1654"/>
      </c>
      <c r="Z15421">
        <f t="shared" si="1655"/>
      </c>
    </row>
    <row r="15422" spans="1:26" ht="24">
      <c r="A15422" s="88" t="s">
        <v>8</v>
      </c>
      <c r="B15422" s="89" t="s">
        <v>9</v>
      </c>
      <c r="C15422" s="89" t="s">
        <v>10</v>
      </c>
      <c r="D15422" s="34" t="s">
        <v>11</v>
      </c>
      <c r="E15422" s="34" t="s">
        <v>12</v>
      </c>
      <c r="F15422" s="34" t="s">
        <v>13</v>
      </c>
      <c r="G15422" s="34" t="s">
        <v>14</v>
      </c>
      <c r="H15422" s="88" t="s">
        <v>15</v>
      </c>
      <c r="I15422" s="90" t="s">
        <v>16</v>
      </c>
      <c r="W15422">
        <f t="shared" si="1652"/>
      </c>
      <c r="X15422">
        <f t="shared" si="1653"/>
      </c>
      <c r="Y15422">
        <f t="shared" si="1654"/>
      </c>
      <c r="Z15422">
        <f t="shared" si="1655"/>
      </c>
    </row>
    <row r="15423" spans="1:26">
      <c r="A15423" s="5"/>
      <c r="B15423" s="1564" t="s">
        <v>604</v>
      </c>
      <c r="C15423" s="1565"/>
      <c r="D15423" s="9"/>
      <c r="E15423" s="9"/>
      <c r="F15423" s="6"/>
      <c r="G15423" s="6"/>
      <c r="H15423" s="5"/>
      <c r="I15423" s="183"/>
      <c r="W15423">
        <f t="shared" si="1652"/>
      </c>
      <c r="X15423">
        <f t="shared" si="1653"/>
      </c>
      <c r="Y15423">
        <f t="shared" si="1654"/>
      </c>
      <c r="Z15423">
        <f t="shared" si="1655"/>
      </c>
    </row>
    <row r="15424" spans="1:26" ht="24">
      <c r="A15424" s="5">
        <v>1</v>
      </c>
      <c r="B15424" s="106" t="s">
        <v>755</v>
      </c>
      <c r="C15424" s="15" t="s">
        <v>1087</v>
      </c>
      <c r="D15424" s="6">
        <v>1</v>
      </c>
      <c r="E15424" s="5">
        <v>8</v>
      </c>
      <c r="F15424" s="6">
        <f t="shared" ref="F15424:F15429" si="1661">+E15424*D15424</f>
      </c>
      <c r="G15424" s="127">
        <f t="shared" ref="G15424:G15429" si="1662">+E15424*D15424</f>
      </c>
      <c r="H15424" s="9">
        <v>1</v>
      </c>
      <c r="I15424" s="183">
        <f t="shared" ref="I15424:I15429" si="1663">+H15424*G15424</f>
      </c>
      <c r="W15424">
        <f t="shared" si="1652"/>
      </c>
      <c r="X15424">
        <f t="shared" si="1653"/>
      </c>
      <c r="Y15424">
        <f t="shared" si="1654"/>
      </c>
      <c r="Z15424">
        <f t="shared" si="1655"/>
      </c>
    </row>
    <row r="15425" spans="1:26" ht="24">
      <c r="A15425" s="5">
        <v>2</v>
      </c>
      <c r="B15425" s="106" t="s">
        <v>1084</v>
      </c>
      <c r="C15425" s="269" t="s">
        <v>1083</v>
      </c>
      <c r="D15425" s="6">
        <v>1</v>
      </c>
      <c r="E15425" s="5">
        <v>10</v>
      </c>
      <c r="F15425" s="6">
        <f t="shared" si="1661"/>
      </c>
      <c r="G15425" s="127">
        <f t="shared" si="1662"/>
      </c>
      <c r="H15425" s="9">
        <v>1</v>
      </c>
      <c r="I15425" s="183">
        <f t="shared" si="1663"/>
      </c>
      <c r="W15425">
        <f t="shared" si="1652"/>
      </c>
      <c r="X15425">
        <f t="shared" si="1653"/>
      </c>
      <c r="Y15425">
        <f t="shared" si="1654"/>
      </c>
      <c r="Z15425">
        <f t="shared" si="1655"/>
      </c>
    </row>
    <row r="15426" spans="1:26" ht="36">
      <c r="A15426" s="5">
        <v>3</v>
      </c>
      <c r="B15426" s="106" t="s">
        <v>515</v>
      </c>
      <c r="C15426" s="280" t="s">
        <v>727</v>
      </c>
      <c r="D15426" s="6">
        <v>1</v>
      </c>
      <c r="E15426" s="5">
        <v>10</v>
      </c>
      <c r="F15426" s="6">
        <f t="shared" si="1661"/>
      </c>
      <c r="G15426" s="127">
        <f t="shared" si="1662"/>
      </c>
      <c r="H15426" s="9">
        <v>1</v>
      </c>
      <c r="I15426" s="183">
        <f t="shared" si="1663"/>
      </c>
      <c r="W15426">
        <f t="shared" si="1652"/>
      </c>
      <c r="X15426">
        <f t="shared" si="1653"/>
      </c>
      <c r="Y15426">
        <f t="shared" si="1654"/>
      </c>
      <c r="Z15426">
        <f t="shared" si="1655"/>
      </c>
    </row>
    <row r="15427" spans="1:26" ht="24">
      <c r="A15427" s="5">
        <v>4</v>
      </c>
      <c r="B15427" s="106" t="s">
        <v>1082</v>
      </c>
      <c r="C15427" s="269" t="s">
        <v>1081</v>
      </c>
      <c r="D15427" s="6">
        <v>1</v>
      </c>
      <c r="E15427" s="5">
        <v>10</v>
      </c>
      <c r="F15427" s="6">
        <f t="shared" si="1661"/>
      </c>
      <c r="G15427" s="127">
        <f t="shared" si="1662"/>
      </c>
      <c r="H15427" s="9">
        <v>1</v>
      </c>
      <c r="I15427" s="183">
        <f t="shared" si="1663"/>
      </c>
      <c r="W15427">
        <f t="shared" si="1652"/>
      </c>
      <c r="X15427">
        <f t="shared" si="1653"/>
      </c>
      <c r="Y15427">
        <f t="shared" si="1654"/>
      </c>
      <c r="Z15427">
        <f t="shared" si="1655"/>
      </c>
    </row>
    <row r="15428" spans="1:26" ht="30">
      <c r="A15428" s="5"/>
      <c r="B15428" s="106" t="s">
        <v>555</v>
      </c>
      <c r="C15428" s="271" t="s">
        <v>728</v>
      </c>
      <c r="D15428" s="6">
        <v>1</v>
      </c>
      <c r="E15428" s="5">
        <v>10</v>
      </c>
      <c r="F15428" s="6">
        <f t="shared" si="1661"/>
      </c>
      <c r="G15428" s="127">
        <f t="shared" si="1662"/>
      </c>
      <c r="H15428" s="9">
        <v>1</v>
      </c>
      <c r="I15428" s="183">
        <f t="shared" si="1663"/>
      </c>
      <c r="W15428">
        <f t="shared" ref="W15428:W15491" si="1664">IF(LEFT($H15428&amp;"",5)="2019-",$H15428,W15427)</f>
      </c>
      <c r="X15428">
        <f t="shared" ref="X15428:X15491" si="1665">IF($W15428="",0,IF(COUNTIF($AB$2:$AB$80,$W15428)&gt;0,1,0))</f>
      </c>
      <c r="Y15428">
        <f t="shared" ref="Y15428:Y15491" si="1666">IF($C15428="","",UPPER(TRIM(IFERROR(LEFT($C15428&amp;"",FIND("/",$C15428&amp;"")-1),$C15428&amp;""))))</f>
      </c>
      <c r="Z15428">
        <f t="shared" ref="Z15428:Z15491" si="1667">IFERROR(IF(ISNUMBER($G15428),$G15428,0),0)</f>
      </c>
    </row>
    <row r="15429" spans="1:26" ht="24">
      <c r="A15429" s="5"/>
      <c r="B15429" s="106" t="s">
        <v>1080</v>
      </c>
      <c r="C15429" s="269" t="s">
        <v>979</v>
      </c>
      <c r="D15429" s="6">
        <v>1</v>
      </c>
      <c r="E15429" s="5">
        <v>10</v>
      </c>
      <c r="F15429" s="6">
        <f t="shared" si="1661"/>
      </c>
      <c r="G15429" s="127">
        <f t="shared" si="1662"/>
      </c>
      <c r="H15429" s="9">
        <v>1</v>
      </c>
      <c r="I15429" s="183">
        <f t="shared" si="1663"/>
      </c>
      <c r="W15429">
        <f t="shared" si="1664"/>
      </c>
      <c r="X15429">
        <f t="shared" si="1665"/>
      </c>
      <c r="Y15429">
        <f t="shared" si="1666"/>
      </c>
      <c r="Z15429">
        <f t="shared" si="1667"/>
      </c>
    </row>
    <row r="15430" spans="1:26">
      <c r="A15430" s="5"/>
      <c r="B15430" s="1564" t="s">
        <v>17</v>
      </c>
      <c r="C15430" s="1565"/>
      <c r="D15430" s="6"/>
      <c r="E15430" s="5"/>
      <c r="F15430" s="16"/>
      <c r="G15430" s="6"/>
      <c r="H15430" s="5"/>
      <c r="I15430" s="183"/>
      <c r="L15430">
        <v>60</v>
      </c>
      <c r="M15430">
        <v>350</v>
      </c>
      <c r="N15430">
        <f>+M15430*L15430</f>
      </c>
      <c r="O15430">
        <f>+N15430*0.18</f>
      </c>
      <c r="P15430">
        <f>+O15430+N15430</f>
      </c>
      <c r="W15430">
        <f t="shared" si="1664"/>
      </c>
      <c r="X15430">
        <f t="shared" si="1665"/>
      </c>
      <c r="Y15430">
        <f t="shared" si="1666"/>
      </c>
      <c r="Z15430">
        <f t="shared" si="1667"/>
      </c>
    </row>
    <row r="15431" spans="1:26">
      <c r="A15431" s="5"/>
      <c r="B15431" s="8"/>
      <c r="C15431" s="5"/>
      <c r="D15431" s="6"/>
      <c r="E15431" s="5"/>
      <c r="F15431" s="6"/>
      <c r="G15431" s="127"/>
      <c r="H15431" s="5"/>
      <c r="I15431" s="183"/>
      <c r="W15431">
        <f t="shared" si="1664"/>
      </c>
      <c r="X15431">
        <f t="shared" si="1665"/>
      </c>
      <c r="Y15431">
        <f t="shared" si="1666"/>
      </c>
      <c r="Z15431">
        <f t="shared" si="1667"/>
      </c>
    </row>
    <row r="15432" spans="1:26">
      <c r="A15432" s="5">
        <v>6</v>
      </c>
      <c r="B15432" s="8" t="s">
        <v>462</v>
      </c>
      <c r="C15432" s="5" t="s">
        <v>461</v>
      </c>
      <c r="D15432" s="6">
        <v>1</v>
      </c>
      <c r="E15432" s="5">
        <v>5</v>
      </c>
      <c r="F15432" s="6">
        <f>+E15432*D15432</f>
      </c>
      <c r="G15432" s="127">
        <f>+E15432*D15432</f>
      </c>
      <c r="H15432" s="5">
        <v>1</v>
      </c>
      <c r="I15432" s="183">
        <f t="shared" ref="I15432:I15443" si="1668">+H15432*G15432</f>
      </c>
      <c r="W15432">
        <f t="shared" si="1664"/>
      </c>
      <c r="X15432">
        <f t="shared" si="1665"/>
      </c>
      <c r="Y15432">
        <f t="shared" si="1666"/>
      </c>
      <c r="Z15432">
        <f t="shared" si="1667"/>
      </c>
    </row>
    <row r="15433" spans="1:26">
      <c r="A15433" s="5">
        <v>7</v>
      </c>
      <c r="B15433" s="8" t="s">
        <v>460</v>
      </c>
      <c r="C15433" s="5" t="s">
        <v>459</v>
      </c>
      <c r="D15433" s="6">
        <v>1</v>
      </c>
      <c r="E15433" s="5">
        <v>5</v>
      </c>
      <c r="F15433" s="6">
        <f>+E15433*D15433</f>
      </c>
      <c r="G15433" s="127">
        <f>+E15433*D15433</f>
      </c>
      <c r="H15433" s="5">
        <v>1</v>
      </c>
      <c r="I15433" s="183">
        <f t="shared" si="1668"/>
      </c>
      <c r="W15433">
        <f t="shared" si="1664"/>
      </c>
      <c r="X15433">
        <f t="shared" si="1665"/>
      </c>
      <c r="Y15433">
        <f t="shared" si="1666"/>
      </c>
      <c r="Z15433">
        <f t="shared" si="1667"/>
      </c>
    </row>
    <row r="15434" spans="1:26">
      <c r="A15434" s="5">
        <v>8</v>
      </c>
      <c r="B15434" s="8" t="s">
        <v>1234</v>
      </c>
      <c r="C15434" s="5" t="s">
        <v>1235</v>
      </c>
      <c r="D15434" s="6">
        <v>1</v>
      </c>
      <c r="E15434" s="5">
        <v>5</v>
      </c>
      <c r="F15434" s="6">
        <f>+E15434*D15434</f>
      </c>
      <c r="G15434" s="127">
        <f>+E15434*D15434</f>
      </c>
      <c r="H15434" s="5">
        <v>1</v>
      </c>
      <c r="I15434" s="183">
        <f t="shared" si="1668"/>
      </c>
      <c r="W15434">
        <f t="shared" si="1664"/>
      </c>
      <c r="X15434">
        <f t="shared" si="1665"/>
      </c>
      <c r="Y15434">
        <f t="shared" si="1666"/>
      </c>
      <c r="Z15434">
        <f t="shared" si="1667"/>
      </c>
    </row>
    <row r="15435" spans="1:26">
      <c r="A15435" s="5">
        <v>9</v>
      </c>
      <c r="B15435" s="8" t="s">
        <v>748</v>
      </c>
      <c r="C15435" s="5" t="s">
        <v>362</v>
      </c>
      <c r="D15435" s="6">
        <v>2</v>
      </c>
      <c r="E15435" s="5">
        <v>5</v>
      </c>
      <c r="F15435" s="6">
        <f>+E15435*D15435</f>
      </c>
      <c r="G15435" s="127">
        <f>+E15435*D15435</f>
      </c>
      <c r="H15435" s="5">
        <v>1</v>
      </c>
      <c r="I15435" s="183">
        <f t="shared" si="1668"/>
      </c>
      <c r="W15435">
        <f t="shared" si="1664"/>
      </c>
      <c r="X15435">
        <f t="shared" si="1665"/>
      </c>
      <c r="Y15435">
        <f t="shared" si="1666"/>
      </c>
      <c r="Z15435">
        <f t="shared" si="1667"/>
      </c>
    </row>
    <row r="15436" spans="1:26">
      <c r="A15436" s="5"/>
      <c r="B15436" s="8"/>
      <c r="C15436" s="5"/>
      <c r="D15436" s="6"/>
      <c r="E15436" s="5"/>
      <c r="F15436" s="6"/>
      <c r="G15436" s="127"/>
      <c r="H15436" s="5"/>
      <c r="I15436" s="183"/>
      <c r="W15436">
        <f t="shared" si="1664"/>
      </c>
      <c r="X15436">
        <f t="shared" si="1665"/>
      </c>
      <c r="Y15436">
        <f t="shared" si="1666"/>
      </c>
      <c r="Z15436">
        <f t="shared" si="1667"/>
      </c>
    </row>
    <row r="15437" spans="1:26">
      <c r="A15437" s="5"/>
      <c r="B15437" s="8" t="s">
        <v>1331</v>
      </c>
      <c r="C15437" s="5" t="s">
        <v>1330</v>
      </c>
      <c r="D15437" s="6">
        <v>1</v>
      </c>
      <c r="E15437" s="5">
        <v>5</v>
      </c>
      <c r="F15437" s="6">
        <f>+E15437*D15437</f>
      </c>
      <c r="G15437" s="127">
        <f>+E15437*D15437</f>
      </c>
      <c r="H15437" s="5">
        <v>1</v>
      </c>
      <c r="I15437" s="183">
        <f t="shared" si="1668"/>
      </c>
      <c r="W15437">
        <f t="shared" si="1664"/>
      </c>
      <c r="X15437">
        <f t="shared" si="1665"/>
      </c>
      <c r="Y15437">
        <f t="shared" si="1666"/>
      </c>
      <c r="Z15437">
        <f t="shared" si="1667"/>
      </c>
    </row>
    <row r="15438" spans="1:26">
      <c r="A15438" s="5"/>
      <c r="B15438" s="8" t="s">
        <v>437</v>
      </c>
      <c r="C15438" s="5" t="s">
        <v>436</v>
      </c>
      <c r="D15438" s="5">
        <v>2</v>
      </c>
      <c r="E15438" s="5">
        <v>5</v>
      </c>
      <c r="F15438" s="6">
        <f>+E15438*D15438</f>
      </c>
      <c r="G15438" s="127">
        <f>+E15438*D15438</f>
      </c>
      <c r="H15438" s="5">
        <v>1</v>
      </c>
      <c r="I15438" s="183">
        <f t="shared" si="1668"/>
      </c>
      <c r="W15438">
        <f t="shared" si="1664"/>
      </c>
      <c r="X15438">
        <f t="shared" si="1665"/>
      </c>
      <c r="Y15438">
        <f t="shared" si="1666"/>
      </c>
      <c r="Z15438">
        <f t="shared" si="1667"/>
      </c>
    </row>
    <row r="15439" spans="1:26">
      <c r="A15439" s="5"/>
      <c r="B15439" s="8" t="s">
        <v>1061</v>
      </c>
      <c r="C15439" s="5" t="s">
        <v>1060</v>
      </c>
      <c r="D15439" s="5">
        <v>1</v>
      </c>
      <c r="E15439" s="5">
        <v>5</v>
      </c>
      <c r="F15439" s="6">
        <f>+E15439*D15439</f>
      </c>
      <c r="G15439" s="127">
        <f>+E15439*D15439</f>
      </c>
      <c r="H15439" s="5">
        <v>1</v>
      </c>
      <c r="I15439" s="183">
        <f t="shared" si="1668"/>
      </c>
      <c r="W15439">
        <f t="shared" si="1664"/>
      </c>
      <c r="X15439">
        <f t="shared" si="1665"/>
      </c>
      <c r="Y15439">
        <f t="shared" si="1666"/>
      </c>
      <c r="Z15439">
        <f t="shared" si="1667"/>
      </c>
    </row>
    <row r="15440" spans="1:26">
      <c r="A15440" s="5"/>
      <c r="B15440" s="8" t="s">
        <v>1045</v>
      </c>
      <c r="C15440" s="5" t="s">
        <v>1044</v>
      </c>
      <c r="D15440" s="5">
        <v>1</v>
      </c>
      <c r="E15440" s="5">
        <v>5</v>
      </c>
      <c r="F15440" s="6">
        <f>+E15440*D15440</f>
      </c>
      <c r="G15440" s="127">
        <f>+E15440*D15440</f>
      </c>
      <c r="H15440" s="5">
        <v>1</v>
      </c>
      <c r="I15440" s="183">
        <f t="shared" si="1668"/>
      </c>
      <c r="W15440">
        <f t="shared" si="1664"/>
      </c>
      <c r="X15440">
        <f t="shared" si="1665"/>
      </c>
      <c r="Y15440">
        <f t="shared" si="1666"/>
      </c>
      <c r="Z15440">
        <f t="shared" si="1667"/>
      </c>
    </row>
    <row r="15441" spans="1:26">
      <c r="A15441" s="5"/>
      <c r="B15441" s="8"/>
      <c r="C15441" s="5"/>
      <c r="D15441" s="5"/>
      <c r="E15441" s="5"/>
      <c r="F15441" s="6"/>
      <c r="G15441" s="127"/>
      <c r="H15441" s="5"/>
      <c r="I15441" s="183"/>
      <c r="W15441">
        <f t="shared" si="1664"/>
      </c>
      <c r="X15441">
        <f t="shared" si="1665"/>
      </c>
      <c r="Y15441">
        <f t="shared" si="1666"/>
      </c>
      <c r="Z15441">
        <f t="shared" si="1667"/>
      </c>
    </row>
    <row r="15442" spans="1:26">
      <c r="A15442" s="5"/>
      <c r="B15442" s="1564" t="s">
        <v>565</v>
      </c>
      <c r="C15442" s="1565"/>
      <c r="D15442" s="6"/>
      <c r="E15442" s="5"/>
      <c r="F15442" s="16"/>
      <c r="G15442" s="127"/>
      <c r="H15442" s="5"/>
      <c r="I15442" s="183"/>
      <c r="L15442">
        <v>70</v>
      </c>
      <c r="M15442">
        <v>425</v>
      </c>
      <c r="N15442">
        <f>+M15442*L15442</f>
      </c>
      <c r="O15442">
        <f>+N15442*0.28</f>
      </c>
      <c r="P15442">
        <f>+O15442+N15442</f>
      </c>
      <c r="W15442">
        <f t="shared" si="1664"/>
      </c>
      <c r="X15442">
        <f t="shared" si="1665"/>
      </c>
      <c r="Y15442">
        <f t="shared" si="1666"/>
      </c>
      <c r="Z15442">
        <f t="shared" si="1667"/>
      </c>
    </row>
    <row r="15443" spans="1:26" ht="24">
      <c r="A15443" s="5"/>
      <c r="B15443" s="224" t="s">
        <v>1216</v>
      </c>
      <c r="C15443" s="15" t="s">
        <v>1215</v>
      </c>
      <c r="D15443" s="6">
        <v>1</v>
      </c>
      <c r="E15443" s="19">
        <v>10</v>
      </c>
      <c r="F15443" s="6">
        <f>+E15443*D15443</f>
      </c>
      <c r="G15443" s="127">
        <f>+E15443*D15443</f>
      </c>
      <c r="H15443" s="19">
        <v>1</v>
      </c>
      <c r="I15443" s="183">
        <f t="shared" si="1668"/>
      </c>
      <c r="W15443">
        <f t="shared" si="1664"/>
      </c>
      <c r="X15443">
        <f t="shared" si="1665"/>
      </c>
      <c r="Y15443">
        <f t="shared" si="1666"/>
      </c>
      <c r="Z15443">
        <f t="shared" si="1667"/>
      </c>
    </row>
    <row r="15444" spans="1:26">
      <c r="A15444" s="5"/>
      <c r="B15444" s="1564" t="s">
        <v>18</v>
      </c>
      <c r="C15444" s="1565"/>
      <c r="D15444" s="6"/>
      <c r="E15444" s="5"/>
      <c r="F15444" s="16"/>
      <c r="G15444" s="6"/>
      <c r="H15444" s="16"/>
      <c r="I15444" s="183"/>
      <c r="L15444">
        <v>10</v>
      </c>
      <c r="M15444">
        <v>160</v>
      </c>
      <c r="N15444">
        <f>+M15444*L15444</f>
      </c>
      <c r="O15444">
        <f>+N15444*0.18</f>
      </c>
      <c r="P15444">
        <f>+O15444+N15444</f>
      </c>
      <c r="W15444">
        <f t="shared" si="1664"/>
      </c>
      <c r="X15444">
        <f t="shared" si="1665"/>
      </c>
      <c r="Y15444">
        <f t="shared" si="1666"/>
      </c>
      <c r="Z15444">
        <f t="shared" si="1667"/>
      </c>
    </row>
    <row r="15445" spans="1:26">
      <c r="A15445" s="5">
        <v>15</v>
      </c>
      <c r="B15445" s="128" t="s">
        <v>937</v>
      </c>
      <c r="C15445" s="101" t="s">
        <v>936</v>
      </c>
      <c r="D15445" s="9">
        <v>1</v>
      </c>
      <c r="E15445" s="5">
        <v>4</v>
      </c>
      <c r="F15445" s="6">
        <f t="shared" ref="F15445:F15455" si="1669">+E15445*D15445</f>
      </c>
      <c r="G15445" s="127">
        <f t="shared" ref="G15445:G15455" si="1670">+E15445*D15445</f>
      </c>
      <c r="H15445" s="9">
        <v>1</v>
      </c>
      <c r="I15445" s="183">
        <f t="shared" ref="I15445:I15458" si="1671">+H15445*G15445</f>
      </c>
      <c r="W15445">
        <f t="shared" si="1664"/>
      </c>
      <c r="X15445">
        <f t="shared" si="1665"/>
      </c>
      <c r="Y15445">
        <f t="shared" si="1666"/>
      </c>
      <c r="Z15445">
        <f t="shared" si="1667"/>
      </c>
    </row>
    <row r="15446" spans="1:26">
      <c r="A15446" s="5">
        <v>16</v>
      </c>
      <c r="B15446" s="8" t="s">
        <v>275</v>
      </c>
      <c r="C15446" s="5" t="s">
        <v>276</v>
      </c>
      <c r="D15446" s="9">
        <v>2</v>
      </c>
      <c r="E15446" s="5">
        <v>4</v>
      </c>
      <c r="F15446" s="6">
        <f t="shared" si="1669"/>
      </c>
      <c r="G15446" s="127">
        <f t="shared" si="1670"/>
      </c>
      <c r="H15446" s="9">
        <v>1</v>
      </c>
      <c r="I15446" s="183">
        <f t="shared" si="1671"/>
      </c>
      <c r="W15446">
        <f t="shared" si="1664"/>
      </c>
      <c r="X15446">
        <f t="shared" si="1665"/>
      </c>
      <c r="Y15446">
        <f t="shared" si="1666"/>
      </c>
      <c r="Z15446">
        <f t="shared" si="1667"/>
      </c>
    </row>
    <row r="15447" spans="1:26">
      <c r="A15447" s="5">
        <v>17</v>
      </c>
      <c r="B15447" s="8" t="s">
        <v>295</v>
      </c>
      <c r="C15447" s="5" t="s">
        <v>294</v>
      </c>
      <c r="D15447" s="9">
        <v>2</v>
      </c>
      <c r="E15447" s="5">
        <v>4</v>
      </c>
      <c r="F15447" s="6">
        <f t="shared" si="1669"/>
      </c>
      <c r="G15447" s="127">
        <f t="shared" si="1670"/>
      </c>
      <c r="H15447" s="9">
        <v>1</v>
      </c>
      <c r="I15447" s="183">
        <f t="shared" si="1671"/>
      </c>
      <c r="W15447">
        <f t="shared" si="1664"/>
      </c>
      <c r="X15447">
        <f t="shared" si="1665"/>
      </c>
      <c r="Y15447">
        <f t="shared" si="1666"/>
      </c>
      <c r="Z15447">
        <f t="shared" si="1667"/>
      </c>
    </row>
    <row r="15448" spans="1:26">
      <c r="A15448" s="5">
        <v>18</v>
      </c>
      <c r="B15448" s="128" t="s">
        <v>833</v>
      </c>
      <c r="C15448" s="101" t="s">
        <v>832</v>
      </c>
      <c r="D15448" s="9">
        <v>1</v>
      </c>
      <c r="E15448" s="5">
        <v>4</v>
      </c>
      <c r="F15448" s="6">
        <f t="shared" si="1669"/>
      </c>
      <c r="G15448" s="127">
        <f t="shared" si="1670"/>
      </c>
      <c r="H15448" s="5">
        <v>1</v>
      </c>
      <c r="I15448" s="183">
        <f t="shared" si="1671"/>
      </c>
      <c r="W15448">
        <f t="shared" si="1664"/>
      </c>
      <c r="X15448">
        <f t="shared" si="1665"/>
      </c>
      <c r="Y15448">
        <f t="shared" si="1666"/>
      </c>
      <c r="Z15448">
        <f t="shared" si="1667"/>
      </c>
    </row>
    <row r="15449" spans="1:26">
      <c r="A15449" s="5">
        <v>19</v>
      </c>
      <c r="B15449" s="95" t="s">
        <v>1663</v>
      </c>
      <c r="C15449" s="101" t="s">
        <v>1664</v>
      </c>
      <c r="D15449" s="9">
        <v>1</v>
      </c>
      <c r="E15449" s="5">
        <v>4</v>
      </c>
      <c r="F15449" s="6">
        <f t="shared" si="1669"/>
      </c>
      <c r="G15449" s="127">
        <f t="shared" si="1670"/>
      </c>
      <c r="H15449" s="16">
        <v>1</v>
      </c>
      <c r="I15449" s="183">
        <f t="shared" si="1671"/>
      </c>
      <c r="W15449">
        <f t="shared" si="1664"/>
      </c>
      <c r="X15449">
        <f t="shared" si="1665"/>
      </c>
      <c r="Y15449">
        <f t="shared" si="1666"/>
      </c>
      <c r="Z15449">
        <f t="shared" si="1667"/>
      </c>
    </row>
    <row r="15450" spans="1:26" ht="24">
      <c r="A15450" s="5">
        <v>20</v>
      </c>
      <c r="B15450" s="95" t="s">
        <v>846</v>
      </c>
      <c r="C15450" s="101" t="s">
        <v>845</v>
      </c>
      <c r="D15450" s="9">
        <v>1</v>
      </c>
      <c r="E15450" s="5">
        <v>4</v>
      </c>
      <c r="F15450" s="6">
        <f t="shared" si="1669"/>
      </c>
      <c r="G15450" s="127">
        <f t="shared" si="1670"/>
      </c>
      <c r="H15450" s="16">
        <v>1</v>
      </c>
      <c r="I15450" s="183">
        <f t="shared" si="1671"/>
      </c>
      <c r="W15450">
        <f t="shared" si="1664"/>
      </c>
      <c r="X15450">
        <f t="shared" si="1665"/>
      </c>
      <c r="Y15450">
        <f t="shared" si="1666"/>
      </c>
      <c r="Z15450">
        <f t="shared" si="1667"/>
      </c>
    </row>
    <row r="15451" spans="1:26">
      <c r="A15451" s="5">
        <v>21</v>
      </c>
      <c r="B15451" s="95" t="s">
        <v>830</v>
      </c>
      <c r="C15451" s="101" t="s">
        <v>829</v>
      </c>
      <c r="D15451" s="9">
        <v>2</v>
      </c>
      <c r="E15451" s="5">
        <v>4</v>
      </c>
      <c r="F15451" s="6">
        <f t="shared" si="1669"/>
      </c>
      <c r="G15451" s="127">
        <f t="shared" si="1670"/>
      </c>
      <c r="H15451" s="16">
        <v>1</v>
      </c>
      <c r="I15451" s="183">
        <f t="shared" si="1671"/>
      </c>
      <c r="W15451">
        <f t="shared" si="1664"/>
      </c>
      <c r="X15451">
        <f t="shared" si="1665"/>
      </c>
      <c r="Y15451">
        <f t="shared" si="1666"/>
      </c>
      <c r="Z15451">
        <f t="shared" si="1667"/>
      </c>
    </row>
    <row r="15452" spans="1:26" ht="24">
      <c r="A15452" s="5">
        <v>22</v>
      </c>
      <c r="B15452" s="95" t="s">
        <v>322</v>
      </c>
      <c r="C15452" s="101" t="s">
        <v>323</v>
      </c>
      <c r="D15452" s="9">
        <v>2</v>
      </c>
      <c r="E15452" s="5">
        <v>4</v>
      </c>
      <c r="F15452" s="6">
        <f t="shared" si="1669"/>
      </c>
      <c r="G15452" s="127">
        <f t="shared" si="1670"/>
      </c>
      <c r="H15452" s="5">
        <v>1</v>
      </c>
      <c r="I15452" s="183">
        <f t="shared" si="1671"/>
      </c>
      <c r="W15452">
        <f t="shared" si="1664"/>
      </c>
      <c r="X15452">
        <f t="shared" si="1665"/>
      </c>
      <c r="Y15452">
        <f t="shared" si="1666"/>
      </c>
      <c r="Z15452">
        <f t="shared" si="1667"/>
      </c>
    </row>
    <row r="15453" spans="1:26">
      <c r="A15453" s="5">
        <v>23</v>
      </c>
      <c r="B15453" s="95" t="s">
        <v>310</v>
      </c>
      <c r="C15453" s="5" t="s">
        <v>311</v>
      </c>
      <c r="D15453" s="9">
        <v>2</v>
      </c>
      <c r="E15453" s="5">
        <v>4</v>
      </c>
      <c r="F15453" s="6">
        <f t="shared" si="1669"/>
      </c>
      <c r="G15453" s="127">
        <f t="shared" si="1670"/>
      </c>
      <c r="H15453" s="16">
        <v>1</v>
      </c>
      <c r="I15453" s="183">
        <f t="shared" si="1671"/>
      </c>
      <c r="W15453">
        <f t="shared" si="1664"/>
      </c>
      <c r="X15453">
        <f t="shared" si="1665"/>
      </c>
      <c r="Y15453">
        <f t="shared" si="1666"/>
      </c>
      <c r="Z15453">
        <f t="shared" si="1667"/>
      </c>
    </row>
    <row r="15454" spans="1:26">
      <c r="A15454" s="5">
        <v>24</v>
      </c>
      <c r="B15454" s="8" t="s">
        <v>421</v>
      </c>
      <c r="C15454" s="9" t="s">
        <v>422</v>
      </c>
      <c r="D15454" s="9">
        <v>2</v>
      </c>
      <c r="E15454" s="5">
        <v>4</v>
      </c>
      <c r="F15454" s="6">
        <f t="shared" si="1669"/>
      </c>
      <c r="G15454" s="127">
        <f t="shared" si="1670"/>
      </c>
      <c r="H15454" s="5">
        <v>1</v>
      </c>
      <c r="I15454" s="183">
        <f t="shared" si="1671"/>
      </c>
      <c r="W15454">
        <f t="shared" si="1664"/>
      </c>
      <c r="X15454">
        <f t="shared" si="1665"/>
      </c>
      <c r="Y15454">
        <f t="shared" si="1666"/>
      </c>
      <c r="Z15454">
        <f t="shared" si="1667"/>
      </c>
    </row>
    <row r="15455" spans="1:26">
      <c r="A15455" s="5">
        <v>25</v>
      </c>
      <c r="B15455" s="95" t="s">
        <v>823</v>
      </c>
      <c r="C15455" s="101" t="s">
        <v>822</v>
      </c>
      <c r="D15455" s="9">
        <v>1</v>
      </c>
      <c r="E15455" s="5">
        <v>4</v>
      </c>
      <c r="F15455" s="6">
        <f t="shared" si="1669"/>
      </c>
      <c r="G15455" s="127">
        <f t="shared" si="1670"/>
      </c>
      <c r="H15455" s="16">
        <v>1</v>
      </c>
      <c r="I15455" s="183">
        <f t="shared" si="1671"/>
      </c>
      <c r="W15455">
        <f t="shared" si="1664"/>
      </c>
      <c r="X15455">
        <f t="shared" si="1665"/>
      </c>
      <c r="Y15455">
        <f t="shared" si="1666"/>
      </c>
      <c r="Z15455">
        <f t="shared" si="1667"/>
      </c>
    </row>
    <row r="15456" spans="1:26" ht="24">
      <c r="A15456" s="5"/>
      <c r="B15456" s="15" t="s">
        <v>817</v>
      </c>
      <c r="C15456" s="9" t="s">
        <v>816</v>
      </c>
      <c r="D15456" s="9">
        <v>1</v>
      </c>
      <c r="E15456" s="16">
        <v>4</v>
      </c>
      <c r="F15456" s="6">
        <f>+E15456*D15456</f>
      </c>
      <c r="G15456" s="127">
        <f>+E15456*D15456</f>
      </c>
      <c r="H15456" s="16">
        <v>1</v>
      </c>
      <c r="I15456" s="183">
        <f t="shared" si="1671"/>
      </c>
      <c r="W15456">
        <f t="shared" si="1664"/>
      </c>
      <c r="X15456">
        <f t="shared" si="1665"/>
      </c>
      <c r="Y15456">
        <f t="shared" si="1666"/>
      </c>
      <c r="Z15456">
        <f t="shared" si="1667"/>
      </c>
    </row>
    <row r="15457" spans="1:26" ht="24">
      <c r="A15457" s="5"/>
      <c r="B15457" s="95" t="s">
        <v>334</v>
      </c>
      <c r="C15457" s="5" t="s">
        <v>335</v>
      </c>
      <c r="D15457" s="9">
        <v>1</v>
      </c>
      <c r="E15457" s="5">
        <v>4</v>
      </c>
      <c r="F15457" s="6">
        <f>+E15457*D15457</f>
      </c>
      <c r="G15457" s="127">
        <f>+E15457*D15457</f>
      </c>
      <c r="H15457" s="5">
        <v>1</v>
      </c>
      <c r="I15457" s="183">
        <f t="shared" si="1671"/>
      </c>
      <c r="W15457">
        <f t="shared" si="1664"/>
      </c>
      <c r="X15457">
        <f t="shared" si="1665"/>
      </c>
      <c r="Y15457">
        <f t="shared" si="1666"/>
      </c>
      <c r="Z15457">
        <f t="shared" si="1667"/>
      </c>
    </row>
    <row r="15458" spans="1:26" ht="24">
      <c r="A15458" s="5"/>
      <c r="B15458" s="15" t="s">
        <v>521</v>
      </c>
      <c r="C15458" s="5" t="s">
        <v>522</v>
      </c>
      <c r="D15458" s="9">
        <v>1</v>
      </c>
      <c r="E15458" s="16">
        <v>4</v>
      </c>
      <c r="F15458" s="6">
        <f>+E15458*D15458</f>
      </c>
      <c r="G15458" s="127">
        <f>+E15458*D15458</f>
      </c>
      <c r="H15458" s="5">
        <v>1</v>
      </c>
      <c r="I15458" s="183">
        <f t="shared" si="1671"/>
      </c>
      <c r="W15458">
        <f t="shared" si="1664"/>
      </c>
      <c r="X15458">
        <f t="shared" si="1665"/>
      </c>
      <c r="Y15458">
        <f t="shared" si="1666"/>
      </c>
      <c r="Z15458">
        <f t="shared" si="1667"/>
      </c>
    </row>
    <row r="15459" spans="1:26">
      <c r="A15459" s="5">
        <v>26</v>
      </c>
      <c r="B15459" s="8" t="s">
        <v>2238</v>
      </c>
      <c r="C15459" s="5" t="s">
        <v>1559</v>
      </c>
      <c r="D15459" s="5"/>
      <c r="E15459" s="5"/>
      <c r="F15459" s="16">
        <v>1</v>
      </c>
      <c r="G15459" s="6">
        <f>+F15459</f>
      </c>
      <c r="H15459" s="494" t="s">
        <v>780</v>
      </c>
      <c r="I15459" s="183"/>
      <c r="L15459">
        <v>80</v>
      </c>
      <c r="M15459">
        <v>400</v>
      </c>
      <c r="N15459">
        <f>+M15459*L15459</f>
      </c>
      <c r="O15459">
        <f>+N15459*0.28</f>
      </c>
      <c r="P15459">
        <f>+O15459+N15459</f>
      </c>
      <c r="W15459">
        <f t="shared" si="1664"/>
      </c>
      <c r="X15459">
        <f t="shared" si="1665"/>
      </c>
      <c r="Y15459">
        <f t="shared" si="1666"/>
      </c>
      <c r="Z15459">
        <f t="shared" si="1667"/>
      </c>
    </row>
    <row r="15460" spans="1:26">
      <c r="A15460" s="5"/>
      <c r="B15460" s="701" t="s">
        <v>2665</v>
      </c>
      <c r="C15460" s="269"/>
      <c r="D15460" s="21"/>
      <c r="E15460" s="5"/>
      <c r="F15460" s="16"/>
      <c r="G15460" s="6"/>
      <c r="H15460" s="9"/>
      <c r="I15460" s="183"/>
      <c r="W15460">
        <f t="shared" si="1664"/>
      </c>
      <c r="X15460">
        <f t="shared" si="1665"/>
      </c>
      <c r="Y15460">
        <f t="shared" si="1666"/>
      </c>
      <c r="Z15460">
        <f t="shared" si="1667"/>
      </c>
    </row>
    <row r="15461" spans="1:26" ht="15" customHeight="1">
      <c r="A15461" s="5"/>
      <c r="B15461" s="106" t="s">
        <v>2810</v>
      </c>
      <c r="C15461" s="269"/>
      <c r="D15461" s="21"/>
      <c r="E15461" s="5"/>
      <c r="F15461" s="16">
        <v>10</v>
      </c>
      <c r="G15461" s="6">
        <f>+F15461</f>
      </c>
      <c r="H15461" s="9"/>
      <c r="I15461" s="183"/>
      <c r="P15461">
        <f>SUM(P15430:P15460)</f>
      </c>
      <c r="W15461">
        <f t="shared" si="1664"/>
      </c>
      <c r="X15461">
        <f t="shared" si="1665"/>
      </c>
      <c r="Y15461">
        <f t="shared" si="1666"/>
      </c>
      <c r="Z15461">
        <f t="shared" si="1667"/>
      </c>
    </row>
    <row r="15462" spans="1:26">
      <c r="A15462" s="5"/>
      <c r="B15462" s="106"/>
      <c r="C15462" s="269"/>
      <c r="D15462" s="484"/>
      <c r="E15462" s="5"/>
      <c r="F15462" s="16"/>
      <c r="G15462" s="6"/>
      <c r="H15462" s="9"/>
      <c r="I15462" s="183"/>
      <c r="W15462">
        <f t="shared" si="1664"/>
      </c>
      <c r="X15462">
        <f t="shared" si="1665"/>
      </c>
      <c r="Y15462">
        <f t="shared" si="1666"/>
      </c>
      <c r="Z15462">
        <f t="shared" si="1667"/>
      </c>
    </row>
    <row r="15463" spans="1:26">
      <c r="A15463" s="5"/>
      <c r="B15463" s="106"/>
      <c r="C15463" s="271"/>
      <c r="D15463" s="21"/>
      <c r="E15463" s="5"/>
      <c r="F15463" s="16"/>
      <c r="G15463" s="6"/>
      <c r="H15463" s="9"/>
      <c r="I15463" s="183"/>
      <c r="W15463">
        <f t="shared" si="1664"/>
      </c>
      <c r="X15463">
        <f t="shared" si="1665"/>
      </c>
      <c r="Y15463">
        <f t="shared" si="1666"/>
      </c>
      <c r="Z15463">
        <f t="shared" si="1667"/>
      </c>
    </row>
    <row r="15464" spans="1:26">
      <c r="A15464" s="5"/>
      <c r="B15464" s="1636" t="s">
        <v>2664</v>
      </c>
      <c r="C15464" s="1637"/>
      <c r="D15464" s="5"/>
      <c r="E15464" s="5"/>
      <c r="F15464" s="5"/>
      <c r="G15464" s="6"/>
      <c r="H15464" s="16"/>
      <c r="I15464" s="183"/>
      <c r="W15464">
        <f t="shared" si="1664"/>
      </c>
      <c r="X15464">
        <f t="shared" si="1665"/>
      </c>
      <c r="Y15464">
        <f t="shared" si="1666"/>
      </c>
      <c r="Z15464">
        <f t="shared" si="1667"/>
      </c>
    </row>
    <row r="15465" spans="1:26">
      <c r="A15465" s="10"/>
      <c r="B15465" s="1638"/>
      <c r="C15465" s="1639"/>
      <c r="D15465" s="10"/>
      <c r="E15465" s="10"/>
      <c r="F15465" s="10"/>
      <c r="G15465" s="10"/>
      <c r="H15465" s="10"/>
      <c r="I15465" s="97"/>
      <c r="W15465">
        <f t="shared" si="1664"/>
      </c>
      <c r="X15465">
        <f t="shared" si="1665"/>
      </c>
      <c r="Y15465">
        <f t="shared" si="1666"/>
      </c>
      <c r="Z15465">
        <f t="shared" si="1667"/>
      </c>
    </row>
    <row r="15466" spans="1:26" ht="15.75" thickBot="1">
      <c r="A15466" s="10"/>
      <c r="B15466" s="80" t="s">
        <v>20</v>
      </c>
      <c r="C15466" s="35"/>
      <c r="D15466" s="35"/>
      <c r="E15466" s="35"/>
      <c r="F15466" s="35"/>
      <c r="G15466" s="35"/>
      <c r="H15466" s="35"/>
      <c r="I15466" s="98"/>
      <c r="W15466">
        <f t="shared" si="1664"/>
      </c>
      <c r="X15466">
        <f t="shared" si="1665"/>
      </c>
      <c r="Y15466">
        <f t="shared" si="1666"/>
      </c>
      <c r="Z15466">
        <f t="shared" si="1667"/>
      </c>
    </row>
    <row r="15467" spans="1:26" ht="15.75" thickBot="1">
      <c r="A15467" s="99"/>
      <c r="B15467" s="81"/>
      <c r="C15467" s="39" t="s">
        <v>21</v>
      </c>
      <c r="D15467" s="40">
        <f>SUM(D15423:D15466)</f>
      </c>
      <c r="E15467" s="41">
        <f>IF(H15467=I15467,"OK","NO")</f>
      </c>
      <c r="F15467" s="40">
        <f>SUM(F15423:F15466)</f>
      </c>
      <c r="G15467" s="40">
        <f>SUM(G15423:G15466)</f>
      </c>
      <c r="H15467" s="42">
        <f>SUMPRODUCT(H15423:H15466,G15423:G15466)</f>
      </c>
      <c r="I15467" s="100">
        <f>SUM(I15420:I15466)</f>
      </c>
      <c r="L15467" s="617">
        <v>96722</v>
      </c>
      <c r="M15467" s="118">
        <f>+I15467-L15467</f>
      </c>
      <c r="P15467" s="118">
        <f>+I15467-P15461</f>
      </c>
      <c r="S15467" s="118">
        <f>+I15467-92270</f>
      </c>
      <c r="W15467">
        <f t="shared" si="1664"/>
      </c>
      <c r="X15467">
        <f t="shared" si="1665"/>
      </c>
      <c r="Y15467">
        <f t="shared" si="1666"/>
      </c>
      <c r="Z15467">
        <f t="shared" si="1667"/>
      </c>
    </row>
    <row r="15468" spans="1:26">
      <c r="A15468" s="10"/>
      <c r="B15468" s="10"/>
      <c r="C15468" s="91"/>
      <c r="D15468" s="91"/>
      <c r="E15468" s="91"/>
      <c r="F15468" s="91"/>
      <c r="G15468" s="91"/>
      <c r="H15468" s="91"/>
      <c r="I15468" s="91"/>
      <c r="W15468">
        <f t="shared" si="1664"/>
      </c>
      <c r="X15468">
        <f t="shared" si="1665"/>
      </c>
      <c r="Y15468">
        <f t="shared" si="1666"/>
      </c>
      <c r="Z15468">
        <f t="shared" si="1667"/>
      </c>
    </row>
    <row r="15469" spans="1:26">
      <c r="A15469" s="12" t="s">
        <v>315</v>
      </c>
      <c r="B15469" s="12"/>
      <c r="C15469" s="12"/>
      <c r="D15469" s="13"/>
      <c r="E15469" s="14"/>
      <c r="F15469" s="14"/>
      <c r="G15469" s="14">
        <f>+G15467-SUM(#REF!)</f>
      </c>
      <c r="H15469" s="2"/>
      <c r="I15469" s="12"/>
      <c r="W15469">
        <f t="shared" si="1664"/>
      </c>
      <c r="X15469">
        <f t="shared" si="1665"/>
      </c>
      <c r="Y15469">
        <f t="shared" si="1666"/>
      </c>
      <c r="Z15469">
        <f t="shared" si="1667"/>
      </c>
    </row>
    <row r="15470" spans="1:26">
      <c r="W15470">
        <f t="shared" si="1664"/>
      </c>
      <c r="X15470">
        <f t="shared" si="1665"/>
      </c>
      <c r="Y15470">
        <f t="shared" si="1666"/>
      </c>
      <c r="Z15470">
        <f t="shared" si="1667"/>
      </c>
    </row>
    <row r="15471" spans="1:26">
      <c r="W15471">
        <f t="shared" si="1664"/>
      </c>
      <c r="X15471">
        <f t="shared" si="1665"/>
      </c>
      <c r="Y15471">
        <f t="shared" si="1666"/>
      </c>
      <c r="Z15471">
        <f t="shared" si="1667"/>
      </c>
    </row>
    <row r="15472" spans="1:26">
      <c r="W15472">
        <f t="shared" si="1664"/>
      </c>
      <c r="X15472">
        <f t="shared" si="1665"/>
      </c>
      <c r="Y15472">
        <f t="shared" si="1666"/>
      </c>
      <c r="Z15472">
        <f t="shared" si="1667"/>
      </c>
    </row>
    <row r="15473" spans="1:26">
      <c r="W15473">
        <f t="shared" si="1664"/>
      </c>
      <c r="X15473">
        <f t="shared" si="1665"/>
      </c>
      <c r="Y15473">
        <f t="shared" si="1666"/>
      </c>
      <c r="Z15473">
        <f t="shared" si="1667"/>
      </c>
    </row>
    <row r="15474" spans="1:26">
      <c r="A15474" s="1562" t="s">
        <v>0</v>
      </c>
      <c r="B15474" s="1562"/>
      <c r="C15474" s="1562"/>
      <c r="D15474" s="1562"/>
      <c r="E15474" s="1562"/>
      <c r="F15474" s="1562"/>
      <c r="G15474" s="1562"/>
      <c r="H15474" s="1562"/>
      <c r="I15474" s="1562"/>
      <c r="W15474">
        <f t="shared" si="1664"/>
      </c>
      <c r="X15474">
        <f t="shared" si="1665"/>
      </c>
      <c r="Y15474">
        <f t="shared" si="1666"/>
      </c>
      <c r="Z15474">
        <f t="shared" si="1667"/>
      </c>
    </row>
    <row r="15475" spans="1:26">
      <c r="W15475">
        <f t="shared" si="1664"/>
      </c>
      <c r="X15475">
        <f t="shared" si="1665"/>
      </c>
      <c r="Y15475">
        <f t="shared" si="1666"/>
      </c>
      <c r="Z15475">
        <f t="shared" si="1667"/>
      </c>
    </row>
    <row r="15476" spans="1:26">
      <c r="A15476" s="1" t="s">
        <v>1</v>
      </c>
      <c r="B15476" s="1"/>
      <c r="G15476" s="2" t="s">
        <v>2</v>
      </c>
      <c r="H15476" s="3" t="s">
        <v>2667</v>
      </c>
      <c r="W15476">
        <f t="shared" si="1664"/>
      </c>
      <c r="X15476">
        <f t="shared" si="1665"/>
      </c>
      <c r="Y15476">
        <f t="shared" si="1666"/>
      </c>
      <c r="Z15476">
        <f t="shared" si="1667"/>
      </c>
    </row>
    <row r="15477" spans="1:26">
      <c r="A15477" s="22" t="inlineStr">
        <is>
          <t>ATTN: Contact-059</t>
        </is>
      </c>
      <c r="B15477" s="1"/>
      <c r="F15477" s="4"/>
      <c r="G15477" s="451" t="s">
        <v>1440</v>
      </c>
      <c r="H15477" s="1" t="s">
        <v>2325</v>
      </c>
      <c r="W15477">
        <f t="shared" si="1664"/>
      </c>
      <c r="X15477">
        <f t="shared" si="1665"/>
      </c>
      <c r="Y15477">
        <f t="shared" si="1666"/>
      </c>
      <c r="Z15477">
        <f t="shared" si="1667"/>
      </c>
    </row>
    <row r="15478" spans="1:26">
      <c r="A15478" s="1" t="inlineStr">
        <is>
          <t>Dealer-011</t>
        </is>
      </c>
      <c r="B15478" s="1"/>
      <c r="H15478" s="22"/>
      <c r="W15478">
        <f t="shared" si="1664"/>
      </c>
      <c r="X15478">
        <f t="shared" si="1665"/>
      </c>
      <c r="Y15478">
        <f t="shared" si="1666"/>
      </c>
      <c r="Z15478">
        <f t="shared" si="1667"/>
      </c>
    </row>
    <row r="15479" spans="1:26">
      <c r="A15479" s="1" t="inlineStr">
        <is>
          <t>Address line (redacted)</t>
        </is>
      </c>
      <c r="B15479" s="1"/>
      <c r="D15479" s="85"/>
      <c r="E15479" s="85"/>
      <c r="F15479" s="85"/>
      <c r="G15479" s="85"/>
      <c r="H15479" s="85"/>
      <c r="W15479">
        <f t="shared" si="1664"/>
      </c>
      <c r="X15479">
        <f t="shared" si="1665"/>
      </c>
      <c r="Y15479">
        <f t="shared" si="1666"/>
      </c>
      <c r="Z15479">
        <f t="shared" si="1667"/>
      </c>
    </row>
    <row r="15480" spans="1:26">
      <c r="A15480" s="1" t="inlineStr">
        <is>
          <t>Address line (redacted)</t>
        </is>
      </c>
      <c r="B15480" s="243"/>
      <c r="D15480" s="85"/>
      <c r="E15480" s="85"/>
      <c r="F15480" s="85"/>
      <c r="G15480" s="85"/>
      <c r="H15480" s="85"/>
      <c r="W15480">
        <f t="shared" si="1664"/>
      </c>
      <c r="X15480">
        <f t="shared" si="1665"/>
      </c>
      <c r="Y15480">
        <f t="shared" si="1666"/>
      </c>
      <c r="Z15480">
        <f t="shared" si="1667"/>
      </c>
    </row>
    <row r="15481" spans="1:26">
      <c r="A15481" s="1" t="inlineStr">
        <is>
          <t>Address line (redacted)</t>
        </is>
      </c>
      <c r="B15481" s="87"/>
      <c r="W15481">
        <f t="shared" si="1664"/>
      </c>
      <c r="X15481">
        <f t="shared" si="1665"/>
      </c>
      <c r="Y15481">
        <f t="shared" si="1666"/>
      </c>
      <c r="Z15481">
        <f t="shared" si="1667"/>
      </c>
    </row>
    <row r="15482" spans="1:26">
      <c r="A15482" s="49" t="s">
        <v>4</v>
      </c>
      <c r="B15482" s="87"/>
      <c r="W15482">
        <f t="shared" si="1664"/>
      </c>
      <c r="X15482">
        <f t="shared" si="1665"/>
      </c>
      <c r="Y15482">
        <f t="shared" si="1666"/>
      </c>
      <c r="Z15482">
        <f t="shared" si="1667"/>
      </c>
    </row>
    <row r="15483" spans="1:26">
      <c r="A15483" s="49"/>
      <c r="B15483" s="87"/>
      <c r="W15483">
        <f t="shared" si="1664"/>
      </c>
      <c r="X15483">
        <f t="shared" si="1665"/>
      </c>
      <c r="Y15483">
        <f t="shared" si="1666"/>
      </c>
      <c r="Z15483">
        <f t="shared" si="1667"/>
      </c>
    </row>
    <row r="15484" spans="1:26">
      <c r="A15484" s="1" t="s">
        <v>5</v>
      </c>
      <c r="W15484">
        <f t="shared" si="1664"/>
      </c>
      <c r="X15484">
        <f t="shared" si="1665"/>
      </c>
      <c r="Y15484">
        <f t="shared" si="1666"/>
      </c>
      <c r="Z15484">
        <f t="shared" si="1667"/>
      </c>
    </row>
    <row r="15485" spans="1:26">
      <c r="A15485" s="1" t="s">
        <v>6</v>
      </c>
      <c r="W15485">
        <f t="shared" si="1664"/>
      </c>
      <c r="X15485">
        <f t="shared" si="1665"/>
      </c>
      <c r="Y15485">
        <f t="shared" si="1666"/>
      </c>
      <c r="Z15485">
        <f t="shared" si="1667"/>
      </c>
    </row>
    <row r="15486" spans="1:26">
      <c r="A15486" s="1" t="s">
        <v>7</v>
      </c>
      <c r="W15486">
        <f t="shared" si="1664"/>
      </c>
      <c r="X15486">
        <f t="shared" si="1665"/>
      </c>
      <c r="Y15486">
        <f t="shared" si="1666"/>
      </c>
      <c r="Z15486">
        <f t="shared" si="1667"/>
      </c>
    </row>
    <row r="15487" spans="1:26" ht="24">
      <c r="A15487" s="88" t="s">
        <v>8</v>
      </c>
      <c r="B15487" s="89" t="s">
        <v>9</v>
      </c>
      <c r="C15487" s="89" t="s">
        <v>10</v>
      </c>
      <c r="D15487" s="34" t="s">
        <v>11</v>
      </c>
      <c r="E15487" s="34" t="s">
        <v>12</v>
      </c>
      <c r="F15487" s="34" t="s">
        <v>13</v>
      </c>
      <c r="G15487" s="34" t="s">
        <v>14</v>
      </c>
      <c r="H15487" s="88" t="s">
        <v>15</v>
      </c>
      <c r="I15487" s="90" t="s">
        <v>16</v>
      </c>
      <c r="W15487">
        <f t="shared" si="1664"/>
      </c>
      <c r="X15487">
        <f t="shared" si="1665"/>
      </c>
      <c r="Y15487">
        <f t="shared" si="1666"/>
      </c>
      <c r="Z15487">
        <f t="shared" si="1667"/>
      </c>
    </row>
    <row r="15488" spans="1:26">
      <c r="A15488" s="53"/>
      <c r="B15488" s="1620" t="s">
        <v>565</v>
      </c>
      <c r="C15488" s="1620"/>
      <c r="D15488" s="53"/>
      <c r="E15488" s="53"/>
      <c r="F15488" s="170"/>
      <c r="G15488" s="78"/>
      <c r="H15488" s="53"/>
      <c r="I15488" s="228"/>
      <c r="W15488">
        <f t="shared" si="1664"/>
      </c>
      <c r="X15488">
        <f t="shared" si="1665"/>
      </c>
      <c r="Y15488">
        <f t="shared" si="1666"/>
      </c>
      <c r="Z15488">
        <f t="shared" si="1667"/>
      </c>
    </row>
    <row r="15489" spans="1:26" ht="24">
      <c r="A15489" s="19">
        <v>1</v>
      </c>
      <c r="B15489" s="224" t="s">
        <v>566</v>
      </c>
      <c r="C15489" s="15" t="s">
        <v>567</v>
      </c>
      <c r="D15489" s="19">
        <v>5</v>
      </c>
      <c r="E15489" s="19">
        <v>10</v>
      </c>
      <c r="F15489" s="5">
        <f>+E15489*D15489</f>
      </c>
      <c r="G15489" s="6">
        <f>+E15489*D15489</f>
      </c>
      <c r="H15489" s="5">
        <v>1</v>
      </c>
      <c r="I15489" s="183">
        <f>+H15489*G15489</f>
      </c>
      <c r="W15489">
        <f t="shared" si="1664"/>
      </c>
      <c r="X15489">
        <f t="shared" si="1665"/>
      </c>
      <c r="Y15489">
        <f t="shared" si="1666"/>
      </c>
      <c r="Z15489">
        <f t="shared" si="1667"/>
      </c>
    </row>
    <row r="15490" spans="1:26" ht="24">
      <c r="A15490" s="19">
        <v>2</v>
      </c>
      <c r="B15490" s="224" t="s">
        <v>1216</v>
      </c>
      <c r="C15490" s="15" t="s">
        <v>2699</v>
      </c>
      <c r="D15490" s="19">
        <v>2</v>
      </c>
      <c r="E15490" s="19">
        <v>10</v>
      </c>
      <c r="F15490" s="5">
        <f>+E15490*D15490</f>
      </c>
      <c r="G15490" s="6">
        <f>+E15490*D15490</f>
      </c>
      <c r="H15490" s="5">
        <v>1</v>
      </c>
      <c r="I15490" s="183">
        <f>+H15490*G15490</f>
      </c>
      <c r="W15490">
        <f t="shared" si="1664"/>
      </c>
      <c r="X15490">
        <f t="shared" si="1665"/>
      </c>
      <c r="Y15490">
        <f t="shared" si="1666"/>
      </c>
      <c r="Z15490">
        <f t="shared" si="1667"/>
      </c>
    </row>
    <row r="15491" spans="1:26">
      <c r="A15491" s="5"/>
      <c r="B15491" s="1620" t="s">
        <v>17</v>
      </c>
      <c r="C15491" s="1620"/>
      <c r="D15491" s="5"/>
      <c r="E15491" s="5"/>
      <c r="F15491" s="5"/>
      <c r="G15491" s="6"/>
      <c r="H15491" s="7"/>
      <c r="I15491" s="183"/>
      <c r="W15491">
        <f t="shared" si="1664"/>
      </c>
      <c r="X15491">
        <f t="shared" si="1665"/>
      </c>
      <c r="Y15491">
        <f t="shared" si="1666"/>
      </c>
      <c r="Z15491">
        <f t="shared" si="1667"/>
      </c>
    </row>
    <row r="15492" spans="1:26">
      <c r="A15492" s="5">
        <v>3</v>
      </c>
      <c r="B15492" s="8" t="s">
        <v>27</v>
      </c>
      <c r="C15492" s="5" t="s">
        <v>22</v>
      </c>
      <c r="D15492" s="5">
        <v>2</v>
      </c>
      <c r="E15492" s="5">
        <v>5</v>
      </c>
      <c r="F15492" s="5">
        <f>+E15492*D15492</f>
      </c>
      <c r="G15492" s="6">
        <f>+E15492*D15492</f>
      </c>
      <c r="H15492" s="5">
        <v>1</v>
      </c>
      <c r="I15492" s="183">
        <f>+H15492*G15492</f>
      </c>
      <c r="W15492">
        <f t="shared" ref="W15492:W15555" si="1672">IF(LEFT($H15492&amp;"",5)="2019-",$H15492,W15491)</f>
      </c>
      <c r="X15492">
        <f t="shared" ref="X15492:X15555" si="1673">IF($W15492="",0,IF(COUNTIF($AB$2:$AB$80,$W15492)&gt;0,1,0))</f>
      </c>
      <c r="Y15492">
        <f t="shared" ref="Y15492:Y15555" si="1674">IF($C15492="","",UPPER(TRIM(IFERROR(LEFT($C15492&amp;"",FIND("/",$C15492&amp;"")-1),$C15492&amp;""))))</f>
      </c>
      <c r="Z15492">
        <f t="shared" ref="Z15492:Z15555" si="1675">IFERROR(IF(ISNUMBER($G15492),$G15492,0),0)</f>
      </c>
    </row>
    <row r="15493" spans="1:26">
      <c r="A15493" s="5"/>
      <c r="B15493" s="17"/>
      <c r="C15493" s="5"/>
      <c r="D15493" s="5"/>
      <c r="E15493" s="5"/>
      <c r="F15493" s="5"/>
      <c r="G15493" s="6"/>
      <c r="H15493" s="7"/>
      <c r="I15493" s="183"/>
      <c r="W15493">
        <f t="shared" si="1672"/>
      </c>
      <c r="X15493">
        <f t="shared" si="1673"/>
      </c>
      <c r="Y15493">
        <f t="shared" si="1674"/>
      </c>
      <c r="Z15493">
        <f t="shared" si="1675"/>
      </c>
    </row>
    <row r="15494" spans="1:26">
      <c r="A15494" s="5"/>
      <c r="B15494" s="17"/>
      <c r="C15494" s="5"/>
      <c r="D15494" s="5"/>
      <c r="E15494" s="5"/>
      <c r="F15494" s="5"/>
      <c r="G15494" s="6"/>
      <c r="H15494" s="7"/>
      <c r="I15494" s="183"/>
      <c r="W15494">
        <f t="shared" si="1672"/>
      </c>
      <c r="X15494">
        <f t="shared" si="1673"/>
      </c>
      <c r="Y15494">
        <f t="shared" si="1674"/>
      </c>
      <c r="Z15494">
        <f t="shared" si="1675"/>
      </c>
    </row>
    <row r="15495" spans="1:26">
      <c r="A15495" s="5"/>
      <c r="B15495" s="17"/>
      <c r="C15495" s="5"/>
      <c r="D15495" s="5"/>
      <c r="E15495" s="5"/>
      <c r="F15495" s="5"/>
      <c r="G15495" s="6"/>
      <c r="H15495" s="7"/>
      <c r="I15495" s="183"/>
      <c r="W15495">
        <f t="shared" si="1672"/>
      </c>
      <c r="X15495">
        <f t="shared" si="1673"/>
      </c>
      <c r="Y15495">
        <f t="shared" si="1674"/>
      </c>
      <c r="Z15495">
        <f t="shared" si="1675"/>
      </c>
    </row>
    <row r="15496" spans="1:26">
      <c r="A15496" s="5"/>
      <c r="B15496" s="17"/>
      <c r="C15496" s="5"/>
      <c r="D15496" s="5"/>
      <c r="E15496" s="5"/>
      <c r="F15496" s="5"/>
      <c r="G15496" s="6"/>
      <c r="H15496" s="7"/>
      <c r="I15496" s="183"/>
      <c r="W15496">
        <f t="shared" si="1672"/>
      </c>
      <c r="X15496">
        <f t="shared" si="1673"/>
      </c>
      <c r="Y15496">
        <f t="shared" si="1674"/>
      </c>
      <c r="Z15496">
        <f t="shared" si="1675"/>
      </c>
    </row>
    <row r="15497" spans="1:26">
      <c r="A15497" s="5"/>
      <c r="B15497" s="17"/>
      <c r="C15497" s="5"/>
      <c r="D15497" s="5"/>
      <c r="E15497" s="5"/>
      <c r="F15497" s="5"/>
      <c r="G15497" s="6"/>
      <c r="H15497" s="7"/>
      <c r="I15497" s="183"/>
      <c r="W15497">
        <f t="shared" si="1672"/>
      </c>
      <c r="X15497">
        <f t="shared" si="1673"/>
      </c>
      <c r="Y15497">
        <f t="shared" si="1674"/>
      </c>
      <c r="Z15497">
        <f t="shared" si="1675"/>
      </c>
    </row>
    <row r="15498" spans="1:26">
      <c r="A15498" s="5"/>
      <c r="B15498" s="17"/>
      <c r="C15498" s="88"/>
      <c r="D15498" s="5"/>
      <c r="E15498" s="5"/>
      <c r="F15498" s="5"/>
      <c r="G15498" s="6"/>
      <c r="H15498" s="5"/>
      <c r="I15498" s="183"/>
      <c r="W15498">
        <f t="shared" si="1672"/>
      </c>
      <c r="X15498">
        <f t="shared" si="1673"/>
      </c>
      <c r="Y15498">
        <f t="shared" si="1674"/>
      </c>
      <c r="Z15498">
        <f t="shared" si="1675"/>
      </c>
    </row>
    <row r="15499" spans="1:26">
      <c r="A15499" s="5"/>
      <c r="B15499" s="8"/>
      <c r="C15499" s="5"/>
      <c r="D15499" s="5"/>
      <c r="E15499" s="16"/>
      <c r="F15499" s="5"/>
      <c r="G15499" s="6"/>
      <c r="H15499" s="5"/>
      <c r="I15499" s="183"/>
      <c r="W15499">
        <f t="shared" si="1672"/>
      </c>
      <c r="X15499">
        <f t="shared" si="1673"/>
      </c>
      <c r="Y15499">
        <f t="shared" si="1674"/>
      </c>
      <c r="Z15499">
        <f t="shared" si="1675"/>
      </c>
    </row>
    <row r="15500" spans="1:26">
      <c r="A15500" s="5"/>
      <c r="B15500" s="95"/>
      <c r="C15500" s="101"/>
      <c r="D15500" s="5"/>
      <c r="E15500" s="5"/>
      <c r="F15500" s="5"/>
      <c r="G15500" s="6"/>
      <c r="H15500" s="16"/>
      <c r="I15500" s="183"/>
      <c r="W15500">
        <f t="shared" si="1672"/>
      </c>
      <c r="X15500">
        <f t="shared" si="1673"/>
      </c>
      <c r="Y15500">
        <f t="shared" si="1674"/>
      </c>
      <c r="Z15500">
        <f t="shared" si="1675"/>
      </c>
    </row>
    <row r="15501" spans="1:26">
      <c r="A15501" s="5"/>
      <c r="B15501" s="95"/>
      <c r="C15501" s="101"/>
      <c r="D15501" s="5"/>
      <c r="E15501" s="5"/>
      <c r="F15501" s="5"/>
      <c r="G15501" s="6"/>
      <c r="H15501" s="16"/>
      <c r="I15501" s="183"/>
      <c r="W15501">
        <f t="shared" si="1672"/>
      </c>
      <c r="X15501">
        <f t="shared" si="1673"/>
      </c>
      <c r="Y15501">
        <f t="shared" si="1674"/>
      </c>
      <c r="Z15501">
        <f t="shared" si="1675"/>
      </c>
    </row>
    <row r="15502" spans="1:26">
      <c r="A15502" s="5"/>
      <c r="B15502" s="95"/>
      <c r="C15502" s="101"/>
      <c r="D15502" s="5"/>
      <c r="E15502" s="5"/>
      <c r="F15502" s="5"/>
      <c r="G15502" s="6"/>
      <c r="H15502" s="16"/>
      <c r="I15502" s="183"/>
      <c r="W15502">
        <f t="shared" si="1672"/>
      </c>
      <c r="X15502">
        <f t="shared" si="1673"/>
      </c>
      <c r="Y15502">
        <f t="shared" si="1674"/>
      </c>
      <c r="Z15502">
        <f t="shared" si="1675"/>
      </c>
    </row>
    <row r="15503" spans="1:26">
      <c r="A15503" s="10"/>
      <c r="B15503" s="10"/>
      <c r="C15503" s="10"/>
      <c r="D15503" s="10"/>
      <c r="E15503" s="10"/>
      <c r="F15503" s="10"/>
      <c r="G15503" s="10"/>
      <c r="H15503" s="10"/>
      <c r="I15503" s="97"/>
      <c r="W15503">
        <f t="shared" si="1672"/>
      </c>
      <c r="X15503">
        <f t="shared" si="1673"/>
      </c>
      <c r="Y15503">
        <f t="shared" si="1674"/>
      </c>
      <c r="Z15503">
        <f t="shared" si="1675"/>
      </c>
    </row>
    <row r="15504" spans="1:26" ht="15.75" thickBot="1">
      <c r="A15504" s="10"/>
      <c r="B15504" s="80" t="s">
        <v>20</v>
      </c>
      <c r="C15504" s="35"/>
      <c r="D15504" s="35"/>
      <c r="E15504" s="35"/>
      <c r="F15504" s="35"/>
      <c r="G15504" s="35"/>
      <c r="H15504" s="35"/>
      <c r="I15504" s="98"/>
      <c r="W15504">
        <f t="shared" si="1672"/>
      </c>
      <c r="X15504">
        <f t="shared" si="1673"/>
      </c>
      <c r="Y15504">
        <f t="shared" si="1674"/>
      </c>
      <c r="Z15504">
        <f t="shared" si="1675"/>
      </c>
    </row>
    <row r="15505" spans="1:26" ht="15.75" thickBot="1">
      <c r="A15505" s="99"/>
      <c r="B15505" s="81"/>
      <c r="C15505" s="39" t="s">
        <v>21</v>
      </c>
      <c r="D15505" s="40">
        <f>SUM(D15488:D15504)</f>
      </c>
      <c r="E15505" s="41">
        <f>IF(H15505=I15505,"OK","NO")</f>
      </c>
      <c r="F15505" s="40">
        <f>SUM(F15488:F15504)</f>
      </c>
      <c r="G15505" s="40">
        <f>SUM(G15488:G15504)</f>
      </c>
      <c r="H15505" s="42">
        <f>SUMPRODUCT(H15488:H15504,G15488:G15504)</f>
      </c>
      <c r="I15505" s="100">
        <f>SUM(I15485:I15504)</f>
      </c>
      <c r="W15505">
        <f t="shared" si="1672"/>
      </c>
      <c r="X15505">
        <f t="shared" si="1673"/>
      </c>
      <c r="Y15505">
        <f t="shared" si="1674"/>
      </c>
      <c r="Z15505">
        <f t="shared" si="1675"/>
      </c>
    </row>
    <row r="15506" spans="1:26">
      <c r="A15506" s="10"/>
      <c r="B15506" s="10"/>
      <c r="C15506" s="91"/>
      <c r="D15506" s="91"/>
      <c r="E15506" s="91"/>
      <c r="F15506" s="91"/>
      <c r="G15506" s="91"/>
      <c r="H15506" s="91"/>
      <c r="I15506" s="91"/>
      <c r="W15506">
        <f t="shared" si="1672"/>
      </c>
      <c r="X15506">
        <f t="shared" si="1673"/>
      </c>
      <c r="Y15506">
        <f t="shared" si="1674"/>
      </c>
      <c r="Z15506">
        <f t="shared" si="1675"/>
      </c>
    </row>
    <row r="15507" spans="1:26">
      <c r="A15507" s="12" t="s">
        <v>281</v>
      </c>
      <c r="B15507" s="12"/>
      <c r="C15507" s="12"/>
      <c r="D15507" s="13"/>
      <c r="E15507" s="14"/>
      <c r="F15507" s="14"/>
      <c r="G15507" s="14"/>
      <c r="H15507" s="2"/>
      <c r="I15507" s="12"/>
      <c r="W15507">
        <f t="shared" si="1672"/>
      </c>
      <c r="X15507">
        <f t="shared" si="1673"/>
      </c>
      <c r="Y15507">
        <f t="shared" si="1674"/>
      </c>
      <c r="Z15507">
        <f t="shared" si="1675"/>
      </c>
    </row>
    <row r="15508" spans="1:26">
      <c r="W15508">
        <f t="shared" si="1672"/>
      </c>
      <c r="X15508">
        <f t="shared" si="1673"/>
      </c>
      <c r="Y15508">
        <f t="shared" si="1674"/>
      </c>
      <c r="Z15508">
        <f t="shared" si="1675"/>
      </c>
    </row>
    <row r="15509" spans="1:26">
      <c r="W15509">
        <f t="shared" si="1672"/>
      </c>
      <c r="X15509">
        <f t="shared" si="1673"/>
      </c>
      <c r="Y15509">
        <f t="shared" si="1674"/>
      </c>
      <c r="Z15509">
        <f t="shared" si="1675"/>
      </c>
    </row>
    <row r="15510" spans="1:26">
      <c r="W15510">
        <f t="shared" si="1672"/>
      </c>
      <c r="X15510">
        <f t="shared" si="1673"/>
      </c>
      <c r="Y15510">
        <f t="shared" si="1674"/>
      </c>
      <c r="Z15510">
        <f t="shared" si="1675"/>
      </c>
    </row>
    <row r="15511" spans="1:26">
      <c r="W15511">
        <f t="shared" si="1672"/>
      </c>
      <c r="X15511">
        <f t="shared" si="1673"/>
      </c>
      <c r="Y15511">
        <f t="shared" si="1674"/>
      </c>
      <c r="Z15511">
        <f t="shared" si="1675"/>
      </c>
    </row>
    <row r="15512" spans="1:26">
      <c r="W15512">
        <f t="shared" si="1672"/>
      </c>
      <c r="X15512">
        <f t="shared" si="1673"/>
      </c>
      <c r="Y15512">
        <f t="shared" si="1674"/>
      </c>
      <c r="Z15512">
        <f t="shared" si="1675"/>
      </c>
    </row>
    <row r="15513" spans="1:26">
      <c r="A15513" s="1562" t="s">
        <v>0</v>
      </c>
      <c r="B15513" s="1562"/>
      <c r="C15513" s="1562"/>
      <c r="D15513" s="1562"/>
      <c r="E15513" s="1562"/>
      <c r="F15513" s="1562"/>
      <c r="G15513" s="1562"/>
      <c r="H15513" s="1562"/>
      <c r="I15513" s="1562"/>
      <c r="W15513">
        <f t="shared" si="1672"/>
      </c>
      <c r="X15513">
        <f t="shared" si="1673"/>
      </c>
      <c r="Y15513">
        <f t="shared" si="1674"/>
      </c>
      <c r="Z15513">
        <f t="shared" si="1675"/>
      </c>
    </row>
    <row r="15514" spans="1:26">
      <c r="W15514">
        <f t="shared" si="1672"/>
      </c>
      <c r="X15514">
        <f t="shared" si="1673"/>
      </c>
      <c r="Y15514">
        <f t="shared" si="1674"/>
      </c>
      <c r="Z15514">
        <f t="shared" si="1675"/>
      </c>
    </row>
    <row r="15515" spans="1:26">
      <c r="A15515" s="1" t="s">
        <v>1</v>
      </c>
      <c r="B15515" s="124"/>
      <c r="C15515" s="124"/>
      <c r="D15515" s="124"/>
      <c r="E15515" s="124"/>
      <c r="G15515" s="2" t="s">
        <v>2</v>
      </c>
      <c r="H15515" s="3" t="s">
        <v>2667</v>
      </c>
      <c r="I15515" s="124"/>
      <c r="W15515">
        <f t="shared" si="1672"/>
      </c>
      <c r="X15515">
        <f t="shared" si="1673"/>
      </c>
      <c r="Y15515">
        <f t="shared" si="1674"/>
      </c>
      <c r="Z15515">
        <f t="shared" si="1675"/>
      </c>
    </row>
    <row r="15516" spans="1:26">
      <c r="A15516" s="22" t="inlineStr">
        <is>
          <t>Dealer-057</t>
        </is>
      </c>
      <c r="F15516" s="4"/>
      <c r="G15516" s="451" t="s">
        <v>1440</v>
      </c>
      <c r="H15516" s="1" t="s">
        <v>2326</v>
      </c>
      <c r="W15516">
        <f t="shared" si="1672"/>
      </c>
      <c r="X15516">
        <f t="shared" si="1673"/>
      </c>
      <c r="Y15516">
        <f t="shared" si="1674"/>
      </c>
      <c r="Z15516">
        <f t="shared" si="1675"/>
      </c>
    </row>
    <row r="15517" spans="1:26">
      <c r="A15517" s="160" t="inlineStr">
        <is>
          <t>Dealer-013</t>
        </is>
      </c>
      <c r="B15517" s="1"/>
      <c r="W15517">
        <f t="shared" si="1672"/>
      </c>
      <c r="X15517">
        <f t="shared" si="1673"/>
      </c>
      <c r="Y15517">
        <f t="shared" si="1674"/>
      </c>
      <c r="Z15517">
        <f t="shared" si="1675"/>
      </c>
    </row>
    <row r="15518" spans="1:26">
      <c r="A15518" s="160" t="inlineStr">
        <is>
          <t>Address line (redacted)</t>
        </is>
      </c>
      <c r="B15518" s="1"/>
      <c r="W15518">
        <f t="shared" si="1672"/>
      </c>
      <c r="X15518">
        <f t="shared" si="1673"/>
      </c>
      <c r="Y15518">
        <f t="shared" si="1674"/>
      </c>
      <c r="Z15518">
        <f t="shared" si="1675"/>
      </c>
    </row>
    <row r="15519" spans="1:26">
      <c r="A15519" s="160" t="inlineStr">
        <is>
          <t>Address line (redacted)</t>
        </is>
      </c>
      <c r="B15519" s="243"/>
      <c r="W15519">
        <f t="shared" si="1672"/>
      </c>
      <c r="X15519">
        <f t="shared" si="1673"/>
      </c>
      <c r="Y15519">
        <f t="shared" si="1674"/>
      </c>
      <c r="Z15519">
        <f t="shared" si="1675"/>
      </c>
    </row>
    <row r="15520" spans="1:26">
      <c r="B15520" s="1"/>
      <c r="W15520">
        <f t="shared" si="1672"/>
      </c>
      <c r="X15520">
        <f t="shared" si="1673"/>
      </c>
      <c r="Y15520">
        <f t="shared" si="1674"/>
      </c>
      <c r="Z15520">
        <f t="shared" si="1675"/>
      </c>
    </row>
    <row r="15521" spans="1:26">
      <c r="A15521" s="1" t="s">
        <v>5</v>
      </c>
      <c r="M15521">
        <f>112*4</f>
      </c>
      <c r="W15521">
        <f t="shared" si="1672"/>
      </c>
      <c r="X15521">
        <f t="shared" si="1673"/>
      </c>
      <c r="Y15521">
        <f t="shared" si="1674"/>
      </c>
      <c r="Z15521">
        <f t="shared" si="1675"/>
      </c>
    </row>
    <row r="15522" spans="1:26">
      <c r="A15522" s="1" t="s">
        <v>6</v>
      </c>
      <c r="W15522">
        <f t="shared" si="1672"/>
      </c>
      <c r="X15522">
        <f t="shared" si="1673"/>
      </c>
      <c r="Y15522">
        <f t="shared" si="1674"/>
      </c>
      <c r="Z15522">
        <f t="shared" si="1675"/>
      </c>
    </row>
    <row r="15523" spans="1:26" ht="15.75" thickBot="1">
      <c r="A15523" s="1" t="s">
        <v>7</v>
      </c>
      <c r="W15523">
        <f t="shared" si="1672"/>
      </c>
      <c r="X15523">
        <f t="shared" si="1673"/>
      </c>
      <c r="Y15523">
        <f t="shared" si="1674"/>
      </c>
      <c r="Z15523">
        <f t="shared" si="1675"/>
      </c>
    </row>
    <row r="15524" spans="1:26" ht="24.75" thickBot="1">
      <c r="A15524" s="162" t="s">
        <v>8</v>
      </c>
      <c r="B15524" s="163" t="s">
        <v>9</v>
      </c>
      <c r="C15524" s="163" t="s">
        <v>10</v>
      </c>
      <c r="D15524" s="164" t="s">
        <v>11</v>
      </c>
      <c r="E15524" s="164" t="s">
        <v>12</v>
      </c>
      <c r="F15524" s="164" t="s">
        <v>13</v>
      </c>
      <c r="G15524" s="164" t="s">
        <v>14</v>
      </c>
      <c r="H15524" s="165" t="s">
        <v>15</v>
      </c>
      <c r="I15524" s="166" t="s">
        <v>16</v>
      </c>
      <c r="W15524">
        <f t="shared" si="1672"/>
      </c>
      <c r="X15524">
        <f t="shared" si="1673"/>
      </c>
      <c r="Y15524">
        <f t="shared" si="1674"/>
      </c>
      <c r="Z15524">
        <f t="shared" si="1675"/>
      </c>
    </row>
    <row r="15525" spans="1:26">
      <c r="A15525" s="57"/>
      <c r="B15525" s="1566" t="s">
        <v>300</v>
      </c>
      <c r="C15525" s="1567"/>
      <c r="D15525" s="5"/>
      <c r="E15525" s="5"/>
      <c r="F15525" s="5"/>
      <c r="G15525" s="6"/>
      <c r="H15525" s="5"/>
      <c r="I15525" s="58"/>
      <c r="W15525">
        <f t="shared" si="1672"/>
      </c>
      <c r="X15525">
        <f t="shared" si="1673"/>
      </c>
      <c r="Y15525">
        <f t="shared" si="1674"/>
      </c>
      <c r="Z15525">
        <f t="shared" si="1675"/>
      </c>
    </row>
    <row r="15526" spans="1:26">
      <c r="A15526" s="5">
        <v>1</v>
      </c>
      <c r="B15526" s="17" t="s">
        <v>891</v>
      </c>
      <c r="C15526" s="5" t="s">
        <v>892</v>
      </c>
      <c r="D15526" s="106"/>
      <c r="E15526" s="7"/>
      <c r="F15526" s="5">
        <v>20</v>
      </c>
      <c r="G15526" s="9">
        <f>+F15526</f>
      </c>
      <c r="H15526" s="7">
        <v>1</v>
      </c>
      <c r="I15526" s="58">
        <f>+H15526*G15526</f>
      </c>
      <c r="W15526">
        <f t="shared" si="1672"/>
      </c>
      <c r="X15526">
        <f t="shared" si="1673"/>
      </c>
      <c r="Y15526">
        <f t="shared" si="1674"/>
      </c>
      <c r="Z15526">
        <f t="shared" si="1675"/>
      </c>
    </row>
    <row r="15527" spans="1:26">
      <c r="A15527" s="5"/>
      <c r="B15527" s="8"/>
      <c r="C15527" s="5"/>
      <c r="D15527" s="5"/>
      <c r="E15527" s="5"/>
      <c r="F15527" s="5"/>
      <c r="G15527" s="9"/>
      <c r="H15527" s="5"/>
      <c r="I15527" s="58"/>
      <c r="W15527">
        <f t="shared" si="1672"/>
      </c>
      <c r="X15527">
        <f t="shared" si="1673"/>
      </c>
      <c r="Y15527">
        <f t="shared" si="1674"/>
      </c>
      <c r="Z15527">
        <f t="shared" si="1675"/>
      </c>
    </row>
    <row r="15528" spans="1:26">
      <c r="A15528" s="5"/>
      <c r="B15528" s="8"/>
      <c r="C15528" s="5"/>
      <c r="D15528" s="5"/>
      <c r="E15528" s="5"/>
      <c r="F15528" s="5"/>
      <c r="G15528" s="9"/>
      <c r="H15528" s="5"/>
      <c r="I15528" s="58"/>
      <c r="W15528">
        <f t="shared" si="1672"/>
      </c>
      <c r="X15528">
        <f t="shared" si="1673"/>
      </c>
      <c r="Y15528">
        <f t="shared" si="1674"/>
      </c>
      <c r="Z15528">
        <f t="shared" si="1675"/>
      </c>
    </row>
    <row r="15529" spans="1:26">
      <c r="A15529" s="167"/>
      <c r="B15529" s="8"/>
      <c r="C15529" s="9"/>
      <c r="D15529" s="107"/>
      <c r="E15529" s="5"/>
      <c r="F15529" s="5"/>
      <c r="G15529" s="127"/>
      <c r="H15529" s="5"/>
      <c r="I15529" s="102"/>
      <c r="W15529">
        <f t="shared" si="1672"/>
      </c>
      <c r="X15529">
        <f t="shared" si="1673"/>
      </c>
      <c r="Y15529">
        <f t="shared" si="1674"/>
      </c>
      <c r="Z15529">
        <f t="shared" si="1675"/>
      </c>
    </row>
    <row r="15530" spans="1:26">
      <c r="A15530" s="57"/>
      <c r="B15530" s="244"/>
      <c r="C15530" s="104"/>
      <c r="D15530" s="184"/>
      <c r="E15530" s="184"/>
      <c r="F15530" s="245"/>
      <c r="G15530" s="187"/>
      <c r="H15530" s="184"/>
      <c r="I15530" s="108"/>
      <c r="W15530">
        <f t="shared" si="1672"/>
      </c>
      <c r="X15530">
        <f t="shared" si="1673"/>
      </c>
      <c r="Y15530">
        <f t="shared" si="1674"/>
      </c>
      <c r="Z15530">
        <f t="shared" si="1675"/>
      </c>
    </row>
    <row r="15531" spans="1:26">
      <c r="A15531" s="57"/>
      <c r="B15531" s="244"/>
      <c r="C15531" s="104"/>
      <c r="D15531" s="184"/>
      <c r="E15531" s="184"/>
      <c r="F15531" s="245"/>
      <c r="G15531" s="187"/>
      <c r="H15531" s="184"/>
      <c r="I15531" s="108"/>
      <c r="W15531">
        <f t="shared" si="1672"/>
      </c>
      <c r="X15531">
        <f t="shared" si="1673"/>
      </c>
      <c r="Y15531">
        <f t="shared" si="1674"/>
      </c>
      <c r="Z15531">
        <f t="shared" si="1675"/>
      </c>
    </row>
    <row r="15532" spans="1:26">
      <c r="A15532" s="57"/>
      <c r="B15532" s="244"/>
      <c r="C15532" s="104"/>
      <c r="D15532" s="184"/>
      <c r="E15532" s="184"/>
      <c r="F15532" s="245"/>
      <c r="G15532" s="187"/>
      <c r="H15532" s="184"/>
      <c r="I15532" s="108"/>
      <c r="W15532">
        <f t="shared" si="1672"/>
      </c>
      <c r="X15532">
        <f t="shared" si="1673"/>
      </c>
      <c r="Y15532">
        <f t="shared" si="1674"/>
      </c>
      <c r="Z15532">
        <f t="shared" si="1675"/>
      </c>
    </row>
    <row r="15533" spans="1:26">
      <c r="A15533" s="57"/>
      <c r="B15533" s="244"/>
      <c r="C15533" s="104"/>
      <c r="D15533" s="184"/>
      <c r="E15533" s="184"/>
      <c r="F15533" s="245"/>
      <c r="G15533" s="187"/>
      <c r="H15533" s="184"/>
      <c r="I15533" s="108"/>
      <c r="W15533">
        <f t="shared" si="1672"/>
      </c>
      <c r="X15533">
        <f t="shared" si="1673"/>
      </c>
      <c r="Y15533">
        <f t="shared" si="1674"/>
      </c>
      <c r="Z15533">
        <f t="shared" si="1675"/>
      </c>
    </row>
    <row r="15534" spans="1:26">
      <c r="A15534" s="57"/>
      <c r="B15534" s="244"/>
      <c r="C15534" s="104"/>
      <c r="D15534" s="184"/>
      <c r="E15534" s="184"/>
      <c r="F15534" s="245"/>
      <c r="G15534" s="187"/>
      <c r="H15534" s="184"/>
      <c r="I15534" s="108"/>
      <c r="W15534">
        <f t="shared" si="1672"/>
      </c>
      <c r="X15534">
        <f t="shared" si="1673"/>
      </c>
      <c r="Y15534">
        <f t="shared" si="1674"/>
      </c>
      <c r="Z15534">
        <f t="shared" si="1675"/>
      </c>
    </row>
    <row r="15535" spans="1:26">
      <c r="A15535" s="57"/>
      <c r="B15535" s="244"/>
      <c r="C15535" s="104"/>
      <c r="D15535" s="184"/>
      <c r="E15535" s="184"/>
      <c r="F15535" s="245"/>
      <c r="G15535" s="187"/>
      <c r="H15535" s="184"/>
      <c r="I15535" s="108"/>
      <c r="W15535">
        <f t="shared" si="1672"/>
      </c>
      <c r="X15535">
        <f t="shared" si="1673"/>
      </c>
      <c r="Y15535">
        <f t="shared" si="1674"/>
      </c>
      <c r="Z15535">
        <f t="shared" si="1675"/>
      </c>
    </row>
    <row r="15536" spans="1:26">
      <c r="A15536" s="57"/>
      <c r="B15536" s="8"/>
      <c r="C15536" s="9"/>
      <c r="D15536" s="184"/>
      <c r="E15536" s="184"/>
      <c r="F15536" s="245"/>
      <c r="G15536" s="187"/>
      <c r="H15536" s="184"/>
      <c r="I15536" s="108"/>
      <c r="W15536">
        <f t="shared" si="1672"/>
      </c>
      <c r="X15536">
        <f t="shared" si="1673"/>
      </c>
      <c r="Y15536">
        <f t="shared" si="1674"/>
      </c>
      <c r="Z15536">
        <f t="shared" si="1675"/>
      </c>
    </row>
    <row r="15537" spans="1:26">
      <c r="A15537" s="57"/>
      <c r="B15537" s="244"/>
      <c r="C15537" s="104"/>
      <c r="D15537" s="184"/>
      <c r="E15537" s="184"/>
      <c r="F15537" s="245"/>
      <c r="G15537" s="187"/>
      <c r="H15537" s="184"/>
      <c r="I15537" s="108"/>
      <c r="W15537">
        <f t="shared" si="1672"/>
      </c>
      <c r="X15537">
        <f t="shared" si="1673"/>
      </c>
      <c r="Y15537">
        <f t="shared" si="1674"/>
      </c>
      <c r="Z15537">
        <f t="shared" si="1675"/>
      </c>
    </row>
    <row r="15538" spans="1:26">
      <c r="A15538" s="57"/>
      <c r="B15538" s="246"/>
      <c r="C15538" s="246"/>
      <c r="D15538" s="184"/>
      <c r="E15538" s="184"/>
      <c r="F15538" s="245"/>
      <c r="G15538" s="187"/>
      <c r="H15538" s="184"/>
      <c r="I15538" s="108"/>
      <c r="W15538">
        <f t="shared" si="1672"/>
      </c>
      <c r="X15538">
        <f t="shared" si="1673"/>
      </c>
      <c r="Y15538">
        <f t="shared" si="1674"/>
      </c>
      <c r="Z15538">
        <f t="shared" si="1675"/>
      </c>
    </row>
    <row r="15539" spans="1:26">
      <c r="A15539" s="57"/>
      <c r="B15539" s="246"/>
      <c r="C15539" s="246"/>
      <c r="D15539" s="184"/>
      <c r="E15539" s="184"/>
      <c r="F15539" s="245"/>
      <c r="G15539" s="187"/>
      <c r="H15539" s="184"/>
      <c r="I15539" s="108"/>
      <c r="W15539">
        <f t="shared" si="1672"/>
      </c>
      <c r="X15539">
        <f t="shared" si="1673"/>
      </c>
      <c r="Y15539">
        <f t="shared" si="1674"/>
      </c>
      <c r="Z15539">
        <f t="shared" si="1675"/>
      </c>
    </row>
    <row r="15540" spans="1:26">
      <c r="A15540" s="57"/>
      <c r="B15540" s="246"/>
      <c r="C15540" s="246"/>
      <c r="D15540" s="184"/>
      <c r="E15540" s="184"/>
      <c r="F15540" s="245"/>
      <c r="G15540" s="187"/>
      <c r="H15540" s="184"/>
      <c r="I15540" s="108"/>
      <c r="W15540">
        <f t="shared" si="1672"/>
      </c>
      <c r="X15540">
        <f t="shared" si="1673"/>
      </c>
      <c r="Y15540">
        <f t="shared" si="1674"/>
      </c>
      <c r="Z15540">
        <f t="shared" si="1675"/>
      </c>
    </row>
    <row r="15541" spans="1:26" ht="15.75" thickBot="1">
      <c r="A15541" s="33"/>
      <c r="B15541" s="17"/>
      <c r="C15541" s="88"/>
      <c r="D15541" s="23"/>
      <c r="E15541" s="23"/>
      <c r="F15541" s="171"/>
      <c r="G15541" s="24"/>
      <c r="H15541" s="23"/>
      <c r="I15541" s="172"/>
      <c r="W15541">
        <f t="shared" si="1672"/>
      </c>
      <c r="X15541">
        <f t="shared" si="1673"/>
      </c>
      <c r="Y15541">
        <f t="shared" si="1674"/>
      </c>
      <c r="Z15541">
        <f t="shared" si="1675"/>
      </c>
    </row>
    <row r="15542" spans="1:26">
      <c r="A15542" s="37"/>
      <c r="B15542" s="17"/>
      <c r="C15542" s="10"/>
      <c r="D15542" s="91"/>
      <c r="E15542" s="91"/>
      <c r="F15542" s="91"/>
      <c r="G15542" s="92" t="s">
        <v>19</v>
      </c>
      <c r="H15542" s="91"/>
      <c r="I15542" s="111">
        <f>SUM(I15525:I15541)</f>
      </c>
      <c r="W15542">
        <f t="shared" si="1672"/>
      </c>
      <c r="X15542">
        <f t="shared" si="1673"/>
      </c>
      <c r="Y15542">
        <f t="shared" si="1674"/>
      </c>
      <c r="Z15542">
        <f t="shared" si="1675"/>
      </c>
    </row>
    <row r="15543" spans="1:26" ht="15.75" thickBot="1">
      <c r="A15543" s="33"/>
      <c r="B15543" s="11" t="s">
        <v>20</v>
      </c>
      <c r="C15543" s="35"/>
      <c r="D15543" s="35"/>
      <c r="E15543" s="173"/>
      <c r="F15543" s="173"/>
      <c r="G15543" s="173"/>
      <c r="H15543" s="247"/>
      <c r="I15543" s="174"/>
      <c r="W15543">
        <f t="shared" si="1672"/>
      </c>
      <c r="X15543">
        <f t="shared" si="1673"/>
      </c>
      <c r="Y15543">
        <f t="shared" si="1674"/>
      </c>
      <c r="Z15543">
        <f t="shared" si="1675"/>
      </c>
    </row>
    <row r="15544" spans="1:26" ht="15.75" thickBot="1">
      <c r="A15544" s="175"/>
      <c r="B15544" s="38"/>
      <c r="C15544" s="39" t="s">
        <v>21</v>
      </c>
      <c r="D15544" s="40">
        <f>SUM(D15525:D15543)</f>
      </c>
      <c r="E15544" s="41">
        <f>IF(H15544=I15544,"OK","NO")</f>
      </c>
      <c r="F15544" s="176">
        <f>SUM(F15525:F15543)</f>
      </c>
      <c r="G15544" s="40">
        <f>SUM(G15525:G15543)</f>
      </c>
      <c r="H15544" s="41">
        <f>SUMPRODUCT(F15525:F15541,H15525:H15541)</f>
      </c>
      <c r="I15544" s="43">
        <f>+I15542-I15543</f>
      </c>
      <c r="W15544">
        <f t="shared" si="1672"/>
      </c>
      <c r="X15544">
        <f t="shared" si="1673"/>
      </c>
      <c r="Y15544">
        <f t="shared" si="1674"/>
      </c>
      <c r="Z15544">
        <f t="shared" si="1675"/>
      </c>
    </row>
    <row r="15545" spans="1:26" ht="15.75" thickBot="1">
      <c r="A15545" s="44"/>
      <c r="B15545" s="116"/>
      <c r="C15545" s="45"/>
      <c r="D15545" s="45"/>
      <c r="E15545" s="45"/>
      <c r="F15545" s="45"/>
      <c r="G15545" s="45"/>
      <c r="H15545" s="45"/>
      <c r="I15545" s="47"/>
      <c r="W15545">
        <f t="shared" si="1672"/>
      </c>
      <c r="X15545">
        <f t="shared" si="1673"/>
      </c>
      <c r="Y15545">
        <f t="shared" si="1674"/>
      </c>
      <c r="Z15545">
        <f t="shared" si="1675"/>
      </c>
    </row>
    <row r="15546" spans="1:26">
      <c r="A15546" s="12" t="s">
        <v>432</v>
      </c>
      <c r="B15546" s="12"/>
      <c r="C15546" s="12"/>
      <c r="D15546" s="13"/>
      <c r="E15546" s="14"/>
      <c r="F15546" s="14"/>
      <c r="G15546" s="14"/>
      <c r="H15546" s="2"/>
      <c r="I15546" s="12"/>
      <c r="W15546">
        <f t="shared" si="1672"/>
      </c>
      <c r="X15546">
        <f t="shared" si="1673"/>
      </c>
      <c r="Y15546">
        <f t="shared" si="1674"/>
      </c>
      <c r="Z15546">
        <f t="shared" si="1675"/>
      </c>
    </row>
    <row r="15547" spans="1:26">
      <c r="W15547">
        <f t="shared" si="1672"/>
      </c>
      <c r="X15547">
        <f t="shared" si="1673"/>
      </c>
      <c r="Y15547">
        <f t="shared" si="1674"/>
      </c>
      <c r="Z15547">
        <f t="shared" si="1675"/>
      </c>
    </row>
    <row r="15548" spans="1:26">
      <c r="W15548">
        <f t="shared" si="1672"/>
      </c>
      <c r="X15548">
        <f t="shared" si="1673"/>
      </c>
      <c r="Y15548">
        <f t="shared" si="1674"/>
      </c>
      <c r="Z15548">
        <f t="shared" si="1675"/>
      </c>
    </row>
    <row r="15549" spans="1:26">
      <c r="W15549">
        <f t="shared" si="1672"/>
      </c>
      <c r="X15549">
        <f t="shared" si="1673"/>
      </c>
      <c r="Y15549">
        <f t="shared" si="1674"/>
      </c>
      <c r="Z15549">
        <f t="shared" si="1675"/>
      </c>
    </row>
    <row r="15550" spans="1:26">
      <c r="W15550">
        <f t="shared" si="1672"/>
      </c>
      <c r="X15550">
        <f t="shared" si="1673"/>
      </c>
      <c r="Y15550">
        <f t="shared" si="1674"/>
      </c>
      <c r="Z15550">
        <f t="shared" si="1675"/>
      </c>
    </row>
    <row r="15551" spans="1:26">
      <c r="W15551">
        <f t="shared" si="1672"/>
      </c>
      <c r="X15551">
        <f t="shared" si="1673"/>
      </c>
      <c r="Y15551">
        <f t="shared" si="1674"/>
      </c>
      <c r="Z15551">
        <f t="shared" si="1675"/>
      </c>
    </row>
    <row r="15552" spans="1:26">
      <c r="A15552" s="1562" t="s">
        <v>34</v>
      </c>
      <c r="B15552" s="1562"/>
      <c r="C15552" s="1562"/>
      <c r="D15552" s="1562"/>
      <c r="E15552" s="1562"/>
      <c r="F15552" s="1562"/>
      <c r="G15552" s="1562"/>
      <c r="H15552" s="1562"/>
      <c r="I15552" s="1562"/>
      <c r="W15552">
        <f t="shared" si="1672"/>
      </c>
      <c r="X15552">
        <f t="shared" si="1673"/>
      </c>
      <c r="Y15552">
        <f t="shared" si="1674"/>
      </c>
      <c r="Z15552">
        <f t="shared" si="1675"/>
      </c>
    </row>
    <row r="15553" spans="1:26">
      <c r="W15553">
        <f t="shared" si="1672"/>
      </c>
      <c r="X15553">
        <f t="shared" si="1673"/>
      </c>
      <c r="Y15553">
        <f t="shared" si="1674"/>
      </c>
      <c r="Z15553">
        <f t="shared" si="1675"/>
      </c>
    </row>
    <row r="15554" spans="1:26">
      <c r="A15554" s="1" t="s">
        <v>1</v>
      </c>
      <c r="B15554" s="124"/>
      <c r="C15554" s="124"/>
      <c r="D15554" s="124"/>
      <c r="E15554" s="124"/>
      <c r="G15554" s="2" t="s">
        <v>2</v>
      </c>
      <c r="H15554" s="3" t="s">
        <v>2669</v>
      </c>
      <c r="I15554" s="124"/>
      <c r="W15554">
        <f t="shared" si="1672"/>
      </c>
      <c r="X15554">
        <f t="shared" si="1673"/>
      </c>
      <c r="Y15554">
        <f t="shared" si="1674"/>
      </c>
      <c r="Z15554">
        <f t="shared" si="1675"/>
      </c>
    </row>
    <row r="15555" spans="1:26">
      <c r="A15555" s="178" t="inlineStr">
        <is>
          <t>Dealer-171</t>
        </is>
      </c>
      <c r="F15555" s="4" t="s">
        <v>3</v>
      </c>
      <c r="G15555" s="2"/>
      <c r="H15555" s="1" t="s">
        <v>2327</v>
      </c>
      <c r="W15555">
        <f t="shared" si="1672"/>
      </c>
      <c r="X15555">
        <f t="shared" si="1673"/>
      </c>
      <c r="Y15555">
        <f t="shared" si="1674"/>
      </c>
      <c r="Z15555">
        <f t="shared" si="1675"/>
      </c>
    </row>
    <row r="15556" spans="1:26">
      <c r="A15556" s="178" t="inlineStr">
        <is>
          <t>Address line (redacted)</t>
        </is>
      </c>
      <c r="B15556" s="1"/>
      <c r="W15556">
        <f t="shared" ref="W15556:W15619" si="1676">IF(LEFT($H15556&amp;"",5)="2019-",$H15556,W15555)</f>
      </c>
      <c r="X15556">
        <f t="shared" ref="X15556:X15619" si="1677">IF($W15556="",0,IF(COUNTIF($AB$2:$AB$80,$W15556)&gt;0,1,0))</f>
      </c>
      <c r="Y15556">
        <f t="shared" ref="Y15556:Y15619" si="1678">IF($C15556="","",UPPER(TRIM(IFERROR(LEFT($C15556&amp;"",FIND("/",$C15556&amp;"")-1),$C15556&amp;""))))</f>
      </c>
      <c r="Z15556">
        <f t="shared" ref="Z15556:Z15619" si="1679">IFERROR(IF(ISNUMBER($G15556),$G15556,0),0)</f>
      </c>
    </row>
    <row r="15557" spans="1:26">
      <c r="A15557" s="1" t="inlineStr">
        <is>
          <t>Address line (redacted)</t>
        </is>
      </c>
      <c r="B15557" s="1"/>
      <c r="W15557">
        <f t="shared" si="1676"/>
      </c>
      <c r="X15557">
        <f t="shared" si="1677"/>
      </c>
      <c r="Y15557">
        <f t="shared" si="1678"/>
      </c>
      <c r="Z15557">
        <f t="shared" si="1679"/>
      </c>
    </row>
    <row r="15558" spans="1:26">
      <c r="A15558" s="268" t="s">
        <v>598</v>
      </c>
      <c r="B15558" s="243" t="inlineStr">
        <is>
          <t>GSTIN-MASKED</t>
        </is>
      </c>
      <c r="W15558">
        <f t="shared" si="1676"/>
      </c>
      <c r="X15558">
        <f t="shared" si="1677"/>
      </c>
      <c r="Y15558">
        <f t="shared" si="1678"/>
      </c>
      <c r="Z15558">
        <f t="shared" si="1679"/>
      </c>
    </row>
    <row r="15559" spans="1:26">
      <c r="A15559" s="254" t="inlineStr">
        <is>
          <t>Through: Transporter-026</t>
        </is>
      </c>
      <c r="B15559" s="1"/>
      <c r="W15559">
        <f t="shared" si="1676"/>
      </c>
      <c r="X15559">
        <f t="shared" si="1677"/>
      </c>
      <c r="Y15559">
        <f t="shared" si="1678"/>
      </c>
      <c r="Z15559">
        <f t="shared" si="1679"/>
      </c>
    </row>
    <row r="15560" spans="1:26">
      <c r="A15560" s="1" t="s">
        <v>5</v>
      </c>
      <c r="W15560">
        <f t="shared" si="1676"/>
      </c>
      <c r="X15560">
        <f t="shared" si="1677"/>
      </c>
      <c r="Y15560">
        <f t="shared" si="1678"/>
      </c>
      <c r="Z15560">
        <f t="shared" si="1679"/>
      </c>
    </row>
    <row r="15561" spans="1:26">
      <c r="A15561" s="1" t="s">
        <v>6</v>
      </c>
      <c r="W15561">
        <f t="shared" si="1676"/>
      </c>
      <c r="X15561">
        <f t="shared" si="1677"/>
      </c>
      <c r="Y15561">
        <f t="shared" si="1678"/>
      </c>
      <c r="Z15561">
        <f t="shared" si="1679"/>
      </c>
    </row>
    <row r="15562" spans="1:26" ht="15.75" thickBot="1">
      <c r="A15562" s="1" t="s">
        <v>7</v>
      </c>
      <c r="W15562">
        <f t="shared" si="1676"/>
      </c>
      <c r="X15562">
        <f t="shared" si="1677"/>
      </c>
      <c r="Y15562">
        <f t="shared" si="1678"/>
      </c>
      <c r="Z15562">
        <f t="shared" si="1679"/>
      </c>
    </row>
    <row r="15563" spans="1:26" ht="24.75" thickBot="1">
      <c r="A15563" s="162" t="s">
        <v>8</v>
      </c>
      <c r="B15563" s="163" t="s">
        <v>9</v>
      </c>
      <c r="C15563" s="163" t="s">
        <v>10</v>
      </c>
      <c r="D15563" s="164" t="s">
        <v>11</v>
      </c>
      <c r="E15563" s="164" t="s">
        <v>12</v>
      </c>
      <c r="F15563" s="164" t="s">
        <v>13</v>
      </c>
      <c r="G15563" s="164" t="s">
        <v>14</v>
      </c>
      <c r="H15563" s="165" t="s">
        <v>15</v>
      </c>
      <c r="I15563" s="166" t="s">
        <v>16</v>
      </c>
      <c r="W15563">
        <f t="shared" si="1676"/>
      </c>
      <c r="X15563">
        <f t="shared" si="1677"/>
      </c>
      <c r="Y15563">
        <f t="shared" si="1678"/>
      </c>
      <c r="Z15563">
        <f t="shared" si="1679"/>
      </c>
    </row>
    <row r="15564" spans="1:26">
      <c r="A15564" s="57"/>
      <c r="B15564" s="1564" t="s">
        <v>18</v>
      </c>
      <c r="C15564" s="1565"/>
      <c r="D15564" s="5"/>
      <c r="E15564" s="5"/>
      <c r="F15564" s="5"/>
      <c r="G15564" s="127"/>
      <c r="H15564" s="5"/>
      <c r="I15564" s="102"/>
      <c r="W15564">
        <f t="shared" si="1676"/>
      </c>
      <c r="X15564">
        <f t="shared" si="1677"/>
      </c>
      <c r="Y15564">
        <f t="shared" si="1678"/>
      </c>
      <c r="Z15564">
        <f t="shared" si="1679"/>
      </c>
    </row>
    <row r="15565" spans="1:26" ht="24">
      <c r="A15565" s="107"/>
      <c r="B15565" s="95" t="s">
        <v>334</v>
      </c>
      <c r="C15565" s="5" t="s">
        <v>335</v>
      </c>
      <c r="D15565" s="134">
        <v>1</v>
      </c>
      <c r="E15565" s="5">
        <v>2</v>
      </c>
      <c r="F15565" s="5">
        <f>+E15565</f>
      </c>
      <c r="G15565" s="312">
        <f>+F15565</f>
      </c>
      <c r="H15565" s="5">
        <v>1</v>
      </c>
      <c r="I15565" s="102">
        <f>+H15565*G15565</f>
      </c>
      <c r="J15565">
        <f>+H15565*G15565</f>
      </c>
      <c r="W15565">
        <f t="shared" si="1676"/>
      </c>
      <c r="X15565">
        <f t="shared" si="1677"/>
      </c>
      <c r="Y15565">
        <f t="shared" si="1678"/>
      </c>
      <c r="Z15565">
        <f t="shared" si="1679"/>
      </c>
    </row>
    <row r="15566" spans="1:26">
      <c r="A15566" s="107"/>
      <c r="B15566" s="1564" t="s">
        <v>375</v>
      </c>
      <c r="C15566" s="1565"/>
      <c r="D15566" s="106"/>
      <c r="E15566" s="9"/>
      <c r="F15566" s="5"/>
      <c r="G15566" s="127"/>
      <c r="H15566" s="9"/>
      <c r="I15566" s="102"/>
      <c r="J15566">
        <f>+H15566*G15566</f>
      </c>
      <c r="N15566" t="s">
        <v>2071</v>
      </c>
      <c r="O15566">
        <v>2</v>
      </c>
      <c r="P15566">
        <v>400</v>
      </c>
      <c r="Q15566">
        <f>+P15566*O15566</f>
      </c>
      <c r="R15566">
        <f>+Q15566*28%</f>
      </c>
      <c r="S15566">
        <f>+R15566+Q15566</f>
      </c>
      <c r="W15566">
        <f t="shared" si="1676"/>
      </c>
      <c r="X15566">
        <f t="shared" si="1677"/>
      </c>
      <c r="Y15566">
        <f t="shared" si="1678"/>
      </c>
      <c r="Z15566">
        <f t="shared" si="1679"/>
      </c>
    </row>
    <row r="15567" spans="1:26">
      <c r="A15567" s="107"/>
      <c r="B15567" s="106" t="s">
        <v>1974</v>
      </c>
      <c r="C15567" s="106" t="s">
        <v>1975</v>
      </c>
      <c r="D15567" s="9">
        <v>1</v>
      </c>
      <c r="E15567" s="5">
        <v>25</v>
      </c>
      <c r="F15567" s="5">
        <f>+E15567</f>
      </c>
      <c r="G15567" s="127">
        <f>+F15567</f>
      </c>
      <c r="H15567" s="5">
        <v>1</v>
      </c>
      <c r="I15567" s="102">
        <f>+H15567*G15567</f>
      </c>
      <c r="J15567">
        <f t="shared" ref="J15567:J15581" si="1680">+H15567*G15567</f>
      </c>
      <c r="N15567" t="s">
        <v>2687</v>
      </c>
      <c r="O15567">
        <v>25</v>
      </c>
      <c r="P15567">
        <v>55</v>
      </c>
      <c r="Q15567">
        <f>+P15567*O15567</f>
      </c>
      <c r="R15567">
        <f>+Q15567*18%</f>
      </c>
      <c r="S15567">
        <f>+R15567+Q15567</f>
      </c>
      <c r="W15567">
        <f t="shared" si="1676"/>
      </c>
      <c r="X15567">
        <f t="shared" si="1677"/>
      </c>
      <c r="Y15567">
        <f t="shared" si="1678"/>
      </c>
      <c r="Z15567">
        <f t="shared" si="1679"/>
      </c>
    </row>
    <row r="15568" spans="1:26">
      <c r="A15568" s="107"/>
      <c r="B15568" s="1564" t="s">
        <v>17</v>
      </c>
      <c r="C15568" s="1565"/>
      <c r="D15568" s="1594">
        <v>3</v>
      </c>
      <c r="E15568" s="9"/>
      <c r="F15568" s="5"/>
      <c r="G15568" s="127"/>
      <c r="H15568" s="9"/>
      <c r="I15568" s="102"/>
      <c r="J15568">
        <f t="shared" si="1680"/>
      </c>
      <c r="N15568" t="s">
        <v>925</v>
      </c>
      <c r="O15568">
        <v>15</v>
      </c>
      <c r="P15568">
        <v>425</v>
      </c>
      <c r="Q15568">
        <f>+P15568*O15568</f>
      </c>
      <c r="R15568">
        <f>+Q15568*28%</f>
      </c>
      <c r="S15568">
        <f>+R15568+Q15568</f>
      </c>
      <c r="W15568">
        <f t="shared" si="1676"/>
      </c>
      <c r="X15568">
        <f t="shared" si="1677"/>
      </c>
      <c r="Y15568">
        <f t="shared" si="1678"/>
      </c>
      <c r="Z15568">
        <f t="shared" si="1679"/>
      </c>
    </row>
    <row r="15569" spans="1:26">
      <c r="A15569" s="107"/>
      <c r="B15569" s="376" t="s">
        <v>1205</v>
      </c>
      <c r="C15569" s="377"/>
      <c r="D15569" s="1560"/>
      <c r="E15569" s="352">
        <v>10</v>
      </c>
      <c r="F15569" s="5">
        <f t="shared" ref="F15569:G15572" si="1681">+E15569</f>
      </c>
      <c r="G15569" s="127">
        <f t="shared" si="1681"/>
      </c>
      <c r="H15569" s="352">
        <v>1</v>
      </c>
      <c r="I15569" s="102">
        <f>+H15569*G15569</f>
      </c>
      <c r="J15569">
        <f t="shared" si="1680"/>
      </c>
      <c r="N15569" t="s">
        <v>2688</v>
      </c>
      <c r="O15569">
        <v>10</v>
      </c>
      <c r="P15569">
        <v>100</v>
      </c>
      <c r="Q15569">
        <f>+P15569*O15569</f>
      </c>
      <c r="R15569">
        <f>+Q15569*18%</f>
      </c>
      <c r="S15569">
        <f>+R15569+Q15569</f>
      </c>
      <c r="W15569">
        <f t="shared" si="1676"/>
      </c>
      <c r="X15569">
        <f t="shared" si="1677"/>
      </c>
      <c r="Y15569">
        <f t="shared" si="1678"/>
      </c>
      <c r="Z15569">
        <f t="shared" si="1679"/>
      </c>
    </row>
    <row r="15570" spans="1:26">
      <c r="A15570" s="107"/>
      <c r="B15570" s="376"/>
      <c r="C15570" s="377"/>
      <c r="D15570" s="1560"/>
      <c r="E15570" s="352"/>
      <c r="F15570" s="5"/>
      <c r="G15570" s="127"/>
      <c r="H15570" s="352"/>
      <c r="I15570" s="102"/>
      <c r="N15570" t="s">
        <v>2689</v>
      </c>
      <c r="O15570">
        <v>12</v>
      </c>
      <c r="P15570">
        <v>350</v>
      </c>
      <c r="Q15570">
        <f>+P15570*O15570</f>
      </c>
      <c r="R15570">
        <f>+Q15570*18%</f>
      </c>
      <c r="S15570">
        <f>+R15570+Q15570</f>
      </c>
      <c r="W15570">
        <f t="shared" si="1676"/>
      </c>
      <c r="X15570">
        <f t="shared" si="1677"/>
      </c>
      <c r="Y15570">
        <f t="shared" si="1678"/>
      </c>
      <c r="Z15570">
        <f t="shared" si="1679"/>
      </c>
    </row>
    <row r="15571" spans="1:26">
      <c r="A15571" s="107"/>
      <c r="B15571" s="8" t="s">
        <v>1066</v>
      </c>
      <c r="C15571" s="5" t="s">
        <v>1065</v>
      </c>
      <c r="D15571" s="1560"/>
      <c r="E15571" s="5">
        <v>3</v>
      </c>
      <c r="F15571" s="5">
        <f t="shared" si="1681"/>
      </c>
      <c r="G15571" s="127">
        <f t="shared" si="1681"/>
      </c>
      <c r="H15571" s="5">
        <v>1</v>
      </c>
      <c r="I15571" s="102">
        <f>+H15571*G15571</f>
      </c>
      <c r="J15571">
        <f t="shared" si="1680"/>
      </c>
      <c r="R15571" t="s">
        <v>1428</v>
      </c>
      <c r="S15571">
        <f>SUM(S15566:S15570)</f>
      </c>
      <c r="W15571">
        <f t="shared" si="1676"/>
      </c>
      <c r="X15571">
        <f t="shared" si="1677"/>
      </c>
      <c r="Y15571">
        <f t="shared" si="1678"/>
      </c>
      <c r="Z15571">
        <f t="shared" si="1679"/>
      </c>
    </row>
    <row r="15572" spans="1:26">
      <c r="A15572" s="107"/>
      <c r="B15572" s="8" t="s">
        <v>445</v>
      </c>
      <c r="C15572" s="5" t="s">
        <v>444</v>
      </c>
      <c r="D15572" s="1560"/>
      <c r="E15572" s="5">
        <v>2</v>
      </c>
      <c r="F15572" s="5">
        <f t="shared" si="1681"/>
      </c>
      <c r="G15572" s="127">
        <f t="shared" si="1681"/>
      </c>
      <c r="H15572" s="5">
        <v>1</v>
      </c>
      <c r="I15572" s="102">
        <f>+H15572*G15572</f>
      </c>
      <c r="J15572">
        <f t="shared" si="1680"/>
      </c>
      <c r="O15572">
        <f>SUM(O15566:O15571)</f>
      </c>
      <c r="R15572" t="s">
        <v>928</v>
      </c>
      <c r="W15572">
        <f t="shared" si="1676"/>
      </c>
      <c r="X15572">
        <f t="shared" si="1677"/>
      </c>
      <c r="Y15572">
        <f t="shared" si="1678"/>
      </c>
      <c r="Z15572">
        <f t="shared" si="1679"/>
      </c>
    </row>
    <row r="15573" spans="1:26">
      <c r="A15573" s="107"/>
      <c r="B15573" s="1564" t="s">
        <v>719</v>
      </c>
      <c r="C15573" s="1565"/>
      <c r="D15573" s="1560"/>
      <c r="E15573" s="5"/>
      <c r="F15573" s="5"/>
      <c r="G15573" s="127"/>
      <c r="H15573" s="9"/>
      <c r="I15573" s="102"/>
      <c r="J15573">
        <f t="shared" si="1680"/>
      </c>
      <c r="R15573" s="118">
        <f>+I15586-S15571</f>
      </c>
      <c r="W15573">
        <f t="shared" si="1676"/>
      </c>
      <c r="X15573">
        <f t="shared" si="1677"/>
      </c>
      <c r="Y15573">
        <f t="shared" si="1678"/>
      </c>
      <c r="Z15573">
        <f t="shared" si="1679"/>
      </c>
    </row>
    <row r="15574" spans="1:26">
      <c r="A15574" s="107"/>
      <c r="B15574" s="8" t="s">
        <v>535</v>
      </c>
      <c r="C15574" s="5" t="s">
        <v>536</v>
      </c>
      <c r="D15574" s="1560"/>
      <c r="E15574" s="5">
        <v>10</v>
      </c>
      <c r="F15574" s="5">
        <f>+E15574</f>
      </c>
      <c r="G15574" s="127">
        <f>+F15574</f>
      </c>
      <c r="H15574" s="5">
        <v>1</v>
      </c>
      <c r="I15574" s="102">
        <f>+H15574*G15574</f>
      </c>
      <c r="J15574">
        <f t="shared" si="1680"/>
      </c>
      <c r="W15574">
        <f t="shared" si="1676"/>
      </c>
      <c r="X15574">
        <f t="shared" si="1677"/>
      </c>
      <c r="Y15574">
        <f t="shared" si="1678"/>
      </c>
      <c r="Z15574">
        <f t="shared" si="1679"/>
      </c>
    </row>
    <row r="15575" spans="1:26">
      <c r="A15575" s="107"/>
      <c r="B15575" s="1564" t="s">
        <v>1164</v>
      </c>
      <c r="C15575" s="1565"/>
      <c r="D15575" s="1560"/>
      <c r="E15575" s="5"/>
      <c r="F15575" s="5"/>
      <c r="G15575" s="127"/>
      <c r="H15575" s="9"/>
      <c r="I15575" s="102"/>
      <c r="J15575">
        <f t="shared" si="1680"/>
      </c>
      <c r="W15575">
        <f t="shared" si="1676"/>
      </c>
      <c r="X15575">
        <f t="shared" si="1677"/>
      </c>
      <c r="Y15575">
        <f t="shared" si="1678"/>
      </c>
      <c r="Z15575">
        <f t="shared" si="1679"/>
      </c>
    </row>
    <row r="15576" spans="1:26" ht="24">
      <c r="A15576" s="107"/>
      <c r="B15576" s="106" t="s">
        <v>916</v>
      </c>
      <c r="C15576" s="280" t="s">
        <v>917</v>
      </c>
      <c r="D15576" s="1560"/>
      <c r="E15576" s="9">
        <v>2</v>
      </c>
      <c r="F15576" s="5">
        <f t="shared" ref="F15576:G15581" si="1682">+E15576</f>
      </c>
      <c r="G15576" s="127">
        <f t="shared" si="1682"/>
      </c>
      <c r="H15576" s="9">
        <v>1</v>
      </c>
      <c r="I15576" s="102">
        <f t="shared" ref="I15576:I15581" si="1683">+H15576*G15576</f>
      </c>
      <c r="J15576">
        <f t="shared" si="1680"/>
      </c>
      <c r="W15576">
        <f t="shared" si="1676"/>
      </c>
      <c r="X15576">
        <f t="shared" si="1677"/>
      </c>
      <c r="Y15576">
        <f t="shared" si="1678"/>
      </c>
      <c r="Z15576">
        <f t="shared" si="1679"/>
      </c>
    </row>
    <row r="15577" spans="1:26" ht="30">
      <c r="A15577" s="107"/>
      <c r="B15577" s="106" t="s">
        <v>555</v>
      </c>
      <c r="C15577" s="271" t="s">
        <v>728</v>
      </c>
      <c r="D15577" s="1560"/>
      <c r="E15577" s="9">
        <v>1</v>
      </c>
      <c r="F15577" s="5">
        <f t="shared" si="1682"/>
      </c>
      <c r="G15577" s="127">
        <f t="shared" si="1682"/>
      </c>
      <c r="H15577" s="9">
        <v>1</v>
      </c>
      <c r="I15577" s="102">
        <f t="shared" si="1683"/>
      </c>
      <c r="J15577">
        <f t="shared" si="1680"/>
      </c>
      <c r="W15577">
        <f t="shared" si="1676"/>
      </c>
      <c r="X15577">
        <f t="shared" si="1677"/>
      </c>
      <c r="Y15577">
        <f t="shared" si="1678"/>
      </c>
      <c r="Z15577">
        <f t="shared" si="1679"/>
      </c>
    </row>
    <row r="15578" spans="1:26" ht="36">
      <c r="A15578" s="107"/>
      <c r="B15578" s="106" t="s">
        <v>1007</v>
      </c>
      <c r="C15578" s="15" t="s">
        <v>1006</v>
      </c>
      <c r="D15578" s="1560"/>
      <c r="E15578" s="9">
        <v>2</v>
      </c>
      <c r="F15578" s="5">
        <f t="shared" si="1682"/>
      </c>
      <c r="G15578" s="127">
        <f t="shared" si="1682"/>
      </c>
      <c r="H15578" s="9">
        <v>1</v>
      </c>
      <c r="I15578" s="102">
        <f t="shared" si="1683"/>
      </c>
      <c r="J15578">
        <f t="shared" si="1680"/>
      </c>
      <c r="W15578">
        <f t="shared" si="1676"/>
      </c>
      <c r="X15578">
        <f t="shared" si="1677"/>
      </c>
      <c r="Y15578">
        <f t="shared" si="1678"/>
      </c>
      <c r="Z15578">
        <f t="shared" si="1679"/>
      </c>
    </row>
    <row r="15579" spans="1:26" ht="36">
      <c r="A15579" s="107"/>
      <c r="B15579" s="106" t="s">
        <v>978</v>
      </c>
      <c r="C15579" s="15" t="s">
        <v>977</v>
      </c>
      <c r="D15579" s="1560"/>
      <c r="E15579" s="9">
        <v>2</v>
      </c>
      <c r="F15579" s="5">
        <f t="shared" si="1682"/>
      </c>
      <c r="G15579" s="127">
        <f t="shared" si="1682"/>
      </c>
      <c r="H15579" s="9">
        <v>1</v>
      </c>
      <c r="I15579" s="102">
        <f t="shared" si="1683"/>
      </c>
      <c r="J15579">
        <f t="shared" si="1680"/>
      </c>
      <c r="W15579">
        <f t="shared" si="1676"/>
      </c>
      <c r="X15579">
        <f t="shared" si="1677"/>
      </c>
      <c r="Y15579">
        <f t="shared" si="1678"/>
      </c>
      <c r="Z15579">
        <f t="shared" si="1679"/>
      </c>
    </row>
    <row r="15580" spans="1:26" ht="24">
      <c r="A15580" s="107"/>
      <c r="B15580" s="106" t="s">
        <v>628</v>
      </c>
      <c r="C15580" s="15" t="s">
        <v>629</v>
      </c>
      <c r="D15580" s="1560"/>
      <c r="E15580" s="9">
        <v>2</v>
      </c>
      <c r="F15580" s="5">
        <f t="shared" si="1682"/>
      </c>
      <c r="G15580" s="127">
        <f t="shared" si="1682"/>
      </c>
      <c r="H15580" s="9">
        <v>1</v>
      </c>
      <c r="I15580" s="102">
        <f t="shared" si="1683"/>
      </c>
      <c r="J15580">
        <f t="shared" si="1680"/>
      </c>
      <c r="W15580">
        <f t="shared" si="1676"/>
      </c>
      <c r="X15580">
        <f t="shared" si="1677"/>
      </c>
      <c r="Y15580">
        <f t="shared" si="1678"/>
      </c>
      <c r="Z15580">
        <f t="shared" si="1679"/>
      </c>
    </row>
    <row r="15581" spans="1:26" ht="36">
      <c r="A15581" s="107"/>
      <c r="B15581" s="106" t="s">
        <v>630</v>
      </c>
      <c r="C15581" s="269" t="s">
        <v>631</v>
      </c>
      <c r="D15581" s="1595"/>
      <c r="E15581" s="9">
        <v>3</v>
      </c>
      <c r="F15581" s="5">
        <f t="shared" si="1682"/>
      </c>
      <c r="G15581" s="127">
        <f t="shared" si="1682"/>
      </c>
      <c r="H15581" s="9">
        <v>1</v>
      </c>
      <c r="I15581" s="102">
        <f t="shared" si="1683"/>
      </c>
      <c r="J15581">
        <f t="shared" si="1680"/>
      </c>
      <c r="W15581">
        <f t="shared" si="1676"/>
      </c>
      <c r="X15581">
        <f t="shared" si="1677"/>
      </c>
      <c r="Y15581">
        <f t="shared" si="1678"/>
      </c>
      <c r="Z15581">
        <f t="shared" si="1679"/>
      </c>
    </row>
    <row r="15582" spans="1:26">
      <c r="A15582" s="5"/>
      <c r="B15582" s="1568" t="s">
        <v>2705</v>
      </c>
      <c r="C15582" s="1569"/>
      <c r="D15582" s="5"/>
      <c r="E15582" s="6"/>
      <c r="F15582" s="6"/>
      <c r="G15582" s="5"/>
      <c r="H15582" s="5"/>
      <c r="I15582" s="102"/>
      <c r="W15582">
        <f t="shared" si="1676"/>
      </c>
      <c r="X15582">
        <f t="shared" si="1677"/>
      </c>
      <c r="Y15582">
        <f t="shared" si="1678"/>
      </c>
      <c r="Z15582">
        <f t="shared" si="1679"/>
      </c>
    </row>
    <row r="15583" spans="1:26" ht="15.75" thickBot="1">
      <c r="A15583" s="33"/>
      <c r="B15583" s="1590"/>
      <c r="C15583" s="1591"/>
      <c r="D15583" s="23"/>
      <c r="E15583" s="23"/>
      <c r="F15583" s="171"/>
      <c r="G15583" s="24"/>
      <c r="H15583" s="23"/>
      <c r="I15583" s="172"/>
      <c r="W15583">
        <f t="shared" si="1676"/>
      </c>
      <c r="X15583">
        <f t="shared" si="1677"/>
      </c>
      <c r="Y15583">
        <f t="shared" si="1678"/>
      </c>
      <c r="Z15583">
        <f t="shared" si="1679"/>
      </c>
    </row>
    <row r="15584" spans="1:26">
      <c r="A15584" s="37"/>
      <c r="B15584" s="17"/>
      <c r="C15584" s="10"/>
      <c r="D15584" s="91"/>
      <c r="E15584" s="91"/>
      <c r="F15584" s="91"/>
      <c r="G15584" s="92" t="s">
        <v>19</v>
      </c>
      <c r="H15584" s="91"/>
      <c r="I15584" s="111">
        <f>SUM(I15564:I15583)</f>
      </c>
      <c r="W15584">
        <f t="shared" si="1676"/>
      </c>
      <c r="X15584">
        <f t="shared" si="1677"/>
      </c>
      <c r="Y15584">
        <f t="shared" si="1678"/>
      </c>
      <c r="Z15584">
        <f t="shared" si="1679"/>
      </c>
    </row>
    <row r="15585" spans="1:26" ht="15.75" thickBot="1">
      <c r="A15585" s="33"/>
      <c r="B15585" s="11" t="s">
        <v>20</v>
      </c>
      <c r="C15585" s="35"/>
      <c r="D15585" s="35"/>
      <c r="E15585" s="35"/>
      <c r="F15585" s="35"/>
      <c r="G15585" s="35"/>
      <c r="H15585" s="35"/>
      <c r="I15585" s="36"/>
      <c r="W15585">
        <f t="shared" si="1676"/>
      </c>
      <c r="X15585">
        <f t="shared" si="1677"/>
      </c>
      <c r="Y15585">
        <f t="shared" si="1678"/>
      </c>
      <c r="Z15585">
        <f t="shared" si="1679"/>
      </c>
    </row>
    <row r="15586" spans="1:26" ht="15.75" thickBot="1">
      <c r="A15586" s="175"/>
      <c r="B15586" s="38"/>
      <c r="C15586" s="39" t="s">
        <v>21</v>
      </c>
      <c r="D15586" s="40">
        <f>SUM(D15564:D15585)</f>
      </c>
      <c r="E15586" s="41">
        <f>IF(H15586=I15586,"OK","NO")</f>
      </c>
      <c r="F15586" s="176">
        <f>SUM(F15564:F15585)</f>
      </c>
      <c r="G15586" s="40">
        <f>SUM(G15564:G15585)</f>
      </c>
      <c r="H15586" s="41">
        <f>SUMPRODUCT(F15564:F15583,H15564:H15583)</f>
      </c>
      <c r="I15586" s="43">
        <f>SUM(I15584:I15585)</f>
      </c>
      <c r="J15586">
        <f>SUM(J15565:J15585)</f>
      </c>
      <c r="W15586">
        <f t="shared" si="1676"/>
      </c>
      <c r="X15586">
        <f t="shared" si="1677"/>
      </c>
      <c r="Y15586">
        <f t="shared" si="1678"/>
      </c>
      <c r="Z15586">
        <f t="shared" si="1679"/>
      </c>
    </row>
    <row r="15587" spans="1:26" ht="15.75" thickBot="1">
      <c r="A15587" s="44"/>
      <c r="B15587" s="116"/>
      <c r="C15587" s="45"/>
      <c r="D15587" s="45"/>
      <c r="E15587" s="45"/>
      <c r="F15587" s="45"/>
      <c r="G15587" s="45"/>
      <c r="H15587" s="45"/>
      <c r="I15587" s="47"/>
      <c r="W15587">
        <f t="shared" si="1676"/>
      </c>
      <c r="X15587">
        <f t="shared" si="1677"/>
      </c>
      <c r="Y15587">
        <f t="shared" si="1678"/>
      </c>
      <c r="Z15587">
        <f t="shared" si="1679"/>
      </c>
    </row>
    <row r="15588" spans="1:26">
      <c r="A15588" s="12" t="s">
        <v>315</v>
      </c>
      <c r="B15588" s="12"/>
      <c r="C15588" s="12"/>
      <c r="D15588" s="13"/>
      <c r="E15588" s="14"/>
      <c r="F15588" s="14"/>
      <c r="G15588" s="14"/>
      <c r="H15588" s="2"/>
      <c r="I15588" s="12"/>
      <c r="W15588">
        <f t="shared" si="1676"/>
      </c>
      <c r="X15588">
        <f t="shared" si="1677"/>
      </c>
      <c r="Y15588">
        <f t="shared" si="1678"/>
      </c>
      <c r="Z15588">
        <f t="shared" si="1679"/>
      </c>
    </row>
    <row r="15589" spans="1:26">
      <c r="W15589">
        <f t="shared" si="1676"/>
      </c>
      <c r="X15589">
        <f t="shared" si="1677"/>
      </c>
      <c r="Y15589">
        <f t="shared" si="1678"/>
      </c>
      <c r="Z15589">
        <f t="shared" si="1679"/>
      </c>
    </row>
    <row r="15590" spans="1:26">
      <c r="W15590">
        <f t="shared" si="1676"/>
      </c>
      <c r="X15590">
        <f t="shared" si="1677"/>
      </c>
      <c r="Y15590">
        <f t="shared" si="1678"/>
      </c>
      <c r="Z15590">
        <f t="shared" si="1679"/>
      </c>
    </row>
    <row r="15591" spans="1:26">
      <c r="W15591">
        <f t="shared" si="1676"/>
      </c>
      <c r="X15591">
        <f t="shared" si="1677"/>
      </c>
      <c r="Y15591">
        <f t="shared" si="1678"/>
      </c>
      <c r="Z15591">
        <f t="shared" si="1679"/>
      </c>
    </row>
    <row r="15592" spans="1:26">
      <c r="W15592">
        <f t="shared" si="1676"/>
      </c>
      <c r="X15592">
        <f t="shared" si="1677"/>
      </c>
      <c r="Y15592">
        <f t="shared" si="1678"/>
      </c>
      <c r="Z15592">
        <f t="shared" si="1679"/>
      </c>
    </row>
    <row r="15593" spans="1:26">
      <c r="A15593" s="1562" t="s">
        <v>0</v>
      </c>
      <c r="B15593" s="1562"/>
      <c r="C15593" s="1562"/>
      <c r="D15593" s="1562"/>
      <c r="E15593" s="1562"/>
      <c r="F15593" s="1562"/>
      <c r="G15593" s="1562"/>
      <c r="H15593" s="1562"/>
      <c r="I15593" s="1562"/>
      <c r="W15593">
        <f t="shared" si="1676"/>
      </c>
      <c r="X15593">
        <f t="shared" si="1677"/>
      </c>
      <c r="Y15593">
        <f t="shared" si="1678"/>
      </c>
      <c r="Z15593">
        <f t="shared" si="1679"/>
      </c>
    </row>
    <row r="15594" spans="1:26">
      <c r="W15594">
        <f t="shared" si="1676"/>
      </c>
      <c r="X15594">
        <f t="shared" si="1677"/>
      </c>
      <c r="Y15594">
        <f t="shared" si="1678"/>
      </c>
      <c r="Z15594">
        <f t="shared" si="1679"/>
      </c>
    </row>
    <row r="15595" spans="1:26">
      <c r="A15595" s="1" t="s">
        <v>1</v>
      </c>
      <c r="B15595" s="1"/>
      <c r="G15595" s="2" t="s">
        <v>2</v>
      </c>
      <c r="H15595" s="3" t="s">
        <v>2667</v>
      </c>
      <c r="W15595">
        <f t="shared" si="1676"/>
      </c>
      <c r="X15595">
        <f t="shared" si="1677"/>
      </c>
      <c r="Y15595">
        <f t="shared" si="1678"/>
      </c>
      <c r="Z15595">
        <f t="shared" si="1679"/>
      </c>
    </row>
    <row r="15596" spans="1:26">
      <c r="A15596" s="1" t="inlineStr">
        <is>
          <t>Dealer-338</t>
        </is>
      </c>
      <c r="B15596" s="1"/>
      <c r="C15596" s="51"/>
      <c r="F15596" s="4" t="s">
        <v>3</v>
      </c>
      <c r="G15596" s="2"/>
      <c r="H15596" s="1" t="s">
        <v>2328</v>
      </c>
      <c r="W15596">
        <f t="shared" si="1676"/>
      </c>
      <c r="X15596">
        <f t="shared" si="1677"/>
      </c>
      <c r="Y15596">
        <f t="shared" si="1678"/>
      </c>
      <c r="Z15596">
        <f t="shared" si="1679"/>
      </c>
    </row>
    <row r="15597" spans="1:26">
      <c r="A15597" s="1" t="inlineStr">
        <is>
          <t>Address line (redacted)</t>
        </is>
      </c>
      <c r="B15597" s="1"/>
      <c r="C15597" s="51"/>
      <c r="W15597">
        <f t="shared" si="1676"/>
      </c>
      <c r="X15597">
        <f t="shared" si="1677"/>
      </c>
      <c r="Y15597">
        <f t="shared" si="1678"/>
      </c>
      <c r="Z15597">
        <f t="shared" si="1679"/>
      </c>
    </row>
    <row r="15598" spans="1:26">
      <c r="A15598" s="1" t="inlineStr">
        <is>
          <t>Address line (redacted)</t>
        </is>
      </c>
      <c r="B15598" s="1"/>
      <c r="C15598" s="51"/>
      <c r="W15598">
        <f t="shared" si="1676"/>
      </c>
      <c r="X15598">
        <f t="shared" si="1677"/>
      </c>
      <c r="Y15598">
        <f t="shared" si="1678"/>
      </c>
      <c r="Z15598">
        <f t="shared" si="1679"/>
      </c>
    </row>
    <row r="15599" spans="1:26">
      <c r="A15599" s="1"/>
      <c r="B15599" s="1582"/>
      <c r="C15599" s="1582"/>
      <c r="W15599">
        <f t="shared" si="1676"/>
      </c>
      <c r="X15599">
        <f t="shared" si="1677"/>
      </c>
      <c r="Y15599">
        <f t="shared" si="1678"/>
      </c>
      <c r="Z15599">
        <f t="shared" si="1679"/>
      </c>
    </row>
    <row r="15600" spans="1:26">
      <c r="A15600" s="49" t="s">
        <v>4</v>
      </c>
      <c r="B15600" s="87" t="inlineStr">
        <is>
          <t>GSTIN-MASKED</t>
        </is>
      </c>
      <c r="W15600">
        <f t="shared" si="1676"/>
      </c>
      <c r="X15600">
        <f t="shared" si="1677"/>
      </c>
      <c r="Y15600">
        <f t="shared" si="1678"/>
      </c>
      <c r="Z15600">
        <f t="shared" si="1679"/>
      </c>
    </row>
    <row r="15601" spans="1:26">
      <c r="A15601" s="49" t="inlineStr">
        <is>
          <t>Through: Transporter-027</t>
        </is>
      </c>
      <c r="B15601" s="87"/>
      <c r="W15601">
        <f t="shared" si="1676"/>
      </c>
      <c r="X15601">
        <f t="shared" si="1677"/>
      </c>
      <c r="Y15601">
        <f t="shared" si="1678"/>
      </c>
      <c r="Z15601">
        <f t="shared" si="1679"/>
      </c>
    </row>
    <row r="15602" spans="1:26">
      <c r="A15602" s="12"/>
      <c r="B15602" s="86"/>
      <c r="W15602">
        <f t="shared" si="1676"/>
      </c>
      <c r="X15602">
        <f t="shared" si="1677"/>
      </c>
      <c r="Y15602">
        <f t="shared" si="1678"/>
      </c>
      <c r="Z15602">
        <f t="shared" si="1679"/>
      </c>
    </row>
    <row r="15603" spans="1:26">
      <c r="A15603" s="1" t="s">
        <v>5</v>
      </c>
      <c r="W15603">
        <f t="shared" si="1676"/>
      </c>
      <c r="X15603">
        <f t="shared" si="1677"/>
      </c>
      <c r="Y15603">
        <f t="shared" si="1678"/>
      </c>
      <c r="Z15603">
        <f t="shared" si="1679"/>
      </c>
    </row>
    <row r="15604" spans="1:26">
      <c r="A15604" s="1" t="s">
        <v>6</v>
      </c>
      <c r="W15604">
        <f t="shared" si="1676"/>
      </c>
      <c r="X15604">
        <f t="shared" si="1677"/>
      </c>
      <c r="Y15604">
        <f t="shared" si="1678"/>
      </c>
      <c r="Z15604">
        <f t="shared" si="1679"/>
      </c>
    </row>
    <row r="15605" spans="1:26" ht="15.75" thickBot="1">
      <c r="A15605" s="1" t="s">
        <v>7</v>
      </c>
      <c r="W15605">
        <f t="shared" si="1676"/>
      </c>
      <c r="X15605">
        <f t="shared" si="1677"/>
      </c>
      <c r="Y15605">
        <f t="shared" si="1678"/>
      </c>
      <c r="Z15605">
        <f t="shared" si="1679"/>
      </c>
    </row>
    <row r="15606" spans="1:26" ht="24">
      <c r="A15606" s="26" t="s">
        <v>8</v>
      </c>
      <c r="B15606" s="27" t="s">
        <v>9</v>
      </c>
      <c r="C15606" s="27" t="s">
        <v>10</v>
      </c>
      <c r="D15606" s="28" t="s">
        <v>11</v>
      </c>
      <c r="E15606" s="28" t="s">
        <v>12</v>
      </c>
      <c r="F15606" s="28" t="s">
        <v>13</v>
      </c>
      <c r="G15606" s="28" t="s">
        <v>14</v>
      </c>
      <c r="H15606" s="29" t="s">
        <v>15</v>
      </c>
      <c r="I15606" s="30" t="s">
        <v>16</v>
      </c>
      <c r="W15606">
        <f t="shared" si="1676"/>
      </c>
      <c r="X15606">
        <f t="shared" si="1677"/>
      </c>
      <c r="Y15606">
        <f t="shared" si="1678"/>
      </c>
      <c r="Z15606">
        <f t="shared" si="1679"/>
      </c>
    </row>
    <row r="15607" spans="1:26">
      <c r="A15607" s="5"/>
      <c r="B15607" s="1592" t="s">
        <v>1308</v>
      </c>
      <c r="C15607" s="1593"/>
      <c r="D15607" s="138"/>
      <c r="E15607" s="138"/>
      <c r="F15607" s="5"/>
      <c r="G15607" s="6"/>
      <c r="H15607" s="138"/>
      <c r="I15607" s="129"/>
      <c r="W15607">
        <f t="shared" si="1676"/>
      </c>
      <c r="X15607">
        <f t="shared" si="1677"/>
      </c>
      <c r="Y15607">
        <f t="shared" si="1678"/>
      </c>
      <c r="Z15607">
        <f t="shared" si="1679"/>
      </c>
    </row>
    <row r="15608" spans="1:26" ht="24">
      <c r="A15608" s="107"/>
      <c r="B15608" s="20" t="s">
        <v>1036</v>
      </c>
      <c r="C15608" s="260" t="s">
        <v>1163</v>
      </c>
      <c r="D15608" s="1633">
        <v>1</v>
      </c>
      <c r="E15608" s="19">
        <v>5</v>
      </c>
      <c r="F15608" s="6">
        <f t="shared" ref="F15608:G15612" si="1684">+E15608</f>
      </c>
      <c r="G15608" s="6">
        <f t="shared" si="1684"/>
      </c>
      <c r="H15608" s="19">
        <v>1</v>
      </c>
      <c r="I15608" s="129">
        <f>+H15608*G15608</f>
      </c>
      <c r="J15608">
        <f>+H15608*G15608</f>
      </c>
      <c r="W15608">
        <f t="shared" si="1676"/>
      </c>
      <c r="X15608">
        <f t="shared" si="1677"/>
      </c>
      <c r="Y15608">
        <f t="shared" si="1678"/>
      </c>
      <c r="Z15608">
        <f t="shared" si="1679"/>
      </c>
    </row>
    <row r="15609" spans="1:26" ht="96.75">
      <c r="A15609" s="107"/>
      <c r="B15609" s="18" t="s">
        <v>515</v>
      </c>
      <c r="C15609" s="48" t="s">
        <v>972</v>
      </c>
      <c r="D15609" s="1634"/>
      <c r="E15609" s="19">
        <v>10</v>
      </c>
      <c r="F15609" s="6">
        <f t="shared" si="1684"/>
      </c>
      <c r="G15609" s="6">
        <f t="shared" si="1684"/>
      </c>
      <c r="H15609" s="19">
        <v>1</v>
      </c>
      <c r="I15609" s="129">
        <f>+H15609*G15609</f>
      </c>
      <c r="J15609">
        <f>+H15609*G15609</f>
      </c>
      <c r="N15609" t="s">
        <v>2752</v>
      </c>
      <c r="O15609">
        <v>25</v>
      </c>
      <c r="P15609">
        <v>100</v>
      </c>
      <c r="Q15609">
        <f t="shared" ref="Q15609:Q15614" si="1685">+P15609*O15609</f>
      </c>
      <c r="R15609">
        <f>+Q15609*18%</f>
      </c>
      <c r="S15609">
        <f t="shared" ref="S15609:S15614" si="1686">+R15609+Q15609</f>
      </c>
      <c r="W15609">
        <f t="shared" si="1676"/>
      </c>
      <c r="X15609">
        <f t="shared" si="1677"/>
      </c>
      <c r="Y15609">
        <f t="shared" si="1678"/>
      </c>
      <c r="Z15609">
        <f t="shared" si="1679"/>
      </c>
    </row>
    <row r="15610" spans="1:26">
      <c r="A15610" s="107"/>
      <c r="B15610" s="224"/>
      <c r="C15610" s="158"/>
      <c r="D15610" s="1634"/>
      <c r="E15610" s="19"/>
      <c r="F15610" s="6"/>
      <c r="G15610" s="6"/>
      <c r="H15610" s="19"/>
      <c r="I15610" s="129"/>
      <c r="N15610" t="s">
        <v>2753</v>
      </c>
      <c r="O15610">
        <v>16</v>
      </c>
      <c r="P15610">
        <v>350</v>
      </c>
      <c r="Q15610">
        <f t="shared" si="1685"/>
      </c>
      <c r="R15610">
        <f>+Q15610*18%</f>
      </c>
      <c r="S15610">
        <f t="shared" si="1686"/>
      </c>
      <c r="W15610">
        <f t="shared" si="1676"/>
      </c>
      <c r="X15610">
        <f t="shared" si="1677"/>
      </c>
      <c r="Y15610">
        <f t="shared" si="1678"/>
      </c>
      <c r="Z15610">
        <f t="shared" si="1679"/>
      </c>
    </row>
    <row r="15611" spans="1:26" ht="24">
      <c r="A15611" s="107"/>
      <c r="B15611" s="18" t="s">
        <v>1303</v>
      </c>
      <c r="C15611" s="15" t="s">
        <v>1601</v>
      </c>
      <c r="D15611" s="1634"/>
      <c r="E15611" s="19">
        <v>5</v>
      </c>
      <c r="F15611" s="6">
        <f t="shared" si="1684"/>
      </c>
      <c r="G15611" s="6">
        <f t="shared" si="1684"/>
      </c>
      <c r="H15611" s="19">
        <v>1</v>
      </c>
      <c r="I15611" s="129">
        <f>+H15611*G15611</f>
      </c>
      <c r="J15611">
        <f t="shared" ref="J15611:J15646" si="1687">+H15611*G15611</f>
      </c>
      <c r="N15611" t="s">
        <v>2754</v>
      </c>
      <c r="O15611">
        <v>5</v>
      </c>
      <c r="P15611">
        <v>300</v>
      </c>
      <c r="Q15611">
        <f t="shared" si="1685"/>
      </c>
      <c r="R15611">
        <f>+Q15611*18%</f>
      </c>
      <c r="S15611">
        <f t="shared" si="1686"/>
      </c>
      <c r="W15611">
        <f t="shared" si="1676"/>
      </c>
      <c r="X15611">
        <f t="shared" si="1677"/>
      </c>
      <c r="Y15611">
        <f t="shared" si="1678"/>
      </c>
      <c r="Z15611">
        <f t="shared" si="1679"/>
      </c>
    </row>
    <row r="15612" spans="1:26" ht="84">
      <c r="A15612" s="107"/>
      <c r="B15612" s="106" t="s">
        <v>865</v>
      </c>
      <c r="C15612" s="260" t="s">
        <v>1288</v>
      </c>
      <c r="D15612" s="1635"/>
      <c r="E15612" s="19">
        <v>5</v>
      </c>
      <c r="F15612" s="6">
        <f t="shared" si="1684"/>
      </c>
      <c r="G15612" s="6">
        <f t="shared" si="1684"/>
      </c>
      <c r="H15612" s="19">
        <v>1</v>
      </c>
      <c r="I15612" s="129">
        <f>+H15612*G15612</f>
      </c>
      <c r="J15612">
        <f t="shared" si="1687"/>
      </c>
      <c r="N15612" t="s">
        <v>2755</v>
      </c>
      <c r="O15612">
        <v>1</v>
      </c>
      <c r="P15612">
        <v>1400</v>
      </c>
      <c r="Q15612">
        <f t="shared" si="1685"/>
      </c>
      <c r="R15612">
        <f>+Q15612*18%</f>
      </c>
      <c r="S15612">
        <f t="shared" si="1686"/>
      </c>
      <c r="W15612">
        <f t="shared" si="1676"/>
      </c>
      <c r="X15612">
        <f t="shared" si="1677"/>
      </c>
      <c r="Y15612">
        <f t="shared" si="1678"/>
      </c>
      <c r="Z15612">
        <f t="shared" si="1679"/>
      </c>
    </row>
    <row r="15613" spans="1:26">
      <c r="A15613" s="107"/>
      <c r="B15613" s="106"/>
      <c r="C15613" s="15"/>
      <c r="D15613" s="159"/>
      <c r="E15613" s="19"/>
      <c r="F15613" s="6"/>
      <c r="G15613" s="6"/>
      <c r="H15613" s="19"/>
      <c r="I15613" s="129"/>
      <c r="N15613" t="s">
        <v>1295</v>
      </c>
      <c r="O15613">
        <v>11</v>
      </c>
      <c r="P15613">
        <v>425</v>
      </c>
      <c r="Q15613">
        <f t="shared" si="1685"/>
      </c>
      <c r="R15613">
        <f>+Q15613*28%</f>
      </c>
      <c r="S15613">
        <f t="shared" si="1686"/>
      </c>
      <c r="W15613">
        <f t="shared" si="1676"/>
      </c>
      <c r="X15613">
        <f t="shared" si="1677"/>
      </c>
      <c r="Y15613">
        <f t="shared" si="1678"/>
      </c>
      <c r="Z15613">
        <f t="shared" si="1679"/>
      </c>
    </row>
    <row r="15614" spans="1:26">
      <c r="A15614" s="107"/>
      <c r="B15614" s="106"/>
      <c r="C15614" s="15"/>
      <c r="D15614" s="159"/>
      <c r="E15614" s="19"/>
      <c r="F15614" s="6"/>
      <c r="G15614" s="6"/>
      <c r="H15614" s="19"/>
      <c r="I15614" s="129"/>
      <c r="N15614" t="s">
        <v>2756</v>
      </c>
      <c r="O15614">
        <v>9</v>
      </c>
      <c r="P15614">
        <v>100</v>
      </c>
      <c r="Q15614">
        <f t="shared" si="1685"/>
      </c>
      <c r="R15614">
        <f>+Q15614*18%</f>
      </c>
      <c r="S15614">
        <f t="shared" si="1686"/>
      </c>
      <c r="W15614">
        <f t="shared" si="1676"/>
      </c>
      <c r="X15614">
        <f t="shared" si="1677"/>
      </c>
      <c r="Y15614">
        <f t="shared" si="1678"/>
      </c>
      <c r="Z15614">
        <f t="shared" si="1679"/>
      </c>
    </row>
    <row r="15615" spans="1:26">
      <c r="A15615" s="107"/>
      <c r="B15615" s="20"/>
      <c r="C15615" s="158"/>
      <c r="D15615" s="159"/>
      <c r="E15615" s="19"/>
      <c r="F15615" s="6"/>
      <c r="G15615" s="6"/>
      <c r="H15615" s="19"/>
      <c r="I15615" s="129"/>
      <c r="W15615">
        <f t="shared" si="1676"/>
      </c>
      <c r="X15615">
        <f t="shared" si="1677"/>
      </c>
      <c r="Y15615">
        <f t="shared" si="1678"/>
      </c>
      <c r="Z15615">
        <f t="shared" si="1679"/>
      </c>
    </row>
    <row r="15616" spans="1:26">
      <c r="A15616" s="107"/>
      <c r="B15616" s="1592" t="s">
        <v>1164</v>
      </c>
      <c r="C15616" s="1593"/>
      <c r="D15616" s="5"/>
      <c r="E15616" s="5"/>
      <c r="F15616" s="6"/>
      <c r="G15616" s="6"/>
      <c r="H15616" s="5"/>
      <c r="I15616" s="129"/>
      <c r="J15616">
        <f t="shared" si="1687"/>
      </c>
      <c r="O15616">
        <f>SUM(O15609:O15615)</f>
      </c>
      <c r="S15616">
        <f>SUM(S15609:S15615)</f>
      </c>
      <c r="T15616" t="s">
        <v>1297</v>
      </c>
      <c r="W15616">
        <f t="shared" si="1676"/>
      </c>
      <c r="X15616">
        <f t="shared" si="1677"/>
      </c>
      <c r="Y15616">
        <f t="shared" si="1678"/>
      </c>
      <c r="Z15616">
        <f t="shared" si="1679"/>
      </c>
    </row>
    <row r="15617" spans="1:26" ht="30">
      <c r="A15617" s="107"/>
      <c r="B15617" s="106" t="s">
        <v>555</v>
      </c>
      <c r="C15617" s="271" t="s">
        <v>728</v>
      </c>
      <c r="D15617" s="1594">
        <v>1</v>
      </c>
      <c r="E15617" s="9">
        <v>10</v>
      </c>
      <c r="F15617" s="6">
        <f>+E15617</f>
      </c>
      <c r="G15617" s="6">
        <f>+F15617</f>
      </c>
      <c r="H15617" s="9">
        <v>1</v>
      </c>
      <c r="I15617" s="129">
        <f>+H15617*G15617</f>
      </c>
      <c r="J15617">
        <f t="shared" si="1687"/>
      </c>
      <c r="S15617" s="118">
        <f>+I15648-S15616</f>
      </c>
      <c r="T15617" t="s">
        <v>1298</v>
      </c>
      <c r="W15617">
        <f t="shared" si="1676"/>
      </c>
      <c r="X15617">
        <f t="shared" si="1677"/>
      </c>
      <c r="Y15617">
        <f t="shared" si="1678"/>
      </c>
      <c r="Z15617">
        <f t="shared" si="1679"/>
      </c>
    </row>
    <row r="15618" spans="1:26" ht="30">
      <c r="A15618" s="107"/>
      <c r="B15618" s="106" t="s">
        <v>277</v>
      </c>
      <c r="C15618" s="271" t="s">
        <v>623</v>
      </c>
      <c r="D15618" s="1595"/>
      <c r="E15618" s="9">
        <v>6</v>
      </c>
      <c r="F15618" s="6">
        <f>+E15618</f>
      </c>
      <c r="G15618" s="6">
        <f>+F15618</f>
      </c>
      <c r="H15618" s="9">
        <v>1</v>
      </c>
      <c r="I15618" s="129">
        <f>+H15618*G15618</f>
      </c>
      <c r="J15618">
        <f t="shared" si="1687"/>
      </c>
      <c r="W15618">
        <f t="shared" si="1676"/>
      </c>
      <c r="X15618">
        <f t="shared" si="1677"/>
      </c>
      <c r="Y15618">
        <f t="shared" si="1678"/>
      </c>
      <c r="Z15618">
        <f t="shared" si="1679"/>
      </c>
    </row>
    <row r="15619" spans="1:26">
      <c r="A15619" s="107"/>
      <c r="B15619" s="1592" t="s">
        <v>24</v>
      </c>
      <c r="C15619" s="1593"/>
      <c r="D15619" s="5"/>
      <c r="E15619" s="5"/>
      <c r="F15619" s="6"/>
      <c r="G15619" s="6"/>
      <c r="H15619" s="352"/>
      <c r="I15619" s="129"/>
      <c r="J15619">
        <f t="shared" si="1687"/>
      </c>
      <c r="W15619">
        <f t="shared" si="1676"/>
      </c>
      <c r="X15619">
        <f t="shared" si="1677"/>
      </c>
      <c r="Y15619">
        <f t="shared" si="1678"/>
      </c>
      <c r="Z15619">
        <f t="shared" si="1679"/>
      </c>
    </row>
    <row r="15620" spans="1:26">
      <c r="A15620" s="107"/>
      <c r="B15620" s="20" t="s">
        <v>992</v>
      </c>
      <c r="C15620" s="19" t="s">
        <v>991</v>
      </c>
      <c r="D15620" s="1596">
        <v>1</v>
      </c>
      <c r="E15620" s="19">
        <v>3</v>
      </c>
      <c r="F15620" s="6">
        <f>+E15620</f>
      </c>
      <c r="G15620" s="6">
        <f>+F15620</f>
      </c>
      <c r="H15620" s="19">
        <v>1</v>
      </c>
      <c r="I15620" s="129">
        <f>+H15620*G15620</f>
      </c>
      <c r="J15620">
        <f t="shared" si="1687"/>
      </c>
      <c r="W15620">
        <f t="shared" ref="W15620:W15683" si="1688">IF(LEFT($H15620&amp;"",5)="2019-",$H15620,W15619)</f>
      </c>
      <c r="X15620">
        <f t="shared" ref="X15620:X15683" si="1689">IF($W15620="",0,IF(COUNTIF($AB$2:$AB$80,$W15620)&gt;0,1,0))</f>
      </c>
      <c r="Y15620">
        <f t="shared" ref="Y15620:Y15683" si="1690">IF($C15620="","",UPPER(TRIM(IFERROR(LEFT($C15620&amp;"",FIND("/",$C15620&amp;"")-1),$C15620&amp;""))))</f>
      </c>
      <c r="Z15620">
        <f t="shared" ref="Z15620:Z15683" si="1691">IFERROR(IF(ISNUMBER($G15620),$G15620,0),0)</f>
      </c>
    </row>
    <row r="15621" spans="1:26" ht="15.75">
      <c r="A15621" s="107"/>
      <c r="B15621" s="20" t="s">
        <v>588</v>
      </c>
      <c r="C15621" s="19" t="s">
        <v>589</v>
      </c>
      <c r="D15621" s="1597"/>
      <c r="E15621" s="19">
        <v>2</v>
      </c>
      <c r="F15621" s="6">
        <f>+E15621</f>
      </c>
      <c r="G15621" s="6">
        <f>+F15621</f>
      </c>
      <c r="H15621" s="19">
        <v>1</v>
      </c>
      <c r="I15621" s="129">
        <f>+H15621*G15621</f>
      </c>
      <c r="J15621">
        <f t="shared" si="1687"/>
      </c>
      <c r="W15621">
        <f t="shared" si="1688"/>
      </c>
      <c r="X15621">
        <f t="shared" si="1689"/>
      </c>
      <c r="Y15621">
        <f t="shared" si="1690"/>
      </c>
      <c r="Z15621">
        <f t="shared" si="1691"/>
      </c>
    </row>
    <row r="15622" spans="1:26">
      <c r="A15622" s="107"/>
      <c r="B15622" s="1592" t="s">
        <v>644</v>
      </c>
      <c r="C15622" s="1593"/>
      <c r="D15622" s="5"/>
      <c r="E15622" s="5"/>
      <c r="F15622" s="6"/>
      <c r="G15622" s="6"/>
      <c r="H15622" s="5"/>
      <c r="I15622" s="129"/>
      <c r="J15622">
        <f t="shared" si="1687"/>
      </c>
      <c r="W15622">
        <f t="shared" si="1688"/>
      </c>
      <c r="X15622">
        <f t="shared" si="1689"/>
      </c>
      <c r="Y15622">
        <f t="shared" si="1690"/>
      </c>
      <c r="Z15622">
        <f t="shared" si="1691"/>
      </c>
    </row>
    <row r="15623" spans="1:26">
      <c r="A15623" s="107"/>
      <c r="B15623" s="351" t="s">
        <v>647</v>
      </c>
      <c r="C15623" s="352" t="s">
        <v>648</v>
      </c>
      <c r="D15623" s="352">
        <v>1</v>
      </c>
      <c r="E15623" s="5">
        <v>1</v>
      </c>
      <c r="F15623" s="6">
        <f>+E15623</f>
      </c>
      <c r="G15623" s="6">
        <f>+F15623</f>
      </c>
      <c r="H15623" s="352">
        <v>1</v>
      </c>
      <c r="I15623" s="129">
        <f>+H15623*G15623</f>
      </c>
      <c r="J15623">
        <f t="shared" si="1687"/>
      </c>
      <c r="W15623">
        <f t="shared" si="1688"/>
      </c>
      <c r="X15623">
        <f t="shared" si="1689"/>
      </c>
      <c r="Y15623">
        <f t="shared" si="1690"/>
      </c>
      <c r="Z15623">
        <f t="shared" si="1691"/>
      </c>
    </row>
    <row r="15624" spans="1:26">
      <c r="A15624" s="107"/>
      <c r="B15624" s="351"/>
      <c r="C15624" s="352"/>
      <c r="D15624" s="352"/>
      <c r="E15624" s="5"/>
      <c r="F15624" s="6"/>
      <c r="G15624" s="6"/>
      <c r="H15624" s="352"/>
      <c r="I15624" s="129"/>
      <c r="W15624">
        <f t="shared" si="1688"/>
      </c>
      <c r="X15624">
        <f t="shared" si="1689"/>
      </c>
      <c r="Y15624">
        <f t="shared" si="1690"/>
      </c>
      <c r="Z15624">
        <f t="shared" si="1691"/>
      </c>
    </row>
    <row r="15625" spans="1:26">
      <c r="A15625" s="107"/>
      <c r="B15625" s="1592" t="s">
        <v>17</v>
      </c>
      <c r="C15625" s="1593"/>
      <c r="D15625" s="352"/>
      <c r="E15625" s="5"/>
      <c r="F15625" s="6"/>
      <c r="G15625" s="6"/>
      <c r="H15625" s="352"/>
      <c r="I15625" s="129"/>
      <c r="J15625">
        <f t="shared" si="1687"/>
      </c>
      <c r="W15625">
        <f t="shared" si="1688"/>
      </c>
      <c r="X15625">
        <f t="shared" si="1689"/>
      </c>
      <c r="Y15625">
        <f t="shared" si="1690"/>
      </c>
      <c r="Z15625">
        <f t="shared" si="1691"/>
      </c>
    </row>
    <row r="15626" spans="1:26">
      <c r="A15626" s="107"/>
      <c r="B15626" s="351" t="s">
        <v>1234</v>
      </c>
      <c r="C15626" s="352" t="s">
        <v>1235</v>
      </c>
      <c r="D15626" s="1627">
        <v>2</v>
      </c>
      <c r="E15626" s="352">
        <v>1</v>
      </c>
      <c r="F15626" s="6">
        <f t="shared" ref="F15626:G15635" si="1692">+E15626</f>
      </c>
      <c r="G15626" s="6">
        <f t="shared" si="1692"/>
      </c>
      <c r="H15626" s="352">
        <v>1</v>
      </c>
      <c r="I15626" s="129">
        <f t="shared" ref="I15626:I15635" si="1693">+H15626*G15626</f>
      </c>
      <c r="J15626">
        <f t="shared" si="1687"/>
      </c>
      <c r="W15626">
        <f t="shared" si="1688"/>
      </c>
      <c r="X15626">
        <f t="shared" si="1689"/>
      </c>
      <c r="Y15626">
        <f t="shared" si="1690"/>
      </c>
      <c r="Z15626">
        <f t="shared" si="1691"/>
      </c>
    </row>
    <row r="15627" spans="1:26">
      <c r="A15627" s="107"/>
      <c r="B15627" s="8"/>
      <c r="C15627" s="5"/>
      <c r="D15627" s="1780"/>
      <c r="E15627" s="5"/>
      <c r="F15627" s="6"/>
      <c r="G15627" s="6"/>
      <c r="H15627" s="5"/>
      <c r="I15627" s="129"/>
      <c r="W15627">
        <f t="shared" si="1688"/>
      </c>
      <c r="X15627">
        <f t="shared" si="1689"/>
      </c>
      <c r="Y15627">
        <f t="shared" si="1690"/>
      </c>
      <c r="Z15627">
        <f t="shared" si="1691"/>
      </c>
    </row>
    <row r="15628" spans="1:26">
      <c r="A15628" s="107"/>
      <c r="B15628" s="351"/>
      <c r="C15628" s="352"/>
      <c r="D15628" s="1780"/>
      <c r="E15628" s="352"/>
      <c r="F15628" s="6"/>
      <c r="G15628" s="6"/>
      <c r="H15628" s="352"/>
      <c r="I15628" s="129"/>
      <c r="W15628">
        <f t="shared" si="1688"/>
      </c>
      <c r="X15628">
        <f t="shared" si="1689"/>
      </c>
      <c r="Y15628">
        <f t="shared" si="1690"/>
      </c>
      <c r="Z15628">
        <f t="shared" si="1691"/>
      </c>
    </row>
    <row r="15629" spans="1:26">
      <c r="A15629" s="107"/>
      <c r="B15629" s="8" t="s">
        <v>1067</v>
      </c>
      <c r="C15629" s="5" t="s">
        <v>50</v>
      </c>
      <c r="D15629" s="1780"/>
      <c r="E15629" s="5">
        <v>2</v>
      </c>
      <c r="F15629" s="6">
        <f t="shared" si="1692"/>
      </c>
      <c r="G15629" s="6">
        <f t="shared" si="1692"/>
      </c>
      <c r="H15629" s="5">
        <v>1</v>
      </c>
      <c r="I15629" s="129">
        <f t="shared" si="1693"/>
      </c>
      <c r="J15629">
        <f t="shared" si="1687"/>
      </c>
      <c r="W15629">
        <f t="shared" si="1688"/>
      </c>
      <c r="X15629">
        <f t="shared" si="1689"/>
      </c>
      <c r="Y15629">
        <f t="shared" si="1690"/>
      </c>
      <c r="Z15629">
        <f t="shared" si="1691"/>
      </c>
    </row>
    <row r="15630" spans="1:26">
      <c r="A15630" s="107"/>
      <c r="B15630" s="8" t="s">
        <v>49</v>
      </c>
      <c r="C15630" s="5" t="s">
        <v>50</v>
      </c>
      <c r="D15630" s="1780"/>
      <c r="E15630" s="5">
        <v>2</v>
      </c>
      <c r="F15630" s="6">
        <f t="shared" si="1692"/>
      </c>
      <c r="G15630" s="6">
        <f t="shared" si="1692"/>
      </c>
      <c r="H15630" s="5">
        <v>1</v>
      </c>
      <c r="I15630" s="129">
        <f t="shared" si="1693"/>
      </c>
      <c r="J15630">
        <f t="shared" si="1687"/>
      </c>
      <c r="W15630">
        <f t="shared" si="1688"/>
      </c>
      <c r="X15630">
        <f t="shared" si="1689"/>
      </c>
      <c r="Y15630">
        <f t="shared" si="1690"/>
      </c>
      <c r="Z15630">
        <f t="shared" si="1691"/>
      </c>
    </row>
    <row r="15631" spans="1:26">
      <c r="A15631" s="107"/>
      <c r="B15631" s="8" t="s">
        <v>447</v>
      </c>
      <c r="C15631" s="5" t="s">
        <v>446</v>
      </c>
      <c r="D15631" s="1780"/>
      <c r="E15631" s="5">
        <v>2</v>
      </c>
      <c r="F15631" s="6">
        <f t="shared" si="1692"/>
      </c>
      <c r="G15631" s="6">
        <f t="shared" si="1692"/>
      </c>
      <c r="H15631" s="5">
        <v>1</v>
      </c>
      <c r="I15631" s="129">
        <f t="shared" si="1693"/>
      </c>
      <c r="J15631">
        <f t="shared" si="1687"/>
      </c>
      <c r="W15631">
        <f t="shared" si="1688"/>
      </c>
      <c r="X15631">
        <f t="shared" si="1689"/>
      </c>
      <c r="Y15631">
        <f t="shared" si="1690"/>
      </c>
      <c r="Z15631">
        <f t="shared" si="1691"/>
      </c>
    </row>
    <row r="15632" spans="1:26">
      <c r="A15632" s="107"/>
      <c r="B15632" s="351" t="s">
        <v>289</v>
      </c>
      <c r="C15632" s="352" t="s">
        <v>288</v>
      </c>
      <c r="D15632" s="1780"/>
      <c r="E15632" s="352">
        <v>1</v>
      </c>
      <c r="F15632" s="6">
        <f t="shared" si="1692"/>
      </c>
      <c r="G15632" s="6">
        <f t="shared" si="1692"/>
      </c>
      <c r="H15632" s="352">
        <v>1</v>
      </c>
      <c r="I15632" s="129">
        <f t="shared" si="1693"/>
      </c>
      <c r="J15632">
        <f t="shared" si="1687"/>
      </c>
      <c r="W15632">
        <f t="shared" si="1688"/>
      </c>
      <c r="X15632">
        <f t="shared" si="1689"/>
      </c>
      <c r="Y15632">
        <f t="shared" si="1690"/>
      </c>
      <c r="Z15632">
        <f t="shared" si="1691"/>
      </c>
    </row>
    <row r="15633" spans="1:26">
      <c r="A15633" s="107"/>
      <c r="B15633" s="351" t="s">
        <v>2008</v>
      </c>
      <c r="C15633" s="352" t="s">
        <v>2009</v>
      </c>
      <c r="D15633" s="1780"/>
      <c r="E15633" s="352">
        <v>1</v>
      </c>
      <c r="F15633" s="6">
        <f t="shared" si="1692"/>
      </c>
      <c r="G15633" s="6">
        <f t="shared" si="1692"/>
      </c>
      <c r="H15633" s="352">
        <v>1</v>
      </c>
      <c r="I15633" s="129">
        <f t="shared" si="1693"/>
      </c>
      <c r="J15633">
        <f t="shared" si="1687"/>
      </c>
      <c r="W15633">
        <f t="shared" si="1688"/>
      </c>
      <c r="X15633">
        <f t="shared" si="1689"/>
      </c>
      <c r="Y15633">
        <f t="shared" si="1690"/>
      </c>
      <c r="Z15633">
        <f t="shared" si="1691"/>
      </c>
    </row>
    <row r="15634" spans="1:26">
      <c r="A15634" s="107"/>
      <c r="B15634" s="8" t="s">
        <v>576</v>
      </c>
      <c r="C15634" s="5" t="s">
        <v>577</v>
      </c>
      <c r="D15634" s="1780"/>
      <c r="E15634" s="5">
        <v>1</v>
      </c>
      <c r="F15634" s="6">
        <f t="shared" si="1692"/>
      </c>
      <c r="G15634" s="6">
        <f t="shared" si="1692"/>
      </c>
      <c r="H15634" s="5">
        <v>1</v>
      </c>
      <c r="I15634" s="129">
        <f t="shared" si="1693"/>
      </c>
      <c r="J15634">
        <f t="shared" si="1687"/>
      </c>
      <c r="W15634">
        <f t="shared" si="1688"/>
      </c>
      <c r="X15634">
        <f t="shared" si="1689"/>
      </c>
      <c r="Y15634">
        <f t="shared" si="1690"/>
      </c>
      <c r="Z15634">
        <f t="shared" si="1691"/>
      </c>
    </row>
    <row r="15635" spans="1:26" ht="24">
      <c r="A15635" s="107"/>
      <c r="B15635" s="353" t="s">
        <v>1452</v>
      </c>
      <c r="C15635" s="352" t="s">
        <v>1453</v>
      </c>
      <c r="D15635" s="1780"/>
      <c r="E15635" s="352">
        <v>1</v>
      </c>
      <c r="F15635" s="6">
        <f t="shared" si="1692"/>
      </c>
      <c r="G15635" s="6">
        <f t="shared" si="1692"/>
      </c>
      <c r="H15635" s="352">
        <v>1</v>
      </c>
      <c r="I15635" s="129">
        <f t="shared" si="1693"/>
      </c>
      <c r="J15635">
        <f t="shared" si="1687"/>
      </c>
      <c r="W15635">
        <f t="shared" si="1688"/>
      </c>
      <c r="X15635">
        <f t="shared" si="1689"/>
      </c>
      <c r="Y15635">
        <f t="shared" si="1690"/>
      </c>
      <c r="Z15635">
        <f t="shared" si="1691"/>
      </c>
    </row>
    <row r="15636" spans="1:26">
      <c r="A15636" s="107"/>
      <c r="B15636" s="353"/>
      <c r="C15636" s="352"/>
      <c r="D15636" s="1780"/>
      <c r="E15636" s="352"/>
      <c r="F15636" s="6"/>
      <c r="G15636" s="6"/>
      <c r="H15636" s="352"/>
      <c r="I15636" s="129"/>
      <c r="W15636">
        <f t="shared" si="1688"/>
      </c>
      <c r="X15636">
        <f t="shared" si="1689"/>
      </c>
      <c r="Y15636">
        <f t="shared" si="1690"/>
      </c>
      <c r="Z15636">
        <f t="shared" si="1691"/>
      </c>
    </row>
    <row r="15637" spans="1:26">
      <c r="A15637" s="107"/>
      <c r="B15637" s="8"/>
      <c r="C15637" s="5"/>
      <c r="D15637" s="1780"/>
      <c r="E15637" s="5"/>
      <c r="F15637" s="6"/>
      <c r="G15637" s="6"/>
      <c r="H15637" s="5"/>
      <c r="I15637" s="129"/>
      <c r="W15637">
        <f t="shared" si="1688"/>
      </c>
      <c r="X15637">
        <f t="shared" si="1689"/>
      </c>
      <c r="Y15637">
        <f t="shared" si="1690"/>
      </c>
      <c r="Z15637">
        <f t="shared" si="1691"/>
      </c>
    </row>
    <row r="15638" spans="1:26">
      <c r="A15638" s="107"/>
      <c r="B15638" s="1592" t="s">
        <v>719</v>
      </c>
      <c r="C15638" s="1593"/>
      <c r="D15638" s="1780"/>
      <c r="E15638" s="352"/>
      <c r="F15638" s="6"/>
      <c r="G15638" s="6"/>
      <c r="H15638" s="352"/>
      <c r="I15638" s="129"/>
      <c r="J15638">
        <f t="shared" si="1687"/>
      </c>
      <c r="W15638">
        <f t="shared" si="1688"/>
      </c>
      <c r="X15638">
        <f t="shared" si="1689"/>
      </c>
      <c r="Y15638">
        <f t="shared" si="1690"/>
      </c>
      <c r="Z15638">
        <f t="shared" si="1691"/>
      </c>
    </row>
    <row r="15639" spans="1:26">
      <c r="A15639" s="107"/>
      <c r="B15639" s="8"/>
      <c r="C15639" s="5"/>
      <c r="D15639" s="1780"/>
      <c r="E15639" s="5"/>
      <c r="F15639" s="6"/>
      <c r="G15639" s="6"/>
      <c r="H15639" s="5"/>
      <c r="I15639" s="129"/>
      <c r="W15639">
        <f t="shared" si="1688"/>
      </c>
      <c r="X15639">
        <f t="shared" si="1689"/>
      </c>
      <c r="Y15639">
        <f t="shared" si="1690"/>
      </c>
      <c r="Z15639">
        <f t="shared" si="1691"/>
      </c>
    </row>
    <row r="15640" spans="1:26">
      <c r="A15640" s="107"/>
      <c r="B15640" s="15" t="s">
        <v>949</v>
      </c>
      <c r="C15640" s="5" t="s">
        <v>532</v>
      </c>
      <c r="D15640" s="1780"/>
      <c r="E15640" s="5">
        <v>3</v>
      </c>
      <c r="F15640" s="6">
        <f t="shared" ref="F15640:G15643" si="1694">+E15640</f>
      </c>
      <c r="G15640" s="6">
        <f t="shared" si="1694"/>
      </c>
      <c r="H15640" s="5">
        <v>1</v>
      </c>
      <c r="I15640" s="129">
        <f>+H15640*G15640</f>
      </c>
      <c r="J15640">
        <f t="shared" si="1687"/>
      </c>
      <c r="W15640">
        <f t="shared" si="1688"/>
      </c>
      <c r="X15640">
        <f t="shared" si="1689"/>
      </c>
      <c r="Y15640">
        <f t="shared" si="1690"/>
      </c>
      <c r="Z15640">
        <f t="shared" si="1691"/>
      </c>
    </row>
    <row r="15641" spans="1:26">
      <c r="A15641" s="107"/>
      <c r="B15641" s="8" t="s">
        <v>757</v>
      </c>
      <c r="C15641" s="9" t="s">
        <v>2555</v>
      </c>
      <c r="D15641" s="1780"/>
      <c r="E15641" s="5">
        <v>2</v>
      </c>
      <c r="F15641" s="6">
        <f t="shared" si="1694"/>
      </c>
      <c r="G15641" s="6">
        <f t="shared" si="1694"/>
      </c>
      <c r="H15641" s="5">
        <v>1</v>
      </c>
      <c r="I15641" s="129">
        <f>+H15641*G15641</f>
      </c>
      <c r="J15641">
        <f t="shared" si="1687"/>
      </c>
      <c r="W15641">
        <f t="shared" si="1688"/>
      </c>
      <c r="X15641">
        <f t="shared" si="1689"/>
      </c>
      <c r="Y15641">
        <f t="shared" si="1690"/>
      </c>
      <c r="Z15641">
        <f t="shared" si="1691"/>
      </c>
    </row>
    <row r="15642" spans="1:26">
      <c r="A15642" s="107"/>
      <c r="B15642" s="8" t="s">
        <v>833</v>
      </c>
      <c r="C15642" s="9" t="s">
        <v>2502</v>
      </c>
      <c r="D15642" s="1780"/>
      <c r="E15642" s="5">
        <v>2</v>
      </c>
      <c r="F15642" s="6">
        <f t="shared" si="1694"/>
      </c>
      <c r="G15642" s="6">
        <f t="shared" si="1694"/>
      </c>
      <c r="H15642" s="5">
        <v>1</v>
      </c>
      <c r="I15642" s="129">
        <f>+H15642*G15642</f>
      </c>
      <c r="J15642">
        <f t="shared" si="1687"/>
      </c>
      <c r="W15642">
        <f t="shared" si="1688"/>
      </c>
      <c r="X15642">
        <f t="shared" si="1689"/>
      </c>
      <c r="Y15642">
        <f t="shared" si="1690"/>
      </c>
      <c r="Z15642">
        <f t="shared" si="1691"/>
      </c>
    </row>
    <row r="15643" spans="1:26">
      <c r="A15643" s="107"/>
      <c r="B15643" s="8" t="s">
        <v>2503</v>
      </c>
      <c r="C15643" s="9" t="s">
        <v>1439</v>
      </c>
      <c r="D15643" s="1628"/>
      <c r="E15643" s="5">
        <v>2</v>
      </c>
      <c r="F15643" s="6">
        <f t="shared" si="1694"/>
      </c>
      <c r="G15643" s="6">
        <f t="shared" si="1694"/>
      </c>
      <c r="H15643" s="5">
        <v>1</v>
      </c>
      <c r="I15643" s="129">
        <f>+H15643*G15643</f>
      </c>
      <c r="J15643">
        <f t="shared" si="1687"/>
      </c>
      <c r="W15643">
        <f t="shared" si="1688"/>
      </c>
      <c r="X15643">
        <f t="shared" si="1689"/>
      </c>
      <c r="Y15643">
        <f t="shared" si="1690"/>
      </c>
      <c r="Z15643">
        <f t="shared" si="1691"/>
      </c>
    </row>
    <row r="15644" spans="1:26">
      <c r="A15644" s="107"/>
      <c r="B15644" s="1568" t="s">
        <v>2796</v>
      </c>
      <c r="C15644" s="1569"/>
      <c r="D15644" s="6"/>
      <c r="E15644" s="5"/>
      <c r="F15644" s="6"/>
      <c r="G15644" s="6"/>
      <c r="H15644" s="9"/>
      <c r="I15644" s="129"/>
      <c r="J15644">
        <f t="shared" si="1687"/>
      </c>
      <c r="W15644">
        <f t="shared" si="1688"/>
      </c>
      <c r="X15644">
        <f t="shared" si="1689"/>
      </c>
      <c r="Y15644">
        <f t="shared" si="1690"/>
      </c>
      <c r="Z15644">
        <f t="shared" si="1691"/>
      </c>
    </row>
    <row r="15645" spans="1:26">
      <c r="A15645" s="107"/>
      <c r="B15645" s="1570"/>
      <c r="C15645" s="1571"/>
      <c r="D15645" s="50"/>
      <c r="E15645" s="5"/>
      <c r="F15645" s="6"/>
      <c r="G15645" s="6"/>
      <c r="H15645" s="7"/>
      <c r="I15645" s="129"/>
      <c r="J15645">
        <f t="shared" si="1687"/>
      </c>
      <c r="W15645">
        <f t="shared" si="1688"/>
      </c>
      <c r="X15645">
        <f t="shared" si="1689"/>
      </c>
      <c r="Y15645">
        <f t="shared" si="1690"/>
      </c>
      <c r="Z15645">
        <f t="shared" si="1691"/>
      </c>
    </row>
    <row r="15646" spans="1:26">
      <c r="A15646" s="107"/>
      <c r="B15646" s="1590"/>
      <c r="C15646" s="1591"/>
      <c r="D15646" s="50"/>
      <c r="E15646" s="5"/>
      <c r="F15646" s="6"/>
      <c r="G15646" s="6"/>
      <c r="H15646" s="5"/>
      <c r="I15646" s="129"/>
      <c r="J15646">
        <f t="shared" si="1687"/>
      </c>
      <c r="W15646">
        <f t="shared" si="1688"/>
      </c>
      <c r="X15646">
        <f t="shared" si="1689"/>
      </c>
      <c r="Y15646">
        <f t="shared" si="1690"/>
      </c>
      <c r="Z15646">
        <f t="shared" si="1691"/>
      </c>
    </row>
    <row r="15647" spans="1:26" ht="15.75" thickBot="1">
      <c r="A15647" s="33"/>
      <c r="B15647" s="130"/>
      <c r="C15647" s="130"/>
      <c r="D15647" s="109"/>
      <c r="E15647" s="109"/>
      <c r="F15647" s="109"/>
      <c r="G15647" s="109"/>
      <c r="H15647" s="109"/>
      <c r="I15647" s="110"/>
      <c r="W15647">
        <f t="shared" si="1688"/>
      </c>
      <c r="X15647">
        <f t="shared" si="1689"/>
      </c>
      <c r="Y15647">
        <f t="shared" si="1690"/>
      </c>
      <c r="Z15647">
        <f t="shared" si="1691"/>
      </c>
    </row>
    <row r="15648" spans="1:26">
      <c r="A15648" s="33"/>
      <c r="B15648" s="130"/>
      <c r="C15648" s="130"/>
      <c r="D15648" s="91"/>
      <c r="E15648" s="91"/>
      <c r="F15648" s="91"/>
      <c r="G15648" s="92" t="s">
        <v>19</v>
      </c>
      <c r="H15648" s="91"/>
      <c r="I15648" s="111">
        <f>SUM(I15607:I15647)</f>
      </c>
      <c r="J15648">
        <f>SUM(J15606:J15647)</f>
      </c>
      <c r="W15648">
        <f t="shared" si="1688"/>
      </c>
      <c r="X15648">
        <f t="shared" si="1689"/>
      </c>
      <c r="Y15648">
        <f t="shared" si="1690"/>
      </c>
      <c r="Z15648">
        <f t="shared" si="1691"/>
      </c>
    </row>
    <row r="15649" spans="1:26">
      <c r="A15649" s="33"/>
      <c r="B15649" s="10"/>
      <c r="C15649" s="10"/>
      <c r="D15649" s="132"/>
      <c r="E15649" s="132"/>
      <c r="F15649" s="132"/>
      <c r="G15649" s="132"/>
      <c r="H15649" s="133"/>
      <c r="I15649" s="61"/>
      <c r="W15649">
        <f t="shared" si="1688"/>
      </c>
      <c r="X15649">
        <f t="shared" si="1689"/>
      </c>
      <c r="Y15649">
        <f t="shared" si="1690"/>
      </c>
      <c r="Z15649">
        <f t="shared" si="1691"/>
      </c>
    </row>
    <row r="15650" spans="1:26" ht="15.75" thickBot="1">
      <c r="A15650" s="33"/>
      <c r="B15650" s="11" t="s">
        <v>20</v>
      </c>
      <c r="C15650" s="35"/>
      <c r="D15650" s="35"/>
      <c r="E15650" s="35"/>
      <c r="F15650" s="35"/>
      <c r="G15650" s="35"/>
      <c r="H15650" s="35"/>
      <c r="I15650" s="36"/>
      <c r="W15650">
        <f t="shared" si="1688"/>
      </c>
      <c r="X15650">
        <f t="shared" si="1689"/>
      </c>
      <c r="Y15650">
        <f t="shared" si="1690"/>
      </c>
      <c r="Z15650">
        <f t="shared" si="1691"/>
      </c>
    </row>
    <row r="15651" spans="1:26" ht="15.75" thickBot="1">
      <c r="A15651" s="37"/>
      <c r="B15651" s="38"/>
      <c r="C15651" s="39" t="s">
        <v>21</v>
      </c>
      <c r="D15651" s="40">
        <f>SUM(D15607:D15650)</f>
      </c>
      <c r="E15651" s="41">
        <f>IF(H15651=I15651,"OK","NO")</f>
      </c>
      <c r="F15651" s="40">
        <f>SUM(F15607:F15650)</f>
      </c>
      <c r="G15651" s="40">
        <f>SUM(G15607:G15650)</f>
      </c>
      <c r="H15651" s="41">
        <f>SUMPRODUCT(F15607:F15647,H15607:H15647)</f>
      </c>
      <c r="I15651" s="43">
        <f>+I15649+I15648</f>
      </c>
      <c r="W15651">
        <f t="shared" si="1688"/>
      </c>
      <c r="X15651">
        <f t="shared" si="1689"/>
      </c>
      <c r="Y15651">
        <f t="shared" si="1690"/>
      </c>
      <c r="Z15651">
        <f t="shared" si="1691"/>
      </c>
    </row>
    <row r="15652" spans="1:26" ht="15.75" thickBot="1">
      <c r="A15652" s="44"/>
      <c r="B15652" s="116"/>
      <c r="C15652" s="45"/>
      <c r="D15652" s="45"/>
      <c r="E15652" s="45"/>
      <c r="F15652" s="45"/>
      <c r="G15652" s="45"/>
      <c r="H15652" s="45"/>
      <c r="I15652" s="47"/>
      <c r="W15652">
        <f t="shared" si="1688"/>
      </c>
      <c r="X15652">
        <f t="shared" si="1689"/>
      </c>
      <c r="Y15652">
        <f t="shared" si="1690"/>
      </c>
      <c r="Z15652">
        <f t="shared" si="1691"/>
      </c>
    </row>
    <row r="15653" spans="1:26">
      <c r="A15653" s="12" t="s">
        <v>315</v>
      </c>
      <c r="B15653" s="12"/>
      <c r="W15653">
        <f t="shared" si="1688"/>
      </c>
      <c r="X15653">
        <f t="shared" si="1689"/>
      </c>
      <c r="Y15653">
        <f t="shared" si="1690"/>
      </c>
      <c r="Z15653">
        <f t="shared" si="1691"/>
      </c>
    </row>
    <row r="15654" spans="1:26">
      <c r="W15654">
        <f t="shared" si="1688"/>
      </c>
      <c r="X15654">
        <f t="shared" si="1689"/>
      </c>
      <c r="Y15654">
        <f t="shared" si="1690"/>
      </c>
      <c r="Z15654">
        <f t="shared" si="1691"/>
      </c>
    </row>
    <row r="15655" spans="1:26">
      <c r="W15655">
        <f t="shared" si="1688"/>
      </c>
      <c r="X15655">
        <f t="shared" si="1689"/>
      </c>
      <c r="Y15655">
        <f t="shared" si="1690"/>
      </c>
      <c r="Z15655">
        <f t="shared" si="1691"/>
      </c>
    </row>
    <row r="15656" spans="1:26">
      <c r="A15656" s="1562" t="s">
        <v>0</v>
      </c>
      <c r="B15656" s="1562"/>
      <c r="C15656" s="1562"/>
      <c r="D15656" s="1562"/>
      <c r="E15656" s="1562"/>
      <c r="F15656" s="1562"/>
      <c r="G15656" s="1562"/>
      <c r="H15656" s="1562"/>
      <c r="I15656" s="1562"/>
      <c r="W15656">
        <f t="shared" si="1688"/>
      </c>
      <c r="X15656">
        <f t="shared" si="1689"/>
      </c>
      <c r="Y15656">
        <f t="shared" si="1690"/>
      </c>
      <c r="Z15656">
        <f t="shared" si="1691"/>
      </c>
    </row>
    <row r="15657" spans="1:26">
      <c r="W15657">
        <f t="shared" si="1688"/>
      </c>
      <c r="X15657">
        <f t="shared" si="1689"/>
      </c>
      <c r="Y15657">
        <f t="shared" si="1690"/>
      </c>
      <c r="Z15657">
        <f t="shared" si="1691"/>
      </c>
    </row>
    <row r="15658" spans="1:26">
      <c r="A15658" s="1" t="s">
        <v>1</v>
      </c>
      <c r="B15658" s="1"/>
      <c r="G15658" s="489" t="s">
        <v>2</v>
      </c>
      <c r="H15658" s="3" t="s">
        <v>2667</v>
      </c>
      <c r="W15658">
        <f t="shared" si="1688"/>
      </c>
      <c r="X15658">
        <f t="shared" si="1689"/>
      </c>
      <c r="Y15658">
        <f t="shared" si="1690"/>
      </c>
      <c r="Z15658">
        <f t="shared" si="1691"/>
      </c>
    </row>
    <row r="15659" spans="1:26">
      <c r="A15659" s="1" t="inlineStr">
        <is>
          <t>Dealer-247</t>
        </is>
      </c>
      <c r="B15659" s="1"/>
      <c r="F15659" s="4"/>
      <c r="G15659" s="488" t="s">
        <v>1440</v>
      </c>
      <c r="H15659" s="1" t="s">
        <v>2329</v>
      </c>
      <c r="W15659">
        <f t="shared" si="1688"/>
      </c>
      <c r="X15659">
        <f t="shared" si="1689"/>
      </c>
      <c r="Y15659">
        <f t="shared" si="1690"/>
      </c>
      <c r="Z15659">
        <f t="shared" si="1691"/>
      </c>
    </row>
    <row r="15660" spans="1:26">
      <c r="A15660" s="1" t="inlineStr">
        <is>
          <t>Address line (redacted)</t>
        </is>
      </c>
      <c r="B15660" s="1"/>
      <c r="H15660" s="49"/>
      <c r="W15660">
        <f t="shared" si="1688"/>
      </c>
      <c r="X15660">
        <f t="shared" si="1689"/>
      </c>
      <c r="Y15660">
        <f t="shared" si="1690"/>
      </c>
      <c r="Z15660">
        <f t="shared" si="1691"/>
      </c>
    </row>
    <row r="15661" spans="1:26">
      <c r="A15661" s="1"/>
      <c r="B15661" s="1"/>
      <c r="D15661" s="85"/>
      <c r="E15661" s="85"/>
      <c r="F15661" s="85"/>
      <c r="G15661" s="85"/>
      <c r="H15661" s="85"/>
      <c r="W15661">
        <f t="shared" si="1688"/>
      </c>
      <c r="X15661">
        <f t="shared" si="1689"/>
      </c>
      <c r="Y15661">
        <f t="shared" si="1690"/>
      </c>
      <c r="Z15661">
        <f t="shared" si="1691"/>
      </c>
    </row>
    <row r="15662" spans="1:26">
      <c r="A15662" s="268" t="s">
        <v>598</v>
      </c>
      <c r="B15662" s="243"/>
      <c r="D15662" s="85"/>
      <c r="E15662" s="85"/>
      <c r="F15662" s="85"/>
      <c r="G15662" s="85"/>
      <c r="H15662" s="85"/>
      <c r="W15662">
        <f t="shared" si="1688"/>
      </c>
      <c r="X15662">
        <f t="shared" si="1689"/>
      </c>
      <c r="Y15662">
        <f t="shared" si="1690"/>
      </c>
      <c r="Z15662">
        <f t="shared" si="1691"/>
      </c>
    </row>
    <row r="15663" spans="1:26">
      <c r="A15663" s="49"/>
      <c r="B15663" s="87"/>
      <c r="W15663">
        <f t="shared" si="1688"/>
      </c>
      <c r="X15663">
        <f t="shared" si="1689"/>
      </c>
      <c r="Y15663">
        <f t="shared" si="1690"/>
      </c>
      <c r="Z15663">
        <f t="shared" si="1691"/>
      </c>
    </row>
    <row r="15664" spans="1:26">
      <c r="A15664" s="1" t="s">
        <v>5</v>
      </c>
      <c r="W15664">
        <f t="shared" si="1688"/>
      </c>
      <c r="X15664">
        <f t="shared" si="1689"/>
      </c>
      <c r="Y15664">
        <f t="shared" si="1690"/>
      </c>
      <c r="Z15664">
        <f t="shared" si="1691"/>
      </c>
    </row>
    <row r="15665" spans="1:26">
      <c r="A15665" s="1" t="s">
        <v>6</v>
      </c>
      <c r="W15665">
        <f t="shared" si="1688"/>
      </c>
      <c r="X15665">
        <f t="shared" si="1689"/>
      </c>
      <c r="Y15665">
        <f t="shared" si="1690"/>
      </c>
      <c r="Z15665">
        <f t="shared" si="1691"/>
      </c>
    </row>
    <row r="15666" spans="1:26">
      <c r="A15666" s="1" t="s">
        <v>7</v>
      </c>
      <c r="W15666">
        <f t="shared" si="1688"/>
      </c>
      <c r="X15666">
        <f t="shared" si="1689"/>
      </c>
      <c r="Y15666">
        <f t="shared" si="1690"/>
      </c>
      <c r="Z15666">
        <f t="shared" si="1691"/>
      </c>
    </row>
    <row r="15667" spans="1:26" ht="24">
      <c r="A15667" s="88" t="s">
        <v>8</v>
      </c>
      <c r="B15667" s="89" t="s">
        <v>9</v>
      </c>
      <c r="C15667" s="89" t="s">
        <v>10</v>
      </c>
      <c r="D15667" s="34" t="s">
        <v>11</v>
      </c>
      <c r="E15667" s="34" t="s">
        <v>12</v>
      </c>
      <c r="F15667" s="34" t="s">
        <v>13</v>
      </c>
      <c r="G15667" s="34" t="s">
        <v>14</v>
      </c>
      <c r="H15667" s="88" t="s">
        <v>15</v>
      </c>
      <c r="I15667" s="90" t="s">
        <v>16</v>
      </c>
      <c r="W15667">
        <f t="shared" si="1688"/>
      </c>
      <c r="X15667">
        <f t="shared" si="1689"/>
      </c>
      <c r="Y15667">
        <f t="shared" si="1690"/>
      </c>
      <c r="Z15667">
        <f t="shared" si="1691"/>
      </c>
    </row>
    <row r="15668" spans="1:26">
      <c r="A15668" s="5"/>
      <c r="B15668" s="1564" t="s">
        <v>644</v>
      </c>
      <c r="C15668" s="1565"/>
      <c r="D15668" s="50"/>
      <c r="E15668" s="50"/>
      <c r="F15668" s="21"/>
      <c r="G15668" s="6"/>
      <c r="H15668" s="5"/>
      <c r="I15668" s="183"/>
      <c r="W15668">
        <f t="shared" si="1688"/>
      </c>
      <c r="X15668">
        <f t="shared" si="1689"/>
      </c>
      <c r="Y15668">
        <f t="shared" si="1690"/>
      </c>
      <c r="Z15668">
        <f t="shared" si="1691"/>
      </c>
    </row>
    <row r="15669" spans="1:26">
      <c r="A15669" s="5"/>
      <c r="B15669" s="8" t="s">
        <v>2610</v>
      </c>
      <c r="C15669" s="5" t="s">
        <v>1279</v>
      </c>
      <c r="D15669" s="21">
        <v>1</v>
      </c>
      <c r="E15669" s="16">
        <v>4</v>
      </c>
      <c r="F15669" s="5">
        <f>+E15669*D15669</f>
      </c>
      <c r="G15669" s="6">
        <f>+E15669*D15669</f>
      </c>
      <c r="H15669" s="5">
        <v>1</v>
      </c>
      <c r="I15669" s="183">
        <f>+H15669*1</f>
      </c>
      <c r="W15669">
        <f t="shared" si="1688"/>
      </c>
      <c r="X15669">
        <f t="shared" si="1689"/>
      </c>
      <c r="Y15669">
        <f t="shared" si="1690"/>
      </c>
      <c r="Z15669">
        <f t="shared" si="1691"/>
      </c>
    </row>
    <row r="15670" spans="1:26">
      <c r="A15670" s="5"/>
      <c r="B15670" s="8" t="s">
        <v>2654</v>
      </c>
      <c r="C15670" s="5" t="s">
        <v>1559</v>
      </c>
      <c r="D15670" s="21">
        <v>2</v>
      </c>
      <c r="E15670" s="16">
        <v>4</v>
      </c>
      <c r="F15670" s="5">
        <f>+E15670*D15670</f>
      </c>
      <c r="G15670" s="6">
        <f>+E15670*D15670</f>
      </c>
      <c r="H15670" s="5">
        <v>1</v>
      </c>
      <c r="I15670" s="183">
        <f>+H15670*2</f>
      </c>
      <c r="W15670">
        <f t="shared" si="1688"/>
      </c>
      <c r="X15670">
        <f t="shared" si="1689"/>
      </c>
      <c r="Y15670">
        <f t="shared" si="1690"/>
      </c>
      <c r="Z15670">
        <f t="shared" si="1691"/>
      </c>
    </row>
    <row r="15671" spans="1:26">
      <c r="A15671" s="5"/>
      <c r="B15671" s="8"/>
      <c r="C15671" s="5"/>
      <c r="D15671" s="21"/>
      <c r="E15671" s="16"/>
      <c r="F15671" s="5"/>
      <c r="G15671" s="6"/>
      <c r="H15671" s="5"/>
      <c r="I15671" s="183"/>
      <c r="W15671">
        <f t="shared" si="1688"/>
      </c>
      <c r="X15671">
        <f t="shared" si="1689"/>
      </c>
      <c r="Y15671">
        <f t="shared" si="1690"/>
      </c>
      <c r="Z15671">
        <f t="shared" si="1691"/>
      </c>
    </row>
    <row r="15672" spans="1:26">
      <c r="A15672" s="5"/>
      <c r="B15672" s="224"/>
      <c r="C15672" s="15"/>
      <c r="D15672" s="21"/>
      <c r="E15672" s="19"/>
      <c r="F15672" s="5"/>
      <c r="G15672" s="6"/>
      <c r="H15672" s="19"/>
      <c r="I15672" s="183"/>
      <c r="W15672">
        <f t="shared" si="1688"/>
      </c>
      <c r="X15672">
        <f t="shared" si="1689"/>
      </c>
      <c r="Y15672">
        <f t="shared" si="1690"/>
      </c>
      <c r="Z15672">
        <f t="shared" si="1691"/>
      </c>
    </row>
    <row r="15673" spans="1:26">
      <c r="A15673" s="5"/>
      <c r="B15673" s="224"/>
      <c r="C15673" s="15"/>
      <c r="D15673" s="19"/>
      <c r="F15673" s="5"/>
      <c r="G15673" s="6"/>
      <c r="H15673" s="19"/>
      <c r="I15673" s="183"/>
      <c r="W15673">
        <f t="shared" si="1688"/>
      </c>
      <c r="X15673">
        <f t="shared" si="1689"/>
      </c>
      <c r="Y15673">
        <f t="shared" si="1690"/>
      </c>
      <c r="Z15673">
        <f t="shared" si="1691"/>
      </c>
    </row>
    <row r="15674" spans="1:26">
      <c r="A15674" s="5"/>
      <c r="B15674" s="18"/>
      <c r="C15674" s="158"/>
      <c r="D15674" s="21"/>
      <c r="E15674" s="159"/>
      <c r="F15674" s="5"/>
      <c r="G15674" s="6"/>
      <c r="H15674" s="19"/>
      <c r="I15674" s="183"/>
      <c r="W15674">
        <f t="shared" si="1688"/>
      </c>
      <c r="X15674">
        <f t="shared" si="1689"/>
      </c>
      <c r="Y15674">
        <f t="shared" si="1690"/>
      </c>
      <c r="Z15674">
        <f t="shared" si="1691"/>
      </c>
    </row>
    <row r="15675" spans="1:26">
      <c r="A15675" s="5"/>
      <c r="B15675" s="18"/>
      <c r="C15675" s="158"/>
      <c r="D15675" s="159"/>
      <c r="E15675" s="10"/>
      <c r="F15675" s="5"/>
      <c r="G15675" s="6"/>
      <c r="H15675" s="19"/>
      <c r="I15675" s="183"/>
      <c r="W15675">
        <f t="shared" si="1688"/>
      </c>
      <c r="X15675">
        <f t="shared" si="1689"/>
      </c>
      <c r="Y15675">
        <f t="shared" si="1690"/>
      </c>
      <c r="Z15675">
        <f t="shared" si="1691"/>
      </c>
    </row>
    <row r="15676" spans="1:26">
      <c r="A15676" s="5"/>
      <c r="B15676" s="18"/>
      <c r="C15676" s="15"/>
      <c r="D15676" s="19"/>
      <c r="E15676" s="10"/>
      <c r="F15676" s="5"/>
      <c r="G15676" s="6"/>
      <c r="H15676" s="19"/>
      <c r="I15676" s="183"/>
      <c r="W15676">
        <f t="shared" si="1688"/>
      </c>
      <c r="X15676">
        <f t="shared" si="1689"/>
      </c>
      <c r="Y15676">
        <f t="shared" si="1690"/>
      </c>
      <c r="Z15676">
        <f t="shared" si="1691"/>
      </c>
    </row>
    <row r="15677" spans="1:26">
      <c r="A15677" s="5"/>
      <c r="B15677" s="346"/>
      <c r="C15677" s="8"/>
      <c r="D15677" s="5"/>
      <c r="E15677" s="10"/>
      <c r="F15677" s="5"/>
      <c r="G15677" s="6"/>
      <c r="H15677" s="5"/>
      <c r="I15677" s="183"/>
      <c r="W15677">
        <f t="shared" si="1688"/>
      </c>
      <c r="X15677">
        <f t="shared" si="1689"/>
      </c>
      <c r="Y15677">
        <f t="shared" si="1690"/>
      </c>
      <c r="Z15677">
        <f t="shared" si="1691"/>
      </c>
    </row>
    <row r="15678" spans="1:26">
      <c r="A15678" s="5"/>
      <c r="B15678" s="346"/>
      <c r="C15678" s="8"/>
      <c r="D15678" s="5"/>
      <c r="E15678" s="10"/>
      <c r="F15678" s="5"/>
      <c r="G15678" s="6"/>
      <c r="H15678" s="5"/>
      <c r="I15678" s="183"/>
      <c r="W15678">
        <f t="shared" si="1688"/>
      </c>
      <c r="X15678">
        <f t="shared" si="1689"/>
      </c>
      <c r="Y15678">
        <f t="shared" si="1690"/>
      </c>
      <c r="Z15678">
        <f t="shared" si="1691"/>
      </c>
    </row>
    <row r="15679" spans="1:26">
      <c r="A15679" s="5"/>
      <c r="B15679" s="1646" t="s">
        <v>1818</v>
      </c>
      <c r="C15679" s="1646"/>
      <c r="D15679" s="16"/>
      <c r="E15679" s="5"/>
      <c r="F15679" s="5"/>
      <c r="G15679" s="6"/>
      <c r="H15679" s="5"/>
      <c r="I15679" s="183"/>
      <c r="W15679">
        <f t="shared" si="1688"/>
      </c>
      <c r="X15679">
        <f t="shared" si="1689"/>
      </c>
      <c r="Y15679">
        <f t="shared" si="1690"/>
      </c>
      <c r="Z15679">
        <f t="shared" si="1691"/>
      </c>
    </row>
    <row r="15680" spans="1:26">
      <c r="A15680" s="5"/>
      <c r="B15680" s="1646"/>
      <c r="C15680" s="1646"/>
      <c r="D15680" s="16"/>
      <c r="E15680" s="5"/>
      <c r="F15680" s="5"/>
      <c r="G15680" s="6"/>
      <c r="H15680" s="5"/>
      <c r="I15680" s="183"/>
      <c r="W15680">
        <f t="shared" si="1688"/>
      </c>
      <c r="X15680">
        <f t="shared" si="1689"/>
      </c>
      <c r="Y15680">
        <f t="shared" si="1690"/>
      </c>
      <c r="Z15680">
        <f t="shared" si="1691"/>
      </c>
    </row>
    <row r="15681" spans="1:26">
      <c r="A15681" s="10"/>
      <c r="B15681" s="95"/>
      <c r="C15681" s="184"/>
      <c r="D15681" s="660"/>
      <c r="E15681" s="184"/>
      <c r="F15681" s="238"/>
      <c r="G15681" s="35"/>
      <c r="H15681" s="35"/>
      <c r="I15681" s="98"/>
      <c r="W15681">
        <f t="shared" si="1688"/>
      </c>
      <c r="X15681">
        <f t="shared" si="1689"/>
      </c>
      <c r="Y15681">
        <f t="shared" si="1690"/>
      </c>
      <c r="Z15681">
        <f t="shared" si="1691"/>
      </c>
    </row>
    <row r="15682" spans="1:26" ht="15.75" thickBot="1">
      <c r="A15682" s="10"/>
      <c r="B15682" s="80" t="s">
        <v>20</v>
      </c>
      <c r="C15682" s="35"/>
      <c r="D15682" s="35"/>
      <c r="E15682" s="35"/>
      <c r="F15682" s="35"/>
      <c r="G15682" s="35"/>
      <c r="H15682" s="35"/>
      <c r="I15682" s="98"/>
      <c r="W15682">
        <f t="shared" si="1688"/>
      </c>
      <c r="X15682">
        <f t="shared" si="1689"/>
      </c>
      <c r="Y15682">
        <f t="shared" si="1690"/>
      </c>
      <c r="Z15682">
        <f t="shared" si="1691"/>
      </c>
    </row>
    <row r="15683" spans="1:26" ht="15.75" thickBot="1">
      <c r="A15683" s="99"/>
      <c r="B15683" s="81"/>
      <c r="C15683" s="39" t="s">
        <v>21</v>
      </c>
      <c r="D15683" s="40">
        <f>SUM(D15668:D15682)</f>
      </c>
      <c r="E15683" s="41">
        <f>IF(H15683=I15683,"OK","NO")</f>
      </c>
      <c r="F15683" s="40">
        <f>SUM(F15668:F15682)</f>
      </c>
      <c r="G15683" s="40">
        <f>SUM(G15668:G15682)</f>
      </c>
      <c r="H15683" s="42">
        <f>SUMPRODUCT(H15668:H15682,G15668:G15682)</f>
      </c>
      <c r="I15683" s="100">
        <f>SUM(I15665:I15682)</f>
      </c>
      <c r="W15683">
        <f t="shared" si="1688"/>
      </c>
      <c r="X15683">
        <f t="shared" si="1689"/>
      </c>
      <c r="Y15683">
        <f t="shared" si="1690"/>
      </c>
      <c r="Z15683">
        <f t="shared" si="1691"/>
      </c>
    </row>
    <row r="15684" spans="1:26">
      <c r="A15684" s="10"/>
      <c r="B15684" s="10"/>
      <c r="C15684" s="91"/>
      <c r="D15684" s="91"/>
      <c r="E15684" s="91"/>
      <c r="F15684" s="91"/>
      <c r="G15684" s="91"/>
      <c r="H15684" s="91"/>
      <c r="I15684" s="91"/>
      <c r="W15684">
        <f t="shared" ref="W15684:W15747" si="1695">IF(LEFT($H15684&amp;"",5)="2019-",$H15684,W15683)</f>
      </c>
      <c r="X15684">
        <f t="shared" ref="X15684:X15747" si="1696">IF($W15684="",0,IF(COUNTIF($AB$2:$AB$80,$W15684)&gt;0,1,0))</f>
      </c>
      <c r="Y15684">
        <f t="shared" ref="Y15684:Y15747" si="1697">IF($C15684="","",UPPER(TRIM(IFERROR(LEFT($C15684&amp;"",FIND("/",$C15684&amp;"")-1),$C15684&amp;""))))</f>
      </c>
      <c r="Z15684">
        <f t="shared" ref="Z15684:Z15747" si="1698">IFERROR(IF(ISNUMBER($G15684),$G15684,0),0)</f>
      </c>
    </row>
    <row r="15685" spans="1:26">
      <c r="A15685" s="12" t="s">
        <v>315</v>
      </c>
      <c r="B15685" s="12"/>
      <c r="C15685" s="12"/>
      <c r="D15685" s="13"/>
      <c r="E15685" s="14"/>
      <c r="F15685" s="14"/>
      <c r="G15685" s="14"/>
      <c r="H15685" s="2"/>
      <c r="I15685" s="12"/>
      <c r="W15685">
        <f t="shared" si="1695"/>
      </c>
      <c r="X15685">
        <f t="shared" si="1696"/>
      </c>
      <c r="Y15685">
        <f t="shared" si="1697"/>
      </c>
      <c r="Z15685">
        <f t="shared" si="1698"/>
      </c>
    </row>
    <row r="15686" spans="1:26">
      <c r="W15686">
        <f t="shared" si="1695"/>
      </c>
      <c r="X15686">
        <f t="shared" si="1696"/>
      </c>
      <c r="Y15686">
        <f t="shared" si="1697"/>
      </c>
      <c r="Z15686">
        <f t="shared" si="1698"/>
      </c>
    </row>
    <row r="15687" spans="1:26">
      <c r="W15687">
        <f t="shared" si="1695"/>
      </c>
      <c r="X15687">
        <f t="shared" si="1696"/>
      </c>
      <c r="Y15687">
        <f t="shared" si="1697"/>
      </c>
      <c r="Z15687">
        <f t="shared" si="1698"/>
      </c>
    </row>
    <row r="15688" spans="1:26">
      <c r="A15688" s="1562" t="s">
        <v>0</v>
      </c>
      <c r="B15688" s="1562"/>
      <c r="C15688" s="1562"/>
      <c r="D15688" s="1562"/>
      <c r="E15688" s="1562"/>
      <c r="F15688" s="1562"/>
      <c r="G15688" s="1562"/>
      <c r="H15688" s="1562"/>
      <c r="I15688" s="1562"/>
      <c r="W15688">
        <f t="shared" si="1695"/>
      </c>
      <c r="X15688">
        <f t="shared" si="1696"/>
      </c>
      <c r="Y15688">
        <f t="shared" si="1697"/>
      </c>
      <c r="Z15688">
        <f t="shared" si="1698"/>
      </c>
    </row>
    <row r="15689" spans="1:26">
      <c r="W15689">
        <f t="shared" si="1695"/>
      </c>
      <c r="X15689">
        <f t="shared" si="1696"/>
      </c>
      <c r="Y15689">
        <f t="shared" si="1697"/>
      </c>
      <c r="Z15689">
        <f t="shared" si="1698"/>
      </c>
    </row>
    <row r="15690" spans="1:26">
      <c r="G15690" s="462"/>
      <c r="W15690">
        <f t="shared" si="1695"/>
      </c>
      <c r="X15690">
        <f t="shared" si="1696"/>
      </c>
      <c r="Y15690">
        <f t="shared" si="1697"/>
      </c>
      <c r="Z15690">
        <f t="shared" si="1698"/>
      </c>
    </row>
    <row r="15691" spans="1:26">
      <c r="A15691" s="1" t="s">
        <v>1</v>
      </c>
      <c r="B15691" s="1"/>
      <c r="G15691" s="495" t="s">
        <v>2</v>
      </c>
      <c r="H15691" s="3" t="s">
        <v>2667</v>
      </c>
      <c r="W15691">
        <f t="shared" si="1695"/>
      </c>
      <c r="X15691">
        <f t="shared" si="1696"/>
      </c>
      <c r="Y15691">
        <f t="shared" si="1697"/>
      </c>
      <c r="Z15691">
        <f t="shared" si="1698"/>
      </c>
    </row>
    <row r="15692" spans="1:26">
      <c r="A15692" s="1" t="inlineStr">
        <is>
          <t>Dealer-348</t>
        </is>
      </c>
      <c r="B15692" s="1"/>
      <c r="G15692" s="496" t="s">
        <v>1440</v>
      </c>
      <c r="H15692" s="1" t="s">
        <v>2330</v>
      </c>
      <c r="W15692">
        <f t="shared" si="1695"/>
      </c>
      <c r="X15692">
        <f t="shared" si="1696"/>
      </c>
      <c r="Y15692">
        <f t="shared" si="1697"/>
      </c>
      <c r="Z15692">
        <f t="shared" si="1698"/>
      </c>
    </row>
    <row r="15693" spans="1:26">
      <c r="A15693" s="1" t="inlineStr">
        <is>
          <t>Address line (redacted)</t>
        </is>
      </c>
      <c r="B15693" s="1"/>
      <c r="H15693" s="49"/>
      <c r="W15693">
        <f t="shared" si="1695"/>
      </c>
      <c r="X15693">
        <f t="shared" si="1696"/>
      </c>
      <c r="Y15693">
        <f t="shared" si="1697"/>
      </c>
      <c r="Z15693">
        <f t="shared" si="1698"/>
      </c>
    </row>
    <row r="15694" spans="1:26">
      <c r="A15694" s="1"/>
      <c r="B15694" s="1"/>
      <c r="D15694" s="85"/>
      <c r="E15694" s="85"/>
      <c r="F15694" s="85"/>
      <c r="G15694" s="85"/>
      <c r="H15694" s="85"/>
      <c r="W15694">
        <f t="shared" si="1695"/>
      </c>
      <c r="X15694">
        <f t="shared" si="1696"/>
      </c>
      <c r="Y15694">
        <f t="shared" si="1697"/>
      </c>
      <c r="Z15694">
        <f t="shared" si="1698"/>
      </c>
    </row>
    <row r="15695" spans="1:26">
      <c r="A15695" s="12" t="s">
        <v>299</v>
      </c>
      <c r="B15695" s="86"/>
      <c r="D15695" s="85"/>
      <c r="E15695" s="85"/>
      <c r="F15695" s="85"/>
      <c r="G15695" s="85"/>
      <c r="H15695" s="85"/>
      <c r="W15695">
        <f t="shared" si="1695"/>
      </c>
      <c r="X15695">
        <f t="shared" si="1696"/>
      </c>
      <c r="Y15695">
        <f t="shared" si="1697"/>
      </c>
      <c r="Z15695">
        <f t="shared" si="1698"/>
      </c>
    </row>
    <row r="15696" spans="1:26">
      <c r="D15696" s="85"/>
      <c r="E15696" s="85"/>
      <c r="F15696" s="85"/>
      <c r="G15696" s="85"/>
      <c r="H15696" s="85"/>
      <c r="W15696">
        <f t="shared" si="1695"/>
      </c>
      <c r="X15696">
        <f t="shared" si="1696"/>
      </c>
      <c r="Y15696">
        <f t="shared" si="1697"/>
      </c>
      <c r="Z15696">
        <f t="shared" si="1698"/>
      </c>
    </row>
    <row r="15697" spans="1:26">
      <c r="W15697">
        <f t="shared" si="1695"/>
      </c>
      <c r="X15697">
        <f t="shared" si="1696"/>
      </c>
      <c r="Y15697">
        <f t="shared" si="1697"/>
      </c>
      <c r="Z15697">
        <f t="shared" si="1698"/>
      </c>
    </row>
    <row r="15698" spans="1:26">
      <c r="A15698" s="1" t="s">
        <v>5</v>
      </c>
      <c r="W15698">
        <f t="shared" si="1695"/>
      </c>
      <c r="X15698">
        <f t="shared" si="1696"/>
      </c>
      <c r="Y15698">
        <f t="shared" si="1697"/>
      </c>
      <c r="Z15698">
        <f t="shared" si="1698"/>
      </c>
    </row>
    <row r="15699" spans="1:26">
      <c r="A15699" s="1" t="s">
        <v>6</v>
      </c>
      <c r="W15699">
        <f t="shared" si="1695"/>
      </c>
      <c r="X15699">
        <f t="shared" si="1696"/>
      </c>
      <c r="Y15699">
        <f t="shared" si="1697"/>
      </c>
      <c r="Z15699">
        <f t="shared" si="1698"/>
      </c>
    </row>
    <row r="15700" spans="1:26">
      <c r="A15700" s="1" t="s">
        <v>7</v>
      </c>
      <c r="W15700">
        <f t="shared" si="1695"/>
      </c>
      <c r="X15700">
        <f t="shared" si="1696"/>
      </c>
      <c r="Y15700">
        <f t="shared" si="1697"/>
      </c>
      <c r="Z15700">
        <f t="shared" si="1698"/>
      </c>
    </row>
    <row r="15701" spans="1:26" ht="24">
      <c r="A15701" s="179" t="s">
        <v>8</v>
      </c>
      <c r="B15701" s="180" t="s">
        <v>9</v>
      </c>
      <c r="C15701" s="180" t="s">
        <v>10</v>
      </c>
      <c r="D15701" s="181" t="s">
        <v>11</v>
      </c>
      <c r="E15701" s="181" t="s">
        <v>12</v>
      </c>
      <c r="F15701" s="181" t="s">
        <v>13</v>
      </c>
      <c r="G15701" s="181" t="s">
        <v>14</v>
      </c>
      <c r="H15701" s="179" t="s">
        <v>15</v>
      </c>
      <c r="I15701" s="182" t="s">
        <v>16</v>
      </c>
      <c r="W15701">
        <f t="shared" si="1695"/>
      </c>
      <c r="X15701">
        <f t="shared" si="1696"/>
      </c>
      <c r="Y15701">
        <f t="shared" si="1697"/>
      </c>
      <c r="Z15701">
        <f t="shared" si="1698"/>
      </c>
    </row>
    <row r="15702" spans="1:26">
      <c r="A15702" s="5"/>
      <c r="B15702" s="1563" t="s">
        <v>17</v>
      </c>
      <c r="C15702" s="1563"/>
      <c r="D15702" s="184"/>
      <c r="E15702" s="184"/>
      <c r="F15702" s="184"/>
      <c r="G15702" s="186"/>
      <c r="H15702" s="184"/>
      <c r="I15702" s="188"/>
      <c r="W15702">
        <f t="shared" si="1695"/>
      </c>
      <c r="X15702">
        <f t="shared" si="1696"/>
      </c>
      <c r="Y15702">
        <f t="shared" si="1697"/>
      </c>
      <c r="Z15702">
        <f t="shared" si="1698"/>
      </c>
    </row>
    <row r="15703" spans="1:26">
      <c r="A15703" s="5"/>
      <c r="B15703" s="8" t="s">
        <v>439</v>
      </c>
      <c r="C15703" s="5" t="s">
        <v>438</v>
      </c>
      <c r="D15703" s="5"/>
      <c r="E15703" s="10"/>
      <c r="F15703" s="50">
        <v>1</v>
      </c>
      <c r="G15703" s="6">
        <f>+F15703</f>
      </c>
      <c r="H15703" s="5">
        <v>1</v>
      </c>
      <c r="I15703" s="58">
        <f>+H15703*G15703</f>
      </c>
      <c r="W15703">
        <f t="shared" si="1695"/>
      </c>
      <c r="X15703">
        <f t="shared" si="1696"/>
      </c>
      <c r="Y15703">
        <f t="shared" si="1697"/>
      </c>
      <c r="Z15703">
        <f t="shared" si="1698"/>
      </c>
    </row>
    <row r="15704" spans="1:26">
      <c r="A15704" s="19"/>
      <c r="B15704" s="8" t="s">
        <v>1396</v>
      </c>
      <c r="C15704" s="5" t="s">
        <v>1074</v>
      </c>
      <c r="D15704" s="5"/>
      <c r="E15704" s="10"/>
      <c r="F15704" s="50">
        <v>1</v>
      </c>
      <c r="G15704" s="6">
        <f>+F15704</f>
      </c>
      <c r="H15704" s="5">
        <v>1</v>
      </c>
      <c r="I15704" s="58">
        <f>+H15704*G15704</f>
      </c>
      <c r="W15704">
        <f t="shared" si="1695"/>
      </c>
      <c r="X15704">
        <f t="shared" si="1696"/>
      </c>
      <c r="Y15704">
        <f t="shared" si="1697"/>
      </c>
      <c r="Z15704">
        <f t="shared" si="1698"/>
      </c>
    </row>
    <row r="15705" spans="1:26">
      <c r="A15705" s="19"/>
      <c r="B15705" s="8" t="s">
        <v>1960</v>
      </c>
      <c r="C15705" s="5" t="s">
        <v>50</v>
      </c>
      <c r="D15705" s="5"/>
      <c r="E15705" s="10"/>
      <c r="F15705" s="5">
        <v>2</v>
      </c>
      <c r="G15705" s="6">
        <f>+F15705</f>
      </c>
      <c r="H15705" s="5">
        <v>1</v>
      </c>
      <c r="I15705" s="58">
        <f>+H15705*G15705</f>
      </c>
      <c r="W15705">
        <f t="shared" si="1695"/>
      </c>
      <c r="X15705">
        <f t="shared" si="1696"/>
      </c>
      <c r="Y15705">
        <f t="shared" si="1697"/>
      </c>
      <c r="Z15705">
        <f t="shared" si="1698"/>
      </c>
    </row>
    <row r="15706" spans="1:26">
      <c r="A15706" s="19"/>
      <c r="B15706" s="8" t="s">
        <v>1059</v>
      </c>
      <c r="C15706" s="5" t="s">
        <v>436</v>
      </c>
      <c r="D15706" s="5"/>
      <c r="E15706" s="10"/>
      <c r="F15706" s="50">
        <v>1</v>
      </c>
      <c r="G15706" s="6">
        <f>+F15706</f>
      </c>
      <c r="H15706" s="5">
        <v>1</v>
      </c>
      <c r="I15706" s="58">
        <f>+H15706*G15706</f>
      </c>
      <c r="W15706">
        <f t="shared" si="1695"/>
      </c>
      <c r="X15706">
        <f t="shared" si="1696"/>
      </c>
      <c r="Y15706">
        <f t="shared" si="1697"/>
      </c>
      <c r="Z15706">
        <f t="shared" si="1698"/>
      </c>
    </row>
    <row r="15707" spans="1:26">
      <c r="A15707" s="19"/>
      <c r="B15707" s="8"/>
      <c r="C15707" s="5"/>
      <c r="D15707" s="135"/>
      <c r="E15707" s="16"/>
      <c r="F15707" s="50"/>
      <c r="G15707" s="6"/>
      <c r="H15707" s="5"/>
      <c r="I15707" s="58"/>
      <c r="W15707">
        <f t="shared" si="1695"/>
      </c>
      <c r="X15707">
        <f t="shared" si="1696"/>
      </c>
      <c r="Y15707">
        <f t="shared" si="1697"/>
      </c>
      <c r="Z15707">
        <f t="shared" si="1698"/>
      </c>
    </row>
    <row r="15708" spans="1:26">
      <c r="A15708" s="19"/>
      <c r="B15708" s="8"/>
      <c r="C15708" s="5"/>
      <c r="D15708" s="135"/>
      <c r="E15708" s="16"/>
      <c r="F15708" s="50"/>
      <c r="G15708" s="6"/>
      <c r="H15708" s="5"/>
      <c r="I15708" s="58"/>
      <c r="W15708">
        <f t="shared" si="1695"/>
      </c>
      <c r="X15708">
        <f t="shared" si="1696"/>
      </c>
      <c r="Y15708">
        <f t="shared" si="1697"/>
      </c>
      <c r="Z15708">
        <f t="shared" si="1698"/>
      </c>
    </row>
    <row r="15709" spans="1:26">
      <c r="A15709" s="19"/>
      <c r="B15709" s="95"/>
      <c r="C15709" s="101"/>
      <c r="D15709" s="134"/>
      <c r="E15709" s="5"/>
      <c r="F15709" s="50"/>
      <c r="G15709" s="6"/>
      <c r="H15709" s="16"/>
      <c r="I15709" s="58"/>
      <c r="W15709">
        <f t="shared" si="1695"/>
      </c>
      <c r="X15709">
        <f t="shared" si="1696"/>
      </c>
      <c r="Y15709">
        <f t="shared" si="1697"/>
      </c>
      <c r="Z15709">
        <f t="shared" si="1698"/>
      </c>
    </row>
    <row r="15710" spans="1:26">
      <c r="A15710" s="19"/>
      <c r="B15710" s="8"/>
      <c r="C15710" s="5"/>
      <c r="D15710" s="5"/>
      <c r="E15710" s="50"/>
      <c r="F15710" s="5"/>
      <c r="G15710" s="6"/>
      <c r="H15710" s="5"/>
      <c r="I15710" s="58"/>
      <c r="W15710">
        <f t="shared" si="1695"/>
      </c>
      <c r="X15710">
        <f t="shared" si="1696"/>
      </c>
      <c r="Y15710">
        <f t="shared" si="1697"/>
      </c>
      <c r="Z15710">
        <f t="shared" si="1698"/>
      </c>
    </row>
    <row r="15711" spans="1:26">
      <c r="A15711" s="19"/>
      <c r="B15711" s="8"/>
      <c r="C15711" s="5"/>
      <c r="D15711" s="5"/>
      <c r="E15711" s="10"/>
      <c r="F15711" s="5"/>
      <c r="G15711" s="6"/>
      <c r="H15711" s="5"/>
      <c r="I15711" s="58"/>
      <c r="W15711">
        <f t="shared" si="1695"/>
      </c>
      <c r="X15711">
        <f t="shared" si="1696"/>
      </c>
      <c r="Y15711">
        <f t="shared" si="1697"/>
      </c>
      <c r="Z15711">
        <f t="shared" si="1698"/>
      </c>
    </row>
    <row r="15712" spans="1:26">
      <c r="A15712" s="19"/>
      <c r="B15712" s="106"/>
      <c r="C15712" s="271"/>
      <c r="D15712" s="5"/>
      <c r="E15712" s="10"/>
      <c r="F15712" s="5"/>
      <c r="G15712" s="6"/>
      <c r="H15712" s="9"/>
      <c r="I15712" s="58"/>
      <c r="W15712">
        <f t="shared" si="1695"/>
      </c>
      <c r="X15712">
        <f t="shared" si="1696"/>
      </c>
      <c r="Y15712">
        <f t="shared" si="1697"/>
      </c>
      <c r="Z15712">
        <f t="shared" si="1698"/>
      </c>
    </row>
    <row r="15713" spans="1:26">
      <c r="A15713" s="19"/>
      <c r="B15713" s="1640" t="s">
        <v>1818</v>
      </c>
      <c r="C15713" s="1641"/>
      <c r="D15713" s="5"/>
      <c r="E15713" s="19"/>
      <c r="F15713" s="9"/>
      <c r="G15713" s="6"/>
      <c r="H15713" s="19"/>
      <c r="I15713" s="58"/>
      <c r="W15713">
        <f t="shared" si="1695"/>
      </c>
      <c r="X15713">
        <f t="shared" si="1696"/>
      </c>
      <c r="Y15713">
        <f t="shared" si="1697"/>
      </c>
      <c r="Z15713">
        <f t="shared" si="1698"/>
      </c>
    </row>
    <row r="15714" spans="1:26">
      <c r="A15714" s="19"/>
      <c r="B15714" s="1642"/>
      <c r="C15714" s="1643"/>
      <c r="D15714" s="5"/>
      <c r="E15714" s="19"/>
      <c r="F15714" s="9"/>
      <c r="G15714" s="6"/>
      <c r="H15714" s="19"/>
      <c r="I15714" s="58"/>
      <c r="W15714">
        <f t="shared" si="1695"/>
      </c>
      <c r="X15714">
        <f t="shared" si="1696"/>
      </c>
      <c r="Y15714">
        <f t="shared" si="1697"/>
      </c>
      <c r="Z15714">
        <f t="shared" si="1698"/>
      </c>
    </row>
    <row r="15715" spans="1:26">
      <c r="A15715" s="5"/>
      <c r="B15715" s="1644"/>
      <c r="C15715" s="1645"/>
      <c r="D15715" s="5"/>
      <c r="E15715" s="5"/>
      <c r="F15715" s="21"/>
      <c r="G15715" s="6"/>
      <c r="H15715" s="5"/>
      <c r="I15715" s="58"/>
      <c r="W15715">
        <f t="shared" si="1695"/>
      </c>
      <c r="X15715">
        <f t="shared" si="1696"/>
      </c>
      <c r="Y15715">
        <f t="shared" si="1697"/>
      </c>
      <c r="Z15715">
        <f t="shared" si="1698"/>
      </c>
    </row>
    <row r="15716" spans="1:26" ht="15.75" thickBot="1">
      <c r="A15716" s="5"/>
      <c r="B15716" s="224"/>
      <c r="C15716" s="15"/>
      <c r="D15716" s="23"/>
      <c r="E15716" s="225"/>
      <c r="F15716" s="23"/>
      <c r="G15716" s="24"/>
      <c r="H15716" s="225"/>
      <c r="I15716" s="226"/>
      <c r="W15716">
        <f t="shared" si="1695"/>
      </c>
      <c r="X15716">
        <f t="shared" si="1696"/>
      </c>
      <c r="Y15716">
        <f t="shared" si="1697"/>
      </c>
      <c r="Z15716">
        <f t="shared" si="1698"/>
      </c>
    </row>
    <row r="15717" spans="1:26">
      <c r="A15717" s="227"/>
      <c r="B15717" s="17"/>
      <c r="C15717" s="5"/>
      <c r="D15717" s="59"/>
      <c r="E15717" s="59"/>
      <c r="F15717" s="53"/>
      <c r="G15717" s="78"/>
      <c r="H15717" s="68"/>
      <c r="I15717" s="228">
        <f>SUM(I15702:I15716)</f>
      </c>
      <c r="W15717">
        <f t="shared" si="1695"/>
      </c>
      <c r="X15717">
        <f t="shared" si="1696"/>
      </c>
      <c r="Y15717">
        <f t="shared" si="1697"/>
      </c>
      <c r="Z15717">
        <f t="shared" si="1698"/>
      </c>
    </row>
    <row r="15718" spans="1:26">
      <c r="A15718" s="10"/>
      <c r="B15718" s="10"/>
      <c r="C15718" s="69"/>
      <c r="D15718" s="69"/>
      <c r="E15718" s="69"/>
      <c r="F15718" s="69"/>
      <c r="G15718" s="69"/>
      <c r="H15718" s="69"/>
      <c r="I15718" s="191"/>
      <c r="W15718">
        <f t="shared" si="1695"/>
      </c>
      <c r="X15718">
        <f t="shared" si="1696"/>
      </c>
      <c r="Y15718">
        <f t="shared" si="1697"/>
      </c>
      <c r="Z15718">
        <f t="shared" si="1698"/>
      </c>
    </row>
    <row r="15719" spans="1:26" ht="15.75" thickBot="1">
      <c r="A15719" s="10"/>
      <c r="B15719" s="11" t="s">
        <v>20</v>
      </c>
      <c r="C15719" s="35"/>
      <c r="D15719" s="35"/>
      <c r="E15719" s="35"/>
      <c r="F15719" s="35"/>
      <c r="G15719" s="35"/>
      <c r="H15719" s="35"/>
      <c r="I15719" s="98"/>
      <c r="W15719">
        <f t="shared" si="1695"/>
      </c>
      <c r="X15719">
        <f t="shared" si="1696"/>
      </c>
      <c r="Y15719">
        <f t="shared" si="1697"/>
      </c>
      <c r="Z15719">
        <f t="shared" si="1698"/>
      </c>
    </row>
    <row r="15720" spans="1:26" ht="15.75" thickBot="1">
      <c r="A15720" s="99"/>
      <c r="B15720" s="38"/>
      <c r="C15720" s="39" t="s">
        <v>21</v>
      </c>
      <c r="D15720" s="40">
        <f>SUM(D15702:D15719)</f>
      </c>
      <c r="E15720" s="41" t="s">
        <v>360</v>
      </c>
      <c r="F15720" s="40">
        <f>SUM(F15702:F15719)</f>
      </c>
      <c r="G15720" s="40">
        <f>SUM(G15702:G15719)</f>
      </c>
      <c r="H15720" s="41">
        <f>+SUMPRODUCT(H15702:H15716,F15702:F15716)</f>
      </c>
      <c r="I15720" s="100">
        <f>+I15717-I15718</f>
      </c>
      <c r="W15720">
        <f t="shared" si="1695"/>
      </c>
      <c r="X15720">
        <f t="shared" si="1696"/>
      </c>
      <c r="Y15720">
        <f t="shared" si="1697"/>
      </c>
      <c r="Z15720">
        <f t="shared" si="1698"/>
      </c>
    </row>
    <row r="15721" spans="1:26">
      <c r="A15721" s="10"/>
      <c r="B15721" s="10"/>
      <c r="C15721" s="91"/>
      <c r="D15721" s="91"/>
      <c r="E15721" s="91"/>
      <c r="F15721" s="91"/>
      <c r="G15721" s="91"/>
      <c r="H15721" s="91"/>
      <c r="I15721" s="91"/>
      <c r="W15721">
        <f t="shared" si="1695"/>
      </c>
      <c r="X15721">
        <f t="shared" si="1696"/>
      </c>
      <c r="Y15721">
        <f t="shared" si="1697"/>
      </c>
      <c r="Z15721">
        <f t="shared" si="1698"/>
      </c>
    </row>
    <row r="15722" spans="1:26">
      <c r="A15722" s="12" t="s">
        <v>315</v>
      </c>
      <c r="B15722" s="12"/>
      <c r="C15722" s="12"/>
      <c r="D15722" s="13"/>
      <c r="E15722" s="14"/>
      <c r="F15722" s="14"/>
      <c r="G15722" s="14"/>
      <c r="H15722" s="2"/>
      <c r="I15722" s="12"/>
      <c r="W15722">
        <f t="shared" si="1695"/>
      </c>
      <c r="X15722">
        <f t="shared" si="1696"/>
      </c>
      <c r="Y15722">
        <f t="shared" si="1697"/>
      </c>
      <c r="Z15722">
        <f t="shared" si="1698"/>
      </c>
    </row>
    <row r="15723" spans="1:26">
      <c r="W15723">
        <f t="shared" si="1695"/>
      </c>
      <c r="X15723">
        <f t="shared" si="1696"/>
      </c>
      <c r="Y15723">
        <f t="shared" si="1697"/>
      </c>
      <c r="Z15723">
        <f t="shared" si="1698"/>
      </c>
    </row>
    <row r="15724" spans="1:26">
      <c r="A15724" s="1562" t="s">
        <v>0</v>
      </c>
      <c r="B15724" s="1562"/>
      <c r="C15724" s="1562"/>
      <c r="D15724" s="1562"/>
      <c r="E15724" s="1562"/>
      <c r="F15724" s="1562"/>
      <c r="G15724" s="1562"/>
      <c r="H15724" s="1562"/>
      <c r="I15724" s="1562"/>
      <c r="W15724">
        <f t="shared" si="1695"/>
      </c>
      <c r="X15724">
        <f t="shared" si="1696"/>
      </c>
      <c r="Y15724">
        <f t="shared" si="1697"/>
      </c>
      <c r="Z15724">
        <f t="shared" si="1698"/>
      </c>
    </row>
    <row r="15725" spans="1:26">
      <c r="W15725">
        <f t="shared" si="1695"/>
      </c>
      <c r="X15725">
        <f t="shared" si="1696"/>
      </c>
      <c r="Y15725">
        <f t="shared" si="1697"/>
      </c>
      <c r="Z15725">
        <f t="shared" si="1698"/>
      </c>
    </row>
    <row r="15726" spans="1:26">
      <c r="W15726">
        <f t="shared" si="1695"/>
      </c>
      <c r="X15726">
        <f t="shared" si="1696"/>
      </c>
      <c r="Y15726">
        <f t="shared" si="1697"/>
      </c>
      <c r="Z15726">
        <f t="shared" si="1698"/>
      </c>
    </row>
    <row r="15727" spans="1:26">
      <c r="A15727" s="1" t="s">
        <v>1</v>
      </c>
      <c r="B15727" s="1"/>
      <c r="G15727" s="489" t="s">
        <v>2</v>
      </c>
      <c r="H15727" s="3" t="s">
        <v>2667</v>
      </c>
      <c r="W15727">
        <f t="shared" si="1695"/>
      </c>
      <c r="X15727">
        <f t="shared" si="1696"/>
      </c>
      <c r="Y15727">
        <f t="shared" si="1697"/>
      </c>
      <c r="Z15727">
        <f t="shared" si="1698"/>
      </c>
    </row>
    <row r="15728" spans="1:26">
      <c r="A15728" s="1" t="inlineStr">
        <is>
          <t>Dealer-166</t>
        </is>
      </c>
      <c r="B15728" s="1"/>
      <c r="F15728" s="4"/>
      <c r="G15728" s="488" t="s">
        <v>1440</v>
      </c>
      <c r="H15728" s="1" t="s">
        <v>2331</v>
      </c>
      <c r="W15728">
        <f t="shared" si="1695"/>
      </c>
      <c r="X15728">
        <f t="shared" si="1696"/>
      </c>
      <c r="Y15728">
        <f t="shared" si="1697"/>
      </c>
      <c r="Z15728">
        <f t="shared" si="1698"/>
      </c>
    </row>
    <row r="15729" spans="1:26">
      <c r="A15729" s="1" t="inlineStr">
        <is>
          <t>Address line (redacted)</t>
        </is>
      </c>
      <c r="B15729" s="1"/>
      <c r="H15729" s="49"/>
      <c r="W15729">
        <f t="shared" si="1695"/>
      </c>
      <c r="X15729">
        <f t="shared" si="1696"/>
      </c>
      <c r="Y15729">
        <f t="shared" si="1697"/>
      </c>
      <c r="Z15729">
        <f t="shared" si="1698"/>
      </c>
    </row>
    <row r="15730" spans="1:26">
      <c r="A15730" s="1" t="inlineStr">
        <is>
          <t>Address line (redacted)</t>
        </is>
      </c>
      <c r="B15730" s="1"/>
      <c r="D15730" s="85"/>
      <c r="E15730" s="85"/>
      <c r="F15730" s="85"/>
      <c r="G15730" s="85"/>
      <c r="H15730" s="85"/>
      <c r="W15730">
        <f t="shared" si="1695"/>
      </c>
      <c r="X15730">
        <f t="shared" si="1696"/>
      </c>
      <c r="Y15730">
        <f t="shared" si="1697"/>
      </c>
      <c r="Z15730">
        <f t="shared" si="1698"/>
      </c>
    </row>
    <row r="15731" spans="1:26">
      <c r="A15731" s="12" t="s">
        <v>299</v>
      </c>
      <c r="B15731" s="86" t="inlineStr">
        <is>
          <t>GSTIN-MASKED</t>
        </is>
      </c>
      <c r="D15731" s="85"/>
      <c r="E15731" s="85"/>
      <c r="F15731" s="85"/>
      <c r="G15731" s="85"/>
      <c r="H15731" s="85"/>
      <c r="W15731">
        <f t="shared" si="1695"/>
      </c>
      <c r="X15731">
        <f t="shared" si="1696"/>
      </c>
      <c r="Y15731">
        <f t="shared" si="1697"/>
      </c>
      <c r="Z15731">
        <f t="shared" si="1698"/>
      </c>
    </row>
    <row r="15732" spans="1:26">
      <c r="D15732" s="85"/>
      <c r="E15732" s="85"/>
      <c r="F15732" s="85"/>
      <c r="G15732" s="85"/>
      <c r="H15732" s="85"/>
      <c r="W15732">
        <f t="shared" si="1695"/>
      </c>
      <c r="X15732">
        <f t="shared" si="1696"/>
      </c>
      <c r="Y15732">
        <f t="shared" si="1697"/>
      </c>
      <c r="Z15732">
        <f t="shared" si="1698"/>
      </c>
    </row>
    <row r="15733" spans="1:26">
      <c r="W15733">
        <f t="shared" si="1695"/>
      </c>
      <c r="X15733">
        <f t="shared" si="1696"/>
      </c>
      <c r="Y15733">
        <f t="shared" si="1697"/>
      </c>
      <c r="Z15733">
        <f t="shared" si="1698"/>
      </c>
    </row>
    <row r="15734" spans="1:26">
      <c r="A15734" s="1" t="s">
        <v>5</v>
      </c>
      <c r="W15734">
        <f t="shared" si="1695"/>
      </c>
      <c r="X15734">
        <f t="shared" si="1696"/>
      </c>
      <c r="Y15734">
        <f t="shared" si="1697"/>
      </c>
      <c r="Z15734">
        <f t="shared" si="1698"/>
      </c>
    </row>
    <row r="15735" spans="1:26">
      <c r="A15735" s="1" t="s">
        <v>6</v>
      </c>
      <c r="W15735">
        <f t="shared" si="1695"/>
      </c>
      <c r="X15735">
        <f t="shared" si="1696"/>
      </c>
      <c r="Y15735">
        <f t="shared" si="1697"/>
      </c>
      <c r="Z15735">
        <f t="shared" si="1698"/>
      </c>
    </row>
    <row r="15736" spans="1:26">
      <c r="A15736" s="1" t="s">
        <v>7</v>
      </c>
      <c r="W15736">
        <f t="shared" si="1695"/>
      </c>
      <c r="X15736">
        <f t="shared" si="1696"/>
      </c>
      <c r="Y15736">
        <f t="shared" si="1697"/>
      </c>
      <c r="Z15736">
        <f t="shared" si="1698"/>
      </c>
    </row>
    <row r="15737" spans="1:26" ht="24">
      <c r="A15737" s="179" t="s">
        <v>8</v>
      </c>
      <c r="B15737" s="180" t="s">
        <v>9</v>
      </c>
      <c r="C15737" s="180" t="s">
        <v>10</v>
      </c>
      <c r="D15737" s="181" t="s">
        <v>11</v>
      </c>
      <c r="E15737" s="181" t="s">
        <v>12</v>
      </c>
      <c r="F15737" s="181" t="s">
        <v>13</v>
      </c>
      <c r="G15737" s="181" t="s">
        <v>14</v>
      </c>
      <c r="H15737" s="179" t="s">
        <v>15</v>
      </c>
      <c r="I15737" s="182" t="s">
        <v>16</v>
      </c>
      <c r="W15737">
        <f t="shared" si="1695"/>
      </c>
      <c r="X15737">
        <f t="shared" si="1696"/>
      </c>
      <c r="Y15737">
        <f t="shared" si="1697"/>
      </c>
      <c r="Z15737">
        <f t="shared" si="1698"/>
      </c>
    </row>
    <row r="15738" spans="1:26">
      <c r="A15738" s="5"/>
      <c r="B15738" s="1564" t="s">
        <v>17</v>
      </c>
      <c r="C15738" s="1565"/>
      <c r="D15738" s="9"/>
      <c r="E15738" s="16"/>
      <c r="F15738" s="5"/>
      <c r="G15738" s="6"/>
      <c r="H15738" s="5"/>
      <c r="I15738" s="183"/>
      <c r="W15738">
        <f t="shared" si="1695"/>
      </c>
      <c r="X15738">
        <f t="shared" si="1696"/>
      </c>
      <c r="Y15738">
        <f t="shared" si="1697"/>
      </c>
      <c r="Z15738">
        <f t="shared" si="1698"/>
      </c>
    </row>
    <row r="15739" spans="1:26">
      <c r="A15739" s="5">
        <v>1</v>
      </c>
      <c r="B15739" s="8" t="s">
        <v>1421</v>
      </c>
      <c r="C15739" s="5" t="s">
        <v>50</v>
      </c>
      <c r="D15739" s="5">
        <v>1</v>
      </c>
      <c r="E15739" s="5">
        <v>5</v>
      </c>
      <c r="F15739" s="5">
        <f>+E15739*D15739</f>
      </c>
      <c r="G15739" s="6">
        <f>+E15739*D15739</f>
      </c>
      <c r="H15739" s="5">
        <v>1</v>
      </c>
      <c r="I15739" s="183">
        <f>+H15739*G15739</f>
      </c>
      <c r="J15739">
        <v>119</v>
      </c>
      <c r="K15739">
        <f>+H15739-J15739</f>
      </c>
      <c r="L15739">
        <f>+K15739*G15739</f>
      </c>
      <c r="W15739">
        <f t="shared" si="1695"/>
      </c>
      <c r="X15739">
        <f t="shared" si="1696"/>
      </c>
      <c r="Y15739">
        <f t="shared" si="1697"/>
      </c>
      <c r="Z15739">
        <f t="shared" si="1698"/>
      </c>
    </row>
    <row r="15740" spans="1:26">
      <c r="A15740" s="5">
        <v>2</v>
      </c>
      <c r="B15740" s="8" t="s">
        <v>858</v>
      </c>
      <c r="C15740" s="5" t="s">
        <v>857</v>
      </c>
      <c r="D15740" s="5">
        <v>1</v>
      </c>
      <c r="E15740" s="5">
        <v>5</v>
      </c>
      <c r="F15740" s="5">
        <f>+E15740*D15740</f>
      </c>
      <c r="G15740" s="6">
        <f>+E15740*D15740</f>
      </c>
      <c r="H15740" s="5">
        <v>1</v>
      </c>
      <c r="I15740" s="183">
        <f>+H15740*G15740</f>
      </c>
      <c r="J15740">
        <v>119</v>
      </c>
      <c r="K15740">
        <f>+H15740-J15740</f>
      </c>
      <c r="L15740">
        <f>+K15740*G15740</f>
      </c>
      <c r="W15740">
        <f t="shared" si="1695"/>
      </c>
      <c r="X15740">
        <f t="shared" si="1696"/>
      </c>
      <c r="Y15740">
        <f t="shared" si="1697"/>
      </c>
      <c r="Z15740">
        <f t="shared" si="1698"/>
      </c>
    </row>
    <row r="15741" spans="1:26">
      <c r="A15741" s="5">
        <v>3</v>
      </c>
      <c r="B15741" s="8" t="s">
        <v>451</v>
      </c>
      <c r="C15741" s="5" t="s">
        <v>450</v>
      </c>
      <c r="D15741" s="5">
        <v>1</v>
      </c>
      <c r="E15741" s="5">
        <v>5</v>
      </c>
      <c r="F15741" s="5">
        <f>+E15741*D15741</f>
      </c>
      <c r="G15741" s="6">
        <f>+E15741*D15741</f>
      </c>
      <c r="H15741" s="5">
        <v>1</v>
      </c>
      <c r="I15741" s="183">
        <f>+H15741*G15741</f>
      </c>
      <c r="J15741">
        <v>119</v>
      </c>
      <c r="K15741">
        <f>+H15741-J15741</f>
      </c>
      <c r="L15741">
        <f>+K15741*G15741</f>
      </c>
      <c r="W15741">
        <f t="shared" si="1695"/>
      </c>
      <c r="X15741">
        <f t="shared" si="1696"/>
      </c>
      <c r="Y15741">
        <f t="shared" si="1697"/>
      </c>
      <c r="Z15741">
        <f t="shared" si="1698"/>
      </c>
    </row>
    <row r="15742" spans="1:26">
      <c r="A15742" s="5"/>
      <c r="B15742" s="1564" t="s">
        <v>384</v>
      </c>
      <c r="C15742" s="1565"/>
      <c r="D15742" s="5"/>
      <c r="E15742" s="5"/>
      <c r="F15742" s="5"/>
      <c r="G15742" s="6"/>
      <c r="H15742" s="5"/>
      <c r="I15742" s="183"/>
      <c r="W15742">
        <f t="shared" si="1695"/>
      </c>
      <c r="X15742">
        <f t="shared" si="1696"/>
      </c>
      <c r="Y15742">
        <f t="shared" si="1697"/>
      </c>
      <c r="Z15742">
        <f t="shared" si="1698"/>
      </c>
    </row>
    <row r="15743" spans="1:26" ht="96.75">
      <c r="A15743" s="5">
        <v>4</v>
      </c>
      <c r="B15743" s="18" t="s">
        <v>551</v>
      </c>
      <c r="C15743" s="48" t="s">
        <v>1528</v>
      </c>
      <c r="D15743" s="5">
        <v>1</v>
      </c>
      <c r="E15743" s="19">
        <v>30</v>
      </c>
      <c r="F15743" s="5">
        <f>+E15743*D15743</f>
      </c>
      <c r="G15743" s="6">
        <f>+E15743*D15743</f>
      </c>
      <c r="H15743" s="19">
        <v>1</v>
      </c>
      <c r="I15743" s="183">
        <f>+H15743*G15743</f>
      </c>
      <c r="J15743">
        <f>100*0.18</f>
      </c>
      <c r="K15743">
        <f>+H15743-J15743</f>
      </c>
      <c r="L15743">
        <f>+K15743*G15743</f>
      </c>
      <c r="W15743">
        <f t="shared" si="1695"/>
      </c>
      <c r="X15743">
        <f t="shared" si="1696"/>
      </c>
      <c r="Y15743">
        <f t="shared" si="1697"/>
      </c>
      <c r="Z15743">
        <f t="shared" si="1698"/>
      </c>
    </row>
    <row r="15744" spans="1:26">
      <c r="A15744" s="5"/>
      <c r="B15744" s="1564" t="s">
        <v>565</v>
      </c>
      <c r="C15744" s="1565"/>
      <c r="D15744" s="5"/>
      <c r="E15744" s="5"/>
      <c r="F15744" s="21"/>
      <c r="G15744" s="6"/>
      <c r="H15744" s="5"/>
      <c r="I15744" s="183"/>
      <c r="W15744">
        <f t="shared" si="1695"/>
      </c>
      <c r="X15744">
        <f t="shared" si="1696"/>
      </c>
      <c r="Y15744">
        <f t="shared" si="1697"/>
      </c>
      <c r="Z15744">
        <f t="shared" si="1698"/>
      </c>
    </row>
    <row r="15745" spans="1:26" ht="24">
      <c r="A15745" s="5">
        <v>5</v>
      </c>
      <c r="B15745" s="224" t="s">
        <v>566</v>
      </c>
      <c r="C15745" s="15" t="s">
        <v>567</v>
      </c>
      <c r="D15745" s="65">
        <v>1</v>
      </c>
      <c r="E15745" s="19">
        <v>10</v>
      </c>
      <c r="F15745" s="5">
        <f>+E15745*D15745</f>
      </c>
      <c r="G15745" s="6">
        <f>+E15745*D15745</f>
      </c>
      <c r="H15745" s="19">
        <v>1</v>
      </c>
      <c r="I15745" s="183">
        <f>+H15745*G15745</f>
      </c>
      <c r="J15745">
        <f>160*0.18</f>
      </c>
      <c r="K15745">
        <f>+H15745-J15745</f>
      </c>
      <c r="L15745">
        <f>+K15745*G15745</f>
      </c>
      <c r="W15745">
        <f t="shared" si="1695"/>
      </c>
      <c r="X15745">
        <f t="shared" si="1696"/>
      </c>
      <c r="Y15745">
        <f t="shared" si="1697"/>
      </c>
      <c r="Z15745">
        <f t="shared" si="1698"/>
      </c>
    </row>
    <row r="15746" spans="1:26" ht="24">
      <c r="A15746" s="5">
        <v>6</v>
      </c>
      <c r="B15746" s="224" t="s">
        <v>1216</v>
      </c>
      <c r="C15746" s="15" t="s">
        <v>1215</v>
      </c>
      <c r="D15746" s="65">
        <v>1</v>
      </c>
      <c r="E15746" s="19">
        <v>10</v>
      </c>
      <c r="F15746" s="5">
        <f>+E15746*D15746</f>
      </c>
      <c r="G15746" s="6">
        <f>+E15746*D15746</f>
      </c>
      <c r="H15746" s="19">
        <v>1</v>
      </c>
      <c r="I15746" s="183">
        <f>+H15746*G15746</f>
      </c>
      <c r="J15746">
        <f>160*0.18</f>
      </c>
      <c r="K15746">
        <f>+H15746-J15746</f>
      </c>
      <c r="L15746">
        <f>+K15746*G15746</f>
      </c>
      <c r="W15746">
        <f t="shared" si="1695"/>
      </c>
      <c r="X15746">
        <f t="shared" si="1696"/>
      </c>
      <c r="Y15746">
        <f t="shared" si="1697"/>
      </c>
      <c r="Z15746">
        <f t="shared" si="1698"/>
      </c>
    </row>
    <row r="15747" spans="1:26">
      <c r="A15747" s="5"/>
      <c r="B15747" s="8"/>
      <c r="C15747" s="5"/>
      <c r="D15747" s="5"/>
      <c r="E15747" s="5"/>
      <c r="F15747" s="21"/>
      <c r="G15747" s="6"/>
      <c r="H15747" s="5"/>
      <c r="I15747" s="183"/>
      <c r="W15747">
        <f t="shared" si="1695"/>
      </c>
      <c r="X15747">
        <f t="shared" si="1696"/>
      </c>
      <c r="Y15747">
        <f t="shared" si="1697"/>
      </c>
      <c r="Z15747">
        <f t="shared" si="1698"/>
      </c>
    </row>
    <row r="15748" spans="1:26">
      <c r="A15748" s="5"/>
      <c r="B15748" s="8"/>
      <c r="C15748" s="5"/>
      <c r="D15748" s="5"/>
      <c r="E15748" s="5"/>
      <c r="F15748" s="21"/>
      <c r="G15748" s="6"/>
      <c r="H15748" s="5"/>
      <c r="I15748" s="183"/>
      <c r="W15748">
        <f t="shared" ref="W15748:W15811" si="1699">IF(LEFT($H15748&amp;"",5)="2019-",$H15748,W15747)</f>
      </c>
      <c r="X15748">
        <f t="shared" ref="X15748:X15811" si="1700">IF($W15748="",0,IF(COUNTIF($AB$2:$AB$80,$W15748)&gt;0,1,0))</f>
      </c>
      <c r="Y15748">
        <f t="shared" ref="Y15748:Y15811" si="1701">IF($C15748="","",UPPER(TRIM(IFERROR(LEFT($C15748&amp;"",FIND("/",$C15748&amp;"")-1),$C15748&amp;""))))</f>
      </c>
      <c r="Z15748">
        <f t="shared" ref="Z15748:Z15811" si="1702">IFERROR(IF(ISNUMBER($G15748),$G15748,0),0)</f>
      </c>
    </row>
    <row r="15749" spans="1:26">
      <c r="A15749" s="5"/>
      <c r="B15749" s="8"/>
      <c r="C15749" s="5"/>
      <c r="D15749" s="5"/>
      <c r="E15749" s="5"/>
      <c r="F15749" s="21"/>
      <c r="G15749" s="6"/>
      <c r="H15749" s="5"/>
      <c r="I15749" s="183"/>
      <c r="W15749">
        <f t="shared" si="1699"/>
      </c>
      <c r="X15749">
        <f t="shared" si="1700"/>
      </c>
      <c r="Y15749">
        <f t="shared" si="1701"/>
      </c>
      <c r="Z15749">
        <f t="shared" si="1702"/>
      </c>
    </row>
    <row r="15750" spans="1:26">
      <c r="A15750" s="5"/>
      <c r="B15750" s="8"/>
      <c r="C15750" s="5"/>
      <c r="D15750" s="5"/>
      <c r="E15750" s="5"/>
      <c r="F15750" s="21"/>
      <c r="G15750" s="6"/>
      <c r="H15750" s="5"/>
      <c r="I15750" s="183"/>
      <c r="W15750">
        <f t="shared" si="1699"/>
      </c>
      <c r="X15750">
        <f t="shared" si="1700"/>
      </c>
      <c r="Y15750">
        <f t="shared" si="1701"/>
      </c>
      <c r="Z15750">
        <f t="shared" si="1702"/>
      </c>
    </row>
    <row r="15751" spans="1:26">
      <c r="A15751" s="5"/>
      <c r="B15751" s="8"/>
      <c r="C15751" s="5"/>
      <c r="D15751" s="5"/>
      <c r="E15751" s="5"/>
      <c r="F15751" s="21"/>
      <c r="G15751" s="6"/>
      <c r="H15751" s="5"/>
      <c r="I15751" s="183"/>
      <c r="W15751">
        <f t="shared" si="1699"/>
      </c>
      <c r="X15751">
        <f t="shared" si="1700"/>
      </c>
      <c r="Y15751">
        <f t="shared" si="1701"/>
      </c>
      <c r="Z15751">
        <f t="shared" si="1702"/>
      </c>
    </row>
    <row r="15752" spans="1:26">
      <c r="A15752" s="5"/>
      <c r="B15752" s="8"/>
      <c r="C15752" s="5"/>
      <c r="D15752" s="5"/>
      <c r="E15752" s="5"/>
      <c r="F15752" s="21"/>
      <c r="G15752" s="6"/>
      <c r="H15752" s="5"/>
      <c r="I15752" s="183"/>
      <c r="W15752">
        <f t="shared" si="1699"/>
      </c>
      <c r="X15752">
        <f t="shared" si="1700"/>
      </c>
      <c r="Y15752">
        <f t="shared" si="1701"/>
      </c>
      <c r="Z15752">
        <f t="shared" si="1702"/>
      </c>
    </row>
    <row r="15753" spans="1:26" ht="15.75" thickBot="1">
      <c r="A15753" s="5"/>
      <c r="B15753" s="224"/>
      <c r="C15753" s="15"/>
      <c r="D15753" s="23"/>
      <c r="E15753" s="225"/>
      <c r="F15753" s="23"/>
      <c r="G15753" s="24"/>
      <c r="H15753" s="225"/>
      <c r="I15753" s="226"/>
      <c r="W15753">
        <f t="shared" si="1699"/>
      </c>
      <c r="X15753">
        <f t="shared" si="1700"/>
      </c>
      <c r="Y15753">
        <f t="shared" si="1701"/>
      </c>
      <c r="Z15753">
        <f t="shared" si="1702"/>
      </c>
    </row>
    <row r="15754" spans="1:26">
      <c r="A15754" s="227"/>
      <c r="B15754" s="17"/>
      <c r="C15754" s="5"/>
      <c r="D15754" s="59"/>
      <c r="E15754" s="59"/>
      <c r="F15754" s="53"/>
      <c r="G15754" s="78"/>
      <c r="H15754" s="68"/>
      <c r="I15754" s="228">
        <f>SUM(I15738:I15753)</f>
      </c>
      <c r="L15754">
        <f>SUM(L15729:L15753)</f>
      </c>
      <c r="W15754">
        <f t="shared" si="1699"/>
      </c>
      <c r="X15754">
        <f t="shared" si="1700"/>
      </c>
      <c r="Y15754">
        <f t="shared" si="1701"/>
      </c>
      <c r="Z15754">
        <f t="shared" si="1702"/>
      </c>
    </row>
    <row r="15755" spans="1:26">
      <c r="A15755" s="10"/>
      <c r="B15755" s="10"/>
      <c r="C15755" s="69"/>
      <c r="D15755" s="69" t="s">
        <v>520</v>
      </c>
      <c r="E15755" s="69"/>
      <c r="F15755" s="69"/>
      <c r="G15755" s="69"/>
      <c r="H15755" s="112">
        <v>1</v>
      </c>
      <c r="I15755" s="191">
        <f>+L15754*H15755</f>
      </c>
      <c r="W15755">
        <f t="shared" si="1699"/>
      </c>
      <c r="X15755">
        <f t="shared" si="1700"/>
      </c>
      <c r="Y15755">
        <f t="shared" si="1701"/>
      </c>
      <c r="Z15755">
        <f t="shared" si="1702"/>
      </c>
    </row>
    <row r="15756" spans="1:26" ht="15.75" thickBot="1">
      <c r="A15756" s="10"/>
      <c r="B15756" s="11" t="s">
        <v>20</v>
      </c>
      <c r="C15756" s="35"/>
      <c r="D15756" s="35"/>
      <c r="E15756" s="35"/>
      <c r="F15756" s="35"/>
      <c r="G15756" s="35"/>
      <c r="H15756" s="35"/>
      <c r="I15756" s="98"/>
      <c r="W15756">
        <f t="shared" si="1699"/>
      </c>
      <c r="X15756">
        <f t="shared" si="1700"/>
      </c>
      <c r="Y15756">
        <f t="shared" si="1701"/>
      </c>
      <c r="Z15756">
        <f t="shared" si="1702"/>
      </c>
    </row>
    <row r="15757" spans="1:26" ht="15.75" thickBot="1">
      <c r="A15757" s="99"/>
      <c r="B15757" s="38"/>
      <c r="C15757" s="39" t="s">
        <v>21</v>
      </c>
      <c r="D15757" s="40">
        <f>SUM(D15738:D15756)</f>
      </c>
      <c r="E15757" s="41" t="s">
        <v>360</v>
      </c>
      <c r="F15757" s="40">
        <f>SUM(F15738:F15756)</f>
      </c>
      <c r="G15757" s="40">
        <f>SUM(G15738:G15756)</f>
      </c>
      <c r="H15757" s="41">
        <f>+SUMPRODUCT(H15738:H15753,F15738:F15753)</f>
      </c>
      <c r="I15757" s="100">
        <f>+I15754-I15755</f>
      </c>
      <c r="W15757">
        <f t="shared" si="1699"/>
      </c>
      <c r="X15757">
        <f t="shared" si="1700"/>
      </c>
      <c r="Y15757">
        <f t="shared" si="1701"/>
      </c>
      <c r="Z15757">
        <f t="shared" si="1702"/>
      </c>
    </row>
    <row r="15758" spans="1:26">
      <c r="A15758" s="10"/>
      <c r="B15758" s="10"/>
      <c r="C15758" s="91"/>
      <c r="D15758" s="91"/>
      <c r="E15758" s="91"/>
      <c r="F15758" s="91"/>
      <c r="G15758" s="91"/>
      <c r="H15758" s="91"/>
      <c r="I15758" s="91"/>
      <c r="W15758">
        <f t="shared" si="1699"/>
      </c>
      <c r="X15758">
        <f t="shared" si="1700"/>
      </c>
      <c r="Y15758">
        <f t="shared" si="1701"/>
      </c>
      <c r="Z15758">
        <f t="shared" si="1702"/>
      </c>
    </row>
    <row r="15759" spans="1:26">
      <c r="W15759">
        <f t="shared" si="1699"/>
      </c>
      <c r="X15759">
        <f t="shared" si="1700"/>
      </c>
      <c r="Y15759">
        <f t="shared" si="1701"/>
      </c>
      <c r="Z15759">
        <f t="shared" si="1702"/>
      </c>
    </row>
    <row r="15760" spans="1:26">
      <c r="W15760">
        <f t="shared" si="1699"/>
      </c>
      <c r="X15760">
        <f t="shared" si="1700"/>
      </c>
      <c r="Y15760">
        <f t="shared" si="1701"/>
      </c>
      <c r="Z15760">
        <f t="shared" si="1702"/>
      </c>
    </row>
    <row r="15761" spans="1:26">
      <c r="W15761">
        <f t="shared" si="1699"/>
      </c>
      <c r="X15761">
        <f t="shared" si="1700"/>
      </c>
      <c r="Y15761">
        <f t="shared" si="1701"/>
      </c>
      <c r="Z15761">
        <f t="shared" si="1702"/>
      </c>
    </row>
    <row r="15762" spans="1:26">
      <c r="A15762" s="1562" t="s">
        <v>0</v>
      </c>
      <c r="B15762" s="1562"/>
      <c r="C15762" s="1562"/>
      <c r="D15762" s="1562"/>
      <c r="E15762" s="1562"/>
      <c r="F15762" s="1562"/>
      <c r="G15762" s="1562"/>
      <c r="H15762" s="1562"/>
      <c r="I15762" s="1562"/>
      <c r="W15762">
        <f t="shared" si="1699"/>
      </c>
      <c r="X15762">
        <f t="shared" si="1700"/>
      </c>
      <c r="Y15762">
        <f t="shared" si="1701"/>
      </c>
      <c r="Z15762">
        <f t="shared" si="1702"/>
      </c>
    </row>
    <row r="15763" spans="1:26">
      <c r="W15763">
        <f t="shared" si="1699"/>
      </c>
      <c r="X15763">
        <f t="shared" si="1700"/>
      </c>
      <c r="Y15763">
        <f t="shared" si="1701"/>
      </c>
      <c r="Z15763">
        <f t="shared" si="1702"/>
      </c>
    </row>
    <row r="15764" spans="1:26">
      <c r="A15764" s="1" t="s">
        <v>1</v>
      </c>
      <c r="B15764" s="1"/>
      <c r="G15764" s="489" t="s">
        <v>2</v>
      </c>
      <c r="H15764" s="3" t="s">
        <v>2667</v>
      </c>
      <c r="W15764">
        <f t="shared" si="1699"/>
      </c>
      <c r="X15764">
        <f t="shared" si="1700"/>
      </c>
      <c r="Y15764">
        <f t="shared" si="1701"/>
      </c>
      <c r="Z15764">
        <f t="shared" si="1702"/>
      </c>
    </row>
    <row r="15765" spans="1:26">
      <c r="A15765" s="1" t="inlineStr">
        <is>
          <t>Dealer-049</t>
        </is>
      </c>
      <c r="B15765" s="1"/>
      <c r="F15765" s="4"/>
      <c r="G15765" s="488" t="s">
        <v>1440</v>
      </c>
      <c r="H15765" s="1" t="s">
        <v>2332</v>
      </c>
      <c r="W15765">
        <f t="shared" si="1699"/>
      </c>
      <c r="X15765">
        <f t="shared" si="1700"/>
      </c>
      <c r="Y15765">
        <f t="shared" si="1701"/>
      </c>
      <c r="Z15765">
        <f t="shared" si="1702"/>
      </c>
    </row>
    <row r="15766" spans="1:26">
      <c r="A15766" s="1" t="inlineStr">
        <is>
          <t>Address line (redacted)</t>
        </is>
      </c>
      <c r="B15766" s="1"/>
      <c r="H15766" s="49"/>
      <c r="W15766">
        <f t="shared" si="1699"/>
      </c>
      <c r="X15766">
        <f t="shared" si="1700"/>
      </c>
      <c r="Y15766">
        <f t="shared" si="1701"/>
      </c>
      <c r="Z15766">
        <f t="shared" si="1702"/>
      </c>
    </row>
    <row r="15767" spans="1:26">
      <c r="A15767" s="1" t="inlineStr">
        <is>
          <t>Address line (redacted)</t>
        </is>
      </c>
      <c r="B15767" s="1"/>
      <c r="D15767" s="85"/>
      <c r="E15767" s="85"/>
      <c r="F15767" s="85"/>
      <c r="G15767" s="85"/>
      <c r="H15767" s="85"/>
      <c r="W15767">
        <f t="shared" si="1699"/>
      </c>
      <c r="X15767">
        <f t="shared" si="1700"/>
      </c>
      <c r="Y15767">
        <f t="shared" si="1701"/>
      </c>
      <c r="Z15767">
        <f t="shared" si="1702"/>
      </c>
    </row>
    <row r="15768" spans="1:26">
      <c r="A15768" s="268" t="s">
        <v>598</v>
      </c>
      <c r="B15768" s="243" t="inlineStr">
        <is>
          <t>GSTIN-MASKED</t>
        </is>
      </c>
      <c r="D15768" s="85"/>
      <c r="E15768" s="85"/>
      <c r="F15768" s="85"/>
      <c r="G15768" s="85"/>
      <c r="H15768" s="85"/>
      <c r="W15768">
        <f t="shared" si="1699"/>
      </c>
      <c r="X15768">
        <f t="shared" si="1700"/>
      </c>
      <c r="Y15768">
        <f t="shared" si="1701"/>
      </c>
      <c r="Z15768">
        <f t="shared" si="1702"/>
      </c>
    </row>
    <row r="15769" spans="1:26">
      <c r="A15769" s="49"/>
      <c r="B15769" s="87"/>
      <c r="W15769">
        <f t="shared" si="1699"/>
      </c>
      <c r="X15769">
        <f t="shared" si="1700"/>
      </c>
      <c r="Y15769">
        <f t="shared" si="1701"/>
      </c>
      <c r="Z15769">
        <f t="shared" si="1702"/>
      </c>
    </row>
    <row r="15770" spans="1:26">
      <c r="A15770" s="1" t="s">
        <v>5</v>
      </c>
      <c r="W15770">
        <f t="shared" si="1699"/>
      </c>
      <c r="X15770">
        <f t="shared" si="1700"/>
      </c>
      <c r="Y15770">
        <f t="shared" si="1701"/>
      </c>
      <c r="Z15770">
        <f t="shared" si="1702"/>
      </c>
    </row>
    <row r="15771" spans="1:26">
      <c r="A15771" s="1" t="s">
        <v>6</v>
      </c>
      <c r="W15771">
        <f t="shared" si="1699"/>
      </c>
      <c r="X15771">
        <f t="shared" si="1700"/>
      </c>
      <c r="Y15771">
        <f t="shared" si="1701"/>
      </c>
      <c r="Z15771">
        <f t="shared" si="1702"/>
      </c>
    </row>
    <row r="15772" spans="1:26">
      <c r="A15772" s="1" t="s">
        <v>7</v>
      </c>
      <c r="W15772">
        <f t="shared" si="1699"/>
      </c>
      <c r="X15772">
        <f t="shared" si="1700"/>
      </c>
      <c r="Y15772">
        <f t="shared" si="1701"/>
      </c>
      <c r="Z15772">
        <f t="shared" si="1702"/>
      </c>
    </row>
    <row r="15773" spans="1:26" ht="24">
      <c r="A15773" s="88" t="s">
        <v>8</v>
      </c>
      <c r="B15773" s="89" t="s">
        <v>9</v>
      </c>
      <c r="C15773" s="89" t="s">
        <v>10</v>
      </c>
      <c r="D15773" s="34" t="s">
        <v>11</v>
      </c>
      <c r="E15773" s="34" t="s">
        <v>12</v>
      </c>
      <c r="F15773" s="34" t="s">
        <v>13</v>
      </c>
      <c r="G15773" s="34" t="s">
        <v>14</v>
      </c>
      <c r="H15773" s="88" t="s">
        <v>15</v>
      </c>
      <c r="I15773" s="90" t="s">
        <v>16</v>
      </c>
      <c r="W15773">
        <f t="shared" si="1699"/>
      </c>
      <c r="X15773">
        <f t="shared" si="1700"/>
      </c>
      <c r="Y15773">
        <f t="shared" si="1701"/>
      </c>
      <c r="Z15773">
        <f t="shared" si="1702"/>
      </c>
    </row>
    <row r="15774" spans="1:26">
      <c r="A15774" s="5"/>
      <c r="B15774" s="1564" t="s">
        <v>300</v>
      </c>
      <c r="C15774" s="1565"/>
      <c r="D15774" s="50"/>
      <c r="E15774" s="50"/>
      <c r="F15774" s="21"/>
      <c r="G15774" s="6"/>
      <c r="H15774" s="5"/>
      <c r="I15774" s="183"/>
      <c r="W15774">
        <f t="shared" si="1699"/>
      </c>
      <c r="X15774">
        <f t="shared" si="1700"/>
      </c>
      <c r="Y15774">
        <f t="shared" si="1701"/>
      </c>
      <c r="Z15774">
        <f t="shared" si="1702"/>
      </c>
    </row>
    <row r="15775" spans="1:26">
      <c r="A15775" s="5">
        <v>1</v>
      </c>
      <c r="B15775" s="17" t="s">
        <v>495</v>
      </c>
      <c r="C15775" s="88" t="s">
        <v>303</v>
      </c>
      <c r="D15775" s="5">
        <v>1</v>
      </c>
      <c r="E15775" s="50">
        <v>50</v>
      </c>
      <c r="F15775" s="5">
        <f>+E15775*D15775</f>
      </c>
      <c r="G15775" s="6">
        <f>+E15775*D15775</f>
      </c>
      <c r="H15775" s="9">
        <v>1</v>
      </c>
      <c r="I15775" s="183">
        <f>+H15775*G15775</f>
      </c>
      <c r="W15775">
        <f t="shared" si="1699"/>
      </c>
      <c r="X15775">
        <f t="shared" si="1700"/>
      </c>
      <c r="Y15775">
        <f t="shared" si="1701"/>
      </c>
      <c r="Z15775">
        <f t="shared" si="1702"/>
      </c>
    </row>
    <row r="15776" spans="1:26">
      <c r="A15776" s="5">
        <v>2</v>
      </c>
      <c r="B15776" s="17" t="s">
        <v>496</v>
      </c>
      <c r="C15776" s="88" t="s">
        <v>303</v>
      </c>
      <c r="D15776" s="5">
        <v>1</v>
      </c>
      <c r="E15776" s="50">
        <v>50</v>
      </c>
      <c r="F15776" s="5">
        <f>+E15776*D15776</f>
      </c>
      <c r="G15776" s="6">
        <f>+E15776*D15776</f>
      </c>
      <c r="H15776" s="9">
        <v>1</v>
      </c>
      <c r="I15776" s="183">
        <f>+H15776*G15776</f>
      </c>
      <c r="W15776">
        <f t="shared" si="1699"/>
      </c>
      <c r="X15776">
        <f t="shared" si="1700"/>
      </c>
      <c r="Y15776">
        <f t="shared" si="1701"/>
      </c>
      <c r="Z15776">
        <f t="shared" si="1702"/>
      </c>
    </row>
    <row r="15777" spans="1:26">
      <c r="A15777" s="5"/>
      <c r="B15777" s="128"/>
      <c r="C15777" s="101"/>
      <c r="D15777" s="16"/>
      <c r="E15777" s="16"/>
      <c r="F15777" s="5"/>
      <c r="G15777" s="6"/>
      <c r="H15777" s="5"/>
      <c r="I15777" s="183"/>
      <c r="W15777">
        <f t="shared" si="1699"/>
      </c>
      <c r="X15777">
        <f t="shared" si="1700"/>
      </c>
      <c r="Y15777">
        <f t="shared" si="1701"/>
      </c>
      <c r="Z15777">
        <f t="shared" si="1702"/>
      </c>
    </row>
    <row r="15778" spans="1:26">
      <c r="A15778" s="5"/>
      <c r="B15778" s="95"/>
      <c r="C15778" s="9"/>
      <c r="D15778" s="16"/>
      <c r="E15778" s="16"/>
      <c r="F15778" s="5"/>
      <c r="G15778" s="6"/>
      <c r="H15778" s="16"/>
      <c r="I15778" s="183"/>
      <c r="W15778">
        <f t="shared" si="1699"/>
      </c>
      <c r="X15778">
        <f t="shared" si="1700"/>
      </c>
      <c r="Y15778">
        <f t="shared" si="1701"/>
      </c>
      <c r="Z15778">
        <f t="shared" si="1702"/>
      </c>
    </row>
    <row r="15779" spans="1:26">
      <c r="A15779" s="5"/>
      <c r="B15779" s="95"/>
      <c r="C15779" s="101"/>
      <c r="D15779" s="16"/>
      <c r="E15779" s="16"/>
      <c r="F15779" s="5"/>
      <c r="G15779" s="6"/>
      <c r="H15779" s="16"/>
      <c r="I15779" s="183"/>
      <c r="W15779">
        <f t="shared" si="1699"/>
      </c>
      <c r="X15779">
        <f t="shared" si="1700"/>
      </c>
      <c r="Y15779">
        <f t="shared" si="1701"/>
      </c>
      <c r="Z15779">
        <f t="shared" si="1702"/>
      </c>
    </row>
    <row r="15780" spans="1:26">
      <c r="A15780" s="5"/>
      <c r="B15780" s="8"/>
      <c r="C15780" s="5"/>
      <c r="D15780" s="16"/>
      <c r="E15780" s="5"/>
      <c r="F15780" s="5"/>
      <c r="G15780" s="6"/>
      <c r="H15780" s="5"/>
      <c r="I15780" s="183"/>
      <c r="W15780">
        <f t="shared" si="1699"/>
      </c>
      <c r="X15780">
        <f t="shared" si="1700"/>
      </c>
      <c r="Y15780">
        <f t="shared" si="1701"/>
      </c>
      <c r="Z15780">
        <f t="shared" si="1702"/>
      </c>
    </row>
    <row r="15781" spans="1:26">
      <c r="A15781" s="5"/>
      <c r="B15781" s="8"/>
      <c r="C15781" s="5"/>
      <c r="D15781" s="16"/>
      <c r="E15781" s="5"/>
      <c r="F15781" s="5"/>
      <c r="G15781" s="6"/>
      <c r="H15781" s="5"/>
      <c r="I15781" s="183"/>
      <c r="W15781">
        <f t="shared" si="1699"/>
      </c>
      <c r="X15781">
        <f t="shared" si="1700"/>
      </c>
      <c r="Y15781">
        <f t="shared" si="1701"/>
      </c>
      <c r="Z15781">
        <f t="shared" si="1702"/>
      </c>
    </row>
    <row r="15782" spans="1:26">
      <c r="A15782" s="5"/>
      <c r="B15782" s="473"/>
      <c r="C15782" s="119"/>
      <c r="D15782" s="16"/>
      <c r="E15782" s="5"/>
      <c r="F15782" s="5"/>
      <c r="G15782" s="6"/>
      <c r="H15782" s="5"/>
      <c r="I15782" s="183"/>
      <c r="W15782">
        <f t="shared" si="1699"/>
      </c>
      <c r="X15782">
        <f t="shared" si="1700"/>
      </c>
      <c r="Y15782">
        <f t="shared" si="1701"/>
      </c>
      <c r="Z15782">
        <f t="shared" si="1702"/>
      </c>
    </row>
    <row r="15783" spans="1:26">
      <c r="A15783" s="5"/>
      <c r="B15783" s="514" t="s">
        <v>304</v>
      </c>
      <c r="C15783" s="119"/>
      <c r="D15783" s="16"/>
      <c r="E15783" s="5"/>
      <c r="F15783" s="5"/>
      <c r="G15783" s="6"/>
      <c r="H15783" s="5"/>
      <c r="I15783" s="183"/>
      <c r="W15783">
        <f t="shared" si="1699"/>
      </c>
      <c r="X15783">
        <f t="shared" si="1700"/>
      </c>
      <c r="Y15783">
        <f t="shared" si="1701"/>
      </c>
      <c r="Z15783">
        <f t="shared" si="1702"/>
      </c>
    </row>
    <row r="15784" spans="1:26">
      <c r="A15784" s="5"/>
      <c r="B15784" s="473"/>
      <c r="C15784" s="119"/>
      <c r="D15784" s="16"/>
      <c r="E15784" s="5"/>
      <c r="F15784" s="5"/>
      <c r="G15784" s="6"/>
      <c r="H15784" s="5"/>
      <c r="I15784" s="183"/>
      <c r="W15784">
        <f t="shared" si="1699"/>
      </c>
      <c r="X15784">
        <f t="shared" si="1700"/>
      </c>
      <c r="Y15784">
        <f t="shared" si="1701"/>
      </c>
      <c r="Z15784">
        <f t="shared" si="1702"/>
      </c>
    </row>
    <row r="15785" spans="1:26">
      <c r="A15785" s="5"/>
      <c r="B15785" s="473"/>
      <c r="C15785" s="119"/>
      <c r="D15785" s="16"/>
      <c r="E15785" s="5"/>
      <c r="F15785" s="5"/>
      <c r="G15785" s="6"/>
      <c r="H15785" s="5"/>
      <c r="I15785" s="183"/>
      <c r="W15785">
        <f t="shared" si="1699"/>
      </c>
      <c r="X15785">
        <f t="shared" si="1700"/>
      </c>
      <c r="Y15785">
        <f t="shared" si="1701"/>
      </c>
      <c r="Z15785">
        <f t="shared" si="1702"/>
      </c>
    </row>
    <row r="15786" spans="1:26">
      <c r="A15786" s="5"/>
      <c r="B15786" s="8"/>
      <c r="C15786" s="5"/>
      <c r="D15786" s="5"/>
      <c r="E15786" s="5"/>
      <c r="F15786" s="238"/>
      <c r="G15786" s="35"/>
      <c r="H15786" s="35"/>
      <c r="I15786" s="98"/>
      <c r="W15786">
        <f t="shared" si="1699"/>
      </c>
      <c r="X15786">
        <f t="shared" si="1700"/>
      </c>
      <c r="Y15786">
        <f t="shared" si="1701"/>
      </c>
      <c r="Z15786">
        <f t="shared" si="1702"/>
      </c>
    </row>
    <row r="15787" spans="1:26">
      <c r="A15787" s="10"/>
      <c r="B15787" s="95"/>
      <c r="C15787" s="184"/>
      <c r="D15787" s="660"/>
      <c r="E15787" s="184"/>
      <c r="F15787" s="238"/>
      <c r="G15787" s="35"/>
      <c r="H15787" s="35"/>
      <c r="I15787" s="98"/>
      <c r="W15787">
        <f t="shared" si="1699"/>
      </c>
      <c r="X15787">
        <f t="shared" si="1700"/>
      </c>
      <c r="Y15787">
        <f t="shared" si="1701"/>
      </c>
      <c r="Z15787">
        <f t="shared" si="1702"/>
      </c>
    </row>
    <row r="15788" spans="1:26">
      <c r="A15788" s="10"/>
      <c r="B15788" s="95"/>
      <c r="C15788" s="184"/>
      <c r="D15788" s="660"/>
      <c r="E15788" s="184"/>
      <c r="F15788" s="238"/>
      <c r="G15788" s="35"/>
      <c r="H15788" s="35"/>
      <c r="I15788" s="98"/>
      <c r="W15788">
        <f t="shared" si="1699"/>
      </c>
      <c r="X15788">
        <f t="shared" si="1700"/>
      </c>
      <c r="Y15788">
        <f t="shared" si="1701"/>
      </c>
      <c r="Z15788">
        <f t="shared" si="1702"/>
      </c>
    </row>
    <row r="15789" spans="1:26">
      <c r="A15789" s="10"/>
      <c r="B15789" s="95"/>
      <c r="C15789" s="184"/>
      <c r="D15789" s="660"/>
      <c r="E15789" s="184"/>
      <c r="F15789" s="238"/>
      <c r="G15789" s="35"/>
      <c r="H15789" s="35"/>
      <c r="I15789" s="98"/>
      <c r="W15789">
        <f t="shared" si="1699"/>
      </c>
      <c r="X15789">
        <f t="shared" si="1700"/>
      </c>
      <c r="Y15789">
        <f t="shared" si="1701"/>
      </c>
      <c r="Z15789">
        <f t="shared" si="1702"/>
      </c>
    </row>
    <row r="15790" spans="1:26">
      <c r="A15790" s="10"/>
      <c r="B15790" s="95"/>
      <c r="C15790" s="184"/>
      <c r="D15790" s="660"/>
      <c r="E15790" s="184"/>
      <c r="F15790" s="238"/>
      <c r="G15790" s="35"/>
      <c r="H15790" s="35"/>
      <c r="I15790" s="98"/>
      <c r="W15790">
        <f t="shared" si="1699"/>
      </c>
      <c r="X15790">
        <f t="shared" si="1700"/>
      </c>
      <c r="Y15790">
        <f t="shared" si="1701"/>
      </c>
      <c r="Z15790">
        <f t="shared" si="1702"/>
      </c>
    </row>
    <row r="15791" spans="1:26" ht="15.75" thickBot="1">
      <c r="A15791" s="10"/>
      <c r="B15791" s="80" t="s">
        <v>20</v>
      </c>
      <c r="C15791" s="35"/>
      <c r="D15791" s="35"/>
      <c r="E15791" s="35"/>
      <c r="F15791" s="35"/>
      <c r="G15791" s="35"/>
      <c r="H15791" s="35"/>
      <c r="I15791" s="98"/>
      <c r="W15791">
        <f t="shared" si="1699"/>
      </c>
      <c r="X15791">
        <f t="shared" si="1700"/>
      </c>
      <c r="Y15791">
        <f t="shared" si="1701"/>
      </c>
      <c r="Z15791">
        <f t="shared" si="1702"/>
      </c>
    </row>
    <row r="15792" spans="1:26" ht="15.75" thickBot="1">
      <c r="A15792" s="99"/>
      <c r="B15792" s="81"/>
      <c r="C15792" s="39" t="s">
        <v>21</v>
      </c>
      <c r="D15792" s="40">
        <f>SUM(D15774:D15791)</f>
      </c>
      <c r="E15792" s="41">
        <f>IF(H15792=I15792,"OK","NO")</f>
      </c>
      <c r="F15792" s="40">
        <f>SUM(F15774:F15791)</f>
      </c>
      <c r="G15792" s="40">
        <f>SUM(G15774:G15791)</f>
      </c>
      <c r="H15792" s="42">
        <f>SUMPRODUCT(H15774:H15791,G15774:G15791)</f>
      </c>
      <c r="I15792" s="100">
        <f>SUM(I15771:I15791)</f>
      </c>
      <c r="W15792">
        <f t="shared" si="1699"/>
      </c>
      <c r="X15792">
        <f t="shared" si="1700"/>
      </c>
      <c r="Y15792">
        <f t="shared" si="1701"/>
      </c>
      <c r="Z15792">
        <f t="shared" si="1702"/>
      </c>
    </row>
    <row r="15793" spans="1:26">
      <c r="A15793" s="10"/>
      <c r="B15793" s="10"/>
      <c r="C15793" s="91"/>
      <c r="D15793" s="91"/>
      <c r="E15793" s="91"/>
      <c r="F15793" s="91"/>
      <c r="G15793" s="91"/>
      <c r="H15793" s="91"/>
      <c r="I15793" s="91"/>
      <c r="W15793">
        <f t="shared" si="1699"/>
      </c>
      <c r="X15793">
        <f t="shared" si="1700"/>
      </c>
      <c r="Y15793">
        <f t="shared" si="1701"/>
      </c>
      <c r="Z15793">
        <f t="shared" si="1702"/>
      </c>
    </row>
    <row r="15794" spans="1:26">
      <c r="A15794" s="12" t="s">
        <v>281</v>
      </c>
      <c r="B15794" s="12"/>
      <c r="C15794" s="12"/>
      <c r="D15794" s="13"/>
      <c r="E15794" s="14"/>
      <c r="F15794" s="14"/>
      <c r="G15794" s="14"/>
      <c r="H15794" s="2"/>
      <c r="I15794" s="12"/>
      <c r="W15794">
        <f t="shared" si="1699"/>
      </c>
      <c r="X15794">
        <f t="shared" si="1700"/>
      </c>
      <c r="Y15794">
        <f t="shared" si="1701"/>
      </c>
      <c r="Z15794">
        <f t="shared" si="1702"/>
      </c>
    </row>
    <row r="15795" spans="1:26">
      <c r="W15795">
        <f t="shared" si="1699"/>
      </c>
      <c r="X15795">
        <f t="shared" si="1700"/>
      </c>
      <c r="Y15795">
        <f t="shared" si="1701"/>
      </c>
      <c r="Z15795">
        <f t="shared" si="1702"/>
      </c>
    </row>
    <row r="15796" spans="1:26">
      <c r="W15796">
        <f t="shared" si="1699"/>
      </c>
      <c r="X15796">
        <f t="shared" si="1700"/>
      </c>
      <c r="Y15796">
        <f t="shared" si="1701"/>
      </c>
      <c r="Z15796">
        <f t="shared" si="1702"/>
      </c>
    </row>
    <row r="15797" spans="1:26">
      <c r="A15797" s="1562" t="s">
        <v>0</v>
      </c>
      <c r="B15797" s="1562"/>
      <c r="C15797" s="1562"/>
      <c r="D15797" s="1562"/>
      <c r="E15797" s="1562"/>
      <c r="F15797" s="1562"/>
      <c r="G15797" s="1562"/>
      <c r="H15797" s="1562"/>
      <c r="I15797" s="1562"/>
      <c r="W15797">
        <f t="shared" si="1699"/>
      </c>
      <c r="X15797">
        <f t="shared" si="1700"/>
      </c>
      <c r="Y15797">
        <f t="shared" si="1701"/>
      </c>
      <c r="Z15797">
        <f t="shared" si="1702"/>
      </c>
    </row>
    <row r="15798" spans="1:26">
      <c r="W15798">
        <f t="shared" si="1699"/>
      </c>
      <c r="X15798">
        <f t="shared" si="1700"/>
      </c>
      <c r="Y15798">
        <f t="shared" si="1701"/>
      </c>
      <c r="Z15798">
        <f t="shared" si="1702"/>
      </c>
    </row>
    <row r="15799" spans="1:26">
      <c r="A15799" s="1" t="s">
        <v>1</v>
      </c>
      <c r="B15799" s="1"/>
      <c r="G15799" s="495" t="s">
        <v>2</v>
      </c>
      <c r="H15799" s="3" t="s">
        <v>2667</v>
      </c>
      <c r="W15799">
        <f t="shared" si="1699"/>
      </c>
      <c r="X15799">
        <f t="shared" si="1700"/>
      </c>
      <c r="Y15799">
        <f t="shared" si="1701"/>
      </c>
      <c r="Z15799">
        <f t="shared" si="1702"/>
      </c>
    </row>
    <row r="15800" spans="1:26">
      <c r="A15800" s="1" t="inlineStr">
        <is>
          <t>Dealer-184</t>
        </is>
      </c>
      <c r="B15800" s="1"/>
      <c r="C15800" s="51"/>
      <c r="G15800" s="496" t="s">
        <v>1440</v>
      </c>
      <c r="H15800" s="1" t="s">
        <v>2333</v>
      </c>
      <c r="W15800">
        <f t="shared" si="1699"/>
      </c>
      <c r="X15800">
        <f t="shared" si="1700"/>
      </c>
      <c r="Y15800">
        <f t="shared" si="1701"/>
      </c>
      <c r="Z15800">
        <f t="shared" si="1702"/>
      </c>
    </row>
    <row r="15801" spans="1:26">
      <c r="A15801" s="1" t="inlineStr">
        <is>
          <t>Address line (redacted)</t>
        </is>
      </c>
      <c r="B15801" s="1"/>
      <c r="C15801" s="51"/>
      <c r="W15801">
        <f t="shared" si="1699"/>
      </c>
      <c r="X15801">
        <f t="shared" si="1700"/>
      </c>
      <c r="Y15801">
        <f t="shared" si="1701"/>
      </c>
      <c r="Z15801">
        <f t="shared" si="1702"/>
      </c>
    </row>
    <row r="15802" spans="1:26">
      <c r="A15802" s="1"/>
      <c r="B15802" s="1"/>
      <c r="C15802" s="51"/>
      <c r="W15802">
        <f t="shared" si="1699"/>
      </c>
      <c r="X15802">
        <f t="shared" si="1700"/>
      </c>
      <c r="Y15802">
        <f t="shared" si="1701"/>
      </c>
      <c r="Z15802">
        <f t="shared" si="1702"/>
      </c>
    </row>
    <row r="15803" spans="1:26">
      <c r="A15803" s="1"/>
      <c r="B15803" s="1582"/>
      <c r="C15803" s="1582"/>
      <c r="W15803">
        <f t="shared" si="1699"/>
      </c>
      <c r="X15803">
        <f t="shared" si="1700"/>
      </c>
      <c r="Y15803">
        <f t="shared" si="1701"/>
      </c>
      <c r="Z15803">
        <f t="shared" si="1702"/>
      </c>
    </row>
    <row r="15804" spans="1:26">
      <c r="A15804" s="49" t="s">
        <v>4</v>
      </c>
      <c r="B15804" s="87"/>
      <c r="W15804">
        <f t="shared" si="1699"/>
      </c>
      <c r="X15804">
        <f t="shared" si="1700"/>
      </c>
      <c r="Y15804">
        <f t="shared" si="1701"/>
      </c>
      <c r="Z15804">
        <f t="shared" si="1702"/>
      </c>
    </row>
    <row r="15805" spans="1:26">
      <c r="A15805" s="12"/>
      <c r="B15805" s="86"/>
      <c r="W15805">
        <f t="shared" si="1699"/>
      </c>
      <c r="X15805">
        <f t="shared" si="1700"/>
      </c>
      <c r="Y15805">
        <f t="shared" si="1701"/>
      </c>
      <c r="Z15805">
        <f t="shared" si="1702"/>
      </c>
    </row>
    <row r="15806" spans="1:26">
      <c r="A15806" s="1" t="s">
        <v>5</v>
      </c>
      <c r="W15806">
        <f t="shared" si="1699"/>
      </c>
      <c r="X15806">
        <f t="shared" si="1700"/>
      </c>
      <c r="Y15806">
        <f t="shared" si="1701"/>
      </c>
      <c r="Z15806">
        <f t="shared" si="1702"/>
      </c>
    </row>
    <row r="15807" spans="1:26">
      <c r="A15807" s="1" t="s">
        <v>6</v>
      </c>
      <c r="W15807">
        <f t="shared" si="1699"/>
      </c>
      <c r="X15807">
        <f t="shared" si="1700"/>
      </c>
      <c r="Y15807">
        <f t="shared" si="1701"/>
      </c>
      <c r="Z15807">
        <f t="shared" si="1702"/>
      </c>
    </row>
    <row r="15808" spans="1:26" ht="15.75" thickBot="1">
      <c r="A15808" s="1" t="s">
        <v>7</v>
      </c>
      <c r="W15808">
        <f t="shared" si="1699"/>
      </c>
      <c r="X15808">
        <f t="shared" si="1700"/>
      </c>
      <c r="Y15808">
        <f t="shared" si="1701"/>
      </c>
      <c r="Z15808">
        <f t="shared" si="1702"/>
      </c>
    </row>
    <row r="15809" spans="1:26" ht="24">
      <c r="A15809" s="26" t="s">
        <v>8</v>
      </c>
      <c r="B15809" s="27" t="s">
        <v>9</v>
      </c>
      <c r="C15809" s="27" t="s">
        <v>10</v>
      </c>
      <c r="D15809" s="200" t="s">
        <v>11</v>
      </c>
      <c r="E15809" s="200" t="s">
        <v>12</v>
      </c>
      <c r="F15809" s="200" t="s">
        <v>13</v>
      </c>
      <c r="G15809" s="200" t="s">
        <v>14</v>
      </c>
      <c r="H15809" s="201" t="s">
        <v>15</v>
      </c>
      <c r="I15809" s="202" t="s">
        <v>16</v>
      </c>
      <c r="W15809">
        <f t="shared" si="1699"/>
      </c>
      <c r="X15809">
        <f t="shared" si="1700"/>
      </c>
      <c r="Y15809">
        <f t="shared" si="1701"/>
      </c>
      <c r="Z15809">
        <f t="shared" si="1702"/>
      </c>
    </row>
    <row r="15810" spans="1:26">
      <c r="A15810" s="107"/>
      <c r="B15810" s="1564" t="s">
        <v>17</v>
      </c>
      <c r="C15810" s="1565"/>
      <c r="D15810" s="53"/>
      <c r="E15810" s="53"/>
      <c r="F15810" s="91"/>
      <c r="G15810" s="92"/>
      <c r="H15810" s="91"/>
      <c r="I15810" s="250"/>
      <c r="W15810">
        <f t="shared" si="1699"/>
      </c>
      <c r="X15810">
        <f t="shared" si="1700"/>
      </c>
      <c r="Y15810">
        <f t="shared" si="1701"/>
      </c>
      <c r="Z15810">
        <f t="shared" si="1702"/>
      </c>
    </row>
    <row r="15811" spans="1:26">
      <c r="A15811" s="5">
        <v>1</v>
      </c>
      <c r="B15811" s="8" t="s">
        <v>454</v>
      </c>
      <c r="C15811" s="5" t="s">
        <v>453</v>
      </c>
      <c r="D15811" s="25">
        <v>1</v>
      </c>
      <c r="E15811" s="5">
        <v>5</v>
      </c>
      <c r="F15811" s="5">
        <f>+E15811*D15811</f>
      </c>
      <c r="G15811" s="6">
        <f>+E15811*D15811</f>
      </c>
      <c r="H15811" s="5">
        <v>1</v>
      </c>
      <c r="I15811" s="102">
        <f>+H15811*G15811</f>
      </c>
      <c r="W15811">
        <f t="shared" si="1699"/>
      </c>
      <c r="X15811">
        <f t="shared" si="1700"/>
      </c>
      <c r="Y15811">
        <f t="shared" si="1701"/>
      </c>
      <c r="Z15811">
        <f t="shared" si="1702"/>
      </c>
    </row>
    <row r="15812" spans="1:26">
      <c r="A15812" s="5"/>
      <c r="B15812" s="8"/>
      <c r="C15812" s="5"/>
      <c r="D15812" s="5"/>
      <c r="E15812" s="5"/>
      <c r="F15812" s="5"/>
      <c r="G15812" s="5"/>
      <c r="H15812" s="5"/>
      <c r="I15812" s="102"/>
      <c r="W15812">
        <f t="shared" ref="W15812:W15875" si="1703">IF(LEFT($H15812&amp;"",5)="2019-",$H15812,W15811)</f>
      </c>
      <c r="X15812">
        <f t="shared" ref="X15812:X15875" si="1704">IF($W15812="",0,IF(COUNTIF($AB$2:$AB$80,$W15812)&gt;0,1,0))</f>
      </c>
      <c r="Y15812">
        <f t="shared" ref="Y15812:Y15875" si="1705">IF($C15812="","",UPPER(TRIM(IFERROR(LEFT($C15812&amp;"",FIND("/",$C15812&amp;"")-1),$C15812&amp;""))))</f>
      </c>
      <c r="Z15812">
        <f t="shared" ref="Z15812:Z15875" si="1706">IFERROR(IF(ISNUMBER($G15812),$G15812,0),0)</f>
      </c>
    </row>
    <row r="15813" spans="1:26">
      <c r="A15813" s="5"/>
      <c r="B15813" s="8"/>
      <c r="C15813" s="5"/>
      <c r="D15813" s="5"/>
      <c r="E15813" s="5"/>
      <c r="F15813" s="5"/>
      <c r="G15813" s="5"/>
      <c r="H15813" s="5"/>
      <c r="I15813" s="102"/>
      <c r="W15813">
        <f t="shared" si="1703"/>
      </c>
      <c r="X15813">
        <f t="shared" si="1704"/>
      </c>
      <c r="Y15813">
        <f t="shared" si="1705"/>
      </c>
      <c r="Z15813">
        <f t="shared" si="1706"/>
      </c>
    </row>
    <row r="15814" spans="1:26">
      <c r="A15814" s="5"/>
      <c r="B15814" s="8"/>
      <c r="C15814" s="5"/>
      <c r="D15814" s="5"/>
      <c r="E15814" s="5"/>
      <c r="F15814" s="5"/>
      <c r="G15814" s="5"/>
      <c r="H15814" s="5"/>
      <c r="I15814" s="102"/>
      <c r="W15814">
        <f t="shared" si="1703"/>
      </c>
      <c r="X15814">
        <f t="shared" si="1704"/>
      </c>
      <c r="Y15814">
        <f t="shared" si="1705"/>
      </c>
      <c r="Z15814">
        <f t="shared" si="1706"/>
      </c>
    </row>
    <row r="15815" spans="1:26">
      <c r="A15815" s="5"/>
      <c r="B15815" s="8"/>
      <c r="C15815" s="5"/>
      <c r="D15815" s="5"/>
      <c r="E15815" s="5"/>
      <c r="F15815" s="5"/>
      <c r="G15815" s="5"/>
      <c r="H15815" s="5"/>
      <c r="I15815" s="102"/>
      <c r="W15815">
        <f t="shared" si="1703"/>
      </c>
      <c r="X15815">
        <f t="shared" si="1704"/>
      </c>
      <c r="Y15815">
        <f t="shared" si="1705"/>
      </c>
      <c r="Z15815">
        <f t="shared" si="1706"/>
      </c>
    </row>
    <row r="15816" spans="1:26">
      <c r="A15816" s="5"/>
      <c r="B15816" s="8"/>
      <c r="C15816" s="5"/>
      <c r="D15816" s="5"/>
      <c r="E15816" s="5"/>
      <c r="F15816" s="5"/>
      <c r="G15816" s="5"/>
      <c r="H15816" s="5"/>
      <c r="I15816" s="102"/>
      <c r="W15816">
        <f t="shared" si="1703"/>
      </c>
      <c r="X15816">
        <f t="shared" si="1704"/>
      </c>
      <c r="Y15816">
        <f t="shared" si="1705"/>
      </c>
      <c r="Z15816">
        <f t="shared" si="1706"/>
      </c>
    </row>
    <row r="15817" spans="1:26">
      <c r="A15817" s="5"/>
      <c r="B15817" s="8"/>
      <c r="C15817" s="5"/>
      <c r="D15817" s="5"/>
      <c r="E15817" s="5"/>
      <c r="F15817" s="5"/>
      <c r="G15817" s="5"/>
      <c r="H15817" s="5"/>
      <c r="I15817" s="102"/>
      <c r="W15817">
        <f t="shared" si="1703"/>
      </c>
      <c r="X15817">
        <f t="shared" si="1704"/>
      </c>
      <c r="Y15817">
        <f t="shared" si="1705"/>
      </c>
      <c r="Z15817">
        <f t="shared" si="1706"/>
      </c>
    </row>
    <row r="15818" spans="1:26">
      <c r="A15818" s="5"/>
      <c r="B15818" s="8"/>
      <c r="C15818" s="5"/>
      <c r="D15818" s="5"/>
      <c r="E15818" s="5"/>
      <c r="F15818" s="5"/>
      <c r="G15818" s="5"/>
      <c r="H15818" s="5"/>
      <c r="I15818" s="102"/>
      <c r="W15818">
        <f t="shared" si="1703"/>
      </c>
      <c r="X15818">
        <f t="shared" si="1704"/>
      </c>
      <c r="Y15818">
        <f t="shared" si="1705"/>
      </c>
      <c r="Z15818">
        <f t="shared" si="1706"/>
      </c>
    </row>
    <row r="15819" spans="1:26">
      <c r="A15819" s="5"/>
      <c r="B15819" s="8"/>
      <c r="C15819" s="5"/>
      <c r="D15819" s="5"/>
      <c r="E15819" s="5"/>
      <c r="F15819" s="6"/>
      <c r="G15819" s="5"/>
      <c r="H15819" s="5"/>
      <c r="I15819" s="102"/>
      <c r="W15819">
        <f t="shared" si="1703"/>
      </c>
      <c r="X15819">
        <f t="shared" si="1704"/>
      </c>
      <c r="Y15819">
        <f t="shared" si="1705"/>
      </c>
      <c r="Z15819">
        <f t="shared" si="1706"/>
      </c>
    </row>
    <row r="15820" spans="1:26">
      <c r="A15820" s="5"/>
      <c r="B15820" s="8"/>
      <c r="C15820" s="5"/>
      <c r="D15820" s="5"/>
      <c r="E15820" s="5"/>
      <c r="F15820" s="6"/>
      <c r="G15820" s="5"/>
      <c r="H15820" s="5"/>
      <c r="I15820" s="102"/>
      <c r="W15820">
        <f t="shared" si="1703"/>
      </c>
      <c r="X15820">
        <f t="shared" si="1704"/>
      </c>
      <c r="Y15820">
        <f t="shared" si="1705"/>
      </c>
      <c r="Z15820">
        <f t="shared" si="1706"/>
      </c>
    </row>
    <row r="15821" spans="1:26">
      <c r="A15821" s="5"/>
      <c r="B15821" s="8"/>
      <c r="C15821" s="5"/>
      <c r="D15821" s="5"/>
      <c r="E15821" s="5"/>
      <c r="F15821" s="6"/>
      <c r="G15821" s="5"/>
      <c r="H15821" s="5"/>
      <c r="I15821" s="102"/>
      <c r="W15821">
        <f t="shared" si="1703"/>
      </c>
      <c r="X15821">
        <f t="shared" si="1704"/>
      </c>
      <c r="Y15821">
        <f t="shared" si="1705"/>
      </c>
      <c r="Z15821">
        <f t="shared" si="1706"/>
      </c>
    </row>
    <row r="15822" spans="1:26">
      <c r="A15822" s="5"/>
      <c r="B15822" s="8"/>
      <c r="C15822" s="5"/>
      <c r="D15822" s="50"/>
      <c r="E15822" s="5"/>
      <c r="F15822" s="5"/>
      <c r="G15822" s="6"/>
      <c r="H15822" s="5"/>
      <c r="I15822" s="129"/>
      <c r="W15822">
        <f t="shared" si="1703"/>
      </c>
      <c r="X15822">
        <f t="shared" si="1704"/>
      </c>
      <c r="Y15822">
        <f t="shared" si="1705"/>
      </c>
      <c r="Z15822">
        <f t="shared" si="1706"/>
      </c>
    </row>
    <row r="15823" spans="1:26">
      <c r="A15823" s="107"/>
      <c r="B15823" s="106"/>
      <c r="C15823" s="5"/>
      <c r="D15823" s="50"/>
      <c r="E15823" s="5"/>
      <c r="F15823" s="6"/>
      <c r="G15823" s="6"/>
      <c r="H15823" s="5"/>
      <c r="I15823" s="129"/>
      <c r="W15823">
        <f t="shared" si="1703"/>
      </c>
      <c r="X15823">
        <f t="shared" si="1704"/>
      </c>
      <c r="Y15823">
        <f t="shared" si="1705"/>
      </c>
      <c r="Z15823">
        <f t="shared" si="1706"/>
      </c>
    </row>
    <row r="15824" spans="1:26">
      <c r="A15824" s="33"/>
      <c r="B15824" s="10"/>
      <c r="C15824" s="10"/>
      <c r="D15824" s="132"/>
      <c r="E15824" s="132"/>
      <c r="F15824" s="132"/>
      <c r="G15824" s="132"/>
      <c r="H15824" s="133"/>
      <c r="I15824" s="61"/>
      <c r="W15824">
        <f t="shared" si="1703"/>
      </c>
      <c r="X15824">
        <f t="shared" si="1704"/>
      </c>
      <c r="Y15824">
        <f t="shared" si="1705"/>
      </c>
      <c r="Z15824">
        <f t="shared" si="1706"/>
      </c>
    </row>
    <row r="15825" spans="1:26" ht="15.75" thickBot="1">
      <c r="A15825" s="33"/>
      <c r="B15825" s="11" t="s">
        <v>20</v>
      </c>
      <c r="C15825" s="35"/>
      <c r="D15825" s="35"/>
      <c r="E15825" s="35"/>
      <c r="F15825" s="35"/>
      <c r="G15825" s="35"/>
      <c r="H15825" s="35"/>
      <c r="I15825" s="36"/>
      <c r="W15825">
        <f t="shared" si="1703"/>
      </c>
      <c r="X15825">
        <f t="shared" si="1704"/>
      </c>
      <c r="Y15825">
        <f t="shared" si="1705"/>
      </c>
      <c r="Z15825">
        <f t="shared" si="1706"/>
      </c>
    </row>
    <row r="15826" spans="1:26" ht="15.75" thickBot="1">
      <c r="A15826" s="37"/>
      <c r="B15826" s="38"/>
      <c r="C15826" s="39" t="s">
        <v>21</v>
      </c>
      <c r="D15826" s="40">
        <f>SUM(D15810:D15825)</f>
      </c>
      <c r="E15826" s="41">
        <f>IF(H15826=I15826,"OK","NO")</f>
      </c>
      <c r="F15826" s="40">
        <f>SUM(F15810:F15825)</f>
      </c>
      <c r="G15826" s="40">
        <f>SUM(G15810:G15825)</f>
      </c>
      <c r="H15826" s="41">
        <f>SUMPRODUCT(F15810:F15823,H15810:H15823)</f>
      </c>
      <c r="I15826" s="43">
        <f>SUM(I15810:I15825)</f>
      </c>
      <c r="W15826">
        <f t="shared" si="1703"/>
      </c>
      <c r="X15826">
        <f t="shared" si="1704"/>
      </c>
      <c r="Y15826">
        <f t="shared" si="1705"/>
      </c>
      <c r="Z15826">
        <f t="shared" si="1706"/>
      </c>
    </row>
    <row r="15827" spans="1:26" ht="15.75" thickBot="1">
      <c r="A15827" s="44"/>
      <c r="B15827" s="116"/>
      <c r="C15827" s="45"/>
      <c r="D15827" s="45"/>
      <c r="E15827" s="45"/>
      <c r="F15827" s="45"/>
      <c r="G15827" s="45"/>
      <c r="H15827" s="45"/>
      <c r="I15827" s="47"/>
      <c r="W15827">
        <f t="shared" si="1703"/>
      </c>
      <c r="X15827">
        <f t="shared" si="1704"/>
      </c>
      <c r="Y15827">
        <f t="shared" si="1705"/>
      </c>
      <c r="Z15827">
        <f t="shared" si="1706"/>
      </c>
    </row>
    <row r="15828" spans="1:26">
      <c r="A15828" s="12" t="s">
        <v>315</v>
      </c>
      <c r="B15828" s="12"/>
      <c r="W15828">
        <f t="shared" si="1703"/>
      </c>
      <c r="X15828">
        <f t="shared" si="1704"/>
      </c>
      <c r="Y15828">
        <f t="shared" si="1705"/>
      </c>
      <c r="Z15828">
        <f t="shared" si="1706"/>
      </c>
    </row>
    <row r="15829" spans="1:26">
      <c r="W15829">
        <f t="shared" si="1703"/>
      </c>
      <c r="X15829">
        <f t="shared" si="1704"/>
      </c>
      <c r="Y15829">
        <f t="shared" si="1705"/>
      </c>
      <c r="Z15829">
        <f t="shared" si="1706"/>
      </c>
    </row>
    <row r="15830" spans="1:26">
      <c r="A15830" s="1562" t="s">
        <v>0</v>
      </c>
      <c r="B15830" s="1562"/>
      <c r="C15830" s="1562"/>
      <c r="D15830" s="1562"/>
      <c r="E15830" s="1562"/>
      <c r="F15830" s="1562"/>
      <c r="G15830" s="1562"/>
      <c r="H15830" s="1562"/>
      <c r="I15830" s="1562"/>
      <c r="W15830">
        <f t="shared" si="1703"/>
      </c>
      <c r="X15830">
        <f t="shared" si="1704"/>
      </c>
      <c r="Y15830">
        <f t="shared" si="1705"/>
      </c>
      <c r="Z15830">
        <f t="shared" si="1706"/>
      </c>
    </row>
    <row r="15831" spans="1:26">
      <c r="W15831">
        <f t="shared" si="1703"/>
      </c>
      <c r="X15831">
        <f t="shared" si="1704"/>
      </c>
      <c r="Y15831">
        <f t="shared" si="1705"/>
      </c>
      <c r="Z15831">
        <f t="shared" si="1706"/>
      </c>
    </row>
    <row r="15832" spans="1:26">
      <c r="W15832">
        <f t="shared" si="1703"/>
      </c>
      <c r="X15832">
        <f t="shared" si="1704"/>
      </c>
      <c r="Y15832">
        <f t="shared" si="1705"/>
      </c>
      <c r="Z15832">
        <f t="shared" si="1706"/>
      </c>
    </row>
    <row r="15833" spans="1:26">
      <c r="A15833" s="1" t="s">
        <v>1</v>
      </c>
      <c r="B15833" s="1"/>
      <c r="G15833" s="489" t="s">
        <v>2</v>
      </c>
      <c r="H15833" s="3" t="s">
        <v>2667</v>
      </c>
      <c r="W15833">
        <f t="shared" si="1703"/>
      </c>
      <c r="X15833">
        <f t="shared" si="1704"/>
      </c>
      <c r="Y15833">
        <f t="shared" si="1705"/>
      </c>
      <c r="Z15833">
        <f t="shared" si="1706"/>
      </c>
    </row>
    <row r="15834" spans="1:26">
      <c r="A15834" s="1" t="inlineStr">
        <is>
          <t>Dealer-295</t>
        </is>
      </c>
      <c r="B15834" s="1"/>
      <c r="F15834" s="4"/>
      <c r="G15834" s="488" t="s">
        <v>1440</v>
      </c>
      <c r="H15834" s="1" t="s">
        <v>2334</v>
      </c>
      <c r="W15834">
        <f t="shared" si="1703"/>
      </c>
      <c r="X15834">
        <f t="shared" si="1704"/>
      </c>
      <c r="Y15834">
        <f t="shared" si="1705"/>
      </c>
      <c r="Z15834">
        <f t="shared" si="1706"/>
      </c>
    </row>
    <row r="15835" spans="1:26">
      <c r="A15835" s="1" t="inlineStr">
        <is>
          <t>Address line (redacted)</t>
        </is>
      </c>
      <c r="B15835" s="1"/>
      <c r="H15835" s="22"/>
      <c r="W15835">
        <f t="shared" si="1703"/>
      </c>
      <c r="X15835">
        <f t="shared" si="1704"/>
      </c>
      <c r="Y15835">
        <f t="shared" si="1705"/>
      </c>
      <c r="Z15835">
        <f t="shared" si="1706"/>
      </c>
    </row>
    <row r="15836" spans="1:26">
      <c r="A15836" s="1" t="inlineStr">
        <is>
          <t>Address line (redacted)</t>
        </is>
      </c>
      <c r="B15836" s="1"/>
      <c r="D15836" s="85"/>
      <c r="E15836" s="85"/>
      <c r="F15836" s="85"/>
      <c r="G15836" s="85"/>
      <c r="H15836" s="85"/>
      <c r="W15836">
        <f t="shared" si="1703"/>
      </c>
      <c r="X15836">
        <f t="shared" si="1704"/>
      </c>
      <c r="Y15836">
        <f t="shared" si="1705"/>
      </c>
      <c r="Z15836">
        <f t="shared" si="1706"/>
      </c>
    </row>
    <row r="15837" spans="1:26">
      <c r="A15837" s="12" t="s">
        <v>299</v>
      </c>
      <c r="B15837" s="86" t="inlineStr">
        <is>
          <t>GSTIN-MASKED</t>
        </is>
      </c>
      <c r="D15837" s="85"/>
      <c r="E15837" s="85"/>
      <c r="F15837" s="85"/>
      <c r="G15837" s="85"/>
      <c r="H15837" s="85"/>
      <c r="W15837">
        <f t="shared" si="1703"/>
      </c>
      <c r="X15837">
        <f t="shared" si="1704"/>
      </c>
      <c r="Y15837">
        <f t="shared" si="1705"/>
      </c>
      <c r="Z15837">
        <f t="shared" si="1706"/>
      </c>
    </row>
    <row r="15838" spans="1:26">
      <c r="D15838" s="85"/>
      <c r="E15838" s="85"/>
      <c r="F15838" s="85"/>
      <c r="G15838" s="85"/>
      <c r="H15838" s="85"/>
      <c r="W15838">
        <f t="shared" si="1703"/>
      </c>
      <c r="X15838">
        <f t="shared" si="1704"/>
      </c>
      <c r="Y15838">
        <f t="shared" si="1705"/>
      </c>
      <c r="Z15838">
        <f t="shared" si="1706"/>
      </c>
    </row>
    <row r="15839" spans="1:26">
      <c r="W15839">
        <f t="shared" si="1703"/>
      </c>
      <c r="X15839">
        <f t="shared" si="1704"/>
      </c>
      <c r="Y15839">
        <f t="shared" si="1705"/>
      </c>
      <c r="Z15839">
        <f t="shared" si="1706"/>
      </c>
    </row>
    <row r="15840" spans="1:26">
      <c r="A15840" s="1" t="s">
        <v>5</v>
      </c>
      <c r="W15840">
        <f t="shared" si="1703"/>
      </c>
      <c r="X15840">
        <f t="shared" si="1704"/>
      </c>
      <c r="Y15840">
        <f t="shared" si="1705"/>
      </c>
      <c r="Z15840">
        <f t="shared" si="1706"/>
      </c>
    </row>
    <row r="15841" spans="1:26">
      <c r="A15841" s="1" t="s">
        <v>6</v>
      </c>
      <c r="W15841">
        <f t="shared" si="1703"/>
      </c>
      <c r="X15841">
        <f t="shared" si="1704"/>
      </c>
      <c r="Y15841">
        <f t="shared" si="1705"/>
      </c>
      <c r="Z15841">
        <f t="shared" si="1706"/>
      </c>
    </row>
    <row r="15842" spans="1:26">
      <c r="A15842" s="1" t="s">
        <v>7</v>
      </c>
      <c r="W15842">
        <f t="shared" si="1703"/>
      </c>
      <c r="X15842">
        <f t="shared" si="1704"/>
      </c>
      <c r="Y15842">
        <f t="shared" si="1705"/>
      </c>
      <c r="Z15842">
        <f t="shared" si="1706"/>
      </c>
    </row>
    <row r="15843" spans="1:26" ht="24">
      <c r="A15843" s="179" t="s">
        <v>8</v>
      </c>
      <c r="B15843" s="180" t="s">
        <v>9</v>
      </c>
      <c r="C15843" s="180" t="s">
        <v>10</v>
      </c>
      <c r="D15843" s="181" t="s">
        <v>11</v>
      </c>
      <c r="E15843" s="181" t="s">
        <v>12</v>
      </c>
      <c r="F15843" s="181" t="s">
        <v>13</v>
      </c>
      <c r="G15843" s="181" t="s">
        <v>14</v>
      </c>
      <c r="H15843" s="179" t="s">
        <v>15</v>
      </c>
      <c r="I15843" s="182" t="s">
        <v>16</v>
      </c>
      <c r="W15843">
        <f t="shared" si="1703"/>
      </c>
      <c r="X15843">
        <f t="shared" si="1704"/>
      </c>
      <c r="Y15843">
        <f t="shared" si="1705"/>
      </c>
      <c r="Z15843">
        <f t="shared" si="1706"/>
      </c>
    </row>
    <row r="15844" spans="1:26">
      <c r="A15844" s="5"/>
      <c r="B15844" s="1563" t="s">
        <v>1627</v>
      </c>
      <c r="C15844" s="1563"/>
      <c r="D15844" s="274"/>
      <c r="E15844" s="275"/>
      <c r="F15844" s="275"/>
      <c r="G15844" s="168"/>
      <c r="H15844" s="275"/>
      <c r="I15844" s="183"/>
      <c r="W15844">
        <f t="shared" si="1703"/>
      </c>
      <c r="X15844">
        <f t="shared" si="1704"/>
      </c>
      <c r="Y15844">
        <f t="shared" si="1705"/>
      </c>
      <c r="Z15844">
        <f t="shared" si="1706"/>
      </c>
    </row>
    <row r="15845" spans="1:26">
      <c r="A15845" s="5"/>
      <c r="B15845" s="17"/>
      <c r="C15845" s="5">
        <v>208</v>
      </c>
      <c r="D15845" s="9"/>
      <c r="E15845" s="9"/>
      <c r="F15845" s="5">
        <f>244</f>
      </c>
      <c r="G15845" s="6">
        <f t="shared" ref="G15845:G15856" si="1707">+F15845</f>
      </c>
      <c r="H15845" s="9">
        <v>1</v>
      </c>
      <c r="I15845" s="183">
        <f>+H15845*G15845</f>
      </c>
      <c r="W15845">
        <f t="shared" si="1703"/>
      </c>
      <c r="X15845">
        <f t="shared" si="1704"/>
      </c>
      <c r="Y15845">
        <f t="shared" si="1705"/>
      </c>
      <c r="Z15845">
        <f t="shared" si="1706"/>
      </c>
    </row>
    <row r="15846" spans="1:26">
      <c r="A15846" s="5"/>
      <c r="B15846" s="17"/>
      <c r="C15846" s="5">
        <v>135</v>
      </c>
      <c r="D15846" s="9"/>
      <c r="E15846" s="9"/>
      <c r="F15846" s="5">
        <v>352</v>
      </c>
      <c r="G15846" s="6">
        <f t="shared" si="1707"/>
      </c>
      <c r="H15846" s="9">
        <v>1</v>
      </c>
      <c r="I15846" s="183">
        <f t="shared" ref="I15846:I15856" si="1708">+H15846*G15846</f>
      </c>
      <c r="W15846">
        <f t="shared" si="1703"/>
      </c>
      <c r="X15846">
        <f t="shared" si="1704"/>
      </c>
      <c r="Y15846">
        <f t="shared" si="1705"/>
      </c>
      <c r="Z15846">
        <f t="shared" si="1706"/>
      </c>
    </row>
    <row r="15847" spans="1:26">
      <c r="A15847" s="380"/>
      <c r="B15847" s="8"/>
      <c r="C15847" s="5">
        <v>21</v>
      </c>
      <c r="D15847" s="6"/>
      <c r="E15847" s="5"/>
      <c r="F15847" s="6">
        <v>402</v>
      </c>
      <c r="G15847" s="6">
        <f t="shared" si="1707"/>
      </c>
      <c r="H15847" s="5">
        <v>1</v>
      </c>
      <c r="I15847" s="183">
        <f t="shared" si="1708"/>
      </c>
      <c r="W15847">
        <f t="shared" si="1703"/>
      </c>
      <c r="X15847">
        <f t="shared" si="1704"/>
      </c>
      <c r="Y15847">
        <f t="shared" si="1705"/>
      </c>
      <c r="Z15847">
        <f t="shared" si="1706"/>
      </c>
    </row>
    <row r="15848" spans="1:26">
      <c r="A15848" s="380"/>
      <c r="B15848" s="8"/>
      <c r="C15848" s="5">
        <v>130</v>
      </c>
      <c r="D15848" s="6"/>
      <c r="E15848" s="5"/>
      <c r="F15848" s="6">
        <v>20</v>
      </c>
      <c r="G15848" s="6">
        <f t="shared" si="1707"/>
      </c>
      <c r="H15848" s="5">
        <v>1</v>
      </c>
      <c r="I15848" s="183">
        <f t="shared" si="1708"/>
      </c>
      <c r="W15848">
        <f t="shared" si="1703"/>
      </c>
      <c r="X15848">
        <f t="shared" si="1704"/>
      </c>
      <c r="Y15848">
        <f t="shared" si="1705"/>
      </c>
      <c r="Z15848">
        <f t="shared" si="1706"/>
      </c>
    </row>
    <row r="15849" spans="1:26">
      <c r="A15849" s="380"/>
      <c r="B15849" s="8"/>
      <c r="C15849" s="5">
        <v>142</v>
      </c>
      <c r="D15849" s="6"/>
      <c r="E15849" s="5"/>
      <c r="F15849" s="6">
        <v>151</v>
      </c>
      <c r="G15849" s="6">
        <f t="shared" si="1707"/>
      </c>
      <c r="H15849" s="5">
        <v>1</v>
      </c>
      <c r="I15849" s="183">
        <f t="shared" si="1708"/>
      </c>
      <c r="W15849">
        <f t="shared" si="1703"/>
      </c>
      <c r="X15849">
        <f t="shared" si="1704"/>
      </c>
      <c r="Y15849">
        <f t="shared" si="1705"/>
      </c>
      <c r="Z15849">
        <f t="shared" si="1706"/>
      </c>
    </row>
    <row r="15850" spans="1:26">
      <c r="A15850" s="380"/>
      <c r="B15850" s="60" t="s">
        <v>2673</v>
      </c>
      <c r="C15850" s="5">
        <v>211</v>
      </c>
      <c r="D15850" s="6"/>
      <c r="E15850" s="5"/>
      <c r="F15850" s="6">
        <v>213</v>
      </c>
      <c r="G15850" s="6">
        <f t="shared" si="1707"/>
      </c>
      <c r="H15850" s="5">
        <v>1</v>
      </c>
      <c r="I15850" s="183">
        <f t="shared" si="1708"/>
      </c>
      <c r="W15850">
        <f t="shared" si="1703"/>
      </c>
      <c r="X15850">
        <f t="shared" si="1704"/>
      </c>
      <c r="Y15850">
        <f t="shared" si="1705"/>
      </c>
      <c r="Z15850">
        <f t="shared" si="1706"/>
      </c>
    </row>
    <row r="15851" spans="1:26">
      <c r="A15851" s="380"/>
      <c r="B15851" s="8"/>
      <c r="C15851" s="5">
        <v>23</v>
      </c>
      <c r="D15851" s="6"/>
      <c r="E15851" s="5"/>
      <c r="F15851" s="6">
        <v>290</v>
      </c>
      <c r="G15851" s="6">
        <f t="shared" si="1707"/>
      </c>
      <c r="H15851" s="5">
        <v>1</v>
      </c>
      <c r="I15851" s="183">
        <f t="shared" si="1708"/>
      </c>
      <c r="W15851">
        <f t="shared" si="1703"/>
      </c>
      <c r="X15851">
        <f t="shared" si="1704"/>
      </c>
      <c r="Y15851">
        <f t="shared" si="1705"/>
      </c>
      <c r="Z15851">
        <f t="shared" si="1706"/>
      </c>
    </row>
    <row r="15852" spans="1:26">
      <c r="A15852" s="380"/>
      <c r="B15852" s="8"/>
      <c r="C15852" s="5">
        <v>19</v>
      </c>
      <c r="D15852" s="6"/>
      <c r="E15852" s="5"/>
      <c r="F15852" s="6">
        <v>107</v>
      </c>
      <c r="G15852" s="6">
        <f t="shared" si="1707"/>
      </c>
      <c r="H15852" s="5">
        <v>1</v>
      </c>
      <c r="I15852" s="183">
        <f t="shared" si="1708"/>
      </c>
      <c r="W15852">
        <f t="shared" si="1703"/>
      </c>
      <c r="X15852">
        <f t="shared" si="1704"/>
      </c>
      <c r="Y15852">
        <f t="shared" si="1705"/>
      </c>
      <c r="Z15852">
        <f t="shared" si="1706"/>
      </c>
    </row>
    <row r="15853" spans="1:26">
      <c r="A15853" s="380"/>
      <c r="B15853" s="8"/>
      <c r="C15853" s="5">
        <v>15</v>
      </c>
      <c r="D15853" s="6"/>
      <c r="E15853" s="5"/>
      <c r="F15853" s="6">
        <v>384</v>
      </c>
      <c r="G15853" s="6">
        <f t="shared" si="1707"/>
      </c>
      <c r="H15853" s="5">
        <v>1</v>
      </c>
      <c r="I15853" s="183">
        <f t="shared" si="1708"/>
      </c>
      <c r="W15853">
        <f t="shared" si="1703"/>
      </c>
      <c r="X15853">
        <f t="shared" si="1704"/>
      </c>
      <c r="Y15853">
        <f t="shared" si="1705"/>
      </c>
      <c r="Z15853">
        <f t="shared" si="1706"/>
      </c>
    </row>
    <row r="15854" spans="1:26">
      <c r="A15854" s="380"/>
      <c r="B15854" s="8"/>
      <c r="C15854" s="5">
        <v>3</v>
      </c>
      <c r="D15854" s="6"/>
      <c r="E15854" s="5"/>
      <c r="F15854" s="6">
        <v>218</v>
      </c>
      <c r="G15854" s="6">
        <f t="shared" si="1707"/>
      </c>
      <c r="H15854" s="5">
        <v>1</v>
      </c>
      <c r="I15854" s="183">
        <f t="shared" si="1708"/>
      </c>
      <c r="W15854">
        <f t="shared" si="1703"/>
      </c>
      <c r="X15854">
        <f t="shared" si="1704"/>
      </c>
      <c r="Y15854">
        <f t="shared" si="1705"/>
      </c>
      <c r="Z15854">
        <f t="shared" si="1706"/>
      </c>
    </row>
    <row r="15855" spans="1:26">
      <c r="A15855" s="380"/>
      <c r="B15855" s="8"/>
      <c r="C15855" s="5">
        <v>20</v>
      </c>
      <c r="D15855" s="6"/>
      <c r="E15855" s="5"/>
      <c r="F15855" s="6">
        <v>395</v>
      </c>
      <c r="G15855" s="6">
        <f t="shared" si="1707"/>
      </c>
      <c r="H15855" s="5">
        <v>1</v>
      </c>
      <c r="I15855" s="183">
        <f t="shared" si="1708"/>
      </c>
      <c r="W15855">
        <f t="shared" si="1703"/>
      </c>
      <c r="X15855">
        <f t="shared" si="1704"/>
      </c>
      <c r="Y15855">
        <f t="shared" si="1705"/>
      </c>
      <c r="Z15855">
        <f t="shared" si="1706"/>
      </c>
    </row>
    <row r="15856" spans="1:26">
      <c r="A15856" s="380"/>
      <c r="B15856" s="8"/>
      <c r="C15856" s="5">
        <v>12</v>
      </c>
      <c r="D15856" s="6"/>
      <c r="E15856" s="5"/>
      <c r="F15856" s="6">
        <v>580</v>
      </c>
      <c r="G15856" s="6">
        <f t="shared" si="1707"/>
      </c>
      <c r="H15856" s="5">
        <v>1</v>
      </c>
      <c r="I15856" s="183">
        <f t="shared" si="1708"/>
      </c>
      <c r="W15856">
        <f t="shared" si="1703"/>
      </c>
      <c r="X15856">
        <f t="shared" si="1704"/>
      </c>
      <c r="Y15856">
        <f t="shared" si="1705"/>
      </c>
      <c r="Z15856">
        <f t="shared" si="1706"/>
      </c>
    </row>
    <row r="15857" spans="1:26">
      <c r="A15857" s="21"/>
      <c r="B15857" s="8"/>
      <c r="C15857" s="5"/>
      <c r="D15857" s="21"/>
      <c r="E15857" s="5"/>
      <c r="F15857" s="21"/>
      <c r="G15857" s="6"/>
      <c r="H15857" s="5"/>
      <c r="I15857" s="183"/>
      <c r="W15857">
        <f t="shared" si="1703"/>
      </c>
      <c r="X15857">
        <f t="shared" si="1704"/>
      </c>
      <c r="Y15857">
        <f t="shared" si="1705"/>
      </c>
      <c r="Z15857">
        <f t="shared" si="1706"/>
      </c>
    </row>
    <row r="15858" spans="1:26">
      <c r="A15858" s="21"/>
      <c r="B15858" s="1611" t="s">
        <v>304</v>
      </c>
      <c r="C15858" s="1612"/>
      <c r="D15858" s="21"/>
      <c r="E15858" s="5"/>
      <c r="F15858" s="21"/>
      <c r="G15858" s="6"/>
      <c r="H15858" s="5"/>
      <c r="I15858" s="183"/>
      <c r="W15858">
        <f t="shared" si="1703"/>
      </c>
      <c r="X15858">
        <f t="shared" si="1704"/>
      </c>
      <c r="Y15858">
        <f t="shared" si="1705"/>
      </c>
      <c r="Z15858">
        <f t="shared" si="1706"/>
      </c>
    </row>
    <row r="15859" spans="1:26">
      <c r="A15859" s="21"/>
      <c r="B15859" s="1613"/>
      <c r="C15859" s="1614"/>
      <c r="D15859" s="21"/>
      <c r="E15859" s="5"/>
      <c r="F15859" s="21"/>
      <c r="G15859" s="6"/>
      <c r="H15859" s="5"/>
      <c r="I15859" s="183"/>
      <c r="W15859">
        <f t="shared" si="1703"/>
      </c>
      <c r="X15859">
        <f t="shared" si="1704"/>
      </c>
      <c r="Y15859">
        <f t="shared" si="1705"/>
      </c>
      <c r="Z15859">
        <f t="shared" si="1706"/>
      </c>
    </row>
    <row r="15860" spans="1:26">
      <c r="A15860" s="21"/>
      <c r="B15860" s="8"/>
      <c r="C15860" s="5"/>
      <c r="D15860" s="21"/>
      <c r="E15860" s="5"/>
      <c r="F15860" s="21"/>
      <c r="G15860" s="6"/>
      <c r="H15860" s="5"/>
      <c r="I15860" s="183"/>
      <c r="W15860">
        <f t="shared" si="1703"/>
      </c>
      <c r="X15860">
        <f t="shared" si="1704"/>
      </c>
      <c r="Y15860">
        <f t="shared" si="1705"/>
      </c>
      <c r="Z15860">
        <f t="shared" si="1706"/>
      </c>
    </row>
    <row r="15861" spans="1:26">
      <c r="A15861" s="21"/>
      <c r="B15861" s="8"/>
      <c r="C15861" s="5"/>
      <c r="D15861" s="21"/>
      <c r="E15861" s="5"/>
      <c r="F15861" s="21"/>
      <c r="G15861" s="6"/>
      <c r="H15861" s="5"/>
      <c r="I15861" s="183"/>
      <c r="W15861">
        <f t="shared" si="1703"/>
      </c>
      <c r="X15861">
        <f t="shared" si="1704"/>
      </c>
      <c r="Y15861">
        <f t="shared" si="1705"/>
      </c>
      <c r="Z15861">
        <f t="shared" si="1706"/>
      </c>
    </row>
    <row r="15862" spans="1:26">
      <c r="A15862" s="10"/>
      <c r="B15862" s="10"/>
      <c r="C15862" s="10"/>
      <c r="D15862" s="69"/>
      <c r="E15862" s="69"/>
      <c r="F15862" s="69"/>
      <c r="G15862" s="69"/>
      <c r="H15862" s="112"/>
      <c r="I15862" s="191"/>
      <c r="W15862">
        <f t="shared" si="1703"/>
      </c>
      <c r="X15862">
        <f t="shared" si="1704"/>
      </c>
      <c r="Y15862">
        <f t="shared" si="1705"/>
      </c>
      <c r="Z15862">
        <f t="shared" si="1706"/>
      </c>
    </row>
    <row r="15863" spans="1:26">
      <c r="A15863" s="10"/>
      <c r="B15863" s="10"/>
      <c r="C15863" s="10"/>
      <c r="D15863" s="10"/>
      <c r="E15863" s="10"/>
      <c r="F15863" s="10"/>
      <c r="G15863" s="10"/>
      <c r="H15863" s="10"/>
      <c r="I15863" s="97"/>
      <c r="W15863">
        <f t="shared" si="1703"/>
      </c>
      <c r="X15863">
        <f t="shared" si="1704"/>
      </c>
      <c r="Y15863">
        <f t="shared" si="1705"/>
      </c>
      <c r="Z15863">
        <f t="shared" si="1706"/>
      </c>
    </row>
    <row r="15864" spans="1:26" ht="15.75" thickBot="1">
      <c r="A15864" s="10"/>
      <c r="B15864" s="11" t="s">
        <v>20</v>
      </c>
      <c r="C15864" s="35"/>
      <c r="D15864" s="35"/>
      <c r="E15864" s="35"/>
      <c r="F15864" s="35"/>
      <c r="G15864" s="35"/>
      <c r="H15864" s="35"/>
      <c r="I15864" s="98"/>
      <c r="W15864">
        <f t="shared" si="1703"/>
      </c>
      <c r="X15864">
        <f t="shared" si="1704"/>
      </c>
      <c r="Y15864">
        <f t="shared" si="1705"/>
      </c>
      <c r="Z15864">
        <f t="shared" si="1706"/>
      </c>
    </row>
    <row r="15865" spans="1:26" ht="15.75" thickBot="1">
      <c r="A15865" s="99"/>
      <c r="B15865" s="38"/>
      <c r="C15865" s="39" t="s">
        <v>21</v>
      </c>
      <c r="D15865" s="40">
        <f>SUM(D15844:D15864)</f>
      </c>
      <c r="E15865" s="41" t="s">
        <v>360</v>
      </c>
      <c r="F15865" s="40">
        <f>SUM(F15844:F15864)</f>
      </c>
      <c r="G15865" s="40">
        <f>SUM(G15844:G15864)</f>
      </c>
      <c r="H15865" s="41">
        <f>+SUMPRODUCT(H15844:H15861,F15844:F15861)</f>
      </c>
      <c r="I15865" s="100">
        <f>SUMPRODUCT(I15844:I15864)</f>
      </c>
      <c r="W15865">
        <f t="shared" si="1703"/>
      </c>
      <c r="X15865">
        <f t="shared" si="1704"/>
      </c>
      <c r="Y15865">
        <f t="shared" si="1705"/>
      </c>
      <c r="Z15865">
        <f t="shared" si="1706"/>
      </c>
    </row>
    <row r="15866" spans="1:26">
      <c r="A15866" s="10"/>
      <c r="B15866" s="10"/>
      <c r="C15866" s="91"/>
      <c r="D15866" s="91"/>
      <c r="E15866" s="91"/>
      <c r="F15866" s="91"/>
      <c r="G15866" s="91"/>
      <c r="H15866" s="91"/>
      <c r="I15866" s="91"/>
      <c r="W15866">
        <f t="shared" si="1703"/>
      </c>
      <c r="X15866">
        <f t="shared" si="1704"/>
      </c>
      <c r="Y15866">
        <f t="shared" si="1705"/>
      </c>
      <c r="Z15866">
        <f t="shared" si="1706"/>
      </c>
    </row>
    <row r="15867" spans="1:26">
      <c r="A15867" s="12" t="s">
        <v>315</v>
      </c>
      <c r="B15867" s="12"/>
      <c r="C15867" s="12"/>
      <c r="D15867" s="13"/>
      <c r="E15867" s="14"/>
      <c r="F15867" s="14"/>
      <c r="G15867" s="14"/>
      <c r="H15867" s="2"/>
      <c r="I15867" s="12"/>
      <c r="W15867">
        <f t="shared" si="1703"/>
      </c>
      <c r="X15867">
        <f t="shared" si="1704"/>
      </c>
      <c r="Y15867">
        <f t="shared" si="1705"/>
      </c>
      <c r="Z15867">
        <f t="shared" si="1706"/>
      </c>
    </row>
    <row r="15868" spans="1:26">
      <c r="W15868">
        <f t="shared" si="1703"/>
      </c>
      <c r="X15868">
        <f t="shared" si="1704"/>
      </c>
      <c r="Y15868">
        <f t="shared" si="1705"/>
      </c>
      <c r="Z15868">
        <f t="shared" si="1706"/>
      </c>
    </row>
    <row r="15869" spans="1:26">
      <c r="W15869">
        <f t="shared" si="1703"/>
      </c>
      <c r="X15869">
        <f t="shared" si="1704"/>
      </c>
      <c r="Y15869">
        <f t="shared" si="1705"/>
      </c>
      <c r="Z15869">
        <f t="shared" si="1706"/>
      </c>
    </row>
    <row r="15870" spans="1:26">
      <c r="W15870">
        <f t="shared" si="1703"/>
      </c>
      <c r="X15870">
        <f t="shared" si="1704"/>
      </c>
      <c r="Y15870">
        <f t="shared" si="1705"/>
      </c>
      <c r="Z15870">
        <f t="shared" si="1706"/>
      </c>
    </row>
    <row r="15871" spans="1:26">
      <c r="W15871">
        <f t="shared" si="1703"/>
      </c>
      <c r="X15871">
        <f t="shared" si="1704"/>
      </c>
      <c r="Y15871">
        <f t="shared" si="1705"/>
      </c>
      <c r="Z15871">
        <f t="shared" si="1706"/>
      </c>
    </row>
    <row r="15872" spans="1:26">
      <c r="A15872" s="1562" t="s">
        <v>0</v>
      </c>
      <c r="B15872" s="1562"/>
      <c r="C15872" s="1562"/>
      <c r="D15872" s="1562"/>
      <c r="E15872" s="1562"/>
      <c r="F15872" s="1562"/>
      <c r="G15872" s="1562"/>
      <c r="H15872" s="1562"/>
      <c r="I15872" s="1562"/>
      <c r="W15872">
        <f t="shared" si="1703"/>
      </c>
      <c r="X15872">
        <f t="shared" si="1704"/>
      </c>
      <c r="Y15872">
        <f t="shared" si="1705"/>
      </c>
      <c r="Z15872">
        <f t="shared" si="1706"/>
      </c>
    </row>
    <row r="15873" spans="1:26">
      <c r="W15873">
        <f t="shared" si="1703"/>
      </c>
      <c r="X15873">
        <f t="shared" si="1704"/>
      </c>
      <c r="Y15873">
        <f t="shared" si="1705"/>
      </c>
      <c r="Z15873">
        <f t="shared" si="1706"/>
      </c>
    </row>
    <row r="15874" spans="1:26">
      <c r="W15874">
        <f t="shared" si="1703"/>
      </c>
      <c r="X15874">
        <f t="shared" si="1704"/>
      </c>
      <c r="Y15874">
        <f t="shared" si="1705"/>
      </c>
      <c r="Z15874">
        <f t="shared" si="1706"/>
      </c>
    </row>
    <row r="15875" spans="1:26">
      <c r="A15875" s="1" t="s">
        <v>1</v>
      </c>
      <c r="B15875" s="1"/>
      <c r="G15875" s="489" t="s">
        <v>2</v>
      </c>
      <c r="H15875" s="3" t="s">
        <v>2667</v>
      </c>
      <c r="W15875">
        <f t="shared" si="1703"/>
      </c>
      <c r="X15875">
        <f t="shared" si="1704"/>
      </c>
      <c r="Y15875">
        <f t="shared" si="1705"/>
      </c>
      <c r="Z15875">
        <f t="shared" si="1706"/>
      </c>
    </row>
    <row r="15876" spans="1:26">
      <c r="A15876" s="1" t="inlineStr">
        <is>
          <t>Dealer-264</t>
        </is>
      </c>
      <c r="B15876" s="1"/>
      <c r="F15876" s="4"/>
      <c r="G15876" s="488" t="s">
        <v>1440</v>
      </c>
      <c r="H15876" s="1" t="s">
        <v>2335</v>
      </c>
      <c r="W15876">
        <f t="shared" ref="W15876:W15939" si="1709">IF(LEFT($H15876&amp;"",5)="2019-",$H15876,W15875)</f>
      </c>
      <c r="X15876">
        <f t="shared" ref="X15876:X15939" si="1710">IF($W15876="",0,IF(COUNTIF($AB$2:$AB$80,$W15876)&gt;0,1,0))</f>
      </c>
      <c r="Y15876">
        <f t="shared" ref="Y15876:Y15939" si="1711">IF($C15876="","",UPPER(TRIM(IFERROR(LEFT($C15876&amp;"",FIND("/",$C15876&amp;"")-1),$C15876&amp;""))))</f>
      </c>
      <c r="Z15876">
        <f t="shared" ref="Z15876:Z15939" si="1712">IFERROR(IF(ISNUMBER($G15876),$G15876,0),0)</f>
      </c>
    </row>
    <row r="15877" spans="1:26">
      <c r="A15877" s="1" t="inlineStr">
        <is>
          <t>Dealer-265</t>
        </is>
      </c>
      <c r="B15877" s="1"/>
      <c r="H15877" s="22"/>
      <c r="W15877">
        <f t="shared" si="1709"/>
      </c>
      <c r="X15877">
        <f t="shared" si="1710"/>
      </c>
      <c r="Y15877">
        <f t="shared" si="1711"/>
      </c>
      <c r="Z15877">
        <f t="shared" si="1712"/>
      </c>
    </row>
    <row r="15878" spans="1:26">
      <c r="A15878" s="1" t="inlineStr">
        <is>
          <t>Address line (redacted)</t>
        </is>
      </c>
      <c r="B15878" s="1"/>
      <c r="D15878" s="85"/>
      <c r="E15878" s="85"/>
      <c r="F15878" s="85"/>
      <c r="G15878" s="85"/>
      <c r="H15878" s="85"/>
      <c r="W15878">
        <f t="shared" si="1709"/>
      </c>
      <c r="X15878">
        <f t="shared" si="1710"/>
      </c>
      <c r="Y15878">
        <f t="shared" si="1711"/>
      </c>
      <c r="Z15878">
        <f t="shared" si="1712"/>
      </c>
    </row>
    <row r="15879" spans="1:26">
      <c r="A15879" s="12"/>
      <c r="B15879" s="86"/>
      <c r="D15879" s="85"/>
      <c r="E15879" s="85"/>
      <c r="F15879" s="85"/>
      <c r="G15879" s="85"/>
      <c r="H15879" s="85"/>
      <c r="W15879">
        <f t="shared" si="1709"/>
      </c>
      <c r="X15879">
        <f t="shared" si="1710"/>
      </c>
      <c r="Y15879">
        <f t="shared" si="1711"/>
      </c>
      <c r="Z15879">
        <f t="shared" si="1712"/>
      </c>
    </row>
    <row r="15880" spans="1:26">
      <c r="D15880" s="85"/>
      <c r="E15880" s="85"/>
      <c r="F15880" s="85"/>
      <c r="G15880" s="85"/>
      <c r="H15880" s="85"/>
      <c r="W15880">
        <f t="shared" si="1709"/>
      </c>
      <c r="X15880">
        <f t="shared" si="1710"/>
      </c>
      <c r="Y15880">
        <f t="shared" si="1711"/>
      </c>
      <c r="Z15880">
        <f t="shared" si="1712"/>
      </c>
    </row>
    <row r="15881" spans="1:26">
      <c r="W15881">
        <f t="shared" si="1709"/>
      </c>
      <c r="X15881">
        <f t="shared" si="1710"/>
      </c>
      <c r="Y15881">
        <f t="shared" si="1711"/>
      </c>
      <c r="Z15881">
        <f t="shared" si="1712"/>
      </c>
    </row>
    <row r="15882" spans="1:26">
      <c r="A15882" s="1" t="s">
        <v>5</v>
      </c>
      <c r="W15882">
        <f t="shared" si="1709"/>
      </c>
      <c r="X15882">
        <f t="shared" si="1710"/>
      </c>
      <c r="Y15882">
        <f t="shared" si="1711"/>
      </c>
      <c r="Z15882">
        <f t="shared" si="1712"/>
      </c>
    </row>
    <row r="15883" spans="1:26">
      <c r="A15883" s="1" t="s">
        <v>6</v>
      </c>
      <c r="W15883">
        <f t="shared" si="1709"/>
      </c>
      <c r="X15883">
        <f t="shared" si="1710"/>
      </c>
      <c r="Y15883">
        <f t="shared" si="1711"/>
      </c>
      <c r="Z15883">
        <f t="shared" si="1712"/>
      </c>
    </row>
    <row r="15884" spans="1:26">
      <c r="A15884" s="1" t="s">
        <v>7</v>
      </c>
      <c r="W15884">
        <f t="shared" si="1709"/>
      </c>
      <c r="X15884">
        <f t="shared" si="1710"/>
      </c>
      <c r="Y15884">
        <f t="shared" si="1711"/>
      </c>
      <c r="Z15884">
        <f t="shared" si="1712"/>
      </c>
    </row>
    <row r="15885" spans="1:26" ht="24">
      <c r="A15885" s="179" t="s">
        <v>8</v>
      </c>
      <c r="B15885" s="180" t="s">
        <v>9</v>
      </c>
      <c r="C15885" s="180" t="s">
        <v>10</v>
      </c>
      <c r="D15885" s="181" t="s">
        <v>11</v>
      </c>
      <c r="E15885" s="181" t="s">
        <v>12</v>
      </c>
      <c r="F15885" s="181" t="s">
        <v>13</v>
      </c>
      <c r="G15885" s="181" t="s">
        <v>14</v>
      </c>
      <c r="H15885" s="179" t="s">
        <v>15</v>
      </c>
      <c r="I15885" s="182" t="s">
        <v>16</v>
      </c>
      <c r="W15885">
        <f t="shared" si="1709"/>
      </c>
      <c r="X15885">
        <f t="shared" si="1710"/>
      </c>
      <c r="Y15885">
        <f t="shared" si="1711"/>
      </c>
      <c r="Z15885">
        <f t="shared" si="1712"/>
      </c>
    </row>
    <row r="15886" spans="1:26">
      <c r="A15886" s="5"/>
      <c r="B15886" s="1563" t="s">
        <v>644</v>
      </c>
      <c r="C15886" s="1563"/>
      <c r="D15886" s="274"/>
      <c r="E15886" s="275"/>
      <c r="F15886" s="275"/>
      <c r="G15886" s="168"/>
      <c r="H15886" s="275"/>
      <c r="I15886" s="183"/>
      <c r="W15886">
        <f t="shared" si="1709"/>
      </c>
      <c r="X15886">
        <f t="shared" si="1710"/>
      </c>
      <c r="Y15886">
        <f t="shared" si="1711"/>
      </c>
      <c r="Z15886">
        <f t="shared" si="1712"/>
      </c>
    </row>
    <row r="15887" spans="1:26">
      <c r="A15887" s="5"/>
      <c r="B15887" s="8" t="s">
        <v>1278</v>
      </c>
      <c r="C15887" s="5" t="s">
        <v>1279</v>
      </c>
      <c r="D15887" s="5">
        <v>1</v>
      </c>
      <c r="E15887" s="9">
        <v>4</v>
      </c>
      <c r="F15887" s="5">
        <f>+E15887*D15887</f>
      </c>
      <c r="G15887" s="6">
        <f>+F15887</f>
      </c>
      <c r="H15887" s="5">
        <v>1</v>
      </c>
      <c r="I15887" s="183">
        <f>+H15887*G15887</f>
      </c>
      <c r="J15887">
        <f t="shared" ref="J15887:J15897" si="1713">+H15887*G15887</f>
      </c>
      <c r="W15887">
        <f t="shared" si="1709"/>
      </c>
      <c r="X15887">
        <f t="shared" si="1710"/>
      </c>
      <c r="Y15887">
        <f t="shared" si="1711"/>
      </c>
      <c r="Z15887">
        <f t="shared" si="1712"/>
      </c>
    </row>
    <row r="15888" spans="1:26">
      <c r="A15888" s="380"/>
      <c r="B15888" s="1563" t="s">
        <v>18</v>
      </c>
      <c r="C15888" s="1563"/>
      <c r="D15888" s="6"/>
      <c r="E15888" s="5"/>
      <c r="F15888" s="6"/>
      <c r="G15888" s="6"/>
      <c r="H15888" s="5"/>
      <c r="I15888" s="183"/>
      <c r="J15888">
        <f t="shared" si="1713"/>
      </c>
      <c r="W15888">
        <f t="shared" si="1709"/>
      </c>
      <c r="X15888">
        <f t="shared" si="1710"/>
      </c>
      <c r="Y15888">
        <f t="shared" si="1711"/>
      </c>
      <c r="Z15888">
        <f t="shared" si="1712"/>
      </c>
    </row>
    <row r="15889" spans="1:26">
      <c r="A15889" s="380"/>
      <c r="B15889" s="8" t="s">
        <v>400</v>
      </c>
      <c r="C15889" s="101" t="s">
        <v>1726</v>
      </c>
      <c r="D15889" s="134">
        <v>1</v>
      </c>
      <c r="E15889" s="5">
        <v>4</v>
      </c>
      <c r="F15889" s="16">
        <f t="shared" ref="F15889:G15893" si="1714">+E15889</f>
      </c>
      <c r="G15889" s="6">
        <f t="shared" si="1714"/>
      </c>
      <c r="H15889" s="16">
        <v>1</v>
      </c>
      <c r="I15889" s="183">
        <f>+H15889*G15889</f>
      </c>
      <c r="J15889">
        <f t="shared" si="1713"/>
      </c>
      <c r="W15889">
        <f t="shared" si="1709"/>
      </c>
      <c r="X15889">
        <f t="shared" si="1710"/>
      </c>
      <c r="Y15889">
        <f t="shared" si="1711"/>
      </c>
      <c r="Z15889">
        <f t="shared" si="1712"/>
      </c>
    </row>
    <row r="15890" spans="1:26">
      <c r="A15890" s="380"/>
      <c r="B15890" s="95" t="s">
        <v>277</v>
      </c>
      <c r="C15890" s="9" t="s">
        <v>278</v>
      </c>
      <c r="D15890" s="134">
        <v>1</v>
      </c>
      <c r="E15890" s="5">
        <v>4</v>
      </c>
      <c r="F15890" s="16">
        <f t="shared" si="1714"/>
      </c>
      <c r="G15890" s="6">
        <f t="shared" si="1714"/>
      </c>
      <c r="H15890" s="16">
        <v>1</v>
      </c>
      <c r="I15890" s="183">
        <f>+H15890*G15890</f>
      </c>
      <c r="J15890">
        <f t="shared" si="1713"/>
      </c>
      <c r="N15890">
        <f>3000/250</f>
      </c>
      <c r="W15890">
        <f t="shared" si="1709"/>
      </c>
      <c r="X15890">
        <f t="shared" si="1710"/>
      </c>
      <c r="Y15890">
        <f t="shared" si="1711"/>
      </c>
      <c r="Z15890">
        <f t="shared" si="1712"/>
      </c>
    </row>
    <row r="15891" spans="1:26" ht="24">
      <c r="A15891" s="380"/>
      <c r="B15891" s="95" t="s">
        <v>334</v>
      </c>
      <c r="C15891" s="5" t="s">
        <v>335</v>
      </c>
      <c r="D15891" s="134">
        <v>1</v>
      </c>
      <c r="E15891" s="5">
        <v>4</v>
      </c>
      <c r="F15891" s="16">
        <f t="shared" si="1714"/>
      </c>
      <c r="G15891" s="6">
        <f t="shared" si="1714"/>
      </c>
      <c r="H15891" s="5">
        <v>1</v>
      </c>
      <c r="I15891" s="183">
        <f>+H15891*G15891</f>
      </c>
      <c r="J15891">
        <f t="shared" si="1713"/>
      </c>
      <c r="W15891">
        <f t="shared" si="1709"/>
      </c>
      <c r="X15891">
        <f t="shared" si="1710"/>
      </c>
      <c r="Y15891">
        <f t="shared" si="1711"/>
      </c>
      <c r="Z15891">
        <f t="shared" si="1712"/>
      </c>
    </row>
    <row r="15892" spans="1:26">
      <c r="A15892" s="380"/>
      <c r="B15892" s="8" t="s">
        <v>275</v>
      </c>
      <c r="C15892" s="5" t="s">
        <v>276</v>
      </c>
      <c r="D15892" s="134">
        <v>1</v>
      </c>
      <c r="E15892" s="5">
        <v>4</v>
      </c>
      <c r="F15892" s="16">
        <f t="shared" si="1714"/>
      </c>
      <c r="G15892" s="6">
        <f t="shared" si="1714"/>
      </c>
      <c r="H15892" s="9">
        <v>1</v>
      </c>
      <c r="I15892" s="183">
        <f>+H15892*G15892</f>
      </c>
      <c r="J15892">
        <f t="shared" si="1713"/>
      </c>
      <c r="W15892">
        <f t="shared" si="1709"/>
      </c>
      <c r="X15892">
        <f t="shared" si="1710"/>
      </c>
      <c r="Y15892">
        <f t="shared" si="1711"/>
      </c>
      <c r="Z15892">
        <f t="shared" si="1712"/>
      </c>
    </row>
    <row r="15893" spans="1:26">
      <c r="A15893" s="380"/>
      <c r="B15893" s="95" t="s">
        <v>819</v>
      </c>
      <c r="C15893" s="101" t="s">
        <v>818</v>
      </c>
      <c r="D15893" s="134">
        <v>1</v>
      </c>
      <c r="E15893" s="5">
        <v>4</v>
      </c>
      <c r="F15893" s="16">
        <f t="shared" si="1714"/>
      </c>
      <c r="G15893" s="6">
        <f t="shared" si="1714"/>
      </c>
      <c r="H15893" s="16">
        <v>1</v>
      </c>
      <c r="I15893" s="183">
        <f>+H15893*G15893</f>
      </c>
      <c r="J15893">
        <f t="shared" si="1713"/>
      </c>
      <c r="W15893">
        <f t="shared" si="1709"/>
      </c>
      <c r="X15893">
        <f t="shared" si="1710"/>
      </c>
      <c r="Y15893">
        <f t="shared" si="1711"/>
      </c>
      <c r="Z15893">
        <f t="shared" si="1712"/>
      </c>
    </row>
    <row r="15894" spans="1:26">
      <c r="A15894" s="380"/>
      <c r="B15894" s="1563" t="s">
        <v>300</v>
      </c>
      <c r="C15894" s="1563"/>
      <c r="D15894" s="6"/>
      <c r="E15894" s="5"/>
      <c r="F15894" s="6"/>
      <c r="G15894" s="6"/>
      <c r="H15894" s="5"/>
      <c r="I15894" s="183"/>
      <c r="J15894">
        <f t="shared" si="1713"/>
      </c>
      <c r="W15894">
        <f t="shared" si="1709"/>
      </c>
      <c r="X15894">
        <f t="shared" si="1710"/>
      </c>
      <c r="Y15894">
        <f t="shared" si="1711"/>
      </c>
      <c r="Z15894">
        <f t="shared" si="1712"/>
      </c>
    </row>
    <row r="15895" spans="1:26">
      <c r="A15895" s="380"/>
      <c r="B15895" s="17" t="s">
        <v>770</v>
      </c>
      <c r="C15895" s="88" t="s">
        <v>769</v>
      </c>
      <c r="D15895" s="9">
        <v>1</v>
      </c>
      <c r="E15895" s="5" t="s">
        <v>2677</v>
      </c>
      <c r="F15895" s="6">
        <v>250</v>
      </c>
      <c r="G15895" s="6">
        <f>+F15895</f>
      </c>
      <c r="H15895" s="5">
        <v>1</v>
      </c>
      <c r="I15895" s="183">
        <f>+H15895*G15895</f>
      </c>
      <c r="J15895">
        <f t="shared" si="1713"/>
      </c>
      <c r="W15895">
        <f t="shared" si="1709"/>
      </c>
      <c r="X15895">
        <f t="shared" si="1710"/>
      </c>
      <c r="Y15895">
        <f t="shared" si="1711"/>
      </c>
      <c r="Z15895">
        <f t="shared" si="1712"/>
      </c>
    </row>
    <row r="15896" spans="1:26">
      <c r="A15896" s="380"/>
      <c r="B15896" s="17" t="s">
        <v>495</v>
      </c>
      <c r="C15896" s="88" t="s">
        <v>303</v>
      </c>
      <c r="D15896" s="5">
        <v>1</v>
      </c>
      <c r="E15896" s="5" t="s">
        <v>2678</v>
      </c>
      <c r="F15896" s="6">
        <v>50</v>
      </c>
      <c r="G15896" s="6">
        <f>+F15896</f>
      </c>
      <c r="H15896" s="9">
        <v>1</v>
      </c>
      <c r="I15896" s="183">
        <f>+H15896*G15896</f>
      </c>
      <c r="J15896">
        <f t="shared" si="1713"/>
      </c>
      <c r="W15896">
        <f t="shared" si="1709"/>
      </c>
      <c r="X15896">
        <f t="shared" si="1710"/>
      </c>
      <c r="Y15896">
        <f t="shared" si="1711"/>
      </c>
      <c r="Z15896">
        <f t="shared" si="1712"/>
      </c>
    </row>
    <row r="15897" spans="1:26">
      <c r="A15897" s="380"/>
      <c r="B15897" s="17" t="s">
        <v>496</v>
      </c>
      <c r="C15897" s="88" t="s">
        <v>303</v>
      </c>
      <c r="D15897" s="5">
        <v>1</v>
      </c>
      <c r="E15897" s="5" t="s">
        <v>2678</v>
      </c>
      <c r="F15897" s="6">
        <v>50</v>
      </c>
      <c r="G15897" s="6">
        <f>+F15897</f>
      </c>
      <c r="H15897" s="9">
        <v>1</v>
      </c>
      <c r="I15897" s="183">
        <f>+H15897*G15897</f>
      </c>
      <c r="J15897">
        <f t="shared" si="1713"/>
      </c>
      <c r="W15897">
        <f t="shared" si="1709"/>
      </c>
      <c r="X15897">
        <f t="shared" si="1710"/>
      </c>
      <c r="Y15897">
        <f t="shared" si="1711"/>
      </c>
      <c r="Z15897">
        <f t="shared" si="1712"/>
      </c>
    </row>
    <row r="15898" spans="1:26">
      <c r="A15898" s="21"/>
      <c r="B15898" s="8"/>
      <c r="C15898" s="5"/>
      <c r="D15898" s="21"/>
      <c r="E15898" s="5"/>
      <c r="F15898" s="21"/>
      <c r="G15898" s="6"/>
      <c r="H15898" s="5"/>
      <c r="I15898" s="183"/>
      <c r="W15898">
        <f t="shared" si="1709"/>
      </c>
      <c r="X15898">
        <f t="shared" si="1710"/>
      </c>
      <c r="Y15898">
        <f t="shared" si="1711"/>
      </c>
      <c r="Z15898">
        <f t="shared" si="1712"/>
      </c>
    </row>
    <row r="15899" spans="1:26">
      <c r="A15899" s="21"/>
      <c r="B15899" s="1568" t="s">
        <v>304</v>
      </c>
      <c r="C15899" s="1569"/>
      <c r="D15899" s="21"/>
      <c r="E15899" s="5"/>
      <c r="F15899" s="21"/>
      <c r="G15899" s="6"/>
      <c r="H15899" s="5"/>
      <c r="I15899" s="183"/>
      <c r="W15899">
        <f t="shared" si="1709"/>
      </c>
      <c r="X15899">
        <f t="shared" si="1710"/>
      </c>
      <c r="Y15899">
        <f t="shared" si="1711"/>
      </c>
      <c r="Z15899">
        <f t="shared" si="1712"/>
      </c>
    </row>
    <row r="15900" spans="1:26">
      <c r="A15900" s="21"/>
      <c r="B15900" s="1590"/>
      <c r="C15900" s="1591"/>
      <c r="D15900" s="21"/>
      <c r="E15900" s="5"/>
      <c r="F15900" s="21"/>
      <c r="G15900" s="6"/>
      <c r="H15900" s="5"/>
      <c r="I15900" s="183"/>
      <c r="W15900">
        <f t="shared" si="1709"/>
      </c>
      <c r="X15900">
        <f t="shared" si="1710"/>
      </c>
      <c r="Y15900">
        <f t="shared" si="1711"/>
      </c>
      <c r="Z15900">
        <f t="shared" si="1712"/>
      </c>
    </row>
    <row r="15901" spans="1:26">
      <c r="A15901" s="21"/>
      <c r="B15901" s="8"/>
      <c r="C15901" s="5"/>
      <c r="D15901" s="21"/>
      <c r="E15901" s="5"/>
      <c r="F15901" s="21"/>
      <c r="G15901" s="6"/>
      <c r="H15901" s="5"/>
      <c r="I15901" s="183"/>
      <c r="W15901">
        <f t="shared" si="1709"/>
      </c>
      <c r="X15901">
        <f t="shared" si="1710"/>
      </c>
      <c r="Y15901">
        <f t="shared" si="1711"/>
      </c>
      <c r="Z15901">
        <f t="shared" si="1712"/>
      </c>
    </row>
    <row r="15902" spans="1:26">
      <c r="A15902" s="21"/>
      <c r="B15902" s="8"/>
      <c r="C15902" s="5"/>
      <c r="D15902" s="21"/>
      <c r="E15902" s="5"/>
      <c r="F15902" s="21"/>
      <c r="G15902" s="6"/>
      <c r="H15902" s="5"/>
      <c r="I15902" s="183"/>
      <c r="W15902">
        <f t="shared" si="1709"/>
      </c>
      <c r="X15902">
        <f t="shared" si="1710"/>
      </c>
      <c r="Y15902">
        <f t="shared" si="1711"/>
      </c>
      <c r="Z15902">
        <f t="shared" si="1712"/>
      </c>
    </row>
    <row r="15903" spans="1:26">
      <c r="A15903" s="10"/>
      <c r="B15903" s="10"/>
      <c r="C15903" s="10"/>
      <c r="D15903" s="69"/>
      <c r="E15903" s="69"/>
      <c r="F15903" s="69"/>
      <c r="G15903" s="69"/>
      <c r="H15903" s="112"/>
      <c r="I15903" s="191"/>
      <c r="W15903">
        <f t="shared" si="1709"/>
      </c>
      <c r="X15903">
        <f t="shared" si="1710"/>
      </c>
      <c r="Y15903">
        <f t="shared" si="1711"/>
      </c>
      <c r="Z15903">
        <f t="shared" si="1712"/>
      </c>
    </row>
    <row r="15904" spans="1:26">
      <c r="A15904" s="10"/>
      <c r="B15904" s="10"/>
      <c r="C15904" s="10"/>
      <c r="D15904" s="10"/>
      <c r="E15904" s="10"/>
      <c r="F15904" s="10"/>
      <c r="G15904" s="10"/>
      <c r="H15904" s="10"/>
      <c r="I15904" s="97"/>
      <c r="W15904">
        <f t="shared" si="1709"/>
      </c>
      <c r="X15904">
        <f t="shared" si="1710"/>
      </c>
      <c r="Y15904">
        <f t="shared" si="1711"/>
      </c>
      <c r="Z15904">
        <f t="shared" si="1712"/>
      </c>
    </row>
    <row r="15905" spans="1:26" ht="15.75" thickBot="1">
      <c r="A15905" s="10"/>
      <c r="B15905" s="11" t="s">
        <v>20</v>
      </c>
      <c r="C15905" s="35"/>
      <c r="D15905" s="35"/>
      <c r="E15905" s="35"/>
      <c r="F15905" s="35"/>
      <c r="G15905" s="35"/>
      <c r="H15905" s="35"/>
      <c r="I15905" s="98"/>
      <c r="W15905">
        <f t="shared" si="1709"/>
      </c>
      <c r="X15905">
        <f t="shared" si="1710"/>
      </c>
      <c r="Y15905">
        <f t="shared" si="1711"/>
      </c>
      <c r="Z15905">
        <f t="shared" si="1712"/>
      </c>
    </row>
    <row r="15906" spans="1:26" ht="15.75" thickBot="1">
      <c r="A15906" s="99"/>
      <c r="B15906" s="38"/>
      <c r="C15906" s="39" t="s">
        <v>21</v>
      </c>
      <c r="D15906" s="40">
        <f>SUM(D15886:D15905)</f>
      </c>
      <c r="E15906" s="41" t="s">
        <v>360</v>
      </c>
      <c r="F15906" s="40">
        <f>SUM(F15886:F15905)</f>
      </c>
      <c r="G15906" s="40">
        <f>SUM(G15886:G15905)</f>
      </c>
      <c r="H15906" s="41">
        <f>+SUMPRODUCT(H15886:H15902,F15886:F15902)</f>
      </c>
      <c r="I15906" s="100">
        <f>SUMPRODUCT(I15886:I15905)</f>
      </c>
      <c r="J15906">
        <f>SUM(J15885:J15905)</f>
      </c>
      <c r="W15906">
        <f t="shared" si="1709"/>
      </c>
      <c r="X15906">
        <f t="shared" si="1710"/>
      </c>
      <c r="Y15906">
        <f t="shared" si="1711"/>
      </c>
      <c r="Z15906">
        <f t="shared" si="1712"/>
      </c>
    </row>
    <row r="15907" spans="1:26">
      <c r="A15907" s="10"/>
      <c r="B15907" s="10"/>
      <c r="C15907" s="91"/>
      <c r="D15907" s="91"/>
      <c r="E15907" s="91"/>
      <c r="F15907" s="91"/>
      <c r="G15907" s="91"/>
      <c r="H15907" s="91"/>
      <c r="I15907" s="91"/>
      <c r="W15907">
        <f t="shared" si="1709"/>
      </c>
      <c r="X15907">
        <f t="shared" si="1710"/>
      </c>
      <c r="Y15907">
        <f t="shared" si="1711"/>
      </c>
      <c r="Z15907">
        <f t="shared" si="1712"/>
      </c>
    </row>
    <row r="15908" spans="1:26">
      <c r="A15908" s="12" t="s">
        <v>315</v>
      </c>
      <c r="B15908" s="12"/>
      <c r="C15908" s="12"/>
      <c r="D15908" s="13"/>
      <c r="E15908" s="14"/>
      <c r="F15908" s="14"/>
      <c r="G15908" s="14"/>
      <c r="H15908" s="2"/>
      <c r="I15908" s="12"/>
      <c r="W15908">
        <f t="shared" si="1709"/>
      </c>
      <c r="X15908">
        <f t="shared" si="1710"/>
      </c>
      <c r="Y15908">
        <f t="shared" si="1711"/>
      </c>
      <c r="Z15908">
        <f t="shared" si="1712"/>
      </c>
    </row>
    <row r="15909" spans="1:26">
      <c r="W15909">
        <f t="shared" si="1709"/>
      </c>
      <c r="X15909">
        <f t="shared" si="1710"/>
      </c>
      <c r="Y15909">
        <f t="shared" si="1711"/>
      </c>
      <c r="Z15909">
        <f t="shared" si="1712"/>
      </c>
    </row>
    <row r="15910" spans="1:26">
      <c r="W15910">
        <f t="shared" si="1709"/>
      </c>
      <c r="X15910">
        <f t="shared" si="1710"/>
      </c>
      <c r="Y15910">
        <f t="shared" si="1711"/>
      </c>
      <c r="Z15910">
        <f t="shared" si="1712"/>
      </c>
    </row>
    <row r="15911" spans="1:26">
      <c r="A15911" s="1562" t="s">
        <v>0</v>
      </c>
      <c r="B15911" s="1562"/>
      <c r="C15911" s="1562"/>
      <c r="D15911" s="1562"/>
      <c r="E15911" s="1562"/>
      <c r="F15911" s="1562"/>
      <c r="G15911" s="1562"/>
      <c r="H15911" s="1562"/>
      <c r="I15911" s="1562"/>
      <c r="W15911">
        <f t="shared" si="1709"/>
      </c>
      <c r="X15911">
        <f t="shared" si="1710"/>
      </c>
      <c r="Y15911">
        <f t="shared" si="1711"/>
      </c>
      <c r="Z15911">
        <f t="shared" si="1712"/>
      </c>
    </row>
    <row r="15912" spans="1:26">
      <c r="W15912">
        <f t="shared" si="1709"/>
      </c>
      <c r="X15912">
        <f t="shared" si="1710"/>
      </c>
      <c r="Y15912">
        <f t="shared" si="1711"/>
      </c>
      <c r="Z15912">
        <f t="shared" si="1712"/>
      </c>
    </row>
    <row r="15913" spans="1:26">
      <c r="A15913" s="1" t="s">
        <v>1</v>
      </c>
      <c r="B15913" s="1"/>
      <c r="G15913" s="489" t="s">
        <v>2</v>
      </c>
      <c r="H15913" s="3" t="s">
        <v>2667</v>
      </c>
      <c r="W15913">
        <f t="shared" si="1709"/>
      </c>
      <c r="X15913">
        <f t="shared" si="1710"/>
      </c>
      <c r="Y15913">
        <f t="shared" si="1711"/>
      </c>
      <c r="Z15913">
        <f t="shared" si="1712"/>
      </c>
    </row>
    <row r="15914" spans="1:26">
      <c r="A15914" s="1" t="inlineStr">
        <is>
          <t>Dealer-157</t>
        </is>
      </c>
      <c r="B15914" s="1"/>
      <c r="C15914" s="51"/>
      <c r="F15914" s="4"/>
      <c r="G15914" s="488" t="s">
        <v>1440</v>
      </c>
      <c r="H15914" s="1" t="s">
        <v>2336</v>
      </c>
      <c r="W15914">
        <f t="shared" si="1709"/>
      </c>
      <c r="X15914">
        <f t="shared" si="1710"/>
      </c>
      <c r="Y15914">
        <f t="shared" si="1711"/>
      </c>
      <c r="Z15914">
        <f t="shared" si="1712"/>
      </c>
    </row>
    <row r="15915" spans="1:26">
      <c r="A15915" s="1" t="inlineStr">
        <is>
          <t>Address line (redacted)</t>
        </is>
      </c>
      <c r="B15915" s="1"/>
      <c r="C15915" s="51"/>
      <c r="W15915">
        <f t="shared" si="1709"/>
      </c>
      <c r="X15915">
        <f t="shared" si="1710"/>
      </c>
      <c r="Y15915">
        <f t="shared" si="1711"/>
      </c>
      <c r="Z15915">
        <f t="shared" si="1712"/>
      </c>
    </row>
    <row r="15916" spans="1:26">
      <c r="A15916" s="1" t="inlineStr">
        <is>
          <t>Address line (redacted)</t>
        </is>
      </c>
      <c r="B15916" s="1"/>
      <c r="C15916" s="51"/>
      <c r="W15916">
        <f t="shared" si="1709"/>
      </c>
      <c r="X15916">
        <f t="shared" si="1710"/>
      </c>
      <c r="Y15916">
        <f t="shared" si="1711"/>
      </c>
      <c r="Z15916">
        <f t="shared" si="1712"/>
      </c>
    </row>
    <row r="15917" spans="1:26">
      <c r="A15917" s="1"/>
      <c r="B15917" s="1582"/>
      <c r="C15917" s="1582"/>
      <c r="W15917">
        <f t="shared" si="1709"/>
      </c>
      <c r="X15917">
        <f t="shared" si="1710"/>
      </c>
      <c r="Y15917">
        <f t="shared" si="1711"/>
      </c>
      <c r="Z15917">
        <f t="shared" si="1712"/>
      </c>
    </row>
    <row r="15918" spans="1:26">
      <c r="A15918" s="49" t="s">
        <v>4</v>
      </c>
      <c r="B15918" s="87"/>
      <c r="W15918">
        <f t="shared" si="1709"/>
      </c>
      <c r="X15918">
        <f t="shared" si="1710"/>
      </c>
      <c r="Y15918">
        <f t="shared" si="1711"/>
      </c>
      <c r="Z15918">
        <f t="shared" si="1712"/>
      </c>
    </row>
    <row r="15919" spans="1:26">
      <c r="A15919" s="12"/>
      <c r="B15919" s="86"/>
      <c r="W15919">
        <f t="shared" si="1709"/>
      </c>
      <c r="X15919">
        <f t="shared" si="1710"/>
      </c>
      <c r="Y15919">
        <f t="shared" si="1711"/>
      </c>
      <c r="Z15919">
        <f t="shared" si="1712"/>
      </c>
    </row>
    <row r="15920" spans="1:26">
      <c r="A15920" s="1" t="s">
        <v>5</v>
      </c>
      <c r="W15920">
        <f t="shared" si="1709"/>
      </c>
      <c r="X15920">
        <f t="shared" si="1710"/>
      </c>
      <c r="Y15920">
        <f t="shared" si="1711"/>
      </c>
      <c r="Z15920">
        <f t="shared" si="1712"/>
      </c>
    </row>
    <row r="15921" spans="1:26">
      <c r="A15921" s="1" t="s">
        <v>6</v>
      </c>
      <c r="W15921">
        <f t="shared" si="1709"/>
      </c>
      <c r="X15921">
        <f t="shared" si="1710"/>
      </c>
      <c r="Y15921">
        <f t="shared" si="1711"/>
      </c>
      <c r="Z15921">
        <f t="shared" si="1712"/>
      </c>
    </row>
    <row r="15922" spans="1:26" ht="15.75" thickBot="1">
      <c r="A15922" s="1" t="s">
        <v>7</v>
      </c>
      <c r="W15922">
        <f t="shared" si="1709"/>
      </c>
      <c r="X15922">
        <f t="shared" si="1710"/>
      </c>
      <c r="Y15922">
        <f t="shared" si="1711"/>
      </c>
      <c r="Z15922">
        <f t="shared" si="1712"/>
      </c>
    </row>
    <row r="15923" spans="1:26" ht="24">
      <c r="A15923" s="26" t="s">
        <v>8</v>
      </c>
      <c r="B15923" s="27" t="s">
        <v>9</v>
      </c>
      <c r="C15923" s="27" t="s">
        <v>10</v>
      </c>
      <c r="D15923" s="28" t="s">
        <v>11</v>
      </c>
      <c r="E15923" s="28" t="s">
        <v>12</v>
      </c>
      <c r="F15923" s="28" t="s">
        <v>13</v>
      </c>
      <c r="G15923" s="28" t="s">
        <v>14</v>
      </c>
      <c r="H15923" s="29" t="s">
        <v>15</v>
      </c>
      <c r="I15923" s="30" t="s">
        <v>16</v>
      </c>
      <c r="W15923">
        <f t="shared" si="1709"/>
      </c>
      <c r="X15923">
        <f t="shared" si="1710"/>
      </c>
      <c r="Y15923">
        <f t="shared" si="1711"/>
      </c>
      <c r="Z15923">
        <f t="shared" si="1712"/>
      </c>
    </row>
    <row r="15924" spans="1:26">
      <c r="A15924" s="103"/>
      <c r="B15924" s="1563" t="s">
        <v>17</v>
      </c>
      <c r="C15924" s="1563"/>
      <c r="D15924" s="5"/>
      <c r="E15924" s="5"/>
      <c r="F15924" s="6"/>
      <c r="G15924" s="6"/>
      <c r="H15924" s="5"/>
      <c r="I15924" s="129"/>
      <c r="W15924">
        <f t="shared" si="1709"/>
      </c>
      <c r="X15924">
        <f t="shared" si="1710"/>
      </c>
      <c r="Y15924">
        <f t="shared" si="1711"/>
      </c>
      <c r="Z15924">
        <f t="shared" si="1712"/>
      </c>
    </row>
    <row r="15925" spans="1:26">
      <c r="A15925" s="19"/>
      <c r="B15925" s="106"/>
      <c r="C15925" s="5"/>
      <c r="D15925" s="6"/>
      <c r="E15925" s="5"/>
      <c r="F15925" s="5"/>
      <c r="G15925" s="6"/>
      <c r="H15925" s="5"/>
      <c r="I15925" s="102"/>
      <c r="W15925">
        <f t="shared" si="1709"/>
      </c>
      <c r="X15925">
        <f t="shared" si="1710"/>
      </c>
      <c r="Y15925">
        <f t="shared" si="1711"/>
      </c>
      <c r="Z15925">
        <f t="shared" si="1712"/>
      </c>
    </row>
    <row r="15926" spans="1:26">
      <c r="A15926" s="19">
        <v>2</v>
      </c>
      <c r="B15926" s="8" t="s">
        <v>835</v>
      </c>
      <c r="C15926" s="5" t="s">
        <v>1147</v>
      </c>
      <c r="D15926" s="6">
        <v>1</v>
      </c>
      <c r="E15926" s="5">
        <v>5</v>
      </c>
      <c r="F15926" s="5">
        <f t="shared" ref="F15926:F15935" si="1715">+E15926*D15926</f>
      </c>
      <c r="G15926" s="6">
        <f t="shared" ref="G15926:G15935" si="1716">+E15926*D15926</f>
      </c>
      <c r="H15926" s="5">
        <v>1</v>
      </c>
      <c r="I15926" s="102">
        <f t="shared" ref="I15926:I15935" si="1717">+H15926*G15926</f>
      </c>
      <c r="W15926">
        <f t="shared" si="1709"/>
      </c>
      <c r="X15926">
        <f t="shared" si="1710"/>
      </c>
      <c r="Y15926">
        <f t="shared" si="1711"/>
      </c>
      <c r="Z15926">
        <f t="shared" si="1712"/>
      </c>
    </row>
    <row r="15927" spans="1:26">
      <c r="A15927" s="19"/>
      <c r="B15927" s="1564" t="s">
        <v>18</v>
      </c>
      <c r="C15927" s="1565"/>
      <c r="D15927" s="5"/>
      <c r="E15927" s="5"/>
      <c r="F15927" s="5">
        <f t="shared" si="1715"/>
      </c>
      <c r="G15927" s="6">
        <f t="shared" si="1716"/>
      </c>
      <c r="H15927" s="19"/>
      <c r="I15927" s="102">
        <f t="shared" si="1717"/>
      </c>
      <c r="W15927">
        <f t="shared" si="1709"/>
      </c>
      <c r="X15927">
        <f t="shared" si="1710"/>
      </c>
      <c r="Y15927">
        <f t="shared" si="1711"/>
      </c>
      <c r="Z15927">
        <f t="shared" si="1712"/>
      </c>
    </row>
    <row r="15928" spans="1:26">
      <c r="A15928" s="19">
        <v>3</v>
      </c>
      <c r="B15928" s="128" t="s">
        <v>937</v>
      </c>
      <c r="C15928" s="101" t="s">
        <v>936</v>
      </c>
      <c r="D15928" s="9">
        <v>1</v>
      </c>
      <c r="E15928" s="5">
        <v>4</v>
      </c>
      <c r="F15928" s="5">
        <f t="shared" si="1715"/>
      </c>
      <c r="G15928" s="6">
        <f t="shared" si="1716"/>
      </c>
      <c r="H15928" s="9">
        <v>1</v>
      </c>
      <c r="I15928" s="102">
        <f t="shared" si="1717"/>
      </c>
      <c r="W15928">
        <f t="shared" si="1709"/>
      </c>
      <c r="X15928">
        <f t="shared" si="1710"/>
      </c>
      <c r="Y15928">
        <f t="shared" si="1711"/>
      </c>
      <c r="Z15928">
        <f t="shared" si="1712"/>
      </c>
    </row>
    <row r="15929" spans="1:26">
      <c r="A15929" s="19">
        <v>4</v>
      </c>
      <c r="B15929" s="95" t="s">
        <v>848</v>
      </c>
      <c r="C15929" s="16" t="s">
        <v>847</v>
      </c>
      <c r="D15929" s="9">
        <v>1</v>
      </c>
      <c r="E15929" s="5">
        <v>4</v>
      </c>
      <c r="F15929" s="5">
        <f t="shared" si="1715"/>
      </c>
      <c r="G15929" s="6">
        <f t="shared" si="1716"/>
      </c>
      <c r="H15929" s="16">
        <v>1</v>
      </c>
      <c r="I15929" s="102">
        <f t="shared" si="1717"/>
      </c>
      <c r="W15929">
        <f t="shared" si="1709"/>
      </c>
      <c r="X15929">
        <f t="shared" si="1710"/>
      </c>
      <c r="Y15929">
        <f t="shared" si="1711"/>
      </c>
      <c r="Z15929">
        <f t="shared" si="1712"/>
      </c>
    </row>
    <row r="15930" spans="1:26">
      <c r="A15930" s="19">
        <v>5</v>
      </c>
      <c r="B15930" s="8" t="s">
        <v>467</v>
      </c>
      <c r="C15930" s="5" t="s">
        <v>466</v>
      </c>
      <c r="D15930" s="9">
        <v>1</v>
      </c>
      <c r="E15930" s="5">
        <v>4</v>
      </c>
      <c r="F15930" s="5">
        <f t="shared" si="1715"/>
      </c>
      <c r="G15930" s="6">
        <f t="shared" si="1716"/>
      </c>
      <c r="H15930" s="16">
        <v>1</v>
      </c>
      <c r="I15930" s="102">
        <f t="shared" si="1717"/>
      </c>
      <c r="W15930">
        <f t="shared" si="1709"/>
      </c>
      <c r="X15930">
        <f t="shared" si="1710"/>
      </c>
      <c r="Y15930">
        <f t="shared" si="1711"/>
      </c>
      <c r="Z15930">
        <f t="shared" si="1712"/>
      </c>
    </row>
    <row r="15931" spans="1:26">
      <c r="A15931" s="19"/>
      <c r="B15931" s="1564" t="s">
        <v>18</v>
      </c>
      <c r="C15931" s="1565"/>
      <c r="D15931" s="5"/>
      <c r="E15931" s="5"/>
      <c r="F15931" s="5">
        <f>+E15931*D15931</f>
      </c>
      <c r="G15931" s="6">
        <f>+E15931*D15931</f>
      </c>
      <c r="H15931" s="19"/>
      <c r="I15931" s="102">
        <f>+H15931*G15931</f>
      </c>
      <c r="W15931">
        <f t="shared" si="1709"/>
      </c>
      <c r="X15931">
        <f t="shared" si="1710"/>
      </c>
      <c r="Y15931">
        <f t="shared" si="1711"/>
      </c>
      <c r="Z15931">
        <f t="shared" si="1712"/>
      </c>
    </row>
    <row r="15932" spans="1:26" ht="24">
      <c r="A15932" s="19">
        <v>6</v>
      </c>
      <c r="B15932" s="106" t="s">
        <v>1080</v>
      </c>
      <c r="C15932" s="269" t="s">
        <v>979</v>
      </c>
      <c r="D15932" s="9">
        <v>1</v>
      </c>
      <c r="E15932" s="5">
        <v>10</v>
      </c>
      <c r="F15932" s="5">
        <f t="shared" si="1715"/>
      </c>
      <c r="G15932" s="6">
        <f t="shared" si="1716"/>
      </c>
      <c r="H15932" s="9">
        <v>1</v>
      </c>
      <c r="I15932" s="102">
        <f t="shared" si="1717"/>
      </c>
      <c r="W15932">
        <f t="shared" si="1709"/>
      </c>
      <c r="X15932">
        <f t="shared" si="1710"/>
      </c>
      <c r="Y15932">
        <f t="shared" si="1711"/>
      </c>
      <c r="Z15932">
        <f t="shared" si="1712"/>
      </c>
    </row>
    <row r="15933" spans="1:26" ht="24">
      <c r="A15933" s="5">
        <v>7</v>
      </c>
      <c r="B15933" s="106" t="s">
        <v>544</v>
      </c>
      <c r="C15933" s="269" t="s">
        <v>726</v>
      </c>
      <c r="D15933" s="9">
        <v>1</v>
      </c>
      <c r="E15933" s="5">
        <v>10</v>
      </c>
      <c r="F15933" s="5">
        <f t="shared" si="1715"/>
      </c>
      <c r="G15933" s="6">
        <f t="shared" si="1716"/>
      </c>
      <c r="H15933" s="9">
        <v>1</v>
      </c>
      <c r="I15933" s="102">
        <f t="shared" si="1717"/>
      </c>
      <c r="W15933">
        <f t="shared" si="1709"/>
      </c>
      <c r="X15933">
        <f t="shared" si="1710"/>
      </c>
      <c r="Y15933">
        <f t="shared" si="1711"/>
      </c>
      <c r="Z15933">
        <f t="shared" si="1712"/>
      </c>
    </row>
    <row r="15934" spans="1:26" ht="36">
      <c r="A15934" s="19">
        <v>8</v>
      </c>
      <c r="B15934" s="106" t="s">
        <v>978</v>
      </c>
      <c r="C15934" s="15" t="s">
        <v>977</v>
      </c>
      <c r="D15934" s="9">
        <v>1</v>
      </c>
      <c r="E15934" s="5">
        <v>10</v>
      </c>
      <c r="F15934" s="5">
        <f t="shared" si="1715"/>
      </c>
      <c r="G15934" s="6">
        <f t="shared" si="1716"/>
      </c>
      <c r="H15934" s="9">
        <v>1</v>
      </c>
      <c r="I15934" s="102">
        <f t="shared" si="1717"/>
      </c>
      <c r="W15934">
        <f t="shared" si="1709"/>
      </c>
      <c r="X15934">
        <f t="shared" si="1710"/>
      </c>
      <c r="Y15934">
        <f t="shared" si="1711"/>
      </c>
      <c r="Z15934">
        <f t="shared" si="1712"/>
      </c>
    </row>
    <row r="15935" spans="1:26">
      <c r="A15935" s="5">
        <v>9</v>
      </c>
      <c r="B15935" s="106" t="s">
        <v>605</v>
      </c>
      <c r="C15935" s="269" t="s">
        <v>606</v>
      </c>
      <c r="D15935" s="5">
        <v>1</v>
      </c>
      <c r="E15935" s="5">
        <v>10</v>
      </c>
      <c r="F15935" s="5">
        <f t="shared" si="1715"/>
      </c>
      <c r="G15935" s="6">
        <f t="shared" si="1716"/>
      </c>
      <c r="H15935" s="9">
        <v>1</v>
      </c>
      <c r="I15935" s="102">
        <f t="shared" si="1717"/>
      </c>
      <c r="W15935">
        <f t="shared" si="1709"/>
      </c>
      <c r="X15935">
        <f t="shared" si="1710"/>
      </c>
      <c r="Y15935">
        <f t="shared" si="1711"/>
      </c>
      <c r="Z15935">
        <f t="shared" si="1712"/>
      </c>
    </row>
    <row r="15936" spans="1:26">
      <c r="A15936" s="5"/>
      <c r="B15936" s="95"/>
      <c r="C15936" s="101"/>
      <c r="D15936" s="5"/>
      <c r="E15936" s="5"/>
      <c r="F15936" s="5"/>
      <c r="G15936" s="5"/>
      <c r="H15936" s="16"/>
      <c r="I15936" s="102"/>
      <c r="W15936">
        <f t="shared" si="1709"/>
      </c>
      <c r="X15936">
        <f t="shared" si="1710"/>
      </c>
      <c r="Y15936">
        <f t="shared" si="1711"/>
      </c>
      <c r="Z15936">
        <f t="shared" si="1712"/>
      </c>
    </row>
    <row r="15937" spans="1:26">
      <c r="A15937" s="19"/>
      <c r="B15937" s="1728"/>
      <c r="C15937" s="1728"/>
      <c r="D15937" s="34"/>
      <c r="E15937" s="5"/>
      <c r="F15937" s="6"/>
      <c r="G15937" s="5"/>
      <c r="H15937" s="5"/>
      <c r="I15937" s="102"/>
      <c r="W15937">
        <f t="shared" si="1709"/>
      </c>
      <c r="X15937">
        <f t="shared" si="1710"/>
      </c>
      <c r="Y15937">
        <f t="shared" si="1711"/>
      </c>
      <c r="Z15937">
        <f t="shared" si="1712"/>
      </c>
    </row>
    <row r="15938" spans="1:26">
      <c r="A15938" s="5"/>
      <c r="B15938" s="17"/>
      <c r="C15938" s="88"/>
      <c r="D15938" s="5"/>
      <c r="E15938" s="5"/>
      <c r="F15938" s="5"/>
      <c r="G15938" s="5"/>
      <c r="H15938" s="5"/>
      <c r="I15938" s="102"/>
      <c r="W15938">
        <f t="shared" si="1709"/>
      </c>
      <c r="X15938">
        <f t="shared" si="1710"/>
      </c>
      <c r="Y15938">
        <f t="shared" si="1711"/>
      </c>
      <c r="Z15938">
        <f t="shared" si="1712"/>
      </c>
    </row>
    <row r="15939" spans="1:26" ht="15.75" thickBot="1">
      <c r="A15939" s="33"/>
      <c r="B15939" s="130"/>
      <c r="C15939" s="130"/>
      <c r="D15939" s="109"/>
      <c r="E15939" s="109"/>
      <c r="F15939" s="109"/>
      <c r="G15939" s="109"/>
      <c r="H15939" s="109"/>
      <c r="I15939" s="110"/>
      <c r="W15939">
        <f t="shared" si="1709"/>
      </c>
      <c r="X15939">
        <f t="shared" si="1710"/>
      </c>
      <c r="Y15939">
        <f t="shared" si="1711"/>
      </c>
      <c r="Z15939">
        <f t="shared" si="1712"/>
      </c>
    </row>
    <row r="15940" spans="1:26">
      <c r="A15940" s="33"/>
      <c r="B15940" s="130"/>
      <c r="C15940" s="130"/>
      <c r="D15940" s="91"/>
      <c r="E15940" s="91"/>
      <c r="F15940" s="91"/>
      <c r="G15940" s="92" t="s">
        <v>19</v>
      </c>
      <c r="H15940" s="91"/>
      <c r="I15940" s="111">
        <f>SUM(I15924:I15939)</f>
      </c>
      <c r="W15940">
        <f t="shared" ref="W15940:W16003" si="1718">IF(LEFT($H15940&amp;"",5)="2019-",$H15940,W15939)</f>
      </c>
      <c r="X15940">
        <f t="shared" ref="X15940:X16003" si="1719">IF($W15940="",0,IF(COUNTIF($AB$2:$AB$80,$W15940)&gt;0,1,0))</f>
      </c>
      <c r="Y15940">
        <f t="shared" ref="Y15940:Y16003" si="1720">IF($C15940="","",UPPER(TRIM(IFERROR(LEFT($C15940&amp;"",FIND("/",$C15940&amp;"")-1),$C15940&amp;""))))</f>
      </c>
      <c r="Z15940">
        <f t="shared" ref="Z15940:Z16003" si="1721">IFERROR(IF(ISNUMBER($G15940),$G15940,0),0)</f>
      </c>
    </row>
    <row r="15941" spans="1:26">
      <c r="A15941" s="33"/>
      <c r="B15941" s="10"/>
      <c r="C15941" s="10"/>
      <c r="D15941" s="132"/>
      <c r="E15941" s="132"/>
      <c r="F15941" s="132"/>
      <c r="G15941" s="132"/>
      <c r="H15941" s="133"/>
      <c r="I15941" s="61"/>
      <c r="W15941">
        <f t="shared" si="1718"/>
      </c>
      <c r="X15941">
        <f t="shared" si="1719"/>
      </c>
      <c r="Y15941">
        <f t="shared" si="1720"/>
      </c>
      <c r="Z15941">
        <f t="shared" si="1721"/>
      </c>
    </row>
    <row r="15942" spans="1:26" ht="15.75" thickBot="1">
      <c r="A15942" s="33"/>
      <c r="B15942" s="11" t="s">
        <v>20</v>
      </c>
      <c r="C15942" s="35"/>
      <c r="D15942" s="35"/>
      <c r="E15942" s="35"/>
      <c r="F15942" s="35"/>
      <c r="G15942" s="35"/>
      <c r="H15942" s="35"/>
      <c r="I15942" s="36"/>
      <c r="W15942">
        <f t="shared" si="1718"/>
      </c>
      <c r="X15942">
        <f t="shared" si="1719"/>
      </c>
      <c r="Y15942">
        <f t="shared" si="1720"/>
      </c>
      <c r="Z15942">
        <f t="shared" si="1721"/>
      </c>
    </row>
    <row r="15943" spans="1:26" ht="15.75" thickBot="1">
      <c r="A15943" s="37"/>
      <c r="B15943" s="38"/>
      <c r="C15943" s="39" t="s">
        <v>21</v>
      </c>
      <c r="D15943" s="40">
        <f>SUM(D15924:D15942)</f>
      </c>
      <c r="E15943" s="41">
        <f>IF(H15943=I15943,"OK","NO")</f>
      </c>
      <c r="F15943" s="40">
        <f>SUM(F15924:F15942)</f>
      </c>
      <c r="G15943" s="40">
        <f>SUM(G15924:G15942)</f>
      </c>
      <c r="H15943" s="41">
        <f>SUMPRODUCT(F15924:F15939,H15924:H15939)</f>
      </c>
      <c r="I15943" s="43">
        <f>+I15941+I15940</f>
      </c>
      <c r="W15943">
        <f t="shared" si="1718"/>
      </c>
      <c r="X15943">
        <f t="shared" si="1719"/>
      </c>
      <c r="Y15943">
        <f t="shared" si="1720"/>
      </c>
      <c r="Z15943">
        <f t="shared" si="1721"/>
      </c>
    </row>
    <row r="15944" spans="1:26" ht="15.75" thickBot="1">
      <c r="A15944" s="44"/>
      <c r="B15944" s="116"/>
      <c r="C15944" s="45"/>
      <c r="D15944" s="45"/>
      <c r="E15944" s="45"/>
      <c r="F15944" s="45"/>
      <c r="G15944" s="45"/>
      <c r="H15944" s="45"/>
      <c r="I15944" s="47"/>
      <c r="W15944">
        <f t="shared" si="1718"/>
      </c>
      <c r="X15944">
        <f t="shared" si="1719"/>
      </c>
      <c r="Y15944">
        <f t="shared" si="1720"/>
      </c>
      <c r="Z15944">
        <f t="shared" si="1721"/>
      </c>
    </row>
    <row r="15945" spans="1:26">
      <c r="A15945" s="12" t="s">
        <v>315</v>
      </c>
      <c r="W15945">
        <f t="shared" si="1718"/>
      </c>
      <c r="X15945">
        <f t="shared" si="1719"/>
      </c>
      <c r="Y15945">
        <f t="shared" si="1720"/>
      </c>
      <c r="Z15945">
        <f t="shared" si="1721"/>
      </c>
    </row>
    <row r="15946" spans="1:26">
      <c r="W15946">
        <f t="shared" si="1718"/>
      </c>
      <c r="X15946">
        <f t="shared" si="1719"/>
      </c>
      <c r="Y15946">
        <f t="shared" si="1720"/>
      </c>
      <c r="Z15946">
        <f t="shared" si="1721"/>
      </c>
    </row>
    <row r="15947" spans="1:26">
      <c r="W15947">
        <f t="shared" si="1718"/>
      </c>
      <c r="X15947">
        <f t="shared" si="1719"/>
      </c>
      <c r="Y15947">
        <f t="shared" si="1720"/>
      </c>
      <c r="Z15947">
        <f t="shared" si="1721"/>
      </c>
    </row>
    <row r="15948" spans="1:26">
      <c r="A15948" s="1562" t="s">
        <v>0</v>
      </c>
      <c r="B15948" s="1562"/>
      <c r="C15948" s="1562"/>
      <c r="D15948" s="1562"/>
      <c r="E15948" s="1562"/>
      <c r="F15948" s="1562"/>
      <c r="G15948" s="1562"/>
      <c r="H15948" s="1562"/>
      <c r="I15948" s="1562"/>
      <c r="W15948">
        <f t="shared" si="1718"/>
      </c>
      <c r="X15948">
        <f t="shared" si="1719"/>
      </c>
      <c r="Y15948">
        <f t="shared" si="1720"/>
      </c>
      <c r="Z15948">
        <f t="shared" si="1721"/>
      </c>
    </row>
    <row r="15949" spans="1:26">
      <c r="W15949">
        <f t="shared" si="1718"/>
      </c>
      <c r="X15949">
        <f t="shared" si="1719"/>
      </c>
      <c r="Y15949">
        <f t="shared" si="1720"/>
      </c>
      <c r="Z15949">
        <f t="shared" si="1721"/>
      </c>
    </row>
    <row r="15950" spans="1:26">
      <c r="W15950">
        <f t="shared" si="1718"/>
      </c>
      <c r="X15950">
        <f t="shared" si="1719"/>
      </c>
      <c r="Y15950">
        <f t="shared" si="1720"/>
      </c>
      <c r="Z15950">
        <f t="shared" si="1721"/>
      </c>
    </row>
    <row r="15951" spans="1:26">
      <c r="A15951" s="1" t="s">
        <v>1</v>
      </c>
      <c r="B15951" s="1"/>
      <c r="G15951" s="2" t="s">
        <v>2</v>
      </c>
      <c r="H15951" s="3" t="s">
        <v>2667</v>
      </c>
      <c r="I15951" s="124"/>
      <c r="W15951">
        <f t="shared" si="1718"/>
      </c>
      <c r="X15951">
        <f t="shared" si="1719"/>
      </c>
      <c r="Y15951">
        <f t="shared" si="1720"/>
      </c>
      <c r="Z15951">
        <f t="shared" si="1721"/>
      </c>
    </row>
    <row r="15952" spans="1:26">
      <c r="A15952" s="63" t="inlineStr">
        <is>
          <t>Dealer-303</t>
        </is>
      </c>
      <c r="B15952" s="1"/>
      <c r="F15952" s="4"/>
      <c r="G15952" s="2" t="s">
        <v>1440</v>
      </c>
      <c r="H15952" s="1" t="s">
        <v>2337</v>
      </c>
      <c r="W15952">
        <f t="shared" si="1718"/>
      </c>
      <c r="X15952">
        <f t="shared" si="1719"/>
      </c>
      <c r="Y15952">
        <f t="shared" si="1720"/>
      </c>
      <c r="Z15952">
        <f t="shared" si="1721"/>
      </c>
    </row>
    <row r="15953" spans="1:26">
      <c r="A15953" s="136" t="inlineStr">
        <is>
          <t>Address line (redacted)</t>
        </is>
      </c>
      <c r="B15953" s="1"/>
      <c r="C15953" s="55" t="inlineStr">
        <is>
          <t>ATTN: Contact-069</t>
        </is>
      </c>
      <c r="W15953">
        <f t="shared" si="1718"/>
      </c>
      <c r="X15953">
        <f t="shared" si="1719"/>
      </c>
      <c r="Y15953">
        <f t="shared" si="1720"/>
      </c>
      <c r="Z15953">
        <f t="shared" si="1721"/>
      </c>
    </row>
    <row r="15954" spans="1:26">
      <c r="A15954" s="136" t="inlineStr">
        <is>
          <t>Address line (redacted)</t>
        </is>
      </c>
      <c r="B15954" s="1"/>
      <c r="D15954" s="85"/>
      <c r="E15954" s="85"/>
      <c r="F15954" s="85"/>
      <c r="G15954" s="85"/>
      <c r="H15954" s="85"/>
      <c r="W15954">
        <f t="shared" si="1718"/>
      </c>
      <c r="X15954">
        <f t="shared" si="1719"/>
      </c>
      <c r="Y15954">
        <f t="shared" si="1720"/>
      </c>
      <c r="Z15954">
        <f t="shared" si="1721"/>
      </c>
    </row>
    <row r="15955" spans="1:26">
      <c r="A15955" s="12" t="s">
        <v>299</v>
      </c>
      <c r="B15955" s="86" t="inlineStr">
        <is>
          <t>GSTIN-MASKED</t>
        </is>
      </c>
      <c r="D15955" s="85"/>
      <c r="E15955" s="85"/>
      <c r="F15955" s="85"/>
      <c r="G15955" s="85"/>
      <c r="H15955" s="85"/>
      <c r="W15955">
        <f t="shared" si="1718"/>
      </c>
      <c r="X15955">
        <f t="shared" si="1719"/>
      </c>
      <c r="Y15955">
        <f t="shared" si="1720"/>
      </c>
      <c r="Z15955">
        <f t="shared" si="1721"/>
      </c>
    </row>
    <row r="15956" spans="1:26">
      <c r="D15956" s="85"/>
      <c r="E15956" s="85"/>
      <c r="F15956" s="85"/>
      <c r="G15956" s="85"/>
      <c r="H15956" s="85"/>
      <c r="W15956">
        <f t="shared" si="1718"/>
      </c>
      <c r="X15956">
        <f t="shared" si="1719"/>
      </c>
      <c r="Y15956">
        <f t="shared" si="1720"/>
      </c>
      <c r="Z15956">
        <f t="shared" si="1721"/>
      </c>
    </row>
    <row r="15957" spans="1:26">
      <c r="W15957">
        <f t="shared" si="1718"/>
      </c>
      <c r="X15957">
        <f t="shared" si="1719"/>
      </c>
      <c r="Y15957">
        <f t="shared" si="1720"/>
      </c>
      <c r="Z15957">
        <f t="shared" si="1721"/>
      </c>
    </row>
    <row r="15958" spans="1:26">
      <c r="A15958" s="1" t="s">
        <v>5</v>
      </c>
      <c r="W15958">
        <f t="shared" si="1718"/>
      </c>
      <c r="X15958">
        <f t="shared" si="1719"/>
      </c>
      <c r="Y15958">
        <f t="shared" si="1720"/>
      </c>
      <c r="Z15958">
        <f t="shared" si="1721"/>
      </c>
    </row>
    <row r="15959" spans="1:26">
      <c r="A15959" s="1" t="s">
        <v>6</v>
      </c>
      <c r="W15959">
        <f t="shared" si="1718"/>
      </c>
      <c r="X15959">
        <f t="shared" si="1719"/>
      </c>
      <c r="Y15959">
        <f t="shared" si="1720"/>
      </c>
      <c r="Z15959">
        <f t="shared" si="1721"/>
      </c>
    </row>
    <row r="15960" spans="1:26" ht="15.75" thickBot="1">
      <c r="A15960" s="1" t="s">
        <v>7</v>
      </c>
      <c r="W15960">
        <f t="shared" si="1718"/>
      </c>
      <c r="X15960">
        <f t="shared" si="1719"/>
      </c>
      <c r="Y15960">
        <f t="shared" si="1720"/>
      </c>
      <c r="Z15960">
        <f t="shared" si="1721"/>
      </c>
    </row>
    <row r="15961" spans="1:26" ht="24">
      <c r="A15961" s="26" t="s">
        <v>8</v>
      </c>
      <c r="B15961" s="27" t="s">
        <v>9</v>
      </c>
      <c r="C15961" s="27" t="s">
        <v>10</v>
      </c>
      <c r="D15961" s="28" t="s">
        <v>11</v>
      </c>
      <c r="E15961" s="28" t="s">
        <v>12</v>
      </c>
      <c r="F15961" s="28" t="s">
        <v>13</v>
      </c>
      <c r="G15961" s="28" t="s">
        <v>14</v>
      </c>
      <c r="H15961" s="29" t="s">
        <v>15</v>
      </c>
      <c r="I15961" s="30" t="s">
        <v>16</v>
      </c>
      <c r="W15961">
        <f t="shared" si="1718"/>
      </c>
      <c r="X15961">
        <f t="shared" si="1719"/>
      </c>
      <c r="Y15961">
        <f t="shared" si="1720"/>
      </c>
      <c r="Z15961">
        <f t="shared" si="1721"/>
      </c>
    </row>
    <row r="15962" spans="1:26">
      <c r="A15962" s="16"/>
      <c r="B15962" s="1564" t="s">
        <v>384</v>
      </c>
      <c r="C15962" s="1565"/>
      <c r="D15962" s="16"/>
      <c r="E15962" s="5"/>
      <c r="F15962" s="5"/>
      <c r="G15962" s="5"/>
      <c r="H15962" s="16"/>
      <c r="I15962" s="102"/>
      <c r="W15962">
        <f t="shared" si="1718"/>
      </c>
      <c r="X15962">
        <f t="shared" si="1719"/>
      </c>
      <c r="Y15962">
        <f t="shared" si="1720"/>
      </c>
      <c r="Z15962">
        <f t="shared" si="1721"/>
      </c>
    </row>
    <row r="15963" spans="1:26" ht="96.75">
      <c r="A15963" s="5"/>
      <c r="B15963" s="18" t="s">
        <v>515</v>
      </c>
      <c r="C15963" s="48" t="s">
        <v>972</v>
      </c>
      <c r="D15963" s="19"/>
      <c r="E15963" s="10"/>
      <c r="F15963" s="5">
        <v>2</v>
      </c>
      <c r="G15963" s="6">
        <f>+F15963</f>
      </c>
      <c r="H15963" s="19">
        <v>1</v>
      </c>
      <c r="I15963" s="58">
        <f>+H15963*G15963</f>
      </c>
      <c r="W15963">
        <f t="shared" si="1718"/>
      </c>
      <c r="X15963">
        <f t="shared" si="1719"/>
      </c>
      <c r="Y15963">
        <f t="shared" si="1720"/>
      </c>
      <c r="Z15963">
        <f t="shared" si="1721"/>
      </c>
    </row>
    <row r="15964" spans="1:26" ht="84.75">
      <c r="A15964" s="5"/>
      <c r="B15964" s="18" t="s">
        <v>1302</v>
      </c>
      <c r="C15964" s="158" t="s">
        <v>1288</v>
      </c>
      <c r="D15964" s="159"/>
      <c r="E15964" s="10"/>
      <c r="F15964" s="5">
        <v>2</v>
      </c>
      <c r="G15964" s="6">
        <f t="shared" ref="G15964:G15981" si="1722">+F15964</f>
      </c>
      <c r="H15964" s="19">
        <v>1</v>
      </c>
      <c r="I15964" s="58">
        <f t="shared" ref="I15964:I15999" si="1723">+H15964*G15964</f>
      </c>
      <c r="W15964">
        <f t="shared" si="1718"/>
      </c>
      <c r="X15964">
        <f t="shared" si="1719"/>
      </c>
      <c r="Y15964">
        <f t="shared" si="1720"/>
      </c>
      <c r="Z15964">
        <f t="shared" si="1721"/>
      </c>
    </row>
    <row r="15965" spans="1:26" ht="120">
      <c r="A15965" s="5"/>
      <c r="B15965" s="18" t="s">
        <v>1823</v>
      </c>
      <c r="C15965" s="416" t="s">
        <v>2679</v>
      </c>
      <c r="D15965" s="19"/>
      <c r="E15965" s="10"/>
      <c r="F15965" s="5">
        <v>2</v>
      </c>
      <c r="G15965" s="6">
        <f t="shared" si="1722"/>
      </c>
      <c r="H15965" s="19">
        <v>1</v>
      </c>
      <c r="I15965" s="58">
        <f t="shared" si="1723"/>
      </c>
      <c r="W15965">
        <f t="shared" si="1718"/>
      </c>
      <c r="X15965">
        <f t="shared" si="1719"/>
      </c>
      <c r="Y15965">
        <f t="shared" si="1720"/>
      </c>
      <c r="Z15965">
        <f t="shared" si="1721"/>
      </c>
    </row>
    <row r="15966" spans="1:26" ht="36">
      <c r="A15966" s="5"/>
      <c r="B15966" s="18" t="s">
        <v>1034</v>
      </c>
      <c r="C15966" s="15" t="s">
        <v>2680</v>
      </c>
      <c r="D15966" s="19"/>
      <c r="E15966" s="10"/>
      <c r="F15966" s="5">
        <v>2</v>
      </c>
      <c r="G15966" s="6">
        <f t="shared" si="1722"/>
      </c>
      <c r="H15966" s="19">
        <v>1</v>
      </c>
      <c r="I15966" s="58">
        <f t="shared" si="1723"/>
      </c>
      <c r="W15966">
        <f t="shared" si="1718"/>
      </c>
      <c r="X15966">
        <f t="shared" si="1719"/>
      </c>
      <c r="Y15966">
        <f t="shared" si="1720"/>
      </c>
      <c r="Z15966">
        <f t="shared" si="1721"/>
      </c>
    </row>
    <row r="15967" spans="1:26" ht="60">
      <c r="A15967" s="5"/>
      <c r="B15967" s="18" t="s">
        <v>425</v>
      </c>
      <c r="C15967" s="15" t="s">
        <v>426</v>
      </c>
      <c r="D15967" s="19"/>
      <c r="E15967" s="10"/>
      <c r="F15967" s="5">
        <v>2</v>
      </c>
      <c r="G15967" s="6">
        <f t="shared" si="1722"/>
      </c>
      <c r="H15967" s="19">
        <v>1</v>
      </c>
      <c r="I15967" s="58">
        <f t="shared" si="1723"/>
      </c>
      <c r="W15967">
        <f t="shared" si="1718"/>
      </c>
      <c r="X15967">
        <f t="shared" si="1719"/>
      </c>
      <c r="Y15967">
        <f t="shared" si="1720"/>
      </c>
      <c r="Z15967">
        <f t="shared" si="1721"/>
      </c>
    </row>
    <row r="15968" spans="1:26" ht="108">
      <c r="A15968" s="5"/>
      <c r="B15968" s="18" t="s">
        <v>1050</v>
      </c>
      <c r="C15968" s="416" t="s">
        <v>2619</v>
      </c>
      <c r="D15968" s="19"/>
      <c r="E15968" s="10"/>
      <c r="F15968" s="5">
        <v>2</v>
      </c>
      <c r="G15968" s="6">
        <f t="shared" si="1722"/>
      </c>
      <c r="H15968" s="19">
        <v>1</v>
      </c>
      <c r="I15968" s="58">
        <f t="shared" si="1723"/>
      </c>
      <c r="W15968">
        <f t="shared" si="1718"/>
      </c>
      <c r="X15968">
        <f t="shared" si="1719"/>
      </c>
      <c r="Y15968">
        <f t="shared" si="1720"/>
      </c>
      <c r="Z15968">
        <f t="shared" si="1721"/>
      </c>
    </row>
    <row r="15969" spans="1:26" ht="24">
      <c r="A15969" s="5"/>
      <c r="B15969" s="18" t="s">
        <v>1303</v>
      </c>
      <c r="C15969" s="15" t="s">
        <v>1601</v>
      </c>
      <c r="D15969" s="159"/>
      <c r="E15969" s="10"/>
      <c r="F15969" s="5">
        <v>2</v>
      </c>
      <c r="G15969" s="6">
        <f t="shared" si="1722"/>
      </c>
      <c r="H15969" s="19">
        <v>1</v>
      </c>
      <c r="I15969" s="58">
        <f t="shared" si="1723"/>
      </c>
      <c r="W15969">
        <f t="shared" si="1718"/>
      </c>
      <c r="X15969">
        <f t="shared" si="1719"/>
      </c>
      <c r="Y15969">
        <f t="shared" si="1720"/>
      </c>
      <c r="Z15969">
        <f t="shared" si="1721"/>
      </c>
    </row>
    <row r="15970" spans="1:26" ht="84">
      <c r="A15970" s="5"/>
      <c r="B15970" s="106" t="s">
        <v>865</v>
      </c>
      <c r="C15970" s="260" t="s">
        <v>1288</v>
      </c>
      <c r="D15970" s="159"/>
      <c r="E15970" s="10"/>
      <c r="F15970" s="5">
        <v>2</v>
      </c>
      <c r="G15970" s="6">
        <f t="shared" si="1722"/>
      </c>
      <c r="H15970" s="19">
        <v>1</v>
      </c>
      <c r="I15970" s="58">
        <f t="shared" si="1723"/>
      </c>
      <c r="W15970">
        <f t="shared" si="1718"/>
      </c>
      <c r="X15970">
        <f t="shared" si="1719"/>
      </c>
      <c r="Y15970">
        <f t="shared" si="1720"/>
      </c>
      <c r="Z15970">
        <f t="shared" si="1721"/>
      </c>
    </row>
    <row r="15971" spans="1:26" ht="24.75">
      <c r="A15971" s="5"/>
      <c r="B15971" s="18" t="s">
        <v>1103</v>
      </c>
      <c r="C15971" s="48" t="s">
        <v>1102</v>
      </c>
      <c r="D15971" s="19"/>
      <c r="E15971" s="10"/>
      <c r="F15971" s="5">
        <v>2</v>
      </c>
      <c r="G15971" s="6">
        <f t="shared" si="1722"/>
      </c>
      <c r="H15971" s="19">
        <v>1</v>
      </c>
      <c r="I15971" s="58">
        <f t="shared" si="1723"/>
      </c>
      <c r="W15971">
        <f t="shared" si="1718"/>
      </c>
      <c r="X15971">
        <f t="shared" si="1719"/>
      </c>
      <c r="Y15971">
        <f t="shared" si="1720"/>
      </c>
      <c r="Z15971">
        <f t="shared" si="1721"/>
      </c>
    </row>
    <row r="15972" spans="1:26">
      <c r="A15972" s="5"/>
      <c r="B15972" s="18"/>
      <c r="C15972" s="15"/>
      <c r="D15972" s="19"/>
      <c r="E15972" s="10"/>
      <c r="F15972" s="5"/>
      <c r="G15972" s="6"/>
      <c r="H15972" s="19"/>
      <c r="I15972" s="58"/>
      <c r="W15972">
        <f t="shared" si="1718"/>
      </c>
      <c r="X15972">
        <f t="shared" si="1719"/>
      </c>
      <c r="Y15972">
        <f t="shared" si="1720"/>
      </c>
      <c r="Z15972">
        <f t="shared" si="1721"/>
      </c>
    </row>
    <row r="15973" spans="1:26">
      <c r="A15973" s="5"/>
      <c r="B15973" s="1564" t="s">
        <v>604</v>
      </c>
      <c r="C15973" s="1565"/>
      <c r="D15973" s="5"/>
      <c r="E15973" s="10"/>
      <c r="F15973" s="5"/>
      <c r="G15973" s="6"/>
      <c r="H15973" s="9"/>
      <c r="I15973" s="58">
        <f t="shared" si="1723"/>
      </c>
      <c r="W15973">
        <f t="shared" si="1718"/>
      </c>
      <c r="X15973">
        <f t="shared" si="1719"/>
      </c>
      <c r="Y15973">
        <f t="shared" si="1720"/>
      </c>
      <c r="Z15973">
        <f t="shared" si="1721"/>
      </c>
    </row>
    <row r="15974" spans="1:26" ht="36">
      <c r="A15974" s="5"/>
      <c r="B15974" s="106" t="s">
        <v>1007</v>
      </c>
      <c r="C15974" s="15" t="s">
        <v>1006</v>
      </c>
      <c r="D15974" s="5"/>
      <c r="E15974" s="10"/>
      <c r="F15974" s="5">
        <v>2</v>
      </c>
      <c r="G15974" s="6">
        <f t="shared" si="1722"/>
      </c>
      <c r="H15974" s="9">
        <v>1</v>
      </c>
      <c r="I15974" s="58">
        <f t="shared" si="1723"/>
      </c>
      <c r="W15974">
        <f t="shared" si="1718"/>
      </c>
      <c r="X15974">
        <f t="shared" si="1719"/>
      </c>
      <c r="Y15974">
        <f t="shared" si="1720"/>
      </c>
      <c r="Z15974">
        <f t="shared" si="1721"/>
      </c>
    </row>
    <row r="15975" spans="1:26" ht="30">
      <c r="A15975" s="5"/>
      <c r="B15975" s="106" t="s">
        <v>1196</v>
      </c>
      <c r="C15975" s="271" t="s">
        <v>2681</v>
      </c>
      <c r="D15975" s="5"/>
      <c r="E15975" s="10"/>
      <c r="F15975" s="5">
        <v>2</v>
      </c>
      <c r="G15975" s="6">
        <f t="shared" si="1722"/>
      </c>
      <c r="H15975" s="9">
        <v>1</v>
      </c>
      <c r="I15975" s="58">
        <f t="shared" si="1723"/>
      </c>
      <c r="W15975">
        <f t="shared" si="1718"/>
      </c>
      <c r="X15975">
        <f t="shared" si="1719"/>
      </c>
      <c r="Y15975">
        <f t="shared" si="1720"/>
      </c>
      <c r="Z15975">
        <f t="shared" si="1721"/>
      </c>
    </row>
    <row r="15976" spans="1:26" ht="30">
      <c r="A15976" s="5"/>
      <c r="B15976" s="106" t="s">
        <v>865</v>
      </c>
      <c r="C15976" s="271" t="s">
        <v>1307</v>
      </c>
      <c r="D15976" s="5"/>
      <c r="E15976" s="10"/>
      <c r="F15976" s="5">
        <v>2</v>
      </c>
      <c r="G15976" s="6">
        <f t="shared" si="1722"/>
      </c>
      <c r="H15976" s="9">
        <v>1</v>
      </c>
      <c r="I15976" s="58">
        <f t="shared" si="1723"/>
      </c>
      <c r="W15976">
        <f t="shared" si="1718"/>
      </c>
      <c r="X15976">
        <f t="shared" si="1719"/>
      </c>
      <c r="Y15976">
        <f t="shared" si="1720"/>
      </c>
      <c r="Z15976">
        <f t="shared" si="1721"/>
      </c>
    </row>
    <row r="15977" spans="1:26" ht="30">
      <c r="A15977" s="5"/>
      <c r="B15977" s="106" t="s">
        <v>1096</v>
      </c>
      <c r="C15977" s="271" t="s">
        <v>2124</v>
      </c>
      <c r="D15977" s="5"/>
      <c r="E15977" s="10"/>
      <c r="F15977" s="5">
        <v>2</v>
      </c>
      <c r="G15977" s="6">
        <f t="shared" si="1722"/>
      </c>
      <c r="H15977" s="9">
        <v>1</v>
      </c>
      <c r="I15977" s="58">
        <f t="shared" si="1723"/>
      </c>
      <c r="W15977">
        <f t="shared" si="1718"/>
      </c>
      <c r="X15977">
        <f t="shared" si="1719"/>
      </c>
      <c r="Y15977">
        <f t="shared" si="1720"/>
      </c>
      <c r="Z15977">
        <f t="shared" si="1721"/>
      </c>
    </row>
    <row r="15978" spans="1:26">
      <c r="A15978" s="5"/>
      <c r="B15978" s="1564" t="s">
        <v>18</v>
      </c>
      <c r="C15978" s="1565"/>
      <c r="D15978" s="5"/>
      <c r="E15978" s="10"/>
      <c r="F15978" s="5"/>
      <c r="G15978" s="6"/>
      <c r="H15978" s="9"/>
      <c r="I15978" s="58">
        <f t="shared" si="1723"/>
      </c>
      <c r="W15978">
        <f t="shared" si="1718"/>
      </c>
      <c r="X15978">
        <f t="shared" si="1719"/>
      </c>
      <c r="Y15978">
        <f t="shared" si="1720"/>
      </c>
      <c r="Z15978">
        <f t="shared" si="1721"/>
      </c>
    </row>
    <row r="15979" spans="1:26">
      <c r="A15979" s="5"/>
      <c r="B15979" s="8" t="s">
        <v>400</v>
      </c>
      <c r="C15979" s="101" t="s">
        <v>1726</v>
      </c>
      <c r="D15979" s="134"/>
      <c r="E15979" s="5"/>
      <c r="F15979" s="5">
        <v>2</v>
      </c>
      <c r="G15979" s="6">
        <f t="shared" si="1722"/>
      </c>
      <c r="H15979" s="16">
        <v>1</v>
      </c>
      <c r="I15979" s="58">
        <f t="shared" si="1723"/>
      </c>
      <c r="W15979">
        <f t="shared" si="1718"/>
      </c>
      <c r="X15979">
        <f t="shared" si="1719"/>
      </c>
      <c r="Y15979">
        <f t="shared" si="1720"/>
      </c>
      <c r="Z15979">
        <f t="shared" si="1721"/>
      </c>
    </row>
    <row r="15980" spans="1:26">
      <c r="A15980" s="5"/>
      <c r="B15980" s="1564" t="s">
        <v>300</v>
      </c>
      <c r="C15980" s="1565"/>
      <c r="D15980" s="5"/>
      <c r="E15980" s="10"/>
      <c r="F15980" s="5"/>
      <c r="G15980" s="6"/>
      <c r="H15980" s="9"/>
      <c r="I15980" s="58">
        <f t="shared" si="1723"/>
      </c>
      <c r="W15980">
        <f t="shared" si="1718"/>
      </c>
      <c r="X15980">
        <f t="shared" si="1719"/>
      </c>
      <c r="Y15980">
        <f t="shared" si="1720"/>
      </c>
      <c r="Z15980">
        <f t="shared" si="1721"/>
      </c>
    </row>
    <row r="15981" spans="1:26">
      <c r="A15981" s="5"/>
      <c r="B15981" s="17" t="s">
        <v>1582</v>
      </c>
      <c r="C15981" s="88" t="s">
        <v>303</v>
      </c>
      <c r="D15981" s="5"/>
      <c r="E15981" s="10"/>
      <c r="F15981" s="5">
        <v>2</v>
      </c>
      <c r="G15981" s="6">
        <f t="shared" si="1722"/>
      </c>
      <c r="H15981" s="5">
        <v>1</v>
      </c>
      <c r="I15981" s="58">
        <f t="shared" si="1723"/>
      </c>
      <c r="W15981">
        <f t="shared" si="1718"/>
      </c>
      <c r="X15981">
        <f t="shared" si="1719"/>
      </c>
      <c r="Y15981">
        <f t="shared" si="1720"/>
      </c>
      <c r="Z15981">
        <f t="shared" si="1721"/>
      </c>
    </row>
    <row r="15982" spans="1:26">
      <c r="A15982" s="5"/>
      <c r="B15982" s="1564" t="s">
        <v>17</v>
      </c>
      <c r="C15982" s="1565"/>
      <c r="D15982" s="5"/>
      <c r="E15982" s="10"/>
      <c r="F15982" s="5"/>
      <c r="G15982" s="6"/>
      <c r="H15982" s="5"/>
      <c r="I15982" s="58">
        <f t="shared" si="1723"/>
      </c>
      <c r="W15982">
        <f t="shared" si="1718"/>
      </c>
      <c r="X15982">
        <f t="shared" si="1719"/>
      </c>
      <c r="Y15982">
        <f t="shared" si="1720"/>
      </c>
      <c r="Z15982">
        <f t="shared" si="1721"/>
      </c>
    </row>
    <row r="15983" spans="1:26">
      <c r="A15983" s="5"/>
      <c r="B15983" s="8" t="s">
        <v>458</v>
      </c>
      <c r="C15983" s="5" t="s">
        <v>457</v>
      </c>
      <c r="D15983" s="5"/>
      <c r="E15983" s="10"/>
      <c r="F15983" s="5">
        <v>1</v>
      </c>
      <c r="G15983" s="6">
        <f>+F15983</f>
      </c>
      <c r="H15983" s="5">
        <v>1</v>
      </c>
      <c r="I15983" s="58">
        <f t="shared" si="1723"/>
      </c>
      <c r="W15983">
        <f t="shared" si="1718"/>
      </c>
      <c r="X15983">
        <f t="shared" si="1719"/>
      </c>
      <c r="Y15983">
        <f t="shared" si="1720"/>
      </c>
      <c r="Z15983">
        <f t="shared" si="1721"/>
      </c>
    </row>
    <row r="15984" spans="1:26">
      <c r="A15984" s="5"/>
      <c r="B15984" s="8" t="s">
        <v>488</v>
      </c>
      <c r="C15984" s="5" t="s">
        <v>506</v>
      </c>
      <c r="D15984" s="5"/>
      <c r="E15984" s="10"/>
      <c r="F15984" s="5">
        <v>1</v>
      </c>
      <c r="G15984" s="6">
        <f t="shared" ref="G15984:G15996" si="1724">+F15984</f>
      </c>
      <c r="H15984" s="5">
        <v>1</v>
      </c>
      <c r="I15984" s="58">
        <f t="shared" si="1723"/>
      </c>
      <c r="W15984">
        <f t="shared" si="1718"/>
      </c>
      <c r="X15984">
        <f t="shared" si="1719"/>
      </c>
      <c r="Y15984">
        <f t="shared" si="1720"/>
      </c>
      <c r="Z15984">
        <f t="shared" si="1721"/>
      </c>
    </row>
    <row r="15985" spans="1:26">
      <c r="A15985" s="5"/>
      <c r="B15985" s="8" t="s">
        <v>586</v>
      </c>
      <c r="C15985" s="5" t="s">
        <v>587</v>
      </c>
      <c r="D15985" s="5"/>
      <c r="E15985" s="10"/>
      <c r="F15985" s="5">
        <v>1</v>
      </c>
      <c r="G15985" s="6">
        <f t="shared" si="1724"/>
      </c>
      <c r="H15985" s="5">
        <v>1</v>
      </c>
      <c r="I15985" s="58">
        <f t="shared" si="1723"/>
      </c>
      <c r="W15985">
        <f t="shared" si="1718"/>
      </c>
      <c r="X15985">
        <f t="shared" si="1719"/>
      </c>
      <c r="Y15985">
        <f t="shared" si="1720"/>
      </c>
      <c r="Z15985">
        <f t="shared" si="1721"/>
      </c>
    </row>
    <row r="15986" spans="1:26">
      <c r="A15986" s="5"/>
      <c r="B15986" s="8" t="s">
        <v>287</v>
      </c>
      <c r="C15986" s="5" t="s">
        <v>286</v>
      </c>
      <c r="D15986" s="5"/>
      <c r="E15986" s="10"/>
      <c r="F15986" s="5">
        <v>1</v>
      </c>
      <c r="G15986" s="6">
        <f t="shared" si="1724"/>
      </c>
      <c r="H15986" s="5">
        <v>1</v>
      </c>
      <c r="I15986" s="58">
        <f t="shared" si="1723"/>
      </c>
      <c r="W15986">
        <f t="shared" si="1718"/>
      </c>
      <c r="X15986">
        <f t="shared" si="1719"/>
      </c>
      <c r="Y15986">
        <f t="shared" si="1720"/>
      </c>
      <c r="Z15986">
        <f t="shared" si="1721"/>
      </c>
    </row>
    <row r="15987" spans="1:26">
      <c r="A15987" s="5"/>
      <c r="B15987" s="8" t="s">
        <v>1488</v>
      </c>
      <c r="C15987" s="5" t="s">
        <v>1487</v>
      </c>
      <c r="D15987" s="5"/>
      <c r="E15987" s="10"/>
      <c r="F15987" s="5">
        <v>1</v>
      </c>
      <c r="G15987" s="6">
        <f t="shared" si="1724"/>
      </c>
      <c r="H15987" s="5">
        <v>1</v>
      </c>
      <c r="I15987" s="58">
        <f t="shared" si="1723"/>
      </c>
      <c r="W15987">
        <f t="shared" si="1718"/>
      </c>
      <c r="X15987">
        <f t="shared" si="1719"/>
      </c>
      <c r="Y15987">
        <f t="shared" si="1720"/>
      </c>
      <c r="Z15987">
        <f t="shared" si="1721"/>
      </c>
    </row>
    <row r="15988" spans="1:26">
      <c r="A15988" s="5"/>
      <c r="B15988" s="8" t="s">
        <v>443</v>
      </c>
      <c r="C15988" s="5" t="s">
        <v>442</v>
      </c>
      <c r="D15988" s="5"/>
      <c r="E15988" s="10"/>
      <c r="F15988" s="5">
        <v>1</v>
      </c>
      <c r="G15988" s="6">
        <f t="shared" si="1724"/>
      </c>
      <c r="H15988" s="5">
        <v>1</v>
      </c>
      <c r="I15988" s="58">
        <f t="shared" si="1723"/>
      </c>
      <c r="W15988">
        <f t="shared" si="1718"/>
      </c>
      <c r="X15988">
        <f t="shared" si="1719"/>
      </c>
      <c r="Y15988">
        <f t="shared" si="1720"/>
      </c>
      <c r="Z15988">
        <f t="shared" si="1721"/>
      </c>
    </row>
    <row r="15989" spans="1:26">
      <c r="A15989" s="5"/>
      <c r="B15989" s="8" t="s">
        <v>2015</v>
      </c>
      <c r="C15989" s="5" t="s">
        <v>2016</v>
      </c>
      <c r="D15989" s="5"/>
      <c r="F15989" s="5">
        <v>1</v>
      </c>
      <c r="G15989" s="6">
        <f t="shared" si="1724"/>
      </c>
      <c r="H15989" s="5">
        <v>1</v>
      </c>
      <c r="I15989" s="58">
        <f t="shared" si="1723"/>
      </c>
      <c r="W15989">
        <f t="shared" si="1718"/>
      </c>
      <c r="X15989">
        <f t="shared" si="1719"/>
      </c>
      <c r="Y15989">
        <f t="shared" si="1720"/>
      </c>
      <c r="Z15989">
        <f t="shared" si="1721"/>
      </c>
    </row>
    <row r="15990" spans="1:26">
      <c r="A15990" s="5"/>
      <c r="B15990" s="8" t="s">
        <v>619</v>
      </c>
      <c r="C15990" s="5" t="s">
        <v>620</v>
      </c>
      <c r="D15990" s="5"/>
      <c r="E15990" s="10"/>
      <c r="F15990" s="5">
        <v>1</v>
      </c>
      <c r="G15990" s="6">
        <f t="shared" si="1724"/>
      </c>
      <c r="H15990" s="5">
        <v>1</v>
      </c>
      <c r="I15990" s="58">
        <f t="shared" si="1723"/>
      </c>
      <c r="W15990">
        <f t="shared" si="1718"/>
      </c>
      <c r="X15990">
        <f t="shared" si="1719"/>
      </c>
      <c r="Y15990">
        <f t="shared" si="1720"/>
      </c>
      <c r="Z15990">
        <f t="shared" si="1721"/>
      </c>
    </row>
    <row r="15991" spans="1:26">
      <c r="A15991" s="5"/>
      <c r="B15991" s="8" t="s">
        <v>352</v>
      </c>
      <c r="C15991" s="5" t="s">
        <v>353</v>
      </c>
      <c r="D15991" s="5"/>
      <c r="E15991" s="10"/>
      <c r="F15991" s="5">
        <v>1</v>
      </c>
      <c r="G15991" s="6">
        <f t="shared" si="1724"/>
      </c>
      <c r="H15991" s="5">
        <v>1</v>
      </c>
      <c r="I15991" s="58">
        <f t="shared" si="1723"/>
      </c>
      <c r="W15991">
        <f t="shared" si="1718"/>
      </c>
      <c r="X15991">
        <f t="shared" si="1719"/>
      </c>
      <c r="Y15991">
        <f t="shared" si="1720"/>
      </c>
      <c r="Z15991">
        <f t="shared" si="1721"/>
      </c>
    </row>
    <row r="15992" spans="1:26">
      <c r="A15992" s="5"/>
      <c r="B15992" s="8" t="s">
        <v>790</v>
      </c>
      <c r="C15992" s="5" t="s">
        <v>791</v>
      </c>
      <c r="D15992" s="5"/>
      <c r="E15992" s="10"/>
      <c r="F15992" s="5">
        <v>1</v>
      </c>
      <c r="G15992" s="6">
        <f t="shared" si="1724"/>
      </c>
      <c r="H15992" s="5">
        <v>1</v>
      </c>
      <c r="I15992" s="58">
        <f t="shared" si="1723"/>
      </c>
      <c r="W15992">
        <f t="shared" si="1718"/>
      </c>
      <c r="X15992">
        <f t="shared" si="1719"/>
      </c>
      <c r="Y15992">
        <f t="shared" si="1720"/>
      </c>
      <c r="Z15992">
        <f t="shared" si="1721"/>
      </c>
    </row>
    <row r="15993" spans="1:26">
      <c r="A15993" s="5"/>
      <c r="B15993" s="8" t="s">
        <v>439</v>
      </c>
      <c r="C15993" s="5" t="s">
        <v>438</v>
      </c>
      <c r="D15993" s="5"/>
      <c r="E15993" s="10"/>
      <c r="F15993" s="5">
        <v>1</v>
      </c>
      <c r="G15993" s="6">
        <f t="shared" si="1724"/>
      </c>
      <c r="H15993" s="5">
        <v>1</v>
      </c>
      <c r="I15993" s="58">
        <f t="shared" si="1723"/>
      </c>
      <c r="W15993">
        <f t="shared" si="1718"/>
      </c>
      <c r="X15993">
        <f t="shared" si="1719"/>
      </c>
      <c r="Y15993">
        <f t="shared" si="1720"/>
      </c>
      <c r="Z15993">
        <f t="shared" si="1721"/>
      </c>
    </row>
    <row r="15994" spans="1:26">
      <c r="A15994" s="5"/>
      <c r="B15994" s="8" t="s">
        <v>580</v>
      </c>
      <c r="C15994" s="5" t="s">
        <v>581</v>
      </c>
      <c r="D15994" s="5"/>
      <c r="E15994" s="10"/>
      <c r="F15994" s="5">
        <v>1</v>
      </c>
      <c r="G15994" s="6">
        <f t="shared" si="1724"/>
      </c>
      <c r="H15994" s="5">
        <v>1</v>
      </c>
      <c r="I15994" s="58">
        <f t="shared" si="1723"/>
      </c>
      <c r="W15994">
        <f t="shared" si="1718"/>
      </c>
      <c r="X15994">
        <f t="shared" si="1719"/>
      </c>
      <c r="Y15994">
        <f t="shared" si="1720"/>
      </c>
      <c r="Z15994">
        <f t="shared" si="1721"/>
      </c>
    </row>
    <row r="15995" spans="1:26">
      <c r="A15995" s="5"/>
      <c r="B15995" s="8" t="s">
        <v>437</v>
      </c>
      <c r="C15995" s="5" t="s">
        <v>436</v>
      </c>
      <c r="D15995" s="5"/>
      <c r="E15995" s="10"/>
      <c r="F15995" s="5">
        <v>1</v>
      </c>
      <c r="G15995" s="6">
        <f t="shared" si="1724"/>
      </c>
      <c r="H15995" s="5">
        <v>1</v>
      </c>
      <c r="I15995" s="58">
        <f t="shared" si="1723"/>
      </c>
      <c r="W15995">
        <f t="shared" si="1718"/>
      </c>
      <c r="X15995">
        <f t="shared" si="1719"/>
      </c>
      <c r="Y15995">
        <f t="shared" si="1720"/>
      </c>
      <c r="Z15995">
        <f t="shared" si="1721"/>
      </c>
    </row>
    <row r="15996" spans="1:26">
      <c r="A15996" s="5"/>
      <c r="B15996" s="8" t="s">
        <v>906</v>
      </c>
      <c r="C15996" s="5" t="s">
        <v>905</v>
      </c>
      <c r="D15996" s="5"/>
      <c r="F15996" s="5">
        <v>1</v>
      </c>
      <c r="G15996" s="6">
        <f t="shared" si="1724"/>
      </c>
      <c r="H15996" s="5">
        <v>1</v>
      </c>
      <c r="I15996" s="58">
        <f t="shared" si="1723"/>
      </c>
      <c r="W15996">
        <f t="shared" si="1718"/>
      </c>
      <c r="X15996">
        <f t="shared" si="1719"/>
      </c>
      <c r="Y15996">
        <f t="shared" si="1720"/>
      </c>
      <c r="Z15996">
        <f t="shared" si="1721"/>
      </c>
    </row>
    <row r="15997" spans="1:26">
      <c r="A15997" s="5"/>
      <c r="B15997" s="8" t="s">
        <v>380</v>
      </c>
      <c r="C15997" s="5" t="s">
        <v>381</v>
      </c>
      <c r="D15997" s="5"/>
      <c r="E15997" s="10"/>
      <c r="F15997" s="5">
        <v>2</v>
      </c>
      <c r="G15997" s="6">
        <f>+F15997</f>
      </c>
      <c r="H15997" s="5">
        <v>1</v>
      </c>
      <c r="I15997" s="58">
        <f t="shared" si="1723"/>
      </c>
      <c r="W15997">
        <f t="shared" si="1718"/>
      </c>
      <c r="X15997">
        <f t="shared" si="1719"/>
      </c>
      <c r="Y15997">
        <f t="shared" si="1720"/>
      </c>
      <c r="Z15997">
        <f t="shared" si="1721"/>
      </c>
    </row>
    <row r="15998" spans="1:26">
      <c r="A15998" s="5"/>
      <c r="B15998" s="8" t="s">
        <v>593</v>
      </c>
      <c r="C15998" s="5" t="s">
        <v>438</v>
      </c>
      <c r="D15998" s="5"/>
      <c r="E15998" s="10"/>
      <c r="F15998" s="5">
        <v>2</v>
      </c>
      <c r="G15998" s="6">
        <f>+F15998</f>
      </c>
      <c r="H15998" s="5">
        <v>1</v>
      </c>
      <c r="I15998" s="58">
        <f t="shared" si="1723"/>
      </c>
      <c r="W15998">
        <f t="shared" si="1718"/>
      </c>
      <c r="X15998">
        <f t="shared" si="1719"/>
      </c>
      <c r="Y15998">
        <f t="shared" si="1720"/>
      </c>
      <c r="Z15998">
        <f t="shared" si="1721"/>
      </c>
    </row>
    <row r="15999" spans="1:26">
      <c r="A15999" s="5"/>
      <c r="B15999" s="8" t="s">
        <v>454</v>
      </c>
      <c r="C15999" s="5" t="s">
        <v>453</v>
      </c>
      <c r="D15999" s="5"/>
      <c r="E15999" s="10"/>
      <c r="F15999" s="5">
        <v>1</v>
      </c>
      <c r="G15999" s="6">
        <f>+F15999</f>
      </c>
      <c r="H15999" s="5">
        <v>1</v>
      </c>
      <c r="I15999" s="58">
        <f t="shared" si="1723"/>
      </c>
      <c r="W15999">
        <f t="shared" si="1718"/>
      </c>
      <c r="X15999">
        <f t="shared" si="1719"/>
      </c>
      <c r="Y15999">
        <f t="shared" si="1720"/>
      </c>
      <c r="Z15999">
        <f t="shared" si="1721"/>
      </c>
    </row>
    <row r="16000" spans="1:26">
      <c r="A16000" s="16"/>
      <c r="B16000" s="1564" t="s">
        <v>2499</v>
      </c>
      <c r="C16000" s="1565"/>
      <c r="D16000" s="16"/>
      <c r="E16000" s="5"/>
      <c r="F16000" s="5"/>
      <c r="G16000" s="5"/>
      <c r="H16000" s="16"/>
      <c r="I16000" s="102"/>
      <c r="W16000">
        <f t="shared" si="1718"/>
      </c>
      <c r="X16000">
        <f t="shared" si="1719"/>
      </c>
      <c r="Y16000">
        <f t="shared" si="1720"/>
      </c>
      <c r="Z16000">
        <f t="shared" si="1721"/>
      </c>
    </row>
    <row r="16001" spans="1:26">
      <c r="A16001" s="16"/>
      <c r="B16001" s="8" t="s">
        <v>535</v>
      </c>
      <c r="C16001" s="5" t="s">
        <v>536</v>
      </c>
      <c r="D16001" s="16"/>
      <c r="E16001" s="64"/>
      <c r="F16001" s="5">
        <v>5</v>
      </c>
      <c r="G16001" s="6">
        <f>+F16001</f>
      </c>
      <c r="H16001" s="5">
        <v>1</v>
      </c>
      <c r="I16001" s="58">
        <f>+H16001*G16001</f>
      </c>
      <c r="W16001">
        <f t="shared" si="1718"/>
      </c>
      <c r="X16001">
        <f t="shared" si="1719"/>
      </c>
      <c r="Y16001">
        <f t="shared" si="1720"/>
      </c>
      <c r="Z16001">
        <f t="shared" si="1721"/>
      </c>
    </row>
    <row r="16002" spans="1:26">
      <c r="A16002" s="5"/>
      <c r="B16002" s="1568" t="s">
        <v>2780</v>
      </c>
      <c r="C16002" s="1569"/>
      <c r="D16002" s="5"/>
      <c r="F16002" s="5"/>
      <c r="G16002" s="6"/>
      <c r="H16002" s="5"/>
      <c r="I16002" s="58"/>
      <c r="W16002">
        <f t="shared" si="1718"/>
      </c>
      <c r="X16002">
        <f t="shared" si="1719"/>
      </c>
      <c r="Y16002">
        <f t="shared" si="1720"/>
      </c>
      <c r="Z16002">
        <f t="shared" si="1721"/>
      </c>
    </row>
    <row r="16003" spans="1:26">
      <c r="A16003" s="139"/>
      <c r="B16003" s="1570"/>
      <c r="C16003" s="1571"/>
      <c r="D16003" s="5"/>
      <c r="E16003" s="5"/>
      <c r="F16003" s="21"/>
      <c r="G16003" s="6"/>
      <c r="H16003" s="5"/>
      <c r="I16003" s="58"/>
      <c r="W16003">
        <f t="shared" si="1718"/>
      </c>
      <c r="X16003">
        <f t="shared" si="1719"/>
      </c>
      <c r="Y16003">
        <f t="shared" si="1720"/>
      </c>
      <c r="Z16003">
        <f t="shared" si="1721"/>
      </c>
    </row>
    <row r="16004" spans="1:26">
      <c r="A16004" s="139"/>
      <c r="B16004" s="1590"/>
      <c r="C16004" s="1591"/>
      <c r="D16004" s="5"/>
      <c r="E16004" s="5"/>
      <c r="F16004" s="21"/>
      <c r="G16004" s="6"/>
      <c r="H16004" s="5"/>
      <c r="I16004" s="58"/>
      <c r="W16004">
        <f t="shared" ref="W16004:W16067" si="1725">IF(LEFT($H16004&amp;"",5)="2019-",$H16004,W16003)</f>
      </c>
      <c r="X16004">
        <f t="shared" ref="X16004:X16067" si="1726">IF($W16004="",0,IF(COUNTIF($AB$2:$AB$80,$W16004)&gt;0,1,0))</f>
      </c>
      <c r="Y16004">
        <f t="shared" ref="Y16004:Y16067" si="1727">IF($C16004="","",UPPER(TRIM(IFERROR(LEFT($C16004&amp;"",FIND("/",$C16004&amp;"")-1),$C16004&amp;""))))</f>
      </c>
      <c r="Z16004">
        <f t="shared" ref="Z16004:Z16067" si="1728">IFERROR(IF(ISNUMBER($G16004),$G16004,0),0)</f>
      </c>
    </row>
    <row r="16005" spans="1:26">
      <c r="A16005" s="139"/>
      <c r="B16005" s="8"/>
      <c r="C16005" s="5"/>
      <c r="D16005" s="21"/>
      <c r="E16005" s="5"/>
      <c r="F16005" s="21"/>
      <c r="G16005" s="6"/>
      <c r="H16005" s="5"/>
      <c r="I16005" s="58"/>
      <c r="W16005">
        <f t="shared" si="1725"/>
      </c>
      <c r="X16005">
        <f t="shared" si="1726"/>
      </c>
      <c r="Y16005">
        <f t="shared" si="1727"/>
      </c>
      <c r="Z16005">
        <f t="shared" si="1728"/>
      </c>
    </row>
    <row r="16006" spans="1:26" ht="15.75" thickBot="1">
      <c r="A16006" s="33"/>
      <c r="B16006" s="10"/>
      <c r="C16006" s="10"/>
      <c r="D16006" s="109"/>
      <c r="E16006" s="109"/>
      <c r="F16006" s="109"/>
      <c r="G16006" s="109"/>
      <c r="H16006" s="109"/>
      <c r="I16006" s="110"/>
      <c r="W16006">
        <f t="shared" si="1725"/>
      </c>
      <c r="X16006">
        <f t="shared" si="1726"/>
      </c>
      <c r="Y16006">
        <f t="shared" si="1727"/>
      </c>
      <c r="Z16006">
        <f t="shared" si="1728"/>
      </c>
    </row>
    <row r="16007" spans="1:26">
      <c r="A16007" s="33"/>
      <c r="B16007" s="10"/>
      <c r="C16007" s="10"/>
      <c r="D16007" s="91"/>
      <c r="E16007" s="91"/>
      <c r="F16007" s="91"/>
      <c r="G16007" s="92" t="s">
        <v>19</v>
      </c>
      <c r="H16007" s="91"/>
      <c r="I16007" s="111">
        <f>SUM(I15962:I16006)</f>
      </c>
      <c r="W16007">
        <f t="shared" si="1725"/>
      </c>
      <c r="X16007">
        <f t="shared" si="1726"/>
      </c>
      <c r="Y16007">
        <f t="shared" si="1727"/>
      </c>
      <c r="Z16007">
        <f t="shared" si="1728"/>
      </c>
    </row>
    <row r="16008" spans="1:26">
      <c r="A16008" s="149"/>
      <c r="B16008" s="69"/>
      <c r="C16008" s="69" t="s">
        <v>932</v>
      </c>
      <c r="D16008" s="69"/>
      <c r="E16008" s="69"/>
      <c r="F16008" s="69"/>
      <c r="G16008" s="69"/>
      <c r="H16008" s="112"/>
      <c r="I16008" s="61"/>
      <c r="W16008">
        <f t="shared" si="1725"/>
      </c>
      <c r="X16008">
        <f t="shared" si="1726"/>
      </c>
      <c r="Y16008">
        <f t="shared" si="1727"/>
      </c>
      <c r="Z16008">
        <f t="shared" si="1728"/>
      </c>
    </row>
    <row r="16009" spans="1:26">
      <c r="A16009" s="33"/>
      <c r="B16009" s="10"/>
      <c r="C16009" s="10"/>
      <c r="D16009" s="10"/>
      <c r="E16009" s="10"/>
      <c r="F16009" s="10"/>
      <c r="G16009" s="10"/>
      <c r="H16009" s="10"/>
      <c r="I16009" s="140"/>
      <c r="W16009">
        <f t="shared" si="1725"/>
      </c>
      <c r="X16009">
        <f t="shared" si="1726"/>
      </c>
      <c r="Y16009">
        <f t="shared" si="1727"/>
      </c>
      <c r="Z16009">
        <f t="shared" si="1728"/>
      </c>
    </row>
    <row r="16010" spans="1:26" ht="15.75" thickBot="1">
      <c r="A16010" s="33"/>
      <c r="B16010" s="11" t="s">
        <v>20</v>
      </c>
      <c r="C16010" s="35"/>
      <c r="D16010" s="35"/>
      <c r="E16010" s="35"/>
      <c r="F16010" s="35"/>
      <c r="G16010" s="35"/>
      <c r="H16010" s="35"/>
      <c r="I16010" s="36"/>
      <c r="W16010">
        <f t="shared" si="1725"/>
      </c>
      <c r="X16010">
        <f t="shared" si="1726"/>
      </c>
      <c r="Y16010">
        <f t="shared" si="1727"/>
      </c>
      <c r="Z16010">
        <f t="shared" si="1728"/>
      </c>
    </row>
    <row r="16011" spans="1:26" ht="15.75" thickBot="1">
      <c r="A16011" s="37"/>
      <c r="B16011" s="38"/>
      <c r="C16011" s="39" t="s">
        <v>21</v>
      </c>
      <c r="D16011" s="40">
        <f>SUM(D15962:D16010)</f>
      </c>
      <c r="E16011" s="41" t="s">
        <v>360</v>
      </c>
      <c r="F16011" s="40">
        <f>SUM(F15962:F16010)</f>
      </c>
      <c r="G16011" s="40">
        <f>SUM(G15962:G16010)</f>
      </c>
      <c r="H16011" s="41">
        <f>+SUMPRODUCT(H15962:H16006,F15962:F16006)</f>
      </c>
      <c r="I16011" s="43">
        <f>SUM(I16007:I16010)</f>
      </c>
      <c r="W16011">
        <f t="shared" si="1725"/>
      </c>
      <c r="X16011">
        <f t="shared" si="1726"/>
      </c>
      <c r="Y16011">
        <f t="shared" si="1727"/>
      </c>
      <c r="Z16011">
        <f t="shared" si="1728"/>
      </c>
    </row>
    <row r="16012" spans="1:26" ht="15.75" thickBot="1">
      <c r="A16012" s="44"/>
      <c r="B16012" s="116"/>
      <c r="C16012" s="45"/>
      <c r="D16012" s="45"/>
      <c r="E16012" s="45"/>
      <c r="F16012" s="45"/>
      <c r="G16012" s="45"/>
      <c r="H16012" s="45"/>
      <c r="I16012" s="47"/>
      <c r="W16012">
        <f t="shared" si="1725"/>
      </c>
      <c r="X16012">
        <f t="shared" si="1726"/>
      </c>
      <c r="Y16012">
        <f t="shared" si="1727"/>
      </c>
      <c r="Z16012">
        <f t="shared" si="1728"/>
      </c>
    </row>
    <row r="16013" spans="1:26">
      <c r="A16013" s="12" t="s">
        <v>315</v>
      </c>
      <c r="B16013" s="12"/>
      <c r="C16013" s="12"/>
      <c r="D16013" s="13"/>
      <c r="E16013" s="14"/>
      <c r="F16013" s="14"/>
      <c r="G16013" s="14"/>
      <c r="H16013" s="2"/>
      <c r="I16013" s="12"/>
      <c r="W16013">
        <f t="shared" si="1725"/>
      </c>
      <c r="X16013">
        <f t="shared" si="1726"/>
      </c>
      <c r="Y16013">
        <f t="shared" si="1727"/>
      </c>
      <c r="Z16013">
        <f t="shared" si="1728"/>
      </c>
    </row>
    <row r="16014" spans="1:26">
      <c r="W16014">
        <f t="shared" si="1725"/>
      </c>
      <c r="X16014">
        <f t="shared" si="1726"/>
      </c>
      <c r="Y16014">
        <f t="shared" si="1727"/>
      </c>
      <c r="Z16014">
        <f t="shared" si="1728"/>
      </c>
    </row>
    <row r="16015" spans="1:26">
      <c r="W16015">
        <f t="shared" si="1725"/>
      </c>
      <c r="X16015">
        <f t="shared" si="1726"/>
      </c>
      <c r="Y16015">
        <f t="shared" si="1727"/>
      </c>
      <c r="Z16015">
        <f t="shared" si="1728"/>
      </c>
    </row>
    <row r="16016" spans="1:26">
      <c r="W16016">
        <f t="shared" si="1725"/>
      </c>
      <c r="X16016">
        <f t="shared" si="1726"/>
      </c>
      <c r="Y16016">
        <f t="shared" si="1727"/>
      </c>
      <c r="Z16016">
        <f t="shared" si="1728"/>
      </c>
    </row>
    <row r="16017" spans="1:26">
      <c r="W16017">
        <f t="shared" si="1725"/>
      </c>
      <c r="X16017">
        <f t="shared" si="1726"/>
      </c>
      <c r="Y16017">
        <f t="shared" si="1727"/>
      </c>
      <c r="Z16017">
        <f t="shared" si="1728"/>
      </c>
    </row>
    <row r="16018" spans="1:26">
      <c r="A16018" s="1562" t="s">
        <v>0</v>
      </c>
      <c r="B16018" s="1562"/>
      <c r="C16018" s="1562"/>
      <c r="D16018" s="1562"/>
      <c r="E16018" s="1562"/>
      <c r="F16018" s="1562"/>
      <c r="G16018" s="1562"/>
      <c r="H16018" s="1562"/>
      <c r="I16018" s="1562"/>
      <c r="W16018">
        <f t="shared" si="1725"/>
      </c>
      <c r="X16018">
        <f t="shared" si="1726"/>
      </c>
      <c r="Y16018">
        <f t="shared" si="1727"/>
      </c>
      <c r="Z16018">
        <f t="shared" si="1728"/>
      </c>
    </row>
    <row r="16019" spans="1:26">
      <c r="W16019">
        <f t="shared" si="1725"/>
      </c>
      <c r="X16019">
        <f t="shared" si="1726"/>
      </c>
      <c r="Y16019">
        <f t="shared" si="1727"/>
      </c>
      <c r="Z16019">
        <f t="shared" si="1728"/>
      </c>
    </row>
    <row r="16020" spans="1:26">
      <c r="W16020">
        <f t="shared" si="1725"/>
      </c>
      <c r="X16020">
        <f t="shared" si="1726"/>
      </c>
      <c r="Y16020">
        <f t="shared" si="1727"/>
      </c>
      <c r="Z16020">
        <f t="shared" si="1728"/>
      </c>
    </row>
    <row r="16021" spans="1:26">
      <c r="A16021" s="1" t="s">
        <v>1</v>
      </c>
      <c r="B16021" s="1"/>
      <c r="G16021" s="489" t="s">
        <v>2</v>
      </c>
      <c r="H16021" s="3" t="s">
        <v>2685</v>
      </c>
      <c r="W16021">
        <f t="shared" si="1725"/>
      </c>
      <c r="X16021">
        <f t="shared" si="1726"/>
      </c>
      <c r="Y16021">
        <f t="shared" si="1727"/>
      </c>
      <c r="Z16021">
        <f t="shared" si="1728"/>
      </c>
    </row>
    <row r="16022" spans="1:26">
      <c r="A16022" s="1" t="inlineStr">
        <is>
          <t>Dealer-031</t>
        </is>
      </c>
      <c r="B16022" s="1"/>
      <c r="C16022" s="254" t="inlineStr">
        <is>
          <t>ATTN: Contact-067</t>
        </is>
      </c>
      <c r="F16022" s="4"/>
      <c r="G16022" s="488" t="s">
        <v>1440</v>
      </c>
      <c r="H16022" s="1" t="s">
        <v>2338</v>
      </c>
      <c r="W16022">
        <f t="shared" si="1725"/>
      </c>
      <c r="X16022">
        <f t="shared" si="1726"/>
      </c>
      <c r="Y16022">
        <f t="shared" si="1727"/>
      </c>
      <c r="Z16022">
        <f t="shared" si="1728"/>
      </c>
    </row>
    <row r="16023" spans="1:26">
      <c r="A16023" s="1" t="inlineStr">
        <is>
          <t>Address line (redacted)</t>
        </is>
      </c>
      <c r="B16023" s="1"/>
      <c r="W16023">
        <f t="shared" si="1725"/>
      </c>
      <c r="X16023">
        <f t="shared" si="1726"/>
      </c>
      <c r="Y16023">
        <f t="shared" si="1727"/>
      </c>
      <c r="Z16023">
        <f t="shared" si="1728"/>
      </c>
    </row>
    <row r="16024" spans="1:26">
      <c r="A16024" s="1" t="inlineStr">
        <is>
          <t>Address line (redacted)</t>
        </is>
      </c>
      <c r="B16024" s="1"/>
      <c r="D16024" s="85"/>
      <c r="E16024" s="85"/>
      <c r="F16024" s="85"/>
      <c r="G16024" s="85"/>
      <c r="H16024" s="85"/>
      <c r="W16024">
        <f t="shared" si="1725"/>
      </c>
      <c r="X16024">
        <f t="shared" si="1726"/>
      </c>
      <c r="Y16024">
        <f t="shared" si="1727"/>
      </c>
      <c r="Z16024">
        <f t="shared" si="1728"/>
      </c>
    </row>
    <row r="16025" spans="1:26">
      <c r="A16025" s="12" t="s">
        <v>511</v>
      </c>
      <c r="B16025" s="86" t="inlineStr">
        <is>
          <t>GSTIN-MASKED</t>
        </is>
      </c>
      <c r="D16025" s="85"/>
      <c r="E16025" s="85"/>
      <c r="F16025" s="85"/>
      <c r="G16025" s="85"/>
      <c r="H16025" s="85"/>
      <c r="W16025">
        <f t="shared" si="1725"/>
      </c>
      <c r="X16025">
        <f t="shared" si="1726"/>
      </c>
      <c r="Y16025">
        <f t="shared" si="1727"/>
      </c>
      <c r="Z16025">
        <f t="shared" si="1728"/>
      </c>
    </row>
    <row r="16026" spans="1:26">
      <c r="D16026" s="85"/>
      <c r="E16026" s="85"/>
      <c r="F16026" s="85"/>
      <c r="G16026" s="85"/>
      <c r="H16026" s="85"/>
      <c r="W16026">
        <f t="shared" si="1725"/>
      </c>
      <c r="X16026">
        <f t="shared" si="1726"/>
      </c>
      <c r="Y16026">
        <f t="shared" si="1727"/>
      </c>
      <c r="Z16026">
        <f t="shared" si="1728"/>
      </c>
    </row>
    <row r="16027" spans="1:26">
      <c r="W16027">
        <f t="shared" si="1725"/>
      </c>
      <c r="X16027">
        <f t="shared" si="1726"/>
      </c>
      <c r="Y16027">
        <f t="shared" si="1727"/>
      </c>
      <c r="Z16027">
        <f t="shared" si="1728"/>
      </c>
    </row>
    <row r="16028" spans="1:26">
      <c r="A16028" s="1" t="s">
        <v>5</v>
      </c>
      <c r="W16028">
        <f t="shared" si="1725"/>
      </c>
      <c r="X16028">
        <f t="shared" si="1726"/>
      </c>
      <c r="Y16028">
        <f t="shared" si="1727"/>
      </c>
      <c r="Z16028">
        <f t="shared" si="1728"/>
      </c>
    </row>
    <row r="16029" spans="1:26">
      <c r="A16029" s="1" t="s">
        <v>6</v>
      </c>
      <c r="W16029">
        <f t="shared" si="1725"/>
      </c>
      <c r="X16029">
        <f t="shared" si="1726"/>
      </c>
      <c r="Y16029">
        <f t="shared" si="1727"/>
      </c>
      <c r="Z16029">
        <f t="shared" si="1728"/>
      </c>
    </row>
    <row r="16030" spans="1:26" ht="15.75" thickBot="1">
      <c r="A16030" s="1" t="s">
        <v>7</v>
      </c>
      <c r="W16030">
        <f t="shared" si="1725"/>
      </c>
      <c r="X16030">
        <f t="shared" si="1726"/>
      </c>
      <c r="Y16030">
        <f t="shared" si="1727"/>
      </c>
      <c r="Z16030">
        <f t="shared" si="1728"/>
      </c>
    </row>
    <row r="16031" spans="1:26" ht="24">
      <c r="A16031" s="26" t="s">
        <v>8</v>
      </c>
      <c r="B16031" s="27" t="s">
        <v>9</v>
      </c>
      <c r="C16031" s="27" t="s">
        <v>10</v>
      </c>
      <c r="D16031" s="28" t="s">
        <v>11</v>
      </c>
      <c r="E16031" s="28" t="s">
        <v>12</v>
      </c>
      <c r="F16031" s="28" t="s">
        <v>13</v>
      </c>
      <c r="G16031" s="28" t="s">
        <v>14</v>
      </c>
      <c r="H16031" s="29" t="s">
        <v>15</v>
      </c>
      <c r="I16031" s="30" t="s">
        <v>16</v>
      </c>
      <c r="W16031">
        <f t="shared" si="1725"/>
      </c>
      <c r="X16031">
        <f t="shared" si="1726"/>
      </c>
      <c r="Y16031">
        <f t="shared" si="1727"/>
      </c>
      <c r="Z16031">
        <f t="shared" si="1728"/>
      </c>
    </row>
    <row r="16032" spans="1:26">
      <c r="A16032" s="5"/>
      <c r="B16032" s="1564" t="s">
        <v>17</v>
      </c>
      <c r="C16032" s="1565"/>
      <c r="D16032" s="5"/>
      <c r="E16032" s="6"/>
      <c r="F16032" s="5"/>
      <c r="G16032" s="6"/>
      <c r="H16032" s="5"/>
      <c r="I16032" s="102"/>
      <c r="W16032">
        <f t="shared" si="1725"/>
      </c>
      <c r="X16032">
        <f t="shared" si="1726"/>
      </c>
      <c r="Y16032">
        <f t="shared" si="1727"/>
      </c>
      <c r="Z16032">
        <f t="shared" si="1728"/>
      </c>
    </row>
    <row r="16033" spans="1:26">
      <c r="A16033" s="5">
        <v>1</v>
      </c>
      <c r="B16033" s="8" t="s">
        <v>37</v>
      </c>
      <c r="C16033" s="5" t="s">
        <v>38</v>
      </c>
      <c r="D16033" s="5">
        <v>1</v>
      </c>
      <c r="E16033" s="5">
        <v>5</v>
      </c>
      <c r="F16033" s="5">
        <f>+E16033*D16033</f>
      </c>
      <c r="G16033" s="9">
        <f>+E16033*D16033</f>
      </c>
      <c r="H16033" s="5">
        <v>1</v>
      </c>
      <c r="I16033" s="58">
        <f>+H16033*G16033</f>
      </c>
      <c r="W16033">
        <f t="shared" si="1725"/>
      </c>
      <c r="X16033">
        <f t="shared" si="1726"/>
      </c>
      <c r="Y16033">
        <f t="shared" si="1727"/>
      </c>
      <c r="Z16033">
        <f t="shared" si="1728"/>
      </c>
    </row>
    <row r="16034" spans="1:26">
      <c r="A16034" s="5">
        <v>2</v>
      </c>
      <c r="B16034" s="8" t="s">
        <v>1188</v>
      </c>
      <c r="C16034" s="5" t="s">
        <v>1189</v>
      </c>
      <c r="D16034" s="5">
        <v>1</v>
      </c>
      <c r="E16034" s="5">
        <v>5</v>
      </c>
      <c r="F16034" s="5">
        <f>+E16034*D16034</f>
      </c>
      <c r="G16034" s="9">
        <f>+E16034*D16034</f>
      </c>
      <c r="H16034" s="5">
        <v>1</v>
      </c>
      <c r="I16034" s="58">
        <f t="shared" ref="I16034:I16051" si="1729">+H16034*G16034</f>
      </c>
      <c r="W16034">
        <f t="shared" si="1725"/>
      </c>
      <c r="X16034">
        <f t="shared" si="1726"/>
      </c>
      <c r="Y16034">
        <f t="shared" si="1727"/>
      </c>
      <c r="Z16034">
        <f t="shared" si="1728"/>
      </c>
    </row>
    <row r="16035" spans="1:26">
      <c r="A16035" s="5">
        <v>3</v>
      </c>
      <c r="B16035" s="8" t="s">
        <v>586</v>
      </c>
      <c r="C16035" s="5" t="s">
        <v>587</v>
      </c>
      <c r="D16035" s="5">
        <v>1</v>
      </c>
      <c r="E16035" s="5">
        <v>5</v>
      </c>
      <c r="F16035" s="5">
        <f>+E16035*D16035</f>
      </c>
      <c r="G16035" s="9">
        <f>+E16035*D16035</f>
      </c>
      <c r="H16035" s="5">
        <v>1</v>
      </c>
      <c r="I16035" s="58">
        <f t="shared" si="1729"/>
      </c>
      <c r="W16035">
        <f t="shared" si="1725"/>
      </c>
      <c r="X16035">
        <f t="shared" si="1726"/>
      </c>
      <c r="Y16035">
        <f t="shared" si="1727"/>
      </c>
      <c r="Z16035">
        <f t="shared" si="1728"/>
      </c>
    </row>
    <row r="16036" spans="1:26">
      <c r="A16036" s="5">
        <v>4</v>
      </c>
      <c r="B16036" s="8" t="s">
        <v>414</v>
      </c>
      <c r="C16036" s="5" t="s">
        <v>415</v>
      </c>
      <c r="D16036" s="5">
        <v>1</v>
      </c>
      <c r="E16036" s="5">
        <v>5</v>
      </c>
      <c r="F16036" s="5">
        <f>+E16036*D16036</f>
      </c>
      <c r="G16036" s="9">
        <f>+E16036*D16036</f>
      </c>
      <c r="H16036" s="5">
        <v>1</v>
      </c>
      <c r="I16036" s="58">
        <f t="shared" si="1729"/>
      </c>
      <c r="W16036">
        <f t="shared" si="1725"/>
      </c>
      <c r="X16036">
        <f t="shared" si="1726"/>
      </c>
      <c r="Y16036">
        <f t="shared" si="1727"/>
      </c>
      <c r="Z16036">
        <f t="shared" si="1728"/>
      </c>
    </row>
    <row r="16037" spans="1:26">
      <c r="A16037" s="241"/>
      <c r="B16037" s="1564" t="s">
        <v>18</v>
      </c>
      <c r="C16037" s="1565"/>
      <c r="D16037" s="105"/>
      <c r="E16037" s="105"/>
      <c r="F16037" s="5"/>
      <c r="G16037" s="6"/>
      <c r="H16037" s="5"/>
      <c r="I16037" s="58"/>
      <c r="W16037">
        <f t="shared" si="1725"/>
      </c>
      <c r="X16037">
        <f t="shared" si="1726"/>
      </c>
      <c r="Y16037">
        <f t="shared" si="1727"/>
      </c>
      <c r="Z16037">
        <f t="shared" si="1728"/>
      </c>
    </row>
    <row r="16038" spans="1:26">
      <c r="A16038" s="5">
        <v>5</v>
      </c>
      <c r="B16038" s="8" t="s">
        <v>275</v>
      </c>
      <c r="C16038" s="5" t="s">
        <v>276</v>
      </c>
      <c r="D16038" s="5">
        <v>1</v>
      </c>
      <c r="E16038" s="5">
        <v>4</v>
      </c>
      <c r="F16038" s="5">
        <f t="shared" ref="F16038:F16045" si="1730">+E16038*D16038</f>
      </c>
      <c r="G16038" s="9">
        <f t="shared" ref="G16038:G16045" si="1731">+E16038*D16038</f>
      </c>
      <c r="H16038" s="9">
        <v>1</v>
      </c>
      <c r="I16038" s="58">
        <f t="shared" si="1729"/>
      </c>
      <c r="W16038">
        <f t="shared" si="1725"/>
      </c>
      <c r="X16038">
        <f t="shared" si="1726"/>
      </c>
      <c r="Y16038">
        <f t="shared" si="1727"/>
      </c>
      <c r="Z16038">
        <f t="shared" si="1728"/>
      </c>
    </row>
    <row r="16039" spans="1:26">
      <c r="A16039" s="5">
        <v>6</v>
      </c>
      <c r="B16039" s="8" t="s">
        <v>295</v>
      </c>
      <c r="C16039" s="5" t="s">
        <v>294</v>
      </c>
      <c r="D16039" s="5">
        <v>1</v>
      </c>
      <c r="E16039" s="5">
        <v>4</v>
      </c>
      <c r="F16039" s="5">
        <f t="shared" si="1730"/>
      </c>
      <c r="G16039" s="9">
        <f t="shared" si="1731"/>
      </c>
      <c r="H16039" s="9">
        <v>1</v>
      </c>
      <c r="I16039" s="58">
        <f t="shared" si="1729"/>
      </c>
      <c r="W16039">
        <f t="shared" si="1725"/>
      </c>
      <c r="X16039">
        <f t="shared" si="1726"/>
      </c>
      <c r="Y16039">
        <f t="shared" si="1727"/>
      </c>
      <c r="Z16039">
        <f t="shared" si="1728"/>
      </c>
    </row>
    <row r="16040" spans="1:26">
      <c r="A16040" s="5">
        <v>7</v>
      </c>
      <c r="B16040" s="8" t="s">
        <v>293</v>
      </c>
      <c r="C16040" s="5" t="s">
        <v>292</v>
      </c>
      <c r="D16040" s="5">
        <v>1</v>
      </c>
      <c r="E16040" s="16">
        <v>4</v>
      </c>
      <c r="F16040" s="5">
        <f t="shared" si="1730"/>
      </c>
      <c r="G16040" s="9">
        <f t="shared" si="1731"/>
      </c>
      <c r="H16040" s="5">
        <v>1</v>
      </c>
      <c r="I16040" s="58">
        <f t="shared" si="1729"/>
      </c>
      <c r="W16040">
        <f t="shared" si="1725"/>
      </c>
      <c r="X16040">
        <f t="shared" si="1726"/>
      </c>
      <c r="Y16040">
        <f t="shared" si="1727"/>
      </c>
      <c r="Z16040">
        <f t="shared" si="1728"/>
      </c>
    </row>
    <row r="16041" spans="1:26">
      <c r="A16041" s="5">
        <v>8</v>
      </c>
      <c r="B16041" s="128" t="s">
        <v>835</v>
      </c>
      <c r="C16041" s="101" t="s">
        <v>834</v>
      </c>
      <c r="D16041" s="5">
        <v>1</v>
      </c>
      <c r="E16041" s="5">
        <v>4</v>
      </c>
      <c r="F16041" s="5">
        <f t="shared" si="1730"/>
      </c>
      <c r="G16041" s="9">
        <f t="shared" si="1731"/>
      </c>
      <c r="H16041" s="5">
        <v>1</v>
      </c>
      <c r="I16041" s="58">
        <f t="shared" si="1729"/>
      </c>
      <c r="W16041">
        <f t="shared" si="1725"/>
      </c>
      <c r="X16041">
        <f t="shared" si="1726"/>
      </c>
      <c r="Y16041">
        <f t="shared" si="1727"/>
      </c>
      <c r="Z16041">
        <f t="shared" si="1728"/>
      </c>
    </row>
    <row r="16042" spans="1:26">
      <c r="A16042" s="5">
        <v>9</v>
      </c>
      <c r="B16042" s="95" t="s">
        <v>848</v>
      </c>
      <c r="C16042" s="16" t="s">
        <v>847</v>
      </c>
      <c r="D16042" s="5">
        <v>1</v>
      </c>
      <c r="E16042" s="5">
        <v>4</v>
      </c>
      <c r="F16042" s="5">
        <f t="shared" si="1730"/>
      </c>
      <c r="G16042" s="9">
        <f t="shared" si="1731"/>
      </c>
      <c r="H16042" s="16">
        <v>1</v>
      </c>
      <c r="I16042" s="58">
        <f t="shared" si="1729"/>
      </c>
      <c r="W16042">
        <f t="shared" si="1725"/>
      </c>
      <c r="X16042">
        <f t="shared" si="1726"/>
      </c>
      <c r="Y16042">
        <f t="shared" si="1727"/>
      </c>
      <c r="Z16042">
        <f t="shared" si="1728"/>
      </c>
    </row>
    <row r="16043" spans="1:26" ht="24">
      <c r="A16043" s="5">
        <v>10</v>
      </c>
      <c r="B16043" s="95" t="s">
        <v>334</v>
      </c>
      <c r="C16043" s="5" t="s">
        <v>335</v>
      </c>
      <c r="D16043" s="5">
        <v>3</v>
      </c>
      <c r="E16043" s="5">
        <v>4</v>
      </c>
      <c r="F16043" s="5">
        <f t="shared" si="1730"/>
      </c>
      <c r="G16043" s="9">
        <f t="shared" si="1731"/>
      </c>
      <c r="H16043" s="5">
        <v>1</v>
      </c>
      <c r="I16043" s="58">
        <f t="shared" si="1729"/>
      </c>
      <c r="W16043">
        <f t="shared" si="1725"/>
      </c>
      <c r="X16043">
        <f t="shared" si="1726"/>
      </c>
      <c r="Y16043">
        <f t="shared" si="1727"/>
      </c>
      <c r="Z16043">
        <f t="shared" si="1728"/>
      </c>
    </row>
    <row r="16044" spans="1:26">
      <c r="A16044" s="5">
        <v>11</v>
      </c>
      <c r="B16044" s="95" t="s">
        <v>423</v>
      </c>
      <c r="C16044" s="5" t="s">
        <v>424</v>
      </c>
      <c r="D16044" s="5">
        <v>3</v>
      </c>
      <c r="E16044" s="5">
        <v>4</v>
      </c>
      <c r="F16044" s="5">
        <f t="shared" si="1730"/>
      </c>
      <c r="G16044" s="9">
        <f t="shared" si="1731"/>
      </c>
      <c r="H16044" s="5">
        <v>1</v>
      </c>
      <c r="I16044" s="58">
        <f t="shared" si="1729"/>
      </c>
      <c r="W16044">
        <f t="shared" si="1725"/>
      </c>
      <c r="X16044">
        <f t="shared" si="1726"/>
      </c>
      <c r="Y16044">
        <f t="shared" si="1727"/>
      </c>
      <c r="Z16044">
        <f t="shared" si="1728"/>
      </c>
    </row>
    <row r="16045" spans="1:26">
      <c r="A16045" s="5">
        <v>12</v>
      </c>
      <c r="B16045" s="8" t="s">
        <v>279</v>
      </c>
      <c r="C16045" s="5" t="s">
        <v>280</v>
      </c>
      <c r="D16045" s="5">
        <v>2</v>
      </c>
      <c r="E16045" s="16">
        <v>4</v>
      </c>
      <c r="F16045" s="5">
        <f t="shared" si="1730"/>
      </c>
      <c r="G16045" s="9">
        <f t="shared" si="1731"/>
      </c>
      <c r="H16045" s="16">
        <v>1</v>
      </c>
      <c r="I16045" s="58">
        <f t="shared" si="1729"/>
      </c>
      <c r="W16045">
        <f t="shared" si="1725"/>
      </c>
      <c r="X16045">
        <f t="shared" si="1726"/>
      </c>
      <c r="Y16045">
        <f t="shared" si="1727"/>
      </c>
      <c r="Z16045">
        <f t="shared" si="1728"/>
      </c>
    </row>
    <row r="16046" spans="1:26">
      <c r="A16046" s="5">
        <v>13</v>
      </c>
      <c r="B16046" s="8" t="s">
        <v>996</v>
      </c>
      <c r="C16046" s="5" t="s">
        <v>995</v>
      </c>
      <c r="D16046" s="5">
        <v>2</v>
      </c>
      <c r="E16046" s="16">
        <v>1</v>
      </c>
      <c r="F16046" s="5">
        <v>2</v>
      </c>
      <c r="G16046" s="9">
        <f>+F16046</f>
      </c>
      <c r="H16046" s="5">
        <v>1</v>
      </c>
      <c r="I16046" s="58">
        <f t="shared" si="1729"/>
      </c>
      <c r="W16046">
        <f t="shared" si="1725"/>
      </c>
      <c r="X16046">
        <f t="shared" si="1726"/>
      </c>
      <c r="Y16046">
        <f t="shared" si="1727"/>
      </c>
      <c r="Z16046">
        <f t="shared" si="1728"/>
      </c>
    </row>
    <row r="16047" spans="1:26" ht="24">
      <c r="A16047" s="5">
        <v>14</v>
      </c>
      <c r="B16047" s="15" t="s">
        <v>521</v>
      </c>
      <c r="C16047" s="5" t="s">
        <v>522</v>
      </c>
      <c r="D16047" s="5">
        <v>3</v>
      </c>
      <c r="E16047" s="16">
        <v>1</v>
      </c>
      <c r="F16047" s="5">
        <v>3</v>
      </c>
      <c r="G16047" s="9">
        <f>+F16047</f>
      </c>
      <c r="H16047" s="5">
        <v>1</v>
      </c>
      <c r="I16047" s="58">
        <f t="shared" si="1729"/>
      </c>
      <c r="W16047">
        <f t="shared" si="1725"/>
      </c>
      <c r="X16047">
        <f t="shared" si="1726"/>
      </c>
      <c r="Y16047">
        <f t="shared" si="1727"/>
      </c>
      <c r="Z16047">
        <f t="shared" si="1728"/>
      </c>
    </row>
    <row r="16048" spans="1:26">
      <c r="A16048" s="5">
        <v>15</v>
      </c>
      <c r="B16048" s="8" t="s">
        <v>320</v>
      </c>
      <c r="C16048" s="5" t="s">
        <v>321</v>
      </c>
      <c r="D16048" s="5">
        <v>1</v>
      </c>
      <c r="E16048" s="16">
        <v>4</v>
      </c>
      <c r="F16048" s="5">
        <f>+E16048*D16048</f>
      </c>
      <c r="G16048" s="9">
        <f>+E16048*D16048</f>
      </c>
      <c r="H16048" s="5">
        <v>1</v>
      </c>
      <c r="I16048" s="58">
        <f t="shared" si="1729"/>
      </c>
      <c r="W16048">
        <f t="shared" si="1725"/>
      </c>
      <c r="X16048">
        <f t="shared" si="1726"/>
      </c>
      <c r="Y16048">
        <f t="shared" si="1727"/>
      </c>
      <c r="Z16048">
        <f t="shared" si="1728"/>
      </c>
    </row>
    <row r="16049" spans="1:26" ht="24">
      <c r="A16049" s="5">
        <v>16</v>
      </c>
      <c r="B16049" s="95" t="s">
        <v>322</v>
      </c>
      <c r="C16049" s="101" t="s">
        <v>323</v>
      </c>
      <c r="D16049" s="5">
        <v>1</v>
      </c>
      <c r="E16049" s="16">
        <v>4</v>
      </c>
      <c r="F16049" s="5">
        <f>+E16049*D16049</f>
      </c>
      <c r="G16049" s="9">
        <f>+E16049*D16049</f>
      </c>
      <c r="H16049" s="5">
        <v>1</v>
      </c>
      <c r="I16049" s="58">
        <f t="shared" si="1729"/>
      </c>
      <c r="W16049">
        <f t="shared" si="1725"/>
      </c>
      <c r="X16049">
        <f t="shared" si="1726"/>
      </c>
      <c r="Y16049">
        <f t="shared" si="1727"/>
      </c>
      <c r="Z16049">
        <f t="shared" si="1728"/>
      </c>
    </row>
    <row r="16050" spans="1:26">
      <c r="A16050" s="5">
        <v>17</v>
      </c>
      <c r="B16050" s="95" t="s">
        <v>2100</v>
      </c>
      <c r="C16050" s="101" t="s">
        <v>829</v>
      </c>
      <c r="D16050" s="5">
        <v>1</v>
      </c>
      <c r="E16050" s="5">
        <v>4</v>
      </c>
      <c r="F16050" s="5">
        <f>+E16050*D16050</f>
      </c>
      <c r="G16050" s="9">
        <f>+E16050*D16050</f>
      </c>
      <c r="H16050" s="16">
        <v>1</v>
      </c>
      <c r="I16050" s="58">
        <f t="shared" si="1729"/>
      </c>
      <c r="W16050">
        <f t="shared" si="1725"/>
      </c>
      <c r="X16050">
        <f t="shared" si="1726"/>
      </c>
      <c r="Y16050">
        <f t="shared" si="1727"/>
      </c>
      <c r="Z16050">
        <f t="shared" si="1728"/>
      </c>
    </row>
    <row r="16051" spans="1:26">
      <c r="A16051" s="5">
        <v>18</v>
      </c>
      <c r="B16051" s="15" t="s">
        <v>1347</v>
      </c>
      <c r="C16051" s="5" t="s">
        <v>1346</v>
      </c>
      <c r="D16051" s="5">
        <v>1</v>
      </c>
      <c r="E16051" s="16">
        <v>1</v>
      </c>
      <c r="F16051" s="5">
        <v>1</v>
      </c>
      <c r="G16051" s="6">
        <f>+F16051</f>
      </c>
      <c r="H16051" s="5">
        <v>1</v>
      </c>
      <c r="I16051" s="58">
        <f t="shared" si="1729"/>
      </c>
      <c r="W16051">
        <f t="shared" si="1725"/>
      </c>
      <c r="X16051">
        <f t="shared" si="1726"/>
      </c>
      <c r="Y16051">
        <f t="shared" si="1727"/>
      </c>
      <c r="Z16051">
        <f t="shared" si="1728"/>
      </c>
    </row>
    <row r="16052" spans="1:26">
      <c r="A16052" s="107"/>
      <c r="B16052" s="1564" t="s">
        <v>644</v>
      </c>
      <c r="C16052" s="1565"/>
      <c r="D16052" s="184"/>
      <c r="E16052" s="238"/>
      <c r="F16052" s="184"/>
      <c r="G16052" s="186"/>
      <c r="H16052" s="184"/>
      <c r="I16052" s="388"/>
      <c r="W16052">
        <f t="shared" si="1725"/>
      </c>
      <c r="X16052">
        <f t="shared" si="1726"/>
      </c>
      <c r="Y16052">
        <f t="shared" si="1727"/>
      </c>
      <c r="Z16052">
        <f t="shared" si="1728"/>
      </c>
    </row>
    <row r="16053" spans="1:26" ht="24">
      <c r="A16053" s="5">
        <v>19</v>
      </c>
      <c r="B16053" s="15" t="s">
        <v>2684</v>
      </c>
      <c r="C16053" s="5" t="s">
        <v>1279</v>
      </c>
      <c r="D16053" s="5">
        <v>1</v>
      </c>
      <c r="E16053" s="238">
        <v>1</v>
      </c>
      <c r="F16053" s="5">
        <v>1</v>
      </c>
      <c r="G16053" s="6">
        <f>+F16053</f>
      </c>
      <c r="H16053" s="570" t="s">
        <v>780</v>
      </c>
      <c r="I16053" s="388"/>
      <c r="W16053">
        <f t="shared" si="1725"/>
      </c>
      <c r="X16053">
        <f t="shared" si="1726"/>
      </c>
      <c r="Y16053">
        <f t="shared" si="1727"/>
      </c>
      <c r="Z16053">
        <f t="shared" si="1728"/>
      </c>
    </row>
    <row r="16054" spans="1:26">
      <c r="A16054" s="107"/>
      <c r="B16054" s="15"/>
      <c r="C16054" s="5"/>
      <c r="D16054" s="184"/>
      <c r="E16054" s="238"/>
      <c r="F16054" s="184"/>
      <c r="G16054" s="186"/>
      <c r="H16054" s="184"/>
      <c r="I16054" s="388"/>
      <c r="W16054">
        <f t="shared" si="1725"/>
      </c>
      <c r="X16054">
        <f t="shared" si="1726"/>
      </c>
      <c r="Y16054">
        <f t="shared" si="1727"/>
      </c>
      <c r="Z16054">
        <f t="shared" si="1728"/>
      </c>
    </row>
    <row r="16055" spans="1:26" ht="15.75" thickBot="1">
      <c r="A16055" s="33"/>
      <c r="B16055" s="10"/>
      <c r="C16055" s="10"/>
      <c r="D16055" s="109"/>
      <c r="E16055" s="109"/>
      <c r="F16055" s="109"/>
      <c r="G16055" s="109"/>
      <c r="H16055" s="109"/>
      <c r="I16055" s="110"/>
      <c r="W16055">
        <f t="shared" si="1725"/>
      </c>
      <c r="X16055">
        <f t="shared" si="1726"/>
      </c>
      <c r="Y16055">
        <f t="shared" si="1727"/>
      </c>
      <c r="Z16055">
        <f t="shared" si="1728"/>
      </c>
    </row>
    <row r="16056" spans="1:26">
      <c r="A16056" s="33"/>
      <c r="B16056" s="10"/>
      <c r="C16056" s="10"/>
      <c r="D16056" s="91"/>
      <c r="E16056" s="91"/>
      <c r="F16056" s="91"/>
      <c r="G16056" s="92" t="s">
        <v>19</v>
      </c>
      <c r="H16056" s="91"/>
      <c r="I16056" s="111">
        <f>SUM(I16032:I16055)</f>
      </c>
      <c r="W16056">
        <f t="shared" si="1725"/>
      </c>
      <c r="X16056">
        <f t="shared" si="1726"/>
      </c>
      <c r="Y16056">
        <f t="shared" si="1727"/>
      </c>
      <c r="Z16056">
        <f t="shared" si="1728"/>
      </c>
    </row>
    <row r="16057" spans="1:26">
      <c r="A16057" s="33"/>
      <c r="B16057" s="10"/>
      <c r="C16057" s="10"/>
      <c r="D16057" s="69"/>
      <c r="E16057" s="69"/>
      <c r="F16057" s="69"/>
      <c r="G16057" s="69"/>
      <c r="H16057" s="112"/>
      <c r="I16057" s="61"/>
      <c r="W16057">
        <f t="shared" si="1725"/>
      </c>
      <c r="X16057">
        <f t="shared" si="1726"/>
      </c>
      <c r="Y16057">
        <f t="shared" si="1727"/>
      </c>
      <c r="Z16057">
        <f t="shared" si="1728"/>
      </c>
    </row>
    <row r="16058" spans="1:26">
      <c r="A16058" s="33"/>
      <c r="B16058" s="10"/>
      <c r="C16058" s="10"/>
      <c r="D16058" s="10"/>
      <c r="E16058" s="10"/>
      <c r="F16058" s="10"/>
      <c r="G16058" s="10"/>
      <c r="H16058" s="10"/>
      <c r="I16058" s="140"/>
      <c r="W16058">
        <f t="shared" si="1725"/>
      </c>
      <c r="X16058">
        <f t="shared" si="1726"/>
      </c>
      <c r="Y16058">
        <f t="shared" si="1727"/>
      </c>
      <c r="Z16058">
        <f t="shared" si="1728"/>
      </c>
    </row>
    <row r="16059" spans="1:26" ht="15.75" thickBot="1">
      <c r="A16059" s="33"/>
      <c r="B16059" s="11" t="s">
        <v>20</v>
      </c>
      <c r="C16059" s="35"/>
      <c r="D16059" s="35"/>
      <c r="E16059" s="35"/>
      <c r="F16059" s="35"/>
      <c r="G16059" s="35"/>
      <c r="H16059" s="35"/>
      <c r="I16059" s="36"/>
      <c r="W16059">
        <f t="shared" si="1725"/>
      </c>
      <c r="X16059">
        <f t="shared" si="1726"/>
      </c>
      <c r="Y16059">
        <f t="shared" si="1727"/>
      </c>
      <c r="Z16059">
        <f t="shared" si="1728"/>
      </c>
    </row>
    <row r="16060" spans="1:26" ht="15.75" thickBot="1">
      <c r="A16060" s="37"/>
      <c r="B16060" s="38"/>
      <c r="C16060" s="39" t="s">
        <v>21</v>
      </c>
      <c r="D16060" s="40">
        <f>SUM(D16032:D16059)</f>
      </c>
      <c r="E16060" s="41" t="s">
        <v>360</v>
      </c>
      <c r="F16060" s="40">
        <f>SUM(F16032:F16059)</f>
      </c>
      <c r="G16060" s="40">
        <f>SUM(G16032:G16059)</f>
      </c>
      <c r="H16060" s="41">
        <f>+SUMPRODUCT(H16032:H16055,F16032:F16055)</f>
      </c>
      <c r="I16060" s="43">
        <f>SUM(I16056:I16059)</f>
      </c>
      <c r="J16060">
        <v>46720</v>
      </c>
      <c r="K16060" s="118">
        <f>+I16060-J16060</f>
      </c>
      <c r="W16060">
        <f t="shared" si="1725"/>
      </c>
      <c r="X16060">
        <f t="shared" si="1726"/>
      </c>
      <c r="Y16060">
        <f t="shared" si="1727"/>
      </c>
      <c r="Z16060">
        <f t="shared" si="1728"/>
      </c>
    </row>
    <row r="16061" spans="1:26" ht="15.75" thickBot="1">
      <c r="A16061" s="44"/>
      <c r="B16061" s="116"/>
      <c r="C16061" s="45"/>
      <c r="D16061" s="45"/>
      <c r="E16061" s="45"/>
      <c r="F16061" s="45"/>
      <c r="G16061" s="45"/>
      <c r="H16061" s="45"/>
      <c r="I16061" s="47"/>
      <c r="W16061">
        <f t="shared" si="1725"/>
      </c>
      <c r="X16061">
        <f t="shared" si="1726"/>
      </c>
      <c r="Y16061">
        <f t="shared" si="1727"/>
      </c>
      <c r="Z16061">
        <f t="shared" si="1728"/>
      </c>
    </row>
    <row r="16062" spans="1:26">
      <c r="A16062" s="12" t="s">
        <v>281</v>
      </c>
      <c r="B16062" s="12"/>
      <c r="C16062" s="12"/>
      <c r="D16062" s="13"/>
      <c r="E16062" s="14"/>
      <c r="F16062" s="14"/>
      <c r="G16062" s="14"/>
      <c r="H16062" s="2"/>
      <c r="I16062" s="12"/>
      <c r="W16062">
        <f t="shared" si="1725"/>
      </c>
      <c r="X16062">
        <f t="shared" si="1726"/>
      </c>
      <c r="Y16062">
        <f t="shared" si="1727"/>
      </c>
      <c r="Z16062">
        <f t="shared" si="1728"/>
      </c>
    </row>
    <row r="16063" spans="1:26">
      <c r="W16063">
        <f t="shared" si="1725"/>
      </c>
      <c r="X16063">
        <f t="shared" si="1726"/>
      </c>
      <c r="Y16063">
        <f t="shared" si="1727"/>
      </c>
      <c r="Z16063">
        <f t="shared" si="1728"/>
      </c>
    </row>
    <row r="16064" spans="1:26">
      <c r="W16064">
        <f t="shared" si="1725"/>
      </c>
      <c r="X16064">
        <f t="shared" si="1726"/>
      </c>
      <c r="Y16064">
        <f t="shared" si="1727"/>
      </c>
      <c r="Z16064">
        <f t="shared" si="1728"/>
      </c>
    </row>
    <row r="16065" spans="1:26">
      <c r="W16065">
        <f t="shared" si="1725"/>
      </c>
      <c r="X16065">
        <f t="shared" si="1726"/>
      </c>
      <c r="Y16065">
        <f t="shared" si="1727"/>
      </c>
      <c r="Z16065">
        <f t="shared" si="1728"/>
      </c>
    </row>
    <row r="16066" spans="1:26">
      <c r="W16066">
        <f t="shared" si="1725"/>
      </c>
      <c r="X16066">
        <f t="shared" si="1726"/>
      </c>
      <c r="Y16066">
        <f t="shared" si="1727"/>
      </c>
      <c r="Z16066">
        <f t="shared" si="1728"/>
      </c>
    </row>
    <row r="16067" spans="1:26">
      <c r="A16067" s="1562" t="s">
        <v>0</v>
      </c>
      <c r="B16067" s="1562"/>
      <c r="C16067" s="1562"/>
      <c r="D16067" s="1562"/>
      <c r="E16067" s="1562"/>
      <c r="F16067" s="1562"/>
      <c r="G16067" s="1562"/>
      <c r="H16067" s="1562"/>
      <c r="I16067" s="1562"/>
      <c r="W16067">
        <f t="shared" si="1725"/>
      </c>
      <c r="X16067">
        <f t="shared" si="1726"/>
      </c>
      <c r="Y16067">
        <f t="shared" si="1727"/>
      </c>
      <c r="Z16067">
        <f t="shared" si="1728"/>
      </c>
    </row>
    <row r="16068" spans="1:26">
      <c r="W16068">
        <f t="shared" ref="W16068:W16131" si="1732">IF(LEFT($H16068&amp;"",5)="2019-",$H16068,W16067)</f>
      </c>
      <c r="X16068">
        <f t="shared" ref="X16068:X16131" si="1733">IF($W16068="",0,IF(COUNTIF($AB$2:$AB$80,$W16068)&gt;0,1,0))</f>
      </c>
      <c r="Y16068">
        <f t="shared" ref="Y16068:Y16131" si="1734">IF($C16068="","",UPPER(TRIM(IFERROR(LEFT($C16068&amp;"",FIND("/",$C16068&amp;"")-1),$C16068&amp;""))))</f>
      </c>
      <c r="Z16068">
        <f t="shared" ref="Z16068:Z16131" si="1735">IFERROR(IF(ISNUMBER($G16068),$G16068,0),0)</f>
      </c>
    </row>
    <row r="16069" spans="1:26">
      <c r="W16069">
        <f t="shared" si="1732"/>
      </c>
      <c r="X16069">
        <f t="shared" si="1733"/>
      </c>
      <c r="Y16069">
        <f t="shared" si="1734"/>
      </c>
      <c r="Z16069">
        <f t="shared" si="1735"/>
      </c>
    </row>
    <row r="16070" spans="1:26">
      <c r="A16070" s="1" t="s">
        <v>1</v>
      </c>
      <c r="B16070" s="1"/>
      <c r="G16070" s="489" t="s">
        <v>2</v>
      </c>
      <c r="H16070" s="3" t="s">
        <v>2685</v>
      </c>
      <c r="W16070">
        <f t="shared" si="1732"/>
      </c>
      <c r="X16070">
        <f t="shared" si="1733"/>
      </c>
      <c r="Y16070">
        <f t="shared" si="1734"/>
      </c>
      <c r="Z16070">
        <f t="shared" si="1735"/>
      </c>
    </row>
    <row r="16071" spans="1:26">
      <c r="A16071" s="1" t="inlineStr">
        <is>
          <t>Dealer-166</t>
        </is>
      </c>
      <c r="B16071" s="1"/>
      <c r="F16071" s="4"/>
      <c r="G16071" s="488" t="s">
        <v>1440</v>
      </c>
      <c r="H16071" s="1" t="s">
        <v>2339</v>
      </c>
      <c r="W16071">
        <f t="shared" si="1732"/>
      </c>
      <c r="X16071">
        <f t="shared" si="1733"/>
      </c>
      <c r="Y16071">
        <f t="shared" si="1734"/>
      </c>
      <c r="Z16071">
        <f t="shared" si="1735"/>
      </c>
    </row>
    <row r="16072" spans="1:26">
      <c r="A16072" s="1" t="inlineStr">
        <is>
          <t>Address line (redacted)</t>
        </is>
      </c>
      <c r="B16072" s="1"/>
      <c r="H16072" s="49"/>
      <c r="W16072">
        <f t="shared" si="1732"/>
      </c>
      <c r="X16072">
        <f t="shared" si="1733"/>
      </c>
      <c r="Y16072">
        <f t="shared" si="1734"/>
      </c>
      <c r="Z16072">
        <f t="shared" si="1735"/>
      </c>
    </row>
    <row r="16073" spans="1:26">
      <c r="A16073" s="1" t="inlineStr">
        <is>
          <t>Address line (redacted)</t>
        </is>
      </c>
      <c r="B16073" s="1"/>
      <c r="D16073" s="85"/>
      <c r="E16073" s="85"/>
      <c r="F16073" s="85"/>
      <c r="G16073" s="85"/>
      <c r="H16073" s="85"/>
      <c r="W16073">
        <f t="shared" si="1732"/>
      </c>
      <c r="X16073">
        <f t="shared" si="1733"/>
      </c>
      <c r="Y16073">
        <f t="shared" si="1734"/>
      </c>
      <c r="Z16073">
        <f t="shared" si="1735"/>
      </c>
    </row>
    <row r="16074" spans="1:26">
      <c r="A16074" s="12" t="s">
        <v>299</v>
      </c>
      <c r="B16074" s="86" t="inlineStr">
        <is>
          <t>GSTIN-MASKED</t>
        </is>
      </c>
      <c r="D16074" s="85"/>
      <c r="E16074" s="85"/>
      <c r="F16074" s="85"/>
      <c r="G16074" s="85"/>
      <c r="H16074" s="85"/>
      <c r="W16074">
        <f t="shared" si="1732"/>
      </c>
      <c r="X16074">
        <f t="shared" si="1733"/>
      </c>
      <c r="Y16074">
        <f t="shared" si="1734"/>
      </c>
      <c r="Z16074">
        <f t="shared" si="1735"/>
      </c>
    </row>
    <row r="16075" spans="1:26">
      <c r="D16075" s="85"/>
      <c r="E16075" s="85"/>
      <c r="F16075" s="85"/>
      <c r="G16075" s="85"/>
      <c r="H16075" s="85"/>
      <c r="W16075">
        <f t="shared" si="1732"/>
      </c>
      <c r="X16075">
        <f t="shared" si="1733"/>
      </c>
      <c r="Y16075">
        <f t="shared" si="1734"/>
      </c>
      <c r="Z16075">
        <f t="shared" si="1735"/>
      </c>
    </row>
    <row r="16076" spans="1:26">
      <c r="W16076">
        <f t="shared" si="1732"/>
      </c>
      <c r="X16076">
        <f t="shared" si="1733"/>
      </c>
      <c r="Y16076">
        <f t="shared" si="1734"/>
      </c>
      <c r="Z16076">
        <f t="shared" si="1735"/>
      </c>
    </row>
    <row r="16077" spans="1:26">
      <c r="A16077" s="1" t="s">
        <v>5</v>
      </c>
      <c r="W16077">
        <f t="shared" si="1732"/>
      </c>
      <c r="X16077">
        <f t="shared" si="1733"/>
      </c>
      <c r="Y16077">
        <f t="shared" si="1734"/>
      </c>
      <c r="Z16077">
        <f t="shared" si="1735"/>
      </c>
    </row>
    <row r="16078" spans="1:26">
      <c r="A16078" s="1" t="s">
        <v>6</v>
      </c>
      <c r="W16078">
        <f t="shared" si="1732"/>
      </c>
      <c r="X16078">
        <f t="shared" si="1733"/>
      </c>
      <c r="Y16078">
        <f t="shared" si="1734"/>
      </c>
      <c r="Z16078">
        <f t="shared" si="1735"/>
      </c>
    </row>
    <row r="16079" spans="1:26">
      <c r="A16079" s="1" t="s">
        <v>7</v>
      </c>
      <c r="W16079">
        <f t="shared" si="1732"/>
      </c>
      <c r="X16079">
        <f t="shared" si="1733"/>
      </c>
      <c r="Y16079">
        <f t="shared" si="1734"/>
      </c>
      <c r="Z16079">
        <f t="shared" si="1735"/>
      </c>
    </row>
    <row r="16080" spans="1:26" ht="24">
      <c r="A16080" s="179" t="s">
        <v>8</v>
      </c>
      <c r="B16080" s="180" t="s">
        <v>9</v>
      </c>
      <c r="C16080" s="180" t="s">
        <v>10</v>
      </c>
      <c r="D16080" s="181" t="s">
        <v>11</v>
      </c>
      <c r="E16080" s="181" t="s">
        <v>12</v>
      </c>
      <c r="F16080" s="181" t="s">
        <v>13</v>
      </c>
      <c r="G16080" s="181" t="s">
        <v>14</v>
      </c>
      <c r="H16080" s="179" t="s">
        <v>15</v>
      </c>
      <c r="I16080" s="182" t="s">
        <v>16</v>
      </c>
      <c r="W16080">
        <f t="shared" si="1732"/>
      </c>
      <c r="X16080">
        <f t="shared" si="1733"/>
      </c>
      <c r="Y16080">
        <f t="shared" si="1734"/>
      </c>
      <c r="Z16080">
        <f t="shared" si="1735"/>
      </c>
    </row>
    <row r="16081" spans="1:26">
      <c r="A16081" s="5"/>
      <c r="B16081" s="1564" t="s">
        <v>604</v>
      </c>
      <c r="C16081" s="1565"/>
      <c r="D16081" s="9"/>
      <c r="E16081" s="16"/>
      <c r="F16081" s="5"/>
      <c r="G16081" s="6"/>
      <c r="H16081" s="5"/>
      <c r="I16081" s="183"/>
      <c r="W16081">
        <f t="shared" si="1732"/>
      </c>
      <c r="X16081">
        <f t="shared" si="1733"/>
      </c>
      <c r="Y16081">
        <f t="shared" si="1734"/>
      </c>
      <c r="Z16081">
        <f t="shared" si="1735"/>
      </c>
    </row>
    <row r="16082" spans="1:26" ht="24">
      <c r="A16082" s="5">
        <v>1</v>
      </c>
      <c r="B16082" s="106" t="s">
        <v>624</v>
      </c>
      <c r="C16082" s="269" t="s">
        <v>625</v>
      </c>
      <c r="D16082" s="5">
        <v>1</v>
      </c>
      <c r="E16082" s="5">
        <v>10</v>
      </c>
      <c r="F16082" s="5">
        <f>+E16082*D16082</f>
      </c>
      <c r="G16082" s="6">
        <f>+E16082*D16082</f>
      </c>
      <c r="H16082" s="9">
        <v>1</v>
      </c>
      <c r="I16082" s="183">
        <f>+H16082*G16082</f>
      </c>
      <c r="J16082">
        <v>112</v>
      </c>
      <c r="K16082">
        <f>+H16082-J16082</f>
      </c>
      <c r="L16082">
        <f>+K16082*G16082</f>
      </c>
      <c r="W16082">
        <f t="shared" si="1732"/>
      </c>
      <c r="X16082">
        <f t="shared" si="1733"/>
      </c>
      <c r="Y16082">
        <f t="shared" si="1734"/>
      </c>
      <c r="Z16082">
        <f t="shared" si="1735"/>
      </c>
    </row>
    <row r="16083" spans="1:26" ht="36">
      <c r="A16083" s="5">
        <v>2</v>
      </c>
      <c r="B16083" s="106" t="s">
        <v>630</v>
      </c>
      <c r="C16083" s="269" t="s">
        <v>631</v>
      </c>
      <c r="D16083" s="5">
        <v>1</v>
      </c>
      <c r="E16083" s="5">
        <v>10</v>
      </c>
      <c r="F16083" s="5">
        <f>+E16083*D16083</f>
      </c>
      <c r="G16083" s="6">
        <f>+E16083*D16083</f>
      </c>
      <c r="H16083" s="9">
        <v>1</v>
      </c>
      <c r="I16083" s="183">
        <f>+H16083*G16083</f>
      </c>
      <c r="J16083">
        <v>112</v>
      </c>
      <c r="K16083">
        <f>+H16083-J16083</f>
      </c>
      <c r="L16083">
        <f>+K16083*G16083</f>
      </c>
      <c r="W16083">
        <f t="shared" si="1732"/>
      </c>
      <c r="X16083">
        <f t="shared" si="1733"/>
      </c>
      <c r="Y16083">
        <f t="shared" si="1734"/>
      </c>
      <c r="Z16083">
        <f t="shared" si="1735"/>
      </c>
    </row>
    <row r="16084" spans="1:26">
      <c r="A16084" s="5"/>
      <c r="B16084" s="1564" t="s">
        <v>17</v>
      </c>
      <c r="C16084" s="1565"/>
      <c r="D16084" s="5"/>
      <c r="E16084" s="5"/>
      <c r="F16084" s="5"/>
      <c r="G16084" s="6"/>
      <c r="H16084" s="5"/>
      <c r="I16084" s="183"/>
      <c r="W16084">
        <f t="shared" si="1732"/>
      </c>
      <c r="X16084">
        <f t="shared" si="1733"/>
      </c>
      <c r="Y16084">
        <f t="shared" si="1734"/>
      </c>
      <c r="Z16084">
        <f t="shared" si="1735"/>
      </c>
    </row>
    <row r="16085" spans="1:26">
      <c r="A16085" s="5">
        <v>3</v>
      </c>
      <c r="B16085" s="8" t="s">
        <v>488</v>
      </c>
      <c r="C16085" s="5" t="s">
        <v>506</v>
      </c>
      <c r="D16085" s="5">
        <v>2</v>
      </c>
      <c r="E16085" s="5">
        <v>5</v>
      </c>
      <c r="F16085" s="5">
        <f>+E16085*D16085</f>
      </c>
      <c r="G16085" s="6">
        <f>+E16085*D16085</f>
      </c>
      <c r="H16085" s="5">
        <v>1</v>
      </c>
      <c r="I16085" s="183">
        <f>+H16085*G16085</f>
      </c>
      <c r="J16085">
        <v>119</v>
      </c>
      <c r="K16085">
        <f>+H16085-J16085</f>
      </c>
      <c r="L16085">
        <f>+K16085*G16085</f>
      </c>
      <c r="W16085">
        <f t="shared" si="1732"/>
      </c>
      <c r="X16085">
        <f t="shared" si="1733"/>
      </c>
      <c r="Y16085">
        <f t="shared" si="1734"/>
      </c>
      <c r="Z16085">
        <f t="shared" si="1735"/>
      </c>
    </row>
    <row r="16086" spans="1:26">
      <c r="A16086" s="5"/>
      <c r="B16086" s="8"/>
      <c r="C16086" s="5"/>
      <c r="D16086" s="5"/>
      <c r="E16086" s="5"/>
      <c r="F16086" s="21"/>
      <c r="G16086" s="6"/>
      <c r="H16086" s="5"/>
      <c r="I16086" s="183"/>
      <c r="W16086">
        <f t="shared" si="1732"/>
      </c>
      <c r="X16086">
        <f t="shared" si="1733"/>
      </c>
      <c r="Y16086">
        <f t="shared" si="1734"/>
      </c>
      <c r="Z16086">
        <f t="shared" si="1735"/>
      </c>
    </row>
    <row r="16087" spans="1:26">
      <c r="A16087" s="5"/>
      <c r="B16087" s="8"/>
      <c r="C16087" s="5"/>
      <c r="D16087" s="5"/>
      <c r="E16087" s="5"/>
      <c r="F16087" s="21"/>
      <c r="G16087" s="6"/>
      <c r="H16087" s="5"/>
      <c r="I16087" s="183"/>
      <c r="W16087">
        <f t="shared" si="1732"/>
      </c>
      <c r="X16087">
        <f t="shared" si="1733"/>
      </c>
      <c r="Y16087">
        <f t="shared" si="1734"/>
      </c>
      <c r="Z16087">
        <f t="shared" si="1735"/>
      </c>
    </row>
    <row r="16088" spans="1:26">
      <c r="A16088" s="5"/>
      <c r="B16088" s="8"/>
      <c r="C16088" s="5"/>
      <c r="D16088" s="5"/>
      <c r="E16088" s="5"/>
      <c r="F16088" s="21"/>
      <c r="G16088" s="6"/>
      <c r="H16088" s="5"/>
      <c r="I16088" s="183"/>
      <c r="W16088">
        <f t="shared" si="1732"/>
      </c>
      <c r="X16088">
        <f t="shared" si="1733"/>
      </c>
      <c r="Y16088">
        <f t="shared" si="1734"/>
      </c>
      <c r="Z16088">
        <f t="shared" si="1735"/>
      </c>
    </row>
    <row r="16089" spans="1:26">
      <c r="A16089" s="5"/>
      <c r="B16089" s="8"/>
      <c r="C16089" s="5"/>
      <c r="D16089" s="5"/>
      <c r="E16089" s="5"/>
      <c r="F16089" s="21"/>
      <c r="G16089" s="6"/>
      <c r="H16089" s="5"/>
      <c r="I16089" s="183"/>
      <c r="W16089">
        <f t="shared" si="1732"/>
      </c>
      <c r="X16089">
        <f t="shared" si="1733"/>
      </c>
      <c r="Y16089">
        <f t="shared" si="1734"/>
      </c>
      <c r="Z16089">
        <f t="shared" si="1735"/>
      </c>
    </row>
    <row r="16090" spans="1:26">
      <c r="A16090" s="5"/>
      <c r="B16090" s="8"/>
      <c r="C16090" s="5"/>
      <c r="D16090" s="5"/>
      <c r="E16090" s="5"/>
      <c r="F16090" s="21"/>
      <c r="G16090" s="6"/>
      <c r="H16090" s="5"/>
      <c r="I16090" s="183"/>
      <c r="W16090">
        <f t="shared" si="1732"/>
      </c>
      <c r="X16090">
        <f t="shared" si="1733"/>
      </c>
      <c r="Y16090">
        <f t="shared" si="1734"/>
      </c>
      <c r="Z16090">
        <f t="shared" si="1735"/>
      </c>
    </row>
    <row r="16091" spans="1:26">
      <c r="A16091" s="5"/>
      <c r="B16091" s="8"/>
      <c r="C16091" s="5"/>
      <c r="D16091" s="5"/>
      <c r="E16091" s="5"/>
      <c r="F16091" s="21"/>
      <c r="G16091" s="6"/>
      <c r="H16091" s="5"/>
      <c r="I16091" s="183"/>
      <c r="W16091">
        <f t="shared" si="1732"/>
      </c>
      <c r="X16091">
        <f t="shared" si="1733"/>
      </c>
      <c r="Y16091">
        <f t="shared" si="1734"/>
      </c>
      <c r="Z16091">
        <f t="shared" si="1735"/>
      </c>
    </row>
    <row r="16092" spans="1:26">
      <c r="A16092" s="5"/>
      <c r="B16092" s="8"/>
      <c r="C16092" s="5"/>
      <c r="D16092" s="5"/>
      <c r="E16092" s="5"/>
      <c r="F16092" s="21"/>
      <c r="G16092" s="6"/>
      <c r="H16092" s="5"/>
      <c r="I16092" s="183"/>
      <c r="W16092">
        <f t="shared" si="1732"/>
      </c>
      <c r="X16092">
        <f t="shared" si="1733"/>
      </c>
      <c r="Y16092">
        <f t="shared" si="1734"/>
      </c>
      <c r="Z16092">
        <f t="shared" si="1735"/>
      </c>
    </row>
    <row r="16093" spans="1:26">
      <c r="A16093" s="5"/>
      <c r="B16093" s="8"/>
      <c r="C16093" s="5"/>
      <c r="D16093" s="5"/>
      <c r="E16093" s="5"/>
      <c r="F16093" s="21"/>
      <c r="G16093" s="6"/>
      <c r="H16093" s="5"/>
      <c r="I16093" s="183"/>
      <c r="W16093">
        <f t="shared" si="1732"/>
      </c>
      <c r="X16093">
        <f t="shared" si="1733"/>
      </c>
      <c r="Y16093">
        <f t="shared" si="1734"/>
      </c>
      <c r="Z16093">
        <f t="shared" si="1735"/>
      </c>
    </row>
    <row r="16094" spans="1:26">
      <c r="A16094" s="5"/>
      <c r="B16094" s="8"/>
      <c r="C16094" s="5"/>
      <c r="D16094" s="5"/>
      <c r="E16094" s="5"/>
      <c r="F16094" s="21"/>
      <c r="G16094" s="6"/>
      <c r="H16094" s="5"/>
      <c r="I16094" s="183"/>
      <c r="W16094">
        <f t="shared" si="1732"/>
      </c>
      <c r="X16094">
        <f t="shared" si="1733"/>
      </c>
      <c r="Y16094">
        <f t="shared" si="1734"/>
      </c>
      <c r="Z16094">
        <f t="shared" si="1735"/>
      </c>
    </row>
    <row r="16095" spans="1:26">
      <c r="A16095" s="5"/>
      <c r="B16095" s="8"/>
      <c r="C16095" s="5"/>
      <c r="D16095" s="5"/>
      <c r="E16095" s="5"/>
      <c r="F16095" s="21"/>
      <c r="G16095" s="6"/>
      <c r="H16095" s="5"/>
      <c r="I16095" s="183"/>
      <c r="W16095">
        <f t="shared" si="1732"/>
      </c>
      <c r="X16095">
        <f t="shared" si="1733"/>
      </c>
      <c r="Y16095">
        <f t="shared" si="1734"/>
      </c>
      <c r="Z16095">
        <f t="shared" si="1735"/>
      </c>
    </row>
    <row r="16096" spans="1:26" ht="15.75" thickBot="1">
      <c r="A16096" s="5"/>
      <c r="B16096" s="224"/>
      <c r="C16096" s="15"/>
      <c r="D16096" s="23"/>
      <c r="E16096" s="225"/>
      <c r="F16096" s="23"/>
      <c r="G16096" s="24"/>
      <c r="H16096" s="225"/>
      <c r="I16096" s="226"/>
      <c r="W16096">
        <f t="shared" si="1732"/>
      </c>
      <c r="X16096">
        <f t="shared" si="1733"/>
      </c>
      <c r="Y16096">
        <f t="shared" si="1734"/>
      </c>
      <c r="Z16096">
        <f t="shared" si="1735"/>
      </c>
    </row>
    <row r="16097" spans="1:26">
      <c r="A16097" s="227"/>
      <c r="B16097" s="17"/>
      <c r="C16097" s="5"/>
      <c r="D16097" s="59"/>
      <c r="E16097" s="59"/>
      <c r="F16097" s="53"/>
      <c r="G16097" s="78"/>
      <c r="H16097" s="68"/>
      <c r="I16097" s="228">
        <f>SUM(I16081:I16096)</f>
      </c>
      <c r="L16097">
        <f>SUM(L16072:L16096)</f>
      </c>
      <c r="W16097">
        <f t="shared" si="1732"/>
      </c>
      <c r="X16097">
        <f t="shared" si="1733"/>
      </c>
      <c r="Y16097">
        <f t="shared" si="1734"/>
      </c>
      <c r="Z16097">
        <f t="shared" si="1735"/>
      </c>
    </row>
    <row r="16098" spans="1:26">
      <c r="A16098" s="10"/>
      <c r="B16098" s="10"/>
      <c r="C16098" s="69"/>
      <c r="D16098" s="69" t="s">
        <v>520</v>
      </c>
      <c r="E16098" s="69"/>
      <c r="F16098" s="69"/>
      <c r="G16098" s="69"/>
      <c r="H16098" s="112">
        <v>1</v>
      </c>
      <c r="I16098" s="191">
        <f>+L16097*H16098</f>
      </c>
      <c r="W16098">
        <f t="shared" si="1732"/>
      </c>
      <c r="X16098">
        <f t="shared" si="1733"/>
      </c>
      <c r="Y16098">
        <f t="shared" si="1734"/>
      </c>
      <c r="Z16098">
        <f t="shared" si="1735"/>
      </c>
    </row>
    <row r="16099" spans="1:26" ht="15.75" thickBot="1">
      <c r="A16099" s="10"/>
      <c r="B16099" s="11" t="s">
        <v>20</v>
      </c>
      <c r="C16099" s="35"/>
      <c r="D16099" s="35"/>
      <c r="E16099" s="35"/>
      <c r="F16099" s="35"/>
      <c r="G16099" s="35"/>
      <c r="H16099" s="35"/>
      <c r="I16099" s="98"/>
      <c r="W16099">
        <f t="shared" si="1732"/>
      </c>
      <c r="X16099">
        <f t="shared" si="1733"/>
      </c>
      <c r="Y16099">
        <f t="shared" si="1734"/>
      </c>
      <c r="Z16099">
        <f t="shared" si="1735"/>
      </c>
    </row>
    <row r="16100" spans="1:26" ht="15.75" thickBot="1">
      <c r="A16100" s="99"/>
      <c r="B16100" s="38"/>
      <c r="C16100" s="39" t="s">
        <v>21</v>
      </c>
      <c r="D16100" s="40">
        <f>SUM(D16081:D16099)</f>
      </c>
      <c r="E16100" s="41" t="s">
        <v>360</v>
      </c>
      <c r="F16100" s="40">
        <f>SUM(F16081:F16099)</f>
      </c>
      <c r="G16100" s="40">
        <f>SUM(G16081:G16099)</f>
      </c>
      <c r="H16100" s="41">
        <f>+SUMPRODUCT(H16081:H16096,F16081:F16096)</f>
      </c>
      <c r="I16100" s="100">
        <f>+I16097-I16098</f>
      </c>
      <c r="W16100">
        <f t="shared" si="1732"/>
      </c>
      <c r="X16100">
        <f t="shared" si="1733"/>
      </c>
      <c r="Y16100">
        <f t="shared" si="1734"/>
      </c>
      <c r="Z16100">
        <f t="shared" si="1735"/>
      </c>
    </row>
    <row r="16101" spans="1:26">
      <c r="A16101" s="10"/>
      <c r="B16101" s="10"/>
      <c r="C16101" s="91"/>
      <c r="D16101" s="91"/>
      <c r="E16101" s="91"/>
      <c r="F16101" s="91"/>
      <c r="G16101" s="91"/>
      <c r="H16101" s="91"/>
      <c r="I16101" s="91"/>
      <c r="W16101">
        <f t="shared" si="1732"/>
      </c>
      <c r="X16101">
        <f t="shared" si="1733"/>
      </c>
      <c r="Y16101">
        <f t="shared" si="1734"/>
      </c>
      <c r="Z16101">
        <f t="shared" si="1735"/>
      </c>
    </row>
    <row r="16102" spans="1:26">
      <c r="W16102">
        <f t="shared" si="1732"/>
      </c>
      <c r="X16102">
        <f t="shared" si="1733"/>
      </c>
      <c r="Y16102">
        <f t="shared" si="1734"/>
      </c>
      <c r="Z16102">
        <f t="shared" si="1735"/>
      </c>
    </row>
    <row r="16103" spans="1:26">
      <c r="W16103">
        <f t="shared" si="1732"/>
      </c>
      <c r="X16103">
        <f t="shared" si="1733"/>
      </c>
      <c r="Y16103">
        <f t="shared" si="1734"/>
      </c>
      <c r="Z16103">
        <f t="shared" si="1735"/>
      </c>
    </row>
    <row r="16104" spans="1:26">
      <c r="W16104">
        <f t="shared" si="1732"/>
      </c>
      <c r="X16104">
        <f t="shared" si="1733"/>
      </c>
      <c r="Y16104">
        <f t="shared" si="1734"/>
      </c>
      <c r="Z16104">
        <f t="shared" si="1735"/>
      </c>
    </row>
    <row r="16105" spans="1:26">
      <c r="W16105">
        <f t="shared" si="1732"/>
      </c>
      <c r="X16105">
        <f t="shared" si="1733"/>
      </c>
      <c r="Y16105">
        <f t="shared" si="1734"/>
      </c>
      <c r="Z16105">
        <f t="shared" si="1735"/>
      </c>
    </row>
    <row r="16106" spans="1:26">
      <c r="A16106" s="1562" t="s">
        <v>0</v>
      </c>
      <c r="B16106" s="1562"/>
      <c r="C16106" s="1562"/>
      <c r="D16106" s="1562"/>
      <c r="E16106" s="1562"/>
      <c r="F16106" s="1562"/>
      <c r="G16106" s="1562"/>
      <c r="H16106" s="1562"/>
      <c r="I16106" s="1562"/>
      <c r="W16106">
        <f t="shared" si="1732"/>
      </c>
      <c r="X16106">
        <f t="shared" si="1733"/>
      </c>
      <c r="Y16106">
        <f t="shared" si="1734"/>
      </c>
      <c r="Z16106">
        <f t="shared" si="1735"/>
      </c>
    </row>
    <row r="16107" spans="1:26">
      <c r="W16107">
        <f t="shared" si="1732"/>
      </c>
      <c r="X16107">
        <f t="shared" si="1733"/>
      </c>
      <c r="Y16107">
        <f t="shared" si="1734"/>
      </c>
      <c r="Z16107">
        <f t="shared" si="1735"/>
      </c>
    </row>
    <row r="16108" spans="1:26">
      <c r="A16108" s="1" t="s">
        <v>1</v>
      </c>
      <c r="B16108" s="124"/>
      <c r="C16108" s="124"/>
      <c r="D16108" s="124"/>
      <c r="E16108" s="124"/>
      <c r="G16108" s="489" t="s">
        <v>2</v>
      </c>
      <c r="H16108" s="3" t="s">
        <v>2685</v>
      </c>
      <c r="I16108" s="124"/>
      <c r="W16108">
        <f t="shared" si="1732"/>
      </c>
      <c r="X16108">
        <f t="shared" si="1733"/>
      </c>
      <c r="Y16108">
        <f t="shared" si="1734"/>
      </c>
      <c r="Z16108">
        <f t="shared" si="1735"/>
      </c>
    </row>
    <row r="16109" spans="1:26">
      <c r="A16109" s="22" t="inlineStr">
        <is>
          <t>Dealer-069</t>
        </is>
      </c>
      <c r="B16109" s="1777" t="inlineStr">
        <is>
          <t>Address line (redacted)</t>
        </is>
      </c>
      <c r="F16109" s="4"/>
      <c r="G16109" s="488" t="s">
        <v>1440</v>
      </c>
      <c r="H16109" s="1" t="s">
        <v>2340</v>
      </c>
      <c r="W16109">
        <f t="shared" si="1732"/>
      </c>
      <c r="X16109">
        <f t="shared" si="1733"/>
      </c>
      <c r="Y16109">
        <f t="shared" si="1734"/>
      </c>
      <c r="Z16109">
        <f t="shared" si="1735"/>
      </c>
    </row>
    <row r="16110" spans="1:26">
      <c r="A16110" s="160" t="inlineStr">
        <is>
          <t>Address line (redacted)</t>
        </is>
      </c>
      <c r="B16110" s="1777"/>
      <c r="F16110" s="161"/>
      <c r="G16110" s="161"/>
      <c r="H16110" s="161"/>
      <c r="W16110">
        <f t="shared" si="1732"/>
      </c>
      <c r="X16110">
        <f t="shared" si="1733"/>
      </c>
      <c r="Y16110">
        <f t="shared" si="1734"/>
      </c>
      <c r="Z16110">
        <f t="shared" si="1735"/>
      </c>
    </row>
    <row r="16111" spans="1:26">
      <c r="A16111" s="160"/>
      <c r="B16111" s="1777"/>
      <c r="W16111">
        <f t="shared" si="1732"/>
      </c>
      <c r="X16111">
        <f t="shared" si="1733"/>
      </c>
      <c r="Y16111">
        <f t="shared" si="1734"/>
      </c>
      <c r="Z16111">
        <f t="shared" si="1735"/>
      </c>
    </row>
    <row r="16112" spans="1:26">
      <c r="A16112" s="1" t="s">
        <v>5</v>
      </c>
      <c r="B16112" s="1777"/>
      <c r="W16112">
        <f t="shared" si="1732"/>
      </c>
      <c r="X16112">
        <f t="shared" si="1733"/>
      </c>
      <c r="Y16112">
        <f t="shared" si="1734"/>
      </c>
      <c r="Z16112">
        <f t="shared" si="1735"/>
      </c>
    </row>
    <row r="16113" spans="1:26">
      <c r="A16113" s="1" t="s">
        <v>6</v>
      </c>
      <c r="W16113">
        <f t="shared" si="1732"/>
      </c>
      <c r="X16113">
        <f t="shared" si="1733"/>
      </c>
      <c r="Y16113">
        <f t="shared" si="1734"/>
      </c>
      <c r="Z16113">
        <f t="shared" si="1735"/>
      </c>
    </row>
    <row r="16114" spans="1:26" ht="15.75" thickBot="1">
      <c r="A16114" s="1" t="s">
        <v>7</v>
      </c>
      <c r="W16114">
        <f t="shared" si="1732"/>
      </c>
      <c r="X16114">
        <f t="shared" si="1733"/>
      </c>
      <c r="Y16114">
        <f t="shared" si="1734"/>
      </c>
      <c r="Z16114">
        <f t="shared" si="1735"/>
      </c>
    </row>
    <row r="16115" spans="1:26" ht="24.75" thickBot="1">
      <c r="A16115" s="162" t="s">
        <v>8</v>
      </c>
      <c r="B16115" s="163" t="s">
        <v>9</v>
      </c>
      <c r="C16115" s="163" t="s">
        <v>10</v>
      </c>
      <c r="D16115" s="164" t="s">
        <v>11</v>
      </c>
      <c r="E16115" s="164" t="s">
        <v>12</v>
      </c>
      <c r="F16115" s="164" t="s">
        <v>13</v>
      </c>
      <c r="G16115" s="164" t="s">
        <v>14</v>
      </c>
      <c r="H16115" s="165" t="s">
        <v>15</v>
      </c>
      <c r="I16115" s="166" t="s">
        <v>16</v>
      </c>
      <c r="W16115">
        <f t="shared" si="1732"/>
      </c>
      <c r="X16115">
        <f t="shared" si="1733"/>
      </c>
      <c r="Y16115">
        <f t="shared" si="1734"/>
      </c>
      <c r="Z16115">
        <f t="shared" si="1735"/>
      </c>
    </row>
    <row r="16116" spans="1:26">
      <c r="A16116" s="167"/>
      <c r="B16116" s="1566" t="s">
        <v>18</v>
      </c>
      <c r="C16116" s="1567"/>
      <c r="D16116" s="168"/>
      <c r="E16116" s="169"/>
      <c r="F16116" s="5"/>
      <c r="G16116" s="6"/>
      <c r="H16116" s="19"/>
      <c r="I16116" s="58"/>
      <c r="W16116">
        <f t="shared" si="1732"/>
      </c>
      <c r="X16116">
        <f t="shared" si="1733"/>
      </c>
      <c r="Y16116">
        <f t="shared" si="1734"/>
      </c>
      <c r="Z16116">
        <f t="shared" si="1735"/>
      </c>
    </row>
    <row r="16117" spans="1:26">
      <c r="A16117" s="19">
        <v>1</v>
      </c>
      <c r="B16117" s="20" t="s">
        <v>1530</v>
      </c>
      <c r="C16117" s="19" t="s">
        <v>1531</v>
      </c>
      <c r="D16117" s="19">
        <v>3</v>
      </c>
      <c r="E16117" s="19">
        <v>6</v>
      </c>
      <c r="F16117">
        <f>+E16117*D16117</f>
      </c>
      <c r="G16117" s="9">
        <f>+E16117*D16117</f>
      </c>
      <c r="H16117" s="19"/>
      <c r="I16117" s="58"/>
      <c r="W16117">
        <f t="shared" si="1732"/>
      </c>
      <c r="X16117">
        <f t="shared" si="1733"/>
      </c>
      <c r="Y16117">
        <f t="shared" si="1734"/>
      </c>
      <c r="Z16117">
        <f t="shared" si="1735"/>
      </c>
    </row>
    <row r="16118" spans="1:26">
      <c r="A16118" s="167"/>
      <c r="B16118" s="20"/>
      <c r="C16118" s="19"/>
      <c r="D16118" s="65"/>
      <c r="E16118" s="5"/>
      <c r="F16118" s="16"/>
      <c r="G16118" s="5"/>
      <c r="H16118" s="19"/>
      <c r="I16118" s="58"/>
      <c r="W16118">
        <f t="shared" si="1732"/>
      </c>
      <c r="X16118">
        <f t="shared" si="1733"/>
      </c>
      <c r="Y16118">
        <f t="shared" si="1734"/>
      </c>
      <c r="Z16118">
        <f t="shared" si="1735"/>
      </c>
    </row>
    <row r="16119" spans="1:26">
      <c r="A16119" s="167"/>
      <c r="B16119" s="8"/>
      <c r="C16119" s="5"/>
      <c r="D16119" s="65"/>
      <c r="E16119" s="5"/>
      <c r="F16119" s="16"/>
      <c r="G16119" s="5"/>
      <c r="H16119" s="5"/>
      <c r="I16119" s="102"/>
      <c r="W16119">
        <f t="shared" si="1732"/>
      </c>
      <c r="X16119">
        <f t="shared" si="1733"/>
      </c>
      <c r="Y16119">
        <f t="shared" si="1734"/>
      </c>
      <c r="Z16119">
        <f t="shared" si="1735"/>
      </c>
    </row>
    <row r="16120" spans="1:26">
      <c r="A16120" s="167"/>
      <c r="B16120" s="8"/>
      <c r="C16120" s="5"/>
      <c r="D16120" s="65"/>
      <c r="E16120" s="5"/>
      <c r="F16120" s="16"/>
      <c r="G16120" s="5"/>
      <c r="H16120" s="5"/>
      <c r="I16120" s="102"/>
      <c r="W16120">
        <f t="shared" si="1732"/>
      </c>
      <c r="X16120">
        <f t="shared" si="1733"/>
      </c>
      <c r="Y16120">
        <f t="shared" si="1734"/>
      </c>
      <c r="Z16120">
        <f t="shared" si="1735"/>
      </c>
    </row>
    <row r="16121" spans="1:26">
      <c r="A16121" s="167"/>
      <c r="B16121" s="8"/>
      <c r="C16121" s="5"/>
      <c r="D16121" s="65"/>
      <c r="E16121" s="5"/>
      <c r="F16121" s="16"/>
      <c r="G16121" s="5"/>
      <c r="H16121" s="5"/>
      <c r="I16121" s="102"/>
      <c r="W16121">
        <f t="shared" si="1732"/>
      </c>
      <c r="X16121">
        <f t="shared" si="1733"/>
      </c>
      <c r="Y16121">
        <f t="shared" si="1734"/>
      </c>
      <c r="Z16121">
        <f t="shared" si="1735"/>
      </c>
    </row>
    <row r="16122" spans="1:26">
      <c r="A16122" s="167"/>
      <c r="B16122" s="8"/>
      <c r="C16122" s="5"/>
      <c r="D16122" s="65"/>
      <c r="E16122" s="5"/>
      <c r="F16122" s="16"/>
      <c r="G16122" s="5"/>
      <c r="H16122" s="5"/>
      <c r="I16122" s="102"/>
      <c r="W16122">
        <f t="shared" si="1732"/>
      </c>
      <c r="X16122">
        <f t="shared" si="1733"/>
      </c>
      <c r="Y16122">
        <f t="shared" si="1734"/>
      </c>
      <c r="Z16122">
        <f t="shared" si="1735"/>
      </c>
    </row>
    <row r="16123" spans="1:26">
      <c r="A16123" s="167"/>
      <c r="B16123" s="8"/>
      <c r="C16123" s="5"/>
      <c r="D16123" s="65"/>
      <c r="E16123" s="5"/>
      <c r="F16123" s="16"/>
      <c r="G16123" s="5"/>
      <c r="H16123" s="5"/>
      <c r="I16123" s="102"/>
      <c r="W16123">
        <f t="shared" si="1732"/>
      </c>
      <c r="X16123">
        <f t="shared" si="1733"/>
      </c>
      <c r="Y16123">
        <f t="shared" si="1734"/>
      </c>
      <c r="Z16123">
        <f t="shared" si="1735"/>
      </c>
    </row>
    <row r="16124" spans="1:26">
      <c r="A16124" s="167"/>
      <c r="B16124" s="8"/>
      <c r="C16124" s="5"/>
      <c r="D16124" s="65"/>
      <c r="E16124" s="5"/>
      <c r="F16124" s="16"/>
      <c r="G16124" s="5"/>
      <c r="H16124" s="5"/>
      <c r="I16124" s="102"/>
      <c r="W16124">
        <f t="shared" si="1732"/>
      </c>
      <c r="X16124">
        <f t="shared" si="1733"/>
      </c>
      <c r="Y16124">
        <f t="shared" si="1734"/>
      </c>
      <c r="Z16124">
        <f t="shared" si="1735"/>
      </c>
    </row>
    <row r="16125" spans="1:26">
      <c r="A16125" s="167"/>
      <c r="B16125" s="8"/>
      <c r="C16125" s="5"/>
      <c r="D16125" s="65"/>
      <c r="E16125" s="5"/>
      <c r="F16125" s="16"/>
      <c r="G16125" s="5"/>
      <c r="H16125" s="5"/>
      <c r="I16125" s="102"/>
      <c r="W16125">
        <f t="shared" si="1732"/>
      </c>
      <c r="X16125">
        <f t="shared" si="1733"/>
      </c>
      <c r="Y16125">
        <f t="shared" si="1734"/>
      </c>
      <c r="Z16125">
        <f t="shared" si="1735"/>
      </c>
    </row>
    <row r="16126" spans="1:26">
      <c r="A16126" s="167"/>
      <c r="B16126" s="8"/>
      <c r="C16126" s="5"/>
      <c r="D16126" s="65"/>
      <c r="E16126" s="5"/>
      <c r="F16126" s="16"/>
      <c r="G16126" s="5"/>
      <c r="H16126" s="5"/>
      <c r="I16126" s="102"/>
      <c r="W16126">
        <f t="shared" si="1732"/>
      </c>
      <c r="X16126">
        <f t="shared" si="1733"/>
      </c>
      <c r="Y16126">
        <f t="shared" si="1734"/>
      </c>
      <c r="Z16126">
        <f t="shared" si="1735"/>
      </c>
    </row>
    <row r="16127" spans="1:26">
      <c r="A16127" s="167"/>
      <c r="B16127" s="8"/>
      <c r="C16127" s="5"/>
      <c r="D16127" s="65"/>
      <c r="E16127" s="5"/>
      <c r="F16127" s="16"/>
      <c r="G16127" s="5"/>
      <c r="H16127" s="5"/>
      <c r="I16127" s="102"/>
      <c r="W16127">
        <f t="shared" si="1732"/>
      </c>
      <c r="X16127">
        <f t="shared" si="1733"/>
      </c>
      <c r="Y16127">
        <f t="shared" si="1734"/>
      </c>
      <c r="Z16127">
        <f t="shared" si="1735"/>
      </c>
    </row>
    <row r="16128" spans="1:26">
      <c r="A16128" s="167"/>
      <c r="B16128" s="8"/>
      <c r="C16128" s="5"/>
      <c r="D16128" s="168"/>
      <c r="E16128" s="5"/>
      <c r="F16128" s="6"/>
      <c r="G16128" s="5"/>
      <c r="H16128" s="5"/>
      <c r="I16128" s="102"/>
      <c r="W16128">
        <f t="shared" si="1732"/>
      </c>
      <c r="X16128">
        <f t="shared" si="1733"/>
      </c>
      <c r="Y16128">
        <f t="shared" si="1734"/>
      </c>
      <c r="Z16128">
        <f t="shared" si="1735"/>
      </c>
    </row>
    <row r="16129" spans="1:26">
      <c r="A16129" s="167"/>
      <c r="B16129" s="1568" t="s">
        <v>2700</v>
      </c>
      <c r="C16129" s="1569"/>
      <c r="D16129" s="59"/>
      <c r="E16129" s="170"/>
      <c r="F16129" s="53"/>
      <c r="G16129" s="127"/>
      <c r="H16129" s="5"/>
      <c r="I16129" s="102"/>
      <c r="W16129">
        <f t="shared" si="1732"/>
      </c>
      <c r="X16129">
        <f t="shared" si="1733"/>
      </c>
      <c r="Y16129">
        <f t="shared" si="1734"/>
      </c>
      <c r="Z16129">
        <f t="shared" si="1735"/>
      </c>
    </row>
    <row r="16130" spans="1:26">
      <c r="A16130" s="167"/>
      <c r="B16130" s="1590"/>
      <c r="C16130" s="1591"/>
      <c r="D16130" s="59"/>
      <c r="E16130" s="21"/>
      <c r="F16130" s="5"/>
      <c r="G16130" s="127"/>
      <c r="H16130" s="5"/>
      <c r="I16130" s="102"/>
      <c r="W16130">
        <f t="shared" si="1732"/>
      </c>
      <c r="X16130">
        <f t="shared" si="1733"/>
      </c>
      <c r="Y16130">
        <f t="shared" si="1734"/>
      </c>
      <c r="Z16130">
        <f t="shared" si="1735"/>
      </c>
    </row>
    <row r="16131" spans="1:26" ht="15.75" thickBot="1">
      <c r="A16131" s="33"/>
      <c r="B16131" s="17"/>
      <c r="C16131" s="88"/>
      <c r="D16131" s="23"/>
      <c r="E16131" s="23"/>
      <c r="F16131" s="171"/>
      <c r="G16131" s="24"/>
      <c r="H16131" s="23"/>
      <c r="I16131" s="172"/>
      <c r="W16131">
        <f t="shared" si="1732"/>
      </c>
      <c r="X16131">
        <f t="shared" si="1733"/>
      </c>
      <c r="Y16131">
        <f t="shared" si="1734"/>
      </c>
      <c r="Z16131">
        <f t="shared" si="1735"/>
      </c>
    </row>
    <row r="16132" spans="1:26">
      <c r="A16132" s="37"/>
      <c r="B16132" s="17"/>
      <c r="C16132" s="10"/>
      <c r="D16132" s="91"/>
      <c r="E16132" s="91"/>
      <c r="F16132" s="91"/>
      <c r="G16132" s="92" t="s">
        <v>19</v>
      </c>
      <c r="H16132" s="91"/>
      <c r="I16132" s="111">
        <f>SUM(I16116:I16131)</f>
      </c>
      <c r="W16132">
        <f t="shared" ref="W16132:W16195" si="1736">IF(LEFT($H16132&amp;"",5)="2019-",$H16132,W16131)</f>
      </c>
      <c r="X16132">
        <f t="shared" ref="X16132:X16195" si="1737">IF($W16132="",0,IF(COUNTIF($AB$2:$AB$80,$W16132)&gt;0,1,0))</f>
      </c>
      <c r="Y16132">
        <f t="shared" ref="Y16132:Y16195" si="1738">IF($C16132="","",UPPER(TRIM(IFERROR(LEFT($C16132&amp;"",FIND("/",$C16132&amp;"")-1),$C16132&amp;""))))</f>
      </c>
      <c r="Z16132">
        <f t="shared" ref="Z16132:Z16195" si="1739">IFERROR(IF(ISNUMBER($G16132),$G16132,0),0)</f>
      </c>
    </row>
    <row r="16133" spans="1:26" ht="15.75" thickBot="1">
      <c r="A16133" s="149"/>
      <c r="B16133" s="11" t="s">
        <v>20</v>
      </c>
      <c r="C16133" s="173"/>
      <c r="D16133" s="173"/>
      <c r="E16133" s="173" t="s">
        <v>2603</v>
      </c>
      <c r="F16133" s="173"/>
      <c r="G16133" s="173"/>
      <c r="H16133" s="173"/>
      <c r="I16133" s="174">
        <v>1</v>
      </c>
      <c r="W16133">
        <f t="shared" si="1736"/>
      </c>
      <c r="X16133">
        <f t="shared" si="1737"/>
      </c>
      <c r="Y16133">
        <f t="shared" si="1738"/>
      </c>
      <c r="Z16133">
        <f t="shared" si="1739"/>
      </c>
    </row>
    <row r="16134" spans="1:26" ht="15.75" thickBot="1">
      <c r="A16134" s="175"/>
      <c r="B16134" s="38" t="s">
        <v>387</v>
      </c>
      <c r="C16134" s="39" t="s">
        <v>21</v>
      </c>
      <c r="D16134" s="40">
        <f>SUM(D16116:D16133)</f>
      </c>
      <c r="E16134" s="41">
        <f>IF(H16134=I16134,"OK","NO")</f>
      </c>
      <c r="F16134" s="176">
        <f>SUM(F16116:F16133)</f>
      </c>
      <c r="G16134" s="40">
        <f>SUM(G16116:G16133)</f>
      </c>
      <c r="H16134" s="41">
        <f>SUMPRODUCT(F16116:F16131,H16116:H16131)</f>
      </c>
      <c r="I16134" s="43">
        <f>SUM(I16132:I16133)</f>
      </c>
      <c r="W16134">
        <f t="shared" si="1736"/>
      </c>
      <c r="X16134">
        <f t="shared" si="1737"/>
      </c>
      <c r="Y16134">
        <f t="shared" si="1738"/>
      </c>
      <c r="Z16134">
        <f t="shared" si="1739"/>
      </c>
    </row>
    <row r="16135" spans="1:26" ht="15.75" thickBot="1">
      <c r="A16135" s="44"/>
      <c r="B16135" s="177" t="s">
        <v>388</v>
      </c>
      <c r="C16135" s="45"/>
      <c r="D16135" s="45"/>
      <c r="E16135" s="45"/>
      <c r="F16135" s="45"/>
      <c r="G16135" s="45"/>
      <c r="H16135" s="117"/>
      <c r="I16135" s="47"/>
      <c r="W16135">
        <f t="shared" si="1736"/>
      </c>
      <c r="X16135">
        <f t="shared" si="1737"/>
      </c>
      <c r="Y16135">
        <f t="shared" si="1738"/>
      </c>
      <c r="Z16135">
        <f t="shared" si="1739"/>
      </c>
    </row>
    <row r="16136" spans="1:26">
      <c r="A16136" s="12" t="s">
        <v>315</v>
      </c>
      <c r="B16136" s="12"/>
      <c r="C16136" s="12"/>
      <c r="D16136" s="13"/>
      <c r="E16136" s="14" t="s">
        <v>301</v>
      </c>
      <c r="F16136" s="14"/>
      <c r="G16136" s="14"/>
      <c r="H16136" s="2"/>
      <c r="I16136" s="12"/>
      <c r="W16136">
        <f t="shared" si="1736"/>
      </c>
      <c r="X16136">
        <f t="shared" si="1737"/>
      </c>
      <c r="Y16136">
        <f t="shared" si="1738"/>
      </c>
      <c r="Z16136">
        <f t="shared" si="1739"/>
      </c>
    </row>
    <row r="16137" spans="1:26">
      <c r="W16137">
        <f t="shared" si="1736"/>
      </c>
      <c r="X16137">
        <f t="shared" si="1737"/>
      </c>
      <c r="Y16137">
        <f t="shared" si="1738"/>
      </c>
      <c r="Z16137">
        <f t="shared" si="1739"/>
      </c>
    </row>
    <row r="16138" spans="1:26">
      <c r="W16138">
        <f t="shared" si="1736"/>
      </c>
      <c r="X16138">
        <f t="shared" si="1737"/>
      </c>
      <c r="Y16138">
        <f t="shared" si="1738"/>
      </c>
      <c r="Z16138">
        <f t="shared" si="1739"/>
      </c>
    </row>
    <row r="16139" spans="1:26">
      <c r="A16139" s="1562" t="s">
        <v>0</v>
      </c>
      <c r="B16139" s="1562"/>
      <c r="C16139" s="1562"/>
      <c r="D16139" s="1562"/>
      <c r="E16139" s="1562"/>
      <c r="F16139" s="1562"/>
      <c r="G16139" s="1562"/>
      <c r="H16139" s="1562"/>
      <c r="I16139" s="1562"/>
      <c r="W16139">
        <f t="shared" si="1736"/>
      </c>
      <c r="X16139">
        <f t="shared" si="1737"/>
      </c>
      <c r="Y16139">
        <f t="shared" si="1738"/>
      </c>
      <c r="Z16139">
        <f t="shared" si="1739"/>
      </c>
    </row>
    <row r="16140" spans="1:26">
      <c r="W16140">
        <f t="shared" si="1736"/>
      </c>
      <c r="X16140">
        <f t="shared" si="1737"/>
      </c>
      <c r="Y16140">
        <f t="shared" si="1738"/>
      </c>
      <c r="Z16140">
        <f t="shared" si="1739"/>
      </c>
    </row>
    <row r="16141" spans="1:26">
      <c r="A16141" s="1" t="s">
        <v>1</v>
      </c>
      <c r="B16141" s="1"/>
      <c r="G16141" s="489" t="s">
        <v>2</v>
      </c>
      <c r="H16141" s="3" t="s">
        <v>2685</v>
      </c>
      <c r="W16141">
        <f t="shared" si="1736"/>
      </c>
      <c r="X16141">
        <f t="shared" si="1737"/>
      </c>
      <c r="Y16141">
        <f t="shared" si="1738"/>
      </c>
      <c r="Z16141">
        <f t="shared" si="1739"/>
      </c>
    </row>
    <row r="16142" spans="1:26">
      <c r="A16142" s="1" t="inlineStr">
        <is>
          <t>Dealer-049</t>
        </is>
      </c>
      <c r="B16142" s="1"/>
      <c r="F16142" s="4"/>
      <c r="G16142" s="488" t="s">
        <v>1440</v>
      </c>
      <c r="H16142" s="1" t="s">
        <v>2341</v>
      </c>
      <c r="W16142">
        <f t="shared" si="1736"/>
      </c>
      <c r="X16142">
        <f t="shared" si="1737"/>
      </c>
      <c r="Y16142">
        <f t="shared" si="1738"/>
      </c>
      <c r="Z16142">
        <f t="shared" si="1739"/>
      </c>
    </row>
    <row r="16143" spans="1:26">
      <c r="A16143" s="1" t="inlineStr">
        <is>
          <t>Address line (redacted)</t>
        </is>
      </c>
      <c r="B16143" s="1"/>
      <c r="H16143" s="49"/>
      <c r="W16143">
        <f t="shared" si="1736"/>
      </c>
      <c r="X16143">
        <f t="shared" si="1737"/>
      </c>
      <c r="Y16143">
        <f t="shared" si="1738"/>
      </c>
      <c r="Z16143">
        <f t="shared" si="1739"/>
      </c>
    </row>
    <row r="16144" spans="1:26">
      <c r="A16144" s="1" t="inlineStr">
        <is>
          <t>Address line (redacted)</t>
        </is>
      </c>
      <c r="B16144" s="1"/>
      <c r="D16144" s="85"/>
      <c r="E16144" s="85"/>
      <c r="F16144" s="85"/>
      <c r="G16144" s="85"/>
      <c r="H16144" s="85"/>
      <c r="W16144">
        <f t="shared" si="1736"/>
      </c>
      <c r="X16144">
        <f t="shared" si="1737"/>
      </c>
      <c r="Y16144">
        <f t="shared" si="1738"/>
      </c>
      <c r="Z16144">
        <f t="shared" si="1739"/>
      </c>
    </row>
    <row r="16145" spans="1:26">
      <c r="A16145" s="268" t="s">
        <v>598</v>
      </c>
      <c r="B16145" s="243" t="inlineStr">
        <is>
          <t>GSTIN-MASKED</t>
        </is>
      </c>
      <c r="D16145" s="85"/>
      <c r="E16145" s="85"/>
      <c r="F16145" s="85"/>
      <c r="G16145" s="85"/>
      <c r="H16145" s="85"/>
      <c r="W16145">
        <f t="shared" si="1736"/>
      </c>
      <c r="X16145">
        <f t="shared" si="1737"/>
      </c>
      <c r="Y16145">
        <f t="shared" si="1738"/>
      </c>
      <c r="Z16145">
        <f t="shared" si="1739"/>
      </c>
    </row>
    <row r="16146" spans="1:26">
      <c r="A16146" s="49"/>
      <c r="B16146" s="87"/>
      <c r="W16146">
        <f t="shared" si="1736"/>
      </c>
      <c r="X16146">
        <f t="shared" si="1737"/>
      </c>
      <c r="Y16146">
        <f t="shared" si="1738"/>
      </c>
      <c r="Z16146">
        <f t="shared" si="1739"/>
      </c>
    </row>
    <row r="16147" spans="1:26">
      <c r="A16147" s="1" t="s">
        <v>5</v>
      </c>
      <c r="W16147">
        <f t="shared" si="1736"/>
      </c>
      <c r="X16147">
        <f t="shared" si="1737"/>
      </c>
      <c r="Y16147">
        <f t="shared" si="1738"/>
      </c>
      <c r="Z16147">
        <f t="shared" si="1739"/>
      </c>
    </row>
    <row r="16148" spans="1:26">
      <c r="A16148" s="1" t="s">
        <v>6</v>
      </c>
      <c r="W16148">
        <f t="shared" si="1736"/>
      </c>
      <c r="X16148">
        <f t="shared" si="1737"/>
      </c>
      <c r="Y16148">
        <f t="shared" si="1738"/>
      </c>
      <c r="Z16148">
        <f t="shared" si="1739"/>
      </c>
    </row>
    <row r="16149" spans="1:26">
      <c r="A16149" s="1" t="s">
        <v>7</v>
      </c>
      <c r="W16149">
        <f t="shared" si="1736"/>
      </c>
      <c r="X16149">
        <f t="shared" si="1737"/>
      </c>
      <c r="Y16149">
        <f t="shared" si="1738"/>
      </c>
      <c r="Z16149">
        <f t="shared" si="1739"/>
      </c>
    </row>
    <row r="16150" spans="1:26" ht="24">
      <c r="A16150" s="88" t="s">
        <v>8</v>
      </c>
      <c r="B16150" s="89" t="s">
        <v>9</v>
      </c>
      <c r="C16150" s="89" t="s">
        <v>10</v>
      </c>
      <c r="D16150" s="34" t="s">
        <v>11</v>
      </c>
      <c r="E16150" s="34" t="s">
        <v>12</v>
      </c>
      <c r="F16150" s="34" t="s">
        <v>13</v>
      </c>
      <c r="G16150" s="34" t="s">
        <v>14</v>
      </c>
      <c r="H16150" s="88" t="s">
        <v>15</v>
      </c>
      <c r="I16150" s="90" t="s">
        <v>16</v>
      </c>
      <c r="W16150">
        <f t="shared" si="1736"/>
      </c>
      <c r="X16150">
        <f t="shared" si="1737"/>
      </c>
      <c r="Y16150">
        <f t="shared" si="1738"/>
      </c>
      <c r="Z16150">
        <f t="shared" si="1739"/>
      </c>
    </row>
    <row r="16151" spans="1:26">
      <c r="A16151" s="5"/>
      <c r="B16151" s="1564" t="s">
        <v>18</v>
      </c>
      <c r="C16151" s="1565"/>
      <c r="D16151" s="50"/>
      <c r="E16151" s="50"/>
      <c r="F16151" s="21"/>
      <c r="G16151" s="6"/>
      <c r="H16151" s="5"/>
      <c r="I16151" s="183"/>
      <c r="W16151">
        <f t="shared" si="1736"/>
      </c>
      <c r="X16151">
        <f t="shared" si="1737"/>
      </c>
      <c r="Y16151">
        <f t="shared" si="1738"/>
      </c>
      <c r="Z16151">
        <f t="shared" si="1739"/>
      </c>
    </row>
    <row r="16152" spans="1:26">
      <c r="A16152" s="5">
        <v>1</v>
      </c>
      <c r="B16152" s="8" t="s">
        <v>295</v>
      </c>
      <c r="C16152" s="5" t="s">
        <v>294</v>
      </c>
      <c r="D16152" s="9">
        <v>2</v>
      </c>
      <c r="E16152" s="5">
        <v>4</v>
      </c>
      <c r="F16152" s="6">
        <f>+E16152*D16152</f>
      </c>
      <c r="G16152" s="6">
        <f>+E16152*D16152</f>
      </c>
      <c r="H16152" s="9">
        <v>1</v>
      </c>
      <c r="I16152" s="183">
        <f>+H16152*G16152</f>
      </c>
      <c r="W16152">
        <f t="shared" si="1736"/>
      </c>
      <c r="X16152">
        <f t="shared" si="1737"/>
      </c>
      <c r="Y16152">
        <f t="shared" si="1738"/>
      </c>
      <c r="Z16152">
        <f t="shared" si="1739"/>
      </c>
    </row>
    <row r="16153" spans="1:26">
      <c r="A16153" s="5">
        <v>2</v>
      </c>
      <c r="B16153" s="8" t="s">
        <v>844</v>
      </c>
      <c r="C16153" s="5" t="s">
        <v>843</v>
      </c>
      <c r="D16153" s="9">
        <v>1</v>
      </c>
      <c r="E16153" s="5">
        <v>4</v>
      </c>
      <c r="F16153" s="6">
        <f>+E16153*D16153</f>
      </c>
      <c r="G16153" s="6">
        <f>+E16153*D16153</f>
      </c>
      <c r="H16153" s="5">
        <v>1</v>
      </c>
      <c r="I16153" s="183">
        <f>+H16153*G16153</f>
      </c>
      <c r="W16153">
        <f t="shared" si="1736"/>
      </c>
      <c r="X16153">
        <f t="shared" si="1737"/>
      </c>
      <c r="Y16153">
        <f t="shared" si="1738"/>
      </c>
      <c r="Z16153">
        <f t="shared" si="1739"/>
      </c>
    </row>
    <row r="16154" spans="1:26">
      <c r="A16154" s="5"/>
      <c r="B16154" s="1564" t="s">
        <v>17</v>
      </c>
      <c r="C16154" s="1565"/>
      <c r="D16154" s="5"/>
      <c r="E16154" s="5"/>
      <c r="F16154" s="5"/>
      <c r="G16154" s="6"/>
      <c r="H16154" s="5"/>
      <c r="I16154" s="183"/>
      <c r="W16154">
        <f t="shared" si="1736"/>
      </c>
      <c r="X16154">
        <f t="shared" si="1737"/>
      </c>
      <c r="Y16154">
        <f t="shared" si="1738"/>
      </c>
      <c r="Z16154">
        <f t="shared" si="1739"/>
      </c>
    </row>
    <row r="16155" spans="1:26">
      <c r="A16155" s="5">
        <v>3</v>
      </c>
      <c r="B16155" s="8" t="s">
        <v>580</v>
      </c>
      <c r="C16155" s="5" t="s">
        <v>581</v>
      </c>
      <c r="D16155" s="6">
        <v>2</v>
      </c>
      <c r="E16155" s="5">
        <v>5</v>
      </c>
      <c r="F16155" s="6">
        <f>+E16155*D16155</f>
      </c>
      <c r="G16155" s="6">
        <f>+E16155*D16155</f>
      </c>
      <c r="H16155" s="5">
        <v>1</v>
      </c>
      <c r="I16155" s="183">
        <f t="shared" ref="I16155:I16164" si="1740">+H16155*G16155</f>
      </c>
      <c r="W16155">
        <f t="shared" si="1736"/>
      </c>
      <c r="X16155">
        <f t="shared" si="1737"/>
      </c>
      <c r="Y16155">
        <f t="shared" si="1738"/>
      </c>
      <c r="Z16155">
        <f t="shared" si="1739"/>
      </c>
    </row>
    <row r="16156" spans="1:26">
      <c r="A16156" s="5">
        <v>4</v>
      </c>
      <c r="B16156" s="8" t="s">
        <v>2532</v>
      </c>
      <c r="C16156" s="9" t="s">
        <v>853</v>
      </c>
      <c r="D16156" s="6">
        <v>1</v>
      </c>
      <c r="E16156" s="5">
        <v>5</v>
      </c>
      <c r="F16156" s="6">
        <f>+E16156*D16156</f>
      </c>
      <c r="G16156" s="6">
        <f>+E16156*D16156</f>
      </c>
      <c r="H16156" s="5">
        <v>1</v>
      </c>
      <c r="I16156" s="183">
        <f t="shared" si="1740"/>
      </c>
      <c r="W16156">
        <f t="shared" si="1736"/>
      </c>
      <c r="X16156">
        <f t="shared" si="1737"/>
      </c>
      <c r="Y16156">
        <f t="shared" si="1738"/>
      </c>
      <c r="Z16156">
        <f t="shared" si="1739"/>
      </c>
    </row>
    <row r="16157" spans="1:26">
      <c r="A16157" s="5">
        <v>5</v>
      </c>
      <c r="B16157" s="8" t="s">
        <v>488</v>
      </c>
      <c r="C16157" s="5" t="s">
        <v>506</v>
      </c>
      <c r="D16157" s="6">
        <v>2</v>
      </c>
      <c r="E16157" s="5">
        <v>5</v>
      </c>
      <c r="F16157" s="6">
        <f>+E16157*D16157</f>
      </c>
      <c r="G16157" s="6">
        <f>+E16157*D16157</f>
      </c>
      <c r="H16157" s="5">
        <v>1</v>
      </c>
      <c r="I16157" s="183">
        <f t="shared" si="1740"/>
      </c>
      <c r="W16157">
        <f t="shared" si="1736"/>
      </c>
      <c r="X16157">
        <f t="shared" si="1737"/>
      </c>
      <c r="Y16157">
        <f t="shared" si="1738"/>
      </c>
      <c r="Z16157">
        <f t="shared" si="1739"/>
      </c>
    </row>
    <row r="16158" spans="1:26">
      <c r="A16158" s="5"/>
      <c r="B16158" s="1564" t="s">
        <v>300</v>
      </c>
      <c r="C16158" s="1565"/>
      <c r="D16158" s="5"/>
      <c r="E16158" s="5"/>
      <c r="F16158" s="5"/>
      <c r="G16158" s="6"/>
      <c r="H16158" s="5"/>
      <c r="I16158" s="183"/>
      <c r="W16158">
        <f t="shared" si="1736"/>
      </c>
      <c r="X16158">
        <f t="shared" si="1737"/>
      </c>
      <c r="Y16158">
        <f t="shared" si="1738"/>
      </c>
      <c r="Z16158">
        <f t="shared" si="1739"/>
      </c>
    </row>
    <row r="16159" spans="1:26">
      <c r="A16159" s="5">
        <v>6</v>
      </c>
      <c r="B16159" s="17" t="s">
        <v>495</v>
      </c>
      <c r="C16159" s="88" t="s">
        <v>303</v>
      </c>
      <c r="D16159" s="5">
        <v>2</v>
      </c>
      <c r="E16159" s="5">
        <v>50</v>
      </c>
      <c r="F16159" s="6">
        <f>+E16159*D16159</f>
      </c>
      <c r="G16159" s="6">
        <f>+E16159*D16159</f>
      </c>
      <c r="H16159" s="9">
        <v>1</v>
      </c>
      <c r="I16159" s="183">
        <f t="shared" si="1740"/>
      </c>
      <c r="W16159">
        <f t="shared" si="1736"/>
      </c>
      <c r="X16159">
        <f t="shared" si="1737"/>
      </c>
      <c r="Y16159">
        <f t="shared" si="1738"/>
      </c>
      <c r="Z16159">
        <f t="shared" si="1739"/>
      </c>
    </row>
    <row r="16160" spans="1:26">
      <c r="A16160" s="5">
        <v>7</v>
      </c>
      <c r="B16160" s="17" t="s">
        <v>496</v>
      </c>
      <c r="C16160" s="88" t="s">
        <v>303</v>
      </c>
      <c r="D16160" s="5">
        <v>2</v>
      </c>
      <c r="E16160" s="5">
        <v>50</v>
      </c>
      <c r="F16160" s="6">
        <f>+E16160*D16160</f>
      </c>
      <c r="G16160" s="6">
        <f>+E16160*D16160</f>
      </c>
      <c r="H16160" s="9">
        <v>1</v>
      </c>
      <c r="I16160" s="183">
        <f t="shared" si="1740"/>
      </c>
      <c r="W16160">
        <f t="shared" si="1736"/>
      </c>
      <c r="X16160">
        <f t="shared" si="1737"/>
      </c>
      <c r="Y16160">
        <f t="shared" si="1738"/>
      </c>
      <c r="Z16160">
        <f t="shared" si="1739"/>
      </c>
    </row>
    <row r="16161" spans="1:26">
      <c r="A16161" s="5"/>
      <c r="B16161" s="1564" t="s">
        <v>375</v>
      </c>
      <c r="C16161" s="1565"/>
      <c r="D16161" s="5"/>
      <c r="E16161" s="5"/>
      <c r="F16161" s="5"/>
      <c r="G16161" s="6"/>
      <c r="H16161" s="5"/>
      <c r="I16161" s="183"/>
      <c r="W16161">
        <f t="shared" si="1736"/>
      </c>
      <c r="X16161">
        <f t="shared" si="1737"/>
      </c>
      <c r="Y16161">
        <f t="shared" si="1738"/>
      </c>
      <c r="Z16161">
        <f t="shared" si="1739"/>
      </c>
    </row>
    <row r="16162" spans="1:26">
      <c r="A16162" s="5">
        <v>8</v>
      </c>
      <c r="B16162" s="106" t="s">
        <v>711</v>
      </c>
      <c r="C16162" s="15" t="s">
        <v>712</v>
      </c>
      <c r="D16162" s="6">
        <v>2</v>
      </c>
      <c r="E16162" s="9">
        <v>20</v>
      </c>
      <c r="F16162" s="6">
        <f>+E16162*D16162</f>
      </c>
      <c r="G16162" s="6">
        <f>+E16162*D16162</f>
      </c>
      <c r="H16162" s="5">
        <v>1</v>
      </c>
      <c r="I16162" s="183">
        <f t="shared" si="1740"/>
      </c>
      <c r="W16162">
        <f t="shared" si="1736"/>
      </c>
      <c r="X16162">
        <f t="shared" si="1737"/>
      </c>
      <c r="Y16162">
        <f t="shared" si="1738"/>
      </c>
      <c r="Z16162">
        <f t="shared" si="1739"/>
      </c>
    </row>
    <row r="16163" spans="1:26">
      <c r="A16163" s="5"/>
      <c r="B16163" s="1564" t="s">
        <v>565</v>
      </c>
      <c r="C16163" s="1565"/>
      <c r="D16163" s="5"/>
      <c r="E16163" s="5"/>
      <c r="F16163" s="5"/>
      <c r="G16163" s="6"/>
      <c r="H16163" s="5"/>
      <c r="I16163" s="183"/>
      <c r="W16163">
        <f t="shared" si="1736"/>
      </c>
      <c r="X16163">
        <f t="shared" si="1737"/>
      </c>
      <c r="Y16163">
        <f t="shared" si="1738"/>
      </c>
      <c r="Z16163">
        <f t="shared" si="1739"/>
      </c>
    </row>
    <row r="16164" spans="1:26" ht="24">
      <c r="A16164" s="5">
        <v>9</v>
      </c>
      <c r="B16164" s="224" t="s">
        <v>566</v>
      </c>
      <c r="C16164" s="15" t="s">
        <v>567</v>
      </c>
      <c r="D16164" s="6">
        <v>1</v>
      </c>
      <c r="E16164" s="5">
        <v>10</v>
      </c>
      <c r="F16164" s="6">
        <f>+E16164*D16164</f>
      </c>
      <c r="G16164" s="6">
        <f>+E16164*D16164</f>
      </c>
      <c r="H16164" s="19">
        <v>1</v>
      </c>
      <c r="I16164" s="183">
        <f t="shared" si="1740"/>
      </c>
      <c r="W16164">
        <f t="shared" si="1736"/>
      </c>
      <c r="X16164">
        <f t="shared" si="1737"/>
      </c>
      <c r="Y16164">
        <f t="shared" si="1738"/>
      </c>
      <c r="Z16164">
        <f t="shared" si="1739"/>
      </c>
    </row>
    <row r="16165" spans="1:26" ht="24">
      <c r="A16165" s="5">
        <v>10</v>
      </c>
      <c r="B16165" s="224" t="s">
        <v>1216</v>
      </c>
      <c r="C16165" s="15" t="s">
        <v>1215</v>
      </c>
      <c r="D16165" s="6">
        <v>1</v>
      </c>
      <c r="E16165" s="5">
        <v>10</v>
      </c>
      <c r="F16165" s="6">
        <f>+E16165*D16165</f>
      </c>
      <c r="G16165" s="6">
        <f>+E16165*D16165</f>
      </c>
      <c r="H16165" s="19">
        <v>1</v>
      </c>
      <c r="I16165" s="183">
        <f>+H16165*G16165</f>
      </c>
      <c r="W16165">
        <f t="shared" si="1736"/>
      </c>
      <c r="X16165">
        <f t="shared" si="1737"/>
      </c>
      <c r="Y16165">
        <f t="shared" si="1738"/>
      </c>
      <c r="Z16165">
        <f t="shared" si="1739"/>
      </c>
    </row>
    <row r="16166" spans="1:26">
      <c r="A16166" s="5"/>
      <c r="B16166" s="1564" t="s">
        <v>604</v>
      </c>
      <c r="C16166" s="1565"/>
      <c r="D16166" s="5"/>
      <c r="E16166" s="5"/>
      <c r="F16166" s="5"/>
      <c r="G16166" s="6"/>
      <c r="H16166" s="5"/>
      <c r="I16166" s="183"/>
      <c r="W16166">
        <f t="shared" si="1736"/>
      </c>
      <c r="X16166">
        <f t="shared" si="1737"/>
      </c>
      <c r="Y16166">
        <f t="shared" si="1738"/>
      </c>
      <c r="Z16166">
        <f t="shared" si="1739"/>
      </c>
    </row>
    <row r="16167" spans="1:26" ht="24">
      <c r="A16167" s="5">
        <v>11</v>
      </c>
      <c r="B16167" s="106" t="s">
        <v>624</v>
      </c>
      <c r="C16167" s="269" t="s">
        <v>625</v>
      </c>
      <c r="D16167" s="6">
        <v>1</v>
      </c>
      <c r="E16167" s="5">
        <v>10</v>
      </c>
      <c r="F16167" s="6">
        <f>+E16167*D16167</f>
      </c>
      <c r="G16167" s="6">
        <f>+E16167*D16167</f>
      </c>
      <c r="H16167" s="9">
        <v>1</v>
      </c>
      <c r="I16167" s="183">
        <f>+H16167*G16167</f>
      </c>
      <c r="W16167">
        <f t="shared" si="1736"/>
      </c>
      <c r="X16167">
        <f t="shared" si="1737"/>
      </c>
      <c r="Y16167">
        <f t="shared" si="1738"/>
      </c>
      <c r="Z16167">
        <f t="shared" si="1739"/>
      </c>
    </row>
    <row r="16168" spans="1:26">
      <c r="A16168" s="5"/>
      <c r="B16168" s="8"/>
      <c r="C16168" s="5"/>
      <c r="D16168" s="5"/>
      <c r="E16168" s="5"/>
      <c r="F16168" s="5"/>
      <c r="G16168" s="35"/>
      <c r="H16168" s="35"/>
      <c r="I16168" s="98"/>
      <c r="W16168">
        <f t="shared" si="1736"/>
      </c>
      <c r="X16168">
        <f t="shared" si="1737"/>
      </c>
      <c r="Y16168">
        <f t="shared" si="1738"/>
      </c>
      <c r="Z16168">
        <f t="shared" si="1739"/>
      </c>
    </row>
    <row r="16169" spans="1:26">
      <c r="A16169" s="10"/>
      <c r="B16169" s="95"/>
      <c r="C16169" s="184"/>
      <c r="D16169" s="660"/>
      <c r="E16169" s="184"/>
      <c r="F16169" s="238"/>
      <c r="G16169" s="35"/>
      <c r="H16169" s="35"/>
      <c r="I16169" s="98"/>
      <c r="W16169">
        <f t="shared" si="1736"/>
      </c>
      <c r="X16169">
        <f t="shared" si="1737"/>
      </c>
      <c r="Y16169">
        <f t="shared" si="1738"/>
      </c>
      <c r="Z16169">
        <f t="shared" si="1739"/>
      </c>
    </row>
    <row r="16170" spans="1:26">
      <c r="A16170" s="10"/>
      <c r="B16170" s="95"/>
      <c r="C16170" s="184"/>
      <c r="D16170" s="660"/>
      <c r="E16170" s="184"/>
      <c r="F16170" s="238"/>
      <c r="G16170" s="35"/>
      <c r="H16170" s="35"/>
      <c r="I16170" s="98"/>
      <c r="W16170">
        <f t="shared" si="1736"/>
      </c>
      <c r="X16170">
        <f t="shared" si="1737"/>
      </c>
      <c r="Y16170">
        <f t="shared" si="1738"/>
      </c>
      <c r="Z16170">
        <f t="shared" si="1739"/>
      </c>
    </row>
    <row r="16171" spans="1:26">
      <c r="A16171" s="10"/>
      <c r="B16171" s="95"/>
      <c r="C16171" s="184"/>
      <c r="D16171" s="660"/>
      <c r="E16171" s="184"/>
      <c r="F16171" s="238"/>
      <c r="G16171" s="35"/>
      <c r="H16171" s="35"/>
      <c r="I16171" s="98"/>
      <c r="W16171">
        <f t="shared" si="1736"/>
      </c>
      <c r="X16171">
        <f t="shared" si="1737"/>
      </c>
      <c r="Y16171">
        <f t="shared" si="1738"/>
      </c>
      <c r="Z16171">
        <f t="shared" si="1739"/>
      </c>
    </row>
    <row r="16172" spans="1:26">
      <c r="A16172" s="10"/>
      <c r="B16172" s="95"/>
      <c r="C16172" s="184"/>
      <c r="D16172" s="660"/>
      <c r="E16172" s="184"/>
      <c r="F16172" s="238"/>
      <c r="G16172" s="35"/>
      <c r="H16172" s="35"/>
      <c r="I16172" s="98"/>
      <c r="W16172">
        <f t="shared" si="1736"/>
      </c>
      <c r="X16172">
        <f t="shared" si="1737"/>
      </c>
      <c r="Y16172">
        <f t="shared" si="1738"/>
      </c>
      <c r="Z16172">
        <f t="shared" si="1739"/>
      </c>
    </row>
    <row r="16173" spans="1:26" ht="15.75" thickBot="1">
      <c r="A16173" s="10"/>
      <c r="B16173" s="80" t="s">
        <v>20</v>
      </c>
      <c r="C16173" s="35"/>
      <c r="D16173" s="35"/>
      <c r="E16173" s="35"/>
      <c r="F16173" s="35"/>
      <c r="G16173" s="35"/>
      <c r="H16173" s="35"/>
      <c r="I16173" s="98"/>
      <c r="W16173">
        <f t="shared" si="1736"/>
      </c>
      <c r="X16173">
        <f t="shared" si="1737"/>
      </c>
      <c r="Y16173">
        <f t="shared" si="1738"/>
      </c>
      <c r="Z16173">
        <f t="shared" si="1739"/>
      </c>
    </row>
    <row r="16174" spans="1:26" ht="15.75" thickBot="1">
      <c r="A16174" s="99"/>
      <c r="B16174" s="81"/>
      <c r="C16174" s="39" t="s">
        <v>21</v>
      </c>
      <c r="D16174" s="40">
        <f>SUM(D16151:D16173)</f>
      </c>
      <c r="E16174" s="41">
        <f>IF(H16174=I16174,"OK","NO")</f>
      </c>
      <c r="F16174" s="40">
        <f>SUM(F16151:F16173)</f>
      </c>
      <c r="G16174" s="40">
        <f>SUM(G16151:G16173)</f>
      </c>
      <c r="H16174" s="42">
        <f>SUMPRODUCT(H16151:H16173,G16151:G16173)</f>
      </c>
      <c r="I16174" s="100">
        <f>SUM(I16148:I16173)</f>
      </c>
      <c r="W16174">
        <f t="shared" si="1736"/>
      </c>
      <c r="X16174">
        <f t="shared" si="1737"/>
      </c>
      <c r="Y16174">
        <f t="shared" si="1738"/>
      </c>
      <c r="Z16174">
        <f t="shared" si="1739"/>
      </c>
    </row>
    <row r="16175" spans="1:26">
      <c r="A16175" s="10"/>
      <c r="B16175" s="10"/>
      <c r="C16175" s="91"/>
      <c r="D16175" s="91"/>
      <c r="E16175" s="91"/>
      <c r="F16175" s="91"/>
      <c r="G16175" s="91"/>
      <c r="H16175" s="91"/>
      <c r="I16175" s="91"/>
      <c r="W16175">
        <f t="shared" si="1736"/>
      </c>
      <c r="X16175">
        <f t="shared" si="1737"/>
      </c>
      <c r="Y16175">
        <f t="shared" si="1738"/>
      </c>
      <c r="Z16175">
        <f t="shared" si="1739"/>
      </c>
    </row>
    <row r="16176" spans="1:26">
      <c r="A16176" s="12" t="s">
        <v>281</v>
      </c>
      <c r="B16176" s="12"/>
      <c r="C16176" s="12"/>
      <c r="D16176" s="13"/>
      <c r="E16176" s="14"/>
      <c r="F16176" s="14"/>
      <c r="G16176" s="14"/>
      <c r="H16176" s="2"/>
      <c r="I16176" s="12"/>
      <c r="W16176">
        <f t="shared" si="1736"/>
      </c>
      <c r="X16176">
        <f t="shared" si="1737"/>
      </c>
      <c r="Y16176">
        <f t="shared" si="1738"/>
      </c>
      <c r="Z16176">
        <f t="shared" si="1739"/>
      </c>
    </row>
    <row r="16177" spans="1:26">
      <c r="W16177">
        <f t="shared" si="1736"/>
      </c>
      <c r="X16177">
        <f t="shared" si="1737"/>
      </c>
      <c r="Y16177">
        <f t="shared" si="1738"/>
      </c>
      <c r="Z16177">
        <f t="shared" si="1739"/>
      </c>
    </row>
    <row r="16178" spans="1:26">
      <c r="A16178" s="1562" t="s">
        <v>0</v>
      </c>
      <c r="B16178" s="1562"/>
      <c r="C16178" s="1562"/>
      <c r="D16178" s="1562"/>
      <c r="E16178" s="1562"/>
      <c r="F16178" s="1562"/>
      <c r="G16178" s="1562"/>
      <c r="H16178" s="1562"/>
      <c r="I16178" s="1562"/>
      <c r="W16178">
        <f t="shared" si="1736"/>
      </c>
      <c r="X16178">
        <f t="shared" si="1737"/>
      </c>
      <c r="Y16178">
        <f t="shared" si="1738"/>
      </c>
      <c r="Z16178">
        <f t="shared" si="1739"/>
      </c>
    </row>
    <row r="16179" spans="1:26">
      <c r="W16179">
        <f t="shared" si="1736"/>
      </c>
      <c r="X16179">
        <f t="shared" si="1737"/>
      </c>
      <c r="Y16179">
        <f t="shared" si="1738"/>
      </c>
      <c r="Z16179">
        <f t="shared" si="1739"/>
      </c>
    </row>
    <row r="16180" spans="1:26">
      <c r="B16180" s="124"/>
      <c r="C16180" s="124"/>
      <c r="D16180" s="124"/>
      <c r="E16180" s="124"/>
      <c r="F16180" s="124"/>
      <c r="G16180" s="124"/>
      <c r="H16180" s="124"/>
      <c r="I16180" s="124"/>
      <c r="W16180">
        <f t="shared" si="1736"/>
      </c>
      <c r="X16180">
        <f t="shared" si="1737"/>
      </c>
      <c r="Y16180">
        <f t="shared" si="1738"/>
      </c>
      <c r="Z16180">
        <f t="shared" si="1739"/>
      </c>
    </row>
    <row r="16181" spans="1:26">
      <c r="A16181" s="1" t="s">
        <v>1</v>
      </c>
      <c r="G16181" s="489" t="s">
        <v>2</v>
      </c>
      <c r="H16181" s="3" t="s">
        <v>2685</v>
      </c>
      <c r="W16181">
        <f t="shared" si="1736"/>
      </c>
      <c r="X16181">
        <f t="shared" si="1737"/>
      </c>
      <c r="Y16181">
        <f t="shared" si="1738"/>
      </c>
      <c r="Z16181">
        <f t="shared" si="1739"/>
      </c>
    </row>
    <row r="16182" spans="1:26">
      <c r="A16182" s="1" t="inlineStr">
        <is>
          <t>Dealer-139</t>
        </is>
      </c>
      <c r="F16182" s="4"/>
      <c r="G16182" s="488" t="s">
        <v>1440</v>
      </c>
      <c r="H16182" s="1" t="s">
        <v>2342</v>
      </c>
      <c r="W16182">
        <f t="shared" si="1736"/>
      </c>
      <c r="X16182">
        <f t="shared" si="1737"/>
      </c>
      <c r="Y16182">
        <f t="shared" si="1738"/>
      </c>
      <c r="Z16182">
        <f t="shared" si="1739"/>
      </c>
    </row>
    <row r="16183" spans="1:26">
      <c r="A16183" s="254" t="inlineStr">
        <is>
          <t>Dealer-260</t>
        </is>
      </c>
      <c r="B16183" s="1"/>
      <c r="H16183" s="49"/>
      <c r="W16183">
        <f t="shared" si="1736"/>
      </c>
      <c r="X16183">
        <f t="shared" si="1737"/>
      </c>
      <c r="Y16183">
        <f t="shared" si="1738"/>
      </c>
      <c r="Z16183">
        <f t="shared" si="1739"/>
      </c>
    </row>
    <row r="16184" spans="1:26">
      <c r="A16184" s="254" t="inlineStr">
        <is>
          <t>Address line (redacted)</t>
        </is>
      </c>
      <c r="B16184" s="1"/>
      <c r="W16184">
        <f t="shared" si="1736"/>
      </c>
      <c r="X16184">
        <f t="shared" si="1737"/>
      </c>
      <c r="Y16184">
        <f t="shared" si="1738"/>
      </c>
      <c r="Z16184">
        <f t="shared" si="1739"/>
      </c>
    </row>
    <row r="16185" spans="1:26">
      <c r="A16185" s="1"/>
      <c r="B16185" s="1"/>
      <c r="C16185" s="1"/>
      <c r="W16185">
        <f t="shared" si="1736"/>
      </c>
      <c r="X16185">
        <f t="shared" si="1737"/>
      </c>
      <c r="Y16185">
        <f t="shared" si="1738"/>
      </c>
      <c r="Z16185">
        <f t="shared" si="1739"/>
      </c>
    </row>
    <row r="16186" spans="1:26">
      <c r="A16186" s="12" t="s">
        <v>4</v>
      </c>
      <c r="B16186" s="86" t="inlineStr">
        <is>
          <t>GSTIN-MASKED</t>
        </is>
      </c>
      <c r="D16186" s="197"/>
      <c r="E16186" s="197"/>
      <c r="F16186" s="197"/>
      <c r="G16186" s="197"/>
      <c r="H16186" s="197"/>
      <c r="W16186">
        <f t="shared" si="1736"/>
      </c>
      <c r="X16186">
        <f t="shared" si="1737"/>
      </c>
      <c r="Y16186">
        <f t="shared" si="1738"/>
      </c>
      <c r="Z16186">
        <f t="shared" si="1739"/>
      </c>
    </row>
    <row r="16187" spans="1:26">
      <c r="B16187" s="1"/>
      <c r="D16187" s="197"/>
      <c r="E16187" s="197"/>
      <c r="F16187" s="197"/>
      <c r="G16187" s="197"/>
      <c r="H16187" s="197"/>
      <c r="W16187">
        <f t="shared" si="1736"/>
      </c>
      <c r="X16187">
        <f t="shared" si="1737"/>
      </c>
      <c r="Y16187">
        <f t="shared" si="1738"/>
      </c>
      <c r="Z16187">
        <f t="shared" si="1739"/>
      </c>
    </row>
    <row r="16188" spans="1:26">
      <c r="A16188" s="1" t="s">
        <v>5</v>
      </c>
      <c r="D16188" s="197"/>
      <c r="E16188" s="197"/>
      <c r="F16188" s="197"/>
      <c r="G16188" s="197"/>
      <c r="H16188" s="197"/>
      <c r="W16188">
        <f t="shared" si="1736"/>
      </c>
      <c r="X16188">
        <f t="shared" si="1737"/>
      </c>
      <c r="Y16188">
        <f t="shared" si="1738"/>
      </c>
      <c r="Z16188">
        <f t="shared" si="1739"/>
      </c>
    </row>
    <row r="16189" spans="1:26">
      <c r="A16189" s="1" t="s">
        <v>6</v>
      </c>
      <c r="D16189" s="197"/>
      <c r="E16189" s="197"/>
      <c r="F16189" s="197"/>
      <c r="G16189" s="197"/>
      <c r="H16189" s="197"/>
      <c r="W16189">
        <f t="shared" si="1736"/>
      </c>
      <c r="X16189">
        <f t="shared" si="1737"/>
      </c>
      <c r="Y16189">
        <f t="shared" si="1738"/>
      </c>
      <c r="Z16189">
        <f t="shared" si="1739"/>
      </c>
    </row>
    <row r="16190" spans="1:26" ht="15.75" thickBot="1">
      <c r="A16190" s="1" t="s">
        <v>7</v>
      </c>
      <c r="W16190">
        <f t="shared" si="1736"/>
      </c>
      <c r="X16190">
        <f t="shared" si="1737"/>
      </c>
      <c r="Y16190">
        <f t="shared" si="1738"/>
      </c>
      <c r="Z16190">
        <f t="shared" si="1739"/>
      </c>
    </row>
    <row r="16191" spans="1:26" ht="24">
      <c r="A16191" s="676" t="s">
        <v>8</v>
      </c>
      <c r="B16191" s="677" t="s">
        <v>9</v>
      </c>
      <c r="C16191" s="678" t="s">
        <v>10</v>
      </c>
      <c r="D16191" s="679" t="s">
        <v>11</v>
      </c>
      <c r="E16191" s="679" t="s">
        <v>12</v>
      </c>
      <c r="F16191" s="679" t="s">
        <v>13</v>
      </c>
      <c r="G16191" s="679" t="s">
        <v>14</v>
      </c>
      <c r="H16191" s="680" t="s">
        <v>15</v>
      </c>
      <c r="I16191" s="681" t="s">
        <v>16</v>
      </c>
      <c r="W16191">
        <f t="shared" si="1736"/>
      </c>
      <c r="X16191">
        <f t="shared" si="1737"/>
      </c>
      <c r="Y16191">
        <f t="shared" si="1738"/>
      </c>
      <c r="Z16191">
        <f t="shared" si="1739"/>
      </c>
    </row>
    <row r="16192" spans="1:26">
      <c r="A16192" s="682"/>
      <c r="B16192" s="1564" t="s">
        <v>17</v>
      </c>
      <c r="C16192" s="1565"/>
      <c r="D16192" s="50"/>
      <c r="E16192" s="50"/>
      <c r="F16192" s="21"/>
      <c r="G16192" s="6"/>
      <c r="H16192" s="5"/>
      <c r="I16192" s="683"/>
      <c r="W16192">
        <f t="shared" si="1736"/>
      </c>
      <c r="X16192">
        <f t="shared" si="1737"/>
      </c>
      <c r="Y16192">
        <f t="shared" si="1738"/>
      </c>
      <c r="Z16192">
        <f t="shared" si="1739"/>
      </c>
    </row>
    <row r="16193" spans="1:26">
      <c r="A16193" s="682">
        <v>1</v>
      </c>
      <c r="B16193" s="8" t="s">
        <v>488</v>
      </c>
      <c r="C16193" s="5" t="s">
        <v>506</v>
      </c>
      <c r="D16193">
        <v>2</v>
      </c>
      <c r="E16193" s="5">
        <v>5</v>
      </c>
      <c r="F16193" s="5">
        <f>+E16193*D16193</f>
      </c>
      <c r="G16193" s="6">
        <f>+E16193*D16193</f>
      </c>
      <c r="H16193" s="5">
        <v>1</v>
      </c>
      <c r="I16193" s="683">
        <f>+H16193*G16193</f>
      </c>
      <c r="J16193">
        <v>119</v>
      </c>
      <c r="K16193">
        <f>+H16193-J16193</f>
      </c>
      <c r="L16193">
        <f>+K16193*G16193</f>
      </c>
      <c r="W16193">
        <f t="shared" si="1736"/>
      </c>
      <c r="X16193">
        <f t="shared" si="1737"/>
      </c>
      <c r="Y16193">
        <f t="shared" si="1738"/>
      </c>
      <c r="Z16193">
        <f t="shared" si="1739"/>
      </c>
    </row>
    <row r="16194" spans="1:26">
      <c r="A16194" s="682">
        <v>2</v>
      </c>
      <c r="B16194" s="8" t="s">
        <v>753</v>
      </c>
      <c r="C16194" s="5" t="s">
        <v>754</v>
      </c>
      <c r="D16194">
        <v>1</v>
      </c>
      <c r="E16194" s="5">
        <v>5</v>
      </c>
      <c r="F16194" s="5">
        <f>+E16194*D16194</f>
      </c>
      <c r="G16194" s="6">
        <f>+E16194*D16194</f>
      </c>
      <c r="H16194" s="5">
        <v>1</v>
      </c>
      <c r="I16194" s="683">
        <f>+H16194*G16194</f>
      </c>
      <c r="J16194">
        <v>119</v>
      </c>
      <c r="K16194">
        <f>+H16194-J16194</f>
      </c>
      <c r="L16194">
        <f>+K16194*G16194</f>
      </c>
      <c r="W16194">
        <f t="shared" si="1736"/>
      </c>
      <c r="X16194">
        <f t="shared" si="1737"/>
      </c>
      <c r="Y16194">
        <f t="shared" si="1738"/>
      </c>
      <c r="Z16194">
        <f t="shared" si="1739"/>
      </c>
    </row>
    <row r="16195" spans="1:26">
      <c r="A16195" s="5"/>
      <c r="B16195" s="8"/>
      <c r="C16195" s="9"/>
      <c r="D16195" s="16"/>
      <c r="E16195" s="16"/>
      <c r="F16195" s="5"/>
      <c r="G16195" s="6"/>
      <c r="H16195" s="5"/>
      <c r="I16195" s="683"/>
      <c r="W16195">
        <f t="shared" si="1736"/>
      </c>
      <c r="X16195">
        <f t="shared" si="1737"/>
      </c>
      <c r="Y16195">
        <f t="shared" si="1738"/>
      </c>
      <c r="Z16195">
        <f t="shared" si="1739"/>
      </c>
    </row>
    <row r="16196" spans="1:26">
      <c r="A16196" s="5"/>
      <c r="B16196" s="95"/>
      <c r="C16196" s="101"/>
      <c r="D16196" s="16"/>
      <c r="E16196" s="5"/>
      <c r="F16196" s="5"/>
      <c r="G16196" s="6"/>
      <c r="H16196" s="16"/>
      <c r="I16196" s="683"/>
      <c r="W16196">
        <f t="shared" ref="W16196:W16259" si="1741">IF(LEFT($H16196&amp;"",5)="2019-",$H16196,W16195)</f>
      </c>
      <c r="X16196">
        <f t="shared" ref="X16196:X16259" si="1742">IF($W16196="",0,IF(COUNTIF($AB$2:$AB$80,$W16196)&gt;0,1,0))</f>
      </c>
      <c r="Y16196">
        <f t="shared" ref="Y16196:Y16259" si="1743">IF($C16196="","",UPPER(TRIM(IFERROR(LEFT($C16196&amp;"",FIND("/",$C16196&amp;"")-1),$C16196&amp;""))))</f>
      </c>
      <c r="Z16196">
        <f t="shared" ref="Z16196:Z16259" si="1744">IFERROR(IF(ISNUMBER($G16196),$G16196,0),0)</f>
      </c>
    </row>
    <row r="16197" spans="1:26">
      <c r="A16197" s="682"/>
      <c r="B16197" s="8"/>
      <c r="C16197" s="5"/>
      <c r="D16197" s="184"/>
      <c r="E16197" s="184"/>
      <c r="F16197" s="184"/>
      <c r="G16197" s="186"/>
      <c r="H16197" s="184"/>
      <c r="I16197" s="684"/>
      <c r="W16197">
        <f t="shared" si="1741"/>
      </c>
      <c r="X16197">
        <f t="shared" si="1742"/>
      </c>
      <c r="Y16197">
        <f t="shared" si="1743"/>
      </c>
      <c r="Z16197">
        <f t="shared" si="1744"/>
      </c>
    </row>
    <row r="16198" spans="1:26">
      <c r="A16198" s="682"/>
      <c r="B16198" s="8"/>
      <c r="C16198" s="5"/>
      <c r="D16198" s="184"/>
      <c r="E16198" s="184"/>
      <c r="F16198" s="184"/>
      <c r="G16198" s="186"/>
      <c r="H16198" s="184"/>
      <c r="I16198" s="684"/>
      <c r="W16198">
        <f t="shared" si="1741"/>
      </c>
      <c r="X16198">
        <f t="shared" si="1742"/>
      </c>
      <c r="Y16198">
        <f t="shared" si="1743"/>
      </c>
      <c r="Z16198">
        <f t="shared" si="1744"/>
      </c>
    </row>
    <row r="16199" spans="1:26">
      <c r="A16199" s="682"/>
      <c r="B16199" s="8"/>
      <c r="C16199" s="5"/>
      <c r="D16199" s="184"/>
      <c r="E16199" s="184"/>
      <c r="F16199" s="184"/>
      <c r="G16199" s="186"/>
      <c r="H16199" s="184"/>
      <c r="I16199" s="684"/>
      <c r="W16199">
        <f t="shared" si="1741"/>
      </c>
      <c r="X16199">
        <f t="shared" si="1742"/>
      </c>
      <c r="Y16199">
        <f t="shared" si="1743"/>
      </c>
      <c r="Z16199">
        <f t="shared" si="1744"/>
      </c>
    </row>
    <row r="16200" spans="1:26">
      <c r="A16200" s="682"/>
      <c r="B16200" s="8"/>
      <c r="C16200" s="5"/>
      <c r="D16200" s="184"/>
      <c r="E16200" s="184"/>
      <c r="F16200" s="184"/>
      <c r="G16200" s="186"/>
      <c r="H16200" s="184"/>
      <c r="I16200" s="684"/>
      <c r="W16200">
        <f t="shared" si="1741"/>
      </c>
      <c r="X16200">
        <f t="shared" si="1742"/>
      </c>
      <c r="Y16200">
        <f t="shared" si="1743"/>
      </c>
      <c r="Z16200">
        <f t="shared" si="1744"/>
      </c>
    </row>
    <row r="16201" spans="1:26">
      <c r="A16201" s="682"/>
      <c r="B16201" s="8"/>
      <c r="C16201" s="5"/>
      <c r="D16201" s="184"/>
      <c r="E16201" s="184"/>
      <c r="F16201" s="184"/>
      <c r="G16201" s="186"/>
      <c r="H16201" s="184"/>
      <c r="I16201" s="684"/>
      <c r="W16201">
        <f t="shared" si="1741"/>
      </c>
      <c r="X16201">
        <f t="shared" si="1742"/>
      </c>
      <c r="Y16201">
        <f t="shared" si="1743"/>
      </c>
      <c r="Z16201">
        <f t="shared" si="1744"/>
      </c>
    </row>
    <row r="16202" spans="1:26">
      <c r="A16202" s="682"/>
      <c r="B16202" s="8"/>
      <c r="C16202" s="5"/>
      <c r="D16202" s="184"/>
      <c r="E16202" s="184"/>
      <c r="F16202" s="184"/>
      <c r="G16202" s="186"/>
      <c r="H16202" s="184"/>
      <c r="I16202" s="684"/>
      <c r="W16202">
        <f t="shared" si="1741"/>
      </c>
      <c r="X16202">
        <f t="shared" si="1742"/>
      </c>
      <c r="Y16202">
        <f t="shared" si="1743"/>
      </c>
      <c r="Z16202">
        <f t="shared" si="1744"/>
      </c>
    </row>
    <row r="16203" spans="1:26">
      <c r="A16203" s="682"/>
      <c r="B16203" s="8"/>
      <c r="C16203" s="5"/>
      <c r="D16203" s="184"/>
      <c r="E16203" s="184"/>
      <c r="F16203" s="184"/>
      <c r="G16203" s="186"/>
      <c r="H16203" s="184"/>
      <c r="I16203" s="684"/>
      <c r="W16203">
        <f t="shared" si="1741"/>
      </c>
      <c r="X16203">
        <f t="shared" si="1742"/>
      </c>
      <c r="Y16203">
        <f t="shared" si="1743"/>
      </c>
      <c r="Z16203">
        <f t="shared" si="1744"/>
      </c>
    </row>
    <row r="16204" spans="1:26">
      <c r="A16204" s="685"/>
      <c r="B16204" s="106"/>
      <c r="C16204" s="15"/>
      <c r="D16204" s="184"/>
      <c r="E16204" s="184"/>
      <c r="F16204" s="184"/>
      <c r="G16204" s="186"/>
      <c r="H16204" s="185"/>
      <c r="I16204" s="684"/>
      <c r="W16204">
        <f t="shared" si="1741"/>
      </c>
      <c r="X16204">
        <f t="shared" si="1742"/>
      </c>
      <c r="Y16204">
        <f t="shared" si="1743"/>
      </c>
      <c r="Z16204">
        <f t="shared" si="1744"/>
      </c>
    </row>
    <row r="16205" spans="1:26" ht="15.75" thickBot="1">
      <c r="A16205" s="682"/>
      <c r="B16205" s="224"/>
      <c r="C16205" s="15"/>
      <c r="D16205" s="23"/>
      <c r="E16205" s="225"/>
      <c r="F16205" s="23"/>
      <c r="G16205" s="24"/>
      <c r="H16205" s="225"/>
      <c r="I16205" s="686"/>
      <c r="W16205">
        <f t="shared" si="1741"/>
      </c>
      <c r="X16205">
        <f t="shared" si="1742"/>
      </c>
      <c r="Y16205">
        <f t="shared" si="1743"/>
      </c>
      <c r="Z16205">
        <f t="shared" si="1744"/>
      </c>
    </row>
    <row r="16206" spans="1:26">
      <c r="A16206" s="685"/>
      <c r="B16206" s="17"/>
      <c r="C16206" s="5"/>
      <c r="D16206" s="59"/>
      <c r="E16206" s="59"/>
      <c r="F16206" s="53"/>
      <c r="G16206" s="78"/>
      <c r="H16206" s="68"/>
      <c r="I16206" s="687">
        <f>SUM(I16192:I16205)</f>
      </c>
      <c r="W16206">
        <f t="shared" si="1741"/>
      </c>
      <c r="X16206">
        <f t="shared" si="1742"/>
      </c>
      <c r="Y16206">
        <f t="shared" si="1743"/>
      </c>
      <c r="Z16206">
        <f t="shared" si="1744"/>
      </c>
    </row>
    <row r="16207" spans="1:26" ht="15.75" thickBot="1">
      <c r="A16207" s="688"/>
      <c r="B16207" s="222"/>
      <c r="C16207" s="69"/>
      <c r="D16207" s="177"/>
      <c r="E16207" s="177"/>
      <c r="F16207" s="177"/>
      <c r="G16207" s="177"/>
      <c r="H16207" s="177"/>
      <c r="I16207" s="689"/>
      <c r="W16207">
        <f t="shared" si="1741"/>
      </c>
      <c r="X16207">
        <f t="shared" si="1742"/>
      </c>
      <c r="Y16207">
        <f t="shared" si="1743"/>
      </c>
      <c r="Z16207">
        <f t="shared" si="1744"/>
      </c>
    </row>
    <row r="16208" spans="1:26" ht="21">
      <c r="A16208" s="690"/>
      <c r="B16208" s="212"/>
      <c r="C16208" s="212"/>
      <c r="D16208" s="91"/>
      <c r="E16208" s="91"/>
      <c r="F16208" s="91"/>
      <c r="G16208" s="92" t="s">
        <v>19</v>
      </c>
      <c r="H16208" s="91"/>
      <c r="I16208" s="691">
        <f>+I16206-I16207</f>
      </c>
      <c r="L16208">
        <f>SUM(L16193:L16207)</f>
      </c>
      <c r="W16208">
        <f t="shared" si="1741"/>
      </c>
      <c r="X16208">
        <f t="shared" si="1742"/>
      </c>
      <c r="Y16208">
        <f t="shared" si="1743"/>
      </c>
      <c r="Z16208">
        <f t="shared" si="1744"/>
      </c>
    </row>
    <row r="16209" spans="1:26">
      <c r="A16209" s="688"/>
      <c r="B16209" s="222"/>
      <c r="C16209" s="222"/>
      <c r="D16209" s="69" t="s">
        <v>520</v>
      </c>
      <c r="E16209" s="69"/>
      <c r="F16209" s="69"/>
      <c r="G16209" s="69"/>
      <c r="H16209" s="112">
        <v>1</v>
      </c>
      <c r="I16209" s="692">
        <f>+L16208*H16209</f>
      </c>
      <c r="W16209">
        <f t="shared" si="1741"/>
      </c>
      <c r="X16209">
        <f t="shared" si="1742"/>
      </c>
      <c r="Y16209">
        <f t="shared" si="1743"/>
      </c>
      <c r="Z16209">
        <f t="shared" si="1744"/>
      </c>
    </row>
    <row r="16210" spans="1:26">
      <c r="A16210" s="690"/>
      <c r="B16210" s="10"/>
      <c r="C16210" s="10"/>
      <c r="D16210" s="69"/>
      <c r="E16210" s="69"/>
      <c r="F16210" s="69"/>
      <c r="G16210" s="69"/>
      <c r="H16210" s="69"/>
      <c r="I16210" s="692"/>
      <c r="W16210">
        <f t="shared" si="1741"/>
      </c>
      <c r="X16210">
        <f t="shared" si="1742"/>
      </c>
      <c r="Y16210">
        <f t="shared" si="1743"/>
      </c>
      <c r="Z16210">
        <f t="shared" si="1744"/>
      </c>
    </row>
    <row r="16211" spans="1:26" ht="15.75" thickBot="1">
      <c r="A16211" s="690"/>
      <c r="B16211" s="11" t="s">
        <v>20</v>
      </c>
      <c r="C16211" s="35"/>
      <c r="D16211" s="35"/>
      <c r="E16211" s="35"/>
      <c r="F16211" s="35"/>
      <c r="G16211" s="35"/>
      <c r="H16211" s="35"/>
      <c r="I16211" s="693"/>
      <c r="W16211">
        <f t="shared" si="1741"/>
      </c>
      <c r="X16211">
        <f t="shared" si="1742"/>
      </c>
      <c r="Y16211">
        <f t="shared" si="1743"/>
      </c>
      <c r="Z16211">
        <f t="shared" si="1744"/>
      </c>
    </row>
    <row r="16212" spans="1:26" ht="15.75" thickBot="1">
      <c r="A16212" s="694"/>
      <c r="B16212" s="38"/>
      <c r="C16212" s="39" t="s">
        <v>21</v>
      </c>
      <c r="D16212" s="40">
        <f>SUM(D16192:D16211)</f>
      </c>
      <c r="E16212" s="41">
        <f>IF(H16212=I16212,"OK","NO")</f>
      </c>
      <c r="F16212" s="40">
        <f>SUM(F16192:F16211)</f>
      </c>
      <c r="G16212" s="40">
        <f>SUM(G16192:G16211)</f>
      </c>
      <c r="H16212" s="41">
        <f>SUMPRODUCT(F16192:F16207,H16192:H16207)</f>
      </c>
      <c r="I16212" s="695">
        <f>+I16208-I16209</f>
      </c>
      <c r="W16212">
        <f t="shared" si="1741"/>
      </c>
      <c r="X16212">
        <f t="shared" si="1742"/>
      </c>
      <c r="Y16212">
        <f t="shared" si="1743"/>
      </c>
      <c r="Z16212">
        <f t="shared" si="1744"/>
      </c>
    </row>
    <row r="16213" spans="1:26" ht="15.75" thickBot="1">
      <c r="A16213" s="696"/>
      <c r="B16213" s="697"/>
      <c r="C16213" s="698"/>
      <c r="D16213" s="698"/>
      <c r="E16213" s="698"/>
      <c r="F16213" s="698"/>
      <c r="G16213" s="698"/>
      <c r="H16213" s="699"/>
      <c r="I16213" s="700"/>
      <c r="W16213">
        <f t="shared" si="1741"/>
      </c>
      <c r="X16213">
        <f t="shared" si="1742"/>
      </c>
      <c r="Y16213">
        <f t="shared" si="1743"/>
      </c>
      <c r="Z16213">
        <f t="shared" si="1744"/>
      </c>
    </row>
    <row r="16214" spans="1:26">
      <c r="A16214" s="12" t="s">
        <v>315</v>
      </c>
      <c r="B16214" s="12"/>
      <c r="C16214" s="12"/>
      <c r="D16214" s="13"/>
      <c r="E16214" s="14"/>
      <c r="F16214" s="14"/>
      <c r="G16214" s="14"/>
      <c r="H16214" s="2"/>
      <c r="I16214" s="12"/>
      <c r="W16214">
        <f t="shared" si="1741"/>
      </c>
      <c r="X16214">
        <f t="shared" si="1742"/>
      </c>
      <c r="Y16214">
        <f t="shared" si="1743"/>
      </c>
      <c r="Z16214">
        <f t="shared" si="1744"/>
      </c>
    </row>
    <row r="16215" spans="1:26">
      <c r="W16215">
        <f t="shared" si="1741"/>
      </c>
      <c r="X16215">
        <f t="shared" si="1742"/>
      </c>
      <c r="Y16215">
        <f t="shared" si="1743"/>
      </c>
      <c r="Z16215">
        <f t="shared" si="1744"/>
      </c>
    </row>
    <row r="16216" spans="1:26">
      <c r="W16216">
        <f t="shared" si="1741"/>
      </c>
      <c r="X16216">
        <f t="shared" si="1742"/>
      </c>
      <c r="Y16216">
        <f t="shared" si="1743"/>
      </c>
      <c r="Z16216">
        <f t="shared" si="1744"/>
      </c>
    </row>
    <row r="16217" spans="1:26">
      <c r="W16217">
        <f t="shared" si="1741"/>
      </c>
      <c r="X16217">
        <f t="shared" si="1742"/>
      </c>
      <c r="Y16217">
        <f t="shared" si="1743"/>
      </c>
      <c r="Z16217">
        <f t="shared" si="1744"/>
      </c>
    </row>
    <row r="16218" spans="1:26">
      <c r="W16218">
        <f t="shared" si="1741"/>
      </c>
      <c r="X16218">
        <f t="shared" si="1742"/>
      </c>
      <c r="Y16218">
        <f t="shared" si="1743"/>
      </c>
      <c r="Z16218">
        <f t="shared" si="1744"/>
      </c>
    </row>
    <row r="16219" spans="1:26">
      <c r="A16219" s="1562" t="s">
        <v>0</v>
      </c>
      <c r="B16219" s="1562"/>
      <c r="C16219" s="1562"/>
      <c r="D16219" s="1562"/>
      <c r="E16219" s="1562"/>
      <c r="F16219" s="1562"/>
      <c r="G16219" s="1562"/>
      <c r="H16219" s="1562"/>
      <c r="I16219" s="1562"/>
      <c r="W16219">
        <f t="shared" si="1741"/>
      </c>
      <c r="X16219">
        <f t="shared" si="1742"/>
      </c>
      <c r="Y16219">
        <f t="shared" si="1743"/>
      </c>
      <c r="Z16219">
        <f t="shared" si="1744"/>
      </c>
    </row>
    <row r="16220" spans="1:26">
      <c r="W16220">
        <f t="shared" si="1741"/>
      </c>
      <c r="X16220">
        <f t="shared" si="1742"/>
      </c>
      <c r="Y16220">
        <f t="shared" si="1743"/>
      </c>
      <c r="Z16220">
        <f t="shared" si="1744"/>
      </c>
    </row>
    <row r="16221" spans="1:26">
      <c r="W16221">
        <f t="shared" si="1741"/>
      </c>
      <c r="X16221">
        <f t="shared" si="1742"/>
      </c>
      <c r="Y16221">
        <f t="shared" si="1743"/>
      </c>
      <c r="Z16221">
        <f t="shared" si="1744"/>
      </c>
    </row>
    <row r="16222" spans="1:26">
      <c r="A16222" s="1" t="s">
        <v>1</v>
      </c>
      <c r="B16222" s="1"/>
      <c r="G16222" s="489" t="s">
        <v>2</v>
      </c>
      <c r="H16222" s="3" t="s">
        <v>2693</v>
      </c>
      <c r="W16222">
        <f t="shared" si="1741"/>
      </c>
      <c r="X16222">
        <f t="shared" si="1742"/>
      </c>
      <c r="Y16222">
        <f t="shared" si="1743"/>
      </c>
      <c r="Z16222">
        <f t="shared" si="1744"/>
      </c>
    </row>
    <row r="16223" spans="1:26">
      <c r="A16223" s="1" t="inlineStr">
        <is>
          <t>Dealer-166</t>
        </is>
      </c>
      <c r="B16223" s="1"/>
      <c r="F16223" s="4"/>
      <c r="G16223" s="488" t="s">
        <v>1440</v>
      </c>
      <c r="H16223" s="1" t="s">
        <v>2343</v>
      </c>
      <c r="W16223">
        <f t="shared" si="1741"/>
      </c>
      <c r="X16223">
        <f t="shared" si="1742"/>
      </c>
      <c r="Y16223">
        <f t="shared" si="1743"/>
      </c>
      <c r="Z16223">
        <f t="shared" si="1744"/>
      </c>
    </row>
    <row r="16224" spans="1:26">
      <c r="A16224" s="1" t="inlineStr">
        <is>
          <t>Address line (redacted)</t>
        </is>
      </c>
      <c r="B16224" s="1"/>
      <c r="H16224" s="49"/>
      <c r="W16224">
        <f t="shared" si="1741"/>
      </c>
      <c r="X16224">
        <f t="shared" si="1742"/>
      </c>
      <c r="Y16224">
        <f t="shared" si="1743"/>
      </c>
      <c r="Z16224">
        <f t="shared" si="1744"/>
      </c>
    </row>
    <row r="16225" spans="1:26">
      <c r="A16225" s="1" t="inlineStr">
        <is>
          <t>Address line (redacted)</t>
        </is>
      </c>
      <c r="B16225" s="1"/>
      <c r="D16225" s="85"/>
      <c r="E16225" s="85"/>
      <c r="F16225" s="85"/>
      <c r="G16225" s="85"/>
      <c r="H16225" s="85"/>
      <c r="W16225">
        <f t="shared" si="1741"/>
      </c>
      <c r="X16225">
        <f t="shared" si="1742"/>
      </c>
      <c r="Y16225">
        <f t="shared" si="1743"/>
      </c>
      <c r="Z16225">
        <f t="shared" si="1744"/>
      </c>
    </row>
    <row r="16226" spans="1:26">
      <c r="A16226" s="12" t="s">
        <v>299</v>
      </c>
      <c r="B16226" s="86" t="inlineStr">
        <is>
          <t>GSTIN-MASKED</t>
        </is>
      </c>
      <c r="D16226" s="85"/>
      <c r="E16226" s="85"/>
      <c r="F16226" s="85"/>
      <c r="G16226" s="85"/>
      <c r="H16226" s="85"/>
      <c r="W16226">
        <f t="shared" si="1741"/>
      </c>
      <c r="X16226">
        <f t="shared" si="1742"/>
      </c>
      <c r="Y16226">
        <f t="shared" si="1743"/>
      </c>
      <c r="Z16226">
        <f t="shared" si="1744"/>
      </c>
    </row>
    <row r="16227" spans="1:26">
      <c r="D16227" s="85"/>
      <c r="E16227" s="85"/>
      <c r="F16227" s="85"/>
      <c r="G16227" s="85"/>
      <c r="H16227" s="85"/>
      <c r="W16227">
        <f t="shared" si="1741"/>
      </c>
      <c r="X16227">
        <f t="shared" si="1742"/>
      </c>
      <c r="Y16227">
        <f t="shared" si="1743"/>
      </c>
      <c r="Z16227">
        <f t="shared" si="1744"/>
      </c>
    </row>
    <row r="16228" spans="1:26">
      <c r="W16228">
        <f t="shared" si="1741"/>
      </c>
      <c r="X16228">
        <f t="shared" si="1742"/>
      </c>
      <c r="Y16228">
        <f t="shared" si="1743"/>
      </c>
      <c r="Z16228">
        <f t="shared" si="1744"/>
      </c>
    </row>
    <row r="16229" spans="1:26">
      <c r="A16229" s="1" t="s">
        <v>5</v>
      </c>
      <c r="W16229">
        <f t="shared" si="1741"/>
      </c>
      <c r="X16229">
        <f t="shared" si="1742"/>
      </c>
      <c r="Y16229">
        <f t="shared" si="1743"/>
      </c>
      <c r="Z16229">
        <f t="shared" si="1744"/>
      </c>
    </row>
    <row r="16230" spans="1:26">
      <c r="A16230" s="1" t="s">
        <v>6</v>
      </c>
      <c r="W16230">
        <f t="shared" si="1741"/>
      </c>
      <c r="X16230">
        <f t="shared" si="1742"/>
      </c>
      <c r="Y16230">
        <f t="shared" si="1743"/>
      </c>
      <c r="Z16230">
        <f t="shared" si="1744"/>
      </c>
    </row>
    <row r="16231" spans="1:26">
      <c r="A16231" s="1" t="s">
        <v>7</v>
      </c>
      <c r="W16231">
        <f t="shared" si="1741"/>
      </c>
      <c r="X16231">
        <f t="shared" si="1742"/>
      </c>
      <c r="Y16231">
        <f t="shared" si="1743"/>
      </c>
      <c r="Z16231">
        <f t="shared" si="1744"/>
      </c>
    </row>
    <row r="16232" spans="1:26" ht="24">
      <c r="A16232" s="179" t="s">
        <v>8</v>
      </c>
      <c r="B16232" s="180" t="s">
        <v>9</v>
      </c>
      <c r="C16232" s="180" t="s">
        <v>10</v>
      </c>
      <c r="D16232" s="181" t="s">
        <v>11</v>
      </c>
      <c r="E16232" s="181" t="s">
        <v>12</v>
      </c>
      <c r="F16232" s="181" t="s">
        <v>13</v>
      </c>
      <c r="G16232" s="181" t="s">
        <v>14</v>
      </c>
      <c r="H16232" s="179" t="s">
        <v>15</v>
      </c>
      <c r="I16232" s="182" t="s">
        <v>16</v>
      </c>
      <c r="W16232">
        <f t="shared" si="1741"/>
      </c>
      <c r="X16232">
        <f t="shared" si="1742"/>
      </c>
      <c r="Y16232">
        <f t="shared" si="1743"/>
      </c>
      <c r="Z16232">
        <f t="shared" si="1744"/>
      </c>
    </row>
    <row r="16233" spans="1:26">
      <c r="A16233" s="5"/>
      <c r="B16233" s="1564" t="s">
        <v>17</v>
      </c>
      <c r="C16233" s="1565"/>
      <c r="D16233" s="5"/>
      <c r="E16233" s="5"/>
      <c r="F16233" s="5"/>
      <c r="G16233" s="6"/>
      <c r="H16233" s="5"/>
      <c r="I16233" s="183"/>
      <c r="W16233">
        <f t="shared" si="1741"/>
      </c>
      <c r="X16233">
        <f t="shared" si="1742"/>
      </c>
      <c r="Y16233">
        <f t="shared" si="1743"/>
      </c>
      <c r="Z16233">
        <f t="shared" si="1744"/>
      </c>
    </row>
    <row r="16234" spans="1:26">
      <c r="A16234" s="5">
        <v>1</v>
      </c>
      <c r="B16234" s="8" t="s">
        <v>1045</v>
      </c>
      <c r="C16234" s="5" t="s">
        <v>1044</v>
      </c>
      <c r="D16234" s="5">
        <v>1</v>
      </c>
      <c r="E16234" s="5">
        <v>5</v>
      </c>
      <c r="F16234" s="5">
        <f>+E16234*D16234</f>
      </c>
      <c r="G16234" s="6">
        <f>+E16234*D16234</f>
      </c>
      <c r="H16234" s="5">
        <v>1</v>
      </c>
      <c r="I16234" s="183">
        <f>+H16234*G16234</f>
      </c>
      <c r="J16234">
        <v>119</v>
      </c>
      <c r="K16234">
        <f>+H16234-J16234</f>
      </c>
      <c r="L16234">
        <f>+K16234*G16234</f>
      </c>
      <c r="W16234">
        <f t="shared" si="1741"/>
      </c>
      <c r="X16234">
        <f t="shared" si="1742"/>
      </c>
      <c r="Y16234">
        <f t="shared" si="1743"/>
      </c>
      <c r="Z16234">
        <f t="shared" si="1744"/>
      </c>
    </row>
    <row r="16235" spans="1:26">
      <c r="A16235" s="5"/>
      <c r="B16235" s="8" t="s">
        <v>380</v>
      </c>
      <c r="C16235" s="5" t="s">
        <v>381</v>
      </c>
      <c r="D16235" s="5">
        <v>1</v>
      </c>
      <c r="E16235" s="5">
        <v>5</v>
      </c>
      <c r="F16235" s="5">
        <f>+E16235*D16235</f>
      </c>
      <c r="G16235" s="6">
        <f>+E16235*D16235</f>
      </c>
      <c r="H16235" s="5">
        <v>1</v>
      </c>
      <c r="I16235" s="183">
        <f>+H16235*G16235</f>
      </c>
      <c r="J16235">
        <v>119</v>
      </c>
      <c r="K16235">
        <f>+H16235-J16235</f>
      </c>
      <c r="L16235">
        <f>+K16235*G16235</f>
      </c>
      <c r="W16235">
        <f t="shared" si="1741"/>
      </c>
      <c r="X16235">
        <f t="shared" si="1742"/>
      </c>
      <c r="Y16235">
        <f t="shared" si="1743"/>
      </c>
      <c r="Z16235">
        <f t="shared" si="1744"/>
      </c>
    </row>
    <row r="16236" spans="1:26">
      <c r="A16236" s="5"/>
      <c r="B16236" s="8" t="s">
        <v>456</v>
      </c>
      <c r="C16236" s="5" t="s">
        <v>455</v>
      </c>
      <c r="D16236" s="5">
        <v>1</v>
      </c>
      <c r="E16236" s="5">
        <v>5</v>
      </c>
      <c r="F16236" s="5">
        <f>+E16236*D16236</f>
      </c>
      <c r="G16236" s="6">
        <f>+E16236*D16236</f>
      </c>
      <c r="H16236" s="5">
        <v>1</v>
      </c>
      <c r="I16236" s="183">
        <f>+H16236*G16236</f>
      </c>
      <c r="J16236">
        <v>119</v>
      </c>
      <c r="K16236">
        <f>+H16236-J16236</f>
      </c>
      <c r="L16236">
        <f>+K16236*G16236</f>
      </c>
      <c r="W16236">
        <f t="shared" si="1741"/>
      </c>
      <c r="X16236">
        <f t="shared" si="1742"/>
      </c>
      <c r="Y16236">
        <f t="shared" si="1743"/>
      </c>
      <c r="Z16236">
        <f t="shared" si="1744"/>
      </c>
    </row>
    <row r="16237" spans="1:26">
      <c r="A16237" s="5"/>
      <c r="B16237" s="1564" t="s">
        <v>300</v>
      </c>
      <c r="C16237" s="1565"/>
      <c r="D16237" s="5"/>
      <c r="E16237" s="5"/>
      <c r="F16237" s="21"/>
      <c r="G16237" s="6"/>
      <c r="H16237" s="5"/>
      <c r="I16237" s="183"/>
      <c r="W16237">
        <f t="shared" si="1741"/>
      </c>
      <c r="X16237">
        <f t="shared" si="1742"/>
      </c>
      <c r="Y16237">
        <f t="shared" si="1743"/>
      </c>
      <c r="Z16237">
        <f t="shared" si="1744"/>
      </c>
    </row>
    <row r="16238" spans="1:26">
      <c r="A16238" s="5">
        <v>2</v>
      </c>
      <c r="B16238" s="17" t="s">
        <v>739</v>
      </c>
      <c r="C16238" s="88" t="s">
        <v>303</v>
      </c>
      <c r="D16238" s="5">
        <v>5</v>
      </c>
      <c r="E16238" s="5">
        <v>10</v>
      </c>
      <c r="F16238" s="5">
        <f>+E16238*D16238</f>
      </c>
      <c r="G16238" s="6">
        <f>+E16238*D16238</f>
      </c>
      <c r="H16238" s="5">
        <v>1</v>
      </c>
      <c r="I16238" s="183">
        <f>+H16238*G16238</f>
      </c>
      <c r="J16238">
        <f>50*28%</f>
      </c>
      <c r="K16238">
        <f>+H16238-J16238</f>
      </c>
      <c r="L16238">
        <f>+K16238*G16238</f>
      </c>
      <c r="W16238">
        <f t="shared" si="1741"/>
      </c>
      <c r="X16238">
        <f t="shared" si="1742"/>
      </c>
      <c r="Y16238">
        <f t="shared" si="1743"/>
      </c>
      <c r="Z16238">
        <f t="shared" si="1744"/>
      </c>
    </row>
    <row r="16239" spans="1:26">
      <c r="A16239" s="5"/>
      <c r="B16239" s="8"/>
      <c r="C16239" s="5"/>
      <c r="D16239" s="5"/>
      <c r="E16239" s="5"/>
      <c r="F16239" s="21"/>
      <c r="G16239" s="6"/>
      <c r="H16239" s="5"/>
      <c r="I16239" s="183"/>
      <c r="W16239">
        <f t="shared" si="1741"/>
      </c>
      <c r="X16239">
        <f t="shared" si="1742"/>
      </c>
      <c r="Y16239">
        <f t="shared" si="1743"/>
      </c>
      <c r="Z16239">
        <f t="shared" si="1744"/>
      </c>
    </row>
    <row r="16240" spans="1:26">
      <c r="A16240" s="5"/>
      <c r="B16240" s="8"/>
      <c r="C16240" s="5"/>
      <c r="D16240" s="5"/>
      <c r="E16240" s="5"/>
      <c r="F16240" s="21"/>
      <c r="G16240" s="6"/>
      <c r="H16240" s="5"/>
      <c r="I16240" s="183"/>
      <c r="W16240">
        <f t="shared" si="1741"/>
      </c>
      <c r="X16240">
        <f t="shared" si="1742"/>
      </c>
      <c r="Y16240">
        <f t="shared" si="1743"/>
      </c>
      <c r="Z16240">
        <f t="shared" si="1744"/>
      </c>
    </row>
    <row r="16241" spans="1:26">
      <c r="A16241" s="5"/>
      <c r="B16241" s="8"/>
      <c r="C16241" s="5"/>
      <c r="D16241" s="5"/>
      <c r="E16241" s="5"/>
      <c r="F16241" s="21"/>
      <c r="G16241" s="6"/>
      <c r="H16241" s="5"/>
      <c r="I16241" s="183"/>
      <c r="W16241">
        <f t="shared" si="1741"/>
      </c>
      <c r="X16241">
        <f t="shared" si="1742"/>
      </c>
      <c r="Y16241">
        <f t="shared" si="1743"/>
      </c>
      <c r="Z16241">
        <f t="shared" si="1744"/>
      </c>
    </row>
    <row r="16242" spans="1:26">
      <c r="A16242" s="5"/>
      <c r="B16242" s="8"/>
      <c r="C16242" s="5"/>
      <c r="D16242" s="5"/>
      <c r="E16242" s="5"/>
      <c r="F16242" s="21"/>
      <c r="G16242" s="6"/>
      <c r="H16242" s="5"/>
      <c r="I16242" s="183"/>
      <c r="W16242">
        <f t="shared" si="1741"/>
      </c>
      <c r="X16242">
        <f t="shared" si="1742"/>
      </c>
      <c r="Y16242">
        <f t="shared" si="1743"/>
      </c>
      <c r="Z16242">
        <f t="shared" si="1744"/>
      </c>
    </row>
    <row r="16243" spans="1:26">
      <c r="A16243" s="5"/>
      <c r="B16243" s="8"/>
      <c r="C16243" s="5"/>
      <c r="D16243" s="5"/>
      <c r="E16243" s="5"/>
      <c r="F16243" s="21"/>
      <c r="G16243" s="6"/>
      <c r="H16243" s="5"/>
      <c r="I16243" s="183"/>
      <c r="W16243">
        <f t="shared" si="1741"/>
      </c>
      <c r="X16243">
        <f t="shared" si="1742"/>
      </c>
      <c r="Y16243">
        <f t="shared" si="1743"/>
      </c>
      <c r="Z16243">
        <f t="shared" si="1744"/>
      </c>
    </row>
    <row r="16244" spans="1:26">
      <c r="A16244" s="5"/>
      <c r="B16244" s="8"/>
      <c r="C16244" s="5"/>
      <c r="D16244" s="5"/>
      <c r="E16244" s="5"/>
      <c r="F16244" s="21"/>
      <c r="G16244" s="6"/>
      <c r="H16244" s="5"/>
      <c r="I16244" s="183"/>
      <c r="W16244">
        <f t="shared" si="1741"/>
      </c>
      <c r="X16244">
        <f t="shared" si="1742"/>
      </c>
      <c r="Y16244">
        <f t="shared" si="1743"/>
      </c>
      <c r="Z16244">
        <f t="shared" si="1744"/>
      </c>
    </row>
    <row r="16245" spans="1:26">
      <c r="A16245" s="5"/>
      <c r="B16245" s="8"/>
      <c r="C16245" s="5"/>
      <c r="D16245" s="5"/>
      <c r="E16245" s="5"/>
      <c r="F16245" s="21"/>
      <c r="G16245" s="6"/>
      <c r="H16245" s="5"/>
      <c r="I16245" s="183"/>
      <c r="W16245">
        <f t="shared" si="1741"/>
      </c>
      <c r="X16245">
        <f t="shared" si="1742"/>
      </c>
      <c r="Y16245">
        <f t="shared" si="1743"/>
      </c>
      <c r="Z16245">
        <f t="shared" si="1744"/>
      </c>
    </row>
    <row r="16246" spans="1:26">
      <c r="A16246" s="5"/>
      <c r="B16246" s="8"/>
      <c r="C16246" s="5"/>
      <c r="D16246" s="5"/>
      <c r="E16246" s="5"/>
      <c r="F16246" s="21"/>
      <c r="G16246" s="6"/>
      <c r="H16246" s="5"/>
      <c r="I16246" s="183"/>
      <c r="W16246">
        <f t="shared" si="1741"/>
      </c>
      <c r="X16246">
        <f t="shared" si="1742"/>
      </c>
      <c r="Y16246">
        <f t="shared" si="1743"/>
      </c>
      <c r="Z16246">
        <f t="shared" si="1744"/>
      </c>
    </row>
    <row r="16247" spans="1:26">
      <c r="A16247" s="5"/>
      <c r="B16247" s="8"/>
      <c r="C16247" s="5"/>
      <c r="D16247" s="5"/>
      <c r="E16247" s="5"/>
      <c r="F16247" s="21"/>
      <c r="G16247" s="6"/>
      <c r="H16247" s="5"/>
      <c r="I16247" s="183"/>
      <c r="W16247">
        <f t="shared" si="1741"/>
      </c>
      <c r="X16247">
        <f t="shared" si="1742"/>
      </c>
      <c r="Y16247">
        <f t="shared" si="1743"/>
      </c>
      <c r="Z16247">
        <f t="shared" si="1744"/>
      </c>
    </row>
    <row r="16248" spans="1:26">
      <c r="A16248" s="5"/>
      <c r="B16248" s="8"/>
      <c r="C16248" s="5"/>
      <c r="D16248" s="5"/>
      <c r="E16248" s="5"/>
      <c r="F16248" s="21"/>
      <c r="G16248" s="6"/>
      <c r="H16248" s="5"/>
      <c r="I16248" s="183"/>
      <c r="W16248">
        <f t="shared" si="1741"/>
      </c>
      <c r="X16248">
        <f t="shared" si="1742"/>
      </c>
      <c r="Y16248">
        <f t="shared" si="1743"/>
      </c>
      <c r="Z16248">
        <f t="shared" si="1744"/>
      </c>
    </row>
    <row r="16249" spans="1:26">
      <c r="A16249" s="5"/>
      <c r="B16249" s="8"/>
      <c r="C16249" s="5"/>
      <c r="D16249" s="5"/>
      <c r="E16249" s="5"/>
      <c r="F16249" s="21"/>
      <c r="G16249" s="6"/>
      <c r="H16249" s="5"/>
      <c r="I16249" s="183"/>
      <c r="W16249">
        <f t="shared" si="1741"/>
      </c>
      <c r="X16249">
        <f t="shared" si="1742"/>
      </c>
      <c r="Y16249">
        <f t="shared" si="1743"/>
      </c>
      <c r="Z16249">
        <f t="shared" si="1744"/>
      </c>
    </row>
    <row r="16250" spans="1:26">
      <c r="A16250" s="5"/>
      <c r="B16250" s="8"/>
      <c r="C16250" s="5"/>
      <c r="D16250" s="5"/>
      <c r="E16250" s="5"/>
      <c r="F16250" s="21"/>
      <c r="G16250" s="6"/>
      <c r="H16250" s="5"/>
      <c r="I16250" s="183"/>
      <c r="W16250">
        <f t="shared" si="1741"/>
      </c>
      <c r="X16250">
        <f t="shared" si="1742"/>
      </c>
      <c r="Y16250">
        <f t="shared" si="1743"/>
      </c>
      <c r="Z16250">
        <f t="shared" si="1744"/>
      </c>
    </row>
    <row r="16251" spans="1:26">
      <c r="A16251" s="5"/>
      <c r="B16251" s="8"/>
      <c r="C16251" s="5"/>
      <c r="D16251" s="5"/>
      <c r="E16251" s="5"/>
      <c r="F16251" s="21"/>
      <c r="G16251" s="6"/>
      <c r="H16251" s="5"/>
      <c r="I16251" s="183"/>
      <c r="W16251">
        <f t="shared" si="1741"/>
      </c>
      <c r="X16251">
        <f t="shared" si="1742"/>
      </c>
      <c r="Y16251">
        <f t="shared" si="1743"/>
      </c>
      <c r="Z16251">
        <f t="shared" si="1744"/>
      </c>
    </row>
    <row r="16252" spans="1:26">
      <c r="A16252" s="5"/>
      <c r="B16252" s="8"/>
      <c r="C16252" s="5"/>
      <c r="D16252" s="5"/>
      <c r="E16252" s="5"/>
      <c r="F16252" s="21"/>
      <c r="G16252" s="6"/>
      <c r="H16252" s="5"/>
      <c r="I16252" s="183"/>
      <c r="W16252">
        <f t="shared" si="1741"/>
      </c>
      <c r="X16252">
        <f t="shared" si="1742"/>
      </c>
      <c r="Y16252">
        <f t="shared" si="1743"/>
      </c>
      <c r="Z16252">
        <f t="shared" si="1744"/>
      </c>
    </row>
    <row r="16253" spans="1:26" ht="15.75" thickBot="1">
      <c r="A16253" s="5"/>
      <c r="B16253" s="224"/>
      <c r="C16253" s="15"/>
      <c r="D16253" s="23"/>
      <c r="E16253" s="225"/>
      <c r="F16253" s="23"/>
      <c r="G16253" s="24"/>
      <c r="H16253" s="225"/>
      <c r="I16253" s="226"/>
      <c r="W16253">
        <f t="shared" si="1741"/>
      </c>
      <c r="X16253">
        <f t="shared" si="1742"/>
      </c>
      <c r="Y16253">
        <f t="shared" si="1743"/>
      </c>
      <c r="Z16253">
        <f t="shared" si="1744"/>
      </c>
    </row>
    <row r="16254" spans="1:26">
      <c r="A16254" s="227"/>
      <c r="B16254" s="17"/>
      <c r="C16254" s="5"/>
      <c r="D16254" s="59"/>
      <c r="E16254" s="59"/>
      <c r="F16254" s="53"/>
      <c r="G16254" s="78"/>
      <c r="H16254" s="68"/>
      <c r="I16254" s="228">
        <f>SUM(I16233:I16253)</f>
      </c>
      <c r="L16254">
        <f>SUM(L16224:L16253)</f>
      </c>
      <c r="W16254">
        <f t="shared" si="1741"/>
      </c>
      <c r="X16254">
        <f t="shared" si="1742"/>
      </c>
      <c r="Y16254">
        <f t="shared" si="1743"/>
      </c>
      <c r="Z16254">
        <f t="shared" si="1744"/>
      </c>
    </row>
    <row r="16255" spans="1:26">
      <c r="A16255" s="10"/>
      <c r="B16255" s="10"/>
      <c r="C16255" s="69"/>
      <c r="D16255" s="69" t="s">
        <v>520</v>
      </c>
      <c r="E16255" s="69"/>
      <c r="F16255" s="69"/>
      <c r="G16255" s="69"/>
      <c r="H16255" s="112">
        <v>1</v>
      </c>
      <c r="I16255" s="191">
        <f>+L16254*H16255</f>
      </c>
      <c r="W16255">
        <f t="shared" si="1741"/>
      </c>
      <c r="X16255">
        <f t="shared" si="1742"/>
      </c>
      <c r="Y16255">
        <f t="shared" si="1743"/>
      </c>
      <c r="Z16255">
        <f t="shared" si="1744"/>
      </c>
    </row>
    <row r="16256" spans="1:26" ht="15.75" thickBot="1">
      <c r="A16256" s="10"/>
      <c r="B16256" s="11" t="s">
        <v>20</v>
      </c>
      <c r="C16256" s="35"/>
      <c r="D16256" s="35"/>
      <c r="E16256" s="35"/>
      <c r="F16256" s="35"/>
      <c r="G16256" s="35"/>
      <c r="H16256" s="35"/>
      <c r="I16256" s="98"/>
      <c r="W16256">
        <f t="shared" si="1741"/>
      </c>
      <c r="X16256">
        <f t="shared" si="1742"/>
      </c>
      <c r="Y16256">
        <f t="shared" si="1743"/>
      </c>
      <c r="Z16256">
        <f t="shared" si="1744"/>
      </c>
    </row>
    <row r="16257" spans="1:26" ht="15.75" thickBot="1">
      <c r="A16257" s="99"/>
      <c r="B16257" s="38"/>
      <c r="C16257" s="39" t="s">
        <v>21</v>
      </c>
      <c r="D16257" s="40">
        <f>SUM(D16233:D16256)</f>
      </c>
      <c r="E16257" s="41" t="s">
        <v>360</v>
      </c>
      <c r="F16257" s="40">
        <f>SUM(F16233:F16256)</f>
      </c>
      <c r="G16257" s="40">
        <f>SUM(G16233:G16256)</f>
      </c>
      <c r="H16257" s="41">
        <f>+SUMPRODUCT(H16233:H16253,F16233:F16253)</f>
      </c>
      <c r="I16257" s="100">
        <f>+I16254-I16255</f>
      </c>
      <c r="W16257">
        <f t="shared" si="1741"/>
      </c>
      <c r="X16257">
        <f t="shared" si="1742"/>
      </c>
      <c r="Y16257">
        <f t="shared" si="1743"/>
      </c>
      <c r="Z16257">
        <f t="shared" si="1744"/>
      </c>
    </row>
    <row r="16258" spans="1:26">
      <c r="A16258" s="10"/>
      <c r="B16258" s="10"/>
      <c r="C16258" s="91"/>
      <c r="D16258" s="91"/>
      <c r="E16258" s="91"/>
      <c r="F16258" s="91"/>
      <c r="G16258" s="91"/>
      <c r="H16258" s="91"/>
      <c r="I16258" s="91"/>
      <c r="W16258">
        <f t="shared" si="1741"/>
      </c>
      <c r="X16258">
        <f t="shared" si="1742"/>
      </c>
      <c r="Y16258">
        <f t="shared" si="1743"/>
      </c>
      <c r="Z16258">
        <f t="shared" si="1744"/>
      </c>
    </row>
    <row r="16259" spans="1:26">
      <c r="W16259">
        <f t="shared" si="1741"/>
      </c>
      <c r="X16259">
        <f t="shared" si="1742"/>
      </c>
      <c r="Y16259">
        <f t="shared" si="1743"/>
      </c>
      <c r="Z16259">
        <f t="shared" si="1744"/>
      </c>
    </row>
    <row r="16260" spans="1:26">
      <c r="W16260">
        <f t="shared" ref="W16260:W16323" si="1745">IF(LEFT($H16260&amp;"",5)="2019-",$H16260,W16259)</f>
      </c>
      <c r="X16260">
        <f t="shared" ref="X16260:X16323" si="1746">IF($W16260="",0,IF(COUNTIF($AB$2:$AB$80,$W16260)&gt;0,1,0))</f>
      </c>
      <c r="Y16260">
        <f t="shared" ref="Y16260:Y16323" si="1747">IF($C16260="","",UPPER(TRIM(IFERROR(LEFT($C16260&amp;"",FIND("/",$C16260&amp;"")-1),$C16260&amp;""))))</f>
      </c>
      <c r="Z16260">
        <f t="shared" ref="Z16260:Z16323" si="1748">IFERROR(IF(ISNUMBER($G16260),$G16260,0),0)</f>
      </c>
    </row>
    <row r="16261" spans="1:26">
      <c r="A16261" s="1562" t="s">
        <v>0</v>
      </c>
      <c r="B16261" s="1562"/>
      <c r="C16261" s="1562"/>
      <c r="D16261" s="1562"/>
      <c r="E16261" s="1562"/>
      <c r="F16261" s="1562"/>
      <c r="G16261" s="1562"/>
      <c r="H16261" s="1562"/>
      <c r="I16261" s="1562"/>
      <c r="W16261">
        <f t="shared" si="1745"/>
      </c>
      <c r="X16261">
        <f t="shared" si="1746"/>
      </c>
      <c r="Y16261">
        <f t="shared" si="1747"/>
      </c>
      <c r="Z16261">
        <f t="shared" si="1748"/>
      </c>
    </row>
    <row r="16262" spans="1:26">
      <c r="W16262">
        <f t="shared" si="1745"/>
      </c>
      <c r="X16262">
        <f t="shared" si="1746"/>
      </c>
      <c r="Y16262">
        <f t="shared" si="1747"/>
      </c>
      <c r="Z16262">
        <f t="shared" si="1748"/>
      </c>
    </row>
    <row r="16263" spans="1:26">
      <c r="W16263">
        <f t="shared" si="1745"/>
      </c>
      <c r="X16263">
        <f t="shared" si="1746"/>
      </c>
      <c r="Y16263">
        <f t="shared" si="1747"/>
      </c>
      <c r="Z16263">
        <f t="shared" si="1748"/>
      </c>
    </row>
    <row r="16264" spans="1:26">
      <c r="A16264" s="1" t="s">
        <v>1</v>
      </c>
      <c r="B16264" s="1"/>
      <c r="G16264" s="2" t="s">
        <v>2</v>
      </c>
      <c r="H16264" s="3" t="s">
        <v>2693</v>
      </c>
      <c r="I16264" s="124"/>
      <c r="W16264">
        <f t="shared" si="1745"/>
      </c>
      <c r="X16264">
        <f t="shared" si="1746"/>
      </c>
      <c r="Y16264">
        <f t="shared" si="1747"/>
      </c>
      <c r="Z16264">
        <f t="shared" si="1748"/>
      </c>
    </row>
    <row r="16265" spans="1:26">
      <c r="A16265" s="63" t="inlineStr">
        <is>
          <t>Dealer-303</t>
        </is>
      </c>
      <c r="B16265" s="1"/>
      <c r="F16265" s="4"/>
      <c r="G16265" s="2" t="s">
        <v>1440</v>
      </c>
      <c r="H16265" s="1" t="s">
        <v>2344</v>
      </c>
      <c r="W16265">
        <f t="shared" si="1745"/>
      </c>
      <c r="X16265">
        <f t="shared" si="1746"/>
      </c>
      <c r="Y16265">
        <f t="shared" si="1747"/>
      </c>
      <c r="Z16265">
        <f t="shared" si="1748"/>
      </c>
    </row>
    <row r="16266" spans="1:26">
      <c r="A16266" s="136" t="inlineStr">
        <is>
          <t>Address line (redacted)</t>
        </is>
      </c>
      <c r="B16266" s="1"/>
      <c r="C16266" s="55" t="inlineStr">
        <is>
          <t>ATTN: Contact-069</t>
        </is>
      </c>
      <c r="W16266">
        <f t="shared" si="1745"/>
      </c>
      <c r="X16266">
        <f t="shared" si="1746"/>
      </c>
      <c r="Y16266">
        <f t="shared" si="1747"/>
      </c>
      <c r="Z16266">
        <f t="shared" si="1748"/>
      </c>
    </row>
    <row r="16267" spans="1:26">
      <c r="A16267" s="136" t="inlineStr">
        <is>
          <t>Address line (redacted)</t>
        </is>
      </c>
      <c r="B16267" s="1"/>
      <c r="D16267" s="85"/>
      <c r="E16267" s="85"/>
      <c r="F16267" s="85"/>
      <c r="G16267" s="85"/>
      <c r="H16267" s="85"/>
      <c r="W16267">
        <f t="shared" si="1745"/>
      </c>
      <c r="X16267">
        <f t="shared" si="1746"/>
      </c>
      <c r="Y16267">
        <f t="shared" si="1747"/>
      </c>
      <c r="Z16267">
        <f t="shared" si="1748"/>
      </c>
    </row>
    <row r="16268" spans="1:26">
      <c r="A16268" s="12" t="s">
        <v>299</v>
      </c>
      <c r="B16268" s="86" t="inlineStr">
        <is>
          <t>GSTIN-MASKED</t>
        </is>
      </c>
      <c r="D16268" s="85"/>
      <c r="E16268" s="85"/>
      <c r="F16268" s="85"/>
      <c r="G16268" s="85"/>
      <c r="H16268" s="85"/>
      <c r="W16268">
        <f t="shared" si="1745"/>
      </c>
      <c r="X16268">
        <f t="shared" si="1746"/>
      </c>
      <c r="Y16268">
        <f t="shared" si="1747"/>
      </c>
      <c r="Z16268">
        <f t="shared" si="1748"/>
      </c>
    </row>
    <row r="16269" spans="1:26">
      <c r="D16269" s="85"/>
      <c r="E16269" s="85"/>
      <c r="F16269" s="85"/>
      <c r="G16269" s="85"/>
      <c r="H16269" s="85"/>
      <c r="W16269">
        <f t="shared" si="1745"/>
      </c>
      <c r="X16269">
        <f t="shared" si="1746"/>
      </c>
      <c r="Y16269">
        <f t="shared" si="1747"/>
      </c>
      <c r="Z16269">
        <f t="shared" si="1748"/>
      </c>
    </row>
    <row r="16270" spans="1:26">
      <c r="W16270">
        <f t="shared" si="1745"/>
      </c>
      <c r="X16270">
        <f t="shared" si="1746"/>
      </c>
      <c r="Y16270">
        <f t="shared" si="1747"/>
      </c>
      <c r="Z16270">
        <f t="shared" si="1748"/>
      </c>
    </row>
    <row r="16271" spans="1:26">
      <c r="A16271" s="1" t="s">
        <v>5</v>
      </c>
      <c r="W16271">
        <f t="shared" si="1745"/>
      </c>
      <c r="X16271">
        <f t="shared" si="1746"/>
      </c>
      <c r="Y16271">
        <f t="shared" si="1747"/>
      </c>
      <c r="Z16271">
        <f t="shared" si="1748"/>
      </c>
    </row>
    <row r="16272" spans="1:26">
      <c r="A16272" s="1" t="s">
        <v>6</v>
      </c>
      <c r="W16272">
        <f t="shared" si="1745"/>
      </c>
      <c r="X16272">
        <f t="shared" si="1746"/>
      </c>
      <c r="Y16272">
        <f t="shared" si="1747"/>
      </c>
      <c r="Z16272">
        <f t="shared" si="1748"/>
      </c>
    </row>
    <row r="16273" spans="1:26" ht="15.75" thickBot="1">
      <c r="A16273" s="1" t="s">
        <v>7</v>
      </c>
      <c r="W16273">
        <f t="shared" si="1745"/>
      </c>
      <c r="X16273">
        <f t="shared" si="1746"/>
      </c>
      <c r="Y16273">
        <f t="shared" si="1747"/>
      </c>
      <c r="Z16273">
        <f t="shared" si="1748"/>
      </c>
    </row>
    <row r="16274" spans="1:26" ht="24">
      <c r="A16274" s="26" t="s">
        <v>8</v>
      </c>
      <c r="B16274" s="27" t="s">
        <v>9</v>
      </c>
      <c r="C16274" s="27" t="s">
        <v>10</v>
      </c>
      <c r="D16274" s="28" t="s">
        <v>11</v>
      </c>
      <c r="E16274" s="28" t="s">
        <v>12</v>
      </c>
      <c r="F16274" s="28" t="s">
        <v>13</v>
      </c>
      <c r="G16274" s="28" t="s">
        <v>14</v>
      </c>
      <c r="H16274" s="29" t="s">
        <v>15</v>
      </c>
      <c r="I16274" s="30" t="s">
        <v>16</v>
      </c>
      <c r="W16274">
        <f t="shared" si="1745"/>
      </c>
      <c r="X16274">
        <f t="shared" si="1746"/>
      </c>
      <c r="Y16274">
        <f t="shared" si="1747"/>
      </c>
      <c r="Z16274">
        <f t="shared" si="1748"/>
      </c>
    </row>
    <row r="16275" spans="1:26">
      <c r="A16275" s="16"/>
      <c r="B16275" s="1564" t="s">
        <v>2499</v>
      </c>
      <c r="C16275" s="1565"/>
      <c r="D16275" s="16"/>
      <c r="E16275" s="5"/>
      <c r="F16275" s="5"/>
      <c r="G16275" s="5"/>
      <c r="H16275" s="16"/>
      <c r="I16275" s="102"/>
      <c r="W16275">
        <f t="shared" si="1745"/>
      </c>
      <c r="X16275">
        <f t="shared" si="1746"/>
      </c>
      <c r="Y16275">
        <f t="shared" si="1747"/>
      </c>
      <c r="Z16275">
        <f t="shared" si="1748"/>
      </c>
    </row>
    <row r="16276" spans="1:26">
      <c r="A16276" s="5"/>
      <c r="B16276" s="8" t="s">
        <v>535</v>
      </c>
      <c r="C16276" s="5" t="s">
        <v>536</v>
      </c>
      <c r="D16276" s="5"/>
      <c r="F16276" s="5">
        <v>5</v>
      </c>
      <c r="G16276" s="6">
        <f>+F16276</f>
      </c>
      <c r="H16276" s="5">
        <v>1</v>
      </c>
      <c r="I16276" s="58">
        <f>+H16276*G16276</f>
      </c>
      <c r="W16276">
        <f t="shared" si="1745"/>
      </c>
      <c r="X16276">
        <f t="shared" si="1746"/>
      </c>
      <c r="Y16276">
        <f t="shared" si="1747"/>
      </c>
      <c r="Z16276">
        <f t="shared" si="1748"/>
      </c>
    </row>
    <row r="16277" spans="1:26">
      <c r="A16277" s="5"/>
      <c r="B16277" s="1564" t="s">
        <v>18</v>
      </c>
      <c r="C16277" s="1565"/>
      <c r="D16277" s="159"/>
      <c r="E16277" s="10"/>
      <c r="F16277" s="5"/>
      <c r="G16277" s="6"/>
      <c r="H16277" s="19"/>
      <c r="I16277" s="58"/>
      <c r="W16277">
        <f t="shared" si="1745"/>
      </c>
      <c r="X16277">
        <f t="shared" si="1746"/>
      </c>
      <c r="Y16277">
        <f t="shared" si="1747"/>
      </c>
      <c r="Z16277">
        <f t="shared" si="1748"/>
      </c>
    </row>
    <row r="16278" spans="1:26">
      <c r="A16278" s="5"/>
      <c r="B16278" s="95"/>
      <c r="C16278" s="9"/>
      <c r="D16278" s="134"/>
      <c r="E16278" s="5"/>
      <c r="G16278" s="6"/>
      <c r="H16278" s="16"/>
      <c r="I16278" s="58"/>
      <c r="W16278">
        <f t="shared" si="1745"/>
      </c>
      <c r="X16278">
        <f t="shared" si="1746"/>
      </c>
      <c r="Y16278">
        <f t="shared" si="1747"/>
      </c>
      <c r="Z16278">
        <f t="shared" si="1748"/>
      </c>
    </row>
    <row r="16279" spans="1:26">
      <c r="A16279" s="5"/>
      <c r="B16279" s="8"/>
      <c r="C16279" s="5"/>
      <c r="D16279" s="135"/>
      <c r="E16279" s="16"/>
      <c r="F16279" s="5"/>
      <c r="G16279" s="6"/>
      <c r="H16279" s="19"/>
      <c r="I16279" s="58"/>
      <c r="W16279">
        <f t="shared" si="1745"/>
      </c>
      <c r="X16279">
        <f t="shared" si="1746"/>
      </c>
      <c r="Y16279">
        <f t="shared" si="1747"/>
      </c>
      <c r="Z16279">
        <f t="shared" si="1748"/>
      </c>
    </row>
    <row r="16280" spans="1:26">
      <c r="A16280" s="5"/>
      <c r="B16280" s="18"/>
      <c r="C16280" s="15"/>
      <c r="D16280" s="19"/>
      <c r="E16280" s="10"/>
      <c r="F16280" s="5"/>
      <c r="G16280" s="6"/>
      <c r="H16280" s="19"/>
      <c r="I16280" s="58"/>
      <c r="W16280">
        <f t="shared" si="1745"/>
      </c>
      <c r="X16280">
        <f t="shared" si="1746"/>
      </c>
      <c r="Y16280">
        <f t="shared" si="1747"/>
      </c>
      <c r="Z16280">
        <f t="shared" si="1748"/>
      </c>
    </row>
    <row r="16281" spans="1:26">
      <c r="A16281" s="5"/>
      <c r="B16281" s="18"/>
      <c r="C16281" s="416"/>
      <c r="D16281" s="19"/>
      <c r="E16281" s="10"/>
      <c r="F16281" s="5"/>
      <c r="G16281" s="6"/>
      <c r="H16281" s="19"/>
      <c r="I16281" s="58"/>
      <c r="W16281">
        <f t="shared" si="1745"/>
      </c>
      <c r="X16281">
        <f t="shared" si="1746"/>
      </c>
      <c r="Y16281">
        <f t="shared" si="1747"/>
      </c>
      <c r="Z16281">
        <f t="shared" si="1748"/>
      </c>
    </row>
    <row r="16282" spans="1:26">
      <c r="A16282" s="5"/>
      <c r="B16282" s="8"/>
      <c r="C16282" s="5"/>
      <c r="D16282" s="5"/>
      <c r="E16282" s="10"/>
      <c r="F16282" s="5"/>
      <c r="G16282" s="6"/>
      <c r="H16282" s="5"/>
      <c r="I16282" s="58"/>
      <c r="W16282">
        <f t="shared" si="1745"/>
      </c>
      <c r="X16282">
        <f t="shared" si="1746"/>
      </c>
      <c r="Y16282">
        <f t="shared" si="1747"/>
      </c>
      <c r="Z16282">
        <f t="shared" si="1748"/>
      </c>
    </row>
    <row r="16283" spans="1:26">
      <c r="A16283" s="5"/>
      <c r="B16283" s="8"/>
      <c r="C16283" s="5"/>
      <c r="D16283" s="5"/>
      <c r="E16283" s="10"/>
      <c r="F16283" s="5"/>
      <c r="G16283" s="6"/>
      <c r="H16283" s="5"/>
      <c r="I16283" s="58"/>
      <c r="W16283">
        <f t="shared" si="1745"/>
      </c>
      <c r="X16283">
        <f t="shared" si="1746"/>
      </c>
      <c r="Y16283">
        <f t="shared" si="1747"/>
      </c>
      <c r="Z16283">
        <f t="shared" si="1748"/>
      </c>
    </row>
    <row r="16284" spans="1:26">
      <c r="A16284" s="5"/>
      <c r="B16284" s="8"/>
      <c r="C16284" s="5"/>
      <c r="D16284" s="5"/>
      <c r="E16284" s="10"/>
      <c r="F16284" s="5"/>
      <c r="G16284" s="6"/>
      <c r="H16284" s="5"/>
      <c r="I16284" s="58"/>
      <c r="W16284">
        <f t="shared" si="1745"/>
      </c>
      <c r="X16284">
        <f t="shared" si="1746"/>
      </c>
      <c r="Y16284">
        <f t="shared" si="1747"/>
      </c>
      <c r="Z16284">
        <f t="shared" si="1748"/>
      </c>
    </row>
    <row r="16285" spans="1:26">
      <c r="A16285" s="16"/>
      <c r="B16285" s="137"/>
      <c r="C16285" s="96"/>
      <c r="D16285" s="138"/>
      <c r="E16285" s="138"/>
      <c r="F16285" s="5"/>
      <c r="G16285" s="5"/>
      <c r="H16285" s="16"/>
      <c r="I16285" s="102"/>
      <c r="W16285">
        <f t="shared" si="1745"/>
      </c>
      <c r="X16285">
        <f t="shared" si="1746"/>
      </c>
      <c r="Y16285">
        <f t="shared" si="1747"/>
      </c>
      <c r="Z16285">
        <f t="shared" si="1748"/>
      </c>
    </row>
    <row r="16286" spans="1:26">
      <c r="A16286" s="16"/>
      <c r="B16286" s="1568" t="s">
        <v>304</v>
      </c>
      <c r="C16286" s="1569"/>
      <c r="D16286" s="16"/>
      <c r="E16286" s="16"/>
      <c r="F16286" s="5"/>
      <c r="G16286" s="5"/>
      <c r="H16286" s="5"/>
      <c r="I16286" s="102"/>
      <c r="W16286">
        <f t="shared" si="1745"/>
      </c>
      <c r="X16286">
        <f t="shared" si="1746"/>
      </c>
      <c r="Y16286">
        <f t="shared" si="1747"/>
      </c>
      <c r="Z16286">
        <f t="shared" si="1748"/>
      </c>
    </row>
    <row r="16287" spans="1:26">
      <c r="A16287" s="139"/>
      <c r="B16287" s="1570"/>
      <c r="C16287" s="1571"/>
      <c r="D16287" s="5"/>
      <c r="E16287" s="5"/>
      <c r="F16287" s="21"/>
      <c r="G16287" s="6"/>
      <c r="H16287" s="5"/>
      <c r="I16287" s="58"/>
      <c r="W16287">
        <f t="shared" si="1745"/>
      </c>
      <c r="X16287">
        <f t="shared" si="1746"/>
      </c>
      <c r="Y16287">
        <f t="shared" si="1747"/>
      </c>
      <c r="Z16287">
        <f t="shared" si="1748"/>
      </c>
    </row>
    <row r="16288" spans="1:26">
      <c r="A16288" s="139"/>
      <c r="B16288" s="1590"/>
      <c r="C16288" s="1591"/>
      <c r="D16288" s="5"/>
      <c r="E16288" s="5"/>
      <c r="F16288" s="21"/>
      <c r="G16288" s="6"/>
      <c r="H16288" s="5"/>
      <c r="I16288" s="58"/>
      <c r="W16288">
        <f t="shared" si="1745"/>
      </c>
      <c r="X16288">
        <f t="shared" si="1746"/>
      </c>
      <c r="Y16288">
        <f t="shared" si="1747"/>
      </c>
      <c r="Z16288">
        <f t="shared" si="1748"/>
      </c>
    </row>
    <row r="16289" spans="1:26">
      <c r="A16289" s="139"/>
      <c r="B16289" s="8"/>
      <c r="C16289" s="5"/>
      <c r="D16289" s="21"/>
      <c r="E16289" s="5"/>
      <c r="F16289" s="21"/>
      <c r="G16289" s="6"/>
      <c r="H16289" s="5"/>
      <c r="I16289" s="58"/>
      <c r="W16289">
        <f t="shared" si="1745"/>
      </c>
      <c r="X16289">
        <f t="shared" si="1746"/>
      </c>
      <c r="Y16289">
        <f t="shared" si="1747"/>
      </c>
      <c r="Z16289">
        <f t="shared" si="1748"/>
      </c>
    </row>
    <row r="16290" spans="1:26" ht="15.75" thickBot="1">
      <c r="A16290" s="33"/>
      <c r="B16290" s="10"/>
      <c r="C16290" s="10"/>
      <c r="D16290" s="109"/>
      <c r="E16290" s="109"/>
      <c r="F16290" s="109"/>
      <c r="G16290" s="109"/>
      <c r="H16290" s="109"/>
      <c r="I16290" s="110"/>
      <c r="W16290">
        <f t="shared" si="1745"/>
      </c>
      <c r="X16290">
        <f t="shared" si="1746"/>
      </c>
      <c r="Y16290">
        <f t="shared" si="1747"/>
      </c>
      <c r="Z16290">
        <f t="shared" si="1748"/>
      </c>
    </row>
    <row r="16291" spans="1:26">
      <c r="A16291" s="33"/>
      <c r="B16291" s="10"/>
      <c r="C16291" s="10"/>
      <c r="D16291" s="91"/>
      <c r="E16291" s="91"/>
      <c r="F16291" s="91"/>
      <c r="G16291" s="92" t="s">
        <v>19</v>
      </c>
      <c r="H16291" s="91"/>
      <c r="I16291" s="111">
        <f>SUM(I16275:I16290)</f>
      </c>
      <c r="W16291">
        <f t="shared" si="1745"/>
      </c>
      <c r="X16291">
        <f t="shared" si="1746"/>
      </c>
      <c r="Y16291">
        <f t="shared" si="1747"/>
      </c>
      <c r="Z16291">
        <f t="shared" si="1748"/>
      </c>
    </row>
    <row r="16292" spans="1:26">
      <c r="A16292" s="149"/>
      <c r="B16292" s="69"/>
      <c r="C16292" s="69" t="s">
        <v>932</v>
      </c>
      <c r="D16292" s="69"/>
      <c r="E16292" s="69"/>
      <c r="F16292" s="69"/>
      <c r="G16292" s="69"/>
      <c r="H16292" s="112"/>
      <c r="I16292" s="61"/>
      <c r="W16292">
        <f t="shared" si="1745"/>
      </c>
      <c r="X16292">
        <f t="shared" si="1746"/>
      </c>
      <c r="Y16292">
        <f t="shared" si="1747"/>
      </c>
      <c r="Z16292">
        <f t="shared" si="1748"/>
      </c>
    </row>
    <row r="16293" spans="1:26">
      <c r="A16293" s="33"/>
      <c r="B16293" s="10"/>
      <c r="C16293" s="10"/>
      <c r="D16293" s="10"/>
      <c r="E16293" s="10"/>
      <c r="F16293" s="10"/>
      <c r="G16293" s="10"/>
      <c r="H16293" s="10"/>
      <c r="I16293" s="140"/>
      <c r="W16293">
        <f t="shared" si="1745"/>
      </c>
      <c r="X16293">
        <f t="shared" si="1746"/>
      </c>
      <c r="Y16293">
        <f t="shared" si="1747"/>
      </c>
      <c r="Z16293">
        <f t="shared" si="1748"/>
      </c>
    </row>
    <row r="16294" spans="1:26" ht="15.75" thickBot="1">
      <c r="A16294" s="33"/>
      <c r="B16294" s="11" t="s">
        <v>20</v>
      </c>
      <c r="C16294" s="35"/>
      <c r="D16294" s="35"/>
      <c r="E16294" s="35"/>
      <c r="F16294" s="35"/>
      <c r="G16294" s="35"/>
      <c r="H16294" s="35"/>
      <c r="I16294" s="36"/>
      <c r="W16294">
        <f t="shared" si="1745"/>
      </c>
      <c r="X16294">
        <f t="shared" si="1746"/>
      </c>
      <c r="Y16294">
        <f t="shared" si="1747"/>
      </c>
      <c r="Z16294">
        <f t="shared" si="1748"/>
      </c>
    </row>
    <row r="16295" spans="1:26" ht="15.75" thickBot="1">
      <c r="A16295" s="37"/>
      <c r="B16295" s="38"/>
      <c r="C16295" s="39" t="s">
        <v>21</v>
      </c>
      <c r="D16295" s="40">
        <f>SUM(D16275:D16294)</f>
      </c>
      <c r="E16295" s="41" t="s">
        <v>360</v>
      </c>
      <c r="F16295" s="40">
        <f>SUM(F16275:F16294)</f>
      </c>
      <c r="G16295" s="40">
        <f>SUM(G16275:G16294)</f>
      </c>
      <c r="H16295" s="41">
        <f>+SUMPRODUCT(H16275:H16290,F16275:F16290)</f>
      </c>
      <c r="I16295" s="43">
        <f>SUM(I16291:I16294)</f>
      </c>
      <c r="L16295" s="118">
        <f>+I16295+I16011</f>
      </c>
      <c r="W16295">
        <f t="shared" si="1745"/>
      </c>
      <c r="X16295">
        <f t="shared" si="1746"/>
      </c>
      <c r="Y16295">
        <f t="shared" si="1747"/>
      </c>
      <c r="Z16295">
        <f t="shared" si="1748"/>
      </c>
    </row>
    <row r="16296" spans="1:26" ht="15.75" thickBot="1">
      <c r="A16296" s="44"/>
      <c r="B16296" s="116"/>
      <c r="C16296" s="45"/>
      <c r="D16296" s="45"/>
      <c r="E16296" s="45"/>
      <c r="F16296" s="45"/>
      <c r="G16296" s="45"/>
      <c r="H16296" s="45"/>
      <c r="I16296" s="47"/>
      <c r="W16296">
        <f t="shared" si="1745"/>
      </c>
      <c r="X16296">
        <f t="shared" si="1746"/>
      </c>
      <c r="Y16296">
        <f t="shared" si="1747"/>
      </c>
      <c r="Z16296">
        <f t="shared" si="1748"/>
      </c>
    </row>
    <row r="16297" spans="1:26">
      <c r="A16297" s="12" t="s">
        <v>315</v>
      </c>
      <c r="B16297" s="12"/>
      <c r="C16297" s="12"/>
      <c r="D16297" s="13"/>
      <c r="E16297" s="14"/>
      <c r="F16297" s="14"/>
      <c r="G16297" s="14"/>
      <c r="H16297" s="2"/>
      <c r="I16297" s="12"/>
      <c r="W16297">
        <f t="shared" si="1745"/>
      </c>
      <c r="X16297">
        <f t="shared" si="1746"/>
      </c>
      <c r="Y16297">
        <f t="shared" si="1747"/>
      </c>
      <c r="Z16297">
        <f t="shared" si="1748"/>
      </c>
    </row>
    <row r="16298" spans="1:26">
      <c r="W16298">
        <f t="shared" si="1745"/>
      </c>
      <c r="X16298">
        <f t="shared" si="1746"/>
      </c>
      <c r="Y16298">
        <f t="shared" si="1747"/>
      </c>
      <c r="Z16298">
        <f t="shared" si="1748"/>
      </c>
    </row>
    <row r="16299" spans="1:26">
      <c r="W16299">
        <f t="shared" si="1745"/>
      </c>
      <c r="X16299">
        <f t="shared" si="1746"/>
      </c>
      <c r="Y16299">
        <f t="shared" si="1747"/>
      </c>
      <c r="Z16299">
        <f t="shared" si="1748"/>
      </c>
    </row>
    <row r="16300" spans="1:26">
      <c r="A16300" s="1562" t="s">
        <v>0</v>
      </c>
      <c r="B16300" s="1562"/>
      <c r="C16300" s="1562"/>
      <c r="D16300" s="1562"/>
      <c r="E16300" s="1562"/>
      <c r="F16300" s="1562"/>
      <c r="G16300" s="1562"/>
      <c r="H16300" s="1562"/>
      <c r="I16300" s="1562"/>
      <c r="W16300">
        <f t="shared" si="1745"/>
      </c>
      <c r="X16300">
        <f t="shared" si="1746"/>
      </c>
      <c r="Y16300">
        <f t="shared" si="1747"/>
      </c>
      <c r="Z16300">
        <f t="shared" si="1748"/>
      </c>
    </row>
    <row r="16301" spans="1:26">
      <c r="W16301">
        <f t="shared" si="1745"/>
      </c>
      <c r="X16301">
        <f t="shared" si="1746"/>
      </c>
      <c r="Y16301">
        <f t="shared" si="1747"/>
      </c>
      <c r="Z16301">
        <f t="shared" si="1748"/>
      </c>
    </row>
    <row r="16302" spans="1:26">
      <c r="B16302" s="124"/>
      <c r="C16302" s="124"/>
      <c r="D16302" s="124"/>
      <c r="E16302" s="124"/>
      <c r="F16302" s="124"/>
      <c r="G16302" s="124"/>
      <c r="H16302" s="124"/>
      <c r="I16302" s="124"/>
      <c r="W16302">
        <f t="shared" si="1745"/>
      </c>
      <c r="X16302">
        <f t="shared" si="1746"/>
      </c>
      <c r="Y16302">
        <f t="shared" si="1747"/>
      </c>
      <c r="Z16302">
        <f t="shared" si="1748"/>
      </c>
    </row>
    <row r="16303" spans="1:26">
      <c r="A16303" s="1" t="s">
        <v>1</v>
      </c>
      <c r="G16303" s="489" t="s">
        <v>2</v>
      </c>
      <c r="H16303" s="3" t="s">
        <v>2693</v>
      </c>
      <c r="W16303">
        <f t="shared" si="1745"/>
      </c>
      <c r="X16303">
        <f t="shared" si="1746"/>
      </c>
      <c r="Y16303">
        <f t="shared" si="1747"/>
      </c>
      <c r="Z16303">
        <f t="shared" si="1748"/>
      </c>
    </row>
    <row r="16304" spans="1:26">
      <c r="A16304" s="1" t="inlineStr">
        <is>
          <t>Dealer-139</t>
        </is>
      </c>
      <c r="F16304" s="4"/>
      <c r="G16304" s="488" t="s">
        <v>1440</v>
      </c>
      <c r="H16304" s="1" t="s">
        <v>2345</v>
      </c>
      <c r="W16304">
        <f t="shared" si="1745"/>
      </c>
      <c r="X16304">
        <f t="shared" si="1746"/>
      </c>
      <c r="Y16304">
        <f t="shared" si="1747"/>
      </c>
      <c r="Z16304">
        <f t="shared" si="1748"/>
      </c>
    </row>
    <row r="16305" spans="1:26">
      <c r="A16305" s="254" t="inlineStr">
        <is>
          <t>Dealer-260</t>
        </is>
      </c>
      <c r="B16305" s="1"/>
      <c r="H16305" s="49"/>
      <c r="W16305">
        <f t="shared" si="1745"/>
      </c>
      <c r="X16305">
        <f t="shared" si="1746"/>
      </c>
      <c r="Y16305">
        <f t="shared" si="1747"/>
      </c>
      <c r="Z16305">
        <f t="shared" si="1748"/>
      </c>
    </row>
    <row r="16306" spans="1:26">
      <c r="A16306" s="254" t="inlineStr">
        <is>
          <t>Address line (redacted)</t>
        </is>
      </c>
      <c r="B16306" s="1"/>
      <c r="W16306">
        <f t="shared" si="1745"/>
      </c>
      <c r="X16306">
        <f t="shared" si="1746"/>
      </c>
      <c r="Y16306">
        <f t="shared" si="1747"/>
      </c>
      <c r="Z16306">
        <f t="shared" si="1748"/>
      </c>
    </row>
    <row r="16307" spans="1:26">
      <c r="A16307" s="1"/>
      <c r="B16307" s="1"/>
      <c r="C16307" s="1"/>
      <c r="W16307">
        <f t="shared" si="1745"/>
      </c>
      <c r="X16307">
        <f t="shared" si="1746"/>
      </c>
      <c r="Y16307">
        <f t="shared" si="1747"/>
      </c>
      <c r="Z16307">
        <f t="shared" si="1748"/>
      </c>
    </row>
    <row r="16308" spans="1:26">
      <c r="A16308" s="12" t="s">
        <v>4</v>
      </c>
      <c r="B16308" s="86" t="inlineStr">
        <is>
          <t>GSTIN-MASKED</t>
        </is>
      </c>
      <c r="D16308" s="197"/>
      <c r="E16308" s="197"/>
      <c r="F16308" s="197"/>
      <c r="G16308" s="197"/>
      <c r="H16308" s="197"/>
      <c r="W16308">
        <f t="shared" si="1745"/>
      </c>
      <c r="X16308">
        <f t="shared" si="1746"/>
      </c>
      <c r="Y16308">
        <f t="shared" si="1747"/>
      </c>
      <c r="Z16308">
        <f t="shared" si="1748"/>
      </c>
    </row>
    <row r="16309" spans="1:26">
      <c r="B16309" s="1"/>
      <c r="D16309" s="197"/>
      <c r="E16309" s="197"/>
      <c r="F16309" s="197"/>
      <c r="G16309" s="197"/>
      <c r="H16309" s="197"/>
      <c r="W16309">
        <f t="shared" si="1745"/>
      </c>
      <c r="X16309">
        <f t="shared" si="1746"/>
      </c>
      <c r="Y16309">
        <f t="shared" si="1747"/>
      </c>
      <c r="Z16309">
        <f t="shared" si="1748"/>
      </c>
    </row>
    <row r="16310" spans="1:26">
      <c r="A16310" s="1" t="s">
        <v>5</v>
      </c>
      <c r="D16310" s="197"/>
      <c r="E16310" s="197"/>
      <c r="F16310" s="197"/>
      <c r="G16310" s="197"/>
      <c r="H16310" s="197"/>
      <c r="W16310">
        <f t="shared" si="1745"/>
      </c>
      <c r="X16310">
        <f t="shared" si="1746"/>
      </c>
      <c r="Y16310">
        <f t="shared" si="1747"/>
      </c>
      <c r="Z16310">
        <f t="shared" si="1748"/>
      </c>
    </row>
    <row r="16311" spans="1:26">
      <c r="A16311" s="1" t="s">
        <v>6</v>
      </c>
      <c r="D16311" s="197"/>
      <c r="E16311" s="197"/>
      <c r="F16311" s="197"/>
      <c r="G16311" s="197"/>
      <c r="H16311" s="197"/>
      <c r="W16311">
        <f t="shared" si="1745"/>
      </c>
      <c r="X16311">
        <f t="shared" si="1746"/>
      </c>
      <c r="Y16311">
        <f t="shared" si="1747"/>
      </c>
      <c r="Z16311">
        <f t="shared" si="1748"/>
      </c>
    </row>
    <row r="16312" spans="1:26" ht="15.75" thickBot="1">
      <c r="A16312" s="1" t="s">
        <v>7</v>
      </c>
      <c r="W16312">
        <f t="shared" si="1745"/>
      </c>
      <c r="X16312">
        <f t="shared" si="1746"/>
      </c>
      <c r="Y16312">
        <f t="shared" si="1747"/>
      </c>
      <c r="Z16312">
        <f t="shared" si="1748"/>
      </c>
    </row>
    <row r="16313" spans="1:26" ht="24">
      <c r="A16313" s="676" t="s">
        <v>8</v>
      </c>
      <c r="B16313" s="677" t="s">
        <v>9</v>
      </c>
      <c r="C16313" s="678" t="s">
        <v>10</v>
      </c>
      <c r="D16313" s="679" t="s">
        <v>11</v>
      </c>
      <c r="E16313" s="679" t="s">
        <v>12</v>
      </c>
      <c r="F16313" s="679" t="s">
        <v>13</v>
      </c>
      <c r="G16313" s="679" t="s">
        <v>14</v>
      </c>
      <c r="H16313" s="680" t="s">
        <v>15</v>
      </c>
      <c r="I16313" s="681" t="s">
        <v>16</v>
      </c>
      <c r="W16313">
        <f t="shared" si="1745"/>
      </c>
      <c r="X16313">
        <f t="shared" si="1746"/>
      </c>
      <c r="Y16313">
        <f t="shared" si="1747"/>
      </c>
      <c r="Z16313">
        <f t="shared" si="1748"/>
      </c>
    </row>
    <row r="16314" spans="1:26">
      <c r="A16314" s="682"/>
      <c r="B16314" s="1564" t="s">
        <v>17</v>
      </c>
      <c r="C16314" s="1565"/>
      <c r="D16314" s="50"/>
      <c r="E16314" s="50"/>
      <c r="F16314" s="21"/>
      <c r="G16314" s="6"/>
      <c r="H16314" s="5"/>
      <c r="I16314" s="683"/>
      <c r="W16314">
        <f t="shared" si="1745"/>
      </c>
      <c r="X16314">
        <f t="shared" si="1746"/>
      </c>
      <c r="Y16314">
        <f t="shared" si="1747"/>
      </c>
      <c r="Z16314">
        <f t="shared" si="1748"/>
      </c>
    </row>
    <row r="16315" spans="1:26">
      <c r="A16315" s="682">
        <v>1</v>
      </c>
      <c r="B16315" s="8" t="s">
        <v>1048</v>
      </c>
      <c r="C16315" s="5" t="s">
        <v>461</v>
      </c>
      <c r="D16315" s="6">
        <v>2</v>
      </c>
      <c r="E16315" s="5">
        <v>5</v>
      </c>
      <c r="F16315" s="5">
        <f>+E16315*D16315</f>
      </c>
      <c r="G16315" s="6">
        <f>+E16315*D16315</f>
      </c>
      <c r="H16315" s="5">
        <v>1</v>
      </c>
      <c r="I16315" s="683">
        <f>+H16315*G16315</f>
      </c>
      <c r="J16315">
        <v>119</v>
      </c>
      <c r="K16315">
        <f>+H16315-J16315</f>
      </c>
      <c r="L16315">
        <f>+K16315*G16315</f>
      </c>
      <c r="W16315">
        <f t="shared" si="1745"/>
      </c>
      <c r="X16315">
        <f t="shared" si="1746"/>
      </c>
      <c r="Y16315">
        <f t="shared" si="1747"/>
      </c>
      <c r="Z16315">
        <f t="shared" si="1748"/>
      </c>
    </row>
    <row r="16316" spans="1:26">
      <c r="A16316" s="5">
        <v>2</v>
      </c>
      <c r="B16316" s="8" t="s">
        <v>287</v>
      </c>
      <c r="C16316" s="5" t="s">
        <v>286</v>
      </c>
      <c r="D16316" s="6">
        <v>1</v>
      </c>
      <c r="E16316" s="5">
        <v>5</v>
      </c>
      <c r="F16316" s="5">
        <f>+E16316*D16316</f>
      </c>
      <c r="G16316" s="6">
        <f>+E16316*D16316</f>
      </c>
      <c r="H16316" s="5">
        <v>1</v>
      </c>
      <c r="I16316" s="683">
        <f>+H16316*G16316</f>
      </c>
      <c r="J16316">
        <v>119</v>
      </c>
      <c r="K16316">
        <f>+H16316-J16316</f>
      </c>
      <c r="L16316">
        <f>+K16316*G16316</f>
      </c>
      <c r="W16316">
        <f t="shared" si="1745"/>
      </c>
      <c r="X16316">
        <f t="shared" si="1746"/>
      </c>
      <c r="Y16316">
        <f t="shared" si="1747"/>
      </c>
      <c r="Z16316">
        <f t="shared" si="1748"/>
      </c>
    </row>
    <row r="16317" spans="1:26">
      <c r="A16317" s="5">
        <v>3</v>
      </c>
      <c r="B16317" s="8" t="s">
        <v>964</v>
      </c>
      <c r="C16317" s="5" t="s">
        <v>963</v>
      </c>
      <c r="D16317" s="6">
        <v>1</v>
      </c>
      <c r="E16317" s="5">
        <v>5</v>
      </c>
      <c r="F16317" s="5">
        <f>+E16317*D16317</f>
      </c>
      <c r="G16317" s="6">
        <f>+E16317*D16317</f>
      </c>
      <c r="H16317" s="5">
        <v>1</v>
      </c>
      <c r="I16317" s="683">
        <f>+H16317*G16317</f>
      </c>
      <c r="J16317">
        <v>119</v>
      </c>
      <c r="K16317">
        <f>+H16317-J16317</f>
      </c>
      <c r="L16317">
        <f>+K16317*G16317</f>
      </c>
      <c r="W16317">
        <f t="shared" si="1745"/>
      </c>
      <c r="X16317">
        <f t="shared" si="1746"/>
      </c>
      <c r="Y16317">
        <f t="shared" si="1747"/>
      </c>
      <c r="Z16317">
        <f t="shared" si="1748"/>
      </c>
    </row>
    <row r="16318" spans="1:26">
      <c r="A16318" s="682"/>
      <c r="B16318" s="1564" t="s">
        <v>18</v>
      </c>
      <c r="C16318" s="1565"/>
      <c r="D16318" s="5"/>
      <c r="E16318" s="184"/>
      <c r="F16318" s="184"/>
      <c r="G16318" s="186"/>
      <c r="H16318" s="184"/>
      <c r="I16318" s="684"/>
      <c r="W16318">
        <f t="shared" si="1745"/>
      </c>
      <c r="X16318">
        <f t="shared" si="1746"/>
      </c>
      <c r="Y16318">
        <f t="shared" si="1747"/>
      </c>
      <c r="Z16318">
        <f t="shared" si="1748"/>
      </c>
    </row>
    <row r="16319" spans="1:26">
      <c r="A16319" s="682">
        <v>4</v>
      </c>
      <c r="B16319" s="95" t="s">
        <v>720</v>
      </c>
      <c r="C16319" s="101" t="s">
        <v>1277</v>
      </c>
      <c r="D16319" s="9">
        <v>1</v>
      </c>
      <c r="E16319" s="5">
        <v>4</v>
      </c>
      <c r="F16319" s="5">
        <f t="shared" ref="F16319:F16324" si="1749">+E16319*D16319</f>
      </c>
      <c r="G16319" s="6">
        <f t="shared" ref="G16319:G16324" si="1750">+E16319*D16319</f>
      </c>
      <c r="H16319" s="16">
        <v>1</v>
      </c>
      <c r="I16319" s="683">
        <f t="shared" ref="I16319:I16324" si="1751">+H16319*G16319</f>
      </c>
      <c r="J16319">
        <v>119</v>
      </c>
      <c r="K16319">
        <f t="shared" ref="K16319:K16324" si="1752">+H16319-J16319</f>
      </c>
      <c r="L16319">
        <f t="shared" ref="L16319:L16324" si="1753">+K16319*G16319</f>
      </c>
      <c r="W16319">
        <f t="shared" si="1745"/>
      </c>
      <c r="X16319">
        <f t="shared" si="1746"/>
      </c>
      <c r="Y16319">
        <f t="shared" si="1747"/>
      </c>
      <c r="Z16319">
        <f t="shared" si="1748"/>
      </c>
    </row>
    <row r="16320" spans="1:26">
      <c r="A16320" s="682">
        <v>5</v>
      </c>
      <c r="B16320" s="8" t="s">
        <v>935</v>
      </c>
      <c r="C16320" s="9" t="s">
        <v>934</v>
      </c>
      <c r="D16320" s="9">
        <v>1</v>
      </c>
      <c r="E16320" s="16">
        <v>4</v>
      </c>
      <c r="F16320" s="5">
        <f t="shared" si="1749"/>
      </c>
      <c r="G16320" s="6">
        <f t="shared" si="1750"/>
      </c>
      <c r="H16320" s="5">
        <v>1</v>
      </c>
      <c r="I16320" s="683">
        <f t="shared" si="1751"/>
      </c>
      <c r="J16320">
        <v>119</v>
      </c>
      <c r="K16320">
        <f t="shared" si="1752"/>
      </c>
      <c r="L16320">
        <f t="shared" si="1753"/>
      </c>
      <c r="W16320">
        <f t="shared" si="1745"/>
      </c>
      <c r="X16320">
        <f t="shared" si="1746"/>
      </c>
      <c r="Y16320">
        <f t="shared" si="1747"/>
      </c>
      <c r="Z16320">
        <f t="shared" si="1748"/>
      </c>
    </row>
    <row r="16321" spans="1:26">
      <c r="A16321" s="682">
        <v>6</v>
      </c>
      <c r="B16321" s="95" t="s">
        <v>423</v>
      </c>
      <c r="C16321" s="5" t="s">
        <v>424</v>
      </c>
      <c r="D16321" s="9">
        <v>1</v>
      </c>
      <c r="E16321" s="5">
        <v>4</v>
      </c>
      <c r="F16321" s="5">
        <f t="shared" si="1749"/>
      </c>
      <c r="G16321" s="6">
        <f t="shared" si="1750"/>
      </c>
      <c r="H16321" s="5">
        <v>1</v>
      </c>
      <c r="I16321" s="683">
        <f t="shared" si="1751"/>
      </c>
      <c r="J16321">
        <v>119</v>
      </c>
      <c r="K16321">
        <f t="shared" si="1752"/>
      </c>
      <c r="L16321">
        <f t="shared" si="1753"/>
      </c>
      <c r="W16321">
        <f t="shared" si="1745"/>
      </c>
      <c r="X16321">
        <f t="shared" si="1746"/>
      </c>
      <c r="Y16321">
        <f t="shared" si="1747"/>
      </c>
      <c r="Z16321">
        <f t="shared" si="1748"/>
      </c>
    </row>
    <row r="16322" spans="1:26">
      <c r="A16322" s="682">
        <v>7</v>
      </c>
      <c r="B16322" s="95" t="s">
        <v>828</v>
      </c>
      <c r="C16322" s="101" t="s">
        <v>827</v>
      </c>
      <c r="D16322" s="9">
        <v>1</v>
      </c>
      <c r="E16322" s="5">
        <v>4</v>
      </c>
      <c r="F16322" s="5">
        <f t="shared" si="1749"/>
      </c>
      <c r="G16322" s="6">
        <f t="shared" si="1750"/>
      </c>
      <c r="H16322" s="16">
        <v>1</v>
      </c>
      <c r="I16322" s="683">
        <f t="shared" si="1751"/>
      </c>
      <c r="J16322">
        <v>119</v>
      </c>
      <c r="K16322">
        <f t="shared" si="1752"/>
      </c>
      <c r="L16322">
        <f t="shared" si="1753"/>
      </c>
      <c r="W16322">
        <f t="shared" si="1745"/>
      </c>
      <c r="X16322">
        <f t="shared" si="1746"/>
      </c>
      <c r="Y16322">
        <f t="shared" si="1747"/>
      </c>
      <c r="Z16322">
        <f t="shared" si="1748"/>
      </c>
    </row>
    <row r="16323" spans="1:26">
      <c r="A16323" s="682">
        <v>8</v>
      </c>
      <c r="B16323" s="95" t="s">
        <v>615</v>
      </c>
      <c r="C16323" s="101" t="s">
        <v>826</v>
      </c>
      <c r="D16323" s="9">
        <v>1</v>
      </c>
      <c r="E16323" s="5">
        <v>4</v>
      </c>
      <c r="F16323" s="5">
        <f t="shared" si="1749"/>
      </c>
      <c r="G16323" s="6">
        <f t="shared" si="1750"/>
      </c>
      <c r="H16323" s="5">
        <v>1</v>
      </c>
      <c r="I16323" s="683">
        <f t="shared" si="1751"/>
      </c>
      <c r="J16323">
        <v>119</v>
      </c>
      <c r="K16323">
        <f t="shared" si="1752"/>
      </c>
      <c r="L16323">
        <f t="shared" si="1753"/>
      </c>
      <c r="W16323">
        <f t="shared" si="1745"/>
      </c>
      <c r="X16323">
        <f t="shared" si="1746"/>
      </c>
      <c r="Y16323">
        <f t="shared" si="1747"/>
      </c>
      <c r="Z16323">
        <f t="shared" si="1748"/>
      </c>
    </row>
    <row r="16324" spans="1:26">
      <c r="A16324" s="682">
        <v>9</v>
      </c>
      <c r="B16324" s="8" t="s">
        <v>279</v>
      </c>
      <c r="C16324" s="5" t="s">
        <v>280</v>
      </c>
      <c r="D16324" s="9">
        <v>1</v>
      </c>
      <c r="E16324" s="16">
        <v>4</v>
      </c>
      <c r="F16324" s="5">
        <f t="shared" si="1749"/>
      </c>
      <c r="G16324" s="6">
        <f t="shared" si="1750"/>
      </c>
      <c r="H16324" s="16">
        <v>1</v>
      </c>
      <c r="I16324" s="683">
        <f t="shared" si="1751"/>
      </c>
      <c r="J16324">
        <v>119</v>
      </c>
      <c r="K16324">
        <f t="shared" si="1752"/>
      </c>
      <c r="L16324">
        <f t="shared" si="1753"/>
      </c>
      <c r="W16324">
        <f t="shared" ref="W16324:W16387" si="1754">IF(LEFT($H16324&amp;"",5)="2019-",$H16324,W16323)</f>
      </c>
      <c r="X16324">
        <f t="shared" ref="X16324:X16387" si="1755">IF($W16324="",0,IF(COUNTIF($AB$2:$AB$80,$W16324)&gt;0,1,0))</f>
      </c>
      <c r="Y16324">
        <f t="shared" ref="Y16324:Y16387" si="1756">IF($C16324="","",UPPER(TRIM(IFERROR(LEFT($C16324&amp;"",FIND("/",$C16324&amp;"")-1),$C16324&amp;""))))</f>
      </c>
      <c r="Z16324">
        <f t="shared" ref="Z16324:Z16387" si="1757">IFERROR(IF(ISNUMBER($G16324),$G16324,0),0)</f>
      </c>
    </row>
    <row r="16325" spans="1:26">
      <c r="A16325" s="685"/>
      <c r="B16325" s="106"/>
      <c r="C16325" s="15"/>
      <c r="D16325" s="184"/>
      <c r="E16325" s="184"/>
      <c r="F16325" s="184"/>
      <c r="G16325" s="186"/>
      <c r="H16325" s="185"/>
      <c r="I16325" s="684"/>
      <c r="W16325">
        <f t="shared" si="1754"/>
      </c>
      <c r="X16325">
        <f t="shared" si="1755"/>
      </c>
      <c r="Y16325">
        <f t="shared" si="1756"/>
      </c>
      <c r="Z16325">
        <f t="shared" si="1757"/>
      </c>
    </row>
    <row r="16326" spans="1:26" ht="15.75" thickBot="1">
      <c r="A16326" s="682"/>
      <c r="B16326" s="224"/>
      <c r="C16326" s="15"/>
      <c r="D16326" s="23"/>
      <c r="E16326" s="225"/>
      <c r="F16326" s="23"/>
      <c r="G16326" s="24"/>
      <c r="H16326" s="225"/>
      <c r="I16326" s="686"/>
      <c r="W16326">
        <f t="shared" si="1754"/>
      </c>
      <c r="X16326">
        <f t="shared" si="1755"/>
      </c>
      <c r="Y16326">
        <f t="shared" si="1756"/>
      </c>
      <c r="Z16326">
        <f t="shared" si="1757"/>
      </c>
    </row>
    <row r="16327" spans="1:26">
      <c r="A16327" s="685"/>
      <c r="B16327" s="17"/>
      <c r="C16327" s="5"/>
      <c r="D16327" s="59"/>
      <c r="E16327" s="59"/>
      <c r="F16327" s="53"/>
      <c r="G16327" s="78"/>
      <c r="H16327" s="68"/>
      <c r="I16327" s="687">
        <f>SUM(I16314:I16326)</f>
      </c>
      <c r="W16327">
        <f t="shared" si="1754"/>
      </c>
      <c r="X16327">
        <f t="shared" si="1755"/>
      </c>
      <c r="Y16327">
        <f t="shared" si="1756"/>
      </c>
      <c r="Z16327">
        <f t="shared" si="1757"/>
      </c>
    </row>
    <row r="16328" spans="1:26" ht="15.75" thickBot="1">
      <c r="A16328" s="688"/>
      <c r="B16328" s="222"/>
      <c r="C16328" s="69"/>
      <c r="D16328" s="177"/>
      <c r="E16328" s="177"/>
      <c r="F16328" s="177"/>
      <c r="G16328" s="177"/>
      <c r="H16328" s="177"/>
      <c r="I16328" s="689"/>
      <c r="W16328">
        <f t="shared" si="1754"/>
      </c>
      <c r="X16328">
        <f t="shared" si="1755"/>
      </c>
      <c r="Y16328">
        <f t="shared" si="1756"/>
      </c>
      <c r="Z16328">
        <f t="shared" si="1757"/>
      </c>
    </row>
    <row r="16329" spans="1:26" ht="21">
      <c r="A16329" s="690"/>
      <c r="B16329" s="212"/>
      <c r="C16329" s="212"/>
      <c r="D16329" s="91"/>
      <c r="E16329" s="91"/>
      <c r="F16329" s="91"/>
      <c r="G16329" s="92" t="s">
        <v>19</v>
      </c>
      <c r="H16329" s="91"/>
      <c r="I16329" s="691">
        <f>+I16327-I16328</f>
      </c>
      <c r="L16329">
        <f>SUM(L16315:L16328)</f>
      </c>
      <c r="W16329">
        <f t="shared" si="1754"/>
      </c>
      <c r="X16329">
        <f t="shared" si="1755"/>
      </c>
      <c r="Y16329">
        <f t="shared" si="1756"/>
      </c>
      <c r="Z16329">
        <f t="shared" si="1757"/>
      </c>
    </row>
    <row r="16330" spans="1:26">
      <c r="A16330" s="688"/>
      <c r="B16330" s="222"/>
      <c r="C16330" s="222"/>
      <c r="D16330" s="69" t="s">
        <v>520</v>
      </c>
      <c r="E16330" s="69"/>
      <c r="F16330" s="69"/>
      <c r="G16330" s="69"/>
      <c r="H16330" s="112">
        <v>1</v>
      </c>
      <c r="I16330" s="692">
        <f>+L16329*H16330</f>
      </c>
      <c r="W16330">
        <f t="shared" si="1754"/>
      </c>
      <c r="X16330">
        <f t="shared" si="1755"/>
      </c>
      <c r="Y16330">
        <f t="shared" si="1756"/>
      </c>
      <c r="Z16330">
        <f t="shared" si="1757"/>
      </c>
    </row>
    <row r="16331" spans="1:26">
      <c r="A16331" s="690"/>
      <c r="B16331" s="10"/>
      <c r="C16331" s="10"/>
      <c r="D16331" s="69"/>
      <c r="E16331" s="69"/>
      <c r="F16331" s="69"/>
      <c r="G16331" s="69"/>
      <c r="H16331" s="69"/>
      <c r="I16331" s="692"/>
      <c r="W16331">
        <f t="shared" si="1754"/>
      </c>
      <c r="X16331">
        <f t="shared" si="1755"/>
      </c>
      <c r="Y16331">
        <f t="shared" si="1756"/>
      </c>
      <c r="Z16331">
        <f t="shared" si="1757"/>
      </c>
    </row>
    <row r="16332" spans="1:26" ht="15.75" thickBot="1">
      <c r="A16332" s="690"/>
      <c r="B16332" s="11" t="s">
        <v>20</v>
      </c>
      <c r="C16332" s="35"/>
      <c r="D16332" s="35"/>
      <c r="E16332" s="35"/>
      <c r="F16332" s="35"/>
      <c r="G16332" s="35"/>
      <c r="H16332" s="35"/>
      <c r="I16332" s="693"/>
      <c r="W16332">
        <f t="shared" si="1754"/>
      </c>
      <c r="X16332">
        <f t="shared" si="1755"/>
      </c>
      <c r="Y16332">
        <f t="shared" si="1756"/>
      </c>
      <c r="Z16332">
        <f t="shared" si="1757"/>
      </c>
    </row>
    <row r="16333" spans="1:26" ht="15.75" thickBot="1">
      <c r="A16333" s="694"/>
      <c r="B16333" s="38"/>
      <c r="C16333" s="39" t="s">
        <v>21</v>
      </c>
      <c r="D16333" s="40">
        <f>SUM(D16314:D16332)</f>
      </c>
      <c r="E16333" s="41">
        <f>IF(H16333=I16333,"OK","NO")</f>
      </c>
      <c r="F16333" s="40">
        <f>SUM(F16314:F16332)</f>
      </c>
      <c r="G16333" s="40">
        <f>SUM(G16314:G16332)</f>
      </c>
      <c r="H16333" s="41">
        <f>SUMPRODUCT(F16314:F16328,H16314:H16328)</f>
      </c>
      <c r="I16333" s="695">
        <f>+I16329-I16330</f>
      </c>
      <c r="W16333">
        <f t="shared" si="1754"/>
      </c>
      <c r="X16333">
        <f t="shared" si="1755"/>
      </c>
      <c r="Y16333">
        <f t="shared" si="1756"/>
      </c>
      <c r="Z16333">
        <f t="shared" si="1757"/>
      </c>
    </row>
    <row r="16334" spans="1:26" ht="15.75" thickBot="1">
      <c r="A16334" s="696"/>
      <c r="B16334" s="697"/>
      <c r="C16334" s="698"/>
      <c r="D16334" s="698"/>
      <c r="E16334" s="698"/>
      <c r="F16334" s="698"/>
      <c r="G16334" s="698"/>
      <c r="H16334" s="699"/>
      <c r="I16334" s="700"/>
      <c r="W16334">
        <f t="shared" si="1754"/>
      </c>
      <c r="X16334">
        <f t="shared" si="1755"/>
      </c>
      <c r="Y16334">
        <f t="shared" si="1756"/>
      </c>
      <c r="Z16334">
        <f t="shared" si="1757"/>
      </c>
    </row>
    <row r="16335" spans="1:26">
      <c r="A16335" s="12" t="s">
        <v>315</v>
      </c>
      <c r="B16335" s="12"/>
      <c r="C16335" s="12"/>
      <c r="D16335" s="13"/>
      <c r="E16335" s="14"/>
      <c r="F16335" s="14"/>
      <c r="G16335" s="14"/>
      <c r="H16335" s="2"/>
      <c r="I16335" s="12"/>
      <c r="W16335">
        <f t="shared" si="1754"/>
      </c>
      <c r="X16335">
        <f t="shared" si="1755"/>
      </c>
      <c r="Y16335">
        <f t="shared" si="1756"/>
      </c>
      <c r="Z16335">
        <f t="shared" si="1757"/>
      </c>
    </row>
    <row r="16336" spans="1:26">
      <c r="W16336">
        <f t="shared" si="1754"/>
      </c>
      <c r="X16336">
        <f t="shared" si="1755"/>
      </c>
      <c r="Y16336">
        <f t="shared" si="1756"/>
      </c>
      <c r="Z16336">
        <f t="shared" si="1757"/>
      </c>
    </row>
    <row r="16337" spans="1:26">
      <c r="A16337" s="1562" t="s">
        <v>0</v>
      </c>
      <c r="B16337" s="1562"/>
      <c r="C16337" s="1562"/>
      <c r="D16337" s="1562"/>
      <c r="E16337" s="1562"/>
      <c r="F16337" s="1562"/>
      <c r="G16337" s="1562"/>
      <c r="H16337" s="1562"/>
      <c r="I16337" s="1562"/>
      <c r="W16337">
        <f t="shared" si="1754"/>
      </c>
      <c r="X16337">
        <f t="shared" si="1755"/>
      </c>
      <c r="Y16337">
        <f t="shared" si="1756"/>
      </c>
      <c r="Z16337">
        <f t="shared" si="1757"/>
      </c>
    </row>
    <row r="16338" spans="1:26">
      <c r="W16338">
        <f t="shared" si="1754"/>
      </c>
      <c r="X16338">
        <f t="shared" si="1755"/>
      </c>
      <c r="Y16338">
        <f t="shared" si="1756"/>
      </c>
      <c r="Z16338">
        <f t="shared" si="1757"/>
      </c>
    </row>
    <row r="16339" spans="1:26">
      <c r="A16339" s="1" t="s">
        <v>1</v>
      </c>
      <c r="B16339" s="1"/>
      <c r="G16339" s="2" t="s">
        <v>2</v>
      </c>
      <c r="H16339" s="3" t="s">
        <v>2693</v>
      </c>
      <c r="W16339">
        <f t="shared" si="1754"/>
      </c>
      <c r="X16339">
        <f t="shared" si="1755"/>
      </c>
      <c r="Y16339">
        <f t="shared" si="1756"/>
      </c>
      <c r="Z16339">
        <f t="shared" si="1757"/>
      </c>
    </row>
    <row r="16340" spans="1:26">
      <c r="A16340" s="1" t="inlineStr">
        <is>
          <t>Dealer-229</t>
        </is>
      </c>
      <c r="B16340" s="1"/>
      <c r="C16340" s="51"/>
      <c r="F16340" s="4" t="s">
        <v>3</v>
      </c>
      <c r="G16340" s="2"/>
      <c r="H16340" s="1" t="s">
        <v>2346</v>
      </c>
      <c r="W16340">
        <f t="shared" si="1754"/>
      </c>
      <c r="X16340">
        <f t="shared" si="1755"/>
      </c>
      <c r="Y16340">
        <f t="shared" si="1756"/>
      </c>
      <c r="Z16340">
        <f t="shared" si="1757"/>
      </c>
    </row>
    <row r="16341" spans="1:26">
      <c r="A16341" s="1"/>
      <c r="B16341" s="1"/>
      <c r="C16341" s="51"/>
      <c r="W16341">
        <f t="shared" si="1754"/>
      </c>
      <c r="X16341">
        <f t="shared" si="1755"/>
      </c>
      <c r="Y16341">
        <f t="shared" si="1756"/>
      </c>
      <c r="Z16341">
        <f t="shared" si="1757"/>
      </c>
    </row>
    <row r="16342" spans="1:26">
      <c r="A16342" s="1"/>
      <c r="B16342" s="1"/>
      <c r="C16342" s="51"/>
      <c r="W16342">
        <f t="shared" si="1754"/>
      </c>
      <c r="X16342">
        <f t="shared" si="1755"/>
      </c>
      <c r="Y16342">
        <f t="shared" si="1756"/>
      </c>
      <c r="Z16342">
        <f t="shared" si="1757"/>
      </c>
    </row>
    <row r="16343" spans="1:26">
      <c r="A16343" s="1"/>
      <c r="B16343" s="1582"/>
      <c r="C16343" s="1582"/>
      <c r="W16343">
        <f t="shared" si="1754"/>
      </c>
      <c r="X16343">
        <f t="shared" si="1755"/>
      </c>
      <c r="Y16343">
        <f t="shared" si="1756"/>
      </c>
      <c r="Z16343">
        <f t="shared" si="1757"/>
      </c>
    </row>
    <row r="16344" spans="1:26">
      <c r="A16344" s="49" t="s">
        <v>4</v>
      </c>
      <c r="B16344" s="87"/>
      <c r="W16344">
        <f t="shared" si="1754"/>
      </c>
      <c r="X16344">
        <f t="shared" si="1755"/>
      </c>
      <c r="Y16344">
        <f t="shared" si="1756"/>
      </c>
      <c r="Z16344">
        <f t="shared" si="1757"/>
      </c>
    </row>
    <row r="16345" spans="1:26">
      <c r="A16345" s="12"/>
      <c r="B16345" s="86"/>
      <c r="W16345">
        <f t="shared" si="1754"/>
      </c>
      <c r="X16345">
        <f t="shared" si="1755"/>
      </c>
      <c r="Y16345">
        <f t="shared" si="1756"/>
      </c>
      <c r="Z16345">
        <f t="shared" si="1757"/>
      </c>
    </row>
    <row r="16346" spans="1:26">
      <c r="A16346" s="1" t="s">
        <v>5</v>
      </c>
      <c r="W16346">
        <f t="shared" si="1754"/>
      </c>
      <c r="X16346">
        <f t="shared" si="1755"/>
      </c>
      <c r="Y16346">
        <f t="shared" si="1756"/>
      </c>
      <c r="Z16346">
        <f t="shared" si="1757"/>
      </c>
    </row>
    <row r="16347" spans="1:26">
      <c r="A16347" s="1" t="s">
        <v>6</v>
      </c>
      <c r="W16347">
        <f t="shared" si="1754"/>
      </c>
      <c r="X16347">
        <f t="shared" si="1755"/>
      </c>
      <c r="Y16347">
        <f t="shared" si="1756"/>
      </c>
      <c r="Z16347">
        <f t="shared" si="1757"/>
      </c>
    </row>
    <row r="16348" spans="1:26" ht="15.75" thickBot="1">
      <c r="A16348" s="1" t="s">
        <v>7</v>
      </c>
      <c r="W16348">
        <f t="shared" si="1754"/>
      </c>
      <c r="X16348">
        <f t="shared" si="1755"/>
      </c>
      <c r="Y16348">
        <f t="shared" si="1756"/>
      </c>
      <c r="Z16348">
        <f t="shared" si="1757"/>
      </c>
    </row>
    <row r="16349" spans="1:26" ht="24">
      <c r="A16349" s="26" t="s">
        <v>8</v>
      </c>
      <c r="B16349" s="27" t="s">
        <v>9</v>
      </c>
      <c r="C16349" s="27" t="s">
        <v>10</v>
      </c>
      <c r="D16349" s="28" t="s">
        <v>11</v>
      </c>
      <c r="E16349" s="28" t="s">
        <v>12</v>
      </c>
      <c r="F16349" s="28" t="s">
        <v>13</v>
      </c>
      <c r="G16349" s="28" t="s">
        <v>14</v>
      </c>
      <c r="H16349" s="29" t="s">
        <v>15</v>
      </c>
      <c r="I16349" s="30" t="s">
        <v>16</v>
      </c>
      <c r="W16349">
        <f t="shared" si="1754"/>
      </c>
      <c r="X16349">
        <f t="shared" si="1755"/>
      </c>
      <c r="Y16349">
        <f t="shared" si="1756"/>
      </c>
      <c r="Z16349">
        <f t="shared" si="1757"/>
      </c>
    </row>
    <row r="16350" spans="1:26">
      <c r="A16350" s="5"/>
      <c r="B16350" s="1592" t="s">
        <v>300</v>
      </c>
      <c r="C16350" s="1593"/>
      <c r="D16350" s="138"/>
      <c r="E16350" s="138"/>
      <c r="F16350" s="5"/>
      <c r="G16350" s="6"/>
      <c r="H16350" s="138"/>
      <c r="I16350" s="129"/>
      <c r="W16350">
        <f t="shared" si="1754"/>
      </c>
      <c r="X16350">
        <f t="shared" si="1755"/>
      </c>
      <c r="Y16350">
        <f t="shared" si="1756"/>
      </c>
      <c r="Z16350">
        <f t="shared" si="1757"/>
      </c>
    </row>
    <row r="16351" spans="1:26" ht="36">
      <c r="A16351" s="107"/>
      <c r="B16351" s="17" t="s">
        <v>673</v>
      </c>
      <c r="C16351" s="17" t="s">
        <v>673</v>
      </c>
      <c r="D16351" s="5">
        <v>1</v>
      </c>
      <c r="E16351" s="6">
        <v>50</v>
      </c>
      <c r="F16351" s="5">
        <f>+E16351*D16351</f>
      </c>
      <c r="G16351" s="9">
        <f>+E16351*D16351</f>
      </c>
      <c r="H16351" s="1606">
        <v>1</v>
      </c>
      <c r="I16351" s="1781">
        <f>+H16351</f>
      </c>
      <c r="W16351">
        <f t="shared" si="1754"/>
      </c>
      <c r="X16351">
        <f t="shared" si="1755"/>
      </c>
      <c r="Y16351">
        <f t="shared" si="1756"/>
      </c>
      <c r="Z16351">
        <f t="shared" si="1757"/>
      </c>
    </row>
    <row r="16352" spans="1:26" ht="48">
      <c r="A16352" s="107"/>
      <c r="B16352" s="17" t="s">
        <v>1312</v>
      </c>
      <c r="C16352" s="17" t="s">
        <v>1312</v>
      </c>
      <c r="D16352" s="9">
        <v>1</v>
      </c>
      <c r="E16352" s="6">
        <v>50</v>
      </c>
      <c r="F16352" s="5">
        <f>+E16352*D16352</f>
      </c>
      <c r="G16352" s="9">
        <f>+E16352*D16352</f>
      </c>
      <c r="H16352" s="1561"/>
      <c r="I16352" s="1782"/>
      <c r="W16352">
        <f t="shared" si="1754"/>
      </c>
      <c r="X16352">
        <f t="shared" si="1755"/>
      </c>
      <c r="Y16352">
        <f t="shared" si="1756"/>
      </c>
      <c r="Z16352">
        <f t="shared" si="1757"/>
      </c>
    </row>
    <row r="16353" spans="1:26" ht="48">
      <c r="A16353" s="107"/>
      <c r="B16353" s="17" t="s">
        <v>675</v>
      </c>
      <c r="C16353" s="17" t="s">
        <v>675</v>
      </c>
      <c r="D16353" s="6">
        <v>1</v>
      </c>
      <c r="E16353" s="6">
        <v>50</v>
      </c>
      <c r="F16353" s="5">
        <f>+E16353*D16353</f>
      </c>
      <c r="G16353" s="9">
        <f>+E16353*D16353</f>
      </c>
      <c r="H16353" s="1607"/>
      <c r="I16353" s="1783"/>
      <c r="W16353">
        <f t="shared" si="1754"/>
      </c>
      <c r="X16353">
        <f t="shared" si="1755"/>
      </c>
      <c r="Y16353">
        <f t="shared" si="1756"/>
      </c>
      <c r="Z16353">
        <f t="shared" si="1757"/>
      </c>
    </row>
    <row r="16354" spans="1:26">
      <c r="A16354" s="107"/>
      <c r="B16354" s="8"/>
      <c r="C16354" s="5"/>
      <c r="D16354" s="6"/>
      <c r="E16354" s="5"/>
      <c r="F16354" s="6"/>
      <c r="G16354" s="127"/>
      <c r="H16354" s="5"/>
      <c r="I16354" s="129"/>
      <c r="W16354">
        <f t="shared" si="1754"/>
      </c>
      <c r="X16354">
        <f t="shared" si="1755"/>
      </c>
      <c r="Y16354">
        <f t="shared" si="1756"/>
      </c>
      <c r="Z16354">
        <f t="shared" si="1757"/>
      </c>
    </row>
    <row r="16355" spans="1:26">
      <c r="A16355" s="107"/>
      <c r="B16355" s="8"/>
      <c r="C16355" s="5"/>
      <c r="D16355" s="6"/>
      <c r="E16355" s="5"/>
      <c r="F16355" s="5"/>
      <c r="G16355" s="9"/>
      <c r="H16355" s="5"/>
      <c r="I16355" s="129"/>
      <c r="W16355">
        <f t="shared" si="1754"/>
      </c>
      <c r="X16355">
        <f t="shared" si="1755"/>
      </c>
      <c r="Y16355">
        <f t="shared" si="1756"/>
      </c>
      <c r="Z16355">
        <f t="shared" si="1757"/>
      </c>
    </row>
    <row r="16356" spans="1:26">
      <c r="A16356" s="107"/>
      <c r="B16356" s="8"/>
      <c r="C16356" s="5"/>
      <c r="D16356" s="6"/>
      <c r="E16356" s="5"/>
      <c r="F16356" s="6"/>
      <c r="G16356" s="127"/>
      <c r="H16356" s="5"/>
      <c r="I16356" s="129"/>
      <c r="W16356">
        <f t="shared" si="1754"/>
      </c>
      <c r="X16356">
        <f t="shared" si="1755"/>
      </c>
      <c r="Y16356">
        <f t="shared" si="1756"/>
      </c>
      <c r="Z16356">
        <f t="shared" si="1757"/>
      </c>
    </row>
    <row r="16357" spans="1:26">
      <c r="A16357" s="107"/>
      <c r="B16357" s="412" t="s">
        <v>304</v>
      </c>
      <c r="C16357" s="5"/>
      <c r="D16357" s="6"/>
      <c r="E16357" s="5"/>
      <c r="F16357" s="5"/>
      <c r="G16357" s="9"/>
      <c r="H16357" s="5"/>
      <c r="I16357" s="129"/>
      <c r="W16357">
        <f t="shared" si="1754"/>
      </c>
      <c r="X16357">
        <f t="shared" si="1755"/>
      </c>
      <c r="Y16357">
        <f t="shared" si="1756"/>
      </c>
      <c r="Z16357">
        <f t="shared" si="1757"/>
      </c>
    </row>
    <row r="16358" spans="1:26">
      <c r="A16358" s="107"/>
      <c r="B16358" s="1784"/>
      <c r="C16358" s="1785"/>
      <c r="D16358" s="5"/>
      <c r="E16358" s="6"/>
      <c r="F16358" s="5"/>
      <c r="G16358" s="6"/>
      <c r="H16358" s="5"/>
      <c r="I16358" s="129"/>
      <c r="W16358">
        <f t="shared" si="1754"/>
      </c>
      <c r="X16358">
        <f t="shared" si="1755"/>
      </c>
      <c r="Y16358">
        <f t="shared" si="1756"/>
      </c>
      <c r="Z16358">
        <f t="shared" si="1757"/>
      </c>
    </row>
    <row r="16359" spans="1:26" ht="15.75" thickBot="1">
      <c r="A16359" s="33"/>
      <c r="B16359" s="130"/>
      <c r="C16359" s="130"/>
      <c r="D16359" s="109"/>
      <c r="E16359" s="109"/>
      <c r="F16359" s="109"/>
      <c r="G16359" s="109"/>
      <c r="H16359" s="109"/>
      <c r="I16359" s="110"/>
      <c r="W16359">
        <f t="shared" si="1754"/>
      </c>
      <c r="X16359">
        <f t="shared" si="1755"/>
      </c>
      <c r="Y16359">
        <f t="shared" si="1756"/>
      </c>
      <c r="Z16359">
        <f t="shared" si="1757"/>
      </c>
    </row>
    <row r="16360" spans="1:26">
      <c r="A16360" s="33"/>
      <c r="B16360" s="130"/>
      <c r="C16360" s="130"/>
      <c r="D16360" s="91"/>
      <c r="E16360" s="91"/>
      <c r="F16360" s="91"/>
      <c r="G16360" s="92" t="s">
        <v>19</v>
      </c>
      <c r="H16360" s="91"/>
      <c r="I16360" s="111">
        <f>SUM(I16350:I16359)</f>
      </c>
      <c r="W16360">
        <f t="shared" si="1754"/>
      </c>
      <c r="X16360">
        <f t="shared" si="1755"/>
      </c>
      <c r="Y16360">
        <f t="shared" si="1756"/>
      </c>
      <c r="Z16360">
        <f t="shared" si="1757"/>
      </c>
    </row>
    <row r="16361" spans="1:26">
      <c r="A16361" s="33"/>
      <c r="B16361" s="10"/>
      <c r="C16361" s="10"/>
      <c r="D16361" s="132"/>
      <c r="E16361" s="132"/>
      <c r="F16361" s="132"/>
      <c r="G16361" s="132"/>
      <c r="H16361" s="133"/>
      <c r="I16361" s="61"/>
      <c r="W16361">
        <f t="shared" si="1754"/>
      </c>
      <c r="X16361">
        <f t="shared" si="1755"/>
      </c>
      <c r="Y16361">
        <f t="shared" si="1756"/>
      </c>
      <c r="Z16361">
        <f t="shared" si="1757"/>
      </c>
    </row>
    <row r="16362" spans="1:26" ht="15.75" thickBot="1">
      <c r="A16362" s="33"/>
      <c r="B16362" s="11" t="s">
        <v>20</v>
      </c>
      <c r="C16362" s="35"/>
      <c r="D16362" s="35"/>
      <c r="E16362" s="35"/>
      <c r="F16362" s="35"/>
      <c r="G16362" s="35"/>
      <c r="H16362" s="35"/>
      <c r="I16362" s="36"/>
      <c r="W16362">
        <f t="shared" si="1754"/>
      </c>
      <c r="X16362">
        <f t="shared" si="1755"/>
      </c>
      <c r="Y16362">
        <f t="shared" si="1756"/>
      </c>
      <c r="Z16362">
        <f t="shared" si="1757"/>
      </c>
    </row>
    <row r="16363" spans="1:26" ht="15.75" thickBot="1">
      <c r="A16363" s="37"/>
      <c r="B16363" s="38"/>
      <c r="C16363" s="39" t="s">
        <v>21</v>
      </c>
      <c r="D16363" s="40">
        <f>SUM(D16350:D16362)</f>
      </c>
      <c r="E16363" s="41">
        <f>IF(H16363=I16363,"OK","NO")</f>
      </c>
      <c r="F16363" s="40">
        <f>SUM(F16350:F16362)</f>
      </c>
      <c r="G16363" s="40">
        <f>SUM(G16350:G16362)</f>
      </c>
      <c r="H16363" s="41">
        <f>SUMPRODUCT(F16350:F16359,H16350:H16359)</f>
      </c>
      <c r="I16363" s="43">
        <f>+I16361+I16360</f>
      </c>
      <c r="W16363">
        <f t="shared" si="1754"/>
      </c>
      <c r="X16363">
        <f t="shared" si="1755"/>
      </c>
      <c r="Y16363">
        <f t="shared" si="1756"/>
      </c>
      <c r="Z16363">
        <f t="shared" si="1757"/>
      </c>
    </row>
    <row r="16364" spans="1:26" ht="15.75" thickBot="1">
      <c r="A16364" s="44"/>
      <c r="B16364" s="116"/>
      <c r="C16364" s="45"/>
      <c r="D16364" s="45"/>
      <c r="E16364" s="45"/>
      <c r="F16364" s="45"/>
      <c r="G16364" s="45"/>
      <c r="H16364" s="45"/>
      <c r="I16364" s="47"/>
      <c r="W16364">
        <f t="shared" si="1754"/>
      </c>
      <c r="X16364">
        <f t="shared" si="1755"/>
      </c>
      <c r="Y16364">
        <f t="shared" si="1756"/>
      </c>
      <c r="Z16364">
        <f t="shared" si="1757"/>
      </c>
    </row>
    <row r="16365" spans="1:26">
      <c r="A16365" s="12" t="s">
        <v>315</v>
      </c>
      <c r="B16365" s="12"/>
      <c r="W16365">
        <f t="shared" si="1754"/>
      </c>
      <c r="X16365">
        <f t="shared" si="1755"/>
      </c>
      <c r="Y16365">
        <f t="shared" si="1756"/>
      </c>
      <c r="Z16365">
        <f t="shared" si="1757"/>
      </c>
    </row>
    <row r="16366" spans="1:26">
      <c r="W16366">
        <f t="shared" si="1754"/>
      </c>
      <c r="X16366">
        <f t="shared" si="1755"/>
      </c>
      <c r="Y16366">
        <f t="shared" si="1756"/>
      </c>
      <c r="Z16366">
        <f t="shared" si="1757"/>
      </c>
    </row>
    <row r="16367" spans="1:26">
      <c r="W16367">
        <f t="shared" si="1754"/>
      </c>
      <c r="X16367">
        <f t="shared" si="1755"/>
      </c>
      <c r="Y16367">
        <f t="shared" si="1756"/>
      </c>
      <c r="Z16367">
        <f t="shared" si="1757"/>
      </c>
    </row>
    <row r="16368" spans="1:26">
      <c r="A16368" s="1562" t="s">
        <v>0</v>
      </c>
      <c r="B16368" s="1562"/>
      <c r="C16368" s="1562"/>
      <c r="D16368" s="1562"/>
      <c r="E16368" s="1562"/>
      <c r="F16368" s="1562"/>
      <c r="G16368" s="1562"/>
      <c r="H16368" s="1562"/>
      <c r="I16368" s="1562"/>
      <c r="W16368">
        <f t="shared" si="1754"/>
      </c>
      <c r="X16368">
        <f t="shared" si="1755"/>
      </c>
      <c r="Y16368">
        <f t="shared" si="1756"/>
      </c>
      <c r="Z16368">
        <f t="shared" si="1757"/>
      </c>
    </row>
    <row r="16369" spans="1:26">
      <c r="W16369">
        <f t="shared" si="1754"/>
      </c>
      <c r="X16369">
        <f t="shared" si="1755"/>
      </c>
      <c r="Y16369">
        <f t="shared" si="1756"/>
      </c>
      <c r="Z16369">
        <f t="shared" si="1757"/>
      </c>
    </row>
    <row r="16370" spans="1:26">
      <c r="A16370" s="1" t="s">
        <v>1</v>
      </c>
      <c r="B16370" s="1"/>
      <c r="G16370" s="489" t="s">
        <v>2</v>
      </c>
      <c r="H16370" s="3" t="s">
        <v>2693</v>
      </c>
      <c r="W16370">
        <f t="shared" si="1754"/>
      </c>
      <c r="X16370">
        <f t="shared" si="1755"/>
      </c>
      <c r="Y16370">
        <f t="shared" si="1756"/>
      </c>
      <c r="Z16370">
        <f t="shared" si="1757"/>
      </c>
    </row>
    <row r="16371" spans="1:26">
      <c r="A16371" s="1" t="inlineStr">
        <is>
          <t>Dealer-293</t>
        </is>
      </c>
      <c r="B16371" s="1"/>
      <c r="F16371" s="4"/>
      <c r="G16371" s="488" t="s">
        <v>1440</v>
      </c>
      <c r="H16371" s="1" t="s">
        <v>2347</v>
      </c>
      <c r="W16371">
        <f t="shared" si="1754"/>
      </c>
      <c r="X16371">
        <f t="shared" si="1755"/>
      </c>
      <c r="Y16371">
        <f t="shared" si="1756"/>
      </c>
      <c r="Z16371">
        <f t="shared" si="1757"/>
      </c>
    </row>
    <row r="16372" spans="1:26">
      <c r="A16372" s="1" t="inlineStr">
        <is>
          <t>Address line (redacted)</t>
        </is>
      </c>
      <c r="B16372" s="1"/>
      <c r="H16372" s="22"/>
      <c r="W16372">
        <f t="shared" si="1754"/>
      </c>
      <c r="X16372">
        <f t="shared" si="1755"/>
      </c>
      <c r="Y16372">
        <f t="shared" si="1756"/>
      </c>
      <c r="Z16372">
        <f t="shared" si="1757"/>
      </c>
    </row>
    <row r="16373" spans="1:26">
      <c r="A16373" s="1" t="inlineStr">
        <is>
          <t>Address line (redacted)</t>
        </is>
      </c>
      <c r="B16373" s="1"/>
      <c r="D16373" s="85"/>
      <c r="E16373" s="85"/>
      <c r="F16373" s="85"/>
      <c r="G16373" s="85"/>
      <c r="H16373" s="85"/>
      <c r="W16373">
        <f t="shared" si="1754"/>
      </c>
      <c r="X16373">
        <f t="shared" si="1755"/>
      </c>
      <c r="Y16373">
        <f t="shared" si="1756"/>
      </c>
      <c r="Z16373">
        <f t="shared" si="1757"/>
      </c>
    </row>
    <row r="16374" spans="1:26">
      <c r="A16374" s="268" t="s">
        <v>598</v>
      </c>
      <c r="B16374" s="243"/>
      <c r="C16374" t="inlineStr">
        <is>
          <t>Address line (redacted)</t>
        </is>
      </c>
      <c r="D16374" s="85"/>
      <c r="E16374" s="633"/>
      <c r="F16374" s="85"/>
      <c r="G16374" s="85"/>
      <c r="H16374" s="85"/>
      <c r="W16374">
        <f t="shared" si="1754"/>
      </c>
      <c r="X16374">
        <f t="shared" si="1755"/>
      </c>
      <c r="Y16374">
        <f t="shared" si="1756"/>
      </c>
      <c r="Z16374">
        <f t="shared" si="1757"/>
      </c>
    </row>
    <row r="16375" spans="1:26">
      <c r="A16375" s="49"/>
      <c r="B16375" s="87"/>
      <c r="C16375" s="634" t="inlineStr">
        <is>
          <t>PHONE-MASKED</t>
        </is>
      </c>
      <c r="W16375">
        <f t="shared" si="1754"/>
      </c>
      <c r="X16375">
        <f t="shared" si="1755"/>
      </c>
      <c r="Y16375">
        <f t="shared" si="1756"/>
      </c>
      <c r="Z16375">
        <f t="shared" si="1757"/>
      </c>
    </row>
    <row r="16376" spans="1:26">
      <c r="A16376" s="1" t="s">
        <v>5</v>
      </c>
      <c r="W16376">
        <f t="shared" si="1754"/>
      </c>
      <c r="X16376">
        <f t="shared" si="1755"/>
      </c>
      <c r="Y16376">
        <f t="shared" si="1756"/>
      </c>
      <c r="Z16376">
        <f t="shared" si="1757"/>
      </c>
    </row>
    <row r="16377" spans="1:26">
      <c r="A16377" s="1" t="s">
        <v>6</v>
      </c>
      <c r="W16377">
        <f t="shared" si="1754"/>
      </c>
      <c r="X16377">
        <f t="shared" si="1755"/>
      </c>
      <c r="Y16377">
        <f t="shared" si="1756"/>
      </c>
      <c r="Z16377">
        <f t="shared" si="1757"/>
      </c>
    </row>
    <row r="16378" spans="1:26">
      <c r="A16378" s="1" t="s">
        <v>7</v>
      </c>
      <c r="W16378">
        <f t="shared" si="1754"/>
      </c>
      <c r="X16378">
        <f t="shared" si="1755"/>
      </c>
      <c r="Y16378">
        <f t="shared" si="1756"/>
      </c>
      <c r="Z16378">
        <f t="shared" si="1757"/>
      </c>
    </row>
    <row r="16379" spans="1:26" ht="24">
      <c r="A16379" s="88" t="s">
        <v>8</v>
      </c>
      <c r="B16379" s="89" t="s">
        <v>9</v>
      </c>
      <c r="C16379" s="89" t="s">
        <v>10</v>
      </c>
      <c r="D16379" s="34" t="s">
        <v>11</v>
      </c>
      <c r="E16379" s="34" t="s">
        <v>12</v>
      </c>
      <c r="F16379" s="34" t="s">
        <v>13</v>
      </c>
      <c r="G16379" s="34" t="s">
        <v>14</v>
      </c>
      <c r="H16379" s="88" t="s">
        <v>15</v>
      </c>
      <c r="I16379" s="90" t="s">
        <v>16</v>
      </c>
      <c r="W16379">
        <f t="shared" si="1754"/>
      </c>
      <c r="X16379">
        <f t="shared" si="1755"/>
      </c>
      <c r="Y16379">
        <f t="shared" si="1756"/>
      </c>
      <c r="Z16379">
        <f t="shared" si="1757"/>
      </c>
    </row>
    <row r="16380" spans="1:26">
      <c r="A16380" s="5"/>
      <c r="B16380" s="1564" t="s">
        <v>369</v>
      </c>
      <c r="C16380" s="1565"/>
      <c r="D16380" s="5"/>
      <c r="E16380" s="5"/>
      <c r="F16380" s="5"/>
      <c r="G16380" s="5"/>
      <c r="H16380" s="5"/>
      <c r="I16380" s="183"/>
      <c r="W16380">
        <f t="shared" si="1754"/>
      </c>
      <c r="X16380">
        <f t="shared" si="1755"/>
      </c>
      <c r="Y16380">
        <f t="shared" si="1756"/>
      </c>
      <c r="Z16380">
        <f t="shared" si="1757"/>
      </c>
    </row>
    <row r="16381" spans="1:26">
      <c r="A16381" s="5">
        <v>1</v>
      </c>
      <c r="B16381" s="20" t="s">
        <v>669</v>
      </c>
      <c r="C16381" s="5" t="s">
        <v>670</v>
      </c>
      <c r="D16381" s="106"/>
      <c r="E16381" s="5"/>
      <c r="F16381" s="5">
        <v>100</v>
      </c>
      <c r="G16381" s="5">
        <v>100</v>
      </c>
      <c r="H16381" s="7">
        <v>1</v>
      </c>
      <c r="I16381" s="183">
        <f>+H16381*G16381</f>
      </c>
      <c r="W16381">
        <f t="shared" si="1754"/>
      </c>
      <c r="X16381">
        <f t="shared" si="1755"/>
      </c>
      <c r="Y16381">
        <f t="shared" si="1756"/>
      </c>
      <c r="Z16381">
        <f t="shared" si="1757"/>
      </c>
    </row>
    <row r="16382" spans="1:26">
      <c r="A16382" s="5"/>
      <c r="B16382" s="1564" t="s">
        <v>300</v>
      </c>
      <c r="C16382" s="1565"/>
      <c r="D16382" s="106"/>
      <c r="E16382" s="5"/>
      <c r="F16382" s="5"/>
      <c r="G16382" s="5"/>
      <c r="H16382" s="7"/>
      <c r="I16382" s="183"/>
      <c r="W16382">
        <f t="shared" si="1754"/>
      </c>
      <c r="X16382">
        <f t="shared" si="1755"/>
      </c>
      <c r="Y16382">
        <f t="shared" si="1756"/>
      </c>
      <c r="Z16382">
        <f t="shared" si="1757"/>
      </c>
    </row>
    <row r="16383" spans="1:26">
      <c r="A16383" s="5">
        <v>2</v>
      </c>
      <c r="B16383" s="17" t="s">
        <v>739</v>
      </c>
      <c r="C16383" s="88" t="s">
        <v>303</v>
      </c>
      <c r="D16383">
        <v>1</v>
      </c>
      <c r="E16383" s="5">
        <v>10</v>
      </c>
      <c r="F16383" s="5">
        <f>+E16383*D16383</f>
      </c>
      <c r="G16383" s="9">
        <f>+E16383*D16383</f>
      </c>
      <c r="H16383" s="5">
        <v>1</v>
      </c>
      <c r="I16383" s="183">
        <f>+H16383*G16383</f>
      </c>
      <c r="W16383">
        <f t="shared" si="1754"/>
      </c>
      <c r="X16383">
        <f t="shared" si="1755"/>
      </c>
      <c r="Y16383">
        <f t="shared" si="1756"/>
      </c>
      <c r="Z16383">
        <f t="shared" si="1757"/>
      </c>
    </row>
    <row r="16384" spans="1:26">
      <c r="A16384" s="5"/>
      <c r="B16384" s="20"/>
      <c r="C16384" s="5"/>
      <c r="D16384" s="106"/>
      <c r="E16384" s="5"/>
      <c r="F16384" s="5"/>
      <c r="G16384" s="5"/>
      <c r="H16384" s="7"/>
      <c r="I16384" s="183"/>
      <c r="W16384">
        <f t="shared" si="1754"/>
      </c>
      <c r="X16384">
        <f t="shared" si="1755"/>
      </c>
      <c r="Y16384">
        <f t="shared" si="1756"/>
      </c>
      <c r="Z16384">
        <f t="shared" si="1757"/>
      </c>
    </row>
    <row r="16385" spans="1:26">
      <c r="A16385" s="19"/>
      <c r="B16385" s="104"/>
      <c r="C16385" s="19"/>
      <c r="D16385" s="106"/>
      <c r="E16385" s="5"/>
      <c r="F16385" s="5"/>
      <c r="G16385" s="5"/>
      <c r="H16385" s="347"/>
      <c r="I16385" s="183"/>
      <c r="W16385">
        <f t="shared" si="1754"/>
      </c>
      <c r="X16385">
        <f t="shared" si="1755"/>
      </c>
      <c r="Y16385">
        <f t="shared" si="1756"/>
      </c>
      <c r="Z16385">
        <f t="shared" si="1757"/>
      </c>
    </row>
    <row r="16386" spans="1:26">
      <c r="A16386" s="5"/>
      <c r="B16386" s="8"/>
      <c r="C16386" s="9"/>
      <c r="D16386" s="106"/>
      <c r="E16386" s="5"/>
      <c r="F16386" s="5"/>
      <c r="G16386" s="5"/>
      <c r="H16386" s="5"/>
      <c r="I16386" s="183"/>
      <c r="W16386">
        <f t="shared" si="1754"/>
      </c>
      <c r="X16386">
        <f t="shared" si="1755"/>
      </c>
      <c r="Y16386">
        <f t="shared" si="1756"/>
      </c>
      <c r="Z16386">
        <f t="shared" si="1757"/>
      </c>
    </row>
    <row r="16387" spans="1:26">
      <c r="A16387" s="5"/>
      <c r="B16387" s="8"/>
      <c r="C16387" s="9"/>
      <c r="D16387" s="5"/>
      <c r="E16387" s="5"/>
      <c r="F16387" s="5"/>
      <c r="G16387" s="5"/>
      <c r="H16387" s="5"/>
      <c r="I16387" s="183"/>
      <c r="W16387">
        <f t="shared" si="1754"/>
      </c>
      <c r="X16387">
        <f t="shared" si="1755"/>
      </c>
      <c r="Y16387">
        <f t="shared" si="1756"/>
      </c>
      <c r="Z16387">
        <f t="shared" si="1757"/>
      </c>
    </row>
    <row r="16388" spans="1:26">
      <c r="A16388" s="5"/>
      <c r="B16388" s="8"/>
      <c r="C16388" s="9"/>
      <c r="D16388" s="5"/>
      <c r="E16388" s="5"/>
      <c r="F16388" s="5"/>
      <c r="G16388" s="5"/>
      <c r="H16388" s="5"/>
      <c r="I16388" s="183"/>
      <c r="W16388">
        <f t="shared" ref="W16388:W16451" si="1758">IF(LEFT($H16388&amp;"",5)="2019-",$H16388,W16387)</f>
      </c>
      <c r="X16388">
        <f t="shared" ref="X16388:X16451" si="1759">IF($W16388="",0,IF(COUNTIF($AB$2:$AB$80,$W16388)&gt;0,1,0))</f>
      </c>
      <c r="Y16388">
        <f t="shared" ref="Y16388:Y16451" si="1760">IF($C16388="","",UPPER(TRIM(IFERROR(LEFT($C16388&amp;"",FIND("/",$C16388&amp;"")-1),$C16388&amp;""))))</f>
      </c>
      <c r="Z16388">
        <f t="shared" ref="Z16388:Z16451" si="1761">IFERROR(IF(ISNUMBER($G16388),$G16388,0),0)</f>
      </c>
    </row>
    <row r="16389" spans="1:26">
      <c r="A16389" s="5"/>
      <c r="B16389" s="1611" t="s">
        <v>2727</v>
      </c>
      <c r="C16389" s="1612"/>
      <c r="D16389" s="5"/>
      <c r="E16389" s="5"/>
      <c r="F16389" s="5"/>
      <c r="G16389" s="5"/>
      <c r="H16389" s="5"/>
      <c r="I16389" s="183"/>
      <c r="W16389">
        <f t="shared" si="1758"/>
      </c>
      <c r="X16389">
        <f t="shared" si="1759"/>
      </c>
      <c r="Y16389">
        <f t="shared" si="1760"/>
      </c>
      <c r="Z16389">
        <f t="shared" si="1761"/>
      </c>
    </row>
    <row r="16390" spans="1:26">
      <c r="A16390" s="5"/>
      <c r="B16390" s="1694"/>
      <c r="C16390" s="1695"/>
      <c r="D16390" s="5"/>
      <c r="E16390" s="5"/>
      <c r="F16390" s="5"/>
      <c r="G16390" s="5"/>
      <c r="H16390" s="5"/>
      <c r="I16390" s="183"/>
      <c r="W16390">
        <f t="shared" si="1758"/>
      </c>
      <c r="X16390">
        <f t="shared" si="1759"/>
      </c>
      <c r="Y16390">
        <f t="shared" si="1760"/>
      </c>
      <c r="Z16390">
        <f t="shared" si="1761"/>
      </c>
    </row>
    <row r="16391" spans="1:26">
      <c r="A16391" s="5"/>
      <c r="B16391" s="1613"/>
      <c r="C16391" s="1614"/>
      <c r="D16391" s="5"/>
      <c r="E16391" s="5"/>
      <c r="F16391" s="5"/>
      <c r="G16391" s="5"/>
      <c r="H16391" s="5"/>
      <c r="I16391" s="183"/>
      <c r="W16391">
        <f t="shared" si="1758"/>
      </c>
      <c r="X16391">
        <f t="shared" si="1759"/>
      </c>
      <c r="Y16391">
        <f t="shared" si="1760"/>
      </c>
      <c r="Z16391">
        <f t="shared" si="1761"/>
      </c>
    </row>
    <row r="16392" spans="1:26">
      <c r="A16392" s="5"/>
      <c r="B16392" s="8"/>
      <c r="C16392" s="5"/>
      <c r="D16392" s="5"/>
      <c r="E16392" s="16"/>
      <c r="F16392" s="5"/>
      <c r="G16392" s="5"/>
      <c r="H16392" s="5"/>
      <c r="I16392" s="183"/>
      <c r="W16392">
        <f t="shared" si="1758"/>
      </c>
      <c r="X16392">
        <f t="shared" si="1759"/>
      </c>
      <c r="Y16392">
        <f t="shared" si="1760"/>
      </c>
      <c r="Z16392">
        <f t="shared" si="1761"/>
      </c>
    </row>
    <row r="16393" spans="1:26">
      <c r="A16393" s="5"/>
      <c r="B16393" s="8"/>
      <c r="C16393" s="9"/>
      <c r="D16393" s="5"/>
      <c r="E16393" s="16"/>
      <c r="F16393" s="5"/>
      <c r="G16393" s="5"/>
      <c r="H16393" s="5"/>
      <c r="I16393" s="183"/>
      <c r="W16393">
        <f t="shared" si="1758"/>
      </c>
      <c r="X16393">
        <f t="shared" si="1759"/>
      </c>
      <c r="Y16393">
        <f t="shared" si="1760"/>
      </c>
      <c r="Z16393">
        <f t="shared" si="1761"/>
      </c>
    </row>
    <row r="16394" spans="1:26">
      <c r="A16394" s="5"/>
      <c r="B16394" s="8"/>
      <c r="C16394" s="5"/>
      <c r="D16394" s="5"/>
      <c r="E16394" s="16"/>
      <c r="F16394" s="5"/>
      <c r="G16394" s="5"/>
      <c r="H16394" s="5"/>
      <c r="I16394" s="183"/>
      <c r="W16394">
        <f t="shared" si="1758"/>
      </c>
      <c r="X16394">
        <f t="shared" si="1759"/>
      </c>
      <c r="Y16394">
        <f t="shared" si="1760"/>
      </c>
      <c r="Z16394">
        <f t="shared" si="1761"/>
      </c>
    </row>
    <row r="16395" spans="1:26">
      <c r="A16395" s="5"/>
      <c r="B16395" s="15"/>
      <c r="C16395" s="9"/>
      <c r="D16395" s="5"/>
      <c r="E16395" s="16"/>
      <c r="F16395" s="5"/>
      <c r="G16395" s="5"/>
      <c r="H16395" s="16"/>
      <c r="I16395" s="183"/>
      <c r="W16395">
        <f t="shared" si="1758"/>
      </c>
      <c r="X16395">
        <f t="shared" si="1759"/>
      </c>
      <c r="Y16395">
        <f t="shared" si="1760"/>
      </c>
      <c r="Z16395">
        <f t="shared" si="1761"/>
      </c>
    </row>
    <row r="16396" spans="1:26">
      <c r="A16396" s="10"/>
      <c r="B16396" s="10"/>
      <c r="C16396" s="10"/>
      <c r="D16396" s="10"/>
      <c r="E16396" s="10"/>
      <c r="F16396" s="10"/>
      <c r="G16396" s="10"/>
      <c r="H16396" s="10"/>
      <c r="I16396" s="97"/>
      <c r="W16396">
        <f t="shared" si="1758"/>
      </c>
      <c r="X16396">
        <f t="shared" si="1759"/>
      </c>
      <c r="Y16396">
        <f t="shared" si="1760"/>
      </c>
      <c r="Z16396">
        <f t="shared" si="1761"/>
      </c>
    </row>
    <row r="16397" spans="1:26" ht="15.75" thickBot="1">
      <c r="A16397" s="10"/>
      <c r="B16397" s="80" t="s">
        <v>20</v>
      </c>
      <c r="C16397" s="35"/>
      <c r="D16397" s="35"/>
      <c r="E16397" s="35"/>
      <c r="F16397" s="35"/>
      <c r="G16397" s="35"/>
      <c r="H16397" s="35"/>
      <c r="I16397" s="98"/>
      <c r="W16397">
        <f t="shared" si="1758"/>
      </c>
      <c r="X16397">
        <f t="shared" si="1759"/>
      </c>
      <c r="Y16397">
        <f t="shared" si="1760"/>
      </c>
      <c r="Z16397">
        <f t="shared" si="1761"/>
      </c>
    </row>
    <row r="16398" spans="1:26" ht="15.75" thickBot="1">
      <c r="A16398" s="99"/>
      <c r="B16398" s="81"/>
      <c r="C16398" s="39" t="s">
        <v>21</v>
      </c>
      <c r="D16398" s="40">
        <f>SUM(D16380:D16397)</f>
      </c>
      <c r="E16398" s="41">
        <f>IF(H16398=I16398,"OK","NO")</f>
      </c>
      <c r="F16398" s="40">
        <f>SUM(F16380:F16397)</f>
      </c>
      <c r="G16398" s="40">
        <f>SUM(G16380:G16397)</f>
      </c>
      <c r="H16398" s="42">
        <f>SUMPRODUCT(H16380:H16397,G16380:G16397)</f>
      </c>
      <c r="I16398" s="43">
        <f>SUM(I16377:I16397)</f>
      </c>
      <c r="W16398">
        <f t="shared" si="1758"/>
      </c>
      <c r="X16398">
        <f t="shared" si="1759"/>
      </c>
      <c r="Y16398">
        <f t="shared" si="1760"/>
      </c>
      <c r="Z16398">
        <f t="shared" si="1761"/>
      </c>
    </row>
    <row r="16399" spans="1:26">
      <c r="A16399" s="10"/>
      <c r="B16399" s="10"/>
      <c r="C16399" s="91"/>
      <c r="D16399" s="91"/>
      <c r="E16399" s="91"/>
      <c r="F16399" s="91"/>
      <c r="G16399" s="91"/>
      <c r="H16399" s="91"/>
      <c r="I16399" s="91"/>
      <c r="W16399">
        <f t="shared" si="1758"/>
      </c>
      <c r="X16399">
        <f t="shared" si="1759"/>
      </c>
      <c r="Y16399">
        <f t="shared" si="1760"/>
      </c>
      <c r="Z16399">
        <f t="shared" si="1761"/>
      </c>
    </row>
    <row r="16400" spans="1:26">
      <c r="A16400" s="12" t="s">
        <v>315</v>
      </c>
      <c r="B16400" s="12"/>
      <c r="C16400" s="12"/>
      <c r="D16400" s="13"/>
      <c r="E16400" s="14"/>
      <c r="F16400" s="14"/>
      <c r="G16400" s="14"/>
      <c r="H16400" s="2"/>
      <c r="I16400" s="12"/>
      <c r="W16400">
        <f t="shared" si="1758"/>
      </c>
      <c r="X16400">
        <f t="shared" si="1759"/>
      </c>
      <c r="Y16400">
        <f t="shared" si="1760"/>
      </c>
      <c r="Z16400">
        <f t="shared" si="1761"/>
      </c>
    </row>
    <row r="16401" spans="1:26">
      <c r="W16401">
        <f t="shared" si="1758"/>
      </c>
      <c r="X16401">
        <f t="shared" si="1759"/>
      </c>
      <c r="Y16401">
        <f t="shared" si="1760"/>
      </c>
      <c r="Z16401">
        <f t="shared" si="1761"/>
      </c>
    </row>
    <row r="16402" spans="1:26">
      <c r="W16402">
        <f t="shared" si="1758"/>
      </c>
      <c r="X16402">
        <f t="shared" si="1759"/>
      </c>
      <c r="Y16402">
        <f t="shared" si="1760"/>
      </c>
      <c r="Z16402">
        <f t="shared" si="1761"/>
      </c>
    </row>
    <row r="16403" spans="1:26">
      <c r="W16403">
        <f t="shared" si="1758"/>
      </c>
      <c r="X16403">
        <f t="shared" si="1759"/>
      </c>
      <c r="Y16403">
        <f t="shared" si="1760"/>
      </c>
      <c r="Z16403">
        <f t="shared" si="1761"/>
      </c>
    </row>
    <row r="16404" spans="1:26">
      <c r="W16404">
        <f t="shared" si="1758"/>
      </c>
      <c r="X16404">
        <f t="shared" si="1759"/>
      </c>
      <c r="Y16404">
        <f t="shared" si="1760"/>
      </c>
      <c r="Z16404">
        <f t="shared" si="1761"/>
      </c>
    </row>
    <row r="16405" spans="1:26">
      <c r="A16405" s="1562" t="s">
        <v>0</v>
      </c>
      <c r="B16405" s="1562"/>
      <c r="C16405" s="1562"/>
      <c r="D16405" s="1562"/>
      <c r="E16405" s="1562"/>
      <c r="F16405" s="1562"/>
      <c r="G16405" s="1562"/>
      <c r="H16405" s="1562"/>
      <c r="I16405" s="1562"/>
      <c r="J16405" s="25"/>
      <c r="W16405">
        <f t="shared" si="1758"/>
      </c>
      <c r="X16405">
        <f t="shared" si="1759"/>
      </c>
      <c r="Y16405">
        <f t="shared" si="1760"/>
      </c>
      <c r="Z16405">
        <f t="shared" si="1761"/>
      </c>
    </row>
    <row r="16406" spans="1:26">
      <c r="J16406" s="25"/>
      <c r="W16406">
        <f t="shared" si="1758"/>
      </c>
      <c r="X16406">
        <f t="shared" si="1759"/>
      </c>
      <c r="Y16406">
        <f t="shared" si="1760"/>
      </c>
      <c r="Z16406">
        <f t="shared" si="1761"/>
      </c>
    </row>
    <row r="16407" spans="1:26">
      <c r="A16407" s="1" t="s">
        <v>1</v>
      </c>
      <c r="B16407" s="1"/>
      <c r="G16407" s="489" t="s">
        <v>2</v>
      </c>
      <c r="H16407" s="3" t="s">
        <v>2695</v>
      </c>
      <c r="J16407" s="25"/>
      <c r="W16407">
        <f t="shared" si="1758"/>
      </c>
      <c r="X16407">
        <f t="shared" si="1759"/>
      </c>
      <c r="Y16407">
        <f t="shared" si="1760"/>
      </c>
      <c r="Z16407">
        <f t="shared" si="1761"/>
      </c>
    </row>
    <row r="16408" spans="1:26">
      <c r="A16408" s="1" t="inlineStr">
        <is>
          <t>Dealer-066</t>
        </is>
      </c>
      <c r="B16408" s="1"/>
      <c r="F16408" s="4"/>
      <c r="G16408" s="488" t="s">
        <v>1440</v>
      </c>
      <c r="H16408" s="1" t="s">
        <v>2348</v>
      </c>
      <c r="J16408" s="25"/>
      <c r="W16408">
        <f t="shared" si="1758"/>
      </c>
      <c r="X16408">
        <f t="shared" si="1759"/>
      </c>
      <c r="Y16408">
        <f t="shared" si="1760"/>
      </c>
      <c r="Z16408">
        <f t="shared" si="1761"/>
      </c>
    </row>
    <row r="16409" spans="1:26">
      <c r="A16409" s="1" t="inlineStr">
        <is>
          <t>Address line (redacted)</t>
        </is>
      </c>
      <c r="B16409" s="1"/>
      <c r="C16409" s="51"/>
      <c r="G16409" s="675"/>
      <c r="J16409" s="25"/>
      <c r="W16409">
        <f t="shared" si="1758"/>
      </c>
      <c r="X16409">
        <f t="shared" si="1759"/>
      </c>
      <c r="Y16409">
        <f t="shared" si="1760"/>
      </c>
      <c r="Z16409">
        <f t="shared" si="1761"/>
      </c>
    </row>
    <row r="16410" spans="1:26">
      <c r="A16410" s="1" t="inlineStr">
        <is>
          <t>Address line (redacted)</t>
        </is>
      </c>
      <c r="B16410" s="1"/>
      <c r="C16410" s="51"/>
      <c r="D16410" s="85"/>
      <c r="E16410" s="85"/>
      <c r="F16410" s="85"/>
      <c r="G16410" s="85"/>
      <c r="H16410" s="85"/>
      <c r="J16410" s="25"/>
      <c r="W16410">
        <f t="shared" si="1758"/>
      </c>
      <c r="X16410">
        <f t="shared" si="1759"/>
      </c>
      <c r="Y16410">
        <f t="shared" si="1760"/>
      </c>
      <c r="Z16410">
        <f t="shared" si="1761"/>
      </c>
    </row>
    <row r="16411" spans="1:26">
      <c r="A16411" s="1" t="inlineStr">
        <is>
          <t>Address line (redacted)</t>
        </is>
      </c>
      <c r="B16411" s="1582"/>
      <c r="C16411" s="1582"/>
      <c r="D16411" s="85"/>
      <c r="E16411" s="85"/>
      <c r="F16411" s="85"/>
      <c r="G16411" s="85"/>
      <c r="H16411" s="85"/>
      <c r="J16411" s="25"/>
      <c r="W16411">
        <f t="shared" si="1758"/>
      </c>
      <c r="X16411">
        <f t="shared" si="1759"/>
      </c>
      <c r="Y16411">
        <f t="shared" si="1760"/>
      </c>
      <c r="Z16411">
        <f t="shared" si="1761"/>
      </c>
    </row>
    <row r="16412" spans="1:26">
      <c r="A16412" s="1" t="s">
        <v>477</v>
      </c>
      <c r="B16412" s="248" t="inlineStr">
        <is>
          <t>GSTIN-MASKED</t>
        </is>
      </c>
      <c r="C16412" s="56"/>
      <c r="D16412" s="85"/>
      <c r="E16412" s="85"/>
      <c r="F16412" s="85"/>
      <c r="G16412" s="85"/>
      <c r="H16412" s="85"/>
      <c r="J16412" s="25"/>
      <c r="W16412">
        <f t="shared" si="1758"/>
      </c>
      <c r="X16412">
        <f t="shared" si="1759"/>
      </c>
      <c r="Y16412">
        <f t="shared" si="1760"/>
      </c>
      <c r="Z16412">
        <f t="shared" si="1761"/>
      </c>
    </row>
    <row r="16413" spans="1:26">
      <c r="A16413" s="1"/>
      <c r="B16413" s="49"/>
      <c r="D16413" s="85"/>
      <c r="E16413" s="85"/>
      <c r="F16413" s="85"/>
      <c r="G16413" s="85"/>
      <c r="H16413" s="85"/>
      <c r="J16413" s="25"/>
      <c r="W16413">
        <f t="shared" si="1758"/>
      </c>
      <c r="X16413">
        <f t="shared" si="1759"/>
      </c>
      <c r="Y16413">
        <f t="shared" si="1760"/>
      </c>
      <c r="Z16413">
        <f t="shared" si="1761"/>
      </c>
    </row>
    <row r="16414" spans="1:26">
      <c r="A16414" s="49" t="s">
        <v>479</v>
      </c>
      <c r="B16414" s="248"/>
      <c r="C16414" s="56"/>
      <c r="D16414" s="1"/>
      <c r="E16414" s="1"/>
      <c r="F16414" s="1"/>
      <c r="G16414" s="1"/>
      <c r="H16414" s="1"/>
      <c r="I16414" s="1"/>
      <c r="J16414" s="25"/>
      <c r="W16414">
        <f t="shared" si="1758"/>
      </c>
      <c r="X16414">
        <f t="shared" si="1759"/>
      </c>
      <c r="Y16414">
        <f t="shared" si="1760"/>
      </c>
      <c r="Z16414">
        <f t="shared" si="1761"/>
      </c>
    </row>
    <row r="16415" spans="1:26">
      <c r="A16415" s="1" t="inlineStr">
        <is>
          <t>Dealer-080</t>
        </is>
      </c>
      <c r="B16415" s="248"/>
      <c r="C16415" s="56"/>
      <c r="D16415" s="22" t="inlineStr">
        <is>
          <t>ATTN: Contact-021</t>
        </is>
      </c>
      <c r="E16415" s="1"/>
      <c r="F16415" s="1"/>
      <c r="G16415" s="1"/>
      <c r="H16415" s="1"/>
      <c r="I16415" s="1"/>
      <c r="J16415" s="25"/>
      <c r="W16415">
        <f t="shared" si="1758"/>
      </c>
      <c r="X16415">
        <f t="shared" si="1759"/>
      </c>
      <c r="Y16415">
        <f t="shared" si="1760"/>
      </c>
      <c r="Z16415">
        <f t="shared" si="1761"/>
      </c>
    </row>
    <row r="16416" spans="1:26">
      <c r="A16416" s="1" t="inlineStr">
        <is>
          <t>Dealer-087</t>
        </is>
      </c>
      <c r="B16416" s="248"/>
      <c r="C16416" s="56"/>
      <c r="D16416" s="1"/>
      <c r="E16416" s="1"/>
      <c r="F16416" s="1"/>
      <c r="G16416" s="1"/>
      <c r="H16416" s="1"/>
      <c r="I16416" s="1"/>
      <c r="J16416" s="25"/>
      <c r="W16416">
        <f t="shared" si="1758"/>
      </c>
      <c r="X16416">
        <f t="shared" si="1759"/>
      </c>
      <c r="Y16416">
        <f t="shared" si="1760"/>
      </c>
      <c r="Z16416">
        <f t="shared" si="1761"/>
      </c>
    </row>
    <row r="16417" spans="1:26">
      <c r="A16417" s="249" t="inlineStr">
        <is>
          <t>Address line (redacted)</t>
        </is>
      </c>
      <c r="B16417" s="248"/>
      <c r="C16417" s="56"/>
      <c r="D16417" s="1"/>
      <c r="E16417" s="1"/>
      <c r="F16417" s="1"/>
      <c r="G16417" s="1"/>
      <c r="H16417" s="1"/>
      <c r="I16417" s="1"/>
      <c r="J16417" s="25"/>
      <c r="W16417">
        <f t="shared" si="1758"/>
      </c>
      <c r="X16417">
        <f t="shared" si="1759"/>
      </c>
      <c r="Y16417">
        <f t="shared" si="1760"/>
      </c>
      <c r="Z16417">
        <f t="shared" si="1761"/>
      </c>
    </row>
    <row r="16418" spans="1:26">
      <c r="A16418" s="1608" t="inlineStr">
        <is>
          <t>Address line (redacted)</t>
        </is>
      </c>
      <c r="B16418" s="1608"/>
      <c r="C16418" s="1608"/>
      <c r="D16418" s="1608"/>
      <c r="E16418" s="1608"/>
      <c r="F16418" s="1608"/>
      <c r="G16418" s="1608"/>
      <c r="H16418" s="1608"/>
      <c r="I16418" s="1608"/>
      <c r="J16418" s="25"/>
      <c r="W16418">
        <f t="shared" si="1758"/>
      </c>
      <c r="X16418">
        <f t="shared" si="1759"/>
      </c>
      <c r="Y16418">
        <f t="shared" si="1760"/>
      </c>
      <c r="Z16418">
        <f t="shared" si="1761"/>
      </c>
    </row>
    <row r="16419" spans="1:26">
      <c r="A16419" s="1647" t="inlineStr">
        <is>
          <t>Address line (redacted)</t>
        </is>
      </c>
      <c r="B16419" s="1647"/>
      <c r="C16419" s="1647"/>
      <c r="D16419" s="1647"/>
      <c r="E16419" s="1647"/>
      <c r="F16419" s="1647"/>
      <c r="G16419" s="1647"/>
      <c r="H16419" s="1647"/>
      <c r="I16419" s="1647"/>
      <c r="J16419" s="25"/>
      <c r="W16419">
        <f t="shared" si="1758"/>
      </c>
      <c r="X16419">
        <f t="shared" si="1759"/>
      </c>
      <c r="Y16419">
        <f t="shared" si="1760"/>
      </c>
      <c r="Z16419">
        <f t="shared" si="1761"/>
      </c>
    </row>
    <row r="16420" spans="1:26">
      <c r="A16420" s="1608" t="inlineStr">
        <is>
          <t>Address line (redacted)</t>
        </is>
      </c>
      <c r="B16420" s="1608"/>
      <c r="C16420" s="1608"/>
      <c r="D16420" s="1608"/>
      <c r="E16420" s="1608"/>
      <c r="F16420" s="1608"/>
      <c r="G16420" s="1608"/>
      <c r="H16420" s="1608"/>
      <c r="I16420" s="1608"/>
      <c r="J16420" s="25"/>
      <c r="W16420">
        <f t="shared" si="1758"/>
      </c>
      <c r="X16420">
        <f t="shared" si="1759"/>
      </c>
      <c r="Y16420">
        <f t="shared" si="1760"/>
      </c>
      <c r="Z16420">
        <f t="shared" si="1761"/>
      </c>
    </row>
    <row r="16421" spans="1:26">
      <c r="A16421" s="1"/>
      <c r="B16421" s="55"/>
      <c r="J16421" s="25"/>
      <c r="W16421">
        <f t="shared" si="1758"/>
      </c>
      <c r="X16421">
        <f t="shared" si="1759"/>
      </c>
      <c r="Y16421">
        <f t="shared" si="1760"/>
      </c>
      <c r="Z16421">
        <f t="shared" si="1761"/>
      </c>
    </row>
    <row r="16422" spans="1:26">
      <c r="A16422" s="1" t="s">
        <v>5</v>
      </c>
      <c r="J16422" s="25"/>
      <c r="W16422">
        <f t="shared" si="1758"/>
      </c>
      <c r="X16422">
        <f t="shared" si="1759"/>
      </c>
      <c r="Y16422">
        <f t="shared" si="1760"/>
      </c>
      <c r="Z16422">
        <f t="shared" si="1761"/>
      </c>
    </row>
    <row r="16423" spans="1:26">
      <c r="A16423" s="1" t="s">
        <v>6</v>
      </c>
      <c r="J16423" s="25"/>
      <c r="W16423">
        <f t="shared" si="1758"/>
      </c>
      <c r="X16423">
        <f t="shared" si="1759"/>
      </c>
      <c r="Y16423">
        <f t="shared" si="1760"/>
      </c>
      <c r="Z16423">
        <f t="shared" si="1761"/>
      </c>
    </row>
    <row r="16424" spans="1:26" ht="15.75" thickBot="1">
      <c r="A16424" s="1" t="s">
        <v>7</v>
      </c>
      <c r="J16424" s="25"/>
      <c r="W16424">
        <f t="shared" si="1758"/>
      </c>
      <c r="X16424">
        <f t="shared" si="1759"/>
      </c>
      <c r="Y16424">
        <f t="shared" si="1760"/>
      </c>
      <c r="Z16424">
        <f t="shared" si="1761"/>
      </c>
    </row>
    <row r="16425" spans="1:26" ht="24">
      <c r="A16425" s="26" t="s">
        <v>8</v>
      </c>
      <c r="B16425" s="27" t="s">
        <v>9</v>
      </c>
      <c r="C16425" s="27" t="s">
        <v>10</v>
      </c>
      <c r="D16425" s="28" t="s">
        <v>11</v>
      </c>
      <c r="E16425" s="28" t="s">
        <v>12</v>
      </c>
      <c r="F16425" s="28" t="s">
        <v>13</v>
      </c>
      <c r="G16425" s="28" t="s">
        <v>14</v>
      </c>
      <c r="H16425" s="29" t="s">
        <v>15</v>
      </c>
      <c r="I16425" s="30" t="s">
        <v>16</v>
      </c>
      <c r="J16425" s="25"/>
      <c r="W16425">
        <f t="shared" si="1758"/>
      </c>
      <c r="X16425">
        <f t="shared" si="1759"/>
      </c>
      <c r="Y16425">
        <f t="shared" si="1760"/>
      </c>
      <c r="Z16425">
        <f t="shared" si="1761"/>
      </c>
    </row>
    <row r="16426" spans="1:26">
      <c r="A16426" s="57"/>
      <c r="B16426" s="1564" t="s">
        <v>17</v>
      </c>
      <c r="C16426" s="1565"/>
      <c r="D16426" s="5"/>
      <c r="E16426" s="5"/>
      <c r="F16426" s="5"/>
      <c r="G16426" s="9"/>
      <c r="H16426" s="5"/>
      <c r="I16426" s="58"/>
      <c r="J16426" s="25"/>
      <c r="K16426" s="118"/>
      <c r="W16426">
        <f t="shared" si="1758"/>
      </c>
      <c r="X16426">
        <f t="shared" si="1759"/>
      </c>
      <c r="Y16426">
        <f t="shared" si="1760"/>
      </c>
      <c r="Z16426">
        <f t="shared" si="1761"/>
      </c>
    </row>
    <row r="16427" spans="1:26">
      <c r="A16427" s="57">
        <v>1</v>
      </c>
      <c r="B16427" s="8" t="s">
        <v>858</v>
      </c>
      <c r="C16427" s="5" t="s">
        <v>857</v>
      </c>
      <c r="D16427" s="5">
        <v>1</v>
      </c>
      <c r="E16427" s="5">
        <v>5</v>
      </c>
      <c r="F16427" s="53">
        <f>+E16427*D16427</f>
      </c>
      <c r="G16427" s="350">
        <f>+E16427*D16427</f>
      </c>
      <c r="H16427" s="5">
        <v>1</v>
      </c>
      <c r="I16427" s="102">
        <f>+H16427*G16427</f>
      </c>
      <c r="J16427" s="25">
        <v>119</v>
      </c>
      <c r="K16427" s="118">
        <f>+H16427-J16427</f>
      </c>
      <c r="L16427">
        <f>+K16427*G16427</f>
      </c>
      <c r="W16427">
        <f t="shared" si="1758"/>
      </c>
      <c r="X16427">
        <f t="shared" si="1759"/>
      </c>
      <c r="Y16427">
        <f t="shared" si="1760"/>
      </c>
      <c r="Z16427">
        <f t="shared" si="1761"/>
      </c>
    </row>
    <row r="16428" spans="1:26">
      <c r="A16428" s="57"/>
      <c r="B16428" s="363"/>
      <c r="C16428" s="245"/>
      <c r="D16428" s="5"/>
      <c r="E16428" s="184"/>
      <c r="F16428" s="53"/>
      <c r="G16428" s="350"/>
      <c r="H16428" s="184"/>
      <c r="I16428" s="108"/>
      <c r="J16428" s="25"/>
      <c r="K16428" s="118"/>
      <c r="W16428">
        <f t="shared" si="1758"/>
      </c>
      <c r="X16428">
        <f t="shared" si="1759"/>
      </c>
      <c r="Y16428">
        <f t="shared" si="1760"/>
      </c>
      <c r="Z16428">
        <f t="shared" si="1761"/>
      </c>
    </row>
    <row r="16429" spans="1:26">
      <c r="A16429" s="57"/>
      <c r="B16429" s="363"/>
      <c r="C16429" s="245"/>
      <c r="D16429" s="5"/>
      <c r="E16429" s="184"/>
      <c r="F16429" s="53"/>
      <c r="G16429" s="350"/>
      <c r="H16429" s="184"/>
      <c r="I16429" s="108"/>
      <c r="J16429" s="25"/>
      <c r="K16429" s="118"/>
      <c r="W16429">
        <f t="shared" si="1758"/>
      </c>
      <c r="X16429">
        <f t="shared" si="1759"/>
      </c>
      <c r="Y16429">
        <f t="shared" si="1760"/>
      </c>
      <c r="Z16429">
        <f t="shared" si="1761"/>
      </c>
    </row>
    <row r="16430" spans="1:26">
      <c r="A16430" s="57"/>
      <c r="B16430" s="363"/>
      <c r="C16430" s="245"/>
      <c r="D16430" s="5"/>
      <c r="E16430" s="184"/>
      <c r="F16430" s="53"/>
      <c r="G16430" s="350"/>
      <c r="H16430" s="184"/>
      <c r="I16430" s="108"/>
      <c r="J16430" s="25"/>
      <c r="K16430" s="118"/>
      <c r="W16430">
        <f t="shared" si="1758"/>
      </c>
      <c r="X16430">
        <f t="shared" si="1759"/>
      </c>
      <c r="Y16430">
        <f t="shared" si="1760"/>
      </c>
      <c r="Z16430">
        <f t="shared" si="1761"/>
      </c>
    </row>
    <row r="16431" spans="1:26">
      <c r="A16431" s="57"/>
      <c r="B16431" s="363"/>
      <c r="C16431" s="245"/>
      <c r="D16431" s="5"/>
      <c r="E16431" s="184"/>
      <c r="F16431" s="53"/>
      <c r="G16431" s="350"/>
      <c r="H16431" s="184"/>
      <c r="I16431" s="108"/>
      <c r="J16431" s="25"/>
      <c r="K16431" s="118"/>
      <c r="W16431">
        <f t="shared" si="1758"/>
      </c>
      <c r="X16431">
        <f t="shared" si="1759"/>
      </c>
      <c r="Y16431">
        <f t="shared" si="1760"/>
      </c>
      <c r="Z16431">
        <f t="shared" si="1761"/>
      </c>
    </row>
    <row r="16432" spans="1:26">
      <c r="A16432" s="57"/>
      <c r="B16432" s="363"/>
      <c r="C16432" s="245"/>
      <c r="D16432" s="5"/>
      <c r="E16432" s="184"/>
      <c r="F16432" s="53"/>
      <c r="G16432" s="350"/>
      <c r="H16432" s="184"/>
      <c r="I16432" s="108"/>
      <c r="J16432" s="25"/>
      <c r="K16432" s="118"/>
      <c r="W16432">
        <f t="shared" si="1758"/>
      </c>
      <c r="X16432">
        <f t="shared" si="1759"/>
      </c>
      <c r="Y16432">
        <f t="shared" si="1760"/>
      </c>
      <c r="Z16432">
        <f t="shared" si="1761"/>
      </c>
    </row>
    <row r="16433" spans="1:26">
      <c r="A16433" s="57"/>
      <c r="B16433" s="363"/>
      <c r="C16433" s="245"/>
      <c r="D16433" s="5"/>
      <c r="E16433" s="184"/>
      <c r="F16433" s="53"/>
      <c r="G16433" s="350"/>
      <c r="H16433" s="184"/>
      <c r="I16433" s="108"/>
      <c r="J16433" s="25"/>
      <c r="K16433" s="118"/>
      <c r="W16433">
        <f t="shared" si="1758"/>
      </c>
      <c r="X16433">
        <f t="shared" si="1759"/>
      </c>
      <c r="Y16433">
        <f t="shared" si="1760"/>
      </c>
      <c r="Z16433">
        <f t="shared" si="1761"/>
      </c>
    </row>
    <row r="16434" spans="1:26">
      <c r="A16434" s="57"/>
      <c r="B16434" s="363"/>
      <c r="C16434" s="245"/>
      <c r="D16434" s="5"/>
      <c r="E16434" s="184"/>
      <c r="F16434" s="53"/>
      <c r="G16434" s="350"/>
      <c r="H16434" s="184"/>
      <c r="I16434" s="108"/>
      <c r="J16434" s="25"/>
      <c r="K16434" s="118"/>
      <c r="W16434">
        <f t="shared" si="1758"/>
      </c>
      <c r="X16434">
        <f t="shared" si="1759"/>
      </c>
      <c r="Y16434">
        <f t="shared" si="1760"/>
      </c>
      <c r="Z16434">
        <f t="shared" si="1761"/>
      </c>
    </row>
    <row r="16435" spans="1:26">
      <c r="A16435" s="57"/>
      <c r="B16435" s="363"/>
      <c r="C16435" s="245"/>
      <c r="D16435" s="5"/>
      <c r="E16435" s="184"/>
      <c r="F16435" s="53"/>
      <c r="G16435" s="350"/>
      <c r="H16435" s="184"/>
      <c r="I16435" s="108"/>
      <c r="J16435" s="25"/>
      <c r="K16435" s="118"/>
      <c r="W16435">
        <f t="shared" si="1758"/>
      </c>
      <c r="X16435">
        <f t="shared" si="1759"/>
      </c>
      <c r="Y16435">
        <f t="shared" si="1760"/>
      </c>
      <c r="Z16435">
        <f t="shared" si="1761"/>
      </c>
    </row>
    <row r="16436" spans="1:26">
      <c r="A16436" s="57"/>
      <c r="B16436" s="363"/>
      <c r="C16436" s="245"/>
      <c r="D16436" s="5"/>
      <c r="E16436" s="184"/>
      <c r="F16436" s="53"/>
      <c r="G16436" s="350"/>
      <c r="H16436" s="184"/>
      <c r="I16436" s="108"/>
      <c r="J16436" s="25"/>
      <c r="K16436" s="118"/>
      <c r="W16436">
        <f t="shared" si="1758"/>
      </c>
      <c r="X16436">
        <f t="shared" si="1759"/>
      </c>
      <c r="Y16436">
        <f t="shared" si="1760"/>
      </c>
      <c r="Z16436">
        <f t="shared" si="1761"/>
      </c>
    </row>
    <row r="16437" spans="1:26">
      <c r="A16437" s="57"/>
      <c r="B16437" s="363"/>
      <c r="C16437" s="364"/>
      <c r="D16437" s="5"/>
      <c r="E16437" s="185"/>
      <c r="F16437" s="6"/>
      <c r="G16437" s="127"/>
      <c r="H16437" s="185"/>
      <c r="I16437" s="108"/>
      <c r="W16437">
        <f t="shared" si="1758"/>
      </c>
      <c r="X16437">
        <f t="shared" si="1759"/>
      </c>
      <c r="Y16437">
        <f t="shared" si="1760"/>
      </c>
      <c r="Z16437">
        <f t="shared" si="1761"/>
      </c>
    </row>
    <row r="16438" spans="1:26">
      <c r="A16438" s="57"/>
      <c r="B16438" s="1568" t="s">
        <v>2726</v>
      </c>
      <c r="C16438" s="1569"/>
      <c r="D16438" s="5"/>
      <c r="E16438" s="5"/>
      <c r="F16438" s="7"/>
      <c r="G16438" s="5"/>
      <c r="H16438" s="5"/>
      <c r="I16438" s="102"/>
      <c r="J16438" s="25"/>
      <c r="W16438">
        <f t="shared" si="1758"/>
      </c>
      <c r="X16438">
        <f t="shared" si="1759"/>
      </c>
      <c r="Y16438">
        <f t="shared" si="1760"/>
      </c>
      <c r="Z16438">
        <f t="shared" si="1761"/>
      </c>
    </row>
    <row r="16439" spans="1:26">
      <c r="A16439" s="57"/>
      <c r="B16439" s="1570"/>
      <c r="C16439" s="1571"/>
      <c r="D16439" s="184"/>
      <c r="E16439" s="184"/>
      <c r="F16439" s="184"/>
      <c r="G16439" s="184"/>
      <c r="H16439" s="184"/>
      <c r="I16439" s="108"/>
      <c r="J16439" s="25"/>
      <c r="W16439">
        <f t="shared" si="1758"/>
      </c>
      <c r="X16439">
        <f t="shared" si="1759"/>
      </c>
      <c r="Y16439">
        <f t="shared" si="1760"/>
      </c>
      <c r="Z16439">
        <f t="shared" si="1761"/>
      </c>
    </row>
    <row r="16440" spans="1:26" ht="15.75" thickBot="1">
      <c r="A16440" s="33"/>
      <c r="B16440" s="10"/>
      <c r="C16440" s="10"/>
      <c r="D16440" s="109"/>
      <c r="E16440" s="109"/>
      <c r="F16440" s="109"/>
      <c r="G16440" s="109"/>
      <c r="H16440" s="109"/>
      <c r="I16440" s="110"/>
      <c r="J16440" s="25"/>
      <c r="W16440">
        <f t="shared" si="1758"/>
      </c>
      <c r="X16440">
        <f t="shared" si="1759"/>
      </c>
      <c r="Y16440">
        <f t="shared" si="1760"/>
      </c>
      <c r="Z16440">
        <f t="shared" si="1761"/>
      </c>
    </row>
    <row r="16441" spans="1:26">
      <c r="A16441" s="33"/>
      <c r="B16441" s="10"/>
      <c r="C16441" s="10"/>
      <c r="D16441" s="91"/>
      <c r="E16441" s="91"/>
      <c r="F16441" s="91"/>
      <c r="G16441" s="92" t="s">
        <v>19</v>
      </c>
      <c r="H16441" s="91"/>
      <c r="I16441" s="111">
        <f>SUM(I16426:I16440)</f>
      </c>
      <c r="J16441" s="25"/>
      <c r="L16441">
        <f>SUM(L16426:L16440)</f>
      </c>
      <c r="W16441">
        <f t="shared" si="1758"/>
      </c>
      <c r="X16441">
        <f t="shared" si="1759"/>
      </c>
      <c r="Y16441">
        <f t="shared" si="1760"/>
      </c>
      <c r="Z16441">
        <f t="shared" si="1761"/>
      </c>
    </row>
    <row r="16442" spans="1:26" ht="21">
      <c r="A16442" s="33"/>
      <c r="B16442" s="216"/>
      <c r="C16442" s="69"/>
      <c r="D16442" s="91"/>
      <c r="E16442" s="91" t="s">
        <v>928</v>
      </c>
      <c r="F16442" s="91" t="s">
        <v>2724</v>
      </c>
      <c r="G16442" s="92" t="s">
        <v>2725</v>
      </c>
      <c r="H16442" s="91"/>
      <c r="I16442" s="155">
        <v>1</v>
      </c>
      <c r="J16442" s="25"/>
      <c r="W16442">
        <f t="shared" si="1758"/>
      </c>
      <c r="X16442">
        <f t="shared" si="1759"/>
      </c>
      <c r="Y16442">
        <f t="shared" si="1760"/>
      </c>
      <c r="Z16442">
        <f t="shared" si="1761"/>
      </c>
    </row>
    <row r="16443" spans="1:26">
      <c r="A16443" s="33"/>
      <c r="B16443" s="10"/>
      <c r="C16443" s="253" t="s">
        <v>490</v>
      </c>
      <c r="D16443" s="253"/>
      <c r="E16443" s="253"/>
      <c r="F16443" s="253" t="s">
        <v>431</v>
      </c>
      <c r="G16443" s="253" t="s">
        <v>491</v>
      </c>
      <c r="H16443" s="112">
        <v>1</v>
      </c>
      <c r="I16443" s="61">
        <f>+L16441*H16443</f>
      </c>
      <c r="J16443" s="25"/>
      <c r="W16443">
        <f t="shared" si="1758"/>
      </c>
      <c r="X16443">
        <f t="shared" si="1759"/>
      </c>
      <c r="Y16443">
        <f t="shared" si="1760"/>
      </c>
      <c r="Z16443">
        <f t="shared" si="1761"/>
      </c>
    </row>
    <row r="16444" spans="1:26" ht="15.75" thickBot="1">
      <c r="A16444" s="33"/>
      <c r="B16444" s="11" t="s">
        <v>20</v>
      </c>
      <c r="C16444" s="35"/>
      <c r="D16444" s="35"/>
      <c r="E16444" s="35"/>
      <c r="F16444" s="173"/>
      <c r="G16444" s="173"/>
      <c r="H16444" s="173"/>
      <c r="I16444" s="174"/>
      <c r="J16444" s="25"/>
      <c r="W16444">
        <f t="shared" si="1758"/>
      </c>
      <c r="X16444">
        <f t="shared" si="1759"/>
      </c>
      <c r="Y16444">
        <f t="shared" si="1760"/>
      </c>
      <c r="Z16444">
        <f t="shared" si="1761"/>
      </c>
    </row>
    <row r="16445" spans="1:26" ht="15.75" thickBot="1">
      <c r="A16445" s="37"/>
      <c r="B16445" s="38"/>
      <c r="C16445" s="39" t="s">
        <v>21</v>
      </c>
      <c r="D16445" s="40">
        <f>SUM(D16426:D16444)</f>
      </c>
      <c r="E16445" s="41">
        <f>IF(H16445=I16445,"OK","NO")</f>
      </c>
      <c r="F16445" s="40">
        <f>SUM(F16426:F16444)</f>
      </c>
      <c r="G16445" s="40">
        <f>SUM(G16426:G16444)</f>
      </c>
      <c r="H16445" s="526">
        <f>SUMPRODUCT(F16426:F16440,H16426:H16440)</f>
      </c>
      <c r="I16445" s="43">
        <f>+I16441+I16442-I16443</f>
      </c>
      <c r="J16445" s="25">
        <f>184-170</f>
      </c>
      <c r="K16445" s="118">
        <f>+I16441+I16442-I16443</f>
      </c>
      <c r="W16445">
        <f t="shared" si="1758"/>
      </c>
      <c r="X16445">
        <f t="shared" si="1759"/>
      </c>
      <c r="Y16445">
        <f t="shared" si="1760"/>
      </c>
      <c r="Z16445">
        <f t="shared" si="1761"/>
      </c>
    </row>
    <row r="16446" spans="1:26" ht="15.75" thickBot="1">
      <c r="A16446" s="44"/>
      <c r="B16446" s="116"/>
      <c r="C16446" s="45"/>
      <c r="D16446" s="45"/>
      <c r="E16446" s="45"/>
      <c r="F16446" s="45"/>
      <c r="G16446" s="45"/>
      <c r="H16446" s="46"/>
      <c r="I16446" s="47"/>
      <c r="J16446" s="25"/>
      <c r="W16446">
        <f t="shared" si="1758"/>
      </c>
      <c r="X16446">
        <f t="shared" si="1759"/>
      </c>
      <c r="Y16446">
        <f t="shared" si="1760"/>
      </c>
      <c r="Z16446">
        <f t="shared" si="1761"/>
      </c>
    </row>
    <row r="16447" spans="1:26">
      <c r="A16447" s="12" t="s">
        <v>23</v>
      </c>
      <c r="B16447" s="12"/>
      <c r="C16447" s="12"/>
      <c r="D16447" s="13"/>
      <c r="E16447" s="14" t="s">
        <v>301</v>
      </c>
      <c r="F16447" s="14"/>
      <c r="G16447" s="14"/>
      <c r="H16447" s="2"/>
      <c r="I16447" s="12"/>
      <c r="J16447" s="25"/>
      <c r="W16447">
        <f t="shared" si="1758"/>
      </c>
      <c r="X16447">
        <f t="shared" si="1759"/>
      </c>
      <c r="Y16447">
        <f t="shared" si="1760"/>
      </c>
      <c r="Z16447">
        <f t="shared" si="1761"/>
      </c>
    </row>
    <row r="16448" spans="1:26">
      <c r="W16448">
        <f t="shared" si="1758"/>
      </c>
      <c r="X16448">
        <f t="shared" si="1759"/>
      </c>
      <c r="Y16448">
        <f t="shared" si="1760"/>
      </c>
      <c r="Z16448">
        <f t="shared" si="1761"/>
      </c>
    </row>
    <row r="16449" spans="1:26">
      <c r="W16449">
        <f t="shared" si="1758"/>
      </c>
      <c r="X16449">
        <f t="shared" si="1759"/>
      </c>
      <c r="Y16449">
        <f t="shared" si="1760"/>
      </c>
      <c r="Z16449">
        <f t="shared" si="1761"/>
      </c>
    </row>
    <row r="16450" spans="1:26">
      <c r="W16450">
        <f t="shared" si="1758"/>
      </c>
      <c r="X16450">
        <f t="shared" si="1759"/>
      </c>
      <c r="Y16450">
        <f t="shared" si="1760"/>
      </c>
      <c r="Z16450">
        <f t="shared" si="1761"/>
      </c>
    </row>
    <row r="16451" spans="1:26">
      <c r="W16451">
        <f t="shared" si="1758"/>
      </c>
      <c r="X16451">
        <f t="shared" si="1759"/>
      </c>
      <c r="Y16451">
        <f t="shared" si="1760"/>
      </c>
      <c r="Z16451">
        <f t="shared" si="1761"/>
      </c>
    </row>
    <row r="16452" spans="1:26">
      <c r="W16452">
        <f t="shared" ref="W16452:W16515" si="1762">IF(LEFT($H16452&amp;"",5)="2019-",$H16452,W16451)</f>
      </c>
      <c r="X16452">
        <f t="shared" ref="X16452:X16515" si="1763">IF($W16452="",0,IF(COUNTIF($AB$2:$AB$80,$W16452)&gt;0,1,0))</f>
      </c>
      <c r="Y16452">
        <f t="shared" ref="Y16452:Y16515" si="1764">IF($C16452="","",UPPER(TRIM(IFERROR(LEFT($C16452&amp;"",FIND("/",$C16452&amp;"")-1),$C16452&amp;""))))</f>
      </c>
      <c r="Z16452">
        <f t="shared" ref="Z16452:Z16515" si="1765">IFERROR(IF(ISNUMBER($G16452),$G16452,0),0)</f>
      </c>
    </row>
    <row r="16453" spans="1:26">
      <c r="A16453" s="1562" t="s">
        <v>0</v>
      </c>
      <c r="B16453" s="1562"/>
      <c r="C16453" s="1562"/>
      <c r="D16453" s="1562"/>
      <c r="E16453" s="1562"/>
      <c r="F16453" s="1562"/>
      <c r="G16453" s="1562"/>
      <c r="H16453" s="1562"/>
      <c r="I16453" s="1562"/>
      <c r="W16453">
        <f t="shared" si="1762"/>
      </c>
      <c r="X16453">
        <f t="shared" si="1763"/>
      </c>
      <c r="Y16453">
        <f t="shared" si="1764"/>
      </c>
      <c r="Z16453">
        <f t="shared" si="1765"/>
      </c>
    </row>
    <row r="16454" spans="1:26">
      <c r="W16454">
        <f t="shared" si="1762"/>
      </c>
      <c r="X16454">
        <f t="shared" si="1763"/>
      </c>
      <c r="Y16454">
        <f t="shared" si="1764"/>
      </c>
      <c r="Z16454">
        <f t="shared" si="1765"/>
      </c>
    </row>
    <row r="16455" spans="1:26">
      <c r="A16455" s="1" t="s">
        <v>1</v>
      </c>
      <c r="B16455" s="161"/>
      <c r="C16455" s="161"/>
      <c r="D16455" s="161"/>
      <c r="E16455" s="161"/>
      <c r="G16455" s="489" t="s">
        <v>2</v>
      </c>
      <c r="H16455" s="3" t="s">
        <v>2695</v>
      </c>
      <c r="I16455" s="161"/>
      <c r="W16455">
        <f t="shared" si="1762"/>
      </c>
      <c r="X16455">
        <f t="shared" si="1763"/>
      </c>
      <c r="Y16455">
        <f t="shared" si="1764"/>
      </c>
      <c r="Z16455">
        <f t="shared" si="1765"/>
      </c>
    </row>
    <row r="16456" spans="1:26">
      <c r="A16456" s="1" t="inlineStr">
        <is>
          <t>Dealer-007</t>
        </is>
      </c>
      <c r="B16456" s="161"/>
      <c r="C16456" s="161"/>
      <c r="D16456" s="161"/>
      <c r="E16456" s="161"/>
      <c r="F16456" s="4"/>
      <c r="G16456" s="488" t="s">
        <v>1440</v>
      </c>
      <c r="H16456" s="1" t="s">
        <v>2349</v>
      </c>
      <c r="I16456" s="161"/>
      <c r="W16456">
        <f t="shared" si="1762"/>
      </c>
      <c r="X16456">
        <f t="shared" si="1763"/>
      </c>
      <c r="Y16456">
        <f t="shared" si="1764"/>
      </c>
      <c r="Z16456">
        <f t="shared" si="1765"/>
      </c>
    </row>
    <row r="16457" spans="1:26">
      <c r="A16457" s="161" t="inlineStr">
        <is>
          <t>Address line (redacted)</t>
        </is>
      </c>
      <c r="B16457" s="1"/>
      <c r="C16457" s="161"/>
      <c r="D16457" s="161"/>
      <c r="E16457" s="161"/>
      <c r="F16457" s="161"/>
      <c r="G16457" s="161"/>
      <c r="H16457" s="1"/>
      <c r="I16457" s="161"/>
      <c r="W16457">
        <f t="shared" si="1762"/>
      </c>
      <c r="X16457">
        <f t="shared" si="1763"/>
      </c>
      <c r="Y16457">
        <f t="shared" si="1764"/>
      </c>
      <c r="Z16457">
        <f t="shared" si="1765"/>
      </c>
    </row>
    <row r="16458" spans="1:26">
      <c r="A16458" s="1" t="inlineStr">
        <is>
          <t>Address line (redacted)</t>
        </is>
      </c>
      <c r="B16458" s="1"/>
      <c r="C16458" s="1"/>
      <c r="D16458" s="161"/>
      <c r="E16458" s="161"/>
      <c r="F16458" s="161"/>
      <c r="G16458" s="161"/>
      <c r="H16458" s="161"/>
      <c r="I16458" s="161"/>
      <c r="W16458">
        <f t="shared" si="1762"/>
      </c>
      <c r="X16458">
        <f t="shared" si="1763"/>
      </c>
      <c r="Y16458">
        <f t="shared" si="1764"/>
      </c>
      <c r="Z16458">
        <f t="shared" si="1765"/>
      </c>
    </row>
    <row r="16459" spans="1:26">
      <c r="A16459" s="1" t="inlineStr">
        <is>
          <t>Address line (redacted)</t>
        </is>
      </c>
      <c r="B16459" s="1"/>
      <c r="C16459" s="161"/>
      <c r="D16459" s="161"/>
      <c r="E16459" s="161"/>
      <c r="F16459" s="161"/>
      <c r="G16459" s="161"/>
      <c r="H16459" s="161"/>
      <c r="I16459" s="161"/>
      <c r="W16459">
        <f t="shared" si="1762"/>
      </c>
      <c r="X16459">
        <f t="shared" si="1763"/>
      </c>
      <c r="Y16459">
        <f t="shared" si="1764"/>
      </c>
      <c r="Z16459">
        <f t="shared" si="1765"/>
      </c>
    </row>
    <row r="16460" spans="1:26">
      <c r="A16460" s="12" t="s">
        <v>4</v>
      </c>
      <c r="B16460" s="195" t="inlineStr">
        <is>
          <t>GSTIN-MASKED</t>
        </is>
      </c>
      <c r="C16460" s="161"/>
      <c r="D16460" s="196"/>
      <c r="E16460" s="196"/>
      <c r="F16460" s="196"/>
      <c r="G16460" s="196"/>
      <c r="H16460" s="196"/>
      <c r="I16460" s="161"/>
      <c r="W16460">
        <f t="shared" si="1762"/>
      </c>
      <c r="X16460">
        <f t="shared" si="1763"/>
      </c>
      <c r="Y16460">
        <f t="shared" si="1764"/>
      </c>
      <c r="Z16460">
        <f t="shared" si="1765"/>
      </c>
    </row>
    <row r="16461" spans="1:26">
      <c r="B16461" s="1"/>
      <c r="D16461" s="197"/>
      <c r="E16461" s="197"/>
      <c r="F16461" s="197"/>
      <c r="G16461" s="197"/>
      <c r="H16461" s="197"/>
      <c r="W16461">
        <f t="shared" si="1762"/>
      </c>
      <c r="X16461">
        <f t="shared" si="1763"/>
      </c>
      <c r="Y16461">
        <f t="shared" si="1764"/>
      </c>
      <c r="Z16461">
        <f t="shared" si="1765"/>
      </c>
    </row>
    <row r="16462" spans="1:26">
      <c r="A16462" s="1" t="s">
        <v>5</v>
      </c>
      <c r="D16462" s="197"/>
      <c r="E16462" s="197"/>
      <c r="F16462" s="197"/>
      <c r="G16462" s="197"/>
      <c r="H16462" s="197"/>
      <c r="W16462">
        <f t="shared" si="1762"/>
      </c>
      <c r="X16462">
        <f t="shared" si="1763"/>
      </c>
      <c r="Y16462">
        <f t="shared" si="1764"/>
      </c>
      <c r="Z16462">
        <f t="shared" si="1765"/>
      </c>
    </row>
    <row r="16463" spans="1:26">
      <c r="A16463" s="1" t="s">
        <v>6</v>
      </c>
      <c r="D16463" s="197"/>
      <c r="E16463" s="197"/>
      <c r="F16463" s="197"/>
      <c r="G16463" s="197"/>
      <c r="H16463" s="197"/>
      <c r="W16463">
        <f t="shared" si="1762"/>
      </c>
      <c r="X16463">
        <f t="shared" si="1763"/>
      </c>
      <c r="Y16463">
        <f t="shared" si="1764"/>
      </c>
      <c r="Z16463">
        <f t="shared" si="1765"/>
      </c>
    </row>
    <row r="16464" spans="1:26" ht="15.75" thickBot="1">
      <c r="A16464" s="1" t="s">
        <v>7</v>
      </c>
      <c r="W16464">
        <f t="shared" si="1762"/>
      </c>
      <c r="X16464">
        <f t="shared" si="1763"/>
      </c>
      <c r="Y16464">
        <f t="shared" si="1764"/>
      </c>
      <c r="Z16464">
        <f t="shared" si="1765"/>
      </c>
    </row>
    <row r="16465" spans="1:26" ht="24">
      <c r="A16465" s="198" t="s">
        <v>8</v>
      </c>
      <c r="B16465" s="199" t="s">
        <v>9</v>
      </c>
      <c r="C16465" s="199" t="s">
        <v>10</v>
      </c>
      <c r="D16465" s="200" t="s">
        <v>11</v>
      </c>
      <c r="E16465" s="200" t="s">
        <v>12</v>
      </c>
      <c r="F16465" s="200" t="s">
        <v>13</v>
      </c>
      <c r="G16465" s="200" t="s">
        <v>14</v>
      </c>
      <c r="H16465" s="201" t="s">
        <v>15</v>
      </c>
      <c r="I16465" s="202" t="s">
        <v>16</v>
      </c>
      <c r="W16465">
        <f t="shared" si="1762"/>
      </c>
      <c r="X16465">
        <f t="shared" si="1763"/>
      </c>
      <c r="Y16465">
        <f t="shared" si="1764"/>
      </c>
      <c r="Z16465">
        <f t="shared" si="1765"/>
      </c>
    </row>
    <row r="16466" spans="1:26">
      <c r="A16466" s="5"/>
      <c r="B16466" s="1564" t="s">
        <v>17</v>
      </c>
      <c r="C16466" s="1565"/>
      <c r="D16466" s="5"/>
      <c r="E16466" s="16"/>
      <c r="F16466" s="16"/>
      <c r="G16466" s="6"/>
      <c r="H16466" s="16"/>
      <c r="I16466" s="58"/>
      <c r="W16466">
        <f t="shared" si="1762"/>
      </c>
      <c r="X16466">
        <f t="shared" si="1763"/>
      </c>
      <c r="Y16466">
        <f t="shared" si="1764"/>
      </c>
      <c r="Z16466">
        <f t="shared" si="1765"/>
      </c>
    </row>
    <row r="16467" spans="1:26">
      <c r="A16467" s="5">
        <v>1</v>
      </c>
      <c r="B16467" s="8" t="s">
        <v>37</v>
      </c>
      <c r="C16467" s="5" t="s">
        <v>38</v>
      </c>
      <c r="D16467" s="5">
        <v>1</v>
      </c>
      <c r="E16467" s="5">
        <v>5</v>
      </c>
      <c r="F16467" s="16">
        <f>+E16467*D16467</f>
      </c>
      <c r="G16467" s="6">
        <f>+E16467*D16467</f>
      </c>
      <c r="H16467" s="5">
        <v>1</v>
      </c>
      <c r="I16467" s="58">
        <f>+H16467*G16467</f>
      </c>
      <c r="J16467">
        <v>119</v>
      </c>
      <c r="K16467">
        <f>+H16467-J16467</f>
      </c>
      <c r="L16467">
        <f>+K16467*G16467</f>
      </c>
      <c r="W16467">
        <f t="shared" si="1762"/>
      </c>
      <c r="X16467">
        <f t="shared" si="1763"/>
      </c>
      <c r="Y16467">
        <f t="shared" si="1764"/>
      </c>
      <c r="Z16467">
        <f t="shared" si="1765"/>
      </c>
    </row>
    <row r="16468" spans="1:26">
      <c r="A16468" s="5">
        <v>2</v>
      </c>
      <c r="B16468" s="8" t="s">
        <v>451</v>
      </c>
      <c r="C16468" s="5" t="s">
        <v>450</v>
      </c>
      <c r="D16468" s="5">
        <v>1</v>
      </c>
      <c r="E16468" s="5">
        <v>5</v>
      </c>
      <c r="F16468" s="16">
        <f>+E16468*D16468</f>
      </c>
      <c r="G16468" s="6">
        <f>+E16468*D16468</f>
      </c>
      <c r="H16468" s="5">
        <v>1</v>
      </c>
      <c r="I16468" s="58">
        <f>+H16468*G16468</f>
      </c>
      <c r="J16468">
        <v>119</v>
      </c>
      <c r="K16468">
        <f>+H16468-J16468</f>
      </c>
      <c r="L16468">
        <f>+K16468*G16468</f>
      </c>
      <c r="W16468">
        <f t="shared" si="1762"/>
      </c>
      <c r="X16468">
        <f t="shared" si="1763"/>
      </c>
      <c r="Y16468">
        <f t="shared" si="1764"/>
      </c>
      <c r="Z16468">
        <f t="shared" si="1765"/>
      </c>
    </row>
    <row r="16469" spans="1:26">
      <c r="A16469" s="5">
        <v>3</v>
      </c>
      <c r="B16469" s="8" t="s">
        <v>602</v>
      </c>
      <c r="C16469" s="5" t="s">
        <v>603</v>
      </c>
      <c r="D16469" s="5"/>
      <c r="E16469" s="5"/>
      <c r="F16469" s="16">
        <v>3</v>
      </c>
      <c r="G16469" s="6">
        <f>+F16469</f>
      </c>
      <c r="H16469" s="5">
        <v>1</v>
      </c>
      <c r="I16469" s="58">
        <f>+H16469*G16469</f>
      </c>
      <c r="J16469">
        <v>119</v>
      </c>
      <c r="K16469">
        <f>+H16469-J16469</f>
      </c>
      <c r="L16469">
        <f>+K16469*G16469</f>
      </c>
      <c r="W16469">
        <f t="shared" si="1762"/>
      </c>
      <c r="X16469">
        <f t="shared" si="1763"/>
      </c>
      <c r="Y16469">
        <f t="shared" si="1764"/>
      </c>
      <c r="Z16469">
        <f t="shared" si="1765"/>
      </c>
    </row>
    <row r="16470" spans="1:26">
      <c r="A16470" s="5">
        <v>4</v>
      </c>
      <c r="B16470" s="8" t="s">
        <v>856</v>
      </c>
      <c r="C16470" s="5" t="s">
        <v>855</v>
      </c>
      <c r="D16470" s="5">
        <v>1</v>
      </c>
      <c r="E16470" s="5">
        <v>5</v>
      </c>
      <c r="F16470" s="16">
        <f>+E16470*D16470</f>
      </c>
      <c r="G16470" s="6">
        <f>+E16470*D16470</f>
      </c>
      <c r="H16470" s="5">
        <v>1</v>
      </c>
      <c r="I16470" s="58">
        <f>+H16470*G16470</f>
      </c>
      <c r="J16470">
        <v>119</v>
      </c>
      <c r="K16470">
        <f>+H16470-J16470</f>
      </c>
      <c r="L16470">
        <f>+K16470*G16470</f>
      </c>
      <c r="W16470">
        <f t="shared" si="1762"/>
      </c>
      <c r="X16470">
        <f t="shared" si="1763"/>
      </c>
      <c r="Y16470">
        <f t="shared" si="1764"/>
      </c>
      <c r="Z16470">
        <f t="shared" si="1765"/>
      </c>
    </row>
    <row r="16471" spans="1:26">
      <c r="A16471" s="107"/>
      <c r="B16471" s="1564" t="s">
        <v>18</v>
      </c>
      <c r="C16471" s="1565"/>
      <c r="D16471" s="5"/>
      <c r="E16471" s="5"/>
      <c r="F16471" s="16"/>
      <c r="G16471" s="6"/>
      <c r="H16471" s="184"/>
      <c r="I16471" s="58"/>
      <c r="W16471">
        <f t="shared" si="1762"/>
      </c>
      <c r="X16471">
        <f t="shared" si="1763"/>
      </c>
      <c r="Y16471">
        <f t="shared" si="1764"/>
      </c>
      <c r="Z16471">
        <f t="shared" si="1765"/>
      </c>
    </row>
    <row r="16472" spans="1:26">
      <c r="A16472" s="5">
        <v>5</v>
      </c>
      <c r="B16472" s="8" t="s">
        <v>275</v>
      </c>
      <c r="C16472" s="5" t="s">
        <v>276</v>
      </c>
      <c r="D16472" s="5">
        <v>4</v>
      </c>
      <c r="E16472" s="5">
        <v>4</v>
      </c>
      <c r="F16472" s="16">
        <f>+E16472*D16472</f>
      </c>
      <c r="G16472" s="6">
        <f>+E16472*D16472</f>
      </c>
      <c r="H16472" s="9">
        <v>1</v>
      </c>
      <c r="I16472" s="58">
        <f>+H16472*G16472</f>
      </c>
      <c r="J16472">
        <f>400*28%</f>
      </c>
      <c r="K16472">
        <f>+H16472-J16472</f>
      </c>
      <c r="L16472">
        <f>+K16472*G16472</f>
      </c>
      <c r="W16472">
        <f t="shared" si="1762"/>
      </c>
      <c r="X16472">
        <f t="shared" si="1763"/>
      </c>
      <c r="Y16472">
        <f t="shared" si="1764"/>
      </c>
      <c r="Z16472">
        <f t="shared" si="1765"/>
      </c>
    </row>
    <row r="16473" spans="1:26">
      <c r="A16473" s="5">
        <v>6</v>
      </c>
      <c r="B16473" s="8" t="s">
        <v>295</v>
      </c>
      <c r="C16473" s="5" t="s">
        <v>294</v>
      </c>
      <c r="D16473" s="5">
        <v>8</v>
      </c>
      <c r="E16473" s="5">
        <v>4</v>
      </c>
      <c r="F16473" s="16">
        <f>+E16473*D16473</f>
      </c>
      <c r="G16473" s="6">
        <f>+E16473*D16473</f>
      </c>
      <c r="H16473" s="9">
        <v>1</v>
      </c>
      <c r="I16473" s="58">
        <f>+H16473*G16473</f>
      </c>
      <c r="J16473">
        <f>400*28%</f>
      </c>
      <c r="K16473">
        <f>+H16473-J16473</f>
      </c>
      <c r="L16473">
        <f>+K16473*G16473</f>
      </c>
      <c r="W16473">
        <f t="shared" si="1762"/>
      </c>
      <c r="X16473">
        <f t="shared" si="1763"/>
      </c>
      <c r="Y16473">
        <f t="shared" si="1764"/>
      </c>
      <c r="Z16473">
        <f t="shared" si="1765"/>
      </c>
    </row>
    <row r="16474" spans="1:26">
      <c r="A16474" s="5">
        <v>7</v>
      </c>
      <c r="B16474" s="8" t="s">
        <v>836</v>
      </c>
      <c r="C16474" s="5" t="s">
        <v>321</v>
      </c>
      <c r="D16474" s="5">
        <v>2</v>
      </c>
      <c r="E16474" s="16">
        <v>4</v>
      </c>
      <c r="F16474" s="16">
        <f>+E16474*D16474</f>
      </c>
      <c r="G16474" s="6">
        <f>+E16474*D16474</f>
      </c>
      <c r="H16474" s="5">
        <v>1</v>
      </c>
      <c r="I16474" s="58">
        <f>+H16474*G16474</f>
      </c>
      <c r="J16474">
        <f>400*28%</f>
      </c>
      <c r="K16474">
        <f>+H16474-J16474</f>
      </c>
      <c r="L16474">
        <f>+K16474*G16474</f>
      </c>
      <c r="W16474">
        <f t="shared" si="1762"/>
      </c>
      <c r="X16474">
        <f t="shared" si="1763"/>
      </c>
      <c r="Y16474">
        <f t="shared" si="1764"/>
      </c>
      <c r="Z16474">
        <f t="shared" si="1765"/>
      </c>
    </row>
    <row r="16475" spans="1:26">
      <c r="A16475" s="5">
        <v>8</v>
      </c>
      <c r="B16475" s="8" t="s">
        <v>421</v>
      </c>
      <c r="C16475" s="9" t="s">
        <v>422</v>
      </c>
      <c r="D16475" s="5">
        <v>2</v>
      </c>
      <c r="E16475" s="5">
        <v>4</v>
      </c>
      <c r="F16475" s="16">
        <f>+E16475*D16475</f>
      </c>
      <c r="G16475" s="6">
        <f>+E16475*D16475</f>
      </c>
      <c r="H16475" s="5">
        <v>1</v>
      </c>
      <c r="I16475" s="58">
        <f>+H16475*G16475</f>
      </c>
      <c r="J16475">
        <f>400*28%</f>
      </c>
      <c r="K16475">
        <f>+H16475-J16475</f>
      </c>
      <c r="L16475">
        <f>+K16475*G16475</f>
      </c>
      <c r="W16475">
        <f t="shared" si="1762"/>
      </c>
      <c r="X16475">
        <f t="shared" si="1763"/>
      </c>
      <c r="Y16475">
        <f t="shared" si="1764"/>
      </c>
      <c r="Z16475">
        <f t="shared" si="1765"/>
      </c>
    </row>
    <row r="16476" spans="1:26">
      <c r="A16476" s="5">
        <v>9</v>
      </c>
      <c r="B16476" s="8" t="s">
        <v>330</v>
      </c>
      <c r="C16476" s="5" t="s">
        <v>331</v>
      </c>
      <c r="D16476" s="5">
        <v>2</v>
      </c>
      <c r="E16476" s="16">
        <v>4</v>
      </c>
      <c r="F16476" s="16">
        <f>+E16476*D16476</f>
      </c>
      <c r="G16476" s="6">
        <f>+E16476*D16476</f>
      </c>
      <c r="H16476" s="16">
        <v>1</v>
      </c>
      <c r="I16476" s="58">
        <f>+H16476*G16476</f>
      </c>
      <c r="J16476">
        <f>400*28%</f>
      </c>
      <c r="K16476">
        <f>+H16476-J16476</f>
      </c>
      <c r="L16476">
        <f>+K16476*G16476</f>
      </c>
      <c r="W16476">
        <f t="shared" si="1762"/>
      </c>
      <c r="X16476">
        <f t="shared" si="1763"/>
      </c>
      <c r="Y16476">
        <f t="shared" si="1764"/>
      </c>
      <c r="Z16476">
        <f t="shared" si="1765"/>
      </c>
    </row>
    <row r="16477" spans="1:26">
      <c r="A16477" s="107"/>
      <c r="B16477" s="1564" t="s">
        <v>644</v>
      </c>
      <c r="C16477" s="1565"/>
      <c r="D16477" s="184"/>
      <c r="E16477" s="185"/>
      <c r="F16477" s="209"/>
      <c r="G16477" s="210"/>
      <c r="H16477" s="543"/>
      <c r="I16477" s="544"/>
      <c r="W16477">
        <f t="shared" si="1762"/>
      </c>
      <c r="X16477">
        <f t="shared" si="1763"/>
      </c>
      <c r="Y16477">
        <f t="shared" si="1764"/>
      </c>
      <c r="Z16477">
        <f t="shared" si="1765"/>
      </c>
    </row>
    <row r="16478" spans="1:26" ht="24">
      <c r="A16478" s="5">
        <v>10</v>
      </c>
      <c r="B16478" s="15" t="s">
        <v>2615</v>
      </c>
      <c r="C16478" s="5" t="s">
        <v>1385</v>
      </c>
      <c r="D16478" s="5">
        <v>1</v>
      </c>
      <c r="E16478" s="185">
        <v>1</v>
      </c>
      <c r="F16478" s="209">
        <v>1</v>
      </c>
      <c r="G16478" s="210">
        <f>+F16478</f>
      </c>
      <c r="H16478" s="661" t="s">
        <v>780</v>
      </c>
      <c r="I16478" s="544"/>
      <c r="W16478">
        <f t="shared" si="1762"/>
      </c>
      <c r="X16478">
        <f t="shared" si="1763"/>
      </c>
      <c r="Y16478">
        <f t="shared" si="1764"/>
      </c>
      <c r="Z16478">
        <f t="shared" si="1765"/>
      </c>
    </row>
    <row r="16479" spans="1:26">
      <c r="A16479" s="107"/>
      <c r="B16479" s="15"/>
      <c r="C16479" s="184"/>
      <c r="D16479" s="184"/>
      <c r="E16479" s="185"/>
      <c r="F16479" s="209"/>
      <c r="G16479" s="210"/>
      <c r="H16479" s="661"/>
      <c r="I16479" s="544"/>
      <c r="W16479">
        <f t="shared" si="1762"/>
      </c>
      <c r="X16479">
        <f t="shared" si="1763"/>
      </c>
      <c r="Y16479">
        <f t="shared" si="1764"/>
      </c>
      <c r="Z16479">
        <f t="shared" si="1765"/>
      </c>
    </row>
    <row r="16480" spans="1:26">
      <c r="A16480" s="107"/>
      <c r="B16480" s="15"/>
      <c r="C16480" s="184"/>
      <c r="D16480" s="184"/>
      <c r="E16480" s="185"/>
      <c r="F16480" s="209"/>
      <c r="G16480" s="210"/>
      <c r="H16480" s="661"/>
      <c r="I16480" s="544"/>
      <c r="W16480">
        <f t="shared" si="1762"/>
      </c>
      <c r="X16480">
        <f t="shared" si="1763"/>
      </c>
      <c r="Y16480">
        <f t="shared" si="1764"/>
      </c>
      <c r="Z16480">
        <f t="shared" si="1765"/>
      </c>
    </row>
    <row r="16481" spans="1:26">
      <c r="A16481" s="107"/>
      <c r="B16481" s="15"/>
      <c r="C16481" s="184"/>
      <c r="D16481" s="184"/>
      <c r="E16481" s="185"/>
      <c r="F16481" s="209"/>
      <c r="G16481" s="210"/>
      <c r="H16481" s="661"/>
      <c r="I16481" s="544"/>
      <c r="W16481">
        <f t="shared" si="1762"/>
      </c>
      <c r="X16481">
        <f t="shared" si="1763"/>
      </c>
      <c r="Y16481">
        <f t="shared" si="1764"/>
      </c>
      <c r="Z16481">
        <f t="shared" si="1765"/>
      </c>
    </row>
    <row r="16482" spans="1:26">
      <c r="A16482" s="107"/>
      <c r="B16482" s="15"/>
      <c r="C16482" s="184"/>
      <c r="D16482" s="184"/>
      <c r="E16482" s="185"/>
      <c r="F16482" s="209"/>
      <c r="G16482" s="210"/>
      <c r="H16482" s="661"/>
      <c r="I16482" s="544"/>
      <c r="W16482">
        <f t="shared" si="1762"/>
      </c>
      <c r="X16482">
        <f t="shared" si="1763"/>
      </c>
      <c r="Y16482">
        <f t="shared" si="1764"/>
      </c>
      <c r="Z16482">
        <f t="shared" si="1765"/>
      </c>
    </row>
    <row r="16483" spans="1:26">
      <c r="A16483" s="107"/>
      <c r="B16483" s="15"/>
      <c r="C16483" s="184"/>
      <c r="D16483" s="184"/>
      <c r="E16483" s="185"/>
      <c r="F16483" s="209"/>
      <c r="G16483" s="210"/>
      <c r="H16483" s="661"/>
      <c r="I16483" s="544"/>
      <c r="W16483">
        <f t="shared" si="1762"/>
      </c>
      <c r="X16483">
        <f t="shared" si="1763"/>
      </c>
      <c r="Y16483">
        <f t="shared" si="1764"/>
      </c>
      <c r="Z16483">
        <f t="shared" si="1765"/>
      </c>
    </row>
    <row r="16484" spans="1:26">
      <c r="A16484" s="107"/>
      <c r="B16484" s="15"/>
      <c r="C16484" s="184"/>
      <c r="D16484" s="184"/>
      <c r="E16484" s="185"/>
      <c r="F16484" s="209"/>
      <c r="G16484" s="210"/>
      <c r="H16484" s="661"/>
      <c r="I16484" s="544"/>
      <c r="W16484">
        <f t="shared" si="1762"/>
      </c>
      <c r="X16484">
        <f t="shared" si="1763"/>
      </c>
      <c r="Y16484">
        <f t="shared" si="1764"/>
      </c>
      <c r="Z16484">
        <f t="shared" si="1765"/>
      </c>
    </row>
    <row r="16485" spans="1:26" ht="16.5" customHeight="1" thickBot="1">
      <c r="A16485" s="33"/>
      <c r="B16485" s="212"/>
      <c r="C16485" s="213"/>
      <c r="D16485" s="214"/>
      <c r="E16485" s="214"/>
      <c r="F16485" s="214"/>
      <c r="G16485" s="214"/>
      <c r="H16485" s="214"/>
      <c r="I16485" s="215"/>
      <c r="W16485">
        <f t="shared" si="1762"/>
      </c>
      <c r="X16485">
        <f t="shared" si="1763"/>
      </c>
      <c r="Y16485">
        <f t="shared" si="1764"/>
      </c>
      <c r="Z16485">
        <f t="shared" si="1765"/>
      </c>
    </row>
    <row r="16486" spans="1:26" ht="21">
      <c r="A16486" s="33"/>
      <c r="B16486" s="216"/>
      <c r="C16486" s="217"/>
      <c r="D16486" s="218"/>
      <c r="E16486" s="218"/>
      <c r="F16486" s="218"/>
      <c r="G16486" s="219" t="s">
        <v>19</v>
      </c>
      <c r="H16486" s="218"/>
      <c r="I16486" s="220">
        <f>SUM(I16466:I16485)</f>
      </c>
      <c r="L16486">
        <f>SUM(L16466:L16485)</f>
      </c>
      <c r="W16486">
        <f t="shared" si="1762"/>
      </c>
      <c r="X16486">
        <f t="shared" si="1763"/>
      </c>
      <c r="Y16486">
        <f t="shared" si="1764"/>
      </c>
      <c r="Z16486">
        <f t="shared" si="1765"/>
      </c>
    </row>
    <row r="16487" spans="1:26" ht="21">
      <c r="A16487" s="33"/>
      <c r="B16487" s="216"/>
      <c r="C16487" s="69"/>
      <c r="D16487" s="91"/>
      <c r="E16487" s="91"/>
      <c r="F16487" s="91"/>
      <c r="G16487" s="92"/>
      <c r="H16487" s="91"/>
      <c r="I16487" s="155"/>
      <c r="W16487">
        <f t="shared" si="1762"/>
      </c>
      <c r="X16487">
        <f t="shared" si="1763"/>
      </c>
      <c r="Y16487">
        <f t="shared" si="1764"/>
      </c>
      <c r="Z16487">
        <f t="shared" si="1765"/>
      </c>
    </row>
    <row r="16488" spans="1:26">
      <c r="A16488" s="221"/>
      <c r="B16488" s="222"/>
      <c r="C16488" s="154" t="s">
        <v>408</v>
      </c>
      <c r="D16488" s="154"/>
      <c r="E16488" s="154"/>
      <c r="F16488" s="154"/>
      <c r="G16488" s="154"/>
      <c r="H16488" s="223">
        <v>1</v>
      </c>
      <c r="I16488" s="155">
        <f>+L16486*H16488</f>
      </c>
      <c r="W16488">
        <f t="shared" si="1762"/>
      </c>
      <c r="X16488">
        <f t="shared" si="1763"/>
      </c>
      <c r="Y16488">
        <f t="shared" si="1764"/>
      </c>
      <c r="Z16488">
        <f t="shared" si="1765"/>
      </c>
    </row>
    <row r="16489" spans="1:26">
      <c r="A16489" s="33"/>
      <c r="B16489" s="10"/>
      <c r="C16489" s="10"/>
      <c r="D16489" s="10"/>
      <c r="E16489" s="10"/>
      <c r="F16489" s="10"/>
      <c r="G16489" s="10"/>
      <c r="H16489" s="10"/>
      <c r="I16489" s="140"/>
      <c r="W16489">
        <f t="shared" si="1762"/>
      </c>
      <c r="X16489">
        <f t="shared" si="1763"/>
      </c>
      <c r="Y16489">
        <f t="shared" si="1764"/>
      </c>
      <c r="Z16489">
        <f t="shared" si="1765"/>
      </c>
    </row>
    <row r="16490" spans="1:26" ht="15.75" thickBot="1">
      <c r="A16490" s="33"/>
      <c r="B16490" s="11" t="s">
        <v>20</v>
      </c>
      <c r="C16490" s="35"/>
      <c r="D16490" s="35"/>
      <c r="E16490" s="35"/>
      <c r="F16490" s="35"/>
      <c r="G16490" s="35"/>
      <c r="H16490" s="35"/>
      <c r="I16490" s="36"/>
      <c r="W16490">
        <f t="shared" si="1762"/>
      </c>
      <c r="X16490">
        <f t="shared" si="1763"/>
      </c>
      <c r="Y16490">
        <f t="shared" si="1764"/>
      </c>
      <c r="Z16490">
        <f t="shared" si="1765"/>
      </c>
    </row>
    <row r="16491" spans="1:26" ht="15.75" thickBot="1">
      <c r="A16491" s="37"/>
      <c r="B16491" s="11" t="s">
        <v>409</v>
      </c>
      <c r="C16491" s="39" t="s">
        <v>21</v>
      </c>
      <c r="D16491" s="40">
        <f>SUM(D16466:D16490)</f>
      </c>
      <c r="E16491" s="41">
        <f>IF(H16491=I16491,"OK","NO")</f>
      </c>
      <c r="F16491" s="40">
        <f>SUM(F16466:F16490)</f>
      </c>
      <c r="G16491" s="40">
        <f>SUM(G16466:G16490)</f>
      </c>
      <c r="H16491" s="41">
        <f>SUMPRODUCT(F16466:F16485,H16466:H16485)</f>
      </c>
      <c r="I16491" s="43">
        <f>SUMPRODUCT(I16486-I16487-I16488)</f>
      </c>
      <c r="W16491">
        <f t="shared" si="1762"/>
      </c>
      <c r="X16491">
        <f t="shared" si="1763"/>
      </c>
      <c r="Y16491">
        <f t="shared" si="1764"/>
      </c>
      <c r="Z16491">
        <f t="shared" si="1765"/>
      </c>
    </row>
    <row r="16492" spans="1:26" ht="15.75" thickBot="1">
      <c r="A16492" s="44"/>
      <c r="B16492" s="116"/>
      <c r="C16492" s="45"/>
      <c r="D16492" s="45"/>
      <c r="E16492" s="45"/>
      <c r="F16492" s="45"/>
      <c r="G16492" s="45"/>
      <c r="H16492" s="45"/>
      <c r="I16492" s="47"/>
      <c r="W16492">
        <f t="shared" si="1762"/>
      </c>
      <c r="X16492">
        <f t="shared" si="1763"/>
      </c>
      <c r="Y16492">
        <f t="shared" si="1764"/>
      </c>
      <c r="Z16492">
        <f t="shared" si="1765"/>
      </c>
    </row>
    <row r="16493" spans="1:26">
      <c r="A16493" s="12" t="s">
        <v>315</v>
      </c>
      <c r="B16493" s="12"/>
      <c r="C16493" s="12"/>
      <c r="D16493" s="13"/>
      <c r="E16493" s="14"/>
      <c r="F16493" s="14"/>
      <c r="G16493" s="14"/>
      <c r="H16493" s="2"/>
      <c r="I16493" s="12"/>
      <c r="W16493">
        <f t="shared" si="1762"/>
      </c>
      <c r="X16493">
        <f t="shared" si="1763"/>
      </c>
      <c r="Y16493">
        <f t="shared" si="1764"/>
      </c>
      <c r="Z16493">
        <f t="shared" si="1765"/>
      </c>
    </row>
    <row r="16494" spans="1:26">
      <c r="W16494">
        <f t="shared" si="1762"/>
      </c>
      <c r="X16494">
        <f t="shared" si="1763"/>
      </c>
      <c r="Y16494">
        <f t="shared" si="1764"/>
      </c>
      <c r="Z16494">
        <f t="shared" si="1765"/>
      </c>
    </row>
    <row r="16495" spans="1:26">
      <c r="W16495">
        <f t="shared" si="1762"/>
      </c>
      <c r="X16495">
        <f t="shared" si="1763"/>
      </c>
      <c r="Y16495">
        <f t="shared" si="1764"/>
      </c>
      <c r="Z16495">
        <f t="shared" si="1765"/>
      </c>
    </row>
    <row r="16496" spans="1:26">
      <c r="W16496">
        <f t="shared" si="1762"/>
      </c>
      <c r="X16496">
        <f t="shared" si="1763"/>
      </c>
      <c r="Y16496">
        <f t="shared" si="1764"/>
      </c>
      <c r="Z16496">
        <f t="shared" si="1765"/>
      </c>
    </row>
    <row r="16497" spans="1:26">
      <c r="W16497">
        <f t="shared" si="1762"/>
      </c>
      <c r="X16497">
        <f t="shared" si="1763"/>
      </c>
      <c r="Y16497">
        <f t="shared" si="1764"/>
      </c>
      <c r="Z16497">
        <f t="shared" si="1765"/>
      </c>
    </row>
    <row r="16498" spans="1:26">
      <c r="A16498" s="1562" t="s">
        <v>0</v>
      </c>
      <c r="B16498" s="1562"/>
      <c r="C16498" s="1562"/>
      <c r="D16498" s="1562"/>
      <c r="E16498" s="1562"/>
      <c r="F16498" s="1562"/>
      <c r="G16498" s="1562"/>
      <c r="H16498" s="1562"/>
      <c r="I16498" s="1562"/>
      <c r="W16498">
        <f t="shared" si="1762"/>
      </c>
      <c r="X16498">
        <f t="shared" si="1763"/>
      </c>
      <c r="Y16498">
        <f t="shared" si="1764"/>
      </c>
      <c r="Z16498">
        <f t="shared" si="1765"/>
      </c>
    </row>
    <row r="16499" spans="1:26">
      <c r="W16499">
        <f t="shared" si="1762"/>
      </c>
      <c r="X16499">
        <f t="shared" si="1763"/>
      </c>
      <c r="Y16499">
        <f t="shared" si="1764"/>
      </c>
      <c r="Z16499">
        <f t="shared" si="1765"/>
      </c>
    </row>
    <row r="16500" spans="1:26">
      <c r="A16500" s="1" t="s">
        <v>1</v>
      </c>
      <c r="B16500" s="1"/>
      <c r="G16500" s="489" t="s">
        <v>2</v>
      </c>
      <c r="H16500" s="3" t="s">
        <v>2695</v>
      </c>
      <c r="W16500">
        <f t="shared" si="1762"/>
      </c>
      <c r="X16500">
        <f t="shared" si="1763"/>
      </c>
      <c r="Y16500">
        <f t="shared" si="1764"/>
      </c>
      <c r="Z16500">
        <f t="shared" si="1765"/>
      </c>
    </row>
    <row r="16501" spans="1:26">
      <c r="A16501" s="1" t="inlineStr">
        <is>
          <t>Dealer-049</t>
        </is>
      </c>
      <c r="B16501" s="1"/>
      <c r="F16501" s="4"/>
      <c r="G16501" s="488" t="s">
        <v>1440</v>
      </c>
      <c r="H16501" s="1" t="s">
        <v>2350</v>
      </c>
      <c r="W16501">
        <f t="shared" si="1762"/>
      </c>
      <c r="X16501">
        <f t="shared" si="1763"/>
      </c>
      <c r="Y16501">
        <f t="shared" si="1764"/>
      </c>
      <c r="Z16501">
        <f t="shared" si="1765"/>
      </c>
    </row>
    <row r="16502" spans="1:26">
      <c r="A16502" s="1" t="inlineStr">
        <is>
          <t>Address line (redacted)</t>
        </is>
      </c>
      <c r="B16502" s="1"/>
      <c r="H16502" s="49"/>
      <c r="W16502">
        <f t="shared" si="1762"/>
      </c>
      <c r="X16502">
        <f t="shared" si="1763"/>
      </c>
      <c r="Y16502">
        <f t="shared" si="1764"/>
      </c>
      <c r="Z16502">
        <f t="shared" si="1765"/>
      </c>
    </row>
    <row r="16503" spans="1:26">
      <c r="A16503" s="1" t="inlineStr">
        <is>
          <t>Address line (redacted)</t>
        </is>
      </c>
      <c r="B16503" s="1"/>
      <c r="D16503" s="85"/>
      <c r="E16503" s="85"/>
      <c r="F16503" s="85"/>
      <c r="G16503" s="85"/>
      <c r="H16503" s="85"/>
      <c r="W16503">
        <f t="shared" si="1762"/>
      </c>
      <c r="X16503">
        <f t="shared" si="1763"/>
      </c>
      <c r="Y16503">
        <f t="shared" si="1764"/>
      </c>
      <c r="Z16503">
        <f t="shared" si="1765"/>
      </c>
    </row>
    <row r="16504" spans="1:26">
      <c r="A16504" s="268" t="s">
        <v>598</v>
      </c>
      <c r="B16504" s="243" t="inlineStr">
        <is>
          <t>GSTIN-MASKED</t>
        </is>
      </c>
      <c r="D16504" s="85"/>
      <c r="E16504" s="85"/>
      <c r="F16504" s="85"/>
      <c r="G16504" s="85"/>
      <c r="H16504" s="85"/>
      <c r="W16504">
        <f t="shared" si="1762"/>
      </c>
      <c r="X16504">
        <f t="shared" si="1763"/>
      </c>
      <c r="Y16504">
        <f t="shared" si="1764"/>
      </c>
      <c r="Z16504">
        <f t="shared" si="1765"/>
      </c>
    </row>
    <row r="16505" spans="1:26">
      <c r="A16505" s="49"/>
      <c r="B16505" s="87"/>
      <c r="W16505">
        <f t="shared" si="1762"/>
      </c>
      <c r="X16505">
        <f t="shared" si="1763"/>
      </c>
      <c r="Y16505">
        <f t="shared" si="1764"/>
      </c>
      <c r="Z16505">
        <f t="shared" si="1765"/>
      </c>
    </row>
    <row r="16506" spans="1:26">
      <c r="A16506" s="1" t="s">
        <v>5</v>
      </c>
      <c r="W16506">
        <f t="shared" si="1762"/>
      </c>
      <c r="X16506">
        <f t="shared" si="1763"/>
      </c>
      <c r="Y16506">
        <f t="shared" si="1764"/>
      </c>
      <c r="Z16506">
        <f t="shared" si="1765"/>
      </c>
    </row>
    <row r="16507" spans="1:26">
      <c r="A16507" s="1" t="s">
        <v>6</v>
      </c>
      <c r="W16507">
        <f t="shared" si="1762"/>
      </c>
      <c r="X16507">
        <f t="shared" si="1763"/>
      </c>
      <c r="Y16507">
        <f t="shared" si="1764"/>
      </c>
      <c r="Z16507">
        <f t="shared" si="1765"/>
      </c>
    </row>
    <row r="16508" spans="1:26">
      <c r="A16508" s="1" t="s">
        <v>7</v>
      </c>
      <c r="W16508">
        <f t="shared" si="1762"/>
      </c>
      <c r="X16508">
        <f t="shared" si="1763"/>
      </c>
      <c r="Y16508">
        <f t="shared" si="1764"/>
      </c>
      <c r="Z16508">
        <f t="shared" si="1765"/>
      </c>
    </row>
    <row r="16509" spans="1:26" ht="24">
      <c r="A16509" s="88" t="s">
        <v>8</v>
      </c>
      <c r="B16509" s="89" t="s">
        <v>9</v>
      </c>
      <c r="C16509" s="89" t="s">
        <v>10</v>
      </c>
      <c r="D16509" s="34" t="s">
        <v>11</v>
      </c>
      <c r="E16509" s="34" t="s">
        <v>12</v>
      </c>
      <c r="F16509" s="34" t="s">
        <v>13</v>
      </c>
      <c r="G16509" s="34" t="s">
        <v>14</v>
      </c>
      <c r="H16509" s="88" t="s">
        <v>15</v>
      </c>
      <c r="I16509" s="90" t="s">
        <v>16</v>
      </c>
      <c r="W16509">
        <f t="shared" si="1762"/>
      </c>
      <c r="X16509">
        <f t="shared" si="1763"/>
      </c>
      <c r="Y16509">
        <f t="shared" si="1764"/>
      </c>
      <c r="Z16509">
        <f t="shared" si="1765"/>
      </c>
    </row>
    <row r="16510" spans="1:26">
      <c r="A16510" s="5"/>
      <c r="B16510" s="1564" t="s">
        <v>18</v>
      </c>
      <c r="C16510" s="1565"/>
      <c r="D16510" s="50"/>
      <c r="E16510" s="50"/>
      <c r="F16510" s="21"/>
      <c r="G16510" s="6"/>
      <c r="H16510" s="5"/>
      <c r="I16510" s="183"/>
      <c r="W16510">
        <f t="shared" si="1762"/>
      </c>
      <c r="X16510">
        <f t="shared" si="1763"/>
      </c>
      <c r="Y16510">
        <f t="shared" si="1764"/>
      </c>
      <c r="Z16510">
        <f t="shared" si="1765"/>
      </c>
    </row>
    <row r="16511" spans="1:26">
      <c r="A16511" s="5">
        <v>1</v>
      </c>
      <c r="B16511" s="8" t="s">
        <v>275</v>
      </c>
      <c r="C16511" s="5" t="s">
        <v>276</v>
      </c>
      <c r="D16511" s="5">
        <v>2</v>
      </c>
      <c r="E16511" s="5">
        <v>4</v>
      </c>
      <c r="F16511" s="6">
        <f>+E16511*D16511</f>
      </c>
      <c r="G16511" s="6">
        <f>+E16511*D16511</f>
      </c>
      <c r="H16511" s="9">
        <v>1</v>
      </c>
      <c r="I16511" s="183">
        <f>+H16511*G16511</f>
      </c>
      <c r="W16511">
        <f t="shared" si="1762"/>
      </c>
      <c r="X16511">
        <f t="shared" si="1763"/>
      </c>
      <c r="Y16511">
        <f t="shared" si="1764"/>
      </c>
      <c r="Z16511">
        <f t="shared" si="1765"/>
      </c>
    </row>
    <row r="16512" spans="1:26">
      <c r="A16512" s="5">
        <v>2</v>
      </c>
      <c r="B16512" s="128" t="s">
        <v>1595</v>
      </c>
      <c r="C16512" s="9" t="s">
        <v>1596</v>
      </c>
      <c r="D16512" s="5">
        <v>1</v>
      </c>
      <c r="E16512" s="5">
        <v>4</v>
      </c>
      <c r="F16512" s="6">
        <f t="shared" ref="F16512:F16524" si="1766">+E16512*D16512</f>
      </c>
      <c r="G16512" s="6">
        <f t="shared" ref="G16512:G16524" si="1767">+E16512*D16512</f>
      </c>
      <c r="H16512" s="16">
        <v>1</v>
      </c>
      <c r="I16512" s="183">
        <f t="shared" ref="I16512:I16528" si="1768">+H16512*G16512</f>
      </c>
      <c r="W16512">
        <f t="shared" si="1762"/>
      </c>
      <c r="X16512">
        <f t="shared" si="1763"/>
      </c>
      <c r="Y16512">
        <f t="shared" si="1764"/>
      </c>
      <c r="Z16512">
        <f t="shared" si="1765"/>
      </c>
    </row>
    <row r="16513" spans="1:26">
      <c r="A16513" s="5">
        <v>3</v>
      </c>
      <c r="B16513" s="128" t="s">
        <v>1002</v>
      </c>
      <c r="C16513" s="5" t="s">
        <v>1001</v>
      </c>
      <c r="D16513" s="5">
        <v>1</v>
      </c>
      <c r="E16513" s="5">
        <v>10</v>
      </c>
      <c r="F16513" s="6">
        <f t="shared" si="1766"/>
      </c>
      <c r="G16513" s="6">
        <f t="shared" si="1767"/>
      </c>
      <c r="H16513" s="16">
        <v>1</v>
      </c>
      <c r="I16513" s="183">
        <f t="shared" si="1768"/>
      </c>
      <c r="W16513">
        <f t="shared" si="1762"/>
      </c>
      <c r="X16513">
        <f t="shared" si="1763"/>
      </c>
      <c r="Y16513">
        <f t="shared" si="1764"/>
      </c>
      <c r="Z16513">
        <f t="shared" si="1765"/>
      </c>
    </row>
    <row r="16514" spans="1:26" ht="24">
      <c r="A16514" s="5">
        <v>4</v>
      </c>
      <c r="B16514" s="8" t="s">
        <v>2046</v>
      </c>
      <c r="C16514" s="9" t="s">
        <v>2047</v>
      </c>
      <c r="D16514" s="5">
        <v>1</v>
      </c>
      <c r="E16514" s="16">
        <v>4</v>
      </c>
      <c r="F16514" s="6">
        <f t="shared" si="1766"/>
      </c>
      <c r="G16514" s="6">
        <f t="shared" si="1767"/>
      </c>
      <c r="H16514" s="5">
        <v>1</v>
      </c>
      <c r="I16514" s="183">
        <f t="shared" si="1768"/>
      </c>
      <c r="W16514">
        <f t="shared" si="1762"/>
      </c>
      <c r="X16514">
        <f t="shared" si="1763"/>
      </c>
      <c r="Y16514">
        <f t="shared" si="1764"/>
      </c>
      <c r="Z16514">
        <f t="shared" si="1765"/>
      </c>
    </row>
    <row r="16515" spans="1:26">
      <c r="A16515" s="5">
        <v>5</v>
      </c>
      <c r="B16515" s="95" t="s">
        <v>310</v>
      </c>
      <c r="C16515" s="5" t="s">
        <v>311</v>
      </c>
      <c r="D16515" s="5">
        <v>2</v>
      </c>
      <c r="E16515" s="5">
        <v>4</v>
      </c>
      <c r="F16515" s="6">
        <f>+E16515*D16515</f>
      </c>
      <c r="G16515" s="6">
        <f>+E16515*D16515</f>
      </c>
      <c r="H16515" s="16">
        <v>1</v>
      </c>
      <c r="I16515" s="183">
        <f t="shared" si="1768"/>
      </c>
      <c r="W16515">
        <f t="shared" si="1762"/>
      </c>
      <c r="X16515">
        <f t="shared" si="1763"/>
      </c>
      <c r="Y16515">
        <f t="shared" si="1764"/>
      </c>
      <c r="Z16515">
        <f t="shared" si="1765"/>
      </c>
    </row>
    <row r="16516" spans="1:26">
      <c r="A16516" s="5">
        <v>6</v>
      </c>
      <c r="B16516" s="8" t="s">
        <v>825</v>
      </c>
      <c r="C16516" s="9" t="s">
        <v>824</v>
      </c>
      <c r="D16516" s="5">
        <v>1</v>
      </c>
      <c r="E16516" s="16">
        <v>4</v>
      </c>
      <c r="F16516" s="6">
        <f t="shared" si="1766"/>
      </c>
      <c r="G16516" s="6">
        <f t="shared" si="1767"/>
      </c>
      <c r="H16516" s="5">
        <v>1</v>
      </c>
      <c r="I16516" s="183">
        <f t="shared" si="1768"/>
      </c>
      <c r="W16516">
        <f t="shared" ref="W16516:W16579" si="1769">IF(LEFT($H16516&amp;"",5)="2019-",$H16516,W16515)</f>
      </c>
      <c r="X16516">
        <f t="shared" ref="X16516:X16579" si="1770">IF($W16516="",0,IF(COUNTIF($AB$2:$AB$80,$W16516)&gt;0,1,0))</f>
      </c>
      <c r="Y16516">
        <f t="shared" ref="Y16516:Y16579" si="1771">IF($C16516="","",UPPER(TRIM(IFERROR(LEFT($C16516&amp;"",FIND("/",$C16516&amp;"")-1),$C16516&amp;""))))</f>
      </c>
      <c r="Z16516">
        <f t="shared" ref="Z16516:Z16579" si="1772">IFERROR(IF(ISNUMBER($G16516),$G16516,0),0)</f>
      </c>
    </row>
    <row r="16517" spans="1:26">
      <c r="A16517" s="5"/>
      <c r="B16517" s="1564" t="s">
        <v>17</v>
      </c>
      <c r="C16517" s="1565"/>
      <c r="D16517" s="5"/>
      <c r="E16517" s="5"/>
      <c r="F16517" s="6"/>
      <c r="G16517" s="6"/>
      <c r="H16517" s="5"/>
      <c r="I16517" s="183"/>
      <c r="W16517">
        <f t="shared" si="1769"/>
      </c>
      <c r="X16517">
        <f t="shared" si="1770"/>
      </c>
      <c r="Y16517">
        <f t="shared" si="1771"/>
      </c>
      <c r="Z16517">
        <f t="shared" si="1772"/>
      </c>
    </row>
    <row r="16518" spans="1:26">
      <c r="A16518" s="5">
        <v>7</v>
      </c>
      <c r="B16518" s="8" t="s">
        <v>792</v>
      </c>
      <c r="C16518" s="5" t="s">
        <v>793</v>
      </c>
      <c r="D16518" s="5">
        <v>2</v>
      </c>
      <c r="E16518" s="5">
        <v>5</v>
      </c>
      <c r="F16518" s="6">
        <f t="shared" si="1766"/>
      </c>
      <c r="G16518" s="6">
        <f t="shared" si="1767"/>
      </c>
      <c r="H16518" s="5">
        <v>1</v>
      </c>
      <c r="I16518" s="183">
        <f t="shared" si="1768"/>
      </c>
      <c r="W16518">
        <f t="shared" si="1769"/>
      </c>
      <c r="X16518">
        <f t="shared" si="1770"/>
      </c>
      <c r="Y16518">
        <f t="shared" si="1771"/>
      </c>
      <c r="Z16518">
        <f t="shared" si="1772"/>
      </c>
    </row>
    <row r="16519" spans="1:26">
      <c r="A16519" s="5">
        <v>8</v>
      </c>
      <c r="B16519" s="8" t="s">
        <v>488</v>
      </c>
      <c r="C16519" s="5" t="s">
        <v>506</v>
      </c>
      <c r="D16519" s="5">
        <v>2</v>
      </c>
      <c r="E16519" s="5">
        <v>5</v>
      </c>
      <c r="F16519" s="6">
        <f t="shared" si="1766"/>
      </c>
      <c r="G16519" s="6">
        <f t="shared" si="1767"/>
      </c>
      <c r="H16519" s="5">
        <v>1</v>
      </c>
      <c r="I16519" s="183">
        <f t="shared" si="1768"/>
      </c>
      <c r="W16519">
        <f t="shared" si="1769"/>
      </c>
      <c r="X16519">
        <f t="shared" si="1770"/>
      </c>
      <c r="Y16519">
        <f t="shared" si="1771"/>
      </c>
      <c r="Z16519">
        <f t="shared" si="1772"/>
      </c>
    </row>
    <row r="16520" spans="1:26">
      <c r="A16520" s="5">
        <v>9</v>
      </c>
      <c r="B16520" s="8" t="s">
        <v>580</v>
      </c>
      <c r="C16520" s="5" t="s">
        <v>581</v>
      </c>
      <c r="D16520" s="5">
        <v>2</v>
      </c>
      <c r="E16520" s="5">
        <v>5</v>
      </c>
      <c r="F16520" s="6">
        <f t="shared" si="1766"/>
      </c>
      <c r="G16520" s="6">
        <f t="shared" si="1767"/>
      </c>
      <c r="H16520" s="5">
        <v>1</v>
      </c>
      <c r="I16520" s="183">
        <f t="shared" si="1768"/>
      </c>
      <c r="W16520">
        <f t="shared" si="1769"/>
      </c>
      <c r="X16520">
        <f t="shared" si="1770"/>
      </c>
      <c r="Y16520">
        <f t="shared" si="1771"/>
      </c>
      <c r="Z16520">
        <f t="shared" si="1772"/>
      </c>
    </row>
    <row r="16521" spans="1:26">
      <c r="A16521" s="5"/>
      <c r="B16521" s="1564" t="s">
        <v>604</v>
      </c>
      <c r="C16521" s="1565"/>
      <c r="D16521" s="5"/>
      <c r="E16521" s="5"/>
      <c r="F16521" s="6"/>
      <c r="G16521" s="6"/>
      <c r="H16521" s="5"/>
      <c r="I16521" s="183"/>
      <c r="W16521">
        <f t="shared" si="1769"/>
      </c>
      <c r="X16521">
        <f t="shared" si="1770"/>
      </c>
      <c r="Y16521">
        <f t="shared" si="1771"/>
      </c>
      <c r="Z16521">
        <f t="shared" si="1772"/>
      </c>
    </row>
    <row r="16522" spans="1:26" ht="24">
      <c r="A16522" s="5">
        <v>10</v>
      </c>
      <c r="B16522" s="106" t="s">
        <v>544</v>
      </c>
      <c r="C16522" s="269" t="s">
        <v>726</v>
      </c>
      <c r="D16522" s="5">
        <v>1</v>
      </c>
      <c r="E16522" s="5">
        <v>10</v>
      </c>
      <c r="F16522" s="6">
        <f t="shared" si="1766"/>
      </c>
      <c r="G16522" s="6">
        <f t="shared" si="1767"/>
      </c>
      <c r="H16522" s="9">
        <v>1</v>
      </c>
      <c r="I16522" s="183">
        <f t="shared" si="1768"/>
      </c>
      <c r="W16522">
        <f t="shared" si="1769"/>
      </c>
      <c r="X16522">
        <f t="shared" si="1770"/>
      </c>
      <c r="Y16522">
        <f t="shared" si="1771"/>
      </c>
      <c r="Z16522">
        <f t="shared" si="1772"/>
      </c>
    </row>
    <row r="16523" spans="1:26" ht="24">
      <c r="A16523" s="5">
        <v>11</v>
      </c>
      <c r="B16523" s="106" t="s">
        <v>628</v>
      </c>
      <c r="C16523" s="15" t="s">
        <v>629</v>
      </c>
      <c r="D16523" s="5">
        <v>1</v>
      </c>
      <c r="E16523" s="5">
        <v>10</v>
      </c>
      <c r="F16523" s="6">
        <f t="shared" si="1766"/>
      </c>
      <c r="G16523" s="6">
        <f t="shared" si="1767"/>
      </c>
      <c r="H16523" s="9">
        <v>1</v>
      </c>
      <c r="I16523" s="183">
        <f t="shared" si="1768"/>
      </c>
      <c r="W16523">
        <f t="shared" si="1769"/>
      </c>
      <c r="X16523">
        <f t="shared" si="1770"/>
      </c>
      <c r="Y16523">
        <f t="shared" si="1771"/>
      </c>
      <c r="Z16523">
        <f t="shared" si="1772"/>
      </c>
    </row>
    <row r="16524" spans="1:26" ht="36">
      <c r="A16524" s="5">
        <v>12</v>
      </c>
      <c r="B16524" s="106" t="s">
        <v>1238</v>
      </c>
      <c r="C16524" s="280" t="s">
        <v>1239</v>
      </c>
      <c r="D16524" s="5">
        <v>1</v>
      </c>
      <c r="E16524" s="5">
        <v>10</v>
      </c>
      <c r="F16524" s="6">
        <f t="shared" si="1766"/>
      </c>
      <c r="G16524" s="6">
        <f t="shared" si="1767"/>
      </c>
      <c r="H16524" s="9">
        <v>1</v>
      </c>
      <c r="I16524" s="183">
        <f t="shared" si="1768"/>
      </c>
      <c r="W16524">
        <f t="shared" si="1769"/>
      </c>
      <c r="X16524">
        <f t="shared" si="1770"/>
      </c>
      <c r="Y16524">
        <f t="shared" si="1771"/>
      </c>
      <c r="Z16524">
        <f t="shared" si="1772"/>
      </c>
    </row>
    <row r="16525" spans="1:26">
      <c r="A16525" s="10"/>
      <c r="B16525" s="1564" t="s">
        <v>550</v>
      </c>
      <c r="C16525" s="1565"/>
      <c r="D16525" s="660"/>
      <c r="E16525" s="184"/>
      <c r="F16525" s="238"/>
      <c r="G16525" s="35"/>
      <c r="H16525" s="35"/>
      <c r="I16525" s="98"/>
      <c r="W16525">
        <f t="shared" si="1769"/>
      </c>
      <c r="X16525">
        <f t="shared" si="1770"/>
      </c>
      <c r="Y16525">
        <f t="shared" si="1771"/>
      </c>
      <c r="Z16525">
        <f t="shared" si="1772"/>
      </c>
    </row>
    <row r="16526" spans="1:26" ht="36">
      <c r="A16526" s="19">
        <v>13</v>
      </c>
      <c r="B16526" s="18" t="s">
        <v>1483</v>
      </c>
      <c r="C16526" s="104" t="s">
        <v>1484</v>
      </c>
      <c r="D16526" s="5">
        <v>1</v>
      </c>
      <c r="E16526" s="19">
        <v>30</v>
      </c>
      <c r="F16526" s="6">
        <f>+E16526*D16526</f>
      </c>
      <c r="G16526" s="6">
        <f>+E16526*D16526</f>
      </c>
      <c r="H16526" s="19">
        <v>1</v>
      </c>
      <c r="I16526" s="183">
        <f t="shared" si="1768"/>
      </c>
      <c r="W16526">
        <f t="shared" si="1769"/>
      </c>
      <c r="X16526">
        <f t="shared" si="1770"/>
      </c>
      <c r="Y16526">
        <f t="shared" si="1771"/>
      </c>
      <c r="Z16526">
        <f t="shared" si="1772"/>
      </c>
    </row>
    <row r="16527" spans="1:26">
      <c r="A16527" s="19"/>
      <c r="B16527" s="1564" t="s">
        <v>24</v>
      </c>
      <c r="C16527" s="1565"/>
      <c r="D16527" s="184"/>
      <c r="E16527" s="316"/>
      <c r="F16527" s="186"/>
      <c r="G16527" s="186"/>
      <c r="H16527" s="316"/>
      <c r="I16527" s="188"/>
      <c r="W16527">
        <f t="shared" si="1769"/>
      </c>
      <c r="X16527">
        <f t="shared" si="1770"/>
      </c>
      <c r="Y16527">
        <f t="shared" si="1771"/>
      </c>
      <c r="Z16527">
        <f t="shared" si="1772"/>
      </c>
    </row>
    <row r="16528" spans="1:26" ht="15.75">
      <c r="A16528" s="19">
        <v>14</v>
      </c>
      <c r="B16528" s="20" t="s">
        <v>588</v>
      </c>
      <c r="C16528" s="19" t="s">
        <v>589</v>
      </c>
      <c r="D16528" s="19">
        <v>1</v>
      </c>
      <c r="E16528" s="19">
        <v>6</v>
      </c>
      <c r="F16528" s="6">
        <f>+E16528*D16528</f>
      </c>
      <c r="G16528" s="6">
        <f>+E16528*D16528</f>
      </c>
      <c r="H16528" s="19">
        <v>1</v>
      </c>
      <c r="I16528" s="183">
        <f t="shared" si="1768"/>
      </c>
      <c r="W16528">
        <f t="shared" si="1769"/>
      </c>
      <c r="X16528">
        <f t="shared" si="1770"/>
      </c>
      <c r="Y16528">
        <f t="shared" si="1771"/>
      </c>
      <c r="Z16528">
        <f t="shared" si="1772"/>
      </c>
    </row>
    <row r="16529" spans="1:26">
      <c r="A16529" s="19"/>
      <c r="B16529" s="18"/>
      <c r="C16529" s="714"/>
      <c r="D16529" s="184"/>
      <c r="E16529" s="316"/>
      <c r="F16529" s="186"/>
      <c r="G16529" s="186"/>
      <c r="H16529" s="316"/>
      <c r="I16529" s="188"/>
      <c r="W16529">
        <f t="shared" si="1769"/>
      </c>
      <c r="X16529">
        <f t="shared" si="1770"/>
      </c>
      <c r="Y16529">
        <f t="shared" si="1771"/>
      </c>
      <c r="Z16529">
        <f t="shared" si="1772"/>
      </c>
    </row>
    <row r="16530" spans="1:26">
      <c r="A16530" s="19"/>
      <c r="B16530" s="18"/>
      <c r="C16530" s="714"/>
      <c r="D16530" s="184"/>
      <c r="E16530" s="316"/>
      <c r="F16530" s="186"/>
      <c r="G16530" s="186"/>
      <c r="H16530" s="316"/>
      <c r="I16530" s="188"/>
      <c r="W16530">
        <f t="shared" si="1769"/>
      </c>
      <c r="X16530">
        <f t="shared" si="1770"/>
      </c>
      <c r="Y16530">
        <f t="shared" si="1771"/>
      </c>
      <c r="Z16530">
        <f t="shared" si="1772"/>
      </c>
    </row>
    <row r="16531" spans="1:26">
      <c r="A16531" s="19"/>
      <c r="B16531" s="18"/>
      <c r="C16531" s="714"/>
      <c r="D16531" s="184"/>
      <c r="E16531" s="316"/>
      <c r="F16531" s="186"/>
      <c r="G16531" s="186"/>
      <c r="H16531" s="316"/>
      <c r="I16531" s="188"/>
      <c r="W16531">
        <f t="shared" si="1769"/>
      </c>
      <c r="X16531">
        <f t="shared" si="1770"/>
      </c>
      <c r="Y16531">
        <f t="shared" si="1771"/>
      </c>
      <c r="Z16531">
        <f t="shared" si="1772"/>
      </c>
    </row>
    <row r="16532" spans="1:26">
      <c r="A16532" s="19"/>
      <c r="B16532" s="18"/>
      <c r="C16532" s="714"/>
      <c r="D16532" s="184"/>
      <c r="E16532" s="316"/>
      <c r="F16532" s="186"/>
      <c r="G16532" s="186"/>
      <c r="H16532" s="316"/>
      <c r="I16532" s="188"/>
      <c r="W16532">
        <f t="shared" si="1769"/>
      </c>
      <c r="X16532">
        <f t="shared" si="1770"/>
      </c>
      <c r="Y16532">
        <f t="shared" si="1771"/>
      </c>
      <c r="Z16532">
        <f t="shared" si="1772"/>
      </c>
    </row>
    <row r="16533" spans="1:26">
      <c r="A16533" s="19"/>
      <c r="B16533" s="18"/>
      <c r="C16533" s="714"/>
      <c r="D16533" s="184"/>
      <c r="E16533" s="316"/>
      <c r="F16533" s="186"/>
      <c r="G16533" s="186"/>
      <c r="H16533" s="316"/>
      <c r="I16533" s="188"/>
      <c r="W16533">
        <f t="shared" si="1769"/>
      </c>
      <c r="X16533">
        <f t="shared" si="1770"/>
      </c>
      <c r="Y16533">
        <f t="shared" si="1771"/>
      </c>
      <c r="Z16533">
        <f t="shared" si="1772"/>
      </c>
    </row>
    <row r="16534" spans="1:26">
      <c r="A16534" s="19"/>
      <c r="B16534" s="18"/>
      <c r="C16534" s="714"/>
      <c r="D16534" s="184"/>
      <c r="E16534" s="316"/>
      <c r="F16534" s="186"/>
      <c r="G16534" s="186"/>
      <c r="H16534" s="316"/>
      <c r="I16534" s="188"/>
      <c r="W16534">
        <f t="shared" si="1769"/>
      </c>
      <c r="X16534">
        <f t="shared" si="1770"/>
      </c>
      <c r="Y16534">
        <f t="shared" si="1771"/>
      </c>
      <c r="Z16534">
        <f t="shared" si="1772"/>
      </c>
    </row>
    <row r="16535" spans="1:26">
      <c r="A16535" s="19"/>
      <c r="B16535" s="18"/>
      <c r="C16535" s="714"/>
      <c r="D16535" s="184"/>
      <c r="E16535" s="316"/>
      <c r="F16535" s="186"/>
      <c r="G16535" s="186"/>
      <c r="H16535" s="316"/>
      <c r="I16535" s="188"/>
      <c r="W16535">
        <f t="shared" si="1769"/>
      </c>
      <c r="X16535">
        <f t="shared" si="1770"/>
      </c>
      <c r="Y16535">
        <f t="shared" si="1771"/>
      </c>
      <c r="Z16535">
        <f t="shared" si="1772"/>
      </c>
    </row>
    <row r="16536" spans="1:26">
      <c r="A16536" s="19"/>
      <c r="B16536" s="18"/>
      <c r="C16536" s="714"/>
      <c r="D16536" s="184"/>
      <c r="E16536" s="316"/>
      <c r="F16536" s="186"/>
      <c r="G16536" s="186"/>
      <c r="H16536" s="316"/>
      <c r="I16536" s="188"/>
      <c r="W16536">
        <f t="shared" si="1769"/>
      </c>
      <c r="X16536">
        <f t="shared" si="1770"/>
      </c>
      <c r="Y16536">
        <f t="shared" si="1771"/>
      </c>
      <c r="Z16536">
        <f t="shared" si="1772"/>
      </c>
    </row>
    <row r="16537" spans="1:26">
      <c r="A16537" s="10"/>
      <c r="B16537" s="95"/>
      <c r="C16537" s="184"/>
      <c r="D16537" s="660"/>
      <c r="E16537" s="184"/>
      <c r="F16537" s="238"/>
      <c r="G16537" s="35"/>
      <c r="H16537" s="35"/>
      <c r="I16537" s="98"/>
      <c r="W16537">
        <f t="shared" si="1769"/>
      </c>
      <c r="X16537">
        <f t="shared" si="1770"/>
      </c>
      <c r="Y16537">
        <f t="shared" si="1771"/>
      </c>
      <c r="Z16537">
        <f t="shared" si="1772"/>
      </c>
    </row>
    <row r="16538" spans="1:26">
      <c r="A16538" s="10"/>
      <c r="B16538" s="95"/>
      <c r="C16538" s="184"/>
      <c r="D16538" s="660"/>
      <c r="E16538" s="184"/>
      <c r="F16538" s="238"/>
      <c r="G16538" s="35"/>
      <c r="H16538" s="35"/>
      <c r="I16538" s="98"/>
      <c r="W16538">
        <f t="shared" si="1769"/>
      </c>
      <c r="X16538">
        <f t="shared" si="1770"/>
      </c>
      <c r="Y16538">
        <f t="shared" si="1771"/>
      </c>
      <c r="Z16538">
        <f t="shared" si="1772"/>
      </c>
    </row>
    <row r="16539" spans="1:26" ht="15.75" thickBot="1">
      <c r="A16539" s="10"/>
      <c r="B16539" s="80" t="s">
        <v>20</v>
      </c>
      <c r="C16539" s="35"/>
      <c r="D16539" s="35"/>
      <c r="E16539" s="35"/>
      <c r="F16539" s="35"/>
      <c r="G16539" s="35"/>
      <c r="H16539" s="35"/>
      <c r="I16539" s="98"/>
      <c r="W16539">
        <f t="shared" si="1769"/>
      </c>
      <c r="X16539">
        <f t="shared" si="1770"/>
      </c>
      <c r="Y16539">
        <f t="shared" si="1771"/>
      </c>
      <c r="Z16539">
        <f t="shared" si="1772"/>
      </c>
    </row>
    <row r="16540" spans="1:26" ht="15.75" thickBot="1">
      <c r="A16540" s="99"/>
      <c r="B16540" s="81"/>
      <c r="C16540" s="39" t="s">
        <v>21</v>
      </c>
      <c r="D16540" s="40">
        <f>SUM(D16510:D16539)</f>
      </c>
      <c r="E16540" s="41">
        <f>IF(H16540=I16540,"OK","NO")</f>
      </c>
      <c r="F16540" s="40">
        <f>SUM(F16510:F16539)</f>
      </c>
      <c r="G16540" s="40">
        <f>SUM(G16510:G16539)</f>
      </c>
      <c r="H16540" s="42">
        <f>SUMPRODUCT(H16510:H16539,G16510:G16539)</f>
      </c>
      <c r="I16540" s="100">
        <f>SUM(I16507:I16539)</f>
      </c>
      <c r="W16540">
        <f t="shared" si="1769"/>
      </c>
      <c r="X16540">
        <f t="shared" si="1770"/>
      </c>
      <c r="Y16540">
        <f t="shared" si="1771"/>
      </c>
      <c r="Z16540">
        <f t="shared" si="1772"/>
      </c>
    </row>
    <row r="16541" spans="1:26">
      <c r="A16541" s="10"/>
      <c r="B16541" s="10"/>
      <c r="C16541" s="91"/>
      <c r="D16541" s="91"/>
      <c r="E16541" s="91"/>
      <c r="F16541" s="91"/>
      <c r="G16541" s="91"/>
      <c r="H16541" s="91"/>
      <c r="I16541" s="91"/>
      <c r="W16541">
        <f t="shared" si="1769"/>
      </c>
      <c r="X16541">
        <f t="shared" si="1770"/>
      </c>
      <c r="Y16541">
        <f t="shared" si="1771"/>
      </c>
      <c r="Z16541">
        <f t="shared" si="1772"/>
      </c>
    </row>
    <row r="16542" spans="1:26">
      <c r="A16542" s="12" t="s">
        <v>281</v>
      </c>
      <c r="B16542" s="12"/>
      <c r="C16542" s="12"/>
      <c r="D16542" s="13"/>
      <c r="E16542" s="14"/>
      <c r="F16542" s="14"/>
      <c r="G16542" s="14"/>
      <c r="H16542" s="2"/>
      <c r="I16542" s="12"/>
      <c r="W16542">
        <f t="shared" si="1769"/>
      </c>
      <c r="X16542">
        <f t="shared" si="1770"/>
      </c>
      <c r="Y16542">
        <f t="shared" si="1771"/>
      </c>
      <c r="Z16542">
        <f t="shared" si="1772"/>
      </c>
    </row>
    <row r="16543" spans="1:26">
      <c r="W16543">
        <f t="shared" si="1769"/>
      </c>
      <c r="X16543">
        <f t="shared" si="1770"/>
      </c>
      <c r="Y16543">
        <f t="shared" si="1771"/>
      </c>
      <c r="Z16543">
        <f t="shared" si="1772"/>
      </c>
    </row>
    <row r="16544" spans="1:26">
      <c r="W16544">
        <f t="shared" si="1769"/>
      </c>
      <c r="X16544">
        <f t="shared" si="1770"/>
      </c>
      <c r="Y16544">
        <f t="shared" si="1771"/>
      </c>
      <c r="Z16544">
        <f t="shared" si="1772"/>
      </c>
    </row>
    <row r="16545" spans="1:26">
      <c r="W16545">
        <f t="shared" si="1769"/>
      </c>
      <c r="X16545">
        <f t="shared" si="1770"/>
      </c>
      <c r="Y16545">
        <f t="shared" si="1771"/>
      </c>
      <c r="Z16545">
        <f t="shared" si="1772"/>
      </c>
    </row>
    <row r="16546" spans="1:26">
      <c r="W16546">
        <f t="shared" si="1769"/>
      </c>
      <c r="X16546">
        <f t="shared" si="1770"/>
      </c>
      <c r="Y16546">
        <f t="shared" si="1771"/>
      </c>
      <c r="Z16546">
        <f t="shared" si="1772"/>
      </c>
    </row>
    <row r="16547" spans="1:26">
      <c r="W16547">
        <f t="shared" si="1769"/>
      </c>
      <c r="X16547">
        <f t="shared" si="1770"/>
      </c>
      <c r="Y16547">
        <f t="shared" si="1771"/>
      </c>
      <c r="Z16547">
        <f t="shared" si="1772"/>
      </c>
    </row>
    <row r="16548" spans="1:26">
      <c r="A16548" s="1562" t="s">
        <v>0</v>
      </c>
      <c r="B16548" s="1562"/>
      <c r="C16548" s="1562"/>
      <c r="D16548" s="1562"/>
      <c r="E16548" s="1562"/>
      <c r="F16548" s="1562"/>
      <c r="G16548" s="1562"/>
      <c r="H16548" s="1562"/>
      <c r="I16548" s="1562"/>
      <c r="W16548">
        <f t="shared" si="1769"/>
      </c>
      <c r="X16548">
        <f t="shared" si="1770"/>
      </c>
      <c r="Y16548">
        <f t="shared" si="1771"/>
      </c>
      <c r="Z16548">
        <f t="shared" si="1772"/>
      </c>
    </row>
    <row r="16549" spans="1:26">
      <c r="W16549">
        <f t="shared" si="1769"/>
      </c>
      <c r="X16549">
        <f t="shared" si="1770"/>
      </c>
      <c r="Y16549">
        <f t="shared" si="1771"/>
      </c>
      <c r="Z16549">
        <f t="shared" si="1772"/>
      </c>
    </row>
    <row r="16550" spans="1:26">
      <c r="W16550">
        <f t="shared" si="1769"/>
      </c>
      <c r="X16550">
        <f t="shared" si="1770"/>
      </c>
      <c r="Y16550">
        <f t="shared" si="1771"/>
      </c>
      <c r="Z16550">
        <f t="shared" si="1772"/>
      </c>
    </row>
    <row r="16551" spans="1:26">
      <c r="A16551" s="1" t="s">
        <v>1</v>
      </c>
      <c r="B16551" s="1"/>
      <c r="G16551" s="489" t="s">
        <v>2</v>
      </c>
      <c r="H16551" s="3" t="s">
        <v>2695</v>
      </c>
      <c r="W16551">
        <f t="shared" si="1769"/>
      </c>
      <c r="X16551">
        <f t="shared" si="1770"/>
      </c>
      <c r="Y16551">
        <f t="shared" si="1771"/>
      </c>
      <c r="Z16551">
        <f t="shared" si="1772"/>
      </c>
    </row>
    <row r="16552" spans="1:26">
      <c r="A16552" s="1" t="inlineStr">
        <is>
          <t>Dealer-166</t>
        </is>
      </c>
      <c r="B16552" s="1"/>
      <c r="F16552" s="4"/>
      <c r="G16552" s="488" t="s">
        <v>1440</v>
      </c>
      <c r="H16552" s="1" t="s">
        <v>2351</v>
      </c>
      <c r="W16552">
        <f t="shared" si="1769"/>
      </c>
      <c r="X16552">
        <f t="shared" si="1770"/>
      </c>
      <c r="Y16552">
        <f t="shared" si="1771"/>
      </c>
      <c r="Z16552">
        <f t="shared" si="1772"/>
      </c>
    </row>
    <row r="16553" spans="1:26">
      <c r="A16553" s="1" t="inlineStr">
        <is>
          <t>Address line (redacted)</t>
        </is>
      </c>
      <c r="B16553" s="1"/>
      <c r="H16553" s="49"/>
      <c r="W16553">
        <f t="shared" si="1769"/>
      </c>
      <c r="X16553">
        <f t="shared" si="1770"/>
      </c>
      <c r="Y16553">
        <f t="shared" si="1771"/>
      </c>
      <c r="Z16553">
        <f t="shared" si="1772"/>
      </c>
    </row>
    <row r="16554" spans="1:26">
      <c r="A16554" s="1" t="inlineStr">
        <is>
          <t>Address line (redacted)</t>
        </is>
      </c>
      <c r="B16554" s="1"/>
      <c r="D16554" s="85"/>
      <c r="E16554" s="85"/>
      <c r="F16554" s="85"/>
      <c r="G16554" s="85"/>
      <c r="H16554" s="85"/>
      <c r="W16554">
        <f t="shared" si="1769"/>
      </c>
      <c r="X16554">
        <f t="shared" si="1770"/>
      </c>
      <c r="Y16554">
        <f t="shared" si="1771"/>
      </c>
      <c r="Z16554">
        <f t="shared" si="1772"/>
      </c>
    </row>
    <row r="16555" spans="1:26">
      <c r="A16555" s="12" t="s">
        <v>299</v>
      </c>
      <c r="B16555" s="86" t="inlineStr">
        <is>
          <t>GSTIN-MASKED</t>
        </is>
      </c>
      <c r="D16555" s="85"/>
      <c r="E16555" s="85"/>
      <c r="F16555" s="85"/>
      <c r="G16555" s="85"/>
      <c r="H16555" s="85"/>
      <c r="W16555">
        <f t="shared" si="1769"/>
      </c>
      <c r="X16555">
        <f t="shared" si="1770"/>
      </c>
      <c r="Y16555">
        <f t="shared" si="1771"/>
      </c>
      <c r="Z16555">
        <f t="shared" si="1772"/>
      </c>
    </row>
    <row r="16556" spans="1:26">
      <c r="D16556" s="85"/>
      <c r="E16556" s="85"/>
      <c r="F16556" s="85"/>
      <c r="G16556" s="85"/>
      <c r="H16556" s="85"/>
      <c r="W16556">
        <f t="shared" si="1769"/>
      </c>
      <c r="X16556">
        <f t="shared" si="1770"/>
      </c>
      <c r="Y16556">
        <f t="shared" si="1771"/>
      </c>
      <c r="Z16556">
        <f t="shared" si="1772"/>
      </c>
    </row>
    <row r="16557" spans="1:26">
      <c r="W16557">
        <f t="shared" si="1769"/>
      </c>
      <c r="X16557">
        <f t="shared" si="1770"/>
      </c>
      <c r="Y16557">
        <f t="shared" si="1771"/>
      </c>
      <c r="Z16557">
        <f t="shared" si="1772"/>
      </c>
    </row>
    <row r="16558" spans="1:26">
      <c r="A16558" s="1" t="s">
        <v>5</v>
      </c>
      <c r="W16558">
        <f t="shared" si="1769"/>
      </c>
      <c r="X16558">
        <f t="shared" si="1770"/>
      </c>
      <c r="Y16558">
        <f t="shared" si="1771"/>
      </c>
      <c r="Z16558">
        <f t="shared" si="1772"/>
      </c>
    </row>
    <row r="16559" spans="1:26">
      <c r="A16559" s="1" t="s">
        <v>6</v>
      </c>
      <c r="W16559">
        <f t="shared" si="1769"/>
      </c>
      <c r="X16559">
        <f t="shared" si="1770"/>
      </c>
      <c r="Y16559">
        <f t="shared" si="1771"/>
      </c>
      <c r="Z16559">
        <f t="shared" si="1772"/>
      </c>
    </row>
    <row r="16560" spans="1:26">
      <c r="A16560" s="1" t="s">
        <v>7</v>
      </c>
      <c r="W16560">
        <f t="shared" si="1769"/>
      </c>
      <c r="X16560">
        <f t="shared" si="1770"/>
      </c>
      <c r="Y16560">
        <f t="shared" si="1771"/>
      </c>
      <c r="Z16560">
        <f t="shared" si="1772"/>
      </c>
    </row>
    <row r="16561" spans="1:26" ht="24">
      <c r="A16561" s="179" t="s">
        <v>8</v>
      </c>
      <c r="B16561" s="180" t="s">
        <v>9</v>
      </c>
      <c r="C16561" s="180" t="s">
        <v>10</v>
      </c>
      <c r="D16561" s="181" t="s">
        <v>11</v>
      </c>
      <c r="E16561" s="181" t="s">
        <v>12</v>
      </c>
      <c r="F16561" s="181" t="s">
        <v>13</v>
      </c>
      <c r="G16561" s="181" t="s">
        <v>14</v>
      </c>
      <c r="H16561" s="179" t="s">
        <v>15</v>
      </c>
      <c r="I16561" s="182" t="s">
        <v>16</v>
      </c>
      <c r="W16561">
        <f t="shared" si="1769"/>
      </c>
      <c r="X16561">
        <f t="shared" si="1770"/>
      </c>
      <c r="Y16561">
        <f t="shared" si="1771"/>
      </c>
      <c r="Z16561">
        <f t="shared" si="1772"/>
      </c>
    </row>
    <row r="16562" spans="1:26">
      <c r="A16562" s="5"/>
      <c r="B16562" s="1564" t="s">
        <v>17</v>
      </c>
      <c r="C16562" s="1565"/>
      <c r="D16562" s="5"/>
      <c r="E16562" s="5"/>
      <c r="F16562" s="5"/>
      <c r="G16562" s="6"/>
      <c r="H16562" s="5"/>
      <c r="I16562" s="183"/>
      <c r="W16562">
        <f t="shared" si="1769"/>
      </c>
      <c r="X16562">
        <f t="shared" si="1770"/>
      </c>
      <c r="Y16562">
        <f t="shared" si="1771"/>
      </c>
      <c r="Z16562">
        <f t="shared" si="1772"/>
      </c>
    </row>
    <row r="16563" spans="1:26">
      <c r="A16563" s="5">
        <v>1</v>
      </c>
      <c r="B16563" s="8" t="s">
        <v>380</v>
      </c>
      <c r="C16563" s="5" t="s">
        <v>381</v>
      </c>
      <c r="D16563" s="5">
        <v>1</v>
      </c>
      <c r="E16563" s="5">
        <v>5</v>
      </c>
      <c r="F16563" s="5">
        <f>+E16563*D16563</f>
      </c>
      <c r="G16563" s="6">
        <f>+E16563*D16563</f>
      </c>
      <c r="H16563" s="5">
        <v>1</v>
      </c>
      <c r="I16563" s="183">
        <f>+H16563*G16563</f>
      </c>
      <c r="J16563">
        <v>119</v>
      </c>
      <c r="K16563">
        <f>+H16563-J16563</f>
      </c>
      <c r="L16563">
        <f>+K16563*G16563</f>
      </c>
      <c r="W16563">
        <f t="shared" si="1769"/>
      </c>
      <c r="X16563">
        <f t="shared" si="1770"/>
      </c>
      <c r="Y16563">
        <f t="shared" si="1771"/>
      </c>
      <c r="Z16563">
        <f t="shared" si="1772"/>
      </c>
    </row>
    <row r="16564" spans="1:26">
      <c r="A16564" s="5">
        <v>2</v>
      </c>
      <c r="B16564" s="8" t="s">
        <v>456</v>
      </c>
      <c r="C16564" s="5" t="s">
        <v>455</v>
      </c>
      <c r="D16564" s="5">
        <v>1</v>
      </c>
      <c r="E16564" s="5">
        <v>5</v>
      </c>
      <c r="F16564" s="5">
        <f>+E16564*D16564</f>
      </c>
      <c r="G16564" s="6">
        <f>+E16564*D16564</f>
      </c>
      <c r="H16564" s="5">
        <v>1</v>
      </c>
      <c r="I16564" s="183">
        <f>+H16564*G16564</f>
      </c>
      <c r="J16564">
        <v>119</v>
      </c>
      <c r="K16564">
        <f>+H16564-J16564</f>
      </c>
      <c r="L16564">
        <f>+K16564*G16564</f>
      </c>
      <c r="W16564">
        <f t="shared" si="1769"/>
      </c>
      <c r="X16564">
        <f t="shared" si="1770"/>
      </c>
      <c r="Y16564">
        <f t="shared" si="1771"/>
      </c>
      <c r="Z16564">
        <f t="shared" si="1772"/>
      </c>
    </row>
    <row r="16565" spans="1:26">
      <c r="A16565" s="5">
        <v>3</v>
      </c>
      <c r="B16565" s="8" t="s">
        <v>1833</v>
      </c>
      <c r="C16565" s="9" t="s">
        <v>1834</v>
      </c>
      <c r="D16565" s="5"/>
      <c r="E16565" s="5"/>
      <c r="F16565" s="5">
        <v>2</v>
      </c>
      <c r="G16565" s="6">
        <f>+F16565</f>
      </c>
      <c r="H16565" s="5">
        <v>1</v>
      </c>
      <c r="I16565" s="183">
        <f>+H16565*G16565</f>
      </c>
      <c r="J16565">
        <v>119</v>
      </c>
      <c r="K16565">
        <f>+H16565-J16565</f>
      </c>
      <c r="L16565">
        <f>+K16565*G16565</f>
      </c>
      <c r="W16565">
        <f t="shared" si="1769"/>
      </c>
      <c r="X16565">
        <f t="shared" si="1770"/>
      </c>
      <c r="Y16565">
        <f t="shared" si="1771"/>
      </c>
      <c r="Z16565">
        <f t="shared" si="1772"/>
      </c>
    </row>
    <row r="16566" spans="1:26">
      <c r="A16566" s="5">
        <v>4</v>
      </c>
      <c r="B16566" s="8" t="s">
        <v>437</v>
      </c>
      <c r="C16566" s="5" t="s">
        <v>436</v>
      </c>
      <c r="D16566" s="5">
        <v>2</v>
      </c>
      <c r="E16566" s="5">
        <v>5</v>
      </c>
      <c r="F16566" s="5">
        <f>+E16566*D16566</f>
      </c>
      <c r="G16566" s="6">
        <f>+E16566*D16566</f>
      </c>
      <c r="H16566" s="5">
        <v>1</v>
      </c>
      <c r="I16566" s="183">
        <f>+H16566*G16566</f>
      </c>
      <c r="J16566">
        <v>119</v>
      </c>
      <c r="K16566">
        <f>+H16566-J16566</f>
      </c>
      <c r="L16566">
        <f>+K16566*G16566</f>
      </c>
      <c r="W16566">
        <f t="shared" si="1769"/>
      </c>
      <c r="X16566">
        <f t="shared" si="1770"/>
      </c>
      <c r="Y16566">
        <f t="shared" si="1771"/>
      </c>
      <c r="Z16566">
        <f t="shared" si="1772"/>
      </c>
    </row>
    <row r="16567" spans="1:26">
      <c r="A16567" s="5"/>
      <c r="B16567" s="8"/>
      <c r="C16567" s="5"/>
      <c r="D16567" s="5"/>
      <c r="E16567" s="5"/>
      <c r="F16567" s="21"/>
      <c r="G16567" s="6"/>
      <c r="H16567" s="5"/>
      <c r="I16567" s="183"/>
      <c r="W16567">
        <f t="shared" si="1769"/>
      </c>
      <c r="X16567">
        <f t="shared" si="1770"/>
      </c>
      <c r="Y16567">
        <f t="shared" si="1771"/>
      </c>
      <c r="Z16567">
        <f t="shared" si="1772"/>
      </c>
    </row>
    <row r="16568" spans="1:26">
      <c r="A16568" s="5"/>
      <c r="B16568" s="8"/>
      <c r="C16568" s="5"/>
      <c r="D16568" s="5"/>
      <c r="E16568" s="5"/>
      <c r="F16568" s="21"/>
      <c r="G16568" s="6"/>
      <c r="H16568" s="5"/>
      <c r="I16568" s="183"/>
      <c r="W16568">
        <f t="shared" si="1769"/>
      </c>
      <c r="X16568">
        <f t="shared" si="1770"/>
      </c>
      <c r="Y16568">
        <f t="shared" si="1771"/>
      </c>
      <c r="Z16568">
        <f t="shared" si="1772"/>
      </c>
    </row>
    <row r="16569" spans="1:26">
      <c r="A16569" s="5"/>
      <c r="B16569" s="8"/>
      <c r="C16569" s="5"/>
      <c r="D16569" s="5"/>
      <c r="E16569" s="5"/>
      <c r="F16569" s="21"/>
      <c r="G16569" s="6"/>
      <c r="H16569" s="5"/>
      <c r="I16569" s="183"/>
      <c r="W16569">
        <f t="shared" si="1769"/>
      </c>
      <c r="X16569">
        <f t="shared" si="1770"/>
      </c>
      <c r="Y16569">
        <f t="shared" si="1771"/>
      </c>
      <c r="Z16569">
        <f t="shared" si="1772"/>
      </c>
    </row>
    <row r="16570" spans="1:26">
      <c r="A16570" s="5"/>
      <c r="B16570" s="8"/>
      <c r="C16570" s="5"/>
      <c r="D16570" s="5"/>
      <c r="E16570" s="5"/>
      <c r="F16570" s="21"/>
      <c r="G16570" s="6"/>
      <c r="H16570" s="5"/>
      <c r="I16570" s="183"/>
      <c r="W16570">
        <f t="shared" si="1769"/>
      </c>
      <c r="X16570">
        <f t="shared" si="1770"/>
      </c>
      <c r="Y16570">
        <f t="shared" si="1771"/>
      </c>
      <c r="Z16570">
        <f t="shared" si="1772"/>
      </c>
    </row>
    <row r="16571" spans="1:26">
      <c r="A16571" s="5"/>
      <c r="B16571" s="8"/>
      <c r="C16571" s="5"/>
      <c r="D16571" s="5"/>
      <c r="E16571" s="5"/>
      <c r="F16571" s="21"/>
      <c r="G16571" s="6"/>
      <c r="H16571" s="5"/>
      <c r="I16571" s="183"/>
      <c r="W16571">
        <f t="shared" si="1769"/>
      </c>
      <c r="X16571">
        <f t="shared" si="1770"/>
      </c>
      <c r="Y16571">
        <f t="shared" si="1771"/>
      </c>
      <c r="Z16571">
        <f t="shared" si="1772"/>
      </c>
    </row>
    <row r="16572" spans="1:26">
      <c r="A16572" s="5"/>
      <c r="B16572" s="8"/>
      <c r="C16572" s="5"/>
      <c r="D16572" s="5"/>
      <c r="E16572" s="5"/>
      <c r="F16572" s="21"/>
      <c r="G16572" s="6"/>
      <c r="H16572" s="5"/>
      <c r="I16572" s="183"/>
      <c r="W16572">
        <f t="shared" si="1769"/>
      </c>
      <c r="X16572">
        <f t="shared" si="1770"/>
      </c>
      <c r="Y16572">
        <f t="shared" si="1771"/>
      </c>
      <c r="Z16572">
        <f t="shared" si="1772"/>
      </c>
    </row>
    <row r="16573" spans="1:26">
      <c r="A16573" s="5"/>
      <c r="B16573" s="8"/>
      <c r="C16573" s="5"/>
      <c r="D16573" s="5"/>
      <c r="E16573" s="5"/>
      <c r="F16573" s="21"/>
      <c r="G16573" s="6"/>
      <c r="H16573" s="5"/>
      <c r="I16573" s="183"/>
      <c r="W16573">
        <f t="shared" si="1769"/>
      </c>
      <c r="X16573">
        <f t="shared" si="1770"/>
      </c>
      <c r="Y16573">
        <f t="shared" si="1771"/>
      </c>
      <c r="Z16573">
        <f t="shared" si="1772"/>
      </c>
    </row>
    <row r="16574" spans="1:26">
      <c r="A16574" s="5"/>
      <c r="B16574" s="8"/>
      <c r="C16574" s="5"/>
      <c r="D16574" s="5"/>
      <c r="E16574" s="5"/>
      <c r="F16574" s="21"/>
      <c r="G16574" s="6"/>
      <c r="H16574" s="5"/>
      <c r="I16574" s="183"/>
      <c r="W16574">
        <f t="shared" si="1769"/>
      </c>
      <c r="X16574">
        <f t="shared" si="1770"/>
      </c>
      <c r="Y16574">
        <f t="shared" si="1771"/>
      </c>
      <c r="Z16574">
        <f t="shared" si="1772"/>
      </c>
    </row>
    <row r="16575" spans="1:26">
      <c r="A16575" s="5"/>
      <c r="B16575" s="8"/>
      <c r="C16575" s="5"/>
      <c r="D16575" s="5"/>
      <c r="E16575" s="5"/>
      <c r="F16575" s="21"/>
      <c r="G16575" s="6"/>
      <c r="H16575" s="5"/>
      <c r="I16575" s="183"/>
      <c r="W16575">
        <f t="shared" si="1769"/>
      </c>
      <c r="X16575">
        <f t="shared" si="1770"/>
      </c>
      <c r="Y16575">
        <f t="shared" si="1771"/>
      </c>
      <c r="Z16575">
        <f t="shared" si="1772"/>
      </c>
    </row>
    <row r="16576" spans="1:26">
      <c r="A16576" s="5"/>
      <c r="B16576" s="8"/>
      <c r="C16576" s="5"/>
      <c r="D16576" s="5"/>
      <c r="E16576" s="5"/>
      <c r="F16576" s="21"/>
      <c r="G16576" s="6"/>
      <c r="H16576" s="5"/>
      <c r="I16576" s="183"/>
      <c r="W16576">
        <f t="shared" si="1769"/>
      </c>
      <c r="X16576">
        <f t="shared" si="1770"/>
      </c>
      <c r="Y16576">
        <f t="shared" si="1771"/>
      </c>
      <c r="Z16576">
        <f t="shared" si="1772"/>
      </c>
    </row>
    <row r="16577" spans="1:26">
      <c r="A16577" s="5"/>
      <c r="B16577" s="8"/>
      <c r="C16577" s="5"/>
      <c r="D16577" s="5"/>
      <c r="E16577" s="5"/>
      <c r="F16577" s="21"/>
      <c r="G16577" s="6"/>
      <c r="H16577" s="5"/>
      <c r="I16577" s="183"/>
      <c r="W16577">
        <f t="shared" si="1769"/>
      </c>
      <c r="X16577">
        <f t="shared" si="1770"/>
      </c>
      <c r="Y16577">
        <f t="shared" si="1771"/>
      </c>
      <c r="Z16577">
        <f t="shared" si="1772"/>
      </c>
    </row>
    <row r="16578" spans="1:26">
      <c r="A16578" s="5"/>
      <c r="B16578" s="8"/>
      <c r="C16578" s="5"/>
      <c r="D16578" s="5"/>
      <c r="E16578" s="5"/>
      <c r="F16578" s="21"/>
      <c r="G16578" s="6"/>
      <c r="H16578" s="5"/>
      <c r="I16578" s="183"/>
      <c r="W16578">
        <f t="shared" si="1769"/>
      </c>
      <c r="X16578">
        <f t="shared" si="1770"/>
      </c>
      <c r="Y16578">
        <f t="shared" si="1771"/>
      </c>
      <c r="Z16578">
        <f t="shared" si="1772"/>
      </c>
    </row>
    <row r="16579" spans="1:26">
      <c r="A16579" s="5"/>
      <c r="B16579" s="8"/>
      <c r="C16579" s="5"/>
      <c r="D16579" s="5"/>
      <c r="E16579" s="5"/>
      <c r="F16579" s="21"/>
      <c r="G16579" s="6"/>
      <c r="H16579" s="5"/>
      <c r="I16579" s="183"/>
      <c r="W16579">
        <f t="shared" si="1769"/>
      </c>
      <c r="X16579">
        <f t="shared" si="1770"/>
      </c>
      <c r="Y16579">
        <f t="shared" si="1771"/>
      </c>
      <c r="Z16579">
        <f t="shared" si="1772"/>
      </c>
    </row>
    <row r="16580" spans="1:26">
      <c r="A16580" s="5"/>
      <c r="B16580" s="8"/>
      <c r="C16580" s="5"/>
      <c r="D16580" s="5"/>
      <c r="E16580" s="5"/>
      <c r="F16580" s="21"/>
      <c r="G16580" s="6"/>
      <c r="H16580" s="5"/>
      <c r="I16580" s="183"/>
      <c r="W16580">
        <f t="shared" ref="W16580:W16643" si="1773">IF(LEFT($H16580&amp;"",5)="2019-",$H16580,W16579)</f>
      </c>
      <c r="X16580">
        <f t="shared" ref="X16580:X16643" si="1774">IF($W16580="",0,IF(COUNTIF($AB$2:$AB$80,$W16580)&gt;0,1,0))</f>
      </c>
      <c r="Y16580">
        <f t="shared" ref="Y16580:Y16643" si="1775">IF($C16580="","",UPPER(TRIM(IFERROR(LEFT($C16580&amp;"",FIND("/",$C16580&amp;"")-1),$C16580&amp;""))))</f>
      </c>
      <c r="Z16580">
        <f t="shared" ref="Z16580:Z16643" si="1776">IFERROR(IF(ISNUMBER($G16580),$G16580,0),0)</f>
      </c>
    </row>
    <row r="16581" spans="1:26">
      <c r="A16581" s="5"/>
      <c r="B16581" s="8"/>
      <c r="C16581" s="5"/>
      <c r="D16581" s="5"/>
      <c r="E16581" s="5"/>
      <c r="F16581" s="21"/>
      <c r="G16581" s="6"/>
      <c r="H16581" s="5"/>
      <c r="I16581" s="183"/>
      <c r="W16581">
        <f t="shared" si="1773"/>
      </c>
      <c r="X16581">
        <f t="shared" si="1774"/>
      </c>
      <c r="Y16581">
        <f t="shared" si="1775"/>
      </c>
      <c r="Z16581">
        <f t="shared" si="1776"/>
      </c>
    </row>
    <row r="16582" spans="1:26">
      <c r="A16582" s="5"/>
      <c r="B16582" s="8"/>
      <c r="C16582" s="5"/>
      <c r="D16582" s="5"/>
      <c r="E16582" s="5"/>
      <c r="F16582" s="21"/>
      <c r="G16582" s="6"/>
      <c r="H16582" s="5"/>
      <c r="I16582" s="183"/>
      <c r="W16582">
        <f t="shared" si="1773"/>
      </c>
      <c r="X16582">
        <f t="shared" si="1774"/>
      </c>
      <c r="Y16582">
        <f t="shared" si="1775"/>
      </c>
      <c r="Z16582">
        <f t="shared" si="1776"/>
      </c>
    </row>
    <row r="16583" spans="1:26">
      <c r="A16583" s="5"/>
      <c r="B16583" s="8"/>
      <c r="C16583" s="5"/>
      <c r="D16583" s="5"/>
      <c r="E16583" s="5"/>
      <c r="F16583" s="21"/>
      <c r="G16583" s="6"/>
      <c r="H16583" s="5"/>
      <c r="I16583" s="183"/>
      <c r="W16583">
        <f t="shared" si="1773"/>
      </c>
      <c r="X16583">
        <f t="shared" si="1774"/>
      </c>
      <c r="Y16583">
        <f t="shared" si="1775"/>
      </c>
      <c r="Z16583">
        <f t="shared" si="1776"/>
      </c>
    </row>
    <row r="16584" spans="1:26">
      <c r="A16584" s="5"/>
      <c r="B16584" s="8"/>
      <c r="C16584" s="5"/>
      <c r="D16584" s="5"/>
      <c r="E16584" s="5"/>
      <c r="F16584" s="21"/>
      <c r="G16584" s="6"/>
      <c r="H16584" s="5"/>
      <c r="I16584" s="183"/>
      <c r="W16584">
        <f t="shared" si="1773"/>
      </c>
      <c r="X16584">
        <f t="shared" si="1774"/>
      </c>
      <c r="Y16584">
        <f t="shared" si="1775"/>
      </c>
      <c r="Z16584">
        <f t="shared" si="1776"/>
      </c>
    </row>
    <row r="16585" spans="1:26" ht="15.75" thickBot="1">
      <c r="A16585" s="5"/>
      <c r="B16585" s="224"/>
      <c r="C16585" s="15"/>
      <c r="D16585" s="23"/>
      <c r="E16585" s="225"/>
      <c r="F16585" s="23"/>
      <c r="G16585" s="24"/>
      <c r="H16585" s="225"/>
      <c r="I16585" s="226"/>
      <c r="W16585">
        <f t="shared" si="1773"/>
      </c>
      <c r="X16585">
        <f t="shared" si="1774"/>
      </c>
      <c r="Y16585">
        <f t="shared" si="1775"/>
      </c>
      <c r="Z16585">
        <f t="shared" si="1776"/>
      </c>
    </row>
    <row r="16586" spans="1:26">
      <c r="A16586" s="227"/>
      <c r="B16586" s="17"/>
      <c r="C16586" s="5"/>
      <c r="D16586" s="59"/>
      <c r="E16586" s="59"/>
      <c r="F16586" s="53"/>
      <c r="G16586" s="78"/>
      <c r="H16586" s="68"/>
      <c r="I16586" s="228">
        <f>SUM(I16562:I16585)</f>
      </c>
      <c r="L16586">
        <f>SUM(L16562:L16585)</f>
      </c>
      <c r="W16586">
        <f t="shared" si="1773"/>
      </c>
      <c r="X16586">
        <f t="shared" si="1774"/>
      </c>
      <c r="Y16586">
        <f t="shared" si="1775"/>
      </c>
      <c r="Z16586">
        <f t="shared" si="1776"/>
      </c>
    </row>
    <row r="16587" spans="1:26">
      <c r="A16587" s="10"/>
      <c r="B16587" s="10"/>
      <c r="C16587" s="69"/>
      <c r="D16587" s="69" t="s">
        <v>520</v>
      </c>
      <c r="E16587" s="69"/>
      <c r="F16587" s="69"/>
      <c r="G16587" s="69"/>
      <c r="H16587" s="112">
        <v>1</v>
      </c>
      <c r="I16587" s="191">
        <f>+L16586*H16587</f>
      </c>
      <c r="W16587">
        <f t="shared" si="1773"/>
      </c>
      <c r="X16587">
        <f t="shared" si="1774"/>
      </c>
      <c r="Y16587">
        <f t="shared" si="1775"/>
      </c>
      <c r="Z16587">
        <f t="shared" si="1776"/>
      </c>
    </row>
    <row r="16588" spans="1:26" ht="15.75" thickBot="1">
      <c r="A16588" s="10"/>
      <c r="B16588" s="11" t="s">
        <v>20</v>
      </c>
      <c r="C16588" s="35"/>
      <c r="D16588" s="35"/>
      <c r="E16588" s="35"/>
      <c r="F16588" s="35"/>
      <c r="G16588" s="35"/>
      <c r="H16588" s="35"/>
      <c r="I16588" s="98"/>
      <c r="W16588">
        <f t="shared" si="1773"/>
      </c>
      <c r="X16588">
        <f t="shared" si="1774"/>
      </c>
      <c r="Y16588">
        <f t="shared" si="1775"/>
      </c>
      <c r="Z16588">
        <f t="shared" si="1776"/>
      </c>
    </row>
    <row r="16589" spans="1:26" ht="15.75" thickBot="1">
      <c r="A16589" s="99"/>
      <c r="B16589" s="38"/>
      <c r="C16589" s="39" t="s">
        <v>21</v>
      </c>
      <c r="D16589" s="40">
        <f>SUM(D16562:D16588)</f>
      </c>
      <c r="E16589" s="41" t="s">
        <v>360</v>
      </c>
      <c r="F16589" s="40">
        <f>SUM(F16562:F16588)</f>
      </c>
      <c r="G16589" s="40">
        <f>SUM(G16562:G16588)</f>
      </c>
      <c r="H16589" s="41">
        <f>+SUMPRODUCT(H16562:H16585,F16562:F16585)</f>
      </c>
      <c r="I16589" s="100">
        <f>+I16586-I16587</f>
      </c>
      <c r="W16589">
        <f t="shared" si="1773"/>
      </c>
      <c r="X16589">
        <f t="shared" si="1774"/>
      </c>
      <c r="Y16589">
        <f t="shared" si="1775"/>
      </c>
      <c r="Z16589">
        <f t="shared" si="1776"/>
      </c>
    </row>
    <row r="16590" spans="1:26">
      <c r="A16590" s="10"/>
      <c r="B16590" s="10"/>
      <c r="C16590" s="91"/>
      <c r="D16590" s="91"/>
      <c r="E16590" s="91"/>
      <c r="F16590" s="91"/>
      <c r="G16590" s="91"/>
      <c r="H16590" s="91"/>
      <c r="I16590" s="91"/>
      <c r="W16590">
        <f t="shared" si="1773"/>
      </c>
      <c r="X16590">
        <f t="shared" si="1774"/>
      </c>
      <c r="Y16590">
        <f t="shared" si="1775"/>
      </c>
      <c r="Z16590">
        <f t="shared" si="1776"/>
      </c>
    </row>
    <row r="16591" spans="1:26">
      <c r="W16591">
        <f t="shared" si="1773"/>
      </c>
      <c r="X16591">
        <f t="shared" si="1774"/>
      </c>
      <c r="Y16591">
        <f t="shared" si="1775"/>
      </c>
      <c r="Z16591">
        <f t="shared" si="1776"/>
      </c>
    </row>
    <row r="16592" spans="1:26">
      <c r="W16592">
        <f t="shared" si="1773"/>
      </c>
      <c r="X16592">
        <f t="shared" si="1774"/>
      </c>
      <c r="Y16592">
        <f t="shared" si="1775"/>
      </c>
      <c r="Z16592">
        <f t="shared" si="1776"/>
      </c>
    </row>
    <row r="16593" spans="1:26">
      <c r="W16593">
        <f t="shared" si="1773"/>
      </c>
      <c r="X16593">
        <f t="shared" si="1774"/>
      </c>
      <c r="Y16593">
        <f t="shared" si="1775"/>
      </c>
      <c r="Z16593">
        <f t="shared" si="1776"/>
      </c>
    </row>
    <row r="16594" spans="1:26">
      <c r="W16594">
        <f t="shared" si="1773"/>
      </c>
      <c r="X16594">
        <f t="shared" si="1774"/>
      </c>
      <c r="Y16594">
        <f t="shared" si="1775"/>
      </c>
      <c r="Z16594">
        <f t="shared" si="1776"/>
      </c>
    </row>
    <row r="16595" spans="1:26">
      <c r="A16595" s="1562" t="s">
        <v>0</v>
      </c>
      <c r="B16595" s="1562"/>
      <c r="C16595" s="1562"/>
      <c r="D16595" s="1562"/>
      <c r="E16595" s="1562"/>
      <c r="F16595" s="1562"/>
      <c r="G16595" s="1562"/>
      <c r="H16595" s="1562"/>
      <c r="I16595" s="1562"/>
      <c r="W16595">
        <f t="shared" si="1773"/>
      </c>
      <c r="X16595">
        <f t="shared" si="1774"/>
      </c>
      <c r="Y16595">
        <f t="shared" si="1775"/>
      </c>
      <c r="Z16595">
        <f t="shared" si="1776"/>
      </c>
    </row>
    <row r="16596" spans="1:26">
      <c r="W16596">
        <f t="shared" si="1773"/>
      </c>
      <c r="X16596">
        <f t="shared" si="1774"/>
      </c>
      <c r="Y16596">
        <f t="shared" si="1775"/>
      </c>
      <c r="Z16596">
        <f t="shared" si="1776"/>
      </c>
    </row>
    <row r="16597" spans="1:26">
      <c r="W16597">
        <f t="shared" si="1773"/>
      </c>
      <c r="X16597">
        <f t="shared" si="1774"/>
      </c>
      <c r="Y16597">
        <f t="shared" si="1775"/>
      </c>
      <c r="Z16597">
        <f t="shared" si="1776"/>
      </c>
    </row>
    <row r="16598" spans="1:26">
      <c r="A16598" s="1" t="s">
        <v>1</v>
      </c>
      <c r="B16598" s="1"/>
      <c r="G16598" s="489" t="s">
        <v>2</v>
      </c>
      <c r="H16598" s="3" t="s">
        <v>2695</v>
      </c>
      <c r="W16598">
        <f t="shared" si="1773"/>
      </c>
      <c r="X16598">
        <f t="shared" si="1774"/>
      </c>
      <c r="Y16598">
        <f t="shared" si="1775"/>
      </c>
      <c r="Z16598">
        <f t="shared" si="1776"/>
      </c>
    </row>
    <row r="16599" spans="1:26">
      <c r="A16599" s="1" t="inlineStr">
        <is>
          <t>Dealer-031</t>
        </is>
      </c>
      <c r="B16599" s="1"/>
      <c r="C16599" s="254" t="inlineStr">
        <is>
          <t>ATTN: Contact-067</t>
        </is>
      </c>
      <c r="F16599" s="4"/>
      <c r="G16599" s="488" t="s">
        <v>1440</v>
      </c>
      <c r="H16599" s="1" t="s">
        <v>2352</v>
      </c>
      <c r="W16599">
        <f t="shared" si="1773"/>
      </c>
      <c r="X16599">
        <f t="shared" si="1774"/>
      </c>
      <c r="Y16599">
        <f t="shared" si="1775"/>
      </c>
      <c r="Z16599">
        <f t="shared" si="1776"/>
      </c>
    </row>
    <row r="16600" spans="1:26">
      <c r="A16600" s="1" t="inlineStr">
        <is>
          <t>Address line (redacted)</t>
        </is>
      </c>
      <c r="B16600" s="1"/>
      <c r="W16600">
        <f t="shared" si="1773"/>
      </c>
      <c r="X16600">
        <f t="shared" si="1774"/>
      </c>
      <c r="Y16600">
        <f t="shared" si="1775"/>
      </c>
      <c r="Z16600">
        <f t="shared" si="1776"/>
      </c>
    </row>
    <row r="16601" spans="1:26">
      <c r="A16601" s="1" t="inlineStr">
        <is>
          <t>Address line (redacted)</t>
        </is>
      </c>
      <c r="B16601" s="1"/>
      <c r="D16601" s="85"/>
      <c r="E16601" s="85"/>
      <c r="F16601" s="85"/>
      <c r="G16601" s="85"/>
      <c r="H16601" s="85"/>
      <c r="W16601">
        <f t="shared" si="1773"/>
      </c>
      <c r="X16601">
        <f t="shared" si="1774"/>
      </c>
      <c r="Y16601">
        <f t="shared" si="1775"/>
      </c>
      <c r="Z16601">
        <f t="shared" si="1776"/>
      </c>
    </row>
    <row r="16602" spans="1:26">
      <c r="A16602" s="12" t="s">
        <v>511</v>
      </c>
      <c r="B16602" s="86" t="inlineStr">
        <is>
          <t>GSTIN-MASKED</t>
        </is>
      </c>
      <c r="D16602" s="85"/>
      <c r="E16602" s="85"/>
      <c r="F16602" s="85"/>
      <c r="G16602" s="85"/>
      <c r="H16602" s="85"/>
      <c r="W16602">
        <f t="shared" si="1773"/>
      </c>
      <c r="X16602">
        <f t="shared" si="1774"/>
      </c>
      <c r="Y16602">
        <f t="shared" si="1775"/>
      </c>
      <c r="Z16602">
        <f t="shared" si="1776"/>
      </c>
    </row>
    <row r="16603" spans="1:26">
      <c r="D16603" s="85"/>
      <c r="E16603" s="85"/>
      <c r="F16603" s="85"/>
      <c r="G16603" s="85"/>
      <c r="H16603" s="85"/>
      <c r="W16603">
        <f t="shared" si="1773"/>
      </c>
      <c r="X16603">
        <f t="shared" si="1774"/>
      </c>
      <c r="Y16603">
        <f t="shared" si="1775"/>
      </c>
      <c r="Z16603">
        <f t="shared" si="1776"/>
      </c>
    </row>
    <row r="16604" spans="1:26">
      <c r="W16604">
        <f t="shared" si="1773"/>
      </c>
      <c r="X16604">
        <f t="shared" si="1774"/>
      </c>
      <c r="Y16604">
        <f t="shared" si="1775"/>
      </c>
      <c r="Z16604">
        <f t="shared" si="1776"/>
      </c>
    </row>
    <row r="16605" spans="1:26">
      <c r="A16605" s="1" t="s">
        <v>5</v>
      </c>
      <c r="W16605">
        <f t="shared" si="1773"/>
      </c>
      <c r="X16605">
        <f t="shared" si="1774"/>
      </c>
      <c r="Y16605">
        <f t="shared" si="1775"/>
      </c>
      <c r="Z16605">
        <f t="shared" si="1776"/>
      </c>
    </row>
    <row r="16606" spans="1:26">
      <c r="A16606" s="1" t="s">
        <v>6</v>
      </c>
      <c r="W16606">
        <f t="shared" si="1773"/>
      </c>
      <c r="X16606">
        <f t="shared" si="1774"/>
      </c>
      <c r="Y16606">
        <f t="shared" si="1775"/>
      </c>
      <c r="Z16606">
        <f t="shared" si="1776"/>
      </c>
    </row>
    <row r="16607" spans="1:26" ht="15.75" thickBot="1">
      <c r="A16607" s="1" t="s">
        <v>7</v>
      </c>
      <c r="W16607">
        <f t="shared" si="1773"/>
      </c>
      <c r="X16607">
        <f t="shared" si="1774"/>
      </c>
      <c r="Y16607">
        <f t="shared" si="1775"/>
      </c>
      <c r="Z16607">
        <f t="shared" si="1776"/>
      </c>
    </row>
    <row r="16608" spans="1:26" ht="24">
      <c r="A16608" s="26" t="s">
        <v>8</v>
      </c>
      <c r="B16608" s="27" t="s">
        <v>9</v>
      </c>
      <c r="C16608" s="27" t="s">
        <v>10</v>
      </c>
      <c r="D16608" s="28" t="s">
        <v>11</v>
      </c>
      <c r="E16608" s="28" t="s">
        <v>12</v>
      </c>
      <c r="F16608" s="28" t="s">
        <v>13</v>
      </c>
      <c r="G16608" s="28" t="s">
        <v>14</v>
      </c>
      <c r="H16608" s="29" t="s">
        <v>15</v>
      </c>
      <c r="I16608" s="30" t="s">
        <v>16</v>
      </c>
      <c r="W16608">
        <f t="shared" si="1773"/>
      </c>
      <c r="X16608">
        <f t="shared" si="1774"/>
      </c>
      <c r="Y16608">
        <f t="shared" si="1775"/>
      </c>
      <c r="Z16608">
        <f t="shared" si="1776"/>
      </c>
    </row>
    <row r="16609" spans="1:26">
      <c r="A16609" s="5"/>
      <c r="B16609" s="1564" t="s">
        <v>17</v>
      </c>
      <c r="C16609" s="1565"/>
      <c r="D16609" s="5"/>
      <c r="E16609" s="6"/>
      <c r="F16609" s="5"/>
      <c r="G16609" s="6"/>
      <c r="H16609" s="5"/>
      <c r="I16609" s="102"/>
      <c r="W16609">
        <f t="shared" si="1773"/>
      </c>
      <c r="X16609">
        <f t="shared" si="1774"/>
      </c>
      <c r="Y16609">
        <f t="shared" si="1775"/>
      </c>
      <c r="Z16609">
        <f t="shared" si="1776"/>
      </c>
    </row>
    <row r="16610" spans="1:26">
      <c r="A16610" s="5">
        <v>1</v>
      </c>
      <c r="B16610" s="8" t="s">
        <v>488</v>
      </c>
      <c r="C16610" s="5" t="s">
        <v>506</v>
      </c>
      <c r="D16610" s="5">
        <v>1</v>
      </c>
      <c r="E16610" s="5">
        <v>5</v>
      </c>
      <c r="F16610" s="5">
        <f t="shared" ref="F16610:F16615" si="1777">+E16610*D16610</f>
      </c>
      <c r="G16610" s="9">
        <f t="shared" ref="G16610:G16615" si="1778">+E16610*D16610</f>
      </c>
      <c r="H16610" s="5">
        <v>1</v>
      </c>
      <c r="I16610" s="58">
        <f t="shared" ref="I16610:I16615" si="1779">+H16610*G16610</f>
      </c>
      <c r="W16610">
        <f t="shared" si="1773"/>
      </c>
      <c r="X16610">
        <f t="shared" si="1774"/>
      </c>
      <c r="Y16610">
        <f t="shared" si="1775"/>
      </c>
      <c r="Z16610">
        <f t="shared" si="1776"/>
      </c>
    </row>
    <row r="16611" spans="1:26">
      <c r="A16611" s="5">
        <v>2</v>
      </c>
      <c r="B16611" s="8" t="s">
        <v>312</v>
      </c>
      <c r="C16611" s="5" t="s">
        <v>313</v>
      </c>
      <c r="D16611" s="5">
        <v>1</v>
      </c>
      <c r="E16611" s="5">
        <v>5</v>
      </c>
      <c r="F16611" s="5">
        <f t="shared" si="1777"/>
      </c>
      <c r="G16611" s="9">
        <f t="shared" si="1778"/>
      </c>
      <c r="H16611" s="5">
        <v>1</v>
      </c>
      <c r="I16611" s="58">
        <f t="shared" si="1779"/>
      </c>
      <c r="W16611">
        <f t="shared" si="1773"/>
      </c>
      <c r="X16611">
        <f t="shared" si="1774"/>
      </c>
      <c r="Y16611">
        <f t="shared" si="1775"/>
      </c>
      <c r="Z16611">
        <f t="shared" si="1776"/>
      </c>
    </row>
    <row r="16612" spans="1:26">
      <c r="A16612" s="5">
        <v>3</v>
      </c>
      <c r="B16612" s="8" t="s">
        <v>361</v>
      </c>
      <c r="C16612" s="5" t="s">
        <v>362</v>
      </c>
      <c r="D16612" s="5">
        <v>1</v>
      </c>
      <c r="E16612" s="5">
        <v>5</v>
      </c>
      <c r="F16612" s="5">
        <f t="shared" si="1777"/>
      </c>
      <c r="G16612" s="9">
        <f t="shared" si="1778"/>
      </c>
      <c r="H16612" s="5">
        <v>1</v>
      </c>
      <c r="I16612" s="58">
        <f t="shared" si="1779"/>
      </c>
      <c r="W16612">
        <f t="shared" si="1773"/>
      </c>
      <c r="X16612">
        <f t="shared" si="1774"/>
      </c>
      <c r="Y16612">
        <f t="shared" si="1775"/>
      </c>
      <c r="Z16612">
        <f t="shared" si="1776"/>
      </c>
    </row>
    <row r="16613" spans="1:26">
      <c r="A16613" s="5">
        <v>4</v>
      </c>
      <c r="B16613" s="8" t="s">
        <v>451</v>
      </c>
      <c r="C16613" s="5" t="s">
        <v>450</v>
      </c>
      <c r="D16613" s="5">
        <v>1</v>
      </c>
      <c r="E16613" s="5">
        <v>5</v>
      </c>
      <c r="F16613" s="5">
        <f t="shared" si="1777"/>
      </c>
      <c r="G16613" s="9">
        <f t="shared" si="1778"/>
      </c>
      <c r="H16613" s="5">
        <v>1</v>
      </c>
      <c r="I16613" s="58">
        <f t="shared" si="1779"/>
      </c>
      <c r="W16613">
        <f t="shared" si="1773"/>
      </c>
      <c r="X16613">
        <f t="shared" si="1774"/>
      </c>
      <c r="Y16613">
        <f t="shared" si="1775"/>
      </c>
      <c r="Z16613">
        <f t="shared" si="1776"/>
      </c>
    </row>
    <row r="16614" spans="1:26">
      <c r="A16614" s="5">
        <v>5</v>
      </c>
      <c r="B16614" s="8" t="s">
        <v>449</v>
      </c>
      <c r="C16614" s="5" t="s">
        <v>448</v>
      </c>
      <c r="D16614" s="5">
        <v>1</v>
      </c>
      <c r="E16614" s="5">
        <v>5</v>
      </c>
      <c r="F16614" s="5">
        <f t="shared" si="1777"/>
      </c>
      <c r="G16614" s="9">
        <f t="shared" si="1778"/>
      </c>
      <c r="H16614" s="5">
        <v>1</v>
      </c>
      <c r="I16614" s="58">
        <f t="shared" si="1779"/>
      </c>
      <c r="W16614">
        <f t="shared" si="1773"/>
      </c>
      <c r="X16614">
        <f t="shared" si="1774"/>
      </c>
      <c r="Y16614">
        <f t="shared" si="1775"/>
      </c>
      <c r="Z16614">
        <f t="shared" si="1776"/>
      </c>
    </row>
    <row r="16615" spans="1:26">
      <c r="A16615" s="5">
        <v>6</v>
      </c>
      <c r="B16615" s="8" t="s">
        <v>447</v>
      </c>
      <c r="C16615" s="5" t="s">
        <v>446</v>
      </c>
      <c r="D16615" s="5">
        <v>1</v>
      </c>
      <c r="E16615" s="5">
        <v>5</v>
      </c>
      <c r="F16615" s="5">
        <f t="shared" si="1777"/>
      </c>
      <c r="G16615" s="9">
        <f t="shared" si="1778"/>
      </c>
      <c r="H16615" s="5">
        <v>1</v>
      </c>
      <c r="I16615" s="58">
        <f t="shared" si="1779"/>
      </c>
      <c r="W16615">
        <f t="shared" si="1773"/>
      </c>
      <c r="X16615">
        <f t="shared" si="1774"/>
      </c>
      <c r="Y16615">
        <f t="shared" si="1775"/>
      </c>
      <c r="Z16615">
        <f t="shared" si="1776"/>
      </c>
    </row>
    <row r="16616" spans="1:26">
      <c r="A16616" s="5"/>
      <c r="B16616" s="8"/>
      <c r="C16616" s="5"/>
      <c r="D16616" s="5"/>
      <c r="E16616" s="16"/>
      <c r="F16616" s="5"/>
      <c r="G16616" s="9"/>
      <c r="H16616" s="5"/>
      <c r="I16616" s="58"/>
      <c r="W16616">
        <f t="shared" si="1773"/>
      </c>
      <c r="X16616">
        <f t="shared" si="1774"/>
      </c>
      <c r="Y16616">
        <f t="shared" si="1775"/>
      </c>
      <c r="Z16616">
        <f t="shared" si="1776"/>
      </c>
    </row>
    <row r="16617" spans="1:26">
      <c r="A16617" s="5"/>
      <c r="B16617" s="8"/>
      <c r="C16617" s="5"/>
      <c r="D16617" s="5"/>
      <c r="E16617" s="16"/>
      <c r="F16617" s="5"/>
      <c r="G16617" s="9"/>
      <c r="H16617" s="5"/>
      <c r="I16617" s="58"/>
      <c r="W16617">
        <f t="shared" si="1773"/>
      </c>
      <c r="X16617">
        <f t="shared" si="1774"/>
      </c>
      <c r="Y16617">
        <f t="shared" si="1775"/>
      </c>
      <c r="Z16617">
        <f t="shared" si="1776"/>
      </c>
    </row>
    <row r="16618" spans="1:26">
      <c r="A16618" s="5"/>
      <c r="B16618" s="8"/>
      <c r="C16618" s="5"/>
      <c r="D16618" s="5"/>
      <c r="E16618" s="16"/>
      <c r="F16618" s="5"/>
      <c r="G16618" s="9"/>
      <c r="H16618" s="5"/>
      <c r="I16618" s="58"/>
      <c r="W16618">
        <f t="shared" si="1773"/>
      </c>
      <c r="X16618">
        <f t="shared" si="1774"/>
      </c>
      <c r="Y16618">
        <f t="shared" si="1775"/>
      </c>
      <c r="Z16618">
        <f t="shared" si="1776"/>
      </c>
    </row>
    <row r="16619" spans="1:26">
      <c r="A16619" s="5"/>
      <c r="B16619" s="8"/>
      <c r="C16619" s="5"/>
      <c r="D16619" s="5"/>
      <c r="E16619" s="16"/>
      <c r="F16619" s="5"/>
      <c r="G16619" s="9"/>
      <c r="H16619" s="5"/>
      <c r="I16619" s="58"/>
      <c r="W16619">
        <f t="shared" si="1773"/>
      </c>
      <c r="X16619">
        <f t="shared" si="1774"/>
      </c>
      <c r="Y16619">
        <f t="shared" si="1775"/>
      </c>
      <c r="Z16619">
        <f t="shared" si="1776"/>
      </c>
    </row>
    <row r="16620" spans="1:26">
      <c r="A16620" s="5"/>
      <c r="B16620" s="8"/>
      <c r="C16620" s="5"/>
      <c r="D16620" s="5"/>
      <c r="E16620" s="16"/>
      <c r="F16620" s="5"/>
      <c r="G16620" s="9"/>
      <c r="H16620" s="5"/>
      <c r="I16620" s="58"/>
      <c r="W16620">
        <f t="shared" si="1773"/>
      </c>
      <c r="X16620">
        <f t="shared" si="1774"/>
      </c>
      <c r="Y16620">
        <f t="shared" si="1775"/>
      </c>
      <c r="Z16620">
        <f t="shared" si="1776"/>
      </c>
    </row>
    <row r="16621" spans="1:26">
      <c r="A16621" s="5"/>
      <c r="B16621" s="8"/>
      <c r="C16621" s="5"/>
      <c r="D16621" s="5"/>
      <c r="E16621" s="16"/>
      <c r="F16621" s="5"/>
      <c r="G16621" s="9"/>
      <c r="H16621" s="5"/>
      <c r="I16621" s="58"/>
      <c r="W16621">
        <f t="shared" si="1773"/>
      </c>
      <c r="X16621">
        <f t="shared" si="1774"/>
      </c>
      <c r="Y16621">
        <f t="shared" si="1775"/>
      </c>
      <c r="Z16621">
        <f t="shared" si="1776"/>
      </c>
    </row>
    <row r="16622" spans="1:26">
      <c r="A16622" s="5"/>
      <c r="B16622" s="8"/>
      <c r="C16622" s="5"/>
      <c r="D16622" s="5"/>
      <c r="E16622" s="16"/>
      <c r="F16622" s="5"/>
      <c r="G16622" s="9"/>
      <c r="H16622" s="5"/>
      <c r="I16622" s="58"/>
      <c r="W16622">
        <f t="shared" si="1773"/>
      </c>
      <c r="X16622">
        <f t="shared" si="1774"/>
      </c>
      <c r="Y16622">
        <f t="shared" si="1775"/>
      </c>
      <c r="Z16622">
        <f t="shared" si="1776"/>
      </c>
    </row>
    <row r="16623" spans="1:26">
      <c r="A16623" s="5"/>
      <c r="B16623" s="8"/>
      <c r="C16623" s="5"/>
      <c r="D16623" s="5"/>
      <c r="E16623" s="16"/>
      <c r="F16623" s="5"/>
      <c r="G16623" s="9"/>
      <c r="H16623" s="5"/>
      <c r="I16623" s="58"/>
      <c r="W16623">
        <f t="shared" si="1773"/>
      </c>
      <c r="X16623">
        <f t="shared" si="1774"/>
      </c>
      <c r="Y16623">
        <f t="shared" si="1775"/>
      </c>
      <c r="Z16623">
        <f t="shared" si="1776"/>
      </c>
    </row>
    <row r="16624" spans="1:26">
      <c r="A16624" s="5"/>
      <c r="B16624" s="8"/>
      <c r="C16624" s="5"/>
      <c r="D16624" s="5"/>
      <c r="E16624" s="16"/>
      <c r="F16624" s="5"/>
      <c r="G16624" s="9"/>
      <c r="H16624" s="5"/>
      <c r="I16624" s="58"/>
      <c r="W16624">
        <f t="shared" si="1773"/>
      </c>
      <c r="X16624">
        <f t="shared" si="1774"/>
      </c>
      <c r="Y16624">
        <f t="shared" si="1775"/>
      </c>
      <c r="Z16624">
        <f t="shared" si="1776"/>
      </c>
    </row>
    <row r="16625" spans="1:26">
      <c r="A16625" s="5"/>
      <c r="B16625" s="95"/>
      <c r="C16625" s="101"/>
      <c r="D16625" s="5"/>
      <c r="E16625" s="16"/>
      <c r="F16625" s="5"/>
      <c r="G16625" s="9"/>
      <c r="H16625" s="5"/>
      <c r="I16625" s="58"/>
      <c r="W16625">
        <f t="shared" si="1773"/>
      </c>
      <c r="X16625">
        <f t="shared" si="1774"/>
      </c>
      <c r="Y16625">
        <f t="shared" si="1775"/>
      </c>
      <c r="Z16625">
        <f t="shared" si="1776"/>
      </c>
    </row>
    <row r="16626" spans="1:26">
      <c r="A16626" s="5"/>
      <c r="B16626" s="95"/>
      <c r="C16626" s="101"/>
      <c r="D16626" s="5"/>
      <c r="E16626" s="5"/>
      <c r="F16626" s="5"/>
      <c r="G16626" s="9"/>
      <c r="H16626" s="16"/>
      <c r="I16626" s="58"/>
      <c r="W16626">
        <f t="shared" si="1773"/>
      </c>
      <c r="X16626">
        <f t="shared" si="1774"/>
      </c>
      <c r="Y16626">
        <f t="shared" si="1775"/>
      </c>
      <c r="Z16626">
        <f t="shared" si="1776"/>
      </c>
    </row>
    <row r="16627" spans="1:26">
      <c r="A16627" s="5"/>
      <c r="B16627" s="15"/>
      <c r="C16627" s="5"/>
      <c r="D16627" s="5"/>
      <c r="E16627" s="16"/>
      <c r="F16627" s="5"/>
      <c r="G16627" s="6"/>
      <c r="H16627" s="5"/>
      <c r="I16627" s="58"/>
      <c r="W16627">
        <f t="shared" si="1773"/>
      </c>
      <c r="X16627">
        <f t="shared" si="1774"/>
      </c>
      <c r="Y16627">
        <f t="shared" si="1775"/>
      </c>
      <c r="Z16627">
        <f t="shared" si="1776"/>
      </c>
    </row>
    <row r="16628" spans="1:26">
      <c r="A16628" s="107"/>
      <c r="B16628" s="15"/>
      <c r="C16628" s="5"/>
      <c r="D16628" s="184"/>
      <c r="E16628" s="238"/>
      <c r="F16628" s="184"/>
      <c r="G16628" s="186"/>
      <c r="H16628" s="184"/>
      <c r="I16628" s="388"/>
      <c r="W16628">
        <f t="shared" si="1773"/>
      </c>
      <c r="X16628">
        <f t="shared" si="1774"/>
      </c>
      <c r="Y16628">
        <f t="shared" si="1775"/>
      </c>
      <c r="Z16628">
        <f t="shared" si="1776"/>
      </c>
    </row>
    <row r="16629" spans="1:26" ht="15.75" thickBot="1">
      <c r="A16629" s="33"/>
      <c r="B16629" s="10"/>
      <c r="C16629" s="10"/>
      <c r="D16629" s="109"/>
      <c r="E16629" s="109"/>
      <c r="F16629" s="109"/>
      <c r="G16629" s="109"/>
      <c r="H16629" s="109"/>
      <c r="I16629" s="110"/>
      <c r="W16629">
        <f t="shared" si="1773"/>
      </c>
      <c r="X16629">
        <f t="shared" si="1774"/>
      </c>
      <c r="Y16629">
        <f t="shared" si="1775"/>
      </c>
      <c r="Z16629">
        <f t="shared" si="1776"/>
      </c>
    </row>
    <row r="16630" spans="1:26">
      <c r="A16630" s="33"/>
      <c r="B16630" s="10"/>
      <c r="C16630" s="10"/>
      <c r="D16630" s="91"/>
      <c r="E16630" s="91"/>
      <c r="F16630" s="91"/>
      <c r="G16630" s="92" t="s">
        <v>19</v>
      </c>
      <c r="H16630" s="91"/>
      <c r="I16630" s="111">
        <f>SUM(I16609:I16629)</f>
      </c>
      <c r="W16630">
        <f t="shared" si="1773"/>
      </c>
      <c r="X16630">
        <f t="shared" si="1774"/>
      </c>
      <c r="Y16630">
        <f t="shared" si="1775"/>
      </c>
      <c r="Z16630">
        <f t="shared" si="1776"/>
      </c>
    </row>
    <row r="16631" spans="1:26">
      <c r="A16631" s="33"/>
      <c r="B16631" s="10"/>
      <c r="C16631" s="10"/>
      <c r="D16631" s="69"/>
      <c r="E16631" s="69"/>
      <c r="F16631" s="69"/>
      <c r="G16631" s="69"/>
      <c r="H16631" s="112"/>
      <c r="I16631" s="61"/>
      <c r="W16631">
        <f t="shared" si="1773"/>
      </c>
      <c r="X16631">
        <f t="shared" si="1774"/>
      </c>
      <c r="Y16631">
        <f t="shared" si="1775"/>
      </c>
      <c r="Z16631">
        <f t="shared" si="1776"/>
      </c>
    </row>
    <row r="16632" spans="1:26">
      <c r="A16632" s="33"/>
      <c r="B16632" s="10"/>
      <c r="C16632" s="10"/>
      <c r="D16632" s="10"/>
      <c r="E16632" s="10"/>
      <c r="F16632" s="10"/>
      <c r="G16632" s="10"/>
      <c r="H16632" s="10"/>
      <c r="I16632" s="140"/>
      <c r="W16632">
        <f t="shared" si="1773"/>
      </c>
      <c r="X16632">
        <f t="shared" si="1774"/>
      </c>
      <c r="Y16632">
        <f t="shared" si="1775"/>
      </c>
      <c r="Z16632">
        <f t="shared" si="1776"/>
      </c>
    </row>
    <row r="16633" spans="1:26" ht="15.75" thickBot="1">
      <c r="A16633" s="33"/>
      <c r="B16633" s="11" t="s">
        <v>20</v>
      </c>
      <c r="C16633" s="35"/>
      <c r="D16633" s="35"/>
      <c r="E16633" s="35"/>
      <c r="F16633" s="35"/>
      <c r="G16633" s="35"/>
      <c r="H16633" s="35"/>
      <c r="I16633" s="36"/>
      <c r="W16633">
        <f t="shared" si="1773"/>
      </c>
      <c r="X16633">
        <f t="shared" si="1774"/>
      </c>
      <c r="Y16633">
        <f t="shared" si="1775"/>
      </c>
      <c r="Z16633">
        <f t="shared" si="1776"/>
      </c>
    </row>
    <row r="16634" spans="1:26" ht="15.75" thickBot="1">
      <c r="A16634" s="37"/>
      <c r="B16634" s="38"/>
      <c r="C16634" s="39" t="s">
        <v>21</v>
      </c>
      <c r="D16634" s="40">
        <f>SUM(D16609:D16633)</f>
      </c>
      <c r="E16634" s="41" t="s">
        <v>360</v>
      </c>
      <c r="F16634" s="40">
        <f>SUM(F16609:F16633)</f>
      </c>
      <c r="G16634" s="40">
        <f>SUM(G16609:G16633)</f>
      </c>
      <c r="H16634" s="41">
        <f>+SUMPRODUCT(H16609:H16629,F16609:F16629)</f>
      </c>
      <c r="I16634" s="43">
        <f>SUM(I16630:I16633)</f>
      </c>
      <c r="J16634">
        <v>16320</v>
      </c>
      <c r="K16634" s="118">
        <f>+I16634-J16634</f>
      </c>
      <c r="W16634">
        <f t="shared" si="1773"/>
      </c>
      <c r="X16634">
        <f t="shared" si="1774"/>
      </c>
      <c r="Y16634">
        <f t="shared" si="1775"/>
      </c>
      <c r="Z16634">
        <f t="shared" si="1776"/>
      </c>
    </row>
    <row r="16635" spans="1:26" ht="15.75" thickBot="1">
      <c r="A16635" s="44"/>
      <c r="B16635" s="116"/>
      <c r="C16635" s="45"/>
      <c r="D16635" s="45"/>
      <c r="E16635" s="45"/>
      <c r="F16635" s="45"/>
      <c r="G16635" s="45"/>
      <c r="H16635" s="45"/>
      <c r="I16635" s="47"/>
      <c r="W16635">
        <f t="shared" si="1773"/>
      </c>
      <c r="X16635">
        <f t="shared" si="1774"/>
      </c>
      <c r="Y16635">
        <f t="shared" si="1775"/>
      </c>
      <c r="Z16635">
        <f t="shared" si="1776"/>
      </c>
    </row>
    <row r="16636" spans="1:26">
      <c r="A16636" s="12" t="s">
        <v>281</v>
      </c>
      <c r="B16636" s="12"/>
      <c r="C16636" s="12"/>
      <c r="D16636" s="13"/>
      <c r="E16636" s="14"/>
      <c r="F16636" s="14"/>
      <c r="G16636" s="14"/>
      <c r="H16636" s="2"/>
      <c r="I16636" s="12"/>
      <c r="W16636">
        <f t="shared" si="1773"/>
      </c>
      <c r="X16636">
        <f t="shared" si="1774"/>
      </c>
      <c r="Y16636">
        <f t="shared" si="1775"/>
      </c>
      <c r="Z16636">
        <f t="shared" si="1776"/>
      </c>
    </row>
    <row r="16637" spans="1:26">
      <c r="W16637">
        <f t="shared" si="1773"/>
      </c>
      <c r="X16637">
        <f t="shared" si="1774"/>
      </c>
      <c r="Y16637">
        <f t="shared" si="1775"/>
      </c>
      <c r="Z16637">
        <f t="shared" si="1776"/>
      </c>
    </row>
    <row r="16638" spans="1:26">
      <c r="W16638">
        <f t="shared" si="1773"/>
      </c>
      <c r="X16638">
        <f t="shared" si="1774"/>
      </c>
      <c r="Y16638">
        <f t="shared" si="1775"/>
      </c>
      <c r="Z16638">
        <f t="shared" si="1776"/>
      </c>
    </row>
    <row r="16639" spans="1:26">
      <c r="W16639">
        <f t="shared" si="1773"/>
      </c>
      <c r="X16639">
        <f t="shared" si="1774"/>
      </c>
      <c r="Y16639">
        <f t="shared" si="1775"/>
      </c>
      <c r="Z16639">
        <f t="shared" si="1776"/>
      </c>
    </row>
    <row r="16640" spans="1:26">
      <c r="W16640">
        <f t="shared" si="1773"/>
      </c>
      <c r="X16640">
        <f t="shared" si="1774"/>
      </c>
      <c r="Y16640">
        <f t="shared" si="1775"/>
      </c>
      <c r="Z16640">
        <f t="shared" si="1776"/>
      </c>
    </row>
    <row r="16641" spans="1:26">
      <c r="W16641">
        <f t="shared" si="1773"/>
      </c>
      <c r="X16641">
        <f t="shared" si="1774"/>
      </c>
      <c r="Y16641">
        <f t="shared" si="1775"/>
      </c>
      <c r="Z16641">
        <f t="shared" si="1776"/>
      </c>
    </row>
    <row r="16642" spans="1:26">
      <c r="A16642" s="1562" t="s">
        <v>0</v>
      </c>
      <c r="B16642" s="1562"/>
      <c r="C16642" s="1562"/>
      <c r="D16642" s="1562"/>
      <c r="E16642" s="1562"/>
      <c r="F16642" s="1562"/>
      <c r="G16642" s="1562"/>
      <c r="H16642" s="1562"/>
      <c r="I16642" s="1562"/>
      <c r="W16642">
        <f t="shared" si="1773"/>
      </c>
      <c r="X16642">
        <f t="shared" si="1774"/>
      </c>
      <c r="Y16642">
        <f t="shared" si="1775"/>
      </c>
      <c r="Z16642">
        <f t="shared" si="1776"/>
      </c>
    </row>
    <row r="16643" spans="1:26">
      <c r="W16643">
        <f t="shared" si="1773"/>
      </c>
      <c r="X16643">
        <f t="shared" si="1774"/>
      </c>
      <c r="Y16643">
        <f t="shared" si="1775"/>
      </c>
      <c r="Z16643">
        <f t="shared" si="1776"/>
      </c>
    </row>
    <row r="16644" spans="1:26">
      <c r="W16644">
        <f t="shared" ref="W16644:W16707" si="1780">IF(LEFT($H16644&amp;"",5)="2019-",$H16644,W16643)</f>
      </c>
      <c r="X16644">
        <f t="shared" ref="X16644:X16707" si="1781">IF($W16644="",0,IF(COUNTIF($AB$2:$AB$80,$W16644)&gt;0,1,0))</f>
      </c>
      <c r="Y16644">
        <f t="shared" ref="Y16644:Y16707" si="1782">IF($C16644="","",UPPER(TRIM(IFERROR(LEFT($C16644&amp;"",FIND("/",$C16644&amp;"")-1),$C16644&amp;""))))</f>
      </c>
      <c r="Z16644">
        <f t="shared" ref="Z16644:Z16707" si="1783">IFERROR(IF(ISNUMBER($G16644),$G16644,0),0)</f>
      </c>
    </row>
    <row r="16645" spans="1:26">
      <c r="A16645" s="1" t="s">
        <v>1</v>
      </c>
      <c r="B16645" s="1"/>
      <c r="G16645" s="489" t="s">
        <v>2</v>
      </c>
      <c r="H16645" s="3" t="s">
        <v>2695</v>
      </c>
      <c r="W16645">
        <f t="shared" si="1780"/>
      </c>
      <c r="X16645">
        <f t="shared" si="1781"/>
      </c>
      <c r="Y16645">
        <f t="shared" si="1782"/>
      </c>
      <c r="Z16645">
        <f t="shared" si="1783"/>
      </c>
    </row>
    <row r="16646" spans="1:26">
      <c r="A16646" s="1" t="inlineStr">
        <is>
          <t>Dealer-166</t>
        </is>
      </c>
      <c r="B16646" s="1"/>
      <c r="F16646" s="4"/>
      <c r="G16646" s="488" t="s">
        <v>1440</v>
      </c>
      <c r="H16646" s="1" t="s">
        <v>2353</v>
      </c>
      <c r="W16646">
        <f t="shared" si="1780"/>
      </c>
      <c r="X16646">
        <f t="shared" si="1781"/>
      </c>
      <c r="Y16646">
        <f t="shared" si="1782"/>
      </c>
      <c r="Z16646">
        <f t="shared" si="1783"/>
      </c>
    </row>
    <row r="16647" spans="1:26">
      <c r="A16647" s="1" t="inlineStr">
        <is>
          <t>Address line (redacted)</t>
        </is>
      </c>
      <c r="B16647" s="1"/>
      <c r="H16647" s="49"/>
      <c r="W16647">
        <f t="shared" si="1780"/>
      </c>
      <c r="X16647">
        <f t="shared" si="1781"/>
      </c>
      <c r="Y16647">
        <f t="shared" si="1782"/>
      </c>
      <c r="Z16647">
        <f t="shared" si="1783"/>
      </c>
    </row>
    <row r="16648" spans="1:26">
      <c r="A16648" s="1" t="inlineStr">
        <is>
          <t>Address line (redacted)</t>
        </is>
      </c>
      <c r="B16648" s="1"/>
      <c r="D16648" s="85"/>
      <c r="E16648" s="85"/>
      <c r="F16648" s="85"/>
      <c r="G16648" s="85"/>
      <c r="H16648" s="85"/>
      <c r="W16648">
        <f t="shared" si="1780"/>
      </c>
      <c r="X16648">
        <f t="shared" si="1781"/>
      </c>
      <c r="Y16648">
        <f t="shared" si="1782"/>
      </c>
      <c r="Z16648">
        <f t="shared" si="1783"/>
      </c>
    </row>
    <row r="16649" spans="1:26">
      <c r="A16649" s="12" t="s">
        <v>299</v>
      </c>
      <c r="B16649" s="86" t="inlineStr">
        <is>
          <t>GSTIN-MASKED</t>
        </is>
      </c>
      <c r="D16649" s="85"/>
      <c r="E16649" s="85"/>
      <c r="F16649" s="85"/>
      <c r="G16649" s="85"/>
      <c r="H16649" s="85"/>
      <c r="W16649">
        <f t="shared" si="1780"/>
      </c>
      <c r="X16649">
        <f t="shared" si="1781"/>
      </c>
      <c r="Y16649">
        <f t="shared" si="1782"/>
      </c>
      <c r="Z16649">
        <f t="shared" si="1783"/>
      </c>
    </row>
    <row r="16650" spans="1:26">
      <c r="D16650" s="85"/>
      <c r="E16650" s="85"/>
      <c r="F16650" s="85"/>
      <c r="G16650" s="85"/>
      <c r="H16650" s="85"/>
      <c r="W16650">
        <f t="shared" si="1780"/>
      </c>
      <c r="X16650">
        <f t="shared" si="1781"/>
      </c>
      <c r="Y16650">
        <f t="shared" si="1782"/>
      </c>
      <c r="Z16650">
        <f t="shared" si="1783"/>
      </c>
    </row>
    <row r="16651" spans="1:26">
      <c r="W16651">
        <f t="shared" si="1780"/>
      </c>
      <c r="X16651">
        <f t="shared" si="1781"/>
      </c>
      <c r="Y16651">
        <f t="shared" si="1782"/>
      </c>
      <c r="Z16651">
        <f t="shared" si="1783"/>
      </c>
    </row>
    <row r="16652" spans="1:26">
      <c r="A16652" s="1" t="s">
        <v>5</v>
      </c>
      <c r="W16652">
        <f t="shared" si="1780"/>
      </c>
      <c r="X16652">
        <f t="shared" si="1781"/>
      </c>
      <c r="Y16652">
        <f t="shared" si="1782"/>
      </c>
      <c r="Z16652">
        <f t="shared" si="1783"/>
      </c>
    </row>
    <row r="16653" spans="1:26">
      <c r="A16653" s="1" t="s">
        <v>6</v>
      </c>
      <c r="W16653">
        <f t="shared" si="1780"/>
      </c>
      <c r="X16653">
        <f t="shared" si="1781"/>
      </c>
      <c r="Y16653">
        <f t="shared" si="1782"/>
      </c>
      <c r="Z16653">
        <f t="shared" si="1783"/>
      </c>
    </row>
    <row r="16654" spans="1:26">
      <c r="A16654" s="1" t="s">
        <v>7</v>
      </c>
      <c r="W16654">
        <f t="shared" si="1780"/>
      </c>
      <c r="X16654">
        <f t="shared" si="1781"/>
      </c>
      <c r="Y16654">
        <f t="shared" si="1782"/>
      </c>
      <c r="Z16654">
        <f t="shared" si="1783"/>
      </c>
    </row>
    <row r="16655" spans="1:26" ht="24">
      <c r="A16655" s="179" t="s">
        <v>8</v>
      </c>
      <c r="B16655" s="180" t="s">
        <v>9</v>
      </c>
      <c r="C16655" s="180" t="s">
        <v>10</v>
      </c>
      <c r="D16655" s="181" t="s">
        <v>11</v>
      </c>
      <c r="E16655" s="181" t="s">
        <v>12</v>
      </c>
      <c r="F16655" s="181" t="s">
        <v>13</v>
      </c>
      <c r="G16655" s="181" t="s">
        <v>14</v>
      </c>
      <c r="H16655" s="179" t="s">
        <v>15</v>
      </c>
      <c r="I16655" s="182" t="s">
        <v>16</v>
      </c>
      <c r="W16655">
        <f t="shared" si="1780"/>
      </c>
      <c r="X16655">
        <f t="shared" si="1781"/>
      </c>
      <c r="Y16655">
        <f t="shared" si="1782"/>
      </c>
      <c r="Z16655">
        <f t="shared" si="1783"/>
      </c>
    </row>
    <row r="16656" spans="1:26">
      <c r="A16656" s="5"/>
      <c r="B16656" s="1564" t="s">
        <v>17</v>
      </c>
      <c r="C16656" s="1565"/>
      <c r="D16656" s="5"/>
      <c r="E16656" s="5"/>
      <c r="F16656" s="5"/>
      <c r="G16656" s="6"/>
      <c r="H16656" s="5"/>
      <c r="I16656" s="183"/>
      <c r="W16656">
        <f t="shared" si="1780"/>
      </c>
      <c r="X16656">
        <f t="shared" si="1781"/>
      </c>
      <c r="Y16656">
        <f t="shared" si="1782"/>
      </c>
      <c r="Z16656">
        <f t="shared" si="1783"/>
      </c>
    </row>
    <row r="16657" spans="1:26">
      <c r="A16657" s="5">
        <v>1</v>
      </c>
      <c r="B16657" s="106" t="s">
        <v>871</v>
      </c>
      <c r="C16657" s="5"/>
      <c r="D16657" s="5">
        <v>2</v>
      </c>
      <c r="E16657" s="5">
        <v>5</v>
      </c>
      <c r="F16657" s="5">
        <f>+E16657*D16657</f>
      </c>
      <c r="G16657" s="6">
        <f>+E16657*D16657</f>
      </c>
      <c r="H16657" s="5">
        <v>1</v>
      </c>
      <c r="I16657" s="183">
        <f>+H16657*G16657</f>
      </c>
      <c r="J16657">
        <v>119</v>
      </c>
      <c r="K16657">
        <f>+H16657-J16657</f>
      </c>
      <c r="L16657">
        <f>+K16657*G16657</f>
      </c>
      <c r="W16657">
        <f t="shared" si="1780"/>
      </c>
      <c r="X16657">
        <f t="shared" si="1781"/>
      </c>
      <c r="Y16657">
        <f t="shared" si="1782"/>
      </c>
      <c r="Z16657">
        <f t="shared" si="1783"/>
      </c>
    </row>
    <row r="16658" spans="1:26">
      <c r="A16658" s="5"/>
      <c r="B16658" s="848" t="s">
        <v>644</v>
      </c>
      <c r="C16658" s="849"/>
      <c r="D16658" s="5"/>
      <c r="E16658" s="5"/>
      <c r="F16658" s="5"/>
      <c r="G16658" s="6"/>
      <c r="H16658" s="5"/>
      <c r="I16658" s="183"/>
      <c r="W16658">
        <f t="shared" si="1780"/>
      </c>
      <c r="X16658">
        <f t="shared" si="1781"/>
      </c>
      <c r="Y16658">
        <f t="shared" si="1782"/>
      </c>
      <c r="Z16658">
        <f t="shared" si="1783"/>
      </c>
    </row>
    <row r="16659" spans="1:26">
      <c r="A16659" s="5">
        <v>2</v>
      </c>
      <c r="B16659" s="8" t="s">
        <v>2610</v>
      </c>
      <c r="C16659" s="5" t="s">
        <v>1279</v>
      </c>
      <c r="D16659" s="5">
        <v>1</v>
      </c>
      <c r="E16659" s="5">
        <v>4</v>
      </c>
      <c r="F16659" s="5">
        <f>+E16659*D16659</f>
      </c>
      <c r="G16659" s="6">
        <f>+E16659*D16659</f>
      </c>
      <c r="H16659" s="5">
        <v>1</v>
      </c>
      <c r="I16659" s="183">
        <f>+H16659*D16659</f>
      </c>
      <c r="J16659">
        <f>1250*18%</f>
      </c>
      <c r="K16659">
        <f>+H16659-J16659</f>
      </c>
      <c r="L16659">
        <f>+K16659*G16659</f>
      </c>
      <c r="M16659">
        <f>+I16659-L16659*0.02</f>
      </c>
      <c r="N16659">
        <f>4100-J16659</f>
      </c>
      <c r="O16659">
        <f>+N16659*0.02</f>
      </c>
      <c r="P16659">
        <f>4100-O16659</f>
      </c>
      <c r="W16659">
        <f t="shared" si="1780"/>
      </c>
      <c r="X16659">
        <f t="shared" si="1781"/>
      </c>
      <c r="Y16659">
        <f t="shared" si="1782"/>
      </c>
      <c r="Z16659">
        <f t="shared" si="1783"/>
      </c>
    </row>
    <row r="16660" spans="1:26">
      <c r="A16660" s="5">
        <v>3</v>
      </c>
      <c r="B16660" s="8" t="s">
        <v>2654</v>
      </c>
      <c r="C16660" s="5" t="s">
        <v>1559</v>
      </c>
      <c r="D16660" s="5">
        <v>1</v>
      </c>
      <c r="E16660" s="5">
        <v>4</v>
      </c>
      <c r="F16660" s="5">
        <f>+E16660*D16660</f>
      </c>
      <c r="G16660" s="6">
        <f>+E16660*D16660</f>
      </c>
      <c r="H16660" s="5">
        <v>1</v>
      </c>
      <c r="I16660" s="183">
        <f>+H16660*D16660</f>
      </c>
      <c r="J16660">
        <f>1250*18%</f>
      </c>
      <c r="K16660">
        <f>+H16660-J16660</f>
      </c>
      <c r="L16660">
        <f>+K16660*G16660</f>
      </c>
      <c r="M16660">
        <f>+M16659/4</f>
      </c>
      <c r="W16660">
        <f t="shared" si="1780"/>
      </c>
      <c r="X16660">
        <f t="shared" si="1781"/>
      </c>
      <c r="Y16660">
        <f t="shared" si="1782"/>
      </c>
      <c r="Z16660">
        <f t="shared" si="1783"/>
      </c>
    </row>
    <row r="16661" spans="1:26">
      <c r="A16661" s="5"/>
      <c r="B16661" s="8"/>
      <c r="C16661" s="5"/>
      <c r="D16661" s="5"/>
      <c r="E16661" s="5"/>
      <c r="F16661" s="21"/>
      <c r="G16661" s="6"/>
      <c r="H16661" s="5"/>
      <c r="I16661" s="183"/>
      <c r="W16661">
        <f t="shared" si="1780"/>
      </c>
      <c r="X16661">
        <f t="shared" si="1781"/>
      </c>
      <c r="Y16661">
        <f t="shared" si="1782"/>
      </c>
      <c r="Z16661">
        <f t="shared" si="1783"/>
      </c>
    </row>
    <row r="16662" spans="1:26">
      <c r="A16662" s="5"/>
      <c r="B16662" s="8"/>
      <c r="C16662" s="5"/>
      <c r="D16662" s="5"/>
      <c r="E16662" s="5"/>
      <c r="F16662" s="21"/>
      <c r="G16662" s="6"/>
      <c r="H16662" s="5"/>
      <c r="I16662" s="183"/>
      <c r="W16662">
        <f t="shared" si="1780"/>
      </c>
      <c r="X16662">
        <f t="shared" si="1781"/>
      </c>
      <c r="Y16662">
        <f t="shared" si="1782"/>
      </c>
      <c r="Z16662">
        <f t="shared" si="1783"/>
      </c>
    </row>
    <row r="16663" spans="1:26">
      <c r="A16663" s="5"/>
      <c r="B16663" s="8"/>
      <c r="C16663" s="5"/>
      <c r="D16663" s="5"/>
      <c r="E16663" s="5"/>
      <c r="F16663" s="21"/>
      <c r="G16663" s="6"/>
      <c r="H16663" s="5"/>
      <c r="I16663" s="183"/>
      <c r="W16663">
        <f t="shared" si="1780"/>
      </c>
      <c r="X16663">
        <f t="shared" si="1781"/>
      </c>
      <c r="Y16663">
        <f t="shared" si="1782"/>
      </c>
      <c r="Z16663">
        <f t="shared" si="1783"/>
      </c>
    </row>
    <row r="16664" spans="1:26">
      <c r="A16664" s="5"/>
      <c r="B16664" s="8"/>
      <c r="C16664" s="5"/>
      <c r="D16664" s="5"/>
      <c r="E16664" s="5"/>
      <c r="F16664" s="21"/>
      <c r="G16664" s="6"/>
      <c r="H16664" s="5"/>
      <c r="I16664" s="183"/>
      <c r="W16664">
        <f t="shared" si="1780"/>
      </c>
      <c r="X16664">
        <f t="shared" si="1781"/>
      </c>
      <c r="Y16664">
        <f t="shared" si="1782"/>
      </c>
      <c r="Z16664">
        <f t="shared" si="1783"/>
      </c>
    </row>
    <row r="16665" spans="1:26">
      <c r="A16665" s="5"/>
      <c r="B16665" s="8"/>
      <c r="C16665" s="5"/>
      <c r="D16665" s="5"/>
      <c r="E16665" s="5"/>
      <c r="F16665" s="21"/>
      <c r="G16665" s="6"/>
      <c r="H16665" s="5"/>
      <c r="I16665" s="183"/>
      <c r="W16665">
        <f t="shared" si="1780"/>
      </c>
      <c r="X16665">
        <f t="shared" si="1781"/>
      </c>
      <c r="Y16665">
        <f t="shared" si="1782"/>
      </c>
      <c r="Z16665">
        <f t="shared" si="1783"/>
      </c>
    </row>
    <row r="16666" spans="1:26">
      <c r="A16666" s="5"/>
      <c r="B16666" s="8"/>
      <c r="C16666" s="5"/>
      <c r="D16666" s="5"/>
      <c r="E16666" s="5"/>
      <c r="F16666" s="21"/>
      <c r="G16666" s="6"/>
      <c r="H16666" s="5"/>
      <c r="I16666" s="183"/>
      <c r="W16666">
        <f t="shared" si="1780"/>
      </c>
      <c r="X16666">
        <f t="shared" si="1781"/>
      </c>
      <c r="Y16666">
        <f t="shared" si="1782"/>
      </c>
      <c r="Z16666">
        <f t="shared" si="1783"/>
      </c>
    </row>
    <row r="16667" spans="1:26">
      <c r="A16667" s="5"/>
      <c r="B16667" s="8"/>
      <c r="C16667" s="5"/>
      <c r="D16667" s="5"/>
      <c r="E16667" s="5"/>
      <c r="F16667" s="21"/>
      <c r="G16667" s="6"/>
      <c r="H16667" s="5"/>
      <c r="I16667" s="183"/>
      <c r="W16667">
        <f t="shared" si="1780"/>
      </c>
      <c r="X16667">
        <f t="shared" si="1781"/>
      </c>
      <c r="Y16667">
        <f t="shared" si="1782"/>
      </c>
      <c r="Z16667">
        <f t="shared" si="1783"/>
      </c>
    </row>
    <row r="16668" spans="1:26">
      <c r="A16668" s="5"/>
      <c r="B16668" s="8"/>
      <c r="C16668" s="5"/>
      <c r="D16668" s="5"/>
      <c r="E16668" s="5"/>
      <c r="F16668" s="21"/>
      <c r="G16668" s="6"/>
      <c r="H16668" s="5"/>
      <c r="I16668" s="183"/>
      <c r="W16668">
        <f t="shared" si="1780"/>
      </c>
      <c r="X16668">
        <f t="shared" si="1781"/>
      </c>
      <c r="Y16668">
        <f t="shared" si="1782"/>
      </c>
      <c r="Z16668">
        <f t="shared" si="1783"/>
      </c>
    </row>
    <row r="16669" spans="1:26">
      <c r="A16669" s="5"/>
      <c r="B16669" s="8"/>
      <c r="C16669" s="5"/>
      <c r="D16669" s="5"/>
      <c r="E16669" s="5"/>
      <c r="F16669" s="21"/>
      <c r="G16669" s="6"/>
      <c r="H16669" s="5"/>
      <c r="I16669" s="183"/>
      <c r="W16669">
        <f t="shared" si="1780"/>
      </c>
      <c r="X16669">
        <f t="shared" si="1781"/>
      </c>
      <c r="Y16669">
        <f t="shared" si="1782"/>
      </c>
      <c r="Z16669">
        <f t="shared" si="1783"/>
      </c>
    </row>
    <row r="16670" spans="1:26">
      <c r="A16670" s="5"/>
      <c r="B16670" s="8"/>
      <c r="C16670" s="5"/>
      <c r="D16670" s="5"/>
      <c r="E16670" s="5"/>
      <c r="F16670" s="21"/>
      <c r="G16670" s="6"/>
      <c r="H16670" s="5"/>
      <c r="I16670" s="183"/>
      <c r="W16670">
        <f t="shared" si="1780"/>
      </c>
      <c r="X16670">
        <f t="shared" si="1781"/>
      </c>
      <c r="Y16670">
        <f t="shared" si="1782"/>
      </c>
      <c r="Z16670">
        <f t="shared" si="1783"/>
      </c>
    </row>
    <row r="16671" spans="1:26">
      <c r="A16671" s="5"/>
      <c r="B16671" s="8"/>
      <c r="C16671" s="5"/>
      <c r="D16671" s="5"/>
      <c r="E16671" s="5"/>
      <c r="F16671" s="21"/>
      <c r="G16671" s="6"/>
      <c r="H16671" s="5"/>
      <c r="I16671" s="183"/>
      <c r="W16671">
        <f t="shared" si="1780"/>
      </c>
      <c r="X16671">
        <f t="shared" si="1781"/>
      </c>
      <c r="Y16671">
        <f t="shared" si="1782"/>
      </c>
      <c r="Z16671">
        <f t="shared" si="1783"/>
      </c>
    </row>
    <row r="16672" spans="1:26">
      <c r="A16672" s="5"/>
      <c r="B16672" s="8"/>
      <c r="C16672" s="5"/>
      <c r="D16672" s="5"/>
      <c r="E16672" s="5"/>
      <c r="F16672" s="21"/>
      <c r="G16672" s="6"/>
      <c r="H16672" s="5"/>
      <c r="I16672" s="183"/>
      <c r="W16672">
        <f t="shared" si="1780"/>
      </c>
      <c r="X16672">
        <f t="shared" si="1781"/>
      </c>
      <c r="Y16672">
        <f t="shared" si="1782"/>
      </c>
      <c r="Z16672">
        <f t="shared" si="1783"/>
      </c>
    </row>
    <row r="16673" spans="1:26">
      <c r="A16673" s="5"/>
      <c r="B16673" s="8"/>
      <c r="C16673" s="5"/>
      <c r="D16673" s="5"/>
      <c r="E16673" s="5"/>
      <c r="F16673" s="21"/>
      <c r="G16673" s="6"/>
      <c r="H16673" s="5"/>
      <c r="I16673" s="183"/>
      <c r="W16673">
        <f t="shared" si="1780"/>
      </c>
      <c r="X16673">
        <f t="shared" si="1781"/>
      </c>
      <c r="Y16673">
        <f t="shared" si="1782"/>
      </c>
      <c r="Z16673">
        <f t="shared" si="1783"/>
      </c>
    </row>
    <row r="16674" spans="1:26">
      <c r="A16674" s="5"/>
      <c r="B16674" s="8"/>
      <c r="C16674" s="5"/>
      <c r="D16674" s="5"/>
      <c r="E16674" s="5"/>
      <c r="F16674" s="21"/>
      <c r="G16674" s="6"/>
      <c r="H16674" s="5"/>
      <c r="I16674" s="183"/>
      <c r="W16674">
        <f t="shared" si="1780"/>
      </c>
      <c r="X16674">
        <f t="shared" si="1781"/>
      </c>
      <c r="Y16674">
        <f t="shared" si="1782"/>
      </c>
      <c r="Z16674">
        <f t="shared" si="1783"/>
      </c>
    </row>
    <row r="16675" spans="1:26">
      <c r="A16675" s="5"/>
      <c r="B16675" s="8"/>
      <c r="C16675" s="5"/>
      <c r="D16675" s="5"/>
      <c r="E16675" s="5"/>
      <c r="F16675" s="21"/>
      <c r="G16675" s="6"/>
      <c r="H16675" s="5"/>
      <c r="I16675" s="183"/>
      <c r="W16675">
        <f t="shared" si="1780"/>
      </c>
      <c r="X16675">
        <f t="shared" si="1781"/>
      </c>
      <c r="Y16675">
        <f t="shared" si="1782"/>
      </c>
      <c r="Z16675">
        <f t="shared" si="1783"/>
      </c>
    </row>
    <row r="16676" spans="1:26">
      <c r="A16676" s="5"/>
      <c r="B16676" s="8"/>
      <c r="C16676" s="5"/>
      <c r="D16676" s="5"/>
      <c r="E16676" s="5"/>
      <c r="F16676" s="21"/>
      <c r="G16676" s="6"/>
      <c r="H16676" s="5"/>
      <c r="I16676" s="183"/>
      <c r="W16676">
        <f t="shared" si="1780"/>
      </c>
      <c r="X16676">
        <f t="shared" si="1781"/>
      </c>
      <c r="Y16676">
        <f t="shared" si="1782"/>
      </c>
      <c r="Z16676">
        <f t="shared" si="1783"/>
      </c>
    </row>
    <row r="16677" spans="1:26">
      <c r="A16677" s="5"/>
      <c r="B16677" s="8"/>
      <c r="C16677" s="5"/>
      <c r="D16677" s="5"/>
      <c r="E16677" s="5"/>
      <c r="F16677" s="21"/>
      <c r="G16677" s="6"/>
      <c r="H16677" s="5"/>
      <c r="I16677" s="183"/>
      <c r="W16677">
        <f t="shared" si="1780"/>
      </c>
      <c r="X16677">
        <f t="shared" si="1781"/>
      </c>
      <c r="Y16677">
        <f t="shared" si="1782"/>
      </c>
      <c r="Z16677">
        <f t="shared" si="1783"/>
      </c>
    </row>
    <row r="16678" spans="1:26">
      <c r="A16678" s="5"/>
      <c r="B16678" s="8"/>
      <c r="C16678" s="5"/>
      <c r="D16678" s="5"/>
      <c r="E16678" s="5"/>
      <c r="F16678" s="21"/>
      <c r="G16678" s="6"/>
      <c r="H16678" s="5"/>
      <c r="I16678" s="183"/>
      <c r="W16678">
        <f t="shared" si="1780"/>
      </c>
      <c r="X16678">
        <f t="shared" si="1781"/>
      </c>
      <c r="Y16678">
        <f t="shared" si="1782"/>
      </c>
      <c r="Z16678">
        <f t="shared" si="1783"/>
      </c>
    </row>
    <row r="16679" spans="1:26" ht="15.75" thickBot="1">
      <c r="A16679" s="5"/>
      <c r="B16679" s="224"/>
      <c r="C16679" s="15"/>
      <c r="D16679" s="23"/>
      <c r="E16679" s="225"/>
      <c r="F16679" s="23"/>
      <c r="G16679" s="24"/>
      <c r="H16679" s="225"/>
      <c r="I16679" s="226"/>
      <c r="W16679">
        <f t="shared" si="1780"/>
      </c>
      <c r="X16679">
        <f t="shared" si="1781"/>
      </c>
      <c r="Y16679">
        <f t="shared" si="1782"/>
      </c>
      <c r="Z16679">
        <f t="shared" si="1783"/>
      </c>
    </row>
    <row r="16680" spans="1:26">
      <c r="A16680" s="227"/>
      <c r="B16680" s="17"/>
      <c r="C16680" s="5"/>
      <c r="D16680" s="59"/>
      <c r="E16680" s="59"/>
      <c r="F16680" s="53"/>
      <c r="G16680" s="78"/>
      <c r="H16680" s="68"/>
      <c r="I16680" s="228">
        <f>SUM(I16656:I16679)</f>
      </c>
      <c r="L16680">
        <f>SUM(L16656:L16679)</f>
      </c>
      <c r="W16680">
        <f t="shared" si="1780"/>
      </c>
      <c r="X16680">
        <f t="shared" si="1781"/>
      </c>
      <c r="Y16680">
        <f t="shared" si="1782"/>
      </c>
      <c r="Z16680">
        <f t="shared" si="1783"/>
      </c>
    </row>
    <row r="16681" spans="1:26">
      <c r="A16681" s="10"/>
      <c r="B16681" s="10"/>
      <c r="C16681" s="69"/>
      <c r="D16681" s="69" t="s">
        <v>520</v>
      </c>
      <c r="E16681" s="69"/>
      <c r="F16681" s="69"/>
      <c r="G16681" s="69"/>
      <c r="H16681" s="112">
        <v>1</v>
      </c>
      <c r="I16681" s="191">
        <f>+L16680*H16681</f>
      </c>
      <c r="W16681">
        <f t="shared" si="1780"/>
      </c>
      <c r="X16681">
        <f t="shared" si="1781"/>
      </c>
      <c r="Y16681">
        <f t="shared" si="1782"/>
      </c>
      <c r="Z16681">
        <f t="shared" si="1783"/>
      </c>
    </row>
    <row r="16682" spans="1:26" ht="15.75" thickBot="1">
      <c r="A16682" s="10"/>
      <c r="B16682" s="11" t="s">
        <v>20</v>
      </c>
      <c r="C16682" s="35"/>
      <c r="D16682" s="35"/>
      <c r="E16682" s="35"/>
      <c r="F16682" s="35"/>
      <c r="G16682" s="35"/>
      <c r="H16682" s="35"/>
      <c r="I16682" s="98"/>
      <c r="W16682">
        <f t="shared" si="1780"/>
      </c>
      <c r="X16682">
        <f t="shared" si="1781"/>
      </c>
      <c r="Y16682">
        <f t="shared" si="1782"/>
      </c>
      <c r="Z16682">
        <f t="shared" si="1783"/>
      </c>
    </row>
    <row r="16683" spans="1:26" ht="15.75" thickBot="1">
      <c r="A16683" s="99"/>
      <c r="B16683" s="38"/>
      <c r="C16683" s="39" t="s">
        <v>21</v>
      </c>
      <c r="D16683" s="40">
        <f>SUM(D16656:D16682)</f>
      </c>
      <c r="E16683" s="41" t="s">
        <v>360</v>
      </c>
      <c r="F16683" s="40">
        <f>SUM(F16656:F16682)</f>
      </c>
      <c r="G16683" s="40">
        <f>SUM(G16656:G16682)</f>
      </c>
      <c r="H16683" s="41">
        <f>+SUMPRODUCT(H16656:H16679,F16656:F16679)</f>
      </c>
      <c r="I16683" s="100">
        <f>+I16680-I16681</f>
      </c>
      <c r="W16683">
        <f t="shared" si="1780"/>
      </c>
      <c r="X16683">
        <f t="shared" si="1781"/>
      </c>
      <c r="Y16683">
        <f t="shared" si="1782"/>
      </c>
      <c r="Z16683">
        <f t="shared" si="1783"/>
      </c>
    </row>
    <row r="16684" spans="1:26">
      <c r="A16684" s="10"/>
      <c r="B16684" s="10"/>
      <c r="C16684" s="91"/>
      <c r="D16684" s="91"/>
      <c r="E16684" s="91"/>
      <c r="F16684" s="91"/>
      <c r="G16684" s="91"/>
      <c r="H16684" s="91"/>
      <c r="I16684" s="91"/>
      <c r="W16684">
        <f t="shared" si="1780"/>
      </c>
      <c r="X16684">
        <f t="shared" si="1781"/>
      </c>
      <c r="Y16684">
        <f t="shared" si="1782"/>
      </c>
      <c r="Z16684">
        <f t="shared" si="1783"/>
      </c>
    </row>
    <row r="16685" spans="1:26">
      <c r="W16685">
        <f t="shared" si="1780"/>
      </c>
      <c r="X16685">
        <f t="shared" si="1781"/>
      </c>
      <c r="Y16685">
        <f t="shared" si="1782"/>
      </c>
      <c r="Z16685">
        <f t="shared" si="1783"/>
      </c>
    </row>
    <row r="16686" spans="1:26">
      <c r="W16686">
        <f t="shared" si="1780"/>
      </c>
      <c r="X16686">
        <f t="shared" si="1781"/>
      </c>
      <c r="Y16686">
        <f t="shared" si="1782"/>
      </c>
      <c r="Z16686">
        <f t="shared" si="1783"/>
      </c>
    </row>
    <row r="16687" spans="1:26">
      <c r="A16687" s="1562" t="s">
        <v>0</v>
      </c>
      <c r="B16687" s="1562"/>
      <c r="C16687" s="1562"/>
      <c r="D16687" s="1562"/>
      <c r="E16687" s="1562"/>
      <c r="F16687" s="1562"/>
      <c r="G16687" s="1562"/>
      <c r="H16687" s="1562"/>
      <c r="I16687" s="1562"/>
      <c r="W16687">
        <f t="shared" si="1780"/>
      </c>
      <c r="X16687">
        <f t="shared" si="1781"/>
      </c>
      <c r="Y16687">
        <f t="shared" si="1782"/>
      </c>
      <c r="Z16687">
        <f t="shared" si="1783"/>
      </c>
    </row>
    <row r="16688" spans="1:26">
      <c r="W16688">
        <f t="shared" si="1780"/>
      </c>
      <c r="X16688">
        <f t="shared" si="1781"/>
      </c>
      <c r="Y16688">
        <f t="shared" si="1782"/>
      </c>
      <c r="Z16688">
        <f t="shared" si="1783"/>
      </c>
    </row>
    <row r="16689" spans="1:26">
      <c r="W16689">
        <f t="shared" si="1780"/>
      </c>
      <c r="X16689">
        <f t="shared" si="1781"/>
      </c>
      <c r="Y16689">
        <f t="shared" si="1782"/>
      </c>
      <c r="Z16689">
        <f t="shared" si="1783"/>
      </c>
    </row>
    <row r="16690" spans="1:26">
      <c r="A16690" s="1" t="s">
        <v>1</v>
      </c>
      <c r="B16690" s="1"/>
      <c r="G16690" s="489" t="s">
        <v>2</v>
      </c>
      <c r="H16690" s="3" t="s">
        <v>2701</v>
      </c>
      <c r="W16690">
        <f t="shared" si="1780"/>
      </c>
      <c r="X16690">
        <f t="shared" si="1781"/>
      </c>
      <c r="Y16690">
        <f t="shared" si="1782"/>
      </c>
      <c r="Z16690">
        <f t="shared" si="1783"/>
      </c>
    </row>
    <row r="16691" spans="1:26">
      <c r="A16691" s="1" t="inlineStr">
        <is>
          <t>Dealer-166</t>
        </is>
      </c>
      <c r="B16691" s="1"/>
      <c r="F16691" s="4"/>
      <c r="G16691" s="488" t="s">
        <v>1440</v>
      </c>
      <c r="H16691" s="1" t="s">
        <v>2354</v>
      </c>
      <c r="W16691">
        <f t="shared" si="1780"/>
      </c>
      <c r="X16691">
        <f t="shared" si="1781"/>
      </c>
      <c r="Y16691">
        <f t="shared" si="1782"/>
      </c>
      <c r="Z16691">
        <f t="shared" si="1783"/>
      </c>
    </row>
    <row r="16692" spans="1:26">
      <c r="A16692" s="1" t="inlineStr">
        <is>
          <t>Address line (redacted)</t>
        </is>
      </c>
      <c r="B16692" s="1"/>
      <c r="H16692" s="49"/>
      <c r="W16692">
        <f t="shared" si="1780"/>
      </c>
      <c r="X16692">
        <f t="shared" si="1781"/>
      </c>
      <c r="Y16692">
        <f t="shared" si="1782"/>
      </c>
      <c r="Z16692">
        <f t="shared" si="1783"/>
      </c>
    </row>
    <row r="16693" spans="1:26">
      <c r="A16693" s="1" t="inlineStr">
        <is>
          <t>Address line (redacted)</t>
        </is>
      </c>
      <c r="B16693" s="1"/>
      <c r="D16693" s="85"/>
      <c r="E16693" s="85"/>
      <c r="F16693" s="85"/>
      <c r="G16693" s="85"/>
      <c r="H16693" s="85"/>
      <c r="W16693">
        <f t="shared" si="1780"/>
      </c>
      <c r="X16693">
        <f t="shared" si="1781"/>
      </c>
      <c r="Y16693">
        <f t="shared" si="1782"/>
      </c>
      <c r="Z16693">
        <f t="shared" si="1783"/>
      </c>
    </row>
    <row r="16694" spans="1:26">
      <c r="A16694" s="12" t="s">
        <v>299</v>
      </c>
      <c r="B16694" s="86" t="inlineStr">
        <is>
          <t>GSTIN-MASKED</t>
        </is>
      </c>
      <c r="D16694" s="85"/>
      <c r="E16694" s="85"/>
      <c r="F16694" s="85"/>
      <c r="G16694" s="85"/>
      <c r="H16694" s="85"/>
      <c r="W16694">
        <f t="shared" si="1780"/>
      </c>
      <c r="X16694">
        <f t="shared" si="1781"/>
      </c>
      <c r="Y16694">
        <f t="shared" si="1782"/>
      </c>
      <c r="Z16694">
        <f t="shared" si="1783"/>
      </c>
    </row>
    <row r="16695" spans="1:26">
      <c r="D16695" s="85"/>
      <c r="E16695" s="85"/>
      <c r="F16695" s="85"/>
      <c r="G16695" s="85"/>
      <c r="H16695" s="85"/>
      <c r="W16695">
        <f t="shared" si="1780"/>
      </c>
      <c r="X16695">
        <f t="shared" si="1781"/>
      </c>
      <c r="Y16695">
        <f t="shared" si="1782"/>
      </c>
      <c r="Z16695">
        <f t="shared" si="1783"/>
      </c>
    </row>
    <row r="16696" spans="1:26">
      <c r="W16696">
        <f t="shared" si="1780"/>
      </c>
      <c r="X16696">
        <f t="shared" si="1781"/>
      </c>
      <c r="Y16696">
        <f t="shared" si="1782"/>
      </c>
      <c r="Z16696">
        <f t="shared" si="1783"/>
      </c>
    </row>
    <row r="16697" spans="1:26">
      <c r="A16697" s="1" t="s">
        <v>5</v>
      </c>
      <c r="W16697">
        <f t="shared" si="1780"/>
      </c>
      <c r="X16697">
        <f t="shared" si="1781"/>
      </c>
      <c r="Y16697">
        <f t="shared" si="1782"/>
      </c>
      <c r="Z16697">
        <f t="shared" si="1783"/>
      </c>
    </row>
    <row r="16698" spans="1:26">
      <c r="A16698" s="1" t="s">
        <v>6</v>
      </c>
      <c r="W16698">
        <f t="shared" si="1780"/>
      </c>
      <c r="X16698">
        <f t="shared" si="1781"/>
      </c>
      <c r="Y16698">
        <f t="shared" si="1782"/>
      </c>
      <c r="Z16698">
        <f t="shared" si="1783"/>
      </c>
    </row>
    <row r="16699" spans="1:26">
      <c r="A16699" s="1" t="s">
        <v>7</v>
      </c>
      <c r="W16699">
        <f t="shared" si="1780"/>
      </c>
      <c r="X16699">
        <f t="shared" si="1781"/>
      </c>
      <c r="Y16699">
        <f t="shared" si="1782"/>
      </c>
      <c r="Z16699">
        <f t="shared" si="1783"/>
      </c>
    </row>
    <row r="16700" spans="1:26" ht="24">
      <c r="A16700" s="179" t="s">
        <v>8</v>
      </c>
      <c r="B16700" s="180" t="s">
        <v>9</v>
      </c>
      <c r="C16700" s="180" t="s">
        <v>10</v>
      </c>
      <c r="D16700" s="181" t="s">
        <v>11</v>
      </c>
      <c r="E16700" s="181" t="s">
        <v>12</v>
      </c>
      <c r="F16700" s="181" t="s">
        <v>13</v>
      </c>
      <c r="G16700" s="181" t="s">
        <v>14</v>
      </c>
      <c r="H16700" s="179" t="s">
        <v>15</v>
      </c>
      <c r="I16700" s="182" t="s">
        <v>16</v>
      </c>
      <c r="W16700">
        <f t="shared" si="1780"/>
      </c>
      <c r="X16700">
        <f t="shared" si="1781"/>
      </c>
      <c r="Y16700">
        <f t="shared" si="1782"/>
      </c>
      <c r="Z16700">
        <f t="shared" si="1783"/>
      </c>
    </row>
    <row r="16701" spans="1:26">
      <c r="A16701" s="5"/>
      <c r="B16701" s="1564" t="s">
        <v>300</v>
      </c>
      <c r="C16701" s="1565"/>
      <c r="D16701" s="5"/>
      <c r="E16701" s="5"/>
      <c r="F16701" s="5"/>
      <c r="G16701" s="6"/>
      <c r="H16701" s="5"/>
      <c r="I16701" s="183"/>
      <c r="W16701">
        <f t="shared" si="1780"/>
      </c>
      <c r="X16701">
        <f t="shared" si="1781"/>
      </c>
      <c r="Y16701">
        <f t="shared" si="1782"/>
      </c>
      <c r="Z16701">
        <f t="shared" si="1783"/>
      </c>
    </row>
    <row r="16702" spans="1:26">
      <c r="A16702" s="5">
        <v>1</v>
      </c>
      <c r="B16702" s="17" t="s">
        <v>434</v>
      </c>
      <c r="C16702" s="88" t="s">
        <v>303</v>
      </c>
      <c r="D16702" s="5">
        <v>2</v>
      </c>
      <c r="E16702" s="5">
        <v>2</v>
      </c>
      <c r="F16702" s="5">
        <f>+E16702*D16702</f>
      </c>
      <c r="G16702" s="6">
        <f>+E16702*D16702</f>
      </c>
      <c r="H16702" s="5">
        <v>1</v>
      </c>
      <c r="I16702" s="183">
        <f>+H16702*G16702</f>
      </c>
      <c r="J16702">
        <f>1400*18%</f>
      </c>
      <c r="K16702">
        <f>+H16702-J16702</f>
      </c>
      <c r="L16702">
        <f>+K16702*G16702</f>
      </c>
      <c r="W16702">
        <f t="shared" si="1780"/>
      </c>
      <c r="X16702">
        <f t="shared" si="1781"/>
      </c>
      <c r="Y16702">
        <f t="shared" si="1782"/>
      </c>
      <c r="Z16702">
        <f t="shared" si="1783"/>
      </c>
    </row>
    <row r="16703" spans="1:26">
      <c r="A16703" s="5"/>
      <c r="B16703" s="1564" t="s">
        <v>17</v>
      </c>
      <c r="C16703" s="1565"/>
      <c r="D16703" s="5"/>
      <c r="E16703" s="5"/>
      <c r="F16703" s="21"/>
      <c r="G16703" s="6"/>
      <c r="H16703" s="5"/>
      <c r="I16703" s="183"/>
      <c r="W16703">
        <f t="shared" si="1780"/>
      </c>
      <c r="X16703">
        <f t="shared" si="1781"/>
      </c>
      <c r="Y16703">
        <f t="shared" si="1782"/>
      </c>
      <c r="Z16703">
        <f t="shared" si="1783"/>
      </c>
    </row>
    <row r="16704" spans="1:26">
      <c r="A16704" s="5">
        <v>2</v>
      </c>
      <c r="B16704" s="8" t="s">
        <v>1387</v>
      </c>
      <c r="C16704" s="5" t="s">
        <v>446</v>
      </c>
      <c r="D16704" s="5">
        <v>2</v>
      </c>
      <c r="E16704" s="5">
        <v>5</v>
      </c>
      <c r="F16704" s="5">
        <f>+E16704*D16704</f>
      </c>
      <c r="G16704" s="6">
        <f>+E16704*D16704</f>
      </c>
      <c r="H16704" s="5">
        <v>1</v>
      </c>
      <c r="I16704" s="183">
        <f>+H16704*G16704</f>
      </c>
      <c r="J16704">
        <v>119</v>
      </c>
      <c r="K16704">
        <f>+H16704-J16704</f>
      </c>
      <c r="L16704">
        <f>+K16704*G16704</f>
      </c>
      <c r="W16704">
        <f t="shared" si="1780"/>
      </c>
      <c r="X16704">
        <f t="shared" si="1781"/>
      </c>
      <c r="Y16704">
        <f t="shared" si="1782"/>
      </c>
      <c r="Z16704">
        <f t="shared" si="1783"/>
      </c>
    </row>
    <row r="16705" spans="1:26">
      <c r="A16705" s="5">
        <v>3</v>
      </c>
      <c r="B16705" s="8" t="s">
        <v>2702</v>
      </c>
      <c r="C16705" s="5"/>
      <c r="D16705" s="5">
        <v>2</v>
      </c>
      <c r="E16705" s="5">
        <v>1</v>
      </c>
      <c r="F16705" s="21">
        <v>2</v>
      </c>
      <c r="G16705" s="6">
        <v>2</v>
      </c>
      <c r="H16705" s="146" t="s">
        <v>780</v>
      </c>
      <c r="I16705" s="183"/>
      <c r="W16705">
        <f t="shared" si="1780"/>
      </c>
      <c r="X16705">
        <f t="shared" si="1781"/>
      </c>
      <c r="Y16705">
        <f t="shared" si="1782"/>
      </c>
      <c r="Z16705">
        <f t="shared" si="1783"/>
      </c>
    </row>
    <row r="16706" spans="1:26">
      <c r="A16706" s="5"/>
      <c r="B16706" s="8"/>
      <c r="C16706" s="5"/>
      <c r="D16706" s="5"/>
      <c r="E16706" s="5"/>
      <c r="F16706" s="21"/>
      <c r="G16706" s="6"/>
      <c r="H16706" s="5"/>
      <c r="I16706" s="183"/>
      <c r="W16706">
        <f t="shared" si="1780"/>
      </c>
      <c r="X16706">
        <f t="shared" si="1781"/>
      </c>
      <c r="Y16706">
        <f t="shared" si="1782"/>
      </c>
      <c r="Z16706">
        <f t="shared" si="1783"/>
      </c>
    </row>
    <row r="16707" spans="1:26">
      <c r="A16707" s="5"/>
      <c r="B16707" s="8"/>
      <c r="C16707" s="5"/>
      <c r="D16707" s="5"/>
      <c r="E16707" s="5"/>
      <c r="F16707" s="21"/>
      <c r="G16707" s="6"/>
      <c r="H16707" s="5"/>
      <c r="I16707" s="183"/>
      <c r="W16707">
        <f t="shared" si="1780"/>
      </c>
      <c r="X16707">
        <f t="shared" si="1781"/>
      </c>
      <c r="Y16707">
        <f t="shared" si="1782"/>
      </c>
      <c r="Z16707">
        <f t="shared" si="1783"/>
      </c>
    </row>
    <row r="16708" spans="1:26">
      <c r="A16708" s="5"/>
      <c r="B16708" s="8"/>
      <c r="C16708" s="5"/>
      <c r="D16708" s="5"/>
      <c r="E16708" s="5"/>
      <c r="F16708" s="21"/>
      <c r="G16708" s="6"/>
      <c r="H16708" s="5"/>
      <c r="I16708" s="183"/>
      <c r="W16708">
        <f t="shared" ref="W16708:W16771" si="1784">IF(LEFT($H16708&amp;"",5)="2019-",$H16708,W16707)</f>
      </c>
      <c r="X16708">
        <f t="shared" ref="X16708:X16771" si="1785">IF($W16708="",0,IF(COUNTIF($AB$2:$AB$80,$W16708)&gt;0,1,0))</f>
      </c>
      <c r="Y16708">
        <f t="shared" ref="Y16708:Y16771" si="1786">IF($C16708="","",UPPER(TRIM(IFERROR(LEFT($C16708&amp;"",FIND("/",$C16708&amp;"")-1),$C16708&amp;""))))</f>
      </c>
      <c r="Z16708">
        <f t="shared" ref="Z16708:Z16771" si="1787">IFERROR(IF(ISNUMBER($G16708),$G16708,0),0)</f>
      </c>
    </row>
    <row r="16709" spans="1:26">
      <c r="A16709" s="5"/>
      <c r="B16709" s="8"/>
      <c r="C16709" s="5"/>
      <c r="D16709" s="5"/>
      <c r="E16709" s="5"/>
      <c r="F16709" s="21"/>
      <c r="G16709" s="6"/>
      <c r="H16709" s="5"/>
      <c r="I16709" s="183"/>
      <c r="W16709">
        <f t="shared" si="1784"/>
      </c>
      <c r="X16709">
        <f t="shared" si="1785"/>
      </c>
      <c r="Y16709">
        <f t="shared" si="1786"/>
      </c>
      <c r="Z16709">
        <f t="shared" si="1787"/>
      </c>
    </row>
    <row r="16710" spans="1:26">
      <c r="A16710" s="5"/>
      <c r="B16710" s="8"/>
      <c r="C16710" s="5"/>
      <c r="D16710" s="5"/>
      <c r="E16710" s="5"/>
      <c r="F16710" s="21"/>
      <c r="G16710" s="6"/>
      <c r="H16710" s="5"/>
      <c r="I16710" s="183"/>
      <c r="W16710">
        <f t="shared" si="1784"/>
      </c>
      <c r="X16710">
        <f t="shared" si="1785"/>
      </c>
      <c r="Y16710">
        <f t="shared" si="1786"/>
      </c>
      <c r="Z16710">
        <f t="shared" si="1787"/>
      </c>
    </row>
    <row r="16711" spans="1:26">
      <c r="A16711" s="5"/>
      <c r="B16711" s="8"/>
      <c r="C16711" s="5"/>
      <c r="D16711" s="5"/>
      <c r="E16711" s="5"/>
      <c r="F16711" s="21"/>
      <c r="G16711" s="6"/>
      <c r="H16711" s="5"/>
      <c r="I16711" s="183"/>
      <c r="W16711">
        <f t="shared" si="1784"/>
      </c>
      <c r="X16711">
        <f t="shared" si="1785"/>
      </c>
      <c r="Y16711">
        <f t="shared" si="1786"/>
      </c>
      <c r="Z16711">
        <f t="shared" si="1787"/>
      </c>
    </row>
    <row r="16712" spans="1:26">
      <c r="A16712" s="5"/>
      <c r="B16712" s="8"/>
      <c r="C16712" s="5"/>
      <c r="D16712" s="5"/>
      <c r="E16712" s="5"/>
      <c r="F16712" s="21"/>
      <c r="G16712" s="6"/>
      <c r="H16712" s="5"/>
      <c r="I16712" s="183"/>
      <c r="W16712">
        <f t="shared" si="1784"/>
      </c>
      <c r="X16712">
        <f t="shared" si="1785"/>
      </c>
      <c r="Y16712">
        <f t="shared" si="1786"/>
      </c>
      <c r="Z16712">
        <f t="shared" si="1787"/>
      </c>
    </row>
    <row r="16713" spans="1:26">
      <c r="A16713" s="5"/>
      <c r="B16713" s="8"/>
      <c r="C16713" s="5"/>
      <c r="D16713" s="5"/>
      <c r="E16713" s="5"/>
      <c r="F16713" s="21"/>
      <c r="G16713" s="6"/>
      <c r="H16713" s="5"/>
      <c r="I16713" s="183"/>
      <c r="W16713">
        <f t="shared" si="1784"/>
      </c>
      <c r="X16713">
        <f t="shared" si="1785"/>
      </c>
      <c r="Y16713">
        <f t="shared" si="1786"/>
      </c>
      <c r="Z16713">
        <f t="shared" si="1787"/>
      </c>
    </row>
    <row r="16714" spans="1:26">
      <c r="A16714" s="5"/>
      <c r="B16714" s="8"/>
      <c r="C16714" s="5"/>
      <c r="D16714" s="5"/>
      <c r="E16714" s="5"/>
      <c r="F16714" s="21"/>
      <c r="G16714" s="6"/>
      <c r="H16714" s="5"/>
      <c r="I16714" s="183"/>
      <c r="W16714">
        <f t="shared" si="1784"/>
      </c>
      <c r="X16714">
        <f t="shared" si="1785"/>
      </c>
      <c r="Y16714">
        <f t="shared" si="1786"/>
      </c>
      <c r="Z16714">
        <f t="shared" si="1787"/>
      </c>
    </row>
    <row r="16715" spans="1:26">
      <c r="A16715" s="5"/>
      <c r="B16715" s="8"/>
      <c r="C16715" s="5"/>
      <c r="D16715" s="5"/>
      <c r="E16715" s="5"/>
      <c r="F16715" s="21"/>
      <c r="G16715" s="6"/>
      <c r="H16715" s="5"/>
      <c r="I16715" s="183"/>
      <c r="W16715">
        <f t="shared" si="1784"/>
      </c>
      <c r="X16715">
        <f t="shared" si="1785"/>
      </c>
      <c r="Y16715">
        <f t="shared" si="1786"/>
      </c>
      <c r="Z16715">
        <f t="shared" si="1787"/>
      </c>
    </row>
    <row r="16716" spans="1:26">
      <c r="A16716" s="5"/>
      <c r="B16716" s="8"/>
      <c r="C16716" s="5"/>
      <c r="D16716" s="5"/>
      <c r="E16716" s="5"/>
      <c r="F16716" s="21"/>
      <c r="G16716" s="6"/>
      <c r="H16716" s="5"/>
      <c r="I16716" s="183"/>
      <c r="W16716">
        <f t="shared" si="1784"/>
      </c>
      <c r="X16716">
        <f t="shared" si="1785"/>
      </c>
      <c r="Y16716">
        <f t="shared" si="1786"/>
      </c>
      <c r="Z16716">
        <f t="shared" si="1787"/>
      </c>
    </row>
    <row r="16717" spans="1:26">
      <c r="A16717" s="5"/>
      <c r="B16717" s="8"/>
      <c r="C16717" s="5"/>
      <c r="D16717" s="5"/>
      <c r="E16717" s="5"/>
      <c r="F16717" s="21"/>
      <c r="G16717" s="6"/>
      <c r="H16717" s="5"/>
      <c r="I16717" s="183"/>
      <c r="W16717">
        <f t="shared" si="1784"/>
      </c>
      <c r="X16717">
        <f t="shared" si="1785"/>
      </c>
      <c r="Y16717">
        <f t="shared" si="1786"/>
      </c>
      <c r="Z16717">
        <f t="shared" si="1787"/>
      </c>
    </row>
    <row r="16718" spans="1:26">
      <c r="A16718" s="5"/>
      <c r="B16718" s="8"/>
      <c r="C16718" s="5"/>
      <c r="D16718" s="5"/>
      <c r="E16718" s="5"/>
      <c r="F16718" s="21"/>
      <c r="G16718" s="6"/>
      <c r="H16718" s="5"/>
      <c r="I16718" s="183"/>
      <c r="W16718">
        <f t="shared" si="1784"/>
      </c>
      <c r="X16718">
        <f t="shared" si="1785"/>
      </c>
      <c r="Y16718">
        <f t="shared" si="1786"/>
      </c>
      <c r="Z16718">
        <f t="shared" si="1787"/>
      </c>
    </row>
    <row r="16719" spans="1:26">
      <c r="A16719" s="5"/>
      <c r="B16719" s="8"/>
      <c r="C16719" s="5"/>
      <c r="D16719" s="5"/>
      <c r="E16719" s="5"/>
      <c r="F16719" s="21"/>
      <c r="G16719" s="6"/>
      <c r="H16719" s="5"/>
      <c r="I16719" s="183"/>
      <c r="W16719">
        <f t="shared" si="1784"/>
      </c>
      <c r="X16719">
        <f t="shared" si="1785"/>
      </c>
      <c r="Y16719">
        <f t="shared" si="1786"/>
      </c>
      <c r="Z16719">
        <f t="shared" si="1787"/>
      </c>
    </row>
    <row r="16720" spans="1:26">
      <c r="A16720" s="5"/>
      <c r="B16720" s="8"/>
      <c r="C16720" s="5"/>
      <c r="D16720" s="5"/>
      <c r="E16720" s="5"/>
      <c r="F16720" s="21"/>
      <c r="G16720" s="6"/>
      <c r="H16720" s="5"/>
      <c r="I16720" s="183"/>
      <c r="W16720">
        <f t="shared" si="1784"/>
      </c>
      <c r="X16720">
        <f t="shared" si="1785"/>
      </c>
      <c r="Y16720">
        <f t="shared" si="1786"/>
      </c>
      <c r="Z16720">
        <f t="shared" si="1787"/>
      </c>
    </row>
    <row r="16721" spans="1:26" ht="15.75" thickBot="1">
      <c r="A16721" s="5"/>
      <c r="B16721" s="224"/>
      <c r="C16721" s="15"/>
      <c r="D16721" s="23"/>
      <c r="E16721" s="225"/>
      <c r="F16721" s="23"/>
      <c r="G16721" s="24"/>
      <c r="H16721" s="225"/>
      <c r="I16721" s="226"/>
      <c r="W16721">
        <f t="shared" si="1784"/>
      </c>
      <c r="X16721">
        <f t="shared" si="1785"/>
      </c>
      <c r="Y16721">
        <f t="shared" si="1786"/>
      </c>
      <c r="Z16721">
        <f t="shared" si="1787"/>
      </c>
    </row>
    <row r="16722" spans="1:26">
      <c r="A16722" s="227"/>
      <c r="B16722" s="17"/>
      <c r="C16722" s="5"/>
      <c r="D16722" s="59"/>
      <c r="E16722" s="59"/>
      <c r="F16722" s="53"/>
      <c r="G16722" s="78"/>
      <c r="H16722" s="68"/>
      <c r="I16722" s="228">
        <f>SUM(I16701:I16721)</f>
      </c>
      <c r="L16722">
        <f>SUM(L16701:L16721)</f>
      </c>
      <c r="W16722">
        <f t="shared" si="1784"/>
      </c>
      <c r="X16722">
        <f t="shared" si="1785"/>
      </c>
      <c r="Y16722">
        <f t="shared" si="1786"/>
      </c>
      <c r="Z16722">
        <f t="shared" si="1787"/>
      </c>
    </row>
    <row r="16723" spans="1:26">
      <c r="A16723" s="10"/>
      <c r="B16723" s="10"/>
      <c r="C16723" s="69"/>
      <c r="D16723" s="69" t="s">
        <v>520</v>
      </c>
      <c r="E16723" s="69"/>
      <c r="F16723" s="69"/>
      <c r="G16723" s="69"/>
      <c r="H16723" s="112">
        <v>1</v>
      </c>
      <c r="I16723" s="191">
        <f>+L16722*H16723</f>
      </c>
      <c r="W16723">
        <f t="shared" si="1784"/>
      </c>
      <c r="X16723">
        <f t="shared" si="1785"/>
      </c>
      <c r="Y16723">
        <f t="shared" si="1786"/>
      </c>
      <c r="Z16723">
        <f t="shared" si="1787"/>
      </c>
    </row>
    <row r="16724" spans="1:26" ht="15.75" thickBot="1">
      <c r="A16724" s="10"/>
      <c r="B16724" s="11" t="s">
        <v>20</v>
      </c>
      <c r="C16724" s="35"/>
      <c r="D16724" s="35"/>
      <c r="E16724" s="35"/>
      <c r="F16724" s="35"/>
      <c r="G16724" s="35"/>
      <c r="H16724" s="35"/>
      <c r="I16724" s="98"/>
      <c r="W16724">
        <f t="shared" si="1784"/>
      </c>
      <c r="X16724">
        <f t="shared" si="1785"/>
      </c>
      <c r="Y16724">
        <f t="shared" si="1786"/>
      </c>
      <c r="Z16724">
        <f t="shared" si="1787"/>
      </c>
    </row>
    <row r="16725" spans="1:26" ht="15.75" thickBot="1">
      <c r="A16725" s="99"/>
      <c r="B16725" s="38"/>
      <c r="C16725" s="39" t="s">
        <v>21</v>
      </c>
      <c r="D16725" s="40">
        <f>SUM(D16701:D16724)</f>
      </c>
      <c r="E16725" s="41" t="s">
        <v>360</v>
      </c>
      <c r="F16725" s="40">
        <f>SUM(F16701:F16724)</f>
      </c>
      <c r="G16725" s="40">
        <f>SUM(G16701:G16724)</f>
      </c>
      <c r="H16725" s="41">
        <f>+SUMPRODUCT(H16701:H16721,F16701:F16721)</f>
      </c>
      <c r="I16725" s="100">
        <f>+I16722-I16723</f>
      </c>
      <c r="W16725">
        <f t="shared" si="1784"/>
      </c>
      <c r="X16725">
        <f t="shared" si="1785"/>
      </c>
      <c r="Y16725">
        <f t="shared" si="1786"/>
      </c>
      <c r="Z16725">
        <f t="shared" si="1787"/>
      </c>
    </row>
    <row r="16726" spans="1:26">
      <c r="A16726" s="10"/>
      <c r="B16726" s="10"/>
      <c r="C16726" s="91"/>
      <c r="D16726" s="91"/>
      <c r="E16726" s="91"/>
      <c r="F16726" s="91"/>
      <c r="G16726" s="91"/>
      <c r="H16726" s="91"/>
      <c r="I16726" s="91"/>
      <c r="W16726">
        <f t="shared" si="1784"/>
      </c>
      <c r="X16726">
        <f t="shared" si="1785"/>
      </c>
      <c r="Y16726">
        <f t="shared" si="1786"/>
      </c>
      <c r="Z16726">
        <f t="shared" si="1787"/>
      </c>
    </row>
    <row r="16727" spans="1:26">
      <c r="W16727">
        <f t="shared" si="1784"/>
      </c>
      <c r="X16727">
        <f t="shared" si="1785"/>
      </c>
      <c r="Y16727">
        <f t="shared" si="1786"/>
      </c>
      <c r="Z16727">
        <f t="shared" si="1787"/>
      </c>
    </row>
    <row r="16728" spans="1:26">
      <c r="W16728">
        <f t="shared" si="1784"/>
      </c>
      <c r="X16728">
        <f t="shared" si="1785"/>
      </c>
      <c r="Y16728">
        <f t="shared" si="1786"/>
      </c>
      <c r="Z16728">
        <f t="shared" si="1787"/>
      </c>
    </row>
    <row r="16729" spans="1:26">
      <c r="W16729">
        <f t="shared" si="1784"/>
      </c>
      <c r="X16729">
        <f t="shared" si="1785"/>
      </c>
      <c r="Y16729">
        <f t="shared" si="1786"/>
      </c>
      <c r="Z16729">
        <f t="shared" si="1787"/>
      </c>
    </row>
    <row r="16730" spans="1:26">
      <c r="W16730">
        <f t="shared" si="1784"/>
      </c>
      <c r="X16730">
        <f t="shared" si="1785"/>
      </c>
      <c r="Y16730">
        <f t="shared" si="1786"/>
      </c>
      <c r="Z16730">
        <f t="shared" si="1787"/>
      </c>
    </row>
    <row r="16731" spans="1:26">
      <c r="W16731">
        <f t="shared" si="1784"/>
      </c>
      <c r="X16731">
        <f t="shared" si="1785"/>
      </c>
      <c r="Y16731">
        <f t="shared" si="1786"/>
      </c>
      <c r="Z16731">
        <f t="shared" si="1787"/>
      </c>
    </row>
    <row r="16732" spans="1:26">
      <c r="A16732" s="1562" t="s">
        <v>0</v>
      </c>
      <c r="B16732" s="1562"/>
      <c r="C16732" s="1562"/>
      <c r="D16732" s="1562"/>
      <c r="E16732" s="1562"/>
      <c r="F16732" s="1562"/>
      <c r="G16732" s="1562"/>
      <c r="H16732" s="1562"/>
      <c r="I16732" s="1562"/>
      <c r="W16732">
        <f t="shared" si="1784"/>
      </c>
      <c r="X16732">
        <f t="shared" si="1785"/>
      </c>
      <c r="Y16732">
        <f t="shared" si="1786"/>
      </c>
      <c r="Z16732">
        <f t="shared" si="1787"/>
      </c>
    </row>
    <row r="16733" spans="1:26">
      <c r="W16733">
        <f t="shared" si="1784"/>
      </c>
      <c r="X16733">
        <f t="shared" si="1785"/>
      </c>
      <c r="Y16733">
        <f t="shared" si="1786"/>
      </c>
      <c r="Z16733">
        <f t="shared" si="1787"/>
      </c>
    </row>
    <row r="16734" spans="1:26">
      <c r="A16734" s="1" t="s">
        <v>1</v>
      </c>
      <c r="B16734" s="1"/>
      <c r="G16734" s="489" t="s">
        <v>2</v>
      </c>
      <c r="H16734" s="3" t="s">
        <v>2701</v>
      </c>
      <c r="W16734">
        <f t="shared" si="1784"/>
      </c>
      <c r="X16734">
        <f t="shared" si="1785"/>
      </c>
      <c r="Y16734">
        <f t="shared" si="1786"/>
      </c>
      <c r="Z16734">
        <f t="shared" si="1787"/>
      </c>
    </row>
    <row r="16735" spans="1:26">
      <c r="A16735" s="1" t="inlineStr">
        <is>
          <t>Dealer-049</t>
        </is>
      </c>
      <c r="B16735" s="1"/>
      <c r="F16735" s="4"/>
      <c r="G16735" s="488" t="s">
        <v>1440</v>
      </c>
      <c r="H16735" s="1" t="s">
        <v>2355</v>
      </c>
      <c r="W16735">
        <f t="shared" si="1784"/>
      </c>
      <c r="X16735">
        <f t="shared" si="1785"/>
      </c>
      <c r="Y16735">
        <f t="shared" si="1786"/>
      </c>
      <c r="Z16735">
        <f t="shared" si="1787"/>
      </c>
    </row>
    <row r="16736" spans="1:26">
      <c r="A16736" s="1" t="inlineStr">
        <is>
          <t>Address line (redacted)</t>
        </is>
      </c>
      <c r="B16736" s="1"/>
      <c r="H16736" s="49"/>
      <c r="W16736">
        <f t="shared" si="1784"/>
      </c>
      <c r="X16736">
        <f t="shared" si="1785"/>
      </c>
      <c r="Y16736">
        <f t="shared" si="1786"/>
      </c>
      <c r="Z16736">
        <f t="shared" si="1787"/>
      </c>
    </row>
    <row r="16737" spans="1:26">
      <c r="A16737" s="1" t="inlineStr">
        <is>
          <t>Address line (redacted)</t>
        </is>
      </c>
      <c r="B16737" s="1"/>
      <c r="D16737" s="85"/>
      <c r="E16737" s="85"/>
      <c r="F16737" s="85"/>
      <c r="G16737" s="85"/>
      <c r="H16737" s="85"/>
      <c r="W16737">
        <f t="shared" si="1784"/>
      </c>
      <c r="X16737">
        <f t="shared" si="1785"/>
      </c>
      <c r="Y16737">
        <f t="shared" si="1786"/>
      </c>
      <c r="Z16737">
        <f t="shared" si="1787"/>
      </c>
    </row>
    <row r="16738" spans="1:26">
      <c r="A16738" s="268" t="s">
        <v>598</v>
      </c>
      <c r="B16738" s="243" t="inlineStr">
        <is>
          <t>GSTIN-MASKED</t>
        </is>
      </c>
      <c r="D16738" s="85"/>
      <c r="E16738" s="85"/>
      <c r="F16738" s="85"/>
      <c r="G16738" s="85"/>
      <c r="H16738" s="85"/>
      <c r="W16738">
        <f t="shared" si="1784"/>
      </c>
      <c r="X16738">
        <f t="shared" si="1785"/>
      </c>
      <c r="Y16738">
        <f t="shared" si="1786"/>
      </c>
      <c r="Z16738">
        <f t="shared" si="1787"/>
      </c>
    </row>
    <row r="16739" spans="1:26">
      <c r="A16739" s="49"/>
      <c r="B16739" s="87"/>
      <c r="W16739">
        <f t="shared" si="1784"/>
      </c>
      <c r="X16739">
        <f t="shared" si="1785"/>
      </c>
      <c r="Y16739">
        <f t="shared" si="1786"/>
      </c>
      <c r="Z16739">
        <f t="shared" si="1787"/>
      </c>
    </row>
    <row r="16740" spans="1:26">
      <c r="A16740" s="1" t="s">
        <v>5</v>
      </c>
      <c r="W16740">
        <f t="shared" si="1784"/>
      </c>
      <c r="X16740">
        <f t="shared" si="1785"/>
      </c>
      <c r="Y16740">
        <f t="shared" si="1786"/>
      </c>
      <c r="Z16740">
        <f t="shared" si="1787"/>
      </c>
    </row>
    <row r="16741" spans="1:26">
      <c r="A16741" s="1" t="s">
        <v>6</v>
      </c>
      <c r="W16741">
        <f t="shared" si="1784"/>
      </c>
      <c r="X16741">
        <f t="shared" si="1785"/>
      </c>
      <c r="Y16741">
        <f t="shared" si="1786"/>
      </c>
      <c r="Z16741">
        <f t="shared" si="1787"/>
      </c>
    </row>
    <row r="16742" spans="1:26">
      <c r="A16742" s="1" t="s">
        <v>7</v>
      </c>
      <c r="W16742">
        <f t="shared" si="1784"/>
      </c>
      <c r="X16742">
        <f t="shared" si="1785"/>
      </c>
      <c r="Y16742">
        <f t="shared" si="1786"/>
      </c>
      <c r="Z16742">
        <f t="shared" si="1787"/>
      </c>
    </row>
    <row r="16743" spans="1:26" ht="24">
      <c r="A16743" s="88" t="s">
        <v>8</v>
      </c>
      <c r="B16743" s="89" t="s">
        <v>9</v>
      </c>
      <c r="C16743" s="89" t="s">
        <v>10</v>
      </c>
      <c r="D16743" s="34" t="s">
        <v>11</v>
      </c>
      <c r="E16743" s="34" t="s">
        <v>12</v>
      </c>
      <c r="F16743" s="34" t="s">
        <v>13</v>
      </c>
      <c r="G16743" s="34" t="s">
        <v>14</v>
      </c>
      <c r="H16743" s="88" t="s">
        <v>15</v>
      </c>
      <c r="I16743" s="90" t="s">
        <v>16</v>
      </c>
      <c r="W16743">
        <f t="shared" si="1784"/>
      </c>
      <c r="X16743">
        <f t="shared" si="1785"/>
      </c>
      <c r="Y16743">
        <f t="shared" si="1786"/>
      </c>
      <c r="Z16743">
        <f t="shared" si="1787"/>
      </c>
    </row>
    <row r="16744" spans="1:26">
      <c r="A16744" s="5"/>
      <c r="B16744" s="1564" t="s">
        <v>18</v>
      </c>
      <c r="C16744" s="1565"/>
      <c r="D16744" s="50"/>
      <c r="E16744" s="50"/>
      <c r="F16744" s="21"/>
      <c r="G16744" s="6"/>
      <c r="H16744" s="5"/>
      <c r="I16744" s="183"/>
      <c r="W16744">
        <f t="shared" si="1784"/>
      </c>
      <c r="X16744">
        <f t="shared" si="1785"/>
      </c>
      <c r="Y16744">
        <f t="shared" si="1786"/>
      </c>
      <c r="Z16744">
        <f t="shared" si="1787"/>
      </c>
    </row>
    <row r="16745" spans="1:26">
      <c r="A16745" s="5">
        <v>1</v>
      </c>
      <c r="B16745" s="95" t="s">
        <v>956</v>
      </c>
      <c r="C16745" s="9" t="s">
        <v>955</v>
      </c>
      <c r="D16745" s="5">
        <v>2</v>
      </c>
      <c r="E16745" s="5">
        <v>4</v>
      </c>
      <c r="F16745" s="5">
        <f>+E16745*D16745</f>
      </c>
      <c r="G16745" s="6">
        <f>+E16745*D16745</f>
      </c>
      <c r="H16745" s="5">
        <v>1</v>
      </c>
      <c r="I16745" s="183">
        <f>+H16745*G16745</f>
      </c>
      <c r="W16745">
        <f t="shared" si="1784"/>
      </c>
      <c r="X16745">
        <f t="shared" si="1785"/>
      </c>
      <c r="Y16745">
        <f t="shared" si="1786"/>
      </c>
      <c r="Z16745">
        <f t="shared" si="1787"/>
      </c>
    </row>
    <row r="16746" spans="1:26">
      <c r="A16746" s="5"/>
      <c r="B16746" s="1564" t="s">
        <v>300</v>
      </c>
      <c r="C16746" s="1565"/>
      <c r="D16746" s="5"/>
      <c r="E16746" s="5"/>
      <c r="F16746" s="6"/>
      <c r="G16746" s="6"/>
      <c r="H16746" s="5"/>
      <c r="I16746" s="183"/>
      <c r="W16746">
        <f t="shared" si="1784"/>
      </c>
      <c r="X16746">
        <f t="shared" si="1785"/>
      </c>
      <c r="Y16746">
        <f t="shared" si="1786"/>
      </c>
      <c r="Z16746">
        <f t="shared" si="1787"/>
      </c>
    </row>
    <row r="16747" spans="1:26">
      <c r="A16747" s="5">
        <v>2</v>
      </c>
      <c r="B16747" s="17" t="s">
        <v>986</v>
      </c>
      <c r="C16747" s="5" t="s">
        <v>987</v>
      </c>
      <c r="D16747" s="106">
        <v>1</v>
      </c>
      <c r="E16747" s="7"/>
      <c r="F16747" s="6">
        <v>51</v>
      </c>
      <c r="G16747" s="6">
        <f>+F16747</f>
      </c>
      <c r="H16747" s="7">
        <v>1</v>
      </c>
      <c r="I16747" s="183">
        <f>+H16747*G16747</f>
      </c>
      <c r="W16747">
        <f t="shared" si="1784"/>
      </c>
      <c r="X16747">
        <f t="shared" si="1785"/>
      </c>
      <c r="Y16747">
        <f t="shared" si="1786"/>
      </c>
      <c r="Z16747">
        <f t="shared" si="1787"/>
      </c>
    </row>
    <row r="16748" spans="1:26">
      <c r="A16748" s="5"/>
      <c r="B16748" s="8"/>
      <c r="C16748" s="5"/>
      <c r="D16748" s="5"/>
      <c r="E16748" s="5"/>
      <c r="F16748" s="6"/>
      <c r="G16748" s="6"/>
      <c r="H16748" s="5"/>
      <c r="I16748" s="183"/>
      <c r="W16748">
        <f t="shared" si="1784"/>
      </c>
      <c r="X16748">
        <f t="shared" si="1785"/>
      </c>
      <c r="Y16748">
        <f t="shared" si="1786"/>
      </c>
      <c r="Z16748">
        <f t="shared" si="1787"/>
      </c>
    </row>
    <row r="16749" spans="1:26">
      <c r="A16749" s="5"/>
      <c r="B16749" s="8"/>
      <c r="C16749" s="5"/>
      <c r="D16749" s="5"/>
      <c r="E16749" s="5"/>
      <c r="F16749" s="6"/>
      <c r="G16749" s="6"/>
      <c r="H16749" s="5"/>
      <c r="I16749" s="183"/>
      <c r="W16749">
        <f t="shared" si="1784"/>
      </c>
      <c r="X16749">
        <f t="shared" si="1785"/>
      </c>
      <c r="Y16749">
        <f t="shared" si="1786"/>
      </c>
      <c r="Z16749">
        <f t="shared" si="1787"/>
      </c>
    </row>
    <row r="16750" spans="1:26">
      <c r="A16750" s="19"/>
      <c r="B16750" s="18"/>
      <c r="C16750" s="714"/>
      <c r="D16750" s="184"/>
      <c r="E16750" s="316"/>
      <c r="F16750" s="186"/>
      <c r="G16750" s="186"/>
      <c r="H16750" s="316"/>
      <c r="I16750" s="188"/>
      <c r="W16750">
        <f t="shared" si="1784"/>
      </c>
      <c r="X16750">
        <f t="shared" si="1785"/>
      </c>
      <c r="Y16750">
        <f t="shared" si="1786"/>
      </c>
      <c r="Z16750">
        <f t="shared" si="1787"/>
      </c>
    </row>
    <row r="16751" spans="1:26">
      <c r="A16751" s="19"/>
      <c r="B16751" s="18"/>
      <c r="C16751" s="714"/>
      <c r="D16751" s="184"/>
      <c r="E16751" s="316"/>
      <c r="F16751" s="186"/>
      <c r="G16751" s="186"/>
      <c r="H16751" s="316"/>
      <c r="I16751" s="188"/>
      <c r="W16751">
        <f t="shared" si="1784"/>
      </c>
      <c r="X16751">
        <f t="shared" si="1785"/>
      </c>
      <c r="Y16751">
        <f t="shared" si="1786"/>
      </c>
      <c r="Z16751">
        <f t="shared" si="1787"/>
      </c>
    </row>
    <row r="16752" spans="1:26">
      <c r="A16752" s="19"/>
      <c r="B16752" s="18"/>
      <c r="C16752" s="714"/>
      <c r="D16752" s="184"/>
      <c r="E16752" s="316"/>
      <c r="F16752" s="186"/>
      <c r="G16752" s="186"/>
      <c r="H16752" s="316"/>
      <c r="I16752" s="188"/>
      <c r="W16752">
        <f t="shared" si="1784"/>
      </c>
      <c r="X16752">
        <f t="shared" si="1785"/>
      </c>
      <c r="Y16752">
        <f t="shared" si="1786"/>
      </c>
      <c r="Z16752">
        <f t="shared" si="1787"/>
      </c>
    </row>
    <row r="16753" spans="1:26">
      <c r="A16753" s="19"/>
      <c r="B16753" s="18"/>
      <c r="C16753" s="714"/>
      <c r="D16753" s="184"/>
      <c r="E16753" s="316"/>
      <c r="F16753" s="186"/>
      <c r="G16753" s="186"/>
      <c r="H16753" s="316"/>
      <c r="I16753" s="188"/>
      <c r="W16753">
        <f t="shared" si="1784"/>
      </c>
      <c r="X16753">
        <f t="shared" si="1785"/>
      </c>
      <c r="Y16753">
        <f t="shared" si="1786"/>
      </c>
      <c r="Z16753">
        <f t="shared" si="1787"/>
      </c>
    </row>
    <row r="16754" spans="1:26">
      <c r="A16754" s="19"/>
      <c r="B16754" s="18"/>
      <c r="C16754" s="714"/>
      <c r="D16754" s="184"/>
      <c r="E16754" s="316"/>
      <c r="F16754" s="186"/>
      <c r="G16754" s="186"/>
      <c r="H16754" s="316"/>
      <c r="I16754" s="188"/>
      <c r="W16754">
        <f t="shared" si="1784"/>
      </c>
      <c r="X16754">
        <f t="shared" si="1785"/>
      </c>
      <c r="Y16754">
        <f t="shared" si="1786"/>
      </c>
      <c r="Z16754">
        <f t="shared" si="1787"/>
      </c>
    </row>
    <row r="16755" spans="1:26">
      <c r="A16755" s="19"/>
      <c r="B16755" s="18"/>
      <c r="C16755" s="714"/>
      <c r="D16755" s="184"/>
      <c r="E16755" s="316"/>
      <c r="F16755" s="186"/>
      <c r="G16755" s="186"/>
      <c r="H16755" s="316"/>
      <c r="I16755" s="188"/>
      <c r="W16755">
        <f t="shared" si="1784"/>
      </c>
      <c r="X16755">
        <f t="shared" si="1785"/>
      </c>
      <c r="Y16755">
        <f t="shared" si="1786"/>
      </c>
      <c r="Z16755">
        <f t="shared" si="1787"/>
      </c>
    </row>
    <row r="16756" spans="1:26">
      <c r="A16756" s="19"/>
      <c r="B16756" s="18"/>
      <c r="C16756" s="714"/>
      <c r="D16756" s="184"/>
      <c r="E16756" s="316"/>
      <c r="F16756" s="186"/>
      <c r="G16756" s="186"/>
      <c r="H16756" s="316"/>
      <c r="I16756" s="188"/>
      <c r="W16756">
        <f t="shared" si="1784"/>
      </c>
      <c r="X16756">
        <f t="shared" si="1785"/>
      </c>
      <c r="Y16756">
        <f t="shared" si="1786"/>
      </c>
      <c r="Z16756">
        <f t="shared" si="1787"/>
      </c>
    </row>
    <row r="16757" spans="1:26">
      <c r="A16757" s="19"/>
      <c r="B16757" s="18"/>
      <c r="C16757" s="714"/>
      <c r="D16757" s="184"/>
      <c r="E16757" s="316"/>
      <c r="F16757" s="186"/>
      <c r="G16757" s="186"/>
      <c r="H16757" s="316"/>
      <c r="I16757" s="188"/>
      <c r="W16757">
        <f t="shared" si="1784"/>
      </c>
      <c r="X16757">
        <f t="shared" si="1785"/>
      </c>
      <c r="Y16757">
        <f t="shared" si="1786"/>
      </c>
      <c r="Z16757">
        <f t="shared" si="1787"/>
      </c>
    </row>
    <row r="16758" spans="1:26">
      <c r="A16758" s="10"/>
      <c r="B16758" s="95"/>
      <c r="C16758" s="184"/>
      <c r="D16758" s="660"/>
      <c r="E16758" s="184"/>
      <c r="F16758" s="238"/>
      <c r="G16758" s="35"/>
      <c r="H16758" s="35"/>
      <c r="I16758" s="98"/>
      <c r="W16758">
        <f t="shared" si="1784"/>
      </c>
      <c r="X16758">
        <f t="shared" si="1785"/>
      </c>
      <c r="Y16758">
        <f t="shared" si="1786"/>
      </c>
      <c r="Z16758">
        <f t="shared" si="1787"/>
      </c>
    </row>
    <row r="16759" spans="1:26">
      <c r="A16759" s="10"/>
      <c r="B16759" s="95"/>
      <c r="C16759" s="184"/>
      <c r="D16759" s="660"/>
      <c r="E16759" s="184"/>
      <c r="F16759" s="238"/>
      <c r="G16759" s="35"/>
      <c r="H16759" s="35"/>
      <c r="I16759" s="98"/>
      <c r="W16759">
        <f t="shared" si="1784"/>
      </c>
      <c r="X16759">
        <f t="shared" si="1785"/>
      </c>
      <c r="Y16759">
        <f t="shared" si="1786"/>
      </c>
      <c r="Z16759">
        <f t="shared" si="1787"/>
      </c>
    </row>
    <row r="16760" spans="1:26" ht="15.75" thickBot="1">
      <c r="A16760" s="10"/>
      <c r="B16760" s="80" t="s">
        <v>20</v>
      </c>
      <c r="C16760" s="35"/>
      <c r="D16760" s="35"/>
      <c r="E16760" s="35"/>
      <c r="F16760" s="35"/>
      <c r="G16760" s="35"/>
      <c r="H16760" s="35"/>
      <c r="I16760" s="98"/>
      <c r="W16760">
        <f t="shared" si="1784"/>
      </c>
      <c r="X16760">
        <f t="shared" si="1785"/>
      </c>
      <c r="Y16760">
        <f t="shared" si="1786"/>
      </c>
      <c r="Z16760">
        <f t="shared" si="1787"/>
      </c>
    </row>
    <row r="16761" spans="1:26" ht="15.75" thickBot="1">
      <c r="A16761" s="99"/>
      <c r="B16761" s="81"/>
      <c r="C16761" s="39" t="s">
        <v>21</v>
      </c>
      <c r="D16761" s="40">
        <f>SUM(D16744:D16760)</f>
      </c>
      <c r="E16761" s="41">
        <f>IF(H16761=I16761,"OK","NO")</f>
      </c>
      <c r="F16761" s="40">
        <f>SUM(F16744:F16760)</f>
      </c>
      <c r="G16761" s="40">
        <f>SUM(G16744:G16760)</f>
      </c>
      <c r="H16761" s="42">
        <f>SUMPRODUCT(H16744:H16760,G16744:G16760)</f>
      </c>
      <c r="I16761" s="100">
        <f>SUM(I16741:I16760)</f>
      </c>
      <c r="W16761">
        <f t="shared" si="1784"/>
      </c>
      <c r="X16761">
        <f t="shared" si="1785"/>
      </c>
      <c r="Y16761">
        <f t="shared" si="1786"/>
      </c>
      <c r="Z16761">
        <f t="shared" si="1787"/>
      </c>
    </row>
    <row r="16762" spans="1:26">
      <c r="A16762" s="10"/>
      <c r="B16762" s="10"/>
      <c r="C16762" s="91"/>
      <c r="D16762" s="91"/>
      <c r="E16762" s="91"/>
      <c r="F16762" s="91"/>
      <c r="G16762" s="91"/>
      <c r="H16762" s="91"/>
      <c r="I16762" s="91"/>
      <c r="W16762">
        <f t="shared" si="1784"/>
      </c>
      <c r="X16762">
        <f t="shared" si="1785"/>
      </c>
      <c r="Y16762">
        <f t="shared" si="1786"/>
      </c>
      <c r="Z16762">
        <f t="shared" si="1787"/>
      </c>
    </row>
    <row r="16763" spans="1:26">
      <c r="A16763" s="12" t="s">
        <v>281</v>
      </c>
      <c r="B16763" s="12"/>
      <c r="C16763" s="12"/>
      <c r="D16763" s="13"/>
      <c r="E16763" s="14"/>
      <c r="F16763" s="14"/>
      <c r="G16763" s="14"/>
      <c r="H16763" s="2"/>
      <c r="I16763" s="12"/>
      <c r="W16763">
        <f t="shared" si="1784"/>
      </c>
      <c r="X16763">
        <f t="shared" si="1785"/>
      </c>
      <c r="Y16763">
        <f t="shared" si="1786"/>
      </c>
      <c r="Z16763">
        <f t="shared" si="1787"/>
      </c>
    </row>
    <row r="16764" spans="1:26">
      <c r="W16764">
        <f t="shared" si="1784"/>
      </c>
      <c r="X16764">
        <f t="shared" si="1785"/>
      </c>
      <c r="Y16764">
        <f t="shared" si="1786"/>
      </c>
      <c r="Z16764">
        <f t="shared" si="1787"/>
      </c>
    </row>
    <row r="16765" spans="1:26">
      <c r="W16765">
        <f t="shared" si="1784"/>
      </c>
      <c r="X16765">
        <f t="shared" si="1785"/>
      </c>
      <c r="Y16765">
        <f t="shared" si="1786"/>
      </c>
      <c r="Z16765">
        <f t="shared" si="1787"/>
      </c>
    </row>
    <row r="16766" spans="1:26">
      <c r="W16766">
        <f t="shared" si="1784"/>
      </c>
      <c r="X16766">
        <f t="shared" si="1785"/>
      </c>
      <c r="Y16766">
        <f t="shared" si="1786"/>
      </c>
      <c r="Z16766">
        <f t="shared" si="1787"/>
      </c>
    </row>
    <row r="16767" spans="1:26">
      <c r="W16767">
        <f t="shared" si="1784"/>
      </c>
      <c r="X16767">
        <f t="shared" si="1785"/>
      </c>
      <c r="Y16767">
        <f t="shared" si="1786"/>
      </c>
      <c r="Z16767">
        <f t="shared" si="1787"/>
      </c>
    </row>
    <row r="16768" spans="1:26">
      <c r="A16768" s="1562" t="s">
        <v>0</v>
      </c>
      <c r="B16768" s="1562"/>
      <c r="C16768" s="1562"/>
      <c r="D16768" s="1562"/>
      <c r="E16768" s="1562"/>
      <c r="F16768" s="1562"/>
      <c r="G16768" s="1562"/>
      <c r="H16768" s="1562"/>
      <c r="I16768" s="1562"/>
      <c r="W16768">
        <f t="shared" si="1784"/>
      </c>
      <c r="X16768">
        <f t="shared" si="1785"/>
      </c>
      <c r="Y16768">
        <f t="shared" si="1786"/>
      </c>
      <c r="Z16768">
        <f t="shared" si="1787"/>
      </c>
    </row>
    <row r="16769" spans="1:26">
      <c r="W16769">
        <f t="shared" si="1784"/>
      </c>
      <c r="X16769">
        <f t="shared" si="1785"/>
      </c>
      <c r="Y16769">
        <f t="shared" si="1786"/>
      </c>
      <c r="Z16769">
        <f t="shared" si="1787"/>
      </c>
    </row>
    <row r="16770" spans="1:26">
      <c r="B16770" s="124"/>
      <c r="C16770" s="124"/>
      <c r="D16770" s="124"/>
      <c r="E16770" s="124"/>
      <c r="F16770" s="124"/>
      <c r="G16770" s="124"/>
      <c r="H16770" s="124"/>
      <c r="I16770" s="124"/>
      <c r="W16770">
        <f t="shared" si="1784"/>
      </c>
      <c r="X16770">
        <f t="shared" si="1785"/>
      </c>
      <c r="Y16770">
        <f t="shared" si="1786"/>
      </c>
      <c r="Z16770">
        <f t="shared" si="1787"/>
      </c>
    </row>
    <row r="16771" spans="1:26">
      <c r="A16771" s="1" t="s">
        <v>1</v>
      </c>
      <c r="G16771" s="489" t="s">
        <v>2</v>
      </c>
      <c r="H16771" s="3" t="s">
        <v>2701</v>
      </c>
      <c r="W16771">
        <f t="shared" si="1784"/>
      </c>
      <c r="X16771">
        <f t="shared" si="1785"/>
      </c>
      <c r="Y16771">
        <f t="shared" si="1786"/>
      </c>
      <c r="Z16771">
        <f t="shared" si="1787"/>
      </c>
    </row>
    <row r="16772" spans="1:26">
      <c r="A16772" s="1" t="inlineStr">
        <is>
          <t>Dealer-139</t>
        </is>
      </c>
      <c r="F16772" s="4"/>
      <c r="G16772" s="488" t="s">
        <v>1440</v>
      </c>
      <c r="H16772" s="1" t="s">
        <v>2356</v>
      </c>
      <c r="W16772">
        <f t="shared" ref="W16772:W16835" si="1788">IF(LEFT($H16772&amp;"",5)="2019-",$H16772,W16771)</f>
      </c>
      <c r="X16772">
        <f t="shared" ref="X16772:X16835" si="1789">IF($W16772="",0,IF(COUNTIF($AB$2:$AB$80,$W16772)&gt;0,1,0))</f>
      </c>
      <c r="Y16772">
        <f t="shared" ref="Y16772:Y16835" si="1790">IF($C16772="","",UPPER(TRIM(IFERROR(LEFT($C16772&amp;"",FIND("/",$C16772&amp;"")-1),$C16772&amp;""))))</f>
      </c>
      <c r="Z16772">
        <f t="shared" ref="Z16772:Z16835" si="1791">IFERROR(IF(ISNUMBER($G16772),$G16772,0),0)</f>
      </c>
    </row>
    <row r="16773" spans="1:26">
      <c r="A16773" s="254" t="inlineStr">
        <is>
          <t>Dealer-260</t>
        </is>
      </c>
      <c r="B16773" s="1"/>
      <c r="H16773" s="49"/>
      <c r="W16773">
        <f t="shared" si="1788"/>
      </c>
      <c r="X16773">
        <f t="shared" si="1789"/>
      </c>
      <c r="Y16773">
        <f t="shared" si="1790"/>
      </c>
      <c r="Z16773">
        <f t="shared" si="1791"/>
      </c>
    </row>
    <row r="16774" spans="1:26">
      <c r="A16774" s="254" t="inlineStr">
        <is>
          <t>Address line (redacted)</t>
        </is>
      </c>
      <c r="B16774" s="1"/>
      <c r="W16774">
        <f t="shared" si="1788"/>
      </c>
      <c r="X16774">
        <f t="shared" si="1789"/>
      </c>
      <c r="Y16774">
        <f t="shared" si="1790"/>
      </c>
      <c r="Z16774">
        <f t="shared" si="1791"/>
      </c>
    </row>
    <row r="16775" spans="1:26">
      <c r="A16775" s="1"/>
      <c r="B16775" s="1"/>
      <c r="C16775" s="1"/>
      <c r="W16775">
        <f t="shared" si="1788"/>
      </c>
      <c r="X16775">
        <f t="shared" si="1789"/>
      </c>
      <c r="Y16775">
        <f t="shared" si="1790"/>
      </c>
      <c r="Z16775">
        <f t="shared" si="1791"/>
      </c>
    </row>
    <row r="16776" spans="1:26">
      <c r="A16776" s="12" t="s">
        <v>4</v>
      </c>
      <c r="B16776" s="86" t="inlineStr">
        <is>
          <t>GSTIN-MASKED</t>
        </is>
      </c>
      <c r="D16776" s="197"/>
      <c r="E16776" s="197"/>
      <c r="F16776" s="197"/>
      <c r="G16776" s="197"/>
      <c r="H16776" s="197"/>
      <c r="W16776">
        <f t="shared" si="1788"/>
      </c>
      <c r="X16776">
        <f t="shared" si="1789"/>
      </c>
      <c r="Y16776">
        <f t="shared" si="1790"/>
      </c>
      <c r="Z16776">
        <f t="shared" si="1791"/>
      </c>
    </row>
    <row r="16777" spans="1:26">
      <c r="B16777" s="1"/>
      <c r="D16777" s="197"/>
      <c r="E16777" s="197"/>
      <c r="F16777" s="197"/>
      <c r="G16777" s="197"/>
      <c r="H16777" s="197"/>
      <c r="W16777">
        <f t="shared" si="1788"/>
      </c>
      <c r="X16777">
        <f t="shared" si="1789"/>
      </c>
      <c r="Y16777">
        <f t="shared" si="1790"/>
      </c>
      <c r="Z16777">
        <f t="shared" si="1791"/>
      </c>
    </row>
    <row r="16778" spans="1:26">
      <c r="A16778" s="1" t="s">
        <v>5</v>
      </c>
      <c r="D16778" s="197"/>
      <c r="E16778" s="197"/>
      <c r="F16778" s="197"/>
      <c r="G16778" s="197"/>
      <c r="H16778" s="197"/>
      <c r="W16778">
        <f t="shared" si="1788"/>
      </c>
      <c r="X16778">
        <f t="shared" si="1789"/>
      </c>
      <c r="Y16778">
        <f t="shared" si="1790"/>
      </c>
      <c r="Z16778">
        <f t="shared" si="1791"/>
      </c>
    </row>
    <row r="16779" spans="1:26">
      <c r="A16779" s="1" t="s">
        <v>6</v>
      </c>
      <c r="D16779" s="197"/>
      <c r="E16779" s="197"/>
      <c r="F16779" s="197"/>
      <c r="G16779" s="197"/>
      <c r="H16779" s="197"/>
      <c r="W16779">
        <f t="shared" si="1788"/>
      </c>
      <c r="X16779">
        <f t="shared" si="1789"/>
      </c>
      <c r="Y16779">
        <f t="shared" si="1790"/>
      </c>
      <c r="Z16779">
        <f t="shared" si="1791"/>
      </c>
    </row>
    <row r="16780" spans="1:26" ht="15.75" thickBot="1">
      <c r="A16780" s="1" t="s">
        <v>7</v>
      </c>
      <c r="W16780">
        <f t="shared" si="1788"/>
      </c>
      <c r="X16780">
        <f t="shared" si="1789"/>
      </c>
      <c r="Y16780">
        <f t="shared" si="1790"/>
      </c>
      <c r="Z16780">
        <f t="shared" si="1791"/>
      </c>
    </row>
    <row r="16781" spans="1:26" ht="24">
      <c r="A16781" s="676" t="s">
        <v>8</v>
      </c>
      <c r="B16781" s="677" t="s">
        <v>9</v>
      </c>
      <c r="C16781" s="678" t="s">
        <v>10</v>
      </c>
      <c r="D16781" s="679" t="s">
        <v>11</v>
      </c>
      <c r="E16781" s="679" t="s">
        <v>12</v>
      </c>
      <c r="F16781" s="679" t="s">
        <v>13</v>
      </c>
      <c r="G16781" s="679" t="s">
        <v>14</v>
      </c>
      <c r="H16781" s="680" t="s">
        <v>15</v>
      </c>
      <c r="I16781" s="681" t="s">
        <v>16</v>
      </c>
      <c r="W16781">
        <f t="shared" si="1788"/>
      </c>
      <c r="X16781">
        <f t="shared" si="1789"/>
      </c>
      <c r="Y16781">
        <f t="shared" si="1790"/>
      </c>
      <c r="Z16781">
        <f t="shared" si="1791"/>
      </c>
    </row>
    <row r="16782" spans="1:26">
      <c r="A16782" s="682"/>
      <c r="B16782" s="1564" t="s">
        <v>17</v>
      </c>
      <c r="C16782" s="1565"/>
      <c r="D16782" s="50"/>
      <c r="E16782" s="50"/>
      <c r="F16782" s="21"/>
      <c r="G16782" s="6"/>
      <c r="H16782" s="5"/>
      <c r="I16782" s="683"/>
      <c r="W16782">
        <f t="shared" si="1788"/>
      </c>
      <c r="X16782">
        <f t="shared" si="1789"/>
      </c>
      <c r="Y16782">
        <f t="shared" si="1790"/>
      </c>
      <c r="Z16782">
        <f t="shared" si="1791"/>
      </c>
    </row>
    <row r="16783" spans="1:26">
      <c r="A16783" s="5">
        <v>1</v>
      </c>
      <c r="B16783" s="8" t="s">
        <v>464</v>
      </c>
      <c r="C16783" s="5" t="s">
        <v>463</v>
      </c>
      <c r="D16783" s="5">
        <v>1</v>
      </c>
      <c r="E16783" s="5">
        <v>5</v>
      </c>
      <c r="F16783" s="5">
        <f>+E16783*D16783</f>
      </c>
      <c r="G16783" s="6">
        <f>+E16783*D16783</f>
      </c>
      <c r="H16783" s="5">
        <v>1</v>
      </c>
      <c r="I16783" s="683">
        <f>+H16783*G16783</f>
      </c>
      <c r="J16783">
        <v>119</v>
      </c>
      <c r="K16783">
        <f>+H16783-J16783</f>
      </c>
      <c r="L16783">
        <f>+K16783*G16783</f>
      </c>
      <c r="W16783">
        <f t="shared" si="1788"/>
      </c>
      <c r="X16783">
        <f t="shared" si="1789"/>
      </c>
      <c r="Y16783">
        <f t="shared" si="1790"/>
      </c>
      <c r="Z16783">
        <f t="shared" si="1791"/>
      </c>
    </row>
    <row r="16784" spans="1:26">
      <c r="A16784" s="682"/>
      <c r="B16784" s="1564" t="s">
        <v>18</v>
      </c>
      <c r="C16784" s="1565"/>
      <c r="D16784" s="5"/>
      <c r="E16784" s="184"/>
      <c r="F16784" s="184"/>
      <c r="G16784" s="186"/>
      <c r="H16784" s="184"/>
      <c r="I16784" s="684"/>
      <c r="W16784">
        <f t="shared" si="1788"/>
      </c>
      <c r="X16784">
        <f t="shared" si="1789"/>
      </c>
      <c r="Y16784">
        <f t="shared" si="1790"/>
      </c>
      <c r="Z16784">
        <f t="shared" si="1791"/>
      </c>
    </row>
    <row r="16785" spans="1:26" ht="24">
      <c r="A16785" s="5">
        <v>2</v>
      </c>
      <c r="B16785" s="15" t="s">
        <v>817</v>
      </c>
      <c r="C16785" s="9" t="s">
        <v>816</v>
      </c>
      <c r="D16785" s="6">
        <v>1</v>
      </c>
      <c r="E16785" s="16">
        <v>4</v>
      </c>
      <c r="F16785" s="5">
        <f>+E16785*D16785</f>
      </c>
      <c r="G16785" s="6">
        <f>+E16785*D16785</f>
      </c>
      <c r="H16785" s="16">
        <v>1</v>
      </c>
      <c r="I16785" s="683">
        <f>+H16785*G16785</f>
      </c>
      <c r="J16785">
        <v>112</v>
      </c>
      <c r="K16785">
        <f>+H16785-J16785</f>
      </c>
      <c r="L16785">
        <f>+K16785*G16785</f>
      </c>
      <c r="W16785">
        <f t="shared" si="1788"/>
      </c>
      <c r="X16785">
        <f t="shared" si="1789"/>
      </c>
      <c r="Y16785">
        <f t="shared" si="1790"/>
      </c>
      <c r="Z16785">
        <f t="shared" si="1791"/>
      </c>
    </row>
    <row r="16786" spans="1:26">
      <c r="A16786" s="682"/>
      <c r="B16786" s="1564" t="s">
        <v>550</v>
      </c>
      <c r="C16786" s="1565"/>
      <c r="D16786" s="9"/>
      <c r="E16786" s="16"/>
      <c r="F16786" s="5"/>
      <c r="G16786" s="6"/>
      <c r="H16786" s="5"/>
      <c r="I16786" s="683"/>
      <c r="W16786">
        <f t="shared" si="1788"/>
      </c>
      <c r="X16786">
        <f t="shared" si="1789"/>
      </c>
      <c r="Y16786">
        <f t="shared" si="1790"/>
      </c>
      <c r="Z16786">
        <f t="shared" si="1791"/>
      </c>
    </row>
    <row r="16787" spans="1:26" ht="84">
      <c r="A16787" s="19">
        <v>3</v>
      </c>
      <c r="B16787" s="18" t="s">
        <v>1101</v>
      </c>
      <c r="C16787" s="15" t="s">
        <v>1100</v>
      </c>
      <c r="D16787" s="19">
        <v>1</v>
      </c>
      <c r="E16787" s="19">
        <v>30</v>
      </c>
      <c r="F16787" s="5">
        <f>+E16787*D16787</f>
      </c>
      <c r="G16787" s="6">
        <f>+E16787*D16787</f>
      </c>
      <c r="H16787" s="19">
        <v>1</v>
      </c>
      <c r="I16787" s="683">
        <f>+H16787*G16787</f>
      </c>
      <c r="J16787">
        <v>18</v>
      </c>
      <c r="K16787">
        <f>+H16787-J16787</f>
      </c>
      <c r="L16787">
        <f>+K16787*G16787</f>
      </c>
      <c r="W16787">
        <f t="shared" si="1788"/>
      </c>
      <c r="X16787">
        <f t="shared" si="1789"/>
      </c>
      <c r="Y16787">
        <f t="shared" si="1790"/>
      </c>
      <c r="Z16787">
        <f t="shared" si="1791"/>
      </c>
    </row>
    <row r="16788" spans="1:26">
      <c r="A16788" s="682"/>
      <c r="B16788" s="95"/>
      <c r="C16788" s="101"/>
      <c r="D16788" s="9"/>
      <c r="E16788" s="5"/>
      <c r="F16788" s="5"/>
      <c r="G16788" s="6"/>
      <c r="H16788" s="16"/>
      <c r="I16788" s="683"/>
      <c r="W16788">
        <f t="shared" si="1788"/>
      </c>
      <c r="X16788">
        <f t="shared" si="1789"/>
      </c>
      <c r="Y16788">
        <f t="shared" si="1790"/>
      </c>
      <c r="Z16788">
        <f t="shared" si="1791"/>
      </c>
    </row>
    <row r="16789" spans="1:26">
      <c r="A16789" s="682"/>
      <c r="B16789" s="95"/>
      <c r="C16789" s="101"/>
      <c r="D16789" s="9"/>
      <c r="E16789" s="5"/>
      <c r="F16789" s="5"/>
      <c r="G16789" s="6"/>
      <c r="H16789" s="5"/>
      <c r="I16789" s="683"/>
      <c r="W16789">
        <f t="shared" si="1788"/>
      </c>
      <c r="X16789">
        <f t="shared" si="1789"/>
      </c>
      <c r="Y16789">
        <f t="shared" si="1790"/>
      </c>
      <c r="Z16789">
        <f t="shared" si="1791"/>
      </c>
    </row>
    <row r="16790" spans="1:26">
      <c r="A16790" s="682"/>
      <c r="B16790" s="8"/>
      <c r="C16790" s="5"/>
      <c r="D16790" s="9"/>
      <c r="E16790" s="16"/>
      <c r="F16790" s="5"/>
      <c r="G16790" s="6"/>
      <c r="H16790" s="16"/>
      <c r="I16790" s="683"/>
      <c r="W16790">
        <f t="shared" si="1788"/>
      </c>
      <c r="X16790">
        <f t="shared" si="1789"/>
      </c>
      <c r="Y16790">
        <f t="shared" si="1790"/>
      </c>
      <c r="Z16790">
        <f t="shared" si="1791"/>
      </c>
    </row>
    <row r="16791" spans="1:26">
      <c r="A16791" s="685"/>
      <c r="B16791" s="106"/>
      <c r="C16791" s="15"/>
      <c r="D16791" s="184"/>
      <c r="E16791" s="184"/>
      <c r="F16791" s="184"/>
      <c r="G16791" s="186"/>
      <c r="H16791" s="185"/>
      <c r="I16791" s="684"/>
      <c r="W16791">
        <f t="shared" si="1788"/>
      </c>
      <c r="X16791">
        <f t="shared" si="1789"/>
      </c>
      <c r="Y16791">
        <f t="shared" si="1790"/>
      </c>
      <c r="Z16791">
        <f t="shared" si="1791"/>
      </c>
    </row>
    <row r="16792" spans="1:26" ht="15.75" thickBot="1">
      <c r="A16792" s="682"/>
      <c r="B16792" s="224"/>
      <c r="C16792" s="15"/>
      <c r="D16792" s="23"/>
      <c r="E16792" s="225"/>
      <c r="F16792" s="23"/>
      <c r="G16792" s="24"/>
      <c r="H16792" s="225"/>
      <c r="I16792" s="686"/>
      <c r="W16792">
        <f t="shared" si="1788"/>
      </c>
      <c r="X16792">
        <f t="shared" si="1789"/>
      </c>
      <c r="Y16792">
        <f t="shared" si="1790"/>
      </c>
      <c r="Z16792">
        <f t="shared" si="1791"/>
      </c>
    </row>
    <row r="16793" spans="1:26">
      <c r="A16793" s="685"/>
      <c r="B16793" s="17"/>
      <c r="C16793" s="5"/>
      <c r="D16793" s="59"/>
      <c r="E16793" s="59"/>
      <c r="F16793" s="53"/>
      <c r="G16793" s="78"/>
      <c r="H16793" s="68"/>
      <c r="I16793" s="687">
        <f>SUM(I16782:I16792)</f>
      </c>
      <c r="W16793">
        <f t="shared" si="1788"/>
      </c>
      <c r="X16793">
        <f t="shared" si="1789"/>
      </c>
      <c r="Y16793">
        <f t="shared" si="1790"/>
      </c>
      <c r="Z16793">
        <f t="shared" si="1791"/>
      </c>
    </row>
    <row r="16794" spans="1:26" ht="15.75" thickBot="1">
      <c r="A16794" s="688"/>
      <c r="B16794" s="222"/>
      <c r="C16794" s="69"/>
      <c r="D16794" s="177"/>
      <c r="E16794" s="177"/>
      <c r="F16794" s="177"/>
      <c r="G16794" s="177"/>
      <c r="H16794" s="177"/>
      <c r="I16794" s="689"/>
      <c r="W16794">
        <f t="shared" si="1788"/>
      </c>
      <c r="X16794">
        <f t="shared" si="1789"/>
      </c>
      <c r="Y16794">
        <f t="shared" si="1790"/>
      </c>
      <c r="Z16794">
        <f t="shared" si="1791"/>
      </c>
    </row>
    <row r="16795" spans="1:26" ht="21">
      <c r="A16795" s="690"/>
      <c r="B16795" s="212"/>
      <c r="C16795" s="212"/>
      <c r="D16795" s="91"/>
      <c r="E16795" s="91"/>
      <c r="F16795" s="91"/>
      <c r="G16795" s="92" t="s">
        <v>19</v>
      </c>
      <c r="H16795" s="91"/>
      <c r="I16795" s="691">
        <f>+I16793-I16794</f>
      </c>
      <c r="L16795">
        <f>SUM(L16783:L16794)</f>
      </c>
      <c r="W16795">
        <f t="shared" si="1788"/>
      </c>
      <c r="X16795">
        <f t="shared" si="1789"/>
      </c>
      <c r="Y16795">
        <f t="shared" si="1790"/>
      </c>
      <c r="Z16795">
        <f t="shared" si="1791"/>
      </c>
    </row>
    <row r="16796" spans="1:26">
      <c r="A16796" s="688"/>
      <c r="B16796" s="222"/>
      <c r="C16796" s="222"/>
      <c r="D16796" s="69" t="s">
        <v>520</v>
      </c>
      <c r="E16796" s="69"/>
      <c r="F16796" s="69"/>
      <c r="G16796" s="69"/>
      <c r="H16796" s="112">
        <v>1</v>
      </c>
      <c r="I16796" s="692">
        <f>+L16795*H16796</f>
      </c>
      <c r="W16796">
        <f t="shared" si="1788"/>
      </c>
      <c r="X16796">
        <f t="shared" si="1789"/>
      </c>
      <c r="Y16796">
        <f t="shared" si="1790"/>
      </c>
      <c r="Z16796">
        <f t="shared" si="1791"/>
      </c>
    </row>
    <row r="16797" spans="1:26">
      <c r="A16797" s="690"/>
      <c r="B16797" s="10"/>
      <c r="C16797" s="10"/>
      <c r="D16797" s="69"/>
      <c r="E16797" s="69"/>
      <c r="F16797" s="69"/>
      <c r="G16797" s="69"/>
      <c r="H16797" s="69"/>
      <c r="I16797" s="692"/>
      <c r="W16797">
        <f t="shared" si="1788"/>
      </c>
      <c r="X16797">
        <f t="shared" si="1789"/>
      </c>
      <c r="Y16797">
        <f t="shared" si="1790"/>
      </c>
      <c r="Z16797">
        <f t="shared" si="1791"/>
      </c>
    </row>
    <row r="16798" spans="1:26" ht="15.75" thickBot="1">
      <c r="A16798" s="690"/>
      <c r="B16798" s="11" t="s">
        <v>20</v>
      </c>
      <c r="C16798" s="35"/>
      <c r="D16798" s="35"/>
      <c r="E16798" s="35"/>
      <c r="F16798" s="35"/>
      <c r="G16798" s="35"/>
      <c r="H16798" s="35"/>
      <c r="I16798" s="693"/>
      <c r="W16798">
        <f t="shared" si="1788"/>
      </c>
      <c r="X16798">
        <f t="shared" si="1789"/>
      </c>
      <c r="Y16798">
        <f t="shared" si="1790"/>
      </c>
      <c r="Z16798">
        <f t="shared" si="1791"/>
      </c>
    </row>
    <row r="16799" spans="1:26" ht="15.75" thickBot="1">
      <c r="A16799" s="694"/>
      <c r="B16799" s="38"/>
      <c r="C16799" s="39" t="s">
        <v>21</v>
      </c>
      <c r="D16799" s="40">
        <f>SUM(D16782:D16798)</f>
      </c>
      <c r="E16799" s="41">
        <f>IF(H16799=I16799,"OK","NO")</f>
      </c>
      <c r="F16799" s="40">
        <f>SUM(F16782:F16798)</f>
      </c>
      <c r="G16799" s="40">
        <f>SUM(G16782:G16798)</f>
      </c>
      <c r="H16799" s="41">
        <f>SUMPRODUCT(F16782:F16794,H16782:H16794)</f>
      </c>
      <c r="I16799" s="695">
        <f>+I16795-I16796</f>
      </c>
      <c r="W16799">
        <f t="shared" si="1788"/>
      </c>
      <c r="X16799">
        <f t="shared" si="1789"/>
      </c>
      <c r="Y16799">
        <f t="shared" si="1790"/>
      </c>
      <c r="Z16799">
        <f t="shared" si="1791"/>
      </c>
    </row>
    <row r="16800" spans="1:26" ht="15.75" thickBot="1">
      <c r="A16800" s="696"/>
      <c r="B16800" s="697"/>
      <c r="C16800" s="698"/>
      <c r="D16800" s="698"/>
      <c r="E16800" s="698"/>
      <c r="F16800" s="698"/>
      <c r="G16800" s="698"/>
      <c r="H16800" s="699"/>
      <c r="I16800" s="700"/>
      <c r="W16800">
        <f t="shared" si="1788"/>
      </c>
      <c r="X16800">
        <f t="shared" si="1789"/>
      </c>
      <c r="Y16800">
        <f t="shared" si="1790"/>
      </c>
      <c r="Z16800">
        <f t="shared" si="1791"/>
      </c>
    </row>
    <row r="16801" spans="1:26">
      <c r="A16801" s="12" t="s">
        <v>315</v>
      </c>
      <c r="B16801" s="12"/>
      <c r="C16801" s="12"/>
      <c r="D16801" s="13"/>
      <c r="E16801" s="14"/>
      <c r="F16801" s="14"/>
      <c r="G16801" s="14"/>
      <c r="H16801" s="2"/>
      <c r="I16801" s="12"/>
      <c r="W16801">
        <f t="shared" si="1788"/>
      </c>
      <c r="X16801">
        <f t="shared" si="1789"/>
      </c>
      <c r="Y16801">
        <f t="shared" si="1790"/>
      </c>
      <c r="Z16801">
        <f t="shared" si="1791"/>
      </c>
    </row>
    <row r="16802" spans="1:26">
      <c r="W16802">
        <f t="shared" si="1788"/>
      </c>
      <c r="X16802">
        <f t="shared" si="1789"/>
      </c>
      <c r="Y16802">
        <f t="shared" si="1790"/>
      </c>
      <c r="Z16802">
        <f t="shared" si="1791"/>
      </c>
    </row>
    <row r="16803" spans="1:26">
      <c r="W16803">
        <f t="shared" si="1788"/>
      </c>
      <c r="X16803">
        <f t="shared" si="1789"/>
      </c>
      <c r="Y16803">
        <f t="shared" si="1790"/>
      </c>
      <c r="Z16803">
        <f t="shared" si="1791"/>
      </c>
    </row>
    <row r="16804" spans="1:26">
      <c r="W16804">
        <f t="shared" si="1788"/>
      </c>
      <c r="X16804">
        <f t="shared" si="1789"/>
      </c>
      <c r="Y16804">
        <f t="shared" si="1790"/>
      </c>
      <c r="Z16804">
        <f t="shared" si="1791"/>
      </c>
    </row>
    <row r="16805" spans="1:26">
      <c r="W16805">
        <f t="shared" si="1788"/>
      </c>
      <c r="X16805">
        <f t="shared" si="1789"/>
      </c>
      <c r="Y16805">
        <f t="shared" si="1790"/>
      </c>
      <c r="Z16805">
        <f t="shared" si="1791"/>
      </c>
    </row>
    <row r="16806" spans="1:26">
      <c r="W16806">
        <f t="shared" si="1788"/>
      </c>
      <c r="X16806">
        <f t="shared" si="1789"/>
      </c>
      <c r="Y16806">
        <f t="shared" si="1790"/>
      </c>
      <c r="Z16806">
        <f t="shared" si="1791"/>
      </c>
    </row>
    <row r="16807" spans="1:26">
      <c r="A16807" s="1562" t="s">
        <v>0</v>
      </c>
      <c r="B16807" s="1562"/>
      <c r="C16807" s="1562"/>
      <c r="D16807" s="1562"/>
      <c r="E16807" s="1562"/>
      <c r="F16807" s="1562"/>
      <c r="G16807" s="1562"/>
      <c r="H16807" s="1562"/>
      <c r="I16807" s="1562"/>
      <c r="W16807">
        <f t="shared" si="1788"/>
      </c>
      <c r="X16807">
        <f t="shared" si="1789"/>
      </c>
      <c r="Y16807">
        <f t="shared" si="1790"/>
      </c>
      <c r="Z16807">
        <f t="shared" si="1791"/>
      </c>
    </row>
    <row r="16808" spans="1:26">
      <c r="W16808">
        <f t="shared" si="1788"/>
      </c>
      <c r="X16808">
        <f t="shared" si="1789"/>
      </c>
      <c r="Y16808">
        <f t="shared" si="1790"/>
      </c>
      <c r="Z16808">
        <f t="shared" si="1791"/>
      </c>
    </row>
    <row r="16809" spans="1:26">
      <c r="A16809" s="1" t="s">
        <v>1</v>
      </c>
      <c r="B16809" s="161"/>
      <c r="C16809" s="161"/>
      <c r="D16809" s="161"/>
      <c r="E16809" s="161"/>
      <c r="G16809" s="489" t="s">
        <v>2</v>
      </c>
      <c r="H16809" s="3" t="s">
        <v>2701</v>
      </c>
      <c r="I16809" s="161"/>
      <c r="W16809">
        <f t="shared" si="1788"/>
      </c>
      <c r="X16809">
        <f t="shared" si="1789"/>
      </c>
      <c r="Y16809">
        <f t="shared" si="1790"/>
      </c>
      <c r="Z16809">
        <f t="shared" si="1791"/>
      </c>
    </row>
    <row r="16810" spans="1:26">
      <c r="A16810" s="1" t="inlineStr">
        <is>
          <t>Dealer-007</t>
        </is>
      </c>
      <c r="B16810" s="161"/>
      <c r="C16810" s="161"/>
      <c r="D16810" s="161"/>
      <c r="E16810" s="161"/>
      <c r="F16810" s="4"/>
      <c r="G16810" s="488" t="s">
        <v>1440</v>
      </c>
      <c r="H16810" s="1" t="s">
        <v>2357</v>
      </c>
      <c r="I16810" s="161"/>
      <c r="W16810">
        <f t="shared" si="1788"/>
      </c>
      <c r="X16810">
        <f t="shared" si="1789"/>
      </c>
      <c r="Y16810">
        <f t="shared" si="1790"/>
      </c>
      <c r="Z16810">
        <f t="shared" si="1791"/>
      </c>
    </row>
    <row r="16811" spans="1:26">
      <c r="A16811" s="161" t="inlineStr">
        <is>
          <t>Address line (redacted)</t>
        </is>
      </c>
      <c r="B16811" s="1"/>
      <c r="C16811" s="161"/>
      <c r="D16811" s="161"/>
      <c r="E16811" s="161"/>
      <c r="F16811" s="161"/>
      <c r="G16811" s="161"/>
      <c r="H16811" s="1"/>
      <c r="I16811" s="161"/>
      <c r="W16811">
        <f t="shared" si="1788"/>
      </c>
      <c r="X16811">
        <f t="shared" si="1789"/>
      </c>
      <c r="Y16811">
        <f t="shared" si="1790"/>
      </c>
      <c r="Z16811">
        <f t="shared" si="1791"/>
      </c>
    </row>
    <row r="16812" spans="1:26">
      <c r="A16812" s="1" t="inlineStr">
        <is>
          <t>Address line (redacted)</t>
        </is>
      </c>
      <c r="B16812" s="1"/>
      <c r="C16812" s="1"/>
      <c r="D16812" s="161"/>
      <c r="E16812" s="161"/>
      <c r="F16812" s="161"/>
      <c r="G16812" s="161"/>
      <c r="H16812" s="161"/>
      <c r="I16812" s="161"/>
      <c r="W16812">
        <f t="shared" si="1788"/>
      </c>
      <c r="X16812">
        <f t="shared" si="1789"/>
      </c>
      <c r="Y16812">
        <f t="shared" si="1790"/>
      </c>
      <c r="Z16812">
        <f t="shared" si="1791"/>
      </c>
    </row>
    <row r="16813" spans="1:26">
      <c r="A16813" s="1" t="inlineStr">
        <is>
          <t>Address line (redacted)</t>
        </is>
      </c>
      <c r="B16813" s="1"/>
      <c r="C16813" s="161"/>
      <c r="D16813" s="161"/>
      <c r="E16813" s="161"/>
      <c r="F16813" s="161"/>
      <c r="G16813" s="161"/>
      <c r="H16813" s="161"/>
      <c r="I16813" s="161"/>
      <c r="W16813">
        <f t="shared" si="1788"/>
      </c>
      <c r="X16813">
        <f t="shared" si="1789"/>
      </c>
      <c r="Y16813">
        <f t="shared" si="1790"/>
      </c>
      <c r="Z16813">
        <f t="shared" si="1791"/>
      </c>
    </row>
    <row r="16814" spans="1:26">
      <c r="A16814" s="12" t="s">
        <v>4</v>
      </c>
      <c r="B16814" s="195" t="inlineStr">
        <is>
          <t>GSTIN-MASKED</t>
        </is>
      </c>
      <c r="C16814" s="161"/>
      <c r="D16814" s="196"/>
      <c r="E16814" s="196"/>
      <c r="F16814" s="196"/>
      <c r="G16814" s="196"/>
      <c r="H16814" s="196"/>
      <c r="I16814" s="161"/>
      <c r="W16814">
        <f t="shared" si="1788"/>
      </c>
      <c r="X16814">
        <f t="shared" si="1789"/>
      </c>
      <c r="Y16814">
        <f t="shared" si="1790"/>
      </c>
      <c r="Z16814">
        <f t="shared" si="1791"/>
      </c>
    </row>
    <row r="16815" spans="1:26">
      <c r="B16815" s="1"/>
      <c r="D16815" s="197"/>
      <c r="E16815" s="197"/>
      <c r="F16815" s="197"/>
      <c r="G16815" s="197"/>
      <c r="H16815" s="197"/>
      <c r="W16815">
        <f t="shared" si="1788"/>
      </c>
      <c r="X16815">
        <f t="shared" si="1789"/>
      </c>
      <c r="Y16815">
        <f t="shared" si="1790"/>
      </c>
      <c r="Z16815">
        <f t="shared" si="1791"/>
      </c>
    </row>
    <row r="16816" spans="1:26">
      <c r="A16816" s="1" t="s">
        <v>5</v>
      </c>
      <c r="D16816" s="197"/>
      <c r="E16816" s="197"/>
      <c r="F16816" s="197"/>
      <c r="G16816" s="197"/>
      <c r="H16816" s="197"/>
      <c r="W16816">
        <f t="shared" si="1788"/>
      </c>
      <c r="X16816">
        <f t="shared" si="1789"/>
      </c>
      <c r="Y16816">
        <f t="shared" si="1790"/>
      </c>
      <c r="Z16816">
        <f t="shared" si="1791"/>
      </c>
    </row>
    <row r="16817" spans="1:26">
      <c r="A16817" s="1" t="s">
        <v>6</v>
      </c>
      <c r="D16817" s="197"/>
      <c r="E16817" s="197"/>
      <c r="F16817" s="197"/>
      <c r="G16817" s="197"/>
      <c r="H16817" s="197"/>
      <c r="W16817">
        <f t="shared" si="1788"/>
      </c>
      <c r="X16817">
        <f t="shared" si="1789"/>
      </c>
      <c r="Y16817">
        <f t="shared" si="1790"/>
      </c>
      <c r="Z16817">
        <f t="shared" si="1791"/>
      </c>
    </row>
    <row r="16818" spans="1:26" ht="15.75" thickBot="1">
      <c r="A16818" s="1" t="s">
        <v>7</v>
      </c>
      <c r="W16818">
        <f t="shared" si="1788"/>
      </c>
      <c r="X16818">
        <f t="shared" si="1789"/>
      </c>
      <c r="Y16818">
        <f t="shared" si="1790"/>
      </c>
      <c r="Z16818">
        <f t="shared" si="1791"/>
      </c>
    </row>
    <row r="16819" spans="1:26" ht="24">
      <c r="A16819" s="198" t="s">
        <v>8</v>
      </c>
      <c r="B16819" s="199" t="s">
        <v>9</v>
      </c>
      <c r="C16819" s="199" t="s">
        <v>10</v>
      </c>
      <c r="D16819" s="200" t="s">
        <v>11</v>
      </c>
      <c r="E16819" s="200" t="s">
        <v>12</v>
      </c>
      <c r="F16819" s="200" t="s">
        <v>13</v>
      </c>
      <c r="G16819" s="200" t="s">
        <v>14</v>
      </c>
      <c r="H16819" s="201" t="s">
        <v>15</v>
      </c>
      <c r="I16819" s="202" t="s">
        <v>16</v>
      </c>
      <c r="W16819">
        <f t="shared" si="1788"/>
      </c>
      <c r="X16819">
        <f t="shared" si="1789"/>
      </c>
      <c r="Y16819">
        <f t="shared" si="1790"/>
      </c>
      <c r="Z16819">
        <f t="shared" si="1791"/>
      </c>
    </row>
    <row r="16820" spans="1:26">
      <c r="A16820" s="5"/>
      <c r="B16820" s="1564" t="s">
        <v>17</v>
      </c>
      <c r="C16820" s="1565"/>
      <c r="D16820" s="5"/>
      <c r="E16820" s="16"/>
      <c r="F16820" s="16"/>
      <c r="G16820" s="6"/>
      <c r="H16820" s="16"/>
      <c r="I16820" s="58"/>
      <c r="W16820">
        <f t="shared" si="1788"/>
      </c>
      <c r="X16820">
        <f t="shared" si="1789"/>
      </c>
      <c r="Y16820">
        <f t="shared" si="1790"/>
      </c>
      <c r="Z16820">
        <f t="shared" si="1791"/>
      </c>
    </row>
    <row r="16821" spans="1:26">
      <c r="A16821" s="5">
        <v>1</v>
      </c>
      <c r="B16821" s="15" t="s">
        <v>1506</v>
      </c>
      <c r="C16821" s="9" t="s">
        <v>1507</v>
      </c>
      <c r="D16821" s="5">
        <v>2</v>
      </c>
      <c r="E16821" s="5">
        <v>1</v>
      </c>
      <c r="F16821" s="16">
        <v>2</v>
      </c>
      <c r="G16821" s="6">
        <f>+F16821</f>
      </c>
      <c r="H16821" s="5">
        <v>1</v>
      </c>
      <c r="I16821" s="58">
        <f>+H16821*G16821</f>
      </c>
      <c r="J16821">
        <v>119</v>
      </c>
      <c r="K16821">
        <f>+H16821-J16821</f>
      </c>
      <c r="L16821">
        <f>+K16821*G16821</f>
      </c>
      <c r="W16821">
        <f t="shared" si="1788"/>
      </c>
      <c r="X16821">
        <f t="shared" si="1789"/>
      </c>
      <c r="Y16821">
        <f t="shared" si="1790"/>
      </c>
      <c r="Z16821">
        <f t="shared" si="1791"/>
      </c>
    </row>
    <row r="16822" spans="1:26">
      <c r="A16822" s="5">
        <v>2</v>
      </c>
      <c r="B16822" s="8" t="s">
        <v>346</v>
      </c>
      <c r="C16822" s="5" t="s">
        <v>347</v>
      </c>
      <c r="D16822" s="5">
        <v>1</v>
      </c>
      <c r="E16822" s="5">
        <v>5</v>
      </c>
      <c r="F16822" s="16">
        <f>+E16822*D16822</f>
      </c>
      <c r="G16822" s="6">
        <f>+E16822*D16822</f>
      </c>
      <c r="H16822" s="5">
        <v>1</v>
      </c>
      <c r="I16822" s="58">
        <f>+H16822*G16822</f>
      </c>
      <c r="J16822">
        <v>119</v>
      </c>
      <c r="K16822">
        <f>+H16822-J16822</f>
      </c>
      <c r="L16822">
        <f>+K16822*G16822</f>
      </c>
      <c r="W16822">
        <f t="shared" si="1788"/>
      </c>
      <c r="X16822">
        <f t="shared" si="1789"/>
      </c>
      <c r="Y16822">
        <f t="shared" si="1790"/>
      </c>
      <c r="Z16822">
        <f t="shared" si="1791"/>
      </c>
    </row>
    <row r="16823" spans="1:26">
      <c r="A16823" s="107"/>
      <c r="B16823" s="1564" t="s">
        <v>18</v>
      </c>
      <c r="C16823" s="1565"/>
      <c r="D16823" s="5"/>
      <c r="E16823" s="5"/>
      <c r="F16823" s="16"/>
      <c r="G16823" s="6"/>
      <c r="H16823" s="5"/>
      <c r="I16823" s="58"/>
      <c r="W16823">
        <f t="shared" si="1788"/>
      </c>
      <c r="X16823">
        <f t="shared" si="1789"/>
      </c>
      <c r="Y16823">
        <f t="shared" si="1790"/>
      </c>
      <c r="Z16823">
        <f t="shared" si="1791"/>
      </c>
    </row>
    <row r="16824" spans="1:26">
      <c r="A16824" s="5">
        <v>3</v>
      </c>
      <c r="B16824" s="128" t="s">
        <v>937</v>
      </c>
      <c r="C16824" s="101" t="s">
        <v>936</v>
      </c>
      <c r="D16824" s="5">
        <v>1</v>
      </c>
      <c r="E16824" s="5">
        <v>4</v>
      </c>
      <c r="F16824" s="16">
        <f>+E16824*D16824</f>
      </c>
      <c r="G16824" s="6">
        <f>+E16824*D16824</f>
      </c>
      <c r="H16824" s="9">
        <v>1</v>
      </c>
      <c r="I16824" s="58">
        <f>+H16824*G16824</f>
      </c>
      <c r="J16824">
        <f>400*28%</f>
      </c>
      <c r="K16824">
        <f>+H16824-J16824</f>
      </c>
      <c r="L16824">
        <f>+K16824*G16824</f>
      </c>
      <c r="W16824">
        <f t="shared" si="1788"/>
      </c>
      <c r="X16824">
        <f t="shared" si="1789"/>
      </c>
      <c r="Y16824">
        <f t="shared" si="1790"/>
      </c>
      <c r="Z16824">
        <f t="shared" si="1791"/>
      </c>
    </row>
    <row r="16825" spans="1:26">
      <c r="A16825" s="5">
        <v>4</v>
      </c>
      <c r="B16825" s="8" t="s">
        <v>389</v>
      </c>
      <c r="C16825" s="5" t="s">
        <v>390</v>
      </c>
      <c r="D16825" s="16">
        <v>1</v>
      </c>
      <c r="E16825" s="16">
        <v>8</v>
      </c>
      <c r="F16825" s="16">
        <f>+E16825*D16825</f>
      </c>
      <c r="G16825" s="6">
        <f>+E16825*D16825</f>
      </c>
      <c r="H16825" s="5">
        <v>1</v>
      </c>
      <c r="I16825" s="58">
        <f>+H16825*G16825</f>
      </c>
      <c r="J16825">
        <f>400*28%</f>
      </c>
      <c r="K16825">
        <f>+H16825-J16825</f>
      </c>
      <c r="L16825">
        <f>+K16825*G16825</f>
      </c>
      <c r="W16825">
        <f t="shared" si="1788"/>
      </c>
      <c r="X16825">
        <f t="shared" si="1789"/>
      </c>
      <c r="Y16825">
        <f t="shared" si="1790"/>
      </c>
      <c r="Z16825">
        <f t="shared" si="1791"/>
      </c>
    </row>
    <row r="16826" spans="1:26">
      <c r="A16826" s="5"/>
      <c r="B16826" s="1564" t="s">
        <v>300</v>
      </c>
      <c r="C16826" s="1565"/>
      <c r="D16826" s="5"/>
      <c r="E16826" s="5"/>
      <c r="F16826" s="16"/>
      <c r="G16826" s="6"/>
      <c r="H16826" s="16"/>
      <c r="I16826" s="58"/>
      <c r="W16826">
        <f t="shared" si="1788"/>
      </c>
      <c r="X16826">
        <f t="shared" si="1789"/>
      </c>
      <c r="Y16826">
        <f t="shared" si="1790"/>
      </c>
      <c r="Z16826">
        <f t="shared" si="1791"/>
      </c>
    </row>
    <row r="16827" spans="1:26">
      <c r="A16827" s="5">
        <v>5</v>
      </c>
      <c r="B16827" s="17" t="s">
        <v>495</v>
      </c>
      <c r="C16827" s="88" t="s">
        <v>303</v>
      </c>
      <c r="D16827" s="5">
        <v>4</v>
      </c>
      <c r="E16827" s="5">
        <v>50</v>
      </c>
      <c r="F16827" s="16">
        <f>+E16827*D16827</f>
      </c>
      <c r="G16827" s="6">
        <f>+E16827*D16827</f>
      </c>
      <c r="H16827" s="9">
        <v>1</v>
      </c>
      <c r="I16827" s="58">
        <f>+H16827*G16827</f>
      </c>
      <c r="J16827">
        <f>40*18%</f>
      </c>
      <c r="K16827">
        <f>+H16827-J16827</f>
      </c>
      <c r="L16827">
        <f>+K16827*G16827</f>
      </c>
      <c r="W16827">
        <f t="shared" si="1788"/>
      </c>
      <c r="X16827">
        <f t="shared" si="1789"/>
      </c>
      <c r="Y16827">
        <f t="shared" si="1790"/>
      </c>
      <c r="Z16827">
        <f t="shared" si="1791"/>
      </c>
    </row>
    <row r="16828" spans="1:26">
      <c r="A16828" s="107"/>
      <c r="B16828" s="1564" t="s">
        <v>644</v>
      </c>
      <c r="C16828" s="1565"/>
      <c r="D16828" s="184"/>
      <c r="E16828" s="185"/>
      <c r="F16828" s="209"/>
      <c r="G16828" s="210"/>
      <c r="H16828" s="543"/>
      <c r="I16828" s="544"/>
      <c r="W16828">
        <f t="shared" si="1788"/>
      </c>
      <c r="X16828">
        <f t="shared" si="1789"/>
      </c>
      <c r="Y16828">
        <f t="shared" si="1790"/>
      </c>
      <c r="Z16828">
        <f t="shared" si="1791"/>
      </c>
    </row>
    <row r="16829" spans="1:26">
      <c r="A16829" s="5">
        <v>6</v>
      </c>
      <c r="B16829" s="8" t="s">
        <v>2610</v>
      </c>
      <c r="C16829" s="5" t="s">
        <v>1279</v>
      </c>
      <c r="D16829" s="5">
        <v>3</v>
      </c>
      <c r="E16829" s="185">
        <v>4</v>
      </c>
      <c r="F16829" s="209">
        <f>+E16829*D16829</f>
      </c>
      <c r="G16829" s="210">
        <f>+E16829*D16829</f>
      </c>
      <c r="H16829" s="5">
        <v>1</v>
      </c>
      <c r="I16829" s="58">
        <f>+H16829*D16829</f>
      </c>
      <c r="J16829">
        <f>5000*18%</f>
      </c>
      <c r="K16829">
        <f>+H16829-J16829</f>
      </c>
      <c r="L16829">
        <f>+K16829*D16829</f>
      </c>
      <c r="W16829">
        <f t="shared" si="1788"/>
      </c>
      <c r="X16829">
        <f t="shared" si="1789"/>
      </c>
      <c r="Y16829">
        <f t="shared" si="1790"/>
      </c>
      <c r="Z16829">
        <f t="shared" si="1791"/>
      </c>
    </row>
    <row r="16830" spans="1:26">
      <c r="A16830" s="107"/>
      <c r="B16830" s="1564" t="s">
        <v>394</v>
      </c>
      <c r="C16830" s="1565"/>
      <c r="D16830" s="184"/>
      <c r="E16830" s="185"/>
      <c r="F16830" s="209"/>
      <c r="G16830" s="210"/>
      <c r="H16830" s="661"/>
      <c r="I16830" s="544"/>
      <c r="W16830">
        <f t="shared" si="1788"/>
      </c>
      <c r="X16830">
        <f t="shared" si="1789"/>
      </c>
      <c r="Y16830">
        <f t="shared" si="1790"/>
      </c>
      <c r="Z16830">
        <f t="shared" si="1791"/>
      </c>
    </row>
    <row r="16831" spans="1:26">
      <c r="A16831" s="5"/>
      <c r="B16831" s="17"/>
      <c r="C16831" s="96"/>
      <c r="D16831" s="5"/>
      <c r="E16831" s="5"/>
      <c r="F16831" s="209"/>
      <c r="G16831" s="210"/>
      <c r="H16831" s="5"/>
      <c r="I16831" s="58"/>
      <c r="W16831">
        <f t="shared" si="1788"/>
      </c>
      <c r="X16831">
        <f t="shared" si="1789"/>
      </c>
      <c r="Y16831">
        <f t="shared" si="1790"/>
      </c>
      <c r="Z16831">
        <f t="shared" si="1791"/>
      </c>
    </row>
    <row r="16832" spans="1:26">
      <c r="A16832" s="107"/>
      <c r="B16832" s="1564" t="s">
        <v>375</v>
      </c>
      <c r="C16832" s="1565"/>
      <c r="D16832" s="184"/>
      <c r="E16832" s="184"/>
      <c r="F16832" s="209"/>
      <c r="G16832" s="210"/>
      <c r="H16832" s="185"/>
      <c r="I16832" s="544"/>
      <c r="W16832">
        <f t="shared" si="1788"/>
      </c>
      <c r="X16832">
        <f t="shared" si="1789"/>
      </c>
      <c r="Y16832">
        <f t="shared" si="1790"/>
      </c>
      <c r="Z16832">
        <f t="shared" si="1791"/>
      </c>
    </row>
    <row r="16833" spans="1:26">
      <c r="A16833" s="5">
        <v>8</v>
      </c>
      <c r="B16833" s="106" t="s">
        <v>462</v>
      </c>
      <c r="C16833" s="157" t="s">
        <v>377</v>
      </c>
      <c r="D16833" s="9">
        <v>2</v>
      </c>
      <c r="E16833" s="9">
        <v>25</v>
      </c>
      <c r="F16833" s="209">
        <f>+E16833*D16833</f>
      </c>
      <c r="G16833" s="210">
        <f>+E16833*D16833</f>
      </c>
      <c r="H16833" s="5">
        <v>1</v>
      </c>
      <c r="I16833" s="58">
        <f>+H16833*G16833</f>
      </c>
      <c r="J16833">
        <f>75*18%</f>
      </c>
      <c r="K16833">
        <f>+H16833-J16833</f>
      </c>
      <c r="L16833">
        <f>+K16833*G16833</f>
      </c>
      <c r="W16833">
        <f t="shared" si="1788"/>
      </c>
      <c r="X16833">
        <f t="shared" si="1789"/>
      </c>
      <c r="Y16833">
        <f t="shared" si="1790"/>
      </c>
      <c r="Z16833">
        <f t="shared" si="1791"/>
      </c>
    </row>
    <row r="16834" spans="1:26">
      <c r="A16834" s="107"/>
      <c r="B16834" s="1564" t="s">
        <v>803</v>
      </c>
      <c r="C16834" s="1565"/>
      <c r="D16834" s="184"/>
      <c r="E16834" s="185"/>
      <c r="F16834" s="209"/>
      <c r="G16834" s="210"/>
      <c r="H16834" s="185"/>
      <c r="I16834" s="544"/>
      <c r="W16834">
        <f t="shared" si="1788"/>
      </c>
      <c r="X16834">
        <f t="shared" si="1789"/>
      </c>
      <c r="Y16834">
        <f t="shared" si="1790"/>
      </c>
      <c r="Z16834">
        <f t="shared" si="1791"/>
      </c>
    </row>
    <row r="16835" spans="1:26" ht="24">
      <c r="A16835" s="275">
        <v>9</v>
      </c>
      <c r="B16835" s="8" t="s">
        <v>1265</v>
      </c>
      <c r="C16835" s="9" t="s">
        <v>1266</v>
      </c>
      <c r="D16835" s="184">
        <v>1</v>
      </c>
      <c r="E16835" s="5"/>
      <c r="F16835" s="209">
        <v>20</v>
      </c>
      <c r="G16835" s="210">
        <f>+F16835</f>
      </c>
      <c r="H16835" s="5">
        <v>1</v>
      </c>
      <c r="I16835" s="58">
        <f>+H16835*G16835</f>
      </c>
      <c r="J16835">
        <f>20*18%</f>
      </c>
      <c r="K16835">
        <f>+H16835-J16835</f>
      </c>
      <c r="L16835">
        <f>+K16835*G16835</f>
      </c>
      <c r="W16835">
        <f t="shared" si="1788"/>
      </c>
      <c r="X16835">
        <f t="shared" si="1789"/>
      </c>
      <c r="Y16835">
        <f t="shared" si="1790"/>
      </c>
      <c r="Z16835">
        <f t="shared" si="1791"/>
      </c>
    </row>
    <row r="16836" spans="1:26" ht="24">
      <c r="A16836" s="275">
        <v>10</v>
      </c>
      <c r="B16836" s="8" t="s">
        <v>804</v>
      </c>
      <c r="C16836" s="9" t="s">
        <v>805</v>
      </c>
      <c r="D16836" s="53"/>
      <c r="E16836" s="5"/>
      <c r="F16836" s="209">
        <v>20</v>
      </c>
      <c r="G16836" s="210">
        <f>+F16836</f>
      </c>
      <c r="H16836" s="5">
        <v>1</v>
      </c>
      <c r="I16836" s="58">
        <f>+H16836*G16836</f>
      </c>
      <c r="J16836">
        <v>36</v>
      </c>
      <c r="K16836">
        <f>+H16836-J16836</f>
      </c>
      <c r="L16836">
        <f>+K16836*G16836</f>
      </c>
      <c r="W16836">
        <f t="shared" ref="W16836:W16899" si="1792">IF(LEFT($H16836&amp;"",5)="2019-",$H16836,W16835)</f>
      </c>
      <c r="X16836">
        <f t="shared" ref="X16836:X16899" si="1793">IF($W16836="",0,IF(COUNTIF($AB$2:$AB$80,$W16836)&gt;0,1,0))</f>
      </c>
      <c r="Y16836">
        <f t="shared" ref="Y16836:Y16899" si="1794">IF($C16836="","",UPPER(TRIM(IFERROR(LEFT($C16836&amp;"",FIND("/",$C16836&amp;"")-1),$C16836&amp;""))))</f>
      </c>
      <c r="Z16836">
        <f t="shared" ref="Z16836:Z16899" si="1795">IFERROR(IF(ISNUMBER($G16836),$G16836,0),0)</f>
      </c>
    </row>
    <row r="16837" spans="1:26">
      <c r="A16837" s="107"/>
      <c r="B16837" s="15"/>
      <c r="C16837" s="184"/>
      <c r="D16837" s="184"/>
      <c r="E16837" s="185"/>
      <c r="F16837" s="209"/>
      <c r="G16837" s="210"/>
      <c r="H16837" s="661"/>
      <c r="I16837" s="544"/>
      <c r="W16837">
        <f t="shared" si="1792"/>
      </c>
      <c r="X16837">
        <f t="shared" si="1793"/>
      </c>
      <c r="Y16837">
        <f t="shared" si="1794"/>
      </c>
      <c r="Z16837">
        <f t="shared" si="1795"/>
      </c>
    </row>
    <row r="16838" spans="1:26">
      <c r="A16838" s="107"/>
      <c r="B16838" s="15"/>
      <c r="C16838" s="184"/>
      <c r="D16838" s="184"/>
      <c r="E16838" s="185"/>
      <c r="F16838" s="209"/>
      <c r="G16838" s="210"/>
      <c r="H16838" s="661"/>
      <c r="I16838" s="544"/>
      <c r="W16838">
        <f t="shared" si="1792"/>
      </c>
      <c r="X16838">
        <f t="shared" si="1793"/>
      </c>
      <c r="Y16838">
        <f t="shared" si="1794"/>
      </c>
      <c r="Z16838">
        <f t="shared" si="1795"/>
      </c>
    </row>
    <row r="16839" spans="1:26" ht="16.5" customHeight="1" thickBot="1">
      <c r="A16839" s="33"/>
      <c r="B16839" s="212"/>
      <c r="C16839" s="213"/>
      <c r="D16839" s="214"/>
      <c r="E16839" s="214"/>
      <c r="F16839" s="214"/>
      <c r="G16839" s="214"/>
      <c r="H16839" s="214"/>
      <c r="I16839" s="215"/>
      <c r="W16839">
        <f t="shared" si="1792"/>
      </c>
      <c r="X16839">
        <f t="shared" si="1793"/>
      </c>
      <c r="Y16839">
        <f t="shared" si="1794"/>
      </c>
      <c r="Z16839">
        <f t="shared" si="1795"/>
      </c>
    </row>
    <row r="16840" spans="1:26" ht="21">
      <c r="A16840" s="33"/>
      <c r="B16840" s="216"/>
      <c r="C16840" s="217"/>
      <c r="D16840" s="218"/>
      <c r="E16840" s="218"/>
      <c r="F16840" s="218"/>
      <c r="G16840" s="219" t="s">
        <v>19</v>
      </c>
      <c r="H16840" s="218"/>
      <c r="I16840" s="220">
        <f>SUM(I16820:I16839)</f>
      </c>
      <c r="L16840">
        <f>SUM(L16820:L16839)</f>
      </c>
      <c r="W16840">
        <f t="shared" si="1792"/>
      </c>
      <c r="X16840">
        <f t="shared" si="1793"/>
      </c>
      <c r="Y16840">
        <f t="shared" si="1794"/>
      </c>
      <c r="Z16840">
        <f t="shared" si="1795"/>
      </c>
    </row>
    <row r="16841" spans="1:26" ht="21">
      <c r="A16841" s="33"/>
      <c r="B16841" s="216"/>
      <c r="C16841" s="69"/>
      <c r="D16841" s="91"/>
      <c r="E16841" s="91"/>
      <c r="F16841" s="91"/>
      <c r="G16841" s="92"/>
      <c r="H16841" s="91"/>
      <c r="I16841" s="155"/>
      <c r="W16841">
        <f t="shared" si="1792"/>
      </c>
      <c r="X16841">
        <f t="shared" si="1793"/>
      </c>
      <c r="Y16841">
        <f t="shared" si="1794"/>
      </c>
      <c r="Z16841">
        <f t="shared" si="1795"/>
      </c>
    </row>
    <row r="16842" spans="1:26">
      <c r="A16842" s="221"/>
      <c r="B16842" s="222"/>
      <c r="C16842" s="154" t="s">
        <v>408</v>
      </c>
      <c r="D16842" s="154"/>
      <c r="E16842" s="154"/>
      <c r="F16842" s="154"/>
      <c r="G16842" s="154"/>
      <c r="H16842" s="223">
        <v>1</v>
      </c>
      <c r="I16842" s="155">
        <f>+L16840*H16842</f>
      </c>
      <c r="W16842">
        <f t="shared" si="1792"/>
      </c>
      <c r="X16842">
        <f t="shared" si="1793"/>
      </c>
      <c r="Y16842">
        <f t="shared" si="1794"/>
      </c>
      <c r="Z16842">
        <f t="shared" si="1795"/>
      </c>
    </row>
    <row r="16843" spans="1:26">
      <c r="A16843" s="33"/>
      <c r="B16843" s="10"/>
      <c r="C16843" s="10"/>
      <c r="D16843" s="10"/>
      <c r="E16843" s="10"/>
      <c r="F16843" s="10"/>
      <c r="G16843" s="10"/>
      <c r="H16843" s="10"/>
      <c r="I16843" s="140"/>
      <c r="W16843">
        <f t="shared" si="1792"/>
      </c>
      <c r="X16843">
        <f t="shared" si="1793"/>
      </c>
      <c r="Y16843">
        <f t="shared" si="1794"/>
      </c>
      <c r="Z16843">
        <f t="shared" si="1795"/>
      </c>
    </row>
    <row r="16844" spans="1:26" ht="15.75" thickBot="1">
      <c r="A16844" s="33"/>
      <c r="B16844" s="11" t="s">
        <v>20</v>
      </c>
      <c r="C16844" s="35"/>
      <c r="D16844" s="35"/>
      <c r="E16844" s="35"/>
      <c r="F16844" s="35"/>
      <c r="G16844" s="35"/>
      <c r="H16844" s="35"/>
      <c r="I16844" s="36"/>
      <c r="W16844">
        <f t="shared" si="1792"/>
      </c>
      <c r="X16844">
        <f t="shared" si="1793"/>
      </c>
      <c r="Y16844">
        <f t="shared" si="1794"/>
      </c>
      <c r="Z16844">
        <f t="shared" si="1795"/>
      </c>
    </row>
    <row r="16845" spans="1:26" ht="15.75" thickBot="1">
      <c r="A16845" s="37"/>
      <c r="B16845" s="11" t="s">
        <v>409</v>
      </c>
      <c r="C16845" s="39" t="s">
        <v>21</v>
      </c>
      <c r="D16845" s="40">
        <f>SUM(D16820:D16844)</f>
      </c>
      <c r="E16845" s="41">
        <f>IF(H16845=I16845,"OK","NO")</f>
      </c>
      <c r="F16845" s="40">
        <f>SUM(F16820:F16844)</f>
      </c>
      <c r="G16845" s="40">
        <f>SUM(G16820:G16844)</f>
      </c>
      <c r="H16845" s="41">
        <f>SUMPRODUCT(F16820:F16839,H16820:H16839)</f>
      </c>
      <c r="I16845" s="43">
        <f>SUMPRODUCT(I16840-I16841-I16842)</f>
      </c>
      <c r="W16845">
        <f t="shared" si="1792"/>
      </c>
      <c r="X16845">
        <f t="shared" si="1793"/>
      </c>
      <c r="Y16845">
        <f t="shared" si="1794"/>
      </c>
      <c r="Z16845">
        <f t="shared" si="1795"/>
      </c>
    </row>
    <row r="16846" spans="1:26" ht="15.75" thickBot="1">
      <c r="A16846" s="44"/>
      <c r="B16846" s="116"/>
      <c r="C16846" s="45"/>
      <c r="D16846" s="45"/>
      <c r="E16846" s="45"/>
      <c r="F16846" s="45"/>
      <c r="G16846" s="45"/>
      <c r="H16846" s="45"/>
      <c r="I16846" s="47"/>
      <c r="W16846">
        <f t="shared" si="1792"/>
      </c>
      <c r="X16846">
        <f t="shared" si="1793"/>
      </c>
      <c r="Y16846">
        <f t="shared" si="1794"/>
      </c>
      <c r="Z16846">
        <f t="shared" si="1795"/>
      </c>
    </row>
    <row r="16847" spans="1:26">
      <c r="A16847" s="12" t="s">
        <v>315</v>
      </c>
      <c r="B16847" s="12"/>
      <c r="C16847" s="12"/>
      <c r="D16847" s="13"/>
      <c r="E16847" s="14"/>
      <c r="F16847" s="14"/>
      <c r="G16847" s="14"/>
      <c r="H16847" s="2"/>
      <c r="I16847" s="12"/>
      <c r="W16847">
        <f t="shared" si="1792"/>
      </c>
      <c r="X16847">
        <f t="shared" si="1793"/>
      </c>
      <c r="Y16847">
        <f t="shared" si="1794"/>
      </c>
      <c r="Z16847">
        <f t="shared" si="1795"/>
      </c>
    </row>
    <row r="16848" spans="1:26">
      <c r="W16848">
        <f t="shared" si="1792"/>
      </c>
      <c r="X16848">
        <f t="shared" si="1793"/>
      </c>
      <c r="Y16848">
        <f t="shared" si="1794"/>
      </c>
      <c r="Z16848">
        <f t="shared" si="1795"/>
      </c>
    </row>
    <row r="16849" spans="1:26">
      <c r="W16849">
        <f t="shared" si="1792"/>
      </c>
      <c r="X16849">
        <f t="shared" si="1793"/>
      </c>
      <c r="Y16849">
        <f t="shared" si="1794"/>
      </c>
      <c r="Z16849">
        <f t="shared" si="1795"/>
      </c>
    </row>
    <row r="16850" spans="1:26">
      <c r="W16850">
        <f t="shared" si="1792"/>
      </c>
      <c r="X16850">
        <f t="shared" si="1793"/>
      </c>
      <c r="Y16850">
        <f t="shared" si="1794"/>
      </c>
      <c r="Z16850">
        <f t="shared" si="1795"/>
      </c>
    </row>
    <row r="16851" spans="1:26">
      <c r="W16851">
        <f t="shared" si="1792"/>
      </c>
      <c r="X16851">
        <f t="shared" si="1793"/>
      </c>
      <c r="Y16851">
        <f t="shared" si="1794"/>
      </c>
      <c r="Z16851">
        <f t="shared" si="1795"/>
      </c>
    </row>
    <row r="16852" spans="1:26">
      <c r="W16852">
        <f t="shared" si="1792"/>
      </c>
      <c r="X16852">
        <f t="shared" si="1793"/>
      </c>
      <c r="Y16852">
        <f t="shared" si="1794"/>
      </c>
      <c r="Z16852">
        <f t="shared" si="1795"/>
      </c>
    </row>
    <row r="16853" spans="1:26">
      <c r="A16853" s="1562" t="s">
        <v>0</v>
      </c>
      <c r="B16853" s="1562"/>
      <c r="C16853" s="1562"/>
      <c r="D16853" s="1562"/>
      <c r="E16853" s="1562"/>
      <c r="F16853" s="1562"/>
      <c r="G16853" s="1562"/>
      <c r="H16853" s="1562"/>
      <c r="I16853" s="1562"/>
      <c r="W16853">
        <f t="shared" si="1792"/>
      </c>
      <c r="X16853">
        <f t="shared" si="1793"/>
      </c>
      <c r="Y16853">
        <f t="shared" si="1794"/>
      </c>
      <c r="Z16853">
        <f t="shared" si="1795"/>
      </c>
    </row>
    <row r="16854" spans="1:26">
      <c r="W16854">
        <f t="shared" si="1792"/>
      </c>
      <c r="X16854">
        <f t="shared" si="1793"/>
      </c>
      <c r="Y16854">
        <f t="shared" si="1794"/>
      </c>
      <c r="Z16854">
        <f t="shared" si="1795"/>
      </c>
    </row>
    <row r="16855" spans="1:26">
      <c r="A16855" s="1" t="s">
        <v>1</v>
      </c>
      <c r="B16855" s="1"/>
      <c r="G16855" s="489" t="s">
        <v>2</v>
      </c>
      <c r="H16855" s="3" t="s">
        <v>2701</v>
      </c>
      <c r="I16855" s="124"/>
      <c r="W16855">
        <f t="shared" si="1792"/>
      </c>
      <c r="X16855">
        <f t="shared" si="1793"/>
      </c>
      <c r="Y16855">
        <f t="shared" si="1794"/>
      </c>
      <c r="Z16855">
        <f t="shared" si="1795"/>
      </c>
    </row>
    <row r="16856" spans="1:26">
      <c r="A16856" s="1" t="inlineStr">
        <is>
          <t>Dealer-164</t>
        </is>
      </c>
      <c r="B16856" s="1"/>
      <c r="C16856" s="51"/>
      <c r="F16856" s="4"/>
      <c r="G16856" s="488" t="s">
        <v>1440</v>
      </c>
      <c r="H16856" s="1" t="s">
        <v>2358</v>
      </c>
      <c r="W16856">
        <f t="shared" si="1792"/>
      </c>
      <c r="X16856">
        <f t="shared" si="1793"/>
      </c>
      <c r="Y16856">
        <f t="shared" si="1794"/>
      </c>
      <c r="Z16856">
        <f t="shared" si="1795"/>
      </c>
    </row>
    <row r="16857" spans="1:26">
      <c r="A16857" s="1" t="inlineStr">
        <is>
          <t>Dealer-165</t>
        </is>
      </c>
      <c r="B16857" s="1"/>
      <c r="C16857" s="51"/>
      <c r="W16857">
        <f t="shared" si="1792"/>
      </c>
      <c r="X16857">
        <f t="shared" si="1793"/>
      </c>
      <c r="Y16857">
        <f t="shared" si="1794"/>
      </c>
      <c r="Z16857">
        <f t="shared" si="1795"/>
      </c>
    </row>
    <row r="16858" spans="1:26">
      <c r="A16858" s="1" t="inlineStr">
        <is>
          <t>Address line (redacted)</t>
        </is>
      </c>
      <c r="B16858" s="1"/>
      <c r="C16858" s="51"/>
      <c r="W16858">
        <f t="shared" si="1792"/>
      </c>
      <c r="X16858">
        <f t="shared" si="1793"/>
      </c>
      <c r="Y16858">
        <f t="shared" si="1794"/>
      </c>
      <c r="Z16858">
        <f t="shared" si="1795"/>
      </c>
    </row>
    <row r="16859" spans="1:26">
      <c r="A16859" s="1" t="inlineStr">
        <is>
          <t>Address line (redacted)</t>
        </is>
      </c>
      <c r="B16859" s="1"/>
      <c r="C16859" s="51"/>
      <c r="W16859">
        <f t="shared" si="1792"/>
      </c>
      <c r="X16859">
        <f t="shared" si="1793"/>
      </c>
      <c r="Y16859">
        <f t="shared" si="1794"/>
      </c>
      <c r="Z16859">
        <f t="shared" si="1795"/>
      </c>
    </row>
    <row r="16860" spans="1:26">
      <c r="A16860" s="22" t="s">
        <v>4</v>
      </c>
      <c r="B16860" s="125" t="inlineStr">
        <is>
          <t>GSTIN-MASKED</t>
        </is>
      </c>
      <c r="C16860" s="126"/>
      <c r="D16860" s="126"/>
      <c r="E16860" s="126"/>
      <c r="F16860" s="126"/>
      <c r="G16860" s="126"/>
      <c r="H16860" s="126"/>
      <c r="I16860" s="126"/>
      <c r="W16860">
        <f t="shared" si="1792"/>
      </c>
      <c r="X16860">
        <f t="shared" si="1793"/>
      </c>
      <c r="Y16860">
        <f t="shared" si="1794"/>
      </c>
      <c r="Z16860">
        <f t="shared" si="1795"/>
      </c>
    </row>
    <row r="16861" spans="1:26">
      <c r="A16861" s="12"/>
      <c r="B16861" s="86"/>
      <c r="W16861">
        <f t="shared" si="1792"/>
      </c>
      <c r="X16861">
        <f t="shared" si="1793"/>
      </c>
      <c r="Y16861">
        <f t="shared" si="1794"/>
      </c>
      <c r="Z16861">
        <f t="shared" si="1795"/>
      </c>
    </row>
    <row r="16862" spans="1:26">
      <c r="A16862" s="1" t="s">
        <v>5</v>
      </c>
      <c r="W16862">
        <f t="shared" si="1792"/>
      </c>
      <c r="X16862">
        <f t="shared" si="1793"/>
      </c>
      <c r="Y16862">
        <f t="shared" si="1794"/>
      </c>
      <c r="Z16862">
        <f t="shared" si="1795"/>
      </c>
    </row>
    <row r="16863" spans="1:26">
      <c r="A16863" s="1" t="s">
        <v>6</v>
      </c>
      <c r="W16863">
        <f t="shared" si="1792"/>
      </c>
      <c r="X16863">
        <f t="shared" si="1793"/>
      </c>
      <c r="Y16863">
        <f t="shared" si="1794"/>
      </c>
      <c r="Z16863">
        <f t="shared" si="1795"/>
      </c>
    </row>
    <row r="16864" spans="1:26" ht="15.75" thickBot="1">
      <c r="A16864" s="1" t="s">
        <v>7</v>
      </c>
      <c r="W16864">
        <f t="shared" si="1792"/>
      </c>
      <c r="X16864">
        <f t="shared" si="1793"/>
      </c>
      <c r="Y16864">
        <f t="shared" si="1794"/>
      </c>
      <c r="Z16864">
        <f t="shared" si="1795"/>
      </c>
    </row>
    <row r="16865" spans="1:26" ht="24">
      <c r="A16865" s="26" t="s">
        <v>8</v>
      </c>
      <c r="B16865" s="27" t="s">
        <v>9</v>
      </c>
      <c r="C16865" s="27" t="s">
        <v>10</v>
      </c>
      <c r="D16865" s="28" t="s">
        <v>11</v>
      </c>
      <c r="E16865" s="28" t="s">
        <v>12</v>
      </c>
      <c r="F16865" s="28" t="s">
        <v>13</v>
      </c>
      <c r="G16865" s="28" t="s">
        <v>14</v>
      </c>
      <c r="H16865" s="29" t="s">
        <v>15</v>
      </c>
      <c r="I16865" s="30" t="s">
        <v>16</v>
      </c>
      <c r="W16865">
        <f t="shared" si="1792"/>
      </c>
      <c r="X16865">
        <f t="shared" si="1793"/>
      </c>
      <c r="Y16865">
        <f t="shared" si="1794"/>
      </c>
      <c r="Z16865">
        <f t="shared" si="1795"/>
      </c>
    </row>
    <row r="16866" spans="1:26">
      <c r="A16866" s="5"/>
      <c r="B16866" s="1564" t="s">
        <v>17</v>
      </c>
      <c r="C16866" s="1565"/>
      <c r="D16866" s="5"/>
      <c r="E16866" s="6"/>
      <c r="F16866" s="6"/>
      <c r="G16866" s="127"/>
      <c r="H16866" s="5"/>
      <c r="I16866" s="102"/>
      <c r="W16866">
        <f t="shared" si="1792"/>
      </c>
      <c r="X16866">
        <f t="shared" si="1793"/>
      </c>
      <c r="Y16866">
        <f t="shared" si="1794"/>
      </c>
      <c r="Z16866">
        <f t="shared" si="1795"/>
      </c>
    </row>
    <row r="16867" spans="1:26">
      <c r="A16867" s="5">
        <v>1</v>
      </c>
      <c r="B16867" s="8" t="s">
        <v>753</v>
      </c>
      <c r="C16867" s="5" t="s">
        <v>754</v>
      </c>
      <c r="D16867" s="5">
        <v>1</v>
      </c>
      <c r="E16867" s="5">
        <v>5</v>
      </c>
      <c r="F16867" s="5">
        <f>+E16867*D16867</f>
      </c>
      <c r="G16867" s="5">
        <f>+E16867*D16867</f>
      </c>
      <c r="H16867" s="5">
        <v>1</v>
      </c>
      <c r="I16867" s="58">
        <f>+H16867*G16867</f>
      </c>
      <c r="W16867">
        <f t="shared" si="1792"/>
      </c>
      <c r="X16867">
        <f t="shared" si="1793"/>
      </c>
      <c r="Y16867">
        <f t="shared" si="1794"/>
      </c>
      <c r="Z16867">
        <f t="shared" si="1795"/>
      </c>
    </row>
    <row r="16868" spans="1:26">
      <c r="A16868" s="5"/>
      <c r="B16868" s="1563" t="s">
        <v>644</v>
      </c>
      <c r="C16868" s="1563"/>
      <c r="D16868" s="5"/>
      <c r="E16868" s="10"/>
      <c r="F16868" s="5"/>
      <c r="G16868" s="5"/>
      <c r="H16868" s="5"/>
      <c r="I16868" s="58"/>
      <c r="W16868">
        <f t="shared" si="1792"/>
      </c>
      <c r="X16868">
        <f t="shared" si="1793"/>
      </c>
      <c r="Y16868">
        <f t="shared" si="1794"/>
      </c>
      <c r="Z16868">
        <f t="shared" si="1795"/>
      </c>
    </row>
    <row r="16869" spans="1:26">
      <c r="A16869" s="5">
        <v>2</v>
      </c>
      <c r="B16869" s="8" t="s">
        <v>1550</v>
      </c>
      <c r="C16869" s="5" t="s">
        <v>769</v>
      </c>
      <c r="D16869" s="5">
        <v>1</v>
      </c>
      <c r="E16869" s="10"/>
      <c r="F16869" s="5">
        <v>2</v>
      </c>
      <c r="G16869" s="5">
        <f>+F16869</f>
      </c>
      <c r="H16869" s="5">
        <v>1</v>
      </c>
      <c r="I16869" s="58">
        <f>+H16869*G16869</f>
      </c>
      <c r="W16869">
        <f t="shared" si="1792"/>
      </c>
      <c r="X16869">
        <f t="shared" si="1793"/>
      </c>
      <c r="Y16869">
        <f t="shared" si="1794"/>
      </c>
      <c r="Z16869">
        <f t="shared" si="1795"/>
      </c>
    </row>
    <row r="16870" spans="1:26">
      <c r="A16870" s="5"/>
      <c r="B16870" s="1564" t="s">
        <v>300</v>
      </c>
      <c r="C16870" s="1565"/>
      <c r="D16870" s="5"/>
      <c r="E16870" s="5"/>
      <c r="F16870" s="5"/>
      <c r="G16870" s="6"/>
      <c r="H16870" s="5"/>
      <c r="I16870" s="183"/>
      <c r="W16870">
        <f t="shared" si="1792"/>
      </c>
      <c r="X16870">
        <f t="shared" si="1793"/>
      </c>
      <c r="Y16870">
        <f t="shared" si="1794"/>
      </c>
      <c r="Z16870">
        <f t="shared" si="1795"/>
      </c>
    </row>
    <row r="16871" spans="1:26">
      <c r="A16871" s="5">
        <v>3</v>
      </c>
      <c r="B16871" s="17" t="s">
        <v>434</v>
      </c>
      <c r="C16871" s="88" t="s">
        <v>303</v>
      </c>
      <c r="D16871" s="5">
        <v>2</v>
      </c>
      <c r="E16871" s="5">
        <v>2</v>
      </c>
      <c r="F16871" s="5">
        <f>+E16871*D16871</f>
      </c>
      <c r="G16871" s="6">
        <f>+E16871*D16871</f>
      </c>
      <c r="H16871" s="5">
        <v>1</v>
      </c>
      <c r="I16871" s="183">
        <f>+H16871*G16871</f>
      </c>
      <c r="W16871">
        <f t="shared" si="1792"/>
      </c>
      <c r="X16871">
        <f t="shared" si="1793"/>
      </c>
      <c r="Y16871">
        <f t="shared" si="1794"/>
      </c>
      <c r="Z16871">
        <f t="shared" si="1795"/>
      </c>
    </row>
    <row r="16872" spans="1:26">
      <c r="A16872" s="5"/>
      <c r="B16872" s="17"/>
      <c r="C16872" s="34"/>
      <c r="D16872" s="5"/>
      <c r="E16872" s="5"/>
      <c r="F16872" s="6"/>
      <c r="G16872" s="127"/>
      <c r="H16872" s="5"/>
      <c r="I16872" s="402"/>
      <c r="W16872">
        <f t="shared" si="1792"/>
      </c>
      <c r="X16872">
        <f t="shared" si="1793"/>
      </c>
      <c r="Y16872">
        <f t="shared" si="1794"/>
      </c>
      <c r="Z16872">
        <f t="shared" si="1795"/>
      </c>
    </row>
    <row r="16873" spans="1:26">
      <c r="A16873" s="5"/>
      <c r="B16873" s="17"/>
      <c r="C16873" s="34"/>
      <c r="D16873" s="5"/>
      <c r="E16873" s="5"/>
      <c r="F16873" s="6"/>
      <c r="G16873" s="127"/>
      <c r="H16873" s="5"/>
      <c r="I16873" s="402"/>
      <c r="W16873">
        <f t="shared" si="1792"/>
      </c>
      <c r="X16873">
        <f t="shared" si="1793"/>
      </c>
      <c r="Y16873">
        <f t="shared" si="1794"/>
      </c>
      <c r="Z16873">
        <f t="shared" si="1795"/>
      </c>
    </row>
    <row r="16874" spans="1:26">
      <c r="A16874" s="5"/>
      <c r="B16874" s="17"/>
      <c r="C16874" s="34"/>
      <c r="D16874" s="5"/>
      <c r="E16874" s="5"/>
      <c r="F16874" s="6"/>
      <c r="G16874" s="127"/>
      <c r="H16874" s="5"/>
      <c r="I16874" s="402"/>
      <c r="W16874">
        <f t="shared" si="1792"/>
      </c>
      <c r="X16874">
        <f t="shared" si="1793"/>
      </c>
      <c r="Y16874">
        <f t="shared" si="1794"/>
      </c>
      <c r="Z16874">
        <f t="shared" si="1795"/>
      </c>
    </row>
    <row r="16875" spans="1:26">
      <c r="A16875" s="5"/>
      <c r="B16875" s="17"/>
      <c r="C16875" s="34"/>
      <c r="D16875" s="5"/>
      <c r="E16875" s="5"/>
      <c r="F16875" s="6"/>
      <c r="G16875" s="127"/>
      <c r="H16875" s="5"/>
      <c r="I16875" s="402"/>
      <c r="W16875">
        <f t="shared" si="1792"/>
      </c>
      <c r="X16875">
        <f t="shared" si="1793"/>
      </c>
      <c r="Y16875">
        <f t="shared" si="1794"/>
      </c>
      <c r="Z16875">
        <f t="shared" si="1795"/>
      </c>
    </row>
    <row r="16876" spans="1:26">
      <c r="A16876" s="5"/>
      <c r="B16876" s="17"/>
      <c r="C16876" s="34"/>
      <c r="D16876" s="5"/>
      <c r="E16876" s="5"/>
      <c r="F16876" s="6"/>
      <c r="G16876" s="127"/>
      <c r="H16876" s="5"/>
      <c r="I16876" s="402"/>
      <c r="W16876">
        <f t="shared" si="1792"/>
      </c>
      <c r="X16876">
        <f t="shared" si="1793"/>
      </c>
      <c r="Y16876">
        <f t="shared" si="1794"/>
      </c>
      <c r="Z16876">
        <f t="shared" si="1795"/>
      </c>
    </row>
    <row r="16877" spans="1:26">
      <c r="A16877" s="5"/>
      <c r="B16877" s="17"/>
      <c r="C16877" s="34"/>
      <c r="D16877" s="5"/>
      <c r="E16877" s="5"/>
      <c r="F16877" s="6"/>
      <c r="G16877" s="127"/>
      <c r="H16877" s="5"/>
      <c r="I16877" s="402"/>
      <c r="W16877">
        <f t="shared" si="1792"/>
      </c>
      <c r="X16877">
        <f t="shared" si="1793"/>
      </c>
      <c r="Y16877">
        <f t="shared" si="1794"/>
      </c>
      <c r="Z16877">
        <f t="shared" si="1795"/>
      </c>
    </row>
    <row r="16878" spans="1:26">
      <c r="A16878" s="5"/>
      <c r="B16878" s="17"/>
      <c r="C16878" s="34"/>
      <c r="D16878" s="5"/>
      <c r="E16878" s="5"/>
      <c r="F16878" s="6"/>
      <c r="G16878" s="127"/>
      <c r="H16878" s="5"/>
      <c r="I16878" s="402"/>
      <c r="W16878">
        <f t="shared" si="1792"/>
      </c>
      <c r="X16878">
        <f t="shared" si="1793"/>
      </c>
      <c r="Y16878">
        <f t="shared" si="1794"/>
      </c>
      <c r="Z16878">
        <f t="shared" si="1795"/>
      </c>
    </row>
    <row r="16879" spans="1:26">
      <c r="A16879" s="5"/>
      <c r="B16879" s="17"/>
      <c r="C16879" s="34"/>
      <c r="D16879" s="5"/>
      <c r="E16879" s="5"/>
      <c r="F16879" s="6"/>
      <c r="G16879" s="127"/>
      <c r="H16879" s="5"/>
      <c r="I16879" s="402"/>
      <c r="W16879">
        <f t="shared" si="1792"/>
      </c>
      <c r="X16879">
        <f t="shared" si="1793"/>
      </c>
      <c r="Y16879">
        <f t="shared" si="1794"/>
      </c>
      <c r="Z16879">
        <f t="shared" si="1795"/>
      </c>
    </row>
    <row r="16880" spans="1:26">
      <c r="A16880" s="16"/>
      <c r="B16880" s="8"/>
      <c r="C16880" s="5"/>
      <c r="D16880" s="5"/>
      <c r="E16880" s="5"/>
      <c r="F16880" s="6"/>
      <c r="G16880" s="6"/>
      <c r="H16880" s="5"/>
      <c r="I16880" s="129"/>
      <c r="W16880">
        <f t="shared" si="1792"/>
      </c>
      <c r="X16880">
        <f t="shared" si="1793"/>
      </c>
      <c r="Y16880">
        <f t="shared" si="1794"/>
      </c>
      <c r="Z16880">
        <f t="shared" si="1795"/>
      </c>
    </row>
    <row r="16881" spans="1:26" ht="15.75" thickBot="1">
      <c r="A16881" s="33"/>
      <c r="B16881" s="1586" t="s">
        <v>2769</v>
      </c>
      <c r="C16881" s="1587"/>
      <c r="D16881" s="109"/>
      <c r="E16881" s="109"/>
      <c r="F16881" s="109"/>
      <c r="G16881" s="109"/>
      <c r="H16881" s="109"/>
      <c r="I16881" s="110"/>
      <c r="W16881">
        <f t="shared" si="1792"/>
      </c>
      <c r="X16881">
        <f t="shared" si="1793"/>
      </c>
      <c r="Y16881">
        <f t="shared" si="1794"/>
      </c>
      <c r="Z16881">
        <f t="shared" si="1795"/>
      </c>
    </row>
    <row r="16882" spans="1:26">
      <c r="A16882" s="33"/>
      <c r="B16882" s="1588"/>
      <c r="C16882" s="1589"/>
      <c r="D16882" s="91"/>
      <c r="E16882" s="91"/>
      <c r="F16882" s="91"/>
      <c r="G16882" s="92" t="s">
        <v>19</v>
      </c>
      <c r="H16882" s="91"/>
      <c r="I16882" s="111">
        <f>SUM(I16866:I16881)</f>
      </c>
      <c r="W16882">
        <f t="shared" si="1792"/>
      </c>
      <c r="X16882">
        <f t="shared" si="1793"/>
      </c>
      <c r="Y16882">
        <f t="shared" si="1794"/>
      </c>
      <c r="Z16882">
        <f t="shared" si="1795"/>
      </c>
    </row>
    <row r="16883" spans="1:26">
      <c r="A16883" s="33"/>
      <c r="B16883" s="131"/>
      <c r="C16883" s="131"/>
      <c r="D16883" s="132"/>
      <c r="E16883" s="132"/>
      <c r="F16883" s="132"/>
      <c r="G16883" s="132" t="s">
        <v>314</v>
      </c>
      <c r="H16883" s="133"/>
      <c r="I16883" s="61"/>
      <c r="W16883">
        <f t="shared" si="1792"/>
      </c>
      <c r="X16883">
        <f t="shared" si="1793"/>
      </c>
      <c r="Y16883">
        <f t="shared" si="1794"/>
      </c>
      <c r="Z16883">
        <f t="shared" si="1795"/>
      </c>
    </row>
    <row r="16884" spans="1:26" ht="15.75" thickBot="1">
      <c r="A16884" s="33"/>
      <c r="B16884" s="11" t="s">
        <v>20</v>
      </c>
      <c r="C16884" s="35"/>
      <c r="D16884" s="35"/>
      <c r="E16884" s="35"/>
      <c r="F16884" s="35"/>
      <c r="G16884" s="35"/>
      <c r="H16884" s="35"/>
      <c r="I16884" s="36"/>
      <c r="W16884">
        <f t="shared" si="1792"/>
      </c>
      <c r="X16884">
        <f t="shared" si="1793"/>
      </c>
      <c r="Y16884">
        <f t="shared" si="1794"/>
      </c>
      <c r="Z16884">
        <f t="shared" si="1795"/>
      </c>
    </row>
    <row r="16885" spans="1:26" ht="15.75" thickBot="1">
      <c r="A16885" s="37"/>
      <c r="B16885" s="38"/>
      <c r="C16885" s="39" t="s">
        <v>21</v>
      </c>
      <c r="D16885" s="40">
        <f>SUM(D16866:D16884)</f>
      </c>
      <c r="E16885" s="41">
        <f>IF(H16885=I16885,"OK","NO")</f>
      </c>
      <c r="F16885" s="40">
        <f>SUM(F16866:F16884)</f>
      </c>
      <c r="G16885" s="176">
        <f>SUM(G16866:G16884)</f>
      </c>
      <c r="H16885" s="41">
        <f>SUMPRODUCT(F16866:F16881,H16866:H16881)</f>
      </c>
      <c r="I16885" s="43">
        <f>+I16883+I16882</f>
      </c>
      <c r="W16885">
        <f t="shared" si="1792"/>
      </c>
      <c r="X16885">
        <f t="shared" si="1793"/>
      </c>
      <c r="Y16885">
        <f t="shared" si="1794"/>
      </c>
      <c r="Z16885">
        <f t="shared" si="1795"/>
      </c>
    </row>
    <row r="16886" spans="1:26" ht="15.75" thickBot="1">
      <c r="A16886" s="44"/>
      <c r="B16886" s="116"/>
      <c r="C16886" s="45"/>
      <c r="D16886" s="45"/>
      <c r="E16886" s="45"/>
      <c r="F16886" s="45"/>
      <c r="G16886" s="45"/>
      <c r="H16886" s="46"/>
      <c r="I16886" s="47"/>
      <c r="W16886">
        <f t="shared" si="1792"/>
      </c>
      <c r="X16886">
        <f t="shared" si="1793"/>
      </c>
      <c r="Y16886">
        <f t="shared" si="1794"/>
      </c>
      <c r="Z16886">
        <f t="shared" si="1795"/>
      </c>
    </row>
    <row r="16887" spans="1:26">
      <c r="A16887" s="12" t="s">
        <v>315</v>
      </c>
      <c r="B16887" s="12"/>
      <c r="C16887" s="12"/>
      <c r="D16887" s="13"/>
      <c r="E16887" s="14"/>
      <c r="F16887" s="14"/>
      <c r="G16887" s="14"/>
      <c r="H16887" s="2"/>
      <c r="I16887" s="12"/>
      <c r="W16887">
        <f t="shared" si="1792"/>
      </c>
      <c r="X16887">
        <f t="shared" si="1793"/>
      </c>
      <c r="Y16887">
        <f t="shared" si="1794"/>
      </c>
      <c r="Z16887">
        <f t="shared" si="1795"/>
      </c>
    </row>
    <row r="16888" spans="1:26">
      <c r="W16888">
        <f t="shared" si="1792"/>
      </c>
      <c r="X16888">
        <f t="shared" si="1793"/>
      </c>
      <c r="Y16888">
        <f t="shared" si="1794"/>
      </c>
      <c r="Z16888">
        <f t="shared" si="1795"/>
      </c>
    </row>
    <row r="16889" spans="1:26">
      <c r="W16889">
        <f t="shared" si="1792"/>
      </c>
      <c r="X16889">
        <f t="shared" si="1793"/>
      </c>
      <c r="Y16889">
        <f t="shared" si="1794"/>
      </c>
      <c r="Z16889">
        <f t="shared" si="1795"/>
      </c>
    </row>
    <row r="16890" spans="1:26">
      <c r="W16890">
        <f t="shared" si="1792"/>
      </c>
      <c r="X16890">
        <f t="shared" si="1793"/>
      </c>
      <c r="Y16890">
        <f t="shared" si="1794"/>
      </c>
      <c r="Z16890">
        <f t="shared" si="1795"/>
      </c>
    </row>
    <row r="16891" spans="1:26">
      <c r="W16891">
        <f t="shared" si="1792"/>
      </c>
      <c r="X16891">
        <f t="shared" si="1793"/>
      </c>
      <c r="Y16891">
        <f t="shared" si="1794"/>
      </c>
      <c r="Z16891">
        <f t="shared" si="1795"/>
      </c>
    </row>
    <row r="16892" spans="1:26">
      <c r="A16892" s="1562" t="s">
        <v>0</v>
      </c>
      <c r="B16892" s="1562"/>
      <c r="C16892" s="1562"/>
      <c r="D16892" s="1562"/>
      <c r="E16892" s="1562"/>
      <c r="F16892" s="1562"/>
      <c r="G16892" s="1562"/>
      <c r="H16892" s="1562"/>
      <c r="I16892" s="1562"/>
      <c r="W16892">
        <f t="shared" si="1792"/>
      </c>
      <c r="X16892">
        <f t="shared" si="1793"/>
      </c>
      <c r="Y16892">
        <f t="shared" si="1794"/>
      </c>
      <c r="Z16892">
        <f t="shared" si="1795"/>
      </c>
    </row>
    <row r="16893" spans="1:26">
      <c r="W16893">
        <f t="shared" si="1792"/>
      </c>
      <c r="X16893">
        <f t="shared" si="1793"/>
      </c>
      <c r="Y16893">
        <f t="shared" si="1794"/>
      </c>
      <c r="Z16893">
        <f t="shared" si="1795"/>
      </c>
    </row>
    <row r="16894" spans="1:26">
      <c r="A16894" s="1" t="s">
        <v>1</v>
      </c>
      <c r="B16894" s="1"/>
      <c r="C16894" s="1"/>
      <c r="G16894" s="489" t="s">
        <v>2</v>
      </c>
      <c r="H16894" s="3" t="s">
        <v>2701</v>
      </c>
      <c r="W16894">
        <f t="shared" si="1792"/>
      </c>
      <c r="X16894">
        <f t="shared" si="1793"/>
      </c>
      <c r="Y16894">
        <f t="shared" si="1794"/>
      </c>
      <c r="Z16894">
        <f t="shared" si="1795"/>
      </c>
    </row>
    <row r="16895" spans="1:26">
      <c r="A16895" s="178" t="inlineStr">
        <is>
          <t>Dealer-292</t>
        </is>
      </c>
      <c r="B16895" s="1"/>
      <c r="C16895" s="1"/>
      <c r="F16895" s="4"/>
      <c r="G16895" s="488" t="s">
        <v>1440</v>
      </c>
      <c r="H16895" s="1" t="s">
        <v>2359</v>
      </c>
      <c r="W16895">
        <f t="shared" si="1792"/>
      </c>
      <c r="X16895">
        <f t="shared" si="1793"/>
      </c>
      <c r="Y16895">
        <f t="shared" si="1794"/>
      </c>
      <c r="Z16895">
        <f t="shared" si="1795"/>
      </c>
    </row>
    <row r="16896" spans="1:26">
      <c r="A16896" t="inlineStr">
        <is>
          <t>Address line (redacted)</t>
        </is>
      </c>
      <c r="B16896" s="1"/>
      <c r="C16896" s="1"/>
      <c r="F16896" s="4"/>
      <c r="H16896" s="49"/>
      <c r="W16896">
        <f t="shared" si="1792"/>
      </c>
      <c r="X16896">
        <f t="shared" si="1793"/>
      </c>
      <c r="Y16896">
        <f t="shared" si="1794"/>
      </c>
      <c r="Z16896">
        <f t="shared" si="1795"/>
      </c>
    </row>
    <row r="16897" spans="1:26" ht="15.75">
      <c r="A16897" s="1" t="s">
        <v>572</v>
      </c>
      <c r="B16897" s="1" t="inlineStr">
        <is>
          <t>Dealer-343</t>
        </is>
      </c>
      <c r="C16897" s="1"/>
      <c r="D16897" s="142"/>
      <c r="H16897" s="54"/>
      <c r="W16897">
        <f t="shared" si="1792"/>
      </c>
      <c r="X16897">
        <f t="shared" si="1793"/>
      </c>
      <c r="Y16897">
        <f t="shared" si="1794"/>
      </c>
      <c r="Z16897">
        <f t="shared" si="1795"/>
      </c>
    </row>
    <row r="16898" spans="1:26" ht="15.75">
      <c r="A16898" s="1"/>
      <c r="B16898" s="1"/>
      <c r="C16898" s="1"/>
      <c r="D16898" s="142"/>
      <c r="H16898" s="54"/>
      <c r="W16898">
        <f t="shared" si="1792"/>
      </c>
      <c r="X16898">
        <f t="shared" si="1793"/>
      </c>
      <c r="Y16898">
        <f t="shared" si="1794"/>
      </c>
      <c r="Z16898">
        <f t="shared" si="1795"/>
      </c>
    </row>
    <row r="16899" spans="1:26" ht="15.75">
      <c r="A16899" s="49"/>
      <c r="B16899" s="87"/>
      <c r="D16899" s="142"/>
      <c r="H16899" s="54"/>
      <c r="W16899">
        <f t="shared" si="1792"/>
      </c>
      <c r="X16899">
        <f t="shared" si="1793"/>
      </c>
      <c r="Y16899">
        <f t="shared" si="1794"/>
      </c>
      <c r="Z16899">
        <f t="shared" si="1795"/>
      </c>
    </row>
    <row r="16900" spans="1:26">
      <c r="W16900">
        <f t="shared" ref="W16900:W16963" si="1796">IF(LEFT($H16900&amp;"",5)="2019-",$H16900,W16899)</f>
      </c>
      <c r="X16900">
        <f t="shared" ref="X16900:X16963" si="1797">IF($W16900="",0,IF(COUNTIF($AB$2:$AB$80,$W16900)&gt;0,1,0))</f>
      </c>
      <c r="Y16900">
        <f t="shared" ref="Y16900:Y16963" si="1798">IF($C16900="","",UPPER(TRIM(IFERROR(LEFT($C16900&amp;"",FIND("/",$C16900&amp;"")-1),$C16900&amp;""))))</f>
      </c>
      <c r="Z16900">
        <f t="shared" ref="Z16900:Z16963" si="1799">IFERROR(IF(ISNUMBER($G16900),$G16900,0),0)</f>
      </c>
    </row>
    <row r="16901" spans="1:26">
      <c r="A16901" s="1" t="s">
        <v>5</v>
      </c>
      <c r="W16901">
        <f t="shared" si="1796"/>
      </c>
      <c r="X16901">
        <f t="shared" si="1797"/>
      </c>
      <c r="Y16901">
        <f t="shared" si="1798"/>
      </c>
      <c r="Z16901">
        <f t="shared" si="1799"/>
      </c>
    </row>
    <row r="16902" spans="1:26">
      <c r="A16902" s="1" t="s">
        <v>6</v>
      </c>
      <c r="W16902">
        <f t="shared" si="1796"/>
      </c>
      <c r="X16902">
        <f t="shared" si="1797"/>
      </c>
      <c r="Y16902">
        <f t="shared" si="1798"/>
      </c>
      <c r="Z16902">
        <f t="shared" si="1799"/>
      </c>
    </row>
    <row r="16903" spans="1:26">
      <c r="A16903" s="1" t="s">
        <v>7</v>
      </c>
      <c r="W16903">
        <f t="shared" si="1796"/>
      </c>
      <c r="X16903">
        <f t="shared" si="1797"/>
      </c>
      <c r="Y16903">
        <f t="shared" si="1798"/>
      </c>
      <c r="Z16903">
        <f t="shared" si="1799"/>
      </c>
    </row>
    <row r="16904" spans="1:26" ht="24">
      <c r="A16904" s="179" t="s">
        <v>8</v>
      </c>
      <c r="B16904" s="180" t="s">
        <v>9</v>
      </c>
      <c r="C16904" s="180" t="s">
        <v>10</v>
      </c>
      <c r="D16904" s="181" t="s">
        <v>11</v>
      </c>
      <c r="E16904" s="181" t="s">
        <v>12</v>
      </c>
      <c r="F16904" s="181" t="s">
        <v>13</v>
      </c>
      <c r="G16904" s="181" t="s">
        <v>14</v>
      </c>
      <c r="H16904" s="179" t="s">
        <v>15</v>
      </c>
      <c r="I16904" s="182" t="s">
        <v>16</v>
      </c>
      <c r="W16904">
        <f t="shared" si="1796"/>
      </c>
      <c r="X16904">
        <f t="shared" si="1797"/>
      </c>
      <c r="Y16904">
        <f t="shared" si="1798"/>
      </c>
      <c r="Z16904">
        <f t="shared" si="1799"/>
      </c>
    </row>
    <row r="16905" spans="1:26">
      <c r="A16905" s="5"/>
      <c r="B16905" s="1563" t="s">
        <v>17</v>
      </c>
      <c r="C16905" s="1563"/>
      <c r="D16905" s="5"/>
      <c r="E16905" s="50"/>
      <c r="F16905" s="214"/>
      <c r="G16905" s="187"/>
      <c r="H16905" s="9"/>
      <c r="I16905" s="183"/>
      <c r="W16905">
        <f t="shared" si="1796"/>
      </c>
      <c r="X16905">
        <f t="shared" si="1797"/>
      </c>
      <c r="Y16905">
        <f t="shared" si="1798"/>
      </c>
      <c r="Z16905">
        <f t="shared" si="1799"/>
      </c>
    </row>
    <row r="16906" spans="1:26" s="204" customFormat="1" ht="15" customHeight="1">
      <c r="A16906" s="5">
        <v>1</v>
      </c>
      <c r="B16906" s="8" t="s">
        <v>2065</v>
      </c>
      <c r="C16906" s="5" t="s">
        <v>2066</v>
      </c>
      <c r="D16906" s="296"/>
      <c r="E16906" s="5"/>
      <c r="F16906" s="186">
        <v>1</v>
      </c>
      <c r="G16906" s="187">
        <f>+F16906</f>
      </c>
      <c r="H16906" s="5">
        <v>1</v>
      </c>
      <c r="I16906" s="183">
        <f>+H16906*G16906</f>
      </c>
      <c r="W16906">
        <f t="shared" si="1796"/>
      </c>
      <c r="X16906">
        <f t="shared" si="1797"/>
      </c>
      <c r="Y16906">
        <f t="shared" si="1798"/>
      </c>
      <c r="Z16906">
        <f t="shared" si="1799"/>
      </c>
    </row>
    <row r="16907" spans="1:26" s="204" customFormat="1" ht="15" customHeight="1">
      <c r="A16907" s="5">
        <v>2</v>
      </c>
      <c r="B16907" s="8" t="s">
        <v>858</v>
      </c>
      <c r="C16907" s="5" t="s">
        <v>857</v>
      </c>
      <c r="D16907" s="522"/>
      <c r="E16907" s="5"/>
      <c r="F16907" s="186">
        <v>1</v>
      </c>
      <c r="G16907" s="187">
        <f>+F16907</f>
      </c>
      <c r="H16907" s="5">
        <v>1</v>
      </c>
      <c r="I16907" s="183">
        <f>+H16907*G16907</f>
      </c>
      <c r="W16907">
        <f t="shared" si="1796"/>
      </c>
      <c r="X16907">
        <f t="shared" si="1797"/>
      </c>
      <c r="Y16907">
        <f t="shared" si="1798"/>
      </c>
      <c r="Z16907">
        <f t="shared" si="1799"/>
      </c>
    </row>
    <row r="16908" spans="1:26" s="204" customFormat="1" ht="15" customHeight="1">
      <c r="A16908" s="5"/>
      <c r="B16908" s="8"/>
      <c r="C16908" s="5"/>
      <c r="D16908" s="5"/>
      <c r="E16908" s="5"/>
      <c r="F16908" s="186"/>
      <c r="G16908" s="187"/>
      <c r="H16908" s="5"/>
      <c r="I16908" s="183"/>
      <c r="W16908">
        <f t="shared" si="1796"/>
      </c>
      <c r="X16908">
        <f t="shared" si="1797"/>
      </c>
      <c r="Y16908">
        <f t="shared" si="1798"/>
      </c>
      <c r="Z16908">
        <f t="shared" si="1799"/>
      </c>
    </row>
    <row r="16909" spans="1:26" s="204" customFormat="1" ht="15" customHeight="1">
      <c r="A16909" s="5">
        <v>4</v>
      </c>
      <c r="B16909" s="8" t="s">
        <v>27</v>
      </c>
      <c r="C16909" s="5" t="s">
        <v>22</v>
      </c>
      <c r="D16909" s="296"/>
      <c r="E16909" s="5"/>
      <c r="F16909" s="186">
        <v>2</v>
      </c>
      <c r="G16909" s="187">
        <f>+F16909</f>
      </c>
      <c r="H16909" s="5">
        <v>1</v>
      </c>
      <c r="I16909" s="183">
        <f>+H16909*G16909</f>
      </c>
      <c r="W16909">
        <f t="shared" si="1796"/>
      </c>
      <c r="X16909">
        <f t="shared" si="1797"/>
      </c>
      <c r="Y16909">
        <f t="shared" si="1798"/>
      </c>
      <c r="Z16909">
        <f t="shared" si="1799"/>
      </c>
    </row>
    <row r="16910" spans="1:26" s="204" customFormat="1" ht="15" customHeight="1">
      <c r="A16910" s="5">
        <v>5</v>
      </c>
      <c r="B16910" s="8" t="s">
        <v>593</v>
      </c>
      <c r="C16910" s="5" t="s">
        <v>438</v>
      </c>
      <c r="D16910" s="5">
        <v>1</v>
      </c>
      <c r="E16910" s="5">
        <v>5</v>
      </c>
      <c r="F16910" s="5">
        <f>+E16910*D16910</f>
      </c>
      <c r="G16910" s="5">
        <f>+E16910*D16910</f>
      </c>
      <c r="H16910" s="5">
        <v>1</v>
      </c>
      <c r="I16910" s="183">
        <f>+H16910*G16910</f>
      </c>
      <c r="W16910">
        <f t="shared" si="1796"/>
      </c>
      <c r="X16910">
        <f t="shared" si="1797"/>
      </c>
      <c r="Y16910">
        <f t="shared" si="1798"/>
      </c>
      <c r="Z16910">
        <f t="shared" si="1799"/>
      </c>
    </row>
    <row r="16911" spans="1:26" s="204" customFormat="1" ht="15" customHeight="1">
      <c r="A16911" s="5">
        <v>6</v>
      </c>
      <c r="B16911" s="15" t="s">
        <v>1732</v>
      </c>
      <c r="C16911" s="5" t="s">
        <v>1733</v>
      </c>
      <c r="D16911" s="522"/>
      <c r="E16911" s="5"/>
      <c r="F16911" s="186">
        <v>2</v>
      </c>
      <c r="G16911" s="187">
        <f>+F16911</f>
      </c>
      <c r="H16911" s="5">
        <v>1</v>
      </c>
      <c r="I16911" s="183">
        <f t="shared" ref="I16911:I16916" si="1800">+H16911*G16911</f>
      </c>
      <c r="W16911">
        <f t="shared" si="1796"/>
      </c>
      <c r="X16911">
        <f t="shared" si="1797"/>
      </c>
      <c r="Y16911">
        <f t="shared" si="1798"/>
      </c>
      <c r="Z16911">
        <f t="shared" si="1799"/>
      </c>
    </row>
    <row r="16912" spans="1:26" s="204" customFormat="1" ht="15" customHeight="1">
      <c r="A16912" s="5">
        <v>7</v>
      </c>
      <c r="B16912" s="8" t="s">
        <v>856</v>
      </c>
      <c r="C16912" s="5" t="s">
        <v>855</v>
      </c>
      <c r="D16912" s="522"/>
      <c r="E16912" s="5"/>
      <c r="F16912" s="186">
        <v>2</v>
      </c>
      <c r="G16912" s="187">
        <f>+F16912</f>
      </c>
      <c r="H16912" s="5">
        <v>1</v>
      </c>
      <c r="I16912" s="183">
        <f t="shared" si="1800"/>
      </c>
      <c r="W16912">
        <f t="shared" si="1796"/>
      </c>
      <c r="X16912">
        <f t="shared" si="1797"/>
      </c>
      <c r="Y16912">
        <f t="shared" si="1798"/>
      </c>
      <c r="Z16912">
        <f t="shared" si="1799"/>
      </c>
    </row>
    <row r="16913" spans="1:26" s="204" customFormat="1" ht="15" customHeight="1">
      <c r="A16913" s="5">
        <v>8</v>
      </c>
      <c r="B16913" s="8" t="s">
        <v>939</v>
      </c>
      <c r="C16913" s="5" t="s">
        <v>938</v>
      </c>
      <c r="D16913" s="5">
        <v>1</v>
      </c>
      <c r="E16913" s="5">
        <v>5</v>
      </c>
      <c r="F16913" s="5">
        <f>+E16913*D16913</f>
      </c>
      <c r="G16913" s="5">
        <f>+E16913*D16913</f>
      </c>
      <c r="H16913" s="5">
        <v>1</v>
      </c>
      <c r="I16913" s="183">
        <f t="shared" si="1800"/>
      </c>
      <c r="W16913">
        <f t="shared" si="1796"/>
      </c>
      <c r="X16913">
        <f t="shared" si="1797"/>
      </c>
      <c r="Y16913">
        <f t="shared" si="1798"/>
      </c>
      <c r="Z16913">
        <f t="shared" si="1799"/>
      </c>
    </row>
    <row r="16914" spans="1:26" s="204" customFormat="1" ht="15" customHeight="1">
      <c r="A16914" s="5">
        <v>9</v>
      </c>
      <c r="B16914" s="8" t="s">
        <v>902</v>
      </c>
      <c r="C16914" s="5" t="s">
        <v>750</v>
      </c>
      <c r="D16914" s="296">
        <v>1</v>
      </c>
      <c r="E16914" s="5"/>
      <c r="F16914" s="186">
        <v>2</v>
      </c>
      <c r="G16914" s="187">
        <f>+F16914</f>
      </c>
      <c r="H16914" s="5">
        <v>1</v>
      </c>
      <c r="I16914" s="183">
        <f t="shared" si="1800"/>
      </c>
      <c r="W16914">
        <f t="shared" si="1796"/>
      </c>
      <c r="X16914">
        <f t="shared" si="1797"/>
      </c>
      <c r="Y16914">
        <f t="shared" si="1798"/>
      </c>
      <c r="Z16914">
        <f t="shared" si="1799"/>
      </c>
    </row>
    <row r="16915" spans="1:26" s="204" customFormat="1" ht="15" customHeight="1">
      <c r="A16915" s="5"/>
      <c r="B16915" s="8"/>
      <c r="C16915" s="5"/>
      <c r="D16915" s="5"/>
      <c r="E16915" s="5"/>
      <c r="F16915" s="186"/>
      <c r="G16915" s="187"/>
      <c r="H16915" s="5"/>
      <c r="I16915" s="183"/>
      <c r="W16915">
        <f t="shared" si="1796"/>
      </c>
      <c r="X16915">
        <f t="shared" si="1797"/>
      </c>
      <c r="Y16915">
        <f t="shared" si="1798"/>
      </c>
      <c r="Z16915">
        <f t="shared" si="1799"/>
      </c>
    </row>
    <row r="16916" spans="1:26" s="204" customFormat="1" ht="15" customHeight="1">
      <c r="A16916" s="5">
        <v>11</v>
      </c>
      <c r="B16916" s="8" t="s">
        <v>962</v>
      </c>
      <c r="C16916" s="5" t="s">
        <v>961</v>
      </c>
      <c r="D16916" s="5">
        <v>1</v>
      </c>
      <c r="E16916" s="5">
        <v>5</v>
      </c>
      <c r="F16916" s="5">
        <f>+E16916*D16916</f>
      </c>
      <c r="G16916" s="5">
        <f>+E16916*D16916</f>
      </c>
      <c r="H16916" s="5">
        <v>1</v>
      </c>
      <c r="I16916" s="183">
        <f t="shared" si="1800"/>
      </c>
      <c r="W16916">
        <f t="shared" si="1796"/>
      </c>
      <c r="X16916">
        <f t="shared" si="1797"/>
      </c>
      <c r="Y16916">
        <f t="shared" si="1798"/>
      </c>
      <c r="Z16916">
        <f t="shared" si="1799"/>
      </c>
    </row>
    <row r="16917" spans="1:26" s="204" customFormat="1" ht="15" customHeight="1">
      <c r="A16917" s="5"/>
      <c r="B16917" s="8"/>
      <c r="C16917" s="5"/>
      <c r="D16917" s="5"/>
      <c r="E16917" s="5"/>
      <c r="F16917" s="186"/>
      <c r="G16917" s="187"/>
      <c r="H16917" s="5"/>
      <c r="I16917" s="183"/>
      <c r="W16917">
        <f t="shared" si="1796"/>
      </c>
      <c r="X16917">
        <f t="shared" si="1797"/>
      </c>
      <c r="Y16917">
        <f t="shared" si="1798"/>
      </c>
      <c r="Z16917">
        <f t="shared" si="1799"/>
      </c>
    </row>
    <row r="16918" spans="1:26">
      <c r="A16918" s="5"/>
      <c r="B16918" s="1564" t="s">
        <v>539</v>
      </c>
      <c r="C16918" s="1565"/>
      <c r="D16918" s="184"/>
      <c r="E16918" s="184"/>
      <c r="F16918" s="214"/>
      <c r="G16918" s="186"/>
      <c r="H16918" s="214"/>
      <c r="I16918" s="188"/>
      <c r="W16918">
        <f t="shared" si="1796"/>
      </c>
      <c r="X16918">
        <f t="shared" si="1797"/>
      </c>
      <c r="Y16918">
        <f t="shared" si="1798"/>
      </c>
      <c r="Z16918">
        <f t="shared" si="1799"/>
      </c>
    </row>
    <row r="16919" spans="1:26">
      <c r="A16919" s="5"/>
      <c r="B16919" s="15"/>
      <c r="C16919" s="105"/>
      <c r="D16919" s="5"/>
      <c r="E16919" s="5"/>
      <c r="F16919" s="186"/>
      <c r="G16919" s="187"/>
      <c r="H16919" s="5"/>
      <c r="I16919" s="188"/>
      <c r="W16919">
        <f t="shared" si="1796"/>
      </c>
      <c r="X16919">
        <f t="shared" si="1797"/>
      </c>
      <c r="Y16919">
        <f t="shared" si="1798"/>
      </c>
      <c r="Z16919">
        <f t="shared" si="1799"/>
      </c>
    </row>
    <row r="16920" spans="1:26" ht="48">
      <c r="A16920" s="5">
        <v>14</v>
      </c>
      <c r="B16920" s="15" t="s">
        <v>540</v>
      </c>
      <c r="C16920" s="105" t="s">
        <v>541</v>
      </c>
      <c r="D16920" s="5">
        <v>1</v>
      </c>
      <c r="E16920" s="5">
        <v>100</v>
      </c>
      <c r="F16920" s="5">
        <f>+E16920*D16920</f>
      </c>
      <c r="G16920" s="5">
        <f>+E16920*D16920</f>
      </c>
      <c r="H16920" s="5">
        <v>1</v>
      </c>
      <c r="I16920" s="188">
        <f>+H16920*G16920</f>
      </c>
      <c r="W16920">
        <f t="shared" si="1796"/>
      </c>
      <c r="X16920">
        <f t="shared" si="1797"/>
      </c>
      <c r="Y16920">
        <f t="shared" si="1798"/>
      </c>
      <c r="Z16920">
        <f t="shared" si="1799"/>
      </c>
    </row>
    <row r="16921" spans="1:26">
      <c r="A16921" s="5"/>
      <c r="B16921" s="1564" t="s">
        <v>18</v>
      </c>
      <c r="C16921" s="1565"/>
      <c r="D16921" s="184"/>
      <c r="E16921" s="184"/>
      <c r="F16921" s="186"/>
      <c r="G16921" s="187"/>
      <c r="H16921" s="185"/>
      <c r="I16921" s="188"/>
      <c r="W16921">
        <f t="shared" si="1796"/>
      </c>
      <c r="X16921">
        <f t="shared" si="1797"/>
      </c>
      <c r="Y16921">
        <f t="shared" si="1798"/>
      </c>
      <c r="Z16921">
        <f t="shared" si="1799"/>
      </c>
    </row>
    <row r="16922" spans="1:26">
      <c r="A16922" s="5">
        <v>14</v>
      </c>
      <c r="B16922" s="8" t="s">
        <v>275</v>
      </c>
      <c r="C16922" s="5" t="s">
        <v>276</v>
      </c>
      <c r="D16922" s="5">
        <v>1</v>
      </c>
      <c r="E16922" s="5">
        <v>4</v>
      </c>
      <c r="F16922" s="5">
        <f>+E16922*D16922</f>
      </c>
      <c r="G16922" s="5">
        <f>+E16922*D16922</f>
      </c>
      <c r="H16922" s="9">
        <v>1</v>
      </c>
      <c r="I16922" s="188">
        <f>+H16922*G16922</f>
      </c>
      <c r="W16922">
        <f t="shared" si="1796"/>
      </c>
      <c r="X16922">
        <f t="shared" si="1797"/>
      </c>
      <c r="Y16922">
        <f t="shared" si="1798"/>
      </c>
      <c r="Z16922">
        <f t="shared" si="1799"/>
      </c>
    </row>
    <row r="16923" spans="1:26">
      <c r="A16923" s="5">
        <v>15</v>
      </c>
      <c r="B16923" s="8" t="s">
        <v>295</v>
      </c>
      <c r="C16923" s="5" t="s">
        <v>294</v>
      </c>
      <c r="D16923" s="404">
        <v>1</v>
      </c>
      <c r="E16923" s="5"/>
      <c r="F16923" s="186">
        <v>2</v>
      </c>
      <c r="G16923" s="187">
        <f>+F16923</f>
      </c>
      <c r="H16923" s="9">
        <v>1</v>
      </c>
      <c r="I16923" s="188">
        <f>+H16923*G16923</f>
      </c>
      <c r="W16923">
        <f t="shared" si="1796"/>
      </c>
      <c r="X16923">
        <f t="shared" si="1797"/>
      </c>
      <c r="Y16923">
        <f t="shared" si="1798"/>
      </c>
      <c r="Z16923">
        <f t="shared" si="1799"/>
      </c>
    </row>
    <row r="16924" spans="1:26" ht="24">
      <c r="A16924" s="5">
        <v>16</v>
      </c>
      <c r="B16924" s="95" t="s">
        <v>469</v>
      </c>
      <c r="C16924" s="101" t="s">
        <v>468</v>
      </c>
      <c r="D16924" s="404"/>
      <c r="E16924" s="5"/>
      <c r="F16924" s="186">
        <v>1</v>
      </c>
      <c r="G16924" s="187">
        <f>+F16924</f>
      </c>
      <c r="H16924" s="16">
        <v>1</v>
      </c>
      <c r="I16924" s="188">
        <f>+H16924*G16924</f>
      </c>
      <c r="W16924">
        <f t="shared" si="1796"/>
      </c>
      <c r="X16924">
        <f t="shared" si="1797"/>
      </c>
      <c r="Y16924">
        <f t="shared" si="1798"/>
      </c>
      <c r="Z16924">
        <f t="shared" si="1799"/>
      </c>
    </row>
    <row r="16925" spans="1:26">
      <c r="A16925" s="5"/>
      <c r="B16925" s="1564" t="s">
        <v>300</v>
      </c>
      <c r="C16925" s="1565"/>
      <c r="D16925" s="184"/>
      <c r="E16925" s="184"/>
      <c r="F16925" s="186"/>
      <c r="G16925" s="187"/>
      <c r="H16925" s="238"/>
      <c r="I16925" s="188"/>
      <c r="W16925">
        <f t="shared" si="1796"/>
      </c>
      <c r="X16925">
        <f t="shared" si="1797"/>
      </c>
      <c r="Y16925">
        <f t="shared" si="1798"/>
      </c>
      <c r="Z16925">
        <f t="shared" si="1799"/>
      </c>
    </row>
    <row r="16926" spans="1:26" ht="36">
      <c r="A16926" s="5">
        <v>18</v>
      </c>
      <c r="B16926" s="17" t="s">
        <v>768</v>
      </c>
      <c r="C16926" s="88" t="s">
        <v>769</v>
      </c>
      <c r="D16926" s="725"/>
      <c r="E16926" s="9" t="s">
        <v>913</v>
      </c>
      <c r="F16926" s="186">
        <v>500</v>
      </c>
      <c r="G16926" s="187">
        <f>+F16926</f>
      </c>
      <c r="H16926" s="5">
        <v>1</v>
      </c>
      <c r="I16926" s="188">
        <f>+H16926*G16926</f>
      </c>
      <c r="W16926">
        <f t="shared" si="1796"/>
      </c>
      <c r="X16926">
        <f t="shared" si="1797"/>
      </c>
      <c r="Y16926">
        <f t="shared" si="1798"/>
      </c>
      <c r="Z16926">
        <f t="shared" si="1799"/>
      </c>
    </row>
    <row r="16927" spans="1:26">
      <c r="A16927" s="5"/>
      <c r="B16927" s="17"/>
      <c r="C16927" s="88"/>
      <c r="D16927" s="185"/>
      <c r="E16927" s="185"/>
      <c r="F16927" s="186"/>
      <c r="G16927" s="187"/>
      <c r="H16927" s="184"/>
      <c r="I16927" s="188"/>
      <c r="W16927">
        <f t="shared" si="1796"/>
      </c>
      <c r="X16927">
        <f t="shared" si="1797"/>
      </c>
      <c r="Y16927">
        <f t="shared" si="1798"/>
      </c>
      <c r="Z16927">
        <f t="shared" si="1799"/>
      </c>
    </row>
    <row r="16928" spans="1:26">
      <c r="A16928" s="5"/>
      <c r="B16928" s="1564" t="s">
        <v>950</v>
      </c>
      <c r="C16928" s="1565"/>
      <c r="D16928" s="184"/>
      <c r="E16928" s="184"/>
      <c r="F16928" s="186"/>
      <c r="G16928" s="187"/>
      <c r="H16928" s="184"/>
      <c r="I16928" s="188"/>
      <c r="W16928">
        <f t="shared" si="1796"/>
      </c>
      <c r="X16928">
        <f t="shared" si="1797"/>
      </c>
      <c r="Y16928">
        <f t="shared" si="1798"/>
      </c>
      <c r="Z16928">
        <f t="shared" si="1799"/>
      </c>
    </row>
    <row r="16929" spans="1:26">
      <c r="A16929" s="227">
        <v>19</v>
      </c>
      <c r="B16929" s="8" t="s">
        <v>2481</v>
      </c>
      <c r="C16929" s="5" t="s">
        <v>2482</v>
      </c>
      <c r="D16929" s="727"/>
      <c r="E16929" s="5"/>
      <c r="F16929" s="186">
        <v>10</v>
      </c>
      <c r="G16929" s="187">
        <f>+F16929</f>
      </c>
      <c r="H16929" s="5">
        <v>1</v>
      </c>
      <c r="I16929" s="188">
        <f>+H16929*G16929</f>
      </c>
      <c r="W16929">
        <f t="shared" si="1796"/>
      </c>
      <c r="X16929">
        <f t="shared" si="1797"/>
      </c>
      <c r="Y16929">
        <f t="shared" si="1798"/>
      </c>
      <c r="Z16929">
        <f t="shared" si="1799"/>
      </c>
    </row>
    <row r="16930" spans="1:26">
      <c r="A16930" s="5"/>
      <c r="B16930" s="1564" t="s">
        <v>539</v>
      </c>
      <c r="C16930" s="1565"/>
      <c r="D16930" s="184"/>
      <c r="E16930" s="184"/>
      <c r="F16930" s="186"/>
      <c r="G16930" s="187"/>
      <c r="H16930" s="184"/>
      <c r="I16930" s="188"/>
      <c r="W16930">
        <f t="shared" si="1796"/>
      </c>
      <c r="X16930">
        <f t="shared" si="1797"/>
      </c>
      <c r="Y16930">
        <f t="shared" si="1798"/>
      </c>
      <c r="Z16930">
        <f t="shared" si="1799"/>
      </c>
    </row>
    <row r="16931" spans="1:26">
      <c r="A16931" s="5">
        <v>20</v>
      </c>
      <c r="B16931" s="15" t="s">
        <v>400</v>
      </c>
      <c r="C16931" s="105">
        <v>355222</v>
      </c>
      <c r="D16931" s="332"/>
      <c r="E16931" s="5"/>
      <c r="F16931" s="186">
        <v>20</v>
      </c>
      <c r="G16931" s="187">
        <f t="shared" ref="G16931:G16936" si="1801">+F16931</f>
      </c>
      <c r="H16931" s="5">
        <v>1</v>
      </c>
      <c r="I16931" s="188">
        <f t="shared" ref="I16931:I16936" si="1802">+H16931*G16931</f>
      </c>
      <c r="W16931">
        <f t="shared" si="1796"/>
      </c>
      <c r="X16931">
        <f t="shared" si="1797"/>
      </c>
      <c r="Y16931">
        <f t="shared" si="1798"/>
      </c>
      <c r="Z16931">
        <f t="shared" si="1799"/>
      </c>
    </row>
    <row r="16932" spans="1:26" ht="48">
      <c r="A16932" s="5">
        <v>21</v>
      </c>
      <c r="B16932" s="15" t="s">
        <v>2714</v>
      </c>
      <c r="C16932" s="105" t="s">
        <v>2713</v>
      </c>
      <c r="D16932" s="727"/>
      <c r="E16932" s="5"/>
      <c r="F16932" s="186">
        <v>50</v>
      </c>
      <c r="G16932" s="187">
        <f t="shared" si="1801"/>
      </c>
      <c r="H16932" s="5">
        <v>1</v>
      </c>
      <c r="I16932" s="188">
        <f t="shared" si="1802"/>
      </c>
      <c r="W16932">
        <f t="shared" si="1796"/>
      </c>
      <c r="X16932">
        <f t="shared" si="1797"/>
      </c>
      <c r="Y16932">
        <f t="shared" si="1798"/>
      </c>
      <c r="Z16932">
        <f t="shared" si="1799"/>
      </c>
    </row>
    <row r="16933" spans="1:26" ht="24">
      <c r="A16933" s="5">
        <v>22</v>
      </c>
      <c r="B16933" s="15" t="s">
        <v>1290</v>
      </c>
      <c r="C16933" s="105" t="s">
        <v>1291</v>
      </c>
      <c r="D16933" s="727">
        <v>1</v>
      </c>
      <c r="E16933" s="5"/>
      <c r="F16933" s="186">
        <v>20</v>
      </c>
      <c r="G16933" s="187">
        <f t="shared" si="1801"/>
      </c>
      <c r="H16933" s="5">
        <v>1</v>
      </c>
      <c r="I16933" s="188">
        <f t="shared" si="1802"/>
      </c>
      <c r="W16933">
        <f t="shared" si="1796"/>
      </c>
      <c r="X16933">
        <f t="shared" si="1797"/>
      </c>
      <c r="Y16933">
        <f t="shared" si="1798"/>
      </c>
      <c r="Z16933">
        <f t="shared" si="1799"/>
      </c>
    </row>
    <row r="16934" spans="1:26" ht="36">
      <c r="A16934" s="5">
        <v>23</v>
      </c>
      <c r="B16934" s="104" t="s">
        <v>1694</v>
      </c>
      <c r="C16934" s="105" t="s">
        <v>545</v>
      </c>
      <c r="D16934" s="332"/>
      <c r="E16934" s="5"/>
      <c r="F16934" s="186">
        <v>20</v>
      </c>
      <c r="G16934" s="187">
        <f t="shared" si="1801"/>
      </c>
      <c r="H16934" s="5">
        <v>1</v>
      </c>
      <c r="I16934" s="188">
        <f t="shared" si="1802"/>
      </c>
      <c r="W16934">
        <f t="shared" si="1796"/>
      </c>
      <c r="X16934">
        <f t="shared" si="1797"/>
      </c>
      <c r="Y16934">
        <f t="shared" si="1798"/>
      </c>
      <c r="Z16934">
        <f t="shared" si="1799"/>
      </c>
    </row>
    <row r="16935" spans="1:26" ht="48">
      <c r="A16935" s="5">
        <v>24</v>
      </c>
      <c r="B16935" s="15" t="s">
        <v>542</v>
      </c>
      <c r="C16935" s="105" t="s">
        <v>543</v>
      </c>
      <c r="D16935" s="332">
        <v>1</v>
      </c>
      <c r="E16935" s="5"/>
      <c r="F16935" s="186">
        <v>50</v>
      </c>
      <c r="G16935" s="187">
        <f t="shared" si="1801"/>
      </c>
      <c r="H16935" s="5">
        <v>1</v>
      </c>
      <c r="I16935" s="188">
        <f t="shared" si="1802"/>
      </c>
      <c r="W16935">
        <f t="shared" si="1796"/>
      </c>
      <c r="X16935">
        <f t="shared" si="1797"/>
      </c>
      <c r="Y16935">
        <f t="shared" si="1798"/>
      </c>
      <c r="Z16935">
        <f t="shared" si="1799"/>
      </c>
    </row>
    <row r="16936" spans="1:26" ht="24">
      <c r="A16936" s="5">
        <v>25</v>
      </c>
      <c r="B16936" s="15" t="s">
        <v>2492</v>
      </c>
      <c r="C16936" s="105" t="s">
        <v>2493</v>
      </c>
      <c r="D16936" s="332"/>
      <c r="E16936" s="5"/>
      <c r="F16936" s="186">
        <v>10</v>
      </c>
      <c r="G16936" s="187">
        <f t="shared" si="1801"/>
      </c>
      <c r="H16936" s="5">
        <v>1</v>
      </c>
      <c r="I16936" s="188">
        <f t="shared" si="1802"/>
      </c>
      <c r="W16936">
        <f t="shared" si="1796"/>
      </c>
      <c r="X16936">
        <f t="shared" si="1797"/>
      </c>
      <c r="Y16936">
        <f t="shared" si="1798"/>
      </c>
      <c r="Z16936">
        <f t="shared" si="1799"/>
      </c>
    </row>
    <row r="16937" spans="1:26">
      <c r="A16937" s="5"/>
      <c r="B16937" s="1564" t="s">
        <v>300</v>
      </c>
      <c r="C16937" s="1565"/>
      <c r="D16937" s="5"/>
      <c r="E16937" s="5"/>
      <c r="F16937" s="5"/>
      <c r="G16937" s="127"/>
      <c r="H16937" s="5"/>
      <c r="I16937" s="183"/>
      <c r="W16937">
        <f t="shared" si="1796"/>
      </c>
      <c r="X16937">
        <f t="shared" si="1797"/>
      </c>
      <c r="Y16937">
        <f t="shared" si="1798"/>
      </c>
      <c r="Z16937">
        <f t="shared" si="1799"/>
      </c>
    </row>
    <row r="16938" spans="1:26">
      <c r="A16938" s="5">
        <v>26</v>
      </c>
      <c r="B16938" s="17" t="s">
        <v>1136</v>
      </c>
      <c r="C16938" s="349" t="s">
        <v>1135</v>
      </c>
      <c r="D16938" s="522">
        <v>1</v>
      </c>
      <c r="E16938" s="5"/>
      <c r="F16938" s="5">
        <v>10</v>
      </c>
      <c r="G16938" s="5">
        <f>+F16938</f>
      </c>
      <c r="H16938" s="5">
        <v>1</v>
      </c>
      <c r="I16938" s="183">
        <f>+H16938*G16938</f>
      </c>
      <c r="W16938">
        <f t="shared" si="1796"/>
      </c>
      <c r="X16938">
        <f t="shared" si="1797"/>
      </c>
      <c r="Y16938">
        <f t="shared" si="1798"/>
      </c>
      <c r="Z16938">
        <f t="shared" si="1799"/>
      </c>
    </row>
    <row r="16939" spans="1:26">
      <c r="A16939" s="5"/>
      <c r="B16939" s="1564" t="s">
        <v>2722</v>
      </c>
      <c r="C16939" s="1565"/>
      <c r="D16939" s="184"/>
      <c r="E16939" s="184"/>
      <c r="F16939" s="186"/>
      <c r="G16939" s="187"/>
      <c r="H16939" s="238"/>
      <c r="I16939" s="188"/>
      <c r="W16939">
        <f t="shared" si="1796"/>
      </c>
      <c r="X16939">
        <f t="shared" si="1797"/>
      </c>
      <c r="Y16939">
        <f t="shared" si="1798"/>
      </c>
      <c r="Z16939">
        <f t="shared" si="1799"/>
      </c>
    </row>
    <row r="16940" spans="1:26">
      <c r="A16940" s="105"/>
      <c r="B16940" s="416"/>
      <c r="C16940" s="417"/>
      <c r="D16940" s="105"/>
      <c r="E16940" s="184"/>
      <c r="F16940" s="186"/>
      <c r="G16940" s="187"/>
      <c r="H16940" s="105"/>
      <c r="I16940" s="183"/>
      <c r="W16940">
        <f t="shared" si="1796"/>
      </c>
      <c r="X16940">
        <f t="shared" si="1797"/>
      </c>
      <c r="Y16940">
        <f t="shared" si="1798"/>
      </c>
      <c r="Z16940">
        <f t="shared" si="1799"/>
      </c>
    </row>
    <row r="16941" spans="1:26" ht="24">
      <c r="A16941" s="105">
        <v>28</v>
      </c>
      <c r="B16941" s="430" t="s">
        <v>1518</v>
      </c>
      <c r="C16941" s="417" t="s">
        <v>1519</v>
      </c>
      <c r="D16941" s="726"/>
      <c r="E16941" s="184"/>
      <c r="F16941" s="186">
        <v>10</v>
      </c>
      <c r="G16941" s="187">
        <v>10</v>
      </c>
      <c r="H16941" s="105">
        <v>1</v>
      </c>
      <c r="I16941" s="183">
        <f>+H16941*G16941</f>
      </c>
      <c r="W16941">
        <f t="shared" si="1796"/>
      </c>
      <c r="X16941">
        <f t="shared" si="1797"/>
      </c>
      <c r="Y16941">
        <f t="shared" si="1798"/>
      </c>
      <c r="Z16941">
        <f t="shared" si="1799"/>
      </c>
    </row>
    <row r="16942" spans="1:26">
      <c r="A16942" s="5"/>
      <c r="B16942" s="1564" t="s">
        <v>2730</v>
      </c>
      <c r="C16942" s="1565"/>
      <c r="D16942" s="184"/>
      <c r="E16942" s="184"/>
      <c r="F16942" s="186"/>
      <c r="G16942" s="187"/>
      <c r="H16942" s="238"/>
      <c r="I16942" s="188"/>
      <c r="W16942">
        <f t="shared" si="1796"/>
      </c>
      <c r="X16942">
        <f t="shared" si="1797"/>
      </c>
      <c r="Y16942">
        <f t="shared" si="1798"/>
      </c>
      <c r="Z16942">
        <f t="shared" si="1799"/>
      </c>
    </row>
    <row r="16943" spans="1:26">
      <c r="A16943" s="5">
        <v>29</v>
      </c>
      <c r="B16943" s="8" t="s">
        <v>515</v>
      </c>
      <c r="C16943" s="5" t="s">
        <v>2095</v>
      </c>
      <c r="D16943" s="728">
        <v>1</v>
      </c>
      <c r="E16943" s="184"/>
      <c r="F16943" s="186">
        <v>2</v>
      </c>
      <c r="G16943" s="187">
        <f>+F16943</f>
      </c>
      <c r="H16943" s="5">
        <v>1</v>
      </c>
      <c r="I16943" s="183">
        <f>+H16943*G16943</f>
      </c>
      <c r="W16943">
        <f t="shared" si="1796"/>
      </c>
      <c r="X16943">
        <f t="shared" si="1797"/>
      </c>
      <c r="Y16943">
        <f t="shared" si="1798"/>
      </c>
      <c r="Z16943">
        <f t="shared" si="1799"/>
      </c>
    </row>
    <row r="16944" spans="1:26">
      <c r="A16944" s="5"/>
      <c r="B16944" s="1564" t="s">
        <v>550</v>
      </c>
      <c r="C16944" s="1565"/>
      <c r="D16944" s="184"/>
      <c r="E16944" s="184"/>
      <c r="F16944" s="186"/>
      <c r="G16944" s="187"/>
      <c r="H16944" s="184"/>
      <c r="I16944" s="188"/>
      <c r="W16944">
        <f t="shared" si="1796"/>
      </c>
      <c r="X16944">
        <f t="shared" si="1797"/>
      </c>
      <c r="Y16944">
        <f t="shared" si="1798"/>
      </c>
      <c r="Z16944">
        <f t="shared" si="1799"/>
      </c>
    </row>
    <row r="16945" spans="1:26" ht="24">
      <c r="A16945" s="19">
        <v>30</v>
      </c>
      <c r="B16945" s="18" t="s">
        <v>1143</v>
      </c>
      <c r="C16945" s="15" t="s">
        <v>2773</v>
      </c>
      <c r="D16945" s="608"/>
      <c r="E16945" s="19"/>
      <c r="F16945" s="186">
        <v>5</v>
      </c>
      <c r="G16945" s="187">
        <f>+F16945</f>
      </c>
      <c r="H16945" s="19">
        <v>1</v>
      </c>
      <c r="I16945" s="183">
        <f>+H16945*G16945</f>
      </c>
      <c r="W16945">
        <f t="shared" si="1796"/>
      </c>
      <c r="X16945">
        <f t="shared" si="1797"/>
      </c>
      <c r="Y16945">
        <f t="shared" si="1798"/>
      </c>
      <c r="Z16945">
        <f t="shared" si="1799"/>
      </c>
    </row>
    <row r="16946" spans="1:26">
      <c r="A16946" s="19"/>
      <c r="B16946" s="18"/>
      <c r="C16946" s="15"/>
      <c r="D16946" s="316"/>
      <c r="E16946" s="316"/>
      <c r="F16946" s="186"/>
      <c r="G16946" s="187"/>
      <c r="H16946" s="316"/>
      <c r="I16946" s="188"/>
      <c r="W16946">
        <f t="shared" si="1796"/>
      </c>
      <c r="X16946">
        <f t="shared" si="1797"/>
      </c>
      <c r="Y16946">
        <f t="shared" si="1798"/>
      </c>
      <c r="Z16946">
        <f t="shared" si="1799"/>
      </c>
    </row>
    <row r="16947" spans="1:26">
      <c r="A16947" s="19"/>
      <c r="B16947" s="18"/>
      <c r="C16947" s="15"/>
      <c r="D16947" s="316"/>
      <c r="E16947" s="316"/>
      <c r="F16947" s="186"/>
      <c r="G16947" s="187"/>
      <c r="H16947" s="316"/>
      <c r="I16947" s="188"/>
      <c r="W16947">
        <f t="shared" si="1796"/>
      </c>
      <c r="X16947">
        <f t="shared" si="1797"/>
      </c>
      <c r="Y16947">
        <f t="shared" si="1798"/>
      </c>
      <c r="Z16947">
        <f t="shared" si="1799"/>
      </c>
    </row>
    <row r="16948" spans="1:26">
      <c r="A16948" s="5"/>
      <c r="B16948" s="10"/>
      <c r="C16948" s="10"/>
      <c r="D16948" s="184"/>
      <c r="E16948" s="185"/>
      <c r="F16948" s="186"/>
      <c r="G16948" s="187"/>
      <c r="H16948" s="185"/>
      <c r="I16948" s="188"/>
      <c r="W16948">
        <f t="shared" si="1796"/>
      </c>
      <c r="X16948">
        <f t="shared" si="1797"/>
      </c>
      <c r="Y16948">
        <f t="shared" si="1798"/>
      </c>
      <c r="Z16948">
        <f t="shared" si="1799"/>
      </c>
    </row>
    <row r="16949" spans="1:26" ht="15.75" thickBot="1">
      <c r="A16949" s="10"/>
      <c r="B16949" s="10"/>
      <c r="C16949" s="10"/>
      <c r="D16949" s="109"/>
      <c r="E16949" s="109"/>
      <c r="F16949" s="109"/>
      <c r="G16949" s="109"/>
      <c r="H16949" s="109"/>
      <c r="I16949" s="189"/>
      <c r="W16949">
        <f t="shared" si="1796"/>
      </c>
      <c r="X16949">
        <f t="shared" si="1797"/>
      </c>
      <c r="Y16949">
        <f t="shared" si="1798"/>
      </c>
      <c r="Z16949">
        <f t="shared" si="1799"/>
      </c>
    </row>
    <row r="16950" spans="1:26">
      <c r="A16950" s="10"/>
      <c r="B16950" s="1568" t="s">
        <v>2814</v>
      </c>
      <c r="C16950" s="1569"/>
      <c r="D16950" s="91"/>
      <c r="E16950" s="91"/>
      <c r="F16950" s="91"/>
      <c r="G16950" s="92" t="s">
        <v>19</v>
      </c>
      <c r="H16950" s="91"/>
      <c r="I16950" s="190">
        <f>SUM(I16905:I16949)</f>
      </c>
      <c r="W16950">
        <f t="shared" si="1796"/>
      </c>
      <c r="X16950">
        <f t="shared" si="1797"/>
      </c>
      <c r="Y16950">
        <f t="shared" si="1798"/>
      </c>
      <c r="Z16950">
        <f t="shared" si="1799"/>
      </c>
    </row>
    <row r="16951" spans="1:26">
      <c r="A16951" s="10"/>
      <c r="B16951" s="1590"/>
      <c r="C16951" s="1591"/>
      <c r="D16951" s="69"/>
      <c r="E16951" s="69"/>
      <c r="F16951" s="69"/>
      <c r="G16951" s="69"/>
      <c r="H16951" s="112"/>
      <c r="I16951" s="191"/>
      <c r="W16951">
        <f t="shared" si="1796"/>
      </c>
      <c r="X16951">
        <f t="shared" si="1797"/>
      </c>
      <c r="Y16951">
        <f t="shared" si="1798"/>
      </c>
      <c r="Z16951">
        <f t="shared" si="1799"/>
      </c>
    </row>
    <row r="16952" spans="1:26">
      <c r="A16952" s="10"/>
      <c r="B16952" s="11" t="s">
        <v>20</v>
      </c>
      <c r="C16952" s="10"/>
      <c r="D16952" s="10"/>
      <c r="E16952" s="10"/>
      <c r="F16952" s="10"/>
      <c r="G16952" s="10"/>
      <c r="H16952" s="10"/>
      <c r="I16952" s="97"/>
      <c r="W16952">
        <f t="shared" si="1796"/>
      </c>
      <c r="X16952">
        <f t="shared" si="1797"/>
      </c>
      <c r="Y16952">
        <f t="shared" si="1798"/>
      </c>
      <c r="Z16952">
        <f t="shared" si="1799"/>
      </c>
    </row>
    <row r="16953" spans="1:26">
      <c r="A16953" s="99"/>
      <c r="B16953" s="11"/>
      <c r="C16953" s="192" t="s">
        <v>21</v>
      </c>
      <c r="D16953" s="192">
        <f>SUM(D16905:D16952)</f>
      </c>
      <c r="E16953" s="99">
        <f>IF(H16953=I16953,"OK","NO")</f>
      </c>
      <c r="F16953" s="192">
        <f>SUM(F16905:F16952)</f>
      </c>
      <c r="G16953" s="192">
        <f>SUM(G16905:G16952)</f>
      </c>
      <c r="H16953" s="193">
        <f>SUMPRODUCT(F16902:F16949,H16902:H16949)</f>
      </c>
      <c r="I16953" s="194">
        <f>+I16950-I16951</f>
      </c>
      <c r="W16953">
        <f t="shared" si="1796"/>
      </c>
      <c r="X16953">
        <f t="shared" si="1797"/>
      </c>
      <c r="Y16953">
        <f t="shared" si="1798"/>
      </c>
      <c r="Z16953">
        <f t="shared" si="1799"/>
      </c>
    </row>
    <row r="16954" spans="1:26">
      <c r="A16954" s="10"/>
      <c r="B16954" s="10"/>
      <c r="C16954" s="10"/>
      <c r="D16954" s="10"/>
      <c r="E16954" s="10"/>
      <c r="F16954" s="10"/>
      <c r="G16954" s="10"/>
      <c r="H16954" s="69"/>
      <c r="I16954" s="10"/>
      <c r="W16954">
        <f t="shared" si="1796"/>
      </c>
      <c r="X16954">
        <f t="shared" si="1797"/>
      </c>
      <c r="Y16954">
        <f t="shared" si="1798"/>
      </c>
      <c r="Z16954">
        <f t="shared" si="1799"/>
      </c>
    </row>
    <row r="16955" spans="1:26">
      <c r="A16955" s="12" t="s">
        <v>315</v>
      </c>
      <c r="B16955" s="12"/>
      <c r="C16955" s="12"/>
      <c r="D16955" s="13"/>
      <c r="E16955" s="14"/>
      <c r="F16955" s="14"/>
      <c r="G16955" s="14"/>
      <c r="H16955" s="2"/>
      <c r="I16955" s="12"/>
      <c r="W16955">
        <f t="shared" si="1796"/>
      </c>
      <c r="X16955">
        <f t="shared" si="1797"/>
      </c>
      <c r="Y16955">
        <f t="shared" si="1798"/>
      </c>
      <c r="Z16955">
        <f t="shared" si="1799"/>
      </c>
    </row>
    <row r="16956" spans="1:26">
      <c r="W16956">
        <f t="shared" si="1796"/>
      </c>
      <c r="X16956">
        <f t="shared" si="1797"/>
      </c>
      <c r="Y16956">
        <f t="shared" si="1798"/>
      </c>
      <c r="Z16956">
        <f t="shared" si="1799"/>
      </c>
    </row>
    <row r="16957" spans="1:26">
      <c r="W16957">
        <f t="shared" si="1796"/>
      </c>
      <c r="X16957">
        <f t="shared" si="1797"/>
      </c>
      <c r="Y16957">
        <f t="shared" si="1798"/>
      </c>
      <c r="Z16957">
        <f t="shared" si="1799"/>
      </c>
    </row>
    <row r="16958" spans="1:26">
      <c r="A16958" s="1562" t="s">
        <v>0</v>
      </c>
      <c r="B16958" s="1562"/>
      <c r="C16958" s="1562"/>
      <c r="D16958" s="1562"/>
      <c r="E16958" s="1562"/>
      <c r="F16958" s="1562"/>
      <c r="G16958" s="1562"/>
      <c r="H16958" s="1562"/>
      <c r="I16958" s="1562"/>
      <c r="J16958" s="25"/>
      <c r="W16958">
        <f t="shared" si="1796"/>
      </c>
      <c r="X16958">
        <f t="shared" si="1797"/>
      </c>
      <c r="Y16958">
        <f t="shared" si="1798"/>
      </c>
      <c r="Z16958">
        <f t="shared" si="1799"/>
      </c>
    </row>
    <row r="16959" spans="1:26">
      <c r="J16959" s="25"/>
      <c r="W16959">
        <f t="shared" si="1796"/>
      </c>
      <c r="X16959">
        <f t="shared" si="1797"/>
      </c>
      <c r="Y16959">
        <f t="shared" si="1798"/>
      </c>
      <c r="Z16959">
        <f t="shared" si="1799"/>
      </c>
    </row>
    <row r="16960" spans="1:26">
      <c r="B16960" s="124"/>
      <c r="C16960" s="124"/>
      <c r="D16960" s="124"/>
      <c r="E16960" s="124"/>
      <c r="F16960" s="124"/>
      <c r="G16960" s="124"/>
      <c r="H16960" s="124"/>
      <c r="I16960" s="124"/>
      <c r="J16960" s="25"/>
      <c r="W16960">
        <f t="shared" si="1796"/>
      </c>
      <c r="X16960">
        <f t="shared" si="1797"/>
      </c>
      <c r="Y16960">
        <f t="shared" si="1798"/>
      </c>
      <c r="Z16960">
        <f t="shared" si="1799"/>
      </c>
    </row>
    <row r="16961" spans="1:26">
      <c r="A16961" s="1" t="s">
        <v>1</v>
      </c>
      <c r="G16961" s="489" t="s">
        <v>2</v>
      </c>
      <c r="H16961" s="3" t="s">
        <v>2701</v>
      </c>
      <c r="J16961" s="25"/>
      <c r="W16961">
        <f t="shared" si="1796"/>
      </c>
      <c r="X16961">
        <f t="shared" si="1797"/>
      </c>
      <c r="Y16961">
        <f t="shared" si="1798"/>
      </c>
      <c r="Z16961">
        <f t="shared" si="1799"/>
      </c>
    </row>
    <row r="16962" spans="1:26">
      <c r="A16962" s="1" t="s">
        <v>1</v>
      </c>
      <c r="B16962" s="1"/>
      <c r="F16962" s="4"/>
      <c r="G16962" s="488" t="s">
        <v>1440</v>
      </c>
      <c r="H16962" s="1" t="s">
        <v>2360</v>
      </c>
      <c r="J16962" s="25"/>
      <c r="W16962">
        <f t="shared" si="1796"/>
      </c>
      <c r="X16962">
        <f t="shared" si="1797"/>
      </c>
      <c r="Y16962">
        <f t="shared" si="1798"/>
      </c>
      <c r="Z16962">
        <f t="shared" si="1799"/>
      </c>
    </row>
    <row r="16963" spans="1:26">
      <c r="A16963" s="1" t="inlineStr">
        <is>
          <t>Dealer-115</t>
        </is>
      </c>
      <c r="B16963" s="1"/>
      <c r="H16963" s="1"/>
      <c r="J16963" s="25"/>
      <c r="W16963">
        <f t="shared" si="1796"/>
      </c>
      <c r="X16963">
        <f t="shared" si="1797"/>
      </c>
      <c r="Y16963">
        <f t="shared" si="1798"/>
      </c>
      <c r="Z16963">
        <f t="shared" si="1799"/>
      </c>
    </row>
    <row r="16964" spans="1:26" ht="15.75">
      <c r="A16964" s="1" t="inlineStr">
        <is>
          <t>Address line (redacted)</t>
        </is>
      </c>
      <c r="B16964" s="1"/>
      <c r="C16964" s="51"/>
      <c r="D16964" s="453"/>
      <c r="E16964" s="453"/>
      <c r="F16964" s="453"/>
      <c r="J16964" s="25"/>
      <c r="W16964">
        <f t="shared" ref="W16964:W17027" si="1803">IF(LEFT($H16964&amp;"",5)="2019-",$H16964,W16963)</f>
      </c>
      <c r="X16964">
        <f t="shared" ref="X16964:X17027" si="1804">IF($W16964="",0,IF(COUNTIF($AB$2:$AB$80,$W16964)&gt;0,1,0))</f>
      </c>
      <c r="Y16964">
        <f t="shared" ref="Y16964:Y17027" si="1805">IF($C16964="","",UPPER(TRIM(IFERROR(LEFT($C16964&amp;"",FIND("/",$C16964&amp;"")-1),$C16964&amp;""))))</f>
      </c>
      <c r="Z16964">
        <f t="shared" ref="Z16964:Z17027" si="1806">IFERROR(IF(ISNUMBER($G16964),$G16964,0),0)</f>
      </c>
    </row>
    <row r="16965" spans="1:26">
      <c r="A16965" s="1" t="inlineStr">
        <is>
          <t>Address line (redacted)</t>
        </is>
      </c>
      <c r="B16965" s="1"/>
      <c r="C16965" s="51"/>
      <c r="D16965" s="454"/>
      <c r="E16965" s="454"/>
      <c r="F16965" s="454"/>
      <c r="J16965" s="25"/>
      <c r="W16965">
        <f t="shared" si="1803"/>
      </c>
      <c r="X16965">
        <f t="shared" si="1804"/>
      </c>
      <c r="Y16965">
        <f t="shared" si="1805"/>
      </c>
      <c r="Z16965">
        <f t="shared" si="1806"/>
      </c>
    </row>
    <row r="16966" spans="1:26">
      <c r="A16966" s="12" t="s">
        <v>4</v>
      </c>
      <c r="B16966" s="86" t="inlineStr">
        <is>
          <t>GSTIN-MASKED</t>
        </is>
      </c>
      <c r="C16966" s="455" t="s">
        <v>1564</v>
      </c>
      <c r="D16966" s="456" t="inlineStr">
        <is>
          <t>Address line (redacted)</t>
        </is>
      </c>
      <c r="E16966" s="455"/>
      <c r="F16966" s="456"/>
      <c r="G16966" s="457"/>
      <c r="H16966" s="457"/>
      <c r="J16966" s="25"/>
      <c r="W16966">
        <f t="shared" si="1803"/>
      </c>
      <c r="X16966">
        <f t="shared" si="1804"/>
      </c>
      <c r="Y16966">
        <f t="shared" si="1805"/>
      </c>
      <c r="Z16966">
        <f t="shared" si="1806"/>
      </c>
    </row>
    <row r="16967" spans="1:26">
      <c r="A16967" s="458" t="s">
        <v>944</v>
      </c>
      <c r="B16967" s="248"/>
      <c r="C16967" s="455" t="inlineStr">
        <is>
          <t>Address line (redacted)</t>
        </is>
      </c>
      <c r="D16967" s="456"/>
      <c r="E16967" s="455"/>
      <c r="F16967" s="456"/>
      <c r="G16967" s="457"/>
      <c r="H16967" s="457"/>
      <c r="J16967" s="25"/>
      <c r="W16967">
        <f t="shared" si="1803"/>
      </c>
      <c r="X16967">
        <f t="shared" si="1804"/>
      </c>
      <c r="Y16967">
        <f t="shared" si="1805"/>
      </c>
      <c r="Z16967">
        <f t="shared" si="1806"/>
      </c>
    </row>
    <row r="16968" spans="1:26">
      <c r="A16968" s="458" t="s">
        <v>1567</v>
      </c>
      <c r="B16968" s="248"/>
      <c r="C16968" s="455" t="inlineStr">
        <is>
          <t>Address line (redacted)</t>
        </is>
      </c>
      <c r="D16968" s="456"/>
      <c r="E16968" s="455"/>
      <c r="F16968" s="456"/>
      <c r="G16968" s="457"/>
      <c r="H16968" s="457"/>
      <c r="J16968" s="25"/>
      <c r="W16968">
        <f t="shared" si="1803"/>
      </c>
      <c r="X16968">
        <f t="shared" si="1804"/>
      </c>
      <c r="Y16968">
        <f t="shared" si="1805"/>
      </c>
      <c r="Z16968">
        <f t="shared" si="1806"/>
      </c>
    </row>
    <row r="16969" spans="1:26">
      <c r="A16969" s="459" t="s">
        <v>572</v>
      </c>
      <c r="B16969" s="460" t="inlineStr">
        <is>
          <t>Dealer-214</t>
        </is>
      </c>
      <c r="C16969" s="455" t="inlineStr">
        <is>
          <t>Address line (redacted)</t>
        </is>
      </c>
      <c r="D16969" s="461"/>
      <c r="E16969" s="461"/>
      <c r="F16969" s="461"/>
      <c r="G16969" s="461"/>
      <c r="H16969" s="461"/>
      <c r="J16969" s="25"/>
      <c r="W16969">
        <f t="shared" si="1803"/>
      </c>
      <c r="X16969">
        <f t="shared" si="1804"/>
      </c>
      <c r="Y16969">
        <f t="shared" si="1805"/>
      </c>
      <c r="Z16969">
        <f t="shared" si="1806"/>
      </c>
    </row>
    <row r="16970" spans="1:26">
      <c r="A16970" s="460"/>
      <c r="B16970" s="460" t="inlineStr">
        <is>
          <t>Address line (redacted)</t>
        </is>
      </c>
      <c r="J16970" s="25"/>
      <c r="W16970">
        <f t="shared" si="1803"/>
      </c>
      <c r="X16970">
        <f t="shared" si="1804"/>
      </c>
      <c r="Y16970">
        <f t="shared" si="1805"/>
      </c>
      <c r="Z16970">
        <f t="shared" si="1806"/>
      </c>
    </row>
    <row r="16971" spans="1:26">
      <c r="A16971" s="22"/>
      <c r="B16971" s="248" t="inlineStr">
        <is>
          <t>Contact-053</t>
        </is>
      </c>
      <c r="C16971" s="56"/>
      <c r="D16971" s="1"/>
      <c r="E16971" s="454"/>
      <c r="F16971" s="1"/>
      <c r="J16971" s="25"/>
      <c r="W16971">
        <f t="shared" si="1803"/>
      </c>
      <c r="X16971">
        <f t="shared" si="1804"/>
      </c>
      <c r="Y16971">
        <f t="shared" si="1805"/>
      </c>
      <c r="Z16971">
        <f t="shared" si="1806"/>
      </c>
    </row>
    <row r="16972" spans="1:26">
      <c r="A16972" s="1"/>
      <c r="B16972" s="1"/>
      <c r="C16972" s="1"/>
      <c r="J16972" s="25"/>
      <c r="W16972">
        <f t="shared" si="1803"/>
      </c>
      <c r="X16972">
        <f t="shared" si="1804"/>
      </c>
      <c r="Y16972">
        <f t="shared" si="1805"/>
      </c>
      <c r="Z16972">
        <f t="shared" si="1806"/>
      </c>
    </row>
    <row r="16973" spans="1:26">
      <c r="A16973" s="1" t="s">
        <v>5</v>
      </c>
      <c r="D16973" s="197"/>
      <c r="E16973" s="197"/>
      <c r="F16973" s="197"/>
      <c r="G16973" s="197"/>
      <c r="H16973" s="197"/>
      <c r="J16973" s="25"/>
      <c r="W16973">
        <f t="shared" si="1803"/>
      </c>
      <c r="X16973">
        <f t="shared" si="1804"/>
      </c>
      <c r="Y16973">
        <f t="shared" si="1805"/>
      </c>
      <c r="Z16973">
        <f t="shared" si="1806"/>
      </c>
    </row>
    <row r="16974" spans="1:26">
      <c r="A16974" s="1" t="s">
        <v>6</v>
      </c>
      <c r="D16974" s="197"/>
      <c r="E16974" s="197"/>
      <c r="F16974" s="197"/>
      <c r="G16974" s="197"/>
      <c r="H16974" s="197"/>
      <c r="J16974" s="25"/>
      <c r="W16974">
        <f t="shared" si="1803"/>
      </c>
      <c r="X16974">
        <f t="shared" si="1804"/>
      </c>
      <c r="Y16974">
        <f t="shared" si="1805"/>
      </c>
      <c r="Z16974">
        <f t="shared" si="1806"/>
      </c>
    </row>
    <row r="16975" spans="1:26" ht="15.75" thickBot="1">
      <c r="A16975" s="1" t="s">
        <v>7</v>
      </c>
      <c r="J16975" s="25"/>
      <c r="W16975">
        <f t="shared" si="1803"/>
      </c>
      <c r="X16975">
        <f t="shared" si="1804"/>
      </c>
      <c r="Y16975">
        <f t="shared" si="1805"/>
      </c>
      <c r="Z16975">
        <f t="shared" si="1806"/>
      </c>
    </row>
    <row r="16976" spans="1:26" ht="24">
      <c r="A16976" s="198" t="s">
        <v>8</v>
      </c>
      <c r="B16976" s="199" t="s">
        <v>9</v>
      </c>
      <c r="C16976" s="199" t="s">
        <v>10</v>
      </c>
      <c r="D16976" s="200" t="s">
        <v>11</v>
      </c>
      <c r="E16976" s="200" t="s">
        <v>12</v>
      </c>
      <c r="F16976" s="200" t="s">
        <v>13</v>
      </c>
      <c r="G16976" s="200" t="s">
        <v>14</v>
      </c>
      <c r="H16976" s="201" t="s">
        <v>15</v>
      </c>
      <c r="I16976" s="202" t="s">
        <v>16</v>
      </c>
      <c r="J16976" s="25"/>
      <c r="W16976">
        <f t="shared" si="1803"/>
      </c>
      <c r="X16976">
        <f t="shared" si="1804"/>
      </c>
      <c r="Y16976">
        <f t="shared" si="1805"/>
      </c>
      <c r="Z16976">
        <f t="shared" si="1806"/>
      </c>
    </row>
    <row r="16977" spans="1:26">
      <c r="A16977" s="5"/>
      <c r="B16977" s="1620" t="s">
        <v>766</v>
      </c>
      <c r="C16977" s="1620"/>
      <c r="D16977" s="19"/>
      <c r="E16977" s="19"/>
      <c r="F16977" s="6"/>
      <c r="G16977" s="5"/>
      <c r="H16977" s="5"/>
      <c r="I16977" s="102"/>
      <c r="J16977" s="565"/>
      <c r="K16977" s="565"/>
      <c r="L16977" s="565"/>
      <c r="W16977">
        <f t="shared" si="1803"/>
      </c>
      <c r="X16977">
        <f t="shared" si="1804"/>
      </c>
      <c r="Y16977">
        <f t="shared" si="1805"/>
      </c>
      <c r="Z16977">
        <f t="shared" si="1806"/>
      </c>
    </row>
    <row r="16978" spans="1:26">
      <c r="A16978" s="275">
        <v>1</v>
      </c>
      <c r="B16978" s="8" t="s">
        <v>976</v>
      </c>
      <c r="C16978" s="5" t="s">
        <v>1127</v>
      </c>
      <c r="D16978" s="5">
        <v>1</v>
      </c>
      <c r="E16978" s="5">
        <v>50</v>
      </c>
      <c r="F16978" s="6">
        <f>+E16978*D16978</f>
      </c>
      <c r="G16978" s="5">
        <f>+E16978*D16978</f>
      </c>
      <c r="H16978" s="5">
        <v>1</v>
      </c>
      <c r="I16978" s="102">
        <f>+H16978*G16978</f>
      </c>
      <c r="J16978" s="565">
        <v>5.15</v>
      </c>
      <c r="K16978" s="565">
        <f>+H16978-J16978</f>
      </c>
      <c r="L16978" s="565">
        <f>+K16978*G16978</f>
      </c>
      <c r="W16978">
        <f t="shared" si="1803"/>
      </c>
      <c r="X16978">
        <f t="shared" si="1804"/>
      </c>
      <c r="Y16978">
        <f t="shared" si="1805"/>
      </c>
      <c r="Z16978">
        <f t="shared" si="1806"/>
      </c>
    </row>
    <row r="16979" spans="1:26">
      <c r="A16979" s="275">
        <v>2</v>
      </c>
      <c r="B16979" s="8" t="s">
        <v>981</v>
      </c>
      <c r="C16979" s="5" t="s">
        <v>982</v>
      </c>
      <c r="D16979" s="5">
        <v>2</v>
      </c>
      <c r="E16979" s="5">
        <v>50</v>
      </c>
      <c r="F16979" s="6">
        <f>+E16979*D16979</f>
      </c>
      <c r="G16979" s="5">
        <f>+E16979*D16979</f>
      </c>
      <c r="H16979" s="5">
        <v>1</v>
      </c>
      <c r="I16979" s="102">
        <f>+H16979*G16979</f>
      </c>
      <c r="J16979" s="565">
        <v>5.15</v>
      </c>
      <c r="K16979" s="565">
        <f>+H16979-J16979</f>
      </c>
      <c r="L16979" s="565">
        <f>+K16979*G16979</f>
      </c>
      <c r="W16979">
        <f t="shared" si="1803"/>
      </c>
      <c r="X16979">
        <f t="shared" si="1804"/>
      </c>
      <c r="Y16979">
        <f t="shared" si="1805"/>
      </c>
      <c r="Z16979">
        <f t="shared" si="1806"/>
      </c>
    </row>
    <row r="16980" spans="1:26">
      <c r="A16980" s="275">
        <v>3</v>
      </c>
      <c r="B16980" s="8" t="s">
        <v>1126</v>
      </c>
      <c r="C16980" s="5" t="s">
        <v>1125</v>
      </c>
      <c r="D16980" s="5">
        <v>2</v>
      </c>
      <c r="E16980" s="5">
        <v>25</v>
      </c>
      <c r="F16980" s="6">
        <f>+E16980*D16980</f>
      </c>
      <c r="G16980" s="5">
        <f>+E16980*D16980</f>
      </c>
      <c r="H16980" s="5">
        <v>1</v>
      </c>
      <c r="I16980" s="102">
        <f>+H16980*G16980</f>
      </c>
      <c r="J16980" s="565">
        <v>5.15</v>
      </c>
      <c r="K16980" s="565">
        <f>+H16980-J16980</f>
      </c>
      <c r="L16980" s="565">
        <f>+K16980*G16980</f>
      </c>
      <c r="W16980">
        <f t="shared" si="1803"/>
      </c>
      <c r="X16980">
        <f t="shared" si="1804"/>
      </c>
      <c r="Y16980">
        <f t="shared" si="1805"/>
      </c>
      <c r="Z16980">
        <f t="shared" si="1806"/>
      </c>
    </row>
    <row r="16981" spans="1:26">
      <c r="A16981" s="107"/>
      <c r="B16981" s="1564" t="s">
        <v>644</v>
      </c>
      <c r="C16981" s="1565"/>
      <c r="D16981" s="316"/>
      <c r="E16981" s="316"/>
      <c r="F16981" s="186"/>
      <c r="G16981" s="184"/>
      <c r="H16981" s="184"/>
      <c r="I16981" s="108"/>
      <c r="J16981" s="565"/>
      <c r="K16981" s="565"/>
      <c r="L16981" s="565"/>
      <c r="W16981">
        <f t="shared" si="1803"/>
      </c>
      <c r="X16981">
        <f t="shared" si="1804"/>
      </c>
      <c r="Y16981">
        <f t="shared" si="1805"/>
      </c>
      <c r="Z16981">
        <f t="shared" si="1806"/>
      </c>
    </row>
    <row r="16982" spans="1:26">
      <c r="A16982" s="5">
        <v>4</v>
      </c>
      <c r="B16982" s="8" t="s">
        <v>515</v>
      </c>
      <c r="C16982" s="5" t="s">
        <v>2095</v>
      </c>
      <c r="D16982" s="119">
        <v>1</v>
      </c>
      <c r="E16982" s="16"/>
      <c r="F16982" s="6">
        <v>1</v>
      </c>
      <c r="G16982" s="5">
        <f>+F16982</f>
      </c>
      <c r="H16982" s="5">
        <v>1</v>
      </c>
      <c r="I16982" s="102">
        <f>+H16982*G16982</f>
      </c>
      <c r="J16982" s="565">
        <f>1500*18%</f>
      </c>
      <c r="K16982" s="565">
        <f>+H16982-J16982</f>
      </c>
      <c r="L16982" s="565">
        <f>+K16982*G16982</f>
      </c>
      <c r="W16982">
        <f t="shared" si="1803"/>
      </c>
      <c r="X16982">
        <f t="shared" si="1804"/>
      </c>
      <c r="Y16982">
        <f t="shared" si="1805"/>
      </c>
      <c r="Z16982">
        <f t="shared" si="1806"/>
      </c>
    </row>
    <row r="16983" spans="1:26">
      <c r="A16983" s="5"/>
      <c r="B16983" s="1564" t="s">
        <v>18</v>
      </c>
      <c r="C16983" s="1565"/>
      <c r="D16983" s="16"/>
      <c r="E16983" s="16"/>
      <c r="F16983" s="6"/>
      <c r="G16983" s="5"/>
      <c r="H16983" s="5"/>
      <c r="I16983" s="102"/>
      <c r="J16983" s="565"/>
      <c r="K16983" s="565"/>
      <c r="L16983" s="565"/>
      <c r="W16983">
        <f t="shared" si="1803"/>
      </c>
      <c r="X16983">
        <f t="shared" si="1804"/>
      </c>
      <c r="Y16983">
        <f t="shared" si="1805"/>
      </c>
      <c r="Z16983">
        <f t="shared" si="1806"/>
      </c>
    </row>
    <row r="16984" spans="1:26">
      <c r="A16984" s="5">
        <v>5</v>
      </c>
      <c r="B16984" s="8" t="s">
        <v>293</v>
      </c>
      <c r="C16984" s="5" t="s">
        <v>292</v>
      </c>
      <c r="D16984" s="16">
        <v>1</v>
      </c>
      <c r="E16984" s="16">
        <v>4</v>
      </c>
      <c r="F16984" s="6">
        <f>+E16984*D16984</f>
      </c>
      <c r="G16984" s="5">
        <f>+E16984*D16984</f>
      </c>
      <c r="H16984" s="5">
        <v>1</v>
      </c>
      <c r="I16984" s="102">
        <f>+H16984*G16984</f>
      </c>
      <c r="J16984" s="565">
        <v>112</v>
      </c>
      <c r="K16984" s="565">
        <f>+H16984-J16984</f>
      </c>
      <c r="L16984" s="565">
        <f>+K16984*G16984</f>
      </c>
      <c r="W16984">
        <f t="shared" si="1803"/>
      </c>
      <c r="X16984">
        <f t="shared" si="1804"/>
      </c>
      <c r="Y16984">
        <f t="shared" si="1805"/>
      </c>
      <c r="Z16984">
        <f t="shared" si="1806"/>
      </c>
    </row>
    <row r="16985" spans="1:26" ht="24">
      <c r="A16985" s="5">
        <v>6</v>
      </c>
      <c r="B16985" s="95" t="s">
        <v>334</v>
      </c>
      <c r="C16985" s="5" t="s">
        <v>335</v>
      </c>
      <c r="D16985" s="16">
        <v>1</v>
      </c>
      <c r="E16985" s="5">
        <v>4</v>
      </c>
      <c r="F16985" s="6">
        <f>+E16985*D16985</f>
      </c>
      <c r="G16985" s="5">
        <f>+E16985*D16985</f>
      </c>
      <c r="H16985" s="5">
        <v>1</v>
      </c>
      <c r="I16985" s="102">
        <f>+H16985*G16985</f>
      </c>
      <c r="J16985" s="565">
        <v>112</v>
      </c>
      <c r="K16985" s="565">
        <f>+H16985-J16985</f>
      </c>
      <c r="L16985" s="565">
        <f>+K16985*G16985</f>
      </c>
      <c r="W16985">
        <f t="shared" si="1803"/>
      </c>
      <c r="X16985">
        <f t="shared" si="1804"/>
      </c>
      <c r="Y16985">
        <f t="shared" si="1805"/>
      </c>
      <c r="Z16985">
        <f t="shared" si="1806"/>
      </c>
    </row>
    <row r="16986" spans="1:26">
      <c r="A16986" s="107"/>
      <c r="B16986" s="1564" t="s">
        <v>17</v>
      </c>
      <c r="C16986" s="1565"/>
      <c r="D16986" s="238"/>
      <c r="E16986" s="238"/>
      <c r="F16986" s="186"/>
      <c r="G16986" s="184"/>
      <c r="H16986" s="238"/>
      <c r="I16986" s="108"/>
      <c r="J16986" s="565"/>
      <c r="K16986" s="565"/>
      <c r="L16986" s="565"/>
      <c r="W16986">
        <f t="shared" si="1803"/>
      </c>
      <c r="X16986">
        <f t="shared" si="1804"/>
      </c>
      <c r="Y16986">
        <f t="shared" si="1805"/>
      </c>
      <c r="Z16986">
        <f t="shared" si="1806"/>
      </c>
    </row>
    <row r="16987" spans="1:26">
      <c r="A16987" s="5">
        <v>7</v>
      </c>
      <c r="B16987" s="8" t="s">
        <v>273</v>
      </c>
      <c r="C16987" s="5" t="s">
        <v>274</v>
      </c>
      <c r="D16987" s="16">
        <v>2</v>
      </c>
      <c r="E16987" s="5">
        <v>5</v>
      </c>
      <c r="F16987" s="6">
        <f>+E16987*D16987</f>
      </c>
      <c r="G16987" s="5">
        <f>+E16987*D16987</f>
      </c>
      <c r="H16987" s="5">
        <v>1</v>
      </c>
      <c r="I16987" s="102">
        <f t="shared" ref="I16987:I16992" si="1807">+H16987*G16987</f>
      </c>
      <c r="J16987" s="565">
        <v>119</v>
      </c>
      <c r="K16987" s="565">
        <f t="shared" ref="K16987:K16992" si="1808">+H16987-J16987</f>
      </c>
      <c r="L16987" s="565">
        <f t="shared" ref="L16987:L16992" si="1809">+K16987*G16987</f>
      </c>
      <c r="W16987">
        <f t="shared" si="1803"/>
      </c>
      <c r="X16987">
        <f t="shared" si="1804"/>
      </c>
      <c r="Y16987">
        <f t="shared" si="1805"/>
      </c>
      <c r="Z16987">
        <f t="shared" si="1806"/>
      </c>
    </row>
    <row r="16988" spans="1:26">
      <c r="A16988" s="5">
        <v>8</v>
      </c>
      <c r="B16988" s="8" t="s">
        <v>746</v>
      </c>
      <c r="C16988" s="5" t="s">
        <v>747</v>
      </c>
      <c r="D16988" s="716">
        <v>1</v>
      </c>
      <c r="E16988" s="5"/>
      <c r="F16988" s="6">
        <v>2</v>
      </c>
      <c r="G16988" s="5">
        <f>+F16988</f>
      </c>
      <c r="H16988" s="5">
        <v>1</v>
      </c>
      <c r="I16988" s="102">
        <f t="shared" si="1807"/>
      </c>
      <c r="J16988" s="565">
        <v>119</v>
      </c>
      <c r="K16988" s="565">
        <f t="shared" si="1808"/>
      </c>
      <c r="L16988" s="565">
        <f t="shared" si="1809"/>
      </c>
      <c r="W16988">
        <f t="shared" si="1803"/>
      </c>
      <c r="X16988">
        <f t="shared" si="1804"/>
      </c>
      <c r="Y16988">
        <f t="shared" si="1805"/>
      </c>
      <c r="Z16988">
        <f t="shared" si="1806"/>
      </c>
    </row>
    <row r="16989" spans="1:26" ht="24">
      <c r="A16989" s="5">
        <v>9</v>
      </c>
      <c r="B16989" s="15" t="s">
        <v>1315</v>
      </c>
      <c r="C16989" s="5" t="s">
        <v>1316</v>
      </c>
      <c r="D16989" s="716"/>
      <c r="E16989" s="5"/>
      <c r="F16989" s="6">
        <v>2</v>
      </c>
      <c r="G16989" s="5">
        <f>+F16989</f>
      </c>
      <c r="H16989" s="5">
        <v>1</v>
      </c>
      <c r="I16989" s="102">
        <f t="shared" si="1807"/>
      </c>
      <c r="J16989" s="565">
        <v>119</v>
      </c>
      <c r="K16989" s="565">
        <f t="shared" si="1808"/>
      </c>
      <c r="L16989" s="565">
        <f t="shared" si="1809"/>
      </c>
      <c r="W16989">
        <f t="shared" si="1803"/>
      </c>
      <c r="X16989">
        <f t="shared" si="1804"/>
      </c>
      <c r="Y16989">
        <f t="shared" si="1805"/>
      </c>
      <c r="Z16989">
        <f t="shared" si="1806"/>
      </c>
    </row>
    <row r="16990" spans="1:26">
      <c r="A16990" s="5">
        <v>10</v>
      </c>
      <c r="B16990" s="8" t="s">
        <v>664</v>
      </c>
      <c r="C16990" s="5" t="s">
        <v>446</v>
      </c>
      <c r="D16990" s="16">
        <v>1</v>
      </c>
      <c r="E16990" s="5">
        <v>5</v>
      </c>
      <c r="F16990" s="6">
        <f>+E16990*D16990</f>
      </c>
      <c r="G16990" s="5">
        <f>+E16990*D16990</f>
      </c>
      <c r="H16990" s="5">
        <v>1</v>
      </c>
      <c r="I16990" s="102">
        <f t="shared" si="1807"/>
      </c>
      <c r="J16990" s="565">
        <v>119</v>
      </c>
      <c r="K16990" s="565">
        <f t="shared" si="1808"/>
      </c>
      <c r="L16990" s="565">
        <f t="shared" si="1809"/>
      </c>
      <c r="W16990">
        <f t="shared" si="1803"/>
      </c>
      <c r="X16990">
        <f t="shared" si="1804"/>
      </c>
      <c r="Y16990">
        <f t="shared" si="1805"/>
      </c>
      <c r="Z16990">
        <f t="shared" si="1806"/>
      </c>
    </row>
    <row r="16991" spans="1:26">
      <c r="A16991" s="5">
        <v>11</v>
      </c>
      <c r="B16991" s="8" t="s">
        <v>906</v>
      </c>
      <c r="C16991" s="5" t="s">
        <v>905</v>
      </c>
      <c r="D16991" s="16">
        <v>1</v>
      </c>
      <c r="E16991" s="5">
        <v>5</v>
      </c>
      <c r="F16991" s="6">
        <f>+E16991*D16991</f>
      </c>
      <c r="G16991" s="5">
        <f>+E16991*D16991</f>
      </c>
      <c r="H16991" s="5">
        <v>1</v>
      </c>
      <c r="I16991" s="102">
        <f t="shared" si="1807"/>
      </c>
      <c r="J16991" s="565">
        <v>119</v>
      </c>
      <c r="K16991" s="565">
        <f t="shared" si="1808"/>
      </c>
      <c r="L16991" s="565">
        <f t="shared" si="1809"/>
      </c>
      <c r="W16991">
        <f t="shared" si="1803"/>
      </c>
      <c r="X16991">
        <f t="shared" si="1804"/>
      </c>
      <c r="Y16991">
        <f t="shared" si="1805"/>
      </c>
      <c r="Z16991">
        <f t="shared" si="1806"/>
      </c>
    </row>
    <row r="16992" spans="1:26">
      <c r="A16992" s="5">
        <v>12</v>
      </c>
      <c r="B16992" s="8" t="s">
        <v>439</v>
      </c>
      <c r="C16992" s="5" t="s">
        <v>438</v>
      </c>
      <c r="D16992" s="16">
        <v>1</v>
      </c>
      <c r="E16992" s="5">
        <v>5</v>
      </c>
      <c r="F16992" s="6">
        <f>+E16992*D16992</f>
      </c>
      <c r="G16992" s="5">
        <f>+E16992*D16992</f>
      </c>
      <c r="H16992" s="5">
        <v>1</v>
      </c>
      <c r="I16992" s="102">
        <f t="shared" si="1807"/>
      </c>
      <c r="J16992" s="565">
        <v>119</v>
      </c>
      <c r="K16992" s="565">
        <f t="shared" si="1808"/>
      </c>
      <c r="L16992" s="565">
        <f t="shared" si="1809"/>
      </c>
      <c r="W16992">
        <f t="shared" si="1803"/>
      </c>
      <c r="X16992">
        <f t="shared" si="1804"/>
      </c>
      <c r="Y16992">
        <f t="shared" si="1805"/>
      </c>
      <c r="Z16992">
        <f t="shared" si="1806"/>
      </c>
    </row>
    <row r="16993" spans="1:26">
      <c r="A16993" s="107"/>
      <c r="B16993" s="1564" t="s">
        <v>300</v>
      </c>
      <c r="C16993" s="1565"/>
      <c r="D16993" s="184"/>
      <c r="E16993" s="184"/>
      <c r="F16993" s="184"/>
      <c r="G16993" s="184"/>
      <c r="H16993" s="570"/>
      <c r="I16993" s="388"/>
      <c r="J16993" s="462"/>
      <c r="K16993" s="462"/>
      <c r="L16993" s="462"/>
      <c r="W16993">
        <f t="shared" si="1803"/>
      </c>
      <c r="X16993">
        <f t="shared" si="1804"/>
      </c>
      <c r="Y16993">
        <f t="shared" si="1805"/>
      </c>
      <c r="Z16993">
        <f t="shared" si="1806"/>
      </c>
    </row>
    <row r="16994" spans="1:26">
      <c r="A16994" s="5">
        <v>13</v>
      </c>
      <c r="B16994" s="17" t="s">
        <v>768</v>
      </c>
      <c r="C16994" s="88" t="s">
        <v>769</v>
      </c>
      <c r="D16994" s="305"/>
      <c r="E16994" s="5"/>
      <c r="F16994" s="184">
        <v>200</v>
      </c>
      <c r="G16994" s="184">
        <f>+F16994</f>
      </c>
      <c r="H16994" s="5">
        <v>1</v>
      </c>
      <c r="I16994" s="102">
        <f>+H16994*G16994</f>
      </c>
      <c r="J16994" s="462"/>
      <c r="K16994" s="462"/>
      <c r="L16994" s="462"/>
      <c r="W16994">
        <f t="shared" si="1803"/>
      </c>
      <c r="X16994">
        <f t="shared" si="1804"/>
      </c>
      <c r="Y16994">
        <f t="shared" si="1805"/>
      </c>
      <c r="Z16994">
        <f t="shared" si="1806"/>
      </c>
    </row>
    <row r="16995" spans="1:26" ht="15.75" thickBot="1">
      <c r="A16995" s="33"/>
      <c r="B16995" s="10"/>
      <c r="C16995" s="10"/>
      <c r="D16995" s="109"/>
      <c r="E16995" s="109"/>
      <c r="F16995" s="109"/>
      <c r="G16995" s="109"/>
      <c r="H16995" s="109"/>
      <c r="I16995" s="110"/>
      <c r="W16995">
        <f t="shared" si="1803"/>
      </c>
      <c r="X16995">
        <f t="shared" si="1804"/>
      </c>
      <c r="Y16995">
        <f t="shared" si="1805"/>
      </c>
      <c r="Z16995">
        <f t="shared" si="1806"/>
      </c>
    </row>
    <row r="16996" spans="1:26">
      <c r="A16996" s="33"/>
      <c r="B16996" s="1662" t="s">
        <v>2723</v>
      </c>
      <c r="C16996" s="1663"/>
      <c r="D16996" s="91"/>
      <c r="E16996" s="91"/>
      <c r="F16996" s="91"/>
      <c r="G16996" s="92" t="s">
        <v>19</v>
      </c>
      <c r="H16996" s="91"/>
      <c r="I16996" s="111">
        <f>SUM(I16977:I16995)</f>
      </c>
      <c r="L16996">
        <f>SUM(L16977:L16995)</f>
      </c>
      <c r="W16996">
        <f t="shared" si="1803"/>
      </c>
      <c r="X16996">
        <f t="shared" si="1804"/>
      </c>
      <c r="Y16996">
        <f t="shared" si="1805"/>
      </c>
      <c r="Z16996">
        <f t="shared" si="1806"/>
      </c>
    </row>
    <row r="16997" spans="1:26">
      <c r="A16997" s="221"/>
      <c r="B16997" s="1664"/>
      <c r="C16997" s="1665"/>
      <c r="D16997" s="69" t="s">
        <v>1574</v>
      </c>
      <c r="E16997" s="69"/>
      <c r="F16997" s="69"/>
      <c r="G16997" s="69"/>
      <c r="H16997" s="112">
        <v>1</v>
      </c>
      <c r="I16997" s="61">
        <f>+L16996*H16997</f>
      </c>
      <c r="W16997">
        <f t="shared" si="1803"/>
      </c>
      <c r="X16997">
        <f t="shared" si="1804"/>
      </c>
      <c r="Y16997">
        <f t="shared" si="1805"/>
      </c>
      <c r="Z16997">
        <f t="shared" si="1806"/>
      </c>
    </row>
    <row r="16998" spans="1:26">
      <c r="A16998" s="33"/>
      <c r="B16998" s="10"/>
      <c r="C16998" s="10"/>
      <c r="D16998" s="69"/>
      <c r="E16998" s="69"/>
      <c r="F16998" s="69"/>
      <c r="G16998" s="69"/>
      <c r="H16998" s="69"/>
      <c r="I16998" s="61"/>
      <c r="J16998" s="25"/>
      <c r="W16998">
        <f t="shared" si="1803"/>
      </c>
      <c r="X16998">
        <f t="shared" si="1804"/>
      </c>
      <c r="Y16998">
        <f t="shared" si="1805"/>
      </c>
      <c r="Z16998">
        <f t="shared" si="1806"/>
      </c>
    </row>
    <row r="16999" spans="1:26" ht="15.75" thickBot="1">
      <c r="A16999" s="33"/>
      <c r="B16999" s="11" t="s">
        <v>20</v>
      </c>
      <c r="C16999" s="35"/>
      <c r="D16999" s="35"/>
      <c r="E16999" s="35"/>
      <c r="F16999" s="35"/>
      <c r="G16999" s="35"/>
      <c r="H16999" s="35"/>
      <c r="I16999" s="36"/>
      <c r="J16999" s="25"/>
      <c r="W16999">
        <f t="shared" si="1803"/>
      </c>
      <c r="X16999">
        <f t="shared" si="1804"/>
      </c>
      <c r="Y16999">
        <f t="shared" si="1805"/>
      </c>
      <c r="Z16999">
        <f t="shared" si="1806"/>
      </c>
    </row>
    <row r="17000" spans="1:26" ht="15.75" thickBot="1">
      <c r="A17000" s="37"/>
      <c r="B17000" s="38"/>
      <c r="C17000" s="39" t="s">
        <v>21</v>
      </c>
      <c r="D17000" s="40">
        <f>SUM(D16977:D16999)</f>
      </c>
      <c r="E17000" s="41">
        <f>IF(H17000=I17000,"OK","NO")</f>
      </c>
      <c r="F17000" s="40">
        <f>SUM(F16977:F16999)</f>
      </c>
      <c r="G17000" s="40">
        <f>SUM(G16977:G16999)</f>
      </c>
      <c r="H17000" s="41">
        <f>SUMPRODUCT(F16977:F16995,H16977:H16995)</f>
      </c>
      <c r="I17000" s="43">
        <f>SUMPRODUCT(I16998+I16996)-I16997</f>
      </c>
      <c r="J17000" s="25"/>
      <c r="W17000">
        <f t="shared" si="1803"/>
      </c>
      <c r="X17000">
        <f t="shared" si="1804"/>
      </c>
      <c r="Y17000">
        <f t="shared" si="1805"/>
      </c>
      <c r="Z17000">
        <f t="shared" si="1806"/>
      </c>
    </row>
    <row r="17001" spans="1:26" ht="15.75" thickBot="1">
      <c r="A17001" s="44"/>
      <c r="B17001" s="116"/>
      <c r="C17001" s="45"/>
      <c r="D17001" s="45"/>
      <c r="E17001" s="45"/>
      <c r="F17001" s="45"/>
      <c r="G17001" s="45"/>
      <c r="H17001" s="46"/>
      <c r="I17001" s="47"/>
      <c r="J17001" s="25"/>
      <c r="W17001">
        <f t="shared" si="1803"/>
      </c>
      <c r="X17001">
        <f t="shared" si="1804"/>
      </c>
      <c r="Y17001">
        <f t="shared" si="1805"/>
      </c>
      <c r="Z17001">
        <f t="shared" si="1806"/>
      </c>
    </row>
    <row r="17002" spans="1:26">
      <c r="A17002" s="12" t="s">
        <v>315</v>
      </c>
      <c r="B17002" s="12"/>
      <c r="C17002" s="12"/>
      <c r="D17002" s="13"/>
      <c r="E17002" s="14" t="s">
        <v>301</v>
      </c>
      <c r="F17002" s="14"/>
      <c r="G17002" s="14"/>
      <c r="H17002" s="2"/>
      <c r="I17002" s="12"/>
      <c r="J17002" s="25"/>
      <c r="W17002">
        <f t="shared" si="1803"/>
      </c>
      <c r="X17002">
        <f t="shared" si="1804"/>
      </c>
      <c r="Y17002">
        <f t="shared" si="1805"/>
      </c>
      <c r="Z17002">
        <f t="shared" si="1806"/>
      </c>
    </row>
    <row r="17003" spans="1:26">
      <c r="W17003">
        <f t="shared" si="1803"/>
      </c>
      <c r="X17003">
        <f t="shared" si="1804"/>
      </c>
      <c r="Y17003">
        <f t="shared" si="1805"/>
      </c>
      <c r="Z17003">
        <f t="shared" si="1806"/>
      </c>
    </row>
    <row r="17004" spans="1:26">
      <c r="W17004">
        <f t="shared" si="1803"/>
      </c>
      <c r="X17004">
        <f t="shared" si="1804"/>
      </c>
      <c r="Y17004">
        <f t="shared" si="1805"/>
      </c>
      <c r="Z17004">
        <f t="shared" si="1806"/>
      </c>
    </row>
    <row r="17005" spans="1:26">
      <c r="W17005">
        <f t="shared" si="1803"/>
      </c>
      <c r="X17005">
        <f t="shared" si="1804"/>
      </c>
      <c r="Y17005">
        <f t="shared" si="1805"/>
      </c>
      <c r="Z17005">
        <f t="shared" si="1806"/>
      </c>
    </row>
    <row r="17006" spans="1:26">
      <c r="W17006">
        <f t="shared" si="1803"/>
      </c>
      <c r="X17006">
        <f t="shared" si="1804"/>
      </c>
      <c r="Y17006">
        <f t="shared" si="1805"/>
      </c>
      <c r="Z17006">
        <f t="shared" si="1806"/>
      </c>
    </row>
    <row r="17007" spans="1:26">
      <c r="W17007">
        <f t="shared" si="1803"/>
      </c>
      <c r="X17007">
        <f t="shared" si="1804"/>
      </c>
      <c r="Y17007">
        <f t="shared" si="1805"/>
      </c>
      <c r="Z17007">
        <f t="shared" si="1806"/>
      </c>
    </row>
    <row r="17008" spans="1:26">
      <c r="A17008" s="1562" t="s">
        <v>0</v>
      </c>
      <c r="B17008" s="1562"/>
      <c r="C17008" s="1562"/>
      <c r="D17008" s="1562"/>
      <c r="E17008" s="1562"/>
      <c r="F17008" s="1562"/>
      <c r="G17008" s="1562"/>
      <c r="H17008" s="1562"/>
      <c r="I17008" s="1562"/>
      <c r="W17008">
        <f t="shared" si="1803"/>
      </c>
      <c r="X17008">
        <f t="shared" si="1804"/>
      </c>
      <c r="Y17008">
        <f t="shared" si="1805"/>
      </c>
      <c r="Z17008">
        <f t="shared" si="1806"/>
      </c>
    </row>
    <row r="17009" spans="1:26">
      <c r="W17009">
        <f t="shared" si="1803"/>
      </c>
      <c r="X17009">
        <f t="shared" si="1804"/>
      </c>
      <c r="Y17009">
        <f t="shared" si="1805"/>
      </c>
      <c r="Z17009">
        <f t="shared" si="1806"/>
      </c>
    </row>
    <row r="17010" spans="1:26">
      <c r="A17010" s="1" t="s">
        <v>1</v>
      </c>
      <c r="B17010" s="1"/>
      <c r="G17010" s="2" t="s">
        <v>2</v>
      </c>
      <c r="H17010" s="3" t="s">
        <v>2707</v>
      </c>
      <c r="W17010">
        <f t="shared" si="1803"/>
      </c>
      <c r="X17010">
        <f t="shared" si="1804"/>
      </c>
      <c r="Y17010">
        <f t="shared" si="1805"/>
      </c>
      <c r="Z17010">
        <f t="shared" si="1806"/>
      </c>
    </row>
    <row r="17011" spans="1:26">
      <c r="A17011" s="1" t="inlineStr">
        <is>
          <t>Dealer-185</t>
        </is>
      </c>
      <c r="B17011" s="1"/>
      <c r="F17011" s="4" t="s">
        <v>3</v>
      </c>
      <c r="G17011" s="2"/>
      <c r="H17011" s="1" t="s">
        <v>2361</v>
      </c>
      <c r="W17011">
        <f t="shared" si="1803"/>
      </c>
      <c r="X17011">
        <f t="shared" si="1804"/>
      </c>
      <c r="Y17011">
        <f t="shared" si="1805"/>
      </c>
      <c r="Z17011">
        <f t="shared" si="1806"/>
      </c>
    </row>
    <row r="17012" spans="1:26">
      <c r="A17012" s="1" t="inlineStr">
        <is>
          <t>Dealer-186</t>
        </is>
      </c>
      <c r="B17012" s="1"/>
      <c r="W17012">
        <f t="shared" si="1803"/>
      </c>
      <c r="X17012">
        <f t="shared" si="1804"/>
      </c>
      <c r="Y17012">
        <f t="shared" si="1805"/>
      </c>
      <c r="Z17012">
        <f t="shared" si="1806"/>
      </c>
    </row>
    <row r="17013" spans="1:26">
      <c r="A17013" s="1" t="inlineStr">
        <is>
          <t>Address line (redacted)</t>
        </is>
      </c>
      <c r="B17013" s="1"/>
      <c r="W17013">
        <f t="shared" si="1803"/>
      </c>
      <c r="X17013">
        <f t="shared" si="1804"/>
      </c>
      <c r="Y17013">
        <f t="shared" si="1805"/>
      </c>
      <c r="Z17013">
        <f t="shared" si="1806"/>
      </c>
    </row>
    <row r="17014" spans="1:26">
      <c r="A17014" s="12" t="s">
        <v>299</v>
      </c>
      <c r="B17014" s="86"/>
      <c r="W17014">
        <f t="shared" si="1803"/>
      </c>
      <c r="X17014">
        <f t="shared" si="1804"/>
      </c>
      <c r="Y17014">
        <f t="shared" si="1805"/>
      </c>
      <c r="Z17014">
        <f t="shared" si="1806"/>
      </c>
    </row>
    <row r="17015" spans="1:26">
      <c r="W17015">
        <f t="shared" si="1803"/>
      </c>
      <c r="X17015">
        <f t="shared" si="1804"/>
      </c>
      <c r="Y17015">
        <f t="shared" si="1805"/>
      </c>
      <c r="Z17015">
        <f t="shared" si="1806"/>
      </c>
    </row>
    <row r="17016" spans="1:26">
      <c r="A17016" s="1" t="s">
        <v>5</v>
      </c>
      <c r="W17016">
        <f t="shared" si="1803"/>
      </c>
      <c r="X17016">
        <f t="shared" si="1804"/>
      </c>
      <c r="Y17016">
        <f t="shared" si="1805"/>
      </c>
      <c r="Z17016">
        <f t="shared" si="1806"/>
      </c>
    </row>
    <row r="17017" spans="1:26">
      <c r="A17017" s="1" t="s">
        <v>6</v>
      </c>
      <c r="W17017">
        <f t="shared" si="1803"/>
      </c>
      <c r="X17017">
        <f t="shared" si="1804"/>
      </c>
      <c r="Y17017">
        <f t="shared" si="1805"/>
      </c>
      <c r="Z17017">
        <f t="shared" si="1806"/>
      </c>
    </row>
    <row r="17018" spans="1:26" ht="15.75" thickBot="1">
      <c r="A17018" s="1" t="s">
        <v>7</v>
      </c>
      <c r="W17018">
        <f t="shared" si="1803"/>
      </c>
      <c r="X17018">
        <f t="shared" si="1804"/>
      </c>
      <c r="Y17018">
        <f t="shared" si="1805"/>
      </c>
      <c r="Z17018">
        <f t="shared" si="1806"/>
      </c>
    </row>
    <row r="17019" spans="1:26" ht="24">
      <c r="A17019" s="26" t="s">
        <v>8</v>
      </c>
      <c r="B17019" s="27" t="s">
        <v>9</v>
      </c>
      <c r="C17019" s="27" t="s">
        <v>10</v>
      </c>
      <c r="D17019" s="28" t="s">
        <v>11</v>
      </c>
      <c r="E17019" s="28" t="s">
        <v>12</v>
      </c>
      <c r="F17019" s="28" t="s">
        <v>13</v>
      </c>
      <c r="G17019" s="28" t="s">
        <v>14</v>
      </c>
      <c r="H17019" s="29" t="s">
        <v>15</v>
      </c>
      <c r="I17019" s="30" t="s">
        <v>16</v>
      </c>
      <c r="W17019">
        <f t="shared" si="1803"/>
      </c>
      <c r="X17019">
        <f t="shared" si="1804"/>
      </c>
      <c r="Y17019">
        <f t="shared" si="1805"/>
      </c>
      <c r="Z17019">
        <f t="shared" si="1806"/>
      </c>
    </row>
    <row r="17020" spans="1:26">
      <c r="A17020" s="139"/>
      <c r="B17020" s="1564" t="s">
        <v>17</v>
      </c>
      <c r="C17020" s="1565"/>
      <c r="D17020" s="6"/>
      <c r="E17020" s="5"/>
      <c r="F17020" s="6"/>
      <c r="G17020" s="5"/>
      <c r="H17020" s="9"/>
      <c r="I17020" s="102"/>
      <c r="W17020">
        <f t="shared" si="1803"/>
      </c>
      <c r="X17020">
        <f t="shared" si="1804"/>
      </c>
      <c r="Y17020">
        <f t="shared" si="1805"/>
      </c>
      <c r="Z17020">
        <f t="shared" si="1806"/>
      </c>
    </row>
    <row r="17021" spans="1:26">
      <c r="A17021" s="139"/>
      <c r="B17021" s="8" t="s">
        <v>1341</v>
      </c>
      <c r="C17021" s="5" t="s">
        <v>1340</v>
      </c>
      <c r="D17021" s="5">
        <v>1</v>
      </c>
      <c r="E17021" s="5">
        <v>5</v>
      </c>
      <c r="F17021" s="6">
        <f t="shared" ref="F17021:F17030" si="1810">+E17021*D17021</f>
      </c>
      <c r="G17021" s="5">
        <f t="shared" ref="G17021:G17030" si="1811">+F17021</f>
      </c>
      <c r="H17021" s="5">
        <v>1</v>
      </c>
      <c r="I17021" s="102">
        <f t="shared" ref="I17021:I17030" si="1812">+H17021*G17021</f>
      </c>
      <c r="J17021">
        <f t="shared" ref="J17021:J17037" si="1813">+H17021*G17021</f>
      </c>
      <c r="W17021">
        <f t="shared" si="1803"/>
      </c>
      <c r="X17021">
        <f t="shared" si="1804"/>
      </c>
      <c r="Y17021">
        <f t="shared" si="1805"/>
      </c>
      <c r="Z17021">
        <f t="shared" si="1806"/>
      </c>
    </row>
    <row r="17022" spans="1:26">
      <c r="A17022" s="139"/>
      <c r="B17022" s="8" t="s">
        <v>380</v>
      </c>
      <c r="C17022" s="5" t="s">
        <v>381</v>
      </c>
      <c r="D17022" s="5">
        <v>2</v>
      </c>
      <c r="E17022" s="5">
        <v>5</v>
      </c>
      <c r="F17022" s="6">
        <f t="shared" si="1810"/>
      </c>
      <c r="G17022" s="5">
        <f t="shared" si="1811"/>
      </c>
      <c r="H17022" s="5">
        <v>1</v>
      </c>
      <c r="I17022" s="102">
        <f t="shared" si="1812"/>
      </c>
      <c r="J17022">
        <f t="shared" si="1813"/>
      </c>
      <c r="W17022">
        <f t="shared" si="1803"/>
      </c>
      <c r="X17022">
        <f t="shared" si="1804"/>
      </c>
      <c r="Y17022">
        <f t="shared" si="1805"/>
      </c>
      <c r="Z17022">
        <f t="shared" si="1806"/>
      </c>
    </row>
    <row r="17023" spans="1:26">
      <c r="A17023" s="139"/>
      <c r="B17023" s="353"/>
      <c r="C17023" s="352"/>
      <c r="D17023" s="352"/>
      <c r="E17023" s="352"/>
      <c r="F17023" s="6"/>
      <c r="G17023" s="5"/>
      <c r="H17023" s="352"/>
      <c r="I17023" s="102"/>
      <c r="W17023">
        <f t="shared" si="1803"/>
      </c>
      <c r="X17023">
        <f t="shared" si="1804"/>
      </c>
      <c r="Y17023">
        <f t="shared" si="1805"/>
      </c>
      <c r="Z17023">
        <f t="shared" si="1806"/>
      </c>
    </row>
    <row r="17024" spans="1:26">
      <c r="A17024" s="139"/>
      <c r="B17024" s="8" t="s">
        <v>1032</v>
      </c>
      <c r="C17024" s="5" t="s">
        <v>1031</v>
      </c>
      <c r="D17024" s="5">
        <v>1</v>
      </c>
      <c r="E17024" s="5">
        <v>5</v>
      </c>
      <c r="F17024" s="6">
        <f t="shared" si="1810"/>
      </c>
      <c r="G17024" s="5">
        <f t="shared" si="1811"/>
      </c>
      <c r="H17024" s="5">
        <v>1</v>
      </c>
      <c r="I17024" s="102">
        <f t="shared" si="1812"/>
      </c>
      <c r="J17024">
        <f t="shared" si="1813"/>
      </c>
      <c r="W17024">
        <f t="shared" si="1803"/>
      </c>
      <c r="X17024">
        <f t="shared" si="1804"/>
      </c>
      <c r="Y17024">
        <f t="shared" si="1805"/>
      </c>
      <c r="Z17024">
        <f t="shared" si="1806"/>
      </c>
    </row>
    <row r="17025" spans="1:26">
      <c r="A17025" s="139"/>
      <c r="B17025" s="8" t="s">
        <v>352</v>
      </c>
      <c r="C17025" s="5" t="s">
        <v>353</v>
      </c>
      <c r="D17025" s="5">
        <v>1</v>
      </c>
      <c r="E17025" s="5">
        <v>5</v>
      </c>
      <c r="F17025" s="6">
        <f t="shared" si="1810"/>
      </c>
      <c r="G17025" s="5">
        <f t="shared" si="1811"/>
      </c>
      <c r="H17025" s="5">
        <v>1</v>
      </c>
      <c r="I17025" s="102">
        <f t="shared" si="1812"/>
      </c>
      <c r="J17025">
        <f t="shared" si="1813"/>
      </c>
      <c r="W17025">
        <f t="shared" si="1803"/>
      </c>
      <c r="X17025">
        <f t="shared" si="1804"/>
      </c>
      <c r="Y17025">
        <f t="shared" si="1805"/>
      </c>
      <c r="Z17025">
        <f t="shared" si="1806"/>
      </c>
    </row>
    <row r="17026" spans="1:26">
      <c r="A17026" s="139"/>
      <c r="B17026" s="8" t="s">
        <v>283</v>
      </c>
      <c r="C17026" s="5" t="s">
        <v>282</v>
      </c>
      <c r="D17026" s="5">
        <v>2</v>
      </c>
      <c r="E17026" s="5">
        <v>5</v>
      </c>
      <c r="F17026" s="6">
        <f t="shared" si="1810"/>
      </c>
      <c r="G17026" s="5">
        <f t="shared" si="1811"/>
      </c>
      <c r="H17026" s="5">
        <v>1</v>
      </c>
      <c r="I17026" s="102">
        <f t="shared" si="1812"/>
      </c>
      <c r="J17026">
        <f t="shared" si="1813"/>
      </c>
      <c r="W17026">
        <f t="shared" si="1803"/>
      </c>
      <c r="X17026">
        <f t="shared" si="1804"/>
      </c>
      <c r="Y17026">
        <f t="shared" si="1805"/>
      </c>
      <c r="Z17026">
        <f t="shared" si="1806"/>
      </c>
    </row>
    <row r="17027" spans="1:26">
      <c r="A17027" s="139"/>
      <c r="B17027" s="8" t="s">
        <v>749</v>
      </c>
      <c r="C17027" s="5" t="s">
        <v>750</v>
      </c>
      <c r="D17027" s="5">
        <v>2</v>
      </c>
      <c r="E17027" s="5">
        <v>5</v>
      </c>
      <c r="F17027" s="6">
        <f t="shared" si="1810"/>
      </c>
      <c r="G17027" s="5">
        <f t="shared" si="1811"/>
      </c>
      <c r="H17027" s="5">
        <v>1</v>
      </c>
      <c r="I17027" s="102">
        <f t="shared" si="1812"/>
      </c>
      <c r="J17027">
        <f t="shared" si="1813"/>
      </c>
      <c r="W17027">
        <f t="shared" si="1803"/>
      </c>
      <c r="X17027">
        <f t="shared" si="1804"/>
      </c>
      <c r="Y17027">
        <f t="shared" si="1805"/>
      </c>
      <c r="Z17027">
        <f t="shared" si="1806"/>
      </c>
    </row>
    <row r="17028" spans="1:26">
      <c r="A17028" s="139"/>
      <c r="B17028" s="8" t="s">
        <v>1066</v>
      </c>
      <c r="C17028" s="5" t="s">
        <v>1065</v>
      </c>
      <c r="D17028" s="5">
        <v>1</v>
      </c>
      <c r="E17028" s="5">
        <v>5</v>
      </c>
      <c r="F17028" s="6">
        <f t="shared" si="1810"/>
      </c>
      <c r="G17028" s="5">
        <f t="shared" si="1811"/>
      </c>
      <c r="H17028" s="5">
        <v>1</v>
      </c>
      <c r="I17028" s="102">
        <f t="shared" si="1812"/>
      </c>
      <c r="J17028">
        <f t="shared" si="1813"/>
      </c>
      <c r="W17028">
        <f t="shared" ref="W17028:W17091" si="1814">IF(LEFT($H17028&amp;"",5)="2019-",$H17028,W17027)</f>
      </c>
      <c r="X17028">
        <f t="shared" ref="X17028:X17091" si="1815">IF($W17028="",0,IF(COUNTIF($AB$2:$AB$80,$W17028)&gt;0,1,0))</f>
      </c>
      <c r="Y17028">
        <f t="shared" ref="Y17028:Y17091" si="1816">IF($C17028="","",UPPER(TRIM(IFERROR(LEFT($C17028&amp;"",FIND("/",$C17028&amp;"")-1),$C17028&amp;""))))</f>
      </c>
      <c r="Z17028">
        <f t="shared" ref="Z17028:Z17091" si="1817">IFERROR(IF(ISNUMBER($G17028),$G17028,0),0)</f>
      </c>
    </row>
    <row r="17029" spans="1:26">
      <c r="A17029" s="139"/>
      <c r="B17029" s="8" t="s">
        <v>850</v>
      </c>
      <c r="C17029" s="5" t="s">
        <v>849</v>
      </c>
      <c r="D17029" s="5">
        <v>2</v>
      </c>
      <c r="E17029" s="5">
        <v>5</v>
      </c>
      <c r="F17029" s="6">
        <f t="shared" si="1810"/>
      </c>
      <c r="G17029" s="5">
        <f t="shared" si="1811"/>
      </c>
      <c r="H17029" s="5">
        <v>1</v>
      </c>
      <c r="I17029" s="102">
        <f t="shared" si="1812"/>
      </c>
      <c r="J17029">
        <f t="shared" si="1813"/>
      </c>
      <c r="W17029">
        <f t="shared" si="1814"/>
      </c>
      <c r="X17029">
        <f t="shared" si="1815"/>
      </c>
      <c r="Y17029">
        <f t="shared" si="1816"/>
      </c>
      <c r="Z17029">
        <f t="shared" si="1817"/>
      </c>
    </row>
    <row r="17030" spans="1:26">
      <c r="A17030" s="139"/>
      <c r="B17030" s="8" t="s">
        <v>2834</v>
      </c>
      <c r="C17030" s="5" t="s">
        <v>2023</v>
      </c>
      <c r="D17030" s="5">
        <v>1</v>
      </c>
      <c r="E17030" s="5">
        <v>5</v>
      </c>
      <c r="F17030" s="6">
        <f t="shared" si="1810"/>
      </c>
      <c r="G17030" s="5">
        <f t="shared" si="1811"/>
      </c>
      <c r="H17030" s="5">
        <v>1</v>
      </c>
      <c r="I17030" s="102">
        <f t="shared" si="1812"/>
      </c>
      <c r="J17030">
        <f t="shared" si="1813"/>
      </c>
      <c r="W17030">
        <f t="shared" si="1814"/>
      </c>
      <c r="X17030">
        <f t="shared" si="1815"/>
      </c>
      <c r="Y17030">
        <f t="shared" si="1816"/>
      </c>
      <c r="Z17030">
        <f t="shared" si="1817"/>
      </c>
    </row>
    <row r="17031" spans="1:26">
      <c r="A17031" s="139"/>
      <c r="B17031" s="1564" t="s">
        <v>1813</v>
      </c>
      <c r="C17031" s="1565"/>
      <c r="D17031" s="377"/>
      <c r="E17031" s="5"/>
      <c r="F17031" s="6"/>
      <c r="G17031" s="5"/>
      <c r="H17031" s="5"/>
      <c r="I17031" s="102"/>
      <c r="J17031">
        <f t="shared" si="1813"/>
      </c>
      <c r="W17031">
        <f t="shared" si="1814"/>
      </c>
      <c r="X17031">
        <f t="shared" si="1815"/>
      </c>
      <c r="Y17031">
        <f t="shared" si="1816"/>
      </c>
      <c r="Z17031">
        <f t="shared" si="1817"/>
      </c>
    </row>
    <row r="17032" spans="1:26" ht="36">
      <c r="A17032" s="139"/>
      <c r="B17032" s="106" t="s">
        <v>978</v>
      </c>
      <c r="C17032" s="15" t="s">
        <v>977</v>
      </c>
      <c r="D17032" s="5">
        <v>1</v>
      </c>
      <c r="E17032" s="5">
        <v>10</v>
      </c>
      <c r="F17032" s="6">
        <f>+E17032</f>
      </c>
      <c r="G17032" s="5">
        <f>+F17032</f>
      </c>
      <c r="H17032" s="9">
        <v>1</v>
      </c>
      <c r="I17032" s="102">
        <f>+H17032*G17032</f>
      </c>
      <c r="J17032">
        <f t="shared" si="1813"/>
      </c>
      <c r="W17032">
        <f t="shared" si="1814"/>
      </c>
      <c r="X17032">
        <f t="shared" si="1815"/>
      </c>
      <c r="Y17032">
        <f t="shared" si="1816"/>
      </c>
      <c r="Z17032">
        <f t="shared" si="1817"/>
      </c>
    </row>
    <row r="17033" spans="1:26">
      <c r="A17033" s="139"/>
      <c r="B17033" s="1564" t="s">
        <v>2708</v>
      </c>
      <c r="C17033" s="1565"/>
      <c r="D17033" s="377"/>
      <c r="E17033" s="5"/>
      <c r="F17033" s="6"/>
      <c r="G17033" s="5"/>
      <c r="H17033" s="5"/>
      <c r="I17033" s="102"/>
      <c r="J17033">
        <f t="shared" si="1813"/>
      </c>
      <c r="W17033">
        <f t="shared" si="1814"/>
      </c>
      <c r="X17033">
        <f t="shared" si="1815"/>
      </c>
      <c r="Y17033">
        <f t="shared" si="1816"/>
      </c>
      <c r="Z17033">
        <f t="shared" si="1817"/>
      </c>
    </row>
    <row r="17034" spans="1:26" ht="96">
      <c r="A17034" s="139"/>
      <c r="B17034" s="224" t="s">
        <v>1527</v>
      </c>
      <c r="C17034" s="15" t="s">
        <v>1528</v>
      </c>
      <c r="D17034" s="159">
        <v>1</v>
      </c>
      <c r="E17034" s="19">
        <v>20</v>
      </c>
      <c r="F17034" s="6">
        <f>+E17034</f>
      </c>
      <c r="G17034" s="5">
        <f>+F17034</f>
      </c>
      <c r="H17034" s="19">
        <v>1</v>
      </c>
      <c r="I17034" s="102">
        <f>+H17034*G17034</f>
      </c>
      <c r="J17034">
        <f t="shared" si="1813"/>
      </c>
      <c r="W17034">
        <f t="shared" si="1814"/>
      </c>
      <c r="X17034">
        <f t="shared" si="1815"/>
      </c>
      <c r="Y17034">
        <f t="shared" si="1816"/>
      </c>
      <c r="Z17034">
        <f t="shared" si="1817"/>
      </c>
    </row>
    <row r="17035" spans="1:26" ht="60.75">
      <c r="A17035" s="139"/>
      <c r="B17035" s="224" t="s">
        <v>1823</v>
      </c>
      <c r="C17035" s="48" t="s">
        <v>1822</v>
      </c>
      <c r="D17035" s="19">
        <v>2</v>
      </c>
      <c r="E17035" s="19">
        <v>20</v>
      </c>
      <c r="F17035" s="6">
        <f>+E17035</f>
      </c>
      <c r="G17035" s="5">
        <f>+F17035</f>
      </c>
      <c r="H17035" s="19">
        <v>1</v>
      </c>
      <c r="I17035" s="102">
        <f>+H17035*G17035</f>
      </c>
      <c r="J17035">
        <f t="shared" si="1813"/>
      </c>
      <c r="W17035">
        <f t="shared" si="1814"/>
      </c>
      <c r="X17035">
        <f t="shared" si="1815"/>
      </c>
      <c r="Y17035">
        <f t="shared" si="1816"/>
      </c>
      <c r="Z17035">
        <f t="shared" si="1817"/>
      </c>
    </row>
    <row r="17036" spans="1:26">
      <c r="A17036" s="139"/>
      <c r="B17036" s="106" t="s">
        <v>2864</v>
      </c>
      <c r="C17036" s="5"/>
      <c r="D17036" s="1594">
        <v>1</v>
      </c>
      <c r="E17036" s="5">
        <v>2</v>
      </c>
      <c r="F17036" s="6">
        <v>2</v>
      </c>
      <c r="G17036" s="5">
        <v>2</v>
      </c>
      <c r="H17036" s="5">
        <v>0</v>
      </c>
      <c r="I17036" s="102">
        <v>0</v>
      </c>
      <c r="J17036">
        <f t="shared" si="1813"/>
      </c>
      <c r="W17036">
        <f t="shared" si="1814"/>
      </c>
      <c r="X17036">
        <f t="shared" si="1815"/>
      </c>
      <c r="Y17036">
        <f t="shared" si="1816"/>
      </c>
      <c r="Z17036">
        <f t="shared" si="1817"/>
      </c>
    </row>
    <row r="17037" spans="1:26">
      <c r="A17037" s="139"/>
      <c r="B17037" s="20" t="s">
        <v>622</v>
      </c>
      <c r="C17037" s="5"/>
      <c r="D17037" s="1595"/>
      <c r="E17037" s="5">
        <v>5</v>
      </c>
      <c r="F17037" s="6">
        <f>+E17037*D17036</f>
      </c>
      <c r="G17037" s="5">
        <f>+F17037</f>
      </c>
      <c r="H17037" s="5">
        <v>1</v>
      </c>
      <c r="I17037" s="102">
        <f>+H17037*G17037</f>
      </c>
      <c r="J17037">
        <f t="shared" si="1813"/>
      </c>
      <c r="W17037">
        <f t="shared" si="1814"/>
      </c>
      <c r="X17037">
        <f t="shared" si="1815"/>
      </c>
      <c r="Y17037">
        <f t="shared" si="1816"/>
      </c>
      <c r="Z17037">
        <f t="shared" si="1817"/>
      </c>
    </row>
    <row r="17038" spans="1:26">
      <c r="A17038" s="139"/>
      <c r="B17038" s="20"/>
      <c r="C17038" s="19"/>
      <c r="D17038" s="19"/>
      <c r="E17038" s="19"/>
      <c r="F17038" s="16"/>
      <c r="G17038" s="5"/>
      <c r="H17038" s="19"/>
      <c r="I17038" s="102"/>
      <c r="W17038">
        <f t="shared" si="1814"/>
      </c>
      <c r="X17038">
        <f t="shared" si="1815"/>
      </c>
      <c r="Y17038">
        <f t="shared" si="1816"/>
      </c>
      <c r="Z17038">
        <f t="shared" si="1817"/>
      </c>
    </row>
    <row r="17039" spans="1:26">
      <c r="A17039" s="139"/>
      <c r="B17039" s="1568" t="s">
        <v>2870</v>
      </c>
      <c r="C17039" s="1569"/>
      <c r="D17039" s="5"/>
      <c r="E17039" s="5"/>
      <c r="F17039" s="21"/>
      <c r="G17039" s="21"/>
      <c r="H17039" s="21"/>
      <c r="I17039" s="102"/>
      <c r="W17039">
        <f t="shared" si="1814"/>
      </c>
      <c r="X17039">
        <f t="shared" si="1815"/>
      </c>
      <c r="Y17039">
        <f t="shared" si="1816"/>
      </c>
      <c r="Z17039">
        <f t="shared" si="1817"/>
      </c>
    </row>
    <row r="17040" spans="1:26">
      <c r="A17040" s="139"/>
      <c r="B17040" s="1590"/>
      <c r="C17040" s="1591"/>
      <c r="D17040" s="5"/>
      <c r="E17040" s="5"/>
      <c r="F17040" s="21"/>
      <c r="G17040" s="21"/>
      <c r="H17040" s="21"/>
      <c r="I17040" s="102"/>
      <c r="W17040">
        <f t="shared" si="1814"/>
      </c>
      <c r="X17040">
        <f t="shared" si="1815"/>
      </c>
      <c r="Y17040">
        <f t="shared" si="1816"/>
      </c>
      <c r="Z17040">
        <f t="shared" si="1817"/>
      </c>
    </row>
    <row r="17041" spans="1:26">
      <c r="A17041" s="33"/>
      <c r="B17041" s="15"/>
      <c r="C17041" s="105"/>
      <c r="D17041" s="5"/>
      <c r="E17041" s="5"/>
      <c r="F17041" s="21"/>
      <c r="G17041" s="21"/>
      <c r="H17041" s="21"/>
      <c r="I17041" s="102"/>
      <c r="W17041">
        <f t="shared" si="1814"/>
      </c>
      <c r="X17041">
        <f t="shared" si="1815"/>
      </c>
      <c r="Y17041">
        <f t="shared" si="1816"/>
      </c>
      <c r="Z17041">
        <f t="shared" si="1817"/>
      </c>
    </row>
    <row r="17042" spans="1:26">
      <c r="A17042" s="33"/>
      <c r="B17042" s="15"/>
      <c r="C17042" s="105"/>
      <c r="D17042" s="5"/>
      <c r="E17042" s="5"/>
      <c r="F17042" s="21"/>
      <c r="G17042" s="21"/>
      <c r="H17042" s="21"/>
      <c r="I17042" s="102"/>
      <c r="W17042">
        <f t="shared" si="1814"/>
      </c>
      <c r="X17042">
        <f t="shared" si="1815"/>
      </c>
      <c r="Y17042">
        <f t="shared" si="1816"/>
      </c>
      <c r="Z17042">
        <f t="shared" si="1817"/>
      </c>
    </row>
    <row r="17043" spans="1:26" ht="15.75" thickBot="1">
      <c r="A17043" s="33"/>
      <c r="B17043" s="15"/>
      <c r="C17043" s="105"/>
      <c r="D17043" s="109"/>
      <c r="E17043" s="109"/>
      <c r="F17043" s="109"/>
      <c r="G17043" s="109"/>
      <c r="H17043" s="109"/>
      <c r="I17043" s="110"/>
      <c r="W17043">
        <f t="shared" si="1814"/>
      </c>
      <c r="X17043">
        <f t="shared" si="1815"/>
      </c>
      <c r="Y17043">
        <f t="shared" si="1816"/>
      </c>
      <c r="Z17043">
        <f t="shared" si="1817"/>
      </c>
    </row>
    <row r="17044" spans="1:26">
      <c r="A17044" s="33"/>
      <c r="B17044" s="10"/>
      <c r="C17044" s="10"/>
      <c r="D17044" s="91"/>
      <c r="E17044" s="91"/>
      <c r="F17044" s="91"/>
      <c r="G17044" s="92" t="s">
        <v>19</v>
      </c>
      <c r="H17044" s="91"/>
      <c r="I17044" s="111">
        <f>SUM(I17020:I17043)</f>
      </c>
      <c r="W17044">
        <f t="shared" si="1814"/>
      </c>
      <c r="X17044">
        <f t="shared" si="1815"/>
      </c>
      <c r="Y17044">
        <f t="shared" si="1816"/>
      </c>
      <c r="Z17044">
        <f t="shared" si="1817"/>
      </c>
    </row>
    <row r="17045" spans="1:26">
      <c r="A17045" s="33"/>
      <c r="B17045" s="10"/>
      <c r="C17045" s="10"/>
      <c r="D17045" s="69"/>
      <c r="E17045" s="69"/>
      <c r="F17045" s="69"/>
      <c r="G17045" s="69"/>
      <c r="H17045" s="112"/>
      <c r="I17045" s="61"/>
      <c r="W17045">
        <f t="shared" si="1814"/>
      </c>
      <c r="X17045">
        <f t="shared" si="1815"/>
      </c>
      <c r="Y17045">
        <f t="shared" si="1816"/>
      </c>
      <c r="Z17045">
        <f t="shared" si="1817"/>
      </c>
    </row>
    <row r="17046" spans="1:26" ht="15.75" thickBot="1">
      <c r="A17046" s="33"/>
      <c r="B17046" s="11" t="s">
        <v>20</v>
      </c>
      <c r="C17046" s="35"/>
      <c r="D17046" s="35"/>
      <c r="E17046" s="35"/>
      <c r="F17046" s="35"/>
      <c r="G17046" s="35"/>
      <c r="H17046" s="35"/>
      <c r="I17046" s="36"/>
      <c r="W17046">
        <f t="shared" si="1814"/>
      </c>
      <c r="X17046">
        <f t="shared" si="1815"/>
      </c>
      <c r="Y17046">
        <f t="shared" si="1816"/>
      </c>
      <c r="Z17046">
        <f t="shared" si="1817"/>
      </c>
    </row>
    <row r="17047" spans="1:26" ht="15.75" thickBot="1">
      <c r="A17047" s="37"/>
      <c r="B17047" s="38"/>
      <c r="C17047" s="39" t="s">
        <v>21</v>
      </c>
      <c r="D17047" s="40">
        <f>SUM(D17020:D17046)</f>
      </c>
      <c r="E17047" s="41">
        <f>IF(H17047=I17047,"OK","NO")</f>
      </c>
      <c r="F17047" s="40">
        <f>SUM(F17020:F17046)</f>
      </c>
      <c r="G17047" s="40">
        <f>SUM(G17020:G17046)</f>
      </c>
      <c r="H17047" s="41">
        <f>SUMPRODUCT(F17020:F17041,H17020:H17041)</f>
      </c>
      <c r="I17047" s="43">
        <f>SUM(I17044:I17046)</f>
      </c>
      <c r="J17047">
        <f>SUM(J17019:J17046)</f>
      </c>
      <c r="W17047">
        <f t="shared" si="1814"/>
      </c>
      <c r="X17047">
        <f t="shared" si="1815"/>
      </c>
      <c r="Y17047">
        <f t="shared" si="1816"/>
      </c>
      <c r="Z17047">
        <f t="shared" si="1817"/>
      </c>
    </row>
    <row r="17048" spans="1:26" ht="15.75" thickBot="1">
      <c r="A17048" s="44"/>
      <c r="B17048" s="116"/>
      <c r="C17048" s="45"/>
      <c r="D17048" s="45"/>
      <c r="E17048" s="45"/>
      <c r="F17048" s="45"/>
      <c r="G17048" s="45"/>
      <c r="H17048" s="45"/>
      <c r="I17048" s="47"/>
      <c r="W17048">
        <f t="shared" si="1814"/>
      </c>
      <c r="X17048">
        <f t="shared" si="1815"/>
      </c>
      <c r="Y17048">
        <f t="shared" si="1816"/>
      </c>
      <c r="Z17048">
        <f t="shared" si="1817"/>
      </c>
    </row>
    <row r="17049" spans="1:26">
      <c r="A17049" s="12" t="s">
        <v>315</v>
      </c>
      <c r="B17049" s="12"/>
      <c r="C17049" s="12"/>
      <c r="D17049" s="13"/>
      <c r="E17049" s="14"/>
      <c r="F17049" s="14"/>
      <c r="G17049" s="14"/>
      <c r="H17049" s="2"/>
      <c r="I17049" s="12"/>
      <c r="W17049">
        <f t="shared" si="1814"/>
      </c>
      <c r="X17049">
        <f t="shared" si="1815"/>
      </c>
      <c r="Y17049">
        <f t="shared" si="1816"/>
      </c>
      <c r="Z17049">
        <f t="shared" si="1817"/>
      </c>
    </row>
    <row r="17050" spans="1:26">
      <c r="W17050">
        <f t="shared" si="1814"/>
      </c>
      <c r="X17050">
        <f t="shared" si="1815"/>
      </c>
      <c r="Y17050">
        <f t="shared" si="1816"/>
      </c>
      <c r="Z17050">
        <f t="shared" si="1817"/>
      </c>
    </row>
    <row r="17051" spans="1:26">
      <c r="W17051">
        <f t="shared" si="1814"/>
      </c>
      <c r="X17051">
        <f t="shared" si="1815"/>
      </c>
      <c r="Y17051">
        <f t="shared" si="1816"/>
      </c>
      <c r="Z17051">
        <f t="shared" si="1817"/>
      </c>
    </row>
    <row r="17052" spans="1:26">
      <c r="W17052">
        <f t="shared" si="1814"/>
      </c>
      <c r="X17052">
        <f t="shared" si="1815"/>
      </c>
      <c r="Y17052">
        <f t="shared" si="1816"/>
      </c>
      <c r="Z17052">
        <f t="shared" si="1817"/>
      </c>
    </row>
    <row r="17053" spans="1:26">
      <c r="W17053">
        <f t="shared" si="1814"/>
      </c>
      <c r="X17053">
        <f t="shared" si="1815"/>
      </c>
      <c r="Y17053">
        <f t="shared" si="1816"/>
      </c>
      <c r="Z17053">
        <f t="shared" si="1817"/>
      </c>
    </row>
    <row r="17054" spans="1:26">
      <c r="A17054" s="1562" t="s">
        <v>0</v>
      </c>
      <c r="B17054" s="1562"/>
      <c r="C17054" s="1562"/>
      <c r="D17054" s="1562"/>
      <c r="E17054" s="1562"/>
      <c r="F17054" s="1562"/>
      <c r="G17054" s="1562"/>
      <c r="H17054" s="1562"/>
      <c r="I17054" s="1562"/>
      <c r="W17054">
        <f t="shared" si="1814"/>
      </c>
      <c r="X17054">
        <f t="shared" si="1815"/>
      </c>
      <c r="Y17054">
        <f t="shared" si="1816"/>
      </c>
      <c r="Z17054">
        <f t="shared" si="1817"/>
      </c>
    </row>
    <row r="17055" spans="1:26">
      <c r="W17055">
        <f t="shared" si="1814"/>
      </c>
      <c r="X17055">
        <f t="shared" si="1815"/>
      </c>
      <c r="Y17055">
        <f t="shared" si="1816"/>
      </c>
      <c r="Z17055">
        <f t="shared" si="1817"/>
      </c>
    </row>
    <row r="17056" spans="1:26">
      <c r="A17056" s="1" t="s">
        <v>1</v>
      </c>
      <c r="B17056" s="1"/>
      <c r="G17056" s="2" t="s">
        <v>2</v>
      </c>
      <c r="H17056" s="3" t="s">
        <v>2707</v>
      </c>
      <c r="W17056">
        <f t="shared" si="1814"/>
      </c>
      <c r="X17056">
        <f t="shared" si="1815"/>
      </c>
      <c r="Y17056">
        <f t="shared" si="1816"/>
      </c>
      <c r="Z17056">
        <f t="shared" si="1817"/>
      </c>
    </row>
    <row r="17057" spans="1:26">
      <c r="A17057" s="1" t="inlineStr">
        <is>
          <t>Dealer-272</t>
        </is>
      </c>
      <c r="B17057" s="1"/>
      <c r="C17057" s="51"/>
      <c r="F17057" s="4" t="s">
        <v>3</v>
      </c>
      <c r="G17057" s="2"/>
      <c r="H17057" s="1" t="s">
        <v>2362</v>
      </c>
      <c r="W17057">
        <f t="shared" si="1814"/>
      </c>
      <c r="X17057">
        <f t="shared" si="1815"/>
      </c>
      <c r="Y17057">
        <f t="shared" si="1816"/>
      </c>
      <c r="Z17057">
        <f t="shared" si="1817"/>
      </c>
    </row>
    <row r="17058" spans="1:26">
      <c r="A17058" s="1" t="inlineStr">
        <is>
          <t>Dealer-273</t>
        </is>
      </c>
      <c r="B17058" s="1"/>
      <c r="C17058" s="51"/>
      <c r="W17058">
        <f t="shared" si="1814"/>
      </c>
      <c r="X17058">
        <f t="shared" si="1815"/>
      </c>
      <c r="Y17058">
        <f t="shared" si="1816"/>
      </c>
      <c r="Z17058">
        <f t="shared" si="1817"/>
      </c>
    </row>
    <row r="17059" spans="1:26">
      <c r="A17059" s="1" t="inlineStr">
        <is>
          <t>Address line (redacted)</t>
        </is>
      </c>
      <c r="B17059" s="1"/>
      <c r="C17059" s="51"/>
      <c r="W17059">
        <f t="shared" si="1814"/>
      </c>
      <c r="X17059">
        <f t="shared" si="1815"/>
      </c>
      <c r="Y17059">
        <f t="shared" si="1816"/>
      </c>
      <c r="Z17059">
        <f t="shared" si="1817"/>
      </c>
    </row>
    <row r="17060" spans="1:26">
      <c r="A17060" s="1"/>
      <c r="B17060" s="1582"/>
      <c r="C17060" s="1582"/>
      <c r="W17060">
        <f t="shared" si="1814"/>
      </c>
      <c r="X17060">
        <f t="shared" si="1815"/>
      </c>
      <c r="Y17060">
        <f t="shared" si="1816"/>
      </c>
      <c r="Z17060">
        <f t="shared" si="1817"/>
      </c>
    </row>
    <row r="17061" spans="1:26">
      <c r="A17061" s="393" t="s">
        <v>4</v>
      </c>
      <c r="B17061" s="523" t="inlineStr">
        <is>
          <t>GSTIN-MASKED</t>
        </is>
      </c>
      <c r="W17061">
        <f t="shared" si="1814"/>
      </c>
      <c r="X17061">
        <f t="shared" si="1815"/>
      </c>
      <c r="Y17061">
        <f t="shared" si="1816"/>
      </c>
      <c r="Z17061">
        <f t="shared" si="1817"/>
      </c>
    </row>
    <row r="17062" spans="1:26">
      <c r="A17062" s="393" t="inlineStr">
        <is>
          <t>Address line (redacted)</t>
        </is>
      </c>
      <c r="B17062" s="87"/>
      <c r="W17062">
        <f t="shared" si="1814"/>
      </c>
      <c r="X17062">
        <f t="shared" si="1815"/>
      </c>
      <c r="Y17062">
        <f t="shared" si="1816"/>
      </c>
      <c r="Z17062">
        <f t="shared" si="1817"/>
      </c>
    </row>
    <row r="17063" spans="1:26">
      <c r="A17063" s="521" t="s">
        <v>1875</v>
      </c>
      <c r="B17063" s="524" t="inlineStr">
        <is>
          <t>PHONE-MASKED</t>
        </is>
      </c>
      <c r="W17063">
        <f t="shared" si="1814"/>
      </c>
      <c r="X17063">
        <f t="shared" si="1815"/>
      </c>
      <c r="Y17063">
        <f t="shared" si="1816"/>
      </c>
      <c r="Z17063">
        <f t="shared" si="1817"/>
      </c>
    </row>
    <row r="17064" spans="1:26">
      <c r="A17064" s="521" t="inlineStr">
        <is>
          <t>GSTIN-MASKED</t>
        </is>
      </c>
      <c r="B17064" s="86"/>
      <c r="W17064">
        <f t="shared" si="1814"/>
      </c>
      <c r="X17064">
        <f t="shared" si="1815"/>
      </c>
      <c r="Y17064">
        <f t="shared" si="1816"/>
      </c>
      <c r="Z17064">
        <f t="shared" si="1817"/>
      </c>
    </row>
    <row r="17065" spans="1:26">
      <c r="A17065" s="1" t="s">
        <v>5</v>
      </c>
      <c r="W17065">
        <f t="shared" si="1814"/>
      </c>
      <c r="X17065">
        <f t="shared" si="1815"/>
      </c>
      <c r="Y17065">
        <f t="shared" si="1816"/>
      </c>
      <c r="Z17065">
        <f t="shared" si="1817"/>
      </c>
    </row>
    <row r="17066" spans="1:26">
      <c r="A17066" s="1" t="s">
        <v>6</v>
      </c>
      <c r="W17066">
        <f t="shared" si="1814"/>
      </c>
      <c r="X17066">
        <f t="shared" si="1815"/>
      </c>
      <c r="Y17066">
        <f t="shared" si="1816"/>
      </c>
      <c r="Z17066">
        <f t="shared" si="1817"/>
      </c>
    </row>
    <row r="17067" spans="1:26" ht="15.75" thickBot="1">
      <c r="A17067" s="1" t="s">
        <v>7</v>
      </c>
      <c r="W17067">
        <f t="shared" si="1814"/>
      </c>
      <c r="X17067">
        <f t="shared" si="1815"/>
      </c>
      <c r="Y17067">
        <f t="shared" si="1816"/>
      </c>
      <c r="Z17067">
        <f t="shared" si="1817"/>
      </c>
    </row>
    <row r="17068" spans="1:26" ht="24">
      <c r="A17068" s="26" t="s">
        <v>8</v>
      </c>
      <c r="B17068" s="27" t="s">
        <v>9</v>
      </c>
      <c r="C17068" s="27" t="s">
        <v>10</v>
      </c>
      <c r="D17068" s="28" t="s">
        <v>11</v>
      </c>
      <c r="E17068" s="28" t="s">
        <v>12</v>
      </c>
      <c r="F17068" s="28" t="s">
        <v>13</v>
      </c>
      <c r="G17068" s="28" t="s">
        <v>14</v>
      </c>
      <c r="H17068" s="29" t="s">
        <v>15</v>
      </c>
      <c r="I17068" s="30" t="s">
        <v>16</v>
      </c>
      <c r="W17068">
        <f t="shared" si="1814"/>
      </c>
      <c r="X17068">
        <f t="shared" si="1815"/>
      </c>
      <c r="Y17068">
        <f t="shared" si="1816"/>
      </c>
      <c r="Z17068">
        <f t="shared" si="1817"/>
      </c>
    </row>
    <row r="17069" spans="1:26">
      <c r="A17069" s="5"/>
      <c r="B17069" s="1592" t="s">
        <v>17</v>
      </c>
      <c r="C17069" s="1593"/>
      <c r="D17069" s="138"/>
      <c r="E17069" s="138"/>
      <c r="F17069" s="5"/>
      <c r="G17069" s="6"/>
      <c r="H17069" s="138"/>
      <c r="I17069" s="129"/>
      <c r="W17069">
        <f t="shared" si="1814"/>
      </c>
      <c r="X17069">
        <f t="shared" si="1815"/>
      </c>
      <c r="Y17069">
        <f t="shared" si="1816"/>
      </c>
      <c r="Z17069">
        <f t="shared" si="1817"/>
      </c>
    </row>
    <row r="17070" spans="1:26">
      <c r="A17070" s="107"/>
      <c r="B17070" s="8" t="s">
        <v>464</v>
      </c>
      <c r="C17070" s="5" t="s">
        <v>463</v>
      </c>
      <c r="D17070" s="5">
        <v>1</v>
      </c>
      <c r="E17070" s="5">
        <v>5</v>
      </c>
      <c r="F17070" s="5">
        <f t="shared" ref="F17070:G17072" si="1818">+E17070</f>
      </c>
      <c r="G17070" s="6">
        <f t="shared" si="1818"/>
      </c>
      <c r="H17070" s="5">
        <v>1</v>
      </c>
      <c r="I17070" s="129">
        <f t="shared" ref="I17070:I17080" si="1819">+H17070*G17070</f>
      </c>
      <c r="J17070">
        <f t="shared" ref="J17070:J17091" si="1820">+H17070*G17070</f>
      </c>
      <c r="W17070">
        <f t="shared" si="1814"/>
      </c>
      <c r="X17070">
        <f t="shared" si="1815"/>
      </c>
      <c r="Y17070">
        <f t="shared" si="1816"/>
      </c>
      <c r="Z17070">
        <f t="shared" si="1817"/>
      </c>
    </row>
    <row r="17071" spans="1:26" ht="24">
      <c r="A17071" s="107"/>
      <c r="B17071" s="353" t="s">
        <v>2143</v>
      </c>
      <c r="C17071" s="352" t="s">
        <v>2144</v>
      </c>
      <c r="D17071" s="1627">
        <v>1</v>
      </c>
      <c r="E17071" s="352">
        <v>1</v>
      </c>
      <c r="F17071" s="5">
        <f t="shared" si="1818"/>
      </c>
      <c r="G17071" s="6">
        <f t="shared" si="1818"/>
      </c>
      <c r="H17071" s="352">
        <v>1</v>
      </c>
      <c r="I17071" s="129">
        <f t="shared" si="1819"/>
      </c>
      <c r="J17071">
        <f t="shared" si="1820"/>
      </c>
      <c r="W17071">
        <f t="shared" si="1814"/>
      </c>
      <c r="X17071">
        <f t="shared" si="1815"/>
      </c>
      <c r="Y17071">
        <f t="shared" si="1816"/>
      </c>
      <c r="Z17071">
        <f t="shared" si="1817"/>
      </c>
    </row>
    <row r="17072" spans="1:26" ht="24">
      <c r="A17072" s="107"/>
      <c r="B17072" s="353" t="s">
        <v>2709</v>
      </c>
      <c r="C17072" s="352" t="s">
        <v>2710</v>
      </c>
      <c r="D17072" s="1628"/>
      <c r="E17072" s="352">
        <v>1</v>
      </c>
      <c r="F17072" s="5">
        <f t="shared" si="1818"/>
      </c>
      <c r="G17072" s="6">
        <f t="shared" si="1818"/>
      </c>
      <c r="H17072" s="352">
        <v>1</v>
      </c>
      <c r="I17072" s="129">
        <f t="shared" si="1819"/>
      </c>
      <c r="J17072">
        <f t="shared" si="1820"/>
      </c>
      <c r="W17072">
        <f t="shared" si="1814"/>
      </c>
      <c r="X17072">
        <f t="shared" si="1815"/>
      </c>
      <c r="Y17072">
        <f t="shared" si="1816"/>
      </c>
      <c r="Z17072">
        <f t="shared" si="1817"/>
      </c>
    </row>
    <row r="17073" spans="1:26">
      <c r="A17073" s="107"/>
      <c r="B17073" s="8"/>
      <c r="C17073" s="5"/>
      <c r="D17073" s="5"/>
      <c r="E17073" s="5"/>
      <c r="F17073" s="5"/>
      <c r="G17073" s="6"/>
      <c r="H17073" s="5"/>
      <c r="I17073" s="129"/>
      <c r="W17073">
        <f t="shared" si="1814"/>
      </c>
      <c r="X17073">
        <f t="shared" si="1815"/>
      </c>
      <c r="Y17073">
        <f t="shared" si="1816"/>
      </c>
      <c r="Z17073">
        <f t="shared" si="1817"/>
      </c>
    </row>
    <row r="17074" spans="1:26">
      <c r="A17074" s="107"/>
      <c r="B17074" s="8"/>
      <c r="C17074" s="5"/>
      <c r="D17074" s="5"/>
      <c r="E17074" s="5"/>
      <c r="F17074" s="5"/>
      <c r="G17074" s="6"/>
      <c r="H17074" s="5"/>
      <c r="I17074" s="129"/>
      <c r="W17074">
        <f t="shared" si="1814"/>
      </c>
      <c r="X17074">
        <f t="shared" si="1815"/>
      </c>
      <c r="Y17074">
        <f t="shared" si="1816"/>
      </c>
      <c r="Z17074">
        <f t="shared" si="1817"/>
      </c>
    </row>
    <row r="17075" spans="1:26">
      <c r="A17075" s="107"/>
      <c r="B17075" s="8" t="s">
        <v>447</v>
      </c>
      <c r="C17075" s="5" t="s">
        <v>446</v>
      </c>
      <c r="D17075" s="5">
        <v>1</v>
      </c>
      <c r="E17075" s="5">
        <v>5</v>
      </c>
      <c r="F17075" s="5">
        <f t="shared" ref="F17075:F17080" si="1821">+E17075*D17075</f>
      </c>
      <c r="G17075" s="6">
        <f t="shared" ref="G17075:G17080" si="1822">+F17075</f>
      </c>
      <c r="H17075" s="5">
        <v>1</v>
      </c>
      <c r="I17075" s="129">
        <f t="shared" si="1819"/>
      </c>
      <c r="J17075">
        <f t="shared" si="1820"/>
      </c>
      <c r="W17075">
        <f t="shared" si="1814"/>
      </c>
      <c r="X17075">
        <f t="shared" si="1815"/>
      </c>
      <c r="Y17075">
        <f t="shared" si="1816"/>
      </c>
      <c r="Z17075">
        <f t="shared" si="1817"/>
      </c>
    </row>
    <row r="17076" spans="1:26">
      <c r="A17076" s="107"/>
      <c r="B17076" s="8" t="s">
        <v>856</v>
      </c>
      <c r="C17076" s="5" t="s">
        <v>855</v>
      </c>
      <c r="D17076" s="5">
        <v>1</v>
      </c>
      <c r="E17076" s="5">
        <v>5</v>
      </c>
      <c r="F17076" s="5">
        <f t="shared" si="1821"/>
      </c>
      <c r="G17076" s="6">
        <f t="shared" si="1822"/>
      </c>
      <c r="H17076" s="5">
        <v>1</v>
      </c>
      <c r="I17076" s="129">
        <f t="shared" si="1819"/>
      </c>
      <c r="J17076">
        <f t="shared" si="1820"/>
      </c>
      <c r="W17076">
        <f t="shared" si="1814"/>
      </c>
      <c r="X17076">
        <f t="shared" si="1815"/>
      </c>
      <c r="Y17076">
        <f t="shared" si="1816"/>
      </c>
      <c r="Z17076">
        <f t="shared" si="1817"/>
      </c>
    </row>
    <row r="17077" spans="1:26">
      <c r="A17077" s="107"/>
      <c r="B17077" s="8" t="s">
        <v>931</v>
      </c>
      <c r="C17077" s="5" t="s">
        <v>930</v>
      </c>
      <c r="D17077" s="5">
        <v>1</v>
      </c>
      <c r="E17077" s="5">
        <v>5</v>
      </c>
      <c r="F17077" s="5">
        <f t="shared" si="1821"/>
      </c>
      <c r="G17077" s="6">
        <f t="shared" si="1822"/>
      </c>
      <c r="H17077" s="5">
        <v>1</v>
      </c>
      <c r="I17077" s="129">
        <f t="shared" si="1819"/>
      </c>
      <c r="J17077">
        <f t="shared" si="1820"/>
      </c>
      <c r="W17077">
        <f t="shared" si="1814"/>
      </c>
      <c r="X17077">
        <f t="shared" si="1815"/>
      </c>
      <c r="Y17077">
        <f t="shared" si="1816"/>
      </c>
      <c r="Z17077">
        <f t="shared" si="1817"/>
      </c>
    </row>
    <row r="17078" spans="1:26">
      <c r="A17078" s="107"/>
      <c r="B17078" s="8" t="s">
        <v>939</v>
      </c>
      <c r="C17078" s="5" t="s">
        <v>938</v>
      </c>
      <c r="D17078" s="5">
        <v>1</v>
      </c>
      <c r="E17078" s="5">
        <v>5</v>
      </c>
      <c r="F17078" s="5">
        <f t="shared" si="1821"/>
      </c>
      <c r="G17078" s="6">
        <f t="shared" si="1822"/>
      </c>
      <c r="H17078" s="5">
        <v>1</v>
      </c>
      <c r="I17078" s="129">
        <f t="shared" si="1819"/>
      </c>
      <c r="J17078">
        <f t="shared" si="1820"/>
      </c>
      <c r="N17078" t="s">
        <v>1295</v>
      </c>
      <c r="O17078">
        <v>37</v>
      </c>
      <c r="P17078">
        <v>425</v>
      </c>
      <c r="Q17078">
        <f>+P17078*O17078</f>
      </c>
      <c r="R17078">
        <f>+Q17078*28%</f>
      </c>
      <c r="S17078">
        <f>+R17078+Q17078</f>
      </c>
      <c r="W17078">
        <f t="shared" si="1814"/>
      </c>
      <c r="X17078">
        <f t="shared" si="1815"/>
      </c>
      <c r="Y17078">
        <f t="shared" si="1816"/>
      </c>
      <c r="Z17078">
        <f t="shared" si="1817"/>
      </c>
    </row>
    <row r="17079" spans="1:26">
      <c r="A17079" s="107"/>
      <c r="B17079" s="8" t="s">
        <v>580</v>
      </c>
      <c r="C17079" s="5" t="s">
        <v>581</v>
      </c>
      <c r="D17079" s="5">
        <v>1</v>
      </c>
      <c r="E17079" s="5">
        <v>5</v>
      </c>
      <c r="F17079" s="5">
        <f t="shared" si="1821"/>
      </c>
      <c r="G17079" s="6">
        <f t="shared" si="1822"/>
      </c>
      <c r="H17079" s="5">
        <v>1</v>
      </c>
      <c r="I17079" s="129">
        <f t="shared" si="1819"/>
      </c>
      <c r="J17079">
        <f t="shared" si="1820"/>
      </c>
      <c r="N17079" t="s">
        <v>1296</v>
      </c>
      <c r="O17079">
        <f>75-O17078</f>
      </c>
      <c r="P17079">
        <v>400</v>
      </c>
      <c r="Q17079">
        <f>+P17079*O17079</f>
      </c>
      <c r="R17079">
        <f>+Q17079*28%</f>
      </c>
      <c r="S17079">
        <f>+R17079+Q17079</f>
      </c>
      <c r="W17079">
        <f t="shared" si="1814"/>
      </c>
      <c r="X17079">
        <f t="shared" si="1815"/>
      </c>
      <c r="Y17079">
        <f t="shared" si="1816"/>
      </c>
      <c r="Z17079">
        <f t="shared" si="1817"/>
      </c>
    </row>
    <row r="17080" spans="1:26">
      <c r="A17080" s="107"/>
      <c r="B17080" s="8" t="s">
        <v>1061</v>
      </c>
      <c r="C17080" s="5" t="s">
        <v>1060</v>
      </c>
      <c r="D17080" s="5">
        <v>1</v>
      </c>
      <c r="E17080" s="5">
        <v>5</v>
      </c>
      <c r="F17080" s="5">
        <f t="shared" si="1821"/>
      </c>
      <c r="G17080" s="6">
        <f t="shared" si="1822"/>
      </c>
      <c r="H17080" s="5">
        <v>1</v>
      </c>
      <c r="I17080" s="129">
        <f t="shared" si="1819"/>
      </c>
      <c r="J17080">
        <f t="shared" si="1820"/>
      </c>
      <c r="S17080">
        <f>SUM(S17078:S17079)</f>
      </c>
      <c r="T17080" t="s">
        <v>1297</v>
      </c>
      <c r="W17080">
        <f t="shared" si="1814"/>
      </c>
      <c r="X17080">
        <f t="shared" si="1815"/>
      </c>
      <c r="Y17080">
        <f t="shared" si="1816"/>
      </c>
      <c r="Z17080">
        <f t="shared" si="1817"/>
      </c>
    </row>
    <row r="17081" spans="1:26">
      <c r="A17081" s="107"/>
      <c r="B17081" s="8"/>
      <c r="C17081" s="5"/>
      <c r="D17081" s="5"/>
      <c r="E17081" s="5"/>
      <c r="F17081" s="5"/>
      <c r="G17081" s="6"/>
      <c r="H17081" s="5"/>
      <c r="I17081" s="129"/>
      <c r="O17081">
        <f>SUM(O17078:O17080)</f>
      </c>
      <c r="S17081" s="118">
        <f>+I17099-S17080</f>
      </c>
      <c r="T17081" t="s">
        <v>1298</v>
      </c>
      <c r="W17081">
        <f t="shared" si="1814"/>
      </c>
      <c r="X17081">
        <f t="shared" si="1815"/>
      </c>
      <c r="Y17081">
        <f t="shared" si="1816"/>
      </c>
      <c r="Z17081">
        <f t="shared" si="1817"/>
      </c>
    </row>
    <row r="17082" spans="1:26">
      <c r="A17082" s="107"/>
      <c r="B17082" s="850" t="s">
        <v>18</v>
      </c>
      <c r="C17082" s="851"/>
      <c r="D17082" s="352"/>
      <c r="E17082" s="352"/>
      <c r="F17082" s="5"/>
      <c r="G17082" s="6"/>
      <c r="H17082" s="352"/>
      <c r="I17082" s="129"/>
      <c r="J17082">
        <f t="shared" si="1820"/>
      </c>
      <c r="U17082">
        <v>16320</v>
      </c>
      <c r="V17082" t="s">
        <v>1297</v>
      </c>
      <c r="W17082">
        <f t="shared" si="1814"/>
      </c>
      <c r="X17082">
        <f t="shared" si="1815"/>
      </c>
      <c r="Y17082">
        <f t="shared" si="1816"/>
      </c>
      <c r="Z17082">
        <f t="shared" si="1817"/>
      </c>
    </row>
    <row r="17083" spans="1:26">
      <c r="A17083" s="107"/>
      <c r="B17083" s="8" t="s">
        <v>293</v>
      </c>
      <c r="C17083" s="5" t="s">
        <v>292</v>
      </c>
      <c r="D17083" s="134">
        <v>2</v>
      </c>
      <c r="E17083" s="16">
        <v>4</v>
      </c>
      <c r="F17083" s="5">
        <f>+E17083*D17083</f>
      </c>
      <c r="G17083" s="6">
        <f t="shared" ref="G17083:G17091" si="1823">+F17083</f>
      </c>
      <c r="H17083" s="5">
        <v>1</v>
      </c>
      <c r="I17083" s="183">
        <f t="shared" ref="I17083:I17091" si="1824">+H17083*G17083</f>
      </c>
      <c r="J17083">
        <f t="shared" si="1820"/>
      </c>
      <c r="U17083">
        <v>67425</v>
      </c>
      <c r="V17083" t="s">
        <v>1298</v>
      </c>
      <c r="W17083">
        <f t="shared" si="1814"/>
      </c>
      <c r="X17083">
        <f t="shared" si="1815"/>
      </c>
      <c r="Y17083">
        <f t="shared" si="1816"/>
      </c>
      <c r="Z17083">
        <f t="shared" si="1817"/>
      </c>
    </row>
    <row r="17084" spans="1:26">
      <c r="A17084" s="107"/>
      <c r="B17084" s="95" t="s">
        <v>318</v>
      </c>
      <c r="C17084" s="9" t="s">
        <v>319</v>
      </c>
      <c r="D17084" s="134">
        <v>1</v>
      </c>
      <c r="E17084" s="5">
        <v>4</v>
      </c>
      <c r="F17084" s="16">
        <f>+E17084*D17084</f>
      </c>
      <c r="G17084" s="6">
        <f t="shared" si="1823"/>
      </c>
      <c r="H17084" s="16">
        <v>1</v>
      </c>
      <c r="I17084" s="183">
        <f t="shared" si="1824"/>
      </c>
      <c r="J17084">
        <f t="shared" si="1820"/>
      </c>
      <c r="W17084">
        <f t="shared" si="1814"/>
      </c>
      <c r="X17084">
        <f t="shared" si="1815"/>
      </c>
      <c r="Y17084">
        <f t="shared" si="1816"/>
      </c>
      <c r="Z17084">
        <f t="shared" si="1817"/>
      </c>
    </row>
    <row r="17085" spans="1:26">
      <c r="A17085" s="107"/>
      <c r="B17085" s="95" t="s">
        <v>277</v>
      </c>
      <c r="C17085" s="9" t="s">
        <v>278</v>
      </c>
      <c r="D17085" s="134">
        <v>1</v>
      </c>
      <c r="E17085" s="5">
        <v>4</v>
      </c>
      <c r="F17085" s="16">
        <f>+E17085*D17085</f>
      </c>
      <c r="G17085" s="6">
        <f t="shared" si="1823"/>
      </c>
      <c r="H17085" s="16">
        <v>1</v>
      </c>
      <c r="I17085" s="183">
        <f t="shared" si="1824"/>
      </c>
      <c r="J17085">
        <f t="shared" si="1820"/>
      </c>
      <c r="U17085">
        <f>+U17083-U17082</f>
      </c>
      <c r="W17085">
        <f t="shared" si="1814"/>
      </c>
      <c r="X17085">
        <f t="shared" si="1815"/>
      </c>
      <c r="Y17085">
        <f t="shared" si="1816"/>
      </c>
      <c r="Z17085">
        <f t="shared" si="1817"/>
      </c>
    </row>
    <row r="17086" spans="1:26">
      <c r="A17086" s="107"/>
      <c r="B17086" s="128" t="s">
        <v>1004</v>
      </c>
      <c r="C17086" s="9" t="s">
        <v>1003</v>
      </c>
      <c r="D17086" s="134">
        <v>0.5</v>
      </c>
      <c r="E17086" s="5">
        <v>2</v>
      </c>
      <c r="F17086" s="16">
        <f t="shared" ref="F17086:F17091" si="1825">+E17086</f>
      </c>
      <c r="G17086" s="6">
        <f t="shared" si="1823"/>
      </c>
      <c r="H17086" s="16">
        <v>1</v>
      </c>
      <c r="I17086" s="183">
        <f t="shared" si="1824"/>
      </c>
      <c r="J17086">
        <f t="shared" si="1820"/>
      </c>
      <c r="W17086">
        <f t="shared" si="1814"/>
      </c>
      <c r="X17086">
        <f t="shared" si="1815"/>
      </c>
      <c r="Y17086">
        <f t="shared" si="1816"/>
      </c>
      <c r="Z17086">
        <f t="shared" si="1817"/>
      </c>
    </row>
    <row r="17087" spans="1:26">
      <c r="A17087" s="107"/>
      <c r="B17087" s="8" t="s">
        <v>844</v>
      </c>
      <c r="C17087" s="5" t="s">
        <v>843</v>
      </c>
      <c r="D17087" s="134">
        <v>1</v>
      </c>
      <c r="E17087" s="16">
        <v>4</v>
      </c>
      <c r="F17087" s="16">
        <f t="shared" si="1825"/>
      </c>
      <c r="G17087" s="6">
        <f t="shared" si="1823"/>
      </c>
      <c r="H17087" s="5">
        <v>1</v>
      </c>
      <c r="I17087" s="183">
        <f t="shared" si="1824"/>
      </c>
      <c r="J17087">
        <f t="shared" si="1820"/>
      </c>
      <c r="W17087">
        <f t="shared" si="1814"/>
      </c>
      <c r="X17087">
        <f t="shared" si="1815"/>
      </c>
      <c r="Y17087">
        <f t="shared" si="1816"/>
      </c>
      <c r="Z17087">
        <f t="shared" si="1817"/>
      </c>
    </row>
    <row r="17088" spans="1:26">
      <c r="A17088" s="107"/>
      <c r="B17088" s="351"/>
      <c r="C17088" s="352"/>
      <c r="D17088" s="506"/>
      <c r="E17088" s="387"/>
      <c r="F17088" s="16"/>
      <c r="G17088" s="6"/>
      <c r="H17088" s="352"/>
      <c r="I17088" s="183"/>
      <c r="W17088">
        <f t="shared" si="1814"/>
      </c>
      <c r="X17088">
        <f t="shared" si="1815"/>
      </c>
      <c r="Y17088">
        <f t="shared" si="1816"/>
      </c>
      <c r="Z17088">
        <f t="shared" si="1817"/>
      </c>
    </row>
    <row r="17089" spans="1:26">
      <c r="A17089" s="107"/>
      <c r="B17089" s="95" t="s">
        <v>291</v>
      </c>
      <c r="C17089" s="101" t="s">
        <v>290</v>
      </c>
      <c r="D17089" s="134">
        <v>0.5</v>
      </c>
      <c r="E17089" s="5">
        <v>2</v>
      </c>
      <c r="F17089" s="16">
        <f t="shared" si="1825"/>
      </c>
      <c r="G17089" s="6">
        <f t="shared" si="1823"/>
      </c>
      <c r="H17089" s="16">
        <v>1</v>
      </c>
      <c r="I17089" s="183">
        <f t="shared" si="1824"/>
      </c>
      <c r="J17089">
        <f t="shared" si="1820"/>
      </c>
      <c r="W17089">
        <f t="shared" si="1814"/>
      </c>
      <c r="X17089">
        <f t="shared" si="1815"/>
      </c>
      <c r="Y17089">
        <f t="shared" si="1816"/>
      </c>
      <c r="Z17089">
        <f t="shared" si="1817"/>
      </c>
    </row>
    <row r="17090" spans="1:26">
      <c r="A17090" s="107"/>
      <c r="B17090" s="8" t="s">
        <v>935</v>
      </c>
      <c r="C17090" s="9" t="s">
        <v>934</v>
      </c>
      <c r="D17090" s="134">
        <v>1</v>
      </c>
      <c r="E17090" s="16">
        <v>4</v>
      </c>
      <c r="F17090" s="16">
        <f t="shared" si="1825"/>
      </c>
      <c r="G17090" s="6">
        <f t="shared" si="1823"/>
      </c>
      <c r="H17090" s="5">
        <v>1</v>
      </c>
      <c r="I17090" s="183">
        <f t="shared" si="1824"/>
      </c>
      <c r="J17090">
        <f t="shared" si="1820"/>
      </c>
      <c r="W17090">
        <f t="shared" si="1814"/>
      </c>
      <c r="X17090">
        <f t="shared" si="1815"/>
      </c>
      <c r="Y17090">
        <f t="shared" si="1816"/>
      </c>
      <c r="Z17090">
        <f t="shared" si="1817"/>
      </c>
    </row>
    <row r="17091" spans="1:26" ht="24">
      <c r="A17091" s="107"/>
      <c r="B17091" s="15" t="s">
        <v>817</v>
      </c>
      <c r="C17091" s="9" t="s">
        <v>816</v>
      </c>
      <c r="D17091" s="134">
        <v>1</v>
      </c>
      <c r="E17091" s="16">
        <v>4</v>
      </c>
      <c r="F17091" s="16">
        <f t="shared" si="1825"/>
      </c>
      <c r="G17091" s="6">
        <f t="shared" si="1823"/>
      </c>
      <c r="H17091" s="16">
        <v>1</v>
      </c>
      <c r="I17091" s="183">
        <f t="shared" si="1824"/>
      </c>
      <c r="J17091">
        <f t="shared" si="1820"/>
      </c>
      <c r="W17091">
        <f t="shared" si="1814"/>
      </c>
      <c r="X17091">
        <f t="shared" si="1815"/>
      </c>
      <c r="Y17091">
        <f t="shared" si="1816"/>
      </c>
      <c r="Z17091">
        <f t="shared" si="1817"/>
      </c>
    </row>
    <row r="17092" spans="1:26">
      <c r="A17092" s="107"/>
      <c r="B17092" s="1568" t="s">
        <v>2797</v>
      </c>
      <c r="C17092" s="1569"/>
      <c r="D17092" s="6"/>
      <c r="E17092" s="5"/>
      <c r="F17092" s="6"/>
      <c r="G17092" s="6"/>
      <c r="H17092" s="9"/>
      <c r="I17092" s="129"/>
      <c r="W17092">
        <f t="shared" ref="W17092:W17155" si="1826">IF(LEFT($H17092&amp;"",5)="2019-",$H17092,W17091)</f>
      </c>
      <c r="X17092">
        <f t="shared" ref="X17092:X17155" si="1827">IF($W17092="",0,IF(COUNTIF($AB$2:$AB$80,$W17092)&gt;0,1,0))</f>
      </c>
      <c r="Y17092">
        <f t="shared" ref="Y17092:Y17155" si="1828">IF($C17092="","",UPPER(TRIM(IFERROR(LEFT($C17092&amp;"",FIND("/",$C17092&amp;"")-1),$C17092&amp;""))))</f>
      </c>
      <c r="Z17092">
        <f t="shared" ref="Z17092:Z17155" si="1829">IFERROR(IF(ISNUMBER($G17092),$G17092,0),0)</f>
      </c>
    </row>
    <row r="17093" spans="1:26">
      <c r="A17093" s="107"/>
      <c r="B17093" s="1570"/>
      <c r="C17093" s="1571"/>
      <c r="D17093" s="50"/>
      <c r="E17093" s="5"/>
      <c r="F17093" s="6"/>
      <c r="G17093" s="6"/>
      <c r="H17093" s="7"/>
      <c r="I17093" s="129"/>
      <c r="W17093">
        <f t="shared" si="1826"/>
      </c>
      <c r="X17093">
        <f t="shared" si="1827"/>
      </c>
      <c r="Y17093">
        <f t="shared" si="1828"/>
      </c>
      <c r="Z17093">
        <f t="shared" si="1829"/>
      </c>
    </row>
    <row r="17094" spans="1:26">
      <c r="A17094" s="107"/>
      <c r="B17094" s="1590"/>
      <c r="C17094" s="1591"/>
      <c r="D17094" s="50"/>
      <c r="E17094" s="5"/>
      <c r="F17094" s="6"/>
      <c r="G17094" s="6"/>
      <c r="H17094" s="5"/>
      <c r="I17094" s="129"/>
      <c r="W17094">
        <f t="shared" si="1826"/>
      </c>
      <c r="X17094">
        <f t="shared" si="1827"/>
      </c>
      <c r="Y17094">
        <f t="shared" si="1828"/>
      </c>
      <c r="Z17094">
        <f t="shared" si="1829"/>
      </c>
    </row>
    <row r="17095" spans="1:26" ht="15.75" thickBot="1">
      <c r="A17095" s="33"/>
      <c r="B17095" s="130"/>
      <c r="C17095" s="130"/>
      <c r="D17095" s="109"/>
      <c r="E17095" s="109"/>
      <c r="F17095" s="109"/>
      <c r="G17095" s="109"/>
      <c r="H17095" s="109"/>
      <c r="I17095" s="110"/>
      <c r="W17095">
        <f t="shared" si="1826"/>
      </c>
      <c r="X17095">
        <f t="shared" si="1827"/>
      </c>
      <c r="Y17095">
        <f t="shared" si="1828"/>
      </c>
      <c r="Z17095">
        <f t="shared" si="1829"/>
      </c>
    </row>
    <row r="17096" spans="1:26">
      <c r="A17096" s="33"/>
      <c r="B17096" s="130"/>
      <c r="C17096" s="130"/>
      <c r="D17096" s="91"/>
      <c r="E17096" s="91"/>
      <c r="F17096" s="91"/>
      <c r="G17096" s="92" t="s">
        <v>19</v>
      </c>
      <c r="H17096" s="91"/>
      <c r="I17096" s="111">
        <f>SUM(I17069:I17095)</f>
      </c>
      <c r="W17096">
        <f t="shared" si="1826"/>
      </c>
      <c r="X17096">
        <f t="shared" si="1827"/>
      </c>
      <c r="Y17096">
        <f t="shared" si="1828"/>
      </c>
      <c r="Z17096">
        <f t="shared" si="1829"/>
      </c>
    </row>
    <row r="17097" spans="1:26">
      <c r="A17097" s="33"/>
      <c r="B17097" s="10"/>
      <c r="C17097" s="10"/>
      <c r="D17097" s="132"/>
      <c r="E17097" s="132"/>
      <c r="F17097" s="132"/>
      <c r="G17097" s="132"/>
      <c r="H17097" s="133"/>
      <c r="I17097" s="61"/>
      <c r="J17097">
        <f>SUM(J17069:J17096)</f>
      </c>
      <c r="W17097">
        <f t="shared" si="1826"/>
      </c>
      <c r="X17097">
        <f t="shared" si="1827"/>
      </c>
      <c r="Y17097">
        <f t="shared" si="1828"/>
      </c>
      <c r="Z17097">
        <f t="shared" si="1829"/>
      </c>
    </row>
    <row r="17098" spans="1:26" ht="15.75" thickBot="1">
      <c r="A17098" s="33"/>
      <c r="B17098" s="11" t="s">
        <v>20</v>
      </c>
      <c r="C17098" s="35"/>
      <c r="D17098" s="35"/>
      <c r="E17098" s="35"/>
      <c r="F17098" s="35"/>
      <c r="G17098" s="35"/>
      <c r="H17098" s="35"/>
      <c r="I17098" s="36"/>
      <c r="W17098">
        <f t="shared" si="1826"/>
      </c>
      <c r="X17098">
        <f t="shared" si="1827"/>
      </c>
      <c r="Y17098">
        <f t="shared" si="1828"/>
      </c>
      <c r="Z17098">
        <f t="shared" si="1829"/>
      </c>
    </row>
    <row r="17099" spans="1:26" ht="15.75" thickBot="1">
      <c r="A17099" s="37"/>
      <c r="B17099" s="38"/>
      <c r="C17099" s="39" t="s">
        <v>21</v>
      </c>
      <c r="D17099" s="40">
        <f>SUM(D17069:D17098)</f>
      </c>
      <c r="E17099" s="41">
        <f>IF(H17099=I17099,"OK","NO")</f>
      </c>
      <c r="F17099" s="40">
        <f>SUM(F17069:F17098)</f>
      </c>
      <c r="G17099" s="40">
        <f>SUM(G17069:G17098)</f>
      </c>
      <c r="H17099" s="41">
        <f>SUMPRODUCT(F17069:F17095,H17069:H17095)</f>
      </c>
      <c r="I17099" s="43">
        <f>+I17097+I17096</f>
      </c>
      <c r="W17099">
        <f t="shared" si="1826"/>
      </c>
      <c r="X17099">
        <f t="shared" si="1827"/>
      </c>
      <c r="Y17099">
        <f t="shared" si="1828"/>
      </c>
      <c r="Z17099">
        <f t="shared" si="1829"/>
      </c>
    </row>
    <row r="17100" spans="1:26" ht="15.75" thickBot="1">
      <c r="A17100" s="44"/>
      <c r="B17100" s="116"/>
      <c r="C17100" s="45"/>
      <c r="D17100" s="45"/>
      <c r="E17100" s="45"/>
      <c r="F17100" s="45"/>
      <c r="G17100" s="45"/>
      <c r="H17100" s="45"/>
      <c r="I17100" s="47"/>
      <c r="W17100">
        <f t="shared" si="1826"/>
      </c>
      <c r="X17100">
        <f t="shared" si="1827"/>
      </c>
      <c r="Y17100">
        <f t="shared" si="1828"/>
      </c>
      <c r="Z17100">
        <f t="shared" si="1829"/>
      </c>
    </row>
    <row r="17101" spans="1:26">
      <c r="A17101" s="12" t="s">
        <v>315</v>
      </c>
      <c r="B17101" s="12"/>
      <c r="W17101">
        <f t="shared" si="1826"/>
      </c>
      <c r="X17101">
        <f t="shared" si="1827"/>
      </c>
      <c r="Y17101">
        <f t="shared" si="1828"/>
      </c>
      <c r="Z17101">
        <f t="shared" si="1829"/>
      </c>
    </row>
    <row r="17102" spans="1:26">
      <c r="W17102">
        <f t="shared" si="1826"/>
      </c>
      <c r="X17102">
        <f t="shared" si="1827"/>
      </c>
      <c r="Y17102">
        <f t="shared" si="1828"/>
      </c>
      <c r="Z17102">
        <f t="shared" si="1829"/>
      </c>
    </row>
    <row r="17103" spans="1:26">
      <c r="A17103" s="1562" t="s">
        <v>0</v>
      </c>
      <c r="B17103" s="1562"/>
      <c r="C17103" s="1562"/>
      <c r="D17103" s="1562"/>
      <c r="E17103" s="1562"/>
      <c r="F17103" s="1562"/>
      <c r="G17103" s="1562"/>
      <c r="H17103" s="1562"/>
      <c r="I17103" s="1562"/>
      <c r="W17103">
        <f t="shared" si="1826"/>
      </c>
      <c r="X17103">
        <f t="shared" si="1827"/>
      </c>
      <c r="Y17103">
        <f t="shared" si="1828"/>
      </c>
      <c r="Z17103">
        <f t="shared" si="1829"/>
      </c>
    </row>
    <row r="17104" spans="1:26">
      <c r="W17104">
        <f t="shared" si="1826"/>
      </c>
      <c r="X17104">
        <f t="shared" si="1827"/>
      </c>
      <c r="Y17104">
        <f t="shared" si="1828"/>
      </c>
      <c r="Z17104">
        <f t="shared" si="1829"/>
      </c>
    </row>
    <row r="17105" spans="1:26">
      <c r="A17105" s="1" t="s">
        <v>1</v>
      </c>
      <c r="B17105" s="1"/>
      <c r="G17105" s="495" t="s">
        <v>2</v>
      </c>
      <c r="H17105" s="3" t="s">
        <v>2701</v>
      </c>
      <c r="W17105">
        <f t="shared" si="1826"/>
      </c>
      <c r="X17105">
        <f t="shared" si="1827"/>
      </c>
      <c r="Y17105">
        <f t="shared" si="1828"/>
      </c>
      <c r="Z17105">
        <f t="shared" si="1829"/>
      </c>
    </row>
    <row r="17106" spans="1:26">
      <c r="A17106" s="22" t="inlineStr">
        <is>
          <t>ATTN: Contact-005</t>
        </is>
      </c>
      <c r="B17106" s="1"/>
      <c r="F17106" s="4"/>
      <c r="G17106" s="496" t="s">
        <v>1440</v>
      </c>
      <c r="H17106" s="1" t="s">
        <v>2363</v>
      </c>
      <c r="W17106">
        <f t="shared" si="1826"/>
      </c>
      <c r="X17106">
        <f t="shared" si="1827"/>
      </c>
      <c r="Y17106">
        <f t="shared" si="1828"/>
      </c>
      <c r="Z17106">
        <f t="shared" si="1829"/>
      </c>
    </row>
    <row r="17107" spans="1:26">
      <c r="A17107" s="1" t="inlineStr">
        <is>
          <t>Dealer-112</t>
        </is>
      </c>
      <c r="B17107" s="1"/>
      <c r="W17107">
        <f t="shared" si="1826"/>
      </c>
      <c r="X17107">
        <f t="shared" si="1827"/>
      </c>
      <c r="Y17107">
        <f t="shared" si="1828"/>
      </c>
      <c r="Z17107">
        <f t="shared" si="1829"/>
      </c>
    </row>
    <row r="17108" spans="1:26">
      <c r="A17108" s="1" t="inlineStr">
        <is>
          <t>Address line (redacted)</t>
        </is>
      </c>
      <c r="B17108" s="1"/>
      <c r="D17108" s="85"/>
      <c r="E17108" s="85"/>
      <c r="F17108" s="85"/>
      <c r="G17108" s="85"/>
      <c r="H17108" s="85"/>
      <c r="W17108">
        <f t="shared" si="1826"/>
      </c>
      <c r="X17108">
        <f t="shared" si="1827"/>
      </c>
      <c r="Y17108">
        <f t="shared" si="1828"/>
      </c>
      <c r="Z17108">
        <f t="shared" si="1829"/>
      </c>
    </row>
    <row r="17109" spans="1:26">
      <c r="A17109" s="22" t="inlineStr">
        <is>
          <t>Address line (redacted)</t>
        </is>
      </c>
      <c r="B17109" s="86"/>
      <c r="D17109" s="85"/>
      <c r="E17109" s="85"/>
      <c r="F17109" s="85"/>
      <c r="G17109" s="85"/>
      <c r="H17109" s="85"/>
      <c r="W17109">
        <f t="shared" si="1826"/>
      </c>
      <c r="X17109">
        <f t="shared" si="1827"/>
      </c>
      <c r="Y17109">
        <f t="shared" si="1828"/>
      </c>
      <c r="Z17109">
        <f t="shared" si="1829"/>
      </c>
    </row>
    <row r="17110" spans="1:26">
      <c r="A17110" s="49" t="s">
        <v>4</v>
      </c>
      <c r="B17110" s="87" t="inlineStr">
        <is>
          <t>GSTIN-MASKED</t>
        </is>
      </c>
      <c r="W17110">
        <f t="shared" si="1826"/>
      </c>
      <c r="X17110">
        <f t="shared" si="1827"/>
      </c>
      <c r="Y17110">
        <f t="shared" si="1828"/>
      </c>
      <c r="Z17110">
        <f t="shared" si="1829"/>
      </c>
    </row>
    <row r="17111" spans="1:26">
      <c r="A17111" s="1" t="s">
        <v>5</v>
      </c>
      <c r="W17111">
        <f t="shared" si="1826"/>
      </c>
      <c r="X17111">
        <f t="shared" si="1827"/>
      </c>
      <c r="Y17111">
        <f t="shared" si="1828"/>
      </c>
      <c r="Z17111">
        <f t="shared" si="1829"/>
      </c>
    </row>
    <row r="17112" spans="1:26">
      <c r="A17112" s="1" t="s">
        <v>6</v>
      </c>
      <c r="W17112">
        <f t="shared" si="1826"/>
      </c>
      <c r="X17112">
        <f t="shared" si="1827"/>
      </c>
      <c r="Y17112">
        <f t="shared" si="1828"/>
      </c>
      <c r="Z17112">
        <f t="shared" si="1829"/>
      </c>
    </row>
    <row r="17113" spans="1:26">
      <c r="A17113" s="1" t="s">
        <v>7</v>
      </c>
      <c r="W17113">
        <f t="shared" si="1826"/>
      </c>
      <c r="X17113">
        <f t="shared" si="1827"/>
      </c>
      <c r="Y17113">
        <f t="shared" si="1828"/>
      </c>
      <c r="Z17113">
        <f t="shared" si="1829"/>
      </c>
    </row>
    <row r="17114" spans="1:26" ht="24">
      <c r="A17114" s="88" t="s">
        <v>8</v>
      </c>
      <c r="B17114" s="89" t="s">
        <v>9</v>
      </c>
      <c r="C17114" s="89" t="s">
        <v>10</v>
      </c>
      <c r="D17114" s="34" t="s">
        <v>11</v>
      </c>
      <c r="E17114" s="34" t="s">
        <v>12</v>
      </c>
      <c r="F17114" s="34" t="s">
        <v>13</v>
      </c>
      <c r="G17114" s="34" t="s">
        <v>14</v>
      </c>
      <c r="H17114" s="88" t="s">
        <v>15</v>
      </c>
      <c r="I17114" s="90" t="s">
        <v>16</v>
      </c>
      <c r="W17114">
        <f t="shared" si="1826"/>
      </c>
      <c r="X17114">
        <f t="shared" si="1827"/>
      </c>
      <c r="Y17114">
        <f t="shared" si="1828"/>
      </c>
      <c r="Z17114">
        <f t="shared" si="1829"/>
      </c>
    </row>
    <row r="17115" spans="1:26">
      <c r="A17115" s="5"/>
      <c r="B17115" s="1563" t="s">
        <v>565</v>
      </c>
      <c r="C17115" s="1563"/>
      <c r="D17115" s="5"/>
      <c r="E17115" s="5"/>
      <c r="F17115" s="5"/>
      <c r="G17115" s="6"/>
      <c r="H17115" s="5"/>
      <c r="I17115" s="183"/>
      <c r="W17115">
        <f t="shared" si="1826"/>
      </c>
      <c r="X17115">
        <f t="shared" si="1827"/>
      </c>
      <c r="Y17115">
        <f t="shared" si="1828"/>
      </c>
      <c r="Z17115">
        <f t="shared" si="1829"/>
      </c>
    </row>
    <row r="17116" spans="1:26" ht="24">
      <c r="A17116" s="5">
        <v>1</v>
      </c>
      <c r="B17116" s="224" t="s">
        <v>566</v>
      </c>
      <c r="C17116" s="15" t="s">
        <v>567</v>
      </c>
      <c r="D17116">
        <v>1</v>
      </c>
      <c r="E17116" s="19">
        <v>10</v>
      </c>
      <c r="F17116" s="5">
        <f>+E17116*D17116</f>
      </c>
      <c r="G17116" s="5">
        <f>+E17116*D17116</f>
      </c>
      <c r="H17116" s="19">
        <v>1</v>
      </c>
      <c r="I17116" s="183">
        <f>+H17116*G17116</f>
      </c>
      <c r="W17116">
        <f t="shared" si="1826"/>
      </c>
      <c r="X17116">
        <f t="shared" si="1827"/>
      </c>
      <c r="Y17116">
        <f t="shared" si="1828"/>
      </c>
      <c r="Z17116">
        <f t="shared" si="1829"/>
      </c>
    </row>
    <row r="17117" spans="1:26">
      <c r="A17117" s="5"/>
      <c r="B17117" s="8"/>
      <c r="C17117" s="5"/>
      <c r="D17117" s="5"/>
      <c r="E17117" s="5"/>
      <c r="F17117" s="5"/>
      <c r="G17117" s="5"/>
      <c r="H17117" s="9"/>
      <c r="I17117" s="183"/>
      <c r="W17117">
        <f t="shared" si="1826"/>
      </c>
      <c r="X17117">
        <f t="shared" si="1827"/>
      </c>
      <c r="Y17117">
        <f t="shared" si="1828"/>
      </c>
      <c r="Z17117">
        <f t="shared" si="1829"/>
      </c>
    </row>
    <row r="17118" spans="1:26">
      <c r="A17118" s="5"/>
      <c r="B17118" s="8"/>
      <c r="C17118" s="5"/>
      <c r="D17118" s="5"/>
      <c r="E17118" s="5"/>
      <c r="F17118" s="5"/>
      <c r="G17118" s="5"/>
      <c r="H17118" s="9"/>
      <c r="I17118" s="183"/>
      <c r="W17118">
        <f t="shared" si="1826"/>
      </c>
      <c r="X17118">
        <f t="shared" si="1827"/>
      </c>
      <c r="Y17118">
        <f t="shared" si="1828"/>
      </c>
      <c r="Z17118">
        <f t="shared" si="1829"/>
      </c>
    </row>
    <row r="17119" spans="1:26">
      <c r="A17119" s="5"/>
      <c r="B17119" s="8"/>
      <c r="C17119" s="5"/>
      <c r="D17119" s="5"/>
      <c r="E17119" s="16"/>
      <c r="F17119" s="5"/>
      <c r="G17119" s="5"/>
      <c r="H17119" s="5"/>
      <c r="I17119" s="183"/>
      <c r="W17119">
        <f t="shared" si="1826"/>
      </c>
      <c r="X17119">
        <f t="shared" si="1827"/>
      </c>
      <c r="Y17119">
        <f t="shared" si="1828"/>
      </c>
      <c r="Z17119">
        <f t="shared" si="1829"/>
      </c>
    </row>
    <row r="17120" spans="1:26">
      <c r="A17120" s="5"/>
      <c r="B17120" s="128"/>
      <c r="C17120" s="101"/>
      <c r="D17120" s="5"/>
      <c r="E17120" s="5"/>
      <c r="F17120" s="5"/>
      <c r="G17120" s="5"/>
      <c r="H17120" s="5"/>
      <c r="I17120" s="183"/>
      <c r="W17120">
        <f t="shared" si="1826"/>
      </c>
      <c r="X17120">
        <f t="shared" si="1827"/>
      </c>
      <c r="Y17120">
        <f t="shared" si="1828"/>
      </c>
      <c r="Z17120">
        <f t="shared" si="1829"/>
      </c>
    </row>
    <row r="17121" spans="1:26">
      <c r="A17121" s="5"/>
      <c r="B17121" s="95"/>
      <c r="C17121" s="16"/>
      <c r="D17121" s="5"/>
      <c r="E17121" s="5"/>
      <c r="F17121" s="5"/>
      <c r="G17121" s="5"/>
      <c r="H17121" s="16"/>
      <c r="I17121" s="183"/>
      <c r="W17121">
        <f t="shared" si="1826"/>
      </c>
      <c r="X17121">
        <f t="shared" si="1827"/>
      </c>
      <c r="Y17121">
        <f t="shared" si="1828"/>
      </c>
      <c r="Z17121">
        <f t="shared" si="1829"/>
      </c>
    </row>
    <row r="17122" spans="1:26">
      <c r="A17122" s="5"/>
      <c r="B17122" s="1568" t="s">
        <v>2711</v>
      </c>
      <c r="C17122" s="1569"/>
      <c r="D17122" s="5"/>
      <c r="E17122" s="5"/>
      <c r="F17122" s="5"/>
      <c r="G17122" s="5"/>
      <c r="H17122" s="16"/>
      <c r="I17122" s="183"/>
      <c r="W17122">
        <f t="shared" si="1826"/>
      </c>
      <c r="X17122">
        <f t="shared" si="1827"/>
      </c>
      <c r="Y17122">
        <f t="shared" si="1828"/>
      </c>
      <c r="Z17122">
        <f t="shared" si="1829"/>
      </c>
    </row>
    <row r="17123" spans="1:26" ht="15" customHeight="1">
      <c r="A17123" s="5"/>
      <c r="B17123" s="1570"/>
      <c r="C17123" s="1571"/>
      <c r="D17123" s="5"/>
      <c r="E17123" s="5"/>
      <c r="F17123" s="5"/>
      <c r="G17123" s="5"/>
      <c r="H17123" s="16"/>
      <c r="I17123" s="183"/>
      <c r="W17123">
        <f t="shared" si="1826"/>
      </c>
      <c r="X17123">
        <f t="shared" si="1827"/>
      </c>
      <c r="Y17123">
        <f t="shared" si="1828"/>
      </c>
      <c r="Z17123">
        <f t="shared" si="1829"/>
      </c>
    </row>
    <row r="17124" spans="1:26">
      <c r="A17124" s="5"/>
      <c r="B17124" s="1590"/>
      <c r="C17124" s="1591"/>
      <c r="D17124" s="5"/>
      <c r="E17124" s="5"/>
      <c r="F17124" s="5"/>
      <c r="G17124" s="5"/>
      <c r="H17124" s="16"/>
      <c r="I17124" s="183"/>
      <c r="W17124">
        <f t="shared" si="1826"/>
      </c>
      <c r="X17124">
        <f t="shared" si="1827"/>
      </c>
      <c r="Y17124">
        <f t="shared" si="1828"/>
      </c>
      <c r="Z17124">
        <f t="shared" si="1829"/>
      </c>
    </row>
    <row r="17125" spans="1:26">
      <c r="A17125" s="5"/>
      <c r="B17125" s="8"/>
      <c r="C17125" s="5"/>
      <c r="D17125" s="5"/>
      <c r="E17125" s="5"/>
      <c r="F17125" s="5"/>
      <c r="G17125" s="5"/>
      <c r="H17125" s="5"/>
      <c r="I17125" s="183"/>
      <c r="W17125">
        <f t="shared" si="1826"/>
      </c>
      <c r="X17125">
        <f t="shared" si="1827"/>
      </c>
      <c r="Y17125">
        <f t="shared" si="1828"/>
      </c>
      <c r="Z17125">
        <f t="shared" si="1829"/>
      </c>
    </row>
    <row r="17126" spans="1:26">
      <c r="A17126" s="10"/>
      <c r="B17126" s="10"/>
      <c r="C17126" s="10"/>
      <c r="D17126" s="10"/>
      <c r="E17126" s="10"/>
      <c r="F17126" s="10"/>
      <c r="G17126" s="10"/>
      <c r="H17126" s="10"/>
      <c r="I17126" s="97"/>
      <c r="W17126">
        <f t="shared" si="1826"/>
      </c>
      <c r="X17126">
        <f t="shared" si="1827"/>
      </c>
      <c r="Y17126">
        <f t="shared" si="1828"/>
      </c>
      <c r="Z17126">
        <f t="shared" si="1829"/>
      </c>
    </row>
    <row r="17127" spans="1:26" ht="15.75" thickBot="1">
      <c r="A17127" s="10"/>
      <c r="B17127" s="625" t="s">
        <v>20</v>
      </c>
      <c r="C17127" s="35"/>
      <c r="D17127" s="35"/>
      <c r="E17127" s="35"/>
      <c r="F17127" s="35"/>
      <c r="G17127" s="35"/>
      <c r="H17127" s="35"/>
      <c r="I17127" s="98"/>
      <c r="W17127">
        <f t="shared" si="1826"/>
      </c>
      <c r="X17127">
        <f t="shared" si="1827"/>
      </c>
      <c r="Y17127">
        <f t="shared" si="1828"/>
      </c>
      <c r="Z17127">
        <f t="shared" si="1829"/>
      </c>
    </row>
    <row r="17128" spans="1:26" ht="15.75" thickBot="1">
      <c r="A17128" s="624"/>
      <c r="B17128" s="626"/>
      <c r="C17128" s="40" t="s">
        <v>21</v>
      </c>
      <c r="D17128" s="40">
        <f>SUM(D17115:D17127)</f>
      </c>
      <c r="E17128" s="41">
        <f>IF(H17128=I17128,"OK","NO")</f>
      </c>
      <c r="F17128" s="40">
        <f>SUM(F17115:F17127)</f>
      </c>
      <c r="G17128" s="40">
        <f>SUM(G17115:G17127)</f>
      </c>
      <c r="H17128" s="42">
        <f>SUMPRODUCT(H17115:H17127,G17115:G17127)</f>
      </c>
      <c r="I17128" s="43">
        <f>SUM(I17115:I17127)</f>
      </c>
      <c r="W17128">
        <f t="shared" si="1826"/>
      </c>
      <c r="X17128">
        <f t="shared" si="1827"/>
      </c>
      <c r="Y17128">
        <f t="shared" si="1828"/>
      </c>
      <c r="Z17128">
        <f t="shared" si="1829"/>
      </c>
    </row>
    <row r="17129" spans="1:26">
      <c r="A17129" s="10"/>
      <c r="B17129" s="91"/>
      <c r="C17129" s="91"/>
      <c r="D17129" s="91"/>
      <c r="E17129" s="91"/>
      <c r="F17129" s="91"/>
      <c r="G17129" s="91"/>
      <c r="H17129" s="91"/>
      <c r="I17129" s="91"/>
      <c r="W17129">
        <f t="shared" si="1826"/>
      </c>
      <c r="X17129">
        <f t="shared" si="1827"/>
      </c>
      <c r="Y17129">
        <f t="shared" si="1828"/>
      </c>
      <c r="Z17129">
        <f t="shared" si="1829"/>
      </c>
    </row>
    <row r="17130" spans="1:26">
      <c r="A17130" s="12" t="s">
        <v>281</v>
      </c>
      <c r="B17130" s="12"/>
      <c r="C17130" s="12"/>
      <c r="D17130" s="13"/>
      <c r="E17130" s="14"/>
      <c r="F17130" s="14"/>
      <c r="G17130" s="14"/>
      <c r="H17130" s="2"/>
      <c r="I17130" s="12"/>
      <c r="W17130">
        <f t="shared" si="1826"/>
      </c>
      <c r="X17130">
        <f t="shared" si="1827"/>
      </c>
      <c r="Y17130">
        <f t="shared" si="1828"/>
      </c>
      <c r="Z17130">
        <f t="shared" si="1829"/>
      </c>
    </row>
    <row r="17131" spans="1:26">
      <c r="W17131">
        <f t="shared" si="1826"/>
      </c>
      <c r="X17131">
        <f t="shared" si="1827"/>
      </c>
      <c r="Y17131">
        <f t="shared" si="1828"/>
      </c>
      <c r="Z17131">
        <f t="shared" si="1829"/>
      </c>
    </row>
    <row r="17132" spans="1:26">
      <c r="W17132">
        <f t="shared" si="1826"/>
      </c>
      <c r="X17132">
        <f t="shared" si="1827"/>
      </c>
      <c r="Y17132">
        <f t="shared" si="1828"/>
      </c>
      <c r="Z17132">
        <f t="shared" si="1829"/>
      </c>
    </row>
    <row r="17133" spans="1:26">
      <c r="W17133">
        <f t="shared" si="1826"/>
      </c>
      <c r="X17133">
        <f t="shared" si="1827"/>
      </c>
      <c r="Y17133">
        <f t="shared" si="1828"/>
      </c>
      <c r="Z17133">
        <f t="shared" si="1829"/>
      </c>
    </row>
    <row r="17134" spans="1:26">
      <c r="W17134">
        <f t="shared" si="1826"/>
      </c>
      <c r="X17134">
        <f t="shared" si="1827"/>
      </c>
      <c r="Y17134">
        <f t="shared" si="1828"/>
      </c>
      <c r="Z17134">
        <f t="shared" si="1829"/>
      </c>
    </row>
    <row r="17135" spans="1:26">
      <c r="W17135">
        <f t="shared" si="1826"/>
      </c>
      <c r="X17135">
        <f t="shared" si="1827"/>
      </c>
      <c r="Y17135">
        <f t="shared" si="1828"/>
      </c>
      <c r="Z17135">
        <f t="shared" si="1829"/>
      </c>
    </row>
    <row r="17136" spans="1:26">
      <c r="A17136" s="1562" t="s">
        <v>0</v>
      </c>
      <c r="B17136" s="1562"/>
      <c r="C17136" s="1562"/>
      <c r="D17136" s="1562"/>
      <c r="E17136" s="1562"/>
      <c r="F17136" s="1562"/>
      <c r="G17136" s="1562"/>
      <c r="H17136" s="1562"/>
      <c r="I17136" s="1562"/>
      <c r="W17136">
        <f t="shared" si="1826"/>
      </c>
      <c r="X17136">
        <f t="shared" si="1827"/>
      </c>
      <c r="Y17136">
        <f t="shared" si="1828"/>
      </c>
      <c r="Z17136">
        <f t="shared" si="1829"/>
      </c>
    </row>
    <row r="17137" spans="1:26">
      <c r="W17137">
        <f t="shared" si="1826"/>
      </c>
      <c r="X17137">
        <f t="shared" si="1827"/>
      </c>
      <c r="Y17137">
        <f t="shared" si="1828"/>
      </c>
      <c r="Z17137">
        <f t="shared" si="1829"/>
      </c>
    </row>
    <row r="17138" spans="1:26">
      <c r="A17138" s="1" t="s">
        <v>1</v>
      </c>
      <c r="B17138" s="1"/>
      <c r="G17138" s="495" t="s">
        <v>2</v>
      </c>
      <c r="H17138" s="3" t="s">
        <v>2712</v>
      </c>
      <c r="W17138">
        <f t="shared" si="1826"/>
      </c>
      <c r="X17138">
        <f t="shared" si="1827"/>
      </c>
      <c r="Y17138">
        <f t="shared" si="1828"/>
      </c>
      <c r="Z17138">
        <f t="shared" si="1829"/>
      </c>
    </row>
    <row r="17139" spans="1:26">
      <c r="A17139" s="22" t="inlineStr">
        <is>
          <t>ATTN: Contact-005</t>
        </is>
      </c>
      <c r="B17139" s="1"/>
      <c r="F17139" s="4"/>
      <c r="G17139" s="496" t="s">
        <v>1440</v>
      </c>
      <c r="H17139" s="1" t="s">
        <v>2364</v>
      </c>
      <c r="W17139">
        <f t="shared" si="1826"/>
      </c>
      <c r="X17139">
        <f t="shared" si="1827"/>
      </c>
      <c r="Y17139">
        <f t="shared" si="1828"/>
      </c>
      <c r="Z17139">
        <f t="shared" si="1829"/>
      </c>
    </row>
    <row r="17140" spans="1:26">
      <c r="A17140" s="1" t="inlineStr">
        <is>
          <t>Dealer-112</t>
        </is>
      </c>
      <c r="B17140" s="1"/>
      <c r="W17140">
        <f t="shared" si="1826"/>
      </c>
      <c r="X17140">
        <f t="shared" si="1827"/>
      </c>
      <c r="Y17140">
        <f t="shared" si="1828"/>
      </c>
      <c r="Z17140">
        <f t="shared" si="1829"/>
      </c>
    </row>
    <row r="17141" spans="1:26">
      <c r="A17141" s="1" t="inlineStr">
        <is>
          <t>Address line (redacted)</t>
        </is>
      </c>
      <c r="B17141" s="1"/>
      <c r="D17141" s="85"/>
      <c r="E17141" s="85"/>
      <c r="F17141" s="85"/>
      <c r="G17141" s="85"/>
      <c r="H17141" s="85"/>
      <c r="W17141">
        <f t="shared" si="1826"/>
      </c>
      <c r="X17141">
        <f t="shared" si="1827"/>
      </c>
      <c r="Y17141">
        <f t="shared" si="1828"/>
      </c>
      <c r="Z17141">
        <f t="shared" si="1829"/>
      </c>
    </row>
    <row r="17142" spans="1:26">
      <c r="A17142" s="22" t="inlineStr">
        <is>
          <t>Address line (redacted)</t>
        </is>
      </c>
      <c r="B17142" s="86"/>
      <c r="D17142" s="85"/>
      <c r="E17142" s="85"/>
      <c r="F17142" s="85"/>
      <c r="G17142" s="85"/>
      <c r="H17142" s="85"/>
      <c r="W17142">
        <f t="shared" si="1826"/>
      </c>
      <c r="X17142">
        <f t="shared" si="1827"/>
      </c>
      <c r="Y17142">
        <f t="shared" si="1828"/>
      </c>
      <c r="Z17142">
        <f t="shared" si="1829"/>
      </c>
    </row>
    <row r="17143" spans="1:26">
      <c r="A17143" s="49" t="s">
        <v>4</v>
      </c>
      <c r="B17143" s="87" t="inlineStr">
        <is>
          <t>GSTIN-MASKED</t>
        </is>
      </c>
      <c r="W17143">
        <f t="shared" si="1826"/>
      </c>
      <c r="X17143">
        <f t="shared" si="1827"/>
      </c>
      <c r="Y17143">
        <f t="shared" si="1828"/>
      </c>
      <c r="Z17143">
        <f t="shared" si="1829"/>
      </c>
    </row>
    <row r="17144" spans="1:26">
      <c r="A17144" s="1" t="s">
        <v>5</v>
      </c>
      <c r="W17144">
        <f t="shared" si="1826"/>
      </c>
      <c r="X17144">
        <f t="shared" si="1827"/>
      </c>
      <c r="Y17144">
        <f t="shared" si="1828"/>
      </c>
      <c r="Z17144">
        <f t="shared" si="1829"/>
      </c>
    </row>
    <row r="17145" spans="1:26">
      <c r="A17145" s="1" t="s">
        <v>6</v>
      </c>
      <c r="W17145">
        <f t="shared" si="1826"/>
      </c>
      <c r="X17145">
        <f t="shared" si="1827"/>
      </c>
      <c r="Y17145">
        <f t="shared" si="1828"/>
      </c>
      <c r="Z17145">
        <f t="shared" si="1829"/>
      </c>
    </row>
    <row r="17146" spans="1:26">
      <c r="A17146" s="1" t="s">
        <v>7</v>
      </c>
      <c r="W17146">
        <f t="shared" si="1826"/>
      </c>
      <c r="X17146">
        <f t="shared" si="1827"/>
      </c>
      <c r="Y17146">
        <f t="shared" si="1828"/>
      </c>
      <c r="Z17146">
        <f t="shared" si="1829"/>
      </c>
    </row>
    <row r="17147" spans="1:26" ht="24">
      <c r="A17147" s="88" t="s">
        <v>8</v>
      </c>
      <c r="B17147" s="89" t="s">
        <v>9</v>
      </c>
      <c r="C17147" s="89" t="s">
        <v>10</v>
      </c>
      <c r="D17147" s="34" t="s">
        <v>11</v>
      </c>
      <c r="E17147" s="34" t="s">
        <v>12</v>
      </c>
      <c r="F17147" s="34" t="s">
        <v>13</v>
      </c>
      <c r="G17147" s="34" t="s">
        <v>14</v>
      </c>
      <c r="H17147" s="88" t="s">
        <v>15</v>
      </c>
      <c r="I17147" s="90" t="s">
        <v>16</v>
      </c>
      <c r="W17147">
        <f t="shared" si="1826"/>
      </c>
      <c r="X17147">
        <f t="shared" si="1827"/>
      </c>
      <c r="Y17147">
        <f t="shared" si="1828"/>
      </c>
      <c r="Z17147">
        <f t="shared" si="1829"/>
      </c>
    </row>
    <row r="17148" spans="1:26">
      <c r="A17148" s="5"/>
      <c r="B17148" s="1563" t="s">
        <v>17</v>
      </c>
      <c r="C17148" s="1563"/>
      <c r="D17148" s="5"/>
      <c r="E17148" s="5"/>
      <c r="F17148" s="5"/>
      <c r="G17148" s="6"/>
      <c r="H17148" s="5"/>
      <c r="I17148" s="183"/>
      <c r="W17148">
        <f t="shared" si="1826"/>
      </c>
      <c r="X17148">
        <f t="shared" si="1827"/>
      </c>
      <c r="Y17148">
        <f t="shared" si="1828"/>
      </c>
      <c r="Z17148">
        <f t="shared" si="1829"/>
      </c>
    </row>
    <row r="17149" spans="1:26">
      <c r="A17149" s="5">
        <v>1</v>
      </c>
      <c r="B17149" s="8" t="s">
        <v>37</v>
      </c>
      <c r="C17149" s="5" t="s">
        <v>38</v>
      </c>
      <c r="D17149" s="5">
        <v>2</v>
      </c>
      <c r="E17149" s="5">
        <v>5</v>
      </c>
      <c r="F17149" s="5">
        <f>+E17149*D17149</f>
      </c>
      <c r="G17149" s="5">
        <f>+E17149*D17149</f>
      </c>
      <c r="H17149" s="5">
        <v>1</v>
      </c>
      <c r="I17149" s="183">
        <f>+H17149*G17149</f>
      </c>
      <c r="W17149">
        <f t="shared" si="1826"/>
      </c>
      <c r="X17149">
        <f t="shared" si="1827"/>
      </c>
      <c r="Y17149">
        <f t="shared" si="1828"/>
      </c>
      <c r="Z17149">
        <f t="shared" si="1829"/>
      </c>
    </row>
    <row r="17150" spans="1:26">
      <c r="A17150" s="5">
        <v>2</v>
      </c>
      <c r="B17150" s="8" t="s">
        <v>488</v>
      </c>
      <c r="C17150" s="5" t="s">
        <v>506</v>
      </c>
      <c r="D17150" s="5">
        <v>2</v>
      </c>
      <c r="E17150" s="5">
        <v>5</v>
      </c>
      <c r="F17150" s="5">
        <f>+E17150*D17150</f>
      </c>
      <c r="G17150" s="5">
        <f>+E17150*D17150</f>
      </c>
      <c r="H17150" s="5">
        <v>1</v>
      </c>
      <c r="I17150" s="183">
        <f>+H17150*G17150</f>
      </c>
      <c r="W17150">
        <f t="shared" si="1826"/>
      </c>
      <c r="X17150">
        <f t="shared" si="1827"/>
      </c>
      <c r="Y17150">
        <f t="shared" si="1828"/>
      </c>
      <c r="Z17150">
        <f t="shared" si="1829"/>
      </c>
    </row>
    <row r="17151" spans="1:26">
      <c r="A17151" s="5">
        <v>3</v>
      </c>
      <c r="B17151" s="8" t="s">
        <v>283</v>
      </c>
      <c r="C17151" s="5" t="s">
        <v>282</v>
      </c>
      <c r="D17151" s="5">
        <v>2</v>
      </c>
      <c r="E17151" s="5">
        <v>5</v>
      </c>
      <c r="F17151" s="5">
        <f>+E17151*D17151</f>
      </c>
      <c r="G17151" s="5">
        <f>+E17151*D17151</f>
      </c>
      <c r="H17151" s="5">
        <v>1</v>
      </c>
      <c r="I17151" s="183">
        <f>+H17151*G17151</f>
      </c>
      <c r="W17151">
        <f t="shared" si="1826"/>
      </c>
      <c r="X17151">
        <f t="shared" si="1827"/>
      </c>
      <c r="Y17151">
        <f t="shared" si="1828"/>
      </c>
      <c r="Z17151">
        <f t="shared" si="1829"/>
      </c>
    </row>
    <row r="17152" spans="1:26">
      <c r="A17152" s="5"/>
      <c r="B17152" s="1564" t="s">
        <v>375</v>
      </c>
      <c r="C17152" s="1565"/>
      <c r="D17152" s="5"/>
      <c r="E17152" s="5"/>
      <c r="F17152" s="5"/>
      <c r="G17152" s="5"/>
      <c r="H17152" s="9"/>
      <c r="I17152" s="183"/>
      <c r="W17152">
        <f t="shared" si="1826"/>
      </c>
      <c r="X17152">
        <f t="shared" si="1827"/>
      </c>
      <c r="Y17152">
        <f t="shared" si="1828"/>
      </c>
      <c r="Z17152">
        <f t="shared" si="1829"/>
      </c>
    </row>
    <row r="17153" spans="1:26">
      <c r="A17153" s="5">
        <v>32</v>
      </c>
      <c r="B17153" s="106" t="s">
        <v>1972</v>
      </c>
      <c r="C17153" s="20" t="s">
        <v>1973</v>
      </c>
      <c r="D17153" s="9">
        <v>1</v>
      </c>
      <c r="E17153" s="9">
        <v>25</v>
      </c>
      <c r="F17153" s="5">
        <f>+E17153*D17153</f>
      </c>
      <c r="G17153" s="5">
        <f>+E17153*D17153</f>
      </c>
      <c r="H17153" s="5">
        <v>1</v>
      </c>
      <c r="I17153" s="183">
        <f>+H17153*G17153</f>
      </c>
      <c r="W17153">
        <f t="shared" si="1826"/>
      </c>
      <c r="X17153">
        <f t="shared" si="1827"/>
      </c>
      <c r="Y17153">
        <f t="shared" si="1828"/>
      </c>
      <c r="Z17153">
        <f t="shared" si="1829"/>
      </c>
    </row>
    <row r="17154" spans="1:26">
      <c r="A17154" s="5"/>
      <c r="B17154" s="8"/>
      <c r="C17154" s="5"/>
      <c r="D17154" s="5"/>
      <c r="E17154" s="5"/>
      <c r="F17154" s="5"/>
      <c r="G17154" s="5"/>
      <c r="H17154" s="9"/>
      <c r="I17154" s="183"/>
      <c r="W17154">
        <f t="shared" si="1826"/>
      </c>
      <c r="X17154">
        <f t="shared" si="1827"/>
      </c>
      <c r="Y17154">
        <f t="shared" si="1828"/>
      </c>
      <c r="Z17154">
        <f t="shared" si="1829"/>
      </c>
    </row>
    <row r="17155" spans="1:26">
      <c r="A17155" s="5"/>
      <c r="B17155" s="8"/>
      <c r="C17155" s="5"/>
      <c r="D17155" s="5"/>
      <c r="E17155" s="5"/>
      <c r="F17155" s="5"/>
      <c r="G17155" s="5"/>
      <c r="H17155" s="9"/>
      <c r="I17155" s="183"/>
      <c r="W17155">
        <f t="shared" si="1826"/>
      </c>
      <c r="X17155">
        <f t="shared" si="1827"/>
      </c>
      <c r="Y17155">
        <f t="shared" si="1828"/>
      </c>
      <c r="Z17155">
        <f t="shared" si="1829"/>
      </c>
    </row>
    <row r="17156" spans="1:26">
      <c r="A17156" s="5"/>
      <c r="B17156" s="8"/>
      <c r="C17156" s="5"/>
      <c r="D17156" s="5"/>
      <c r="E17156" s="5"/>
      <c r="F17156" s="5"/>
      <c r="G17156" s="5"/>
      <c r="H17156" s="9"/>
      <c r="I17156" s="183"/>
      <c r="W17156">
        <f t="shared" ref="W17156:W17219" si="1830">IF(LEFT($H17156&amp;"",5)="2019-",$H17156,W17155)</f>
      </c>
      <c r="X17156">
        <f t="shared" ref="X17156:X17219" si="1831">IF($W17156="",0,IF(COUNTIF($AB$2:$AB$80,$W17156)&gt;0,1,0))</f>
      </c>
      <c r="Y17156">
        <f t="shared" ref="Y17156:Y17219" si="1832">IF($C17156="","",UPPER(TRIM(IFERROR(LEFT($C17156&amp;"",FIND("/",$C17156&amp;"")-1),$C17156&amp;""))))</f>
      </c>
      <c r="Z17156">
        <f t="shared" ref="Z17156:Z17219" si="1833">IFERROR(IF(ISNUMBER($G17156),$G17156,0),0)</f>
      </c>
    </row>
    <row r="17157" spans="1:26">
      <c r="A17157" s="5"/>
      <c r="B17157" s="8"/>
      <c r="C17157" s="5"/>
      <c r="D17157" s="5"/>
      <c r="E17157" s="5"/>
      <c r="F17157" s="5"/>
      <c r="G17157" s="5"/>
      <c r="H17157" s="9"/>
      <c r="I17157" s="183"/>
      <c r="W17157">
        <f t="shared" si="1830"/>
      </c>
      <c r="X17157">
        <f t="shared" si="1831"/>
      </c>
      <c r="Y17157">
        <f t="shared" si="1832"/>
      </c>
      <c r="Z17157">
        <f t="shared" si="1833"/>
      </c>
    </row>
    <row r="17158" spans="1:26">
      <c r="A17158" s="5"/>
      <c r="B17158" s="8"/>
      <c r="C17158" s="5"/>
      <c r="D17158" s="5"/>
      <c r="E17158" s="5"/>
      <c r="F17158" s="5"/>
      <c r="G17158" s="5"/>
      <c r="H17158" s="9"/>
      <c r="I17158" s="183"/>
      <c r="W17158">
        <f t="shared" si="1830"/>
      </c>
      <c r="X17158">
        <f t="shared" si="1831"/>
      </c>
      <c r="Y17158">
        <f t="shared" si="1832"/>
      </c>
      <c r="Z17158">
        <f t="shared" si="1833"/>
      </c>
    </row>
    <row r="17159" spans="1:26">
      <c r="A17159" s="5"/>
      <c r="B17159" s="8"/>
      <c r="C17159" s="5"/>
      <c r="D17159" s="5"/>
      <c r="E17159" s="5"/>
      <c r="F17159" s="5"/>
      <c r="G17159" s="5"/>
      <c r="H17159" s="9"/>
      <c r="I17159" s="183"/>
      <c r="W17159">
        <f t="shared" si="1830"/>
      </c>
      <c r="X17159">
        <f t="shared" si="1831"/>
      </c>
      <c r="Y17159">
        <f t="shared" si="1832"/>
      </c>
      <c r="Z17159">
        <f t="shared" si="1833"/>
      </c>
    </row>
    <row r="17160" spans="1:26">
      <c r="A17160" s="5"/>
      <c r="B17160" s="8"/>
      <c r="C17160" s="5"/>
      <c r="D17160" s="5"/>
      <c r="E17160" s="5"/>
      <c r="F17160" s="5"/>
      <c r="G17160" s="5"/>
      <c r="H17160" s="9"/>
      <c r="I17160" s="183"/>
      <c r="W17160">
        <f t="shared" si="1830"/>
      </c>
      <c r="X17160">
        <f t="shared" si="1831"/>
      </c>
      <c r="Y17160">
        <f t="shared" si="1832"/>
      </c>
      <c r="Z17160">
        <f t="shared" si="1833"/>
      </c>
    </row>
    <row r="17161" spans="1:26">
      <c r="A17161" s="5"/>
      <c r="B17161" s="8"/>
      <c r="C17161" s="5"/>
      <c r="D17161" s="5"/>
      <c r="E17161" s="5"/>
      <c r="F17161" s="5"/>
      <c r="G17161" s="5"/>
      <c r="H17161" s="9"/>
      <c r="I17161" s="183"/>
      <c r="W17161">
        <f t="shared" si="1830"/>
      </c>
      <c r="X17161">
        <f t="shared" si="1831"/>
      </c>
      <c r="Y17161">
        <f t="shared" si="1832"/>
      </c>
      <c r="Z17161">
        <f t="shared" si="1833"/>
      </c>
    </row>
    <row r="17162" spans="1:26">
      <c r="A17162" s="5"/>
      <c r="B17162" s="8"/>
      <c r="C17162" s="5"/>
      <c r="D17162" s="5"/>
      <c r="E17162" s="5"/>
      <c r="F17162" s="5"/>
      <c r="G17162" s="5"/>
      <c r="H17162" s="9"/>
      <c r="I17162" s="183"/>
      <c r="W17162">
        <f t="shared" si="1830"/>
      </c>
      <c r="X17162">
        <f t="shared" si="1831"/>
      </c>
      <c r="Y17162">
        <f t="shared" si="1832"/>
      </c>
      <c r="Z17162">
        <f t="shared" si="1833"/>
      </c>
    </row>
    <row r="17163" spans="1:26">
      <c r="A17163" s="5"/>
      <c r="B17163" s="8"/>
      <c r="C17163" s="5"/>
      <c r="D17163" s="5"/>
      <c r="E17163" s="5"/>
      <c r="F17163" s="5"/>
      <c r="G17163" s="5"/>
      <c r="H17163" s="9"/>
      <c r="I17163" s="183"/>
      <c r="W17163">
        <f t="shared" si="1830"/>
      </c>
      <c r="X17163">
        <f t="shared" si="1831"/>
      </c>
      <c r="Y17163">
        <f t="shared" si="1832"/>
      </c>
      <c r="Z17163">
        <f t="shared" si="1833"/>
      </c>
    </row>
    <row r="17164" spans="1:26">
      <c r="A17164" s="5"/>
      <c r="B17164" s="8"/>
      <c r="C17164" s="5"/>
      <c r="D17164" s="5"/>
      <c r="E17164" s="5"/>
      <c r="F17164" s="5"/>
      <c r="G17164" s="5"/>
      <c r="H17164" s="9"/>
      <c r="I17164" s="183"/>
      <c r="W17164">
        <f t="shared" si="1830"/>
      </c>
      <c r="X17164">
        <f t="shared" si="1831"/>
      </c>
      <c r="Y17164">
        <f t="shared" si="1832"/>
      </c>
      <c r="Z17164">
        <f t="shared" si="1833"/>
      </c>
    </row>
    <row r="17165" spans="1:26">
      <c r="A17165" s="5"/>
      <c r="B17165" s="8"/>
      <c r="C17165" s="5"/>
      <c r="D17165" s="5"/>
      <c r="E17165" s="5"/>
      <c r="F17165" s="5"/>
      <c r="G17165" s="5"/>
      <c r="H17165" s="9"/>
      <c r="I17165" s="183"/>
      <c r="W17165">
        <f t="shared" si="1830"/>
      </c>
      <c r="X17165">
        <f t="shared" si="1831"/>
      </c>
      <c r="Y17165">
        <f t="shared" si="1832"/>
      </c>
      <c r="Z17165">
        <f t="shared" si="1833"/>
      </c>
    </row>
    <row r="17166" spans="1:26">
      <c r="A17166" s="5"/>
      <c r="B17166" s="8"/>
      <c r="C17166" s="5"/>
      <c r="D17166" s="5"/>
      <c r="E17166" s="16"/>
      <c r="F17166" s="5"/>
      <c r="G17166" s="5"/>
      <c r="H17166" s="5"/>
      <c r="I17166" s="183"/>
      <c r="W17166">
        <f t="shared" si="1830"/>
      </c>
      <c r="X17166">
        <f t="shared" si="1831"/>
      </c>
      <c r="Y17166">
        <f t="shared" si="1832"/>
      </c>
      <c r="Z17166">
        <f t="shared" si="1833"/>
      </c>
    </row>
    <row r="17167" spans="1:26">
      <c r="A17167" s="5"/>
      <c r="B17167" s="128"/>
      <c r="C17167" s="101"/>
      <c r="D17167" s="5"/>
      <c r="E17167" s="5"/>
      <c r="F17167" s="5"/>
      <c r="G17167" s="5"/>
      <c r="H17167" s="5"/>
      <c r="I17167" s="183"/>
      <c r="W17167">
        <f t="shared" si="1830"/>
      </c>
      <c r="X17167">
        <f t="shared" si="1831"/>
      </c>
      <c r="Y17167">
        <f t="shared" si="1832"/>
      </c>
      <c r="Z17167">
        <f t="shared" si="1833"/>
      </c>
    </row>
    <row r="17168" spans="1:26">
      <c r="A17168" s="5"/>
      <c r="B17168" s="95"/>
      <c r="C17168" s="16"/>
      <c r="D17168" s="5"/>
      <c r="E17168" s="5"/>
      <c r="F17168" s="5"/>
      <c r="G17168" s="5"/>
      <c r="H17168" s="16"/>
      <c r="I17168" s="183"/>
      <c r="W17168">
        <f t="shared" si="1830"/>
      </c>
      <c r="X17168">
        <f t="shared" si="1831"/>
      </c>
      <c r="Y17168">
        <f t="shared" si="1832"/>
      </c>
      <c r="Z17168">
        <f t="shared" si="1833"/>
      </c>
    </row>
    <row r="17169" spans="1:26">
      <c r="A17169" s="5"/>
      <c r="B17169" s="8"/>
      <c r="C17169" s="5"/>
      <c r="D17169" s="5"/>
      <c r="E17169" s="5"/>
      <c r="F17169" s="5"/>
      <c r="G17169" s="5"/>
      <c r="H17169" s="5"/>
      <c r="I17169" s="183"/>
      <c r="W17169">
        <f t="shared" si="1830"/>
      </c>
      <c r="X17169">
        <f t="shared" si="1831"/>
      </c>
      <c r="Y17169">
        <f t="shared" si="1832"/>
      </c>
      <c r="Z17169">
        <f t="shared" si="1833"/>
      </c>
    </row>
    <row r="17170" spans="1:26">
      <c r="A17170" s="10"/>
      <c r="B17170" s="10"/>
      <c r="C17170" s="10"/>
      <c r="D17170" s="10"/>
      <c r="E17170" s="10"/>
      <c r="F17170" s="10"/>
      <c r="G17170" s="10"/>
      <c r="H17170" s="10"/>
      <c r="I17170" s="97"/>
      <c r="W17170">
        <f t="shared" si="1830"/>
      </c>
      <c r="X17170">
        <f t="shared" si="1831"/>
      </c>
      <c r="Y17170">
        <f t="shared" si="1832"/>
      </c>
      <c r="Z17170">
        <f t="shared" si="1833"/>
      </c>
    </row>
    <row r="17171" spans="1:26" ht="15.75" thickBot="1">
      <c r="A17171" s="10"/>
      <c r="B17171" s="625" t="s">
        <v>20</v>
      </c>
      <c r="C17171" s="35"/>
      <c r="D17171" s="35"/>
      <c r="E17171" s="35"/>
      <c r="F17171" s="35"/>
      <c r="G17171" s="35"/>
      <c r="H17171" s="35"/>
      <c r="I17171" s="98"/>
      <c r="W17171">
        <f t="shared" si="1830"/>
      </c>
      <c r="X17171">
        <f t="shared" si="1831"/>
      </c>
      <c r="Y17171">
        <f t="shared" si="1832"/>
      </c>
      <c r="Z17171">
        <f t="shared" si="1833"/>
      </c>
    </row>
    <row r="17172" spans="1:26" ht="15.75" thickBot="1">
      <c r="A17172" s="624"/>
      <c r="B17172" s="626"/>
      <c r="C17172" s="40" t="s">
        <v>21</v>
      </c>
      <c r="D17172" s="40">
        <f>SUM(D17148:D17171)</f>
      </c>
      <c r="E17172" s="41">
        <f>IF(H17172=I17172,"OK","NO")</f>
      </c>
      <c r="F17172" s="40">
        <f>SUM(F17148:F17171)</f>
      </c>
      <c r="G17172" s="40">
        <f>SUM(G17148:G17171)</f>
      </c>
      <c r="H17172" s="42">
        <f>SUMPRODUCT(H17148:H17171,G17148:G17171)</f>
      </c>
      <c r="I17172" s="43">
        <f>SUM(I17148:I17171)</f>
      </c>
      <c r="W17172">
        <f t="shared" si="1830"/>
      </c>
      <c r="X17172">
        <f t="shared" si="1831"/>
      </c>
      <c r="Y17172">
        <f t="shared" si="1832"/>
      </c>
      <c r="Z17172">
        <f t="shared" si="1833"/>
      </c>
    </row>
    <row r="17173" spans="1:26">
      <c r="A17173" s="10"/>
      <c r="B17173" s="91"/>
      <c r="C17173" s="91"/>
      <c r="D17173" s="91"/>
      <c r="E17173" s="91"/>
      <c r="F17173" s="91"/>
      <c r="G17173" s="91"/>
      <c r="H17173" s="91"/>
      <c r="I17173" s="91"/>
      <c r="W17173">
        <f t="shared" si="1830"/>
      </c>
      <c r="X17173">
        <f t="shared" si="1831"/>
      </c>
      <c r="Y17173">
        <f t="shared" si="1832"/>
      </c>
      <c r="Z17173">
        <f t="shared" si="1833"/>
      </c>
    </row>
    <row r="17174" spans="1:26">
      <c r="A17174" s="12" t="s">
        <v>281</v>
      </c>
      <c r="B17174" s="12"/>
      <c r="C17174" s="12"/>
      <c r="D17174" s="13"/>
      <c r="E17174" s="14"/>
      <c r="F17174" s="14"/>
      <c r="G17174" s="14"/>
      <c r="H17174" s="2"/>
      <c r="I17174" s="12"/>
      <c r="W17174">
        <f t="shared" si="1830"/>
      </c>
      <c r="X17174">
        <f t="shared" si="1831"/>
      </c>
      <c r="Y17174">
        <f t="shared" si="1832"/>
      </c>
      <c r="Z17174">
        <f t="shared" si="1833"/>
      </c>
    </row>
    <row r="17175" spans="1:26">
      <c r="W17175">
        <f t="shared" si="1830"/>
      </c>
      <c r="X17175">
        <f t="shared" si="1831"/>
      </c>
      <c r="Y17175">
        <f t="shared" si="1832"/>
      </c>
      <c r="Z17175">
        <f t="shared" si="1833"/>
      </c>
    </row>
    <row r="17176" spans="1:26">
      <c r="W17176">
        <f t="shared" si="1830"/>
      </c>
      <c r="X17176">
        <f t="shared" si="1831"/>
      </c>
      <c r="Y17176">
        <f t="shared" si="1832"/>
      </c>
      <c r="Z17176">
        <f t="shared" si="1833"/>
      </c>
    </row>
    <row r="17177" spans="1:26">
      <c r="W17177">
        <f t="shared" si="1830"/>
      </c>
      <c r="X17177">
        <f t="shared" si="1831"/>
      </c>
      <c r="Y17177">
        <f t="shared" si="1832"/>
      </c>
      <c r="Z17177">
        <f t="shared" si="1833"/>
      </c>
    </row>
    <row r="17178" spans="1:26">
      <c r="W17178">
        <f t="shared" si="1830"/>
      </c>
      <c r="X17178">
        <f t="shared" si="1831"/>
      </c>
      <c r="Y17178">
        <f t="shared" si="1832"/>
      </c>
      <c r="Z17178">
        <f t="shared" si="1833"/>
      </c>
    </row>
    <row r="17179" spans="1:26">
      <c r="A17179" s="1562" t="s">
        <v>0</v>
      </c>
      <c r="B17179" s="1562"/>
      <c r="C17179" s="1562"/>
      <c r="D17179" s="1562"/>
      <c r="E17179" s="1562"/>
      <c r="F17179" s="1562"/>
      <c r="G17179" s="1562"/>
      <c r="H17179" s="1562"/>
      <c r="I17179" s="1562"/>
      <c r="W17179">
        <f t="shared" si="1830"/>
      </c>
      <c r="X17179">
        <f t="shared" si="1831"/>
      </c>
      <c r="Y17179">
        <f t="shared" si="1832"/>
      </c>
      <c r="Z17179">
        <f t="shared" si="1833"/>
      </c>
    </row>
    <row r="17180" spans="1:26">
      <c r="W17180">
        <f t="shared" si="1830"/>
      </c>
      <c r="X17180">
        <f t="shared" si="1831"/>
      </c>
      <c r="Y17180">
        <f t="shared" si="1832"/>
      </c>
      <c r="Z17180">
        <f t="shared" si="1833"/>
      </c>
    </row>
    <row r="17181" spans="1:26">
      <c r="A17181" s="1" t="s">
        <v>1</v>
      </c>
      <c r="B17181" s="1"/>
      <c r="C17181" s="1"/>
      <c r="G17181" s="489" t="s">
        <v>2</v>
      </c>
      <c r="H17181" s="3" t="s">
        <v>2712</v>
      </c>
      <c r="W17181">
        <f t="shared" si="1830"/>
      </c>
      <c r="X17181">
        <f t="shared" si="1831"/>
      </c>
      <c r="Y17181">
        <f t="shared" si="1832"/>
      </c>
      <c r="Z17181">
        <f t="shared" si="1833"/>
      </c>
    </row>
    <row r="17182" spans="1:26">
      <c r="A17182" s="178" t="inlineStr">
        <is>
          <t>Dealer-290</t>
        </is>
      </c>
      <c r="B17182" s="1"/>
      <c r="C17182" s="1" t="inlineStr">
        <is>
          <t>ATTN: Contact-066</t>
        </is>
      </c>
      <c r="F17182" s="4"/>
      <c r="G17182" s="488" t="s">
        <v>1440</v>
      </c>
      <c r="H17182" s="1" t="s">
        <v>2365</v>
      </c>
      <c r="W17182">
        <f t="shared" si="1830"/>
      </c>
      <c r="X17182">
        <f t="shared" si="1831"/>
      </c>
      <c r="Y17182">
        <f t="shared" si="1832"/>
      </c>
      <c r="Z17182">
        <f t="shared" si="1833"/>
      </c>
    </row>
    <row r="17183" spans="1:26">
      <c r="A17183" t="inlineStr">
        <is>
          <t>Address line (redacted)</t>
        </is>
      </c>
      <c r="B17183" s="1"/>
      <c r="F17183" s="4"/>
      <c r="G17183" s="2"/>
      <c r="H17183" s="1"/>
      <c r="W17183">
        <f t="shared" si="1830"/>
      </c>
      <c r="X17183">
        <f t="shared" si="1831"/>
      </c>
      <c r="Y17183">
        <f t="shared" si="1832"/>
      </c>
      <c r="Z17183">
        <f t="shared" si="1833"/>
      </c>
    </row>
    <row r="17184" spans="1:26" ht="15.75">
      <c r="A17184" s="1" t="inlineStr">
        <is>
          <t>Address line (redacted)</t>
        </is>
      </c>
      <c r="B17184" s="1" t="inlineStr">
        <is>
          <t>Address line (redacted)</t>
        </is>
      </c>
      <c r="C17184" s="1"/>
      <c r="D17184" s="142"/>
      <c r="H17184" s="54"/>
      <c r="W17184">
        <f t="shared" si="1830"/>
      </c>
      <c r="X17184">
        <f t="shared" si="1831"/>
      </c>
      <c r="Y17184">
        <f t="shared" si="1832"/>
      </c>
      <c r="Z17184">
        <f t="shared" si="1833"/>
      </c>
    </row>
    <row r="17185" spans="1:26" ht="15.75">
      <c r="A17185" s="49" t="s">
        <v>4</v>
      </c>
      <c r="B17185" s="87" t="inlineStr">
        <is>
          <t>GSTIN-MASKED</t>
        </is>
      </c>
      <c r="C17185" s="1"/>
      <c r="D17185" s="142"/>
      <c r="H17185" s="54"/>
      <c r="W17185">
        <f t="shared" si="1830"/>
      </c>
      <c r="X17185">
        <f t="shared" si="1831"/>
      </c>
      <c r="Y17185">
        <f t="shared" si="1832"/>
      </c>
      <c r="Z17185">
        <f t="shared" si="1833"/>
      </c>
    </row>
    <row r="17186" spans="1:26" ht="15.75">
      <c r="D17186" s="142"/>
      <c r="H17186" s="54"/>
      <c r="W17186">
        <f t="shared" si="1830"/>
      </c>
      <c r="X17186">
        <f t="shared" si="1831"/>
      </c>
      <c r="Y17186">
        <f t="shared" si="1832"/>
      </c>
      <c r="Z17186">
        <f t="shared" si="1833"/>
      </c>
    </row>
    <row r="17187" spans="1:26">
      <c r="W17187">
        <f t="shared" si="1830"/>
      </c>
      <c r="X17187">
        <f t="shared" si="1831"/>
      </c>
      <c r="Y17187">
        <f t="shared" si="1832"/>
      </c>
      <c r="Z17187">
        <f t="shared" si="1833"/>
      </c>
    </row>
    <row r="17188" spans="1:26">
      <c r="A17188" s="1" t="s">
        <v>5</v>
      </c>
      <c r="W17188">
        <f t="shared" si="1830"/>
      </c>
      <c r="X17188">
        <f t="shared" si="1831"/>
      </c>
      <c r="Y17188">
        <f t="shared" si="1832"/>
      </c>
      <c r="Z17188">
        <f t="shared" si="1833"/>
      </c>
    </row>
    <row r="17189" spans="1:26">
      <c r="A17189" s="1" t="s">
        <v>6</v>
      </c>
      <c r="W17189">
        <f t="shared" si="1830"/>
      </c>
      <c r="X17189">
        <f t="shared" si="1831"/>
      </c>
      <c r="Y17189">
        <f t="shared" si="1832"/>
      </c>
      <c r="Z17189">
        <f t="shared" si="1833"/>
      </c>
    </row>
    <row r="17190" spans="1:26">
      <c r="A17190" s="1" t="s">
        <v>7</v>
      </c>
      <c r="W17190">
        <f t="shared" si="1830"/>
      </c>
      <c r="X17190">
        <f t="shared" si="1831"/>
      </c>
      <c r="Y17190">
        <f t="shared" si="1832"/>
      </c>
      <c r="Z17190">
        <f t="shared" si="1833"/>
      </c>
    </row>
    <row r="17191" spans="1:26" ht="24">
      <c r="A17191" s="179" t="s">
        <v>8</v>
      </c>
      <c r="B17191" s="180" t="s">
        <v>9</v>
      </c>
      <c r="C17191" s="180" t="s">
        <v>10</v>
      </c>
      <c r="D17191" s="181" t="s">
        <v>11</v>
      </c>
      <c r="E17191" s="181" t="s">
        <v>12</v>
      </c>
      <c r="F17191" s="181" t="s">
        <v>13</v>
      </c>
      <c r="G17191" s="181" t="s">
        <v>14</v>
      </c>
      <c r="H17191" s="179" t="s">
        <v>15</v>
      </c>
      <c r="I17191" s="182" t="s">
        <v>16</v>
      </c>
      <c r="W17191">
        <f t="shared" si="1830"/>
      </c>
      <c r="X17191">
        <f t="shared" si="1831"/>
      </c>
      <c r="Y17191">
        <f t="shared" si="1832"/>
      </c>
      <c r="Z17191">
        <f t="shared" si="1833"/>
      </c>
    </row>
    <row r="17192" spans="1:26">
      <c r="A17192" s="21"/>
      <c r="B17192" s="1563" t="s">
        <v>300</v>
      </c>
      <c r="C17192" s="1563"/>
      <c r="D17192" s="5"/>
      <c r="E17192" s="6"/>
      <c r="F17192" s="6"/>
      <c r="G17192" s="127"/>
      <c r="H17192" s="7"/>
      <c r="I17192" s="183"/>
      <c r="W17192">
        <f t="shared" si="1830"/>
      </c>
      <c r="X17192">
        <f t="shared" si="1831"/>
      </c>
      <c r="Y17192">
        <f t="shared" si="1832"/>
      </c>
      <c r="Z17192">
        <f t="shared" si="1833"/>
      </c>
    </row>
    <row r="17193" spans="1:26" ht="24">
      <c r="A17193" s="5">
        <v>1</v>
      </c>
      <c r="B17193" s="17" t="s">
        <v>1583</v>
      </c>
      <c r="C17193" s="88" t="s">
        <v>1207</v>
      </c>
      <c r="D17193" s="5"/>
      <c r="E17193" s="5"/>
      <c r="F17193" s="6">
        <v>20</v>
      </c>
      <c r="G17193" s="127">
        <f>+F17193</f>
      </c>
      <c r="H17193" s="5">
        <v>1</v>
      </c>
      <c r="I17193" s="183">
        <f>+H17193*G17193</f>
      </c>
      <c r="W17193">
        <f t="shared" si="1830"/>
      </c>
      <c r="X17193">
        <f t="shared" si="1831"/>
      </c>
      <c r="Y17193">
        <f t="shared" si="1832"/>
      </c>
      <c r="Z17193">
        <f t="shared" si="1833"/>
      </c>
    </row>
    <row r="17194" spans="1:26">
      <c r="A17194" s="5">
        <v>2</v>
      </c>
      <c r="B17194" s="17" t="s">
        <v>1136</v>
      </c>
      <c r="C17194" s="349" t="s">
        <v>1135</v>
      </c>
      <c r="D17194" s="88"/>
      <c r="E17194" s="5"/>
      <c r="F17194" s="6">
        <v>100</v>
      </c>
      <c r="G17194" s="127">
        <f>+F17194</f>
      </c>
      <c r="H17194" s="5">
        <v>1</v>
      </c>
      <c r="I17194" s="183">
        <f t="shared" ref="I17194:I17208" si="1834">+H17194*G17194</f>
      </c>
      <c r="W17194">
        <f t="shared" si="1830"/>
      </c>
      <c r="X17194">
        <f t="shared" si="1831"/>
      </c>
      <c r="Y17194">
        <f t="shared" si="1832"/>
      </c>
      <c r="Z17194">
        <f t="shared" si="1833"/>
      </c>
    </row>
    <row r="17195" spans="1:26">
      <c r="A17195" s="5"/>
      <c r="B17195" s="1564" t="s">
        <v>51</v>
      </c>
      <c r="C17195" s="1565"/>
      <c r="D17195" s="106"/>
      <c r="E17195" s="5"/>
      <c r="F17195" s="6"/>
      <c r="G17195" s="127"/>
      <c r="H17195" s="5"/>
      <c r="I17195" s="183"/>
      <c r="W17195">
        <f t="shared" si="1830"/>
      </c>
      <c r="X17195">
        <f t="shared" si="1831"/>
      </c>
      <c r="Y17195">
        <f t="shared" si="1832"/>
      </c>
      <c r="Z17195">
        <f t="shared" si="1833"/>
      </c>
    </row>
    <row r="17196" spans="1:26">
      <c r="A17196" s="5">
        <v>3</v>
      </c>
      <c r="B17196" s="20" t="s">
        <v>600</v>
      </c>
      <c r="C17196" s="5" t="s">
        <v>601</v>
      </c>
      <c r="D17196" s="5"/>
      <c r="E17196" s="7"/>
      <c r="F17196" s="6">
        <v>50</v>
      </c>
      <c r="G17196" s="127">
        <f t="shared" ref="G17196:G17206" si="1835">+F17196</f>
      </c>
      <c r="H17196" s="7">
        <v>1</v>
      </c>
      <c r="I17196" s="183">
        <f t="shared" si="1834"/>
      </c>
      <c r="W17196">
        <f t="shared" si="1830"/>
      </c>
      <c r="X17196">
        <f t="shared" si="1831"/>
      </c>
      <c r="Y17196">
        <f t="shared" si="1832"/>
      </c>
      <c r="Z17196">
        <f t="shared" si="1833"/>
      </c>
    </row>
    <row r="17197" spans="1:26">
      <c r="A17197" s="5">
        <v>4</v>
      </c>
      <c r="B17197" s="20" t="s">
        <v>1128</v>
      </c>
      <c r="C17197" s="5" t="s">
        <v>592</v>
      </c>
      <c r="D17197" s="5"/>
      <c r="E17197" s="7"/>
      <c r="F17197" s="6">
        <v>50</v>
      </c>
      <c r="G17197" s="127">
        <f t="shared" si="1835"/>
      </c>
      <c r="H17197" s="7">
        <v>1</v>
      </c>
      <c r="I17197" s="183">
        <f t="shared" si="1834"/>
      </c>
      <c r="W17197">
        <f t="shared" si="1830"/>
      </c>
      <c r="X17197">
        <f t="shared" si="1831"/>
      </c>
      <c r="Y17197">
        <f t="shared" si="1832"/>
      </c>
      <c r="Z17197">
        <f t="shared" si="1833"/>
      </c>
    </row>
    <row r="17198" spans="1:26">
      <c r="A17198" s="5"/>
      <c r="B17198" s="1564" t="s">
        <v>300</v>
      </c>
      <c r="C17198" s="1565"/>
      <c r="D17198" s="106"/>
      <c r="E17198" s="5"/>
      <c r="F17198" s="6"/>
      <c r="G17198" s="127"/>
      <c r="H17198" s="5"/>
      <c r="I17198" s="183"/>
      <c r="W17198">
        <f t="shared" si="1830"/>
      </c>
      <c r="X17198">
        <f t="shared" si="1831"/>
      </c>
      <c r="Y17198">
        <f t="shared" si="1832"/>
      </c>
      <c r="Z17198">
        <f t="shared" si="1833"/>
      </c>
    </row>
    <row r="17199" spans="1:26">
      <c r="A17199" s="19"/>
      <c r="B17199" s="17"/>
      <c r="C17199" s="5"/>
      <c r="D17199" s="308"/>
      <c r="E17199" s="7"/>
      <c r="F17199" s="6"/>
      <c r="G17199" s="127"/>
      <c r="H17199" s="7"/>
      <c r="I17199" s="183"/>
      <c r="W17199">
        <f t="shared" si="1830"/>
      </c>
      <c r="X17199">
        <f t="shared" si="1831"/>
      </c>
      <c r="Y17199">
        <f t="shared" si="1832"/>
      </c>
      <c r="Z17199">
        <f t="shared" si="1833"/>
      </c>
    </row>
    <row r="17200" spans="1:26" ht="36">
      <c r="A17200" s="19">
        <v>6</v>
      </c>
      <c r="B17200" s="17" t="s">
        <v>861</v>
      </c>
      <c r="C17200" s="9" t="s">
        <v>862</v>
      </c>
      <c r="D17200" s="5"/>
      <c r="E17200" s="7"/>
      <c r="F17200" s="6">
        <v>20</v>
      </c>
      <c r="G17200" s="127">
        <f t="shared" si="1835"/>
      </c>
      <c r="H17200" s="7">
        <v>1</v>
      </c>
      <c r="I17200" s="183">
        <f t="shared" si="1834"/>
      </c>
      <c r="W17200">
        <f t="shared" si="1830"/>
      </c>
      <c r="X17200">
        <f t="shared" si="1831"/>
      </c>
      <c r="Y17200">
        <f t="shared" si="1832"/>
      </c>
      <c r="Z17200">
        <f t="shared" si="1833"/>
      </c>
    </row>
    <row r="17201" spans="1:26">
      <c r="A17201" s="5"/>
      <c r="B17201" s="1564" t="s">
        <v>539</v>
      </c>
      <c r="C17201" s="1565"/>
      <c r="D17201" s="106"/>
      <c r="E17201" s="5"/>
      <c r="F17201" s="6"/>
      <c r="G17201" s="127"/>
      <c r="H17201" s="5"/>
      <c r="I17201" s="183"/>
      <c r="W17201">
        <f t="shared" si="1830"/>
      </c>
      <c r="X17201">
        <f t="shared" si="1831"/>
      </c>
      <c r="Y17201">
        <f t="shared" si="1832"/>
      </c>
      <c r="Z17201">
        <f t="shared" si="1833"/>
      </c>
    </row>
    <row r="17202" spans="1:26" ht="48">
      <c r="A17202" s="5">
        <v>7</v>
      </c>
      <c r="B17202" s="104" t="s">
        <v>531</v>
      </c>
      <c r="C17202" s="105" t="s">
        <v>549</v>
      </c>
      <c r="D17202" s="5"/>
      <c r="E17202" s="5"/>
      <c r="F17202" s="6">
        <v>30</v>
      </c>
      <c r="G17202" s="127">
        <f t="shared" si="1835"/>
      </c>
      <c r="H17202" s="5">
        <v>1</v>
      </c>
      <c r="I17202" s="183">
        <f t="shared" si="1834"/>
      </c>
      <c r="W17202">
        <f t="shared" si="1830"/>
      </c>
      <c r="X17202">
        <f t="shared" si="1831"/>
      </c>
      <c r="Y17202">
        <f t="shared" si="1832"/>
      </c>
      <c r="Z17202">
        <f t="shared" si="1833"/>
      </c>
    </row>
    <row r="17203" spans="1:26" ht="48">
      <c r="A17203" s="5">
        <v>8</v>
      </c>
      <c r="B17203" s="15" t="s">
        <v>2714</v>
      </c>
      <c r="C17203" s="105" t="s">
        <v>2713</v>
      </c>
      <c r="D17203" s="5"/>
      <c r="E17203" s="5"/>
      <c r="F17203" s="6">
        <v>30</v>
      </c>
      <c r="G17203" s="127">
        <f t="shared" si="1835"/>
      </c>
      <c r="H17203" s="5">
        <v>1</v>
      </c>
      <c r="I17203" s="183">
        <f t="shared" si="1834"/>
      </c>
      <c r="W17203">
        <f t="shared" si="1830"/>
      </c>
      <c r="X17203">
        <f t="shared" si="1831"/>
      </c>
      <c r="Y17203">
        <f t="shared" si="1832"/>
      </c>
      <c r="Z17203">
        <f t="shared" si="1833"/>
      </c>
    </row>
    <row r="17204" spans="1:26" ht="24">
      <c r="A17204" s="5">
        <v>9</v>
      </c>
      <c r="B17204" s="15" t="s">
        <v>1290</v>
      </c>
      <c r="C17204" s="105" t="s">
        <v>1291</v>
      </c>
      <c r="D17204" s="5"/>
      <c r="E17204" s="5"/>
      <c r="F17204" s="6">
        <v>10</v>
      </c>
      <c r="G17204" s="127">
        <f t="shared" si="1835"/>
      </c>
      <c r="H17204" s="5">
        <v>1</v>
      </c>
      <c r="I17204" s="183">
        <f t="shared" si="1834"/>
      </c>
      <c r="W17204">
        <f t="shared" si="1830"/>
      </c>
      <c r="X17204">
        <f t="shared" si="1831"/>
      </c>
      <c r="Y17204">
        <f t="shared" si="1832"/>
      </c>
      <c r="Z17204">
        <f t="shared" si="1833"/>
      </c>
    </row>
    <row r="17205" spans="1:26" ht="48">
      <c r="A17205" s="5">
        <v>10</v>
      </c>
      <c r="B17205" s="15" t="s">
        <v>540</v>
      </c>
      <c r="C17205" s="105" t="s">
        <v>541</v>
      </c>
      <c r="D17205" s="5"/>
      <c r="E17205" s="5"/>
      <c r="F17205" s="6">
        <v>30</v>
      </c>
      <c r="G17205" s="127">
        <f t="shared" si="1835"/>
      </c>
      <c r="H17205" s="5">
        <v>1</v>
      </c>
      <c r="I17205" s="183">
        <f t="shared" si="1834"/>
      </c>
      <c r="W17205">
        <f t="shared" si="1830"/>
      </c>
      <c r="X17205">
        <f t="shared" si="1831"/>
      </c>
      <c r="Y17205">
        <f t="shared" si="1832"/>
      </c>
      <c r="Z17205">
        <f t="shared" si="1833"/>
      </c>
    </row>
    <row r="17206" spans="1:26" ht="48">
      <c r="A17206" s="5">
        <v>11</v>
      </c>
      <c r="B17206" s="15" t="s">
        <v>542</v>
      </c>
      <c r="C17206" s="105" t="s">
        <v>543</v>
      </c>
      <c r="D17206" s="5"/>
      <c r="E17206" s="5"/>
      <c r="F17206" s="6">
        <v>10</v>
      </c>
      <c r="G17206" s="127">
        <f t="shared" si="1835"/>
      </c>
      <c r="H17206" s="5">
        <v>1</v>
      </c>
      <c r="I17206" s="183">
        <f t="shared" si="1834"/>
      </c>
      <c r="W17206">
        <f t="shared" si="1830"/>
      </c>
      <c r="X17206">
        <f t="shared" si="1831"/>
      </c>
      <c r="Y17206">
        <f t="shared" si="1832"/>
      </c>
      <c r="Z17206">
        <f t="shared" si="1833"/>
      </c>
    </row>
    <row r="17207" spans="1:26">
      <c r="A17207" s="5"/>
      <c r="B17207" s="1564" t="s">
        <v>369</v>
      </c>
      <c r="C17207" s="1565"/>
      <c r="D17207" s="106"/>
      <c r="E17207" s="5"/>
      <c r="F17207" s="6"/>
      <c r="G17207" s="127"/>
      <c r="H17207" s="7"/>
      <c r="I17207" s="183"/>
      <c r="W17207">
        <f t="shared" si="1830"/>
      </c>
      <c r="X17207">
        <f t="shared" si="1831"/>
      </c>
      <c r="Y17207">
        <f t="shared" si="1832"/>
      </c>
      <c r="Z17207">
        <f t="shared" si="1833"/>
      </c>
    </row>
    <row r="17208" spans="1:26" ht="24">
      <c r="A17208" s="5">
        <v>12</v>
      </c>
      <c r="B17208" s="20" t="s">
        <v>374</v>
      </c>
      <c r="C17208" s="9" t="s">
        <v>370</v>
      </c>
      <c r="D17208" s="5"/>
      <c r="E17208" s="5"/>
      <c r="F17208" s="6">
        <v>25</v>
      </c>
      <c r="G17208" s="127">
        <f>+F17208</f>
      </c>
      <c r="H17208" s="7">
        <v>1</v>
      </c>
      <c r="I17208" s="183">
        <f t="shared" si="1834"/>
      </c>
      <c r="W17208">
        <f t="shared" si="1830"/>
      </c>
      <c r="X17208">
        <f t="shared" si="1831"/>
      </c>
      <c r="Y17208">
        <f t="shared" si="1832"/>
      </c>
      <c r="Z17208">
        <f t="shared" si="1833"/>
      </c>
    </row>
    <row r="17209" spans="1:26">
      <c r="A17209" s="5"/>
      <c r="B17209" s="17"/>
      <c r="C17209" s="5"/>
      <c r="D17209" s="106"/>
      <c r="E17209" s="7"/>
      <c r="F17209" s="6"/>
      <c r="G17209" s="127"/>
      <c r="H17209" s="7"/>
      <c r="I17209" s="183"/>
      <c r="W17209">
        <f t="shared" si="1830"/>
      </c>
      <c r="X17209">
        <f t="shared" si="1831"/>
      </c>
      <c r="Y17209">
        <f t="shared" si="1832"/>
      </c>
      <c r="Z17209">
        <f t="shared" si="1833"/>
      </c>
    </row>
    <row r="17210" spans="1:26">
      <c r="A17210" s="5"/>
      <c r="B17210" s="273"/>
      <c r="C17210" s="9"/>
      <c r="D17210" s="106"/>
      <c r="E17210" s="5"/>
      <c r="F17210" s="6"/>
      <c r="G17210" s="127"/>
      <c r="H17210" s="7"/>
      <c r="I17210" s="183"/>
      <c r="W17210">
        <f t="shared" si="1830"/>
      </c>
      <c r="X17210">
        <f t="shared" si="1831"/>
      </c>
      <c r="Y17210">
        <f t="shared" si="1832"/>
      </c>
      <c r="Z17210">
        <f t="shared" si="1833"/>
      </c>
    </row>
    <row r="17211" spans="1:26" ht="15.75" thickBot="1">
      <c r="A17211" s="10"/>
      <c r="B17211" s="10"/>
      <c r="C17211" s="10"/>
      <c r="D17211" s="109"/>
      <c r="E17211" s="109"/>
      <c r="F17211" s="109"/>
      <c r="G17211" s="109"/>
      <c r="H17211" s="109"/>
      <c r="I17211" s="189"/>
      <c r="W17211">
        <f t="shared" si="1830"/>
      </c>
      <c r="X17211">
        <f t="shared" si="1831"/>
      </c>
      <c r="Y17211">
        <f t="shared" si="1832"/>
      </c>
      <c r="Z17211">
        <f t="shared" si="1833"/>
      </c>
    </row>
    <row r="17212" spans="1:26">
      <c r="A17212" s="10"/>
      <c r="B17212" s="1629" t="s">
        <v>2779</v>
      </c>
      <c r="C17212" s="1630"/>
      <c r="D17212" s="91"/>
      <c r="E17212" s="91"/>
      <c r="F17212" s="91"/>
      <c r="G17212" s="92" t="s">
        <v>19</v>
      </c>
      <c r="H17212" s="91"/>
      <c r="I17212" s="190">
        <f>SUM(I17192:I17211)</f>
      </c>
      <c r="W17212">
        <f t="shared" si="1830"/>
      </c>
      <c r="X17212">
        <f t="shared" si="1831"/>
      </c>
      <c r="Y17212">
        <f t="shared" si="1832"/>
      </c>
      <c r="Z17212">
        <f t="shared" si="1833"/>
      </c>
    </row>
    <row r="17213" spans="1:26">
      <c r="A17213" s="10"/>
      <c r="B17213" s="1631"/>
      <c r="C17213" s="1632"/>
      <c r="D17213" s="69"/>
      <c r="E17213" s="69"/>
      <c r="F17213" s="69"/>
      <c r="G17213" s="69"/>
      <c r="H17213" s="112"/>
      <c r="I17213" s="191"/>
      <c r="W17213">
        <f t="shared" si="1830"/>
      </c>
      <c r="X17213">
        <f t="shared" si="1831"/>
      </c>
      <c r="Y17213">
        <f t="shared" si="1832"/>
      </c>
      <c r="Z17213">
        <f t="shared" si="1833"/>
      </c>
    </row>
    <row r="17214" spans="1:26">
      <c r="A17214" s="10"/>
      <c r="B17214" s="11" t="s">
        <v>20</v>
      </c>
      <c r="C17214" s="10"/>
      <c r="D17214" s="10"/>
      <c r="E17214" s="10"/>
      <c r="F17214" s="10"/>
      <c r="G17214" s="10"/>
      <c r="H17214" s="10"/>
      <c r="I17214" s="97"/>
      <c r="W17214">
        <f t="shared" si="1830"/>
      </c>
      <c r="X17214">
        <f t="shared" si="1831"/>
      </c>
      <c r="Y17214">
        <f t="shared" si="1832"/>
      </c>
      <c r="Z17214">
        <f t="shared" si="1833"/>
      </c>
    </row>
    <row r="17215" spans="1:26">
      <c r="A17215" s="99"/>
      <c r="B17215" s="11"/>
      <c r="C17215" s="192" t="s">
        <v>21</v>
      </c>
      <c r="D17215" s="192">
        <f>SUM(D17192:D17214)</f>
      </c>
      <c r="E17215" s="99">
        <f>IF(H17215=I17215,"OK","NO")</f>
      </c>
      <c r="F17215" s="192">
        <f>SUM(F17192:F17214)</f>
      </c>
      <c r="G17215" s="192">
        <f>SUM(G17192:G17214)</f>
      </c>
      <c r="H17215" s="193">
        <f>SUMPRODUCT(F17189:F17211,H17189:H17211)</f>
      </c>
      <c r="I17215" s="194">
        <f>+I17212-I17213</f>
      </c>
      <c r="W17215">
        <f t="shared" si="1830"/>
      </c>
      <c r="X17215">
        <f t="shared" si="1831"/>
      </c>
      <c r="Y17215">
        <f t="shared" si="1832"/>
      </c>
      <c r="Z17215">
        <f t="shared" si="1833"/>
      </c>
    </row>
    <row r="17216" spans="1:26">
      <c r="A17216" s="10"/>
      <c r="B17216" s="10"/>
      <c r="C17216" s="10"/>
      <c r="D17216" s="10"/>
      <c r="E17216" s="10"/>
      <c r="F17216" s="10"/>
      <c r="G17216" s="10"/>
      <c r="H17216" s="69"/>
      <c r="I17216" s="10"/>
      <c r="W17216">
        <f t="shared" si="1830"/>
      </c>
      <c r="X17216">
        <f t="shared" si="1831"/>
      </c>
      <c r="Y17216">
        <f t="shared" si="1832"/>
      </c>
      <c r="Z17216">
        <f t="shared" si="1833"/>
      </c>
    </row>
    <row r="17217" spans="1:26">
      <c r="A17217" s="12" t="s">
        <v>315</v>
      </c>
      <c r="B17217" s="12"/>
      <c r="C17217" s="12"/>
      <c r="D17217" s="13"/>
      <c r="E17217" s="14"/>
      <c r="F17217" s="14"/>
      <c r="G17217" s="14"/>
      <c r="H17217" s="2"/>
      <c r="I17217" s="12"/>
      <c r="W17217">
        <f t="shared" si="1830"/>
      </c>
      <c r="X17217">
        <f t="shared" si="1831"/>
      </c>
      <c r="Y17217">
        <f t="shared" si="1832"/>
      </c>
      <c r="Z17217">
        <f t="shared" si="1833"/>
      </c>
    </row>
    <row r="17218" spans="1:26">
      <c r="W17218">
        <f t="shared" si="1830"/>
      </c>
      <c r="X17218">
        <f t="shared" si="1831"/>
      </c>
      <c r="Y17218">
        <f t="shared" si="1832"/>
      </c>
      <c r="Z17218">
        <f t="shared" si="1833"/>
      </c>
    </row>
    <row r="17219" spans="1:26">
      <c r="A17219" s="1562" t="s">
        <v>0</v>
      </c>
      <c r="B17219" s="1562"/>
      <c r="C17219" s="1562"/>
      <c r="D17219" s="1562"/>
      <c r="E17219" s="1562"/>
      <c r="F17219" s="1562"/>
      <c r="G17219" s="1562"/>
      <c r="H17219" s="1562"/>
      <c r="I17219" s="1562"/>
      <c r="W17219">
        <f t="shared" si="1830"/>
      </c>
      <c r="X17219">
        <f t="shared" si="1831"/>
      </c>
      <c r="Y17219">
        <f t="shared" si="1832"/>
      </c>
      <c r="Z17219">
        <f t="shared" si="1833"/>
      </c>
    </row>
    <row r="17220" spans="1:26">
      <c r="W17220">
        <f t="shared" ref="W17220:W17283" si="1836">IF(LEFT($H17220&amp;"",5)="2019-",$H17220,W17219)</f>
      </c>
      <c r="X17220">
        <f t="shared" ref="X17220:X17283" si="1837">IF($W17220="",0,IF(COUNTIF($AB$2:$AB$80,$W17220)&gt;0,1,0))</f>
      </c>
      <c r="Y17220">
        <f t="shared" ref="Y17220:Y17283" si="1838">IF($C17220="","",UPPER(TRIM(IFERROR(LEFT($C17220&amp;"",FIND("/",$C17220&amp;"")-1),$C17220&amp;""))))</f>
      </c>
      <c r="Z17220">
        <f t="shared" ref="Z17220:Z17283" si="1839">IFERROR(IF(ISNUMBER($G17220),$G17220,0),0)</f>
      </c>
    </row>
    <row r="17221" spans="1:26">
      <c r="A17221" s="1" t="s">
        <v>1</v>
      </c>
      <c r="B17221" s="1"/>
      <c r="G17221" s="2" t="s">
        <v>2</v>
      </c>
      <c r="H17221" s="3" t="s">
        <v>2712</v>
      </c>
      <c r="W17221">
        <f t="shared" si="1836"/>
      </c>
      <c r="X17221">
        <f t="shared" si="1837"/>
      </c>
      <c r="Y17221">
        <f t="shared" si="1838"/>
      </c>
      <c r="Z17221">
        <f t="shared" si="1839"/>
      </c>
    </row>
    <row r="17222" spans="1:26">
      <c r="A17222" s="1" t="inlineStr">
        <is>
          <t>Dealer-329</t>
        </is>
      </c>
      <c r="B17222" s="1"/>
      <c r="C17222" s="51"/>
      <c r="F17222" s="4" t="s">
        <v>3</v>
      </c>
      <c r="G17222" s="2"/>
      <c r="H17222" s="1" t="s">
        <v>2366</v>
      </c>
      <c r="W17222">
        <f t="shared" si="1836"/>
      </c>
      <c r="X17222">
        <f t="shared" si="1837"/>
      </c>
      <c r="Y17222">
        <f t="shared" si="1838"/>
      </c>
      <c r="Z17222">
        <f t="shared" si="1839"/>
      </c>
    </row>
    <row r="17223" spans="1:26">
      <c r="A17223" s="1" t="inlineStr">
        <is>
          <t>Address line (redacted)</t>
        </is>
      </c>
      <c r="B17223" s="1"/>
      <c r="C17223" s="51"/>
      <c r="W17223">
        <f t="shared" si="1836"/>
      </c>
      <c r="X17223">
        <f t="shared" si="1837"/>
      </c>
      <c r="Y17223">
        <f t="shared" si="1838"/>
      </c>
      <c r="Z17223">
        <f t="shared" si="1839"/>
      </c>
    </row>
    <row r="17224" spans="1:26">
      <c r="A17224" s="1"/>
      <c r="B17224" s="1"/>
      <c r="C17224" s="51"/>
      <c r="W17224">
        <f t="shared" si="1836"/>
      </c>
      <c r="X17224">
        <f t="shared" si="1837"/>
      </c>
      <c r="Y17224">
        <f t="shared" si="1838"/>
      </c>
      <c r="Z17224">
        <f t="shared" si="1839"/>
      </c>
    </row>
    <row r="17225" spans="1:26">
      <c r="A17225" s="1"/>
      <c r="B17225" s="1582"/>
      <c r="C17225" s="1582"/>
      <c r="W17225">
        <f t="shared" si="1836"/>
      </c>
      <c r="X17225">
        <f t="shared" si="1837"/>
      </c>
      <c r="Y17225">
        <f t="shared" si="1838"/>
      </c>
      <c r="Z17225">
        <f t="shared" si="1839"/>
      </c>
    </row>
    <row r="17226" spans="1:26">
      <c r="A17226" s="49" t="s">
        <v>4</v>
      </c>
      <c r="B17226" s="87"/>
      <c r="W17226">
        <f t="shared" si="1836"/>
      </c>
      <c r="X17226">
        <f t="shared" si="1837"/>
      </c>
      <c r="Y17226">
        <f t="shared" si="1838"/>
      </c>
      <c r="Z17226">
        <f t="shared" si="1839"/>
      </c>
    </row>
    <row r="17227" spans="1:26">
      <c r="A17227" s="12"/>
      <c r="B17227" s="86"/>
      <c r="W17227">
        <f t="shared" si="1836"/>
      </c>
      <c r="X17227">
        <f t="shared" si="1837"/>
      </c>
      <c r="Y17227">
        <f t="shared" si="1838"/>
      </c>
      <c r="Z17227">
        <f t="shared" si="1839"/>
      </c>
    </row>
    <row r="17228" spans="1:26">
      <c r="A17228" s="1" t="s">
        <v>5</v>
      </c>
      <c r="W17228">
        <f t="shared" si="1836"/>
      </c>
      <c r="X17228">
        <f t="shared" si="1837"/>
      </c>
      <c r="Y17228">
        <f t="shared" si="1838"/>
      </c>
      <c r="Z17228">
        <f t="shared" si="1839"/>
      </c>
    </row>
    <row r="17229" spans="1:26">
      <c r="A17229" s="1" t="s">
        <v>6</v>
      </c>
      <c r="W17229">
        <f t="shared" si="1836"/>
      </c>
      <c r="X17229">
        <f t="shared" si="1837"/>
      </c>
      <c r="Y17229">
        <f t="shared" si="1838"/>
      </c>
      <c r="Z17229">
        <f t="shared" si="1839"/>
      </c>
    </row>
    <row r="17230" spans="1:26" ht="15.75" thickBot="1">
      <c r="A17230" s="1" t="s">
        <v>7</v>
      </c>
      <c r="W17230">
        <f t="shared" si="1836"/>
      </c>
      <c r="X17230">
        <f t="shared" si="1837"/>
      </c>
      <c r="Y17230">
        <f t="shared" si="1838"/>
      </c>
      <c r="Z17230">
        <f t="shared" si="1839"/>
      </c>
    </row>
    <row r="17231" spans="1:26" ht="24">
      <c r="A17231" s="26" t="s">
        <v>8</v>
      </c>
      <c r="B17231" s="27" t="s">
        <v>9</v>
      </c>
      <c r="C17231" s="27" t="s">
        <v>10</v>
      </c>
      <c r="D17231" s="28" t="s">
        <v>11</v>
      </c>
      <c r="E17231" s="28" t="s">
        <v>12</v>
      </c>
      <c r="F17231" s="28" t="s">
        <v>13</v>
      </c>
      <c r="G17231" s="28" t="s">
        <v>14</v>
      </c>
      <c r="H17231" s="29" t="s">
        <v>15</v>
      </c>
      <c r="I17231" s="30" t="s">
        <v>16</v>
      </c>
      <c r="W17231">
        <f t="shared" si="1836"/>
      </c>
      <c r="X17231">
        <f t="shared" si="1837"/>
      </c>
      <c r="Y17231">
        <f t="shared" si="1838"/>
      </c>
      <c r="Z17231">
        <f t="shared" si="1839"/>
      </c>
    </row>
    <row r="17232" spans="1:26">
      <c r="A17232" s="5"/>
      <c r="B17232" s="1592" t="s">
        <v>1181</v>
      </c>
      <c r="C17232" s="1593"/>
      <c r="D17232" s="138"/>
      <c r="E17232" s="138"/>
      <c r="F17232" s="5"/>
      <c r="G17232" s="6"/>
      <c r="H17232" s="138"/>
      <c r="I17232" s="129"/>
      <c r="W17232">
        <f t="shared" si="1836"/>
      </c>
      <c r="X17232">
        <f t="shared" si="1837"/>
      </c>
      <c r="Y17232">
        <f t="shared" si="1838"/>
      </c>
      <c r="Z17232">
        <f t="shared" si="1839"/>
      </c>
    </row>
    <row r="17233" spans="1:26">
      <c r="A17233" s="107">
        <v>1</v>
      </c>
      <c r="B17233" s="20" t="s">
        <v>1524</v>
      </c>
      <c r="C17233" s="19" t="s">
        <v>1525</v>
      </c>
      <c r="D17233" s="6">
        <v>1</v>
      </c>
      <c r="E17233" s="5">
        <v>5</v>
      </c>
      <c r="F17233" s="5">
        <f>+E17233*D17233</f>
      </c>
      <c r="G17233" s="5">
        <f>+E17233*D17233</f>
      </c>
      <c r="H17233" s="19">
        <v>1</v>
      </c>
      <c r="I17233" s="129">
        <f t="shared" ref="I17233:I17238" si="1840">+H17233*G17233</f>
      </c>
      <c r="W17233">
        <f t="shared" si="1836"/>
      </c>
      <c r="X17233">
        <f t="shared" si="1837"/>
      </c>
      <c r="Y17233">
        <f t="shared" si="1838"/>
      </c>
      <c r="Z17233">
        <f t="shared" si="1839"/>
      </c>
    </row>
    <row r="17234" spans="1:26">
      <c r="A17234" s="107">
        <v>2</v>
      </c>
      <c r="B17234" s="95" t="s">
        <v>277</v>
      </c>
      <c r="C17234" s="9" t="s">
        <v>278</v>
      </c>
      <c r="D17234" s="658"/>
      <c r="E17234" s="5"/>
      <c r="F17234" s="6">
        <v>2</v>
      </c>
      <c r="G17234" s="127">
        <f>+F17234</f>
      </c>
      <c r="H17234" s="16">
        <v>1</v>
      </c>
      <c r="I17234" s="129">
        <f t="shared" si="1840"/>
      </c>
      <c r="W17234">
        <f t="shared" si="1836"/>
      </c>
      <c r="X17234">
        <f t="shared" si="1837"/>
      </c>
      <c r="Y17234">
        <f t="shared" si="1838"/>
      </c>
      <c r="Z17234">
        <f t="shared" si="1839"/>
      </c>
    </row>
    <row r="17235" spans="1:26">
      <c r="A17235" s="107">
        <v>3</v>
      </c>
      <c r="B17235" s="8" t="s">
        <v>293</v>
      </c>
      <c r="C17235" s="5" t="s">
        <v>292</v>
      </c>
      <c r="D17235" s="9">
        <v>1</v>
      </c>
      <c r="E17235" s="5">
        <v>4</v>
      </c>
      <c r="F17235" s="5">
        <f>+E17235*D17235</f>
      </c>
      <c r="G17235" s="5">
        <f>+E17235*D17235</f>
      </c>
      <c r="H17235" s="5">
        <v>1</v>
      </c>
      <c r="I17235" s="129">
        <f t="shared" si="1840"/>
      </c>
      <c r="W17235">
        <f t="shared" si="1836"/>
      </c>
      <c r="X17235">
        <f t="shared" si="1837"/>
      </c>
      <c r="Y17235">
        <f t="shared" si="1838"/>
      </c>
      <c r="Z17235">
        <f t="shared" si="1839"/>
      </c>
    </row>
    <row r="17236" spans="1:26">
      <c r="A17236" s="107">
        <v>4</v>
      </c>
      <c r="B17236" s="95" t="s">
        <v>830</v>
      </c>
      <c r="C17236" s="101" t="s">
        <v>829</v>
      </c>
      <c r="D17236" s="1615">
        <v>1</v>
      </c>
      <c r="E17236" s="5"/>
      <c r="F17236" s="6">
        <v>2</v>
      </c>
      <c r="G17236" s="127">
        <f>+F17236</f>
      </c>
      <c r="H17236" s="16">
        <v>1</v>
      </c>
      <c r="I17236" s="129">
        <f t="shared" si="1840"/>
      </c>
      <c r="W17236">
        <f t="shared" si="1836"/>
      </c>
      <c r="X17236">
        <f t="shared" si="1837"/>
      </c>
      <c r="Y17236">
        <f t="shared" si="1838"/>
      </c>
      <c r="Z17236">
        <f t="shared" si="1839"/>
      </c>
    </row>
    <row r="17237" spans="1:26" ht="24">
      <c r="A17237" s="107">
        <v>5</v>
      </c>
      <c r="B17237" s="95" t="s">
        <v>322</v>
      </c>
      <c r="C17237" s="101" t="s">
        <v>323</v>
      </c>
      <c r="D17237" s="1617"/>
      <c r="E17237" s="5"/>
      <c r="F17237" s="6">
        <v>2</v>
      </c>
      <c r="G17237" s="127">
        <f>+F17237</f>
      </c>
      <c r="H17237" s="5">
        <v>1</v>
      </c>
      <c r="I17237" s="129">
        <f t="shared" si="1840"/>
      </c>
      <c r="W17237">
        <f t="shared" si="1836"/>
      </c>
      <c r="X17237">
        <f t="shared" si="1837"/>
      </c>
      <c r="Y17237">
        <f t="shared" si="1838"/>
      </c>
      <c r="Z17237">
        <f t="shared" si="1839"/>
      </c>
    </row>
    <row r="17238" spans="1:26">
      <c r="A17238" s="107">
        <v>6</v>
      </c>
      <c r="B17238" s="8" t="s">
        <v>1273</v>
      </c>
      <c r="C17238" s="5" t="s">
        <v>1274</v>
      </c>
      <c r="D17238" s="5">
        <v>1</v>
      </c>
      <c r="E17238" s="6"/>
      <c r="F17238" s="6">
        <v>1</v>
      </c>
      <c r="G17238" s="127">
        <f>+F17238</f>
      </c>
      <c r="H17238" s="5">
        <v>1</v>
      </c>
      <c r="I17238" s="129">
        <f t="shared" si="1840"/>
      </c>
      <c r="W17238">
        <f t="shared" si="1836"/>
      </c>
      <c r="X17238">
        <f t="shared" si="1837"/>
      </c>
      <c r="Y17238">
        <f t="shared" si="1838"/>
      </c>
      <c r="Z17238">
        <f t="shared" si="1839"/>
      </c>
    </row>
    <row r="17239" spans="1:26">
      <c r="A17239" s="107">
        <v>7</v>
      </c>
      <c r="B17239" s="8" t="s">
        <v>2610</v>
      </c>
      <c r="C17239" s="5" t="s">
        <v>1279</v>
      </c>
      <c r="D17239" s="6">
        <v>2</v>
      </c>
      <c r="E17239" s="6">
        <v>4</v>
      </c>
      <c r="F17239" s="5">
        <f>+E17239*D17239</f>
      </c>
      <c r="G17239" s="5">
        <f>+E17239*D17239</f>
      </c>
      <c r="H17239" s="5">
        <v>1</v>
      </c>
      <c r="I17239" s="129">
        <f>+H17239*2</f>
      </c>
      <c r="L17239">
        <f>+I17239/8</f>
      </c>
      <c r="M17239">
        <f>4100*8</f>
      </c>
      <c r="W17239">
        <f t="shared" si="1836"/>
      </c>
      <c r="X17239">
        <f t="shared" si="1837"/>
      </c>
      <c r="Y17239">
        <f t="shared" si="1838"/>
      </c>
      <c r="Z17239">
        <f t="shared" si="1839"/>
      </c>
    </row>
    <row r="17240" spans="1:26" ht="24">
      <c r="A17240" s="107">
        <v>8</v>
      </c>
      <c r="B17240" s="15" t="s">
        <v>2715</v>
      </c>
      <c r="C17240" s="5" t="s">
        <v>2716</v>
      </c>
      <c r="D17240" s="1709">
        <v>1</v>
      </c>
      <c r="E17240" s="5"/>
      <c r="F17240" s="6">
        <v>3</v>
      </c>
      <c r="G17240" s="9">
        <f>+F17240</f>
      </c>
      <c r="H17240" s="5">
        <v>1</v>
      </c>
      <c r="I17240" s="129">
        <f>+H17240*G17240</f>
      </c>
      <c r="M17240">
        <f>+I17239/8</f>
      </c>
      <c r="W17240">
        <f t="shared" si="1836"/>
      </c>
      <c r="X17240">
        <f t="shared" si="1837"/>
      </c>
      <c r="Y17240">
        <f t="shared" si="1838"/>
      </c>
      <c r="Z17240">
        <f t="shared" si="1839"/>
      </c>
    </row>
    <row r="17241" spans="1:26">
      <c r="A17241" s="107">
        <v>9</v>
      </c>
      <c r="B17241" s="8" t="s">
        <v>649</v>
      </c>
      <c r="C17241" s="5" t="s">
        <v>650</v>
      </c>
      <c r="D17241" s="1711"/>
      <c r="E17241" s="5"/>
      <c r="F17241" s="6">
        <v>1</v>
      </c>
      <c r="G17241" s="9">
        <f>+F17241</f>
      </c>
      <c r="H17241" s="5">
        <v>1</v>
      </c>
      <c r="I17241" s="129">
        <f>+H17241*G17241</f>
      </c>
      <c r="W17241">
        <f t="shared" si="1836"/>
      </c>
      <c r="X17241">
        <f t="shared" si="1837"/>
      </c>
      <c r="Y17241">
        <f t="shared" si="1838"/>
      </c>
      <c r="Z17241">
        <f t="shared" si="1839"/>
      </c>
    </row>
    <row r="17242" spans="1:26">
      <c r="A17242" s="107"/>
      <c r="B17242" s="17"/>
      <c r="C17242" s="88"/>
      <c r="D17242" s="9"/>
      <c r="E17242" s="5"/>
      <c r="F17242" s="5"/>
      <c r="G17242" s="9"/>
      <c r="H17242" s="5"/>
      <c r="I17242" s="129"/>
      <c r="W17242">
        <f t="shared" si="1836"/>
      </c>
      <c r="X17242">
        <f t="shared" si="1837"/>
      </c>
      <c r="Y17242">
        <f t="shared" si="1838"/>
      </c>
      <c r="Z17242">
        <f t="shared" si="1839"/>
      </c>
    </row>
    <row r="17243" spans="1:26">
      <c r="A17243" s="107"/>
      <c r="B17243" s="95"/>
      <c r="C17243" s="101"/>
      <c r="D17243" s="9"/>
      <c r="E17243" s="5"/>
      <c r="F17243" s="6"/>
      <c r="G17243" s="6"/>
      <c r="H17243" s="16"/>
      <c r="I17243" s="129"/>
      <c r="W17243">
        <f t="shared" si="1836"/>
      </c>
      <c r="X17243">
        <f t="shared" si="1837"/>
      </c>
      <c r="Y17243">
        <f t="shared" si="1838"/>
      </c>
      <c r="Z17243">
        <f t="shared" si="1839"/>
      </c>
    </row>
    <row r="17244" spans="1:26">
      <c r="A17244" s="107"/>
      <c r="B17244" s="8"/>
      <c r="C17244" s="9"/>
      <c r="D17244" s="5"/>
      <c r="E17244" s="5"/>
      <c r="F17244" s="5"/>
      <c r="G17244" s="6"/>
      <c r="H17244" s="5"/>
      <c r="I17244" s="129"/>
      <c r="W17244">
        <f t="shared" si="1836"/>
      </c>
      <c r="X17244">
        <f t="shared" si="1837"/>
      </c>
      <c r="Y17244">
        <f t="shared" si="1838"/>
      </c>
      <c r="Z17244">
        <f t="shared" si="1839"/>
      </c>
    </row>
    <row r="17245" spans="1:26">
      <c r="A17245" s="107"/>
      <c r="B17245" s="1568" t="s">
        <v>2775</v>
      </c>
      <c r="C17245" s="1569"/>
      <c r="D17245" s="6"/>
      <c r="E17245" s="5"/>
      <c r="F17245" s="6"/>
      <c r="G17245" s="6"/>
      <c r="H17245" s="9"/>
      <c r="I17245" s="129"/>
      <c r="W17245">
        <f t="shared" si="1836"/>
      </c>
      <c r="X17245">
        <f t="shared" si="1837"/>
      </c>
      <c r="Y17245">
        <f t="shared" si="1838"/>
      </c>
      <c r="Z17245">
        <f t="shared" si="1839"/>
      </c>
    </row>
    <row r="17246" spans="1:26">
      <c r="A17246" s="107"/>
      <c r="B17246" s="1570"/>
      <c r="C17246" s="1571"/>
      <c r="D17246" s="50"/>
      <c r="E17246" s="5"/>
      <c r="F17246" s="6"/>
      <c r="G17246" s="6"/>
      <c r="H17246" s="7"/>
      <c r="I17246" s="129"/>
      <c r="W17246">
        <f t="shared" si="1836"/>
      </c>
      <c r="X17246">
        <f t="shared" si="1837"/>
      </c>
      <c r="Y17246">
        <f t="shared" si="1838"/>
      </c>
      <c r="Z17246">
        <f t="shared" si="1839"/>
      </c>
    </row>
    <row r="17247" spans="1:26">
      <c r="A17247" s="107"/>
      <c r="B17247" s="1590"/>
      <c r="C17247" s="1591"/>
      <c r="D17247" s="50"/>
      <c r="E17247" s="5"/>
      <c r="F17247" s="6"/>
      <c r="G17247" s="6"/>
      <c r="H17247" s="5"/>
      <c r="I17247" s="129"/>
      <c r="W17247">
        <f t="shared" si="1836"/>
      </c>
      <c r="X17247">
        <f t="shared" si="1837"/>
      </c>
      <c r="Y17247">
        <f t="shared" si="1838"/>
      </c>
      <c r="Z17247">
        <f t="shared" si="1839"/>
      </c>
    </row>
    <row r="17248" spans="1:26" ht="15.75" thickBot="1">
      <c r="A17248" s="33"/>
      <c r="B17248" s="130"/>
      <c r="C17248" s="130"/>
      <c r="D17248" s="109"/>
      <c r="E17248" s="109"/>
      <c r="F17248" s="109"/>
      <c r="G17248" s="109"/>
      <c r="H17248" s="109"/>
      <c r="I17248" s="110"/>
      <c r="W17248">
        <f t="shared" si="1836"/>
      </c>
      <c r="X17248">
        <f t="shared" si="1837"/>
      </c>
      <c r="Y17248">
        <f t="shared" si="1838"/>
      </c>
      <c r="Z17248">
        <f t="shared" si="1839"/>
      </c>
    </row>
    <row r="17249" spans="1:26">
      <c r="A17249" s="33"/>
      <c r="B17249" s="130"/>
      <c r="C17249" s="130"/>
      <c r="D17249" s="91"/>
      <c r="E17249" s="91"/>
      <c r="F17249" s="91"/>
      <c r="G17249" s="92" t="s">
        <v>19</v>
      </c>
      <c r="H17249" s="91"/>
      <c r="I17249" s="111">
        <f>SUM(I17232:I17248)</f>
      </c>
      <c r="L17249" s="118">
        <f>+I17249-24721</f>
      </c>
      <c r="W17249">
        <f t="shared" si="1836"/>
      </c>
      <c r="X17249">
        <f t="shared" si="1837"/>
      </c>
      <c r="Y17249">
        <f t="shared" si="1838"/>
      </c>
      <c r="Z17249">
        <f t="shared" si="1839"/>
      </c>
    </row>
    <row r="17250" spans="1:26">
      <c r="A17250" s="33"/>
      <c r="B17250" s="10"/>
      <c r="C17250" s="10"/>
      <c r="D17250" s="132"/>
      <c r="E17250" s="132"/>
      <c r="F17250" s="132"/>
      <c r="G17250" s="132"/>
      <c r="H17250" s="133"/>
      <c r="I17250" s="61"/>
      <c r="W17250">
        <f t="shared" si="1836"/>
      </c>
      <c r="X17250">
        <f t="shared" si="1837"/>
      </c>
      <c r="Y17250">
        <f t="shared" si="1838"/>
      </c>
      <c r="Z17250">
        <f t="shared" si="1839"/>
      </c>
    </row>
    <row r="17251" spans="1:26" ht="15.75" thickBot="1">
      <c r="A17251" s="33"/>
      <c r="B17251" s="11" t="s">
        <v>20</v>
      </c>
      <c r="C17251" s="35"/>
      <c r="D17251" s="35"/>
      <c r="E17251" s="35"/>
      <c r="F17251" s="35"/>
      <c r="G17251" s="35"/>
      <c r="H17251" s="35"/>
      <c r="I17251" s="36"/>
      <c r="W17251">
        <f t="shared" si="1836"/>
      </c>
      <c r="X17251">
        <f t="shared" si="1837"/>
      </c>
      <c r="Y17251">
        <f t="shared" si="1838"/>
      </c>
      <c r="Z17251">
        <f t="shared" si="1839"/>
      </c>
    </row>
    <row r="17252" spans="1:26" ht="15.75" thickBot="1">
      <c r="A17252" s="37"/>
      <c r="B17252" s="38"/>
      <c r="C17252" s="39" t="s">
        <v>21</v>
      </c>
      <c r="D17252" s="40">
        <f>SUM(D17232:D17251)</f>
      </c>
      <c r="E17252" s="41">
        <f>IF(H17252=I17252,"OK","NO")</f>
      </c>
      <c r="F17252" s="40">
        <f>SUM(F17232:F17251)</f>
      </c>
      <c r="G17252" s="40">
        <f>SUM(G17232:G17251)</f>
      </c>
      <c r="H17252" s="41">
        <f>SUMPRODUCT(F17232:F17248,H17232:H17248)</f>
      </c>
      <c r="I17252" s="43">
        <f>+I17250+I17249</f>
      </c>
      <c r="W17252">
        <f t="shared" si="1836"/>
      </c>
      <c r="X17252">
        <f t="shared" si="1837"/>
      </c>
      <c r="Y17252">
        <f t="shared" si="1838"/>
      </c>
      <c r="Z17252">
        <f t="shared" si="1839"/>
      </c>
    </row>
    <row r="17253" spans="1:26" ht="15.75" thickBot="1">
      <c r="A17253" s="44"/>
      <c r="B17253" s="116"/>
      <c r="C17253" s="45"/>
      <c r="D17253" s="45"/>
      <c r="E17253" s="45"/>
      <c r="F17253" s="45"/>
      <c r="G17253" s="45"/>
      <c r="H17253" s="45"/>
      <c r="I17253" s="47"/>
      <c r="W17253">
        <f t="shared" si="1836"/>
      </c>
      <c r="X17253">
        <f t="shared" si="1837"/>
      </c>
      <c r="Y17253">
        <f t="shared" si="1838"/>
      </c>
      <c r="Z17253">
        <f t="shared" si="1839"/>
      </c>
    </row>
    <row r="17254" spans="1:26">
      <c r="A17254" s="12" t="s">
        <v>315</v>
      </c>
      <c r="B17254" s="12"/>
      <c r="W17254">
        <f t="shared" si="1836"/>
      </c>
      <c r="X17254">
        <f t="shared" si="1837"/>
      </c>
      <c r="Y17254">
        <f t="shared" si="1838"/>
      </c>
      <c r="Z17254">
        <f t="shared" si="1839"/>
      </c>
    </row>
    <row r="17255" spans="1:26">
      <c r="W17255">
        <f t="shared" si="1836"/>
      </c>
      <c r="X17255">
        <f t="shared" si="1837"/>
      </c>
      <c r="Y17255">
        <f t="shared" si="1838"/>
      </c>
      <c r="Z17255">
        <f t="shared" si="1839"/>
      </c>
    </row>
    <row r="17256" spans="1:26">
      <c r="W17256">
        <f t="shared" si="1836"/>
      </c>
      <c r="X17256">
        <f t="shared" si="1837"/>
      </c>
      <c r="Y17256">
        <f t="shared" si="1838"/>
      </c>
      <c r="Z17256">
        <f t="shared" si="1839"/>
      </c>
    </row>
    <row r="17257" spans="1:26">
      <c r="W17257">
        <f t="shared" si="1836"/>
      </c>
      <c r="X17257">
        <f t="shared" si="1837"/>
      </c>
      <c r="Y17257">
        <f t="shared" si="1838"/>
      </c>
      <c r="Z17257">
        <f t="shared" si="1839"/>
      </c>
    </row>
    <row r="17258" spans="1:26">
      <c r="W17258">
        <f t="shared" si="1836"/>
      </c>
      <c r="X17258">
        <f t="shared" si="1837"/>
      </c>
      <c r="Y17258">
        <f t="shared" si="1838"/>
      </c>
      <c r="Z17258">
        <f t="shared" si="1839"/>
      </c>
    </row>
    <row r="17259" spans="1:26">
      <c r="A17259" s="1562" t="s">
        <v>0</v>
      </c>
      <c r="B17259" s="1562"/>
      <c r="C17259" s="1562"/>
      <c r="D17259" s="1562"/>
      <c r="E17259" s="1562"/>
      <c r="F17259" s="1562"/>
      <c r="G17259" s="1562"/>
      <c r="H17259" s="1562"/>
      <c r="I17259" s="1562"/>
      <c r="W17259">
        <f t="shared" si="1836"/>
      </c>
      <c r="X17259">
        <f t="shared" si="1837"/>
      </c>
      <c r="Y17259">
        <f t="shared" si="1838"/>
      </c>
      <c r="Z17259">
        <f t="shared" si="1839"/>
      </c>
    </row>
    <row r="17260" spans="1:26">
      <c r="W17260">
        <f t="shared" si="1836"/>
      </c>
      <c r="X17260">
        <f t="shared" si="1837"/>
      </c>
      <c r="Y17260">
        <f t="shared" si="1838"/>
      </c>
      <c r="Z17260">
        <f t="shared" si="1839"/>
      </c>
    </row>
    <row r="17261" spans="1:26">
      <c r="A17261" s="1" t="s">
        <v>1</v>
      </c>
      <c r="B17261" s="161"/>
      <c r="C17261" s="161"/>
      <c r="D17261" s="161"/>
      <c r="E17261" s="161"/>
      <c r="G17261" s="489" t="s">
        <v>2</v>
      </c>
      <c r="H17261" s="3" t="s">
        <v>2712</v>
      </c>
      <c r="I17261" s="161"/>
      <c r="W17261">
        <f t="shared" si="1836"/>
      </c>
      <c r="X17261">
        <f t="shared" si="1837"/>
      </c>
      <c r="Y17261">
        <f t="shared" si="1838"/>
      </c>
      <c r="Z17261">
        <f t="shared" si="1839"/>
      </c>
    </row>
    <row r="17262" spans="1:26">
      <c r="A17262" s="1" t="inlineStr">
        <is>
          <t>Dealer-007</t>
        </is>
      </c>
      <c r="B17262" s="161"/>
      <c r="C17262" s="161"/>
      <c r="D17262" s="161"/>
      <c r="E17262" s="161"/>
      <c r="F17262" s="4"/>
      <c r="G17262" s="488" t="s">
        <v>1440</v>
      </c>
      <c r="H17262" s="1" t="s">
        <v>2367</v>
      </c>
      <c r="I17262" s="161"/>
      <c r="W17262">
        <f t="shared" si="1836"/>
      </c>
      <c r="X17262">
        <f t="shared" si="1837"/>
      </c>
      <c r="Y17262">
        <f t="shared" si="1838"/>
      </c>
      <c r="Z17262">
        <f t="shared" si="1839"/>
      </c>
    </row>
    <row r="17263" spans="1:26">
      <c r="A17263" s="161" t="inlineStr">
        <is>
          <t>Address line (redacted)</t>
        </is>
      </c>
      <c r="B17263" s="1"/>
      <c r="C17263" s="161"/>
      <c r="D17263" s="161"/>
      <c r="E17263" s="161"/>
      <c r="F17263" s="161"/>
      <c r="G17263" s="161"/>
      <c r="H17263" s="1"/>
      <c r="I17263" s="161"/>
      <c r="W17263">
        <f t="shared" si="1836"/>
      </c>
      <c r="X17263">
        <f t="shared" si="1837"/>
      </c>
      <c r="Y17263">
        <f t="shared" si="1838"/>
      </c>
      <c r="Z17263">
        <f t="shared" si="1839"/>
      </c>
    </row>
    <row r="17264" spans="1:26">
      <c r="A17264" s="1" t="inlineStr">
        <is>
          <t>Address line (redacted)</t>
        </is>
      </c>
      <c r="B17264" s="1"/>
      <c r="C17264" s="1"/>
      <c r="D17264" s="161"/>
      <c r="E17264" s="161"/>
      <c r="F17264" s="161"/>
      <c r="G17264" s="161"/>
      <c r="H17264" s="161"/>
      <c r="I17264" s="161"/>
      <c r="W17264">
        <f t="shared" si="1836"/>
      </c>
      <c r="X17264">
        <f t="shared" si="1837"/>
      </c>
      <c r="Y17264">
        <f t="shared" si="1838"/>
      </c>
      <c r="Z17264">
        <f t="shared" si="1839"/>
      </c>
    </row>
    <row r="17265" spans="1:26">
      <c r="A17265" s="1" t="inlineStr">
        <is>
          <t>Address line (redacted)</t>
        </is>
      </c>
      <c r="B17265" s="1"/>
      <c r="C17265" s="161"/>
      <c r="D17265" s="161"/>
      <c r="E17265" s="161"/>
      <c r="F17265" s="161"/>
      <c r="G17265" s="161"/>
      <c r="H17265" s="161"/>
      <c r="I17265" s="161"/>
      <c r="W17265">
        <f t="shared" si="1836"/>
      </c>
      <c r="X17265">
        <f t="shared" si="1837"/>
      </c>
      <c r="Y17265">
        <f t="shared" si="1838"/>
      </c>
      <c r="Z17265">
        <f t="shared" si="1839"/>
      </c>
    </row>
    <row r="17266" spans="1:26">
      <c r="A17266" s="12" t="s">
        <v>4</v>
      </c>
      <c r="B17266" s="195" t="inlineStr">
        <is>
          <t>GSTIN-MASKED</t>
        </is>
      </c>
      <c r="C17266" s="161"/>
      <c r="D17266" s="196"/>
      <c r="E17266" s="196"/>
      <c r="F17266" s="196"/>
      <c r="G17266" s="196"/>
      <c r="H17266" s="196"/>
      <c r="I17266" s="161"/>
      <c r="W17266">
        <f t="shared" si="1836"/>
      </c>
      <c r="X17266">
        <f t="shared" si="1837"/>
      </c>
      <c r="Y17266">
        <f t="shared" si="1838"/>
      </c>
      <c r="Z17266">
        <f t="shared" si="1839"/>
      </c>
    </row>
    <row r="17267" spans="1:26">
      <c r="B17267" s="1"/>
      <c r="D17267" s="197"/>
      <c r="E17267" s="197"/>
      <c r="F17267" s="197"/>
      <c r="G17267" s="197"/>
      <c r="H17267" s="197"/>
      <c r="W17267">
        <f t="shared" si="1836"/>
      </c>
      <c r="X17267">
        <f t="shared" si="1837"/>
      </c>
      <c r="Y17267">
        <f t="shared" si="1838"/>
      </c>
      <c r="Z17267">
        <f t="shared" si="1839"/>
      </c>
    </row>
    <row r="17268" spans="1:26">
      <c r="A17268" s="1" t="s">
        <v>5</v>
      </c>
      <c r="D17268" s="197"/>
      <c r="E17268" s="197"/>
      <c r="F17268" s="197"/>
      <c r="G17268" s="197"/>
      <c r="H17268" s="197"/>
      <c r="W17268">
        <f t="shared" si="1836"/>
      </c>
      <c r="X17268">
        <f t="shared" si="1837"/>
      </c>
      <c r="Y17268">
        <f t="shared" si="1838"/>
      </c>
      <c r="Z17268">
        <f t="shared" si="1839"/>
      </c>
    </row>
    <row r="17269" spans="1:26">
      <c r="A17269" s="1" t="s">
        <v>6</v>
      </c>
      <c r="D17269" s="197"/>
      <c r="E17269" s="197"/>
      <c r="F17269" s="197"/>
      <c r="G17269" s="197"/>
      <c r="H17269" s="197"/>
      <c r="W17269">
        <f t="shared" si="1836"/>
      </c>
      <c r="X17269">
        <f t="shared" si="1837"/>
      </c>
      <c r="Y17269">
        <f t="shared" si="1838"/>
      </c>
      <c r="Z17269">
        <f t="shared" si="1839"/>
      </c>
    </row>
    <row r="17270" spans="1:26" ht="15.75" thickBot="1">
      <c r="A17270" s="1" t="s">
        <v>7</v>
      </c>
      <c r="W17270">
        <f t="shared" si="1836"/>
      </c>
      <c r="X17270">
        <f t="shared" si="1837"/>
      </c>
      <c r="Y17270">
        <f t="shared" si="1838"/>
      </c>
      <c r="Z17270">
        <f t="shared" si="1839"/>
      </c>
    </row>
    <row r="17271" spans="1:26" ht="24">
      <c r="A17271" s="198" t="s">
        <v>8</v>
      </c>
      <c r="B17271" s="199" t="s">
        <v>9</v>
      </c>
      <c r="C17271" s="199" t="s">
        <v>10</v>
      </c>
      <c r="D17271" s="200" t="s">
        <v>11</v>
      </c>
      <c r="E17271" s="200" t="s">
        <v>12</v>
      </c>
      <c r="F17271" s="200" t="s">
        <v>13</v>
      </c>
      <c r="G17271" s="200" t="s">
        <v>14</v>
      </c>
      <c r="H17271" s="201" t="s">
        <v>15</v>
      </c>
      <c r="I17271" s="202" t="s">
        <v>16</v>
      </c>
      <c r="W17271">
        <f t="shared" si="1836"/>
      </c>
      <c r="X17271">
        <f t="shared" si="1837"/>
      </c>
      <c r="Y17271">
        <f t="shared" si="1838"/>
      </c>
      <c r="Z17271">
        <f t="shared" si="1839"/>
      </c>
    </row>
    <row r="17272" spans="1:26">
      <c r="A17272" s="5"/>
      <c r="B17272" s="1564" t="s">
        <v>17</v>
      </c>
      <c r="C17272" s="1565"/>
      <c r="D17272" s="5"/>
      <c r="E17272" s="16"/>
      <c r="F17272" s="16"/>
      <c r="G17272" s="6"/>
      <c r="H17272" s="16"/>
      <c r="I17272" s="58"/>
      <c r="W17272">
        <f t="shared" si="1836"/>
      </c>
      <c r="X17272">
        <f t="shared" si="1837"/>
      </c>
      <c r="Y17272">
        <f t="shared" si="1838"/>
      </c>
      <c r="Z17272">
        <f t="shared" si="1839"/>
      </c>
    </row>
    <row r="17273" spans="1:26">
      <c r="A17273" s="19">
        <v>1</v>
      </c>
      <c r="B17273" s="20" t="s">
        <v>1888</v>
      </c>
      <c r="C17273" s="5" t="s">
        <v>1889</v>
      </c>
      <c r="D17273" s="5">
        <v>3</v>
      </c>
      <c r="E17273" s="5">
        <v>10</v>
      </c>
      <c r="F17273" s="16">
        <f>+E17273*D17273</f>
      </c>
      <c r="G17273" s="6">
        <f>+D17273*E17273</f>
      </c>
      <c r="H17273" s="7">
        <v>1</v>
      </c>
      <c r="I17273" s="58">
        <f>+H17273*G17273</f>
      </c>
      <c r="J17273">
        <v>119</v>
      </c>
      <c r="K17273">
        <f>+H17273-J17273</f>
      </c>
      <c r="L17273">
        <f>+K17273*G17273</f>
      </c>
      <c r="W17273">
        <f t="shared" si="1836"/>
      </c>
      <c r="X17273">
        <f t="shared" si="1837"/>
      </c>
      <c r="Y17273">
        <f t="shared" si="1838"/>
      </c>
      <c r="Z17273">
        <f t="shared" si="1839"/>
      </c>
    </row>
    <row r="17274" spans="1:26">
      <c r="A17274" s="19">
        <v>2</v>
      </c>
      <c r="B17274" s="20" t="s">
        <v>1179</v>
      </c>
      <c r="C17274" s="5" t="s">
        <v>1180</v>
      </c>
      <c r="D17274" s="5">
        <v>5</v>
      </c>
      <c r="E17274" s="5">
        <v>10</v>
      </c>
      <c r="F17274" s="16">
        <f>+E17274*D17274</f>
      </c>
      <c r="G17274" s="6">
        <f>+E17274*D17274</f>
      </c>
      <c r="H17274" s="7">
        <v>1</v>
      </c>
      <c r="I17274" s="58">
        <f>+H17274*G17274</f>
      </c>
      <c r="J17274">
        <v>119</v>
      </c>
      <c r="K17274">
        <f>+H17274-J17274</f>
      </c>
      <c r="L17274">
        <f>+K17274*G17274</f>
      </c>
      <c r="W17274">
        <f t="shared" si="1836"/>
      </c>
      <c r="X17274">
        <f t="shared" si="1837"/>
      </c>
      <c r="Y17274">
        <f t="shared" si="1838"/>
      </c>
      <c r="Z17274">
        <f t="shared" si="1839"/>
      </c>
    </row>
    <row r="17275" spans="1:26">
      <c r="A17275" s="107"/>
      <c r="B17275" s="8"/>
      <c r="C17275" s="184"/>
      <c r="D17275" s="184"/>
      <c r="E17275" s="184"/>
      <c r="F17275" s="238"/>
      <c r="G17275" s="186"/>
      <c r="H17275" s="184"/>
      <c r="I17275" s="388"/>
      <c r="W17275">
        <f t="shared" si="1836"/>
      </c>
      <c r="X17275">
        <f t="shared" si="1837"/>
      </c>
      <c r="Y17275">
        <f t="shared" si="1838"/>
      </c>
      <c r="Z17275">
        <f t="shared" si="1839"/>
      </c>
    </row>
    <row r="17276" spans="1:26">
      <c r="A17276" s="107"/>
      <c r="B17276" s="8"/>
      <c r="C17276" s="184"/>
      <c r="D17276" s="184"/>
      <c r="E17276" s="184"/>
      <c r="F17276" s="238"/>
      <c r="G17276" s="186"/>
      <c r="H17276" s="184"/>
      <c r="I17276" s="388"/>
      <c r="W17276">
        <f t="shared" si="1836"/>
      </c>
      <c r="X17276">
        <f t="shared" si="1837"/>
      </c>
      <c r="Y17276">
        <f t="shared" si="1838"/>
      </c>
      <c r="Z17276">
        <f t="shared" si="1839"/>
      </c>
    </row>
    <row r="17277" spans="1:26">
      <c r="A17277" s="107"/>
      <c r="B17277" s="8"/>
      <c r="C17277" s="184"/>
      <c r="D17277" s="184"/>
      <c r="E17277" s="184"/>
      <c r="F17277" s="238"/>
      <c r="G17277" s="186"/>
      <c r="H17277" s="184"/>
      <c r="I17277" s="388"/>
      <c r="W17277">
        <f t="shared" si="1836"/>
      </c>
      <c r="X17277">
        <f t="shared" si="1837"/>
      </c>
      <c r="Y17277">
        <f t="shared" si="1838"/>
      </c>
      <c r="Z17277">
        <f t="shared" si="1839"/>
      </c>
    </row>
    <row r="17278" spans="1:26">
      <c r="A17278" s="107"/>
      <c r="B17278" s="8"/>
      <c r="C17278" s="184"/>
      <c r="D17278" s="184"/>
      <c r="E17278" s="184"/>
      <c r="F17278" s="238"/>
      <c r="G17278" s="186"/>
      <c r="H17278" s="184"/>
      <c r="I17278" s="388"/>
      <c r="W17278">
        <f t="shared" si="1836"/>
      </c>
      <c r="X17278">
        <f t="shared" si="1837"/>
      </c>
      <c r="Y17278">
        <f t="shared" si="1838"/>
      </c>
      <c r="Z17278">
        <f t="shared" si="1839"/>
      </c>
    </row>
    <row r="17279" spans="1:26">
      <c r="A17279" s="107"/>
      <c r="B17279" s="8"/>
      <c r="C17279" s="184"/>
      <c r="D17279" s="184"/>
      <c r="E17279" s="184"/>
      <c r="F17279" s="238"/>
      <c r="G17279" s="186"/>
      <c r="H17279" s="184"/>
      <c r="I17279" s="388"/>
      <c r="W17279">
        <f t="shared" si="1836"/>
      </c>
      <c r="X17279">
        <f t="shared" si="1837"/>
      </c>
      <c r="Y17279">
        <f t="shared" si="1838"/>
      </c>
      <c r="Z17279">
        <f t="shared" si="1839"/>
      </c>
    </row>
    <row r="17280" spans="1:26">
      <c r="A17280" s="107"/>
      <c r="B17280" s="8"/>
      <c r="C17280" s="184"/>
      <c r="D17280" s="184"/>
      <c r="E17280" s="184"/>
      <c r="F17280" s="238"/>
      <c r="G17280" s="186"/>
      <c r="H17280" s="184"/>
      <c r="I17280" s="388"/>
      <c r="W17280">
        <f t="shared" si="1836"/>
      </c>
      <c r="X17280">
        <f t="shared" si="1837"/>
      </c>
      <c r="Y17280">
        <f t="shared" si="1838"/>
      </c>
      <c r="Z17280">
        <f t="shared" si="1839"/>
      </c>
    </row>
    <row r="17281" spans="1:26">
      <c r="A17281" s="107"/>
      <c r="B17281" s="8"/>
      <c r="C17281" s="184"/>
      <c r="D17281" s="184"/>
      <c r="E17281" s="184"/>
      <c r="F17281" s="238"/>
      <c r="G17281" s="186"/>
      <c r="H17281" s="184"/>
      <c r="I17281" s="388"/>
      <c r="W17281">
        <f t="shared" si="1836"/>
      </c>
      <c r="X17281">
        <f t="shared" si="1837"/>
      </c>
      <c r="Y17281">
        <f t="shared" si="1838"/>
      </c>
      <c r="Z17281">
        <f t="shared" si="1839"/>
      </c>
    </row>
    <row r="17282" spans="1:26">
      <c r="A17282" s="107"/>
      <c r="B17282" s="8"/>
      <c r="C17282" s="184"/>
      <c r="D17282" s="184"/>
      <c r="E17282" s="184"/>
      <c r="F17282" s="238"/>
      <c r="G17282" s="186"/>
      <c r="H17282" s="184"/>
      <c r="I17282" s="388"/>
      <c r="W17282">
        <f t="shared" si="1836"/>
      </c>
      <c r="X17282">
        <f t="shared" si="1837"/>
      </c>
      <c r="Y17282">
        <f t="shared" si="1838"/>
      </c>
      <c r="Z17282">
        <f t="shared" si="1839"/>
      </c>
    </row>
    <row r="17283" spans="1:26">
      <c r="A17283" s="107"/>
      <c r="B17283" s="8"/>
      <c r="C17283" s="184"/>
      <c r="D17283" s="184"/>
      <c r="E17283" s="184"/>
      <c r="F17283" s="238"/>
      <c r="G17283" s="186"/>
      <c r="H17283" s="184"/>
      <c r="I17283" s="388"/>
      <c r="W17283">
        <f t="shared" si="1836"/>
      </c>
      <c r="X17283">
        <f t="shared" si="1837"/>
      </c>
      <c r="Y17283">
        <f t="shared" si="1838"/>
      </c>
      <c r="Z17283">
        <f t="shared" si="1839"/>
      </c>
    </row>
    <row r="17284" spans="1:26">
      <c r="A17284" s="107"/>
      <c r="B17284" s="8"/>
      <c r="C17284" s="184"/>
      <c r="D17284" s="184"/>
      <c r="E17284" s="184"/>
      <c r="F17284" s="238"/>
      <c r="G17284" s="186"/>
      <c r="H17284" s="184"/>
      <c r="I17284" s="388"/>
      <c r="W17284">
        <f t="shared" ref="W17284:W17347" si="1841">IF(LEFT($H17284&amp;"",5)="2019-",$H17284,W17283)</f>
      </c>
      <c r="X17284">
        <f t="shared" ref="X17284:X17347" si="1842">IF($W17284="",0,IF(COUNTIF($AB$2:$AB$80,$W17284)&gt;0,1,0))</f>
      </c>
      <c r="Y17284">
        <f t="shared" ref="Y17284:Y17347" si="1843">IF($C17284="","",UPPER(TRIM(IFERROR(LEFT($C17284&amp;"",FIND("/",$C17284&amp;"")-1),$C17284&amp;""))))</f>
      </c>
      <c r="Z17284">
        <f t="shared" ref="Z17284:Z17347" si="1844">IFERROR(IF(ISNUMBER($G17284),$G17284,0),0)</f>
      </c>
    </row>
    <row r="17285" spans="1:26">
      <c r="A17285" s="107"/>
      <c r="B17285" s="15"/>
      <c r="C17285" s="184"/>
      <c r="D17285" s="184"/>
      <c r="E17285" s="185"/>
      <c r="F17285" s="209"/>
      <c r="G17285" s="210"/>
      <c r="H17285" s="661"/>
      <c r="I17285" s="544"/>
      <c r="W17285">
        <f t="shared" si="1841"/>
      </c>
      <c r="X17285">
        <f t="shared" si="1842"/>
      </c>
      <c r="Y17285">
        <f t="shared" si="1843"/>
      </c>
      <c r="Z17285">
        <f t="shared" si="1844"/>
      </c>
    </row>
    <row r="17286" spans="1:26">
      <c r="A17286" s="107"/>
      <c r="B17286" s="15"/>
      <c r="C17286" s="184"/>
      <c r="D17286" s="184"/>
      <c r="E17286" s="185"/>
      <c r="F17286" s="209"/>
      <c r="G17286" s="210"/>
      <c r="H17286" s="661"/>
      <c r="I17286" s="544"/>
      <c r="W17286">
        <f t="shared" si="1841"/>
      </c>
      <c r="X17286">
        <f t="shared" si="1842"/>
      </c>
      <c r="Y17286">
        <f t="shared" si="1843"/>
      </c>
      <c r="Z17286">
        <f t="shared" si="1844"/>
      </c>
    </row>
    <row r="17287" spans="1:26" ht="21.75" thickBot="1">
      <c r="A17287" s="33"/>
      <c r="B17287" s="212"/>
      <c r="C17287" s="213"/>
      <c r="D17287" s="214"/>
      <c r="E17287" s="214"/>
      <c r="F17287" s="214"/>
      <c r="G17287" s="214"/>
      <c r="H17287" s="214"/>
      <c r="I17287" s="215"/>
      <c r="W17287">
        <f t="shared" si="1841"/>
      </c>
      <c r="X17287">
        <f t="shared" si="1842"/>
      </c>
      <c r="Y17287">
        <f t="shared" si="1843"/>
      </c>
      <c r="Z17287">
        <f t="shared" si="1844"/>
      </c>
    </row>
    <row r="17288" spans="1:26" ht="21">
      <c r="A17288" s="33"/>
      <c r="B17288" s="216"/>
      <c r="C17288" s="217"/>
      <c r="D17288" s="218"/>
      <c r="E17288" s="218"/>
      <c r="F17288" s="218"/>
      <c r="G17288" s="219" t="s">
        <v>19</v>
      </c>
      <c r="H17288" s="218"/>
      <c r="I17288" s="220">
        <f>SUM(I17272:I17287)</f>
      </c>
      <c r="L17288">
        <f>SUM(L17272:L17287)</f>
      </c>
      <c r="W17288">
        <f t="shared" si="1841"/>
      </c>
      <c r="X17288">
        <f t="shared" si="1842"/>
      </c>
      <c r="Y17288">
        <f t="shared" si="1843"/>
      </c>
      <c r="Z17288">
        <f t="shared" si="1844"/>
      </c>
    </row>
    <row r="17289" spans="1:26" ht="21">
      <c r="A17289" s="33"/>
      <c r="B17289" s="216"/>
      <c r="C17289" s="69"/>
      <c r="D17289" s="91"/>
      <c r="E17289" s="91"/>
      <c r="F17289" s="91"/>
      <c r="G17289" s="92"/>
      <c r="H17289" s="91"/>
      <c r="I17289" s="155"/>
      <c r="W17289">
        <f t="shared" si="1841"/>
      </c>
      <c r="X17289">
        <f t="shared" si="1842"/>
      </c>
      <c r="Y17289">
        <f t="shared" si="1843"/>
      </c>
      <c r="Z17289">
        <f t="shared" si="1844"/>
      </c>
    </row>
    <row r="17290" spans="1:26">
      <c r="A17290" s="221"/>
      <c r="B17290" s="222"/>
      <c r="C17290" s="154" t="s">
        <v>408</v>
      </c>
      <c r="D17290" s="154"/>
      <c r="E17290" s="154"/>
      <c r="F17290" s="154"/>
      <c r="G17290" s="154"/>
      <c r="H17290" s="223">
        <v>1</v>
      </c>
      <c r="I17290" s="155">
        <f>+L17288*H17290</f>
      </c>
      <c r="W17290">
        <f t="shared" si="1841"/>
      </c>
      <c r="X17290">
        <f t="shared" si="1842"/>
      </c>
      <c r="Y17290">
        <f t="shared" si="1843"/>
      </c>
      <c r="Z17290">
        <f t="shared" si="1844"/>
      </c>
    </row>
    <row r="17291" spans="1:26">
      <c r="A17291" s="33"/>
      <c r="B17291" s="10"/>
      <c r="C17291" s="10"/>
      <c r="D17291" s="10"/>
      <c r="E17291" s="10"/>
      <c r="F17291" s="10"/>
      <c r="G17291" s="10"/>
      <c r="H17291" s="10"/>
      <c r="I17291" s="140"/>
      <c r="W17291">
        <f t="shared" si="1841"/>
      </c>
      <c r="X17291">
        <f t="shared" si="1842"/>
      </c>
      <c r="Y17291">
        <f t="shared" si="1843"/>
      </c>
      <c r="Z17291">
        <f t="shared" si="1844"/>
      </c>
    </row>
    <row r="17292" spans="1:26" ht="15.75" thickBot="1">
      <c r="A17292" s="33"/>
      <c r="B17292" s="11" t="s">
        <v>20</v>
      </c>
      <c r="C17292" s="35"/>
      <c r="D17292" s="35"/>
      <c r="E17292" s="35"/>
      <c r="F17292" s="35"/>
      <c r="G17292" s="35"/>
      <c r="H17292" s="35"/>
      <c r="I17292" s="36"/>
      <c r="W17292">
        <f t="shared" si="1841"/>
      </c>
      <c r="X17292">
        <f t="shared" si="1842"/>
      </c>
      <c r="Y17292">
        <f t="shared" si="1843"/>
      </c>
      <c r="Z17292">
        <f t="shared" si="1844"/>
      </c>
    </row>
    <row r="17293" spans="1:26" ht="15.75" thickBot="1">
      <c r="A17293" s="37"/>
      <c r="B17293" s="11" t="s">
        <v>409</v>
      </c>
      <c r="C17293" s="39" t="s">
        <v>21</v>
      </c>
      <c r="D17293" s="40">
        <f>SUM(D17272:D17292)</f>
      </c>
      <c r="E17293" s="41">
        <f>IF(H17293=I17293,"OK","NO")</f>
      </c>
      <c r="F17293" s="40">
        <f>SUM(F17272:F17292)</f>
      </c>
      <c r="G17293" s="40">
        <f>SUM(G17272:G17292)</f>
      </c>
      <c r="H17293" s="41">
        <f>SUMPRODUCT(F17272:F17287,H17272:H17287)</f>
      </c>
      <c r="I17293" s="43">
        <f>SUMPRODUCT(I17288-I17289-I17290)</f>
      </c>
      <c r="W17293">
        <f t="shared" si="1841"/>
      </c>
      <c r="X17293">
        <f t="shared" si="1842"/>
      </c>
      <c r="Y17293">
        <f t="shared" si="1843"/>
      </c>
      <c r="Z17293">
        <f t="shared" si="1844"/>
      </c>
    </row>
    <row r="17294" spans="1:26" ht="15.75" thickBot="1">
      <c r="A17294" s="44"/>
      <c r="B17294" s="116"/>
      <c r="C17294" s="45"/>
      <c r="D17294" s="45"/>
      <c r="E17294" s="45"/>
      <c r="F17294" s="45"/>
      <c r="G17294" s="45"/>
      <c r="H17294" s="45"/>
      <c r="I17294" s="47"/>
      <c r="W17294">
        <f t="shared" si="1841"/>
      </c>
      <c r="X17294">
        <f t="shared" si="1842"/>
      </c>
      <c r="Y17294">
        <f t="shared" si="1843"/>
      </c>
      <c r="Z17294">
        <f t="shared" si="1844"/>
      </c>
    </row>
    <row r="17295" spans="1:26">
      <c r="A17295" s="12" t="s">
        <v>315</v>
      </c>
      <c r="B17295" s="12"/>
      <c r="C17295" s="12"/>
      <c r="D17295" s="13"/>
      <c r="E17295" s="14"/>
      <c r="F17295" s="14"/>
      <c r="G17295" s="14"/>
      <c r="H17295" s="2"/>
      <c r="I17295" s="12"/>
      <c r="W17295">
        <f t="shared" si="1841"/>
      </c>
      <c r="X17295">
        <f t="shared" si="1842"/>
      </c>
      <c r="Y17295">
        <f t="shared" si="1843"/>
      </c>
      <c r="Z17295">
        <f t="shared" si="1844"/>
      </c>
    </row>
    <row r="17296" spans="1:26">
      <c r="W17296">
        <f t="shared" si="1841"/>
      </c>
      <c r="X17296">
        <f t="shared" si="1842"/>
      </c>
      <c r="Y17296">
        <f t="shared" si="1843"/>
      </c>
      <c r="Z17296">
        <f t="shared" si="1844"/>
      </c>
    </row>
    <row r="17297" spans="1:26">
      <c r="A17297" s="1562" t="s">
        <v>0</v>
      </c>
      <c r="B17297" s="1562"/>
      <c r="C17297" s="1562"/>
      <c r="D17297" s="1562"/>
      <c r="E17297" s="1562"/>
      <c r="F17297" s="1562"/>
      <c r="G17297" s="1562"/>
      <c r="H17297" s="1562"/>
      <c r="I17297" s="1562"/>
      <c r="W17297">
        <f t="shared" si="1841"/>
      </c>
      <c r="X17297">
        <f t="shared" si="1842"/>
      </c>
      <c r="Y17297">
        <f t="shared" si="1843"/>
      </c>
      <c r="Z17297">
        <f t="shared" si="1844"/>
      </c>
    </row>
    <row r="17298" spans="1:26">
      <c r="W17298">
        <f t="shared" si="1841"/>
      </c>
      <c r="X17298">
        <f t="shared" si="1842"/>
      </c>
      <c r="Y17298">
        <f t="shared" si="1843"/>
      </c>
      <c r="Z17298">
        <f t="shared" si="1844"/>
      </c>
    </row>
    <row r="17299" spans="1:26">
      <c r="W17299">
        <f t="shared" si="1841"/>
      </c>
      <c r="X17299">
        <f t="shared" si="1842"/>
      </c>
      <c r="Y17299">
        <f t="shared" si="1843"/>
      </c>
      <c r="Z17299">
        <f t="shared" si="1844"/>
      </c>
    </row>
    <row r="17300" spans="1:26">
      <c r="A17300" s="1" t="s">
        <v>1</v>
      </c>
      <c r="B17300" s="1"/>
      <c r="G17300" s="2" t="s">
        <v>2</v>
      </c>
      <c r="H17300" s="3" t="s">
        <v>2712</v>
      </c>
      <c r="I17300" s="124"/>
      <c r="W17300">
        <f t="shared" si="1841"/>
      </c>
      <c r="X17300">
        <f t="shared" si="1842"/>
      </c>
      <c r="Y17300">
        <f t="shared" si="1843"/>
      </c>
      <c r="Z17300">
        <f t="shared" si="1844"/>
      </c>
    </row>
    <row r="17301" spans="1:26">
      <c r="A17301" s="63" t="inlineStr">
        <is>
          <t>Dealer-303</t>
        </is>
      </c>
      <c r="B17301" s="1"/>
      <c r="F17301" s="4"/>
      <c r="G17301" s="2" t="s">
        <v>1440</v>
      </c>
      <c r="H17301" s="1" t="s">
        <v>2368</v>
      </c>
      <c r="W17301">
        <f t="shared" si="1841"/>
      </c>
      <c r="X17301">
        <f t="shared" si="1842"/>
      </c>
      <c r="Y17301">
        <f t="shared" si="1843"/>
      </c>
      <c r="Z17301">
        <f t="shared" si="1844"/>
      </c>
    </row>
    <row r="17302" spans="1:26">
      <c r="A17302" s="136" t="inlineStr">
        <is>
          <t>Address line (redacted)</t>
        </is>
      </c>
      <c r="B17302" s="1"/>
      <c r="C17302" s="55" t="inlineStr">
        <is>
          <t>ATTN: Contact-069</t>
        </is>
      </c>
      <c r="W17302">
        <f t="shared" si="1841"/>
      </c>
      <c r="X17302">
        <f t="shared" si="1842"/>
      </c>
      <c r="Y17302">
        <f t="shared" si="1843"/>
      </c>
      <c r="Z17302">
        <f t="shared" si="1844"/>
      </c>
    </row>
    <row r="17303" spans="1:26">
      <c r="A17303" s="136" t="inlineStr">
        <is>
          <t>Address line (redacted)</t>
        </is>
      </c>
      <c r="B17303" s="1"/>
      <c r="D17303" s="85"/>
      <c r="E17303" s="85"/>
      <c r="F17303" s="85"/>
      <c r="G17303" s="85"/>
      <c r="H17303" s="85"/>
      <c r="W17303">
        <f t="shared" si="1841"/>
      </c>
      <c r="X17303">
        <f t="shared" si="1842"/>
      </c>
      <c r="Y17303">
        <f t="shared" si="1843"/>
      </c>
      <c r="Z17303">
        <f t="shared" si="1844"/>
      </c>
    </row>
    <row r="17304" spans="1:26">
      <c r="A17304" s="12" t="s">
        <v>299</v>
      </c>
      <c r="B17304" s="86" t="inlineStr">
        <is>
          <t>GSTIN-MASKED</t>
        </is>
      </c>
      <c r="D17304" s="85"/>
      <c r="E17304" s="85"/>
      <c r="F17304" s="85"/>
      <c r="G17304" s="85"/>
      <c r="H17304" s="85"/>
      <c r="W17304">
        <f t="shared" si="1841"/>
      </c>
      <c r="X17304">
        <f t="shared" si="1842"/>
      </c>
      <c r="Y17304">
        <f t="shared" si="1843"/>
      </c>
      <c r="Z17304">
        <f t="shared" si="1844"/>
      </c>
    </row>
    <row r="17305" spans="1:26">
      <c r="D17305" s="85"/>
      <c r="E17305" s="85"/>
      <c r="F17305" s="85"/>
      <c r="G17305" s="85"/>
      <c r="H17305" s="85"/>
      <c r="W17305">
        <f t="shared" si="1841"/>
      </c>
      <c r="X17305">
        <f t="shared" si="1842"/>
      </c>
      <c r="Y17305">
        <f t="shared" si="1843"/>
      </c>
      <c r="Z17305">
        <f t="shared" si="1844"/>
      </c>
    </row>
    <row r="17306" spans="1:26">
      <c r="W17306">
        <f t="shared" si="1841"/>
      </c>
      <c r="X17306">
        <f t="shared" si="1842"/>
      </c>
      <c r="Y17306">
        <f t="shared" si="1843"/>
      </c>
      <c r="Z17306">
        <f t="shared" si="1844"/>
      </c>
    </row>
    <row r="17307" spans="1:26">
      <c r="A17307" s="1" t="s">
        <v>5</v>
      </c>
      <c r="W17307">
        <f t="shared" si="1841"/>
      </c>
      <c r="X17307">
        <f t="shared" si="1842"/>
      </c>
      <c r="Y17307">
        <f t="shared" si="1843"/>
      </c>
      <c r="Z17307">
        <f t="shared" si="1844"/>
      </c>
    </row>
    <row r="17308" spans="1:26">
      <c r="A17308" s="1" t="s">
        <v>6</v>
      </c>
      <c r="W17308">
        <f t="shared" si="1841"/>
      </c>
      <c r="X17308">
        <f t="shared" si="1842"/>
      </c>
      <c r="Y17308">
        <f t="shared" si="1843"/>
      </c>
      <c r="Z17308">
        <f t="shared" si="1844"/>
      </c>
    </row>
    <row r="17309" spans="1:26" ht="15.75" thickBot="1">
      <c r="A17309" s="1" t="s">
        <v>7</v>
      </c>
      <c r="W17309">
        <f t="shared" si="1841"/>
      </c>
      <c r="X17309">
        <f t="shared" si="1842"/>
      </c>
      <c r="Y17309">
        <f t="shared" si="1843"/>
      </c>
      <c r="Z17309">
        <f t="shared" si="1844"/>
      </c>
    </row>
    <row r="17310" spans="1:26" ht="24">
      <c r="A17310" s="26" t="s">
        <v>8</v>
      </c>
      <c r="B17310" s="27" t="s">
        <v>9</v>
      </c>
      <c r="C17310" s="27" t="s">
        <v>10</v>
      </c>
      <c r="D17310" s="28" t="s">
        <v>11</v>
      </c>
      <c r="E17310" s="28" t="s">
        <v>12</v>
      </c>
      <c r="F17310" s="28" t="s">
        <v>13</v>
      </c>
      <c r="G17310" s="28" t="s">
        <v>14</v>
      </c>
      <c r="H17310" s="29" t="s">
        <v>15</v>
      </c>
      <c r="I17310" s="30" t="s">
        <v>16</v>
      </c>
      <c r="W17310">
        <f t="shared" si="1841"/>
      </c>
      <c r="X17310">
        <f t="shared" si="1842"/>
      </c>
      <c r="Y17310">
        <f t="shared" si="1843"/>
      </c>
      <c r="Z17310">
        <f t="shared" si="1844"/>
      </c>
    </row>
    <row r="17311" spans="1:26">
      <c r="A17311" s="16"/>
      <c r="B17311" s="1564" t="s">
        <v>17</v>
      </c>
      <c r="C17311" s="1565"/>
      <c r="D17311" s="16"/>
      <c r="E17311" s="5"/>
      <c r="F17311" s="5"/>
      <c r="G17311" s="5"/>
      <c r="H17311" s="16"/>
      <c r="I17311" s="102"/>
      <c r="W17311">
        <f t="shared" si="1841"/>
      </c>
      <c r="X17311">
        <f t="shared" si="1842"/>
      </c>
      <c r="Y17311">
        <f t="shared" si="1843"/>
      </c>
      <c r="Z17311">
        <f t="shared" si="1844"/>
      </c>
    </row>
    <row r="17312" spans="1:26">
      <c r="A17312" s="5"/>
      <c r="B17312" s="8"/>
      <c r="C17312" s="5"/>
      <c r="D17312" s="5"/>
      <c r="F17312" s="5"/>
      <c r="G17312" s="6"/>
      <c r="H17312" s="5"/>
      <c r="I17312" s="58"/>
      <c r="W17312">
        <f t="shared" si="1841"/>
      </c>
      <c r="X17312">
        <f t="shared" si="1842"/>
      </c>
      <c r="Y17312">
        <f t="shared" si="1843"/>
      </c>
      <c r="Z17312">
        <f t="shared" si="1844"/>
      </c>
    </row>
    <row r="17313" spans="1:26">
      <c r="A17313" s="5"/>
      <c r="B17313" s="15" t="s">
        <v>1961</v>
      </c>
      <c r="C17313" s="5" t="s">
        <v>1962</v>
      </c>
      <c r="D17313" s="5"/>
      <c r="E17313" s="10"/>
      <c r="F17313" s="5">
        <v>1</v>
      </c>
      <c r="G17313" s="6">
        <f>+F17313</f>
      </c>
      <c r="H17313" s="5">
        <v>1</v>
      </c>
      <c r="I17313" s="58">
        <f>+H17313*G17313</f>
      </c>
      <c r="W17313">
        <f t="shared" si="1841"/>
      </c>
      <c r="X17313">
        <f t="shared" si="1842"/>
      </c>
      <c r="Y17313">
        <f t="shared" si="1843"/>
      </c>
      <c r="Z17313">
        <f t="shared" si="1844"/>
      </c>
    </row>
    <row r="17314" spans="1:26">
      <c r="A17314" s="5"/>
      <c r="B17314" s="8" t="s">
        <v>902</v>
      </c>
      <c r="C17314" s="5" t="s">
        <v>750</v>
      </c>
      <c r="D17314" s="5"/>
      <c r="E17314" s="10"/>
      <c r="F17314" s="5">
        <v>1</v>
      </c>
      <c r="G17314" s="6">
        <f>+F17314</f>
      </c>
      <c r="H17314" s="5">
        <v>1</v>
      </c>
      <c r="I17314" s="58">
        <f>+H17314*G17314</f>
      </c>
      <c r="W17314">
        <f t="shared" si="1841"/>
      </c>
      <c r="X17314">
        <f t="shared" si="1842"/>
      </c>
      <c r="Y17314">
        <f t="shared" si="1843"/>
      </c>
      <c r="Z17314">
        <f t="shared" si="1844"/>
      </c>
    </row>
    <row r="17315" spans="1:26">
      <c r="A17315" s="5"/>
      <c r="B17315" s="8" t="s">
        <v>285</v>
      </c>
      <c r="C17315" s="5" t="s">
        <v>284</v>
      </c>
      <c r="D17315" s="5"/>
      <c r="E17315" s="10"/>
      <c r="F17315" s="5">
        <v>1</v>
      </c>
      <c r="G17315" s="6">
        <f>+F17315</f>
      </c>
      <c r="H17315" s="5">
        <v>1</v>
      </c>
      <c r="I17315" s="58">
        <f>+H17315*G17315</f>
      </c>
      <c r="W17315">
        <f t="shared" si="1841"/>
      </c>
      <c r="X17315">
        <f t="shared" si="1842"/>
      </c>
      <c r="Y17315">
        <f t="shared" si="1843"/>
      </c>
      <c r="Z17315">
        <f t="shared" si="1844"/>
      </c>
    </row>
    <row r="17316" spans="1:26">
      <c r="A17316" s="5"/>
      <c r="B17316" s="8" t="s">
        <v>799</v>
      </c>
      <c r="C17316" s="5" t="s">
        <v>800</v>
      </c>
      <c r="D17316" s="5"/>
      <c r="F17316" s="5">
        <v>1</v>
      </c>
      <c r="G17316" s="6">
        <f>+F17316</f>
      </c>
      <c r="H17316" s="5">
        <v>1</v>
      </c>
      <c r="I17316" s="58">
        <f>+H17316*G17316</f>
      </c>
      <c r="W17316">
        <f t="shared" si="1841"/>
      </c>
      <c r="X17316">
        <f t="shared" si="1842"/>
      </c>
      <c r="Y17316">
        <f t="shared" si="1843"/>
      </c>
      <c r="Z17316">
        <f t="shared" si="1844"/>
      </c>
    </row>
    <row r="17317" spans="1:26">
      <c r="A17317" s="5"/>
      <c r="B17317" s="18"/>
      <c r="C17317" s="416"/>
      <c r="D17317" s="19"/>
      <c r="E17317" s="10"/>
      <c r="F17317" s="5"/>
      <c r="G17317" s="6"/>
      <c r="H17317" s="19"/>
      <c r="I17317" s="58"/>
      <c r="W17317">
        <f t="shared" si="1841"/>
      </c>
      <c r="X17317">
        <f t="shared" si="1842"/>
      </c>
      <c r="Y17317">
        <f t="shared" si="1843"/>
      </c>
      <c r="Z17317">
        <f t="shared" si="1844"/>
      </c>
    </row>
    <row r="17318" spans="1:26">
      <c r="A17318" s="5"/>
      <c r="B17318" s="8"/>
      <c r="C17318" s="5"/>
      <c r="D17318" s="5"/>
      <c r="E17318" s="10"/>
      <c r="F17318" s="5"/>
      <c r="G17318" s="6"/>
      <c r="H17318" s="5"/>
      <c r="I17318" s="58"/>
      <c r="W17318">
        <f t="shared" si="1841"/>
      </c>
      <c r="X17318">
        <f t="shared" si="1842"/>
      </c>
      <c r="Y17318">
        <f t="shared" si="1843"/>
      </c>
      <c r="Z17318">
        <f t="shared" si="1844"/>
      </c>
    </row>
    <row r="17319" spans="1:26">
      <c r="A17319" s="5"/>
      <c r="B17319" s="8"/>
      <c r="C17319" s="5"/>
      <c r="D17319" s="5"/>
      <c r="E17319" s="10"/>
      <c r="F17319" s="5"/>
      <c r="G17319" s="6"/>
      <c r="H17319" s="5"/>
      <c r="I17319" s="58"/>
      <c r="W17319">
        <f t="shared" si="1841"/>
      </c>
      <c r="X17319">
        <f t="shared" si="1842"/>
      </c>
      <c r="Y17319">
        <f t="shared" si="1843"/>
      </c>
      <c r="Z17319">
        <f t="shared" si="1844"/>
      </c>
    </row>
    <row r="17320" spans="1:26">
      <c r="A17320" s="5"/>
      <c r="B17320" s="8"/>
      <c r="C17320" s="5"/>
      <c r="D17320" s="5"/>
      <c r="E17320" s="10"/>
      <c r="F17320" s="5"/>
      <c r="G17320" s="6"/>
      <c r="H17320" s="5"/>
      <c r="I17320" s="58"/>
      <c r="W17320">
        <f t="shared" si="1841"/>
      </c>
      <c r="X17320">
        <f t="shared" si="1842"/>
      </c>
      <c r="Y17320">
        <f t="shared" si="1843"/>
      </c>
      <c r="Z17320">
        <f t="shared" si="1844"/>
      </c>
    </row>
    <row r="17321" spans="1:26">
      <c r="A17321" s="16"/>
      <c r="B17321" s="137"/>
      <c r="C17321" s="96"/>
      <c r="D17321" s="138"/>
      <c r="E17321" s="138"/>
      <c r="F17321" s="5"/>
      <c r="G17321" s="5"/>
      <c r="H17321" s="16"/>
      <c r="I17321" s="102"/>
      <c r="W17321">
        <f t="shared" si="1841"/>
      </c>
      <c r="X17321">
        <f t="shared" si="1842"/>
      </c>
      <c r="Y17321">
        <f t="shared" si="1843"/>
      </c>
      <c r="Z17321">
        <f t="shared" si="1844"/>
      </c>
    </row>
    <row r="17322" spans="1:26">
      <c r="A17322" s="16"/>
      <c r="B17322" s="1568"/>
      <c r="C17322" s="1569"/>
      <c r="D17322" s="16"/>
      <c r="E17322" s="16"/>
      <c r="F17322" s="5"/>
      <c r="G17322" s="5"/>
      <c r="H17322" s="5"/>
      <c r="I17322" s="102"/>
      <c r="W17322">
        <f t="shared" si="1841"/>
      </c>
      <c r="X17322">
        <f t="shared" si="1842"/>
      </c>
      <c r="Y17322">
        <f t="shared" si="1843"/>
      </c>
      <c r="Z17322">
        <f t="shared" si="1844"/>
      </c>
    </row>
    <row r="17323" spans="1:26">
      <c r="A17323" s="139"/>
      <c r="B17323" s="1570"/>
      <c r="C17323" s="1571"/>
      <c r="D17323" s="5"/>
      <c r="E17323" s="5"/>
      <c r="F17323" s="21"/>
      <c r="G17323" s="6"/>
      <c r="H17323" s="5"/>
      <c r="I17323" s="58"/>
      <c r="W17323">
        <f t="shared" si="1841"/>
      </c>
      <c r="X17323">
        <f t="shared" si="1842"/>
      </c>
      <c r="Y17323">
        <f t="shared" si="1843"/>
      </c>
      <c r="Z17323">
        <f t="shared" si="1844"/>
      </c>
    </row>
    <row r="17324" spans="1:26">
      <c r="A17324" s="139"/>
      <c r="B17324" s="1590"/>
      <c r="C17324" s="1591"/>
      <c r="D17324" s="5"/>
      <c r="E17324" s="5"/>
      <c r="F17324" s="21"/>
      <c r="G17324" s="6"/>
      <c r="H17324" s="5"/>
      <c r="I17324" s="58"/>
      <c r="W17324">
        <f t="shared" si="1841"/>
      </c>
      <c r="X17324">
        <f t="shared" si="1842"/>
      </c>
      <c r="Y17324">
        <f t="shared" si="1843"/>
      </c>
      <c r="Z17324">
        <f t="shared" si="1844"/>
      </c>
    </row>
    <row r="17325" spans="1:26">
      <c r="A17325" s="139"/>
      <c r="B17325" s="8"/>
      <c r="C17325" s="5"/>
      <c r="D17325" s="21"/>
      <c r="E17325" s="5"/>
      <c r="F17325" s="21"/>
      <c r="G17325" s="6"/>
      <c r="H17325" s="5"/>
      <c r="I17325" s="58"/>
      <c r="W17325">
        <f t="shared" si="1841"/>
      </c>
      <c r="X17325">
        <f t="shared" si="1842"/>
      </c>
      <c r="Y17325">
        <f t="shared" si="1843"/>
      </c>
      <c r="Z17325">
        <f t="shared" si="1844"/>
      </c>
    </row>
    <row r="17326" spans="1:26" ht="15.75" thickBot="1">
      <c r="A17326" s="33"/>
      <c r="B17326" s="10"/>
      <c r="C17326" s="10"/>
      <c r="D17326" s="109"/>
      <c r="E17326" s="109"/>
      <c r="F17326" s="109"/>
      <c r="G17326" s="109"/>
      <c r="H17326" s="109"/>
      <c r="I17326" s="110"/>
      <c r="W17326">
        <f t="shared" si="1841"/>
      </c>
      <c r="X17326">
        <f t="shared" si="1842"/>
      </c>
      <c r="Y17326">
        <f t="shared" si="1843"/>
      </c>
      <c r="Z17326">
        <f t="shared" si="1844"/>
      </c>
    </row>
    <row r="17327" spans="1:26">
      <c r="A17327" s="33"/>
      <c r="B17327" s="10"/>
      <c r="C17327" s="10"/>
      <c r="D17327" s="91"/>
      <c r="E17327" s="91"/>
      <c r="F17327" s="91"/>
      <c r="G17327" s="92" t="s">
        <v>19</v>
      </c>
      <c r="H17327" s="91"/>
      <c r="I17327" s="111">
        <f>SUM(I17311:I17326)</f>
      </c>
      <c r="W17327">
        <f t="shared" si="1841"/>
      </c>
      <c r="X17327">
        <f t="shared" si="1842"/>
      </c>
      <c r="Y17327">
        <f t="shared" si="1843"/>
      </c>
      <c r="Z17327">
        <f t="shared" si="1844"/>
      </c>
    </row>
    <row r="17328" spans="1:26">
      <c r="A17328" s="149"/>
      <c r="B17328" s="69"/>
      <c r="C17328" s="69" t="s">
        <v>932</v>
      </c>
      <c r="D17328" s="69"/>
      <c r="E17328" s="69"/>
      <c r="F17328" s="69"/>
      <c r="G17328" s="69"/>
      <c r="H17328" s="112"/>
      <c r="I17328" s="61"/>
      <c r="W17328">
        <f t="shared" si="1841"/>
      </c>
      <c r="X17328">
        <f t="shared" si="1842"/>
      </c>
      <c r="Y17328">
        <f t="shared" si="1843"/>
      </c>
      <c r="Z17328">
        <f t="shared" si="1844"/>
      </c>
    </row>
    <row r="17329" spans="1:26">
      <c r="A17329" s="33"/>
      <c r="B17329" s="10"/>
      <c r="C17329" s="10"/>
      <c r="D17329" s="10"/>
      <c r="E17329" s="10"/>
      <c r="F17329" s="10"/>
      <c r="G17329" s="10"/>
      <c r="H17329" s="10"/>
      <c r="I17329" s="140"/>
      <c r="W17329">
        <f t="shared" si="1841"/>
      </c>
      <c r="X17329">
        <f t="shared" si="1842"/>
      </c>
      <c r="Y17329">
        <f t="shared" si="1843"/>
      </c>
      <c r="Z17329">
        <f t="shared" si="1844"/>
      </c>
    </row>
    <row r="17330" spans="1:26" ht="15.75" thickBot="1">
      <c r="A17330" s="33"/>
      <c r="B17330" s="11" t="s">
        <v>20</v>
      </c>
      <c r="C17330" s="35"/>
      <c r="D17330" s="35"/>
      <c r="E17330" s="35"/>
      <c r="F17330" s="35"/>
      <c r="G17330" s="35"/>
      <c r="H17330" s="35"/>
      <c r="I17330" s="36"/>
      <c r="W17330">
        <f t="shared" si="1841"/>
      </c>
      <c r="X17330">
        <f t="shared" si="1842"/>
      </c>
      <c r="Y17330">
        <f t="shared" si="1843"/>
      </c>
      <c r="Z17330">
        <f t="shared" si="1844"/>
      </c>
    </row>
    <row r="17331" spans="1:26" ht="15.75" thickBot="1">
      <c r="A17331" s="37"/>
      <c r="B17331" s="38"/>
      <c r="C17331" s="39" t="s">
        <v>21</v>
      </c>
      <c r="D17331" s="40">
        <f>SUM(D17311:D17330)</f>
      </c>
      <c r="E17331" s="41" t="s">
        <v>360</v>
      </c>
      <c r="F17331" s="40">
        <f>SUM(F17311:F17330)</f>
      </c>
      <c r="G17331" s="40">
        <f>SUM(G17311:G17330)</f>
      </c>
      <c r="H17331" s="41">
        <f>+SUMPRODUCT(H17311:H17326,F17311:F17326)</f>
      </c>
      <c r="I17331" s="43">
        <f>SUM(I17327:I17330)</f>
      </c>
      <c r="W17331">
        <f t="shared" si="1841"/>
      </c>
      <c r="X17331">
        <f t="shared" si="1842"/>
      </c>
      <c r="Y17331">
        <f t="shared" si="1843"/>
      </c>
      <c r="Z17331">
        <f t="shared" si="1844"/>
      </c>
    </row>
    <row r="17332" spans="1:26" ht="15.75" thickBot="1">
      <c r="A17332" s="44"/>
      <c r="B17332" s="116"/>
      <c r="C17332" s="45"/>
      <c r="D17332" s="45"/>
      <c r="E17332" s="45"/>
      <c r="F17332" s="45"/>
      <c r="G17332" s="45"/>
      <c r="H17332" s="45"/>
      <c r="I17332" s="47"/>
      <c r="W17332">
        <f t="shared" si="1841"/>
      </c>
      <c r="X17332">
        <f t="shared" si="1842"/>
      </c>
      <c r="Y17332">
        <f t="shared" si="1843"/>
      </c>
      <c r="Z17332">
        <f t="shared" si="1844"/>
      </c>
    </row>
    <row r="17333" spans="1:26">
      <c r="A17333" s="12" t="s">
        <v>315</v>
      </c>
      <c r="B17333" s="12"/>
      <c r="C17333" s="12"/>
      <c r="D17333" s="13"/>
      <c r="E17333" s="14"/>
      <c r="F17333" s="14"/>
      <c r="G17333" s="14"/>
      <c r="H17333" s="2"/>
      <c r="I17333" s="12"/>
      <c r="W17333">
        <f t="shared" si="1841"/>
      </c>
      <c r="X17333">
        <f t="shared" si="1842"/>
      </c>
      <c r="Y17333">
        <f t="shared" si="1843"/>
      </c>
      <c r="Z17333">
        <f t="shared" si="1844"/>
      </c>
    </row>
    <row r="17334" spans="1:26">
      <c r="W17334">
        <f t="shared" si="1841"/>
      </c>
      <c r="X17334">
        <f t="shared" si="1842"/>
      </c>
      <c r="Y17334">
        <f t="shared" si="1843"/>
      </c>
      <c r="Z17334">
        <f t="shared" si="1844"/>
      </c>
    </row>
    <row r="17335" spans="1:26">
      <c r="A17335" s="1562" t="s">
        <v>0</v>
      </c>
      <c r="B17335" s="1562"/>
      <c r="C17335" s="1562"/>
      <c r="D17335" s="1562"/>
      <c r="E17335" s="1562"/>
      <c r="F17335" s="1562"/>
      <c r="G17335" s="1562"/>
      <c r="H17335" s="1562"/>
      <c r="I17335" s="1562"/>
      <c r="W17335">
        <f t="shared" si="1841"/>
      </c>
      <c r="X17335">
        <f t="shared" si="1842"/>
      </c>
      <c r="Y17335">
        <f t="shared" si="1843"/>
      </c>
      <c r="Z17335">
        <f t="shared" si="1844"/>
      </c>
    </row>
    <row r="17336" spans="1:26">
      <c r="W17336">
        <f t="shared" si="1841"/>
      </c>
      <c r="X17336">
        <f t="shared" si="1842"/>
      </c>
      <c r="Y17336">
        <f t="shared" si="1843"/>
      </c>
      <c r="Z17336">
        <f t="shared" si="1844"/>
      </c>
    </row>
    <row r="17337" spans="1:26">
      <c r="W17337">
        <f t="shared" si="1841"/>
      </c>
      <c r="X17337">
        <f t="shared" si="1842"/>
      </c>
      <c r="Y17337">
        <f t="shared" si="1843"/>
      </c>
      <c r="Z17337">
        <f t="shared" si="1844"/>
      </c>
    </row>
    <row r="17338" spans="1:26">
      <c r="A17338" s="1" t="s">
        <v>1</v>
      </c>
      <c r="B17338" s="1"/>
      <c r="G17338" s="2" t="s">
        <v>2</v>
      </c>
      <c r="H17338" s="3" t="s">
        <v>2712</v>
      </c>
      <c r="I17338" s="124"/>
      <c r="W17338">
        <f t="shared" si="1841"/>
      </c>
      <c r="X17338">
        <f t="shared" si="1842"/>
      </c>
      <c r="Y17338">
        <f t="shared" si="1843"/>
      </c>
      <c r="Z17338">
        <f t="shared" si="1844"/>
      </c>
    </row>
    <row r="17339" spans="1:26">
      <c r="A17339" s="63" t="inlineStr">
        <is>
          <t>Dealer-303</t>
        </is>
      </c>
      <c r="B17339" s="1"/>
      <c r="F17339" s="4"/>
      <c r="G17339" s="2" t="s">
        <v>1440</v>
      </c>
      <c r="H17339" s="1" t="s">
        <v>2369</v>
      </c>
      <c r="W17339">
        <f t="shared" si="1841"/>
      </c>
      <c r="X17339">
        <f t="shared" si="1842"/>
      </c>
      <c r="Y17339">
        <f t="shared" si="1843"/>
      </c>
      <c r="Z17339">
        <f t="shared" si="1844"/>
      </c>
    </row>
    <row r="17340" spans="1:26">
      <c r="A17340" s="136" t="inlineStr">
        <is>
          <t>Address line (redacted)</t>
        </is>
      </c>
      <c r="B17340" s="1"/>
      <c r="C17340" s="55" t="inlineStr">
        <is>
          <t>ATTN: Contact-069</t>
        </is>
      </c>
      <c r="W17340">
        <f t="shared" si="1841"/>
      </c>
      <c r="X17340">
        <f t="shared" si="1842"/>
      </c>
      <c r="Y17340">
        <f t="shared" si="1843"/>
      </c>
      <c r="Z17340">
        <f t="shared" si="1844"/>
      </c>
    </row>
    <row r="17341" spans="1:26">
      <c r="A17341" s="136" t="inlineStr">
        <is>
          <t>Address line (redacted)</t>
        </is>
      </c>
      <c r="B17341" s="1"/>
      <c r="D17341" s="85"/>
      <c r="E17341" s="85"/>
      <c r="F17341" s="85"/>
      <c r="G17341" s="85"/>
      <c r="H17341" s="85"/>
      <c r="W17341">
        <f t="shared" si="1841"/>
      </c>
      <c r="X17341">
        <f t="shared" si="1842"/>
      </c>
      <c r="Y17341">
        <f t="shared" si="1843"/>
      </c>
      <c r="Z17341">
        <f t="shared" si="1844"/>
      </c>
    </row>
    <row r="17342" spans="1:26">
      <c r="A17342" s="12" t="s">
        <v>299</v>
      </c>
      <c r="B17342" s="86" t="inlineStr">
        <is>
          <t>GSTIN-MASKED</t>
        </is>
      </c>
      <c r="D17342" s="85"/>
      <c r="E17342" s="85"/>
      <c r="F17342" s="85"/>
      <c r="G17342" s="85"/>
      <c r="H17342" s="85"/>
      <c r="W17342">
        <f t="shared" si="1841"/>
      </c>
      <c r="X17342">
        <f t="shared" si="1842"/>
      </c>
      <c r="Y17342">
        <f t="shared" si="1843"/>
      </c>
      <c r="Z17342">
        <f t="shared" si="1844"/>
      </c>
    </row>
    <row r="17343" spans="1:26">
      <c r="D17343" s="85"/>
      <c r="E17343" s="85"/>
      <c r="F17343" s="85"/>
      <c r="G17343" s="85"/>
      <c r="H17343" s="85"/>
      <c r="W17343">
        <f t="shared" si="1841"/>
      </c>
      <c r="X17343">
        <f t="shared" si="1842"/>
      </c>
      <c r="Y17343">
        <f t="shared" si="1843"/>
      </c>
      <c r="Z17343">
        <f t="shared" si="1844"/>
      </c>
    </row>
    <row r="17344" spans="1:26">
      <c r="W17344">
        <f t="shared" si="1841"/>
      </c>
      <c r="X17344">
        <f t="shared" si="1842"/>
      </c>
      <c r="Y17344">
        <f t="shared" si="1843"/>
      </c>
      <c r="Z17344">
        <f t="shared" si="1844"/>
      </c>
    </row>
    <row r="17345" spans="1:26">
      <c r="A17345" s="1" t="s">
        <v>5</v>
      </c>
      <c r="W17345">
        <f t="shared" si="1841"/>
      </c>
      <c r="X17345">
        <f t="shared" si="1842"/>
      </c>
      <c r="Y17345">
        <f t="shared" si="1843"/>
      </c>
      <c r="Z17345">
        <f t="shared" si="1844"/>
      </c>
    </row>
    <row r="17346" spans="1:26">
      <c r="A17346" s="1" t="s">
        <v>6</v>
      </c>
      <c r="W17346">
        <f t="shared" si="1841"/>
      </c>
      <c r="X17346">
        <f t="shared" si="1842"/>
      </c>
      <c r="Y17346">
        <f t="shared" si="1843"/>
      </c>
      <c r="Z17346">
        <f t="shared" si="1844"/>
      </c>
    </row>
    <row r="17347" spans="1:26" ht="15.75" thickBot="1">
      <c r="A17347" s="1" t="s">
        <v>7</v>
      </c>
      <c r="W17347">
        <f t="shared" si="1841"/>
      </c>
      <c r="X17347">
        <f t="shared" si="1842"/>
      </c>
      <c r="Y17347">
        <f t="shared" si="1843"/>
      </c>
      <c r="Z17347">
        <f t="shared" si="1844"/>
      </c>
    </row>
    <row r="17348" spans="1:26" ht="24">
      <c r="A17348" s="26" t="s">
        <v>8</v>
      </c>
      <c r="B17348" s="27" t="s">
        <v>9</v>
      </c>
      <c r="C17348" s="27" t="s">
        <v>10</v>
      </c>
      <c r="D17348" s="28" t="s">
        <v>11</v>
      </c>
      <c r="E17348" s="28" t="s">
        <v>12</v>
      </c>
      <c r="F17348" s="28" t="s">
        <v>13</v>
      </c>
      <c r="G17348" s="28" t="s">
        <v>14</v>
      </c>
      <c r="H17348" s="29" t="s">
        <v>15</v>
      </c>
      <c r="I17348" s="30" t="s">
        <v>16</v>
      </c>
      <c r="W17348">
        <f t="shared" ref="W17348:W17411" si="1845">IF(LEFT($H17348&amp;"",5)="2019-",$H17348,W17347)</f>
      </c>
      <c r="X17348">
        <f t="shared" ref="X17348:X17411" si="1846">IF($W17348="",0,IF(COUNTIF($AB$2:$AB$80,$W17348)&gt;0,1,0))</f>
      </c>
      <c r="Y17348">
        <f t="shared" ref="Y17348:Y17411" si="1847">IF($C17348="","",UPPER(TRIM(IFERROR(LEFT($C17348&amp;"",FIND("/",$C17348&amp;"")-1),$C17348&amp;""))))</f>
      </c>
      <c r="Z17348">
        <f t="shared" ref="Z17348:Z17411" si="1848">IFERROR(IF(ISNUMBER($G17348),$G17348,0),0)</f>
      </c>
    </row>
    <row r="17349" spans="1:26">
      <c r="A17349" s="16"/>
      <c r="B17349" s="1564" t="s">
        <v>18</v>
      </c>
      <c r="C17349" s="1565"/>
      <c r="D17349" s="16"/>
      <c r="E17349" s="5"/>
      <c r="F17349" s="5"/>
      <c r="G17349" s="5"/>
      <c r="H17349" s="16"/>
      <c r="I17349" s="102"/>
      <c r="W17349">
        <f t="shared" si="1845"/>
      </c>
      <c r="X17349">
        <f t="shared" si="1846"/>
      </c>
      <c r="Y17349">
        <f t="shared" si="1847"/>
      </c>
      <c r="Z17349">
        <f t="shared" si="1848"/>
      </c>
    </row>
    <row r="17350" spans="1:26">
      <c r="A17350" s="5"/>
      <c r="B17350" s="95" t="s">
        <v>873</v>
      </c>
      <c r="C17350" s="9" t="s">
        <v>872</v>
      </c>
      <c r="D17350" s="134"/>
      <c r="E17350" s="5"/>
      <c r="F17350">
        <v>1</v>
      </c>
      <c r="G17350" s="6">
        <f>+F17350</f>
      </c>
      <c r="H17350" s="16">
        <v>1</v>
      </c>
      <c r="I17350" s="58">
        <f>+H17350*G17350</f>
      </c>
      <c r="W17350">
        <f t="shared" si="1845"/>
      </c>
      <c r="X17350">
        <f t="shared" si="1846"/>
      </c>
      <c r="Y17350">
        <f t="shared" si="1847"/>
      </c>
      <c r="Z17350">
        <f t="shared" si="1848"/>
      </c>
    </row>
    <row r="17351" spans="1:26">
      <c r="A17351" s="5"/>
      <c r="B17351" s="15"/>
      <c r="C17351" s="5"/>
      <c r="D17351" s="5"/>
      <c r="F17351" s="5"/>
      <c r="G17351" s="6"/>
      <c r="H17351" s="5"/>
      <c r="I17351" s="58"/>
      <c r="W17351">
        <f t="shared" si="1845"/>
      </c>
      <c r="X17351">
        <f t="shared" si="1846"/>
      </c>
      <c r="Y17351">
        <f t="shared" si="1847"/>
      </c>
      <c r="Z17351">
        <f t="shared" si="1848"/>
      </c>
    </row>
    <row r="17352" spans="1:26">
      <c r="A17352" s="5"/>
      <c r="B17352" s="8"/>
      <c r="C17352" s="5"/>
      <c r="D17352" s="5"/>
      <c r="F17352" s="5"/>
      <c r="G17352" s="6"/>
      <c r="H17352" s="5"/>
      <c r="I17352" s="58"/>
      <c r="W17352">
        <f t="shared" si="1845"/>
      </c>
      <c r="X17352">
        <f t="shared" si="1846"/>
      </c>
      <c r="Y17352">
        <f t="shared" si="1847"/>
      </c>
      <c r="Z17352">
        <f t="shared" si="1848"/>
      </c>
    </row>
    <row r="17353" spans="1:26">
      <c r="A17353" s="5"/>
      <c r="B17353" s="8"/>
      <c r="C17353" s="5"/>
      <c r="D17353" s="5"/>
      <c r="F17353" s="5"/>
      <c r="G17353" s="6"/>
      <c r="H17353" s="5"/>
      <c r="I17353" s="58"/>
      <c r="W17353">
        <f t="shared" si="1845"/>
      </c>
      <c r="X17353">
        <f t="shared" si="1846"/>
      </c>
      <c r="Y17353">
        <f t="shared" si="1847"/>
      </c>
      <c r="Z17353">
        <f t="shared" si="1848"/>
      </c>
    </row>
    <row r="17354" spans="1:26">
      <c r="A17354" s="5"/>
      <c r="B17354" s="8"/>
      <c r="C17354" s="5"/>
      <c r="D17354" s="5"/>
      <c r="F17354" s="5"/>
      <c r="G17354" s="6"/>
      <c r="H17354" s="5"/>
      <c r="I17354" s="58"/>
      <c r="W17354">
        <f t="shared" si="1845"/>
      </c>
      <c r="X17354">
        <f t="shared" si="1846"/>
      </c>
      <c r="Y17354">
        <f t="shared" si="1847"/>
      </c>
      <c r="Z17354">
        <f t="shared" si="1848"/>
      </c>
    </row>
    <row r="17355" spans="1:26">
      <c r="A17355" s="5"/>
      <c r="B17355" s="18"/>
      <c r="C17355" s="416"/>
      <c r="D17355" s="19"/>
      <c r="E17355" s="10"/>
      <c r="F17355" s="5"/>
      <c r="G17355" s="6"/>
      <c r="H17355" s="19"/>
      <c r="I17355" s="58"/>
      <c r="W17355">
        <f t="shared" si="1845"/>
      </c>
      <c r="X17355">
        <f t="shared" si="1846"/>
      </c>
      <c r="Y17355">
        <f t="shared" si="1847"/>
      </c>
      <c r="Z17355">
        <f t="shared" si="1848"/>
      </c>
    </row>
    <row r="17356" spans="1:26">
      <c r="A17356" s="5"/>
      <c r="B17356" s="8"/>
      <c r="C17356" s="5"/>
      <c r="D17356" s="5"/>
      <c r="E17356" s="10"/>
      <c r="F17356" s="5"/>
      <c r="G17356" s="6"/>
      <c r="H17356" s="5"/>
      <c r="I17356" s="58"/>
      <c r="W17356">
        <f t="shared" si="1845"/>
      </c>
      <c r="X17356">
        <f t="shared" si="1846"/>
      </c>
      <c r="Y17356">
        <f t="shared" si="1847"/>
      </c>
      <c r="Z17356">
        <f t="shared" si="1848"/>
      </c>
    </row>
    <row r="17357" spans="1:26">
      <c r="A17357" s="5"/>
      <c r="B17357" s="8"/>
      <c r="C17357" s="5"/>
      <c r="D17357" s="5"/>
      <c r="E17357" s="10"/>
      <c r="F17357" s="5"/>
      <c r="G17357" s="6"/>
      <c r="H17357" s="5"/>
      <c r="I17357" s="58"/>
      <c r="W17357">
        <f t="shared" si="1845"/>
      </c>
      <c r="X17357">
        <f t="shared" si="1846"/>
      </c>
      <c r="Y17357">
        <f t="shared" si="1847"/>
      </c>
      <c r="Z17357">
        <f t="shared" si="1848"/>
      </c>
    </row>
    <row r="17358" spans="1:26">
      <c r="A17358" s="5"/>
      <c r="B17358" s="8"/>
      <c r="C17358" s="5"/>
      <c r="D17358" s="5"/>
      <c r="E17358" s="10"/>
      <c r="F17358" s="5"/>
      <c r="G17358" s="6"/>
      <c r="H17358" s="5"/>
      <c r="I17358" s="58"/>
      <c r="W17358">
        <f t="shared" si="1845"/>
      </c>
      <c r="X17358">
        <f t="shared" si="1846"/>
      </c>
      <c r="Y17358">
        <f t="shared" si="1847"/>
      </c>
      <c r="Z17358">
        <f t="shared" si="1848"/>
      </c>
    </row>
    <row r="17359" spans="1:26">
      <c r="A17359" s="16"/>
      <c r="B17359" s="137"/>
      <c r="C17359" s="96"/>
      <c r="D17359" s="138"/>
      <c r="E17359" s="138"/>
      <c r="F17359" s="5"/>
      <c r="G17359" s="5"/>
      <c r="H17359" s="16"/>
      <c r="I17359" s="102"/>
      <c r="W17359">
        <f t="shared" si="1845"/>
      </c>
      <c r="X17359">
        <f t="shared" si="1846"/>
      </c>
      <c r="Y17359">
        <f t="shared" si="1847"/>
      </c>
      <c r="Z17359">
        <f t="shared" si="1848"/>
      </c>
    </row>
    <row r="17360" spans="1:26">
      <c r="A17360" s="16"/>
      <c r="B17360" s="1568"/>
      <c r="C17360" s="1569"/>
      <c r="D17360" s="16"/>
      <c r="E17360" s="16"/>
      <c r="F17360" s="5"/>
      <c r="G17360" s="5"/>
      <c r="H17360" s="5"/>
      <c r="I17360" s="102"/>
      <c r="W17360">
        <f t="shared" si="1845"/>
      </c>
      <c r="X17360">
        <f t="shared" si="1846"/>
      </c>
      <c r="Y17360">
        <f t="shared" si="1847"/>
      </c>
      <c r="Z17360">
        <f t="shared" si="1848"/>
      </c>
    </row>
    <row r="17361" spans="1:26">
      <c r="A17361" s="139"/>
      <c r="B17361" s="1570"/>
      <c r="C17361" s="1571"/>
      <c r="D17361" s="5"/>
      <c r="E17361" s="5"/>
      <c r="F17361" s="21"/>
      <c r="G17361" s="6"/>
      <c r="H17361" s="5"/>
      <c r="I17361" s="58"/>
      <c r="W17361">
        <f t="shared" si="1845"/>
      </c>
      <c r="X17361">
        <f t="shared" si="1846"/>
      </c>
      <c r="Y17361">
        <f t="shared" si="1847"/>
      </c>
      <c r="Z17361">
        <f t="shared" si="1848"/>
      </c>
    </row>
    <row r="17362" spans="1:26">
      <c r="A17362" s="139"/>
      <c r="B17362" s="1590"/>
      <c r="C17362" s="1591"/>
      <c r="D17362" s="5"/>
      <c r="E17362" s="5"/>
      <c r="F17362" s="21"/>
      <c r="G17362" s="6"/>
      <c r="H17362" s="5"/>
      <c r="I17362" s="58"/>
      <c r="W17362">
        <f t="shared" si="1845"/>
      </c>
      <c r="X17362">
        <f t="shared" si="1846"/>
      </c>
      <c r="Y17362">
        <f t="shared" si="1847"/>
      </c>
      <c r="Z17362">
        <f t="shared" si="1848"/>
      </c>
    </row>
    <row r="17363" spans="1:26">
      <c r="A17363" s="139"/>
      <c r="B17363" s="8"/>
      <c r="C17363" s="5"/>
      <c r="D17363" s="21"/>
      <c r="E17363" s="5"/>
      <c r="F17363" s="21"/>
      <c r="G17363" s="6"/>
      <c r="H17363" s="5"/>
      <c r="I17363" s="58"/>
      <c r="W17363">
        <f t="shared" si="1845"/>
      </c>
      <c r="X17363">
        <f t="shared" si="1846"/>
      </c>
      <c r="Y17363">
        <f t="shared" si="1847"/>
      </c>
      <c r="Z17363">
        <f t="shared" si="1848"/>
      </c>
    </row>
    <row r="17364" spans="1:26" ht="15.75" thickBot="1">
      <c r="A17364" s="33"/>
      <c r="B17364" s="10"/>
      <c r="C17364" s="10"/>
      <c r="D17364" s="109"/>
      <c r="E17364" s="109"/>
      <c r="F17364" s="109"/>
      <c r="G17364" s="109"/>
      <c r="H17364" s="109"/>
      <c r="I17364" s="110"/>
      <c r="W17364">
        <f t="shared" si="1845"/>
      </c>
      <c r="X17364">
        <f t="shared" si="1846"/>
      </c>
      <c r="Y17364">
        <f t="shared" si="1847"/>
      </c>
      <c r="Z17364">
        <f t="shared" si="1848"/>
      </c>
    </row>
    <row r="17365" spans="1:26">
      <c r="A17365" s="33"/>
      <c r="B17365" s="10"/>
      <c r="C17365" s="10"/>
      <c r="D17365" s="91"/>
      <c r="E17365" s="91"/>
      <c r="F17365" s="91"/>
      <c r="G17365" s="92" t="s">
        <v>19</v>
      </c>
      <c r="H17365" s="91"/>
      <c r="I17365" s="111">
        <f>SUM(I17349:I17364)</f>
      </c>
      <c r="W17365">
        <f t="shared" si="1845"/>
      </c>
      <c r="X17365">
        <f t="shared" si="1846"/>
      </c>
      <c r="Y17365">
        <f t="shared" si="1847"/>
      </c>
      <c r="Z17365">
        <f t="shared" si="1848"/>
      </c>
    </row>
    <row r="17366" spans="1:26">
      <c r="A17366" s="149"/>
      <c r="B17366" s="69"/>
      <c r="C17366" s="69" t="s">
        <v>932</v>
      </c>
      <c r="D17366" s="69"/>
      <c r="E17366" s="69"/>
      <c r="F17366" s="69"/>
      <c r="G17366" s="69"/>
      <c r="H17366" s="112"/>
      <c r="I17366" s="61"/>
      <c r="W17366">
        <f t="shared" si="1845"/>
      </c>
      <c r="X17366">
        <f t="shared" si="1846"/>
      </c>
      <c r="Y17366">
        <f t="shared" si="1847"/>
      </c>
      <c r="Z17366">
        <f t="shared" si="1848"/>
      </c>
    </row>
    <row r="17367" spans="1:26">
      <c r="A17367" s="33"/>
      <c r="B17367" s="10"/>
      <c r="C17367" s="10"/>
      <c r="D17367" s="10"/>
      <c r="E17367" s="10"/>
      <c r="F17367" s="10"/>
      <c r="G17367" s="10"/>
      <c r="H17367" s="10"/>
      <c r="I17367" s="140"/>
      <c r="W17367">
        <f t="shared" si="1845"/>
      </c>
      <c r="X17367">
        <f t="shared" si="1846"/>
      </c>
      <c r="Y17367">
        <f t="shared" si="1847"/>
      </c>
      <c r="Z17367">
        <f t="shared" si="1848"/>
      </c>
    </row>
    <row r="17368" spans="1:26" ht="15.75" thickBot="1">
      <c r="A17368" s="33"/>
      <c r="B17368" s="11" t="s">
        <v>20</v>
      </c>
      <c r="C17368" s="35"/>
      <c r="D17368" s="35"/>
      <c r="E17368" s="35"/>
      <c r="F17368" s="35"/>
      <c r="G17368" s="35"/>
      <c r="H17368" s="35"/>
      <c r="I17368" s="36"/>
      <c r="W17368">
        <f t="shared" si="1845"/>
      </c>
      <c r="X17368">
        <f t="shared" si="1846"/>
      </c>
      <c r="Y17368">
        <f t="shared" si="1847"/>
      </c>
      <c r="Z17368">
        <f t="shared" si="1848"/>
      </c>
    </row>
    <row r="17369" spans="1:26" ht="15.75" thickBot="1">
      <c r="A17369" s="37"/>
      <c r="B17369" s="38"/>
      <c r="C17369" s="39" t="s">
        <v>21</v>
      </c>
      <c r="D17369" s="40">
        <f>SUM(D17349:D17368)</f>
      </c>
      <c r="E17369" s="41" t="s">
        <v>360</v>
      </c>
      <c r="F17369" s="40">
        <f>SUM(F17349:F17368)</f>
      </c>
      <c r="G17369" s="40">
        <f>SUM(G17349:G17368)</f>
      </c>
      <c r="H17369" s="41">
        <f>+SUMPRODUCT(H17349:H17364,F17349:F17364)</f>
      </c>
      <c r="I17369" s="43">
        <f>SUM(I17365:I17368)</f>
      </c>
      <c r="W17369">
        <f t="shared" si="1845"/>
      </c>
      <c r="X17369">
        <f t="shared" si="1846"/>
      </c>
      <c r="Y17369">
        <f t="shared" si="1847"/>
      </c>
      <c r="Z17369">
        <f t="shared" si="1848"/>
      </c>
    </row>
    <row r="17370" spans="1:26" ht="15.75" thickBot="1">
      <c r="A17370" s="44"/>
      <c r="B17370" s="116"/>
      <c r="C17370" s="45"/>
      <c r="D17370" s="45"/>
      <c r="E17370" s="45"/>
      <c r="F17370" s="45"/>
      <c r="G17370" s="45"/>
      <c r="H17370" s="45"/>
      <c r="I17370" s="47"/>
      <c r="W17370">
        <f t="shared" si="1845"/>
      </c>
      <c r="X17370">
        <f t="shared" si="1846"/>
      </c>
      <c r="Y17370">
        <f t="shared" si="1847"/>
      </c>
      <c r="Z17370">
        <f t="shared" si="1848"/>
      </c>
    </row>
    <row r="17371" spans="1:26">
      <c r="A17371" s="12" t="s">
        <v>315</v>
      </c>
      <c r="B17371" s="12"/>
      <c r="C17371" s="12"/>
      <c r="D17371" s="13"/>
      <c r="E17371" s="14"/>
      <c r="F17371" s="14"/>
      <c r="G17371" s="14"/>
      <c r="H17371" s="2"/>
      <c r="I17371" s="12"/>
      <c r="W17371">
        <f t="shared" si="1845"/>
      </c>
      <c r="X17371">
        <f t="shared" si="1846"/>
      </c>
      <c r="Y17371">
        <f t="shared" si="1847"/>
      </c>
      <c r="Z17371">
        <f t="shared" si="1848"/>
      </c>
    </row>
    <row r="17372" spans="1:26">
      <c r="W17372">
        <f t="shared" si="1845"/>
      </c>
      <c r="X17372">
        <f t="shared" si="1846"/>
      </c>
      <c r="Y17372">
        <f t="shared" si="1847"/>
      </c>
      <c r="Z17372">
        <f t="shared" si="1848"/>
      </c>
    </row>
    <row r="17373" spans="1:26">
      <c r="W17373">
        <f t="shared" si="1845"/>
      </c>
      <c r="X17373">
        <f t="shared" si="1846"/>
      </c>
      <c r="Y17373">
        <f t="shared" si="1847"/>
      </c>
      <c r="Z17373">
        <f t="shared" si="1848"/>
      </c>
    </row>
    <row r="17374" spans="1:26">
      <c r="W17374">
        <f t="shared" si="1845"/>
      </c>
      <c r="X17374">
        <f t="shared" si="1846"/>
      </c>
      <c r="Y17374">
        <f t="shared" si="1847"/>
      </c>
      <c r="Z17374">
        <f t="shared" si="1848"/>
      </c>
    </row>
    <row r="17375" spans="1:26">
      <c r="W17375">
        <f t="shared" si="1845"/>
      </c>
      <c r="X17375">
        <f t="shared" si="1846"/>
      </c>
      <c r="Y17375">
        <f t="shared" si="1847"/>
      </c>
      <c r="Z17375">
        <f t="shared" si="1848"/>
      </c>
    </row>
    <row r="17376" spans="1:26">
      <c r="W17376">
        <f t="shared" si="1845"/>
      </c>
      <c r="X17376">
        <f t="shared" si="1846"/>
      </c>
      <c r="Y17376">
        <f t="shared" si="1847"/>
      </c>
      <c r="Z17376">
        <f t="shared" si="1848"/>
      </c>
    </row>
    <row r="17377" spans="1:26">
      <c r="A17377" s="1562" t="s">
        <v>0</v>
      </c>
      <c r="B17377" s="1562"/>
      <c r="C17377" s="1562"/>
      <c r="D17377" s="1562"/>
      <c r="E17377" s="1562"/>
      <c r="F17377" s="1562"/>
      <c r="G17377" s="1562"/>
      <c r="H17377" s="1562"/>
      <c r="I17377" s="1562"/>
      <c r="W17377">
        <f t="shared" si="1845"/>
      </c>
      <c r="X17377">
        <f t="shared" si="1846"/>
      </c>
      <c r="Y17377">
        <f t="shared" si="1847"/>
      </c>
      <c r="Z17377">
        <f t="shared" si="1848"/>
      </c>
    </row>
    <row r="17378" spans="1:26">
      <c r="W17378">
        <f t="shared" si="1845"/>
      </c>
      <c r="X17378">
        <f t="shared" si="1846"/>
      </c>
      <c r="Y17378">
        <f t="shared" si="1847"/>
      </c>
      <c r="Z17378">
        <f t="shared" si="1848"/>
      </c>
    </row>
    <row r="17379" spans="1:26">
      <c r="W17379">
        <f t="shared" si="1845"/>
      </c>
      <c r="X17379">
        <f t="shared" si="1846"/>
      </c>
      <c r="Y17379">
        <f t="shared" si="1847"/>
      </c>
      <c r="Z17379">
        <f t="shared" si="1848"/>
      </c>
    </row>
    <row r="17380" spans="1:26">
      <c r="A17380" s="1" t="s">
        <v>1</v>
      </c>
      <c r="B17380" s="1"/>
      <c r="G17380" s="489" t="s">
        <v>2</v>
      </c>
      <c r="H17380" s="3" t="s">
        <v>2712</v>
      </c>
      <c r="W17380">
        <f t="shared" si="1845"/>
      </c>
      <c r="X17380">
        <f t="shared" si="1846"/>
      </c>
      <c r="Y17380">
        <f t="shared" si="1847"/>
      </c>
      <c r="Z17380">
        <f t="shared" si="1848"/>
      </c>
    </row>
    <row r="17381" spans="1:26">
      <c r="A17381" s="1" t="inlineStr">
        <is>
          <t>Dealer-166</t>
        </is>
      </c>
      <c r="B17381" s="1"/>
      <c r="F17381" s="4"/>
      <c r="G17381" s="488" t="s">
        <v>1440</v>
      </c>
      <c r="H17381" s="1" t="s">
        <v>2370</v>
      </c>
      <c r="W17381">
        <f t="shared" si="1845"/>
      </c>
      <c r="X17381">
        <f t="shared" si="1846"/>
      </c>
      <c r="Y17381">
        <f t="shared" si="1847"/>
      </c>
      <c r="Z17381">
        <f t="shared" si="1848"/>
      </c>
    </row>
    <row r="17382" spans="1:26">
      <c r="A17382" s="1" t="inlineStr">
        <is>
          <t>Address line (redacted)</t>
        </is>
      </c>
      <c r="B17382" s="1"/>
      <c r="H17382" s="49"/>
      <c r="W17382">
        <f t="shared" si="1845"/>
      </c>
      <c r="X17382">
        <f t="shared" si="1846"/>
      </c>
      <c r="Y17382">
        <f t="shared" si="1847"/>
      </c>
      <c r="Z17382">
        <f t="shared" si="1848"/>
      </c>
    </row>
    <row r="17383" spans="1:26">
      <c r="A17383" s="1" t="inlineStr">
        <is>
          <t>Address line (redacted)</t>
        </is>
      </c>
      <c r="B17383" s="1"/>
      <c r="D17383" s="85"/>
      <c r="E17383" s="85"/>
      <c r="F17383" s="85"/>
      <c r="G17383" s="85"/>
      <c r="H17383" s="85"/>
      <c r="W17383">
        <f t="shared" si="1845"/>
      </c>
      <c r="X17383">
        <f t="shared" si="1846"/>
      </c>
      <c r="Y17383">
        <f t="shared" si="1847"/>
      </c>
      <c r="Z17383">
        <f t="shared" si="1848"/>
      </c>
    </row>
    <row r="17384" spans="1:26">
      <c r="A17384" s="12" t="s">
        <v>299</v>
      </c>
      <c r="B17384" s="86" t="inlineStr">
        <is>
          <t>GSTIN-MASKED</t>
        </is>
      </c>
      <c r="D17384" s="85"/>
      <c r="E17384" s="85"/>
      <c r="F17384" s="85"/>
      <c r="G17384" s="85"/>
      <c r="H17384" s="85"/>
      <c r="W17384">
        <f t="shared" si="1845"/>
      </c>
      <c r="X17384">
        <f t="shared" si="1846"/>
      </c>
      <c r="Y17384">
        <f t="shared" si="1847"/>
      </c>
      <c r="Z17384">
        <f t="shared" si="1848"/>
      </c>
    </row>
    <row r="17385" spans="1:26">
      <c r="D17385" s="85"/>
      <c r="E17385" s="85"/>
      <c r="F17385" s="85"/>
      <c r="G17385" s="85"/>
      <c r="H17385" s="85"/>
      <c r="W17385">
        <f t="shared" si="1845"/>
      </c>
      <c r="X17385">
        <f t="shared" si="1846"/>
      </c>
      <c r="Y17385">
        <f t="shared" si="1847"/>
      </c>
      <c r="Z17385">
        <f t="shared" si="1848"/>
      </c>
    </row>
    <row r="17386" spans="1:26">
      <c r="W17386">
        <f t="shared" si="1845"/>
      </c>
      <c r="X17386">
        <f t="shared" si="1846"/>
      </c>
      <c r="Y17386">
        <f t="shared" si="1847"/>
      </c>
      <c r="Z17386">
        <f t="shared" si="1848"/>
      </c>
    </row>
    <row r="17387" spans="1:26">
      <c r="A17387" s="1" t="s">
        <v>5</v>
      </c>
      <c r="W17387">
        <f t="shared" si="1845"/>
      </c>
      <c r="X17387">
        <f t="shared" si="1846"/>
      </c>
      <c r="Y17387">
        <f t="shared" si="1847"/>
      </c>
      <c r="Z17387">
        <f t="shared" si="1848"/>
      </c>
    </row>
    <row r="17388" spans="1:26">
      <c r="A17388" s="1" t="s">
        <v>6</v>
      </c>
      <c r="W17388">
        <f t="shared" si="1845"/>
      </c>
      <c r="X17388">
        <f t="shared" si="1846"/>
      </c>
      <c r="Y17388">
        <f t="shared" si="1847"/>
      </c>
      <c r="Z17388">
        <f t="shared" si="1848"/>
      </c>
    </row>
    <row r="17389" spans="1:26">
      <c r="A17389" s="1" t="s">
        <v>7</v>
      </c>
      <c r="W17389">
        <f t="shared" si="1845"/>
      </c>
      <c r="X17389">
        <f t="shared" si="1846"/>
      </c>
      <c r="Y17389">
        <f t="shared" si="1847"/>
      </c>
      <c r="Z17389">
        <f t="shared" si="1848"/>
      </c>
    </row>
    <row r="17390" spans="1:26" ht="24">
      <c r="A17390" s="179" t="s">
        <v>8</v>
      </c>
      <c r="B17390" s="180" t="s">
        <v>9</v>
      </c>
      <c r="C17390" s="180" t="s">
        <v>10</v>
      </c>
      <c r="D17390" s="181" t="s">
        <v>11</v>
      </c>
      <c r="E17390" s="181" t="s">
        <v>12</v>
      </c>
      <c r="F17390" s="181" t="s">
        <v>13</v>
      </c>
      <c r="G17390" s="181" t="s">
        <v>14</v>
      </c>
      <c r="H17390" s="179" t="s">
        <v>15</v>
      </c>
      <c r="I17390" s="182" t="s">
        <v>16</v>
      </c>
      <c r="W17390">
        <f t="shared" si="1845"/>
      </c>
      <c r="X17390">
        <f t="shared" si="1846"/>
      </c>
      <c r="Y17390">
        <f t="shared" si="1847"/>
      </c>
      <c r="Z17390">
        <f t="shared" si="1848"/>
      </c>
    </row>
    <row r="17391" spans="1:26">
      <c r="A17391" s="5"/>
      <c r="B17391" s="1564" t="s">
        <v>18</v>
      </c>
      <c r="C17391" s="1565"/>
      <c r="D17391" s="5"/>
      <c r="E17391" s="5"/>
      <c r="F17391" s="21"/>
      <c r="G17391" s="6"/>
      <c r="H17391" s="5"/>
      <c r="I17391" s="183"/>
      <c r="W17391">
        <f t="shared" si="1845"/>
      </c>
      <c r="X17391">
        <f t="shared" si="1846"/>
      </c>
      <c r="Y17391">
        <f t="shared" si="1847"/>
      </c>
      <c r="Z17391">
        <f t="shared" si="1848"/>
      </c>
    </row>
    <row r="17392" spans="1:26">
      <c r="A17392" s="5">
        <v>1</v>
      </c>
      <c r="B17392" s="8" t="s">
        <v>275</v>
      </c>
      <c r="C17392" s="5" t="s">
        <v>276</v>
      </c>
      <c r="D17392" s="5">
        <v>2</v>
      </c>
      <c r="E17392" s="5">
        <v>4</v>
      </c>
      <c r="F17392" s="5">
        <f>+E17392*D17392</f>
      </c>
      <c r="G17392" s="6">
        <f>+E17392*D17392</f>
      </c>
      <c r="H17392" s="9">
        <v>1</v>
      </c>
      <c r="I17392" s="183">
        <f>+H17392*G17392</f>
      </c>
      <c r="J17392">
        <v>112</v>
      </c>
      <c r="K17392">
        <f>+H17392-J17392</f>
      </c>
      <c r="L17392">
        <f>+K17392*G17392</f>
      </c>
      <c r="W17392">
        <f t="shared" si="1845"/>
      </c>
      <c r="X17392">
        <f t="shared" si="1846"/>
      </c>
      <c r="Y17392">
        <f t="shared" si="1847"/>
      </c>
      <c r="Z17392">
        <f t="shared" si="1848"/>
      </c>
    </row>
    <row r="17393" spans="1:26">
      <c r="A17393" s="5">
        <v>2</v>
      </c>
      <c r="B17393" s="128" t="s">
        <v>835</v>
      </c>
      <c r="C17393" s="101" t="s">
        <v>834</v>
      </c>
      <c r="D17393" s="5">
        <v>2</v>
      </c>
      <c r="E17393" s="5">
        <v>4</v>
      </c>
      <c r="F17393" s="5">
        <f t="shared" ref="F17393:F17408" si="1849">+E17393*D17393</f>
      </c>
      <c r="G17393" s="6">
        <f t="shared" ref="G17393:G17408" si="1850">+E17393*D17393</f>
      </c>
      <c r="H17393" s="5">
        <v>1</v>
      </c>
      <c r="I17393" s="183">
        <f t="shared" ref="I17393:I17408" si="1851">+H17393*G17393</f>
      </c>
      <c r="J17393">
        <v>112</v>
      </c>
      <c r="K17393">
        <f t="shared" ref="K17393:K17408" si="1852">+H17393-J17393</f>
      </c>
      <c r="L17393">
        <f t="shared" ref="L17393:L17408" si="1853">+K17393*G17393</f>
      </c>
      <c r="W17393">
        <f t="shared" si="1845"/>
      </c>
      <c r="X17393">
        <f t="shared" si="1846"/>
      </c>
      <c r="Y17393">
        <f t="shared" si="1847"/>
      </c>
      <c r="Z17393">
        <f t="shared" si="1848"/>
      </c>
    </row>
    <row r="17394" spans="1:26">
      <c r="A17394" s="5"/>
      <c r="B17394" s="128" t="s">
        <v>835</v>
      </c>
      <c r="C17394" s="101" t="s">
        <v>834</v>
      </c>
      <c r="D17394" s="5">
        <v>2</v>
      </c>
      <c r="E17394" s="5">
        <v>1</v>
      </c>
      <c r="F17394" s="5">
        <f>+E17394*D17394</f>
      </c>
      <c r="G17394" s="6">
        <f>+E17394*D17394</f>
      </c>
      <c r="H17394" s="5">
        <v>1</v>
      </c>
      <c r="I17394" s="183">
        <f>+H17394*G17394</f>
      </c>
      <c r="J17394">
        <v>112</v>
      </c>
      <c r="K17394">
        <f>+H17394-J17394</f>
      </c>
      <c r="L17394">
        <f>+K17394*G17394</f>
      </c>
      <c r="W17394">
        <f t="shared" si="1845"/>
      </c>
      <c r="X17394">
        <f t="shared" si="1846"/>
      </c>
      <c r="Y17394">
        <f t="shared" si="1847"/>
      </c>
      <c r="Z17394">
        <f t="shared" si="1848"/>
      </c>
    </row>
    <row r="17395" spans="1:26">
      <c r="A17395" s="5">
        <v>3</v>
      </c>
      <c r="B17395" s="95" t="s">
        <v>848</v>
      </c>
      <c r="C17395" s="16" t="s">
        <v>847</v>
      </c>
      <c r="D17395" s="5">
        <v>1</v>
      </c>
      <c r="E17395" s="5">
        <v>4</v>
      </c>
      <c r="F17395" s="5">
        <f t="shared" si="1849"/>
      </c>
      <c r="G17395" s="6">
        <f t="shared" si="1850"/>
      </c>
      <c r="H17395" s="16">
        <v>1</v>
      </c>
      <c r="I17395" s="183">
        <f t="shared" si="1851"/>
      </c>
      <c r="J17395">
        <v>112</v>
      </c>
      <c r="K17395">
        <f t="shared" si="1852"/>
      </c>
      <c r="L17395">
        <f t="shared" si="1853"/>
      </c>
      <c r="W17395">
        <f t="shared" si="1845"/>
      </c>
      <c r="X17395">
        <f t="shared" si="1846"/>
      </c>
      <c r="Y17395">
        <f t="shared" si="1847"/>
      </c>
      <c r="Z17395">
        <f t="shared" si="1848"/>
      </c>
    </row>
    <row r="17396" spans="1:26">
      <c r="A17396" s="5"/>
      <c r="B17396" s="95" t="s">
        <v>848</v>
      </c>
      <c r="C17396" s="16" t="s">
        <v>847</v>
      </c>
      <c r="D17396" s="5">
        <v>3</v>
      </c>
      <c r="E17396" s="5">
        <v>1</v>
      </c>
      <c r="F17396" s="5">
        <f>+E17396*D17396</f>
      </c>
      <c r="G17396" s="6">
        <f>+E17396*D17396</f>
      </c>
      <c r="H17396" s="16">
        <v>1</v>
      </c>
      <c r="I17396" s="183">
        <f>+H17396*G17396</f>
      </c>
      <c r="J17396">
        <v>112</v>
      </c>
      <c r="K17396">
        <f>+H17396-J17396</f>
      </c>
      <c r="L17396">
        <f>+K17396*G17396</f>
      </c>
      <c r="W17396">
        <f t="shared" si="1845"/>
      </c>
      <c r="X17396">
        <f t="shared" si="1846"/>
      </c>
      <c r="Y17396">
        <f t="shared" si="1847"/>
      </c>
      <c r="Z17396">
        <f t="shared" si="1848"/>
      </c>
    </row>
    <row r="17397" spans="1:26">
      <c r="A17397" s="5">
        <v>4</v>
      </c>
      <c r="B17397" s="95" t="s">
        <v>1040</v>
      </c>
      <c r="C17397" s="101" t="s">
        <v>1041</v>
      </c>
      <c r="D17397" s="5">
        <v>1</v>
      </c>
      <c r="E17397" s="5">
        <v>4</v>
      </c>
      <c r="F17397" s="5">
        <f t="shared" si="1849"/>
      </c>
      <c r="G17397" s="6">
        <f t="shared" si="1850"/>
      </c>
      <c r="H17397" s="16">
        <v>1</v>
      </c>
      <c r="I17397" s="183">
        <f t="shared" si="1851"/>
      </c>
      <c r="J17397">
        <v>112</v>
      </c>
      <c r="K17397">
        <f t="shared" si="1852"/>
      </c>
      <c r="L17397">
        <f t="shared" si="1853"/>
      </c>
      <c r="W17397">
        <f t="shared" si="1845"/>
      </c>
      <c r="X17397">
        <f t="shared" si="1846"/>
      </c>
      <c r="Y17397">
        <f t="shared" si="1847"/>
      </c>
      <c r="Z17397">
        <f t="shared" si="1848"/>
      </c>
    </row>
    <row r="17398" spans="1:26">
      <c r="A17398" s="5"/>
      <c r="B17398" s="95" t="s">
        <v>1040</v>
      </c>
      <c r="C17398" s="101" t="s">
        <v>1041</v>
      </c>
      <c r="D17398" s="5">
        <v>2</v>
      </c>
      <c r="E17398" s="5">
        <v>1</v>
      </c>
      <c r="F17398" s="5">
        <f>+E17398*D17398</f>
      </c>
      <c r="G17398" s="6">
        <f>+E17398*D17398</f>
      </c>
      <c r="H17398" s="16">
        <v>1</v>
      </c>
      <c r="I17398" s="183">
        <f>+H17398*G17398</f>
      </c>
      <c r="J17398">
        <v>112</v>
      </c>
      <c r="K17398">
        <f>+H17398-J17398</f>
      </c>
      <c r="L17398">
        <f>+K17398*G17398</f>
      </c>
      <c r="W17398">
        <f t="shared" si="1845"/>
      </c>
      <c r="X17398">
        <f t="shared" si="1846"/>
      </c>
      <c r="Y17398">
        <f t="shared" si="1847"/>
      </c>
      <c r="Z17398">
        <f t="shared" si="1848"/>
      </c>
    </row>
    <row r="17399" spans="1:26" ht="24">
      <c r="A17399" s="5">
        <v>5</v>
      </c>
      <c r="B17399" s="95" t="s">
        <v>846</v>
      </c>
      <c r="C17399" s="101" t="s">
        <v>845</v>
      </c>
      <c r="D17399" s="5">
        <v>1</v>
      </c>
      <c r="E17399" s="5">
        <v>4</v>
      </c>
      <c r="F17399" s="5">
        <f t="shared" si="1849"/>
      </c>
      <c r="G17399" s="6">
        <f t="shared" si="1850"/>
      </c>
      <c r="H17399" s="16">
        <v>1</v>
      </c>
      <c r="I17399" s="183">
        <f t="shared" si="1851"/>
      </c>
      <c r="J17399">
        <v>112</v>
      </c>
      <c r="K17399">
        <f t="shared" si="1852"/>
      </c>
      <c r="L17399">
        <f t="shared" si="1853"/>
      </c>
      <c r="W17399">
        <f t="shared" si="1845"/>
      </c>
      <c r="X17399">
        <f t="shared" si="1846"/>
      </c>
      <c r="Y17399">
        <f t="shared" si="1847"/>
      </c>
      <c r="Z17399">
        <f t="shared" si="1848"/>
      </c>
    </row>
    <row r="17400" spans="1:26">
      <c r="A17400" s="5">
        <v>6</v>
      </c>
      <c r="B17400" s="95" t="s">
        <v>830</v>
      </c>
      <c r="C17400" s="101" t="s">
        <v>829</v>
      </c>
      <c r="D17400" s="5">
        <v>2</v>
      </c>
      <c r="E17400" s="5">
        <v>4</v>
      </c>
      <c r="F17400" s="5">
        <f t="shared" si="1849"/>
      </c>
      <c r="G17400" s="6">
        <f t="shared" si="1850"/>
      </c>
      <c r="H17400" s="16">
        <v>1</v>
      </c>
      <c r="I17400" s="183">
        <f t="shared" si="1851"/>
      </c>
      <c r="J17400">
        <v>112</v>
      </c>
      <c r="K17400">
        <f t="shared" si="1852"/>
      </c>
      <c r="L17400">
        <f t="shared" si="1853"/>
      </c>
      <c r="W17400">
        <f t="shared" si="1845"/>
      </c>
      <c r="X17400">
        <f t="shared" si="1846"/>
      </c>
      <c r="Y17400">
        <f t="shared" si="1847"/>
      </c>
      <c r="Z17400">
        <f t="shared" si="1848"/>
      </c>
    </row>
    <row r="17401" spans="1:26">
      <c r="A17401" s="5">
        <v>7</v>
      </c>
      <c r="B17401" s="95" t="s">
        <v>828</v>
      </c>
      <c r="C17401" s="101" t="s">
        <v>827</v>
      </c>
      <c r="D17401" s="5">
        <v>1</v>
      </c>
      <c r="E17401" s="5">
        <v>4</v>
      </c>
      <c r="F17401" s="5">
        <f t="shared" si="1849"/>
      </c>
      <c r="G17401" s="6">
        <f t="shared" si="1850"/>
      </c>
      <c r="H17401" s="16">
        <v>1</v>
      </c>
      <c r="I17401" s="183">
        <f t="shared" si="1851"/>
      </c>
      <c r="J17401">
        <v>112</v>
      </c>
      <c r="K17401">
        <f t="shared" si="1852"/>
      </c>
      <c r="L17401">
        <f t="shared" si="1853"/>
      </c>
      <c r="W17401">
        <f t="shared" si="1845"/>
      </c>
      <c r="X17401">
        <f t="shared" si="1846"/>
      </c>
      <c r="Y17401">
        <f t="shared" si="1847"/>
      </c>
      <c r="Z17401">
        <f t="shared" si="1848"/>
      </c>
    </row>
    <row r="17402" spans="1:26">
      <c r="A17402" s="5"/>
      <c r="B17402" s="95" t="s">
        <v>828</v>
      </c>
      <c r="C17402" s="101" t="s">
        <v>827</v>
      </c>
      <c r="D17402" s="5">
        <v>2</v>
      </c>
      <c r="E17402" s="5">
        <v>1</v>
      </c>
      <c r="F17402" s="5">
        <f>+E17402*D17402</f>
      </c>
      <c r="G17402" s="6">
        <f>+E17402*D17402</f>
      </c>
      <c r="H17402" s="16">
        <v>1</v>
      </c>
      <c r="I17402" s="183">
        <f>+H17402*G17402</f>
      </c>
      <c r="J17402">
        <v>112</v>
      </c>
      <c r="K17402">
        <f>+H17402-J17402</f>
      </c>
      <c r="L17402">
        <f>+K17402*G17402</f>
      </c>
      <c r="W17402">
        <f t="shared" si="1845"/>
      </c>
      <c r="X17402">
        <f t="shared" si="1846"/>
      </c>
      <c r="Y17402">
        <f t="shared" si="1847"/>
      </c>
      <c r="Z17402">
        <f t="shared" si="1848"/>
      </c>
    </row>
    <row r="17403" spans="1:26" ht="24">
      <c r="A17403" s="5">
        <v>8</v>
      </c>
      <c r="B17403" s="95" t="s">
        <v>322</v>
      </c>
      <c r="C17403" s="101" t="s">
        <v>323</v>
      </c>
      <c r="D17403" s="5">
        <v>1</v>
      </c>
      <c r="E17403" s="16">
        <v>4</v>
      </c>
      <c r="F17403" s="5">
        <f t="shared" si="1849"/>
      </c>
      <c r="G17403" s="6">
        <f t="shared" si="1850"/>
      </c>
      <c r="H17403" s="5">
        <v>1</v>
      </c>
      <c r="I17403" s="183">
        <f t="shared" si="1851"/>
      </c>
      <c r="J17403">
        <v>112</v>
      </c>
      <c r="K17403">
        <f t="shared" si="1852"/>
      </c>
      <c r="L17403">
        <f t="shared" si="1853"/>
      </c>
      <c r="W17403">
        <f t="shared" si="1845"/>
      </c>
      <c r="X17403">
        <f t="shared" si="1846"/>
      </c>
      <c r="Y17403">
        <f t="shared" si="1847"/>
      </c>
      <c r="Z17403">
        <f t="shared" si="1848"/>
      </c>
    </row>
    <row r="17404" spans="1:26" ht="24">
      <c r="A17404" s="5">
        <v>9</v>
      </c>
      <c r="B17404" s="95" t="s">
        <v>2719</v>
      </c>
      <c r="C17404" s="101" t="s">
        <v>2718</v>
      </c>
      <c r="D17404" s="5">
        <v>1</v>
      </c>
      <c r="E17404" s="5">
        <v>4</v>
      </c>
      <c r="F17404" s="5">
        <f t="shared" si="1849"/>
      </c>
      <c r="G17404" s="6">
        <f t="shared" si="1850"/>
      </c>
      <c r="H17404" s="16">
        <v>1</v>
      </c>
      <c r="I17404" s="183">
        <f t="shared" si="1851"/>
      </c>
      <c r="J17404">
        <v>112</v>
      </c>
      <c r="K17404">
        <f t="shared" si="1852"/>
      </c>
      <c r="L17404">
        <f t="shared" si="1853"/>
      </c>
      <c r="W17404">
        <f t="shared" si="1845"/>
      </c>
      <c r="X17404">
        <f t="shared" si="1846"/>
      </c>
      <c r="Y17404">
        <f t="shared" si="1847"/>
      </c>
      <c r="Z17404">
        <f t="shared" si="1848"/>
      </c>
    </row>
    <row r="17405" spans="1:26">
      <c r="A17405" s="5">
        <v>10</v>
      </c>
      <c r="B17405" s="95" t="s">
        <v>2468</v>
      </c>
      <c r="C17405" s="101" t="s">
        <v>826</v>
      </c>
      <c r="D17405" s="5">
        <v>1</v>
      </c>
      <c r="E17405" s="5">
        <v>4</v>
      </c>
      <c r="F17405" s="5">
        <f t="shared" si="1849"/>
      </c>
      <c r="G17405" s="6">
        <f t="shared" si="1850"/>
      </c>
      <c r="H17405" s="5">
        <v>1</v>
      </c>
      <c r="I17405" s="183">
        <f t="shared" si="1851"/>
      </c>
      <c r="J17405">
        <v>112</v>
      </c>
      <c r="K17405">
        <f t="shared" si="1852"/>
      </c>
      <c r="L17405">
        <f t="shared" si="1853"/>
      </c>
      <c r="W17405">
        <f t="shared" si="1845"/>
      </c>
      <c r="X17405">
        <f t="shared" si="1846"/>
      </c>
      <c r="Y17405">
        <f t="shared" si="1847"/>
      </c>
      <c r="Z17405">
        <f t="shared" si="1848"/>
      </c>
    </row>
    <row r="17406" spans="1:26">
      <c r="A17406" s="5">
        <v>11</v>
      </c>
      <c r="B17406" s="8" t="s">
        <v>707</v>
      </c>
      <c r="C17406" s="5" t="s">
        <v>708</v>
      </c>
      <c r="D17406" s="5">
        <v>1</v>
      </c>
      <c r="E17406" s="16">
        <v>4</v>
      </c>
      <c r="F17406" s="5">
        <f t="shared" si="1849"/>
      </c>
      <c r="G17406" s="6">
        <f t="shared" si="1850"/>
      </c>
      <c r="H17406" s="16">
        <v>1</v>
      </c>
      <c r="I17406" s="183">
        <f t="shared" si="1851"/>
      </c>
      <c r="J17406">
        <v>112</v>
      </c>
      <c r="K17406">
        <f t="shared" si="1852"/>
      </c>
      <c r="L17406">
        <f t="shared" si="1853"/>
      </c>
      <c r="W17406">
        <f t="shared" si="1845"/>
      </c>
      <c r="X17406">
        <f t="shared" si="1846"/>
      </c>
      <c r="Y17406">
        <f t="shared" si="1847"/>
      </c>
      <c r="Z17406">
        <f t="shared" si="1848"/>
      </c>
    </row>
    <row r="17407" spans="1:26">
      <c r="A17407" s="5">
        <v>12</v>
      </c>
      <c r="B17407" s="15" t="s">
        <v>1347</v>
      </c>
      <c r="C17407" s="5" t="s">
        <v>1346</v>
      </c>
      <c r="D17407" s="5">
        <v>1</v>
      </c>
      <c r="E17407" s="16">
        <v>4</v>
      </c>
      <c r="F17407" s="5">
        <f t="shared" si="1849"/>
      </c>
      <c r="G17407" s="6">
        <f t="shared" si="1850"/>
      </c>
      <c r="H17407" s="5">
        <v>1</v>
      </c>
      <c r="I17407" s="183">
        <f t="shared" si="1851"/>
      </c>
      <c r="J17407">
        <v>112</v>
      </c>
      <c r="K17407">
        <f t="shared" si="1852"/>
      </c>
      <c r="L17407">
        <f t="shared" si="1853"/>
      </c>
      <c r="W17407">
        <f t="shared" si="1845"/>
      </c>
      <c r="X17407">
        <f t="shared" si="1846"/>
      </c>
      <c r="Y17407">
        <f t="shared" si="1847"/>
      </c>
      <c r="Z17407">
        <f t="shared" si="1848"/>
      </c>
    </row>
    <row r="17408" spans="1:26">
      <c r="A17408" s="5">
        <v>13</v>
      </c>
      <c r="B17408" s="8" t="s">
        <v>467</v>
      </c>
      <c r="C17408" s="5" t="s">
        <v>466</v>
      </c>
      <c r="D17408" s="5">
        <v>2</v>
      </c>
      <c r="E17408" s="5">
        <v>4</v>
      </c>
      <c r="F17408" s="5">
        <f t="shared" si="1849"/>
      </c>
      <c r="G17408" s="6">
        <f t="shared" si="1850"/>
      </c>
      <c r="H17408" s="16">
        <v>1</v>
      </c>
      <c r="I17408" s="183">
        <f t="shared" si="1851"/>
      </c>
      <c r="J17408">
        <v>112</v>
      </c>
      <c r="K17408">
        <f t="shared" si="1852"/>
      </c>
      <c r="L17408">
        <f t="shared" si="1853"/>
      </c>
      <c r="W17408">
        <f t="shared" si="1845"/>
      </c>
      <c r="X17408">
        <f t="shared" si="1846"/>
      </c>
      <c r="Y17408">
        <f t="shared" si="1847"/>
      </c>
      <c r="Z17408">
        <f t="shared" si="1848"/>
      </c>
    </row>
    <row r="17409" spans="1:26">
      <c r="A17409" s="5"/>
      <c r="B17409" s="8" t="s">
        <v>467</v>
      </c>
      <c r="C17409" s="5" t="s">
        <v>466</v>
      </c>
      <c r="D17409" s="5">
        <v>1</v>
      </c>
      <c r="E17409" s="5">
        <v>1</v>
      </c>
      <c r="F17409" s="5">
        <f>+E17409*D17409</f>
      </c>
      <c r="G17409" s="6">
        <f>+E17409*D17409</f>
      </c>
      <c r="H17409" s="16">
        <v>1</v>
      </c>
      <c r="I17409" s="183">
        <f>+H17409*G17409</f>
      </c>
      <c r="J17409">
        <v>112</v>
      </c>
      <c r="K17409">
        <f>+H17409-J17409</f>
      </c>
      <c r="L17409">
        <f>+K17409*G17409</f>
      </c>
      <c r="W17409">
        <f t="shared" si="1845"/>
      </c>
      <c r="X17409">
        <f t="shared" si="1846"/>
      </c>
      <c r="Y17409">
        <f t="shared" si="1847"/>
      </c>
      <c r="Z17409">
        <f t="shared" si="1848"/>
      </c>
    </row>
    <row r="17410" spans="1:26">
      <c r="A17410" s="5">
        <v>14</v>
      </c>
      <c r="B17410" s="95" t="s">
        <v>291</v>
      </c>
      <c r="C17410" s="101" t="s">
        <v>290</v>
      </c>
      <c r="D17410" s="5">
        <v>1</v>
      </c>
      <c r="E17410" s="5">
        <v>4</v>
      </c>
      <c r="F17410" s="5">
        <f>+E17410*D17410</f>
      </c>
      <c r="G17410" s="6">
        <f>+E17410*D17410</f>
      </c>
      <c r="H17410" s="16">
        <v>1</v>
      </c>
      <c r="I17410" s="183">
        <f>+H17410*G17410</f>
      </c>
      <c r="J17410">
        <v>112</v>
      </c>
      <c r="K17410">
        <f>+H17410-J17410</f>
      </c>
      <c r="L17410">
        <f>+K17410*G17410</f>
      </c>
      <c r="W17410">
        <f t="shared" si="1845"/>
      </c>
      <c r="X17410">
        <f t="shared" si="1846"/>
      </c>
      <c r="Y17410">
        <f t="shared" si="1847"/>
      </c>
      <c r="Z17410">
        <f t="shared" si="1848"/>
      </c>
    </row>
    <row r="17411" spans="1:26">
      <c r="A17411" s="5"/>
      <c r="B17411" s="1564" t="s">
        <v>644</v>
      </c>
      <c r="C17411" s="1565"/>
      <c r="D17411" s="5"/>
      <c r="E17411" s="5"/>
      <c r="F17411" s="21"/>
      <c r="G17411" s="6"/>
      <c r="H17411" s="5"/>
      <c r="I17411" s="183"/>
      <c r="W17411">
        <f t="shared" si="1845"/>
      </c>
      <c r="X17411">
        <f t="shared" si="1846"/>
      </c>
      <c r="Y17411">
        <f t="shared" si="1847"/>
      </c>
      <c r="Z17411">
        <f t="shared" si="1848"/>
      </c>
    </row>
    <row r="17412" spans="1:26">
      <c r="A17412" s="5">
        <v>15</v>
      </c>
      <c r="B17412" s="8" t="s">
        <v>2238</v>
      </c>
      <c r="C17412" s="5" t="s">
        <v>1559</v>
      </c>
      <c r="D17412" s="5">
        <v>1</v>
      </c>
      <c r="E17412" s="5">
        <v>1</v>
      </c>
      <c r="F17412" s="21">
        <v>1</v>
      </c>
      <c r="G17412" s="6">
        <f>+F17412</f>
      </c>
      <c r="H17412" s="312" t="s">
        <v>780</v>
      </c>
      <c r="I17412" s="183"/>
      <c r="W17412">
        <f t="shared" ref="W17412:W17475" si="1854">IF(LEFT($H17412&amp;"",5)="2019-",$H17412,W17411)</f>
      </c>
      <c r="X17412">
        <f t="shared" ref="X17412:X17475" si="1855">IF($W17412="",0,IF(COUNTIF($AB$2:$AB$80,$W17412)&gt;0,1,0))</f>
      </c>
      <c r="Y17412">
        <f t="shared" ref="Y17412:Y17475" si="1856">IF($C17412="","",UPPER(TRIM(IFERROR(LEFT($C17412&amp;"",FIND("/",$C17412&amp;"")-1),$C17412&amp;""))))</f>
      </c>
      <c r="Z17412">
        <f t="shared" ref="Z17412:Z17475" si="1857">IFERROR(IF(ISNUMBER($G17412),$G17412,0),0)</f>
      </c>
    </row>
    <row r="17413" spans="1:26">
      <c r="A17413" s="5"/>
      <c r="B17413" s="1564" t="s">
        <v>1181</v>
      </c>
      <c r="C17413" s="1565"/>
      <c r="D17413" s="5"/>
      <c r="E17413" s="5"/>
      <c r="F17413" s="21"/>
      <c r="G17413" s="6"/>
      <c r="H17413" s="5"/>
      <c r="I17413" s="183"/>
      <c r="W17413">
        <f t="shared" si="1854"/>
      </c>
      <c r="X17413">
        <f t="shared" si="1855"/>
      </c>
      <c r="Y17413">
        <f t="shared" si="1856"/>
      </c>
      <c r="Z17413">
        <f t="shared" si="1857"/>
      </c>
    </row>
    <row r="17414" spans="1:26">
      <c r="A17414" s="19">
        <v>16</v>
      </c>
      <c r="B17414" s="20" t="s">
        <v>1436</v>
      </c>
      <c r="C17414" s="5" t="s">
        <v>1437</v>
      </c>
      <c r="D17414" s="5">
        <v>1</v>
      </c>
      <c r="E17414" s="5">
        <v>10</v>
      </c>
      <c r="F17414" s="5">
        <f>+E17414*D17414</f>
      </c>
      <c r="G17414" s="6">
        <f>+E17414*D17414</f>
      </c>
      <c r="H17414" s="7">
        <v>1</v>
      </c>
      <c r="I17414" s="183">
        <f>+H17414*G17414</f>
      </c>
      <c r="J17414">
        <v>18</v>
      </c>
      <c r="K17414">
        <f>+H17414-J17414</f>
      </c>
      <c r="L17414">
        <f>+K17414*G17414</f>
      </c>
      <c r="W17414">
        <f t="shared" si="1854"/>
      </c>
      <c r="X17414">
        <f t="shared" si="1855"/>
      </c>
      <c r="Y17414">
        <f t="shared" si="1856"/>
      </c>
      <c r="Z17414">
        <f t="shared" si="1857"/>
      </c>
    </row>
    <row r="17415" spans="1:26">
      <c r="A17415" s="5"/>
      <c r="B17415" s="1564" t="s">
        <v>17</v>
      </c>
      <c r="C17415" s="1565"/>
      <c r="D17415" s="5"/>
      <c r="E17415" s="5"/>
      <c r="F17415" s="21"/>
      <c r="G17415" s="6"/>
      <c r="H17415" s="5"/>
      <c r="I17415" s="183"/>
      <c r="W17415">
        <f t="shared" si="1854"/>
      </c>
      <c r="X17415">
        <f t="shared" si="1855"/>
      </c>
      <c r="Y17415">
        <f t="shared" si="1856"/>
      </c>
      <c r="Z17415">
        <f t="shared" si="1857"/>
      </c>
    </row>
    <row r="17416" spans="1:26">
      <c r="A17416" s="5">
        <v>17</v>
      </c>
      <c r="B17416" s="8" t="s">
        <v>454</v>
      </c>
      <c r="C17416" s="5" t="s">
        <v>453</v>
      </c>
      <c r="D17416" s="5">
        <v>1</v>
      </c>
      <c r="E17416" s="5">
        <v>5</v>
      </c>
      <c r="F17416" s="5">
        <f>+E17416*D17416</f>
      </c>
      <c r="G17416" s="6">
        <f>+E17416*D17416</f>
      </c>
      <c r="H17416" s="5">
        <v>1</v>
      </c>
      <c r="I17416" s="183">
        <f>+H17416*G17416</f>
      </c>
      <c r="J17416">
        <v>119</v>
      </c>
      <c r="K17416">
        <f>+H17416-J17416</f>
      </c>
      <c r="L17416">
        <f>+K17416*G17416</f>
      </c>
      <c r="W17416">
        <f t="shared" si="1854"/>
      </c>
      <c r="X17416">
        <f t="shared" si="1855"/>
      </c>
      <c r="Y17416">
        <f t="shared" si="1856"/>
      </c>
      <c r="Z17416">
        <f t="shared" si="1857"/>
      </c>
    </row>
    <row r="17417" spans="1:26" ht="24">
      <c r="A17417" s="5">
        <v>18</v>
      </c>
      <c r="B17417" s="15" t="s">
        <v>1315</v>
      </c>
      <c r="C17417" s="5" t="s">
        <v>1316</v>
      </c>
      <c r="D17417" s="5">
        <v>1</v>
      </c>
      <c r="E17417" s="5">
        <v>5</v>
      </c>
      <c r="F17417" s="5">
        <f>+E17417*D17417</f>
      </c>
      <c r="G17417" s="6">
        <f>+E17417*D17417</f>
      </c>
      <c r="H17417" s="5">
        <v>1</v>
      </c>
      <c r="I17417" s="183">
        <f>+H17417*G17417</f>
      </c>
      <c r="J17417">
        <v>119</v>
      </c>
      <c r="K17417">
        <f>+H17417-J17417</f>
      </c>
      <c r="L17417">
        <f>+K17417*G17417</f>
      </c>
      <c r="W17417">
        <f t="shared" si="1854"/>
      </c>
      <c r="X17417">
        <f t="shared" si="1855"/>
      </c>
      <c r="Y17417">
        <f t="shared" si="1856"/>
      </c>
      <c r="Z17417">
        <f t="shared" si="1857"/>
      </c>
    </row>
    <row r="17418" spans="1:26">
      <c r="A17418" s="5">
        <v>19</v>
      </c>
      <c r="B17418" s="8" t="s">
        <v>964</v>
      </c>
      <c r="C17418" s="5" t="s">
        <v>963</v>
      </c>
      <c r="D17418" s="5">
        <v>1</v>
      </c>
      <c r="E17418" s="5">
        <v>5</v>
      </c>
      <c r="F17418" s="5">
        <f>+E17418*D17418</f>
      </c>
      <c r="G17418" s="6">
        <f>+E17418*D17418</f>
      </c>
      <c r="H17418" s="5">
        <v>1</v>
      </c>
      <c r="I17418" s="183">
        <f>+H17418*G17418</f>
      </c>
      <c r="J17418">
        <v>119</v>
      </c>
      <c r="K17418">
        <f>+H17418-J17418</f>
      </c>
      <c r="L17418">
        <f>+K17418*G17418</f>
      </c>
      <c r="W17418">
        <f t="shared" si="1854"/>
      </c>
      <c r="X17418">
        <f t="shared" si="1855"/>
      </c>
      <c r="Y17418">
        <f t="shared" si="1856"/>
      </c>
      <c r="Z17418">
        <f t="shared" si="1857"/>
      </c>
    </row>
    <row r="17419" spans="1:26" ht="15.75" thickBot="1">
      <c r="A17419" s="5"/>
      <c r="B17419" s="224"/>
      <c r="C17419" s="15"/>
      <c r="D17419" s="23"/>
      <c r="E17419" s="225"/>
      <c r="F17419" s="23"/>
      <c r="G17419" s="24"/>
      <c r="H17419" s="225"/>
      <c r="I17419" s="226"/>
      <c r="W17419">
        <f t="shared" si="1854"/>
      </c>
      <c r="X17419">
        <f t="shared" si="1855"/>
      </c>
      <c r="Y17419">
        <f t="shared" si="1856"/>
      </c>
      <c r="Z17419">
        <f t="shared" si="1857"/>
      </c>
    </row>
    <row r="17420" spans="1:26">
      <c r="A17420" s="227"/>
      <c r="B17420" s="17"/>
      <c r="C17420" s="5"/>
      <c r="D17420" s="59"/>
      <c r="E17420" s="59"/>
      <c r="F17420" s="53"/>
      <c r="G17420" s="78"/>
      <c r="H17420" s="68"/>
      <c r="I17420" s="228">
        <f>SUM(I17391:I17419)</f>
      </c>
      <c r="L17420">
        <f>SUM(L17391:L17419)</f>
      </c>
      <c r="W17420">
        <f t="shared" si="1854"/>
      </c>
      <c r="X17420">
        <f t="shared" si="1855"/>
      </c>
      <c r="Y17420">
        <f t="shared" si="1856"/>
      </c>
      <c r="Z17420">
        <f t="shared" si="1857"/>
      </c>
    </row>
    <row r="17421" spans="1:26">
      <c r="A17421" s="10"/>
      <c r="B17421" s="10"/>
      <c r="C17421" s="69"/>
      <c r="D17421" s="69" t="s">
        <v>520</v>
      </c>
      <c r="E17421" s="69"/>
      <c r="F17421" s="69"/>
      <c r="G17421" s="69"/>
      <c r="H17421" s="112">
        <v>1</v>
      </c>
      <c r="I17421" s="191">
        <f>+L17420*H17421</f>
      </c>
      <c r="W17421">
        <f t="shared" si="1854"/>
      </c>
      <c r="X17421">
        <f t="shared" si="1855"/>
      </c>
      <c r="Y17421">
        <f t="shared" si="1856"/>
      </c>
      <c r="Z17421">
        <f t="shared" si="1857"/>
      </c>
    </row>
    <row r="17422" spans="1:26" ht="15.75" thickBot="1">
      <c r="A17422" s="10"/>
      <c r="B17422" s="11" t="s">
        <v>20</v>
      </c>
      <c r="C17422" s="35"/>
      <c r="D17422" s="35"/>
      <c r="E17422" s="35"/>
      <c r="F17422" s="35"/>
      <c r="G17422" s="35"/>
      <c r="H17422" s="35"/>
      <c r="I17422" s="98"/>
      <c r="W17422">
        <f t="shared" si="1854"/>
      </c>
      <c r="X17422">
        <f t="shared" si="1855"/>
      </c>
      <c r="Y17422">
        <f t="shared" si="1856"/>
      </c>
      <c r="Z17422">
        <f t="shared" si="1857"/>
      </c>
    </row>
    <row r="17423" spans="1:26" ht="15.75" thickBot="1">
      <c r="A17423" s="99"/>
      <c r="B17423" s="38"/>
      <c r="C17423" s="39" t="s">
        <v>21</v>
      </c>
      <c r="D17423" s="40">
        <f>SUM(D17391:D17422)</f>
      </c>
      <c r="E17423" s="41" t="s">
        <v>360</v>
      </c>
      <c r="F17423" s="40">
        <f>SUM(F17391:F17422)</f>
      </c>
      <c r="G17423" s="40">
        <f>SUM(G17391:G17422)</f>
      </c>
      <c r="H17423" s="41">
        <f>+SUMPRODUCT(H17391:H17419,F17391:F17419)</f>
      </c>
      <c r="I17423" s="100">
        <f>+I17420-I17421</f>
      </c>
      <c r="W17423">
        <f t="shared" si="1854"/>
      </c>
      <c r="X17423">
        <f t="shared" si="1855"/>
      </c>
      <c r="Y17423">
        <f t="shared" si="1856"/>
      </c>
      <c r="Z17423">
        <f t="shared" si="1857"/>
      </c>
    </row>
    <row r="17424" spans="1:26">
      <c r="A17424" s="10"/>
      <c r="B17424" s="10"/>
      <c r="C17424" s="91"/>
      <c r="D17424" s="91"/>
      <c r="E17424" s="91"/>
      <c r="F17424" s="91"/>
      <c r="G17424" s="91"/>
      <c r="H17424" s="91"/>
      <c r="I17424" s="91"/>
      <c r="W17424">
        <f t="shared" si="1854"/>
      </c>
      <c r="X17424">
        <f t="shared" si="1855"/>
      </c>
      <c r="Y17424">
        <f t="shared" si="1856"/>
      </c>
      <c r="Z17424">
        <f t="shared" si="1857"/>
      </c>
    </row>
    <row r="17425" spans="1:26">
      <c r="W17425">
        <f t="shared" si="1854"/>
      </c>
      <c r="X17425">
        <f t="shared" si="1855"/>
      </c>
      <c r="Y17425">
        <f t="shared" si="1856"/>
      </c>
      <c r="Z17425">
        <f t="shared" si="1857"/>
      </c>
    </row>
    <row r="17426" spans="1:26">
      <c r="W17426">
        <f t="shared" si="1854"/>
      </c>
      <c r="X17426">
        <f t="shared" si="1855"/>
      </c>
      <c r="Y17426">
        <f t="shared" si="1856"/>
      </c>
      <c r="Z17426">
        <f t="shared" si="1857"/>
      </c>
    </row>
    <row r="17427" spans="1:26">
      <c r="W17427">
        <f t="shared" si="1854"/>
      </c>
      <c r="X17427">
        <f t="shared" si="1855"/>
      </c>
      <c r="Y17427">
        <f t="shared" si="1856"/>
      </c>
      <c r="Z17427">
        <f t="shared" si="1857"/>
      </c>
    </row>
    <row r="17428" spans="1:26">
      <c r="A17428" s="124" t="s">
        <v>0</v>
      </c>
      <c r="B17428" s="124"/>
      <c r="C17428" s="124"/>
      <c r="D17428" s="124"/>
      <c r="E17428" s="124"/>
      <c r="F17428" s="124"/>
      <c r="G17428" s="124"/>
      <c r="H17428" s="124"/>
      <c r="I17428" s="124"/>
      <c r="W17428">
        <f t="shared" si="1854"/>
      </c>
      <c r="X17428">
        <f t="shared" si="1855"/>
      </c>
      <c r="Y17428">
        <f t="shared" si="1856"/>
      </c>
      <c r="Z17428">
        <f t="shared" si="1857"/>
      </c>
    </row>
    <row r="17429" spans="1:26">
      <c r="W17429">
        <f t="shared" si="1854"/>
      </c>
      <c r="X17429">
        <f t="shared" si="1855"/>
      </c>
      <c r="Y17429">
        <f t="shared" si="1856"/>
      </c>
      <c r="Z17429">
        <f t="shared" si="1857"/>
      </c>
    </row>
    <row r="17430" spans="1:26">
      <c r="B17430" s="124"/>
      <c r="C17430" s="124"/>
      <c r="D17430" s="124"/>
      <c r="E17430" s="124"/>
      <c r="F17430" s="124"/>
      <c r="G17430" s="124"/>
      <c r="H17430" s="124"/>
      <c r="I17430" s="124"/>
      <c r="W17430">
        <f t="shared" si="1854"/>
      </c>
      <c r="X17430">
        <f t="shared" si="1855"/>
      </c>
      <c r="Y17430">
        <f t="shared" si="1856"/>
      </c>
      <c r="Z17430">
        <f t="shared" si="1857"/>
      </c>
    </row>
    <row r="17431" spans="1:26">
      <c r="A17431" s="1" t="s">
        <v>1</v>
      </c>
      <c r="G17431" s="489" t="s">
        <v>2</v>
      </c>
      <c r="H17431" s="3" t="s">
        <v>2712</v>
      </c>
      <c r="W17431">
        <f t="shared" si="1854"/>
      </c>
      <c r="X17431">
        <f t="shared" si="1855"/>
      </c>
      <c r="Y17431">
        <f t="shared" si="1856"/>
      </c>
      <c r="Z17431">
        <f t="shared" si="1857"/>
      </c>
    </row>
    <row r="17432" spans="1:26">
      <c r="A17432" s="1" t="inlineStr">
        <is>
          <t>Dealer-139</t>
        </is>
      </c>
      <c r="F17432" s="4"/>
      <c r="G17432" s="488" t="s">
        <v>1440</v>
      </c>
      <c r="H17432" s="1" t="s">
        <v>2371</v>
      </c>
      <c r="W17432">
        <f t="shared" si="1854"/>
      </c>
      <c r="X17432">
        <f t="shared" si="1855"/>
      </c>
      <c r="Y17432">
        <f t="shared" si="1856"/>
      </c>
      <c r="Z17432">
        <f t="shared" si="1857"/>
      </c>
    </row>
    <row r="17433" spans="1:26">
      <c r="A17433" s="254" t="inlineStr">
        <is>
          <t>Dealer-260</t>
        </is>
      </c>
      <c r="B17433" s="1"/>
      <c r="H17433" s="49"/>
      <c r="W17433">
        <f t="shared" si="1854"/>
      </c>
      <c r="X17433">
        <f t="shared" si="1855"/>
      </c>
      <c r="Y17433">
        <f t="shared" si="1856"/>
      </c>
      <c r="Z17433">
        <f t="shared" si="1857"/>
      </c>
    </row>
    <row r="17434" spans="1:26">
      <c r="A17434" s="254" t="inlineStr">
        <is>
          <t>Address line (redacted)</t>
        </is>
      </c>
      <c r="B17434" s="1"/>
      <c r="W17434">
        <f t="shared" si="1854"/>
      </c>
      <c r="X17434">
        <f t="shared" si="1855"/>
      </c>
      <c r="Y17434">
        <f t="shared" si="1856"/>
      </c>
      <c r="Z17434">
        <f t="shared" si="1857"/>
      </c>
    </row>
    <row r="17435" spans="1:26">
      <c r="A17435" s="1"/>
      <c r="B17435" s="1"/>
      <c r="C17435" s="1"/>
      <c r="W17435">
        <f t="shared" si="1854"/>
      </c>
      <c r="X17435">
        <f t="shared" si="1855"/>
      </c>
      <c r="Y17435">
        <f t="shared" si="1856"/>
      </c>
      <c r="Z17435">
        <f t="shared" si="1857"/>
      </c>
    </row>
    <row r="17436" spans="1:26">
      <c r="A17436" s="12" t="s">
        <v>4</v>
      </c>
      <c r="B17436" s="86" t="inlineStr">
        <is>
          <t>GSTIN-MASKED</t>
        </is>
      </c>
      <c r="D17436" s="197"/>
      <c r="E17436" s="197"/>
      <c r="F17436" s="197"/>
      <c r="G17436" s="197"/>
      <c r="H17436" s="197"/>
      <c r="W17436">
        <f t="shared" si="1854"/>
      </c>
      <c r="X17436">
        <f t="shared" si="1855"/>
      </c>
      <c r="Y17436">
        <f t="shared" si="1856"/>
      </c>
      <c r="Z17436">
        <f t="shared" si="1857"/>
      </c>
    </row>
    <row r="17437" spans="1:26">
      <c r="B17437" s="1"/>
      <c r="D17437" s="197"/>
      <c r="E17437" s="197"/>
      <c r="F17437" s="197"/>
      <c r="G17437" s="197"/>
      <c r="H17437" s="197"/>
      <c r="W17437">
        <f t="shared" si="1854"/>
      </c>
      <c r="X17437">
        <f t="shared" si="1855"/>
      </c>
      <c r="Y17437">
        <f t="shared" si="1856"/>
      </c>
      <c r="Z17437">
        <f t="shared" si="1857"/>
      </c>
    </row>
    <row r="17438" spans="1:26">
      <c r="A17438" s="1" t="s">
        <v>5</v>
      </c>
      <c r="D17438" s="197"/>
      <c r="E17438" s="197"/>
      <c r="F17438" s="197"/>
      <c r="G17438" s="197"/>
      <c r="H17438" s="197"/>
      <c r="W17438">
        <f t="shared" si="1854"/>
      </c>
      <c r="X17438">
        <f t="shared" si="1855"/>
      </c>
      <c r="Y17438">
        <f t="shared" si="1856"/>
      </c>
      <c r="Z17438">
        <f t="shared" si="1857"/>
      </c>
    </row>
    <row r="17439" spans="1:26">
      <c r="A17439" s="1" t="s">
        <v>6</v>
      </c>
      <c r="D17439" s="197"/>
      <c r="E17439" s="197"/>
      <c r="F17439" s="197"/>
      <c r="G17439" s="197"/>
      <c r="H17439" s="197"/>
      <c r="W17439">
        <f t="shared" si="1854"/>
      </c>
      <c r="X17439">
        <f t="shared" si="1855"/>
      </c>
      <c r="Y17439">
        <f t="shared" si="1856"/>
      </c>
      <c r="Z17439">
        <f t="shared" si="1857"/>
      </c>
    </row>
    <row r="17440" spans="1:26" ht="15.75" thickBot="1">
      <c r="A17440" s="1" t="s">
        <v>7</v>
      </c>
      <c r="W17440">
        <f t="shared" si="1854"/>
      </c>
      <c r="X17440">
        <f t="shared" si="1855"/>
      </c>
      <c r="Y17440">
        <f t="shared" si="1856"/>
      </c>
      <c r="Z17440">
        <f t="shared" si="1857"/>
      </c>
    </row>
    <row r="17441" spans="1:26" ht="24">
      <c r="A17441" s="676" t="s">
        <v>8</v>
      </c>
      <c r="B17441" s="677" t="s">
        <v>9</v>
      </c>
      <c r="C17441" s="678" t="s">
        <v>10</v>
      </c>
      <c r="D17441" s="679" t="s">
        <v>11</v>
      </c>
      <c r="E17441" s="679" t="s">
        <v>12</v>
      </c>
      <c r="F17441" s="679" t="s">
        <v>13</v>
      </c>
      <c r="G17441" s="679" t="s">
        <v>14</v>
      </c>
      <c r="H17441" s="680" t="s">
        <v>15</v>
      </c>
      <c r="I17441" s="681" t="s">
        <v>16</v>
      </c>
      <c r="W17441">
        <f t="shared" si="1854"/>
      </c>
      <c r="X17441">
        <f t="shared" si="1855"/>
      </c>
      <c r="Y17441">
        <f t="shared" si="1856"/>
      </c>
      <c r="Z17441">
        <f t="shared" si="1857"/>
      </c>
    </row>
    <row r="17442" spans="1:26">
      <c r="A17442" s="682"/>
      <c r="B17442" s="1564" t="s">
        <v>17</v>
      </c>
      <c r="C17442" s="1565"/>
      <c r="D17442" s="50"/>
      <c r="E17442" s="50"/>
      <c r="F17442" s="21"/>
      <c r="G17442" s="6"/>
      <c r="H17442" s="5"/>
      <c r="I17442" s="683"/>
      <c r="W17442">
        <f t="shared" si="1854"/>
      </c>
      <c r="X17442">
        <f t="shared" si="1855"/>
      </c>
      <c r="Y17442">
        <f t="shared" si="1856"/>
      </c>
      <c r="Z17442">
        <f t="shared" si="1857"/>
      </c>
    </row>
    <row r="17443" spans="1:26">
      <c r="A17443" s="5">
        <v>1</v>
      </c>
      <c r="B17443" s="8" t="s">
        <v>437</v>
      </c>
      <c r="C17443" s="5" t="s">
        <v>436</v>
      </c>
      <c r="D17443" s="5">
        <v>4</v>
      </c>
      <c r="E17443" s="5">
        <v>5</v>
      </c>
      <c r="F17443" s="5">
        <f>+E17443*D17443</f>
      </c>
      <c r="G17443" s="6">
        <f>+E17443*D17443</f>
      </c>
      <c r="H17443" s="5">
        <v>1</v>
      </c>
      <c r="I17443" s="683">
        <f>+H17443*G17443</f>
      </c>
      <c r="J17443">
        <v>119</v>
      </c>
      <c r="K17443">
        <f>+H17443-J17443</f>
      </c>
      <c r="L17443">
        <f>+K17443*G17443</f>
      </c>
      <c r="W17443">
        <f t="shared" si="1854"/>
      </c>
      <c r="X17443">
        <f t="shared" si="1855"/>
      </c>
      <c r="Y17443">
        <f t="shared" si="1856"/>
      </c>
      <c r="Z17443">
        <f t="shared" si="1857"/>
      </c>
    </row>
    <row r="17444" spans="1:26">
      <c r="A17444" s="682"/>
      <c r="B17444" s="1564" t="s">
        <v>18</v>
      </c>
      <c r="C17444" s="1565"/>
      <c r="D17444" s="5"/>
      <c r="E17444" s="184"/>
      <c r="F17444" s="184"/>
      <c r="G17444" s="186"/>
      <c r="H17444" s="184"/>
      <c r="I17444" s="684"/>
      <c r="W17444">
        <f t="shared" si="1854"/>
      </c>
      <c r="X17444">
        <f t="shared" si="1855"/>
      </c>
      <c r="Y17444">
        <f t="shared" si="1856"/>
      </c>
      <c r="Z17444">
        <f t="shared" si="1857"/>
      </c>
    </row>
    <row r="17445" spans="1:26">
      <c r="A17445" s="5">
        <v>2</v>
      </c>
      <c r="B17445" s="8" t="s">
        <v>996</v>
      </c>
      <c r="C17445" s="5" t="s">
        <v>995</v>
      </c>
      <c r="D17445" s="5">
        <v>1</v>
      </c>
      <c r="E17445" s="16">
        <v>4</v>
      </c>
      <c r="F17445" s="5">
        <f>+E17445*D17445</f>
      </c>
      <c r="G17445" s="6">
        <f>+E17445*D17445</f>
      </c>
      <c r="H17445" s="5">
        <v>1</v>
      </c>
      <c r="I17445" s="683">
        <f>+H17445*G17445</f>
      </c>
      <c r="J17445">
        <v>112</v>
      </c>
      <c r="K17445">
        <f>+H17445-J17445</f>
      </c>
      <c r="L17445">
        <f>+K17445*G17445</f>
      </c>
      <c r="W17445">
        <f t="shared" si="1854"/>
      </c>
      <c r="X17445">
        <f t="shared" si="1855"/>
      </c>
      <c r="Y17445">
        <f t="shared" si="1856"/>
      </c>
      <c r="Z17445">
        <f t="shared" si="1857"/>
      </c>
    </row>
    <row r="17446" spans="1:26">
      <c r="A17446" s="682"/>
      <c r="B17446" s="1564" t="s">
        <v>1181</v>
      </c>
      <c r="C17446" s="1565"/>
      <c r="D17446" s="9"/>
      <c r="E17446" s="5"/>
      <c r="F17446" s="5"/>
      <c r="G17446" s="6"/>
      <c r="H17446" s="16"/>
      <c r="I17446" s="683"/>
      <c r="W17446">
        <f t="shared" si="1854"/>
      </c>
      <c r="X17446">
        <f t="shared" si="1855"/>
      </c>
      <c r="Y17446">
        <f t="shared" si="1856"/>
      </c>
      <c r="Z17446">
        <f t="shared" si="1857"/>
      </c>
    </row>
    <row r="17447" spans="1:26">
      <c r="A17447" s="19">
        <v>3</v>
      </c>
      <c r="B17447" s="20" t="s">
        <v>1179</v>
      </c>
      <c r="C17447" s="5" t="s">
        <v>1180</v>
      </c>
      <c r="D17447" s="5">
        <v>4</v>
      </c>
      <c r="E17447" s="5">
        <v>5</v>
      </c>
      <c r="F17447" s="5">
        <f>+E17447*D17447</f>
      </c>
      <c r="G17447" s="6">
        <f>+E17447*D17447</f>
      </c>
      <c r="H17447" s="7">
        <v>1</v>
      </c>
      <c r="I17447" s="683">
        <f>+H17447*G17447</f>
      </c>
      <c r="J17447">
        <f>150*18%</f>
      </c>
      <c r="K17447">
        <f>+H17447-J17447</f>
      </c>
      <c r="L17447">
        <f>+K17447*G17447</f>
      </c>
      <c r="W17447">
        <f t="shared" si="1854"/>
      </c>
      <c r="X17447">
        <f t="shared" si="1855"/>
      </c>
      <c r="Y17447">
        <f t="shared" si="1856"/>
      </c>
      <c r="Z17447">
        <f t="shared" si="1857"/>
      </c>
    </row>
    <row r="17448" spans="1:26">
      <c r="A17448" s="682"/>
      <c r="B17448" s="95"/>
      <c r="C17448" s="101"/>
      <c r="D17448" s="9"/>
      <c r="E17448" s="5"/>
      <c r="F17448" s="5"/>
      <c r="G17448" s="6"/>
      <c r="H17448" s="16"/>
      <c r="I17448" s="683"/>
      <c r="W17448">
        <f t="shared" si="1854"/>
      </c>
      <c r="X17448">
        <f t="shared" si="1855"/>
      </c>
      <c r="Y17448">
        <f t="shared" si="1856"/>
      </c>
      <c r="Z17448">
        <f t="shared" si="1857"/>
      </c>
    </row>
    <row r="17449" spans="1:26">
      <c r="A17449" s="682"/>
      <c r="B17449" s="95"/>
      <c r="C17449" s="101"/>
      <c r="D17449" s="9"/>
      <c r="E17449" s="5"/>
      <c r="F17449" s="5"/>
      <c r="G17449" s="6"/>
      <c r="H17449" s="5"/>
      <c r="I17449" s="683"/>
      <c r="W17449">
        <f t="shared" si="1854"/>
      </c>
      <c r="X17449">
        <f t="shared" si="1855"/>
      </c>
      <c r="Y17449">
        <f t="shared" si="1856"/>
      </c>
      <c r="Z17449">
        <f t="shared" si="1857"/>
      </c>
    </row>
    <row r="17450" spans="1:26">
      <c r="A17450" s="682"/>
      <c r="B17450" s="8"/>
      <c r="C17450" s="5"/>
      <c r="D17450" s="9"/>
      <c r="E17450" s="16"/>
      <c r="F17450" s="5"/>
      <c r="G17450" s="6"/>
      <c r="H17450" s="16"/>
      <c r="I17450" s="683"/>
      <c r="W17450">
        <f t="shared" si="1854"/>
      </c>
      <c r="X17450">
        <f t="shared" si="1855"/>
      </c>
      <c r="Y17450">
        <f t="shared" si="1856"/>
      </c>
      <c r="Z17450">
        <f t="shared" si="1857"/>
      </c>
    </row>
    <row r="17451" spans="1:26">
      <c r="A17451" s="685"/>
      <c r="B17451" s="106"/>
      <c r="C17451" s="15"/>
      <c r="D17451" s="184"/>
      <c r="E17451" s="184"/>
      <c r="F17451" s="184"/>
      <c r="G17451" s="186"/>
      <c r="H17451" s="185"/>
      <c r="I17451" s="684"/>
      <c r="W17451">
        <f t="shared" si="1854"/>
      </c>
      <c r="X17451">
        <f t="shared" si="1855"/>
      </c>
      <c r="Y17451">
        <f t="shared" si="1856"/>
      </c>
      <c r="Z17451">
        <f t="shared" si="1857"/>
      </c>
    </row>
    <row r="17452" spans="1:26" ht="15.75" thickBot="1">
      <c r="A17452" s="682"/>
      <c r="B17452" s="224"/>
      <c r="C17452" s="15"/>
      <c r="D17452" s="23"/>
      <c r="E17452" s="225"/>
      <c r="F17452" s="23"/>
      <c r="G17452" s="24"/>
      <c r="H17452" s="225"/>
      <c r="I17452" s="686"/>
      <c r="W17452">
        <f t="shared" si="1854"/>
      </c>
      <c r="X17452">
        <f t="shared" si="1855"/>
      </c>
      <c r="Y17452">
        <f t="shared" si="1856"/>
      </c>
      <c r="Z17452">
        <f t="shared" si="1857"/>
      </c>
    </row>
    <row r="17453" spans="1:26">
      <c r="A17453" s="685"/>
      <c r="B17453" s="17"/>
      <c r="C17453" s="5"/>
      <c r="D17453" s="59"/>
      <c r="E17453" s="59"/>
      <c r="F17453" s="53"/>
      <c r="G17453" s="78"/>
      <c r="H17453" s="68"/>
      <c r="I17453" s="687">
        <f>SUM(I17442:I17452)</f>
      </c>
      <c r="W17453">
        <f t="shared" si="1854"/>
      </c>
      <c r="X17453">
        <f t="shared" si="1855"/>
      </c>
      <c r="Y17453">
        <f t="shared" si="1856"/>
      </c>
      <c r="Z17453">
        <f t="shared" si="1857"/>
      </c>
    </row>
    <row r="17454" spans="1:26" ht="15.75" thickBot="1">
      <c r="A17454" s="688"/>
      <c r="B17454" s="222"/>
      <c r="C17454" s="69"/>
      <c r="D17454" s="177"/>
      <c r="E17454" s="177"/>
      <c r="F17454" s="177"/>
      <c r="G17454" s="177"/>
      <c r="H17454" s="177"/>
      <c r="I17454" s="689"/>
      <c r="W17454">
        <f t="shared" si="1854"/>
      </c>
      <c r="X17454">
        <f t="shared" si="1855"/>
      </c>
      <c r="Y17454">
        <f t="shared" si="1856"/>
      </c>
      <c r="Z17454">
        <f t="shared" si="1857"/>
      </c>
    </row>
    <row r="17455" spans="1:26" ht="21">
      <c r="A17455" s="690"/>
      <c r="B17455" s="212"/>
      <c r="C17455" s="212"/>
      <c r="D17455" s="91"/>
      <c r="E17455" s="91"/>
      <c r="F17455" s="91"/>
      <c r="G17455" s="92" t="s">
        <v>19</v>
      </c>
      <c r="H17455" s="91"/>
      <c r="I17455" s="691">
        <f>+I17453-I17454</f>
      </c>
      <c r="L17455">
        <f>SUM(L17443:L17454)</f>
      </c>
      <c r="W17455">
        <f t="shared" si="1854"/>
      </c>
      <c r="X17455">
        <f t="shared" si="1855"/>
      </c>
      <c r="Y17455">
        <f t="shared" si="1856"/>
      </c>
      <c r="Z17455">
        <f t="shared" si="1857"/>
      </c>
    </row>
    <row r="17456" spans="1:26">
      <c r="A17456" s="688"/>
      <c r="B17456" s="222"/>
      <c r="C17456" s="222"/>
      <c r="D17456" s="69" t="s">
        <v>520</v>
      </c>
      <c r="E17456" s="69"/>
      <c r="F17456" s="69"/>
      <c r="G17456" s="69"/>
      <c r="H17456" s="112">
        <v>1</v>
      </c>
      <c r="I17456" s="692">
        <f>+L17455*H17456</f>
      </c>
      <c r="W17456">
        <f t="shared" si="1854"/>
      </c>
      <c r="X17456">
        <f t="shared" si="1855"/>
      </c>
      <c r="Y17456">
        <f t="shared" si="1856"/>
      </c>
      <c r="Z17456">
        <f t="shared" si="1857"/>
      </c>
    </row>
    <row r="17457" spans="1:26">
      <c r="A17457" s="690"/>
      <c r="B17457" s="10"/>
      <c r="C17457" s="10"/>
      <c r="D17457" s="69"/>
      <c r="E17457" s="69"/>
      <c r="F17457" s="69"/>
      <c r="G17457" s="69"/>
      <c r="H17457" s="69"/>
      <c r="I17457" s="692"/>
      <c r="W17457">
        <f t="shared" si="1854"/>
      </c>
      <c r="X17457">
        <f t="shared" si="1855"/>
      </c>
      <c r="Y17457">
        <f t="shared" si="1856"/>
      </c>
      <c r="Z17457">
        <f t="shared" si="1857"/>
      </c>
    </row>
    <row r="17458" spans="1:26" ht="15.75" thickBot="1">
      <c r="A17458" s="690"/>
      <c r="B17458" s="11" t="s">
        <v>20</v>
      </c>
      <c r="C17458" s="35"/>
      <c r="D17458" s="35"/>
      <c r="E17458" s="35"/>
      <c r="F17458" s="35"/>
      <c r="G17458" s="35"/>
      <c r="H17458" s="35"/>
      <c r="I17458" s="693"/>
      <c r="W17458">
        <f t="shared" si="1854"/>
      </c>
      <c r="X17458">
        <f t="shared" si="1855"/>
      </c>
      <c r="Y17458">
        <f t="shared" si="1856"/>
      </c>
      <c r="Z17458">
        <f t="shared" si="1857"/>
      </c>
    </row>
    <row r="17459" spans="1:26" ht="15.75" thickBot="1">
      <c r="A17459" s="694"/>
      <c r="B17459" s="38"/>
      <c r="C17459" s="39" t="s">
        <v>21</v>
      </c>
      <c r="D17459" s="40">
        <f>SUM(D17442:D17458)</f>
      </c>
      <c r="E17459" s="41">
        <f>IF(H17459=I17459,"OK","NO")</f>
      </c>
      <c r="F17459" s="40">
        <f>SUM(F17442:F17458)</f>
      </c>
      <c r="G17459" s="40">
        <f>SUM(G17442:G17458)</f>
      </c>
      <c r="H17459" s="41">
        <f>SUMPRODUCT(F17442:F17454,H17442:H17454)</f>
      </c>
      <c r="I17459" s="695">
        <f>+I17455-I17456</f>
      </c>
      <c r="W17459">
        <f t="shared" si="1854"/>
      </c>
      <c r="X17459">
        <f t="shared" si="1855"/>
      </c>
      <c r="Y17459">
        <f t="shared" si="1856"/>
      </c>
      <c r="Z17459">
        <f t="shared" si="1857"/>
      </c>
    </row>
    <row r="17460" spans="1:26" ht="15.75" thickBot="1">
      <c r="A17460" s="696"/>
      <c r="B17460" s="697"/>
      <c r="C17460" s="698"/>
      <c r="D17460" s="698"/>
      <c r="E17460" s="698"/>
      <c r="F17460" s="698"/>
      <c r="G17460" s="698"/>
      <c r="H17460" s="699"/>
      <c r="I17460" s="700"/>
      <c r="W17460">
        <f t="shared" si="1854"/>
      </c>
      <c r="X17460">
        <f t="shared" si="1855"/>
      </c>
      <c r="Y17460">
        <f t="shared" si="1856"/>
      </c>
      <c r="Z17460">
        <f t="shared" si="1857"/>
      </c>
    </row>
    <row r="17461" spans="1:26">
      <c r="A17461" s="12" t="s">
        <v>315</v>
      </c>
      <c r="B17461" s="12"/>
      <c r="C17461" s="12"/>
      <c r="D17461" s="13"/>
      <c r="E17461" s="14"/>
      <c r="F17461" s="14"/>
      <c r="G17461" s="14"/>
      <c r="H17461" s="2"/>
      <c r="I17461" s="12"/>
      <c r="W17461">
        <f t="shared" si="1854"/>
      </c>
      <c r="X17461">
        <f t="shared" si="1855"/>
      </c>
      <c r="Y17461">
        <f t="shared" si="1856"/>
      </c>
      <c r="Z17461">
        <f t="shared" si="1857"/>
      </c>
    </row>
    <row r="17462" spans="1:26">
      <c r="W17462">
        <f t="shared" si="1854"/>
      </c>
      <c r="X17462">
        <f t="shared" si="1855"/>
      </c>
      <c r="Y17462">
        <f t="shared" si="1856"/>
      </c>
      <c r="Z17462">
        <f t="shared" si="1857"/>
      </c>
    </row>
    <row r="17463" spans="1:26">
      <c r="W17463">
        <f t="shared" si="1854"/>
      </c>
      <c r="X17463">
        <f t="shared" si="1855"/>
      </c>
      <c r="Y17463">
        <f t="shared" si="1856"/>
      </c>
      <c r="Z17463">
        <f t="shared" si="1857"/>
      </c>
    </row>
    <row r="17464" spans="1:26">
      <c r="W17464">
        <f t="shared" si="1854"/>
      </c>
      <c r="X17464">
        <f t="shared" si="1855"/>
      </c>
      <c r="Y17464">
        <f t="shared" si="1856"/>
      </c>
      <c r="Z17464">
        <f t="shared" si="1857"/>
      </c>
    </row>
    <row r="17465" spans="1:26">
      <c r="W17465">
        <f t="shared" si="1854"/>
      </c>
      <c r="X17465">
        <f t="shared" si="1855"/>
      </c>
      <c r="Y17465">
        <f t="shared" si="1856"/>
      </c>
      <c r="Z17465">
        <f t="shared" si="1857"/>
      </c>
    </row>
    <row r="17466" spans="1:26">
      <c r="A17466" s="1562" t="s">
        <v>0</v>
      </c>
      <c r="B17466" s="1562"/>
      <c r="C17466" s="1562"/>
      <c r="D17466" s="1562"/>
      <c r="E17466" s="1562"/>
      <c r="F17466" s="1562"/>
      <c r="G17466" s="1562"/>
      <c r="H17466" s="1562"/>
      <c r="I17466" s="1562"/>
      <c r="W17466">
        <f t="shared" si="1854"/>
      </c>
      <c r="X17466">
        <f t="shared" si="1855"/>
      </c>
      <c r="Y17466">
        <f t="shared" si="1856"/>
      </c>
      <c r="Z17466">
        <f t="shared" si="1857"/>
      </c>
    </row>
    <row r="17467" spans="1:26">
      <c r="W17467">
        <f t="shared" si="1854"/>
      </c>
      <c r="X17467">
        <f t="shared" si="1855"/>
      </c>
      <c r="Y17467">
        <f t="shared" si="1856"/>
      </c>
      <c r="Z17467">
        <f t="shared" si="1857"/>
      </c>
    </row>
    <row r="17468" spans="1:26">
      <c r="A17468" s="1" t="s">
        <v>1</v>
      </c>
      <c r="B17468" s="1"/>
      <c r="G17468" s="495" t="s">
        <v>2</v>
      </c>
      <c r="H17468" s="3" t="s">
        <v>2712</v>
      </c>
      <c r="W17468">
        <f t="shared" si="1854"/>
      </c>
      <c r="X17468">
        <f t="shared" si="1855"/>
      </c>
      <c r="Y17468">
        <f t="shared" si="1856"/>
      </c>
      <c r="Z17468">
        <f t="shared" si="1857"/>
      </c>
    </row>
    <row r="17469" spans="1:26">
      <c r="A17469" s="22" t="inlineStr">
        <is>
          <t>ATTN: Contact-005</t>
        </is>
      </c>
      <c r="B17469" s="1"/>
      <c r="F17469" s="4"/>
      <c r="G17469" s="496" t="s">
        <v>1440</v>
      </c>
      <c r="H17469" s="1" t="s">
        <v>2372</v>
      </c>
      <c r="W17469">
        <f t="shared" si="1854"/>
      </c>
      <c r="X17469">
        <f t="shared" si="1855"/>
      </c>
      <c r="Y17469">
        <f t="shared" si="1856"/>
      </c>
      <c r="Z17469">
        <f t="shared" si="1857"/>
      </c>
    </row>
    <row r="17470" spans="1:26">
      <c r="A17470" s="1" t="inlineStr">
        <is>
          <t>Dealer-112</t>
        </is>
      </c>
      <c r="B17470" s="1"/>
      <c r="W17470">
        <f t="shared" si="1854"/>
      </c>
      <c r="X17470">
        <f t="shared" si="1855"/>
      </c>
      <c r="Y17470">
        <f t="shared" si="1856"/>
      </c>
      <c r="Z17470">
        <f t="shared" si="1857"/>
      </c>
    </row>
    <row r="17471" spans="1:26">
      <c r="A17471" s="1" t="inlineStr">
        <is>
          <t>Address line (redacted)</t>
        </is>
      </c>
      <c r="B17471" s="1"/>
      <c r="D17471" s="85"/>
      <c r="E17471" s="85"/>
      <c r="F17471" s="85"/>
      <c r="G17471" s="85"/>
      <c r="H17471" s="85"/>
      <c r="W17471">
        <f t="shared" si="1854"/>
      </c>
      <c r="X17471">
        <f t="shared" si="1855"/>
      </c>
      <c r="Y17471">
        <f t="shared" si="1856"/>
      </c>
      <c r="Z17471">
        <f t="shared" si="1857"/>
      </c>
    </row>
    <row r="17472" spans="1:26">
      <c r="A17472" s="22" t="inlineStr">
        <is>
          <t>Address line (redacted)</t>
        </is>
      </c>
      <c r="B17472" s="86"/>
      <c r="D17472" s="85"/>
      <c r="E17472" s="85"/>
      <c r="F17472" s="85"/>
      <c r="G17472" s="85"/>
      <c r="H17472" s="85"/>
      <c r="W17472">
        <f t="shared" si="1854"/>
      </c>
      <c r="X17472">
        <f t="shared" si="1855"/>
      </c>
      <c r="Y17472">
        <f t="shared" si="1856"/>
      </c>
      <c r="Z17472">
        <f t="shared" si="1857"/>
      </c>
    </row>
    <row r="17473" spans="1:26">
      <c r="A17473" s="49" t="s">
        <v>4</v>
      </c>
      <c r="B17473" s="87" t="inlineStr">
        <is>
          <t>GSTIN-MASKED</t>
        </is>
      </c>
      <c r="W17473">
        <f t="shared" si="1854"/>
      </c>
      <c r="X17473">
        <f t="shared" si="1855"/>
      </c>
      <c r="Y17473">
        <f t="shared" si="1856"/>
      </c>
      <c r="Z17473">
        <f t="shared" si="1857"/>
      </c>
    </row>
    <row r="17474" spans="1:26">
      <c r="A17474" s="1" t="s">
        <v>5</v>
      </c>
      <c r="W17474">
        <f t="shared" si="1854"/>
      </c>
      <c r="X17474">
        <f t="shared" si="1855"/>
      </c>
      <c r="Y17474">
        <f t="shared" si="1856"/>
      </c>
      <c r="Z17474">
        <f t="shared" si="1857"/>
      </c>
    </row>
    <row r="17475" spans="1:26">
      <c r="A17475" s="1" t="s">
        <v>6</v>
      </c>
      <c r="W17475">
        <f t="shared" si="1854"/>
      </c>
      <c r="X17475">
        <f t="shared" si="1855"/>
      </c>
      <c r="Y17475">
        <f t="shared" si="1856"/>
      </c>
      <c r="Z17475">
        <f t="shared" si="1857"/>
      </c>
    </row>
    <row r="17476" spans="1:26">
      <c r="A17476" s="1" t="s">
        <v>7</v>
      </c>
      <c r="W17476">
        <f t="shared" ref="W17476:W17539" si="1858">IF(LEFT($H17476&amp;"",5)="2019-",$H17476,W17475)</f>
      </c>
      <c r="X17476">
        <f t="shared" ref="X17476:X17539" si="1859">IF($W17476="",0,IF(COUNTIF($AB$2:$AB$80,$W17476)&gt;0,1,0))</f>
      </c>
      <c r="Y17476">
        <f t="shared" ref="Y17476:Y17539" si="1860">IF($C17476="","",UPPER(TRIM(IFERROR(LEFT($C17476&amp;"",FIND("/",$C17476&amp;"")-1),$C17476&amp;""))))</f>
      </c>
      <c r="Z17476">
        <f t="shared" ref="Z17476:Z17539" si="1861">IFERROR(IF(ISNUMBER($G17476),$G17476,0),0)</f>
      </c>
    </row>
    <row r="17477" spans="1:26" ht="24">
      <c r="A17477" s="88" t="s">
        <v>8</v>
      </c>
      <c r="B17477" s="89" t="s">
        <v>9</v>
      </c>
      <c r="C17477" s="89" t="s">
        <v>10</v>
      </c>
      <c r="D17477" s="34" t="s">
        <v>11</v>
      </c>
      <c r="E17477" s="34" t="s">
        <v>12</v>
      </c>
      <c r="F17477" s="34" t="s">
        <v>13</v>
      </c>
      <c r="G17477" s="34" t="s">
        <v>14</v>
      </c>
      <c r="H17477" s="88" t="s">
        <v>15</v>
      </c>
      <c r="I17477" s="90" t="s">
        <v>16</v>
      </c>
      <c r="W17477">
        <f t="shared" si="1858"/>
      </c>
      <c r="X17477">
        <f t="shared" si="1859"/>
      </c>
      <c r="Y17477">
        <f t="shared" si="1860"/>
      </c>
      <c r="Z17477">
        <f t="shared" si="1861"/>
      </c>
    </row>
    <row r="17478" spans="1:26">
      <c r="A17478" s="5"/>
      <c r="B17478" s="1563" t="s">
        <v>17</v>
      </c>
      <c r="C17478" s="1563"/>
      <c r="D17478" s="5"/>
      <c r="E17478" s="5"/>
      <c r="F17478" s="5"/>
      <c r="G17478" s="6"/>
      <c r="H17478" s="5"/>
      <c r="I17478" s="183"/>
      <c r="W17478">
        <f t="shared" si="1858"/>
      </c>
      <c r="X17478">
        <f t="shared" si="1859"/>
      </c>
      <c r="Y17478">
        <f t="shared" si="1860"/>
      </c>
      <c r="Z17478">
        <f t="shared" si="1861"/>
      </c>
    </row>
    <row r="17479" spans="1:26">
      <c r="A17479" s="5">
        <v>1</v>
      </c>
      <c r="B17479" s="8" t="s">
        <v>464</v>
      </c>
      <c r="C17479" s="5" t="s">
        <v>463</v>
      </c>
      <c r="D17479" s="5">
        <v>1</v>
      </c>
      <c r="E17479" s="5">
        <v>5</v>
      </c>
      <c r="F17479" s="5">
        <f>+E17479*D17479</f>
      </c>
      <c r="G17479" s="5">
        <f>+E17479*D17479</f>
      </c>
      <c r="H17479" s="5">
        <v>1</v>
      </c>
      <c r="I17479" s="183">
        <f>+H17479*G17479</f>
      </c>
      <c r="W17479">
        <f t="shared" si="1858"/>
      </c>
      <c r="X17479">
        <f t="shared" si="1859"/>
      </c>
      <c r="Y17479">
        <f t="shared" si="1860"/>
      </c>
      <c r="Z17479">
        <f t="shared" si="1861"/>
      </c>
    </row>
    <row r="17480" spans="1:26">
      <c r="A17480" s="5">
        <v>2</v>
      </c>
      <c r="B17480" s="8" t="s">
        <v>273</v>
      </c>
      <c r="C17480" s="5" t="s">
        <v>274</v>
      </c>
      <c r="D17480" s="5">
        <v>2</v>
      </c>
      <c r="E17480" s="5">
        <v>5</v>
      </c>
      <c r="F17480" s="5">
        <f t="shared" ref="F17480:F17498" si="1862">+E17480*D17480</f>
      </c>
      <c r="G17480" s="5">
        <f t="shared" ref="G17480:G17498" si="1863">+E17480*D17480</f>
      </c>
      <c r="H17480" s="5">
        <v>1</v>
      </c>
      <c r="I17480" s="183">
        <f t="shared" ref="I17480:I17498" si="1864">+H17480*G17480</f>
      </c>
      <c r="W17480">
        <f t="shared" si="1858"/>
      </c>
      <c r="X17480">
        <f t="shared" si="1859"/>
      </c>
      <c r="Y17480">
        <f t="shared" si="1860"/>
      </c>
      <c r="Z17480">
        <f t="shared" si="1861"/>
      </c>
    </row>
    <row r="17481" spans="1:26">
      <c r="A17481" s="5">
        <v>3</v>
      </c>
      <c r="B17481" s="8" t="s">
        <v>338</v>
      </c>
      <c r="C17481" s="5" t="s">
        <v>339</v>
      </c>
      <c r="D17481" s="5">
        <v>2</v>
      </c>
      <c r="E17481" s="5">
        <v>5</v>
      </c>
      <c r="F17481" s="5">
        <f t="shared" si="1862"/>
      </c>
      <c r="G17481" s="5">
        <f t="shared" si="1863"/>
      </c>
      <c r="H17481" s="5">
        <v>1</v>
      </c>
      <c r="I17481" s="183">
        <f t="shared" si="1864"/>
      </c>
      <c r="W17481">
        <f t="shared" si="1858"/>
      </c>
      <c r="X17481">
        <f t="shared" si="1859"/>
      </c>
      <c r="Y17481">
        <f t="shared" si="1860"/>
      </c>
      <c r="Z17481">
        <f t="shared" si="1861"/>
      </c>
    </row>
    <row r="17482" spans="1:26">
      <c r="A17482" s="5">
        <v>4</v>
      </c>
      <c r="B17482" s="8" t="s">
        <v>460</v>
      </c>
      <c r="C17482" s="5" t="s">
        <v>459</v>
      </c>
      <c r="D17482" s="5">
        <v>1</v>
      </c>
      <c r="E17482" s="5">
        <v>5</v>
      </c>
      <c r="F17482" s="5">
        <f t="shared" si="1862"/>
      </c>
      <c r="G17482" s="5">
        <f t="shared" si="1863"/>
      </c>
      <c r="H17482" s="5">
        <v>1</v>
      </c>
      <c r="I17482" s="183">
        <f t="shared" si="1864"/>
      </c>
      <c r="W17482">
        <f t="shared" si="1858"/>
      </c>
      <c r="X17482">
        <f t="shared" si="1859"/>
      </c>
      <c r="Y17482">
        <f t="shared" si="1860"/>
      </c>
      <c r="Z17482">
        <f t="shared" si="1861"/>
      </c>
    </row>
    <row r="17483" spans="1:26">
      <c r="A17483" s="5">
        <v>5</v>
      </c>
      <c r="B17483" s="8" t="s">
        <v>454</v>
      </c>
      <c r="C17483" s="5" t="s">
        <v>453</v>
      </c>
      <c r="D17483" s="5">
        <v>2</v>
      </c>
      <c r="E17483" s="5">
        <v>5</v>
      </c>
      <c r="F17483" s="5">
        <f t="shared" si="1862"/>
      </c>
      <c r="G17483" s="5">
        <f t="shared" si="1863"/>
      </c>
      <c r="H17483" s="5">
        <v>1</v>
      </c>
      <c r="I17483" s="183">
        <f t="shared" si="1864"/>
      </c>
      <c r="W17483">
        <f t="shared" si="1858"/>
      </c>
      <c r="X17483">
        <f t="shared" si="1859"/>
      </c>
      <c r="Y17483">
        <f t="shared" si="1860"/>
      </c>
      <c r="Z17483">
        <f t="shared" si="1861"/>
      </c>
    </row>
    <row r="17484" spans="1:26">
      <c r="A17484" s="5">
        <v>6</v>
      </c>
      <c r="B17484" s="8" t="s">
        <v>488</v>
      </c>
      <c r="C17484" s="5" t="s">
        <v>506</v>
      </c>
      <c r="D17484" s="5">
        <v>1</v>
      </c>
      <c r="E17484" s="5">
        <v>5</v>
      </c>
      <c r="F17484" s="5">
        <f t="shared" si="1862"/>
      </c>
      <c r="G17484" s="5">
        <f t="shared" si="1863"/>
      </c>
      <c r="H17484" s="5">
        <v>1</v>
      </c>
      <c r="I17484" s="183">
        <f t="shared" si="1864"/>
      </c>
      <c r="W17484">
        <f t="shared" si="1858"/>
      </c>
      <c r="X17484">
        <f t="shared" si="1859"/>
      </c>
      <c r="Y17484">
        <f t="shared" si="1860"/>
      </c>
      <c r="Z17484">
        <f t="shared" si="1861"/>
      </c>
    </row>
    <row r="17485" spans="1:26">
      <c r="A17485" s="5">
        <v>7</v>
      </c>
      <c r="B17485" s="8" t="s">
        <v>1421</v>
      </c>
      <c r="C17485" s="5" t="s">
        <v>50</v>
      </c>
      <c r="D17485" s="5">
        <v>1</v>
      </c>
      <c r="E17485" s="5">
        <v>5</v>
      </c>
      <c r="F17485" s="5">
        <f t="shared" si="1862"/>
      </c>
      <c r="G17485" s="5">
        <f t="shared" si="1863"/>
      </c>
      <c r="H17485" s="5">
        <v>1</v>
      </c>
      <c r="I17485" s="183">
        <f t="shared" si="1864"/>
      </c>
      <c r="W17485">
        <f t="shared" si="1858"/>
      </c>
      <c r="X17485">
        <f t="shared" si="1859"/>
      </c>
      <c r="Y17485">
        <f t="shared" si="1860"/>
      </c>
      <c r="Z17485">
        <f t="shared" si="1861"/>
      </c>
    </row>
    <row r="17486" spans="1:26">
      <c r="A17486" s="5">
        <v>8</v>
      </c>
      <c r="B17486" s="8" t="s">
        <v>443</v>
      </c>
      <c r="C17486" s="5" t="s">
        <v>442</v>
      </c>
      <c r="D17486" s="5">
        <v>1</v>
      </c>
      <c r="E17486" s="5">
        <v>5</v>
      </c>
      <c r="F17486" s="5">
        <f t="shared" si="1862"/>
      </c>
      <c r="G17486" s="5">
        <f t="shared" si="1863"/>
      </c>
      <c r="H17486" s="5">
        <v>1</v>
      </c>
      <c r="I17486" s="183">
        <f t="shared" si="1864"/>
      </c>
      <c r="W17486">
        <f t="shared" si="1858"/>
      </c>
      <c r="X17486">
        <f t="shared" si="1859"/>
      </c>
      <c r="Y17486">
        <f t="shared" si="1860"/>
      </c>
      <c r="Z17486">
        <f t="shared" si="1861"/>
      </c>
    </row>
    <row r="17487" spans="1:26">
      <c r="A17487" s="5">
        <v>9</v>
      </c>
      <c r="B17487" s="8" t="s">
        <v>2015</v>
      </c>
      <c r="C17487" s="5" t="s">
        <v>2016</v>
      </c>
      <c r="D17487" s="5">
        <v>1</v>
      </c>
      <c r="E17487" s="5">
        <v>5</v>
      </c>
      <c r="F17487" s="5">
        <f>+E17487*D17487</f>
      </c>
      <c r="G17487" s="5">
        <f>+E17487*D17487</f>
      </c>
      <c r="H17487" s="5">
        <v>1</v>
      </c>
      <c r="I17487" s="183">
        <f t="shared" si="1864"/>
      </c>
      <c r="W17487">
        <f t="shared" si="1858"/>
      </c>
      <c r="X17487">
        <f t="shared" si="1859"/>
      </c>
      <c r="Y17487">
        <f t="shared" si="1860"/>
      </c>
      <c r="Z17487">
        <f t="shared" si="1861"/>
      </c>
    </row>
    <row r="17488" spans="1:26">
      <c r="A17488" s="5">
        <v>10</v>
      </c>
      <c r="B17488" s="8" t="s">
        <v>382</v>
      </c>
      <c r="C17488" s="5" t="s">
        <v>383</v>
      </c>
      <c r="D17488" s="5">
        <v>1</v>
      </c>
      <c r="E17488" s="5">
        <v>5</v>
      </c>
      <c r="F17488" s="5">
        <f t="shared" si="1862"/>
      </c>
      <c r="G17488" s="5">
        <f t="shared" si="1863"/>
      </c>
      <c r="H17488" s="5">
        <v>1</v>
      </c>
      <c r="I17488" s="183">
        <f t="shared" si="1864"/>
      </c>
      <c r="W17488">
        <f t="shared" si="1858"/>
      </c>
      <c r="X17488">
        <f t="shared" si="1859"/>
      </c>
      <c r="Y17488">
        <f t="shared" si="1860"/>
      </c>
      <c r="Z17488">
        <f t="shared" si="1861"/>
      </c>
    </row>
    <row r="17489" spans="1:26">
      <c r="A17489" s="5">
        <v>11</v>
      </c>
      <c r="B17489" s="8" t="s">
        <v>619</v>
      </c>
      <c r="C17489" s="5" t="s">
        <v>620</v>
      </c>
      <c r="D17489" s="5">
        <v>1</v>
      </c>
      <c r="E17489" s="5">
        <v>5</v>
      </c>
      <c r="F17489" s="5">
        <f t="shared" si="1862"/>
      </c>
      <c r="G17489" s="5">
        <f t="shared" si="1863"/>
      </c>
      <c r="H17489" s="5">
        <v>1</v>
      </c>
      <c r="I17489" s="183">
        <f t="shared" si="1864"/>
      </c>
      <c r="W17489">
        <f t="shared" si="1858"/>
      </c>
      <c r="X17489">
        <f t="shared" si="1859"/>
      </c>
      <c r="Y17489">
        <f t="shared" si="1860"/>
      </c>
      <c r="Z17489">
        <f t="shared" si="1861"/>
      </c>
    </row>
    <row r="17490" spans="1:26">
      <c r="A17490" s="5">
        <v>12</v>
      </c>
      <c r="B17490" s="8" t="s">
        <v>283</v>
      </c>
      <c r="C17490" s="5" t="s">
        <v>282</v>
      </c>
      <c r="D17490" s="5">
        <v>1</v>
      </c>
      <c r="E17490" s="5">
        <v>5</v>
      </c>
      <c r="F17490" s="5">
        <f t="shared" si="1862"/>
      </c>
      <c r="G17490" s="5">
        <f t="shared" si="1863"/>
      </c>
      <c r="H17490" s="5">
        <v>1</v>
      </c>
      <c r="I17490" s="183">
        <f t="shared" si="1864"/>
      </c>
      <c r="W17490">
        <f t="shared" si="1858"/>
      </c>
      <c r="X17490">
        <f t="shared" si="1859"/>
      </c>
      <c r="Y17490">
        <f t="shared" si="1860"/>
      </c>
      <c r="Z17490">
        <f t="shared" si="1861"/>
      </c>
    </row>
    <row r="17491" spans="1:26">
      <c r="A17491" s="5">
        <v>13</v>
      </c>
      <c r="B17491" s="8" t="s">
        <v>439</v>
      </c>
      <c r="C17491" s="5" t="s">
        <v>438</v>
      </c>
      <c r="D17491" s="5">
        <v>1</v>
      </c>
      <c r="E17491" s="5">
        <v>5</v>
      </c>
      <c r="F17491" s="5">
        <f t="shared" si="1862"/>
      </c>
      <c r="G17491" s="5">
        <f t="shared" si="1863"/>
      </c>
      <c r="H17491" s="5">
        <v>1</v>
      </c>
      <c r="I17491" s="183">
        <f t="shared" si="1864"/>
      </c>
      <c r="W17491">
        <f t="shared" si="1858"/>
      </c>
      <c r="X17491">
        <f t="shared" si="1859"/>
      </c>
      <c r="Y17491">
        <f t="shared" si="1860"/>
      </c>
      <c r="Z17491">
        <f t="shared" si="1861"/>
      </c>
    </row>
    <row r="17492" spans="1:26">
      <c r="A17492" s="5">
        <v>14</v>
      </c>
      <c r="B17492" s="715" t="s">
        <v>2720</v>
      </c>
      <c r="C17492" s="5" t="s">
        <v>446</v>
      </c>
      <c r="D17492" s="5">
        <v>2</v>
      </c>
      <c r="E17492" s="5">
        <v>5</v>
      </c>
      <c r="F17492" s="5">
        <f t="shared" si="1862"/>
      </c>
      <c r="G17492" s="5">
        <f t="shared" si="1863"/>
      </c>
      <c r="H17492" s="5">
        <v>1</v>
      </c>
      <c r="I17492" s="183">
        <f t="shared" si="1864"/>
      </c>
      <c r="W17492">
        <f t="shared" si="1858"/>
      </c>
      <c r="X17492">
        <f t="shared" si="1859"/>
      </c>
      <c r="Y17492">
        <f t="shared" si="1860"/>
      </c>
      <c r="Z17492">
        <f t="shared" si="1861"/>
      </c>
    </row>
    <row r="17493" spans="1:26">
      <c r="A17493" s="5">
        <v>15</v>
      </c>
      <c r="B17493" s="8" t="s">
        <v>2721</v>
      </c>
      <c r="C17493" s="5" t="s">
        <v>1063</v>
      </c>
      <c r="D17493" s="5">
        <v>2</v>
      </c>
      <c r="E17493" s="5">
        <v>1</v>
      </c>
      <c r="F17493" s="5">
        <v>2</v>
      </c>
      <c r="G17493" s="5">
        <f>+F17493</f>
      </c>
      <c r="H17493" s="312" t="s">
        <v>780</v>
      </c>
      <c r="I17493" s="183"/>
      <c r="W17493">
        <f t="shared" si="1858"/>
      </c>
      <c r="X17493">
        <f t="shared" si="1859"/>
      </c>
      <c r="Y17493">
        <f t="shared" si="1860"/>
      </c>
      <c r="Z17493">
        <f t="shared" si="1861"/>
      </c>
    </row>
    <row r="17494" spans="1:26">
      <c r="A17494" s="5">
        <v>16</v>
      </c>
      <c r="B17494" s="8" t="s">
        <v>1048</v>
      </c>
      <c r="C17494" s="5" t="s">
        <v>461</v>
      </c>
      <c r="D17494" s="5">
        <v>1</v>
      </c>
      <c r="E17494" s="5">
        <v>5</v>
      </c>
      <c r="F17494" s="5">
        <f t="shared" si="1862"/>
      </c>
      <c r="G17494" s="5">
        <f t="shared" si="1863"/>
      </c>
      <c r="H17494" s="5">
        <v>1</v>
      </c>
      <c r="I17494" s="183">
        <f t="shared" si="1864"/>
      </c>
      <c r="W17494">
        <f t="shared" si="1858"/>
      </c>
      <c r="X17494">
        <f t="shared" si="1859"/>
      </c>
      <c r="Y17494">
        <f t="shared" si="1860"/>
      </c>
      <c r="Z17494">
        <f t="shared" si="1861"/>
      </c>
    </row>
    <row r="17495" spans="1:26">
      <c r="A17495" s="5">
        <v>17</v>
      </c>
      <c r="B17495" s="8" t="s">
        <v>580</v>
      </c>
      <c r="C17495" s="5" t="s">
        <v>581</v>
      </c>
      <c r="D17495" s="5">
        <v>2</v>
      </c>
      <c r="E17495" s="5">
        <v>5</v>
      </c>
      <c r="F17495" s="5">
        <f t="shared" si="1862"/>
      </c>
      <c r="G17495" s="5">
        <f t="shared" si="1863"/>
      </c>
      <c r="H17495" s="5">
        <v>1</v>
      </c>
      <c r="I17495" s="183">
        <f t="shared" si="1864"/>
      </c>
      <c r="W17495">
        <f t="shared" si="1858"/>
      </c>
      <c r="X17495">
        <f t="shared" si="1859"/>
      </c>
      <c r="Y17495">
        <f t="shared" si="1860"/>
      </c>
      <c r="Z17495">
        <f t="shared" si="1861"/>
      </c>
    </row>
    <row r="17496" spans="1:26">
      <c r="A17496" s="5">
        <v>18</v>
      </c>
      <c r="B17496" s="8" t="s">
        <v>437</v>
      </c>
      <c r="C17496" s="5" t="s">
        <v>436</v>
      </c>
      <c r="D17496" s="5">
        <v>2</v>
      </c>
      <c r="E17496" s="5">
        <v>5</v>
      </c>
      <c r="F17496" s="5">
        <f t="shared" si="1862"/>
      </c>
      <c r="G17496" s="5">
        <f t="shared" si="1863"/>
      </c>
      <c r="H17496" s="5">
        <v>1</v>
      </c>
      <c r="I17496" s="183">
        <f t="shared" si="1864"/>
      </c>
      <c r="W17496">
        <f t="shared" si="1858"/>
      </c>
      <c r="X17496">
        <f t="shared" si="1859"/>
      </c>
      <c r="Y17496">
        <f t="shared" si="1860"/>
      </c>
      <c r="Z17496">
        <f t="shared" si="1861"/>
      </c>
    </row>
    <row r="17497" spans="1:26">
      <c r="A17497" s="5">
        <v>19</v>
      </c>
      <c r="B17497" s="8" t="s">
        <v>902</v>
      </c>
      <c r="C17497" s="5" t="s">
        <v>750</v>
      </c>
      <c r="D17497" s="5">
        <v>1</v>
      </c>
      <c r="E17497" s="5">
        <v>5</v>
      </c>
      <c r="F17497" s="5">
        <f t="shared" si="1862"/>
      </c>
      <c r="G17497" s="5">
        <f t="shared" si="1863"/>
      </c>
      <c r="H17497" s="5">
        <v>1</v>
      </c>
      <c r="I17497" s="183">
        <f t="shared" si="1864"/>
      </c>
      <c r="W17497">
        <f t="shared" si="1858"/>
      </c>
      <c r="X17497">
        <f t="shared" si="1859"/>
      </c>
      <c r="Y17497">
        <f t="shared" si="1860"/>
      </c>
      <c r="Z17497">
        <f t="shared" si="1861"/>
      </c>
    </row>
    <row r="17498" spans="1:26">
      <c r="A17498" s="5">
        <v>20</v>
      </c>
      <c r="B17498" s="8" t="s">
        <v>1061</v>
      </c>
      <c r="C17498" s="5" t="s">
        <v>1060</v>
      </c>
      <c r="D17498" s="5">
        <v>1</v>
      </c>
      <c r="E17498" s="5">
        <v>5</v>
      </c>
      <c r="F17498" s="5">
        <f t="shared" si="1862"/>
      </c>
      <c r="G17498" s="5">
        <f t="shared" si="1863"/>
      </c>
      <c r="H17498" s="5">
        <v>1</v>
      </c>
      <c r="I17498" s="183">
        <f t="shared" si="1864"/>
      </c>
      <c r="W17498">
        <f t="shared" si="1858"/>
      </c>
      <c r="X17498">
        <f t="shared" si="1859"/>
      </c>
      <c r="Y17498">
        <f t="shared" si="1860"/>
      </c>
      <c r="Z17498">
        <f t="shared" si="1861"/>
      </c>
    </row>
    <row r="17499" spans="1:26">
      <c r="A17499" s="5"/>
      <c r="B17499" s="8"/>
      <c r="C17499" s="5"/>
      <c r="D17499" s="5"/>
      <c r="E17499" s="5"/>
      <c r="F17499" s="5"/>
      <c r="G17499" s="5"/>
      <c r="H17499" s="9"/>
      <c r="I17499" s="183"/>
      <c r="W17499">
        <f t="shared" si="1858"/>
      </c>
      <c r="X17499">
        <f t="shared" si="1859"/>
      </c>
      <c r="Y17499">
        <f t="shared" si="1860"/>
      </c>
      <c r="Z17499">
        <f t="shared" si="1861"/>
      </c>
    </row>
    <row r="17500" spans="1:26">
      <c r="A17500" s="5"/>
      <c r="B17500" s="8"/>
      <c r="C17500" s="5"/>
      <c r="D17500" s="5"/>
      <c r="E17500" s="5"/>
      <c r="F17500" s="5"/>
      <c r="G17500" s="5"/>
      <c r="H17500" s="9"/>
      <c r="I17500" s="183"/>
      <c r="W17500">
        <f t="shared" si="1858"/>
      </c>
      <c r="X17500">
        <f t="shared" si="1859"/>
      </c>
      <c r="Y17500">
        <f t="shared" si="1860"/>
      </c>
      <c r="Z17500">
        <f t="shared" si="1861"/>
      </c>
    </row>
    <row r="17501" spans="1:26">
      <c r="A17501" s="5"/>
      <c r="B17501" s="8"/>
      <c r="C17501" s="5"/>
      <c r="D17501" s="5"/>
      <c r="E17501" s="5"/>
      <c r="F17501" s="5"/>
      <c r="G17501" s="5"/>
      <c r="H17501" s="9"/>
      <c r="I17501" s="183"/>
      <c r="W17501">
        <f t="shared" si="1858"/>
      </c>
      <c r="X17501">
        <f t="shared" si="1859"/>
      </c>
      <c r="Y17501">
        <f t="shared" si="1860"/>
      </c>
      <c r="Z17501">
        <f t="shared" si="1861"/>
      </c>
    </row>
    <row r="17502" spans="1:26">
      <c r="A17502" s="5"/>
      <c r="B17502" s="8"/>
      <c r="C17502" s="5"/>
      <c r="D17502" s="5"/>
      <c r="E17502" s="5"/>
      <c r="F17502" s="5"/>
      <c r="G17502" s="5"/>
      <c r="H17502" s="9"/>
      <c r="I17502" s="183"/>
      <c r="W17502">
        <f t="shared" si="1858"/>
      </c>
      <c r="X17502">
        <f t="shared" si="1859"/>
      </c>
      <c r="Y17502">
        <f t="shared" si="1860"/>
      </c>
      <c r="Z17502">
        <f t="shared" si="1861"/>
      </c>
    </row>
    <row r="17503" spans="1:26">
      <c r="A17503" s="5"/>
      <c r="B17503" s="8"/>
      <c r="C17503" s="5"/>
      <c r="D17503" s="5"/>
      <c r="E17503" s="16"/>
      <c r="F17503" s="5"/>
      <c r="G17503" s="5"/>
      <c r="H17503" s="5"/>
      <c r="I17503" s="183"/>
      <c r="W17503">
        <f t="shared" si="1858"/>
      </c>
      <c r="X17503">
        <f t="shared" si="1859"/>
      </c>
      <c r="Y17503">
        <f t="shared" si="1860"/>
      </c>
      <c r="Z17503">
        <f t="shared" si="1861"/>
      </c>
    </row>
    <row r="17504" spans="1:26">
      <c r="A17504" s="5"/>
      <c r="B17504" s="128"/>
      <c r="C17504" s="101"/>
      <c r="D17504" s="5"/>
      <c r="E17504" s="5"/>
      <c r="F17504" s="5"/>
      <c r="G17504" s="5"/>
      <c r="H17504" s="5"/>
      <c r="I17504" s="183"/>
      <c r="W17504">
        <f t="shared" si="1858"/>
      </c>
      <c r="X17504">
        <f t="shared" si="1859"/>
      </c>
      <c r="Y17504">
        <f t="shared" si="1860"/>
      </c>
      <c r="Z17504">
        <f t="shared" si="1861"/>
      </c>
    </row>
    <row r="17505" spans="1:26">
      <c r="A17505" s="5"/>
      <c r="B17505" s="95"/>
      <c r="C17505" s="16"/>
      <c r="D17505" s="5"/>
      <c r="E17505" s="5"/>
      <c r="F17505" s="5"/>
      <c r="G17505" s="5"/>
      <c r="H17505" s="16"/>
      <c r="I17505" s="183"/>
      <c r="W17505">
        <f t="shared" si="1858"/>
      </c>
      <c r="X17505">
        <f t="shared" si="1859"/>
      </c>
      <c r="Y17505">
        <f t="shared" si="1860"/>
      </c>
      <c r="Z17505">
        <f t="shared" si="1861"/>
      </c>
    </row>
    <row r="17506" spans="1:26">
      <c r="A17506" s="5"/>
      <c r="B17506" s="8"/>
      <c r="C17506" s="5"/>
      <c r="D17506" s="5"/>
      <c r="E17506" s="5"/>
      <c r="F17506" s="5"/>
      <c r="G17506" s="5"/>
      <c r="H17506" s="5"/>
      <c r="I17506" s="183"/>
      <c r="W17506">
        <f t="shared" si="1858"/>
      </c>
      <c r="X17506">
        <f t="shared" si="1859"/>
      </c>
      <c r="Y17506">
        <f t="shared" si="1860"/>
      </c>
      <c r="Z17506">
        <f t="shared" si="1861"/>
      </c>
    </row>
    <row r="17507" spans="1:26">
      <c r="A17507" s="10"/>
      <c r="B17507" s="10"/>
      <c r="C17507" s="10"/>
      <c r="D17507" s="10"/>
      <c r="E17507" s="10"/>
      <c r="F17507" s="10"/>
      <c r="G17507" s="10"/>
      <c r="H17507" s="10"/>
      <c r="I17507" s="97"/>
      <c r="W17507">
        <f t="shared" si="1858"/>
      </c>
      <c r="X17507">
        <f t="shared" si="1859"/>
      </c>
      <c r="Y17507">
        <f t="shared" si="1860"/>
      </c>
      <c r="Z17507">
        <f t="shared" si="1861"/>
      </c>
    </row>
    <row r="17508" spans="1:26" ht="15.75" thickBot="1">
      <c r="A17508" s="10"/>
      <c r="B17508" s="625" t="s">
        <v>20</v>
      </c>
      <c r="C17508" s="35"/>
      <c r="D17508" s="35"/>
      <c r="E17508" s="35"/>
      <c r="F17508" s="35"/>
      <c r="G17508" s="35"/>
      <c r="H17508" s="35"/>
      <c r="I17508" s="98"/>
      <c r="W17508">
        <f t="shared" si="1858"/>
      </c>
      <c r="X17508">
        <f t="shared" si="1859"/>
      </c>
      <c r="Y17508">
        <f t="shared" si="1860"/>
      </c>
      <c r="Z17508">
        <f t="shared" si="1861"/>
      </c>
    </row>
    <row r="17509" spans="1:26" ht="15.75" thickBot="1">
      <c r="A17509" s="624"/>
      <c r="B17509" s="626"/>
      <c r="C17509" s="40" t="s">
        <v>21</v>
      </c>
      <c r="D17509" s="40">
        <f>SUM(D17478:D17508)</f>
      </c>
      <c r="E17509" s="41">
        <f>IF(H17509=I17509,"OK","NO")</f>
      </c>
      <c r="F17509" s="40">
        <f>SUM(F17478:F17508)</f>
      </c>
      <c r="G17509" s="40">
        <f>SUM(G17478:G17508)</f>
      </c>
      <c r="H17509" s="42">
        <f>SUMPRODUCT(H17478:H17508,G17478:G17508)</f>
      </c>
      <c r="I17509" s="43">
        <f>SUM(I17478:I17508)</f>
      </c>
      <c r="W17509">
        <f t="shared" si="1858"/>
      </c>
      <c r="X17509">
        <f t="shared" si="1859"/>
      </c>
      <c r="Y17509">
        <f t="shared" si="1860"/>
      </c>
      <c r="Z17509">
        <f t="shared" si="1861"/>
      </c>
    </row>
    <row r="17510" spans="1:26">
      <c r="A17510" s="10"/>
      <c r="B17510" s="91"/>
      <c r="C17510" s="91"/>
      <c r="D17510" s="91"/>
      <c r="E17510" s="91"/>
      <c r="F17510" s="91"/>
      <c r="G17510" s="91"/>
      <c r="H17510" s="91"/>
      <c r="I17510" s="91"/>
      <c r="W17510">
        <f t="shared" si="1858"/>
      </c>
      <c r="X17510">
        <f t="shared" si="1859"/>
      </c>
      <c r="Y17510">
        <f t="shared" si="1860"/>
      </c>
      <c r="Z17510">
        <f t="shared" si="1861"/>
      </c>
    </row>
    <row r="17511" spans="1:26">
      <c r="A17511" s="12" t="s">
        <v>281</v>
      </c>
      <c r="B17511" s="12"/>
      <c r="C17511" s="12"/>
      <c r="D17511" s="13"/>
      <c r="E17511" s="14"/>
      <c r="F17511" s="14"/>
      <c r="G17511" s="14"/>
      <c r="H17511" s="2"/>
      <c r="I17511" s="12"/>
      <c r="W17511">
        <f t="shared" si="1858"/>
      </c>
      <c r="X17511">
        <f t="shared" si="1859"/>
      </c>
      <c r="Y17511">
        <f t="shared" si="1860"/>
      </c>
      <c r="Z17511">
        <f t="shared" si="1861"/>
      </c>
    </row>
    <row r="17512" spans="1:26">
      <c r="W17512">
        <f t="shared" si="1858"/>
      </c>
      <c r="X17512">
        <f t="shared" si="1859"/>
      </c>
      <c r="Y17512">
        <f t="shared" si="1860"/>
      </c>
      <c r="Z17512">
        <f t="shared" si="1861"/>
      </c>
    </row>
    <row r="17513" spans="1:26">
      <c r="W17513">
        <f t="shared" si="1858"/>
      </c>
      <c r="X17513">
        <f t="shared" si="1859"/>
      </c>
      <c r="Y17513">
        <f t="shared" si="1860"/>
      </c>
      <c r="Z17513">
        <f t="shared" si="1861"/>
      </c>
    </row>
    <row r="17514" spans="1:26">
      <c r="W17514">
        <f t="shared" si="1858"/>
      </c>
      <c r="X17514">
        <f t="shared" si="1859"/>
      </c>
      <c r="Y17514">
        <f t="shared" si="1860"/>
      </c>
      <c r="Z17514">
        <f t="shared" si="1861"/>
      </c>
    </row>
    <row r="17515" spans="1:26">
      <c r="A17515" s="1562" t="s">
        <v>0</v>
      </c>
      <c r="B17515" s="1562"/>
      <c r="C17515" s="1562"/>
      <c r="D17515" s="1562"/>
      <c r="E17515" s="1562"/>
      <c r="F17515" s="1562"/>
      <c r="G17515" s="1562"/>
      <c r="H17515" s="1562"/>
      <c r="I17515" s="1562"/>
      <c r="W17515">
        <f t="shared" si="1858"/>
      </c>
      <c r="X17515">
        <f t="shared" si="1859"/>
      </c>
      <c r="Y17515">
        <f t="shared" si="1860"/>
      </c>
      <c r="Z17515">
        <f t="shared" si="1861"/>
      </c>
    </row>
    <row r="17516" spans="1:26">
      <c r="W17516">
        <f t="shared" si="1858"/>
      </c>
      <c r="X17516">
        <f t="shared" si="1859"/>
      </c>
      <c r="Y17516">
        <f t="shared" si="1860"/>
      </c>
      <c r="Z17516">
        <f t="shared" si="1861"/>
      </c>
    </row>
    <row r="17517" spans="1:26">
      <c r="A17517" s="1" t="s">
        <v>1</v>
      </c>
      <c r="B17517" s="1"/>
      <c r="G17517" s="495" t="s">
        <v>2</v>
      </c>
      <c r="H17517" s="3" t="s">
        <v>2712</v>
      </c>
      <c r="W17517">
        <f t="shared" si="1858"/>
      </c>
      <c r="X17517">
        <f t="shared" si="1859"/>
      </c>
      <c r="Y17517">
        <f t="shared" si="1860"/>
      </c>
      <c r="Z17517">
        <f t="shared" si="1861"/>
      </c>
    </row>
    <row r="17518" spans="1:26">
      <c r="A17518" s="22" t="inlineStr">
        <is>
          <t>ATTN: Contact-005</t>
        </is>
      </c>
      <c r="B17518" s="1"/>
      <c r="F17518" s="4"/>
      <c r="G17518" s="496" t="s">
        <v>1440</v>
      </c>
      <c r="H17518" s="1" t="s">
        <v>2373</v>
      </c>
      <c r="W17518">
        <f t="shared" si="1858"/>
      </c>
      <c r="X17518">
        <f t="shared" si="1859"/>
      </c>
      <c r="Y17518">
        <f t="shared" si="1860"/>
      </c>
      <c r="Z17518">
        <f t="shared" si="1861"/>
      </c>
    </row>
    <row r="17519" spans="1:26">
      <c r="A17519" s="1" t="inlineStr">
        <is>
          <t>Dealer-112</t>
        </is>
      </c>
      <c r="B17519" s="1"/>
      <c r="W17519">
        <f t="shared" si="1858"/>
      </c>
      <c r="X17519">
        <f t="shared" si="1859"/>
      </c>
      <c r="Y17519">
        <f t="shared" si="1860"/>
      </c>
      <c r="Z17519">
        <f t="shared" si="1861"/>
      </c>
    </row>
    <row r="17520" spans="1:26">
      <c r="A17520" s="1" t="inlineStr">
        <is>
          <t>Address line (redacted)</t>
        </is>
      </c>
      <c r="B17520" s="1"/>
      <c r="D17520" s="85"/>
      <c r="E17520" s="85"/>
      <c r="F17520" s="85"/>
      <c r="G17520" s="85"/>
      <c r="H17520" s="85"/>
      <c r="W17520">
        <f t="shared" si="1858"/>
      </c>
      <c r="X17520">
        <f t="shared" si="1859"/>
      </c>
      <c r="Y17520">
        <f t="shared" si="1860"/>
      </c>
      <c r="Z17520">
        <f t="shared" si="1861"/>
      </c>
    </row>
    <row r="17521" spans="1:26">
      <c r="A17521" s="22" t="inlineStr">
        <is>
          <t>Address line (redacted)</t>
        </is>
      </c>
      <c r="B17521" s="86"/>
      <c r="D17521" s="85"/>
      <c r="E17521" s="85"/>
      <c r="F17521" s="85"/>
      <c r="G17521" s="85"/>
      <c r="H17521" s="85"/>
      <c r="W17521">
        <f t="shared" si="1858"/>
      </c>
      <c r="X17521">
        <f t="shared" si="1859"/>
      </c>
      <c r="Y17521">
        <f t="shared" si="1860"/>
      </c>
      <c r="Z17521">
        <f t="shared" si="1861"/>
      </c>
    </row>
    <row r="17522" spans="1:26">
      <c r="A17522" s="49" t="s">
        <v>4</v>
      </c>
      <c r="B17522" s="87" t="inlineStr">
        <is>
          <t>GSTIN-MASKED</t>
        </is>
      </c>
      <c r="W17522">
        <f t="shared" si="1858"/>
      </c>
      <c r="X17522">
        <f t="shared" si="1859"/>
      </c>
      <c r="Y17522">
        <f t="shared" si="1860"/>
      </c>
      <c r="Z17522">
        <f t="shared" si="1861"/>
      </c>
    </row>
    <row r="17523" spans="1:26">
      <c r="A17523" s="1" t="s">
        <v>5</v>
      </c>
      <c r="N17523">
        <f>221+197+65</f>
      </c>
      <c r="W17523">
        <f t="shared" si="1858"/>
      </c>
      <c r="X17523">
        <f t="shared" si="1859"/>
      </c>
      <c r="Y17523">
        <f t="shared" si="1860"/>
      </c>
      <c r="Z17523">
        <f t="shared" si="1861"/>
      </c>
    </row>
    <row r="17524" spans="1:26">
      <c r="A17524" s="1" t="s">
        <v>6</v>
      </c>
      <c r="W17524">
        <f t="shared" si="1858"/>
      </c>
      <c r="X17524">
        <f t="shared" si="1859"/>
      </c>
      <c r="Y17524">
        <f t="shared" si="1860"/>
      </c>
      <c r="Z17524">
        <f t="shared" si="1861"/>
      </c>
    </row>
    <row r="17525" spans="1:26">
      <c r="A17525" s="1" t="s">
        <v>7</v>
      </c>
      <c r="W17525">
        <f t="shared" si="1858"/>
      </c>
      <c r="X17525">
        <f t="shared" si="1859"/>
      </c>
      <c r="Y17525">
        <f t="shared" si="1860"/>
      </c>
      <c r="Z17525">
        <f t="shared" si="1861"/>
      </c>
    </row>
    <row r="17526" spans="1:26" ht="24">
      <c r="A17526" s="88" t="s">
        <v>8</v>
      </c>
      <c r="B17526" s="89" t="s">
        <v>9</v>
      </c>
      <c r="C17526" s="89" t="s">
        <v>10</v>
      </c>
      <c r="D17526" s="34" t="s">
        <v>11</v>
      </c>
      <c r="E17526" s="34" t="s">
        <v>12</v>
      </c>
      <c r="F17526" s="34" t="s">
        <v>13</v>
      </c>
      <c r="G17526" s="34" t="s">
        <v>14</v>
      </c>
      <c r="H17526" s="88" t="s">
        <v>15</v>
      </c>
      <c r="I17526" s="90" t="s">
        <v>16</v>
      </c>
      <c r="W17526">
        <f t="shared" si="1858"/>
      </c>
      <c r="X17526">
        <f t="shared" si="1859"/>
      </c>
      <c r="Y17526">
        <f t="shared" si="1860"/>
      </c>
      <c r="Z17526">
        <f t="shared" si="1861"/>
      </c>
    </row>
    <row r="17527" spans="1:26">
      <c r="A17527" s="5"/>
      <c r="B17527" s="1563" t="s">
        <v>18</v>
      </c>
      <c r="C17527" s="1563"/>
      <c r="D17527" s="5"/>
      <c r="E17527" s="5"/>
      <c r="F17527" s="5"/>
      <c r="G17527" s="5"/>
      <c r="H17527" s="5"/>
      <c r="I17527" s="183"/>
      <c r="W17527">
        <f t="shared" si="1858"/>
      </c>
      <c r="X17527">
        <f t="shared" si="1859"/>
      </c>
      <c r="Y17527">
        <f t="shared" si="1860"/>
      </c>
      <c r="Z17527">
        <f t="shared" si="1861"/>
      </c>
    </row>
    <row r="17528" spans="1:26">
      <c r="A17528" s="5">
        <v>1</v>
      </c>
      <c r="B17528" s="8" t="s">
        <v>275</v>
      </c>
      <c r="C17528" s="5" t="s">
        <v>276</v>
      </c>
      <c r="D17528" s="5">
        <v>2</v>
      </c>
      <c r="E17528" s="5">
        <v>4</v>
      </c>
      <c r="F17528" s="5">
        <f t="shared" ref="F17528:F17544" si="1865">+E17528*D17528</f>
      </c>
      <c r="G17528" s="5">
        <f t="shared" ref="G17528:G17544" si="1866">+E17528*D17528</f>
      </c>
      <c r="H17528" s="9">
        <v>1</v>
      </c>
      <c r="I17528" s="183">
        <f>+H17528*G17528</f>
      </c>
      <c r="W17528">
        <f t="shared" si="1858"/>
      </c>
      <c r="X17528">
        <f t="shared" si="1859"/>
      </c>
      <c r="Y17528">
        <f t="shared" si="1860"/>
      </c>
      <c r="Z17528">
        <f t="shared" si="1861"/>
      </c>
    </row>
    <row r="17529" spans="1:26">
      <c r="A17529" s="5">
        <v>2</v>
      </c>
      <c r="B17529" s="8" t="s">
        <v>295</v>
      </c>
      <c r="C17529" s="5" t="s">
        <v>294</v>
      </c>
      <c r="D17529" s="5">
        <v>2</v>
      </c>
      <c r="E17529" s="5">
        <v>4</v>
      </c>
      <c r="F17529" s="5">
        <f t="shared" si="1865"/>
      </c>
      <c r="G17529" s="5">
        <f t="shared" si="1866"/>
      </c>
      <c r="H17529" s="9">
        <v>1</v>
      </c>
      <c r="I17529" s="183">
        <f t="shared" ref="I17529:I17551" si="1867">+H17529*G17529</f>
      </c>
      <c r="W17529">
        <f t="shared" si="1858"/>
      </c>
      <c r="X17529">
        <f t="shared" si="1859"/>
      </c>
      <c r="Y17529">
        <f t="shared" si="1860"/>
      </c>
      <c r="Z17529">
        <f t="shared" si="1861"/>
      </c>
    </row>
    <row r="17530" spans="1:26">
      <c r="A17530" s="5">
        <v>3</v>
      </c>
      <c r="B17530" s="8" t="s">
        <v>293</v>
      </c>
      <c r="C17530" s="5" t="s">
        <v>292</v>
      </c>
      <c r="D17530" s="5">
        <v>4</v>
      </c>
      <c r="E17530" s="16">
        <v>1</v>
      </c>
      <c r="F17530" s="5">
        <f t="shared" si="1865"/>
      </c>
      <c r="G17530" s="5">
        <f t="shared" si="1866"/>
      </c>
      <c r="H17530" s="5">
        <v>1</v>
      </c>
      <c r="I17530" s="183">
        <f t="shared" si="1867"/>
      </c>
      <c r="W17530">
        <f t="shared" si="1858"/>
      </c>
      <c r="X17530">
        <f t="shared" si="1859"/>
      </c>
      <c r="Y17530">
        <f t="shared" si="1860"/>
      </c>
      <c r="Z17530">
        <f t="shared" si="1861"/>
      </c>
    </row>
    <row r="17531" spans="1:26">
      <c r="A17531" s="5">
        <v>4</v>
      </c>
      <c r="B17531" s="95" t="s">
        <v>848</v>
      </c>
      <c r="C17531" s="16" t="s">
        <v>847</v>
      </c>
      <c r="D17531" s="5">
        <v>1</v>
      </c>
      <c r="E17531" s="5">
        <v>4</v>
      </c>
      <c r="F17531" s="5">
        <f t="shared" si="1865"/>
      </c>
      <c r="G17531" s="5">
        <f t="shared" si="1866"/>
      </c>
      <c r="H17531" s="16">
        <v>1</v>
      </c>
      <c r="I17531" s="183">
        <f t="shared" si="1867"/>
      </c>
      <c r="W17531">
        <f t="shared" si="1858"/>
      </c>
      <c r="X17531">
        <f t="shared" si="1859"/>
      </c>
      <c r="Y17531">
        <f t="shared" si="1860"/>
      </c>
      <c r="Z17531">
        <f t="shared" si="1861"/>
      </c>
    </row>
    <row r="17532" spans="1:26">
      <c r="A17532" s="5">
        <v>5</v>
      </c>
      <c r="B17532" s="95" t="s">
        <v>277</v>
      </c>
      <c r="C17532" s="9" t="s">
        <v>278</v>
      </c>
      <c r="D17532" s="5">
        <v>2</v>
      </c>
      <c r="E17532" s="5">
        <v>4</v>
      </c>
      <c r="F17532" s="5">
        <f t="shared" si="1865"/>
      </c>
      <c r="G17532" s="5">
        <f t="shared" si="1866"/>
      </c>
      <c r="H17532" s="16">
        <v>1</v>
      </c>
      <c r="I17532" s="183">
        <f t="shared" si="1867"/>
      </c>
      <c r="W17532">
        <f t="shared" si="1858"/>
      </c>
      <c r="X17532">
        <f t="shared" si="1859"/>
      </c>
      <c r="Y17532">
        <f t="shared" si="1860"/>
      </c>
      <c r="Z17532">
        <f t="shared" si="1861"/>
      </c>
    </row>
    <row r="17533" spans="1:26">
      <c r="A17533" s="5">
        <v>6</v>
      </c>
      <c r="B17533" s="95" t="s">
        <v>1738</v>
      </c>
      <c r="C17533" s="101" t="s">
        <v>1739</v>
      </c>
      <c r="D17533" s="5">
        <v>1</v>
      </c>
      <c r="E17533" s="5">
        <v>4</v>
      </c>
      <c r="F17533" s="5">
        <f t="shared" si="1865"/>
      </c>
      <c r="G17533" s="5">
        <f t="shared" si="1866"/>
      </c>
      <c r="H17533" s="16">
        <v>1</v>
      </c>
      <c r="I17533" s="183">
        <f t="shared" si="1867"/>
      </c>
      <c r="W17533">
        <f t="shared" si="1858"/>
      </c>
      <c r="X17533">
        <f t="shared" si="1859"/>
      </c>
      <c r="Y17533">
        <f t="shared" si="1860"/>
      </c>
      <c r="Z17533">
        <f t="shared" si="1861"/>
      </c>
    </row>
    <row r="17534" spans="1:26" ht="24">
      <c r="A17534" s="5">
        <v>7</v>
      </c>
      <c r="B17534" s="95" t="s">
        <v>334</v>
      </c>
      <c r="C17534" s="5" t="s">
        <v>335</v>
      </c>
      <c r="D17534" s="5">
        <v>2</v>
      </c>
      <c r="E17534" s="5">
        <v>4</v>
      </c>
      <c r="F17534" s="5">
        <f t="shared" si="1865"/>
      </c>
      <c r="G17534" s="5">
        <f t="shared" si="1866"/>
      </c>
      <c r="H17534" s="5">
        <v>1</v>
      </c>
      <c r="I17534" s="183">
        <f t="shared" si="1867"/>
      </c>
      <c r="W17534">
        <f t="shared" si="1858"/>
      </c>
      <c r="X17534">
        <f t="shared" si="1859"/>
      </c>
      <c r="Y17534">
        <f t="shared" si="1860"/>
      </c>
      <c r="Z17534">
        <f t="shared" si="1861"/>
      </c>
    </row>
    <row r="17535" spans="1:26" ht="15.75">
      <c r="A17535" s="5">
        <v>8</v>
      </c>
      <c r="B17535" s="95" t="s">
        <v>742</v>
      </c>
      <c r="C17535" s="5" t="s">
        <v>743</v>
      </c>
      <c r="D17535" s="5">
        <v>1</v>
      </c>
      <c r="E17535" s="5">
        <v>4</v>
      </c>
      <c r="F17535" s="5">
        <f t="shared" si="1865"/>
      </c>
      <c r="G17535" s="5">
        <f t="shared" si="1866"/>
      </c>
      <c r="H17535" s="16">
        <v>1</v>
      </c>
      <c r="I17535" s="183">
        <f t="shared" si="1867"/>
      </c>
      <c r="W17535">
        <f t="shared" si="1858"/>
      </c>
      <c r="X17535">
        <f t="shared" si="1859"/>
      </c>
      <c r="Y17535">
        <f t="shared" si="1860"/>
      </c>
      <c r="Z17535">
        <f t="shared" si="1861"/>
      </c>
    </row>
    <row r="17536" spans="1:26">
      <c r="A17536" s="5">
        <v>9</v>
      </c>
      <c r="B17536" s="8" t="s">
        <v>421</v>
      </c>
      <c r="C17536" s="9" t="s">
        <v>422</v>
      </c>
      <c r="D17536" s="5">
        <v>1</v>
      </c>
      <c r="E17536" s="5">
        <v>4</v>
      </c>
      <c r="F17536" s="5">
        <f t="shared" si="1865"/>
      </c>
      <c r="G17536" s="5">
        <f t="shared" si="1866"/>
      </c>
      <c r="H17536" s="5">
        <v>1</v>
      </c>
      <c r="I17536" s="183">
        <f t="shared" si="1867"/>
      </c>
      <c r="W17536">
        <f t="shared" si="1858"/>
      </c>
      <c r="X17536">
        <f t="shared" si="1859"/>
      </c>
      <c r="Y17536">
        <f t="shared" si="1860"/>
      </c>
      <c r="Z17536">
        <f t="shared" si="1861"/>
      </c>
    </row>
    <row r="17537" spans="1:26">
      <c r="A17537" s="5">
        <v>10</v>
      </c>
      <c r="B17537" s="8" t="s">
        <v>821</v>
      </c>
      <c r="C17537" s="5" t="s">
        <v>820</v>
      </c>
      <c r="D17537" s="5">
        <v>1</v>
      </c>
      <c r="E17537" s="5">
        <v>4</v>
      </c>
      <c r="F17537" s="5">
        <f t="shared" si="1865"/>
      </c>
      <c r="G17537" s="5">
        <f t="shared" si="1866"/>
      </c>
      <c r="H17537" s="5">
        <v>1</v>
      </c>
      <c r="I17537" s="183">
        <f t="shared" si="1867"/>
      </c>
      <c r="W17537">
        <f t="shared" si="1858"/>
      </c>
      <c r="X17537">
        <f t="shared" si="1859"/>
      </c>
      <c r="Y17537">
        <f t="shared" si="1860"/>
      </c>
      <c r="Z17537">
        <f t="shared" si="1861"/>
      </c>
    </row>
    <row r="17538" spans="1:26">
      <c r="A17538" s="5">
        <v>11</v>
      </c>
      <c r="B17538" s="8" t="s">
        <v>707</v>
      </c>
      <c r="C17538" s="5" t="s">
        <v>708</v>
      </c>
      <c r="D17538" s="5">
        <v>1</v>
      </c>
      <c r="E17538" s="16">
        <v>4</v>
      </c>
      <c r="F17538" s="5">
        <f t="shared" si="1865"/>
      </c>
      <c r="G17538" s="5">
        <f t="shared" si="1866"/>
      </c>
      <c r="H17538" s="16">
        <v>1</v>
      </c>
      <c r="I17538" s="183">
        <f t="shared" si="1867"/>
      </c>
      <c r="W17538">
        <f t="shared" si="1858"/>
      </c>
      <c r="X17538">
        <f t="shared" si="1859"/>
      </c>
      <c r="Y17538">
        <f t="shared" si="1860"/>
      </c>
      <c r="Z17538">
        <f t="shared" si="1861"/>
      </c>
    </row>
    <row r="17539" spans="1:26">
      <c r="A17539" s="5">
        <v>12</v>
      </c>
      <c r="B17539" s="8" t="s">
        <v>844</v>
      </c>
      <c r="C17539" s="5" t="s">
        <v>843</v>
      </c>
      <c r="D17539" s="5">
        <v>1</v>
      </c>
      <c r="E17539" s="16">
        <v>4</v>
      </c>
      <c r="F17539" s="5">
        <f t="shared" si="1865"/>
      </c>
      <c r="G17539" s="5">
        <f t="shared" si="1866"/>
      </c>
      <c r="H17539" s="5">
        <v>1</v>
      </c>
      <c r="I17539" s="183">
        <f t="shared" si="1867"/>
      </c>
      <c r="W17539">
        <f t="shared" si="1858"/>
      </c>
      <c r="X17539">
        <f t="shared" si="1859"/>
      </c>
      <c r="Y17539">
        <f t="shared" si="1860"/>
      </c>
      <c r="Z17539">
        <f t="shared" si="1861"/>
      </c>
    </row>
    <row r="17540" spans="1:26">
      <c r="A17540" s="5">
        <v>13</v>
      </c>
      <c r="B17540" s="95" t="s">
        <v>291</v>
      </c>
      <c r="C17540" s="101" t="s">
        <v>290</v>
      </c>
      <c r="D17540" s="5">
        <v>1</v>
      </c>
      <c r="E17540" s="5">
        <v>4</v>
      </c>
      <c r="F17540" s="5">
        <f t="shared" si="1865"/>
      </c>
      <c r="G17540" s="5">
        <f t="shared" si="1866"/>
      </c>
      <c r="H17540" s="16">
        <v>1</v>
      </c>
      <c r="I17540" s="183">
        <f t="shared" si="1867"/>
      </c>
      <c r="W17540">
        <f t="shared" ref="W17540:W17603" si="1868">IF(LEFT($H17540&amp;"",5)="2019-",$H17540,W17539)</f>
      </c>
      <c r="X17540">
        <f t="shared" ref="X17540:X17603" si="1869">IF($W17540="",0,IF(COUNTIF($AB$2:$AB$80,$W17540)&gt;0,1,0))</f>
      </c>
      <c r="Y17540">
        <f t="shared" ref="Y17540:Y17603" si="1870">IF($C17540="","",UPPER(TRIM(IFERROR(LEFT($C17540&amp;"",FIND("/",$C17540&amp;"")-1),$C17540&amp;""))))</f>
      </c>
      <c r="Z17540">
        <f t="shared" ref="Z17540:Z17603" si="1871">IFERROR(IF(ISNUMBER($G17540),$G17540,0),0)</f>
      </c>
    </row>
    <row r="17541" spans="1:26">
      <c r="A17541" s="5">
        <v>14</v>
      </c>
      <c r="B17541" s="95" t="s">
        <v>656</v>
      </c>
      <c r="C17541" s="9" t="s">
        <v>657</v>
      </c>
      <c r="D17541" s="5">
        <v>1</v>
      </c>
      <c r="E17541" s="5">
        <v>4</v>
      </c>
      <c r="F17541" s="5">
        <f t="shared" si="1865"/>
      </c>
      <c r="G17541" s="5">
        <f t="shared" si="1866"/>
      </c>
      <c r="H17541" s="16">
        <v>1</v>
      </c>
      <c r="I17541" s="183">
        <f t="shared" si="1867"/>
      </c>
      <c r="W17541">
        <f t="shared" si="1868"/>
      </c>
      <c r="X17541">
        <f t="shared" si="1869"/>
      </c>
      <c r="Y17541">
        <f t="shared" si="1870"/>
      </c>
      <c r="Z17541">
        <f t="shared" si="1871"/>
      </c>
    </row>
    <row r="17542" spans="1:26">
      <c r="A17542" s="5">
        <v>15</v>
      </c>
      <c r="B17542" s="8" t="s">
        <v>279</v>
      </c>
      <c r="C17542" s="5" t="s">
        <v>280</v>
      </c>
      <c r="D17542" s="5">
        <v>1</v>
      </c>
      <c r="E17542" s="16">
        <v>4</v>
      </c>
      <c r="F17542" s="5">
        <f t="shared" si="1865"/>
      </c>
      <c r="G17542" s="5">
        <f t="shared" si="1866"/>
      </c>
      <c r="H17542" s="16">
        <v>1</v>
      </c>
      <c r="I17542" s="183">
        <f t="shared" si="1867"/>
      </c>
      <c r="W17542">
        <f t="shared" si="1868"/>
      </c>
      <c r="X17542">
        <f t="shared" si="1869"/>
      </c>
      <c r="Y17542">
        <f t="shared" si="1870"/>
      </c>
      <c r="Z17542">
        <f t="shared" si="1871"/>
      </c>
    </row>
    <row r="17543" spans="1:26">
      <c r="A17543" s="5">
        <v>16</v>
      </c>
      <c r="B17543" s="8" t="s">
        <v>935</v>
      </c>
      <c r="C17543" s="9" t="s">
        <v>934</v>
      </c>
      <c r="D17543" s="5">
        <v>1</v>
      </c>
      <c r="E17543" s="16">
        <v>4</v>
      </c>
      <c r="F17543" s="5">
        <f t="shared" si="1865"/>
      </c>
      <c r="G17543" s="5">
        <f t="shared" si="1866"/>
      </c>
      <c r="H17543" s="5">
        <v>1</v>
      </c>
      <c r="I17543" s="183">
        <f t="shared" si="1867"/>
      </c>
      <c r="W17543">
        <f t="shared" si="1868"/>
      </c>
      <c r="X17543">
        <f t="shared" si="1869"/>
      </c>
      <c r="Y17543">
        <f t="shared" si="1870"/>
      </c>
      <c r="Z17543">
        <f t="shared" si="1871"/>
      </c>
    </row>
    <row r="17544" spans="1:26" ht="24">
      <c r="A17544" s="5">
        <v>17</v>
      </c>
      <c r="B17544" s="15" t="s">
        <v>817</v>
      </c>
      <c r="C17544" s="9" t="s">
        <v>816</v>
      </c>
      <c r="D17544" s="5">
        <v>1</v>
      </c>
      <c r="E17544" s="16">
        <v>4</v>
      </c>
      <c r="F17544" s="5">
        <f t="shared" si="1865"/>
      </c>
      <c r="G17544" s="5">
        <f t="shared" si="1866"/>
      </c>
      <c r="H17544" s="16">
        <v>1</v>
      </c>
      <c r="I17544" s="183">
        <f t="shared" si="1867"/>
      </c>
      <c r="W17544">
        <f t="shared" si="1868"/>
      </c>
      <c r="X17544">
        <f t="shared" si="1869"/>
      </c>
      <c r="Y17544">
        <f t="shared" si="1870"/>
      </c>
      <c r="Z17544">
        <f t="shared" si="1871"/>
      </c>
    </row>
    <row r="17545" spans="1:26" ht="24">
      <c r="A17545" s="5"/>
      <c r="B17545" s="15" t="s">
        <v>817</v>
      </c>
      <c r="C17545" s="9" t="s">
        <v>816</v>
      </c>
      <c r="D17545" s="5">
        <v>1</v>
      </c>
      <c r="E17545" s="16">
        <v>1</v>
      </c>
      <c r="F17545" s="5">
        <f>+E17545*D17545</f>
      </c>
      <c r="G17545" s="5">
        <f>+E17545*D17545</f>
      </c>
      <c r="H17545" s="16">
        <v>1</v>
      </c>
      <c r="I17545" s="183">
        <f>+H17545*G17545</f>
      </c>
      <c r="W17545">
        <f t="shared" si="1868"/>
      </c>
      <c r="X17545">
        <f t="shared" si="1869"/>
      </c>
      <c r="Y17545">
        <f t="shared" si="1870"/>
      </c>
      <c r="Z17545">
        <f t="shared" si="1871"/>
      </c>
    </row>
    <row r="17546" spans="1:26">
      <c r="A17546" s="5"/>
      <c r="B17546" s="1564" t="s">
        <v>17</v>
      </c>
      <c r="C17546" s="1565"/>
      <c r="D17546" s="5"/>
      <c r="E17546" s="5"/>
      <c r="F17546" s="5"/>
      <c r="G17546" s="5"/>
      <c r="H17546" s="9"/>
      <c r="I17546" s="183"/>
      <c r="W17546">
        <f t="shared" si="1868"/>
      </c>
      <c r="X17546">
        <f t="shared" si="1869"/>
      </c>
      <c r="Y17546">
        <f t="shared" si="1870"/>
      </c>
      <c r="Z17546">
        <f t="shared" si="1871"/>
      </c>
    </row>
    <row r="17547" spans="1:26">
      <c r="A17547" s="5">
        <v>18</v>
      </c>
      <c r="B17547" s="8" t="s">
        <v>792</v>
      </c>
      <c r="C17547" s="5" t="s">
        <v>793</v>
      </c>
      <c r="D17547" s="5">
        <v>2</v>
      </c>
      <c r="E17547" s="16">
        <v>5</v>
      </c>
      <c r="F17547" s="5">
        <f>+E17547*D17547</f>
      </c>
      <c r="G17547" s="5">
        <f>+E17547*D17547</f>
      </c>
      <c r="H17547" s="5">
        <v>1</v>
      </c>
      <c r="I17547" s="183">
        <f t="shared" si="1867"/>
      </c>
      <c r="W17547">
        <f t="shared" si="1868"/>
      </c>
      <c r="X17547">
        <f t="shared" si="1869"/>
      </c>
      <c r="Y17547">
        <f t="shared" si="1870"/>
      </c>
      <c r="Z17547">
        <f t="shared" si="1871"/>
      </c>
    </row>
    <row r="17548" spans="1:26">
      <c r="A17548" s="5"/>
      <c r="B17548" s="1564" t="s">
        <v>2741</v>
      </c>
      <c r="C17548" s="1565"/>
      <c r="D17548" s="5"/>
      <c r="E17548" s="16"/>
      <c r="F17548" s="5"/>
      <c r="G17548" s="5"/>
      <c r="H17548" s="5"/>
      <c r="I17548" s="183"/>
      <c r="W17548">
        <f t="shared" si="1868"/>
      </c>
      <c r="X17548">
        <f t="shared" si="1869"/>
      </c>
      <c r="Y17548">
        <f t="shared" si="1870"/>
      </c>
      <c r="Z17548">
        <f t="shared" si="1871"/>
      </c>
    </row>
    <row r="17549" spans="1:26">
      <c r="A17549" s="5">
        <v>19</v>
      </c>
      <c r="B17549" s="17" t="s">
        <v>434</v>
      </c>
      <c r="C17549" s="88" t="s">
        <v>303</v>
      </c>
      <c r="D17549" s="5">
        <v>1</v>
      </c>
      <c r="E17549" s="5">
        <v>2</v>
      </c>
      <c r="F17549" s="5">
        <f>+E17549*D17549</f>
      </c>
      <c r="G17549" s="5">
        <f>+E17549*D17549</f>
      </c>
      <c r="H17549" s="5">
        <v>1</v>
      </c>
      <c r="I17549" s="183">
        <f t="shared" si="1867"/>
      </c>
      <c r="W17549">
        <f t="shared" si="1868"/>
      </c>
      <c r="X17549">
        <f t="shared" si="1869"/>
      </c>
      <c r="Y17549">
        <f t="shared" si="1870"/>
      </c>
      <c r="Z17549">
        <f t="shared" si="1871"/>
      </c>
    </row>
    <row r="17550" spans="1:26">
      <c r="A17550" s="5"/>
      <c r="B17550" s="1564" t="s">
        <v>2776</v>
      </c>
      <c r="C17550" s="1565"/>
      <c r="D17550" s="5"/>
      <c r="E17550" s="5"/>
      <c r="F17550" s="5"/>
      <c r="G17550" s="5"/>
      <c r="H17550" s="5"/>
      <c r="I17550" s="183"/>
      <c r="W17550">
        <f t="shared" si="1868"/>
      </c>
      <c r="X17550">
        <f t="shared" si="1869"/>
      </c>
      <c r="Y17550">
        <f t="shared" si="1870"/>
      </c>
      <c r="Z17550">
        <f t="shared" si="1871"/>
      </c>
    </row>
    <row r="17551" spans="1:26" ht="36">
      <c r="A17551" s="19"/>
      <c r="B17551" s="224" t="s">
        <v>974</v>
      </c>
      <c r="C17551" s="280" t="s">
        <v>1309</v>
      </c>
      <c r="D17551" s="19">
        <v>1</v>
      </c>
      <c r="E17551" s="19"/>
      <c r="F17551" s="5">
        <v>1</v>
      </c>
      <c r="G17551" s="5">
        <v>1</v>
      </c>
      <c r="H17551" s="19">
        <v>1</v>
      </c>
      <c r="I17551" s="183">
        <f t="shared" si="1867"/>
      </c>
      <c r="W17551">
        <f t="shared" si="1868"/>
      </c>
      <c r="X17551">
        <f t="shared" si="1869"/>
      </c>
      <c r="Y17551">
        <f t="shared" si="1870"/>
      </c>
      <c r="Z17551">
        <f t="shared" si="1871"/>
      </c>
    </row>
    <row r="17552" spans="1:26">
      <c r="A17552" s="5"/>
      <c r="B17552" s="17"/>
      <c r="C17552" s="88"/>
      <c r="D17552" s="5"/>
      <c r="E17552" s="5"/>
      <c r="F17552" s="5"/>
      <c r="G17552" s="5"/>
      <c r="H17552" s="5"/>
      <c r="I17552" s="183"/>
      <c r="W17552">
        <f t="shared" si="1868"/>
      </c>
      <c r="X17552">
        <f t="shared" si="1869"/>
      </c>
      <c r="Y17552">
        <f t="shared" si="1870"/>
      </c>
      <c r="Z17552">
        <f t="shared" si="1871"/>
      </c>
    </row>
    <row r="17553" spans="1:26">
      <c r="A17553" s="5"/>
      <c r="B17553" s="17"/>
      <c r="C17553" s="88"/>
      <c r="D17553" s="5"/>
      <c r="E17553" s="5"/>
      <c r="F17553" s="5"/>
      <c r="G17553" s="5"/>
      <c r="H17553" s="5"/>
      <c r="I17553" s="183"/>
      <c r="W17553">
        <f t="shared" si="1868"/>
      </c>
      <c r="X17553">
        <f t="shared" si="1869"/>
      </c>
      <c r="Y17553">
        <f t="shared" si="1870"/>
      </c>
      <c r="Z17553">
        <f t="shared" si="1871"/>
      </c>
    </row>
    <row r="17554" spans="1:26">
      <c r="A17554" s="5"/>
      <c r="B17554" s="95"/>
      <c r="C17554" s="16"/>
      <c r="D17554" s="5"/>
      <c r="E17554" s="5"/>
      <c r="F17554" s="5"/>
      <c r="G17554" s="5"/>
      <c r="H17554" s="16"/>
      <c r="I17554" s="183"/>
      <c r="W17554">
        <f t="shared" si="1868"/>
      </c>
      <c r="X17554">
        <f t="shared" si="1869"/>
      </c>
      <c r="Y17554">
        <f t="shared" si="1870"/>
      </c>
      <c r="Z17554">
        <f t="shared" si="1871"/>
      </c>
    </row>
    <row r="17555" spans="1:26">
      <c r="A17555" s="5"/>
      <c r="B17555" s="8"/>
      <c r="C17555" s="5"/>
      <c r="D17555" s="5"/>
      <c r="E17555" s="5"/>
      <c r="F17555" s="5"/>
      <c r="G17555" s="5"/>
      <c r="H17555" s="5"/>
      <c r="I17555" s="183"/>
      <c r="W17555">
        <f t="shared" si="1868"/>
      </c>
      <c r="X17555">
        <f t="shared" si="1869"/>
      </c>
      <c r="Y17555">
        <f t="shared" si="1870"/>
      </c>
      <c r="Z17555">
        <f t="shared" si="1871"/>
      </c>
    </row>
    <row r="17556" spans="1:26">
      <c r="A17556" s="10"/>
      <c r="B17556" s="10"/>
      <c r="C17556" s="10"/>
      <c r="D17556" s="10"/>
      <c r="E17556" s="10"/>
      <c r="F17556" s="10"/>
      <c r="G17556" s="10"/>
      <c r="H17556" s="10"/>
      <c r="I17556" s="97"/>
      <c r="W17556">
        <f t="shared" si="1868"/>
      </c>
      <c r="X17556">
        <f t="shared" si="1869"/>
      </c>
      <c r="Y17556">
        <f t="shared" si="1870"/>
      </c>
      <c r="Z17556">
        <f t="shared" si="1871"/>
      </c>
    </row>
    <row r="17557" spans="1:26" ht="15.75" thickBot="1">
      <c r="A17557" s="10"/>
      <c r="B17557" s="625" t="s">
        <v>20</v>
      </c>
      <c r="C17557" s="35"/>
      <c r="D17557" s="35"/>
      <c r="E17557" s="35"/>
      <c r="F17557" s="35"/>
      <c r="G17557" s="35"/>
      <c r="H17557" s="35"/>
      <c r="I17557" s="98"/>
      <c r="W17557">
        <f t="shared" si="1868"/>
      </c>
      <c r="X17557">
        <f t="shared" si="1869"/>
      </c>
      <c r="Y17557">
        <f t="shared" si="1870"/>
      </c>
      <c r="Z17557">
        <f t="shared" si="1871"/>
      </c>
    </row>
    <row r="17558" spans="1:26" ht="15.75" thickBot="1">
      <c r="A17558" s="624"/>
      <c r="B17558" s="626"/>
      <c r="C17558" s="40" t="s">
        <v>21</v>
      </c>
      <c r="D17558" s="40">
        <f>SUM(D17527:D17557)</f>
      </c>
      <c r="E17558" s="41">
        <f>IF(H17558=I17558,"OK","NO")</f>
      </c>
      <c r="F17558" s="40">
        <f>SUM(F17527:F17557)</f>
      </c>
      <c r="G17558" s="40">
        <f>SUM(G17527:G17557)</f>
      </c>
      <c r="H17558" s="42">
        <f>SUMPRODUCT(H17527:H17557,G17527:G17557)</f>
      </c>
      <c r="I17558" s="43">
        <f>SUM(I17527:I17557)</f>
      </c>
      <c r="W17558">
        <f t="shared" si="1868"/>
      </c>
      <c r="X17558">
        <f t="shared" si="1869"/>
      </c>
      <c r="Y17558">
        <f t="shared" si="1870"/>
      </c>
      <c r="Z17558">
        <f t="shared" si="1871"/>
      </c>
    </row>
    <row r="17559" spans="1:26">
      <c r="A17559" s="10"/>
      <c r="B17559" s="91"/>
      <c r="C17559" s="91"/>
      <c r="D17559" s="91"/>
      <c r="E17559" s="91"/>
      <c r="F17559" s="91"/>
      <c r="G17559" s="91"/>
      <c r="H17559" s="91"/>
      <c r="I17559" s="91"/>
      <c r="W17559">
        <f t="shared" si="1868"/>
      </c>
      <c r="X17559">
        <f t="shared" si="1869"/>
      </c>
      <c r="Y17559">
        <f t="shared" si="1870"/>
      </c>
      <c r="Z17559">
        <f t="shared" si="1871"/>
      </c>
    </row>
    <row r="17560" spans="1:26">
      <c r="A17560" s="12" t="s">
        <v>281</v>
      </c>
      <c r="B17560" s="12"/>
      <c r="C17560" s="12"/>
      <c r="D17560" s="13"/>
      <c r="E17560" s="14"/>
      <c r="F17560" s="14"/>
      <c r="G17560" s="14"/>
      <c r="H17560" s="2"/>
      <c r="I17560" s="12"/>
      <c r="W17560">
        <f t="shared" si="1868"/>
      </c>
      <c r="X17560">
        <f t="shared" si="1869"/>
      </c>
      <c r="Y17560">
        <f t="shared" si="1870"/>
      </c>
      <c r="Z17560">
        <f t="shared" si="1871"/>
      </c>
    </row>
    <row r="17561" spans="1:26">
      <c r="W17561">
        <f t="shared" si="1868"/>
      </c>
      <c r="X17561">
        <f t="shared" si="1869"/>
      </c>
      <c r="Y17561">
        <f t="shared" si="1870"/>
      </c>
      <c r="Z17561">
        <f t="shared" si="1871"/>
      </c>
    </row>
    <row r="17562" spans="1:26">
      <c r="W17562">
        <f t="shared" si="1868"/>
      </c>
      <c r="X17562">
        <f t="shared" si="1869"/>
      </c>
      <c r="Y17562">
        <f t="shared" si="1870"/>
      </c>
      <c r="Z17562">
        <f t="shared" si="1871"/>
      </c>
    </row>
    <row r="17563" spans="1:26">
      <c r="W17563">
        <f t="shared" si="1868"/>
      </c>
      <c r="X17563">
        <f t="shared" si="1869"/>
      </c>
      <c r="Y17563">
        <f t="shared" si="1870"/>
      </c>
      <c r="Z17563">
        <f t="shared" si="1871"/>
      </c>
    </row>
    <row r="17564" spans="1:26">
      <c r="W17564">
        <f t="shared" si="1868"/>
      </c>
      <c r="X17564">
        <f t="shared" si="1869"/>
      </c>
      <c r="Y17564">
        <f t="shared" si="1870"/>
      </c>
      <c r="Z17564">
        <f t="shared" si="1871"/>
      </c>
    </row>
    <row r="17565" spans="1:26">
      <c r="A17565" s="1562" t="s">
        <v>0</v>
      </c>
      <c r="B17565" s="1562"/>
      <c r="C17565" s="1562"/>
      <c r="D17565" s="1562"/>
      <c r="E17565" s="1562"/>
      <c r="F17565" s="1562"/>
      <c r="G17565" s="1562"/>
      <c r="H17565" s="1562"/>
      <c r="I17565" s="1562"/>
      <c r="W17565">
        <f t="shared" si="1868"/>
      </c>
      <c r="X17565">
        <f t="shared" si="1869"/>
      </c>
      <c r="Y17565">
        <f t="shared" si="1870"/>
      </c>
      <c r="Z17565">
        <f t="shared" si="1871"/>
      </c>
    </row>
    <row r="17566" spans="1:26">
      <c r="W17566">
        <f t="shared" si="1868"/>
      </c>
      <c r="X17566">
        <f t="shared" si="1869"/>
      </c>
      <c r="Y17566">
        <f t="shared" si="1870"/>
      </c>
      <c r="Z17566">
        <f t="shared" si="1871"/>
      </c>
    </row>
    <row r="17567" spans="1:26">
      <c r="A17567" s="1" t="s">
        <v>1</v>
      </c>
      <c r="B17567" s="1"/>
      <c r="G17567" s="495" t="s">
        <v>2</v>
      </c>
      <c r="H17567" s="3" t="s">
        <v>2712</v>
      </c>
      <c r="W17567">
        <f t="shared" si="1868"/>
      </c>
      <c r="X17567">
        <f t="shared" si="1869"/>
      </c>
      <c r="Y17567">
        <f t="shared" si="1870"/>
      </c>
      <c r="Z17567">
        <f t="shared" si="1871"/>
      </c>
    </row>
    <row r="17568" spans="1:26">
      <c r="A17568" s="1" t="inlineStr">
        <is>
          <t>Dealer-150</t>
        </is>
      </c>
      <c r="B17568" s="1"/>
      <c r="C17568" s="1"/>
      <c r="F17568" s="4"/>
      <c r="G17568" s="496" t="s">
        <v>1440</v>
      </c>
      <c r="H17568" s="1" t="s">
        <v>2374</v>
      </c>
      <c r="W17568">
        <f t="shared" si="1868"/>
      </c>
      <c r="X17568">
        <f t="shared" si="1869"/>
      </c>
      <c r="Y17568">
        <f t="shared" si="1870"/>
      </c>
      <c r="Z17568">
        <f t="shared" si="1871"/>
      </c>
    </row>
    <row r="17569" spans="1:26">
      <c r="A17569" s="1" t="inlineStr">
        <is>
          <t>Dealer-159</t>
        </is>
      </c>
      <c r="B17569" s="1"/>
      <c r="C17569" s="1"/>
      <c r="F17569" s="4"/>
      <c r="G17569" s="2"/>
      <c r="H17569" s="1"/>
      <c r="W17569">
        <f t="shared" si="1868"/>
      </c>
      <c r="X17569">
        <f t="shared" si="1869"/>
      </c>
      <c r="Y17569">
        <f t="shared" si="1870"/>
      </c>
      <c r="Z17569">
        <f t="shared" si="1871"/>
      </c>
    </row>
    <row r="17570" spans="1:26">
      <c r="A17570" s="1" t="inlineStr">
        <is>
          <t>Address line (redacted)</t>
        </is>
      </c>
      <c r="B17570" s="1"/>
      <c r="C17570" s="1"/>
      <c r="F17570" s="4"/>
      <c r="G17570" s="2"/>
      <c r="H17570" s="1"/>
      <c r="W17570">
        <f t="shared" si="1868"/>
      </c>
      <c r="X17570">
        <f t="shared" si="1869"/>
      </c>
      <c r="Y17570">
        <f t="shared" si="1870"/>
      </c>
      <c r="Z17570">
        <f t="shared" si="1871"/>
      </c>
    </row>
    <row r="17571" spans="1:26">
      <c r="A17571" s="1" t="inlineStr">
        <is>
          <t>Address line (redacted)</t>
        </is>
      </c>
      <c r="B17571" s="1"/>
      <c r="C17571" s="1"/>
      <c r="H17571" s="54"/>
      <c r="W17571">
        <f t="shared" si="1868"/>
      </c>
      <c r="X17571">
        <f t="shared" si="1869"/>
      </c>
      <c r="Y17571">
        <f t="shared" si="1870"/>
      </c>
      <c r="Z17571">
        <f t="shared" si="1871"/>
      </c>
    </row>
    <row r="17572" spans="1:26">
      <c r="A17572" s="49" t="s">
        <v>4</v>
      </c>
      <c r="B17572" s="49" t="inlineStr">
        <is>
          <t>GSTIN-MASKED</t>
        </is>
      </c>
      <c r="C17572" s="49"/>
      <c r="D17572" s="55"/>
      <c r="E17572" s="55"/>
      <c r="F17572" s="55"/>
      <c r="G17572" s="55"/>
      <c r="H17572" s="55"/>
      <c r="I17572" s="55"/>
      <c r="W17572">
        <f t="shared" si="1868"/>
      </c>
      <c r="X17572">
        <f t="shared" si="1869"/>
      </c>
      <c r="Y17572">
        <f t="shared" si="1870"/>
      </c>
      <c r="Z17572">
        <f t="shared" si="1871"/>
      </c>
    </row>
    <row r="17573" spans="1:26">
      <c r="A17573" s="1"/>
      <c r="B17573" s="1"/>
      <c r="C17573" s="1"/>
      <c r="H17573" s="54"/>
      <c r="W17573">
        <f t="shared" si="1868"/>
      </c>
      <c r="X17573">
        <f t="shared" si="1869"/>
      </c>
      <c r="Y17573">
        <f t="shared" si="1870"/>
      </c>
      <c r="Z17573">
        <f t="shared" si="1871"/>
      </c>
    </row>
    <row r="17574" spans="1:26">
      <c r="A17574" s="22" t="s">
        <v>33</v>
      </c>
      <c r="B17574" s="1"/>
      <c r="C17574" s="1"/>
      <c r="H17574" s="54"/>
      <c r="W17574">
        <f t="shared" si="1868"/>
      </c>
      <c r="X17574">
        <f t="shared" si="1869"/>
      </c>
      <c r="Y17574">
        <f t="shared" si="1870"/>
      </c>
      <c r="Z17574">
        <f t="shared" si="1871"/>
      </c>
    </row>
    <row r="17575" spans="1:26">
      <c r="A17575" s="74" t="inlineStr">
        <is>
          <t>Address line (redacted)</t>
        </is>
      </c>
      <c r="B17575" s="75"/>
      <c r="C17575" s="76"/>
      <c r="D17575" s="77"/>
      <c r="E17575" s="77"/>
      <c r="F17575" s="77"/>
      <c r="G17575" s="77"/>
      <c r="H17575" s="77"/>
      <c r="I17575" s="77"/>
      <c r="W17575">
        <f t="shared" si="1868"/>
      </c>
      <c r="X17575">
        <f t="shared" si="1869"/>
      </c>
      <c r="Y17575">
        <f t="shared" si="1870"/>
      </c>
      <c r="Z17575">
        <f t="shared" si="1871"/>
      </c>
    </row>
    <row r="17576" spans="1:26">
      <c r="B17576" t="inlineStr">
        <is>
          <t>GSTIN-MASKED</t>
        </is>
      </c>
      <c r="W17576">
        <f t="shared" si="1868"/>
      </c>
      <c r="X17576">
        <f t="shared" si="1869"/>
      </c>
      <c r="Y17576">
        <f t="shared" si="1870"/>
      </c>
      <c r="Z17576">
        <f t="shared" si="1871"/>
      </c>
    </row>
    <row r="17577" spans="1:26">
      <c r="A17577" s="1" t="s">
        <v>5</v>
      </c>
      <c r="W17577">
        <f t="shared" si="1868"/>
      </c>
      <c r="X17577">
        <f t="shared" si="1869"/>
      </c>
      <c r="Y17577">
        <f t="shared" si="1870"/>
      </c>
      <c r="Z17577">
        <f t="shared" si="1871"/>
      </c>
    </row>
    <row r="17578" spans="1:26">
      <c r="A17578" s="1" t="s">
        <v>6</v>
      </c>
      <c r="W17578">
        <f t="shared" si="1868"/>
      </c>
      <c r="X17578">
        <f t="shared" si="1869"/>
      </c>
      <c r="Y17578">
        <f t="shared" si="1870"/>
      </c>
      <c r="Z17578">
        <f t="shared" si="1871"/>
      </c>
    </row>
    <row r="17579" spans="1:26" ht="15.75" thickBot="1">
      <c r="A17579" s="1" t="s">
        <v>7</v>
      </c>
      <c r="W17579">
        <f t="shared" si="1868"/>
      </c>
      <c r="X17579">
        <f t="shared" si="1869"/>
      </c>
      <c r="Y17579">
        <f t="shared" si="1870"/>
      </c>
      <c r="Z17579">
        <f t="shared" si="1871"/>
      </c>
    </row>
    <row r="17580" spans="1:26" ht="24">
      <c r="A17580" s="26" t="s">
        <v>8</v>
      </c>
      <c r="B17580" s="27" t="s">
        <v>9</v>
      </c>
      <c r="C17580" s="27" t="s">
        <v>10</v>
      </c>
      <c r="D17580" s="28" t="s">
        <v>11</v>
      </c>
      <c r="E17580" s="28" t="s">
        <v>12</v>
      </c>
      <c r="F17580" s="28" t="s">
        <v>13</v>
      </c>
      <c r="G17580" s="28" t="s">
        <v>14</v>
      </c>
      <c r="H17580" s="29" t="s">
        <v>15</v>
      </c>
      <c r="I17580" s="30" t="s">
        <v>16</v>
      </c>
      <c r="W17580">
        <f t="shared" si="1868"/>
      </c>
      <c r="X17580">
        <f t="shared" si="1869"/>
      </c>
      <c r="Y17580">
        <f t="shared" si="1870"/>
      </c>
      <c r="Z17580">
        <f t="shared" si="1871"/>
      </c>
    </row>
    <row r="17581" spans="1:26">
      <c r="A17581" s="57"/>
      <c r="B17581" s="1563" t="s">
        <v>17</v>
      </c>
      <c r="C17581" s="1563"/>
      <c r="D17581" s="5"/>
      <c r="E17581" s="5"/>
      <c r="F17581" s="5"/>
      <c r="G17581" s="6"/>
      <c r="H17581" s="5"/>
      <c r="I17581" s="58"/>
      <c r="W17581">
        <f t="shared" si="1868"/>
      </c>
      <c r="X17581">
        <f t="shared" si="1869"/>
      </c>
      <c r="Y17581">
        <f t="shared" si="1870"/>
      </c>
      <c r="Z17581">
        <f t="shared" si="1871"/>
      </c>
    </row>
    <row r="17582" spans="1:26">
      <c r="A17582" s="5">
        <v>1</v>
      </c>
      <c r="B17582" s="17" t="s">
        <v>1208</v>
      </c>
      <c r="C17582" s="88" t="s">
        <v>1207</v>
      </c>
      <c r="D17582" s="5">
        <v>3</v>
      </c>
      <c r="E17582" s="5">
        <v>2</v>
      </c>
      <c r="F17582" s="5">
        <f>+E17582*D17582</f>
      </c>
      <c r="G17582" s="9">
        <f>+E17582*D17582</f>
      </c>
      <c r="H17582" s="5">
        <v>1</v>
      </c>
      <c r="I17582" s="58">
        <f>+H17582*G17582</f>
      </c>
      <c r="K17582" s="82"/>
      <c r="W17582">
        <f t="shared" si="1868"/>
      </c>
      <c r="X17582">
        <f t="shared" si="1869"/>
      </c>
      <c r="Y17582">
        <f t="shared" si="1870"/>
      </c>
      <c r="Z17582">
        <f t="shared" si="1871"/>
      </c>
    </row>
    <row r="17583" spans="1:26">
      <c r="A17583" s="83"/>
      <c r="B17583" s="1563" t="s">
        <v>17</v>
      </c>
      <c r="C17583" s="1563"/>
      <c r="D17583" s="59"/>
      <c r="E17583" s="59"/>
      <c r="F17583" s="5"/>
      <c r="G17583" s="9"/>
      <c r="H17583" s="21"/>
      <c r="I17583" s="58"/>
      <c r="W17583">
        <f t="shared" si="1868"/>
      </c>
      <c r="X17583">
        <f t="shared" si="1869"/>
      </c>
      <c r="Y17583">
        <f t="shared" si="1870"/>
      </c>
      <c r="Z17583">
        <f t="shared" si="1871"/>
      </c>
    </row>
    <row r="17584" spans="1:26">
      <c r="A17584" s="5">
        <v>2</v>
      </c>
      <c r="B17584" s="8" t="s">
        <v>2704</v>
      </c>
      <c r="C17584" s="5" t="s">
        <v>2703</v>
      </c>
      <c r="D17584" s="5">
        <v>2</v>
      </c>
      <c r="E17584" s="5">
        <v>5</v>
      </c>
      <c r="F17584" s="5">
        <f>+E17584*D17584</f>
      </c>
      <c r="G17584" s="9">
        <f>+E17584*D17584</f>
      </c>
      <c r="H17584" s="5">
        <v>1</v>
      </c>
      <c r="I17584" s="58">
        <f>+H17584*G17584</f>
      </c>
      <c r="W17584">
        <f t="shared" si="1868"/>
      </c>
      <c r="X17584">
        <f t="shared" si="1869"/>
      </c>
      <c r="Y17584">
        <f t="shared" si="1870"/>
      </c>
      <c r="Z17584">
        <f t="shared" si="1871"/>
      </c>
    </row>
    <row r="17585" spans="1:26">
      <c r="A17585" s="5">
        <v>3</v>
      </c>
      <c r="B17585" s="8" t="s">
        <v>382</v>
      </c>
      <c r="C17585" s="5" t="s">
        <v>383</v>
      </c>
      <c r="D17585" s="5">
        <v>1</v>
      </c>
      <c r="E17585" s="5">
        <v>5</v>
      </c>
      <c r="F17585" s="5">
        <f>+E17585*D17585</f>
      </c>
      <c r="G17585" s="9">
        <f>+E17585*D17585</f>
      </c>
      <c r="H17585" s="5">
        <v>1</v>
      </c>
      <c r="I17585" s="58">
        <f>+H17585*G17585</f>
      </c>
      <c r="W17585">
        <f t="shared" si="1868"/>
      </c>
      <c r="X17585">
        <f t="shared" si="1869"/>
      </c>
      <c r="Y17585">
        <f t="shared" si="1870"/>
      </c>
      <c r="Z17585">
        <f t="shared" si="1871"/>
      </c>
    </row>
    <row r="17586" spans="1:26">
      <c r="A17586" s="83"/>
      <c r="B17586" s="1563" t="s">
        <v>375</v>
      </c>
      <c r="C17586" s="1563"/>
      <c r="D17586" s="59"/>
      <c r="E17586" s="59"/>
      <c r="F17586" s="5"/>
      <c r="G17586" s="9"/>
      <c r="H17586" s="21"/>
      <c r="I17586" s="58"/>
      <c r="W17586">
        <f t="shared" si="1868"/>
      </c>
      <c r="X17586">
        <f t="shared" si="1869"/>
      </c>
      <c r="Y17586">
        <f t="shared" si="1870"/>
      </c>
      <c r="Z17586">
        <f t="shared" si="1871"/>
      </c>
    </row>
    <row r="17587" spans="1:26">
      <c r="A17587" s="5">
        <v>4</v>
      </c>
      <c r="B17587" s="106" t="s">
        <v>378</v>
      </c>
      <c r="C17587" s="15" t="s">
        <v>379</v>
      </c>
      <c r="D17587" s="9"/>
      <c r="E17587" s="5"/>
      <c r="F17587" s="5">
        <v>10</v>
      </c>
      <c r="G17587" s="9">
        <f>+F17587</f>
      </c>
      <c r="H17587" s="5">
        <v>1</v>
      </c>
      <c r="I17587" s="58">
        <f>+H17587*G17587</f>
      </c>
      <c r="W17587">
        <f t="shared" si="1868"/>
      </c>
      <c r="X17587">
        <f t="shared" si="1869"/>
      </c>
      <c r="Y17587">
        <f t="shared" si="1870"/>
      </c>
      <c r="Z17587">
        <f t="shared" si="1871"/>
      </c>
    </row>
    <row r="17588" spans="1:26">
      <c r="A17588" s="83"/>
      <c r="B17588" s="1563" t="s">
        <v>766</v>
      </c>
      <c r="C17588" s="1563"/>
      <c r="D17588" s="59"/>
      <c r="E17588" s="59"/>
      <c r="F17588" s="5"/>
      <c r="G17588" s="9"/>
      <c r="H17588" s="21"/>
      <c r="I17588" s="58"/>
      <c r="W17588">
        <f t="shared" si="1868"/>
      </c>
      <c r="X17588">
        <f t="shared" si="1869"/>
      </c>
      <c r="Y17588">
        <f t="shared" si="1870"/>
      </c>
      <c r="Z17588">
        <f t="shared" si="1871"/>
      </c>
    </row>
    <row r="17589" spans="1:26">
      <c r="A17589" s="275">
        <v>5</v>
      </c>
      <c r="B17589" s="8" t="s">
        <v>1115</v>
      </c>
      <c r="C17589" s="5" t="s">
        <v>1114</v>
      </c>
      <c r="D17589" s="5">
        <v>1</v>
      </c>
      <c r="E17589" s="5">
        <v>50</v>
      </c>
      <c r="F17589" s="5">
        <f>+E17589*D17589</f>
      </c>
      <c r="G17589" s="9">
        <f>+E17589*D17589</f>
      </c>
      <c r="H17589" s="5">
        <v>1</v>
      </c>
      <c r="I17589" s="58">
        <f>+H17589*G17589</f>
      </c>
      <c r="W17589">
        <f t="shared" si="1868"/>
      </c>
      <c r="X17589">
        <f t="shared" si="1869"/>
      </c>
      <c r="Y17589">
        <f t="shared" si="1870"/>
      </c>
      <c r="Z17589">
        <f t="shared" si="1871"/>
      </c>
    </row>
    <row r="17590" spans="1:26">
      <c r="A17590" s="275">
        <v>6</v>
      </c>
      <c r="B17590" s="8" t="s">
        <v>1113</v>
      </c>
      <c r="C17590" s="5" t="s">
        <v>1112</v>
      </c>
      <c r="D17590" s="5">
        <v>1</v>
      </c>
      <c r="E17590" s="5">
        <v>50</v>
      </c>
      <c r="F17590" s="5">
        <f>+E17590*D17590</f>
      </c>
      <c r="G17590" s="9">
        <f>+E17590*D17590</f>
      </c>
      <c r="H17590" s="5">
        <v>1</v>
      </c>
      <c r="I17590" s="58">
        <f>+H17590*G17590</f>
      </c>
      <c r="W17590">
        <f t="shared" si="1868"/>
      </c>
      <c r="X17590">
        <f t="shared" si="1869"/>
      </c>
      <c r="Y17590">
        <f t="shared" si="1870"/>
      </c>
      <c r="Z17590">
        <f t="shared" si="1871"/>
      </c>
    </row>
    <row r="17591" spans="1:26">
      <c r="A17591" s="275">
        <v>7</v>
      </c>
      <c r="B17591" s="8" t="s">
        <v>1896</v>
      </c>
      <c r="C17591" s="5" t="s">
        <v>1110</v>
      </c>
      <c r="D17591" s="5">
        <v>1</v>
      </c>
      <c r="E17591" s="5">
        <v>50</v>
      </c>
      <c r="F17591" s="5">
        <f>+E17591*D17591</f>
      </c>
      <c r="G17591" s="9">
        <f>+E17591*D17591</f>
      </c>
      <c r="H17591" s="5">
        <v>1</v>
      </c>
      <c r="I17591" s="58">
        <f>+H17591*G17591</f>
      </c>
      <c r="W17591">
        <f t="shared" si="1868"/>
      </c>
      <c r="X17591">
        <f t="shared" si="1869"/>
      </c>
      <c r="Y17591">
        <f t="shared" si="1870"/>
      </c>
      <c r="Z17591">
        <f t="shared" si="1871"/>
      </c>
    </row>
    <row r="17592" spans="1:26">
      <c r="A17592" s="83"/>
      <c r="B17592" s="52"/>
      <c r="C17592" s="9"/>
      <c r="D17592" s="59"/>
      <c r="E17592" s="21"/>
      <c r="F17592" s="5"/>
      <c r="G17592" s="9"/>
      <c r="H17592" s="5"/>
      <c r="I17592" s="58"/>
      <c r="W17592">
        <f t="shared" si="1868"/>
      </c>
      <c r="X17592">
        <f t="shared" si="1869"/>
      </c>
      <c r="Y17592">
        <f t="shared" si="1870"/>
      </c>
      <c r="Z17592">
        <f t="shared" si="1871"/>
      </c>
    </row>
    <row r="17593" spans="1:26">
      <c r="A17593" s="83"/>
      <c r="B17593" s="18"/>
      <c r="C17593" s="48"/>
      <c r="D17593" s="21"/>
      <c r="E17593" s="21"/>
      <c r="F17593" s="5"/>
      <c r="G17593" s="9"/>
      <c r="H17593" s="19"/>
      <c r="I17593" s="58"/>
      <c r="W17593">
        <f t="shared" si="1868"/>
      </c>
      <c r="X17593">
        <f t="shared" si="1869"/>
      </c>
      <c r="Y17593">
        <f t="shared" si="1870"/>
      </c>
      <c r="Z17593">
        <f t="shared" si="1871"/>
      </c>
    </row>
    <row r="17594" spans="1:26" ht="15.75" thickBot="1">
      <c r="A17594" s="57"/>
      <c r="B17594" s="20"/>
      <c r="C17594" s="15"/>
      <c r="D17594" s="23"/>
      <c r="E17594" s="23"/>
      <c r="F17594" s="23"/>
      <c r="G17594" s="24"/>
      <c r="H17594" s="23"/>
      <c r="I17594" s="70"/>
      <c r="W17594">
        <f t="shared" si="1868"/>
      </c>
      <c r="X17594">
        <f t="shared" si="1869"/>
      </c>
      <c r="Y17594">
        <f t="shared" si="1870"/>
      </c>
      <c r="Z17594">
        <f t="shared" si="1871"/>
      </c>
    </row>
    <row r="17595" spans="1:26">
      <c r="A17595" s="67"/>
      <c r="B17595" s="17"/>
      <c r="C17595" s="5"/>
      <c r="D17595" s="59"/>
      <c r="E17595" s="59"/>
      <c r="F17595" s="53"/>
      <c r="G17595" s="78"/>
      <c r="H17595" s="68"/>
      <c r="I17595" s="71">
        <f>SUM(I17581:I17594)</f>
      </c>
      <c r="W17595">
        <f t="shared" si="1868"/>
      </c>
      <c r="X17595">
        <f t="shared" si="1869"/>
      </c>
      <c r="Y17595">
        <f t="shared" si="1870"/>
      </c>
      <c r="Z17595">
        <f t="shared" si="1871"/>
      </c>
    </row>
    <row r="17596" spans="1:26">
      <c r="A17596" s="33"/>
      <c r="B17596" s="10"/>
      <c r="C17596" s="69"/>
      <c r="D17596" s="69"/>
      <c r="E17596" s="69"/>
      <c r="F17596" s="69"/>
      <c r="G17596" s="69"/>
      <c r="H17596" s="69"/>
      <c r="I17596" s="61"/>
      <c r="W17596">
        <f t="shared" si="1868"/>
      </c>
      <c r="X17596">
        <f t="shared" si="1869"/>
      </c>
      <c r="Y17596">
        <f t="shared" si="1870"/>
      </c>
      <c r="Z17596">
        <f t="shared" si="1871"/>
      </c>
    </row>
    <row r="17597" spans="1:26">
      <c r="A17597" s="31"/>
      <c r="B17597" s="1568" t="s">
        <v>2728</v>
      </c>
      <c r="C17597" s="1569"/>
      <c r="D17597" s="5"/>
      <c r="E17597" s="5"/>
      <c r="F17597" s="5"/>
      <c r="G17597" s="21"/>
      <c r="H17597" s="5"/>
      <c r="I17597" s="32"/>
      <c r="W17597">
        <f t="shared" si="1868"/>
      </c>
      <c r="X17597">
        <f t="shared" si="1869"/>
      </c>
      <c r="Y17597">
        <f t="shared" si="1870"/>
      </c>
      <c r="Z17597">
        <f t="shared" si="1871"/>
      </c>
    </row>
    <row r="17598" spans="1:26">
      <c r="A17598" s="33"/>
      <c r="B17598" s="1590"/>
      <c r="C17598" s="1591"/>
      <c r="D17598" s="34"/>
      <c r="E17598" s="16"/>
      <c r="F17598" s="5"/>
      <c r="G17598" s="21"/>
      <c r="H17598" s="5"/>
      <c r="I17598" s="32"/>
      <c r="W17598">
        <f t="shared" si="1868"/>
      </c>
      <c r="X17598">
        <f t="shared" si="1869"/>
      </c>
      <c r="Y17598">
        <f t="shared" si="1870"/>
      </c>
      <c r="Z17598">
        <f t="shared" si="1871"/>
      </c>
    </row>
    <row r="17599" spans="1:26" ht="15.75" thickBot="1">
      <c r="A17599" s="33"/>
      <c r="B17599" s="11" t="s">
        <v>20</v>
      </c>
      <c r="C17599" s="35"/>
      <c r="D17599" s="35"/>
      <c r="E17599" s="35"/>
      <c r="F17599" s="35"/>
      <c r="G17599" s="35"/>
      <c r="H17599" s="35"/>
      <c r="I17599" s="36"/>
      <c r="W17599">
        <f t="shared" si="1868"/>
      </c>
      <c r="X17599">
        <f t="shared" si="1869"/>
      </c>
      <c r="Y17599">
        <f t="shared" si="1870"/>
      </c>
      <c r="Z17599">
        <f t="shared" si="1871"/>
      </c>
    </row>
    <row r="17600" spans="1:26" ht="15.75" thickBot="1">
      <c r="A17600" s="37"/>
      <c r="B17600" s="38" t="s">
        <v>44</v>
      </c>
      <c r="C17600" s="39" t="s">
        <v>21</v>
      </c>
      <c r="D17600" s="40">
        <f>SUM(D17581:D17599)</f>
      </c>
      <c r="E17600" s="41">
        <f>IF(H17600=I17600,"OK","NO")</f>
      </c>
      <c r="F17600" s="40">
        <f>SUM(F17581:F17599)</f>
      </c>
      <c r="G17600" s="40">
        <f>SUM(G17581:G17599)</f>
      </c>
      <c r="H17600" s="42">
        <f>SUMPRODUCT(F17578:F17598,H17578:H17598)</f>
      </c>
      <c r="I17600" s="43">
        <f>+I17595-I17596</f>
      </c>
      <c r="N17600" s="118">
        <f>+I17600+72000+80000</f>
      </c>
      <c r="W17600">
        <f t="shared" si="1868"/>
      </c>
      <c r="X17600">
        <f t="shared" si="1869"/>
      </c>
      <c r="Y17600">
        <f t="shared" si="1870"/>
      </c>
      <c r="Z17600">
        <f t="shared" si="1871"/>
      </c>
    </row>
    <row r="17601" spans="1:26" ht="15.75" thickBot="1">
      <c r="A17601" s="44"/>
      <c r="B17601" s="84" t="s">
        <v>45</v>
      </c>
      <c r="C17601" s="45"/>
      <c r="D17601" s="45"/>
      <c r="E17601" s="45"/>
      <c r="F17601" s="45"/>
      <c r="G17601" s="45"/>
      <c r="H17601" s="46"/>
      <c r="I17601" s="47"/>
      <c r="W17601">
        <f t="shared" si="1868"/>
      </c>
      <c r="X17601">
        <f t="shared" si="1869"/>
      </c>
      <c r="Y17601">
        <f t="shared" si="1870"/>
      </c>
      <c r="Z17601">
        <f t="shared" si="1871"/>
      </c>
    </row>
    <row r="17602" spans="1:26">
      <c r="A17602" s="12" t="s">
        <v>23</v>
      </c>
      <c r="B17602" s="12"/>
      <c r="C17602" s="12"/>
      <c r="D17602" s="13"/>
      <c r="E17602" s="14"/>
      <c r="F17602" s="14"/>
      <c r="G17602" s="14"/>
      <c r="H17602" s="2"/>
      <c r="I17602" s="12"/>
      <c r="W17602">
        <f t="shared" si="1868"/>
      </c>
      <c r="X17602">
        <f t="shared" si="1869"/>
      </c>
      <c r="Y17602">
        <f t="shared" si="1870"/>
      </c>
      <c r="Z17602">
        <f t="shared" si="1871"/>
      </c>
    </row>
    <row r="17603" spans="1:26">
      <c r="W17603">
        <f t="shared" si="1868"/>
      </c>
      <c r="X17603">
        <f t="shared" si="1869"/>
      </c>
      <c r="Y17603">
        <f t="shared" si="1870"/>
      </c>
      <c r="Z17603">
        <f t="shared" si="1871"/>
      </c>
    </row>
    <row r="17604" spans="1:26">
      <c r="W17604">
        <f t="shared" ref="W17604:W17667" si="1872">IF(LEFT($H17604&amp;"",5)="2019-",$H17604,W17603)</f>
      </c>
      <c r="X17604">
        <f t="shared" ref="X17604:X17667" si="1873">IF($W17604="",0,IF(COUNTIF($AB$2:$AB$80,$W17604)&gt;0,1,0))</f>
      </c>
      <c r="Y17604">
        <f t="shared" ref="Y17604:Y17667" si="1874">IF($C17604="","",UPPER(TRIM(IFERROR(LEFT($C17604&amp;"",FIND("/",$C17604&amp;"")-1),$C17604&amp;""))))</f>
      </c>
      <c r="Z17604">
        <f t="shared" ref="Z17604:Z17667" si="1875">IFERROR(IF(ISNUMBER($G17604),$G17604,0),0)</f>
      </c>
    </row>
    <row r="17605" spans="1:26">
      <c r="W17605">
        <f t="shared" si="1872"/>
      </c>
      <c r="X17605">
        <f t="shared" si="1873"/>
      </c>
      <c r="Y17605">
        <f t="shared" si="1874"/>
      </c>
      <c r="Z17605">
        <f t="shared" si="1875"/>
      </c>
    </row>
    <row r="17606" spans="1:26">
      <c r="W17606">
        <f t="shared" si="1872"/>
      </c>
      <c r="X17606">
        <f t="shared" si="1873"/>
      </c>
      <c r="Y17606">
        <f t="shared" si="1874"/>
      </c>
      <c r="Z17606">
        <f t="shared" si="1875"/>
      </c>
    </row>
    <row r="17607" spans="1:26">
      <c r="A17607" s="1562" t="s">
        <v>0</v>
      </c>
      <c r="B17607" s="1562"/>
      <c r="C17607" s="1562"/>
      <c r="D17607" s="1562"/>
      <c r="E17607" s="1562"/>
      <c r="F17607" s="1562"/>
      <c r="G17607" s="1562"/>
      <c r="H17607" s="1562"/>
      <c r="I17607" s="1562"/>
      <c r="W17607">
        <f t="shared" si="1872"/>
      </c>
      <c r="X17607">
        <f t="shared" si="1873"/>
      </c>
      <c r="Y17607">
        <f t="shared" si="1874"/>
      </c>
      <c r="Z17607">
        <f t="shared" si="1875"/>
      </c>
    </row>
    <row r="17608" spans="1:26">
      <c r="W17608">
        <f t="shared" si="1872"/>
      </c>
      <c r="X17608">
        <f t="shared" si="1873"/>
      </c>
      <c r="Y17608">
        <f t="shared" si="1874"/>
      </c>
      <c r="Z17608">
        <f t="shared" si="1875"/>
      </c>
    </row>
    <row r="17609" spans="1:26">
      <c r="A17609" s="1" t="s">
        <v>1</v>
      </c>
      <c r="B17609" s="1"/>
      <c r="G17609" s="495" t="s">
        <v>2</v>
      </c>
      <c r="H17609" s="3" t="s">
        <v>2712</v>
      </c>
      <c r="W17609">
        <f t="shared" si="1872"/>
      </c>
      <c r="X17609">
        <f t="shared" si="1873"/>
      </c>
      <c r="Y17609">
        <f t="shared" si="1874"/>
      </c>
      <c r="Z17609">
        <f t="shared" si="1875"/>
      </c>
    </row>
    <row r="17610" spans="1:26">
      <c r="A17610" s="22" t="inlineStr">
        <is>
          <t>ATTN: Contact-005</t>
        </is>
      </c>
      <c r="B17610" s="1"/>
      <c r="F17610" s="4"/>
      <c r="G17610" s="496" t="s">
        <v>1440</v>
      </c>
      <c r="H17610" s="1" t="s">
        <v>2375</v>
      </c>
      <c r="W17610">
        <f t="shared" si="1872"/>
      </c>
      <c r="X17610">
        <f t="shared" si="1873"/>
      </c>
      <c r="Y17610">
        <f t="shared" si="1874"/>
      </c>
      <c r="Z17610">
        <f t="shared" si="1875"/>
      </c>
    </row>
    <row r="17611" spans="1:26">
      <c r="A17611" s="1" t="inlineStr">
        <is>
          <t>Dealer-112</t>
        </is>
      </c>
      <c r="B17611" s="1"/>
      <c r="W17611">
        <f t="shared" si="1872"/>
      </c>
      <c r="X17611">
        <f t="shared" si="1873"/>
      </c>
      <c r="Y17611">
        <f t="shared" si="1874"/>
      </c>
      <c r="Z17611">
        <f t="shared" si="1875"/>
      </c>
    </row>
    <row r="17612" spans="1:26">
      <c r="A17612" s="1" t="inlineStr">
        <is>
          <t>Address line (redacted)</t>
        </is>
      </c>
      <c r="B17612" s="1"/>
      <c r="D17612" s="85"/>
      <c r="E17612" s="85"/>
      <c r="F17612" s="85"/>
      <c r="G17612" s="85"/>
      <c r="H17612" s="85"/>
      <c r="W17612">
        <f t="shared" si="1872"/>
      </c>
      <c r="X17612">
        <f t="shared" si="1873"/>
      </c>
      <c r="Y17612">
        <f t="shared" si="1874"/>
      </c>
      <c r="Z17612">
        <f t="shared" si="1875"/>
      </c>
    </row>
    <row r="17613" spans="1:26">
      <c r="A17613" s="22" t="inlineStr">
        <is>
          <t>Address line (redacted)</t>
        </is>
      </c>
      <c r="B17613" s="86"/>
      <c r="D17613" s="85"/>
      <c r="E17613" s="85"/>
      <c r="F17613" s="85"/>
      <c r="G17613" s="85"/>
      <c r="H17613" s="85"/>
      <c r="W17613">
        <f t="shared" si="1872"/>
      </c>
      <c r="X17613">
        <f t="shared" si="1873"/>
      </c>
      <c r="Y17613">
        <f t="shared" si="1874"/>
      </c>
      <c r="Z17613">
        <f t="shared" si="1875"/>
      </c>
    </row>
    <row r="17614" spans="1:26">
      <c r="A17614" s="49" t="s">
        <v>4</v>
      </c>
      <c r="B17614" s="87" t="inlineStr">
        <is>
          <t>GSTIN-MASKED</t>
        </is>
      </c>
      <c r="W17614">
        <f t="shared" si="1872"/>
      </c>
      <c r="X17614">
        <f t="shared" si="1873"/>
      </c>
      <c r="Y17614">
        <f t="shared" si="1874"/>
      </c>
      <c r="Z17614">
        <f t="shared" si="1875"/>
      </c>
    </row>
    <row r="17615" spans="1:26">
      <c r="A17615" s="1" t="s">
        <v>5</v>
      </c>
      <c r="N17615">
        <f>221+197+65</f>
      </c>
      <c r="W17615">
        <f t="shared" si="1872"/>
      </c>
      <c r="X17615">
        <f t="shared" si="1873"/>
      </c>
      <c r="Y17615">
        <f t="shared" si="1874"/>
      </c>
      <c r="Z17615">
        <f t="shared" si="1875"/>
      </c>
    </row>
    <row r="17616" spans="1:26">
      <c r="A17616" s="1" t="s">
        <v>6</v>
      </c>
      <c r="W17616">
        <f t="shared" si="1872"/>
      </c>
      <c r="X17616">
        <f t="shared" si="1873"/>
      </c>
      <c r="Y17616">
        <f t="shared" si="1874"/>
      </c>
      <c r="Z17616">
        <f t="shared" si="1875"/>
      </c>
    </row>
    <row r="17617" spans="1:26">
      <c r="A17617" s="1" t="s">
        <v>7</v>
      </c>
      <c r="W17617">
        <f t="shared" si="1872"/>
      </c>
      <c r="X17617">
        <f t="shared" si="1873"/>
      </c>
      <c r="Y17617">
        <f t="shared" si="1874"/>
      </c>
      <c r="Z17617">
        <f t="shared" si="1875"/>
      </c>
    </row>
    <row r="17618" spans="1:26" ht="24">
      <c r="A17618" s="88" t="s">
        <v>8</v>
      </c>
      <c r="B17618" s="89" t="s">
        <v>9</v>
      </c>
      <c r="C17618" s="89" t="s">
        <v>10</v>
      </c>
      <c r="D17618" s="34" t="s">
        <v>11</v>
      </c>
      <c r="E17618" s="34" t="s">
        <v>12</v>
      </c>
      <c r="F17618" s="34" t="s">
        <v>13</v>
      </c>
      <c r="G17618" s="34" t="s">
        <v>14</v>
      </c>
      <c r="H17618" s="88" t="s">
        <v>15</v>
      </c>
      <c r="I17618" s="90" t="s">
        <v>16</v>
      </c>
      <c r="W17618">
        <f t="shared" si="1872"/>
      </c>
      <c r="X17618">
        <f t="shared" si="1873"/>
      </c>
      <c r="Y17618">
        <f t="shared" si="1874"/>
      </c>
      <c r="Z17618">
        <f t="shared" si="1875"/>
      </c>
    </row>
    <row r="17619" spans="1:26">
      <c r="A17619" s="5"/>
      <c r="B17619" s="1563" t="s">
        <v>300</v>
      </c>
      <c r="C17619" s="1563"/>
      <c r="D17619" s="5"/>
      <c r="E17619" s="5"/>
      <c r="F17619" s="5"/>
      <c r="G17619" s="6"/>
      <c r="H17619" s="5"/>
      <c r="I17619" s="183"/>
      <c r="W17619">
        <f t="shared" si="1872"/>
      </c>
      <c r="X17619">
        <f t="shared" si="1873"/>
      </c>
      <c r="Y17619">
        <f t="shared" si="1874"/>
      </c>
      <c r="Z17619">
        <f t="shared" si="1875"/>
      </c>
    </row>
    <row r="17620" spans="1:26">
      <c r="A17620" s="5">
        <v>1</v>
      </c>
      <c r="B17620" s="17" t="s">
        <v>1136</v>
      </c>
      <c r="C17620" s="349" t="s">
        <v>1135</v>
      </c>
      <c r="D17620" s="5">
        <v>1</v>
      </c>
      <c r="E17620" s="5"/>
      <c r="F17620" s="5">
        <v>25</v>
      </c>
      <c r="G17620" s="5">
        <f>+F17620</f>
      </c>
      <c r="H17620" s="5">
        <v>1</v>
      </c>
      <c r="I17620" s="183">
        <f>+H17620*G17620</f>
      </c>
      <c r="W17620">
        <f t="shared" si="1872"/>
      </c>
      <c r="X17620">
        <f t="shared" si="1873"/>
      </c>
      <c r="Y17620">
        <f t="shared" si="1874"/>
      </c>
      <c r="Z17620">
        <f t="shared" si="1875"/>
      </c>
    </row>
    <row r="17621" spans="1:26">
      <c r="A17621" s="5">
        <v>2</v>
      </c>
      <c r="B17621" s="346" t="s">
        <v>1226</v>
      </c>
      <c r="C17621" s="8" t="s">
        <v>1227</v>
      </c>
      <c r="D17621" s="5"/>
      <c r="E17621" s="5">
        <v>20</v>
      </c>
      <c r="F17621" s="5">
        <v>100</v>
      </c>
      <c r="G17621" s="5">
        <f>+F17621</f>
      </c>
      <c r="H17621" s="5">
        <v>1</v>
      </c>
      <c r="I17621" s="183">
        <f>+H17621*G17621</f>
      </c>
      <c r="W17621">
        <f t="shared" si="1872"/>
      </c>
      <c r="X17621">
        <f t="shared" si="1873"/>
      </c>
      <c r="Y17621">
        <f t="shared" si="1874"/>
      </c>
      <c r="Z17621">
        <f t="shared" si="1875"/>
      </c>
    </row>
    <row r="17622" spans="1:26">
      <c r="A17622" s="5"/>
      <c r="B17622" s="1564" t="s">
        <v>644</v>
      </c>
      <c r="C17622" s="1565"/>
      <c r="D17622" s="5"/>
      <c r="E17622" s="5" t="s">
        <v>2777</v>
      </c>
      <c r="F17622" s="5"/>
      <c r="G17622" s="5"/>
      <c r="H17622" s="5"/>
      <c r="I17622" s="183"/>
      <c r="W17622">
        <f t="shared" si="1872"/>
      </c>
      <c r="X17622">
        <f t="shared" si="1873"/>
      </c>
      <c r="Y17622">
        <f t="shared" si="1874"/>
      </c>
      <c r="Z17622">
        <f t="shared" si="1875"/>
      </c>
    </row>
    <row r="17623" spans="1:26">
      <c r="A17623" s="5">
        <v>3</v>
      </c>
      <c r="B17623" s="8" t="s">
        <v>2610</v>
      </c>
      <c r="C17623" s="5" t="s">
        <v>1279</v>
      </c>
      <c r="D17623" s="5">
        <v>4</v>
      </c>
      <c r="E17623" s="5">
        <v>4</v>
      </c>
      <c r="F17623" s="5">
        <f>+E17623*D17623</f>
      </c>
      <c r="G17623" s="5">
        <f>+E17623*D17623</f>
      </c>
      <c r="H17623" s="5">
        <v>1</v>
      </c>
      <c r="I17623" s="183">
        <f>+H17623*D17623</f>
      </c>
      <c r="W17623">
        <f t="shared" si="1872"/>
      </c>
      <c r="X17623">
        <f t="shared" si="1873"/>
      </c>
      <c r="Y17623">
        <f t="shared" si="1874"/>
      </c>
      <c r="Z17623">
        <f t="shared" si="1875"/>
      </c>
    </row>
    <row r="17624" spans="1:26">
      <c r="A17624" s="5"/>
      <c r="B17624" s="8"/>
      <c r="C17624" s="5"/>
      <c r="D17624" s="5"/>
      <c r="E17624" s="5"/>
      <c r="F17624" s="5"/>
      <c r="G17624" s="5"/>
      <c r="H17624" s="9"/>
      <c r="I17624" s="183"/>
      <c r="W17624">
        <f t="shared" si="1872"/>
      </c>
      <c r="X17624">
        <f t="shared" si="1873"/>
      </c>
      <c r="Y17624">
        <f t="shared" si="1874"/>
      </c>
      <c r="Z17624">
        <f t="shared" si="1875"/>
      </c>
    </row>
    <row r="17625" spans="1:26">
      <c r="A17625" s="5"/>
      <c r="B17625" s="8"/>
      <c r="C17625" s="5"/>
      <c r="D17625" s="5"/>
      <c r="E17625" s="5"/>
      <c r="F17625" s="5"/>
      <c r="G17625" s="5"/>
      <c r="H17625" s="9"/>
      <c r="I17625" s="183"/>
      <c r="W17625">
        <f t="shared" si="1872"/>
      </c>
      <c r="X17625">
        <f t="shared" si="1873"/>
      </c>
      <c r="Y17625">
        <f t="shared" si="1874"/>
      </c>
      <c r="Z17625">
        <f t="shared" si="1875"/>
      </c>
    </row>
    <row r="17626" spans="1:26">
      <c r="A17626" s="5"/>
      <c r="B17626" s="8"/>
      <c r="C17626" s="5"/>
      <c r="D17626" s="5"/>
      <c r="E17626" s="5"/>
      <c r="F17626" s="5"/>
      <c r="G17626" s="5"/>
      <c r="H17626" s="9"/>
      <c r="I17626" s="183"/>
      <c r="W17626">
        <f t="shared" si="1872"/>
      </c>
      <c r="X17626">
        <f t="shared" si="1873"/>
      </c>
      <c r="Y17626">
        <f t="shared" si="1874"/>
      </c>
      <c r="Z17626">
        <f t="shared" si="1875"/>
      </c>
    </row>
    <row r="17627" spans="1:26">
      <c r="A17627" s="5"/>
      <c r="B17627" s="8"/>
      <c r="C17627" s="5"/>
      <c r="D17627" s="5"/>
      <c r="E17627" s="5"/>
      <c r="F17627" s="5"/>
      <c r="G17627" s="5"/>
      <c r="H17627" s="9"/>
      <c r="I17627" s="183"/>
      <c r="W17627">
        <f t="shared" si="1872"/>
      </c>
      <c r="X17627">
        <f t="shared" si="1873"/>
      </c>
      <c r="Y17627">
        <f t="shared" si="1874"/>
      </c>
      <c r="Z17627">
        <f t="shared" si="1875"/>
      </c>
    </row>
    <row r="17628" spans="1:26">
      <c r="A17628" s="5"/>
      <c r="B17628" s="8"/>
      <c r="C17628" s="5"/>
      <c r="D17628" s="5"/>
      <c r="E17628" s="5"/>
      <c r="F17628" s="5"/>
      <c r="G17628" s="5"/>
      <c r="H17628" s="9"/>
      <c r="I17628" s="183"/>
      <c r="W17628">
        <f t="shared" si="1872"/>
      </c>
      <c r="X17628">
        <f t="shared" si="1873"/>
      </c>
      <c r="Y17628">
        <f t="shared" si="1874"/>
      </c>
      <c r="Z17628">
        <f t="shared" si="1875"/>
      </c>
    </row>
    <row r="17629" spans="1:26">
      <c r="A17629" s="5"/>
      <c r="B17629" s="8"/>
      <c r="C17629" s="5"/>
      <c r="D17629" s="5"/>
      <c r="E17629" s="5"/>
      <c r="F17629" s="5"/>
      <c r="G17629" s="5"/>
      <c r="H17629" s="9"/>
      <c r="I17629" s="183"/>
      <c r="W17629">
        <f t="shared" si="1872"/>
      </c>
      <c r="X17629">
        <f t="shared" si="1873"/>
      </c>
      <c r="Y17629">
        <f t="shared" si="1874"/>
      </c>
      <c r="Z17629">
        <f t="shared" si="1875"/>
      </c>
    </row>
    <row r="17630" spans="1:26">
      <c r="A17630" s="5"/>
      <c r="B17630" s="8"/>
      <c r="C17630" s="5"/>
      <c r="D17630" s="5"/>
      <c r="E17630" s="5"/>
      <c r="F17630" s="5"/>
      <c r="G17630" s="5"/>
      <c r="H17630" s="9"/>
      <c r="I17630" s="183"/>
      <c r="W17630">
        <f t="shared" si="1872"/>
      </c>
      <c r="X17630">
        <f t="shared" si="1873"/>
      </c>
      <c r="Y17630">
        <f t="shared" si="1874"/>
      </c>
      <c r="Z17630">
        <f t="shared" si="1875"/>
      </c>
    </row>
    <row r="17631" spans="1:26">
      <c r="A17631" s="5"/>
      <c r="B17631" s="8"/>
      <c r="C17631" s="5"/>
      <c r="D17631" s="5"/>
      <c r="E17631" s="16"/>
      <c r="F17631" s="5"/>
      <c r="G17631" s="5"/>
      <c r="H17631" s="5"/>
      <c r="I17631" s="183"/>
      <c r="W17631">
        <f t="shared" si="1872"/>
      </c>
      <c r="X17631">
        <f t="shared" si="1873"/>
      </c>
      <c r="Y17631">
        <f t="shared" si="1874"/>
      </c>
      <c r="Z17631">
        <f t="shared" si="1875"/>
      </c>
    </row>
    <row r="17632" spans="1:26">
      <c r="A17632" s="5"/>
      <c r="B17632" s="128"/>
      <c r="C17632" s="101"/>
      <c r="D17632" s="5"/>
      <c r="E17632" s="5"/>
      <c r="F17632" s="5"/>
      <c r="G17632" s="5"/>
      <c r="H17632" s="5"/>
      <c r="I17632" s="183"/>
      <c r="W17632">
        <f t="shared" si="1872"/>
      </c>
      <c r="X17632">
        <f t="shared" si="1873"/>
      </c>
      <c r="Y17632">
        <f t="shared" si="1874"/>
      </c>
      <c r="Z17632">
        <f t="shared" si="1875"/>
      </c>
    </row>
    <row r="17633" spans="1:26">
      <c r="A17633" s="5"/>
      <c r="B17633" s="95"/>
      <c r="C17633" s="16"/>
      <c r="D17633" s="5"/>
      <c r="E17633" s="5"/>
      <c r="F17633" s="5"/>
      <c r="G17633" s="5"/>
      <c r="H17633" s="16"/>
      <c r="I17633" s="183"/>
      <c r="W17633">
        <f t="shared" si="1872"/>
      </c>
      <c r="X17633">
        <f t="shared" si="1873"/>
      </c>
      <c r="Y17633">
        <f t="shared" si="1874"/>
      </c>
      <c r="Z17633">
        <f t="shared" si="1875"/>
      </c>
    </row>
    <row r="17634" spans="1:26">
      <c r="A17634" s="5"/>
      <c r="B17634" s="8"/>
      <c r="C17634" s="5"/>
      <c r="D17634" s="5"/>
      <c r="E17634" s="5"/>
      <c r="F17634" s="5"/>
      <c r="G17634" s="5"/>
      <c r="H17634" s="5"/>
      <c r="I17634" s="183"/>
      <c r="W17634">
        <f t="shared" si="1872"/>
      </c>
      <c r="X17634">
        <f t="shared" si="1873"/>
      </c>
      <c r="Y17634">
        <f t="shared" si="1874"/>
      </c>
      <c r="Z17634">
        <f t="shared" si="1875"/>
      </c>
    </row>
    <row r="17635" spans="1:26">
      <c r="A17635" s="10"/>
      <c r="B17635" s="10"/>
      <c r="C17635" s="10"/>
      <c r="D17635" s="10"/>
      <c r="E17635" s="10"/>
      <c r="F17635" s="10"/>
      <c r="G17635" s="10"/>
      <c r="H17635" s="10"/>
      <c r="I17635" s="97"/>
      <c r="W17635">
        <f t="shared" si="1872"/>
      </c>
      <c r="X17635">
        <f t="shared" si="1873"/>
      </c>
      <c r="Y17635">
        <f t="shared" si="1874"/>
      </c>
      <c r="Z17635">
        <f t="shared" si="1875"/>
      </c>
    </row>
    <row r="17636" spans="1:26" ht="15.75" thickBot="1">
      <c r="A17636" s="10"/>
      <c r="B17636" s="625" t="s">
        <v>20</v>
      </c>
      <c r="C17636" s="35"/>
      <c r="D17636" s="35"/>
      <c r="E17636" s="35"/>
      <c r="F17636" s="35"/>
      <c r="G17636" s="35"/>
      <c r="H17636" s="35"/>
      <c r="I17636" s="98"/>
      <c r="W17636">
        <f t="shared" si="1872"/>
      </c>
      <c r="X17636">
        <f t="shared" si="1873"/>
      </c>
      <c r="Y17636">
        <f t="shared" si="1874"/>
      </c>
      <c r="Z17636">
        <f t="shared" si="1875"/>
      </c>
    </row>
    <row r="17637" spans="1:26" ht="15.75" thickBot="1">
      <c r="A17637" s="624"/>
      <c r="B17637" s="626"/>
      <c r="C17637" s="40" t="s">
        <v>21</v>
      </c>
      <c r="D17637" s="40">
        <f>SUM(D17619:D17636)</f>
      </c>
      <c r="E17637" s="41">
        <f>IF(H17637=I17637,"OK","NO")</f>
      </c>
      <c r="F17637" s="40">
        <f>SUM(F17619:F17636)</f>
      </c>
      <c r="G17637" s="40">
        <f>SUM(G17619:G17636)</f>
      </c>
      <c r="H17637" s="42">
        <f>SUMPRODUCT(H17619:H17636,G17619:G17636)</f>
      </c>
      <c r="I17637" s="43">
        <f>SUM(I17619:I17636)</f>
      </c>
      <c r="W17637">
        <f t="shared" si="1872"/>
      </c>
      <c r="X17637">
        <f t="shared" si="1873"/>
      </c>
      <c r="Y17637">
        <f t="shared" si="1874"/>
      </c>
      <c r="Z17637">
        <f t="shared" si="1875"/>
      </c>
    </row>
    <row r="17638" spans="1:26">
      <c r="A17638" s="10"/>
      <c r="B17638" s="91"/>
      <c r="C17638" s="91"/>
      <c r="D17638" s="91"/>
      <c r="E17638" s="91"/>
      <c r="F17638" s="91"/>
      <c r="G17638" s="91"/>
      <c r="H17638" s="91"/>
      <c r="I17638" s="91"/>
      <c r="W17638">
        <f t="shared" si="1872"/>
      </c>
      <c r="X17638">
        <f t="shared" si="1873"/>
      </c>
      <c r="Y17638">
        <f t="shared" si="1874"/>
      </c>
      <c r="Z17638">
        <f t="shared" si="1875"/>
      </c>
    </row>
    <row r="17639" spans="1:26">
      <c r="A17639" s="12" t="s">
        <v>281</v>
      </c>
      <c r="B17639" s="12"/>
      <c r="C17639" s="12"/>
      <c r="D17639" s="13"/>
      <c r="E17639" s="14"/>
      <c r="F17639" s="14"/>
      <c r="G17639" s="14"/>
      <c r="H17639" s="2"/>
      <c r="I17639" s="12"/>
      <c r="W17639">
        <f t="shared" si="1872"/>
      </c>
      <c r="X17639">
        <f t="shared" si="1873"/>
      </c>
      <c r="Y17639">
        <f t="shared" si="1874"/>
      </c>
      <c r="Z17639">
        <f t="shared" si="1875"/>
      </c>
    </row>
    <row r="17640" spans="1:26">
      <c r="W17640">
        <f t="shared" si="1872"/>
      </c>
      <c r="X17640">
        <f t="shared" si="1873"/>
      </c>
      <c r="Y17640">
        <f t="shared" si="1874"/>
      </c>
      <c r="Z17640">
        <f t="shared" si="1875"/>
      </c>
    </row>
    <row r="17641" spans="1:26">
      <c r="W17641">
        <f t="shared" si="1872"/>
      </c>
      <c r="X17641">
        <f t="shared" si="1873"/>
      </c>
      <c r="Y17641">
        <f t="shared" si="1874"/>
      </c>
      <c r="Z17641">
        <f t="shared" si="1875"/>
      </c>
    </row>
    <row r="17642" spans="1:26">
      <c r="W17642">
        <f t="shared" si="1872"/>
      </c>
      <c r="X17642">
        <f t="shared" si="1873"/>
      </c>
      <c r="Y17642">
        <f t="shared" si="1874"/>
      </c>
      <c r="Z17642">
        <f t="shared" si="1875"/>
      </c>
    </row>
    <row r="17643" spans="1:26">
      <c r="A17643" s="1562" t="s">
        <v>0</v>
      </c>
      <c r="B17643" s="1562"/>
      <c r="C17643" s="1562"/>
      <c r="D17643" s="1562"/>
      <c r="E17643" s="1562"/>
      <c r="F17643" s="1562"/>
      <c r="G17643" s="1562"/>
      <c r="H17643" s="1562"/>
      <c r="I17643" s="1562"/>
      <c r="W17643">
        <f t="shared" si="1872"/>
      </c>
      <c r="X17643">
        <f t="shared" si="1873"/>
      </c>
      <c r="Y17643">
        <f t="shared" si="1874"/>
      </c>
      <c r="Z17643">
        <f t="shared" si="1875"/>
      </c>
    </row>
    <row r="17644" spans="1:26">
      <c r="W17644">
        <f t="shared" si="1872"/>
      </c>
      <c r="X17644">
        <f t="shared" si="1873"/>
      </c>
      <c r="Y17644">
        <f t="shared" si="1874"/>
      </c>
      <c r="Z17644">
        <f t="shared" si="1875"/>
      </c>
    </row>
    <row r="17645" spans="1:26">
      <c r="A17645" s="1" t="s">
        <v>1</v>
      </c>
      <c r="B17645" s="161"/>
      <c r="C17645" s="161"/>
      <c r="D17645" s="161"/>
      <c r="E17645" s="161"/>
      <c r="G17645" s="489" t="s">
        <v>2</v>
      </c>
      <c r="H17645" s="3" t="s">
        <v>2731</v>
      </c>
      <c r="I17645" s="161"/>
      <c r="W17645">
        <f t="shared" si="1872"/>
      </c>
      <c r="X17645">
        <f t="shared" si="1873"/>
      </c>
      <c r="Y17645">
        <f t="shared" si="1874"/>
      </c>
      <c r="Z17645">
        <f t="shared" si="1875"/>
      </c>
    </row>
    <row r="17646" spans="1:26">
      <c r="A17646" s="1" t="inlineStr">
        <is>
          <t>Dealer-007</t>
        </is>
      </c>
      <c r="B17646" s="161"/>
      <c r="C17646" s="161"/>
      <c r="D17646" s="161"/>
      <c r="E17646" s="161"/>
      <c r="F17646" s="4"/>
      <c r="G17646" s="488" t="s">
        <v>1440</v>
      </c>
      <c r="H17646" s="1" t="s">
        <v>2376</v>
      </c>
      <c r="I17646" s="161"/>
      <c r="W17646">
        <f t="shared" si="1872"/>
      </c>
      <c r="X17646">
        <f t="shared" si="1873"/>
      </c>
      <c r="Y17646">
        <f t="shared" si="1874"/>
      </c>
      <c r="Z17646">
        <f t="shared" si="1875"/>
      </c>
    </row>
    <row r="17647" spans="1:26">
      <c r="A17647" s="161" t="inlineStr">
        <is>
          <t>Address line (redacted)</t>
        </is>
      </c>
      <c r="B17647" s="1"/>
      <c r="C17647" s="161"/>
      <c r="D17647" s="161"/>
      <c r="E17647" s="161"/>
      <c r="F17647" s="161"/>
      <c r="G17647" s="161"/>
      <c r="H17647" s="1"/>
      <c r="I17647" s="161"/>
      <c r="W17647">
        <f t="shared" si="1872"/>
      </c>
      <c r="X17647">
        <f t="shared" si="1873"/>
      </c>
      <c r="Y17647">
        <f t="shared" si="1874"/>
      </c>
      <c r="Z17647">
        <f t="shared" si="1875"/>
      </c>
    </row>
    <row r="17648" spans="1:26">
      <c r="A17648" s="1" t="inlineStr">
        <is>
          <t>Address line (redacted)</t>
        </is>
      </c>
      <c r="B17648" s="1"/>
      <c r="C17648" s="1"/>
      <c r="D17648" s="161"/>
      <c r="E17648" s="161"/>
      <c r="F17648" s="161"/>
      <c r="G17648" s="161"/>
      <c r="H17648" s="161"/>
      <c r="I17648" s="161"/>
      <c r="W17648">
        <f t="shared" si="1872"/>
      </c>
      <c r="X17648">
        <f t="shared" si="1873"/>
      </c>
      <c r="Y17648">
        <f t="shared" si="1874"/>
      </c>
      <c r="Z17648">
        <f t="shared" si="1875"/>
      </c>
    </row>
    <row r="17649" spans="1:26">
      <c r="A17649" s="1" t="inlineStr">
        <is>
          <t>Address line (redacted)</t>
        </is>
      </c>
      <c r="B17649" s="1"/>
      <c r="C17649" s="161"/>
      <c r="D17649" s="161"/>
      <c r="E17649" s="161"/>
      <c r="F17649" s="161"/>
      <c r="G17649" s="161"/>
      <c r="H17649" s="161"/>
      <c r="I17649" s="161"/>
      <c r="W17649">
        <f t="shared" si="1872"/>
      </c>
      <c r="X17649">
        <f t="shared" si="1873"/>
      </c>
      <c r="Y17649">
        <f t="shared" si="1874"/>
      </c>
      <c r="Z17649">
        <f t="shared" si="1875"/>
      </c>
    </row>
    <row r="17650" spans="1:26">
      <c r="A17650" s="12" t="s">
        <v>4</v>
      </c>
      <c r="B17650" s="195" t="inlineStr">
        <is>
          <t>GSTIN-MASKED</t>
        </is>
      </c>
      <c r="C17650" s="161"/>
      <c r="D17650" s="196"/>
      <c r="E17650" s="196"/>
      <c r="F17650" s="196"/>
      <c r="G17650" s="196"/>
      <c r="H17650" s="196"/>
      <c r="I17650" s="161"/>
      <c r="W17650">
        <f t="shared" si="1872"/>
      </c>
      <c r="X17650">
        <f t="shared" si="1873"/>
      </c>
      <c r="Y17650">
        <f t="shared" si="1874"/>
      </c>
      <c r="Z17650">
        <f t="shared" si="1875"/>
      </c>
    </row>
    <row r="17651" spans="1:26">
      <c r="B17651" s="1"/>
      <c r="D17651" s="197"/>
      <c r="E17651" s="197"/>
      <c r="F17651" s="197"/>
      <c r="G17651" s="197"/>
      <c r="H17651" s="197"/>
      <c r="W17651">
        <f t="shared" si="1872"/>
      </c>
      <c r="X17651">
        <f t="shared" si="1873"/>
      </c>
      <c r="Y17651">
        <f t="shared" si="1874"/>
      </c>
      <c r="Z17651">
        <f t="shared" si="1875"/>
      </c>
    </row>
    <row r="17652" spans="1:26">
      <c r="A17652" s="1" t="s">
        <v>5</v>
      </c>
      <c r="D17652" s="197"/>
      <c r="E17652" s="197"/>
      <c r="F17652" s="197"/>
      <c r="G17652" s="197"/>
      <c r="H17652" s="197"/>
      <c r="W17652">
        <f t="shared" si="1872"/>
      </c>
      <c r="X17652">
        <f t="shared" si="1873"/>
      </c>
      <c r="Y17652">
        <f t="shared" si="1874"/>
      </c>
      <c r="Z17652">
        <f t="shared" si="1875"/>
      </c>
    </row>
    <row r="17653" spans="1:26">
      <c r="A17653" s="1" t="s">
        <v>6</v>
      </c>
      <c r="D17653" s="197"/>
      <c r="E17653" s="197"/>
      <c r="F17653" s="197"/>
      <c r="G17653" s="197"/>
      <c r="H17653" s="197"/>
      <c r="W17653">
        <f t="shared" si="1872"/>
      </c>
      <c r="X17653">
        <f t="shared" si="1873"/>
      </c>
      <c r="Y17653">
        <f t="shared" si="1874"/>
      </c>
      <c r="Z17653">
        <f t="shared" si="1875"/>
      </c>
    </row>
    <row r="17654" spans="1:26" ht="15.75" thickBot="1">
      <c r="A17654" s="1" t="s">
        <v>7</v>
      </c>
      <c r="W17654">
        <f t="shared" si="1872"/>
      </c>
      <c r="X17654">
        <f t="shared" si="1873"/>
      </c>
      <c r="Y17654">
        <f t="shared" si="1874"/>
      </c>
      <c r="Z17654">
        <f t="shared" si="1875"/>
      </c>
    </row>
    <row r="17655" spans="1:26" ht="24">
      <c r="A17655" s="198" t="s">
        <v>8</v>
      </c>
      <c r="B17655" s="199" t="s">
        <v>9</v>
      </c>
      <c r="C17655" s="564" t="s">
        <v>10</v>
      </c>
      <c r="D17655" s="200" t="s">
        <v>11</v>
      </c>
      <c r="E17655" s="200" t="s">
        <v>12</v>
      </c>
      <c r="F17655" s="200" t="s">
        <v>13</v>
      </c>
      <c r="G17655" s="200" t="s">
        <v>14</v>
      </c>
      <c r="H17655" s="201" t="s">
        <v>15</v>
      </c>
      <c r="I17655" s="202" t="s">
        <v>16</v>
      </c>
      <c r="W17655">
        <f t="shared" si="1872"/>
      </c>
      <c r="X17655">
        <f t="shared" si="1873"/>
      </c>
      <c r="Y17655">
        <f t="shared" si="1874"/>
      </c>
      <c r="Z17655">
        <f t="shared" si="1875"/>
      </c>
    </row>
    <row r="17656" spans="1:26">
      <c r="A17656" s="5"/>
      <c r="B17656" s="1564" t="s">
        <v>17</v>
      </c>
      <c r="C17656" s="1565"/>
      <c r="D17656" s="5"/>
      <c r="E17656" s="16"/>
      <c r="F17656" s="16"/>
      <c r="G17656" s="6"/>
      <c r="H17656" s="16"/>
      <c r="I17656" s="58"/>
      <c r="W17656">
        <f t="shared" si="1872"/>
      </c>
      <c r="X17656">
        <f t="shared" si="1873"/>
      </c>
      <c r="Y17656">
        <f t="shared" si="1874"/>
      </c>
      <c r="Z17656">
        <f t="shared" si="1875"/>
      </c>
    </row>
    <row r="17657" spans="1:26">
      <c r="A17657" s="5">
        <v>1</v>
      </c>
      <c r="B17657" s="8" t="s">
        <v>2212</v>
      </c>
      <c r="C17657" s="5" t="s">
        <v>2211</v>
      </c>
      <c r="D17657" s="5">
        <v>1</v>
      </c>
      <c r="E17657" s="5">
        <v>5</v>
      </c>
      <c r="F17657" s="16">
        <f>+E17657*D17657</f>
      </c>
      <c r="G17657" s="6">
        <f>+E17657*D17657</f>
      </c>
      <c r="H17657" s="5">
        <v>1</v>
      </c>
      <c r="I17657" s="58">
        <f>+H17657*G17657</f>
      </c>
      <c r="J17657">
        <v>119</v>
      </c>
      <c r="K17657">
        <f>+H17657-J17657</f>
      </c>
      <c r="L17657">
        <f>+K17657*G17657</f>
      </c>
      <c r="W17657">
        <f t="shared" si="1872"/>
      </c>
      <c r="X17657">
        <f t="shared" si="1873"/>
      </c>
      <c r="Y17657">
        <f t="shared" si="1874"/>
      </c>
      <c r="Z17657">
        <f t="shared" si="1875"/>
      </c>
    </row>
    <row r="17658" spans="1:26">
      <c r="A17658" s="5">
        <v>2</v>
      </c>
      <c r="B17658" s="8" t="s">
        <v>488</v>
      </c>
      <c r="C17658" s="5" t="s">
        <v>506</v>
      </c>
      <c r="D17658" s="5">
        <v>1</v>
      </c>
      <c r="E17658" s="5">
        <v>5</v>
      </c>
      <c r="F17658" s="16">
        <f>+E17658*D17658</f>
      </c>
      <c r="G17658" s="6">
        <f>+E17658*D17658</f>
      </c>
      <c r="H17658" s="5">
        <v>1</v>
      </c>
      <c r="I17658" s="58">
        <f>+H17658*G17658</f>
      </c>
      <c r="J17658">
        <v>119</v>
      </c>
      <c r="K17658">
        <f>+H17658-J17658</f>
      </c>
      <c r="L17658">
        <f>+K17658*G17658</f>
      </c>
      <c r="W17658">
        <f t="shared" si="1872"/>
      </c>
      <c r="X17658">
        <f t="shared" si="1873"/>
      </c>
      <c r="Y17658">
        <f t="shared" si="1874"/>
      </c>
      <c r="Z17658">
        <f t="shared" si="1875"/>
      </c>
    </row>
    <row r="17659" spans="1:26">
      <c r="A17659" s="5"/>
      <c r="B17659" s="8" t="s">
        <v>488</v>
      </c>
      <c r="C17659" s="5" t="s">
        <v>506</v>
      </c>
      <c r="D17659" s="5">
        <v>1</v>
      </c>
      <c r="E17659" s="5">
        <v>1</v>
      </c>
      <c r="F17659" s="16">
        <f>+E17659*D17659</f>
      </c>
      <c r="G17659" s="6">
        <f>+E17659*D17659</f>
      </c>
      <c r="H17659" s="5">
        <v>1</v>
      </c>
      <c r="I17659" s="58">
        <f>+H17659*G17659</f>
      </c>
      <c r="J17659">
        <v>119</v>
      </c>
      <c r="K17659">
        <f>+H17659-J17659</f>
      </c>
      <c r="L17659">
        <f>+K17659*G17659</f>
      </c>
      <c r="W17659">
        <f t="shared" si="1872"/>
      </c>
      <c r="X17659">
        <f t="shared" si="1873"/>
      </c>
      <c r="Y17659">
        <f t="shared" si="1874"/>
      </c>
      <c r="Z17659">
        <f t="shared" si="1875"/>
      </c>
    </row>
    <row r="17660" spans="1:26">
      <c r="A17660" s="5">
        <v>3</v>
      </c>
      <c r="B17660" s="8" t="s">
        <v>1061</v>
      </c>
      <c r="C17660" s="5" t="s">
        <v>1060</v>
      </c>
      <c r="D17660" s="5">
        <v>1</v>
      </c>
      <c r="E17660" s="5">
        <v>5</v>
      </c>
      <c r="F17660" s="16">
        <f>+E17660*D17660</f>
      </c>
      <c r="G17660" s="6">
        <f>+E17660*D17660</f>
      </c>
      <c r="H17660" s="5">
        <v>1</v>
      </c>
      <c r="I17660" s="58">
        <f>+H17660*G17660</f>
      </c>
      <c r="J17660">
        <v>119</v>
      </c>
      <c r="K17660">
        <f>+H17660-J17660</f>
      </c>
      <c r="L17660">
        <f>+K17660*G17660</f>
      </c>
      <c r="W17660">
        <f t="shared" si="1872"/>
      </c>
      <c r="X17660">
        <f t="shared" si="1873"/>
      </c>
      <c r="Y17660">
        <f t="shared" si="1874"/>
      </c>
      <c r="Z17660">
        <f t="shared" si="1875"/>
      </c>
    </row>
    <row r="17661" spans="1:26">
      <c r="A17661" s="107"/>
      <c r="B17661" s="1564" t="s">
        <v>18</v>
      </c>
      <c r="C17661" s="1565"/>
      <c r="D17661" s="184"/>
      <c r="E17661" s="184"/>
      <c r="F17661" s="238"/>
      <c r="G17661" s="186"/>
      <c r="H17661" s="184"/>
      <c r="I17661" s="388"/>
      <c r="W17661">
        <f t="shared" si="1872"/>
      </c>
      <c r="X17661">
        <f t="shared" si="1873"/>
      </c>
      <c r="Y17661">
        <f t="shared" si="1874"/>
      </c>
      <c r="Z17661">
        <f t="shared" si="1875"/>
      </c>
    </row>
    <row r="17662" spans="1:26">
      <c r="A17662" s="5">
        <v>4</v>
      </c>
      <c r="B17662" s="128" t="s">
        <v>937</v>
      </c>
      <c r="C17662" s="101" t="s">
        <v>936</v>
      </c>
      <c r="D17662" s="5">
        <v>4</v>
      </c>
      <c r="E17662" s="5">
        <v>4</v>
      </c>
      <c r="F17662" s="16">
        <f>+E17662*D17662</f>
      </c>
      <c r="G17662" s="6">
        <f>+E17662*D17662</f>
      </c>
      <c r="H17662" s="9">
        <v>1</v>
      </c>
      <c r="I17662" s="58">
        <f t="shared" ref="I17662:I17669" si="1876">+H17662*G17662</f>
      </c>
      <c r="J17662">
        <v>112</v>
      </c>
      <c r="K17662">
        <f t="shared" ref="K17662:K17669" si="1877">+H17662-J17662</f>
      </c>
      <c r="L17662">
        <f t="shared" ref="L17662:L17669" si="1878">+K17662*G17662</f>
      </c>
      <c r="W17662">
        <f t="shared" si="1872"/>
      </c>
      <c r="X17662">
        <f t="shared" si="1873"/>
      </c>
      <c r="Y17662">
        <f t="shared" si="1874"/>
      </c>
      <c r="Z17662">
        <f t="shared" si="1875"/>
      </c>
    </row>
    <row r="17663" spans="1:26">
      <c r="A17663" s="5">
        <v>5</v>
      </c>
      <c r="B17663" s="95" t="s">
        <v>471</v>
      </c>
      <c r="C17663" s="9" t="s">
        <v>470</v>
      </c>
      <c r="D17663" s="5">
        <v>2</v>
      </c>
      <c r="E17663" s="5">
        <v>4</v>
      </c>
      <c r="F17663" s="16">
        <f>+E17663*D17663</f>
      </c>
      <c r="G17663" s="6">
        <f>+E17663*D17663</f>
      </c>
      <c r="H17663" s="9">
        <v>1</v>
      </c>
      <c r="I17663" s="58">
        <f t="shared" si="1876"/>
      </c>
      <c r="J17663">
        <v>112</v>
      </c>
      <c r="K17663">
        <f t="shared" si="1877"/>
      </c>
      <c r="L17663">
        <f t="shared" si="1878"/>
      </c>
      <c r="W17663">
        <f t="shared" si="1872"/>
      </c>
      <c r="X17663">
        <f t="shared" si="1873"/>
      </c>
      <c r="Y17663">
        <f t="shared" si="1874"/>
      </c>
      <c r="Z17663">
        <f t="shared" si="1875"/>
      </c>
    </row>
    <row r="17664" spans="1:26">
      <c r="A17664" s="5">
        <v>6</v>
      </c>
      <c r="B17664" s="8" t="s">
        <v>275</v>
      </c>
      <c r="C17664" s="5" t="s">
        <v>276</v>
      </c>
      <c r="D17664" s="5">
        <v>4</v>
      </c>
      <c r="E17664" s="5">
        <v>4</v>
      </c>
      <c r="F17664" s="16">
        <f>+E17664*D17664</f>
      </c>
      <c r="G17664" s="6">
        <f>+E17664*D17664</f>
      </c>
      <c r="H17664" s="9">
        <v>1</v>
      </c>
      <c r="I17664" s="58">
        <f t="shared" si="1876"/>
      </c>
      <c r="J17664">
        <v>112</v>
      </c>
      <c r="K17664">
        <f t="shared" si="1877"/>
      </c>
      <c r="L17664">
        <f t="shared" si="1878"/>
      </c>
      <c r="W17664">
        <f t="shared" si="1872"/>
      </c>
      <c r="X17664">
        <f t="shared" si="1873"/>
      </c>
      <c r="Y17664">
        <f t="shared" si="1874"/>
      </c>
      <c r="Z17664">
        <f t="shared" si="1875"/>
      </c>
    </row>
    <row r="17665" spans="1:26">
      <c r="A17665" s="5">
        <v>7</v>
      </c>
      <c r="B17665" s="95" t="s">
        <v>310</v>
      </c>
      <c r="C17665" s="5" t="s">
        <v>311</v>
      </c>
      <c r="D17665" s="5">
        <v>2</v>
      </c>
      <c r="E17665" s="5">
        <v>4</v>
      </c>
      <c r="F17665" s="16">
        <f>+E17665*D17665</f>
      </c>
      <c r="G17665" s="6">
        <f>+E17665*D17665</f>
      </c>
      <c r="H17665" s="16">
        <v>1</v>
      </c>
      <c r="I17665" s="58">
        <f t="shared" si="1876"/>
      </c>
      <c r="J17665">
        <v>112</v>
      </c>
      <c r="K17665">
        <f t="shared" si="1877"/>
      </c>
      <c r="L17665">
        <f t="shared" si="1878"/>
      </c>
      <c r="W17665">
        <f t="shared" si="1872"/>
      </c>
      <c r="X17665">
        <f t="shared" si="1873"/>
      </c>
      <c r="Y17665">
        <f t="shared" si="1874"/>
      </c>
      <c r="Z17665">
        <f t="shared" si="1875"/>
      </c>
    </row>
    <row r="17666" spans="1:26">
      <c r="A17666" s="5">
        <v>8</v>
      </c>
      <c r="B17666" s="95" t="s">
        <v>1756</v>
      </c>
      <c r="C17666" s="101" t="s">
        <v>2732</v>
      </c>
      <c r="D17666" s="5">
        <v>2</v>
      </c>
      <c r="E17666" s="5">
        <v>1</v>
      </c>
      <c r="F17666" s="16">
        <v>2</v>
      </c>
      <c r="G17666" s="6">
        <f>+F17666</f>
      </c>
      <c r="H17666" s="16">
        <v>1</v>
      </c>
      <c r="I17666" s="58">
        <f t="shared" si="1876"/>
      </c>
      <c r="J17666">
        <v>112</v>
      </c>
      <c r="K17666">
        <f t="shared" si="1877"/>
      </c>
      <c r="L17666">
        <f t="shared" si="1878"/>
      </c>
      <c r="W17666">
        <f t="shared" si="1872"/>
      </c>
      <c r="X17666">
        <f t="shared" si="1873"/>
      </c>
      <c r="Y17666">
        <f t="shared" si="1874"/>
      </c>
      <c r="Z17666">
        <f t="shared" si="1875"/>
      </c>
    </row>
    <row r="17667" spans="1:26" ht="24">
      <c r="A17667" s="5">
        <v>9</v>
      </c>
      <c r="B17667" s="95" t="s">
        <v>469</v>
      </c>
      <c r="C17667" s="101" t="s">
        <v>468</v>
      </c>
      <c r="D17667" s="5">
        <v>1</v>
      </c>
      <c r="E17667" s="5">
        <v>4</v>
      </c>
      <c r="F17667" s="16">
        <f>+E17667*D17667</f>
      </c>
      <c r="G17667" s="6">
        <f>+E17667*D17667</f>
      </c>
      <c r="H17667" s="16">
        <v>1</v>
      </c>
      <c r="I17667" s="58">
        <f t="shared" si="1876"/>
      </c>
      <c r="J17667">
        <v>112</v>
      </c>
      <c r="K17667">
        <f t="shared" si="1877"/>
      </c>
      <c r="L17667">
        <f t="shared" si="1878"/>
      </c>
      <c r="N17667">
        <f>4300/117000*100</f>
      </c>
      <c r="W17667">
        <f t="shared" si="1872"/>
      </c>
      <c r="X17667">
        <f t="shared" si="1873"/>
      </c>
      <c r="Y17667">
        <f t="shared" si="1874"/>
      </c>
      <c r="Z17667">
        <f t="shared" si="1875"/>
      </c>
    </row>
    <row r="17668" spans="1:26">
      <c r="A17668" s="5">
        <v>10</v>
      </c>
      <c r="B17668" s="95" t="s">
        <v>830</v>
      </c>
      <c r="C17668" s="101" t="s">
        <v>829</v>
      </c>
      <c r="D17668" s="5">
        <v>2</v>
      </c>
      <c r="E17668" s="5">
        <v>4</v>
      </c>
      <c r="F17668" s="16">
        <f>+E17668*D17668</f>
      </c>
      <c r="G17668" s="6">
        <f>+E17668*D17668</f>
      </c>
      <c r="H17668" s="16">
        <v>1</v>
      </c>
      <c r="I17668" s="58">
        <f t="shared" si="1876"/>
      </c>
      <c r="J17668">
        <v>112</v>
      </c>
      <c r="K17668">
        <f t="shared" si="1877"/>
      </c>
      <c r="L17668">
        <f t="shared" si="1878"/>
      </c>
      <c r="W17668">
        <f t="shared" ref="W17668:W17731" si="1879">IF(LEFT($H17668&amp;"",5)="2019-",$H17668,W17667)</f>
      </c>
      <c r="X17668">
        <f t="shared" ref="X17668:X17731" si="1880">IF($W17668="",0,IF(COUNTIF($AB$2:$AB$80,$W17668)&gt;0,1,0))</f>
      </c>
      <c r="Y17668">
        <f t="shared" ref="Y17668:Y17731" si="1881">IF($C17668="","",UPPER(TRIM(IFERROR(LEFT($C17668&amp;"",FIND("/",$C17668&amp;"")-1),$C17668&amp;""))))</f>
      </c>
      <c r="Z17668">
        <f t="shared" ref="Z17668:Z17731" si="1882">IFERROR(IF(ISNUMBER($G17668),$G17668,0),0)</f>
      </c>
    </row>
    <row r="17669" spans="1:26" ht="24">
      <c r="A17669" s="5">
        <v>11</v>
      </c>
      <c r="B17669" s="15" t="s">
        <v>521</v>
      </c>
      <c r="C17669" s="5" t="s">
        <v>522</v>
      </c>
      <c r="D17669" s="5">
        <v>1</v>
      </c>
      <c r="E17669" s="5">
        <v>4</v>
      </c>
      <c r="F17669" s="16">
        <f>+E17669*D17669</f>
      </c>
      <c r="G17669" s="6">
        <f>+E17669*D17669</f>
      </c>
      <c r="H17669" s="5">
        <v>1</v>
      </c>
      <c r="I17669" s="58">
        <f t="shared" si="1876"/>
      </c>
      <c r="J17669">
        <v>112</v>
      </c>
      <c r="K17669">
        <f t="shared" si="1877"/>
      </c>
      <c r="L17669">
        <f t="shared" si="1878"/>
      </c>
      <c r="W17669">
        <f t="shared" si="1879"/>
      </c>
      <c r="X17669">
        <f t="shared" si="1880"/>
      </c>
      <c r="Y17669">
        <f t="shared" si="1881"/>
      </c>
      <c r="Z17669">
        <f t="shared" si="1882"/>
      </c>
    </row>
    <row r="17670" spans="1:26">
      <c r="A17670" s="107"/>
      <c r="B17670" s="1564" t="s">
        <v>644</v>
      </c>
      <c r="C17670" s="1565"/>
      <c r="D17670" s="184"/>
      <c r="E17670" s="185"/>
      <c r="F17670" s="209"/>
      <c r="G17670" s="210"/>
      <c r="H17670" s="661"/>
      <c r="I17670" s="544"/>
      <c r="W17670">
        <f t="shared" si="1879"/>
      </c>
      <c r="X17670">
        <f t="shared" si="1880"/>
      </c>
      <c r="Y17670">
        <f t="shared" si="1881"/>
      </c>
      <c r="Z17670">
        <f t="shared" si="1882"/>
      </c>
    </row>
    <row r="17671" spans="1:26">
      <c r="A17671" s="107"/>
      <c r="B17671" s="8" t="s">
        <v>2778</v>
      </c>
      <c r="C17671" s="184"/>
      <c r="D17671" s="184">
        <v>1</v>
      </c>
      <c r="E17671" s="185">
        <v>1</v>
      </c>
      <c r="F17671" s="209">
        <v>1</v>
      </c>
      <c r="G17671" s="210">
        <v>1</v>
      </c>
      <c r="H17671" s="661" t="s">
        <v>780</v>
      </c>
      <c r="I17671" s="544"/>
      <c r="W17671">
        <f t="shared" si="1879"/>
      </c>
      <c r="X17671">
        <f t="shared" si="1880"/>
      </c>
      <c r="Y17671">
        <f t="shared" si="1881"/>
      </c>
      <c r="Z17671">
        <f t="shared" si="1882"/>
      </c>
    </row>
    <row r="17672" spans="1:26">
      <c r="A17672" s="107"/>
      <c r="B17672" s="15"/>
      <c r="C17672" s="184"/>
      <c r="D17672" s="184"/>
      <c r="E17672" s="185"/>
      <c r="F17672" s="209"/>
      <c r="G17672" s="210"/>
      <c r="H17672" s="661"/>
      <c r="I17672" s="544"/>
      <c r="W17672">
        <f t="shared" si="1879"/>
      </c>
      <c r="X17672">
        <f t="shared" si="1880"/>
      </c>
      <c r="Y17672">
        <f t="shared" si="1881"/>
      </c>
      <c r="Z17672">
        <f t="shared" si="1882"/>
      </c>
    </row>
    <row r="17673" spans="1:26">
      <c r="A17673" s="107"/>
      <c r="B17673" s="15"/>
      <c r="C17673" s="184"/>
      <c r="D17673" s="184"/>
      <c r="E17673" s="185"/>
      <c r="F17673" s="209"/>
      <c r="G17673" s="210"/>
      <c r="H17673" s="661"/>
      <c r="I17673" s="544"/>
      <c r="W17673">
        <f t="shared" si="1879"/>
      </c>
      <c r="X17673">
        <f t="shared" si="1880"/>
      </c>
      <c r="Y17673">
        <f t="shared" si="1881"/>
      </c>
      <c r="Z17673">
        <f t="shared" si="1882"/>
      </c>
    </row>
    <row r="17674" spans="1:26">
      <c r="A17674" s="107"/>
      <c r="B17674" s="15"/>
      <c r="C17674" s="184"/>
      <c r="D17674" s="184"/>
      <c r="E17674" s="185"/>
      <c r="F17674" s="209"/>
      <c r="G17674" s="210"/>
      <c r="H17674" s="661"/>
      <c r="I17674" s="544"/>
      <c r="W17674">
        <f t="shared" si="1879"/>
      </c>
      <c r="X17674">
        <f t="shared" si="1880"/>
      </c>
      <c r="Y17674">
        <f t="shared" si="1881"/>
      </c>
      <c r="Z17674">
        <f t="shared" si="1882"/>
      </c>
    </row>
    <row r="17675" spans="1:26" ht="21.75" thickBot="1">
      <c r="A17675" s="33"/>
      <c r="B17675" s="212"/>
      <c r="C17675" s="213"/>
      <c r="D17675" s="214"/>
      <c r="E17675" s="214"/>
      <c r="F17675" s="214"/>
      <c r="G17675" s="214"/>
      <c r="H17675" s="214"/>
      <c r="I17675" s="215"/>
      <c r="W17675">
        <f t="shared" si="1879"/>
      </c>
      <c r="X17675">
        <f t="shared" si="1880"/>
      </c>
      <c r="Y17675">
        <f t="shared" si="1881"/>
      </c>
      <c r="Z17675">
        <f t="shared" si="1882"/>
      </c>
    </row>
    <row r="17676" spans="1:26" ht="21">
      <c r="A17676" s="33"/>
      <c r="B17676" s="216"/>
      <c r="C17676" s="217"/>
      <c r="D17676" s="218"/>
      <c r="E17676" s="218"/>
      <c r="F17676" s="218"/>
      <c r="G17676" s="219" t="s">
        <v>19</v>
      </c>
      <c r="H17676" s="218"/>
      <c r="I17676" s="220">
        <f>SUM(I17656:I17675)</f>
      </c>
      <c r="L17676">
        <f>SUM(L17656:L17675)</f>
      </c>
      <c r="W17676">
        <f t="shared" si="1879"/>
      </c>
      <c r="X17676">
        <f t="shared" si="1880"/>
      </c>
      <c r="Y17676">
        <f t="shared" si="1881"/>
      </c>
      <c r="Z17676">
        <f t="shared" si="1882"/>
      </c>
    </row>
    <row r="17677" spans="1:26" ht="21">
      <c r="A17677" s="33"/>
      <c r="B17677" s="216"/>
      <c r="C17677" s="69"/>
      <c r="D17677" s="91"/>
      <c r="E17677" s="91"/>
      <c r="F17677" s="91"/>
      <c r="G17677" s="92"/>
      <c r="H17677" s="91"/>
      <c r="I17677" s="155"/>
      <c r="W17677">
        <f t="shared" si="1879"/>
      </c>
      <c r="X17677">
        <f t="shared" si="1880"/>
      </c>
      <c r="Y17677">
        <f t="shared" si="1881"/>
      </c>
      <c r="Z17677">
        <f t="shared" si="1882"/>
      </c>
    </row>
    <row r="17678" spans="1:26">
      <c r="A17678" s="221"/>
      <c r="B17678" s="222"/>
      <c r="C17678" s="154" t="s">
        <v>408</v>
      </c>
      <c r="D17678" s="154"/>
      <c r="E17678" s="154"/>
      <c r="F17678" s="154"/>
      <c r="G17678" s="154"/>
      <c r="H17678" s="223">
        <v>1</v>
      </c>
      <c r="I17678" s="155">
        <f>+L17676*H17678</f>
      </c>
      <c r="W17678">
        <f t="shared" si="1879"/>
      </c>
      <c r="X17678">
        <f t="shared" si="1880"/>
      </c>
      <c r="Y17678">
        <f t="shared" si="1881"/>
      </c>
      <c r="Z17678">
        <f t="shared" si="1882"/>
      </c>
    </row>
    <row r="17679" spans="1:26">
      <c r="A17679" s="33"/>
      <c r="B17679" s="10"/>
      <c r="C17679" s="10"/>
      <c r="D17679" s="10"/>
      <c r="E17679" s="10"/>
      <c r="F17679" s="10"/>
      <c r="G17679" s="10"/>
      <c r="H17679" s="10"/>
      <c r="I17679" s="140"/>
      <c r="W17679">
        <f t="shared" si="1879"/>
      </c>
      <c r="X17679">
        <f t="shared" si="1880"/>
      </c>
      <c r="Y17679">
        <f t="shared" si="1881"/>
      </c>
      <c r="Z17679">
        <f t="shared" si="1882"/>
      </c>
    </row>
    <row r="17680" spans="1:26" ht="15.75" thickBot="1">
      <c r="A17680" s="33"/>
      <c r="B17680" s="11" t="s">
        <v>20</v>
      </c>
      <c r="C17680" s="35"/>
      <c r="D17680" s="35"/>
      <c r="E17680" s="35"/>
      <c r="F17680" s="35"/>
      <c r="G17680" s="35"/>
      <c r="H17680" s="35"/>
      <c r="I17680" s="36"/>
      <c r="W17680">
        <f t="shared" si="1879"/>
      </c>
      <c r="X17680">
        <f t="shared" si="1880"/>
      </c>
      <c r="Y17680">
        <f t="shared" si="1881"/>
      </c>
      <c r="Z17680">
        <f t="shared" si="1882"/>
      </c>
    </row>
    <row r="17681" spans="1:26" ht="15.75" thickBot="1">
      <c r="A17681" s="37"/>
      <c r="B17681" s="11" t="s">
        <v>409</v>
      </c>
      <c r="C17681" s="39" t="s">
        <v>21</v>
      </c>
      <c r="D17681" s="40">
        <f>SUM(D17656:D17680)</f>
      </c>
      <c r="E17681" s="41">
        <f>IF(H17681=I17681,"OK","NO")</f>
      </c>
      <c r="F17681" s="40">
        <f>SUM(F17656:F17680)</f>
      </c>
      <c r="G17681" s="40">
        <f>SUM(G17656:G17680)</f>
      </c>
      <c r="H17681" s="41">
        <f>SUMPRODUCT(F17656:F17675,H17656:H17675)</f>
      </c>
      <c r="I17681" s="43">
        <f>SUMPRODUCT(I17676-I17677-I17678)</f>
      </c>
      <c r="W17681">
        <f t="shared" si="1879"/>
      </c>
      <c r="X17681">
        <f t="shared" si="1880"/>
      </c>
      <c r="Y17681">
        <f t="shared" si="1881"/>
      </c>
      <c r="Z17681">
        <f t="shared" si="1882"/>
      </c>
    </row>
    <row r="17682" spans="1:26" ht="15.75" thickBot="1">
      <c r="A17682" s="44"/>
      <c r="B17682" s="116"/>
      <c r="C17682" s="45"/>
      <c r="D17682" s="45"/>
      <c r="E17682" s="45"/>
      <c r="F17682" s="45"/>
      <c r="G17682" s="45"/>
      <c r="H17682" s="45"/>
      <c r="I17682" s="47"/>
      <c r="W17682">
        <f t="shared" si="1879"/>
      </c>
      <c r="X17682">
        <f t="shared" si="1880"/>
      </c>
      <c r="Y17682">
        <f t="shared" si="1881"/>
      </c>
      <c r="Z17682">
        <f t="shared" si="1882"/>
      </c>
    </row>
    <row r="17683" spans="1:26">
      <c r="A17683" s="12" t="s">
        <v>315</v>
      </c>
      <c r="B17683" s="12"/>
      <c r="C17683" s="12"/>
      <c r="D17683" s="13"/>
      <c r="E17683" s="14"/>
      <c r="F17683" s="14"/>
      <c r="G17683" s="14"/>
      <c r="H17683" s="2"/>
      <c r="I17683" s="12"/>
      <c r="W17683">
        <f t="shared" si="1879"/>
      </c>
      <c r="X17683">
        <f t="shared" si="1880"/>
      </c>
      <c r="Y17683">
        <f t="shared" si="1881"/>
      </c>
      <c r="Z17683">
        <f t="shared" si="1882"/>
      </c>
    </row>
    <row r="17684" spans="1:26">
      <c r="W17684">
        <f t="shared" si="1879"/>
      </c>
      <c r="X17684">
        <f t="shared" si="1880"/>
      </c>
      <c r="Y17684">
        <f t="shared" si="1881"/>
      </c>
      <c r="Z17684">
        <f t="shared" si="1882"/>
      </c>
    </row>
    <row r="17685" spans="1:26">
      <c r="W17685">
        <f t="shared" si="1879"/>
      </c>
      <c r="X17685">
        <f t="shared" si="1880"/>
      </c>
      <c r="Y17685">
        <f t="shared" si="1881"/>
      </c>
      <c r="Z17685">
        <f t="shared" si="1882"/>
      </c>
    </row>
    <row r="17686" spans="1:26">
      <c r="A17686" s="1562" t="s">
        <v>0</v>
      </c>
      <c r="B17686" s="1562"/>
      <c r="C17686" s="1562"/>
      <c r="D17686" s="1562"/>
      <c r="E17686" s="1562"/>
      <c r="F17686" s="1562"/>
      <c r="G17686" s="1562"/>
      <c r="H17686" s="1562"/>
      <c r="I17686" s="1562"/>
      <c r="W17686">
        <f t="shared" si="1879"/>
      </c>
      <c r="X17686">
        <f t="shared" si="1880"/>
      </c>
      <c r="Y17686">
        <f t="shared" si="1881"/>
      </c>
      <c r="Z17686">
        <f t="shared" si="1882"/>
      </c>
    </row>
    <row r="17687" spans="1:26">
      <c r="W17687">
        <f t="shared" si="1879"/>
      </c>
      <c r="X17687">
        <f t="shared" si="1880"/>
      </c>
      <c r="Y17687">
        <f t="shared" si="1881"/>
      </c>
      <c r="Z17687">
        <f t="shared" si="1882"/>
      </c>
    </row>
    <row r="17688" spans="1:26">
      <c r="W17688">
        <f t="shared" si="1879"/>
      </c>
      <c r="X17688">
        <f t="shared" si="1880"/>
      </c>
      <c r="Y17688">
        <f t="shared" si="1881"/>
      </c>
      <c r="Z17688">
        <f t="shared" si="1882"/>
      </c>
    </row>
    <row r="17689" spans="1:26">
      <c r="A17689" s="1" t="s">
        <v>1</v>
      </c>
      <c r="B17689" s="1"/>
      <c r="G17689" s="489" t="s">
        <v>2</v>
      </c>
      <c r="H17689" s="3" t="s">
        <v>2731</v>
      </c>
      <c r="W17689">
        <f t="shared" si="1879"/>
      </c>
      <c r="X17689">
        <f t="shared" si="1880"/>
      </c>
      <c r="Y17689">
        <f t="shared" si="1881"/>
      </c>
      <c r="Z17689">
        <f t="shared" si="1882"/>
      </c>
    </row>
    <row r="17690" spans="1:26">
      <c r="A17690" s="1" t="inlineStr">
        <is>
          <t>Dealer-166</t>
        </is>
      </c>
      <c r="B17690" s="1"/>
      <c r="F17690" s="4"/>
      <c r="G17690" s="488" t="s">
        <v>1440</v>
      </c>
      <c r="H17690" s="1" t="s">
        <v>2377</v>
      </c>
      <c r="W17690">
        <f t="shared" si="1879"/>
      </c>
      <c r="X17690">
        <f t="shared" si="1880"/>
      </c>
      <c r="Y17690">
        <f t="shared" si="1881"/>
      </c>
      <c r="Z17690">
        <f t="shared" si="1882"/>
      </c>
    </row>
    <row r="17691" spans="1:26">
      <c r="A17691" s="1" t="inlineStr">
        <is>
          <t>Address line (redacted)</t>
        </is>
      </c>
      <c r="B17691" s="1"/>
      <c r="H17691" s="49"/>
      <c r="W17691">
        <f t="shared" si="1879"/>
      </c>
      <c r="X17691">
        <f t="shared" si="1880"/>
      </c>
      <c r="Y17691">
        <f t="shared" si="1881"/>
      </c>
      <c r="Z17691">
        <f t="shared" si="1882"/>
      </c>
    </row>
    <row r="17692" spans="1:26">
      <c r="A17692" s="1" t="inlineStr">
        <is>
          <t>Address line (redacted)</t>
        </is>
      </c>
      <c r="B17692" s="1"/>
      <c r="D17692" s="85"/>
      <c r="E17692" s="85"/>
      <c r="F17692" s="85"/>
      <c r="G17692" s="85"/>
      <c r="H17692" s="85"/>
      <c r="W17692">
        <f t="shared" si="1879"/>
      </c>
      <c r="X17692">
        <f t="shared" si="1880"/>
      </c>
      <c r="Y17692">
        <f t="shared" si="1881"/>
      </c>
      <c r="Z17692">
        <f t="shared" si="1882"/>
      </c>
    </row>
    <row r="17693" spans="1:26">
      <c r="A17693" s="12" t="s">
        <v>299</v>
      </c>
      <c r="B17693" s="86" t="inlineStr">
        <is>
          <t>GSTIN-MASKED</t>
        </is>
      </c>
      <c r="D17693" s="85"/>
      <c r="E17693" s="85"/>
      <c r="F17693" s="85"/>
      <c r="G17693" s="85"/>
      <c r="H17693" s="85"/>
      <c r="W17693">
        <f t="shared" si="1879"/>
      </c>
      <c r="X17693">
        <f t="shared" si="1880"/>
      </c>
      <c r="Y17693">
        <f t="shared" si="1881"/>
      </c>
      <c r="Z17693">
        <f t="shared" si="1882"/>
      </c>
    </row>
    <row r="17694" spans="1:26">
      <c r="D17694" s="85"/>
      <c r="E17694" s="85"/>
      <c r="F17694" s="85"/>
      <c r="G17694" s="85"/>
      <c r="H17694" s="85"/>
      <c r="W17694">
        <f t="shared" si="1879"/>
      </c>
      <c r="X17694">
        <f t="shared" si="1880"/>
      </c>
      <c r="Y17694">
        <f t="shared" si="1881"/>
      </c>
      <c r="Z17694">
        <f t="shared" si="1882"/>
      </c>
    </row>
    <row r="17695" spans="1:26">
      <c r="W17695">
        <f t="shared" si="1879"/>
      </c>
      <c r="X17695">
        <f t="shared" si="1880"/>
      </c>
      <c r="Y17695">
        <f t="shared" si="1881"/>
      </c>
      <c r="Z17695">
        <f t="shared" si="1882"/>
      </c>
    </row>
    <row r="17696" spans="1:26">
      <c r="A17696" s="1" t="s">
        <v>5</v>
      </c>
      <c r="W17696">
        <f t="shared" si="1879"/>
      </c>
      <c r="X17696">
        <f t="shared" si="1880"/>
      </c>
      <c r="Y17696">
        <f t="shared" si="1881"/>
      </c>
      <c r="Z17696">
        <f t="shared" si="1882"/>
      </c>
    </row>
    <row r="17697" spans="1:26">
      <c r="A17697" s="1" t="s">
        <v>6</v>
      </c>
      <c r="W17697">
        <f t="shared" si="1879"/>
      </c>
      <c r="X17697">
        <f t="shared" si="1880"/>
      </c>
      <c r="Y17697">
        <f t="shared" si="1881"/>
      </c>
      <c r="Z17697">
        <f t="shared" si="1882"/>
      </c>
    </row>
    <row r="17698" spans="1:26">
      <c r="A17698" s="1" t="s">
        <v>7</v>
      </c>
      <c r="W17698">
        <f t="shared" si="1879"/>
      </c>
      <c r="X17698">
        <f t="shared" si="1880"/>
      </c>
      <c r="Y17698">
        <f t="shared" si="1881"/>
      </c>
      <c r="Z17698">
        <f t="shared" si="1882"/>
      </c>
    </row>
    <row r="17699" spans="1:26" ht="24">
      <c r="A17699" s="179" t="s">
        <v>8</v>
      </c>
      <c r="B17699" s="180" t="s">
        <v>9</v>
      </c>
      <c r="C17699" s="180" t="s">
        <v>10</v>
      </c>
      <c r="D17699" s="181" t="s">
        <v>11</v>
      </c>
      <c r="E17699" s="181" t="s">
        <v>12</v>
      </c>
      <c r="F17699" s="181" t="s">
        <v>13</v>
      </c>
      <c r="G17699" s="181" t="s">
        <v>14</v>
      </c>
      <c r="H17699" s="179" t="s">
        <v>15</v>
      </c>
      <c r="I17699" s="182" t="s">
        <v>16</v>
      </c>
      <c r="W17699">
        <f t="shared" si="1879"/>
      </c>
      <c r="X17699">
        <f t="shared" si="1880"/>
      </c>
      <c r="Y17699">
        <f t="shared" si="1881"/>
      </c>
      <c r="Z17699">
        <f t="shared" si="1882"/>
      </c>
    </row>
    <row r="17700" spans="1:26">
      <c r="A17700" s="5"/>
      <c r="B17700" s="1564" t="s">
        <v>18</v>
      </c>
      <c r="C17700" s="1565"/>
      <c r="D17700" s="5"/>
      <c r="E17700" s="5"/>
      <c r="F17700" s="21"/>
      <c r="G17700" s="6"/>
      <c r="H17700" s="5"/>
      <c r="I17700" s="183"/>
      <c r="W17700">
        <f t="shared" si="1879"/>
      </c>
      <c r="X17700">
        <f t="shared" si="1880"/>
      </c>
      <c r="Y17700">
        <f t="shared" si="1881"/>
      </c>
      <c r="Z17700">
        <f t="shared" si="1882"/>
      </c>
    </row>
    <row r="17701" spans="1:26">
      <c r="A17701" s="5">
        <v>1</v>
      </c>
      <c r="B17701" s="95" t="s">
        <v>848</v>
      </c>
      <c r="C17701" s="16" t="s">
        <v>847</v>
      </c>
      <c r="D17701" s="5">
        <v>3</v>
      </c>
      <c r="E17701" s="5">
        <v>4</v>
      </c>
      <c r="F17701" s="5">
        <f>+E17701*D17701</f>
      </c>
      <c r="G17701" s="6">
        <f>+E17701*D17701</f>
      </c>
      <c r="H17701" s="16">
        <v>1</v>
      </c>
      <c r="I17701" s="183">
        <f>+H17701*G17701</f>
      </c>
      <c r="J17701">
        <v>112</v>
      </c>
      <c r="K17701">
        <f>+H17701-J17701</f>
      </c>
      <c r="L17701">
        <f>+K17701*G17701</f>
      </c>
      <c r="W17701">
        <f t="shared" si="1879"/>
      </c>
      <c r="X17701">
        <f t="shared" si="1880"/>
      </c>
      <c r="Y17701">
        <f t="shared" si="1881"/>
      </c>
      <c r="Z17701">
        <f t="shared" si="1882"/>
      </c>
    </row>
    <row r="17702" spans="1:26">
      <c r="A17702" s="5">
        <v>2</v>
      </c>
      <c r="B17702" s="95" t="s">
        <v>310</v>
      </c>
      <c r="C17702" s="5" t="s">
        <v>311</v>
      </c>
      <c r="D17702" s="5">
        <v>10</v>
      </c>
      <c r="E17702" s="5">
        <v>4</v>
      </c>
      <c r="F17702" s="5">
        <f>+E17702*D17702</f>
      </c>
      <c r="G17702" s="6">
        <f>+E17702*D17702</f>
      </c>
      <c r="H17702" s="16">
        <v>1</v>
      </c>
      <c r="I17702" s="183">
        <f>+H17702*G17702</f>
      </c>
      <c r="J17702">
        <v>112</v>
      </c>
      <c r="K17702">
        <f>+H17702-J17702</f>
      </c>
      <c r="L17702">
        <f>+K17702*G17702</f>
      </c>
      <c r="W17702">
        <f t="shared" si="1879"/>
      </c>
      <c r="X17702">
        <f t="shared" si="1880"/>
      </c>
      <c r="Y17702">
        <f t="shared" si="1881"/>
      </c>
      <c r="Z17702">
        <f t="shared" si="1882"/>
      </c>
    </row>
    <row r="17703" spans="1:26">
      <c r="A17703" s="5">
        <v>3</v>
      </c>
      <c r="B17703" s="8" t="s">
        <v>467</v>
      </c>
      <c r="C17703" s="5" t="s">
        <v>466</v>
      </c>
      <c r="D17703" s="5">
        <v>4</v>
      </c>
      <c r="E17703" s="5">
        <v>4</v>
      </c>
      <c r="F17703" s="5">
        <f>+E17703*D17703</f>
      </c>
      <c r="G17703" s="6">
        <f>+E17703*D17703</f>
      </c>
      <c r="H17703" s="16">
        <v>1</v>
      </c>
      <c r="I17703" s="183">
        <f>+H17703*G17703</f>
      </c>
      <c r="J17703">
        <v>112</v>
      </c>
      <c r="K17703">
        <f>+H17703-J17703</f>
      </c>
      <c r="L17703">
        <f>+K17703*G17703</f>
      </c>
      <c r="W17703">
        <f t="shared" si="1879"/>
      </c>
      <c r="X17703">
        <f t="shared" si="1880"/>
      </c>
      <c r="Y17703">
        <f t="shared" si="1881"/>
      </c>
      <c r="Z17703">
        <f t="shared" si="1882"/>
      </c>
    </row>
    <row r="17704" spans="1:26">
      <c r="A17704" s="5">
        <v>4</v>
      </c>
      <c r="B17704" s="128" t="s">
        <v>1004</v>
      </c>
      <c r="C17704" s="9" t="s">
        <v>1003</v>
      </c>
      <c r="D17704" s="5">
        <v>1</v>
      </c>
      <c r="E17704" s="5">
        <v>4</v>
      </c>
      <c r="F17704" s="5">
        <f>+E17704*D17704</f>
      </c>
      <c r="G17704" s="6">
        <f>+E17704*D17704</f>
      </c>
      <c r="H17704" s="16">
        <v>1</v>
      </c>
      <c r="I17704" s="183">
        <f>+H17704*G17704</f>
      </c>
      <c r="J17704">
        <v>112</v>
      </c>
      <c r="K17704">
        <f>+H17704-J17704</f>
      </c>
      <c r="L17704">
        <f>+K17704*G17704</f>
      </c>
      <c r="W17704">
        <f t="shared" si="1879"/>
      </c>
      <c r="X17704">
        <f t="shared" si="1880"/>
      </c>
      <c r="Y17704">
        <f t="shared" si="1881"/>
      </c>
      <c r="Z17704">
        <f t="shared" si="1882"/>
      </c>
    </row>
    <row r="17705" spans="1:26">
      <c r="A17705" s="5"/>
      <c r="B17705" s="1564" t="s">
        <v>644</v>
      </c>
      <c r="C17705" s="1565"/>
      <c r="D17705" s="5"/>
      <c r="E17705" s="5"/>
      <c r="F17705" s="21"/>
      <c r="G17705" s="6"/>
      <c r="H17705" s="5"/>
      <c r="I17705" s="183"/>
      <c r="W17705">
        <f t="shared" si="1879"/>
      </c>
      <c r="X17705">
        <f t="shared" si="1880"/>
      </c>
      <c r="Y17705">
        <f t="shared" si="1881"/>
      </c>
      <c r="Z17705">
        <f t="shared" si="1882"/>
      </c>
    </row>
    <row r="17706" spans="1:26">
      <c r="A17706" s="5">
        <v>5</v>
      </c>
      <c r="B17706" s="8" t="s">
        <v>2238</v>
      </c>
      <c r="C17706" s="5" t="s">
        <v>1559</v>
      </c>
      <c r="D17706" s="5">
        <v>1</v>
      </c>
      <c r="E17706" s="5">
        <v>1</v>
      </c>
      <c r="F17706" s="21">
        <v>1</v>
      </c>
      <c r="G17706" s="6">
        <f>+F17706</f>
      </c>
      <c r="H17706" s="312" t="s">
        <v>780</v>
      </c>
      <c r="I17706" s="183"/>
      <c r="W17706">
        <f t="shared" si="1879"/>
      </c>
      <c r="X17706">
        <f t="shared" si="1880"/>
      </c>
      <c r="Y17706">
        <f t="shared" si="1881"/>
      </c>
      <c r="Z17706">
        <f t="shared" si="1882"/>
      </c>
    </row>
    <row r="17707" spans="1:26">
      <c r="A17707" s="5"/>
      <c r="B17707" s="1564" t="s">
        <v>17</v>
      </c>
      <c r="C17707" s="1565"/>
      <c r="D17707" s="5"/>
      <c r="E17707" s="5"/>
      <c r="F17707" s="21"/>
      <c r="G17707" s="6"/>
      <c r="H17707" s="312"/>
      <c r="I17707" s="183"/>
      <c r="W17707">
        <f t="shared" si="1879"/>
      </c>
      <c r="X17707">
        <f t="shared" si="1880"/>
      </c>
      <c r="Y17707">
        <f t="shared" si="1881"/>
      </c>
      <c r="Z17707">
        <f t="shared" si="1882"/>
      </c>
    </row>
    <row r="17708" spans="1:26">
      <c r="A17708" s="5">
        <v>6</v>
      </c>
      <c r="B17708" s="8" t="s">
        <v>40</v>
      </c>
      <c r="C17708" s="5" t="s">
        <v>41</v>
      </c>
      <c r="D17708" s="5">
        <v>2</v>
      </c>
      <c r="E17708" s="5">
        <v>1</v>
      </c>
      <c r="F17708" s="21">
        <v>2</v>
      </c>
      <c r="G17708" s="6">
        <f>+F17708</f>
      </c>
      <c r="H17708" s="5">
        <v>1</v>
      </c>
      <c r="I17708" s="183">
        <f>+H17708*G17708</f>
      </c>
      <c r="J17708">
        <v>119</v>
      </c>
      <c r="K17708">
        <f>+H17708-J17708</f>
      </c>
      <c r="L17708">
        <f>+K17708*G17708</f>
      </c>
      <c r="W17708">
        <f t="shared" si="1879"/>
      </c>
      <c r="X17708">
        <f t="shared" si="1880"/>
      </c>
      <c r="Y17708">
        <f t="shared" si="1881"/>
      </c>
      <c r="Z17708">
        <f t="shared" si="1882"/>
      </c>
    </row>
    <row r="17709" spans="1:26">
      <c r="A17709" s="5"/>
      <c r="B17709" s="1564" t="s">
        <v>2739</v>
      </c>
      <c r="C17709" s="1565"/>
      <c r="D17709" s="5"/>
      <c r="E17709" s="5"/>
      <c r="F17709" s="21"/>
      <c r="G17709" s="6"/>
      <c r="H17709" s="5"/>
      <c r="I17709" s="183"/>
      <c r="W17709">
        <f t="shared" si="1879"/>
      </c>
      <c r="X17709">
        <f t="shared" si="1880"/>
      </c>
      <c r="Y17709">
        <f t="shared" si="1881"/>
      </c>
      <c r="Z17709">
        <f t="shared" si="1882"/>
      </c>
    </row>
    <row r="17710" spans="1:26" s="55" customFormat="1">
      <c r="A17710" s="312">
        <v>7</v>
      </c>
      <c r="B17710" s="80" t="s">
        <v>2740</v>
      </c>
      <c r="C17710" s="312"/>
      <c r="D17710" s="312">
        <v>1</v>
      </c>
      <c r="E17710" s="312">
        <v>2</v>
      </c>
      <c r="F17710" s="322">
        <v>2</v>
      </c>
      <c r="G17710" s="322">
        <v>2</v>
      </c>
      <c r="H17710" s="312"/>
      <c r="I17710" s="395"/>
      <c r="W17710">
        <f t="shared" si="1879"/>
      </c>
      <c r="X17710">
        <f t="shared" si="1880"/>
      </c>
      <c r="Y17710">
        <f t="shared" si="1881"/>
      </c>
      <c r="Z17710">
        <f t="shared" si="1882"/>
      </c>
    </row>
    <row r="17711" spans="1:26">
      <c r="A17711" s="5"/>
      <c r="B17711" s="8"/>
      <c r="C17711" s="5"/>
      <c r="D17711" s="5"/>
      <c r="E17711" s="5"/>
      <c r="F17711" s="21"/>
      <c r="G17711" s="6"/>
      <c r="H17711" s="5"/>
      <c r="I17711" s="183"/>
      <c r="W17711">
        <f t="shared" si="1879"/>
      </c>
      <c r="X17711">
        <f t="shared" si="1880"/>
      </c>
      <c r="Y17711">
        <f t="shared" si="1881"/>
      </c>
      <c r="Z17711">
        <f t="shared" si="1882"/>
      </c>
    </row>
    <row r="17712" spans="1:26">
      <c r="A17712" s="5"/>
      <c r="B17712" s="8"/>
      <c r="C17712" s="5"/>
      <c r="D17712" s="5"/>
      <c r="E17712" s="5"/>
      <c r="F17712" s="21"/>
      <c r="G17712" s="6"/>
      <c r="H17712" s="5"/>
      <c r="I17712" s="183"/>
      <c r="W17712">
        <f t="shared" si="1879"/>
      </c>
      <c r="X17712">
        <f t="shared" si="1880"/>
      </c>
      <c r="Y17712">
        <f t="shared" si="1881"/>
      </c>
      <c r="Z17712">
        <f t="shared" si="1882"/>
      </c>
    </row>
    <row r="17713" spans="1:26">
      <c r="A17713" s="5"/>
      <c r="B17713" s="8"/>
      <c r="C17713" s="5"/>
      <c r="D17713" s="5"/>
      <c r="E17713" s="5"/>
      <c r="F17713" s="21"/>
      <c r="G17713" s="6"/>
      <c r="H17713" s="5"/>
      <c r="I17713" s="183"/>
      <c r="W17713">
        <f t="shared" si="1879"/>
      </c>
      <c r="X17713">
        <f t="shared" si="1880"/>
      </c>
      <c r="Y17713">
        <f t="shared" si="1881"/>
      </c>
      <c r="Z17713">
        <f t="shared" si="1882"/>
      </c>
    </row>
    <row r="17714" spans="1:26">
      <c r="A17714" s="5"/>
      <c r="B17714" s="8"/>
      <c r="C17714" s="5"/>
      <c r="D17714" s="5"/>
      <c r="E17714" s="5"/>
      <c r="F17714" s="21"/>
      <c r="G17714" s="6"/>
      <c r="H17714" s="5"/>
      <c r="I17714" s="183"/>
      <c r="W17714">
        <f t="shared" si="1879"/>
      </c>
      <c r="X17714">
        <f t="shared" si="1880"/>
      </c>
      <c r="Y17714">
        <f t="shared" si="1881"/>
      </c>
      <c r="Z17714">
        <f t="shared" si="1882"/>
      </c>
    </row>
    <row r="17715" spans="1:26">
      <c r="A17715" s="5"/>
      <c r="B17715" s="8"/>
      <c r="C17715" s="5"/>
      <c r="D17715" s="5"/>
      <c r="E17715" s="5"/>
      <c r="F17715" s="21"/>
      <c r="G17715" s="6"/>
      <c r="H17715" s="5"/>
      <c r="I17715" s="183"/>
      <c r="W17715">
        <f t="shared" si="1879"/>
      </c>
      <c r="X17715">
        <f t="shared" si="1880"/>
      </c>
      <c r="Y17715">
        <f t="shared" si="1881"/>
      </c>
      <c r="Z17715">
        <f t="shared" si="1882"/>
      </c>
    </row>
    <row r="17716" spans="1:26">
      <c r="A17716" s="5"/>
      <c r="B17716" s="8"/>
      <c r="C17716" s="5"/>
      <c r="D17716" s="5"/>
      <c r="E17716" s="5"/>
      <c r="F17716" s="21"/>
      <c r="G17716" s="6"/>
      <c r="H17716" s="5"/>
      <c r="I17716" s="183"/>
      <c r="W17716">
        <f t="shared" si="1879"/>
      </c>
      <c r="X17716">
        <f t="shared" si="1880"/>
      </c>
      <c r="Y17716">
        <f t="shared" si="1881"/>
      </c>
      <c r="Z17716">
        <f t="shared" si="1882"/>
      </c>
    </row>
    <row r="17717" spans="1:26" ht="15.75" thickBot="1">
      <c r="A17717" s="5"/>
      <c r="B17717" s="224"/>
      <c r="C17717" s="15"/>
      <c r="D17717" s="23"/>
      <c r="E17717" s="225"/>
      <c r="F17717" s="23"/>
      <c r="G17717" s="24"/>
      <c r="H17717" s="225"/>
      <c r="I17717" s="226"/>
      <c r="W17717">
        <f t="shared" si="1879"/>
      </c>
      <c r="X17717">
        <f t="shared" si="1880"/>
      </c>
      <c r="Y17717">
        <f t="shared" si="1881"/>
      </c>
      <c r="Z17717">
        <f t="shared" si="1882"/>
      </c>
    </row>
    <row r="17718" spans="1:26">
      <c r="A17718" s="227"/>
      <c r="B17718" s="17"/>
      <c r="C17718" s="5"/>
      <c r="D17718" s="59"/>
      <c r="E17718" s="59"/>
      <c r="F17718" s="53"/>
      <c r="G17718" s="78"/>
      <c r="H17718" s="68"/>
      <c r="I17718" s="228">
        <f>SUM(I17700:I17717)</f>
      </c>
      <c r="L17718">
        <f>SUM(L17700:L17717)</f>
      </c>
      <c r="W17718">
        <f t="shared" si="1879"/>
      </c>
      <c r="X17718">
        <f t="shared" si="1880"/>
      </c>
      <c r="Y17718">
        <f t="shared" si="1881"/>
      </c>
      <c r="Z17718">
        <f t="shared" si="1882"/>
      </c>
    </row>
    <row r="17719" spans="1:26">
      <c r="A17719" s="10"/>
      <c r="B17719" s="10"/>
      <c r="C17719" s="69"/>
      <c r="D17719" s="69" t="s">
        <v>520</v>
      </c>
      <c r="E17719" s="69"/>
      <c r="F17719" s="69"/>
      <c r="G17719" s="69"/>
      <c r="H17719" s="112">
        <v>1</v>
      </c>
      <c r="I17719" s="191">
        <f>+L17718*H17719</f>
      </c>
      <c r="W17719">
        <f t="shared" si="1879"/>
      </c>
      <c r="X17719">
        <f t="shared" si="1880"/>
      </c>
      <c r="Y17719">
        <f t="shared" si="1881"/>
      </c>
      <c r="Z17719">
        <f t="shared" si="1882"/>
      </c>
    </row>
    <row r="17720" spans="1:26" ht="15.75" thickBot="1">
      <c r="A17720" s="10"/>
      <c r="B17720" s="11" t="s">
        <v>20</v>
      </c>
      <c r="C17720" s="35"/>
      <c r="D17720" s="35"/>
      <c r="E17720" s="35"/>
      <c r="F17720" s="35"/>
      <c r="G17720" s="35"/>
      <c r="H17720" s="35"/>
      <c r="I17720" s="98"/>
      <c r="W17720">
        <f t="shared" si="1879"/>
      </c>
      <c r="X17720">
        <f t="shared" si="1880"/>
      </c>
      <c r="Y17720">
        <f t="shared" si="1881"/>
      </c>
      <c r="Z17720">
        <f t="shared" si="1882"/>
      </c>
    </row>
    <row r="17721" spans="1:26" ht="15.75" thickBot="1">
      <c r="A17721" s="99"/>
      <c r="B17721" s="38"/>
      <c r="C17721" s="39" t="s">
        <v>21</v>
      </c>
      <c r="D17721" s="40">
        <f>SUM(D17700:D17720)</f>
      </c>
      <c r="E17721" s="41" t="s">
        <v>360</v>
      </c>
      <c r="F17721" s="40">
        <f>SUM(F17700:F17720)</f>
      </c>
      <c r="G17721" s="40">
        <f>SUM(G17700:G17720)</f>
      </c>
      <c r="H17721" s="41">
        <f>+SUMPRODUCT(H17700:H17717,F17700:F17717)</f>
      </c>
      <c r="I17721" s="100">
        <f>+I17718-I17719</f>
      </c>
      <c r="W17721">
        <f t="shared" si="1879"/>
      </c>
      <c r="X17721">
        <f t="shared" si="1880"/>
      </c>
      <c r="Y17721">
        <f t="shared" si="1881"/>
      </c>
      <c r="Z17721">
        <f t="shared" si="1882"/>
      </c>
    </row>
    <row r="17722" spans="1:26">
      <c r="A17722" s="10"/>
      <c r="B17722" s="10"/>
      <c r="C17722" s="91"/>
      <c r="D17722" s="91"/>
      <c r="E17722" s="91"/>
      <c r="F17722" s="91"/>
      <c r="G17722" s="91"/>
      <c r="H17722" s="91"/>
      <c r="I17722" s="91"/>
      <c r="W17722">
        <f t="shared" si="1879"/>
      </c>
      <c r="X17722">
        <f t="shared" si="1880"/>
      </c>
      <c r="Y17722">
        <f t="shared" si="1881"/>
      </c>
      <c r="Z17722">
        <f t="shared" si="1882"/>
      </c>
    </row>
    <row r="17723" spans="1:26">
      <c r="W17723">
        <f t="shared" si="1879"/>
      </c>
      <c r="X17723">
        <f t="shared" si="1880"/>
      </c>
      <c r="Y17723">
        <f t="shared" si="1881"/>
      </c>
      <c r="Z17723">
        <f t="shared" si="1882"/>
      </c>
    </row>
    <row r="17724" spans="1:26">
      <c r="W17724">
        <f t="shared" si="1879"/>
      </c>
      <c r="X17724">
        <f t="shared" si="1880"/>
      </c>
      <c r="Y17724">
        <f t="shared" si="1881"/>
      </c>
      <c r="Z17724">
        <f t="shared" si="1882"/>
      </c>
    </row>
    <row r="17725" spans="1:26">
      <c r="W17725">
        <f t="shared" si="1879"/>
      </c>
      <c r="X17725">
        <f t="shared" si="1880"/>
      </c>
      <c r="Y17725">
        <f t="shared" si="1881"/>
      </c>
      <c r="Z17725">
        <f t="shared" si="1882"/>
      </c>
    </row>
    <row r="17726" spans="1:26">
      <c r="W17726">
        <f t="shared" si="1879"/>
      </c>
      <c r="X17726">
        <f t="shared" si="1880"/>
      </c>
      <c r="Y17726">
        <f t="shared" si="1881"/>
      </c>
      <c r="Z17726">
        <f t="shared" si="1882"/>
      </c>
    </row>
    <row r="17727" spans="1:26">
      <c r="W17727">
        <f t="shared" si="1879"/>
      </c>
      <c r="X17727">
        <f t="shared" si="1880"/>
      </c>
      <c r="Y17727">
        <f t="shared" si="1881"/>
      </c>
      <c r="Z17727">
        <f t="shared" si="1882"/>
      </c>
    </row>
    <row r="17728" spans="1:26">
      <c r="W17728">
        <f t="shared" si="1879"/>
      </c>
      <c r="X17728">
        <f t="shared" si="1880"/>
      </c>
      <c r="Y17728">
        <f t="shared" si="1881"/>
      </c>
      <c r="Z17728">
        <f t="shared" si="1882"/>
      </c>
    </row>
    <row r="17729" spans="1:26">
      <c r="W17729">
        <f t="shared" si="1879"/>
      </c>
      <c r="X17729">
        <f t="shared" si="1880"/>
      </c>
      <c r="Y17729">
        <f t="shared" si="1881"/>
      </c>
      <c r="Z17729">
        <f t="shared" si="1882"/>
      </c>
    </row>
    <row r="17730" spans="1:26">
      <c r="W17730">
        <f t="shared" si="1879"/>
      </c>
      <c r="X17730">
        <f t="shared" si="1880"/>
      </c>
      <c r="Y17730">
        <f t="shared" si="1881"/>
      </c>
      <c r="Z17730">
        <f t="shared" si="1882"/>
      </c>
    </row>
    <row r="17731" spans="1:26">
      <c r="A17731" s="1562" t="s">
        <v>0</v>
      </c>
      <c r="B17731" s="1562"/>
      <c r="C17731" s="1562"/>
      <c r="D17731" s="1562"/>
      <c r="E17731" s="1562"/>
      <c r="F17731" s="1562"/>
      <c r="G17731" s="1562"/>
      <c r="H17731" s="1562"/>
      <c r="I17731" s="1562"/>
      <c r="W17731">
        <f t="shared" si="1879"/>
      </c>
      <c r="X17731">
        <f t="shared" si="1880"/>
      </c>
      <c r="Y17731">
        <f t="shared" si="1881"/>
      </c>
      <c r="Z17731">
        <f t="shared" si="1882"/>
      </c>
    </row>
    <row r="17732" spans="1:26">
      <c r="W17732">
        <f t="shared" ref="W17732:W17795" si="1883">IF(LEFT($H17732&amp;"",5)="2019-",$H17732,W17731)</f>
      </c>
      <c r="X17732">
        <f t="shared" ref="X17732:X17795" si="1884">IF($W17732="",0,IF(COUNTIF($AB$2:$AB$80,$W17732)&gt;0,1,0))</f>
      </c>
      <c r="Y17732">
        <f t="shared" ref="Y17732:Y17795" si="1885">IF($C17732="","",UPPER(TRIM(IFERROR(LEFT($C17732&amp;"",FIND("/",$C17732&amp;"")-1),$C17732&amp;""))))</f>
      </c>
      <c r="Z17732">
        <f t="shared" ref="Z17732:Z17795" si="1886">IFERROR(IF(ISNUMBER($G17732),$G17732,0),0)</f>
      </c>
    </row>
    <row r="17733" spans="1:26">
      <c r="A17733" s="1" t="s">
        <v>1</v>
      </c>
      <c r="B17733" s="1"/>
      <c r="G17733" s="489" t="s">
        <v>2</v>
      </c>
      <c r="H17733" s="3" t="s">
        <v>2731</v>
      </c>
      <c r="W17733">
        <f t="shared" si="1883"/>
      </c>
      <c r="X17733">
        <f t="shared" si="1884"/>
      </c>
      <c r="Y17733">
        <f t="shared" si="1885"/>
      </c>
      <c r="Z17733">
        <f t="shared" si="1886"/>
      </c>
    </row>
    <row r="17734" spans="1:26">
      <c r="A17734" s="1" t="inlineStr">
        <is>
          <t>Dealer-049</t>
        </is>
      </c>
      <c r="B17734" s="1"/>
      <c r="F17734" s="4"/>
      <c r="G17734" s="488" t="s">
        <v>1440</v>
      </c>
      <c r="H17734" s="717" t="s">
        <v>2377</v>
      </c>
      <c r="I17734" s="82"/>
      <c r="W17734">
        <f t="shared" si="1883"/>
      </c>
      <c r="X17734">
        <f t="shared" si="1884"/>
      </c>
      <c r="Y17734">
        <f t="shared" si="1885"/>
      </c>
      <c r="Z17734">
        <f t="shared" si="1886"/>
      </c>
    </row>
    <row r="17735" spans="1:26">
      <c r="A17735" s="1" t="inlineStr">
        <is>
          <t>Address line (redacted)</t>
        </is>
      </c>
      <c r="B17735" s="1"/>
      <c r="G17735" s="720" t="s">
        <v>2645</v>
      </c>
      <c r="H17735" s="718" t="s">
        <v>2378</v>
      </c>
      <c r="I17735" s="311"/>
      <c r="J17735" s="55"/>
      <c r="W17735">
        <f t="shared" si="1883"/>
      </c>
      <c r="X17735">
        <f t="shared" si="1884"/>
      </c>
      <c r="Y17735">
        <f t="shared" si="1885"/>
      </c>
      <c r="Z17735">
        <f t="shared" si="1886"/>
      </c>
    </row>
    <row r="17736" spans="1:26">
      <c r="A17736" s="1" t="inlineStr">
        <is>
          <t>Address line (redacted)</t>
        </is>
      </c>
      <c r="B17736" s="1"/>
      <c r="D17736" s="85"/>
      <c r="E17736" s="85"/>
      <c r="F17736" s="85"/>
      <c r="G17736" s="85"/>
      <c r="H17736" s="85"/>
      <c r="W17736">
        <f t="shared" si="1883"/>
      </c>
      <c r="X17736">
        <f t="shared" si="1884"/>
      </c>
      <c r="Y17736">
        <f t="shared" si="1885"/>
      </c>
      <c r="Z17736">
        <f t="shared" si="1886"/>
      </c>
    </row>
    <row r="17737" spans="1:26">
      <c r="A17737" s="268" t="s">
        <v>598</v>
      </c>
      <c r="B17737" s="243" t="inlineStr">
        <is>
          <t>GSTIN-MASKED</t>
        </is>
      </c>
      <c r="D17737" s="85"/>
      <c r="E17737" s="85"/>
      <c r="F17737" s="85"/>
      <c r="G17737" s="85"/>
      <c r="H17737" s="85"/>
      <c r="W17737">
        <f t="shared" si="1883"/>
      </c>
      <c r="X17737">
        <f t="shared" si="1884"/>
      </c>
      <c r="Y17737">
        <f t="shared" si="1885"/>
      </c>
      <c r="Z17737">
        <f t="shared" si="1886"/>
      </c>
    </row>
    <row r="17738" spans="1:26">
      <c r="A17738" s="49"/>
      <c r="B17738" s="87"/>
      <c r="W17738">
        <f t="shared" si="1883"/>
      </c>
      <c r="X17738">
        <f t="shared" si="1884"/>
      </c>
      <c r="Y17738">
        <f t="shared" si="1885"/>
      </c>
      <c r="Z17738">
        <f t="shared" si="1886"/>
      </c>
    </row>
    <row r="17739" spans="1:26">
      <c r="A17739" s="1" t="s">
        <v>5</v>
      </c>
      <c r="W17739">
        <f t="shared" si="1883"/>
      </c>
      <c r="X17739">
        <f t="shared" si="1884"/>
      </c>
      <c r="Y17739">
        <f t="shared" si="1885"/>
      </c>
      <c r="Z17739">
        <f t="shared" si="1886"/>
      </c>
    </row>
    <row r="17740" spans="1:26">
      <c r="A17740" s="1" t="s">
        <v>6</v>
      </c>
      <c r="W17740">
        <f t="shared" si="1883"/>
      </c>
      <c r="X17740">
        <f t="shared" si="1884"/>
      </c>
      <c r="Y17740">
        <f t="shared" si="1885"/>
      </c>
      <c r="Z17740">
        <f t="shared" si="1886"/>
      </c>
    </row>
    <row r="17741" spans="1:26">
      <c r="A17741" s="1" t="s">
        <v>7</v>
      </c>
      <c r="W17741">
        <f t="shared" si="1883"/>
      </c>
      <c r="X17741">
        <f t="shared" si="1884"/>
      </c>
      <c r="Y17741">
        <f t="shared" si="1885"/>
      </c>
      <c r="Z17741">
        <f t="shared" si="1886"/>
      </c>
    </row>
    <row r="17742" spans="1:26" ht="24">
      <c r="A17742" s="88" t="s">
        <v>8</v>
      </c>
      <c r="B17742" s="89" t="s">
        <v>9</v>
      </c>
      <c r="C17742" s="89" t="s">
        <v>10</v>
      </c>
      <c r="D17742" s="34" t="s">
        <v>11</v>
      </c>
      <c r="E17742" s="34" t="s">
        <v>12</v>
      </c>
      <c r="F17742" s="34" t="s">
        <v>13</v>
      </c>
      <c r="G17742" s="34" t="s">
        <v>14</v>
      </c>
      <c r="H17742" s="88" t="s">
        <v>15</v>
      </c>
      <c r="I17742" s="90" t="s">
        <v>16</v>
      </c>
      <c r="W17742">
        <f t="shared" si="1883"/>
      </c>
      <c r="X17742">
        <f t="shared" si="1884"/>
      </c>
      <c r="Y17742">
        <f t="shared" si="1885"/>
      </c>
      <c r="Z17742">
        <f t="shared" si="1886"/>
      </c>
    </row>
    <row r="17743" spans="1:26">
      <c r="A17743" s="5"/>
      <c r="B17743" s="1564" t="s">
        <v>18</v>
      </c>
      <c r="C17743" s="1565"/>
      <c r="D17743" s="50"/>
      <c r="E17743" s="50"/>
      <c r="F17743" s="21"/>
      <c r="G17743" s="6"/>
      <c r="H17743" s="5"/>
      <c r="I17743" s="183"/>
      <c r="W17743">
        <f t="shared" si="1883"/>
      </c>
      <c r="X17743">
        <f t="shared" si="1884"/>
      </c>
      <c r="Y17743">
        <f t="shared" si="1885"/>
      </c>
      <c r="Z17743">
        <f t="shared" si="1886"/>
      </c>
    </row>
    <row r="17744" spans="1:26" ht="24">
      <c r="A17744" s="5">
        <v>1</v>
      </c>
      <c r="B17744" s="95" t="s">
        <v>846</v>
      </c>
      <c r="C17744" s="101" t="s">
        <v>845</v>
      </c>
      <c r="D17744" s="5">
        <v>1</v>
      </c>
      <c r="E17744" s="5">
        <v>4</v>
      </c>
      <c r="F17744" s="16">
        <f>+E17744*D17744</f>
      </c>
      <c r="G17744" s="6">
        <f>+E17744*D17744</f>
      </c>
      <c r="H17744" s="16">
        <v>1</v>
      </c>
      <c r="I17744" s="183">
        <f>+H17744*G17744</f>
      </c>
      <c r="W17744">
        <f t="shared" si="1883"/>
      </c>
      <c r="X17744">
        <f t="shared" si="1884"/>
      </c>
      <c r="Y17744">
        <f t="shared" si="1885"/>
      </c>
      <c r="Z17744">
        <f t="shared" si="1886"/>
      </c>
    </row>
    <row r="17745" spans="1:26" ht="24">
      <c r="A17745" s="5">
        <v>2</v>
      </c>
      <c r="B17745" s="15" t="s">
        <v>817</v>
      </c>
      <c r="C17745" s="9" t="s">
        <v>816</v>
      </c>
      <c r="D17745" s="16">
        <v>2</v>
      </c>
      <c r="E17745" s="16">
        <v>4</v>
      </c>
      <c r="F17745" s="16">
        <f>+E17745*D17745</f>
      </c>
      <c r="G17745" s="6">
        <f>+E17745*D17745</f>
      </c>
      <c r="H17745" s="16">
        <v>1</v>
      </c>
      <c r="I17745" s="183">
        <f>+H17745*G17745</f>
      </c>
      <c r="W17745">
        <f t="shared" si="1883"/>
      </c>
      <c r="X17745">
        <f t="shared" si="1884"/>
      </c>
      <c r="Y17745">
        <f t="shared" si="1885"/>
      </c>
      <c r="Z17745">
        <f t="shared" si="1886"/>
      </c>
    </row>
    <row r="17746" spans="1:26">
      <c r="A17746" s="19"/>
      <c r="B17746" s="1564" t="s">
        <v>550</v>
      </c>
      <c r="C17746" s="1565"/>
      <c r="D17746" s="184"/>
      <c r="E17746" s="184"/>
      <c r="F17746" s="186"/>
      <c r="G17746" s="186"/>
      <c r="H17746" s="316"/>
      <c r="I17746" s="188"/>
      <c r="W17746">
        <f t="shared" si="1883"/>
      </c>
      <c r="X17746">
        <f t="shared" si="1884"/>
      </c>
      <c r="Y17746">
        <f t="shared" si="1885"/>
      </c>
      <c r="Z17746">
        <f t="shared" si="1886"/>
      </c>
    </row>
    <row r="17747" spans="1:26">
      <c r="A17747" s="5"/>
      <c r="B17747" s="95"/>
      <c r="C17747" s="101"/>
      <c r="D17747" s="5"/>
      <c r="E17747" s="5"/>
      <c r="F17747" s="5"/>
      <c r="G17747" s="6"/>
      <c r="H17747" s="16"/>
      <c r="I17747" s="183"/>
      <c r="W17747">
        <f t="shared" si="1883"/>
      </c>
      <c r="X17747">
        <f t="shared" si="1884"/>
      </c>
      <c r="Y17747">
        <f t="shared" si="1885"/>
      </c>
      <c r="Z17747">
        <f t="shared" si="1886"/>
      </c>
    </row>
    <row r="17748" spans="1:26">
      <c r="A17748" s="5"/>
      <c r="B17748" s="1564" t="s">
        <v>375</v>
      </c>
      <c r="C17748" s="1565"/>
      <c r="D17748" s="5"/>
      <c r="E17748" s="5"/>
      <c r="F17748" s="5"/>
      <c r="G17748" s="6"/>
      <c r="H17748" s="16"/>
      <c r="I17748" s="183"/>
      <c r="W17748">
        <f t="shared" si="1883"/>
      </c>
      <c r="X17748">
        <f t="shared" si="1884"/>
      </c>
      <c r="Y17748">
        <f t="shared" si="1885"/>
      </c>
      <c r="Z17748">
        <f t="shared" si="1886"/>
      </c>
    </row>
    <row r="17749" spans="1:26">
      <c r="A17749" s="5">
        <v>4</v>
      </c>
      <c r="B17749" s="106" t="s">
        <v>948</v>
      </c>
      <c r="C17749" s="157" t="s">
        <v>947</v>
      </c>
      <c r="D17749" s="9">
        <v>1</v>
      </c>
      <c r="E17749" s="9">
        <v>25</v>
      </c>
      <c r="F17749" s="16">
        <f>+E17749*D17749</f>
      </c>
      <c r="G17749" s="6">
        <f>+E17749*D17749</f>
      </c>
      <c r="H17749" s="5">
        <v>1</v>
      </c>
      <c r="I17749" s="183">
        <f t="shared" ref="I17749:I17754" si="1887">+H17749*G17749</f>
      </c>
      <c r="W17749">
        <f t="shared" si="1883"/>
      </c>
      <c r="X17749">
        <f t="shared" si="1884"/>
      </c>
      <c r="Y17749">
        <f t="shared" si="1885"/>
      </c>
      <c r="Z17749">
        <f t="shared" si="1886"/>
      </c>
    </row>
    <row r="17750" spans="1:26">
      <c r="A17750" s="5">
        <v>5</v>
      </c>
      <c r="B17750" s="273" t="s">
        <v>640</v>
      </c>
      <c r="C17750" s="15" t="s">
        <v>641</v>
      </c>
      <c r="D17750" s="9">
        <v>1</v>
      </c>
      <c r="E17750" s="9">
        <v>25</v>
      </c>
      <c r="F17750" s="16">
        <f>+E17750*D17750</f>
      </c>
      <c r="G17750" s="6">
        <f>+E17750*D17750</f>
      </c>
      <c r="H17750" s="5">
        <v>1</v>
      </c>
      <c r="I17750" s="183">
        <f t="shared" si="1887"/>
      </c>
      <c r="W17750">
        <f t="shared" si="1883"/>
      </c>
      <c r="X17750">
        <f t="shared" si="1884"/>
      </c>
      <c r="Y17750">
        <f t="shared" si="1885"/>
      </c>
      <c r="Z17750">
        <f t="shared" si="1886"/>
      </c>
    </row>
    <row r="17751" spans="1:26">
      <c r="A17751" s="19"/>
      <c r="B17751" s="1564" t="s">
        <v>17</v>
      </c>
      <c r="C17751" s="1565"/>
      <c r="D17751" s="184"/>
      <c r="E17751" s="316"/>
      <c r="F17751" s="186"/>
      <c r="G17751" s="186"/>
      <c r="H17751" s="316"/>
      <c r="I17751" s="188"/>
      <c r="W17751">
        <f t="shared" si="1883"/>
      </c>
      <c r="X17751">
        <f t="shared" si="1884"/>
      </c>
      <c r="Y17751">
        <f t="shared" si="1885"/>
      </c>
      <c r="Z17751">
        <f t="shared" si="1886"/>
      </c>
    </row>
    <row r="17752" spans="1:26">
      <c r="A17752" s="5">
        <v>6</v>
      </c>
      <c r="B17752" s="8" t="s">
        <v>1421</v>
      </c>
      <c r="C17752" s="5" t="s">
        <v>50</v>
      </c>
      <c r="D17752" s="5">
        <v>3</v>
      </c>
      <c r="E17752" s="5">
        <v>5</v>
      </c>
      <c r="F17752" s="16">
        <f>+E17752*D17752</f>
      </c>
      <c r="G17752" s="6">
        <f>+E17752*D17752</f>
      </c>
      <c r="H17752" s="5">
        <v>1</v>
      </c>
      <c r="I17752" s="183">
        <f t="shared" si="1887"/>
      </c>
      <c r="W17752">
        <f t="shared" si="1883"/>
      </c>
      <c r="X17752">
        <f t="shared" si="1884"/>
      </c>
      <c r="Y17752">
        <f t="shared" si="1885"/>
      </c>
      <c r="Z17752">
        <f t="shared" si="1886"/>
      </c>
    </row>
    <row r="17753" spans="1:26">
      <c r="A17753" s="5">
        <v>7</v>
      </c>
      <c r="B17753" s="8" t="s">
        <v>382</v>
      </c>
      <c r="C17753" s="5" t="s">
        <v>383</v>
      </c>
      <c r="D17753" s="5">
        <v>1</v>
      </c>
      <c r="E17753" s="5">
        <v>5</v>
      </c>
      <c r="F17753" s="16">
        <f>+E17753*D17753</f>
      </c>
      <c r="G17753" s="6">
        <f>+E17753*D17753</f>
      </c>
      <c r="H17753" s="5">
        <v>1</v>
      </c>
      <c r="I17753" s="183">
        <f t="shared" si="1887"/>
      </c>
      <c r="W17753">
        <f t="shared" si="1883"/>
      </c>
      <c r="X17753">
        <f t="shared" si="1884"/>
      </c>
      <c r="Y17753">
        <f t="shared" si="1885"/>
      </c>
      <c r="Z17753">
        <f t="shared" si="1886"/>
      </c>
    </row>
    <row r="17754" spans="1:26">
      <c r="A17754" s="5">
        <v>8</v>
      </c>
      <c r="B17754" s="8" t="s">
        <v>439</v>
      </c>
      <c r="C17754" s="5" t="s">
        <v>438</v>
      </c>
      <c r="D17754" s="5">
        <v>1</v>
      </c>
      <c r="E17754" s="5">
        <v>5</v>
      </c>
      <c r="F17754" s="16">
        <f>+E17754*D17754</f>
      </c>
      <c r="G17754" s="6">
        <f>+E17754*D17754</f>
      </c>
      <c r="H17754" s="5">
        <v>1</v>
      </c>
      <c r="I17754" s="183">
        <f t="shared" si="1887"/>
      </c>
      <c r="W17754">
        <f t="shared" si="1883"/>
      </c>
      <c r="X17754">
        <f t="shared" si="1884"/>
      </c>
      <c r="Y17754">
        <f t="shared" si="1885"/>
      </c>
      <c r="Z17754">
        <f t="shared" si="1886"/>
      </c>
    </row>
    <row r="17755" spans="1:26">
      <c r="A17755" s="19"/>
      <c r="B17755" s="18"/>
      <c r="C17755" s="714"/>
      <c r="D17755" s="184"/>
      <c r="E17755" s="316"/>
      <c r="F17755" s="186"/>
      <c r="G17755" s="186"/>
      <c r="H17755" s="316"/>
      <c r="I17755" s="188"/>
      <c r="W17755">
        <f t="shared" si="1883"/>
      </c>
      <c r="X17755">
        <f t="shared" si="1884"/>
      </c>
      <c r="Y17755">
        <f t="shared" si="1885"/>
      </c>
      <c r="Z17755">
        <f t="shared" si="1886"/>
      </c>
    </row>
    <row r="17756" spans="1:26">
      <c r="A17756" s="19"/>
      <c r="B17756" s="18"/>
      <c r="C17756" s="714"/>
      <c r="D17756" s="184"/>
      <c r="E17756" s="316"/>
      <c r="F17756" s="186"/>
      <c r="G17756" s="186"/>
      <c r="H17756" s="316"/>
      <c r="I17756" s="188"/>
      <c r="W17756">
        <f t="shared" si="1883"/>
      </c>
      <c r="X17756">
        <f t="shared" si="1884"/>
      </c>
      <c r="Y17756">
        <f t="shared" si="1885"/>
      </c>
      <c r="Z17756">
        <f t="shared" si="1886"/>
      </c>
    </row>
    <row r="17757" spans="1:26">
      <c r="A17757" s="19"/>
      <c r="B17757" s="18"/>
      <c r="C17757" s="714"/>
      <c r="D17757" s="184"/>
      <c r="E17757" s="316"/>
      <c r="F17757" s="186"/>
      <c r="G17757" s="186"/>
      <c r="H17757" s="316"/>
      <c r="I17757" s="188"/>
      <c r="W17757">
        <f t="shared" si="1883"/>
      </c>
      <c r="X17757">
        <f t="shared" si="1884"/>
      </c>
      <c r="Y17757">
        <f t="shared" si="1885"/>
      </c>
      <c r="Z17757">
        <f t="shared" si="1886"/>
      </c>
    </row>
    <row r="17758" spans="1:26">
      <c r="A17758" s="19"/>
      <c r="B17758" s="18"/>
      <c r="C17758" s="714"/>
      <c r="D17758" s="184"/>
      <c r="E17758" s="316"/>
      <c r="F17758" s="186"/>
      <c r="G17758" s="186"/>
      <c r="H17758" s="316"/>
      <c r="I17758" s="188"/>
      <c r="W17758">
        <f t="shared" si="1883"/>
      </c>
      <c r="X17758">
        <f t="shared" si="1884"/>
      </c>
      <c r="Y17758">
        <f t="shared" si="1885"/>
      </c>
      <c r="Z17758">
        <f t="shared" si="1886"/>
      </c>
    </row>
    <row r="17759" spans="1:26">
      <c r="A17759" s="19"/>
      <c r="B17759" s="18"/>
      <c r="C17759" s="714"/>
      <c r="D17759" s="184"/>
      <c r="E17759" s="316"/>
      <c r="F17759" s="186"/>
      <c r="G17759" s="186"/>
      <c r="H17759" s="316"/>
      <c r="I17759" s="188"/>
      <c r="W17759">
        <f t="shared" si="1883"/>
      </c>
      <c r="X17759">
        <f t="shared" si="1884"/>
      </c>
      <c r="Y17759">
        <f t="shared" si="1885"/>
      </c>
      <c r="Z17759">
        <f t="shared" si="1886"/>
      </c>
    </row>
    <row r="17760" spans="1:26">
      <c r="A17760" s="19"/>
      <c r="B17760" s="18"/>
      <c r="C17760" s="714"/>
      <c r="D17760" s="184"/>
      <c r="E17760" s="316"/>
      <c r="F17760" s="186"/>
      <c r="G17760" s="186"/>
      <c r="H17760" s="316"/>
      <c r="I17760" s="188"/>
      <c r="W17760">
        <f t="shared" si="1883"/>
      </c>
      <c r="X17760">
        <f t="shared" si="1884"/>
      </c>
      <c r="Y17760">
        <f t="shared" si="1885"/>
      </c>
      <c r="Z17760">
        <f t="shared" si="1886"/>
      </c>
    </row>
    <row r="17761" spans="1:26">
      <c r="A17761" s="19"/>
      <c r="B17761" s="18"/>
      <c r="C17761" s="714"/>
      <c r="D17761" s="184"/>
      <c r="E17761" s="316"/>
      <c r="F17761" s="186"/>
      <c r="G17761" s="186"/>
      <c r="H17761" s="316"/>
      <c r="I17761" s="188"/>
      <c r="W17761">
        <f t="shared" si="1883"/>
      </c>
      <c r="X17761">
        <f t="shared" si="1884"/>
      </c>
      <c r="Y17761">
        <f t="shared" si="1885"/>
      </c>
      <c r="Z17761">
        <f t="shared" si="1886"/>
      </c>
    </row>
    <row r="17762" spans="1:26">
      <c r="A17762" s="10"/>
      <c r="B17762" s="95"/>
      <c r="C17762" s="184"/>
      <c r="D17762" s="660"/>
      <c r="E17762" s="184"/>
      <c r="F17762" s="238"/>
      <c r="G17762" s="35"/>
      <c r="H17762" s="35"/>
      <c r="I17762" s="98"/>
      <c r="W17762">
        <f t="shared" si="1883"/>
      </c>
      <c r="X17762">
        <f t="shared" si="1884"/>
      </c>
      <c r="Y17762">
        <f t="shared" si="1885"/>
      </c>
      <c r="Z17762">
        <f t="shared" si="1886"/>
      </c>
    </row>
    <row r="17763" spans="1:26">
      <c r="A17763" s="10"/>
      <c r="B17763" s="95"/>
      <c r="C17763" s="184"/>
      <c r="D17763" s="660"/>
      <c r="E17763" s="184"/>
      <c r="F17763" s="238"/>
      <c r="G17763" s="35"/>
      <c r="H17763" s="35"/>
      <c r="I17763" s="98"/>
      <c r="W17763">
        <f t="shared" si="1883"/>
      </c>
      <c r="X17763">
        <f t="shared" si="1884"/>
      </c>
      <c r="Y17763">
        <f t="shared" si="1885"/>
      </c>
      <c r="Z17763">
        <f t="shared" si="1886"/>
      </c>
    </row>
    <row r="17764" spans="1:26" ht="15.75" thickBot="1">
      <c r="A17764" s="10"/>
      <c r="B17764" s="80" t="s">
        <v>20</v>
      </c>
      <c r="C17764" s="35"/>
      <c r="D17764" s="35"/>
      <c r="E17764" s="35"/>
      <c r="F17764" s="35"/>
      <c r="G17764" s="35"/>
      <c r="H17764" s="35"/>
      <c r="I17764" s="98"/>
      <c r="W17764">
        <f t="shared" si="1883"/>
      </c>
      <c r="X17764">
        <f t="shared" si="1884"/>
      </c>
      <c r="Y17764">
        <f t="shared" si="1885"/>
      </c>
      <c r="Z17764">
        <f t="shared" si="1886"/>
      </c>
    </row>
    <row r="17765" spans="1:26" ht="15.75" thickBot="1">
      <c r="A17765" s="99"/>
      <c r="B17765" s="81"/>
      <c r="C17765" s="39" t="s">
        <v>21</v>
      </c>
      <c r="D17765" s="40">
        <f>SUM(D17743:D17764)</f>
      </c>
      <c r="E17765" s="41">
        <f>IF(H17765=I17765,"OK","NO")</f>
      </c>
      <c r="F17765" s="40">
        <f>SUM(F17743:F17764)</f>
      </c>
      <c r="G17765" s="40">
        <f>SUM(G17743:G17764)</f>
      </c>
      <c r="H17765" s="42">
        <f>SUMPRODUCT(H17743:H17764,G17743:G17764)</f>
      </c>
      <c r="I17765" s="100">
        <f>SUM(I17740:I17764)</f>
      </c>
      <c r="W17765">
        <f t="shared" si="1883"/>
      </c>
      <c r="X17765">
        <f t="shared" si="1884"/>
      </c>
      <c r="Y17765">
        <f t="shared" si="1885"/>
      </c>
      <c r="Z17765">
        <f t="shared" si="1886"/>
      </c>
    </row>
    <row r="17766" spans="1:26">
      <c r="A17766" s="10"/>
      <c r="B17766" s="10"/>
      <c r="C17766" s="91"/>
      <c r="D17766" s="91"/>
      <c r="E17766" s="91"/>
      <c r="F17766" s="91"/>
      <c r="G17766" s="91"/>
      <c r="H17766" s="91"/>
      <c r="I17766" s="91"/>
      <c r="W17766">
        <f t="shared" si="1883"/>
      </c>
      <c r="X17766">
        <f t="shared" si="1884"/>
      </c>
      <c r="Y17766">
        <f t="shared" si="1885"/>
      </c>
      <c r="Z17766">
        <f t="shared" si="1886"/>
      </c>
    </row>
    <row r="17767" spans="1:26">
      <c r="A17767" s="12" t="s">
        <v>281</v>
      </c>
      <c r="B17767" s="12"/>
      <c r="C17767" s="12"/>
      <c r="D17767" s="13"/>
      <c r="E17767" s="14"/>
      <c r="F17767" s="14"/>
      <c r="G17767" s="14"/>
      <c r="H17767" s="2"/>
      <c r="I17767" s="12"/>
      <c r="W17767">
        <f t="shared" si="1883"/>
      </c>
      <c r="X17767">
        <f t="shared" si="1884"/>
      </c>
      <c r="Y17767">
        <f t="shared" si="1885"/>
      </c>
      <c r="Z17767">
        <f t="shared" si="1886"/>
      </c>
    </row>
    <row r="17768" spans="1:26">
      <c r="W17768">
        <f t="shared" si="1883"/>
      </c>
      <c r="X17768">
        <f t="shared" si="1884"/>
      </c>
      <c r="Y17768">
        <f t="shared" si="1885"/>
      </c>
      <c r="Z17768">
        <f t="shared" si="1886"/>
      </c>
    </row>
    <row r="17769" spans="1:26">
      <c r="W17769">
        <f t="shared" si="1883"/>
      </c>
      <c r="X17769">
        <f t="shared" si="1884"/>
      </c>
      <c r="Y17769">
        <f t="shared" si="1885"/>
      </c>
      <c r="Z17769">
        <f t="shared" si="1886"/>
      </c>
    </row>
    <row r="17770" spans="1:26">
      <c r="W17770">
        <f t="shared" si="1883"/>
      </c>
      <c r="X17770">
        <f t="shared" si="1884"/>
      </c>
      <c r="Y17770">
        <f t="shared" si="1885"/>
      </c>
      <c r="Z17770">
        <f t="shared" si="1886"/>
      </c>
    </row>
    <row r="17771" spans="1:26">
      <c r="W17771">
        <f t="shared" si="1883"/>
      </c>
      <c r="X17771">
        <f t="shared" si="1884"/>
      </c>
      <c r="Y17771">
        <f t="shared" si="1885"/>
      </c>
      <c r="Z17771">
        <f t="shared" si="1886"/>
      </c>
    </row>
    <row r="17772" spans="1:26">
      <c r="W17772">
        <f t="shared" si="1883"/>
      </c>
      <c r="X17772">
        <f t="shared" si="1884"/>
      </c>
      <c r="Y17772">
        <f t="shared" si="1885"/>
      </c>
      <c r="Z17772">
        <f t="shared" si="1886"/>
      </c>
    </row>
    <row r="17773" spans="1:26">
      <c r="W17773">
        <f t="shared" si="1883"/>
      </c>
      <c r="X17773">
        <f t="shared" si="1884"/>
      </c>
      <c r="Y17773">
        <f t="shared" si="1885"/>
      </c>
      <c r="Z17773">
        <f t="shared" si="1886"/>
      </c>
    </row>
    <row r="17774" spans="1:26">
      <c r="W17774">
        <f t="shared" si="1883"/>
      </c>
      <c r="X17774">
        <f t="shared" si="1884"/>
      </c>
      <c r="Y17774">
        <f t="shared" si="1885"/>
      </c>
      <c r="Z17774">
        <f t="shared" si="1886"/>
      </c>
    </row>
    <row r="17775" spans="1:26">
      <c r="A17775" s="1562" t="s">
        <v>0</v>
      </c>
      <c r="B17775" s="1562"/>
      <c r="C17775" s="1562"/>
      <c r="D17775" s="1562"/>
      <c r="E17775" s="1562"/>
      <c r="F17775" s="1562"/>
      <c r="G17775" s="1562"/>
      <c r="H17775" s="1562"/>
      <c r="I17775" s="1562"/>
      <c r="W17775">
        <f t="shared" si="1883"/>
      </c>
      <c r="X17775">
        <f t="shared" si="1884"/>
      </c>
      <c r="Y17775">
        <f t="shared" si="1885"/>
      </c>
      <c r="Z17775">
        <f t="shared" si="1886"/>
      </c>
    </row>
    <row r="17776" spans="1:26">
      <c r="W17776">
        <f t="shared" si="1883"/>
      </c>
      <c r="X17776">
        <f t="shared" si="1884"/>
      </c>
      <c r="Y17776">
        <f t="shared" si="1885"/>
      </c>
      <c r="Z17776">
        <f t="shared" si="1886"/>
      </c>
    </row>
    <row r="17777" spans="1:26">
      <c r="B17777" s="124"/>
      <c r="C17777" s="124"/>
      <c r="D17777" s="124"/>
      <c r="E17777" s="124"/>
      <c r="F17777" s="124"/>
      <c r="G17777" s="124"/>
      <c r="H17777" s="124"/>
      <c r="I17777" s="124"/>
      <c r="W17777">
        <f t="shared" si="1883"/>
      </c>
      <c r="X17777">
        <f t="shared" si="1884"/>
      </c>
      <c r="Y17777">
        <f t="shared" si="1885"/>
      </c>
      <c r="Z17777">
        <f t="shared" si="1886"/>
      </c>
    </row>
    <row r="17778" spans="1:26">
      <c r="A17778" s="1" t="s">
        <v>1</v>
      </c>
      <c r="G17778" s="489" t="s">
        <v>2</v>
      </c>
      <c r="H17778" s="3" t="s">
        <v>2731</v>
      </c>
      <c r="W17778">
        <f t="shared" si="1883"/>
      </c>
      <c r="X17778">
        <f t="shared" si="1884"/>
      </c>
      <c r="Y17778">
        <f t="shared" si="1885"/>
      </c>
      <c r="Z17778">
        <f t="shared" si="1886"/>
      </c>
    </row>
    <row r="17779" spans="1:26">
      <c r="A17779" s="1" t="inlineStr">
        <is>
          <t>Dealer-139</t>
        </is>
      </c>
      <c r="F17779" s="4"/>
      <c r="G17779" s="488" t="s">
        <v>1440</v>
      </c>
      <c r="H17779" s="717" t="s">
        <v>2378</v>
      </c>
      <c r="W17779">
        <f t="shared" si="1883"/>
      </c>
      <c r="X17779">
        <f t="shared" si="1884"/>
      </c>
      <c r="Y17779">
        <f t="shared" si="1885"/>
      </c>
      <c r="Z17779">
        <f t="shared" si="1886"/>
      </c>
    </row>
    <row r="17780" spans="1:26">
      <c r="A17780" s="254" t="inlineStr">
        <is>
          <t>Dealer-260</t>
        </is>
      </c>
      <c r="B17780" s="1"/>
      <c r="G17780" s="719" t="s">
        <v>2645</v>
      </c>
      <c r="H17780" s="718" t="s">
        <v>2379</v>
      </c>
      <c r="I17780" s="461"/>
      <c r="W17780">
        <f t="shared" si="1883"/>
      </c>
      <c r="X17780">
        <f t="shared" si="1884"/>
      </c>
      <c r="Y17780">
        <f t="shared" si="1885"/>
      </c>
      <c r="Z17780">
        <f t="shared" si="1886"/>
      </c>
    </row>
    <row r="17781" spans="1:26">
      <c r="A17781" s="254" t="inlineStr">
        <is>
          <t>Address line (redacted)</t>
        </is>
      </c>
      <c r="B17781" s="1"/>
      <c r="W17781">
        <f t="shared" si="1883"/>
      </c>
      <c r="X17781">
        <f t="shared" si="1884"/>
      </c>
      <c r="Y17781">
        <f t="shared" si="1885"/>
      </c>
      <c r="Z17781">
        <f t="shared" si="1886"/>
      </c>
    </row>
    <row r="17782" spans="1:26">
      <c r="A17782" s="1"/>
      <c r="B17782" s="1"/>
      <c r="C17782" s="1"/>
      <c r="W17782">
        <f t="shared" si="1883"/>
      </c>
      <c r="X17782">
        <f t="shared" si="1884"/>
      </c>
      <c r="Y17782">
        <f t="shared" si="1885"/>
      </c>
      <c r="Z17782">
        <f t="shared" si="1886"/>
      </c>
    </row>
    <row r="17783" spans="1:26">
      <c r="A17783" s="12" t="s">
        <v>4</v>
      </c>
      <c r="B17783" s="86" t="inlineStr">
        <is>
          <t>GSTIN-MASKED</t>
        </is>
      </c>
      <c r="D17783" s="197"/>
      <c r="E17783" s="197"/>
      <c r="F17783" s="197"/>
      <c r="G17783" s="197"/>
      <c r="H17783" s="197"/>
      <c r="W17783">
        <f t="shared" si="1883"/>
      </c>
      <c r="X17783">
        <f t="shared" si="1884"/>
      </c>
      <c r="Y17783">
        <f t="shared" si="1885"/>
      </c>
      <c r="Z17783">
        <f t="shared" si="1886"/>
      </c>
    </row>
    <row r="17784" spans="1:26">
      <c r="B17784" s="1"/>
      <c r="D17784" s="197"/>
      <c r="E17784" s="197"/>
      <c r="F17784" s="197"/>
      <c r="G17784" s="197"/>
      <c r="H17784" s="197"/>
      <c r="W17784">
        <f t="shared" si="1883"/>
      </c>
      <c r="X17784">
        <f t="shared" si="1884"/>
      </c>
      <c r="Y17784">
        <f t="shared" si="1885"/>
      </c>
      <c r="Z17784">
        <f t="shared" si="1886"/>
      </c>
    </row>
    <row r="17785" spans="1:26">
      <c r="A17785" s="1" t="s">
        <v>5</v>
      </c>
      <c r="D17785" s="197"/>
      <c r="E17785" s="197"/>
      <c r="F17785" s="197"/>
      <c r="G17785" s="197"/>
      <c r="H17785" s="197"/>
      <c r="W17785">
        <f t="shared" si="1883"/>
      </c>
      <c r="X17785">
        <f t="shared" si="1884"/>
      </c>
      <c r="Y17785">
        <f t="shared" si="1885"/>
      </c>
      <c r="Z17785">
        <f t="shared" si="1886"/>
      </c>
    </row>
    <row r="17786" spans="1:26">
      <c r="A17786" s="1" t="s">
        <v>6</v>
      </c>
      <c r="D17786" s="197"/>
      <c r="E17786" s="197"/>
      <c r="F17786" s="197"/>
      <c r="G17786" s="197"/>
      <c r="H17786" s="197"/>
      <c r="W17786">
        <f t="shared" si="1883"/>
      </c>
      <c r="X17786">
        <f t="shared" si="1884"/>
      </c>
      <c r="Y17786">
        <f t="shared" si="1885"/>
      </c>
      <c r="Z17786">
        <f t="shared" si="1886"/>
      </c>
    </row>
    <row r="17787" spans="1:26" ht="15.75" thickBot="1">
      <c r="A17787" s="1" t="s">
        <v>7</v>
      </c>
      <c r="W17787">
        <f t="shared" si="1883"/>
      </c>
      <c r="X17787">
        <f t="shared" si="1884"/>
      </c>
      <c r="Y17787">
        <f t="shared" si="1885"/>
      </c>
      <c r="Z17787">
        <f t="shared" si="1886"/>
      </c>
    </row>
    <row r="17788" spans="1:26" ht="24">
      <c r="A17788" s="676" t="s">
        <v>8</v>
      </c>
      <c r="B17788" s="677" t="s">
        <v>9</v>
      </c>
      <c r="C17788" s="678" t="s">
        <v>10</v>
      </c>
      <c r="D17788" s="679" t="s">
        <v>11</v>
      </c>
      <c r="E17788" s="679" t="s">
        <v>12</v>
      </c>
      <c r="F17788" s="679" t="s">
        <v>13</v>
      </c>
      <c r="G17788" s="679" t="s">
        <v>14</v>
      </c>
      <c r="H17788" s="680" t="s">
        <v>15</v>
      </c>
      <c r="I17788" s="681" t="s">
        <v>16</v>
      </c>
      <c r="W17788">
        <f t="shared" si="1883"/>
      </c>
      <c r="X17788">
        <f t="shared" si="1884"/>
      </c>
      <c r="Y17788">
        <f t="shared" si="1885"/>
      </c>
      <c r="Z17788">
        <f t="shared" si="1886"/>
      </c>
    </row>
    <row r="17789" spans="1:26">
      <c r="A17789" s="682"/>
      <c r="B17789" s="1564" t="s">
        <v>18</v>
      </c>
      <c r="C17789" s="1565"/>
      <c r="D17789" s="5"/>
      <c r="E17789" s="184"/>
      <c r="F17789" s="184"/>
      <c r="G17789" s="186"/>
      <c r="H17789" s="184"/>
      <c r="I17789" s="684"/>
      <c r="W17789">
        <f t="shared" si="1883"/>
      </c>
      <c r="X17789">
        <f t="shared" si="1884"/>
      </c>
      <c r="Y17789">
        <f t="shared" si="1885"/>
      </c>
      <c r="Z17789">
        <f t="shared" si="1886"/>
      </c>
    </row>
    <row r="17790" spans="1:26">
      <c r="A17790" s="5">
        <v>1</v>
      </c>
      <c r="B17790" s="8" t="s">
        <v>998</v>
      </c>
      <c r="C17790" s="5" t="s">
        <v>997</v>
      </c>
      <c r="D17790" s="16">
        <v>1</v>
      </c>
      <c r="E17790" s="16">
        <v>4</v>
      </c>
      <c r="F17790" s="5">
        <f>+E17790*D17790</f>
      </c>
      <c r="G17790" s="6">
        <f>+E17790*D17790</f>
      </c>
      <c r="H17790" s="5">
        <v>1</v>
      </c>
      <c r="I17790" s="683">
        <f>+H17790*G17790</f>
      </c>
      <c r="J17790">
        <v>112</v>
      </c>
      <c r="K17790">
        <f>+H17790-J17790</f>
      </c>
      <c r="L17790">
        <f>+K17790*G17790</f>
      </c>
      <c r="W17790">
        <f t="shared" si="1883"/>
      </c>
      <c r="X17790">
        <f t="shared" si="1884"/>
      </c>
      <c r="Y17790">
        <f t="shared" si="1885"/>
      </c>
      <c r="Z17790">
        <f t="shared" si="1886"/>
      </c>
    </row>
    <row r="17791" spans="1:26">
      <c r="A17791" s="682"/>
      <c r="B17791" s="95"/>
      <c r="C17791" s="101"/>
      <c r="D17791" s="9"/>
      <c r="E17791" s="5"/>
      <c r="F17791" s="5"/>
      <c r="G17791" s="6"/>
      <c r="H17791" s="16"/>
      <c r="I17791" s="683"/>
      <c r="W17791">
        <f t="shared" si="1883"/>
      </c>
      <c r="X17791">
        <f t="shared" si="1884"/>
      </c>
      <c r="Y17791">
        <f t="shared" si="1885"/>
      </c>
      <c r="Z17791">
        <f t="shared" si="1886"/>
      </c>
    </row>
    <row r="17792" spans="1:26">
      <c r="A17792" s="682"/>
      <c r="B17792" s="95"/>
      <c r="C17792" s="101"/>
      <c r="D17792" s="9"/>
      <c r="E17792" s="5"/>
      <c r="F17792" s="5"/>
      <c r="G17792" s="6"/>
      <c r="H17792" s="16"/>
      <c r="I17792" s="683"/>
      <c r="W17792">
        <f t="shared" si="1883"/>
      </c>
      <c r="X17792">
        <f t="shared" si="1884"/>
      </c>
      <c r="Y17792">
        <f t="shared" si="1885"/>
      </c>
      <c r="Z17792">
        <f t="shared" si="1886"/>
      </c>
    </row>
    <row r="17793" spans="1:26">
      <c r="A17793" s="682"/>
      <c r="B17793" s="95"/>
      <c r="C17793" s="101"/>
      <c r="D17793" s="9"/>
      <c r="E17793" s="5"/>
      <c r="F17793" s="5"/>
      <c r="G17793" s="6"/>
      <c r="H17793" s="16"/>
      <c r="I17793" s="683"/>
      <c r="W17793">
        <f t="shared" si="1883"/>
      </c>
      <c r="X17793">
        <f t="shared" si="1884"/>
      </c>
      <c r="Y17793">
        <f t="shared" si="1885"/>
      </c>
      <c r="Z17793">
        <f t="shared" si="1886"/>
      </c>
    </row>
    <row r="17794" spans="1:26">
      <c r="A17794" s="682"/>
      <c r="B17794" s="95"/>
      <c r="C17794" s="101"/>
      <c r="D17794" s="9"/>
      <c r="E17794" s="5"/>
      <c r="F17794" s="5"/>
      <c r="G17794" s="6"/>
      <c r="H17794" s="16"/>
      <c r="I17794" s="683"/>
      <c r="W17794">
        <f t="shared" si="1883"/>
      </c>
      <c r="X17794">
        <f t="shared" si="1884"/>
      </c>
      <c r="Y17794">
        <f t="shared" si="1885"/>
      </c>
      <c r="Z17794">
        <f t="shared" si="1886"/>
      </c>
    </row>
    <row r="17795" spans="1:26">
      <c r="A17795" s="682"/>
      <c r="B17795" s="95"/>
      <c r="C17795" s="101"/>
      <c r="D17795" s="9"/>
      <c r="E17795" s="5"/>
      <c r="F17795" s="5"/>
      <c r="G17795" s="6"/>
      <c r="H17795" s="16"/>
      <c r="I17795" s="683"/>
      <c r="W17795">
        <f t="shared" si="1883"/>
      </c>
      <c r="X17795">
        <f t="shared" si="1884"/>
      </c>
      <c r="Y17795">
        <f t="shared" si="1885"/>
      </c>
      <c r="Z17795">
        <f t="shared" si="1886"/>
      </c>
    </row>
    <row r="17796" spans="1:26">
      <c r="A17796" s="682"/>
      <c r="B17796" s="95"/>
      <c r="C17796" s="101"/>
      <c r="D17796" s="9"/>
      <c r="E17796" s="5"/>
      <c r="F17796" s="5"/>
      <c r="G17796" s="6"/>
      <c r="H17796" s="16"/>
      <c r="I17796" s="683"/>
      <c r="W17796">
        <f t="shared" ref="W17796:W17859" si="1888">IF(LEFT($H17796&amp;"",5)="2019-",$H17796,W17795)</f>
      </c>
      <c r="X17796">
        <f t="shared" ref="X17796:X17859" si="1889">IF($W17796="",0,IF(COUNTIF($AB$2:$AB$80,$W17796)&gt;0,1,0))</f>
      </c>
      <c r="Y17796">
        <f t="shared" ref="Y17796:Y17859" si="1890">IF($C17796="","",UPPER(TRIM(IFERROR(LEFT($C17796&amp;"",FIND("/",$C17796&amp;"")-1),$C17796&amp;""))))</f>
      </c>
      <c r="Z17796">
        <f t="shared" ref="Z17796:Z17859" si="1891">IFERROR(IF(ISNUMBER($G17796),$G17796,0),0)</f>
      </c>
    </row>
    <row r="17797" spans="1:26">
      <c r="A17797" s="682"/>
      <c r="B17797" s="95"/>
      <c r="C17797" s="101"/>
      <c r="D17797" s="9"/>
      <c r="E17797" s="5"/>
      <c r="F17797" s="5"/>
      <c r="G17797" s="6"/>
      <c r="H17797" s="16"/>
      <c r="I17797" s="683"/>
      <c r="W17797">
        <f t="shared" si="1888"/>
      </c>
      <c r="X17797">
        <f t="shared" si="1889"/>
      </c>
      <c r="Y17797">
        <f t="shared" si="1890"/>
      </c>
      <c r="Z17797">
        <f t="shared" si="1891"/>
      </c>
    </row>
    <row r="17798" spans="1:26">
      <c r="A17798" s="682"/>
      <c r="B17798" s="95"/>
      <c r="C17798" s="101"/>
      <c r="D17798" s="9"/>
      <c r="E17798" s="5"/>
      <c r="F17798" s="5"/>
      <c r="G17798" s="6"/>
      <c r="H17798" s="5"/>
      <c r="I17798" s="683"/>
      <c r="W17798">
        <f t="shared" si="1888"/>
      </c>
      <c r="X17798">
        <f t="shared" si="1889"/>
      </c>
      <c r="Y17798">
        <f t="shared" si="1890"/>
      </c>
      <c r="Z17798">
        <f t="shared" si="1891"/>
      </c>
    </row>
    <row r="17799" spans="1:26">
      <c r="A17799" s="682"/>
      <c r="B17799" s="8"/>
      <c r="C17799" s="5"/>
      <c r="D17799" s="9"/>
      <c r="E17799" s="16"/>
      <c r="F17799" s="5"/>
      <c r="G17799" s="6"/>
      <c r="H17799" s="16"/>
      <c r="I17799" s="683"/>
      <c r="W17799">
        <f t="shared" si="1888"/>
      </c>
      <c r="X17799">
        <f t="shared" si="1889"/>
      </c>
      <c r="Y17799">
        <f t="shared" si="1890"/>
      </c>
      <c r="Z17799">
        <f t="shared" si="1891"/>
      </c>
    </row>
    <row r="17800" spans="1:26">
      <c r="A17800" s="685"/>
      <c r="B17800" s="106"/>
      <c r="C17800" s="15"/>
      <c r="D17800" s="184"/>
      <c r="E17800" s="184"/>
      <c r="F17800" s="184"/>
      <c r="G17800" s="186"/>
      <c r="H17800" s="185"/>
      <c r="I17800" s="684"/>
      <c r="W17800">
        <f t="shared" si="1888"/>
      </c>
      <c r="X17800">
        <f t="shared" si="1889"/>
      </c>
      <c r="Y17800">
        <f t="shared" si="1890"/>
      </c>
      <c r="Z17800">
        <f t="shared" si="1891"/>
      </c>
    </row>
    <row r="17801" spans="1:26" ht="15.75" thickBot="1">
      <c r="A17801" s="682"/>
      <c r="B17801" s="224"/>
      <c r="C17801" s="15"/>
      <c r="D17801" s="23"/>
      <c r="E17801" s="225"/>
      <c r="F17801" s="23"/>
      <c r="G17801" s="24"/>
      <c r="H17801" s="225"/>
      <c r="I17801" s="686"/>
      <c r="W17801">
        <f t="shared" si="1888"/>
      </c>
      <c r="X17801">
        <f t="shared" si="1889"/>
      </c>
      <c r="Y17801">
        <f t="shared" si="1890"/>
      </c>
      <c r="Z17801">
        <f t="shared" si="1891"/>
      </c>
    </row>
    <row r="17802" spans="1:26">
      <c r="A17802" s="685"/>
      <c r="B17802" s="17"/>
      <c r="C17802" s="5"/>
      <c r="D17802" s="59"/>
      <c r="E17802" s="59"/>
      <c r="F17802" s="53"/>
      <c r="G17802" s="78"/>
      <c r="H17802" s="68"/>
      <c r="I17802" s="687">
        <f>SUM(I17789:I17801)</f>
      </c>
      <c r="W17802">
        <f t="shared" si="1888"/>
      </c>
      <c r="X17802">
        <f t="shared" si="1889"/>
      </c>
      <c r="Y17802">
        <f t="shared" si="1890"/>
      </c>
      <c r="Z17802">
        <f t="shared" si="1891"/>
      </c>
    </row>
    <row r="17803" spans="1:26" ht="15.75" thickBot="1">
      <c r="A17803" s="688"/>
      <c r="B17803" s="222"/>
      <c r="C17803" s="69"/>
      <c r="D17803" s="177"/>
      <c r="E17803" s="177"/>
      <c r="F17803" s="177"/>
      <c r="G17803" s="177"/>
      <c r="H17803" s="177"/>
      <c r="I17803" s="689"/>
      <c r="W17803">
        <f t="shared" si="1888"/>
      </c>
      <c r="X17803">
        <f t="shared" si="1889"/>
      </c>
      <c r="Y17803">
        <f t="shared" si="1890"/>
      </c>
      <c r="Z17803">
        <f t="shared" si="1891"/>
      </c>
    </row>
    <row r="17804" spans="1:26" ht="21">
      <c r="A17804" s="690"/>
      <c r="B17804" s="212"/>
      <c r="C17804" s="212"/>
      <c r="D17804" s="91"/>
      <c r="E17804" s="91"/>
      <c r="F17804" s="91"/>
      <c r="G17804" s="92" t="s">
        <v>19</v>
      </c>
      <c r="H17804" s="91"/>
      <c r="I17804" s="691">
        <f>+I17802-I17803</f>
      </c>
      <c r="L17804">
        <f>SUM(L17789:L17803)</f>
      </c>
      <c r="W17804">
        <f t="shared" si="1888"/>
      </c>
      <c r="X17804">
        <f t="shared" si="1889"/>
      </c>
      <c r="Y17804">
        <f t="shared" si="1890"/>
      </c>
      <c r="Z17804">
        <f t="shared" si="1891"/>
      </c>
    </row>
    <row r="17805" spans="1:26">
      <c r="A17805" s="688"/>
      <c r="B17805" s="222"/>
      <c r="C17805" s="222"/>
      <c r="D17805" s="69" t="s">
        <v>520</v>
      </c>
      <c r="E17805" s="69"/>
      <c r="F17805" s="69"/>
      <c r="G17805" s="69"/>
      <c r="H17805" s="112">
        <v>1</v>
      </c>
      <c r="I17805" s="692">
        <f>+L17804*H17805</f>
      </c>
      <c r="W17805">
        <f t="shared" si="1888"/>
      </c>
      <c r="X17805">
        <f t="shared" si="1889"/>
      </c>
      <c r="Y17805">
        <f t="shared" si="1890"/>
      </c>
      <c r="Z17805">
        <f t="shared" si="1891"/>
      </c>
    </row>
    <row r="17806" spans="1:26">
      <c r="A17806" s="690"/>
      <c r="B17806" s="10"/>
      <c r="C17806" s="10"/>
      <c r="D17806" s="69"/>
      <c r="E17806" s="69"/>
      <c r="F17806" s="69"/>
      <c r="G17806" s="69"/>
      <c r="H17806" s="69"/>
      <c r="I17806" s="692"/>
      <c r="W17806">
        <f t="shared" si="1888"/>
      </c>
      <c r="X17806">
        <f t="shared" si="1889"/>
      </c>
      <c r="Y17806">
        <f t="shared" si="1890"/>
      </c>
      <c r="Z17806">
        <f t="shared" si="1891"/>
      </c>
    </row>
    <row r="17807" spans="1:26" ht="15.75" thickBot="1">
      <c r="A17807" s="690"/>
      <c r="B17807" s="11" t="s">
        <v>20</v>
      </c>
      <c r="C17807" s="35"/>
      <c r="D17807" s="35"/>
      <c r="E17807" s="35"/>
      <c r="F17807" s="35"/>
      <c r="G17807" s="35"/>
      <c r="H17807" s="35"/>
      <c r="I17807" s="693"/>
      <c r="W17807">
        <f t="shared" si="1888"/>
      </c>
      <c r="X17807">
        <f t="shared" si="1889"/>
      </c>
      <c r="Y17807">
        <f t="shared" si="1890"/>
      </c>
      <c r="Z17807">
        <f t="shared" si="1891"/>
      </c>
    </row>
    <row r="17808" spans="1:26" ht="15.75" thickBot="1">
      <c r="A17808" s="694"/>
      <c r="B17808" s="38"/>
      <c r="C17808" s="39" t="s">
        <v>21</v>
      </c>
      <c r="D17808" s="40">
        <f>SUM(D17789:D17807)</f>
      </c>
      <c r="E17808" s="41">
        <f>IF(H17808=I17808,"OK","NO")</f>
      </c>
      <c r="F17808" s="40">
        <f>SUM(F17789:F17807)</f>
      </c>
      <c r="G17808" s="40">
        <f>SUM(G17789:G17807)</f>
      </c>
      <c r="H17808" s="41">
        <f>SUMPRODUCT(F17789:F17803,H17789:H17803)</f>
      </c>
      <c r="I17808" s="695">
        <f>+I17804-I17805</f>
      </c>
      <c r="W17808">
        <f t="shared" si="1888"/>
      </c>
      <c r="X17808">
        <f t="shared" si="1889"/>
      </c>
      <c r="Y17808">
        <f t="shared" si="1890"/>
      </c>
      <c r="Z17808">
        <f t="shared" si="1891"/>
      </c>
    </row>
    <row r="17809" spans="1:26" ht="15.75" thickBot="1">
      <c r="A17809" s="696"/>
      <c r="B17809" s="697"/>
      <c r="C17809" s="698"/>
      <c r="D17809" s="698"/>
      <c r="E17809" s="698"/>
      <c r="F17809" s="698"/>
      <c r="G17809" s="698"/>
      <c r="H17809" s="699"/>
      <c r="I17809" s="700"/>
      <c r="W17809">
        <f t="shared" si="1888"/>
      </c>
      <c r="X17809">
        <f t="shared" si="1889"/>
      </c>
      <c r="Y17809">
        <f t="shared" si="1890"/>
      </c>
      <c r="Z17809">
        <f t="shared" si="1891"/>
      </c>
    </row>
    <row r="17810" spans="1:26">
      <c r="A17810" s="12" t="s">
        <v>315</v>
      </c>
      <c r="B17810" s="12"/>
      <c r="C17810" s="12"/>
      <c r="D17810" s="13"/>
      <c r="E17810" s="14"/>
      <c r="F17810" s="14"/>
      <c r="G17810" s="14"/>
      <c r="H17810" s="2"/>
      <c r="I17810" s="12"/>
      <c r="W17810">
        <f t="shared" si="1888"/>
      </c>
      <c r="X17810">
        <f t="shared" si="1889"/>
      </c>
      <c r="Y17810">
        <f t="shared" si="1890"/>
      </c>
      <c r="Z17810">
        <f t="shared" si="1891"/>
      </c>
    </row>
    <row r="17811" spans="1:26">
      <c r="W17811">
        <f t="shared" si="1888"/>
      </c>
      <c r="X17811">
        <f t="shared" si="1889"/>
      </c>
      <c r="Y17811">
        <f t="shared" si="1890"/>
      </c>
      <c r="Z17811">
        <f t="shared" si="1891"/>
      </c>
    </row>
    <row r="17812" spans="1:26">
      <c r="W17812">
        <f t="shared" si="1888"/>
      </c>
      <c r="X17812">
        <f t="shared" si="1889"/>
      </c>
      <c r="Y17812">
        <f t="shared" si="1890"/>
      </c>
      <c r="Z17812">
        <f t="shared" si="1891"/>
      </c>
    </row>
    <row r="17813" spans="1:26">
      <c r="A17813" s="1562" t="s">
        <v>0</v>
      </c>
      <c r="B17813" s="1562"/>
      <c r="C17813" s="1562"/>
      <c r="D17813" s="1562"/>
      <c r="E17813" s="1562"/>
      <c r="F17813" s="1562"/>
      <c r="G17813" s="1562"/>
      <c r="H17813" s="1562"/>
      <c r="I17813" s="1562"/>
      <c r="W17813">
        <f t="shared" si="1888"/>
      </c>
      <c r="X17813">
        <f t="shared" si="1889"/>
      </c>
      <c r="Y17813">
        <f t="shared" si="1890"/>
      </c>
      <c r="Z17813">
        <f t="shared" si="1891"/>
      </c>
    </row>
    <row r="17814" spans="1:26">
      <c r="W17814">
        <f t="shared" si="1888"/>
      </c>
      <c r="X17814">
        <f t="shared" si="1889"/>
      </c>
      <c r="Y17814">
        <f t="shared" si="1890"/>
      </c>
      <c r="Z17814">
        <f t="shared" si="1891"/>
      </c>
    </row>
    <row r="17815" spans="1:26">
      <c r="A17815" s="1" t="s">
        <v>1</v>
      </c>
      <c r="B17815" s="1"/>
      <c r="C17815" s="1"/>
      <c r="G17815" s="489" t="s">
        <v>2</v>
      </c>
      <c r="H17815" s="3" t="s">
        <v>2731</v>
      </c>
      <c r="W17815">
        <f t="shared" si="1888"/>
      </c>
      <c r="X17815">
        <f t="shared" si="1889"/>
      </c>
      <c r="Y17815">
        <f t="shared" si="1890"/>
      </c>
      <c r="Z17815">
        <f t="shared" si="1891"/>
      </c>
    </row>
    <row r="17816" spans="1:26">
      <c r="A17816" s="1" t="inlineStr">
        <is>
          <t>Dealer-349</t>
        </is>
      </c>
      <c r="B17816" s="1"/>
      <c r="C17816" s="1"/>
      <c r="F17816" s="4"/>
      <c r="G17816" s="667" t="s">
        <v>1440</v>
      </c>
      <c r="H17816" s="717" t="s">
        <v>2378</v>
      </c>
      <c r="I17816" s="82"/>
      <c r="W17816">
        <f t="shared" si="1888"/>
      </c>
      <c r="X17816">
        <f t="shared" si="1889"/>
      </c>
      <c r="Y17816">
        <f t="shared" si="1890"/>
      </c>
      <c r="Z17816">
        <f t="shared" si="1891"/>
      </c>
    </row>
    <row r="17817" spans="1:26">
      <c r="A17817" s="204"/>
      <c r="B17817" s="1"/>
      <c r="F17817" s="4"/>
      <c r="G17817" s="719" t="s">
        <v>2645</v>
      </c>
      <c r="H17817" s="718" t="s">
        <v>2380</v>
      </c>
      <c r="I17817" s="461"/>
      <c r="W17817">
        <f t="shared" si="1888"/>
      </c>
      <c r="X17817">
        <f t="shared" si="1889"/>
      </c>
      <c r="Y17817">
        <f t="shared" si="1890"/>
      </c>
      <c r="Z17817">
        <f t="shared" si="1891"/>
      </c>
    </row>
    <row r="17818" spans="1:26" ht="15.75">
      <c r="A17818" s="1"/>
      <c r="B17818" s="1"/>
      <c r="C17818" s="1"/>
      <c r="D17818" s="142"/>
      <c r="H17818" s="54"/>
      <c r="W17818">
        <f t="shared" si="1888"/>
      </c>
      <c r="X17818">
        <f t="shared" si="1889"/>
      </c>
      <c r="Y17818">
        <f t="shared" si="1890"/>
      </c>
      <c r="Z17818">
        <f t="shared" si="1891"/>
      </c>
    </row>
    <row r="17819" spans="1:26" ht="15.75">
      <c r="A17819" s="62"/>
      <c r="B17819" s="87"/>
      <c r="C17819" s="1"/>
      <c r="D17819" s="142"/>
      <c r="H17819" s="54"/>
      <c r="W17819">
        <f t="shared" si="1888"/>
      </c>
      <c r="X17819">
        <f t="shared" si="1889"/>
      </c>
      <c r="Y17819">
        <f t="shared" si="1890"/>
      </c>
      <c r="Z17819">
        <f t="shared" si="1891"/>
      </c>
    </row>
    <row r="17820" spans="1:26" ht="15.75">
      <c r="A17820" s="306" t="s">
        <v>598</v>
      </c>
      <c r="B17820" s="49"/>
      <c r="D17820" s="142"/>
      <c r="H17820" s="54"/>
      <c r="W17820">
        <f t="shared" si="1888"/>
      </c>
      <c r="X17820">
        <f t="shared" si="1889"/>
      </c>
      <c r="Y17820">
        <f t="shared" si="1890"/>
      </c>
      <c r="Z17820">
        <f t="shared" si="1891"/>
      </c>
    </row>
    <row r="17821" spans="1:26">
      <c r="W17821">
        <f t="shared" si="1888"/>
      </c>
      <c r="X17821">
        <f t="shared" si="1889"/>
      </c>
      <c r="Y17821">
        <f t="shared" si="1890"/>
      </c>
      <c r="Z17821">
        <f t="shared" si="1891"/>
      </c>
    </row>
    <row r="17822" spans="1:26">
      <c r="A17822" s="1" t="s">
        <v>5</v>
      </c>
      <c r="W17822">
        <f t="shared" si="1888"/>
      </c>
      <c r="X17822">
        <f t="shared" si="1889"/>
      </c>
      <c r="Y17822">
        <f t="shared" si="1890"/>
      </c>
      <c r="Z17822">
        <f t="shared" si="1891"/>
      </c>
    </row>
    <row r="17823" spans="1:26">
      <c r="A17823" s="1" t="s">
        <v>6</v>
      </c>
      <c r="W17823">
        <f t="shared" si="1888"/>
      </c>
      <c r="X17823">
        <f t="shared" si="1889"/>
      </c>
      <c r="Y17823">
        <f t="shared" si="1890"/>
      </c>
      <c r="Z17823">
        <f t="shared" si="1891"/>
      </c>
    </row>
    <row r="17824" spans="1:26">
      <c r="A17824" s="1" t="s">
        <v>7</v>
      </c>
      <c r="W17824">
        <f t="shared" si="1888"/>
      </c>
      <c r="X17824">
        <f t="shared" si="1889"/>
      </c>
      <c r="Y17824">
        <f t="shared" si="1890"/>
      </c>
      <c r="Z17824">
        <f t="shared" si="1891"/>
      </c>
    </row>
    <row r="17825" spans="1:26" ht="24">
      <c r="A17825" s="179" t="s">
        <v>8</v>
      </c>
      <c r="B17825" s="180" t="s">
        <v>9</v>
      </c>
      <c r="C17825" s="180" t="s">
        <v>10</v>
      </c>
      <c r="D17825" s="181" t="s">
        <v>11</v>
      </c>
      <c r="E17825" s="181" t="s">
        <v>12</v>
      </c>
      <c r="F17825" s="181" t="s">
        <v>13</v>
      </c>
      <c r="G17825" s="181" t="s">
        <v>14</v>
      </c>
      <c r="H17825" s="179" t="s">
        <v>15</v>
      </c>
      <c r="I17825" s="182" t="s">
        <v>16</v>
      </c>
      <c r="W17825">
        <f t="shared" si="1888"/>
      </c>
      <c r="X17825">
        <f t="shared" si="1889"/>
      </c>
      <c r="Y17825">
        <f t="shared" si="1890"/>
      </c>
      <c r="Z17825">
        <f t="shared" si="1891"/>
      </c>
    </row>
    <row r="17826" spans="1:26">
      <c r="A17826" s="21"/>
      <c r="B17826" s="1563" t="s">
        <v>24</v>
      </c>
      <c r="C17826" s="1563"/>
      <c r="D17826" s="5"/>
      <c r="E17826" s="6"/>
      <c r="F17826" s="6"/>
      <c r="G17826" s="127"/>
      <c r="H17826" s="7"/>
      <c r="I17826" s="183"/>
      <c r="W17826">
        <f t="shared" si="1888"/>
      </c>
      <c r="X17826">
        <f t="shared" si="1889"/>
      </c>
      <c r="Y17826">
        <f t="shared" si="1890"/>
      </c>
      <c r="Z17826">
        <f t="shared" si="1891"/>
      </c>
    </row>
    <row r="17827" spans="1:26">
      <c r="A17827" s="5"/>
      <c r="B17827" s="20" t="s">
        <v>994</v>
      </c>
      <c r="C17827" s="19" t="s">
        <v>993</v>
      </c>
      <c r="D17827" s="19"/>
      <c r="F17827" s="6">
        <v>1</v>
      </c>
      <c r="G17827" s="127">
        <f>+F17827</f>
      </c>
      <c r="H17827" s="19">
        <v>1</v>
      </c>
      <c r="I17827" s="183">
        <f>+H17827*G17827</f>
      </c>
      <c r="W17827">
        <f t="shared" si="1888"/>
      </c>
      <c r="X17827">
        <f t="shared" si="1889"/>
      </c>
      <c r="Y17827">
        <f t="shared" si="1890"/>
      </c>
      <c r="Z17827">
        <f t="shared" si="1891"/>
      </c>
    </row>
    <row r="17828" spans="1:26">
      <c r="A17828" s="5"/>
      <c r="B17828" s="17"/>
      <c r="C17828" s="88"/>
      <c r="D17828" s="5"/>
      <c r="E17828" s="5"/>
      <c r="F17828" s="6"/>
      <c r="G17828" s="127"/>
      <c r="H17828" s="5"/>
      <c r="I17828" s="183"/>
      <c r="W17828">
        <f t="shared" si="1888"/>
      </c>
      <c r="X17828">
        <f t="shared" si="1889"/>
      </c>
      <c r="Y17828">
        <f t="shared" si="1890"/>
      </c>
      <c r="Z17828">
        <f t="shared" si="1891"/>
      </c>
    </row>
    <row r="17829" spans="1:26">
      <c r="A17829" s="5"/>
      <c r="B17829" s="17"/>
      <c r="C17829" s="88"/>
      <c r="D17829" s="5"/>
      <c r="E17829" s="5"/>
      <c r="F17829" s="6"/>
      <c r="G17829" s="127"/>
      <c r="H17829" s="5"/>
      <c r="I17829" s="183"/>
      <c r="W17829">
        <f t="shared" si="1888"/>
      </c>
      <c r="X17829">
        <f t="shared" si="1889"/>
      </c>
      <c r="Y17829">
        <f t="shared" si="1890"/>
      </c>
      <c r="Z17829">
        <f t="shared" si="1891"/>
      </c>
    </row>
    <row r="17830" spans="1:26">
      <c r="A17830" s="5"/>
      <c r="B17830" s="15"/>
      <c r="C17830" s="5"/>
      <c r="D17830" s="5"/>
      <c r="E17830" s="7"/>
      <c r="F17830" s="6"/>
      <c r="G17830" s="127"/>
      <c r="H17830" s="7"/>
      <c r="I17830" s="183"/>
      <c r="W17830">
        <f t="shared" si="1888"/>
      </c>
      <c r="X17830">
        <f t="shared" si="1889"/>
      </c>
      <c r="Y17830">
        <f t="shared" si="1890"/>
      </c>
      <c r="Z17830">
        <f t="shared" si="1891"/>
      </c>
    </row>
    <row r="17831" spans="1:26">
      <c r="A17831" s="5"/>
      <c r="B17831" s="17"/>
      <c r="C17831" s="349"/>
      <c r="D17831" s="88"/>
      <c r="E17831" s="5"/>
      <c r="F17831" s="6"/>
      <c r="G17831" s="127"/>
      <c r="H17831" s="5"/>
      <c r="I17831" s="183"/>
      <c r="W17831">
        <f t="shared" si="1888"/>
      </c>
      <c r="X17831">
        <f t="shared" si="1889"/>
      </c>
      <c r="Y17831">
        <f t="shared" si="1890"/>
      </c>
      <c r="Z17831">
        <f t="shared" si="1891"/>
      </c>
    </row>
    <row r="17832" spans="1:26">
      <c r="A17832" s="5"/>
      <c r="B17832" s="281"/>
      <c r="C17832" s="282"/>
      <c r="D17832" s="19"/>
      <c r="E17832" s="7"/>
      <c r="F17832" s="6"/>
      <c r="G17832" s="127"/>
      <c r="H17832" s="7"/>
      <c r="I17832" s="183"/>
      <c r="W17832">
        <f t="shared" si="1888"/>
      </c>
      <c r="X17832">
        <f t="shared" si="1889"/>
      </c>
      <c r="Y17832">
        <f t="shared" si="1890"/>
      </c>
      <c r="Z17832">
        <f t="shared" si="1891"/>
      </c>
    </row>
    <row r="17833" spans="1:26">
      <c r="A17833" s="5"/>
      <c r="B17833" s="17"/>
      <c r="C17833" s="5"/>
      <c r="D17833" s="308"/>
      <c r="E17833" s="7"/>
      <c r="F17833" s="6"/>
      <c r="G17833" s="127"/>
      <c r="H17833" s="7"/>
      <c r="I17833" s="183"/>
      <c r="W17833">
        <f t="shared" si="1888"/>
      </c>
      <c r="X17833">
        <f t="shared" si="1889"/>
      </c>
      <c r="Y17833">
        <f t="shared" si="1890"/>
      </c>
      <c r="Z17833">
        <f t="shared" si="1891"/>
      </c>
    </row>
    <row r="17834" spans="1:26">
      <c r="A17834" s="5"/>
      <c r="B17834" s="17"/>
      <c r="C17834" s="5"/>
      <c r="D17834" s="308"/>
      <c r="E17834" s="7"/>
      <c r="F17834" s="6"/>
      <c r="G17834" s="127"/>
      <c r="H17834" s="7"/>
      <c r="I17834" s="183"/>
      <c r="W17834">
        <f t="shared" si="1888"/>
      </c>
      <c r="X17834">
        <f t="shared" si="1889"/>
      </c>
      <c r="Y17834">
        <f t="shared" si="1890"/>
      </c>
      <c r="Z17834">
        <f t="shared" si="1891"/>
      </c>
    </row>
    <row r="17835" spans="1:26">
      <c r="A17835" s="5"/>
      <c r="B17835" s="17"/>
      <c r="C17835" s="9"/>
      <c r="D17835" s="5"/>
      <c r="E17835" s="7"/>
      <c r="F17835" s="6"/>
      <c r="G17835" s="127"/>
      <c r="H17835" s="7"/>
      <c r="I17835" s="183"/>
      <c r="W17835">
        <f t="shared" si="1888"/>
      </c>
      <c r="X17835">
        <f t="shared" si="1889"/>
      </c>
      <c r="Y17835">
        <f t="shared" si="1890"/>
      </c>
      <c r="Z17835">
        <f t="shared" si="1891"/>
      </c>
    </row>
    <row r="17836" spans="1:26">
      <c r="A17836" s="5"/>
      <c r="B17836" s="17"/>
      <c r="C17836" s="5"/>
      <c r="D17836" s="308"/>
      <c r="E17836" s="7"/>
      <c r="F17836" s="6"/>
      <c r="G17836" s="127"/>
      <c r="H17836" s="7"/>
      <c r="I17836" s="183"/>
      <c r="W17836">
        <f t="shared" si="1888"/>
      </c>
      <c r="X17836">
        <f t="shared" si="1889"/>
      </c>
      <c r="Y17836">
        <f t="shared" si="1890"/>
      </c>
      <c r="Z17836">
        <f t="shared" si="1891"/>
      </c>
    </row>
    <row r="17837" spans="1:26">
      <c r="A17837" s="5"/>
      <c r="B17837" s="17"/>
      <c r="C17837" s="5"/>
      <c r="D17837" s="106"/>
      <c r="E17837" s="7"/>
      <c r="F17837" s="6"/>
      <c r="G17837" s="127"/>
      <c r="H17837" s="7"/>
      <c r="I17837" s="183"/>
      <c r="W17837">
        <f t="shared" si="1888"/>
      </c>
      <c r="X17837">
        <f t="shared" si="1889"/>
      </c>
      <c r="Y17837">
        <f t="shared" si="1890"/>
      </c>
      <c r="Z17837">
        <f t="shared" si="1891"/>
      </c>
    </row>
    <row r="17838" spans="1:26">
      <c r="A17838" s="5"/>
      <c r="B17838" s="17"/>
      <c r="C17838" s="107"/>
      <c r="D17838" s="664"/>
      <c r="E17838" s="7"/>
      <c r="F17838" s="6"/>
      <c r="G17838" s="127"/>
      <c r="H17838" s="7"/>
      <c r="I17838" s="183"/>
      <c r="W17838">
        <f t="shared" si="1888"/>
      </c>
      <c r="X17838">
        <f t="shared" si="1889"/>
      </c>
      <c r="Y17838">
        <f t="shared" si="1890"/>
      </c>
      <c r="Z17838">
        <f t="shared" si="1891"/>
      </c>
    </row>
    <row r="17839" spans="1:26">
      <c r="A17839" s="5"/>
      <c r="B17839" s="665"/>
      <c r="C17839" s="88"/>
      <c r="D17839" s="5"/>
      <c r="E17839" s="5"/>
      <c r="F17839" s="6"/>
      <c r="G17839" s="127"/>
      <c r="H17839" s="5"/>
      <c r="I17839" s="183"/>
      <c r="W17839">
        <f t="shared" si="1888"/>
      </c>
      <c r="X17839">
        <f t="shared" si="1889"/>
      </c>
      <c r="Y17839">
        <f t="shared" si="1890"/>
      </c>
      <c r="Z17839">
        <f t="shared" si="1891"/>
      </c>
    </row>
    <row r="17840" spans="1:26" ht="72.75">
      <c r="A17840" s="5"/>
      <c r="B17840" s="861" t="s">
        <v>1020</v>
      </c>
      <c r="C17840" s="862"/>
      <c r="D17840" s="5"/>
      <c r="E17840" s="7"/>
      <c r="F17840" s="6"/>
      <c r="G17840" s="127"/>
      <c r="H17840" s="7"/>
      <c r="I17840" s="183"/>
      <c r="W17840">
        <f t="shared" si="1888"/>
      </c>
      <c r="X17840">
        <f t="shared" si="1889"/>
      </c>
      <c r="Y17840">
        <f t="shared" si="1890"/>
      </c>
      <c r="Z17840">
        <f t="shared" si="1891"/>
      </c>
    </row>
    <row r="17841" spans="1:26">
      <c r="A17841" s="5"/>
      <c r="B17841" s="861"/>
      <c r="C17841" s="862"/>
      <c r="D17841" s="5"/>
      <c r="E17841" s="7"/>
      <c r="F17841" s="6"/>
      <c r="G17841" s="127"/>
      <c r="H17841" s="7"/>
      <c r="I17841" s="183"/>
      <c r="W17841">
        <f t="shared" si="1888"/>
      </c>
      <c r="X17841">
        <f t="shared" si="1889"/>
      </c>
      <c r="Y17841">
        <f t="shared" si="1890"/>
      </c>
      <c r="Z17841">
        <f t="shared" si="1891"/>
      </c>
    </row>
    <row r="17842" spans="1:26">
      <c r="A17842" s="5"/>
      <c r="B17842" s="861"/>
      <c r="C17842" s="862"/>
      <c r="D17842" s="5"/>
      <c r="E17842" s="7"/>
      <c r="F17842" s="6"/>
      <c r="G17842" s="127"/>
      <c r="H17842" s="7"/>
      <c r="I17842" s="183"/>
      <c r="W17842">
        <f t="shared" si="1888"/>
      </c>
      <c r="X17842">
        <f t="shared" si="1889"/>
      </c>
      <c r="Y17842">
        <f t="shared" si="1890"/>
      </c>
      <c r="Z17842">
        <f t="shared" si="1891"/>
      </c>
    </row>
    <row r="17843" spans="1:26">
      <c r="A17843" s="19"/>
      <c r="B17843" s="861"/>
      <c r="C17843" s="862"/>
      <c r="D17843" s="308"/>
      <c r="E17843" s="7"/>
      <c r="F17843" s="6"/>
      <c r="G17843" s="127"/>
      <c r="H17843" s="7"/>
      <c r="I17843" s="183"/>
      <c r="W17843">
        <f t="shared" si="1888"/>
      </c>
      <c r="X17843">
        <f t="shared" si="1889"/>
      </c>
      <c r="Y17843">
        <f t="shared" si="1890"/>
      </c>
      <c r="Z17843">
        <f t="shared" si="1891"/>
      </c>
    </row>
    <row r="17844" spans="1:26">
      <c r="A17844" s="5"/>
      <c r="B17844" s="863"/>
      <c r="C17844" s="864"/>
      <c r="D17844" s="5"/>
      <c r="E17844" s="9"/>
      <c r="F17844" s="6"/>
      <c r="G17844" s="127"/>
      <c r="H17844" s="9"/>
      <c r="I17844" s="183"/>
      <c r="W17844">
        <f t="shared" si="1888"/>
      </c>
      <c r="X17844">
        <f t="shared" si="1889"/>
      </c>
      <c r="Y17844">
        <f t="shared" si="1890"/>
      </c>
      <c r="Z17844">
        <f t="shared" si="1891"/>
      </c>
    </row>
    <row r="17845" spans="1:26">
      <c r="A17845" s="5"/>
      <c r="B17845" s="106"/>
      <c r="C17845" s="348"/>
      <c r="D17845" s="5"/>
      <c r="E17845" s="9"/>
      <c r="F17845" s="6"/>
      <c r="G17845" s="127"/>
      <c r="H17845" s="9"/>
      <c r="I17845" s="183"/>
      <c r="W17845">
        <f t="shared" si="1888"/>
      </c>
      <c r="X17845">
        <f t="shared" si="1889"/>
      </c>
      <c r="Y17845">
        <f t="shared" si="1890"/>
      </c>
      <c r="Z17845">
        <f t="shared" si="1891"/>
      </c>
    </row>
    <row r="17846" spans="1:26" ht="15.75" thickBot="1">
      <c r="A17846" s="10"/>
      <c r="B17846" s="10"/>
      <c r="C17846" s="10"/>
      <c r="D17846" s="109"/>
      <c r="E17846" s="109"/>
      <c r="F17846" s="109"/>
      <c r="G17846" s="109"/>
      <c r="H17846" s="109"/>
      <c r="I17846" s="189"/>
      <c r="W17846">
        <f t="shared" si="1888"/>
      </c>
      <c r="X17846">
        <f t="shared" si="1889"/>
      </c>
      <c r="Y17846">
        <f t="shared" si="1890"/>
      </c>
      <c r="Z17846">
        <f t="shared" si="1891"/>
      </c>
    </row>
    <row r="17847" spans="1:26">
      <c r="A17847" s="10"/>
      <c r="B17847" s="1629" t="s">
        <v>2498</v>
      </c>
      <c r="C17847" s="1630"/>
      <c r="D17847" s="91"/>
      <c r="E17847" s="91"/>
      <c r="F17847" s="91"/>
      <c r="G17847" s="92" t="s">
        <v>19</v>
      </c>
      <c r="H17847" s="91"/>
      <c r="I17847" s="190">
        <f>SUM(I17826:I17846)</f>
      </c>
      <c r="W17847">
        <f t="shared" si="1888"/>
      </c>
      <c r="X17847">
        <f t="shared" si="1889"/>
      </c>
      <c r="Y17847">
        <f t="shared" si="1890"/>
      </c>
      <c r="Z17847">
        <f t="shared" si="1891"/>
      </c>
    </row>
    <row r="17848" spans="1:26">
      <c r="A17848" s="10"/>
      <c r="B17848" s="1631"/>
      <c r="C17848" s="1632"/>
      <c r="D17848" s="69"/>
      <c r="E17848" s="69" t="s">
        <v>314</v>
      </c>
      <c r="F17848" s="69"/>
      <c r="G17848" s="69"/>
      <c r="H17848" s="112">
        <v>1</v>
      </c>
      <c r="I17848" s="191">
        <f>+I17847*H17848</f>
      </c>
      <c r="W17848">
        <f t="shared" si="1888"/>
      </c>
      <c r="X17848">
        <f t="shared" si="1889"/>
      </c>
      <c r="Y17848">
        <f t="shared" si="1890"/>
      </c>
      <c r="Z17848">
        <f t="shared" si="1891"/>
      </c>
    </row>
    <row r="17849" spans="1:26">
      <c r="A17849" s="10"/>
      <c r="B17849" s="11" t="s">
        <v>20</v>
      </c>
      <c r="C17849" s="10"/>
      <c r="D17849" s="10"/>
      <c r="E17849" s="10" t="s">
        <v>919</v>
      </c>
      <c r="F17849" s="10"/>
      <c r="G17849" s="10"/>
      <c r="H17849" s="10"/>
      <c r="I17849" s="97">
        <f>110+110*0.175</f>
      </c>
      <c r="W17849">
        <f t="shared" si="1888"/>
      </c>
      <c r="X17849">
        <f t="shared" si="1889"/>
      </c>
      <c r="Y17849">
        <f t="shared" si="1890"/>
      </c>
      <c r="Z17849">
        <f t="shared" si="1891"/>
      </c>
    </row>
    <row r="17850" spans="1:26">
      <c r="A17850" s="99"/>
      <c r="B17850" s="11"/>
      <c r="C17850" s="192" t="s">
        <v>21</v>
      </c>
      <c r="D17850" s="192">
        <f>SUM(D17826:D17849)</f>
      </c>
      <c r="E17850" s="99">
        <f>IF(H17850=I17850,"OK","NO")</f>
      </c>
      <c r="F17850" s="192">
        <f>SUM(F17826:F17849)</f>
      </c>
      <c r="G17850" s="192">
        <f>SUM(G17826:G17849)</f>
      </c>
      <c r="H17850" s="193">
        <f>SUMPRODUCT(F17823:F17846,H17823:H17846)</f>
      </c>
      <c r="I17850" s="194">
        <f>+I17849+I17848+I17847</f>
      </c>
      <c r="W17850">
        <f t="shared" si="1888"/>
      </c>
      <c r="X17850">
        <f t="shared" si="1889"/>
      </c>
      <c r="Y17850">
        <f t="shared" si="1890"/>
      </c>
      <c r="Z17850">
        <f t="shared" si="1891"/>
      </c>
    </row>
    <row r="17851" spans="1:26">
      <c r="A17851" s="10"/>
      <c r="B17851" s="10"/>
      <c r="C17851" s="10"/>
      <c r="D17851" s="10"/>
      <c r="E17851" s="10"/>
      <c r="F17851" s="10"/>
      <c r="G17851" s="10"/>
      <c r="H17851" s="69"/>
      <c r="I17851" s="10"/>
      <c r="W17851">
        <f t="shared" si="1888"/>
      </c>
      <c r="X17851">
        <f t="shared" si="1889"/>
      </c>
      <c r="Y17851">
        <f t="shared" si="1890"/>
      </c>
      <c r="Z17851">
        <f t="shared" si="1891"/>
      </c>
    </row>
    <row r="17852" spans="1:26">
      <c r="A17852" s="12" t="s">
        <v>315</v>
      </c>
      <c r="B17852" s="12"/>
      <c r="C17852" s="12"/>
      <c r="D17852" s="13"/>
      <c r="E17852" s="14"/>
      <c r="F17852" s="14"/>
      <c r="G17852" s="14"/>
      <c r="H17852" s="2"/>
      <c r="I17852" s="12"/>
      <c r="W17852">
        <f t="shared" si="1888"/>
      </c>
      <c r="X17852">
        <f t="shared" si="1889"/>
      </c>
      <c r="Y17852">
        <f t="shared" si="1890"/>
      </c>
      <c r="Z17852">
        <f t="shared" si="1891"/>
      </c>
    </row>
    <row r="17853" spans="1:26">
      <c r="W17853">
        <f t="shared" si="1888"/>
      </c>
      <c r="X17853">
        <f t="shared" si="1889"/>
      </c>
      <c r="Y17853">
        <f t="shared" si="1890"/>
      </c>
      <c r="Z17853">
        <f t="shared" si="1891"/>
      </c>
    </row>
    <row r="17854" spans="1:26">
      <c r="W17854">
        <f t="shared" si="1888"/>
      </c>
      <c r="X17854">
        <f t="shared" si="1889"/>
      </c>
      <c r="Y17854">
        <f t="shared" si="1890"/>
      </c>
      <c r="Z17854">
        <f t="shared" si="1891"/>
      </c>
    </row>
    <row r="17855" spans="1:26">
      <c r="W17855">
        <f t="shared" si="1888"/>
      </c>
      <c r="X17855">
        <f t="shared" si="1889"/>
      </c>
      <c r="Y17855">
        <f t="shared" si="1890"/>
      </c>
      <c r="Z17855">
        <f t="shared" si="1891"/>
      </c>
    </row>
    <row r="17856" spans="1:26">
      <c r="A17856" s="1562" t="s">
        <v>0</v>
      </c>
      <c r="B17856" s="1562"/>
      <c r="C17856" s="1562"/>
      <c r="D17856" s="1562"/>
      <c r="E17856" s="1562"/>
      <c r="F17856" s="1562"/>
      <c r="G17856" s="1562"/>
      <c r="H17856" s="1562"/>
      <c r="I17856" s="1562"/>
      <c r="W17856">
        <f t="shared" si="1888"/>
      </c>
      <c r="X17856">
        <f t="shared" si="1889"/>
      </c>
      <c r="Y17856">
        <f t="shared" si="1890"/>
      </c>
      <c r="Z17856">
        <f t="shared" si="1891"/>
      </c>
    </row>
    <row r="17857" spans="1:26">
      <c r="W17857">
        <f t="shared" si="1888"/>
      </c>
      <c r="X17857">
        <f t="shared" si="1889"/>
      </c>
      <c r="Y17857">
        <f t="shared" si="1890"/>
      </c>
      <c r="Z17857">
        <f t="shared" si="1891"/>
      </c>
    </row>
    <row r="17858" spans="1:26">
      <c r="A17858" s="1" t="s">
        <v>1</v>
      </c>
      <c r="B17858" s="1"/>
      <c r="C17858" t="inlineStr">
        <is>
          <t>ATTN: Contact-076</t>
        </is>
      </c>
      <c r="G17858" s="495" t="s">
        <v>2</v>
      </c>
      <c r="H17858" s="3" t="s">
        <v>2731</v>
      </c>
      <c r="W17858">
        <f t="shared" si="1888"/>
      </c>
      <c r="X17858">
        <f t="shared" si="1889"/>
      </c>
      <c r="Y17858">
        <f t="shared" si="1890"/>
      </c>
      <c r="Z17858">
        <f t="shared" si="1891"/>
      </c>
    </row>
    <row r="17859" spans="1:26">
      <c r="A17859" s="22" t="inlineStr">
        <is>
          <t>Dealer-350</t>
        </is>
      </c>
      <c r="B17859" s="1"/>
      <c r="F17859" s="4"/>
      <c r="G17859" s="721" t="s">
        <v>1440</v>
      </c>
      <c r="H17859" s="717" t="s">
        <v>2375</v>
      </c>
      <c r="I17859" s="82"/>
      <c r="W17859">
        <f t="shared" si="1888"/>
      </c>
      <c r="X17859">
        <f t="shared" si="1889"/>
      </c>
      <c r="Y17859">
        <f t="shared" si="1890"/>
      </c>
      <c r="Z17859">
        <f t="shared" si="1891"/>
      </c>
    </row>
    <row r="17860" spans="1:26">
      <c r="A17860" s="1" t="inlineStr">
        <is>
          <t>Address line (redacted)</t>
        </is>
      </c>
      <c r="B17860" s="1"/>
      <c r="G17860" s="719" t="s">
        <v>2645</v>
      </c>
      <c r="H17860" s="718" t="s">
        <v>2381</v>
      </c>
      <c r="I17860" s="461"/>
      <c r="W17860">
        <f t="shared" ref="W17860:W17923" si="1892">IF(LEFT($H17860&amp;"",5)="2019-",$H17860,W17859)</f>
      </c>
      <c r="X17860">
        <f t="shared" ref="X17860:X17923" si="1893">IF($W17860="",0,IF(COUNTIF($AB$2:$AB$80,$W17860)&gt;0,1,0))</f>
      </c>
      <c r="Y17860">
        <f t="shared" ref="Y17860:Y17923" si="1894">IF($C17860="","",UPPER(TRIM(IFERROR(LEFT($C17860&amp;"",FIND("/",$C17860&amp;"")-1),$C17860&amp;""))))</f>
      </c>
      <c r="Z17860">
        <f t="shared" ref="Z17860:Z17923" si="1895">IFERROR(IF(ISNUMBER($G17860),$G17860,0),0)</f>
      </c>
    </row>
    <row r="17861" spans="1:26">
      <c r="A17861" s="1" t="inlineStr">
        <is>
          <t>Address line (redacted)</t>
        </is>
      </c>
      <c r="B17861" s="1"/>
      <c r="D17861" s="85"/>
      <c r="E17861" s="85"/>
      <c r="F17861" s="85"/>
      <c r="G17861" s="85"/>
      <c r="H17861" s="85"/>
      <c r="W17861">
        <f t="shared" si="1892"/>
      </c>
      <c r="X17861">
        <f t="shared" si="1893"/>
      </c>
      <c r="Y17861">
        <f t="shared" si="1894"/>
      </c>
      <c r="Z17861">
        <f t="shared" si="1895"/>
      </c>
    </row>
    <row r="17862" spans="1:26">
      <c r="A17862" s="22" t="inlineStr">
        <is>
          <t>Address line (redacted)</t>
        </is>
      </c>
      <c r="B17862" s="86"/>
      <c r="D17862" s="85"/>
      <c r="E17862" s="85"/>
      <c r="F17862" s="85"/>
      <c r="G17862" s="85"/>
      <c r="H17862" s="85"/>
      <c r="W17862">
        <f t="shared" si="1892"/>
      </c>
      <c r="X17862">
        <f t="shared" si="1893"/>
      </c>
      <c r="Y17862">
        <f t="shared" si="1894"/>
      </c>
      <c r="Z17862">
        <f t="shared" si="1895"/>
      </c>
    </row>
    <row r="17863" spans="1:26">
      <c r="A17863" s="49" t="s">
        <v>4</v>
      </c>
      <c r="B17863" s="87"/>
      <c r="W17863">
        <f t="shared" si="1892"/>
      </c>
      <c r="X17863">
        <f t="shared" si="1893"/>
      </c>
      <c r="Y17863">
        <f t="shared" si="1894"/>
      </c>
      <c r="Z17863">
        <f t="shared" si="1895"/>
      </c>
    </row>
    <row r="17864" spans="1:26">
      <c r="A17864" s="1" t="s">
        <v>5</v>
      </c>
      <c r="W17864">
        <f t="shared" si="1892"/>
      </c>
      <c r="X17864">
        <f t="shared" si="1893"/>
      </c>
      <c r="Y17864">
        <f t="shared" si="1894"/>
      </c>
      <c r="Z17864">
        <f t="shared" si="1895"/>
      </c>
    </row>
    <row r="17865" spans="1:26">
      <c r="A17865" s="1" t="s">
        <v>6</v>
      </c>
      <c r="W17865">
        <f t="shared" si="1892"/>
      </c>
      <c r="X17865">
        <f t="shared" si="1893"/>
      </c>
      <c r="Y17865">
        <f t="shared" si="1894"/>
      </c>
      <c r="Z17865">
        <f t="shared" si="1895"/>
      </c>
    </row>
    <row r="17866" spans="1:26">
      <c r="A17866" s="1" t="s">
        <v>7</v>
      </c>
      <c r="W17866">
        <f t="shared" si="1892"/>
      </c>
      <c r="X17866">
        <f t="shared" si="1893"/>
      </c>
      <c r="Y17866">
        <f t="shared" si="1894"/>
      </c>
      <c r="Z17866">
        <f t="shared" si="1895"/>
      </c>
    </row>
    <row r="17867" spans="1:26" ht="24">
      <c r="A17867" s="88" t="s">
        <v>8</v>
      </c>
      <c r="B17867" s="89" t="s">
        <v>9</v>
      </c>
      <c r="C17867" s="89" t="s">
        <v>10</v>
      </c>
      <c r="D17867" s="34" t="s">
        <v>11</v>
      </c>
      <c r="E17867" s="34" t="s">
        <v>12</v>
      </c>
      <c r="F17867" s="34" t="s">
        <v>13</v>
      </c>
      <c r="G17867" s="34" t="s">
        <v>14</v>
      </c>
      <c r="H17867" s="88" t="s">
        <v>15</v>
      </c>
      <c r="I17867" s="90" t="s">
        <v>16</v>
      </c>
      <c r="W17867">
        <f t="shared" si="1892"/>
      </c>
      <c r="X17867">
        <f t="shared" si="1893"/>
      </c>
      <c r="Y17867">
        <f t="shared" si="1894"/>
      </c>
      <c r="Z17867">
        <f t="shared" si="1895"/>
      </c>
    </row>
    <row r="17868" spans="1:26">
      <c r="A17868" s="5"/>
      <c r="B17868" s="1563" t="s">
        <v>17</v>
      </c>
      <c r="C17868" s="1563"/>
      <c r="D17868" s="5"/>
      <c r="E17868" s="5"/>
      <c r="F17868" s="5"/>
      <c r="G17868" s="6"/>
      <c r="H17868" s="5"/>
      <c r="I17868" s="183"/>
      <c r="W17868">
        <f t="shared" si="1892"/>
      </c>
      <c r="X17868">
        <f t="shared" si="1893"/>
      </c>
      <c r="Y17868">
        <f t="shared" si="1894"/>
      </c>
      <c r="Z17868">
        <f t="shared" si="1895"/>
      </c>
    </row>
    <row r="17869" spans="1:26">
      <c r="A17869" s="5">
        <v>1</v>
      </c>
      <c r="B17869" s="8" t="s">
        <v>757</v>
      </c>
      <c r="C17869" s="5" t="s">
        <v>758</v>
      </c>
      <c r="D17869" s="5"/>
      <c r="E17869" s="10"/>
      <c r="F17869" s="5">
        <v>1</v>
      </c>
      <c r="G17869" s="5">
        <f t="shared" ref="G17869:G17908" si="1896">+F17869</f>
      </c>
      <c r="H17869" s="5">
        <v>1</v>
      </c>
      <c r="I17869" s="183">
        <f>+H17869*G17869</f>
      </c>
      <c r="J17869">
        <f>+H17869*G17869</f>
      </c>
      <c r="W17869">
        <f t="shared" si="1892"/>
      </c>
      <c r="X17869">
        <f t="shared" si="1893"/>
      </c>
      <c r="Y17869">
        <f t="shared" si="1894"/>
      </c>
      <c r="Z17869">
        <f t="shared" si="1895"/>
      </c>
    </row>
    <row r="17870" spans="1:26">
      <c r="A17870" s="5">
        <v>2</v>
      </c>
      <c r="B17870" s="351" t="s">
        <v>2034</v>
      </c>
      <c r="C17870" s="352" t="s">
        <v>2035</v>
      </c>
      <c r="D17870" s="352"/>
      <c r="F17870" s="5">
        <v>1</v>
      </c>
      <c r="G17870" s="5">
        <f t="shared" si="1896"/>
      </c>
      <c r="H17870" s="352">
        <v>1</v>
      </c>
      <c r="I17870" s="183">
        <f t="shared" ref="I17870:I17908" si="1897">+H17870*G17870</f>
      </c>
      <c r="J17870">
        <f>+H17870*G17870</f>
      </c>
      <c r="W17870">
        <f t="shared" si="1892"/>
      </c>
      <c r="X17870">
        <f t="shared" si="1893"/>
      </c>
      <c r="Y17870">
        <f t="shared" si="1894"/>
      </c>
      <c r="Z17870">
        <f t="shared" si="1895"/>
      </c>
    </row>
    <row r="17871" spans="1:26">
      <c r="A17871" s="5">
        <v>3</v>
      </c>
      <c r="B17871" s="8" t="s">
        <v>464</v>
      </c>
      <c r="C17871" s="5" t="s">
        <v>463</v>
      </c>
      <c r="D17871" s="5"/>
      <c r="E17871" s="10"/>
      <c r="F17871" s="5">
        <v>1</v>
      </c>
      <c r="G17871" s="5">
        <f t="shared" si="1896"/>
      </c>
      <c r="H17871" s="5">
        <v>1</v>
      </c>
      <c r="I17871" s="183">
        <f t="shared" si="1897"/>
      </c>
      <c r="J17871">
        <f t="shared" ref="J17871:J17908" si="1898">+H17871*G17871</f>
      </c>
      <c r="W17871">
        <f t="shared" si="1892"/>
      </c>
      <c r="X17871">
        <f t="shared" si="1893"/>
      </c>
      <c r="Y17871">
        <f t="shared" si="1894"/>
      </c>
      <c r="Z17871">
        <f t="shared" si="1895"/>
      </c>
    </row>
    <row r="17872" spans="1:26">
      <c r="A17872" s="5">
        <v>4</v>
      </c>
      <c r="B17872" s="8" t="s">
        <v>37</v>
      </c>
      <c r="C17872" s="5" t="s">
        <v>38</v>
      </c>
      <c r="D17872" s="5"/>
      <c r="E17872" s="10"/>
      <c r="F17872" s="5">
        <v>1</v>
      </c>
      <c r="G17872" s="5">
        <f t="shared" si="1896"/>
      </c>
      <c r="H17872" s="5">
        <v>1</v>
      </c>
      <c r="I17872" s="183">
        <f t="shared" si="1897"/>
      </c>
      <c r="J17872">
        <f t="shared" si="1898"/>
      </c>
      <c r="W17872">
        <f t="shared" si="1892"/>
      </c>
      <c r="X17872">
        <f t="shared" si="1893"/>
      </c>
      <c r="Y17872">
        <f t="shared" si="1894"/>
      </c>
      <c r="Z17872">
        <f t="shared" si="1895"/>
      </c>
    </row>
    <row r="17873" spans="1:26">
      <c r="A17873" s="5">
        <v>5</v>
      </c>
      <c r="B17873" s="8" t="s">
        <v>336</v>
      </c>
      <c r="C17873" s="5" t="s">
        <v>337</v>
      </c>
      <c r="D17873" s="5"/>
      <c r="E17873" s="10"/>
      <c r="F17873" s="5">
        <v>1</v>
      </c>
      <c r="G17873" s="5">
        <f t="shared" si="1896"/>
      </c>
      <c r="H17873" s="5">
        <v>1</v>
      </c>
      <c r="I17873" s="183">
        <f t="shared" si="1897"/>
      </c>
      <c r="J17873">
        <f t="shared" si="1898"/>
      </c>
      <c r="W17873">
        <f t="shared" si="1892"/>
      </c>
      <c r="X17873">
        <f t="shared" si="1893"/>
      </c>
      <c r="Y17873">
        <f t="shared" si="1894"/>
      </c>
      <c r="Z17873">
        <f t="shared" si="1895"/>
      </c>
    </row>
    <row r="17874" spans="1:26">
      <c r="A17874" s="5">
        <v>6</v>
      </c>
      <c r="B17874" s="8" t="s">
        <v>338</v>
      </c>
      <c r="C17874" s="5" t="s">
        <v>339</v>
      </c>
      <c r="D17874" s="5"/>
      <c r="E17874" s="10"/>
      <c r="F17874" s="5">
        <v>1</v>
      </c>
      <c r="G17874" s="5">
        <f t="shared" si="1896"/>
      </c>
      <c r="H17874" s="5">
        <v>1</v>
      </c>
      <c r="I17874" s="183">
        <f t="shared" si="1897"/>
      </c>
      <c r="J17874">
        <f t="shared" si="1898"/>
      </c>
      <c r="W17874">
        <f t="shared" si="1892"/>
      </c>
      <c r="X17874">
        <f t="shared" si="1893"/>
      </c>
      <c r="Y17874">
        <f t="shared" si="1894"/>
      </c>
      <c r="Z17874">
        <f t="shared" si="1895"/>
      </c>
    </row>
    <row r="17875" spans="1:26">
      <c r="A17875" s="5">
        <v>7</v>
      </c>
      <c r="B17875" s="8" t="s">
        <v>792</v>
      </c>
      <c r="C17875" s="5" t="s">
        <v>793</v>
      </c>
      <c r="D17875" s="5"/>
      <c r="E17875" s="10"/>
      <c r="F17875" s="5">
        <v>1</v>
      </c>
      <c r="G17875" s="5">
        <f t="shared" si="1896"/>
      </c>
      <c r="H17875" s="5">
        <v>1</v>
      </c>
      <c r="I17875" s="183">
        <f t="shared" si="1897"/>
      </c>
      <c r="J17875">
        <f t="shared" si="1898"/>
      </c>
      <c r="W17875">
        <f t="shared" si="1892"/>
      </c>
      <c r="X17875">
        <f t="shared" si="1893"/>
      </c>
      <c r="Y17875">
        <f t="shared" si="1894"/>
      </c>
      <c r="Z17875">
        <f t="shared" si="1895"/>
      </c>
    </row>
    <row r="17876" spans="1:26">
      <c r="A17876" s="5">
        <v>8</v>
      </c>
      <c r="B17876" s="8" t="s">
        <v>340</v>
      </c>
      <c r="C17876" s="5" t="s">
        <v>341</v>
      </c>
      <c r="D17876" s="5"/>
      <c r="E17876" s="10"/>
      <c r="F17876" s="5">
        <v>1</v>
      </c>
      <c r="G17876" s="5">
        <f t="shared" si="1896"/>
      </c>
      <c r="H17876" s="5">
        <v>1</v>
      </c>
      <c r="I17876" s="183">
        <f t="shared" si="1897"/>
      </c>
      <c r="J17876">
        <f t="shared" si="1898"/>
      </c>
      <c r="W17876">
        <f t="shared" si="1892"/>
      </c>
      <c r="X17876">
        <f t="shared" si="1893"/>
      </c>
      <c r="Y17876">
        <f t="shared" si="1894"/>
      </c>
      <c r="Z17876">
        <f t="shared" si="1895"/>
      </c>
    </row>
    <row r="17877" spans="1:26">
      <c r="A17877" s="5">
        <v>9</v>
      </c>
      <c r="B17877" s="8" t="s">
        <v>835</v>
      </c>
      <c r="C17877" s="5" t="s">
        <v>1147</v>
      </c>
      <c r="D17877" s="5"/>
      <c r="E17877" s="10"/>
      <c r="F17877" s="5">
        <v>1</v>
      </c>
      <c r="G17877" s="5">
        <f t="shared" si="1896"/>
      </c>
      <c r="H17877" s="5">
        <v>1</v>
      </c>
      <c r="I17877" s="183">
        <f t="shared" si="1897"/>
      </c>
      <c r="J17877">
        <f t="shared" si="1898"/>
      </c>
      <c r="W17877">
        <f t="shared" si="1892"/>
      </c>
      <c r="X17877">
        <f t="shared" si="1893"/>
      </c>
      <c r="Y17877">
        <f t="shared" si="1894"/>
      </c>
      <c r="Z17877">
        <f t="shared" si="1895"/>
      </c>
    </row>
    <row r="17878" spans="1:26">
      <c r="A17878" s="5">
        <v>10</v>
      </c>
      <c r="B17878" s="8" t="s">
        <v>342</v>
      </c>
      <c r="C17878" s="5" t="s">
        <v>343</v>
      </c>
      <c r="D17878" s="5"/>
      <c r="E17878" s="10"/>
      <c r="F17878" s="5">
        <v>1</v>
      </c>
      <c r="G17878" s="5">
        <f t="shared" si="1896"/>
      </c>
      <c r="H17878" s="5">
        <v>1</v>
      </c>
      <c r="I17878" s="183">
        <f t="shared" si="1897"/>
      </c>
      <c r="J17878">
        <f t="shared" si="1898"/>
      </c>
      <c r="W17878">
        <f t="shared" si="1892"/>
      </c>
      <c r="X17878">
        <f t="shared" si="1893"/>
      </c>
      <c r="Y17878">
        <f t="shared" si="1894"/>
      </c>
      <c r="Z17878">
        <f t="shared" si="1895"/>
      </c>
    </row>
    <row r="17879" spans="1:26">
      <c r="A17879" s="5">
        <v>11</v>
      </c>
      <c r="B17879" s="8" t="s">
        <v>344</v>
      </c>
      <c r="C17879" s="5" t="s">
        <v>345</v>
      </c>
      <c r="D17879" s="5"/>
      <c r="E17879" s="10"/>
      <c r="F17879" s="5">
        <v>1</v>
      </c>
      <c r="G17879" s="5">
        <f t="shared" si="1896"/>
      </c>
      <c r="H17879" s="5">
        <v>1</v>
      </c>
      <c r="I17879" s="183">
        <f t="shared" si="1897"/>
      </c>
      <c r="J17879">
        <f t="shared" si="1898"/>
      </c>
      <c r="W17879">
        <f t="shared" si="1892"/>
      </c>
      <c r="X17879">
        <f t="shared" si="1893"/>
      </c>
      <c r="Y17879">
        <f t="shared" si="1894"/>
      </c>
      <c r="Z17879">
        <f t="shared" si="1895"/>
      </c>
    </row>
    <row r="17880" spans="1:26">
      <c r="A17880" s="5">
        <v>12</v>
      </c>
      <c r="B17880" s="8" t="s">
        <v>346</v>
      </c>
      <c r="C17880" s="5" t="s">
        <v>347</v>
      </c>
      <c r="D17880" s="5"/>
      <c r="E17880" s="10"/>
      <c r="F17880" s="5">
        <v>1</v>
      </c>
      <c r="G17880" s="5">
        <f t="shared" si="1896"/>
      </c>
      <c r="H17880" s="5">
        <v>1</v>
      </c>
      <c r="I17880" s="183">
        <f t="shared" si="1897"/>
      </c>
      <c r="J17880">
        <f t="shared" si="1898"/>
      </c>
      <c r="W17880">
        <f t="shared" si="1892"/>
      </c>
      <c r="X17880">
        <f t="shared" si="1893"/>
      </c>
      <c r="Y17880">
        <f t="shared" si="1894"/>
      </c>
      <c r="Z17880">
        <f t="shared" si="1895"/>
      </c>
    </row>
    <row r="17881" spans="1:26">
      <c r="A17881" s="5">
        <v>13</v>
      </c>
      <c r="B17881" s="8" t="s">
        <v>348</v>
      </c>
      <c r="C17881" s="5" t="s">
        <v>349</v>
      </c>
      <c r="D17881" s="5"/>
      <c r="E17881" s="10"/>
      <c r="F17881" s="5">
        <v>1</v>
      </c>
      <c r="G17881" s="5">
        <f t="shared" si="1896"/>
      </c>
      <c r="H17881" s="5">
        <v>1</v>
      </c>
      <c r="I17881" s="183">
        <f t="shared" si="1897"/>
      </c>
      <c r="J17881">
        <f t="shared" si="1898"/>
      </c>
      <c r="W17881">
        <f t="shared" si="1892"/>
      </c>
      <c r="X17881">
        <f t="shared" si="1893"/>
      </c>
      <c r="Y17881">
        <f t="shared" si="1894"/>
      </c>
      <c r="Z17881">
        <f t="shared" si="1895"/>
      </c>
    </row>
    <row r="17882" spans="1:26">
      <c r="A17882" s="5">
        <v>14</v>
      </c>
      <c r="B17882" s="8" t="s">
        <v>462</v>
      </c>
      <c r="C17882" s="5" t="s">
        <v>461</v>
      </c>
      <c r="D17882" s="5"/>
      <c r="E17882" s="10"/>
      <c r="F17882" s="5">
        <v>1</v>
      </c>
      <c r="G17882" s="5">
        <f t="shared" si="1896"/>
      </c>
      <c r="H17882" s="5">
        <v>1</v>
      </c>
      <c r="I17882" s="183">
        <f t="shared" si="1897"/>
      </c>
      <c r="J17882">
        <f t="shared" si="1898"/>
      </c>
      <c r="W17882">
        <f t="shared" si="1892"/>
      </c>
      <c r="X17882">
        <f t="shared" si="1893"/>
      </c>
      <c r="Y17882">
        <f t="shared" si="1894"/>
      </c>
      <c r="Z17882">
        <f t="shared" si="1895"/>
      </c>
    </row>
    <row r="17883" spans="1:26">
      <c r="A17883" s="5">
        <v>15</v>
      </c>
      <c r="B17883" s="8" t="s">
        <v>460</v>
      </c>
      <c r="C17883" s="5" t="s">
        <v>459</v>
      </c>
      <c r="D17883" s="5"/>
      <c r="E17883" s="10"/>
      <c r="F17883" s="5">
        <v>1</v>
      </c>
      <c r="G17883" s="5">
        <f t="shared" si="1896"/>
      </c>
      <c r="H17883" s="5">
        <v>1</v>
      </c>
      <c r="I17883" s="183">
        <f t="shared" si="1897"/>
      </c>
      <c r="J17883">
        <f t="shared" si="1898"/>
      </c>
      <c r="W17883">
        <f t="shared" si="1892"/>
      </c>
      <c r="X17883">
        <f t="shared" si="1893"/>
      </c>
      <c r="Y17883">
        <f t="shared" si="1894"/>
      </c>
      <c r="Z17883">
        <f t="shared" si="1895"/>
      </c>
    </row>
    <row r="17884" spans="1:26">
      <c r="A17884" s="5">
        <v>16</v>
      </c>
      <c r="B17884" s="8" t="s">
        <v>1188</v>
      </c>
      <c r="C17884" s="5" t="s">
        <v>1189</v>
      </c>
      <c r="D17884" s="5"/>
      <c r="E17884" s="5"/>
      <c r="F17884" s="5">
        <v>1</v>
      </c>
      <c r="G17884" s="5">
        <f t="shared" si="1896"/>
      </c>
      <c r="H17884" s="5">
        <v>1</v>
      </c>
      <c r="I17884" s="183">
        <f t="shared" si="1897"/>
      </c>
      <c r="J17884">
        <f t="shared" si="1898"/>
      </c>
      <c r="W17884">
        <f t="shared" si="1892"/>
      </c>
      <c r="X17884">
        <f t="shared" si="1893"/>
      </c>
      <c r="Y17884">
        <f t="shared" si="1894"/>
      </c>
      <c r="Z17884">
        <f t="shared" si="1895"/>
      </c>
    </row>
    <row r="17885" spans="1:26">
      <c r="A17885" s="5">
        <v>17</v>
      </c>
      <c r="B17885" s="8" t="s">
        <v>1271</v>
      </c>
      <c r="C17885" s="5" t="s">
        <v>1272</v>
      </c>
      <c r="D17885" s="5"/>
      <c r="E17885" s="10"/>
      <c r="F17885" s="5">
        <v>1</v>
      </c>
      <c r="G17885" s="5">
        <f t="shared" si="1896"/>
      </c>
      <c r="H17885" s="5">
        <v>1</v>
      </c>
      <c r="I17885" s="183">
        <f t="shared" si="1897"/>
      </c>
      <c r="J17885">
        <f t="shared" si="1898"/>
      </c>
      <c r="W17885">
        <f t="shared" si="1892"/>
      </c>
      <c r="X17885">
        <f t="shared" si="1893"/>
      </c>
      <c r="Y17885">
        <f t="shared" si="1894"/>
      </c>
      <c r="Z17885">
        <f t="shared" si="1895"/>
      </c>
    </row>
    <row r="17886" spans="1:26">
      <c r="A17886" s="5">
        <v>18</v>
      </c>
      <c r="B17886" s="8" t="s">
        <v>458</v>
      </c>
      <c r="C17886" s="5" t="s">
        <v>457</v>
      </c>
      <c r="D17886" s="5"/>
      <c r="E17886" s="10"/>
      <c r="F17886" s="5">
        <v>1</v>
      </c>
      <c r="G17886" s="5">
        <f t="shared" si="1896"/>
      </c>
      <c r="H17886" s="5">
        <v>1</v>
      </c>
      <c r="I17886" s="183">
        <f t="shared" si="1897"/>
      </c>
      <c r="J17886">
        <f t="shared" si="1898"/>
      </c>
      <c r="W17886">
        <f t="shared" si="1892"/>
      </c>
      <c r="X17886">
        <f t="shared" si="1893"/>
      </c>
      <c r="Y17886">
        <f t="shared" si="1894"/>
      </c>
      <c r="Z17886">
        <f t="shared" si="1895"/>
      </c>
    </row>
    <row r="17887" spans="1:26">
      <c r="A17887" s="5">
        <v>19</v>
      </c>
      <c r="B17887" s="8" t="s">
        <v>593</v>
      </c>
      <c r="C17887" s="5" t="s">
        <v>438</v>
      </c>
      <c r="D17887" s="5"/>
      <c r="E17887" s="10"/>
      <c r="F17887" s="5">
        <v>1</v>
      </c>
      <c r="G17887" s="5">
        <f t="shared" si="1896"/>
      </c>
      <c r="H17887" s="5">
        <v>1</v>
      </c>
      <c r="I17887" s="183">
        <f t="shared" si="1897"/>
      </c>
      <c r="J17887">
        <f t="shared" si="1898"/>
      </c>
      <c r="W17887">
        <f t="shared" si="1892"/>
      </c>
      <c r="X17887">
        <f t="shared" si="1893"/>
      </c>
      <c r="Y17887">
        <f t="shared" si="1894"/>
      </c>
      <c r="Z17887">
        <f t="shared" si="1895"/>
      </c>
    </row>
    <row r="17888" spans="1:26">
      <c r="A17888" s="5">
        <v>20</v>
      </c>
      <c r="B17888" s="15" t="s">
        <v>1732</v>
      </c>
      <c r="C17888" s="5" t="s">
        <v>1733</v>
      </c>
      <c r="D17888" s="5"/>
      <c r="E17888" s="10"/>
      <c r="F17888" s="5">
        <v>1</v>
      </c>
      <c r="G17888" s="5">
        <f t="shared" si="1896"/>
      </c>
      <c r="H17888" s="5">
        <v>1</v>
      </c>
      <c r="I17888" s="183">
        <f t="shared" si="1897"/>
      </c>
      <c r="J17888">
        <f t="shared" si="1898"/>
      </c>
      <c r="W17888">
        <f t="shared" si="1892"/>
      </c>
      <c r="X17888">
        <f t="shared" si="1893"/>
      </c>
      <c r="Y17888">
        <f t="shared" si="1894"/>
      </c>
      <c r="Z17888">
        <f t="shared" si="1895"/>
      </c>
    </row>
    <row r="17889" spans="1:26">
      <c r="A17889" s="5">
        <v>21</v>
      </c>
      <c r="B17889" s="8" t="s">
        <v>454</v>
      </c>
      <c r="C17889" s="5" t="s">
        <v>453</v>
      </c>
      <c r="D17889" s="5"/>
      <c r="E17889" s="10"/>
      <c r="F17889" s="5">
        <v>1</v>
      </c>
      <c r="G17889" s="5">
        <f t="shared" si="1896"/>
      </c>
      <c r="H17889" s="5">
        <v>1</v>
      </c>
      <c r="I17889" s="183">
        <f t="shared" si="1897"/>
      </c>
      <c r="J17889">
        <f t="shared" si="1898"/>
      </c>
      <c r="W17889">
        <f t="shared" si="1892"/>
      </c>
      <c r="X17889">
        <f t="shared" si="1893"/>
      </c>
      <c r="Y17889">
        <f t="shared" si="1894"/>
      </c>
      <c r="Z17889">
        <f t="shared" si="1895"/>
      </c>
    </row>
    <row r="17890" spans="1:26">
      <c r="A17890" s="5">
        <v>22</v>
      </c>
      <c r="B17890" s="8" t="s">
        <v>452</v>
      </c>
      <c r="C17890" s="5" t="s">
        <v>339</v>
      </c>
      <c r="D17890" s="5"/>
      <c r="E17890" s="10"/>
      <c r="F17890" s="5">
        <v>1</v>
      </c>
      <c r="G17890" s="5">
        <f t="shared" si="1896"/>
      </c>
      <c r="H17890" s="5">
        <v>1</v>
      </c>
      <c r="I17890" s="183">
        <f t="shared" si="1897"/>
      </c>
      <c r="J17890">
        <f t="shared" si="1898"/>
      </c>
      <c r="W17890">
        <f t="shared" si="1892"/>
      </c>
      <c r="X17890">
        <f t="shared" si="1893"/>
      </c>
      <c r="Y17890">
        <f t="shared" si="1894"/>
      </c>
      <c r="Z17890">
        <f t="shared" si="1895"/>
      </c>
    </row>
    <row r="17891" spans="1:26">
      <c r="A17891" s="5">
        <v>23</v>
      </c>
      <c r="B17891" s="8" t="s">
        <v>1045</v>
      </c>
      <c r="C17891" s="5" t="s">
        <v>1044</v>
      </c>
      <c r="D17891" s="5"/>
      <c r="E17891" s="10"/>
      <c r="F17891" s="5">
        <v>1</v>
      </c>
      <c r="G17891" s="5">
        <f t="shared" si="1896"/>
      </c>
      <c r="H17891" s="5">
        <v>1</v>
      </c>
      <c r="I17891" s="183">
        <f t="shared" si="1897"/>
      </c>
      <c r="J17891">
        <f t="shared" si="1898"/>
      </c>
      <c r="W17891">
        <f t="shared" si="1892"/>
      </c>
      <c r="X17891">
        <f t="shared" si="1893"/>
      </c>
      <c r="Y17891">
        <f t="shared" si="1894"/>
      </c>
      <c r="Z17891">
        <f t="shared" si="1895"/>
      </c>
    </row>
    <row r="17892" spans="1:26">
      <c r="A17892" s="5">
        <v>24</v>
      </c>
      <c r="B17892" s="8" t="s">
        <v>2039</v>
      </c>
      <c r="C17892" s="5" t="s">
        <v>2040</v>
      </c>
      <c r="D17892" s="5"/>
      <c r="E17892" s="10"/>
      <c r="F17892" s="5">
        <v>1</v>
      </c>
      <c r="G17892" s="5">
        <f t="shared" si="1896"/>
      </c>
      <c r="H17892" s="5">
        <v>1</v>
      </c>
      <c r="I17892" s="183">
        <f t="shared" si="1897"/>
      </c>
      <c r="J17892">
        <f t="shared" si="1898"/>
      </c>
      <c r="W17892">
        <f t="shared" si="1892"/>
      </c>
      <c r="X17892">
        <f t="shared" si="1893"/>
      </c>
      <c r="Y17892">
        <f t="shared" si="1894"/>
      </c>
      <c r="Z17892">
        <f t="shared" si="1895"/>
      </c>
    </row>
    <row r="17893" spans="1:26">
      <c r="A17893" s="5">
        <v>25</v>
      </c>
      <c r="B17893" s="8" t="s">
        <v>753</v>
      </c>
      <c r="C17893" s="5" t="s">
        <v>754</v>
      </c>
      <c r="D17893" s="5"/>
      <c r="E17893" s="10"/>
      <c r="F17893" s="5">
        <v>1</v>
      </c>
      <c r="G17893" s="5">
        <f t="shared" si="1896"/>
      </c>
      <c r="H17893" s="5">
        <v>1</v>
      </c>
      <c r="I17893" s="183">
        <f t="shared" si="1897"/>
      </c>
      <c r="J17893">
        <f t="shared" si="1898"/>
      </c>
      <c r="W17893">
        <f t="shared" si="1892"/>
      </c>
      <c r="X17893">
        <f t="shared" si="1893"/>
      </c>
      <c r="Y17893">
        <f t="shared" si="1894"/>
      </c>
      <c r="Z17893">
        <f t="shared" si="1895"/>
      </c>
    </row>
    <row r="17894" spans="1:26">
      <c r="A17894" s="5">
        <v>26</v>
      </c>
      <c r="B17894" s="8" t="s">
        <v>1476</v>
      </c>
      <c r="C17894" s="5" t="s">
        <v>1477</v>
      </c>
      <c r="D17894" s="5"/>
      <c r="E17894" s="10"/>
      <c r="F17894" s="5">
        <v>1</v>
      </c>
      <c r="G17894" s="5">
        <f t="shared" si="1896"/>
      </c>
      <c r="H17894" s="5">
        <v>1</v>
      </c>
      <c r="I17894" s="183">
        <f t="shared" si="1897"/>
      </c>
      <c r="J17894">
        <f t="shared" si="1898"/>
      </c>
      <c r="W17894">
        <f t="shared" si="1892"/>
      </c>
      <c r="X17894">
        <f t="shared" si="1893"/>
      </c>
      <c r="Y17894">
        <f t="shared" si="1894"/>
      </c>
      <c r="Z17894">
        <f t="shared" si="1895"/>
      </c>
    </row>
    <row r="17895" spans="1:26">
      <c r="A17895" s="5">
        <v>27</v>
      </c>
      <c r="B17895" s="8" t="s">
        <v>584</v>
      </c>
      <c r="C17895" s="5" t="s">
        <v>585</v>
      </c>
      <c r="D17895" s="5"/>
      <c r="E17895" s="10"/>
      <c r="F17895" s="5">
        <v>1</v>
      </c>
      <c r="G17895" s="5">
        <f t="shared" si="1896"/>
      </c>
      <c r="H17895" s="5">
        <v>1</v>
      </c>
      <c r="I17895" s="183">
        <f t="shared" si="1897"/>
      </c>
      <c r="J17895">
        <f t="shared" si="1898"/>
      </c>
      <c r="W17895">
        <f t="shared" si="1892"/>
      </c>
      <c r="X17895">
        <f t="shared" si="1893"/>
      </c>
      <c r="Y17895">
        <f t="shared" si="1894"/>
      </c>
      <c r="Z17895">
        <f t="shared" si="1895"/>
      </c>
    </row>
    <row r="17896" spans="1:26">
      <c r="A17896" s="5">
        <v>28</v>
      </c>
      <c r="B17896" s="8" t="s">
        <v>748</v>
      </c>
      <c r="C17896" s="5" t="s">
        <v>362</v>
      </c>
      <c r="D17896" s="5"/>
      <c r="E17896" s="10"/>
      <c r="F17896" s="5">
        <v>1</v>
      </c>
      <c r="G17896" s="5">
        <f t="shared" si="1896"/>
      </c>
      <c r="H17896" s="5">
        <v>1</v>
      </c>
      <c r="I17896" s="183">
        <f t="shared" si="1897"/>
      </c>
      <c r="J17896">
        <f t="shared" si="1898"/>
      </c>
      <c r="W17896">
        <f t="shared" si="1892"/>
      </c>
      <c r="X17896">
        <f t="shared" si="1893"/>
      </c>
      <c r="Y17896">
        <f t="shared" si="1894"/>
      </c>
      <c r="Z17896">
        <f t="shared" si="1895"/>
      </c>
    </row>
    <row r="17897" spans="1:26">
      <c r="A17897" s="5">
        <v>29</v>
      </c>
      <c r="B17897" s="8" t="s">
        <v>361</v>
      </c>
      <c r="C17897" s="5" t="s">
        <v>362</v>
      </c>
      <c r="D17897" s="5"/>
      <c r="E17897" s="10"/>
      <c r="F17897" s="5">
        <v>1</v>
      </c>
      <c r="G17897" s="5">
        <f t="shared" si="1896"/>
      </c>
      <c r="H17897" s="5">
        <v>1</v>
      </c>
      <c r="I17897" s="183">
        <f t="shared" si="1897"/>
      </c>
      <c r="J17897">
        <f t="shared" si="1898"/>
      </c>
      <c r="W17897">
        <f t="shared" si="1892"/>
      </c>
      <c r="X17897">
        <f t="shared" si="1893"/>
      </c>
      <c r="Y17897">
        <f t="shared" si="1894"/>
      </c>
      <c r="Z17897">
        <f t="shared" si="1895"/>
      </c>
    </row>
    <row r="17898" spans="1:26">
      <c r="A17898" s="5">
        <v>30</v>
      </c>
      <c r="B17898" s="8" t="s">
        <v>2003</v>
      </c>
      <c r="C17898" s="5" t="s">
        <v>362</v>
      </c>
      <c r="D17898" s="5"/>
      <c r="E17898" s="10"/>
      <c r="F17898" s="5">
        <v>1</v>
      </c>
      <c r="G17898" s="5">
        <f t="shared" si="1896"/>
      </c>
      <c r="H17898" s="5">
        <v>1</v>
      </c>
      <c r="I17898" s="183">
        <f t="shared" si="1897"/>
      </c>
      <c r="J17898">
        <f t="shared" si="1898"/>
      </c>
      <c r="W17898">
        <f t="shared" si="1892"/>
      </c>
      <c r="X17898">
        <f t="shared" si="1893"/>
      </c>
      <c r="Y17898">
        <f t="shared" si="1894"/>
      </c>
      <c r="Z17898">
        <f t="shared" si="1895"/>
      </c>
    </row>
    <row r="17899" spans="1:26">
      <c r="A17899" s="5">
        <v>31</v>
      </c>
      <c r="B17899" s="8" t="s">
        <v>447</v>
      </c>
      <c r="C17899" s="5" t="s">
        <v>446</v>
      </c>
      <c r="D17899" s="5"/>
      <c r="E17899" s="10"/>
      <c r="F17899" s="5">
        <v>1</v>
      </c>
      <c r="G17899" s="5">
        <f t="shared" si="1896"/>
      </c>
      <c r="H17899" s="5">
        <v>1</v>
      </c>
      <c r="I17899" s="183">
        <f t="shared" si="1897"/>
      </c>
      <c r="J17899">
        <f t="shared" si="1898"/>
      </c>
      <c r="W17899">
        <f t="shared" si="1892"/>
      </c>
      <c r="X17899">
        <f t="shared" si="1893"/>
      </c>
      <c r="Y17899">
        <f t="shared" si="1894"/>
      </c>
      <c r="Z17899">
        <f t="shared" si="1895"/>
      </c>
    </row>
    <row r="17900" spans="1:26">
      <c r="A17900" s="5">
        <v>32</v>
      </c>
      <c r="B17900" s="8" t="s">
        <v>287</v>
      </c>
      <c r="C17900" s="5" t="s">
        <v>286</v>
      </c>
      <c r="D17900" s="5"/>
      <c r="E17900" s="10"/>
      <c r="F17900" s="5">
        <v>1</v>
      </c>
      <c r="G17900" s="5">
        <f t="shared" si="1896"/>
      </c>
      <c r="H17900" s="5">
        <v>1</v>
      </c>
      <c r="I17900" s="183">
        <f t="shared" si="1897"/>
      </c>
      <c r="J17900">
        <f t="shared" si="1898"/>
      </c>
      <c r="W17900">
        <f t="shared" si="1892"/>
      </c>
      <c r="X17900">
        <f t="shared" si="1893"/>
      </c>
      <c r="Y17900">
        <f t="shared" si="1894"/>
      </c>
      <c r="Z17900">
        <f t="shared" si="1895"/>
      </c>
    </row>
    <row r="17901" spans="1:26">
      <c r="A17901" s="5">
        <v>33</v>
      </c>
      <c r="B17901" s="8" t="s">
        <v>443</v>
      </c>
      <c r="C17901" s="5" t="s">
        <v>442</v>
      </c>
      <c r="D17901" s="5"/>
      <c r="E17901" s="10"/>
      <c r="F17901" s="5">
        <v>1</v>
      </c>
      <c r="G17901" s="5">
        <f t="shared" si="1896"/>
      </c>
      <c r="H17901" s="5">
        <v>1</v>
      </c>
      <c r="I17901" s="183">
        <f t="shared" si="1897"/>
      </c>
      <c r="J17901">
        <f t="shared" si="1898"/>
      </c>
      <c r="W17901">
        <f t="shared" si="1892"/>
      </c>
      <c r="X17901">
        <f t="shared" si="1893"/>
      </c>
      <c r="Y17901">
        <f t="shared" si="1894"/>
      </c>
      <c r="Z17901">
        <f t="shared" si="1895"/>
      </c>
    </row>
    <row r="17902" spans="1:26">
      <c r="A17902" s="5">
        <v>34</v>
      </c>
      <c r="B17902" s="8" t="s">
        <v>2015</v>
      </c>
      <c r="C17902" s="5" t="s">
        <v>2016</v>
      </c>
      <c r="D17902" s="5"/>
      <c r="E17902" s="10"/>
      <c r="F17902" s="5">
        <v>1</v>
      </c>
      <c r="G17902" s="5">
        <f t="shared" si="1896"/>
      </c>
      <c r="H17902" s="5">
        <v>1</v>
      </c>
      <c r="I17902" s="183">
        <f t="shared" si="1897"/>
      </c>
      <c r="J17902">
        <f t="shared" si="1898"/>
      </c>
      <c r="W17902">
        <f t="shared" si="1892"/>
      </c>
      <c r="X17902">
        <f t="shared" si="1893"/>
      </c>
      <c r="Y17902">
        <f t="shared" si="1894"/>
      </c>
      <c r="Z17902">
        <f t="shared" si="1895"/>
      </c>
    </row>
    <row r="17903" spans="1:26">
      <c r="A17903" s="5">
        <v>35</v>
      </c>
      <c r="B17903" s="8" t="s">
        <v>619</v>
      </c>
      <c r="C17903" s="5" t="s">
        <v>620</v>
      </c>
      <c r="D17903" s="5"/>
      <c r="E17903" s="10"/>
      <c r="F17903" s="5">
        <v>1</v>
      </c>
      <c r="G17903" s="5">
        <f t="shared" si="1896"/>
      </c>
      <c r="H17903" s="5">
        <v>1</v>
      </c>
      <c r="I17903" s="183">
        <f t="shared" si="1897"/>
      </c>
      <c r="J17903">
        <f t="shared" si="1898"/>
      </c>
      <c r="W17903">
        <f t="shared" si="1892"/>
      </c>
      <c r="X17903">
        <f t="shared" si="1893"/>
      </c>
      <c r="Y17903">
        <f t="shared" si="1894"/>
      </c>
      <c r="Z17903">
        <f t="shared" si="1895"/>
      </c>
    </row>
    <row r="17904" spans="1:26">
      <c r="A17904" s="5">
        <v>36</v>
      </c>
      <c r="B17904" s="8" t="s">
        <v>790</v>
      </c>
      <c r="C17904" s="5" t="s">
        <v>791</v>
      </c>
      <c r="D17904" s="5"/>
      <c r="E17904" s="10"/>
      <c r="F17904" s="5">
        <v>1</v>
      </c>
      <c r="G17904" s="5">
        <f t="shared" si="1896"/>
      </c>
      <c r="H17904" s="5">
        <v>1</v>
      </c>
      <c r="I17904" s="183">
        <f t="shared" si="1897"/>
      </c>
      <c r="J17904">
        <f t="shared" si="1898"/>
      </c>
      <c r="W17904">
        <f t="shared" si="1892"/>
      </c>
      <c r="X17904">
        <f t="shared" si="1893"/>
      </c>
      <c r="Y17904">
        <f t="shared" si="1894"/>
      </c>
      <c r="Z17904">
        <f t="shared" si="1895"/>
      </c>
    </row>
    <row r="17905" spans="1:26">
      <c r="A17905" s="5">
        <v>37</v>
      </c>
      <c r="B17905" s="8" t="s">
        <v>439</v>
      </c>
      <c r="C17905" s="5" t="s">
        <v>438</v>
      </c>
      <c r="D17905" s="5"/>
      <c r="E17905" s="10"/>
      <c r="F17905" s="5">
        <v>1</v>
      </c>
      <c r="G17905" s="5">
        <f t="shared" si="1896"/>
      </c>
      <c r="H17905" s="5">
        <v>1</v>
      </c>
      <c r="I17905" s="183">
        <f t="shared" si="1897"/>
      </c>
      <c r="J17905">
        <f t="shared" si="1898"/>
      </c>
      <c r="W17905">
        <f t="shared" si="1892"/>
      </c>
      <c r="X17905">
        <f t="shared" si="1893"/>
      </c>
      <c r="Y17905">
        <f t="shared" si="1894"/>
      </c>
      <c r="Z17905">
        <f t="shared" si="1895"/>
      </c>
    </row>
    <row r="17906" spans="1:26">
      <c r="A17906" s="5">
        <v>38</v>
      </c>
      <c r="B17906" s="8" t="s">
        <v>1273</v>
      </c>
      <c r="C17906" s="5" t="s">
        <v>1274</v>
      </c>
      <c r="D17906" s="5"/>
      <c r="E17906" s="10"/>
      <c r="F17906" s="5">
        <v>1</v>
      </c>
      <c r="G17906" s="5">
        <f t="shared" si="1896"/>
      </c>
      <c r="H17906" s="5">
        <v>1</v>
      </c>
      <c r="I17906" s="183">
        <f t="shared" si="1897"/>
      </c>
      <c r="J17906">
        <f t="shared" si="1898"/>
      </c>
      <c r="W17906">
        <f t="shared" si="1892"/>
      </c>
      <c r="X17906">
        <f t="shared" si="1893"/>
      </c>
      <c r="Y17906">
        <f t="shared" si="1894"/>
      </c>
      <c r="Z17906">
        <f t="shared" si="1895"/>
      </c>
    </row>
    <row r="17907" spans="1:26">
      <c r="A17907" s="5">
        <v>39</v>
      </c>
      <c r="B17907" s="8" t="s">
        <v>1499</v>
      </c>
      <c r="C17907" s="5" t="s">
        <v>438</v>
      </c>
      <c r="D17907" s="5"/>
      <c r="E17907" s="10"/>
      <c r="F17907" s="5">
        <v>1</v>
      </c>
      <c r="G17907" s="5">
        <f t="shared" si="1896"/>
      </c>
      <c r="H17907" s="5">
        <v>1</v>
      </c>
      <c r="I17907" s="183">
        <f t="shared" si="1897"/>
      </c>
      <c r="J17907">
        <f t="shared" si="1898"/>
      </c>
      <c r="W17907">
        <f t="shared" si="1892"/>
      </c>
      <c r="X17907">
        <f t="shared" si="1893"/>
      </c>
      <c r="Y17907">
        <f t="shared" si="1894"/>
      </c>
      <c r="Z17907">
        <f t="shared" si="1895"/>
      </c>
    </row>
    <row r="17908" spans="1:26">
      <c r="A17908" s="5">
        <v>40</v>
      </c>
      <c r="B17908" s="8" t="s">
        <v>437</v>
      </c>
      <c r="C17908" s="5" t="s">
        <v>436</v>
      </c>
      <c r="D17908" s="5"/>
      <c r="E17908" s="10"/>
      <c r="F17908" s="5">
        <v>1</v>
      </c>
      <c r="G17908" s="5">
        <f t="shared" si="1896"/>
      </c>
      <c r="H17908" s="5">
        <v>1</v>
      </c>
      <c r="I17908" s="183">
        <f t="shared" si="1897"/>
      </c>
      <c r="J17908">
        <f t="shared" si="1898"/>
      </c>
      <c r="W17908">
        <f t="shared" si="1892"/>
      </c>
      <c r="X17908">
        <f t="shared" si="1893"/>
      </c>
      <c r="Y17908">
        <f t="shared" si="1894"/>
      </c>
      <c r="Z17908">
        <f t="shared" si="1895"/>
      </c>
    </row>
    <row r="17909" spans="1:26">
      <c r="A17909" s="5"/>
      <c r="B17909" s="95"/>
      <c r="C17909" s="16"/>
      <c r="D17909" s="5"/>
      <c r="E17909" s="5"/>
      <c r="F17909" s="5"/>
      <c r="G17909" s="5"/>
      <c r="H17909" s="16"/>
      <c r="I17909" s="183"/>
      <c r="W17909">
        <f t="shared" si="1892"/>
      </c>
      <c r="X17909">
        <f t="shared" si="1893"/>
      </c>
      <c r="Y17909">
        <f t="shared" si="1894"/>
      </c>
      <c r="Z17909">
        <f t="shared" si="1895"/>
      </c>
    </row>
    <row r="17910" spans="1:26">
      <c r="A17910" s="5"/>
      <c r="B17910" s="1568" t="s">
        <v>2799</v>
      </c>
      <c r="C17910" s="1569"/>
      <c r="D17910" s="5"/>
      <c r="E17910" s="5"/>
      <c r="F17910" s="5"/>
      <c r="G17910" s="5"/>
      <c r="H17910" s="5"/>
      <c r="I17910" s="183"/>
      <c r="W17910">
        <f t="shared" si="1892"/>
      </c>
      <c r="X17910">
        <f t="shared" si="1893"/>
      </c>
      <c r="Y17910">
        <f t="shared" si="1894"/>
      </c>
      <c r="Z17910">
        <f t="shared" si="1895"/>
      </c>
    </row>
    <row r="17911" spans="1:26">
      <c r="A17911" s="10"/>
      <c r="B17911" s="1590"/>
      <c r="C17911" s="1591"/>
      <c r="D17911" s="10"/>
      <c r="E17911" s="10"/>
      <c r="F17911" s="10"/>
      <c r="G17911" s="10"/>
      <c r="H17911" s="10"/>
      <c r="I17911" s="97"/>
      <c r="W17911">
        <f t="shared" si="1892"/>
      </c>
      <c r="X17911">
        <f t="shared" si="1893"/>
      </c>
      <c r="Y17911">
        <f t="shared" si="1894"/>
      </c>
      <c r="Z17911">
        <f t="shared" si="1895"/>
      </c>
    </row>
    <row r="17912" spans="1:26" ht="15.75" thickBot="1">
      <c r="A17912" s="10"/>
      <c r="B17912" s="625" t="s">
        <v>20</v>
      </c>
      <c r="C17912" s="35"/>
      <c r="D17912" s="35"/>
      <c r="E17912" s="35"/>
      <c r="F17912" s="35"/>
      <c r="G17912" s="35"/>
      <c r="H17912" s="35"/>
      <c r="I17912" s="98"/>
      <c r="W17912">
        <f t="shared" si="1892"/>
      </c>
      <c r="X17912">
        <f t="shared" si="1893"/>
      </c>
      <c r="Y17912">
        <f t="shared" si="1894"/>
      </c>
      <c r="Z17912">
        <f t="shared" si="1895"/>
      </c>
    </row>
    <row r="17913" spans="1:26" ht="15.75" thickBot="1">
      <c r="A17913" s="624"/>
      <c r="B17913" s="626"/>
      <c r="C17913" s="40" t="s">
        <v>21</v>
      </c>
      <c r="D17913" s="40">
        <f>SUM(D17868:D17912)</f>
      </c>
      <c r="E17913" s="41">
        <f>IF(H17913=I17913,"OK","NO")</f>
      </c>
      <c r="F17913" s="40">
        <f>SUM(F17868:F17912)</f>
      </c>
      <c r="G17913" s="40">
        <f>SUM(G17868:G17912)</f>
      </c>
      <c r="H17913" s="42">
        <f>SUMPRODUCT(H17868:H17912,G17868:G17912)</f>
      </c>
      <c r="I17913" s="43">
        <f>SUM(I17868:I17912)</f>
      </c>
      <c r="J17913">
        <f>SUM(J17786:J17912)</f>
      </c>
      <c r="W17913">
        <f t="shared" si="1892"/>
      </c>
      <c r="X17913">
        <f t="shared" si="1893"/>
      </c>
      <c r="Y17913">
        <f t="shared" si="1894"/>
      </c>
      <c r="Z17913">
        <f t="shared" si="1895"/>
      </c>
    </row>
    <row r="17914" spans="1:26">
      <c r="A17914" s="10"/>
      <c r="B17914" s="91"/>
      <c r="C17914" s="91"/>
      <c r="D17914" s="91"/>
      <c r="E17914" s="91"/>
      <c r="F17914" s="91"/>
      <c r="G17914" s="91"/>
      <c r="H17914" s="91"/>
      <c r="I17914" s="91"/>
      <c r="W17914">
        <f t="shared" si="1892"/>
      </c>
      <c r="X17914">
        <f t="shared" si="1893"/>
      </c>
      <c r="Y17914">
        <f t="shared" si="1894"/>
      </c>
      <c r="Z17914">
        <f t="shared" si="1895"/>
      </c>
    </row>
    <row r="17915" spans="1:26">
      <c r="A17915" s="12" t="s">
        <v>315</v>
      </c>
      <c r="B17915" s="12"/>
      <c r="C17915" s="12"/>
      <c r="D17915" s="13"/>
      <c r="E17915" s="14"/>
      <c r="F17915" s="14"/>
      <c r="G17915" s="14"/>
      <c r="H17915" s="2"/>
      <c r="I17915" s="12"/>
      <c r="W17915">
        <f t="shared" si="1892"/>
      </c>
      <c r="X17915">
        <f t="shared" si="1893"/>
      </c>
      <c r="Y17915">
        <f t="shared" si="1894"/>
      </c>
      <c r="Z17915">
        <f t="shared" si="1895"/>
      </c>
    </row>
    <row r="17916" spans="1:26">
      <c r="W17916">
        <f t="shared" si="1892"/>
      </c>
      <c r="X17916">
        <f t="shared" si="1893"/>
      </c>
      <c r="Y17916">
        <f t="shared" si="1894"/>
      </c>
      <c r="Z17916">
        <f t="shared" si="1895"/>
      </c>
    </row>
    <row r="17917" spans="1:26">
      <c r="A17917" s="1562" t="s">
        <v>0</v>
      </c>
      <c r="B17917" s="1562"/>
      <c r="C17917" s="1562"/>
      <c r="D17917" s="1562"/>
      <c r="E17917" s="1562"/>
      <c r="F17917" s="1562"/>
      <c r="G17917" s="1562"/>
      <c r="H17917" s="1562"/>
      <c r="I17917" s="1562"/>
      <c r="W17917">
        <f t="shared" si="1892"/>
      </c>
      <c r="X17917">
        <f t="shared" si="1893"/>
      </c>
      <c r="Y17917">
        <f t="shared" si="1894"/>
      </c>
      <c r="Z17917">
        <f t="shared" si="1895"/>
      </c>
    </row>
    <row r="17918" spans="1:26">
      <c r="W17918">
        <f t="shared" si="1892"/>
      </c>
      <c r="X17918">
        <f t="shared" si="1893"/>
      </c>
      <c r="Y17918">
        <f t="shared" si="1894"/>
      </c>
      <c r="Z17918">
        <f t="shared" si="1895"/>
      </c>
    </row>
    <row r="17919" spans="1:26">
      <c r="A17919" s="1" t="s">
        <v>1</v>
      </c>
      <c r="B17919" s="1"/>
      <c r="G17919" s="489" t="s">
        <v>2</v>
      </c>
      <c r="H17919" s="3" t="s">
        <v>2731</v>
      </c>
      <c r="W17919">
        <f t="shared" si="1892"/>
      </c>
      <c r="X17919">
        <f t="shared" si="1893"/>
      </c>
      <c r="Y17919">
        <f t="shared" si="1894"/>
      </c>
      <c r="Z17919">
        <f t="shared" si="1895"/>
      </c>
    </row>
    <row r="17920" spans="1:26">
      <c r="A17920" s="1" t="inlineStr">
        <is>
          <t>Dealer-180</t>
        </is>
      </c>
      <c r="B17920" s="1"/>
      <c r="F17920" s="4"/>
      <c r="G17920" s="667" t="s">
        <v>1440</v>
      </c>
      <c r="H17920" s="717" t="s">
        <v>2376</v>
      </c>
      <c r="I17920" s="82"/>
      <c r="W17920">
        <f t="shared" si="1892"/>
      </c>
      <c r="X17920">
        <f t="shared" si="1893"/>
      </c>
      <c r="Y17920">
        <f t="shared" si="1894"/>
      </c>
      <c r="Z17920">
        <f t="shared" si="1895"/>
      </c>
    </row>
    <row r="17921" spans="1:26">
      <c r="A17921" s="1" t="inlineStr">
        <is>
          <t>Dealer-340</t>
        </is>
      </c>
      <c r="B17921" s="1"/>
      <c r="G17921" s="719" t="s">
        <v>2645</v>
      </c>
      <c r="H17921" s="718" t="s">
        <v>2382</v>
      </c>
      <c r="I17921" s="461"/>
      <c r="W17921">
        <f t="shared" si="1892"/>
      </c>
      <c r="X17921">
        <f t="shared" si="1893"/>
      </c>
      <c r="Y17921">
        <f t="shared" si="1894"/>
      </c>
      <c r="Z17921">
        <f t="shared" si="1895"/>
      </c>
    </row>
    <row r="17922" spans="1:26">
      <c r="A17922" s="1" t="inlineStr">
        <is>
          <t>Address line (redacted)</t>
        </is>
      </c>
      <c r="B17922" s="1"/>
      <c r="D17922" s="85"/>
      <c r="E17922" s="85"/>
      <c r="F17922" s="85"/>
      <c r="G17922" s="85"/>
      <c r="H17922" s="85"/>
      <c r="W17922">
        <f t="shared" si="1892"/>
      </c>
      <c r="X17922">
        <f t="shared" si="1893"/>
      </c>
      <c r="Y17922">
        <f t="shared" si="1894"/>
      </c>
      <c r="Z17922">
        <f t="shared" si="1895"/>
      </c>
    </row>
    <row r="17923" spans="1:26">
      <c r="A17923" s="268" t="s">
        <v>598</v>
      </c>
      <c r="B17923" s="243" t="inlineStr">
        <is>
          <t>GSTIN-MASKED</t>
        </is>
      </c>
      <c r="D17923" s="85"/>
      <c r="E17923" s="85"/>
      <c r="F17923" s="85"/>
      <c r="G17923" s="85"/>
      <c r="H17923" s="85"/>
      <c r="W17923">
        <f t="shared" si="1892"/>
      </c>
      <c r="X17923">
        <f t="shared" si="1893"/>
      </c>
      <c r="Y17923">
        <f t="shared" si="1894"/>
      </c>
      <c r="Z17923">
        <f t="shared" si="1895"/>
      </c>
    </row>
    <row r="17924" spans="1:26">
      <c r="A17924" s="49"/>
      <c r="B17924" s="87"/>
      <c r="W17924">
        <f t="shared" ref="W17924:W17987" si="1899">IF(LEFT($H17924&amp;"",5)="2019-",$H17924,W17923)</f>
      </c>
      <c r="X17924">
        <f t="shared" ref="X17924:X17987" si="1900">IF($W17924="",0,IF(COUNTIF($AB$2:$AB$80,$W17924)&gt;0,1,0))</f>
      </c>
      <c r="Y17924">
        <f t="shared" ref="Y17924:Y17987" si="1901">IF($C17924="","",UPPER(TRIM(IFERROR(LEFT($C17924&amp;"",FIND("/",$C17924&amp;"")-1),$C17924&amp;""))))</f>
      </c>
      <c r="Z17924">
        <f t="shared" ref="Z17924:Z17987" si="1902">IFERROR(IF(ISNUMBER($G17924),$G17924,0),0)</f>
      </c>
    </row>
    <row r="17925" spans="1:26">
      <c r="A17925" s="1" t="s">
        <v>5</v>
      </c>
      <c r="W17925">
        <f t="shared" si="1899"/>
      </c>
      <c r="X17925">
        <f t="shared" si="1900"/>
      </c>
      <c r="Y17925">
        <f t="shared" si="1901"/>
      </c>
      <c r="Z17925">
        <f t="shared" si="1902"/>
      </c>
    </row>
    <row r="17926" spans="1:26">
      <c r="A17926" s="1" t="s">
        <v>6</v>
      </c>
      <c r="W17926">
        <f t="shared" si="1899"/>
      </c>
      <c r="X17926">
        <f t="shared" si="1900"/>
      </c>
      <c r="Y17926">
        <f t="shared" si="1901"/>
      </c>
      <c r="Z17926">
        <f t="shared" si="1902"/>
      </c>
    </row>
    <row r="17927" spans="1:26">
      <c r="A17927" s="1" t="s">
        <v>7</v>
      </c>
      <c r="W17927">
        <f t="shared" si="1899"/>
      </c>
      <c r="X17927">
        <f t="shared" si="1900"/>
      </c>
      <c r="Y17927">
        <f t="shared" si="1901"/>
      </c>
      <c r="Z17927">
        <f t="shared" si="1902"/>
      </c>
    </row>
    <row r="17928" spans="1:26" ht="24">
      <c r="A17928" s="88" t="s">
        <v>8</v>
      </c>
      <c r="B17928" s="89" t="s">
        <v>9</v>
      </c>
      <c r="C17928" s="89" t="s">
        <v>10</v>
      </c>
      <c r="D17928" s="34" t="s">
        <v>11</v>
      </c>
      <c r="E17928" s="34" t="s">
        <v>12</v>
      </c>
      <c r="F17928" s="34" t="s">
        <v>13</v>
      </c>
      <c r="G17928" s="34" t="s">
        <v>14</v>
      </c>
      <c r="H17928" s="88" t="s">
        <v>15</v>
      </c>
      <c r="I17928" s="90" t="s">
        <v>16</v>
      </c>
      <c r="W17928">
        <f t="shared" si="1899"/>
      </c>
      <c r="X17928">
        <f t="shared" si="1900"/>
      </c>
      <c r="Y17928">
        <f t="shared" si="1901"/>
      </c>
      <c r="Z17928">
        <f t="shared" si="1902"/>
      </c>
    </row>
    <row r="17929" spans="1:26">
      <c r="A17929" s="5"/>
      <c r="B17929" s="1564" t="s">
        <v>300</v>
      </c>
      <c r="C17929" s="1565"/>
      <c r="D17929" s="50"/>
      <c r="E17929" s="50"/>
      <c r="F17929" s="21"/>
      <c r="G17929" s="6"/>
      <c r="H17929" s="5"/>
      <c r="I17929" s="183"/>
      <c r="W17929">
        <f t="shared" si="1899"/>
      </c>
      <c r="X17929">
        <f t="shared" si="1900"/>
      </c>
      <c r="Y17929">
        <f t="shared" si="1901"/>
      </c>
      <c r="Z17929">
        <f t="shared" si="1902"/>
      </c>
    </row>
    <row r="17930" spans="1:26">
      <c r="A17930" s="5"/>
      <c r="B17930" s="17" t="s">
        <v>673</v>
      </c>
      <c r="C17930" s="1648" t="s">
        <v>1408</v>
      </c>
      <c r="D17930" s="5">
        <v>1</v>
      </c>
      <c r="E17930">
        <v>50</v>
      </c>
      <c r="F17930" s="5">
        <f>+E17930*D17930</f>
      </c>
      <c r="G17930" s="6">
        <f>+E17930*D17930</f>
      </c>
      <c r="H17930" s="1606">
        <v>1</v>
      </c>
      <c r="I17930" s="1606">
        <f>+H17930</f>
      </c>
      <c r="W17930">
        <f t="shared" si="1899"/>
      </c>
      <c r="X17930">
        <f t="shared" si="1900"/>
      </c>
      <c r="Y17930">
        <f t="shared" si="1901"/>
      </c>
      <c r="Z17930">
        <f t="shared" si="1902"/>
      </c>
    </row>
    <row r="17931" spans="1:26" ht="24">
      <c r="A17931" s="5"/>
      <c r="B17931" s="17" t="s">
        <v>1312</v>
      </c>
      <c r="C17931" s="1650"/>
      <c r="D17931" s="5">
        <v>1</v>
      </c>
      <c r="E17931">
        <v>50</v>
      </c>
      <c r="F17931" s="5">
        <f>+E17931*D17931</f>
      </c>
      <c r="G17931" s="6">
        <f>+E17931*D17931</f>
      </c>
      <c r="H17931" s="1561"/>
      <c r="I17931" s="1561"/>
      <c r="W17931">
        <f t="shared" si="1899"/>
      </c>
      <c r="X17931">
        <f t="shared" si="1900"/>
      </c>
      <c r="Y17931">
        <f t="shared" si="1901"/>
      </c>
      <c r="Z17931">
        <f t="shared" si="1902"/>
      </c>
    </row>
    <row r="17932" spans="1:26">
      <c r="A17932" s="5"/>
      <c r="B17932" s="17" t="s">
        <v>675</v>
      </c>
      <c r="C17932" s="1649"/>
      <c r="D17932" s="5">
        <v>1</v>
      </c>
      <c r="E17932">
        <v>50</v>
      </c>
      <c r="F17932" s="5">
        <f>+E17932*D17932</f>
      </c>
      <c r="G17932" s="6">
        <f>+E17932*D17932</f>
      </c>
      <c r="H17932" s="1607"/>
      <c r="I17932" s="1607"/>
      <c r="L17932">
        <f>+I17930/150</f>
      </c>
      <c r="W17932">
        <f t="shared" si="1899"/>
      </c>
      <c r="X17932">
        <f t="shared" si="1900"/>
      </c>
      <c r="Y17932">
        <f t="shared" si="1901"/>
      </c>
      <c r="Z17932">
        <f t="shared" si="1902"/>
      </c>
    </row>
    <row r="17933" spans="1:26">
      <c r="A17933" s="5"/>
      <c r="B17933" s="239" t="s">
        <v>2733</v>
      </c>
      <c r="C17933" s="240" t="s">
        <v>2734</v>
      </c>
      <c r="E17933" s="6"/>
      <c r="F17933" s="5">
        <v>150</v>
      </c>
      <c r="G17933" s="6">
        <f>+F17933</f>
      </c>
      <c r="H17933" s="105">
        <v>1</v>
      </c>
      <c r="I17933" s="183">
        <f>+H17933*G17933</f>
      </c>
      <c r="W17933">
        <f t="shared" si="1899"/>
      </c>
      <c r="X17933">
        <f t="shared" si="1900"/>
      </c>
      <c r="Y17933">
        <f t="shared" si="1901"/>
      </c>
      <c r="Z17933">
        <f t="shared" si="1902"/>
      </c>
    </row>
    <row r="17934" spans="1:26">
      <c r="A17934" s="5"/>
      <c r="B17934" s="239" t="s">
        <v>2735</v>
      </c>
      <c r="C17934" s="240" t="s">
        <v>2736</v>
      </c>
      <c r="E17934" s="6"/>
      <c r="F17934" s="5">
        <v>150</v>
      </c>
      <c r="G17934" s="6">
        <f>+F17934</f>
      </c>
      <c r="H17934" s="105">
        <v>1</v>
      </c>
      <c r="I17934" s="183">
        <f>+H17934*G17934</f>
      </c>
      <c r="W17934">
        <f t="shared" si="1899"/>
      </c>
      <c r="X17934">
        <f t="shared" si="1900"/>
      </c>
      <c r="Y17934">
        <f t="shared" si="1901"/>
      </c>
      <c r="Z17934">
        <f t="shared" si="1902"/>
      </c>
    </row>
    <row r="17935" spans="1:26">
      <c r="A17935" s="5"/>
      <c r="B17935" s="239" t="s">
        <v>2737</v>
      </c>
      <c r="C17935" s="240" t="s">
        <v>2472</v>
      </c>
      <c r="E17935" s="6"/>
      <c r="F17935" s="5">
        <v>150</v>
      </c>
      <c r="G17935" s="6">
        <f>+F17935</f>
      </c>
      <c r="H17935" s="105">
        <v>1</v>
      </c>
      <c r="I17935" s="183">
        <f>+H17935*G17935</f>
      </c>
      <c r="W17935">
        <f t="shared" si="1899"/>
      </c>
      <c r="X17935">
        <f t="shared" si="1900"/>
      </c>
      <c r="Y17935">
        <f t="shared" si="1901"/>
      </c>
      <c r="Z17935">
        <f t="shared" si="1902"/>
      </c>
    </row>
    <row r="17936" spans="1:26">
      <c r="A17936" s="5"/>
      <c r="B17936" s="239" t="s">
        <v>2471</v>
      </c>
      <c r="C17936" s="240" t="s">
        <v>2738</v>
      </c>
      <c r="E17936" s="6"/>
      <c r="F17936" s="5">
        <v>150</v>
      </c>
      <c r="G17936" s="6">
        <f>+F17936</f>
      </c>
      <c r="H17936" s="105">
        <v>1</v>
      </c>
      <c r="I17936" s="183">
        <f>+H17936*G17936</f>
      </c>
      <c r="K17936" s="118">
        <f>+I17936+I17935+I17934+I17933</f>
      </c>
      <c r="W17936">
        <f t="shared" si="1899"/>
      </c>
      <c r="X17936">
        <f t="shared" si="1900"/>
      </c>
      <c r="Y17936">
        <f t="shared" si="1901"/>
      </c>
      <c r="Z17936">
        <f t="shared" si="1902"/>
      </c>
    </row>
    <row r="17937" spans="1:26">
      <c r="A17937" s="5"/>
      <c r="B17937" s="106"/>
      <c r="C17937" s="269"/>
      <c r="D17937" s="5"/>
      <c r="E17937" s="6"/>
      <c r="F17937" s="5"/>
      <c r="G17937" s="6"/>
      <c r="H17937" s="9"/>
      <c r="I17937" s="183"/>
      <c r="K17937">
        <f>+K17936/600</f>
      </c>
      <c r="W17937">
        <f t="shared" si="1899"/>
      </c>
      <c r="X17937">
        <f t="shared" si="1900"/>
      </c>
      <c r="Y17937">
        <f t="shared" si="1901"/>
      </c>
      <c r="Z17937">
        <f t="shared" si="1902"/>
      </c>
    </row>
    <row r="17938" spans="1:26">
      <c r="A17938" s="5"/>
      <c r="B17938" s="95"/>
      <c r="C17938" s="101"/>
      <c r="D17938" s="5"/>
      <c r="E17938" s="5"/>
      <c r="F17938" s="5"/>
      <c r="G17938" s="6"/>
      <c r="H17938" s="16"/>
      <c r="I17938" s="183"/>
      <c r="W17938">
        <f t="shared" si="1899"/>
      </c>
      <c r="X17938">
        <f t="shared" si="1900"/>
      </c>
      <c r="Y17938">
        <f t="shared" si="1901"/>
      </c>
      <c r="Z17938">
        <f t="shared" si="1902"/>
      </c>
    </row>
    <row r="17939" spans="1:26">
      <c r="A17939" s="5"/>
      <c r="B17939" s="1568" t="s">
        <v>304</v>
      </c>
      <c r="C17939" s="1569"/>
      <c r="D17939" s="5"/>
      <c r="E17939" s="5"/>
      <c r="F17939" s="5"/>
      <c r="G17939" s="6"/>
      <c r="H17939" s="16"/>
      <c r="I17939" s="183"/>
      <c r="W17939">
        <f t="shared" si="1899"/>
      </c>
      <c r="X17939">
        <f t="shared" si="1900"/>
      </c>
      <c r="Y17939">
        <f t="shared" si="1901"/>
      </c>
      <c r="Z17939">
        <f t="shared" si="1902"/>
      </c>
    </row>
    <row r="17940" spans="1:26">
      <c r="A17940" s="5"/>
      <c r="B17940" s="1590"/>
      <c r="C17940" s="1591"/>
      <c r="D17940" s="5"/>
      <c r="E17940" s="5"/>
      <c r="F17940" s="5"/>
      <c r="G17940" s="6"/>
      <c r="H17940" s="16"/>
      <c r="I17940" s="183"/>
      <c r="W17940">
        <f t="shared" si="1899"/>
      </c>
      <c r="X17940">
        <f t="shared" si="1900"/>
      </c>
      <c r="Y17940">
        <f t="shared" si="1901"/>
      </c>
      <c r="Z17940">
        <f t="shared" si="1902"/>
      </c>
    </row>
    <row r="17941" spans="1:26">
      <c r="A17941" s="10"/>
      <c r="B17941" s="10"/>
      <c r="C17941" s="10"/>
      <c r="D17941" s="10"/>
      <c r="E17941" s="10"/>
      <c r="F17941" s="10"/>
      <c r="G17941" s="10"/>
      <c r="H17941" s="10"/>
      <c r="I17941" s="97"/>
      <c r="W17941">
        <f t="shared" si="1899"/>
      </c>
      <c r="X17941">
        <f t="shared" si="1900"/>
      </c>
      <c r="Y17941">
        <f t="shared" si="1901"/>
      </c>
      <c r="Z17941">
        <f t="shared" si="1902"/>
      </c>
    </row>
    <row r="17942" spans="1:26" ht="15.75" thickBot="1">
      <c r="A17942" s="10"/>
      <c r="B17942" s="80" t="s">
        <v>20</v>
      </c>
      <c r="C17942" s="35"/>
      <c r="D17942" s="35"/>
      <c r="E17942" s="35"/>
      <c r="F17942" s="35"/>
      <c r="G17942" s="35"/>
      <c r="H17942" s="35"/>
      <c r="I17942" s="98"/>
      <c r="W17942">
        <f t="shared" si="1899"/>
      </c>
      <c r="X17942">
        <f t="shared" si="1900"/>
      </c>
      <c r="Y17942">
        <f t="shared" si="1901"/>
      </c>
      <c r="Z17942">
        <f t="shared" si="1902"/>
      </c>
    </row>
    <row r="17943" spans="1:26" ht="15.75" thickBot="1">
      <c r="A17943" s="99"/>
      <c r="B17943" s="81"/>
      <c r="C17943" s="39" t="s">
        <v>21</v>
      </c>
      <c r="D17943" s="40">
        <f>SUM(D17929:D17942)</f>
      </c>
      <c r="E17943" s="41">
        <f>IF(H17943=I17943,"OK","NO")</f>
      </c>
      <c r="F17943" s="40">
        <f>SUM(F17929:F17942)</f>
      </c>
      <c r="G17943" s="40">
        <f>SUM(G17929:G17942)</f>
      </c>
      <c r="H17943" s="42">
        <f>SUMPRODUCT(H17929:H17942,G17929:G17942)</f>
      </c>
      <c r="I17943" s="100">
        <f>SUM(I17926:I17942)</f>
      </c>
      <c r="W17943">
        <f t="shared" si="1899"/>
      </c>
      <c r="X17943">
        <f t="shared" si="1900"/>
      </c>
      <c r="Y17943">
        <f t="shared" si="1901"/>
      </c>
      <c r="Z17943">
        <f t="shared" si="1902"/>
      </c>
    </row>
    <row r="17944" spans="1:26">
      <c r="A17944" s="10"/>
      <c r="B17944" s="10"/>
      <c r="C17944" s="91"/>
      <c r="D17944" s="91"/>
      <c r="E17944" s="91"/>
      <c r="F17944" s="91"/>
      <c r="G17944" s="91"/>
      <c r="H17944" s="91"/>
      <c r="I17944" s="91">
        <f>+I17943+0.18*I17943</f>
      </c>
      <c r="W17944">
        <f t="shared" si="1899"/>
      </c>
      <c r="X17944">
        <f t="shared" si="1900"/>
      </c>
      <c r="Y17944">
        <f t="shared" si="1901"/>
      </c>
      <c r="Z17944">
        <f t="shared" si="1902"/>
      </c>
    </row>
    <row r="17945" spans="1:26">
      <c r="A17945" s="12" t="s">
        <v>315</v>
      </c>
      <c r="B17945" s="12"/>
      <c r="C17945" s="12"/>
      <c r="D17945" s="13"/>
      <c r="E17945" s="14"/>
      <c r="F17945" s="14"/>
      <c r="G17945" s="14"/>
      <c r="H17945" s="2"/>
      <c r="I17945" s="12"/>
      <c r="W17945">
        <f t="shared" si="1899"/>
      </c>
      <c r="X17945">
        <f t="shared" si="1900"/>
      </c>
      <c r="Y17945">
        <f t="shared" si="1901"/>
      </c>
      <c r="Z17945">
        <f t="shared" si="1902"/>
      </c>
    </row>
    <row r="17946" spans="1:26">
      <c r="W17946">
        <f t="shared" si="1899"/>
      </c>
      <c r="X17946">
        <f t="shared" si="1900"/>
      </c>
      <c r="Y17946">
        <f t="shared" si="1901"/>
      </c>
      <c r="Z17946">
        <f t="shared" si="1902"/>
      </c>
    </row>
    <row r="17947" spans="1:26">
      <c r="W17947">
        <f t="shared" si="1899"/>
      </c>
      <c r="X17947">
        <f t="shared" si="1900"/>
      </c>
      <c r="Y17947">
        <f t="shared" si="1901"/>
      </c>
      <c r="Z17947">
        <f t="shared" si="1902"/>
      </c>
    </row>
    <row r="17948" spans="1:26">
      <c r="W17948">
        <f t="shared" si="1899"/>
      </c>
      <c r="X17948">
        <f t="shared" si="1900"/>
      </c>
      <c r="Y17948">
        <f t="shared" si="1901"/>
      </c>
      <c r="Z17948">
        <f t="shared" si="1902"/>
      </c>
    </row>
    <row r="17949" spans="1:26">
      <c r="W17949">
        <f t="shared" si="1899"/>
      </c>
      <c r="X17949">
        <f t="shared" si="1900"/>
      </c>
      <c r="Y17949">
        <f t="shared" si="1901"/>
      </c>
      <c r="Z17949">
        <f t="shared" si="1902"/>
      </c>
    </row>
    <row r="17950" spans="1:26">
      <c r="A17950" s="1562" t="s">
        <v>0</v>
      </c>
      <c r="B17950" s="1562"/>
      <c r="C17950" s="1562"/>
      <c r="D17950" s="1562"/>
      <c r="E17950" s="1562"/>
      <c r="F17950" s="1562"/>
      <c r="G17950" s="1562"/>
      <c r="H17950" s="1562"/>
      <c r="I17950" s="1562"/>
      <c r="W17950">
        <f t="shared" si="1899"/>
      </c>
      <c r="X17950">
        <f t="shared" si="1900"/>
      </c>
      <c r="Y17950">
        <f t="shared" si="1901"/>
      </c>
      <c r="Z17950">
        <f t="shared" si="1902"/>
      </c>
    </row>
    <row r="17951" spans="1:26">
      <c r="W17951">
        <f t="shared" si="1899"/>
      </c>
      <c r="X17951">
        <f t="shared" si="1900"/>
      </c>
      <c r="Y17951">
        <f t="shared" si="1901"/>
      </c>
      <c r="Z17951">
        <f t="shared" si="1902"/>
      </c>
    </row>
    <row r="17952" spans="1:26">
      <c r="A17952" s="1" t="s">
        <v>1</v>
      </c>
      <c r="B17952" s="1"/>
      <c r="C17952" s="1"/>
      <c r="G17952" s="489" t="s">
        <v>2</v>
      </c>
      <c r="H17952" s="3" t="s">
        <v>2731</v>
      </c>
      <c r="W17952">
        <f t="shared" si="1899"/>
      </c>
      <c r="X17952">
        <f t="shared" si="1900"/>
      </c>
      <c r="Y17952">
        <f t="shared" si="1901"/>
      </c>
      <c r="Z17952">
        <f t="shared" si="1902"/>
      </c>
    </row>
    <row r="17953" spans="1:26">
      <c r="A17953" s="1" t="inlineStr">
        <is>
          <t>Dealer-351</t>
        </is>
      </c>
      <c r="B17953" s="1"/>
      <c r="C17953" s="1"/>
      <c r="F17953" s="4"/>
      <c r="G17953" s="488" t="s">
        <v>1440</v>
      </c>
      <c r="H17953" s="1" t="s">
        <v>2383</v>
      </c>
      <c r="W17953">
        <f t="shared" si="1899"/>
      </c>
      <c r="X17953">
        <f t="shared" si="1900"/>
      </c>
      <c r="Y17953">
        <f t="shared" si="1901"/>
      </c>
      <c r="Z17953">
        <f t="shared" si="1902"/>
      </c>
    </row>
    <row r="17954" spans="1:26">
      <c r="A17954" s="204" t="inlineStr">
        <is>
          <t>Address line (redacted)</t>
        </is>
      </c>
      <c r="B17954" s="1"/>
      <c r="F17954" s="4"/>
      <c r="G17954" s="2"/>
      <c r="H17954" s="1"/>
      <c r="W17954">
        <f t="shared" si="1899"/>
      </c>
      <c r="X17954">
        <f t="shared" si="1900"/>
      </c>
      <c r="Y17954">
        <f t="shared" si="1901"/>
      </c>
      <c r="Z17954">
        <f t="shared" si="1902"/>
      </c>
    </row>
    <row r="17955" spans="1:26" ht="15.75">
      <c r="A17955" s="1" t="inlineStr">
        <is>
          <t>Address line (redacted)</t>
        </is>
      </c>
      <c r="B17955" s="1"/>
      <c r="C17955" s="1"/>
      <c r="D17955" s="142"/>
      <c r="H17955" s="54"/>
      <c r="W17955">
        <f t="shared" si="1899"/>
      </c>
      <c r="X17955">
        <f t="shared" si="1900"/>
      </c>
      <c r="Y17955">
        <f t="shared" si="1901"/>
      </c>
      <c r="Z17955">
        <f t="shared" si="1902"/>
      </c>
    </row>
    <row r="17956" spans="1:26" ht="15.75">
      <c r="A17956" s="62"/>
      <c r="B17956" s="87"/>
      <c r="C17956" s="1"/>
      <c r="D17956" s="142"/>
      <c r="H17956" s="54"/>
      <c r="W17956">
        <f t="shared" si="1899"/>
      </c>
      <c r="X17956">
        <f t="shared" si="1900"/>
      </c>
      <c r="Y17956">
        <f t="shared" si="1901"/>
      </c>
      <c r="Z17956">
        <f t="shared" si="1902"/>
      </c>
    </row>
    <row r="17957" spans="1:26" ht="15.75">
      <c r="A17957" s="306" t="s">
        <v>598</v>
      </c>
      <c r="B17957" s="49" t="inlineStr">
        <is>
          <t>GSTIN-MASKED</t>
        </is>
      </c>
      <c r="D17957" s="142"/>
      <c r="H17957" s="54"/>
      <c r="W17957">
        <f t="shared" si="1899"/>
      </c>
      <c r="X17957">
        <f t="shared" si="1900"/>
      </c>
      <c r="Y17957">
        <f t="shared" si="1901"/>
      </c>
      <c r="Z17957">
        <f t="shared" si="1902"/>
      </c>
    </row>
    <row r="17958" spans="1:26">
      <c r="W17958">
        <f t="shared" si="1899"/>
      </c>
      <c r="X17958">
        <f t="shared" si="1900"/>
      </c>
      <c r="Y17958">
        <f t="shared" si="1901"/>
      </c>
      <c r="Z17958">
        <f t="shared" si="1902"/>
      </c>
    </row>
    <row r="17959" spans="1:26">
      <c r="A17959" s="1" t="s">
        <v>5</v>
      </c>
      <c r="W17959">
        <f t="shared" si="1899"/>
      </c>
      <c r="X17959">
        <f t="shared" si="1900"/>
      </c>
      <c r="Y17959">
        <f t="shared" si="1901"/>
      </c>
      <c r="Z17959">
        <f t="shared" si="1902"/>
      </c>
    </row>
    <row r="17960" spans="1:26">
      <c r="A17960" s="1" t="s">
        <v>6</v>
      </c>
      <c r="W17960">
        <f t="shared" si="1899"/>
      </c>
      <c r="X17960">
        <f t="shared" si="1900"/>
      </c>
      <c r="Y17960">
        <f t="shared" si="1901"/>
      </c>
      <c r="Z17960">
        <f t="shared" si="1902"/>
      </c>
    </row>
    <row r="17961" spans="1:26">
      <c r="A17961" s="1" t="s">
        <v>7</v>
      </c>
      <c r="W17961">
        <f t="shared" si="1899"/>
      </c>
      <c r="X17961">
        <f t="shared" si="1900"/>
      </c>
      <c r="Y17961">
        <f t="shared" si="1901"/>
      </c>
      <c r="Z17961">
        <f t="shared" si="1902"/>
      </c>
    </row>
    <row r="17962" spans="1:26" ht="24">
      <c r="A17962" s="179" t="s">
        <v>8</v>
      </c>
      <c r="B17962" s="180" t="s">
        <v>9</v>
      </c>
      <c r="C17962" s="180" t="s">
        <v>10</v>
      </c>
      <c r="D17962" s="181" t="s">
        <v>11</v>
      </c>
      <c r="E17962" s="181" t="s">
        <v>12</v>
      </c>
      <c r="F17962" s="181" t="s">
        <v>13</v>
      </c>
      <c r="G17962" s="181" t="s">
        <v>14</v>
      </c>
      <c r="H17962" s="179" t="s">
        <v>15</v>
      </c>
      <c r="I17962" s="182" t="s">
        <v>16</v>
      </c>
      <c r="W17962">
        <f t="shared" si="1899"/>
      </c>
      <c r="X17962">
        <f t="shared" si="1900"/>
      </c>
      <c r="Y17962">
        <f t="shared" si="1901"/>
      </c>
      <c r="Z17962">
        <f t="shared" si="1902"/>
      </c>
    </row>
    <row r="17963" spans="1:26">
      <c r="A17963" s="21"/>
      <c r="B17963" s="1563" t="s">
        <v>1181</v>
      </c>
      <c r="C17963" s="1563"/>
      <c r="D17963" s="5"/>
      <c r="E17963" s="6"/>
      <c r="F17963" s="6"/>
      <c r="G17963" s="127"/>
      <c r="H17963" s="7"/>
      <c r="I17963" s="183"/>
      <c r="W17963">
        <f t="shared" si="1899"/>
      </c>
      <c r="X17963">
        <f t="shared" si="1900"/>
      </c>
      <c r="Y17963">
        <f t="shared" si="1901"/>
      </c>
      <c r="Z17963">
        <f t="shared" si="1902"/>
      </c>
    </row>
    <row r="17964" spans="1:26">
      <c r="A17964" s="5"/>
      <c r="B17964" s="20" t="s">
        <v>1888</v>
      </c>
      <c r="C17964" s="5" t="s">
        <v>1889</v>
      </c>
      <c r="D17964" s="5">
        <v>2</v>
      </c>
      <c r="E17964" s="7">
        <v>10</v>
      </c>
      <c r="F17964" s="6">
        <f>+E17964*D17964</f>
      </c>
      <c r="G17964" s="127">
        <f>+F17964</f>
      </c>
      <c r="H17964" s="7">
        <v>1</v>
      </c>
      <c r="I17964" s="183">
        <f>+H17964*G17964</f>
      </c>
      <c r="W17964">
        <f t="shared" si="1899"/>
      </c>
      <c r="X17964">
        <f t="shared" si="1900"/>
      </c>
      <c r="Y17964">
        <f t="shared" si="1901"/>
      </c>
      <c r="Z17964">
        <f t="shared" si="1902"/>
      </c>
    </row>
    <row r="17965" spans="1:26">
      <c r="A17965" s="5"/>
      <c r="B17965" s="20" t="s">
        <v>1179</v>
      </c>
      <c r="C17965" s="5" t="s">
        <v>1180</v>
      </c>
      <c r="D17965" s="5">
        <v>4</v>
      </c>
      <c r="E17965" s="7">
        <v>10</v>
      </c>
      <c r="F17965" s="6">
        <f>+E17965*D17965</f>
      </c>
      <c r="G17965" s="127">
        <f>+F17965</f>
      </c>
      <c r="H17965" s="7">
        <v>1</v>
      </c>
      <c r="I17965" s="183">
        <f>+H17965*G17965</f>
      </c>
      <c r="W17965">
        <f t="shared" si="1899"/>
      </c>
      <c r="X17965">
        <f t="shared" si="1900"/>
      </c>
      <c r="Y17965">
        <f t="shared" si="1901"/>
      </c>
      <c r="Z17965">
        <f t="shared" si="1902"/>
      </c>
    </row>
    <row r="17966" spans="1:26">
      <c r="A17966" s="5"/>
      <c r="B17966" s="17"/>
      <c r="C17966" s="349"/>
      <c r="D17966" s="88"/>
      <c r="E17966" s="5"/>
      <c r="F17966" s="6"/>
      <c r="G17966" s="127"/>
      <c r="H17966" s="5"/>
      <c r="I17966" s="183"/>
      <c r="W17966">
        <f t="shared" si="1899"/>
      </c>
      <c r="X17966">
        <f t="shared" si="1900"/>
      </c>
      <c r="Y17966">
        <f t="shared" si="1901"/>
      </c>
      <c r="Z17966">
        <f t="shared" si="1902"/>
      </c>
    </row>
    <row r="17967" spans="1:26">
      <c r="A17967" s="5"/>
      <c r="B17967" s="281"/>
      <c r="C17967" s="282"/>
      <c r="D17967" s="19"/>
      <c r="E17967" s="7"/>
      <c r="F17967" s="6"/>
      <c r="G17967" s="127"/>
      <c r="H17967" s="7"/>
      <c r="I17967" s="183"/>
      <c r="L17967">
        <f>150*60</f>
      </c>
      <c r="W17967">
        <f t="shared" si="1899"/>
      </c>
      <c r="X17967">
        <f t="shared" si="1900"/>
      </c>
      <c r="Y17967">
        <f t="shared" si="1901"/>
      </c>
      <c r="Z17967">
        <f t="shared" si="1902"/>
      </c>
    </row>
    <row r="17968" spans="1:26">
      <c r="A17968" s="5"/>
      <c r="B17968" s="17"/>
      <c r="C17968" s="5"/>
      <c r="D17968" s="308"/>
      <c r="E17968" s="7"/>
      <c r="F17968" s="6"/>
      <c r="G17968" s="127"/>
      <c r="H17968" s="7"/>
      <c r="I17968" s="183"/>
      <c r="L17968">
        <f>+L17967*18%</f>
      </c>
      <c r="W17968">
        <f t="shared" si="1899"/>
      </c>
      <c r="X17968">
        <f t="shared" si="1900"/>
      </c>
      <c r="Y17968">
        <f t="shared" si="1901"/>
      </c>
      <c r="Z17968">
        <f t="shared" si="1902"/>
      </c>
    </row>
    <row r="17969" spans="1:26">
      <c r="A17969" s="5"/>
      <c r="B17969" s="17"/>
      <c r="C17969" s="5"/>
      <c r="D17969" s="308"/>
      <c r="E17969" s="7"/>
      <c r="F17969" s="6"/>
      <c r="G17969" s="127"/>
      <c r="H17969" s="7"/>
      <c r="I17969" s="183"/>
      <c r="L17969">
        <f>+L17968+L17967</f>
      </c>
      <c r="M17969" t="s">
        <v>1428</v>
      </c>
      <c r="W17969">
        <f t="shared" si="1899"/>
      </c>
      <c r="X17969">
        <f t="shared" si="1900"/>
      </c>
      <c r="Y17969">
        <f t="shared" si="1901"/>
      </c>
      <c r="Z17969">
        <f t="shared" si="1902"/>
      </c>
    </row>
    <row r="17970" spans="1:26">
      <c r="A17970" s="5"/>
      <c r="B17970" s="17"/>
      <c r="C17970" s="9"/>
      <c r="D17970" s="5"/>
      <c r="E17970" s="7"/>
      <c r="F17970" s="6"/>
      <c r="G17970" s="127"/>
      <c r="H17970" s="7"/>
      <c r="I17970" s="183"/>
      <c r="L17970" s="118">
        <f>+I17985-L17969</f>
      </c>
      <c r="M17970" t="s">
        <v>928</v>
      </c>
      <c r="W17970">
        <f t="shared" si="1899"/>
      </c>
      <c r="X17970">
        <f t="shared" si="1900"/>
      </c>
      <c r="Y17970">
        <f t="shared" si="1901"/>
      </c>
      <c r="Z17970">
        <f t="shared" si="1902"/>
      </c>
    </row>
    <row r="17971" spans="1:26">
      <c r="A17971" s="5"/>
      <c r="B17971" s="17"/>
      <c r="C17971" s="5"/>
      <c r="D17971" s="308"/>
      <c r="E17971" s="7"/>
      <c r="F17971" s="6"/>
      <c r="G17971" s="127"/>
      <c r="H17971" s="7"/>
      <c r="I17971" s="183"/>
      <c r="M17971" s="118"/>
      <c r="W17971">
        <f t="shared" si="1899"/>
      </c>
      <c r="X17971">
        <f t="shared" si="1900"/>
      </c>
      <c r="Y17971">
        <f t="shared" si="1901"/>
      </c>
      <c r="Z17971">
        <f t="shared" si="1902"/>
      </c>
    </row>
    <row r="17972" spans="1:26">
      <c r="A17972" s="5"/>
      <c r="B17972" s="17"/>
      <c r="C17972" s="5"/>
      <c r="D17972" s="106"/>
      <c r="E17972" s="7"/>
      <c r="F17972" s="6"/>
      <c r="G17972" s="127"/>
      <c r="H17972" s="7"/>
      <c r="I17972" s="183"/>
      <c r="W17972">
        <f t="shared" si="1899"/>
      </c>
      <c r="X17972">
        <f t="shared" si="1900"/>
      </c>
      <c r="Y17972">
        <f t="shared" si="1901"/>
      </c>
      <c r="Z17972">
        <f t="shared" si="1902"/>
      </c>
    </row>
    <row r="17973" spans="1:26">
      <c r="A17973" s="5"/>
      <c r="B17973" s="17"/>
      <c r="C17973" s="107"/>
      <c r="D17973" s="664"/>
      <c r="E17973" s="7"/>
      <c r="F17973" s="6"/>
      <c r="G17973" s="127"/>
      <c r="H17973" s="7"/>
      <c r="I17973" s="183"/>
      <c r="W17973">
        <f t="shared" si="1899"/>
      </c>
      <c r="X17973">
        <f t="shared" si="1900"/>
      </c>
      <c r="Y17973">
        <f t="shared" si="1901"/>
      </c>
      <c r="Z17973">
        <f t="shared" si="1902"/>
      </c>
    </row>
    <row r="17974" spans="1:26">
      <c r="A17974" s="5"/>
      <c r="B17974" s="665"/>
      <c r="C17974" s="88"/>
      <c r="D17974" s="5"/>
      <c r="E17974" s="5"/>
      <c r="F17974" s="6"/>
      <c r="G17974" s="127"/>
      <c r="H17974" s="5"/>
      <c r="I17974" s="183"/>
      <c r="W17974">
        <f t="shared" si="1899"/>
      </c>
      <c r="X17974">
        <f t="shared" si="1900"/>
      </c>
      <c r="Y17974">
        <f t="shared" si="1901"/>
      </c>
      <c r="Z17974">
        <f t="shared" si="1902"/>
      </c>
    </row>
    <row r="17975" spans="1:26">
      <c r="A17975" s="5"/>
      <c r="B17975" s="1621" t="s">
        <v>1020</v>
      </c>
      <c r="C17975" s="1622"/>
      <c r="D17975" s="5"/>
      <c r="E17975" s="7"/>
      <c r="F17975" s="6"/>
      <c r="G17975" s="127"/>
      <c r="H17975" s="7"/>
      <c r="I17975" s="183"/>
      <c r="W17975">
        <f t="shared" si="1899"/>
      </c>
      <c r="X17975">
        <f t="shared" si="1900"/>
      </c>
      <c r="Y17975">
        <f t="shared" si="1901"/>
      </c>
      <c r="Z17975">
        <f t="shared" si="1902"/>
      </c>
    </row>
    <row r="17976" spans="1:26">
      <c r="A17976" s="5"/>
      <c r="B17976" s="1621"/>
      <c r="C17976" s="1622"/>
      <c r="D17976" s="5"/>
      <c r="E17976" s="7"/>
      <c r="F17976" s="6"/>
      <c r="G17976" s="127"/>
      <c r="H17976" s="7"/>
      <c r="I17976" s="183"/>
      <c r="W17976">
        <f t="shared" si="1899"/>
      </c>
      <c r="X17976">
        <f t="shared" si="1900"/>
      </c>
      <c r="Y17976">
        <f t="shared" si="1901"/>
      </c>
      <c r="Z17976">
        <f t="shared" si="1902"/>
      </c>
    </row>
    <row r="17977" spans="1:26">
      <c r="A17977" s="5"/>
      <c r="B17977" s="1621"/>
      <c r="C17977" s="1622"/>
      <c r="D17977" s="5"/>
      <c r="E17977" s="7"/>
      <c r="F17977" s="6"/>
      <c r="G17977" s="127"/>
      <c r="H17977" s="7"/>
      <c r="I17977" s="183"/>
      <c r="W17977">
        <f t="shared" si="1899"/>
      </c>
      <c r="X17977">
        <f t="shared" si="1900"/>
      </c>
      <c r="Y17977">
        <f t="shared" si="1901"/>
      </c>
      <c r="Z17977">
        <f t="shared" si="1902"/>
      </c>
    </row>
    <row r="17978" spans="1:26">
      <c r="A17978" s="19"/>
      <c r="B17978" s="1621"/>
      <c r="C17978" s="1622"/>
      <c r="D17978" s="308"/>
      <c r="E17978" s="7"/>
      <c r="F17978" s="6"/>
      <c r="G17978" s="127"/>
      <c r="H17978" s="7"/>
      <c r="I17978" s="183"/>
      <c r="W17978">
        <f t="shared" si="1899"/>
      </c>
      <c r="X17978">
        <f t="shared" si="1900"/>
      </c>
      <c r="Y17978">
        <f t="shared" si="1901"/>
      </c>
      <c r="Z17978">
        <f t="shared" si="1902"/>
      </c>
    </row>
    <row r="17979" spans="1:26">
      <c r="A17979" s="5"/>
      <c r="B17979" s="1623"/>
      <c r="C17979" s="1624"/>
      <c r="D17979" s="5"/>
      <c r="E17979" s="9"/>
      <c r="F17979" s="6"/>
      <c r="G17979" s="127"/>
      <c r="H17979" s="9"/>
      <c r="I17979" s="183"/>
      <c r="W17979">
        <f t="shared" si="1899"/>
      </c>
      <c r="X17979">
        <f t="shared" si="1900"/>
      </c>
      <c r="Y17979">
        <f t="shared" si="1901"/>
      </c>
      <c r="Z17979">
        <f t="shared" si="1902"/>
      </c>
    </row>
    <row r="17980" spans="1:26">
      <c r="A17980" s="5"/>
      <c r="B17980" s="106"/>
      <c r="C17980" s="348"/>
      <c r="D17980" s="5"/>
      <c r="E17980" s="9"/>
      <c r="F17980" s="6"/>
      <c r="G17980" s="127"/>
      <c r="H17980" s="9"/>
      <c r="I17980" s="183"/>
      <c r="W17980">
        <f t="shared" si="1899"/>
      </c>
      <c r="X17980">
        <f t="shared" si="1900"/>
      </c>
      <c r="Y17980">
        <f t="shared" si="1901"/>
      </c>
      <c r="Z17980">
        <f t="shared" si="1902"/>
      </c>
    </row>
    <row r="17981" spans="1:26" ht="15.75" thickBot="1">
      <c r="A17981" s="10"/>
      <c r="B17981" s="10"/>
      <c r="C17981" s="10"/>
      <c r="D17981" s="109"/>
      <c r="E17981" s="109"/>
      <c r="F17981" s="109"/>
      <c r="G17981" s="109"/>
      <c r="H17981" s="109"/>
      <c r="I17981" s="189"/>
      <c r="W17981">
        <f t="shared" si="1899"/>
      </c>
      <c r="X17981">
        <f t="shared" si="1900"/>
      </c>
      <c r="Y17981">
        <f t="shared" si="1901"/>
      </c>
      <c r="Z17981">
        <f t="shared" si="1902"/>
      </c>
    </row>
    <row r="17982" spans="1:26">
      <c r="A17982" s="10"/>
      <c r="B17982" s="1786" t="s">
        <v>304</v>
      </c>
      <c r="C17982" s="1787"/>
      <c r="D17982" s="91"/>
      <c r="E17982" s="91"/>
      <c r="F17982" s="91"/>
      <c r="G17982" s="92" t="s">
        <v>19</v>
      </c>
      <c r="H17982" s="91"/>
      <c r="I17982" s="190">
        <f>SUM(I17963:I17981)</f>
      </c>
      <c r="W17982">
        <f t="shared" si="1899"/>
      </c>
      <c r="X17982">
        <f t="shared" si="1900"/>
      </c>
      <c r="Y17982">
        <f t="shared" si="1901"/>
      </c>
      <c r="Z17982">
        <f t="shared" si="1902"/>
      </c>
    </row>
    <row r="17983" spans="1:26">
      <c r="A17983" s="10"/>
      <c r="B17983" s="1788"/>
      <c r="C17983" s="1789"/>
      <c r="D17983" s="69"/>
      <c r="E17983" s="69"/>
      <c r="F17983" s="69"/>
      <c r="G17983" s="69"/>
      <c r="H17983" s="112"/>
      <c r="I17983" s="191"/>
      <c r="W17983">
        <f t="shared" si="1899"/>
      </c>
      <c r="X17983">
        <f t="shared" si="1900"/>
      </c>
      <c r="Y17983">
        <f t="shared" si="1901"/>
      </c>
      <c r="Z17983">
        <f t="shared" si="1902"/>
      </c>
    </row>
    <row r="17984" spans="1:26">
      <c r="A17984" s="10"/>
      <c r="B17984" s="11" t="s">
        <v>20</v>
      </c>
      <c r="C17984" s="10"/>
      <c r="D17984" s="10"/>
      <c r="E17984" s="10"/>
      <c r="F17984" s="10"/>
      <c r="G17984" s="10"/>
      <c r="H17984" s="10"/>
      <c r="I17984" s="97"/>
      <c r="W17984">
        <f t="shared" si="1899"/>
      </c>
      <c r="X17984">
        <f t="shared" si="1900"/>
      </c>
      <c r="Y17984">
        <f t="shared" si="1901"/>
      </c>
      <c r="Z17984">
        <f t="shared" si="1902"/>
      </c>
    </row>
    <row r="17985" spans="1:26">
      <c r="A17985" s="99"/>
      <c r="B17985" s="11"/>
      <c r="C17985" s="192" t="s">
        <v>21</v>
      </c>
      <c r="D17985" s="192">
        <f>SUM(D17963:D17984)</f>
      </c>
      <c r="E17985" s="99">
        <f>IF(H17985=I17985,"OK","NO")</f>
      </c>
      <c r="F17985" s="192">
        <f>SUM(F17963:F17984)</f>
      </c>
      <c r="G17985" s="192">
        <f>SUM(G17963:G17984)</f>
      </c>
      <c r="H17985" s="193">
        <f>SUMPRODUCT(F17960:F17981,H17960:H17981)</f>
      </c>
      <c r="I17985" s="194">
        <f>+I17984+I17983+I17982</f>
      </c>
      <c r="W17985">
        <f t="shared" si="1899"/>
      </c>
      <c r="X17985">
        <f t="shared" si="1900"/>
      </c>
      <c r="Y17985">
        <f t="shared" si="1901"/>
      </c>
      <c r="Z17985">
        <f t="shared" si="1902"/>
      </c>
    </row>
    <row r="17986" spans="1:26">
      <c r="A17986" s="10"/>
      <c r="B17986" s="10"/>
      <c r="C17986" s="10"/>
      <c r="D17986" s="10"/>
      <c r="E17986" s="10"/>
      <c r="F17986" s="10"/>
      <c r="G17986" s="10"/>
      <c r="H17986" s="69"/>
      <c r="I17986" s="10"/>
      <c r="W17986">
        <f t="shared" si="1899"/>
      </c>
      <c r="X17986">
        <f t="shared" si="1900"/>
      </c>
      <c r="Y17986">
        <f t="shared" si="1901"/>
      </c>
      <c r="Z17986">
        <f t="shared" si="1902"/>
      </c>
    </row>
    <row r="17987" spans="1:26">
      <c r="A17987" s="12" t="s">
        <v>315</v>
      </c>
      <c r="B17987" s="12"/>
      <c r="C17987" s="12"/>
      <c r="D17987" s="13"/>
      <c r="E17987" s="14"/>
      <c r="F17987" s="14"/>
      <c r="G17987" s="14"/>
      <c r="H17987" s="2"/>
      <c r="I17987" s="12"/>
      <c r="W17987">
        <f t="shared" si="1899"/>
      </c>
      <c r="X17987">
        <f t="shared" si="1900"/>
      </c>
      <c r="Y17987">
        <f t="shared" si="1901"/>
      </c>
      <c r="Z17987">
        <f t="shared" si="1902"/>
      </c>
    </row>
    <row r="17988" spans="1:26">
      <c r="W17988">
        <f t="shared" ref="W17988:W18051" si="1903">IF(LEFT($H17988&amp;"",5)="2019-",$H17988,W17987)</f>
      </c>
      <c r="X17988">
        <f t="shared" ref="X17988:X18051" si="1904">IF($W17988="",0,IF(COUNTIF($AB$2:$AB$80,$W17988)&gt;0,1,0))</f>
      </c>
      <c r="Y17988">
        <f t="shared" ref="Y17988:Y18051" si="1905">IF($C17988="","",UPPER(TRIM(IFERROR(LEFT($C17988&amp;"",FIND("/",$C17988&amp;"")-1),$C17988&amp;""))))</f>
      </c>
      <c r="Z17988">
        <f t="shared" ref="Z17988:Z18051" si="1906">IFERROR(IF(ISNUMBER($G17988),$G17988,0),0)</f>
      </c>
    </row>
    <row r="17989" spans="1:26">
      <c r="W17989">
        <f t="shared" si="1903"/>
      </c>
      <c r="X17989">
        <f t="shared" si="1904"/>
      </c>
      <c r="Y17989">
        <f t="shared" si="1905"/>
      </c>
      <c r="Z17989">
        <f t="shared" si="1906"/>
      </c>
    </row>
    <row r="17990" spans="1:26">
      <c r="W17990">
        <f t="shared" si="1903"/>
      </c>
      <c r="X17990">
        <f t="shared" si="1904"/>
      </c>
      <c r="Y17990">
        <f t="shared" si="1905"/>
      </c>
      <c r="Z17990">
        <f t="shared" si="1906"/>
      </c>
    </row>
    <row r="17991" spans="1:26">
      <c r="W17991">
        <f t="shared" si="1903"/>
      </c>
      <c r="X17991">
        <f t="shared" si="1904"/>
      </c>
      <c r="Y17991">
        <f t="shared" si="1905"/>
      </c>
      <c r="Z17991">
        <f t="shared" si="1906"/>
      </c>
    </row>
    <row r="17992" spans="1:26">
      <c r="W17992">
        <f t="shared" si="1903"/>
      </c>
      <c r="X17992">
        <f t="shared" si="1904"/>
      </c>
      <c r="Y17992">
        <f t="shared" si="1905"/>
      </c>
      <c r="Z17992">
        <f t="shared" si="1906"/>
      </c>
    </row>
    <row r="17993" spans="1:26">
      <c r="W17993">
        <f t="shared" si="1903"/>
      </c>
      <c r="X17993">
        <f t="shared" si="1904"/>
      </c>
      <c r="Y17993">
        <f t="shared" si="1905"/>
      </c>
      <c r="Z17993">
        <f t="shared" si="1906"/>
      </c>
    </row>
    <row r="17994" spans="1:26">
      <c r="A17994" s="1562" t="s">
        <v>0</v>
      </c>
      <c r="B17994" s="1562"/>
      <c r="C17994" s="1562"/>
      <c r="D17994" s="1562"/>
      <c r="E17994" s="1562"/>
      <c r="F17994" s="1562"/>
      <c r="G17994" s="1562"/>
      <c r="H17994" s="1562"/>
      <c r="I17994" s="1562"/>
      <c r="W17994">
        <f t="shared" si="1903"/>
      </c>
      <c r="X17994">
        <f t="shared" si="1904"/>
      </c>
      <c r="Y17994">
        <f t="shared" si="1905"/>
      </c>
      <c r="Z17994">
        <f t="shared" si="1906"/>
      </c>
    </row>
    <row r="17995" spans="1:26">
      <c r="W17995">
        <f t="shared" si="1903"/>
      </c>
      <c r="X17995">
        <f t="shared" si="1904"/>
      </c>
      <c r="Y17995">
        <f t="shared" si="1905"/>
      </c>
      <c r="Z17995">
        <f t="shared" si="1906"/>
      </c>
    </row>
    <row r="17996" spans="1:26">
      <c r="A17996" s="1" t="s">
        <v>1</v>
      </c>
      <c r="B17996" s="1"/>
      <c r="G17996" s="489" t="s">
        <v>2</v>
      </c>
      <c r="H17996" s="3" t="s">
        <v>2766</v>
      </c>
      <c r="W17996">
        <f t="shared" si="1903"/>
      </c>
      <c r="X17996">
        <f t="shared" si="1904"/>
      </c>
      <c r="Y17996">
        <f t="shared" si="1905"/>
      </c>
      <c r="Z17996">
        <f t="shared" si="1906"/>
      </c>
    </row>
    <row r="17997" spans="1:26">
      <c r="A17997" s="1" t="inlineStr">
        <is>
          <t>Dealer-316</t>
        </is>
      </c>
      <c r="B17997" s="1"/>
      <c r="F17997" s="4"/>
      <c r="G17997" s="488" t="s">
        <v>1440</v>
      </c>
      <c r="H17997" s="1" t="s">
        <v>2384</v>
      </c>
      <c r="W17997">
        <f t="shared" si="1903"/>
      </c>
      <c r="X17997">
        <f t="shared" si="1904"/>
      </c>
      <c r="Y17997">
        <f t="shared" si="1905"/>
      </c>
      <c r="Z17997">
        <f t="shared" si="1906"/>
      </c>
    </row>
    <row r="17998" spans="1:26">
      <c r="A17998" s="1" t="inlineStr">
        <is>
          <t>Address line (redacted)</t>
        </is>
      </c>
      <c r="B17998" s="1"/>
      <c r="W17998">
        <f t="shared" si="1903"/>
      </c>
      <c r="X17998">
        <f t="shared" si="1904"/>
      </c>
      <c r="Y17998">
        <f t="shared" si="1905"/>
      </c>
      <c r="Z17998">
        <f t="shared" si="1906"/>
      </c>
    </row>
    <row r="17999" spans="1:26">
      <c r="A17999" s="1" t="inlineStr">
        <is>
          <t>GSTIN-MASKED</t>
        </is>
      </c>
      <c r="B17999" s="1"/>
      <c r="W17999">
        <f t="shared" si="1903"/>
      </c>
      <c r="X17999">
        <f t="shared" si="1904"/>
      </c>
      <c r="Y17999">
        <f t="shared" si="1905"/>
      </c>
      <c r="Z17999">
        <f t="shared" si="1906"/>
      </c>
    </row>
    <row r="18000" spans="1:26">
      <c r="A18000" s="12"/>
      <c r="B18000" s="86"/>
      <c r="W18000">
        <f t="shared" si="1903"/>
      </c>
      <c r="X18000">
        <f t="shared" si="1904"/>
      </c>
      <c r="Y18000">
        <f t="shared" si="1905"/>
      </c>
      <c r="Z18000">
        <f t="shared" si="1906"/>
      </c>
    </row>
    <row r="18001" spans="1:26">
      <c r="A18001" s="1" t="inlineStr">
        <is>
          <t>Through: Transporter-025</t>
        </is>
      </c>
      <c r="W18001">
        <f t="shared" si="1903"/>
      </c>
      <c r="X18001">
        <f t="shared" si="1904"/>
      </c>
      <c r="Y18001">
        <f t="shared" si="1905"/>
      </c>
      <c r="Z18001">
        <f t="shared" si="1906"/>
      </c>
    </row>
    <row r="18002" spans="1:26">
      <c r="A18002" s="1" t="inlineStr">
        <is>
          <t>GSTIN-MASKED</t>
        </is>
      </c>
      <c r="W18002">
        <f t="shared" si="1903"/>
      </c>
      <c r="X18002">
        <f t="shared" si="1904"/>
      </c>
      <c r="Y18002">
        <f t="shared" si="1905"/>
      </c>
      <c r="Z18002">
        <f t="shared" si="1906"/>
      </c>
    </row>
    <row r="18003" spans="1:26">
      <c r="A18003" s="1" t="inlineStr">
        <is>
          <t>Address line (redacted)</t>
        </is>
      </c>
      <c r="W18003">
        <f t="shared" si="1903"/>
      </c>
      <c r="X18003">
        <f t="shared" si="1904"/>
      </c>
      <c r="Y18003">
        <f t="shared" si="1905"/>
      </c>
      <c r="Z18003">
        <f t="shared" si="1906"/>
      </c>
    </row>
    <row r="18004" spans="1:26">
      <c r="A18004" s="1"/>
      <c r="W18004">
        <f t="shared" si="1903"/>
      </c>
      <c r="X18004">
        <f t="shared" si="1904"/>
      </c>
      <c r="Y18004">
        <f t="shared" si="1905"/>
      </c>
      <c r="Z18004">
        <f t="shared" si="1906"/>
      </c>
    </row>
    <row r="18005" spans="1:26">
      <c r="A18005" s="1" t="s">
        <v>5</v>
      </c>
      <c r="W18005">
        <f t="shared" si="1903"/>
      </c>
      <c r="X18005">
        <f t="shared" si="1904"/>
      </c>
      <c r="Y18005">
        <f t="shared" si="1905"/>
      </c>
      <c r="Z18005">
        <f t="shared" si="1906"/>
      </c>
    </row>
    <row r="18006" spans="1:26">
      <c r="A18006" s="1" t="s">
        <v>6</v>
      </c>
      <c r="W18006">
        <f t="shared" si="1903"/>
      </c>
      <c r="X18006">
        <f t="shared" si="1904"/>
      </c>
      <c r="Y18006">
        <f t="shared" si="1905"/>
      </c>
      <c r="Z18006">
        <f t="shared" si="1906"/>
      </c>
    </row>
    <row r="18007" spans="1:26" ht="15.75" thickBot="1">
      <c r="A18007" s="1" t="s">
        <v>7</v>
      </c>
      <c r="W18007">
        <f t="shared" si="1903"/>
      </c>
      <c r="X18007">
        <f t="shared" si="1904"/>
      </c>
      <c r="Y18007">
        <f t="shared" si="1905"/>
      </c>
      <c r="Z18007">
        <f t="shared" si="1906"/>
      </c>
    </row>
    <row r="18008" spans="1:26" ht="24">
      <c r="A18008" s="26" t="s">
        <v>8</v>
      </c>
      <c r="B18008" s="27" t="s">
        <v>9</v>
      </c>
      <c r="C18008" s="27" t="s">
        <v>10</v>
      </c>
      <c r="D18008" s="28" t="s">
        <v>11</v>
      </c>
      <c r="E18008" s="28" t="s">
        <v>12</v>
      </c>
      <c r="F18008" s="28" t="s">
        <v>13</v>
      </c>
      <c r="G18008" s="28" t="s">
        <v>14</v>
      </c>
      <c r="H18008" s="29" t="s">
        <v>15</v>
      </c>
      <c r="I18008" s="30" t="s">
        <v>16</v>
      </c>
      <c r="W18008">
        <f t="shared" si="1903"/>
      </c>
      <c r="X18008">
        <f t="shared" si="1904"/>
      </c>
      <c r="Y18008">
        <f t="shared" si="1905"/>
      </c>
      <c r="Z18008">
        <f t="shared" si="1906"/>
      </c>
    </row>
    <row r="18009" spans="1:26">
      <c r="A18009" s="139"/>
      <c r="B18009" s="1564" t="s">
        <v>719</v>
      </c>
      <c r="C18009" s="1565"/>
      <c r="D18009" s="6"/>
      <c r="E18009" s="5"/>
      <c r="F18009" s="6"/>
      <c r="G18009" s="5"/>
      <c r="H18009" s="9"/>
      <c r="I18009" s="102"/>
      <c r="W18009">
        <f t="shared" si="1903"/>
      </c>
      <c r="X18009">
        <f t="shared" si="1904"/>
      </c>
      <c r="Y18009">
        <f t="shared" si="1905"/>
      </c>
      <c r="Z18009">
        <f t="shared" si="1906"/>
      </c>
    </row>
    <row r="18010" spans="1:26">
      <c r="A18010" s="139"/>
      <c r="B18010" s="15" t="s">
        <v>537</v>
      </c>
      <c r="C18010" s="5" t="s">
        <v>538</v>
      </c>
      <c r="D18010" s="1594">
        <v>0.5</v>
      </c>
      <c r="E18010" s="5">
        <v>20</v>
      </c>
      <c r="F18010" s="127">
        <f>+E18010</f>
      </c>
      <c r="G18010" s="127">
        <f>+F18010</f>
      </c>
      <c r="H18010" s="5">
        <v>1</v>
      </c>
      <c r="I18010" s="525">
        <f>+H18010*G18010</f>
      </c>
      <c r="J18010">
        <f t="shared" ref="J18010:J18022" si="1907">+H18010*G18010</f>
      </c>
      <c r="W18010">
        <f t="shared" si="1903"/>
      </c>
      <c r="X18010">
        <f t="shared" si="1904"/>
      </c>
      <c r="Y18010">
        <f t="shared" si="1905"/>
      </c>
      <c r="Z18010">
        <f t="shared" si="1906"/>
      </c>
    </row>
    <row r="18011" spans="1:26">
      <c r="A18011" s="139"/>
      <c r="B18011" s="1564" t="s">
        <v>17</v>
      </c>
      <c r="C18011" s="1565"/>
      <c r="D18011" s="1560"/>
      <c r="E18011" s="5"/>
      <c r="F18011" s="127"/>
      <c r="G18011" s="127"/>
      <c r="H18011" s="5"/>
      <c r="I18011" s="525"/>
      <c r="J18011">
        <f t="shared" si="1907"/>
      </c>
      <c r="W18011">
        <f t="shared" si="1903"/>
      </c>
      <c r="X18011">
        <f t="shared" si="1904"/>
      </c>
      <c r="Y18011">
        <f t="shared" si="1905"/>
      </c>
      <c r="Z18011">
        <f t="shared" si="1906"/>
      </c>
    </row>
    <row r="18012" spans="1:26">
      <c r="A18012" s="139"/>
      <c r="B18012" s="351" t="s">
        <v>602</v>
      </c>
      <c r="C18012" s="352" t="s">
        <v>603</v>
      </c>
      <c r="D18012" s="1595"/>
      <c r="E18012" s="352">
        <v>2</v>
      </c>
      <c r="F18012" s="127">
        <f>+E18012</f>
      </c>
      <c r="G18012" s="127">
        <f>+F18012</f>
      </c>
      <c r="H18012" s="352">
        <v>1</v>
      </c>
      <c r="I18012" s="525">
        <f t="shared" ref="I18012:I18022" si="1908">+H18012*G18012</f>
      </c>
      <c r="J18012">
        <f t="shared" si="1907"/>
      </c>
      <c r="N18012" t="s">
        <v>2577</v>
      </c>
      <c r="O18012">
        <v>20</v>
      </c>
      <c r="P18012">
        <v>100</v>
      </c>
      <c r="Q18012">
        <f t="shared" ref="Q18012:Q18022" si="1909">+P18012*O18012</f>
      </c>
      <c r="R18012">
        <f>+Q18012*18%</f>
      </c>
      <c r="S18012">
        <f t="shared" ref="S18012:S18022" si="1910">+R18012+Q18012</f>
      </c>
      <c r="W18012">
        <f t="shared" si="1903"/>
      </c>
      <c r="X18012">
        <f t="shared" si="1904"/>
      </c>
      <c r="Y18012">
        <f t="shared" si="1905"/>
      </c>
      <c r="Z18012">
        <f t="shared" si="1906"/>
      </c>
    </row>
    <row r="18013" spans="1:26">
      <c r="A18013" s="139"/>
      <c r="B18013" s="8" t="s">
        <v>1476</v>
      </c>
      <c r="C18013" s="5" t="s">
        <v>1477</v>
      </c>
      <c r="D18013" s="5">
        <v>2</v>
      </c>
      <c r="E18013" s="5">
        <v>5</v>
      </c>
      <c r="F18013" s="242">
        <f>+E18013*D18013</f>
      </c>
      <c r="G18013" s="127">
        <f t="shared" ref="G18013:G18022" si="1911">+F18013</f>
      </c>
      <c r="H18013" s="5">
        <v>1</v>
      </c>
      <c r="I18013" s="525">
        <f t="shared" si="1908"/>
      </c>
      <c r="J18013">
        <f t="shared" si="1907"/>
      </c>
      <c r="N18013" t="s">
        <v>925</v>
      </c>
      <c r="O18013">
        <f>37+9</f>
      </c>
      <c r="P18013">
        <v>425</v>
      </c>
      <c r="Q18013">
        <f t="shared" si="1909"/>
      </c>
      <c r="R18013">
        <f>+Q18013*28%</f>
      </c>
      <c r="S18013">
        <f t="shared" si="1910"/>
      </c>
      <c r="W18013">
        <f t="shared" si="1903"/>
      </c>
      <c r="X18013">
        <f t="shared" si="1904"/>
      </c>
      <c r="Y18013">
        <f t="shared" si="1905"/>
      </c>
      <c r="Z18013">
        <f t="shared" si="1906"/>
      </c>
    </row>
    <row r="18014" spans="1:26">
      <c r="A18014" s="139"/>
      <c r="B18014" s="351" t="s">
        <v>40</v>
      </c>
      <c r="C18014" s="352" t="s">
        <v>41</v>
      </c>
      <c r="D18014" s="352"/>
      <c r="E18014" s="352">
        <v>2</v>
      </c>
      <c r="F18014" s="6">
        <f>+E18014</f>
      </c>
      <c r="G18014" s="127">
        <f t="shared" si="1911"/>
      </c>
      <c r="H18014" s="352">
        <v>1</v>
      </c>
      <c r="I18014" s="525">
        <f t="shared" si="1908"/>
      </c>
      <c r="J18014">
        <f t="shared" si="1907"/>
      </c>
      <c r="N18014" t="s">
        <v>2071</v>
      </c>
      <c r="O18014">
        <v>30</v>
      </c>
      <c r="P18014">
        <v>400</v>
      </c>
      <c r="Q18014">
        <f t="shared" si="1909"/>
      </c>
      <c r="R18014">
        <f>+Q18014*28%</f>
      </c>
      <c r="S18014">
        <f t="shared" si="1910"/>
      </c>
      <c r="W18014">
        <f t="shared" si="1903"/>
      </c>
      <c r="X18014">
        <f t="shared" si="1904"/>
      </c>
      <c r="Y18014">
        <f t="shared" si="1905"/>
      </c>
      <c r="Z18014">
        <f t="shared" si="1906"/>
      </c>
    </row>
    <row r="18015" spans="1:26">
      <c r="A18015" s="139"/>
      <c r="B18015" s="8" t="s">
        <v>2212</v>
      </c>
      <c r="C18015" s="5" t="s">
        <v>2211</v>
      </c>
      <c r="D18015" s="5">
        <v>1</v>
      </c>
      <c r="E18015" s="5">
        <v>5</v>
      </c>
      <c r="F18015" s="6">
        <f>+E18015*D18015</f>
      </c>
      <c r="G18015" s="127">
        <f t="shared" si="1911"/>
      </c>
      <c r="H18015" s="5">
        <v>1</v>
      </c>
      <c r="I18015" s="525">
        <f t="shared" si="1908"/>
      </c>
      <c r="J18015">
        <f t="shared" si="1907"/>
      </c>
      <c r="N18015" t="s">
        <v>2173</v>
      </c>
      <c r="O18015">
        <v>12</v>
      </c>
      <c r="P18015">
        <v>1400</v>
      </c>
      <c r="Q18015">
        <f t="shared" si="1909"/>
      </c>
      <c r="R18015">
        <f t="shared" ref="R18015:R18022" si="1912">+Q18015*18%</f>
      </c>
      <c r="S18015">
        <f t="shared" si="1910"/>
      </c>
      <c r="W18015">
        <f t="shared" si="1903"/>
      </c>
      <c r="X18015">
        <f t="shared" si="1904"/>
      </c>
      <c r="Y18015">
        <f t="shared" si="1905"/>
      </c>
      <c r="Z18015">
        <f t="shared" si="1906"/>
      </c>
    </row>
    <row r="18016" spans="1:26">
      <c r="A18016" s="139"/>
      <c r="B18016" s="351"/>
      <c r="C18016" s="352"/>
      <c r="D18016" s="352"/>
      <c r="E18016" s="352"/>
      <c r="F18016" s="6"/>
      <c r="G18016" s="127"/>
      <c r="H18016" s="352"/>
      <c r="I18016" s="525"/>
      <c r="N18016" t="s">
        <v>2177</v>
      </c>
      <c r="O18016">
        <v>100</v>
      </c>
      <c r="P18016">
        <v>28.6</v>
      </c>
      <c r="Q18016">
        <f t="shared" si="1909"/>
      </c>
      <c r="R18016">
        <f t="shared" si="1912"/>
      </c>
      <c r="S18016">
        <f t="shared" si="1910"/>
      </c>
      <c r="W18016">
        <f t="shared" si="1903"/>
      </c>
      <c r="X18016">
        <f t="shared" si="1904"/>
      </c>
      <c r="Y18016">
        <f t="shared" si="1905"/>
      </c>
      <c r="Z18016">
        <f t="shared" si="1906"/>
      </c>
    </row>
    <row r="18017" spans="1:26">
      <c r="A18017" s="139"/>
      <c r="B18017" s="8" t="s">
        <v>451</v>
      </c>
      <c r="C18017" s="5" t="s">
        <v>450</v>
      </c>
      <c r="D18017" s="1627">
        <v>1</v>
      </c>
      <c r="E18017" s="352">
        <v>2</v>
      </c>
      <c r="F18017" s="6">
        <f t="shared" ref="F18017:F18022" si="1913">+E18017</f>
      </c>
      <c r="G18017" s="127">
        <f t="shared" si="1911"/>
      </c>
      <c r="H18017" s="5">
        <v>1</v>
      </c>
      <c r="I18017" s="525">
        <f t="shared" si="1908"/>
      </c>
      <c r="J18017">
        <f t="shared" si="1907"/>
      </c>
      <c r="N18017" t="s">
        <v>2801</v>
      </c>
      <c r="O18017">
        <v>7</v>
      </c>
      <c r="P18017">
        <v>350</v>
      </c>
      <c r="Q18017">
        <f t="shared" si="1909"/>
      </c>
      <c r="R18017">
        <f t="shared" si="1912"/>
      </c>
      <c r="S18017">
        <f t="shared" si="1910"/>
      </c>
      <c r="W18017">
        <f t="shared" si="1903"/>
      </c>
      <c r="X18017">
        <f t="shared" si="1904"/>
      </c>
      <c r="Y18017">
        <f t="shared" si="1905"/>
      </c>
      <c r="Z18017">
        <f t="shared" si="1906"/>
      </c>
    </row>
    <row r="18018" spans="1:26">
      <c r="A18018" s="139"/>
      <c r="B18018" s="8" t="s">
        <v>452</v>
      </c>
      <c r="C18018" s="5" t="s">
        <v>339</v>
      </c>
      <c r="D18018" s="1628"/>
      <c r="E18018" s="352">
        <v>2</v>
      </c>
      <c r="F18018" s="6">
        <f t="shared" si="1913"/>
      </c>
      <c r="G18018" s="127">
        <f t="shared" si="1911"/>
      </c>
      <c r="H18018" s="5">
        <v>1</v>
      </c>
      <c r="I18018" s="525">
        <f t="shared" si="1908"/>
      </c>
      <c r="J18018">
        <f t="shared" si="1907"/>
      </c>
      <c r="N18018" t="s">
        <v>2687</v>
      </c>
      <c r="O18018">
        <v>80</v>
      </c>
      <c r="P18018">
        <v>55</v>
      </c>
      <c r="Q18018">
        <f t="shared" si="1909"/>
      </c>
      <c r="R18018">
        <f t="shared" si="1912"/>
      </c>
      <c r="S18018">
        <f t="shared" si="1910"/>
      </c>
      <c r="W18018">
        <f t="shared" si="1903"/>
      </c>
      <c r="X18018">
        <f t="shared" si="1904"/>
      </c>
      <c r="Y18018">
        <f t="shared" si="1905"/>
      </c>
      <c r="Z18018">
        <f t="shared" si="1906"/>
      </c>
    </row>
    <row r="18019" spans="1:26">
      <c r="A18019" s="139"/>
      <c r="B18019" s="351" t="s">
        <v>1234</v>
      </c>
      <c r="C18019" s="352" t="s">
        <v>1235</v>
      </c>
      <c r="D18019" s="352">
        <v>1</v>
      </c>
      <c r="E18019" s="352">
        <v>5</v>
      </c>
      <c r="F18019" s="6">
        <f t="shared" si="1913"/>
      </c>
      <c r="G18019" s="127">
        <f t="shared" si="1911"/>
      </c>
      <c r="H18019" s="352">
        <v>1</v>
      </c>
      <c r="I18019" s="525">
        <f t="shared" si="1908"/>
      </c>
      <c r="J18019">
        <f t="shared" si="1907"/>
      </c>
      <c r="N18019" t="s">
        <v>2802</v>
      </c>
      <c r="O18019">
        <v>6</v>
      </c>
      <c r="P18019">
        <v>300</v>
      </c>
      <c r="Q18019">
        <f t="shared" si="1909"/>
      </c>
      <c r="R18019">
        <f t="shared" si="1912"/>
      </c>
      <c r="S18019">
        <f t="shared" si="1910"/>
      </c>
      <c r="W18019">
        <f t="shared" si="1903"/>
      </c>
      <c r="X18019">
        <f t="shared" si="1904"/>
      </c>
      <c r="Y18019">
        <f t="shared" si="1905"/>
      </c>
      <c r="Z18019">
        <f t="shared" si="1906"/>
      </c>
    </row>
    <row r="18020" spans="1:26">
      <c r="A18020" s="139"/>
      <c r="B18020" s="351" t="s">
        <v>2757</v>
      </c>
      <c r="C18020" s="352" t="s">
        <v>2758</v>
      </c>
      <c r="D18020" s="1627">
        <v>1</v>
      </c>
      <c r="E18020" s="352">
        <v>2</v>
      </c>
      <c r="F18020" s="6">
        <f t="shared" si="1913"/>
      </c>
      <c r="G18020" s="127">
        <f t="shared" si="1911"/>
      </c>
      <c r="H18020" s="352">
        <v>1</v>
      </c>
      <c r="I18020" s="525">
        <f t="shared" si="1908"/>
      </c>
      <c r="J18020">
        <f t="shared" si="1907"/>
      </c>
      <c r="N18020" t="s">
        <v>2496</v>
      </c>
      <c r="O18020">
        <v>15</v>
      </c>
      <c r="P18020">
        <v>50</v>
      </c>
      <c r="Q18020">
        <f t="shared" si="1909"/>
      </c>
      <c r="R18020">
        <f t="shared" si="1912"/>
      </c>
      <c r="S18020">
        <f t="shared" si="1910"/>
      </c>
      <c r="W18020">
        <f t="shared" si="1903"/>
      </c>
      <c r="X18020">
        <f t="shared" si="1904"/>
      </c>
      <c r="Y18020">
        <f t="shared" si="1905"/>
      </c>
      <c r="Z18020">
        <f t="shared" si="1906"/>
      </c>
    </row>
    <row r="18021" spans="1:26">
      <c r="A18021" s="139"/>
      <c r="B18021" s="8" t="s">
        <v>2533</v>
      </c>
      <c r="C18021" s="9" t="s">
        <v>36</v>
      </c>
      <c r="D18021" s="1628"/>
      <c r="E18021" s="352">
        <v>2</v>
      </c>
      <c r="F18021" s="6">
        <f t="shared" si="1913"/>
      </c>
      <c r="G18021" s="127">
        <f t="shared" si="1911"/>
      </c>
      <c r="H18021" s="5">
        <v>1</v>
      </c>
      <c r="I18021" s="525">
        <f t="shared" si="1908"/>
      </c>
      <c r="J18021">
        <f t="shared" si="1907"/>
      </c>
      <c r="N18021" t="s">
        <v>2803</v>
      </c>
      <c r="O18021">
        <v>2</v>
      </c>
      <c r="P18021">
        <v>0</v>
      </c>
      <c r="Q18021">
        <f t="shared" si="1909"/>
      </c>
      <c r="R18021">
        <f t="shared" si="1912"/>
      </c>
      <c r="S18021">
        <f t="shared" si="1910"/>
      </c>
      <c r="W18021">
        <f t="shared" si="1903"/>
      </c>
      <c r="X18021">
        <f t="shared" si="1904"/>
      </c>
      <c r="Y18021">
        <f t="shared" si="1905"/>
      </c>
      <c r="Z18021">
        <f t="shared" si="1906"/>
      </c>
    </row>
    <row r="18022" spans="1:26">
      <c r="A18022" s="139"/>
      <c r="B18022" s="8" t="s">
        <v>906</v>
      </c>
      <c r="C18022" s="5" t="s">
        <v>905</v>
      </c>
      <c r="D18022" s="5">
        <v>1</v>
      </c>
      <c r="E18022" s="5">
        <v>5</v>
      </c>
      <c r="F18022" s="6">
        <f t="shared" si="1913"/>
      </c>
      <c r="G18022" s="127">
        <f t="shared" si="1911"/>
      </c>
      <c r="H18022" s="5">
        <v>1</v>
      </c>
      <c r="I18022" s="525">
        <f t="shared" si="1908"/>
      </c>
      <c r="J18022">
        <f t="shared" si="1907"/>
      </c>
      <c r="N18022" t="s">
        <v>2083</v>
      </c>
      <c r="O18022">
        <v>2</v>
      </c>
      <c r="P18022">
        <v>0</v>
      </c>
      <c r="Q18022">
        <f t="shared" si="1909"/>
      </c>
      <c r="R18022">
        <f t="shared" si="1912"/>
      </c>
      <c r="S18022">
        <f t="shared" si="1910"/>
      </c>
      <c r="W18022">
        <f t="shared" si="1903"/>
      </c>
      <c r="X18022">
        <f t="shared" si="1904"/>
      </c>
      <c r="Y18022">
        <f t="shared" si="1905"/>
      </c>
      <c r="Z18022">
        <f t="shared" si="1906"/>
      </c>
    </row>
    <row r="18023" spans="1:26">
      <c r="A18023" s="139"/>
      <c r="B18023" s="1564" t="s">
        <v>18</v>
      </c>
      <c r="C18023" s="1565"/>
      <c r="D18023" s="106"/>
      <c r="E18023" s="5"/>
      <c r="F18023" s="6"/>
      <c r="G18023" s="5"/>
      <c r="H18023" s="5"/>
      <c r="I18023" s="525"/>
      <c r="J18023">
        <f>+H18023*G18023</f>
      </c>
      <c r="W18023">
        <f t="shared" si="1903"/>
      </c>
      <c r="X18023">
        <f t="shared" si="1904"/>
      </c>
      <c r="Y18023">
        <f t="shared" si="1905"/>
      </c>
      <c r="Z18023">
        <f t="shared" si="1906"/>
      </c>
    </row>
    <row r="18024" spans="1:26">
      <c r="A18024" s="139"/>
      <c r="B18024" s="8" t="s">
        <v>1619</v>
      </c>
      <c r="C18024" s="9" t="s">
        <v>816</v>
      </c>
      <c r="D18024" s="134">
        <v>1</v>
      </c>
      <c r="E18024" s="16">
        <v>4</v>
      </c>
      <c r="F18024" s="16">
        <f>+E18024*D18024</f>
      </c>
      <c r="G18024" s="5">
        <f>+F18024</f>
      </c>
      <c r="H18024" s="16">
        <v>1</v>
      </c>
      <c r="I18024" s="525">
        <f>+H18024*G18024</f>
      </c>
      <c r="J18024">
        <f>+H18024*G18024</f>
      </c>
      <c r="O18024">
        <f>SUM(O18012:O18023)</f>
      </c>
      <c r="S18024">
        <f>SUM(S18012:S18023)</f>
      </c>
      <c r="W18024">
        <f t="shared" si="1903"/>
      </c>
      <c r="X18024">
        <f t="shared" si="1904"/>
      </c>
      <c r="Y18024">
        <f t="shared" si="1905"/>
      </c>
      <c r="Z18024">
        <f t="shared" si="1906"/>
      </c>
    </row>
    <row r="18025" spans="1:26" ht="24">
      <c r="A18025" s="139"/>
      <c r="B18025" s="95" t="s">
        <v>1901</v>
      </c>
      <c r="C18025" s="101" t="s">
        <v>1902</v>
      </c>
      <c r="D18025" s="134">
        <v>2</v>
      </c>
      <c r="E18025" s="5">
        <v>4</v>
      </c>
      <c r="F18025" s="16">
        <f>+E18025*D18025</f>
      </c>
      <c r="G18025" s="5">
        <f>+F18025</f>
      </c>
      <c r="H18025" s="5">
        <v>1</v>
      </c>
      <c r="I18025" s="525">
        <f>+H18025*G18025</f>
      </c>
      <c r="J18025">
        <f>+H18025*G18025</f>
      </c>
      <c r="W18025">
        <f t="shared" si="1903"/>
      </c>
      <c r="X18025">
        <f t="shared" si="1904"/>
      </c>
      <c r="Y18025">
        <f t="shared" si="1905"/>
      </c>
      <c r="Z18025">
        <f t="shared" si="1906"/>
      </c>
    </row>
    <row r="18026" spans="1:26">
      <c r="A18026" s="139"/>
      <c r="B18026" s="95" t="s">
        <v>310</v>
      </c>
      <c r="C18026" s="5" t="s">
        <v>311</v>
      </c>
      <c r="D18026" s="134">
        <v>3</v>
      </c>
      <c r="E18026" s="5">
        <v>4</v>
      </c>
      <c r="F18026" s="16">
        <f>+E18026*D18026</f>
      </c>
      <c r="G18026" s="5">
        <f>+F18026</f>
      </c>
      <c r="H18026" s="16">
        <v>1</v>
      </c>
      <c r="I18026" s="525">
        <f>+H18026*G18026</f>
      </c>
      <c r="J18026">
        <f>+H18026*G18026</f>
      </c>
      <c r="W18026">
        <f t="shared" si="1903"/>
      </c>
      <c r="X18026">
        <f t="shared" si="1904"/>
      </c>
      <c r="Y18026">
        <f t="shared" si="1905"/>
      </c>
      <c r="Z18026">
        <f t="shared" si="1906"/>
      </c>
    </row>
    <row r="18027" spans="1:26">
      <c r="A18027" s="139"/>
      <c r="B18027" s="529" t="s">
        <v>492</v>
      </c>
      <c r="C18027" s="507" t="s">
        <v>493</v>
      </c>
      <c r="D18027" s="134">
        <v>1</v>
      </c>
      <c r="E18027" s="352">
        <v>4</v>
      </c>
      <c r="F18027" s="16">
        <f>+E18027*D18027</f>
      </c>
      <c r="G18027" s="5">
        <f>+F18027</f>
      </c>
      <c r="H18027" s="352">
        <v>1</v>
      </c>
      <c r="I18027" s="525">
        <f>+H18027*G18027</f>
      </c>
      <c r="J18027">
        <f>+H18027*G18027</f>
      </c>
      <c r="W18027">
        <f t="shared" si="1903"/>
      </c>
      <c r="X18027">
        <f t="shared" si="1904"/>
      </c>
      <c r="Y18027">
        <f t="shared" si="1905"/>
      </c>
      <c r="Z18027">
        <f t="shared" si="1906"/>
      </c>
    </row>
    <row r="18028" spans="1:26">
      <c r="A18028" s="139"/>
      <c r="B18028" s="95"/>
      <c r="C18028" s="101"/>
      <c r="D18028" s="134"/>
      <c r="E18028" s="5"/>
      <c r="F18028" s="16"/>
      <c r="G18028" s="5"/>
      <c r="H18028" s="5"/>
      <c r="I18028" s="525"/>
      <c r="W18028">
        <f t="shared" si="1903"/>
      </c>
      <c r="X18028">
        <f t="shared" si="1904"/>
      </c>
      <c r="Y18028">
        <f t="shared" si="1905"/>
      </c>
      <c r="Z18028">
        <f t="shared" si="1906"/>
      </c>
    </row>
    <row r="18029" spans="1:26">
      <c r="A18029" s="139"/>
      <c r="B18029" s="1564" t="s">
        <v>644</v>
      </c>
      <c r="C18029" s="1565"/>
      <c r="D18029" s="106"/>
      <c r="E18029" s="5"/>
      <c r="F18029" s="6"/>
      <c r="G18029" s="5"/>
      <c r="H18029" s="5"/>
      <c r="I18029" s="525"/>
      <c r="J18029">
        <f t="shared" ref="J18029:J18053" si="1914">+H18029*G18029</f>
      </c>
      <c r="W18029">
        <f t="shared" si="1903"/>
      </c>
      <c r="X18029">
        <f t="shared" si="1904"/>
      </c>
      <c r="Y18029">
        <f t="shared" si="1905"/>
      </c>
      <c r="Z18029">
        <f t="shared" si="1906"/>
      </c>
    </row>
    <row r="18030" spans="1:26">
      <c r="A18030" s="139"/>
      <c r="B18030" s="351" t="s">
        <v>649</v>
      </c>
      <c r="C18030" s="352" t="s">
        <v>650</v>
      </c>
      <c r="D18030" s="352">
        <v>3</v>
      </c>
      <c r="E18030" s="5">
        <v>4</v>
      </c>
      <c r="F18030" s="6">
        <f>+E18030*D18030</f>
      </c>
      <c r="G18030" s="5">
        <f>+F18030</f>
      </c>
      <c r="H18030" s="352">
        <v>1</v>
      </c>
      <c r="I18030" s="525">
        <f>+H18030*G18030</f>
      </c>
      <c r="J18030">
        <f t="shared" si="1914"/>
      </c>
      <c r="W18030">
        <f t="shared" si="1903"/>
      </c>
      <c r="X18030">
        <f t="shared" si="1904"/>
      </c>
      <c r="Y18030">
        <f t="shared" si="1905"/>
      </c>
      <c r="Z18030">
        <f t="shared" si="1906"/>
      </c>
    </row>
    <row r="18031" spans="1:26">
      <c r="A18031" s="139"/>
      <c r="B18031" s="1564" t="s">
        <v>1844</v>
      </c>
      <c r="C18031" s="1565"/>
      <c r="D18031" s="106"/>
      <c r="E18031" s="5"/>
      <c r="F18031" s="6"/>
      <c r="G18031" s="5"/>
      <c r="H18031" s="5"/>
      <c r="I18031" s="525"/>
      <c r="J18031">
        <f t="shared" si="1914"/>
      </c>
      <c r="W18031">
        <f t="shared" si="1903"/>
      </c>
      <c r="X18031">
        <f t="shared" si="1904"/>
      </c>
      <c r="Y18031">
        <f t="shared" si="1905"/>
      </c>
      <c r="Z18031">
        <f t="shared" si="1906"/>
      </c>
    </row>
    <row r="18032" spans="1:26">
      <c r="A18032" s="139"/>
      <c r="B18032" s="8" t="s">
        <v>976</v>
      </c>
      <c r="C18032" s="5" t="s">
        <v>1127</v>
      </c>
      <c r="D18032" s="5">
        <v>1</v>
      </c>
      <c r="E18032" s="5">
        <v>50</v>
      </c>
      <c r="F18032" s="127">
        <f>+E18032*D18032</f>
      </c>
      <c r="G18032" s="127">
        <f>+F18032</f>
      </c>
      <c r="H18032" s="5">
        <v>1</v>
      </c>
      <c r="I18032" s="525">
        <f>+H18032*G18032</f>
      </c>
      <c r="J18032">
        <f t="shared" si="1914"/>
      </c>
      <c r="W18032">
        <f t="shared" si="1903"/>
      </c>
      <c r="X18032">
        <f t="shared" si="1904"/>
      </c>
      <c r="Y18032">
        <f t="shared" si="1905"/>
      </c>
      <c r="Z18032">
        <f t="shared" si="1906"/>
      </c>
    </row>
    <row r="18033" spans="1:26">
      <c r="A18033" s="139"/>
      <c r="B18033" s="8" t="s">
        <v>1122</v>
      </c>
      <c r="C18033" s="5" t="s">
        <v>1121</v>
      </c>
      <c r="D18033" s="5">
        <v>1</v>
      </c>
      <c r="E18033" s="5">
        <v>50</v>
      </c>
      <c r="F18033" s="127">
        <f>+E18033*D18033</f>
      </c>
      <c r="G18033" s="127">
        <f>+F18033</f>
      </c>
      <c r="H18033" s="5">
        <v>1</v>
      </c>
      <c r="I18033" s="525">
        <f>+H18033*G18033</f>
      </c>
      <c r="J18033">
        <f t="shared" si="1914"/>
      </c>
      <c r="W18033">
        <f t="shared" si="1903"/>
      </c>
      <c r="X18033">
        <f t="shared" si="1904"/>
      </c>
      <c r="Y18033">
        <f t="shared" si="1905"/>
      </c>
      <c r="Z18033">
        <f t="shared" si="1906"/>
      </c>
    </row>
    <row r="18034" spans="1:26">
      <c r="A18034" s="420"/>
      <c r="B18034" s="1564" t="s">
        <v>1164</v>
      </c>
      <c r="C18034" s="1565"/>
      <c r="D18034" s="5"/>
      <c r="E18034" s="5"/>
      <c r="F18034" s="127"/>
      <c r="G18034" s="127"/>
      <c r="H18034" s="5"/>
      <c r="I18034" s="525"/>
      <c r="J18034">
        <f t="shared" si="1914"/>
      </c>
      <c r="W18034">
        <f t="shared" si="1903"/>
      </c>
      <c r="X18034">
        <f t="shared" si="1904"/>
      </c>
      <c r="Y18034">
        <f t="shared" si="1905"/>
      </c>
      <c r="Z18034">
        <f t="shared" si="1906"/>
      </c>
    </row>
    <row r="18035" spans="1:26" ht="24">
      <c r="A18035" s="420"/>
      <c r="B18035" s="106" t="s">
        <v>1082</v>
      </c>
      <c r="C18035" s="269" t="s">
        <v>1081</v>
      </c>
      <c r="D18035" s="1594">
        <v>2</v>
      </c>
      <c r="E18035" s="9">
        <v>5</v>
      </c>
      <c r="F18035" s="127">
        <f>+E18035</f>
      </c>
      <c r="G18035" s="127">
        <f>+F18035</f>
      </c>
      <c r="H18035" s="9">
        <v>1</v>
      </c>
      <c r="I18035" s="525">
        <f>+H18035*G18035</f>
      </c>
      <c r="J18035">
        <f t="shared" si="1914"/>
      </c>
      <c r="W18035">
        <f t="shared" si="1903"/>
      </c>
      <c r="X18035">
        <f t="shared" si="1904"/>
      </c>
      <c r="Y18035">
        <f t="shared" si="1905"/>
      </c>
      <c r="Z18035">
        <f t="shared" si="1906"/>
      </c>
    </row>
    <row r="18036" spans="1:26" ht="30">
      <c r="A18036" s="420"/>
      <c r="B18036" s="106" t="s">
        <v>1036</v>
      </c>
      <c r="C18036" s="271" t="s">
        <v>1167</v>
      </c>
      <c r="D18036" s="1595"/>
      <c r="E18036" s="9">
        <v>2</v>
      </c>
      <c r="F18036" s="127">
        <f>+E18036</f>
      </c>
      <c r="G18036" s="127">
        <f>+F18036</f>
      </c>
      <c r="H18036" s="9">
        <v>1</v>
      </c>
      <c r="I18036" s="525">
        <f>+H18036*G18036</f>
      </c>
      <c r="J18036">
        <f t="shared" si="1914"/>
      </c>
      <c r="W18036">
        <f t="shared" si="1903"/>
      </c>
      <c r="X18036">
        <f t="shared" si="1904"/>
      </c>
      <c r="Y18036">
        <f t="shared" si="1905"/>
      </c>
      <c r="Z18036">
        <f t="shared" si="1906"/>
      </c>
    </row>
    <row r="18037" spans="1:26">
      <c r="A18037" s="420"/>
      <c r="B18037" s="1564" t="s">
        <v>375</v>
      </c>
      <c r="C18037" s="1565"/>
      <c r="D18037" s="5"/>
      <c r="E18037" s="5"/>
      <c r="F18037" s="127"/>
      <c r="G18037" s="127"/>
      <c r="H18037" s="5"/>
      <c r="I18037" s="525"/>
      <c r="J18037">
        <f t="shared" si="1914"/>
      </c>
      <c r="W18037">
        <f t="shared" si="1903"/>
      </c>
      <c r="X18037">
        <f t="shared" si="1904"/>
      </c>
      <c r="Y18037">
        <f t="shared" si="1905"/>
      </c>
      <c r="Z18037">
        <f t="shared" si="1906"/>
      </c>
    </row>
    <row r="18038" spans="1:26">
      <c r="A18038" s="420"/>
      <c r="B18038" s="106" t="s">
        <v>948</v>
      </c>
      <c r="C18038" s="157" t="s">
        <v>947</v>
      </c>
      <c r="D18038" s="9">
        <v>3</v>
      </c>
      <c r="E18038" s="5">
        <v>25</v>
      </c>
      <c r="F18038" s="127">
        <f>+E18038*D18038</f>
      </c>
      <c r="G18038" s="127">
        <f>+F18038</f>
      </c>
      <c r="H18038" s="5">
        <v>1</v>
      </c>
      <c r="I18038" s="525">
        <f>+H18038*G18038</f>
      </c>
      <c r="J18038">
        <f t="shared" si="1914"/>
      </c>
      <c r="W18038">
        <f t="shared" si="1903"/>
      </c>
      <c r="X18038">
        <f t="shared" si="1904"/>
      </c>
      <c r="Y18038">
        <f t="shared" si="1905"/>
      </c>
      <c r="Z18038">
        <f t="shared" si="1906"/>
      </c>
    </row>
    <row r="18039" spans="1:26">
      <c r="A18039" s="420"/>
      <c r="B18039" s="106" t="s">
        <v>636</v>
      </c>
      <c r="C18039" s="157" t="s">
        <v>637</v>
      </c>
      <c r="D18039" s="5">
        <v>0.54</v>
      </c>
      <c r="E18039" s="5">
        <v>5</v>
      </c>
      <c r="F18039" s="127">
        <f>+E18039</f>
      </c>
      <c r="G18039" s="127">
        <f>+F18039</f>
      </c>
      <c r="H18039" s="5">
        <v>1</v>
      </c>
      <c r="I18039" s="525">
        <f>+H18039*G18039</f>
      </c>
      <c r="J18039">
        <f t="shared" si="1914"/>
      </c>
      <c r="W18039">
        <f t="shared" si="1903"/>
      </c>
      <c r="X18039">
        <f t="shared" si="1904"/>
      </c>
      <c r="Y18039">
        <f t="shared" si="1905"/>
      </c>
      <c r="Z18039">
        <f t="shared" si="1906"/>
      </c>
    </row>
    <row r="18040" spans="1:26">
      <c r="A18040" s="420"/>
      <c r="B18040" s="1564" t="s">
        <v>24</v>
      </c>
      <c r="C18040" s="1565"/>
      <c r="D18040" s="5"/>
      <c r="E18040" s="5"/>
      <c r="F18040" s="127"/>
      <c r="G18040" s="127"/>
      <c r="H18040" s="5"/>
      <c r="I18040" s="525"/>
      <c r="J18040">
        <f t="shared" si="1914"/>
      </c>
      <c r="W18040">
        <f t="shared" si="1903"/>
      </c>
      <c r="X18040">
        <f t="shared" si="1904"/>
      </c>
      <c r="Y18040">
        <f t="shared" si="1905"/>
      </c>
      <c r="Z18040">
        <f t="shared" si="1906"/>
      </c>
    </row>
    <row r="18041" spans="1:26" ht="15.75">
      <c r="A18041" s="420"/>
      <c r="B18041" s="20" t="s">
        <v>25</v>
      </c>
      <c r="C18041" s="19" t="s">
        <v>26</v>
      </c>
      <c r="D18041" s="316">
        <v>1</v>
      </c>
      <c r="E18041" s="19">
        <v>2</v>
      </c>
      <c r="F18041" s="127">
        <f t="shared" ref="F18041:G18043" si="1915">+E18041</f>
      </c>
      <c r="G18041" s="127">
        <f t="shared" si="1915"/>
      </c>
      <c r="H18041" s="19">
        <v>1</v>
      </c>
      <c r="I18041" s="525">
        <f>+H18041*G18041</f>
      </c>
      <c r="J18041">
        <f t="shared" si="1914"/>
      </c>
      <c r="W18041">
        <f t="shared" si="1903"/>
      </c>
      <c r="X18041">
        <f t="shared" si="1904"/>
      </c>
      <c r="Y18041">
        <f t="shared" si="1905"/>
      </c>
      <c r="Z18041">
        <f t="shared" si="1906"/>
      </c>
    </row>
    <row r="18042" spans="1:26">
      <c r="A18042" s="420"/>
      <c r="B18042" s="20" t="s">
        <v>994</v>
      </c>
      <c r="C18042" s="19" t="s">
        <v>993</v>
      </c>
      <c r="D18042" s="592"/>
      <c r="E18042" s="19">
        <v>2</v>
      </c>
      <c r="F18042" s="127">
        <f t="shared" si="1915"/>
      </c>
      <c r="G18042" s="127">
        <f t="shared" si="1915"/>
      </c>
      <c r="H18042" s="19">
        <v>1</v>
      </c>
      <c r="I18042" s="525">
        <f>+H18042*G18042</f>
      </c>
      <c r="J18042">
        <f t="shared" si="1914"/>
      </c>
      <c r="W18042">
        <f t="shared" si="1903"/>
      </c>
      <c r="X18042">
        <f t="shared" si="1904"/>
      </c>
      <c r="Y18042">
        <f t="shared" si="1905"/>
      </c>
      <c r="Z18042">
        <f t="shared" si="1906"/>
      </c>
    </row>
    <row r="18043" spans="1:26">
      <c r="A18043" s="420"/>
      <c r="B18043" s="20" t="s">
        <v>277</v>
      </c>
      <c r="C18043" s="19" t="s">
        <v>1473</v>
      </c>
      <c r="D18043" s="270"/>
      <c r="E18043" s="19">
        <v>2</v>
      </c>
      <c r="F18043" s="127">
        <f t="shared" si="1915"/>
      </c>
      <c r="G18043" s="127">
        <f t="shared" si="1915"/>
      </c>
      <c r="H18043" s="19">
        <v>1</v>
      </c>
      <c r="I18043" s="525">
        <f>+H18043*G18043</f>
      </c>
      <c r="J18043">
        <f t="shared" si="1914"/>
      </c>
      <c r="W18043">
        <f t="shared" si="1903"/>
      </c>
      <c r="X18043">
        <f t="shared" si="1904"/>
      </c>
      <c r="Y18043">
        <f t="shared" si="1905"/>
      </c>
      <c r="Z18043">
        <f t="shared" si="1906"/>
      </c>
    </row>
    <row r="18044" spans="1:26">
      <c r="A18044" s="420"/>
      <c r="B18044" s="418"/>
      <c r="C18044" s="434"/>
      <c r="D18044" s="19"/>
      <c r="E18044" s="19"/>
      <c r="F18044" s="127"/>
      <c r="G18044" s="127"/>
      <c r="H18044" s="19"/>
      <c r="I18044" s="525"/>
      <c r="J18044">
        <f t="shared" si="1914"/>
      </c>
      <c r="W18044">
        <f t="shared" si="1903"/>
      </c>
      <c r="X18044">
        <f t="shared" si="1904"/>
      </c>
      <c r="Y18044">
        <f t="shared" si="1905"/>
      </c>
      <c r="Z18044">
        <f t="shared" si="1906"/>
      </c>
    </row>
    <row r="18045" spans="1:26">
      <c r="A18045" s="420"/>
      <c r="B18045" s="1564" t="s">
        <v>2759</v>
      </c>
      <c r="C18045" s="1565"/>
      <c r="D18045" s="19"/>
      <c r="E18045" s="19"/>
      <c r="F18045" s="127"/>
      <c r="G18045" s="127"/>
      <c r="H18045" s="19"/>
      <c r="I18045" s="525"/>
      <c r="J18045">
        <f t="shared" si="1914"/>
      </c>
      <c r="W18045">
        <f t="shared" si="1903"/>
      </c>
      <c r="X18045">
        <f t="shared" si="1904"/>
      </c>
      <c r="Y18045">
        <f t="shared" si="1905"/>
      </c>
      <c r="Z18045">
        <f t="shared" si="1906"/>
      </c>
    </row>
    <row r="18046" spans="1:26">
      <c r="A18046" s="420"/>
      <c r="B18046" s="8" t="s">
        <v>1064</v>
      </c>
      <c r="C18046" s="5" t="s">
        <v>1063</v>
      </c>
      <c r="D18046" s="1594">
        <v>2</v>
      </c>
      <c r="E18046" s="5">
        <v>2</v>
      </c>
      <c r="F18046" s="127">
        <f>+E18046</f>
      </c>
      <c r="G18046" s="127">
        <f>+F18046</f>
      </c>
      <c r="H18046" s="5">
        <v>0</v>
      </c>
      <c r="I18046" s="525">
        <v>0</v>
      </c>
      <c r="J18046">
        <f t="shared" si="1914"/>
      </c>
      <c r="W18046">
        <f t="shared" si="1903"/>
      </c>
      <c r="X18046">
        <f t="shared" si="1904"/>
      </c>
      <c r="Y18046">
        <f t="shared" si="1905"/>
      </c>
      <c r="Z18046">
        <f t="shared" si="1906"/>
      </c>
    </row>
    <row r="18047" spans="1:26">
      <c r="A18047" s="420"/>
      <c r="B18047" s="491" t="s">
        <v>2083</v>
      </c>
      <c r="C18047" s="107"/>
      <c r="D18047" s="1560"/>
      <c r="E18047" s="5">
        <v>2</v>
      </c>
      <c r="F18047" s="127">
        <f>+E18047</f>
      </c>
      <c r="G18047" s="127">
        <f>+F18047</f>
      </c>
      <c r="H18047" s="5">
        <v>0</v>
      </c>
      <c r="I18047" s="525">
        <v>0</v>
      </c>
      <c r="J18047">
        <f t="shared" si="1914"/>
      </c>
      <c r="W18047">
        <f t="shared" si="1903"/>
      </c>
      <c r="X18047">
        <f t="shared" si="1904"/>
      </c>
      <c r="Y18047">
        <f t="shared" si="1905"/>
      </c>
      <c r="Z18047">
        <f t="shared" si="1906"/>
      </c>
    </row>
    <row r="18048" spans="1:26">
      <c r="A18048" s="420"/>
      <c r="B18048" s="491"/>
      <c r="C18048" s="107"/>
      <c r="D18048" s="1560"/>
      <c r="E18048" s="5"/>
      <c r="F18048" s="127"/>
      <c r="G18048" s="127"/>
      <c r="H18048" s="5"/>
      <c r="I18048" s="525"/>
      <c r="J18048">
        <f t="shared" si="1914"/>
      </c>
      <c r="W18048">
        <f t="shared" si="1903"/>
      </c>
      <c r="X18048">
        <f t="shared" si="1904"/>
      </c>
      <c r="Y18048">
        <f t="shared" si="1905"/>
      </c>
      <c r="Z18048">
        <f t="shared" si="1906"/>
      </c>
    </row>
    <row r="18049" spans="1:26">
      <c r="A18049" s="420"/>
      <c r="B18049" s="8" t="s">
        <v>825</v>
      </c>
      <c r="C18049" s="9" t="s">
        <v>824</v>
      </c>
      <c r="D18049" s="1560"/>
      <c r="E18049" s="16">
        <v>2</v>
      </c>
      <c r="F18049" s="5">
        <f t="shared" ref="F18049:G18053" si="1916">+E18049</f>
      </c>
      <c r="G18049" s="127">
        <f t="shared" si="1916"/>
      </c>
      <c r="H18049" s="5">
        <v>1</v>
      </c>
      <c r="I18049" s="525">
        <f>+H18049*G18049</f>
      </c>
      <c r="J18049">
        <f t="shared" si="1914"/>
      </c>
      <c r="W18049">
        <f t="shared" si="1903"/>
      </c>
      <c r="X18049">
        <f t="shared" si="1904"/>
      </c>
      <c r="Y18049">
        <f t="shared" si="1905"/>
      </c>
      <c r="Z18049">
        <f t="shared" si="1906"/>
      </c>
    </row>
    <row r="18050" spans="1:26">
      <c r="A18050" s="420"/>
      <c r="B18050" s="351" t="s">
        <v>613</v>
      </c>
      <c r="C18050" s="352" t="s">
        <v>614</v>
      </c>
      <c r="D18050" s="1560"/>
      <c r="E18050" s="352">
        <v>3</v>
      </c>
      <c r="F18050" s="5">
        <f t="shared" si="1916"/>
      </c>
      <c r="G18050" s="127">
        <f t="shared" si="1916"/>
      </c>
      <c r="H18050" s="352">
        <v>1</v>
      </c>
      <c r="I18050" s="525">
        <f>+H18050*G18050</f>
      </c>
      <c r="J18050">
        <f t="shared" si="1914"/>
      </c>
      <c r="W18050">
        <f t="shared" si="1903"/>
      </c>
      <c r="X18050">
        <f t="shared" si="1904"/>
      </c>
      <c r="Y18050">
        <f t="shared" si="1905"/>
      </c>
      <c r="Z18050">
        <f t="shared" si="1906"/>
      </c>
    </row>
    <row r="18051" spans="1:26">
      <c r="A18051" s="420"/>
      <c r="B18051" s="8" t="s">
        <v>1071</v>
      </c>
      <c r="C18051" s="5" t="s">
        <v>1070</v>
      </c>
      <c r="D18051" s="1560"/>
      <c r="E18051" s="352">
        <v>3</v>
      </c>
      <c r="F18051" s="5">
        <f t="shared" si="1916"/>
      </c>
      <c r="G18051" s="127">
        <f t="shared" si="1916"/>
      </c>
      <c r="H18051" s="5">
        <v>1</v>
      </c>
      <c r="I18051" s="525">
        <f>+H18051*G18051</f>
      </c>
      <c r="J18051">
        <f t="shared" si="1914"/>
      </c>
      <c r="W18051">
        <f t="shared" si="1903"/>
      </c>
      <c r="X18051">
        <f t="shared" si="1904"/>
      </c>
      <c r="Y18051">
        <f t="shared" si="1905"/>
      </c>
      <c r="Z18051">
        <f t="shared" si="1906"/>
      </c>
    </row>
    <row r="18052" spans="1:26" ht="48">
      <c r="A18052" s="420"/>
      <c r="B18052" s="15" t="s">
        <v>1292</v>
      </c>
      <c r="C18052" s="105" t="s">
        <v>1293</v>
      </c>
      <c r="D18052" s="1560"/>
      <c r="E18052" s="5">
        <v>15</v>
      </c>
      <c r="F18052" s="5">
        <f t="shared" si="1916"/>
      </c>
      <c r="G18052" s="127">
        <f t="shared" si="1916"/>
      </c>
      <c r="H18052" s="5">
        <v>1</v>
      </c>
      <c r="I18052" s="525">
        <f>+H18052*G18052</f>
      </c>
      <c r="J18052">
        <f t="shared" si="1914"/>
      </c>
      <c r="S18052" s="118">
        <f>200000-I18063</f>
      </c>
      <c r="W18052">
        <f t="shared" ref="W18052:W18115" si="1917">IF(LEFT($H18052&amp;"",5)="2019-",$H18052,W18051)</f>
      </c>
      <c r="X18052">
        <f t="shared" ref="X18052:X18115" si="1918">IF($W18052="",0,IF(COUNTIF($AB$2:$AB$80,$W18052)&gt;0,1,0))</f>
      </c>
      <c r="Y18052">
        <f t="shared" ref="Y18052:Y18115" si="1919">IF($C18052="","",UPPER(TRIM(IFERROR(LEFT($C18052&amp;"",FIND("/",$C18052&amp;"")-1),$C18052&amp;""))))</f>
      </c>
      <c r="Z18052">
        <f t="shared" ref="Z18052:Z18115" si="1920">IFERROR(IF(ISNUMBER($G18052),$G18052,0),0)</f>
      </c>
    </row>
    <row r="18053" spans="1:26">
      <c r="A18053" s="420"/>
      <c r="B18053" s="8" t="s">
        <v>382</v>
      </c>
      <c r="C18053" s="5" t="s">
        <v>383</v>
      </c>
      <c r="D18053" s="1595"/>
      <c r="E18053" s="5">
        <v>3</v>
      </c>
      <c r="F18053" s="5">
        <f t="shared" si="1916"/>
      </c>
      <c r="G18053" s="127">
        <f t="shared" si="1916"/>
      </c>
      <c r="H18053" s="5">
        <v>1</v>
      </c>
      <c r="I18053" s="525">
        <f>+H18053*G18053</f>
      </c>
      <c r="J18053">
        <f t="shared" si="1914"/>
      </c>
      <c r="S18053" s="118">
        <f>+S18024+S18052</f>
      </c>
      <c r="W18053">
        <f t="shared" si="1917"/>
      </c>
      <c r="X18053">
        <f t="shared" si="1918"/>
      </c>
      <c r="Y18053">
        <f t="shared" si="1919"/>
      </c>
      <c r="Z18053">
        <f t="shared" si="1920"/>
      </c>
    </row>
    <row r="18054" spans="1:26">
      <c r="A18054" s="420"/>
      <c r="B18054" s="491"/>
      <c r="C18054" s="107"/>
      <c r="D18054" s="352"/>
      <c r="E18054" s="352"/>
      <c r="F18054" s="5"/>
      <c r="G18054" s="127"/>
      <c r="H18054" s="5"/>
      <c r="I18054" s="525"/>
      <c r="W18054">
        <f t="shared" si="1917"/>
      </c>
      <c r="X18054">
        <f t="shared" si="1918"/>
      </c>
      <c r="Y18054">
        <f t="shared" si="1919"/>
      </c>
      <c r="Z18054">
        <f t="shared" si="1920"/>
      </c>
    </row>
    <row r="18055" spans="1:26">
      <c r="A18055" s="420"/>
      <c r="B18055" s="1625"/>
      <c r="C18055" s="1626"/>
      <c r="D18055" s="5"/>
      <c r="E18055" s="5"/>
      <c r="F18055" s="127"/>
      <c r="G18055" s="127"/>
      <c r="H18055" s="5"/>
      <c r="I18055" s="525"/>
      <c r="W18055">
        <f t="shared" si="1917"/>
      </c>
      <c r="X18055">
        <f t="shared" si="1918"/>
      </c>
      <c r="Y18055">
        <f t="shared" si="1919"/>
      </c>
      <c r="Z18055">
        <f t="shared" si="1920"/>
      </c>
    </row>
    <row r="18056" spans="1:26">
      <c r="A18056" s="139"/>
      <c r="B18056" s="1676" t="s">
        <v>2760</v>
      </c>
      <c r="C18056" s="1677"/>
      <c r="D18056" s="5"/>
      <c r="E18056" s="5"/>
      <c r="F18056" s="21"/>
      <c r="G18056" s="21"/>
      <c r="H18056" s="21"/>
      <c r="I18056" s="102"/>
      <c r="W18056">
        <f t="shared" si="1917"/>
      </c>
      <c r="X18056">
        <f t="shared" si="1918"/>
      </c>
      <c r="Y18056">
        <f t="shared" si="1919"/>
      </c>
      <c r="Z18056">
        <f t="shared" si="1920"/>
      </c>
    </row>
    <row r="18057" spans="1:26" ht="31.5" customHeight="1">
      <c r="A18057" s="139"/>
      <c r="B18057" s="1678"/>
      <c r="C18057" s="1679"/>
      <c r="D18057" s="5"/>
      <c r="E18057" s="5"/>
      <c r="F18057" s="21"/>
      <c r="G18057" s="21"/>
      <c r="H18057" s="21"/>
      <c r="I18057" s="102"/>
      <c r="W18057">
        <f t="shared" si="1917"/>
      </c>
      <c r="X18057">
        <f t="shared" si="1918"/>
      </c>
      <c r="Y18057">
        <f t="shared" si="1919"/>
      </c>
      <c r="Z18057">
        <f t="shared" si="1920"/>
      </c>
    </row>
    <row r="18058" spans="1:26">
      <c r="A18058" s="33"/>
      <c r="B18058" s="1598" t="s">
        <v>2825</v>
      </c>
      <c r="C18058" s="1599"/>
      <c r="D18058" s="5"/>
      <c r="E18058" s="5"/>
      <c r="F18058" s="21"/>
      <c r="G18058" s="21"/>
      <c r="H18058" s="21"/>
      <c r="I18058" s="102"/>
      <c r="W18058">
        <f t="shared" si="1917"/>
      </c>
      <c r="X18058">
        <f t="shared" si="1918"/>
      </c>
      <c r="Y18058">
        <f t="shared" si="1919"/>
      </c>
      <c r="Z18058">
        <f t="shared" si="1920"/>
      </c>
    </row>
    <row r="18059" spans="1:26" ht="15.75" thickBot="1">
      <c r="A18059" s="33"/>
      <c r="B18059" s="1600"/>
      <c r="C18059" s="1601"/>
      <c r="D18059" s="109"/>
      <c r="E18059" s="109"/>
      <c r="F18059" s="109"/>
      <c r="G18059" s="109"/>
      <c r="H18059" s="109"/>
      <c r="I18059" s="110"/>
      <c r="W18059">
        <f t="shared" si="1917"/>
      </c>
      <c r="X18059">
        <f t="shared" si="1918"/>
      </c>
      <c r="Y18059">
        <f t="shared" si="1919"/>
      </c>
      <c r="Z18059">
        <f t="shared" si="1920"/>
      </c>
    </row>
    <row r="18060" spans="1:26">
      <c r="A18060" s="33"/>
      <c r="B18060" s="10"/>
      <c r="C18060" s="10"/>
      <c r="D18060" s="91"/>
      <c r="E18060" s="91"/>
      <c r="F18060" s="91"/>
      <c r="G18060" s="92" t="s">
        <v>19</v>
      </c>
      <c r="H18060" s="91"/>
      <c r="I18060" s="111">
        <f>SUM(I18009:I18059)</f>
      </c>
      <c r="W18060">
        <f t="shared" si="1917"/>
      </c>
      <c r="X18060">
        <f t="shared" si="1918"/>
      </c>
      <c r="Y18060">
        <f t="shared" si="1919"/>
      </c>
      <c r="Z18060">
        <f t="shared" si="1920"/>
      </c>
    </row>
    <row r="18061" spans="1:26">
      <c r="A18061" s="33"/>
      <c r="B18061" s="10"/>
      <c r="C18061" s="10"/>
      <c r="D18061" s="69"/>
      <c r="E18061" s="69"/>
      <c r="F18061" s="69"/>
      <c r="G18061" s="69"/>
      <c r="H18061" s="112"/>
      <c r="I18061" s="61"/>
      <c r="W18061">
        <f t="shared" si="1917"/>
      </c>
      <c r="X18061">
        <f t="shared" si="1918"/>
      </c>
      <c r="Y18061">
        <f t="shared" si="1919"/>
      </c>
      <c r="Z18061">
        <f t="shared" si="1920"/>
      </c>
    </row>
    <row r="18062" spans="1:26" ht="15.75" thickBot="1">
      <c r="A18062" s="33"/>
      <c r="B18062" s="11" t="s">
        <v>20</v>
      </c>
      <c r="C18062" s="35"/>
      <c r="D18062" s="35"/>
      <c r="E18062" s="35"/>
      <c r="F18062" s="35"/>
      <c r="G18062" s="35"/>
      <c r="H18062" s="35"/>
      <c r="I18062" s="36"/>
      <c r="W18062">
        <f t="shared" si="1917"/>
      </c>
      <c r="X18062">
        <f t="shared" si="1918"/>
      </c>
      <c r="Y18062">
        <f t="shared" si="1919"/>
      </c>
      <c r="Z18062">
        <f t="shared" si="1920"/>
      </c>
    </row>
    <row r="18063" spans="1:26" ht="15.75" thickBot="1">
      <c r="A18063" s="37"/>
      <c r="B18063" s="38"/>
      <c r="C18063" s="39" t="s">
        <v>21</v>
      </c>
      <c r="D18063" s="40">
        <f>SUM(D18009:D18062)</f>
      </c>
      <c r="E18063" s="41">
        <f>IF(H18063=I18063,"OK","NO")</f>
      </c>
      <c r="F18063" s="40">
        <f>SUM(F18009:F18062)</f>
      </c>
      <c r="G18063" s="40">
        <f>SUM(G18009:G18062)</f>
      </c>
      <c r="H18063" s="41">
        <f>SUMPRODUCT(F18009:F18057,H18009:H18057)</f>
      </c>
      <c r="I18063" s="43">
        <f>SUM(I18060:I18062)</f>
      </c>
      <c r="J18063">
        <f>SUM(J18008:J18062)</f>
      </c>
      <c r="W18063">
        <f t="shared" si="1917"/>
      </c>
      <c r="X18063">
        <f t="shared" si="1918"/>
      </c>
      <c r="Y18063">
        <f t="shared" si="1919"/>
      </c>
      <c r="Z18063">
        <f t="shared" si="1920"/>
      </c>
    </row>
    <row r="18064" spans="1:26" ht="15.75" thickBot="1">
      <c r="A18064" s="44"/>
      <c r="B18064" s="116"/>
      <c r="C18064" s="45"/>
      <c r="D18064" s="45"/>
      <c r="E18064" s="45"/>
      <c r="F18064" s="45"/>
      <c r="G18064" s="45"/>
      <c r="H18064" s="45"/>
      <c r="I18064" s="47"/>
      <c r="W18064">
        <f t="shared" si="1917"/>
      </c>
      <c r="X18064">
        <f t="shared" si="1918"/>
      </c>
      <c r="Y18064">
        <f t="shared" si="1919"/>
      </c>
      <c r="Z18064">
        <f t="shared" si="1920"/>
      </c>
    </row>
    <row r="18065" spans="1:26">
      <c r="A18065" s="12" t="s">
        <v>315</v>
      </c>
      <c r="B18065" s="12"/>
      <c r="C18065" s="12"/>
      <c r="D18065" s="13"/>
      <c r="E18065" s="14"/>
      <c r="F18065" s="14"/>
      <c r="G18065" s="14"/>
      <c r="H18065" s="2"/>
      <c r="I18065" s="12"/>
      <c r="W18065">
        <f t="shared" si="1917"/>
      </c>
      <c r="X18065">
        <f t="shared" si="1918"/>
      </c>
      <c r="Y18065">
        <f t="shared" si="1919"/>
      </c>
      <c r="Z18065">
        <f t="shared" si="1920"/>
      </c>
    </row>
    <row r="18066" spans="1:26">
      <c r="W18066">
        <f t="shared" si="1917"/>
      </c>
      <c r="X18066">
        <f t="shared" si="1918"/>
      </c>
      <c r="Y18066">
        <f t="shared" si="1919"/>
      </c>
      <c r="Z18066">
        <f t="shared" si="1920"/>
      </c>
    </row>
    <row r="18067" spans="1:26">
      <c r="W18067">
        <f t="shared" si="1917"/>
      </c>
      <c r="X18067">
        <f t="shared" si="1918"/>
      </c>
      <c r="Y18067">
        <f t="shared" si="1919"/>
      </c>
      <c r="Z18067">
        <f t="shared" si="1920"/>
      </c>
    </row>
    <row r="18068" spans="1:26">
      <c r="W18068">
        <f t="shared" si="1917"/>
      </c>
      <c r="X18068">
        <f t="shared" si="1918"/>
      </c>
      <c r="Y18068">
        <f t="shared" si="1919"/>
      </c>
      <c r="Z18068">
        <f t="shared" si="1920"/>
      </c>
    </row>
    <row r="18069" spans="1:26">
      <c r="W18069">
        <f t="shared" si="1917"/>
      </c>
      <c r="X18069">
        <f t="shared" si="1918"/>
      </c>
      <c r="Y18069">
        <f t="shared" si="1919"/>
      </c>
      <c r="Z18069">
        <f t="shared" si="1920"/>
      </c>
    </row>
    <row r="18070" spans="1:26">
      <c r="W18070">
        <f t="shared" si="1917"/>
      </c>
      <c r="X18070">
        <f t="shared" si="1918"/>
      </c>
      <c r="Y18070">
        <f t="shared" si="1919"/>
      </c>
      <c r="Z18070">
        <f t="shared" si="1920"/>
      </c>
    </row>
    <row r="18071" spans="1:26">
      <c r="A18071" s="1562" t="s">
        <v>0</v>
      </c>
      <c r="B18071" s="1562"/>
      <c r="C18071" s="1562"/>
      <c r="D18071" s="1562"/>
      <c r="E18071" s="1562"/>
      <c r="F18071" s="1562"/>
      <c r="G18071" s="1562"/>
      <c r="H18071" s="1562"/>
      <c r="I18071" s="1562"/>
      <c r="W18071">
        <f t="shared" si="1917"/>
      </c>
      <c r="X18071">
        <f t="shared" si="1918"/>
      </c>
      <c r="Y18071">
        <f t="shared" si="1919"/>
      </c>
      <c r="Z18071">
        <f t="shared" si="1920"/>
      </c>
    </row>
    <row r="18072" spans="1:26">
      <c r="W18072">
        <f t="shared" si="1917"/>
      </c>
      <c r="X18072">
        <f t="shared" si="1918"/>
      </c>
      <c r="Y18072">
        <f t="shared" si="1919"/>
      </c>
      <c r="Z18072">
        <f t="shared" si="1920"/>
      </c>
    </row>
    <row r="18073" spans="1:26">
      <c r="B18073" s="124"/>
      <c r="C18073" s="124"/>
      <c r="D18073" s="124"/>
      <c r="E18073" s="124"/>
      <c r="F18073" s="124"/>
      <c r="G18073" s="124"/>
      <c r="H18073" s="124"/>
      <c r="I18073" s="124"/>
      <c r="W18073">
        <f t="shared" si="1917"/>
      </c>
      <c r="X18073">
        <f t="shared" si="1918"/>
      </c>
      <c r="Y18073">
        <f t="shared" si="1919"/>
      </c>
      <c r="Z18073">
        <f t="shared" si="1920"/>
      </c>
    </row>
    <row r="18074" spans="1:26">
      <c r="A18074" s="1" t="s">
        <v>1</v>
      </c>
      <c r="W18074">
        <f t="shared" si="1917"/>
      </c>
      <c r="X18074">
        <f t="shared" si="1918"/>
      </c>
      <c r="Y18074">
        <f t="shared" si="1919"/>
      </c>
      <c r="Z18074">
        <f t="shared" si="1920"/>
      </c>
    </row>
    <row r="18075" spans="1:26">
      <c r="A18075" s="1" t="inlineStr">
        <is>
          <t>Dealer-162</t>
        </is>
      </c>
      <c r="W18075">
        <f t="shared" si="1917"/>
      </c>
      <c r="X18075">
        <f t="shared" si="1918"/>
      </c>
      <c r="Y18075">
        <f t="shared" si="1919"/>
      </c>
      <c r="Z18075">
        <f t="shared" si="1920"/>
      </c>
    </row>
    <row r="18076" spans="1:26">
      <c r="A18076" s="1" t="inlineStr">
        <is>
          <t>Address line (redacted)</t>
        </is>
      </c>
      <c r="B18076" s="1"/>
      <c r="G18076" s="2" t="s">
        <v>2</v>
      </c>
      <c r="H18076" s="3" t="s">
        <v>2731</v>
      </c>
      <c r="W18076">
        <f t="shared" si="1917"/>
      </c>
      <c r="X18076">
        <f t="shared" si="1918"/>
      </c>
      <c r="Y18076">
        <f t="shared" si="1919"/>
      </c>
      <c r="Z18076">
        <f t="shared" si="1920"/>
      </c>
    </row>
    <row r="18077" spans="1:26">
      <c r="A18077" s="1" t="inlineStr">
        <is>
          <t>Address line (redacted)</t>
        </is>
      </c>
      <c r="B18077" s="1"/>
      <c r="C18077" s="1"/>
      <c r="G18077" s="451" t="s">
        <v>1440</v>
      </c>
      <c r="H18077" s="1" t="s">
        <v>2385</v>
      </c>
      <c r="W18077">
        <f t="shared" si="1917"/>
      </c>
      <c r="X18077">
        <f t="shared" si="1918"/>
      </c>
      <c r="Y18077">
        <f t="shared" si="1919"/>
      </c>
      <c r="Z18077">
        <f t="shared" si="1920"/>
      </c>
    </row>
    <row r="18078" spans="1:26">
      <c r="A18078" s="1" t="inlineStr">
        <is>
          <t>Address line (redacted)</t>
        </is>
      </c>
      <c r="B18078" s="1"/>
      <c r="H18078" s="49"/>
      <c r="W18078">
        <f t="shared" si="1917"/>
      </c>
      <c r="X18078">
        <f t="shared" si="1918"/>
      </c>
      <c r="Y18078">
        <f t="shared" si="1919"/>
      </c>
      <c r="Z18078">
        <f t="shared" si="1920"/>
      </c>
    </row>
    <row r="18079" spans="1:26">
      <c r="A18079" s="12" t="s">
        <v>4</v>
      </c>
      <c r="B18079" s="86" t="inlineStr">
        <is>
          <t>GSTIN-MASKED</t>
        </is>
      </c>
      <c r="D18079" s="197"/>
      <c r="E18079" s="197"/>
      <c r="F18079" s="197"/>
      <c r="G18079" s="197"/>
      <c r="H18079" s="197"/>
      <c r="W18079">
        <f t="shared" si="1917"/>
      </c>
      <c r="X18079">
        <f t="shared" si="1918"/>
      </c>
      <c r="Y18079">
        <f t="shared" si="1919"/>
      </c>
      <c r="Z18079">
        <f t="shared" si="1920"/>
      </c>
    </row>
    <row r="18080" spans="1:26">
      <c r="B18080" s="1"/>
      <c r="D18080" s="197"/>
      <c r="E18080" s="197"/>
      <c r="F18080" s="197"/>
      <c r="G18080" s="197"/>
      <c r="H18080" s="197"/>
      <c r="W18080">
        <f t="shared" si="1917"/>
      </c>
      <c r="X18080">
        <f t="shared" si="1918"/>
      </c>
      <c r="Y18080">
        <f t="shared" si="1919"/>
      </c>
      <c r="Z18080">
        <f t="shared" si="1920"/>
      </c>
    </row>
    <row r="18081" spans="1:26">
      <c r="A18081" s="1" t="s">
        <v>5</v>
      </c>
      <c r="D18081" s="197"/>
      <c r="E18081" s="197"/>
      <c r="F18081" s="197"/>
      <c r="G18081" s="197"/>
      <c r="H18081" s="197"/>
      <c r="W18081">
        <f t="shared" si="1917"/>
      </c>
      <c r="X18081">
        <f t="shared" si="1918"/>
      </c>
      <c r="Y18081">
        <f t="shared" si="1919"/>
      </c>
      <c r="Z18081">
        <f t="shared" si="1920"/>
      </c>
    </row>
    <row r="18082" spans="1:26">
      <c r="A18082" s="1" t="s">
        <v>6</v>
      </c>
      <c r="D18082" s="197"/>
      <c r="E18082" s="197"/>
      <c r="F18082" s="197"/>
      <c r="G18082" s="197"/>
      <c r="H18082" s="197"/>
      <c r="W18082">
        <f t="shared" si="1917"/>
      </c>
      <c r="X18082">
        <f t="shared" si="1918"/>
      </c>
      <c r="Y18082">
        <f t="shared" si="1919"/>
      </c>
      <c r="Z18082">
        <f t="shared" si="1920"/>
      </c>
    </row>
    <row r="18083" spans="1:26" ht="15.75" thickBot="1">
      <c r="A18083" s="1" t="s">
        <v>7</v>
      </c>
      <c r="W18083">
        <f t="shared" si="1917"/>
      </c>
      <c r="X18083">
        <f t="shared" si="1918"/>
      </c>
      <c r="Y18083">
        <f t="shared" si="1919"/>
      </c>
      <c r="Z18083">
        <f t="shared" si="1920"/>
      </c>
    </row>
    <row r="18084" spans="1:26" ht="24.75" thickBot="1">
      <c r="A18084" s="162" t="s">
        <v>8</v>
      </c>
      <c r="B18084" s="163" t="s">
        <v>9</v>
      </c>
      <c r="C18084" s="163" t="s">
        <v>10</v>
      </c>
      <c r="D18084" s="164" t="s">
        <v>11</v>
      </c>
      <c r="E18084" s="164" t="s">
        <v>12</v>
      </c>
      <c r="F18084" s="164" t="s">
        <v>13</v>
      </c>
      <c r="G18084" s="164" t="s">
        <v>14</v>
      </c>
      <c r="H18084" s="165" t="s">
        <v>15</v>
      </c>
      <c r="I18084" s="166" t="s">
        <v>16</v>
      </c>
      <c r="M18084" t="s">
        <v>1554</v>
      </c>
      <c r="W18084">
        <f t="shared" si="1917"/>
      </c>
      <c r="X18084">
        <f t="shared" si="1918"/>
      </c>
      <c r="Y18084">
        <f t="shared" si="1919"/>
      </c>
      <c r="Z18084">
        <f t="shared" si="1920"/>
      </c>
    </row>
    <row r="18085" spans="1:26">
      <c r="A18085" s="341"/>
      <c r="B18085" s="1620" t="s">
        <v>17</v>
      </c>
      <c r="C18085" s="1620"/>
      <c r="D18085" s="5"/>
      <c r="E18085" s="5"/>
      <c r="F18085" s="5"/>
      <c r="G18085" s="5"/>
      <c r="H18085" s="5"/>
      <c r="I18085" s="58"/>
      <c r="W18085">
        <f t="shared" si="1917"/>
      </c>
      <c r="X18085">
        <f t="shared" si="1918"/>
      </c>
      <c r="Y18085">
        <f t="shared" si="1919"/>
      </c>
      <c r="Z18085">
        <f t="shared" si="1920"/>
      </c>
    </row>
    <row r="18086" spans="1:26">
      <c r="A18086" s="5">
        <v>1</v>
      </c>
      <c r="B18086" s="8" t="s">
        <v>1280</v>
      </c>
      <c r="C18086" s="5" t="s">
        <v>1281</v>
      </c>
      <c r="D18086" s="5">
        <v>4</v>
      </c>
      <c r="E18086" s="5">
        <v>5</v>
      </c>
      <c r="F18086" s="5">
        <f>+E18086*D18086</f>
      </c>
      <c r="G18086" s="5">
        <f>+E18086*D18086</f>
      </c>
      <c r="H18086" s="5">
        <v>1</v>
      </c>
      <c r="I18086" s="58">
        <f>+H18086*G18086</f>
      </c>
      <c r="J18086">
        <v>119</v>
      </c>
      <c r="K18086">
        <f>+H18086-J18086</f>
      </c>
      <c r="L18086">
        <f>+K18086*G18086</f>
      </c>
      <c r="M18086">
        <f>+#REF!*15</f>
      </c>
      <c r="N18086">
        <f>150*400</f>
      </c>
      <c r="O18086">
        <f>+N18086*28%</f>
      </c>
      <c r="P18086">
        <f>+O18086+N18086</f>
      </c>
      <c r="W18086">
        <f t="shared" si="1917"/>
      </c>
      <c r="X18086">
        <f t="shared" si="1918"/>
      </c>
      <c r="Y18086">
        <f t="shared" si="1919"/>
      </c>
      <c r="Z18086">
        <f t="shared" si="1920"/>
      </c>
    </row>
    <row r="18087" spans="1:26">
      <c r="A18087" s="5">
        <v>2</v>
      </c>
      <c r="B18087" s="8" t="s">
        <v>336</v>
      </c>
      <c r="C18087" s="5" t="s">
        <v>337</v>
      </c>
      <c r="D18087" s="5">
        <v>2</v>
      </c>
      <c r="E18087" s="5">
        <v>5</v>
      </c>
      <c r="F18087" s="5">
        <f t="shared" ref="F18087:F18100" si="1921">+E18087*D18087</f>
      </c>
      <c r="G18087" s="5">
        <f t="shared" ref="G18087:G18100" si="1922">+E18087*D18087</f>
      </c>
      <c r="H18087" s="5">
        <v>1</v>
      </c>
      <c r="I18087" s="58">
        <f t="shared" ref="I18087:I18103" si="1923">+H18087*G18087</f>
      </c>
      <c r="J18087">
        <v>119</v>
      </c>
      <c r="K18087">
        <f t="shared" ref="K18087:K18100" si="1924">+H18087-J18087</f>
      </c>
      <c r="L18087">
        <f t="shared" ref="L18087:L18100" si="1925">+K18087*G18087</f>
      </c>
      <c r="W18087">
        <f t="shared" si="1917"/>
      </c>
      <c r="X18087">
        <f t="shared" si="1918"/>
      </c>
      <c r="Y18087">
        <f t="shared" si="1919"/>
      </c>
      <c r="Z18087">
        <f t="shared" si="1920"/>
      </c>
    </row>
    <row r="18088" spans="1:26">
      <c r="A18088" s="5">
        <v>3</v>
      </c>
      <c r="B18088" s="8" t="s">
        <v>792</v>
      </c>
      <c r="C18088" s="5" t="s">
        <v>793</v>
      </c>
      <c r="D18088" s="5">
        <v>4</v>
      </c>
      <c r="E18088" s="5">
        <v>5</v>
      </c>
      <c r="F18088" s="5">
        <f t="shared" si="1921"/>
      </c>
      <c r="G18088" s="5">
        <f t="shared" si="1922"/>
      </c>
      <c r="H18088" s="5">
        <v>1</v>
      </c>
      <c r="I18088" s="58">
        <f t="shared" si="1923"/>
      </c>
      <c r="J18088">
        <v>119</v>
      </c>
      <c r="K18088">
        <f t="shared" si="1924"/>
      </c>
      <c r="L18088">
        <f t="shared" si="1925"/>
      </c>
      <c r="W18088">
        <f t="shared" si="1917"/>
      </c>
      <c r="X18088">
        <f t="shared" si="1918"/>
      </c>
      <c r="Y18088">
        <f t="shared" si="1919"/>
      </c>
      <c r="Z18088">
        <f t="shared" si="1920"/>
      </c>
    </row>
    <row r="18089" spans="1:26">
      <c r="A18089" s="5">
        <v>4</v>
      </c>
      <c r="B18089" s="8" t="s">
        <v>340</v>
      </c>
      <c r="C18089" s="5" t="s">
        <v>341</v>
      </c>
      <c r="D18089" s="5">
        <v>2</v>
      </c>
      <c r="E18089" s="5">
        <v>5</v>
      </c>
      <c r="F18089" s="5">
        <f t="shared" si="1921"/>
      </c>
      <c r="G18089" s="5">
        <f t="shared" si="1922"/>
      </c>
      <c r="H18089" s="5">
        <v>1</v>
      </c>
      <c r="I18089" s="58">
        <f t="shared" si="1923"/>
      </c>
      <c r="J18089">
        <v>119</v>
      </c>
      <c r="K18089">
        <f t="shared" si="1924"/>
      </c>
      <c r="L18089">
        <f t="shared" si="1925"/>
      </c>
      <c r="W18089">
        <f t="shared" si="1917"/>
      </c>
      <c r="X18089">
        <f t="shared" si="1918"/>
      </c>
      <c r="Y18089">
        <f t="shared" si="1919"/>
      </c>
      <c r="Z18089">
        <f t="shared" si="1920"/>
      </c>
    </row>
    <row r="18090" spans="1:26">
      <c r="A18090" s="5">
        <v>5</v>
      </c>
      <c r="B18090" s="8" t="s">
        <v>2025</v>
      </c>
      <c r="C18090" s="5" t="s">
        <v>2026</v>
      </c>
      <c r="D18090" s="5">
        <v>4</v>
      </c>
      <c r="E18090" s="5">
        <v>5</v>
      </c>
      <c r="F18090" s="5">
        <f t="shared" si="1921"/>
      </c>
      <c r="G18090" s="5">
        <f t="shared" si="1922"/>
      </c>
      <c r="H18090" s="5">
        <v>1</v>
      </c>
      <c r="I18090" s="58">
        <f t="shared" si="1923"/>
      </c>
      <c r="J18090">
        <v>119</v>
      </c>
      <c r="K18090">
        <f t="shared" si="1924"/>
      </c>
      <c r="L18090">
        <f t="shared" si="1925"/>
      </c>
      <c r="W18090">
        <f t="shared" si="1917"/>
      </c>
      <c r="X18090">
        <f t="shared" si="1918"/>
      </c>
      <c r="Y18090">
        <f t="shared" si="1919"/>
      </c>
      <c r="Z18090">
        <f t="shared" si="1920"/>
      </c>
    </row>
    <row r="18091" spans="1:26">
      <c r="A18091" s="5">
        <v>6</v>
      </c>
      <c r="B18091" s="8" t="s">
        <v>462</v>
      </c>
      <c r="C18091" s="5" t="s">
        <v>461</v>
      </c>
      <c r="D18091" s="5">
        <v>4</v>
      </c>
      <c r="E18091" s="5">
        <v>5</v>
      </c>
      <c r="F18091" s="5">
        <f t="shared" si="1921"/>
      </c>
      <c r="G18091" s="5">
        <f t="shared" si="1922"/>
      </c>
      <c r="H18091" s="5">
        <v>1</v>
      </c>
      <c r="I18091" s="58">
        <f t="shared" si="1923"/>
      </c>
      <c r="J18091">
        <v>119</v>
      </c>
      <c r="K18091">
        <f t="shared" si="1924"/>
      </c>
      <c r="L18091">
        <f t="shared" si="1925"/>
      </c>
      <c r="W18091">
        <f t="shared" si="1917"/>
      </c>
      <c r="X18091">
        <f t="shared" si="1918"/>
      </c>
      <c r="Y18091">
        <f t="shared" si="1919"/>
      </c>
      <c r="Z18091">
        <f t="shared" si="1920"/>
      </c>
    </row>
    <row r="18092" spans="1:26">
      <c r="A18092" s="5">
        <v>7</v>
      </c>
      <c r="B18092" s="8" t="s">
        <v>460</v>
      </c>
      <c r="C18092" s="5" t="s">
        <v>459</v>
      </c>
      <c r="D18092" s="5">
        <v>4</v>
      </c>
      <c r="E18092" s="5">
        <v>5</v>
      </c>
      <c r="F18092" s="5">
        <f t="shared" si="1921"/>
      </c>
      <c r="G18092" s="5">
        <f t="shared" si="1922"/>
      </c>
      <c r="H18092" s="5">
        <v>1</v>
      </c>
      <c r="I18092" s="58">
        <f t="shared" si="1923"/>
      </c>
      <c r="J18092">
        <v>119</v>
      </c>
      <c r="K18092">
        <f t="shared" si="1924"/>
      </c>
      <c r="L18092">
        <f t="shared" si="1925"/>
      </c>
      <c r="W18092">
        <f t="shared" si="1917"/>
      </c>
      <c r="X18092">
        <f t="shared" si="1918"/>
      </c>
      <c r="Y18092">
        <f t="shared" si="1919"/>
      </c>
      <c r="Z18092">
        <f t="shared" si="1920"/>
      </c>
    </row>
    <row r="18093" spans="1:26">
      <c r="A18093" s="5">
        <v>8</v>
      </c>
      <c r="B18093" s="8" t="s">
        <v>454</v>
      </c>
      <c r="C18093" s="5" t="s">
        <v>453</v>
      </c>
      <c r="D18093" s="5">
        <v>4</v>
      </c>
      <c r="E18093" s="5">
        <v>5</v>
      </c>
      <c r="F18093" s="5">
        <f t="shared" si="1921"/>
      </c>
      <c r="G18093" s="5">
        <f t="shared" si="1922"/>
      </c>
      <c r="H18093" s="5">
        <v>1</v>
      </c>
      <c r="I18093" s="58">
        <f t="shared" si="1923"/>
      </c>
      <c r="J18093">
        <v>119</v>
      </c>
      <c r="K18093">
        <f t="shared" si="1924"/>
      </c>
      <c r="L18093">
        <f t="shared" si="1925"/>
      </c>
      <c r="W18093">
        <f t="shared" si="1917"/>
      </c>
      <c r="X18093">
        <f t="shared" si="1918"/>
      </c>
      <c r="Y18093">
        <f t="shared" si="1919"/>
      </c>
      <c r="Z18093">
        <f t="shared" si="1920"/>
      </c>
    </row>
    <row r="18094" spans="1:26">
      <c r="A18094" s="5">
        <v>9</v>
      </c>
      <c r="B18094" s="8" t="s">
        <v>382</v>
      </c>
      <c r="C18094" s="5" t="s">
        <v>383</v>
      </c>
      <c r="D18094" s="5">
        <v>4</v>
      </c>
      <c r="E18094" s="5">
        <v>5</v>
      </c>
      <c r="F18094" s="5">
        <f t="shared" si="1921"/>
      </c>
      <c r="G18094" s="5">
        <f t="shared" si="1922"/>
      </c>
      <c r="H18094" s="5">
        <v>1</v>
      </c>
      <c r="I18094" s="58">
        <f t="shared" si="1923"/>
      </c>
      <c r="J18094">
        <v>119</v>
      </c>
      <c r="K18094">
        <f t="shared" si="1924"/>
      </c>
      <c r="L18094">
        <f t="shared" si="1925"/>
      </c>
      <c r="W18094">
        <f t="shared" si="1917"/>
      </c>
      <c r="X18094">
        <f t="shared" si="1918"/>
      </c>
      <c r="Y18094">
        <f t="shared" si="1919"/>
      </c>
      <c r="Z18094">
        <f t="shared" si="1920"/>
      </c>
    </row>
    <row r="18095" spans="1:26">
      <c r="A18095" s="5">
        <v>10</v>
      </c>
      <c r="B18095" s="8" t="s">
        <v>283</v>
      </c>
      <c r="C18095" s="5" t="s">
        <v>282</v>
      </c>
      <c r="D18095" s="5">
        <v>10</v>
      </c>
      <c r="E18095" s="5">
        <v>5</v>
      </c>
      <c r="F18095" s="5">
        <f>+E18095*D18095</f>
      </c>
      <c r="G18095" s="5">
        <f>+E18095*D18095</f>
      </c>
      <c r="H18095" s="5">
        <v>1</v>
      </c>
      <c r="I18095" s="58">
        <f>+H18095*G18095</f>
      </c>
      <c r="J18095">
        <v>119</v>
      </c>
      <c r="K18095">
        <f>+H18095-J18095</f>
      </c>
      <c r="L18095">
        <f>+K18095*G18095</f>
      </c>
      <c r="W18095">
        <f t="shared" si="1917"/>
      </c>
      <c r="X18095">
        <f t="shared" si="1918"/>
      </c>
      <c r="Y18095">
        <f t="shared" si="1919"/>
      </c>
      <c r="Z18095">
        <f t="shared" si="1920"/>
      </c>
    </row>
    <row r="18096" spans="1:26">
      <c r="A18096" s="5">
        <v>11</v>
      </c>
      <c r="B18096" s="8" t="s">
        <v>2763</v>
      </c>
      <c r="C18096" s="5" t="s">
        <v>2762</v>
      </c>
      <c r="D18096" s="5">
        <v>4</v>
      </c>
      <c r="E18096" s="5">
        <v>5</v>
      </c>
      <c r="F18096" s="5">
        <f t="shared" si="1921"/>
      </c>
      <c r="G18096" s="5">
        <f t="shared" si="1922"/>
      </c>
      <c r="H18096" s="5">
        <v>1</v>
      </c>
      <c r="I18096" s="58">
        <f t="shared" si="1923"/>
      </c>
      <c r="J18096">
        <v>119</v>
      </c>
      <c r="K18096">
        <f t="shared" si="1924"/>
      </c>
      <c r="L18096">
        <f t="shared" si="1925"/>
      </c>
      <c r="W18096">
        <f t="shared" si="1917"/>
      </c>
      <c r="X18096">
        <f t="shared" si="1918"/>
      </c>
      <c r="Y18096">
        <f t="shared" si="1919"/>
      </c>
      <c r="Z18096">
        <f t="shared" si="1920"/>
      </c>
    </row>
    <row r="18097" spans="1:26">
      <c r="A18097" s="5">
        <v>12</v>
      </c>
      <c r="B18097" s="8" t="s">
        <v>1032</v>
      </c>
      <c r="C18097" s="5" t="s">
        <v>1031</v>
      </c>
      <c r="D18097" s="5">
        <v>8</v>
      </c>
      <c r="E18097" s="5">
        <v>5</v>
      </c>
      <c r="F18097" s="5">
        <f t="shared" si="1921"/>
      </c>
      <c r="G18097" s="5">
        <f t="shared" si="1922"/>
      </c>
      <c r="H18097" s="5">
        <v>1</v>
      </c>
      <c r="I18097" s="58">
        <f t="shared" si="1923"/>
      </c>
      <c r="J18097">
        <v>119</v>
      </c>
      <c r="K18097">
        <f t="shared" si="1924"/>
      </c>
      <c r="L18097">
        <f t="shared" si="1925"/>
      </c>
      <c r="W18097">
        <f t="shared" si="1917"/>
      </c>
      <c r="X18097">
        <f t="shared" si="1918"/>
      </c>
      <c r="Y18097">
        <f t="shared" si="1919"/>
      </c>
      <c r="Z18097">
        <f t="shared" si="1920"/>
      </c>
    </row>
    <row r="18098" spans="1:26">
      <c r="A18098" s="5">
        <v>13</v>
      </c>
      <c r="B18098" s="8" t="s">
        <v>439</v>
      </c>
      <c r="C18098" s="5" t="s">
        <v>438</v>
      </c>
      <c r="D18098" s="5">
        <v>4</v>
      </c>
      <c r="E18098" s="5">
        <v>5</v>
      </c>
      <c r="F18098" s="5">
        <f t="shared" si="1921"/>
      </c>
      <c r="G18098" s="5">
        <f t="shared" si="1922"/>
      </c>
      <c r="H18098" s="5">
        <v>1</v>
      </c>
      <c r="I18098" s="58">
        <f t="shared" si="1923"/>
      </c>
      <c r="J18098">
        <v>119</v>
      </c>
      <c r="K18098">
        <f t="shared" si="1924"/>
      </c>
      <c r="L18098">
        <f t="shared" si="1925"/>
      </c>
      <c r="W18098">
        <f t="shared" si="1917"/>
      </c>
      <c r="X18098">
        <f t="shared" si="1918"/>
      </c>
      <c r="Y18098">
        <f t="shared" si="1919"/>
      </c>
      <c r="Z18098">
        <f t="shared" si="1920"/>
      </c>
    </row>
    <row r="18099" spans="1:26">
      <c r="A18099" s="5">
        <v>14</v>
      </c>
      <c r="B18099" s="8" t="s">
        <v>1396</v>
      </c>
      <c r="C18099" s="5" t="s">
        <v>1074</v>
      </c>
      <c r="D18099" s="5">
        <v>4</v>
      </c>
      <c r="E18099" s="5">
        <v>5</v>
      </c>
      <c r="F18099" s="5">
        <f t="shared" si="1921"/>
      </c>
      <c r="G18099" s="5">
        <f t="shared" si="1922"/>
      </c>
      <c r="H18099" s="5">
        <v>1</v>
      </c>
      <c r="I18099" s="58">
        <f t="shared" si="1923"/>
      </c>
      <c r="J18099">
        <v>119</v>
      </c>
      <c r="K18099">
        <f t="shared" si="1924"/>
      </c>
      <c r="L18099">
        <f t="shared" si="1925"/>
      </c>
      <c r="W18099">
        <f t="shared" si="1917"/>
      </c>
      <c r="X18099">
        <f t="shared" si="1918"/>
      </c>
      <c r="Y18099">
        <f t="shared" si="1919"/>
      </c>
      <c r="Z18099">
        <f t="shared" si="1920"/>
      </c>
    </row>
    <row r="18100" spans="1:26">
      <c r="A18100" s="5">
        <v>15</v>
      </c>
      <c r="B18100" s="20" t="s">
        <v>622</v>
      </c>
      <c r="C18100" s="5"/>
      <c r="D18100" s="5">
        <v>2</v>
      </c>
      <c r="E18100" s="5">
        <v>10</v>
      </c>
      <c r="F18100" s="5">
        <f t="shared" si="1921"/>
      </c>
      <c r="G18100" s="5">
        <f t="shared" si="1922"/>
      </c>
      <c r="H18100" s="5">
        <v>1</v>
      </c>
      <c r="I18100" s="58">
        <f t="shared" si="1923"/>
      </c>
      <c r="J18100">
        <v>119</v>
      </c>
      <c r="K18100">
        <f t="shared" si="1924"/>
      </c>
      <c r="L18100">
        <f t="shared" si="1925"/>
      </c>
      <c r="W18100">
        <f t="shared" si="1917"/>
      </c>
      <c r="X18100">
        <f t="shared" si="1918"/>
      </c>
      <c r="Y18100">
        <f t="shared" si="1919"/>
      </c>
      <c r="Z18100">
        <f t="shared" si="1920"/>
      </c>
    </row>
    <row r="18101" spans="1:26">
      <c r="A18101" s="5"/>
      <c r="B18101" s="1620" t="s">
        <v>1645</v>
      </c>
      <c r="C18101" s="1620"/>
      <c r="D18101" s="5"/>
      <c r="E18101" s="5"/>
      <c r="F18101" s="5"/>
      <c r="G18101" s="5"/>
      <c r="H18101" s="5"/>
      <c r="I18101" s="58"/>
      <c r="W18101">
        <f t="shared" si="1917"/>
      </c>
      <c r="X18101">
        <f t="shared" si="1918"/>
      </c>
      <c r="Y18101">
        <f t="shared" si="1919"/>
      </c>
      <c r="Z18101">
        <f t="shared" si="1920"/>
      </c>
    </row>
    <row r="18102" spans="1:26" ht="36">
      <c r="A18102" s="5">
        <v>16</v>
      </c>
      <c r="B18102" s="17" t="s">
        <v>768</v>
      </c>
      <c r="C18102" s="88" t="s">
        <v>769</v>
      </c>
      <c r="D18102" s="9"/>
      <c r="E18102" s="9" t="s">
        <v>913</v>
      </c>
      <c r="F18102" s="5">
        <v>2000</v>
      </c>
      <c r="G18102" s="9">
        <f>+F18102</f>
      </c>
      <c r="H18102" s="5">
        <v>1</v>
      </c>
      <c r="I18102" s="58">
        <f t="shared" si="1923"/>
      </c>
      <c r="J18102">
        <f>0.1*18%</f>
      </c>
      <c r="K18102">
        <f>+H18102-J18102</f>
      </c>
      <c r="L18102">
        <f>+K18102*G18102</f>
      </c>
      <c r="M18102">
        <f>+D18102*15</f>
      </c>
      <c r="N18102">
        <f>8*400</f>
      </c>
      <c r="O18102">
        <f>+N18102*28%</f>
      </c>
      <c r="P18102">
        <f>+O18102+N18102</f>
      </c>
      <c r="W18102">
        <f t="shared" si="1917"/>
      </c>
      <c r="X18102">
        <f t="shared" si="1918"/>
      </c>
      <c r="Y18102">
        <f t="shared" si="1919"/>
      </c>
      <c r="Z18102">
        <f t="shared" si="1920"/>
      </c>
    </row>
    <row r="18103" spans="1:26" ht="36">
      <c r="A18103" s="5">
        <v>17</v>
      </c>
      <c r="B18103" s="17" t="s">
        <v>770</v>
      </c>
      <c r="C18103" s="88" t="s">
        <v>769</v>
      </c>
      <c r="D18103" s="9"/>
      <c r="E18103" s="9" t="s">
        <v>1310</v>
      </c>
      <c r="F18103" s="5">
        <v>5000</v>
      </c>
      <c r="G18103" s="9">
        <f>+F18103</f>
      </c>
      <c r="H18103" s="5">
        <v>1</v>
      </c>
      <c r="I18103" s="58">
        <f t="shared" si="1923"/>
      </c>
      <c r="J18103">
        <f>0.1*18%</f>
      </c>
      <c r="K18103">
        <f>+H18103-J18103</f>
      </c>
      <c r="L18103">
        <f>+K18103*G18103</f>
      </c>
      <c r="P18103">
        <f>SUM(P18086:P18102)</f>
      </c>
      <c r="W18103">
        <f t="shared" si="1917"/>
      </c>
      <c r="X18103">
        <f t="shared" si="1918"/>
      </c>
      <c r="Y18103">
        <f t="shared" si="1919"/>
      </c>
      <c r="Z18103">
        <f t="shared" si="1920"/>
      </c>
    </row>
    <row r="18104" spans="1:26">
      <c r="A18104" s="107"/>
      <c r="B18104" s="1620" t="s">
        <v>300</v>
      </c>
      <c r="C18104" s="1620"/>
      <c r="D18104" s="5"/>
      <c r="E18104" s="9"/>
      <c r="F18104" s="5"/>
      <c r="G18104" s="5"/>
      <c r="H18104" s="9"/>
      <c r="I18104" s="58"/>
      <c r="W18104">
        <f t="shared" si="1917"/>
      </c>
      <c r="X18104">
        <f t="shared" si="1918"/>
      </c>
      <c r="Y18104">
        <f t="shared" si="1919"/>
      </c>
      <c r="Z18104">
        <f t="shared" si="1920"/>
      </c>
    </row>
    <row r="18105" spans="1:26" ht="24">
      <c r="A18105" s="5">
        <v>18</v>
      </c>
      <c r="B18105" s="17" t="s">
        <v>1209</v>
      </c>
      <c r="C18105" s="88" t="s">
        <v>303</v>
      </c>
      <c r="D18105" s="5">
        <v>1</v>
      </c>
      <c r="E18105" s="5">
        <v>20</v>
      </c>
      <c r="F18105" s="5">
        <f>+E18105*D18105</f>
      </c>
      <c r="G18105" s="5">
        <f>+E18105*D18105</f>
      </c>
      <c r="H18105" s="5">
        <v>1</v>
      </c>
      <c r="I18105" s="58">
        <f>+H18105*G18105</f>
      </c>
      <c r="J18105">
        <f>50*18%</f>
      </c>
      <c r="K18105">
        <f>+H18105-J18105</f>
      </c>
      <c r="L18105">
        <f>+K18105*G18105</f>
      </c>
      <c r="W18105">
        <f t="shared" si="1917"/>
      </c>
      <c r="X18105">
        <f t="shared" si="1918"/>
      </c>
      <c r="Y18105">
        <f t="shared" si="1919"/>
      </c>
      <c r="Z18105">
        <f t="shared" si="1920"/>
      </c>
    </row>
    <row r="18106" spans="1:26">
      <c r="A18106" s="107"/>
      <c r="B18106" s="1620" t="s">
        <v>18</v>
      </c>
      <c r="C18106" s="1620"/>
      <c r="D18106" s="5"/>
      <c r="E18106" s="9"/>
      <c r="F18106" s="5"/>
      <c r="G18106" s="5"/>
      <c r="H18106" s="9"/>
      <c r="I18106" s="58"/>
      <c r="W18106">
        <f t="shared" si="1917"/>
      </c>
      <c r="X18106">
        <f t="shared" si="1918"/>
      </c>
      <c r="Y18106">
        <f t="shared" si="1919"/>
      </c>
      <c r="Z18106">
        <f t="shared" si="1920"/>
      </c>
    </row>
    <row r="18107" spans="1:26">
      <c r="A18107" s="5">
        <v>19</v>
      </c>
      <c r="B18107" s="8" t="s">
        <v>2764</v>
      </c>
      <c r="C18107" s="5" t="s">
        <v>2765</v>
      </c>
      <c r="D18107" s="5">
        <v>13</v>
      </c>
      <c r="E18107" s="16">
        <v>4</v>
      </c>
      <c r="F18107" s="5">
        <f>+E18107*D18107</f>
      </c>
      <c r="G18107" s="5">
        <f>+E18107*D18107</f>
      </c>
      <c r="H18107" s="5">
        <v>1</v>
      </c>
      <c r="I18107" s="58">
        <f>+H18107*G18107</f>
      </c>
      <c r="J18107">
        <v>112</v>
      </c>
      <c r="K18107">
        <f>+H18107-J18107</f>
      </c>
      <c r="L18107">
        <f>+K18107*G18107</f>
      </c>
      <c r="W18107">
        <f t="shared" si="1917"/>
      </c>
      <c r="X18107">
        <f t="shared" si="1918"/>
      </c>
      <c r="Y18107">
        <f t="shared" si="1919"/>
      </c>
      <c r="Z18107">
        <f t="shared" si="1920"/>
      </c>
    </row>
    <row r="18108" spans="1:26">
      <c r="A18108" s="5">
        <v>20</v>
      </c>
      <c r="B18108" s="8" t="s">
        <v>332</v>
      </c>
      <c r="C18108" s="5" t="s">
        <v>333</v>
      </c>
      <c r="D18108" s="5">
        <v>4</v>
      </c>
      <c r="E18108" s="16">
        <v>5</v>
      </c>
      <c r="F18108" s="5">
        <f>+E18108*D18108</f>
      </c>
      <c r="G18108" s="5">
        <f>+E18108*D18108</f>
      </c>
      <c r="H18108" s="5">
        <v>1</v>
      </c>
      <c r="I18108" s="58">
        <f>+H18108*G18108</f>
      </c>
      <c r="J18108">
        <v>112</v>
      </c>
      <c r="K18108">
        <f>+H18108-J18108</f>
      </c>
      <c r="L18108">
        <f>+K18108*G18108</f>
      </c>
      <c r="W18108">
        <f t="shared" si="1917"/>
      </c>
      <c r="X18108">
        <f t="shared" si="1918"/>
      </c>
      <c r="Y18108">
        <f t="shared" si="1919"/>
      </c>
      <c r="Z18108">
        <f t="shared" si="1920"/>
      </c>
    </row>
    <row r="18109" spans="1:26">
      <c r="A18109" s="107"/>
      <c r="B18109" s="17"/>
      <c r="C18109" s="88"/>
      <c r="D18109" s="5"/>
      <c r="E18109" s="9"/>
      <c r="F18109" s="5"/>
      <c r="G18109" s="5"/>
      <c r="H18109" s="9"/>
      <c r="I18109" s="58"/>
      <c r="W18109">
        <f t="shared" si="1917"/>
      </c>
      <c r="X18109">
        <f t="shared" si="1918"/>
      </c>
      <c r="Y18109">
        <f t="shared" si="1919"/>
      </c>
      <c r="Z18109">
        <f t="shared" si="1920"/>
      </c>
    </row>
    <row r="18110" spans="1:26">
      <c r="A18110" s="341"/>
      <c r="B18110" s="15"/>
      <c r="C18110" s="5"/>
      <c r="D18110" s="5"/>
      <c r="E18110" s="5"/>
      <c r="F18110" s="146"/>
      <c r="G18110" s="146"/>
      <c r="H18110" s="5"/>
      <c r="I18110" s="58"/>
      <c r="W18110">
        <f t="shared" si="1917"/>
      </c>
      <c r="X18110">
        <f t="shared" si="1918"/>
      </c>
      <c r="Y18110">
        <f t="shared" si="1919"/>
      </c>
      <c r="Z18110">
        <f t="shared" si="1920"/>
      </c>
    </row>
    <row r="18111" spans="1:26">
      <c r="A18111" s="31"/>
      <c r="B18111" s="1736" t="s">
        <v>304</v>
      </c>
      <c r="C18111" s="1736"/>
      <c r="D18111" s="5"/>
      <c r="E18111" s="5"/>
      <c r="F18111" s="7"/>
      <c r="G18111" s="7"/>
      <c r="H18111" s="7"/>
      <c r="I18111" s="58"/>
      <c r="W18111">
        <f t="shared" si="1917"/>
      </c>
      <c r="X18111">
        <f t="shared" si="1918"/>
      </c>
      <c r="Y18111">
        <f t="shared" si="1919"/>
      </c>
      <c r="Z18111">
        <f t="shared" si="1920"/>
      </c>
    </row>
    <row r="18112" spans="1:26">
      <c r="A18112" s="31"/>
      <c r="B18112" s="1736"/>
      <c r="C18112" s="1736"/>
      <c r="D18112" s="5"/>
      <c r="E18112" s="5"/>
      <c r="F18112" s="7"/>
      <c r="G18112" s="7"/>
      <c r="H18112" s="7"/>
      <c r="I18112" s="58"/>
      <c r="W18112">
        <f t="shared" si="1917"/>
      </c>
      <c r="X18112">
        <f t="shared" si="1918"/>
      </c>
      <c r="Y18112">
        <f t="shared" si="1919"/>
      </c>
      <c r="Z18112">
        <f t="shared" si="1920"/>
      </c>
    </row>
    <row r="18113" spans="1:26" ht="21.75" thickBot="1">
      <c r="A18113" s="33"/>
      <c r="B18113" s="212"/>
      <c r="C18113" s="212"/>
      <c r="D18113" s="214"/>
      <c r="E18113" s="214"/>
      <c r="F18113" s="214"/>
      <c r="G18113" s="214"/>
      <c r="H18113" s="214"/>
      <c r="I18113" s="215"/>
      <c r="W18113">
        <f t="shared" si="1917"/>
      </c>
      <c r="X18113">
        <f t="shared" si="1918"/>
      </c>
      <c r="Y18113">
        <f t="shared" si="1919"/>
      </c>
      <c r="Z18113">
        <f t="shared" si="1920"/>
      </c>
    </row>
    <row r="18114" spans="1:26" ht="21.75" thickBot="1">
      <c r="A18114" s="33"/>
      <c r="B18114" s="212"/>
      <c r="C18114" s="216"/>
      <c r="D18114" s="342"/>
      <c r="E18114" s="343"/>
      <c r="F18114" s="343"/>
      <c r="G18114" s="41" t="s">
        <v>19</v>
      </c>
      <c r="H18114" s="343"/>
      <c r="I18114" s="344">
        <f>SUM(I18085:I18113)</f>
      </c>
      <c r="L18114">
        <f>SUM(L18084:L18113)</f>
      </c>
      <c r="M18114">
        <f>SUM(M18086:M18113)</f>
      </c>
      <c r="W18114">
        <f t="shared" si="1917"/>
      </c>
      <c r="X18114">
        <f t="shared" si="1918"/>
      </c>
      <c r="Y18114">
        <f t="shared" si="1919"/>
      </c>
      <c r="Z18114">
        <f t="shared" si="1920"/>
      </c>
    </row>
    <row r="18115" spans="1:26">
      <c r="A18115" s="221"/>
      <c r="B18115" s="222"/>
      <c r="C18115" s="222"/>
      <c r="D18115" s="154" t="s">
        <v>520</v>
      </c>
      <c r="E18115" s="154"/>
      <c r="F18115" s="154"/>
      <c r="G18115" s="154"/>
      <c r="H18115" s="223">
        <v>1</v>
      </c>
      <c r="I18115" s="155">
        <f>+L18114*H18115</f>
      </c>
      <c r="K18115" s="118"/>
      <c r="W18115">
        <f t="shared" si="1917"/>
      </c>
      <c r="X18115">
        <f t="shared" si="1918"/>
      </c>
      <c r="Y18115">
        <f t="shared" si="1919"/>
      </c>
      <c r="Z18115">
        <f t="shared" si="1920"/>
      </c>
    </row>
    <row r="18116" spans="1:26">
      <c r="A18116" s="33"/>
      <c r="B18116" s="11" t="s">
        <v>20</v>
      </c>
      <c r="C18116" s="10"/>
      <c r="D18116" s="10"/>
      <c r="E18116" s="10"/>
      <c r="F18116" s="10"/>
      <c r="G18116" s="10"/>
      <c r="H18116" s="10"/>
      <c r="I18116" s="140"/>
      <c r="W18116">
        <f t="shared" ref="W18116:W18179" si="1926">IF(LEFT($H18116&amp;"",5)="2019-",$H18116,W18115)</f>
      </c>
      <c r="X18116">
        <f t="shared" ref="X18116:X18179" si="1927">IF($W18116="",0,IF(COUNTIF($AB$2:$AB$80,$W18116)&gt;0,1,0))</f>
      </c>
      <c r="Y18116">
        <f t="shared" ref="Y18116:Y18179" si="1928">IF($C18116="","",UPPER(TRIM(IFERROR(LEFT($C18116&amp;"",FIND("/",$C18116&amp;"")-1),$C18116&amp;""))))</f>
      </c>
      <c r="Z18116">
        <f t="shared" ref="Z18116:Z18179" si="1929">IFERROR(IF(ISNUMBER($G18116),$G18116,0),0)</f>
      </c>
    </row>
    <row r="18117" spans="1:26" ht="15.75" thickBot="1">
      <c r="A18117" s="33"/>
      <c r="B18117" s="11" t="s">
        <v>1028</v>
      </c>
      <c r="C18117" s="35"/>
      <c r="D18117" s="35"/>
      <c r="E18117" s="35"/>
      <c r="F18117" s="35"/>
      <c r="G18117" s="35"/>
      <c r="H18117" s="35"/>
      <c r="I18117" s="36"/>
      <c r="W18117">
        <f t="shared" si="1926"/>
      </c>
      <c r="X18117">
        <f t="shared" si="1927"/>
      </c>
      <c r="Y18117">
        <f t="shared" si="1928"/>
      </c>
      <c r="Z18117">
        <f t="shared" si="1929"/>
      </c>
    </row>
    <row r="18118" spans="1:26" ht="15.75" thickBot="1">
      <c r="A18118" s="37"/>
      <c r="B18118" s="11" t="s">
        <v>1029</v>
      </c>
      <c r="C18118" s="39" t="s">
        <v>21</v>
      </c>
      <c r="D18118" s="40">
        <f>SUM(D18085:D18117)</f>
      </c>
      <c r="E18118" s="41">
        <f>IF(H18118=I18118,"OK","NO")</f>
      </c>
      <c r="F18118" s="40">
        <f>SUM(F18085:F18117)</f>
      </c>
      <c r="G18118" s="40">
        <f>SUM(G18085:G18117)</f>
      </c>
      <c r="H18118" s="41">
        <f>SUMPRODUCT(F18085:F18113,H18085:H18113)</f>
      </c>
      <c r="I18118" s="43">
        <f>+I18114-I18115</f>
      </c>
      <c r="J18118">
        <v>142989</v>
      </c>
      <c r="K18118" s="118"/>
      <c r="P18118" s="118">
        <f>+I18118-P18103</f>
      </c>
      <c r="W18118">
        <f t="shared" si="1926"/>
      </c>
      <c r="X18118">
        <f t="shared" si="1927"/>
      </c>
      <c r="Y18118">
        <f t="shared" si="1928"/>
      </c>
      <c r="Z18118">
        <f t="shared" si="1929"/>
      </c>
    </row>
    <row r="18119" spans="1:26" ht="15.75" thickBot="1">
      <c r="A18119" s="44"/>
      <c r="B18119" s="11"/>
      <c r="C18119" s="45"/>
      <c r="D18119" s="45"/>
      <c r="E18119" s="45"/>
      <c r="F18119" s="45"/>
      <c r="G18119" s="45"/>
      <c r="H18119" s="46"/>
      <c r="I18119" s="47"/>
      <c r="J18119" s="118">
        <f>+I18118-J18118</f>
      </c>
      <c r="K18119" s="118">
        <f>911*15</f>
      </c>
      <c r="L18119" s="118"/>
      <c r="P18119" s="118">
        <f>+P18118+P18103</f>
      </c>
      <c r="W18119">
        <f t="shared" si="1926"/>
      </c>
      <c r="X18119">
        <f t="shared" si="1927"/>
      </c>
      <c r="Y18119">
        <f t="shared" si="1928"/>
      </c>
      <c r="Z18119">
        <f t="shared" si="1929"/>
      </c>
    </row>
    <row r="18120" spans="1:26">
      <c r="A18120" s="345" t="s">
        <v>23</v>
      </c>
      <c r="B18120" s="12"/>
      <c r="C18120" s="12"/>
      <c r="D18120" s="13"/>
      <c r="E18120" s="14"/>
      <c r="F18120" s="14"/>
      <c r="G18120" s="14"/>
      <c r="H18120" s="2"/>
      <c r="I18120" s="12"/>
      <c r="J18120" s="118"/>
      <c r="L18120" s="118"/>
      <c r="W18120">
        <f t="shared" si="1926"/>
      </c>
      <c r="X18120">
        <f t="shared" si="1927"/>
      </c>
      <c r="Y18120">
        <f t="shared" si="1928"/>
      </c>
      <c r="Z18120">
        <f t="shared" si="1929"/>
      </c>
    </row>
    <row r="18121" spans="1:26">
      <c r="W18121">
        <f t="shared" si="1926"/>
      </c>
      <c r="X18121">
        <f t="shared" si="1927"/>
      </c>
      <c r="Y18121">
        <f t="shared" si="1928"/>
      </c>
      <c r="Z18121">
        <f t="shared" si="1929"/>
      </c>
    </row>
    <row r="18122" spans="1:26">
      <c r="W18122">
        <f t="shared" si="1926"/>
      </c>
      <c r="X18122">
        <f t="shared" si="1927"/>
      </c>
      <c r="Y18122">
        <f t="shared" si="1928"/>
      </c>
      <c r="Z18122">
        <f t="shared" si="1929"/>
      </c>
    </row>
    <row r="18123" spans="1:26">
      <c r="W18123">
        <f t="shared" si="1926"/>
      </c>
      <c r="X18123">
        <f t="shared" si="1927"/>
      </c>
      <c r="Y18123">
        <f t="shared" si="1928"/>
      </c>
      <c r="Z18123">
        <f t="shared" si="1929"/>
      </c>
    </row>
    <row r="18124" spans="1:26">
      <c r="W18124">
        <f t="shared" si="1926"/>
      </c>
      <c r="X18124">
        <f t="shared" si="1927"/>
      </c>
      <c r="Y18124">
        <f t="shared" si="1928"/>
      </c>
      <c r="Z18124">
        <f t="shared" si="1929"/>
      </c>
    </row>
    <row r="18125" spans="1:26">
      <c r="W18125">
        <f t="shared" si="1926"/>
      </c>
      <c r="X18125">
        <f t="shared" si="1927"/>
      </c>
      <c r="Y18125">
        <f t="shared" si="1928"/>
      </c>
      <c r="Z18125">
        <f t="shared" si="1929"/>
      </c>
    </row>
    <row r="18126" spans="1:26">
      <c r="W18126">
        <f t="shared" si="1926"/>
      </c>
      <c r="X18126">
        <f t="shared" si="1927"/>
      </c>
      <c r="Y18126">
        <f t="shared" si="1928"/>
      </c>
      <c r="Z18126">
        <f t="shared" si="1929"/>
      </c>
    </row>
    <row r="18127" spans="1:26">
      <c r="A18127" s="1562" t="s">
        <v>0</v>
      </c>
      <c r="B18127" s="1562"/>
      <c r="C18127" s="1562"/>
      <c r="D18127" s="1562"/>
      <c r="E18127" s="1562"/>
      <c r="F18127" s="1562"/>
      <c r="G18127" s="1562"/>
      <c r="H18127" s="1562"/>
      <c r="I18127" s="1562"/>
      <c r="W18127">
        <f t="shared" si="1926"/>
      </c>
      <c r="X18127">
        <f t="shared" si="1927"/>
      </c>
      <c r="Y18127">
        <f t="shared" si="1928"/>
      </c>
      <c r="Z18127">
        <f t="shared" si="1929"/>
      </c>
    </row>
    <row r="18128" spans="1:26">
      <c r="W18128">
        <f t="shared" si="1926"/>
      </c>
      <c r="X18128">
        <f t="shared" si="1927"/>
      </c>
      <c r="Y18128">
        <f t="shared" si="1928"/>
      </c>
      <c r="Z18128">
        <f t="shared" si="1929"/>
      </c>
    </row>
    <row r="18129" spans="1:26">
      <c r="W18129">
        <f t="shared" si="1926"/>
      </c>
      <c r="X18129">
        <f t="shared" si="1927"/>
      </c>
      <c r="Y18129">
        <f t="shared" si="1928"/>
      </c>
      <c r="Z18129">
        <f t="shared" si="1929"/>
      </c>
    </row>
    <row r="18130" spans="1:26">
      <c r="A18130" s="1" t="s">
        <v>1</v>
      </c>
      <c r="B18130" s="1"/>
      <c r="G18130" s="489" t="s">
        <v>2</v>
      </c>
      <c r="H18130" s="3" t="s">
        <v>2770</v>
      </c>
      <c r="W18130">
        <f t="shared" si="1926"/>
      </c>
      <c r="X18130">
        <f t="shared" si="1927"/>
      </c>
      <c r="Y18130">
        <f t="shared" si="1928"/>
      </c>
      <c r="Z18130">
        <f t="shared" si="1929"/>
      </c>
    </row>
    <row r="18131" spans="1:26">
      <c r="A18131" s="1" t="inlineStr">
        <is>
          <t>Dealer-166</t>
        </is>
      </c>
      <c r="B18131" s="1"/>
      <c r="F18131" s="4"/>
      <c r="G18131" s="488" t="s">
        <v>1440</v>
      </c>
      <c r="H18131" s="1" t="s">
        <v>2386</v>
      </c>
      <c r="W18131">
        <f t="shared" si="1926"/>
      </c>
      <c r="X18131">
        <f t="shared" si="1927"/>
      </c>
      <c r="Y18131">
        <f t="shared" si="1928"/>
      </c>
      <c r="Z18131">
        <f t="shared" si="1929"/>
      </c>
    </row>
    <row r="18132" spans="1:26">
      <c r="A18132" s="1" t="inlineStr">
        <is>
          <t>Address line (redacted)</t>
        </is>
      </c>
      <c r="B18132" s="1"/>
      <c r="H18132" s="49"/>
      <c r="W18132">
        <f t="shared" si="1926"/>
      </c>
      <c r="X18132">
        <f t="shared" si="1927"/>
      </c>
      <c r="Y18132">
        <f t="shared" si="1928"/>
      </c>
      <c r="Z18132">
        <f t="shared" si="1929"/>
      </c>
    </row>
    <row r="18133" spans="1:26">
      <c r="A18133" s="1" t="inlineStr">
        <is>
          <t>Address line (redacted)</t>
        </is>
      </c>
      <c r="B18133" s="1"/>
      <c r="D18133" s="85"/>
      <c r="E18133" s="85"/>
      <c r="F18133" s="85"/>
      <c r="G18133" s="85"/>
      <c r="H18133" s="85"/>
      <c r="W18133">
        <f t="shared" si="1926"/>
      </c>
      <c r="X18133">
        <f t="shared" si="1927"/>
      </c>
      <c r="Y18133">
        <f t="shared" si="1928"/>
      </c>
      <c r="Z18133">
        <f t="shared" si="1929"/>
      </c>
    </row>
    <row r="18134" spans="1:26">
      <c r="A18134" s="12" t="s">
        <v>299</v>
      </c>
      <c r="B18134" s="86" t="inlineStr">
        <is>
          <t>GSTIN-MASKED</t>
        </is>
      </c>
      <c r="D18134" s="85"/>
      <c r="E18134" s="85"/>
      <c r="F18134" s="85"/>
      <c r="G18134" s="85"/>
      <c r="H18134" s="85"/>
      <c r="W18134">
        <f t="shared" si="1926"/>
      </c>
      <c r="X18134">
        <f t="shared" si="1927"/>
      </c>
      <c r="Y18134">
        <f t="shared" si="1928"/>
      </c>
      <c r="Z18134">
        <f t="shared" si="1929"/>
      </c>
    </row>
    <row r="18135" spans="1:26">
      <c r="D18135" s="85"/>
      <c r="E18135" s="85"/>
      <c r="F18135" s="85"/>
      <c r="G18135" s="85"/>
      <c r="H18135" s="85"/>
      <c r="W18135">
        <f t="shared" si="1926"/>
      </c>
      <c r="X18135">
        <f t="shared" si="1927"/>
      </c>
      <c r="Y18135">
        <f t="shared" si="1928"/>
      </c>
      <c r="Z18135">
        <f t="shared" si="1929"/>
      </c>
    </row>
    <row r="18136" spans="1:26">
      <c r="W18136">
        <f t="shared" si="1926"/>
      </c>
      <c r="X18136">
        <f t="shared" si="1927"/>
      </c>
      <c r="Y18136">
        <f t="shared" si="1928"/>
      </c>
      <c r="Z18136">
        <f t="shared" si="1929"/>
      </c>
    </row>
    <row r="18137" spans="1:26">
      <c r="A18137" s="1" t="s">
        <v>5</v>
      </c>
      <c r="W18137">
        <f t="shared" si="1926"/>
      </c>
      <c r="X18137">
        <f t="shared" si="1927"/>
      </c>
      <c r="Y18137">
        <f t="shared" si="1928"/>
      </c>
      <c r="Z18137">
        <f t="shared" si="1929"/>
      </c>
    </row>
    <row r="18138" spans="1:26">
      <c r="A18138" s="1" t="s">
        <v>6</v>
      </c>
      <c r="W18138">
        <f t="shared" si="1926"/>
      </c>
      <c r="X18138">
        <f t="shared" si="1927"/>
      </c>
      <c r="Y18138">
        <f t="shared" si="1928"/>
      </c>
      <c r="Z18138">
        <f t="shared" si="1929"/>
      </c>
    </row>
    <row r="18139" spans="1:26">
      <c r="A18139" s="1" t="s">
        <v>7</v>
      </c>
      <c r="W18139">
        <f t="shared" si="1926"/>
      </c>
      <c r="X18139">
        <f t="shared" si="1927"/>
      </c>
      <c r="Y18139">
        <f t="shared" si="1928"/>
      </c>
      <c r="Z18139">
        <f t="shared" si="1929"/>
      </c>
    </row>
    <row r="18140" spans="1:26" ht="24">
      <c r="A18140" s="179" t="s">
        <v>8</v>
      </c>
      <c r="B18140" s="180" t="s">
        <v>9</v>
      </c>
      <c r="C18140" s="180" t="s">
        <v>10</v>
      </c>
      <c r="D18140" s="181" t="s">
        <v>11</v>
      </c>
      <c r="E18140" s="181" t="s">
        <v>12</v>
      </c>
      <c r="F18140" s="181" t="s">
        <v>13</v>
      </c>
      <c r="G18140" s="181" t="s">
        <v>14</v>
      </c>
      <c r="H18140" s="179" t="s">
        <v>15</v>
      </c>
      <c r="I18140" s="182" t="s">
        <v>16</v>
      </c>
      <c r="W18140">
        <f t="shared" si="1926"/>
      </c>
      <c r="X18140">
        <f t="shared" si="1927"/>
      </c>
      <c r="Y18140">
        <f t="shared" si="1928"/>
      </c>
      <c r="Z18140">
        <f t="shared" si="1929"/>
      </c>
    </row>
    <row r="18141" spans="1:26">
      <c r="A18141" s="5"/>
      <c r="B18141" s="1564" t="s">
        <v>17</v>
      </c>
      <c r="C18141" s="1565"/>
      <c r="D18141" s="5"/>
      <c r="E18141" s="5"/>
      <c r="F18141" s="21"/>
      <c r="G18141" s="6"/>
      <c r="H18141" s="5"/>
      <c r="I18141" s="183"/>
      <c r="W18141">
        <f t="shared" si="1926"/>
      </c>
      <c r="X18141">
        <f t="shared" si="1927"/>
      </c>
      <c r="Y18141">
        <f t="shared" si="1928"/>
      </c>
      <c r="Z18141">
        <f t="shared" si="1929"/>
      </c>
    </row>
    <row r="18142" spans="1:26">
      <c r="A18142" s="5">
        <v>1</v>
      </c>
      <c r="B18142" s="8" t="s">
        <v>460</v>
      </c>
      <c r="C18142" s="5" t="s">
        <v>459</v>
      </c>
      <c r="D18142" s="5">
        <v>1</v>
      </c>
      <c r="E18142" s="5">
        <v>5</v>
      </c>
      <c r="F18142" s="5">
        <f>+E18142*D18142</f>
      </c>
      <c r="G18142" s="6">
        <f>+E18142*D18142</f>
      </c>
      <c r="H18142" s="5">
        <v>1</v>
      </c>
      <c r="I18142" s="183">
        <f>+H18142*G18142</f>
      </c>
      <c r="J18142">
        <v>119</v>
      </c>
      <c r="K18142">
        <f>+H18142-J18142</f>
      </c>
      <c r="L18142">
        <f>+K18142*G18142</f>
      </c>
      <c r="W18142">
        <f t="shared" si="1926"/>
      </c>
      <c r="X18142">
        <f t="shared" si="1927"/>
      </c>
      <c r="Y18142">
        <f t="shared" si="1928"/>
      </c>
      <c r="Z18142">
        <f t="shared" si="1929"/>
      </c>
    </row>
    <row r="18143" spans="1:26">
      <c r="A18143" s="5">
        <v>2</v>
      </c>
      <c r="B18143" s="8" t="s">
        <v>576</v>
      </c>
      <c r="C18143" s="5" t="s">
        <v>577</v>
      </c>
      <c r="D18143" s="5">
        <v>1</v>
      </c>
      <c r="E18143" s="5">
        <v>5</v>
      </c>
      <c r="F18143" s="5">
        <f>+E18143*D18143</f>
      </c>
      <c r="G18143" s="6">
        <f>+E18143*D18143</f>
      </c>
      <c r="H18143" s="5">
        <v>1</v>
      </c>
      <c r="I18143" s="183">
        <f>+H18143*G18143</f>
      </c>
      <c r="J18143">
        <v>119</v>
      </c>
      <c r="K18143">
        <f>+H18143-J18143</f>
      </c>
      <c r="L18143">
        <f>+K18143*G18143</f>
      </c>
      <c r="W18143">
        <f t="shared" si="1926"/>
      </c>
      <c r="X18143">
        <f t="shared" si="1927"/>
      </c>
      <c r="Y18143">
        <f t="shared" si="1928"/>
      </c>
      <c r="Z18143">
        <f t="shared" si="1929"/>
      </c>
    </row>
    <row r="18144" spans="1:26">
      <c r="A18144" s="5"/>
      <c r="B18144" s="8" t="s">
        <v>2039</v>
      </c>
      <c r="C18144" s="5" t="s">
        <v>2040</v>
      </c>
      <c r="D18144" s="5">
        <v>1</v>
      </c>
      <c r="E18144" s="5">
        <v>5</v>
      </c>
      <c r="F18144" s="5">
        <f>+E18144*D18144</f>
      </c>
      <c r="G18144" s="6">
        <f>+E18144*D18144</f>
      </c>
      <c r="H18144" s="5">
        <v>1</v>
      </c>
      <c r="I18144" s="183">
        <f>+H18144*G18144</f>
      </c>
      <c r="J18144">
        <v>119</v>
      </c>
      <c r="K18144">
        <f>+H18144-J18144</f>
      </c>
      <c r="L18144">
        <f>+K18144*G18144</f>
      </c>
      <c r="W18144">
        <f t="shared" si="1926"/>
      </c>
      <c r="X18144">
        <f t="shared" si="1927"/>
      </c>
      <c r="Y18144">
        <f t="shared" si="1928"/>
      </c>
      <c r="Z18144">
        <f t="shared" si="1929"/>
      </c>
    </row>
    <row r="18145" spans="1:26">
      <c r="A18145" s="5"/>
      <c r="B18145" s="1564" t="s">
        <v>18</v>
      </c>
      <c r="C18145" s="1565"/>
      <c r="D18145" s="5"/>
      <c r="E18145" s="5"/>
      <c r="F18145" s="5"/>
      <c r="G18145" s="6"/>
      <c r="H18145" s="16"/>
      <c r="I18145" s="183"/>
      <c r="W18145">
        <f t="shared" si="1926"/>
      </c>
      <c r="X18145">
        <f t="shared" si="1927"/>
      </c>
      <c r="Y18145">
        <f t="shared" si="1928"/>
      </c>
      <c r="Z18145">
        <f t="shared" si="1929"/>
      </c>
    </row>
    <row r="18146" spans="1:26">
      <c r="A18146" s="5">
        <v>3</v>
      </c>
      <c r="B18146" s="128" t="s">
        <v>937</v>
      </c>
      <c r="C18146" s="101" t="s">
        <v>936</v>
      </c>
      <c r="D18146" s="5">
        <v>1</v>
      </c>
      <c r="E18146" s="5">
        <v>4</v>
      </c>
      <c r="F18146" s="5">
        <f>+E18146*D18146</f>
      </c>
      <c r="G18146" s="6">
        <f>+E18146*D18146</f>
      </c>
      <c r="H18146" s="9">
        <v>1</v>
      </c>
      <c r="I18146" s="183">
        <f>+H18146*G18146</f>
      </c>
      <c r="J18146">
        <v>112</v>
      </c>
      <c r="K18146">
        <f>+H18146-J18146</f>
      </c>
      <c r="L18146">
        <f>+K18146*G18146</f>
      </c>
      <c r="W18146">
        <f t="shared" si="1926"/>
      </c>
      <c r="X18146">
        <f t="shared" si="1927"/>
      </c>
      <c r="Y18146">
        <f t="shared" si="1928"/>
      </c>
      <c r="Z18146">
        <f t="shared" si="1929"/>
      </c>
    </row>
    <row r="18147" spans="1:26">
      <c r="A18147" s="5"/>
      <c r="B18147" s="1564" t="s">
        <v>2771</v>
      </c>
      <c r="C18147" s="1565"/>
      <c r="D18147" s="5"/>
      <c r="E18147" s="5"/>
      <c r="F18147" s="21"/>
      <c r="G18147" s="6"/>
      <c r="H18147" s="5"/>
      <c r="I18147" s="183"/>
      <c r="W18147">
        <f t="shared" si="1926"/>
      </c>
      <c r="X18147">
        <f t="shared" si="1927"/>
      </c>
      <c r="Y18147">
        <f t="shared" si="1928"/>
      </c>
      <c r="Z18147">
        <f t="shared" si="1929"/>
      </c>
    </row>
    <row r="18148" spans="1:26">
      <c r="A18148" s="5">
        <v>4</v>
      </c>
      <c r="B18148" s="8" t="s">
        <v>2772</v>
      </c>
      <c r="C18148" s="5"/>
      <c r="D18148" s="5"/>
      <c r="E18148" s="5"/>
      <c r="F18148" s="21">
        <v>1</v>
      </c>
      <c r="G18148" s="6">
        <v>1</v>
      </c>
      <c r="H18148" s="146" t="s">
        <v>780</v>
      </c>
      <c r="I18148" s="183"/>
      <c r="W18148">
        <f t="shared" si="1926"/>
      </c>
      <c r="X18148">
        <f t="shared" si="1927"/>
      </c>
      <c r="Y18148">
        <f t="shared" si="1928"/>
      </c>
      <c r="Z18148">
        <f t="shared" si="1929"/>
      </c>
    </row>
    <row r="18149" spans="1:26">
      <c r="A18149" s="5"/>
      <c r="B18149" s="1564" t="s">
        <v>550</v>
      </c>
      <c r="C18149" s="1565"/>
      <c r="D18149" s="5"/>
      <c r="E18149" s="5"/>
      <c r="F18149" s="21"/>
      <c r="G18149" s="6"/>
      <c r="H18149" s="5"/>
      <c r="I18149" s="183"/>
      <c r="W18149">
        <f t="shared" si="1926"/>
      </c>
      <c r="X18149">
        <f t="shared" si="1927"/>
      </c>
      <c r="Y18149">
        <f t="shared" si="1928"/>
      </c>
      <c r="Z18149">
        <f t="shared" si="1929"/>
      </c>
    </row>
    <row r="18150" spans="1:26" ht="60">
      <c r="A18150" s="19"/>
      <c r="B18150" s="18" t="s">
        <v>425</v>
      </c>
      <c r="C18150" s="15" t="s">
        <v>426</v>
      </c>
      <c r="D18150" s="19">
        <v>1</v>
      </c>
      <c r="E18150" s="19">
        <v>30</v>
      </c>
      <c r="F18150" s="5">
        <f>+E18150*D18150</f>
      </c>
      <c r="G18150" s="6">
        <f>+E18150*D18150</f>
      </c>
      <c r="H18150" s="19">
        <v>1</v>
      </c>
      <c r="I18150" s="183">
        <f>+H18150*G18150</f>
      </c>
      <c r="J18150">
        <v>18</v>
      </c>
      <c r="K18150">
        <f>+H18150-J18150</f>
      </c>
      <c r="L18150">
        <f>+K18150*G18150</f>
      </c>
      <c r="W18150">
        <f t="shared" si="1926"/>
      </c>
      <c r="X18150">
        <f t="shared" si="1927"/>
      </c>
      <c r="Y18150">
        <f t="shared" si="1928"/>
      </c>
      <c r="Z18150">
        <f t="shared" si="1929"/>
      </c>
    </row>
    <row r="18151" spans="1:26">
      <c r="A18151" s="5"/>
      <c r="B18151" s="8"/>
      <c r="C18151" s="5"/>
      <c r="D18151" s="5"/>
      <c r="E18151" s="5"/>
      <c r="F18151" s="21"/>
      <c r="G18151" s="6"/>
      <c r="H18151" s="5"/>
      <c r="I18151" s="183"/>
      <c r="W18151">
        <f t="shared" si="1926"/>
      </c>
      <c r="X18151">
        <f t="shared" si="1927"/>
      </c>
      <c r="Y18151">
        <f t="shared" si="1928"/>
      </c>
      <c r="Z18151">
        <f t="shared" si="1929"/>
      </c>
    </row>
    <row r="18152" spans="1:26">
      <c r="A18152" s="5"/>
      <c r="B18152" s="8"/>
      <c r="C18152" s="5"/>
      <c r="D18152" s="5"/>
      <c r="E18152" s="5"/>
      <c r="F18152" s="21"/>
      <c r="G18152" s="6"/>
      <c r="H18152" s="5"/>
      <c r="I18152" s="183"/>
      <c r="W18152">
        <f t="shared" si="1926"/>
      </c>
      <c r="X18152">
        <f t="shared" si="1927"/>
      </c>
      <c r="Y18152">
        <f t="shared" si="1928"/>
      </c>
      <c r="Z18152">
        <f t="shared" si="1929"/>
      </c>
    </row>
    <row r="18153" spans="1:26">
      <c r="A18153" s="5"/>
      <c r="B18153" s="8"/>
      <c r="C18153" s="5"/>
      <c r="D18153" s="5"/>
      <c r="E18153" s="5"/>
      <c r="F18153" s="21"/>
      <c r="G18153" s="6"/>
      <c r="H18153" s="5"/>
      <c r="I18153" s="183"/>
      <c r="W18153">
        <f t="shared" si="1926"/>
      </c>
      <c r="X18153">
        <f t="shared" si="1927"/>
      </c>
      <c r="Y18153">
        <f t="shared" si="1928"/>
      </c>
      <c r="Z18153">
        <f t="shared" si="1929"/>
      </c>
    </row>
    <row r="18154" spans="1:26">
      <c r="A18154" s="5"/>
      <c r="B18154" s="8"/>
      <c r="C18154" s="5"/>
      <c r="D18154" s="5"/>
      <c r="E18154" s="5"/>
      <c r="F18154" s="21"/>
      <c r="G18154" s="6"/>
      <c r="H18154" s="5"/>
      <c r="I18154" s="183"/>
      <c r="W18154">
        <f t="shared" si="1926"/>
      </c>
      <c r="X18154">
        <f t="shared" si="1927"/>
      </c>
      <c r="Y18154">
        <f t="shared" si="1928"/>
      </c>
      <c r="Z18154">
        <f t="shared" si="1929"/>
      </c>
    </row>
    <row r="18155" spans="1:26">
      <c r="A18155" s="5"/>
      <c r="B18155" s="8"/>
      <c r="C18155" s="5"/>
      <c r="D18155" s="5"/>
      <c r="E18155" s="5"/>
      <c r="F18155" s="21"/>
      <c r="G18155" s="6"/>
      <c r="H18155" s="5"/>
      <c r="I18155" s="183"/>
      <c r="W18155">
        <f t="shared" si="1926"/>
      </c>
      <c r="X18155">
        <f t="shared" si="1927"/>
      </c>
      <c r="Y18155">
        <f t="shared" si="1928"/>
      </c>
      <c r="Z18155">
        <f t="shared" si="1929"/>
      </c>
    </row>
    <row r="18156" spans="1:26">
      <c r="A18156" s="5"/>
      <c r="B18156" s="8"/>
      <c r="C18156" s="5"/>
      <c r="D18156" s="5"/>
      <c r="E18156" s="5"/>
      <c r="F18156" s="21"/>
      <c r="G18156" s="6"/>
      <c r="H18156" s="5"/>
      <c r="I18156" s="183"/>
      <c r="W18156">
        <f t="shared" si="1926"/>
      </c>
      <c r="X18156">
        <f t="shared" si="1927"/>
      </c>
      <c r="Y18156">
        <f t="shared" si="1928"/>
      </c>
      <c r="Z18156">
        <f t="shared" si="1929"/>
      </c>
    </row>
    <row r="18157" spans="1:26">
      <c r="A18157" s="5"/>
      <c r="B18157" s="8"/>
      <c r="C18157" s="5"/>
      <c r="D18157" s="5"/>
      <c r="E18157" s="5"/>
      <c r="F18157" s="21"/>
      <c r="G18157" s="6"/>
      <c r="H18157" s="5"/>
      <c r="I18157" s="183"/>
      <c r="W18157">
        <f t="shared" si="1926"/>
      </c>
      <c r="X18157">
        <f t="shared" si="1927"/>
      </c>
      <c r="Y18157">
        <f t="shared" si="1928"/>
      </c>
      <c r="Z18157">
        <f t="shared" si="1929"/>
      </c>
    </row>
    <row r="18158" spans="1:26">
      <c r="A18158" s="5"/>
      <c r="B18158" s="8"/>
      <c r="C18158" s="5"/>
      <c r="D18158" s="5"/>
      <c r="E18158" s="5"/>
      <c r="F18158" s="21"/>
      <c r="G18158" s="6"/>
      <c r="H18158" s="5"/>
      <c r="I18158" s="183"/>
      <c r="W18158">
        <f t="shared" si="1926"/>
      </c>
      <c r="X18158">
        <f t="shared" si="1927"/>
      </c>
      <c r="Y18158">
        <f t="shared" si="1928"/>
      </c>
      <c r="Z18158">
        <f t="shared" si="1929"/>
      </c>
    </row>
    <row r="18159" spans="1:26">
      <c r="A18159" s="5"/>
      <c r="B18159" s="8"/>
      <c r="C18159" s="5"/>
      <c r="D18159" s="5"/>
      <c r="E18159" s="5"/>
      <c r="F18159" s="21"/>
      <c r="G18159" s="6"/>
      <c r="H18159" s="5"/>
      <c r="I18159" s="183"/>
      <c r="W18159">
        <f t="shared" si="1926"/>
      </c>
      <c r="X18159">
        <f t="shared" si="1927"/>
      </c>
      <c r="Y18159">
        <f t="shared" si="1928"/>
      </c>
      <c r="Z18159">
        <f t="shared" si="1929"/>
      </c>
    </row>
    <row r="18160" spans="1:26" ht="15.75" thickBot="1">
      <c r="A18160" s="5"/>
      <c r="B18160" s="224"/>
      <c r="C18160" s="15"/>
      <c r="D18160" s="23"/>
      <c r="E18160" s="225"/>
      <c r="F18160" s="23"/>
      <c r="G18160" s="24"/>
      <c r="H18160" s="225"/>
      <c r="I18160" s="226"/>
      <c r="W18160">
        <f t="shared" si="1926"/>
      </c>
      <c r="X18160">
        <f t="shared" si="1927"/>
      </c>
      <c r="Y18160">
        <f t="shared" si="1928"/>
      </c>
      <c r="Z18160">
        <f t="shared" si="1929"/>
      </c>
    </row>
    <row r="18161" spans="1:26">
      <c r="A18161" s="227"/>
      <c r="B18161" s="17"/>
      <c r="C18161" s="5"/>
      <c r="D18161" s="59"/>
      <c r="E18161" s="59"/>
      <c r="F18161" s="53"/>
      <c r="G18161" s="78"/>
      <c r="H18161" s="68"/>
      <c r="I18161" s="228">
        <f>SUM(I18141:I18160)</f>
      </c>
      <c r="L18161">
        <f>SUM(L18141:L18160)</f>
      </c>
      <c r="W18161">
        <f t="shared" si="1926"/>
      </c>
      <c r="X18161">
        <f t="shared" si="1927"/>
      </c>
      <c r="Y18161">
        <f t="shared" si="1928"/>
      </c>
      <c r="Z18161">
        <f t="shared" si="1929"/>
      </c>
    </row>
    <row r="18162" spans="1:26">
      <c r="A18162" s="10"/>
      <c r="B18162" s="10"/>
      <c r="C18162" s="69"/>
      <c r="D18162" s="69" t="s">
        <v>520</v>
      </c>
      <c r="E18162" s="69"/>
      <c r="F18162" s="69"/>
      <c r="G18162" s="69"/>
      <c r="H18162" s="112">
        <v>1</v>
      </c>
      <c r="I18162" s="191">
        <f>+L18161*H18162</f>
      </c>
      <c r="W18162">
        <f t="shared" si="1926"/>
      </c>
      <c r="X18162">
        <f t="shared" si="1927"/>
      </c>
      <c r="Y18162">
        <f t="shared" si="1928"/>
      </c>
      <c r="Z18162">
        <f t="shared" si="1929"/>
      </c>
    </row>
    <row r="18163" spans="1:26" ht="15.75" thickBot="1">
      <c r="A18163" s="10"/>
      <c r="B18163" s="11" t="s">
        <v>20</v>
      </c>
      <c r="C18163" s="35"/>
      <c r="D18163" s="35"/>
      <c r="E18163" s="35"/>
      <c r="F18163" s="35"/>
      <c r="G18163" s="35"/>
      <c r="H18163" s="35"/>
      <c r="I18163" s="98"/>
      <c r="W18163">
        <f t="shared" si="1926"/>
      </c>
      <c r="X18163">
        <f t="shared" si="1927"/>
      </c>
      <c r="Y18163">
        <f t="shared" si="1928"/>
      </c>
      <c r="Z18163">
        <f t="shared" si="1929"/>
      </c>
    </row>
    <row r="18164" spans="1:26" ht="15.75" thickBot="1">
      <c r="A18164" s="99"/>
      <c r="B18164" s="38"/>
      <c r="C18164" s="39" t="s">
        <v>21</v>
      </c>
      <c r="D18164" s="40">
        <f>SUM(D18141:D18163)</f>
      </c>
      <c r="E18164" s="41" t="s">
        <v>360</v>
      </c>
      <c r="F18164" s="40">
        <f>SUM(F18141:F18163)</f>
      </c>
      <c r="G18164" s="40">
        <f>SUM(G18141:G18163)</f>
      </c>
      <c r="H18164" s="41">
        <f>+SUMPRODUCT(H18141:H18160,F18141:F18160)</f>
      </c>
      <c r="I18164" s="100">
        <f>+I18161-I18162</f>
      </c>
      <c r="W18164">
        <f t="shared" si="1926"/>
      </c>
      <c r="X18164">
        <f t="shared" si="1927"/>
      </c>
      <c r="Y18164">
        <f t="shared" si="1928"/>
      </c>
      <c r="Z18164">
        <f t="shared" si="1929"/>
      </c>
    </row>
    <row r="18165" spans="1:26">
      <c r="A18165" s="10"/>
      <c r="B18165" s="10"/>
      <c r="C18165" s="91"/>
      <c r="D18165" s="91"/>
      <c r="E18165" s="91"/>
      <c r="F18165" s="91"/>
      <c r="G18165" s="91"/>
      <c r="H18165" s="91"/>
      <c r="I18165" s="91"/>
      <c r="W18165">
        <f t="shared" si="1926"/>
      </c>
      <c r="X18165">
        <f t="shared" si="1927"/>
      </c>
      <c r="Y18165">
        <f t="shared" si="1928"/>
      </c>
      <c r="Z18165">
        <f t="shared" si="1929"/>
      </c>
    </row>
    <row r="18166" spans="1:26">
      <c r="W18166">
        <f t="shared" si="1926"/>
      </c>
      <c r="X18166">
        <f t="shared" si="1927"/>
      </c>
      <c r="Y18166">
        <f t="shared" si="1928"/>
      </c>
      <c r="Z18166">
        <f t="shared" si="1929"/>
      </c>
    </row>
    <row r="18167" spans="1:26">
      <c r="W18167">
        <f t="shared" si="1926"/>
      </c>
      <c r="X18167">
        <f t="shared" si="1927"/>
      </c>
      <c r="Y18167">
        <f t="shared" si="1928"/>
      </c>
      <c r="Z18167">
        <f t="shared" si="1929"/>
      </c>
    </row>
    <row r="18168" spans="1:26">
      <c r="W18168">
        <f t="shared" si="1926"/>
      </c>
      <c r="X18168">
        <f t="shared" si="1927"/>
      </c>
      <c r="Y18168">
        <f t="shared" si="1928"/>
      </c>
      <c r="Z18168">
        <f t="shared" si="1929"/>
      </c>
    </row>
    <row r="18169" spans="1:26">
      <c r="A18169" s="1562" t="s">
        <v>0</v>
      </c>
      <c r="B18169" s="1562"/>
      <c r="C18169" s="1562"/>
      <c r="D18169" s="1562"/>
      <c r="E18169" s="1562"/>
      <c r="F18169" s="1562"/>
      <c r="G18169" s="1562"/>
      <c r="H18169" s="1562"/>
      <c r="I18169" s="1562"/>
      <c r="W18169">
        <f t="shared" si="1926"/>
      </c>
      <c r="X18169">
        <f t="shared" si="1927"/>
      </c>
      <c r="Y18169">
        <f t="shared" si="1928"/>
      </c>
      <c r="Z18169">
        <f t="shared" si="1929"/>
      </c>
    </row>
    <row r="18170" spans="1:26">
      <c r="W18170">
        <f t="shared" si="1926"/>
      </c>
      <c r="X18170">
        <f t="shared" si="1927"/>
      </c>
      <c r="Y18170">
        <f t="shared" si="1928"/>
      </c>
      <c r="Z18170">
        <f t="shared" si="1929"/>
      </c>
    </row>
    <row r="18171" spans="1:26">
      <c r="B18171" s="124"/>
      <c r="C18171" s="124"/>
      <c r="D18171" s="124"/>
      <c r="E18171" s="124"/>
      <c r="F18171" s="124"/>
      <c r="G18171" s="124"/>
      <c r="H18171" s="124"/>
      <c r="I18171" s="124"/>
      <c r="W18171">
        <f t="shared" si="1926"/>
      </c>
      <c r="X18171">
        <f t="shared" si="1927"/>
      </c>
      <c r="Y18171">
        <f t="shared" si="1928"/>
      </c>
      <c r="Z18171">
        <f t="shared" si="1929"/>
      </c>
    </row>
    <row r="18172" spans="1:26">
      <c r="A18172" s="1" t="s">
        <v>1</v>
      </c>
      <c r="G18172" s="489" t="s">
        <v>2</v>
      </c>
      <c r="H18172" s="3" t="s">
        <v>2770</v>
      </c>
      <c r="W18172">
        <f t="shared" si="1926"/>
      </c>
      <c r="X18172">
        <f t="shared" si="1927"/>
      </c>
      <c r="Y18172">
        <f t="shared" si="1928"/>
      </c>
      <c r="Z18172">
        <f t="shared" si="1929"/>
      </c>
    </row>
    <row r="18173" spans="1:26">
      <c r="A18173" s="1" t="inlineStr">
        <is>
          <t>Dealer-139</t>
        </is>
      </c>
      <c r="F18173" s="4"/>
      <c r="G18173" s="488" t="s">
        <v>1440</v>
      </c>
      <c r="H18173" s="1" t="s">
        <v>2387</v>
      </c>
      <c r="W18173">
        <f t="shared" si="1926"/>
      </c>
      <c r="X18173">
        <f t="shared" si="1927"/>
      </c>
      <c r="Y18173">
        <f t="shared" si="1928"/>
      </c>
      <c r="Z18173">
        <f t="shared" si="1929"/>
      </c>
    </row>
    <row r="18174" spans="1:26">
      <c r="A18174" s="254" t="inlineStr">
        <is>
          <t>Dealer-260</t>
        </is>
      </c>
      <c r="B18174" s="1"/>
      <c r="G18174" s="722"/>
      <c r="H18174" s="49"/>
      <c r="W18174">
        <f t="shared" si="1926"/>
      </c>
      <c r="X18174">
        <f t="shared" si="1927"/>
      </c>
      <c r="Y18174">
        <f t="shared" si="1928"/>
      </c>
      <c r="Z18174">
        <f t="shared" si="1929"/>
      </c>
    </row>
    <row r="18175" spans="1:26">
      <c r="A18175" s="254" t="inlineStr">
        <is>
          <t>Address line (redacted)</t>
        </is>
      </c>
      <c r="B18175" s="1"/>
      <c r="W18175">
        <f t="shared" si="1926"/>
      </c>
      <c r="X18175">
        <f t="shared" si="1927"/>
      </c>
      <c r="Y18175">
        <f t="shared" si="1928"/>
      </c>
      <c r="Z18175">
        <f t="shared" si="1929"/>
      </c>
    </row>
    <row r="18176" spans="1:26">
      <c r="A18176" s="1"/>
      <c r="B18176" s="1"/>
      <c r="C18176" s="1"/>
      <c r="W18176">
        <f t="shared" si="1926"/>
      </c>
      <c r="X18176">
        <f t="shared" si="1927"/>
      </c>
      <c r="Y18176">
        <f t="shared" si="1928"/>
      </c>
      <c r="Z18176">
        <f t="shared" si="1929"/>
      </c>
    </row>
    <row r="18177" spans="1:26">
      <c r="A18177" s="12" t="s">
        <v>4</v>
      </c>
      <c r="B18177" s="86" t="inlineStr">
        <is>
          <t>GSTIN-MASKED</t>
        </is>
      </c>
      <c r="D18177" s="197"/>
      <c r="E18177" s="197"/>
      <c r="F18177" s="197"/>
      <c r="G18177" s="197"/>
      <c r="H18177" s="197"/>
      <c r="W18177">
        <f t="shared" si="1926"/>
      </c>
      <c r="X18177">
        <f t="shared" si="1927"/>
      </c>
      <c r="Y18177">
        <f t="shared" si="1928"/>
      </c>
      <c r="Z18177">
        <f t="shared" si="1929"/>
      </c>
    </row>
    <row r="18178" spans="1:26">
      <c r="B18178" s="1"/>
      <c r="D18178" s="197"/>
      <c r="E18178" s="197"/>
      <c r="F18178" s="197"/>
      <c r="G18178" s="197"/>
      <c r="H18178" s="197"/>
      <c r="W18178">
        <f t="shared" si="1926"/>
      </c>
      <c r="X18178">
        <f t="shared" si="1927"/>
      </c>
      <c r="Y18178">
        <f t="shared" si="1928"/>
      </c>
      <c r="Z18178">
        <f t="shared" si="1929"/>
      </c>
    </row>
    <row r="18179" spans="1:26">
      <c r="A18179" s="1" t="s">
        <v>5</v>
      </c>
      <c r="D18179" s="197"/>
      <c r="E18179" s="197"/>
      <c r="F18179" s="197"/>
      <c r="G18179" s="197"/>
      <c r="H18179" s="197"/>
      <c r="W18179">
        <f t="shared" si="1926"/>
      </c>
      <c r="X18179">
        <f t="shared" si="1927"/>
      </c>
      <c r="Y18179">
        <f t="shared" si="1928"/>
      </c>
      <c r="Z18179">
        <f t="shared" si="1929"/>
      </c>
    </row>
    <row r="18180" spans="1:26">
      <c r="A18180" s="1" t="s">
        <v>6</v>
      </c>
      <c r="D18180" s="197"/>
      <c r="E18180" s="197"/>
      <c r="F18180" s="197"/>
      <c r="G18180" s="197"/>
      <c r="H18180" s="197"/>
      <c r="W18180">
        <f t="shared" ref="W18180:W18243" si="1930">IF(LEFT($H18180&amp;"",5)="2019-",$H18180,W18179)</f>
      </c>
      <c r="X18180">
        <f t="shared" ref="X18180:X18243" si="1931">IF($W18180="",0,IF(COUNTIF($AB$2:$AB$80,$W18180)&gt;0,1,0))</f>
      </c>
      <c r="Y18180">
        <f t="shared" ref="Y18180:Y18243" si="1932">IF($C18180="","",UPPER(TRIM(IFERROR(LEFT($C18180&amp;"",FIND("/",$C18180&amp;"")-1),$C18180&amp;""))))</f>
      </c>
      <c r="Z18180">
        <f t="shared" ref="Z18180:Z18243" si="1933">IFERROR(IF(ISNUMBER($G18180),$G18180,0),0)</f>
      </c>
    </row>
    <row r="18181" spans="1:26" ht="15.75" thickBot="1">
      <c r="A18181" s="1" t="s">
        <v>7</v>
      </c>
      <c r="W18181">
        <f t="shared" si="1930"/>
      </c>
      <c r="X18181">
        <f t="shared" si="1931"/>
      </c>
      <c r="Y18181">
        <f t="shared" si="1932"/>
      </c>
      <c r="Z18181">
        <f t="shared" si="1933"/>
      </c>
    </row>
    <row r="18182" spans="1:26" ht="24">
      <c r="A18182" s="676" t="s">
        <v>8</v>
      </c>
      <c r="B18182" s="677" t="s">
        <v>9</v>
      </c>
      <c r="C18182" s="678" t="s">
        <v>10</v>
      </c>
      <c r="D18182" s="679" t="s">
        <v>11</v>
      </c>
      <c r="E18182" s="679" t="s">
        <v>12</v>
      </c>
      <c r="F18182" s="679" t="s">
        <v>13</v>
      </c>
      <c r="G18182" s="679" t="s">
        <v>14</v>
      </c>
      <c r="H18182" s="680" t="s">
        <v>15</v>
      </c>
      <c r="I18182" s="681" t="s">
        <v>16</v>
      </c>
      <c r="W18182">
        <f t="shared" si="1930"/>
      </c>
      <c r="X18182">
        <f t="shared" si="1931"/>
      </c>
      <c r="Y18182">
        <f t="shared" si="1932"/>
      </c>
      <c r="Z18182">
        <f t="shared" si="1933"/>
      </c>
    </row>
    <row r="18183" spans="1:26">
      <c r="A18183" s="682"/>
      <c r="B18183" s="1564" t="s">
        <v>17</v>
      </c>
      <c r="C18183" s="1565"/>
      <c r="D18183" s="5"/>
      <c r="E18183" s="184"/>
      <c r="F18183" s="184"/>
      <c r="G18183" s="186"/>
      <c r="H18183" s="184"/>
      <c r="I18183" s="684"/>
      <c r="W18183">
        <f t="shared" si="1930"/>
      </c>
      <c r="X18183">
        <f t="shared" si="1931"/>
      </c>
      <c r="Y18183">
        <f t="shared" si="1932"/>
      </c>
      <c r="Z18183">
        <f t="shared" si="1933"/>
      </c>
    </row>
    <row r="18184" spans="1:26">
      <c r="A18184" s="5">
        <v>1</v>
      </c>
      <c r="B18184" s="8" t="s">
        <v>2039</v>
      </c>
      <c r="C18184" s="5" t="s">
        <v>2040</v>
      </c>
      <c r="D18184" s="5">
        <v>1</v>
      </c>
      <c r="E18184" s="5">
        <v>5</v>
      </c>
      <c r="F18184" s="5">
        <f>+E18184*D18184</f>
      </c>
      <c r="G18184" s="6">
        <f>+E18184*D18184</f>
      </c>
      <c r="H18184" s="5">
        <v>1</v>
      </c>
      <c r="I18184" s="683">
        <f>+H18184*G18184</f>
      </c>
      <c r="J18184">
        <v>119</v>
      </c>
      <c r="K18184">
        <f>+H18184-J18184</f>
      </c>
      <c r="L18184">
        <f>+K18184*G18184</f>
      </c>
      <c r="W18184">
        <f t="shared" si="1930"/>
      </c>
      <c r="X18184">
        <f t="shared" si="1931"/>
      </c>
      <c r="Y18184">
        <f t="shared" si="1932"/>
      </c>
      <c r="Z18184">
        <f t="shared" si="1933"/>
      </c>
    </row>
    <row r="18185" spans="1:26">
      <c r="A18185" s="5"/>
      <c r="B18185" s="8" t="s">
        <v>621</v>
      </c>
      <c r="C18185" s="5" t="s">
        <v>585</v>
      </c>
      <c r="D18185" s="5">
        <v>1</v>
      </c>
      <c r="E18185" s="5">
        <v>5</v>
      </c>
      <c r="F18185" s="5">
        <f>+E18185*D18185</f>
      </c>
      <c r="G18185" s="6">
        <f>+E18185*D18185</f>
      </c>
      <c r="H18185" s="5">
        <v>1</v>
      </c>
      <c r="I18185" s="683">
        <f>+H18185*G18185</f>
      </c>
      <c r="J18185">
        <v>119</v>
      </c>
      <c r="K18185">
        <f>+H18185-J18185</f>
      </c>
      <c r="L18185">
        <f>+K18185*G18185</f>
      </c>
      <c r="W18185">
        <f t="shared" si="1930"/>
      </c>
      <c r="X18185">
        <f t="shared" si="1931"/>
      </c>
      <c r="Y18185">
        <f t="shared" si="1932"/>
      </c>
      <c r="Z18185">
        <f t="shared" si="1933"/>
      </c>
    </row>
    <row r="18186" spans="1:26">
      <c r="A18186" s="5"/>
      <c r="B18186" s="8" t="s">
        <v>1062</v>
      </c>
      <c r="C18186" s="5" t="s">
        <v>362</v>
      </c>
      <c r="D18186" s="5">
        <v>2</v>
      </c>
      <c r="E18186" s="5">
        <v>1</v>
      </c>
      <c r="F18186" s="5">
        <f>+E18186*D18186</f>
      </c>
      <c r="G18186" s="6">
        <f>+E18186*D18186</f>
      </c>
      <c r="H18186" s="5">
        <v>1</v>
      </c>
      <c r="I18186" s="683">
        <f>+H18186*G18186</f>
      </c>
      <c r="J18186">
        <v>119</v>
      </c>
      <c r="K18186">
        <f>+H18186-J18186</f>
      </c>
      <c r="L18186">
        <f>+K18186*G18186</f>
      </c>
      <c r="W18186">
        <f t="shared" si="1930"/>
      </c>
      <c r="X18186">
        <f t="shared" si="1931"/>
      </c>
      <c r="Y18186">
        <f t="shared" si="1932"/>
      </c>
      <c r="Z18186">
        <f t="shared" si="1933"/>
      </c>
    </row>
    <row r="18187" spans="1:26">
      <c r="A18187" s="5"/>
      <c r="B18187" s="8" t="s">
        <v>1960</v>
      </c>
      <c r="C18187" s="5" t="s">
        <v>50</v>
      </c>
      <c r="D18187" s="5">
        <v>1</v>
      </c>
      <c r="E18187" s="5">
        <v>5</v>
      </c>
      <c r="F18187" s="5">
        <f>+E18187*D18187</f>
      </c>
      <c r="G18187" s="6">
        <f>+E18187*D18187</f>
      </c>
      <c r="H18187" s="5">
        <v>1</v>
      </c>
      <c r="I18187" s="683">
        <f>+H18187*G18187</f>
      </c>
      <c r="J18187">
        <v>119</v>
      </c>
      <c r="K18187">
        <f>+H18187-J18187</f>
      </c>
      <c r="L18187">
        <f>+K18187*G18187</f>
      </c>
      <c r="W18187">
        <f t="shared" si="1930"/>
      </c>
      <c r="X18187">
        <f t="shared" si="1931"/>
      </c>
      <c r="Y18187">
        <f t="shared" si="1932"/>
      </c>
      <c r="Z18187">
        <f t="shared" si="1933"/>
      </c>
    </row>
    <row r="18188" spans="1:26">
      <c r="A18188" s="5"/>
      <c r="B18188" s="8" t="s">
        <v>906</v>
      </c>
      <c r="C18188" s="5" t="s">
        <v>905</v>
      </c>
      <c r="D18188" s="5">
        <v>1</v>
      </c>
      <c r="E18188" s="5">
        <v>5</v>
      </c>
      <c r="F18188" s="5">
        <f>+E18188*D18188</f>
      </c>
      <c r="G18188" s="6">
        <f>+E18188*D18188</f>
      </c>
      <c r="H18188" s="5">
        <v>1</v>
      </c>
      <c r="I18188" s="683">
        <f>+H18188*G18188</f>
      </c>
      <c r="J18188">
        <v>119</v>
      </c>
      <c r="K18188">
        <f>+H18188-J18188</f>
      </c>
      <c r="L18188">
        <f>+K18188*G18188</f>
      </c>
      <c r="W18188">
        <f t="shared" si="1930"/>
      </c>
      <c r="X18188">
        <f t="shared" si="1931"/>
      </c>
      <c r="Y18188">
        <f t="shared" si="1932"/>
      </c>
      <c r="Z18188">
        <f t="shared" si="1933"/>
      </c>
    </row>
    <row r="18189" spans="1:26">
      <c r="A18189" s="682"/>
      <c r="B18189" s="1564" t="s">
        <v>644</v>
      </c>
      <c r="C18189" s="1565"/>
      <c r="D18189" s="9"/>
      <c r="E18189" s="5"/>
      <c r="F18189" s="5"/>
      <c r="G18189" s="6"/>
      <c r="H18189" s="16"/>
      <c r="I18189" s="683"/>
      <c r="W18189">
        <f t="shared" si="1930"/>
      </c>
      <c r="X18189">
        <f t="shared" si="1931"/>
      </c>
      <c r="Y18189">
        <f t="shared" si="1932"/>
      </c>
      <c r="Z18189">
        <f t="shared" si="1933"/>
      </c>
    </row>
    <row r="18190" spans="1:26">
      <c r="A18190" s="5">
        <v>2</v>
      </c>
      <c r="B18190" s="8" t="s">
        <v>649</v>
      </c>
      <c r="C18190" s="5" t="s">
        <v>650</v>
      </c>
      <c r="D18190" s="5">
        <v>1</v>
      </c>
      <c r="E18190" s="5">
        <v>4</v>
      </c>
      <c r="F18190" s="5">
        <f>+E18190*D18190</f>
      </c>
      <c r="G18190" s="6">
        <f>+E18190*D18190</f>
      </c>
      <c r="H18190" s="5">
        <v>1</v>
      </c>
      <c r="I18190" s="683">
        <f>+H18190*G18190</f>
      </c>
      <c r="J18190">
        <f>1400*18%</f>
      </c>
      <c r="K18190">
        <f>+H18190-J18190</f>
      </c>
      <c r="L18190">
        <f>+K18190*G18190</f>
      </c>
      <c r="W18190">
        <f t="shared" si="1930"/>
      </c>
      <c r="X18190">
        <f t="shared" si="1931"/>
      </c>
      <c r="Y18190">
        <f t="shared" si="1932"/>
      </c>
      <c r="Z18190">
        <f t="shared" si="1933"/>
      </c>
    </row>
    <row r="18191" spans="1:26">
      <c r="A18191" s="5">
        <v>3</v>
      </c>
      <c r="B18191" s="8" t="s">
        <v>649</v>
      </c>
      <c r="C18191" s="5" t="s">
        <v>650</v>
      </c>
      <c r="D18191" s="5">
        <v>1</v>
      </c>
      <c r="E18191" s="5">
        <v>1</v>
      </c>
      <c r="F18191" s="5">
        <v>1</v>
      </c>
      <c r="G18191" s="6">
        <f>+F18191</f>
      </c>
      <c r="H18191" s="5">
        <v>1</v>
      </c>
      <c r="I18191" s="683">
        <f>+H18191*G18191</f>
      </c>
      <c r="J18191">
        <f>1400*18%</f>
      </c>
      <c r="K18191">
        <f>+H18191-J18191</f>
      </c>
      <c r="L18191">
        <f>+K18191*G18191</f>
      </c>
      <c r="W18191">
        <f t="shared" si="1930"/>
      </c>
      <c r="X18191">
        <f t="shared" si="1931"/>
      </c>
      <c r="Y18191">
        <f t="shared" si="1932"/>
      </c>
      <c r="Z18191">
        <f t="shared" si="1933"/>
      </c>
    </row>
    <row r="18192" spans="1:26">
      <c r="A18192" s="682"/>
      <c r="B18192" s="1564" t="s">
        <v>539</v>
      </c>
      <c r="C18192" s="1565"/>
      <c r="D18192" s="9"/>
      <c r="E18192" s="5"/>
      <c r="F18192" s="5"/>
      <c r="G18192" s="6"/>
      <c r="H18192" s="16"/>
      <c r="I18192" s="683"/>
      <c r="W18192">
        <f t="shared" si="1930"/>
      </c>
      <c r="X18192">
        <f t="shared" si="1931"/>
      </c>
      <c r="Y18192">
        <f t="shared" si="1932"/>
      </c>
      <c r="Z18192">
        <f t="shared" si="1933"/>
      </c>
    </row>
    <row r="18193" spans="1:26" ht="48">
      <c r="A18193" s="5">
        <v>4</v>
      </c>
      <c r="B18193" s="104" t="s">
        <v>548</v>
      </c>
      <c r="C18193" s="105" t="s">
        <v>549</v>
      </c>
      <c r="D18193" s="5">
        <v>1</v>
      </c>
      <c r="E18193" s="5">
        <v>100</v>
      </c>
      <c r="F18193" s="5">
        <f>+E18193*D18193</f>
      </c>
      <c r="G18193" s="6">
        <f>+E18193*D18193</f>
      </c>
      <c r="H18193" s="5">
        <v>1</v>
      </c>
      <c r="I18193" s="683">
        <f>+H18193*G18193</f>
      </c>
      <c r="J18193">
        <f>50*18%</f>
      </c>
      <c r="K18193">
        <f>+H18193-J18193</f>
      </c>
      <c r="L18193">
        <f>+K18193*G18193</f>
      </c>
      <c r="W18193">
        <f t="shared" si="1930"/>
      </c>
      <c r="X18193">
        <f t="shared" si="1931"/>
      </c>
      <c r="Y18193">
        <f t="shared" si="1932"/>
      </c>
      <c r="Z18193">
        <f t="shared" si="1933"/>
      </c>
    </row>
    <row r="18194" spans="1:26">
      <c r="A18194" s="682"/>
      <c r="B18194" s="1564" t="s">
        <v>18</v>
      </c>
      <c r="C18194" s="1565"/>
      <c r="D18194" s="9"/>
      <c r="E18194" s="5"/>
      <c r="F18194" s="5"/>
      <c r="G18194" s="6"/>
      <c r="H18194" s="16"/>
      <c r="I18194" s="683"/>
      <c r="W18194">
        <f t="shared" si="1930"/>
      </c>
      <c r="X18194">
        <f t="shared" si="1931"/>
      </c>
      <c r="Y18194">
        <f t="shared" si="1932"/>
      </c>
      <c r="Z18194">
        <f t="shared" si="1933"/>
      </c>
    </row>
    <row r="18195" spans="1:26">
      <c r="A18195" s="5"/>
      <c r="B18195" s="8" t="s">
        <v>295</v>
      </c>
      <c r="C18195" s="5" t="s">
        <v>294</v>
      </c>
      <c r="D18195" s="5">
        <v>1</v>
      </c>
      <c r="E18195" s="5">
        <v>4</v>
      </c>
      <c r="F18195" s="5">
        <f>+E18195*D18195</f>
      </c>
      <c r="G18195" s="6">
        <f>+E18195*D18195</f>
      </c>
      <c r="H18195" s="9">
        <v>1</v>
      </c>
      <c r="I18195" s="683">
        <f>+H18195*G18195</f>
      </c>
      <c r="J18195">
        <v>112</v>
      </c>
      <c r="K18195">
        <f>+H18195-J18195</f>
      </c>
      <c r="L18195">
        <f>+K18195*G18195</f>
      </c>
      <c r="W18195">
        <f t="shared" si="1930"/>
      </c>
      <c r="X18195">
        <f t="shared" si="1931"/>
      </c>
      <c r="Y18195">
        <f t="shared" si="1932"/>
      </c>
      <c r="Z18195">
        <f t="shared" si="1933"/>
      </c>
    </row>
    <row r="18196" spans="1:26">
      <c r="A18196" s="5"/>
      <c r="B18196" s="95" t="s">
        <v>848</v>
      </c>
      <c r="C18196" s="16" t="s">
        <v>847</v>
      </c>
      <c r="D18196" s="5">
        <v>1</v>
      </c>
      <c r="E18196" s="5">
        <v>4</v>
      </c>
      <c r="F18196" s="5">
        <f>+E18196*D18196</f>
      </c>
      <c r="G18196" s="6">
        <f>+E18196*D18196</f>
      </c>
      <c r="H18196" s="16">
        <v>1</v>
      </c>
      <c r="I18196" s="683">
        <f>+H18196*G18196</f>
      </c>
      <c r="J18196">
        <v>112</v>
      </c>
      <c r="K18196">
        <f>+H18196-J18196</f>
      </c>
      <c r="L18196">
        <f>+K18196*G18196</f>
      </c>
      <c r="W18196">
        <f t="shared" si="1930"/>
      </c>
      <c r="X18196">
        <f t="shared" si="1931"/>
      </c>
      <c r="Y18196">
        <f t="shared" si="1932"/>
      </c>
      <c r="Z18196">
        <f t="shared" si="1933"/>
      </c>
    </row>
    <row r="18197" spans="1:26">
      <c r="A18197" s="5"/>
      <c r="B18197" s="95" t="s">
        <v>310</v>
      </c>
      <c r="C18197" s="5" t="s">
        <v>311</v>
      </c>
      <c r="D18197" s="5">
        <v>1</v>
      </c>
      <c r="E18197" s="5">
        <v>4</v>
      </c>
      <c r="F18197" s="5">
        <f>+E18197*D18197</f>
      </c>
      <c r="G18197" s="6">
        <f>+E18197*D18197</f>
      </c>
      <c r="H18197" s="16">
        <v>1</v>
      </c>
      <c r="I18197" s="683">
        <f>+H18197*G18197</f>
      </c>
      <c r="J18197">
        <v>112</v>
      </c>
      <c r="K18197">
        <f>+H18197-J18197</f>
      </c>
      <c r="L18197">
        <f>+K18197*G18197</f>
      </c>
      <c r="W18197">
        <f t="shared" si="1930"/>
      </c>
      <c r="X18197">
        <f t="shared" si="1931"/>
      </c>
      <c r="Y18197">
        <f t="shared" si="1932"/>
      </c>
      <c r="Z18197">
        <f t="shared" si="1933"/>
      </c>
    </row>
    <row r="18198" spans="1:26">
      <c r="A18198" s="5"/>
      <c r="B18198" s="95" t="s">
        <v>310</v>
      </c>
      <c r="C18198" s="5" t="s">
        <v>311</v>
      </c>
      <c r="D18198" s="5">
        <v>1</v>
      </c>
      <c r="E18198" s="5">
        <v>1</v>
      </c>
      <c r="F18198" s="5">
        <f>+E18198*D18198</f>
      </c>
      <c r="G18198" s="6">
        <f>+E18198*D18198</f>
      </c>
      <c r="H18198" s="16">
        <v>1</v>
      </c>
      <c r="I18198" s="683">
        <f>+H18198*G18198</f>
      </c>
      <c r="J18198">
        <v>112</v>
      </c>
      <c r="K18198">
        <f>+H18198-J18198</f>
      </c>
      <c r="L18198">
        <f>+K18198*G18198</f>
      </c>
      <c r="W18198">
        <f t="shared" si="1930"/>
      </c>
      <c r="X18198">
        <f t="shared" si="1931"/>
      </c>
      <c r="Y18198">
        <f t="shared" si="1932"/>
      </c>
      <c r="Z18198">
        <f t="shared" si="1933"/>
      </c>
    </row>
    <row r="18199" spans="1:26">
      <c r="A18199" s="682"/>
      <c r="B18199" s="95"/>
      <c r="C18199" s="101"/>
      <c r="D18199" s="9"/>
      <c r="E18199" s="5"/>
      <c r="F18199" s="5"/>
      <c r="G18199" s="6"/>
      <c r="H18199" s="16"/>
      <c r="I18199" s="683"/>
      <c r="W18199">
        <f t="shared" si="1930"/>
      </c>
      <c r="X18199">
        <f t="shared" si="1931"/>
      </c>
      <c r="Y18199">
        <f t="shared" si="1932"/>
      </c>
      <c r="Z18199">
        <f t="shared" si="1933"/>
      </c>
    </row>
    <row r="18200" spans="1:26">
      <c r="A18200" s="682"/>
      <c r="B18200" s="95"/>
      <c r="C18200" s="101"/>
      <c r="D18200" s="9"/>
      <c r="E18200" s="5"/>
      <c r="F18200" s="5"/>
      <c r="G18200" s="6"/>
      <c r="H18200" s="5"/>
      <c r="I18200" s="683"/>
      <c r="W18200">
        <f t="shared" si="1930"/>
      </c>
      <c r="X18200">
        <f t="shared" si="1931"/>
      </c>
      <c r="Y18200">
        <f t="shared" si="1932"/>
      </c>
      <c r="Z18200">
        <f t="shared" si="1933"/>
      </c>
    </row>
    <row r="18201" spans="1:26">
      <c r="A18201" s="682"/>
      <c r="B18201" s="8"/>
      <c r="C18201" s="5"/>
      <c r="D18201" s="9"/>
      <c r="E18201" s="16"/>
      <c r="F18201" s="5"/>
      <c r="G18201" s="6"/>
      <c r="H18201" s="16"/>
      <c r="I18201" s="683"/>
      <c r="W18201">
        <f t="shared" si="1930"/>
      </c>
      <c r="X18201">
        <f t="shared" si="1931"/>
      </c>
      <c r="Y18201">
        <f t="shared" si="1932"/>
      </c>
      <c r="Z18201">
        <f t="shared" si="1933"/>
      </c>
    </row>
    <row r="18202" spans="1:26">
      <c r="A18202" s="685"/>
      <c r="B18202" s="106"/>
      <c r="C18202" s="15"/>
      <c r="D18202" s="184"/>
      <c r="E18202" s="184"/>
      <c r="F18202" s="184"/>
      <c r="G18202" s="186"/>
      <c r="H18202" s="185"/>
      <c r="I18202" s="684"/>
      <c r="W18202">
        <f t="shared" si="1930"/>
      </c>
      <c r="X18202">
        <f t="shared" si="1931"/>
      </c>
      <c r="Y18202">
        <f t="shared" si="1932"/>
      </c>
      <c r="Z18202">
        <f t="shared" si="1933"/>
      </c>
    </row>
    <row r="18203" spans="1:26" ht="15.75" thickBot="1">
      <c r="A18203" s="682"/>
      <c r="B18203" s="224"/>
      <c r="C18203" s="15"/>
      <c r="D18203" s="23"/>
      <c r="E18203" s="225"/>
      <c r="F18203" s="23"/>
      <c r="G18203" s="24"/>
      <c r="H18203" s="225"/>
      <c r="I18203" s="686"/>
      <c r="W18203">
        <f t="shared" si="1930"/>
      </c>
      <c r="X18203">
        <f t="shared" si="1931"/>
      </c>
      <c r="Y18203">
        <f t="shared" si="1932"/>
      </c>
      <c r="Z18203">
        <f t="shared" si="1933"/>
      </c>
    </row>
    <row r="18204" spans="1:26">
      <c r="A18204" s="685"/>
      <c r="B18204" s="17"/>
      <c r="C18204" s="5"/>
      <c r="D18204" s="59"/>
      <c r="E18204" s="59"/>
      <c r="F18204" s="53"/>
      <c r="G18204" s="78"/>
      <c r="H18204" s="68"/>
      <c r="I18204" s="687">
        <f>SUM(I18183:I18203)</f>
      </c>
      <c r="W18204">
        <f t="shared" si="1930"/>
      </c>
      <c r="X18204">
        <f t="shared" si="1931"/>
      </c>
      <c r="Y18204">
        <f t="shared" si="1932"/>
      </c>
      <c r="Z18204">
        <f t="shared" si="1933"/>
      </c>
    </row>
    <row r="18205" spans="1:26" ht="15.75" thickBot="1">
      <c r="A18205" s="688"/>
      <c r="B18205" s="222"/>
      <c r="C18205" s="69"/>
      <c r="D18205" s="177"/>
      <c r="E18205" s="177"/>
      <c r="F18205" s="177"/>
      <c r="G18205" s="177"/>
      <c r="H18205" s="177"/>
      <c r="I18205" s="689"/>
      <c r="W18205">
        <f t="shared" si="1930"/>
      </c>
      <c r="X18205">
        <f t="shared" si="1931"/>
      </c>
      <c r="Y18205">
        <f t="shared" si="1932"/>
      </c>
      <c r="Z18205">
        <f t="shared" si="1933"/>
      </c>
    </row>
    <row r="18206" spans="1:26" ht="21">
      <c r="A18206" s="690"/>
      <c r="B18206" s="212"/>
      <c r="C18206" s="212"/>
      <c r="D18206" s="91"/>
      <c r="E18206" s="91"/>
      <c r="F18206" s="91"/>
      <c r="G18206" s="92" t="s">
        <v>19</v>
      </c>
      <c r="H18206" s="91"/>
      <c r="I18206" s="691">
        <f>+I18204-I18205</f>
      </c>
      <c r="L18206">
        <f>SUM(L18183:L18205)</f>
      </c>
      <c r="W18206">
        <f t="shared" si="1930"/>
      </c>
      <c r="X18206">
        <f t="shared" si="1931"/>
      </c>
      <c r="Y18206">
        <f t="shared" si="1932"/>
      </c>
      <c r="Z18206">
        <f t="shared" si="1933"/>
      </c>
    </row>
    <row r="18207" spans="1:26">
      <c r="A18207" s="688"/>
      <c r="B18207" s="222"/>
      <c r="C18207" s="222"/>
      <c r="D18207" s="69" t="s">
        <v>520</v>
      </c>
      <c r="E18207" s="69"/>
      <c r="F18207" s="69"/>
      <c r="G18207" s="69"/>
      <c r="H18207" s="112">
        <v>1</v>
      </c>
      <c r="I18207" s="692">
        <f>+L18206*H18207</f>
      </c>
      <c r="W18207">
        <f t="shared" si="1930"/>
      </c>
      <c r="X18207">
        <f t="shared" si="1931"/>
      </c>
      <c r="Y18207">
        <f t="shared" si="1932"/>
      </c>
      <c r="Z18207">
        <f t="shared" si="1933"/>
      </c>
    </row>
    <row r="18208" spans="1:26">
      <c r="A18208" s="690"/>
      <c r="B18208" s="10"/>
      <c r="C18208" s="10"/>
      <c r="D18208" s="69"/>
      <c r="E18208" s="69"/>
      <c r="F18208" s="69"/>
      <c r="G18208" s="69"/>
      <c r="H18208" s="69"/>
      <c r="I18208" s="692"/>
      <c r="W18208">
        <f t="shared" si="1930"/>
      </c>
      <c r="X18208">
        <f t="shared" si="1931"/>
      </c>
      <c r="Y18208">
        <f t="shared" si="1932"/>
      </c>
      <c r="Z18208">
        <f t="shared" si="1933"/>
      </c>
    </row>
    <row r="18209" spans="1:26" ht="15.75" thickBot="1">
      <c r="A18209" s="690"/>
      <c r="B18209" s="11" t="s">
        <v>20</v>
      </c>
      <c r="C18209" s="35"/>
      <c r="D18209" s="35"/>
      <c r="E18209" s="35"/>
      <c r="F18209" s="35"/>
      <c r="G18209" s="35"/>
      <c r="H18209" s="35"/>
      <c r="I18209" s="693"/>
      <c r="W18209">
        <f t="shared" si="1930"/>
      </c>
      <c r="X18209">
        <f t="shared" si="1931"/>
      </c>
      <c r="Y18209">
        <f t="shared" si="1932"/>
      </c>
      <c r="Z18209">
        <f t="shared" si="1933"/>
      </c>
    </row>
    <row r="18210" spans="1:26" ht="15.75" thickBot="1">
      <c r="A18210" s="694"/>
      <c r="B18210" s="38"/>
      <c r="C18210" s="39" t="s">
        <v>21</v>
      </c>
      <c r="D18210" s="40">
        <f>SUM(D18183:D18209)</f>
      </c>
      <c r="E18210" s="41">
        <f>IF(H18210=I18210,"OK","NO")</f>
      </c>
      <c r="F18210" s="40">
        <f>SUM(F18183:F18209)</f>
      </c>
      <c r="G18210" s="40">
        <f>SUM(G18183:G18209)</f>
      </c>
      <c r="H18210" s="41">
        <f>SUMPRODUCT(F18183:F18205,H18183:H18205)</f>
      </c>
      <c r="I18210" s="695">
        <f>+I18206-I18207</f>
      </c>
      <c r="W18210">
        <f t="shared" si="1930"/>
      </c>
      <c r="X18210">
        <f t="shared" si="1931"/>
      </c>
      <c r="Y18210">
        <f t="shared" si="1932"/>
      </c>
      <c r="Z18210">
        <f t="shared" si="1933"/>
      </c>
    </row>
    <row r="18211" spans="1:26" ht="15.75" thickBot="1">
      <c r="A18211" s="696"/>
      <c r="B18211" s="697"/>
      <c r="C18211" s="698"/>
      <c r="D18211" s="698"/>
      <c r="E18211" s="698"/>
      <c r="F18211" s="698"/>
      <c r="G18211" s="698"/>
      <c r="H18211" s="699"/>
      <c r="I18211" s="700"/>
      <c r="W18211">
        <f t="shared" si="1930"/>
      </c>
      <c r="X18211">
        <f t="shared" si="1931"/>
      </c>
      <c r="Y18211">
        <f t="shared" si="1932"/>
      </c>
      <c r="Z18211">
        <f t="shared" si="1933"/>
      </c>
    </row>
    <row r="18212" spans="1:26">
      <c r="A18212" s="12" t="s">
        <v>315</v>
      </c>
      <c r="B18212" s="12"/>
      <c r="C18212" s="12"/>
      <c r="D18212" s="13"/>
      <c r="E18212" s="14"/>
      <c r="F18212" s="14"/>
      <c r="G18212" s="14"/>
      <c r="H18212" s="2"/>
      <c r="I18212" s="12"/>
      <c r="W18212">
        <f t="shared" si="1930"/>
      </c>
      <c r="X18212">
        <f t="shared" si="1931"/>
      </c>
      <c r="Y18212">
        <f t="shared" si="1932"/>
      </c>
      <c r="Z18212">
        <f t="shared" si="1933"/>
      </c>
    </row>
    <row r="18213" spans="1:26">
      <c r="W18213">
        <f t="shared" si="1930"/>
      </c>
      <c r="X18213">
        <f t="shared" si="1931"/>
      </c>
      <c r="Y18213">
        <f t="shared" si="1932"/>
      </c>
      <c r="Z18213">
        <f t="shared" si="1933"/>
      </c>
    </row>
    <row r="18214" spans="1:26">
      <c r="W18214">
        <f t="shared" si="1930"/>
      </c>
      <c r="X18214">
        <f t="shared" si="1931"/>
      </c>
      <c r="Y18214">
        <f t="shared" si="1932"/>
      </c>
      <c r="Z18214">
        <f t="shared" si="1933"/>
      </c>
    </row>
    <row r="18215" spans="1:26">
      <c r="W18215">
        <f t="shared" si="1930"/>
      </c>
      <c r="X18215">
        <f t="shared" si="1931"/>
      </c>
      <c r="Y18215">
        <f t="shared" si="1932"/>
      </c>
      <c r="Z18215">
        <f t="shared" si="1933"/>
      </c>
    </row>
    <row r="18216" spans="1:26">
      <c r="W18216">
        <f t="shared" si="1930"/>
      </c>
      <c r="X18216">
        <f t="shared" si="1931"/>
      </c>
      <c r="Y18216">
        <f t="shared" si="1932"/>
      </c>
      <c r="Z18216">
        <f t="shared" si="1933"/>
      </c>
    </row>
    <row r="18217" spans="1:26">
      <c r="W18217">
        <f t="shared" si="1930"/>
      </c>
      <c r="X18217">
        <f t="shared" si="1931"/>
      </c>
      <c r="Y18217">
        <f t="shared" si="1932"/>
      </c>
      <c r="Z18217">
        <f t="shared" si="1933"/>
      </c>
    </row>
    <row r="18218" spans="1:26">
      <c r="A18218" s="1562" t="s">
        <v>0</v>
      </c>
      <c r="B18218" s="1562"/>
      <c r="C18218" s="1562"/>
      <c r="D18218" s="1562"/>
      <c r="E18218" s="1562"/>
      <c r="F18218" s="1562"/>
      <c r="G18218" s="1562"/>
      <c r="H18218" s="1562"/>
      <c r="I18218" s="1562"/>
      <c r="W18218">
        <f t="shared" si="1930"/>
      </c>
      <c r="X18218">
        <f t="shared" si="1931"/>
      </c>
      <c r="Y18218">
        <f t="shared" si="1932"/>
      </c>
      <c r="Z18218">
        <f t="shared" si="1933"/>
      </c>
    </row>
    <row r="18219" spans="1:26">
      <c r="W18219">
        <f t="shared" si="1930"/>
      </c>
      <c r="X18219">
        <f t="shared" si="1931"/>
      </c>
      <c r="Y18219">
        <f t="shared" si="1932"/>
      </c>
      <c r="Z18219">
        <f t="shared" si="1933"/>
      </c>
    </row>
    <row r="18220" spans="1:26">
      <c r="A18220" s="1" t="s">
        <v>1</v>
      </c>
      <c r="B18220" s="1"/>
      <c r="G18220" s="2" t="s">
        <v>2</v>
      </c>
      <c r="H18220" s="3" t="s">
        <v>2770</v>
      </c>
      <c r="W18220">
        <f t="shared" si="1930"/>
      </c>
      <c r="X18220">
        <f t="shared" si="1931"/>
      </c>
      <c r="Y18220">
        <f t="shared" si="1932"/>
      </c>
      <c r="Z18220">
        <f t="shared" si="1933"/>
      </c>
    </row>
    <row r="18221" spans="1:26">
      <c r="A18221" s="22" t="inlineStr">
        <is>
          <t>ATTN: Contact-059</t>
        </is>
      </c>
      <c r="B18221" s="1"/>
      <c r="F18221" s="4"/>
      <c r="G18221" s="451" t="s">
        <v>1440</v>
      </c>
      <c r="H18221" s="1" t="s">
        <v>2388</v>
      </c>
      <c r="W18221">
        <f t="shared" si="1930"/>
      </c>
      <c r="X18221">
        <f t="shared" si="1931"/>
      </c>
      <c r="Y18221">
        <f t="shared" si="1932"/>
      </c>
      <c r="Z18221">
        <f t="shared" si="1933"/>
      </c>
    </row>
    <row r="18222" spans="1:26">
      <c r="A18222" s="1" t="inlineStr">
        <is>
          <t>Dealer-011</t>
        </is>
      </c>
      <c r="B18222" s="1"/>
      <c r="H18222" s="22"/>
      <c r="W18222">
        <f t="shared" si="1930"/>
      </c>
      <c r="X18222">
        <f t="shared" si="1931"/>
      </c>
      <c r="Y18222">
        <f t="shared" si="1932"/>
      </c>
      <c r="Z18222">
        <f t="shared" si="1933"/>
      </c>
    </row>
    <row r="18223" spans="1:26">
      <c r="A18223" s="1" t="inlineStr">
        <is>
          <t>Address line (redacted)</t>
        </is>
      </c>
      <c r="B18223" s="1"/>
      <c r="D18223" s="85"/>
      <c r="E18223" s="85"/>
      <c r="F18223" s="85"/>
      <c r="G18223" s="85"/>
      <c r="H18223" s="85"/>
      <c r="W18223">
        <f t="shared" si="1930"/>
      </c>
      <c r="X18223">
        <f t="shared" si="1931"/>
      </c>
      <c r="Y18223">
        <f t="shared" si="1932"/>
      </c>
      <c r="Z18223">
        <f t="shared" si="1933"/>
      </c>
    </row>
    <row r="18224" spans="1:26">
      <c r="A18224" s="1" t="inlineStr">
        <is>
          <t>Address line (redacted)</t>
        </is>
      </c>
      <c r="B18224" s="243"/>
      <c r="D18224" s="85"/>
      <c r="E18224" s="85"/>
      <c r="F18224" s="85"/>
      <c r="G18224" s="85"/>
      <c r="H18224" s="85"/>
      <c r="W18224">
        <f t="shared" si="1930"/>
      </c>
      <c r="X18224">
        <f t="shared" si="1931"/>
      </c>
      <c r="Y18224">
        <f t="shared" si="1932"/>
      </c>
      <c r="Z18224">
        <f t="shared" si="1933"/>
      </c>
    </row>
    <row r="18225" spans="1:26">
      <c r="A18225" s="1" t="inlineStr">
        <is>
          <t>Address line (redacted)</t>
        </is>
      </c>
      <c r="B18225" s="87"/>
      <c r="W18225">
        <f t="shared" si="1930"/>
      </c>
      <c r="X18225">
        <f t="shared" si="1931"/>
      </c>
      <c r="Y18225">
        <f t="shared" si="1932"/>
      </c>
      <c r="Z18225">
        <f t="shared" si="1933"/>
      </c>
    </row>
    <row r="18226" spans="1:26">
      <c r="A18226" s="49" t="s">
        <v>4</v>
      </c>
      <c r="B18226" s="87" t="inlineStr">
        <is>
          <t>GSTIN-MASKED</t>
        </is>
      </c>
      <c r="W18226">
        <f t="shared" si="1930"/>
      </c>
      <c r="X18226">
        <f t="shared" si="1931"/>
      </c>
      <c r="Y18226">
        <f t="shared" si="1932"/>
      </c>
      <c r="Z18226">
        <f t="shared" si="1933"/>
      </c>
    </row>
    <row r="18227" spans="1:26">
      <c r="A18227" s="49"/>
      <c r="B18227" s="87"/>
      <c r="W18227">
        <f t="shared" si="1930"/>
      </c>
      <c r="X18227">
        <f t="shared" si="1931"/>
      </c>
      <c r="Y18227">
        <f t="shared" si="1932"/>
      </c>
      <c r="Z18227">
        <f t="shared" si="1933"/>
      </c>
    </row>
    <row r="18228" spans="1:26">
      <c r="A18228" s="1" t="s">
        <v>5</v>
      </c>
      <c r="W18228">
        <f t="shared" si="1930"/>
      </c>
      <c r="X18228">
        <f t="shared" si="1931"/>
      </c>
      <c r="Y18228">
        <f t="shared" si="1932"/>
      </c>
      <c r="Z18228">
        <f t="shared" si="1933"/>
      </c>
    </row>
    <row r="18229" spans="1:26">
      <c r="A18229" s="1" t="s">
        <v>6</v>
      </c>
      <c r="W18229">
        <f t="shared" si="1930"/>
      </c>
      <c r="X18229">
        <f t="shared" si="1931"/>
      </c>
      <c r="Y18229">
        <f t="shared" si="1932"/>
      </c>
      <c r="Z18229">
        <f t="shared" si="1933"/>
      </c>
    </row>
    <row r="18230" spans="1:26">
      <c r="A18230" s="1" t="s">
        <v>7</v>
      </c>
      <c r="W18230">
        <f t="shared" si="1930"/>
      </c>
      <c r="X18230">
        <f t="shared" si="1931"/>
      </c>
      <c r="Y18230">
        <f t="shared" si="1932"/>
      </c>
      <c r="Z18230">
        <f t="shared" si="1933"/>
      </c>
    </row>
    <row r="18231" spans="1:26" ht="24">
      <c r="A18231" s="88" t="s">
        <v>8</v>
      </c>
      <c r="B18231" s="89" t="s">
        <v>9</v>
      </c>
      <c r="C18231" s="89" t="s">
        <v>10</v>
      </c>
      <c r="D18231" s="34" t="s">
        <v>11</v>
      </c>
      <c r="E18231" s="34" t="s">
        <v>12</v>
      </c>
      <c r="F18231" s="34" t="s">
        <v>13</v>
      </c>
      <c r="G18231" s="34" t="s">
        <v>14</v>
      </c>
      <c r="H18231" s="88" t="s">
        <v>15</v>
      </c>
      <c r="I18231" s="90" t="s">
        <v>16</v>
      </c>
      <c r="W18231">
        <f t="shared" si="1930"/>
      </c>
      <c r="X18231">
        <f t="shared" si="1931"/>
      </c>
      <c r="Y18231">
        <f t="shared" si="1932"/>
      </c>
      <c r="Z18231">
        <f t="shared" si="1933"/>
      </c>
    </row>
    <row r="18232" spans="1:26">
      <c r="A18232" s="53"/>
      <c r="B18232" s="1620" t="s">
        <v>375</v>
      </c>
      <c r="C18232" s="1620"/>
      <c r="D18232" s="53"/>
      <c r="E18232" s="53"/>
      <c r="F18232" s="170"/>
      <c r="G18232" s="78"/>
      <c r="H18232" s="53"/>
      <c r="I18232" s="228"/>
      <c r="W18232">
        <f t="shared" si="1930"/>
      </c>
      <c r="X18232">
        <f t="shared" si="1931"/>
      </c>
      <c r="Y18232">
        <f t="shared" si="1932"/>
      </c>
      <c r="Z18232">
        <f t="shared" si="1933"/>
      </c>
    </row>
    <row r="18233" spans="1:26">
      <c r="A18233" s="5">
        <v>1</v>
      </c>
      <c r="B18233" s="273" t="s">
        <v>1971</v>
      </c>
      <c r="C18233" s="279" t="s">
        <v>1966</v>
      </c>
      <c r="D18233" s="9">
        <v>1</v>
      </c>
      <c r="E18233" s="9">
        <v>20</v>
      </c>
      <c r="F18233" s="5">
        <f>+E18233*D18233</f>
      </c>
      <c r="G18233" s="6">
        <f>+E18233*D18233</f>
      </c>
      <c r="H18233" s="5">
        <v>1</v>
      </c>
      <c r="I18233" s="183">
        <f>+H18233*G18233</f>
      </c>
      <c r="W18233">
        <f t="shared" si="1930"/>
      </c>
      <c r="X18233">
        <f t="shared" si="1931"/>
      </c>
      <c r="Y18233">
        <f t="shared" si="1932"/>
      </c>
      <c r="Z18233">
        <f t="shared" si="1933"/>
      </c>
    </row>
    <row r="18234" spans="1:26">
      <c r="A18234" s="5">
        <v>2</v>
      </c>
      <c r="B18234" s="273" t="s">
        <v>640</v>
      </c>
      <c r="C18234" s="15" t="s">
        <v>641</v>
      </c>
      <c r="D18234" s="9">
        <v>2</v>
      </c>
      <c r="E18234" s="9">
        <v>25</v>
      </c>
      <c r="F18234" s="5">
        <f>+E18234*D18234</f>
      </c>
      <c r="G18234" s="6">
        <f>+E18234*D18234</f>
      </c>
      <c r="H18234" s="5">
        <v>1</v>
      </c>
      <c r="I18234" s="183">
        <f>+H18234*G18234</f>
      </c>
      <c r="W18234">
        <f t="shared" si="1930"/>
      </c>
      <c r="X18234">
        <f t="shared" si="1931"/>
      </c>
      <c r="Y18234">
        <f t="shared" si="1932"/>
      </c>
      <c r="Z18234">
        <f t="shared" si="1933"/>
      </c>
    </row>
    <row r="18235" spans="1:26">
      <c r="A18235" s="5"/>
      <c r="B18235" s="1620" t="s">
        <v>950</v>
      </c>
      <c r="C18235" s="1620"/>
      <c r="D18235" s="5"/>
      <c r="E18235" s="5"/>
      <c r="F18235" s="5"/>
      <c r="G18235" s="6"/>
      <c r="H18235" s="5"/>
      <c r="I18235" s="183"/>
      <c r="W18235">
        <f t="shared" si="1930"/>
      </c>
      <c r="X18235">
        <f t="shared" si="1931"/>
      </c>
      <c r="Y18235">
        <f t="shared" si="1932"/>
      </c>
      <c r="Z18235">
        <f t="shared" si="1933"/>
      </c>
    </row>
    <row r="18236" spans="1:26">
      <c r="A18236" s="227">
        <v>3</v>
      </c>
      <c r="B18236" s="15" t="s">
        <v>531</v>
      </c>
      <c r="C18236" s="5" t="s">
        <v>532</v>
      </c>
      <c r="D18236" s="5">
        <v>1</v>
      </c>
      <c r="E18236" s="5">
        <v>41</v>
      </c>
      <c r="F18236" s="5">
        <f>+E18236*D18236</f>
      </c>
      <c r="G18236" s="6">
        <f>+E18236*D18236</f>
      </c>
      <c r="H18236" s="5">
        <v>1</v>
      </c>
      <c r="I18236" s="183">
        <f>+H18236*G18236</f>
      </c>
      <c r="W18236">
        <f t="shared" si="1930"/>
      </c>
      <c r="X18236">
        <f t="shared" si="1931"/>
      </c>
      <c r="Y18236">
        <f t="shared" si="1932"/>
      </c>
      <c r="Z18236">
        <f t="shared" si="1933"/>
      </c>
    </row>
    <row r="18237" spans="1:26">
      <c r="A18237" s="5"/>
      <c r="B18237" s="17"/>
      <c r="C18237" s="5"/>
      <c r="D18237" s="5"/>
      <c r="E18237" s="5"/>
      <c r="F18237" s="5"/>
      <c r="G18237" s="6"/>
      <c r="H18237" s="7"/>
      <c r="I18237" s="183"/>
      <c r="W18237">
        <f t="shared" si="1930"/>
      </c>
      <c r="X18237">
        <f t="shared" si="1931"/>
      </c>
      <c r="Y18237">
        <f t="shared" si="1932"/>
      </c>
      <c r="Z18237">
        <f t="shared" si="1933"/>
      </c>
    </row>
    <row r="18238" spans="1:26">
      <c r="A18238" s="5"/>
      <c r="B18238" s="17"/>
      <c r="C18238" s="5"/>
      <c r="D18238" s="5"/>
      <c r="E18238" s="5"/>
      <c r="F18238" s="5"/>
      <c r="G18238" s="6"/>
      <c r="H18238" s="7"/>
      <c r="I18238" s="183"/>
      <c r="W18238">
        <f t="shared" si="1930"/>
      </c>
      <c r="X18238">
        <f t="shared" si="1931"/>
      </c>
      <c r="Y18238">
        <f t="shared" si="1932"/>
      </c>
      <c r="Z18238">
        <f t="shared" si="1933"/>
      </c>
    </row>
    <row r="18239" spans="1:26">
      <c r="A18239" s="5"/>
      <c r="B18239" s="17"/>
      <c r="C18239" s="5"/>
      <c r="D18239" s="5"/>
      <c r="E18239" s="5"/>
      <c r="F18239" s="5"/>
      <c r="G18239" s="6"/>
      <c r="H18239" s="7"/>
      <c r="I18239" s="183"/>
      <c r="W18239">
        <f t="shared" si="1930"/>
      </c>
      <c r="X18239">
        <f t="shared" si="1931"/>
      </c>
      <c r="Y18239">
        <f t="shared" si="1932"/>
      </c>
      <c r="Z18239">
        <f t="shared" si="1933"/>
      </c>
    </row>
    <row r="18240" spans="1:26">
      <c r="A18240" s="5"/>
      <c r="B18240" s="17"/>
      <c r="C18240" s="5"/>
      <c r="D18240" s="5"/>
      <c r="E18240" s="5"/>
      <c r="F18240" s="5"/>
      <c r="G18240" s="6"/>
      <c r="H18240" s="7"/>
      <c r="I18240" s="183"/>
      <c r="W18240">
        <f t="shared" si="1930"/>
      </c>
      <c r="X18240">
        <f t="shared" si="1931"/>
      </c>
      <c r="Y18240">
        <f t="shared" si="1932"/>
      </c>
      <c r="Z18240">
        <f t="shared" si="1933"/>
      </c>
    </row>
    <row r="18241" spans="1:26">
      <c r="A18241" s="5"/>
      <c r="B18241" s="17"/>
      <c r="C18241" s="5"/>
      <c r="D18241" s="5"/>
      <c r="E18241" s="5"/>
      <c r="F18241" s="5"/>
      <c r="G18241" s="6"/>
      <c r="H18241" s="7"/>
      <c r="I18241" s="183"/>
      <c r="W18241">
        <f t="shared" si="1930"/>
      </c>
      <c r="X18241">
        <f t="shared" si="1931"/>
      </c>
      <c r="Y18241">
        <f t="shared" si="1932"/>
      </c>
      <c r="Z18241">
        <f t="shared" si="1933"/>
      </c>
    </row>
    <row r="18242" spans="1:26">
      <c r="A18242" s="5"/>
      <c r="B18242" s="17"/>
      <c r="C18242" s="5"/>
      <c r="D18242" s="5"/>
      <c r="E18242" s="5"/>
      <c r="F18242" s="5"/>
      <c r="G18242" s="6"/>
      <c r="H18242" s="7"/>
      <c r="I18242" s="183"/>
      <c r="W18242">
        <f t="shared" si="1930"/>
      </c>
      <c r="X18242">
        <f t="shared" si="1931"/>
      </c>
      <c r="Y18242">
        <f t="shared" si="1932"/>
      </c>
      <c r="Z18242">
        <f t="shared" si="1933"/>
      </c>
    </row>
    <row r="18243" spans="1:26">
      <c r="A18243" s="5"/>
      <c r="B18243" s="17"/>
      <c r="C18243" s="5"/>
      <c r="D18243" s="5"/>
      <c r="E18243" s="5"/>
      <c r="F18243" s="5"/>
      <c r="G18243" s="6"/>
      <c r="H18243" s="7"/>
      <c r="I18243" s="183"/>
      <c r="W18243">
        <f t="shared" si="1930"/>
      </c>
      <c r="X18243">
        <f t="shared" si="1931"/>
      </c>
      <c r="Y18243">
        <f t="shared" si="1932"/>
      </c>
      <c r="Z18243">
        <f t="shared" si="1933"/>
      </c>
    </row>
    <row r="18244" spans="1:26">
      <c r="A18244" s="5"/>
      <c r="B18244" s="17"/>
      <c r="C18244" s="5"/>
      <c r="D18244" s="5"/>
      <c r="E18244" s="5"/>
      <c r="F18244" s="5"/>
      <c r="G18244" s="6"/>
      <c r="H18244" s="7"/>
      <c r="I18244" s="183"/>
      <c r="W18244">
        <f t="shared" ref="W18244:W18307" si="1934">IF(LEFT($H18244&amp;"",5)="2019-",$H18244,W18243)</f>
      </c>
      <c r="X18244">
        <f t="shared" ref="X18244:X18307" si="1935">IF($W18244="",0,IF(COUNTIF($AB$2:$AB$80,$W18244)&gt;0,1,0))</f>
      </c>
      <c r="Y18244">
        <f t="shared" ref="Y18244:Y18307" si="1936">IF($C18244="","",UPPER(TRIM(IFERROR(LEFT($C18244&amp;"",FIND("/",$C18244&amp;"")-1),$C18244&amp;""))))</f>
      </c>
      <c r="Z18244">
        <f t="shared" ref="Z18244:Z18307" si="1937">IFERROR(IF(ISNUMBER($G18244),$G18244,0),0)</f>
      </c>
    </row>
    <row r="18245" spans="1:26">
      <c r="A18245" s="5"/>
      <c r="B18245" s="17"/>
      <c r="C18245" s="5"/>
      <c r="D18245" s="5"/>
      <c r="E18245" s="5"/>
      <c r="F18245" s="5"/>
      <c r="G18245" s="6"/>
      <c r="H18245" s="7"/>
      <c r="I18245" s="183"/>
      <c r="W18245">
        <f t="shared" si="1934"/>
      </c>
      <c r="X18245">
        <f t="shared" si="1935"/>
      </c>
      <c r="Y18245">
        <f t="shared" si="1936"/>
      </c>
      <c r="Z18245">
        <f t="shared" si="1937"/>
      </c>
    </row>
    <row r="18246" spans="1:26">
      <c r="A18246" s="5"/>
      <c r="B18246" s="17"/>
      <c r="C18246" s="88"/>
      <c r="D18246" s="5"/>
      <c r="E18246" s="5"/>
      <c r="F18246" s="5"/>
      <c r="G18246" s="6"/>
      <c r="H18246" s="5"/>
      <c r="I18246" s="183"/>
      <c r="W18246">
        <f t="shared" si="1934"/>
      </c>
      <c r="X18246">
        <f t="shared" si="1935"/>
      </c>
      <c r="Y18246">
        <f t="shared" si="1936"/>
      </c>
      <c r="Z18246">
        <f t="shared" si="1937"/>
      </c>
    </row>
    <row r="18247" spans="1:26">
      <c r="A18247" s="5"/>
      <c r="B18247" s="8"/>
      <c r="C18247" s="5"/>
      <c r="D18247" s="5"/>
      <c r="E18247" s="16"/>
      <c r="F18247" s="5"/>
      <c r="G18247" s="6"/>
      <c r="H18247" s="5"/>
      <c r="I18247" s="183"/>
      <c r="W18247">
        <f t="shared" si="1934"/>
      </c>
      <c r="X18247">
        <f t="shared" si="1935"/>
      </c>
      <c r="Y18247">
        <f t="shared" si="1936"/>
      </c>
      <c r="Z18247">
        <f t="shared" si="1937"/>
      </c>
    </row>
    <row r="18248" spans="1:26">
      <c r="A18248" s="5"/>
      <c r="B18248" s="95"/>
      <c r="C18248" s="101"/>
      <c r="D18248" s="5"/>
      <c r="E18248" s="5"/>
      <c r="F18248" s="5"/>
      <c r="G18248" s="6"/>
      <c r="H18248" s="16"/>
      <c r="I18248" s="183"/>
      <c r="W18248">
        <f t="shared" si="1934"/>
      </c>
      <c r="X18248">
        <f t="shared" si="1935"/>
      </c>
      <c r="Y18248">
        <f t="shared" si="1936"/>
      </c>
      <c r="Z18248">
        <f t="shared" si="1937"/>
      </c>
    </row>
    <row r="18249" spans="1:26">
      <c r="A18249" s="5"/>
      <c r="B18249" s="95"/>
      <c r="C18249" s="101"/>
      <c r="D18249" s="5"/>
      <c r="E18249" s="5"/>
      <c r="F18249" s="5"/>
      <c r="G18249" s="6"/>
      <c r="H18249" s="16"/>
      <c r="I18249" s="183"/>
      <c r="W18249">
        <f t="shared" si="1934"/>
      </c>
      <c r="X18249">
        <f t="shared" si="1935"/>
      </c>
      <c r="Y18249">
        <f t="shared" si="1936"/>
      </c>
      <c r="Z18249">
        <f t="shared" si="1937"/>
      </c>
    </row>
    <row r="18250" spans="1:26">
      <c r="A18250" s="5"/>
      <c r="B18250" s="95"/>
      <c r="C18250" s="101"/>
      <c r="D18250" s="5"/>
      <c r="E18250" s="5"/>
      <c r="F18250" s="5"/>
      <c r="G18250" s="6"/>
      <c r="H18250" s="16"/>
      <c r="I18250" s="183"/>
      <c r="W18250">
        <f t="shared" si="1934"/>
      </c>
      <c r="X18250">
        <f t="shared" si="1935"/>
      </c>
      <c r="Y18250">
        <f t="shared" si="1936"/>
      </c>
      <c r="Z18250">
        <f t="shared" si="1937"/>
      </c>
    </row>
    <row r="18251" spans="1:26">
      <c r="A18251" s="10"/>
      <c r="B18251" s="10"/>
      <c r="C18251" s="10"/>
      <c r="D18251" s="10"/>
      <c r="E18251" s="10"/>
      <c r="F18251" s="10"/>
      <c r="G18251" s="10"/>
      <c r="H18251" s="10"/>
      <c r="I18251" s="97"/>
      <c r="W18251">
        <f t="shared" si="1934"/>
      </c>
      <c r="X18251">
        <f t="shared" si="1935"/>
      </c>
      <c r="Y18251">
        <f t="shared" si="1936"/>
      </c>
      <c r="Z18251">
        <f t="shared" si="1937"/>
      </c>
    </row>
    <row r="18252" spans="1:26" ht="15.75" thickBot="1">
      <c r="A18252" s="10"/>
      <c r="B18252" s="80" t="s">
        <v>20</v>
      </c>
      <c r="C18252" s="35"/>
      <c r="D18252" s="35"/>
      <c r="E18252" s="35"/>
      <c r="F18252" s="35"/>
      <c r="G18252" s="35"/>
      <c r="H18252" s="35"/>
      <c r="I18252" s="98"/>
      <c r="W18252">
        <f t="shared" si="1934"/>
      </c>
      <c r="X18252">
        <f t="shared" si="1935"/>
      </c>
      <c r="Y18252">
        <f t="shared" si="1936"/>
      </c>
      <c r="Z18252">
        <f t="shared" si="1937"/>
      </c>
    </row>
    <row r="18253" spans="1:26" ht="15.75" thickBot="1">
      <c r="A18253" s="99"/>
      <c r="B18253" s="81"/>
      <c r="C18253" s="39" t="s">
        <v>21</v>
      </c>
      <c r="D18253" s="40">
        <f>SUM(D18232:D18252)</f>
      </c>
      <c r="E18253" s="41">
        <f>IF(H18253=I18253,"OK","NO")</f>
      </c>
      <c r="F18253" s="40">
        <f>SUM(F18232:F18252)</f>
      </c>
      <c r="G18253" s="40">
        <f>SUM(G18232:G18252)</f>
      </c>
      <c r="H18253" s="42">
        <f>SUMPRODUCT(H18232:H18252,G18232:G18252)</f>
      </c>
      <c r="I18253" s="100">
        <f>SUM(I18229:I18252)</f>
      </c>
      <c r="W18253">
        <f t="shared" si="1934"/>
      </c>
      <c r="X18253">
        <f t="shared" si="1935"/>
      </c>
      <c r="Y18253">
        <f t="shared" si="1936"/>
      </c>
      <c r="Z18253">
        <f t="shared" si="1937"/>
      </c>
    </row>
    <row r="18254" spans="1:26">
      <c r="A18254" s="10"/>
      <c r="B18254" s="10"/>
      <c r="C18254" s="91"/>
      <c r="D18254" s="91"/>
      <c r="E18254" s="91"/>
      <c r="F18254" s="91"/>
      <c r="G18254" s="91"/>
      <c r="H18254" s="91"/>
      <c r="I18254" s="91"/>
      <c r="W18254">
        <f t="shared" si="1934"/>
      </c>
      <c r="X18254">
        <f t="shared" si="1935"/>
      </c>
      <c r="Y18254">
        <f t="shared" si="1936"/>
      </c>
      <c r="Z18254">
        <f t="shared" si="1937"/>
      </c>
    </row>
    <row r="18255" spans="1:26">
      <c r="A18255" s="12" t="s">
        <v>281</v>
      </c>
      <c r="B18255" s="12"/>
      <c r="C18255" s="12"/>
      <c r="D18255" s="13"/>
      <c r="E18255" s="14"/>
      <c r="F18255" s="14"/>
      <c r="G18255" s="14"/>
      <c r="H18255" s="2"/>
      <c r="I18255" s="12"/>
      <c r="W18255">
        <f t="shared" si="1934"/>
      </c>
      <c r="X18255">
        <f t="shared" si="1935"/>
      </c>
      <c r="Y18255">
        <f t="shared" si="1936"/>
      </c>
      <c r="Z18255">
        <f t="shared" si="1937"/>
      </c>
    </row>
    <row r="18256" spans="1:26">
      <c r="W18256">
        <f t="shared" si="1934"/>
      </c>
      <c r="X18256">
        <f t="shared" si="1935"/>
      </c>
      <c r="Y18256">
        <f t="shared" si="1936"/>
      </c>
      <c r="Z18256">
        <f t="shared" si="1937"/>
      </c>
    </row>
    <row r="18257" spans="1:26">
      <c r="W18257">
        <f t="shared" si="1934"/>
      </c>
      <c r="X18257">
        <f t="shared" si="1935"/>
      </c>
      <c r="Y18257">
        <f t="shared" si="1936"/>
      </c>
      <c r="Z18257">
        <f t="shared" si="1937"/>
      </c>
    </row>
    <row r="18258" spans="1:26">
      <c r="W18258">
        <f t="shared" si="1934"/>
      </c>
      <c r="X18258">
        <f t="shared" si="1935"/>
      </c>
      <c r="Y18258">
        <f t="shared" si="1936"/>
      </c>
      <c r="Z18258">
        <f t="shared" si="1937"/>
      </c>
    </row>
    <row r="18259" spans="1:26">
      <c r="W18259">
        <f t="shared" si="1934"/>
      </c>
      <c r="X18259">
        <f t="shared" si="1935"/>
      </c>
      <c r="Y18259">
        <f t="shared" si="1936"/>
      </c>
      <c r="Z18259">
        <f t="shared" si="1937"/>
      </c>
    </row>
    <row r="18260" spans="1:26">
      <c r="A18260" s="1562" t="s">
        <v>0</v>
      </c>
      <c r="B18260" s="1562"/>
      <c r="C18260" s="1562"/>
      <c r="D18260" s="1562"/>
      <c r="E18260" s="1562"/>
      <c r="F18260" s="1562"/>
      <c r="G18260" s="1562"/>
      <c r="H18260" s="1562"/>
      <c r="I18260" s="1562"/>
      <c r="W18260">
        <f t="shared" si="1934"/>
      </c>
      <c r="X18260">
        <f t="shared" si="1935"/>
      </c>
      <c r="Y18260">
        <f t="shared" si="1936"/>
      </c>
      <c r="Z18260">
        <f t="shared" si="1937"/>
      </c>
    </row>
    <row r="18261" spans="1:26">
      <c r="W18261">
        <f t="shared" si="1934"/>
      </c>
      <c r="X18261">
        <f t="shared" si="1935"/>
      </c>
      <c r="Y18261">
        <f t="shared" si="1936"/>
      </c>
      <c r="Z18261">
        <f t="shared" si="1937"/>
      </c>
    </row>
    <row r="18262" spans="1:26">
      <c r="A18262" s="1" t="s">
        <v>1</v>
      </c>
      <c r="B18262" s="1"/>
      <c r="G18262" s="495" t="s">
        <v>2</v>
      </c>
      <c r="H18262" s="3" t="s">
        <v>2770</v>
      </c>
      <c r="W18262">
        <f t="shared" si="1934"/>
      </c>
      <c r="X18262">
        <f t="shared" si="1935"/>
      </c>
      <c r="Y18262">
        <f t="shared" si="1936"/>
      </c>
      <c r="Z18262">
        <f t="shared" si="1937"/>
      </c>
    </row>
    <row r="18263" spans="1:26">
      <c r="A18263" s="1" t="inlineStr">
        <is>
          <t>Dealer-184</t>
        </is>
      </c>
      <c r="B18263" s="1"/>
      <c r="C18263" s="51"/>
      <c r="G18263" s="496" t="s">
        <v>1440</v>
      </c>
      <c r="H18263" s="1" t="s">
        <v>2389</v>
      </c>
      <c r="W18263">
        <f t="shared" si="1934"/>
      </c>
      <c r="X18263">
        <f t="shared" si="1935"/>
      </c>
      <c r="Y18263">
        <f t="shared" si="1936"/>
      </c>
      <c r="Z18263">
        <f t="shared" si="1937"/>
      </c>
    </row>
    <row r="18264" spans="1:26">
      <c r="A18264" s="1" t="inlineStr">
        <is>
          <t>Address line (redacted)</t>
        </is>
      </c>
      <c r="B18264" s="1"/>
      <c r="C18264" s="51"/>
      <c r="W18264">
        <f t="shared" si="1934"/>
      </c>
      <c r="X18264">
        <f t="shared" si="1935"/>
      </c>
      <c r="Y18264">
        <f t="shared" si="1936"/>
      </c>
      <c r="Z18264">
        <f t="shared" si="1937"/>
      </c>
    </row>
    <row r="18265" spans="1:26">
      <c r="A18265" s="1"/>
      <c r="B18265" s="1"/>
      <c r="C18265" s="51"/>
      <c r="W18265">
        <f t="shared" si="1934"/>
      </c>
      <c r="X18265">
        <f t="shared" si="1935"/>
      </c>
      <c r="Y18265">
        <f t="shared" si="1936"/>
      </c>
      <c r="Z18265">
        <f t="shared" si="1937"/>
      </c>
    </row>
    <row r="18266" spans="1:26">
      <c r="A18266" s="1"/>
      <c r="B18266" s="1582"/>
      <c r="C18266" s="1582"/>
      <c r="W18266">
        <f t="shared" si="1934"/>
      </c>
      <c r="X18266">
        <f t="shared" si="1935"/>
      </c>
      <c r="Y18266">
        <f t="shared" si="1936"/>
      </c>
      <c r="Z18266">
        <f t="shared" si="1937"/>
      </c>
    </row>
    <row r="18267" spans="1:26">
      <c r="A18267" s="49" t="s">
        <v>4</v>
      </c>
      <c r="B18267" s="87"/>
      <c r="W18267">
        <f t="shared" si="1934"/>
      </c>
      <c r="X18267">
        <f t="shared" si="1935"/>
      </c>
      <c r="Y18267">
        <f t="shared" si="1936"/>
      </c>
      <c r="Z18267">
        <f t="shared" si="1937"/>
      </c>
    </row>
    <row r="18268" spans="1:26">
      <c r="A18268" s="12"/>
      <c r="B18268" s="86"/>
      <c r="W18268">
        <f t="shared" si="1934"/>
      </c>
      <c r="X18268">
        <f t="shared" si="1935"/>
      </c>
      <c r="Y18268">
        <f t="shared" si="1936"/>
      </c>
      <c r="Z18268">
        <f t="shared" si="1937"/>
      </c>
    </row>
    <row r="18269" spans="1:26">
      <c r="A18269" s="1" t="s">
        <v>5</v>
      </c>
      <c r="W18269">
        <f t="shared" si="1934"/>
      </c>
      <c r="X18269">
        <f t="shared" si="1935"/>
      </c>
      <c r="Y18269">
        <f t="shared" si="1936"/>
      </c>
      <c r="Z18269">
        <f t="shared" si="1937"/>
      </c>
    </row>
    <row r="18270" spans="1:26">
      <c r="A18270" s="1" t="s">
        <v>6</v>
      </c>
      <c r="W18270">
        <f t="shared" si="1934"/>
      </c>
      <c r="X18270">
        <f t="shared" si="1935"/>
      </c>
      <c r="Y18270">
        <f t="shared" si="1936"/>
      </c>
      <c r="Z18270">
        <f t="shared" si="1937"/>
      </c>
    </row>
    <row r="18271" spans="1:26" ht="15.75" thickBot="1">
      <c r="A18271" s="1" t="s">
        <v>7</v>
      </c>
      <c r="W18271">
        <f t="shared" si="1934"/>
      </c>
      <c r="X18271">
        <f t="shared" si="1935"/>
      </c>
      <c r="Y18271">
        <f t="shared" si="1936"/>
      </c>
      <c r="Z18271">
        <f t="shared" si="1937"/>
      </c>
    </row>
    <row r="18272" spans="1:26" ht="24">
      <c r="A18272" s="26" t="s">
        <v>8</v>
      </c>
      <c r="B18272" s="27" t="s">
        <v>9</v>
      </c>
      <c r="C18272" s="27" t="s">
        <v>10</v>
      </c>
      <c r="D18272" s="200" t="s">
        <v>11</v>
      </c>
      <c r="E18272" s="200" t="s">
        <v>12</v>
      </c>
      <c r="F18272" s="200" t="s">
        <v>13</v>
      </c>
      <c r="G18272" s="200" t="s">
        <v>14</v>
      </c>
      <c r="H18272" s="201" t="s">
        <v>15</v>
      </c>
      <c r="I18272" s="202" t="s">
        <v>16</v>
      </c>
      <c r="W18272">
        <f t="shared" si="1934"/>
      </c>
      <c r="X18272">
        <f t="shared" si="1935"/>
      </c>
      <c r="Y18272">
        <f t="shared" si="1936"/>
      </c>
      <c r="Z18272">
        <f t="shared" si="1937"/>
      </c>
    </row>
    <row r="18273" spans="1:26">
      <c r="A18273" s="107"/>
      <c r="B18273" s="1564" t="s">
        <v>17</v>
      </c>
      <c r="C18273" s="1565"/>
      <c r="D18273" s="53"/>
      <c r="E18273" s="53"/>
      <c r="F18273" s="91"/>
      <c r="G18273" s="92"/>
      <c r="H18273" s="91"/>
      <c r="I18273" s="250"/>
      <c r="W18273">
        <f t="shared" si="1934"/>
      </c>
      <c r="X18273">
        <f t="shared" si="1935"/>
      </c>
      <c r="Y18273">
        <f t="shared" si="1936"/>
      </c>
      <c r="Z18273">
        <f t="shared" si="1937"/>
      </c>
    </row>
    <row r="18274" spans="1:26">
      <c r="A18274" s="5">
        <v>1</v>
      </c>
      <c r="B18274" s="8" t="s">
        <v>584</v>
      </c>
      <c r="C18274" s="5" t="s">
        <v>585</v>
      </c>
      <c r="D18274" s="5">
        <v>1</v>
      </c>
      <c r="E18274" s="5">
        <v>5</v>
      </c>
      <c r="F18274" s="5">
        <f>+E18274*D18274</f>
      </c>
      <c r="G18274" s="6">
        <f>+E18274*D18274</f>
      </c>
      <c r="H18274" s="5">
        <v>1</v>
      </c>
      <c r="I18274" s="102">
        <f>+H18274*G18274</f>
      </c>
      <c r="W18274">
        <f t="shared" si="1934"/>
      </c>
      <c r="X18274">
        <f t="shared" si="1935"/>
      </c>
      <c r="Y18274">
        <f t="shared" si="1936"/>
      </c>
      <c r="Z18274">
        <f t="shared" si="1937"/>
      </c>
    </row>
    <row r="18275" spans="1:26">
      <c r="A18275" s="5"/>
      <c r="B18275" s="8"/>
      <c r="C18275" s="5"/>
      <c r="D18275" s="5"/>
      <c r="E18275" s="5"/>
      <c r="F18275" s="5"/>
      <c r="G18275" s="5"/>
      <c r="H18275" s="5"/>
      <c r="I18275" s="102"/>
      <c r="W18275">
        <f t="shared" si="1934"/>
      </c>
      <c r="X18275">
        <f t="shared" si="1935"/>
      </c>
      <c r="Y18275">
        <f t="shared" si="1936"/>
      </c>
      <c r="Z18275">
        <f t="shared" si="1937"/>
      </c>
    </row>
    <row r="18276" spans="1:26">
      <c r="A18276" s="5"/>
      <c r="B18276" s="8"/>
      <c r="C18276" s="5"/>
      <c r="D18276" s="5"/>
      <c r="E18276" s="5"/>
      <c r="F18276" s="5"/>
      <c r="G18276" s="5"/>
      <c r="H18276" s="5"/>
      <c r="I18276" s="102"/>
      <c r="W18276">
        <f t="shared" si="1934"/>
      </c>
      <c r="X18276">
        <f t="shared" si="1935"/>
      </c>
      <c r="Y18276">
        <f t="shared" si="1936"/>
      </c>
      <c r="Z18276">
        <f t="shared" si="1937"/>
      </c>
    </row>
    <row r="18277" spans="1:26">
      <c r="A18277" s="5"/>
      <c r="B18277" s="8"/>
      <c r="C18277" s="5"/>
      <c r="D18277" s="5"/>
      <c r="E18277" s="5"/>
      <c r="F18277" s="5"/>
      <c r="G18277" s="5"/>
      <c r="H18277" s="5"/>
      <c r="I18277" s="102"/>
      <c r="W18277">
        <f t="shared" si="1934"/>
      </c>
      <c r="X18277">
        <f t="shared" si="1935"/>
      </c>
      <c r="Y18277">
        <f t="shared" si="1936"/>
      </c>
      <c r="Z18277">
        <f t="shared" si="1937"/>
      </c>
    </row>
    <row r="18278" spans="1:26">
      <c r="A18278" s="5"/>
      <c r="B18278" s="8"/>
      <c r="C18278" s="5"/>
      <c r="D18278" s="5"/>
      <c r="E18278" s="5"/>
      <c r="F18278" s="5"/>
      <c r="G18278" s="5"/>
      <c r="H18278" s="5"/>
      <c r="I18278" s="102"/>
      <c r="W18278">
        <f t="shared" si="1934"/>
      </c>
      <c r="X18278">
        <f t="shared" si="1935"/>
      </c>
      <c r="Y18278">
        <f t="shared" si="1936"/>
      </c>
      <c r="Z18278">
        <f t="shared" si="1937"/>
      </c>
    </row>
    <row r="18279" spans="1:26">
      <c r="A18279" s="5"/>
      <c r="B18279" s="8"/>
      <c r="C18279" s="5"/>
      <c r="D18279" s="5"/>
      <c r="E18279" s="5"/>
      <c r="F18279" s="5"/>
      <c r="G18279" s="5"/>
      <c r="H18279" s="5"/>
      <c r="I18279" s="102"/>
      <c r="W18279">
        <f t="shared" si="1934"/>
      </c>
      <c r="X18279">
        <f t="shared" si="1935"/>
      </c>
      <c r="Y18279">
        <f t="shared" si="1936"/>
      </c>
      <c r="Z18279">
        <f t="shared" si="1937"/>
      </c>
    </row>
    <row r="18280" spans="1:26">
      <c r="A18280" s="5"/>
      <c r="B18280" s="8"/>
      <c r="C18280" s="5"/>
      <c r="D18280" s="5"/>
      <c r="E18280" s="5"/>
      <c r="F18280" s="5"/>
      <c r="G18280" s="5"/>
      <c r="H18280" s="5"/>
      <c r="I18280" s="102"/>
      <c r="W18280">
        <f t="shared" si="1934"/>
      </c>
      <c r="X18280">
        <f t="shared" si="1935"/>
      </c>
      <c r="Y18280">
        <f t="shared" si="1936"/>
      </c>
      <c r="Z18280">
        <f t="shared" si="1937"/>
      </c>
    </row>
    <row r="18281" spans="1:26">
      <c r="A18281" s="5"/>
      <c r="B18281" s="8"/>
      <c r="C18281" s="5"/>
      <c r="D18281" s="5"/>
      <c r="E18281" s="5"/>
      <c r="F18281" s="5"/>
      <c r="G18281" s="5"/>
      <c r="H18281" s="5"/>
      <c r="I18281" s="102"/>
      <c r="W18281">
        <f t="shared" si="1934"/>
      </c>
      <c r="X18281">
        <f t="shared" si="1935"/>
      </c>
      <c r="Y18281">
        <f t="shared" si="1936"/>
      </c>
      <c r="Z18281">
        <f t="shared" si="1937"/>
      </c>
    </row>
    <row r="18282" spans="1:26">
      <c r="A18282" s="5"/>
      <c r="B18282" s="8"/>
      <c r="C18282" s="5"/>
      <c r="D18282" s="5"/>
      <c r="E18282" s="5"/>
      <c r="F18282" s="6"/>
      <c r="G18282" s="5"/>
      <c r="H18282" s="5"/>
      <c r="I18282" s="102"/>
      <c r="W18282">
        <f t="shared" si="1934"/>
      </c>
      <c r="X18282">
        <f t="shared" si="1935"/>
      </c>
      <c r="Y18282">
        <f t="shared" si="1936"/>
      </c>
      <c r="Z18282">
        <f t="shared" si="1937"/>
      </c>
    </row>
    <row r="18283" spans="1:26">
      <c r="A18283" s="5"/>
      <c r="B18283" s="8"/>
      <c r="C18283" s="5"/>
      <c r="D18283" s="5"/>
      <c r="E18283" s="5"/>
      <c r="F18283" s="6"/>
      <c r="G18283" s="5"/>
      <c r="H18283" s="5"/>
      <c r="I18283" s="102"/>
      <c r="W18283">
        <f t="shared" si="1934"/>
      </c>
      <c r="X18283">
        <f t="shared" si="1935"/>
      </c>
      <c r="Y18283">
        <f t="shared" si="1936"/>
      </c>
      <c r="Z18283">
        <f t="shared" si="1937"/>
      </c>
    </row>
    <row r="18284" spans="1:26">
      <c r="A18284" s="5"/>
      <c r="B18284" s="8"/>
      <c r="C18284" s="5"/>
      <c r="D18284" s="5"/>
      <c r="E18284" s="5"/>
      <c r="F18284" s="6"/>
      <c r="G18284" s="5"/>
      <c r="H18284" s="5"/>
      <c r="I18284" s="102"/>
      <c r="W18284">
        <f t="shared" si="1934"/>
      </c>
      <c r="X18284">
        <f t="shared" si="1935"/>
      </c>
      <c r="Y18284">
        <f t="shared" si="1936"/>
      </c>
      <c r="Z18284">
        <f t="shared" si="1937"/>
      </c>
    </row>
    <row r="18285" spans="1:26">
      <c r="A18285" s="5"/>
      <c r="B18285" s="8"/>
      <c r="C18285" s="5"/>
      <c r="D18285" s="50"/>
      <c r="E18285" s="5"/>
      <c r="F18285" s="5"/>
      <c r="G18285" s="6"/>
      <c r="H18285" s="5"/>
      <c r="I18285" s="129"/>
      <c r="W18285">
        <f t="shared" si="1934"/>
      </c>
      <c r="X18285">
        <f t="shared" si="1935"/>
      </c>
      <c r="Y18285">
        <f t="shared" si="1936"/>
      </c>
      <c r="Z18285">
        <f t="shared" si="1937"/>
      </c>
    </row>
    <row r="18286" spans="1:26">
      <c r="A18286" s="107"/>
      <c r="B18286" s="106"/>
      <c r="C18286" s="5"/>
      <c r="D18286" s="50"/>
      <c r="E18286" s="5"/>
      <c r="F18286" s="6"/>
      <c r="G18286" s="6"/>
      <c r="H18286" s="5"/>
      <c r="I18286" s="129"/>
      <c r="W18286">
        <f t="shared" si="1934"/>
      </c>
      <c r="X18286">
        <f t="shared" si="1935"/>
      </c>
      <c r="Y18286">
        <f t="shared" si="1936"/>
      </c>
      <c r="Z18286">
        <f t="shared" si="1937"/>
      </c>
    </row>
    <row r="18287" spans="1:26">
      <c r="A18287" s="33"/>
      <c r="B18287" s="10"/>
      <c r="C18287" s="10"/>
      <c r="D18287" s="132"/>
      <c r="E18287" s="132"/>
      <c r="F18287" s="132"/>
      <c r="G18287" s="132"/>
      <c r="H18287" s="133"/>
      <c r="I18287" s="61"/>
      <c r="W18287">
        <f t="shared" si="1934"/>
      </c>
      <c r="X18287">
        <f t="shared" si="1935"/>
      </c>
      <c r="Y18287">
        <f t="shared" si="1936"/>
      </c>
      <c r="Z18287">
        <f t="shared" si="1937"/>
      </c>
    </row>
    <row r="18288" spans="1:26" ht="15.75" thickBot="1">
      <c r="A18288" s="33"/>
      <c r="B18288" s="11" t="s">
        <v>20</v>
      </c>
      <c r="C18288" s="35"/>
      <c r="D18288" s="35"/>
      <c r="E18288" s="35"/>
      <c r="F18288" s="35"/>
      <c r="G18288" s="35"/>
      <c r="H18288" s="35"/>
      <c r="I18288" s="36"/>
      <c r="W18288">
        <f t="shared" si="1934"/>
      </c>
      <c r="X18288">
        <f t="shared" si="1935"/>
      </c>
      <c r="Y18288">
        <f t="shared" si="1936"/>
      </c>
      <c r="Z18288">
        <f t="shared" si="1937"/>
      </c>
    </row>
    <row r="18289" spans="1:26" ht="15.75" thickBot="1">
      <c r="A18289" s="37"/>
      <c r="B18289" s="38"/>
      <c r="C18289" s="39" t="s">
        <v>21</v>
      </c>
      <c r="D18289" s="40">
        <f>SUM(D18273:D18288)</f>
      </c>
      <c r="E18289" s="41">
        <f>IF(H18289=I18289,"OK","NO")</f>
      </c>
      <c r="F18289" s="40">
        <f>SUM(F18273:F18288)</f>
      </c>
      <c r="G18289" s="40">
        <f>SUM(G18273:G18288)</f>
      </c>
      <c r="H18289" s="41">
        <f>SUMPRODUCT(F18273:F18286,H18273:H18286)</f>
      </c>
      <c r="I18289" s="43">
        <f>SUM(I18273:I18288)</f>
      </c>
      <c r="J18289">
        <v>2720</v>
      </c>
      <c r="K18289" s="118">
        <f>+I18289-J18289</f>
      </c>
      <c r="W18289">
        <f t="shared" si="1934"/>
      </c>
      <c r="X18289">
        <f t="shared" si="1935"/>
      </c>
      <c r="Y18289">
        <f t="shared" si="1936"/>
      </c>
      <c r="Z18289">
        <f t="shared" si="1937"/>
      </c>
    </row>
    <row r="18290" spans="1:26" ht="15.75" thickBot="1">
      <c r="A18290" s="44"/>
      <c r="B18290" s="116"/>
      <c r="C18290" s="45"/>
      <c r="D18290" s="45"/>
      <c r="E18290" s="45"/>
      <c r="F18290" s="45"/>
      <c r="G18290" s="45"/>
      <c r="H18290" s="45"/>
      <c r="I18290" s="47"/>
      <c r="W18290">
        <f t="shared" si="1934"/>
      </c>
      <c r="X18290">
        <f t="shared" si="1935"/>
      </c>
      <c r="Y18290">
        <f t="shared" si="1936"/>
      </c>
      <c r="Z18290">
        <f t="shared" si="1937"/>
      </c>
    </row>
    <row r="18291" spans="1:26">
      <c r="A18291" s="12" t="s">
        <v>315</v>
      </c>
      <c r="B18291" s="12"/>
      <c r="W18291">
        <f t="shared" si="1934"/>
      </c>
      <c r="X18291">
        <f t="shared" si="1935"/>
      </c>
      <c r="Y18291">
        <f t="shared" si="1936"/>
      </c>
      <c r="Z18291">
        <f t="shared" si="1937"/>
      </c>
    </row>
    <row r="18292" spans="1:26">
      <c r="W18292">
        <f t="shared" si="1934"/>
      </c>
      <c r="X18292">
        <f t="shared" si="1935"/>
      </c>
      <c r="Y18292">
        <f t="shared" si="1936"/>
      </c>
      <c r="Z18292">
        <f t="shared" si="1937"/>
      </c>
    </row>
    <row r="18293" spans="1:26">
      <c r="A18293" s="1562" t="s">
        <v>0</v>
      </c>
      <c r="B18293" s="1562"/>
      <c r="C18293" s="1562"/>
      <c r="D18293" s="1562"/>
      <c r="E18293" s="1562"/>
      <c r="F18293" s="1562"/>
      <c r="G18293" s="1562"/>
      <c r="H18293" s="1562"/>
      <c r="I18293" s="1562"/>
      <c r="W18293">
        <f t="shared" si="1934"/>
      </c>
      <c r="X18293">
        <f t="shared" si="1935"/>
      </c>
      <c r="Y18293">
        <f t="shared" si="1936"/>
      </c>
      <c r="Z18293">
        <f t="shared" si="1937"/>
      </c>
    </row>
    <row r="18294" spans="1:26">
      <c r="W18294">
        <f t="shared" si="1934"/>
      </c>
      <c r="X18294">
        <f t="shared" si="1935"/>
      </c>
      <c r="Y18294">
        <f t="shared" si="1936"/>
      </c>
      <c r="Z18294">
        <f t="shared" si="1937"/>
      </c>
    </row>
    <row r="18295" spans="1:26">
      <c r="A18295" s="1" t="s">
        <v>1</v>
      </c>
      <c r="B18295" s="1"/>
      <c r="G18295" s="2" t="s">
        <v>2</v>
      </c>
      <c r="H18295" s="3" t="s">
        <v>2770</v>
      </c>
      <c r="W18295">
        <f t="shared" si="1934"/>
      </c>
      <c r="X18295">
        <f t="shared" si="1935"/>
      </c>
      <c r="Y18295">
        <f t="shared" si="1936"/>
      </c>
      <c r="Z18295">
        <f t="shared" si="1937"/>
      </c>
    </row>
    <row r="18296" spans="1:26">
      <c r="A18296" t="inlineStr">
        <is>
          <t>Dealer-249</t>
        </is>
      </c>
      <c r="B18296" s="1"/>
      <c r="F18296" s="4" t="s">
        <v>3</v>
      </c>
      <c r="G18296" s="2"/>
      <c r="H18296" s="1" t="s">
        <v>2390</v>
      </c>
      <c r="W18296">
        <f t="shared" si="1934"/>
      </c>
      <c r="X18296">
        <f t="shared" si="1935"/>
      </c>
      <c r="Y18296">
        <f t="shared" si="1936"/>
      </c>
      <c r="Z18296">
        <f t="shared" si="1937"/>
      </c>
    </row>
    <row r="18297" spans="1:26" ht="15.75">
      <c r="A18297" s="141" t="inlineStr">
        <is>
          <t>Dealer-250</t>
        </is>
      </c>
      <c r="B18297" s="126"/>
      <c r="D18297" s="142"/>
      <c r="W18297">
        <f t="shared" si="1934"/>
      </c>
      <c r="X18297">
        <f t="shared" si="1935"/>
      </c>
      <c r="Y18297">
        <f t="shared" si="1936"/>
      </c>
      <c r="Z18297">
        <f t="shared" si="1937"/>
      </c>
    </row>
    <row r="18298" spans="1:26" ht="15.75">
      <c r="A18298" s="141" t="inlineStr">
        <is>
          <t>Address line (redacted)</t>
        </is>
      </c>
      <c r="B18298" s="126"/>
      <c r="D18298" s="142"/>
      <c r="H18298" s="54"/>
      <c r="W18298">
        <f t="shared" si="1934"/>
      </c>
      <c r="X18298">
        <f t="shared" si="1935"/>
      </c>
      <c r="Y18298">
        <f t="shared" si="1936"/>
      </c>
      <c r="Z18298">
        <f t="shared" si="1937"/>
      </c>
    </row>
    <row r="18299" spans="1:26" ht="15.75">
      <c r="A18299" s="143"/>
      <c r="B18299" s="126"/>
      <c r="D18299" s="142"/>
      <c r="H18299" s="54"/>
      <c r="W18299">
        <f t="shared" si="1934"/>
      </c>
      <c r="X18299">
        <f t="shared" si="1935"/>
      </c>
      <c r="Y18299">
        <f t="shared" si="1936"/>
      </c>
      <c r="Z18299">
        <f t="shared" si="1937"/>
      </c>
    </row>
    <row r="18300" spans="1:26">
      <c r="A18300" s="144" t="s">
        <v>367</v>
      </c>
      <c r="B18300" s="145"/>
      <c r="C18300" s="126"/>
      <c r="D18300" s="126"/>
      <c r="E18300" s="126"/>
      <c r="W18300">
        <f t="shared" si="1934"/>
      </c>
      <c r="X18300">
        <f t="shared" si="1935"/>
      </c>
      <c r="Y18300">
        <f t="shared" si="1936"/>
      </c>
      <c r="Z18300">
        <f t="shared" si="1937"/>
      </c>
    </row>
    <row r="18301" spans="1:26">
      <c r="W18301">
        <f t="shared" si="1934"/>
      </c>
      <c r="X18301">
        <f t="shared" si="1935"/>
      </c>
      <c r="Y18301">
        <f t="shared" si="1936"/>
      </c>
      <c r="Z18301">
        <f t="shared" si="1937"/>
      </c>
    </row>
    <row r="18302" spans="1:26">
      <c r="A18302" s="1" t="s">
        <v>5</v>
      </c>
      <c r="W18302">
        <f t="shared" si="1934"/>
      </c>
      <c r="X18302">
        <f t="shared" si="1935"/>
      </c>
      <c r="Y18302">
        <f t="shared" si="1936"/>
      </c>
      <c r="Z18302">
        <f t="shared" si="1937"/>
      </c>
    </row>
    <row r="18303" spans="1:26">
      <c r="A18303" s="1" t="s">
        <v>6</v>
      </c>
      <c r="W18303">
        <f t="shared" si="1934"/>
      </c>
      <c r="X18303">
        <f t="shared" si="1935"/>
      </c>
      <c r="Y18303">
        <f t="shared" si="1936"/>
      </c>
      <c r="Z18303">
        <f t="shared" si="1937"/>
      </c>
    </row>
    <row r="18304" spans="1:26" ht="15.75" thickBot="1">
      <c r="A18304" s="1" t="s">
        <v>7</v>
      </c>
      <c r="W18304">
        <f t="shared" si="1934"/>
      </c>
      <c r="X18304">
        <f t="shared" si="1935"/>
      </c>
      <c r="Y18304">
        <f t="shared" si="1936"/>
      </c>
      <c r="Z18304">
        <f t="shared" si="1937"/>
      </c>
    </row>
    <row r="18305" spans="1:26" ht="24">
      <c r="A18305" s="26" t="s">
        <v>8</v>
      </c>
      <c r="B18305" s="27" t="s">
        <v>9</v>
      </c>
      <c r="C18305" s="27" t="s">
        <v>10</v>
      </c>
      <c r="D18305" s="28" t="s">
        <v>11</v>
      </c>
      <c r="E18305" s="28" t="s">
        <v>12</v>
      </c>
      <c r="F18305" s="28" t="s">
        <v>13</v>
      </c>
      <c r="G18305" s="28" t="s">
        <v>14</v>
      </c>
      <c r="H18305" s="29" t="s">
        <v>15</v>
      </c>
      <c r="I18305" s="30" t="s">
        <v>16</v>
      </c>
      <c r="W18305">
        <f t="shared" si="1934"/>
      </c>
      <c r="X18305">
        <f t="shared" si="1935"/>
      </c>
      <c r="Y18305">
        <f t="shared" si="1936"/>
      </c>
      <c r="Z18305">
        <f t="shared" si="1937"/>
      </c>
    </row>
    <row r="18306" spans="1:26">
      <c r="A18306" s="103"/>
      <c r="B18306" s="1564" t="s">
        <v>17</v>
      </c>
      <c r="C18306" s="1565"/>
      <c r="D18306" s="21"/>
      <c r="E18306" s="5"/>
      <c r="F18306" s="9"/>
      <c r="G18306" s="6"/>
      <c r="H18306" s="7"/>
      <c r="I18306" s="102"/>
      <c r="W18306">
        <f t="shared" si="1934"/>
      </c>
      <c r="X18306">
        <f t="shared" si="1935"/>
      </c>
      <c r="Y18306">
        <f t="shared" si="1936"/>
      </c>
      <c r="Z18306">
        <f t="shared" si="1937"/>
      </c>
    </row>
    <row r="18307" spans="1:26">
      <c r="A18307" s="16"/>
      <c r="B18307" s="8" t="s">
        <v>273</v>
      </c>
      <c r="C18307" s="5" t="s">
        <v>274</v>
      </c>
      <c r="D18307" s="5">
        <v>2</v>
      </c>
      <c r="E18307" s="21">
        <v>5</v>
      </c>
      <c r="F18307" s="6">
        <v>10</v>
      </c>
      <c r="G18307" s="127">
        <f>+F18307</f>
      </c>
      <c r="H18307" s="5">
        <f>1950</f>
      </c>
      <c r="I18307" s="102">
        <f>+H18307*G18307</f>
      </c>
      <c r="W18307">
        <f t="shared" si="1934"/>
      </c>
      <c r="X18307">
        <f t="shared" si="1935"/>
      </c>
      <c r="Y18307">
        <f t="shared" si="1936"/>
      </c>
      <c r="Z18307">
        <f t="shared" si="1937"/>
      </c>
    </row>
    <row r="18308" spans="1:26">
      <c r="A18308" s="103"/>
      <c r="B18308" s="8"/>
      <c r="C18308" s="5"/>
      <c r="D18308" s="5"/>
      <c r="E18308" s="10"/>
      <c r="F18308" s="9"/>
      <c r="G18308" s="127"/>
      <c r="H18308" s="5"/>
      <c r="I18308" s="102"/>
      <c r="W18308">
        <f t="shared" ref="W18308:W18371" si="1938">IF(LEFT($H18308&amp;"",5)="2019-",$H18308,W18307)</f>
      </c>
      <c r="X18308">
        <f t="shared" ref="X18308:X18371" si="1939">IF($W18308="",0,IF(COUNTIF($AB$2:$AB$80,$W18308)&gt;0,1,0))</f>
      </c>
      <c r="Y18308">
        <f t="shared" ref="Y18308:Y18371" si="1940">IF($C18308="","",UPPER(TRIM(IFERROR(LEFT($C18308&amp;"",FIND("/",$C18308&amp;"")-1),$C18308&amp;""))))</f>
      </c>
      <c r="Z18308">
        <f t="shared" ref="Z18308:Z18371" si="1941">IFERROR(IF(ISNUMBER($G18308),$G18308,0),0)</f>
      </c>
    </row>
    <row r="18309" spans="1:26">
      <c r="A18309" s="103"/>
      <c r="B18309" s="8" t="s">
        <v>586</v>
      </c>
      <c r="C18309" s="5" t="s">
        <v>587</v>
      </c>
      <c r="D18309" s="1790">
        <v>1</v>
      </c>
      <c r="E18309" s="10"/>
      <c r="F18309" s="9">
        <v>3</v>
      </c>
      <c r="G18309" s="127">
        <f>+F18309</f>
      </c>
      <c r="H18309" s="5">
        <f>50+2195</f>
      </c>
      <c r="I18309" s="102">
        <f>+H18309*G18309</f>
      </c>
      <c r="W18309">
        <f t="shared" si="1938"/>
      </c>
      <c r="X18309">
        <f t="shared" si="1939"/>
      </c>
      <c r="Y18309">
        <f t="shared" si="1940"/>
      </c>
      <c r="Z18309">
        <f t="shared" si="1941"/>
      </c>
    </row>
    <row r="18310" spans="1:26">
      <c r="A18310" s="103"/>
      <c r="B18310" s="1564" t="s">
        <v>719</v>
      </c>
      <c r="C18310" s="1565"/>
      <c r="D18310" s="1791"/>
      <c r="E18310" s="5"/>
      <c r="F18310" s="9"/>
      <c r="G18310" s="127"/>
      <c r="H18310" s="5"/>
      <c r="I18310" s="102"/>
      <c r="W18310">
        <f t="shared" si="1938"/>
      </c>
      <c r="X18310">
        <f t="shared" si="1939"/>
      </c>
      <c r="Y18310">
        <f t="shared" si="1940"/>
      </c>
      <c r="Z18310">
        <f t="shared" si="1941"/>
      </c>
    </row>
    <row r="18311" spans="1:26">
      <c r="A18311" s="103"/>
      <c r="B18311" s="15" t="s">
        <v>531</v>
      </c>
      <c r="C18311" s="5" t="s">
        <v>532</v>
      </c>
      <c r="D18311" s="1791"/>
      <c r="E18311" s="10"/>
      <c r="F18311" s="9">
        <v>10</v>
      </c>
      <c r="G18311" s="127">
        <f>+F18311</f>
      </c>
      <c r="H18311" s="5">
        <f>40+359</f>
      </c>
      <c r="I18311" s="102">
        <f>+H18311*G18311</f>
      </c>
      <c r="W18311">
        <f t="shared" si="1938"/>
      </c>
      <c r="X18311">
        <f t="shared" si="1939"/>
      </c>
      <c r="Y18311">
        <f t="shared" si="1940"/>
      </c>
      <c r="Z18311">
        <f t="shared" si="1941"/>
      </c>
    </row>
    <row r="18312" spans="1:26">
      <c r="A18312" s="103"/>
      <c r="B18312" s="8"/>
      <c r="C18312" s="5"/>
      <c r="D18312" s="1792"/>
      <c r="E18312" s="10"/>
      <c r="F18312" s="9"/>
      <c r="G18312" s="127"/>
      <c r="H18312" s="5"/>
      <c r="I18312" s="102"/>
      <c r="W18312">
        <f t="shared" si="1938"/>
      </c>
      <c r="X18312">
        <f t="shared" si="1939"/>
      </c>
      <c r="Y18312">
        <f t="shared" si="1940"/>
      </c>
      <c r="Z18312">
        <f t="shared" si="1941"/>
      </c>
    </row>
    <row r="18313" spans="1:26">
      <c r="A18313" s="103"/>
      <c r="B18313" s="8"/>
      <c r="C18313" s="5"/>
      <c r="D18313" s="10"/>
      <c r="E18313" s="5"/>
      <c r="F18313" s="9"/>
      <c r="G18313" s="127"/>
      <c r="H18313" s="5"/>
      <c r="I18313" s="102"/>
      <c r="W18313">
        <f t="shared" si="1938"/>
      </c>
      <c r="X18313">
        <f t="shared" si="1939"/>
      </c>
      <c r="Y18313">
        <f t="shared" si="1940"/>
      </c>
      <c r="Z18313">
        <f t="shared" si="1941"/>
      </c>
    </row>
    <row r="18314" spans="1:26">
      <c r="A18314" s="103"/>
      <c r="B18314" s="8"/>
      <c r="C18314" s="5"/>
      <c r="D18314" s="134"/>
      <c r="E18314" s="16"/>
      <c r="F18314" s="9"/>
      <c r="G18314" s="6"/>
      <c r="H18314" s="16"/>
      <c r="I18314" s="102"/>
      <c r="W18314">
        <f t="shared" si="1938"/>
      </c>
      <c r="X18314">
        <f t="shared" si="1939"/>
      </c>
      <c r="Y18314">
        <f t="shared" si="1940"/>
      </c>
      <c r="Z18314">
        <f t="shared" si="1941"/>
      </c>
    </row>
    <row r="18315" spans="1:26">
      <c r="A18315" s="103"/>
      <c r="B18315" s="20"/>
      <c r="C18315" s="19"/>
      <c r="D18315" s="19"/>
      <c r="E18315" s="21"/>
      <c r="F18315" s="9"/>
      <c r="G18315" s="6"/>
      <c r="H18315" s="19"/>
      <c r="I18315" s="102"/>
      <c r="W18315">
        <f t="shared" si="1938"/>
      </c>
      <c r="X18315">
        <f t="shared" si="1939"/>
      </c>
      <c r="Y18315">
        <f t="shared" si="1940"/>
      </c>
      <c r="Z18315">
        <f t="shared" si="1941"/>
      </c>
    </row>
    <row r="18316" spans="1:26">
      <c r="A18316" s="103"/>
      <c r="B18316" s="1646"/>
      <c r="C18316" s="1646"/>
      <c r="D18316" s="19"/>
      <c r="E18316" s="21"/>
      <c r="F18316" s="9"/>
      <c r="G18316" s="6"/>
      <c r="H18316" s="19"/>
      <c r="I18316" s="102"/>
      <c r="W18316">
        <f t="shared" si="1938"/>
      </c>
      <c r="X18316">
        <f t="shared" si="1939"/>
      </c>
      <c r="Y18316">
        <f t="shared" si="1940"/>
      </c>
      <c r="Z18316">
        <f t="shared" si="1941"/>
      </c>
    </row>
    <row r="18317" spans="1:26">
      <c r="A18317" s="103"/>
      <c r="B18317" s="1646"/>
      <c r="C18317" s="1646"/>
      <c r="D18317" s="5"/>
      <c r="E18317" s="21"/>
      <c r="F18317" s="9"/>
      <c r="G18317" s="6"/>
      <c r="H18317" s="5"/>
      <c r="I18317" s="102"/>
      <c r="W18317">
        <f t="shared" si="1938"/>
      </c>
      <c r="X18317">
        <f t="shared" si="1939"/>
      </c>
      <c r="Y18317">
        <f t="shared" si="1940"/>
      </c>
      <c r="Z18317">
        <f t="shared" si="1941"/>
      </c>
    </row>
    <row r="18318" spans="1:26">
      <c r="A18318" s="103"/>
      <c r="B18318" s="17"/>
      <c r="C18318" s="9"/>
      <c r="D18318" s="21"/>
      <c r="E18318" s="5"/>
      <c r="F18318" s="9"/>
      <c r="G18318" s="6"/>
      <c r="H18318" s="7"/>
      <c r="I18318" s="102"/>
      <c r="W18318">
        <f t="shared" si="1938"/>
      </c>
      <c r="X18318">
        <f t="shared" si="1939"/>
      </c>
      <c r="Y18318">
        <f t="shared" si="1940"/>
      </c>
      <c r="Z18318">
        <f t="shared" si="1941"/>
      </c>
    </row>
    <row r="18319" spans="1:26" ht="24">
      <c r="A18319" s="31"/>
      <c r="B18319" s="866" t="s">
        <v>2946</v>
      </c>
      <c r="C18319" s="858"/>
      <c r="D18319" s="5"/>
      <c r="E18319" s="5"/>
      <c r="F18319" s="5"/>
      <c r="G18319" s="21"/>
      <c r="H18319" s="5"/>
      <c r="I18319" s="32"/>
      <c r="W18319">
        <f t="shared" si="1938"/>
      </c>
      <c r="X18319">
        <f t="shared" si="1939"/>
      </c>
      <c r="Y18319">
        <f t="shared" si="1940"/>
      </c>
      <c r="Z18319">
        <f t="shared" si="1941"/>
      </c>
    </row>
    <row r="18320" spans="1:26">
      <c r="A18320" s="33"/>
      <c r="B18320" s="859"/>
      <c r="C18320" s="860"/>
      <c r="D18320" s="34"/>
      <c r="E18320" s="16"/>
      <c r="F18320" s="5"/>
      <c r="G18320" s="21"/>
      <c r="H18320" s="5"/>
      <c r="I18320" s="32"/>
      <c r="W18320">
        <f t="shared" si="1938"/>
      </c>
      <c r="X18320">
        <f t="shared" si="1939"/>
      </c>
      <c r="Y18320">
        <f t="shared" si="1940"/>
      </c>
      <c r="Z18320">
        <f t="shared" si="1941"/>
      </c>
    </row>
    <row r="18321" spans="1:26" ht="15.75" thickBot="1">
      <c r="A18321" s="33"/>
      <c r="B18321" s="10"/>
      <c r="C18321" s="10"/>
      <c r="D18321" s="109"/>
      <c r="E18321" s="109"/>
      <c r="F18321" s="109"/>
      <c r="G18321" s="109"/>
      <c r="H18321" s="109"/>
      <c r="I18321" s="110"/>
      <c r="W18321">
        <f t="shared" si="1938"/>
      </c>
      <c r="X18321">
        <f t="shared" si="1939"/>
      </c>
      <c r="Y18321">
        <f t="shared" si="1940"/>
      </c>
      <c r="Z18321">
        <f t="shared" si="1941"/>
      </c>
    </row>
    <row r="18322" spans="1:26">
      <c r="A18322" s="33"/>
      <c r="B18322" s="10"/>
      <c r="C18322" s="10"/>
      <c r="D18322" s="91"/>
      <c r="E18322" s="91"/>
      <c r="F18322" s="91"/>
      <c r="G18322" s="92" t="s">
        <v>19</v>
      </c>
      <c r="H18322" s="91"/>
      <c r="I18322" s="111">
        <f>SUM(I18306:I18321)</f>
      </c>
      <c r="W18322">
        <f t="shared" si="1938"/>
      </c>
      <c r="X18322">
        <f t="shared" si="1939"/>
      </c>
      <c r="Y18322">
        <f t="shared" si="1940"/>
      </c>
      <c r="Z18322">
        <f t="shared" si="1941"/>
      </c>
    </row>
    <row r="18323" spans="1:26">
      <c r="A18323" s="149"/>
      <c r="B18323" s="69"/>
      <c r="C18323" s="69"/>
      <c r="D18323" s="150"/>
      <c r="E18323" s="150"/>
      <c r="F18323" s="69"/>
      <c r="G18323" s="433"/>
      <c r="H18323" s="154"/>
      <c r="I18323" s="155"/>
      <c r="W18323">
        <f t="shared" si="1938"/>
      </c>
      <c r="X18323">
        <f t="shared" si="1939"/>
      </c>
      <c r="Y18323">
        <f t="shared" si="1940"/>
      </c>
      <c r="Z18323">
        <f t="shared" si="1941"/>
      </c>
    </row>
    <row r="18324" spans="1:26">
      <c r="A18324" s="149"/>
      <c r="B18324" s="69"/>
      <c r="C18324" s="69"/>
      <c r="D18324" s="151"/>
      <c r="E18324" s="151"/>
      <c r="F18324" s="69"/>
      <c r="G18324" s="153"/>
      <c r="H18324" s="112"/>
      <c r="I18324" s="61"/>
      <c r="W18324">
        <f t="shared" si="1938"/>
      </c>
      <c r="X18324">
        <f t="shared" si="1939"/>
      </c>
      <c r="Y18324">
        <f t="shared" si="1940"/>
      </c>
      <c r="Z18324">
        <f t="shared" si="1941"/>
      </c>
    </row>
    <row r="18325" spans="1:26" ht="15.75" thickBot="1">
      <c r="A18325" s="33"/>
      <c r="B18325" s="11" t="s">
        <v>20</v>
      </c>
      <c r="C18325" s="35"/>
      <c r="D18325" s="35"/>
      <c r="E18325" s="35"/>
      <c r="F18325" s="35"/>
      <c r="G18325" s="35"/>
      <c r="H18325" s="35"/>
      <c r="I18325" s="36"/>
      <c r="W18325">
        <f t="shared" si="1938"/>
      </c>
      <c r="X18325">
        <f t="shared" si="1939"/>
      </c>
      <c r="Y18325">
        <f t="shared" si="1940"/>
      </c>
      <c r="Z18325">
        <f t="shared" si="1941"/>
      </c>
    </row>
    <row r="18326" spans="1:26" ht="15.75" thickBot="1">
      <c r="A18326" s="37"/>
      <c r="B18326" s="38"/>
      <c r="C18326" s="39" t="s">
        <v>21</v>
      </c>
      <c r="D18326" s="40">
        <f>SUM(D18306:D18325)</f>
      </c>
      <c r="E18326" s="41">
        <f>IF(H18326=I18326,"OK","NO")</f>
      </c>
      <c r="F18326" s="40">
        <f>SUM(F18306:F18325)</f>
      </c>
      <c r="G18326" s="40">
        <f>SUM(G18306:G18325)</f>
      </c>
      <c r="H18326" s="42">
        <f>SUMPRODUCT(F18303:F18321,H18303:H18321)</f>
      </c>
      <c r="I18326" s="43">
        <f>SUM(I18322:I18325)</f>
      </c>
      <c r="N18326" s="118">
        <f>+I18326-8252</f>
      </c>
      <c r="W18326">
        <f t="shared" si="1938"/>
      </c>
      <c r="X18326">
        <f t="shared" si="1939"/>
      </c>
      <c r="Y18326">
        <f t="shared" si="1940"/>
      </c>
      <c r="Z18326">
        <f t="shared" si="1941"/>
      </c>
    </row>
    <row r="18327" spans="1:26" ht="15.75" thickBot="1">
      <c r="A18327" s="44"/>
      <c r="B18327" s="116"/>
      <c r="C18327" s="45"/>
      <c r="D18327" s="45"/>
      <c r="E18327" s="45"/>
      <c r="F18327" s="45"/>
      <c r="G18327" s="45"/>
      <c r="H18327" s="46"/>
      <c r="I18327" s="47"/>
      <c r="W18327">
        <f t="shared" si="1938"/>
      </c>
      <c r="X18327">
        <f t="shared" si="1939"/>
      </c>
      <c r="Y18327">
        <f t="shared" si="1940"/>
      </c>
      <c r="Z18327">
        <f t="shared" si="1941"/>
      </c>
    </row>
    <row r="18328" spans="1:26">
      <c r="A18328" s="12" t="s">
        <v>23</v>
      </c>
      <c r="B18328" s="12"/>
      <c r="C18328" s="12"/>
      <c r="D18328" s="13"/>
      <c r="E18328" s="14" t="s">
        <v>301</v>
      </c>
      <c r="F18328" s="14"/>
      <c r="G18328" s="14"/>
      <c r="H18328" s="2"/>
      <c r="I18328" s="12"/>
      <c r="W18328">
        <f t="shared" si="1938"/>
      </c>
      <c r="X18328">
        <f t="shared" si="1939"/>
      </c>
      <c r="Y18328">
        <f t="shared" si="1940"/>
      </c>
      <c r="Z18328">
        <f t="shared" si="1941"/>
      </c>
    </row>
    <row r="18329" spans="1:26">
      <c r="W18329">
        <f t="shared" si="1938"/>
      </c>
      <c r="X18329">
        <f t="shared" si="1939"/>
      </c>
      <c r="Y18329">
        <f t="shared" si="1940"/>
      </c>
      <c r="Z18329">
        <f t="shared" si="1941"/>
      </c>
    </row>
    <row r="18330" spans="1:26">
      <c r="W18330">
        <f t="shared" si="1938"/>
      </c>
      <c r="X18330">
        <f t="shared" si="1939"/>
      </c>
      <c r="Y18330">
        <f t="shared" si="1940"/>
      </c>
      <c r="Z18330">
        <f t="shared" si="1941"/>
      </c>
    </row>
    <row r="18331" spans="1:26">
      <c r="W18331">
        <f t="shared" si="1938"/>
      </c>
      <c r="X18331">
        <f t="shared" si="1939"/>
      </c>
      <c r="Y18331">
        <f t="shared" si="1940"/>
      </c>
      <c r="Z18331">
        <f t="shared" si="1941"/>
      </c>
    </row>
    <row r="18332" spans="1:26">
      <c r="W18332">
        <f t="shared" si="1938"/>
      </c>
      <c r="X18332">
        <f t="shared" si="1939"/>
      </c>
      <c r="Y18332">
        <f t="shared" si="1940"/>
      </c>
      <c r="Z18332">
        <f t="shared" si="1941"/>
      </c>
    </row>
    <row r="18333" spans="1:26">
      <c r="W18333">
        <f t="shared" si="1938"/>
      </c>
      <c r="X18333">
        <f t="shared" si="1939"/>
      </c>
      <c r="Y18333">
        <f t="shared" si="1940"/>
      </c>
      <c r="Z18333">
        <f t="shared" si="1941"/>
      </c>
    </row>
    <row r="18334" spans="1:26">
      <c r="W18334">
        <f t="shared" si="1938"/>
      </c>
      <c r="X18334">
        <f t="shared" si="1939"/>
      </c>
      <c r="Y18334">
        <f t="shared" si="1940"/>
      </c>
      <c r="Z18334">
        <f t="shared" si="1941"/>
      </c>
    </row>
    <row r="18335" spans="1:26">
      <c r="W18335">
        <f t="shared" si="1938"/>
      </c>
      <c r="X18335">
        <f t="shared" si="1939"/>
      </c>
      <c r="Y18335">
        <f t="shared" si="1940"/>
      </c>
      <c r="Z18335">
        <f t="shared" si="1941"/>
      </c>
    </row>
    <row r="18336" spans="1:26">
      <c r="A18336" s="1562" t="s">
        <v>0</v>
      </c>
      <c r="B18336" s="1562"/>
      <c r="C18336" s="1562"/>
      <c r="D18336" s="1562"/>
      <c r="E18336" s="1562"/>
      <c r="F18336" s="1562"/>
      <c r="G18336" s="1562"/>
      <c r="H18336" s="1562"/>
      <c r="I18336" s="1562"/>
      <c r="W18336">
        <f t="shared" si="1938"/>
      </c>
      <c r="X18336">
        <f t="shared" si="1939"/>
      </c>
      <c r="Y18336">
        <f t="shared" si="1940"/>
      </c>
      <c r="Z18336">
        <f t="shared" si="1941"/>
      </c>
    </row>
    <row r="18337" spans="1:26">
      <c r="W18337">
        <f t="shared" si="1938"/>
      </c>
      <c r="X18337">
        <f t="shared" si="1939"/>
      </c>
      <c r="Y18337">
        <f t="shared" si="1940"/>
      </c>
      <c r="Z18337">
        <f t="shared" si="1941"/>
      </c>
    </row>
    <row r="18338" spans="1:26">
      <c r="A18338" s="1" t="s">
        <v>1</v>
      </c>
      <c r="B18338" s="1"/>
      <c r="G18338" s="489" t="s">
        <v>2</v>
      </c>
      <c r="H18338" s="3" t="s">
        <v>2770</v>
      </c>
      <c r="W18338">
        <f t="shared" si="1938"/>
      </c>
      <c r="X18338">
        <f t="shared" si="1939"/>
      </c>
      <c r="Y18338">
        <f t="shared" si="1940"/>
      </c>
      <c r="Z18338">
        <f t="shared" si="1941"/>
      </c>
    </row>
    <row r="18339" spans="1:26">
      <c r="A18339" s="1" t="inlineStr">
        <is>
          <t>Dealer-049</t>
        </is>
      </c>
      <c r="B18339" s="1"/>
      <c r="F18339" s="4"/>
      <c r="G18339" s="488" t="s">
        <v>1440</v>
      </c>
      <c r="H18339" s="1" t="s">
        <v>2391</v>
      </c>
      <c r="W18339">
        <f t="shared" si="1938"/>
      </c>
      <c r="X18339">
        <f t="shared" si="1939"/>
      </c>
      <c r="Y18339">
        <f t="shared" si="1940"/>
      </c>
      <c r="Z18339">
        <f t="shared" si="1941"/>
      </c>
    </row>
    <row r="18340" spans="1:26">
      <c r="A18340" s="1" t="inlineStr">
        <is>
          <t>Address line (redacted)</t>
        </is>
      </c>
      <c r="B18340" s="1"/>
      <c r="G18340" s="723"/>
      <c r="H18340" s="49"/>
      <c r="I18340" s="55"/>
      <c r="J18340" s="55"/>
      <c r="W18340">
        <f t="shared" si="1938"/>
      </c>
      <c r="X18340">
        <f t="shared" si="1939"/>
      </c>
      <c r="Y18340">
        <f t="shared" si="1940"/>
      </c>
      <c r="Z18340">
        <f t="shared" si="1941"/>
      </c>
    </row>
    <row r="18341" spans="1:26">
      <c r="A18341" s="1" t="inlineStr">
        <is>
          <t>Address line (redacted)</t>
        </is>
      </c>
      <c r="B18341" s="1"/>
      <c r="D18341" s="85"/>
      <c r="E18341" s="85"/>
      <c r="F18341" s="85"/>
      <c r="G18341" s="85"/>
      <c r="H18341" s="85"/>
      <c r="W18341">
        <f t="shared" si="1938"/>
      </c>
      <c r="X18341">
        <f t="shared" si="1939"/>
      </c>
      <c r="Y18341">
        <f t="shared" si="1940"/>
      </c>
      <c r="Z18341">
        <f t="shared" si="1941"/>
      </c>
    </row>
    <row r="18342" spans="1:26">
      <c r="A18342" s="268" t="s">
        <v>598</v>
      </c>
      <c r="B18342" s="243" t="inlineStr">
        <is>
          <t>GSTIN-MASKED</t>
        </is>
      </c>
      <c r="D18342" s="85"/>
      <c r="E18342" s="85"/>
      <c r="F18342" s="85"/>
      <c r="G18342" s="85"/>
      <c r="H18342" s="85"/>
      <c r="W18342">
        <f t="shared" si="1938"/>
      </c>
      <c r="X18342">
        <f t="shared" si="1939"/>
      </c>
      <c r="Y18342">
        <f t="shared" si="1940"/>
      </c>
      <c r="Z18342">
        <f t="shared" si="1941"/>
      </c>
    </row>
    <row r="18343" spans="1:26">
      <c r="A18343" s="49"/>
      <c r="B18343" s="87"/>
      <c r="W18343">
        <f t="shared" si="1938"/>
      </c>
      <c r="X18343">
        <f t="shared" si="1939"/>
      </c>
      <c r="Y18343">
        <f t="shared" si="1940"/>
      </c>
      <c r="Z18343">
        <f t="shared" si="1941"/>
      </c>
    </row>
    <row r="18344" spans="1:26">
      <c r="A18344" s="1" t="s">
        <v>5</v>
      </c>
      <c r="W18344">
        <f t="shared" si="1938"/>
      </c>
      <c r="X18344">
        <f t="shared" si="1939"/>
      </c>
      <c r="Y18344">
        <f t="shared" si="1940"/>
      </c>
      <c r="Z18344">
        <f t="shared" si="1941"/>
      </c>
    </row>
    <row r="18345" spans="1:26">
      <c r="A18345" s="1" t="s">
        <v>6</v>
      </c>
      <c r="W18345">
        <f t="shared" si="1938"/>
      </c>
      <c r="X18345">
        <f t="shared" si="1939"/>
      </c>
      <c r="Y18345">
        <f t="shared" si="1940"/>
      </c>
      <c r="Z18345">
        <f t="shared" si="1941"/>
      </c>
    </row>
    <row r="18346" spans="1:26">
      <c r="A18346" s="1" t="s">
        <v>7</v>
      </c>
      <c r="W18346">
        <f t="shared" si="1938"/>
      </c>
      <c r="X18346">
        <f t="shared" si="1939"/>
      </c>
      <c r="Y18346">
        <f t="shared" si="1940"/>
      </c>
      <c r="Z18346">
        <f t="shared" si="1941"/>
      </c>
    </row>
    <row r="18347" spans="1:26" ht="24">
      <c r="A18347" s="88" t="s">
        <v>8</v>
      </c>
      <c r="B18347" s="89" t="s">
        <v>9</v>
      </c>
      <c r="C18347" s="89" t="s">
        <v>10</v>
      </c>
      <c r="D18347" s="34" t="s">
        <v>11</v>
      </c>
      <c r="E18347" s="34" t="s">
        <v>12</v>
      </c>
      <c r="F18347" s="34" t="s">
        <v>13</v>
      </c>
      <c r="G18347" s="34" t="s">
        <v>14</v>
      </c>
      <c r="H18347" s="88" t="s">
        <v>15</v>
      </c>
      <c r="I18347" s="90" t="s">
        <v>16</v>
      </c>
      <c r="W18347">
        <f t="shared" si="1938"/>
      </c>
      <c r="X18347">
        <f t="shared" si="1939"/>
      </c>
      <c r="Y18347">
        <f t="shared" si="1940"/>
      </c>
      <c r="Z18347">
        <f t="shared" si="1941"/>
      </c>
    </row>
    <row r="18348" spans="1:26">
      <c r="A18348" s="5"/>
      <c r="B18348" s="1564" t="s">
        <v>17</v>
      </c>
      <c r="C18348" s="1565"/>
      <c r="D18348" s="50"/>
      <c r="E18348" s="50"/>
      <c r="F18348" s="21"/>
      <c r="G18348" s="6"/>
      <c r="H18348" s="5"/>
      <c r="I18348" s="183"/>
      <c r="W18348">
        <f t="shared" si="1938"/>
      </c>
      <c r="X18348">
        <f t="shared" si="1939"/>
      </c>
      <c r="Y18348">
        <f t="shared" si="1940"/>
      </c>
      <c r="Z18348">
        <f t="shared" si="1941"/>
      </c>
    </row>
    <row r="18349" spans="1:26">
      <c r="A18349" s="5">
        <v>1</v>
      </c>
      <c r="B18349" s="8" t="s">
        <v>1476</v>
      </c>
      <c r="C18349" s="5" t="s">
        <v>1477</v>
      </c>
      <c r="D18349" s="5">
        <v>2</v>
      </c>
      <c r="E18349" s="5">
        <v>5</v>
      </c>
      <c r="F18349" s="5">
        <f>+E18349*D18349</f>
      </c>
      <c r="G18349" s="6">
        <f>+E18349*D18349</f>
      </c>
      <c r="H18349" s="5">
        <v>1</v>
      </c>
      <c r="I18349" s="183">
        <f>+H18349*G18349</f>
      </c>
      <c r="W18349">
        <f t="shared" si="1938"/>
      </c>
      <c r="X18349">
        <f t="shared" si="1939"/>
      </c>
      <c r="Y18349">
        <f t="shared" si="1940"/>
      </c>
      <c r="Z18349">
        <f t="shared" si="1941"/>
      </c>
    </row>
    <row r="18350" spans="1:26">
      <c r="A18350" s="5">
        <v>2</v>
      </c>
      <c r="B18350" s="8" t="s">
        <v>852</v>
      </c>
      <c r="C18350" s="5" t="s">
        <v>851</v>
      </c>
      <c r="D18350" s="5">
        <v>1</v>
      </c>
      <c r="E18350" s="5">
        <v>5</v>
      </c>
      <c r="F18350" s="5">
        <f>+E18350*D18350</f>
      </c>
      <c r="G18350" s="6">
        <f>+E18350*D18350</f>
      </c>
      <c r="H18350" s="5">
        <v>1</v>
      </c>
      <c r="I18350" s="183">
        <f>+H18350*G18350</f>
      </c>
      <c r="W18350">
        <f t="shared" si="1938"/>
      </c>
      <c r="X18350">
        <f t="shared" si="1939"/>
      </c>
      <c r="Y18350">
        <f t="shared" si="1940"/>
      </c>
      <c r="Z18350">
        <f t="shared" si="1941"/>
      </c>
    </row>
    <row r="18351" spans="1:26">
      <c r="A18351" s="19"/>
      <c r="B18351" s="1564" t="s">
        <v>18</v>
      </c>
      <c r="C18351" s="1565"/>
      <c r="D18351" s="184"/>
      <c r="E18351" s="184"/>
      <c r="F18351" s="186"/>
      <c r="G18351" s="186"/>
      <c r="H18351" s="316"/>
      <c r="I18351" s="188"/>
      <c r="W18351">
        <f t="shared" si="1938"/>
      </c>
      <c r="X18351">
        <f t="shared" si="1939"/>
      </c>
      <c r="Y18351">
        <f t="shared" si="1940"/>
      </c>
      <c r="Z18351">
        <f t="shared" si="1941"/>
      </c>
    </row>
    <row r="18352" spans="1:26" ht="24">
      <c r="A18352" s="5">
        <v>3</v>
      </c>
      <c r="B18352" s="95" t="s">
        <v>469</v>
      </c>
      <c r="C18352" s="101" t="s">
        <v>468</v>
      </c>
      <c r="D18352" s="5">
        <v>1</v>
      </c>
      <c r="E18352" s="5">
        <v>4</v>
      </c>
      <c r="F18352" s="5">
        <f>+E18352*D18352</f>
      </c>
      <c r="G18352" s="6">
        <f>+E18352*D18352</f>
      </c>
      <c r="H18352" s="16">
        <v>1</v>
      </c>
      <c r="I18352" s="183">
        <f>+H18352*G18352</f>
      </c>
      <c r="W18352">
        <f t="shared" si="1938"/>
      </c>
      <c r="X18352">
        <f t="shared" si="1939"/>
      </c>
      <c r="Y18352">
        <f t="shared" si="1940"/>
      </c>
      <c r="Z18352">
        <f t="shared" si="1941"/>
      </c>
    </row>
    <row r="18353" spans="1:26">
      <c r="A18353" s="5">
        <v>4</v>
      </c>
      <c r="B18353" s="95" t="s">
        <v>310</v>
      </c>
      <c r="C18353" s="5" t="s">
        <v>311</v>
      </c>
      <c r="D18353" s="5">
        <v>3</v>
      </c>
      <c r="E18353" s="5">
        <v>4</v>
      </c>
      <c r="F18353" s="5">
        <f>+E18353*D18353</f>
      </c>
      <c r="G18353" s="6">
        <f>+E18353*D18353</f>
      </c>
      <c r="H18353" s="16">
        <v>1</v>
      </c>
      <c r="I18353" s="183">
        <f>+H18353*G18353</f>
      </c>
      <c r="W18353">
        <f t="shared" si="1938"/>
      </c>
      <c r="X18353">
        <f t="shared" si="1939"/>
      </c>
      <c r="Y18353">
        <f t="shared" si="1940"/>
      </c>
      <c r="Z18353">
        <f t="shared" si="1941"/>
      </c>
    </row>
    <row r="18354" spans="1:26">
      <c r="A18354" s="5">
        <v>5</v>
      </c>
      <c r="B18354" s="8" t="s">
        <v>330</v>
      </c>
      <c r="C18354" s="5" t="s">
        <v>331</v>
      </c>
      <c r="D18354" s="16">
        <v>2</v>
      </c>
      <c r="E18354" s="16">
        <v>4</v>
      </c>
      <c r="F18354" s="5">
        <f>+E18354*D18354</f>
      </c>
      <c r="G18354" s="6">
        <f>+E18354*D18354</f>
      </c>
      <c r="H18354" s="16">
        <v>1</v>
      </c>
      <c r="I18354" s="183">
        <f>+H18354*G18354</f>
      </c>
      <c r="W18354">
        <f t="shared" si="1938"/>
      </c>
      <c r="X18354">
        <f t="shared" si="1939"/>
      </c>
      <c r="Y18354">
        <f t="shared" si="1940"/>
      </c>
      <c r="Z18354">
        <f t="shared" si="1941"/>
      </c>
    </row>
    <row r="18355" spans="1:26">
      <c r="A18355" s="19"/>
      <c r="B18355" s="18"/>
      <c r="C18355" s="714"/>
      <c r="D18355" s="184"/>
      <c r="E18355" s="316"/>
      <c r="F18355" s="186"/>
      <c r="G18355" s="186"/>
      <c r="H18355" s="316"/>
      <c r="I18355" s="188"/>
      <c r="W18355">
        <f t="shared" si="1938"/>
      </c>
      <c r="X18355">
        <f t="shared" si="1939"/>
      </c>
      <c r="Y18355">
        <f t="shared" si="1940"/>
      </c>
      <c r="Z18355">
        <f t="shared" si="1941"/>
      </c>
    </row>
    <row r="18356" spans="1:26">
      <c r="A18356" s="19"/>
      <c r="B18356" s="18"/>
      <c r="C18356" s="714"/>
      <c r="D18356" s="184"/>
      <c r="E18356" s="316"/>
      <c r="F18356" s="186"/>
      <c r="G18356" s="186"/>
      <c r="H18356" s="316"/>
      <c r="I18356" s="188"/>
      <c r="W18356">
        <f t="shared" si="1938"/>
      </c>
      <c r="X18356">
        <f t="shared" si="1939"/>
      </c>
      <c r="Y18356">
        <f t="shared" si="1940"/>
      </c>
      <c r="Z18356">
        <f t="shared" si="1941"/>
      </c>
    </row>
    <row r="18357" spans="1:26">
      <c r="A18357" s="19"/>
      <c r="B18357" s="18"/>
      <c r="C18357" s="714"/>
      <c r="D18357" s="184"/>
      <c r="E18357" s="316"/>
      <c r="F18357" s="186"/>
      <c r="G18357" s="186"/>
      <c r="H18357" s="316"/>
      <c r="I18357" s="188"/>
      <c r="W18357">
        <f t="shared" si="1938"/>
      </c>
      <c r="X18357">
        <f t="shared" si="1939"/>
      </c>
      <c r="Y18357">
        <f t="shared" si="1940"/>
      </c>
      <c r="Z18357">
        <f t="shared" si="1941"/>
      </c>
    </row>
    <row r="18358" spans="1:26">
      <c r="A18358" s="19"/>
      <c r="B18358" s="18"/>
      <c r="C18358" s="714"/>
      <c r="D18358" s="184"/>
      <c r="E18358" s="316"/>
      <c r="F18358" s="186"/>
      <c r="G18358" s="186"/>
      <c r="H18358" s="316"/>
      <c r="I18358" s="188"/>
      <c r="W18358">
        <f t="shared" si="1938"/>
      </c>
      <c r="X18358">
        <f t="shared" si="1939"/>
      </c>
      <c r="Y18358">
        <f t="shared" si="1940"/>
      </c>
      <c r="Z18358">
        <f t="shared" si="1941"/>
      </c>
    </row>
    <row r="18359" spans="1:26">
      <c r="A18359" s="19"/>
      <c r="B18359" s="18"/>
      <c r="C18359" s="714"/>
      <c r="D18359" s="184"/>
      <c r="E18359" s="316"/>
      <c r="F18359" s="186"/>
      <c r="G18359" s="186"/>
      <c r="H18359" s="316"/>
      <c r="I18359" s="188"/>
      <c r="W18359">
        <f t="shared" si="1938"/>
      </c>
      <c r="X18359">
        <f t="shared" si="1939"/>
      </c>
      <c r="Y18359">
        <f t="shared" si="1940"/>
      </c>
      <c r="Z18359">
        <f t="shared" si="1941"/>
      </c>
    </row>
    <row r="18360" spans="1:26">
      <c r="A18360" s="19"/>
      <c r="B18360" s="18"/>
      <c r="C18360" s="714"/>
      <c r="D18360" s="184"/>
      <c r="E18360" s="316"/>
      <c r="F18360" s="186"/>
      <c r="G18360" s="186"/>
      <c r="H18360" s="316"/>
      <c r="I18360" s="188"/>
      <c r="W18360">
        <f t="shared" si="1938"/>
      </c>
      <c r="X18360">
        <f t="shared" si="1939"/>
      </c>
      <c r="Y18360">
        <f t="shared" si="1940"/>
      </c>
      <c r="Z18360">
        <f t="shared" si="1941"/>
      </c>
    </row>
    <row r="18361" spans="1:26">
      <c r="A18361" s="19"/>
      <c r="B18361" s="18"/>
      <c r="C18361" s="714"/>
      <c r="D18361" s="184"/>
      <c r="E18361" s="316"/>
      <c r="F18361" s="186"/>
      <c r="G18361" s="186"/>
      <c r="H18361" s="316"/>
      <c r="I18361" s="188"/>
      <c r="W18361">
        <f t="shared" si="1938"/>
      </c>
      <c r="X18361">
        <f t="shared" si="1939"/>
      </c>
      <c r="Y18361">
        <f t="shared" si="1940"/>
      </c>
      <c r="Z18361">
        <f t="shared" si="1941"/>
      </c>
    </row>
    <row r="18362" spans="1:26">
      <c r="A18362" s="19"/>
      <c r="B18362" s="18"/>
      <c r="C18362" s="714"/>
      <c r="D18362" s="184"/>
      <c r="E18362" s="316"/>
      <c r="F18362" s="186"/>
      <c r="G18362" s="186"/>
      <c r="H18362" s="316"/>
      <c r="I18362" s="188"/>
      <c r="W18362">
        <f t="shared" si="1938"/>
      </c>
      <c r="X18362">
        <f t="shared" si="1939"/>
      </c>
      <c r="Y18362">
        <f t="shared" si="1940"/>
      </c>
      <c r="Z18362">
        <f t="shared" si="1941"/>
      </c>
    </row>
    <row r="18363" spans="1:26">
      <c r="A18363" s="19"/>
      <c r="B18363" s="18"/>
      <c r="C18363" s="714"/>
      <c r="D18363" s="184"/>
      <c r="E18363" s="316"/>
      <c r="F18363" s="186"/>
      <c r="G18363" s="186"/>
      <c r="H18363" s="316"/>
      <c r="I18363" s="188"/>
      <c r="W18363">
        <f t="shared" si="1938"/>
      </c>
      <c r="X18363">
        <f t="shared" si="1939"/>
      </c>
      <c r="Y18363">
        <f t="shared" si="1940"/>
      </c>
      <c r="Z18363">
        <f t="shared" si="1941"/>
      </c>
    </row>
    <row r="18364" spans="1:26">
      <c r="A18364" s="19"/>
      <c r="B18364" s="18"/>
      <c r="C18364" s="714"/>
      <c r="D18364" s="184"/>
      <c r="E18364" s="316"/>
      <c r="F18364" s="186"/>
      <c r="G18364" s="186"/>
      <c r="H18364" s="316"/>
      <c r="I18364" s="188"/>
      <c r="W18364">
        <f t="shared" si="1938"/>
      </c>
      <c r="X18364">
        <f t="shared" si="1939"/>
      </c>
      <c r="Y18364">
        <f t="shared" si="1940"/>
      </c>
      <c r="Z18364">
        <f t="shared" si="1941"/>
      </c>
    </row>
    <row r="18365" spans="1:26">
      <c r="A18365" s="19"/>
      <c r="B18365" s="18"/>
      <c r="C18365" s="714"/>
      <c r="D18365" s="184"/>
      <c r="E18365" s="316"/>
      <c r="F18365" s="186"/>
      <c r="G18365" s="186"/>
      <c r="H18365" s="316"/>
      <c r="I18365" s="188"/>
      <c r="W18365">
        <f t="shared" si="1938"/>
      </c>
      <c r="X18365">
        <f t="shared" si="1939"/>
      </c>
      <c r="Y18365">
        <f t="shared" si="1940"/>
      </c>
      <c r="Z18365">
        <f t="shared" si="1941"/>
      </c>
    </row>
    <row r="18366" spans="1:26">
      <c r="A18366" s="19"/>
      <c r="B18366" s="18"/>
      <c r="C18366" s="714"/>
      <c r="D18366" s="184"/>
      <c r="E18366" s="316"/>
      <c r="F18366" s="186"/>
      <c r="G18366" s="186"/>
      <c r="H18366" s="316"/>
      <c r="I18366" s="188"/>
      <c r="W18366">
        <f t="shared" si="1938"/>
      </c>
      <c r="X18366">
        <f t="shared" si="1939"/>
      </c>
      <c r="Y18366">
        <f t="shared" si="1940"/>
      </c>
      <c r="Z18366">
        <f t="shared" si="1941"/>
      </c>
    </row>
    <row r="18367" spans="1:26">
      <c r="A18367" s="10"/>
      <c r="B18367" s="95"/>
      <c r="C18367" s="184"/>
      <c r="D18367" s="660"/>
      <c r="E18367" s="184"/>
      <c r="F18367" s="238"/>
      <c r="G18367" s="35"/>
      <c r="H18367" s="35"/>
      <c r="I18367" s="98"/>
      <c r="W18367">
        <f t="shared" si="1938"/>
      </c>
      <c r="X18367">
        <f t="shared" si="1939"/>
      </c>
      <c r="Y18367">
        <f t="shared" si="1940"/>
      </c>
      <c r="Z18367">
        <f t="shared" si="1941"/>
      </c>
    </row>
    <row r="18368" spans="1:26">
      <c r="A18368" s="10"/>
      <c r="B18368" s="95"/>
      <c r="C18368" s="184"/>
      <c r="D18368" s="660"/>
      <c r="E18368" s="184"/>
      <c r="F18368" s="238"/>
      <c r="G18368" s="35"/>
      <c r="H18368" s="35"/>
      <c r="I18368" s="98"/>
      <c r="W18368">
        <f t="shared" si="1938"/>
      </c>
      <c r="X18368">
        <f t="shared" si="1939"/>
      </c>
      <c r="Y18368">
        <f t="shared" si="1940"/>
      </c>
      <c r="Z18368">
        <f t="shared" si="1941"/>
      </c>
    </row>
    <row r="18369" spans="1:26" ht="15.75" thickBot="1">
      <c r="A18369" s="10"/>
      <c r="B18369" s="80" t="s">
        <v>20</v>
      </c>
      <c r="C18369" s="35"/>
      <c r="D18369" s="35"/>
      <c r="E18369" s="35"/>
      <c r="F18369" s="35"/>
      <c r="G18369" s="35"/>
      <c r="H18369" s="35"/>
      <c r="I18369" s="98"/>
      <c r="W18369">
        <f t="shared" si="1938"/>
      </c>
      <c r="X18369">
        <f t="shared" si="1939"/>
      </c>
      <c r="Y18369">
        <f t="shared" si="1940"/>
      </c>
      <c r="Z18369">
        <f t="shared" si="1941"/>
      </c>
    </row>
    <row r="18370" spans="1:26" ht="15.75" thickBot="1">
      <c r="A18370" s="99"/>
      <c r="B18370" s="81"/>
      <c r="C18370" s="39" t="s">
        <v>21</v>
      </c>
      <c r="D18370" s="40">
        <f>SUM(D18348:D18369)</f>
      </c>
      <c r="E18370" s="41">
        <f>IF(H18370=I18370,"OK","NO")</f>
      </c>
      <c r="F18370" s="40">
        <f>SUM(F18348:F18369)</f>
      </c>
      <c r="G18370" s="40">
        <f>SUM(G18348:G18369)</f>
      </c>
      <c r="H18370" s="42">
        <f>SUMPRODUCT(H18348:H18369,G18348:G18369)</f>
      </c>
      <c r="I18370" s="100">
        <f>SUM(I18345:I18369)</f>
      </c>
      <c r="W18370">
        <f t="shared" si="1938"/>
      </c>
      <c r="X18370">
        <f t="shared" si="1939"/>
      </c>
      <c r="Y18370">
        <f t="shared" si="1940"/>
      </c>
      <c r="Z18370">
        <f t="shared" si="1941"/>
      </c>
    </row>
    <row r="18371" spans="1:26">
      <c r="A18371" s="10"/>
      <c r="B18371" s="10"/>
      <c r="C18371" s="91"/>
      <c r="D18371" s="91"/>
      <c r="E18371" s="91"/>
      <c r="F18371" s="91"/>
      <c r="G18371" s="91"/>
      <c r="H18371" s="91"/>
      <c r="I18371" s="91"/>
      <c r="W18371">
        <f t="shared" si="1938"/>
      </c>
      <c r="X18371">
        <f t="shared" si="1939"/>
      </c>
      <c r="Y18371">
        <f t="shared" si="1940"/>
      </c>
      <c r="Z18371">
        <f t="shared" si="1941"/>
      </c>
    </row>
    <row r="18372" spans="1:26">
      <c r="A18372" s="12" t="s">
        <v>281</v>
      </c>
      <c r="B18372" s="12"/>
      <c r="C18372" s="12"/>
      <c r="D18372" s="13"/>
      <c r="E18372" s="14"/>
      <c r="F18372" s="14"/>
      <c r="G18372" s="14"/>
      <c r="H18372" s="2"/>
      <c r="I18372" s="12"/>
      <c r="W18372">
        <f t="shared" ref="W18372:W18435" si="1942">IF(LEFT($H18372&amp;"",5)="2019-",$H18372,W18371)</f>
      </c>
      <c r="X18372">
        <f t="shared" ref="X18372:X18435" si="1943">IF($W18372="",0,IF(COUNTIF($AB$2:$AB$80,$W18372)&gt;0,1,0))</f>
      </c>
      <c r="Y18372">
        <f t="shared" ref="Y18372:Y18435" si="1944">IF($C18372="","",UPPER(TRIM(IFERROR(LEFT($C18372&amp;"",FIND("/",$C18372&amp;"")-1),$C18372&amp;""))))</f>
      </c>
      <c r="Z18372">
        <f t="shared" ref="Z18372:Z18435" si="1945">IFERROR(IF(ISNUMBER($G18372),$G18372,0),0)</f>
      </c>
    </row>
    <row r="18373" spans="1:26">
      <c r="W18373">
        <f t="shared" si="1942"/>
      </c>
      <c r="X18373">
        <f t="shared" si="1943"/>
      </c>
      <c r="Y18373">
        <f t="shared" si="1944"/>
      </c>
      <c r="Z18373">
        <f t="shared" si="1945"/>
      </c>
    </row>
    <row r="18374" spans="1:26">
      <c r="W18374">
        <f t="shared" si="1942"/>
      </c>
      <c r="X18374">
        <f t="shared" si="1943"/>
      </c>
      <c r="Y18374">
        <f t="shared" si="1944"/>
      </c>
      <c r="Z18374">
        <f t="shared" si="1945"/>
      </c>
    </row>
    <row r="18375" spans="1:26">
      <c r="W18375">
        <f t="shared" si="1942"/>
      </c>
      <c r="X18375">
        <f t="shared" si="1943"/>
      </c>
      <c r="Y18375">
        <f t="shared" si="1944"/>
      </c>
      <c r="Z18375">
        <f t="shared" si="1945"/>
      </c>
    </row>
    <row r="18376" spans="1:26">
      <c r="W18376">
        <f t="shared" si="1942"/>
      </c>
      <c r="X18376">
        <f t="shared" si="1943"/>
      </c>
      <c r="Y18376">
        <f t="shared" si="1944"/>
      </c>
      <c r="Z18376">
        <f t="shared" si="1945"/>
      </c>
    </row>
    <row r="18377" spans="1:26">
      <c r="W18377">
        <f t="shared" si="1942"/>
      </c>
      <c r="X18377">
        <f t="shared" si="1943"/>
      </c>
      <c r="Y18377">
        <f t="shared" si="1944"/>
      </c>
      <c r="Z18377">
        <f t="shared" si="1945"/>
      </c>
    </row>
    <row r="18378" spans="1:26">
      <c r="W18378">
        <f t="shared" si="1942"/>
      </c>
      <c r="X18378">
        <f t="shared" si="1943"/>
      </c>
      <c r="Y18378">
        <f t="shared" si="1944"/>
      </c>
      <c r="Z18378">
        <f t="shared" si="1945"/>
      </c>
    </row>
    <row r="18379" spans="1:26">
      <c r="A18379" s="1562" t="s">
        <v>0</v>
      </c>
      <c r="B18379" s="1562"/>
      <c r="C18379" s="1562"/>
      <c r="D18379" s="1562"/>
      <c r="E18379" s="1562"/>
      <c r="F18379" s="1562"/>
      <c r="G18379" s="1562"/>
      <c r="H18379" s="1562"/>
      <c r="I18379" s="1562"/>
      <c r="W18379">
        <f t="shared" si="1942"/>
      </c>
      <c r="X18379">
        <f t="shared" si="1943"/>
      </c>
      <c r="Y18379">
        <f t="shared" si="1944"/>
      </c>
      <c r="Z18379">
        <f t="shared" si="1945"/>
      </c>
    </row>
    <row r="18380" spans="1:26">
      <c r="W18380">
        <f t="shared" si="1942"/>
      </c>
      <c r="X18380">
        <f t="shared" si="1943"/>
      </c>
      <c r="Y18380">
        <f t="shared" si="1944"/>
      </c>
      <c r="Z18380">
        <f t="shared" si="1945"/>
      </c>
    </row>
    <row r="18381" spans="1:26">
      <c r="W18381">
        <f t="shared" si="1942"/>
      </c>
      <c r="X18381">
        <f t="shared" si="1943"/>
      </c>
      <c r="Y18381">
        <f t="shared" si="1944"/>
      </c>
      <c r="Z18381">
        <f t="shared" si="1945"/>
      </c>
    </row>
    <row r="18382" spans="1:26">
      <c r="A18382" s="1" t="s">
        <v>1</v>
      </c>
      <c r="B18382" s="1"/>
      <c r="G18382" s="489" t="s">
        <v>2</v>
      </c>
      <c r="H18382" s="3" t="s">
        <v>2781</v>
      </c>
      <c r="W18382">
        <f t="shared" si="1942"/>
      </c>
      <c r="X18382">
        <f t="shared" si="1943"/>
      </c>
      <c r="Y18382">
        <f t="shared" si="1944"/>
      </c>
      <c r="Z18382">
        <f t="shared" si="1945"/>
      </c>
    </row>
    <row r="18383" spans="1:26">
      <c r="A18383" s="1" t="inlineStr">
        <is>
          <t>Dealer-166</t>
        </is>
      </c>
      <c r="B18383" s="1"/>
      <c r="F18383" s="4"/>
      <c r="G18383" s="488" t="s">
        <v>1440</v>
      </c>
      <c r="H18383" s="1" t="s">
        <v>2392</v>
      </c>
      <c r="W18383">
        <f t="shared" si="1942"/>
      </c>
      <c r="X18383">
        <f t="shared" si="1943"/>
      </c>
      <c r="Y18383">
        <f t="shared" si="1944"/>
      </c>
      <c r="Z18383">
        <f t="shared" si="1945"/>
      </c>
    </row>
    <row r="18384" spans="1:26">
      <c r="A18384" s="1" t="inlineStr">
        <is>
          <t>Address line (redacted)</t>
        </is>
      </c>
      <c r="B18384" s="1"/>
      <c r="H18384" s="49"/>
      <c r="W18384">
        <f t="shared" si="1942"/>
      </c>
      <c r="X18384">
        <f t="shared" si="1943"/>
      </c>
      <c r="Y18384">
        <f t="shared" si="1944"/>
      </c>
      <c r="Z18384">
        <f t="shared" si="1945"/>
      </c>
    </row>
    <row r="18385" spans="1:26">
      <c r="A18385" s="1" t="inlineStr">
        <is>
          <t>Address line (redacted)</t>
        </is>
      </c>
      <c r="B18385" s="1"/>
      <c r="D18385" s="85"/>
      <c r="E18385" s="85"/>
      <c r="F18385" s="85"/>
      <c r="G18385" s="85"/>
      <c r="H18385" s="85"/>
      <c r="W18385">
        <f t="shared" si="1942"/>
      </c>
      <c r="X18385">
        <f t="shared" si="1943"/>
      </c>
      <c r="Y18385">
        <f t="shared" si="1944"/>
      </c>
      <c r="Z18385">
        <f t="shared" si="1945"/>
      </c>
    </row>
    <row r="18386" spans="1:26">
      <c r="A18386" s="12" t="s">
        <v>299</v>
      </c>
      <c r="B18386" s="86" t="inlineStr">
        <is>
          <t>GSTIN-MASKED</t>
        </is>
      </c>
      <c r="D18386" s="85"/>
      <c r="E18386" s="85"/>
      <c r="F18386" s="85"/>
      <c r="G18386" s="85"/>
      <c r="H18386" s="85"/>
      <c r="W18386">
        <f t="shared" si="1942"/>
      </c>
      <c r="X18386">
        <f t="shared" si="1943"/>
      </c>
      <c r="Y18386">
        <f t="shared" si="1944"/>
      </c>
      <c r="Z18386">
        <f t="shared" si="1945"/>
      </c>
    </row>
    <row r="18387" spans="1:26">
      <c r="D18387" s="85"/>
      <c r="E18387" s="85"/>
      <c r="F18387" s="85"/>
      <c r="G18387" s="85"/>
      <c r="H18387" s="85"/>
      <c r="W18387">
        <f t="shared" si="1942"/>
      </c>
      <c r="X18387">
        <f t="shared" si="1943"/>
      </c>
      <c r="Y18387">
        <f t="shared" si="1944"/>
      </c>
      <c r="Z18387">
        <f t="shared" si="1945"/>
      </c>
    </row>
    <row r="18388" spans="1:26">
      <c r="W18388">
        <f t="shared" si="1942"/>
      </c>
      <c r="X18388">
        <f t="shared" si="1943"/>
      </c>
      <c r="Y18388">
        <f t="shared" si="1944"/>
      </c>
      <c r="Z18388">
        <f t="shared" si="1945"/>
      </c>
    </row>
    <row r="18389" spans="1:26">
      <c r="A18389" s="1" t="s">
        <v>5</v>
      </c>
      <c r="W18389">
        <f t="shared" si="1942"/>
      </c>
      <c r="X18389">
        <f t="shared" si="1943"/>
      </c>
      <c r="Y18389">
        <f t="shared" si="1944"/>
      </c>
      <c r="Z18389">
        <f t="shared" si="1945"/>
      </c>
    </row>
    <row r="18390" spans="1:26">
      <c r="A18390" s="1" t="s">
        <v>6</v>
      </c>
      <c r="W18390">
        <f t="shared" si="1942"/>
      </c>
      <c r="X18390">
        <f t="shared" si="1943"/>
      </c>
      <c r="Y18390">
        <f t="shared" si="1944"/>
      </c>
      <c r="Z18390">
        <f t="shared" si="1945"/>
      </c>
    </row>
    <row r="18391" spans="1:26">
      <c r="A18391" s="1" t="s">
        <v>7</v>
      </c>
      <c r="W18391">
        <f t="shared" si="1942"/>
      </c>
      <c r="X18391">
        <f t="shared" si="1943"/>
      </c>
      <c r="Y18391">
        <f t="shared" si="1944"/>
      </c>
      <c r="Z18391">
        <f t="shared" si="1945"/>
      </c>
    </row>
    <row r="18392" spans="1:26" ht="24">
      <c r="A18392" s="179" t="s">
        <v>8</v>
      </c>
      <c r="B18392" s="180" t="s">
        <v>9</v>
      </c>
      <c r="C18392" s="180" t="s">
        <v>10</v>
      </c>
      <c r="D18392" s="181" t="s">
        <v>11</v>
      </c>
      <c r="E18392" s="181" t="s">
        <v>12</v>
      </c>
      <c r="F18392" s="181" t="s">
        <v>13</v>
      </c>
      <c r="G18392" s="181" t="s">
        <v>14</v>
      </c>
      <c r="H18392" s="179" t="s">
        <v>15</v>
      </c>
      <c r="I18392" s="182" t="s">
        <v>16</v>
      </c>
      <c r="W18392">
        <f t="shared" si="1942"/>
      </c>
      <c r="X18392">
        <f t="shared" si="1943"/>
      </c>
      <c r="Y18392">
        <f t="shared" si="1944"/>
      </c>
      <c r="Z18392">
        <f t="shared" si="1945"/>
      </c>
    </row>
    <row r="18393" spans="1:26">
      <c r="A18393" s="5"/>
      <c r="B18393" s="1564" t="s">
        <v>300</v>
      </c>
      <c r="C18393" s="1565"/>
      <c r="D18393" s="5"/>
      <c r="E18393" s="5"/>
      <c r="F18393" s="21"/>
      <c r="G18393" s="6"/>
      <c r="H18393" s="5"/>
      <c r="I18393" s="183"/>
      <c r="W18393">
        <f t="shared" si="1942"/>
      </c>
      <c r="X18393">
        <f t="shared" si="1943"/>
      </c>
      <c r="Y18393">
        <f t="shared" si="1944"/>
      </c>
      <c r="Z18393">
        <f t="shared" si="1945"/>
      </c>
    </row>
    <row r="18394" spans="1:26">
      <c r="A18394" s="5">
        <v>1</v>
      </c>
      <c r="B18394" s="17" t="s">
        <v>1582</v>
      </c>
      <c r="C18394" s="88" t="s">
        <v>303</v>
      </c>
      <c r="D18394" s="5">
        <v>1</v>
      </c>
      <c r="E18394" s="5">
        <v>6</v>
      </c>
      <c r="F18394" s="5">
        <f>+E18394*D18394</f>
      </c>
      <c r="G18394" s="6">
        <f>+E18394*D18394</f>
      </c>
      <c r="H18394" s="5">
        <v>1</v>
      </c>
      <c r="I18394" s="183">
        <f>+H18394*G18394</f>
      </c>
      <c r="J18394">
        <f>200*18%</f>
      </c>
      <c r="K18394">
        <f>+H18394-J18394</f>
      </c>
      <c r="L18394">
        <f>+K18394*G18394</f>
      </c>
      <c r="W18394">
        <f t="shared" si="1942"/>
      </c>
      <c r="X18394">
        <f t="shared" si="1943"/>
      </c>
      <c r="Y18394">
        <f t="shared" si="1944"/>
      </c>
      <c r="Z18394">
        <f t="shared" si="1945"/>
      </c>
    </row>
    <row r="18395" spans="1:26">
      <c r="A18395" s="5">
        <v>2</v>
      </c>
      <c r="B18395" s="17" t="s">
        <v>496</v>
      </c>
      <c r="C18395" s="88" t="s">
        <v>303</v>
      </c>
      <c r="D18395" s="5">
        <v>3</v>
      </c>
      <c r="E18395" s="5">
        <v>50</v>
      </c>
      <c r="F18395" s="5">
        <f>+E18395*D18395</f>
      </c>
      <c r="G18395" s="6">
        <f>+E18395*D18395</f>
      </c>
      <c r="H18395" s="9">
        <v>1</v>
      </c>
      <c r="I18395" s="183">
        <f t="shared" ref="I18395:I18407" si="1946">+H18395*G18395</f>
      </c>
      <c r="J18395">
        <f>40*18%</f>
      </c>
      <c r="K18395">
        <f>+H18395-J18395</f>
      </c>
      <c r="L18395">
        <f>+K18395*G18395</f>
      </c>
      <c r="W18395">
        <f t="shared" si="1942"/>
      </c>
      <c r="X18395">
        <f t="shared" si="1943"/>
      </c>
      <c r="Y18395">
        <f t="shared" si="1944"/>
      </c>
      <c r="Z18395">
        <f t="shared" si="1945"/>
      </c>
    </row>
    <row r="18396" spans="1:26">
      <c r="A18396" s="5">
        <v>3</v>
      </c>
      <c r="B18396" s="17" t="s">
        <v>434</v>
      </c>
      <c r="C18396" s="88" t="s">
        <v>303</v>
      </c>
      <c r="D18396" s="5">
        <v>2</v>
      </c>
      <c r="E18396" s="5">
        <v>2</v>
      </c>
      <c r="F18396" s="5">
        <f>+E18396*D18396</f>
      </c>
      <c r="G18396" s="6">
        <f>+E18396*D18396</f>
      </c>
      <c r="H18396" s="5">
        <v>1</v>
      </c>
      <c r="I18396" s="183">
        <f t="shared" si="1946"/>
      </c>
      <c r="J18396">
        <f>1400*18%</f>
      </c>
      <c r="K18396">
        <f>+H18396-J18396</f>
      </c>
      <c r="L18396">
        <f>+K18396*G18396</f>
      </c>
      <c r="W18396">
        <f t="shared" si="1942"/>
      </c>
      <c r="X18396">
        <f t="shared" si="1943"/>
      </c>
      <c r="Y18396">
        <f t="shared" si="1944"/>
      </c>
      <c r="Z18396">
        <f t="shared" si="1945"/>
      </c>
    </row>
    <row r="18397" spans="1:26">
      <c r="A18397" s="5"/>
      <c r="B18397" s="1564" t="s">
        <v>18</v>
      </c>
      <c r="C18397" s="1565"/>
      <c r="D18397" s="5"/>
      <c r="E18397" s="5"/>
      <c r="F18397" s="21"/>
      <c r="G18397" s="6"/>
      <c r="H18397" s="5"/>
      <c r="I18397" s="183"/>
      <c r="W18397">
        <f t="shared" si="1942"/>
      </c>
      <c r="X18397">
        <f t="shared" si="1943"/>
      </c>
      <c r="Y18397">
        <f t="shared" si="1944"/>
      </c>
      <c r="Z18397">
        <f t="shared" si="1945"/>
      </c>
    </row>
    <row r="18398" spans="1:26">
      <c r="A18398" s="5">
        <v>4</v>
      </c>
      <c r="B18398" s="8" t="s">
        <v>998</v>
      </c>
      <c r="C18398" s="5" t="s">
        <v>997</v>
      </c>
      <c r="D18398" s="16">
        <v>1</v>
      </c>
      <c r="E18398" s="16">
        <v>4</v>
      </c>
      <c r="F18398" s="5">
        <f>+E18398*D18398</f>
      </c>
      <c r="G18398" s="6">
        <f>+E18398*D18398</f>
      </c>
      <c r="H18398" s="5">
        <v>1</v>
      </c>
      <c r="I18398" s="183">
        <f t="shared" si="1946"/>
      </c>
      <c r="J18398">
        <v>112</v>
      </c>
      <c r="K18398">
        <f>+H18398-J18398</f>
      </c>
      <c r="L18398">
        <f>+K18398*G18398</f>
      </c>
      <c r="W18398">
        <f t="shared" si="1942"/>
      </c>
      <c r="X18398">
        <f t="shared" si="1943"/>
      </c>
      <c r="Y18398">
        <f t="shared" si="1944"/>
      </c>
      <c r="Z18398">
        <f t="shared" si="1945"/>
      </c>
    </row>
    <row r="18399" spans="1:26">
      <c r="A18399" s="5"/>
      <c r="B18399" s="1564" t="s">
        <v>550</v>
      </c>
      <c r="C18399" s="1565"/>
      <c r="D18399" s="5"/>
      <c r="E18399" s="5"/>
      <c r="F18399" s="21"/>
      <c r="G18399" s="6"/>
      <c r="H18399" s="5"/>
      <c r="I18399" s="183"/>
      <c r="W18399">
        <f t="shared" si="1942"/>
      </c>
      <c r="X18399">
        <f t="shared" si="1943"/>
      </c>
      <c r="Y18399">
        <f t="shared" si="1944"/>
      </c>
      <c r="Z18399">
        <f t="shared" si="1945"/>
      </c>
    </row>
    <row r="18400" spans="1:26" ht="36">
      <c r="A18400" s="19">
        <v>5</v>
      </c>
      <c r="B18400" s="18" t="s">
        <v>425</v>
      </c>
      <c r="C18400" s="15" t="s">
        <v>560</v>
      </c>
      <c r="D18400" s="16">
        <v>1</v>
      </c>
      <c r="E18400" s="19">
        <v>30</v>
      </c>
      <c r="F18400" s="5">
        <f>+E18400*D18400</f>
      </c>
      <c r="G18400" s="6">
        <f>+E18400*D18400</f>
      </c>
      <c r="H18400" s="19">
        <v>1</v>
      </c>
      <c r="I18400" s="183">
        <f t="shared" si="1946"/>
      </c>
      <c r="J18400">
        <v>18</v>
      </c>
      <c r="K18400">
        <f>+H18400-J18400</f>
      </c>
      <c r="L18400">
        <f>+K18400*G18400</f>
      </c>
      <c r="W18400">
        <f t="shared" si="1942"/>
      </c>
      <c r="X18400">
        <f t="shared" si="1943"/>
      </c>
      <c r="Y18400">
        <f t="shared" si="1944"/>
      </c>
      <c r="Z18400">
        <f t="shared" si="1945"/>
      </c>
    </row>
    <row r="18401" spans="1:26">
      <c r="A18401" s="5"/>
      <c r="B18401" s="1564" t="s">
        <v>17</v>
      </c>
      <c r="C18401" s="1565"/>
      <c r="D18401" s="5"/>
      <c r="E18401" s="5"/>
      <c r="F18401" s="21"/>
      <c r="G18401" s="6"/>
      <c r="H18401" s="5"/>
      <c r="I18401" s="183"/>
      <c r="W18401">
        <f t="shared" si="1942"/>
      </c>
      <c r="X18401">
        <f t="shared" si="1943"/>
      </c>
      <c r="Y18401">
        <f t="shared" si="1944"/>
      </c>
      <c r="Z18401">
        <f t="shared" si="1945"/>
      </c>
    </row>
    <row r="18402" spans="1:26">
      <c r="A18402" s="5">
        <v>6</v>
      </c>
      <c r="B18402" s="8" t="s">
        <v>2039</v>
      </c>
      <c r="C18402" s="5" t="s">
        <v>2040</v>
      </c>
      <c r="D18402" s="16">
        <v>1</v>
      </c>
      <c r="E18402" s="5">
        <v>5</v>
      </c>
      <c r="F18402" s="5">
        <f>+E18402*D18402</f>
      </c>
      <c r="G18402" s="6">
        <f>+E18402*D18402</f>
      </c>
      <c r="H18402" s="5">
        <v>1</v>
      </c>
      <c r="I18402" s="183">
        <f t="shared" si="1946"/>
      </c>
      <c r="J18402">
        <v>119</v>
      </c>
      <c r="K18402">
        <f>+H18402-J18402</f>
      </c>
      <c r="L18402">
        <f>+K18402*G18402</f>
      </c>
      <c r="W18402">
        <f t="shared" si="1942"/>
      </c>
      <c r="X18402">
        <f t="shared" si="1943"/>
      </c>
      <c r="Y18402">
        <f t="shared" si="1944"/>
      </c>
      <c r="Z18402">
        <f t="shared" si="1945"/>
      </c>
    </row>
    <row r="18403" spans="1:26">
      <c r="A18403" s="5">
        <v>7</v>
      </c>
      <c r="B18403" s="106" t="s">
        <v>871</v>
      </c>
      <c r="C18403" s="5"/>
      <c r="D18403" s="16">
        <v>2</v>
      </c>
      <c r="E18403" s="5">
        <v>5</v>
      </c>
      <c r="F18403" s="5">
        <f>+E18403*D18403</f>
      </c>
      <c r="G18403" s="6">
        <f>+E18403*D18403</f>
      </c>
      <c r="H18403" s="5">
        <v>1</v>
      </c>
      <c r="I18403" s="183">
        <f t="shared" si="1946"/>
      </c>
      <c r="J18403">
        <v>119</v>
      </c>
      <c r="K18403">
        <f>+H18403-J18403</f>
      </c>
      <c r="L18403">
        <f>+K18403*G18403</f>
      </c>
      <c r="W18403">
        <f t="shared" si="1942"/>
      </c>
      <c r="X18403">
        <f t="shared" si="1943"/>
      </c>
      <c r="Y18403">
        <f t="shared" si="1944"/>
      </c>
      <c r="Z18403">
        <f t="shared" si="1945"/>
      </c>
    </row>
    <row r="18404" spans="1:26">
      <c r="A18404" s="5">
        <v>8</v>
      </c>
      <c r="B18404" s="8" t="s">
        <v>437</v>
      </c>
      <c r="C18404" s="5" t="s">
        <v>436</v>
      </c>
      <c r="D18404" s="16">
        <v>2</v>
      </c>
      <c r="E18404" s="5">
        <v>5</v>
      </c>
      <c r="F18404" s="5">
        <f>+E18404*D18404</f>
      </c>
      <c r="G18404" s="6">
        <f>+E18404*D18404</f>
      </c>
      <c r="H18404" s="5">
        <v>1</v>
      </c>
      <c r="I18404" s="183">
        <f>+H18404*G18404</f>
      </c>
      <c r="J18404">
        <v>119</v>
      </c>
      <c r="K18404">
        <f>+H18404-J18404</f>
      </c>
      <c r="L18404">
        <f>+K18404*G18404</f>
      </c>
      <c r="W18404">
        <f t="shared" si="1942"/>
      </c>
      <c r="X18404">
        <f t="shared" si="1943"/>
      </c>
      <c r="Y18404">
        <f t="shared" si="1944"/>
      </c>
      <c r="Z18404">
        <f t="shared" si="1945"/>
      </c>
    </row>
    <row r="18405" spans="1:26">
      <c r="A18405" s="5">
        <v>9</v>
      </c>
      <c r="B18405" s="8" t="s">
        <v>1048</v>
      </c>
      <c r="C18405" s="5" t="s">
        <v>461</v>
      </c>
      <c r="D18405" s="16">
        <v>1</v>
      </c>
      <c r="E18405" s="5">
        <v>5</v>
      </c>
      <c r="F18405" s="5">
        <f>+E18405*D18405</f>
      </c>
      <c r="G18405" s="6">
        <f>+E18405*D18405</f>
      </c>
      <c r="H18405" s="5">
        <v>1</v>
      </c>
      <c r="I18405" s="183">
        <f>+H18405*G18405</f>
      </c>
      <c r="J18405">
        <v>119</v>
      </c>
      <c r="K18405">
        <f>+H18405-J18405</f>
      </c>
      <c r="L18405">
        <f>+K18405*G18405</f>
      </c>
      <c r="W18405">
        <f t="shared" si="1942"/>
      </c>
      <c r="X18405">
        <f t="shared" si="1943"/>
      </c>
      <c r="Y18405">
        <f t="shared" si="1944"/>
      </c>
      <c r="Z18405">
        <f t="shared" si="1945"/>
      </c>
    </row>
    <row r="18406" spans="1:26">
      <c r="A18406" s="5"/>
      <c r="B18406" s="1564" t="s">
        <v>375</v>
      </c>
      <c r="C18406" s="1565"/>
      <c r="D18406" s="5"/>
      <c r="E18406" s="5"/>
      <c r="F18406" s="21"/>
      <c r="G18406" s="6"/>
      <c r="H18406" s="5"/>
      <c r="I18406" s="183"/>
      <c r="W18406">
        <f t="shared" si="1942"/>
      </c>
      <c r="X18406">
        <f t="shared" si="1943"/>
      </c>
      <c r="Y18406">
        <f t="shared" si="1944"/>
      </c>
      <c r="Z18406">
        <f t="shared" si="1945"/>
      </c>
    </row>
    <row r="18407" spans="1:26">
      <c r="A18407" s="5">
        <v>10</v>
      </c>
      <c r="B18407" s="106" t="s">
        <v>948</v>
      </c>
      <c r="C18407" s="157" t="s">
        <v>947</v>
      </c>
      <c r="D18407" s="16">
        <v>1</v>
      </c>
      <c r="E18407" s="9">
        <v>25</v>
      </c>
      <c r="F18407" s="5">
        <f>+E18407*D18407</f>
      </c>
      <c r="G18407" s="6">
        <f>+E18407*D18407</f>
      </c>
      <c r="H18407" s="5">
        <v>1</v>
      </c>
      <c r="I18407" s="183">
        <f t="shared" si="1946"/>
      </c>
      <c r="J18407">
        <f>75*18%</f>
      </c>
      <c r="K18407">
        <f>+H18407-J18407</f>
      </c>
      <c r="L18407">
        <f>+K18407*G18407</f>
      </c>
      <c r="W18407">
        <f t="shared" si="1942"/>
      </c>
      <c r="X18407">
        <f t="shared" si="1943"/>
      </c>
      <c r="Y18407">
        <f t="shared" si="1944"/>
      </c>
      <c r="Z18407">
        <f t="shared" si="1945"/>
      </c>
    </row>
    <row r="18408" spans="1:26">
      <c r="A18408" s="5"/>
      <c r="B18408" s="8"/>
      <c r="C18408" s="5"/>
      <c r="D18408" s="5"/>
      <c r="E18408" s="5"/>
      <c r="F18408" s="21"/>
      <c r="G18408" s="6"/>
      <c r="H18408" s="5"/>
      <c r="I18408" s="183"/>
      <c r="W18408">
        <f t="shared" si="1942"/>
      </c>
      <c r="X18408">
        <f t="shared" si="1943"/>
      </c>
      <c r="Y18408">
        <f t="shared" si="1944"/>
      </c>
      <c r="Z18408">
        <f t="shared" si="1945"/>
      </c>
    </row>
    <row r="18409" spans="1:26">
      <c r="A18409" s="5"/>
      <c r="B18409" s="8"/>
      <c r="C18409" s="5"/>
      <c r="D18409" s="5"/>
      <c r="E18409" s="5"/>
      <c r="F18409" s="21"/>
      <c r="G18409" s="6"/>
      <c r="H18409" s="5"/>
      <c r="I18409" s="183"/>
      <c r="W18409">
        <f t="shared" si="1942"/>
      </c>
      <c r="X18409">
        <f t="shared" si="1943"/>
      </c>
      <c r="Y18409">
        <f t="shared" si="1944"/>
      </c>
      <c r="Z18409">
        <f t="shared" si="1945"/>
      </c>
    </row>
    <row r="18410" spans="1:26">
      <c r="A18410" s="5"/>
      <c r="B18410" s="8"/>
      <c r="C18410" s="5"/>
      <c r="D18410" s="5"/>
      <c r="E18410" s="5"/>
      <c r="F18410" s="21"/>
      <c r="G18410" s="6"/>
      <c r="H18410" s="5"/>
      <c r="I18410" s="183"/>
      <c r="W18410">
        <f t="shared" si="1942"/>
      </c>
      <c r="X18410">
        <f t="shared" si="1943"/>
      </c>
      <c r="Y18410">
        <f t="shared" si="1944"/>
      </c>
      <c r="Z18410">
        <f t="shared" si="1945"/>
      </c>
    </row>
    <row r="18411" spans="1:26">
      <c r="A18411" s="5"/>
      <c r="B18411" s="8"/>
      <c r="C18411" s="5"/>
      <c r="D18411" s="5"/>
      <c r="E18411" s="5"/>
      <c r="F18411" s="21"/>
      <c r="G18411" s="6"/>
      <c r="H18411" s="5"/>
      <c r="I18411" s="183"/>
      <c r="W18411">
        <f t="shared" si="1942"/>
      </c>
      <c r="X18411">
        <f t="shared" si="1943"/>
      </c>
      <c r="Y18411">
        <f t="shared" si="1944"/>
      </c>
      <c r="Z18411">
        <f t="shared" si="1945"/>
      </c>
    </row>
    <row r="18412" spans="1:26">
      <c r="A18412" s="5"/>
      <c r="B18412" s="8"/>
      <c r="C18412" s="5"/>
      <c r="D18412" s="5"/>
      <c r="E18412" s="5"/>
      <c r="F18412" s="21"/>
      <c r="G18412" s="6"/>
      <c r="H18412" s="5"/>
      <c r="I18412" s="183"/>
      <c r="W18412">
        <f t="shared" si="1942"/>
      </c>
      <c r="X18412">
        <f t="shared" si="1943"/>
      </c>
      <c r="Y18412">
        <f t="shared" si="1944"/>
      </c>
      <c r="Z18412">
        <f t="shared" si="1945"/>
      </c>
    </row>
    <row r="18413" spans="1:26">
      <c r="A18413" s="5"/>
      <c r="B18413" s="8"/>
      <c r="C18413" s="5"/>
      <c r="D18413" s="5"/>
      <c r="E18413" s="5"/>
      <c r="F18413" s="21"/>
      <c r="G18413" s="6"/>
      <c r="H18413" s="5"/>
      <c r="I18413" s="183"/>
      <c r="W18413">
        <f t="shared" si="1942"/>
      </c>
      <c r="X18413">
        <f t="shared" si="1943"/>
      </c>
      <c r="Y18413">
        <f t="shared" si="1944"/>
      </c>
      <c r="Z18413">
        <f t="shared" si="1945"/>
      </c>
    </row>
    <row r="18414" spans="1:26">
      <c r="A18414" s="5"/>
      <c r="B18414" s="8"/>
      <c r="C18414" s="5"/>
      <c r="D18414" s="5"/>
      <c r="E18414" s="5"/>
      <c r="F18414" s="21"/>
      <c r="G18414" s="6"/>
      <c r="H18414" s="5"/>
      <c r="I18414" s="183"/>
      <c r="W18414">
        <f t="shared" si="1942"/>
      </c>
      <c r="X18414">
        <f t="shared" si="1943"/>
      </c>
      <c r="Y18414">
        <f t="shared" si="1944"/>
      </c>
      <c r="Z18414">
        <f t="shared" si="1945"/>
      </c>
    </row>
    <row r="18415" spans="1:26" ht="15.75" thickBot="1">
      <c r="A18415" s="5"/>
      <c r="B18415" s="224"/>
      <c r="C18415" s="15"/>
      <c r="D18415" s="23"/>
      <c r="E18415" s="225"/>
      <c r="F18415" s="23"/>
      <c r="G18415" s="24"/>
      <c r="H18415" s="225"/>
      <c r="I18415" s="226"/>
      <c r="W18415">
        <f t="shared" si="1942"/>
      </c>
      <c r="X18415">
        <f t="shared" si="1943"/>
      </c>
      <c r="Y18415">
        <f t="shared" si="1944"/>
      </c>
      <c r="Z18415">
        <f t="shared" si="1945"/>
      </c>
    </row>
    <row r="18416" spans="1:26">
      <c r="A18416" s="227"/>
      <c r="B18416" s="17"/>
      <c r="C18416" s="5"/>
      <c r="D18416" s="59"/>
      <c r="E18416" s="59"/>
      <c r="F18416" s="53"/>
      <c r="G18416" s="78"/>
      <c r="H18416" s="68"/>
      <c r="I18416" s="228">
        <f>SUM(I18393:I18415)</f>
      </c>
      <c r="L18416">
        <f>SUM(L18393:L18415)</f>
      </c>
      <c r="W18416">
        <f t="shared" si="1942"/>
      </c>
      <c r="X18416">
        <f t="shared" si="1943"/>
      </c>
      <c r="Y18416">
        <f t="shared" si="1944"/>
      </c>
      <c r="Z18416">
        <f t="shared" si="1945"/>
      </c>
    </row>
    <row r="18417" spans="1:26">
      <c r="A18417" s="10"/>
      <c r="B18417" s="10"/>
      <c r="C18417" s="69"/>
      <c r="D18417" s="69" t="s">
        <v>520</v>
      </c>
      <c r="E18417" s="69"/>
      <c r="F18417" s="69"/>
      <c r="G18417" s="69"/>
      <c r="H18417" s="112">
        <v>1</v>
      </c>
      <c r="I18417" s="191">
        <f>+L18416*H18417</f>
      </c>
      <c r="W18417">
        <f t="shared" si="1942"/>
      </c>
      <c r="X18417">
        <f t="shared" si="1943"/>
      </c>
      <c r="Y18417">
        <f t="shared" si="1944"/>
      </c>
      <c r="Z18417">
        <f t="shared" si="1945"/>
      </c>
    </row>
    <row r="18418" spans="1:26" ht="15.75" thickBot="1">
      <c r="A18418" s="10"/>
      <c r="B18418" s="11" t="s">
        <v>20</v>
      </c>
      <c r="C18418" s="35"/>
      <c r="D18418" s="35"/>
      <c r="E18418" s="35"/>
      <c r="F18418" s="35"/>
      <c r="G18418" s="35"/>
      <c r="H18418" s="35"/>
      <c r="I18418" s="98"/>
      <c r="W18418">
        <f t="shared" si="1942"/>
      </c>
      <c r="X18418">
        <f t="shared" si="1943"/>
      </c>
      <c r="Y18418">
        <f t="shared" si="1944"/>
      </c>
      <c r="Z18418">
        <f t="shared" si="1945"/>
      </c>
    </row>
    <row r="18419" spans="1:26" ht="15.75" thickBot="1">
      <c r="A18419" s="99"/>
      <c r="B18419" s="38"/>
      <c r="C18419" s="39" t="s">
        <v>21</v>
      </c>
      <c r="D18419" s="40">
        <f>SUM(D18393:D18418)</f>
      </c>
      <c r="E18419" s="41" t="s">
        <v>360</v>
      </c>
      <c r="F18419" s="40">
        <f>SUM(F18393:F18418)</f>
      </c>
      <c r="G18419" s="40">
        <f>SUM(G18393:G18418)</f>
      </c>
      <c r="H18419" s="41">
        <f>+SUMPRODUCT(H18393:H18415,F18393:F18415)</f>
      </c>
      <c r="I18419" s="100">
        <f>+I18416-I18417</f>
      </c>
      <c r="W18419">
        <f t="shared" si="1942"/>
      </c>
      <c r="X18419">
        <f t="shared" si="1943"/>
      </c>
      <c r="Y18419">
        <f t="shared" si="1944"/>
      </c>
      <c r="Z18419">
        <f t="shared" si="1945"/>
      </c>
    </row>
    <row r="18420" spans="1:26">
      <c r="A18420" s="10"/>
      <c r="B18420" s="10"/>
      <c r="C18420" s="91"/>
      <c r="D18420" s="91"/>
      <c r="E18420" s="91"/>
      <c r="F18420" s="91"/>
      <c r="G18420" s="91"/>
      <c r="H18420" s="91"/>
      <c r="I18420" s="91"/>
      <c r="W18420">
        <f t="shared" si="1942"/>
      </c>
      <c r="X18420">
        <f t="shared" si="1943"/>
      </c>
      <c r="Y18420">
        <f t="shared" si="1944"/>
      </c>
      <c r="Z18420">
        <f t="shared" si="1945"/>
      </c>
    </row>
    <row r="18421" spans="1:26">
      <c r="W18421">
        <f t="shared" si="1942"/>
      </c>
      <c r="X18421">
        <f t="shared" si="1943"/>
      </c>
      <c r="Y18421">
        <f t="shared" si="1944"/>
      </c>
      <c r="Z18421">
        <f t="shared" si="1945"/>
      </c>
    </row>
    <row r="18422" spans="1:26">
      <c r="W18422">
        <f t="shared" si="1942"/>
      </c>
      <c r="X18422">
        <f t="shared" si="1943"/>
      </c>
      <c r="Y18422">
        <f t="shared" si="1944"/>
      </c>
      <c r="Z18422">
        <f t="shared" si="1945"/>
      </c>
    </row>
    <row r="18423" spans="1:26">
      <c r="W18423">
        <f t="shared" si="1942"/>
      </c>
      <c r="X18423">
        <f t="shared" si="1943"/>
      </c>
      <c r="Y18423">
        <f t="shared" si="1944"/>
      </c>
      <c r="Z18423">
        <f t="shared" si="1945"/>
      </c>
    </row>
    <row r="18424" spans="1:26">
      <c r="W18424">
        <f t="shared" si="1942"/>
      </c>
      <c r="X18424">
        <f t="shared" si="1943"/>
      </c>
      <c r="Y18424">
        <f t="shared" si="1944"/>
      </c>
      <c r="Z18424">
        <f t="shared" si="1945"/>
      </c>
    </row>
    <row r="18425" spans="1:26">
      <c r="W18425">
        <f t="shared" si="1942"/>
      </c>
      <c r="X18425">
        <f t="shared" si="1943"/>
      </c>
      <c r="Y18425">
        <f t="shared" si="1944"/>
      </c>
      <c r="Z18425">
        <f t="shared" si="1945"/>
      </c>
    </row>
    <row r="18426" spans="1:26">
      <c r="A18426" s="1562" t="s">
        <v>0</v>
      </c>
      <c r="B18426" s="1562"/>
      <c r="C18426" s="1562"/>
      <c r="D18426" s="1562"/>
      <c r="E18426" s="1562"/>
      <c r="F18426" s="1562"/>
      <c r="G18426" s="1562"/>
      <c r="H18426" s="1562"/>
      <c r="I18426" s="1562"/>
      <c r="W18426">
        <f t="shared" si="1942"/>
      </c>
      <c r="X18426">
        <f t="shared" si="1943"/>
      </c>
      <c r="Y18426">
        <f t="shared" si="1944"/>
      </c>
      <c r="Z18426">
        <f t="shared" si="1945"/>
      </c>
    </row>
    <row r="18427" spans="1:26">
      <c r="W18427">
        <f t="shared" si="1942"/>
      </c>
      <c r="X18427">
        <f t="shared" si="1943"/>
      </c>
      <c r="Y18427">
        <f t="shared" si="1944"/>
      </c>
      <c r="Z18427">
        <f t="shared" si="1945"/>
      </c>
    </row>
    <row r="18428" spans="1:26">
      <c r="A18428" s="1" t="s">
        <v>1</v>
      </c>
      <c r="B18428" s="1"/>
      <c r="G18428" s="489" t="s">
        <v>2</v>
      </c>
      <c r="H18428" s="3" t="s">
        <v>2781</v>
      </c>
      <c r="W18428">
        <f t="shared" si="1942"/>
      </c>
      <c r="X18428">
        <f t="shared" si="1943"/>
      </c>
      <c r="Y18428">
        <f t="shared" si="1944"/>
      </c>
      <c r="Z18428">
        <f t="shared" si="1945"/>
      </c>
    </row>
    <row r="18429" spans="1:26">
      <c r="A18429" s="1" t="inlineStr">
        <is>
          <t>Dealer-049</t>
        </is>
      </c>
      <c r="B18429" s="1"/>
      <c r="F18429" s="4"/>
      <c r="G18429" s="488" t="s">
        <v>1440</v>
      </c>
      <c r="H18429" s="1" t="s">
        <v>2393</v>
      </c>
      <c r="W18429">
        <f t="shared" si="1942"/>
      </c>
      <c r="X18429">
        <f t="shared" si="1943"/>
      </c>
      <c r="Y18429">
        <f t="shared" si="1944"/>
      </c>
      <c r="Z18429">
        <f t="shared" si="1945"/>
      </c>
    </row>
    <row r="18430" spans="1:26">
      <c r="A18430" s="1" t="inlineStr">
        <is>
          <t>Address line (redacted)</t>
        </is>
      </c>
      <c r="B18430" s="1"/>
      <c r="G18430" s="723"/>
      <c r="H18430" s="49"/>
      <c r="I18430" s="55"/>
      <c r="J18430" s="55"/>
      <c r="W18430">
        <f t="shared" si="1942"/>
      </c>
      <c r="X18430">
        <f t="shared" si="1943"/>
      </c>
      <c r="Y18430">
        <f t="shared" si="1944"/>
      </c>
      <c r="Z18430">
        <f t="shared" si="1945"/>
      </c>
    </row>
    <row r="18431" spans="1:26">
      <c r="A18431" s="1" t="inlineStr">
        <is>
          <t>Address line (redacted)</t>
        </is>
      </c>
      <c r="B18431" s="1"/>
      <c r="D18431" s="85"/>
      <c r="E18431" s="85"/>
      <c r="F18431" s="85"/>
      <c r="G18431" s="85"/>
      <c r="H18431" s="85"/>
      <c r="W18431">
        <f t="shared" si="1942"/>
      </c>
      <c r="X18431">
        <f t="shared" si="1943"/>
      </c>
      <c r="Y18431">
        <f t="shared" si="1944"/>
      </c>
      <c r="Z18431">
        <f t="shared" si="1945"/>
      </c>
    </row>
    <row r="18432" spans="1:26">
      <c r="A18432" s="268" t="s">
        <v>598</v>
      </c>
      <c r="B18432" s="243" t="inlineStr">
        <is>
          <t>GSTIN-MASKED</t>
        </is>
      </c>
      <c r="D18432" s="85"/>
      <c r="E18432" s="85"/>
      <c r="F18432" s="85"/>
      <c r="G18432" s="85"/>
      <c r="H18432" s="85"/>
      <c r="W18432">
        <f t="shared" si="1942"/>
      </c>
      <c r="X18432">
        <f t="shared" si="1943"/>
      </c>
      <c r="Y18432">
        <f t="shared" si="1944"/>
      </c>
      <c r="Z18432">
        <f t="shared" si="1945"/>
      </c>
    </row>
    <row r="18433" spans="1:26">
      <c r="A18433" s="49"/>
      <c r="B18433" s="87"/>
      <c r="W18433">
        <f t="shared" si="1942"/>
      </c>
      <c r="X18433">
        <f t="shared" si="1943"/>
      </c>
      <c r="Y18433">
        <f t="shared" si="1944"/>
      </c>
      <c r="Z18433">
        <f t="shared" si="1945"/>
      </c>
    </row>
    <row r="18434" spans="1:26">
      <c r="A18434" s="1" t="s">
        <v>5</v>
      </c>
      <c r="W18434">
        <f t="shared" si="1942"/>
      </c>
      <c r="X18434">
        <f t="shared" si="1943"/>
      </c>
      <c r="Y18434">
        <f t="shared" si="1944"/>
      </c>
      <c r="Z18434">
        <f t="shared" si="1945"/>
      </c>
    </row>
    <row r="18435" spans="1:26">
      <c r="A18435" s="1" t="s">
        <v>6</v>
      </c>
      <c r="W18435">
        <f t="shared" si="1942"/>
      </c>
      <c r="X18435">
        <f t="shared" si="1943"/>
      </c>
      <c r="Y18435">
        <f t="shared" si="1944"/>
      </c>
      <c r="Z18435">
        <f t="shared" si="1945"/>
      </c>
    </row>
    <row r="18436" spans="1:26">
      <c r="A18436" s="1" t="s">
        <v>7</v>
      </c>
      <c r="W18436">
        <f t="shared" ref="W18436:W18499" si="1947">IF(LEFT($H18436&amp;"",5)="2019-",$H18436,W18435)</f>
      </c>
      <c r="X18436">
        <f t="shared" ref="X18436:X18499" si="1948">IF($W18436="",0,IF(COUNTIF($AB$2:$AB$80,$W18436)&gt;0,1,0))</f>
      </c>
      <c r="Y18436">
        <f t="shared" ref="Y18436:Y18499" si="1949">IF($C18436="","",UPPER(TRIM(IFERROR(LEFT($C18436&amp;"",FIND("/",$C18436&amp;"")-1),$C18436&amp;""))))</f>
      </c>
      <c r="Z18436">
        <f t="shared" ref="Z18436:Z18499" si="1950">IFERROR(IF(ISNUMBER($G18436),$G18436,0),0)</f>
      </c>
    </row>
    <row r="18437" spans="1:26" ht="24">
      <c r="A18437" s="88" t="s">
        <v>8</v>
      </c>
      <c r="B18437" s="89" t="s">
        <v>9</v>
      </c>
      <c r="C18437" s="89" t="s">
        <v>10</v>
      </c>
      <c r="D18437" s="34" t="s">
        <v>11</v>
      </c>
      <c r="E18437" s="34" t="s">
        <v>12</v>
      </c>
      <c r="F18437" s="34" t="s">
        <v>13</v>
      </c>
      <c r="G18437" s="34" t="s">
        <v>14</v>
      </c>
      <c r="H18437" s="88" t="s">
        <v>15</v>
      </c>
      <c r="I18437" s="90" t="s">
        <v>16</v>
      </c>
      <c r="W18437">
        <f t="shared" si="1947"/>
      </c>
      <c r="X18437">
        <f t="shared" si="1948"/>
      </c>
      <c r="Y18437">
        <f t="shared" si="1949"/>
      </c>
      <c r="Z18437">
        <f t="shared" si="1950"/>
      </c>
    </row>
    <row r="18438" spans="1:26">
      <c r="A18438" s="5"/>
      <c r="B18438" s="1564" t="s">
        <v>17</v>
      </c>
      <c r="C18438" s="1565"/>
      <c r="D18438" s="50"/>
      <c r="E18438" s="50"/>
      <c r="F18438" s="21"/>
      <c r="G18438" s="6"/>
      <c r="H18438" s="5"/>
      <c r="I18438" s="183"/>
      <c r="W18438">
        <f t="shared" si="1947"/>
      </c>
      <c r="X18438">
        <f t="shared" si="1948"/>
      </c>
      <c r="Y18438">
        <f t="shared" si="1949"/>
      </c>
      <c r="Z18438">
        <f t="shared" si="1950"/>
      </c>
    </row>
    <row r="18439" spans="1:26">
      <c r="A18439" s="5">
        <v>1</v>
      </c>
      <c r="B18439" s="8" t="s">
        <v>2212</v>
      </c>
      <c r="C18439" s="5" t="s">
        <v>2211</v>
      </c>
      <c r="D18439" s="5">
        <v>1</v>
      </c>
      <c r="E18439" s="5">
        <v>5</v>
      </c>
      <c r="F18439" s="5">
        <f>+E18439*D18439</f>
      </c>
      <c r="G18439" s="6">
        <f>+E18439*D18439</f>
      </c>
      <c r="H18439" s="5">
        <v>1</v>
      </c>
      <c r="I18439" s="183">
        <f>+H18439*G18439</f>
      </c>
      <c r="W18439">
        <f t="shared" si="1947"/>
      </c>
      <c r="X18439">
        <f t="shared" si="1948"/>
      </c>
      <c r="Y18439">
        <f t="shared" si="1949"/>
      </c>
      <c r="Z18439">
        <f t="shared" si="1950"/>
      </c>
    </row>
    <row r="18440" spans="1:26">
      <c r="A18440" s="5">
        <v>2</v>
      </c>
      <c r="B18440" s="8" t="s">
        <v>792</v>
      </c>
      <c r="C18440" s="5" t="s">
        <v>793</v>
      </c>
      <c r="D18440" s="5">
        <v>1</v>
      </c>
      <c r="E18440" s="5">
        <v>5</v>
      </c>
      <c r="F18440" s="5">
        <f t="shared" ref="F18440:F18452" si="1951">+E18440*D18440</f>
      </c>
      <c r="G18440" s="6">
        <f t="shared" ref="G18440:G18452" si="1952">+E18440*D18440</f>
      </c>
      <c r="H18440" s="5">
        <v>1</v>
      </c>
      <c r="I18440" s="183">
        <f t="shared" ref="I18440:I18452" si="1953">+H18440*G18440</f>
      </c>
      <c r="W18440">
        <f t="shared" si="1947"/>
      </c>
      <c r="X18440">
        <f t="shared" si="1948"/>
      </c>
      <c r="Y18440">
        <f t="shared" si="1949"/>
      </c>
      <c r="Z18440">
        <f t="shared" si="1950"/>
      </c>
    </row>
    <row r="18441" spans="1:26">
      <c r="A18441" s="5">
        <v>3</v>
      </c>
      <c r="B18441" s="8" t="s">
        <v>2039</v>
      </c>
      <c r="C18441" s="5" t="s">
        <v>2040</v>
      </c>
      <c r="D18441" s="5">
        <v>2</v>
      </c>
      <c r="E18441" s="5">
        <v>5</v>
      </c>
      <c r="F18441" s="5">
        <f t="shared" si="1951"/>
      </c>
      <c r="G18441" s="6">
        <f t="shared" si="1952"/>
      </c>
      <c r="H18441" s="5">
        <v>1</v>
      </c>
      <c r="I18441" s="183">
        <f t="shared" si="1953"/>
      </c>
      <c r="W18441">
        <f t="shared" si="1947"/>
      </c>
      <c r="X18441">
        <f t="shared" si="1948"/>
      </c>
      <c r="Y18441">
        <f t="shared" si="1949"/>
      </c>
      <c r="Z18441">
        <f t="shared" si="1950"/>
      </c>
    </row>
    <row r="18442" spans="1:26" ht="24">
      <c r="A18442" s="5">
        <v>4</v>
      </c>
      <c r="B18442" s="8" t="s">
        <v>2782</v>
      </c>
      <c r="C18442" s="9" t="s">
        <v>1187</v>
      </c>
      <c r="D18442" s="5">
        <v>2</v>
      </c>
      <c r="E18442" s="5">
        <v>5</v>
      </c>
      <c r="F18442" s="5">
        <f t="shared" si="1951"/>
      </c>
      <c r="G18442" s="6">
        <f t="shared" si="1952"/>
      </c>
      <c r="H18442" s="5">
        <v>1</v>
      </c>
      <c r="I18442" s="183">
        <f t="shared" si="1953"/>
      </c>
      <c r="W18442">
        <f t="shared" si="1947"/>
      </c>
      <c r="X18442">
        <f t="shared" si="1948"/>
      </c>
      <c r="Y18442">
        <f t="shared" si="1949"/>
      </c>
      <c r="Z18442">
        <f t="shared" si="1950"/>
      </c>
    </row>
    <row r="18443" spans="1:26">
      <c r="A18443" s="5">
        <v>5</v>
      </c>
      <c r="B18443" s="8" t="s">
        <v>1831</v>
      </c>
      <c r="C18443" s="5" t="s">
        <v>1832</v>
      </c>
      <c r="D18443" s="5">
        <v>1</v>
      </c>
      <c r="E18443" s="5">
        <v>5</v>
      </c>
      <c r="F18443" s="5">
        <f>+E18443*D18443</f>
      </c>
      <c r="G18443" s="6">
        <f>+E18443*D18443</f>
      </c>
      <c r="H18443" s="5">
        <v>1</v>
      </c>
      <c r="I18443" s="183">
        <f t="shared" si="1953"/>
      </c>
      <c r="W18443">
        <f t="shared" si="1947"/>
      </c>
      <c r="X18443">
        <f t="shared" si="1948"/>
      </c>
      <c r="Y18443">
        <f t="shared" si="1949"/>
      </c>
      <c r="Z18443">
        <f t="shared" si="1950"/>
      </c>
    </row>
    <row r="18444" spans="1:26">
      <c r="A18444" s="5">
        <v>6</v>
      </c>
      <c r="B18444" s="8" t="s">
        <v>1724</v>
      </c>
      <c r="C18444" s="5" t="s">
        <v>1725</v>
      </c>
      <c r="D18444" s="5">
        <v>1</v>
      </c>
      <c r="E18444" s="5">
        <v>5</v>
      </c>
      <c r="F18444" s="5">
        <f t="shared" si="1951"/>
      </c>
      <c r="G18444" s="6">
        <f t="shared" si="1952"/>
      </c>
      <c r="H18444" s="5">
        <v>1</v>
      </c>
      <c r="I18444" s="183">
        <f t="shared" si="1953"/>
      </c>
      <c r="W18444">
        <f t="shared" si="1947"/>
      </c>
      <c r="X18444">
        <f t="shared" si="1948"/>
      </c>
      <c r="Y18444">
        <f t="shared" si="1949"/>
      </c>
      <c r="Z18444">
        <f t="shared" si="1950"/>
      </c>
    </row>
    <row r="18445" spans="1:26">
      <c r="A18445" s="5">
        <v>7</v>
      </c>
      <c r="B18445" s="8" t="s">
        <v>2015</v>
      </c>
      <c r="C18445" s="5" t="s">
        <v>2016</v>
      </c>
      <c r="D18445" s="5">
        <v>1</v>
      </c>
      <c r="E18445" s="5">
        <v>5</v>
      </c>
      <c r="F18445" s="5">
        <f>+E18445*D18445</f>
      </c>
      <c r="G18445" s="6">
        <f>+E18445*D18445</f>
      </c>
      <c r="H18445" s="5">
        <v>1</v>
      </c>
      <c r="I18445" s="183">
        <f t="shared" si="1953"/>
      </c>
      <c r="W18445">
        <f t="shared" si="1947"/>
      </c>
      <c r="X18445">
        <f t="shared" si="1948"/>
      </c>
      <c r="Y18445">
        <f t="shared" si="1949"/>
      </c>
      <c r="Z18445">
        <f t="shared" si="1950"/>
      </c>
    </row>
    <row r="18446" spans="1:26">
      <c r="A18446" s="5">
        <v>8</v>
      </c>
      <c r="B18446" s="8" t="s">
        <v>580</v>
      </c>
      <c r="C18446" s="5" t="s">
        <v>581</v>
      </c>
      <c r="D18446" s="5">
        <v>3</v>
      </c>
      <c r="E18446" s="5">
        <v>5</v>
      </c>
      <c r="F18446" s="5">
        <f t="shared" si="1951"/>
      </c>
      <c r="G18446" s="6">
        <f t="shared" si="1952"/>
      </c>
      <c r="H18446" s="5">
        <v>1</v>
      </c>
      <c r="I18446" s="183">
        <f t="shared" si="1953"/>
      </c>
      <c r="W18446">
        <f t="shared" si="1947"/>
      </c>
      <c r="X18446">
        <f t="shared" si="1948"/>
      </c>
      <c r="Y18446">
        <f t="shared" si="1949"/>
      </c>
      <c r="Z18446">
        <f t="shared" si="1950"/>
      </c>
    </row>
    <row r="18447" spans="1:26">
      <c r="A18447" s="5">
        <v>9</v>
      </c>
      <c r="B18447" s="8" t="s">
        <v>1061</v>
      </c>
      <c r="C18447" s="5" t="s">
        <v>1060</v>
      </c>
      <c r="D18447" s="5">
        <v>1</v>
      </c>
      <c r="E18447" s="5">
        <v>5</v>
      </c>
      <c r="F18447" s="5">
        <f t="shared" si="1951"/>
      </c>
      <c r="G18447" s="6">
        <f t="shared" si="1952"/>
      </c>
      <c r="H18447" s="5">
        <v>1</v>
      </c>
      <c r="I18447" s="183">
        <f t="shared" si="1953"/>
      </c>
      <c r="W18447">
        <f t="shared" si="1947"/>
      </c>
      <c r="X18447">
        <f t="shared" si="1948"/>
      </c>
      <c r="Y18447">
        <f t="shared" si="1949"/>
      </c>
      <c r="Z18447">
        <f t="shared" si="1950"/>
      </c>
    </row>
    <row r="18448" spans="1:26">
      <c r="A18448" s="19"/>
      <c r="B18448" s="1564" t="s">
        <v>18</v>
      </c>
      <c r="C18448" s="1565"/>
      <c r="D18448" s="5"/>
      <c r="E18448" s="184"/>
      <c r="F18448" s="5"/>
      <c r="G18448" s="6"/>
      <c r="H18448" s="184"/>
      <c r="I18448" s="183"/>
      <c r="W18448">
        <f t="shared" si="1947"/>
      </c>
      <c r="X18448">
        <f t="shared" si="1948"/>
      </c>
      <c r="Y18448">
        <f t="shared" si="1949"/>
      </c>
      <c r="Z18448">
        <f t="shared" si="1950"/>
      </c>
    </row>
    <row r="18449" spans="1:26">
      <c r="A18449" s="5">
        <v>10</v>
      </c>
      <c r="B18449" s="95" t="s">
        <v>848</v>
      </c>
      <c r="C18449" s="16" t="s">
        <v>847</v>
      </c>
      <c r="D18449" s="5">
        <v>1</v>
      </c>
      <c r="E18449" s="5">
        <v>4</v>
      </c>
      <c r="F18449" s="5">
        <f t="shared" si="1951"/>
      </c>
      <c r="G18449" s="6">
        <f t="shared" si="1952"/>
      </c>
      <c r="H18449" s="16">
        <v>1</v>
      </c>
      <c r="I18449" s="183">
        <f t="shared" si="1953"/>
      </c>
      <c r="W18449">
        <f t="shared" si="1947"/>
      </c>
      <c r="X18449">
        <f t="shared" si="1948"/>
      </c>
      <c r="Y18449">
        <f t="shared" si="1949"/>
      </c>
      <c r="Z18449">
        <f t="shared" si="1950"/>
      </c>
    </row>
    <row r="18450" spans="1:26">
      <c r="A18450" s="5">
        <v>11</v>
      </c>
      <c r="B18450" s="95" t="s">
        <v>830</v>
      </c>
      <c r="C18450" s="101" t="s">
        <v>829</v>
      </c>
      <c r="D18450" s="5">
        <v>2</v>
      </c>
      <c r="E18450" s="5">
        <v>4</v>
      </c>
      <c r="F18450" s="5">
        <f t="shared" si="1951"/>
      </c>
      <c r="G18450" s="6">
        <f t="shared" si="1952"/>
      </c>
      <c r="H18450" s="16">
        <v>1</v>
      </c>
      <c r="I18450" s="183">
        <f t="shared" si="1953"/>
      </c>
      <c r="W18450">
        <f t="shared" si="1947"/>
      </c>
      <c r="X18450">
        <f t="shared" si="1948"/>
      </c>
      <c r="Y18450">
        <f t="shared" si="1949"/>
      </c>
      <c r="Z18450">
        <f t="shared" si="1950"/>
      </c>
    </row>
    <row r="18451" spans="1:26">
      <c r="A18451" s="5">
        <v>12</v>
      </c>
      <c r="B18451" s="95" t="s">
        <v>828</v>
      </c>
      <c r="C18451" s="101" t="s">
        <v>827</v>
      </c>
      <c r="D18451" s="5">
        <v>2</v>
      </c>
      <c r="E18451" s="5">
        <v>4</v>
      </c>
      <c r="F18451" s="5">
        <f t="shared" si="1951"/>
      </c>
      <c r="G18451" s="6">
        <f t="shared" si="1952"/>
      </c>
      <c r="H18451" s="16">
        <v>1</v>
      </c>
      <c r="I18451" s="183">
        <f t="shared" si="1953"/>
      </c>
      <c r="W18451">
        <f t="shared" si="1947"/>
      </c>
      <c r="X18451">
        <f t="shared" si="1948"/>
      </c>
      <c r="Y18451">
        <f t="shared" si="1949"/>
      </c>
      <c r="Z18451">
        <f t="shared" si="1950"/>
      </c>
    </row>
    <row r="18452" spans="1:26">
      <c r="A18452" s="5">
        <v>13</v>
      </c>
      <c r="B18452" s="8" t="s">
        <v>467</v>
      </c>
      <c r="C18452" s="5" t="s">
        <v>466</v>
      </c>
      <c r="D18452" s="5">
        <v>2</v>
      </c>
      <c r="E18452" s="5">
        <v>4</v>
      </c>
      <c r="F18452" s="5">
        <f t="shared" si="1951"/>
      </c>
      <c r="G18452" s="6">
        <f t="shared" si="1952"/>
      </c>
      <c r="H18452" s="16">
        <v>1</v>
      </c>
      <c r="I18452" s="183">
        <f t="shared" si="1953"/>
      </c>
      <c r="W18452">
        <f t="shared" si="1947"/>
      </c>
      <c r="X18452">
        <f t="shared" si="1948"/>
      </c>
      <c r="Y18452">
        <f t="shared" si="1949"/>
      </c>
      <c r="Z18452">
        <f t="shared" si="1950"/>
      </c>
    </row>
    <row r="18453" spans="1:26">
      <c r="A18453" s="19"/>
      <c r="B18453" s="18"/>
      <c r="C18453" s="714"/>
      <c r="D18453" s="184"/>
      <c r="E18453" s="316"/>
      <c r="F18453" s="186"/>
      <c r="G18453" s="186"/>
      <c r="H18453" s="316"/>
      <c r="I18453" s="188"/>
      <c r="W18453">
        <f t="shared" si="1947"/>
      </c>
      <c r="X18453">
        <f t="shared" si="1948"/>
      </c>
      <c r="Y18453">
        <f t="shared" si="1949"/>
      </c>
      <c r="Z18453">
        <f t="shared" si="1950"/>
      </c>
    </row>
    <row r="18454" spans="1:26">
      <c r="A18454" s="19"/>
      <c r="B18454" s="18"/>
      <c r="C18454" s="714"/>
      <c r="D18454" s="184"/>
      <c r="E18454" s="316"/>
      <c r="F18454" s="186"/>
      <c r="G18454" s="186"/>
      <c r="H18454" s="316"/>
      <c r="I18454" s="188"/>
      <c r="W18454">
        <f t="shared" si="1947"/>
      </c>
      <c r="X18454">
        <f t="shared" si="1948"/>
      </c>
      <c r="Y18454">
        <f t="shared" si="1949"/>
      </c>
      <c r="Z18454">
        <f t="shared" si="1950"/>
      </c>
    </row>
    <row r="18455" spans="1:26">
      <c r="A18455" s="19"/>
      <c r="B18455" s="18"/>
      <c r="C18455" s="714"/>
      <c r="D18455" s="184"/>
      <c r="E18455" s="316"/>
      <c r="F18455" s="186"/>
      <c r="G18455" s="186"/>
      <c r="H18455" s="316"/>
      <c r="I18455" s="188"/>
      <c r="W18455">
        <f t="shared" si="1947"/>
      </c>
      <c r="X18455">
        <f t="shared" si="1948"/>
      </c>
      <c r="Y18455">
        <f t="shared" si="1949"/>
      </c>
      <c r="Z18455">
        <f t="shared" si="1950"/>
      </c>
    </row>
    <row r="18456" spans="1:26">
      <c r="A18456" s="19"/>
      <c r="B18456" s="18"/>
      <c r="C18456" s="714"/>
      <c r="D18456" s="184"/>
      <c r="E18456" s="316"/>
      <c r="F18456" s="186"/>
      <c r="G18456" s="186"/>
      <c r="H18456" s="316"/>
      <c r="I18456" s="188"/>
      <c r="W18456">
        <f t="shared" si="1947"/>
      </c>
      <c r="X18456">
        <f t="shared" si="1948"/>
      </c>
      <c r="Y18456">
        <f t="shared" si="1949"/>
      </c>
      <c r="Z18456">
        <f t="shared" si="1950"/>
      </c>
    </row>
    <row r="18457" spans="1:26">
      <c r="A18457" s="19"/>
      <c r="B18457" s="18"/>
      <c r="C18457" s="714"/>
      <c r="D18457" s="184"/>
      <c r="E18457" s="316"/>
      <c r="F18457" s="186"/>
      <c r="G18457" s="186"/>
      <c r="H18457" s="316"/>
      <c r="I18457" s="188"/>
      <c r="W18457">
        <f t="shared" si="1947"/>
      </c>
      <c r="X18457">
        <f t="shared" si="1948"/>
      </c>
      <c r="Y18457">
        <f t="shared" si="1949"/>
      </c>
      <c r="Z18457">
        <f t="shared" si="1950"/>
      </c>
    </row>
    <row r="18458" spans="1:26">
      <c r="A18458" s="19"/>
      <c r="B18458" s="18"/>
      <c r="C18458" s="714"/>
      <c r="D18458" s="184"/>
      <c r="E18458" s="316"/>
      <c r="F18458" s="186"/>
      <c r="G18458" s="186"/>
      <c r="H18458" s="316"/>
      <c r="I18458" s="188"/>
      <c r="W18458">
        <f t="shared" si="1947"/>
      </c>
      <c r="X18458">
        <f t="shared" si="1948"/>
      </c>
      <c r="Y18458">
        <f t="shared" si="1949"/>
      </c>
      <c r="Z18458">
        <f t="shared" si="1950"/>
      </c>
    </row>
    <row r="18459" spans="1:26">
      <c r="A18459" s="19"/>
      <c r="B18459" s="18"/>
      <c r="C18459" s="714"/>
      <c r="D18459" s="184"/>
      <c r="E18459" s="316"/>
      <c r="F18459" s="186"/>
      <c r="G18459" s="186"/>
      <c r="H18459" s="316"/>
      <c r="I18459" s="188"/>
      <c r="W18459">
        <f t="shared" si="1947"/>
      </c>
      <c r="X18459">
        <f t="shared" si="1948"/>
      </c>
      <c r="Y18459">
        <f t="shared" si="1949"/>
      </c>
      <c r="Z18459">
        <f t="shared" si="1950"/>
      </c>
    </row>
    <row r="18460" spans="1:26">
      <c r="A18460" s="19"/>
      <c r="B18460" s="18"/>
      <c r="C18460" s="714"/>
      <c r="D18460" s="184"/>
      <c r="E18460" s="316"/>
      <c r="F18460" s="186"/>
      <c r="G18460" s="186"/>
      <c r="H18460" s="316"/>
      <c r="I18460" s="188"/>
      <c r="W18460">
        <f t="shared" si="1947"/>
      </c>
      <c r="X18460">
        <f t="shared" si="1948"/>
      </c>
      <c r="Y18460">
        <f t="shared" si="1949"/>
      </c>
      <c r="Z18460">
        <f t="shared" si="1950"/>
      </c>
    </row>
    <row r="18461" spans="1:26">
      <c r="A18461" s="19"/>
      <c r="B18461" s="18"/>
      <c r="C18461" s="714"/>
      <c r="D18461" s="184"/>
      <c r="E18461" s="316"/>
      <c r="F18461" s="186"/>
      <c r="G18461" s="186"/>
      <c r="H18461" s="316"/>
      <c r="I18461" s="188"/>
      <c r="W18461">
        <f t="shared" si="1947"/>
      </c>
      <c r="X18461">
        <f t="shared" si="1948"/>
      </c>
      <c r="Y18461">
        <f t="shared" si="1949"/>
      </c>
      <c r="Z18461">
        <f t="shared" si="1950"/>
      </c>
    </row>
    <row r="18462" spans="1:26">
      <c r="A18462" s="19"/>
      <c r="B18462" s="18"/>
      <c r="C18462" s="714"/>
      <c r="D18462" s="184"/>
      <c r="E18462" s="316"/>
      <c r="F18462" s="186"/>
      <c r="G18462" s="186"/>
      <c r="H18462" s="316"/>
      <c r="I18462" s="188"/>
      <c r="W18462">
        <f t="shared" si="1947"/>
      </c>
      <c r="X18462">
        <f t="shared" si="1948"/>
      </c>
      <c r="Y18462">
        <f t="shared" si="1949"/>
      </c>
      <c r="Z18462">
        <f t="shared" si="1950"/>
      </c>
    </row>
    <row r="18463" spans="1:26">
      <c r="A18463" s="19"/>
      <c r="B18463" s="18"/>
      <c r="C18463" s="714"/>
      <c r="D18463" s="184"/>
      <c r="E18463" s="316"/>
      <c r="F18463" s="186"/>
      <c r="G18463" s="186"/>
      <c r="H18463" s="316"/>
      <c r="I18463" s="188"/>
      <c r="W18463">
        <f t="shared" si="1947"/>
      </c>
      <c r="X18463">
        <f t="shared" si="1948"/>
      </c>
      <c r="Y18463">
        <f t="shared" si="1949"/>
      </c>
      <c r="Z18463">
        <f t="shared" si="1950"/>
      </c>
    </row>
    <row r="18464" spans="1:26">
      <c r="A18464" s="10"/>
      <c r="B18464" s="95"/>
      <c r="C18464" s="184"/>
      <c r="D18464" s="660"/>
      <c r="E18464" s="184"/>
      <c r="F18464" s="238"/>
      <c r="G18464" s="35"/>
      <c r="H18464" s="35"/>
      <c r="I18464" s="98"/>
      <c r="W18464">
        <f t="shared" si="1947"/>
      </c>
      <c r="X18464">
        <f t="shared" si="1948"/>
      </c>
      <c r="Y18464">
        <f t="shared" si="1949"/>
      </c>
      <c r="Z18464">
        <f t="shared" si="1950"/>
      </c>
    </row>
    <row r="18465" spans="1:26">
      <c r="A18465" s="10"/>
      <c r="B18465" s="95"/>
      <c r="C18465" s="184"/>
      <c r="D18465" s="660"/>
      <c r="E18465" s="184"/>
      <c r="F18465" s="238"/>
      <c r="G18465" s="35"/>
      <c r="H18465" s="35"/>
      <c r="I18465" s="98"/>
      <c r="W18465">
        <f t="shared" si="1947"/>
      </c>
      <c r="X18465">
        <f t="shared" si="1948"/>
      </c>
      <c r="Y18465">
        <f t="shared" si="1949"/>
      </c>
      <c r="Z18465">
        <f t="shared" si="1950"/>
      </c>
    </row>
    <row r="18466" spans="1:26" ht="15.75" thickBot="1">
      <c r="A18466" s="10"/>
      <c r="B18466" s="80" t="s">
        <v>20</v>
      </c>
      <c r="C18466" s="35"/>
      <c r="D18466" s="35"/>
      <c r="E18466" s="35"/>
      <c r="F18466" s="35"/>
      <c r="G18466" s="35"/>
      <c r="H18466" s="35"/>
      <c r="I18466" s="98"/>
      <c r="W18466">
        <f t="shared" si="1947"/>
      </c>
      <c r="X18466">
        <f t="shared" si="1948"/>
      </c>
      <c r="Y18466">
        <f t="shared" si="1949"/>
      </c>
      <c r="Z18466">
        <f t="shared" si="1950"/>
      </c>
    </row>
    <row r="18467" spans="1:26" ht="15.75" thickBot="1">
      <c r="A18467" s="99"/>
      <c r="B18467" s="81"/>
      <c r="C18467" s="39" t="s">
        <v>21</v>
      </c>
      <c r="D18467" s="40">
        <f>SUM(D18438:D18466)</f>
      </c>
      <c r="E18467" s="41">
        <f>IF(H18467=I18467,"OK","NO")</f>
      </c>
      <c r="F18467" s="40">
        <f>SUM(F18438:F18466)</f>
      </c>
      <c r="G18467" s="40">
        <f>SUM(G18438:G18466)</f>
      </c>
      <c r="H18467" s="42">
        <f>SUMPRODUCT(H18438:H18466,G18438:G18466)</f>
      </c>
      <c r="I18467" s="100">
        <f>SUM(I18435:I18466)</f>
      </c>
      <c r="W18467">
        <f t="shared" si="1947"/>
      </c>
      <c r="X18467">
        <f t="shared" si="1948"/>
      </c>
      <c r="Y18467">
        <f t="shared" si="1949"/>
      </c>
      <c r="Z18467">
        <f t="shared" si="1950"/>
      </c>
    </row>
    <row r="18468" spans="1:26">
      <c r="A18468" s="10"/>
      <c r="B18468" s="10"/>
      <c r="C18468" s="91"/>
      <c r="D18468" s="91"/>
      <c r="E18468" s="91"/>
      <c r="F18468" s="91"/>
      <c r="G18468" s="91"/>
      <c r="H18468" s="91"/>
      <c r="I18468" s="91"/>
      <c r="W18468">
        <f t="shared" si="1947"/>
      </c>
      <c r="X18468">
        <f t="shared" si="1948"/>
      </c>
      <c r="Y18468">
        <f t="shared" si="1949"/>
      </c>
      <c r="Z18468">
        <f t="shared" si="1950"/>
      </c>
    </row>
    <row r="18469" spans="1:26">
      <c r="A18469" s="12" t="s">
        <v>281</v>
      </c>
      <c r="B18469" s="12"/>
      <c r="C18469" s="12"/>
      <c r="D18469" s="13"/>
      <c r="E18469" s="14"/>
      <c r="F18469" s="14"/>
      <c r="G18469" s="14"/>
      <c r="H18469" s="2"/>
      <c r="I18469" s="12"/>
      <c r="W18469">
        <f t="shared" si="1947"/>
      </c>
      <c r="X18469">
        <f t="shared" si="1948"/>
      </c>
      <c r="Y18469">
        <f t="shared" si="1949"/>
      </c>
      <c r="Z18469">
        <f t="shared" si="1950"/>
      </c>
    </row>
    <row r="18470" spans="1:26">
      <c r="W18470">
        <f t="shared" si="1947"/>
      </c>
      <c r="X18470">
        <f t="shared" si="1948"/>
      </c>
      <c r="Y18470">
        <f t="shared" si="1949"/>
      </c>
      <c r="Z18470">
        <f t="shared" si="1950"/>
      </c>
    </row>
    <row r="18471" spans="1:26">
      <c r="W18471">
        <f t="shared" si="1947"/>
      </c>
      <c r="X18471">
        <f t="shared" si="1948"/>
      </c>
      <c r="Y18471">
        <f t="shared" si="1949"/>
      </c>
      <c r="Z18471">
        <f t="shared" si="1950"/>
      </c>
    </row>
    <row r="18472" spans="1:26">
      <c r="W18472">
        <f t="shared" si="1947"/>
      </c>
      <c r="X18472">
        <f t="shared" si="1948"/>
      </c>
      <c r="Y18472">
        <f t="shared" si="1949"/>
      </c>
      <c r="Z18472">
        <f t="shared" si="1950"/>
      </c>
    </row>
    <row r="18473" spans="1:26">
      <c r="A18473" s="1562" t="s">
        <v>0</v>
      </c>
      <c r="B18473" s="1562"/>
      <c r="C18473" s="1562"/>
      <c r="D18473" s="1562"/>
      <c r="E18473" s="1562"/>
      <c r="F18473" s="1562"/>
      <c r="G18473" s="1562"/>
      <c r="H18473" s="1562"/>
      <c r="I18473" s="1562"/>
      <c r="W18473">
        <f t="shared" si="1947"/>
      </c>
      <c r="X18473">
        <f t="shared" si="1948"/>
      </c>
      <c r="Y18473">
        <f t="shared" si="1949"/>
      </c>
      <c r="Z18473">
        <f t="shared" si="1950"/>
      </c>
    </row>
    <row r="18474" spans="1:26">
      <c r="W18474">
        <f t="shared" si="1947"/>
      </c>
      <c r="X18474">
        <f t="shared" si="1948"/>
      </c>
      <c r="Y18474">
        <f t="shared" si="1949"/>
      </c>
      <c r="Z18474">
        <f t="shared" si="1950"/>
      </c>
    </row>
    <row r="18475" spans="1:26">
      <c r="B18475" s="124"/>
      <c r="C18475" s="124"/>
      <c r="D18475" s="124"/>
      <c r="E18475" s="124"/>
      <c r="F18475" s="124"/>
      <c r="G18475" s="124"/>
      <c r="H18475" s="124"/>
      <c r="I18475" s="124"/>
      <c r="W18475">
        <f t="shared" si="1947"/>
      </c>
      <c r="X18475">
        <f t="shared" si="1948"/>
      </c>
      <c r="Y18475">
        <f t="shared" si="1949"/>
      </c>
      <c r="Z18475">
        <f t="shared" si="1950"/>
      </c>
    </row>
    <row r="18476" spans="1:26">
      <c r="A18476" s="1" t="s">
        <v>1</v>
      </c>
      <c r="G18476" s="489" t="s">
        <v>2</v>
      </c>
      <c r="H18476" s="3" t="s">
        <v>2781</v>
      </c>
      <c r="W18476">
        <f t="shared" si="1947"/>
      </c>
      <c r="X18476">
        <f t="shared" si="1948"/>
      </c>
      <c r="Y18476">
        <f t="shared" si="1949"/>
      </c>
      <c r="Z18476">
        <f t="shared" si="1950"/>
      </c>
    </row>
    <row r="18477" spans="1:26">
      <c r="A18477" s="1" t="inlineStr">
        <is>
          <t>Dealer-139</t>
        </is>
      </c>
      <c r="F18477" s="4"/>
      <c r="G18477" s="488" t="s">
        <v>1440</v>
      </c>
      <c r="H18477" s="1" t="s">
        <v>2394</v>
      </c>
      <c r="W18477">
        <f t="shared" si="1947"/>
      </c>
      <c r="X18477">
        <f t="shared" si="1948"/>
      </c>
      <c r="Y18477">
        <f t="shared" si="1949"/>
      </c>
      <c r="Z18477">
        <f t="shared" si="1950"/>
      </c>
    </row>
    <row r="18478" spans="1:26">
      <c r="A18478" s="254" t="inlineStr">
        <is>
          <t>Dealer-260</t>
        </is>
      </c>
      <c r="B18478" s="1"/>
      <c r="G18478" s="722"/>
      <c r="H18478" s="49"/>
      <c r="W18478">
        <f t="shared" si="1947"/>
      </c>
      <c r="X18478">
        <f t="shared" si="1948"/>
      </c>
      <c r="Y18478">
        <f t="shared" si="1949"/>
      </c>
      <c r="Z18478">
        <f t="shared" si="1950"/>
      </c>
    </row>
    <row r="18479" spans="1:26">
      <c r="A18479" s="254" t="inlineStr">
        <is>
          <t>Address line (redacted)</t>
        </is>
      </c>
      <c r="B18479" s="1"/>
      <c r="W18479">
        <f t="shared" si="1947"/>
      </c>
      <c r="X18479">
        <f t="shared" si="1948"/>
      </c>
      <c r="Y18479">
        <f t="shared" si="1949"/>
      </c>
      <c r="Z18479">
        <f t="shared" si="1950"/>
      </c>
    </row>
    <row r="18480" spans="1:26">
      <c r="A18480" s="1"/>
      <c r="B18480" s="1"/>
      <c r="C18480" s="1"/>
      <c r="W18480">
        <f t="shared" si="1947"/>
      </c>
      <c r="X18480">
        <f t="shared" si="1948"/>
      </c>
      <c r="Y18480">
        <f t="shared" si="1949"/>
      </c>
      <c r="Z18480">
        <f t="shared" si="1950"/>
      </c>
    </row>
    <row r="18481" spans="1:26">
      <c r="A18481" s="12" t="s">
        <v>4</v>
      </c>
      <c r="B18481" s="86" t="inlineStr">
        <is>
          <t>GSTIN-MASKED</t>
        </is>
      </c>
      <c r="D18481" s="197"/>
      <c r="E18481" s="197"/>
      <c r="F18481" s="197"/>
      <c r="G18481" s="197"/>
      <c r="H18481" s="197"/>
      <c r="W18481">
        <f t="shared" si="1947"/>
      </c>
      <c r="X18481">
        <f t="shared" si="1948"/>
      </c>
      <c r="Y18481">
        <f t="shared" si="1949"/>
      </c>
      <c r="Z18481">
        <f t="shared" si="1950"/>
      </c>
    </row>
    <row r="18482" spans="1:26">
      <c r="B18482" s="1"/>
      <c r="D18482" s="197"/>
      <c r="E18482" s="197"/>
      <c r="F18482" s="197"/>
      <c r="G18482" s="197"/>
      <c r="H18482" s="197"/>
      <c r="W18482">
        <f t="shared" si="1947"/>
      </c>
      <c r="X18482">
        <f t="shared" si="1948"/>
      </c>
      <c r="Y18482">
        <f t="shared" si="1949"/>
      </c>
      <c r="Z18482">
        <f t="shared" si="1950"/>
      </c>
    </row>
    <row r="18483" spans="1:26">
      <c r="A18483" s="1" t="s">
        <v>5</v>
      </c>
      <c r="D18483" s="197"/>
      <c r="E18483" s="197"/>
      <c r="F18483" s="197"/>
      <c r="G18483" s="197"/>
      <c r="H18483" s="197"/>
      <c r="W18483">
        <f t="shared" si="1947"/>
      </c>
      <c r="X18483">
        <f t="shared" si="1948"/>
      </c>
      <c r="Y18483">
        <f t="shared" si="1949"/>
      </c>
      <c r="Z18483">
        <f t="shared" si="1950"/>
      </c>
    </row>
    <row r="18484" spans="1:26">
      <c r="A18484" s="1" t="s">
        <v>6</v>
      </c>
      <c r="D18484" s="197"/>
      <c r="E18484" s="197"/>
      <c r="F18484" s="197"/>
      <c r="G18484" s="197"/>
      <c r="H18484" s="197"/>
      <c r="W18484">
        <f t="shared" si="1947"/>
      </c>
      <c r="X18484">
        <f t="shared" si="1948"/>
      </c>
      <c r="Y18484">
        <f t="shared" si="1949"/>
      </c>
      <c r="Z18484">
        <f t="shared" si="1950"/>
      </c>
    </row>
    <row r="18485" spans="1:26" ht="15.75" thickBot="1">
      <c r="A18485" s="1" t="s">
        <v>7</v>
      </c>
      <c r="W18485">
        <f t="shared" si="1947"/>
      </c>
      <c r="X18485">
        <f t="shared" si="1948"/>
      </c>
      <c r="Y18485">
        <f t="shared" si="1949"/>
      </c>
      <c r="Z18485">
        <f t="shared" si="1950"/>
      </c>
    </row>
    <row r="18486" spans="1:26" ht="24">
      <c r="A18486" s="676" t="s">
        <v>8</v>
      </c>
      <c r="B18486" s="677" t="s">
        <v>9</v>
      </c>
      <c r="C18486" s="678" t="s">
        <v>10</v>
      </c>
      <c r="D18486" s="679" t="s">
        <v>11</v>
      </c>
      <c r="E18486" s="679" t="s">
        <v>12</v>
      </c>
      <c r="F18486" s="679" t="s">
        <v>13</v>
      </c>
      <c r="G18486" s="679" t="s">
        <v>14</v>
      </c>
      <c r="H18486" s="680" t="s">
        <v>15</v>
      </c>
      <c r="I18486" s="681" t="s">
        <v>16</v>
      </c>
      <c r="W18486">
        <f t="shared" si="1947"/>
      </c>
      <c r="X18486">
        <f t="shared" si="1948"/>
      </c>
      <c r="Y18486">
        <f t="shared" si="1949"/>
      </c>
      <c r="Z18486">
        <f t="shared" si="1950"/>
      </c>
    </row>
    <row r="18487" spans="1:26">
      <c r="A18487" s="682"/>
      <c r="B18487" s="1564" t="s">
        <v>17</v>
      </c>
      <c r="C18487" s="1565"/>
      <c r="D18487" s="5"/>
      <c r="E18487" s="184"/>
      <c r="F18487" s="184"/>
      <c r="G18487" s="186"/>
      <c r="H18487" s="184"/>
      <c r="I18487" s="684"/>
      <c r="W18487">
        <f t="shared" si="1947"/>
      </c>
      <c r="X18487">
        <f t="shared" si="1948"/>
      </c>
      <c r="Y18487">
        <f t="shared" si="1949"/>
      </c>
      <c r="Z18487">
        <f t="shared" si="1950"/>
      </c>
    </row>
    <row r="18488" spans="1:26">
      <c r="A18488" s="5">
        <v>1</v>
      </c>
      <c r="B18488" s="8" t="s">
        <v>1831</v>
      </c>
      <c r="C18488" s="5" t="s">
        <v>1832</v>
      </c>
      <c r="D18488" s="5">
        <v>1</v>
      </c>
      <c r="E18488" s="5">
        <v>5</v>
      </c>
      <c r="F18488" s="5">
        <f>+E18488*D18488</f>
      </c>
      <c r="G18488" s="6">
        <f>+E18488*D18488</f>
      </c>
      <c r="H18488" s="5">
        <v>1</v>
      </c>
      <c r="I18488" s="683">
        <f>+H18488*G18488</f>
      </c>
      <c r="J18488">
        <v>119</v>
      </c>
      <c r="K18488">
        <f>+H18488-J18488</f>
      </c>
      <c r="L18488">
        <f>+K18488*G18488</f>
      </c>
      <c r="W18488">
        <f t="shared" si="1947"/>
      </c>
      <c r="X18488">
        <f t="shared" si="1948"/>
      </c>
      <c r="Y18488">
        <f t="shared" si="1949"/>
      </c>
      <c r="Z18488">
        <f t="shared" si="1950"/>
      </c>
    </row>
    <row r="18489" spans="1:26">
      <c r="A18489" s="5"/>
      <c r="B18489" s="8" t="s">
        <v>615</v>
      </c>
      <c r="C18489" s="5" t="s">
        <v>616</v>
      </c>
      <c r="D18489" s="5">
        <v>1</v>
      </c>
      <c r="E18489" s="5">
        <v>5</v>
      </c>
      <c r="F18489" s="5">
        <f>+E18489*D18489</f>
      </c>
      <c r="G18489" s="6">
        <f>+E18489*D18489</f>
      </c>
      <c r="H18489" s="5">
        <v>1</v>
      </c>
      <c r="I18489" s="683">
        <f>+H18489*G18489</f>
      </c>
      <c r="J18489">
        <v>119</v>
      </c>
      <c r="K18489">
        <f>+H18489-J18489</f>
      </c>
      <c r="L18489">
        <f>+K18489*G18489</f>
      </c>
      <c r="W18489">
        <f t="shared" si="1947"/>
      </c>
      <c r="X18489">
        <f t="shared" si="1948"/>
      </c>
      <c r="Y18489">
        <f t="shared" si="1949"/>
      </c>
      <c r="Z18489">
        <f t="shared" si="1950"/>
      </c>
    </row>
    <row r="18490" spans="1:26">
      <c r="A18490" s="682"/>
      <c r="B18490" s="1564" t="s">
        <v>300</v>
      </c>
      <c r="C18490" s="1565"/>
      <c r="D18490" s="9"/>
      <c r="E18490" s="5"/>
      <c r="F18490" s="5"/>
      <c r="G18490" s="6"/>
      <c r="H18490" s="16"/>
      <c r="I18490" s="683"/>
      <c r="W18490">
        <f t="shared" si="1947"/>
      </c>
      <c r="X18490">
        <f t="shared" si="1948"/>
      </c>
      <c r="Y18490">
        <f t="shared" si="1949"/>
      </c>
      <c r="Z18490">
        <f t="shared" si="1950"/>
      </c>
    </row>
    <row r="18491" spans="1:26">
      <c r="A18491" s="5">
        <v>2</v>
      </c>
      <c r="B18491" s="17" t="s">
        <v>1582</v>
      </c>
      <c r="C18491" s="88" t="s">
        <v>303</v>
      </c>
      <c r="D18491" s="5">
        <v>2</v>
      </c>
      <c r="E18491" s="5">
        <v>6</v>
      </c>
      <c r="F18491" s="5">
        <f>+E18491*D18491</f>
      </c>
      <c r="G18491" s="6">
        <f>+E18491*D18491</f>
      </c>
      <c r="H18491" s="5">
        <v>1</v>
      </c>
      <c r="I18491" s="183">
        <f>+H18491*G18491</f>
      </c>
      <c r="J18491">
        <f>200*18%</f>
      </c>
      <c r="K18491">
        <f>+H18491-J18491</f>
      </c>
      <c r="L18491">
        <f>+K18491*G18491</f>
      </c>
      <c r="W18491">
        <f t="shared" si="1947"/>
      </c>
      <c r="X18491">
        <f t="shared" si="1948"/>
      </c>
      <c r="Y18491">
        <f t="shared" si="1949"/>
      </c>
      <c r="Z18491">
        <f t="shared" si="1950"/>
      </c>
    </row>
    <row r="18492" spans="1:26">
      <c r="A18492" s="682"/>
      <c r="B18492" s="1564" t="s">
        <v>24</v>
      </c>
      <c r="C18492" s="1565"/>
      <c r="D18492" s="9"/>
      <c r="E18492" s="5"/>
      <c r="F18492" s="5"/>
      <c r="G18492" s="6"/>
      <c r="H18492" s="16"/>
      <c r="I18492" s="683"/>
      <c r="W18492">
        <f t="shared" si="1947"/>
      </c>
      <c r="X18492">
        <f t="shared" si="1948"/>
      </c>
      <c r="Y18492">
        <f t="shared" si="1949"/>
      </c>
      <c r="Z18492">
        <f t="shared" si="1950"/>
      </c>
    </row>
    <row r="18493" spans="1:26" ht="15.75">
      <c r="A18493" s="19">
        <v>3</v>
      </c>
      <c r="B18493" s="20" t="s">
        <v>588</v>
      </c>
      <c r="C18493" s="19" t="s">
        <v>589</v>
      </c>
      <c r="D18493" s="5">
        <v>1</v>
      </c>
      <c r="E18493" s="5">
        <v>6</v>
      </c>
      <c r="F18493" s="5">
        <f>+E18493*D18493</f>
      </c>
      <c r="G18493" s="6">
        <f>+E18493*D18493</f>
      </c>
      <c r="H18493" s="19">
        <v>1</v>
      </c>
      <c r="I18493" s="683">
        <f>+H18493*G18493</f>
      </c>
      <c r="J18493">
        <f>300*18%</f>
      </c>
      <c r="K18493">
        <f>+H18493-J18493</f>
      </c>
      <c r="L18493">
        <f>+K18493*G18493</f>
      </c>
      <c r="W18493">
        <f t="shared" si="1947"/>
      </c>
      <c r="X18493">
        <f t="shared" si="1948"/>
      </c>
      <c r="Y18493">
        <f t="shared" si="1949"/>
      </c>
      <c r="Z18493">
        <f t="shared" si="1950"/>
      </c>
    </row>
    <row r="18494" spans="1:26">
      <c r="A18494" s="682"/>
      <c r="B18494" s="848" t="s">
        <v>644</v>
      </c>
      <c r="C18494" s="849"/>
      <c r="D18494" s="9"/>
      <c r="E18494" s="5"/>
      <c r="F18494" s="5"/>
      <c r="G18494" s="6"/>
      <c r="H18494" s="16"/>
      <c r="I18494" s="683"/>
      <c r="W18494">
        <f t="shared" si="1947"/>
      </c>
      <c r="X18494">
        <f t="shared" si="1948"/>
      </c>
      <c r="Y18494">
        <f t="shared" si="1949"/>
      </c>
      <c r="Z18494">
        <f t="shared" si="1950"/>
      </c>
    </row>
    <row r="18495" spans="1:26" ht="24">
      <c r="A18495" s="5"/>
      <c r="B18495" s="15" t="s">
        <v>2715</v>
      </c>
      <c r="C18495" s="5" t="s">
        <v>2716</v>
      </c>
      <c r="D18495" s="5">
        <v>1</v>
      </c>
      <c r="E18495" s="5">
        <v>4</v>
      </c>
      <c r="F18495" s="5">
        <f>+E18495*D18495</f>
      </c>
      <c r="G18495" s="6">
        <f>+E18495*D18495</f>
      </c>
      <c r="H18495" s="5">
        <v>1</v>
      </c>
      <c r="I18495" s="683">
        <f>+H18495*G18495</f>
      </c>
      <c r="J18495">
        <f>1400*18%</f>
      </c>
      <c r="K18495">
        <f>+H18495-J18495</f>
      </c>
      <c r="L18495">
        <f>+K18495*G18495</f>
      </c>
      <c r="W18495">
        <f t="shared" si="1947"/>
      </c>
      <c r="X18495">
        <f t="shared" si="1948"/>
      </c>
      <c r="Y18495">
        <f t="shared" si="1949"/>
      </c>
      <c r="Z18495">
        <f t="shared" si="1950"/>
      </c>
    </row>
    <row r="18496" spans="1:26">
      <c r="A18496" s="682"/>
      <c r="B18496" s="1564" t="s">
        <v>18</v>
      </c>
      <c r="C18496" s="1565"/>
      <c r="D18496" s="9"/>
      <c r="E18496" s="5"/>
      <c r="F18496" s="5"/>
      <c r="G18496" s="6"/>
      <c r="H18496" s="16"/>
      <c r="I18496" s="683"/>
      <c r="W18496">
        <f t="shared" si="1947"/>
      </c>
      <c r="X18496">
        <f t="shared" si="1948"/>
      </c>
      <c r="Y18496">
        <f t="shared" si="1949"/>
      </c>
      <c r="Z18496">
        <f t="shared" si="1950"/>
      </c>
    </row>
    <row r="18497" spans="1:26">
      <c r="A18497" s="5"/>
      <c r="B18497" s="95" t="s">
        <v>830</v>
      </c>
      <c r="C18497" s="101" t="s">
        <v>829</v>
      </c>
      <c r="D18497" s="5">
        <v>1</v>
      </c>
      <c r="E18497" s="5">
        <v>4</v>
      </c>
      <c r="F18497" s="5">
        <f>+E18497*D18497</f>
      </c>
      <c r="G18497" s="6">
        <f>+E18497*D18497</f>
      </c>
      <c r="H18497" s="16">
        <v>1</v>
      </c>
      <c r="I18497" s="683">
        <f>+H18497*G18497</f>
      </c>
      <c r="J18497">
        <v>112</v>
      </c>
      <c r="K18497">
        <f>+H18497-J18497</f>
      </c>
      <c r="L18497">
        <f>+K18497*G18497</f>
      </c>
      <c r="W18497">
        <f t="shared" si="1947"/>
      </c>
      <c r="X18497">
        <f t="shared" si="1948"/>
      </c>
      <c r="Y18497">
        <f t="shared" si="1949"/>
      </c>
      <c r="Z18497">
        <f t="shared" si="1950"/>
      </c>
    </row>
    <row r="18498" spans="1:26" ht="24">
      <c r="A18498" s="5"/>
      <c r="B18498" s="95" t="s">
        <v>322</v>
      </c>
      <c r="C18498" s="101" t="s">
        <v>323</v>
      </c>
      <c r="D18498" s="5">
        <v>1</v>
      </c>
      <c r="E18498" s="5">
        <v>4</v>
      </c>
      <c r="F18498" s="5">
        <f>+E18498*D18498</f>
      </c>
      <c r="G18498" s="6">
        <f>+E18498*D18498</f>
      </c>
      <c r="H18498" s="5">
        <v>1</v>
      </c>
      <c r="I18498" s="683">
        <f>+H18498*G18498</f>
      </c>
      <c r="J18498">
        <v>112</v>
      </c>
      <c r="K18498">
        <f>+H18498-J18498</f>
      </c>
      <c r="L18498">
        <f>+K18498*G18498</f>
      </c>
      <c r="W18498">
        <f t="shared" si="1947"/>
      </c>
      <c r="X18498">
        <f t="shared" si="1948"/>
      </c>
      <c r="Y18498">
        <f t="shared" si="1949"/>
      </c>
      <c r="Z18498">
        <f t="shared" si="1950"/>
      </c>
    </row>
    <row r="18499" spans="1:26">
      <c r="A18499" s="5"/>
      <c r="B18499" s="8" t="s">
        <v>825</v>
      </c>
      <c r="C18499" s="9" t="s">
        <v>824</v>
      </c>
      <c r="D18499" s="5">
        <v>1</v>
      </c>
      <c r="E18499" s="5">
        <v>4</v>
      </c>
      <c r="F18499" s="5">
        <f>+E18499*D18499</f>
      </c>
      <c r="G18499" s="6">
        <f>+E18499*D18499</f>
      </c>
      <c r="H18499" s="5">
        <v>1</v>
      </c>
      <c r="I18499" s="683">
        <f>+H18499*G18499</f>
      </c>
      <c r="J18499">
        <v>112</v>
      </c>
      <c r="K18499">
        <f>+H18499-J18499</f>
      </c>
      <c r="L18499">
        <f>+K18499*G18499</f>
      </c>
      <c r="W18499">
        <f t="shared" si="1947"/>
      </c>
      <c r="X18499">
        <f t="shared" si="1948"/>
      </c>
      <c r="Y18499">
        <f t="shared" si="1949"/>
      </c>
      <c r="Z18499">
        <f t="shared" si="1950"/>
      </c>
    </row>
    <row r="18500" spans="1:26">
      <c r="A18500" s="682"/>
      <c r="B18500" s="95"/>
      <c r="C18500" s="101"/>
      <c r="D18500" s="9"/>
      <c r="E18500" s="5"/>
      <c r="F18500" s="5"/>
      <c r="G18500" s="6"/>
      <c r="H18500" s="5"/>
      <c r="I18500" s="683"/>
      <c r="W18500">
        <f t="shared" ref="W18500:W18563" si="1954">IF(LEFT($H18500&amp;"",5)="2019-",$H18500,W18499)</f>
      </c>
      <c r="X18500">
        <f t="shared" ref="X18500:X18563" si="1955">IF($W18500="",0,IF(COUNTIF($AB$2:$AB$80,$W18500)&gt;0,1,0))</f>
      </c>
      <c r="Y18500">
        <f t="shared" ref="Y18500:Y18563" si="1956">IF($C18500="","",UPPER(TRIM(IFERROR(LEFT($C18500&amp;"",FIND("/",$C18500&amp;"")-1),$C18500&amp;""))))</f>
      </c>
      <c r="Z18500">
        <f t="shared" ref="Z18500:Z18563" si="1957">IFERROR(IF(ISNUMBER($G18500),$G18500,0),0)</f>
      </c>
    </row>
    <row r="18501" spans="1:26">
      <c r="A18501" s="682"/>
      <c r="B18501" s="8"/>
      <c r="C18501" s="5"/>
      <c r="D18501" s="9"/>
      <c r="E18501" s="16"/>
      <c r="F18501" s="5"/>
      <c r="G18501" s="6"/>
      <c r="H18501" s="16"/>
      <c r="I18501" s="683"/>
      <c r="W18501">
        <f t="shared" si="1954"/>
      </c>
      <c r="X18501">
        <f t="shared" si="1955"/>
      </c>
      <c r="Y18501">
        <f t="shared" si="1956"/>
      </c>
      <c r="Z18501">
        <f t="shared" si="1957"/>
      </c>
    </row>
    <row r="18502" spans="1:26">
      <c r="A18502" s="685"/>
      <c r="B18502" s="106"/>
      <c r="C18502" s="15"/>
      <c r="D18502" s="184"/>
      <c r="E18502" s="184"/>
      <c r="F18502" s="184"/>
      <c r="G18502" s="186"/>
      <c r="H18502" s="185"/>
      <c r="I18502" s="684"/>
      <c r="W18502">
        <f t="shared" si="1954"/>
      </c>
      <c r="X18502">
        <f t="shared" si="1955"/>
      </c>
      <c r="Y18502">
        <f t="shared" si="1956"/>
      </c>
      <c r="Z18502">
        <f t="shared" si="1957"/>
      </c>
    </row>
    <row r="18503" spans="1:26" ht="15.75" thickBot="1">
      <c r="A18503" s="682"/>
      <c r="B18503" s="224"/>
      <c r="C18503" s="15"/>
      <c r="D18503" s="23"/>
      <c r="E18503" s="225"/>
      <c r="F18503" s="23"/>
      <c r="G18503" s="24"/>
      <c r="H18503" s="225"/>
      <c r="I18503" s="686"/>
      <c r="W18503">
        <f t="shared" si="1954"/>
      </c>
      <c r="X18503">
        <f t="shared" si="1955"/>
      </c>
      <c r="Y18503">
        <f t="shared" si="1956"/>
      </c>
      <c r="Z18503">
        <f t="shared" si="1957"/>
      </c>
    </row>
    <row r="18504" spans="1:26">
      <c r="A18504" s="685"/>
      <c r="B18504" s="17"/>
      <c r="C18504" s="5"/>
      <c r="D18504" s="59"/>
      <c r="E18504" s="59"/>
      <c r="F18504" s="53"/>
      <c r="G18504" s="78"/>
      <c r="H18504" s="68"/>
      <c r="I18504" s="687">
        <f>SUM(I18487:I18503)</f>
      </c>
      <c r="W18504">
        <f t="shared" si="1954"/>
      </c>
      <c r="X18504">
        <f t="shared" si="1955"/>
      </c>
      <c r="Y18504">
        <f t="shared" si="1956"/>
      </c>
      <c r="Z18504">
        <f t="shared" si="1957"/>
      </c>
    </row>
    <row r="18505" spans="1:26" ht="15.75" thickBot="1">
      <c r="A18505" s="688"/>
      <c r="B18505" s="222"/>
      <c r="C18505" s="69"/>
      <c r="D18505" s="177"/>
      <c r="E18505" s="177"/>
      <c r="F18505" s="177"/>
      <c r="G18505" s="177"/>
      <c r="H18505" s="177"/>
      <c r="I18505" s="689"/>
      <c r="W18505">
        <f t="shared" si="1954"/>
      </c>
      <c r="X18505">
        <f t="shared" si="1955"/>
      </c>
      <c r="Y18505">
        <f t="shared" si="1956"/>
      </c>
      <c r="Z18505">
        <f t="shared" si="1957"/>
      </c>
    </row>
    <row r="18506" spans="1:26" ht="21">
      <c r="A18506" s="690"/>
      <c r="B18506" s="212"/>
      <c r="C18506" s="212"/>
      <c r="D18506" s="91"/>
      <c r="E18506" s="91"/>
      <c r="F18506" s="91"/>
      <c r="G18506" s="92" t="s">
        <v>19</v>
      </c>
      <c r="H18506" s="91"/>
      <c r="I18506" s="691">
        <f>+I18504-I18505</f>
      </c>
      <c r="L18506">
        <f>SUM(L18487:L18505)</f>
      </c>
      <c r="W18506">
        <f t="shared" si="1954"/>
      </c>
      <c r="X18506">
        <f t="shared" si="1955"/>
      </c>
      <c r="Y18506">
        <f t="shared" si="1956"/>
      </c>
      <c r="Z18506">
        <f t="shared" si="1957"/>
      </c>
    </row>
    <row r="18507" spans="1:26">
      <c r="A18507" s="688"/>
      <c r="B18507" s="222"/>
      <c r="C18507" s="222"/>
      <c r="D18507" s="69" t="s">
        <v>520</v>
      </c>
      <c r="E18507" s="69"/>
      <c r="F18507" s="69"/>
      <c r="G18507" s="69"/>
      <c r="H18507" s="112">
        <v>1</v>
      </c>
      <c r="I18507" s="692">
        <f>+L18506*H18507</f>
      </c>
      <c r="W18507">
        <f t="shared" si="1954"/>
      </c>
      <c r="X18507">
        <f t="shared" si="1955"/>
      </c>
      <c r="Y18507">
        <f t="shared" si="1956"/>
      </c>
      <c r="Z18507">
        <f t="shared" si="1957"/>
      </c>
    </row>
    <row r="18508" spans="1:26">
      <c r="A18508" s="690"/>
      <c r="B18508" s="10"/>
      <c r="C18508" s="10"/>
      <c r="D18508" s="69"/>
      <c r="E18508" s="69"/>
      <c r="F18508" s="69"/>
      <c r="G18508" s="69"/>
      <c r="H18508" s="69"/>
      <c r="I18508" s="692"/>
      <c r="W18508">
        <f t="shared" si="1954"/>
      </c>
      <c r="X18508">
        <f t="shared" si="1955"/>
      </c>
      <c r="Y18508">
        <f t="shared" si="1956"/>
      </c>
      <c r="Z18508">
        <f t="shared" si="1957"/>
      </c>
    </row>
    <row r="18509" spans="1:26" ht="15.75" thickBot="1">
      <c r="A18509" s="690"/>
      <c r="B18509" s="11" t="s">
        <v>20</v>
      </c>
      <c r="C18509" s="35"/>
      <c r="D18509" s="35"/>
      <c r="E18509" s="35"/>
      <c r="F18509" s="35"/>
      <c r="G18509" s="35"/>
      <c r="H18509" s="35"/>
      <c r="I18509" s="693"/>
      <c r="W18509">
        <f t="shared" si="1954"/>
      </c>
      <c r="X18509">
        <f t="shared" si="1955"/>
      </c>
      <c r="Y18509">
        <f t="shared" si="1956"/>
      </c>
      <c r="Z18509">
        <f t="shared" si="1957"/>
      </c>
    </row>
    <row r="18510" spans="1:26" ht="15.75" thickBot="1">
      <c r="A18510" s="694"/>
      <c r="B18510" s="38"/>
      <c r="C18510" s="39" t="s">
        <v>21</v>
      </c>
      <c r="D18510" s="40">
        <f>SUM(D18487:D18509)</f>
      </c>
      <c r="E18510" s="41">
        <f>IF(H18510=I18510,"OK","NO")</f>
      </c>
      <c r="F18510" s="40">
        <f>SUM(F18487:F18509)</f>
      </c>
      <c r="G18510" s="40">
        <f>SUM(G18487:G18509)</f>
      </c>
      <c r="H18510" s="41">
        <f>SUMPRODUCT(F18487:F18505,H18487:H18505)</f>
      </c>
      <c r="I18510" s="695">
        <f>+I18506-I18507</f>
      </c>
      <c r="W18510">
        <f t="shared" si="1954"/>
      </c>
      <c r="X18510">
        <f t="shared" si="1955"/>
      </c>
      <c r="Y18510">
        <f t="shared" si="1956"/>
      </c>
      <c r="Z18510">
        <f t="shared" si="1957"/>
      </c>
    </row>
    <row r="18511" spans="1:26" ht="15.75" thickBot="1">
      <c r="A18511" s="696"/>
      <c r="B18511" s="697"/>
      <c r="C18511" s="698"/>
      <c r="D18511" s="698"/>
      <c r="E18511" s="698"/>
      <c r="F18511" s="698"/>
      <c r="G18511" s="698"/>
      <c r="H18511" s="699"/>
      <c r="I18511" s="700"/>
      <c r="W18511">
        <f t="shared" si="1954"/>
      </c>
      <c r="X18511">
        <f t="shared" si="1955"/>
      </c>
      <c r="Y18511">
        <f t="shared" si="1956"/>
      </c>
      <c r="Z18511">
        <f t="shared" si="1957"/>
      </c>
    </row>
    <row r="18512" spans="1:26">
      <c r="A18512" s="12" t="s">
        <v>315</v>
      </c>
      <c r="B18512" s="12"/>
      <c r="C18512" s="12"/>
      <c r="D18512" s="13"/>
      <c r="E18512" s="14"/>
      <c r="F18512" s="14"/>
      <c r="G18512" s="14"/>
      <c r="H18512" s="2"/>
      <c r="I18512" s="12"/>
      <c r="W18512">
        <f t="shared" si="1954"/>
      </c>
      <c r="X18512">
        <f t="shared" si="1955"/>
      </c>
      <c r="Y18512">
        <f t="shared" si="1956"/>
      </c>
      <c r="Z18512">
        <f t="shared" si="1957"/>
      </c>
    </row>
    <row r="18513" spans="1:26">
      <c r="W18513">
        <f t="shared" si="1954"/>
      </c>
      <c r="X18513">
        <f t="shared" si="1955"/>
      </c>
      <c r="Y18513">
        <f t="shared" si="1956"/>
      </c>
      <c r="Z18513">
        <f t="shared" si="1957"/>
      </c>
    </row>
    <row r="18514" spans="1:26">
      <c r="W18514">
        <f t="shared" si="1954"/>
      </c>
      <c r="X18514">
        <f t="shared" si="1955"/>
      </c>
      <c r="Y18514">
        <f t="shared" si="1956"/>
      </c>
      <c r="Z18514">
        <f t="shared" si="1957"/>
      </c>
    </row>
    <row r="18515" spans="1:26">
      <c r="W18515">
        <f t="shared" si="1954"/>
      </c>
      <c r="X18515">
        <f t="shared" si="1955"/>
      </c>
      <c r="Y18515">
        <f t="shared" si="1956"/>
      </c>
      <c r="Z18515">
        <f t="shared" si="1957"/>
      </c>
    </row>
    <row r="18516" spans="1:26">
      <c r="W18516">
        <f t="shared" si="1954"/>
      </c>
      <c r="X18516">
        <f t="shared" si="1955"/>
      </c>
      <c r="Y18516">
        <f t="shared" si="1956"/>
      </c>
      <c r="Z18516">
        <f t="shared" si="1957"/>
      </c>
    </row>
    <row r="18517" spans="1:26">
      <c r="A18517" s="1562" t="s">
        <v>0</v>
      </c>
      <c r="B18517" s="1562"/>
      <c r="C18517" s="1562"/>
      <c r="D18517" s="1562"/>
      <c r="E18517" s="1562"/>
      <c r="F18517" s="1562"/>
      <c r="G18517" s="1562"/>
      <c r="H18517" s="1562"/>
      <c r="I18517" s="1562"/>
      <c r="W18517">
        <f t="shared" si="1954"/>
      </c>
      <c r="X18517">
        <f t="shared" si="1955"/>
      </c>
      <c r="Y18517">
        <f t="shared" si="1956"/>
      </c>
      <c r="Z18517">
        <f t="shared" si="1957"/>
      </c>
    </row>
    <row r="18518" spans="1:26">
      <c r="W18518">
        <f t="shared" si="1954"/>
      </c>
      <c r="X18518">
        <f t="shared" si="1955"/>
      </c>
      <c r="Y18518">
        <f t="shared" si="1956"/>
      </c>
      <c r="Z18518">
        <f t="shared" si="1957"/>
      </c>
    </row>
    <row r="18519" spans="1:26">
      <c r="A18519" s="1" t="s">
        <v>1</v>
      </c>
      <c r="C18519" s="22" t="inlineStr">
        <is>
          <t>ATTN: Contact-073</t>
        </is>
      </c>
      <c r="G18519" s="489" t="s">
        <v>2</v>
      </c>
      <c r="H18519" s="3" t="s">
        <v>2781</v>
      </c>
      <c r="W18519">
        <f t="shared" si="1954"/>
      </c>
      <c r="X18519">
        <f t="shared" si="1955"/>
      </c>
      <c r="Y18519">
        <f t="shared" si="1956"/>
      </c>
      <c r="Z18519">
        <f t="shared" si="1957"/>
      </c>
    </row>
    <row r="18520" spans="1:26">
      <c r="A18520" s="178" t="inlineStr">
        <is>
          <t>Dealer-324</t>
        </is>
      </c>
      <c r="B18520" s="1"/>
      <c r="F18520" s="4"/>
      <c r="G18520" s="488" t="s">
        <v>1440</v>
      </c>
      <c r="H18520" s="1" t="s">
        <v>2395</v>
      </c>
      <c r="W18520">
        <f t="shared" si="1954"/>
      </c>
      <c r="X18520">
        <f t="shared" si="1955"/>
      </c>
      <c r="Y18520">
        <f t="shared" si="1956"/>
      </c>
      <c r="Z18520">
        <f t="shared" si="1957"/>
      </c>
    </row>
    <row r="18521" spans="1:26">
      <c r="A18521" s="178" t="inlineStr">
        <is>
          <t>Address line (redacted)</t>
        </is>
      </c>
      <c r="B18521" s="1"/>
      <c r="W18521">
        <f t="shared" si="1954"/>
      </c>
      <c r="X18521">
        <f t="shared" si="1955"/>
      </c>
      <c r="Y18521">
        <f t="shared" si="1956"/>
      </c>
      <c r="Z18521">
        <f t="shared" si="1957"/>
      </c>
    </row>
    <row r="18522" spans="1:26">
      <c r="A18522" s="1" t="inlineStr">
        <is>
          <t>Address line (redacted)</t>
        </is>
      </c>
      <c r="B18522" s="1"/>
      <c r="W18522">
        <f t="shared" si="1954"/>
      </c>
      <c r="X18522">
        <f t="shared" si="1955"/>
      </c>
      <c r="Y18522">
        <f t="shared" si="1956"/>
      </c>
      <c r="Z18522">
        <f t="shared" si="1957"/>
      </c>
    </row>
    <row r="18523" spans="1:26">
      <c r="A18523" s="436" t="inlineStr">
        <is>
          <t>GSTIN-MASKED</t>
        </is>
      </c>
      <c r="B18523" s="243"/>
      <c r="W18523">
        <f t="shared" si="1954"/>
      </c>
      <c r="X18523">
        <f t="shared" si="1955"/>
      </c>
      <c r="Y18523">
        <f t="shared" si="1956"/>
      </c>
      <c r="Z18523">
        <f t="shared" si="1957"/>
      </c>
    </row>
    <row r="18524" spans="1:26">
      <c r="A18524" s="306" t="s">
        <v>814</v>
      </c>
      <c r="B18524" s="243" t="inlineStr">
        <is>
          <t>PHONE-MASKED</t>
        </is>
      </c>
      <c r="W18524">
        <f t="shared" si="1954"/>
      </c>
      <c r="X18524">
        <f t="shared" si="1955"/>
      </c>
      <c r="Y18524">
        <f t="shared" si="1956"/>
      </c>
      <c r="Z18524">
        <f t="shared" si="1957"/>
      </c>
    </row>
    <row r="18525" spans="1:26">
      <c r="A18525" s="306" t="s">
        <v>572</v>
      </c>
      <c r="B18525" s="243"/>
      <c r="W18525">
        <f t="shared" si="1954"/>
      </c>
      <c r="X18525">
        <f t="shared" si="1955"/>
      </c>
      <c r="Y18525">
        <f t="shared" si="1956"/>
      </c>
      <c r="Z18525">
        <f t="shared" si="1957"/>
      </c>
    </row>
    <row r="18526" spans="1:26" s="54" customFormat="1">
      <c r="A18526" s="435" t="inlineStr">
        <is>
          <t>Address line (redacted)</t>
        </is>
      </c>
      <c r="B18526" s="243"/>
      <c r="K18526" s="54" t="s">
        <v>1539</v>
      </c>
      <c r="W18526">
        <f t="shared" si="1954"/>
      </c>
      <c r="X18526">
        <f t="shared" si="1955"/>
      </c>
      <c r="Y18526">
        <f t="shared" si="1956"/>
      </c>
      <c r="Z18526">
        <f t="shared" si="1957"/>
      </c>
    </row>
    <row r="18527" spans="1:26">
      <c r="A18527" s="306"/>
      <c r="B18527" s="243"/>
      <c r="W18527">
        <f t="shared" si="1954"/>
      </c>
      <c r="X18527">
        <f t="shared" si="1955"/>
      </c>
      <c r="Y18527">
        <f t="shared" si="1956"/>
      </c>
      <c r="Z18527">
        <f t="shared" si="1957"/>
      </c>
    </row>
    <row r="18528" spans="1:26">
      <c r="A18528" s="1" t="s">
        <v>5</v>
      </c>
      <c r="W18528">
        <f t="shared" si="1954"/>
      </c>
      <c r="X18528">
        <f t="shared" si="1955"/>
      </c>
      <c r="Y18528">
        <f t="shared" si="1956"/>
      </c>
      <c r="Z18528">
        <f t="shared" si="1957"/>
      </c>
    </row>
    <row r="18529" spans="1:26">
      <c r="A18529" s="1" t="s">
        <v>6</v>
      </c>
      <c r="W18529">
        <f t="shared" si="1954"/>
      </c>
      <c r="X18529">
        <f t="shared" si="1955"/>
      </c>
      <c r="Y18529">
        <f t="shared" si="1956"/>
      </c>
      <c r="Z18529">
        <f t="shared" si="1957"/>
      </c>
    </row>
    <row r="18530" spans="1:26" ht="15.75" thickBot="1">
      <c r="A18530" s="1" t="s">
        <v>7</v>
      </c>
      <c r="W18530">
        <f t="shared" si="1954"/>
      </c>
      <c r="X18530">
        <f t="shared" si="1955"/>
      </c>
      <c r="Y18530">
        <f t="shared" si="1956"/>
      </c>
      <c r="Z18530">
        <f t="shared" si="1957"/>
      </c>
    </row>
    <row r="18531" spans="1:26" ht="24.75" thickBot="1">
      <c r="A18531" s="162" t="s">
        <v>8</v>
      </c>
      <c r="B18531" s="163" t="s">
        <v>9</v>
      </c>
      <c r="C18531" s="163" t="s">
        <v>10</v>
      </c>
      <c r="D18531" s="164" t="s">
        <v>11</v>
      </c>
      <c r="E18531" s="164" t="s">
        <v>12</v>
      </c>
      <c r="F18531" s="164" t="s">
        <v>13</v>
      </c>
      <c r="G18531" s="164" t="s">
        <v>14</v>
      </c>
      <c r="H18531" s="165" t="s">
        <v>15</v>
      </c>
      <c r="I18531" s="166" t="s">
        <v>16</v>
      </c>
      <c r="W18531">
        <f t="shared" si="1954"/>
      </c>
      <c r="X18531">
        <f t="shared" si="1955"/>
      </c>
      <c r="Y18531">
        <f t="shared" si="1956"/>
      </c>
      <c r="Z18531">
        <f t="shared" si="1957"/>
      </c>
    </row>
    <row r="18532" spans="1:26">
      <c r="A18532" s="5"/>
      <c r="B18532" s="848" t="s">
        <v>18</v>
      </c>
      <c r="C18532" s="849"/>
      <c r="D18532" s="6"/>
      <c r="E18532" s="5"/>
      <c r="F18532" s="6"/>
      <c r="G18532" s="6"/>
      <c r="H18532" s="5"/>
      <c r="I18532" s="102"/>
      <c r="W18532">
        <f t="shared" si="1954"/>
      </c>
      <c r="X18532">
        <f t="shared" si="1955"/>
      </c>
      <c r="Y18532">
        <f t="shared" si="1956"/>
      </c>
      <c r="Z18532">
        <f t="shared" si="1957"/>
      </c>
    </row>
    <row r="18533" spans="1:26">
      <c r="A18533" s="5">
        <v>1</v>
      </c>
      <c r="B18533" s="128" t="s">
        <v>937</v>
      </c>
      <c r="C18533" s="101" t="s">
        <v>936</v>
      </c>
      <c r="D18533" s="638">
        <v>1</v>
      </c>
      <c r="E18533" s="5"/>
      <c r="F18533" s="5">
        <v>2</v>
      </c>
      <c r="G18533" s="6">
        <f>+F18533</f>
      </c>
      <c r="H18533" s="9">
        <v>1</v>
      </c>
      <c r="I18533" s="102">
        <f>+H18533*G18533</f>
      </c>
      <c r="W18533">
        <f t="shared" si="1954"/>
      </c>
      <c r="X18533">
        <f t="shared" si="1955"/>
      </c>
      <c r="Y18533">
        <f t="shared" si="1956"/>
      </c>
      <c r="Z18533">
        <f t="shared" si="1957"/>
      </c>
    </row>
    <row r="18534" spans="1:26">
      <c r="A18534" s="5">
        <v>2</v>
      </c>
      <c r="B18534" s="8" t="s">
        <v>293</v>
      </c>
      <c r="C18534" s="5" t="s">
        <v>292</v>
      </c>
      <c r="D18534" s="5">
        <v>3</v>
      </c>
      <c r="E18534" s="16">
        <v>4</v>
      </c>
      <c r="F18534" s="5">
        <f>+E18534*D18534</f>
      </c>
      <c r="G18534" s="6">
        <f>+E18534*D18534</f>
      </c>
      <c r="H18534" s="5">
        <v>1</v>
      </c>
      <c r="I18534" s="102">
        <f t="shared" ref="I18534:I18583" si="1958">+H18534*G18534</f>
      </c>
      <c r="W18534">
        <f t="shared" si="1954"/>
      </c>
      <c r="X18534">
        <f t="shared" si="1955"/>
      </c>
      <c r="Y18534">
        <f t="shared" si="1956"/>
      </c>
      <c r="Z18534">
        <f t="shared" si="1957"/>
      </c>
    </row>
    <row r="18535" spans="1:26">
      <c r="A18535" s="5">
        <v>3</v>
      </c>
      <c r="B18535" s="128" t="s">
        <v>2058</v>
      </c>
      <c r="C18535" s="9" t="s">
        <v>2059</v>
      </c>
      <c r="D18535" s="745">
        <v>1</v>
      </c>
      <c r="E18535" s="5"/>
      <c r="F18535" s="5">
        <v>2</v>
      </c>
      <c r="G18535" s="6">
        <f>+F18535</f>
      </c>
      <c r="H18535" s="16">
        <v>1</v>
      </c>
      <c r="I18535" s="102">
        <f t="shared" si="1958"/>
      </c>
      <c r="W18535">
        <f t="shared" si="1954"/>
      </c>
      <c r="X18535">
        <f t="shared" si="1955"/>
      </c>
      <c r="Y18535">
        <f t="shared" si="1956"/>
      </c>
      <c r="Z18535">
        <f t="shared" si="1957"/>
      </c>
    </row>
    <row r="18536" spans="1:26">
      <c r="A18536" s="5">
        <v>4</v>
      </c>
      <c r="B18536" s="95" t="s">
        <v>277</v>
      </c>
      <c r="C18536" s="9" t="s">
        <v>278</v>
      </c>
      <c r="D18536" s="746">
        <v>1</v>
      </c>
      <c r="E18536" s="5"/>
      <c r="F18536" s="5">
        <v>2</v>
      </c>
      <c r="G18536" s="6">
        <f>+F18536</f>
      </c>
      <c r="H18536" s="16">
        <v>1</v>
      </c>
      <c r="I18536" s="102">
        <f t="shared" si="1958"/>
      </c>
      <c r="W18536">
        <f t="shared" si="1954"/>
      </c>
      <c r="X18536">
        <f t="shared" si="1955"/>
      </c>
      <c r="Y18536">
        <f t="shared" si="1956"/>
      </c>
      <c r="Z18536">
        <f t="shared" si="1957"/>
      </c>
    </row>
    <row r="18537" spans="1:26">
      <c r="A18537" s="5">
        <v>5</v>
      </c>
      <c r="B18537" s="95" t="s">
        <v>2100</v>
      </c>
      <c r="C18537" s="101" t="s">
        <v>829</v>
      </c>
      <c r="D18537" s="5">
        <v>1</v>
      </c>
      <c r="E18537" s="5">
        <v>4</v>
      </c>
      <c r="F18537" s="5">
        <f>+E18537*D18537</f>
      </c>
      <c r="G18537" s="6">
        <f>+E18537*D18537</f>
      </c>
      <c r="H18537" s="16">
        <v>1</v>
      </c>
      <c r="I18537" s="102">
        <f t="shared" si="1958"/>
      </c>
      <c r="W18537">
        <f t="shared" si="1954"/>
      </c>
      <c r="X18537">
        <f t="shared" si="1955"/>
      </c>
      <c r="Y18537">
        <f t="shared" si="1956"/>
      </c>
      <c r="Z18537">
        <f t="shared" si="1957"/>
      </c>
    </row>
    <row r="18538" spans="1:26">
      <c r="A18538" s="5">
        <v>6</v>
      </c>
      <c r="B18538" s="8" t="s">
        <v>844</v>
      </c>
      <c r="C18538" s="5" t="s">
        <v>843</v>
      </c>
      <c r="D18538" s="746"/>
      <c r="E18538" s="5"/>
      <c r="F18538" s="5">
        <v>2</v>
      </c>
      <c r="G18538" s="6">
        <f>+F18538</f>
      </c>
      <c r="H18538" s="5">
        <v>1</v>
      </c>
      <c r="I18538" s="102">
        <f t="shared" si="1958"/>
      </c>
      <c r="W18538">
        <f t="shared" si="1954"/>
      </c>
      <c r="X18538">
        <f t="shared" si="1955"/>
      </c>
      <c r="Y18538">
        <f t="shared" si="1956"/>
      </c>
      <c r="Z18538">
        <f t="shared" si="1957"/>
      </c>
    </row>
    <row r="18539" spans="1:26" ht="24">
      <c r="A18539" s="5">
        <v>7</v>
      </c>
      <c r="B18539" s="95" t="s">
        <v>334</v>
      </c>
      <c r="C18539" s="5" t="s">
        <v>335</v>
      </c>
      <c r="D18539" s="5">
        <v>1</v>
      </c>
      <c r="E18539" s="5">
        <v>4</v>
      </c>
      <c r="F18539" s="5">
        <f>+E18539*D18539</f>
      </c>
      <c r="G18539" s="6">
        <f>+E18539*D18539</f>
      </c>
      <c r="H18539" s="5">
        <v>1</v>
      </c>
      <c r="I18539" s="102">
        <f t="shared" si="1958"/>
      </c>
      <c r="W18539">
        <f t="shared" si="1954"/>
      </c>
      <c r="X18539">
        <f t="shared" si="1955"/>
      </c>
      <c r="Y18539">
        <f t="shared" si="1956"/>
      </c>
      <c r="Z18539">
        <f t="shared" si="1957"/>
      </c>
    </row>
    <row r="18540" spans="1:26">
      <c r="A18540" s="5"/>
      <c r="B18540" s="1564" t="s">
        <v>17</v>
      </c>
      <c r="C18540" s="1565"/>
      <c r="D18540" s="5"/>
      <c r="E18540" s="5"/>
      <c r="F18540" s="5"/>
      <c r="G18540" s="6"/>
      <c r="H18540" s="5"/>
      <c r="I18540" s="102"/>
      <c r="W18540">
        <f t="shared" si="1954"/>
      </c>
      <c r="X18540">
        <f t="shared" si="1955"/>
      </c>
      <c r="Y18540">
        <f t="shared" si="1956"/>
      </c>
      <c r="Z18540">
        <f t="shared" si="1957"/>
      </c>
    </row>
    <row r="18541" spans="1:26">
      <c r="A18541" s="5">
        <v>8</v>
      </c>
      <c r="B18541" s="8" t="s">
        <v>2212</v>
      </c>
      <c r="C18541" s="5" t="s">
        <v>2211</v>
      </c>
      <c r="D18541" s="404"/>
      <c r="E18541" s="5"/>
      <c r="F18541" s="5">
        <v>2</v>
      </c>
      <c r="G18541" s="6">
        <f t="shared" ref="G18541:G18547" si="1959">+F18541</f>
      </c>
      <c r="H18541" s="5">
        <v>1</v>
      </c>
      <c r="I18541" s="102">
        <f t="shared" si="1958"/>
      </c>
      <c r="W18541">
        <f t="shared" si="1954"/>
      </c>
      <c r="X18541">
        <f t="shared" si="1955"/>
      </c>
      <c r="Y18541">
        <f t="shared" si="1956"/>
      </c>
      <c r="Z18541">
        <f t="shared" si="1957"/>
      </c>
    </row>
    <row r="18542" spans="1:26">
      <c r="A18542" s="5">
        <v>9</v>
      </c>
      <c r="B18542" s="8" t="s">
        <v>858</v>
      </c>
      <c r="C18542" s="5" t="s">
        <v>2823</v>
      </c>
      <c r="D18542" s="119">
        <v>1</v>
      </c>
      <c r="E18542" s="5"/>
      <c r="F18542" s="5">
        <v>2</v>
      </c>
      <c r="G18542" s="6">
        <f t="shared" si="1959"/>
      </c>
      <c r="H18542" s="5">
        <v>1</v>
      </c>
      <c r="I18542" s="102">
        <f t="shared" si="1958"/>
      </c>
      <c r="W18542">
        <f t="shared" si="1954"/>
      </c>
      <c r="X18542">
        <f t="shared" si="1955"/>
      </c>
      <c r="Y18542">
        <f t="shared" si="1956"/>
      </c>
      <c r="Z18542">
        <f t="shared" si="1957"/>
      </c>
    </row>
    <row r="18543" spans="1:26">
      <c r="A18543" s="5">
        <v>10</v>
      </c>
      <c r="B18543" s="8" t="s">
        <v>1511</v>
      </c>
      <c r="C18543" s="9" t="s">
        <v>2027</v>
      </c>
      <c r="D18543" s="378">
        <v>1</v>
      </c>
      <c r="E18543" s="5"/>
      <c r="F18543" s="5">
        <v>2</v>
      </c>
      <c r="G18543" s="6">
        <f t="shared" si="1959"/>
      </c>
      <c r="H18543" s="5">
        <v>1</v>
      </c>
      <c r="I18543" s="102">
        <f t="shared" si="1958"/>
      </c>
      <c r="W18543">
        <f t="shared" si="1954"/>
      </c>
      <c r="X18543">
        <f t="shared" si="1955"/>
      </c>
      <c r="Y18543">
        <f t="shared" si="1956"/>
      </c>
      <c r="Z18543">
        <f t="shared" si="1957"/>
      </c>
    </row>
    <row r="18544" spans="1:26">
      <c r="A18544" s="5">
        <v>11</v>
      </c>
      <c r="B18544" s="8" t="s">
        <v>2029</v>
      </c>
      <c r="C18544" s="5" t="s">
        <v>50</v>
      </c>
      <c r="D18544" s="744"/>
      <c r="E18544" s="5"/>
      <c r="F18544" s="5">
        <v>2</v>
      </c>
      <c r="G18544" s="6">
        <f t="shared" si="1959"/>
      </c>
      <c r="H18544" s="5">
        <v>1</v>
      </c>
      <c r="I18544" s="102">
        <f t="shared" si="1958"/>
      </c>
      <c r="W18544">
        <f t="shared" si="1954"/>
      </c>
      <c r="X18544">
        <f t="shared" si="1955"/>
      </c>
      <c r="Y18544">
        <f t="shared" si="1956"/>
      </c>
      <c r="Z18544">
        <f t="shared" si="1957"/>
      </c>
    </row>
    <row r="18545" spans="1:26">
      <c r="A18545" s="5">
        <v>12</v>
      </c>
      <c r="B18545" s="8" t="s">
        <v>27</v>
      </c>
      <c r="C18545" s="5" t="s">
        <v>22</v>
      </c>
      <c r="D18545" s="743">
        <v>1</v>
      </c>
      <c r="E18545" s="5"/>
      <c r="F18545" s="5">
        <v>2</v>
      </c>
      <c r="G18545" s="6">
        <f t="shared" si="1959"/>
      </c>
      <c r="H18545" s="5">
        <v>1</v>
      </c>
      <c r="I18545" s="102">
        <f t="shared" si="1958"/>
      </c>
      <c r="W18545">
        <f t="shared" si="1954"/>
      </c>
      <c r="X18545">
        <f t="shared" si="1955"/>
      </c>
      <c r="Y18545">
        <f t="shared" si="1956"/>
      </c>
      <c r="Z18545">
        <f t="shared" si="1957"/>
      </c>
    </row>
    <row r="18546" spans="1:26">
      <c r="A18546" s="5">
        <v>13</v>
      </c>
      <c r="B18546" s="8" t="s">
        <v>856</v>
      </c>
      <c r="C18546" s="5" t="s">
        <v>855</v>
      </c>
      <c r="D18546" s="5">
        <v>1</v>
      </c>
      <c r="E18546" s="5">
        <v>5</v>
      </c>
      <c r="F18546" s="5">
        <v>5</v>
      </c>
      <c r="G18546" s="6">
        <f t="shared" si="1959"/>
      </c>
      <c r="H18546" s="5">
        <v>1</v>
      </c>
      <c r="I18546" s="102">
        <f t="shared" si="1958"/>
      </c>
      <c r="W18546">
        <f t="shared" si="1954"/>
      </c>
      <c r="X18546">
        <f t="shared" si="1955"/>
      </c>
      <c r="Y18546">
        <f t="shared" si="1956"/>
      </c>
      <c r="Z18546">
        <f t="shared" si="1957"/>
      </c>
    </row>
    <row r="18547" spans="1:26">
      <c r="A18547" s="5">
        <v>14</v>
      </c>
      <c r="B18547" s="8" t="s">
        <v>2039</v>
      </c>
      <c r="C18547" s="5" t="s">
        <v>2040</v>
      </c>
      <c r="D18547" s="404">
        <v>1</v>
      </c>
      <c r="E18547" s="5"/>
      <c r="F18547" s="5">
        <v>3</v>
      </c>
      <c r="G18547" s="6">
        <f t="shared" si="1959"/>
      </c>
      <c r="H18547" s="5">
        <v>1</v>
      </c>
      <c r="I18547" s="102">
        <f t="shared" si="1958"/>
      </c>
      <c r="W18547">
        <f t="shared" si="1954"/>
      </c>
      <c r="X18547">
        <f t="shared" si="1955"/>
      </c>
      <c r="Y18547">
        <f t="shared" si="1956"/>
      </c>
      <c r="Z18547">
        <f t="shared" si="1957"/>
      </c>
    </row>
    <row r="18548" spans="1:26">
      <c r="A18548" s="5">
        <v>15</v>
      </c>
      <c r="B18548" s="8" t="s">
        <v>312</v>
      </c>
      <c r="C18548" s="5" t="s">
        <v>313</v>
      </c>
      <c r="D18548" s="5">
        <v>1</v>
      </c>
      <c r="E18548" s="5">
        <v>5</v>
      </c>
      <c r="F18548" s="5">
        <f>+E18548*D18548</f>
      </c>
      <c r="G18548" s="6">
        <f>+E18548*D18548</f>
      </c>
      <c r="H18548" s="5">
        <v>1</v>
      </c>
      <c r="I18548" s="102">
        <f t="shared" si="1958"/>
      </c>
      <c r="W18548">
        <f t="shared" si="1954"/>
      </c>
      <c r="X18548">
        <f t="shared" si="1955"/>
      </c>
      <c r="Y18548">
        <f t="shared" si="1956"/>
      </c>
      <c r="Z18548">
        <f t="shared" si="1957"/>
      </c>
    </row>
    <row r="18549" spans="1:26">
      <c r="A18549" s="5">
        <v>16</v>
      </c>
      <c r="B18549" s="8" t="s">
        <v>931</v>
      </c>
      <c r="C18549" s="5" t="s">
        <v>930</v>
      </c>
      <c r="D18549" s="744"/>
      <c r="E18549" s="378">
        <v>1</v>
      </c>
      <c r="F18549" s="5">
        <v>2</v>
      </c>
      <c r="G18549" s="6">
        <f>+F18549</f>
      </c>
      <c r="H18549" s="5">
        <v>1</v>
      </c>
      <c r="I18549" s="102">
        <f t="shared" si="1958"/>
      </c>
      <c r="W18549">
        <f t="shared" si="1954"/>
      </c>
      <c r="X18549">
        <f t="shared" si="1955"/>
      </c>
      <c r="Y18549">
        <f t="shared" si="1956"/>
      </c>
      <c r="Z18549">
        <f t="shared" si="1957"/>
      </c>
    </row>
    <row r="18550" spans="1:26">
      <c r="A18550" s="5">
        <v>17</v>
      </c>
      <c r="B18550" s="8" t="s">
        <v>939</v>
      </c>
      <c r="C18550" s="5" t="s">
        <v>938</v>
      </c>
      <c r="D18550" s="437">
        <v>1</v>
      </c>
      <c r="E18550" s="5"/>
      <c r="F18550" s="5">
        <v>2</v>
      </c>
      <c r="G18550" s="6">
        <f t="shared" ref="G18550:G18555" si="1960">+F18550</f>
      </c>
      <c r="H18550" s="5">
        <v>1</v>
      </c>
      <c r="I18550" s="102">
        <f t="shared" si="1958"/>
      </c>
      <c r="W18550">
        <f t="shared" si="1954"/>
      </c>
      <c r="X18550">
        <f t="shared" si="1955"/>
      </c>
      <c r="Y18550">
        <f t="shared" si="1956"/>
      </c>
      <c r="Z18550">
        <f t="shared" si="1957"/>
      </c>
    </row>
    <row r="18551" spans="1:26">
      <c r="A18551" s="5">
        <v>18</v>
      </c>
      <c r="B18551" s="8" t="s">
        <v>964</v>
      </c>
      <c r="C18551" s="5" t="s">
        <v>963</v>
      </c>
      <c r="D18551" s="437"/>
      <c r="E18551" s="744">
        <v>1</v>
      </c>
      <c r="F18551" s="5">
        <v>2</v>
      </c>
      <c r="G18551" s="6">
        <f t="shared" si="1960"/>
      </c>
      <c r="H18551" s="5">
        <v>1</v>
      </c>
      <c r="I18551" s="102">
        <f t="shared" si="1958"/>
      </c>
      <c r="W18551">
        <f t="shared" si="1954"/>
      </c>
      <c r="X18551">
        <f t="shared" si="1955"/>
      </c>
      <c r="Y18551">
        <f t="shared" si="1956"/>
      </c>
      <c r="Z18551">
        <f t="shared" si="1957"/>
      </c>
    </row>
    <row r="18552" spans="1:26">
      <c r="A18552" s="5">
        <v>19</v>
      </c>
      <c r="B18552" s="8" t="s">
        <v>1488</v>
      </c>
      <c r="C18552" s="5" t="s">
        <v>1487</v>
      </c>
      <c r="D18552" s="119"/>
      <c r="E18552" s="5"/>
      <c r="F18552" s="5">
        <v>2</v>
      </c>
      <c r="G18552" s="6">
        <f t="shared" si="1960"/>
      </c>
      <c r="H18552" s="5">
        <v>1</v>
      </c>
      <c r="I18552" s="102">
        <f t="shared" si="1958"/>
      </c>
      <c r="W18552">
        <f t="shared" si="1954"/>
      </c>
      <c r="X18552">
        <f t="shared" si="1955"/>
      </c>
      <c r="Y18552">
        <f t="shared" si="1956"/>
      </c>
      <c r="Z18552">
        <f t="shared" si="1957"/>
      </c>
    </row>
    <row r="18553" spans="1:26">
      <c r="A18553" s="5">
        <v>20</v>
      </c>
      <c r="B18553" s="8" t="s">
        <v>443</v>
      </c>
      <c r="C18553" s="5" t="s">
        <v>442</v>
      </c>
      <c r="D18553" s="437"/>
      <c r="E18553" s="5"/>
      <c r="F18553" s="5">
        <v>2</v>
      </c>
      <c r="G18553" s="6">
        <f t="shared" si="1960"/>
      </c>
      <c r="H18553" s="5">
        <v>1</v>
      </c>
      <c r="I18553" s="102">
        <f t="shared" si="1958"/>
      </c>
      <c r="W18553">
        <f t="shared" si="1954"/>
      </c>
      <c r="X18553">
        <f t="shared" si="1955"/>
      </c>
      <c r="Y18553">
        <f t="shared" si="1956"/>
      </c>
      <c r="Z18553">
        <f t="shared" si="1957"/>
      </c>
    </row>
    <row r="18554" spans="1:26">
      <c r="A18554" s="5">
        <v>21</v>
      </c>
      <c r="B18554" s="8" t="s">
        <v>1721</v>
      </c>
      <c r="C18554" s="5" t="s">
        <v>1722</v>
      </c>
      <c r="D18554" s="744">
        <v>1</v>
      </c>
      <c r="E18554" s="5"/>
      <c r="F18554" s="5">
        <v>2</v>
      </c>
      <c r="G18554" s="6">
        <f t="shared" si="1960"/>
      </c>
      <c r="H18554" s="5">
        <v>1</v>
      </c>
      <c r="I18554" s="102">
        <f t="shared" si="1958"/>
      </c>
      <c r="W18554">
        <f t="shared" si="1954"/>
      </c>
      <c r="X18554">
        <f t="shared" si="1955"/>
      </c>
      <c r="Y18554">
        <f t="shared" si="1956"/>
      </c>
      <c r="Z18554">
        <f t="shared" si="1957"/>
      </c>
    </row>
    <row r="18555" spans="1:26">
      <c r="A18555" s="5">
        <v>22</v>
      </c>
      <c r="B18555" s="8" t="s">
        <v>1331</v>
      </c>
      <c r="C18555" s="5" t="s">
        <v>1330</v>
      </c>
      <c r="D18555" s="378"/>
      <c r="E18555" s="5"/>
      <c r="F18555" s="5">
        <v>2</v>
      </c>
      <c r="G18555" s="6">
        <f t="shared" si="1960"/>
      </c>
      <c r="H18555" s="5">
        <v>1</v>
      </c>
      <c r="I18555" s="102">
        <f t="shared" si="1958"/>
      </c>
      <c r="W18555">
        <f t="shared" si="1954"/>
      </c>
      <c r="X18555">
        <f t="shared" si="1955"/>
      </c>
      <c r="Y18555">
        <f t="shared" si="1956"/>
      </c>
      <c r="Z18555">
        <f t="shared" si="1957"/>
      </c>
    </row>
    <row r="18556" spans="1:26">
      <c r="A18556" s="5">
        <v>23</v>
      </c>
      <c r="B18556" s="8" t="s">
        <v>850</v>
      </c>
      <c r="C18556" s="5" t="s">
        <v>849</v>
      </c>
      <c r="D18556" s="5">
        <v>1</v>
      </c>
      <c r="E18556" s="5">
        <v>5</v>
      </c>
      <c r="F18556" s="5">
        <f>+E18556*D18556</f>
      </c>
      <c r="G18556" s="6">
        <f>+E18556*D18556</f>
      </c>
      <c r="H18556" s="5">
        <v>1</v>
      </c>
      <c r="I18556" s="102">
        <f t="shared" si="1958"/>
      </c>
      <c r="W18556">
        <f t="shared" si="1954"/>
      </c>
      <c r="X18556">
        <f t="shared" si="1955"/>
      </c>
      <c r="Y18556">
        <f t="shared" si="1956"/>
      </c>
      <c r="Z18556">
        <f t="shared" si="1957"/>
      </c>
    </row>
    <row r="18557" spans="1:26">
      <c r="A18557" s="5">
        <v>24</v>
      </c>
      <c r="B18557" s="8" t="s">
        <v>1048</v>
      </c>
      <c r="C18557" s="5" t="s">
        <v>461</v>
      </c>
      <c r="D18557" s="5">
        <v>1</v>
      </c>
      <c r="E18557" s="5">
        <v>5</v>
      </c>
      <c r="F18557" s="5">
        <f>+E18557*D18557</f>
      </c>
      <c r="G18557" s="6">
        <f>+E18557*D18557</f>
      </c>
      <c r="H18557" s="5">
        <v>1</v>
      </c>
      <c r="I18557" s="102">
        <f t="shared" si="1958"/>
      </c>
      <c r="W18557">
        <f t="shared" si="1954"/>
      </c>
      <c r="X18557">
        <f t="shared" si="1955"/>
      </c>
      <c r="Y18557">
        <f t="shared" si="1956"/>
      </c>
      <c r="Z18557">
        <f t="shared" si="1957"/>
      </c>
    </row>
    <row r="18558" spans="1:26">
      <c r="A18558" s="5">
        <v>25</v>
      </c>
      <c r="B18558" s="8" t="s">
        <v>580</v>
      </c>
      <c r="C18558" s="5" t="s">
        <v>581</v>
      </c>
      <c r="D18558" s="5">
        <v>6</v>
      </c>
      <c r="E18558" s="5">
        <v>5</v>
      </c>
      <c r="F18558" s="5">
        <f>+E18558*D18558</f>
      </c>
      <c r="G18558" s="6">
        <f>+E18558*D18558</f>
      </c>
      <c r="H18558" s="5">
        <v>1</v>
      </c>
      <c r="I18558" s="102">
        <f t="shared" si="1958"/>
      </c>
      <c r="W18558">
        <f t="shared" si="1954"/>
      </c>
      <c r="X18558">
        <f t="shared" si="1955"/>
      </c>
      <c r="Y18558">
        <f t="shared" si="1956"/>
      </c>
      <c r="Z18558">
        <f t="shared" si="1957"/>
      </c>
    </row>
    <row r="18559" spans="1:26">
      <c r="A18559" s="5">
        <v>26</v>
      </c>
      <c r="B18559" s="8" t="s">
        <v>437</v>
      </c>
      <c r="C18559" s="5" t="s">
        <v>436</v>
      </c>
      <c r="D18559" s="5">
        <v>3</v>
      </c>
      <c r="E18559" s="5">
        <v>5</v>
      </c>
      <c r="F18559" s="5">
        <f>+E18559*D18559</f>
      </c>
      <c r="G18559" s="6">
        <f>+E18559*D18559</f>
      </c>
      <c r="H18559" s="5">
        <v>1</v>
      </c>
      <c r="I18559" s="102">
        <f t="shared" si="1958"/>
      </c>
      <c r="W18559">
        <f t="shared" si="1954"/>
      </c>
      <c r="X18559">
        <f t="shared" si="1955"/>
      </c>
      <c r="Y18559">
        <f t="shared" si="1956"/>
      </c>
      <c r="Z18559">
        <f t="shared" si="1957"/>
      </c>
    </row>
    <row r="18560" spans="1:26">
      <c r="A18560" s="5">
        <v>27</v>
      </c>
      <c r="B18560" s="8" t="s">
        <v>902</v>
      </c>
      <c r="C18560" s="5" t="s">
        <v>750</v>
      </c>
      <c r="D18560" s="743"/>
      <c r="E18560" s="5"/>
      <c r="F18560" s="5">
        <v>3</v>
      </c>
      <c r="G18560" s="6">
        <f>+F18560</f>
      </c>
      <c r="H18560" s="5">
        <v>1</v>
      </c>
      <c r="I18560" s="102">
        <f t="shared" si="1958"/>
      </c>
      <c r="W18560">
        <f t="shared" si="1954"/>
      </c>
      <c r="X18560">
        <f t="shared" si="1955"/>
      </c>
      <c r="Y18560">
        <f t="shared" si="1956"/>
      </c>
      <c r="Z18560">
        <f t="shared" si="1957"/>
      </c>
    </row>
    <row r="18561" spans="1:26">
      <c r="A18561" s="5"/>
      <c r="B18561" s="8"/>
      <c r="C18561" s="5"/>
      <c r="D18561" s="5"/>
      <c r="E18561" s="5"/>
      <c r="F18561" s="5"/>
      <c r="G18561" s="6"/>
      <c r="H18561" s="5"/>
      <c r="I18561" s="102"/>
      <c r="W18561">
        <f t="shared" si="1954"/>
      </c>
      <c r="X18561">
        <f t="shared" si="1955"/>
      </c>
      <c r="Y18561">
        <f t="shared" si="1956"/>
      </c>
      <c r="Z18561">
        <f t="shared" si="1957"/>
      </c>
    </row>
    <row r="18562" spans="1:26">
      <c r="A18562" s="5"/>
      <c r="B18562" s="1564" t="s">
        <v>644</v>
      </c>
      <c r="C18562" s="1565"/>
      <c r="D18562" s="5"/>
      <c r="E18562" s="5"/>
      <c r="F18562" s="5"/>
      <c r="G18562" s="6"/>
      <c r="H18562" s="5"/>
      <c r="I18562" s="102"/>
      <c r="W18562">
        <f t="shared" si="1954"/>
      </c>
      <c r="X18562">
        <f t="shared" si="1955"/>
      </c>
      <c r="Y18562">
        <f t="shared" si="1956"/>
      </c>
      <c r="Z18562">
        <f t="shared" si="1957"/>
      </c>
    </row>
    <row r="18563" spans="1:26">
      <c r="A18563" s="5">
        <v>29</v>
      </c>
      <c r="B18563" s="8" t="s">
        <v>651</v>
      </c>
      <c r="C18563" s="5" t="s">
        <v>652</v>
      </c>
      <c r="D18563" s="333">
        <v>1</v>
      </c>
      <c r="E18563" s="5"/>
      <c r="F18563" s="5">
        <v>2</v>
      </c>
      <c r="G18563" s="6">
        <f t="shared" ref="G18563:G18568" si="1961">+F18563</f>
      </c>
      <c r="H18563" s="5">
        <v>1</v>
      </c>
      <c r="I18563" s="102">
        <f t="shared" si="1958"/>
      </c>
      <c r="W18563">
        <f t="shared" si="1954"/>
      </c>
      <c r="X18563">
        <f t="shared" si="1955"/>
      </c>
      <c r="Y18563">
        <f t="shared" si="1956"/>
      </c>
      <c r="Z18563">
        <f t="shared" si="1957"/>
      </c>
    </row>
    <row r="18564" spans="1:26">
      <c r="A18564" s="5"/>
      <c r="B18564" s="1564" t="s">
        <v>550</v>
      </c>
      <c r="C18564" s="1565"/>
      <c r="D18564" s="5"/>
      <c r="E18564" s="5"/>
      <c r="F18564" s="5"/>
      <c r="G18564" s="6"/>
      <c r="H18564" s="5"/>
      <c r="I18564" s="102"/>
      <c r="W18564">
        <f t="shared" ref="W18564:W18627" si="1962">IF(LEFT($H18564&amp;"",5)="2019-",$H18564,W18563)</f>
      </c>
      <c r="X18564">
        <f t="shared" ref="X18564:X18627" si="1963">IF($W18564="",0,IF(COUNTIF($AB$2:$AB$80,$W18564)&gt;0,1,0))</f>
      </c>
      <c r="Y18564">
        <f t="shared" ref="Y18564:Y18627" si="1964">IF($C18564="","",UPPER(TRIM(IFERROR(LEFT($C18564&amp;"",FIND("/",$C18564&amp;"")-1),$C18564&amp;""))))</f>
      </c>
      <c r="Z18564">
        <f t="shared" ref="Z18564:Z18627" si="1965">IFERROR(IF(ISNUMBER($G18564),$G18564,0),0)</f>
      </c>
    </row>
    <row r="18565" spans="1:26">
      <c r="A18565" s="19"/>
      <c r="B18565" s="106"/>
      <c r="C18565" s="260"/>
      <c r="D18565" s="5"/>
      <c r="E18565" s="5"/>
      <c r="F18565" s="5"/>
      <c r="G18565" s="6"/>
      <c r="H18565" s="19"/>
      <c r="I18565" s="102"/>
      <c r="W18565">
        <f t="shared" si="1962"/>
      </c>
      <c r="X18565">
        <f t="shared" si="1963"/>
      </c>
      <c r="Y18565">
        <f t="shared" si="1964"/>
      </c>
      <c r="Z18565">
        <f t="shared" si="1965"/>
      </c>
    </row>
    <row r="18566" spans="1:26" ht="48">
      <c r="A18566" s="19">
        <v>31</v>
      </c>
      <c r="B18566" s="18" t="s">
        <v>1143</v>
      </c>
      <c r="C18566" s="15" t="s">
        <v>2466</v>
      </c>
      <c r="D18566" s="748">
        <v>1</v>
      </c>
      <c r="E18566" s="5"/>
      <c r="F18566" s="5">
        <v>5</v>
      </c>
      <c r="G18566" s="6">
        <f t="shared" si="1961"/>
      </c>
      <c r="H18566" s="19">
        <v>1</v>
      </c>
      <c r="I18566" s="102">
        <f t="shared" si="1958"/>
      </c>
      <c r="W18566">
        <f t="shared" si="1962"/>
      </c>
      <c r="X18566">
        <f t="shared" si="1963"/>
      </c>
      <c r="Y18566">
        <f t="shared" si="1964"/>
      </c>
      <c r="Z18566">
        <f t="shared" si="1965"/>
      </c>
    </row>
    <row r="18567" spans="1:26" ht="108">
      <c r="A18567" s="19">
        <v>32</v>
      </c>
      <c r="B18567" s="18" t="s">
        <v>1050</v>
      </c>
      <c r="C18567" s="416" t="s">
        <v>2619</v>
      </c>
      <c r="D18567" s="748"/>
      <c r="E18567" s="5"/>
      <c r="F18567" s="5">
        <v>5</v>
      </c>
      <c r="G18567" s="6">
        <f t="shared" si="1961"/>
      </c>
      <c r="H18567" s="19">
        <v>1</v>
      </c>
      <c r="I18567" s="102">
        <f t="shared" si="1958"/>
      </c>
      <c r="W18567">
        <f t="shared" si="1962"/>
      </c>
      <c r="X18567">
        <f t="shared" si="1963"/>
      </c>
      <c r="Y18567">
        <f t="shared" si="1964"/>
      </c>
      <c r="Z18567">
        <f t="shared" si="1965"/>
      </c>
    </row>
    <row r="18568" spans="1:26" ht="36">
      <c r="A18568" s="19">
        <v>33</v>
      </c>
      <c r="B18568" s="18" t="s">
        <v>1608</v>
      </c>
      <c r="C18568" s="15" t="s">
        <v>2560</v>
      </c>
      <c r="D18568" s="748"/>
      <c r="E18568" s="5"/>
      <c r="F18568" s="5">
        <v>5</v>
      </c>
      <c r="G18568" s="6">
        <f t="shared" si="1961"/>
      </c>
      <c r="H18568" s="19">
        <v>1</v>
      </c>
      <c r="I18568" s="102">
        <f t="shared" si="1958"/>
      </c>
      <c r="W18568">
        <f t="shared" si="1962"/>
      </c>
      <c r="X18568">
        <f t="shared" si="1963"/>
      </c>
      <c r="Y18568">
        <f t="shared" si="1964"/>
      </c>
      <c r="Z18568">
        <f t="shared" si="1965"/>
      </c>
    </row>
    <row r="18569" spans="1:26" ht="84.75">
      <c r="A18569" s="19">
        <v>34</v>
      </c>
      <c r="B18569" s="18" t="s">
        <v>563</v>
      </c>
      <c r="C18569" s="48" t="s">
        <v>1288</v>
      </c>
      <c r="D18569" s="19">
        <v>2</v>
      </c>
      <c r="E18569" s="19">
        <v>30</v>
      </c>
      <c r="F18569" s="5">
        <f>+E18569*D18569</f>
      </c>
      <c r="G18569" s="6">
        <f>+E18569*D18569</f>
      </c>
      <c r="H18569" s="19">
        <v>1</v>
      </c>
      <c r="I18569" s="102">
        <f t="shared" si="1958"/>
      </c>
      <c r="W18569">
        <f t="shared" si="1962"/>
      </c>
      <c r="X18569">
        <f t="shared" si="1963"/>
      </c>
      <c r="Y18569">
        <f t="shared" si="1964"/>
      </c>
      <c r="Z18569">
        <f t="shared" si="1965"/>
      </c>
    </row>
    <row r="18570" spans="1:26">
      <c r="A18570" s="19"/>
      <c r="B18570" s="1564" t="s">
        <v>604</v>
      </c>
      <c r="C18570" s="1565"/>
      <c r="D18570" s="19"/>
      <c r="E18570" s="19"/>
      <c r="F18570" s="5"/>
      <c r="G18570" s="6"/>
      <c r="H18570" s="19"/>
      <c r="I18570" s="102"/>
      <c r="W18570">
        <f t="shared" si="1962"/>
      </c>
      <c r="X18570">
        <f t="shared" si="1963"/>
      </c>
      <c r="Y18570">
        <f t="shared" si="1964"/>
      </c>
      <c r="Z18570">
        <f t="shared" si="1965"/>
      </c>
    </row>
    <row r="18571" spans="1:26">
      <c r="A18571" s="19"/>
      <c r="B18571" s="106"/>
      <c r="C18571" s="269"/>
      <c r="D18571" s="5"/>
      <c r="E18571" s="5"/>
      <c r="F18571" s="5"/>
      <c r="G18571" s="6"/>
      <c r="H18571" s="650"/>
      <c r="I18571" s="102"/>
      <c r="W18571">
        <f t="shared" si="1962"/>
      </c>
      <c r="X18571">
        <f t="shared" si="1963"/>
      </c>
      <c r="Y18571">
        <f t="shared" si="1964"/>
      </c>
      <c r="Z18571">
        <f t="shared" si="1965"/>
      </c>
    </row>
    <row r="18572" spans="1:26" ht="24">
      <c r="A18572" s="19">
        <v>36</v>
      </c>
      <c r="B18572" s="106" t="s">
        <v>869</v>
      </c>
      <c r="C18572" s="269" t="s">
        <v>868</v>
      </c>
      <c r="D18572" s="19">
        <v>1</v>
      </c>
      <c r="E18572" s="5">
        <v>10</v>
      </c>
      <c r="F18572" s="5">
        <f>+E18572*D18572</f>
      </c>
      <c r="G18572" s="6">
        <f>+E18572*D18572</f>
      </c>
      <c r="H18572" s="9">
        <v>1</v>
      </c>
      <c r="I18572" s="102">
        <f t="shared" si="1958"/>
      </c>
      <c r="W18572">
        <f t="shared" si="1962"/>
      </c>
      <c r="X18572">
        <f t="shared" si="1963"/>
      </c>
      <c r="Y18572">
        <f t="shared" si="1964"/>
      </c>
      <c r="Z18572">
        <f t="shared" si="1965"/>
      </c>
    </row>
    <row r="18573" spans="1:26" ht="24">
      <c r="A18573" s="19">
        <v>37</v>
      </c>
      <c r="B18573" s="106" t="s">
        <v>1084</v>
      </c>
      <c r="C18573" s="269" t="s">
        <v>1083</v>
      </c>
      <c r="D18573" s="449"/>
      <c r="E18573" s="5"/>
      <c r="F18573" s="5">
        <v>3</v>
      </c>
      <c r="G18573" s="6">
        <f>+F18573</f>
      </c>
      <c r="H18573" s="9">
        <v>1</v>
      </c>
      <c r="I18573" s="102">
        <f t="shared" si="1958"/>
      </c>
      <c r="W18573">
        <f t="shared" si="1962"/>
      </c>
      <c r="X18573">
        <f t="shared" si="1963"/>
      </c>
      <c r="Y18573">
        <f t="shared" si="1964"/>
      </c>
      <c r="Z18573">
        <f t="shared" si="1965"/>
      </c>
    </row>
    <row r="18574" spans="1:26" ht="24">
      <c r="A18574" s="19">
        <v>38</v>
      </c>
      <c r="B18574" s="106" t="s">
        <v>916</v>
      </c>
      <c r="C18574" s="280" t="s">
        <v>917</v>
      </c>
      <c r="D18574" s="747">
        <v>1</v>
      </c>
      <c r="E18574" s="5"/>
      <c r="F18574" s="5">
        <v>3</v>
      </c>
      <c r="G18574" s="6">
        <f>+F18574</f>
      </c>
      <c r="H18574" s="9">
        <v>1</v>
      </c>
      <c r="I18574" s="102">
        <f t="shared" si="1958"/>
      </c>
      <c r="W18574">
        <f t="shared" si="1962"/>
      </c>
      <c r="X18574">
        <f t="shared" si="1963"/>
      </c>
      <c r="Y18574">
        <f t="shared" si="1964"/>
      </c>
      <c r="Z18574">
        <f t="shared" si="1965"/>
      </c>
    </row>
    <row r="18575" spans="1:26">
      <c r="A18575" s="19">
        <v>39</v>
      </c>
      <c r="B18575" s="106" t="s">
        <v>2783</v>
      </c>
      <c r="C18575" s="269" t="s">
        <v>1191</v>
      </c>
      <c r="D18575" s="449"/>
      <c r="E18575" s="5"/>
      <c r="F18575" s="5">
        <v>2</v>
      </c>
      <c r="G18575" s="6">
        <f>+F18575</f>
      </c>
      <c r="H18575" s="9">
        <v>1</v>
      </c>
      <c r="I18575" s="102">
        <f t="shared" si="1958"/>
      </c>
      <c r="W18575">
        <f t="shared" si="1962"/>
      </c>
      <c r="X18575">
        <f t="shared" si="1963"/>
      </c>
      <c r="Y18575">
        <f t="shared" si="1964"/>
      </c>
      <c r="Z18575">
        <f t="shared" si="1965"/>
      </c>
    </row>
    <row r="18576" spans="1:26" ht="24">
      <c r="A18576" s="19">
        <v>40</v>
      </c>
      <c r="B18576" s="106" t="s">
        <v>544</v>
      </c>
      <c r="C18576" s="269" t="s">
        <v>726</v>
      </c>
      <c r="D18576" s="747"/>
      <c r="E18576" s="5"/>
      <c r="F18576" s="5">
        <v>5</v>
      </c>
      <c r="G18576" s="6">
        <f>+F18576</f>
      </c>
      <c r="H18576" s="9">
        <v>1</v>
      </c>
      <c r="I18576" s="102">
        <f t="shared" si="1958"/>
      </c>
      <c r="W18576">
        <f t="shared" si="1962"/>
      </c>
      <c r="X18576">
        <f t="shared" si="1963"/>
      </c>
      <c r="Y18576">
        <f t="shared" si="1964"/>
      </c>
      <c r="Z18576">
        <f t="shared" si="1965"/>
      </c>
    </row>
    <row r="18577" spans="1:26">
      <c r="A18577" s="19"/>
      <c r="B18577" s="106"/>
      <c r="C18577" s="269"/>
      <c r="D18577" s="19"/>
      <c r="E18577" s="5"/>
      <c r="F18577" s="5"/>
      <c r="G18577" s="6"/>
      <c r="H18577" s="9"/>
      <c r="I18577" s="102"/>
      <c r="W18577">
        <f t="shared" si="1962"/>
      </c>
      <c r="X18577">
        <f t="shared" si="1963"/>
      </c>
      <c r="Y18577">
        <f t="shared" si="1964"/>
      </c>
      <c r="Z18577">
        <f t="shared" si="1965"/>
      </c>
    </row>
    <row r="18578" spans="1:26">
      <c r="A18578" s="19">
        <v>42</v>
      </c>
      <c r="B18578" s="106" t="s">
        <v>605</v>
      </c>
      <c r="C18578" s="269" t="s">
        <v>606</v>
      </c>
      <c r="D18578" s="747"/>
      <c r="E18578" s="5"/>
      <c r="F18578" s="5">
        <v>2</v>
      </c>
      <c r="G18578" s="6">
        <f>+F18578</f>
      </c>
      <c r="H18578" s="9">
        <v>1</v>
      </c>
      <c r="I18578" s="102">
        <f>+H18578*G18578</f>
      </c>
      <c r="W18578">
        <f t="shared" si="1962"/>
      </c>
      <c r="X18578">
        <f t="shared" si="1963"/>
      </c>
      <c r="Y18578">
        <f t="shared" si="1964"/>
      </c>
      <c r="Z18578">
        <f t="shared" si="1965"/>
      </c>
    </row>
    <row r="18579" spans="1:26" ht="24">
      <c r="A18579" s="19">
        <v>43</v>
      </c>
      <c r="B18579" s="106" t="s">
        <v>1080</v>
      </c>
      <c r="C18579" s="269" t="s">
        <v>979</v>
      </c>
      <c r="D18579" s="449">
        <v>1</v>
      </c>
      <c r="E18579" s="5"/>
      <c r="F18579" s="5">
        <v>5</v>
      </c>
      <c r="G18579" s="6">
        <f>+F18579</f>
      </c>
      <c r="H18579" s="9">
        <v>1</v>
      </c>
      <c r="I18579" s="102">
        <f t="shared" si="1958"/>
      </c>
      <c r="W18579">
        <f t="shared" si="1962"/>
      </c>
      <c r="X18579">
        <f t="shared" si="1963"/>
      </c>
      <c r="Y18579">
        <f t="shared" si="1964"/>
      </c>
      <c r="Z18579">
        <f t="shared" si="1965"/>
      </c>
    </row>
    <row r="18580" spans="1:26" ht="30">
      <c r="A18580" s="19">
        <v>44</v>
      </c>
      <c r="B18580" s="106" t="s">
        <v>912</v>
      </c>
      <c r="C18580" s="271" t="s">
        <v>911</v>
      </c>
      <c r="D18580" s="747"/>
      <c r="E18580" s="748">
        <v>1</v>
      </c>
      <c r="F18580" s="5">
        <v>2</v>
      </c>
      <c r="G18580" s="6">
        <f>+F18580</f>
      </c>
      <c r="H18580" s="9">
        <v>1</v>
      </c>
      <c r="I18580" s="102">
        <f t="shared" si="1958"/>
      </c>
      <c r="W18580">
        <f t="shared" si="1962"/>
      </c>
      <c r="X18580">
        <f t="shared" si="1963"/>
      </c>
      <c r="Y18580">
        <f t="shared" si="1964"/>
      </c>
      <c r="Z18580">
        <f t="shared" si="1965"/>
      </c>
    </row>
    <row r="18581" spans="1:26">
      <c r="A18581" s="5"/>
      <c r="B18581" s="1564" t="s">
        <v>18</v>
      </c>
      <c r="C18581" s="1565"/>
      <c r="D18581" s="5"/>
      <c r="E18581" s="5"/>
      <c r="F18581" s="5"/>
      <c r="G18581" s="6"/>
      <c r="H18581" s="5"/>
      <c r="I18581" s="102"/>
      <c r="W18581">
        <f t="shared" si="1962"/>
      </c>
      <c r="X18581">
        <f t="shared" si="1963"/>
      </c>
      <c r="Y18581">
        <f t="shared" si="1964"/>
      </c>
      <c r="Z18581">
        <f t="shared" si="1965"/>
      </c>
    </row>
    <row r="18582" spans="1:26">
      <c r="A18582" s="5"/>
      <c r="B18582" s="8" t="s">
        <v>996</v>
      </c>
      <c r="C18582" s="5" t="s">
        <v>995</v>
      </c>
      <c r="D18582" s="745"/>
      <c r="E18582" s="5"/>
      <c r="F18582" s="5">
        <v>2</v>
      </c>
      <c r="G18582" s="6">
        <f>+F18582</f>
      </c>
      <c r="H18582" s="5">
        <v>1</v>
      </c>
      <c r="I18582" s="102">
        <f t="shared" si="1958"/>
      </c>
      <c r="W18582">
        <f t="shared" si="1962"/>
      </c>
      <c r="X18582">
        <f t="shared" si="1963"/>
      </c>
      <c r="Y18582">
        <f t="shared" si="1964"/>
      </c>
      <c r="Z18582">
        <f t="shared" si="1965"/>
      </c>
    </row>
    <row r="18583" spans="1:26">
      <c r="A18583" s="5"/>
      <c r="B18583" s="8" t="s">
        <v>279</v>
      </c>
      <c r="C18583" s="5" t="s">
        <v>280</v>
      </c>
      <c r="D18583" s="638"/>
      <c r="E18583" s="5"/>
      <c r="F18583" s="5">
        <v>2</v>
      </c>
      <c r="G18583" s="6">
        <f>+F18583</f>
      </c>
      <c r="H18583" s="16">
        <v>1</v>
      </c>
      <c r="I18583" s="102">
        <f t="shared" si="1958"/>
      </c>
      <c r="W18583">
        <f t="shared" si="1962"/>
      </c>
      <c r="X18583">
        <f t="shared" si="1963"/>
      </c>
      <c r="Y18583">
        <f t="shared" si="1964"/>
      </c>
      <c r="Z18583">
        <f t="shared" si="1965"/>
      </c>
    </row>
    <row r="18584" spans="1:26">
      <c r="A18584" s="5"/>
      <c r="B18584" s="8"/>
      <c r="C18584" s="5"/>
      <c r="D18584" s="5"/>
      <c r="E18584" s="5"/>
      <c r="F18584" s="5"/>
      <c r="G18584" s="6"/>
      <c r="H18584" s="5"/>
      <c r="I18584" s="102"/>
      <c r="W18584">
        <f t="shared" si="1962"/>
      </c>
      <c r="X18584">
        <f t="shared" si="1963"/>
      </c>
      <c r="Y18584">
        <f t="shared" si="1964"/>
      </c>
      <c r="Z18584">
        <f t="shared" si="1965"/>
      </c>
    </row>
    <row r="18585" spans="1:26">
      <c r="A18585" s="5"/>
      <c r="B18585" s="8"/>
      <c r="C18585" s="5"/>
      <c r="D18585" s="5"/>
      <c r="E18585" s="5"/>
      <c r="F18585" s="5"/>
      <c r="G18585" s="6"/>
      <c r="H18585" s="5"/>
      <c r="I18585" s="102"/>
      <c r="W18585">
        <f t="shared" si="1962"/>
      </c>
      <c r="X18585">
        <f t="shared" si="1963"/>
      </c>
      <c r="Y18585">
        <f t="shared" si="1964"/>
      </c>
      <c r="Z18585">
        <f t="shared" si="1965"/>
      </c>
    </row>
    <row r="18586" spans="1:26">
      <c r="A18586" s="5"/>
      <c r="B18586" s="1568" t="s">
        <v>2858</v>
      </c>
      <c r="C18586" s="1569"/>
      <c r="D18586" s="5"/>
      <c r="E18586" s="5"/>
      <c r="F18586" s="5"/>
      <c r="G18586" s="6"/>
      <c r="H18586" s="5"/>
      <c r="I18586" s="102"/>
      <c r="W18586">
        <f t="shared" si="1962"/>
      </c>
      <c r="X18586">
        <f t="shared" si="1963"/>
      </c>
      <c r="Y18586">
        <f t="shared" si="1964"/>
      </c>
      <c r="Z18586">
        <f t="shared" si="1965"/>
      </c>
    </row>
    <row r="18587" spans="1:26">
      <c r="A18587" s="5"/>
      <c r="B18587" s="1570"/>
      <c r="C18587" s="1571"/>
      <c r="D18587" s="5"/>
      <c r="E18587" s="5"/>
      <c r="F18587" s="5"/>
      <c r="G18587" s="6"/>
      <c r="H18587" s="5"/>
      <c r="I18587" s="102"/>
      <c r="W18587">
        <f t="shared" si="1962"/>
      </c>
      <c r="X18587">
        <f t="shared" si="1963"/>
      </c>
      <c r="Y18587">
        <f t="shared" si="1964"/>
      </c>
      <c r="Z18587">
        <f t="shared" si="1965"/>
      </c>
    </row>
    <row r="18588" spans="1:26">
      <c r="A18588" s="5"/>
      <c r="B18588" s="1590"/>
      <c r="C18588" s="1591"/>
      <c r="D18588" s="5"/>
      <c r="E18588" s="5"/>
      <c r="F18588" s="5"/>
      <c r="G18588" s="6"/>
      <c r="H18588" s="5"/>
      <c r="I18588" s="102"/>
      <c r="W18588">
        <f t="shared" si="1962"/>
      </c>
      <c r="X18588">
        <f t="shared" si="1963"/>
      </c>
      <c r="Y18588">
        <f t="shared" si="1964"/>
      </c>
      <c r="Z18588">
        <f t="shared" si="1965"/>
      </c>
    </row>
    <row r="18589" spans="1:26" ht="15.75" thickBot="1">
      <c r="A18589" s="33"/>
      <c r="B18589" s="17"/>
      <c r="C18589" s="88"/>
      <c r="D18589" s="23"/>
      <c r="E18589" s="23"/>
      <c r="F18589" s="171"/>
      <c r="G18589" s="24"/>
      <c r="H18589" s="23"/>
      <c r="I18589" s="172"/>
      <c r="W18589">
        <f t="shared" si="1962"/>
      </c>
      <c r="X18589">
        <f t="shared" si="1963"/>
      </c>
      <c r="Y18589">
        <f t="shared" si="1964"/>
      </c>
      <c r="Z18589">
        <f t="shared" si="1965"/>
      </c>
    </row>
    <row r="18590" spans="1:26">
      <c r="A18590" s="33"/>
      <c r="B18590" s="17"/>
      <c r="C18590" s="10"/>
      <c r="D18590" s="91"/>
      <c r="E18590" s="91"/>
      <c r="F18590" s="91"/>
      <c r="G18590" s="92" t="s">
        <v>19</v>
      </c>
      <c r="H18590" s="91"/>
      <c r="I18590" s="111">
        <f>SUM(I18532:I18589)</f>
      </c>
      <c r="W18590">
        <f t="shared" si="1962"/>
      </c>
      <c r="X18590">
        <f t="shared" si="1963"/>
      </c>
      <c r="Y18590">
        <f t="shared" si="1964"/>
      </c>
      <c r="Z18590">
        <f t="shared" si="1965"/>
      </c>
    </row>
    <row r="18591" spans="1:26" ht="15.75" thickBot="1">
      <c r="A18591" s="33"/>
      <c r="B18591" s="11" t="s">
        <v>20</v>
      </c>
      <c r="C18591" s="35"/>
      <c r="D18591" s="35"/>
      <c r="E18591" s="35"/>
      <c r="F18591" s="35"/>
      <c r="G18591" s="35"/>
      <c r="H18591" s="35"/>
      <c r="I18591" s="36"/>
      <c r="W18591">
        <f t="shared" si="1962"/>
      </c>
      <c r="X18591">
        <f t="shared" si="1963"/>
      </c>
      <c r="Y18591">
        <f t="shared" si="1964"/>
      </c>
      <c r="Z18591">
        <f t="shared" si="1965"/>
      </c>
    </row>
    <row r="18592" spans="1:26" ht="15.75" thickBot="1">
      <c r="A18592" s="37"/>
      <c r="B18592" s="38"/>
      <c r="C18592" s="39" t="s">
        <v>21</v>
      </c>
      <c r="D18592" s="40">
        <f>SUM(D18533:D18591)</f>
      </c>
      <c r="E18592" s="41">
        <f>IF(H18592=I18592,"OK","NO")</f>
      </c>
      <c r="F18592" s="40">
        <f>SUM(F18533:F18591)</f>
      </c>
      <c r="G18592" s="40">
        <f>SUM(G18533:G18591)</f>
      </c>
      <c r="H18592" s="41">
        <f>SUMPRODUCT(F18532:F18589,H18532:H18589)</f>
      </c>
      <c r="I18592" s="43">
        <f>SUM(I18590:I18591)</f>
      </c>
      <c r="J18592">
        <v>93434</v>
      </c>
      <c r="K18592" s="118">
        <f>+I18592-J18592</f>
      </c>
      <c r="W18592">
        <f t="shared" si="1962"/>
      </c>
      <c r="X18592">
        <f t="shared" si="1963"/>
      </c>
      <c r="Y18592">
        <f t="shared" si="1964"/>
      </c>
      <c r="Z18592">
        <f t="shared" si="1965"/>
      </c>
    </row>
    <row r="18593" spans="1:26" ht="15.75" thickBot="1">
      <c r="A18593" s="44"/>
      <c r="B18593" s="116"/>
      <c r="C18593" s="45"/>
      <c r="D18593" s="45"/>
      <c r="E18593" s="45"/>
      <c r="F18593" s="45"/>
      <c r="G18593" s="45"/>
      <c r="H18593" s="45"/>
      <c r="I18593" s="47"/>
      <c r="W18593">
        <f t="shared" si="1962"/>
      </c>
      <c r="X18593">
        <f t="shared" si="1963"/>
      </c>
      <c r="Y18593">
        <f t="shared" si="1964"/>
      </c>
      <c r="Z18593">
        <f t="shared" si="1965"/>
      </c>
    </row>
    <row r="18594" spans="1:26">
      <c r="A18594" s="12" t="s">
        <v>788</v>
      </c>
      <c r="B18594" s="12"/>
      <c r="C18594" s="12"/>
      <c r="D18594" s="13"/>
      <c r="E18594" s="14"/>
      <c r="F18594" s="14"/>
      <c r="G18594" s="14"/>
      <c r="H18594" s="2"/>
      <c r="I18594" s="12"/>
      <c r="W18594">
        <f t="shared" si="1962"/>
      </c>
      <c r="X18594">
        <f t="shared" si="1963"/>
      </c>
      <c r="Y18594">
        <f t="shared" si="1964"/>
      </c>
      <c r="Z18594">
        <f t="shared" si="1965"/>
      </c>
    </row>
    <row r="18595" spans="1:26">
      <c r="W18595">
        <f t="shared" si="1962"/>
      </c>
      <c r="X18595">
        <f t="shared" si="1963"/>
      </c>
      <c r="Y18595">
        <f t="shared" si="1964"/>
      </c>
      <c r="Z18595">
        <f t="shared" si="1965"/>
      </c>
    </row>
    <row r="18596" spans="1:26">
      <c r="W18596">
        <f t="shared" si="1962"/>
      </c>
      <c r="X18596">
        <f t="shared" si="1963"/>
      </c>
      <c r="Y18596">
        <f t="shared" si="1964"/>
      </c>
      <c r="Z18596">
        <f t="shared" si="1965"/>
      </c>
    </row>
    <row r="18597" spans="1:26">
      <c r="W18597">
        <f t="shared" si="1962"/>
      </c>
      <c r="X18597">
        <f t="shared" si="1963"/>
      </c>
      <c r="Y18597">
        <f t="shared" si="1964"/>
      </c>
      <c r="Z18597">
        <f t="shared" si="1965"/>
      </c>
    </row>
    <row r="18598" spans="1:26">
      <c r="W18598">
        <f t="shared" si="1962"/>
      </c>
      <c r="X18598">
        <f t="shared" si="1963"/>
      </c>
      <c r="Y18598">
        <f t="shared" si="1964"/>
      </c>
      <c r="Z18598">
        <f t="shared" si="1965"/>
      </c>
    </row>
    <row r="18599" spans="1:26">
      <c r="A18599" s="1562" t="s">
        <v>0</v>
      </c>
      <c r="B18599" s="1562"/>
      <c r="C18599" s="1562"/>
      <c r="D18599" s="1562"/>
      <c r="E18599" s="1562"/>
      <c r="F18599" s="1562"/>
      <c r="G18599" s="1562"/>
      <c r="H18599" s="1562"/>
      <c r="I18599" s="1562"/>
      <c r="W18599">
        <f t="shared" si="1962"/>
      </c>
      <c r="X18599">
        <f t="shared" si="1963"/>
      </c>
      <c r="Y18599">
        <f t="shared" si="1964"/>
      </c>
      <c r="Z18599">
        <f t="shared" si="1965"/>
      </c>
    </row>
    <row r="18600" spans="1:26">
      <c r="W18600">
        <f t="shared" si="1962"/>
      </c>
      <c r="X18600">
        <f t="shared" si="1963"/>
      </c>
      <c r="Y18600">
        <f t="shared" si="1964"/>
      </c>
      <c r="Z18600">
        <f t="shared" si="1965"/>
      </c>
    </row>
    <row r="18601" spans="1:26">
      <c r="A18601" s="1" t="s">
        <v>1</v>
      </c>
      <c r="G18601" s="489" t="s">
        <v>2</v>
      </c>
      <c r="H18601" s="3" t="s">
        <v>2781</v>
      </c>
      <c r="W18601">
        <f t="shared" si="1962"/>
      </c>
      <c r="X18601">
        <f t="shared" si="1963"/>
      </c>
      <c r="Y18601">
        <f t="shared" si="1964"/>
      </c>
      <c r="Z18601">
        <f t="shared" si="1965"/>
      </c>
    </row>
    <row r="18602" spans="1:26">
      <c r="A18602" s="485" t="inlineStr">
        <is>
          <t>Dealer-288</t>
        </is>
      </c>
      <c r="C18602" s="22" t="inlineStr">
        <is>
          <t>Contact-037</t>
        </is>
      </c>
      <c r="G18602" s="488" t="s">
        <v>1440</v>
      </c>
      <c r="H18602" s="1" t="s">
        <v>2396</v>
      </c>
      <c r="W18602">
        <f t="shared" si="1962"/>
      </c>
      <c r="X18602">
        <f t="shared" si="1963"/>
      </c>
      <c r="Y18602">
        <f t="shared" si="1964"/>
      </c>
      <c r="Z18602">
        <f t="shared" si="1965"/>
      </c>
    </row>
    <row r="18603" spans="1:26">
      <c r="A18603" s="485" t="inlineStr">
        <is>
          <t>Address line (redacted)</t>
        </is>
      </c>
      <c r="C18603" s="1"/>
      <c r="W18603">
        <f t="shared" si="1962"/>
      </c>
      <c r="X18603">
        <f t="shared" si="1963"/>
      </c>
      <c r="Y18603">
        <f t="shared" si="1964"/>
      </c>
      <c r="Z18603">
        <f t="shared" si="1965"/>
      </c>
    </row>
    <row r="18604" spans="1:26">
      <c r="A18604" s="485" t="inlineStr">
        <is>
          <t>Address line (redacted)</t>
        </is>
      </c>
      <c r="C18604" s="1"/>
      <c r="W18604">
        <f t="shared" si="1962"/>
      </c>
      <c r="X18604">
        <f t="shared" si="1963"/>
      </c>
      <c r="Y18604">
        <f t="shared" si="1964"/>
      </c>
      <c r="Z18604">
        <f t="shared" si="1965"/>
      </c>
    </row>
    <row r="18605" spans="1:26">
      <c r="A18605" s="12" t="s">
        <v>4</v>
      </c>
      <c r="B18605" s="243" t="inlineStr">
        <is>
          <t>GSTIN-MASKED</t>
        </is>
      </c>
      <c r="W18605">
        <f t="shared" si="1962"/>
      </c>
      <c r="X18605">
        <f t="shared" si="1963"/>
      </c>
      <c r="Y18605">
        <f t="shared" si="1964"/>
      </c>
      <c r="Z18605">
        <f t="shared" si="1965"/>
      </c>
    </row>
    <row r="18606" spans="1:26">
      <c r="A18606" s="1" t="inlineStr">
        <is>
          <t>Through: Transporter-023</t>
        </is>
      </c>
      <c r="B18606" s="86"/>
      <c r="W18606">
        <f t="shared" si="1962"/>
      </c>
      <c r="X18606">
        <f t="shared" si="1963"/>
      </c>
      <c r="Y18606">
        <f t="shared" si="1964"/>
      </c>
      <c r="Z18606">
        <f t="shared" si="1965"/>
      </c>
    </row>
    <row r="18607" spans="1:26">
      <c r="A18607" s="729" t="inlineStr">
        <is>
          <t>Address line (redacted)</t>
        </is>
      </c>
      <c r="B18607" s="1"/>
      <c r="W18607">
        <f t="shared" si="1962"/>
      </c>
      <c r="X18607">
        <f t="shared" si="1963"/>
      </c>
      <c r="Y18607">
        <f t="shared" si="1964"/>
      </c>
      <c r="Z18607">
        <f t="shared" si="1965"/>
      </c>
    </row>
    <row r="18608" spans="1:26">
      <c r="A18608" s="49"/>
      <c r="B18608" s="55"/>
      <c r="C18608" s="55"/>
      <c r="D18608" s="55"/>
      <c r="E18608" s="55"/>
      <c r="W18608">
        <f t="shared" si="1962"/>
      </c>
      <c r="X18608">
        <f t="shared" si="1963"/>
      </c>
      <c r="Y18608">
        <f t="shared" si="1964"/>
      </c>
      <c r="Z18608">
        <f t="shared" si="1965"/>
      </c>
    </row>
    <row r="18609" spans="1:26">
      <c r="A18609" s="1" t="s">
        <v>5</v>
      </c>
      <c r="W18609">
        <f t="shared" si="1962"/>
      </c>
      <c r="X18609">
        <f t="shared" si="1963"/>
      </c>
      <c r="Y18609">
        <f t="shared" si="1964"/>
      </c>
      <c r="Z18609">
        <f t="shared" si="1965"/>
      </c>
    </row>
    <row r="18610" spans="1:26">
      <c r="A18610" s="1" t="s">
        <v>6</v>
      </c>
      <c r="W18610">
        <f t="shared" si="1962"/>
      </c>
      <c r="X18610">
        <f t="shared" si="1963"/>
      </c>
      <c r="Y18610">
        <f t="shared" si="1964"/>
      </c>
      <c r="Z18610">
        <f t="shared" si="1965"/>
      </c>
    </row>
    <row r="18611" spans="1:26" ht="15.75" thickBot="1">
      <c r="A18611" s="1" t="s">
        <v>7</v>
      </c>
      <c r="W18611">
        <f t="shared" si="1962"/>
      </c>
      <c r="X18611">
        <f t="shared" si="1963"/>
      </c>
      <c r="Y18611">
        <f t="shared" si="1964"/>
      </c>
      <c r="Z18611">
        <f t="shared" si="1965"/>
      </c>
    </row>
    <row r="18612" spans="1:26" ht="24">
      <c r="A18612" s="26" t="s">
        <v>8</v>
      </c>
      <c r="B18612" s="27" t="s">
        <v>9</v>
      </c>
      <c r="C18612" s="27" t="s">
        <v>10</v>
      </c>
      <c r="D18612" s="28" t="s">
        <v>11</v>
      </c>
      <c r="E18612" s="28" t="s">
        <v>12</v>
      </c>
      <c r="F18612" s="28" t="s">
        <v>13</v>
      </c>
      <c r="G18612" s="28" t="s">
        <v>14</v>
      </c>
      <c r="H18612" s="29" t="s">
        <v>15</v>
      </c>
      <c r="I18612" s="30" t="s">
        <v>16</v>
      </c>
      <c r="W18612">
        <f t="shared" si="1962"/>
      </c>
      <c r="X18612">
        <f t="shared" si="1963"/>
      </c>
      <c r="Y18612">
        <f t="shared" si="1964"/>
      </c>
      <c r="Z18612">
        <f t="shared" si="1965"/>
      </c>
    </row>
    <row r="18613" spans="1:26">
      <c r="A18613" s="107"/>
      <c r="B18613" s="1564" t="s">
        <v>18</v>
      </c>
      <c r="C18613" s="1565"/>
      <c r="D18613" s="9"/>
      <c r="E18613" s="5"/>
      <c r="F18613" s="6"/>
      <c r="G18613" s="6"/>
      <c r="H18613" s="5"/>
      <c r="I18613" s="102"/>
      <c r="W18613">
        <f t="shared" si="1962"/>
      </c>
      <c r="X18613">
        <f t="shared" si="1963"/>
      </c>
      <c r="Y18613">
        <f t="shared" si="1964"/>
      </c>
      <c r="Z18613">
        <f t="shared" si="1965"/>
      </c>
    </row>
    <row r="18614" spans="1:26" ht="24">
      <c r="A18614" s="5">
        <v>1</v>
      </c>
      <c r="B18614" s="95" t="s">
        <v>1860</v>
      </c>
      <c r="C18614" s="9" t="s">
        <v>1861</v>
      </c>
      <c r="D18614" s="5">
        <v>1</v>
      </c>
      <c r="E18614" s="5">
        <v>8</v>
      </c>
      <c r="F18614" s="5">
        <f>+E18614*D18614</f>
      </c>
      <c r="G18614" s="6">
        <f>+E18614*D18614</f>
      </c>
      <c r="H18614" s="5">
        <v>1</v>
      </c>
      <c r="I18614" s="102">
        <f>+H18614*D18614</f>
      </c>
      <c r="W18614">
        <f t="shared" si="1962"/>
      </c>
      <c r="X18614">
        <f t="shared" si="1963"/>
      </c>
      <c r="Y18614">
        <f t="shared" si="1964"/>
      </c>
      <c r="Z18614">
        <f t="shared" si="1965"/>
      </c>
    </row>
    <row r="18615" spans="1:26" ht="24">
      <c r="A18615" s="5">
        <v>2</v>
      </c>
      <c r="B18615" s="95" t="s">
        <v>1860</v>
      </c>
      <c r="C18615" s="9" t="s">
        <v>1861</v>
      </c>
      <c r="D18615" s="5"/>
      <c r="E18615" s="5"/>
      <c r="F18615" s="5">
        <v>4</v>
      </c>
      <c r="G18615" s="6">
        <f>+F18615</f>
      </c>
      <c r="H18615" s="5">
        <v>1</v>
      </c>
      <c r="I18615" s="102">
        <f>+H18615/2</f>
      </c>
      <c r="W18615">
        <f t="shared" si="1962"/>
      </c>
      <c r="X18615">
        <f t="shared" si="1963"/>
      </c>
      <c r="Y18615">
        <f t="shared" si="1964"/>
      </c>
      <c r="Z18615">
        <f t="shared" si="1965"/>
      </c>
    </row>
    <row r="18616" spans="1:26">
      <c r="A18616" s="107"/>
      <c r="B18616" s="1564" t="s">
        <v>17</v>
      </c>
      <c r="C18616" s="1565"/>
      <c r="D18616" s="5"/>
      <c r="E18616" s="5"/>
      <c r="F18616" s="5"/>
      <c r="G18616" s="6"/>
      <c r="H18616" s="5"/>
      <c r="I18616" s="102"/>
      <c r="W18616">
        <f t="shared" si="1962"/>
      </c>
      <c r="X18616">
        <f t="shared" si="1963"/>
      </c>
      <c r="Y18616">
        <f t="shared" si="1964"/>
      </c>
      <c r="Z18616">
        <f t="shared" si="1965"/>
      </c>
    </row>
    <row r="18617" spans="1:26">
      <c r="A18617" s="5">
        <v>3</v>
      </c>
      <c r="B18617" s="8" t="s">
        <v>1620</v>
      </c>
      <c r="C18617" s="5" t="s">
        <v>1621</v>
      </c>
      <c r="D18617" s="5"/>
      <c r="E18617" s="5"/>
      <c r="F18617" s="5">
        <v>1</v>
      </c>
      <c r="G18617" s="6">
        <f>+F18617</f>
      </c>
      <c r="H18617" s="5">
        <v>1</v>
      </c>
      <c r="I18617" s="102">
        <f>+H18617*G18617</f>
      </c>
      <c r="W18617">
        <f t="shared" si="1962"/>
      </c>
      <c r="X18617">
        <f t="shared" si="1963"/>
      </c>
      <c r="Y18617">
        <f t="shared" si="1964"/>
      </c>
      <c r="Z18617">
        <f t="shared" si="1965"/>
      </c>
    </row>
    <row r="18618" spans="1:26">
      <c r="A18618" s="107"/>
      <c r="B18618" s="363"/>
      <c r="C18618" s="245"/>
      <c r="D18618" s="5"/>
      <c r="E18618" s="5"/>
      <c r="F18618" s="5"/>
      <c r="G18618" s="6"/>
      <c r="H18618" s="5"/>
      <c r="I18618" s="102"/>
      <c r="W18618">
        <f t="shared" si="1962"/>
      </c>
      <c r="X18618">
        <f t="shared" si="1963"/>
      </c>
      <c r="Y18618">
        <f t="shared" si="1964"/>
      </c>
      <c r="Z18618">
        <f t="shared" si="1965"/>
      </c>
    </row>
    <row r="18619" spans="1:26">
      <c r="A18619" s="107"/>
      <c r="B18619" s="1572" t="s">
        <v>304</v>
      </c>
      <c r="C18619" s="1573"/>
      <c r="D18619" s="5"/>
      <c r="E18619" s="6"/>
      <c r="F18619" s="6"/>
      <c r="G18619" s="6"/>
      <c r="H18619" s="5"/>
      <c r="I18619" s="102"/>
      <c r="W18619">
        <f t="shared" si="1962"/>
      </c>
      <c r="X18619">
        <f t="shared" si="1963"/>
      </c>
      <c r="Y18619">
        <f t="shared" si="1964"/>
      </c>
      <c r="Z18619">
        <f t="shared" si="1965"/>
      </c>
    </row>
    <row r="18620" spans="1:26">
      <c r="A18620" s="103"/>
      <c r="B18620" s="1574"/>
      <c r="C18620" s="1575"/>
      <c r="D18620" s="184"/>
      <c r="E18620" s="184"/>
      <c r="F18620" s="316"/>
      <c r="G18620" s="186"/>
      <c r="H18620" s="238"/>
      <c r="I18620" s="108"/>
      <c r="W18620">
        <f t="shared" si="1962"/>
      </c>
      <c r="X18620">
        <f t="shared" si="1963"/>
      </c>
      <c r="Y18620">
        <f t="shared" si="1964"/>
      </c>
      <c r="Z18620">
        <f t="shared" si="1965"/>
      </c>
    </row>
    <row r="18621" spans="1:26">
      <c r="A18621" s="107"/>
      <c r="B18621" s="106"/>
      <c r="C18621" s="237"/>
      <c r="D18621" s="184"/>
      <c r="E18621" s="184"/>
      <c r="F18621" s="238"/>
      <c r="G18621" s="186"/>
      <c r="H18621" s="184"/>
      <c r="I18621" s="108"/>
      <c r="W18621">
        <f t="shared" si="1962"/>
      </c>
      <c r="X18621">
        <f t="shared" si="1963"/>
      </c>
      <c r="Y18621">
        <f t="shared" si="1964"/>
      </c>
      <c r="Z18621">
        <f t="shared" si="1965"/>
      </c>
    </row>
    <row r="18622" spans="1:26" ht="15.75" thickBot="1">
      <c r="A18622" s="33"/>
      <c r="B18622" s="10"/>
      <c r="C18622" s="10"/>
      <c r="D18622" s="109"/>
      <c r="E18622" s="109"/>
      <c r="F18622" s="109"/>
      <c r="G18622" s="109"/>
      <c r="H18622" s="109"/>
      <c r="I18622" s="110"/>
      <c r="W18622">
        <f t="shared" si="1962"/>
      </c>
      <c r="X18622">
        <f t="shared" si="1963"/>
      </c>
      <c r="Y18622">
        <f t="shared" si="1964"/>
      </c>
      <c r="Z18622">
        <f t="shared" si="1965"/>
      </c>
    </row>
    <row r="18623" spans="1:26">
      <c r="A18623" s="33"/>
      <c r="B18623" s="10"/>
      <c r="C18623" s="10"/>
      <c r="D18623" s="91"/>
      <c r="E18623" s="91"/>
      <c r="F18623" s="91"/>
      <c r="G18623" s="92" t="s">
        <v>19</v>
      </c>
      <c r="H18623" s="91"/>
      <c r="I18623" s="111">
        <f>SUM(I18613:I18622)</f>
      </c>
      <c r="W18623">
        <f t="shared" si="1962"/>
      </c>
      <c r="X18623">
        <f t="shared" si="1963"/>
      </c>
      <c r="Y18623">
        <f t="shared" si="1964"/>
      </c>
      <c r="Z18623">
        <f t="shared" si="1965"/>
      </c>
    </row>
    <row r="18624" spans="1:26">
      <c r="A18624" s="33"/>
      <c r="B18624" s="10"/>
      <c r="C18624" s="10"/>
      <c r="D18624" s="69"/>
      <c r="E18624" s="69"/>
      <c r="F18624" s="69"/>
      <c r="G18624" s="69"/>
      <c r="H18624" s="112"/>
      <c r="I18624" s="61"/>
      <c r="W18624">
        <f t="shared" si="1962"/>
      </c>
      <c r="X18624">
        <f t="shared" si="1963"/>
      </c>
      <c r="Y18624">
        <f t="shared" si="1964"/>
      </c>
      <c r="Z18624">
        <f t="shared" si="1965"/>
      </c>
    </row>
    <row r="18625" spans="1:26" ht="15.75" thickBot="1">
      <c r="A18625" s="33"/>
      <c r="B18625" s="11" t="s">
        <v>20</v>
      </c>
      <c r="C18625" s="35"/>
      <c r="D18625" s="35"/>
      <c r="E18625" s="35"/>
      <c r="F18625" s="35"/>
      <c r="G18625" s="35"/>
      <c r="H18625" s="35"/>
      <c r="I18625" s="36"/>
      <c r="W18625">
        <f t="shared" si="1962"/>
      </c>
      <c r="X18625">
        <f t="shared" si="1963"/>
      </c>
      <c r="Y18625">
        <f t="shared" si="1964"/>
      </c>
      <c r="Z18625">
        <f t="shared" si="1965"/>
      </c>
    </row>
    <row r="18626" spans="1:26" ht="15.75" thickBot="1">
      <c r="A18626" s="37"/>
      <c r="B18626" s="38"/>
      <c r="C18626" s="39" t="s">
        <v>21</v>
      </c>
      <c r="D18626" s="40">
        <f>SUM(D18613:D18625)</f>
      </c>
      <c r="E18626" s="41">
        <f>IF(H18626=I18626,"OK","NO")</f>
      </c>
      <c r="F18626" s="40">
        <f>SUMPRODUCT(D18613:D18625,E18613:E18625)</f>
      </c>
      <c r="G18626" s="40">
        <f>SUM(G18613:G18625)</f>
      </c>
      <c r="H18626" s="41">
        <f>SUMPRODUCT(F18613:F18622,H18613:H18622)</f>
      </c>
      <c r="I18626" s="43">
        <f>SUM(I18623:I18625)</f>
      </c>
      <c r="W18626">
        <f t="shared" si="1962"/>
      </c>
      <c r="X18626">
        <f t="shared" si="1963"/>
      </c>
      <c r="Y18626">
        <f t="shared" si="1964"/>
      </c>
      <c r="Z18626">
        <f t="shared" si="1965"/>
      </c>
    </row>
    <row r="18627" spans="1:26" ht="15.75" thickBot="1">
      <c r="A18627" s="44"/>
      <c r="B18627" s="116"/>
      <c r="C18627" s="45"/>
      <c r="D18627" s="45"/>
      <c r="E18627" s="45"/>
      <c r="F18627" s="45"/>
      <c r="G18627" s="45"/>
      <c r="H18627" s="45"/>
      <c r="I18627" s="47"/>
      <c r="W18627">
        <f t="shared" si="1962"/>
      </c>
      <c r="X18627">
        <f t="shared" si="1963"/>
      </c>
      <c r="Y18627">
        <f t="shared" si="1964"/>
      </c>
      <c r="Z18627">
        <f t="shared" si="1965"/>
      </c>
    </row>
    <row r="18628" spans="1:26">
      <c r="A18628" s="12" t="s">
        <v>315</v>
      </c>
      <c r="B18628" s="12"/>
      <c r="C18628" s="12"/>
      <c r="D18628" s="13"/>
      <c r="E18628" s="14" t="s">
        <v>301</v>
      </c>
      <c r="F18628" s="14"/>
      <c r="G18628" s="14"/>
      <c r="H18628" s="2"/>
      <c r="I18628" s="12"/>
      <c r="W18628">
        <f t="shared" ref="W18628:W18691" si="1966">IF(LEFT($H18628&amp;"",5)="2019-",$H18628,W18627)</f>
      </c>
      <c r="X18628">
        <f t="shared" ref="X18628:X18691" si="1967">IF($W18628="",0,IF(COUNTIF($AB$2:$AB$80,$W18628)&gt;0,1,0))</f>
      </c>
      <c r="Y18628">
        <f t="shared" ref="Y18628:Y18691" si="1968">IF($C18628="","",UPPER(TRIM(IFERROR(LEFT($C18628&amp;"",FIND("/",$C18628&amp;"")-1),$C18628&amp;""))))</f>
      </c>
      <c r="Z18628">
        <f t="shared" ref="Z18628:Z18691" si="1969">IFERROR(IF(ISNUMBER($G18628),$G18628,0),0)</f>
      </c>
    </row>
    <row r="18629" spans="1:26">
      <c r="W18629">
        <f t="shared" si="1966"/>
      </c>
      <c r="X18629">
        <f t="shared" si="1967"/>
      </c>
      <c r="Y18629">
        <f t="shared" si="1968"/>
      </c>
      <c r="Z18629">
        <f t="shared" si="1969"/>
      </c>
    </row>
    <row r="18630" spans="1:26">
      <c r="W18630">
        <f t="shared" si="1966"/>
      </c>
      <c r="X18630">
        <f t="shared" si="1967"/>
      </c>
      <c r="Y18630">
        <f t="shared" si="1968"/>
      </c>
      <c r="Z18630">
        <f t="shared" si="1969"/>
      </c>
    </row>
    <row r="18631" spans="1:26">
      <c r="A18631" s="1562" t="s">
        <v>0</v>
      </c>
      <c r="B18631" s="1562"/>
      <c r="C18631" s="1562"/>
      <c r="D18631" s="1562"/>
      <c r="E18631" s="1562"/>
      <c r="F18631" s="1562"/>
      <c r="G18631" s="1562"/>
      <c r="H18631" s="1562"/>
      <c r="I18631" s="1562"/>
      <c r="W18631">
        <f t="shared" si="1966"/>
      </c>
      <c r="X18631">
        <f t="shared" si="1967"/>
      </c>
      <c r="Y18631">
        <f t="shared" si="1968"/>
      </c>
      <c r="Z18631">
        <f t="shared" si="1969"/>
      </c>
    </row>
    <row r="18632" spans="1:26">
      <c r="W18632">
        <f t="shared" si="1966"/>
      </c>
      <c r="X18632">
        <f t="shared" si="1967"/>
      </c>
      <c r="Y18632">
        <f t="shared" si="1968"/>
      </c>
      <c r="Z18632">
        <f t="shared" si="1969"/>
      </c>
    </row>
    <row r="18633" spans="1:26">
      <c r="A18633" s="1" t="s">
        <v>1</v>
      </c>
      <c r="B18633" s="124"/>
      <c r="C18633" s="124"/>
      <c r="D18633" s="124"/>
      <c r="E18633" s="124"/>
      <c r="G18633" s="2" t="s">
        <v>2</v>
      </c>
      <c r="H18633" s="3" t="s">
        <v>2790</v>
      </c>
      <c r="I18633" s="124"/>
      <c r="W18633">
        <f t="shared" si="1966"/>
      </c>
      <c r="X18633">
        <f t="shared" si="1967"/>
      </c>
      <c r="Y18633">
        <f t="shared" si="1968"/>
      </c>
      <c r="Z18633">
        <f t="shared" si="1969"/>
      </c>
    </row>
    <row r="18634" spans="1:26">
      <c r="A18634" s="178" t="inlineStr">
        <is>
          <t>Dealer-167</t>
        </is>
      </c>
      <c r="F18634" s="4" t="s">
        <v>3</v>
      </c>
      <c r="G18634" s="2"/>
      <c r="H18634" s="1" t="s">
        <v>2397</v>
      </c>
      <c r="W18634">
        <f t="shared" si="1966"/>
      </c>
      <c r="X18634">
        <f t="shared" si="1967"/>
      </c>
      <c r="Y18634">
        <f t="shared" si="1968"/>
      </c>
      <c r="Z18634">
        <f t="shared" si="1969"/>
      </c>
    </row>
    <row r="18635" spans="1:26">
      <c r="A18635" s="178" t="inlineStr">
        <is>
          <t>Address line (redacted)</t>
        </is>
      </c>
      <c r="B18635" s="1"/>
      <c r="W18635">
        <f t="shared" si="1966"/>
      </c>
      <c r="X18635">
        <f t="shared" si="1967"/>
      </c>
      <c r="Y18635">
        <f t="shared" si="1968"/>
      </c>
      <c r="Z18635">
        <f t="shared" si="1969"/>
      </c>
    </row>
    <row r="18636" spans="1:26">
      <c r="A18636" s="1" t="inlineStr">
        <is>
          <t>Address line (redacted)</t>
        </is>
      </c>
      <c r="B18636" s="1"/>
      <c r="W18636">
        <f t="shared" si="1966"/>
      </c>
      <c r="X18636">
        <f t="shared" si="1967"/>
      </c>
      <c r="Y18636">
        <f t="shared" si="1968"/>
      </c>
      <c r="Z18636">
        <f t="shared" si="1969"/>
      </c>
    </row>
    <row r="18637" spans="1:26" ht="15.75" thickBot="1">
      <c r="A18637" s="268" t="s">
        <v>598</v>
      </c>
      <c r="B18637" s="334" t="inlineStr">
        <is>
          <t>GSTIN-MASKED</t>
        </is>
      </c>
      <c r="W18637">
        <f t="shared" si="1966"/>
      </c>
      <c r="X18637">
        <f t="shared" si="1967"/>
      </c>
      <c r="Y18637">
        <f t="shared" si="1968"/>
      </c>
      <c r="Z18637">
        <f t="shared" si="1969"/>
      </c>
    </row>
    <row r="18638" spans="1:26">
      <c r="A18638" t="inlineStr">
        <is>
          <t>Address line (redacted)</t>
        </is>
      </c>
      <c r="B18638" s="1"/>
      <c r="W18638">
        <f t="shared" si="1966"/>
      </c>
      <c r="X18638">
        <f t="shared" si="1967"/>
      </c>
      <c r="Y18638">
        <f t="shared" si="1968"/>
      </c>
      <c r="Z18638">
        <f t="shared" si="1969"/>
      </c>
    </row>
    <row r="18639" spans="1:26">
      <c r="A18639" t="inlineStr">
        <is>
          <t>Address line (redacted)</t>
        </is>
      </c>
      <c r="B18639" s="1"/>
      <c r="W18639">
        <f t="shared" si="1966"/>
      </c>
      <c r="X18639">
        <f t="shared" si="1967"/>
      </c>
      <c r="Y18639">
        <f t="shared" si="1968"/>
      </c>
      <c r="Z18639">
        <f t="shared" si="1969"/>
      </c>
    </row>
    <row r="18640" spans="1:26">
      <c r="A18640" t="inlineStr">
        <is>
          <t>Address line (redacted)</t>
        </is>
      </c>
      <c r="B18640" s="1"/>
      <c r="W18640">
        <f t="shared" si="1966"/>
      </c>
      <c r="X18640">
        <f t="shared" si="1967"/>
      </c>
      <c r="Y18640">
        <f t="shared" si="1968"/>
      </c>
      <c r="Z18640">
        <f t="shared" si="1969"/>
      </c>
    </row>
    <row r="18641" spans="1:26">
      <c r="A18641" t="s">
        <v>1017</v>
      </c>
      <c r="B18641" s="1"/>
      <c r="C18641" s="55" t="inlineStr">
        <is>
          <t>GSTIN-MASKED</t>
        </is>
      </c>
      <c r="W18641">
        <f t="shared" si="1966"/>
      </c>
      <c r="X18641">
        <f t="shared" si="1967"/>
      </c>
      <c r="Y18641">
        <f t="shared" si="1968"/>
      </c>
      <c r="Z18641">
        <f t="shared" si="1969"/>
      </c>
    </row>
    <row r="18642" spans="1:26">
      <c r="A18642" s="1" t="s">
        <v>5</v>
      </c>
      <c r="W18642">
        <f t="shared" si="1966"/>
      </c>
      <c r="X18642">
        <f t="shared" si="1967"/>
      </c>
      <c r="Y18642">
        <f t="shared" si="1968"/>
      </c>
      <c r="Z18642">
        <f t="shared" si="1969"/>
      </c>
    </row>
    <row r="18643" spans="1:26">
      <c r="A18643" s="1" t="s">
        <v>6</v>
      </c>
      <c r="W18643">
        <f t="shared" si="1966"/>
      </c>
      <c r="X18643">
        <f t="shared" si="1967"/>
      </c>
      <c r="Y18643">
        <f t="shared" si="1968"/>
      </c>
      <c r="Z18643">
        <f t="shared" si="1969"/>
      </c>
    </row>
    <row r="18644" spans="1:26" ht="15.75" thickBot="1">
      <c r="A18644" s="1" t="s">
        <v>7</v>
      </c>
      <c r="W18644">
        <f t="shared" si="1966"/>
      </c>
      <c r="X18644">
        <f t="shared" si="1967"/>
      </c>
      <c r="Y18644">
        <f t="shared" si="1968"/>
      </c>
      <c r="Z18644">
        <f t="shared" si="1969"/>
      </c>
    </row>
    <row r="18645" spans="1:26" ht="24.75" thickBot="1">
      <c r="A18645" s="162" t="s">
        <v>8</v>
      </c>
      <c r="B18645" s="163" t="s">
        <v>9</v>
      </c>
      <c r="C18645" s="163" t="s">
        <v>10</v>
      </c>
      <c r="D18645" s="164" t="s">
        <v>11</v>
      </c>
      <c r="E18645" s="164" t="s">
        <v>12</v>
      </c>
      <c r="F18645" s="164" t="s">
        <v>13</v>
      </c>
      <c r="G18645" s="164" t="s">
        <v>14</v>
      </c>
      <c r="H18645" s="165" t="s">
        <v>15</v>
      </c>
      <c r="I18645" s="166" t="s">
        <v>16</v>
      </c>
      <c r="W18645">
        <f t="shared" si="1966"/>
      </c>
      <c r="X18645">
        <f t="shared" si="1967"/>
      </c>
      <c r="Y18645">
        <f t="shared" si="1968"/>
      </c>
      <c r="Z18645">
        <f t="shared" si="1969"/>
      </c>
    </row>
    <row r="18646" spans="1:26">
      <c r="A18646" s="57"/>
      <c r="B18646" s="1564" t="s">
        <v>17</v>
      </c>
      <c r="C18646" s="1565"/>
      <c r="D18646" s="5"/>
      <c r="E18646" s="5"/>
      <c r="F18646" s="335"/>
      <c r="G18646" s="127"/>
      <c r="H18646" s="335"/>
      <c r="I18646" s="58"/>
      <c r="W18646">
        <f t="shared" si="1966"/>
      </c>
      <c r="X18646">
        <f t="shared" si="1967"/>
      </c>
      <c r="Y18646">
        <f t="shared" si="1968"/>
      </c>
      <c r="Z18646">
        <f t="shared" si="1969"/>
      </c>
    </row>
    <row r="18647" spans="1:26">
      <c r="A18647" s="16">
        <v>1</v>
      </c>
      <c r="B18647" s="106" t="s">
        <v>1019</v>
      </c>
      <c r="C18647" s="5"/>
      <c r="D18647" s="25">
        <v>4</v>
      </c>
      <c r="E18647" s="5">
        <v>10</v>
      </c>
      <c r="F18647" s="5">
        <v>38</v>
      </c>
      <c r="G18647" s="365">
        <f>+F18647</f>
      </c>
      <c r="H18647" s="119">
        <v>1</v>
      </c>
      <c r="I18647" s="102">
        <f>H18647*G18647</f>
      </c>
      <c r="W18647">
        <f t="shared" si="1966"/>
      </c>
      <c r="X18647">
        <f t="shared" si="1967"/>
      </c>
      <c r="Y18647">
        <f t="shared" si="1968"/>
      </c>
      <c r="Z18647">
        <f t="shared" si="1969"/>
      </c>
    </row>
    <row r="18648" spans="1:26">
      <c r="A18648" s="5"/>
      <c r="B18648" s="1564"/>
      <c r="C18648" s="1565"/>
      <c r="D18648" s="16"/>
      <c r="E18648" s="16"/>
      <c r="F18648" s="5"/>
      <c r="G18648" s="5"/>
      <c r="H18648" s="5"/>
      <c r="I18648" s="102"/>
      <c r="W18648">
        <f t="shared" si="1966"/>
      </c>
      <c r="X18648">
        <f t="shared" si="1967"/>
      </c>
      <c r="Y18648">
        <f t="shared" si="1968"/>
      </c>
      <c r="Z18648">
        <f t="shared" si="1969"/>
      </c>
    </row>
    <row r="18649" spans="1:26">
      <c r="A18649" s="5"/>
      <c r="B18649" s="15"/>
      <c r="C18649" s="5"/>
      <c r="D18649" s="5"/>
      <c r="E18649" s="5"/>
      <c r="F18649" s="5"/>
      <c r="G18649" s="5"/>
      <c r="H18649" s="5"/>
      <c r="I18649" s="102"/>
      <c r="W18649">
        <f t="shared" si="1966"/>
      </c>
      <c r="X18649">
        <f t="shared" si="1967"/>
      </c>
      <c r="Y18649">
        <f t="shared" si="1968"/>
      </c>
      <c r="Z18649">
        <f t="shared" si="1969"/>
      </c>
    </row>
    <row r="18650" spans="1:26">
      <c r="A18650" s="5"/>
      <c r="B18650" s="8"/>
      <c r="C18650" s="5"/>
      <c r="D18650" s="5"/>
      <c r="E18650" s="5"/>
      <c r="F18650" s="5"/>
      <c r="G18650" s="5"/>
      <c r="H18650" s="5"/>
      <c r="I18650" s="102"/>
      <c r="W18650">
        <f t="shared" si="1966"/>
      </c>
      <c r="X18650">
        <f t="shared" si="1967"/>
      </c>
      <c r="Y18650">
        <f t="shared" si="1968"/>
      </c>
      <c r="Z18650">
        <f t="shared" si="1969"/>
      </c>
    </row>
    <row r="18651" spans="1:26">
      <c r="A18651" s="5"/>
      <c r="B18651" s="106"/>
      <c r="C18651" s="106"/>
      <c r="D18651" s="5"/>
      <c r="E18651" s="5"/>
      <c r="F18651" s="5"/>
      <c r="G18651" s="5"/>
      <c r="H18651" s="5"/>
      <c r="I18651" s="102"/>
      <c r="L18651" s="382"/>
      <c r="M18651" s="64"/>
      <c r="N18651" s="64"/>
      <c r="O18651" s="64"/>
      <c r="W18651">
        <f t="shared" si="1966"/>
      </c>
      <c r="X18651">
        <f t="shared" si="1967"/>
      </c>
      <c r="Y18651">
        <f t="shared" si="1968"/>
      </c>
      <c r="Z18651">
        <f t="shared" si="1969"/>
      </c>
    </row>
    <row r="18652" spans="1:26">
      <c r="A18652" s="5"/>
      <c r="B18652" s="8"/>
      <c r="C18652" s="5"/>
      <c r="D18652" s="5"/>
      <c r="E18652" s="5"/>
      <c r="F18652" s="5"/>
      <c r="G18652" s="5"/>
      <c r="H18652" s="5"/>
      <c r="I18652" s="102"/>
      <c r="W18652">
        <f t="shared" si="1966"/>
      </c>
      <c r="X18652">
        <f t="shared" si="1967"/>
      </c>
      <c r="Y18652">
        <f t="shared" si="1968"/>
      </c>
      <c r="Z18652">
        <f t="shared" si="1969"/>
      </c>
    </row>
    <row r="18653" spans="1:26">
      <c r="A18653" s="5"/>
      <c r="B18653" s="8"/>
      <c r="C18653" s="5"/>
      <c r="D18653" s="5"/>
      <c r="E18653" s="5"/>
      <c r="F18653" s="5"/>
      <c r="G18653" s="5"/>
      <c r="H18653" s="5"/>
      <c r="I18653" s="102"/>
      <c r="W18653">
        <f t="shared" si="1966"/>
      </c>
      <c r="X18653">
        <f t="shared" si="1967"/>
      </c>
      <c r="Y18653">
        <f t="shared" si="1968"/>
      </c>
      <c r="Z18653">
        <f t="shared" si="1969"/>
      </c>
    </row>
    <row r="18654" spans="1:26">
      <c r="A18654" s="5"/>
      <c r="B18654" s="8"/>
      <c r="C18654" s="5"/>
      <c r="D18654" s="5"/>
      <c r="E18654" s="5"/>
      <c r="F18654" s="5"/>
      <c r="G18654" s="5"/>
      <c r="H18654" s="5"/>
      <c r="I18654" s="102"/>
      <c r="W18654">
        <f t="shared" si="1966"/>
      </c>
      <c r="X18654">
        <f t="shared" si="1967"/>
      </c>
      <c r="Y18654">
        <f t="shared" si="1968"/>
      </c>
      <c r="Z18654">
        <f t="shared" si="1969"/>
      </c>
    </row>
    <row r="18655" spans="1:26">
      <c r="A18655" s="57"/>
      <c r="B18655" s="8"/>
      <c r="C18655" s="5"/>
      <c r="D18655" s="5"/>
      <c r="E18655" s="5"/>
      <c r="F18655" s="5"/>
      <c r="G18655" s="127"/>
      <c r="H18655" s="5"/>
      <c r="I18655" s="102"/>
      <c r="W18655">
        <f t="shared" si="1966"/>
      </c>
      <c r="X18655">
        <f t="shared" si="1967"/>
      </c>
      <c r="Y18655">
        <f t="shared" si="1968"/>
      </c>
      <c r="Z18655">
        <f t="shared" si="1969"/>
      </c>
    </row>
    <row r="18656" spans="1:26" ht="15.75" thickBot="1">
      <c r="A18656" s="57"/>
      <c r="B18656" s="1651" t="s">
        <v>1020</v>
      </c>
      <c r="C18656" s="1651"/>
      <c r="D18656" s="23"/>
      <c r="E18656" s="23"/>
      <c r="F18656" s="23"/>
      <c r="G18656" s="336"/>
      <c r="H18656" s="23"/>
      <c r="I18656" s="172"/>
      <c r="W18656">
        <f t="shared" si="1966"/>
      </c>
      <c r="X18656">
        <f t="shared" si="1967"/>
      </c>
      <c r="Y18656">
        <f t="shared" si="1968"/>
      </c>
      <c r="Z18656">
        <f t="shared" si="1969"/>
      </c>
    </row>
    <row r="18657" spans="1:26">
      <c r="A18657" s="57"/>
      <c r="B18657" s="1651"/>
      <c r="C18657" s="1651"/>
      <c r="D18657" s="324"/>
      <c r="E18657" s="324"/>
      <c r="F18657" s="324"/>
      <c r="G18657" s="1685" t="s">
        <v>1021</v>
      </c>
      <c r="H18657" s="1686"/>
      <c r="I18657" s="337">
        <f>SUM(I18647:I18656)</f>
      </c>
      <c r="W18657">
        <f t="shared" si="1966"/>
      </c>
      <c r="X18657">
        <f t="shared" si="1967"/>
      </c>
      <c r="Y18657">
        <f t="shared" si="1968"/>
      </c>
      <c r="Z18657">
        <f t="shared" si="1969"/>
      </c>
    </row>
    <row r="18658" spans="1:26">
      <c r="A18658" s="57"/>
      <c r="B18658" s="1651"/>
      <c r="C18658" s="1651"/>
      <c r="D18658" s="312"/>
      <c r="E18658" s="312"/>
      <c r="F18658" s="312"/>
      <c r="G18658" s="338" t="s">
        <v>314</v>
      </c>
      <c r="H18658" s="339">
        <v>1</v>
      </c>
      <c r="I18658" s="340">
        <f>+I18647*H18658</f>
      </c>
      <c r="W18658">
        <f t="shared" si="1966"/>
      </c>
      <c r="X18658">
        <f t="shared" si="1967"/>
      </c>
      <c r="Y18658">
        <f t="shared" si="1968"/>
      </c>
      <c r="Z18658">
        <f t="shared" si="1969"/>
      </c>
    </row>
    <row r="18659" spans="1:26">
      <c r="A18659" s="57"/>
      <c r="B18659" s="1651"/>
      <c r="C18659" s="1651"/>
      <c r="D18659" s="5"/>
      <c r="E18659" s="5"/>
      <c r="F18659" s="5"/>
      <c r="G18659" s="338" t="s">
        <v>314</v>
      </c>
      <c r="H18659" s="339">
        <v>1</v>
      </c>
      <c r="I18659" s="340">
        <f>+I18649*H18659</f>
      </c>
      <c r="W18659">
        <f t="shared" si="1966"/>
      </c>
      <c r="X18659">
        <f t="shared" si="1967"/>
      </c>
      <c r="Y18659">
        <f t="shared" si="1968"/>
      </c>
      <c r="Z18659">
        <f t="shared" si="1969"/>
      </c>
    </row>
    <row r="18660" spans="1:26">
      <c r="A18660" s="57"/>
      <c r="B18660" s="1651"/>
      <c r="C18660" s="1651"/>
      <c r="D18660" s="5"/>
      <c r="E18660" s="5"/>
      <c r="F18660" s="5"/>
      <c r="G18660" s="127"/>
      <c r="H18660" s="5"/>
      <c r="I18660" s="102"/>
      <c r="W18660">
        <f t="shared" si="1966"/>
      </c>
      <c r="X18660">
        <f t="shared" si="1967"/>
      </c>
      <c r="Y18660">
        <f t="shared" si="1968"/>
      </c>
      <c r="Z18660">
        <f t="shared" si="1969"/>
      </c>
    </row>
    <row r="18661" spans="1:26">
      <c r="A18661" s="57"/>
      <c r="B18661" s="1572" t="s">
        <v>2824</v>
      </c>
      <c r="C18661" s="1573"/>
      <c r="D18661" s="5"/>
      <c r="E18661" s="5"/>
      <c r="F18661" s="5"/>
      <c r="G18661" s="127"/>
      <c r="H18661" s="5"/>
      <c r="I18661" s="102"/>
      <c r="W18661">
        <f t="shared" si="1966"/>
      </c>
      <c r="X18661">
        <f t="shared" si="1967"/>
      </c>
      <c r="Y18661">
        <f t="shared" si="1968"/>
      </c>
      <c r="Z18661">
        <f t="shared" si="1969"/>
      </c>
    </row>
    <row r="18662" spans="1:26">
      <c r="A18662" s="57"/>
      <c r="B18662" s="1618"/>
      <c r="C18662" s="1619"/>
      <c r="D18662" s="5"/>
      <c r="E18662" s="5"/>
      <c r="F18662" s="5"/>
      <c r="G18662" s="127"/>
      <c r="H18662" s="5"/>
      <c r="I18662" s="102"/>
      <c r="W18662">
        <f t="shared" si="1966"/>
      </c>
      <c r="X18662">
        <f t="shared" si="1967"/>
      </c>
      <c r="Y18662">
        <f t="shared" si="1968"/>
      </c>
      <c r="Z18662">
        <f t="shared" si="1969"/>
      </c>
    </row>
    <row r="18663" spans="1:26">
      <c r="A18663" s="57"/>
      <c r="B18663" s="1574"/>
      <c r="C18663" s="1575"/>
      <c r="D18663" s="5"/>
      <c r="E18663" s="5"/>
      <c r="F18663" s="5"/>
      <c r="G18663" s="127"/>
      <c r="H18663" s="5"/>
      <c r="I18663" s="102"/>
      <c r="W18663">
        <f t="shared" si="1966"/>
      </c>
      <c r="X18663">
        <f t="shared" si="1967"/>
      </c>
      <c r="Y18663">
        <f t="shared" si="1968"/>
      </c>
      <c r="Z18663">
        <f t="shared" si="1969"/>
      </c>
    </row>
    <row r="18664" spans="1:26">
      <c r="A18664" s="57"/>
      <c r="B18664" s="8"/>
      <c r="C18664" s="5"/>
      <c r="D18664" s="5"/>
      <c r="E18664" s="5"/>
      <c r="F18664" s="5"/>
      <c r="G18664" s="127"/>
      <c r="H18664" s="5"/>
      <c r="I18664" s="102"/>
      <c r="W18664">
        <f t="shared" si="1966"/>
      </c>
      <c r="X18664">
        <f t="shared" si="1967"/>
      </c>
      <c r="Y18664">
        <f t="shared" si="1968"/>
      </c>
      <c r="Z18664">
        <f t="shared" si="1969"/>
      </c>
    </row>
    <row r="18665" spans="1:26">
      <c r="A18665" s="57"/>
      <c r="B18665" s="106"/>
      <c r="C18665" s="5"/>
      <c r="D18665" s="5"/>
      <c r="E18665" s="5"/>
      <c r="F18665" s="5"/>
      <c r="G18665" s="127"/>
      <c r="H18665" s="5"/>
      <c r="I18665" s="102"/>
      <c r="W18665">
        <f t="shared" si="1966"/>
      </c>
      <c r="X18665">
        <f t="shared" si="1967"/>
      </c>
      <c r="Y18665">
        <f t="shared" si="1968"/>
      </c>
      <c r="Z18665">
        <f t="shared" si="1969"/>
      </c>
    </row>
    <row r="18666" spans="1:26" ht="15.75" thickBot="1">
      <c r="A18666" s="33"/>
      <c r="B18666" s="17"/>
      <c r="C18666" s="88"/>
      <c r="D18666" s="23"/>
      <c r="E18666" s="23"/>
      <c r="F18666" s="171"/>
      <c r="G18666" s="24"/>
      <c r="H18666" s="23"/>
      <c r="I18666" s="172"/>
      <c r="W18666">
        <f t="shared" si="1966"/>
      </c>
      <c r="X18666">
        <f t="shared" si="1967"/>
      </c>
      <c r="Y18666">
        <f t="shared" si="1968"/>
      </c>
      <c r="Z18666">
        <f t="shared" si="1969"/>
      </c>
    </row>
    <row r="18667" spans="1:26">
      <c r="A18667" s="37"/>
      <c r="B18667" s="17"/>
      <c r="C18667" s="10"/>
      <c r="D18667" s="91"/>
      <c r="E18667" s="91"/>
      <c r="F18667" s="91"/>
      <c r="G18667" s="92" t="s">
        <v>19</v>
      </c>
      <c r="H18667" s="91"/>
      <c r="I18667" s="111"/>
      <c r="W18667">
        <f t="shared" si="1966"/>
      </c>
      <c r="X18667">
        <f t="shared" si="1967"/>
      </c>
      <c r="Y18667">
        <f t="shared" si="1968"/>
      </c>
      <c r="Z18667">
        <f t="shared" si="1969"/>
      </c>
    </row>
    <row r="18668" spans="1:26" ht="15.75" thickBot="1">
      <c r="A18668" s="33"/>
      <c r="B18668" s="11" t="s">
        <v>20</v>
      </c>
      <c r="C18668" s="35"/>
      <c r="D18668" s="35"/>
      <c r="E18668" s="35"/>
      <c r="F18668" s="35"/>
      <c r="G18668" s="35"/>
      <c r="H18668" s="35"/>
      <c r="I18668" s="36"/>
      <c r="W18668">
        <f t="shared" si="1966"/>
      </c>
      <c r="X18668">
        <f t="shared" si="1967"/>
      </c>
      <c r="Y18668">
        <f t="shared" si="1968"/>
      </c>
      <c r="Z18668">
        <f t="shared" si="1969"/>
      </c>
    </row>
    <row r="18669" spans="1:26" ht="15.75" thickBot="1">
      <c r="A18669" s="175"/>
      <c r="B18669" s="38"/>
      <c r="C18669" s="39" t="s">
        <v>21</v>
      </c>
      <c r="D18669" s="40">
        <f>SUM(D18646:D18668)</f>
      </c>
      <c r="E18669" s="41">
        <f>IF(H18669=I18669,"OK","NO")</f>
      </c>
      <c r="F18669" s="176">
        <f>SUM(F18646:F18668)</f>
      </c>
      <c r="G18669" s="40">
        <f>SUM(G18646:G18668)</f>
      </c>
      <c r="H18669" s="41">
        <f>SUMPRODUCT(F18646:F18666,H18646:H18666)</f>
      </c>
      <c r="I18669" s="43">
        <f>+I18658+I18657</f>
      </c>
      <c r="W18669">
        <f t="shared" si="1966"/>
      </c>
      <c r="X18669">
        <f t="shared" si="1967"/>
      </c>
      <c r="Y18669">
        <f t="shared" si="1968"/>
      </c>
      <c r="Z18669">
        <f t="shared" si="1969"/>
      </c>
    </row>
    <row r="18670" spans="1:26" ht="15.75" thickBot="1">
      <c r="A18670" s="44"/>
      <c r="B18670" s="116"/>
      <c r="C18670" s="45"/>
      <c r="D18670" s="45"/>
      <c r="E18670" s="45"/>
      <c r="F18670" s="45"/>
      <c r="G18670" s="45"/>
      <c r="H18670" s="45"/>
      <c r="I18670" s="47"/>
      <c r="W18670">
        <f t="shared" si="1966"/>
      </c>
      <c r="X18670">
        <f t="shared" si="1967"/>
      </c>
      <c r="Y18670">
        <f t="shared" si="1968"/>
      </c>
      <c r="Z18670">
        <f t="shared" si="1969"/>
      </c>
    </row>
    <row r="18671" spans="1:26">
      <c r="A18671" s="12" t="s">
        <v>315</v>
      </c>
      <c r="B18671" s="12"/>
      <c r="C18671" s="12"/>
      <c r="D18671" s="13"/>
      <c r="E18671" s="14"/>
      <c r="F18671" s="14"/>
      <c r="G18671" s="14"/>
      <c r="H18671" s="2"/>
      <c r="I18671" s="12"/>
      <c r="W18671">
        <f t="shared" si="1966"/>
      </c>
      <c r="X18671">
        <f t="shared" si="1967"/>
      </c>
      <c r="Y18671">
        <f t="shared" si="1968"/>
      </c>
      <c r="Z18671">
        <f t="shared" si="1969"/>
      </c>
    </row>
    <row r="18672" spans="1:26">
      <c r="W18672">
        <f t="shared" si="1966"/>
      </c>
      <c r="X18672">
        <f t="shared" si="1967"/>
      </c>
      <c r="Y18672">
        <f t="shared" si="1968"/>
      </c>
      <c r="Z18672">
        <f t="shared" si="1969"/>
      </c>
    </row>
    <row r="18673" spans="1:26">
      <c r="W18673">
        <f t="shared" si="1966"/>
      </c>
      <c r="X18673">
        <f t="shared" si="1967"/>
      </c>
      <c r="Y18673">
        <f t="shared" si="1968"/>
      </c>
      <c r="Z18673">
        <f t="shared" si="1969"/>
      </c>
    </row>
    <row r="18674" spans="1:26">
      <c r="W18674">
        <f t="shared" si="1966"/>
      </c>
      <c r="X18674">
        <f t="shared" si="1967"/>
      </c>
      <c r="Y18674">
        <f t="shared" si="1968"/>
      </c>
      <c r="Z18674">
        <f t="shared" si="1969"/>
      </c>
    </row>
    <row r="18675" spans="1:26">
      <c r="W18675">
        <f t="shared" si="1966"/>
      </c>
      <c r="X18675">
        <f t="shared" si="1967"/>
      </c>
      <c r="Y18675">
        <f t="shared" si="1968"/>
      </c>
      <c r="Z18675">
        <f t="shared" si="1969"/>
      </c>
    </row>
    <row r="18676" spans="1:26">
      <c r="W18676">
        <f t="shared" si="1966"/>
      </c>
      <c r="X18676">
        <f t="shared" si="1967"/>
      </c>
      <c r="Y18676">
        <f t="shared" si="1968"/>
      </c>
      <c r="Z18676">
        <f t="shared" si="1969"/>
      </c>
    </row>
    <row r="18677" spans="1:26">
      <c r="A18677" s="1562" t="s">
        <v>0</v>
      </c>
      <c r="B18677" s="1562"/>
      <c r="C18677" s="1562"/>
      <c r="D18677" s="1562"/>
      <c r="E18677" s="1562"/>
      <c r="F18677" s="1562"/>
      <c r="G18677" s="1562"/>
      <c r="H18677" s="1562"/>
      <c r="I18677" s="1562"/>
      <c r="W18677">
        <f t="shared" si="1966"/>
      </c>
      <c r="X18677">
        <f t="shared" si="1967"/>
      </c>
      <c r="Y18677">
        <f t="shared" si="1968"/>
      </c>
      <c r="Z18677">
        <f t="shared" si="1969"/>
      </c>
    </row>
    <row r="18678" spans="1:26">
      <c r="W18678">
        <f t="shared" si="1966"/>
      </c>
      <c r="X18678">
        <f t="shared" si="1967"/>
      </c>
      <c r="Y18678">
        <f t="shared" si="1968"/>
      </c>
      <c r="Z18678">
        <f t="shared" si="1969"/>
      </c>
    </row>
    <row r="18679" spans="1:26">
      <c r="A18679" s="1" t="s">
        <v>1</v>
      </c>
      <c r="B18679" s="1"/>
      <c r="G18679" s="495" t="s">
        <v>2</v>
      </c>
      <c r="H18679" s="3" t="s">
        <v>2781</v>
      </c>
      <c r="W18679">
        <f t="shared" si="1966"/>
      </c>
      <c r="X18679">
        <f t="shared" si="1967"/>
      </c>
      <c r="Y18679">
        <f t="shared" si="1968"/>
      </c>
      <c r="Z18679">
        <f t="shared" si="1969"/>
      </c>
    </row>
    <row r="18680" spans="1:26">
      <c r="A18680" s="22" t="inlineStr">
        <is>
          <t>ATTN: Contact-005</t>
        </is>
      </c>
      <c r="B18680" s="1"/>
      <c r="F18680" s="4"/>
      <c r="G18680" s="496" t="s">
        <v>1440</v>
      </c>
      <c r="H18680" s="1" t="s">
        <v>2398</v>
      </c>
      <c r="W18680">
        <f t="shared" si="1966"/>
      </c>
      <c r="X18680">
        <f t="shared" si="1967"/>
      </c>
      <c r="Y18680">
        <f t="shared" si="1968"/>
      </c>
      <c r="Z18680">
        <f t="shared" si="1969"/>
      </c>
    </row>
    <row r="18681" spans="1:26">
      <c r="A18681" s="1" t="inlineStr">
        <is>
          <t>Dealer-112</t>
        </is>
      </c>
      <c r="B18681" s="1"/>
      <c r="W18681">
        <f t="shared" si="1966"/>
      </c>
      <c r="X18681">
        <f t="shared" si="1967"/>
      </c>
      <c r="Y18681">
        <f t="shared" si="1968"/>
      </c>
      <c r="Z18681">
        <f t="shared" si="1969"/>
      </c>
    </row>
    <row r="18682" spans="1:26">
      <c r="A18682" s="1" t="inlineStr">
        <is>
          <t>Address line (redacted)</t>
        </is>
      </c>
      <c r="B18682" s="1"/>
      <c r="D18682" s="85"/>
      <c r="E18682" s="85"/>
      <c r="F18682" s="85"/>
      <c r="G18682" s="85"/>
      <c r="H18682" s="85"/>
      <c r="W18682">
        <f t="shared" si="1966"/>
      </c>
      <c r="X18682">
        <f t="shared" si="1967"/>
      </c>
      <c r="Y18682">
        <f t="shared" si="1968"/>
      </c>
      <c r="Z18682">
        <f t="shared" si="1969"/>
      </c>
    </row>
    <row r="18683" spans="1:26">
      <c r="A18683" s="22" t="inlineStr">
        <is>
          <t>Address line (redacted)</t>
        </is>
      </c>
      <c r="B18683" s="86"/>
      <c r="D18683" s="85"/>
      <c r="E18683" s="85"/>
      <c r="F18683" s="85"/>
      <c r="G18683" s="85"/>
      <c r="H18683" s="85"/>
      <c r="W18683">
        <f t="shared" si="1966"/>
      </c>
      <c r="X18683">
        <f t="shared" si="1967"/>
      </c>
      <c r="Y18683">
        <f t="shared" si="1968"/>
      </c>
      <c r="Z18683">
        <f t="shared" si="1969"/>
      </c>
    </row>
    <row r="18684" spans="1:26">
      <c r="A18684" s="49" t="s">
        <v>4</v>
      </c>
      <c r="B18684" s="87" t="inlineStr">
        <is>
          <t>GSTIN-MASKED</t>
        </is>
      </c>
      <c r="W18684">
        <f t="shared" si="1966"/>
      </c>
      <c r="X18684">
        <f t="shared" si="1967"/>
      </c>
      <c r="Y18684">
        <f t="shared" si="1968"/>
      </c>
      <c r="Z18684">
        <f t="shared" si="1969"/>
      </c>
    </row>
    <row r="18685" spans="1:26">
      <c r="A18685" s="1" t="s">
        <v>5</v>
      </c>
      <c r="N18685">
        <f>221+197+65</f>
      </c>
      <c r="W18685">
        <f t="shared" si="1966"/>
      </c>
      <c r="X18685">
        <f t="shared" si="1967"/>
      </c>
      <c r="Y18685">
        <f t="shared" si="1968"/>
      </c>
      <c r="Z18685">
        <f t="shared" si="1969"/>
      </c>
    </row>
    <row r="18686" spans="1:26">
      <c r="A18686" s="1" t="s">
        <v>6</v>
      </c>
      <c r="W18686">
        <f t="shared" si="1966"/>
      </c>
      <c r="X18686">
        <f t="shared" si="1967"/>
      </c>
      <c r="Y18686">
        <f t="shared" si="1968"/>
      </c>
      <c r="Z18686">
        <f t="shared" si="1969"/>
      </c>
    </row>
    <row r="18687" spans="1:26">
      <c r="A18687" s="1" t="s">
        <v>7</v>
      </c>
      <c r="W18687">
        <f t="shared" si="1966"/>
      </c>
      <c r="X18687">
        <f t="shared" si="1967"/>
      </c>
      <c r="Y18687">
        <f t="shared" si="1968"/>
      </c>
      <c r="Z18687">
        <f t="shared" si="1969"/>
      </c>
    </row>
    <row r="18688" spans="1:26" ht="24">
      <c r="A18688" s="88" t="s">
        <v>8</v>
      </c>
      <c r="B18688" s="89" t="s">
        <v>9</v>
      </c>
      <c r="C18688" s="89" t="s">
        <v>10</v>
      </c>
      <c r="D18688" s="34" t="s">
        <v>11</v>
      </c>
      <c r="E18688" s="34" t="s">
        <v>12</v>
      </c>
      <c r="F18688" s="34" t="s">
        <v>13</v>
      </c>
      <c r="G18688" s="34" t="s">
        <v>14</v>
      </c>
      <c r="H18688" s="88" t="s">
        <v>15</v>
      </c>
      <c r="I18688" s="90" t="s">
        <v>16</v>
      </c>
      <c r="W18688">
        <f t="shared" si="1966"/>
      </c>
      <c r="X18688">
        <f t="shared" si="1967"/>
      </c>
      <c r="Y18688">
        <f t="shared" si="1968"/>
      </c>
      <c r="Z18688">
        <f t="shared" si="1969"/>
      </c>
    </row>
    <row r="18689" spans="1:26">
      <c r="A18689" s="5"/>
      <c r="B18689" s="1563" t="s">
        <v>300</v>
      </c>
      <c r="C18689" s="1563"/>
      <c r="D18689" s="5"/>
      <c r="E18689" s="5"/>
      <c r="F18689" s="5"/>
      <c r="G18689" s="6"/>
      <c r="H18689" s="5"/>
      <c r="I18689" s="183"/>
      <c r="W18689">
        <f t="shared" si="1966"/>
      </c>
      <c r="X18689">
        <f t="shared" si="1967"/>
      </c>
      <c r="Y18689">
        <f t="shared" si="1968"/>
      </c>
      <c r="Z18689">
        <f t="shared" si="1969"/>
      </c>
    </row>
    <row r="18690" spans="1:26">
      <c r="A18690" s="5">
        <v>1</v>
      </c>
      <c r="B18690" s="106" t="s">
        <v>378</v>
      </c>
      <c r="C18690" s="15" t="s">
        <v>379</v>
      </c>
      <c r="D18690" s="9">
        <v>1</v>
      </c>
      <c r="E18690" s="9">
        <v>20</v>
      </c>
      <c r="F18690" s="5">
        <f>+E18690*D18690</f>
      </c>
      <c r="G18690" s="5">
        <f>+E18690*D18690</f>
      </c>
      <c r="H18690" s="5">
        <v>1</v>
      </c>
      <c r="I18690" s="183">
        <f>+H18690*G18690</f>
      </c>
      <c r="W18690">
        <f t="shared" si="1966"/>
      </c>
      <c r="X18690">
        <f t="shared" si="1967"/>
      </c>
      <c r="Y18690">
        <f t="shared" si="1968"/>
      </c>
      <c r="Z18690">
        <f t="shared" si="1969"/>
      </c>
    </row>
    <row r="18691" spans="1:26">
      <c r="A18691" s="5"/>
      <c r="B18691" s="346"/>
      <c r="C18691" s="8"/>
      <c r="D18691" s="5"/>
      <c r="E18691" s="5"/>
      <c r="F18691" s="5"/>
      <c r="G18691" s="5"/>
      <c r="H18691" s="5"/>
      <c r="I18691" s="183"/>
      <c r="W18691">
        <f t="shared" si="1966"/>
      </c>
      <c r="X18691">
        <f t="shared" si="1967"/>
      </c>
      <c r="Y18691">
        <f t="shared" si="1968"/>
      </c>
      <c r="Z18691">
        <f t="shared" si="1969"/>
      </c>
    </row>
    <row r="18692" spans="1:26">
      <c r="A18692" s="5"/>
      <c r="B18692" s="8"/>
      <c r="C18692" s="5"/>
      <c r="D18692" s="5"/>
      <c r="E18692" s="5"/>
      <c r="F18692" s="5"/>
      <c r="G18692" s="5"/>
      <c r="H18692" s="9"/>
      <c r="I18692" s="183"/>
      <c r="W18692">
        <f t="shared" ref="W18692:W18755" si="1970">IF(LEFT($H18692&amp;"",5)="2019-",$H18692,W18691)</f>
      </c>
      <c r="X18692">
        <f t="shared" ref="X18692:X18755" si="1971">IF($W18692="",0,IF(COUNTIF($AB$2:$AB$80,$W18692)&gt;0,1,0))</f>
      </c>
      <c r="Y18692">
        <f t="shared" ref="Y18692:Y18755" si="1972">IF($C18692="","",UPPER(TRIM(IFERROR(LEFT($C18692&amp;"",FIND("/",$C18692&amp;"")-1),$C18692&amp;""))))</f>
      </c>
      <c r="Z18692">
        <f t="shared" ref="Z18692:Z18755" si="1973">IFERROR(IF(ISNUMBER($G18692),$G18692,0),0)</f>
      </c>
    </row>
    <row r="18693" spans="1:26">
      <c r="A18693" s="5"/>
      <c r="B18693" s="8"/>
      <c r="C18693" s="5"/>
      <c r="D18693" s="5"/>
      <c r="E18693" s="5"/>
      <c r="F18693" s="5"/>
      <c r="G18693" s="5"/>
      <c r="H18693" s="9"/>
      <c r="I18693" s="183"/>
      <c r="W18693">
        <f t="shared" si="1970"/>
      </c>
      <c r="X18693">
        <f t="shared" si="1971"/>
      </c>
      <c r="Y18693">
        <f t="shared" si="1972"/>
      </c>
      <c r="Z18693">
        <f t="shared" si="1973"/>
      </c>
    </row>
    <row r="18694" spans="1:26">
      <c r="A18694" s="5"/>
      <c r="B18694" s="8"/>
      <c r="C18694" s="5"/>
      <c r="D18694" s="5"/>
      <c r="E18694" s="5"/>
      <c r="F18694" s="5"/>
      <c r="G18694" s="5"/>
      <c r="H18694" s="9"/>
      <c r="I18694" s="183"/>
      <c r="W18694">
        <f t="shared" si="1970"/>
      </c>
      <c r="X18694">
        <f t="shared" si="1971"/>
      </c>
      <c r="Y18694">
        <f t="shared" si="1972"/>
      </c>
      <c r="Z18694">
        <f t="shared" si="1973"/>
      </c>
    </row>
    <row r="18695" spans="1:26">
      <c r="A18695" s="5"/>
      <c r="B18695" s="8"/>
      <c r="C18695" s="5"/>
      <c r="D18695" s="5"/>
      <c r="E18695" s="5"/>
      <c r="F18695" s="5"/>
      <c r="G18695" s="5"/>
      <c r="H18695" s="9"/>
      <c r="I18695" s="183"/>
      <c r="W18695">
        <f t="shared" si="1970"/>
      </c>
      <c r="X18695">
        <f t="shared" si="1971"/>
      </c>
      <c r="Y18695">
        <f t="shared" si="1972"/>
      </c>
      <c r="Z18695">
        <f t="shared" si="1973"/>
      </c>
    </row>
    <row r="18696" spans="1:26">
      <c r="A18696" s="5"/>
      <c r="B18696" s="8"/>
      <c r="C18696" s="5"/>
      <c r="D18696" s="5"/>
      <c r="E18696" s="5"/>
      <c r="F18696" s="5"/>
      <c r="G18696" s="5"/>
      <c r="H18696" s="9"/>
      <c r="I18696" s="183"/>
      <c r="W18696">
        <f t="shared" si="1970"/>
      </c>
      <c r="X18696">
        <f t="shared" si="1971"/>
      </c>
      <c r="Y18696">
        <f t="shared" si="1972"/>
      </c>
      <c r="Z18696">
        <f t="shared" si="1973"/>
      </c>
    </row>
    <row r="18697" spans="1:26">
      <c r="A18697" s="5"/>
      <c r="B18697" s="8"/>
      <c r="C18697" s="5"/>
      <c r="D18697" s="5"/>
      <c r="E18697" s="5"/>
      <c r="F18697" s="5"/>
      <c r="G18697" s="5"/>
      <c r="H18697" s="9"/>
      <c r="I18697" s="183"/>
      <c r="W18697">
        <f t="shared" si="1970"/>
      </c>
      <c r="X18697">
        <f t="shared" si="1971"/>
      </c>
      <c r="Y18697">
        <f t="shared" si="1972"/>
      </c>
      <c r="Z18697">
        <f t="shared" si="1973"/>
      </c>
    </row>
    <row r="18698" spans="1:26">
      <c r="A18698" s="5"/>
      <c r="B18698" s="8"/>
      <c r="C18698" s="5"/>
      <c r="D18698" s="5"/>
      <c r="E18698" s="5"/>
      <c r="F18698" s="5"/>
      <c r="G18698" s="5"/>
      <c r="H18698" s="9"/>
      <c r="I18698" s="183"/>
      <c r="W18698">
        <f t="shared" si="1970"/>
      </c>
      <c r="X18698">
        <f t="shared" si="1971"/>
      </c>
      <c r="Y18698">
        <f t="shared" si="1972"/>
      </c>
      <c r="Z18698">
        <f t="shared" si="1973"/>
      </c>
    </row>
    <row r="18699" spans="1:26">
      <c r="A18699" s="5"/>
      <c r="B18699" s="8"/>
      <c r="C18699" s="5"/>
      <c r="D18699" s="5"/>
      <c r="E18699" s="16"/>
      <c r="F18699" s="5"/>
      <c r="G18699" s="5"/>
      <c r="H18699" s="5"/>
      <c r="I18699" s="183"/>
      <c r="W18699">
        <f t="shared" si="1970"/>
      </c>
      <c r="X18699">
        <f t="shared" si="1971"/>
      </c>
      <c r="Y18699">
        <f t="shared" si="1972"/>
      </c>
      <c r="Z18699">
        <f t="shared" si="1973"/>
      </c>
    </row>
    <row r="18700" spans="1:26">
      <c r="A18700" s="5"/>
      <c r="B18700" s="128"/>
      <c r="C18700" s="101"/>
      <c r="D18700" s="5"/>
      <c r="E18700" s="5"/>
      <c r="F18700" s="5"/>
      <c r="G18700" s="5"/>
      <c r="H18700" s="5"/>
      <c r="I18700" s="183"/>
      <c r="W18700">
        <f t="shared" si="1970"/>
      </c>
      <c r="X18700">
        <f t="shared" si="1971"/>
      </c>
      <c r="Y18700">
        <f t="shared" si="1972"/>
      </c>
      <c r="Z18700">
        <f t="shared" si="1973"/>
      </c>
    </row>
    <row r="18701" spans="1:26">
      <c r="A18701" s="5"/>
      <c r="B18701" s="95"/>
      <c r="C18701" s="16"/>
      <c r="D18701" s="5"/>
      <c r="E18701" s="5"/>
      <c r="F18701" s="5"/>
      <c r="G18701" s="5"/>
      <c r="H18701" s="16"/>
      <c r="I18701" s="183"/>
      <c r="W18701">
        <f t="shared" si="1970"/>
      </c>
      <c r="X18701">
        <f t="shared" si="1971"/>
      </c>
      <c r="Y18701">
        <f t="shared" si="1972"/>
      </c>
      <c r="Z18701">
        <f t="shared" si="1973"/>
      </c>
    </row>
    <row r="18702" spans="1:26">
      <c r="A18702" s="5"/>
      <c r="B18702" s="8"/>
      <c r="C18702" s="5"/>
      <c r="D18702" s="5"/>
      <c r="E18702" s="5"/>
      <c r="F18702" s="5"/>
      <c r="G18702" s="5"/>
      <c r="H18702" s="5"/>
      <c r="I18702" s="183"/>
      <c r="W18702">
        <f t="shared" si="1970"/>
      </c>
      <c r="X18702">
        <f t="shared" si="1971"/>
      </c>
      <c r="Y18702">
        <f t="shared" si="1972"/>
      </c>
      <c r="Z18702">
        <f t="shared" si="1973"/>
      </c>
    </row>
    <row r="18703" spans="1:26">
      <c r="A18703" s="10"/>
      <c r="B18703" s="10"/>
      <c r="C18703" s="10"/>
      <c r="D18703" s="10"/>
      <c r="E18703" s="10"/>
      <c r="F18703" s="10"/>
      <c r="G18703" s="10"/>
      <c r="H18703" s="10"/>
      <c r="I18703" s="97"/>
      <c r="W18703">
        <f t="shared" si="1970"/>
      </c>
      <c r="X18703">
        <f t="shared" si="1971"/>
      </c>
      <c r="Y18703">
        <f t="shared" si="1972"/>
      </c>
      <c r="Z18703">
        <f t="shared" si="1973"/>
      </c>
    </row>
    <row r="18704" spans="1:26" ht="15.75" thickBot="1">
      <c r="A18704" s="10"/>
      <c r="B18704" s="625" t="s">
        <v>20</v>
      </c>
      <c r="C18704" s="35"/>
      <c r="D18704" s="35"/>
      <c r="E18704" s="35"/>
      <c r="F18704" s="35"/>
      <c r="G18704" s="35"/>
      <c r="H18704" s="35"/>
      <c r="I18704" s="98"/>
      <c r="W18704">
        <f t="shared" si="1970"/>
      </c>
      <c r="X18704">
        <f t="shared" si="1971"/>
      </c>
      <c r="Y18704">
        <f t="shared" si="1972"/>
      </c>
      <c r="Z18704">
        <f t="shared" si="1973"/>
      </c>
    </row>
    <row r="18705" spans="1:26" ht="15.75" thickBot="1">
      <c r="A18705" s="624"/>
      <c r="B18705" s="626"/>
      <c r="C18705" s="40" t="s">
        <v>21</v>
      </c>
      <c r="D18705" s="40">
        <f>SUM(D18689:D18704)</f>
      </c>
      <c r="E18705" s="41">
        <f>IF(H18705=I18705,"OK","NO")</f>
      </c>
      <c r="F18705" s="40">
        <f>SUM(F18689:F18704)</f>
      </c>
      <c r="G18705" s="40">
        <f>SUM(G18689:G18704)</f>
      </c>
      <c r="H18705" s="42">
        <f>SUMPRODUCT(H18689:H18704,G18689:G18704)</f>
      </c>
      <c r="I18705" s="43">
        <f>SUM(I18689:I18704)</f>
      </c>
      <c r="W18705">
        <f t="shared" si="1970"/>
      </c>
      <c r="X18705">
        <f t="shared" si="1971"/>
      </c>
      <c r="Y18705">
        <f t="shared" si="1972"/>
      </c>
      <c r="Z18705">
        <f t="shared" si="1973"/>
      </c>
    </row>
    <row r="18706" spans="1:26">
      <c r="A18706" s="10"/>
      <c r="B18706" s="91"/>
      <c r="C18706" s="91"/>
      <c r="D18706" s="91"/>
      <c r="E18706" s="91"/>
      <c r="F18706" s="91"/>
      <c r="G18706" s="91"/>
      <c r="H18706" s="91"/>
      <c r="I18706" s="91"/>
      <c r="W18706">
        <f t="shared" si="1970"/>
      </c>
      <c r="X18706">
        <f t="shared" si="1971"/>
      </c>
      <c r="Y18706">
        <f t="shared" si="1972"/>
      </c>
      <c r="Z18706">
        <f t="shared" si="1973"/>
      </c>
    </row>
    <row r="18707" spans="1:26">
      <c r="A18707" s="12" t="s">
        <v>281</v>
      </c>
      <c r="B18707" s="12"/>
      <c r="C18707" s="12"/>
      <c r="D18707" s="13"/>
      <c r="E18707" s="14"/>
      <c r="F18707" s="14"/>
      <c r="G18707" s="14"/>
      <c r="H18707" s="2"/>
      <c r="I18707" s="12"/>
      <c r="W18707">
        <f t="shared" si="1970"/>
      </c>
      <c r="X18707">
        <f t="shared" si="1971"/>
      </c>
      <c r="Y18707">
        <f t="shared" si="1972"/>
      </c>
      <c r="Z18707">
        <f t="shared" si="1973"/>
      </c>
    </row>
    <row r="18708" spans="1:26">
      <c r="W18708">
        <f t="shared" si="1970"/>
      </c>
      <c r="X18708">
        <f t="shared" si="1971"/>
      </c>
      <c r="Y18708">
        <f t="shared" si="1972"/>
      </c>
      <c r="Z18708">
        <f t="shared" si="1973"/>
      </c>
    </row>
    <row r="18709" spans="1:26">
      <c r="W18709">
        <f t="shared" si="1970"/>
      </c>
      <c r="X18709">
        <f t="shared" si="1971"/>
      </c>
      <c r="Y18709">
        <f t="shared" si="1972"/>
      </c>
      <c r="Z18709">
        <f t="shared" si="1973"/>
      </c>
    </row>
    <row r="18710" spans="1:26">
      <c r="A18710" s="1562" t="s">
        <v>0</v>
      </c>
      <c r="B18710" s="1562"/>
      <c r="C18710" s="1562"/>
      <c r="D18710" s="1562"/>
      <c r="E18710" s="1562"/>
      <c r="F18710" s="1562"/>
      <c r="G18710" s="1562"/>
      <c r="H18710" s="1562"/>
      <c r="I18710" s="1562"/>
      <c r="W18710">
        <f t="shared" si="1970"/>
      </c>
      <c r="X18710">
        <f t="shared" si="1971"/>
      </c>
      <c r="Y18710">
        <f t="shared" si="1972"/>
      </c>
      <c r="Z18710">
        <f t="shared" si="1973"/>
      </c>
    </row>
    <row r="18711" spans="1:26">
      <c r="W18711">
        <f t="shared" si="1970"/>
      </c>
      <c r="X18711">
        <f t="shared" si="1971"/>
      </c>
      <c r="Y18711">
        <f t="shared" si="1972"/>
      </c>
      <c r="Z18711">
        <f t="shared" si="1973"/>
      </c>
    </row>
    <row r="18712" spans="1:26">
      <c r="A18712" s="1" t="s">
        <v>1</v>
      </c>
      <c r="B18712" s="161"/>
      <c r="C18712" s="161"/>
      <c r="D18712" s="161"/>
      <c r="E18712" s="161"/>
      <c r="G18712" s="489" t="s">
        <v>2</v>
      </c>
      <c r="H18712" s="3" t="s">
        <v>2781</v>
      </c>
      <c r="I18712" s="161"/>
      <c r="W18712">
        <f t="shared" si="1970"/>
      </c>
      <c r="X18712">
        <f t="shared" si="1971"/>
      </c>
      <c r="Y18712">
        <f t="shared" si="1972"/>
      </c>
      <c r="Z18712">
        <f t="shared" si="1973"/>
      </c>
    </row>
    <row r="18713" spans="1:26">
      <c r="A18713" s="1" t="inlineStr">
        <is>
          <t>Dealer-007</t>
        </is>
      </c>
      <c r="B18713" s="161"/>
      <c r="C18713" s="161"/>
      <c r="D18713" s="161"/>
      <c r="E18713" s="161"/>
      <c r="F18713" s="4"/>
      <c r="G18713" s="488" t="s">
        <v>1440</v>
      </c>
      <c r="H18713" s="1" t="s">
        <v>2399</v>
      </c>
      <c r="I18713" s="161"/>
      <c r="W18713">
        <f t="shared" si="1970"/>
      </c>
      <c r="X18713">
        <f t="shared" si="1971"/>
      </c>
      <c r="Y18713">
        <f t="shared" si="1972"/>
      </c>
      <c r="Z18713">
        <f t="shared" si="1973"/>
      </c>
    </row>
    <row r="18714" spans="1:26">
      <c r="A18714" s="161" t="inlineStr">
        <is>
          <t>Address line (redacted)</t>
        </is>
      </c>
      <c r="B18714" s="1"/>
      <c r="C18714" s="161"/>
      <c r="D18714" s="161"/>
      <c r="E18714" s="161"/>
      <c r="F18714" s="161"/>
      <c r="G18714" s="161"/>
      <c r="H18714" s="1"/>
      <c r="I18714" s="161"/>
      <c r="W18714">
        <f t="shared" si="1970"/>
      </c>
      <c r="X18714">
        <f t="shared" si="1971"/>
      </c>
      <c r="Y18714">
        <f t="shared" si="1972"/>
      </c>
      <c r="Z18714">
        <f t="shared" si="1973"/>
      </c>
    </row>
    <row r="18715" spans="1:26">
      <c r="A18715" s="1" t="inlineStr">
        <is>
          <t>Address line (redacted)</t>
        </is>
      </c>
      <c r="B18715" s="1"/>
      <c r="C18715" s="1"/>
      <c r="D18715" s="161"/>
      <c r="E18715" s="161"/>
      <c r="F18715" s="161"/>
      <c r="G18715" s="161"/>
      <c r="H18715" s="161"/>
      <c r="I18715" s="161"/>
      <c r="W18715">
        <f t="shared" si="1970"/>
      </c>
      <c r="X18715">
        <f t="shared" si="1971"/>
      </c>
      <c r="Y18715">
        <f t="shared" si="1972"/>
      </c>
      <c r="Z18715">
        <f t="shared" si="1973"/>
      </c>
    </row>
    <row r="18716" spans="1:26">
      <c r="A18716" s="1" t="inlineStr">
        <is>
          <t>Address line (redacted)</t>
        </is>
      </c>
      <c r="B18716" s="1"/>
      <c r="C18716" s="161"/>
      <c r="D18716" s="161"/>
      <c r="E18716" s="161"/>
      <c r="F18716" s="161"/>
      <c r="G18716" s="161"/>
      <c r="H18716" s="161"/>
      <c r="I18716" s="161"/>
      <c r="W18716">
        <f t="shared" si="1970"/>
      </c>
      <c r="X18716">
        <f t="shared" si="1971"/>
      </c>
      <c r="Y18716">
        <f t="shared" si="1972"/>
      </c>
      <c r="Z18716">
        <f t="shared" si="1973"/>
      </c>
    </row>
    <row r="18717" spans="1:26">
      <c r="A18717" s="12" t="s">
        <v>4</v>
      </c>
      <c r="B18717" s="195" t="inlineStr">
        <is>
          <t>GSTIN-MASKED</t>
        </is>
      </c>
      <c r="C18717" s="161"/>
      <c r="D18717" s="196"/>
      <c r="E18717" s="196"/>
      <c r="F18717" s="196"/>
      <c r="G18717" s="196"/>
      <c r="H18717" s="196"/>
      <c r="I18717" s="161"/>
      <c r="W18717">
        <f t="shared" si="1970"/>
      </c>
      <c r="X18717">
        <f t="shared" si="1971"/>
      </c>
      <c r="Y18717">
        <f t="shared" si="1972"/>
      </c>
      <c r="Z18717">
        <f t="shared" si="1973"/>
      </c>
    </row>
    <row r="18718" spans="1:26">
      <c r="B18718" s="1"/>
      <c r="D18718" s="197"/>
      <c r="E18718" s="197"/>
      <c r="F18718" s="197"/>
      <c r="G18718" s="197"/>
      <c r="H18718" s="197"/>
      <c r="W18718">
        <f t="shared" si="1970"/>
      </c>
      <c r="X18718">
        <f t="shared" si="1971"/>
      </c>
      <c r="Y18718">
        <f t="shared" si="1972"/>
      </c>
      <c r="Z18718">
        <f t="shared" si="1973"/>
      </c>
    </row>
    <row r="18719" spans="1:26">
      <c r="A18719" s="1" t="s">
        <v>5</v>
      </c>
      <c r="D18719" s="197"/>
      <c r="E18719" s="197"/>
      <c r="F18719" s="197"/>
      <c r="G18719" s="197"/>
      <c r="H18719" s="197"/>
      <c r="W18719">
        <f t="shared" si="1970"/>
      </c>
      <c r="X18719">
        <f t="shared" si="1971"/>
      </c>
      <c r="Y18719">
        <f t="shared" si="1972"/>
      </c>
      <c r="Z18719">
        <f t="shared" si="1973"/>
      </c>
    </row>
    <row r="18720" spans="1:26">
      <c r="A18720" s="1" t="s">
        <v>6</v>
      </c>
      <c r="D18720" s="197"/>
      <c r="E18720" s="197"/>
      <c r="F18720" s="197"/>
      <c r="G18720" s="197"/>
      <c r="H18720" s="197"/>
      <c r="W18720">
        <f t="shared" si="1970"/>
      </c>
      <c r="X18720">
        <f t="shared" si="1971"/>
      </c>
      <c r="Y18720">
        <f t="shared" si="1972"/>
      </c>
      <c r="Z18720">
        <f t="shared" si="1973"/>
      </c>
    </row>
    <row r="18721" spans="1:26" ht="15.75" thickBot="1">
      <c r="A18721" s="1" t="s">
        <v>7</v>
      </c>
      <c r="W18721">
        <f t="shared" si="1970"/>
      </c>
      <c r="X18721">
        <f t="shared" si="1971"/>
      </c>
      <c r="Y18721">
        <f t="shared" si="1972"/>
      </c>
      <c r="Z18721">
        <f t="shared" si="1973"/>
      </c>
    </row>
    <row r="18722" spans="1:26" ht="24">
      <c r="A18722" s="198" t="s">
        <v>8</v>
      </c>
      <c r="B18722" s="199" t="s">
        <v>9</v>
      </c>
      <c r="C18722" s="564" t="s">
        <v>10</v>
      </c>
      <c r="D18722" s="200" t="s">
        <v>11</v>
      </c>
      <c r="E18722" s="200" t="s">
        <v>12</v>
      </c>
      <c r="F18722" s="200" t="s">
        <v>13</v>
      </c>
      <c r="G18722" s="200" t="s">
        <v>14</v>
      </c>
      <c r="H18722" s="201" t="s">
        <v>15</v>
      </c>
      <c r="I18722" s="202" t="s">
        <v>16</v>
      </c>
      <c r="W18722">
        <f t="shared" si="1970"/>
      </c>
      <c r="X18722">
        <f t="shared" si="1971"/>
      </c>
      <c r="Y18722">
        <f t="shared" si="1972"/>
      </c>
      <c r="Z18722">
        <f t="shared" si="1973"/>
      </c>
    </row>
    <row r="18723" spans="1:26">
      <c r="A18723" s="5"/>
      <c r="B18723" s="1564" t="s">
        <v>644</v>
      </c>
      <c r="C18723" s="1565"/>
      <c r="D18723" s="5"/>
      <c r="E18723" s="16"/>
      <c r="F18723" s="16"/>
      <c r="G18723" s="6"/>
      <c r="H18723" s="16"/>
      <c r="I18723" s="58"/>
      <c r="W18723">
        <f t="shared" si="1970"/>
      </c>
      <c r="X18723">
        <f t="shared" si="1971"/>
      </c>
      <c r="Y18723">
        <f t="shared" si="1972"/>
      </c>
      <c r="Z18723">
        <f t="shared" si="1973"/>
      </c>
    </row>
    <row r="18724" spans="1:26">
      <c r="A18724" s="5">
        <v>1</v>
      </c>
      <c r="B18724" s="8" t="s">
        <v>2610</v>
      </c>
      <c r="C18724" s="5" t="s">
        <v>1279</v>
      </c>
      <c r="D18724">
        <v>5</v>
      </c>
      <c r="E18724" s="5">
        <v>4</v>
      </c>
      <c r="F18724" s="16">
        <v>20</v>
      </c>
      <c r="G18724" s="6">
        <v>20</v>
      </c>
      <c r="H18724" s="5">
        <v>1</v>
      </c>
      <c r="I18724" s="58">
        <f>+H18724*5</f>
      </c>
      <c r="J18724">
        <f>1400*0.18</f>
      </c>
      <c r="K18724">
        <f>4100-J18724</f>
      </c>
      <c r="L18724">
        <f>+K18724*G18724</f>
      </c>
      <c r="N18724">
        <f>+I18724-L18724*0.02</f>
      </c>
      <c r="W18724">
        <f t="shared" si="1970"/>
      </c>
      <c r="X18724">
        <f t="shared" si="1971"/>
      </c>
      <c r="Y18724">
        <f t="shared" si="1972"/>
      </c>
      <c r="Z18724">
        <f t="shared" si="1973"/>
      </c>
    </row>
    <row r="18725" spans="1:26">
      <c r="A18725" s="5"/>
      <c r="B18725" s="8"/>
      <c r="C18725" s="5"/>
      <c r="D18725" s="5"/>
      <c r="E18725" s="5"/>
      <c r="F18725" s="16"/>
      <c r="G18725" s="6"/>
      <c r="H18725" s="5"/>
      <c r="I18725" s="58"/>
      <c r="N18725">
        <f>+N18724/20</f>
      </c>
      <c r="W18725">
        <f t="shared" si="1970"/>
      </c>
      <c r="X18725">
        <f t="shared" si="1971"/>
      </c>
      <c r="Y18725">
        <f t="shared" si="1972"/>
      </c>
      <c r="Z18725">
        <f t="shared" si="1973"/>
      </c>
    </row>
    <row r="18726" spans="1:26">
      <c r="A18726" s="5"/>
      <c r="B18726" s="8"/>
      <c r="C18726" s="5"/>
      <c r="D18726" s="5"/>
      <c r="E18726" s="5"/>
      <c r="F18726" s="16"/>
      <c r="G18726" s="6"/>
      <c r="H18726" s="5"/>
      <c r="I18726" s="58"/>
      <c r="W18726">
        <f t="shared" si="1970"/>
      </c>
      <c r="X18726">
        <f t="shared" si="1971"/>
      </c>
      <c r="Y18726">
        <f t="shared" si="1972"/>
      </c>
      <c r="Z18726">
        <f t="shared" si="1973"/>
      </c>
    </row>
    <row r="18727" spans="1:26">
      <c r="A18727" s="5"/>
      <c r="B18727" s="128"/>
      <c r="C18727" s="101"/>
      <c r="D18727" s="5"/>
      <c r="E18727" s="5"/>
      <c r="F18727" s="16"/>
      <c r="G18727" s="6"/>
      <c r="H18727" s="9"/>
      <c r="I18727" s="58"/>
      <c r="W18727">
        <f t="shared" si="1970"/>
      </c>
      <c r="X18727">
        <f t="shared" si="1971"/>
      </c>
      <c r="Y18727">
        <f t="shared" si="1972"/>
      </c>
      <c r="Z18727">
        <f t="shared" si="1973"/>
      </c>
    </row>
    <row r="18728" spans="1:26">
      <c r="A18728" s="5"/>
      <c r="B18728" s="95"/>
      <c r="C18728" s="9"/>
      <c r="D18728" s="5"/>
      <c r="E18728" s="5"/>
      <c r="F18728" s="16"/>
      <c r="G18728" s="6"/>
      <c r="H18728" s="9"/>
      <c r="I18728" s="58"/>
      <c r="W18728">
        <f t="shared" si="1970"/>
      </c>
      <c r="X18728">
        <f t="shared" si="1971"/>
      </c>
      <c r="Y18728">
        <f t="shared" si="1972"/>
      </c>
      <c r="Z18728">
        <f t="shared" si="1973"/>
      </c>
    </row>
    <row r="18729" spans="1:26">
      <c r="A18729" s="5"/>
      <c r="B18729" s="8"/>
      <c r="C18729" s="5"/>
      <c r="D18729" s="5"/>
      <c r="E18729" s="5"/>
      <c r="F18729" s="16"/>
      <c r="G18729" s="6"/>
      <c r="H18729" s="9"/>
      <c r="I18729" s="58"/>
      <c r="W18729">
        <f t="shared" si="1970"/>
      </c>
      <c r="X18729">
        <f t="shared" si="1971"/>
      </c>
      <c r="Y18729">
        <f t="shared" si="1972"/>
      </c>
      <c r="Z18729">
        <f t="shared" si="1973"/>
      </c>
    </row>
    <row r="18730" spans="1:26">
      <c r="A18730" s="5"/>
      <c r="B18730" s="95"/>
      <c r="C18730" s="5"/>
      <c r="D18730" s="5"/>
      <c r="E18730" s="5"/>
      <c r="F18730" s="16"/>
      <c r="G18730" s="6"/>
      <c r="H18730" s="16"/>
      <c r="I18730" s="58"/>
      <c r="W18730">
        <f t="shared" si="1970"/>
      </c>
      <c r="X18730">
        <f t="shared" si="1971"/>
      </c>
      <c r="Y18730">
        <f t="shared" si="1972"/>
      </c>
      <c r="Z18730">
        <f t="shared" si="1973"/>
      </c>
    </row>
    <row r="18731" spans="1:26">
      <c r="A18731" s="107"/>
      <c r="B18731" s="8"/>
      <c r="C18731" s="184"/>
      <c r="D18731" s="184"/>
      <c r="E18731" s="185"/>
      <c r="F18731" s="209"/>
      <c r="G18731" s="210"/>
      <c r="H18731" s="661"/>
      <c r="I18731" s="544"/>
      <c r="W18731">
        <f t="shared" si="1970"/>
      </c>
      <c r="X18731">
        <f t="shared" si="1971"/>
      </c>
      <c r="Y18731">
        <f t="shared" si="1972"/>
      </c>
      <c r="Z18731">
        <f t="shared" si="1973"/>
      </c>
    </row>
    <row r="18732" spans="1:26">
      <c r="A18732" s="107"/>
      <c r="B18732" s="15"/>
      <c r="C18732" s="184"/>
      <c r="D18732" s="184"/>
      <c r="E18732" s="185"/>
      <c r="F18732" s="209"/>
      <c r="G18732" s="210"/>
      <c r="H18732" s="661"/>
      <c r="I18732" s="544"/>
      <c r="W18732">
        <f t="shared" si="1970"/>
      </c>
      <c r="X18732">
        <f t="shared" si="1971"/>
      </c>
      <c r="Y18732">
        <f t="shared" si="1972"/>
      </c>
      <c r="Z18732">
        <f t="shared" si="1973"/>
      </c>
    </row>
    <row r="18733" spans="1:26">
      <c r="A18733" s="107"/>
      <c r="B18733" s="15"/>
      <c r="C18733" s="184"/>
      <c r="D18733" s="184"/>
      <c r="E18733" s="185"/>
      <c r="F18733" s="209"/>
      <c r="G18733" s="210"/>
      <c r="H18733" s="661"/>
      <c r="I18733" s="544"/>
      <c r="W18733">
        <f t="shared" si="1970"/>
      </c>
      <c r="X18733">
        <f t="shared" si="1971"/>
      </c>
      <c r="Y18733">
        <f t="shared" si="1972"/>
      </c>
      <c r="Z18733">
        <f t="shared" si="1973"/>
      </c>
    </row>
    <row r="18734" spans="1:26">
      <c r="A18734" s="107"/>
      <c r="B18734" s="15"/>
      <c r="C18734" s="184"/>
      <c r="D18734" s="184"/>
      <c r="E18734" s="185"/>
      <c r="F18734" s="209"/>
      <c r="G18734" s="210"/>
      <c r="H18734" s="661"/>
      <c r="I18734" s="544"/>
      <c r="W18734">
        <f t="shared" si="1970"/>
      </c>
      <c r="X18734">
        <f t="shared" si="1971"/>
      </c>
      <c r="Y18734">
        <f t="shared" si="1972"/>
      </c>
      <c r="Z18734">
        <f t="shared" si="1973"/>
      </c>
    </row>
    <row r="18735" spans="1:26" ht="21.75" thickBot="1">
      <c r="A18735" s="33"/>
      <c r="B18735" s="212"/>
      <c r="C18735" s="213"/>
      <c r="D18735" s="214"/>
      <c r="E18735" s="214"/>
      <c r="F18735" s="214"/>
      <c r="G18735" s="214"/>
      <c r="H18735" s="214"/>
      <c r="I18735" s="215"/>
      <c r="W18735">
        <f t="shared" si="1970"/>
      </c>
      <c r="X18735">
        <f t="shared" si="1971"/>
      </c>
      <c r="Y18735">
        <f t="shared" si="1972"/>
      </c>
      <c r="Z18735">
        <f t="shared" si="1973"/>
      </c>
    </row>
    <row r="18736" spans="1:26" ht="21">
      <c r="A18736" s="33"/>
      <c r="B18736" s="216"/>
      <c r="C18736" s="217"/>
      <c r="D18736" s="218"/>
      <c r="E18736" s="218"/>
      <c r="F18736" s="218"/>
      <c r="G18736" s="219" t="s">
        <v>19</v>
      </c>
      <c r="H18736" s="218"/>
      <c r="I18736" s="220">
        <f>SUM(I18723:I18735)</f>
      </c>
      <c r="L18736">
        <f>SUM(L18723:L18735)</f>
      </c>
      <c r="W18736">
        <f t="shared" si="1970"/>
      </c>
      <c r="X18736">
        <f t="shared" si="1971"/>
      </c>
      <c r="Y18736">
        <f t="shared" si="1972"/>
      </c>
      <c r="Z18736">
        <f t="shared" si="1973"/>
      </c>
    </row>
    <row r="18737" spans="1:26" ht="21">
      <c r="A18737" s="33"/>
      <c r="B18737" s="216"/>
      <c r="C18737" s="69"/>
      <c r="D18737" s="91"/>
      <c r="E18737" s="91"/>
      <c r="F18737" s="91"/>
      <c r="G18737" s="92"/>
      <c r="H18737" s="91"/>
      <c r="I18737" s="155"/>
      <c r="W18737">
        <f t="shared" si="1970"/>
      </c>
      <c r="X18737">
        <f t="shared" si="1971"/>
      </c>
      <c r="Y18737">
        <f t="shared" si="1972"/>
      </c>
      <c r="Z18737">
        <f t="shared" si="1973"/>
      </c>
    </row>
    <row r="18738" spans="1:26">
      <c r="A18738" s="221"/>
      <c r="B18738" s="222"/>
      <c r="C18738" s="154" t="s">
        <v>408</v>
      </c>
      <c r="D18738" s="154"/>
      <c r="E18738" s="154"/>
      <c r="F18738" s="154"/>
      <c r="G18738" s="154"/>
      <c r="H18738" s="223">
        <v>1</v>
      </c>
      <c r="I18738" s="155">
        <f>+L18736*H18738</f>
      </c>
      <c r="W18738">
        <f t="shared" si="1970"/>
      </c>
      <c r="X18738">
        <f t="shared" si="1971"/>
      </c>
      <c r="Y18738">
        <f t="shared" si="1972"/>
      </c>
      <c r="Z18738">
        <f t="shared" si="1973"/>
      </c>
    </row>
    <row r="18739" spans="1:26">
      <c r="A18739" s="33"/>
      <c r="B18739" s="10"/>
      <c r="C18739" s="10"/>
      <c r="D18739" s="10"/>
      <c r="E18739" s="10"/>
      <c r="F18739" s="10"/>
      <c r="G18739" s="10"/>
      <c r="H18739" s="10"/>
      <c r="I18739" s="140"/>
      <c r="W18739">
        <f t="shared" si="1970"/>
      </c>
      <c r="X18739">
        <f t="shared" si="1971"/>
      </c>
      <c r="Y18739">
        <f t="shared" si="1972"/>
      </c>
      <c r="Z18739">
        <f t="shared" si="1973"/>
      </c>
    </row>
    <row r="18740" spans="1:26" ht="15.75" thickBot="1">
      <c r="A18740" s="33"/>
      <c r="B18740" s="11" t="s">
        <v>20</v>
      </c>
      <c r="C18740" s="35"/>
      <c r="D18740" s="35"/>
      <c r="E18740" s="35"/>
      <c r="F18740" s="35"/>
      <c r="G18740" s="35"/>
      <c r="H18740" s="35"/>
      <c r="I18740" s="36"/>
      <c r="W18740">
        <f t="shared" si="1970"/>
      </c>
      <c r="X18740">
        <f t="shared" si="1971"/>
      </c>
      <c r="Y18740">
        <f t="shared" si="1972"/>
      </c>
      <c r="Z18740">
        <f t="shared" si="1973"/>
      </c>
    </row>
    <row r="18741" spans="1:26" ht="15.75" thickBot="1">
      <c r="A18741" s="37"/>
      <c r="B18741" s="11" t="s">
        <v>409</v>
      </c>
      <c r="C18741" s="39" t="s">
        <v>21</v>
      </c>
      <c r="D18741" s="40">
        <f>SUM(D18723:D18740)</f>
      </c>
      <c r="E18741" s="41">
        <f>IF(H18741=I18741,"OK","NO")</f>
      </c>
      <c r="F18741" s="40">
        <f>SUM(F18723:F18740)</f>
      </c>
      <c r="G18741" s="40">
        <f>SUM(G18723:G18740)</f>
      </c>
      <c r="H18741" s="41">
        <f>SUMPRODUCT(F18723:F18735,H18723:H18735)</f>
      </c>
      <c r="I18741" s="43">
        <f>SUMPRODUCT(I18736-I18737-I18738)</f>
      </c>
      <c r="W18741">
        <f t="shared" si="1970"/>
      </c>
      <c r="X18741">
        <f t="shared" si="1971"/>
      </c>
      <c r="Y18741">
        <f t="shared" si="1972"/>
      </c>
      <c r="Z18741">
        <f t="shared" si="1973"/>
      </c>
    </row>
    <row r="18742" spans="1:26" ht="15.75" thickBot="1">
      <c r="A18742" s="44"/>
      <c r="B18742" s="116"/>
      <c r="C18742" s="45"/>
      <c r="D18742" s="45"/>
      <c r="E18742" s="45"/>
      <c r="F18742" s="45"/>
      <c r="G18742" s="45"/>
      <c r="H18742" s="45"/>
      <c r="I18742" s="47"/>
      <c r="W18742">
        <f t="shared" si="1970"/>
      </c>
      <c r="X18742">
        <f t="shared" si="1971"/>
      </c>
      <c r="Y18742">
        <f t="shared" si="1972"/>
      </c>
      <c r="Z18742">
        <f t="shared" si="1973"/>
      </c>
    </row>
    <row r="18743" spans="1:26">
      <c r="A18743" s="12" t="s">
        <v>315</v>
      </c>
      <c r="B18743" s="12"/>
      <c r="C18743" s="12"/>
      <c r="D18743" s="13"/>
      <c r="E18743" s="14"/>
      <c r="F18743" s="14"/>
      <c r="G18743" s="14"/>
      <c r="H18743" s="2"/>
      <c r="I18743" s="12"/>
      <c r="W18743">
        <f t="shared" si="1970"/>
      </c>
      <c r="X18743">
        <f t="shared" si="1971"/>
      </c>
      <c r="Y18743">
        <f t="shared" si="1972"/>
      </c>
      <c r="Z18743">
        <f t="shared" si="1973"/>
      </c>
    </row>
    <row r="18744" spans="1:26">
      <c r="W18744">
        <f t="shared" si="1970"/>
      </c>
      <c r="X18744">
        <f t="shared" si="1971"/>
      </c>
      <c r="Y18744">
        <f t="shared" si="1972"/>
      </c>
      <c r="Z18744">
        <f t="shared" si="1973"/>
      </c>
    </row>
    <row r="18745" spans="1:26">
      <c r="W18745">
        <f t="shared" si="1970"/>
      </c>
      <c r="X18745">
        <f t="shared" si="1971"/>
      </c>
      <c r="Y18745">
        <f t="shared" si="1972"/>
      </c>
      <c r="Z18745">
        <f t="shared" si="1973"/>
      </c>
    </row>
    <row r="18746" spans="1:26">
      <c r="A18746" s="1562" t="s">
        <v>0</v>
      </c>
      <c r="B18746" s="1562"/>
      <c r="C18746" s="1562"/>
      <c r="D18746" s="1562"/>
      <c r="E18746" s="1562"/>
      <c r="F18746" s="1562"/>
      <c r="G18746" s="1562"/>
      <c r="H18746" s="1562"/>
      <c r="I18746" s="1562"/>
      <c r="W18746">
        <f t="shared" si="1970"/>
      </c>
      <c r="X18746">
        <f t="shared" si="1971"/>
      </c>
      <c r="Y18746">
        <f t="shared" si="1972"/>
      </c>
      <c r="Z18746">
        <f t="shared" si="1973"/>
      </c>
    </row>
    <row r="18747" spans="1:26">
      <c r="W18747">
        <f t="shared" si="1970"/>
      </c>
      <c r="X18747">
        <f t="shared" si="1971"/>
      </c>
      <c r="Y18747">
        <f t="shared" si="1972"/>
      </c>
      <c r="Z18747">
        <f t="shared" si="1973"/>
      </c>
    </row>
    <row r="18748" spans="1:26">
      <c r="A18748" s="1" t="s">
        <v>1</v>
      </c>
      <c r="B18748" s="161"/>
      <c r="C18748" s="161"/>
      <c r="D18748" s="161"/>
      <c r="E18748" s="161"/>
      <c r="G18748" s="489" t="s">
        <v>2</v>
      </c>
      <c r="H18748" s="3" t="s">
        <v>2781</v>
      </c>
      <c r="I18748" s="161"/>
      <c r="W18748">
        <f t="shared" si="1970"/>
      </c>
      <c r="X18748">
        <f t="shared" si="1971"/>
      </c>
      <c r="Y18748">
        <f t="shared" si="1972"/>
      </c>
      <c r="Z18748">
        <f t="shared" si="1973"/>
      </c>
    </row>
    <row r="18749" spans="1:26">
      <c r="A18749" s="1" t="inlineStr">
        <is>
          <t>Dealer-007</t>
        </is>
      </c>
      <c r="B18749" s="161"/>
      <c r="C18749" s="161"/>
      <c r="D18749" s="161"/>
      <c r="E18749" s="161"/>
      <c r="F18749" s="4"/>
      <c r="G18749" s="488" t="s">
        <v>1440</v>
      </c>
      <c r="H18749" s="1" t="s">
        <v>2400</v>
      </c>
      <c r="I18749" s="161"/>
      <c r="W18749">
        <f t="shared" si="1970"/>
      </c>
      <c r="X18749">
        <f t="shared" si="1971"/>
      </c>
      <c r="Y18749">
        <f t="shared" si="1972"/>
      </c>
      <c r="Z18749">
        <f t="shared" si="1973"/>
      </c>
    </row>
    <row r="18750" spans="1:26">
      <c r="A18750" s="161" t="inlineStr">
        <is>
          <t>Address line (redacted)</t>
        </is>
      </c>
      <c r="B18750" s="1"/>
      <c r="C18750" s="161"/>
      <c r="D18750" s="161"/>
      <c r="E18750" s="161"/>
      <c r="F18750" s="161"/>
      <c r="G18750" s="161"/>
      <c r="H18750" s="1"/>
      <c r="I18750" s="161"/>
      <c r="W18750">
        <f t="shared" si="1970"/>
      </c>
      <c r="X18750">
        <f t="shared" si="1971"/>
      </c>
      <c r="Y18750">
        <f t="shared" si="1972"/>
      </c>
      <c r="Z18750">
        <f t="shared" si="1973"/>
      </c>
    </row>
    <row r="18751" spans="1:26">
      <c r="A18751" s="1" t="inlineStr">
        <is>
          <t>Address line (redacted)</t>
        </is>
      </c>
      <c r="B18751" s="1"/>
      <c r="C18751" s="1"/>
      <c r="D18751" s="161"/>
      <c r="E18751" s="161"/>
      <c r="F18751" s="161"/>
      <c r="G18751" s="161"/>
      <c r="H18751" s="161"/>
      <c r="I18751" s="161"/>
      <c r="W18751">
        <f t="shared" si="1970"/>
      </c>
      <c r="X18751">
        <f t="shared" si="1971"/>
      </c>
      <c r="Y18751">
        <f t="shared" si="1972"/>
      </c>
      <c r="Z18751">
        <f t="shared" si="1973"/>
      </c>
    </row>
    <row r="18752" spans="1:26">
      <c r="A18752" s="1" t="inlineStr">
        <is>
          <t>Address line (redacted)</t>
        </is>
      </c>
      <c r="B18752" s="1"/>
      <c r="C18752" s="161"/>
      <c r="D18752" s="161"/>
      <c r="E18752" s="161"/>
      <c r="F18752" s="161"/>
      <c r="G18752" s="161"/>
      <c r="H18752" s="161"/>
      <c r="I18752" s="161"/>
      <c r="W18752">
        <f t="shared" si="1970"/>
      </c>
      <c r="X18752">
        <f t="shared" si="1971"/>
      </c>
      <c r="Y18752">
        <f t="shared" si="1972"/>
      </c>
      <c r="Z18752">
        <f t="shared" si="1973"/>
      </c>
    </row>
    <row r="18753" spans="1:26">
      <c r="A18753" s="12" t="s">
        <v>4</v>
      </c>
      <c r="B18753" s="195" t="inlineStr">
        <is>
          <t>GSTIN-MASKED</t>
        </is>
      </c>
      <c r="C18753" s="161"/>
      <c r="D18753" s="196"/>
      <c r="E18753" s="196"/>
      <c r="F18753" s="196"/>
      <c r="G18753" s="196"/>
      <c r="H18753" s="196"/>
      <c r="I18753" s="161"/>
      <c r="W18753">
        <f t="shared" si="1970"/>
      </c>
      <c r="X18753">
        <f t="shared" si="1971"/>
      </c>
      <c r="Y18753">
        <f t="shared" si="1972"/>
      </c>
      <c r="Z18753">
        <f t="shared" si="1973"/>
      </c>
    </row>
    <row r="18754" spans="1:26">
      <c r="B18754" s="1"/>
      <c r="D18754" s="197"/>
      <c r="E18754" s="197"/>
      <c r="F18754" s="197"/>
      <c r="G18754" s="197"/>
      <c r="H18754" s="197"/>
      <c r="W18754">
        <f t="shared" si="1970"/>
      </c>
      <c r="X18754">
        <f t="shared" si="1971"/>
      </c>
      <c r="Y18754">
        <f t="shared" si="1972"/>
      </c>
      <c r="Z18754">
        <f t="shared" si="1973"/>
      </c>
    </row>
    <row r="18755" spans="1:26">
      <c r="A18755" s="1" t="s">
        <v>5</v>
      </c>
      <c r="D18755" s="197"/>
      <c r="E18755" s="197"/>
      <c r="F18755" s="197"/>
      <c r="G18755" s="197"/>
      <c r="H18755" s="197"/>
      <c r="W18755">
        <f t="shared" si="1970"/>
      </c>
      <c r="X18755">
        <f t="shared" si="1971"/>
      </c>
      <c r="Y18755">
        <f t="shared" si="1972"/>
      </c>
      <c r="Z18755">
        <f t="shared" si="1973"/>
      </c>
    </row>
    <row r="18756" spans="1:26">
      <c r="A18756" s="1" t="s">
        <v>6</v>
      </c>
      <c r="D18756" s="197"/>
      <c r="E18756" s="197"/>
      <c r="F18756" s="197"/>
      <c r="G18756" s="197"/>
      <c r="H18756" s="197"/>
      <c r="W18756">
        <f t="shared" ref="W18756:W18819" si="1974">IF(LEFT($H18756&amp;"",5)="2019-",$H18756,W18755)</f>
      </c>
      <c r="X18756">
        <f t="shared" ref="X18756:X18819" si="1975">IF($W18756="",0,IF(COUNTIF($AB$2:$AB$80,$W18756)&gt;0,1,0))</f>
      </c>
      <c r="Y18756">
        <f t="shared" ref="Y18756:Y18819" si="1976">IF($C18756="","",UPPER(TRIM(IFERROR(LEFT($C18756&amp;"",FIND("/",$C18756&amp;"")-1),$C18756&amp;""))))</f>
      </c>
      <c r="Z18756">
        <f t="shared" ref="Z18756:Z18819" si="1977">IFERROR(IF(ISNUMBER($G18756),$G18756,0),0)</f>
      </c>
    </row>
    <row r="18757" spans="1:26" ht="15.75" thickBot="1">
      <c r="A18757" s="1" t="s">
        <v>7</v>
      </c>
      <c r="W18757">
        <f t="shared" si="1974"/>
      </c>
      <c r="X18757">
        <f t="shared" si="1975"/>
      </c>
      <c r="Y18757">
        <f t="shared" si="1976"/>
      </c>
      <c r="Z18757">
        <f t="shared" si="1977"/>
      </c>
    </row>
    <row r="18758" spans="1:26" ht="24">
      <c r="A18758" s="198" t="s">
        <v>8</v>
      </c>
      <c r="B18758" s="199" t="s">
        <v>9</v>
      </c>
      <c r="C18758" s="564" t="s">
        <v>10</v>
      </c>
      <c r="D18758" s="200" t="s">
        <v>11</v>
      </c>
      <c r="E18758" s="200" t="s">
        <v>12</v>
      </c>
      <c r="F18758" s="200" t="s">
        <v>13</v>
      </c>
      <c r="G18758" s="200" t="s">
        <v>14</v>
      </c>
      <c r="H18758" s="201" t="s">
        <v>15</v>
      </c>
      <c r="I18758" s="202" t="s">
        <v>16</v>
      </c>
      <c r="W18758">
        <f t="shared" si="1974"/>
      </c>
      <c r="X18758">
        <f t="shared" si="1975"/>
      </c>
      <c r="Y18758">
        <f t="shared" si="1976"/>
      </c>
      <c r="Z18758">
        <f t="shared" si="1977"/>
      </c>
    </row>
    <row r="18759" spans="1:26">
      <c r="A18759" s="5"/>
      <c r="B18759" s="1564" t="s">
        <v>17</v>
      </c>
      <c r="C18759" s="1565"/>
      <c r="D18759" s="5"/>
      <c r="E18759" s="16"/>
      <c r="F18759" s="16"/>
      <c r="G18759" s="6"/>
      <c r="H18759" s="16"/>
      <c r="I18759" s="58"/>
      <c r="W18759">
        <f t="shared" si="1974"/>
      </c>
      <c r="X18759">
        <f t="shared" si="1975"/>
      </c>
      <c r="Y18759">
        <f t="shared" si="1976"/>
      </c>
      <c r="Z18759">
        <f t="shared" si="1977"/>
      </c>
    </row>
    <row r="18760" spans="1:26">
      <c r="A18760" s="5">
        <v>1</v>
      </c>
      <c r="B18760" s="8" t="s">
        <v>464</v>
      </c>
      <c r="C18760" s="5" t="s">
        <v>463</v>
      </c>
      <c r="D18760" s="6">
        <v>1</v>
      </c>
      <c r="E18760" s="5">
        <v>5</v>
      </c>
      <c r="F18760" s="16">
        <f t="shared" ref="F18760:F18766" si="1978">+E18760*D18760</f>
      </c>
      <c r="G18760" s="6">
        <f t="shared" ref="G18760:G18766" si="1979">+E18760*D18760</f>
      </c>
      <c r="H18760" s="5">
        <v>1</v>
      </c>
      <c r="I18760" s="58">
        <f t="shared" ref="I18760:I18773" si="1980">+H18760*G18760</f>
      </c>
      <c r="J18760">
        <v>119</v>
      </c>
      <c r="K18760">
        <f t="shared" ref="K18760:K18771" si="1981">+H18760-J18760</f>
      </c>
      <c r="L18760">
        <f t="shared" ref="L18760:L18771" si="1982">+K18760*G18760</f>
      </c>
      <c r="W18760">
        <f t="shared" si="1974"/>
      </c>
      <c r="X18760">
        <f t="shared" si="1975"/>
      </c>
      <c r="Y18760">
        <f t="shared" si="1976"/>
      </c>
      <c r="Z18760">
        <f t="shared" si="1977"/>
      </c>
    </row>
    <row r="18761" spans="1:26">
      <c r="A18761" s="5">
        <v>2</v>
      </c>
      <c r="B18761" s="8" t="s">
        <v>346</v>
      </c>
      <c r="C18761" s="5" t="s">
        <v>347</v>
      </c>
      <c r="D18761" s="6">
        <v>1</v>
      </c>
      <c r="E18761" s="5">
        <v>5</v>
      </c>
      <c r="F18761" s="16">
        <f t="shared" si="1978"/>
      </c>
      <c r="G18761" s="6">
        <f t="shared" si="1979"/>
      </c>
      <c r="H18761" s="5">
        <v>1</v>
      </c>
      <c r="I18761" s="58">
        <f t="shared" si="1980"/>
      </c>
      <c r="J18761">
        <v>119</v>
      </c>
      <c r="K18761">
        <f t="shared" si="1981"/>
      </c>
      <c r="L18761">
        <f t="shared" si="1982"/>
      </c>
      <c r="W18761">
        <f t="shared" si="1974"/>
      </c>
      <c r="X18761">
        <f t="shared" si="1975"/>
      </c>
      <c r="Y18761">
        <f t="shared" si="1976"/>
      </c>
      <c r="Z18761">
        <f t="shared" si="1977"/>
      </c>
    </row>
    <row r="18762" spans="1:26">
      <c r="A18762" s="5">
        <v>3</v>
      </c>
      <c r="B18762" s="8" t="s">
        <v>348</v>
      </c>
      <c r="C18762" s="5" t="s">
        <v>349</v>
      </c>
      <c r="D18762" s="6">
        <v>1</v>
      </c>
      <c r="E18762" s="5">
        <v>5</v>
      </c>
      <c r="F18762" s="16">
        <f t="shared" si="1978"/>
      </c>
      <c r="G18762" s="6">
        <f t="shared" si="1979"/>
      </c>
      <c r="H18762" s="5">
        <v>1</v>
      </c>
      <c r="I18762" s="58">
        <f t="shared" si="1980"/>
      </c>
      <c r="J18762">
        <v>119</v>
      </c>
      <c r="K18762">
        <f t="shared" si="1981"/>
      </c>
      <c r="L18762">
        <f t="shared" si="1982"/>
      </c>
      <c r="W18762">
        <f t="shared" si="1974"/>
      </c>
      <c r="X18762">
        <f t="shared" si="1975"/>
      </c>
      <c r="Y18762">
        <f t="shared" si="1976"/>
      </c>
      <c r="Z18762">
        <f t="shared" si="1977"/>
      </c>
    </row>
    <row r="18763" spans="1:26">
      <c r="A18763" s="5">
        <v>4</v>
      </c>
      <c r="B18763" s="8" t="s">
        <v>2039</v>
      </c>
      <c r="C18763" s="5" t="s">
        <v>2040</v>
      </c>
      <c r="D18763" s="6">
        <v>2</v>
      </c>
      <c r="E18763" s="5">
        <v>5</v>
      </c>
      <c r="F18763" s="16">
        <f t="shared" si="1978"/>
      </c>
      <c r="G18763" s="6">
        <f t="shared" si="1979"/>
      </c>
      <c r="H18763" s="5">
        <v>1</v>
      </c>
      <c r="I18763" s="58">
        <f t="shared" si="1980"/>
      </c>
      <c r="J18763">
        <v>119</v>
      </c>
      <c r="K18763">
        <f t="shared" si="1981"/>
      </c>
      <c r="L18763">
        <f t="shared" si="1982"/>
      </c>
      <c r="W18763">
        <f t="shared" si="1974"/>
      </c>
      <c r="X18763">
        <f t="shared" si="1975"/>
      </c>
      <c r="Y18763">
        <f t="shared" si="1976"/>
      </c>
      <c r="Z18763">
        <f t="shared" si="1977"/>
      </c>
    </row>
    <row r="18764" spans="1:26">
      <c r="A18764" s="5">
        <v>5</v>
      </c>
      <c r="B18764" s="8" t="s">
        <v>746</v>
      </c>
      <c r="C18764" s="5" t="s">
        <v>747</v>
      </c>
      <c r="D18764" s="6">
        <v>1</v>
      </c>
      <c r="E18764" s="5">
        <v>5</v>
      </c>
      <c r="F18764" s="16">
        <f t="shared" si="1978"/>
      </c>
      <c r="G18764" s="6">
        <f t="shared" si="1979"/>
      </c>
      <c r="H18764" s="5">
        <v>1</v>
      </c>
      <c r="I18764" s="58">
        <f t="shared" si="1980"/>
      </c>
      <c r="J18764">
        <v>119</v>
      </c>
      <c r="K18764">
        <f t="shared" si="1981"/>
      </c>
      <c r="L18764">
        <f t="shared" si="1982"/>
      </c>
      <c r="W18764">
        <f t="shared" si="1974"/>
      </c>
      <c r="X18764">
        <f t="shared" si="1975"/>
      </c>
      <c r="Y18764">
        <f t="shared" si="1976"/>
      </c>
      <c r="Z18764">
        <f t="shared" si="1977"/>
      </c>
    </row>
    <row r="18765" spans="1:26">
      <c r="A18765" s="5">
        <v>6</v>
      </c>
      <c r="B18765" s="8" t="s">
        <v>488</v>
      </c>
      <c r="C18765" s="5" t="s">
        <v>506</v>
      </c>
      <c r="D18765" s="6">
        <v>2</v>
      </c>
      <c r="E18765" s="5">
        <v>5</v>
      </c>
      <c r="F18765" s="16">
        <f t="shared" si="1978"/>
      </c>
      <c r="G18765" s="6">
        <f t="shared" si="1979"/>
      </c>
      <c r="H18765" s="5">
        <v>1</v>
      </c>
      <c r="I18765" s="58">
        <f t="shared" si="1980"/>
      </c>
      <c r="J18765">
        <v>119</v>
      </c>
      <c r="K18765">
        <f t="shared" si="1981"/>
      </c>
      <c r="L18765">
        <f t="shared" si="1982"/>
      </c>
      <c r="W18765">
        <f t="shared" si="1974"/>
      </c>
      <c r="X18765">
        <f t="shared" si="1975"/>
      </c>
      <c r="Y18765">
        <f t="shared" si="1976"/>
      </c>
      <c r="Z18765">
        <f t="shared" si="1977"/>
      </c>
    </row>
    <row r="18766" spans="1:26">
      <c r="A18766" s="5">
        <v>7</v>
      </c>
      <c r="B18766" s="8" t="s">
        <v>441</v>
      </c>
      <c r="C18766" s="5" t="s">
        <v>440</v>
      </c>
      <c r="D18766" s="6">
        <v>1</v>
      </c>
      <c r="E18766" s="5">
        <v>5</v>
      </c>
      <c r="F18766" s="16">
        <f t="shared" si="1978"/>
      </c>
      <c r="G18766" s="6">
        <f t="shared" si="1979"/>
      </c>
      <c r="H18766" s="5">
        <v>1</v>
      </c>
      <c r="I18766" s="58">
        <f t="shared" si="1980"/>
      </c>
      <c r="J18766">
        <v>119</v>
      </c>
      <c r="K18766">
        <f t="shared" si="1981"/>
      </c>
      <c r="L18766">
        <f t="shared" si="1982"/>
      </c>
      <c r="W18766">
        <f t="shared" si="1974"/>
      </c>
      <c r="X18766">
        <f t="shared" si="1975"/>
      </c>
      <c r="Y18766">
        <f t="shared" si="1976"/>
      </c>
      <c r="Z18766">
        <f t="shared" si="1977"/>
      </c>
    </row>
    <row r="18767" spans="1:26">
      <c r="A18767" s="5">
        <v>8</v>
      </c>
      <c r="B18767" s="8" t="s">
        <v>382</v>
      </c>
      <c r="C18767" s="5" t="s">
        <v>383</v>
      </c>
      <c r="D18767" s="6"/>
      <c r="E18767" s="5"/>
      <c r="F18767" s="16">
        <v>2</v>
      </c>
      <c r="G18767" s="6">
        <f>+F18767</f>
      </c>
      <c r="H18767" s="5">
        <v>1</v>
      </c>
      <c r="I18767" s="58">
        <f t="shared" si="1980"/>
      </c>
      <c r="J18767">
        <v>119</v>
      </c>
      <c r="K18767">
        <f t="shared" si="1981"/>
      </c>
      <c r="L18767">
        <f t="shared" si="1982"/>
      </c>
      <c r="W18767">
        <f t="shared" si="1974"/>
      </c>
      <c r="X18767">
        <f t="shared" si="1975"/>
      </c>
      <c r="Y18767">
        <f t="shared" si="1976"/>
      </c>
      <c r="Z18767">
        <f t="shared" si="1977"/>
      </c>
    </row>
    <row r="18768" spans="1:26">
      <c r="A18768" s="5">
        <v>9</v>
      </c>
      <c r="B18768" s="8" t="s">
        <v>1721</v>
      </c>
      <c r="C18768" s="5" t="s">
        <v>1722</v>
      </c>
      <c r="D18768" s="6"/>
      <c r="E18768" s="5"/>
      <c r="F18768" s="16">
        <v>2</v>
      </c>
      <c r="G18768" s="6">
        <f>+F18768</f>
      </c>
      <c r="H18768" s="5">
        <v>1</v>
      </c>
      <c r="I18768" s="58">
        <f t="shared" si="1980"/>
      </c>
      <c r="J18768">
        <v>119</v>
      </c>
      <c r="K18768">
        <f t="shared" si="1981"/>
      </c>
      <c r="L18768">
        <f t="shared" si="1982"/>
      </c>
      <c r="W18768">
        <f t="shared" si="1974"/>
      </c>
      <c r="X18768">
        <f t="shared" si="1975"/>
      </c>
      <c r="Y18768">
        <f t="shared" si="1976"/>
      </c>
      <c r="Z18768">
        <f t="shared" si="1977"/>
      </c>
    </row>
    <row r="18769" spans="1:26">
      <c r="A18769" s="5"/>
      <c r="B18769" s="1564" t="s">
        <v>18</v>
      </c>
      <c r="C18769" s="1565"/>
      <c r="D18769" s="5"/>
      <c r="E18769" s="5"/>
      <c r="F18769" s="5"/>
      <c r="G18769" s="6"/>
      <c r="H18769" s="5"/>
      <c r="I18769" s="58"/>
      <c r="J18769">
        <v>119</v>
      </c>
      <c r="K18769">
        <f t="shared" si="1981"/>
      </c>
      <c r="L18769">
        <f t="shared" si="1982"/>
      </c>
      <c r="W18769">
        <f t="shared" si="1974"/>
      </c>
      <c r="X18769">
        <f t="shared" si="1975"/>
      </c>
      <c r="Y18769">
        <f t="shared" si="1976"/>
      </c>
      <c r="Z18769">
        <f t="shared" si="1977"/>
      </c>
    </row>
    <row r="18770" spans="1:26">
      <c r="A18770" s="107">
        <v>10</v>
      </c>
      <c r="B18770" s="95" t="s">
        <v>1040</v>
      </c>
      <c r="C18770" s="101" t="s">
        <v>1041</v>
      </c>
      <c r="D18770" s="9">
        <v>2</v>
      </c>
      <c r="E18770" s="5">
        <v>4</v>
      </c>
      <c r="F18770" s="16">
        <f>+E18770*D18770</f>
      </c>
      <c r="G18770" s="6">
        <f>+E18770*D18770</f>
      </c>
      <c r="H18770" s="16">
        <v>1</v>
      </c>
      <c r="I18770" s="58">
        <f t="shared" si="1980"/>
      </c>
      <c r="J18770">
        <v>119</v>
      </c>
      <c r="K18770">
        <f t="shared" si="1981"/>
      </c>
      <c r="L18770">
        <f t="shared" si="1982"/>
      </c>
      <c r="W18770">
        <f t="shared" si="1974"/>
      </c>
      <c r="X18770">
        <f t="shared" si="1975"/>
      </c>
      <c r="Y18770">
        <f t="shared" si="1976"/>
      </c>
      <c r="Z18770">
        <f t="shared" si="1977"/>
      </c>
    </row>
    <row r="18771" spans="1:26">
      <c r="A18771" s="107">
        <v>11</v>
      </c>
      <c r="B18771" s="8" t="s">
        <v>844</v>
      </c>
      <c r="C18771" s="5" t="s">
        <v>843</v>
      </c>
      <c r="D18771" s="9">
        <v>2</v>
      </c>
      <c r="E18771" s="5">
        <v>4</v>
      </c>
      <c r="F18771" s="16">
        <f>+E18771*D18771</f>
      </c>
      <c r="G18771" s="6">
        <f>+E18771*D18771</f>
      </c>
      <c r="H18771" s="5">
        <v>1</v>
      </c>
      <c r="I18771" s="58">
        <f t="shared" si="1980"/>
      </c>
      <c r="J18771">
        <v>119</v>
      </c>
      <c r="K18771">
        <f t="shared" si="1981"/>
      </c>
      <c r="L18771">
        <f t="shared" si="1982"/>
      </c>
      <c r="W18771">
        <f t="shared" si="1974"/>
      </c>
      <c r="X18771">
        <f t="shared" si="1975"/>
      </c>
      <c r="Y18771">
        <f t="shared" si="1976"/>
      </c>
      <c r="Z18771">
        <f t="shared" si="1977"/>
      </c>
    </row>
    <row r="18772" spans="1:26">
      <c r="A18772" s="107"/>
      <c r="B18772" s="1564" t="s">
        <v>375</v>
      </c>
      <c r="C18772" s="1565"/>
      <c r="D18772" s="184"/>
      <c r="E18772" s="185"/>
      <c r="F18772" s="209"/>
      <c r="G18772" s="210"/>
      <c r="H18772" s="661"/>
      <c r="I18772" s="544"/>
      <c r="W18772">
        <f t="shared" si="1974"/>
      </c>
      <c r="X18772">
        <f t="shared" si="1975"/>
      </c>
      <c r="Y18772">
        <f t="shared" si="1976"/>
      </c>
      <c r="Z18772">
        <f t="shared" si="1977"/>
      </c>
    </row>
    <row r="18773" spans="1:26">
      <c r="A18773" s="107"/>
      <c r="B18773" s="106" t="s">
        <v>948</v>
      </c>
      <c r="C18773" s="157" t="s">
        <v>947</v>
      </c>
      <c r="D18773">
        <v>1</v>
      </c>
      <c r="E18773" s="9">
        <v>25</v>
      </c>
      <c r="F18773" s="16">
        <f>+E18773*D18773</f>
      </c>
      <c r="G18773" s="6">
        <f>+E18773*D18773</f>
      </c>
      <c r="H18773" s="5">
        <v>1</v>
      </c>
      <c r="I18773" s="58">
        <f t="shared" si="1980"/>
      </c>
      <c r="J18773">
        <f>75*0.18</f>
      </c>
      <c r="K18773">
        <f>+H18773-J18773</f>
      </c>
      <c r="L18773">
        <f>+K18773*G18773</f>
      </c>
      <c r="W18773">
        <f t="shared" si="1974"/>
      </c>
      <c r="X18773">
        <f t="shared" si="1975"/>
      </c>
      <c r="Y18773">
        <f t="shared" si="1976"/>
      </c>
      <c r="Z18773">
        <f t="shared" si="1977"/>
      </c>
    </row>
    <row r="18774" spans="1:26">
      <c r="A18774" s="107"/>
      <c r="B18774" s="15"/>
      <c r="C18774" s="184"/>
      <c r="D18774" s="184"/>
      <c r="E18774" s="185"/>
      <c r="F18774" s="209"/>
      <c r="G18774" s="210"/>
      <c r="H18774" s="661"/>
      <c r="I18774" s="544"/>
      <c r="W18774">
        <f t="shared" si="1974"/>
      </c>
      <c r="X18774">
        <f t="shared" si="1975"/>
      </c>
      <c r="Y18774">
        <f t="shared" si="1976"/>
      </c>
      <c r="Z18774">
        <f t="shared" si="1977"/>
      </c>
    </row>
    <row r="18775" spans="1:26">
      <c r="A18775" s="107"/>
      <c r="B18775" s="15"/>
      <c r="C18775" s="184"/>
      <c r="D18775" s="184"/>
      <c r="E18775" s="185"/>
      <c r="F18775" s="209"/>
      <c r="G18775" s="210"/>
      <c r="H18775" s="661"/>
      <c r="I18775" s="544"/>
      <c r="W18775">
        <f t="shared" si="1974"/>
      </c>
      <c r="X18775">
        <f t="shared" si="1975"/>
      </c>
      <c r="Y18775">
        <f t="shared" si="1976"/>
      </c>
      <c r="Z18775">
        <f t="shared" si="1977"/>
      </c>
    </row>
    <row r="18776" spans="1:26">
      <c r="A18776" s="107"/>
      <c r="B18776" s="1568" t="s">
        <v>304</v>
      </c>
      <c r="C18776" s="1569"/>
      <c r="D18776" s="184"/>
      <c r="E18776" s="185"/>
      <c r="F18776" s="209"/>
      <c r="G18776" s="210"/>
      <c r="H18776" s="661"/>
      <c r="I18776" s="544"/>
      <c r="W18776">
        <f t="shared" si="1974"/>
      </c>
      <c r="X18776">
        <f t="shared" si="1975"/>
      </c>
      <c r="Y18776">
        <f t="shared" si="1976"/>
      </c>
      <c r="Z18776">
        <f t="shared" si="1977"/>
      </c>
    </row>
    <row r="18777" spans="1:26">
      <c r="A18777" s="107"/>
      <c r="B18777" s="1590"/>
      <c r="C18777" s="1591"/>
      <c r="D18777" s="184"/>
      <c r="E18777" s="185"/>
      <c r="F18777" s="209"/>
      <c r="G18777" s="210"/>
      <c r="H18777" s="661"/>
      <c r="I18777" s="544"/>
      <c r="W18777">
        <f t="shared" si="1974"/>
      </c>
      <c r="X18777">
        <f t="shared" si="1975"/>
      </c>
      <c r="Y18777">
        <f t="shared" si="1976"/>
      </c>
      <c r="Z18777">
        <f t="shared" si="1977"/>
      </c>
    </row>
    <row r="18778" spans="1:26" ht="15" customHeight="1" thickBot="1">
      <c r="A18778" s="33"/>
      <c r="B18778" s="212"/>
      <c r="C18778" s="213"/>
      <c r="D18778" s="214"/>
      <c r="E18778" s="214"/>
      <c r="F18778" s="214"/>
      <c r="G18778" s="214"/>
      <c r="H18778" s="214"/>
      <c r="I18778" s="215"/>
      <c r="W18778">
        <f t="shared" si="1974"/>
      </c>
      <c r="X18778">
        <f t="shared" si="1975"/>
      </c>
      <c r="Y18778">
        <f t="shared" si="1976"/>
      </c>
      <c r="Z18778">
        <f t="shared" si="1977"/>
      </c>
    </row>
    <row r="18779" spans="1:26" ht="15" customHeight="1">
      <c r="A18779" s="33"/>
      <c r="B18779" s="216"/>
      <c r="C18779" s="217"/>
      <c r="D18779" s="218"/>
      <c r="E18779" s="218"/>
      <c r="F18779" s="218"/>
      <c r="G18779" s="219" t="s">
        <v>19</v>
      </c>
      <c r="H18779" s="218"/>
      <c r="I18779" s="220">
        <f>SUM(I18759:I18778)</f>
      </c>
      <c r="L18779">
        <f>SUM(L18759:L18778)</f>
      </c>
      <c r="W18779">
        <f t="shared" si="1974"/>
      </c>
      <c r="X18779">
        <f t="shared" si="1975"/>
      </c>
      <c r="Y18779">
        <f t="shared" si="1976"/>
      </c>
      <c r="Z18779">
        <f t="shared" si="1977"/>
      </c>
    </row>
    <row r="18780" spans="1:26" ht="15" customHeight="1">
      <c r="A18780" s="33"/>
      <c r="B18780" s="216"/>
      <c r="C18780" s="69"/>
      <c r="D18780" s="91"/>
      <c r="E18780" s="91"/>
      <c r="F18780" s="91"/>
      <c r="G18780" s="92"/>
      <c r="H18780" s="91"/>
      <c r="I18780" s="155"/>
      <c r="W18780">
        <f t="shared" si="1974"/>
      </c>
      <c r="X18780">
        <f t="shared" si="1975"/>
      </c>
      <c r="Y18780">
        <f t="shared" si="1976"/>
      </c>
      <c r="Z18780">
        <f t="shared" si="1977"/>
      </c>
    </row>
    <row r="18781" spans="1:26">
      <c r="A18781" s="221"/>
      <c r="B18781" s="222"/>
      <c r="C18781" s="154" t="s">
        <v>408</v>
      </c>
      <c r="D18781" s="154"/>
      <c r="E18781" s="154"/>
      <c r="F18781" s="154"/>
      <c r="G18781" s="154"/>
      <c r="H18781" s="223">
        <v>1</v>
      </c>
      <c r="I18781" s="155">
        <f>+L18779*H18781</f>
      </c>
      <c r="W18781">
        <f t="shared" si="1974"/>
      </c>
      <c r="X18781">
        <f t="shared" si="1975"/>
      </c>
      <c r="Y18781">
        <f t="shared" si="1976"/>
      </c>
      <c r="Z18781">
        <f t="shared" si="1977"/>
      </c>
    </row>
    <row r="18782" spans="1:26">
      <c r="A18782" s="33"/>
      <c r="B18782" s="10"/>
      <c r="C18782" s="10"/>
      <c r="D18782" s="10"/>
      <c r="E18782" s="10"/>
      <c r="F18782" s="10"/>
      <c r="G18782" s="10"/>
      <c r="H18782" s="10"/>
      <c r="I18782" s="140"/>
      <c r="W18782">
        <f t="shared" si="1974"/>
      </c>
      <c r="X18782">
        <f t="shared" si="1975"/>
      </c>
      <c r="Y18782">
        <f t="shared" si="1976"/>
      </c>
      <c r="Z18782">
        <f t="shared" si="1977"/>
      </c>
    </row>
    <row r="18783" spans="1:26" ht="15.75" thickBot="1">
      <c r="A18783" s="33"/>
      <c r="B18783" s="11" t="s">
        <v>20</v>
      </c>
      <c r="C18783" s="35"/>
      <c r="D18783" s="35"/>
      <c r="E18783" s="35"/>
      <c r="F18783" s="35"/>
      <c r="G18783" s="35"/>
      <c r="H18783" s="35"/>
      <c r="I18783" s="36"/>
      <c r="W18783">
        <f t="shared" si="1974"/>
      </c>
      <c r="X18783">
        <f t="shared" si="1975"/>
      </c>
      <c r="Y18783">
        <f t="shared" si="1976"/>
      </c>
      <c r="Z18783">
        <f t="shared" si="1977"/>
      </c>
    </row>
    <row r="18784" spans="1:26" ht="15.75" thickBot="1">
      <c r="A18784" s="37"/>
      <c r="B18784" s="11" t="s">
        <v>409</v>
      </c>
      <c r="C18784" s="39" t="s">
        <v>21</v>
      </c>
      <c r="D18784" s="40">
        <f>SUM(D18759:D18783)</f>
      </c>
      <c r="E18784" s="41">
        <f>IF(H18784=I18784,"OK","NO")</f>
      </c>
      <c r="F18784" s="40">
        <f>SUM(F18759:F18783)</f>
      </c>
      <c r="G18784" s="40">
        <f>SUM(G18759:G18783)</f>
      </c>
      <c r="H18784" s="41">
        <f>SUMPRODUCT(F18759:F18778,H18759:H18778)</f>
      </c>
      <c r="I18784" s="43">
        <f>SUMPRODUCT(I18779-I18780-I18781)</f>
      </c>
      <c r="W18784">
        <f t="shared" si="1974"/>
      </c>
      <c r="X18784">
        <f t="shared" si="1975"/>
      </c>
      <c r="Y18784">
        <f t="shared" si="1976"/>
      </c>
      <c r="Z18784">
        <f t="shared" si="1977"/>
      </c>
    </row>
    <row r="18785" spans="1:26" ht="15.75" thickBot="1">
      <c r="A18785" s="44"/>
      <c r="B18785" s="116"/>
      <c r="C18785" s="45"/>
      <c r="D18785" s="45"/>
      <c r="E18785" s="45"/>
      <c r="F18785" s="45"/>
      <c r="G18785" s="45"/>
      <c r="H18785" s="45"/>
      <c r="I18785" s="47"/>
      <c r="W18785">
        <f t="shared" si="1974"/>
      </c>
      <c r="X18785">
        <f t="shared" si="1975"/>
      </c>
      <c r="Y18785">
        <f t="shared" si="1976"/>
      </c>
      <c r="Z18785">
        <f t="shared" si="1977"/>
      </c>
    </row>
    <row r="18786" spans="1:26">
      <c r="A18786" s="12" t="s">
        <v>315</v>
      </c>
      <c r="B18786" s="12"/>
      <c r="C18786" s="12"/>
      <c r="D18786" s="13"/>
      <c r="E18786" s="14"/>
      <c r="F18786" s="14"/>
      <c r="G18786" s="14"/>
      <c r="H18786" s="2"/>
      <c r="I18786" s="12"/>
      <c r="W18786">
        <f t="shared" si="1974"/>
      </c>
      <c r="X18786">
        <f t="shared" si="1975"/>
      </c>
      <c r="Y18786">
        <f t="shared" si="1976"/>
      </c>
      <c r="Z18786">
        <f t="shared" si="1977"/>
      </c>
    </row>
    <row r="18787" spans="1:26">
      <c r="W18787">
        <f t="shared" si="1974"/>
      </c>
      <c r="X18787">
        <f t="shared" si="1975"/>
      </c>
      <c r="Y18787">
        <f t="shared" si="1976"/>
      </c>
      <c r="Z18787">
        <f t="shared" si="1977"/>
      </c>
    </row>
    <row r="18788" spans="1:26">
      <c r="W18788">
        <f t="shared" si="1974"/>
      </c>
      <c r="X18788">
        <f t="shared" si="1975"/>
      </c>
      <c r="Y18788">
        <f t="shared" si="1976"/>
      </c>
      <c r="Z18788">
        <f t="shared" si="1977"/>
      </c>
    </row>
    <row r="18789" spans="1:26">
      <c r="A18789" s="1562" t="s">
        <v>0</v>
      </c>
      <c r="B18789" s="1562"/>
      <c r="C18789" s="1562"/>
      <c r="D18789" s="1562"/>
      <c r="E18789" s="1562"/>
      <c r="F18789" s="1562"/>
      <c r="G18789" s="1562"/>
      <c r="H18789" s="1562"/>
      <c r="I18789" s="1562"/>
      <c r="W18789">
        <f t="shared" si="1974"/>
      </c>
      <c r="X18789">
        <f t="shared" si="1975"/>
      </c>
      <c r="Y18789">
        <f t="shared" si="1976"/>
      </c>
      <c r="Z18789">
        <f t="shared" si="1977"/>
      </c>
    </row>
    <row r="18790" spans="1:26">
      <c r="W18790">
        <f t="shared" si="1974"/>
      </c>
      <c r="X18790">
        <f t="shared" si="1975"/>
      </c>
      <c r="Y18790">
        <f t="shared" si="1976"/>
      </c>
      <c r="Z18790">
        <f t="shared" si="1977"/>
      </c>
    </row>
    <row r="18791" spans="1:26">
      <c r="A18791" s="1" t="s">
        <v>1</v>
      </c>
      <c r="B18791" s="1"/>
      <c r="G18791" s="2" t="s">
        <v>2</v>
      </c>
      <c r="H18791" s="3" t="s">
        <v>2781</v>
      </c>
      <c r="W18791">
        <f t="shared" si="1974"/>
      </c>
      <c r="X18791">
        <f t="shared" si="1975"/>
      </c>
      <c r="Y18791">
        <f t="shared" si="1976"/>
      </c>
      <c r="Z18791">
        <f t="shared" si="1977"/>
      </c>
    </row>
    <row r="18792" spans="1:26">
      <c r="A18792" s="1" t="inlineStr">
        <is>
          <t>Dealer-329</t>
        </is>
      </c>
      <c r="B18792" s="1"/>
      <c r="C18792" s="51"/>
      <c r="F18792" s="4" t="s">
        <v>3</v>
      </c>
      <c r="G18792" s="2"/>
      <c r="H18792" s="1" t="s">
        <v>2401</v>
      </c>
      <c r="W18792">
        <f t="shared" si="1974"/>
      </c>
      <c r="X18792">
        <f t="shared" si="1975"/>
      </c>
      <c r="Y18792">
        <f t="shared" si="1976"/>
      </c>
      <c r="Z18792">
        <f t="shared" si="1977"/>
      </c>
    </row>
    <row r="18793" spans="1:26">
      <c r="A18793" s="1" t="inlineStr">
        <is>
          <t>Address line (redacted)</t>
        </is>
      </c>
      <c r="B18793" s="1"/>
      <c r="C18793" s="51"/>
      <c r="W18793">
        <f t="shared" si="1974"/>
      </c>
      <c r="X18793">
        <f t="shared" si="1975"/>
      </c>
      <c r="Y18793">
        <f t="shared" si="1976"/>
      </c>
      <c r="Z18793">
        <f t="shared" si="1977"/>
      </c>
    </row>
    <row r="18794" spans="1:26">
      <c r="A18794" s="1"/>
      <c r="B18794" s="1"/>
      <c r="C18794" s="51"/>
      <c r="W18794">
        <f t="shared" si="1974"/>
      </c>
      <c r="X18794">
        <f t="shared" si="1975"/>
      </c>
      <c r="Y18794">
        <f t="shared" si="1976"/>
      </c>
      <c r="Z18794">
        <f t="shared" si="1977"/>
      </c>
    </row>
    <row r="18795" spans="1:26">
      <c r="A18795" s="1"/>
      <c r="B18795" s="1582"/>
      <c r="C18795" s="1582"/>
      <c r="W18795">
        <f t="shared" si="1974"/>
      </c>
      <c r="X18795">
        <f t="shared" si="1975"/>
      </c>
      <c r="Y18795">
        <f t="shared" si="1976"/>
      </c>
      <c r="Z18795">
        <f t="shared" si="1977"/>
      </c>
    </row>
    <row r="18796" spans="1:26">
      <c r="A18796" s="49" t="s">
        <v>4</v>
      </c>
      <c r="B18796" s="87"/>
      <c r="W18796">
        <f t="shared" si="1974"/>
      </c>
      <c r="X18796">
        <f t="shared" si="1975"/>
      </c>
      <c r="Y18796">
        <f t="shared" si="1976"/>
      </c>
      <c r="Z18796">
        <f t="shared" si="1977"/>
      </c>
    </row>
    <row r="18797" spans="1:26">
      <c r="A18797" s="12"/>
      <c r="B18797" s="86"/>
      <c r="W18797">
        <f t="shared" si="1974"/>
      </c>
      <c r="X18797">
        <f t="shared" si="1975"/>
      </c>
      <c r="Y18797">
        <f t="shared" si="1976"/>
      </c>
      <c r="Z18797">
        <f t="shared" si="1977"/>
      </c>
    </row>
    <row r="18798" spans="1:26">
      <c r="A18798" s="1" t="s">
        <v>5</v>
      </c>
      <c r="W18798">
        <f t="shared" si="1974"/>
      </c>
      <c r="X18798">
        <f t="shared" si="1975"/>
      </c>
      <c r="Y18798">
        <f t="shared" si="1976"/>
      </c>
      <c r="Z18798">
        <f t="shared" si="1977"/>
      </c>
    </row>
    <row r="18799" spans="1:26">
      <c r="A18799" s="1" t="s">
        <v>6</v>
      </c>
      <c r="W18799">
        <f t="shared" si="1974"/>
      </c>
      <c r="X18799">
        <f t="shared" si="1975"/>
      </c>
      <c r="Y18799">
        <f t="shared" si="1976"/>
      </c>
      <c r="Z18799">
        <f t="shared" si="1977"/>
      </c>
    </row>
    <row r="18800" spans="1:26" ht="15.75" thickBot="1">
      <c r="A18800" s="1" t="s">
        <v>7</v>
      </c>
      <c r="W18800">
        <f t="shared" si="1974"/>
      </c>
      <c r="X18800">
        <f t="shared" si="1975"/>
      </c>
      <c r="Y18800">
        <f t="shared" si="1976"/>
      </c>
      <c r="Z18800">
        <f t="shared" si="1977"/>
      </c>
    </row>
    <row r="18801" spans="1:26" ht="24">
      <c r="A18801" s="26" t="s">
        <v>8</v>
      </c>
      <c r="B18801" s="27" t="s">
        <v>9</v>
      </c>
      <c r="C18801" s="27" t="s">
        <v>10</v>
      </c>
      <c r="D18801" s="28" t="s">
        <v>11</v>
      </c>
      <c r="E18801" s="28" t="s">
        <v>12</v>
      </c>
      <c r="F18801" s="28" t="s">
        <v>13</v>
      </c>
      <c r="G18801" s="28" t="s">
        <v>14</v>
      </c>
      <c r="H18801" s="29" t="s">
        <v>15</v>
      </c>
      <c r="I18801" s="30" t="s">
        <v>16</v>
      </c>
      <c r="W18801">
        <f t="shared" si="1974"/>
      </c>
      <c r="X18801">
        <f t="shared" si="1975"/>
      </c>
      <c r="Y18801">
        <f t="shared" si="1976"/>
      </c>
      <c r="Z18801">
        <f t="shared" si="1977"/>
      </c>
    </row>
    <row r="18802" spans="1:26">
      <c r="A18802" s="5"/>
      <c r="B18802" s="1592" t="s">
        <v>18</v>
      </c>
      <c r="C18802" s="1593"/>
      <c r="D18802" s="138"/>
      <c r="E18802" s="138"/>
      <c r="F18802" s="5"/>
      <c r="G18802" s="6"/>
      <c r="H18802" s="138"/>
      <c r="I18802" s="129"/>
      <c r="W18802">
        <f t="shared" si="1974"/>
      </c>
      <c r="X18802">
        <f t="shared" si="1975"/>
      </c>
      <c r="Y18802">
        <f t="shared" si="1976"/>
      </c>
      <c r="Z18802">
        <f t="shared" si="1977"/>
      </c>
    </row>
    <row r="18803" spans="1:26">
      <c r="A18803" s="107">
        <v>1</v>
      </c>
      <c r="B18803" s="128" t="s">
        <v>1004</v>
      </c>
      <c r="C18803" s="9" t="s">
        <v>1003</v>
      </c>
      <c r="D18803" s="659">
        <v>1</v>
      </c>
      <c r="E18803" s="5"/>
      <c r="F18803" s="6">
        <v>2</v>
      </c>
      <c r="G18803" s="5">
        <f>+F18803</f>
      </c>
      <c r="H18803" s="16">
        <v>1</v>
      </c>
      <c r="I18803" s="129">
        <f>+H18803*G18803</f>
      </c>
      <c r="W18803">
        <f t="shared" si="1974"/>
      </c>
      <c r="X18803">
        <f t="shared" si="1975"/>
      </c>
      <c r="Y18803">
        <f t="shared" si="1976"/>
      </c>
      <c r="Z18803">
        <f t="shared" si="1977"/>
      </c>
    </row>
    <row r="18804" spans="1:26">
      <c r="A18804" s="107"/>
      <c r="B18804" s="95"/>
      <c r="C18804" s="101"/>
      <c r="D18804" s="9"/>
      <c r="E18804" s="5"/>
      <c r="F18804" s="6"/>
      <c r="G18804" s="5"/>
      <c r="H18804" s="16"/>
      <c r="I18804" s="129"/>
      <c r="W18804">
        <f t="shared" si="1974"/>
      </c>
      <c r="X18804">
        <f t="shared" si="1975"/>
      </c>
      <c r="Y18804">
        <f t="shared" si="1976"/>
      </c>
      <c r="Z18804">
        <f t="shared" si="1977"/>
      </c>
    </row>
    <row r="18805" spans="1:26">
      <c r="A18805" s="107">
        <v>3</v>
      </c>
      <c r="B18805" s="95" t="s">
        <v>656</v>
      </c>
      <c r="C18805" s="9" t="s">
        <v>657</v>
      </c>
      <c r="D18805" s="1615">
        <v>1</v>
      </c>
      <c r="E18805" s="5"/>
      <c r="F18805" s="6">
        <v>2</v>
      </c>
      <c r="G18805" s="5">
        <f>+F18805</f>
      </c>
      <c r="H18805" s="16">
        <v>1</v>
      </c>
      <c r="I18805" s="129">
        <f>+H18805*G18805</f>
      </c>
      <c r="W18805">
        <f t="shared" si="1974"/>
      </c>
      <c r="X18805">
        <f t="shared" si="1975"/>
      </c>
      <c r="Y18805">
        <f t="shared" si="1976"/>
      </c>
      <c r="Z18805">
        <f t="shared" si="1977"/>
      </c>
    </row>
    <row r="18806" spans="1:26">
      <c r="A18806" s="107"/>
      <c r="B18806" s="95"/>
      <c r="C18806" s="5"/>
      <c r="D18806" s="1616"/>
      <c r="E18806" s="5"/>
      <c r="F18806" s="5"/>
      <c r="G18806" s="6"/>
      <c r="H18806" s="16"/>
      <c r="I18806" s="129"/>
      <c r="W18806">
        <f t="shared" si="1974"/>
      </c>
      <c r="X18806">
        <f t="shared" si="1975"/>
      </c>
      <c r="Y18806">
        <f t="shared" si="1976"/>
      </c>
      <c r="Z18806">
        <f t="shared" si="1977"/>
      </c>
    </row>
    <row r="18807" spans="1:26">
      <c r="A18807" s="107">
        <v>5</v>
      </c>
      <c r="B18807" s="95" t="s">
        <v>828</v>
      </c>
      <c r="C18807" s="101" t="s">
        <v>827</v>
      </c>
      <c r="D18807" s="1617"/>
      <c r="E18807" s="5"/>
      <c r="F18807" s="6">
        <v>1</v>
      </c>
      <c r="G18807" s="5">
        <f>+F18807</f>
      </c>
      <c r="H18807" s="16">
        <v>1</v>
      </c>
      <c r="I18807" s="129">
        <f>+H18807*G18807</f>
      </c>
      <c r="W18807">
        <f t="shared" si="1974"/>
      </c>
      <c r="X18807">
        <f t="shared" si="1975"/>
      </c>
      <c r="Y18807">
        <f t="shared" si="1976"/>
      </c>
      <c r="Z18807">
        <f t="shared" si="1977"/>
      </c>
    </row>
    <row r="18808" spans="1:26">
      <c r="A18808" s="107"/>
      <c r="B18808" s="95"/>
      <c r="C18808" s="5"/>
      <c r="D18808" s="9"/>
      <c r="E18808" s="5"/>
      <c r="F18808" s="5"/>
      <c r="G18808" s="6"/>
      <c r="H18808" s="5"/>
      <c r="I18808" s="129"/>
      <c r="W18808">
        <f t="shared" si="1974"/>
      </c>
      <c r="X18808">
        <f t="shared" si="1975"/>
      </c>
      <c r="Y18808">
        <f t="shared" si="1976"/>
      </c>
      <c r="Z18808">
        <f t="shared" si="1977"/>
      </c>
    </row>
    <row r="18809" spans="1:26">
      <c r="A18809" s="107">
        <v>7</v>
      </c>
      <c r="B18809" s="8" t="s">
        <v>279</v>
      </c>
      <c r="C18809" s="5" t="s">
        <v>280</v>
      </c>
      <c r="D18809" s="659"/>
      <c r="E18809" s="5"/>
      <c r="F18809" s="6">
        <v>2</v>
      </c>
      <c r="G18809" s="5">
        <f>+F18809</f>
      </c>
      <c r="H18809" s="16">
        <v>1</v>
      </c>
      <c r="I18809" s="129">
        <f>+H18809*G18809</f>
      </c>
      <c r="W18809">
        <f t="shared" si="1974"/>
      </c>
      <c r="X18809">
        <f t="shared" si="1975"/>
      </c>
      <c r="Y18809">
        <f t="shared" si="1976"/>
      </c>
      <c r="Z18809">
        <f t="shared" si="1977"/>
      </c>
    </row>
    <row r="18810" spans="1:26">
      <c r="A18810" s="107"/>
      <c r="B18810" s="1592" t="s">
        <v>644</v>
      </c>
      <c r="C18810" s="1593"/>
      <c r="D18810" s="5"/>
      <c r="E18810" s="6"/>
      <c r="F18810" s="6"/>
      <c r="G18810" s="127"/>
      <c r="H18810" s="5"/>
      <c r="I18810" s="129"/>
      <c r="W18810">
        <f t="shared" si="1974"/>
      </c>
      <c r="X18810">
        <f t="shared" si="1975"/>
      </c>
      <c r="Y18810">
        <f t="shared" si="1976"/>
      </c>
      <c r="Z18810">
        <f t="shared" si="1977"/>
      </c>
    </row>
    <row r="18811" spans="1:26">
      <c r="A18811" s="107">
        <v>8</v>
      </c>
      <c r="B18811" s="8" t="s">
        <v>2791</v>
      </c>
      <c r="C18811" s="5" t="s">
        <v>1385</v>
      </c>
      <c r="D18811" s="6">
        <v>1</v>
      </c>
      <c r="E18811" s="5">
        <v>4</v>
      </c>
      <c r="F18811" s="5">
        <f>+E18811*D18811</f>
      </c>
      <c r="G18811" s="6">
        <f>+E18811*D18811</f>
      </c>
      <c r="H18811" s="5">
        <v>1</v>
      </c>
      <c r="I18811" s="129">
        <f>+H18811*1</f>
      </c>
      <c r="W18811">
        <f t="shared" si="1974"/>
      </c>
      <c r="X18811">
        <f t="shared" si="1975"/>
      </c>
      <c r="Y18811">
        <f t="shared" si="1976"/>
      </c>
      <c r="Z18811">
        <f t="shared" si="1977"/>
      </c>
    </row>
    <row r="18812" spans="1:26">
      <c r="A18812" s="107">
        <v>9</v>
      </c>
      <c r="B18812" s="8" t="s">
        <v>2610</v>
      </c>
      <c r="C18812" s="5" t="s">
        <v>1279</v>
      </c>
      <c r="D18812" s="6">
        <v>2</v>
      </c>
      <c r="E18812" s="5">
        <v>4</v>
      </c>
      <c r="F18812" s="5">
        <f>+E18812*D18812</f>
      </c>
      <c r="G18812" s="6">
        <f>+E18812*D18812</f>
      </c>
      <c r="H18812" s="5">
        <v>1</v>
      </c>
      <c r="I18812" s="129">
        <f>+H18812*2</f>
      </c>
      <c r="W18812">
        <f t="shared" si="1974"/>
      </c>
      <c r="X18812">
        <f t="shared" si="1975"/>
      </c>
      <c r="Y18812">
        <f t="shared" si="1976"/>
      </c>
      <c r="Z18812">
        <f t="shared" si="1977"/>
      </c>
    </row>
    <row r="18813" spans="1:26">
      <c r="A18813" s="107">
        <v>10</v>
      </c>
      <c r="B18813" s="8" t="s">
        <v>2792</v>
      </c>
      <c r="C18813" s="5" t="s">
        <v>646</v>
      </c>
      <c r="D18813" s="6">
        <v>1</v>
      </c>
      <c r="E18813" s="5">
        <v>4</v>
      </c>
      <c r="F18813" s="5">
        <f>+E18813*D18813</f>
      </c>
      <c r="G18813" s="6">
        <f>+E18813*D18813</f>
      </c>
      <c r="H18813" s="5">
        <v>1</v>
      </c>
      <c r="I18813" s="129">
        <f>+H18813*1</f>
      </c>
      <c r="W18813">
        <f t="shared" si="1974"/>
      </c>
      <c r="X18813">
        <f t="shared" si="1975"/>
      </c>
      <c r="Y18813">
        <f t="shared" si="1976"/>
      </c>
      <c r="Z18813">
        <f t="shared" si="1977"/>
      </c>
    </row>
    <row r="18814" spans="1:26">
      <c r="A18814" s="107"/>
      <c r="B18814" s="1592" t="s">
        <v>17</v>
      </c>
      <c r="C18814" s="1593"/>
      <c r="D18814" s="730"/>
      <c r="E18814" s="5"/>
      <c r="F18814" s="730"/>
      <c r="G18814" s="9"/>
      <c r="H18814" s="5"/>
      <c r="I18814" s="129"/>
      <c r="W18814">
        <f t="shared" si="1974"/>
      </c>
      <c r="X18814">
        <f t="shared" si="1975"/>
      </c>
      <c r="Y18814">
        <f t="shared" si="1976"/>
      </c>
      <c r="Z18814">
        <f t="shared" si="1977"/>
      </c>
    </row>
    <row r="18815" spans="1:26">
      <c r="A18815" s="107"/>
      <c r="B18815" s="8" t="s">
        <v>2039</v>
      </c>
      <c r="C18815" s="5" t="s">
        <v>2040</v>
      </c>
      <c r="D18815" s="437"/>
      <c r="F18815" s="5">
        <v>1</v>
      </c>
      <c r="G18815" s="9">
        <f>+F18815</f>
      </c>
      <c r="H18815" s="5">
        <v>1</v>
      </c>
      <c r="I18815" s="129">
        <f t="shared" ref="I18815:I18822" si="1983">+H18815*G18815</f>
      </c>
      <c r="W18815">
        <f t="shared" si="1974"/>
      </c>
      <c r="X18815">
        <f t="shared" si="1975"/>
      </c>
      <c r="Y18815">
        <f t="shared" si="1976"/>
      </c>
      <c r="Z18815">
        <f t="shared" si="1977"/>
      </c>
    </row>
    <row r="18816" spans="1:26">
      <c r="A18816" s="107"/>
      <c r="B18816" s="8" t="s">
        <v>757</v>
      </c>
      <c r="C18816" s="5" t="s">
        <v>758</v>
      </c>
      <c r="D18816" s="437"/>
      <c r="F18816" s="6">
        <v>1</v>
      </c>
      <c r="G18816" s="9">
        <f>+F18816</f>
      </c>
      <c r="H18816" s="5">
        <v>1</v>
      </c>
      <c r="I18816" s="129">
        <f t="shared" si="1983"/>
      </c>
      <c r="W18816">
        <f t="shared" si="1974"/>
      </c>
      <c r="X18816">
        <f t="shared" si="1975"/>
      </c>
      <c r="Y18816">
        <f t="shared" si="1976"/>
      </c>
      <c r="Z18816">
        <f t="shared" si="1977"/>
      </c>
    </row>
    <row r="18817" spans="1:26">
      <c r="A18817" s="107"/>
      <c r="B18817" s="8" t="s">
        <v>414</v>
      </c>
      <c r="C18817" s="5" t="s">
        <v>415</v>
      </c>
      <c r="D18817" s="5">
        <v>1</v>
      </c>
      <c r="F18817" s="6">
        <v>2</v>
      </c>
      <c r="G18817" s="9">
        <f>+F18817</f>
      </c>
      <c r="H18817" s="5">
        <v>1</v>
      </c>
      <c r="I18817" s="129">
        <f t="shared" si="1983"/>
      </c>
      <c r="W18817">
        <f t="shared" si="1974"/>
      </c>
      <c r="X18817">
        <f t="shared" si="1975"/>
      </c>
      <c r="Y18817">
        <f t="shared" si="1976"/>
      </c>
      <c r="Z18817">
        <f t="shared" si="1977"/>
      </c>
    </row>
    <row r="18818" spans="1:26">
      <c r="A18818" s="107"/>
      <c r="B18818" s="8" t="s">
        <v>437</v>
      </c>
      <c r="C18818" s="5" t="s">
        <v>436</v>
      </c>
      <c r="D18818">
        <v>1</v>
      </c>
      <c r="E18818" s="5">
        <v>5</v>
      </c>
      <c r="F18818" s="5">
        <f>+E18818*D18818</f>
      </c>
      <c r="G18818" s="6">
        <f>+E18818*D18818</f>
      </c>
      <c r="H18818" s="5">
        <v>1</v>
      </c>
      <c r="I18818" s="129">
        <f t="shared" si="1983"/>
      </c>
      <c r="W18818">
        <f t="shared" si="1974"/>
      </c>
      <c r="X18818">
        <f t="shared" si="1975"/>
      </c>
      <c r="Y18818">
        <f t="shared" si="1976"/>
      </c>
      <c r="Z18818">
        <f t="shared" si="1977"/>
      </c>
    </row>
    <row r="18819" spans="1:26">
      <c r="A18819" s="107"/>
      <c r="B18819" s="1592" t="s">
        <v>51</v>
      </c>
      <c r="C18819" s="1593"/>
      <c r="D18819" s="9"/>
      <c r="E18819" s="5"/>
      <c r="F18819" s="6"/>
      <c r="G18819" s="6"/>
      <c r="H18819" s="16"/>
      <c r="I18819" s="129"/>
      <c r="W18819">
        <f t="shared" si="1974"/>
      </c>
      <c r="X18819">
        <f t="shared" si="1975"/>
      </c>
      <c r="Y18819">
        <f t="shared" si="1976"/>
      </c>
      <c r="Z18819">
        <f t="shared" si="1977"/>
      </c>
    </row>
    <row r="18820" spans="1:26">
      <c r="A18820" s="107"/>
      <c r="B18820" s="79" t="s">
        <v>2812</v>
      </c>
      <c r="C18820" s="5" t="s">
        <v>1211</v>
      </c>
      <c r="D18820" s="326"/>
      <c r="E18820" s="5">
        <v>25</v>
      </c>
      <c r="F18820" s="5">
        <v>25</v>
      </c>
      <c r="G18820" s="6">
        <f>+F18820</f>
      </c>
      <c r="H18820" s="7">
        <v>1</v>
      </c>
      <c r="I18820" s="129">
        <f t="shared" si="1983"/>
      </c>
      <c r="W18820">
        <f t="shared" ref="W18820:W18883" si="1984">IF(LEFT($H18820&amp;"",5)="2019-",$H18820,W18819)</f>
      </c>
      <c r="X18820">
        <f t="shared" ref="X18820:X18883" si="1985">IF($W18820="",0,IF(COUNTIF($AB$2:$AB$80,$W18820)&gt;0,1,0))</f>
      </c>
      <c r="Y18820">
        <f t="shared" ref="Y18820:Y18883" si="1986">IF($C18820="","",UPPER(TRIM(IFERROR(LEFT($C18820&amp;"",FIND("/",$C18820&amp;"")-1),$C18820&amp;""))))</f>
      </c>
      <c r="Z18820">
        <f t="shared" ref="Z18820:Z18883" si="1987">IFERROR(IF(ISNUMBER($G18820),$G18820,0),0)</f>
      </c>
    </row>
    <row r="18821" spans="1:26">
      <c r="A18821" s="107"/>
      <c r="B18821" s="95" t="s">
        <v>2810</v>
      </c>
      <c r="C18821" s="101"/>
      <c r="D18821" s="9"/>
      <c r="E18821" s="5"/>
      <c r="F18821" s="6">
        <v>10</v>
      </c>
      <c r="G18821" s="6">
        <v>10</v>
      </c>
      <c r="H18821" s="472" t="s">
        <v>780</v>
      </c>
      <c r="I18821" s="129"/>
      <c r="W18821">
        <f t="shared" si="1984"/>
      </c>
      <c r="X18821">
        <f t="shared" si="1985"/>
      </c>
      <c r="Y18821">
        <f t="shared" si="1986"/>
      </c>
      <c r="Z18821">
        <f t="shared" si="1987"/>
      </c>
    </row>
    <row r="18822" spans="1:26">
      <c r="A18822" s="107"/>
      <c r="B18822" s="8" t="s">
        <v>746</v>
      </c>
      <c r="C18822" s="5" t="s">
        <v>747</v>
      </c>
      <c r="D18822" s="437">
        <v>1</v>
      </c>
      <c r="F18822" s="6">
        <v>2</v>
      </c>
      <c r="G18822" s="6">
        <f>+F18822</f>
      </c>
      <c r="H18822" s="5">
        <v>1</v>
      </c>
      <c r="I18822" s="129">
        <f t="shared" si="1983"/>
      </c>
      <c r="W18822">
        <f t="shared" si="1984"/>
      </c>
      <c r="X18822">
        <f t="shared" si="1985"/>
      </c>
      <c r="Y18822">
        <f t="shared" si="1986"/>
      </c>
      <c r="Z18822">
        <f t="shared" si="1987"/>
      </c>
    </row>
    <row r="18823" spans="1:26">
      <c r="A18823" s="107"/>
      <c r="B18823" s="95"/>
      <c r="C18823" s="101"/>
      <c r="D18823" s="9"/>
      <c r="E18823" s="5"/>
      <c r="F18823" s="6"/>
      <c r="G18823" s="6"/>
      <c r="H18823" s="16"/>
      <c r="I18823" s="129"/>
      <c r="W18823">
        <f t="shared" si="1984"/>
      </c>
      <c r="X18823">
        <f t="shared" si="1985"/>
      </c>
      <c r="Y18823">
        <f t="shared" si="1986"/>
      </c>
      <c r="Z18823">
        <f t="shared" si="1987"/>
      </c>
    </row>
    <row r="18824" spans="1:26">
      <c r="A18824" s="107"/>
      <c r="B18824" s="95"/>
      <c r="C18824" s="101"/>
      <c r="D18824" s="9"/>
      <c r="E18824" s="5"/>
      <c r="F18824" s="6"/>
      <c r="G18824" s="6"/>
      <c r="H18824" s="16"/>
      <c r="I18824" s="129"/>
      <c r="W18824">
        <f t="shared" si="1984"/>
      </c>
      <c r="X18824">
        <f t="shared" si="1985"/>
      </c>
      <c r="Y18824">
        <f t="shared" si="1986"/>
      </c>
      <c r="Z18824">
        <f t="shared" si="1987"/>
      </c>
    </row>
    <row r="18825" spans="1:26">
      <c r="A18825" s="107"/>
      <c r="B18825" s="8"/>
      <c r="C18825" s="9"/>
      <c r="D18825" s="5"/>
      <c r="E18825" s="5"/>
      <c r="F18825" s="5"/>
      <c r="G18825" s="6"/>
      <c r="H18825" s="5"/>
      <c r="I18825" s="129"/>
      <c r="W18825">
        <f t="shared" si="1984"/>
      </c>
      <c r="X18825">
        <f t="shared" si="1985"/>
      </c>
      <c r="Y18825">
        <f t="shared" si="1986"/>
      </c>
      <c r="Z18825">
        <f t="shared" si="1987"/>
      </c>
    </row>
    <row r="18826" spans="1:26">
      <c r="A18826" s="107"/>
      <c r="B18826" s="1568" t="s">
        <v>2857</v>
      </c>
      <c r="C18826" s="1569"/>
      <c r="D18826" s="6"/>
      <c r="E18826" s="5"/>
      <c r="F18826" s="6"/>
      <c r="G18826" s="6"/>
      <c r="H18826" s="9"/>
      <c r="I18826" s="129"/>
      <c r="W18826">
        <f t="shared" si="1984"/>
      </c>
      <c r="X18826">
        <f t="shared" si="1985"/>
      </c>
      <c r="Y18826">
        <f t="shared" si="1986"/>
      </c>
      <c r="Z18826">
        <f t="shared" si="1987"/>
      </c>
    </row>
    <row r="18827" spans="1:26">
      <c r="A18827" s="107"/>
      <c r="B18827" s="1570"/>
      <c r="C18827" s="1571"/>
      <c r="D18827" s="50"/>
      <c r="E18827" s="5"/>
      <c r="F18827" s="6"/>
      <c r="G18827" s="6"/>
      <c r="H18827" s="7"/>
      <c r="I18827" s="129"/>
      <c r="W18827">
        <f t="shared" si="1984"/>
      </c>
      <c r="X18827">
        <f t="shared" si="1985"/>
      </c>
      <c r="Y18827">
        <f t="shared" si="1986"/>
      </c>
      <c r="Z18827">
        <f t="shared" si="1987"/>
      </c>
    </row>
    <row r="18828" spans="1:26">
      <c r="A18828" s="107"/>
      <c r="B18828" s="1590"/>
      <c r="C18828" s="1591"/>
      <c r="D18828" s="50"/>
      <c r="E18828" s="5"/>
      <c r="F18828" s="6"/>
      <c r="G18828" s="6"/>
      <c r="H18828" s="5"/>
      <c r="I18828" s="129"/>
      <c r="W18828">
        <f t="shared" si="1984"/>
      </c>
      <c r="X18828">
        <f t="shared" si="1985"/>
      </c>
      <c r="Y18828">
        <f t="shared" si="1986"/>
      </c>
      <c r="Z18828">
        <f t="shared" si="1987"/>
      </c>
    </row>
    <row r="18829" spans="1:26" ht="15.75" thickBot="1">
      <c r="A18829" s="33"/>
      <c r="B18829" s="130"/>
      <c r="C18829" s="130"/>
      <c r="D18829" s="109"/>
      <c r="E18829" s="109"/>
      <c r="F18829" s="109"/>
      <c r="G18829" s="109"/>
      <c r="H18829" s="109"/>
      <c r="I18829" s="110"/>
      <c r="W18829">
        <f t="shared" si="1984"/>
      </c>
      <c r="X18829">
        <f t="shared" si="1985"/>
      </c>
      <c r="Y18829">
        <f t="shared" si="1986"/>
      </c>
      <c r="Z18829">
        <f t="shared" si="1987"/>
      </c>
    </row>
    <row r="18830" spans="1:26">
      <c r="A18830" s="33"/>
      <c r="B18830" s="130"/>
      <c r="C18830" s="130"/>
      <c r="D18830" s="91"/>
      <c r="E18830" s="91"/>
      <c r="F18830" s="91"/>
      <c r="G18830" s="92" t="s">
        <v>19</v>
      </c>
      <c r="H18830" s="91"/>
      <c r="I18830" s="111">
        <f>SUM(I18802:I18829)</f>
      </c>
      <c r="L18830">
        <v>36590</v>
      </c>
      <c r="M18830" s="118">
        <f>+I18830-L18830</f>
      </c>
      <c r="W18830">
        <f t="shared" si="1984"/>
      </c>
      <c r="X18830">
        <f t="shared" si="1985"/>
      </c>
      <c r="Y18830">
        <f t="shared" si="1986"/>
      </c>
      <c r="Z18830">
        <f t="shared" si="1987"/>
      </c>
    </row>
    <row r="18831" spans="1:26">
      <c r="A18831" s="33"/>
      <c r="B18831" s="10"/>
      <c r="C18831" s="10"/>
      <c r="D18831" s="132"/>
      <c r="E18831" s="132"/>
      <c r="F18831" s="132"/>
      <c r="G18831" s="132"/>
      <c r="H18831" s="133"/>
      <c r="I18831" s="61"/>
      <c r="W18831">
        <f t="shared" si="1984"/>
      </c>
      <c r="X18831">
        <f t="shared" si="1985"/>
      </c>
      <c r="Y18831">
        <f t="shared" si="1986"/>
      </c>
      <c r="Z18831">
        <f t="shared" si="1987"/>
      </c>
    </row>
    <row r="18832" spans="1:26" ht="15.75" thickBot="1">
      <c r="A18832" s="33"/>
      <c r="B18832" s="11" t="s">
        <v>20</v>
      </c>
      <c r="C18832" s="35"/>
      <c r="D18832" s="35"/>
      <c r="E18832" s="35"/>
      <c r="F18832" s="35"/>
      <c r="G18832" s="35"/>
      <c r="H18832" s="35"/>
      <c r="I18832" s="36"/>
      <c r="W18832">
        <f t="shared" si="1984"/>
      </c>
      <c r="X18832">
        <f t="shared" si="1985"/>
      </c>
      <c r="Y18832">
        <f t="shared" si="1986"/>
      </c>
      <c r="Z18832">
        <f t="shared" si="1987"/>
      </c>
    </row>
    <row r="18833" spans="1:26" ht="15.75" thickBot="1">
      <c r="A18833" s="37"/>
      <c r="B18833" s="38"/>
      <c r="C18833" s="39" t="s">
        <v>21</v>
      </c>
      <c r="D18833" s="40">
        <f>SUM(D18802:D18832)</f>
      </c>
      <c r="E18833" s="41">
        <f>IF(H18833=I18833,"OK","NO")</f>
      </c>
      <c r="F18833" s="40">
        <f>SUM(F18802:F18832)</f>
      </c>
      <c r="G18833" s="40">
        <f>SUM(G18802:G18832)</f>
      </c>
      <c r="H18833" s="41">
        <f>SUMPRODUCT(F18802:F18829,H18802:H18829)</f>
      </c>
      <c r="I18833" s="43">
        <f>+I18831+I18830</f>
      </c>
      <c r="W18833">
        <f t="shared" si="1984"/>
      </c>
      <c r="X18833">
        <f t="shared" si="1985"/>
      </c>
      <c r="Y18833">
        <f t="shared" si="1986"/>
      </c>
      <c r="Z18833">
        <f t="shared" si="1987"/>
      </c>
    </row>
    <row r="18834" spans="1:26" ht="15.75" thickBot="1">
      <c r="A18834" s="44"/>
      <c r="B18834" s="116"/>
      <c r="C18834" s="45"/>
      <c r="D18834" s="45"/>
      <c r="E18834" s="45"/>
      <c r="F18834" s="45"/>
      <c r="G18834" s="45"/>
      <c r="H18834" s="45"/>
      <c r="I18834" s="47"/>
      <c r="W18834">
        <f t="shared" si="1984"/>
      </c>
      <c r="X18834">
        <f t="shared" si="1985"/>
      </c>
      <c r="Y18834">
        <f t="shared" si="1986"/>
      </c>
      <c r="Z18834">
        <f t="shared" si="1987"/>
      </c>
    </row>
    <row r="18835" spans="1:26">
      <c r="A18835" s="12" t="s">
        <v>315</v>
      </c>
      <c r="B18835" s="12"/>
      <c r="W18835">
        <f t="shared" si="1984"/>
      </c>
      <c r="X18835">
        <f t="shared" si="1985"/>
      </c>
      <c r="Y18835">
        <f t="shared" si="1986"/>
      </c>
      <c r="Z18835">
        <f t="shared" si="1987"/>
      </c>
    </row>
    <row r="18836" spans="1:26">
      <c r="W18836">
        <f t="shared" si="1984"/>
      </c>
      <c r="X18836">
        <f t="shared" si="1985"/>
      </c>
      <c r="Y18836">
        <f t="shared" si="1986"/>
      </c>
      <c r="Z18836">
        <f t="shared" si="1987"/>
      </c>
    </row>
    <row r="18837" spans="1:26">
      <c r="A18837" s="1562" t="s">
        <v>0</v>
      </c>
      <c r="B18837" s="1562"/>
      <c r="C18837" s="1562"/>
      <c r="D18837" s="1562"/>
      <c r="E18837" s="1562"/>
      <c r="F18837" s="1562"/>
      <c r="G18837" s="1562"/>
      <c r="H18837" s="1562"/>
      <c r="I18837" s="1562"/>
      <c r="W18837">
        <f t="shared" si="1984"/>
      </c>
      <c r="X18837">
        <f t="shared" si="1985"/>
      </c>
      <c r="Y18837">
        <f t="shared" si="1986"/>
      </c>
      <c r="Z18837">
        <f t="shared" si="1987"/>
      </c>
    </row>
    <row r="18838" spans="1:26">
      <c r="W18838">
        <f t="shared" si="1984"/>
      </c>
      <c r="X18838">
        <f t="shared" si="1985"/>
      </c>
      <c r="Y18838">
        <f t="shared" si="1986"/>
      </c>
      <c r="Z18838">
        <f t="shared" si="1987"/>
      </c>
    </row>
    <row r="18839" spans="1:26">
      <c r="W18839">
        <f t="shared" si="1984"/>
      </c>
      <c r="X18839">
        <f t="shared" si="1985"/>
      </c>
      <c r="Y18839">
        <f t="shared" si="1986"/>
      </c>
      <c r="Z18839">
        <f t="shared" si="1987"/>
      </c>
    </row>
    <row r="18840" spans="1:26">
      <c r="A18840" s="1" t="s">
        <v>1</v>
      </c>
      <c r="B18840" s="1"/>
      <c r="G18840" s="489" t="s">
        <v>2</v>
      </c>
      <c r="H18840" s="3" t="s">
        <v>2781</v>
      </c>
      <c r="W18840">
        <f t="shared" si="1984"/>
      </c>
      <c r="X18840">
        <f t="shared" si="1985"/>
      </c>
      <c r="Y18840">
        <f t="shared" si="1986"/>
      </c>
      <c r="Z18840">
        <f t="shared" si="1987"/>
      </c>
    </row>
    <row r="18841" spans="1:26">
      <c r="A18841" s="1" t="inlineStr">
        <is>
          <t>Dealer-295</t>
        </is>
      </c>
      <c r="B18841" s="1"/>
      <c r="F18841" s="4"/>
      <c r="G18841" s="488" t="s">
        <v>1440</v>
      </c>
      <c r="H18841" s="1" t="s">
        <v>2402</v>
      </c>
      <c r="W18841">
        <f t="shared" si="1984"/>
      </c>
      <c r="X18841">
        <f t="shared" si="1985"/>
      </c>
      <c r="Y18841">
        <f t="shared" si="1986"/>
      </c>
      <c r="Z18841">
        <f t="shared" si="1987"/>
      </c>
    </row>
    <row r="18842" spans="1:26">
      <c r="A18842" s="1" t="inlineStr">
        <is>
          <t>Address line (redacted)</t>
        </is>
      </c>
      <c r="B18842" s="1"/>
      <c r="H18842" s="22"/>
      <c r="W18842">
        <f t="shared" si="1984"/>
      </c>
      <c r="X18842">
        <f t="shared" si="1985"/>
      </c>
      <c r="Y18842">
        <f t="shared" si="1986"/>
      </c>
      <c r="Z18842">
        <f t="shared" si="1987"/>
      </c>
    </row>
    <row r="18843" spans="1:26">
      <c r="A18843" s="1" t="inlineStr">
        <is>
          <t>Address line (redacted)</t>
        </is>
      </c>
      <c r="B18843" s="1"/>
      <c r="D18843" s="85"/>
      <c r="E18843" s="85"/>
      <c r="F18843" s="85"/>
      <c r="G18843" s="85"/>
      <c r="H18843" s="85"/>
      <c r="W18843">
        <f t="shared" si="1984"/>
      </c>
      <c r="X18843">
        <f t="shared" si="1985"/>
      </c>
      <c r="Y18843">
        <f t="shared" si="1986"/>
      </c>
      <c r="Z18843">
        <f t="shared" si="1987"/>
      </c>
    </row>
    <row r="18844" spans="1:26">
      <c r="A18844" s="12" t="s">
        <v>299</v>
      </c>
      <c r="B18844" s="86" t="inlineStr">
        <is>
          <t>GSTIN-MASKED</t>
        </is>
      </c>
      <c r="D18844" s="85"/>
      <c r="E18844" s="85"/>
      <c r="F18844" s="85"/>
      <c r="G18844" s="85"/>
      <c r="H18844" s="85"/>
      <c r="W18844">
        <f t="shared" si="1984"/>
      </c>
      <c r="X18844">
        <f t="shared" si="1985"/>
      </c>
      <c r="Y18844">
        <f t="shared" si="1986"/>
      </c>
      <c r="Z18844">
        <f t="shared" si="1987"/>
      </c>
    </row>
    <row r="18845" spans="1:26">
      <c r="D18845" s="85"/>
      <c r="E18845" s="85"/>
      <c r="F18845" s="85"/>
      <c r="G18845" s="85"/>
      <c r="H18845" s="85"/>
      <c r="W18845">
        <f t="shared" si="1984"/>
      </c>
      <c r="X18845">
        <f t="shared" si="1985"/>
      </c>
      <c r="Y18845">
        <f t="shared" si="1986"/>
      </c>
      <c r="Z18845">
        <f t="shared" si="1987"/>
      </c>
    </row>
    <row r="18846" spans="1:26">
      <c r="W18846">
        <f t="shared" si="1984"/>
      </c>
      <c r="X18846">
        <f t="shared" si="1985"/>
      </c>
      <c r="Y18846">
        <f t="shared" si="1986"/>
      </c>
      <c r="Z18846">
        <f t="shared" si="1987"/>
      </c>
    </row>
    <row r="18847" spans="1:26">
      <c r="A18847" s="1" t="s">
        <v>5</v>
      </c>
      <c r="W18847">
        <f t="shared" si="1984"/>
      </c>
      <c r="X18847">
        <f t="shared" si="1985"/>
      </c>
      <c r="Y18847">
        <f t="shared" si="1986"/>
      </c>
      <c r="Z18847">
        <f t="shared" si="1987"/>
      </c>
    </row>
    <row r="18848" spans="1:26">
      <c r="A18848" s="1" t="s">
        <v>6</v>
      </c>
      <c r="W18848">
        <f t="shared" si="1984"/>
      </c>
      <c r="X18848">
        <f t="shared" si="1985"/>
      </c>
      <c r="Y18848">
        <f t="shared" si="1986"/>
      </c>
      <c r="Z18848">
        <f t="shared" si="1987"/>
      </c>
    </row>
    <row r="18849" spans="1:26">
      <c r="A18849" s="1" t="s">
        <v>7</v>
      </c>
      <c r="W18849">
        <f t="shared" si="1984"/>
      </c>
      <c r="X18849">
        <f t="shared" si="1985"/>
      </c>
      <c r="Y18849">
        <f t="shared" si="1986"/>
      </c>
      <c r="Z18849">
        <f t="shared" si="1987"/>
      </c>
    </row>
    <row r="18850" spans="1:26" ht="24">
      <c r="A18850" s="179" t="s">
        <v>8</v>
      </c>
      <c r="B18850" s="180" t="s">
        <v>9</v>
      </c>
      <c r="C18850" s="180" t="s">
        <v>10</v>
      </c>
      <c r="D18850" s="181" t="s">
        <v>11</v>
      </c>
      <c r="E18850" s="181" t="s">
        <v>12</v>
      </c>
      <c r="F18850" s="181" t="s">
        <v>13</v>
      </c>
      <c r="G18850" s="181" t="s">
        <v>14</v>
      </c>
      <c r="H18850" s="179" t="s">
        <v>15</v>
      </c>
      <c r="I18850" s="182" t="s">
        <v>16</v>
      </c>
      <c r="W18850">
        <f t="shared" si="1984"/>
      </c>
      <c r="X18850">
        <f t="shared" si="1985"/>
      </c>
      <c r="Y18850">
        <f t="shared" si="1986"/>
      </c>
      <c r="Z18850">
        <f t="shared" si="1987"/>
      </c>
    </row>
    <row r="18851" spans="1:26">
      <c r="A18851" s="5"/>
      <c r="B18851" s="1563" t="s">
        <v>300</v>
      </c>
      <c r="C18851" s="1563"/>
      <c r="D18851" s="274"/>
      <c r="E18851" s="275"/>
      <c r="F18851" s="275"/>
      <c r="G18851" s="168"/>
      <c r="H18851" s="275"/>
      <c r="I18851" s="183"/>
      <c r="W18851">
        <f t="shared" si="1984"/>
      </c>
      <c r="X18851">
        <f t="shared" si="1985"/>
      </c>
      <c r="Y18851">
        <f t="shared" si="1986"/>
      </c>
      <c r="Z18851">
        <f t="shared" si="1987"/>
      </c>
    </row>
    <row r="18852" spans="1:26">
      <c r="A18852" s="5">
        <v>1</v>
      </c>
      <c r="B18852" s="17" t="s">
        <v>768</v>
      </c>
      <c r="C18852" s="88" t="s">
        <v>769</v>
      </c>
      <c r="D18852" s="9"/>
      <c r="F18852" s="5">
        <v>2000</v>
      </c>
      <c r="G18852" s="6">
        <f>+F18852</f>
      </c>
      <c r="H18852" s="5">
        <v>1</v>
      </c>
      <c r="I18852" s="183">
        <f>+H18852*G18852</f>
      </c>
      <c r="W18852">
        <f t="shared" si="1984"/>
      </c>
      <c r="X18852">
        <f t="shared" si="1985"/>
      </c>
      <c r="Y18852">
        <f t="shared" si="1986"/>
      </c>
      <c r="Z18852">
        <f t="shared" si="1987"/>
      </c>
    </row>
    <row r="18853" spans="1:26">
      <c r="A18853" s="5">
        <v>2</v>
      </c>
      <c r="B18853" s="17" t="s">
        <v>669</v>
      </c>
      <c r="C18853" s="88" t="s">
        <v>670</v>
      </c>
      <c r="D18853" s="5"/>
      <c r="E18853" s="9"/>
      <c r="F18853" s="5">
        <v>200</v>
      </c>
      <c r="G18853" s="6">
        <f>+F18853</f>
      </c>
      <c r="H18853" s="9">
        <v>1</v>
      </c>
      <c r="I18853" s="183">
        <f>+H18853*G18853</f>
      </c>
      <c r="W18853">
        <f t="shared" si="1984"/>
      </c>
      <c r="X18853">
        <f t="shared" si="1985"/>
      </c>
      <c r="Y18853">
        <f t="shared" si="1986"/>
      </c>
      <c r="Z18853">
        <f t="shared" si="1987"/>
      </c>
    </row>
    <row r="18854" spans="1:26">
      <c r="A18854" s="380"/>
      <c r="B18854" s="8"/>
      <c r="C18854" s="5"/>
      <c r="D18854" s="6"/>
      <c r="E18854" s="5"/>
      <c r="F18854" s="6"/>
      <c r="G18854" s="6"/>
      <c r="H18854" s="5"/>
      <c r="I18854" s="183"/>
      <c r="W18854">
        <f t="shared" si="1984"/>
      </c>
      <c r="X18854">
        <f t="shared" si="1985"/>
      </c>
      <c r="Y18854">
        <f t="shared" si="1986"/>
      </c>
      <c r="Z18854">
        <f t="shared" si="1987"/>
      </c>
    </row>
    <row r="18855" spans="1:26">
      <c r="A18855" s="380"/>
      <c r="B18855" s="8"/>
      <c r="C18855" s="5"/>
      <c r="D18855" s="6"/>
      <c r="E18855" s="5"/>
      <c r="F18855" s="6"/>
      <c r="G18855" s="6"/>
      <c r="H18855" s="5"/>
      <c r="I18855" s="183"/>
      <c r="W18855">
        <f t="shared" si="1984"/>
      </c>
      <c r="X18855">
        <f t="shared" si="1985"/>
      </c>
      <c r="Y18855">
        <f t="shared" si="1986"/>
      </c>
      <c r="Z18855">
        <f t="shared" si="1987"/>
      </c>
    </row>
    <row r="18856" spans="1:26">
      <c r="A18856" s="380"/>
      <c r="B18856" s="8"/>
      <c r="C18856" s="5"/>
      <c r="D18856" s="6"/>
      <c r="E18856" s="5"/>
      <c r="F18856" s="6"/>
      <c r="G18856" s="6"/>
      <c r="H18856" s="5"/>
      <c r="I18856" s="183"/>
      <c r="W18856">
        <f t="shared" si="1984"/>
      </c>
      <c r="X18856">
        <f t="shared" si="1985"/>
      </c>
      <c r="Y18856">
        <f t="shared" si="1986"/>
      </c>
      <c r="Z18856">
        <f t="shared" si="1987"/>
      </c>
    </row>
    <row r="18857" spans="1:26" ht="15.75" thickBot="1">
      <c r="A18857" s="380"/>
      <c r="B18857" s="8"/>
      <c r="C18857" s="5"/>
      <c r="D18857" s="24"/>
      <c r="E18857" s="23"/>
      <c r="F18857" s="24"/>
      <c r="G18857" s="24"/>
      <c r="H18857" s="23"/>
      <c r="I18857" s="226"/>
      <c r="W18857">
        <f t="shared" si="1984"/>
      </c>
      <c r="X18857">
        <f t="shared" si="1985"/>
      </c>
      <c r="Y18857">
        <f t="shared" si="1986"/>
      </c>
      <c r="Z18857">
        <f t="shared" si="1987"/>
      </c>
    </row>
    <row r="18858" spans="1:26">
      <c r="A18858" s="380"/>
      <c r="B18858" s="8"/>
      <c r="C18858" s="5"/>
      <c r="D18858" s="78"/>
      <c r="E18858" s="53"/>
      <c r="F18858" s="78"/>
      <c r="G18858" s="78"/>
      <c r="H18858" s="731"/>
      <c r="I18858" s="228">
        <f>SUM(I18852:I18857)</f>
      </c>
      <c r="W18858">
        <f t="shared" si="1984"/>
      </c>
      <c r="X18858">
        <f t="shared" si="1985"/>
      </c>
      <c r="Y18858">
        <f t="shared" si="1986"/>
      </c>
      <c r="Z18858">
        <f t="shared" si="1987"/>
      </c>
    </row>
    <row r="18859" spans="1:26">
      <c r="A18859" s="21"/>
      <c r="B18859" s="8"/>
      <c r="C18859" s="5"/>
      <c r="D18859" s="21"/>
      <c r="E18859" s="5"/>
      <c r="F18859" s="21"/>
      <c r="G18859" s="6"/>
      <c r="H18859" s="5"/>
      <c r="I18859" s="183"/>
      <c r="W18859">
        <f t="shared" si="1984"/>
      </c>
      <c r="X18859">
        <f t="shared" si="1985"/>
      </c>
      <c r="Y18859">
        <f t="shared" si="1986"/>
      </c>
      <c r="Z18859">
        <f t="shared" si="1987"/>
      </c>
    </row>
    <row r="18860" spans="1:26">
      <c r="A18860" s="21"/>
      <c r="B18860" s="1611" t="s">
        <v>2833</v>
      </c>
      <c r="C18860" s="1612"/>
      <c r="D18860" s="21"/>
      <c r="E18860" s="5"/>
      <c r="F18860" s="21"/>
      <c r="G18860" s="78" t="s">
        <v>314</v>
      </c>
      <c r="H18860" s="731">
        <v>1</v>
      </c>
      <c r="I18860" s="228">
        <f>+H18860*I18858</f>
      </c>
      <c r="W18860">
        <f t="shared" si="1984"/>
      </c>
      <c r="X18860">
        <f t="shared" si="1985"/>
      </c>
      <c r="Y18860">
        <f t="shared" si="1986"/>
      </c>
      <c r="Z18860">
        <f t="shared" si="1987"/>
      </c>
    </row>
    <row r="18861" spans="1:26">
      <c r="A18861" s="21"/>
      <c r="B18861" s="1613"/>
      <c r="C18861" s="1614"/>
      <c r="D18861" s="21"/>
      <c r="E18861" s="5"/>
      <c r="F18861" s="21"/>
      <c r="G18861" s="6"/>
      <c r="H18861" s="5"/>
      <c r="I18861" s="183"/>
      <c r="W18861">
        <f t="shared" si="1984"/>
      </c>
      <c r="X18861">
        <f t="shared" si="1985"/>
      </c>
      <c r="Y18861">
        <f t="shared" si="1986"/>
      </c>
      <c r="Z18861">
        <f t="shared" si="1987"/>
      </c>
    </row>
    <row r="18862" spans="1:26">
      <c r="A18862" s="21"/>
      <c r="B18862" s="8"/>
      <c r="C18862" s="5"/>
      <c r="D18862" s="21"/>
      <c r="E18862" s="5"/>
      <c r="F18862" s="21"/>
      <c r="G18862" s="6"/>
      <c r="H18862" s="5"/>
      <c r="I18862" s="183"/>
      <c r="W18862">
        <f t="shared" si="1984"/>
      </c>
      <c r="X18862">
        <f t="shared" si="1985"/>
      </c>
      <c r="Y18862">
        <f t="shared" si="1986"/>
      </c>
      <c r="Z18862">
        <f t="shared" si="1987"/>
      </c>
    </row>
    <row r="18863" spans="1:26">
      <c r="A18863" s="10"/>
      <c r="B18863" s="10"/>
      <c r="C18863" s="10"/>
      <c r="D18863" s="10"/>
      <c r="E18863" s="10"/>
      <c r="F18863" s="10"/>
      <c r="G18863" s="10"/>
      <c r="H18863" s="10"/>
      <c r="I18863" s="97"/>
      <c r="W18863">
        <f t="shared" si="1984"/>
      </c>
      <c r="X18863">
        <f t="shared" si="1985"/>
      </c>
      <c r="Y18863">
        <f t="shared" si="1986"/>
      </c>
      <c r="Z18863">
        <f t="shared" si="1987"/>
      </c>
    </row>
    <row r="18864" spans="1:26" ht="15.75" thickBot="1">
      <c r="A18864" s="10"/>
      <c r="B18864" s="11" t="s">
        <v>20</v>
      </c>
      <c r="C18864" s="35"/>
      <c r="D18864" s="35"/>
      <c r="E18864" s="35"/>
      <c r="F18864" s="35"/>
      <c r="G18864" s="35"/>
      <c r="H18864" s="35"/>
      <c r="I18864" s="98"/>
      <c r="W18864">
        <f t="shared" si="1984"/>
      </c>
      <c r="X18864">
        <f t="shared" si="1985"/>
      </c>
      <c r="Y18864">
        <f t="shared" si="1986"/>
      </c>
      <c r="Z18864">
        <f t="shared" si="1987"/>
      </c>
    </row>
    <row r="18865" spans="1:26" ht="15.75" thickBot="1">
      <c r="A18865" s="99"/>
      <c r="B18865" s="38"/>
      <c r="C18865" s="39" t="s">
        <v>21</v>
      </c>
      <c r="D18865" s="40">
        <f>SUM(D18851:D18864)</f>
      </c>
      <c r="E18865" s="41" t="s">
        <v>360</v>
      </c>
      <c r="F18865" s="40">
        <f>SUM(F18851:F18864)</f>
      </c>
      <c r="G18865" s="40">
        <f>SUM(G18851:G18864)</f>
      </c>
      <c r="H18865" s="41">
        <f>+SUMPRODUCT(H18851:H18862,F18851:F18862)</f>
      </c>
      <c r="I18865" s="100">
        <f>SUM(I18858:I18864)</f>
      </c>
      <c r="W18865">
        <f t="shared" si="1984"/>
      </c>
      <c r="X18865">
        <f t="shared" si="1985"/>
      </c>
      <c r="Y18865">
        <f t="shared" si="1986"/>
      </c>
      <c r="Z18865">
        <f t="shared" si="1987"/>
      </c>
    </row>
    <row r="18866" spans="1:26">
      <c r="A18866" s="10"/>
      <c r="B18866" s="10"/>
      <c r="C18866" s="91"/>
      <c r="D18866" s="91"/>
      <c r="E18866" s="91"/>
      <c r="F18866" s="91"/>
      <c r="G18866" s="91"/>
      <c r="H18866" s="91"/>
      <c r="I18866" s="91"/>
      <c r="W18866">
        <f t="shared" si="1984"/>
      </c>
      <c r="X18866">
        <f t="shared" si="1985"/>
      </c>
      <c r="Y18866">
        <f t="shared" si="1986"/>
      </c>
      <c r="Z18866">
        <f t="shared" si="1987"/>
      </c>
    </row>
    <row r="18867" spans="1:26">
      <c r="A18867" s="12" t="s">
        <v>315</v>
      </c>
      <c r="B18867" s="12"/>
      <c r="C18867" s="12"/>
      <c r="D18867" s="13"/>
      <c r="E18867" s="14"/>
      <c r="F18867" s="14"/>
      <c r="G18867" s="14"/>
      <c r="H18867" s="2"/>
      <c r="I18867" s="12"/>
      <c r="W18867">
        <f t="shared" si="1984"/>
      </c>
      <c r="X18867">
        <f t="shared" si="1985"/>
      </c>
      <c r="Y18867">
        <f t="shared" si="1986"/>
      </c>
      <c r="Z18867">
        <f t="shared" si="1987"/>
      </c>
    </row>
    <row r="18868" spans="1:26">
      <c r="W18868">
        <f t="shared" si="1984"/>
      </c>
      <c r="X18868">
        <f t="shared" si="1985"/>
      </c>
      <c r="Y18868">
        <f t="shared" si="1986"/>
      </c>
      <c r="Z18868">
        <f t="shared" si="1987"/>
      </c>
    </row>
    <row r="18869" spans="1:26">
      <c r="W18869">
        <f t="shared" si="1984"/>
      </c>
      <c r="X18869">
        <f t="shared" si="1985"/>
      </c>
      <c r="Y18869">
        <f t="shared" si="1986"/>
      </c>
      <c r="Z18869">
        <f t="shared" si="1987"/>
      </c>
    </row>
    <row r="18870" spans="1:26">
      <c r="A18870" s="1562" t="s">
        <v>0</v>
      </c>
      <c r="B18870" s="1562"/>
      <c r="C18870" s="1562"/>
      <c r="D18870" s="1562"/>
      <c r="E18870" s="1562"/>
      <c r="F18870" s="1562"/>
      <c r="G18870" s="1562"/>
      <c r="H18870" s="1562"/>
      <c r="I18870" s="1562"/>
      <c r="W18870">
        <f t="shared" si="1984"/>
      </c>
      <c r="X18870">
        <f t="shared" si="1985"/>
      </c>
      <c r="Y18870">
        <f t="shared" si="1986"/>
      </c>
      <c r="Z18870">
        <f t="shared" si="1987"/>
      </c>
    </row>
    <row r="18871" spans="1:26">
      <c r="W18871">
        <f t="shared" si="1984"/>
      </c>
      <c r="X18871">
        <f t="shared" si="1985"/>
      </c>
      <c r="Y18871">
        <f t="shared" si="1986"/>
      </c>
      <c r="Z18871">
        <f t="shared" si="1987"/>
      </c>
    </row>
    <row r="18872" spans="1:26">
      <c r="A18872" s="1" t="s">
        <v>1</v>
      </c>
      <c r="B18872" s="1"/>
      <c r="G18872" s="495" t="s">
        <v>2</v>
      </c>
      <c r="H18872" s="3" t="s">
        <v>2781</v>
      </c>
      <c r="W18872">
        <f t="shared" si="1984"/>
      </c>
      <c r="X18872">
        <f t="shared" si="1985"/>
      </c>
      <c r="Y18872">
        <f t="shared" si="1986"/>
      </c>
      <c r="Z18872">
        <f t="shared" si="1987"/>
      </c>
    </row>
    <row r="18873" spans="1:26">
      <c r="A18873" s="22" t="inlineStr">
        <is>
          <t>ATTN: Contact-039</t>
        </is>
      </c>
      <c r="B18873" s="1"/>
      <c r="F18873" s="4"/>
      <c r="G18873" s="496" t="s">
        <v>1440</v>
      </c>
      <c r="H18873" s="1" t="s">
        <v>2403</v>
      </c>
      <c r="W18873">
        <f t="shared" si="1984"/>
      </c>
      <c r="X18873">
        <f t="shared" si="1985"/>
      </c>
      <c r="Y18873">
        <f t="shared" si="1986"/>
      </c>
      <c r="Z18873">
        <f t="shared" si="1987"/>
      </c>
    </row>
    <row r="18874" spans="1:26">
      <c r="A18874" s="1"/>
      <c r="B18874" s="1"/>
      <c r="W18874">
        <f t="shared" si="1984"/>
      </c>
      <c r="X18874">
        <f t="shared" si="1985"/>
      </c>
      <c r="Y18874">
        <f t="shared" si="1986"/>
      </c>
      <c r="Z18874">
        <f t="shared" si="1987"/>
      </c>
    </row>
    <row r="18875" spans="1:26">
      <c r="A18875" s="1"/>
      <c r="B18875" s="1"/>
      <c r="D18875" s="85"/>
      <c r="E18875" s="85"/>
      <c r="F18875" s="85"/>
      <c r="G18875" s="85"/>
      <c r="H18875" s="85"/>
      <c r="W18875">
        <f t="shared" si="1984"/>
      </c>
      <c r="X18875">
        <f t="shared" si="1985"/>
      </c>
      <c r="Y18875">
        <f t="shared" si="1986"/>
      </c>
      <c r="Z18875">
        <f t="shared" si="1987"/>
      </c>
    </row>
    <row r="18876" spans="1:26">
      <c r="A18876" s="22"/>
      <c r="B18876" s="86"/>
      <c r="D18876" s="85"/>
      <c r="E18876" s="85"/>
      <c r="F18876" s="85"/>
      <c r="G18876" s="85"/>
      <c r="H18876" s="85"/>
      <c r="W18876">
        <f t="shared" si="1984"/>
      </c>
      <c r="X18876">
        <f t="shared" si="1985"/>
      </c>
      <c r="Y18876">
        <f t="shared" si="1986"/>
      </c>
      <c r="Z18876">
        <f t="shared" si="1987"/>
      </c>
    </row>
    <row r="18877" spans="1:26">
      <c r="A18877" s="49" t="s">
        <v>4</v>
      </c>
      <c r="B18877" s="87"/>
      <c r="W18877">
        <f t="shared" si="1984"/>
      </c>
      <c r="X18877">
        <f t="shared" si="1985"/>
      </c>
      <c r="Y18877">
        <f t="shared" si="1986"/>
      </c>
      <c r="Z18877">
        <f t="shared" si="1987"/>
      </c>
    </row>
    <row r="18878" spans="1:26">
      <c r="A18878" s="1" t="s">
        <v>5</v>
      </c>
      <c r="W18878">
        <f t="shared" si="1984"/>
      </c>
      <c r="X18878">
        <f t="shared" si="1985"/>
      </c>
      <c r="Y18878">
        <f t="shared" si="1986"/>
      </c>
      <c r="Z18878">
        <f t="shared" si="1987"/>
      </c>
    </row>
    <row r="18879" spans="1:26">
      <c r="A18879" s="1" t="s">
        <v>6</v>
      </c>
      <c r="W18879">
        <f t="shared" si="1984"/>
      </c>
      <c r="X18879">
        <f t="shared" si="1985"/>
      </c>
      <c r="Y18879">
        <f t="shared" si="1986"/>
      </c>
      <c r="Z18879">
        <f t="shared" si="1987"/>
      </c>
    </row>
    <row r="18880" spans="1:26">
      <c r="A18880" s="1" t="s">
        <v>7</v>
      </c>
      <c r="W18880">
        <f t="shared" si="1984"/>
      </c>
      <c r="X18880">
        <f t="shared" si="1985"/>
      </c>
      <c r="Y18880">
        <f t="shared" si="1986"/>
      </c>
      <c r="Z18880">
        <f t="shared" si="1987"/>
      </c>
    </row>
    <row r="18881" spans="1:26" ht="24">
      <c r="A18881" s="88" t="s">
        <v>8</v>
      </c>
      <c r="B18881" s="89" t="s">
        <v>9</v>
      </c>
      <c r="C18881" s="89" t="s">
        <v>10</v>
      </c>
      <c r="D18881" s="34" t="s">
        <v>11</v>
      </c>
      <c r="E18881" s="34" t="s">
        <v>12</v>
      </c>
      <c r="F18881" s="34" t="s">
        <v>13</v>
      </c>
      <c r="G18881" s="34" t="s">
        <v>14</v>
      </c>
      <c r="H18881" s="88" t="s">
        <v>15</v>
      </c>
      <c r="I18881" s="90" t="s">
        <v>16</v>
      </c>
      <c r="W18881">
        <f t="shared" si="1984"/>
      </c>
      <c r="X18881">
        <f t="shared" si="1985"/>
      </c>
      <c r="Y18881">
        <f t="shared" si="1986"/>
      </c>
      <c r="Z18881">
        <f t="shared" si="1987"/>
      </c>
    </row>
    <row r="18882" spans="1:26">
      <c r="A18882" s="5"/>
      <c r="B18882" s="1563" t="s">
        <v>300</v>
      </c>
      <c r="C18882" s="1563"/>
      <c r="D18882" s="5"/>
      <c r="E18882" s="5"/>
      <c r="F18882" s="5"/>
      <c r="G18882" s="6"/>
      <c r="H18882" s="5"/>
      <c r="I18882" s="183"/>
      <c r="W18882">
        <f t="shared" si="1984"/>
      </c>
      <c r="X18882">
        <f t="shared" si="1985"/>
      </c>
      <c r="Y18882">
        <f t="shared" si="1986"/>
      </c>
      <c r="Z18882">
        <f t="shared" si="1987"/>
      </c>
    </row>
    <row r="18883" spans="1:26">
      <c r="A18883" s="5"/>
      <c r="B18883" s="17" t="s">
        <v>434</v>
      </c>
      <c r="C18883" s="88" t="s">
        <v>303</v>
      </c>
      <c r="D18883" s="21">
        <v>15</v>
      </c>
      <c r="E18883" s="5">
        <v>2</v>
      </c>
      <c r="F18883" s="5">
        <f>+E18883*D18883</f>
      </c>
      <c r="G18883" s="6">
        <f>+E18883*D18883</f>
      </c>
      <c r="H18883" s="5">
        <v>1</v>
      </c>
      <c r="I18883" s="183">
        <f>+H18883*G18883</f>
      </c>
      <c r="W18883">
        <f t="shared" si="1984"/>
      </c>
      <c r="X18883">
        <f t="shared" si="1985"/>
      </c>
      <c r="Y18883">
        <f t="shared" si="1986"/>
      </c>
      <c r="Z18883">
        <f t="shared" si="1987"/>
      </c>
    </row>
    <row r="18884" spans="1:26" ht="24">
      <c r="A18884" s="5"/>
      <c r="B18884" s="17" t="s">
        <v>632</v>
      </c>
      <c r="C18884" s="272" t="s">
        <v>633</v>
      </c>
      <c r="D18884" s="21">
        <v>3</v>
      </c>
      <c r="E18884" s="5">
        <v>2</v>
      </c>
      <c r="F18884" s="5">
        <f>+E18884*D18884</f>
      </c>
      <c r="G18884" s="6">
        <f>+E18884*D18884</f>
      </c>
      <c r="H18884" s="5">
        <v>1</v>
      </c>
      <c r="I18884" s="183">
        <f>+H18884*G18884</f>
      </c>
      <c r="W18884">
        <f t="shared" ref="W18884:W18947" si="1988">IF(LEFT($H18884&amp;"",5)="2019-",$H18884,W18883)</f>
      </c>
      <c r="X18884">
        <f t="shared" ref="X18884:X18947" si="1989">IF($W18884="",0,IF(COUNTIF($AB$2:$AB$80,$W18884)&gt;0,1,0))</f>
      </c>
      <c r="Y18884">
        <f t="shared" ref="Y18884:Y18947" si="1990">IF($C18884="","",UPPER(TRIM(IFERROR(LEFT($C18884&amp;"",FIND("/",$C18884&amp;"")-1),$C18884&amp;""))))</f>
      </c>
      <c r="Z18884">
        <f t="shared" ref="Z18884:Z18947" si="1991">IFERROR(IF(ISNUMBER($G18884),$G18884,0),0)</f>
      </c>
    </row>
    <row r="18885" spans="1:26">
      <c r="A18885" s="5"/>
      <c r="B18885" s="8"/>
      <c r="C18885" s="5"/>
      <c r="D18885" s="5"/>
      <c r="E18885" s="5"/>
      <c r="F18885" s="5"/>
      <c r="G18885" s="5"/>
      <c r="H18885" s="9"/>
      <c r="I18885" s="183"/>
      <c r="W18885">
        <f t="shared" si="1988"/>
      </c>
      <c r="X18885">
        <f t="shared" si="1989"/>
      </c>
      <c r="Y18885">
        <f t="shared" si="1990"/>
      </c>
      <c r="Z18885">
        <f t="shared" si="1991"/>
      </c>
    </row>
    <row r="18886" spans="1:26">
      <c r="A18886" s="5"/>
      <c r="B18886" s="8"/>
      <c r="C18886" s="5"/>
      <c r="D18886" s="5"/>
      <c r="E18886" s="5"/>
      <c r="F18886" s="5"/>
      <c r="G18886" s="5"/>
      <c r="H18886" s="9"/>
      <c r="I18886" s="183"/>
      <c r="W18886">
        <f t="shared" si="1988"/>
      </c>
      <c r="X18886">
        <f t="shared" si="1989"/>
      </c>
      <c r="Y18886">
        <f t="shared" si="1990"/>
      </c>
      <c r="Z18886">
        <f t="shared" si="1991"/>
      </c>
    </row>
    <row r="18887" spans="1:26">
      <c r="A18887" s="5"/>
      <c r="B18887" s="8"/>
      <c r="C18887" s="5"/>
      <c r="D18887" s="5"/>
      <c r="E18887" s="5"/>
      <c r="F18887" s="5"/>
      <c r="G18887" s="5"/>
      <c r="H18887" s="9"/>
      <c r="I18887" s="183"/>
      <c r="W18887">
        <f t="shared" si="1988"/>
      </c>
      <c r="X18887">
        <f t="shared" si="1989"/>
      </c>
      <c r="Y18887">
        <f t="shared" si="1990"/>
      </c>
      <c r="Z18887">
        <f t="shared" si="1991"/>
      </c>
    </row>
    <row r="18888" spans="1:26">
      <c r="A18888" s="5"/>
      <c r="B18888" s="8"/>
      <c r="C18888" s="5"/>
      <c r="D18888" s="5"/>
      <c r="E18888" s="5"/>
      <c r="F18888" s="5"/>
      <c r="G18888" s="5"/>
      <c r="H18888" s="9"/>
      <c r="I18888" s="183"/>
      <c r="W18888">
        <f t="shared" si="1988"/>
      </c>
      <c r="X18888">
        <f t="shared" si="1989"/>
      </c>
      <c r="Y18888">
        <f t="shared" si="1990"/>
      </c>
      <c r="Z18888">
        <f t="shared" si="1991"/>
      </c>
    </row>
    <row r="18889" spans="1:26">
      <c r="A18889" s="5"/>
      <c r="B18889" s="8"/>
      <c r="C18889" s="5"/>
      <c r="D18889" s="5"/>
      <c r="E18889" s="5"/>
      <c r="F18889" s="5"/>
      <c r="G18889" s="5"/>
      <c r="H18889" s="9"/>
      <c r="I18889" s="183"/>
      <c r="W18889">
        <f t="shared" si="1988"/>
      </c>
      <c r="X18889">
        <f t="shared" si="1989"/>
      </c>
      <c r="Y18889">
        <f t="shared" si="1990"/>
      </c>
      <c r="Z18889">
        <f t="shared" si="1991"/>
      </c>
    </row>
    <row r="18890" spans="1:26">
      <c r="A18890" s="5"/>
      <c r="B18890" s="1568" t="s">
        <v>2856</v>
      </c>
      <c r="C18890" s="1569"/>
      <c r="D18890" s="5"/>
      <c r="E18890" s="5"/>
      <c r="F18890" s="5"/>
      <c r="G18890" s="5"/>
      <c r="H18890" s="9"/>
      <c r="I18890" s="183"/>
      <c r="W18890">
        <f t="shared" si="1988"/>
      </c>
      <c r="X18890">
        <f t="shared" si="1989"/>
      </c>
      <c r="Y18890">
        <f t="shared" si="1990"/>
      </c>
      <c r="Z18890">
        <f t="shared" si="1991"/>
      </c>
    </row>
    <row r="18891" spans="1:26">
      <c r="A18891" s="5"/>
      <c r="B18891" s="1570"/>
      <c r="C18891" s="1571"/>
      <c r="D18891" s="5"/>
      <c r="E18891" s="16"/>
      <c r="F18891" s="5"/>
      <c r="G18891" s="5"/>
      <c r="H18891" s="5"/>
      <c r="I18891" s="183"/>
      <c r="W18891">
        <f t="shared" si="1988"/>
      </c>
      <c r="X18891">
        <f t="shared" si="1989"/>
      </c>
      <c r="Y18891">
        <f t="shared" si="1990"/>
      </c>
      <c r="Z18891">
        <f t="shared" si="1991"/>
      </c>
    </row>
    <row r="18892" spans="1:26">
      <c r="A18892" s="5"/>
      <c r="B18892" s="1590"/>
      <c r="C18892" s="1591"/>
      <c r="D18892" s="5"/>
      <c r="E18892" s="5"/>
      <c r="F18892" s="5"/>
      <c r="G18892" s="5"/>
      <c r="H18892" s="5"/>
      <c r="I18892" s="183"/>
      <c r="W18892">
        <f t="shared" si="1988"/>
      </c>
      <c r="X18892">
        <f t="shared" si="1989"/>
      </c>
      <c r="Y18892">
        <f t="shared" si="1990"/>
      </c>
      <c r="Z18892">
        <f t="shared" si="1991"/>
      </c>
    </row>
    <row r="18893" spans="1:26">
      <c r="A18893" s="5"/>
      <c r="B18893" s="95"/>
      <c r="C18893" s="16"/>
      <c r="D18893" s="5"/>
      <c r="E18893" s="5"/>
      <c r="F18893" s="5"/>
      <c r="G18893" s="5"/>
      <c r="H18893" s="16"/>
      <c r="I18893" s="183"/>
      <c r="W18893">
        <f t="shared" si="1988"/>
      </c>
      <c r="X18893">
        <f t="shared" si="1989"/>
      </c>
      <c r="Y18893">
        <f t="shared" si="1990"/>
      </c>
      <c r="Z18893">
        <f t="shared" si="1991"/>
      </c>
    </row>
    <row r="18894" spans="1:26">
      <c r="A18894" s="5"/>
      <c r="B18894" s="8"/>
      <c r="C18894" s="5"/>
      <c r="D18894" s="5"/>
      <c r="E18894" s="5"/>
      <c r="F18894" s="5"/>
      <c r="G18894" s="5"/>
      <c r="H18894" s="5"/>
      <c r="I18894" s="183"/>
      <c r="W18894">
        <f t="shared" si="1988"/>
      </c>
      <c r="X18894">
        <f t="shared" si="1989"/>
      </c>
      <c r="Y18894">
        <f t="shared" si="1990"/>
      </c>
      <c r="Z18894">
        <f t="shared" si="1991"/>
      </c>
    </row>
    <row r="18895" spans="1:26">
      <c r="A18895" s="10"/>
      <c r="B18895" s="10"/>
      <c r="C18895" s="10"/>
      <c r="D18895" s="10"/>
      <c r="E18895" s="10"/>
      <c r="F18895" s="10"/>
      <c r="G18895" s="10"/>
      <c r="H18895" s="10"/>
      <c r="I18895" s="97"/>
      <c r="W18895">
        <f t="shared" si="1988"/>
      </c>
      <c r="X18895">
        <f t="shared" si="1989"/>
      </c>
      <c r="Y18895">
        <f t="shared" si="1990"/>
      </c>
      <c r="Z18895">
        <f t="shared" si="1991"/>
      </c>
    </row>
    <row r="18896" spans="1:26" ht="15.75" thickBot="1">
      <c r="A18896" s="10"/>
      <c r="B18896" s="625" t="s">
        <v>20</v>
      </c>
      <c r="C18896" s="35"/>
      <c r="D18896" s="35"/>
      <c r="E18896" s="35"/>
      <c r="F18896" s="35"/>
      <c r="G18896" s="35"/>
      <c r="H18896" s="35"/>
      <c r="I18896" s="98"/>
      <c r="W18896">
        <f t="shared" si="1988"/>
      </c>
      <c r="X18896">
        <f t="shared" si="1989"/>
      </c>
      <c r="Y18896">
        <f t="shared" si="1990"/>
      </c>
      <c r="Z18896">
        <f t="shared" si="1991"/>
      </c>
    </row>
    <row r="18897" spans="1:26" ht="15.75" thickBot="1">
      <c r="A18897" s="624"/>
      <c r="B18897" s="626"/>
      <c r="C18897" s="40" t="s">
        <v>21</v>
      </c>
      <c r="D18897" s="40">
        <f>SUM(D18882:D18896)</f>
      </c>
      <c r="E18897" s="41">
        <f>IF(H18897=I18897,"OK","NO")</f>
      </c>
      <c r="F18897" s="40">
        <f>SUM(F18882:F18896)</f>
      </c>
      <c r="G18897" s="40">
        <f>SUM(G18882:G18896)</f>
      </c>
      <c r="H18897" s="42">
        <f>SUMPRODUCT(H18882:H18896,G18882:G18896)</f>
      </c>
      <c r="I18897" s="43">
        <f>SUM(I18882:I18896)</f>
      </c>
      <c r="W18897">
        <f t="shared" si="1988"/>
      </c>
      <c r="X18897">
        <f t="shared" si="1989"/>
      </c>
      <c r="Y18897">
        <f t="shared" si="1990"/>
      </c>
      <c r="Z18897">
        <f t="shared" si="1991"/>
      </c>
    </row>
    <row r="18898" spans="1:26">
      <c r="A18898" s="10"/>
      <c r="B18898" s="91"/>
      <c r="C18898" s="91"/>
      <c r="D18898" s="91"/>
      <c r="E18898" s="91"/>
      <c r="F18898" s="91"/>
      <c r="G18898" s="91"/>
      <c r="H18898" s="91"/>
      <c r="I18898" s="91"/>
      <c r="W18898">
        <f t="shared" si="1988"/>
      </c>
      <c r="X18898">
        <f t="shared" si="1989"/>
      </c>
      <c r="Y18898">
        <f t="shared" si="1990"/>
      </c>
      <c r="Z18898">
        <f t="shared" si="1991"/>
      </c>
    </row>
    <row r="18899" spans="1:26">
      <c r="A18899" s="12" t="s">
        <v>315</v>
      </c>
      <c r="B18899" s="12"/>
      <c r="C18899" s="12"/>
      <c r="D18899" s="13"/>
      <c r="E18899" s="14"/>
      <c r="F18899" s="14"/>
      <c r="G18899" s="14"/>
      <c r="H18899" s="2"/>
      <c r="I18899" s="12"/>
      <c r="W18899">
        <f t="shared" si="1988"/>
      </c>
      <c r="X18899">
        <f t="shared" si="1989"/>
      </c>
      <c r="Y18899">
        <f t="shared" si="1990"/>
      </c>
      <c r="Z18899">
        <f t="shared" si="1991"/>
      </c>
    </row>
    <row r="18900" spans="1:26">
      <c r="W18900">
        <f t="shared" si="1988"/>
      </c>
      <c r="X18900">
        <f t="shared" si="1989"/>
      </c>
      <c r="Y18900">
        <f t="shared" si="1990"/>
      </c>
      <c r="Z18900">
        <f t="shared" si="1991"/>
      </c>
    </row>
    <row r="18901" spans="1:26">
      <c r="W18901">
        <f t="shared" si="1988"/>
      </c>
      <c r="X18901">
        <f t="shared" si="1989"/>
      </c>
      <c r="Y18901">
        <f t="shared" si="1990"/>
      </c>
      <c r="Z18901">
        <f t="shared" si="1991"/>
      </c>
    </row>
    <row r="18902" spans="1:26">
      <c r="W18902">
        <f t="shared" si="1988"/>
      </c>
      <c r="X18902">
        <f t="shared" si="1989"/>
      </c>
      <c r="Y18902">
        <f t="shared" si="1990"/>
      </c>
      <c r="Z18902">
        <f t="shared" si="1991"/>
      </c>
    </row>
    <row r="18903" spans="1:26">
      <c r="W18903">
        <f t="shared" si="1988"/>
      </c>
      <c r="X18903">
        <f t="shared" si="1989"/>
      </c>
      <c r="Y18903">
        <f t="shared" si="1990"/>
      </c>
      <c r="Z18903">
        <f t="shared" si="1991"/>
      </c>
    </row>
    <row r="18904" spans="1:26">
      <c r="A18904" s="1562" t="s">
        <v>0</v>
      </c>
      <c r="B18904" s="1562"/>
      <c r="C18904" s="1562"/>
      <c r="D18904" s="1562"/>
      <c r="E18904" s="1562"/>
      <c r="F18904" s="1562"/>
      <c r="G18904" s="1562"/>
      <c r="H18904" s="1562"/>
      <c r="I18904" s="1562"/>
      <c r="W18904">
        <f t="shared" si="1988"/>
      </c>
      <c r="X18904">
        <f t="shared" si="1989"/>
      </c>
      <c r="Y18904">
        <f t="shared" si="1990"/>
      </c>
      <c r="Z18904">
        <f t="shared" si="1991"/>
      </c>
    </row>
    <row r="18905" spans="1:26">
      <c r="W18905">
        <f t="shared" si="1988"/>
      </c>
      <c r="X18905">
        <f t="shared" si="1989"/>
      </c>
      <c r="Y18905">
        <f t="shared" si="1990"/>
      </c>
      <c r="Z18905">
        <f t="shared" si="1991"/>
      </c>
    </row>
    <row r="18906" spans="1:26">
      <c r="A18906" s="1" t="s">
        <v>1</v>
      </c>
      <c r="B18906" s="161"/>
      <c r="C18906" s="161"/>
      <c r="D18906" s="161"/>
      <c r="E18906" s="161"/>
      <c r="G18906" s="489" t="s">
        <v>2</v>
      </c>
      <c r="H18906" s="3" t="s">
        <v>2794</v>
      </c>
      <c r="I18906" s="161"/>
      <c r="W18906">
        <f t="shared" si="1988"/>
      </c>
      <c r="X18906">
        <f t="shared" si="1989"/>
      </c>
      <c r="Y18906">
        <f t="shared" si="1990"/>
      </c>
      <c r="Z18906">
        <f t="shared" si="1991"/>
      </c>
    </row>
    <row r="18907" spans="1:26">
      <c r="A18907" s="1" t="inlineStr">
        <is>
          <t>Dealer-007</t>
        </is>
      </c>
      <c r="B18907" s="161"/>
      <c r="C18907" s="161"/>
      <c r="D18907" s="161"/>
      <c r="E18907" s="161"/>
      <c r="F18907" s="4"/>
      <c r="G18907" s="488" t="s">
        <v>1440</v>
      </c>
      <c r="H18907" s="1" t="s">
        <v>2404</v>
      </c>
      <c r="I18907" s="161"/>
      <c r="W18907">
        <f t="shared" si="1988"/>
      </c>
      <c r="X18907">
        <f t="shared" si="1989"/>
      </c>
      <c r="Y18907">
        <f t="shared" si="1990"/>
      </c>
      <c r="Z18907">
        <f t="shared" si="1991"/>
      </c>
    </row>
    <row r="18908" spans="1:26">
      <c r="A18908" s="161" t="inlineStr">
        <is>
          <t>Address line (redacted)</t>
        </is>
      </c>
      <c r="B18908" s="1"/>
      <c r="C18908" s="161"/>
      <c r="D18908" s="161"/>
      <c r="E18908" s="161"/>
      <c r="F18908" s="161"/>
      <c r="G18908" s="161"/>
      <c r="H18908" s="1"/>
      <c r="I18908" s="161"/>
      <c r="W18908">
        <f t="shared" si="1988"/>
      </c>
      <c r="X18908">
        <f t="shared" si="1989"/>
      </c>
      <c r="Y18908">
        <f t="shared" si="1990"/>
      </c>
      <c r="Z18908">
        <f t="shared" si="1991"/>
      </c>
    </row>
    <row r="18909" spans="1:26">
      <c r="A18909" s="1" t="inlineStr">
        <is>
          <t>Address line (redacted)</t>
        </is>
      </c>
      <c r="B18909" s="1"/>
      <c r="C18909" s="1"/>
      <c r="D18909" s="161"/>
      <c r="E18909" s="161"/>
      <c r="F18909" s="161"/>
      <c r="G18909" s="161"/>
      <c r="H18909" s="161"/>
      <c r="I18909" s="161"/>
      <c r="W18909">
        <f t="shared" si="1988"/>
      </c>
      <c r="X18909">
        <f t="shared" si="1989"/>
      </c>
      <c r="Y18909">
        <f t="shared" si="1990"/>
      </c>
      <c r="Z18909">
        <f t="shared" si="1991"/>
      </c>
    </row>
    <row r="18910" spans="1:26">
      <c r="A18910" s="1" t="inlineStr">
        <is>
          <t>Address line (redacted)</t>
        </is>
      </c>
      <c r="B18910" s="1"/>
      <c r="C18910" s="161"/>
      <c r="D18910" s="161"/>
      <c r="E18910" s="161"/>
      <c r="F18910" s="161"/>
      <c r="G18910" s="161"/>
      <c r="H18910" s="161"/>
      <c r="I18910" s="161"/>
      <c r="W18910">
        <f t="shared" si="1988"/>
      </c>
      <c r="X18910">
        <f t="shared" si="1989"/>
      </c>
      <c r="Y18910">
        <f t="shared" si="1990"/>
      </c>
      <c r="Z18910">
        <f t="shared" si="1991"/>
      </c>
    </row>
    <row r="18911" spans="1:26">
      <c r="A18911" s="12" t="s">
        <v>4</v>
      </c>
      <c r="B18911" s="195" t="inlineStr">
        <is>
          <t>GSTIN-MASKED</t>
        </is>
      </c>
      <c r="C18911" s="161"/>
      <c r="D18911" s="196"/>
      <c r="E18911" s="196"/>
      <c r="F18911" s="196"/>
      <c r="G18911" s="196"/>
      <c r="H18911" s="196"/>
      <c r="I18911" s="161"/>
      <c r="W18911">
        <f t="shared" si="1988"/>
      </c>
      <c r="X18911">
        <f t="shared" si="1989"/>
      </c>
      <c r="Y18911">
        <f t="shared" si="1990"/>
      </c>
      <c r="Z18911">
        <f t="shared" si="1991"/>
      </c>
    </row>
    <row r="18912" spans="1:26">
      <c r="B18912" s="1"/>
      <c r="D18912" s="197"/>
      <c r="E18912" s="197"/>
      <c r="F18912" s="197"/>
      <c r="G18912" s="197"/>
      <c r="H18912" s="197"/>
      <c r="W18912">
        <f t="shared" si="1988"/>
      </c>
      <c r="X18912">
        <f t="shared" si="1989"/>
      </c>
      <c r="Y18912">
        <f t="shared" si="1990"/>
      </c>
      <c r="Z18912">
        <f t="shared" si="1991"/>
      </c>
    </row>
    <row r="18913" spans="1:26">
      <c r="A18913" s="1" t="s">
        <v>5</v>
      </c>
      <c r="D18913" s="197"/>
      <c r="E18913" s="197"/>
      <c r="F18913" s="197"/>
      <c r="G18913" s="197"/>
      <c r="H18913" s="197"/>
      <c r="W18913">
        <f t="shared" si="1988"/>
      </c>
      <c r="X18913">
        <f t="shared" si="1989"/>
      </c>
      <c r="Y18913">
        <f t="shared" si="1990"/>
      </c>
      <c r="Z18913">
        <f t="shared" si="1991"/>
      </c>
    </row>
    <row r="18914" spans="1:26">
      <c r="A18914" s="1" t="s">
        <v>6</v>
      </c>
      <c r="D18914" s="197"/>
      <c r="E18914" s="197"/>
      <c r="F18914" s="197"/>
      <c r="G18914" s="197"/>
      <c r="H18914" s="197"/>
      <c r="W18914">
        <f t="shared" si="1988"/>
      </c>
      <c r="X18914">
        <f t="shared" si="1989"/>
      </c>
      <c r="Y18914">
        <f t="shared" si="1990"/>
      </c>
      <c r="Z18914">
        <f t="shared" si="1991"/>
      </c>
    </row>
    <row r="18915" spans="1:26" ht="15.75" thickBot="1">
      <c r="A18915" s="1" t="s">
        <v>7</v>
      </c>
      <c r="W18915">
        <f t="shared" si="1988"/>
      </c>
      <c r="X18915">
        <f t="shared" si="1989"/>
      </c>
      <c r="Y18915">
        <f t="shared" si="1990"/>
      </c>
      <c r="Z18915">
        <f t="shared" si="1991"/>
      </c>
    </row>
    <row r="18916" spans="1:26" ht="24">
      <c r="A18916" s="198" t="s">
        <v>8</v>
      </c>
      <c r="B18916" s="199" t="s">
        <v>9</v>
      </c>
      <c r="C18916" s="564" t="s">
        <v>10</v>
      </c>
      <c r="D18916" s="200" t="s">
        <v>11</v>
      </c>
      <c r="E18916" s="200" t="s">
        <v>12</v>
      </c>
      <c r="F18916" s="200" t="s">
        <v>13</v>
      </c>
      <c r="G18916" s="200" t="s">
        <v>14</v>
      </c>
      <c r="H18916" s="201" t="s">
        <v>15</v>
      </c>
      <c r="I18916" s="202" t="s">
        <v>16</v>
      </c>
      <c r="W18916">
        <f t="shared" si="1988"/>
      </c>
      <c r="X18916">
        <f t="shared" si="1989"/>
      </c>
      <c r="Y18916">
        <f t="shared" si="1990"/>
      </c>
      <c r="Z18916">
        <f t="shared" si="1991"/>
      </c>
    </row>
    <row r="18917" spans="1:26">
      <c r="A18917" s="5"/>
      <c r="B18917" s="1564" t="s">
        <v>18</v>
      </c>
      <c r="C18917" s="1565"/>
      <c r="D18917" s="5"/>
      <c r="E18917" s="5"/>
      <c r="F18917" s="5"/>
      <c r="G18917" s="6"/>
      <c r="H18917" s="5"/>
      <c r="I18917" s="58"/>
      <c r="W18917">
        <f t="shared" si="1988"/>
      </c>
      <c r="X18917">
        <f t="shared" si="1989"/>
      </c>
      <c r="Y18917">
        <f t="shared" si="1990"/>
      </c>
      <c r="Z18917">
        <f t="shared" si="1991"/>
      </c>
    </row>
    <row r="18918" spans="1:26">
      <c r="A18918" s="107">
        <v>1</v>
      </c>
      <c r="B18918" s="95" t="s">
        <v>1040</v>
      </c>
      <c r="C18918" s="101" t="s">
        <v>1041</v>
      </c>
      <c r="D18918" s="9">
        <v>3</v>
      </c>
      <c r="E18918" s="5">
        <v>4</v>
      </c>
      <c r="F18918" s="16">
        <f>+E18918*D18918</f>
      </c>
      <c r="G18918" s="6">
        <f>+E18918*D18918</f>
      </c>
      <c r="H18918" s="16">
        <v>1</v>
      </c>
      <c r="I18918" s="58">
        <f>+H18918*G18918</f>
      </c>
      <c r="J18918">
        <v>119</v>
      </c>
      <c r="K18918">
        <f>+H18918-J18918</f>
      </c>
      <c r="L18918">
        <f>+K18918*G18918</f>
      </c>
      <c r="W18918">
        <f t="shared" si="1988"/>
      </c>
      <c r="X18918">
        <f t="shared" si="1989"/>
      </c>
      <c r="Y18918">
        <f t="shared" si="1990"/>
      </c>
      <c r="Z18918">
        <f t="shared" si="1991"/>
      </c>
    </row>
    <row r="18919" spans="1:26">
      <c r="A18919" s="107">
        <v>2</v>
      </c>
      <c r="B18919" s="8" t="s">
        <v>844</v>
      </c>
      <c r="C18919" s="5" t="s">
        <v>843</v>
      </c>
      <c r="D18919" s="9">
        <v>3</v>
      </c>
      <c r="E18919" s="5">
        <v>4</v>
      </c>
      <c r="F18919" s="16">
        <f>+E18919*D18919</f>
      </c>
      <c r="G18919" s="6">
        <f>+E18919*D18919</f>
      </c>
      <c r="H18919" s="5">
        <v>1</v>
      </c>
      <c r="I18919" s="58">
        <f>+H18919*G18919</f>
      </c>
      <c r="J18919">
        <v>119</v>
      </c>
      <c r="K18919">
        <f>+H18919-J18919</f>
      </c>
      <c r="L18919">
        <f>+K18919*G18919</f>
      </c>
      <c r="N18919">
        <f>4300*20</f>
      </c>
      <c r="W18919">
        <f t="shared" si="1988"/>
      </c>
      <c r="X18919">
        <f t="shared" si="1989"/>
      </c>
      <c r="Y18919">
        <f t="shared" si="1990"/>
      </c>
      <c r="Z18919">
        <f t="shared" si="1991"/>
      </c>
    </row>
    <row r="18920" spans="1:26">
      <c r="A18920" s="107">
        <v>3</v>
      </c>
      <c r="B18920" s="95" t="s">
        <v>873</v>
      </c>
      <c r="C18920" s="9" t="s">
        <v>872</v>
      </c>
      <c r="D18920" s="9">
        <v>3</v>
      </c>
      <c r="E18920" s="5">
        <v>4</v>
      </c>
      <c r="F18920" s="16">
        <f>+E18920*D18920</f>
      </c>
      <c r="G18920" s="6">
        <f>+E18920*D18920</f>
      </c>
      <c r="H18920" s="16">
        <v>1</v>
      </c>
      <c r="I18920" s="58">
        <f>+H18920*G18920</f>
      </c>
      <c r="J18920">
        <v>119</v>
      </c>
      <c r="K18920">
        <f>+H18920-J18920</f>
      </c>
      <c r="L18920">
        <f>+K18920*G18920</f>
      </c>
      <c r="N18920">
        <f>+N18919+216000</f>
      </c>
      <c r="W18920">
        <f t="shared" si="1988"/>
      </c>
      <c r="X18920">
        <f t="shared" si="1989"/>
      </c>
      <c r="Y18920">
        <f t="shared" si="1990"/>
      </c>
      <c r="Z18920">
        <f t="shared" si="1991"/>
      </c>
    </row>
    <row r="18921" spans="1:26">
      <c r="A18921" s="107">
        <v>4</v>
      </c>
      <c r="B18921" s="8" t="s">
        <v>295</v>
      </c>
      <c r="C18921" s="5" t="s">
        <v>294</v>
      </c>
      <c r="D18921" s="9">
        <v>9</v>
      </c>
      <c r="E18921" s="5">
        <v>4</v>
      </c>
      <c r="F18921" s="16">
        <f>+E18921*D18921</f>
      </c>
      <c r="G18921" s="6">
        <f>+E18921*D18921</f>
      </c>
      <c r="H18921" s="9">
        <v>1</v>
      </c>
      <c r="I18921" s="58">
        <f>+H18921*G18921</f>
      </c>
      <c r="J18921">
        <v>119</v>
      </c>
      <c r="K18921">
        <f>+H18921-J18921</f>
      </c>
      <c r="L18921">
        <f>+K18921*G18921</f>
      </c>
      <c r="W18921">
        <f t="shared" si="1988"/>
      </c>
      <c r="X18921">
        <f t="shared" si="1989"/>
      </c>
      <c r="Y18921">
        <f t="shared" si="1990"/>
      </c>
      <c r="Z18921">
        <f t="shared" si="1991"/>
      </c>
    </row>
    <row r="18922" spans="1:26">
      <c r="A18922" s="107">
        <v>5</v>
      </c>
      <c r="B18922" s="8" t="s">
        <v>295</v>
      </c>
      <c r="C18922" s="5" t="s">
        <v>294</v>
      </c>
      <c r="D18922" s="9">
        <v>1</v>
      </c>
      <c r="E18922" s="5">
        <v>1</v>
      </c>
      <c r="F18922" s="16">
        <v>1</v>
      </c>
      <c r="G18922" s="6">
        <f>+F18922</f>
      </c>
      <c r="H18922" s="9">
        <v>1</v>
      </c>
      <c r="I18922" s="58">
        <f>+H18922*G18922</f>
      </c>
      <c r="J18922">
        <v>119</v>
      </c>
      <c r="K18922">
        <f>+H18922-J18922</f>
      </c>
      <c r="L18922">
        <f>+K18922*G18922</f>
      </c>
      <c r="W18922">
        <f t="shared" si="1988"/>
      </c>
      <c r="X18922">
        <f t="shared" si="1989"/>
      </c>
      <c r="Y18922">
        <f t="shared" si="1990"/>
      </c>
      <c r="Z18922">
        <f t="shared" si="1991"/>
      </c>
    </row>
    <row r="18923" spans="1:26">
      <c r="A18923" s="107"/>
      <c r="B18923" s="1564" t="s">
        <v>375</v>
      </c>
      <c r="C18923" s="1565"/>
      <c r="D18923" s="184"/>
      <c r="E18923" s="185"/>
      <c r="F18923" s="209"/>
      <c r="G18923" s="210"/>
      <c r="H18923" s="661"/>
      <c r="I18923" s="544"/>
      <c r="W18923">
        <f t="shared" si="1988"/>
      </c>
      <c r="X18923">
        <f t="shared" si="1989"/>
      </c>
      <c r="Y18923">
        <f t="shared" si="1990"/>
      </c>
      <c r="Z18923">
        <f t="shared" si="1991"/>
      </c>
    </row>
    <row r="18924" spans="1:26">
      <c r="A18924" s="107">
        <v>4</v>
      </c>
      <c r="B18924" s="106" t="s">
        <v>948</v>
      </c>
      <c r="C18924" s="157" t="s">
        <v>947</v>
      </c>
      <c r="D18924">
        <v>1</v>
      </c>
      <c r="E18924" s="9">
        <v>25</v>
      </c>
      <c r="F18924" s="16">
        <f>+E18924*D18924</f>
      </c>
      <c r="G18924" s="6">
        <f>+E18924*D18924</f>
      </c>
      <c r="H18924" s="5">
        <v>1</v>
      </c>
      <c r="I18924" s="58">
        <f>+H18924*G18924</f>
      </c>
      <c r="J18924">
        <f>75*0.18</f>
      </c>
      <c r="K18924">
        <f>+H18924-J18924</f>
      </c>
      <c r="L18924">
        <f>+K18924*G18924</f>
      </c>
      <c r="W18924">
        <f t="shared" si="1988"/>
      </c>
      <c r="X18924">
        <f t="shared" si="1989"/>
      </c>
      <c r="Y18924">
        <f t="shared" si="1990"/>
      </c>
      <c r="Z18924">
        <f t="shared" si="1991"/>
      </c>
    </row>
    <row r="18925" spans="1:26">
      <c r="A18925" s="107"/>
      <c r="B18925" s="1564" t="s">
        <v>644</v>
      </c>
      <c r="C18925" s="1565"/>
      <c r="D18925" s="184"/>
      <c r="E18925" s="185"/>
      <c r="F18925" s="209"/>
      <c r="G18925" s="210"/>
      <c r="H18925" s="661"/>
      <c r="I18925" s="544"/>
      <c r="W18925">
        <f t="shared" si="1988"/>
      </c>
      <c r="X18925">
        <f t="shared" si="1989"/>
      </c>
      <c r="Y18925">
        <f t="shared" si="1990"/>
      </c>
      <c r="Z18925">
        <f t="shared" si="1991"/>
      </c>
    </row>
    <row r="18926" spans="1:26">
      <c r="A18926" s="5">
        <v>5</v>
      </c>
      <c r="B18926" s="8" t="s">
        <v>649</v>
      </c>
      <c r="C18926" s="5" t="s">
        <v>650</v>
      </c>
      <c r="D18926" s="9">
        <v>1</v>
      </c>
      <c r="E18926" s="5">
        <v>4</v>
      </c>
      <c r="F18926" s="16">
        <f>+E18926*D18926</f>
      </c>
      <c r="G18926" s="6">
        <f>+E18926*D18926</f>
      </c>
      <c r="H18926" s="5">
        <v>1</v>
      </c>
      <c r="I18926" s="58">
        <f>+H18926*G18926</f>
      </c>
      <c r="J18926">
        <f>1400*18%</f>
      </c>
      <c r="K18926">
        <f>+H18926-J18926</f>
      </c>
      <c r="L18926">
        <f>+K18926*G18926</f>
      </c>
      <c r="W18926">
        <f t="shared" si="1988"/>
      </c>
      <c r="X18926">
        <f t="shared" si="1989"/>
      </c>
      <c r="Y18926">
        <f t="shared" si="1990"/>
      </c>
      <c r="Z18926">
        <f t="shared" si="1991"/>
      </c>
    </row>
    <row r="18927" spans="1:26" ht="24">
      <c r="A18927" s="107">
        <v>6</v>
      </c>
      <c r="B18927" s="15" t="s">
        <v>2795</v>
      </c>
      <c r="C18927" s="5" t="s">
        <v>1279</v>
      </c>
      <c r="D18927" s="184">
        <v>1</v>
      </c>
      <c r="E18927" s="185">
        <v>1</v>
      </c>
      <c r="F18927" s="209">
        <v>1</v>
      </c>
      <c r="G18927" s="210">
        <v>1</v>
      </c>
      <c r="H18927" s="661" t="s">
        <v>780</v>
      </c>
      <c r="I18927" s="544"/>
      <c r="O18927">
        <f>155+86</f>
      </c>
      <c r="W18927">
        <f t="shared" si="1988"/>
      </c>
      <c r="X18927">
        <f t="shared" si="1989"/>
      </c>
      <c r="Y18927">
        <f t="shared" si="1990"/>
      </c>
      <c r="Z18927">
        <f t="shared" si="1991"/>
      </c>
    </row>
    <row r="18928" spans="1:26">
      <c r="A18928" s="107"/>
      <c r="B18928" s="15"/>
      <c r="C18928" s="184"/>
      <c r="D18928" s="184"/>
      <c r="E18928" s="185"/>
      <c r="F18928" s="209"/>
      <c r="G18928" s="210"/>
      <c r="H18928" s="661"/>
      <c r="I18928" s="544"/>
      <c r="W18928">
        <f t="shared" si="1988"/>
      </c>
      <c r="X18928">
        <f t="shared" si="1989"/>
      </c>
      <c r="Y18928">
        <f t="shared" si="1990"/>
      </c>
      <c r="Z18928">
        <f t="shared" si="1991"/>
      </c>
    </row>
    <row r="18929" spans="1:26">
      <c r="A18929" s="107"/>
      <c r="B18929" s="15"/>
      <c r="C18929" s="184"/>
      <c r="D18929" s="184"/>
      <c r="E18929" s="185"/>
      <c r="F18929" s="209"/>
      <c r="G18929" s="210"/>
      <c r="H18929" s="661"/>
      <c r="I18929" s="544"/>
      <c r="W18929">
        <f t="shared" si="1988"/>
      </c>
      <c r="X18929">
        <f t="shared" si="1989"/>
      </c>
      <c r="Y18929">
        <f t="shared" si="1990"/>
      </c>
      <c r="Z18929">
        <f t="shared" si="1991"/>
      </c>
    </row>
    <row r="18930" spans="1:26">
      <c r="A18930" s="107"/>
      <c r="B18930" s="15"/>
      <c r="C18930" s="184"/>
      <c r="D18930" s="184"/>
      <c r="E18930" s="185"/>
      <c r="F18930" s="209"/>
      <c r="G18930" s="210"/>
      <c r="H18930" s="661"/>
      <c r="I18930" s="544"/>
      <c r="W18930">
        <f t="shared" si="1988"/>
      </c>
      <c r="X18930">
        <f t="shared" si="1989"/>
      </c>
      <c r="Y18930">
        <f t="shared" si="1990"/>
      </c>
      <c r="Z18930">
        <f t="shared" si="1991"/>
      </c>
    </row>
    <row r="18931" spans="1:26">
      <c r="A18931" s="107"/>
      <c r="B18931" s="15"/>
      <c r="C18931" s="184"/>
      <c r="D18931" s="184"/>
      <c r="E18931" s="185"/>
      <c r="F18931" s="209"/>
      <c r="G18931" s="210"/>
      <c r="H18931" s="661"/>
      <c r="I18931" s="544"/>
      <c r="W18931">
        <f t="shared" si="1988"/>
      </c>
      <c r="X18931">
        <f t="shared" si="1989"/>
      </c>
      <c r="Y18931">
        <f t="shared" si="1990"/>
      </c>
      <c r="Z18931">
        <f t="shared" si="1991"/>
      </c>
    </row>
    <row r="18932" spans="1:26">
      <c r="A18932" s="107"/>
      <c r="B18932" s="15"/>
      <c r="C18932" s="184"/>
      <c r="D18932" s="184"/>
      <c r="E18932" s="185"/>
      <c r="F18932" s="209"/>
      <c r="G18932" s="210"/>
      <c r="H18932" s="661"/>
      <c r="I18932" s="544"/>
      <c r="W18932">
        <f t="shared" si="1988"/>
      </c>
      <c r="X18932">
        <f t="shared" si="1989"/>
      </c>
      <c r="Y18932">
        <f t="shared" si="1990"/>
      </c>
      <c r="Z18932">
        <f t="shared" si="1991"/>
      </c>
    </row>
    <row r="18933" spans="1:26">
      <c r="A18933" s="107"/>
      <c r="B18933" s="15"/>
      <c r="C18933" s="184"/>
      <c r="D18933" s="184"/>
      <c r="E18933" s="185"/>
      <c r="F18933" s="209"/>
      <c r="G18933" s="210"/>
      <c r="H18933" s="661"/>
      <c r="I18933" s="544"/>
      <c r="W18933">
        <f t="shared" si="1988"/>
      </c>
      <c r="X18933">
        <f t="shared" si="1989"/>
      </c>
      <c r="Y18933">
        <f t="shared" si="1990"/>
      </c>
      <c r="Z18933">
        <f t="shared" si="1991"/>
      </c>
    </row>
    <row r="18934" spans="1:26">
      <c r="A18934" s="107"/>
      <c r="B18934" s="15"/>
      <c r="C18934" s="184"/>
      <c r="D18934" s="184"/>
      <c r="E18934" s="185"/>
      <c r="F18934" s="209"/>
      <c r="G18934" s="210"/>
      <c r="H18934" s="661"/>
      <c r="I18934" s="544"/>
      <c r="W18934">
        <f t="shared" si="1988"/>
      </c>
      <c r="X18934">
        <f t="shared" si="1989"/>
      </c>
      <c r="Y18934">
        <f t="shared" si="1990"/>
      </c>
      <c r="Z18934">
        <f t="shared" si="1991"/>
      </c>
    </row>
    <row r="18935" spans="1:26" ht="15" customHeight="1" thickBot="1">
      <c r="A18935" s="33"/>
      <c r="B18935" s="212"/>
      <c r="C18935" s="213"/>
      <c r="D18935" s="214"/>
      <c r="E18935" s="214"/>
      <c r="F18935" s="214"/>
      <c r="G18935" s="214"/>
      <c r="H18935" s="214"/>
      <c r="I18935" s="215"/>
      <c r="W18935">
        <f t="shared" si="1988"/>
      </c>
      <c r="X18935">
        <f t="shared" si="1989"/>
      </c>
      <c r="Y18935">
        <f t="shared" si="1990"/>
      </c>
      <c r="Z18935">
        <f t="shared" si="1991"/>
      </c>
    </row>
    <row r="18936" spans="1:26" ht="15" customHeight="1">
      <c r="A18936" s="33"/>
      <c r="B18936" s="216"/>
      <c r="C18936" s="217"/>
      <c r="D18936" s="218"/>
      <c r="E18936" s="218"/>
      <c r="F18936" s="218"/>
      <c r="G18936" s="219" t="s">
        <v>19</v>
      </c>
      <c r="H18936" s="218"/>
      <c r="I18936" s="220">
        <f>SUM(I18917:I18935)</f>
      </c>
      <c r="L18936">
        <f>SUM(L18917:L18935)</f>
      </c>
      <c r="W18936">
        <f t="shared" si="1988"/>
      </c>
      <c r="X18936">
        <f t="shared" si="1989"/>
      </c>
      <c r="Y18936">
        <f t="shared" si="1990"/>
      </c>
      <c r="Z18936">
        <f t="shared" si="1991"/>
      </c>
    </row>
    <row r="18937" spans="1:26" ht="15" customHeight="1">
      <c r="A18937" s="33"/>
      <c r="B18937" s="216"/>
      <c r="C18937" s="69"/>
      <c r="D18937" s="91"/>
      <c r="E18937" s="91"/>
      <c r="F18937" s="91"/>
      <c r="G18937" s="92"/>
      <c r="H18937" s="91"/>
      <c r="I18937" s="155"/>
      <c r="W18937">
        <f t="shared" si="1988"/>
      </c>
      <c r="X18937">
        <f t="shared" si="1989"/>
      </c>
      <c r="Y18937">
        <f t="shared" si="1990"/>
      </c>
      <c r="Z18937">
        <f t="shared" si="1991"/>
      </c>
    </row>
    <row r="18938" spans="1:26">
      <c r="A18938" s="221"/>
      <c r="B18938" s="222"/>
      <c r="C18938" s="154" t="s">
        <v>408</v>
      </c>
      <c r="D18938" s="154"/>
      <c r="E18938" s="154"/>
      <c r="F18938" s="154"/>
      <c r="G18938" s="154"/>
      <c r="H18938" s="223">
        <v>1</v>
      </c>
      <c r="I18938" s="155">
        <f>+L18936*H18938</f>
      </c>
      <c r="W18938">
        <f t="shared" si="1988"/>
      </c>
      <c r="X18938">
        <f t="shared" si="1989"/>
      </c>
      <c r="Y18938">
        <f t="shared" si="1990"/>
      </c>
      <c r="Z18938">
        <f t="shared" si="1991"/>
      </c>
    </row>
    <row r="18939" spans="1:26">
      <c r="A18939" s="33"/>
      <c r="B18939" s="10"/>
      <c r="C18939" s="10"/>
      <c r="D18939" s="10"/>
      <c r="E18939" s="10"/>
      <c r="F18939" s="10"/>
      <c r="G18939" s="10"/>
      <c r="H18939" s="10"/>
      <c r="I18939" s="140"/>
      <c r="W18939">
        <f t="shared" si="1988"/>
      </c>
      <c r="X18939">
        <f t="shared" si="1989"/>
      </c>
      <c r="Y18939">
        <f t="shared" si="1990"/>
      </c>
      <c r="Z18939">
        <f t="shared" si="1991"/>
      </c>
    </row>
    <row r="18940" spans="1:26" ht="15.75" thickBot="1">
      <c r="A18940" s="33"/>
      <c r="B18940" s="11" t="s">
        <v>20</v>
      </c>
      <c r="C18940" s="35"/>
      <c r="D18940" s="35"/>
      <c r="E18940" s="35"/>
      <c r="F18940" s="35"/>
      <c r="G18940" s="35"/>
      <c r="H18940" s="35"/>
      <c r="I18940" s="36"/>
      <c r="W18940">
        <f t="shared" si="1988"/>
      </c>
      <c r="X18940">
        <f t="shared" si="1989"/>
      </c>
      <c r="Y18940">
        <f t="shared" si="1990"/>
      </c>
      <c r="Z18940">
        <f t="shared" si="1991"/>
      </c>
    </row>
    <row r="18941" spans="1:26" ht="15.75" thickBot="1">
      <c r="A18941" s="37"/>
      <c r="B18941" s="11" t="s">
        <v>409</v>
      </c>
      <c r="C18941" s="39" t="s">
        <v>21</v>
      </c>
      <c r="D18941" s="40">
        <f>SUM(D18917:D18940)</f>
      </c>
      <c r="E18941" s="41">
        <f>IF(H18941=I18941,"OK","NO")</f>
      </c>
      <c r="F18941" s="40">
        <f>SUM(F18917:F18940)</f>
      </c>
      <c r="G18941" s="40">
        <f>SUM(G18917:G18940)</f>
      </c>
      <c r="H18941" s="41">
        <f>SUMPRODUCT(F18917:F18935,H18917:H18935)</f>
      </c>
      <c r="I18941" s="43">
        <f>SUMPRODUCT(I18936-I18937-I18938)</f>
      </c>
      <c r="W18941">
        <f t="shared" si="1988"/>
      </c>
      <c r="X18941">
        <f t="shared" si="1989"/>
      </c>
      <c r="Y18941">
        <f t="shared" si="1990"/>
      </c>
      <c r="Z18941">
        <f t="shared" si="1991"/>
      </c>
    </row>
    <row r="18942" spans="1:26" ht="15.75" thickBot="1">
      <c r="A18942" s="44"/>
      <c r="B18942" s="116"/>
      <c r="C18942" s="45"/>
      <c r="D18942" s="45"/>
      <c r="E18942" s="45"/>
      <c r="F18942" s="45"/>
      <c r="G18942" s="45"/>
      <c r="H18942" s="45"/>
      <c r="I18942" s="47"/>
      <c r="W18942">
        <f t="shared" si="1988"/>
      </c>
      <c r="X18942">
        <f t="shared" si="1989"/>
      </c>
      <c r="Y18942">
        <f t="shared" si="1990"/>
      </c>
      <c r="Z18942">
        <f t="shared" si="1991"/>
      </c>
    </row>
    <row r="18943" spans="1:26">
      <c r="A18943" s="12" t="s">
        <v>315</v>
      </c>
      <c r="B18943" s="12"/>
      <c r="C18943" s="12"/>
      <c r="D18943" s="13"/>
      <c r="E18943" s="14"/>
      <c r="F18943" s="14"/>
      <c r="G18943" s="14"/>
      <c r="H18943" s="2"/>
      <c r="I18943" s="12"/>
      <c r="W18943">
        <f t="shared" si="1988"/>
      </c>
      <c r="X18943">
        <f t="shared" si="1989"/>
      </c>
      <c r="Y18943">
        <f t="shared" si="1990"/>
      </c>
      <c r="Z18943">
        <f t="shared" si="1991"/>
      </c>
    </row>
    <row r="18944" spans="1:26">
      <c r="W18944">
        <f t="shared" si="1988"/>
      </c>
      <c r="X18944">
        <f t="shared" si="1989"/>
      </c>
      <c r="Y18944">
        <f t="shared" si="1990"/>
      </c>
      <c r="Z18944">
        <f t="shared" si="1991"/>
      </c>
    </row>
    <row r="18945" spans="1:26">
      <c r="W18945">
        <f t="shared" si="1988"/>
      </c>
      <c r="X18945">
        <f t="shared" si="1989"/>
      </c>
      <c r="Y18945">
        <f t="shared" si="1990"/>
      </c>
      <c r="Z18945">
        <f t="shared" si="1991"/>
      </c>
    </row>
    <row r="18946" spans="1:26">
      <c r="W18946">
        <f t="shared" si="1988"/>
      </c>
      <c r="X18946">
        <f t="shared" si="1989"/>
      </c>
      <c r="Y18946">
        <f t="shared" si="1990"/>
      </c>
      <c r="Z18946">
        <f t="shared" si="1991"/>
      </c>
    </row>
    <row r="18947" spans="1:26">
      <c r="W18947">
        <f t="shared" si="1988"/>
      </c>
      <c r="X18947">
        <f t="shared" si="1989"/>
      </c>
      <c r="Y18947">
        <f t="shared" si="1990"/>
      </c>
      <c r="Z18947">
        <f t="shared" si="1991"/>
      </c>
    </row>
    <row r="18948" spans="1:26">
      <c r="W18948">
        <f t="shared" ref="W18948:W19011" si="1992">IF(LEFT($H18948&amp;"",5)="2019-",$H18948,W18947)</f>
      </c>
      <c r="X18948">
        <f t="shared" ref="X18948:X19011" si="1993">IF($W18948="",0,IF(COUNTIF($AB$2:$AB$80,$W18948)&gt;0,1,0))</f>
      </c>
      <c r="Y18948">
        <f t="shared" ref="Y18948:Y19011" si="1994">IF($C18948="","",UPPER(TRIM(IFERROR(LEFT($C18948&amp;"",FIND("/",$C18948&amp;"")-1),$C18948&amp;""))))</f>
      </c>
      <c r="Z18948">
        <f t="shared" ref="Z18948:Z19011" si="1995">IFERROR(IF(ISNUMBER($G18948),$G18948,0),0)</f>
      </c>
    </row>
    <row r="18949" spans="1:26">
      <c r="A18949" s="1562" t="s">
        <v>0</v>
      </c>
      <c r="B18949" s="1562"/>
      <c r="C18949" s="1562"/>
      <c r="D18949" s="1562"/>
      <c r="E18949" s="1562"/>
      <c r="F18949" s="1562"/>
      <c r="G18949" s="1562"/>
      <c r="H18949" s="1562"/>
      <c r="I18949" s="1562"/>
      <c r="W18949">
        <f t="shared" si="1992"/>
      </c>
      <c r="X18949">
        <f t="shared" si="1993"/>
      </c>
      <c r="Y18949">
        <f t="shared" si="1994"/>
      </c>
      <c r="Z18949">
        <f t="shared" si="1995"/>
      </c>
    </row>
    <row r="18950" spans="1:26">
      <c r="W18950">
        <f t="shared" si="1992"/>
      </c>
      <c r="X18950">
        <f t="shared" si="1993"/>
      </c>
      <c r="Y18950">
        <f t="shared" si="1994"/>
      </c>
      <c r="Z18950">
        <f t="shared" si="1995"/>
      </c>
    </row>
    <row r="18951" spans="1:26">
      <c r="W18951">
        <f t="shared" si="1992"/>
      </c>
      <c r="X18951">
        <f t="shared" si="1993"/>
      </c>
      <c r="Y18951">
        <f t="shared" si="1994"/>
      </c>
      <c r="Z18951">
        <f t="shared" si="1995"/>
      </c>
    </row>
    <row r="18952" spans="1:26">
      <c r="A18952" s="1" t="s">
        <v>1</v>
      </c>
      <c r="B18952" s="1"/>
      <c r="G18952" s="489" t="s">
        <v>2</v>
      </c>
      <c r="H18952" s="3" t="s">
        <v>2794</v>
      </c>
      <c r="W18952">
        <f t="shared" si="1992"/>
      </c>
      <c r="X18952">
        <f t="shared" si="1993"/>
      </c>
      <c r="Y18952">
        <f t="shared" si="1994"/>
      </c>
      <c r="Z18952">
        <f t="shared" si="1995"/>
      </c>
    </row>
    <row r="18953" spans="1:26">
      <c r="A18953" s="1" t="inlineStr">
        <is>
          <t>Dealer-166</t>
        </is>
      </c>
      <c r="B18953" s="1"/>
      <c r="F18953" s="4"/>
      <c r="G18953" s="488" t="s">
        <v>1440</v>
      </c>
      <c r="H18953" s="1" t="s">
        <v>2405</v>
      </c>
      <c r="W18953">
        <f t="shared" si="1992"/>
      </c>
      <c r="X18953">
        <f t="shared" si="1993"/>
      </c>
      <c r="Y18953">
        <f t="shared" si="1994"/>
      </c>
      <c r="Z18953">
        <f t="shared" si="1995"/>
      </c>
    </row>
    <row r="18954" spans="1:26">
      <c r="A18954" s="1" t="inlineStr">
        <is>
          <t>Address line (redacted)</t>
        </is>
      </c>
      <c r="B18954" s="1"/>
      <c r="H18954" s="49"/>
      <c r="W18954">
        <f t="shared" si="1992"/>
      </c>
      <c r="X18954">
        <f t="shared" si="1993"/>
      </c>
      <c r="Y18954">
        <f t="shared" si="1994"/>
      </c>
      <c r="Z18954">
        <f t="shared" si="1995"/>
      </c>
    </row>
    <row r="18955" spans="1:26">
      <c r="A18955" s="1" t="inlineStr">
        <is>
          <t>Address line (redacted)</t>
        </is>
      </c>
      <c r="B18955" s="1"/>
      <c r="D18955" s="85"/>
      <c r="E18955" s="85"/>
      <c r="F18955" s="85"/>
      <c r="G18955" s="85"/>
      <c r="H18955" s="85"/>
      <c r="W18955">
        <f t="shared" si="1992"/>
      </c>
      <c r="X18955">
        <f t="shared" si="1993"/>
      </c>
      <c r="Y18955">
        <f t="shared" si="1994"/>
      </c>
      <c r="Z18955">
        <f t="shared" si="1995"/>
      </c>
    </row>
    <row r="18956" spans="1:26">
      <c r="A18956" s="12" t="s">
        <v>299</v>
      </c>
      <c r="B18956" s="86" t="inlineStr">
        <is>
          <t>GSTIN-MASKED</t>
        </is>
      </c>
      <c r="D18956" s="85"/>
      <c r="E18956" s="85"/>
      <c r="F18956" s="85"/>
      <c r="G18956" s="85"/>
      <c r="H18956" s="85"/>
      <c r="W18956">
        <f t="shared" si="1992"/>
      </c>
      <c r="X18956">
        <f t="shared" si="1993"/>
      </c>
      <c r="Y18956">
        <f t="shared" si="1994"/>
      </c>
      <c r="Z18956">
        <f t="shared" si="1995"/>
      </c>
    </row>
    <row r="18957" spans="1:26">
      <c r="D18957" s="85"/>
      <c r="E18957" s="85"/>
      <c r="F18957" s="85"/>
      <c r="G18957" s="85"/>
      <c r="H18957" s="85"/>
      <c r="W18957">
        <f t="shared" si="1992"/>
      </c>
      <c r="X18957">
        <f t="shared" si="1993"/>
      </c>
      <c r="Y18957">
        <f t="shared" si="1994"/>
      </c>
      <c r="Z18957">
        <f t="shared" si="1995"/>
      </c>
    </row>
    <row r="18958" spans="1:26">
      <c r="W18958">
        <f t="shared" si="1992"/>
      </c>
      <c r="X18958">
        <f t="shared" si="1993"/>
      </c>
      <c r="Y18958">
        <f t="shared" si="1994"/>
      </c>
      <c r="Z18958">
        <f t="shared" si="1995"/>
      </c>
    </row>
    <row r="18959" spans="1:26">
      <c r="A18959" s="1" t="s">
        <v>5</v>
      </c>
      <c r="W18959">
        <f t="shared" si="1992"/>
      </c>
      <c r="X18959">
        <f t="shared" si="1993"/>
      </c>
      <c r="Y18959">
        <f t="shared" si="1994"/>
      </c>
      <c r="Z18959">
        <f t="shared" si="1995"/>
      </c>
    </row>
    <row r="18960" spans="1:26">
      <c r="A18960" s="1" t="s">
        <v>6</v>
      </c>
      <c r="W18960">
        <f t="shared" si="1992"/>
      </c>
      <c r="X18960">
        <f t="shared" si="1993"/>
      </c>
      <c r="Y18960">
        <f t="shared" si="1994"/>
      </c>
      <c r="Z18960">
        <f t="shared" si="1995"/>
      </c>
    </row>
    <row r="18961" spans="1:26">
      <c r="A18961" s="1" t="s">
        <v>7</v>
      </c>
      <c r="O18961">
        <f>27496.12+16432.32+33357.06</f>
      </c>
      <c r="W18961">
        <f t="shared" si="1992"/>
      </c>
      <c r="X18961">
        <f t="shared" si="1993"/>
      </c>
      <c r="Y18961">
        <f t="shared" si="1994"/>
      </c>
      <c r="Z18961">
        <f t="shared" si="1995"/>
      </c>
    </row>
    <row r="18962" spans="1:26" ht="24">
      <c r="A18962" s="179" t="s">
        <v>8</v>
      </c>
      <c r="B18962" s="180" t="s">
        <v>9</v>
      </c>
      <c r="C18962" s="180" t="s">
        <v>10</v>
      </c>
      <c r="D18962" s="181" t="s">
        <v>11</v>
      </c>
      <c r="E18962" s="181" t="s">
        <v>12</v>
      </c>
      <c r="F18962" s="181" t="s">
        <v>13</v>
      </c>
      <c r="G18962" s="181" t="s">
        <v>14</v>
      </c>
      <c r="H18962" s="179" t="s">
        <v>15</v>
      </c>
      <c r="I18962" s="182" t="s">
        <v>16</v>
      </c>
      <c r="W18962">
        <f t="shared" si="1992"/>
      </c>
      <c r="X18962">
        <f t="shared" si="1993"/>
      </c>
      <c r="Y18962">
        <f t="shared" si="1994"/>
      </c>
      <c r="Z18962">
        <f t="shared" si="1995"/>
      </c>
    </row>
    <row r="18963" spans="1:26">
      <c r="A18963" s="5"/>
      <c r="B18963" s="1564" t="s">
        <v>300</v>
      </c>
      <c r="C18963" s="1565"/>
      <c r="D18963" s="5"/>
      <c r="E18963" s="5"/>
      <c r="F18963" s="21"/>
      <c r="G18963" s="6"/>
      <c r="H18963" s="5"/>
      <c r="I18963" s="183"/>
      <c r="W18963">
        <f t="shared" si="1992"/>
      </c>
      <c r="X18963">
        <f t="shared" si="1993"/>
      </c>
      <c r="Y18963">
        <f t="shared" si="1994"/>
      </c>
      <c r="Z18963">
        <f t="shared" si="1995"/>
      </c>
    </row>
    <row r="18964" spans="1:26">
      <c r="A18964" s="5">
        <v>1</v>
      </c>
      <c r="B18964" s="17" t="s">
        <v>768</v>
      </c>
      <c r="C18964" s="88" t="s">
        <v>769</v>
      </c>
      <c r="D18964" s="9"/>
      <c r="E18964" s="205" t="s">
        <v>2820</v>
      </c>
      <c r="F18964" s="5">
        <v>1000</v>
      </c>
      <c r="G18964" s="6">
        <f>+F18964</f>
      </c>
      <c r="H18964" s="5">
        <v>1</v>
      </c>
      <c r="I18964" s="183">
        <f>+H18964*G18964</f>
      </c>
      <c r="J18964">
        <f>0.1*18%</f>
      </c>
      <c r="K18964">
        <f>+H18964-J18964</f>
      </c>
      <c r="L18964">
        <f>+K18964*G18964</f>
      </c>
      <c r="W18964">
        <f t="shared" si="1992"/>
      </c>
      <c r="X18964">
        <f t="shared" si="1993"/>
      </c>
      <c r="Y18964">
        <f t="shared" si="1994"/>
      </c>
      <c r="Z18964">
        <f t="shared" si="1995"/>
      </c>
    </row>
    <row r="18965" spans="1:26">
      <c r="A18965" s="5"/>
      <c r="B18965" s="1564" t="s">
        <v>17</v>
      </c>
      <c r="C18965" s="1565"/>
      <c r="D18965" s="5"/>
      <c r="E18965" s="5"/>
      <c r="F18965" s="21"/>
      <c r="G18965" s="6"/>
      <c r="H18965" s="5"/>
      <c r="I18965" s="183"/>
      <c r="W18965">
        <f t="shared" si="1992"/>
      </c>
      <c r="X18965">
        <f t="shared" si="1993"/>
      </c>
      <c r="Y18965">
        <f t="shared" si="1994"/>
      </c>
      <c r="Z18965">
        <f t="shared" si="1995"/>
      </c>
    </row>
    <row r="18966" spans="1:26">
      <c r="A18966" s="5">
        <v>2</v>
      </c>
      <c r="B18966" s="8" t="s">
        <v>40</v>
      </c>
      <c r="C18966" s="5" t="s">
        <v>41</v>
      </c>
      <c r="D18966" s="5">
        <v>2</v>
      </c>
      <c r="E18966" s="5">
        <v>1</v>
      </c>
      <c r="F18966" s="5">
        <v>2</v>
      </c>
      <c r="G18966" s="6">
        <f>+F18966</f>
      </c>
      <c r="H18966" s="5">
        <v>1</v>
      </c>
      <c r="I18966" s="183">
        <f>+H18966*G18966</f>
      </c>
      <c r="J18966">
        <v>119</v>
      </c>
      <c r="K18966">
        <f>+H18966-J18966</f>
      </c>
      <c r="L18966">
        <f>+K18966*G18966</f>
      </c>
      <c r="W18966">
        <f t="shared" si="1992"/>
      </c>
      <c r="X18966">
        <f t="shared" si="1993"/>
      </c>
      <c r="Y18966">
        <f t="shared" si="1994"/>
      </c>
      <c r="Z18966">
        <f t="shared" si="1995"/>
      </c>
    </row>
    <row r="18967" spans="1:26">
      <c r="A18967" s="5"/>
      <c r="B18967" s="1564" t="s">
        <v>18</v>
      </c>
      <c r="C18967" s="1565"/>
      <c r="D18967" s="16"/>
      <c r="E18967" s="5"/>
      <c r="F18967" s="5"/>
      <c r="G18967" s="6"/>
      <c r="H18967" s="5"/>
      <c r="I18967" s="183"/>
      <c r="W18967">
        <f t="shared" si="1992"/>
      </c>
      <c r="X18967">
        <f t="shared" si="1993"/>
      </c>
      <c r="Y18967">
        <f t="shared" si="1994"/>
      </c>
      <c r="Z18967">
        <f t="shared" si="1995"/>
      </c>
    </row>
    <row r="18968" spans="1:26">
      <c r="A18968" s="5">
        <v>3</v>
      </c>
      <c r="B18968" s="95" t="s">
        <v>326</v>
      </c>
      <c r="C18968" s="101" t="s">
        <v>327</v>
      </c>
      <c r="D18968" s="5">
        <v>1</v>
      </c>
      <c r="E18968" s="5">
        <v>1</v>
      </c>
      <c r="F18968" s="16">
        <v>1</v>
      </c>
      <c r="G18968" s="6">
        <v>1</v>
      </c>
      <c r="H18968" s="16">
        <v>1</v>
      </c>
      <c r="I18968" s="183">
        <f>+H18968*G18968</f>
      </c>
      <c r="J18968">
        <v>112</v>
      </c>
      <c r="K18968">
        <f>+H18968-J18968</f>
      </c>
      <c r="L18968">
        <f>+K18968*G18968</f>
      </c>
      <c r="W18968">
        <f t="shared" si="1992"/>
      </c>
      <c r="X18968">
        <f t="shared" si="1993"/>
      </c>
      <c r="Y18968">
        <f t="shared" si="1994"/>
      </c>
      <c r="Z18968">
        <f t="shared" si="1995"/>
      </c>
    </row>
    <row r="18969" spans="1:26">
      <c r="A18969" s="5"/>
      <c r="B18969" s="8"/>
      <c r="C18969" s="5"/>
      <c r="D18969" s="16"/>
      <c r="E18969" s="5"/>
      <c r="F18969" s="5"/>
      <c r="G18969" s="6"/>
      <c r="H18969" s="5"/>
      <c r="I18969" s="183"/>
      <c r="W18969">
        <f t="shared" si="1992"/>
      </c>
      <c r="X18969">
        <f t="shared" si="1993"/>
      </c>
      <c r="Y18969">
        <f t="shared" si="1994"/>
      </c>
      <c r="Z18969">
        <f t="shared" si="1995"/>
      </c>
    </row>
    <row r="18970" spans="1:26">
      <c r="A18970" s="5"/>
      <c r="B18970" s="8"/>
      <c r="C18970" s="5"/>
      <c r="D18970" s="5"/>
      <c r="E18970" s="5"/>
      <c r="F18970" s="21"/>
      <c r="G18970" s="6"/>
      <c r="H18970" s="5"/>
      <c r="I18970" s="183"/>
      <c r="W18970">
        <f t="shared" si="1992"/>
      </c>
      <c r="X18970">
        <f t="shared" si="1993"/>
      </c>
      <c r="Y18970">
        <f t="shared" si="1994"/>
      </c>
      <c r="Z18970">
        <f t="shared" si="1995"/>
      </c>
    </row>
    <row r="18971" spans="1:26">
      <c r="A18971" s="5"/>
      <c r="B18971" s="8"/>
      <c r="C18971" s="5"/>
      <c r="D18971" s="5"/>
      <c r="E18971" s="5"/>
      <c r="F18971" s="21"/>
      <c r="G18971" s="6"/>
      <c r="H18971" s="5"/>
      <c r="I18971" s="183"/>
      <c r="W18971">
        <f t="shared" si="1992"/>
      </c>
      <c r="X18971">
        <f t="shared" si="1993"/>
      </c>
      <c r="Y18971">
        <f t="shared" si="1994"/>
      </c>
      <c r="Z18971">
        <f t="shared" si="1995"/>
      </c>
    </row>
    <row r="18972" spans="1:26">
      <c r="A18972" s="5"/>
      <c r="B18972" s="8"/>
      <c r="C18972" s="5"/>
      <c r="D18972" s="5"/>
      <c r="E18972" s="5"/>
      <c r="F18972" s="21"/>
      <c r="G18972" s="6"/>
      <c r="H18972" s="5"/>
      <c r="I18972" s="183"/>
      <c r="W18972">
        <f t="shared" si="1992"/>
      </c>
      <c r="X18972">
        <f t="shared" si="1993"/>
      </c>
      <c r="Y18972">
        <f t="shared" si="1994"/>
      </c>
      <c r="Z18972">
        <f t="shared" si="1995"/>
      </c>
    </row>
    <row r="18973" spans="1:26">
      <c r="A18973" s="5"/>
      <c r="B18973" s="8"/>
      <c r="C18973" s="5"/>
      <c r="D18973" s="5"/>
      <c r="E18973" s="5"/>
      <c r="F18973" s="21"/>
      <c r="G18973" s="6"/>
      <c r="H18973" s="5"/>
      <c r="I18973" s="183"/>
      <c r="W18973">
        <f t="shared" si="1992"/>
      </c>
      <c r="X18973">
        <f t="shared" si="1993"/>
      </c>
      <c r="Y18973">
        <f t="shared" si="1994"/>
      </c>
      <c r="Z18973">
        <f t="shared" si="1995"/>
      </c>
    </row>
    <row r="18974" spans="1:26">
      <c r="A18974" s="5"/>
      <c r="B18974" s="8"/>
      <c r="C18974" s="5"/>
      <c r="D18974" s="5"/>
      <c r="E18974" s="5"/>
      <c r="F18974" s="21"/>
      <c r="G18974" s="6"/>
      <c r="H18974" s="5"/>
      <c r="I18974" s="183"/>
      <c r="W18974">
        <f t="shared" si="1992"/>
      </c>
      <c r="X18974">
        <f t="shared" si="1993"/>
      </c>
      <c r="Y18974">
        <f t="shared" si="1994"/>
      </c>
      <c r="Z18974">
        <f t="shared" si="1995"/>
      </c>
    </row>
    <row r="18975" spans="1:26">
      <c r="A18975" s="5"/>
      <c r="B18975" s="8"/>
      <c r="C18975" s="5"/>
      <c r="D18975" s="5"/>
      <c r="E18975" s="5"/>
      <c r="F18975" s="21"/>
      <c r="G18975" s="6"/>
      <c r="H18975" s="5"/>
      <c r="I18975" s="183"/>
      <c r="W18975">
        <f t="shared" si="1992"/>
      </c>
      <c r="X18975">
        <f t="shared" si="1993"/>
      </c>
      <c r="Y18975">
        <f t="shared" si="1994"/>
      </c>
      <c r="Z18975">
        <f t="shared" si="1995"/>
      </c>
    </row>
    <row r="18976" spans="1:26" ht="15.75" thickBot="1">
      <c r="A18976" s="5"/>
      <c r="B18976" s="224"/>
      <c r="C18976" s="15"/>
      <c r="D18976" s="23"/>
      <c r="E18976" s="225"/>
      <c r="F18976" s="23"/>
      <c r="G18976" s="24"/>
      <c r="H18976" s="225"/>
      <c r="I18976" s="226"/>
      <c r="W18976">
        <f t="shared" si="1992"/>
      </c>
      <c r="X18976">
        <f t="shared" si="1993"/>
      </c>
      <c r="Y18976">
        <f t="shared" si="1994"/>
      </c>
      <c r="Z18976">
        <f t="shared" si="1995"/>
      </c>
    </row>
    <row r="18977" spans="1:26">
      <c r="A18977" s="227"/>
      <c r="B18977" s="17"/>
      <c r="C18977" s="5"/>
      <c r="D18977" s="59"/>
      <c r="E18977" s="59"/>
      <c r="F18977" s="53"/>
      <c r="G18977" s="78"/>
      <c r="H18977" s="68"/>
      <c r="I18977" s="228">
        <f>SUM(I18963:I18976)</f>
      </c>
      <c r="L18977">
        <f>SUM(L18963:L18976)</f>
      </c>
      <c r="W18977">
        <f t="shared" si="1992"/>
      </c>
      <c r="X18977">
        <f t="shared" si="1993"/>
      </c>
      <c r="Y18977">
        <f t="shared" si="1994"/>
      </c>
      <c r="Z18977">
        <f t="shared" si="1995"/>
      </c>
    </row>
    <row r="18978" spans="1:26">
      <c r="A18978" s="10"/>
      <c r="B18978" s="10"/>
      <c r="C18978" s="69"/>
      <c r="D18978" s="69" t="s">
        <v>520</v>
      </c>
      <c r="E18978" s="69"/>
      <c r="F18978" s="69"/>
      <c r="G18978" s="69"/>
      <c r="H18978" s="112">
        <v>1</v>
      </c>
      <c r="I18978" s="191">
        <f>+L18977*H18978</f>
      </c>
      <c r="W18978">
        <f t="shared" si="1992"/>
      </c>
      <c r="X18978">
        <f t="shared" si="1993"/>
      </c>
      <c r="Y18978">
        <f t="shared" si="1994"/>
      </c>
      <c r="Z18978">
        <f t="shared" si="1995"/>
      </c>
    </row>
    <row r="18979" spans="1:26" ht="15.75" thickBot="1">
      <c r="A18979" s="10"/>
      <c r="B18979" s="11" t="s">
        <v>20</v>
      </c>
      <c r="C18979" s="35"/>
      <c r="D18979" s="35"/>
      <c r="E18979" s="35"/>
      <c r="F18979" s="35"/>
      <c r="G18979" s="35"/>
      <c r="H18979" s="35"/>
      <c r="I18979" s="98"/>
      <c r="W18979">
        <f t="shared" si="1992"/>
      </c>
      <c r="X18979">
        <f t="shared" si="1993"/>
      </c>
      <c r="Y18979">
        <f t="shared" si="1994"/>
      </c>
      <c r="Z18979">
        <f t="shared" si="1995"/>
      </c>
    </row>
    <row r="18980" spans="1:26" ht="15.75" thickBot="1">
      <c r="A18980" s="99"/>
      <c r="B18980" s="38"/>
      <c r="C18980" s="39" t="s">
        <v>21</v>
      </c>
      <c r="D18980" s="40">
        <f>SUM(D18963:D18979)</f>
      </c>
      <c r="E18980" s="41" t="s">
        <v>360</v>
      </c>
      <c r="F18980" s="40">
        <f>SUM(F18963:F18979)</f>
      </c>
      <c r="G18980" s="40">
        <f>SUM(G18963:G18979)</f>
      </c>
      <c r="H18980" s="41">
        <f>+SUMPRODUCT(H18963:H18976,F18963:F18976)</f>
      </c>
      <c r="I18980" s="100">
        <f>+I18977-I18978</f>
      </c>
      <c r="W18980">
        <f t="shared" si="1992"/>
      </c>
      <c r="X18980">
        <f t="shared" si="1993"/>
      </c>
      <c r="Y18980">
        <f t="shared" si="1994"/>
      </c>
      <c r="Z18980">
        <f t="shared" si="1995"/>
      </c>
    </row>
    <row r="18981" spans="1:26">
      <c r="A18981" s="10"/>
      <c r="B18981" s="10"/>
      <c r="C18981" s="91"/>
      <c r="D18981" s="91"/>
      <c r="E18981" s="91"/>
      <c r="F18981" s="91"/>
      <c r="G18981" s="91"/>
      <c r="H18981" s="91"/>
      <c r="I18981" s="91"/>
      <c r="W18981">
        <f t="shared" si="1992"/>
      </c>
      <c r="X18981">
        <f t="shared" si="1993"/>
      </c>
      <c r="Y18981">
        <f t="shared" si="1994"/>
      </c>
      <c r="Z18981">
        <f t="shared" si="1995"/>
      </c>
    </row>
    <row r="18982" spans="1:26">
      <c r="W18982">
        <f t="shared" si="1992"/>
      </c>
      <c r="X18982">
        <f t="shared" si="1993"/>
      </c>
      <c r="Y18982">
        <f t="shared" si="1994"/>
      </c>
      <c r="Z18982">
        <f t="shared" si="1995"/>
      </c>
    </row>
    <row r="18983" spans="1:26">
      <c r="W18983">
        <f t="shared" si="1992"/>
      </c>
      <c r="X18983">
        <f t="shared" si="1993"/>
      </c>
      <c r="Y18983">
        <f t="shared" si="1994"/>
      </c>
      <c r="Z18983">
        <f t="shared" si="1995"/>
      </c>
    </row>
    <row r="18984" spans="1:26">
      <c r="W18984">
        <f t="shared" si="1992"/>
      </c>
      <c r="X18984">
        <f t="shared" si="1993"/>
      </c>
      <c r="Y18984">
        <f t="shared" si="1994"/>
      </c>
      <c r="Z18984">
        <f t="shared" si="1995"/>
      </c>
    </row>
    <row r="18985" spans="1:26">
      <c r="W18985">
        <f t="shared" si="1992"/>
      </c>
      <c r="X18985">
        <f t="shared" si="1993"/>
      </c>
      <c r="Y18985">
        <f t="shared" si="1994"/>
      </c>
      <c r="Z18985">
        <f t="shared" si="1995"/>
      </c>
    </row>
    <row r="18986" spans="1:26">
      <c r="A18986" s="1562" t="s">
        <v>0</v>
      </c>
      <c r="B18986" s="1562"/>
      <c r="C18986" s="1562"/>
      <c r="D18986" s="1562"/>
      <c r="E18986" s="1562"/>
      <c r="F18986" s="1562"/>
      <c r="G18986" s="1562"/>
      <c r="H18986" s="1562"/>
      <c r="I18986" s="1562"/>
      <c r="W18986">
        <f t="shared" si="1992"/>
      </c>
      <c r="X18986">
        <f t="shared" si="1993"/>
      </c>
      <c r="Y18986">
        <f t="shared" si="1994"/>
      </c>
      <c r="Z18986">
        <f t="shared" si="1995"/>
      </c>
    </row>
    <row r="18987" spans="1:26">
      <c r="W18987">
        <f t="shared" si="1992"/>
      </c>
      <c r="X18987">
        <f t="shared" si="1993"/>
      </c>
      <c r="Y18987">
        <f t="shared" si="1994"/>
      </c>
      <c r="Z18987">
        <f t="shared" si="1995"/>
      </c>
    </row>
    <row r="18988" spans="1:26">
      <c r="B18988" s="124"/>
      <c r="C18988" s="124"/>
      <c r="D18988" s="124"/>
      <c r="E18988" s="124"/>
      <c r="F18988" s="124"/>
      <c r="G18988" s="124"/>
      <c r="H18988" s="124"/>
      <c r="I18988" s="124"/>
      <c r="W18988">
        <f t="shared" si="1992"/>
      </c>
      <c r="X18988">
        <f t="shared" si="1993"/>
      </c>
      <c r="Y18988">
        <f t="shared" si="1994"/>
      </c>
      <c r="Z18988">
        <f t="shared" si="1995"/>
      </c>
    </row>
    <row r="18989" spans="1:26">
      <c r="A18989" s="1" t="s">
        <v>1</v>
      </c>
      <c r="G18989" s="489" t="s">
        <v>2</v>
      </c>
      <c r="H18989" s="3" t="s">
        <v>2794</v>
      </c>
      <c r="W18989">
        <f t="shared" si="1992"/>
      </c>
      <c r="X18989">
        <f t="shared" si="1993"/>
      </c>
      <c r="Y18989">
        <f t="shared" si="1994"/>
      </c>
      <c r="Z18989">
        <f t="shared" si="1995"/>
      </c>
    </row>
    <row r="18990" spans="1:26">
      <c r="A18990" s="1" t="inlineStr">
        <is>
          <t>Dealer-139</t>
        </is>
      </c>
      <c r="F18990" s="4"/>
      <c r="G18990" s="488" t="s">
        <v>1440</v>
      </c>
      <c r="H18990" s="1" t="s">
        <v>2406</v>
      </c>
      <c r="W18990">
        <f t="shared" si="1992"/>
      </c>
      <c r="X18990">
        <f t="shared" si="1993"/>
      </c>
      <c r="Y18990">
        <f t="shared" si="1994"/>
      </c>
      <c r="Z18990">
        <f t="shared" si="1995"/>
      </c>
    </row>
    <row r="18991" spans="1:26">
      <c r="A18991" s="254" t="inlineStr">
        <is>
          <t>Dealer-260</t>
        </is>
      </c>
      <c r="B18991" s="1"/>
      <c r="G18991" s="722"/>
      <c r="H18991" s="49"/>
      <c r="W18991">
        <f t="shared" si="1992"/>
      </c>
      <c r="X18991">
        <f t="shared" si="1993"/>
      </c>
      <c r="Y18991">
        <f t="shared" si="1994"/>
      </c>
      <c r="Z18991">
        <f t="shared" si="1995"/>
      </c>
    </row>
    <row r="18992" spans="1:26">
      <c r="A18992" s="254" t="inlineStr">
        <is>
          <t>Address line (redacted)</t>
        </is>
      </c>
      <c r="B18992" s="1"/>
      <c r="W18992">
        <f t="shared" si="1992"/>
      </c>
      <c r="X18992">
        <f t="shared" si="1993"/>
      </c>
      <c r="Y18992">
        <f t="shared" si="1994"/>
      </c>
      <c r="Z18992">
        <f t="shared" si="1995"/>
      </c>
    </row>
    <row r="18993" spans="1:26">
      <c r="A18993" s="1"/>
      <c r="B18993" s="1"/>
      <c r="C18993" s="1"/>
      <c r="W18993">
        <f t="shared" si="1992"/>
      </c>
      <c r="X18993">
        <f t="shared" si="1993"/>
      </c>
      <c r="Y18993">
        <f t="shared" si="1994"/>
      </c>
      <c r="Z18993">
        <f t="shared" si="1995"/>
      </c>
    </row>
    <row r="18994" spans="1:26">
      <c r="A18994" s="12" t="s">
        <v>4</v>
      </c>
      <c r="B18994" s="86" t="inlineStr">
        <is>
          <t>GSTIN-MASKED</t>
        </is>
      </c>
      <c r="D18994" s="197"/>
      <c r="E18994" s="197"/>
      <c r="F18994" s="197"/>
      <c r="G18994" s="197"/>
      <c r="H18994" s="197"/>
      <c r="W18994">
        <f t="shared" si="1992"/>
      </c>
      <c r="X18994">
        <f t="shared" si="1993"/>
      </c>
      <c r="Y18994">
        <f t="shared" si="1994"/>
      </c>
      <c r="Z18994">
        <f t="shared" si="1995"/>
      </c>
    </row>
    <row r="18995" spans="1:26">
      <c r="B18995" s="1"/>
      <c r="D18995" s="197"/>
      <c r="E18995" s="197"/>
      <c r="F18995" s="197"/>
      <c r="G18995" s="197"/>
      <c r="H18995" s="197"/>
      <c r="W18995">
        <f t="shared" si="1992"/>
      </c>
      <c r="X18995">
        <f t="shared" si="1993"/>
      </c>
      <c r="Y18995">
        <f t="shared" si="1994"/>
      </c>
      <c r="Z18995">
        <f t="shared" si="1995"/>
      </c>
    </row>
    <row r="18996" spans="1:26">
      <c r="A18996" s="1" t="s">
        <v>5</v>
      </c>
      <c r="D18996" s="197"/>
      <c r="E18996" s="197"/>
      <c r="F18996" s="197"/>
      <c r="G18996" s="197"/>
      <c r="H18996" s="197"/>
      <c r="W18996">
        <f t="shared" si="1992"/>
      </c>
      <c r="X18996">
        <f t="shared" si="1993"/>
      </c>
      <c r="Y18996">
        <f t="shared" si="1994"/>
      </c>
      <c r="Z18996">
        <f t="shared" si="1995"/>
      </c>
    </row>
    <row r="18997" spans="1:26">
      <c r="A18997" s="1" t="s">
        <v>6</v>
      </c>
      <c r="D18997" s="197"/>
      <c r="E18997" s="197"/>
      <c r="F18997" s="197"/>
      <c r="G18997" s="197"/>
      <c r="H18997" s="197"/>
      <c r="W18997">
        <f t="shared" si="1992"/>
      </c>
      <c r="X18997">
        <f t="shared" si="1993"/>
      </c>
      <c r="Y18997">
        <f t="shared" si="1994"/>
      </c>
      <c r="Z18997">
        <f t="shared" si="1995"/>
      </c>
    </row>
    <row r="18998" spans="1:26" ht="15.75" thickBot="1">
      <c r="A18998" s="1" t="s">
        <v>7</v>
      </c>
      <c r="W18998">
        <f t="shared" si="1992"/>
      </c>
      <c r="X18998">
        <f t="shared" si="1993"/>
      </c>
      <c r="Y18998">
        <f t="shared" si="1994"/>
      </c>
      <c r="Z18998">
        <f t="shared" si="1995"/>
      </c>
    </row>
    <row r="18999" spans="1:26" ht="24">
      <c r="A18999" s="676" t="s">
        <v>8</v>
      </c>
      <c r="B18999" s="677" t="s">
        <v>9</v>
      </c>
      <c r="C18999" s="678" t="s">
        <v>10</v>
      </c>
      <c r="D18999" s="679" t="s">
        <v>11</v>
      </c>
      <c r="E18999" s="679" t="s">
        <v>12</v>
      </c>
      <c r="F18999" s="679" t="s">
        <v>13</v>
      </c>
      <c r="G18999" s="679" t="s">
        <v>14</v>
      </c>
      <c r="H18999" s="680" t="s">
        <v>15</v>
      </c>
      <c r="I18999" s="681" t="s">
        <v>16</v>
      </c>
      <c r="W18999">
        <f t="shared" si="1992"/>
      </c>
      <c r="X18999">
        <f t="shared" si="1993"/>
      </c>
      <c r="Y18999">
        <f t="shared" si="1994"/>
      </c>
      <c r="Z18999">
        <f t="shared" si="1995"/>
      </c>
    </row>
    <row r="19000" spans="1:26">
      <c r="A19000" s="682"/>
      <c r="B19000" s="1564" t="s">
        <v>644</v>
      </c>
      <c r="C19000" s="1565"/>
      <c r="D19000" s="5"/>
      <c r="E19000" s="184"/>
      <c r="F19000" s="184"/>
      <c r="G19000" s="186"/>
      <c r="H19000" s="184"/>
      <c r="I19000" s="684"/>
      <c r="W19000">
        <f t="shared" si="1992"/>
      </c>
      <c r="X19000">
        <f t="shared" si="1993"/>
      </c>
      <c r="Y19000">
        <f t="shared" si="1994"/>
      </c>
      <c r="Z19000">
        <f t="shared" si="1995"/>
      </c>
    </row>
    <row r="19001" spans="1:26">
      <c r="A19001" s="5">
        <v>1</v>
      </c>
      <c r="B19001" s="8" t="s">
        <v>647</v>
      </c>
      <c r="C19001" s="5" t="s">
        <v>648</v>
      </c>
      <c r="D19001" s="5">
        <v>1</v>
      </c>
      <c r="E19001" s="5">
        <v>4</v>
      </c>
      <c r="F19001" s="5">
        <f>+E19001*D19001</f>
      </c>
      <c r="G19001" s="6">
        <f>+E19001*D19001</f>
      </c>
      <c r="H19001" s="5">
        <v>1</v>
      </c>
      <c r="I19001" s="683">
        <f>+H19001*G19001</f>
      </c>
      <c r="J19001">
        <f>1400*18%</f>
      </c>
      <c r="K19001">
        <f>+H19001-J19001</f>
      </c>
      <c r="L19001">
        <f>+K19001*G19001</f>
      </c>
      <c r="W19001">
        <f t="shared" si="1992"/>
      </c>
      <c r="X19001">
        <f t="shared" si="1993"/>
      </c>
      <c r="Y19001">
        <f t="shared" si="1994"/>
      </c>
      <c r="Z19001">
        <f t="shared" si="1995"/>
      </c>
    </row>
    <row r="19002" spans="1:26">
      <c r="A19002" s="5"/>
      <c r="B19002" s="1563" t="s">
        <v>375</v>
      </c>
      <c r="C19002" s="1563"/>
      <c r="D19002" s="5"/>
      <c r="E19002" s="5"/>
      <c r="F19002" s="5"/>
      <c r="G19002" s="6"/>
      <c r="H19002" s="5"/>
      <c r="I19002" s="183"/>
      <c r="W19002">
        <f t="shared" si="1992"/>
      </c>
      <c r="X19002">
        <f t="shared" si="1993"/>
      </c>
      <c r="Y19002">
        <f t="shared" si="1994"/>
      </c>
      <c r="Z19002">
        <f t="shared" si="1995"/>
      </c>
    </row>
    <row r="19003" spans="1:26">
      <c r="A19003" s="5">
        <v>2</v>
      </c>
      <c r="B19003" s="106" t="s">
        <v>378</v>
      </c>
      <c r="C19003" s="15" t="s">
        <v>379</v>
      </c>
      <c r="D19003" s="9">
        <v>1</v>
      </c>
      <c r="E19003" s="9">
        <v>20</v>
      </c>
      <c r="F19003" s="5">
        <f>+E19003*D19003</f>
      </c>
      <c r="G19003" s="5">
        <f>+E19003*D19003</f>
      </c>
      <c r="H19003" s="5">
        <v>1</v>
      </c>
      <c r="I19003" s="183">
        <f>+H19003*G19003</f>
      </c>
      <c r="J19003">
        <f>75*18%</f>
      </c>
      <c r="K19003">
        <f>+H19003-J19003</f>
      </c>
      <c r="L19003">
        <f>+K19003*G19003</f>
      </c>
      <c r="W19003">
        <f t="shared" si="1992"/>
      </c>
      <c r="X19003">
        <f t="shared" si="1993"/>
      </c>
      <c r="Y19003">
        <f t="shared" si="1994"/>
      </c>
      <c r="Z19003">
        <f t="shared" si="1995"/>
      </c>
    </row>
    <row r="19004" spans="1:26">
      <c r="A19004" s="682"/>
      <c r="B19004" s="95"/>
      <c r="C19004" s="101"/>
      <c r="D19004" s="9"/>
      <c r="E19004" s="5"/>
      <c r="F19004" s="5"/>
      <c r="G19004" s="6"/>
      <c r="H19004" s="16"/>
      <c r="I19004" s="683"/>
      <c r="W19004">
        <f t="shared" si="1992"/>
      </c>
      <c r="X19004">
        <f t="shared" si="1993"/>
      </c>
      <c r="Y19004">
        <f t="shared" si="1994"/>
      </c>
      <c r="Z19004">
        <f t="shared" si="1995"/>
      </c>
    </row>
    <row r="19005" spans="1:26">
      <c r="A19005" s="682"/>
      <c r="B19005" s="95"/>
      <c r="C19005" s="101"/>
      <c r="D19005" s="9"/>
      <c r="E19005" s="5"/>
      <c r="F19005" s="5"/>
      <c r="G19005" s="6"/>
      <c r="H19005" s="16"/>
      <c r="I19005" s="683"/>
      <c r="W19005">
        <f t="shared" si="1992"/>
      </c>
      <c r="X19005">
        <f t="shared" si="1993"/>
      </c>
      <c r="Y19005">
        <f t="shared" si="1994"/>
      </c>
      <c r="Z19005">
        <f t="shared" si="1995"/>
      </c>
    </row>
    <row r="19006" spans="1:26">
      <c r="A19006" s="682"/>
      <c r="B19006" s="95"/>
      <c r="C19006" s="101"/>
      <c r="D19006" s="9"/>
      <c r="E19006" s="5"/>
      <c r="F19006" s="5"/>
      <c r="G19006" s="6"/>
      <c r="H19006" s="16"/>
      <c r="I19006" s="683"/>
      <c r="W19006">
        <f t="shared" si="1992"/>
      </c>
      <c r="X19006">
        <f t="shared" si="1993"/>
      </c>
      <c r="Y19006">
        <f t="shared" si="1994"/>
      </c>
      <c r="Z19006">
        <f t="shared" si="1995"/>
      </c>
    </row>
    <row r="19007" spans="1:26">
      <c r="A19007" s="682"/>
      <c r="B19007" s="95"/>
      <c r="C19007" s="101"/>
      <c r="D19007" s="9"/>
      <c r="E19007" s="5"/>
      <c r="F19007" s="5"/>
      <c r="G19007" s="6"/>
      <c r="H19007" s="16"/>
      <c r="I19007" s="683"/>
      <c r="W19007">
        <f t="shared" si="1992"/>
      </c>
      <c r="X19007">
        <f t="shared" si="1993"/>
      </c>
      <c r="Y19007">
        <f t="shared" si="1994"/>
      </c>
      <c r="Z19007">
        <f t="shared" si="1995"/>
      </c>
    </row>
    <row r="19008" spans="1:26">
      <c r="A19008" s="682"/>
      <c r="B19008" s="95"/>
      <c r="C19008" s="101"/>
      <c r="D19008" s="9"/>
      <c r="E19008" s="5"/>
      <c r="F19008" s="5"/>
      <c r="G19008" s="6"/>
      <c r="H19008" s="5"/>
      <c r="I19008" s="683"/>
      <c r="W19008">
        <f t="shared" si="1992"/>
      </c>
      <c r="X19008">
        <f t="shared" si="1993"/>
      </c>
      <c r="Y19008">
        <f t="shared" si="1994"/>
      </c>
      <c r="Z19008">
        <f t="shared" si="1995"/>
      </c>
    </row>
    <row r="19009" spans="1:26">
      <c r="A19009" s="682"/>
      <c r="B19009" s="8"/>
      <c r="C19009" s="5"/>
      <c r="D19009" s="9"/>
      <c r="E19009" s="16"/>
      <c r="F19009" s="5"/>
      <c r="G19009" s="6"/>
      <c r="H19009" s="16"/>
      <c r="I19009" s="683"/>
      <c r="W19009">
        <f t="shared" si="1992"/>
      </c>
      <c r="X19009">
        <f t="shared" si="1993"/>
      </c>
      <c r="Y19009">
        <f t="shared" si="1994"/>
      </c>
      <c r="Z19009">
        <f t="shared" si="1995"/>
      </c>
    </row>
    <row r="19010" spans="1:26">
      <c r="A19010" s="685"/>
      <c r="B19010" s="106"/>
      <c r="C19010" s="15"/>
      <c r="D19010" s="184"/>
      <c r="E19010" s="184"/>
      <c r="F19010" s="184"/>
      <c r="G19010" s="186"/>
      <c r="H19010" s="185"/>
      <c r="I19010" s="684"/>
      <c r="W19010">
        <f t="shared" si="1992"/>
      </c>
      <c r="X19010">
        <f t="shared" si="1993"/>
      </c>
      <c r="Y19010">
        <f t="shared" si="1994"/>
      </c>
      <c r="Z19010">
        <f t="shared" si="1995"/>
      </c>
    </row>
    <row r="19011" spans="1:26" ht="15.75" thickBot="1">
      <c r="A19011" s="682"/>
      <c r="B19011" s="224"/>
      <c r="C19011" s="15"/>
      <c r="D19011" s="23"/>
      <c r="E19011" s="225"/>
      <c r="F19011" s="23"/>
      <c r="G19011" s="24"/>
      <c r="H19011" s="225"/>
      <c r="I19011" s="686"/>
      <c r="W19011">
        <f t="shared" si="1992"/>
      </c>
      <c r="X19011">
        <f t="shared" si="1993"/>
      </c>
      <c r="Y19011">
        <f t="shared" si="1994"/>
      </c>
      <c r="Z19011">
        <f t="shared" si="1995"/>
      </c>
    </row>
    <row r="19012" spans="1:26">
      <c r="A19012" s="685"/>
      <c r="B19012" s="17"/>
      <c r="C19012" s="5"/>
      <c r="D19012" s="59"/>
      <c r="E19012" s="59"/>
      <c r="F19012" s="53"/>
      <c r="G19012" s="78"/>
      <c r="H19012" s="68"/>
      <c r="I19012" s="687">
        <f>SUM(I19000:I19011)</f>
      </c>
      <c r="W19012">
        <f t="shared" ref="W19012:W19075" si="1996">IF(LEFT($H19012&amp;"",5)="2019-",$H19012,W19011)</f>
      </c>
      <c r="X19012">
        <f t="shared" ref="X19012:X19075" si="1997">IF($W19012="",0,IF(COUNTIF($AB$2:$AB$80,$W19012)&gt;0,1,0))</f>
      </c>
      <c r="Y19012">
        <f t="shared" ref="Y19012:Y19075" si="1998">IF($C19012="","",UPPER(TRIM(IFERROR(LEFT($C19012&amp;"",FIND("/",$C19012&amp;"")-1),$C19012&amp;""))))</f>
      </c>
      <c r="Z19012">
        <f t="shared" ref="Z19012:Z19075" si="1999">IFERROR(IF(ISNUMBER($G19012),$G19012,0),0)</f>
      </c>
    </row>
    <row r="19013" spans="1:26" ht="15.75" thickBot="1">
      <c r="A19013" s="688"/>
      <c r="B19013" s="222"/>
      <c r="C19013" s="69"/>
      <c r="D19013" s="177"/>
      <c r="E19013" s="177"/>
      <c r="F19013" s="177"/>
      <c r="G19013" s="177"/>
      <c r="H19013" s="177"/>
      <c r="I19013" s="689"/>
      <c r="W19013">
        <f t="shared" si="1996"/>
      </c>
      <c r="X19013">
        <f t="shared" si="1997"/>
      </c>
      <c r="Y19013">
        <f t="shared" si="1998"/>
      </c>
      <c r="Z19013">
        <f t="shared" si="1999"/>
      </c>
    </row>
    <row r="19014" spans="1:26" ht="21">
      <c r="A19014" s="690"/>
      <c r="B19014" s="212"/>
      <c r="C19014" s="212"/>
      <c r="D19014" s="91"/>
      <c r="E19014" s="91"/>
      <c r="F19014" s="91"/>
      <c r="G19014" s="92" t="s">
        <v>19</v>
      </c>
      <c r="H19014" s="91"/>
      <c r="I19014" s="691">
        <f>+I19012-I19013</f>
      </c>
      <c r="L19014">
        <f>SUM(L19000:L19013)</f>
      </c>
      <c r="W19014">
        <f t="shared" si="1996"/>
      </c>
      <c r="X19014">
        <f t="shared" si="1997"/>
      </c>
      <c r="Y19014">
        <f t="shared" si="1998"/>
      </c>
      <c r="Z19014">
        <f t="shared" si="1999"/>
      </c>
    </row>
    <row r="19015" spans="1:26">
      <c r="A19015" s="688"/>
      <c r="B19015" s="222"/>
      <c r="C19015" s="222"/>
      <c r="D19015" s="69" t="s">
        <v>520</v>
      </c>
      <c r="E19015" s="69"/>
      <c r="F19015" s="69"/>
      <c r="G19015" s="69"/>
      <c r="H19015" s="112">
        <v>1</v>
      </c>
      <c r="I19015" s="692">
        <f>+L19014*H19015</f>
      </c>
      <c r="W19015">
        <f t="shared" si="1996"/>
      </c>
      <c r="X19015">
        <f t="shared" si="1997"/>
      </c>
      <c r="Y19015">
        <f t="shared" si="1998"/>
      </c>
      <c r="Z19015">
        <f t="shared" si="1999"/>
      </c>
    </row>
    <row r="19016" spans="1:26">
      <c r="A19016" s="690"/>
      <c r="B19016" s="10"/>
      <c r="C19016" s="10"/>
      <c r="D19016" s="69"/>
      <c r="E19016" s="69"/>
      <c r="F19016" s="69"/>
      <c r="G19016" s="69"/>
      <c r="H19016" s="69"/>
      <c r="I19016" s="692"/>
      <c r="W19016">
        <f t="shared" si="1996"/>
      </c>
      <c r="X19016">
        <f t="shared" si="1997"/>
      </c>
      <c r="Y19016">
        <f t="shared" si="1998"/>
      </c>
      <c r="Z19016">
        <f t="shared" si="1999"/>
      </c>
    </row>
    <row r="19017" spans="1:26" ht="15.75" thickBot="1">
      <c r="A19017" s="690"/>
      <c r="B19017" s="11" t="s">
        <v>20</v>
      </c>
      <c r="C19017" s="35"/>
      <c r="D19017" s="35"/>
      <c r="E19017" s="35"/>
      <c r="F19017" s="35"/>
      <c r="G19017" s="35"/>
      <c r="H19017" s="35"/>
      <c r="I19017" s="693"/>
      <c r="W19017">
        <f t="shared" si="1996"/>
      </c>
      <c r="X19017">
        <f t="shared" si="1997"/>
      </c>
      <c r="Y19017">
        <f t="shared" si="1998"/>
      </c>
      <c r="Z19017">
        <f t="shared" si="1999"/>
      </c>
    </row>
    <row r="19018" spans="1:26" ht="15.75" thickBot="1">
      <c r="A19018" s="694"/>
      <c r="B19018" s="38"/>
      <c r="C19018" s="39" t="s">
        <v>21</v>
      </c>
      <c r="D19018" s="40">
        <f>SUM(D19000:D19017)</f>
      </c>
      <c r="E19018" s="41">
        <f>IF(H19018=I19018,"OK","NO")</f>
      </c>
      <c r="F19018" s="40">
        <f>SUM(F19000:F19017)</f>
      </c>
      <c r="G19018" s="40">
        <f>SUM(G19000:G19017)</f>
      </c>
      <c r="H19018" s="41">
        <f>SUMPRODUCT(F19000:F19013,H19000:H19013)</f>
      </c>
      <c r="I19018" s="695">
        <f>+I19014-I19015</f>
      </c>
      <c r="W19018">
        <f t="shared" si="1996"/>
      </c>
      <c r="X19018">
        <f t="shared" si="1997"/>
      </c>
      <c r="Y19018">
        <f t="shared" si="1998"/>
      </c>
      <c r="Z19018">
        <f t="shared" si="1999"/>
      </c>
    </row>
    <row r="19019" spans="1:26" ht="15.75" thickBot="1">
      <c r="A19019" s="696"/>
      <c r="B19019" s="697"/>
      <c r="C19019" s="698"/>
      <c r="D19019" s="698"/>
      <c r="E19019" s="698"/>
      <c r="F19019" s="698"/>
      <c r="G19019" s="698"/>
      <c r="H19019" s="699"/>
      <c r="I19019" s="700"/>
      <c r="W19019">
        <f t="shared" si="1996"/>
      </c>
      <c r="X19019">
        <f t="shared" si="1997"/>
      </c>
      <c r="Y19019">
        <f t="shared" si="1998"/>
      </c>
      <c r="Z19019">
        <f t="shared" si="1999"/>
      </c>
    </row>
    <row r="19020" spans="1:26">
      <c r="A19020" s="12" t="s">
        <v>315</v>
      </c>
      <c r="B19020" s="12"/>
      <c r="C19020" s="12"/>
      <c r="D19020" s="13"/>
      <c r="E19020" s="14"/>
      <c r="F19020" s="14"/>
      <c r="G19020" s="14"/>
      <c r="H19020" s="2"/>
      <c r="I19020" s="12"/>
      <c r="W19020">
        <f t="shared" si="1996"/>
      </c>
      <c r="X19020">
        <f t="shared" si="1997"/>
      </c>
      <c r="Y19020">
        <f t="shared" si="1998"/>
      </c>
      <c r="Z19020">
        <f t="shared" si="1999"/>
      </c>
    </row>
    <row r="19021" spans="1:26">
      <c r="W19021">
        <f t="shared" si="1996"/>
      </c>
      <c r="X19021">
        <f t="shared" si="1997"/>
      </c>
      <c r="Y19021">
        <f t="shared" si="1998"/>
      </c>
      <c r="Z19021">
        <f t="shared" si="1999"/>
      </c>
    </row>
    <row r="19022" spans="1:26">
      <c r="W19022">
        <f t="shared" si="1996"/>
      </c>
      <c r="X19022">
        <f t="shared" si="1997"/>
      </c>
      <c r="Y19022">
        <f t="shared" si="1998"/>
      </c>
      <c r="Z19022">
        <f t="shared" si="1999"/>
      </c>
    </row>
    <row r="19023" spans="1:26">
      <c r="W19023">
        <f t="shared" si="1996"/>
      </c>
      <c r="X19023">
        <f t="shared" si="1997"/>
      </c>
      <c r="Y19023">
        <f t="shared" si="1998"/>
      </c>
      <c r="Z19023">
        <f t="shared" si="1999"/>
      </c>
    </row>
    <row r="19024" spans="1:26">
      <c r="W19024">
        <f t="shared" si="1996"/>
      </c>
      <c r="X19024">
        <f t="shared" si="1997"/>
      </c>
      <c r="Y19024">
        <f t="shared" si="1998"/>
      </c>
      <c r="Z19024">
        <f t="shared" si="1999"/>
      </c>
    </row>
    <row r="19025" spans="1:26">
      <c r="W19025">
        <f t="shared" si="1996"/>
      </c>
      <c r="X19025">
        <f t="shared" si="1997"/>
      </c>
      <c r="Y19025">
        <f t="shared" si="1998"/>
      </c>
      <c r="Z19025">
        <f t="shared" si="1999"/>
      </c>
    </row>
    <row r="19026" spans="1:26">
      <c r="W19026">
        <f t="shared" si="1996"/>
      </c>
      <c r="X19026">
        <f t="shared" si="1997"/>
      </c>
      <c r="Y19026">
        <f t="shared" si="1998"/>
      </c>
      <c r="Z19026">
        <f t="shared" si="1999"/>
      </c>
    </row>
    <row r="19027" spans="1:26">
      <c r="W19027">
        <f t="shared" si="1996"/>
      </c>
      <c r="X19027">
        <f t="shared" si="1997"/>
      </c>
      <c r="Y19027">
        <f t="shared" si="1998"/>
      </c>
      <c r="Z19027">
        <f t="shared" si="1999"/>
      </c>
    </row>
    <row r="19028" spans="1:26">
      <c r="W19028">
        <f t="shared" si="1996"/>
      </c>
      <c r="X19028">
        <f t="shared" si="1997"/>
      </c>
      <c r="Y19028">
        <f t="shared" si="1998"/>
      </c>
      <c r="Z19028">
        <f t="shared" si="1999"/>
      </c>
    </row>
    <row r="19029" spans="1:26">
      <c r="W19029">
        <f t="shared" si="1996"/>
      </c>
      <c r="X19029">
        <f t="shared" si="1997"/>
      </c>
      <c r="Y19029">
        <f t="shared" si="1998"/>
      </c>
      <c r="Z19029">
        <f t="shared" si="1999"/>
      </c>
    </row>
    <row r="19030" spans="1:26">
      <c r="W19030">
        <f t="shared" si="1996"/>
      </c>
      <c r="X19030">
        <f t="shared" si="1997"/>
      </c>
      <c r="Y19030">
        <f t="shared" si="1998"/>
      </c>
      <c r="Z19030">
        <f t="shared" si="1999"/>
      </c>
    </row>
    <row r="19031" spans="1:26">
      <c r="A19031" s="1562" t="s">
        <v>0</v>
      </c>
      <c r="B19031" s="1562"/>
      <c r="C19031" s="1562"/>
      <c r="D19031" s="1562"/>
      <c r="E19031" s="1562"/>
      <c r="F19031" s="1562"/>
      <c r="G19031" s="1562"/>
      <c r="H19031" s="1562"/>
      <c r="I19031" s="1562"/>
      <c r="W19031">
        <f t="shared" si="1996"/>
      </c>
      <c r="X19031">
        <f t="shared" si="1997"/>
      </c>
      <c r="Y19031">
        <f t="shared" si="1998"/>
      </c>
      <c r="Z19031">
        <f t="shared" si="1999"/>
      </c>
    </row>
    <row r="19032" spans="1:26">
      <c r="W19032">
        <f t="shared" si="1996"/>
      </c>
      <c r="X19032">
        <f t="shared" si="1997"/>
      </c>
      <c r="Y19032">
        <f t="shared" si="1998"/>
      </c>
      <c r="Z19032">
        <f t="shared" si="1999"/>
      </c>
    </row>
    <row r="19033" spans="1:26">
      <c r="A19033" s="1" t="s">
        <v>1</v>
      </c>
      <c r="B19033" s="161"/>
      <c r="C19033" s="161"/>
      <c r="D19033" s="161"/>
      <c r="E19033" s="161"/>
      <c r="G19033" s="489" t="s">
        <v>2</v>
      </c>
      <c r="H19033" s="3" t="s">
        <v>2794</v>
      </c>
      <c r="I19033" s="161"/>
      <c r="W19033">
        <f t="shared" si="1996"/>
      </c>
      <c r="X19033">
        <f t="shared" si="1997"/>
      </c>
      <c r="Y19033">
        <f t="shared" si="1998"/>
      </c>
      <c r="Z19033">
        <f t="shared" si="1999"/>
      </c>
    </row>
    <row r="19034" spans="1:26">
      <c r="A19034" s="1" t="inlineStr">
        <is>
          <t>Dealer-007</t>
        </is>
      </c>
      <c r="B19034" s="161"/>
      <c r="C19034" s="161"/>
      <c r="D19034" s="161"/>
      <c r="E19034" s="161"/>
      <c r="F19034" s="4"/>
      <c r="G19034" s="667" t="s">
        <v>1440</v>
      </c>
      <c r="H19034" s="717" t="s">
        <v>2404</v>
      </c>
      <c r="I19034" s="739"/>
      <c r="W19034">
        <f t="shared" si="1996"/>
      </c>
      <c r="X19034">
        <f t="shared" si="1997"/>
      </c>
      <c r="Y19034">
        <f t="shared" si="1998"/>
      </c>
      <c r="Z19034">
        <f t="shared" si="1999"/>
      </c>
    </row>
    <row r="19035" spans="1:26">
      <c r="A19035" s="161" t="inlineStr">
        <is>
          <t>Address line (redacted)</t>
        </is>
      </c>
      <c r="B19035" s="1"/>
      <c r="C19035" s="161"/>
      <c r="D19035" s="161"/>
      <c r="E19035" s="161"/>
      <c r="F19035" s="161"/>
      <c r="G19035" s="741" t="s">
        <v>2645</v>
      </c>
      <c r="H19035" s="456" t="s">
        <v>2407</v>
      </c>
      <c r="I19035" s="632"/>
      <c r="W19035">
        <f t="shared" si="1996"/>
      </c>
      <c r="X19035">
        <f t="shared" si="1997"/>
      </c>
      <c r="Y19035">
        <f t="shared" si="1998"/>
      </c>
      <c r="Z19035">
        <f t="shared" si="1999"/>
      </c>
    </row>
    <row r="19036" spans="1:26">
      <c r="A19036" s="1" t="inlineStr">
        <is>
          <t>Address line (redacted)</t>
        </is>
      </c>
      <c r="B19036" s="1"/>
      <c r="C19036" s="1"/>
      <c r="D19036" s="161"/>
      <c r="E19036" s="161"/>
      <c r="F19036" s="161"/>
      <c r="G19036" s="161"/>
      <c r="H19036" s="161"/>
      <c r="I19036" s="161"/>
      <c r="W19036">
        <f t="shared" si="1996"/>
      </c>
      <c r="X19036">
        <f t="shared" si="1997"/>
      </c>
      <c r="Y19036">
        <f t="shared" si="1998"/>
      </c>
      <c r="Z19036">
        <f t="shared" si="1999"/>
      </c>
    </row>
    <row r="19037" spans="1:26">
      <c r="A19037" s="1" t="inlineStr">
        <is>
          <t>Address line (redacted)</t>
        </is>
      </c>
      <c r="B19037" s="1"/>
      <c r="C19037" s="161"/>
      <c r="D19037" s="161"/>
      <c r="E19037" s="161"/>
      <c r="F19037" s="161"/>
      <c r="G19037" s="161"/>
      <c r="H19037" s="161"/>
      <c r="I19037" s="161"/>
      <c r="W19037">
        <f t="shared" si="1996"/>
      </c>
      <c r="X19037">
        <f t="shared" si="1997"/>
      </c>
      <c r="Y19037">
        <f t="shared" si="1998"/>
      </c>
      <c r="Z19037">
        <f t="shared" si="1999"/>
      </c>
    </row>
    <row r="19038" spans="1:26">
      <c r="A19038" s="12" t="s">
        <v>4</v>
      </c>
      <c r="B19038" s="195" t="inlineStr">
        <is>
          <t>GSTIN-MASKED</t>
        </is>
      </c>
      <c r="C19038" s="161"/>
      <c r="D19038" s="196"/>
      <c r="E19038" s="196"/>
      <c r="F19038" s="196"/>
      <c r="G19038" s="196"/>
      <c r="H19038" s="196"/>
      <c r="I19038" s="161"/>
      <c r="W19038">
        <f t="shared" si="1996"/>
      </c>
      <c r="X19038">
        <f t="shared" si="1997"/>
      </c>
      <c r="Y19038">
        <f t="shared" si="1998"/>
      </c>
      <c r="Z19038">
        <f t="shared" si="1999"/>
      </c>
    </row>
    <row r="19039" spans="1:26">
      <c r="B19039" s="1"/>
      <c r="D19039" s="197"/>
      <c r="E19039" s="197"/>
      <c r="F19039" s="197"/>
      <c r="G19039" s="197"/>
      <c r="H19039" s="197"/>
      <c r="W19039">
        <f t="shared" si="1996"/>
      </c>
      <c r="X19039">
        <f t="shared" si="1997"/>
      </c>
      <c r="Y19039">
        <f t="shared" si="1998"/>
      </c>
      <c r="Z19039">
        <f t="shared" si="1999"/>
      </c>
    </row>
    <row r="19040" spans="1:26">
      <c r="A19040" s="1" t="s">
        <v>5</v>
      </c>
      <c r="D19040" s="197"/>
      <c r="E19040" s="197"/>
      <c r="F19040" s="197"/>
      <c r="G19040" s="197"/>
      <c r="H19040" s="197"/>
      <c r="W19040">
        <f t="shared" si="1996"/>
      </c>
      <c r="X19040">
        <f t="shared" si="1997"/>
      </c>
      <c r="Y19040">
        <f t="shared" si="1998"/>
      </c>
      <c r="Z19040">
        <f t="shared" si="1999"/>
      </c>
    </row>
    <row r="19041" spans="1:26">
      <c r="A19041" s="1" t="s">
        <v>6</v>
      </c>
      <c r="D19041" s="197"/>
      <c r="E19041" s="197"/>
      <c r="F19041" s="197"/>
      <c r="G19041" s="197"/>
      <c r="H19041" s="197"/>
      <c r="W19041">
        <f t="shared" si="1996"/>
      </c>
      <c r="X19041">
        <f t="shared" si="1997"/>
      </c>
      <c r="Y19041">
        <f t="shared" si="1998"/>
      </c>
      <c r="Z19041">
        <f t="shared" si="1999"/>
      </c>
    </row>
    <row r="19042" spans="1:26" ht="15.75" thickBot="1">
      <c r="A19042" s="1" t="s">
        <v>7</v>
      </c>
      <c r="W19042">
        <f t="shared" si="1996"/>
      </c>
      <c r="X19042">
        <f t="shared" si="1997"/>
      </c>
      <c r="Y19042">
        <f t="shared" si="1998"/>
      </c>
      <c r="Z19042">
        <f t="shared" si="1999"/>
      </c>
    </row>
    <row r="19043" spans="1:26" ht="24">
      <c r="A19043" s="198" t="s">
        <v>8</v>
      </c>
      <c r="B19043" s="199" t="s">
        <v>9</v>
      </c>
      <c r="C19043" s="564" t="s">
        <v>10</v>
      </c>
      <c r="D19043" s="200" t="s">
        <v>11</v>
      </c>
      <c r="E19043" s="200" t="s">
        <v>12</v>
      </c>
      <c r="F19043" s="200" t="s">
        <v>13</v>
      </c>
      <c r="G19043" s="200" t="s">
        <v>14</v>
      </c>
      <c r="H19043" s="201" t="s">
        <v>15</v>
      </c>
      <c r="I19043" s="202" t="s">
        <v>16</v>
      </c>
      <c r="W19043">
        <f t="shared" si="1996"/>
      </c>
      <c r="X19043">
        <f t="shared" si="1997"/>
      </c>
      <c r="Y19043">
        <f t="shared" si="1998"/>
      </c>
      <c r="Z19043">
        <f t="shared" si="1999"/>
      </c>
    </row>
    <row r="19044" spans="1:26">
      <c r="A19044" s="5"/>
      <c r="B19044" s="1564" t="s">
        <v>17</v>
      </c>
      <c r="C19044" s="1565"/>
      <c r="D19044" s="5"/>
      <c r="E19044" s="16"/>
      <c r="F19044" s="16"/>
      <c r="G19044" s="6"/>
      <c r="H19044" s="16"/>
      <c r="I19044" s="58"/>
      <c r="W19044">
        <f t="shared" si="1996"/>
      </c>
      <c r="X19044">
        <f t="shared" si="1997"/>
      </c>
      <c r="Y19044">
        <f t="shared" si="1998"/>
      </c>
      <c r="Z19044">
        <f t="shared" si="1999"/>
      </c>
    </row>
    <row r="19045" spans="1:26">
      <c r="A19045" s="5">
        <v>1</v>
      </c>
      <c r="B19045" s="8" t="s">
        <v>464</v>
      </c>
      <c r="C19045" s="5" t="s">
        <v>463</v>
      </c>
      <c r="D19045" s="6">
        <v>1</v>
      </c>
      <c r="E19045" s="5">
        <v>5</v>
      </c>
      <c r="F19045" s="16">
        <f t="shared" ref="F19045:F19051" si="2000">+E19045*D19045</f>
      </c>
      <c r="G19045" s="6">
        <f t="shared" ref="G19045:G19051" si="2001">+E19045*D19045</f>
      </c>
      <c r="H19045" s="5">
        <v>1</v>
      </c>
      <c r="I19045" s="58">
        <f t="shared" ref="I19045:I19053" si="2002">+H19045*G19045</f>
      </c>
      <c r="J19045">
        <v>119</v>
      </c>
      <c r="K19045">
        <f t="shared" ref="K19045:K19053" si="2003">+H19045-J19045</f>
      </c>
      <c r="L19045">
        <f t="shared" ref="L19045:L19053" si="2004">+K19045*G19045</f>
      </c>
      <c r="W19045">
        <f t="shared" si="1996"/>
      </c>
      <c r="X19045">
        <f t="shared" si="1997"/>
      </c>
      <c r="Y19045">
        <f t="shared" si="1998"/>
      </c>
      <c r="Z19045">
        <f t="shared" si="1999"/>
      </c>
    </row>
    <row r="19046" spans="1:26">
      <c r="A19046" s="5">
        <v>2</v>
      </c>
      <c r="B19046" s="8" t="s">
        <v>346</v>
      </c>
      <c r="C19046" s="5" t="s">
        <v>347</v>
      </c>
      <c r="D19046" s="6">
        <v>1</v>
      </c>
      <c r="E19046" s="5">
        <v>5</v>
      </c>
      <c r="F19046" s="16">
        <f t="shared" si="2000"/>
      </c>
      <c r="G19046" s="6">
        <f t="shared" si="2001"/>
      </c>
      <c r="H19046" s="5">
        <v>1</v>
      </c>
      <c r="I19046" s="58">
        <f t="shared" si="2002"/>
      </c>
      <c r="J19046">
        <v>119</v>
      </c>
      <c r="K19046">
        <f t="shared" si="2003"/>
      </c>
      <c r="L19046">
        <f t="shared" si="2004"/>
      </c>
      <c r="W19046">
        <f t="shared" si="1996"/>
      </c>
      <c r="X19046">
        <f t="shared" si="1997"/>
      </c>
      <c r="Y19046">
        <f t="shared" si="1998"/>
      </c>
      <c r="Z19046">
        <f t="shared" si="1999"/>
      </c>
    </row>
    <row r="19047" spans="1:26">
      <c r="A19047" s="5">
        <v>3</v>
      </c>
      <c r="B19047" s="8" t="s">
        <v>348</v>
      </c>
      <c r="C19047" s="5" t="s">
        <v>349</v>
      </c>
      <c r="D19047" s="6">
        <v>1</v>
      </c>
      <c r="E19047" s="5">
        <v>5</v>
      </c>
      <c r="F19047" s="16">
        <f t="shared" si="2000"/>
      </c>
      <c r="G19047" s="6">
        <f t="shared" si="2001"/>
      </c>
      <c r="H19047" s="5">
        <v>1</v>
      </c>
      <c r="I19047" s="58">
        <f t="shared" si="2002"/>
      </c>
      <c r="J19047">
        <v>119</v>
      </c>
      <c r="K19047">
        <f t="shared" si="2003"/>
      </c>
      <c r="L19047">
        <f t="shared" si="2004"/>
      </c>
      <c r="W19047">
        <f t="shared" si="1996"/>
      </c>
      <c r="X19047">
        <f t="shared" si="1997"/>
      </c>
      <c r="Y19047">
        <f t="shared" si="1998"/>
      </c>
      <c r="Z19047">
        <f t="shared" si="1999"/>
      </c>
    </row>
    <row r="19048" spans="1:26">
      <c r="A19048" s="5">
        <v>4</v>
      </c>
      <c r="B19048" s="8" t="s">
        <v>27</v>
      </c>
      <c r="C19048" s="5" t="s">
        <v>22</v>
      </c>
      <c r="D19048" s="6">
        <v>1</v>
      </c>
      <c r="E19048" s="5">
        <v>5</v>
      </c>
      <c r="F19048" s="16">
        <f t="shared" si="2000"/>
      </c>
      <c r="G19048" s="6">
        <f t="shared" si="2001"/>
      </c>
      <c r="H19048" s="5">
        <v>1</v>
      </c>
      <c r="I19048" s="58">
        <f t="shared" si="2002"/>
      </c>
      <c r="J19048">
        <v>119</v>
      </c>
      <c r="K19048">
        <f t="shared" si="2003"/>
      </c>
      <c r="L19048">
        <f t="shared" si="2004"/>
      </c>
      <c r="W19048">
        <f t="shared" si="1996"/>
      </c>
      <c r="X19048">
        <f t="shared" si="1997"/>
      </c>
      <c r="Y19048">
        <f t="shared" si="1998"/>
      </c>
      <c r="Z19048">
        <f t="shared" si="1999"/>
      </c>
    </row>
    <row r="19049" spans="1:26">
      <c r="A19049" s="5">
        <v>4</v>
      </c>
      <c r="B19049" s="8" t="s">
        <v>2039</v>
      </c>
      <c r="C19049" s="5" t="s">
        <v>2040</v>
      </c>
      <c r="D19049" s="6">
        <v>2</v>
      </c>
      <c r="E19049" s="5">
        <v>5</v>
      </c>
      <c r="F19049" s="16">
        <f t="shared" si="2000"/>
      </c>
      <c r="G19049" s="6">
        <f t="shared" si="2001"/>
      </c>
      <c r="H19049" s="5">
        <v>1</v>
      </c>
      <c r="I19049" s="58">
        <f t="shared" si="2002"/>
      </c>
      <c r="J19049">
        <v>119</v>
      </c>
      <c r="K19049">
        <f t="shared" si="2003"/>
      </c>
      <c r="L19049">
        <f t="shared" si="2004"/>
      </c>
      <c r="W19049">
        <f t="shared" si="1996"/>
      </c>
      <c r="X19049">
        <f t="shared" si="1997"/>
      </c>
      <c r="Y19049">
        <f t="shared" si="1998"/>
      </c>
      <c r="Z19049">
        <f t="shared" si="1999"/>
      </c>
    </row>
    <row r="19050" spans="1:26">
      <c r="A19050" s="5">
        <v>5</v>
      </c>
      <c r="B19050" s="8" t="s">
        <v>746</v>
      </c>
      <c r="C19050" s="5" t="s">
        <v>747</v>
      </c>
      <c r="D19050" s="6">
        <v>1</v>
      </c>
      <c r="E19050" s="5">
        <v>5</v>
      </c>
      <c r="F19050" s="16">
        <f t="shared" si="2000"/>
      </c>
      <c r="G19050" s="6">
        <f t="shared" si="2001"/>
      </c>
      <c r="H19050" s="5">
        <v>1</v>
      </c>
      <c r="I19050" s="58">
        <f t="shared" si="2002"/>
      </c>
      <c r="J19050">
        <v>119</v>
      </c>
      <c r="K19050">
        <f t="shared" si="2003"/>
      </c>
      <c r="L19050">
        <f t="shared" si="2004"/>
      </c>
      <c r="W19050">
        <f t="shared" si="1996"/>
      </c>
      <c r="X19050">
        <f t="shared" si="1997"/>
      </c>
      <c r="Y19050">
        <f t="shared" si="1998"/>
      </c>
      <c r="Z19050">
        <f t="shared" si="1999"/>
      </c>
    </row>
    <row r="19051" spans="1:26">
      <c r="A19051" s="5">
        <v>7</v>
      </c>
      <c r="B19051" s="8" t="s">
        <v>441</v>
      </c>
      <c r="C19051" s="5" t="s">
        <v>440</v>
      </c>
      <c r="D19051" s="6">
        <v>1</v>
      </c>
      <c r="E19051" s="5">
        <v>5</v>
      </c>
      <c r="F19051" s="16">
        <f t="shared" si="2000"/>
      </c>
      <c r="G19051" s="6">
        <f t="shared" si="2001"/>
      </c>
      <c r="H19051" s="5">
        <v>1</v>
      </c>
      <c r="I19051" s="58">
        <f t="shared" si="2002"/>
      </c>
      <c r="J19051">
        <v>119</v>
      </c>
      <c r="K19051">
        <f t="shared" si="2003"/>
      </c>
      <c r="L19051">
        <f t="shared" si="2004"/>
      </c>
      <c r="W19051">
        <f t="shared" si="1996"/>
      </c>
      <c r="X19051">
        <f t="shared" si="1997"/>
      </c>
      <c r="Y19051">
        <f t="shared" si="1998"/>
      </c>
      <c r="Z19051">
        <f t="shared" si="1999"/>
      </c>
    </row>
    <row r="19052" spans="1:26">
      <c r="A19052" s="5">
        <v>8</v>
      </c>
      <c r="B19052" s="8" t="s">
        <v>382</v>
      </c>
      <c r="C19052" s="5" t="s">
        <v>383</v>
      </c>
      <c r="D19052" s="6"/>
      <c r="E19052" s="5"/>
      <c r="F19052" s="16">
        <v>2</v>
      </c>
      <c r="G19052" s="6">
        <f>+F19052</f>
      </c>
      <c r="H19052" s="5">
        <v>1</v>
      </c>
      <c r="I19052" s="58">
        <f t="shared" si="2002"/>
      </c>
      <c r="J19052">
        <v>119</v>
      </c>
      <c r="K19052">
        <f t="shared" si="2003"/>
      </c>
      <c r="L19052">
        <f t="shared" si="2004"/>
      </c>
      <c r="W19052">
        <f t="shared" si="1996"/>
      </c>
      <c r="X19052">
        <f t="shared" si="1997"/>
      </c>
      <c r="Y19052">
        <f t="shared" si="1998"/>
      </c>
      <c r="Z19052">
        <f t="shared" si="1999"/>
      </c>
    </row>
    <row r="19053" spans="1:26">
      <c r="A19053" s="5">
        <v>9</v>
      </c>
      <c r="B19053" s="8" t="s">
        <v>1721</v>
      </c>
      <c r="C19053" s="5" t="s">
        <v>1722</v>
      </c>
      <c r="D19053" s="6"/>
      <c r="E19053" s="5"/>
      <c r="F19053" s="16">
        <v>2</v>
      </c>
      <c r="G19053" s="6">
        <f>+F19053</f>
      </c>
      <c r="H19053" s="5">
        <v>1</v>
      </c>
      <c r="I19053" s="58">
        <f t="shared" si="2002"/>
      </c>
      <c r="J19053">
        <v>119</v>
      </c>
      <c r="K19053">
        <f t="shared" si="2003"/>
      </c>
      <c r="L19053">
        <f t="shared" si="2004"/>
      </c>
      <c r="W19053">
        <f t="shared" si="1996"/>
      </c>
      <c r="X19053">
        <f t="shared" si="1997"/>
      </c>
      <c r="Y19053">
        <f t="shared" si="1998"/>
      </c>
      <c r="Z19053">
        <f t="shared" si="1999"/>
      </c>
    </row>
    <row r="19054" spans="1:26">
      <c r="A19054" s="107"/>
      <c r="B19054" s="8"/>
      <c r="C19054" s="184"/>
      <c r="D19054" s="186"/>
      <c r="E19054" s="184"/>
      <c r="F19054" s="238"/>
      <c r="G19054" s="186"/>
      <c r="H19054" s="184"/>
      <c r="I19054" s="388"/>
      <c r="W19054">
        <f t="shared" si="1996"/>
      </c>
      <c r="X19054">
        <f t="shared" si="1997"/>
      </c>
      <c r="Y19054">
        <f t="shared" si="1998"/>
      </c>
      <c r="Z19054">
        <f t="shared" si="1999"/>
      </c>
    </row>
    <row r="19055" spans="1:26">
      <c r="A19055" s="107"/>
      <c r="B19055" s="8"/>
      <c r="C19055" s="184"/>
      <c r="D19055" s="186"/>
      <c r="E19055" s="184"/>
      <c r="F19055" s="238"/>
      <c r="G19055" s="186"/>
      <c r="H19055" s="184"/>
      <c r="I19055" s="388"/>
      <c r="W19055">
        <f t="shared" si="1996"/>
      </c>
      <c r="X19055">
        <f t="shared" si="1997"/>
      </c>
      <c r="Y19055">
        <f t="shared" si="1998"/>
      </c>
      <c r="Z19055">
        <f t="shared" si="1999"/>
      </c>
    </row>
    <row r="19056" spans="1:26">
      <c r="A19056" s="107"/>
      <c r="B19056" s="8"/>
      <c r="C19056" s="184"/>
      <c r="D19056" s="186"/>
      <c r="E19056" s="184"/>
      <c r="F19056" s="238"/>
      <c r="G19056" s="186"/>
      <c r="H19056" s="184"/>
      <c r="I19056" s="388"/>
      <c r="W19056">
        <f t="shared" si="1996"/>
      </c>
      <c r="X19056">
        <f t="shared" si="1997"/>
      </c>
      <c r="Y19056">
        <f t="shared" si="1998"/>
      </c>
      <c r="Z19056">
        <f t="shared" si="1999"/>
      </c>
    </row>
    <row r="19057" spans="1:26">
      <c r="A19057" s="107"/>
      <c r="B19057" s="8"/>
      <c r="C19057" s="184"/>
      <c r="D19057" s="186"/>
      <c r="E19057" s="184"/>
      <c r="F19057" s="238"/>
      <c r="G19057" s="186"/>
      <c r="H19057" s="184"/>
      <c r="I19057" s="388"/>
      <c r="W19057">
        <f t="shared" si="1996"/>
      </c>
      <c r="X19057">
        <f t="shared" si="1997"/>
      </c>
      <c r="Y19057">
        <f t="shared" si="1998"/>
      </c>
      <c r="Z19057">
        <f t="shared" si="1999"/>
      </c>
    </row>
    <row r="19058" spans="1:26">
      <c r="A19058" s="107"/>
      <c r="B19058" s="8"/>
      <c r="C19058" s="184"/>
      <c r="D19058" s="186"/>
      <c r="E19058" s="184"/>
      <c r="F19058" s="238"/>
      <c r="G19058" s="186"/>
      <c r="H19058" s="184"/>
      <c r="I19058" s="388"/>
      <c r="W19058">
        <f t="shared" si="1996"/>
      </c>
      <c r="X19058">
        <f t="shared" si="1997"/>
      </c>
      <c r="Y19058">
        <f t="shared" si="1998"/>
      </c>
      <c r="Z19058">
        <f t="shared" si="1999"/>
      </c>
    </row>
    <row r="19059" spans="1:26">
      <c r="A19059" s="107"/>
      <c r="B19059" s="8"/>
      <c r="C19059" s="184"/>
      <c r="D19059" s="186"/>
      <c r="E19059" s="184"/>
      <c r="F19059" s="238"/>
      <c r="G19059" s="186"/>
      <c r="H19059" s="184"/>
      <c r="I19059" s="388"/>
      <c r="W19059">
        <f t="shared" si="1996"/>
      </c>
      <c r="X19059">
        <f t="shared" si="1997"/>
      </c>
      <c r="Y19059">
        <f t="shared" si="1998"/>
      </c>
      <c r="Z19059">
        <f t="shared" si="1999"/>
      </c>
    </row>
    <row r="19060" spans="1:26">
      <c r="A19060" s="107"/>
      <c r="B19060" s="8"/>
      <c r="C19060" s="184"/>
      <c r="D19060" s="186"/>
      <c r="E19060" s="184"/>
      <c r="F19060" s="238"/>
      <c r="G19060" s="186"/>
      <c r="H19060" s="184"/>
      <c r="I19060" s="388"/>
      <c r="W19060">
        <f t="shared" si="1996"/>
      </c>
      <c r="X19060">
        <f t="shared" si="1997"/>
      </c>
      <c r="Y19060">
        <f t="shared" si="1998"/>
      </c>
      <c r="Z19060">
        <f t="shared" si="1999"/>
      </c>
    </row>
    <row r="19061" spans="1:26">
      <c r="A19061" s="107"/>
      <c r="B19061" s="1572" t="s">
        <v>304</v>
      </c>
      <c r="C19061" s="1573"/>
      <c r="D19061" s="186"/>
      <c r="E19061" s="184"/>
      <c r="F19061" s="238"/>
      <c r="G19061" s="186"/>
      <c r="H19061" s="184"/>
      <c r="I19061" s="388"/>
      <c r="W19061">
        <f t="shared" si="1996"/>
      </c>
      <c r="X19061">
        <f t="shared" si="1997"/>
      </c>
      <c r="Y19061">
        <f t="shared" si="1998"/>
      </c>
      <c r="Z19061">
        <f t="shared" si="1999"/>
      </c>
    </row>
    <row r="19062" spans="1:26">
      <c r="A19062" s="107"/>
      <c r="B19062" s="1574"/>
      <c r="C19062" s="1575"/>
      <c r="D19062" s="186"/>
      <c r="E19062" s="184"/>
      <c r="F19062" s="238"/>
      <c r="G19062" s="186"/>
      <c r="H19062" s="184"/>
      <c r="I19062" s="388"/>
      <c r="W19062">
        <f t="shared" si="1996"/>
      </c>
      <c r="X19062">
        <f t="shared" si="1997"/>
      </c>
      <c r="Y19062">
        <f t="shared" si="1998"/>
      </c>
      <c r="Z19062">
        <f t="shared" si="1999"/>
      </c>
    </row>
    <row r="19063" spans="1:26">
      <c r="A19063" s="107"/>
      <c r="B19063" s="15"/>
      <c r="C19063" s="184"/>
      <c r="D19063" s="184"/>
      <c r="E19063" s="185"/>
      <c r="F19063" s="209"/>
      <c r="G19063" s="210"/>
      <c r="H19063" s="661"/>
      <c r="I19063" s="544"/>
      <c r="W19063">
        <f t="shared" si="1996"/>
      </c>
      <c r="X19063">
        <f t="shared" si="1997"/>
      </c>
      <c r="Y19063">
        <f t="shared" si="1998"/>
      </c>
      <c r="Z19063">
        <f t="shared" si="1999"/>
      </c>
    </row>
    <row r="19064" spans="1:26" ht="15" customHeight="1" thickBot="1">
      <c r="A19064" s="33"/>
      <c r="B19064" s="212"/>
      <c r="C19064" s="213"/>
      <c r="D19064" s="214"/>
      <c r="E19064" s="214"/>
      <c r="F19064" s="214"/>
      <c r="G19064" s="214"/>
      <c r="H19064" s="214"/>
      <c r="I19064" s="215"/>
      <c r="W19064">
        <f t="shared" si="1996"/>
      </c>
      <c r="X19064">
        <f t="shared" si="1997"/>
      </c>
      <c r="Y19064">
        <f t="shared" si="1998"/>
      </c>
      <c r="Z19064">
        <f t="shared" si="1999"/>
      </c>
    </row>
    <row r="19065" spans="1:26" ht="15" customHeight="1">
      <c r="A19065" s="33"/>
      <c r="B19065" s="216"/>
      <c r="C19065" s="217"/>
      <c r="D19065" s="218"/>
      <c r="E19065" s="218"/>
      <c r="F19065" s="218"/>
      <c r="G19065" s="219" t="s">
        <v>19</v>
      </c>
      <c r="H19065" s="218"/>
      <c r="I19065" s="220">
        <f>SUM(I19044:I19064)</f>
      </c>
      <c r="L19065">
        <f>SUM(L19044:L19064)</f>
      </c>
      <c r="W19065">
        <f t="shared" si="1996"/>
      </c>
      <c r="X19065">
        <f t="shared" si="1997"/>
      </c>
      <c r="Y19065">
        <f t="shared" si="1998"/>
      </c>
      <c r="Z19065">
        <f t="shared" si="1999"/>
      </c>
    </row>
    <row r="19066" spans="1:26" ht="15" customHeight="1">
      <c r="A19066" s="33"/>
      <c r="B19066" s="216"/>
      <c r="C19066" s="69"/>
      <c r="D19066" s="91"/>
      <c r="E19066" s="91"/>
      <c r="F19066" s="91"/>
      <c r="G19066" s="92"/>
      <c r="H19066" s="91"/>
      <c r="I19066" s="155"/>
      <c r="W19066">
        <f t="shared" si="1996"/>
      </c>
      <c r="X19066">
        <f t="shared" si="1997"/>
      </c>
      <c r="Y19066">
        <f t="shared" si="1998"/>
      </c>
      <c r="Z19066">
        <f t="shared" si="1999"/>
      </c>
    </row>
    <row r="19067" spans="1:26">
      <c r="A19067" s="221"/>
      <c r="B19067" s="222"/>
      <c r="C19067" s="154" t="s">
        <v>408</v>
      </c>
      <c r="D19067" s="154"/>
      <c r="E19067" s="154"/>
      <c r="F19067" s="154"/>
      <c r="G19067" s="154"/>
      <c r="H19067" s="223">
        <v>1</v>
      </c>
      <c r="I19067" s="155">
        <f>+L19065*H19067</f>
      </c>
      <c r="W19067">
        <f t="shared" si="1996"/>
      </c>
      <c r="X19067">
        <f t="shared" si="1997"/>
      </c>
      <c r="Y19067">
        <f t="shared" si="1998"/>
      </c>
      <c r="Z19067">
        <f t="shared" si="1999"/>
      </c>
    </row>
    <row r="19068" spans="1:26">
      <c r="A19068" s="33"/>
      <c r="B19068" s="10"/>
      <c r="C19068" s="10"/>
      <c r="D19068" s="10"/>
      <c r="E19068" s="10"/>
      <c r="F19068" s="10"/>
      <c r="G19068" s="10"/>
      <c r="H19068" s="10"/>
      <c r="I19068" s="140"/>
      <c r="W19068">
        <f t="shared" si="1996"/>
      </c>
      <c r="X19068">
        <f t="shared" si="1997"/>
      </c>
      <c r="Y19068">
        <f t="shared" si="1998"/>
      </c>
      <c r="Z19068">
        <f t="shared" si="1999"/>
      </c>
    </row>
    <row r="19069" spans="1:26" ht="15.75" thickBot="1">
      <c r="A19069" s="33"/>
      <c r="B19069" s="11" t="s">
        <v>20</v>
      </c>
      <c r="C19069" s="35"/>
      <c r="D19069" s="35"/>
      <c r="E19069" s="35"/>
      <c r="F19069" s="35"/>
      <c r="G19069" s="35"/>
      <c r="H19069" s="35"/>
      <c r="I19069" s="36"/>
      <c r="W19069">
        <f t="shared" si="1996"/>
      </c>
      <c r="X19069">
        <f t="shared" si="1997"/>
      </c>
      <c r="Y19069">
        <f t="shared" si="1998"/>
      </c>
      <c r="Z19069">
        <f t="shared" si="1999"/>
      </c>
    </row>
    <row r="19070" spans="1:26" ht="15.75" thickBot="1">
      <c r="A19070" s="37"/>
      <c r="B19070" s="11" t="s">
        <v>409</v>
      </c>
      <c r="C19070" s="39" t="s">
        <v>21</v>
      </c>
      <c r="D19070" s="40">
        <f>SUM(D19044:D19069)</f>
      </c>
      <c r="E19070" s="41">
        <f>IF(H19070=I19070,"OK","NO")</f>
      </c>
      <c r="F19070" s="40">
        <f>SUM(F19044:F19069)</f>
      </c>
      <c r="G19070" s="40">
        <f>SUM(G19044:G19069)</f>
      </c>
      <c r="H19070" s="41">
        <f>SUMPRODUCT(F19044:F19064,H19044:H19064)</f>
      </c>
      <c r="I19070" s="43">
        <f>SUMPRODUCT(I19065-I19066-I19067)</f>
      </c>
      <c r="W19070">
        <f t="shared" si="1996"/>
      </c>
      <c r="X19070">
        <f t="shared" si="1997"/>
      </c>
      <c r="Y19070">
        <f t="shared" si="1998"/>
      </c>
      <c r="Z19070">
        <f t="shared" si="1999"/>
      </c>
    </row>
    <row r="19071" spans="1:26" ht="15.75" thickBot="1">
      <c r="A19071" s="44"/>
      <c r="B19071" s="116"/>
      <c r="C19071" s="45"/>
      <c r="D19071" s="45"/>
      <c r="E19071" s="45"/>
      <c r="F19071" s="45"/>
      <c r="G19071" s="45"/>
      <c r="H19071" s="45"/>
      <c r="I19071" s="47"/>
      <c r="W19071">
        <f t="shared" si="1996"/>
      </c>
      <c r="X19071">
        <f t="shared" si="1997"/>
      </c>
      <c r="Y19071">
        <f t="shared" si="1998"/>
      </c>
      <c r="Z19071">
        <f t="shared" si="1999"/>
      </c>
    </row>
    <row r="19072" spans="1:26">
      <c r="A19072" s="12" t="s">
        <v>315</v>
      </c>
      <c r="B19072" s="12"/>
      <c r="C19072" s="12"/>
      <c r="D19072" s="13"/>
      <c r="E19072" s="14"/>
      <c r="F19072" s="14"/>
      <c r="G19072" s="14"/>
      <c r="H19072" s="2"/>
      <c r="I19072" s="12"/>
      <c r="W19072">
        <f t="shared" si="1996"/>
      </c>
      <c r="X19072">
        <f t="shared" si="1997"/>
      </c>
      <c r="Y19072">
        <f t="shared" si="1998"/>
      </c>
      <c r="Z19072">
        <f t="shared" si="1999"/>
      </c>
    </row>
    <row r="19073" spans="1:26">
      <c r="W19073">
        <f t="shared" si="1996"/>
      </c>
      <c r="X19073">
        <f t="shared" si="1997"/>
      </c>
      <c r="Y19073">
        <f t="shared" si="1998"/>
      </c>
      <c r="Z19073">
        <f t="shared" si="1999"/>
      </c>
    </row>
    <row r="19074" spans="1:26">
      <c r="W19074">
        <f t="shared" si="1996"/>
      </c>
      <c r="X19074">
        <f t="shared" si="1997"/>
      </c>
      <c r="Y19074">
        <f t="shared" si="1998"/>
      </c>
      <c r="Z19074">
        <f t="shared" si="1999"/>
      </c>
    </row>
    <row r="19075" spans="1:26">
      <c r="W19075">
        <f t="shared" si="1996"/>
      </c>
      <c r="X19075">
        <f t="shared" si="1997"/>
      </c>
      <c r="Y19075">
        <f t="shared" si="1998"/>
      </c>
      <c r="Z19075">
        <f t="shared" si="1999"/>
      </c>
    </row>
    <row r="19076" spans="1:26">
      <c r="A19076" s="1562" t="s">
        <v>0</v>
      </c>
      <c r="B19076" s="1562"/>
      <c r="C19076" s="1562"/>
      <c r="D19076" s="1562"/>
      <c r="E19076" s="1562"/>
      <c r="F19076" s="1562"/>
      <c r="G19076" s="1562"/>
      <c r="H19076" s="1562"/>
      <c r="I19076" s="1562"/>
      <c r="W19076">
        <f t="shared" ref="W19076:W19139" si="2005">IF(LEFT($H19076&amp;"",5)="2019-",$H19076,W19075)</f>
      </c>
      <c r="X19076">
        <f t="shared" ref="X19076:X19139" si="2006">IF($W19076="",0,IF(COUNTIF($AB$2:$AB$80,$W19076)&gt;0,1,0))</f>
      </c>
      <c r="Y19076">
        <f t="shared" ref="Y19076:Y19139" si="2007">IF($C19076="","",UPPER(TRIM(IFERROR(LEFT($C19076&amp;"",FIND("/",$C19076&amp;"")-1),$C19076&amp;""))))</f>
      </c>
      <c r="Z19076">
        <f t="shared" ref="Z19076:Z19139" si="2008">IFERROR(IF(ISNUMBER($G19076),$G19076,0),0)</f>
      </c>
    </row>
    <row r="19077" spans="1:26">
      <c r="W19077">
        <f t="shared" si="2005"/>
      </c>
      <c r="X19077">
        <f t="shared" si="2006"/>
      </c>
      <c r="Y19077">
        <f t="shared" si="2007"/>
      </c>
      <c r="Z19077">
        <f t="shared" si="2008"/>
      </c>
    </row>
    <row r="19078" spans="1:26">
      <c r="A19078" s="1" t="s">
        <v>1</v>
      </c>
      <c r="B19078" s="161"/>
      <c r="C19078" s="161"/>
      <c r="D19078" s="161"/>
      <c r="E19078" s="161"/>
      <c r="G19078" s="489" t="s">
        <v>2</v>
      </c>
      <c r="H19078" s="3" t="s">
        <v>2800</v>
      </c>
      <c r="W19078">
        <f t="shared" si="2005"/>
      </c>
      <c r="X19078">
        <f t="shared" si="2006"/>
      </c>
      <c r="Y19078">
        <f t="shared" si="2007"/>
      </c>
      <c r="Z19078">
        <f t="shared" si="2008"/>
      </c>
    </row>
    <row r="19079" spans="1:26">
      <c r="A19079" s="1" t="inlineStr">
        <is>
          <t>Dealer-207</t>
        </is>
      </c>
      <c r="B19079" s="161"/>
      <c r="C19079" s="161"/>
      <c r="D19079" s="161"/>
      <c r="E19079" s="161"/>
      <c r="F19079" s="4"/>
      <c r="G19079" s="667" t="s">
        <v>1440</v>
      </c>
      <c r="H19079" s="717" t="s">
        <v>2405</v>
      </c>
      <c r="I19079" s="82"/>
      <c r="W19079">
        <f t="shared" si="2005"/>
      </c>
      <c r="X19079">
        <f t="shared" si="2006"/>
      </c>
      <c r="Y19079">
        <f t="shared" si="2007"/>
      </c>
      <c r="Z19079">
        <f t="shared" si="2008"/>
      </c>
    </row>
    <row r="19080" spans="1:26">
      <c r="A19080" s="161" t="inlineStr">
        <is>
          <t>Dealer-158</t>
        </is>
      </c>
      <c r="B19080" s="1"/>
      <c r="C19080" s="161"/>
      <c r="D19080" s="161"/>
      <c r="E19080" s="161"/>
      <c r="F19080" s="161"/>
      <c r="G19080" s="741" t="s">
        <v>2645</v>
      </c>
      <c r="H19080" s="456" t="s">
        <v>2408</v>
      </c>
      <c r="I19080" s="740"/>
      <c r="W19080">
        <f t="shared" si="2005"/>
      </c>
      <c r="X19080">
        <f t="shared" si="2006"/>
      </c>
      <c r="Y19080">
        <f t="shared" si="2007"/>
      </c>
      <c r="Z19080">
        <f t="shared" si="2008"/>
      </c>
    </row>
    <row r="19081" spans="1:26">
      <c r="A19081" s="1" t="inlineStr">
        <is>
          <t>Address line (redacted)</t>
        </is>
      </c>
      <c r="B19081" s="1"/>
      <c r="C19081" s="1"/>
      <c r="D19081" s="161"/>
      <c r="E19081" s="161"/>
      <c r="F19081" s="161"/>
      <c r="G19081" s="161"/>
      <c r="H19081" s="161"/>
      <c r="I19081" s="161"/>
      <c r="W19081">
        <f t="shared" si="2005"/>
      </c>
      <c r="X19081">
        <f t="shared" si="2006"/>
      </c>
      <c r="Y19081">
        <f t="shared" si="2007"/>
      </c>
      <c r="Z19081">
        <f t="shared" si="2008"/>
      </c>
    </row>
    <row r="19082" spans="1:26">
      <c r="A19082" s="1"/>
      <c r="B19082" s="1"/>
      <c r="C19082" s="161"/>
      <c r="D19082" s="161"/>
      <c r="E19082" s="161"/>
      <c r="F19082" s="161"/>
      <c r="G19082" s="161"/>
      <c r="H19082" s="161"/>
      <c r="I19082" s="161"/>
      <c r="W19082">
        <f t="shared" si="2005"/>
      </c>
      <c r="X19082">
        <f t="shared" si="2006"/>
      </c>
      <c r="Y19082">
        <f t="shared" si="2007"/>
      </c>
      <c r="Z19082">
        <f t="shared" si="2008"/>
      </c>
    </row>
    <row r="19083" spans="1:26">
      <c r="A19083" s="12" t="inlineStr">
        <is>
          <t>GSTIN-MASKED</t>
        </is>
      </c>
      <c r="B19083" s="195"/>
      <c r="C19083" s="161"/>
      <c r="D19083" s="196"/>
      <c r="E19083" s="196"/>
      <c r="F19083" s="196"/>
      <c r="G19083" s="196"/>
      <c r="H19083" s="196"/>
      <c r="I19083" s="161"/>
      <c r="W19083">
        <f t="shared" si="2005"/>
      </c>
      <c r="X19083">
        <f t="shared" si="2006"/>
      </c>
      <c r="Y19083">
        <f t="shared" si="2007"/>
      </c>
      <c r="Z19083">
        <f t="shared" si="2008"/>
      </c>
    </row>
    <row r="19084" spans="1:26">
      <c r="A19084" s="12"/>
      <c r="B19084" s="195"/>
      <c r="C19084" s="161"/>
      <c r="D19084" s="196"/>
      <c r="E19084" s="196"/>
      <c r="F19084" s="196"/>
      <c r="G19084" s="196"/>
      <c r="H19084" s="196"/>
      <c r="I19084" s="161"/>
      <c r="W19084">
        <f t="shared" si="2005"/>
      </c>
      <c r="X19084">
        <f t="shared" si="2006"/>
      </c>
      <c r="Y19084">
        <f t="shared" si="2007"/>
      </c>
      <c r="Z19084">
        <f t="shared" si="2008"/>
      </c>
    </row>
    <row r="19085" spans="1:26">
      <c r="A19085" t="inlineStr">
        <is>
          <t>Address line (redacted)</t>
        </is>
      </c>
      <c r="B19085" s="1"/>
      <c r="D19085" s="197"/>
      <c r="E19085" s="197"/>
      <c r="F19085" s="197"/>
      <c r="G19085" s="197"/>
      <c r="H19085" s="197"/>
      <c r="W19085">
        <f t="shared" si="2005"/>
      </c>
      <c r="X19085">
        <f t="shared" si="2006"/>
      </c>
      <c r="Y19085">
        <f t="shared" si="2007"/>
      </c>
      <c r="Z19085">
        <f t="shared" si="2008"/>
      </c>
    </row>
    <row r="19086" spans="1:26">
      <c r="A19086" t="inlineStr">
        <is>
          <t>Address line (redacted)</t>
        </is>
      </c>
      <c r="B19086" s="1"/>
      <c r="D19086" s="197"/>
      <c r="E19086" s="197"/>
      <c r="F19086" s="197"/>
      <c r="G19086" s="197"/>
      <c r="H19086" s="197"/>
      <c r="W19086">
        <f t="shared" si="2005"/>
      </c>
      <c r="X19086">
        <f t="shared" si="2006"/>
      </c>
      <c r="Y19086">
        <f t="shared" si="2007"/>
      </c>
      <c r="Z19086">
        <f t="shared" si="2008"/>
      </c>
    </row>
    <row r="19087" spans="1:26">
      <c r="A19087" t="inlineStr">
        <is>
          <t>Address line (redacted)</t>
        </is>
      </c>
      <c r="B19087" s="1"/>
      <c r="D19087" s="197"/>
      <c r="E19087" s="197"/>
      <c r="F19087" s="197"/>
      <c r="G19087" s="197"/>
      <c r="H19087" s="197"/>
      <c r="W19087">
        <f t="shared" si="2005"/>
      </c>
      <c r="X19087">
        <f t="shared" si="2006"/>
      </c>
      <c r="Y19087">
        <f t="shared" si="2007"/>
      </c>
      <c r="Z19087">
        <f t="shared" si="2008"/>
      </c>
    </row>
    <row r="19088" spans="1:26">
      <c r="A19088" t="inlineStr">
        <is>
          <t>GSTIN-MASKED</t>
        </is>
      </c>
      <c r="B19088" s="1"/>
      <c r="D19088" s="197"/>
      <c r="E19088" s="197"/>
      <c r="F19088" s="197"/>
      <c r="G19088" s="197"/>
      <c r="H19088" s="197"/>
      <c r="W19088">
        <f t="shared" si="2005"/>
      </c>
      <c r="X19088">
        <f t="shared" si="2006"/>
      </c>
      <c r="Y19088">
        <f t="shared" si="2007"/>
      </c>
      <c r="Z19088">
        <f t="shared" si="2008"/>
      </c>
    </row>
    <row r="19089" spans="1:26">
      <c r="B19089" s="1"/>
      <c r="D19089" s="197"/>
      <c r="E19089" s="197"/>
      <c r="F19089" s="197"/>
      <c r="G19089" s="197"/>
      <c r="H19089" s="197"/>
      <c r="W19089">
        <f t="shared" si="2005"/>
      </c>
      <c r="X19089">
        <f t="shared" si="2006"/>
      </c>
      <c r="Y19089">
        <f t="shared" si="2007"/>
      </c>
      <c r="Z19089">
        <f t="shared" si="2008"/>
      </c>
    </row>
    <row r="19090" spans="1:26">
      <c r="A19090" s="1" t="s">
        <v>5</v>
      </c>
      <c r="D19090" s="197"/>
      <c r="E19090" s="197"/>
      <c r="F19090" s="197"/>
      <c r="G19090" s="197"/>
      <c r="H19090" s="197"/>
      <c r="W19090">
        <f t="shared" si="2005"/>
      </c>
      <c r="X19090">
        <f t="shared" si="2006"/>
      </c>
      <c r="Y19090">
        <f t="shared" si="2007"/>
      </c>
      <c r="Z19090">
        <f t="shared" si="2008"/>
      </c>
    </row>
    <row r="19091" spans="1:26">
      <c r="A19091" s="1" t="s">
        <v>6</v>
      </c>
      <c r="D19091" s="197"/>
      <c r="E19091" s="197"/>
      <c r="F19091" s="197"/>
      <c r="G19091" s="197"/>
      <c r="H19091" s="197"/>
      <c r="W19091">
        <f t="shared" si="2005"/>
      </c>
      <c r="X19091">
        <f t="shared" si="2006"/>
      </c>
      <c r="Y19091">
        <f t="shared" si="2007"/>
      </c>
      <c r="Z19091">
        <f t="shared" si="2008"/>
      </c>
    </row>
    <row r="19092" spans="1:26" ht="15.75" thickBot="1">
      <c r="A19092" s="1" t="s">
        <v>7</v>
      </c>
      <c r="W19092">
        <f t="shared" si="2005"/>
      </c>
      <c r="X19092">
        <f t="shared" si="2006"/>
      </c>
      <c r="Y19092">
        <f t="shared" si="2007"/>
      </c>
      <c r="Z19092">
        <f t="shared" si="2008"/>
      </c>
    </row>
    <row r="19093" spans="1:26" ht="24">
      <c r="A19093" s="198" t="s">
        <v>8</v>
      </c>
      <c r="B19093" s="199" t="s">
        <v>9</v>
      </c>
      <c r="C19093" s="199" t="s">
        <v>10</v>
      </c>
      <c r="D19093" s="200" t="s">
        <v>11</v>
      </c>
      <c r="E19093" s="200" t="s">
        <v>12</v>
      </c>
      <c r="F19093" s="200" t="s">
        <v>13</v>
      </c>
      <c r="G19093" s="200" t="s">
        <v>14</v>
      </c>
      <c r="H19093" s="201" t="s">
        <v>15</v>
      </c>
      <c r="I19093" s="202" t="s">
        <v>16</v>
      </c>
      <c r="W19093">
        <f t="shared" si="2005"/>
      </c>
      <c r="X19093">
        <f t="shared" si="2006"/>
      </c>
      <c r="Y19093">
        <f t="shared" si="2007"/>
      </c>
      <c r="Z19093">
        <f t="shared" si="2008"/>
      </c>
    </row>
    <row r="19094" spans="1:26">
      <c r="A19094" s="5"/>
      <c r="B19094" s="1564" t="s">
        <v>300</v>
      </c>
      <c r="C19094" s="1565"/>
      <c r="D19094" s="5"/>
      <c r="E19094" s="9"/>
      <c r="F19094" s="5"/>
      <c r="G19094" s="6"/>
      <c r="H19094" s="9"/>
      <c r="I19094" s="58"/>
      <c r="W19094">
        <f t="shared" si="2005"/>
      </c>
      <c r="X19094">
        <f t="shared" si="2006"/>
      </c>
      <c r="Y19094">
        <f t="shared" si="2007"/>
      </c>
      <c r="Z19094">
        <f t="shared" si="2008"/>
      </c>
    </row>
    <row r="19095" spans="1:26" ht="24">
      <c r="A19095" s="107"/>
      <c r="B19095" s="17" t="s">
        <v>632</v>
      </c>
      <c r="C19095" s="272" t="s">
        <v>633</v>
      </c>
      <c r="D19095" s="5">
        <v>1</v>
      </c>
      <c r="E19095" s="5">
        <v>2</v>
      </c>
      <c r="F19095" s="53">
        <f>+E19095</f>
      </c>
      <c r="G19095" s="78">
        <f>+F19095</f>
      </c>
      <c r="H19095" s="5">
        <v>1</v>
      </c>
      <c r="I19095" s="71">
        <f>+H19095*G19095</f>
      </c>
      <c r="J19095">
        <f t="shared" ref="J19095:J19104" si="2009">+H19095*G19095</f>
      </c>
      <c r="W19095">
        <f t="shared" si="2005"/>
      </c>
      <c r="X19095">
        <f t="shared" si="2006"/>
      </c>
      <c r="Y19095">
        <f t="shared" si="2007"/>
      </c>
      <c r="Z19095">
        <f t="shared" si="2008"/>
      </c>
    </row>
    <row r="19096" spans="1:26">
      <c r="A19096" s="107"/>
      <c r="B19096" s="1564" t="s">
        <v>1182</v>
      </c>
      <c r="C19096" s="1565"/>
      <c r="D19096" s="53"/>
      <c r="E19096" s="350"/>
      <c r="F19096" s="53"/>
      <c r="G19096" s="78"/>
      <c r="H19096" s="350"/>
      <c r="I19096" s="71"/>
      <c r="J19096">
        <f t="shared" si="2009"/>
      </c>
      <c r="W19096">
        <f t="shared" si="2005"/>
      </c>
      <c r="X19096">
        <f t="shared" si="2006"/>
      </c>
      <c r="Y19096">
        <f t="shared" si="2007"/>
      </c>
      <c r="Z19096">
        <f t="shared" si="2008"/>
      </c>
    </row>
    <row r="19097" spans="1:26">
      <c r="A19097" s="107"/>
      <c r="B19097" s="106" t="s">
        <v>378</v>
      </c>
      <c r="C19097" s="15" t="s">
        <v>379</v>
      </c>
      <c r="D19097" s="9"/>
      <c r="E19097" s="5">
        <v>10</v>
      </c>
      <c r="F19097" s="53">
        <f>+E19097</f>
      </c>
      <c r="G19097" s="78">
        <f>+F19097</f>
      </c>
      <c r="H19097" s="5">
        <v>1</v>
      </c>
      <c r="I19097" s="71">
        <f>+H19097*G19097</f>
      </c>
      <c r="J19097">
        <f t="shared" si="2009"/>
      </c>
      <c r="W19097">
        <f t="shared" si="2005"/>
      </c>
      <c r="X19097">
        <f t="shared" si="2006"/>
      </c>
      <c r="Y19097">
        <f t="shared" si="2007"/>
      </c>
      <c r="Z19097">
        <f t="shared" si="2008"/>
      </c>
    </row>
    <row r="19098" spans="1:26">
      <c r="A19098" s="107"/>
      <c r="B19098" s="106" t="s">
        <v>376</v>
      </c>
      <c r="C19098" s="157" t="s">
        <v>377</v>
      </c>
      <c r="D19098" s="9"/>
      <c r="E19098" s="5">
        <v>10</v>
      </c>
      <c r="F19098" s="53">
        <f>+E19098</f>
      </c>
      <c r="G19098" s="78">
        <f>+F19098</f>
      </c>
      <c r="H19098" s="5">
        <v>1</v>
      </c>
      <c r="I19098" s="71">
        <f>+H19098*G19098</f>
      </c>
      <c r="J19098">
        <f t="shared" si="2009"/>
      </c>
      <c r="W19098">
        <f t="shared" si="2005"/>
      </c>
      <c r="X19098">
        <f t="shared" si="2006"/>
      </c>
      <c r="Y19098">
        <f t="shared" si="2007"/>
      </c>
      <c r="Z19098">
        <f t="shared" si="2008"/>
      </c>
    </row>
    <row r="19099" spans="1:26">
      <c r="A19099" s="107"/>
      <c r="B19099" s="1564" t="s">
        <v>17</v>
      </c>
      <c r="C19099" s="1565"/>
      <c r="D19099" s="350"/>
      <c r="E19099" s="53"/>
      <c r="F19099" s="53"/>
      <c r="G19099" s="78"/>
      <c r="H19099" s="53"/>
      <c r="I19099" s="71"/>
      <c r="J19099">
        <f t="shared" si="2009"/>
      </c>
      <c r="W19099">
        <f t="shared" si="2005"/>
      </c>
      <c r="X19099">
        <f t="shared" si="2006"/>
      </c>
      <c r="Y19099">
        <f t="shared" si="2007"/>
      </c>
      <c r="Z19099">
        <f t="shared" si="2008"/>
      </c>
    </row>
    <row r="19100" spans="1:26">
      <c r="A19100" s="107"/>
      <c r="B19100" s="8" t="s">
        <v>1509</v>
      </c>
      <c r="C19100" s="5" t="s">
        <v>1510</v>
      </c>
      <c r="D19100" s="5">
        <v>1</v>
      </c>
      <c r="E19100" s="5">
        <v>5</v>
      </c>
      <c r="F19100" s="53">
        <f>+E19100*D19100</f>
      </c>
      <c r="G19100" s="78">
        <f>+F19100</f>
      </c>
      <c r="H19100" s="5">
        <v>1</v>
      </c>
      <c r="I19100" s="71">
        <f>+H19100*G19100</f>
      </c>
      <c r="J19100">
        <f t="shared" si="2009"/>
      </c>
      <c r="W19100">
        <f t="shared" si="2005"/>
      </c>
      <c r="X19100">
        <f t="shared" si="2006"/>
      </c>
      <c r="Y19100">
        <f t="shared" si="2007"/>
      </c>
      <c r="Z19100">
        <f t="shared" si="2008"/>
      </c>
    </row>
    <row r="19101" spans="1:26">
      <c r="A19101" s="107"/>
      <c r="B19101" s="1564" t="s">
        <v>18</v>
      </c>
      <c r="C19101" s="1565"/>
      <c r="D19101" s="5"/>
      <c r="E19101" s="53"/>
      <c r="F19101" s="53"/>
      <c r="G19101" s="78"/>
      <c r="H19101" s="53"/>
      <c r="I19101" s="71"/>
      <c r="J19101">
        <f t="shared" si="2009"/>
      </c>
      <c r="W19101">
        <f t="shared" si="2005"/>
      </c>
      <c r="X19101">
        <f t="shared" si="2006"/>
      </c>
      <c r="Y19101">
        <f t="shared" si="2007"/>
      </c>
      <c r="Z19101">
        <f t="shared" si="2008"/>
      </c>
    </row>
    <row r="19102" spans="1:26">
      <c r="A19102" s="107"/>
      <c r="B19102" s="8" t="s">
        <v>467</v>
      </c>
      <c r="C19102" s="5" t="s">
        <v>466</v>
      </c>
      <c r="D19102" s="134">
        <v>2</v>
      </c>
      <c r="E19102" s="5">
        <v>4</v>
      </c>
      <c r="F19102" s="16">
        <f>+E19102*D19102</f>
      </c>
      <c r="G19102" s="78">
        <f>+F19102</f>
      </c>
      <c r="H19102" s="16">
        <v>1</v>
      </c>
      <c r="I19102" s="71">
        <f>+H19102*G19102</f>
      </c>
      <c r="J19102">
        <f t="shared" si="2009"/>
      </c>
      <c r="W19102">
        <f t="shared" si="2005"/>
      </c>
      <c r="X19102">
        <f t="shared" si="2006"/>
      </c>
      <c r="Y19102">
        <f t="shared" si="2007"/>
      </c>
      <c r="Z19102">
        <f t="shared" si="2008"/>
      </c>
    </row>
    <row r="19103" spans="1:26">
      <c r="A19103" s="107"/>
      <c r="B19103" s="1564" t="s">
        <v>644</v>
      </c>
      <c r="C19103" s="1565"/>
      <c r="D19103" s="5"/>
      <c r="E19103" s="53"/>
      <c r="F19103" s="53"/>
      <c r="G19103" s="78"/>
      <c r="H19103" s="53"/>
      <c r="I19103" s="71"/>
      <c r="J19103">
        <f t="shared" si="2009"/>
      </c>
      <c r="W19103">
        <f t="shared" si="2005"/>
      </c>
      <c r="X19103">
        <f t="shared" si="2006"/>
      </c>
      <c r="Y19103">
        <f t="shared" si="2007"/>
      </c>
      <c r="Z19103">
        <f t="shared" si="2008"/>
      </c>
    </row>
    <row r="19104" spans="1:26">
      <c r="A19104" s="107"/>
      <c r="B19104" s="8" t="s">
        <v>645</v>
      </c>
      <c r="C19104" s="5" t="s">
        <v>646</v>
      </c>
      <c r="D19104" s="5">
        <v>1</v>
      </c>
      <c r="E19104" s="53">
        <v>4</v>
      </c>
      <c r="F19104" s="53">
        <f>+E19104*D19104</f>
      </c>
      <c r="G19104" s="78">
        <f>+F19104</f>
      </c>
      <c r="H19104" s="5">
        <v>1</v>
      </c>
      <c r="I19104" s="71">
        <f>+H19104*G19104</f>
      </c>
      <c r="J19104">
        <f t="shared" si="2009"/>
      </c>
      <c r="W19104">
        <f t="shared" si="2005"/>
      </c>
      <c r="X19104">
        <f t="shared" si="2006"/>
      </c>
      <c r="Y19104">
        <f t="shared" si="2007"/>
      </c>
      <c r="Z19104">
        <f t="shared" si="2008"/>
      </c>
    </row>
    <row r="19105" spans="1:26" ht="15.75" thickBot="1">
      <c r="A19105" s="107"/>
      <c r="B19105" s="1766" t="s">
        <v>304</v>
      </c>
      <c r="C19105" s="1767"/>
      <c r="D19105" s="53"/>
      <c r="E19105" s="350"/>
      <c r="F19105" s="53"/>
      <c r="G19105" s="78"/>
      <c r="H19105" s="53"/>
      <c r="I19105" s="71"/>
      <c r="W19105">
        <f t="shared" si="2005"/>
      </c>
      <c r="X19105">
        <f t="shared" si="2006"/>
      </c>
      <c r="Y19105">
        <f t="shared" si="2007"/>
      </c>
      <c r="Z19105">
        <f t="shared" si="2008"/>
      </c>
    </row>
    <row r="19106" spans="1:26">
      <c r="A19106" s="33"/>
      <c r="B19106" s="1768"/>
      <c r="C19106" s="1769"/>
      <c r="D19106" s="218"/>
      <c r="E19106" s="218"/>
      <c r="F19106" s="218"/>
      <c r="G19106" s="219" t="s">
        <v>19</v>
      </c>
      <c r="H19106" s="218"/>
      <c r="I19106" s="220">
        <f>SUM(I19094:I19105)</f>
      </c>
      <c r="J19106">
        <f>SUM(J19095:J19105)</f>
      </c>
      <c r="W19106">
        <f t="shared" si="2005"/>
      </c>
      <c r="X19106">
        <f t="shared" si="2006"/>
      </c>
      <c r="Y19106">
        <f t="shared" si="2007"/>
      </c>
      <c r="Z19106">
        <f t="shared" si="2008"/>
      </c>
    </row>
    <row r="19107" spans="1:26">
      <c r="A19107" s="221"/>
      <c r="B19107" s="222"/>
      <c r="C19107" s="154"/>
      <c r="D19107" s="154"/>
      <c r="E19107" s="154"/>
      <c r="F19107" s="154"/>
      <c r="G19107" s="154"/>
      <c r="H19107" s="223"/>
      <c r="I19107" s="155"/>
      <c r="W19107">
        <f t="shared" si="2005"/>
      </c>
      <c r="X19107">
        <f t="shared" si="2006"/>
      </c>
      <c r="Y19107">
        <f t="shared" si="2007"/>
      </c>
      <c r="Z19107">
        <f t="shared" si="2008"/>
      </c>
    </row>
    <row r="19108" spans="1:26">
      <c r="A19108" s="33"/>
      <c r="B19108" s="10"/>
      <c r="C19108" s="10"/>
      <c r="D19108" s="10"/>
      <c r="E19108" s="10"/>
      <c r="F19108" s="10"/>
      <c r="G19108" s="10"/>
      <c r="H19108" s="355"/>
      <c r="I19108" s="140"/>
      <c r="W19108">
        <f t="shared" si="2005"/>
      </c>
      <c r="X19108">
        <f t="shared" si="2006"/>
      </c>
      <c r="Y19108">
        <f t="shared" si="2007"/>
      </c>
      <c r="Z19108">
        <f t="shared" si="2008"/>
      </c>
    </row>
    <row r="19109" spans="1:26" ht="15.75" thickBot="1">
      <c r="A19109" s="33"/>
      <c r="B19109" s="11" t="s">
        <v>20</v>
      </c>
      <c r="C19109" s="35"/>
      <c r="D19109" s="35"/>
      <c r="E19109" s="35"/>
      <c r="F19109" s="35"/>
      <c r="G19109" s="35"/>
      <c r="H19109" s="35"/>
      <c r="I19109" s="36"/>
      <c r="W19109">
        <f t="shared" si="2005"/>
      </c>
      <c r="X19109">
        <f t="shared" si="2006"/>
      </c>
      <c r="Y19109">
        <f t="shared" si="2007"/>
      </c>
      <c r="Z19109">
        <f t="shared" si="2008"/>
      </c>
    </row>
    <row r="19110" spans="1:26" ht="15.75" thickBot="1">
      <c r="A19110" s="37"/>
      <c r="B19110" s="38"/>
      <c r="C19110" s="39" t="s">
        <v>21</v>
      </c>
      <c r="D19110" s="40">
        <f>SUM(D19094:D19109)</f>
      </c>
      <c r="E19110" s="41">
        <f>IF(H19110=I19110,"OK","NO")</f>
      </c>
      <c r="F19110" s="40">
        <f>SUM(F19094:F19109)</f>
      </c>
      <c r="G19110" s="40">
        <f>SUM(G19094:G19109)</f>
      </c>
      <c r="H19110" s="41"/>
      <c r="I19110" s="43">
        <f>+I19108+I19107+I19106</f>
      </c>
      <c r="W19110">
        <f t="shared" si="2005"/>
      </c>
      <c r="X19110">
        <f t="shared" si="2006"/>
      </c>
      <c r="Y19110">
        <f t="shared" si="2007"/>
      </c>
      <c r="Z19110">
        <f t="shared" si="2008"/>
      </c>
    </row>
    <row r="19111" spans="1:26" ht="15.75" thickBot="1">
      <c r="A19111" s="356"/>
      <c r="B19111" s="357"/>
      <c r="C19111" s="358"/>
      <c r="D19111" s="359"/>
      <c r="E19111" s="360"/>
      <c r="F19111" s="359"/>
      <c r="G19111" s="359"/>
      <c r="H19111" s="360"/>
      <c r="I19111" s="361"/>
      <c r="W19111">
        <f t="shared" si="2005"/>
      </c>
      <c r="X19111">
        <f t="shared" si="2006"/>
      </c>
      <c r="Y19111">
        <f t="shared" si="2007"/>
      </c>
      <c r="Z19111">
        <f t="shared" si="2008"/>
      </c>
    </row>
    <row r="19112" spans="1:26" ht="15.75" thickBot="1">
      <c r="A19112" s="356"/>
      <c r="B19112" s="357"/>
      <c r="C19112" s="358"/>
      <c r="D19112" s="359"/>
      <c r="E19112" s="360"/>
      <c r="F19112" s="359"/>
      <c r="G19112" s="359"/>
      <c r="H19112" s="360"/>
      <c r="I19112" s="361"/>
      <c r="W19112">
        <f t="shared" si="2005"/>
      </c>
      <c r="X19112">
        <f t="shared" si="2006"/>
      </c>
      <c r="Y19112">
        <f t="shared" si="2007"/>
      </c>
      <c r="Z19112">
        <f t="shared" si="2008"/>
      </c>
    </row>
    <row r="19113" spans="1:26" ht="15.75" thickBot="1">
      <c r="A19113" s="44"/>
      <c r="B19113" s="116"/>
      <c r="C19113" s="45"/>
      <c r="D19113" s="45"/>
      <c r="E19113" s="45"/>
      <c r="F19113" s="45"/>
      <c r="G19113" s="45"/>
      <c r="H19113" s="45"/>
      <c r="I19113" s="362"/>
      <c r="W19113">
        <f t="shared" si="2005"/>
      </c>
      <c r="X19113">
        <f t="shared" si="2006"/>
      </c>
      <c r="Y19113">
        <f t="shared" si="2007"/>
      </c>
      <c r="Z19113">
        <f t="shared" si="2008"/>
      </c>
    </row>
    <row r="19114" spans="1:26">
      <c r="A19114" s="12" t="s">
        <v>315</v>
      </c>
      <c r="B19114" s="12"/>
      <c r="C19114" s="12"/>
      <c r="D19114" s="13"/>
      <c r="E19114" s="14"/>
      <c r="F19114" s="14"/>
      <c r="G19114" s="14"/>
      <c r="H19114" s="2"/>
      <c r="I19114" s="12"/>
      <c r="W19114">
        <f t="shared" si="2005"/>
      </c>
      <c r="X19114">
        <f t="shared" si="2006"/>
      </c>
      <c r="Y19114">
        <f t="shared" si="2007"/>
      </c>
      <c r="Z19114">
        <f t="shared" si="2008"/>
      </c>
    </row>
    <row r="19115" spans="1:26">
      <c r="W19115">
        <f t="shared" si="2005"/>
      </c>
      <c r="X19115">
        <f t="shared" si="2006"/>
      </c>
      <c r="Y19115">
        <f t="shared" si="2007"/>
      </c>
      <c r="Z19115">
        <f t="shared" si="2008"/>
      </c>
    </row>
    <row r="19116" spans="1:26">
      <c r="W19116">
        <f t="shared" si="2005"/>
      </c>
      <c r="X19116">
        <f t="shared" si="2006"/>
      </c>
      <c r="Y19116">
        <f t="shared" si="2007"/>
      </c>
      <c r="Z19116">
        <f t="shared" si="2008"/>
      </c>
    </row>
    <row r="19117" spans="1:26">
      <c r="W19117">
        <f t="shared" si="2005"/>
      </c>
      <c r="X19117">
        <f t="shared" si="2006"/>
      </c>
      <c r="Y19117">
        <f t="shared" si="2007"/>
      </c>
      <c r="Z19117">
        <f t="shared" si="2008"/>
      </c>
    </row>
    <row r="19118" spans="1:26">
      <c r="W19118">
        <f t="shared" si="2005"/>
      </c>
      <c r="X19118">
        <f t="shared" si="2006"/>
      </c>
      <c r="Y19118">
        <f t="shared" si="2007"/>
      </c>
      <c r="Z19118">
        <f t="shared" si="2008"/>
      </c>
    </row>
    <row r="19119" spans="1:26">
      <c r="W19119">
        <f t="shared" si="2005"/>
      </c>
      <c r="X19119">
        <f t="shared" si="2006"/>
      </c>
      <c r="Y19119">
        <f t="shared" si="2007"/>
      </c>
      <c r="Z19119">
        <f t="shared" si="2008"/>
      </c>
    </row>
    <row r="19120" spans="1:26">
      <c r="A19120" s="1562" t="s">
        <v>0</v>
      </c>
      <c r="B19120" s="1562"/>
      <c r="C19120" s="1562"/>
      <c r="D19120" s="1562"/>
      <c r="E19120" s="1562"/>
      <c r="F19120" s="1562"/>
      <c r="G19120" s="1562"/>
      <c r="H19120" s="1562"/>
      <c r="I19120" s="1562"/>
      <c r="W19120">
        <f t="shared" si="2005"/>
      </c>
      <c r="X19120">
        <f t="shared" si="2006"/>
      </c>
      <c r="Y19120">
        <f t="shared" si="2007"/>
      </c>
      <c r="Z19120">
        <f t="shared" si="2008"/>
      </c>
    </row>
    <row r="19121" spans="1:26">
      <c r="W19121">
        <f t="shared" si="2005"/>
      </c>
      <c r="X19121">
        <f t="shared" si="2006"/>
      </c>
      <c r="Y19121">
        <f t="shared" si="2007"/>
      </c>
      <c r="Z19121">
        <f t="shared" si="2008"/>
      </c>
    </row>
    <row r="19122" spans="1:26">
      <c r="A19122" s="1" t="s">
        <v>1</v>
      </c>
      <c r="B19122" s="161"/>
      <c r="C19122" s="161"/>
      <c r="D19122" s="161"/>
      <c r="E19122" s="161"/>
      <c r="G19122" s="489" t="s">
        <v>2</v>
      </c>
      <c r="H19122" s="3" t="s">
        <v>2800</v>
      </c>
      <c r="W19122">
        <f t="shared" si="2005"/>
      </c>
      <c r="X19122">
        <f t="shared" si="2006"/>
      </c>
      <c r="Y19122">
        <f t="shared" si="2007"/>
      </c>
      <c r="Z19122">
        <f t="shared" si="2008"/>
      </c>
    </row>
    <row r="19123" spans="1:26">
      <c r="A19123" s="1" t="inlineStr">
        <is>
          <t>Dealer-352</t>
        </is>
      </c>
      <c r="B19123" s="161"/>
      <c r="C19123" s="161"/>
      <c r="D19123" s="161"/>
      <c r="E19123" s="161"/>
      <c r="F19123" s="4"/>
      <c r="G19123" s="667" t="s">
        <v>1440</v>
      </c>
      <c r="H19123" s="717" t="s">
        <v>2406</v>
      </c>
      <c r="I19123" s="82"/>
      <c r="W19123">
        <f t="shared" si="2005"/>
      </c>
      <c r="X19123">
        <f t="shared" si="2006"/>
      </c>
      <c r="Y19123">
        <f t="shared" si="2007"/>
      </c>
      <c r="Z19123">
        <f t="shared" si="2008"/>
      </c>
    </row>
    <row r="19124" spans="1:26">
      <c r="A19124" s="1" t="inlineStr">
        <is>
          <t>Dealer-353</t>
        </is>
      </c>
      <c r="B19124" s="1"/>
      <c r="C19124" s="161"/>
      <c r="D19124" s="161"/>
      <c r="E19124" s="161"/>
      <c r="F19124" s="161"/>
      <c r="G19124" s="741" t="s">
        <v>2645</v>
      </c>
      <c r="H19124" s="456" t="s">
        <v>2409</v>
      </c>
      <c r="I19124" s="740"/>
      <c r="W19124">
        <f t="shared" si="2005"/>
      </c>
      <c r="X19124">
        <f t="shared" si="2006"/>
      </c>
      <c r="Y19124">
        <f t="shared" si="2007"/>
      </c>
      <c r="Z19124">
        <f t="shared" si="2008"/>
      </c>
    </row>
    <row r="19125" spans="1:26">
      <c r="A19125" s="1" t="inlineStr">
        <is>
          <t>Address line (redacted)</t>
        </is>
      </c>
      <c r="B19125" s="1"/>
      <c r="C19125" s="1"/>
      <c r="D19125" s="161"/>
      <c r="E19125" s="161"/>
      <c r="F19125" s="161"/>
      <c r="G19125" s="161"/>
      <c r="H19125" s="161"/>
      <c r="I19125" s="161"/>
      <c r="W19125">
        <f t="shared" si="2005"/>
      </c>
      <c r="X19125">
        <f t="shared" si="2006"/>
      </c>
      <c r="Y19125">
        <f t="shared" si="2007"/>
      </c>
      <c r="Z19125">
        <f t="shared" si="2008"/>
      </c>
    </row>
    <row r="19126" spans="1:26">
      <c r="A19126" s="1"/>
      <c r="B19126" s="1"/>
      <c r="C19126" s="161"/>
      <c r="D19126" s="161"/>
      <c r="E19126" s="161"/>
      <c r="F19126" s="161"/>
      <c r="G19126" s="161"/>
      <c r="H19126" s="161"/>
      <c r="I19126" s="161"/>
      <c r="W19126">
        <f t="shared" si="2005"/>
      </c>
      <c r="X19126">
        <f t="shared" si="2006"/>
      </c>
      <c r="Y19126">
        <f t="shared" si="2007"/>
      </c>
      <c r="Z19126">
        <f t="shared" si="2008"/>
      </c>
    </row>
    <row r="19127" spans="1:26">
      <c r="A19127" s="12" t="s">
        <v>4</v>
      </c>
      <c r="B19127" s="195"/>
      <c r="C19127" s="161"/>
      <c r="D19127" s="196"/>
      <c r="E19127" s="196"/>
      <c r="F19127" s="196"/>
      <c r="G19127" s="196"/>
      <c r="H19127" s="196"/>
      <c r="I19127" s="161"/>
      <c r="W19127">
        <f t="shared" si="2005"/>
      </c>
      <c r="X19127">
        <f t="shared" si="2006"/>
      </c>
      <c r="Y19127">
        <f t="shared" si="2007"/>
      </c>
      <c r="Z19127">
        <f t="shared" si="2008"/>
      </c>
    </row>
    <row r="19128" spans="1:26">
      <c r="A19128" s="12"/>
      <c r="B19128" s="195"/>
      <c r="C19128" s="161"/>
      <c r="D19128" s="196"/>
      <c r="E19128" s="196"/>
      <c r="F19128" s="196"/>
      <c r="G19128" s="196"/>
      <c r="H19128" s="196"/>
      <c r="I19128" s="161"/>
      <c r="W19128">
        <f t="shared" si="2005"/>
      </c>
      <c r="X19128">
        <f t="shared" si="2006"/>
      </c>
      <c r="Y19128">
        <f t="shared" si="2007"/>
      </c>
      <c r="Z19128">
        <f t="shared" si="2008"/>
      </c>
    </row>
    <row r="19129" spans="1:26">
      <c r="B19129" s="1"/>
      <c r="D19129" s="197"/>
      <c r="E19129" s="197"/>
      <c r="F19129" s="197"/>
      <c r="G19129" s="197"/>
      <c r="H19129" s="197"/>
      <c r="W19129">
        <f t="shared" si="2005"/>
      </c>
      <c r="X19129">
        <f t="shared" si="2006"/>
      </c>
      <c r="Y19129">
        <f t="shared" si="2007"/>
      </c>
      <c r="Z19129">
        <f t="shared" si="2008"/>
      </c>
    </row>
    <row r="19130" spans="1:26">
      <c r="B19130" s="1"/>
      <c r="D19130" s="197"/>
      <c r="E19130" s="197"/>
      <c r="F19130" s="197"/>
      <c r="G19130" s="197"/>
      <c r="H19130" s="197"/>
      <c r="W19130">
        <f t="shared" si="2005"/>
      </c>
      <c r="X19130">
        <f t="shared" si="2006"/>
      </c>
      <c r="Y19130">
        <f t="shared" si="2007"/>
      </c>
      <c r="Z19130">
        <f t="shared" si="2008"/>
      </c>
    </row>
    <row r="19131" spans="1:26">
      <c r="B19131" s="1"/>
      <c r="D19131" s="197"/>
      <c r="E19131" s="197"/>
      <c r="F19131" s="197"/>
      <c r="G19131" s="197"/>
      <c r="H19131" s="197"/>
      <c r="W19131">
        <f t="shared" si="2005"/>
      </c>
      <c r="X19131">
        <f t="shared" si="2006"/>
      </c>
      <c r="Y19131">
        <f t="shared" si="2007"/>
      </c>
      <c r="Z19131">
        <f t="shared" si="2008"/>
      </c>
    </row>
    <row r="19132" spans="1:26">
      <c r="B19132" s="1"/>
      <c r="D19132" s="197"/>
      <c r="E19132" s="197"/>
      <c r="F19132" s="197"/>
      <c r="G19132" s="197"/>
      <c r="H19132" s="197"/>
      <c r="W19132">
        <f t="shared" si="2005"/>
      </c>
      <c r="X19132">
        <f t="shared" si="2006"/>
      </c>
      <c r="Y19132">
        <f t="shared" si="2007"/>
      </c>
      <c r="Z19132">
        <f t="shared" si="2008"/>
      </c>
    </row>
    <row r="19133" spans="1:26">
      <c r="B19133" s="1"/>
      <c r="D19133" s="197"/>
      <c r="E19133" s="197"/>
      <c r="F19133" s="197"/>
      <c r="G19133" s="197"/>
      <c r="H19133" s="197"/>
      <c r="W19133">
        <f t="shared" si="2005"/>
      </c>
      <c r="X19133">
        <f t="shared" si="2006"/>
      </c>
      <c r="Y19133">
        <f t="shared" si="2007"/>
      </c>
      <c r="Z19133">
        <f t="shared" si="2008"/>
      </c>
    </row>
    <row r="19134" spans="1:26">
      <c r="A19134" s="1" t="s">
        <v>5</v>
      </c>
      <c r="D19134" s="197"/>
      <c r="E19134" s="197"/>
      <c r="F19134" s="197"/>
      <c r="G19134" s="197"/>
      <c r="H19134" s="197"/>
      <c r="W19134">
        <f t="shared" si="2005"/>
      </c>
      <c r="X19134">
        <f t="shared" si="2006"/>
      </c>
      <c r="Y19134">
        <f t="shared" si="2007"/>
      </c>
      <c r="Z19134">
        <f t="shared" si="2008"/>
      </c>
    </row>
    <row r="19135" spans="1:26">
      <c r="A19135" s="1" t="s">
        <v>6</v>
      </c>
      <c r="D19135" s="197"/>
      <c r="E19135" s="197"/>
      <c r="F19135" s="197"/>
      <c r="G19135" s="197"/>
      <c r="H19135" s="197"/>
      <c r="W19135">
        <f t="shared" si="2005"/>
      </c>
      <c r="X19135">
        <f t="shared" si="2006"/>
      </c>
      <c r="Y19135">
        <f t="shared" si="2007"/>
      </c>
      <c r="Z19135">
        <f t="shared" si="2008"/>
      </c>
    </row>
    <row r="19136" spans="1:26" ht="15.75" thickBot="1">
      <c r="A19136" s="1" t="s">
        <v>7</v>
      </c>
      <c r="W19136">
        <f t="shared" si="2005"/>
      </c>
      <c r="X19136">
        <f t="shared" si="2006"/>
      </c>
      <c r="Y19136">
        <f t="shared" si="2007"/>
      </c>
      <c r="Z19136">
        <f t="shared" si="2008"/>
      </c>
    </row>
    <row r="19137" spans="1:26" ht="24">
      <c r="A19137" s="198" t="s">
        <v>8</v>
      </c>
      <c r="B19137" s="199" t="s">
        <v>9</v>
      </c>
      <c r="C19137" s="199" t="s">
        <v>10</v>
      </c>
      <c r="D19137" s="200" t="s">
        <v>11</v>
      </c>
      <c r="E19137" s="200" t="s">
        <v>12</v>
      </c>
      <c r="F19137" s="200" t="s">
        <v>13</v>
      </c>
      <c r="G19137" s="200" t="s">
        <v>14</v>
      </c>
      <c r="H19137" s="201" t="s">
        <v>15</v>
      </c>
      <c r="I19137" s="202" t="s">
        <v>16</v>
      </c>
      <c r="W19137">
        <f t="shared" si="2005"/>
      </c>
      <c r="X19137">
        <f t="shared" si="2006"/>
      </c>
      <c r="Y19137">
        <f t="shared" si="2007"/>
      </c>
      <c r="Z19137">
        <f t="shared" si="2008"/>
      </c>
    </row>
    <row r="19138" spans="1:26">
      <c r="A19138" s="5"/>
      <c r="B19138" s="1564" t="s">
        <v>18</v>
      </c>
      <c r="C19138" s="1565"/>
      <c r="D19138" s="5"/>
      <c r="E19138" s="9"/>
      <c r="F19138" s="5"/>
      <c r="G19138" s="6"/>
      <c r="H19138" s="9"/>
      <c r="I19138" s="58"/>
      <c r="W19138">
        <f t="shared" si="2005"/>
      </c>
      <c r="X19138">
        <f t="shared" si="2006"/>
      </c>
      <c r="Y19138">
        <f t="shared" si="2007"/>
      </c>
      <c r="Z19138">
        <f t="shared" si="2008"/>
      </c>
    </row>
    <row r="19139" spans="1:26">
      <c r="A19139" s="107"/>
      <c r="B19139" s="95" t="s">
        <v>310</v>
      </c>
      <c r="C19139" s="5" t="s">
        <v>311</v>
      </c>
      <c r="D19139" s="134">
        <v>3</v>
      </c>
      <c r="E19139" s="5">
        <v>4</v>
      </c>
      <c r="F19139" s="16">
        <f>+E19139*D19139</f>
      </c>
      <c r="G19139" s="78">
        <f>+F19139</f>
      </c>
      <c r="H19139" s="16">
        <v>1</v>
      </c>
      <c r="I19139" s="71">
        <f>+H19139*G19139</f>
      </c>
      <c r="W19139">
        <f t="shared" si="2005"/>
      </c>
      <c r="X19139">
        <f t="shared" si="2006"/>
      </c>
      <c r="Y19139">
        <f t="shared" si="2007"/>
      </c>
      <c r="Z19139">
        <f t="shared" si="2008"/>
      </c>
    </row>
    <row r="19140" spans="1:26">
      <c r="A19140" s="107"/>
      <c r="B19140" s="1564" t="s">
        <v>17</v>
      </c>
      <c r="C19140" s="1565"/>
      <c r="D19140" s="134"/>
      <c r="E19140" s="5"/>
      <c r="F19140" s="732"/>
      <c r="G19140" s="78"/>
      <c r="H19140" s="350"/>
      <c r="I19140" s="71"/>
      <c r="W19140">
        <f t="shared" ref="W19140:W19203" si="2010">IF(LEFT($H19140&amp;"",5)="2019-",$H19140,W19139)</f>
      </c>
      <c r="X19140">
        <f t="shared" ref="X19140:X19203" si="2011">IF($W19140="",0,IF(COUNTIF($AB$2:$AB$80,$W19140)&gt;0,1,0))</f>
      </c>
      <c r="Y19140">
        <f t="shared" ref="Y19140:Y19203" si="2012">IF($C19140="","",UPPER(TRIM(IFERROR(LEFT($C19140&amp;"",FIND("/",$C19140&amp;"")-1),$C19140&amp;""))))</f>
      </c>
      <c r="Z19140">
        <f t="shared" ref="Z19140:Z19203" si="2013">IFERROR(IF(ISNUMBER($G19140),$G19140,0),0)</f>
      </c>
    </row>
    <row r="19141" spans="1:26">
      <c r="A19141" s="107"/>
      <c r="B19141" s="8" t="s">
        <v>858</v>
      </c>
      <c r="C19141" s="5" t="s">
        <v>857</v>
      </c>
      <c r="D19141" s="5"/>
      <c r="E19141" s="5">
        <v>3</v>
      </c>
      <c r="F19141" s="53">
        <f t="shared" ref="F19141:G19143" si="2014">+E19141</f>
      </c>
      <c r="G19141" s="78">
        <f t="shared" si="2014"/>
      </c>
      <c r="H19141" s="5">
        <v>1</v>
      </c>
      <c r="I19141" s="71">
        <f>+H19141*G19141</f>
      </c>
      <c r="K19141">
        <v>12</v>
      </c>
      <c r="L19141">
        <v>400</v>
      </c>
      <c r="M19141">
        <f>+L19141*K19141</f>
      </c>
      <c r="N19141">
        <f>+M19141*28%</f>
      </c>
      <c r="O19141">
        <f>+N19141+M19141</f>
      </c>
      <c r="W19141">
        <f t="shared" si="2010"/>
      </c>
      <c r="X19141">
        <f t="shared" si="2011"/>
      </c>
      <c r="Y19141">
        <f t="shared" si="2012"/>
      </c>
      <c r="Z19141">
        <f t="shared" si="2013"/>
      </c>
    </row>
    <row r="19142" spans="1:26">
      <c r="A19142" s="107"/>
      <c r="B19142" s="8"/>
      <c r="C19142" s="5"/>
      <c r="D19142" s="5"/>
      <c r="E19142" s="5"/>
      <c r="F19142" s="53"/>
      <c r="G19142" s="78"/>
      <c r="H19142" s="5"/>
      <c r="I19142" s="71"/>
      <c r="K19142">
        <v>5</v>
      </c>
      <c r="L19142">
        <v>1400</v>
      </c>
      <c r="M19142">
        <f>+L19142*K19142</f>
      </c>
      <c r="N19142">
        <f>+M19142*18%</f>
      </c>
      <c r="O19142">
        <f>+N19142+M19142</f>
      </c>
      <c r="W19142">
        <f t="shared" si="2010"/>
      </c>
      <c r="X19142">
        <f t="shared" si="2011"/>
      </c>
      <c r="Y19142">
        <f t="shared" si="2012"/>
      </c>
      <c r="Z19142">
        <f t="shared" si="2013"/>
      </c>
    </row>
    <row r="19143" spans="1:26">
      <c r="A19143" s="107"/>
      <c r="B19143" s="8" t="s">
        <v>1331</v>
      </c>
      <c r="C19143" s="5" t="s">
        <v>1330</v>
      </c>
      <c r="D19143" s="5"/>
      <c r="E19143" s="5">
        <v>3</v>
      </c>
      <c r="F19143" s="53">
        <f t="shared" si="2014"/>
      </c>
      <c r="G19143" s="78">
        <f t="shared" si="2014"/>
      </c>
      <c r="H19143" s="5">
        <v>1</v>
      </c>
      <c r="I19143" s="71">
        <f>+H19143*G19143</f>
      </c>
      <c r="K19143">
        <v>6</v>
      </c>
      <c r="L19143">
        <v>425</v>
      </c>
      <c r="M19143">
        <f>+L19143*K19143</f>
      </c>
      <c r="N19143">
        <f>+M19143*28%</f>
      </c>
      <c r="O19143">
        <f>+N19143+M19143</f>
      </c>
      <c r="W19143">
        <f t="shared" si="2010"/>
      </c>
      <c r="X19143">
        <f t="shared" si="2011"/>
      </c>
      <c r="Y19143">
        <f t="shared" si="2012"/>
      </c>
      <c r="Z19143">
        <f t="shared" si="2013"/>
      </c>
    </row>
    <row r="19144" spans="1:26">
      <c r="A19144" s="107"/>
      <c r="B19144" s="1564" t="s">
        <v>644</v>
      </c>
      <c r="C19144" s="1565"/>
      <c r="D19144" s="53"/>
      <c r="E19144" s="350"/>
      <c r="F19144" s="53"/>
      <c r="G19144" s="78"/>
      <c r="H19144" s="350"/>
      <c r="I19144" s="71"/>
      <c r="O19144">
        <f>SUM(O19141:O19143)</f>
      </c>
      <c r="P19144" t="s">
        <v>1428</v>
      </c>
      <c r="W19144">
        <f t="shared" si="2010"/>
      </c>
      <c r="X19144">
        <f t="shared" si="2011"/>
      </c>
      <c r="Y19144">
        <f t="shared" si="2012"/>
      </c>
      <c r="Z19144">
        <f t="shared" si="2013"/>
      </c>
    </row>
    <row r="19145" spans="1:26">
      <c r="A19145" s="107"/>
      <c r="B19145" s="351" t="s">
        <v>2807</v>
      </c>
      <c r="C19145" s="352" t="s">
        <v>769</v>
      </c>
      <c r="D19145" s="352"/>
      <c r="E19145" s="350">
        <v>3</v>
      </c>
      <c r="F19145" s="53">
        <f>+E19145</f>
      </c>
      <c r="G19145" s="78">
        <f>+F19145</f>
      </c>
      <c r="H19145" s="352">
        <v>1</v>
      </c>
      <c r="I19145" s="71">
        <f>+H19145*G19145</f>
      </c>
      <c r="O19145" s="118">
        <f>+I19152-O19144</f>
      </c>
      <c r="P19145" t="s">
        <v>928</v>
      </c>
      <c r="W19145">
        <f t="shared" si="2010"/>
      </c>
      <c r="X19145">
        <f t="shared" si="2011"/>
      </c>
      <c r="Y19145">
        <f t="shared" si="2012"/>
      </c>
      <c r="Z19145">
        <f t="shared" si="2013"/>
      </c>
    </row>
    <row r="19146" spans="1:26">
      <c r="A19146" s="107"/>
      <c r="B19146" s="8" t="s">
        <v>1384</v>
      </c>
      <c r="C19146" s="5" t="s">
        <v>1385</v>
      </c>
      <c r="D19146" s="5"/>
      <c r="E19146" s="350">
        <v>2</v>
      </c>
      <c r="F19146" s="53">
        <f>+E19146</f>
      </c>
      <c r="G19146" s="78">
        <f>+F19146</f>
      </c>
      <c r="H19146" s="5">
        <v>1</v>
      </c>
      <c r="I19146" s="71">
        <f>+H19146*G19146</f>
      </c>
      <c r="W19146">
        <f t="shared" si="2010"/>
      </c>
      <c r="X19146">
        <f t="shared" si="2011"/>
      </c>
      <c r="Y19146">
        <f t="shared" si="2012"/>
      </c>
      <c r="Z19146">
        <f t="shared" si="2013"/>
      </c>
    </row>
    <row r="19147" spans="1:26" ht="15.75" thickBot="1">
      <c r="A19147" s="107"/>
      <c r="B19147" s="1568" t="s">
        <v>304</v>
      </c>
      <c r="C19147" s="1569"/>
      <c r="D19147" s="53"/>
      <c r="E19147" s="350"/>
      <c r="F19147" s="53"/>
      <c r="G19147" s="78"/>
      <c r="H19147" s="53"/>
      <c r="I19147" s="71"/>
      <c r="W19147">
        <f t="shared" si="2010"/>
      </c>
      <c r="X19147">
        <f t="shared" si="2011"/>
      </c>
      <c r="Y19147">
        <f t="shared" si="2012"/>
      </c>
      <c r="Z19147">
        <f t="shared" si="2013"/>
      </c>
    </row>
    <row r="19148" spans="1:26">
      <c r="A19148" s="33"/>
      <c r="B19148" s="1590"/>
      <c r="C19148" s="1591"/>
      <c r="D19148" s="218"/>
      <c r="E19148" s="218"/>
      <c r="F19148" s="218"/>
      <c r="G19148" s="219" t="s">
        <v>19</v>
      </c>
      <c r="H19148" s="218"/>
      <c r="I19148" s="220">
        <f>SUM(I19138:I19147)</f>
      </c>
      <c r="W19148">
        <f t="shared" si="2010"/>
      </c>
      <c r="X19148">
        <f t="shared" si="2011"/>
      </c>
      <c r="Y19148">
        <f t="shared" si="2012"/>
      </c>
      <c r="Z19148">
        <f t="shared" si="2013"/>
      </c>
    </row>
    <row r="19149" spans="1:26">
      <c r="A19149" s="221"/>
      <c r="B19149" s="222"/>
      <c r="C19149" s="154"/>
      <c r="D19149" s="154"/>
      <c r="E19149" s="154"/>
      <c r="F19149" s="154"/>
      <c r="G19149" s="154"/>
      <c r="H19149" s="223"/>
      <c r="I19149" s="155"/>
      <c r="W19149">
        <f t="shared" si="2010"/>
      </c>
      <c r="X19149">
        <f t="shared" si="2011"/>
      </c>
      <c r="Y19149">
        <f t="shared" si="2012"/>
      </c>
      <c r="Z19149">
        <f t="shared" si="2013"/>
      </c>
    </row>
    <row r="19150" spans="1:26">
      <c r="A19150" s="33"/>
      <c r="B19150" s="10"/>
      <c r="C19150" s="10"/>
      <c r="D19150" s="10"/>
      <c r="E19150" s="10"/>
      <c r="F19150" s="10"/>
      <c r="G19150" s="10"/>
      <c r="H19150" s="355"/>
      <c r="I19150" s="140"/>
      <c r="W19150">
        <f t="shared" si="2010"/>
      </c>
      <c r="X19150">
        <f t="shared" si="2011"/>
      </c>
      <c r="Y19150">
        <f t="shared" si="2012"/>
      </c>
      <c r="Z19150">
        <f t="shared" si="2013"/>
      </c>
    </row>
    <row r="19151" spans="1:26" ht="15.75" thickBot="1">
      <c r="A19151" s="33"/>
      <c r="B19151" s="11" t="s">
        <v>20</v>
      </c>
      <c r="C19151" s="35"/>
      <c r="D19151" s="35"/>
      <c r="E19151" s="35"/>
      <c r="F19151" s="35"/>
      <c r="G19151" s="35"/>
      <c r="H19151" s="35"/>
      <c r="I19151" s="36"/>
      <c r="W19151">
        <f t="shared" si="2010"/>
      </c>
      <c r="X19151">
        <f t="shared" si="2011"/>
      </c>
      <c r="Y19151">
        <f t="shared" si="2012"/>
      </c>
      <c r="Z19151">
        <f t="shared" si="2013"/>
      </c>
    </row>
    <row r="19152" spans="1:26" ht="15.75" thickBot="1">
      <c r="A19152" s="37"/>
      <c r="B19152" s="38"/>
      <c r="C19152" s="39" t="s">
        <v>21</v>
      </c>
      <c r="D19152" s="40">
        <f>SUM(D19138:D19151)</f>
      </c>
      <c r="E19152" s="41">
        <f>IF(H19152=I19152,"OK","NO")</f>
      </c>
      <c r="F19152" s="40">
        <f>SUM(F19138:F19151)</f>
      </c>
      <c r="G19152" s="40">
        <f>SUM(G19138:G19151)</f>
      </c>
      <c r="H19152" s="41"/>
      <c r="I19152" s="43">
        <f>+I19150+I19149+I19148</f>
      </c>
      <c r="W19152">
        <f t="shared" si="2010"/>
      </c>
      <c r="X19152">
        <f t="shared" si="2011"/>
      </c>
      <c r="Y19152">
        <f t="shared" si="2012"/>
      </c>
      <c r="Z19152">
        <f t="shared" si="2013"/>
      </c>
    </row>
    <row r="19153" spans="1:26" ht="15.75" thickBot="1">
      <c r="A19153" s="356"/>
      <c r="B19153" s="357"/>
      <c r="C19153" s="358"/>
      <c r="D19153" s="359"/>
      <c r="E19153" s="360"/>
      <c r="F19153" s="359"/>
      <c r="G19153" s="359"/>
      <c r="H19153" s="360"/>
      <c r="I19153" s="361"/>
      <c r="W19153">
        <f t="shared" si="2010"/>
      </c>
      <c r="X19153">
        <f t="shared" si="2011"/>
      </c>
      <c r="Y19153">
        <f t="shared" si="2012"/>
      </c>
      <c r="Z19153">
        <f t="shared" si="2013"/>
      </c>
    </row>
    <row r="19154" spans="1:26" ht="15.75" thickBot="1">
      <c r="A19154" s="356"/>
      <c r="B19154" s="357"/>
      <c r="C19154" s="358"/>
      <c r="D19154" s="359"/>
      <c r="E19154" s="360"/>
      <c r="F19154" s="359"/>
      <c r="G19154" s="359"/>
      <c r="H19154" s="360"/>
      <c r="I19154" s="361"/>
      <c r="W19154">
        <f t="shared" si="2010"/>
      </c>
      <c r="X19154">
        <f t="shared" si="2011"/>
      </c>
      <c r="Y19154">
        <f t="shared" si="2012"/>
      </c>
      <c r="Z19154">
        <f t="shared" si="2013"/>
      </c>
    </row>
    <row r="19155" spans="1:26" ht="15.75" thickBot="1">
      <c r="A19155" s="44"/>
      <c r="B19155" s="116"/>
      <c r="C19155" s="45"/>
      <c r="D19155" s="45"/>
      <c r="E19155" s="45"/>
      <c r="F19155" s="45"/>
      <c r="G19155" s="45"/>
      <c r="H19155" s="45"/>
      <c r="I19155" s="362"/>
      <c r="W19155">
        <f t="shared" si="2010"/>
      </c>
      <c r="X19155">
        <f t="shared" si="2011"/>
      </c>
      <c r="Y19155">
        <f t="shared" si="2012"/>
      </c>
      <c r="Z19155">
        <f t="shared" si="2013"/>
      </c>
    </row>
    <row r="19156" spans="1:26">
      <c r="A19156" s="12" t="s">
        <v>315</v>
      </c>
      <c r="B19156" s="12"/>
      <c r="C19156" s="12"/>
      <c r="D19156" s="13"/>
      <c r="E19156" s="14"/>
      <c r="F19156" s="14"/>
      <c r="G19156" s="14"/>
      <c r="H19156" s="2"/>
      <c r="I19156" s="12"/>
      <c r="W19156">
        <f t="shared" si="2010"/>
      </c>
      <c r="X19156">
        <f t="shared" si="2011"/>
      </c>
      <c r="Y19156">
        <f t="shared" si="2012"/>
      </c>
      <c r="Z19156">
        <f t="shared" si="2013"/>
      </c>
    </row>
    <row r="19157" spans="1:26">
      <c r="W19157">
        <f t="shared" si="2010"/>
      </c>
      <c r="X19157">
        <f t="shared" si="2011"/>
      </c>
      <c r="Y19157">
        <f t="shared" si="2012"/>
      </c>
      <c r="Z19157">
        <f t="shared" si="2013"/>
      </c>
    </row>
    <row r="19158" spans="1:26">
      <c r="W19158">
        <f t="shared" si="2010"/>
      </c>
      <c r="X19158">
        <f t="shared" si="2011"/>
      </c>
      <c r="Y19158">
        <f t="shared" si="2012"/>
      </c>
      <c r="Z19158">
        <f t="shared" si="2013"/>
      </c>
    </row>
    <row r="19159" spans="1:26">
      <c r="W19159">
        <f t="shared" si="2010"/>
      </c>
      <c r="X19159">
        <f t="shared" si="2011"/>
      </c>
      <c r="Y19159">
        <f t="shared" si="2012"/>
      </c>
      <c r="Z19159">
        <f t="shared" si="2013"/>
      </c>
    </row>
    <row r="19160" spans="1:26">
      <c r="W19160">
        <f t="shared" si="2010"/>
      </c>
      <c r="X19160">
        <f t="shared" si="2011"/>
      </c>
      <c r="Y19160">
        <f t="shared" si="2012"/>
      </c>
      <c r="Z19160">
        <f t="shared" si="2013"/>
      </c>
    </row>
    <row r="19161" spans="1:26">
      <c r="W19161">
        <f t="shared" si="2010"/>
      </c>
      <c r="X19161">
        <f t="shared" si="2011"/>
      </c>
      <c r="Y19161">
        <f t="shared" si="2012"/>
      </c>
      <c r="Z19161">
        <f t="shared" si="2013"/>
      </c>
    </row>
    <row r="19162" spans="1:26">
      <c r="A19162" s="1562" t="s">
        <v>0</v>
      </c>
      <c r="B19162" s="1562"/>
      <c r="C19162" s="1562"/>
      <c r="D19162" s="1562"/>
      <c r="E19162" s="1562"/>
      <c r="F19162" s="1562"/>
      <c r="G19162" s="1562"/>
      <c r="H19162" s="1562"/>
      <c r="I19162" s="1562"/>
      <c r="W19162">
        <f t="shared" si="2010"/>
      </c>
      <c r="X19162">
        <f t="shared" si="2011"/>
      </c>
      <c r="Y19162">
        <f t="shared" si="2012"/>
      </c>
      <c r="Z19162">
        <f t="shared" si="2013"/>
      </c>
    </row>
    <row r="19163" spans="1:26">
      <c r="W19163">
        <f t="shared" si="2010"/>
      </c>
      <c r="X19163">
        <f t="shared" si="2011"/>
      </c>
      <c r="Y19163">
        <f t="shared" si="2012"/>
      </c>
      <c r="Z19163">
        <f t="shared" si="2013"/>
      </c>
    </row>
    <row r="19164" spans="1:26">
      <c r="A19164" s="1" t="s">
        <v>1</v>
      </c>
      <c r="B19164" s="124"/>
      <c r="C19164" s="124"/>
      <c r="D19164" s="124"/>
      <c r="E19164" s="124"/>
      <c r="G19164" s="495" t="s">
        <v>2</v>
      </c>
      <c r="H19164" s="3" t="s">
        <v>2800</v>
      </c>
      <c r="I19164" s="124"/>
      <c r="W19164">
        <f t="shared" si="2010"/>
      </c>
      <c r="X19164">
        <f t="shared" si="2011"/>
      </c>
      <c r="Y19164">
        <f t="shared" si="2012"/>
      </c>
      <c r="Z19164">
        <f t="shared" si="2013"/>
      </c>
    </row>
    <row r="19165" spans="1:26">
      <c r="A19165" s="22" t="inlineStr">
        <is>
          <t>Dealer-341</t>
        </is>
      </c>
      <c r="F19165" s="4"/>
      <c r="G19165" s="721" t="s">
        <v>1440</v>
      </c>
      <c r="H19165" s="717" t="s">
        <v>2407</v>
      </c>
      <c r="I19165" s="82"/>
      <c r="W19165">
        <f t="shared" si="2010"/>
      </c>
      <c r="X19165">
        <f t="shared" si="2011"/>
      </c>
      <c r="Y19165">
        <f t="shared" si="2012"/>
      </c>
      <c r="Z19165">
        <f t="shared" si="2013"/>
      </c>
    </row>
    <row r="19166" spans="1:26">
      <c r="A19166" s="160" t="inlineStr">
        <is>
          <t>Dealer-342</t>
        </is>
      </c>
      <c r="B19166" s="1"/>
      <c r="G19166" s="741" t="s">
        <v>2645</v>
      </c>
      <c r="H19166" s="456" t="s">
        <v>2410</v>
      </c>
      <c r="I19166" s="740"/>
      <c r="W19166">
        <f t="shared" si="2010"/>
      </c>
      <c r="X19166">
        <f t="shared" si="2011"/>
      </c>
      <c r="Y19166">
        <f t="shared" si="2012"/>
      </c>
      <c r="Z19166">
        <f t="shared" si="2013"/>
      </c>
    </row>
    <row r="19167" spans="1:26">
      <c r="A19167" s="160" t="inlineStr">
        <is>
          <t>Address line (redacted)</t>
        </is>
      </c>
      <c r="B19167" s="1"/>
      <c r="W19167">
        <f t="shared" si="2010"/>
      </c>
      <c r="X19167">
        <f t="shared" si="2011"/>
      </c>
      <c r="Y19167">
        <f t="shared" si="2012"/>
      </c>
      <c r="Z19167">
        <f t="shared" si="2013"/>
      </c>
    </row>
    <row r="19168" spans="1:26">
      <c r="A19168" s="160" t="inlineStr">
        <is>
          <t>Address line (redacted)</t>
        </is>
      </c>
      <c r="B19168" s="243"/>
      <c r="W19168">
        <f t="shared" si="2010"/>
      </c>
      <c r="X19168">
        <f t="shared" si="2011"/>
      </c>
      <c r="Y19168">
        <f t="shared" si="2012"/>
      </c>
      <c r="Z19168">
        <f t="shared" si="2013"/>
      </c>
    </row>
    <row r="19169" spans="1:26">
      <c r="A19169" s="635" t="inlineStr">
        <is>
          <t>GSTIN-MASKED</t>
        </is>
      </c>
      <c r="B19169" s="1"/>
      <c r="W19169">
        <f t="shared" si="2010"/>
      </c>
      <c r="X19169">
        <f t="shared" si="2011"/>
      </c>
      <c r="Y19169">
        <f t="shared" si="2012"/>
      </c>
      <c r="Z19169">
        <f t="shared" si="2013"/>
      </c>
    </row>
    <row r="19170" spans="1:26">
      <c r="A19170" s="1" t="s">
        <v>5</v>
      </c>
      <c r="W19170">
        <f t="shared" si="2010"/>
      </c>
      <c r="X19170">
        <f t="shared" si="2011"/>
      </c>
      <c r="Y19170">
        <f t="shared" si="2012"/>
      </c>
      <c r="Z19170">
        <f t="shared" si="2013"/>
      </c>
    </row>
    <row r="19171" spans="1:26">
      <c r="A19171" s="1" t="s">
        <v>6</v>
      </c>
      <c r="W19171">
        <f t="shared" si="2010"/>
      </c>
      <c r="X19171">
        <f t="shared" si="2011"/>
      </c>
      <c r="Y19171">
        <f t="shared" si="2012"/>
      </c>
      <c r="Z19171">
        <f t="shared" si="2013"/>
      </c>
    </row>
    <row r="19172" spans="1:26" ht="15.75" thickBot="1">
      <c r="A19172" s="1" t="s">
        <v>7</v>
      </c>
      <c r="W19172">
        <f t="shared" si="2010"/>
      </c>
      <c r="X19172">
        <f t="shared" si="2011"/>
      </c>
      <c r="Y19172">
        <f t="shared" si="2012"/>
      </c>
      <c r="Z19172">
        <f t="shared" si="2013"/>
      </c>
    </row>
    <row r="19173" spans="1:26" ht="24.75" thickBot="1">
      <c r="A19173" s="162" t="s">
        <v>8</v>
      </c>
      <c r="B19173" s="163" t="s">
        <v>9</v>
      </c>
      <c r="C19173" s="163" t="s">
        <v>10</v>
      </c>
      <c r="D19173" s="164" t="s">
        <v>11</v>
      </c>
      <c r="E19173" s="164" t="s">
        <v>12</v>
      </c>
      <c r="F19173" s="164" t="s">
        <v>13</v>
      </c>
      <c r="G19173" s="164" t="s">
        <v>14</v>
      </c>
      <c r="H19173" s="165" t="s">
        <v>15</v>
      </c>
      <c r="I19173" s="166" t="s">
        <v>16</v>
      </c>
      <c r="W19173">
        <f t="shared" si="2010"/>
      </c>
      <c r="X19173">
        <f t="shared" si="2011"/>
      </c>
      <c r="Y19173">
        <f t="shared" si="2012"/>
      </c>
      <c r="Z19173">
        <f t="shared" si="2013"/>
      </c>
    </row>
    <row r="19174" spans="1:26">
      <c r="A19174" s="57"/>
      <c r="B19174" s="1566" t="s">
        <v>18</v>
      </c>
      <c r="C19174" s="1567"/>
      <c r="D19174" s="5"/>
      <c r="E19174" s="5"/>
      <c r="F19174" s="5"/>
      <c r="G19174" s="6"/>
      <c r="H19174" s="5"/>
      <c r="I19174" s="58"/>
      <c r="W19174">
        <f t="shared" si="2010"/>
      </c>
      <c r="X19174">
        <f t="shared" si="2011"/>
      </c>
      <c r="Y19174">
        <f t="shared" si="2012"/>
      </c>
      <c r="Z19174">
        <f t="shared" si="2013"/>
      </c>
    </row>
    <row r="19175" spans="1:26">
      <c r="A19175" s="57"/>
      <c r="B19175" s="128"/>
      <c r="C19175" s="101"/>
      <c r="D19175" s="134"/>
      <c r="E19175" s="5"/>
      <c r="F19175" s="9"/>
      <c r="G19175" s="9"/>
      <c r="H19175" s="9"/>
      <c r="I19175" s="58"/>
      <c r="W19175">
        <f t="shared" si="2010"/>
      </c>
      <c r="X19175">
        <f t="shared" si="2011"/>
      </c>
      <c r="Y19175">
        <f t="shared" si="2012"/>
      </c>
      <c r="Z19175">
        <f t="shared" si="2013"/>
      </c>
    </row>
    <row r="19176" spans="1:26">
      <c r="A19176" s="57"/>
      <c r="B19176" s="528" t="s">
        <v>1412</v>
      </c>
      <c r="C19176" s="527" t="s">
        <v>1411</v>
      </c>
      <c r="D19176" s="419">
        <v>1</v>
      </c>
      <c r="E19176" s="352">
        <v>4</v>
      </c>
      <c r="F19176" s="9">
        <f t="shared" ref="F19176:F19191" si="2015">+E19176*D19176</f>
      </c>
      <c r="G19176" s="9">
        <f t="shared" ref="G19176:G19211" si="2016">+F19176</f>
      </c>
      <c r="H19176" s="527">
        <v>1</v>
      </c>
      <c r="I19176" s="58">
        <f>+H19176*G19176</f>
      </c>
      <c r="J19176">
        <f>+H19176*G19176</f>
      </c>
      <c r="W19176">
        <f t="shared" si="2010"/>
      </c>
      <c r="X19176">
        <f t="shared" si="2011"/>
      </c>
      <c r="Y19176">
        <f t="shared" si="2012"/>
      </c>
      <c r="Z19176">
        <f t="shared" si="2013"/>
      </c>
    </row>
    <row r="19177" spans="1:26">
      <c r="A19177" s="57"/>
      <c r="B19177" s="8" t="s">
        <v>275</v>
      </c>
      <c r="C19177" s="5" t="s">
        <v>276</v>
      </c>
      <c r="D19177" s="134">
        <v>2</v>
      </c>
      <c r="E19177" s="5">
        <v>4</v>
      </c>
      <c r="F19177" s="9">
        <f t="shared" si="2015"/>
      </c>
      <c r="G19177" s="9">
        <f t="shared" si="2016"/>
      </c>
      <c r="H19177" s="9">
        <v>1</v>
      </c>
      <c r="I19177" s="58">
        <f t="shared" ref="I19177:I19211" si="2017">+H19177*G19177</f>
      </c>
      <c r="J19177">
        <f t="shared" ref="J19177:J19212" si="2018">+H19177*G19177</f>
      </c>
      <c r="W19177">
        <f t="shared" si="2010"/>
      </c>
      <c r="X19177">
        <f t="shared" si="2011"/>
      </c>
      <c r="Y19177">
        <f t="shared" si="2012"/>
      </c>
      <c r="Z19177">
        <f t="shared" si="2013"/>
      </c>
    </row>
    <row r="19178" spans="1:26">
      <c r="A19178" s="57"/>
      <c r="B19178" s="8" t="s">
        <v>295</v>
      </c>
      <c r="C19178" s="5" t="s">
        <v>294</v>
      </c>
      <c r="D19178" s="134">
        <v>2</v>
      </c>
      <c r="E19178" s="5">
        <v>4</v>
      </c>
      <c r="F19178" s="9">
        <f t="shared" si="2015"/>
      </c>
      <c r="G19178" s="9">
        <f t="shared" si="2016"/>
      </c>
      <c r="H19178" s="9">
        <v>1</v>
      </c>
      <c r="I19178" s="58">
        <f t="shared" si="2017"/>
      </c>
      <c r="J19178">
        <f t="shared" si="2018"/>
      </c>
      <c r="W19178">
        <f t="shared" si="2010"/>
      </c>
      <c r="X19178">
        <f t="shared" si="2011"/>
      </c>
      <c r="Y19178">
        <f t="shared" si="2012"/>
      </c>
      <c r="Z19178">
        <f t="shared" si="2013"/>
      </c>
    </row>
    <row r="19179" spans="1:26">
      <c r="A19179" s="57"/>
      <c r="B19179" s="128" t="s">
        <v>835</v>
      </c>
      <c r="C19179" s="101" t="s">
        <v>834</v>
      </c>
      <c r="D19179" s="134">
        <v>1</v>
      </c>
      <c r="E19179" s="5">
        <v>4</v>
      </c>
      <c r="F19179" s="9">
        <f t="shared" si="2015"/>
      </c>
      <c r="G19179" s="9">
        <f t="shared" si="2016"/>
      </c>
      <c r="H19179" s="5">
        <v>1</v>
      </c>
      <c r="I19179" s="58">
        <f t="shared" si="2017"/>
      </c>
      <c r="J19179">
        <f t="shared" si="2018"/>
      </c>
      <c r="W19179">
        <f t="shared" si="2010"/>
      </c>
      <c r="X19179">
        <f t="shared" si="2011"/>
      </c>
      <c r="Y19179">
        <f t="shared" si="2012"/>
      </c>
      <c r="Z19179">
        <f t="shared" si="2013"/>
      </c>
    </row>
    <row r="19180" spans="1:26">
      <c r="A19180" s="57"/>
      <c r="B19180" s="528" t="s">
        <v>1595</v>
      </c>
      <c r="C19180" s="527" t="s">
        <v>1596</v>
      </c>
      <c r="D19180" s="419">
        <v>1</v>
      </c>
      <c r="E19180" s="352">
        <v>4</v>
      </c>
      <c r="F19180" s="9">
        <f t="shared" si="2015"/>
      </c>
      <c r="G19180" s="9">
        <f t="shared" si="2016"/>
      </c>
      <c r="H19180" s="387">
        <v>1</v>
      </c>
      <c r="I19180" s="58">
        <f t="shared" si="2017"/>
      </c>
      <c r="J19180">
        <f t="shared" si="2018"/>
      </c>
      <c r="W19180">
        <f t="shared" si="2010"/>
      </c>
      <c r="X19180">
        <f t="shared" si="2011"/>
      </c>
      <c r="Y19180">
        <f t="shared" si="2012"/>
      </c>
      <c r="Z19180">
        <f t="shared" si="2013"/>
      </c>
    </row>
    <row r="19181" spans="1:26">
      <c r="A19181" s="57"/>
      <c r="B19181" s="528" t="s">
        <v>2512</v>
      </c>
      <c r="C19181" s="527" t="s">
        <v>2513</v>
      </c>
      <c r="D19181" s="419">
        <v>1</v>
      </c>
      <c r="E19181" s="352">
        <v>4</v>
      </c>
      <c r="F19181" s="9">
        <f t="shared" si="2015"/>
      </c>
      <c r="G19181" s="9">
        <f t="shared" si="2016"/>
      </c>
      <c r="H19181" s="387">
        <v>1</v>
      </c>
      <c r="I19181" s="58">
        <f t="shared" si="2017"/>
      </c>
      <c r="J19181">
        <f t="shared" si="2018"/>
      </c>
      <c r="W19181">
        <f t="shared" si="2010"/>
      </c>
      <c r="X19181">
        <f t="shared" si="2011"/>
      </c>
      <c r="Y19181">
        <f t="shared" si="2012"/>
      </c>
      <c r="Z19181">
        <f t="shared" si="2013"/>
      </c>
    </row>
    <row r="19182" spans="1:26">
      <c r="A19182" s="57"/>
      <c r="B19182" s="528" t="s">
        <v>2058</v>
      </c>
      <c r="C19182" s="527" t="s">
        <v>2059</v>
      </c>
      <c r="D19182" s="419">
        <v>1</v>
      </c>
      <c r="E19182" s="352">
        <v>4</v>
      </c>
      <c r="F19182" s="9">
        <f t="shared" si="2015"/>
      </c>
      <c r="G19182" s="9">
        <f t="shared" si="2016"/>
      </c>
      <c r="H19182" s="387">
        <v>1</v>
      </c>
      <c r="I19182" s="58">
        <f t="shared" si="2017"/>
      </c>
      <c r="J19182">
        <f t="shared" si="2018"/>
      </c>
      <c r="W19182">
        <f t="shared" si="2010"/>
      </c>
      <c r="X19182">
        <f t="shared" si="2011"/>
      </c>
      <c r="Y19182">
        <f t="shared" si="2012"/>
      </c>
      <c r="Z19182">
        <f t="shared" si="2013"/>
      </c>
    </row>
    <row r="19183" spans="1:26">
      <c r="A19183" s="57"/>
      <c r="B19183" s="128" t="s">
        <v>1004</v>
      </c>
      <c r="C19183" s="9" t="s">
        <v>1003</v>
      </c>
      <c r="D19183" s="134">
        <v>1</v>
      </c>
      <c r="E19183" s="5">
        <v>4</v>
      </c>
      <c r="F19183" s="9">
        <f t="shared" si="2015"/>
      </c>
      <c r="G19183" s="9">
        <f t="shared" si="2016"/>
      </c>
      <c r="H19183" s="16">
        <v>1</v>
      </c>
      <c r="I19183" s="58">
        <f t="shared" si="2017"/>
      </c>
      <c r="J19183">
        <f t="shared" si="2018"/>
      </c>
      <c r="W19183">
        <f t="shared" si="2010"/>
      </c>
      <c r="X19183">
        <f t="shared" si="2011"/>
      </c>
      <c r="Y19183">
        <f t="shared" si="2012"/>
      </c>
      <c r="Z19183">
        <f t="shared" si="2013"/>
      </c>
    </row>
    <row r="19184" spans="1:26">
      <c r="A19184" s="57"/>
      <c r="B19184" s="128" t="s">
        <v>1002</v>
      </c>
      <c r="C19184" s="5" t="s">
        <v>1001</v>
      </c>
      <c r="D19184" s="135">
        <v>1</v>
      </c>
      <c r="E19184" s="5">
        <v>10</v>
      </c>
      <c r="F19184" s="9">
        <f t="shared" si="2015"/>
      </c>
      <c r="G19184" s="9">
        <f t="shared" si="2016"/>
      </c>
      <c r="H19184" s="16">
        <v>1</v>
      </c>
      <c r="I19184" s="58">
        <f t="shared" si="2017"/>
      </c>
      <c r="J19184">
        <f t="shared" si="2018"/>
      </c>
      <c r="W19184">
        <f t="shared" si="2010"/>
      </c>
      <c r="X19184">
        <f t="shared" si="2011"/>
      </c>
      <c r="Y19184">
        <f t="shared" si="2012"/>
      </c>
      <c r="Z19184">
        <f t="shared" si="2013"/>
      </c>
    </row>
    <row r="19185" spans="1:26" ht="24">
      <c r="A19185" s="57"/>
      <c r="B19185" s="95" t="s">
        <v>469</v>
      </c>
      <c r="C19185" s="101" t="s">
        <v>468</v>
      </c>
      <c r="D19185" s="134">
        <v>1</v>
      </c>
      <c r="E19185" s="5">
        <v>4</v>
      </c>
      <c r="F19185" s="9">
        <f t="shared" si="2015"/>
      </c>
      <c r="G19185" s="9">
        <f t="shared" si="2016"/>
      </c>
      <c r="H19185" s="16">
        <v>1</v>
      </c>
      <c r="I19185" s="58">
        <f t="shared" si="2017"/>
      </c>
      <c r="J19185">
        <f t="shared" si="2018"/>
      </c>
      <c r="W19185">
        <f t="shared" si="2010"/>
      </c>
      <c r="X19185">
        <f t="shared" si="2011"/>
      </c>
      <c r="Y19185">
        <f t="shared" si="2012"/>
      </c>
      <c r="Z19185">
        <f t="shared" si="2013"/>
      </c>
    </row>
    <row r="19186" spans="1:26">
      <c r="A19186" s="57"/>
      <c r="B19186" s="95" t="s">
        <v>848</v>
      </c>
      <c r="C19186" s="16" t="s">
        <v>847</v>
      </c>
      <c r="D19186" s="134">
        <v>1</v>
      </c>
      <c r="E19186" s="5">
        <v>4</v>
      </c>
      <c r="F19186" s="9">
        <f t="shared" si="2015"/>
      </c>
      <c r="G19186" s="9">
        <f t="shared" si="2016"/>
      </c>
      <c r="H19186" s="16">
        <v>1</v>
      </c>
      <c r="I19186" s="58">
        <f t="shared" si="2017"/>
      </c>
      <c r="J19186">
        <f t="shared" si="2018"/>
      </c>
      <c r="W19186">
        <f t="shared" si="2010"/>
      </c>
      <c r="X19186">
        <f t="shared" si="2011"/>
      </c>
      <c r="Y19186">
        <f t="shared" si="2012"/>
      </c>
      <c r="Z19186">
        <f t="shared" si="2013"/>
      </c>
    </row>
    <row r="19187" spans="1:26">
      <c r="A19187" s="57"/>
      <c r="B19187" s="95" t="s">
        <v>277</v>
      </c>
      <c r="C19187" s="9" t="s">
        <v>278</v>
      </c>
      <c r="D19187" s="134">
        <v>1</v>
      </c>
      <c r="E19187" s="5">
        <v>4</v>
      </c>
      <c r="F19187" s="9">
        <f t="shared" si="2015"/>
      </c>
      <c r="G19187" s="9">
        <f t="shared" si="2016"/>
      </c>
      <c r="H19187" s="16">
        <v>1</v>
      </c>
      <c r="I19187" s="58">
        <f t="shared" si="2017"/>
      </c>
      <c r="J19187">
        <f t="shared" si="2018"/>
      </c>
      <c r="W19187">
        <f t="shared" si="2010"/>
      </c>
      <c r="X19187">
        <f t="shared" si="2011"/>
      </c>
      <c r="Y19187">
        <f t="shared" si="2012"/>
      </c>
      <c r="Z19187">
        <f t="shared" si="2013"/>
      </c>
    </row>
    <row r="19188" spans="1:26">
      <c r="A19188" s="57"/>
      <c r="B19188" s="95" t="s">
        <v>1663</v>
      </c>
      <c r="C19188" s="101" t="s">
        <v>1664</v>
      </c>
      <c r="D19188" s="134">
        <v>1</v>
      </c>
      <c r="E19188" s="5">
        <v>4</v>
      </c>
      <c r="F19188" s="9">
        <f t="shared" si="2015"/>
      </c>
      <c r="G19188" s="9">
        <f t="shared" si="2016"/>
      </c>
      <c r="H19188" s="16">
        <v>1</v>
      </c>
      <c r="I19188" s="58">
        <f t="shared" si="2017"/>
      </c>
      <c r="J19188">
        <f t="shared" si="2018"/>
      </c>
      <c r="W19188">
        <f t="shared" si="2010"/>
      </c>
      <c r="X19188">
        <f t="shared" si="2011"/>
      </c>
      <c r="Y19188">
        <f t="shared" si="2012"/>
      </c>
      <c r="Z19188">
        <f t="shared" si="2013"/>
      </c>
    </row>
    <row r="19189" spans="1:26" ht="24">
      <c r="A19189" s="57"/>
      <c r="B19189" s="95" t="s">
        <v>846</v>
      </c>
      <c r="C19189" s="101" t="s">
        <v>845</v>
      </c>
      <c r="D19189" s="134">
        <v>1</v>
      </c>
      <c r="E19189" s="5">
        <v>4</v>
      </c>
      <c r="F19189" s="9">
        <f t="shared" si="2015"/>
      </c>
      <c r="G19189" s="9">
        <f t="shared" si="2016"/>
      </c>
      <c r="H19189" s="16">
        <v>1</v>
      </c>
      <c r="I19189" s="58">
        <f t="shared" si="2017"/>
      </c>
      <c r="J19189">
        <f t="shared" si="2018"/>
      </c>
      <c r="W19189">
        <f t="shared" si="2010"/>
      </c>
      <c r="X19189">
        <f t="shared" si="2011"/>
      </c>
      <c r="Y19189">
        <f t="shared" si="2012"/>
      </c>
      <c r="Z19189">
        <f t="shared" si="2013"/>
      </c>
    </row>
    <row r="19190" spans="1:26">
      <c r="A19190" s="57"/>
      <c r="B19190" s="95" t="s">
        <v>830</v>
      </c>
      <c r="C19190" s="101" t="s">
        <v>829</v>
      </c>
      <c r="D19190" s="134">
        <v>1</v>
      </c>
      <c r="E19190" s="5">
        <v>4</v>
      </c>
      <c r="F19190" s="9">
        <f t="shared" si="2015"/>
      </c>
      <c r="G19190" s="9">
        <f t="shared" si="2016"/>
      </c>
      <c r="H19190" s="16">
        <v>1</v>
      </c>
      <c r="I19190" s="58">
        <f t="shared" si="2017"/>
      </c>
      <c r="J19190">
        <f t="shared" si="2018"/>
      </c>
      <c r="W19190">
        <f t="shared" si="2010"/>
      </c>
      <c r="X19190">
        <f t="shared" si="2011"/>
      </c>
      <c r="Y19190">
        <f t="shared" si="2012"/>
      </c>
      <c r="Z19190">
        <f t="shared" si="2013"/>
      </c>
    </row>
    <row r="19191" spans="1:26" ht="24">
      <c r="A19191" s="57"/>
      <c r="B19191" s="95" t="s">
        <v>322</v>
      </c>
      <c r="C19191" s="101" t="s">
        <v>323</v>
      </c>
      <c r="D19191" s="134">
        <v>1</v>
      </c>
      <c r="E19191" s="16">
        <v>4</v>
      </c>
      <c r="F19191" s="9">
        <f t="shared" si="2015"/>
      </c>
      <c r="G19191" s="9">
        <f t="shared" si="2016"/>
      </c>
      <c r="H19191" s="5">
        <v>1</v>
      </c>
      <c r="I19191" s="58">
        <f t="shared" si="2017"/>
      </c>
      <c r="J19191">
        <f t="shared" si="2018"/>
      </c>
      <c r="W19191">
        <f t="shared" si="2010"/>
      </c>
      <c r="X19191">
        <f t="shared" si="2011"/>
      </c>
      <c r="Y19191">
        <f t="shared" si="2012"/>
      </c>
      <c r="Z19191">
        <f t="shared" si="2013"/>
      </c>
    </row>
    <row r="19192" spans="1:26">
      <c r="A19192" s="57"/>
      <c r="B19192" s="351" t="s">
        <v>1086</v>
      </c>
      <c r="C19192" s="352" t="s">
        <v>1294</v>
      </c>
      <c r="D19192" s="134"/>
      <c r="E19192" s="387">
        <v>4</v>
      </c>
      <c r="F19192" s="9">
        <f>+E19192</f>
      </c>
      <c r="G19192" s="9">
        <f t="shared" si="2016"/>
      </c>
      <c r="H19192" s="352">
        <v>1</v>
      </c>
      <c r="I19192" s="58">
        <f t="shared" si="2017"/>
      </c>
      <c r="J19192">
        <f t="shared" si="2018"/>
      </c>
      <c r="W19192">
        <f t="shared" si="2010"/>
      </c>
      <c r="X19192">
        <f t="shared" si="2011"/>
      </c>
      <c r="Y19192">
        <f t="shared" si="2012"/>
      </c>
      <c r="Z19192">
        <f t="shared" si="2013"/>
      </c>
    </row>
    <row r="19193" spans="1:26" ht="24">
      <c r="A19193" s="57"/>
      <c r="B19193" s="353" t="s">
        <v>521</v>
      </c>
      <c r="C19193" s="352" t="s">
        <v>522</v>
      </c>
      <c r="D19193" s="134">
        <v>1</v>
      </c>
      <c r="E19193" s="387">
        <v>4</v>
      </c>
      <c r="F19193" s="9">
        <f>+E19193*D19193</f>
      </c>
      <c r="G19193" s="9">
        <f t="shared" si="2016"/>
      </c>
      <c r="H19193" s="352">
        <v>1</v>
      </c>
      <c r="I19193" s="58">
        <f t="shared" si="2017"/>
      </c>
      <c r="J19193">
        <f t="shared" si="2018"/>
      </c>
      <c r="W19193">
        <f t="shared" si="2010"/>
      </c>
      <c r="X19193">
        <f t="shared" si="2011"/>
      </c>
      <c r="Y19193">
        <f t="shared" si="2012"/>
      </c>
      <c r="Z19193">
        <f t="shared" si="2013"/>
      </c>
    </row>
    <row r="19194" spans="1:26" ht="24">
      <c r="A19194" s="57"/>
      <c r="B19194" s="95" t="s">
        <v>334</v>
      </c>
      <c r="C19194" s="5" t="s">
        <v>335</v>
      </c>
      <c r="D19194" s="134">
        <v>2</v>
      </c>
      <c r="E19194" s="5">
        <v>4</v>
      </c>
      <c r="F19194" s="9">
        <f>+E19194*D19194</f>
      </c>
      <c r="G19194" s="9">
        <f t="shared" si="2016"/>
      </c>
      <c r="H19194" s="5">
        <v>1</v>
      </c>
      <c r="I19194" s="58">
        <f t="shared" si="2017"/>
      </c>
      <c r="J19194">
        <f t="shared" si="2018"/>
      </c>
      <c r="W19194">
        <f t="shared" si="2010"/>
      </c>
      <c r="X19194">
        <f t="shared" si="2011"/>
      </c>
      <c r="Y19194">
        <f t="shared" si="2012"/>
      </c>
      <c r="Z19194">
        <f t="shared" si="2013"/>
      </c>
    </row>
    <row r="19195" spans="1:26">
      <c r="A19195" s="57"/>
      <c r="B19195" s="95" t="s">
        <v>423</v>
      </c>
      <c r="C19195" s="5" t="s">
        <v>424</v>
      </c>
      <c r="D19195" s="134">
        <v>2</v>
      </c>
      <c r="E19195" s="5">
        <v>4</v>
      </c>
      <c r="F19195" s="9">
        <f>+E19195*D19195</f>
      </c>
      <c r="G19195" s="9">
        <f t="shared" si="2016"/>
      </c>
      <c r="H19195" s="5">
        <v>1</v>
      </c>
      <c r="I19195" s="58">
        <f t="shared" si="2017"/>
      </c>
      <c r="J19195">
        <f t="shared" si="2018"/>
      </c>
      <c r="W19195">
        <f t="shared" si="2010"/>
      </c>
      <c r="X19195">
        <f t="shared" si="2011"/>
      </c>
      <c r="Y19195">
        <f t="shared" si="2012"/>
      </c>
      <c r="Z19195">
        <f t="shared" si="2013"/>
      </c>
    </row>
    <row r="19196" spans="1:26">
      <c r="A19196" s="57"/>
      <c r="B19196" s="8" t="s">
        <v>328</v>
      </c>
      <c r="C19196" s="5" t="s">
        <v>329</v>
      </c>
      <c r="D19196" s="134">
        <v>1</v>
      </c>
      <c r="E19196" s="16">
        <v>4</v>
      </c>
      <c r="F19196" s="9">
        <f>+E19196*D19196</f>
      </c>
      <c r="G19196" s="9">
        <f t="shared" si="2016"/>
      </c>
      <c r="H19196" s="5">
        <v>1</v>
      </c>
      <c r="I19196" s="58">
        <f t="shared" si="2017"/>
      </c>
      <c r="J19196">
        <f t="shared" si="2018"/>
      </c>
      <c r="W19196">
        <f t="shared" si="2010"/>
      </c>
      <c r="X19196">
        <f t="shared" si="2011"/>
      </c>
      <c r="Y19196">
        <f t="shared" si="2012"/>
      </c>
      <c r="Z19196">
        <f t="shared" si="2013"/>
      </c>
    </row>
    <row r="19197" spans="1:26">
      <c r="A19197" s="57"/>
      <c r="B19197" s="95" t="s">
        <v>310</v>
      </c>
      <c r="C19197" s="5" t="s">
        <v>311</v>
      </c>
      <c r="D19197" s="134">
        <v>1</v>
      </c>
      <c r="E19197" s="5">
        <v>4</v>
      </c>
      <c r="F19197" s="9">
        <f>+E19197*D19197</f>
      </c>
      <c r="G19197" s="9">
        <f t="shared" si="2016"/>
      </c>
      <c r="H19197" s="16">
        <v>1</v>
      </c>
      <c r="I19197" s="58">
        <f t="shared" si="2017"/>
      </c>
      <c r="J19197">
        <f t="shared" si="2018"/>
      </c>
      <c r="W19197">
        <f t="shared" si="2010"/>
      </c>
      <c r="X19197">
        <f t="shared" si="2011"/>
      </c>
      <c r="Y19197">
        <f t="shared" si="2012"/>
      </c>
      <c r="Z19197">
        <f t="shared" si="2013"/>
      </c>
    </row>
    <row r="19198" spans="1:26" ht="24">
      <c r="A19198" s="57"/>
      <c r="B19198" s="8" t="s">
        <v>2046</v>
      </c>
      <c r="C19198" s="9" t="s">
        <v>2047</v>
      </c>
      <c r="D19198" s="135"/>
      <c r="E19198" s="16">
        <v>2</v>
      </c>
      <c r="F19198" s="9">
        <f>+E19198</f>
      </c>
      <c r="G19198" s="9">
        <f t="shared" si="2016"/>
      </c>
      <c r="H19198" s="5">
        <v>1</v>
      </c>
      <c r="I19198" s="58">
        <f t="shared" si="2017"/>
      </c>
      <c r="J19198">
        <f t="shared" si="2018"/>
      </c>
      <c r="W19198">
        <f t="shared" si="2010"/>
      </c>
      <c r="X19198">
        <f t="shared" si="2011"/>
      </c>
      <c r="Y19198">
        <f t="shared" si="2012"/>
      </c>
      <c r="Z19198">
        <f t="shared" si="2013"/>
      </c>
    </row>
    <row r="19199" spans="1:26">
      <c r="A19199" s="57"/>
      <c r="B19199" s="95" t="s">
        <v>823</v>
      </c>
      <c r="C19199" s="101" t="s">
        <v>822</v>
      </c>
      <c r="D19199" s="134">
        <v>1</v>
      </c>
      <c r="E19199" s="5">
        <v>4</v>
      </c>
      <c r="F19199" s="9">
        <f t="shared" ref="F19199:F19206" si="2019">+E19199*D19199</f>
      </c>
      <c r="G19199" s="9">
        <f t="shared" si="2016"/>
      </c>
      <c r="H19199" s="16">
        <v>1</v>
      </c>
      <c r="I19199" s="58">
        <f t="shared" si="2017"/>
      </c>
      <c r="J19199">
        <f t="shared" si="2018"/>
      </c>
      <c r="W19199">
        <f t="shared" si="2010"/>
      </c>
      <c r="X19199">
        <f t="shared" si="2011"/>
      </c>
      <c r="Y19199">
        <f t="shared" si="2012"/>
      </c>
      <c r="Z19199">
        <f t="shared" si="2013"/>
      </c>
    </row>
    <row r="19200" spans="1:26">
      <c r="A19200" s="57"/>
      <c r="B19200" s="8" t="s">
        <v>1619</v>
      </c>
      <c r="C19200" s="9" t="s">
        <v>816</v>
      </c>
      <c r="D19200" s="134">
        <v>1</v>
      </c>
      <c r="E19200" s="16">
        <v>4</v>
      </c>
      <c r="F19200" s="9">
        <f t="shared" si="2019"/>
      </c>
      <c r="G19200" s="9">
        <f t="shared" si="2016"/>
      </c>
      <c r="H19200" s="16">
        <v>1</v>
      </c>
      <c r="I19200" s="58">
        <f t="shared" si="2017"/>
      </c>
      <c r="J19200">
        <f t="shared" si="2018"/>
      </c>
      <c r="W19200">
        <f t="shared" si="2010"/>
      </c>
      <c r="X19200">
        <f t="shared" si="2011"/>
      </c>
      <c r="Y19200">
        <f t="shared" si="2012"/>
      </c>
      <c r="Z19200">
        <f t="shared" si="2013"/>
      </c>
    </row>
    <row r="19201" spans="1:26">
      <c r="A19201" s="57"/>
      <c r="B19201" s="8" t="s">
        <v>330</v>
      </c>
      <c r="C19201" s="5" t="s">
        <v>331</v>
      </c>
      <c r="D19201" s="134">
        <v>2</v>
      </c>
      <c r="E19201" s="16">
        <v>4</v>
      </c>
      <c r="F19201" s="9">
        <f t="shared" si="2019"/>
      </c>
      <c r="G19201" s="9">
        <f t="shared" si="2016"/>
      </c>
      <c r="H19201" s="16">
        <v>1</v>
      </c>
      <c r="I19201" s="58">
        <f t="shared" si="2017"/>
      </c>
      <c r="J19201">
        <f t="shared" si="2018"/>
      </c>
      <c r="W19201">
        <f t="shared" si="2010"/>
      </c>
      <c r="X19201">
        <f t="shared" si="2011"/>
      </c>
      <c r="Y19201">
        <f t="shared" si="2012"/>
      </c>
      <c r="Z19201">
        <f t="shared" si="2013"/>
      </c>
    </row>
    <row r="19202" spans="1:26">
      <c r="A19202" s="57"/>
      <c r="B19202" s="8" t="s">
        <v>707</v>
      </c>
      <c r="C19202" s="5" t="s">
        <v>708</v>
      </c>
      <c r="D19202" s="135">
        <v>1</v>
      </c>
      <c r="E19202" s="16">
        <v>4</v>
      </c>
      <c r="F19202" s="9">
        <f t="shared" si="2019"/>
      </c>
      <c r="G19202" s="9">
        <f t="shared" si="2016"/>
      </c>
      <c r="H19202" s="16">
        <v>1</v>
      </c>
      <c r="I19202" s="58">
        <f t="shared" si="2017"/>
      </c>
      <c r="J19202">
        <f t="shared" si="2018"/>
      </c>
      <c r="W19202">
        <f t="shared" si="2010"/>
      </c>
      <c r="X19202">
        <f t="shared" si="2011"/>
      </c>
      <c r="Y19202">
        <f t="shared" si="2012"/>
      </c>
      <c r="Z19202">
        <f t="shared" si="2013"/>
      </c>
    </row>
    <row r="19203" spans="1:26">
      <c r="A19203" s="57"/>
      <c r="B19203" s="8" t="s">
        <v>821</v>
      </c>
      <c r="C19203" s="5" t="s">
        <v>820</v>
      </c>
      <c r="D19203" s="134">
        <v>1</v>
      </c>
      <c r="E19203" s="16">
        <v>4</v>
      </c>
      <c r="F19203" s="9">
        <f t="shared" si="2019"/>
      </c>
      <c r="G19203" s="9">
        <f t="shared" si="2016"/>
      </c>
      <c r="H19203" s="5">
        <v>1</v>
      </c>
      <c r="I19203" s="58">
        <f t="shared" si="2017"/>
      </c>
      <c r="J19203">
        <f t="shared" si="2018"/>
      </c>
      <c r="W19203">
        <f t="shared" si="2010"/>
      </c>
      <c r="X19203">
        <f t="shared" si="2011"/>
      </c>
      <c r="Y19203">
        <f t="shared" si="2012"/>
      </c>
      <c r="Z19203">
        <f t="shared" si="2013"/>
      </c>
    </row>
    <row r="19204" spans="1:26">
      <c r="A19204" s="57"/>
      <c r="B19204" s="95" t="s">
        <v>1143</v>
      </c>
      <c r="C19204" s="9" t="s">
        <v>1142</v>
      </c>
      <c r="D19204" s="134">
        <v>1</v>
      </c>
      <c r="E19204" s="5">
        <v>4</v>
      </c>
      <c r="F19204" s="9">
        <f t="shared" si="2019"/>
      </c>
      <c r="G19204" s="9">
        <f t="shared" si="2016"/>
      </c>
      <c r="H19204" s="5">
        <v>1</v>
      </c>
      <c r="I19204" s="58">
        <f t="shared" si="2017"/>
      </c>
      <c r="J19204">
        <f t="shared" si="2018"/>
      </c>
      <c r="W19204">
        <f t="shared" ref="W19204:W19267" si="2020">IF(LEFT($H19204&amp;"",5)="2019-",$H19204,W19203)</f>
      </c>
      <c r="X19204">
        <f t="shared" ref="X19204:X19267" si="2021">IF($W19204="",0,IF(COUNTIF($AB$2:$AB$80,$W19204)&gt;0,1,0))</f>
      </c>
      <c r="Y19204">
        <f t="shared" ref="Y19204:Y19267" si="2022">IF($C19204="","",UPPER(TRIM(IFERROR(LEFT($C19204&amp;"",FIND("/",$C19204&amp;"")-1),$C19204&amp;""))))</f>
      </c>
      <c r="Z19204">
        <f t="shared" ref="Z19204:Z19267" si="2023">IFERROR(IF(ISNUMBER($G19204),$G19204,0),0)</f>
      </c>
    </row>
    <row r="19205" spans="1:26">
      <c r="A19205" s="57"/>
      <c r="B19205" s="353" t="s">
        <v>1347</v>
      </c>
      <c r="C19205" s="352" t="s">
        <v>1346</v>
      </c>
      <c r="D19205" s="419">
        <v>1</v>
      </c>
      <c r="E19205" s="387">
        <v>4</v>
      </c>
      <c r="F19205" s="9">
        <f t="shared" si="2019"/>
      </c>
      <c r="G19205" s="9">
        <f t="shared" si="2016"/>
      </c>
      <c r="H19205" s="352">
        <v>1</v>
      </c>
      <c r="I19205" s="58">
        <f t="shared" si="2017"/>
      </c>
      <c r="J19205">
        <f t="shared" si="2018"/>
      </c>
      <c r="W19205">
        <f t="shared" si="2020"/>
      </c>
      <c r="X19205">
        <f t="shared" si="2021"/>
      </c>
      <c r="Y19205">
        <f t="shared" si="2022"/>
      </c>
      <c r="Z19205">
        <f t="shared" si="2023"/>
      </c>
    </row>
    <row r="19206" spans="1:26">
      <c r="A19206" s="57"/>
      <c r="B19206" s="95" t="s">
        <v>291</v>
      </c>
      <c r="C19206" s="101" t="s">
        <v>290</v>
      </c>
      <c r="D19206" s="134">
        <v>1</v>
      </c>
      <c r="E19206" s="5">
        <v>4</v>
      </c>
      <c r="F19206" s="9">
        <f t="shared" si="2019"/>
      </c>
      <c r="G19206" s="9">
        <f t="shared" si="2016"/>
      </c>
      <c r="H19206" s="16">
        <v>1</v>
      </c>
      <c r="I19206" s="58">
        <f t="shared" si="2017"/>
      </c>
      <c r="J19206">
        <f t="shared" si="2018"/>
      </c>
      <c r="W19206">
        <f t="shared" si="2020"/>
      </c>
      <c r="X19206">
        <f t="shared" si="2021"/>
      </c>
      <c r="Y19206">
        <f t="shared" si="2022"/>
      </c>
      <c r="Z19206">
        <f t="shared" si="2023"/>
      </c>
    </row>
    <row r="19207" spans="1:26">
      <c r="A19207" s="57"/>
      <c r="B19207" s="95" t="s">
        <v>842</v>
      </c>
      <c r="C19207" s="101" t="s">
        <v>841</v>
      </c>
      <c r="D19207" s="135"/>
      <c r="E19207" s="5">
        <v>2</v>
      </c>
      <c r="F19207" s="9">
        <f>+E19207</f>
      </c>
      <c r="G19207" s="9">
        <f t="shared" si="2016"/>
      </c>
      <c r="H19207" s="16">
        <v>1</v>
      </c>
      <c r="I19207" s="58">
        <f t="shared" si="2017"/>
      </c>
      <c r="J19207">
        <f t="shared" si="2018"/>
      </c>
      <c r="W19207">
        <f t="shared" si="2020"/>
      </c>
      <c r="X19207">
        <f t="shared" si="2021"/>
      </c>
      <c r="Y19207">
        <f t="shared" si="2022"/>
      </c>
      <c r="Z19207">
        <f t="shared" si="2023"/>
      </c>
    </row>
    <row r="19208" spans="1:26">
      <c r="A19208" s="57"/>
      <c r="B19208" s="95" t="s">
        <v>840</v>
      </c>
      <c r="C19208" s="101" t="s">
        <v>839</v>
      </c>
      <c r="D19208" s="135"/>
      <c r="E19208" s="5">
        <v>2</v>
      </c>
      <c r="F19208" s="9">
        <f>+E19208</f>
      </c>
      <c r="G19208" s="9">
        <f t="shared" si="2016"/>
      </c>
      <c r="H19208" s="16">
        <v>1</v>
      </c>
      <c r="I19208" s="58">
        <f t="shared" si="2017"/>
      </c>
      <c r="J19208">
        <f t="shared" si="2018"/>
      </c>
      <c r="W19208">
        <f t="shared" si="2020"/>
      </c>
      <c r="X19208">
        <f t="shared" si="2021"/>
      </c>
      <c r="Y19208">
        <f t="shared" si="2022"/>
      </c>
      <c r="Z19208">
        <f t="shared" si="2023"/>
      </c>
    </row>
    <row r="19209" spans="1:26">
      <c r="A19209" s="57"/>
      <c r="B19209" s="351"/>
      <c r="C19209" s="352"/>
      <c r="D19209" s="506"/>
      <c r="E19209" s="387"/>
      <c r="F19209" s="9"/>
      <c r="G19209" s="9"/>
      <c r="H19209" s="352"/>
      <c r="I19209" s="58"/>
      <c r="W19209">
        <f t="shared" si="2020"/>
      </c>
      <c r="X19209">
        <f t="shared" si="2021"/>
      </c>
      <c r="Y19209">
        <f t="shared" si="2022"/>
      </c>
      <c r="Z19209">
        <f t="shared" si="2023"/>
      </c>
    </row>
    <row r="19210" spans="1:26">
      <c r="A19210" s="33"/>
      <c r="B19210" s="8" t="s">
        <v>467</v>
      </c>
      <c r="C19210" s="5" t="s">
        <v>466</v>
      </c>
      <c r="D19210" s="134">
        <v>2</v>
      </c>
      <c r="E19210" s="5">
        <v>4</v>
      </c>
      <c r="F19210" s="9">
        <f>+E19210*D19210</f>
      </c>
      <c r="G19210" s="9">
        <f t="shared" si="2016"/>
      </c>
      <c r="H19210" s="16">
        <v>1</v>
      </c>
      <c r="I19210" s="58">
        <f t="shared" si="2017"/>
      </c>
      <c r="J19210">
        <f t="shared" si="2018"/>
      </c>
      <c r="W19210">
        <f t="shared" si="2020"/>
      </c>
      <c r="X19210">
        <f t="shared" si="2021"/>
      </c>
      <c r="Y19210">
        <f t="shared" si="2022"/>
      </c>
      <c r="Z19210">
        <f t="shared" si="2023"/>
      </c>
    </row>
    <row r="19211" spans="1:26" ht="15.75" thickBot="1">
      <c r="A19211" s="33"/>
      <c r="B19211" s="351" t="s">
        <v>2764</v>
      </c>
      <c r="C19211" s="352" t="s">
        <v>2765</v>
      </c>
      <c r="D19211" s="506"/>
      <c r="E19211" s="387">
        <v>2</v>
      </c>
      <c r="F19211" s="9">
        <f>+E19211</f>
      </c>
      <c r="G19211" s="9">
        <f t="shared" si="2016"/>
      </c>
      <c r="H19211" s="352">
        <v>1</v>
      </c>
      <c r="I19211" s="58">
        <f t="shared" si="2017"/>
      </c>
      <c r="J19211">
        <f t="shared" si="2018"/>
      </c>
      <c r="W19211">
        <f t="shared" si="2020"/>
      </c>
      <c r="X19211">
        <f t="shared" si="2021"/>
      </c>
      <c r="Y19211">
        <f t="shared" si="2022"/>
      </c>
      <c r="Z19211">
        <f t="shared" si="2023"/>
      </c>
    </row>
    <row r="19212" spans="1:26">
      <c r="A19212" s="33"/>
      <c r="B19212" s="1566" t="s">
        <v>644</v>
      </c>
      <c r="C19212" s="1567"/>
      <c r="D19212" s="737"/>
      <c r="E19212" s="738"/>
      <c r="F19212" s="386"/>
      <c r="G19212" s="386"/>
      <c r="H19212" s="736"/>
      <c r="I19212" s="734"/>
      <c r="J19212">
        <f t="shared" si="2018"/>
      </c>
      <c r="W19212">
        <f t="shared" si="2020"/>
      </c>
      <c r="X19212">
        <f t="shared" si="2021"/>
      </c>
      <c r="Y19212">
        <f t="shared" si="2022"/>
      </c>
      <c r="Z19212">
        <f t="shared" si="2023"/>
      </c>
    </row>
    <row r="19213" spans="1:26">
      <c r="A19213" s="33"/>
      <c r="B19213" s="8" t="s">
        <v>2654</v>
      </c>
      <c r="C19213" s="5" t="s">
        <v>1559</v>
      </c>
      <c r="D19213" s="5">
        <v>1</v>
      </c>
      <c r="E19213" s="387">
        <v>4</v>
      </c>
      <c r="F19213" s="9">
        <f>+E19213*D19213</f>
      </c>
      <c r="G19213" s="9">
        <f>+F19213</f>
      </c>
      <c r="H19213" s="5">
        <v>1</v>
      </c>
      <c r="I19213" s="58">
        <f>+H19213</f>
      </c>
      <c r="J19213">
        <f>+H19213*D19213</f>
      </c>
      <c r="W19213">
        <f t="shared" si="2020"/>
      </c>
      <c r="X19213">
        <f t="shared" si="2021"/>
      </c>
      <c r="Y19213">
        <f t="shared" si="2022"/>
      </c>
      <c r="Z19213">
        <f t="shared" si="2023"/>
      </c>
    </row>
    <row r="19214" spans="1:26">
      <c r="A19214" s="33"/>
      <c r="B19214" s="623" t="s">
        <v>2610</v>
      </c>
      <c r="C19214" s="184" t="s">
        <v>1279</v>
      </c>
      <c r="D19214" s="184">
        <v>3</v>
      </c>
      <c r="E19214" s="184">
        <v>4</v>
      </c>
      <c r="F19214" s="238">
        <f>+E19214*D19214</f>
      </c>
      <c r="G19214" s="186">
        <f>+F19214</f>
      </c>
      <c r="H19214" s="184">
        <v>1</v>
      </c>
      <c r="I19214" s="388">
        <f>+H19214*D19214</f>
      </c>
      <c r="J19214">
        <f>+H19214*D19214</f>
      </c>
      <c r="W19214">
        <f t="shared" si="2020"/>
      </c>
      <c r="X19214">
        <f t="shared" si="2021"/>
      </c>
      <c r="Y19214">
        <f t="shared" si="2022"/>
      </c>
      <c r="Z19214">
        <f t="shared" si="2023"/>
      </c>
    </row>
    <row r="19215" spans="1:26">
      <c r="A19215" s="33"/>
      <c r="B19215" s="1564" t="s">
        <v>644</v>
      </c>
      <c r="C19215" s="1565"/>
      <c r="D19215" s="5"/>
      <c r="E19215" s="5"/>
      <c r="F19215" s="16"/>
      <c r="G19215" s="6"/>
      <c r="H19215" s="5"/>
      <c r="I19215" s="58"/>
      <c r="J19215">
        <f>+H19215*D19215</f>
      </c>
      <c r="W19215">
        <f t="shared" si="2020"/>
      </c>
      <c r="X19215">
        <f t="shared" si="2021"/>
      </c>
      <c r="Y19215">
        <f t="shared" si="2022"/>
      </c>
      <c r="Z19215">
        <f t="shared" si="2023"/>
      </c>
    </row>
    <row r="19216" spans="1:26">
      <c r="A19216" s="33"/>
      <c r="B19216" s="8" t="s">
        <v>1278</v>
      </c>
      <c r="C19216" s="5" t="s">
        <v>1279</v>
      </c>
      <c r="D19216" s="5"/>
      <c r="E19216" s="5">
        <v>1</v>
      </c>
      <c r="F19216" s="16">
        <f>+E19216</f>
      </c>
      <c r="G19216" s="6">
        <f>+F19216</f>
      </c>
      <c r="H19216" s="5">
        <v>0</v>
      </c>
      <c r="I19216" s="58">
        <v>0</v>
      </c>
      <c r="J19216">
        <f>+H19216*D19216</f>
      </c>
      <c r="W19216">
        <f t="shared" si="2020"/>
      </c>
      <c r="X19216">
        <f t="shared" si="2021"/>
      </c>
      <c r="Y19216">
        <f t="shared" si="2022"/>
      </c>
      <c r="Z19216">
        <f t="shared" si="2023"/>
      </c>
    </row>
    <row r="19217" spans="1:26">
      <c r="A19217" s="33"/>
      <c r="B19217" s="8" t="s">
        <v>1278</v>
      </c>
      <c r="C19217" s="5" t="s">
        <v>1279</v>
      </c>
      <c r="D19217" s="5"/>
      <c r="E19217" s="5">
        <v>1</v>
      </c>
      <c r="F19217" s="16">
        <f>+E19217</f>
      </c>
      <c r="G19217" s="6">
        <f>+F19217</f>
      </c>
      <c r="H19217" s="5">
        <v>0</v>
      </c>
      <c r="I19217" s="58">
        <v>0</v>
      </c>
      <c r="J19217">
        <f>+H19217*D19217</f>
      </c>
      <c r="W19217">
        <f t="shared" si="2020"/>
      </c>
      <c r="X19217">
        <f t="shared" si="2021"/>
      </c>
      <c r="Y19217">
        <f t="shared" si="2022"/>
      </c>
      <c r="Z19217">
        <f t="shared" si="2023"/>
      </c>
    </row>
    <row r="19218" spans="1:26">
      <c r="A19218" s="33"/>
      <c r="B19218" s="1736" t="s">
        <v>2811</v>
      </c>
      <c r="C19218" s="1736"/>
      <c r="D19218" s="5"/>
      <c r="E19218" s="5"/>
      <c r="F19218" s="16"/>
      <c r="G19218" s="6"/>
      <c r="H19218" s="5"/>
      <c r="I19218" s="58"/>
      <c r="W19218">
        <f t="shared" si="2020"/>
      </c>
      <c r="X19218">
        <f t="shared" si="2021"/>
      </c>
      <c r="Y19218">
        <f t="shared" si="2022"/>
      </c>
      <c r="Z19218">
        <f t="shared" si="2023"/>
      </c>
    </row>
    <row r="19219" spans="1:26">
      <c r="A19219" s="33"/>
      <c r="B19219" s="1736"/>
      <c r="C19219" s="1736"/>
      <c r="D19219" s="5"/>
      <c r="E19219" s="5"/>
      <c r="F19219" s="16"/>
      <c r="G19219" s="6"/>
      <c r="H19219" s="5"/>
      <c r="I19219" s="58"/>
      <c r="W19219">
        <f t="shared" si="2020"/>
      </c>
      <c r="X19219">
        <f t="shared" si="2021"/>
      </c>
      <c r="Y19219">
        <f t="shared" si="2022"/>
      </c>
      <c r="Z19219">
        <f t="shared" si="2023"/>
      </c>
    </row>
    <row r="19220" spans="1:26">
      <c r="A19220" s="33"/>
      <c r="B19220" s="597"/>
      <c r="C19220" s="53"/>
      <c r="D19220" s="733"/>
      <c r="E19220" s="53"/>
      <c r="F19220" s="732"/>
      <c r="G19220" s="735"/>
      <c r="H19220" s="65"/>
      <c r="I19220" s="734"/>
      <c r="W19220">
        <f t="shared" si="2020"/>
      </c>
      <c r="X19220">
        <f t="shared" si="2021"/>
      </c>
      <c r="Y19220">
        <f t="shared" si="2022"/>
      </c>
      <c r="Z19220">
        <f t="shared" si="2023"/>
      </c>
    </row>
    <row r="19221" spans="1:26">
      <c r="A19221" s="37"/>
      <c r="B19221" s="17"/>
      <c r="C19221" s="10"/>
      <c r="D19221" s="91"/>
      <c r="E19221" s="91"/>
      <c r="F19221" s="91"/>
      <c r="G19221" s="92" t="s">
        <v>19</v>
      </c>
      <c r="H19221" s="91"/>
      <c r="I19221" s="111">
        <f>SUM(I19174:I19220)</f>
      </c>
      <c r="W19221">
        <f t="shared" si="2020"/>
      </c>
      <c r="X19221">
        <f t="shared" si="2021"/>
      </c>
      <c r="Y19221">
        <f t="shared" si="2022"/>
      </c>
      <c r="Z19221">
        <f t="shared" si="2023"/>
      </c>
    </row>
    <row r="19222" spans="1:26" ht="15.75" thickBot="1">
      <c r="A19222" s="33"/>
      <c r="B19222" s="11" t="s">
        <v>20</v>
      </c>
      <c r="C19222" s="35"/>
      <c r="D19222" s="35"/>
      <c r="E19222" s="173"/>
      <c r="F19222" s="173"/>
      <c r="G19222" s="173"/>
      <c r="H19222" s="247"/>
      <c r="I19222" s="174"/>
      <c r="W19222">
        <f t="shared" si="2020"/>
      </c>
      <c r="X19222">
        <f t="shared" si="2021"/>
      </c>
      <c r="Y19222">
        <f t="shared" si="2022"/>
      </c>
      <c r="Z19222">
        <f t="shared" si="2023"/>
      </c>
    </row>
    <row r="19223" spans="1:26" ht="15.75" thickBot="1">
      <c r="A19223" s="175"/>
      <c r="B19223" s="38"/>
      <c r="C19223" s="39" t="s">
        <v>21</v>
      </c>
      <c r="D19223" s="40">
        <f>SUM(D19174:D19222)</f>
      </c>
      <c r="E19223" s="41">
        <f>IF(H19223=I19223,"OK","NO")</f>
      </c>
      <c r="F19223" s="176">
        <f>SUM(F19174:F19222)</f>
      </c>
      <c r="G19223" s="40">
        <f>SUM(G19174:G19222)</f>
      </c>
      <c r="H19223" s="41">
        <f>SUMPRODUCT(F19174:F19210,H19174:H19210)</f>
      </c>
      <c r="I19223" s="43">
        <f>+I19221-I19222</f>
      </c>
      <c r="J19223">
        <f>SUM(J19174:J19222)</f>
      </c>
      <c r="W19223">
        <f t="shared" si="2020"/>
      </c>
      <c r="X19223">
        <f t="shared" si="2021"/>
      </c>
      <c r="Y19223">
        <f t="shared" si="2022"/>
      </c>
      <c r="Z19223">
        <f t="shared" si="2023"/>
      </c>
    </row>
    <row r="19224" spans="1:26" ht="15.75" thickBot="1">
      <c r="A19224" s="44"/>
      <c r="B19224" s="116"/>
      <c r="C19224" s="45"/>
      <c r="D19224" s="45"/>
      <c r="E19224" s="45"/>
      <c r="F19224" s="45"/>
      <c r="G19224" s="45"/>
      <c r="H19224" s="45"/>
      <c r="I19224" s="47"/>
      <c r="W19224">
        <f t="shared" si="2020"/>
      </c>
      <c r="X19224">
        <f t="shared" si="2021"/>
      </c>
      <c r="Y19224">
        <f t="shared" si="2022"/>
      </c>
      <c r="Z19224">
        <f t="shared" si="2023"/>
      </c>
    </row>
    <row r="19225" spans="1:26">
      <c r="A19225" s="12" t="s">
        <v>315</v>
      </c>
      <c r="B19225" s="12"/>
      <c r="C19225" s="12"/>
      <c r="D19225" s="13"/>
      <c r="E19225" s="14"/>
      <c r="F19225" s="14"/>
      <c r="G19225" s="14"/>
      <c r="H19225" s="2"/>
      <c r="I19225" s="12"/>
      <c r="W19225">
        <f t="shared" si="2020"/>
      </c>
      <c r="X19225">
        <f t="shared" si="2021"/>
      </c>
      <c r="Y19225">
        <f t="shared" si="2022"/>
      </c>
      <c r="Z19225">
        <f t="shared" si="2023"/>
      </c>
    </row>
    <row r="19226" spans="1:26">
      <c r="W19226">
        <f t="shared" si="2020"/>
      </c>
      <c r="X19226">
        <f t="shared" si="2021"/>
      </c>
      <c r="Y19226">
        <f t="shared" si="2022"/>
      </c>
      <c r="Z19226">
        <f t="shared" si="2023"/>
      </c>
    </row>
    <row r="19227" spans="1:26">
      <c r="W19227">
        <f t="shared" si="2020"/>
      </c>
      <c r="X19227">
        <f t="shared" si="2021"/>
      </c>
      <c r="Y19227">
        <f t="shared" si="2022"/>
      </c>
      <c r="Z19227">
        <f t="shared" si="2023"/>
      </c>
    </row>
    <row r="19228" spans="1:26">
      <c r="A19228" s="1562" t="s">
        <v>0</v>
      </c>
      <c r="B19228" s="1562"/>
      <c r="C19228" s="1562"/>
      <c r="D19228" s="1562"/>
      <c r="E19228" s="1562"/>
      <c r="F19228" s="1562"/>
      <c r="G19228" s="1562"/>
      <c r="H19228" s="1562"/>
      <c r="I19228" s="1562"/>
      <c r="W19228">
        <f t="shared" si="2020"/>
      </c>
      <c r="X19228">
        <f t="shared" si="2021"/>
      </c>
      <c r="Y19228">
        <f t="shared" si="2022"/>
      </c>
      <c r="Z19228">
        <f t="shared" si="2023"/>
      </c>
    </row>
    <row r="19229" spans="1:26">
      <c r="W19229">
        <f t="shared" si="2020"/>
      </c>
      <c r="X19229">
        <f t="shared" si="2021"/>
      </c>
      <c r="Y19229">
        <f t="shared" si="2022"/>
      </c>
      <c r="Z19229">
        <f t="shared" si="2023"/>
      </c>
    </row>
    <row r="19230" spans="1:26">
      <c r="A19230" s="1" t="s">
        <v>1</v>
      </c>
      <c r="B19230" s="1"/>
      <c r="G19230" s="2" t="s">
        <v>2</v>
      </c>
      <c r="H19230" s="3" t="s">
        <v>2781</v>
      </c>
      <c r="W19230">
        <f t="shared" si="2020"/>
      </c>
      <c r="X19230">
        <f t="shared" si="2021"/>
      </c>
      <c r="Y19230">
        <f t="shared" si="2022"/>
      </c>
      <c r="Z19230">
        <f t="shared" si="2023"/>
      </c>
    </row>
    <row r="19231" spans="1:26">
      <c r="A19231" s="1" t="inlineStr">
        <is>
          <t>Dealer-332</t>
        </is>
      </c>
      <c r="B19231" s="1"/>
      <c r="F19231" s="4"/>
      <c r="G19231" s="742" t="s">
        <v>1440</v>
      </c>
      <c r="H19231" s="717" t="s">
        <v>2408</v>
      </c>
      <c r="I19231" s="82"/>
      <c r="W19231">
        <f t="shared" si="2020"/>
      </c>
      <c r="X19231">
        <f t="shared" si="2021"/>
      </c>
      <c r="Y19231">
        <f t="shared" si="2022"/>
      </c>
      <c r="Z19231">
        <f t="shared" si="2023"/>
      </c>
    </row>
    <row r="19232" spans="1:26">
      <c r="A19232" s="1"/>
      <c r="B19232" s="1"/>
      <c r="G19232" s="741" t="s">
        <v>2645</v>
      </c>
      <c r="H19232" s="456" t="s">
        <v>2411</v>
      </c>
      <c r="I19232" s="740"/>
      <c r="W19232">
        <f t="shared" si="2020"/>
      </c>
      <c r="X19232">
        <f t="shared" si="2021"/>
      </c>
      <c r="Y19232">
        <f t="shared" si="2022"/>
      </c>
      <c r="Z19232">
        <f t="shared" si="2023"/>
      </c>
    </row>
    <row r="19233" spans="1:26">
      <c r="A19233" s="1"/>
      <c r="B19233" s="1"/>
      <c r="D19233" s="85"/>
      <c r="E19233" s="85"/>
      <c r="F19233" s="85"/>
      <c r="G19233" s="85"/>
      <c r="H19233" s="85"/>
      <c r="W19233">
        <f t="shared" si="2020"/>
      </c>
      <c r="X19233">
        <f t="shared" si="2021"/>
      </c>
      <c r="Y19233">
        <f t="shared" si="2022"/>
      </c>
      <c r="Z19233">
        <f t="shared" si="2023"/>
      </c>
    </row>
    <row r="19234" spans="1:26">
      <c r="A19234" s="268" t="s">
        <v>598</v>
      </c>
      <c r="B19234" s="243"/>
      <c r="D19234" s="85"/>
      <c r="E19234" s="85"/>
      <c r="F19234" s="85"/>
      <c r="G19234" s="85"/>
      <c r="H19234" s="85"/>
      <c r="W19234">
        <f t="shared" si="2020"/>
      </c>
      <c r="X19234">
        <f t="shared" si="2021"/>
      </c>
      <c r="Y19234">
        <f t="shared" si="2022"/>
      </c>
      <c r="Z19234">
        <f t="shared" si="2023"/>
      </c>
    </row>
    <row r="19235" spans="1:26">
      <c r="A19235" s="49"/>
      <c r="B19235" s="87"/>
      <c r="W19235">
        <f t="shared" si="2020"/>
      </c>
      <c r="X19235">
        <f t="shared" si="2021"/>
      </c>
      <c r="Y19235">
        <f t="shared" si="2022"/>
      </c>
      <c r="Z19235">
        <f t="shared" si="2023"/>
      </c>
    </row>
    <row r="19236" spans="1:26">
      <c r="A19236" s="1" t="s">
        <v>5</v>
      </c>
      <c r="W19236">
        <f t="shared" si="2020"/>
      </c>
      <c r="X19236">
        <f t="shared" si="2021"/>
      </c>
      <c r="Y19236">
        <f t="shared" si="2022"/>
      </c>
      <c r="Z19236">
        <f t="shared" si="2023"/>
      </c>
    </row>
    <row r="19237" spans="1:26">
      <c r="A19237" s="1" t="s">
        <v>6</v>
      </c>
      <c r="W19237">
        <f t="shared" si="2020"/>
      </c>
      <c r="X19237">
        <f t="shared" si="2021"/>
      </c>
      <c r="Y19237">
        <f t="shared" si="2022"/>
      </c>
      <c r="Z19237">
        <f t="shared" si="2023"/>
      </c>
    </row>
    <row r="19238" spans="1:26">
      <c r="A19238" s="1" t="s">
        <v>7</v>
      </c>
      <c r="W19238">
        <f t="shared" si="2020"/>
      </c>
      <c r="X19238">
        <f t="shared" si="2021"/>
      </c>
      <c r="Y19238">
        <f t="shared" si="2022"/>
      </c>
      <c r="Z19238">
        <f t="shared" si="2023"/>
      </c>
    </row>
    <row r="19239" spans="1:26" ht="24">
      <c r="A19239" s="88" t="s">
        <v>8</v>
      </c>
      <c r="B19239" s="89" t="s">
        <v>9</v>
      </c>
      <c r="C19239" s="89" t="s">
        <v>10</v>
      </c>
      <c r="D19239" s="34" t="s">
        <v>11</v>
      </c>
      <c r="E19239" s="34" t="s">
        <v>12</v>
      </c>
      <c r="F19239" s="34" t="s">
        <v>13</v>
      </c>
      <c r="G19239" s="34" t="s">
        <v>14</v>
      </c>
      <c r="H19239" s="88" t="s">
        <v>15</v>
      </c>
      <c r="I19239" s="90" t="s">
        <v>16</v>
      </c>
      <c r="W19239">
        <f t="shared" si="2020"/>
      </c>
      <c r="X19239">
        <f t="shared" si="2021"/>
      </c>
      <c r="Y19239">
        <f t="shared" si="2022"/>
      </c>
      <c r="Z19239">
        <f t="shared" si="2023"/>
      </c>
    </row>
    <row r="19240" spans="1:26">
      <c r="A19240" s="5"/>
      <c r="B19240" s="1564" t="s">
        <v>17</v>
      </c>
      <c r="C19240" s="1565"/>
      <c r="D19240" s="9"/>
      <c r="E19240" s="9"/>
      <c r="F19240" s="6"/>
      <c r="G19240" s="6"/>
      <c r="H19240" s="5"/>
      <c r="I19240" s="183"/>
      <c r="W19240">
        <f t="shared" si="2020"/>
      </c>
      <c r="X19240">
        <f t="shared" si="2021"/>
      </c>
      <c r="Y19240">
        <f t="shared" si="2022"/>
      </c>
      <c r="Z19240">
        <f t="shared" si="2023"/>
      </c>
    </row>
    <row r="19241" spans="1:26">
      <c r="A19241" s="5">
        <v>1</v>
      </c>
      <c r="B19241" s="8" t="s">
        <v>2532</v>
      </c>
      <c r="C19241" s="9" t="s">
        <v>853</v>
      </c>
      <c r="D19241">
        <v>1</v>
      </c>
      <c r="E19241" s="5">
        <v>5</v>
      </c>
      <c r="F19241" s="9">
        <f>+E19241*D19241</f>
      </c>
      <c r="G19241" s="9">
        <f>+F19241</f>
      </c>
      <c r="H19241" s="5">
        <v>1</v>
      </c>
      <c r="I19241" s="183">
        <f>+H19241*G19241</f>
      </c>
      <c r="W19241">
        <f t="shared" si="2020"/>
      </c>
      <c r="X19241">
        <f t="shared" si="2021"/>
      </c>
      <c r="Y19241">
        <f t="shared" si="2022"/>
      </c>
      <c r="Z19241">
        <f t="shared" si="2023"/>
      </c>
    </row>
    <row r="19242" spans="1:26">
      <c r="A19242" s="5"/>
      <c r="B19242" s="106"/>
      <c r="C19242" s="269"/>
      <c r="D19242" s="6"/>
      <c r="E19242" s="5"/>
      <c r="F19242" s="6"/>
      <c r="G19242" s="127"/>
      <c r="H19242" s="9"/>
      <c r="I19242" s="183"/>
      <c r="W19242">
        <f t="shared" si="2020"/>
      </c>
      <c r="X19242">
        <f t="shared" si="2021"/>
      </c>
      <c r="Y19242">
        <f t="shared" si="2022"/>
      </c>
      <c r="Z19242">
        <f t="shared" si="2023"/>
      </c>
    </row>
    <row r="19243" spans="1:26">
      <c r="A19243" s="5"/>
      <c r="B19243" s="106"/>
      <c r="C19243" s="280"/>
      <c r="D19243" s="6"/>
      <c r="E19243" s="5"/>
      <c r="F19243" s="6"/>
      <c r="G19243" s="127"/>
      <c r="H19243" s="9"/>
      <c r="I19243" s="183"/>
      <c r="W19243">
        <f t="shared" si="2020"/>
      </c>
      <c r="X19243">
        <f t="shared" si="2021"/>
      </c>
      <c r="Y19243">
        <f t="shared" si="2022"/>
      </c>
      <c r="Z19243">
        <f t="shared" si="2023"/>
      </c>
    </row>
    <row r="19244" spans="1:26">
      <c r="A19244" s="5"/>
      <c r="B19244" s="106"/>
      <c r="C19244" s="269"/>
      <c r="D19244" s="6"/>
      <c r="E19244" s="5"/>
      <c r="F19244" s="6"/>
      <c r="G19244" s="127"/>
      <c r="H19244" s="9"/>
      <c r="I19244" s="183"/>
      <c r="W19244">
        <f t="shared" si="2020"/>
      </c>
      <c r="X19244">
        <f t="shared" si="2021"/>
      </c>
      <c r="Y19244">
        <f t="shared" si="2022"/>
      </c>
      <c r="Z19244">
        <f t="shared" si="2023"/>
      </c>
    </row>
    <row r="19245" spans="1:26">
      <c r="A19245" s="5"/>
      <c r="B19245" s="106"/>
      <c r="C19245" s="271"/>
      <c r="D19245" s="6"/>
      <c r="E19245" s="5"/>
      <c r="F19245" s="6"/>
      <c r="G19245" s="127"/>
      <c r="H19245" s="9"/>
      <c r="I19245" s="183"/>
      <c r="W19245">
        <f t="shared" si="2020"/>
      </c>
      <c r="X19245">
        <f t="shared" si="2021"/>
      </c>
      <c r="Y19245">
        <f t="shared" si="2022"/>
      </c>
      <c r="Z19245">
        <f t="shared" si="2023"/>
      </c>
    </row>
    <row r="19246" spans="1:26">
      <c r="A19246" s="5"/>
      <c r="B19246" s="106"/>
      <c r="C19246" s="269"/>
      <c r="D19246" s="6"/>
      <c r="E19246" s="5"/>
      <c r="F19246" s="6"/>
      <c r="G19246" s="127"/>
      <c r="H19246" s="9"/>
      <c r="I19246" s="183"/>
      <c r="W19246">
        <f t="shared" si="2020"/>
      </c>
      <c r="X19246">
        <f t="shared" si="2021"/>
      </c>
      <c r="Y19246">
        <f t="shared" si="2022"/>
      </c>
      <c r="Z19246">
        <f t="shared" si="2023"/>
      </c>
    </row>
    <row r="19247" spans="1:26">
      <c r="A19247" s="5"/>
      <c r="B19247" s="106"/>
      <c r="C19247" s="269"/>
      <c r="D19247" s="484"/>
      <c r="E19247" s="5"/>
      <c r="F19247" s="16"/>
      <c r="G19247" s="6"/>
      <c r="H19247" s="9"/>
      <c r="I19247" s="183"/>
      <c r="W19247">
        <f t="shared" si="2020"/>
      </c>
      <c r="X19247">
        <f t="shared" si="2021"/>
      </c>
      <c r="Y19247">
        <f t="shared" si="2022"/>
      </c>
      <c r="Z19247">
        <f t="shared" si="2023"/>
      </c>
    </row>
    <row r="19248" spans="1:26">
      <c r="A19248" s="5"/>
      <c r="B19248" s="106"/>
      <c r="C19248" s="271"/>
      <c r="D19248" s="21"/>
      <c r="E19248" s="5"/>
      <c r="F19248" s="16"/>
      <c r="G19248" s="6"/>
      <c r="H19248" s="9"/>
      <c r="I19248" s="183"/>
      <c r="W19248">
        <f t="shared" si="2020"/>
      </c>
      <c r="X19248">
        <f t="shared" si="2021"/>
      </c>
      <c r="Y19248">
        <f t="shared" si="2022"/>
      </c>
      <c r="Z19248">
        <f t="shared" si="2023"/>
      </c>
    </row>
    <row r="19249" spans="1:26">
      <c r="A19249" s="5"/>
      <c r="B19249" s="1636" t="s">
        <v>2664</v>
      </c>
      <c r="C19249" s="1637"/>
      <c r="D19249" s="5"/>
      <c r="E19249" s="5"/>
      <c r="F19249" s="5"/>
      <c r="G19249" s="6"/>
      <c r="H19249" s="16"/>
      <c r="I19249" s="183"/>
      <c r="W19249">
        <f t="shared" si="2020"/>
      </c>
      <c r="X19249">
        <f t="shared" si="2021"/>
      </c>
      <c r="Y19249">
        <f t="shared" si="2022"/>
      </c>
      <c r="Z19249">
        <f t="shared" si="2023"/>
      </c>
    </row>
    <row r="19250" spans="1:26">
      <c r="A19250" s="10"/>
      <c r="B19250" s="1638"/>
      <c r="C19250" s="1639"/>
      <c r="D19250" s="10"/>
      <c r="E19250" s="10"/>
      <c r="F19250" s="10"/>
      <c r="G19250" s="10"/>
      <c r="H19250" s="10"/>
      <c r="I19250" s="97"/>
      <c r="W19250">
        <f t="shared" si="2020"/>
      </c>
      <c r="X19250">
        <f t="shared" si="2021"/>
      </c>
      <c r="Y19250">
        <f t="shared" si="2022"/>
      </c>
      <c r="Z19250">
        <f t="shared" si="2023"/>
      </c>
    </row>
    <row r="19251" spans="1:26" ht="15.75" thickBot="1">
      <c r="A19251" s="10"/>
      <c r="B19251" s="80" t="s">
        <v>20</v>
      </c>
      <c r="C19251" s="35"/>
      <c r="D19251" s="35"/>
      <c r="E19251" s="35"/>
      <c r="F19251" s="35"/>
      <c r="G19251" s="35"/>
      <c r="H19251" s="35"/>
      <c r="I19251" s="98"/>
      <c r="W19251">
        <f t="shared" si="2020"/>
      </c>
      <c r="X19251">
        <f t="shared" si="2021"/>
      </c>
      <c r="Y19251">
        <f t="shared" si="2022"/>
      </c>
      <c r="Z19251">
        <f t="shared" si="2023"/>
      </c>
    </row>
    <row r="19252" spans="1:26" ht="15.75" thickBot="1">
      <c r="A19252" s="99"/>
      <c r="B19252" s="81"/>
      <c r="C19252" s="39" t="s">
        <v>21</v>
      </c>
      <c r="D19252" s="40">
        <f>SUM(D19240:D19251)</f>
      </c>
      <c r="E19252" s="41">
        <f>IF(H19252=I19252,"OK","NO")</f>
      </c>
      <c r="F19252" s="40">
        <f>SUM(F19240:F19251)</f>
      </c>
      <c r="G19252" s="40">
        <f>SUM(G19240:G19251)</f>
      </c>
      <c r="H19252" s="42">
        <f>SUMPRODUCT(H19240:H19251,G19240:G19251)</f>
      </c>
      <c r="I19252" s="100">
        <f>SUM(I19237:I19251)</f>
      </c>
      <c r="L19252">
        <f>+I19252-(5*425+5*425*0.28)</f>
      </c>
      <c r="W19252">
        <f t="shared" si="2020"/>
      </c>
      <c r="X19252">
        <f t="shared" si="2021"/>
      </c>
      <c r="Y19252">
        <f t="shared" si="2022"/>
      </c>
      <c r="Z19252">
        <f t="shared" si="2023"/>
      </c>
    </row>
    <row r="19253" spans="1:26">
      <c r="A19253" s="10"/>
      <c r="B19253" s="10"/>
      <c r="C19253" s="91"/>
      <c r="D19253" s="91"/>
      <c r="E19253" s="91"/>
      <c r="F19253" s="91"/>
      <c r="G19253" s="91"/>
      <c r="H19253" s="91"/>
      <c r="I19253" s="91"/>
      <c r="W19253">
        <f t="shared" si="2020"/>
      </c>
      <c r="X19253">
        <f t="shared" si="2021"/>
      </c>
      <c r="Y19253">
        <f t="shared" si="2022"/>
      </c>
      <c r="Z19253">
        <f t="shared" si="2023"/>
      </c>
    </row>
    <row r="19254" spans="1:26">
      <c r="A19254" s="12" t="s">
        <v>315</v>
      </c>
      <c r="B19254" s="12"/>
      <c r="C19254" s="12"/>
      <c r="D19254" s="13"/>
      <c r="E19254" s="14"/>
      <c r="F19254" s="14"/>
      <c r="G19254" s="14">
        <f>+G19252-SUM(#REF!)</f>
      </c>
      <c r="H19254" s="2"/>
      <c r="I19254" s="12"/>
      <c r="W19254">
        <f t="shared" si="2020"/>
      </c>
      <c r="X19254">
        <f t="shared" si="2021"/>
      </c>
      <c r="Y19254">
        <f t="shared" si="2022"/>
      </c>
      <c r="Z19254">
        <f t="shared" si="2023"/>
      </c>
    </row>
    <row r="19255" spans="1:26">
      <c r="W19255">
        <f t="shared" si="2020"/>
      </c>
      <c r="X19255">
        <f t="shared" si="2021"/>
      </c>
      <c r="Y19255">
        <f t="shared" si="2022"/>
      </c>
      <c r="Z19255">
        <f t="shared" si="2023"/>
      </c>
    </row>
    <row r="19256" spans="1:26">
      <c r="W19256">
        <f t="shared" si="2020"/>
      </c>
      <c r="X19256">
        <f t="shared" si="2021"/>
      </c>
      <c r="Y19256">
        <f t="shared" si="2022"/>
      </c>
      <c r="Z19256">
        <f t="shared" si="2023"/>
      </c>
    </row>
    <row r="19257" spans="1:26">
      <c r="W19257">
        <f t="shared" si="2020"/>
      </c>
      <c r="X19257">
        <f t="shared" si="2021"/>
      </c>
      <c r="Y19257">
        <f t="shared" si="2022"/>
      </c>
      <c r="Z19257">
        <f t="shared" si="2023"/>
      </c>
    </row>
    <row r="19258" spans="1:26">
      <c r="W19258">
        <f t="shared" si="2020"/>
      </c>
      <c r="X19258">
        <f t="shared" si="2021"/>
      </c>
      <c r="Y19258">
        <f t="shared" si="2022"/>
      </c>
      <c r="Z19258">
        <f t="shared" si="2023"/>
      </c>
    </row>
    <row r="19259" spans="1:26">
      <c r="W19259">
        <f t="shared" si="2020"/>
      </c>
      <c r="X19259">
        <f t="shared" si="2021"/>
      </c>
      <c r="Y19259">
        <f t="shared" si="2022"/>
      </c>
      <c r="Z19259">
        <f t="shared" si="2023"/>
      </c>
    </row>
    <row r="19260" spans="1:26">
      <c r="A19260" s="1562" t="s">
        <v>0</v>
      </c>
      <c r="B19260" s="1562"/>
      <c r="C19260" s="1562"/>
      <c r="D19260" s="1562"/>
      <c r="E19260" s="1562"/>
      <c r="F19260" s="1562"/>
      <c r="G19260" s="1562"/>
      <c r="H19260" s="1562"/>
      <c r="I19260" s="1562"/>
      <c r="W19260">
        <f t="shared" si="2020"/>
      </c>
      <c r="X19260">
        <f t="shared" si="2021"/>
      </c>
      <c r="Y19260">
        <f t="shared" si="2022"/>
      </c>
      <c r="Z19260">
        <f t="shared" si="2023"/>
      </c>
    </row>
    <row r="19261" spans="1:26">
      <c r="W19261">
        <f t="shared" si="2020"/>
      </c>
      <c r="X19261">
        <f t="shared" si="2021"/>
      </c>
      <c r="Y19261">
        <f t="shared" si="2022"/>
      </c>
      <c r="Z19261">
        <f t="shared" si="2023"/>
      </c>
    </row>
    <row r="19262" spans="1:26">
      <c r="B19262" s="124"/>
      <c r="C19262" s="124"/>
      <c r="D19262" s="124"/>
      <c r="E19262" s="124"/>
      <c r="F19262" s="124"/>
      <c r="G19262" s="124"/>
      <c r="H19262" s="124"/>
      <c r="I19262" s="124"/>
      <c r="W19262">
        <f t="shared" si="2020"/>
      </c>
      <c r="X19262">
        <f t="shared" si="2021"/>
      </c>
      <c r="Y19262">
        <f t="shared" si="2022"/>
      </c>
      <c r="Z19262">
        <f t="shared" si="2023"/>
      </c>
    </row>
    <row r="19263" spans="1:26">
      <c r="A19263" s="1" t="s">
        <v>1</v>
      </c>
      <c r="G19263" s="489" t="s">
        <v>2</v>
      </c>
      <c r="H19263" s="3" t="s">
        <v>2815</v>
      </c>
      <c r="W19263">
        <f t="shared" si="2020"/>
      </c>
      <c r="X19263">
        <f t="shared" si="2021"/>
      </c>
      <c r="Y19263">
        <f t="shared" si="2022"/>
      </c>
      <c r="Z19263">
        <f t="shared" si="2023"/>
      </c>
    </row>
    <row r="19264" spans="1:26">
      <c r="A19264" s="1" t="inlineStr">
        <is>
          <t>Dealer-139</t>
        </is>
      </c>
      <c r="F19264" s="4"/>
      <c r="G19264" s="488" t="s">
        <v>1440</v>
      </c>
      <c r="H19264" s="1" t="s">
        <v>2412</v>
      </c>
      <c r="W19264">
        <f t="shared" si="2020"/>
      </c>
      <c r="X19264">
        <f t="shared" si="2021"/>
      </c>
      <c r="Y19264">
        <f t="shared" si="2022"/>
      </c>
      <c r="Z19264">
        <f t="shared" si="2023"/>
      </c>
    </row>
    <row r="19265" spans="1:26">
      <c r="A19265" s="254" t="inlineStr">
        <is>
          <t>Dealer-260</t>
        </is>
      </c>
      <c r="B19265" s="1"/>
      <c r="G19265" s="722"/>
      <c r="H19265" s="49"/>
      <c r="W19265">
        <f t="shared" si="2020"/>
      </c>
      <c r="X19265">
        <f t="shared" si="2021"/>
      </c>
      <c r="Y19265">
        <f t="shared" si="2022"/>
      </c>
      <c r="Z19265">
        <f t="shared" si="2023"/>
      </c>
    </row>
    <row r="19266" spans="1:26">
      <c r="A19266" s="254" t="inlineStr">
        <is>
          <t>Address line (redacted)</t>
        </is>
      </c>
      <c r="B19266" s="1"/>
      <c r="W19266">
        <f t="shared" si="2020"/>
      </c>
      <c r="X19266">
        <f t="shared" si="2021"/>
      </c>
      <c r="Y19266">
        <f t="shared" si="2022"/>
      </c>
      <c r="Z19266">
        <f t="shared" si="2023"/>
      </c>
    </row>
    <row r="19267" spans="1:26">
      <c r="A19267" s="1"/>
      <c r="B19267" s="1"/>
      <c r="C19267" s="1"/>
      <c r="W19267">
        <f t="shared" si="2020"/>
      </c>
      <c r="X19267">
        <f t="shared" si="2021"/>
      </c>
      <c r="Y19267">
        <f t="shared" si="2022"/>
      </c>
      <c r="Z19267">
        <f t="shared" si="2023"/>
      </c>
    </row>
    <row r="19268" spans="1:26">
      <c r="A19268" s="12" t="s">
        <v>4</v>
      </c>
      <c r="B19268" s="86" t="inlineStr">
        <is>
          <t>GSTIN-MASKED</t>
        </is>
      </c>
      <c r="D19268" s="197"/>
      <c r="E19268" s="197"/>
      <c r="F19268" s="197"/>
      <c r="G19268" s="197"/>
      <c r="H19268" s="197"/>
      <c r="W19268">
        <f t="shared" ref="W19268:W19331" si="2024">IF(LEFT($H19268&amp;"",5)="2019-",$H19268,W19267)</f>
      </c>
      <c r="X19268">
        <f t="shared" ref="X19268:X19331" si="2025">IF($W19268="",0,IF(COUNTIF($AB$2:$AB$80,$W19268)&gt;0,1,0))</f>
      </c>
      <c r="Y19268">
        <f t="shared" ref="Y19268:Y19331" si="2026">IF($C19268="","",UPPER(TRIM(IFERROR(LEFT($C19268&amp;"",FIND("/",$C19268&amp;"")-1),$C19268&amp;""))))</f>
      </c>
      <c r="Z19268">
        <f t="shared" ref="Z19268:Z19331" si="2027">IFERROR(IF(ISNUMBER($G19268),$G19268,0),0)</f>
      </c>
    </row>
    <row r="19269" spans="1:26">
      <c r="B19269" s="1"/>
      <c r="D19269" s="197"/>
      <c r="E19269" s="197"/>
      <c r="F19269" s="197"/>
      <c r="G19269" s="197"/>
      <c r="H19269" s="197"/>
      <c r="W19269">
        <f t="shared" si="2024"/>
      </c>
      <c r="X19269">
        <f t="shared" si="2025"/>
      </c>
      <c r="Y19269">
        <f t="shared" si="2026"/>
      </c>
      <c r="Z19269">
        <f t="shared" si="2027"/>
      </c>
    </row>
    <row r="19270" spans="1:26">
      <c r="A19270" s="1" t="s">
        <v>5</v>
      </c>
      <c r="D19270" s="197"/>
      <c r="E19270" s="197"/>
      <c r="F19270" s="197"/>
      <c r="G19270" s="197"/>
      <c r="H19270" s="197"/>
      <c r="W19270">
        <f t="shared" si="2024"/>
      </c>
      <c r="X19270">
        <f t="shared" si="2025"/>
      </c>
      <c r="Y19270">
        <f t="shared" si="2026"/>
      </c>
      <c r="Z19270">
        <f t="shared" si="2027"/>
      </c>
    </row>
    <row r="19271" spans="1:26">
      <c r="A19271" s="1" t="s">
        <v>6</v>
      </c>
      <c r="D19271" s="197"/>
      <c r="E19271" s="197"/>
      <c r="F19271" s="197"/>
      <c r="G19271" s="197"/>
      <c r="H19271" s="197"/>
      <c r="W19271">
        <f t="shared" si="2024"/>
      </c>
      <c r="X19271">
        <f t="shared" si="2025"/>
      </c>
      <c r="Y19271">
        <f t="shared" si="2026"/>
      </c>
      <c r="Z19271">
        <f t="shared" si="2027"/>
      </c>
    </row>
    <row r="19272" spans="1:26" ht="15.75" thickBot="1">
      <c r="A19272" s="1" t="s">
        <v>7</v>
      </c>
      <c r="W19272">
        <f t="shared" si="2024"/>
      </c>
      <c r="X19272">
        <f t="shared" si="2025"/>
      </c>
      <c r="Y19272">
        <f t="shared" si="2026"/>
      </c>
      <c r="Z19272">
        <f t="shared" si="2027"/>
      </c>
    </row>
    <row r="19273" spans="1:26" ht="24">
      <c r="A19273" s="676" t="s">
        <v>8</v>
      </c>
      <c r="B19273" s="677" t="s">
        <v>9</v>
      </c>
      <c r="C19273" s="678" t="s">
        <v>10</v>
      </c>
      <c r="D19273" s="679" t="s">
        <v>11</v>
      </c>
      <c r="E19273" s="679" t="s">
        <v>12</v>
      </c>
      <c r="F19273" s="679" t="s">
        <v>13</v>
      </c>
      <c r="G19273" s="679" t="s">
        <v>14</v>
      </c>
      <c r="H19273" s="680" t="s">
        <v>15</v>
      </c>
      <c r="I19273" s="681" t="s">
        <v>16</v>
      </c>
      <c r="W19273">
        <f t="shared" si="2024"/>
      </c>
      <c r="X19273">
        <f t="shared" si="2025"/>
      </c>
      <c r="Y19273">
        <f t="shared" si="2026"/>
      </c>
      <c r="Z19273">
        <f t="shared" si="2027"/>
      </c>
    </row>
    <row r="19274" spans="1:26">
      <c r="A19274" s="682"/>
      <c r="B19274" s="1564" t="s">
        <v>17</v>
      </c>
      <c r="C19274" s="1565"/>
      <c r="D19274" s="5"/>
      <c r="E19274" s="184"/>
      <c r="F19274" s="184"/>
      <c r="G19274" s="186"/>
      <c r="H19274" s="184"/>
      <c r="I19274" s="684"/>
      <c r="W19274">
        <f t="shared" si="2024"/>
      </c>
      <c r="X19274">
        <f t="shared" si="2025"/>
      </c>
      <c r="Y19274">
        <f t="shared" si="2026"/>
      </c>
      <c r="Z19274">
        <f t="shared" si="2027"/>
      </c>
    </row>
    <row r="19275" spans="1:26">
      <c r="A19275" s="5">
        <v>1</v>
      </c>
      <c r="B19275" s="8" t="s">
        <v>380</v>
      </c>
      <c r="C19275" s="5" t="s">
        <v>381</v>
      </c>
      <c r="D19275" s="5">
        <v>1</v>
      </c>
      <c r="E19275" s="5">
        <v>5</v>
      </c>
      <c r="F19275" s="5">
        <f>+E19275*D19275</f>
      </c>
      <c r="G19275" s="6">
        <f>+E19275*D19275</f>
      </c>
      <c r="H19275" s="5">
        <v>1</v>
      </c>
      <c r="I19275" s="683">
        <f t="shared" ref="I19275:I19280" si="2028">+H19275*G19275</f>
      </c>
      <c r="J19275">
        <v>119</v>
      </c>
      <c r="K19275">
        <f t="shared" ref="K19275:K19280" si="2029">+H19275-J19275</f>
      </c>
      <c r="L19275">
        <f t="shared" ref="L19275:L19280" si="2030">+K19275*G19275</f>
      </c>
      <c r="W19275">
        <f t="shared" si="2024"/>
      </c>
      <c r="X19275">
        <f t="shared" si="2025"/>
      </c>
      <c r="Y19275">
        <f t="shared" si="2026"/>
      </c>
      <c r="Z19275">
        <f t="shared" si="2027"/>
      </c>
    </row>
    <row r="19276" spans="1:26" ht="24">
      <c r="A19276" s="5">
        <v>2</v>
      </c>
      <c r="B19276" s="15" t="s">
        <v>2816</v>
      </c>
      <c r="C19276" s="5" t="s">
        <v>415</v>
      </c>
      <c r="D19276" s="5">
        <v>1</v>
      </c>
      <c r="E19276" s="5">
        <v>5</v>
      </c>
      <c r="F19276" s="5">
        <f>+E19276*D19276</f>
      </c>
      <c r="G19276" s="6">
        <f>+E19276*D19276</f>
      </c>
      <c r="H19276" s="5">
        <v>1</v>
      </c>
      <c r="I19276" s="683">
        <f t="shared" si="2028"/>
      </c>
      <c r="J19276">
        <v>119</v>
      </c>
      <c r="K19276">
        <f t="shared" si="2029"/>
      </c>
      <c r="L19276">
        <f t="shared" si="2030"/>
      </c>
      <c r="W19276">
        <f t="shared" si="2024"/>
      </c>
      <c r="X19276">
        <f t="shared" si="2025"/>
      </c>
      <c r="Y19276">
        <f t="shared" si="2026"/>
      </c>
      <c r="Z19276">
        <f t="shared" si="2027"/>
      </c>
    </row>
    <row r="19277" spans="1:26">
      <c r="A19277" s="5">
        <v>3</v>
      </c>
      <c r="B19277" s="15" t="s">
        <v>2817</v>
      </c>
      <c r="C19277" s="5" t="s">
        <v>415</v>
      </c>
      <c r="D19277" s="5"/>
      <c r="E19277" s="5"/>
      <c r="F19277" s="5">
        <v>2</v>
      </c>
      <c r="G19277" s="6">
        <f>+F19277</f>
      </c>
      <c r="H19277" s="5">
        <v>1</v>
      </c>
      <c r="I19277" s="683">
        <f t="shared" si="2028"/>
      </c>
      <c r="J19277">
        <v>119</v>
      </c>
      <c r="K19277">
        <f t="shared" si="2029"/>
      </c>
      <c r="L19277">
        <f t="shared" si="2030"/>
      </c>
      <c r="W19277">
        <f t="shared" si="2024"/>
      </c>
      <c r="X19277">
        <f t="shared" si="2025"/>
      </c>
      <c r="Y19277">
        <f t="shared" si="2026"/>
      </c>
      <c r="Z19277">
        <f t="shared" si="2027"/>
      </c>
    </row>
    <row r="19278" spans="1:26">
      <c r="A19278" s="5">
        <v>4</v>
      </c>
      <c r="B19278" s="8" t="s">
        <v>439</v>
      </c>
      <c r="C19278" s="5" t="s">
        <v>438</v>
      </c>
      <c r="D19278" s="5">
        <v>1</v>
      </c>
      <c r="E19278" s="5">
        <v>5</v>
      </c>
      <c r="F19278" s="5">
        <f>+E19278*D19278</f>
      </c>
      <c r="G19278" s="6">
        <f>+E19278*D19278</f>
      </c>
      <c r="H19278" s="5">
        <v>1</v>
      </c>
      <c r="I19278" s="683">
        <f t="shared" si="2028"/>
      </c>
      <c r="J19278">
        <v>119</v>
      </c>
      <c r="K19278">
        <f t="shared" si="2029"/>
      </c>
      <c r="L19278">
        <f t="shared" si="2030"/>
      </c>
      <c r="W19278">
        <f t="shared" si="2024"/>
      </c>
      <c r="X19278">
        <f t="shared" si="2025"/>
      </c>
      <c r="Y19278">
        <f t="shared" si="2026"/>
      </c>
      <c r="Z19278">
        <f t="shared" si="2027"/>
      </c>
    </row>
    <row r="19279" spans="1:26">
      <c r="A19279" s="5">
        <v>5</v>
      </c>
      <c r="B19279" s="8" t="s">
        <v>1396</v>
      </c>
      <c r="C19279" s="5" t="s">
        <v>1074</v>
      </c>
      <c r="D19279" s="5">
        <v>1</v>
      </c>
      <c r="E19279" s="5">
        <v>5</v>
      </c>
      <c r="F19279" s="5">
        <f>+E19279*D19279</f>
      </c>
      <c r="G19279" s="6">
        <f>+E19279*D19279</f>
      </c>
      <c r="H19279" s="5">
        <v>1</v>
      </c>
      <c r="I19279" s="683">
        <f t="shared" si="2028"/>
      </c>
      <c r="J19279">
        <v>119</v>
      </c>
      <c r="K19279">
        <f t="shared" si="2029"/>
      </c>
      <c r="L19279">
        <f t="shared" si="2030"/>
      </c>
      <c r="W19279">
        <f t="shared" si="2024"/>
      </c>
      <c r="X19279">
        <f t="shared" si="2025"/>
      </c>
      <c r="Y19279">
        <f t="shared" si="2026"/>
      </c>
      <c r="Z19279">
        <f t="shared" si="2027"/>
      </c>
    </row>
    <row r="19280" spans="1:26">
      <c r="A19280" s="5">
        <v>6</v>
      </c>
      <c r="B19280" s="8" t="s">
        <v>580</v>
      </c>
      <c r="C19280" s="5" t="s">
        <v>581</v>
      </c>
      <c r="D19280" s="5">
        <v>1</v>
      </c>
      <c r="E19280" s="5">
        <v>5</v>
      </c>
      <c r="F19280" s="5">
        <f>+E19280*D19280</f>
      </c>
      <c r="G19280" s="6">
        <f>+E19280*D19280</f>
      </c>
      <c r="H19280" s="5">
        <v>1</v>
      </c>
      <c r="I19280" s="683">
        <f t="shared" si="2028"/>
      </c>
      <c r="J19280">
        <v>119</v>
      </c>
      <c r="K19280">
        <f t="shared" si="2029"/>
      </c>
      <c r="L19280">
        <f t="shared" si="2030"/>
      </c>
      <c r="W19280">
        <f t="shared" si="2024"/>
      </c>
      <c r="X19280">
        <f t="shared" si="2025"/>
      </c>
      <c r="Y19280">
        <f t="shared" si="2026"/>
      </c>
      <c r="Z19280">
        <f t="shared" si="2027"/>
      </c>
    </row>
    <row r="19281" spans="1:26">
      <c r="A19281" s="682"/>
      <c r="B19281" s="1564" t="s">
        <v>644</v>
      </c>
      <c r="C19281" s="1565"/>
      <c r="D19281" s="9"/>
      <c r="E19281" s="5"/>
      <c r="F19281" s="5"/>
      <c r="G19281" s="6"/>
      <c r="H19281" s="16"/>
      <c r="I19281" s="683"/>
      <c r="W19281">
        <f t="shared" si="2024"/>
      </c>
      <c r="X19281">
        <f t="shared" si="2025"/>
      </c>
      <c r="Y19281">
        <f t="shared" si="2026"/>
      </c>
      <c r="Z19281">
        <f t="shared" si="2027"/>
      </c>
    </row>
    <row r="19282" spans="1:26">
      <c r="A19282" s="5">
        <v>7</v>
      </c>
      <c r="B19282" s="8" t="s">
        <v>515</v>
      </c>
      <c r="C19282" s="5" t="s">
        <v>2095</v>
      </c>
      <c r="D19282" s="5">
        <v>1</v>
      </c>
      <c r="E19282" s="5">
        <v>4</v>
      </c>
      <c r="F19282" s="5">
        <f>+E19282*D19282</f>
      </c>
      <c r="G19282" s="6">
        <f>+E19282*D19282</f>
      </c>
      <c r="H19282" s="5">
        <v>1</v>
      </c>
      <c r="I19282" s="683">
        <f>+H19282*G19282</f>
      </c>
      <c r="J19282">
        <f>1400*18%</f>
      </c>
      <c r="K19282">
        <f>+H19282-J19282</f>
      </c>
      <c r="L19282">
        <f>+K19282*G19282</f>
      </c>
      <c r="W19282">
        <f t="shared" si="2024"/>
      </c>
      <c r="X19282">
        <f t="shared" si="2025"/>
      </c>
      <c r="Y19282">
        <f t="shared" si="2026"/>
      </c>
      <c r="Z19282">
        <f t="shared" si="2027"/>
      </c>
    </row>
    <row r="19283" spans="1:26">
      <c r="A19283" s="682"/>
      <c r="B19283" s="1564" t="s">
        <v>375</v>
      </c>
      <c r="C19283" s="1565"/>
      <c r="D19283" s="9"/>
      <c r="E19283" s="5"/>
      <c r="F19283" s="5"/>
      <c r="G19283" s="6"/>
      <c r="H19283" s="16"/>
      <c r="I19283" s="683"/>
      <c r="W19283">
        <f t="shared" si="2024"/>
      </c>
      <c r="X19283">
        <f t="shared" si="2025"/>
      </c>
      <c r="Y19283">
        <f t="shared" si="2026"/>
      </c>
      <c r="Z19283">
        <f t="shared" si="2027"/>
      </c>
    </row>
    <row r="19284" spans="1:26">
      <c r="A19284" s="5">
        <v>8</v>
      </c>
      <c r="B19284" s="273" t="s">
        <v>640</v>
      </c>
      <c r="C19284" s="15" t="s">
        <v>641</v>
      </c>
      <c r="D19284" s="9">
        <v>1</v>
      </c>
      <c r="E19284" s="9">
        <v>25</v>
      </c>
      <c r="F19284" s="5">
        <f>+E19284*D19284</f>
      </c>
      <c r="G19284" s="6">
        <f>+E19284*D19284</f>
      </c>
      <c r="H19284" s="5">
        <v>1</v>
      </c>
      <c r="I19284" s="683">
        <f>+H19284*G19284</f>
      </c>
      <c r="J19284">
        <f>75*18%</f>
      </c>
      <c r="K19284">
        <f>+H19284-J19284</f>
      </c>
      <c r="L19284">
        <f>+K19284*G19284</f>
      </c>
      <c r="W19284">
        <f t="shared" si="2024"/>
      </c>
      <c r="X19284">
        <f t="shared" si="2025"/>
      </c>
      <c r="Y19284">
        <f t="shared" si="2026"/>
      </c>
      <c r="Z19284">
        <f t="shared" si="2027"/>
      </c>
    </row>
    <row r="19285" spans="1:26">
      <c r="A19285" s="682"/>
      <c r="B19285" s="1564" t="s">
        <v>18</v>
      </c>
      <c r="C19285" s="1565"/>
      <c r="D19285" s="9"/>
      <c r="E19285" s="5"/>
      <c r="F19285" s="5"/>
      <c r="G19285" s="6"/>
      <c r="H19285" s="16"/>
      <c r="I19285" s="683"/>
      <c r="W19285">
        <f t="shared" si="2024"/>
      </c>
      <c r="X19285">
        <f t="shared" si="2025"/>
      </c>
      <c r="Y19285">
        <f t="shared" si="2026"/>
      </c>
      <c r="Z19285">
        <f t="shared" si="2027"/>
      </c>
    </row>
    <row r="19286" spans="1:26">
      <c r="A19286" s="5">
        <v>9</v>
      </c>
      <c r="B19286" s="95" t="s">
        <v>471</v>
      </c>
      <c r="C19286" s="9" t="s">
        <v>470</v>
      </c>
      <c r="D19286" s="9">
        <v>1</v>
      </c>
      <c r="E19286" s="5">
        <v>4</v>
      </c>
      <c r="F19286" s="5">
        <f>+E19286*D19286</f>
      </c>
      <c r="G19286" s="6">
        <f>+E19286*D19286</f>
      </c>
      <c r="H19286" s="9">
        <v>1</v>
      </c>
      <c r="I19286" s="683">
        <f>+H19286*G19286</f>
      </c>
      <c r="J19286">
        <v>112</v>
      </c>
      <c r="K19286">
        <f>+H19286-J19286</f>
      </c>
      <c r="L19286">
        <f>+K19286*G19286</f>
      </c>
      <c r="W19286">
        <f t="shared" si="2024"/>
      </c>
      <c r="X19286">
        <f t="shared" si="2025"/>
      </c>
      <c r="Y19286">
        <f t="shared" si="2026"/>
      </c>
      <c r="Z19286">
        <f t="shared" si="2027"/>
      </c>
    </row>
    <row r="19287" spans="1:26">
      <c r="A19287" s="5"/>
      <c r="B19287" s="95"/>
      <c r="C19287" s="16"/>
      <c r="D19287" s="5"/>
      <c r="E19287" s="5"/>
      <c r="F19287" s="5"/>
      <c r="G19287" s="6"/>
      <c r="H19287" s="16"/>
      <c r="I19287" s="683"/>
      <c r="W19287">
        <f t="shared" si="2024"/>
      </c>
      <c r="X19287">
        <f t="shared" si="2025"/>
      </c>
      <c r="Y19287">
        <f t="shared" si="2026"/>
      </c>
      <c r="Z19287">
        <f t="shared" si="2027"/>
      </c>
    </row>
    <row r="19288" spans="1:26">
      <c r="A19288" s="5"/>
      <c r="B19288" s="95"/>
      <c r="C19288" s="5"/>
      <c r="D19288" s="5"/>
      <c r="E19288" s="5"/>
      <c r="F19288" s="5"/>
      <c r="G19288" s="6"/>
      <c r="H19288" s="16"/>
      <c r="I19288" s="683"/>
      <c r="W19288">
        <f t="shared" si="2024"/>
      </c>
      <c r="X19288">
        <f t="shared" si="2025"/>
      </c>
      <c r="Y19288">
        <f t="shared" si="2026"/>
      </c>
      <c r="Z19288">
        <f t="shared" si="2027"/>
      </c>
    </row>
    <row r="19289" spans="1:26">
      <c r="A19289" s="5"/>
      <c r="B19289" s="95"/>
      <c r="C19289" s="5"/>
      <c r="D19289" s="5"/>
      <c r="E19289" s="5"/>
      <c r="F19289" s="5"/>
      <c r="G19289" s="6"/>
      <c r="H19289" s="16"/>
      <c r="I19289" s="683"/>
      <c r="W19289">
        <f t="shared" si="2024"/>
      </c>
      <c r="X19289">
        <f t="shared" si="2025"/>
      </c>
      <c r="Y19289">
        <f t="shared" si="2026"/>
      </c>
      <c r="Z19289">
        <f t="shared" si="2027"/>
      </c>
    </row>
    <row r="19290" spans="1:26">
      <c r="A19290" s="682"/>
      <c r="B19290" s="95"/>
      <c r="C19290" s="101"/>
      <c r="D19290" s="9"/>
      <c r="E19290" s="5"/>
      <c r="F19290" s="5"/>
      <c r="G19290" s="6"/>
      <c r="H19290" s="16"/>
      <c r="I19290" s="683"/>
      <c r="W19290">
        <f t="shared" si="2024"/>
      </c>
      <c r="X19290">
        <f t="shared" si="2025"/>
      </c>
      <c r="Y19290">
        <f t="shared" si="2026"/>
      </c>
      <c r="Z19290">
        <f t="shared" si="2027"/>
      </c>
    </row>
    <row r="19291" spans="1:26">
      <c r="A19291" s="682"/>
      <c r="B19291" s="95"/>
      <c r="C19291" s="101"/>
      <c r="D19291" s="9"/>
      <c r="E19291" s="5"/>
      <c r="F19291" s="5"/>
      <c r="G19291" s="6"/>
      <c r="H19291" s="5"/>
      <c r="I19291" s="683"/>
      <c r="W19291">
        <f t="shared" si="2024"/>
      </c>
      <c r="X19291">
        <f t="shared" si="2025"/>
      </c>
      <c r="Y19291">
        <f t="shared" si="2026"/>
      </c>
      <c r="Z19291">
        <f t="shared" si="2027"/>
      </c>
    </row>
    <row r="19292" spans="1:26">
      <c r="A19292" s="682"/>
      <c r="B19292" s="8"/>
      <c r="C19292" s="5"/>
      <c r="D19292" s="9"/>
      <c r="E19292" s="16"/>
      <c r="F19292" s="5"/>
      <c r="G19292" s="6"/>
      <c r="H19292" s="16"/>
      <c r="I19292" s="683"/>
      <c r="W19292">
        <f t="shared" si="2024"/>
      </c>
      <c r="X19292">
        <f t="shared" si="2025"/>
      </c>
      <c r="Y19292">
        <f t="shared" si="2026"/>
      </c>
      <c r="Z19292">
        <f t="shared" si="2027"/>
      </c>
    </row>
    <row r="19293" spans="1:26">
      <c r="A19293" s="685"/>
      <c r="B19293" s="106"/>
      <c r="C19293" s="15"/>
      <c r="D19293" s="184"/>
      <c r="E19293" s="184"/>
      <c r="F19293" s="184"/>
      <c r="G19293" s="186"/>
      <c r="H19293" s="185"/>
      <c r="I19293" s="684"/>
      <c r="W19293">
        <f t="shared" si="2024"/>
      </c>
      <c r="X19293">
        <f t="shared" si="2025"/>
      </c>
      <c r="Y19293">
        <f t="shared" si="2026"/>
      </c>
      <c r="Z19293">
        <f t="shared" si="2027"/>
      </c>
    </row>
    <row r="19294" spans="1:26" ht="15.75" thickBot="1">
      <c r="A19294" s="682"/>
      <c r="B19294" s="224"/>
      <c r="C19294" s="15"/>
      <c r="D19294" s="23"/>
      <c r="E19294" s="225"/>
      <c r="F19294" s="23"/>
      <c r="G19294" s="24"/>
      <c r="H19294" s="225"/>
      <c r="I19294" s="686"/>
      <c r="W19294">
        <f t="shared" si="2024"/>
      </c>
      <c r="X19294">
        <f t="shared" si="2025"/>
      </c>
      <c r="Y19294">
        <f t="shared" si="2026"/>
      </c>
      <c r="Z19294">
        <f t="shared" si="2027"/>
      </c>
    </row>
    <row r="19295" spans="1:26">
      <c r="A19295" s="685"/>
      <c r="B19295" s="17"/>
      <c r="C19295" s="5"/>
      <c r="D19295" s="59"/>
      <c r="E19295" s="59"/>
      <c r="F19295" s="53"/>
      <c r="G19295" s="78"/>
      <c r="H19295" s="68"/>
      <c r="I19295" s="687">
        <f>SUM(I19274:I19294)</f>
      </c>
      <c r="W19295">
        <f t="shared" si="2024"/>
      </c>
      <c r="X19295">
        <f t="shared" si="2025"/>
      </c>
      <c r="Y19295">
        <f t="shared" si="2026"/>
      </c>
      <c r="Z19295">
        <f t="shared" si="2027"/>
      </c>
    </row>
    <row r="19296" spans="1:26" ht="15.75" thickBot="1">
      <c r="A19296" s="688"/>
      <c r="B19296" s="222"/>
      <c r="C19296" s="69"/>
      <c r="D19296" s="177"/>
      <c r="E19296" s="177"/>
      <c r="F19296" s="177"/>
      <c r="G19296" s="177"/>
      <c r="H19296" s="177"/>
      <c r="I19296" s="689"/>
      <c r="W19296">
        <f t="shared" si="2024"/>
      </c>
      <c r="X19296">
        <f t="shared" si="2025"/>
      </c>
      <c r="Y19296">
        <f t="shared" si="2026"/>
      </c>
      <c r="Z19296">
        <f t="shared" si="2027"/>
      </c>
    </row>
    <row r="19297" spans="1:26" ht="21">
      <c r="A19297" s="690"/>
      <c r="B19297" s="212"/>
      <c r="C19297" s="212"/>
      <c r="D19297" s="91"/>
      <c r="E19297" s="91"/>
      <c r="F19297" s="91"/>
      <c r="G19297" s="92" t="s">
        <v>19</v>
      </c>
      <c r="H19297" s="91"/>
      <c r="I19297" s="691">
        <f>+I19295-I19296</f>
      </c>
      <c r="L19297">
        <f>SUM(L19274:L19296)</f>
      </c>
      <c r="W19297">
        <f t="shared" si="2024"/>
      </c>
      <c r="X19297">
        <f t="shared" si="2025"/>
      </c>
      <c r="Y19297">
        <f t="shared" si="2026"/>
      </c>
      <c r="Z19297">
        <f t="shared" si="2027"/>
      </c>
    </row>
    <row r="19298" spans="1:26">
      <c r="A19298" s="688"/>
      <c r="B19298" s="222"/>
      <c r="C19298" s="222"/>
      <c r="D19298" s="69" t="s">
        <v>520</v>
      </c>
      <c r="E19298" s="69"/>
      <c r="F19298" s="69"/>
      <c r="G19298" s="69"/>
      <c r="H19298" s="112">
        <v>1</v>
      </c>
      <c r="I19298" s="692">
        <f>+L19297*H19298</f>
      </c>
      <c r="W19298">
        <f t="shared" si="2024"/>
      </c>
      <c r="X19298">
        <f t="shared" si="2025"/>
      </c>
      <c r="Y19298">
        <f t="shared" si="2026"/>
      </c>
      <c r="Z19298">
        <f t="shared" si="2027"/>
      </c>
    </row>
    <row r="19299" spans="1:26">
      <c r="A19299" s="690"/>
      <c r="B19299" s="10"/>
      <c r="C19299" s="10"/>
      <c r="D19299" s="69"/>
      <c r="E19299" s="69"/>
      <c r="F19299" s="69"/>
      <c r="G19299" s="69"/>
      <c r="H19299" s="69"/>
      <c r="I19299" s="692"/>
      <c r="W19299">
        <f t="shared" si="2024"/>
      </c>
      <c r="X19299">
        <f t="shared" si="2025"/>
      </c>
      <c r="Y19299">
        <f t="shared" si="2026"/>
      </c>
      <c r="Z19299">
        <f t="shared" si="2027"/>
      </c>
    </row>
    <row r="19300" spans="1:26" ht="15.75" thickBot="1">
      <c r="A19300" s="690"/>
      <c r="B19300" s="11" t="s">
        <v>20</v>
      </c>
      <c r="C19300" s="35"/>
      <c r="D19300" s="35"/>
      <c r="E19300" s="35"/>
      <c r="F19300" s="35"/>
      <c r="G19300" s="35"/>
      <c r="H19300" s="35"/>
      <c r="I19300" s="693"/>
      <c r="W19300">
        <f t="shared" si="2024"/>
      </c>
      <c r="X19300">
        <f t="shared" si="2025"/>
      </c>
      <c r="Y19300">
        <f t="shared" si="2026"/>
      </c>
      <c r="Z19300">
        <f t="shared" si="2027"/>
      </c>
    </row>
    <row r="19301" spans="1:26" ht="15.75" thickBot="1">
      <c r="A19301" s="694"/>
      <c r="B19301" s="38"/>
      <c r="C19301" s="39" t="s">
        <v>21</v>
      </c>
      <c r="D19301" s="40">
        <f>SUM(D19274:D19300)</f>
      </c>
      <c r="E19301" s="41">
        <f>IF(H19301=I19301,"OK","NO")</f>
      </c>
      <c r="F19301" s="40">
        <f>SUM(F19274:F19300)</f>
      </c>
      <c r="G19301" s="40">
        <f>SUM(G19274:G19300)</f>
      </c>
      <c r="H19301" s="41">
        <f>SUMPRODUCT(F19274:F19296,H19274:H19296)</f>
      </c>
      <c r="I19301" s="695">
        <f>+I19297-I19298</f>
      </c>
      <c r="W19301">
        <f t="shared" si="2024"/>
      </c>
      <c r="X19301">
        <f t="shared" si="2025"/>
      </c>
      <c r="Y19301">
        <f t="shared" si="2026"/>
      </c>
      <c r="Z19301">
        <f t="shared" si="2027"/>
      </c>
    </row>
    <row r="19302" spans="1:26" ht="15.75" thickBot="1">
      <c r="A19302" s="696"/>
      <c r="B19302" s="697"/>
      <c r="C19302" s="698"/>
      <c r="D19302" s="698"/>
      <c r="E19302" s="698"/>
      <c r="F19302" s="698"/>
      <c r="G19302" s="698"/>
      <c r="H19302" s="699"/>
      <c r="I19302" s="700"/>
      <c r="W19302">
        <f t="shared" si="2024"/>
      </c>
      <c r="X19302">
        <f t="shared" si="2025"/>
      </c>
      <c r="Y19302">
        <f t="shared" si="2026"/>
      </c>
      <c r="Z19302">
        <f t="shared" si="2027"/>
      </c>
    </row>
    <row r="19303" spans="1:26">
      <c r="A19303" s="12" t="s">
        <v>315</v>
      </c>
      <c r="B19303" s="12"/>
      <c r="C19303" s="12"/>
      <c r="D19303" s="13"/>
      <c r="E19303" s="14"/>
      <c r="F19303" s="14"/>
      <c r="G19303" s="14"/>
      <c r="H19303" s="2"/>
      <c r="I19303" s="12"/>
      <c r="W19303">
        <f t="shared" si="2024"/>
      </c>
      <c r="X19303">
        <f t="shared" si="2025"/>
      </c>
      <c r="Y19303">
        <f t="shared" si="2026"/>
      </c>
      <c r="Z19303">
        <f t="shared" si="2027"/>
      </c>
    </row>
    <row r="19304" spans="1:26">
      <c r="W19304">
        <f t="shared" si="2024"/>
      </c>
      <c r="X19304">
        <f t="shared" si="2025"/>
      </c>
      <c r="Y19304">
        <f t="shared" si="2026"/>
      </c>
      <c r="Z19304">
        <f t="shared" si="2027"/>
      </c>
    </row>
    <row r="19305" spans="1:26">
      <c r="W19305">
        <f t="shared" si="2024"/>
      </c>
      <c r="X19305">
        <f t="shared" si="2025"/>
      </c>
      <c r="Y19305">
        <f t="shared" si="2026"/>
      </c>
      <c r="Z19305">
        <f t="shared" si="2027"/>
      </c>
    </row>
    <row r="19306" spans="1:26">
      <c r="W19306">
        <f t="shared" si="2024"/>
      </c>
      <c r="X19306">
        <f t="shared" si="2025"/>
      </c>
      <c r="Y19306">
        <f t="shared" si="2026"/>
      </c>
      <c r="Z19306">
        <f t="shared" si="2027"/>
      </c>
    </row>
    <row r="19307" spans="1:26">
      <c r="W19307">
        <f t="shared" si="2024"/>
      </c>
      <c r="X19307">
        <f t="shared" si="2025"/>
      </c>
      <c r="Y19307">
        <f t="shared" si="2026"/>
      </c>
      <c r="Z19307">
        <f t="shared" si="2027"/>
      </c>
    </row>
    <row r="19308" spans="1:26">
      <c r="A19308" s="1562" t="s">
        <v>0</v>
      </c>
      <c r="B19308" s="1562"/>
      <c r="C19308" s="1562"/>
      <c r="D19308" s="1562"/>
      <c r="E19308" s="1562"/>
      <c r="F19308" s="1562"/>
      <c r="G19308" s="1562"/>
      <c r="H19308" s="1562"/>
      <c r="I19308" s="1562"/>
      <c r="W19308">
        <f t="shared" si="2024"/>
      </c>
      <c r="X19308">
        <f t="shared" si="2025"/>
      </c>
      <c r="Y19308">
        <f t="shared" si="2026"/>
      </c>
      <c r="Z19308">
        <f t="shared" si="2027"/>
      </c>
    </row>
    <row r="19309" spans="1:26">
      <c r="W19309">
        <f t="shared" si="2024"/>
      </c>
      <c r="X19309">
        <f t="shared" si="2025"/>
      </c>
      <c r="Y19309">
        <f t="shared" si="2026"/>
      </c>
      <c r="Z19309">
        <f t="shared" si="2027"/>
      </c>
    </row>
    <row r="19310" spans="1:26">
      <c r="W19310">
        <f t="shared" si="2024"/>
      </c>
      <c r="X19310">
        <f t="shared" si="2025"/>
      </c>
      <c r="Y19310">
        <f t="shared" si="2026"/>
      </c>
      <c r="Z19310">
        <f t="shared" si="2027"/>
      </c>
    </row>
    <row r="19311" spans="1:26">
      <c r="A19311" s="1" t="s">
        <v>1</v>
      </c>
      <c r="B19311" s="1"/>
      <c r="G19311" s="489" t="s">
        <v>2</v>
      </c>
      <c r="H19311" s="3" t="s">
        <v>2815</v>
      </c>
      <c r="W19311">
        <f t="shared" si="2024"/>
      </c>
      <c r="X19311">
        <f t="shared" si="2025"/>
      </c>
      <c r="Y19311">
        <f t="shared" si="2026"/>
      </c>
      <c r="Z19311">
        <f t="shared" si="2027"/>
      </c>
    </row>
    <row r="19312" spans="1:26">
      <c r="A19312" s="1" t="inlineStr">
        <is>
          <t>Dealer-166</t>
        </is>
      </c>
      <c r="B19312" s="1"/>
      <c r="F19312" s="4"/>
      <c r="G19312" s="488" t="s">
        <v>1440</v>
      </c>
      <c r="H19312" s="1" t="s">
        <v>2413</v>
      </c>
      <c r="W19312">
        <f t="shared" si="2024"/>
      </c>
      <c r="X19312">
        <f t="shared" si="2025"/>
      </c>
      <c r="Y19312">
        <f t="shared" si="2026"/>
      </c>
      <c r="Z19312">
        <f t="shared" si="2027"/>
      </c>
    </row>
    <row r="19313" spans="1:26">
      <c r="A19313" s="1" t="inlineStr">
        <is>
          <t>Address line (redacted)</t>
        </is>
      </c>
      <c r="B19313" s="1"/>
      <c r="H19313" s="49"/>
      <c r="W19313">
        <f t="shared" si="2024"/>
      </c>
      <c r="X19313">
        <f t="shared" si="2025"/>
      </c>
      <c r="Y19313">
        <f t="shared" si="2026"/>
      </c>
      <c r="Z19313">
        <f t="shared" si="2027"/>
      </c>
    </row>
    <row r="19314" spans="1:26">
      <c r="A19314" s="1" t="inlineStr">
        <is>
          <t>Address line (redacted)</t>
        </is>
      </c>
      <c r="B19314" s="1"/>
      <c r="D19314" s="85"/>
      <c r="E19314" s="85"/>
      <c r="F19314" s="85"/>
      <c r="G19314" s="85"/>
      <c r="H19314" s="85"/>
      <c r="W19314">
        <f t="shared" si="2024"/>
      </c>
      <c r="X19314">
        <f t="shared" si="2025"/>
      </c>
      <c r="Y19314">
        <f t="shared" si="2026"/>
      </c>
      <c r="Z19314">
        <f t="shared" si="2027"/>
      </c>
    </row>
    <row r="19315" spans="1:26">
      <c r="A19315" s="12" t="s">
        <v>299</v>
      </c>
      <c r="B19315" s="86" t="inlineStr">
        <is>
          <t>GSTIN-MASKED</t>
        </is>
      </c>
      <c r="D19315" s="85"/>
      <c r="E19315" s="85"/>
      <c r="F19315" s="85"/>
      <c r="G19315" s="85"/>
      <c r="H19315" s="85"/>
      <c r="W19315">
        <f t="shared" si="2024"/>
      </c>
      <c r="X19315">
        <f t="shared" si="2025"/>
      </c>
      <c r="Y19315">
        <f t="shared" si="2026"/>
      </c>
      <c r="Z19315">
        <f t="shared" si="2027"/>
      </c>
    </row>
    <row r="19316" spans="1:26">
      <c r="D19316" s="85"/>
      <c r="E19316" s="85"/>
      <c r="F19316" s="85"/>
      <c r="G19316" s="85"/>
      <c r="H19316" s="85"/>
      <c r="W19316">
        <f t="shared" si="2024"/>
      </c>
      <c r="X19316">
        <f t="shared" si="2025"/>
      </c>
      <c r="Y19316">
        <f t="shared" si="2026"/>
      </c>
      <c r="Z19316">
        <f t="shared" si="2027"/>
      </c>
    </row>
    <row r="19317" spans="1:26">
      <c r="W19317">
        <f t="shared" si="2024"/>
      </c>
      <c r="X19317">
        <f t="shared" si="2025"/>
      </c>
      <c r="Y19317">
        <f t="shared" si="2026"/>
      </c>
      <c r="Z19317">
        <f t="shared" si="2027"/>
      </c>
    </row>
    <row r="19318" spans="1:26">
      <c r="A19318" s="1" t="s">
        <v>5</v>
      </c>
      <c r="W19318">
        <f t="shared" si="2024"/>
      </c>
      <c r="X19318">
        <f t="shared" si="2025"/>
      </c>
      <c r="Y19318">
        <f t="shared" si="2026"/>
      </c>
      <c r="Z19318">
        <f t="shared" si="2027"/>
      </c>
    </row>
    <row r="19319" spans="1:26">
      <c r="A19319" s="1" t="s">
        <v>6</v>
      </c>
      <c r="W19319">
        <f t="shared" si="2024"/>
      </c>
      <c r="X19319">
        <f t="shared" si="2025"/>
      </c>
      <c r="Y19319">
        <f t="shared" si="2026"/>
      </c>
      <c r="Z19319">
        <f t="shared" si="2027"/>
      </c>
    </row>
    <row r="19320" spans="1:26">
      <c r="A19320" s="1" t="s">
        <v>7</v>
      </c>
      <c r="W19320">
        <f t="shared" si="2024"/>
      </c>
      <c r="X19320">
        <f t="shared" si="2025"/>
      </c>
      <c r="Y19320">
        <f t="shared" si="2026"/>
      </c>
      <c r="Z19320">
        <f t="shared" si="2027"/>
      </c>
    </row>
    <row r="19321" spans="1:26" ht="24">
      <c r="A19321" s="179" t="s">
        <v>8</v>
      </c>
      <c r="B19321" s="180" t="s">
        <v>9</v>
      </c>
      <c r="C19321" s="180" t="s">
        <v>10</v>
      </c>
      <c r="D19321" s="181" t="s">
        <v>11</v>
      </c>
      <c r="E19321" s="181" t="s">
        <v>12</v>
      </c>
      <c r="F19321" s="181" t="s">
        <v>13</v>
      </c>
      <c r="G19321" s="181" t="s">
        <v>14</v>
      </c>
      <c r="H19321" s="179" t="s">
        <v>15</v>
      </c>
      <c r="I19321" s="182" t="s">
        <v>16</v>
      </c>
      <c r="W19321">
        <f t="shared" si="2024"/>
      </c>
      <c r="X19321">
        <f t="shared" si="2025"/>
      </c>
      <c r="Y19321">
        <f t="shared" si="2026"/>
      </c>
      <c r="Z19321">
        <f t="shared" si="2027"/>
      </c>
    </row>
    <row r="19322" spans="1:26">
      <c r="A19322" s="5"/>
      <c r="B19322" s="1564" t="s">
        <v>17</v>
      </c>
      <c r="C19322" s="1565"/>
      <c r="D19322" s="5"/>
      <c r="E19322" s="5"/>
      <c r="F19322" s="21"/>
      <c r="G19322" s="6"/>
      <c r="H19322" s="5"/>
      <c r="I19322" s="183"/>
      <c r="W19322">
        <f t="shared" si="2024"/>
      </c>
      <c r="X19322">
        <f t="shared" si="2025"/>
      </c>
      <c r="Y19322">
        <f t="shared" si="2026"/>
      </c>
      <c r="Z19322">
        <f t="shared" si="2027"/>
      </c>
    </row>
    <row r="19323" spans="1:26">
      <c r="A19323" s="5">
        <v>1</v>
      </c>
      <c r="B19323" s="8" t="s">
        <v>1045</v>
      </c>
      <c r="C19323" s="5" t="s">
        <v>1044</v>
      </c>
      <c r="D19323" s="5">
        <v>1</v>
      </c>
      <c r="E19323" s="5">
        <v>5</v>
      </c>
      <c r="F19323" s="5">
        <f>+E19323*D19323</f>
      </c>
      <c r="G19323" s="6">
        <f>+E19323*D19323</f>
      </c>
      <c r="H19323" s="5">
        <v>1</v>
      </c>
      <c r="I19323" s="183">
        <f>+H19323*G19323</f>
      </c>
      <c r="J19323">
        <v>119</v>
      </c>
      <c r="K19323">
        <f>+H19323-J19323</f>
      </c>
      <c r="L19323">
        <f>+K19323*G19323</f>
      </c>
      <c r="W19323">
        <f t="shared" si="2024"/>
      </c>
      <c r="X19323">
        <f t="shared" si="2025"/>
      </c>
      <c r="Y19323">
        <f t="shared" si="2026"/>
      </c>
      <c r="Z19323">
        <f t="shared" si="2027"/>
      </c>
    </row>
    <row r="19324" spans="1:26">
      <c r="A19324" s="5"/>
      <c r="B19324" s="1564" t="s">
        <v>18</v>
      </c>
      <c r="C19324" s="1565"/>
      <c r="D19324" s="5"/>
      <c r="E19324" s="5"/>
      <c r="F19324" s="21"/>
      <c r="G19324" s="6"/>
      <c r="H19324" s="5"/>
      <c r="I19324" s="183"/>
      <c r="W19324">
        <f t="shared" si="2024"/>
      </c>
      <c r="X19324">
        <f t="shared" si="2025"/>
      </c>
      <c r="Y19324">
        <f t="shared" si="2026"/>
      </c>
      <c r="Z19324">
        <f t="shared" si="2027"/>
      </c>
    </row>
    <row r="19325" spans="1:26">
      <c r="A19325" s="5">
        <v>2</v>
      </c>
      <c r="B19325" s="95" t="s">
        <v>720</v>
      </c>
      <c r="C19325" s="101" t="s">
        <v>1277</v>
      </c>
      <c r="D19325" s="5">
        <v>1</v>
      </c>
      <c r="E19325" s="5">
        <v>4</v>
      </c>
      <c r="F19325" s="5">
        <f>+E19325*D19325</f>
      </c>
      <c r="G19325" s="6">
        <f>+E19325*D19325</f>
      </c>
      <c r="H19325" s="16">
        <v>1</v>
      </c>
      <c r="I19325" s="183">
        <f>+H19325*G19325</f>
      </c>
      <c r="J19325">
        <v>112</v>
      </c>
      <c r="K19325">
        <f>+H19325-J19325</f>
      </c>
      <c r="L19325">
        <f>+K19325*G19325</f>
      </c>
      <c r="W19325">
        <f t="shared" si="2024"/>
      </c>
      <c r="X19325">
        <f t="shared" si="2025"/>
      </c>
      <c r="Y19325">
        <f t="shared" si="2026"/>
      </c>
      <c r="Z19325">
        <f t="shared" si="2027"/>
      </c>
    </row>
    <row r="19326" spans="1:26">
      <c r="A19326" s="5"/>
      <c r="B19326" s="1564" t="s">
        <v>604</v>
      </c>
      <c r="C19326" s="1565"/>
      <c r="D19326" s="16"/>
      <c r="E19326" s="5"/>
      <c r="F19326" s="5"/>
      <c r="G19326" s="6"/>
      <c r="H19326" s="5"/>
      <c r="I19326" s="183"/>
      <c r="W19326">
        <f t="shared" si="2024"/>
      </c>
      <c r="X19326">
        <f t="shared" si="2025"/>
      </c>
      <c r="Y19326">
        <f t="shared" si="2026"/>
      </c>
      <c r="Z19326">
        <f t="shared" si="2027"/>
      </c>
    </row>
    <row r="19327" spans="1:26" ht="24">
      <c r="A19327" s="5">
        <v>3</v>
      </c>
      <c r="B19327" s="106" t="s">
        <v>970</v>
      </c>
      <c r="C19327" s="269" t="s">
        <v>979</v>
      </c>
      <c r="D19327" s="5">
        <v>1</v>
      </c>
      <c r="E19327" s="5">
        <v>10</v>
      </c>
      <c r="F19327" s="5">
        <f>+E19327*D19327</f>
      </c>
      <c r="G19327" s="6">
        <f>+E19327*D19327</f>
      </c>
      <c r="H19327" s="9">
        <v>1</v>
      </c>
      <c r="I19327" s="183">
        <f>+H19327*G19327</f>
      </c>
      <c r="J19327">
        <f>350*18%</f>
      </c>
      <c r="K19327">
        <f>+H19327-J19327</f>
      </c>
      <c r="L19327">
        <f>+K19327*G19327</f>
      </c>
      <c r="W19327">
        <f t="shared" si="2024"/>
      </c>
      <c r="X19327">
        <f t="shared" si="2025"/>
      </c>
      <c r="Y19327">
        <f t="shared" si="2026"/>
      </c>
      <c r="Z19327">
        <f t="shared" si="2027"/>
      </c>
    </row>
    <row r="19328" spans="1:26">
      <c r="A19328" s="5"/>
      <c r="B19328" s="1564" t="s">
        <v>565</v>
      </c>
      <c r="C19328" s="1565"/>
      <c r="D19328" s="5"/>
      <c r="E19328" s="5"/>
      <c r="F19328" s="21"/>
      <c r="G19328" s="6"/>
      <c r="H19328" s="5"/>
      <c r="I19328" s="183"/>
      <c r="W19328">
        <f t="shared" si="2024"/>
      </c>
      <c r="X19328">
        <f t="shared" si="2025"/>
      </c>
      <c r="Y19328">
        <f t="shared" si="2026"/>
      </c>
      <c r="Z19328">
        <f t="shared" si="2027"/>
      </c>
    </row>
    <row r="19329" spans="1:26" ht="24">
      <c r="A19329" s="19">
        <v>4</v>
      </c>
      <c r="B19329" s="224" t="s">
        <v>566</v>
      </c>
      <c r="C19329" s="15" t="s">
        <v>567</v>
      </c>
      <c r="D19329" s="5">
        <v>1</v>
      </c>
      <c r="E19329" s="19">
        <v>10</v>
      </c>
      <c r="F19329" s="5">
        <f>+E19329*D19329</f>
      </c>
      <c r="G19329" s="6">
        <f>+E19329*D19329</f>
      </c>
      <c r="H19329" s="19">
        <v>1</v>
      </c>
      <c r="I19329" s="183">
        <f>+H19329*G19329</f>
      </c>
      <c r="J19329">
        <v>18</v>
      </c>
      <c r="K19329">
        <f>+H19329-J19329</f>
      </c>
      <c r="L19329">
        <f>+K19329*G19329</f>
      </c>
      <c r="W19329">
        <f t="shared" si="2024"/>
      </c>
      <c r="X19329">
        <f t="shared" si="2025"/>
      </c>
      <c r="Y19329">
        <f t="shared" si="2026"/>
      </c>
      <c r="Z19329">
        <f t="shared" si="2027"/>
      </c>
    </row>
    <row r="19330" spans="1:26">
      <c r="A19330" s="5"/>
      <c r="B19330" s="8"/>
      <c r="C19330" s="5"/>
      <c r="D19330" s="5"/>
      <c r="E19330" s="5"/>
      <c r="F19330" s="21"/>
      <c r="G19330" s="6"/>
      <c r="H19330" s="5"/>
      <c r="I19330" s="183"/>
      <c r="W19330">
        <f t="shared" si="2024"/>
      </c>
      <c r="X19330">
        <f t="shared" si="2025"/>
      </c>
      <c r="Y19330">
        <f t="shared" si="2026"/>
      </c>
      <c r="Z19330">
        <f t="shared" si="2027"/>
      </c>
    </row>
    <row r="19331" spans="1:26">
      <c r="A19331" s="5"/>
      <c r="B19331" s="8"/>
      <c r="C19331" s="5"/>
      <c r="D19331" s="5"/>
      <c r="E19331" s="5"/>
      <c r="F19331" s="21"/>
      <c r="G19331" s="6"/>
      <c r="H19331" s="5"/>
      <c r="I19331" s="183"/>
      <c r="W19331">
        <f t="shared" si="2024"/>
      </c>
      <c r="X19331">
        <f t="shared" si="2025"/>
      </c>
      <c r="Y19331">
        <f t="shared" si="2026"/>
      </c>
      <c r="Z19331">
        <f t="shared" si="2027"/>
      </c>
    </row>
    <row r="19332" spans="1:26">
      <c r="A19332" s="5"/>
      <c r="B19332" s="8"/>
      <c r="C19332" s="5"/>
      <c r="D19332" s="5"/>
      <c r="E19332" s="5"/>
      <c r="F19332" s="21"/>
      <c r="G19332" s="6"/>
      <c r="H19332" s="5"/>
      <c r="I19332" s="183"/>
      <c r="W19332">
        <f t="shared" ref="W19332:W19395" si="2031">IF(LEFT($H19332&amp;"",5)="2019-",$H19332,W19331)</f>
      </c>
      <c r="X19332">
        <f t="shared" ref="X19332:X19395" si="2032">IF($W19332="",0,IF(COUNTIF($AB$2:$AB$80,$W19332)&gt;0,1,0))</f>
      </c>
      <c r="Y19332">
        <f t="shared" ref="Y19332:Y19395" si="2033">IF($C19332="","",UPPER(TRIM(IFERROR(LEFT($C19332&amp;"",FIND("/",$C19332&amp;"")-1),$C19332&amp;""))))</f>
      </c>
      <c r="Z19332">
        <f t="shared" ref="Z19332:Z19395" si="2034">IFERROR(IF(ISNUMBER($G19332),$G19332,0),0)</f>
      </c>
    </row>
    <row r="19333" spans="1:26">
      <c r="A19333" s="5"/>
      <c r="B19333" s="8"/>
      <c r="C19333" s="5"/>
      <c r="D19333" s="5"/>
      <c r="E19333" s="5"/>
      <c r="F19333" s="21"/>
      <c r="G19333" s="6"/>
      <c r="H19333" s="5"/>
      <c r="I19333" s="183"/>
      <c r="W19333">
        <f t="shared" si="2031"/>
      </c>
      <c r="X19333">
        <f t="shared" si="2032"/>
      </c>
      <c r="Y19333">
        <f t="shared" si="2033"/>
      </c>
      <c r="Z19333">
        <f t="shared" si="2034"/>
      </c>
    </row>
    <row r="19334" spans="1:26">
      <c r="A19334" s="5"/>
      <c r="B19334" s="8"/>
      <c r="C19334" s="5"/>
      <c r="D19334" s="5"/>
      <c r="E19334" s="5"/>
      <c r="F19334" s="21"/>
      <c r="G19334" s="6"/>
      <c r="H19334" s="5"/>
      <c r="I19334" s="183"/>
      <c r="W19334">
        <f t="shared" si="2031"/>
      </c>
      <c r="X19334">
        <f t="shared" si="2032"/>
      </c>
      <c r="Y19334">
        <f t="shared" si="2033"/>
      </c>
      <c r="Z19334">
        <f t="shared" si="2034"/>
      </c>
    </row>
    <row r="19335" spans="1:26">
      <c r="A19335" s="5"/>
      <c r="B19335" s="8"/>
      <c r="C19335" s="5"/>
      <c r="D19335" s="5"/>
      <c r="E19335" s="5"/>
      <c r="F19335" s="21"/>
      <c r="G19335" s="6"/>
      <c r="H19335" s="5"/>
      <c r="I19335" s="183"/>
      <c r="W19335">
        <f t="shared" si="2031"/>
      </c>
      <c r="X19335">
        <f t="shared" si="2032"/>
      </c>
      <c r="Y19335">
        <f t="shared" si="2033"/>
      </c>
      <c r="Z19335">
        <f t="shared" si="2034"/>
      </c>
    </row>
    <row r="19336" spans="1:26">
      <c r="A19336" s="5"/>
      <c r="B19336" s="8"/>
      <c r="C19336" s="5"/>
      <c r="D19336" s="5"/>
      <c r="E19336" s="5"/>
      <c r="F19336" s="21"/>
      <c r="G19336" s="6"/>
      <c r="H19336" s="5"/>
      <c r="I19336" s="183"/>
      <c r="W19336">
        <f t="shared" si="2031"/>
      </c>
      <c r="X19336">
        <f t="shared" si="2032"/>
      </c>
      <c r="Y19336">
        <f t="shared" si="2033"/>
      </c>
      <c r="Z19336">
        <f t="shared" si="2034"/>
      </c>
    </row>
    <row r="19337" spans="1:26">
      <c r="A19337" s="5"/>
      <c r="B19337" s="8"/>
      <c r="C19337" s="5"/>
      <c r="D19337" s="5"/>
      <c r="E19337" s="5"/>
      <c r="F19337" s="21"/>
      <c r="G19337" s="6"/>
      <c r="H19337" s="5"/>
      <c r="I19337" s="183"/>
      <c r="W19337">
        <f t="shared" si="2031"/>
      </c>
      <c r="X19337">
        <f t="shared" si="2032"/>
      </c>
      <c r="Y19337">
        <f t="shared" si="2033"/>
      </c>
      <c r="Z19337">
        <f t="shared" si="2034"/>
      </c>
    </row>
    <row r="19338" spans="1:26">
      <c r="A19338" s="5"/>
      <c r="B19338" s="8"/>
      <c r="C19338" s="5"/>
      <c r="D19338" s="5"/>
      <c r="E19338" s="5"/>
      <c r="F19338" s="21"/>
      <c r="G19338" s="6"/>
      <c r="H19338" s="5"/>
      <c r="I19338" s="183"/>
      <c r="W19338">
        <f t="shared" si="2031"/>
      </c>
      <c r="X19338">
        <f t="shared" si="2032"/>
      </c>
      <c r="Y19338">
        <f t="shared" si="2033"/>
      </c>
      <c r="Z19338">
        <f t="shared" si="2034"/>
      </c>
    </row>
    <row r="19339" spans="1:26">
      <c r="A19339" s="5"/>
      <c r="B19339" s="8"/>
      <c r="C19339" s="5"/>
      <c r="D19339" s="5"/>
      <c r="E19339" s="5"/>
      <c r="F19339" s="21"/>
      <c r="G19339" s="6"/>
      <c r="H19339" s="5"/>
      <c r="I19339" s="183"/>
      <c r="W19339">
        <f t="shared" si="2031"/>
      </c>
      <c r="X19339">
        <f t="shared" si="2032"/>
      </c>
      <c r="Y19339">
        <f t="shared" si="2033"/>
      </c>
      <c r="Z19339">
        <f t="shared" si="2034"/>
      </c>
    </row>
    <row r="19340" spans="1:26">
      <c r="A19340" s="5"/>
      <c r="B19340" s="8"/>
      <c r="C19340" s="5"/>
      <c r="D19340" s="5"/>
      <c r="E19340" s="5"/>
      <c r="F19340" s="21"/>
      <c r="G19340" s="6"/>
      <c r="H19340" s="5"/>
      <c r="I19340" s="183"/>
      <c r="W19340">
        <f t="shared" si="2031"/>
      </c>
      <c r="X19340">
        <f t="shared" si="2032"/>
      </c>
      <c r="Y19340">
        <f t="shared" si="2033"/>
      </c>
      <c r="Z19340">
        <f t="shared" si="2034"/>
      </c>
    </row>
    <row r="19341" spans="1:26">
      <c r="A19341" s="5"/>
      <c r="B19341" s="8"/>
      <c r="C19341" s="5"/>
      <c r="D19341" s="5"/>
      <c r="E19341" s="5"/>
      <c r="F19341" s="21"/>
      <c r="G19341" s="6"/>
      <c r="H19341" s="5"/>
      <c r="I19341" s="183"/>
      <c r="W19341">
        <f t="shared" si="2031"/>
      </c>
      <c r="X19341">
        <f t="shared" si="2032"/>
      </c>
      <c r="Y19341">
        <f t="shared" si="2033"/>
      </c>
      <c r="Z19341">
        <f t="shared" si="2034"/>
      </c>
    </row>
    <row r="19342" spans="1:26">
      <c r="A19342" s="5"/>
      <c r="B19342" s="8"/>
      <c r="C19342" s="5"/>
      <c r="D19342" s="5"/>
      <c r="E19342" s="5"/>
      <c r="F19342" s="21"/>
      <c r="G19342" s="6"/>
      <c r="H19342" s="5"/>
      <c r="I19342" s="183"/>
      <c r="W19342">
        <f t="shared" si="2031"/>
      </c>
      <c r="X19342">
        <f t="shared" si="2032"/>
      </c>
      <c r="Y19342">
        <f t="shared" si="2033"/>
      </c>
      <c r="Z19342">
        <f t="shared" si="2034"/>
      </c>
    </row>
    <row r="19343" spans="1:26" ht="15.75" thickBot="1">
      <c r="A19343" s="5"/>
      <c r="B19343" s="224"/>
      <c r="C19343" s="15"/>
      <c r="D19343" s="23"/>
      <c r="E19343" s="225"/>
      <c r="F19343" s="23"/>
      <c r="G19343" s="24"/>
      <c r="H19343" s="225"/>
      <c r="I19343" s="226"/>
      <c r="W19343">
        <f t="shared" si="2031"/>
      </c>
      <c r="X19343">
        <f t="shared" si="2032"/>
      </c>
      <c r="Y19343">
        <f t="shared" si="2033"/>
      </c>
      <c r="Z19343">
        <f t="shared" si="2034"/>
      </c>
    </row>
    <row r="19344" spans="1:26">
      <c r="A19344" s="227"/>
      <c r="B19344" s="17"/>
      <c r="C19344" s="5"/>
      <c r="D19344" s="59"/>
      <c r="E19344" s="59"/>
      <c r="F19344" s="53"/>
      <c r="G19344" s="78"/>
      <c r="H19344" s="68"/>
      <c r="I19344" s="228">
        <f>SUM(I19322:I19343)</f>
      </c>
      <c r="L19344">
        <f>SUM(L19322:L19343)</f>
      </c>
      <c r="W19344">
        <f t="shared" si="2031"/>
      </c>
      <c r="X19344">
        <f t="shared" si="2032"/>
      </c>
      <c r="Y19344">
        <f t="shared" si="2033"/>
      </c>
      <c r="Z19344">
        <f t="shared" si="2034"/>
      </c>
    </row>
    <row r="19345" spans="1:26">
      <c r="A19345" s="10"/>
      <c r="B19345" s="10"/>
      <c r="C19345" s="69"/>
      <c r="D19345" s="69" t="s">
        <v>520</v>
      </c>
      <c r="E19345" s="69"/>
      <c r="F19345" s="69"/>
      <c r="G19345" s="69"/>
      <c r="H19345" s="112">
        <v>1</v>
      </c>
      <c r="I19345" s="191">
        <f>+L19344*H19345</f>
      </c>
      <c r="W19345">
        <f t="shared" si="2031"/>
      </c>
      <c r="X19345">
        <f t="shared" si="2032"/>
      </c>
      <c r="Y19345">
        <f t="shared" si="2033"/>
      </c>
      <c r="Z19345">
        <f t="shared" si="2034"/>
      </c>
    </row>
    <row r="19346" spans="1:26" ht="15.75" thickBot="1">
      <c r="A19346" s="10"/>
      <c r="B19346" s="11" t="s">
        <v>20</v>
      </c>
      <c r="C19346" s="35"/>
      <c r="D19346" s="35"/>
      <c r="E19346" s="35"/>
      <c r="F19346" s="35"/>
      <c r="G19346" s="35"/>
      <c r="H19346" s="35"/>
      <c r="I19346" s="98"/>
      <c r="W19346">
        <f t="shared" si="2031"/>
      </c>
      <c r="X19346">
        <f t="shared" si="2032"/>
      </c>
      <c r="Y19346">
        <f t="shared" si="2033"/>
      </c>
      <c r="Z19346">
        <f t="shared" si="2034"/>
      </c>
    </row>
    <row r="19347" spans="1:26" ht="15.75" thickBot="1">
      <c r="A19347" s="99"/>
      <c r="B19347" s="38"/>
      <c r="C19347" s="39" t="s">
        <v>21</v>
      </c>
      <c r="D19347" s="40">
        <f>SUM(D19322:D19346)</f>
      </c>
      <c r="E19347" s="41" t="s">
        <v>360</v>
      </c>
      <c r="F19347" s="40">
        <f>SUM(F19322:F19346)</f>
      </c>
      <c r="G19347" s="40">
        <f>SUM(G19322:G19346)</f>
      </c>
      <c r="H19347" s="41">
        <f>+SUMPRODUCT(H19322:H19343,F19322:F19343)</f>
      </c>
      <c r="I19347" s="100">
        <f>+I19344-I19345</f>
      </c>
      <c r="W19347">
        <f t="shared" si="2031"/>
      </c>
      <c r="X19347">
        <f t="shared" si="2032"/>
      </c>
      <c r="Y19347">
        <f t="shared" si="2033"/>
      </c>
      <c r="Z19347">
        <f t="shared" si="2034"/>
      </c>
    </row>
    <row r="19348" spans="1:26">
      <c r="A19348" s="10"/>
      <c r="B19348" s="10"/>
      <c r="C19348" s="91"/>
      <c r="D19348" s="91"/>
      <c r="E19348" s="91"/>
      <c r="F19348" s="91"/>
      <c r="G19348" s="91"/>
      <c r="H19348" s="91"/>
      <c r="I19348" s="91"/>
      <c r="W19348">
        <f t="shared" si="2031"/>
      </c>
      <c r="X19348">
        <f t="shared" si="2032"/>
      </c>
      <c r="Y19348">
        <f t="shared" si="2033"/>
      </c>
      <c r="Z19348">
        <f t="shared" si="2034"/>
      </c>
    </row>
    <row r="19349" spans="1:26">
      <c r="W19349">
        <f t="shared" si="2031"/>
      </c>
      <c r="X19349">
        <f t="shared" si="2032"/>
      </c>
      <c r="Y19349">
        <f t="shared" si="2033"/>
      </c>
      <c r="Z19349">
        <f t="shared" si="2034"/>
      </c>
    </row>
    <row r="19350" spans="1:26">
      <c r="W19350">
        <f t="shared" si="2031"/>
      </c>
      <c r="X19350">
        <f t="shared" si="2032"/>
      </c>
      <c r="Y19350">
        <f t="shared" si="2033"/>
      </c>
      <c r="Z19350">
        <f t="shared" si="2034"/>
      </c>
    </row>
    <row r="19351" spans="1:26">
      <c r="W19351">
        <f t="shared" si="2031"/>
      </c>
      <c r="X19351">
        <f t="shared" si="2032"/>
      </c>
      <c r="Y19351">
        <f t="shared" si="2033"/>
      </c>
      <c r="Z19351">
        <f t="shared" si="2034"/>
      </c>
    </row>
    <row r="19352" spans="1:26">
      <c r="A19352" s="1562" t="s">
        <v>0</v>
      </c>
      <c r="B19352" s="1562"/>
      <c r="C19352" s="1562"/>
      <c r="D19352" s="1562"/>
      <c r="E19352" s="1562"/>
      <c r="F19352" s="1562"/>
      <c r="G19352" s="1562"/>
      <c r="H19352" s="1562"/>
      <c r="I19352" s="1562"/>
      <c r="W19352">
        <f t="shared" si="2031"/>
      </c>
      <c r="X19352">
        <f t="shared" si="2032"/>
      </c>
      <c r="Y19352">
        <f t="shared" si="2033"/>
      </c>
      <c r="Z19352">
        <f t="shared" si="2034"/>
      </c>
    </row>
    <row r="19353" spans="1:26">
      <c r="W19353">
        <f t="shared" si="2031"/>
      </c>
      <c r="X19353">
        <f t="shared" si="2032"/>
      </c>
      <c r="Y19353">
        <f t="shared" si="2033"/>
      </c>
      <c r="Z19353">
        <f t="shared" si="2034"/>
      </c>
    </row>
    <row r="19354" spans="1:26">
      <c r="A19354" s="1" t="s">
        <v>1</v>
      </c>
      <c r="B19354" s="1"/>
      <c r="G19354" s="489" t="s">
        <v>2</v>
      </c>
      <c r="H19354" s="3" t="s">
        <v>2815</v>
      </c>
      <c r="W19354">
        <f t="shared" si="2031"/>
      </c>
      <c r="X19354">
        <f t="shared" si="2032"/>
      </c>
      <c r="Y19354">
        <f t="shared" si="2033"/>
      </c>
      <c r="Z19354">
        <f t="shared" si="2034"/>
      </c>
    </row>
    <row r="19355" spans="1:26">
      <c r="A19355" s="1" t="inlineStr">
        <is>
          <t>Dealer-049</t>
        </is>
      </c>
      <c r="B19355" s="1"/>
      <c r="F19355" s="4"/>
      <c r="G19355" s="488" t="s">
        <v>1440</v>
      </c>
      <c r="H19355" s="1" t="s">
        <v>2414</v>
      </c>
      <c r="W19355">
        <f t="shared" si="2031"/>
      </c>
      <c r="X19355">
        <f t="shared" si="2032"/>
      </c>
      <c r="Y19355">
        <f t="shared" si="2033"/>
      </c>
      <c r="Z19355">
        <f t="shared" si="2034"/>
      </c>
    </row>
    <row r="19356" spans="1:26">
      <c r="A19356" s="1" t="inlineStr">
        <is>
          <t>Address line (redacted)</t>
        </is>
      </c>
      <c r="B19356" s="1"/>
      <c r="G19356" s="723"/>
      <c r="H19356" s="49"/>
      <c r="I19356" s="55"/>
      <c r="W19356">
        <f t="shared" si="2031"/>
      </c>
      <c r="X19356">
        <f t="shared" si="2032"/>
      </c>
      <c r="Y19356">
        <f t="shared" si="2033"/>
      </c>
      <c r="Z19356">
        <f t="shared" si="2034"/>
      </c>
    </row>
    <row r="19357" spans="1:26">
      <c r="A19357" s="1" t="inlineStr">
        <is>
          <t>Address line (redacted)</t>
        </is>
      </c>
      <c r="B19357" s="1"/>
      <c r="D19357" s="85"/>
      <c r="E19357" s="85"/>
      <c r="F19357" s="85"/>
      <c r="G19357" s="85"/>
      <c r="H19357" s="85"/>
      <c r="W19357">
        <f t="shared" si="2031"/>
      </c>
      <c r="X19357">
        <f t="shared" si="2032"/>
      </c>
      <c r="Y19357">
        <f t="shared" si="2033"/>
      </c>
      <c r="Z19357">
        <f t="shared" si="2034"/>
      </c>
    </row>
    <row r="19358" spans="1:26">
      <c r="A19358" s="268" t="s">
        <v>598</v>
      </c>
      <c r="B19358" s="243" t="inlineStr">
        <is>
          <t>GSTIN-MASKED</t>
        </is>
      </c>
      <c r="D19358" s="85"/>
      <c r="E19358" s="85"/>
      <c r="F19358" s="85"/>
      <c r="G19358" s="85"/>
      <c r="H19358" s="85"/>
      <c r="W19358">
        <f t="shared" si="2031"/>
      </c>
      <c r="X19358">
        <f t="shared" si="2032"/>
      </c>
      <c r="Y19358">
        <f t="shared" si="2033"/>
      </c>
      <c r="Z19358">
        <f t="shared" si="2034"/>
      </c>
    </row>
    <row r="19359" spans="1:26">
      <c r="A19359" s="49"/>
      <c r="B19359" s="87"/>
      <c r="W19359">
        <f t="shared" si="2031"/>
      </c>
      <c r="X19359">
        <f t="shared" si="2032"/>
      </c>
      <c r="Y19359">
        <f t="shared" si="2033"/>
      </c>
      <c r="Z19359">
        <f t="shared" si="2034"/>
      </c>
    </row>
    <row r="19360" spans="1:26">
      <c r="A19360" s="1" t="s">
        <v>5</v>
      </c>
      <c r="W19360">
        <f t="shared" si="2031"/>
      </c>
      <c r="X19360">
        <f t="shared" si="2032"/>
      </c>
      <c r="Y19360">
        <f t="shared" si="2033"/>
      </c>
      <c r="Z19360">
        <f t="shared" si="2034"/>
      </c>
    </row>
    <row r="19361" spans="1:26">
      <c r="A19361" s="1" t="s">
        <v>6</v>
      </c>
      <c r="W19361">
        <f t="shared" si="2031"/>
      </c>
      <c r="X19361">
        <f t="shared" si="2032"/>
      </c>
      <c r="Y19361">
        <f t="shared" si="2033"/>
      </c>
      <c r="Z19361">
        <f t="shared" si="2034"/>
      </c>
    </row>
    <row r="19362" spans="1:26">
      <c r="A19362" s="1" t="s">
        <v>7</v>
      </c>
      <c r="W19362">
        <f t="shared" si="2031"/>
      </c>
      <c r="X19362">
        <f t="shared" si="2032"/>
      </c>
      <c r="Y19362">
        <f t="shared" si="2033"/>
      </c>
      <c r="Z19362">
        <f t="shared" si="2034"/>
      </c>
    </row>
    <row r="19363" spans="1:26" ht="24">
      <c r="A19363" s="88" t="s">
        <v>8</v>
      </c>
      <c r="B19363" s="89" t="s">
        <v>9</v>
      </c>
      <c r="C19363" s="89" t="s">
        <v>10</v>
      </c>
      <c r="D19363" s="34" t="s">
        <v>11</v>
      </c>
      <c r="E19363" s="34" t="s">
        <v>12</v>
      </c>
      <c r="F19363" s="34" t="s">
        <v>13</v>
      </c>
      <c r="G19363" s="34" t="s">
        <v>14</v>
      </c>
      <c r="H19363" s="88" t="s">
        <v>15</v>
      </c>
      <c r="I19363" s="90" t="s">
        <v>16</v>
      </c>
      <c r="W19363">
        <f t="shared" si="2031"/>
      </c>
      <c r="X19363">
        <f t="shared" si="2032"/>
      </c>
      <c r="Y19363">
        <f t="shared" si="2033"/>
      </c>
      <c r="Z19363">
        <f t="shared" si="2034"/>
      </c>
    </row>
    <row r="19364" spans="1:26">
      <c r="A19364" s="5"/>
      <c r="B19364" s="1564" t="s">
        <v>17</v>
      </c>
      <c r="C19364" s="1565"/>
      <c r="D19364" s="50"/>
      <c r="E19364" s="50"/>
      <c r="F19364" s="21"/>
      <c r="G19364" s="6"/>
      <c r="H19364" s="5"/>
      <c r="I19364" s="183"/>
      <c r="W19364">
        <f t="shared" si="2031"/>
      </c>
      <c r="X19364">
        <f t="shared" si="2032"/>
      </c>
      <c r="Y19364">
        <f t="shared" si="2033"/>
      </c>
      <c r="Z19364">
        <f t="shared" si="2034"/>
      </c>
    </row>
    <row r="19365" spans="1:26">
      <c r="A19365" s="5">
        <v>1</v>
      </c>
      <c r="B19365" s="8" t="s">
        <v>40</v>
      </c>
      <c r="C19365" s="5" t="s">
        <v>41</v>
      </c>
      <c r="D19365" s="5">
        <v>1</v>
      </c>
      <c r="E19365" s="5">
        <v>5</v>
      </c>
      <c r="F19365" s="5">
        <f>+E19365*D19365</f>
      </c>
      <c r="G19365" s="6">
        <f>+E19365*D19365</f>
      </c>
      <c r="H19365" s="5">
        <v>1</v>
      </c>
      <c r="I19365" s="183">
        <f>+H19365*G19365</f>
      </c>
      <c r="W19365">
        <f t="shared" si="2031"/>
      </c>
      <c r="X19365">
        <f t="shared" si="2032"/>
      </c>
      <c r="Y19365">
        <f t="shared" si="2033"/>
      </c>
      <c r="Z19365">
        <f t="shared" si="2034"/>
      </c>
    </row>
    <row r="19366" spans="1:26">
      <c r="A19366" s="5">
        <v>2</v>
      </c>
      <c r="B19366" s="8" t="s">
        <v>2854</v>
      </c>
      <c r="C19366" s="5" t="s">
        <v>2855</v>
      </c>
      <c r="D19366" s="5">
        <v>1</v>
      </c>
      <c r="E19366" s="5">
        <v>5</v>
      </c>
      <c r="F19366" s="5">
        <f>+E19366*D19366</f>
      </c>
      <c r="G19366" s="6">
        <f>+E19366*D19366</f>
      </c>
      <c r="H19366" s="5">
        <v>1</v>
      </c>
      <c r="I19366" s="183">
        <f t="shared" ref="I19366:I19372" si="2035">+H19366*G19366</f>
      </c>
      <c r="W19366">
        <f t="shared" si="2031"/>
      </c>
      <c r="X19366">
        <f t="shared" si="2032"/>
      </c>
      <c r="Y19366">
        <f t="shared" si="2033"/>
      </c>
      <c r="Z19366">
        <f t="shared" si="2034"/>
      </c>
    </row>
    <row r="19367" spans="1:26">
      <c r="A19367" s="5">
        <v>3</v>
      </c>
      <c r="B19367" s="8" t="s">
        <v>1488</v>
      </c>
      <c r="C19367" s="5" t="s">
        <v>1487</v>
      </c>
      <c r="D19367" s="5">
        <v>1</v>
      </c>
      <c r="E19367" s="5">
        <v>5</v>
      </c>
      <c r="F19367" s="5">
        <f>+E19367*D19367</f>
      </c>
      <c r="G19367" s="6">
        <f>+E19367*D19367</f>
      </c>
      <c r="H19367" s="5">
        <v>1</v>
      </c>
      <c r="I19367" s="183">
        <f t="shared" si="2035"/>
      </c>
      <c r="W19367">
        <f t="shared" si="2031"/>
      </c>
      <c r="X19367">
        <f t="shared" si="2032"/>
      </c>
      <c r="Y19367">
        <f t="shared" si="2033"/>
      </c>
      <c r="Z19367">
        <f t="shared" si="2034"/>
      </c>
    </row>
    <row r="19368" spans="1:26">
      <c r="A19368" s="5">
        <v>4</v>
      </c>
      <c r="B19368" s="8" t="s">
        <v>1331</v>
      </c>
      <c r="C19368" s="5" t="s">
        <v>1330</v>
      </c>
      <c r="D19368" s="5">
        <v>1</v>
      </c>
      <c r="E19368" s="5">
        <v>5</v>
      </c>
      <c r="F19368" s="5">
        <f>+E19368*D19368</f>
      </c>
      <c r="G19368" s="6">
        <f>+E19368*D19368</f>
      </c>
      <c r="H19368" s="5">
        <v>1</v>
      </c>
      <c r="I19368" s="183">
        <f t="shared" si="2035"/>
      </c>
      <c r="W19368">
        <f t="shared" si="2031"/>
      </c>
      <c r="X19368">
        <f t="shared" si="2032"/>
      </c>
      <c r="Y19368">
        <f t="shared" si="2033"/>
      </c>
      <c r="Z19368">
        <f t="shared" si="2034"/>
      </c>
    </row>
    <row r="19369" spans="1:26">
      <c r="A19369" s="5">
        <v>5</v>
      </c>
      <c r="B19369" s="8" t="s">
        <v>1032</v>
      </c>
      <c r="C19369" s="5" t="s">
        <v>1031</v>
      </c>
      <c r="D19369" s="5">
        <v>1</v>
      </c>
      <c r="E19369" s="5">
        <v>5</v>
      </c>
      <c r="F19369" s="5">
        <f>+E19369*D19369</f>
      </c>
      <c r="G19369" s="6">
        <f>+E19369*D19369</f>
      </c>
      <c r="H19369" s="5">
        <v>1</v>
      </c>
      <c r="I19369" s="183">
        <f t="shared" si="2035"/>
      </c>
      <c r="W19369">
        <f t="shared" si="2031"/>
      </c>
      <c r="X19369">
        <f t="shared" si="2032"/>
      </c>
      <c r="Y19369">
        <f t="shared" si="2033"/>
      </c>
      <c r="Z19369">
        <f t="shared" si="2034"/>
      </c>
    </row>
    <row r="19370" spans="1:26">
      <c r="A19370" s="5"/>
      <c r="B19370" s="1564" t="s">
        <v>18</v>
      </c>
      <c r="C19370" s="1565"/>
      <c r="D19370" s="5"/>
      <c r="E19370" s="5"/>
      <c r="F19370" s="5"/>
      <c r="G19370" s="6"/>
      <c r="H19370" s="5"/>
      <c r="I19370" s="183"/>
      <c r="W19370">
        <f t="shared" si="2031"/>
      </c>
      <c r="X19370">
        <f t="shared" si="2032"/>
      </c>
      <c r="Y19370">
        <f t="shared" si="2033"/>
      </c>
      <c r="Z19370">
        <f t="shared" si="2034"/>
      </c>
    </row>
    <row r="19371" spans="1:26">
      <c r="A19371" s="5">
        <v>6</v>
      </c>
      <c r="B19371" s="128" t="s">
        <v>1002</v>
      </c>
      <c r="C19371" s="5" t="s">
        <v>1001</v>
      </c>
      <c r="D19371" s="5">
        <v>2</v>
      </c>
      <c r="E19371" s="5">
        <v>10</v>
      </c>
      <c r="F19371" s="5">
        <f>+E19371*D19371</f>
      </c>
      <c r="G19371" s="6">
        <f>+E19371*D19371</f>
      </c>
      <c r="H19371" s="16">
        <v>1</v>
      </c>
      <c r="I19371" s="183">
        <f t="shared" si="2035"/>
      </c>
      <c r="W19371">
        <f t="shared" si="2031"/>
      </c>
      <c r="X19371">
        <f t="shared" si="2032"/>
      </c>
      <c r="Y19371">
        <f t="shared" si="2033"/>
      </c>
      <c r="Z19371">
        <f t="shared" si="2034"/>
      </c>
    </row>
    <row r="19372" spans="1:26">
      <c r="A19372" s="5">
        <v>7</v>
      </c>
      <c r="B19372" s="8" t="s">
        <v>279</v>
      </c>
      <c r="C19372" s="5" t="s">
        <v>280</v>
      </c>
      <c r="D19372" s="5">
        <v>1</v>
      </c>
      <c r="E19372" s="16">
        <v>4</v>
      </c>
      <c r="F19372" s="5">
        <f>+E19372*D19372</f>
      </c>
      <c r="G19372" s="6">
        <f>+E19372*D19372</f>
      </c>
      <c r="H19372" s="16">
        <v>1</v>
      </c>
      <c r="I19372" s="183">
        <f t="shared" si="2035"/>
      </c>
      <c r="W19372">
        <f t="shared" si="2031"/>
      </c>
      <c r="X19372">
        <f t="shared" si="2032"/>
      </c>
      <c r="Y19372">
        <f t="shared" si="2033"/>
      </c>
      <c r="Z19372">
        <f t="shared" si="2034"/>
      </c>
    </row>
    <row r="19373" spans="1:26">
      <c r="A19373" s="19"/>
      <c r="B19373" s="1564" t="s">
        <v>18</v>
      </c>
      <c r="C19373" s="1565"/>
      <c r="D19373" s="5"/>
      <c r="E19373" s="184"/>
      <c r="F19373" s="5"/>
      <c r="G19373" s="6"/>
      <c r="H19373" s="184"/>
      <c r="I19373" s="183"/>
      <c r="W19373">
        <f t="shared" si="2031"/>
      </c>
      <c r="X19373">
        <f t="shared" si="2032"/>
      </c>
      <c r="Y19373">
        <f t="shared" si="2033"/>
      </c>
      <c r="Z19373">
        <f t="shared" si="2034"/>
      </c>
    </row>
    <row r="19374" spans="1:26" ht="60.75">
      <c r="A19374" s="19">
        <v>8</v>
      </c>
      <c r="B19374" s="18" t="s">
        <v>1218</v>
      </c>
      <c r="C19374" s="158" t="s">
        <v>1217</v>
      </c>
      <c r="D19374" s="159">
        <v>1</v>
      </c>
      <c r="E19374" s="159">
        <v>30</v>
      </c>
      <c r="F19374" s="5">
        <f>+E19374*D19374</f>
      </c>
      <c r="G19374" s="6">
        <f>+E19374*D19374</f>
      </c>
      <c r="H19374" s="19">
        <v>1</v>
      </c>
      <c r="I19374" s="183">
        <f>+H19374*G19374</f>
      </c>
      <c r="W19374">
        <f t="shared" si="2031"/>
      </c>
      <c r="X19374">
        <f t="shared" si="2032"/>
      </c>
      <c r="Y19374">
        <f t="shared" si="2033"/>
      </c>
      <c r="Z19374">
        <f t="shared" si="2034"/>
      </c>
    </row>
    <row r="19375" spans="1:26">
      <c r="A19375" s="5"/>
      <c r="B19375" s="1564" t="s">
        <v>300</v>
      </c>
      <c r="C19375" s="1565"/>
      <c r="D19375" s="5"/>
      <c r="E19375" s="5"/>
      <c r="F19375" s="5"/>
      <c r="G19375" s="6"/>
      <c r="H19375" s="5"/>
      <c r="I19375" s="183"/>
      <c r="W19375">
        <f t="shared" si="2031"/>
      </c>
      <c r="X19375">
        <f t="shared" si="2032"/>
      </c>
      <c r="Y19375">
        <f t="shared" si="2033"/>
      </c>
      <c r="Z19375">
        <f t="shared" si="2034"/>
      </c>
    </row>
    <row r="19376" spans="1:26">
      <c r="A19376" s="5">
        <v>9</v>
      </c>
      <c r="B19376" s="17" t="s">
        <v>1433</v>
      </c>
      <c r="C19376" s="5" t="s">
        <v>1434</v>
      </c>
      <c r="D19376" s="106">
        <v>1</v>
      </c>
      <c r="E19376" s="7">
        <v>25</v>
      </c>
      <c r="F19376" s="5">
        <v>25</v>
      </c>
      <c r="G19376" s="6">
        <f>+F19376</f>
      </c>
      <c r="H19376" s="7">
        <v>1</v>
      </c>
      <c r="I19376" s="183">
        <f>+H19376*G19376</f>
      </c>
      <c r="W19376">
        <f t="shared" si="2031"/>
      </c>
      <c r="X19376">
        <f t="shared" si="2032"/>
      </c>
      <c r="Y19376">
        <f t="shared" si="2033"/>
      </c>
      <c r="Z19376">
        <f t="shared" si="2034"/>
      </c>
    </row>
    <row r="19377" spans="1:26">
      <c r="A19377" s="5"/>
      <c r="B19377" s="8"/>
      <c r="C19377" s="5"/>
      <c r="D19377" s="5"/>
      <c r="E19377" s="5"/>
      <c r="F19377" s="5"/>
      <c r="G19377" s="6"/>
      <c r="H19377" s="16"/>
      <c r="I19377" s="183"/>
      <c r="W19377">
        <f t="shared" si="2031"/>
      </c>
      <c r="X19377">
        <f t="shared" si="2032"/>
      </c>
      <c r="Y19377">
        <f t="shared" si="2033"/>
      </c>
      <c r="Z19377">
        <f t="shared" si="2034"/>
      </c>
    </row>
    <row r="19378" spans="1:26">
      <c r="A19378" s="19"/>
      <c r="B19378" s="18"/>
      <c r="C19378" s="714"/>
      <c r="D19378" s="184"/>
      <c r="E19378" s="316"/>
      <c r="F19378" s="186"/>
      <c r="G19378" s="186"/>
      <c r="H19378" s="316"/>
      <c r="I19378" s="188"/>
      <c r="W19378">
        <f t="shared" si="2031"/>
      </c>
      <c r="X19378">
        <f t="shared" si="2032"/>
      </c>
      <c r="Y19378">
        <f t="shared" si="2033"/>
      </c>
      <c r="Z19378">
        <f t="shared" si="2034"/>
      </c>
    </row>
    <row r="19379" spans="1:26">
      <c r="A19379" s="19"/>
      <c r="B19379" s="18"/>
      <c r="C19379" s="714"/>
      <c r="D19379" s="184"/>
      <c r="E19379" s="316"/>
      <c r="F19379" s="186"/>
      <c r="G19379" s="186"/>
      <c r="H19379" s="316"/>
      <c r="I19379" s="188"/>
      <c r="W19379">
        <f t="shared" si="2031"/>
      </c>
      <c r="X19379">
        <f t="shared" si="2032"/>
      </c>
      <c r="Y19379">
        <f t="shared" si="2033"/>
      </c>
      <c r="Z19379">
        <f t="shared" si="2034"/>
      </c>
    </row>
    <row r="19380" spans="1:26">
      <c r="A19380" s="19"/>
      <c r="B19380" s="18"/>
      <c r="C19380" s="714"/>
      <c r="D19380" s="184"/>
      <c r="E19380" s="316"/>
      <c r="F19380" s="186"/>
      <c r="G19380" s="186"/>
      <c r="H19380" s="316"/>
      <c r="I19380" s="188"/>
      <c r="W19380">
        <f t="shared" si="2031"/>
      </c>
      <c r="X19380">
        <f t="shared" si="2032"/>
      </c>
      <c r="Y19380">
        <f t="shared" si="2033"/>
      </c>
      <c r="Z19380">
        <f t="shared" si="2034"/>
      </c>
    </row>
    <row r="19381" spans="1:26">
      <c r="A19381" s="19"/>
      <c r="B19381" s="18"/>
      <c r="C19381" s="714"/>
      <c r="D19381" s="184"/>
      <c r="E19381" s="316"/>
      <c r="F19381" s="186"/>
      <c r="G19381" s="186"/>
      <c r="H19381" s="316"/>
      <c r="I19381" s="188"/>
      <c r="W19381">
        <f t="shared" si="2031"/>
      </c>
      <c r="X19381">
        <f t="shared" si="2032"/>
      </c>
      <c r="Y19381">
        <f t="shared" si="2033"/>
      </c>
      <c r="Z19381">
        <f t="shared" si="2034"/>
      </c>
    </row>
    <row r="19382" spans="1:26">
      <c r="A19382" s="19"/>
      <c r="B19382" s="18"/>
      <c r="C19382" s="714"/>
      <c r="D19382" s="184"/>
      <c r="E19382" s="316"/>
      <c r="F19382" s="186"/>
      <c r="G19382" s="186"/>
      <c r="H19382" s="316"/>
      <c r="I19382" s="188"/>
      <c r="W19382">
        <f t="shared" si="2031"/>
      </c>
      <c r="X19382">
        <f t="shared" si="2032"/>
      </c>
      <c r="Y19382">
        <f t="shared" si="2033"/>
      </c>
      <c r="Z19382">
        <f t="shared" si="2034"/>
      </c>
    </row>
    <row r="19383" spans="1:26">
      <c r="A19383" s="19"/>
      <c r="B19383" s="18"/>
      <c r="C19383" s="714"/>
      <c r="D19383" s="184"/>
      <c r="E19383" s="316"/>
      <c r="F19383" s="186"/>
      <c r="G19383" s="186"/>
      <c r="H19383" s="316"/>
      <c r="I19383" s="188"/>
      <c r="W19383">
        <f t="shared" si="2031"/>
      </c>
      <c r="X19383">
        <f t="shared" si="2032"/>
      </c>
      <c r="Y19383">
        <f t="shared" si="2033"/>
      </c>
      <c r="Z19383">
        <f t="shared" si="2034"/>
      </c>
    </row>
    <row r="19384" spans="1:26">
      <c r="A19384" s="19"/>
      <c r="B19384" s="18"/>
      <c r="C19384" s="714"/>
      <c r="D19384" s="184"/>
      <c r="E19384" s="316"/>
      <c r="F19384" s="186"/>
      <c r="G19384" s="186"/>
      <c r="H19384" s="316"/>
      <c r="I19384" s="188"/>
      <c r="W19384">
        <f t="shared" si="2031"/>
      </c>
      <c r="X19384">
        <f t="shared" si="2032"/>
      </c>
      <c r="Y19384">
        <f t="shared" si="2033"/>
      </c>
      <c r="Z19384">
        <f t="shared" si="2034"/>
      </c>
    </row>
    <row r="19385" spans="1:26">
      <c r="A19385" s="19"/>
      <c r="B19385" s="18"/>
      <c r="C19385" s="714"/>
      <c r="D19385" s="184"/>
      <c r="E19385" s="316"/>
      <c r="F19385" s="186"/>
      <c r="G19385" s="186"/>
      <c r="H19385" s="316"/>
      <c r="I19385" s="188"/>
      <c r="W19385">
        <f t="shared" si="2031"/>
      </c>
      <c r="X19385">
        <f t="shared" si="2032"/>
      </c>
      <c r="Y19385">
        <f t="shared" si="2033"/>
      </c>
      <c r="Z19385">
        <f t="shared" si="2034"/>
      </c>
    </row>
    <row r="19386" spans="1:26">
      <c r="A19386" s="19"/>
      <c r="B19386" s="18"/>
      <c r="C19386" s="714"/>
      <c r="D19386" s="184"/>
      <c r="E19386" s="316"/>
      <c r="F19386" s="186"/>
      <c r="G19386" s="186"/>
      <c r="H19386" s="316"/>
      <c r="I19386" s="188"/>
      <c r="W19386">
        <f t="shared" si="2031"/>
      </c>
      <c r="X19386">
        <f t="shared" si="2032"/>
      </c>
      <c r="Y19386">
        <f t="shared" si="2033"/>
      </c>
      <c r="Z19386">
        <f t="shared" si="2034"/>
      </c>
    </row>
    <row r="19387" spans="1:26">
      <c r="A19387" s="19"/>
      <c r="B19387" s="18"/>
      <c r="C19387" s="714"/>
      <c r="D19387" s="184"/>
      <c r="E19387" s="316"/>
      <c r="F19387" s="186"/>
      <c r="G19387" s="186"/>
      <c r="H19387" s="316"/>
      <c r="I19387" s="188"/>
      <c r="W19387">
        <f t="shared" si="2031"/>
      </c>
      <c r="X19387">
        <f t="shared" si="2032"/>
      </c>
      <c r="Y19387">
        <f t="shared" si="2033"/>
      </c>
      <c r="Z19387">
        <f t="shared" si="2034"/>
      </c>
    </row>
    <row r="19388" spans="1:26">
      <c r="A19388" s="19"/>
      <c r="B19388" s="18"/>
      <c r="C19388" s="714"/>
      <c r="D19388" s="184"/>
      <c r="E19388" s="316"/>
      <c r="F19388" s="186"/>
      <c r="G19388" s="186"/>
      <c r="H19388" s="316"/>
      <c r="I19388" s="188"/>
      <c r="W19388">
        <f t="shared" si="2031"/>
      </c>
      <c r="X19388">
        <f t="shared" si="2032"/>
      </c>
      <c r="Y19388">
        <f t="shared" si="2033"/>
      </c>
      <c r="Z19388">
        <f t="shared" si="2034"/>
      </c>
    </row>
    <row r="19389" spans="1:26">
      <c r="A19389" s="10"/>
      <c r="B19389" s="95"/>
      <c r="C19389" s="184"/>
      <c r="D19389" s="660"/>
      <c r="E19389" s="184"/>
      <c r="F19389" s="238"/>
      <c r="G19389" s="35"/>
      <c r="H19389" s="35"/>
      <c r="I19389" s="98"/>
      <c r="W19389">
        <f t="shared" si="2031"/>
      </c>
      <c r="X19389">
        <f t="shared" si="2032"/>
      </c>
      <c r="Y19389">
        <f t="shared" si="2033"/>
      </c>
      <c r="Z19389">
        <f t="shared" si="2034"/>
      </c>
    </row>
    <row r="19390" spans="1:26">
      <c r="A19390" s="10"/>
      <c r="B19390" s="95"/>
      <c r="C19390" s="184"/>
      <c r="D19390" s="660"/>
      <c r="E19390" s="184"/>
      <c r="F19390" s="238"/>
      <c r="G19390" s="35"/>
      <c r="H19390" s="35"/>
      <c r="I19390" s="98"/>
      <c r="W19390">
        <f t="shared" si="2031"/>
      </c>
      <c r="X19390">
        <f t="shared" si="2032"/>
      </c>
      <c r="Y19390">
        <f t="shared" si="2033"/>
      </c>
      <c r="Z19390">
        <f t="shared" si="2034"/>
      </c>
    </row>
    <row r="19391" spans="1:26" ht="15.75" thickBot="1">
      <c r="A19391" s="10"/>
      <c r="B19391" s="80" t="s">
        <v>20</v>
      </c>
      <c r="C19391" s="35"/>
      <c r="D19391" s="35"/>
      <c r="E19391" s="35"/>
      <c r="F19391" s="35"/>
      <c r="G19391" s="35"/>
      <c r="H19391" s="35"/>
      <c r="I19391" s="98"/>
      <c r="W19391">
        <f t="shared" si="2031"/>
      </c>
      <c r="X19391">
        <f t="shared" si="2032"/>
      </c>
      <c r="Y19391">
        <f t="shared" si="2033"/>
      </c>
      <c r="Z19391">
        <f t="shared" si="2034"/>
      </c>
    </row>
    <row r="19392" spans="1:26" ht="15.75" thickBot="1">
      <c r="A19392" s="99"/>
      <c r="B19392" s="81"/>
      <c r="C19392" s="39" t="s">
        <v>21</v>
      </c>
      <c r="D19392" s="40">
        <f>SUM(D19364:D19391)</f>
      </c>
      <c r="E19392" s="41">
        <f>IF(H19392=I19392,"OK","NO")</f>
      </c>
      <c r="F19392" s="40">
        <f>SUM(F19364:F19391)</f>
      </c>
      <c r="G19392" s="40">
        <f>SUM(G19364:G19391)</f>
      </c>
      <c r="H19392" s="42">
        <f>SUMPRODUCT(H19364:H19391,G19364:G19391)</f>
      </c>
      <c r="I19392" s="100">
        <f>SUM(I19361:I19391)</f>
      </c>
      <c r="W19392">
        <f t="shared" si="2031"/>
      </c>
      <c r="X19392">
        <f t="shared" si="2032"/>
      </c>
      <c r="Y19392">
        <f t="shared" si="2033"/>
      </c>
      <c r="Z19392">
        <f t="shared" si="2034"/>
      </c>
    </row>
    <row r="19393" spans="1:26">
      <c r="A19393" s="10"/>
      <c r="B19393" s="10"/>
      <c r="C19393" s="91"/>
      <c r="D19393" s="91"/>
      <c r="E19393" s="91"/>
      <c r="F19393" s="91"/>
      <c r="G19393" s="91"/>
      <c r="H19393" s="91"/>
      <c r="I19393" s="91"/>
      <c r="W19393">
        <f t="shared" si="2031"/>
      </c>
      <c r="X19393">
        <f t="shared" si="2032"/>
      </c>
      <c r="Y19393">
        <f t="shared" si="2033"/>
      </c>
      <c r="Z19393">
        <f t="shared" si="2034"/>
      </c>
    </row>
    <row r="19394" spans="1:26">
      <c r="A19394" s="12" t="s">
        <v>281</v>
      </c>
      <c r="B19394" s="12"/>
      <c r="C19394" s="12"/>
      <c r="D19394" s="13"/>
      <c r="E19394" s="14"/>
      <c r="F19394" s="14"/>
      <c r="G19394" s="14"/>
      <c r="H19394" s="2"/>
      <c r="I19394" s="12"/>
      <c r="W19394">
        <f t="shared" si="2031"/>
      </c>
      <c r="X19394">
        <f t="shared" si="2032"/>
      </c>
      <c r="Y19394">
        <f t="shared" si="2033"/>
      </c>
      <c r="Z19394">
        <f t="shared" si="2034"/>
      </c>
    </row>
    <row r="19395" spans="1:26">
      <c r="W19395">
        <f t="shared" si="2031"/>
      </c>
      <c r="X19395">
        <f t="shared" si="2032"/>
      </c>
      <c r="Y19395">
        <f t="shared" si="2033"/>
      </c>
      <c r="Z19395">
        <f t="shared" si="2034"/>
      </c>
    </row>
    <row r="19396" spans="1:26">
      <c r="W19396">
        <f t="shared" ref="W19396:W19459" si="2036">IF(LEFT($H19396&amp;"",5)="2019-",$H19396,W19395)</f>
      </c>
      <c r="X19396">
        <f t="shared" ref="X19396:X19459" si="2037">IF($W19396="",0,IF(COUNTIF($AB$2:$AB$80,$W19396)&gt;0,1,0))</f>
      </c>
      <c r="Y19396">
        <f t="shared" ref="Y19396:Y19459" si="2038">IF($C19396="","",UPPER(TRIM(IFERROR(LEFT($C19396&amp;"",FIND("/",$C19396&amp;"")-1),$C19396&amp;""))))</f>
      </c>
      <c r="Z19396">
        <f t="shared" ref="Z19396:Z19459" si="2039">IFERROR(IF(ISNUMBER($G19396),$G19396,0),0)</f>
      </c>
    </row>
    <row r="19397" spans="1:26">
      <c r="W19397">
        <f t="shared" si="2036"/>
      </c>
      <c r="X19397">
        <f t="shared" si="2037"/>
      </c>
      <c r="Y19397">
        <f t="shared" si="2038"/>
      </c>
      <c r="Z19397">
        <f t="shared" si="2039"/>
      </c>
    </row>
    <row r="19398" spans="1:26">
      <c r="A19398" s="1562" t="s">
        <v>0</v>
      </c>
      <c r="B19398" s="1562"/>
      <c r="C19398" s="1562"/>
      <c r="D19398" s="1562"/>
      <c r="E19398" s="1562"/>
      <c r="F19398" s="1562"/>
      <c r="G19398" s="1562"/>
      <c r="H19398" s="1562"/>
      <c r="I19398" s="1562"/>
      <c r="W19398">
        <f t="shared" si="2036"/>
      </c>
      <c r="X19398">
        <f t="shared" si="2037"/>
      </c>
      <c r="Y19398">
        <f t="shared" si="2038"/>
      </c>
      <c r="Z19398">
        <f t="shared" si="2039"/>
      </c>
    </row>
    <row r="19399" spans="1:26">
      <c r="W19399">
        <f t="shared" si="2036"/>
      </c>
      <c r="X19399">
        <f t="shared" si="2037"/>
      </c>
      <c r="Y19399">
        <f t="shared" si="2038"/>
      </c>
      <c r="Z19399">
        <f t="shared" si="2039"/>
      </c>
    </row>
    <row r="19400" spans="1:26">
      <c r="A19400" s="1" t="s">
        <v>1</v>
      </c>
      <c r="B19400" s="1"/>
      <c r="G19400" s="489" t="s">
        <v>2</v>
      </c>
      <c r="H19400" s="3" t="s">
        <v>2815</v>
      </c>
      <c r="W19400">
        <f t="shared" si="2036"/>
      </c>
      <c r="X19400">
        <f t="shared" si="2037"/>
      </c>
      <c r="Y19400">
        <f t="shared" si="2038"/>
      </c>
      <c r="Z19400">
        <f t="shared" si="2039"/>
      </c>
    </row>
    <row r="19401" spans="1:26">
      <c r="A19401" s="1" t="inlineStr">
        <is>
          <t>Dealer-354</t>
        </is>
      </c>
      <c r="B19401" s="1"/>
      <c r="F19401" s="4"/>
      <c r="G19401" s="488" t="s">
        <v>1440</v>
      </c>
      <c r="H19401" s="1" t="s">
        <v>2415</v>
      </c>
      <c r="W19401">
        <f t="shared" si="2036"/>
      </c>
      <c r="X19401">
        <f t="shared" si="2037"/>
      </c>
      <c r="Y19401">
        <f t="shared" si="2038"/>
      </c>
      <c r="Z19401">
        <f t="shared" si="2039"/>
      </c>
    </row>
    <row r="19402" spans="1:26">
      <c r="A19402" s="1"/>
      <c r="B19402" s="1"/>
      <c r="G19402" s="723"/>
      <c r="H19402" s="49"/>
      <c r="I19402" s="55"/>
      <c r="W19402">
        <f t="shared" si="2036"/>
      </c>
      <c r="X19402">
        <f t="shared" si="2037"/>
      </c>
      <c r="Y19402">
        <f t="shared" si="2038"/>
      </c>
      <c r="Z19402">
        <f t="shared" si="2039"/>
      </c>
    </row>
    <row r="19403" spans="1:26">
      <c r="A19403" s="1" t="inlineStr">
        <is>
          <t>Address line (redacted)</t>
        </is>
      </c>
      <c r="B19403" s="1"/>
      <c r="D19403" s="85"/>
      <c r="E19403" s="85"/>
      <c r="F19403" s="85"/>
      <c r="G19403" s="85"/>
      <c r="H19403" s="85"/>
      <c r="W19403">
        <f t="shared" si="2036"/>
      </c>
      <c r="X19403">
        <f t="shared" si="2037"/>
      </c>
      <c r="Y19403">
        <f t="shared" si="2038"/>
      </c>
      <c r="Z19403">
        <f t="shared" si="2039"/>
      </c>
    </row>
    <row r="19404" spans="1:26">
      <c r="A19404" s="268" t="s">
        <v>598</v>
      </c>
      <c r="B19404" s="243"/>
      <c r="D19404" s="85"/>
      <c r="E19404" s="85"/>
      <c r="F19404" s="85"/>
      <c r="G19404" s="85"/>
      <c r="H19404" s="85"/>
      <c r="W19404">
        <f t="shared" si="2036"/>
      </c>
      <c r="X19404">
        <f t="shared" si="2037"/>
      </c>
      <c r="Y19404">
        <f t="shared" si="2038"/>
      </c>
      <c r="Z19404">
        <f t="shared" si="2039"/>
      </c>
    </row>
    <row r="19405" spans="1:26">
      <c r="A19405" s="49"/>
      <c r="B19405" s="87"/>
      <c r="W19405">
        <f t="shared" si="2036"/>
      </c>
      <c r="X19405">
        <f t="shared" si="2037"/>
      </c>
      <c r="Y19405">
        <f t="shared" si="2038"/>
      </c>
      <c r="Z19405">
        <f t="shared" si="2039"/>
      </c>
    </row>
    <row r="19406" spans="1:26">
      <c r="A19406" s="1" t="s">
        <v>5</v>
      </c>
      <c r="W19406">
        <f t="shared" si="2036"/>
      </c>
      <c r="X19406">
        <f t="shared" si="2037"/>
      </c>
      <c r="Y19406">
        <f t="shared" si="2038"/>
      </c>
      <c r="Z19406">
        <f t="shared" si="2039"/>
      </c>
    </row>
    <row r="19407" spans="1:26">
      <c r="A19407" s="1" t="s">
        <v>6</v>
      </c>
      <c r="W19407">
        <f t="shared" si="2036"/>
      </c>
      <c r="X19407">
        <f t="shared" si="2037"/>
      </c>
      <c r="Y19407">
        <f t="shared" si="2038"/>
      </c>
      <c r="Z19407">
        <f t="shared" si="2039"/>
      </c>
    </row>
    <row r="19408" spans="1:26">
      <c r="A19408" s="1" t="s">
        <v>7</v>
      </c>
      <c r="W19408">
        <f t="shared" si="2036"/>
      </c>
      <c r="X19408">
        <f t="shared" si="2037"/>
      </c>
      <c r="Y19408">
        <f t="shared" si="2038"/>
      </c>
      <c r="Z19408">
        <f t="shared" si="2039"/>
      </c>
    </row>
    <row r="19409" spans="1:26" ht="24">
      <c r="A19409" s="88" t="s">
        <v>8</v>
      </c>
      <c r="B19409" s="89" t="s">
        <v>9</v>
      </c>
      <c r="C19409" s="89" t="s">
        <v>10</v>
      </c>
      <c r="D19409" s="34" t="s">
        <v>11</v>
      </c>
      <c r="E19409" s="34" t="s">
        <v>12</v>
      </c>
      <c r="F19409" s="34" t="s">
        <v>13</v>
      </c>
      <c r="G19409" s="34" t="s">
        <v>14</v>
      </c>
      <c r="H19409" s="88" t="s">
        <v>15</v>
      </c>
      <c r="I19409" s="90" t="s">
        <v>16</v>
      </c>
      <c r="W19409">
        <f t="shared" si="2036"/>
      </c>
      <c r="X19409">
        <f t="shared" si="2037"/>
      </c>
      <c r="Y19409">
        <f t="shared" si="2038"/>
      </c>
      <c r="Z19409">
        <f t="shared" si="2039"/>
      </c>
    </row>
    <row r="19410" spans="1:26">
      <c r="A19410" s="5"/>
      <c r="B19410" s="1564" t="s">
        <v>300</v>
      </c>
      <c r="C19410" s="1565"/>
      <c r="D19410" s="50"/>
      <c r="E19410" s="50"/>
      <c r="F19410" s="21"/>
      <c r="G19410" s="6"/>
      <c r="H19410" s="5"/>
      <c r="I19410" s="183"/>
      <c r="W19410">
        <f t="shared" si="2036"/>
      </c>
      <c r="X19410">
        <f t="shared" si="2037"/>
      </c>
      <c r="Y19410">
        <f t="shared" si="2038"/>
      </c>
      <c r="Z19410">
        <f t="shared" si="2039"/>
      </c>
    </row>
    <row r="19411" spans="1:26">
      <c r="A19411" s="241">
        <v>1</v>
      </c>
      <c r="B19411" s="239" t="s">
        <v>2737</v>
      </c>
      <c r="C19411" s="240"/>
      <c r="D19411" s="105"/>
      <c r="E19411" s="5"/>
      <c r="F19411" s="5"/>
      <c r="G19411" s="6">
        <v>323</v>
      </c>
      <c r="H19411" s="105">
        <v>1</v>
      </c>
      <c r="I19411" s="183">
        <f>+H19411*G19411</f>
      </c>
      <c r="W19411">
        <f t="shared" si="2036"/>
      </c>
      <c r="X19411">
        <f t="shared" si="2037"/>
      </c>
      <c r="Y19411">
        <f t="shared" si="2038"/>
      </c>
      <c r="Z19411">
        <f t="shared" si="2039"/>
      </c>
    </row>
    <row r="19412" spans="1:26">
      <c r="A19412" s="241">
        <v>2</v>
      </c>
      <c r="B19412" s="239" t="s">
        <v>2819</v>
      </c>
      <c r="C19412" s="240"/>
      <c r="D19412" s="105"/>
      <c r="E19412" s="5"/>
      <c r="F19412" s="5"/>
      <c r="G19412" s="6">
        <v>400</v>
      </c>
      <c r="H19412" s="105">
        <v>1</v>
      </c>
      <c r="I19412" s="183">
        <f>+H19412*G19412</f>
      </c>
      <c r="W19412">
        <f t="shared" si="2036"/>
      </c>
      <c r="X19412">
        <f t="shared" si="2037"/>
      </c>
      <c r="Y19412">
        <f t="shared" si="2038"/>
      </c>
      <c r="Z19412">
        <f t="shared" si="2039"/>
      </c>
    </row>
    <row r="19413" spans="1:26">
      <c r="A19413" s="5"/>
      <c r="B19413" s="8"/>
      <c r="C19413" s="5"/>
      <c r="D19413" s="5"/>
      <c r="E19413" s="5"/>
      <c r="F19413" s="5"/>
      <c r="G19413" s="6"/>
      <c r="H19413" s="5"/>
      <c r="I19413" s="183"/>
      <c r="W19413">
        <f t="shared" si="2036"/>
      </c>
      <c r="X19413">
        <f t="shared" si="2037"/>
      </c>
      <c r="Y19413">
        <f t="shared" si="2038"/>
      </c>
      <c r="Z19413">
        <f t="shared" si="2039"/>
      </c>
    </row>
    <row r="19414" spans="1:26">
      <c r="A19414" s="5"/>
      <c r="B19414" s="8"/>
      <c r="C19414" s="5"/>
      <c r="D19414" s="5"/>
      <c r="E19414" s="5"/>
      <c r="F19414" s="5"/>
      <c r="G19414" s="6"/>
      <c r="H19414" s="5"/>
      <c r="I19414" s="183"/>
      <c r="W19414">
        <f t="shared" si="2036"/>
      </c>
      <c r="X19414">
        <f t="shared" si="2037"/>
      </c>
      <c r="Y19414">
        <f t="shared" si="2038"/>
      </c>
      <c r="Z19414">
        <f t="shared" si="2039"/>
      </c>
    </row>
    <row r="19415" spans="1:26">
      <c r="A19415" s="19"/>
      <c r="B19415" s="18"/>
      <c r="C19415" s="714"/>
      <c r="D19415" s="184"/>
      <c r="E19415" s="316"/>
      <c r="F19415" s="186"/>
      <c r="G19415" s="186"/>
      <c r="H19415" s="316"/>
      <c r="I19415" s="188"/>
      <c r="W19415">
        <f t="shared" si="2036"/>
      </c>
      <c r="X19415">
        <f t="shared" si="2037"/>
      </c>
      <c r="Y19415">
        <f t="shared" si="2038"/>
      </c>
      <c r="Z19415">
        <f t="shared" si="2039"/>
      </c>
    </row>
    <row r="19416" spans="1:26">
      <c r="A19416" s="19"/>
      <c r="B19416" s="18"/>
      <c r="C19416" s="714"/>
      <c r="D19416" s="184"/>
      <c r="E19416" s="316"/>
      <c r="F19416" s="186"/>
      <c r="G19416" s="186"/>
      <c r="H19416" s="316"/>
      <c r="I19416" s="188"/>
      <c r="W19416">
        <f t="shared" si="2036"/>
      </c>
      <c r="X19416">
        <f t="shared" si="2037"/>
      </c>
      <c r="Y19416">
        <f t="shared" si="2038"/>
      </c>
      <c r="Z19416">
        <f t="shared" si="2039"/>
      </c>
    </row>
    <row r="19417" spans="1:26">
      <c r="A19417" s="19"/>
      <c r="B19417" s="18"/>
      <c r="C19417" s="714"/>
      <c r="D19417" s="184"/>
      <c r="E19417" s="316"/>
      <c r="F19417" s="186"/>
      <c r="G19417" s="186"/>
      <c r="H19417" s="316"/>
      <c r="I19417" s="188"/>
      <c r="W19417">
        <f t="shared" si="2036"/>
      </c>
      <c r="X19417">
        <f t="shared" si="2037"/>
      </c>
      <c r="Y19417">
        <f t="shared" si="2038"/>
      </c>
      <c r="Z19417">
        <f t="shared" si="2039"/>
      </c>
    </row>
    <row r="19418" spans="1:26">
      <c r="A19418" s="10"/>
      <c r="B19418" s="95"/>
      <c r="C19418" s="184"/>
      <c r="D19418" s="660"/>
      <c r="E19418" s="184"/>
      <c r="F19418" s="238"/>
      <c r="G19418" s="35"/>
      <c r="H19418" s="35"/>
      <c r="I19418" s="98"/>
      <c r="W19418">
        <f t="shared" si="2036"/>
      </c>
      <c r="X19418">
        <f t="shared" si="2037"/>
      </c>
      <c r="Y19418">
        <f t="shared" si="2038"/>
      </c>
      <c r="Z19418">
        <f t="shared" si="2039"/>
      </c>
    </row>
    <row r="19419" spans="1:26">
      <c r="A19419" s="10"/>
      <c r="B19419" s="95"/>
      <c r="C19419" s="184"/>
      <c r="D19419" s="660"/>
      <c r="E19419" s="184"/>
      <c r="F19419" s="238"/>
      <c r="G19419" s="35"/>
      <c r="H19419" s="35"/>
      <c r="I19419" s="98"/>
      <c r="W19419">
        <f t="shared" si="2036"/>
      </c>
      <c r="X19419">
        <f t="shared" si="2037"/>
      </c>
      <c r="Y19419">
        <f t="shared" si="2038"/>
      </c>
      <c r="Z19419">
        <f t="shared" si="2039"/>
      </c>
    </row>
    <row r="19420" spans="1:26" ht="15.75" thickBot="1">
      <c r="A19420" s="10"/>
      <c r="B19420" s="80" t="s">
        <v>20</v>
      </c>
      <c r="C19420" s="35"/>
      <c r="D19420" s="35"/>
      <c r="E19420" s="35"/>
      <c r="F19420" s="35"/>
      <c r="G19420" s="35"/>
      <c r="H19420" s="35"/>
      <c r="I19420" s="98"/>
      <c r="W19420">
        <f t="shared" si="2036"/>
      </c>
      <c r="X19420">
        <f t="shared" si="2037"/>
      </c>
      <c r="Y19420">
        <f t="shared" si="2038"/>
      </c>
      <c r="Z19420">
        <f t="shared" si="2039"/>
      </c>
    </row>
    <row r="19421" spans="1:26" ht="15.75" thickBot="1">
      <c r="A19421" s="99"/>
      <c r="B19421" s="81"/>
      <c r="C19421" s="39" t="s">
        <v>21</v>
      </c>
      <c r="D19421" s="40">
        <f>SUM(D19410:D19420)</f>
      </c>
      <c r="E19421" s="41">
        <f>IF(H19421=I19421,"OK","NO")</f>
      </c>
      <c r="F19421" s="40">
        <f>SUM(F19410:F19420)</f>
      </c>
      <c r="G19421" s="40">
        <f>SUM(G19410:G19420)</f>
      </c>
      <c r="H19421" s="42">
        <f>SUMPRODUCT(H19410:H19420,G19410:G19420)</f>
      </c>
      <c r="I19421" s="100">
        <f>SUM(I19407:I19420)</f>
      </c>
      <c r="W19421">
        <f t="shared" si="2036"/>
      </c>
      <c r="X19421">
        <f t="shared" si="2037"/>
      </c>
      <c r="Y19421">
        <f t="shared" si="2038"/>
      </c>
      <c r="Z19421">
        <f t="shared" si="2039"/>
      </c>
    </row>
    <row r="19422" spans="1:26">
      <c r="A19422" s="10"/>
      <c r="B19422" s="10"/>
      <c r="C19422" s="91"/>
      <c r="D19422" s="91"/>
      <c r="E19422" s="91"/>
      <c r="F19422" s="91"/>
      <c r="G19422" s="91"/>
      <c r="H19422" s="91"/>
      <c r="I19422" s="91"/>
      <c r="W19422">
        <f t="shared" si="2036"/>
      </c>
      <c r="X19422">
        <f t="shared" si="2037"/>
      </c>
      <c r="Y19422">
        <f t="shared" si="2038"/>
      </c>
      <c r="Z19422">
        <f t="shared" si="2039"/>
      </c>
    </row>
    <row r="19423" spans="1:26">
      <c r="A19423" s="12" t="s">
        <v>281</v>
      </c>
      <c r="B19423" s="12"/>
      <c r="C19423" s="12"/>
      <c r="D19423" s="13"/>
      <c r="E19423" s="14"/>
      <c r="F19423" s="14"/>
      <c r="G19423" s="14"/>
      <c r="H19423" s="2"/>
      <c r="I19423" s="12"/>
      <c r="W19423">
        <f t="shared" si="2036"/>
      </c>
      <c r="X19423">
        <f t="shared" si="2037"/>
      </c>
      <c r="Y19423">
        <f t="shared" si="2038"/>
      </c>
      <c r="Z19423">
        <f t="shared" si="2039"/>
      </c>
    </row>
    <row r="19424" spans="1:26">
      <c r="W19424">
        <f t="shared" si="2036"/>
      </c>
      <c r="X19424">
        <f t="shared" si="2037"/>
      </c>
      <c r="Y19424">
        <f t="shared" si="2038"/>
      </c>
      <c r="Z19424">
        <f t="shared" si="2039"/>
      </c>
    </row>
    <row r="19425" spans="1:26">
      <c r="A19425" s="1562" t="s">
        <v>0</v>
      </c>
      <c r="B19425" s="1562"/>
      <c r="C19425" s="1562"/>
      <c r="D19425" s="1562"/>
      <c r="E19425" s="1562"/>
      <c r="F19425" s="1562"/>
      <c r="G19425" s="1562"/>
      <c r="H19425" s="1562"/>
      <c r="I19425" s="1562"/>
      <c r="W19425">
        <f t="shared" si="2036"/>
      </c>
      <c r="X19425">
        <f t="shared" si="2037"/>
      </c>
      <c r="Y19425">
        <f t="shared" si="2038"/>
      </c>
      <c r="Z19425">
        <f t="shared" si="2039"/>
      </c>
    </row>
    <row r="19426" spans="1:26">
      <c r="W19426">
        <f t="shared" si="2036"/>
      </c>
      <c r="X19426">
        <f t="shared" si="2037"/>
      </c>
      <c r="Y19426">
        <f t="shared" si="2038"/>
      </c>
      <c r="Z19426">
        <f t="shared" si="2039"/>
      </c>
    </row>
    <row r="19427" spans="1:26">
      <c r="A19427" s="1" t="s">
        <v>1</v>
      </c>
      <c r="B19427" s="1"/>
      <c r="G19427" s="2" t="s">
        <v>2</v>
      </c>
      <c r="H19427" s="3" t="s">
        <v>2815</v>
      </c>
      <c r="I19427" s="124"/>
      <c r="W19427">
        <f t="shared" si="2036"/>
      </c>
      <c r="X19427">
        <f t="shared" si="2037"/>
      </c>
      <c r="Y19427">
        <f t="shared" si="2038"/>
      </c>
      <c r="Z19427">
        <f t="shared" si="2039"/>
      </c>
    </row>
    <row r="19428" spans="1:26">
      <c r="A19428" s="1" t="inlineStr">
        <is>
          <t>Dealer-326</t>
        </is>
      </c>
      <c r="B19428" s="1"/>
      <c r="C19428" s="51"/>
      <c r="F19428" s="4" t="s">
        <v>3</v>
      </c>
      <c r="G19428" s="2"/>
      <c r="H19428" s="1" t="s">
        <v>2416</v>
      </c>
      <c r="W19428">
        <f t="shared" si="2036"/>
      </c>
      <c r="X19428">
        <f t="shared" si="2037"/>
      </c>
      <c r="Y19428">
        <f t="shared" si="2038"/>
      </c>
      <c r="Z19428">
        <f t="shared" si="2039"/>
      </c>
    </row>
    <row r="19429" spans="1:26">
      <c r="A19429" s="1" t="inlineStr">
        <is>
          <t>Dealer-327</t>
        </is>
      </c>
      <c r="B19429" s="1"/>
      <c r="C19429" s="51"/>
      <c r="H19429" s="161"/>
      <c r="W19429">
        <f t="shared" si="2036"/>
      </c>
      <c r="X19429">
        <f t="shared" si="2037"/>
      </c>
      <c r="Y19429">
        <f t="shared" si="2038"/>
      </c>
      <c r="Z19429">
        <f t="shared" si="2039"/>
      </c>
    </row>
    <row r="19430" spans="1:26">
      <c r="A19430" s="1" t="inlineStr">
        <is>
          <t>Address line (redacted)</t>
        </is>
      </c>
      <c r="B19430" s="1"/>
      <c r="C19430" s="51"/>
      <c r="W19430">
        <f t="shared" si="2036"/>
      </c>
      <c r="X19430">
        <f t="shared" si="2037"/>
      </c>
      <c r="Y19430">
        <f t="shared" si="2038"/>
      </c>
      <c r="Z19430">
        <f t="shared" si="2039"/>
      </c>
    </row>
    <row r="19431" spans="1:26">
      <c r="A19431" s="1" t="inlineStr">
        <is>
          <t>Address line (redacted)</t>
        </is>
      </c>
      <c r="B19431" s="1"/>
      <c r="C19431" s="51"/>
      <c r="W19431">
        <f t="shared" si="2036"/>
      </c>
      <c r="X19431">
        <f t="shared" si="2037"/>
      </c>
      <c r="Y19431">
        <f t="shared" si="2038"/>
      </c>
      <c r="Z19431">
        <f t="shared" si="2039"/>
      </c>
    </row>
    <row r="19432" spans="1:26">
      <c r="A19432" s="1" t="inlineStr">
        <is>
          <t>Address line (redacted)</t>
        </is>
      </c>
      <c r="B19432" s="125"/>
      <c r="C19432" s="126"/>
      <c r="D19432" s="126"/>
      <c r="E19432" s="126"/>
      <c r="F19432" s="126"/>
      <c r="G19432" s="126"/>
      <c r="H19432" s="126"/>
      <c r="I19432" s="126"/>
      <c r="W19432">
        <f t="shared" si="2036"/>
      </c>
      <c r="X19432">
        <f t="shared" si="2037"/>
      </c>
      <c r="Y19432">
        <f t="shared" si="2038"/>
      </c>
      <c r="Z19432">
        <f t="shared" si="2039"/>
      </c>
    </row>
    <row r="19433" spans="1:26">
      <c r="A19433" s="12" t="s">
        <v>1718</v>
      </c>
      <c r="B19433" s="86"/>
      <c r="W19433">
        <f t="shared" si="2036"/>
      </c>
      <c r="X19433">
        <f t="shared" si="2037"/>
      </c>
      <c r="Y19433">
        <f t="shared" si="2038"/>
      </c>
      <c r="Z19433">
        <f t="shared" si="2039"/>
      </c>
    </row>
    <row r="19434" spans="1:26">
      <c r="A19434" s="12"/>
      <c r="B19434" s="86"/>
      <c r="W19434">
        <f t="shared" si="2036"/>
      </c>
      <c r="X19434">
        <f t="shared" si="2037"/>
      </c>
      <c r="Y19434">
        <f t="shared" si="2038"/>
      </c>
      <c r="Z19434">
        <f t="shared" si="2039"/>
      </c>
    </row>
    <row r="19435" spans="1:26">
      <c r="A19435" s="1" t="s">
        <v>5</v>
      </c>
      <c r="W19435">
        <f t="shared" si="2036"/>
      </c>
      <c r="X19435">
        <f t="shared" si="2037"/>
      </c>
      <c r="Y19435">
        <f t="shared" si="2038"/>
      </c>
      <c r="Z19435">
        <f t="shared" si="2039"/>
      </c>
    </row>
    <row r="19436" spans="1:26">
      <c r="A19436" s="1" t="s">
        <v>6</v>
      </c>
      <c r="W19436">
        <f t="shared" si="2036"/>
      </c>
      <c r="X19436">
        <f t="shared" si="2037"/>
      </c>
      <c r="Y19436">
        <f t="shared" si="2038"/>
      </c>
      <c r="Z19436">
        <f t="shared" si="2039"/>
      </c>
    </row>
    <row r="19437" spans="1:26" ht="15.75" thickBot="1">
      <c r="A19437" s="1" t="s">
        <v>7</v>
      </c>
      <c r="W19437">
        <f t="shared" si="2036"/>
      </c>
      <c r="X19437">
        <f t="shared" si="2037"/>
      </c>
      <c r="Y19437">
        <f t="shared" si="2038"/>
      </c>
      <c r="Z19437">
        <f t="shared" si="2039"/>
      </c>
    </row>
    <row r="19438" spans="1:26" ht="24">
      <c r="A19438" s="26" t="s">
        <v>8</v>
      </c>
      <c r="B19438" s="27" t="s">
        <v>9</v>
      </c>
      <c r="C19438" s="27" t="s">
        <v>10</v>
      </c>
      <c r="D19438" s="28" t="s">
        <v>11</v>
      </c>
      <c r="E19438" s="28" t="s">
        <v>12</v>
      </c>
      <c r="F19438" s="28" t="s">
        <v>13</v>
      </c>
      <c r="G19438" s="28" t="s">
        <v>14</v>
      </c>
      <c r="H19438" s="29" t="s">
        <v>15</v>
      </c>
      <c r="I19438" s="30" t="s">
        <v>16</v>
      </c>
      <c r="W19438">
        <f t="shared" si="2036"/>
      </c>
      <c r="X19438">
        <f t="shared" si="2037"/>
      </c>
      <c r="Y19438">
        <f t="shared" si="2038"/>
      </c>
      <c r="Z19438">
        <f t="shared" si="2039"/>
      </c>
    </row>
    <row r="19439" spans="1:26">
      <c r="A19439" s="5"/>
      <c r="B19439" s="1564" t="s">
        <v>300</v>
      </c>
      <c r="C19439" s="1565"/>
      <c r="D19439" s="5"/>
      <c r="E19439" s="6"/>
      <c r="F19439" s="6"/>
      <c r="G19439" s="127"/>
      <c r="H19439" s="5"/>
      <c r="I19439" s="102"/>
      <c r="W19439">
        <f t="shared" si="2036"/>
      </c>
      <c r="X19439">
        <f t="shared" si="2037"/>
      </c>
      <c r="Y19439">
        <f t="shared" si="2038"/>
      </c>
      <c r="Z19439">
        <f t="shared" si="2039"/>
      </c>
    </row>
    <row r="19440" spans="1:26">
      <c r="A19440" s="5"/>
      <c r="B19440" s="17" t="s">
        <v>1378</v>
      </c>
      <c r="C19440" s="88" t="s">
        <v>303</v>
      </c>
      <c r="D19440" s="5">
        <v>1</v>
      </c>
      <c r="E19440">
        <v>50</v>
      </c>
      <c r="F19440" s="6">
        <f>+E19440*D19440</f>
      </c>
      <c r="G19440" s="127">
        <f>+E19440*D19440</f>
      </c>
      <c r="H19440" s="9">
        <v>1</v>
      </c>
      <c r="I19440" s="402">
        <f>+H19440*G19440</f>
      </c>
      <c r="W19440">
        <f t="shared" si="2036"/>
      </c>
      <c r="X19440">
        <f t="shared" si="2037"/>
      </c>
      <c r="Y19440">
        <f t="shared" si="2038"/>
      </c>
      <c r="Z19440">
        <f t="shared" si="2039"/>
      </c>
    </row>
    <row r="19441" spans="1:26">
      <c r="A19441" s="5"/>
      <c r="B19441" s="17"/>
      <c r="C19441" s="34"/>
      <c r="D19441" s="5"/>
      <c r="E19441" s="5"/>
      <c r="F19441" s="6"/>
      <c r="G19441" s="127"/>
      <c r="H19441" s="5"/>
      <c r="I19441" s="402"/>
      <c r="W19441">
        <f t="shared" si="2036"/>
      </c>
      <c r="X19441">
        <f t="shared" si="2037"/>
      </c>
      <c r="Y19441">
        <f t="shared" si="2038"/>
      </c>
      <c r="Z19441">
        <f t="shared" si="2039"/>
      </c>
    </row>
    <row r="19442" spans="1:26">
      <c r="A19442" s="5"/>
      <c r="B19442" s="17"/>
      <c r="C19442" s="34"/>
      <c r="D19442" s="5"/>
      <c r="E19442" s="5"/>
      <c r="F19442" s="6"/>
      <c r="G19442" s="127"/>
      <c r="H19442" s="5"/>
      <c r="I19442" s="402"/>
      <c r="W19442">
        <f t="shared" si="2036"/>
      </c>
      <c r="X19442">
        <f t="shared" si="2037"/>
      </c>
      <c r="Y19442">
        <f t="shared" si="2038"/>
      </c>
      <c r="Z19442">
        <f t="shared" si="2039"/>
      </c>
    </row>
    <row r="19443" spans="1:26">
      <c r="A19443" s="5"/>
      <c r="B19443" s="17"/>
      <c r="C19443" s="34"/>
      <c r="D19443" s="5"/>
      <c r="E19443" s="5"/>
      <c r="F19443" s="6"/>
      <c r="G19443" s="127"/>
      <c r="H19443" s="5"/>
      <c r="I19443" s="402"/>
      <c r="W19443">
        <f t="shared" si="2036"/>
      </c>
      <c r="X19443">
        <f t="shared" si="2037"/>
      </c>
      <c r="Y19443">
        <f t="shared" si="2038"/>
      </c>
      <c r="Z19443">
        <f t="shared" si="2039"/>
      </c>
    </row>
    <row r="19444" spans="1:26">
      <c r="A19444" s="5"/>
      <c r="B19444" s="17"/>
      <c r="C19444" s="34"/>
      <c r="D19444" s="5"/>
      <c r="E19444" s="5"/>
      <c r="F19444" s="6"/>
      <c r="G19444" s="127"/>
      <c r="H19444" s="5"/>
      <c r="I19444" s="402"/>
      <c r="W19444">
        <f t="shared" si="2036"/>
      </c>
      <c r="X19444">
        <f t="shared" si="2037"/>
      </c>
      <c r="Y19444">
        <f t="shared" si="2038"/>
      </c>
      <c r="Z19444">
        <f t="shared" si="2039"/>
      </c>
    </row>
    <row r="19445" spans="1:26">
      <c r="A19445" s="5"/>
      <c r="B19445" s="17"/>
      <c r="C19445" s="34"/>
      <c r="D19445" s="5"/>
      <c r="E19445" s="5"/>
      <c r="F19445" s="6"/>
      <c r="G19445" s="127"/>
      <c r="H19445" s="5"/>
      <c r="I19445" s="402"/>
      <c r="W19445">
        <f t="shared" si="2036"/>
      </c>
      <c r="X19445">
        <f t="shared" si="2037"/>
      </c>
      <c r="Y19445">
        <f t="shared" si="2038"/>
      </c>
      <c r="Z19445">
        <f t="shared" si="2039"/>
      </c>
    </row>
    <row r="19446" spans="1:26">
      <c r="A19446" s="5"/>
      <c r="B19446" s="17"/>
      <c r="C19446" s="34"/>
      <c r="D19446" s="5"/>
      <c r="E19446" s="5"/>
      <c r="F19446" s="6"/>
      <c r="G19446" s="127"/>
      <c r="H19446" s="5"/>
      <c r="I19446" s="402"/>
      <c r="W19446">
        <f t="shared" si="2036"/>
      </c>
      <c r="X19446">
        <f t="shared" si="2037"/>
      </c>
      <c r="Y19446">
        <f t="shared" si="2038"/>
      </c>
      <c r="Z19446">
        <f t="shared" si="2039"/>
      </c>
    </row>
    <row r="19447" spans="1:26">
      <c r="A19447" s="16"/>
      <c r="B19447" s="8"/>
      <c r="C19447" s="5"/>
      <c r="D19447" s="5"/>
      <c r="E19447" s="5"/>
      <c r="F19447" s="6"/>
      <c r="G19447" s="6"/>
      <c r="H19447" s="5"/>
      <c r="I19447" s="129"/>
      <c r="W19447">
        <f t="shared" si="2036"/>
      </c>
      <c r="X19447">
        <f t="shared" si="2037"/>
      </c>
      <c r="Y19447">
        <f t="shared" si="2038"/>
      </c>
      <c r="Z19447">
        <f t="shared" si="2039"/>
      </c>
    </row>
    <row r="19448" spans="1:26" ht="15.75" thickBot="1">
      <c r="A19448" s="33"/>
      <c r="B19448" s="1662" t="s">
        <v>1818</v>
      </c>
      <c r="C19448" s="1663"/>
      <c r="D19448" s="109"/>
      <c r="E19448" s="109"/>
      <c r="F19448" s="109"/>
      <c r="G19448" s="109"/>
      <c r="H19448" s="109"/>
      <c r="I19448" s="110"/>
      <c r="W19448">
        <f t="shared" si="2036"/>
      </c>
      <c r="X19448">
        <f t="shared" si="2037"/>
      </c>
      <c r="Y19448">
        <f t="shared" si="2038"/>
      </c>
      <c r="Z19448">
        <f t="shared" si="2039"/>
      </c>
    </row>
    <row r="19449" spans="1:26">
      <c r="A19449" s="33"/>
      <c r="B19449" s="1664"/>
      <c r="C19449" s="1665"/>
      <c r="D19449" s="91"/>
      <c r="E19449" s="91"/>
      <c r="F19449" s="91"/>
      <c r="G19449" s="92" t="s">
        <v>19</v>
      </c>
      <c r="H19449" s="91"/>
      <c r="I19449" s="111">
        <f>SUM(I19439:I19448)</f>
      </c>
      <c r="W19449">
        <f t="shared" si="2036"/>
      </c>
      <c r="X19449">
        <f t="shared" si="2037"/>
      </c>
      <c r="Y19449">
        <f t="shared" si="2038"/>
      </c>
      <c r="Z19449">
        <f t="shared" si="2039"/>
      </c>
    </row>
    <row r="19450" spans="1:26">
      <c r="A19450" s="33"/>
      <c r="B19450" s="131"/>
      <c r="C19450" s="131"/>
      <c r="D19450" s="132"/>
      <c r="E19450" s="132"/>
      <c r="F19450" s="132"/>
      <c r="G19450" s="132" t="s">
        <v>314</v>
      </c>
      <c r="H19450" s="133"/>
      <c r="I19450" s="61"/>
      <c r="W19450">
        <f t="shared" si="2036"/>
      </c>
      <c r="X19450">
        <f t="shared" si="2037"/>
      </c>
      <c r="Y19450">
        <f t="shared" si="2038"/>
      </c>
      <c r="Z19450">
        <f t="shared" si="2039"/>
      </c>
    </row>
    <row r="19451" spans="1:26" ht="15.75" thickBot="1">
      <c r="A19451" s="33"/>
      <c r="B19451" s="11" t="s">
        <v>20</v>
      </c>
      <c r="C19451" s="35"/>
      <c r="D19451" s="35"/>
      <c r="E19451" s="35"/>
      <c r="F19451" s="35"/>
      <c r="G19451" s="35"/>
      <c r="H19451" s="35"/>
      <c r="I19451" s="36"/>
      <c r="W19451">
        <f t="shared" si="2036"/>
      </c>
      <c r="X19451">
        <f t="shared" si="2037"/>
      </c>
      <c r="Y19451">
        <f t="shared" si="2038"/>
      </c>
      <c r="Z19451">
        <f t="shared" si="2039"/>
      </c>
    </row>
    <row r="19452" spans="1:26" ht="15.75" thickBot="1">
      <c r="A19452" s="37"/>
      <c r="B19452" s="38"/>
      <c r="C19452" s="39" t="s">
        <v>21</v>
      </c>
      <c r="D19452" s="40">
        <f>SUM(D19439:D19451)</f>
      </c>
      <c r="E19452" s="41">
        <f>IF(H19452=I19452,"OK","NO")</f>
      </c>
      <c r="F19452" s="40">
        <f>SUM(F19439:F19451)</f>
      </c>
      <c r="G19452" s="176">
        <f>SUM(G19439:G19451)</f>
      </c>
      <c r="H19452" s="41">
        <f>SUMPRODUCT(F19439:F19448,H19439:H19448)</f>
      </c>
      <c r="I19452" s="43">
        <f>+I19450+I19449</f>
      </c>
      <c r="W19452">
        <f t="shared" si="2036"/>
      </c>
      <c r="X19452">
        <f t="shared" si="2037"/>
      </c>
      <c r="Y19452">
        <f t="shared" si="2038"/>
      </c>
      <c r="Z19452">
        <f t="shared" si="2039"/>
      </c>
    </row>
    <row r="19453" spans="1:26" ht="15.75" thickBot="1">
      <c r="A19453" s="44"/>
      <c r="B19453" s="116"/>
      <c r="C19453" s="45"/>
      <c r="D19453" s="45"/>
      <c r="E19453" s="45"/>
      <c r="F19453" s="45"/>
      <c r="G19453" s="45"/>
      <c r="H19453" s="46"/>
      <c r="I19453" s="47"/>
      <c r="W19453">
        <f t="shared" si="2036"/>
      </c>
      <c r="X19453">
        <f t="shared" si="2037"/>
      </c>
      <c r="Y19453">
        <f t="shared" si="2038"/>
      </c>
      <c r="Z19453">
        <f t="shared" si="2039"/>
      </c>
    </row>
    <row r="19454" spans="1:26">
      <c r="A19454" s="12" t="s">
        <v>315</v>
      </c>
      <c r="B19454" s="12"/>
      <c r="C19454" s="12"/>
      <c r="D19454" s="13"/>
      <c r="E19454" s="14"/>
      <c r="F19454" s="14"/>
      <c r="G19454" s="14"/>
      <c r="H19454" s="2"/>
      <c r="I19454" s="12"/>
      <c r="W19454">
        <f t="shared" si="2036"/>
      </c>
      <c r="X19454">
        <f t="shared" si="2037"/>
      </c>
      <c r="Y19454">
        <f t="shared" si="2038"/>
      </c>
      <c r="Z19454">
        <f t="shared" si="2039"/>
      </c>
    </row>
    <row r="19455" spans="1:26">
      <c r="W19455">
        <f t="shared" si="2036"/>
      </c>
      <c r="X19455">
        <f t="shared" si="2037"/>
      </c>
      <c r="Y19455">
        <f t="shared" si="2038"/>
      </c>
      <c r="Z19455">
        <f t="shared" si="2039"/>
      </c>
    </row>
    <row r="19456" spans="1:26">
      <c r="W19456">
        <f t="shared" si="2036"/>
      </c>
      <c r="X19456">
        <f t="shared" si="2037"/>
      </c>
      <c r="Y19456">
        <f t="shared" si="2038"/>
      </c>
      <c r="Z19456">
        <f t="shared" si="2039"/>
      </c>
    </row>
    <row r="19457" spans="1:26">
      <c r="A19457" s="1562" t="s">
        <v>0</v>
      </c>
      <c r="B19457" s="1562"/>
      <c r="C19457" s="1562"/>
      <c r="D19457" s="1562"/>
      <c r="E19457" s="1562"/>
      <c r="F19457" s="1562"/>
      <c r="G19457" s="1562"/>
      <c r="H19457" s="1562"/>
      <c r="I19457" s="1562"/>
      <c r="W19457">
        <f t="shared" si="2036"/>
      </c>
      <c r="X19457">
        <f t="shared" si="2037"/>
      </c>
      <c r="Y19457">
        <f t="shared" si="2038"/>
      </c>
      <c r="Z19457">
        <f t="shared" si="2039"/>
      </c>
    </row>
    <row r="19458" spans="1:26">
      <c r="W19458">
        <f t="shared" si="2036"/>
      </c>
      <c r="X19458">
        <f t="shared" si="2037"/>
      </c>
      <c r="Y19458">
        <f t="shared" si="2038"/>
      </c>
      <c r="Z19458">
        <f t="shared" si="2039"/>
      </c>
    </row>
    <row r="19459" spans="1:26">
      <c r="A19459" s="1" t="s">
        <v>1</v>
      </c>
      <c r="B19459" s="1"/>
      <c r="G19459" s="489" t="s">
        <v>2</v>
      </c>
      <c r="H19459" s="3" t="s">
        <v>2815</v>
      </c>
      <c r="W19459">
        <f t="shared" si="2036"/>
      </c>
      <c r="X19459">
        <f t="shared" si="2037"/>
      </c>
      <c r="Y19459">
        <f t="shared" si="2038"/>
      </c>
      <c r="Z19459">
        <f t="shared" si="2039"/>
      </c>
    </row>
    <row r="19460" spans="1:26">
      <c r="A19460" s="1" t="inlineStr">
        <is>
          <t>Dealer-049</t>
        </is>
      </c>
      <c r="B19460" s="1"/>
      <c r="F19460" s="4"/>
      <c r="G19460" s="488" t="s">
        <v>1440</v>
      </c>
      <c r="H19460" s="1" t="s">
        <v>2417</v>
      </c>
      <c r="W19460">
        <f t="shared" ref="W19460:W19523" si="2040">IF(LEFT($H19460&amp;"",5)="2019-",$H19460,W19459)</f>
      </c>
      <c r="X19460">
        <f t="shared" ref="X19460:X19523" si="2041">IF($W19460="",0,IF(COUNTIF($AB$2:$AB$80,$W19460)&gt;0,1,0))</f>
      </c>
      <c r="Y19460">
        <f t="shared" ref="Y19460:Y19523" si="2042">IF($C19460="","",UPPER(TRIM(IFERROR(LEFT($C19460&amp;"",FIND("/",$C19460&amp;"")-1),$C19460&amp;""))))</f>
      </c>
      <c r="Z19460">
        <f t="shared" ref="Z19460:Z19523" si="2043">IFERROR(IF(ISNUMBER($G19460),$G19460,0),0)</f>
      </c>
    </row>
    <row r="19461" spans="1:26">
      <c r="A19461" s="1" t="inlineStr">
        <is>
          <t>Address line (redacted)</t>
        </is>
      </c>
      <c r="B19461" s="1"/>
      <c r="G19461" s="723"/>
      <c r="H19461" s="49"/>
      <c r="I19461" s="55"/>
      <c r="W19461">
        <f t="shared" si="2040"/>
      </c>
      <c r="X19461">
        <f t="shared" si="2041"/>
      </c>
      <c r="Y19461">
        <f t="shared" si="2042"/>
      </c>
      <c r="Z19461">
        <f t="shared" si="2043"/>
      </c>
    </row>
    <row r="19462" spans="1:26">
      <c r="A19462" s="1" t="inlineStr">
        <is>
          <t>Address line (redacted)</t>
        </is>
      </c>
      <c r="B19462" s="1"/>
      <c r="D19462" s="85"/>
      <c r="E19462" s="85"/>
      <c r="F19462" s="85"/>
      <c r="G19462" s="85"/>
      <c r="H19462" s="85"/>
      <c r="W19462">
        <f t="shared" si="2040"/>
      </c>
      <c r="X19462">
        <f t="shared" si="2041"/>
      </c>
      <c r="Y19462">
        <f t="shared" si="2042"/>
      </c>
      <c r="Z19462">
        <f t="shared" si="2043"/>
      </c>
    </row>
    <row r="19463" spans="1:26">
      <c r="A19463" s="268" t="s">
        <v>598</v>
      </c>
      <c r="B19463" s="243" t="inlineStr">
        <is>
          <t>GSTIN-MASKED</t>
        </is>
      </c>
      <c r="D19463" s="85"/>
      <c r="E19463" s="85"/>
      <c r="F19463" s="85"/>
      <c r="G19463" s="85"/>
      <c r="H19463" s="85"/>
      <c r="W19463">
        <f t="shared" si="2040"/>
      </c>
      <c r="X19463">
        <f t="shared" si="2041"/>
      </c>
      <c r="Y19463">
        <f t="shared" si="2042"/>
      </c>
      <c r="Z19463">
        <f t="shared" si="2043"/>
      </c>
    </row>
    <row r="19464" spans="1:26">
      <c r="A19464" s="49"/>
      <c r="B19464" s="87"/>
      <c r="W19464">
        <f t="shared" si="2040"/>
      </c>
      <c r="X19464">
        <f t="shared" si="2041"/>
      </c>
      <c r="Y19464">
        <f t="shared" si="2042"/>
      </c>
      <c r="Z19464">
        <f t="shared" si="2043"/>
      </c>
    </row>
    <row r="19465" spans="1:26">
      <c r="A19465" s="1" t="s">
        <v>5</v>
      </c>
      <c r="W19465">
        <f t="shared" si="2040"/>
      </c>
      <c r="X19465">
        <f t="shared" si="2041"/>
      </c>
      <c r="Y19465">
        <f t="shared" si="2042"/>
      </c>
      <c r="Z19465">
        <f t="shared" si="2043"/>
      </c>
    </row>
    <row r="19466" spans="1:26">
      <c r="A19466" s="1" t="s">
        <v>6</v>
      </c>
      <c r="W19466">
        <f t="shared" si="2040"/>
      </c>
      <c r="X19466">
        <f t="shared" si="2041"/>
      </c>
      <c r="Y19466">
        <f t="shared" si="2042"/>
      </c>
      <c r="Z19466">
        <f t="shared" si="2043"/>
      </c>
    </row>
    <row r="19467" spans="1:26">
      <c r="A19467" s="1" t="s">
        <v>7</v>
      </c>
      <c r="W19467">
        <f t="shared" si="2040"/>
      </c>
      <c r="X19467">
        <f t="shared" si="2041"/>
      </c>
      <c r="Y19467">
        <f t="shared" si="2042"/>
      </c>
      <c r="Z19467">
        <f t="shared" si="2043"/>
      </c>
    </row>
    <row r="19468" spans="1:26" ht="24">
      <c r="A19468" s="88" t="s">
        <v>8</v>
      </c>
      <c r="B19468" s="89" t="s">
        <v>9</v>
      </c>
      <c r="C19468" s="89" t="s">
        <v>10</v>
      </c>
      <c r="D19468" s="34" t="s">
        <v>11</v>
      </c>
      <c r="E19468" s="34" t="s">
        <v>12</v>
      </c>
      <c r="F19468" s="34" t="s">
        <v>13</v>
      </c>
      <c r="G19468" s="34" t="s">
        <v>14</v>
      </c>
      <c r="H19468" s="88" t="s">
        <v>15</v>
      </c>
      <c r="I19468" s="90" t="s">
        <v>16</v>
      </c>
      <c r="W19468">
        <f t="shared" si="2040"/>
      </c>
      <c r="X19468">
        <f t="shared" si="2041"/>
      </c>
      <c r="Y19468">
        <f t="shared" si="2042"/>
      </c>
      <c r="Z19468">
        <f t="shared" si="2043"/>
      </c>
    </row>
    <row r="19469" spans="1:26">
      <c r="A19469" s="5"/>
      <c r="B19469" s="1564" t="s">
        <v>17</v>
      </c>
      <c r="C19469" s="1565"/>
      <c r="D19469" s="50"/>
      <c r="E19469" s="50"/>
      <c r="F19469" s="21"/>
      <c r="G19469" s="6"/>
      <c r="H19469" s="5"/>
      <c r="I19469" s="183"/>
      <c r="W19469">
        <f t="shared" si="2040"/>
      </c>
      <c r="X19469">
        <f t="shared" si="2041"/>
      </c>
      <c r="Y19469">
        <f t="shared" si="2042"/>
      </c>
      <c r="Z19469">
        <f t="shared" si="2043"/>
      </c>
    </row>
    <row r="19470" spans="1:26">
      <c r="A19470" s="5"/>
      <c r="B19470" s="8"/>
      <c r="C19470" s="5"/>
      <c r="D19470" s="5"/>
      <c r="E19470" s="5"/>
      <c r="F19470" s="6"/>
      <c r="G19470" s="127"/>
      <c r="H19470" s="5"/>
      <c r="I19470" s="183"/>
      <c r="W19470">
        <f t="shared" si="2040"/>
      </c>
      <c r="X19470">
        <f t="shared" si="2041"/>
      </c>
      <c r="Y19470">
        <f t="shared" si="2042"/>
      </c>
      <c r="Z19470">
        <f t="shared" si="2043"/>
      </c>
    </row>
    <row r="19471" spans="1:26">
      <c r="A19471" s="5"/>
      <c r="B19471" s="8" t="s">
        <v>1421</v>
      </c>
      <c r="C19471" s="5" t="s">
        <v>50</v>
      </c>
      <c r="D19471" s="5">
        <v>2</v>
      </c>
      <c r="E19471" s="5">
        <v>5</v>
      </c>
      <c r="F19471" s="6">
        <f t="shared" ref="F19471:F19479" si="2044">+E19471*D19471</f>
      </c>
      <c r="G19471" s="127">
        <f t="shared" ref="G19471:G19479" si="2045">+E19471*D19471</f>
      </c>
      <c r="H19471" s="5">
        <v>1</v>
      </c>
      <c r="I19471" s="183">
        <f t="shared" ref="I19471:I19479" si="2046">+H19471*G19471</f>
      </c>
      <c r="W19471">
        <f t="shared" si="2040"/>
      </c>
      <c r="X19471">
        <f t="shared" si="2041"/>
      </c>
      <c r="Y19471">
        <f t="shared" si="2042"/>
      </c>
      <c r="Z19471">
        <f t="shared" si="2043"/>
      </c>
    </row>
    <row r="19472" spans="1:26">
      <c r="A19472" s="5"/>
      <c r="B19472" s="8" t="s">
        <v>1421</v>
      </c>
      <c r="C19472" s="5" t="s">
        <v>50</v>
      </c>
      <c r="D19472" s="5">
        <v>4</v>
      </c>
      <c r="E19472" s="5">
        <v>1</v>
      </c>
      <c r="F19472" s="6">
        <f>+E19472*D19472</f>
      </c>
      <c r="G19472" s="127">
        <f>+E19472*D19472</f>
      </c>
      <c r="H19472" s="5">
        <v>1</v>
      </c>
      <c r="I19472" s="183">
        <f>+H19472*G19472</f>
      </c>
      <c r="W19472">
        <f t="shared" si="2040"/>
      </c>
      <c r="X19472">
        <f t="shared" si="2041"/>
      </c>
      <c r="Y19472">
        <f t="shared" si="2042"/>
      </c>
      <c r="Z19472">
        <f t="shared" si="2043"/>
      </c>
    </row>
    <row r="19473" spans="1:26">
      <c r="A19473" s="5"/>
      <c r="B19473" s="8" t="s">
        <v>2015</v>
      </c>
      <c r="C19473" s="5" t="s">
        <v>2016</v>
      </c>
      <c r="D19473" s="5">
        <v>1</v>
      </c>
      <c r="E19473" s="5">
        <v>5</v>
      </c>
      <c r="F19473" s="6">
        <f>+E19473*D19473</f>
      </c>
      <c r="G19473" s="127">
        <f>+E19473*D19473</f>
      </c>
      <c r="H19473" s="5">
        <v>1</v>
      </c>
      <c r="I19473" s="183">
        <f t="shared" si="2046"/>
      </c>
      <c r="W19473">
        <f t="shared" si="2040"/>
      </c>
      <c r="X19473">
        <f t="shared" si="2041"/>
      </c>
      <c r="Y19473">
        <f t="shared" si="2042"/>
      </c>
      <c r="Z19473">
        <f t="shared" si="2043"/>
      </c>
    </row>
    <row r="19474" spans="1:26">
      <c r="A19474" s="5"/>
      <c r="B19474" s="8"/>
      <c r="C19474" s="5"/>
      <c r="D19474" s="5"/>
      <c r="E19474" s="5"/>
      <c r="F19474" s="6"/>
      <c r="G19474" s="127"/>
      <c r="H19474" s="5"/>
      <c r="I19474" s="183"/>
      <c r="W19474">
        <f t="shared" si="2040"/>
      </c>
      <c r="X19474">
        <f t="shared" si="2041"/>
      </c>
      <c r="Y19474">
        <f t="shared" si="2042"/>
      </c>
      <c r="Z19474">
        <f t="shared" si="2043"/>
      </c>
    </row>
    <row r="19475" spans="1:26">
      <c r="A19475" s="5"/>
      <c r="B19475" s="8" t="s">
        <v>1073</v>
      </c>
      <c r="C19475" s="5" t="s">
        <v>1072</v>
      </c>
      <c r="D19475" s="5">
        <v>1</v>
      </c>
      <c r="E19475" s="5">
        <v>5</v>
      </c>
      <c r="F19475" s="6">
        <f>+E19475*D19475</f>
      </c>
      <c r="G19475" s="127">
        <f>+E19475*D19475</f>
      </c>
      <c r="H19475" s="5">
        <v>1</v>
      </c>
      <c r="I19475" s="183">
        <f t="shared" si="2046"/>
      </c>
      <c r="W19475">
        <f t="shared" si="2040"/>
      </c>
      <c r="X19475">
        <f t="shared" si="2041"/>
      </c>
      <c r="Y19475">
        <f t="shared" si="2042"/>
      </c>
      <c r="Z19475">
        <f t="shared" si="2043"/>
      </c>
    </row>
    <row r="19476" spans="1:26">
      <c r="A19476" s="5">
        <v>6</v>
      </c>
      <c r="B19476" s="8" t="s">
        <v>338</v>
      </c>
      <c r="C19476" s="5" t="s">
        <v>339</v>
      </c>
      <c r="D19476" s="5">
        <v>2</v>
      </c>
      <c r="E19476" s="5">
        <v>5</v>
      </c>
      <c r="F19476" s="6">
        <f t="shared" si="2044"/>
      </c>
      <c r="G19476" s="127">
        <f t="shared" si="2045"/>
      </c>
      <c r="H19476" s="5">
        <v>1</v>
      </c>
      <c r="I19476" s="183">
        <f t="shared" si="2046"/>
      </c>
      <c r="W19476">
        <f t="shared" si="2040"/>
      </c>
      <c r="X19476">
        <f t="shared" si="2041"/>
      </c>
      <c r="Y19476">
        <f t="shared" si="2042"/>
      </c>
      <c r="Z19476">
        <f t="shared" si="2043"/>
      </c>
    </row>
    <row r="19477" spans="1:26">
      <c r="A19477" s="5">
        <v>7</v>
      </c>
      <c r="B19477" s="8" t="s">
        <v>454</v>
      </c>
      <c r="C19477" s="5" t="s">
        <v>453</v>
      </c>
      <c r="D19477" s="5">
        <v>1</v>
      </c>
      <c r="E19477" s="5">
        <v>5</v>
      </c>
      <c r="F19477" s="6">
        <f t="shared" si="2044"/>
      </c>
      <c r="G19477" s="127">
        <f t="shared" si="2045"/>
      </c>
      <c r="H19477" s="5">
        <v>1</v>
      </c>
      <c r="I19477" s="183">
        <f t="shared" si="2046"/>
      </c>
      <c r="W19477">
        <f t="shared" si="2040"/>
      </c>
      <c r="X19477">
        <f t="shared" si="2041"/>
      </c>
      <c r="Y19477">
        <f t="shared" si="2042"/>
      </c>
      <c r="Z19477">
        <f t="shared" si="2043"/>
      </c>
    </row>
    <row r="19478" spans="1:26" ht="15.75" thickBot="1">
      <c r="A19478" s="5">
        <v>8</v>
      </c>
      <c r="B19478" s="8" t="s">
        <v>856</v>
      </c>
      <c r="C19478" s="5" t="s">
        <v>855</v>
      </c>
      <c r="D19478" s="184">
        <v>1</v>
      </c>
      <c r="E19478" s="184">
        <v>5</v>
      </c>
      <c r="F19478" s="186">
        <f t="shared" si="2044"/>
      </c>
      <c r="G19478" s="187">
        <f t="shared" si="2045"/>
      </c>
      <c r="H19478" s="5">
        <v>1</v>
      </c>
      <c r="I19478" s="183">
        <f t="shared" si="2046"/>
      </c>
      <c r="W19478">
        <f t="shared" si="2040"/>
      </c>
      <c r="X19478">
        <f t="shared" si="2041"/>
      </c>
      <c r="Y19478">
        <f t="shared" si="2042"/>
      </c>
      <c r="Z19478">
        <f t="shared" si="2043"/>
      </c>
    </row>
    <row r="19479" spans="1:26">
      <c r="A19479" s="19">
        <v>9</v>
      </c>
      <c r="B19479" s="8" t="s">
        <v>414</v>
      </c>
      <c r="C19479" s="335" t="s">
        <v>415</v>
      </c>
      <c r="D19479" s="786">
        <v>2</v>
      </c>
      <c r="E19479" s="787">
        <v>5</v>
      </c>
      <c r="F19479" s="788">
        <f t="shared" si="2044"/>
      </c>
      <c r="G19479" s="789">
        <f t="shared" si="2045"/>
      </c>
      <c r="H19479" s="107">
        <v>1</v>
      </c>
      <c r="I19479" s="183">
        <f t="shared" si="2046"/>
      </c>
      <c r="W19479">
        <f t="shared" si="2040"/>
      </c>
      <c r="X19479">
        <f t="shared" si="2041"/>
      </c>
      <c r="Y19479">
        <f t="shared" si="2042"/>
      </c>
      <c r="Z19479">
        <f t="shared" si="2043"/>
      </c>
    </row>
    <row r="19480" spans="1:26">
      <c r="A19480" s="19"/>
      <c r="B19480" s="8" t="s">
        <v>414</v>
      </c>
      <c r="C19480" s="335" t="s">
        <v>415</v>
      </c>
      <c r="D19480" s="777">
        <v>4</v>
      </c>
      <c r="E19480" s="5">
        <v>1</v>
      </c>
      <c r="F19480" s="6">
        <v>4</v>
      </c>
      <c r="G19480" s="790">
        <f>+F19480</f>
      </c>
      <c r="H19480" s="107">
        <v>1</v>
      </c>
      <c r="I19480" s="183">
        <f>+H19480*G19480</f>
      </c>
      <c r="W19480">
        <f t="shared" si="2040"/>
      </c>
      <c r="X19480">
        <f t="shared" si="2041"/>
      </c>
      <c r="Y19480">
        <f t="shared" si="2042"/>
      </c>
      <c r="Z19480">
        <f t="shared" si="2043"/>
      </c>
    </row>
    <row r="19481" spans="1:26" ht="15.75" thickBot="1">
      <c r="A19481" s="19">
        <v>10</v>
      </c>
      <c r="B19481" s="95" t="s">
        <v>1738</v>
      </c>
      <c r="C19481" s="783" t="s">
        <v>1739</v>
      </c>
      <c r="D19481" s="791">
        <v>2</v>
      </c>
      <c r="E19481" s="23">
        <v>1</v>
      </c>
      <c r="F19481" s="792">
        <v>2</v>
      </c>
      <c r="G19481" s="793">
        <f>+F19481</f>
      </c>
      <c r="H19481" s="321" t="s">
        <v>780</v>
      </c>
      <c r="I19481" s="183"/>
      <c r="W19481">
        <f t="shared" si="2040"/>
      </c>
      <c r="X19481">
        <f t="shared" si="2041"/>
      </c>
      <c r="Y19481">
        <f t="shared" si="2042"/>
      </c>
      <c r="Z19481">
        <f t="shared" si="2043"/>
      </c>
    </row>
    <row r="19482" spans="1:26">
      <c r="A19482" s="10"/>
      <c r="B19482" s="95"/>
      <c r="C19482" s="184"/>
      <c r="D19482" s="784"/>
      <c r="E19482" s="65"/>
      <c r="F19482" s="785"/>
      <c r="G19482" s="114"/>
      <c r="H19482" s="35"/>
      <c r="I19482" s="98"/>
      <c r="W19482">
        <f t="shared" si="2040"/>
      </c>
      <c r="X19482">
        <f t="shared" si="2041"/>
      </c>
      <c r="Y19482">
        <f t="shared" si="2042"/>
      </c>
      <c r="Z19482">
        <f t="shared" si="2043"/>
      </c>
    </row>
    <row r="19483" spans="1:26">
      <c r="A19483" s="10"/>
      <c r="B19483" s="95"/>
      <c r="C19483" s="184"/>
      <c r="D19483" s="660"/>
      <c r="E19483" s="184"/>
      <c r="F19483" s="238"/>
      <c r="G19483" s="35"/>
      <c r="H19483" s="35"/>
      <c r="I19483" s="98"/>
      <c r="W19483">
        <f t="shared" si="2040"/>
      </c>
      <c r="X19483">
        <f t="shared" si="2041"/>
      </c>
      <c r="Y19483">
        <f t="shared" si="2042"/>
      </c>
      <c r="Z19483">
        <f t="shared" si="2043"/>
      </c>
    </row>
    <row r="19484" spans="1:26">
      <c r="A19484" s="10"/>
      <c r="B19484" s="95"/>
      <c r="C19484" s="184"/>
      <c r="D19484" s="660"/>
      <c r="E19484" s="184"/>
      <c r="F19484" s="238"/>
      <c r="G19484" s="35"/>
      <c r="H19484" s="35"/>
      <c r="I19484" s="98"/>
      <c r="W19484">
        <f t="shared" si="2040"/>
      </c>
      <c r="X19484">
        <f t="shared" si="2041"/>
      </c>
      <c r="Y19484">
        <f t="shared" si="2042"/>
      </c>
      <c r="Z19484">
        <f t="shared" si="2043"/>
      </c>
    </row>
    <row r="19485" spans="1:26">
      <c r="A19485" s="10"/>
      <c r="B19485" s="95"/>
      <c r="C19485" s="184"/>
      <c r="D19485" s="660"/>
      <c r="E19485" s="184"/>
      <c r="F19485" s="238"/>
      <c r="G19485" s="35"/>
      <c r="H19485" s="35"/>
      <c r="I19485" s="98"/>
      <c r="W19485">
        <f t="shared" si="2040"/>
      </c>
      <c r="X19485">
        <f t="shared" si="2041"/>
      </c>
      <c r="Y19485">
        <f t="shared" si="2042"/>
      </c>
      <c r="Z19485">
        <f t="shared" si="2043"/>
      </c>
    </row>
    <row r="19486" spans="1:26">
      <c r="A19486" s="10"/>
      <c r="B19486" s="95"/>
      <c r="C19486" s="184"/>
      <c r="D19486" s="660"/>
      <c r="E19486" s="184"/>
      <c r="F19486" s="238"/>
      <c r="G19486" s="35"/>
      <c r="H19486" s="35"/>
      <c r="I19486" s="98"/>
      <c r="W19486">
        <f t="shared" si="2040"/>
      </c>
      <c r="X19486">
        <f t="shared" si="2041"/>
      </c>
      <c r="Y19486">
        <f t="shared" si="2042"/>
      </c>
      <c r="Z19486">
        <f t="shared" si="2043"/>
      </c>
    </row>
    <row r="19487" spans="1:26">
      <c r="A19487" s="10"/>
      <c r="B19487" s="95"/>
      <c r="C19487" s="184"/>
      <c r="D19487" s="660"/>
      <c r="E19487" s="184"/>
      <c r="F19487" s="238"/>
      <c r="G19487" s="35"/>
      <c r="H19487" s="35"/>
      <c r="I19487" s="98"/>
      <c r="W19487">
        <f t="shared" si="2040"/>
      </c>
      <c r="X19487">
        <f t="shared" si="2041"/>
      </c>
      <c r="Y19487">
        <f t="shared" si="2042"/>
      </c>
      <c r="Z19487">
        <f t="shared" si="2043"/>
      </c>
    </row>
    <row r="19488" spans="1:26">
      <c r="A19488" s="10"/>
      <c r="B19488" s="95"/>
      <c r="C19488" s="184"/>
      <c r="D19488" s="660"/>
      <c r="E19488" s="184"/>
      <c r="F19488" s="238"/>
      <c r="G19488" s="35"/>
      <c r="H19488" s="35"/>
      <c r="I19488" s="98"/>
      <c r="W19488">
        <f t="shared" si="2040"/>
      </c>
      <c r="X19488">
        <f t="shared" si="2041"/>
      </c>
      <c r="Y19488">
        <f t="shared" si="2042"/>
      </c>
      <c r="Z19488">
        <f t="shared" si="2043"/>
      </c>
    </row>
    <row r="19489" spans="1:26" ht="15.75" thickBot="1">
      <c r="A19489" s="10"/>
      <c r="B19489" s="80" t="s">
        <v>20</v>
      </c>
      <c r="C19489" s="35"/>
      <c r="D19489" s="35"/>
      <c r="E19489" s="35"/>
      <c r="F19489" s="35"/>
      <c r="G19489" s="35"/>
      <c r="H19489" s="35"/>
      <c r="I19489" s="98"/>
      <c r="W19489">
        <f t="shared" si="2040"/>
      </c>
      <c r="X19489">
        <f t="shared" si="2041"/>
      </c>
      <c r="Y19489">
        <f t="shared" si="2042"/>
      </c>
      <c r="Z19489">
        <f t="shared" si="2043"/>
      </c>
    </row>
    <row r="19490" spans="1:26" ht="15.75" thickBot="1">
      <c r="A19490" s="99"/>
      <c r="B19490" s="81"/>
      <c r="C19490" s="39" t="s">
        <v>21</v>
      </c>
      <c r="D19490" s="40">
        <f>SUM(D19469:D19489)</f>
      </c>
      <c r="E19490" s="41">
        <f>IF(H19490=I19490,"OK","NO")</f>
      </c>
      <c r="F19490" s="40">
        <f>SUM(F19469:F19489)</f>
      </c>
      <c r="G19490" s="40">
        <f>SUM(G19469:G19489)</f>
      </c>
      <c r="H19490" s="42">
        <f>SUMPRODUCT(H19469:H19489,G19469:G19489)</f>
      </c>
      <c r="I19490" s="100">
        <f>SUM(I19466:I19489)</f>
      </c>
      <c r="W19490">
        <f t="shared" si="2040"/>
      </c>
      <c r="X19490">
        <f t="shared" si="2041"/>
      </c>
      <c r="Y19490">
        <f t="shared" si="2042"/>
      </c>
      <c r="Z19490">
        <f t="shared" si="2043"/>
      </c>
    </row>
    <row r="19491" spans="1:26">
      <c r="A19491" s="10"/>
      <c r="B19491" s="10"/>
      <c r="C19491" s="91"/>
      <c r="D19491" s="91"/>
      <c r="E19491" s="91"/>
      <c r="F19491" s="91"/>
      <c r="G19491" s="91"/>
      <c r="H19491" s="91"/>
      <c r="I19491" s="91"/>
      <c r="W19491">
        <f t="shared" si="2040"/>
      </c>
      <c r="X19491">
        <f t="shared" si="2041"/>
      </c>
      <c r="Y19491">
        <f t="shared" si="2042"/>
      </c>
      <c r="Z19491">
        <f t="shared" si="2043"/>
      </c>
    </row>
    <row r="19492" spans="1:26">
      <c r="A19492" s="12" t="s">
        <v>281</v>
      </c>
      <c r="B19492" s="12"/>
      <c r="C19492" s="12"/>
      <c r="D19492" s="13"/>
      <c r="E19492" s="14"/>
      <c r="F19492" s="14"/>
      <c r="G19492" s="14"/>
      <c r="H19492" s="2"/>
      <c r="I19492" s="12"/>
      <c r="W19492">
        <f t="shared" si="2040"/>
      </c>
      <c r="X19492">
        <f t="shared" si="2041"/>
      </c>
      <c r="Y19492">
        <f t="shared" si="2042"/>
      </c>
      <c r="Z19492">
        <f t="shared" si="2043"/>
      </c>
    </row>
    <row r="19493" spans="1:26">
      <c r="W19493">
        <f t="shared" si="2040"/>
      </c>
      <c r="X19493">
        <f t="shared" si="2041"/>
      </c>
      <c r="Y19493">
        <f t="shared" si="2042"/>
      </c>
      <c r="Z19493">
        <f t="shared" si="2043"/>
      </c>
    </row>
    <row r="19494" spans="1:26">
      <c r="W19494">
        <f t="shared" si="2040"/>
      </c>
      <c r="X19494">
        <f t="shared" si="2041"/>
      </c>
      <c r="Y19494">
        <f t="shared" si="2042"/>
      </c>
      <c r="Z19494">
        <f t="shared" si="2043"/>
      </c>
    </row>
    <row r="19495" spans="1:26">
      <c r="A19495" s="1562" t="s">
        <v>0</v>
      </c>
      <c r="B19495" s="1562"/>
      <c r="C19495" s="1562"/>
      <c r="D19495" s="1562"/>
      <c r="E19495" s="1562"/>
      <c r="F19495" s="1562"/>
      <c r="G19495" s="1562"/>
      <c r="H19495" s="1562"/>
      <c r="I19495" s="1562"/>
      <c r="W19495">
        <f t="shared" si="2040"/>
      </c>
      <c r="X19495">
        <f t="shared" si="2041"/>
      </c>
      <c r="Y19495">
        <f t="shared" si="2042"/>
      </c>
      <c r="Z19495">
        <f t="shared" si="2043"/>
      </c>
    </row>
    <row r="19496" spans="1:26">
      <c r="W19496">
        <f t="shared" si="2040"/>
      </c>
      <c r="X19496">
        <f t="shared" si="2041"/>
      </c>
      <c r="Y19496">
        <f t="shared" si="2042"/>
      </c>
      <c r="Z19496">
        <f t="shared" si="2043"/>
      </c>
    </row>
    <row r="19497" spans="1:26">
      <c r="A19497" s="1" t="s">
        <v>1</v>
      </c>
      <c r="B19497" s="1"/>
      <c r="G19497" s="489" t="s">
        <v>2</v>
      </c>
      <c r="H19497" s="3" t="s">
        <v>2815</v>
      </c>
      <c r="W19497">
        <f t="shared" si="2040"/>
      </c>
      <c r="X19497">
        <f t="shared" si="2041"/>
      </c>
      <c r="Y19497">
        <f t="shared" si="2042"/>
      </c>
      <c r="Z19497">
        <f t="shared" si="2043"/>
      </c>
    </row>
    <row r="19498" spans="1:26">
      <c r="A19498" s="1" t="inlineStr">
        <is>
          <t>Dealer-049</t>
        </is>
      </c>
      <c r="B19498" s="1"/>
      <c r="F19498" s="4"/>
      <c r="G19498" s="488" t="s">
        <v>1440</v>
      </c>
      <c r="H19498" s="1" t="s">
        <v>2418</v>
      </c>
      <c r="W19498">
        <f t="shared" si="2040"/>
      </c>
      <c r="X19498">
        <f t="shared" si="2041"/>
      </c>
      <c r="Y19498">
        <f t="shared" si="2042"/>
      </c>
      <c r="Z19498">
        <f t="shared" si="2043"/>
      </c>
    </row>
    <row r="19499" spans="1:26">
      <c r="A19499" s="1" t="inlineStr">
        <is>
          <t>Address line (redacted)</t>
        </is>
      </c>
      <c r="B19499" s="1"/>
      <c r="G19499" s="723"/>
      <c r="H19499" s="49"/>
      <c r="I19499" s="55"/>
      <c r="W19499">
        <f t="shared" si="2040"/>
      </c>
      <c r="X19499">
        <f t="shared" si="2041"/>
      </c>
      <c r="Y19499">
        <f t="shared" si="2042"/>
      </c>
      <c r="Z19499">
        <f t="shared" si="2043"/>
      </c>
    </row>
    <row r="19500" spans="1:26">
      <c r="A19500" s="1" t="inlineStr">
        <is>
          <t>Address line (redacted)</t>
        </is>
      </c>
      <c r="B19500" s="1"/>
      <c r="D19500" s="85"/>
      <c r="E19500" s="85"/>
      <c r="F19500" s="85"/>
      <c r="G19500" s="85"/>
      <c r="H19500" s="85"/>
      <c r="W19500">
        <f t="shared" si="2040"/>
      </c>
      <c r="X19500">
        <f t="shared" si="2041"/>
      </c>
      <c r="Y19500">
        <f t="shared" si="2042"/>
      </c>
      <c r="Z19500">
        <f t="shared" si="2043"/>
      </c>
    </row>
    <row r="19501" spans="1:26">
      <c r="A19501" s="268" t="s">
        <v>598</v>
      </c>
      <c r="B19501" s="243" t="inlineStr">
        <is>
          <t>GSTIN-MASKED</t>
        </is>
      </c>
      <c r="D19501" s="85"/>
      <c r="E19501" s="85"/>
      <c r="F19501" s="85"/>
      <c r="G19501" s="85"/>
      <c r="H19501" s="85"/>
      <c r="W19501">
        <f t="shared" si="2040"/>
      </c>
      <c r="X19501">
        <f t="shared" si="2041"/>
      </c>
      <c r="Y19501">
        <f t="shared" si="2042"/>
      </c>
      <c r="Z19501">
        <f t="shared" si="2043"/>
      </c>
    </row>
    <row r="19502" spans="1:26">
      <c r="A19502" s="49"/>
      <c r="B19502" s="87"/>
      <c r="W19502">
        <f t="shared" si="2040"/>
      </c>
      <c r="X19502">
        <f t="shared" si="2041"/>
      </c>
      <c r="Y19502">
        <f t="shared" si="2042"/>
      </c>
      <c r="Z19502">
        <f t="shared" si="2043"/>
      </c>
    </row>
    <row r="19503" spans="1:26">
      <c r="A19503" s="1" t="s">
        <v>5</v>
      </c>
      <c r="W19503">
        <f t="shared" si="2040"/>
      </c>
      <c r="X19503">
        <f t="shared" si="2041"/>
      </c>
      <c r="Y19503">
        <f t="shared" si="2042"/>
      </c>
      <c r="Z19503">
        <f t="shared" si="2043"/>
      </c>
    </row>
    <row r="19504" spans="1:26">
      <c r="A19504" s="1" t="s">
        <v>6</v>
      </c>
      <c r="W19504">
        <f t="shared" si="2040"/>
      </c>
      <c r="X19504">
        <f t="shared" si="2041"/>
      </c>
      <c r="Y19504">
        <f t="shared" si="2042"/>
      </c>
      <c r="Z19504">
        <f t="shared" si="2043"/>
      </c>
    </row>
    <row r="19505" spans="1:26">
      <c r="A19505" s="1" t="s">
        <v>7</v>
      </c>
      <c r="W19505">
        <f t="shared" si="2040"/>
      </c>
      <c r="X19505">
        <f t="shared" si="2041"/>
      </c>
      <c r="Y19505">
        <f t="shared" si="2042"/>
      </c>
      <c r="Z19505">
        <f t="shared" si="2043"/>
      </c>
    </row>
    <row r="19506" spans="1:26" ht="24">
      <c r="A19506" s="88" t="s">
        <v>8</v>
      </c>
      <c r="B19506" s="89" t="s">
        <v>9</v>
      </c>
      <c r="C19506" s="89" t="s">
        <v>10</v>
      </c>
      <c r="D19506" s="34" t="s">
        <v>11</v>
      </c>
      <c r="E19506" s="34" t="s">
        <v>12</v>
      </c>
      <c r="F19506" s="34" t="s">
        <v>13</v>
      </c>
      <c r="G19506" s="34" t="s">
        <v>14</v>
      </c>
      <c r="H19506" s="88" t="s">
        <v>15</v>
      </c>
      <c r="I19506" s="90" t="s">
        <v>16</v>
      </c>
      <c r="W19506">
        <f t="shared" si="2040"/>
      </c>
      <c r="X19506">
        <f t="shared" si="2041"/>
      </c>
      <c r="Y19506">
        <f t="shared" si="2042"/>
      </c>
      <c r="Z19506">
        <f t="shared" si="2043"/>
      </c>
    </row>
    <row r="19507" spans="1:26">
      <c r="A19507" s="5"/>
      <c r="B19507" s="1564" t="s">
        <v>17</v>
      </c>
      <c r="C19507" s="1565"/>
      <c r="D19507" s="50"/>
      <c r="E19507" s="50"/>
      <c r="F19507" s="21"/>
      <c r="G19507" s="6"/>
      <c r="H19507" s="5"/>
      <c r="I19507" s="183"/>
      <c r="W19507">
        <f t="shared" si="2040"/>
      </c>
      <c r="X19507">
        <f t="shared" si="2041"/>
      </c>
      <c r="Y19507">
        <f t="shared" si="2042"/>
      </c>
      <c r="Z19507">
        <f t="shared" si="2043"/>
      </c>
    </row>
    <row r="19508" spans="1:26">
      <c r="A19508" s="5">
        <v>1</v>
      </c>
      <c r="B19508" s="8" t="s">
        <v>350</v>
      </c>
      <c r="C19508" s="5" t="s">
        <v>351</v>
      </c>
      <c r="D19508" s="6">
        <v>4</v>
      </c>
      <c r="E19508" s="5">
        <v>5</v>
      </c>
      <c r="F19508" s="6">
        <f t="shared" ref="F19508:F19516" si="2047">+E19508*D19508</f>
      </c>
      <c r="G19508" s="127">
        <f t="shared" ref="G19508:G19516" si="2048">+E19508*D19508</f>
      </c>
      <c r="H19508" s="5">
        <v>1</v>
      </c>
      <c r="I19508" s="183">
        <f t="shared" ref="I19508:I19516" si="2049">+H19508*G19508</f>
      </c>
      <c r="W19508">
        <f t="shared" si="2040"/>
      </c>
      <c r="X19508">
        <f t="shared" si="2041"/>
      </c>
      <c r="Y19508">
        <f t="shared" si="2042"/>
      </c>
      <c r="Z19508">
        <f t="shared" si="2043"/>
      </c>
    </row>
    <row r="19509" spans="1:26">
      <c r="A19509" s="5"/>
      <c r="B19509" s="848" t="s">
        <v>18</v>
      </c>
      <c r="C19509" s="849"/>
      <c r="D19509" s="5"/>
      <c r="E19509" s="5"/>
      <c r="F19509" s="6"/>
      <c r="G19509" s="127"/>
      <c r="H19509" s="5"/>
      <c r="I19509" s="183"/>
      <c r="W19509">
        <f t="shared" si="2040"/>
      </c>
      <c r="X19509">
        <f t="shared" si="2041"/>
      </c>
      <c r="Y19509">
        <f t="shared" si="2042"/>
      </c>
      <c r="Z19509">
        <f t="shared" si="2043"/>
      </c>
    </row>
    <row r="19510" spans="1:26" ht="24">
      <c r="A19510" s="5">
        <v>2</v>
      </c>
      <c r="B19510" s="95" t="s">
        <v>846</v>
      </c>
      <c r="C19510" s="101" t="s">
        <v>845</v>
      </c>
      <c r="D19510" s="9">
        <v>1</v>
      </c>
      <c r="E19510" s="5">
        <v>4</v>
      </c>
      <c r="F19510" s="6">
        <f t="shared" si="2047"/>
      </c>
      <c r="G19510" s="127">
        <f t="shared" si="2048"/>
      </c>
      <c r="H19510" s="16">
        <v>1</v>
      </c>
      <c r="I19510" s="183">
        <f t="shared" si="2049"/>
      </c>
      <c r="W19510">
        <f t="shared" si="2040"/>
      </c>
      <c r="X19510">
        <f t="shared" si="2041"/>
      </c>
      <c r="Y19510">
        <f t="shared" si="2042"/>
      </c>
      <c r="Z19510">
        <f t="shared" si="2043"/>
      </c>
    </row>
    <row r="19511" spans="1:26">
      <c r="A19511" s="5">
        <v>3</v>
      </c>
      <c r="B19511" s="128" t="s">
        <v>835</v>
      </c>
      <c r="C19511" s="101" t="s">
        <v>834</v>
      </c>
      <c r="D19511" s="9">
        <v>1</v>
      </c>
      <c r="E19511" s="5">
        <v>4</v>
      </c>
      <c r="F19511" s="6">
        <f t="shared" si="2047"/>
      </c>
      <c r="G19511" s="127">
        <f t="shared" si="2048"/>
      </c>
      <c r="H19511" s="5">
        <v>1</v>
      </c>
      <c r="I19511" s="183">
        <f t="shared" si="2049"/>
      </c>
      <c r="W19511">
        <f t="shared" si="2040"/>
      </c>
      <c r="X19511">
        <f t="shared" si="2041"/>
      </c>
      <c r="Y19511">
        <f t="shared" si="2042"/>
      </c>
      <c r="Z19511">
        <f t="shared" si="2043"/>
      </c>
    </row>
    <row r="19512" spans="1:26">
      <c r="A19512" s="5">
        <v>4</v>
      </c>
      <c r="B19512" s="8" t="s">
        <v>1275</v>
      </c>
      <c r="C19512" s="9" t="s">
        <v>1276</v>
      </c>
      <c r="D19512" s="9">
        <v>1</v>
      </c>
      <c r="E19512" s="5">
        <v>4</v>
      </c>
      <c r="F19512" s="6">
        <f t="shared" si="2047"/>
      </c>
      <c r="G19512" s="127">
        <f t="shared" si="2048"/>
      </c>
      <c r="H19512" s="5">
        <v>1</v>
      </c>
      <c r="I19512" s="183">
        <f t="shared" si="2049"/>
      </c>
      <c r="W19512">
        <f t="shared" si="2040"/>
      </c>
      <c r="X19512">
        <f t="shared" si="2041"/>
      </c>
      <c r="Y19512">
        <f t="shared" si="2042"/>
      </c>
      <c r="Z19512">
        <f t="shared" si="2043"/>
      </c>
    </row>
    <row r="19513" spans="1:26">
      <c r="A19513" s="5"/>
      <c r="B19513" s="1564" t="s">
        <v>375</v>
      </c>
      <c r="C19513" s="1565"/>
      <c r="D19513" s="5"/>
      <c r="E19513" s="5"/>
      <c r="F19513" s="6"/>
      <c r="G19513" s="127"/>
      <c r="H19513" s="5"/>
      <c r="I19513" s="183"/>
      <c r="W19513">
        <f t="shared" si="2040"/>
      </c>
      <c r="X19513">
        <f t="shared" si="2041"/>
      </c>
      <c r="Y19513">
        <f t="shared" si="2042"/>
      </c>
      <c r="Z19513">
        <f t="shared" si="2043"/>
      </c>
    </row>
    <row r="19514" spans="1:26">
      <c r="A19514" s="5">
        <v>5</v>
      </c>
      <c r="B19514" s="106" t="s">
        <v>376</v>
      </c>
      <c r="C19514" s="157" t="s">
        <v>377</v>
      </c>
      <c r="D19514" s="9">
        <v>2</v>
      </c>
      <c r="E19514" s="9">
        <v>25</v>
      </c>
      <c r="F19514" s="6">
        <f t="shared" si="2047"/>
      </c>
      <c r="G19514" s="127">
        <f t="shared" si="2048"/>
      </c>
      <c r="H19514" s="5">
        <v>1</v>
      </c>
      <c r="I19514" s="183">
        <f t="shared" si="2049"/>
      </c>
      <c r="W19514">
        <f t="shared" si="2040"/>
      </c>
      <c r="X19514">
        <f t="shared" si="2041"/>
      </c>
      <c r="Y19514">
        <f t="shared" si="2042"/>
      </c>
      <c r="Z19514">
        <f t="shared" si="2043"/>
      </c>
    </row>
    <row r="19515" spans="1:26">
      <c r="A19515" s="5"/>
      <c r="B19515" s="273"/>
      <c r="C19515" s="15"/>
      <c r="D19515" s="9"/>
      <c r="E19515" s="9"/>
      <c r="F19515" s="6"/>
      <c r="G19515" s="127"/>
      <c r="H19515" s="5"/>
      <c r="I19515" s="183"/>
      <c r="W19515">
        <f t="shared" si="2040"/>
      </c>
      <c r="X19515">
        <f t="shared" si="2041"/>
      </c>
      <c r="Y19515">
        <f t="shared" si="2042"/>
      </c>
      <c r="Z19515">
        <f t="shared" si="2043"/>
      </c>
    </row>
    <row r="19516" spans="1:26">
      <c r="A19516" s="19">
        <v>7</v>
      </c>
      <c r="B19516" s="106" t="s">
        <v>948</v>
      </c>
      <c r="C19516" s="157" t="s">
        <v>947</v>
      </c>
      <c r="D19516" s="9">
        <v>2</v>
      </c>
      <c r="E19516" s="9">
        <v>25</v>
      </c>
      <c r="F19516" s="6">
        <f t="shared" si="2047"/>
      </c>
      <c r="G19516" s="127">
        <f t="shared" si="2048"/>
      </c>
      <c r="H19516" s="5">
        <v>1</v>
      </c>
      <c r="I19516" s="183">
        <f t="shared" si="2049"/>
      </c>
      <c r="W19516">
        <f t="shared" si="2040"/>
      </c>
      <c r="X19516">
        <f t="shared" si="2041"/>
      </c>
      <c r="Y19516">
        <f t="shared" si="2042"/>
      </c>
      <c r="Z19516">
        <f t="shared" si="2043"/>
      </c>
    </row>
    <row r="19517" spans="1:26">
      <c r="A19517" s="19"/>
      <c r="B19517" s="95"/>
      <c r="C19517" s="101"/>
      <c r="D19517" s="134"/>
      <c r="E19517" s="5"/>
      <c r="F19517" s="16"/>
      <c r="G19517" s="6"/>
      <c r="H19517" s="312"/>
      <c r="I19517" s="183"/>
      <c r="W19517">
        <f t="shared" si="2040"/>
      </c>
      <c r="X19517">
        <f t="shared" si="2041"/>
      </c>
      <c r="Y19517">
        <f t="shared" si="2042"/>
      </c>
      <c r="Z19517">
        <f t="shared" si="2043"/>
      </c>
    </row>
    <row r="19518" spans="1:26">
      <c r="A19518" s="10"/>
      <c r="B19518" s="95"/>
      <c r="C19518" s="184"/>
      <c r="D19518" s="660"/>
      <c r="E19518" s="184"/>
      <c r="F19518" s="238"/>
      <c r="G19518" s="35"/>
      <c r="H19518" s="35"/>
      <c r="I19518" s="98"/>
      <c r="W19518">
        <f t="shared" si="2040"/>
      </c>
      <c r="X19518">
        <f t="shared" si="2041"/>
      </c>
      <c r="Y19518">
        <f t="shared" si="2042"/>
      </c>
      <c r="Z19518">
        <f t="shared" si="2043"/>
      </c>
    </row>
    <row r="19519" spans="1:26">
      <c r="A19519" s="10"/>
      <c r="B19519" s="95"/>
      <c r="C19519" s="184"/>
      <c r="D19519" s="660"/>
      <c r="E19519" s="184"/>
      <c r="F19519" s="238"/>
      <c r="G19519" s="35"/>
      <c r="H19519" s="35"/>
      <c r="I19519" s="98"/>
      <c r="W19519">
        <f t="shared" si="2040"/>
      </c>
      <c r="X19519">
        <f t="shared" si="2041"/>
      </c>
      <c r="Y19519">
        <f t="shared" si="2042"/>
      </c>
      <c r="Z19519">
        <f t="shared" si="2043"/>
      </c>
    </row>
    <row r="19520" spans="1:26">
      <c r="A19520" s="10"/>
      <c r="B19520" s="95"/>
      <c r="C19520" s="184"/>
      <c r="D19520" s="660"/>
      <c r="E19520" s="184"/>
      <c r="F19520" s="238"/>
      <c r="G19520" s="35"/>
      <c r="H19520" s="35"/>
      <c r="I19520" s="98"/>
      <c r="W19520">
        <f t="shared" si="2040"/>
      </c>
      <c r="X19520">
        <f t="shared" si="2041"/>
      </c>
      <c r="Y19520">
        <f t="shared" si="2042"/>
      </c>
      <c r="Z19520">
        <f t="shared" si="2043"/>
      </c>
    </row>
    <row r="19521" spans="1:26">
      <c r="A19521" s="10"/>
      <c r="B19521" s="95"/>
      <c r="C19521" s="184"/>
      <c r="D19521" s="660"/>
      <c r="E19521" s="184"/>
      <c r="F19521" s="238"/>
      <c r="G19521" s="35"/>
      <c r="H19521" s="35"/>
      <c r="I19521" s="98"/>
      <c r="W19521">
        <f t="shared" si="2040"/>
      </c>
      <c r="X19521">
        <f t="shared" si="2041"/>
      </c>
      <c r="Y19521">
        <f t="shared" si="2042"/>
      </c>
      <c r="Z19521">
        <f t="shared" si="2043"/>
      </c>
    </row>
    <row r="19522" spans="1:26">
      <c r="A19522" s="10"/>
      <c r="B19522" s="95"/>
      <c r="C19522" s="184"/>
      <c r="D19522" s="660"/>
      <c r="E19522" s="184"/>
      <c r="F19522" s="238"/>
      <c r="G19522" s="35"/>
      <c r="H19522" s="35"/>
      <c r="I19522" s="98"/>
      <c r="W19522">
        <f t="shared" si="2040"/>
      </c>
      <c r="X19522">
        <f t="shared" si="2041"/>
      </c>
      <c r="Y19522">
        <f t="shared" si="2042"/>
      </c>
      <c r="Z19522">
        <f t="shared" si="2043"/>
      </c>
    </row>
    <row r="19523" spans="1:26">
      <c r="A19523" s="10"/>
      <c r="B19523" s="95"/>
      <c r="C19523" s="184"/>
      <c r="D19523" s="660"/>
      <c r="E19523" s="184"/>
      <c r="F19523" s="238"/>
      <c r="G19523" s="35"/>
      <c r="H19523" s="35"/>
      <c r="I19523" s="98"/>
      <c r="W19523">
        <f t="shared" si="2040"/>
      </c>
      <c r="X19523">
        <f t="shared" si="2041"/>
      </c>
      <c r="Y19523">
        <f t="shared" si="2042"/>
      </c>
      <c r="Z19523">
        <f t="shared" si="2043"/>
      </c>
    </row>
    <row r="19524" spans="1:26">
      <c r="A19524" s="10"/>
      <c r="B19524" s="95"/>
      <c r="C19524" s="184"/>
      <c r="D19524" s="660"/>
      <c r="E19524" s="184"/>
      <c r="F19524" s="238"/>
      <c r="G19524" s="35"/>
      <c r="H19524" s="35"/>
      <c r="I19524" s="98"/>
      <c r="W19524">
        <f t="shared" ref="W19524:W19587" si="2050">IF(LEFT($H19524&amp;"",5)="2019-",$H19524,W19523)</f>
      </c>
      <c r="X19524">
        <f t="shared" ref="X19524:X19587" si="2051">IF($W19524="",0,IF(COUNTIF($AB$2:$AB$80,$W19524)&gt;0,1,0))</f>
      </c>
      <c r="Y19524">
        <f t="shared" ref="Y19524:Y19587" si="2052">IF($C19524="","",UPPER(TRIM(IFERROR(LEFT($C19524&amp;"",FIND("/",$C19524&amp;"")-1),$C19524&amp;""))))</f>
      </c>
      <c r="Z19524">
        <f t="shared" ref="Z19524:Z19587" si="2053">IFERROR(IF(ISNUMBER($G19524),$G19524,0),0)</f>
      </c>
    </row>
    <row r="19525" spans="1:26" ht="15.75" thickBot="1">
      <c r="A19525" s="10"/>
      <c r="B19525" s="80" t="s">
        <v>20</v>
      </c>
      <c r="C19525" s="35"/>
      <c r="D19525" s="35"/>
      <c r="E19525" s="35"/>
      <c r="F19525" s="35"/>
      <c r="G19525" s="35"/>
      <c r="H19525" s="35"/>
      <c r="I19525" s="98"/>
      <c r="W19525">
        <f t="shared" si="2050"/>
      </c>
      <c r="X19525">
        <f t="shared" si="2051"/>
      </c>
      <c r="Y19525">
        <f t="shared" si="2052"/>
      </c>
      <c r="Z19525">
        <f t="shared" si="2053"/>
      </c>
    </row>
    <row r="19526" spans="1:26" ht="15.75" thickBot="1">
      <c r="A19526" s="99"/>
      <c r="B19526" s="81"/>
      <c r="C19526" s="39" t="s">
        <v>21</v>
      </c>
      <c r="D19526" s="40">
        <f>SUM(D19507:D19525)</f>
      </c>
      <c r="E19526" s="41">
        <f>IF(H19526=I19526,"OK","NO")</f>
      </c>
      <c r="F19526" s="40">
        <f>SUM(F19507:F19525)</f>
      </c>
      <c r="G19526" s="40">
        <f>SUM(G19507:G19525)</f>
      </c>
      <c r="H19526" s="42">
        <f>SUMPRODUCT(H19507:H19525,G19507:G19525)</f>
      </c>
      <c r="I19526" s="100">
        <f>SUM(I19504:I19525)</f>
      </c>
      <c r="W19526">
        <f t="shared" si="2050"/>
      </c>
      <c r="X19526">
        <f t="shared" si="2051"/>
      </c>
      <c r="Y19526">
        <f t="shared" si="2052"/>
      </c>
      <c r="Z19526">
        <f t="shared" si="2053"/>
      </c>
    </row>
    <row r="19527" spans="1:26">
      <c r="A19527" s="10"/>
      <c r="B19527" s="10"/>
      <c r="C19527" s="91"/>
      <c r="D19527" s="91"/>
      <c r="E19527" s="91"/>
      <c r="F19527" s="91"/>
      <c r="G19527" s="91"/>
      <c r="H19527" s="91"/>
      <c r="I19527" s="91"/>
      <c r="W19527">
        <f t="shared" si="2050"/>
      </c>
      <c r="X19527">
        <f t="shared" si="2051"/>
      </c>
      <c r="Y19527">
        <f t="shared" si="2052"/>
      </c>
      <c r="Z19527">
        <f t="shared" si="2053"/>
      </c>
    </row>
    <row r="19528" spans="1:26">
      <c r="A19528" s="12" t="s">
        <v>281</v>
      </c>
      <c r="B19528" s="12"/>
      <c r="C19528" s="12"/>
      <c r="D19528" s="13"/>
      <c r="E19528" s="14"/>
      <c r="F19528" s="14"/>
      <c r="G19528" s="14"/>
      <c r="H19528" s="2"/>
      <c r="I19528" s="12"/>
      <c r="W19528">
        <f t="shared" si="2050"/>
      </c>
      <c r="X19528">
        <f t="shared" si="2051"/>
      </c>
      <c r="Y19528">
        <f t="shared" si="2052"/>
      </c>
      <c r="Z19528">
        <f t="shared" si="2053"/>
      </c>
    </row>
    <row r="19529" spans="1:26">
      <c r="W19529">
        <f t="shared" si="2050"/>
      </c>
      <c r="X19529">
        <f t="shared" si="2051"/>
      </c>
      <c r="Y19529">
        <f t="shared" si="2052"/>
      </c>
      <c r="Z19529">
        <f t="shared" si="2053"/>
      </c>
    </row>
    <row r="19530" spans="1:26">
      <c r="W19530">
        <f t="shared" si="2050"/>
      </c>
      <c r="X19530">
        <f t="shared" si="2051"/>
      </c>
      <c r="Y19530">
        <f t="shared" si="2052"/>
      </c>
      <c r="Z19530">
        <f t="shared" si="2053"/>
      </c>
    </row>
    <row r="19531" spans="1:26">
      <c r="A19531" s="1562" t="s">
        <v>0</v>
      </c>
      <c r="B19531" s="1562"/>
      <c r="C19531" s="1562"/>
      <c r="D19531" s="1562"/>
      <c r="E19531" s="1562"/>
      <c r="F19531" s="1562"/>
      <c r="G19531" s="1562"/>
      <c r="H19531" s="1562"/>
      <c r="I19531" s="1562"/>
      <c r="W19531">
        <f t="shared" si="2050"/>
      </c>
      <c r="X19531">
        <f t="shared" si="2051"/>
      </c>
      <c r="Y19531">
        <f t="shared" si="2052"/>
      </c>
      <c r="Z19531">
        <f t="shared" si="2053"/>
      </c>
    </row>
    <row r="19532" spans="1:26">
      <c r="W19532">
        <f t="shared" si="2050"/>
      </c>
      <c r="X19532">
        <f t="shared" si="2051"/>
      </c>
      <c r="Y19532">
        <f t="shared" si="2052"/>
      </c>
      <c r="Z19532">
        <f t="shared" si="2053"/>
      </c>
    </row>
    <row r="19533" spans="1:26">
      <c r="W19533">
        <f t="shared" si="2050"/>
      </c>
      <c r="X19533">
        <f t="shared" si="2051"/>
      </c>
      <c r="Y19533">
        <f t="shared" si="2052"/>
      </c>
      <c r="Z19533">
        <f t="shared" si="2053"/>
      </c>
    </row>
    <row r="19534" spans="1:26">
      <c r="A19534" s="1" t="s">
        <v>1</v>
      </c>
      <c r="B19534" s="1"/>
      <c r="G19534" s="489" t="s">
        <v>2</v>
      </c>
      <c r="H19534" s="3" t="s">
        <v>2815</v>
      </c>
      <c r="W19534">
        <f t="shared" si="2050"/>
      </c>
      <c r="X19534">
        <f t="shared" si="2051"/>
      </c>
      <c r="Y19534">
        <f t="shared" si="2052"/>
      </c>
      <c r="Z19534">
        <f t="shared" si="2053"/>
      </c>
    </row>
    <row r="19535" spans="1:26">
      <c r="A19535" s="1" t="inlineStr">
        <is>
          <t>Dealer-166</t>
        </is>
      </c>
      <c r="B19535" s="1"/>
      <c r="F19535" s="4"/>
      <c r="G19535" s="488" t="s">
        <v>1440</v>
      </c>
      <c r="H19535" s="1" t="s">
        <v>2419</v>
      </c>
      <c r="W19535">
        <f t="shared" si="2050"/>
      </c>
      <c r="X19535">
        <f t="shared" si="2051"/>
      </c>
      <c r="Y19535">
        <f t="shared" si="2052"/>
      </c>
      <c r="Z19535">
        <f t="shared" si="2053"/>
      </c>
    </row>
    <row r="19536" spans="1:26">
      <c r="A19536" s="1" t="inlineStr">
        <is>
          <t>Address line (redacted)</t>
        </is>
      </c>
      <c r="B19536" s="1"/>
      <c r="H19536" s="49"/>
      <c r="W19536">
        <f t="shared" si="2050"/>
      </c>
      <c r="X19536">
        <f t="shared" si="2051"/>
      </c>
      <c r="Y19536">
        <f t="shared" si="2052"/>
      </c>
      <c r="Z19536">
        <f t="shared" si="2053"/>
      </c>
    </row>
    <row r="19537" spans="1:26">
      <c r="A19537" s="1" t="inlineStr">
        <is>
          <t>Address line (redacted)</t>
        </is>
      </c>
      <c r="B19537" s="1"/>
      <c r="D19537" s="85"/>
      <c r="E19537" s="85"/>
      <c r="F19537" s="85"/>
      <c r="G19537" s="85"/>
      <c r="H19537" s="85"/>
      <c r="W19537">
        <f t="shared" si="2050"/>
      </c>
      <c r="X19537">
        <f t="shared" si="2051"/>
      </c>
      <c r="Y19537">
        <f t="shared" si="2052"/>
      </c>
      <c r="Z19537">
        <f t="shared" si="2053"/>
      </c>
    </row>
    <row r="19538" spans="1:26">
      <c r="A19538" s="12" t="s">
        <v>299</v>
      </c>
      <c r="B19538" s="86" t="inlineStr">
        <is>
          <t>GSTIN-MASKED</t>
        </is>
      </c>
      <c r="D19538" s="85"/>
      <c r="E19538" s="85"/>
      <c r="F19538" s="85"/>
      <c r="G19538" s="85"/>
      <c r="H19538" s="85"/>
      <c r="W19538">
        <f t="shared" si="2050"/>
      </c>
      <c r="X19538">
        <f t="shared" si="2051"/>
      </c>
      <c r="Y19538">
        <f t="shared" si="2052"/>
      </c>
      <c r="Z19538">
        <f t="shared" si="2053"/>
      </c>
    </row>
    <row r="19539" spans="1:26">
      <c r="D19539" s="85"/>
      <c r="E19539" s="85"/>
      <c r="F19539" s="85"/>
      <c r="G19539" s="85"/>
      <c r="H19539" s="85"/>
      <c r="W19539">
        <f t="shared" si="2050"/>
      </c>
      <c r="X19539">
        <f t="shared" si="2051"/>
      </c>
      <c r="Y19539">
        <f t="shared" si="2052"/>
      </c>
      <c r="Z19539">
        <f t="shared" si="2053"/>
      </c>
    </row>
    <row r="19540" spans="1:26">
      <c r="W19540">
        <f t="shared" si="2050"/>
      </c>
      <c r="X19540">
        <f t="shared" si="2051"/>
      </c>
      <c r="Y19540">
        <f t="shared" si="2052"/>
      </c>
      <c r="Z19540">
        <f t="shared" si="2053"/>
      </c>
    </row>
    <row r="19541" spans="1:26">
      <c r="A19541" s="1" t="s">
        <v>5</v>
      </c>
      <c r="W19541">
        <f t="shared" si="2050"/>
      </c>
      <c r="X19541">
        <f t="shared" si="2051"/>
      </c>
      <c r="Y19541">
        <f t="shared" si="2052"/>
      </c>
      <c r="Z19541">
        <f t="shared" si="2053"/>
      </c>
    </row>
    <row r="19542" spans="1:26">
      <c r="A19542" s="1" t="s">
        <v>6</v>
      </c>
      <c r="W19542">
        <f t="shared" si="2050"/>
      </c>
      <c r="X19542">
        <f t="shared" si="2051"/>
      </c>
      <c r="Y19542">
        <f t="shared" si="2052"/>
      </c>
      <c r="Z19542">
        <f t="shared" si="2053"/>
      </c>
    </row>
    <row r="19543" spans="1:26">
      <c r="A19543" s="1" t="s">
        <v>7</v>
      </c>
      <c r="W19543">
        <f t="shared" si="2050"/>
      </c>
      <c r="X19543">
        <f t="shared" si="2051"/>
      </c>
      <c r="Y19543">
        <f t="shared" si="2052"/>
      </c>
      <c r="Z19543">
        <f t="shared" si="2053"/>
      </c>
    </row>
    <row r="19544" spans="1:26" ht="24">
      <c r="A19544" s="179" t="s">
        <v>8</v>
      </c>
      <c r="B19544" s="180" t="s">
        <v>9</v>
      </c>
      <c r="C19544" s="180" t="s">
        <v>10</v>
      </c>
      <c r="D19544" s="181" t="s">
        <v>11</v>
      </c>
      <c r="E19544" s="181" t="s">
        <v>12</v>
      </c>
      <c r="F19544" s="181" t="s">
        <v>13</v>
      </c>
      <c r="G19544" s="181" t="s">
        <v>14</v>
      </c>
      <c r="H19544" s="179" t="s">
        <v>15</v>
      </c>
      <c r="I19544" s="182" t="s">
        <v>16</v>
      </c>
      <c r="W19544">
        <f t="shared" si="2050"/>
      </c>
      <c r="X19544">
        <f t="shared" si="2051"/>
      </c>
      <c r="Y19544">
        <f t="shared" si="2052"/>
      </c>
      <c r="Z19544">
        <f t="shared" si="2053"/>
      </c>
    </row>
    <row r="19545" spans="1:26">
      <c r="A19545" s="5"/>
      <c r="B19545" s="1564" t="s">
        <v>17</v>
      </c>
      <c r="C19545" s="1565"/>
      <c r="D19545" s="5"/>
      <c r="E19545" s="5"/>
      <c r="F19545" s="21"/>
      <c r="G19545" s="6"/>
      <c r="H19545" s="5"/>
      <c r="I19545" s="183"/>
      <c r="W19545">
        <f t="shared" si="2050"/>
      </c>
      <c r="X19545">
        <f t="shared" si="2051"/>
      </c>
      <c r="Y19545">
        <f t="shared" si="2052"/>
      </c>
      <c r="Z19545">
        <f t="shared" si="2053"/>
      </c>
    </row>
    <row r="19546" spans="1:26">
      <c r="A19546" s="5">
        <v>1</v>
      </c>
      <c r="B19546" s="15" t="s">
        <v>2010</v>
      </c>
      <c r="C19546" s="9" t="s">
        <v>2011</v>
      </c>
      <c r="D19546">
        <v>2</v>
      </c>
      <c r="E19546" s="5">
        <v>1</v>
      </c>
      <c r="F19546" s="5">
        <v>2</v>
      </c>
      <c r="G19546" s="6">
        <f>+F19546</f>
      </c>
      <c r="H19546" s="5">
        <v>1</v>
      </c>
      <c r="I19546" s="183">
        <f>+H19546*G19546</f>
      </c>
      <c r="J19546">
        <v>119</v>
      </c>
      <c r="K19546">
        <f>+H19546-J19546</f>
      </c>
      <c r="L19546">
        <f>+K19546*G19546</f>
      </c>
      <c r="W19546">
        <f t="shared" si="2050"/>
      </c>
      <c r="X19546">
        <f t="shared" si="2051"/>
      </c>
      <c r="Y19546">
        <f t="shared" si="2052"/>
      </c>
      <c r="Z19546">
        <f t="shared" si="2053"/>
      </c>
    </row>
    <row r="19547" spans="1:26">
      <c r="A19547" s="5"/>
      <c r="B19547" s="1564" t="s">
        <v>18</v>
      </c>
      <c r="C19547" s="1565"/>
      <c r="D19547" s="5"/>
      <c r="E19547" s="5"/>
      <c r="F19547" s="21"/>
      <c r="G19547" s="6"/>
      <c r="H19547" s="5"/>
      <c r="I19547" s="183"/>
      <c r="W19547">
        <f t="shared" si="2050"/>
      </c>
      <c r="X19547">
        <f t="shared" si="2051"/>
      </c>
      <c r="Y19547">
        <f t="shared" si="2052"/>
      </c>
      <c r="Z19547">
        <f t="shared" si="2053"/>
      </c>
    </row>
    <row r="19548" spans="1:26" ht="24">
      <c r="A19548" s="5">
        <v>2</v>
      </c>
      <c r="B19548" s="95" t="s">
        <v>1641</v>
      </c>
      <c r="C19548" s="9" t="s">
        <v>1640</v>
      </c>
      <c r="D19548" s="5">
        <v>1</v>
      </c>
      <c r="E19548" s="5">
        <v>4</v>
      </c>
      <c r="F19548" s="5">
        <f>+E19548*D19548</f>
      </c>
      <c r="G19548" s="6">
        <f>+E19548*D19548</f>
      </c>
      <c r="H19548" s="5">
        <v>1</v>
      </c>
      <c r="I19548" s="183">
        <f>+H19548*G19548</f>
      </c>
      <c r="J19548">
        <v>112</v>
      </c>
      <c r="K19548">
        <f>+H19548-J19548</f>
      </c>
      <c r="L19548">
        <f>+K19548*G19548</f>
      </c>
      <c r="W19548">
        <f t="shared" si="2050"/>
      </c>
      <c r="X19548">
        <f t="shared" si="2051"/>
      </c>
      <c r="Y19548">
        <f t="shared" si="2052"/>
      </c>
      <c r="Z19548">
        <f t="shared" si="2053"/>
      </c>
    </row>
    <row r="19549" spans="1:26">
      <c r="A19549" s="5"/>
      <c r="B19549" s="1564" t="s">
        <v>719</v>
      </c>
      <c r="C19549" s="1565"/>
      <c r="D19549" s="16"/>
      <c r="E19549" s="5"/>
      <c r="F19549" s="5"/>
      <c r="G19549" s="6"/>
      <c r="H19549" s="5"/>
      <c r="I19549" s="183"/>
      <c r="W19549">
        <f t="shared" si="2050"/>
      </c>
      <c r="X19549">
        <f t="shared" si="2051"/>
      </c>
      <c r="Y19549">
        <f t="shared" si="2052"/>
      </c>
      <c r="Z19549">
        <f t="shared" si="2053"/>
      </c>
    </row>
    <row r="19550" spans="1:26">
      <c r="A19550" s="5">
        <v>3</v>
      </c>
      <c r="B19550" s="8" t="s">
        <v>1122</v>
      </c>
      <c r="C19550" s="9" t="s">
        <v>1439</v>
      </c>
      <c r="D19550" s="5"/>
      <c r="F19550" s="5">
        <v>10</v>
      </c>
      <c r="G19550" s="6">
        <f>+F19550</f>
      </c>
      <c r="H19550" s="5">
        <v>1</v>
      </c>
      <c r="I19550" s="183">
        <f>+H19550*G19550</f>
      </c>
      <c r="J19550">
        <f>0.18*100</f>
      </c>
      <c r="K19550">
        <f>+H19550-J19550</f>
      </c>
      <c r="L19550">
        <f>+K19550*G19550</f>
      </c>
      <c r="W19550">
        <f t="shared" si="2050"/>
      </c>
      <c r="X19550">
        <f t="shared" si="2051"/>
      </c>
      <c r="Y19550">
        <f t="shared" si="2052"/>
      </c>
      <c r="Z19550">
        <f t="shared" si="2053"/>
      </c>
    </row>
    <row r="19551" spans="1:26">
      <c r="A19551" s="19"/>
      <c r="B19551" s="224"/>
      <c r="C19551" s="15"/>
      <c r="D19551" s="5"/>
      <c r="E19551" s="19"/>
      <c r="F19551" s="5"/>
      <c r="G19551" s="6"/>
      <c r="H19551" s="19"/>
      <c r="I19551" s="183"/>
      <c r="W19551">
        <f t="shared" si="2050"/>
      </c>
      <c r="X19551">
        <f t="shared" si="2051"/>
      </c>
      <c r="Y19551">
        <f t="shared" si="2052"/>
      </c>
      <c r="Z19551">
        <f t="shared" si="2053"/>
      </c>
    </row>
    <row r="19552" spans="1:26">
      <c r="A19552" s="5"/>
      <c r="B19552" s="8"/>
      <c r="C19552" s="5"/>
      <c r="D19552" s="5"/>
      <c r="E19552" s="5"/>
      <c r="F19552" s="21"/>
      <c r="G19552" s="6"/>
      <c r="H19552" s="5"/>
      <c r="I19552" s="183"/>
      <c r="W19552">
        <f t="shared" si="2050"/>
      </c>
      <c r="X19552">
        <f t="shared" si="2051"/>
      </c>
      <c r="Y19552">
        <f t="shared" si="2052"/>
      </c>
      <c r="Z19552">
        <f t="shared" si="2053"/>
      </c>
    </row>
    <row r="19553" spans="1:26">
      <c r="A19553" s="5"/>
      <c r="B19553" s="8"/>
      <c r="C19553" s="5"/>
      <c r="D19553" s="5"/>
      <c r="E19553" s="5"/>
      <c r="F19553" s="21"/>
      <c r="G19553" s="6"/>
      <c r="H19553" s="5"/>
      <c r="I19553" s="183"/>
      <c r="W19553">
        <f t="shared" si="2050"/>
      </c>
      <c r="X19553">
        <f t="shared" si="2051"/>
      </c>
      <c r="Y19553">
        <f t="shared" si="2052"/>
      </c>
      <c r="Z19553">
        <f t="shared" si="2053"/>
      </c>
    </row>
    <row r="19554" spans="1:26">
      <c r="A19554" s="5"/>
      <c r="B19554" s="8"/>
      <c r="C19554" s="5"/>
      <c r="D19554" s="5"/>
      <c r="E19554" s="5"/>
      <c r="F19554" s="21"/>
      <c r="G19554" s="6"/>
      <c r="H19554" s="5"/>
      <c r="I19554" s="183"/>
      <c r="W19554">
        <f t="shared" si="2050"/>
      </c>
      <c r="X19554">
        <f t="shared" si="2051"/>
      </c>
      <c r="Y19554">
        <f t="shared" si="2052"/>
      </c>
      <c r="Z19554">
        <f t="shared" si="2053"/>
      </c>
    </row>
    <row r="19555" spans="1:26">
      <c r="A19555" s="5"/>
      <c r="B19555" s="8"/>
      <c r="C19555" s="5"/>
      <c r="D19555" s="5"/>
      <c r="E19555" s="5"/>
      <c r="F19555" s="21"/>
      <c r="G19555" s="6"/>
      <c r="H19555" s="5"/>
      <c r="I19555" s="183"/>
      <c r="W19555">
        <f t="shared" si="2050"/>
      </c>
      <c r="X19555">
        <f t="shared" si="2051"/>
      </c>
      <c r="Y19555">
        <f t="shared" si="2052"/>
      </c>
      <c r="Z19555">
        <f t="shared" si="2053"/>
      </c>
    </row>
    <row r="19556" spans="1:26" ht="15.75" thickBot="1">
      <c r="A19556" s="5"/>
      <c r="B19556" s="224"/>
      <c r="C19556" s="15"/>
      <c r="D19556" s="23"/>
      <c r="E19556" s="225"/>
      <c r="F19556" s="23"/>
      <c r="G19556" s="24"/>
      <c r="H19556" s="225"/>
      <c r="I19556" s="226"/>
      <c r="W19556">
        <f t="shared" si="2050"/>
      </c>
      <c r="X19556">
        <f t="shared" si="2051"/>
      </c>
      <c r="Y19556">
        <f t="shared" si="2052"/>
      </c>
      <c r="Z19556">
        <f t="shared" si="2053"/>
      </c>
    </row>
    <row r="19557" spans="1:26">
      <c r="A19557" s="227"/>
      <c r="B19557" s="17"/>
      <c r="C19557" s="5"/>
      <c r="D19557" s="59"/>
      <c r="E19557" s="59"/>
      <c r="F19557" s="53"/>
      <c r="G19557" s="78"/>
      <c r="H19557" s="68"/>
      <c r="I19557" s="228">
        <f>SUM(I19545:I19556)</f>
      </c>
      <c r="L19557">
        <f>SUM(L19545:L19556)</f>
      </c>
      <c r="W19557">
        <f t="shared" si="2050"/>
      </c>
      <c r="X19557">
        <f t="shared" si="2051"/>
      </c>
      <c r="Y19557">
        <f t="shared" si="2052"/>
      </c>
      <c r="Z19557">
        <f t="shared" si="2053"/>
      </c>
    </row>
    <row r="19558" spans="1:26">
      <c r="A19558" s="10"/>
      <c r="B19558" s="10"/>
      <c r="C19558" s="69"/>
      <c r="D19558" s="69" t="s">
        <v>520</v>
      </c>
      <c r="E19558" s="69"/>
      <c r="F19558" s="69"/>
      <c r="G19558" s="69"/>
      <c r="H19558" s="112">
        <v>1</v>
      </c>
      <c r="I19558" s="191">
        <f>+L19557*H19558</f>
      </c>
      <c r="W19558">
        <f t="shared" si="2050"/>
      </c>
      <c r="X19558">
        <f t="shared" si="2051"/>
      </c>
      <c r="Y19558">
        <f t="shared" si="2052"/>
      </c>
      <c r="Z19558">
        <f t="shared" si="2053"/>
      </c>
    </row>
    <row r="19559" spans="1:26" ht="15.75" thickBot="1">
      <c r="A19559" s="10"/>
      <c r="B19559" s="11" t="s">
        <v>20</v>
      </c>
      <c r="C19559" s="35"/>
      <c r="D19559" s="35"/>
      <c r="E19559" s="35"/>
      <c r="F19559" s="35"/>
      <c r="G19559" s="35"/>
      <c r="H19559" s="35"/>
      <c r="I19559" s="98"/>
      <c r="W19559">
        <f t="shared" si="2050"/>
      </c>
      <c r="X19559">
        <f t="shared" si="2051"/>
      </c>
      <c r="Y19559">
        <f t="shared" si="2052"/>
      </c>
      <c r="Z19559">
        <f t="shared" si="2053"/>
      </c>
    </row>
    <row r="19560" spans="1:26" ht="15.75" thickBot="1">
      <c r="A19560" s="99"/>
      <c r="B19560" s="38"/>
      <c r="C19560" s="39" t="s">
        <v>21</v>
      </c>
      <c r="D19560" s="40">
        <f>SUM(D19545:D19559)</f>
      </c>
      <c r="E19560" s="41" t="s">
        <v>360</v>
      </c>
      <c r="F19560" s="40">
        <f>SUM(F19545:F19559)</f>
      </c>
      <c r="G19560" s="40">
        <f>SUM(G19545:G19559)</f>
      </c>
      <c r="H19560" s="41">
        <f>+SUMPRODUCT(H19545:H19556,F19545:F19556)</f>
      </c>
      <c r="I19560" s="100">
        <f>+I19557-I19558</f>
      </c>
      <c r="W19560">
        <f t="shared" si="2050"/>
      </c>
      <c r="X19560">
        <f t="shared" si="2051"/>
      </c>
      <c r="Y19560">
        <f t="shared" si="2052"/>
      </c>
      <c r="Z19560">
        <f t="shared" si="2053"/>
      </c>
    </row>
    <row r="19561" spans="1:26">
      <c r="A19561" s="10"/>
      <c r="B19561" s="10"/>
      <c r="C19561" s="91"/>
      <c r="D19561" s="91"/>
      <c r="E19561" s="91"/>
      <c r="F19561" s="91"/>
      <c r="G19561" s="91"/>
      <c r="H19561" s="91"/>
      <c r="I19561" s="91"/>
      <c r="W19561">
        <f t="shared" si="2050"/>
      </c>
      <c r="X19561">
        <f t="shared" si="2051"/>
      </c>
      <c r="Y19561">
        <f t="shared" si="2052"/>
      </c>
      <c r="Z19561">
        <f t="shared" si="2053"/>
      </c>
    </row>
    <row r="19562" spans="1:26">
      <c r="W19562">
        <f t="shared" si="2050"/>
      </c>
      <c r="X19562">
        <f t="shared" si="2051"/>
      </c>
      <c r="Y19562">
        <f t="shared" si="2052"/>
      </c>
      <c r="Z19562">
        <f t="shared" si="2053"/>
      </c>
    </row>
    <row r="19563" spans="1:26">
      <c r="A19563" s="1562" t="s">
        <v>0</v>
      </c>
      <c r="B19563" s="1562"/>
      <c r="C19563" s="1562"/>
      <c r="D19563" s="1562"/>
      <c r="E19563" s="1562"/>
      <c r="F19563" s="1562"/>
      <c r="G19563" s="1562"/>
      <c r="H19563" s="1562"/>
      <c r="I19563" s="1562"/>
      <c r="J19563" s="25"/>
      <c r="W19563">
        <f t="shared" si="2050"/>
      </c>
      <c r="X19563">
        <f t="shared" si="2051"/>
      </c>
      <c r="Y19563">
        <f t="shared" si="2052"/>
      </c>
      <c r="Z19563">
        <f t="shared" si="2053"/>
      </c>
    </row>
    <row r="19564" spans="1:26">
      <c r="J19564" s="25"/>
      <c r="W19564">
        <f t="shared" si="2050"/>
      </c>
      <c r="X19564">
        <f t="shared" si="2051"/>
      </c>
      <c r="Y19564">
        <f t="shared" si="2052"/>
      </c>
      <c r="Z19564">
        <f t="shared" si="2053"/>
      </c>
    </row>
    <row r="19565" spans="1:26">
      <c r="A19565" s="1" t="s">
        <v>1</v>
      </c>
      <c r="B19565" s="1"/>
      <c r="G19565" s="489" t="s">
        <v>2</v>
      </c>
      <c r="H19565" s="3" t="s">
        <v>2815</v>
      </c>
      <c r="J19565" s="25"/>
      <c r="W19565">
        <f t="shared" si="2050"/>
      </c>
      <c r="X19565">
        <f t="shared" si="2051"/>
      </c>
      <c r="Y19565">
        <f t="shared" si="2052"/>
      </c>
      <c r="Z19565">
        <f t="shared" si="2053"/>
      </c>
    </row>
    <row r="19566" spans="1:26">
      <c r="A19566" s="1" t="inlineStr">
        <is>
          <t>Dealer-066</t>
        </is>
      </c>
      <c r="B19566" s="1"/>
      <c r="F19566" s="4"/>
      <c r="G19566" s="488" t="s">
        <v>1440</v>
      </c>
      <c r="H19566" s="1" t="s">
        <v>2420</v>
      </c>
      <c r="J19566" s="25"/>
      <c r="W19566">
        <f t="shared" si="2050"/>
      </c>
      <c r="X19566">
        <f t="shared" si="2051"/>
      </c>
      <c r="Y19566">
        <f t="shared" si="2052"/>
      </c>
      <c r="Z19566">
        <f t="shared" si="2053"/>
      </c>
    </row>
    <row r="19567" spans="1:26">
      <c r="A19567" s="1" t="inlineStr">
        <is>
          <t>Address line (redacted)</t>
        </is>
      </c>
      <c r="B19567" s="1"/>
      <c r="C19567" s="51"/>
      <c r="G19567" s="675"/>
      <c r="J19567" s="25"/>
      <c r="W19567">
        <f t="shared" si="2050"/>
      </c>
      <c r="X19567">
        <f t="shared" si="2051"/>
      </c>
      <c r="Y19567">
        <f t="shared" si="2052"/>
      </c>
      <c r="Z19567">
        <f t="shared" si="2053"/>
      </c>
    </row>
    <row r="19568" spans="1:26">
      <c r="A19568" s="1" t="inlineStr">
        <is>
          <t>Address line (redacted)</t>
        </is>
      </c>
      <c r="B19568" s="1"/>
      <c r="C19568" s="51"/>
      <c r="D19568" s="85"/>
      <c r="E19568" s="85"/>
      <c r="F19568" s="85"/>
      <c r="G19568" s="85"/>
      <c r="H19568" s="85"/>
      <c r="J19568" s="25"/>
      <c r="W19568">
        <f t="shared" si="2050"/>
      </c>
      <c r="X19568">
        <f t="shared" si="2051"/>
      </c>
      <c r="Y19568">
        <f t="shared" si="2052"/>
      </c>
      <c r="Z19568">
        <f t="shared" si="2053"/>
      </c>
    </row>
    <row r="19569" spans="1:26">
      <c r="A19569" s="1" t="inlineStr">
        <is>
          <t>Address line (redacted)</t>
        </is>
      </c>
      <c r="B19569" s="1582"/>
      <c r="C19569" s="1582"/>
      <c r="D19569" s="85"/>
      <c r="E19569" s="85"/>
      <c r="F19569" s="85"/>
      <c r="G19569" s="85"/>
      <c r="H19569" s="85"/>
      <c r="J19569" s="25"/>
      <c r="W19569">
        <f t="shared" si="2050"/>
      </c>
      <c r="X19569">
        <f t="shared" si="2051"/>
      </c>
      <c r="Y19569">
        <f t="shared" si="2052"/>
      </c>
      <c r="Z19569">
        <f t="shared" si="2053"/>
      </c>
    </row>
    <row r="19570" spans="1:26">
      <c r="A19570" s="1" t="s">
        <v>477</v>
      </c>
      <c r="B19570" s="248" t="inlineStr">
        <is>
          <t>GSTIN-MASKED</t>
        </is>
      </c>
      <c r="C19570" s="56"/>
      <c r="D19570" s="85"/>
      <c r="E19570" s="85"/>
      <c r="F19570" s="85"/>
      <c r="G19570" s="85"/>
      <c r="H19570" s="85"/>
      <c r="J19570" s="25"/>
      <c r="W19570">
        <f t="shared" si="2050"/>
      </c>
      <c r="X19570">
        <f t="shared" si="2051"/>
      </c>
      <c r="Y19570">
        <f t="shared" si="2052"/>
      </c>
      <c r="Z19570">
        <f t="shared" si="2053"/>
      </c>
    </row>
    <row r="19571" spans="1:26">
      <c r="A19571" s="1"/>
      <c r="B19571" s="49"/>
      <c r="D19571" s="85"/>
      <c r="E19571" s="85"/>
      <c r="F19571" s="85"/>
      <c r="G19571" s="85"/>
      <c r="H19571" s="85"/>
      <c r="J19571" s="25"/>
      <c r="W19571">
        <f t="shared" si="2050"/>
      </c>
      <c r="X19571">
        <f t="shared" si="2051"/>
      </c>
      <c r="Y19571">
        <f t="shared" si="2052"/>
      </c>
      <c r="Z19571">
        <f t="shared" si="2053"/>
      </c>
    </row>
    <row r="19572" spans="1:26">
      <c r="A19572" s="49" t="s">
        <v>479</v>
      </c>
      <c r="B19572" s="248"/>
      <c r="C19572" s="56"/>
      <c r="D19572" s="1"/>
      <c r="E19572" s="1"/>
      <c r="F19572" s="1"/>
      <c r="G19572" s="1"/>
      <c r="H19572" s="1"/>
      <c r="I19572" s="1"/>
      <c r="J19572" s="25"/>
      <c r="W19572">
        <f t="shared" si="2050"/>
      </c>
      <c r="X19572">
        <f t="shared" si="2051"/>
      </c>
      <c r="Y19572">
        <f t="shared" si="2052"/>
      </c>
      <c r="Z19572">
        <f t="shared" si="2053"/>
      </c>
    </row>
    <row r="19573" spans="1:26" ht="15" customHeight="1">
      <c r="A19573" s="1" t="inlineStr">
        <is>
          <t>Dealer-080</t>
        </is>
      </c>
      <c r="B19573" s="248"/>
      <c r="C19573" s="56"/>
      <c r="D19573" s="22" t="inlineStr">
        <is>
          <t>ATTN: Contact-021</t>
        </is>
      </c>
      <c r="E19573" s="1"/>
      <c r="F19573" s="1"/>
      <c r="G19573" s="1"/>
      <c r="H19573" s="1"/>
      <c r="I19573" s="1"/>
      <c r="J19573" s="25"/>
      <c r="W19573">
        <f t="shared" si="2050"/>
      </c>
      <c r="X19573">
        <f t="shared" si="2051"/>
      </c>
      <c r="Y19573">
        <f t="shared" si="2052"/>
      </c>
      <c r="Z19573">
        <f t="shared" si="2053"/>
      </c>
    </row>
    <row r="19574" spans="1:26" ht="15" customHeight="1">
      <c r="A19574" s="1" t="inlineStr">
        <is>
          <t>Dealer-087</t>
        </is>
      </c>
      <c r="B19574" s="248"/>
      <c r="C19574" s="56"/>
      <c r="D19574" s="1"/>
      <c r="E19574" s="1"/>
      <c r="F19574" s="1"/>
      <c r="G19574" s="1"/>
      <c r="H19574" s="1"/>
      <c r="I19574" s="1"/>
      <c r="J19574" s="25"/>
      <c r="W19574">
        <f t="shared" si="2050"/>
      </c>
      <c r="X19574">
        <f t="shared" si="2051"/>
      </c>
      <c r="Y19574">
        <f t="shared" si="2052"/>
      </c>
      <c r="Z19574">
        <f t="shared" si="2053"/>
      </c>
    </row>
    <row r="19575" spans="1:26" ht="15" customHeight="1">
      <c r="A19575" s="249" t="inlineStr">
        <is>
          <t>Address line (redacted)</t>
        </is>
      </c>
      <c r="B19575" s="248"/>
      <c r="C19575" s="56"/>
      <c r="D19575" s="1"/>
      <c r="E19575" s="1"/>
      <c r="F19575" s="1"/>
      <c r="G19575" s="1"/>
      <c r="H19575" s="1"/>
      <c r="I19575" s="1"/>
      <c r="J19575" s="25"/>
      <c r="W19575">
        <f t="shared" si="2050"/>
      </c>
      <c r="X19575">
        <f t="shared" si="2051"/>
      </c>
      <c r="Y19575">
        <f t="shared" si="2052"/>
      </c>
      <c r="Z19575">
        <f t="shared" si="2053"/>
      </c>
    </row>
    <row r="19576" spans="1:26" ht="15" customHeight="1">
      <c r="A19576" s="872" t="inlineStr">
        <is>
          <t>Address line (redacted)</t>
        </is>
      </c>
      <c r="B19576" s="865"/>
      <c r="C19576" s="865"/>
      <c r="D19576" s="865"/>
      <c r="E19576" s="865"/>
      <c r="F19576" s="865"/>
      <c r="G19576" s="865"/>
      <c r="H19576" s="865"/>
      <c r="I19576" s="865"/>
      <c r="J19576" s="25"/>
      <c r="W19576">
        <f t="shared" si="2050"/>
      </c>
      <c r="X19576">
        <f t="shared" si="2051"/>
      </c>
      <c r="Y19576">
        <f t="shared" si="2052"/>
      </c>
      <c r="Z19576">
        <f t="shared" si="2053"/>
      </c>
    </row>
    <row r="19577" spans="1:26" ht="15" customHeight="1">
      <c r="A19577" s="1647" t="inlineStr">
        <is>
          <t>Address line (redacted)</t>
        </is>
      </c>
      <c r="B19577" s="1647"/>
      <c r="C19577" s="1647"/>
      <c r="D19577" s="1647"/>
      <c r="E19577" s="1647"/>
      <c r="F19577" s="1647"/>
      <c r="G19577" s="1647"/>
      <c r="H19577" s="1647"/>
      <c r="I19577" s="1647"/>
      <c r="J19577" s="25"/>
      <c r="W19577">
        <f t="shared" si="2050"/>
      </c>
      <c r="X19577">
        <f t="shared" si="2051"/>
      </c>
      <c r="Y19577">
        <f t="shared" si="2052"/>
      </c>
      <c r="Z19577">
        <f t="shared" si="2053"/>
      </c>
    </row>
    <row r="19578" spans="1:26" ht="15" customHeight="1">
      <c r="A19578" s="1608" t="inlineStr">
        <is>
          <t>Address line (redacted)</t>
        </is>
      </c>
      <c r="B19578" s="1608"/>
      <c r="C19578" s="1608"/>
      <c r="D19578" s="1608"/>
      <c r="E19578" s="1608"/>
      <c r="F19578" s="1608"/>
      <c r="G19578" s="1608"/>
      <c r="H19578" s="1608"/>
      <c r="I19578" s="1608"/>
      <c r="J19578" s="25"/>
      <c r="W19578">
        <f t="shared" si="2050"/>
      </c>
      <c r="X19578">
        <f t="shared" si="2051"/>
      </c>
      <c r="Y19578">
        <f t="shared" si="2052"/>
      </c>
      <c r="Z19578">
        <f t="shared" si="2053"/>
      </c>
    </row>
    <row r="19579" spans="1:26">
      <c r="A19579" s="1"/>
      <c r="B19579" s="55"/>
      <c r="J19579" s="25"/>
      <c r="W19579">
        <f t="shared" si="2050"/>
      </c>
      <c r="X19579">
        <f t="shared" si="2051"/>
      </c>
      <c r="Y19579">
        <f t="shared" si="2052"/>
      </c>
      <c r="Z19579">
        <f t="shared" si="2053"/>
      </c>
    </row>
    <row r="19580" spans="1:26">
      <c r="A19580" s="1" t="s">
        <v>5</v>
      </c>
      <c r="J19580" s="25"/>
      <c r="W19580">
        <f t="shared" si="2050"/>
      </c>
      <c r="X19580">
        <f t="shared" si="2051"/>
      </c>
      <c r="Y19580">
        <f t="shared" si="2052"/>
      </c>
      <c r="Z19580">
        <f t="shared" si="2053"/>
      </c>
    </row>
    <row r="19581" spans="1:26">
      <c r="A19581" s="1" t="s">
        <v>6</v>
      </c>
      <c r="J19581" s="25"/>
      <c r="W19581">
        <f t="shared" si="2050"/>
      </c>
      <c r="X19581">
        <f t="shared" si="2051"/>
      </c>
      <c r="Y19581">
        <f t="shared" si="2052"/>
      </c>
      <c r="Z19581">
        <f t="shared" si="2053"/>
      </c>
    </row>
    <row r="19582" spans="1:26" ht="15.75" thickBot="1">
      <c r="A19582" s="1" t="s">
        <v>7</v>
      </c>
      <c r="J19582" s="25"/>
      <c r="W19582">
        <f t="shared" si="2050"/>
      </c>
      <c r="X19582">
        <f t="shared" si="2051"/>
      </c>
      <c r="Y19582">
        <f t="shared" si="2052"/>
      </c>
      <c r="Z19582">
        <f t="shared" si="2053"/>
      </c>
    </row>
    <row r="19583" spans="1:26" ht="24">
      <c r="A19583" s="26" t="s">
        <v>8</v>
      </c>
      <c r="B19583" s="27" t="s">
        <v>9</v>
      </c>
      <c r="C19583" s="27" t="s">
        <v>10</v>
      </c>
      <c r="D19583" s="28" t="s">
        <v>11</v>
      </c>
      <c r="E19583" s="28" t="s">
        <v>12</v>
      </c>
      <c r="F19583" s="28" t="s">
        <v>13</v>
      </c>
      <c r="G19583" s="28" t="s">
        <v>14</v>
      </c>
      <c r="H19583" s="29" t="s">
        <v>15</v>
      </c>
      <c r="I19583" s="30" t="s">
        <v>16</v>
      </c>
      <c r="J19583" s="25"/>
      <c r="W19583">
        <f t="shared" si="2050"/>
      </c>
      <c r="X19583">
        <f t="shared" si="2051"/>
      </c>
      <c r="Y19583">
        <f t="shared" si="2052"/>
      </c>
      <c r="Z19583">
        <f t="shared" si="2053"/>
      </c>
    </row>
    <row r="19584" spans="1:26">
      <c r="A19584" s="57"/>
      <c r="B19584" s="1564" t="s">
        <v>17</v>
      </c>
      <c r="C19584" s="1565"/>
      <c r="D19584" s="5"/>
      <c r="E19584" s="5"/>
      <c r="F19584" s="5"/>
      <c r="G19584" s="9"/>
      <c r="H19584" s="5"/>
      <c r="I19584" s="58"/>
      <c r="J19584" s="25"/>
      <c r="K19584" s="118"/>
      <c r="W19584">
        <f t="shared" si="2050"/>
      </c>
      <c r="X19584">
        <f t="shared" si="2051"/>
      </c>
      <c r="Y19584">
        <f t="shared" si="2052"/>
      </c>
      <c r="Z19584">
        <f t="shared" si="2053"/>
      </c>
    </row>
    <row r="19585" spans="1:26">
      <c r="A19585" s="57">
        <v>1</v>
      </c>
      <c r="B19585" s="8" t="s">
        <v>414</v>
      </c>
      <c r="C19585" s="5" t="s">
        <v>415</v>
      </c>
      <c r="D19585" s="5">
        <v>1</v>
      </c>
      <c r="E19585" s="5">
        <v>5</v>
      </c>
      <c r="F19585" s="750">
        <f>+E19585*D19585</f>
      </c>
      <c r="G19585" s="350">
        <f>+E19585*D19585</f>
      </c>
      <c r="H19585" s="5">
        <v>1</v>
      </c>
      <c r="I19585" s="102">
        <f>+H19585*G19585</f>
      </c>
      <c r="J19585" s="25">
        <v>119</v>
      </c>
      <c r="K19585" s="118">
        <f>+H19585-J19585</f>
      </c>
      <c r="L19585">
        <f>+K19585*G19585</f>
      </c>
      <c r="W19585">
        <f t="shared" si="2050"/>
      </c>
      <c r="X19585">
        <f t="shared" si="2051"/>
      </c>
      <c r="Y19585">
        <f t="shared" si="2052"/>
      </c>
      <c r="Z19585">
        <f t="shared" si="2053"/>
      </c>
    </row>
    <row r="19586" spans="1:26">
      <c r="A19586" s="57"/>
      <c r="B19586" s="8" t="s">
        <v>414</v>
      </c>
      <c r="C19586" s="5" t="s">
        <v>415</v>
      </c>
      <c r="D19586" s="823">
        <v>1</v>
      </c>
      <c r="E19586" s="5"/>
      <c r="F19586" s="5">
        <v>2</v>
      </c>
      <c r="G19586" s="350">
        <f>+F19586</f>
      </c>
      <c r="H19586" s="5">
        <v>1</v>
      </c>
      <c r="I19586" s="102">
        <f>+H19586*G19586</f>
      </c>
      <c r="J19586" s="25">
        <v>119</v>
      </c>
      <c r="K19586" s="118">
        <f>+H19586-J19586</f>
      </c>
      <c r="L19586">
        <f>+K19586*G19586</f>
      </c>
      <c r="W19586">
        <f t="shared" si="2050"/>
      </c>
      <c r="X19586">
        <f t="shared" si="2051"/>
      </c>
      <c r="Y19586">
        <f t="shared" si="2052"/>
      </c>
      <c r="Z19586">
        <f t="shared" si="2053"/>
      </c>
    </row>
    <row r="19587" spans="1:26">
      <c r="A19587" s="57">
        <v>2</v>
      </c>
      <c r="B19587" s="95" t="s">
        <v>2828</v>
      </c>
      <c r="C19587" s="101" t="s">
        <v>1739</v>
      </c>
      <c r="D19587" s="502"/>
      <c r="E19587" s="5"/>
      <c r="F19587" s="50">
        <v>1</v>
      </c>
      <c r="G19587" s="350">
        <f>+F19587</f>
      </c>
      <c r="H19587" s="472" t="s">
        <v>780</v>
      </c>
      <c r="I19587" s="108"/>
      <c r="J19587" s="25"/>
      <c r="K19587" s="118"/>
      <c r="W19587">
        <f t="shared" si="2050"/>
      </c>
      <c r="X19587">
        <f t="shared" si="2051"/>
      </c>
      <c r="Y19587">
        <f t="shared" si="2052"/>
      </c>
      <c r="Z19587">
        <f t="shared" si="2053"/>
      </c>
    </row>
    <row r="19588" spans="1:26">
      <c r="A19588" s="57"/>
      <c r="B19588" s="8"/>
      <c r="C19588" s="5"/>
      <c r="D19588" s="5"/>
      <c r="E19588" s="5"/>
      <c r="F19588" s="750"/>
      <c r="G19588" s="350"/>
      <c r="H19588" s="5"/>
      <c r="I19588" s="102"/>
      <c r="J19588" s="25"/>
      <c r="K19588" s="118"/>
      <c r="W19588">
        <f t="shared" ref="W19588:W19651" si="2054">IF(LEFT($H19588&amp;"",5)="2019-",$H19588,W19587)</f>
      </c>
      <c r="X19588">
        <f t="shared" ref="X19588:X19651" si="2055">IF($W19588="",0,IF(COUNTIF($AB$2:$AB$80,$W19588)&gt;0,1,0))</f>
      </c>
      <c r="Y19588">
        <f t="shared" ref="Y19588:Y19651" si="2056">IF($C19588="","",UPPER(TRIM(IFERROR(LEFT($C19588&amp;"",FIND("/",$C19588&amp;"")-1),$C19588&amp;""))))</f>
      </c>
      <c r="Z19588">
        <f t="shared" ref="Z19588:Z19651" si="2057">IFERROR(IF(ISNUMBER($G19588),$G19588,0),0)</f>
      </c>
    </row>
    <row r="19589" spans="1:26">
      <c r="A19589" s="57">
        <v>4</v>
      </c>
      <c r="B19589" s="8" t="s">
        <v>464</v>
      </c>
      <c r="C19589" s="5" t="s">
        <v>463</v>
      </c>
      <c r="D19589" s="5">
        <v>1</v>
      </c>
      <c r="E19589" s="5">
        <v>5</v>
      </c>
      <c r="F19589" s="750">
        <f>+E19589*D19589</f>
      </c>
      <c r="G19589" s="350">
        <f>+E19589*D19589</f>
      </c>
      <c r="H19589" s="5">
        <v>1</v>
      </c>
      <c r="I19589" s="102">
        <f t="shared" ref="I19589:I19594" si="2058">+H19589*G19589</f>
      </c>
      <c r="J19589" s="25">
        <v>119</v>
      </c>
      <c r="K19589" s="118">
        <f t="shared" ref="K19589:K19594" si="2059">+H19589-J19589</f>
      </c>
      <c r="L19589">
        <f t="shared" ref="L19589:L19594" si="2060">+K19589*G19589</f>
      </c>
      <c r="W19589">
        <f t="shared" si="2054"/>
      </c>
      <c r="X19589">
        <f t="shared" si="2055"/>
      </c>
      <c r="Y19589">
        <f t="shared" si="2056"/>
      </c>
      <c r="Z19589">
        <f t="shared" si="2057"/>
      </c>
    </row>
    <row r="19590" spans="1:26">
      <c r="A19590" s="57">
        <v>5</v>
      </c>
      <c r="B19590" s="8" t="s">
        <v>273</v>
      </c>
      <c r="C19590" s="5" t="s">
        <v>274</v>
      </c>
      <c r="D19590" s="5">
        <v>1</v>
      </c>
      <c r="E19590" s="5">
        <v>5</v>
      </c>
      <c r="F19590" s="750">
        <f>+E19590*D19590</f>
      </c>
      <c r="G19590" s="350">
        <f>+E19590*D19590</f>
      </c>
      <c r="H19590" s="5">
        <v>1</v>
      </c>
      <c r="I19590" s="102">
        <f t="shared" si="2058"/>
      </c>
      <c r="J19590" s="25">
        <v>119</v>
      </c>
      <c r="K19590" s="118">
        <f t="shared" si="2059"/>
      </c>
      <c r="L19590">
        <f t="shared" si="2060"/>
      </c>
      <c r="W19590">
        <f t="shared" si="2054"/>
      </c>
      <c r="X19590">
        <f t="shared" si="2055"/>
      </c>
      <c r="Y19590">
        <f t="shared" si="2056"/>
      </c>
      <c r="Z19590">
        <f t="shared" si="2057"/>
      </c>
    </row>
    <row r="19591" spans="1:26">
      <c r="A19591" s="57">
        <v>6</v>
      </c>
      <c r="B19591" s="8" t="s">
        <v>458</v>
      </c>
      <c r="C19591" s="5" t="s">
        <v>457</v>
      </c>
      <c r="D19591" s="404"/>
      <c r="E19591" s="5"/>
      <c r="F19591" s="750">
        <v>2</v>
      </c>
      <c r="G19591" s="350">
        <f>+F19591</f>
      </c>
      <c r="H19591" s="5">
        <v>1</v>
      </c>
      <c r="I19591" s="102">
        <f t="shared" si="2058"/>
      </c>
      <c r="J19591" s="25">
        <v>119</v>
      </c>
      <c r="K19591" s="118">
        <f t="shared" si="2059"/>
      </c>
      <c r="L19591">
        <f t="shared" si="2060"/>
      </c>
      <c r="W19591">
        <f t="shared" si="2054"/>
      </c>
      <c r="X19591">
        <f t="shared" si="2055"/>
      </c>
      <c r="Y19591">
        <f t="shared" si="2056"/>
      </c>
      <c r="Z19591">
        <f t="shared" si="2057"/>
      </c>
    </row>
    <row r="19592" spans="1:26">
      <c r="A19592" s="57">
        <v>7</v>
      </c>
      <c r="B19592" s="8" t="s">
        <v>49</v>
      </c>
      <c r="C19592" s="5" t="s">
        <v>50</v>
      </c>
      <c r="D19592" s="404"/>
      <c r="E19592" s="5"/>
      <c r="F19592" s="750">
        <v>2</v>
      </c>
      <c r="G19592" s="350">
        <f>+F19592</f>
      </c>
      <c r="H19592" s="5">
        <v>1</v>
      </c>
      <c r="I19592" s="102">
        <f t="shared" si="2058"/>
      </c>
      <c r="J19592" s="25">
        <v>119</v>
      </c>
      <c r="K19592" s="118">
        <f t="shared" si="2059"/>
      </c>
      <c r="L19592">
        <f t="shared" si="2060"/>
      </c>
      <c r="W19592">
        <f t="shared" si="2054"/>
      </c>
      <c r="X19592">
        <f t="shared" si="2055"/>
      </c>
      <c r="Y19592">
        <f t="shared" si="2056"/>
      </c>
      <c r="Z19592">
        <f t="shared" si="2057"/>
      </c>
    </row>
    <row r="19593" spans="1:26">
      <c r="A19593" s="57">
        <v>8</v>
      </c>
      <c r="B19593" s="8" t="s">
        <v>352</v>
      </c>
      <c r="C19593" s="5" t="s">
        <v>353</v>
      </c>
      <c r="D19593" s="5">
        <v>1</v>
      </c>
      <c r="E19593" s="5">
        <v>5</v>
      </c>
      <c r="F19593" s="750">
        <f>+E19593*D19593</f>
      </c>
      <c r="G19593" s="350">
        <f>+E19593*D19593</f>
      </c>
      <c r="H19593" s="5">
        <v>1</v>
      </c>
      <c r="I19593" s="102">
        <f t="shared" si="2058"/>
      </c>
      <c r="J19593" s="25">
        <v>119</v>
      </c>
      <c r="K19593" s="118">
        <f t="shared" si="2059"/>
      </c>
      <c r="L19593">
        <f t="shared" si="2060"/>
      </c>
      <c r="W19593">
        <f t="shared" si="2054"/>
      </c>
      <c r="X19593">
        <f t="shared" si="2055"/>
      </c>
      <c r="Y19593">
        <f t="shared" si="2056"/>
      </c>
      <c r="Z19593">
        <f t="shared" si="2057"/>
      </c>
    </row>
    <row r="19594" spans="1:26">
      <c r="A19594" s="5">
        <v>9</v>
      </c>
      <c r="B19594" s="8" t="s">
        <v>580</v>
      </c>
      <c r="C19594" s="5" t="s">
        <v>581</v>
      </c>
      <c r="D19594" s="5">
        <v>1</v>
      </c>
      <c r="E19594" s="5">
        <v>5</v>
      </c>
      <c r="F19594" s="750">
        <f>+E19594*D19594</f>
      </c>
      <c r="G19594" s="350">
        <f>+E19594*D19594</f>
      </c>
      <c r="H19594" s="5">
        <v>1</v>
      </c>
      <c r="I19594" s="102">
        <f t="shared" si="2058"/>
      </c>
      <c r="J19594" s="25">
        <v>119</v>
      </c>
      <c r="K19594" s="118">
        <f t="shared" si="2059"/>
      </c>
      <c r="L19594">
        <f t="shared" si="2060"/>
      </c>
      <c r="W19594">
        <f t="shared" si="2054"/>
      </c>
      <c r="X19594">
        <f t="shared" si="2055"/>
      </c>
      <c r="Y19594">
        <f t="shared" si="2056"/>
      </c>
      <c r="Z19594">
        <f t="shared" si="2057"/>
      </c>
    </row>
    <row r="19595" spans="1:26">
      <c r="A19595" s="57"/>
      <c r="B19595" s="1564" t="s">
        <v>1181</v>
      </c>
      <c r="C19595" s="1565"/>
      <c r="D19595" s="53"/>
      <c r="E19595" s="65"/>
      <c r="F19595" s="53"/>
      <c r="G19595" s="350"/>
      <c r="H19595" s="184"/>
      <c r="I19595" s="108"/>
      <c r="J19595" s="25"/>
      <c r="K19595" s="118"/>
      <c r="W19595">
        <f t="shared" si="2054"/>
      </c>
      <c r="X19595">
        <f t="shared" si="2055"/>
      </c>
      <c r="Y19595">
        <f t="shared" si="2056"/>
      </c>
      <c r="Z19595">
        <f t="shared" si="2057"/>
      </c>
    </row>
    <row r="19596" spans="1:26">
      <c r="A19596" s="57">
        <v>10</v>
      </c>
      <c r="B19596" s="20" t="s">
        <v>1179</v>
      </c>
      <c r="C19596" s="5" t="s">
        <v>1180</v>
      </c>
      <c r="D19596">
        <v>5</v>
      </c>
      <c r="E19596" s="5">
        <v>10</v>
      </c>
      <c r="F19596" s="53">
        <f>+E19596*D19596</f>
      </c>
      <c r="G19596" s="350">
        <f>+E19596*D19596</f>
      </c>
      <c r="H19596" s="7">
        <v>1</v>
      </c>
      <c r="I19596" s="102">
        <f>+H19596*G19596</f>
      </c>
      <c r="J19596" s="25">
        <v>18</v>
      </c>
      <c r="K19596" s="118">
        <f>+H19596-J19596</f>
      </c>
      <c r="L19596">
        <f>+K19596*G19596</f>
      </c>
      <c r="W19596">
        <f t="shared" si="2054"/>
      </c>
      <c r="X19596">
        <f t="shared" si="2055"/>
      </c>
      <c r="Y19596">
        <f t="shared" si="2056"/>
      </c>
      <c r="Z19596">
        <f t="shared" si="2057"/>
      </c>
    </row>
    <row r="19597" spans="1:26">
      <c r="A19597" s="57"/>
      <c r="B19597" s="1564" t="s">
        <v>550</v>
      </c>
      <c r="C19597" s="1565"/>
      <c r="D19597" s="5"/>
      <c r="E19597" s="184"/>
      <c r="F19597" s="53"/>
      <c r="G19597" s="350"/>
      <c r="H19597" s="184"/>
      <c r="I19597" s="108"/>
      <c r="J19597" s="25"/>
      <c r="K19597" s="118"/>
      <c r="W19597">
        <f t="shared" si="2054"/>
      </c>
      <c r="X19597">
        <f t="shared" si="2055"/>
      </c>
      <c r="Y19597">
        <f t="shared" si="2056"/>
      </c>
      <c r="Z19597">
        <f t="shared" si="2057"/>
      </c>
    </row>
    <row r="19598" spans="1:26" ht="72.75">
      <c r="A19598" s="19">
        <v>11</v>
      </c>
      <c r="B19598" s="20" t="s">
        <v>1269</v>
      </c>
      <c r="C19598" s="48" t="s">
        <v>1270</v>
      </c>
      <c r="D19598" s="437"/>
      <c r="E19598" s="19"/>
      <c r="F19598" s="53">
        <v>20</v>
      </c>
      <c r="G19598" s="350">
        <f>+F19598</f>
      </c>
      <c r="H19598" s="19">
        <v>1</v>
      </c>
      <c r="I19598" s="102">
        <f>+H19598*G19598</f>
      </c>
      <c r="J19598" s="25">
        <v>18</v>
      </c>
      <c r="K19598" s="118">
        <f>+H19598-J19598</f>
      </c>
      <c r="L19598">
        <f>+K19598*G19598</f>
      </c>
      <c r="W19598">
        <f t="shared" si="2054"/>
      </c>
      <c r="X19598">
        <f t="shared" si="2055"/>
      </c>
      <c r="Y19598">
        <f t="shared" si="2056"/>
      </c>
      <c r="Z19598">
        <f t="shared" si="2057"/>
      </c>
    </row>
    <row r="19599" spans="1:26" ht="24">
      <c r="A19599" s="19">
        <v>12</v>
      </c>
      <c r="B19599" s="106" t="s">
        <v>555</v>
      </c>
      <c r="C19599" s="260" t="s">
        <v>556</v>
      </c>
      <c r="D19599" s="437">
        <v>1</v>
      </c>
      <c r="E19599" s="19"/>
      <c r="F19599" s="53">
        <v>10</v>
      </c>
      <c r="G19599" s="350">
        <f>+F19599</f>
      </c>
      <c r="H19599" s="19">
        <v>1</v>
      </c>
      <c r="I19599" s="102">
        <f>+H19599*G19599</f>
      </c>
      <c r="J19599" s="25">
        <v>18</v>
      </c>
      <c r="K19599" s="118">
        <f>+H19599-J19599</f>
      </c>
      <c r="L19599">
        <f>+K19599*G19599</f>
      </c>
      <c r="W19599">
        <f t="shared" si="2054"/>
      </c>
      <c r="X19599">
        <f t="shared" si="2055"/>
      </c>
      <c r="Y19599">
        <f t="shared" si="2056"/>
      </c>
      <c r="Z19599">
        <f t="shared" si="2057"/>
      </c>
    </row>
    <row r="19600" spans="1:26">
      <c r="A19600" s="57"/>
      <c r="B19600" s="1564" t="s">
        <v>950</v>
      </c>
      <c r="C19600" s="1565"/>
      <c r="D19600" s="5"/>
      <c r="E19600" s="5"/>
      <c r="F19600" s="53"/>
      <c r="G19600" s="350"/>
      <c r="H19600" s="184"/>
      <c r="I19600" s="108"/>
      <c r="J19600" s="25"/>
      <c r="K19600" s="118"/>
      <c r="W19600">
        <f t="shared" si="2054"/>
      </c>
      <c r="X19600">
        <f t="shared" si="2055"/>
      </c>
      <c r="Y19600">
        <f t="shared" si="2056"/>
      </c>
      <c r="Z19600">
        <f t="shared" si="2057"/>
      </c>
    </row>
    <row r="19601" spans="1:26">
      <c r="A19601" s="227">
        <v>13</v>
      </c>
      <c r="B19601" s="15" t="s">
        <v>287</v>
      </c>
      <c r="C19601" s="5" t="s">
        <v>1532</v>
      </c>
      <c r="D19601" s="440"/>
      <c r="E19601" s="5"/>
      <c r="F19601" s="53">
        <v>5</v>
      </c>
      <c r="G19601" s="350">
        <f>+F19601</f>
      </c>
      <c r="H19601" s="5">
        <v>1</v>
      </c>
      <c r="I19601" s="102">
        <f>+H19601*G19601</f>
      </c>
      <c r="J19601" s="25">
        <v>18</v>
      </c>
      <c r="K19601" s="118">
        <f>+H19601-J19601</f>
      </c>
      <c r="L19601">
        <f>+K19601*G19601</f>
      </c>
      <c r="W19601">
        <f t="shared" si="2054"/>
      </c>
      <c r="X19601">
        <f t="shared" si="2055"/>
      </c>
      <c r="Y19601">
        <f t="shared" si="2056"/>
      </c>
      <c r="Z19601">
        <f t="shared" si="2057"/>
      </c>
    </row>
    <row r="19602" spans="1:26">
      <c r="A19602" s="227">
        <v>14</v>
      </c>
      <c r="B19602" s="15" t="s">
        <v>1533</v>
      </c>
      <c r="C19602" s="5" t="s">
        <v>1534</v>
      </c>
      <c r="D19602" s="440"/>
      <c r="E19602" s="5"/>
      <c r="F19602" s="53">
        <v>5</v>
      </c>
      <c r="G19602" s="350">
        <f>+F19602</f>
      </c>
      <c r="H19602" s="5">
        <v>1</v>
      </c>
      <c r="I19602" s="102">
        <f>+H19602*G19602</f>
      </c>
      <c r="J19602" s="25">
        <v>18</v>
      </c>
      <c r="K19602" s="118">
        <f>+H19602-J19602</f>
      </c>
      <c r="L19602">
        <f>+K19602*G19602</f>
      </c>
      <c r="W19602">
        <f t="shared" si="2054"/>
      </c>
      <c r="X19602">
        <f t="shared" si="2055"/>
      </c>
      <c r="Y19602">
        <f t="shared" si="2056"/>
      </c>
      <c r="Z19602">
        <f t="shared" si="2057"/>
      </c>
    </row>
    <row r="19603" spans="1:26">
      <c r="A19603" s="227">
        <v>15</v>
      </c>
      <c r="B19603" s="8" t="s">
        <v>535</v>
      </c>
      <c r="C19603" s="5" t="s">
        <v>536</v>
      </c>
      <c r="D19603" s="440">
        <v>1</v>
      </c>
      <c r="E19603" s="5"/>
      <c r="F19603" s="53">
        <v>20</v>
      </c>
      <c r="G19603" s="350">
        <f>+F19603</f>
      </c>
      <c r="H19603" s="5">
        <v>1</v>
      </c>
      <c r="I19603" s="108">
        <f>+H19603*G19603</f>
      </c>
      <c r="J19603" s="25">
        <v>18</v>
      </c>
      <c r="K19603" s="118">
        <f>+H19603-J19603</f>
      </c>
      <c r="L19603">
        <f>+K19603*G19603</f>
      </c>
      <c r="W19603">
        <f t="shared" si="2054"/>
      </c>
      <c r="X19603">
        <f t="shared" si="2055"/>
      </c>
      <c r="Y19603">
        <f t="shared" si="2056"/>
      </c>
      <c r="Z19603">
        <f t="shared" si="2057"/>
      </c>
    </row>
    <row r="19604" spans="1:26">
      <c r="A19604" s="57"/>
      <c r="B19604" s="1564" t="s">
        <v>954</v>
      </c>
      <c r="C19604" s="1565"/>
      <c r="D19604" s="5"/>
      <c r="E19604" s="5"/>
      <c r="F19604" s="53"/>
      <c r="G19604" s="350"/>
      <c r="H19604" s="184"/>
      <c r="I19604" s="108"/>
      <c r="J19604" s="25"/>
      <c r="K19604" s="118"/>
      <c r="W19604">
        <f t="shared" si="2054"/>
      </c>
      <c r="X19604">
        <f t="shared" si="2055"/>
      </c>
      <c r="Y19604">
        <f t="shared" si="2056"/>
      </c>
      <c r="Z19604">
        <f t="shared" si="2057"/>
      </c>
    </row>
    <row r="19605" spans="1:26">
      <c r="A19605" s="5">
        <v>16</v>
      </c>
      <c r="B19605" s="17" t="s">
        <v>1433</v>
      </c>
      <c r="C19605" s="5" t="s">
        <v>1434</v>
      </c>
      <c r="D19605" s="829"/>
      <c r="E19605" s="106"/>
      <c r="F19605" s="53">
        <v>10</v>
      </c>
      <c r="G19605" s="350">
        <f>+F19605</f>
      </c>
      <c r="H19605" s="7">
        <v>1</v>
      </c>
      <c r="I19605" s="102">
        <f>+H19605*G19605</f>
      </c>
      <c r="J19605" s="25">
        <f>20*18%</f>
      </c>
      <c r="K19605" s="118">
        <f>+H19605-J19605</f>
      </c>
      <c r="L19605">
        <f>+K19605*G19605</f>
      </c>
      <c r="W19605">
        <f t="shared" si="2054"/>
      </c>
      <c r="X19605">
        <f t="shared" si="2055"/>
      </c>
      <c r="Y19605">
        <f t="shared" si="2056"/>
      </c>
      <c r="Z19605">
        <f t="shared" si="2057"/>
      </c>
    </row>
    <row r="19606" spans="1:26">
      <c r="A19606" s="57"/>
      <c r="B19606" s="1564" t="s">
        <v>803</v>
      </c>
      <c r="C19606" s="1565"/>
      <c r="D19606" s="5"/>
      <c r="E19606" s="5"/>
      <c r="F19606" s="53"/>
      <c r="G19606" s="350"/>
      <c r="H19606" s="184"/>
      <c r="I19606" s="108"/>
      <c r="J19606" s="25"/>
      <c r="K19606" s="118"/>
      <c r="W19606">
        <f t="shared" si="2054"/>
      </c>
      <c r="X19606">
        <f t="shared" si="2055"/>
      </c>
      <c r="Y19606">
        <f t="shared" si="2056"/>
      </c>
      <c r="Z19606">
        <f t="shared" si="2057"/>
      </c>
    </row>
    <row r="19607" spans="1:26" ht="24">
      <c r="A19607" s="275">
        <v>17</v>
      </c>
      <c r="B19607" s="8" t="s">
        <v>804</v>
      </c>
      <c r="C19607" s="9" t="s">
        <v>805</v>
      </c>
      <c r="D19607" s="440"/>
      <c r="E19607" s="5"/>
      <c r="F19607" s="53">
        <v>25</v>
      </c>
      <c r="G19607" s="350">
        <f>+F19607</f>
      </c>
      <c r="H19607" s="5">
        <v>1</v>
      </c>
      <c r="I19607" s="102">
        <f>+H19607*G19607</f>
      </c>
      <c r="J19607" s="25">
        <f>20*18%</f>
      </c>
      <c r="K19607" s="118">
        <f>+H19607-J19607</f>
      </c>
      <c r="L19607">
        <f>+K19607*G19607</f>
      </c>
      <c r="W19607">
        <f t="shared" si="2054"/>
      </c>
      <c r="X19607">
        <f t="shared" si="2055"/>
      </c>
      <c r="Y19607">
        <f t="shared" si="2056"/>
      </c>
      <c r="Z19607">
        <f t="shared" si="2057"/>
      </c>
    </row>
    <row r="19608" spans="1:26">
      <c r="A19608" s="57"/>
      <c r="B19608" s="1564" t="s">
        <v>1500</v>
      </c>
      <c r="C19608" s="1565"/>
      <c r="D19608" s="5"/>
      <c r="E19608" s="5"/>
      <c r="F19608" s="53"/>
      <c r="G19608" s="350"/>
      <c r="H19608" s="184"/>
      <c r="I19608" s="108"/>
      <c r="J19608" s="25"/>
      <c r="K19608" s="118"/>
      <c r="W19608">
        <f t="shared" si="2054"/>
      </c>
      <c r="X19608">
        <f t="shared" si="2055"/>
      </c>
      <c r="Y19608">
        <f t="shared" si="2056"/>
      </c>
      <c r="Z19608">
        <f t="shared" si="2057"/>
      </c>
    </row>
    <row r="19609" spans="1:26">
      <c r="A19609" s="275">
        <v>18</v>
      </c>
      <c r="B19609" s="8" t="s">
        <v>1736</v>
      </c>
      <c r="C19609" s="5" t="s">
        <v>1737</v>
      </c>
      <c r="D19609" s="5">
        <v>1</v>
      </c>
      <c r="E19609" s="5">
        <v>25</v>
      </c>
      <c r="F19609" s="53">
        <f>+E19609*D19609</f>
      </c>
      <c r="G19609" s="350">
        <f>+E19609*D19609</f>
      </c>
      <c r="H19609" s="5">
        <v>1</v>
      </c>
      <c r="I19609" s="102">
        <f>+H19609*G19609</f>
      </c>
      <c r="J19609" s="25">
        <f>28.6*18%</f>
      </c>
      <c r="K19609" s="118">
        <f>+H19609-J19609</f>
      </c>
      <c r="L19609">
        <f>+K19609*G19609</f>
      </c>
      <c r="W19609">
        <f t="shared" si="2054"/>
      </c>
      <c r="X19609">
        <f t="shared" si="2055"/>
      </c>
      <c r="Y19609">
        <f t="shared" si="2056"/>
      </c>
      <c r="Z19609">
        <f t="shared" si="2057"/>
      </c>
    </row>
    <row r="19610" spans="1:26">
      <c r="A19610" s="275">
        <v>19</v>
      </c>
      <c r="B19610" s="80" t="s">
        <v>1120</v>
      </c>
      <c r="C19610" s="5" t="s">
        <v>1119</v>
      </c>
      <c r="D19610" s="440"/>
      <c r="E19610" s="5"/>
      <c r="F19610" s="53">
        <v>25</v>
      </c>
      <c r="G19610" s="350">
        <f>+F19610</f>
      </c>
      <c r="H19610" s="5">
        <v>1</v>
      </c>
      <c r="I19610" s="102">
        <f>+H19610*G19610</f>
      </c>
      <c r="J19610" s="25">
        <f>28.6*18%</f>
      </c>
      <c r="K19610" s="118">
        <f>+H19610-J19610</f>
      </c>
      <c r="L19610">
        <f>+K19610*G19610</f>
      </c>
      <c r="W19610">
        <f t="shared" si="2054"/>
      </c>
      <c r="X19610">
        <f t="shared" si="2055"/>
      </c>
      <c r="Y19610">
        <f t="shared" si="2056"/>
      </c>
      <c r="Z19610">
        <f t="shared" si="2057"/>
      </c>
    </row>
    <row r="19611" spans="1:26">
      <c r="A19611" s="275">
        <v>20</v>
      </c>
      <c r="B19611" s="8" t="s">
        <v>586</v>
      </c>
      <c r="C19611" s="5" t="s">
        <v>1116</v>
      </c>
      <c r="D19611" s="5">
        <v>1</v>
      </c>
      <c r="E19611" s="5">
        <v>50</v>
      </c>
      <c r="F19611" s="53">
        <f>+E19611*D19611</f>
      </c>
      <c r="G19611" s="350">
        <f>+E19611*D19611</f>
      </c>
      <c r="H19611" s="5">
        <v>1</v>
      </c>
      <c r="I19611" s="102">
        <f>+H19611*G19611</f>
      </c>
      <c r="J19611" s="25">
        <f>28.6*18%</f>
      </c>
      <c r="K19611" s="118">
        <f>+H19611-J19611</f>
      </c>
      <c r="L19611">
        <f>+K19611*G19611</f>
      </c>
      <c r="W19611">
        <f t="shared" si="2054"/>
      </c>
      <c r="X19611">
        <f t="shared" si="2055"/>
      </c>
      <c r="Y19611">
        <f t="shared" si="2056"/>
      </c>
      <c r="Z19611">
        <f t="shared" si="2057"/>
      </c>
    </row>
    <row r="19612" spans="1:26">
      <c r="A19612" s="275">
        <v>21</v>
      </c>
      <c r="B19612" s="8" t="s">
        <v>1109</v>
      </c>
      <c r="C19612" s="5" t="s">
        <v>1108</v>
      </c>
      <c r="D19612" s="5">
        <v>1</v>
      </c>
      <c r="E19612" s="5">
        <v>50</v>
      </c>
      <c r="F19612" s="53">
        <f>+E19612*D19612</f>
      </c>
      <c r="G19612" s="350">
        <f>+E19612*D19612</f>
      </c>
      <c r="H19612" s="5">
        <v>1</v>
      </c>
      <c r="I19612" s="102">
        <f>+H19612*G19612</f>
      </c>
      <c r="J19612" s="25">
        <f>28.6*18%</f>
      </c>
      <c r="K19612" s="118">
        <f>+H19612-J19612</f>
      </c>
      <c r="L19612">
        <f>+K19612*G19612</f>
      </c>
      <c r="W19612">
        <f t="shared" si="2054"/>
      </c>
      <c r="X19612">
        <f t="shared" si="2055"/>
      </c>
      <c r="Y19612">
        <f t="shared" si="2056"/>
      </c>
      <c r="Z19612">
        <f t="shared" si="2057"/>
      </c>
    </row>
    <row r="19613" spans="1:26">
      <c r="A19613" s="409"/>
      <c r="B19613" s="1564" t="s">
        <v>18</v>
      </c>
      <c r="C19613" s="1565"/>
      <c r="D19613" s="5"/>
      <c r="E19613" s="5"/>
      <c r="F19613" s="53"/>
      <c r="G19613" s="350"/>
      <c r="H19613" s="184"/>
      <c r="I19613" s="108"/>
      <c r="J19613" s="25"/>
      <c r="K19613" s="118"/>
      <c r="W19613">
        <f t="shared" si="2054"/>
      </c>
      <c r="X19613">
        <f t="shared" si="2055"/>
      </c>
      <c r="Y19613">
        <f t="shared" si="2056"/>
      </c>
      <c r="Z19613">
        <f t="shared" si="2057"/>
      </c>
    </row>
    <row r="19614" spans="1:26">
      <c r="A19614" s="5">
        <v>22</v>
      </c>
      <c r="B19614" s="8" t="s">
        <v>293</v>
      </c>
      <c r="C19614" s="5" t="s">
        <v>292</v>
      </c>
      <c r="D19614" s="5">
        <v>1</v>
      </c>
      <c r="E19614" s="16">
        <v>4</v>
      </c>
      <c r="F19614" s="53">
        <f>+E19614*D19614</f>
      </c>
      <c r="G19614" s="350">
        <f>+E19614*D19614</f>
      </c>
      <c r="H19614" s="5">
        <v>1</v>
      </c>
      <c r="I19614" s="102">
        <f>+H19614*G19614</f>
      </c>
      <c r="J19614" s="25">
        <f>400*28%</f>
      </c>
      <c r="K19614" s="118">
        <f>+H19614-J19614</f>
      </c>
      <c r="L19614">
        <f>+K19614*G19614</f>
      </c>
      <c r="W19614">
        <f t="shared" si="2054"/>
      </c>
      <c r="X19614">
        <f t="shared" si="2055"/>
      </c>
      <c r="Y19614">
        <f t="shared" si="2056"/>
      </c>
      <c r="Z19614">
        <f t="shared" si="2057"/>
      </c>
    </row>
    <row r="19615" spans="1:26">
      <c r="A19615" s="5">
        <v>23</v>
      </c>
      <c r="B19615" s="95" t="s">
        <v>277</v>
      </c>
      <c r="C19615" s="9" t="s">
        <v>278</v>
      </c>
      <c r="D19615" s="5">
        <v>1</v>
      </c>
      <c r="E19615" s="5">
        <v>4</v>
      </c>
      <c r="F19615" s="53">
        <f>+E19615*D19615</f>
      </c>
      <c r="G19615" s="350">
        <f>+E19615*D19615</f>
      </c>
      <c r="H19615" s="16">
        <v>1</v>
      </c>
      <c r="I19615" s="102">
        <f>+H19615*G19615</f>
      </c>
      <c r="J19615" s="25">
        <f>400*28%</f>
      </c>
      <c r="K19615" s="118">
        <f>+H19615-J19615</f>
      </c>
      <c r="L19615">
        <f>+K19615*G19615</f>
      </c>
      <c r="W19615">
        <f t="shared" si="2054"/>
      </c>
      <c r="X19615">
        <f t="shared" si="2055"/>
      </c>
      <c r="Y19615">
        <f t="shared" si="2056"/>
      </c>
      <c r="Z19615">
        <f t="shared" si="2057"/>
      </c>
    </row>
    <row r="19616" spans="1:26">
      <c r="A19616" s="5">
        <v>24</v>
      </c>
      <c r="B19616" s="8" t="s">
        <v>400</v>
      </c>
      <c r="C19616" s="101" t="s">
        <v>1726</v>
      </c>
      <c r="D19616" s="5">
        <v>1</v>
      </c>
      <c r="E19616" s="5">
        <v>4</v>
      </c>
      <c r="F19616" s="53">
        <f>+E19616*D19616</f>
      </c>
      <c r="G19616" s="350">
        <f>+E19616*D19616</f>
      </c>
      <c r="H19616" s="16">
        <v>1</v>
      </c>
      <c r="I19616" s="102">
        <f>+H19616*G19616</f>
      </c>
      <c r="J19616" s="25">
        <f>400*28%</f>
      </c>
      <c r="K19616" s="118">
        <f>+H19616-J19616</f>
      </c>
      <c r="L19616">
        <f>+K19616*G19616</f>
      </c>
      <c r="W19616">
        <f t="shared" si="2054"/>
      </c>
      <c r="X19616">
        <f t="shared" si="2055"/>
      </c>
      <c r="Y19616">
        <f t="shared" si="2056"/>
      </c>
      <c r="Z19616">
        <f t="shared" si="2057"/>
      </c>
    </row>
    <row r="19617" spans="1:26">
      <c r="A19617" s="5">
        <v>25</v>
      </c>
      <c r="B19617" s="8" t="s">
        <v>467</v>
      </c>
      <c r="C19617" s="5" t="s">
        <v>466</v>
      </c>
      <c r="D19617" s="5">
        <v>1</v>
      </c>
      <c r="E19617" s="5">
        <v>4</v>
      </c>
      <c r="F19617" s="53">
        <f>+E19617*D19617</f>
      </c>
      <c r="G19617" s="350">
        <f>+E19617*D19617</f>
      </c>
      <c r="H19617" s="16">
        <v>1</v>
      </c>
      <c r="I19617" s="102">
        <f>+H19617*G19617</f>
      </c>
      <c r="J19617" s="25">
        <f>400*28%</f>
      </c>
      <c r="K19617" s="118">
        <f>+H19617-J19617</f>
      </c>
      <c r="L19617">
        <f>+K19617*G19617</f>
      </c>
      <c r="W19617">
        <f t="shared" si="2054"/>
      </c>
      <c r="X19617">
        <f t="shared" si="2055"/>
      </c>
      <c r="Y19617">
        <f t="shared" si="2056"/>
      </c>
      <c r="Z19617">
        <f t="shared" si="2057"/>
      </c>
    </row>
    <row r="19618" spans="1:26">
      <c r="A19618" s="5">
        <v>26</v>
      </c>
      <c r="B19618" s="8" t="s">
        <v>935</v>
      </c>
      <c r="C19618" s="9" t="s">
        <v>934</v>
      </c>
      <c r="D19618" s="5">
        <v>1</v>
      </c>
      <c r="E19618" s="16">
        <v>4</v>
      </c>
      <c r="F19618" s="53">
        <f>+E19618*D19618</f>
      </c>
      <c r="G19618" s="350">
        <f>+E19618*D19618</f>
      </c>
      <c r="H19618" s="5">
        <v>1</v>
      </c>
      <c r="I19618" s="102">
        <f>+H19618*G19618</f>
      </c>
      <c r="J19618" s="25">
        <f>400*28%</f>
      </c>
      <c r="K19618" s="118">
        <f>+H19618-J19618</f>
      </c>
      <c r="L19618">
        <f>+K19618*G19618</f>
      </c>
      <c r="W19618">
        <f t="shared" si="2054"/>
      </c>
      <c r="X19618">
        <f t="shared" si="2055"/>
      </c>
      <c r="Y19618">
        <f t="shared" si="2056"/>
      </c>
      <c r="Z19618">
        <f t="shared" si="2057"/>
      </c>
    </row>
    <row r="19619" spans="1:26">
      <c r="A19619" s="409"/>
      <c r="B19619" s="1564" t="s">
        <v>24</v>
      </c>
      <c r="C19619" s="1565"/>
      <c r="D19619" s="5"/>
      <c r="E19619" s="184"/>
      <c r="F19619" s="53"/>
      <c r="G19619" s="350"/>
      <c r="H19619" s="184"/>
      <c r="I19619" s="108"/>
      <c r="J19619" s="25"/>
      <c r="K19619" s="118"/>
      <c r="W19619">
        <f t="shared" si="2054"/>
      </c>
      <c r="X19619">
        <f t="shared" si="2055"/>
      </c>
      <c r="Y19619">
        <f t="shared" si="2056"/>
      </c>
      <c r="Z19619">
        <f t="shared" si="2057"/>
      </c>
    </row>
    <row r="19620" spans="1:26">
      <c r="A19620" s="19">
        <v>27</v>
      </c>
      <c r="B19620" s="20" t="s">
        <v>1530</v>
      </c>
      <c r="C19620" s="19" t="s">
        <v>2827</v>
      </c>
      <c r="D19620" s="19">
        <v>1</v>
      </c>
      <c r="E19620" s="19">
        <v>6</v>
      </c>
      <c r="F19620" s="53">
        <f>+E19620*D19620</f>
      </c>
      <c r="G19620" s="350">
        <f>+E19620*D19620</f>
      </c>
      <c r="H19620" s="19">
        <v>1</v>
      </c>
      <c r="I19620" s="102">
        <f>+H19620*G19620</f>
      </c>
      <c r="J19620" s="25">
        <f>300*18%</f>
      </c>
      <c r="K19620" s="118">
        <f>+H19620-J19620</f>
      </c>
      <c r="L19620">
        <f>+K19620*G19620</f>
      </c>
      <c r="W19620">
        <f t="shared" si="2054"/>
      </c>
      <c r="X19620">
        <f t="shared" si="2055"/>
      </c>
      <c r="Y19620">
        <f t="shared" si="2056"/>
      </c>
      <c r="Z19620">
        <f t="shared" si="2057"/>
      </c>
    </row>
    <row r="19621" spans="1:26">
      <c r="A19621" s="409"/>
      <c r="B19621" s="1564" t="s">
        <v>604</v>
      </c>
      <c r="C19621" s="1565"/>
      <c r="D19621" s="5"/>
      <c r="E19621" s="184"/>
      <c r="F19621" s="53"/>
      <c r="G19621" s="350"/>
      <c r="H19621" s="184"/>
      <c r="I19621" s="108"/>
      <c r="J19621" s="25"/>
      <c r="K19621" s="118"/>
      <c r="W19621">
        <f t="shared" si="2054"/>
      </c>
      <c r="X19621">
        <f t="shared" si="2055"/>
      </c>
      <c r="Y19621">
        <f t="shared" si="2056"/>
      </c>
      <c r="Z19621">
        <f t="shared" si="2057"/>
      </c>
    </row>
    <row r="19622" spans="1:26" ht="24">
      <c r="A19622" s="5">
        <v>28</v>
      </c>
      <c r="B19622" s="106" t="s">
        <v>1303</v>
      </c>
      <c r="C19622" s="269" t="s">
        <v>1306</v>
      </c>
      <c r="D19622" s="378"/>
      <c r="E19622" s="9"/>
      <c r="F19622" s="53">
        <v>5</v>
      </c>
      <c r="G19622" s="350">
        <f>+F19622</f>
      </c>
      <c r="H19622" s="9">
        <v>1</v>
      </c>
      <c r="I19622" s="102">
        <f>+H19622*G19622</f>
      </c>
      <c r="J19622" s="25">
        <f>350*18%</f>
      </c>
      <c r="K19622" s="118">
        <f>+H19622-J19622</f>
      </c>
      <c r="L19622">
        <f>+K19622*G19622</f>
      </c>
      <c r="W19622">
        <f t="shared" si="2054"/>
      </c>
      <c r="X19622">
        <f t="shared" si="2055"/>
      </c>
      <c r="Y19622">
        <f t="shared" si="2056"/>
      </c>
      <c r="Z19622">
        <f t="shared" si="2057"/>
      </c>
    </row>
    <row r="19623" spans="1:26">
      <c r="A19623" s="409"/>
      <c r="B19623" s="1564" t="s">
        <v>539</v>
      </c>
      <c r="C19623" s="1565"/>
      <c r="D19623" s="5"/>
      <c r="E19623" s="184"/>
      <c r="F19623" s="53"/>
      <c r="G19623" s="350"/>
      <c r="H19623" s="184"/>
      <c r="I19623" s="108"/>
      <c r="J19623" s="25"/>
      <c r="K19623" s="118"/>
      <c r="W19623">
        <f t="shared" si="2054"/>
      </c>
      <c r="X19623">
        <f t="shared" si="2055"/>
      </c>
      <c r="Y19623">
        <f t="shared" si="2056"/>
      </c>
      <c r="Z19623">
        <f t="shared" si="2057"/>
      </c>
    </row>
    <row r="19624" spans="1:26" ht="48">
      <c r="A19624" s="107">
        <v>29</v>
      </c>
      <c r="B19624" s="15" t="s">
        <v>542</v>
      </c>
      <c r="C19624" s="105" t="s">
        <v>543</v>
      </c>
      <c r="D19624" s="378">
        <v>1</v>
      </c>
      <c r="E19624" s="5"/>
      <c r="F19624" s="53">
        <v>50</v>
      </c>
      <c r="G19624" s="350">
        <f>+F19624</f>
      </c>
      <c r="H19624" s="5">
        <v>1</v>
      </c>
      <c r="I19624" s="102">
        <f>+H19624*G19624</f>
      </c>
      <c r="J19624" s="25">
        <f>50*18%</f>
      </c>
      <c r="K19624" s="118">
        <f>+H19624-J19624</f>
      </c>
      <c r="L19624">
        <f>+K19624*G19624</f>
      </c>
      <c r="W19624">
        <f t="shared" si="2054"/>
      </c>
      <c r="X19624">
        <f t="shared" si="2055"/>
      </c>
      <c r="Y19624">
        <f t="shared" si="2056"/>
      </c>
      <c r="Z19624">
        <f t="shared" si="2057"/>
      </c>
    </row>
    <row r="19625" spans="1:26">
      <c r="A19625" s="409"/>
      <c r="B19625" s="1564" t="s">
        <v>644</v>
      </c>
      <c r="C19625" s="1565"/>
      <c r="D19625" s="5"/>
      <c r="E19625" s="184"/>
      <c r="F19625" s="53"/>
      <c r="G19625" s="350"/>
      <c r="H19625" s="184"/>
      <c r="I19625" s="108"/>
      <c r="J19625" s="25"/>
      <c r="K19625" s="118"/>
      <c r="W19625">
        <f t="shared" si="2054"/>
      </c>
      <c r="X19625">
        <f t="shared" si="2055"/>
      </c>
      <c r="Y19625">
        <f t="shared" si="2056"/>
      </c>
      <c r="Z19625">
        <f t="shared" si="2057"/>
      </c>
    </row>
    <row r="19626" spans="1:26" s="759" customFormat="1">
      <c r="A19626" s="824">
        <v>30</v>
      </c>
      <c r="B19626" s="825" t="s">
        <v>2842</v>
      </c>
      <c r="C19626" s="826" t="s">
        <v>652</v>
      </c>
      <c r="D19626" s="378"/>
      <c r="E19626" s="404"/>
      <c r="F19626" s="820">
        <v>1</v>
      </c>
      <c r="G19626" s="827">
        <v>1</v>
      </c>
      <c r="H19626" s="756" t="s">
        <v>780</v>
      </c>
      <c r="I19626" s="828"/>
      <c r="J19626" s="767"/>
      <c r="K19626" s="768"/>
      <c r="W19626">
        <f t="shared" si="2054"/>
      </c>
      <c r="X19626">
        <f t="shared" si="2055"/>
      </c>
      <c r="Y19626">
        <f t="shared" si="2056"/>
      </c>
      <c r="Z19626">
        <f t="shared" si="2057"/>
      </c>
    </row>
    <row r="19627" spans="1:26">
      <c r="A19627" s="57"/>
      <c r="B19627" s="363"/>
      <c r="C19627" s="245"/>
      <c r="D19627" s="5"/>
      <c r="E19627" s="184"/>
      <c r="F19627" s="53"/>
      <c r="G19627" s="350"/>
      <c r="H19627" s="184"/>
      <c r="I19627" s="108"/>
      <c r="J19627" s="25"/>
      <c r="K19627" s="118"/>
      <c r="W19627">
        <f t="shared" si="2054"/>
      </c>
      <c r="X19627">
        <f t="shared" si="2055"/>
      </c>
      <c r="Y19627">
        <f t="shared" si="2056"/>
      </c>
      <c r="Z19627">
        <f t="shared" si="2057"/>
      </c>
    </row>
    <row r="19628" spans="1:26">
      <c r="A19628" s="57"/>
      <c r="B19628" s="363"/>
      <c r="C19628" s="364"/>
      <c r="D19628" s="5"/>
      <c r="E19628" s="185"/>
      <c r="F19628" s="6"/>
      <c r="G19628" s="127"/>
      <c r="H19628" s="185"/>
      <c r="I19628" s="108"/>
      <c r="W19628">
        <f t="shared" si="2054"/>
      </c>
      <c r="X19628">
        <f t="shared" si="2055"/>
      </c>
      <c r="Y19628">
        <f t="shared" si="2056"/>
      </c>
      <c r="Z19628">
        <f t="shared" si="2057"/>
      </c>
    </row>
    <row r="19629" spans="1:26">
      <c r="A19629" s="57"/>
      <c r="B19629" s="1568" t="s">
        <v>2943</v>
      </c>
      <c r="C19629" s="1569"/>
      <c r="D19629" s="5"/>
      <c r="E19629" s="5"/>
      <c r="F19629" s="7"/>
      <c r="G19629" s="5"/>
      <c r="H19629" s="5"/>
      <c r="I19629" s="102"/>
      <c r="J19629" s="25"/>
      <c r="W19629">
        <f t="shared" si="2054"/>
      </c>
      <c r="X19629">
        <f t="shared" si="2055"/>
      </c>
      <c r="Y19629">
        <f t="shared" si="2056"/>
      </c>
      <c r="Z19629">
        <f t="shared" si="2057"/>
      </c>
    </row>
    <row r="19630" spans="1:26">
      <c r="A19630" s="57"/>
      <c r="B19630" s="1570"/>
      <c r="C19630" s="1571"/>
      <c r="D19630" s="184"/>
      <c r="E19630" s="184"/>
      <c r="F19630" s="184"/>
      <c r="G19630" s="184"/>
      <c r="H19630" s="184"/>
      <c r="I19630" s="108"/>
      <c r="J19630" s="25"/>
      <c r="W19630">
        <f t="shared" si="2054"/>
      </c>
      <c r="X19630">
        <f t="shared" si="2055"/>
      </c>
      <c r="Y19630">
        <f t="shared" si="2056"/>
      </c>
      <c r="Z19630">
        <f t="shared" si="2057"/>
      </c>
    </row>
    <row r="19631" spans="1:26" ht="15.75" thickBot="1">
      <c r="A19631" s="33"/>
      <c r="B19631" s="10"/>
      <c r="C19631" s="10"/>
      <c r="D19631" s="109"/>
      <c r="E19631" s="109"/>
      <c r="F19631" s="109"/>
      <c r="G19631" s="109"/>
      <c r="H19631" s="109"/>
      <c r="I19631" s="110"/>
      <c r="J19631" s="25"/>
      <c r="W19631">
        <f t="shared" si="2054"/>
      </c>
      <c r="X19631">
        <f t="shared" si="2055"/>
      </c>
      <c r="Y19631">
        <f t="shared" si="2056"/>
      </c>
      <c r="Z19631">
        <f t="shared" si="2057"/>
      </c>
    </row>
    <row r="19632" spans="1:26">
      <c r="A19632" s="33"/>
      <c r="B19632" s="10"/>
      <c r="C19632" s="10"/>
      <c r="D19632" s="91"/>
      <c r="E19632" s="91"/>
      <c r="F19632" s="91"/>
      <c r="G19632" s="92" t="s">
        <v>19</v>
      </c>
      <c r="H19632" s="91"/>
      <c r="I19632" s="111">
        <f>SUM(I19584:I19631)</f>
      </c>
      <c r="J19632" s="25"/>
      <c r="L19632">
        <f>SUM(L19584:L19631)</f>
      </c>
      <c r="W19632">
        <f t="shared" si="2054"/>
      </c>
      <c r="X19632">
        <f t="shared" si="2055"/>
      </c>
      <c r="Y19632">
        <f t="shared" si="2056"/>
      </c>
      <c r="Z19632">
        <f t="shared" si="2057"/>
      </c>
    </row>
    <row r="19633" spans="1:26" ht="14.25" customHeight="1">
      <c r="A19633" s="33"/>
      <c r="B19633" s="216"/>
      <c r="C19633" s="69"/>
      <c r="D19633" s="91"/>
      <c r="E19633" s="91"/>
      <c r="F19633" s="91"/>
      <c r="G19633" s="92"/>
      <c r="H19633" s="91"/>
      <c r="I19633" s="155"/>
      <c r="J19633" s="25"/>
      <c r="W19633">
        <f t="shared" si="2054"/>
      </c>
      <c r="X19633">
        <f t="shared" si="2055"/>
      </c>
      <c r="Y19633">
        <f t="shared" si="2056"/>
      </c>
      <c r="Z19633">
        <f t="shared" si="2057"/>
      </c>
    </row>
    <row r="19634" spans="1:26">
      <c r="A19634" s="33"/>
      <c r="B19634" s="10"/>
      <c r="C19634" s="253" t="s">
        <v>490</v>
      </c>
      <c r="D19634" s="253"/>
      <c r="E19634" s="253"/>
      <c r="F19634" s="253" t="s">
        <v>431</v>
      </c>
      <c r="G19634" s="253" t="s">
        <v>491</v>
      </c>
      <c r="H19634" s="112">
        <v>1</v>
      </c>
      <c r="I19634" s="61">
        <f>+L19632*H19634</f>
      </c>
      <c r="J19634" s="25"/>
      <c r="W19634">
        <f t="shared" si="2054"/>
      </c>
      <c r="X19634">
        <f t="shared" si="2055"/>
      </c>
      <c r="Y19634">
        <f t="shared" si="2056"/>
      </c>
      <c r="Z19634">
        <f t="shared" si="2057"/>
      </c>
    </row>
    <row r="19635" spans="1:26" ht="15.75" thickBot="1">
      <c r="A19635" s="33"/>
      <c r="B19635" s="11" t="s">
        <v>20</v>
      </c>
      <c r="C19635" s="35"/>
      <c r="D19635" s="35"/>
      <c r="E19635" s="35"/>
      <c r="F19635" s="173"/>
      <c r="G19635" s="173"/>
      <c r="H19635" s="173"/>
      <c r="I19635" s="174"/>
      <c r="J19635" s="25"/>
      <c r="W19635">
        <f t="shared" si="2054"/>
      </c>
      <c r="X19635">
        <f t="shared" si="2055"/>
      </c>
      <c r="Y19635">
        <f t="shared" si="2056"/>
      </c>
      <c r="Z19635">
        <f t="shared" si="2057"/>
      </c>
    </row>
    <row r="19636" spans="1:26" s="759" customFormat="1" ht="15.75" thickBot="1">
      <c r="A19636" s="760"/>
      <c r="B19636" s="761"/>
      <c r="C19636" s="762" t="s">
        <v>21</v>
      </c>
      <c r="D19636" s="763">
        <f>SUM(D19584:D19635)</f>
      </c>
      <c r="E19636" s="764">
        <f>IF(H19636=I19636,"OK","NO")</f>
      </c>
      <c r="F19636" s="763">
        <f>SUM(F19584:F19635)</f>
      </c>
      <c r="G19636" s="763">
        <f>SUM(G19584:G19635)</f>
      </c>
      <c r="H19636" s="765">
        <f>SUMPRODUCT(F19584:F19631,H19584:H19631)</f>
      </c>
      <c r="I19636" s="766">
        <f>+I19632+I19633-I19634</f>
      </c>
      <c r="J19636" s="767">
        <f>184-170</f>
      </c>
      <c r="K19636" s="768">
        <f>+I19632+I19633-I19634</f>
      </c>
      <c r="M19636" s="769" t="s">
        <v>2841</v>
      </c>
      <c r="N19636" s="769"/>
      <c r="O19636" s="769"/>
      <c r="P19636" s="769"/>
      <c r="W19636">
        <f t="shared" si="2054"/>
      </c>
      <c r="X19636">
        <f t="shared" si="2055"/>
      </c>
      <c r="Y19636">
        <f t="shared" si="2056"/>
      </c>
      <c r="Z19636">
        <f t="shared" si="2057"/>
      </c>
    </row>
    <row r="19637" spans="1:26" ht="15.75" thickBot="1">
      <c r="A19637" s="44"/>
      <c r="B19637" s="116"/>
      <c r="C19637" s="45"/>
      <c r="D19637" s="45"/>
      <c r="E19637" s="45"/>
      <c r="F19637" s="45"/>
      <c r="G19637" s="45"/>
      <c r="H19637" s="46"/>
      <c r="I19637" s="47"/>
      <c r="J19637" s="25"/>
      <c r="W19637">
        <f t="shared" si="2054"/>
      </c>
      <c r="X19637">
        <f t="shared" si="2055"/>
      </c>
      <c r="Y19637">
        <f t="shared" si="2056"/>
      </c>
      <c r="Z19637">
        <f t="shared" si="2057"/>
      </c>
    </row>
    <row r="19638" spans="1:26">
      <c r="A19638" s="12" t="s">
        <v>23</v>
      </c>
      <c r="B19638" s="12"/>
      <c r="C19638" s="12"/>
      <c r="D19638" s="13"/>
      <c r="E19638" s="14" t="s">
        <v>301</v>
      </c>
      <c r="F19638" s="14"/>
      <c r="G19638" s="14"/>
      <c r="H19638" s="2"/>
      <c r="I19638" s="12"/>
      <c r="J19638" s="25"/>
      <c r="W19638">
        <f t="shared" si="2054"/>
      </c>
      <c r="X19638">
        <f t="shared" si="2055"/>
      </c>
      <c r="Y19638">
        <f t="shared" si="2056"/>
      </c>
      <c r="Z19638">
        <f t="shared" si="2057"/>
      </c>
    </row>
    <row r="19639" spans="1:26">
      <c r="W19639">
        <f t="shared" si="2054"/>
      </c>
      <c r="X19639">
        <f t="shared" si="2055"/>
      </c>
      <c r="Y19639">
        <f t="shared" si="2056"/>
      </c>
      <c r="Z19639">
        <f t="shared" si="2057"/>
      </c>
    </row>
    <row r="19640" spans="1:26">
      <c r="W19640">
        <f t="shared" si="2054"/>
      </c>
      <c r="X19640">
        <f t="shared" si="2055"/>
      </c>
      <c r="Y19640">
        <f t="shared" si="2056"/>
      </c>
      <c r="Z19640">
        <f t="shared" si="2057"/>
      </c>
    </row>
    <row r="19641" spans="1:26">
      <c r="W19641">
        <f t="shared" si="2054"/>
      </c>
      <c r="X19641">
        <f t="shared" si="2055"/>
      </c>
      <c r="Y19641">
        <f t="shared" si="2056"/>
      </c>
      <c r="Z19641">
        <f t="shared" si="2057"/>
      </c>
    </row>
    <row r="19642" spans="1:26">
      <c r="W19642">
        <f t="shared" si="2054"/>
      </c>
      <c r="X19642">
        <f t="shared" si="2055"/>
      </c>
      <c r="Y19642">
        <f t="shared" si="2056"/>
      </c>
      <c r="Z19642">
        <f t="shared" si="2057"/>
      </c>
    </row>
    <row r="19643" spans="1:26">
      <c r="W19643">
        <f t="shared" si="2054"/>
      </c>
      <c r="X19643">
        <f t="shared" si="2055"/>
      </c>
      <c r="Y19643">
        <f t="shared" si="2056"/>
      </c>
      <c r="Z19643">
        <f t="shared" si="2057"/>
      </c>
    </row>
    <row r="19644" spans="1:26">
      <c r="A19644" s="1562" t="s">
        <v>0</v>
      </c>
      <c r="B19644" s="1562"/>
      <c r="C19644" s="1562"/>
      <c r="D19644" s="1562"/>
      <c r="E19644" s="1562"/>
      <c r="F19644" s="1562"/>
      <c r="G19644" s="1562"/>
      <c r="H19644" s="1562"/>
      <c r="I19644" s="1562"/>
      <c r="W19644">
        <f t="shared" si="2054"/>
      </c>
      <c r="X19644">
        <f t="shared" si="2055"/>
      </c>
      <c r="Y19644">
        <f t="shared" si="2056"/>
      </c>
      <c r="Z19644">
        <f t="shared" si="2057"/>
      </c>
    </row>
    <row r="19645" spans="1:26">
      <c r="W19645">
        <f t="shared" si="2054"/>
      </c>
      <c r="X19645">
        <f t="shared" si="2055"/>
      </c>
      <c r="Y19645">
        <f t="shared" si="2056"/>
      </c>
      <c r="Z19645">
        <f t="shared" si="2057"/>
      </c>
    </row>
    <row r="19646" spans="1:26">
      <c r="A19646" s="1" t="s">
        <v>1</v>
      </c>
      <c r="B19646" s="1"/>
      <c r="G19646" s="489" t="s">
        <v>2</v>
      </c>
      <c r="H19646" s="3" t="s">
        <v>2821</v>
      </c>
      <c r="W19646">
        <f t="shared" si="2054"/>
      </c>
      <c r="X19646">
        <f t="shared" si="2055"/>
      </c>
      <c r="Y19646">
        <f t="shared" si="2056"/>
      </c>
      <c r="Z19646">
        <f t="shared" si="2057"/>
      </c>
    </row>
    <row r="19647" spans="1:26">
      <c r="A19647" t="inlineStr">
        <is>
          <t>Dealer-081</t>
        </is>
      </c>
      <c r="B19647" s="1"/>
      <c r="F19647" s="4"/>
      <c r="G19647" s="488" t="s">
        <v>1440</v>
      </c>
      <c r="H19647" s="1" t="s">
        <v>2421</v>
      </c>
      <c r="W19647">
        <f t="shared" si="2054"/>
      </c>
      <c r="X19647">
        <f t="shared" si="2055"/>
      </c>
      <c r="Y19647">
        <f t="shared" si="2056"/>
      </c>
      <c r="Z19647">
        <f t="shared" si="2057"/>
      </c>
    </row>
    <row r="19648" spans="1:26" ht="15.75">
      <c r="A19648" s="141" t="inlineStr">
        <is>
          <t>Dealer-153</t>
        </is>
      </c>
      <c r="B19648" s="126"/>
      <c r="D19648" s="142"/>
      <c r="H19648" s="54"/>
      <c r="W19648">
        <f t="shared" si="2054"/>
      </c>
      <c r="X19648">
        <f t="shared" si="2055"/>
      </c>
      <c r="Y19648">
        <f t="shared" si="2056"/>
      </c>
      <c r="Z19648">
        <f t="shared" si="2057"/>
      </c>
    </row>
    <row r="19649" spans="1:26" ht="15.75">
      <c r="A19649" s="141" t="inlineStr">
        <is>
          <t>Address line (redacted)</t>
        </is>
      </c>
      <c r="B19649" s="126"/>
      <c r="D19649" s="142"/>
      <c r="H19649" s="54"/>
      <c r="W19649">
        <f t="shared" si="2054"/>
      </c>
      <c r="X19649">
        <f t="shared" si="2055"/>
      </c>
      <c r="Y19649">
        <f t="shared" si="2056"/>
      </c>
      <c r="Z19649">
        <f t="shared" si="2057"/>
      </c>
    </row>
    <row r="19650" spans="1:26" ht="15.75">
      <c r="A19650" s="143" t="inlineStr">
        <is>
          <t>Address line (redacted)</t>
        </is>
      </c>
      <c r="B19650" s="126"/>
      <c r="D19650" s="142"/>
      <c r="H19650" s="54"/>
      <c r="W19650">
        <f t="shared" si="2054"/>
      </c>
      <c r="X19650">
        <f t="shared" si="2055"/>
      </c>
      <c r="Y19650">
        <f t="shared" si="2056"/>
      </c>
      <c r="Z19650">
        <f t="shared" si="2057"/>
      </c>
    </row>
    <row r="19651" spans="1:26">
      <c r="A19651" s="144" t="s">
        <v>367</v>
      </c>
      <c r="B19651" s="145" t="inlineStr">
        <is>
          <t>GSTIN-MASKED</t>
        </is>
      </c>
      <c r="C19651" s="126"/>
      <c r="D19651" s="126"/>
      <c r="E19651" s="126"/>
      <c r="W19651">
        <f t="shared" si="2054"/>
      </c>
      <c r="X19651">
        <f t="shared" si="2055"/>
      </c>
      <c r="Y19651">
        <f t="shared" si="2056"/>
      </c>
      <c r="Z19651">
        <f t="shared" si="2057"/>
      </c>
    </row>
    <row r="19652" spans="1:26">
      <c r="W19652">
        <f t="shared" ref="W19652:W19715" si="2061">IF(LEFT($H19652&amp;"",5)="2019-",$H19652,W19651)</f>
      </c>
      <c r="X19652">
        <f t="shared" ref="X19652:X19715" si="2062">IF($W19652="",0,IF(COUNTIF($AB$2:$AB$80,$W19652)&gt;0,1,0))</f>
      </c>
      <c r="Y19652">
        <f t="shared" ref="Y19652:Y19715" si="2063">IF($C19652="","",UPPER(TRIM(IFERROR(LEFT($C19652&amp;"",FIND("/",$C19652&amp;"")-1),$C19652&amp;""))))</f>
      </c>
      <c r="Z19652">
        <f t="shared" ref="Z19652:Z19715" si="2064">IFERROR(IF(ISNUMBER($G19652),$G19652,0),0)</f>
      </c>
    </row>
    <row r="19653" spans="1:26">
      <c r="A19653" s="1" t="s">
        <v>5</v>
      </c>
      <c r="W19653">
        <f t="shared" si="2061"/>
      </c>
      <c r="X19653">
        <f t="shared" si="2062"/>
      </c>
      <c r="Y19653">
        <f t="shared" si="2063"/>
      </c>
      <c r="Z19653">
        <f t="shared" si="2064"/>
      </c>
    </row>
    <row r="19654" spans="1:26">
      <c r="A19654" s="1" t="s">
        <v>6</v>
      </c>
      <c r="W19654">
        <f t="shared" si="2061"/>
      </c>
      <c r="X19654">
        <f t="shared" si="2062"/>
      </c>
      <c r="Y19654">
        <f t="shared" si="2063"/>
      </c>
      <c r="Z19654">
        <f t="shared" si="2064"/>
      </c>
    </row>
    <row r="19655" spans="1:26" ht="15.75" thickBot="1">
      <c r="A19655" s="1" t="s">
        <v>7</v>
      </c>
      <c r="W19655">
        <f t="shared" si="2061"/>
      </c>
      <c r="X19655">
        <f t="shared" si="2062"/>
      </c>
      <c r="Y19655">
        <f t="shared" si="2063"/>
      </c>
      <c r="Z19655">
        <f t="shared" si="2064"/>
      </c>
    </row>
    <row r="19656" spans="1:26" ht="24">
      <c r="A19656" s="26" t="s">
        <v>8</v>
      </c>
      <c r="B19656" s="27" t="s">
        <v>9</v>
      </c>
      <c r="C19656" s="27" t="s">
        <v>10</v>
      </c>
      <c r="D19656" s="28" t="s">
        <v>11</v>
      </c>
      <c r="E19656" s="28" t="s">
        <v>12</v>
      </c>
      <c r="F19656" s="28" t="s">
        <v>13</v>
      </c>
      <c r="G19656" s="28" t="s">
        <v>14</v>
      </c>
      <c r="H19656" s="29" t="s">
        <v>15</v>
      </c>
      <c r="I19656" s="30" t="s">
        <v>16</v>
      </c>
      <c r="W19656">
        <f t="shared" si="2061"/>
      </c>
      <c r="X19656">
        <f t="shared" si="2062"/>
      </c>
      <c r="Y19656">
        <f t="shared" si="2063"/>
      </c>
      <c r="Z19656">
        <f t="shared" si="2064"/>
      </c>
    </row>
    <row r="19657" spans="1:26">
      <c r="A19657" s="5"/>
      <c r="B19657" s="1563" t="s">
        <v>369</v>
      </c>
      <c r="C19657" s="1563"/>
      <c r="D19657" s="5"/>
      <c r="E19657" s="5"/>
      <c r="F19657" s="16"/>
      <c r="G19657" s="5"/>
      <c r="H19657" s="16"/>
      <c r="I19657" s="102"/>
      <c r="W19657">
        <f t="shared" si="2061"/>
      </c>
      <c r="X19657">
        <f t="shared" si="2062"/>
      </c>
      <c r="Y19657">
        <f t="shared" si="2063"/>
      </c>
      <c r="Z19657">
        <f t="shared" si="2064"/>
      </c>
    </row>
    <row r="19658" spans="1:26" ht="24">
      <c r="A19658" s="5">
        <v>1</v>
      </c>
      <c r="B19658" s="20" t="s">
        <v>374</v>
      </c>
      <c r="C19658" s="9" t="s">
        <v>370</v>
      </c>
      <c r="D19658" s="21">
        <v>1</v>
      </c>
      <c r="E19658" s="5">
        <v>25</v>
      </c>
      <c r="F19658" s="5">
        <v>250</v>
      </c>
      <c r="G19658" s="5">
        <f>+F19658</f>
      </c>
      <c r="H19658" s="7">
        <v>1</v>
      </c>
      <c r="I19658" s="58">
        <f>+H19658*G19658</f>
      </c>
      <c r="J19658">
        <f>+I19658*18%</f>
      </c>
      <c r="W19658">
        <f t="shared" si="2061"/>
      </c>
      <c r="X19658">
        <f t="shared" si="2062"/>
      </c>
      <c r="Y19658">
        <f t="shared" si="2063"/>
      </c>
      <c r="Z19658">
        <f t="shared" si="2064"/>
      </c>
    </row>
    <row r="19659" spans="1:26">
      <c r="A19659" s="5">
        <v>2</v>
      </c>
      <c r="B19659" s="8" t="s">
        <v>37</v>
      </c>
      <c r="C19659" s="5" t="s">
        <v>38</v>
      </c>
      <c r="D19659" s="21">
        <v>1</v>
      </c>
      <c r="E19659" s="5">
        <v>5</v>
      </c>
      <c r="F19659" s="5">
        <f>+E19659*D19659</f>
      </c>
      <c r="G19659" s="5">
        <f>+E19659*D19659</f>
      </c>
      <c r="H19659" s="5">
        <v>1</v>
      </c>
      <c r="I19659" s="58">
        <f>+H19659*G19659</f>
      </c>
      <c r="W19659">
        <f t="shared" si="2061"/>
      </c>
      <c r="X19659">
        <f t="shared" si="2062"/>
      </c>
      <c r="Y19659">
        <f t="shared" si="2063"/>
      </c>
      <c r="Z19659">
        <f t="shared" si="2064"/>
      </c>
    </row>
    <row r="19660" spans="1:26">
      <c r="A19660" s="5">
        <v>3</v>
      </c>
      <c r="B19660" s="106" t="s">
        <v>378</v>
      </c>
      <c r="C19660" s="15" t="s">
        <v>379</v>
      </c>
      <c r="D19660" s="9">
        <v>1</v>
      </c>
      <c r="E19660" s="9">
        <v>20</v>
      </c>
      <c r="F19660" s="5">
        <f>+E19660*D19660</f>
      </c>
      <c r="G19660" s="5">
        <f>+E19660*D19660</f>
      </c>
      <c r="H19660" s="5">
        <v>1</v>
      </c>
      <c r="I19660" s="102">
        <f>+H19660*G19660</f>
      </c>
      <c r="J19660" s="25">
        <f>75*18%</f>
      </c>
      <c r="K19660" s="118">
        <f>+H19660-J19660</f>
      </c>
      <c r="L19660">
        <f>+K19660*G19660</f>
      </c>
      <c r="W19660">
        <f t="shared" si="2061"/>
      </c>
      <c r="X19660">
        <f t="shared" si="2062"/>
      </c>
      <c r="Y19660">
        <f t="shared" si="2063"/>
      </c>
      <c r="Z19660">
        <f t="shared" si="2064"/>
      </c>
    </row>
    <row r="19661" spans="1:26" ht="24">
      <c r="A19661" s="227">
        <v>4</v>
      </c>
      <c r="B19661" s="15" t="s">
        <v>2556</v>
      </c>
      <c r="C19661" s="5" t="s">
        <v>2557</v>
      </c>
      <c r="D19661" s="5"/>
      <c r="E19661" s="5"/>
      <c r="F19661" s="5">
        <v>20</v>
      </c>
      <c r="G19661" s="5">
        <f>+F19661</f>
      </c>
      <c r="H19661" s="5">
        <v>1</v>
      </c>
      <c r="I19661" s="102">
        <f>+H19661*G19661</f>
      </c>
      <c r="W19661">
        <f t="shared" si="2061"/>
      </c>
      <c r="X19661">
        <f t="shared" si="2062"/>
      </c>
      <c r="Y19661">
        <f t="shared" si="2063"/>
      </c>
      <c r="Z19661">
        <f t="shared" si="2064"/>
      </c>
    </row>
    <row r="19662" spans="1:26">
      <c r="A19662" s="31"/>
      <c r="B19662" s="148"/>
      <c r="C19662" s="148"/>
      <c r="D19662" s="21"/>
      <c r="E19662" s="5"/>
      <c r="F19662" s="9"/>
      <c r="G19662" s="6"/>
      <c r="H19662" s="7"/>
      <c r="I19662" s="102"/>
      <c r="W19662">
        <f t="shared" si="2061"/>
      </c>
      <c r="X19662">
        <f t="shared" si="2062"/>
      </c>
      <c r="Y19662">
        <f t="shared" si="2063"/>
      </c>
      <c r="Z19662">
        <f t="shared" si="2064"/>
      </c>
    </row>
    <row r="19663" spans="1:26">
      <c r="A19663" s="31"/>
      <c r="B19663" s="1568" t="s">
        <v>2945</v>
      </c>
      <c r="C19663" s="1569"/>
      <c r="D19663" s="5"/>
      <c r="E19663" s="5"/>
      <c r="F19663" s="5"/>
      <c r="G19663" s="21"/>
      <c r="H19663" s="5"/>
      <c r="I19663" s="32"/>
      <c r="W19663">
        <f t="shared" si="2061"/>
      </c>
      <c r="X19663">
        <f t="shared" si="2062"/>
      </c>
      <c r="Y19663">
        <f t="shared" si="2063"/>
      </c>
      <c r="Z19663">
        <f t="shared" si="2064"/>
      </c>
    </row>
    <row r="19664" spans="1:26" ht="21" customHeight="1">
      <c r="A19664" s="33"/>
      <c r="B19664" s="1590"/>
      <c r="C19664" s="1591"/>
      <c r="D19664" s="34"/>
      <c r="E19664" s="16"/>
      <c r="F19664" s="5"/>
      <c r="G19664" s="21"/>
      <c r="H19664" s="5"/>
      <c r="I19664" s="32"/>
      <c r="W19664">
        <f t="shared" si="2061"/>
      </c>
      <c r="X19664">
        <f t="shared" si="2062"/>
      </c>
      <c r="Y19664">
        <f t="shared" si="2063"/>
      </c>
      <c r="Z19664">
        <f t="shared" si="2064"/>
      </c>
    </row>
    <row r="19665" spans="1:26" ht="15.75" thickBot="1">
      <c r="A19665" s="33"/>
      <c r="B19665" s="10"/>
      <c r="C19665" s="10"/>
      <c r="D19665" s="109"/>
      <c r="E19665" s="109"/>
      <c r="F19665" s="109"/>
      <c r="G19665" s="109"/>
      <c r="H19665" s="109"/>
      <c r="I19665" s="110"/>
      <c r="W19665">
        <f t="shared" si="2061"/>
      </c>
      <c r="X19665">
        <f t="shared" si="2062"/>
      </c>
      <c r="Y19665">
        <f t="shared" si="2063"/>
      </c>
      <c r="Z19665">
        <f t="shared" si="2064"/>
      </c>
    </row>
    <row r="19666" spans="1:26">
      <c r="A19666" s="33"/>
      <c r="B19666" s="10"/>
      <c r="C19666" s="10"/>
      <c r="D19666" s="91"/>
      <c r="E19666" s="91"/>
      <c r="F19666" s="91"/>
      <c r="G19666" s="92" t="s">
        <v>19</v>
      </c>
      <c r="H19666" s="91"/>
      <c r="I19666" s="111">
        <f>SUM(I19657:I19665)</f>
      </c>
      <c r="W19666">
        <f t="shared" si="2061"/>
      </c>
      <c r="X19666">
        <f t="shared" si="2062"/>
      </c>
      <c r="Y19666">
        <f t="shared" si="2063"/>
      </c>
      <c r="Z19666">
        <f t="shared" si="2064"/>
      </c>
    </row>
    <row r="19667" spans="1:26">
      <c r="A19667" s="149"/>
      <c r="B19667" s="69"/>
      <c r="C19667" s="1609"/>
      <c r="D19667" s="1610"/>
      <c r="E19667" s="151" t="s">
        <v>371</v>
      </c>
      <c r="F19667" s="152"/>
      <c r="G19667" s="153"/>
      <c r="H19667" s="154" t="s">
        <v>372</v>
      </c>
      <c r="I19667" s="155">
        <v>0</v>
      </c>
      <c r="W19667">
        <f t="shared" si="2061"/>
      </c>
      <c r="X19667">
        <f t="shared" si="2062"/>
      </c>
      <c r="Y19667">
        <f t="shared" si="2063"/>
      </c>
      <c r="Z19667">
        <f t="shared" si="2064"/>
      </c>
    </row>
    <row r="19668" spans="1:26">
      <c r="A19668" s="149"/>
      <c r="B19668" s="69"/>
      <c r="C19668" s="69"/>
      <c r="D19668" s="151"/>
      <c r="E19668" s="151" t="s">
        <v>314</v>
      </c>
      <c r="F19668" s="152" t="s">
        <v>373</v>
      </c>
      <c r="G19668" s="153"/>
      <c r="H19668" s="112">
        <v>1</v>
      </c>
      <c r="I19668" s="61">
        <f>+J19658</f>
      </c>
      <c r="W19668">
        <f t="shared" si="2061"/>
      </c>
      <c r="X19668">
        <f t="shared" si="2062"/>
      </c>
      <c r="Y19668">
        <f t="shared" si="2063"/>
      </c>
      <c r="Z19668">
        <f t="shared" si="2064"/>
      </c>
    </row>
    <row r="19669" spans="1:26" ht="15.75" thickBot="1">
      <c r="A19669" s="33"/>
      <c r="B19669" s="11" t="s">
        <v>20</v>
      </c>
      <c r="C19669" s="35"/>
      <c r="D19669" s="35"/>
      <c r="E19669" s="35"/>
      <c r="F19669" s="35"/>
      <c r="G19669" s="156"/>
      <c r="H19669" s="35"/>
      <c r="I19669" s="36"/>
      <c r="W19669">
        <f t="shared" si="2061"/>
      </c>
      <c r="X19669">
        <f t="shared" si="2062"/>
      </c>
      <c r="Y19669">
        <f t="shared" si="2063"/>
      </c>
      <c r="Z19669">
        <f t="shared" si="2064"/>
      </c>
    </row>
    <row r="19670" spans="1:26" ht="15.75" thickBot="1">
      <c r="A19670" s="37"/>
      <c r="B19670" s="38"/>
      <c r="C19670" s="39" t="s">
        <v>21</v>
      </c>
      <c r="D19670" s="40">
        <f>SUM(D19657:D19669)</f>
      </c>
      <c r="E19670" s="41">
        <f>IF(H19670=I19670,"OK","NO")</f>
      </c>
      <c r="F19670" s="40">
        <f>SUM(F19657:F19669)</f>
      </c>
      <c r="G19670" s="40">
        <f>SUM(G19657:G19669)</f>
      </c>
      <c r="H19670" s="42">
        <f>SUMPRODUCT(F19654:F19665,H19654:H19665)</f>
      </c>
      <c r="I19670" s="43">
        <f>SUM(I19666:I19669)</f>
      </c>
      <c r="W19670">
        <f t="shared" si="2061"/>
      </c>
      <c r="X19670">
        <f t="shared" si="2062"/>
      </c>
      <c r="Y19670">
        <f t="shared" si="2063"/>
      </c>
      <c r="Z19670">
        <f t="shared" si="2064"/>
      </c>
    </row>
    <row r="19671" spans="1:26" ht="15.75" thickBot="1">
      <c r="A19671" s="44"/>
      <c r="B19671" s="116"/>
      <c r="C19671" s="45"/>
      <c r="D19671" s="45"/>
      <c r="E19671" s="45"/>
      <c r="F19671" s="45"/>
      <c r="G19671" s="45"/>
      <c r="H19671" s="46"/>
      <c r="I19671" s="47"/>
      <c r="W19671">
        <f t="shared" si="2061"/>
      </c>
      <c r="X19671">
        <f t="shared" si="2062"/>
      </c>
      <c r="Y19671">
        <f t="shared" si="2063"/>
      </c>
      <c r="Z19671">
        <f t="shared" si="2064"/>
      </c>
    </row>
    <row r="19672" spans="1:26">
      <c r="A19672" s="12" t="s">
        <v>23</v>
      </c>
      <c r="B19672" s="12"/>
      <c r="C19672" s="12"/>
      <c r="D19672" s="13"/>
      <c r="E19672" s="14" t="s">
        <v>301</v>
      </c>
      <c r="F19672" s="14"/>
      <c r="G19672" s="14"/>
      <c r="H19672" s="2"/>
      <c r="I19672" s="12"/>
      <c r="W19672">
        <f t="shared" si="2061"/>
      </c>
      <c r="X19672">
        <f t="shared" si="2062"/>
      </c>
      <c r="Y19672">
        <f t="shared" si="2063"/>
      </c>
      <c r="Z19672">
        <f t="shared" si="2064"/>
      </c>
    </row>
    <row r="19673" spans="1:26">
      <c r="W19673">
        <f t="shared" si="2061"/>
      </c>
      <c r="X19673">
        <f t="shared" si="2062"/>
      </c>
      <c r="Y19673">
        <f t="shared" si="2063"/>
      </c>
      <c r="Z19673">
        <f t="shared" si="2064"/>
      </c>
    </row>
    <row r="19674" spans="1:26">
      <c r="W19674">
        <f t="shared" si="2061"/>
      </c>
      <c r="X19674">
        <f t="shared" si="2062"/>
      </c>
      <c r="Y19674">
        <f t="shared" si="2063"/>
      </c>
      <c r="Z19674">
        <f t="shared" si="2064"/>
      </c>
    </row>
    <row r="19675" spans="1:26">
      <c r="A19675" s="1562" t="s">
        <v>0</v>
      </c>
      <c r="B19675" s="1562"/>
      <c r="C19675" s="1562"/>
      <c r="D19675" s="1562"/>
      <c r="E19675" s="1562"/>
      <c r="F19675" s="1562"/>
      <c r="G19675" s="1562"/>
      <c r="H19675" s="1562"/>
      <c r="I19675" s="1562"/>
      <c r="W19675">
        <f t="shared" si="2061"/>
      </c>
      <c r="X19675">
        <f t="shared" si="2062"/>
      </c>
      <c r="Y19675">
        <f t="shared" si="2063"/>
      </c>
      <c r="Z19675">
        <f t="shared" si="2064"/>
      </c>
    </row>
    <row r="19676" spans="1:26">
      <c r="W19676">
        <f t="shared" si="2061"/>
      </c>
      <c r="X19676">
        <f t="shared" si="2062"/>
      </c>
      <c r="Y19676">
        <f t="shared" si="2063"/>
      </c>
      <c r="Z19676">
        <f t="shared" si="2064"/>
      </c>
    </row>
    <row r="19677" spans="1:26">
      <c r="B19677" s="124"/>
      <c r="C19677" s="124"/>
      <c r="D19677" s="124"/>
      <c r="E19677" s="124"/>
      <c r="F19677" s="124"/>
      <c r="G19677" s="124"/>
      <c r="H19677" s="124"/>
      <c r="I19677" s="124"/>
      <c r="W19677">
        <f t="shared" si="2061"/>
      </c>
      <c r="X19677">
        <f t="shared" si="2062"/>
      </c>
      <c r="Y19677">
        <f t="shared" si="2063"/>
      </c>
      <c r="Z19677">
        <f t="shared" si="2064"/>
      </c>
    </row>
    <row r="19678" spans="1:26">
      <c r="A19678" s="1" t="s">
        <v>1</v>
      </c>
      <c r="G19678" s="489" t="s">
        <v>2</v>
      </c>
      <c r="H19678" s="3" t="s">
        <v>2822</v>
      </c>
      <c r="W19678">
        <f t="shared" si="2061"/>
      </c>
      <c r="X19678">
        <f t="shared" si="2062"/>
      </c>
      <c r="Y19678">
        <f t="shared" si="2063"/>
      </c>
      <c r="Z19678">
        <f t="shared" si="2064"/>
      </c>
    </row>
    <row r="19679" spans="1:26">
      <c r="A19679" s="1" t="inlineStr">
        <is>
          <t>Dealer-139</t>
        </is>
      </c>
      <c r="F19679" s="4"/>
      <c r="G19679" s="488" t="s">
        <v>1440</v>
      </c>
      <c r="H19679" s="1" t="s">
        <v>2422</v>
      </c>
      <c r="W19679">
        <f t="shared" si="2061"/>
      </c>
      <c r="X19679">
        <f t="shared" si="2062"/>
      </c>
      <c r="Y19679">
        <f t="shared" si="2063"/>
      </c>
      <c r="Z19679">
        <f t="shared" si="2064"/>
      </c>
    </row>
    <row r="19680" spans="1:26">
      <c r="A19680" s="254" t="inlineStr">
        <is>
          <t>Dealer-260</t>
        </is>
      </c>
      <c r="B19680" s="1"/>
      <c r="G19680" s="722"/>
      <c r="H19680" s="49"/>
      <c r="W19680">
        <f t="shared" si="2061"/>
      </c>
      <c r="X19680">
        <f t="shared" si="2062"/>
      </c>
      <c r="Y19680">
        <f t="shared" si="2063"/>
      </c>
      <c r="Z19680">
        <f t="shared" si="2064"/>
      </c>
    </row>
    <row r="19681" spans="1:26">
      <c r="A19681" s="254" t="inlineStr">
        <is>
          <t>Address line (redacted)</t>
        </is>
      </c>
      <c r="B19681" s="1"/>
      <c r="W19681">
        <f t="shared" si="2061"/>
      </c>
      <c r="X19681">
        <f t="shared" si="2062"/>
      </c>
      <c r="Y19681">
        <f t="shared" si="2063"/>
      </c>
      <c r="Z19681">
        <f t="shared" si="2064"/>
      </c>
    </row>
    <row r="19682" spans="1:26">
      <c r="A19682" s="1"/>
      <c r="B19682" s="1"/>
      <c r="C19682" s="1"/>
      <c r="W19682">
        <f t="shared" si="2061"/>
      </c>
      <c r="X19682">
        <f t="shared" si="2062"/>
      </c>
      <c r="Y19682">
        <f t="shared" si="2063"/>
      </c>
      <c r="Z19682">
        <f t="shared" si="2064"/>
      </c>
    </row>
    <row r="19683" spans="1:26">
      <c r="A19683" s="12" t="s">
        <v>4</v>
      </c>
      <c r="B19683" s="86" t="inlineStr">
        <is>
          <t>GSTIN-MASKED</t>
        </is>
      </c>
      <c r="D19683" s="197"/>
      <c r="E19683" s="197"/>
      <c r="F19683" s="197"/>
      <c r="G19683" s="197"/>
      <c r="H19683" s="197"/>
      <c r="W19683">
        <f t="shared" si="2061"/>
      </c>
      <c r="X19683">
        <f t="shared" si="2062"/>
      </c>
      <c r="Y19683">
        <f t="shared" si="2063"/>
      </c>
      <c r="Z19683">
        <f t="shared" si="2064"/>
      </c>
    </row>
    <row r="19684" spans="1:26">
      <c r="B19684" s="1"/>
      <c r="D19684" s="197"/>
      <c r="E19684" s="197"/>
      <c r="F19684" s="197"/>
      <c r="G19684" s="197"/>
      <c r="H19684" s="197"/>
      <c r="W19684">
        <f t="shared" si="2061"/>
      </c>
      <c r="X19684">
        <f t="shared" si="2062"/>
      </c>
      <c r="Y19684">
        <f t="shared" si="2063"/>
      </c>
      <c r="Z19684">
        <f t="shared" si="2064"/>
      </c>
    </row>
    <row r="19685" spans="1:26">
      <c r="A19685" s="1" t="s">
        <v>5</v>
      </c>
      <c r="D19685" s="197"/>
      <c r="E19685" s="197"/>
      <c r="F19685" s="197"/>
      <c r="G19685" s="197"/>
      <c r="H19685" s="197"/>
      <c r="W19685">
        <f t="shared" si="2061"/>
      </c>
      <c r="X19685">
        <f t="shared" si="2062"/>
      </c>
      <c r="Y19685">
        <f t="shared" si="2063"/>
      </c>
      <c r="Z19685">
        <f t="shared" si="2064"/>
      </c>
    </row>
    <row r="19686" spans="1:26">
      <c r="A19686" s="1" t="s">
        <v>6</v>
      </c>
      <c r="D19686" s="197"/>
      <c r="E19686" s="197"/>
      <c r="F19686" s="197"/>
      <c r="G19686" s="197"/>
      <c r="H19686" s="197"/>
      <c r="W19686">
        <f t="shared" si="2061"/>
      </c>
      <c r="X19686">
        <f t="shared" si="2062"/>
      </c>
      <c r="Y19686">
        <f t="shared" si="2063"/>
      </c>
      <c r="Z19686">
        <f t="shared" si="2064"/>
      </c>
    </row>
    <row r="19687" spans="1:26" ht="15.75" thickBot="1">
      <c r="A19687" s="1" t="s">
        <v>7</v>
      </c>
      <c r="W19687">
        <f t="shared" si="2061"/>
      </c>
      <c r="X19687">
        <f t="shared" si="2062"/>
      </c>
      <c r="Y19687">
        <f t="shared" si="2063"/>
      </c>
      <c r="Z19687">
        <f t="shared" si="2064"/>
      </c>
    </row>
    <row r="19688" spans="1:26" ht="24">
      <c r="A19688" s="676" t="s">
        <v>8</v>
      </c>
      <c r="B19688" s="677" t="s">
        <v>9</v>
      </c>
      <c r="C19688" s="678" t="s">
        <v>10</v>
      </c>
      <c r="D19688" s="679" t="s">
        <v>11</v>
      </c>
      <c r="E19688" s="679" t="s">
        <v>12</v>
      </c>
      <c r="F19688" s="679" t="s">
        <v>13</v>
      </c>
      <c r="G19688" s="679" t="s">
        <v>14</v>
      </c>
      <c r="H19688" s="680" t="s">
        <v>15</v>
      </c>
      <c r="I19688" s="681" t="s">
        <v>16</v>
      </c>
      <c r="W19688">
        <f t="shared" si="2061"/>
      </c>
      <c r="X19688">
        <f t="shared" si="2062"/>
      </c>
      <c r="Y19688">
        <f t="shared" si="2063"/>
      </c>
      <c r="Z19688">
        <f t="shared" si="2064"/>
      </c>
    </row>
    <row r="19689" spans="1:26">
      <c r="A19689" s="682"/>
      <c r="B19689" s="1564" t="s">
        <v>18</v>
      </c>
      <c r="C19689" s="1565"/>
      <c r="D19689" s="9"/>
      <c r="E19689" s="5"/>
      <c r="F19689" s="5"/>
      <c r="G19689" s="6"/>
      <c r="H19689" s="16"/>
      <c r="I19689" s="683"/>
      <c r="W19689">
        <f t="shared" si="2061"/>
      </c>
      <c r="X19689">
        <f t="shared" si="2062"/>
      </c>
      <c r="Y19689">
        <f t="shared" si="2063"/>
      </c>
      <c r="Z19689">
        <f t="shared" si="2064"/>
      </c>
    </row>
    <row r="19690" spans="1:26">
      <c r="A19690" s="5">
        <v>1</v>
      </c>
      <c r="B19690" s="8" t="s">
        <v>279</v>
      </c>
      <c r="C19690" s="5" t="s">
        <v>280</v>
      </c>
      <c r="D19690" s="16">
        <v>2</v>
      </c>
      <c r="E19690" s="16">
        <v>4</v>
      </c>
      <c r="F19690" s="16">
        <f>+E19690*D19690</f>
      </c>
      <c r="G19690" s="6">
        <f>+E19690*D19690</f>
      </c>
      <c r="H19690" s="16">
        <v>1</v>
      </c>
      <c r="I19690" s="683">
        <f>+H19690*G19690</f>
      </c>
      <c r="J19690">
        <v>112</v>
      </c>
      <c r="K19690">
        <f>+H19690-J19690</f>
      </c>
      <c r="L19690">
        <f>+K19690*G19690</f>
      </c>
      <c r="W19690">
        <f t="shared" si="2061"/>
      </c>
      <c r="X19690">
        <f t="shared" si="2062"/>
      </c>
      <c r="Y19690">
        <f t="shared" si="2063"/>
      </c>
      <c r="Z19690">
        <f t="shared" si="2064"/>
      </c>
    </row>
    <row r="19691" spans="1:26">
      <c r="A19691" s="5"/>
      <c r="B19691" s="95"/>
      <c r="C19691" s="16"/>
      <c r="D19691" s="5"/>
      <c r="E19691" s="5"/>
      <c r="F19691" s="5"/>
      <c r="G19691" s="6"/>
      <c r="H19691" s="16"/>
      <c r="I19691" s="683"/>
      <c r="W19691">
        <f t="shared" si="2061"/>
      </c>
      <c r="X19691">
        <f t="shared" si="2062"/>
      </c>
      <c r="Y19691">
        <f t="shared" si="2063"/>
      </c>
      <c r="Z19691">
        <f t="shared" si="2064"/>
      </c>
    </row>
    <row r="19692" spans="1:26">
      <c r="A19692" s="5"/>
      <c r="B19692" s="95"/>
      <c r="C19692" s="16"/>
      <c r="D19692" s="5"/>
      <c r="E19692" s="5"/>
      <c r="F19692" s="5"/>
      <c r="G19692" s="6"/>
      <c r="H19692" s="16"/>
      <c r="I19692" s="683"/>
      <c r="W19692">
        <f t="shared" si="2061"/>
      </c>
      <c r="X19692">
        <f t="shared" si="2062"/>
      </c>
      <c r="Y19692">
        <f t="shared" si="2063"/>
      </c>
      <c r="Z19692">
        <f t="shared" si="2064"/>
      </c>
    </row>
    <row r="19693" spans="1:26">
      <c r="A19693" s="5"/>
      <c r="B19693" s="95"/>
      <c r="C19693" s="16"/>
      <c r="D19693" s="5"/>
      <c r="E19693" s="5"/>
      <c r="F19693" s="5"/>
      <c r="G19693" s="6"/>
      <c r="H19693" s="16"/>
      <c r="I19693" s="683"/>
      <c r="W19693">
        <f t="shared" si="2061"/>
      </c>
      <c r="X19693">
        <f t="shared" si="2062"/>
      </c>
      <c r="Y19693">
        <f t="shared" si="2063"/>
      </c>
      <c r="Z19693">
        <f t="shared" si="2064"/>
      </c>
    </row>
    <row r="19694" spans="1:26">
      <c r="A19694" s="5"/>
      <c r="B19694" s="95"/>
      <c r="C19694" s="16"/>
      <c r="D19694" s="5"/>
      <c r="E19694" s="5"/>
      <c r="F19694" s="5"/>
      <c r="G19694" s="6"/>
      <c r="H19694" s="16"/>
      <c r="I19694" s="683"/>
      <c r="W19694">
        <f t="shared" si="2061"/>
      </c>
      <c r="X19694">
        <f t="shared" si="2062"/>
      </c>
      <c r="Y19694">
        <f t="shared" si="2063"/>
      </c>
      <c r="Z19694">
        <f t="shared" si="2064"/>
      </c>
    </row>
    <row r="19695" spans="1:26">
      <c r="A19695" s="5"/>
      <c r="B19695" s="95"/>
      <c r="C19695" s="16"/>
      <c r="D19695" s="5"/>
      <c r="E19695" s="5"/>
      <c r="F19695" s="5"/>
      <c r="G19695" s="6"/>
      <c r="H19695" s="16"/>
      <c r="I19695" s="683"/>
      <c r="W19695">
        <f t="shared" si="2061"/>
      </c>
      <c r="X19695">
        <f t="shared" si="2062"/>
      </c>
      <c r="Y19695">
        <f t="shared" si="2063"/>
      </c>
      <c r="Z19695">
        <f t="shared" si="2064"/>
      </c>
    </row>
    <row r="19696" spans="1:26">
      <c r="A19696" s="5"/>
      <c r="B19696" s="95"/>
      <c r="C19696" s="16"/>
      <c r="D19696" s="5"/>
      <c r="E19696" s="5"/>
      <c r="F19696" s="5"/>
      <c r="G19696" s="6"/>
      <c r="H19696" s="16"/>
      <c r="I19696" s="683"/>
      <c r="W19696">
        <f t="shared" si="2061"/>
      </c>
      <c r="X19696">
        <f t="shared" si="2062"/>
      </c>
      <c r="Y19696">
        <f t="shared" si="2063"/>
      </c>
      <c r="Z19696">
        <f t="shared" si="2064"/>
      </c>
    </row>
    <row r="19697" spans="1:26">
      <c r="A19697" s="5"/>
      <c r="B19697" s="95"/>
      <c r="C19697" s="5"/>
      <c r="D19697" s="5"/>
      <c r="E19697" s="5"/>
      <c r="F19697" s="5"/>
      <c r="G19697" s="6"/>
      <c r="H19697" s="16"/>
      <c r="I19697" s="683"/>
      <c r="W19697">
        <f t="shared" si="2061"/>
      </c>
      <c r="X19697">
        <f t="shared" si="2062"/>
      </c>
      <c r="Y19697">
        <f t="shared" si="2063"/>
      </c>
      <c r="Z19697">
        <f t="shared" si="2064"/>
      </c>
    </row>
    <row r="19698" spans="1:26">
      <c r="A19698" s="5"/>
      <c r="B19698" s="95"/>
      <c r="C19698" s="5"/>
      <c r="D19698" s="5"/>
      <c r="E19698" s="5"/>
      <c r="F19698" s="5"/>
      <c r="G19698" s="6"/>
      <c r="H19698" s="16"/>
      <c r="I19698" s="683"/>
      <c r="W19698">
        <f t="shared" si="2061"/>
      </c>
      <c r="X19698">
        <f t="shared" si="2062"/>
      </c>
      <c r="Y19698">
        <f t="shared" si="2063"/>
      </c>
      <c r="Z19698">
        <f t="shared" si="2064"/>
      </c>
    </row>
    <row r="19699" spans="1:26">
      <c r="A19699" s="682"/>
      <c r="B19699" s="95"/>
      <c r="C19699" s="101"/>
      <c r="D19699" s="9"/>
      <c r="E19699" s="5"/>
      <c r="F19699" s="5"/>
      <c r="G19699" s="6"/>
      <c r="H19699" s="16"/>
      <c r="I19699" s="683"/>
      <c r="W19699">
        <f t="shared" si="2061"/>
      </c>
      <c r="X19699">
        <f t="shared" si="2062"/>
      </c>
      <c r="Y19699">
        <f t="shared" si="2063"/>
      </c>
      <c r="Z19699">
        <f t="shared" si="2064"/>
      </c>
    </row>
    <row r="19700" spans="1:26">
      <c r="A19700" s="682"/>
      <c r="B19700" s="95"/>
      <c r="C19700" s="101"/>
      <c r="D19700" s="9"/>
      <c r="E19700" s="5"/>
      <c r="F19700" s="5"/>
      <c r="G19700" s="6"/>
      <c r="H19700" s="5"/>
      <c r="I19700" s="683"/>
      <c r="W19700">
        <f t="shared" si="2061"/>
      </c>
      <c r="X19700">
        <f t="shared" si="2062"/>
      </c>
      <c r="Y19700">
        <f t="shared" si="2063"/>
      </c>
      <c r="Z19700">
        <f t="shared" si="2064"/>
      </c>
    </row>
    <row r="19701" spans="1:26">
      <c r="A19701" s="682"/>
      <c r="B19701" s="8"/>
      <c r="C19701" s="5"/>
      <c r="D19701" s="9"/>
      <c r="E19701" s="16"/>
      <c r="F19701" s="5"/>
      <c r="G19701" s="6"/>
      <c r="H19701" s="16"/>
      <c r="I19701" s="683"/>
      <c r="W19701">
        <f t="shared" si="2061"/>
      </c>
      <c r="X19701">
        <f t="shared" si="2062"/>
      </c>
      <c r="Y19701">
        <f t="shared" si="2063"/>
      </c>
      <c r="Z19701">
        <f t="shared" si="2064"/>
      </c>
    </row>
    <row r="19702" spans="1:26">
      <c r="A19702" s="685"/>
      <c r="B19702" s="106"/>
      <c r="C19702" s="15"/>
      <c r="D19702" s="184"/>
      <c r="E19702" s="184"/>
      <c r="F19702" s="184"/>
      <c r="G19702" s="186"/>
      <c r="H19702" s="185"/>
      <c r="I19702" s="684"/>
      <c r="W19702">
        <f t="shared" si="2061"/>
      </c>
      <c r="X19702">
        <f t="shared" si="2062"/>
      </c>
      <c r="Y19702">
        <f t="shared" si="2063"/>
      </c>
      <c r="Z19702">
        <f t="shared" si="2064"/>
      </c>
    </row>
    <row r="19703" spans="1:26" ht="15.75" thickBot="1">
      <c r="A19703" s="682"/>
      <c r="B19703" s="224"/>
      <c r="C19703" s="15"/>
      <c r="D19703" s="23"/>
      <c r="E19703" s="225"/>
      <c r="F19703" s="23"/>
      <c r="G19703" s="24"/>
      <c r="H19703" s="225"/>
      <c r="I19703" s="686"/>
      <c r="W19703">
        <f t="shared" si="2061"/>
      </c>
      <c r="X19703">
        <f t="shared" si="2062"/>
      </c>
      <c r="Y19703">
        <f t="shared" si="2063"/>
      </c>
      <c r="Z19703">
        <f t="shared" si="2064"/>
      </c>
    </row>
    <row r="19704" spans="1:26">
      <c r="A19704" s="685"/>
      <c r="B19704" s="17"/>
      <c r="C19704" s="5"/>
      <c r="D19704" s="59"/>
      <c r="E19704" s="59"/>
      <c r="F19704" s="53"/>
      <c r="G19704" s="78"/>
      <c r="H19704" s="68"/>
      <c r="I19704" s="687">
        <f>SUM(I19689:I19703)</f>
      </c>
      <c r="W19704">
        <f t="shared" si="2061"/>
      </c>
      <c r="X19704">
        <f t="shared" si="2062"/>
      </c>
      <c r="Y19704">
        <f t="shared" si="2063"/>
      </c>
      <c r="Z19704">
        <f t="shared" si="2064"/>
      </c>
    </row>
    <row r="19705" spans="1:26" ht="15.75" thickBot="1">
      <c r="A19705" s="688"/>
      <c r="B19705" s="222"/>
      <c r="C19705" s="69"/>
      <c r="D19705" s="177"/>
      <c r="E19705" s="177"/>
      <c r="F19705" s="177"/>
      <c r="G19705" s="177"/>
      <c r="H19705" s="177"/>
      <c r="I19705" s="689"/>
      <c r="W19705">
        <f t="shared" si="2061"/>
      </c>
      <c r="X19705">
        <f t="shared" si="2062"/>
      </c>
      <c r="Y19705">
        <f t="shared" si="2063"/>
      </c>
      <c r="Z19705">
        <f t="shared" si="2064"/>
      </c>
    </row>
    <row r="19706" spans="1:26" ht="21">
      <c r="A19706" s="690"/>
      <c r="B19706" s="212"/>
      <c r="C19706" s="212"/>
      <c r="D19706" s="91"/>
      <c r="E19706" s="91"/>
      <c r="F19706" s="91"/>
      <c r="G19706" s="92" t="s">
        <v>19</v>
      </c>
      <c r="H19706" s="91"/>
      <c r="I19706" s="691">
        <f>+I19704-I19705</f>
      </c>
      <c r="L19706">
        <f>SUM(L19689:L19705)</f>
      </c>
      <c r="W19706">
        <f t="shared" si="2061"/>
      </c>
      <c r="X19706">
        <f t="shared" si="2062"/>
      </c>
      <c r="Y19706">
        <f t="shared" si="2063"/>
      </c>
      <c r="Z19706">
        <f t="shared" si="2064"/>
      </c>
    </row>
    <row r="19707" spans="1:26">
      <c r="A19707" s="688"/>
      <c r="B19707" s="222"/>
      <c r="C19707" s="222"/>
      <c r="D19707" s="69" t="s">
        <v>520</v>
      </c>
      <c r="E19707" s="69"/>
      <c r="F19707" s="69"/>
      <c r="G19707" s="69"/>
      <c r="H19707" s="112">
        <v>1</v>
      </c>
      <c r="I19707" s="692">
        <f>+L19706*H19707</f>
      </c>
      <c r="W19707">
        <f t="shared" si="2061"/>
      </c>
      <c r="X19707">
        <f t="shared" si="2062"/>
      </c>
      <c r="Y19707">
        <f t="shared" si="2063"/>
      </c>
      <c r="Z19707">
        <f t="shared" si="2064"/>
      </c>
    </row>
    <row r="19708" spans="1:26">
      <c r="A19708" s="690"/>
      <c r="B19708" s="10"/>
      <c r="C19708" s="10"/>
      <c r="D19708" s="69"/>
      <c r="E19708" s="69"/>
      <c r="F19708" s="69"/>
      <c r="G19708" s="69"/>
      <c r="H19708" s="69"/>
      <c r="I19708" s="692"/>
      <c r="W19708">
        <f t="shared" si="2061"/>
      </c>
      <c r="X19708">
        <f t="shared" si="2062"/>
      </c>
      <c r="Y19708">
        <f t="shared" si="2063"/>
      </c>
      <c r="Z19708">
        <f t="shared" si="2064"/>
      </c>
    </row>
    <row r="19709" spans="1:26" ht="15.75" thickBot="1">
      <c r="A19709" s="690"/>
      <c r="B19709" s="11" t="s">
        <v>20</v>
      </c>
      <c r="C19709" s="35"/>
      <c r="D19709" s="35"/>
      <c r="E19709" s="35"/>
      <c r="F19709" s="35"/>
      <c r="G19709" s="35"/>
      <c r="H19709" s="35"/>
      <c r="I19709" s="693"/>
      <c r="W19709">
        <f t="shared" si="2061"/>
      </c>
      <c r="X19709">
        <f t="shared" si="2062"/>
      </c>
      <c r="Y19709">
        <f t="shared" si="2063"/>
      </c>
      <c r="Z19709">
        <f t="shared" si="2064"/>
      </c>
    </row>
    <row r="19710" spans="1:26" ht="15.75" thickBot="1">
      <c r="A19710" s="694"/>
      <c r="B19710" s="38"/>
      <c r="C19710" s="39" t="s">
        <v>21</v>
      </c>
      <c r="D19710" s="40">
        <f>SUM(D19689:D19709)</f>
      </c>
      <c r="E19710" s="41">
        <f>IF(H19710=I19710,"OK","NO")</f>
      </c>
      <c r="F19710" s="40">
        <f>SUM(F19689:F19709)</f>
      </c>
      <c r="G19710" s="40">
        <f>SUM(G19689:G19709)</f>
      </c>
      <c r="H19710" s="41">
        <f>SUMPRODUCT(F19689:F19705,H19689:H19705)</f>
      </c>
      <c r="I19710" s="695">
        <f>+I19706-I19707</f>
      </c>
      <c r="W19710">
        <f t="shared" si="2061"/>
      </c>
      <c r="X19710">
        <f t="shared" si="2062"/>
      </c>
      <c r="Y19710">
        <f t="shared" si="2063"/>
      </c>
      <c r="Z19710">
        <f t="shared" si="2064"/>
      </c>
    </row>
    <row r="19711" spans="1:26" ht="15.75" thickBot="1">
      <c r="A19711" s="696"/>
      <c r="B19711" s="697"/>
      <c r="C19711" s="698"/>
      <c r="D19711" s="698"/>
      <c r="E19711" s="698"/>
      <c r="F19711" s="698"/>
      <c r="G19711" s="698"/>
      <c r="H19711" s="699"/>
      <c r="I19711" s="700"/>
      <c r="W19711">
        <f t="shared" si="2061"/>
      </c>
      <c r="X19711">
        <f t="shared" si="2062"/>
      </c>
      <c r="Y19711">
        <f t="shared" si="2063"/>
      </c>
      <c r="Z19711">
        <f t="shared" si="2064"/>
      </c>
    </row>
    <row r="19712" spans="1:26">
      <c r="A19712" s="12" t="s">
        <v>315</v>
      </c>
      <c r="B19712" s="12"/>
      <c r="C19712" s="12"/>
      <c r="D19712" s="13"/>
      <c r="E19712" s="14"/>
      <c r="F19712" s="14"/>
      <c r="G19712" s="14"/>
      <c r="H19712" s="2"/>
      <c r="I19712" s="12"/>
      <c r="W19712">
        <f t="shared" si="2061"/>
      </c>
      <c r="X19712">
        <f t="shared" si="2062"/>
      </c>
      <c r="Y19712">
        <f t="shared" si="2063"/>
      </c>
      <c r="Z19712">
        <f t="shared" si="2064"/>
      </c>
    </row>
    <row r="19713" spans="1:26">
      <c r="W19713">
        <f t="shared" si="2061"/>
      </c>
      <c r="X19713">
        <f t="shared" si="2062"/>
      </c>
      <c r="Y19713">
        <f t="shared" si="2063"/>
      </c>
      <c r="Z19713">
        <f t="shared" si="2064"/>
      </c>
    </row>
    <row r="19714" spans="1:26">
      <c r="W19714">
        <f t="shared" si="2061"/>
      </c>
      <c r="X19714">
        <f t="shared" si="2062"/>
      </c>
      <c r="Y19714">
        <f t="shared" si="2063"/>
      </c>
      <c r="Z19714">
        <f t="shared" si="2064"/>
      </c>
    </row>
    <row r="19715" spans="1:26">
      <c r="W19715">
        <f t="shared" si="2061"/>
      </c>
      <c r="X19715">
        <f t="shared" si="2062"/>
      </c>
      <c r="Y19715">
        <f t="shared" si="2063"/>
      </c>
      <c r="Z19715">
        <f t="shared" si="2064"/>
      </c>
    </row>
    <row r="19716" spans="1:26">
      <c r="W19716">
        <f t="shared" ref="W19716:W19779" si="2065">IF(LEFT($H19716&amp;"",5)="2019-",$H19716,W19715)</f>
      </c>
      <c r="X19716">
        <f t="shared" ref="X19716:X19779" si="2066">IF($W19716="",0,IF(COUNTIF($AB$2:$AB$80,$W19716)&gt;0,1,0))</f>
      </c>
      <c r="Y19716">
        <f t="shared" ref="Y19716:Y19779" si="2067">IF($C19716="","",UPPER(TRIM(IFERROR(LEFT($C19716&amp;"",FIND("/",$C19716&amp;"")-1),$C19716&amp;""))))</f>
      </c>
      <c r="Z19716">
        <f t="shared" ref="Z19716:Z19779" si="2068">IFERROR(IF(ISNUMBER($G19716),$G19716,0),0)</f>
      </c>
    </row>
    <row r="19717" spans="1:26">
      <c r="A19717" s="1562" t="s">
        <v>0</v>
      </c>
      <c r="B19717" s="1562"/>
      <c r="C19717" s="1562"/>
      <c r="D19717" s="1562"/>
      <c r="E19717" s="1562"/>
      <c r="F19717" s="1562"/>
      <c r="G19717" s="1562"/>
      <c r="H19717" s="1562"/>
      <c r="I19717" s="1562"/>
      <c r="W19717">
        <f t="shared" si="2065"/>
      </c>
      <c r="X19717">
        <f t="shared" si="2066"/>
      </c>
      <c r="Y19717">
        <f t="shared" si="2067"/>
      </c>
      <c r="Z19717">
        <f t="shared" si="2068"/>
      </c>
    </row>
    <row r="19718" spans="1:26">
      <c r="W19718">
        <f t="shared" si="2065"/>
      </c>
      <c r="X19718">
        <f t="shared" si="2066"/>
      </c>
      <c r="Y19718">
        <f t="shared" si="2067"/>
      </c>
      <c r="Z19718">
        <f t="shared" si="2068"/>
      </c>
    </row>
    <row r="19719" spans="1:26">
      <c r="A19719" s="1" t="s">
        <v>1</v>
      </c>
      <c r="B19719" s="1"/>
      <c r="G19719" s="2" t="s">
        <v>2</v>
      </c>
      <c r="H19719" s="3" t="s">
        <v>2826</v>
      </c>
      <c r="W19719">
        <f t="shared" si="2065"/>
      </c>
      <c r="X19719">
        <f t="shared" si="2066"/>
      </c>
      <c r="Y19719">
        <f t="shared" si="2067"/>
      </c>
      <c r="Z19719">
        <f t="shared" si="2068"/>
      </c>
    </row>
    <row r="19720" spans="1:26">
      <c r="A19720" s="1" t="inlineStr">
        <is>
          <t>Dealer-272</t>
        </is>
      </c>
      <c r="B19720" s="1"/>
      <c r="C19720" s="51"/>
      <c r="F19720" s="4" t="s">
        <v>3</v>
      </c>
      <c r="G19720" s="2"/>
      <c r="H19720" s="1" t="s">
        <v>2423</v>
      </c>
      <c r="W19720">
        <f t="shared" si="2065"/>
      </c>
      <c r="X19720">
        <f t="shared" si="2066"/>
      </c>
      <c r="Y19720">
        <f t="shared" si="2067"/>
      </c>
      <c r="Z19720">
        <f t="shared" si="2068"/>
      </c>
    </row>
    <row r="19721" spans="1:26">
      <c r="A19721" s="1" t="inlineStr">
        <is>
          <t>Dealer-273</t>
        </is>
      </c>
      <c r="B19721" s="1"/>
      <c r="C19721" s="51"/>
      <c r="W19721">
        <f t="shared" si="2065"/>
      </c>
      <c r="X19721">
        <f t="shared" si="2066"/>
      </c>
      <c r="Y19721">
        <f t="shared" si="2067"/>
      </c>
      <c r="Z19721">
        <f t="shared" si="2068"/>
      </c>
    </row>
    <row r="19722" spans="1:26">
      <c r="A19722" s="1" t="inlineStr">
        <is>
          <t>Address line (redacted)</t>
        </is>
      </c>
      <c r="B19722" s="1"/>
      <c r="C19722" s="51"/>
      <c r="W19722">
        <f t="shared" si="2065"/>
      </c>
      <c r="X19722">
        <f t="shared" si="2066"/>
      </c>
      <c r="Y19722">
        <f t="shared" si="2067"/>
      </c>
      <c r="Z19722">
        <f t="shared" si="2068"/>
      </c>
    </row>
    <row r="19723" spans="1:26">
      <c r="A19723" s="1"/>
      <c r="B19723" s="1582"/>
      <c r="C19723" s="1582"/>
      <c r="W19723">
        <f t="shared" si="2065"/>
      </c>
      <c r="X19723">
        <f t="shared" si="2066"/>
      </c>
      <c r="Y19723">
        <f t="shared" si="2067"/>
      </c>
      <c r="Z19723">
        <f t="shared" si="2068"/>
      </c>
    </row>
    <row r="19724" spans="1:26">
      <c r="A19724" s="393" t="s">
        <v>4</v>
      </c>
      <c r="B19724" s="523" t="inlineStr">
        <is>
          <t>GSTIN-MASKED</t>
        </is>
      </c>
      <c r="W19724">
        <f t="shared" si="2065"/>
      </c>
      <c r="X19724">
        <f t="shared" si="2066"/>
      </c>
      <c r="Y19724">
        <f t="shared" si="2067"/>
      </c>
      <c r="Z19724">
        <f t="shared" si="2068"/>
      </c>
    </row>
    <row r="19725" spans="1:26">
      <c r="A19725" s="393" t="inlineStr">
        <is>
          <t>Address line (redacted)</t>
        </is>
      </c>
      <c r="B19725" s="87"/>
      <c r="W19725">
        <f t="shared" si="2065"/>
      </c>
      <c r="X19725">
        <f t="shared" si="2066"/>
      </c>
      <c r="Y19725">
        <f t="shared" si="2067"/>
      </c>
      <c r="Z19725">
        <f t="shared" si="2068"/>
      </c>
    </row>
    <row r="19726" spans="1:26">
      <c r="A19726" s="521" t="s">
        <v>1875</v>
      </c>
      <c r="B19726" s="524" t="inlineStr">
        <is>
          <t>PHONE-MASKED</t>
        </is>
      </c>
      <c r="W19726">
        <f t="shared" si="2065"/>
      </c>
      <c r="X19726">
        <f t="shared" si="2066"/>
      </c>
      <c r="Y19726">
        <f t="shared" si="2067"/>
      </c>
      <c r="Z19726">
        <f t="shared" si="2068"/>
      </c>
    </row>
    <row r="19727" spans="1:26">
      <c r="A19727" s="521" t="inlineStr">
        <is>
          <t>GSTIN-MASKED</t>
        </is>
      </c>
      <c r="B19727" s="86"/>
      <c r="W19727">
        <f t="shared" si="2065"/>
      </c>
      <c r="X19727">
        <f t="shared" si="2066"/>
      </c>
      <c r="Y19727">
        <f t="shared" si="2067"/>
      </c>
      <c r="Z19727">
        <f t="shared" si="2068"/>
      </c>
    </row>
    <row r="19728" spans="1:26">
      <c r="A19728" s="1" t="s">
        <v>5</v>
      </c>
      <c r="W19728">
        <f t="shared" si="2065"/>
      </c>
      <c r="X19728">
        <f t="shared" si="2066"/>
      </c>
      <c r="Y19728">
        <f t="shared" si="2067"/>
      </c>
      <c r="Z19728">
        <f t="shared" si="2068"/>
      </c>
    </row>
    <row r="19729" spans="1:26">
      <c r="A19729" s="1" t="s">
        <v>6</v>
      </c>
      <c r="K19729" t="s">
        <v>2939</v>
      </c>
      <c r="W19729">
        <f t="shared" si="2065"/>
      </c>
      <c r="X19729">
        <f t="shared" si="2066"/>
      </c>
      <c r="Y19729">
        <f t="shared" si="2067"/>
      </c>
      <c r="Z19729">
        <f t="shared" si="2068"/>
      </c>
    </row>
    <row r="19730" spans="1:26" ht="15.75" thickBot="1">
      <c r="A19730" s="1" t="s">
        <v>7</v>
      </c>
      <c r="W19730">
        <f t="shared" si="2065"/>
      </c>
      <c r="X19730">
        <f t="shared" si="2066"/>
      </c>
      <c r="Y19730">
        <f t="shared" si="2067"/>
      </c>
      <c r="Z19730">
        <f t="shared" si="2068"/>
      </c>
    </row>
    <row r="19731" spans="1:26" ht="24">
      <c r="A19731" s="26" t="s">
        <v>8</v>
      </c>
      <c r="B19731" s="27" t="s">
        <v>9</v>
      </c>
      <c r="C19731" s="27" t="s">
        <v>10</v>
      </c>
      <c r="D19731" s="28" t="s">
        <v>11</v>
      </c>
      <c r="E19731" s="28" t="s">
        <v>12</v>
      </c>
      <c r="F19731" s="28" t="s">
        <v>13</v>
      </c>
      <c r="G19731" s="28" t="s">
        <v>14</v>
      </c>
      <c r="H19731" s="29" t="s">
        <v>15</v>
      </c>
      <c r="I19731" s="30" t="s">
        <v>16</v>
      </c>
      <c r="M19731">
        <f>12*110</f>
      </c>
      <c r="W19731">
        <f t="shared" si="2065"/>
      </c>
      <c r="X19731">
        <f t="shared" si="2066"/>
      </c>
      <c r="Y19731">
        <f t="shared" si="2067"/>
      </c>
      <c r="Z19731">
        <f t="shared" si="2068"/>
      </c>
    </row>
    <row r="19732" spans="1:26">
      <c r="A19732" s="5"/>
      <c r="B19732" s="1592" t="s">
        <v>17</v>
      </c>
      <c r="C19732" s="1593"/>
      <c r="D19732" s="138"/>
      <c r="E19732" s="138"/>
      <c r="F19732" s="5"/>
      <c r="G19732" s="6"/>
      <c r="H19732" s="138"/>
      <c r="I19732" s="129"/>
      <c r="M19732">
        <f>+M19731*0.175</f>
      </c>
      <c r="W19732">
        <f t="shared" si="2065"/>
      </c>
      <c r="X19732">
        <f t="shared" si="2066"/>
      </c>
      <c r="Y19732">
        <f t="shared" si="2067"/>
      </c>
      <c r="Z19732">
        <f t="shared" si="2068"/>
      </c>
    </row>
    <row r="19733" spans="1:26" ht="24">
      <c r="A19733" s="107"/>
      <c r="B19733" s="95" t="s">
        <v>334</v>
      </c>
      <c r="C19733" s="5" t="s">
        <v>335</v>
      </c>
      <c r="D19733" s="134">
        <v>1</v>
      </c>
      <c r="E19733" s="5">
        <v>4</v>
      </c>
      <c r="F19733" s="5">
        <f>+E19733*D19733</f>
      </c>
      <c r="G19733" s="6">
        <f>+F19733</f>
      </c>
      <c r="H19733" s="5">
        <v>1</v>
      </c>
      <c r="I19733" s="129">
        <f>+H19733*G19733</f>
      </c>
      <c r="J19733">
        <f>+H19733*G19733</f>
      </c>
      <c r="M19733">
        <f>+M19732+M19731</f>
      </c>
      <c r="W19733">
        <f t="shared" si="2065"/>
      </c>
      <c r="X19733">
        <f t="shared" si="2066"/>
      </c>
      <c r="Y19733">
        <f t="shared" si="2067"/>
      </c>
      <c r="Z19733">
        <f t="shared" si="2068"/>
      </c>
    </row>
    <row r="19734" spans="1:26">
      <c r="A19734" s="107"/>
      <c r="B19734" s="95" t="s">
        <v>423</v>
      </c>
      <c r="C19734" s="5" t="s">
        <v>424</v>
      </c>
      <c r="D19734" s="134">
        <v>1</v>
      </c>
      <c r="E19734" s="5">
        <v>4</v>
      </c>
      <c r="F19734" s="5">
        <f>+E19734*D19734</f>
      </c>
      <c r="G19734" s="6">
        <f>+F19734</f>
      </c>
      <c r="H19734" s="5">
        <v>1</v>
      </c>
      <c r="I19734" s="129">
        <f>+H19734*G19734</f>
      </c>
      <c r="J19734">
        <f>+H19734*G19734</f>
      </c>
      <c r="M19734">
        <f>+M19733*0.18</f>
      </c>
      <c r="W19734">
        <f t="shared" si="2065"/>
      </c>
      <c r="X19734">
        <f t="shared" si="2066"/>
      </c>
      <c r="Y19734">
        <f t="shared" si="2067"/>
      </c>
      <c r="Z19734">
        <f t="shared" si="2068"/>
      </c>
    </row>
    <row r="19735" spans="1:26">
      <c r="A19735" s="107"/>
      <c r="B19735" s="353"/>
      <c r="C19735" s="352"/>
      <c r="D19735" s="749"/>
      <c r="E19735" s="352"/>
      <c r="F19735" s="5"/>
      <c r="G19735" s="6"/>
      <c r="H19735" s="352"/>
      <c r="I19735" s="129"/>
      <c r="J19735">
        <f>+H19735*G19735</f>
      </c>
      <c r="M19735">
        <f>+M19734+M19733</f>
      </c>
      <c r="W19735">
        <f t="shared" si="2065"/>
      </c>
      <c r="X19735">
        <f t="shared" si="2066"/>
      </c>
      <c r="Y19735">
        <f t="shared" si="2067"/>
      </c>
      <c r="Z19735">
        <f t="shared" si="2068"/>
      </c>
    </row>
    <row r="19736" spans="1:26">
      <c r="A19736" s="107"/>
      <c r="B19736" s="8"/>
      <c r="C19736" s="5"/>
      <c r="D19736" s="5"/>
      <c r="E19736" s="5"/>
      <c r="F19736" s="5"/>
      <c r="G19736" s="6"/>
      <c r="H19736" s="5"/>
      <c r="I19736" s="129"/>
      <c r="W19736">
        <f t="shared" si="2065"/>
      </c>
      <c r="X19736">
        <f t="shared" si="2066"/>
      </c>
      <c r="Y19736">
        <f t="shared" si="2067"/>
      </c>
      <c r="Z19736">
        <f t="shared" si="2068"/>
      </c>
    </row>
    <row r="19737" spans="1:26">
      <c r="A19737" s="107"/>
      <c r="B19737" s="8"/>
      <c r="C19737" s="5"/>
      <c r="D19737" s="5"/>
      <c r="E19737" s="5"/>
      <c r="F19737" s="5"/>
      <c r="G19737" s="6"/>
      <c r="H19737" s="5"/>
      <c r="I19737" s="129"/>
      <c r="W19737">
        <f t="shared" si="2065"/>
      </c>
      <c r="X19737">
        <f t="shared" si="2066"/>
      </c>
      <c r="Y19737">
        <f t="shared" si="2067"/>
      </c>
      <c r="Z19737">
        <f t="shared" si="2068"/>
      </c>
    </row>
    <row r="19738" spans="1:26">
      <c r="A19738" s="107"/>
      <c r="B19738" s="8"/>
      <c r="C19738" s="5"/>
      <c r="D19738" s="5"/>
      <c r="E19738" s="5"/>
      <c r="F19738" s="5"/>
      <c r="G19738" s="6" t="s">
        <v>919</v>
      </c>
      <c r="H19738" s="5"/>
      <c r="I19738" s="129">
        <f>8*152</f>
      </c>
      <c r="J19738" s="118">
        <f>+I19738</f>
      </c>
      <c r="W19738">
        <f t="shared" si="2065"/>
      </c>
      <c r="X19738">
        <f t="shared" si="2066"/>
      </c>
      <c r="Y19738">
        <f t="shared" si="2067"/>
      </c>
      <c r="Z19738">
        <f t="shared" si="2068"/>
      </c>
    </row>
    <row r="19739" spans="1:26">
      <c r="A19739" s="107"/>
      <c r="B19739" s="1568" t="s">
        <v>2961</v>
      </c>
      <c r="C19739" s="1569"/>
      <c r="D19739" s="6"/>
      <c r="E19739" s="5"/>
      <c r="F19739" s="6"/>
      <c r="G19739" s="6" t="s">
        <v>919</v>
      </c>
      <c r="H19739" s="9"/>
      <c r="I19739" s="129">
        <f>5*152</f>
      </c>
      <c r="J19739" s="118">
        <f>+I19739</f>
      </c>
      <c r="W19739">
        <f t="shared" si="2065"/>
      </c>
      <c r="X19739">
        <f t="shared" si="2066"/>
      </c>
      <c r="Y19739">
        <f t="shared" si="2067"/>
      </c>
      <c r="Z19739">
        <f t="shared" si="2068"/>
      </c>
    </row>
    <row r="19740" spans="1:26">
      <c r="A19740" s="107"/>
      <c r="B19740" s="1570"/>
      <c r="C19740" s="1571"/>
      <c r="D19740" s="50"/>
      <c r="E19740" s="5"/>
      <c r="F19740" s="6"/>
      <c r="G19740" s="6"/>
      <c r="H19740" s="7"/>
      <c r="I19740" s="129"/>
      <c r="W19740">
        <f t="shared" si="2065"/>
      </c>
      <c r="X19740">
        <f t="shared" si="2066"/>
      </c>
      <c r="Y19740">
        <f t="shared" si="2067"/>
      </c>
      <c r="Z19740">
        <f t="shared" si="2068"/>
      </c>
    </row>
    <row r="19741" spans="1:26">
      <c r="A19741" s="107"/>
      <c r="B19741" s="1590"/>
      <c r="C19741" s="1591"/>
      <c r="D19741" s="50"/>
      <c r="E19741" s="5"/>
      <c r="F19741" s="6"/>
      <c r="G19741" s="6"/>
      <c r="H19741" s="5"/>
      <c r="I19741" s="129"/>
      <c r="W19741">
        <f t="shared" si="2065"/>
      </c>
      <c r="X19741">
        <f t="shared" si="2066"/>
      </c>
      <c r="Y19741">
        <f t="shared" si="2067"/>
      </c>
      <c r="Z19741">
        <f t="shared" si="2068"/>
      </c>
    </row>
    <row r="19742" spans="1:26" ht="15.75" thickBot="1">
      <c r="A19742" s="33"/>
      <c r="B19742" s="130"/>
      <c r="C19742" s="130"/>
      <c r="D19742" s="109"/>
      <c r="E19742" s="109"/>
      <c r="F19742" s="109"/>
      <c r="G19742" s="109"/>
      <c r="H19742" s="109"/>
      <c r="I19742" s="110"/>
      <c r="W19742">
        <f t="shared" si="2065"/>
      </c>
      <c r="X19742">
        <f t="shared" si="2066"/>
      </c>
      <c r="Y19742">
        <f t="shared" si="2067"/>
      </c>
      <c r="Z19742">
        <f t="shared" si="2068"/>
      </c>
    </row>
    <row r="19743" spans="1:26">
      <c r="A19743" s="33"/>
      <c r="B19743" s="130"/>
      <c r="C19743" s="130"/>
      <c r="D19743" s="91"/>
      <c r="E19743" s="91"/>
      <c r="F19743" s="91"/>
      <c r="G19743" s="92" t="s">
        <v>19</v>
      </c>
      <c r="H19743" s="91"/>
      <c r="I19743" s="111">
        <f>SUM(I19732:I19742)</f>
      </c>
      <c r="J19743">
        <f>SUM(J19733:J19742)</f>
      </c>
      <c r="W19743">
        <f t="shared" si="2065"/>
      </c>
      <c r="X19743">
        <f t="shared" si="2066"/>
      </c>
      <c r="Y19743">
        <f t="shared" si="2067"/>
      </c>
      <c r="Z19743">
        <f t="shared" si="2068"/>
      </c>
    </row>
    <row r="19744" spans="1:26">
      <c r="A19744" s="33"/>
      <c r="B19744" s="10"/>
      <c r="C19744" s="10"/>
      <c r="D19744" s="132"/>
      <c r="E19744" s="132"/>
      <c r="F19744" s="132"/>
      <c r="G19744" s="132"/>
      <c r="H19744" s="133"/>
      <c r="I19744" s="61"/>
      <c r="W19744">
        <f t="shared" si="2065"/>
      </c>
      <c r="X19744">
        <f t="shared" si="2066"/>
      </c>
      <c r="Y19744">
        <f t="shared" si="2067"/>
      </c>
      <c r="Z19744">
        <f t="shared" si="2068"/>
      </c>
    </row>
    <row r="19745" spans="1:26" ht="15.75" thickBot="1">
      <c r="A19745" s="33"/>
      <c r="B19745" s="11" t="s">
        <v>20</v>
      </c>
      <c r="C19745" s="35"/>
      <c r="D19745" s="35"/>
      <c r="E19745" s="35"/>
      <c r="F19745" s="35"/>
      <c r="G19745" s="35"/>
      <c r="H19745" s="35"/>
      <c r="I19745" s="36"/>
      <c r="W19745">
        <f t="shared" si="2065"/>
      </c>
      <c r="X19745">
        <f t="shared" si="2066"/>
      </c>
      <c r="Y19745">
        <f t="shared" si="2067"/>
      </c>
      <c r="Z19745">
        <f t="shared" si="2068"/>
      </c>
    </row>
    <row r="19746" spans="1:26" ht="15.75" thickBot="1">
      <c r="A19746" s="37"/>
      <c r="B19746" s="38"/>
      <c r="C19746" s="39" t="s">
        <v>21</v>
      </c>
      <c r="D19746" s="40">
        <f>SUM(D19732:D19745)</f>
      </c>
      <c r="E19746" s="41">
        <f>IF(H19746=I19746,"OK","NO")</f>
      </c>
      <c r="F19746" s="40">
        <f>SUM(F19732:F19745)</f>
      </c>
      <c r="G19746" s="40">
        <f>SUM(G19732:G19745)</f>
      </c>
      <c r="H19746" s="41">
        <f>SUMPRODUCT(F19732:F19742,H19732:H19742)</f>
      </c>
      <c r="I19746" s="43">
        <f>+I19744+I19743</f>
      </c>
      <c r="W19746">
        <f t="shared" si="2065"/>
      </c>
      <c r="X19746">
        <f t="shared" si="2066"/>
      </c>
      <c r="Y19746">
        <f t="shared" si="2067"/>
      </c>
      <c r="Z19746">
        <f t="shared" si="2068"/>
      </c>
    </row>
    <row r="19747" spans="1:26" ht="15.75" thickBot="1">
      <c r="A19747" s="44"/>
      <c r="B19747" s="116"/>
      <c r="C19747" s="45"/>
      <c r="D19747" s="45"/>
      <c r="E19747" s="45"/>
      <c r="F19747" s="45"/>
      <c r="G19747" s="45"/>
      <c r="H19747" s="45"/>
      <c r="I19747" s="47"/>
      <c r="W19747">
        <f t="shared" si="2065"/>
      </c>
      <c r="X19747">
        <f t="shared" si="2066"/>
      </c>
      <c r="Y19747">
        <f t="shared" si="2067"/>
      </c>
      <c r="Z19747">
        <f t="shared" si="2068"/>
      </c>
    </row>
    <row r="19748" spans="1:26">
      <c r="A19748" s="12" t="s">
        <v>315</v>
      </c>
      <c r="B19748" s="12"/>
      <c r="W19748">
        <f t="shared" si="2065"/>
      </c>
      <c r="X19748">
        <f t="shared" si="2066"/>
      </c>
      <c r="Y19748">
        <f t="shared" si="2067"/>
      </c>
      <c r="Z19748">
        <f t="shared" si="2068"/>
      </c>
    </row>
    <row r="19749" spans="1:26">
      <c r="W19749">
        <f t="shared" si="2065"/>
      </c>
      <c r="X19749">
        <f t="shared" si="2066"/>
      </c>
      <c r="Y19749">
        <f t="shared" si="2067"/>
      </c>
      <c r="Z19749">
        <f t="shared" si="2068"/>
      </c>
    </row>
    <row r="19750" spans="1:26">
      <c r="W19750">
        <f t="shared" si="2065"/>
      </c>
      <c r="X19750">
        <f t="shared" si="2066"/>
      </c>
      <c r="Y19750">
        <f t="shared" si="2067"/>
      </c>
      <c r="Z19750">
        <f t="shared" si="2068"/>
      </c>
    </row>
    <row r="19751" spans="1:26">
      <c r="W19751">
        <f t="shared" si="2065"/>
      </c>
      <c r="X19751">
        <f t="shared" si="2066"/>
      </c>
      <c r="Y19751">
        <f t="shared" si="2067"/>
      </c>
      <c r="Z19751">
        <f t="shared" si="2068"/>
      </c>
    </row>
    <row r="19752" spans="1:26">
      <c r="W19752">
        <f t="shared" si="2065"/>
      </c>
      <c r="X19752">
        <f t="shared" si="2066"/>
      </c>
      <c r="Y19752">
        <f t="shared" si="2067"/>
      </c>
      <c r="Z19752">
        <f t="shared" si="2068"/>
      </c>
    </row>
    <row r="19753" spans="1:26">
      <c r="A19753" s="124" t="s">
        <v>0</v>
      </c>
      <c r="B19753" s="124"/>
      <c r="C19753" s="124"/>
      <c r="D19753" s="124"/>
      <c r="E19753" s="124"/>
      <c r="F19753" s="124"/>
      <c r="G19753" s="124"/>
      <c r="H19753" s="124"/>
      <c r="I19753" s="124"/>
      <c r="W19753">
        <f t="shared" si="2065"/>
      </c>
      <c r="X19753">
        <f t="shared" si="2066"/>
      </c>
      <c r="Y19753">
        <f t="shared" si="2067"/>
      </c>
      <c r="Z19753">
        <f t="shared" si="2068"/>
      </c>
    </row>
    <row r="19754" spans="1:26">
      <c r="W19754">
        <f t="shared" si="2065"/>
      </c>
      <c r="X19754">
        <f t="shared" si="2066"/>
      </c>
      <c r="Y19754">
        <f t="shared" si="2067"/>
      </c>
      <c r="Z19754">
        <f t="shared" si="2068"/>
      </c>
    </row>
    <row r="19755" spans="1:26">
      <c r="B19755" s="124"/>
      <c r="C19755" s="124"/>
      <c r="D19755" s="124"/>
      <c r="E19755" s="124"/>
      <c r="F19755" s="124"/>
      <c r="G19755" s="124"/>
      <c r="H19755" s="124"/>
      <c r="I19755" s="124"/>
      <c r="W19755">
        <f t="shared" si="2065"/>
      </c>
      <c r="X19755">
        <f t="shared" si="2066"/>
      </c>
      <c r="Y19755">
        <f t="shared" si="2067"/>
      </c>
      <c r="Z19755">
        <f t="shared" si="2068"/>
      </c>
    </row>
    <row r="19756" spans="1:26">
      <c r="A19756" s="1" t="s">
        <v>1</v>
      </c>
      <c r="G19756" s="489" t="s">
        <v>2</v>
      </c>
      <c r="H19756" s="3" t="s">
        <v>2822</v>
      </c>
      <c r="W19756">
        <f t="shared" si="2065"/>
      </c>
      <c r="X19756">
        <f t="shared" si="2066"/>
      </c>
      <c r="Y19756">
        <f t="shared" si="2067"/>
      </c>
      <c r="Z19756">
        <f t="shared" si="2068"/>
      </c>
    </row>
    <row r="19757" spans="1:26">
      <c r="A19757" s="1" t="inlineStr">
        <is>
          <t>Dealer-139</t>
        </is>
      </c>
      <c r="F19757" s="4"/>
      <c r="G19757" s="488" t="s">
        <v>1440</v>
      </c>
      <c r="H19757" s="1" t="s">
        <v>2424</v>
      </c>
      <c r="W19757">
        <f t="shared" si="2065"/>
      </c>
      <c r="X19757">
        <f t="shared" si="2066"/>
      </c>
      <c r="Y19757">
        <f t="shared" si="2067"/>
      </c>
      <c r="Z19757">
        <f t="shared" si="2068"/>
      </c>
    </row>
    <row r="19758" spans="1:26">
      <c r="A19758" s="254" t="inlineStr">
        <is>
          <t>Dealer-260</t>
        </is>
      </c>
      <c r="B19758" s="1"/>
      <c r="G19758" s="722"/>
      <c r="H19758" s="49"/>
      <c r="W19758">
        <f t="shared" si="2065"/>
      </c>
      <c r="X19758">
        <f t="shared" si="2066"/>
      </c>
      <c r="Y19758">
        <f t="shared" si="2067"/>
      </c>
      <c r="Z19758">
        <f t="shared" si="2068"/>
      </c>
    </row>
    <row r="19759" spans="1:26">
      <c r="A19759" s="254" t="inlineStr">
        <is>
          <t>Address line (redacted)</t>
        </is>
      </c>
      <c r="B19759" s="1"/>
      <c r="W19759">
        <f t="shared" si="2065"/>
      </c>
      <c r="X19759">
        <f t="shared" si="2066"/>
      </c>
      <c r="Y19759">
        <f t="shared" si="2067"/>
      </c>
      <c r="Z19759">
        <f t="shared" si="2068"/>
      </c>
    </row>
    <row r="19760" spans="1:26">
      <c r="A19760" s="1"/>
      <c r="B19760" s="1"/>
      <c r="C19760" s="1"/>
      <c r="W19760">
        <f t="shared" si="2065"/>
      </c>
      <c r="X19760">
        <f t="shared" si="2066"/>
      </c>
      <c r="Y19760">
        <f t="shared" si="2067"/>
      </c>
      <c r="Z19760">
        <f t="shared" si="2068"/>
      </c>
    </row>
    <row r="19761" spans="1:26">
      <c r="A19761" s="12" t="s">
        <v>4</v>
      </c>
      <c r="B19761" s="86" t="inlineStr">
        <is>
          <t>GSTIN-MASKED</t>
        </is>
      </c>
      <c r="D19761" s="197"/>
      <c r="E19761" s="197"/>
      <c r="F19761" s="197"/>
      <c r="G19761" s="197"/>
      <c r="H19761" s="197"/>
      <c r="W19761">
        <f t="shared" si="2065"/>
      </c>
      <c r="X19761">
        <f t="shared" si="2066"/>
      </c>
      <c r="Y19761">
        <f t="shared" si="2067"/>
      </c>
      <c r="Z19761">
        <f t="shared" si="2068"/>
      </c>
    </row>
    <row r="19762" spans="1:26">
      <c r="B19762" s="1"/>
      <c r="D19762" s="197"/>
      <c r="E19762" s="197"/>
      <c r="F19762" s="197"/>
      <c r="G19762" s="197"/>
      <c r="H19762" s="197"/>
      <c r="W19762">
        <f t="shared" si="2065"/>
      </c>
      <c r="X19762">
        <f t="shared" si="2066"/>
      </c>
      <c r="Y19762">
        <f t="shared" si="2067"/>
      </c>
      <c r="Z19762">
        <f t="shared" si="2068"/>
      </c>
    </row>
    <row r="19763" spans="1:26">
      <c r="A19763" s="1" t="s">
        <v>5</v>
      </c>
      <c r="D19763" s="197"/>
      <c r="E19763" s="197"/>
      <c r="F19763" s="197"/>
      <c r="G19763" s="197"/>
      <c r="H19763" s="197"/>
      <c r="W19763">
        <f t="shared" si="2065"/>
      </c>
      <c r="X19763">
        <f t="shared" si="2066"/>
      </c>
      <c r="Y19763">
        <f t="shared" si="2067"/>
      </c>
      <c r="Z19763">
        <f t="shared" si="2068"/>
      </c>
    </row>
    <row r="19764" spans="1:26">
      <c r="A19764" s="1" t="s">
        <v>6</v>
      </c>
      <c r="D19764" s="197"/>
      <c r="E19764" s="197"/>
      <c r="F19764" s="197"/>
      <c r="G19764" s="197"/>
      <c r="H19764" s="197"/>
      <c r="W19764">
        <f t="shared" si="2065"/>
      </c>
      <c r="X19764">
        <f t="shared" si="2066"/>
      </c>
      <c r="Y19764">
        <f t="shared" si="2067"/>
      </c>
      <c r="Z19764">
        <f t="shared" si="2068"/>
      </c>
    </row>
    <row r="19765" spans="1:26" ht="15.75" thickBot="1">
      <c r="A19765" s="1" t="s">
        <v>7</v>
      </c>
      <c r="W19765">
        <f t="shared" si="2065"/>
      </c>
      <c r="X19765">
        <f t="shared" si="2066"/>
      </c>
      <c r="Y19765">
        <f t="shared" si="2067"/>
      </c>
      <c r="Z19765">
        <f t="shared" si="2068"/>
      </c>
    </row>
    <row r="19766" spans="1:26" ht="24">
      <c r="A19766" s="676" t="s">
        <v>8</v>
      </c>
      <c r="B19766" s="677" t="s">
        <v>9</v>
      </c>
      <c r="C19766" s="678" t="s">
        <v>10</v>
      </c>
      <c r="D19766" s="679" t="s">
        <v>11</v>
      </c>
      <c r="E19766" s="679" t="s">
        <v>12</v>
      </c>
      <c r="F19766" s="679" t="s">
        <v>13</v>
      </c>
      <c r="G19766" s="679" t="s">
        <v>14</v>
      </c>
      <c r="H19766" s="680" t="s">
        <v>15</v>
      </c>
      <c r="I19766" s="681" t="s">
        <v>16</v>
      </c>
      <c r="W19766">
        <f t="shared" si="2065"/>
      </c>
      <c r="X19766">
        <f t="shared" si="2066"/>
      </c>
      <c r="Y19766">
        <f t="shared" si="2067"/>
      </c>
      <c r="Z19766">
        <f t="shared" si="2068"/>
      </c>
    </row>
    <row r="19767" spans="1:26">
      <c r="A19767" s="682"/>
      <c r="B19767" s="1564" t="s">
        <v>18</v>
      </c>
      <c r="C19767" s="1565"/>
      <c r="D19767" s="9"/>
      <c r="E19767" s="5"/>
      <c r="F19767" s="5"/>
      <c r="G19767" s="6"/>
      <c r="H19767" s="16"/>
      <c r="I19767" s="683"/>
      <c r="W19767">
        <f t="shared" si="2065"/>
      </c>
      <c r="X19767">
        <f t="shared" si="2066"/>
      </c>
      <c r="Y19767">
        <f t="shared" si="2067"/>
      </c>
      <c r="Z19767">
        <f t="shared" si="2068"/>
      </c>
    </row>
    <row r="19768" spans="1:26">
      <c r="A19768" s="5">
        <v>1</v>
      </c>
      <c r="B19768" s="95" t="s">
        <v>848</v>
      </c>
      <c r="C19768" s="16" t="s">
        <v>847</v>
      </c>
      <c r="D19768" s="5">
        <v>2</v>
      </c>
      <c r="E19768" s="5">
        <v>4</v>
      </c>
      <c r="F19768" s="16">
        <f>+E19768*D19768</f>
      </c>
      <c r="G19768" s="6">
        <f>+E19768*D19768</f>
      </c>
      <c r="H19768" s="16">
        <v>1</v>
      </c>
      <c r="I19768" s="683">
        <f>+H19768*G19768</f>
      </c>
      <c r="J19768">
        <v>112</v>
      </c>
      <c r="K19768">
        <f>+H19768-J19768</f>
      </c>
      <c r="L19768">
        <f>+K19768*G19768</f>
      </c>
      <c r="W19768">
        <f t="shared" si="2065"/>
      </c>
      <c r="X19768">
        <f t="shared" si="2066"/>
      </c>
      <c r="Y19768">
        <f t="shared" si="2067"/>
      </c>
      <c r="Z19768">
        <f t="shared" si="2068"/>
      </c>
    </row>
    <row r="19769" spans="1:26">
      <c r="A19769" s="5"/>
      <c r="B19769" s="848" t="s">
        <v>18</v>
      </c>
      <c r="C19769" s="849"/>
      <c r="D19769" s="5"/>
      <c r="E19769" s="5"/>
      <c r="F19769" s="16"/>
      <c r="G19769" s="6"/>
      <c r="H19769" s="16"/>
      <c r="I19769" s="683"/>
      <c r="W19769">
        <f t="shared" si="2065"/>
      </c>
      <c r="X19769">
        <f t="shared" si="2066"/>
      </c>
      <c r="Y19769">
        <f t="shared" si="2067"/>
      </c>
      <c r="Z19769">
        <f t="shared" si="2068"/>
      </c>
    </row>
    <row r="19770" spans="1:26">
      <c r="A19770" s="5">
        <v>2</v>
      </c>
      <c r="B19770" s="8" t="s">
        <v>460</v>
      </c>
      <c r="C19770" s="5" t="s">
        <v>459</v>
      </c>
      <c r="D19770" s="5">
        <v>2</v>
      </c>
      <c r="E19770" s="5">
        <v>5</v>
      </c>
      <c r="F19770" s="16">
        <f>+E19770*D19770</f>
      </c>
      <c r="G19770" s="6">
        <f>+E19770*D19770</f>
      </c>
      <c r="H19770" s="5">
        <v>1</v>
      </c>
      <c r="I19770" s="683">
        <f>+H19770*G19770</f>
      </c>
      <c r="J19770">
        <v>112</v>
      </c>
      <c r="K19770">
        <f>+H19770-J19770</f>
      </c>
      <c r="L19770">
        <f>+K19770*G19770</f>
      </c>
      <c r="W19770">
        <f t="shared" si="2065"/>
      </c>
      <c r="X19770">
        <f t="shared" si="2066"/>
      </c>
      <c r="Y19770">
        <f t="shared" si="2067"/>
      </c>
      <c r="Z19770">
        <f t="shared" si="2068"/>
      </c>
    </row>
    <row r="19771" spans="1:26">
      <c r="A19771" s="5"/>
      <c r="B19771" s="95"/>
      <c r="C19771" s="16"/>
      <c r="D19771" s="5"/>
      <c r="E19771" s="5"/>
      <c r="F19771" s="5"/>
      <c r="G19771" s="6"/>
      <c r="H19771" s="16"/>
      <c r="I19771" s="683"/>
      <c r="W19771">
        <f t="shared" si="2065"/>
      </c>
      <c r="X19771">
        <f t="shared" si="2066"/>
      </c>
      <c r="Y19771">
        <f t="shared" si="2067"/>
      </c>
      <c r="Z19771">
        <f t="shared" si="2068"/>
      </c>
    </row>
    <row r="19772" spans="1:26">
      <c r="A19772" s="5"/>
      <c r="B19772" s="95"/>
      <c r="C19772" s="16"/>
      <c r="D19772" s="5"/>
      <c r="E19772" s="5"/>
      <c r="F19772" s="5"/>
      <c r="G19772" s="6"/>
      <c r="H19772" s="16"/>
      <c r="I19772" s="683"/>
      <c r="W19772">
        <f t="shared" si="2065"/>
      </c>
      <c r="X19772">
        <f t="shared" si="2066"/>
      </c>
      <c r="Y19772">
        <f t="shared" si="2067"/>
      </c>
      <c r="Z19772">
        <f t="shared" si="2068"/>
      </c>
    </row>
    <row r="19773" spans="1:26">
      <c r="A19773" s="5"/>
      <c r="B19773" s="95"/>
      <c r="C19773" s="16"/>
      <c r="D19773" s="5"/>
      <c r="E19773" s="5"/>
      <c r="F19773" s="5"/>
      <c r="G19773" s="6"/>
      <c r="H19773" s="16"/>
      <c r="I19773" s="683"/>
      <c r="W19773">
        <f t="shared" si="2065"/>
      </c>
      <c r="X19773">
        <f t="shared" si="2066"/>
      </c>
      <c r="Y19773">
        <f t="shared" si="2067"/>
      </c>
      <c r="Z19773">
        <f t="shared" si="2068"/>
      </c>
    </row>
    <row r="19774" spans="1:26">
      <c r="A19774" s="5"/>
      <c r="B19774" s="95"/>
      <c r="C19774" s="16"/>
      <c r="D19774" s="5"/>
      <c r="E19774" s="5"/>
      <c r="F19774" s="5"/>
      <c r="G19774" s="6"/>
      <c r="H19774" s="16"/>
      <c r="I19774" s="683"/>
      <c r="W19774">
        <f t="shared" si="2065"/>
      </c>
      <c r="X19774">
        <f t="shared" si="2066"/>
      </c>
      <c r="Y19774">
        <f t="shared" si="2067"/>
      </c>
      <c r="Z19774">
        <f t="shared" si="2068"/>
      </c>
    </row>
    <row r="19775" spans="1:26">
      <c r="A19775" s="5"/>
      <c r="B19775" s="95"/>
      <c r="C19775" s="16"/>
      <c r="D19775" s="5"/>
      <c r="E19775" s="5"/>
      <c r="F19775" s="5"/>
      <c r="G19775" s="6"/>
      <c r="H19775" s="16"/>
      <c r="I19775" s="683"/>
      <c r="W19775">
        <f t="shared" si="2065"/>
      </c>
      <c r="X19775">
        <f t="shared" si="2066"/>
      </c>
      <c r="Y19775">
        <f t="shared" si="2067"/>
      </c>
      <c r="Z19775">
        <f t="shared" si="2068"/>
      </c>
    </row>
    <row r="19776" spans="1:26">
      <c r="A19776" s="5"/>
      <c r="B19776" s="95"/>
      <c r="C19776" s="5"/>
      <c r="D19776" s="5"/>
      <c r="E19776" s="5"/>
      <c r="F19776" s="5"/>
      <c r="G19776" s="6"/>
      <c r="H19776" s="16"/>
      <c r="I19776" s="683"/>
      <c r="W19776">
        <f t="shared" si="2065"/>
      </c>
      <c r="X19776">
        <f t="shared" si="2066"/>
      </c>
      <c r="Y19776">
        <f t="shared" si="2067"/>
      </c>
      <c r="Z19776">
        <f t="shared" si="2068"/>
      </c>
    </row>
    <row r="19777" spans="1:26">
      <c r="A19777" s="5"/>
      <c r="B19777" s="95"/>
      <c r="C19777" s="5"/>
      <c r="D19777" s="5"/>
      <c r="E19777" s="5"/>
      <c r="F19777" s="5"/>
      <c r="G19777" s="6"/>
      <c r="H19777" s="16"/>
      <c r="I19777" s="683"/>
      <c r="W19777">
        <f t="shared" si="2065"/>
      </c>
      <c r="X19777">
        <f t="shared" si="2066"/>
      </c>
      <c r="Y19777">
        <f t="shared" si="2067"/>
      </c>
      <c r="Z19777">
        <f t="shared" si="2068"/>
      </c>
    </row>
    <row r="19778" spans="1:26">
      <c r="A19778" s="682"/>
      <c r="B19778" s="95"/>
      <c r="C19778" s="101"/>
      <c r="D19778" s="9"/>
      <c r="E19778" s="5"/>
      <c r="F19778" s="5"/>
      <c r="G19778" s="6"/>
      <c r="H19778" s="16"/>
      <c r="I19778" s="683"/>
      <c r="W19778">
        <f t="shared" si="2065"/>
      </c>
      <c r="X19778">
        <f t="shared" si="2066"/>
      </c>
      <c r="Y19778">
        <f t="shared" si="2067"/>
      </c>
      <c r="Z19778">
        <f t="shared" si="2068"/>
      </c>
    </row>
    <row r="19779" spans="1:26">
      <c r="A19779" s="682"/>
      <c r="B19779" s="95"/>
      <c r="C19779" s="101"/>
      <c r="D19779" s="9"/>
      <c r="E19779" s="5"/>
      <c r="F19779" s="5"/>
      <c r="G19779" s="6"/>
      <c r="H19779" s="5"/>
      <c r="I19779" s="683"/>
      <c r="W19779">
        <f t="shared" si="2065"/>
      </c>
      <c r="X19779">
        <f t="shared" si="2066"/>
      </c>
      <c r="Y19779">
        <f t="shared" si="2067"/>
      </c>
      <c r="Z19779">
        <f t="shared" si="2068"/>
      </c>
    </row>
    <row r="19780" spans="1:26">
      <c r="A19780" s="682"/>
      <c r="B19780" s="8"/>
      <c r="C19780" s="5"/>
      <c r="D19780" s="9"/>
      <c r="E19780" s="16"/>
      <c r="F19780" s="5"/>
      <c r="G19780" s="6"/>
      <c r="H19780" s="16"/>
      <c r="I19780" s="683"/>
      <c r="W19780">
        <f t="shared" ref="W19780:W19843" si="2069">IF(LEFT($H19780&amp;"",5)="2019-",$H19780,W19779)</f>
      </c>
      <c r="X19780">
        <f t="shared" ref="X19780:X19843" si="2070">IF($W19780="",0,IF(COUNTIF($AB$2:$AB$80,$W19780)&gt;0,1,0))</f>
      </c>
      <c r="Y19780">
        <f t="shared" ref="Y19780:Y19843" si="2071">IF($C19780="","",UPPER(TRIM(IFERROR(LEFT($C19780&amp;"",FIND("/",$C19780&amp;"")-1),$C19780&amp;""))))</f>
      </c>
      <c r="Z19780">
        <f t="shared" ref="Z19780:Z19843" si="2072">IFERROR(IF(ISNUMBER($G19780),$G19780,0),0)</f>
      </c>
    </row>
    <row r="19781" spans="1:26">
      <c r="A19781" s="685"/>
      <c r="B19781" s="106"/>
      <c r="C19781" s="15"/>
      <c r="D19781" s="184"/>
      <c r="E19781" s="184"/>
      <c r="F19781" s="184"/>
      <c r="G19781" s="186"/>
      <c r="H19781" s="185"/>
      <c r="I19781" s="684"/>
      <c r="W19781">
        <f t="shared" si="2069"/>
      </c>
      <c r="X19781">
        <f t="shared" si="2070"/>
      </c>
      <c r="Y19781">
        <f t="shared" si="2071"/>
      </c>
      <c r="Z19781">
        <f t="shared" si="2072"/>
      </c>
    </row>
    <row r="19782" spans="1:26" ht="15.75" thickBot="1">
      <c r="A19782" s="682"/>
      <c r="B19782" s="224"/>
      <c r="C19782" s="15"/>
      <c r="D19782" s="23"/>
      <c r="E19782" s="225"/>
      <c r="F19782" s="23"/>
      <c r="G19782" s="24"/>
      <c r="H19782" s="225"/>
      <c r="I19782" s="686"/>
      <c r="W19782">
        <f t="shared" si="2069"/>
      </c>
      <c r="X19782">
        <f t="shared" si="2070"/>
      </c>
      <c r="Y19782">
        <f t="shared" si="2071"/>
      </c>
      <c r="Z19782">
        <f t="shared" si="2072"/>
      </c>
    </row>
    <row r="19783" spans="1:26">
      <c r="A19783" s="685"/>
      <c r="B19783" s="17"/>
      <c r="C19783" s="5"/>
      <c r="D19783" s="59"/>
      <c r="E19783" s="59"/>
      <c r="F19783" s="53"/>
      <c r="G19783" s="78"/>
      <c r="H19783" s="68"/>
      <c r="I19783" s="687">
        <f>SUM(I19767:I19782)</f>
      </c>
      <c r="W19783">
        <f t="shared" si="2069"/>
      </c>
      <c r="X19783">
        <f t="shared" si="2070"/>
      </c>
      <c r="Y19783">
        <f t="shared" si="2071"/>
      </c>
      <c r="Z19783">
        <f t="shared" si="2072"/>
      </c>
    </row>
    <row r="19784" spans="1:26" ht="15.75" thickBot="1">
      <c r="A19784" s="688"/>
      <c r="B19784" s="222"/>
      <c r="C19784" s="69"/>
      <c r="D19784" s="177"/>
      <c r="E19784" s="177"/>
      <c r="F19784" s="177"/>
      <c r="G19784" s="177"/>
      <c r="H19784" s="177"/>
      <c r="I19784" s="689"/>
      <c r="W19784">
        <f t="shared" si="2069"/>
      </c>
      <c r="X19784">
        <f t="shared" si="2070"/>
      </c>
      <c r="Y19784">
        <f t="shared" si="2071"/>
      </c>
      <c r="Z19784">
        <f t="shared" si="2072"/>
      </c>
    </row>
    <row r="19785" spans="1:26" ht="21">
      <c r="A19785" s="690"/>
      <c r="B19785" s="212"/>
      <c r="C19785" s="212"/>
      <c r="D19785" s="91"/>
      <c r="E19785" s="91"/>
      <c r="F19785" s="91"/>
      <c r="G19785" s="92" t="s">
        <v>19</v>
      </c>
      <c r="H19785" s="91"/>
      <c r="I19785" s="691">
        <f>+I19783-I19784</f>
      </c>
      <c r="L19785">
        <f>SUM(L19767:L19784)</f>
      </c>
      <c r="W19785">
        <f t="shared" si="2069"/>
      </c>
      <c r="X19785">
        <f t="shared" si="2070"/>
      </c>
      <c r="Y19785">
        <f t="shared" si="2071"/>
      </c>
      <c r="Z19785">
        <f t="shared" si="2072"/>
      </c>
    </row>
    <row r="19786" spans="1:26">
      <c r="A19786" s="688"/>
      <c r="B19786" s="222"/>
      <c r="C19786" s="222"/>
      <c r="D19786" s="69" t="s">
        <v>520</v>
      </c>
      <c r="E19786" s="69"/>
      <c r="F19786" s="69"/>
      <c r="G19786" s="69"/>
      <c r="H19786" s="112">
        <v>1</v>
      </c>
      <c r="I19786" s="692">
        <f>+L19785*H19786</f>
      </c>
      <c r="W19786">
        <f t="shared" si="2069"/>
      </c>
      <c r="X19786">
        <f t="shared" si="2070"/>
      </c>
      <c r="Y19786">
        <f t="shared" si="2071"/>
      </c>
      <c r="Z19786">
        <f t="shared" si="2072"/>
      </c>
    </row>
    <row r="19787" spans="1:26">
      <c r="A19787" s="690"/>
      <c r="B19787" s="10"/>
      <c r="C19787" s="10"/>
      <c r="D19787" s="69"/>
      <c r="E19787" s="69"/>
      <c r="F19787" s="69"/>
      <c r="G19787" s="69"/>
      <c r="H19787" s="69"/>
      <c r="I19787" s="692"/>
      <c r="W19787">
        <f t="shared" si="2069"/>
      </c>
      <c r="X19787">
        <f t="shared" si="2070"/>
      </c>
      <c r="Y19787">
        <f t="shared" si="2071"/>
      </c>
      <c r="Z19787">
        <f t="shared" si="2072"/>
      </c>
    </row>
    <row r="19788" spans="1:26" ht="15.75" thickBot="1">
      <c r="A19788" s="690"/>
      <c r="B19788" s="11" t="s">
        <v>20</v>
      </c>
      <c r="C19788" s="35"/>
      <c r="D19788" s="35"/>
      <c r="E19788" s="35"/>
      <c r="F19788" s="35"/>
      <c r="G19788" s="35"/>
      <c r="H19788" s="35"/>
      <c r="I19788" s="693"/>
      <c r="W19788">
        <f t="shared" si="2069"/>
      </c>
      <c r="X19788">
        <f t="shared" si="2070"/>
      </c>
      <c r="Y19788">
        <f t="shared" si="2071"/>
      </c>
      <c r="Z19788">
        <f t="shared" si="2072"/>
      </c>
    </row>
    <row r="19789" spans="1:26" ht="15.75" thickBot="1">
      <c r="A19789" s="694"/>
      <c r="B19789" s="38"/>
      <c r="C19789" s="39" t="s">
        <v>21</v>
      </c>
      <c r="D19789" s="40">
        <f>SUM(D19767:D19788)</f>
      </c>
      <c r="E19789" s="41">
        <f>IF(H19789=I19789,"OK","NO")</f>
      </c>
      <c r="F19789" s="40">
        <f>SUM(F19767:F19788)</f>
      </c>
      <c r="G19789" s="40">
        <f>SUM(G19767:G19788)</f>
      </c>
      <c r="H19789" s="41">
        <f>SUMPRODUCT(F19767:F19784,H19767:H19784)</f>
      </c>
      <c r="I19789" s="695">
        <f>+I19785-I19786</f>
      </c>
      <c r="W19789">
        <f t="shared" si="2069"/>
      </c>
      <c r="X19789">
        <f t="shared" si="2070"/>
      </c>
      <c r="Y19789">
        <f t="shared" si="2071"/>
      </c>
      <c r="Z19789">
        <f t="shared" si="2072"/>
      </c>
    </row>
    <row r="19790" spans="1:26" ht="15.75" thickBot="1">
      <c r="A19790" s="696"/>
      <c r="B19790" s="697"/>
      <c r="C19790" s="698"/>
      <c r="D19790" s="698"/>
      <c r="E19790" s="698"/>
      <c r="F19790" s="698"/>
      <c r="G19790" s="698"/>
      <c r="H19790" s="699"/>
      <c r="I19790" s="700"/>
      <c r="W19790">
        <f t="shared" si="2069"/>
      </c>
      <c r="X19790">
        <f t="shared" si="2070"/>
      </c>
      <c r="Y19790">
        <f t="shared" si="2071"/>
      </c>
      <c r="Z19790">
        <f t="shared" si="2072"/>
      </c>
    </row>
    <row r="19791" spans="1:26">
      <c r="A19791" s="12" t="s">
        <v>315</v>
      </c>
      <c r="B19791" s="12"/>
      <c r="C19791" s="12"/>
      <c r="D19791" s="13"/>
      <c r="E19791" s="14"/>
      <c r="F19791" s="14"/>
      <c r="G19791" s="14"/>
      <c r="H19791" s="2"/>
      <c r="I19791" s="12"/>
      <c r="W19791">
        <f t="shared" si="2069"/>
      </c>
      <c r="X19791">
        <f t="shared" si="2070"/>
      </c>
      <c r="Y19791">
        <f t="shared" si="2071"/>
      </c>
      <c r="Z19791">
        <f t="shared" si="2072"/>
      </c>
    </row>
    <row r="19792" spans="1:26">
      <c r="W19792">
        <f t="shared" si="2069"/>
      </c>
      <c r="X19792">
        <f t="shared" si="2070"/>
      </c>
      <c r="Y19792">
        <f t="shared" si="2071"/>
      </c>
      <c r="Z19792">
        <f t="shared" si="2072"/>
      </c>
    </row>
    <row r="19793" spans="1:26">
      <c r="W19793">
        <f t="shared" si="2069"/>
      </c>
      <c r="X19793">
        <f t="shared" si="2070"/>
      </c>
      <c r="Y19793">
        <f t="shared" si="2071"/>
      </c>
      <c r="Z19793">
        <f t="shared" si="2072"/>
      </c>
    </row>
    <row r="19794" spans="1:26">
      <c r="W19794">
        <f t="shared" si="2069"/>
      </c>
      <c r="X19794">
        <f t="shared" si="2070"/>
      </c>
      <c r="Y19794">
        <f t="shared" si="2071"/>
      </c>
      <c r="Z19794">
        <f t="shared" si="2072"/>
      </c>
    </row>
    <row r="19795" spans="1:26">
      <c r="A19795" s="1562" t="s">
        <v>0</v>
      </c>
      <c r="B19795" s="1562"/>
      <c r="C19795" s="1562"/>
      <c r="D19795" s="1562"/>
      <c r="E19795" s="1562"/>
      <c r="F19795" s="1562"/>
      <c r="G19795" s="1562"/>
      <c r="H19795" s="1562"/>
      <c r="I19795" s="1562"/>
      <c r="W19795">
        <f t="shared" si="2069"/>
      </c>
      <c r="X19795">
        <f t="shared" si="2070"/>
      </c>
      <c r="Y19795">
        <f t="shared" si="2071"/>
      </c>
      <c r="Z19795">
        <f t="shared" si="2072"/>
      </c>
    </row>
    <row r="19796" spans="1:26">
      <c r="W19796">
        <f t="shared" si="2069"/>
      </c>
      <c r="X19796">
        <f t="shared" si="2070"/>
      </c>
      <c r="Y19796">
        <f t="shared" si="2071"/>
      </c>
      <c r="Z19796">
        <f t="shared" si="2072"/>
      </c>
    </row>
    <row r="19797" spans="1:26">
      <c r="W19797">
        <f t="shared" si="2069"/>
      </c>
      <c r="X19797">
        <f t="shared" si="2070"/>
      </c>
      <c r="Y19797">
        <f t="shared" si="2071"/>
      </c>
      <c r="Z19797">
        <f t="shared" si="2072"/>
      </c>
    </row>
    <row r="19798" spans="1:26">
      <c r="A19798" s="1" t="s">
        <v>1</v>
      </c>
      <c r="B19798" s="1"/>
      <c r="G19798" s="489" t="s">
        <v>2</v>
      </c>
      <c r="H19798" s="3" t="s">
        <v>2822</v>
      </c>
      <c r="W19798">
        <f t="shared" si="2069"/>
      </c>
      <c r="X19798">
        <f t="shared" si="2070"/>
      </c>
      <c r="Y19798">
        <f t="shared" si="2071"/>
      </c>
      <c r="Z19798">
        <f t="shared" si="2072"/>
      </c>
    </row>
    <row r="19799" spans="1:26">
      <c r="A19799" s="1" t="inlineStr">
        <is>
          <t>Dealer-166</t>
        </is>
      </c>
      <c r="B19799" s="1"/>
      <c r="F19799" s="4"/>
      <c r="G19799" s="488" t="s">
        <v>1440</v>
      </c>
      <c r="H19799" s="1" t="s">
        <v>2425</v>
      </c>
      <c r="W19799">
        <f t="shared" si="2069"/>
      </c>
      <c r="X19799">
        <f t="shared" si="2070"/>
      </c>
      <c r="Y19799">
        <f t="shared" si="2071"/>
      </c>
      <c r="Z19799">
        <f t="shared" si="2072"/>
      </c>
    </row>
    <row r="19800" spans="1:26">
      <c r="A19800" s="1" t="inlineStr">
        <is>
          <t>Address line (redacted)</t>
        </is>
      </c>
      <c r="B19800" s="1"/>
      <c r="H19800" s="49"/>
      <c r="W19800">
        <f t="shared" si="2069"/>
      </c>
      <c r="X19800">
        <f t="shared" si="2070"/>
      </c>
      <c r="Y19800">
        <f t="shared" si="2071"/>
      </c>
      <c r="Z19800">
        <f t="shared" si="2072"/>
      </c>
    </row>
    <row r="19801" spans="1:26">
      <c r="A19801" s="1" t="inlineStr">
        <is>
          <t>Address line (redacted)</t>
        </is>
      </c>
      <c r="B19801" s="1"/>
      <c r="D19801" s="85"/>
      <c r="E19801" s="85"/>
      <c r="F19801" s="85"/>
      <c r="G19801" s="85"/>
      <c r="H19801" s="85"/>
      <c r="W19801">
        <f t="shared" si="2069"/>
      </c>
      <c r="X19801">
        <f t="shared" si="2070"/>
      </c>
      <c r="Y19801">
        <f t="shared" si="2071"/>
      </c>
      <c r="Z19801">
        <f t="shared" si="2072"/>
      </c>
    </row>
    <row r="19802" spans="1:26">
      <c r="A19802" s="12" t="s">
        <v>299</v>
      </c>
      <c r="B19802" s="86" t="inlineStr">
        <is>
          <t>GSTIN-MASKED</t>
        </is>
      </c>
      <c r="D19802" s="85"/>
      <c r="E19802" s="85"/>
      <c r="F19802" s="85"/>
      <c r="G19802" s="85"/>
      <c r="H19802" s="85"/>
      <c r="W19802">
        <f t="shared" si="2069"/>
      </c>
      <c r="X19802">
        <f t="shared" si="2070"/>
      </c>
      <c r="Y19802">
        <f t="shared" si="2071"/>
      </c>
      <c r="Z19802">
        <f t="shared" si="2072"/>
      </c>
    </row>
    <row r="19803" spans="1:26">
      <c r="D19803" s="85"/>
      <c r="E19803" s="85"/>
      <c r="F19803" s="85"/>
      <c r="G19803" s="85"/>
      <c r="H19803" s="85"/>
      <c r="W19803">
        <f t="shared" si="2069"/>
      </c>
      <c r="X19803">
        <f t="shared" si="2070"/>
      </c>
      <c r="Y19803">
        <f t="shared" si="2071"/>
      </c>
      <c r="Z19803">
        <f t="shared" si="2072"/>
      </c>
    </row>
    <row r="19804" spans="1:26">
      <c r="W19804">
        <f t="shared" si="2069"/>
      </c>
      <c r="X19804">
        <f t="shared" si="2070"/>
      </c>
      <c r="Y19804">
        <f t="shared" si="2071"/>
      </c>
      <c r="Z19804">
        <f t="shared" si="2072"/>
      </c>
    </row>
    <row r="19805" spans="1:26">
      <c r="A19805" s="1" t="s">
        <v>5</v>
      </c>
      <c r="W19805">
        <f t="shared" si="2069"/>
      </c>
      <c r="X19805">
        <f t="shared" si="2070"/>
      </c>
      <c r="Y19805">
        <f t="shared" si="2071"/>
      </c>
      <c r="Z19805">
        <f t="shared" si="2072"/>
      </c>
    </row>
    <row r="19806" spans="1:26">
      <c r="A19806" s="1" t="s">
        <v>6</v>
      </c>
      <c r="N19806">
        <v>59472</v>
      </c>
      <c r="W19806">
        <f t="shared" si="2069"/>
      </c>
      <c r="X19806">
        <f t="shared" si="2070"/>
      </c>
      <c r="Y19806">
        <f t="shared" si="2071"/>
      </c>
      <c r="Z19806">
        <f t="shared" si="2072"/>
      </c>
    </row>
    <row r="19807" spans="1:26">
      <c r="A19807" s="1" t="s">
        <v>7</v>
      </c>
      <c r="N19807">
        <v>136478</v>
      </c>
      <c r="O19807">
        <f>+N19807+N19806</f>
      </c>
      <c r="W19807">
        <f t="shared" si="2069"/>
      </c>
      <c r="X19807">
        <f t="shared" si="2070"/>
      </c>
      <c r="Y19807">
        <f t="shared" si="2071"/>
      </c>
      <c r="Z19807">
        <f t="shared" si="2072"/>
      </c>
    </row>
    <row r="19808" spans="1:26" ht="24">
      <c r="A19808" s="179" t="s">
        <v>8</v>
      </c>
      <c r="B19808" s="180" t="s">
        <v>9</v>
      </c>
      <c r="C19808" s="180" t="s">
        <v>10</v>
      </c>
      <c r="D19808" s="181" t="s">
        <v>11</v>
      </c>
      <c r="E19808" s="181" t="s">
        <v>12</v>
      </c>
      <c r="F19808" s="181" t="s">
        <v>13</v>
      </c>
      <c r="G19808" s="181" t="s">
        <v>14</v>
      </c>
      <c r="H19808" s="179" t="s">
        <v>15</v>
      </c>
      <c r="I19808" s="182" t="s">
        <v>16</v>
      </c>
      <c r="M19808">
        <v>136750</v>
      </c>
      <c r="N19808">
        <f>+N19806+M19808</f>
      </c>
      <c r="O19808">
        <f>+N19808-O19807</f>
      </c>
      <c r="W19808">
        <f t="shared" si="2069"/>
      </c>
      <c r="X19808">
        <f t="shared" si="2070"/>
      </c>
      <c r="Y19808">
        <f t="shared" si="2071"/>
      </c>
      <c r="Z19808">
        <f t="shared" si="2072"/>
      </c>
    </row>
    <row r="19809" spans="1:26">
      <c r="A19809" s="5"/>
      <c r="B19809" s="1564" t="s">
        <v>17</v>
      </c>
      <c r="C19809" s="1565"/>
      <c r="D19809" s="5"/>
      <c r="E19809" s="5"/>
      <c r="F19809" s="21"/>
      <c r="G19809" s="6"/>
      <c r="H19809" s="5"/>
      <c r="I19809" s="183"/>
      <c r="W19809">
        <f t="shared" si="2069"/>
      </c>
      <c r="X19809">
        <f t="shared" si="2070"/>
      </c>
      <c r="Y19809">
        <f t="shared" si="2071"/>
      </c>
      <c r="Z19809">
        <f t="shared" si="2072"/>
      </c>
    </row>
    <row r="19810" spans="1:26">
      <c r="A19810" s="5">
        <v>1</v>
      </c>
      <c r="B19810" s="8" t="s">
        <v>1061</v>
      </c>
      <c r="C19810" s="5" t="s">
        <v>1060</v>
      </c>
      <c r="D19810" s="5">
        <v>1</v>
      </c>
      <c r="E19810" s="5">
        <v>5</v>
      </c>
      <c r="F19810" s="5">
        <f>+E19810*D19810</f>
      </c>
      <c r="G19810" s="6">
        <f>+E19810*D19810</f>
      </c>
      <c r="H19810" s="5">
        <v>1</v>
      </c>
      <c r="I19810" s="183">
        <f>+H19810*G19810</f>
      </c>
      <c r="J19810">
        <v>119</v>
      </c>
      <c r="K19810">
        <f>+H19810-J19810</f>
      </c>
      <c r="L19810">
        <f>+K19810*G19810</f>
      </c>
      <c r="W19810">
        <f t="shared" si="2069"/>
      </c>
      <c r="X19810">
        <f t="shared" si="2070"/>
      </c>
      <c r="Y19810">
        <f t="shared" si="2071"/>
      </c>
      <c r="Z19810">
        <f t="shared" si="2072"/>
      </c>
    </row>
    <row r="19811" spans="1:26">
      <c r="A19811" s="5"/>
      <c r="B19811" s="8" t="s">
        <v>312</v>
      </c>
      <c r="C19811" s="5" t="s">
        <v>313</v>
      </c>
      <c r="D19811" s="5">
        <v>4</v>
      </c>
      <c r="E19811" s="5">
        <v>5</v>
      </c>
      <c r="F19811" s="5">
        <f>+E19811*D19811</f>
      </c>
      <c r="G19811" s="6">
        <f>+E19811*D19811</f>
      </c>
      <c r="H19811" s="5">
        <v>1</v>
      </c>
      <c r="I19811" s="183">
        <f>+H19811*G19811</f>
      </c>
      <c r="J19811">
        <v>119</v>
      </c>
      <c r="K19811">
        <f>+H19811-J19811</f>
      </c>
      <c r="L19811">
        <f>+K19811*G19811</f>
      </c>
      <c r="W19811">
        <f t="shared" si="2069"/>
      </c>
      <c r="X19811">
        <f t="shared" si="2070"/>
      </c>
      <c r="Y19811">
        <f t="shared" si="2071"/>
      </c>
      <c r="Z19811">
        <f t="shared" si="2072"/>
      </c>
    </row>
    <row r="19812" spans="1:26">
      <c r="A19812" s="5"/>
      <c r="B19812" s="1564" t="s">
        <v>300</v>
      </c>
      <c r="C19812" s="1565"/>
      <c r="E19812" s="5"/>
      <c r="F19812" s="5"/>
      <c r="G19812" s="6"/>
      <c r="H19812" s="5"/>
      <c r="I19812" s="183"/>
      <c r="W19812">
        <f t="shared" si="2069"/>
      </c>
      <c r="X19812">
        <f t="shared" si="2070"/>
      </c>
      <c r="Y19812">
        <f t="shared" si="2071"/>
      </c>
      <c r="Z19812">
        <f t="shared" si="2072"/>
      </c>
    </row>
    <row r="19813" spans="1:26" ht="24">
      <c r="A19813" s="5">
        <v>2</v>
      </c>
      <c r="B19813" s="17" t="s">
        <v>2151</v>
      </c>
      <c r="C19813" s="88" t="s">
        <v>2152</v>
      </c>
      <c r="D19813" s="5">
        <v>1</v>
      </c>
      <c r="E19813" s="5"/>
      <c r="F19813" s="5">
        <v>10</v>
      </c>
      <c r="G19813" s="6">
        <f>+F19813</f>
      </c>
      <c r="H19813" s="5">
        <v>1</v>
      </c>
      <c r="I19813" s="183">
        <f>+H19813*G19813</f>
      </c>
      <c r="J19813">
        <f>50*18%</f>
      </c>
      <c r="K19813">
        <f>+H19813-J19813</f>
      </c>
      <c r="L19813">
        <f>+K19813*G19813</f>
      </c>
      <c r="W19813">
        <f t="shared" si="2069"/>
      </c>
      <c r="X19813">
        <f t="shared" si="2070"/>
      </c>
      <c r="Y19813">
        <f t="shared" si="2071"/>
      </c>
      <c r="Z19813">
        <f t="shared" si="2072"/>
      </c>
    </row>
    <row r="19814" spans="1:26">
      <c r="A19814" s="5"/>
      <c r="B19814" s="1564" t="s">
        <v>18</v>
      </c>
      <c r="C19814" s="1565"/>
      <c r="D19814" s="5"/>
      <c r="E19814" s="5"/>
      <c r="F19814" s="21"/>
      <c r="G19814" s="6"/>
      <c r="H19814" s="5"/>
      <c r="I19814" s="183"/>
      <c r="W19814">
        <f t="shared" si="2069"/>
      </c>
      <c r="X19814">
        <f t="shared" si="2070"/>
      </c>
      <c r="Y19814">
        <f t="shared" si="2071"/>
      </c>
      <c r="Z19814">
        <f t="shared" si="2072"/>
      </c>
    </row>
    <row r="19815" spans="1:26">
      <c r="A19815" s="5">
        <v>3</v>
      </c>
      <c r="B19815" s="95" t="s">
        <v>1663</v>
      </c>
      <c r="C19815" s="101" t="s">
        <v>1664</v>
      </c>
      <c r="D19815" s="5">
        <v>1</v>
      </c>
      <c r="E19815" s="5">
        <v>4</v>
      </c>
      <c r="F19815" s="16">
        <f>+E19815*D19815</f>
      </c>
      <c r="G19815" s="6">
        <f>+E19815*D19815</f>
      </c>
      <c r="H19815" s="16">
        <v>1</v>
      </c>
      <c r="I19815" s="183">
        <f>+H19815*G19815</f>
      </c>
      <c r="J19815">
        <v>112</v>
      </c>
      <c r="K19815">
        <f>+H19815-J19815</f>
      </c>
      <c r="L19815">
        <f>+K19815*G19815</f>
      </c>
      <c r="W19815">
        <f t="shared" si="2069"/>
      </c>
      <c r="X19815">
        <f t="shared" si="2070"/>
      </c>
      <c r="Y19815">
        <f t="shared" si="2071"/>
      </c>
      <c r="Z19815">
        <f t="shared" si="2072"/>
      </c>
    </row>
    <row r="19816" spans="1:26" ht="24">
      <c r="A19816" s="5">
        <v>4</v>
      </c>
      <c r="B19816" s="95" t="s">
        <v>322</v>
      </c>
      <c r="C19816" s="101" t="s">
        <v>323</v>
      </c>
      <c r="D19816" s="5">
        <v>1</v>
      </c>
      <c r="E19816" s="16">
        <v>4</v>
      </c>
      <c r="F19816" s="16">
        <f>+E19816*D19816</f>
      </c>
      <c r="G19816" s="6">
        <f>+E19816*D19816</f>
      </c>
      <c r="H19816" s="5">
        <v>1</v>
      </c>
      <c r="I19816" s="183">
        <f>+H19816*G19816</f>
      </c>
      <c r="J19816">
        <v>112</v>
      </c>
      <c r="K19816">
        <f>+H19816-J19816</f>
      </c>
      <c r="L19816">
        <f>+K19816*G19816</f>
      </c>
      <c r="W19816">
        <f t="shared" si="2069"/>
      </c>
      <c r="X19816">
        <f t="shared" si="2070"/>
      </c>
      <c r="Y19816">
        <f t="shared" si="2071"/>
      </c>
      <c r="Z19816">
        <f t="shared" si="2072"/>
      </c>
    </row>
    <row r="19817" spans="1:26">
      <c r="A19817" s="5"/>
      <c r="B19817" s="1564" t="s">
        <v>644</v>
      </c>
      <c r="C19817" s="1565"/>
      <c r="D19817" s="5"/>
      <c r="E19817" s="5"/>
      <c r="F19817" s="21"/>
      <c r="G19817" s="6"/>
      <c r="H19817" s="5"/>
      <c r="I19817" s="183"/>
      <c r="W19817">
        <f t="shared" si="2069"/>
      </c>
      <c r="X19817">
        <f t="shared" si="2070"/>
      </c>
      <c r="Y19817">
        <f t="shared" si="2071"/>
      </c>
      <c r="Z19817">
        <f t="shared" si="2072"/>
      </c>
    </row>
    <row r="19818" spans="1:26">
      <c r="A19818" s="5">
        <v>12</v>
      </c>
      <c r="B19818" s="8" t="s">
        <v>1550</v>
      </c>
      <c r="C19818" s="5" t="s">
        <v>769</v>
      </c>
      <c r="D19818" s="5">
        <v>1</v>
      </c>
      <c r="E19818" s="16">
        <v>4</v>
      </c>
      <c r="F19818" s="16">
        <f>+E19818*D19818</f>
      </c>
      <c r="G19818" s="6">
        <f>+E19818*D19818</f>
      </c>
      <c r="H19818" s="5">
        <v>1</v>
      </c>
      <c r="I19818" s="183">
        <f>+H19818*G19818</f>
      </c>
      <c r="J19818">
        <f>1400*18%</f>
      </c>
      <c r="K19818">
        <f>+H19818-J19818</f>
      </c>
      <c r="L19818">
        <f>+K19818*G19818</f>
      </c>
      <c r="W19818">
        <f t="shared" si="2069"/>
      </c>
      <c r="X19818">
        <f t="shared" si="2070"/>
      </c>
      <c r="Y19818">
        <f t="shared" si="2071"/>
      </c>
      <c r="Z19818">
        <f t="shared" si="2072"/>
      </c>
    </row>
    <row r="19819" spans="1:26">
      <c r="A19819" s="5"/>
      <c r="B19819" s="1564" t="s">
        <v>369</v>
      </c>
      <c r="C19819" s="1565"/>
      <c r="D19819" s="5"/>
      <c r="E19819" s="5"/>
      <c r="F19819" s="21"/>
      <c r="G19819" s="6"/>
      <c r="H19819" s="5"/>
      <c r="I19819" s="183"/>
      <c r="W19819">
        <f t="shared" si="2069"/>
      </c>
      <c r="X19819">
        <f t="shared" si="2070"/>
      </c>
      <c r="Y19819">
        <f t="shared" si="2071"/>
      </c>
      <c r="Z19819">
        <f t="shared" si="2072"/>
      </c>
    </row>
    <row r="19820" spans="1:26">
      <c r="A19820" s="5">
        <v>31</v>
      </c>
      <c r="B19820" s="20" t="s">
        <v>600</v>
      </c>
      <c r="C19820" s="5" t="s">
        <v>601</v>
      </c>
      <c r="D19820" s="5">
        <v>1</v>
      </c>
      <c r="E19820" s="5">
        <v>25</v>
      </c>
      <c r="F19820" s="16">
        <f>+E19820*D19820</f>
      </c>
      <c r="G19820" s="6">
        <f>+E19820*D19820</f>
      </c>
      <c r="H19820" s="7">
        <v>1</v>
      </c>
      <c r="I19820" s="183">
        <f>+H19820*G19820</f>
      </c>
      <c r="J19820">
        <v>3.2</v>
      </c>
      <c r="K19820">
        <f>+H19820-J19820</f>
      </c>
      <c r="L19820">
        <f>+K19820*G19820</f>
      </c>
      <c r="W19820">
        <f t="shared" si="2069"/>
      </c>
      <c r="X19820">
        <f t="shared" si="2070"/>
      </c>
      <c r="Y19820">
        <f t="shared" si="2071"/>
      </c>
      <c r="Z19820">
        <f t="shared" si="2072"/>
      </c>
    </row>
    <row r="19821" spans="1:26">
      <c r="A19821" s="5">
        <v>32</v>
      </c>
      <c r="B19821" s="20" t="s">
        <v>1128</v>
      </c>
      <c r="C19821" s="5" t="s">
        <v>592</v>
      </c>
      <c r="D19821" s="5">
        <v>1</v>
      </c>
      <c r="E19821" s="5">
        <v>25</v>
      </c>
      <c r="F19821" s="16">
        <f>+E19821*D19821</f>
      </c>
      <c r="G19821" s="6">
        <f>+E19821*D19821</f>
      </c>
      <c r="H19821" s="7">
        <v>1</v>
      </c>
      <c r="I19821" s="183">
        <f>+H19821*G19821</f>
      </c>
      <c r="J19821">
        <v>3.2</v>
      </c>
      <c r="K19821">
        <f>+H19821-J19821</f>
      </c>
      <c r="L19821">
        <f>+K19821*G19821</f>
      </c>
      <c r="W19821">
        <f t="shared" si="2069"/>
      </c>
      <c r="X19821">
        <f t="shared" si="2070"/>
      </c>
      <c r="Y19821">
        <f t="shared" si="2071"/>
      </c>
      <c r="Z19821">
        <f t="shared" si="2072"/>
      </c>
    </row>
    <row r="19822" spans="1:26">
      <c r="A19822" s="5"/>
      <c r="B19822" s="8"/>
      <c r="C19822" s="5"/>
      <c r="D19822" s="5"/>
      <c r="E19822" s="5"/>
      <c r="F19822" s="21"/>
      <c r="G19822" s="6"/>
      <c r="H19822" s="5"/>
      <c r="I19822" s="183"/>
      <c r="W19822">
        <f t="shared" si="2069"/>
      </c>
      <c r="X19822">
        <f t="shared" si="2070"/>
      </c>
      <c r="Y19822">
        <f t="shared" si="2071"/>
      </c>
      <c r="Z19822">
        <f t="shared" si="2072"/>
      </c>
    </row>
    <row r="19823" spans="1:26">
      <c r="A19823" s="5"/>
      <c r="B19823" s="8"/>
      <c r="C19823" s="5"/>
      <c r="D19823" s="5"/>
      <c r="E19823" s="5"/>
      <c r="F19823" s="21"/>
      <c r="G19823" s="6"/>
      <c r="H19823" s="5"/>
      <c r="I19823" s="183"/>
      <c r="W19823">
        <f t="shared" si="2069"/>
      </c>
      <c r="X19823">
        <f t="shared" si="2070"/>
      </c>
      <c r="Y19823">
        <f t="shared" si="2071"/>
      </c>
      <c r="Z19823">
        <f t="shared" si="2072"/>
      </c>
    </row>
    <row r="19824" spans="1:26">
      <c r="A19824" s="5"/>
      <c r="B19824" s="8"/>
      <c r="C19824" s="5"/>
      <c r="D19824" s="5"/>
      <c r="E19824" s="5"/>
      <c r="F19824" s="21"/>
      <c r="G19824" s="6"/>
      <c r="H19824" s="5"/>
      <c r="I19824" s="183"/>
      <c r="W19824">
        <f t="shared" si="2069"/>
      </c>
      <c r="X19824">
        <f t="shared" si="2070"/>
      </c>
      <c r="Y19824">
        <f t="shared" si="2071"/>
      </c>
      <c r="Z19824">
        <f t="shared" si="2072"/>
      </c>
    </row>
    <row r="19825" spans="1:26">
      <c r="A19825" s="5"/>
      <c r="B19825" s="8"/>
      <c r="C19825" s="5"/>
      <c r="D19825" s="5"/>
      <c r="E19825" s="5"/>
      <c r="F19825" s="21"/>
      <c r="G19825" s="6"/>
      <c r="H19825" s="5"/>
      <c r="I19825" s="183"/>
      <c r="W19825">
        <f t="shared" si="2069"/>
      </c>
      <c r="X19825">
        <f t="shared" si="2070"/>
      </c>
      <c r="Y19825">
        <f t="shared" si="2071"/>
      </c>
      <c r="Z19825">
        <f t="shared" si="2072"/>
      </c>
    </row>
    <row r="19826" spans="1:26">
      <c r="A19826" s="5"/>
      <c r="B19826" s="8"/>
      <c r="C19826" s="5"/>
      <c r="D19826" s="5"/>
      <c r="E19826" s="5"/>
      <c r="F19826" s="21"/>
      <c r="G19826" s="6"/>
      <c r="H19826" s="5"/>
      <c r="I19826" s="183"/>
      <c r="W19826">
        <f t="shared" si="2069"/>
      </c>
      <c r="X19826">
        <f t="shared" si="2070"/>
      </c>
      <c r="Y19826">
        <f t="shared" si="2071"/>
      </c>
      <c r="Z19826">
        <f t="shared" si="2072"/>
      </c>
    </row>
    <row r="19827" spans="1:26">
      <c r="A19827" s="5"/>
      <c r="B19827" s="8"/>
      <c r="C19827" s="5"/>
      <c r="D19827" s="5"/>
      <c r="E19827" s="5"/>
      <c r="F19827" s="21"/>
      <c r="G19827" s="6"/>
      <c r="H19827" s="5"/>
      <c r="I19827" s="183"/>
      <c r="W19827">
        <f t="shared" si="2069"/>
      </c>
      <c r="X19827">
        <f t="shared" si="2070"/>
      </c>
      <c r="Y19827">
        <f t="shared" si="2071"/>
      </c>
      <c r="Z19827">
        <f t="shared" si="2072"/>
      </c>
    </row>
    <row r="19828" spans="1:26" ht="15.75" thickBot="1">
      <c r="A19828" s="5"/>
      <c r="B19828" s="224"/>
      <c r="C19828" s="15"/>
      <c r="D19828" s="23"/>
      <c r="E19828" s="225"/>
      <c r="F19828" s="23"/>
      <c r="G19828" s="24"/>
      <c r="H19828" s="225"/>
      <c r="I19828" s="226"/>
      <c r="W19828">
        <f t="shared" si="2069"/>
      </c>
      <c r="X19828">
        <f t="shared" si="2070"/>
      </c>
      <c r="Y19828">
        <f t="shared" si="2071"/>
      </c>
      <c r="Z19828">
        <f t="shared" si="2072"/>
      </c>
    </row>
    <row r="19829" spans="1:26">
      <c r="A19829" s="227"/>
      <c r="B19829" s="17"/>
      <c r="C19829" s="5"/>
      <c r="D19829" s="59"/>
      <c r="E19829" s="59"/>
      <c r="F19829" s="53"/>
      <c r="G19829" s="78"/>
      <c r="H19829" s="68"/>
      <c r="I19829" s="228">
        <f>SUM(I19809:I19828)</f>
      </c>
      <c r="L19829">
        <f>SUM(L19809:L19828)</f>
      </c>
      <c r="W19829">
        <f t="shared" si="2069"/>
      </c>
      <c r="X19829">
        <f t="shared" si="2070"/>
      </c>
      <c r="Y19829">
        <f t="shared" si="2071"/>
      </c>
      <c r="Z19829">
        <f t="shared" si="2072"/>
      </c>
    </row>
    <row r="19830" spans="1:26">
      <c r="A19830" s="10"/>
      <c r="B19830" s="10"/>
      <c r="C19830" s="69"/>
      <c r="D19830" s="69" t="s">
        <v>520</v>
      </c>
      <c r="E19830" s="69"/>
      <c r="F19830" s="69"/>
      <c r="G19830" s="69"/>
      <c r="H19830" s="112">
        <v>1</v>
      </c>
      <c r="I19830" s="191">
        <f>+L19829*H19830</f>
      </c>
      <c r="W19830">
        <f t="shared" si="2069"/>
      </c>
      <c r="X19830">
        <f t="shared" si="2070"/>
      </c>
      <c r="Y19830">
        <f t="shared" si="2071"/>
      </c>
      <c r="Z19830">
        <f t="shared" si="2072"/>
      </c>
    </row>
    <row r="19831" spans="1:26" ht="15.75" thickBot="1">
      <c r="A19831" s="10"/>
      <c r="B19831" s="11" t="s">
        <v>20</v>
      </c>
      <c r="C19831" s="35"/>
      <c r="D19831" s="35"/>
      <c r="E19831" s="35"/>
      <c r="F19831" s="35"/>
      <c r="G19831" s="35"/>
      <c r="H19831" s="35"/>
      <c r="I19831" s="98"/>
      <c r="W19831">
        <f t="shared" si="2069"/>
      </c>
      <c r="X19831">
        <f t="shared" si="2070"/>
      </c>
      <c r="Y19831">
        <f t="shared" si="2071"/>
      </c>
      <c r="Z19831">
        <f t="shared" si="2072"/>
      </c>
    </row>
    <row r="19832" spans="1:26" ht="15.75" thickBot="1">
      <c r="A19832" s="99"/>
      <c r="B19832" s="38"/>
      <c r="C19832" s="39" t="s">
        <v>21</v>
      </c>
      <c r="D19832" s="40">
        <f>SUM(D19809:D19831)</f>
      </c>
      <c r="E19832" s="41" t="s">
        <v>360</v>
      </c>
      <c r="F19832" s="40">
        <f>SUM(F19809:F19831)</f>
      </c>
      <c r="G19832" s="40">
        <f>SUM(G19809:G19831)</f>
      </c>
      <c r="H19832" s="41">
        <f>+SUMPRODUCT(H19809:H19828,F19809:F19828)</f>
      </c>
      <c r="I19832" s="100">
        <f>+I19829-I19830</f>
      </c>
      <c r="W19832">
        <f t="shared" si="2069"/>
      </c>
      <c r="X19832">
        <f t="shared" si="2070"/>
      </c>
      <c r="Y19832">
        <f t="shared" si="2071"/>
      </c>
      <c r="Z19832">
        <f t="shared" si="2072"/>
      </c>
    </row>
    <row r="19833" spans="1:26">
      <c r="A19833" s="10"/>
      <c r="B19833" s="10"/>
      <c r="C19833" s="91"/>
      <c r="D19833" s="91"/>
      <c r="E19833" s="91"/>
      <c r="F19833" s="91"/>
      <c r="G19833" s="91"/>
      <c r="H19833" s="91"/>
      <c r="I19833" s="91"/>
      <c r="W19833">
        <f t="shared" si="2069"/>
      </c>
      <c r="X19833">
        <f t="shared" si="2070"/>
      </c>
      <c r="Y19833">
        <f t="shared" si="2071"/>
      </c>
      <c r="Z19833">
        <f t="shared" si="2072"/>
      </c>
    </row>
    <row r="19834" spans="1:26">
      <c r="W19834">
        <f t="shared" si="2069"/>
      </c>
      <c r="X19834">
        <f t="shared" si="2070"/>
      </c>
      <c r="Y19834">
        <f t="shared" si="2071"/>
      </c>
      <c r="Z19834">
        <f t="shared" si="2072"/>
      </c>
    </row>
    <row r="19835" spans="1:26">
      <c r="W19835">
        <f t="shared" si="2069"/>
      </c>
      <c r="X19835">
        <f t="shared" si="2070"/>
      </c>
      <c r="Y19835">
        <f t="shared" si="2071"/>
      </c>
      <c r="Z19835">
        <f t="shared" si="2072"/>
      </c>
    </row>
    <row r="19836" spans="1:26">
      <c r="W19836">
        <f t="shared" si="2069"/>
      </c>
      <c r="X19836">
        <f t="shared" si="2070"/>
      </c>
      <c r="Y19836">
        <f t="shared" si="2071"/>
      </c>
      <c r="Z19836">
        <f t="shared" si="2072"/>
      </c>
    </row>
    <row r="19837" spans="1:26">
      <c r="W19837">
        <f t="shared" si="2069"/>
      </c>
      <c r="X19837">
        <f t="shared" si="2070"/>
      </c>
      <c r="Y19837">
        <f t="shared" si="2071"/>
      </c>
      <c r="Z19837">
        <f t="shared" si="2072"/>
      </c>
    </row>
    <row r="19838" spans="1:26">
      <c r="A19838" s="1562" t="s">
        <v>0</v>
      </c>
      <c r="B19838" s="1562"/>
      <c r="C19838" s="1562"/>
      <c r="D19838" s="1562"/>
      <c r="E19838" s="1562"/>
      <c r="F19838" s="1562"/>
      <c r="G19838" s="1562"/>
      <c r="H19838" s="1562"/>
      <c r="I19838" s="1562"/>
      <c r="W19838">
        <f t="shared" si="2069"/>
      </c>
      <c r="X19838">
        <f t="shared" si="2070"/>
      </c>
      <c r="Y19838">
        <f t="shared" si="2071"/>
      </c>
      <c r="Z19838">
        <f t="shared" si="2072"/>
      </c>
    </row>
    <row r="19839" spans="1:26">
      <c r="W19839">
        <f t="shared" si="2069"/>
      </c>
      <c r="X19839">
        <f t="shared" si="2070"/>
      </c>
      <c r="Y19839">
        <f t="shared" si="2071"/>
      </c>
      <c r="Z19839">
        <f t="shared" si="2072"/>
      </c>
    </row>
    <row r="19840" spans="1:26">
      <c r="A19840" s="1" t="s">
        <v>1</v>
      </c>
      <c r="B19840" s="1"/>
      <c r="G19840" s="489" t="s">
        <v>2</v>
      </c>
      <c r="H19840" s="3" t="s">
        <v>2822</v>
      </c>
      <c r="W19840">
        <f t="shared" si="2069"/>
      </c>
      <c r="X19840">
        <f t="shared" si="2070"/>
      </c>
      <c r="Y19840">
        <f t="shared" si="2071"/>
      </c>
      <c r="Z19840">
        <f t="shared" si="2072"/>
      </c>
    </row>
    <row r="19841" spans="1:26">
      <c r="A19841" s="1" t="inlineStr">
        <is>
          <t>Dealer-049</t>
        </is>
      </c>
      <c r="B19841" s="1"/>
      <c r="F19841" s="4"/>
      <c r="G19841" s="488" t="s">
        <v>1440</v>
      </c>
      <c r="H19841" s="1" t="s">
        <v>2426</v>
      </c>
      <c r="W19841">
        <f t="shared" si="2069"/>
      </c>
      <c r="X19841">
        <f t="shared" si="2070"/>
      </c>
      <c r="Y19841">
        <f t="shared" si="2071"/>
      </c>
      <c r="Z19841">
        <f t="shared" si="2072"/>
      </c>
    </row>
    <row r="19842" spans="1:26">
      <c r="A19842" s="1" t="inlineStr">
        <is>
          <t>Address line (redacted)</t>
        </is>
      </c>
      <c r="B19842" s="1"/>
      <c r="G19842" s="723"/>
      <c r="H19842" s="49"/>
      <c r="I19842" s="55"/>
      <c r="W19842">
        <f t="shared" si="2069"/>
      </c>
      <c r="X19842">
        <f t="shared" si="2070"/>
      </c>
      <c r="Y19842">
        <f t="shared" si="2071"/>
      </c>
      <c r="Z19842">
        <f t="shared" si="2072"/>
      </c>
    </row>
    <row r="19843" spans="1:26">
      <c r="A19843" s="1" t="inlineStr">
        <is>
          <t>Address line (redacted)</t>
        </is>
      </c>
      <c r="B19843" s="1"/>
      <c r="D19843" s="85"/>
      <c r="E19843" s="85"/>
      <c r="F19843" s="85"/>
      <c r="G19843" s="85"/>
      <c r="H19843" s="85"/>
      <c r="W19843">
        <f t="shared" si="2069"/>
      </c>
      <c r="X19843">
        <f t="shared" si="2070"/>
      </c>
      <c r="Y19843">
        <f t="shared" si="2071"/>
      </c>
      <c r="Z19843">
        <f t="shared" si="2072"/>
      </c>
    </row>
    <row r="19844" spans="1:26">
      <c r="A19844" s="268" t="s">
        <v>598</v>
      </c>
      <c r="B19844" s="243" t="inlineStr">
        <is>
          <t>GSTIN-MASKED</t>
        </is>
      </c>
      <c r="D19844" s="85"/>
      <c r="E19844" s="85"/>
      <c r="F19844" s="85"/>
      <c r="G19844" s="85"/>
      <c r="H19844" s="85"/>
      <c r="W19844">
        <f t="shared" ref="W19844:W19907" si="2073">IF(LEFT($H19844&amp;"",5)="2019-",$H19844,W19843)</f>
      </c>
      <c r="X19844">
        <f t="shared" ref="X19844:X19907" si="2074">IF($W19844="",0,IF(COUNTIF($AB$2:$AB$80,$W19844)&gt;0,1,0))</f>
      </c>
      <c r="Y19844">
        <f t="shared" ref="Y19844:Y19907" si="2075">IF($C19844="","",UPPER(TRIM(IFERROR(LEFT($C19844&amp;"",FIND("/",$C19844&amp;"")-1),$C19844&amp;""))))</f>
      </c>
      <c r="Z19844">
        <f t="shared" ref="Z19844:Z19907" si="2076">IFERROR(IF(ISNUMBER($G19844),$G19844,0),0)</f>
      </c>
    </row>
    <row r="19845" spans="1:26">
      <c r="A19845" s="49"/>
      <c r="B19845" s="87"/>
      <c r="W19845">
        <f t="shared" si="2073"/>
      </c>
      <c r="X19845">
        <f t="shared" si="2074"/>
      </c>
      <c r="Y19845">
        <f t="shared" si="2075"/>
      </c>
      <c r="Z19845">
        <f t="shared" si="2076"/>
      </c>
    </row>
    <row r="19846" spans="1:26">
      <c r="A19846" s="1" t="s">
        <v>5</v>
      </c>
      <c r="W19846">
        <f t="shared" si="2073"/>
      </c>
      <c r="X19846">
        <f t="shared" si="2074"/>
      </c>
      <c r="Y19846">
        <f t="shared" si="2075"/>
      </c>
      <c r="Z19846">
        <f t="shared" si="2076"/>
      </c>
    </row>
    <row r="19847" spans="1:26">
      <c r="A19847" s="1" t="s">
        <v>6</v>
      </c>
      <c r="W19847">
        <f t="shared" si="2073"/>
      </c>
      <c r="X19847">
        <f t="shared" si="2074"/>
      </c>
      <c r="Y19847">
        <f t="shared" si="2075"/>
      </c>
      <c r="Z19847">
        <f t="shared" si="2076"/>
      </c>
    </row>
    <row r="19848" spans="1:26">
      <c r="A19848" s="1" t="s">
        <v>7</v>
      </c>
      <c r="W19848">
        <f t="shared" si="2073"/>
      </c>
      <c r="X19848">
        <f t="shared" si="2074"/>
      </c>
      <c r="Y19848">
        <f t="shared" si="2075"/>
      </c>
      <c r="Z19848">
        <f t="shared" si="2076"/>
      </c>
    </row>
    <row r="19849" spans="1:26" ht="24">
      <c r="A19849" s="88" t="s">
        <v>8</v>
      </c>
      <c r="B19849" s="89" t="s">
        <v>9</v>
      </c>
      <c r="C19849" s="89" t="s">
        <v>10</v>
      </c>
      <c r="D19849" s="34" t="s">
        <v>11</v>
      </c>
      <c r="E19849" s="34" t="s">
        <v>12</v>
      </c>
      <c r="F19849" s="34" t="s">
        <v>13</v>
      </c>
      <c r="G19849" s="34" t="s">
        <v>14</v>
      </c>
      <c r="H19849" s="88" t="s">
        <v>15</v>
      </c>
      <c r="I19849" s="90" t="s">
        <v>16</v>
      </c>
      <c r="W19849">
        <f t="shared" si="2073"/>
      </c>
      <c r="X19849">
        <f t="shared" si="2074"/>
      </c>
      <c r="Y19849">
        <f t="shared" si="2075"/>
      </c>
      <c r="Z19849">
        <f t="shared" si="2076"/>
      </c>
    </row>
    <row r="19850" spans="1:26">
      <c r="A19850" s="5"/>
      <c r="B19850" s="1564" t="s">
        <v>17</v>
      </c>
      <c r="C19850" s="1565"/>
      <c r="D19850" s="50"/>
      <c r="E19850" s="50"/>
      <c r="F19850" s="21"/>
      <c r="G19850" s="6"/>
      <c r="H19850" s="5"/>
      <c r="I19850" s="183"/>
      <c r="W19850">
        <f t="shared" si="2073"/>
      </c>
      <c r="X19850">
        <f t="shared" si="2074"/>
      </c>
      <c r="Y19850">
        <f t="shared" si="2075"/>
      </c>
      <c r="Z19850">
        <f t="shared" si="2076"/>
      </c>
    </row>
    <row r="19851" spans="1:26">
      <c r="A19851" s="5">
        <v>1</v>
      </c>
      <c r="B19851" s="8" t="s">
        <v>2024</v>
      </c>
      <c r="C19851" s="5" t="s">
        <v>1444</v>
      </c>
      <c r="D19851" s="5">
        <v>1</v>
      </c>
      <c r="E19851" s="5">
        <v>5</v>
      </c>
      <c r="F19851" s="6">
        <f>+E19851*D19851</f>
      </c>
      <c r="G19851" s="127">
        <f>+E19851*D19851</f>
      </c>
      <c r="H19851" s="5">
        <v>1</v>
      </c>
      <c r="I19851" s="183">
        <f>+H19851*G19851</f>
      </c>
      <c r="W19851">
        <f t="shared" si="2073"/>
      </c>
      <c r="X19851">
        <f t="shared" si="2074"/>
      </c>
      <c r="Y19851">
        <f t="shared" si="2075"/>
      </c>
      <c r="Z19851">
        <f t="shared" si="2076"/>
      </c>
    </row>
    <row r="19852" spans="1:26">
      <c r="A19852" s="19"/>
      <c r="B19852" s="95"/>
      <c r="C19852" s="101"/>
      <c r="D19852" s="134"/>
      <c r="E19852" s="5"/>
      <c r="F19852" s="16"/>
      <c r="G19852" s="6"/>
      <c r="H19852" s="312"/>
      <c r="I19852" s="183"/>
      <c r="W19852">
        <f t="shared" si="2073"/>
      </c>
      <c r="X19852">
        <f t="shared" si="2074"/>
      </c>
      <c r="Y19852">
        <f t="shared" si="2075"/>
      </c>
      <c r="Z19852">
        <f t="shared" si="2076"/>
      </c>
    </row>
    <row r="19853" spans="1:26">
      <c r="A19853" s="10"/>
      <c r="B19853" s="95"/>
      <c r="C19853" s="184"/>
      <c r="D19853" s="660"/>
      <c r="E19853" s="184"/>
      <c r="F19853" s="238"/>
      <c r="G19853" s="35"/>
      <c r="H19853" s="35"/>
      <c r="I19853" s="98"/>
      <c r="W19853">
        <f t="shared" si="2073"/>
      </c>
      <c r="X19853">
        <f t="shared" si="2074"/>
      </c>
      <c r="Y19853">
        <f t="shared" si="2075"/>
      </c>
      <c r="Z19853">
        <f t="shared" si="2076"/>
      </c>
    </row>
    <row r="19854" spans="1:26">
      <c r="A19854" s="10"/>
      <c r="B19854" s="95"/>
      <c r="C19854" s="184"/>
      <c r="D19854" s="660"/>
      <c r="E19854" s="184"/>
      <c r="F19854" s="238"/>
      <c r="G19854" s="35"/>
      <c r="H19854" s="35"/>
      <c r="I19854" s="98"/>
      <c r="W19854">
        <f t="shared" si="2073"/>
      </c>
      <c r="X19854">
        <f t="shared" si="2074"/>
      </c>
      <c r="Y19854">
        <f t="shared" si="2075"/>
      </c>
      <c r="Z19854">
        <f t="shared" si="2076"/>
      </c>
    </row>
    <row r="19855" spans="1:26">
      <c r="A19855" s="10"/>
      <c r="B19855" s="95"/>
      <c r="C19855" s="184"/>
      <c r="D19855" s="660"/>
      <c r="E19855" s="184"/>
      <c r="F19855" s="238"/>
      <c r="G19855" s="35"/>
      <c r="H19855" s="35"/>
      <c r="I19855" s="98"/>
      <c r="W19855">
        <f t="shared" si="2073"/>
      </c>
      <c r="X19855">
        <f t="shared" si="2074"/>
      </c>
      <c r="Y19855">
        <f t="shared" si="2075"/>
      </c>
      <c r="Z19855">
        <f t="shared" si="2076"/>
      </c>
    </row>
    <row r="19856" spans="1:26">
      <c r="A19856" s="10"/>
      <c r="B19856" s="95"/>
      <c r="C19856" s="184"/>
      <c r="D19856" s="660"/>
      <c r="E19856" s="184"/>
      <c r="F19856" s="238"/>
      <c r="G19856" s="35"/>
      <c r="H19856" s="35"/>
      <c r="I19856" s="98"/>
      <c r="W19856">
        <f t="shared" si="2073"/>
      </c>
      <c r="X19856">
        <f t="shared" si="2074"/>
      </c>
      <c r="Y19856">
        <f t="shared" si="2075"/>
      </c>
      <c r="Z19856">
        <f t="shared" si="2076"/>
      </c>
    </row>
    <row r="19857" spans="1:26">
      <c r="A19857" s="10"/>
      <c r="B19857" s="95"/>
      <c r="C19857" s="184"/>
      <c r="D19857" s="660"/>
      <c r="E19857" s="184"/>
      <c r="F19857" s="238"/>
      <c r="G19857" s="35"/>
      <c r="H19857" s="35"/>
      <c r="I19857" s="98"/>
      <c r="W19857">
        <f t="shared" si="2073"/>
      </c>
      <c r="X19857">
        <f t="shared" si="2074"/>
      </c>
      <c r="Y19857">
        <f t="shared" si="2075"/>
      </c>
      <c r="Z19857">
        <f t="shared" si="2076"/>
      </c>
    </row>
    <row r="19858" spans="1:26">
      <c r="A19858" s="10"/>
      <c r="B19858" s="95"/>
      <c r="C19858" s="184"/>
      <c r="D19858" s="660"/>
      <c r="E19858" s="184"/>
      <c r="F19858" s="238"/>
      <c r="G19858" s="35"/>
      <c r="H19858" s="35"/>
      <c r="I19858" s="98"/>
      <c r="W19858">
        <f t="shared" si="2073"/>
      </c>
      <c r="X19858">
        <f t="shared" si="2074"/>
      </c>
      <c r="Y19858">
        <f t="shared" si="2075"/>
      </c>
      <c r="Z19858">
        <f t="shared" si="2076"/>
      </c>
    </row>
    <row r="19859" spans="1:26">
      <c r="A19859" s="10"/>
      <c r="B19859" s="95"/>
      <c r="C19859" s="184"/>
      <c r="D19859" s="660"/>
      <c r="E19859" s="184"/>
      <c r="F19859" s="238"/>
      <c r="G19859" s="35"/>
      <c r="H19859" s="35"/>
      <c r="I19859" s="98"/>
      <c r="W19859">
        <f t="shared" si="2073"/>
      </c>
      <c r="X19859">
        <f t="shared" si="2074"/>
      </c>
      <c r="Y19859">
        <f t="shared" si="2075"/>
      </c>
      <c r="Z19859">
        <f t="shared" si="2076"/>
      </c>
    </row>
    <row r="19860" spans="1:26">
      <c r="A19860" s="10"/>
      <c r="B19860" s="95"/>
      <c r="C19860" s="184"/>
      <c r="D19860" s="660"/>
      <c r="E19860" s="184"/>
      <c r="F19860" s="238"/>
      <c r="G19860" s="35"/>
      <c r="H19860" s="35"/>
      <c r="I19860" s="98"/>
      <c r="W19860">
        <f t="shared" si="2073"/>
      </c>
      <c r="X19860">
        <f t="shared" si="2074"/>
      </c>
      <c r="Y19860">
        <f t="shared" si="2075"/>
      </c>
      <c r="Z19860">
        <f t="shared" si="2076"/>
      </c>
    </row>
    <row r="19861" spans="1:26">
      <c r="A19861" s="10"/>
      <c r="B19861" s="95"/>
      <c r="C19861" s="184"/>
      <c r="D19861" s="660"/>
      <c r="E19861" s="184"/>
      <c r="F19861" s="238"/>
      <c r="G19861" s="35"/>
      <c r="H19861" s="35"/>
      <c r="I19861" s="98"/>
      <c r="W19861">
        <f t="shared" si="2073"/>
      </c>
      <c r="X19861">
        <f t="shared" si="2074"/>
      </c>
      <c r="Y19861">
        <f t="shared" si="2075"/>
      </c>
      <c r="Z19861">
        <f t="shared" si="2076"/>
      </c>
    </row>
    <row r="19862" spans="1:26">
      <c r="A19862" s="10"/>
      <c r="B19862" s="95"/>
      <c r="C19862" s="184"/>
      <c r="D19862" s="660"/>
      <c r="E19862" s="184"/>
      <c r="F19862" s="238"/>
      <c r="G19862" s="35"/>
      <c r="H19862" s="35"/>
      <c r="I19862" s="98"/>
      <c r="W19862">
        <f t="shared" si="2073"/>
      </c>
      <c r="X19862">
        <f t="shared" si="2074"/>
      </c>
      <c r="Y19862">
        <f t="shared" si="2075"/>
      </c>
      <c r="Z19862">
        <f t="shared" si="2076"/>
      </c>
    </row>
    <row r="19863" spans="1:26">
      <c r="A19863" s="10"/>
      <c r="B19863" s="95"/>
      <c r="C19863" s="184"/>
      <c r="D19863" s="660"/>
      <c r="E19863" s="184"/>
      <c r="F19863" s="238"/>
      <c r="G19863" s="35"/>
      <c r="H19863" s="35"/>
      <c r="I19863" s="98"/>
      <c r="W19863">
        <f t="shared" si="2073"/>
      </c>
      <c r="X19863">
        <f t="shared" si="2074"/>
      </c>
      <c r="Y19863">
        <f t="shared" si="2075"/>
      </c>
      <c r="Z19863">
        <f t="shared" si="2076"/>
      </c>
    </row>
    <row r="19864" spans="1:26">
      <c r="A19864" s="10"/>
      <c r="B19864" s="95"/>
      <c r="C19864" s="184"/>
      <c r="D19864" s="660"/>
      <c r="E19864" s="184"/>
      <c r="F19864" s="238"/>
      <c r="G19864" s="35"/>
      <c r="H19864" s="35"/>
      <c r="I19864" s="98"/>
      <c r="W19864">
        <f t="shared" si="2073"/>
      </c>
      <c r="X19864">
        <f t="shared" si="2074"/>
      </c>
      <c r="Y19864">
        <f t="shared" si="2075"/>
      </c>
      <c r="Z19864">
        <f t="shared" si="2076"/>
      </c>
    </row>
    <row r="19865" spans="1:26">
      <c r="A19865" s="10"/>
      <c r="B19865" s="95"/>
      <c r="C19865" s="184"/>
      <c r="D19865" s="660"/>
      <c r="E19865" s="184"/>
      <c r="F19865" s="238"/>
      <c r="G19865" s="35"/>
      <c r="H19865" s="35"/>
      <c r="I19865" s="98"/>
      <c r="W19865">
        <f t="shared" si="2073"/>
      </c>
      <c r="X19865">
        <f t="shared" si="2074"/>
      </c>
      <c r="Y19865">
        <f t="shared" si="2075"/>
      </c>
      <c r="Z19865">
        <f t="shared" si="2076"/>
      </c>
    </row>
    <row r="19866" spans="1:26" ht="15.75" thickBot="1">
      <c r="A19866" s="10"/>
      <c r="B19866" s="80" t="s">
        <v>20</v>
      </c>
      <c r="C19866" s="35"/>
      <c r="D19866" s="35"/>
      <c r="E19866" s="35"/>
      <c r="F19866" s="35"/>
      <c r="G19866" s="35"/>
      <c r="H19866" s="35"/>
      <c r="I19866" s="98"/>
      <c r="W19866">
        <f t="shared" si="2073"/>
      </c>
      <c r="X19866">
        <f t="shared" si="2074"/>
      </c>
      <c r="Y19866">
        <f t="shared" si="2075"/>
      </c>
      <c r="Z19866">
        <f t="shared" si="2076"/>
      </c>
    </row>
    <row r="19867" spans="1:26" ht="15.75" thickBot="1">
      <c r="A19867" s="99"/>
      <c r="B19867" s="81"/>
      <c r="C19867" s="39" t="s">
        <v>21</v>
      </c>
      <c r="D19867" s="40">
        <f>SUM(D19850:D19866)</f>
      </c>
      <c r="E19867" s="41">
        <f>IF(H19867=I19867,"OK","NO")</f>
      </c>
      <c r="F19867" s="40">
        <f>SUM(F19850:F19866)</f>
      </c>
      <c r="G19867" s="40">
        <f>SUM(G19850:G19866)</f>
      </c>
      <c r="H19867" s="42">
        <f>SUMPRODUCT(H19850:H19866,G19850:G19866)</f>
      </c>
      <c r="I19867" s="100">
        <f>SUM(I19847:I19866)</f>
      </c>
      <c r="W19867">
        <f t="shared" si="2073"/>
      </c>
      <c r="X19867">
        <f t="shared" si="2074"/>
      </c>
      <c r="Y19867">
        <f t="shared" si="2075"/>
      </c>
      <c r="Z19867">
        <f t="shared" si="2076"/>
      </c>
    </row>
    <row r="19868" spans="1:26">
      <c r="A19868" s="10"/>
      <c r="B19868" s="10"/>
      <c r="C19868" s="91"/>
      <c r="D19868" s="91"/>
      <c r="E19868" s="91"/>
      <c r="F19868" s="91"/>
      <c r="G19868" s="91"/>
      <c r="H19868" s="91"/>
      <c r="I19868" s="91"/>
      <c r="W19868">
        <f t="shared" si="2073"/>
      </c>
      <c r="X19868">
        <f t="shared" si="2074"/>
      </c>
      <c r="Y19868">
        <f t="shared" si="2075"/>
      </c>
      <c r="Z19868">
        <f t="shared" si="2076"/>
      </c>
    </row>
    <row r="19869" spans="1:26">
      <c r="A19869" s="12" t="s">
        <v>281</v>
      </c>
      <c r="B19869" s="12"/>
      <c r="C19869" s="12"/>
      <c r="D19869" s="13"/>
      <c r="E19869" s="14"/>
      <c r="F19869" s="14"/>
      <c r="G19869" s="14"/>
      <c r="H19869" s="2"/>
      <c r="I19869" s="12"/>
      <c r="W19869">
        <f t="shared" si="2073"/>
      </c>
      <c r="X19869">
        <f t="shared" si="2074"/>
      </c>
      <c r="Y19869">
        <f t="shared" si="2075"/>
      </c>
      <c r="Z19869">
        <f t="shared" si="2076"/>
      </c>
    </row>
    <row r="19870" spans="1:26">
      <c r="W19870">
        <f t="shared" si="2073"/>
      </c>
      <c r="X19870">
        <f t="shared" si="2074"/>
      </c>
      <c r="Y19870">
        <f t="shared" si="2075"/>
      </c>
      <c r="Z19870">
        <f t="shared" si="2076"/>
      </c>
    </row>
    <row r="19871" spans="1:26">
      <c r="W19871">
        <f t="shared" si="2073"/>
      </c>
      <c r="X19871">
        <f t="shared" si="2074"/>
      </c>
      <c r="Y19871">
        <f t="shared" si="2075"/>
      </c>
      <c r="Z19871">
        <f t="shared" si="2076"/>
      </c>
    </row>
    <row r="19872" spans="1:26">
      <c r="W19872">
        <f t="shared" si="2073"/>
      </c>
      <c r="X19872">
        <f t="shared" si="2074"/>
      </c>
      <c r="Y19872">
        <f t="shared" si="2075"/>
      </c>
      <c r="Z19872">
        <f t="shared" si="2076"/>
      </c>
    </row>
    <row r="19873" spans="1:26">
      <c r="W19873">
        <f t="shared" si="2073"/>
      </c>
      <c r="X19873">
        <f t="shared" si="2074"/>
      </c>
      <c r="Y19873">
        <f t="shared" si="2075"/>
      </c>
      <c r="Z19873">
        <f t="shared" si="2076"/>
      </c>
    </row>
    <row r="19874" spans="1:26">
      <c r="A19874" s="1562" t="s">
        <v>0</v>
      </c>
      <c r="B19874" s="1562"/>
      <c r="C19874" s="1562"/>
      <c r="D19874" s="1562"/>
      <c r="E19874" s="1562"/>
      <c r="F19874" s="1562"/>
      <c r="G19874" s="1562"/>
      <c r="H19874" s="1562"/>
      <c r="I19874" s="1562"/>
      <c r="W19874">
        <f t="shared" si="2073"/>
      </c>
      <c r="X19874">
        <f t="shared" si="2074"/>
      </c>
      <c r="Y19874">
        <f t="shared" si="2075"/>
      </c>
      <c r="Z19874">
        <f t="shared" si="2076"/>
      </c>
    </row>
    <row r="19875" spans="1:26">
      <c r="W19875">
        <f t="shared" si="2073"/>
      </c>
      <c r="X19875">
        <f t="shared" si="2074"/>
      </c>
      <c r="Y19875">
        <f t="shared" si="2075"/>
      </c>
      <c r="Z19875">
        <f t="shared" si="2076"/>
      </c>
    </row>
    <row r="19876" spans="1:26">
      <c r="B19876" s="124"/>
      <c r="C19876" s="124"/>
      <c r="D19876" s="124"/>
      <c r="E19876" s="124"/>
      <c r="F19876" s="124"/>
      <c r="G19876" s="124"/>
      <c r="H19876" s="124"/>
      <c r="I19876" s="124"/>
      <c r="W19876">
        <f t="shared" si="2073"/>
      </c>
      <c r="X19876">
        <f t="shared" si="2074"/>
      </c>
      <c r="Y19876">
        <f t="shared" si="2075"/>
      </c>
      <c r="Z19876">
        <f t="shared" si="2076"/>
      </c>
    </row>
    <row r="19877" spans="1:26">
      <c r="A19877" s="1" t="s">
        <v>1</v>
      </c>
      <c r="W19877">
        <f t="shared" si="2073"/>
      </c>
      <c r="X19877">
        <f t="shared" si="2074"/>
      </c>
      <c r="Y19877">
        <f t="shared" si="2075"/>
      </c>
      <c r="Z19877">
        <f t="shared" si="2076"/>
      </c>
    </row>
    <row r="19878" spans="1:26">
      <c r="A19878" s="1" t="inlineStr">
        <is>
          <t>Dealer-162</t>
        </is>
      </c>
      <c r="W19878">
        <f t="shared" si="2073"/>
      </c>
      <c r="X19878">
        <f t="shared" si="2074"/>
      </c>
      <c r="Y19878">
        <f t="shared" si="2075"/>
      </c>
      <c r="Z19878">
        <f t="shared" si="2076"/>
      </c>
    </row>
    <row r="19879" spans="1:26">
      <c r="A19879" s="1" t="inlineStr">
        <is>
          <t>Address line (redacted)</t>
        </is>
      </c>
      <c r="B19879" s="1"/>
      <c r="G19879" s="2" t="s">
        <v>2</v>
      </c>
      <c r="H19879" s="3" t="s">
        <v>2822</v>
      </c>
      <c r="W19879">
        <f t="shared" si="2073"/>
      </c>
      <c r="X19879">
        <f t="shared" si="2074"/>
      </c>
      <c r="Y19879">
        <f t="shared" si="2075"/>
      </c>
      <c r="Z19879">
        <f t="shared" si="2076"/>
      </c>
    </row>
    <row r="19880" spans="1:26">
      <c r="A19880" s="1" t="inlineStr">
        <is>
          <t>Address line (redacted)</t>
        </is>
      </c>
      <c r="B19880" s="1"/>
      <c r="C19880" s="1"/>
      <c r="G19880" s="451" t="s">
        <v>1440</v>
      </c>
      <c r="H19880" s="1" t="s">
        <v>2427</v>
      </c>
      <c r="W19880">
        <f t="shared" si="2073"/>
      </c>
      <c r="X19880">
        <f t="shared" si="2074"/>
      </c>
      <c r="Y19880">
        <f t="shared" si="2075"/>
      </c>
      <c r="Z19880">
        <f t="shared" si="2076"/>
      </c>
    </row>
    <row r="19881" spans="1:26">
      <c r="A19881" s="1" t="inlineStr">
        <is>
          <t>Address line (redacted)</t>
        </is>
      </c>
      <c r="B19881" s="1"/>
      <c r="H19881" s="49"/>
      <c r="W19881">
        <f t="shared" si="2073"/>
      </c>
      <c r="X19881">
        <f t="shared" si="2074"/>
      </c>
      <c r="Y19881">
        <f t="shared" si="2075"/>
      </c>
      <c r="Z19881">
        <f t="shared" si="2076"/>
      </c>
    </row>
    <row r="19882" spans="1:26">
      <c r="A19882" s="12" t="s">
        <v>4</v>
      </c>
      <c r="B19882" s="86" t="inlineStr">
        <is>
          <t>GSTIN-MASKED</t>
        </is>
      </c>
      <c r="D19882" s="197"/>
      <c r="E19882" s="197"/>
      <c r="F19882" s="197"/>
      <c r="G19882" s="197"/>
      <c r="H19882" s="197"/>
      <c r="W19882">
        <f t="shared" si="2073"/>
      </c>
      <c r="X19882">
        <f t="shared" si="2074"/>
      </c>
      <c r="Y19882">
        <f t="shared" si="2075"/>
      </c>
      <c r="Z19882">
        <f t="shared" si="2076"/>
      </c>
    </row>
    <row r="19883" spans="1:26">
      <c r="B19883" s="1"/>
      <c r="D19883" s="197"/>
      <c r="E19883" s="197"/>
      <c r="F19883" s="197"/>
      <c r="G19883" s="197"/>
      <c r="H19883" s="197"/>
      <c r="W19883">
        <f t="shared" si="2073"/>
      </c>
      <c r="X19883">
        <f t="shared" si="2074"/>
      </c>
      <c r="Y19883">
        <f t="shared" si="2075"/>
      </c>
      <c r="Z19883">
        <f t="shared" si="2076"/>
      </c>
    </row>
    <row r="19884" spans="1:26">
      <c r="A19884" s="1" t="s">
        <v>5</v>
      </c>
      <c r="D19884" s="197"/>
      <c r="E19884" s="197"/>
      <c r="F19884" s="197"/>
      <c r="G19884" s="197"/>
      <c r="H19884" s="197"/>
      <c r="W19884">
        <f t="shared" si="2073"/>
      </c>
      <c r="X19884">
        <f t="shared" si="2074"/>
      </c>
      <c r="Y19884">
        <f t="shared" si="2075"/>
      </c>
      <c r="Z19884">
        <f t="shared" si="2076"/>
      </c>
    </row>
    <row r="19885" spans="1:26">
      <c r="A19885" s="1" t="s">
        <v>6</v>
      </c>
      <c r="D19885" s="197"/>
      <c r="E19885" s="197"/>
      <c r="F19885" s="197"/>
      <c r="G19885" s="197"/>
      <c r="H19885" s="197"/>
      <c r="W19885">
        <f t="shared" si="2073"/>
      </c>
      <c r="X19885">
        <f t="shared" si="2074"/>
      </c>
      <c r="Y19885">
        <f t="shared" si="2075"/>
      </c>
      <c r="Z19885">
        <f t="shared" si="2076"/>
      </c>
    </row>
    <row r="19886" spans="1:26" ht="15.75" thickBot="1">
      <c r="A19886" s="1" t="s">
        <v>7</v>
      </c>
      <c r="W19886">
        <f t="shared" si="2073"/>
      </c>
      <c r="X19886">
        <f t="shared" si="2074"/>
      </c>
      <c r="Y19886">
        <f t="shared" si="2075"/>
      </c>
      <c r="Z19886">
        <f t="shared" si="2076"/>
      </c>
    </row>
    <row r="19887" spans="1:26" ht="24.75" thickBot="1">
      <c r="A19887" s="162" t="s">
        <v>8</v>
      </c>
      <c r="B19887" s="163" t="s">
        <v>9</v>
      </c>
      <c r="C19887" s="163" t="s">
        <v>10</v>
      </c>
      <c r="D19887" s="164" t="s">
        <v>11</v>
      </c>
      <c r="E19887" s="164" t="s">
        <v>12</v>
      </c>
      <c r="F19887" s="164" t="s">
        <v>13</v>
      </c>
      <c r="G19887" s="164" t="s">
        <v>14</v>
      </c>
      <c r="H19887" s="165" t="s">
        <v>15</v>
      </c>
      <c r="I19887" s="166" t="s">
        <v>16</v>
      </c>
      <c r="M19887" t="s">
        <v>1554</v>
      </c>
      <c r="W19887">
        <f t="shared" si="2073"/>
      </c>
      <c r="X19887">
        <f t="shared" si="2074"/>
      </c>
      <c r="Y19887">
        <f t="shared" si="2075"/>
      </c>
      <c r="Z19887">
        <f t="shared" si="2076"/>
      </c>
    </row>
    <row r="19888" spans="1:26">
      <c r="A19888" s="341"/>
      <c r="B19888" s="1620" t="s">
        <v>17</v>
      </c>
      <c r="C19888" s="1620"/>
      <c r="D19888" s="5"/>
      <c r="E19888" s="5"/>
      <c r="F19888" s="5"/>
      <c r="G19888" s="5"/>
      <c r="H19888" s="5"/>
      <c r="I19888" s="58"/>
      <c r="W19888">
        <f t="shared" si="2073"/>
      </c>
      <c r="X19888">
        <f t="shared" si="2074"/>
      </c>
      <c r="Y19888">
        <f t="shared" si="2075"/>
      </c>
      <c r="Z19888">
        <f t="shared" si="2076"/>
      </c>
    </row>
    <row r="19889" spans="1:26">
      <c r="A19889" s="5">
        <v>1</v>
      </c>
      <c r="B19889" s="8" t="s">
        <v>1280</v>
      </c>
      <c r="C19889" s="5" t="s">
        <v>1281</v>
      </c>
      <c r="D19889" s="5">
        <v>4</v>
      </c>
      <c r="E19889" s="5">
        <v>5</v>
      </c>
      <c r="F19889" s="5">
        <f>+E19889*D19889</f>
      </c>
      <c r="G19889" s="522">
        <f>+E19889*D19889</f>
      </c>
      <c r="H19889" s="5">
        <v>1</v>
      </c>
      <c r="I19889" s="58">
        <f>+H19889*G19889</f>
      </c>
      <c r="J19889">
        <v>119</v>
      </c>
      <c r="K19889">
        <f>+H19889-J19889</f>
      </c>
      <c r="L19889">
        <f>+K19889*G19889</f>
      </c>
      <c r="N19889">
        <v>330</v>
      </c>
      <c r="O19889">
        <v>425</v>
      </c>
      <c r="P19889">
        <f>+O19889*N19889</f>
      </c>
      <c r="Q19889">
        <f>+P19889*28%</f>
      </c>
      <c r="R19889">
        <f>+Q19889+P19889</f>
      </c>
      <c r="W19889">
        <f t="shared" si="2073"/>
      </c>
      <c r="X19889">
        <f t="shared" si="2074"/>
      </c>
      <c r="Y19889">
        <f t="shared" si="2075"/>
      </c>
      <c r="Z19889">
        <f t="shared" si="2076"/>
      </c>
    </row>
    <row r="19890" spans="1:26">
      <c r="A19890" s="5">
        <v>2</v>
      </c>
      <c r="B19890" s="8" t="s">
        <v>336</v>
      </c>
      <c r="C19890" s="5" t="s">
        <v>337</v>
      </c>
      <c r="D19890" s="5">
        <v>2</v>
      </c>
      <c r="E19890" s="5">
        <v>5</v>
      </c>
      <c r="F19890" s="5">
        <f t="shared" ref="F19890:F19903" si="2077">+E19890*D19890</f>
      </c>
      <c r="G19890" s="522">
        <f t="shared" ref="G19890:G19903" si="2078">+E19890*D19890</f>
      </c>
      <c r="H19890" s="5">
        <v>1</v>
      </c>
      <c r="I19890" s="58">
        <f t="shared" ref="I19890:I19903" si="2079">+H19890*G19890</f>
      </c>
      <c r="J19890">
        <v>119</v>
      </c>
      <c r="K19890">
        <f t="shared" ref="K19890:K19903" si="2080">+H19890-J19890</f>
      </c>
      <c r="L19890">
        <f t="shared" ref="L19890:L19903" si="2081">+K19890*G19890</f>
      </c>
      <c r="W19890">
        <f t="shared" si="2073"/>
      </c>
      <c r="X19890">
        <f t="shared" si="2074"/>
      </c>
      <c r="Y19890">
        <f t="shared" si="2075"/>
      </c>
      <c r="Z19890">
        <f t="shared" si="2076"/>
      </c>
    </row>
    <row r="19891" spans="1:26" ht="10.5" customHeight="1">
      <c r="A19891" s="5"/>
      <c r="B19891" s="8"/>
      <c r="C19891" s="5"/>
      <c r="D19891" s="5"/>
      <c r="E19891" s="5"/>
      <c r="F19891" s="5"/>
      <c r="G19891" s="5"/>
      <c r="H19891" s="5"/>
      <c r="I19891" s="58"/>
      <c r="W19891">
        <f t="shared" si="2073"/>
      </c>
      <c r="X19891">
        <f t="shared" si="2074"/>
      </c>
      <c r="Y19891">
        <f t="shared" si="2075"/>
      </c>
      <c r="Z19891">
        <f t="shared" si="2076"/>
      </c>
    </row>
    <row r="19892" spans="1:26">
      <c r="A19892" s="5">
        <v>4</v>
      </c>
      <c r="B19892" s="8" t="s">
        <v>340</v>
      </c>
      <c r="C19892" s="5" t="s">
        <v>341</v>
      </c>
      <c r="D19892" s="5">
        <v>2</v>
      </c>
      <c r="E19892" s="5">
        <v>5</v>
      </c>
      <c r="F19892" s="5">
        <f t="shared" si="2077"/>
      </c>
      <c r="G19892" s="522">
        <f t="shared" si="2078"/>
      </c>
      <c r="H19892" s="5">
        <v>1</v>
      </c>
      <c r="I19892" s="58">
        <f t="shared" si="2079"/>
      </c>
      <c r="J19892">
        <v>119</v>
      </c>
      <c r="K19892">
        <f t="shared" si="2080"/>
      </c>
      <c r="L19892">
        <f t="shared" si="2081"/>
      </c>
      <c r="W19892">
        <f t="shared" si="2073"/>
      </c>
      <c r="X19892">
        <f t="shared" si="2074"/>
      </c>
      <c r="Y19892">
        <f t="shared" si="2075"/>
      </c>
      <c r="Z19892">
        <f t="shared" si="2076"/>
      </c>
    </row>
    <row r="19893" spans="1:26">
      <c r="A19893" s="5">
        <v>5</v>
      </c>
      <c r="B19893" s="8" t="s">
        <v>348</v>
      </c>
      <c r="C19893" s="5" t="s">
        <v>349</v>
      </c>
      <c r="D19893" s="5">
        <v>4</v>
      </c>
      <c r="E19893" s="5">
        <v>5</v>
      </c>
      <c r="F19893" s="5">
        <f t="shared" si="2077"/>
      </c>
      <c r="G19893" s="522">
        <f t="shared" si="2078"/>
      </c>
      <c r="H19893" s="5">
        <v>1</v>
      </c>
      <c r="I19893" s="58">
        <f t="shared" si="2079"/>
      </c>
      <c r="J19893">
        <v>119</v>
      </c>
      <c r="K19893">
        <f t="shared" si="2080"/>
      </c>
      <c r="L19893">
        <f t="shared" si="2081"/>
      </c>
      <c r="W19893">
        <f t="shared" si="2073"/>
      </c>
      <c r="X19893">
        <f t="shared" si="2074"/>
      </c>
      <c r="Y19893">
        <f t="shared" si="2075"/>
      </c>
      <c r="Z19893">
        <f t="shared" si="2076"/>
      </c>
    </row>
    <row r="19894" spans="1:26">
      <c r="A19894" s="5">
        <v>6</v>
      </c>
      <c r="B19894" s="8" t="s">
        <v>462</v>
      </c>
      <c r="C19894" s="5" t="s">
        <v>461</v>
      </c>
      <c r="D19894" s="5">
        <v>4</v>
      </c>
      <c r="E19894" s="5">
        <v>5</v>
      </c>
      <c r="F19894" s="5">
        <f t="shared" si="2077"/>
      </c>
      <c r="G19894" s="522">
        <f t="shared" si="2078"/>
      </c>
      <c r="H19894" s="5">
        <v>1</v>
      </c>
      <c r="I19894" s="58">
        <f t="shared" si="2079"/>
      </c>
      <c r="J19894">
        <v>119</v>
      </c>
      <c r="K19894">
        <f t="shared" si="2080"/>
      </c>
      <c r="L19894">
        <f t="shared" si="2081"/>
      </c>
      <c r="W19894">
        <f t="shared" si="2073"/>
      </c>
      <c r="X19894">
        <f t="shared" si="2074"/>
      </c>
      <c r="Y19894">
        <f t="shared" si="2075"/>
      </c>
      <c r="Z19894">
        <f t="shared" si="2076"/>
      </c>
    </row>
    <row r="19895" spans="1:26">
      <c r="A19895" s="5">
        <v>7</v>
      </c>
      <c r="B19895" s="8" t="s">
        <v>460</v>
      </c>
      <c r="C19895" s="5" t="s">
        <v>459</v>
      </c>
      <c r="D19895" s="5">
        <v>4</v>
      </c>
      <c r="E19895" s="5">
        <v>5</v>
      </c>
      <c r="F19895" s="5">
        <f t="shared" si="2077"/>
      </c>
      <c r="G19895" s="522">
        <f t="shared" si="2078"/>
      </c>
      <c r="H19895" s="5">
        <v>1</v>
      </c>
      <c r="I19895" s="58">
        <f t="shared" si="2079"/>
      </c>
      <c r="J19895">
        <v>119</v>
      </c>
      <c r="K19895">
        <f t="shared" si="2080"/>
      </c>
      <c r="L19895">
        <f t="shared" si="2081"/>
      </c>
      <c r="W19895">
        <f t="shared" si="2073"/>
      </c>
      <c r="X19895">
        <f t="shared" si="2074"/>
      </c>
      <c r="Y19895">
        <f t="shared" si="2075"/>
      </c>
      <c r="Z19895">
        <f t="shared" si="2076"/>
      </c>
    </row>
    <row r="19896" spans="1:26">
      <c r="A19896" s="5">
        <v>8</v>
      </c>
      <c r="B19896" s="8" t="s">
        <v>454</v>
      </c>
      <c r="C19896" s="5" t="s">
        <v>453</v>
      </c>
      <c r="D19896" s="5">
        <v>4</v>
      </c>
      <c r="E19896" s="5">
        <v>5</v>
      </c>
      <c r="F19896" s="5">
        <f t="shared" si="2077"/>
      </c>
      <c r="G19896" s="522">
        <f t="shared" si="2078"/>
      </c>
      <c r="H19896" s="5">
        <v>1</v>
      </c>
      <c r="I19896" s="58">
        <f t="shared" si="2079"/>
      </c>
      <c r="J19896">
        <v>119</v>
      </c>
      <c r="K19896">
        <f t="shared" si="2080"/>
      </c>
      <c r="L19896">
        <f t="shared" si="2081"/>
      </c>
      <c r="W19896">
        <f t="shared" si="2073"/>
      </c>
      <c r="X19896">
        <f t="shared" si="2074"/>
      </c>
      <c r="Y19896">
        <f t="shared" si="2075"/>
      </c>
      <c r="Z19896">
        <f t="shared" si="2076"/>
      </c>
    </row>
    <row r="19897" spans="1:26">
      <c r="A19897" s="5">
        <v>9</v>
      </c>
      <c r="B19897" s="8" t="s">
        <v>382</v>
      </c>
      <c r="C19897" s="5" t="s">
        <v>383</v>
      </c>
      <c r="D19897" s="5">
        <v>4</v>
      </c>
      <c r="E19897" s="5">
        <v>5</v>
      </c>
      <c r="F19897" s="5">
        <f t="shared" si="2077"/>
      </c>
      <c r="G19897" s="522">
        <f t="shared" si="2078"/>
      </c>
      <c r="H19897" s="5">
        <v>1</v>
      </c>
      <c r="I19897" s="58">
        <f t="shared" si="2079"/>
      </c>
      <c r="J19897">
        <v>119</v>
      </c>
      <c r="K19897">
        <f t="shared" si="2080"/>
      </c>
      <c r="L19897">
        <f t="shared" si="2081"/>
      </c>
      <c r="W19897">
        <f t="shared" si="2073"/>
      </c>
      <c r="X19897">
        <f t="shared" si="2074"/>
      </c>
      <c r="Y19897">
        <f t="shared" si="2075"/>
      </c>
      <c r="Z19897">
        <f t="shared" si="2076"/>
      </c>
    </row>
    <row r="19898" spans="1:26">
      <c r="A19898" s="5">
        <v>10</v>
      </c>
      <c r="B19898" s="8" t="s">
        <v>283</v>
      </c>
      <c r="C19898" s="5" t="s">
        <v>282</v>
      </c>
      <c r="D19898" s="5">
        <v>10</v>
      </c>
      <c r="E19898" s="5">
        <v>5</v>
      </c>
      <c r="F19898" s="5">
        <f t="shared" si="2077"/>
      </c>
      <c r="G19898" s="522">
        <f t="shared" si="2078"/>
      </c>
      <c r="H19898" s="5">
        <v>1</v>
      </c>
      <c r="I19898" s="58">
        <f t="shared" si="2079"/>
      </c>
      <c r="J19898">
        <v>119</v>
      </c>
      <c r="K19898">
        <f t="shared" si="2080"/>
      </c>
      <c r="L19898">
        <f t="shared" si="2081"/>
      </c>
      <c r="W19898">
        <f t="shared" si="2073"/>
      </c>
      <c r="X19898">
        <f t="shared" si="2074"/>
      </c>
      <c r="Y19898">
        <f t="shared" si="2075"/>
      </c>
      <c r="Z19898">
        <f t="shared" si="2076"/>
      </c>
    </row>
    <row r="19899" spans="1:26">
      <c r="A19899" s="5">
        <v>11</v>
      </c>
      <c r="B19899" s="8" t="s">
        <v>2763</v>
      </c>
      <c r="C19899" s="5" t="s">
        <v>2762</v>
      </c>
      <c r="D19899" s="5">
        <v>4</v>
      </c>
      <c r="E19899" s="5">
        <v>5</v>
      </c>
      <c r="F19899" s="5">
        <f t="shared" si="2077"/>
      </c>
      <c r="G19899" s="522">
        <f t="shared" si="2078"/>
      </c>
      <c r="H19899" s="5">
        <v>1</v>
      </c>
      <c r="I19899" s="58">
        <f t="shared" si="2079"/>
      </c>
      <c r="J19899">
        <v>119</v>
      </c>
      <c r="K19899">
        <f t="shared" si="2080"/>
      </c>
      <c r="L19899">
        <f t="shared" si="2081"/>
      </c>
      <c r="W19899">
        <f t="shared" si="2073"/>
      </c>
      <c r="X19899">
        <f t="shared" si="2074"/>
      </c>
      <c r="Y19899">
        <f t="shared" si="2075"/>
      </c>
      <c r="Z19899">
        <f t="shared" si="2076"/>
      </c>
    </row>
    <row r="19900" spans="1:26">
      <c r="A19900" s="5">
        <v>12</v>
      </c>
      <c r="B19900" s="8" t="s">
        <v>1032</v>
      </c>
      <c r="C19900" s="5" t="s">
        <v>1031</v>
      </c>
      <c r="D19900" s="5">
        <v>8</v>
      </c>
      <c r="E19900" s="5">
        <v>5</v>
      </c>
      <c r="F19900" s="5">
        <f t="shared" si="2077"/>
      </c>
      <c r="G19900" s="522">
        <f t="shared" si="2078"/>
      </c>
      <c r="H19900" s="5">
        <v>1</v>
      </c>
      <c r="I19900" s="58">
        <f t="shared" si="2079"/>
      </c>
      <c r="J19900">
        <v>119</v>
      </c>
      <c r="K19900">
        <f t="shared" si="2080"/>
      </c>
      <c r="L19900">
        <f t="shared" si="2081"/>
      </c>
      <c r="W19900">
        <f t="shared" si="2073"/>
      </c>
      <c r="X19900">
        <f t="shared" si="2074"/>
      </c>
      <c r="Y19900">
        <f t="shared" si="2075"/>
      </c>
      <c r="Z19900">
        <f t="shared" si="2076"/>
      </c>
    </row>
    <row r="19901" spans="1:26" ht="9.75" customHeight="1">
      <c r="A19901" s="5"/>
      <c r="B19901" s="8"/>
      <c r="C19901" s="5"/>
      <c r="D19901" s="5"/>
      <c r="E19901" s="5"/>
      <c r="F19901" s="5"/>
      <c r="G19901" s="5"/>
      <c r="H19901" s="5"/>
      <c r="I19901" s="58"/>
      <c r="W19901">
        <f t="shared" si="2073"/>
      </c>
      <c r="X19901">
        <f t="shared" si="2074"/>
      </c>
      <c r="Y19901">
        <f t="shared" si="2075"/>
      </c>
      <c r="Z19901">
        <f t="shared" si="2076"/>
      </c>
    </row>
    <row r="19902" spans="1:26">
      <c r="A19902" s="5">
        <v>14</v>
      </c>
      <c r="B19902" s="8" t="s">
        <v>1396</v>
      </c>
      <c r="C19902" s="5" t="s">
        <v>1074</v>
      </c>
      <c r="D19902" s="5">
        <v>4</v>
      </c>
      <c r="E19902" s="5">
        <v>5</v>
      </c>
      <c r="F19902" s="5">
        <f t="shared" si="2077"/>
      </c>
      <c r="G19902" s="522">
        <f t="shared" si="2078"/>
      </c>
      <c r="H19902" s="5">
        <v>1</v>
      </c>
      <c r="I19902" s="58">
        <f t="shared" si="2079"/>
      </c>
      <c r="J19902">
        <v>119</v>
      </c>
      <c r="K19902">
        <f t="shared" si="2080"/>
      </c>
      <c r="L19902">
        <f t="shared" si="2081"/>
      </c>
      <c r="W19902">
        <f t="shared" si="2073"/>
      </c>
      <c r="X19902">
        <f t="shared" si="2074"/>
      </c>
      <c r="Y19902">
        <f t="shared" si="2075"/>
      </c>
      <c r="Z19902">
        <f t="shared" si="2076"/>
      </c>
    </row>
    <row r="19903" spans="1:26">
      <c r="A19903" s="5">
        <v>15</v>
      </c>
      <c r="B19903" s="20" t="s">
        <v>622</v>
      </c>
      <c r="C19903" s="5"/>
      <c r="D19903" s="5">
        <v>4</v>
      </c>
      <c r="E19903" s="5">
        <v>5</v>
      </c>
      <c r="F19903" s="5">
        <f t="shared" si="2077"/>
      </c>
      <c r="G19903" s="522">
        <f t="shared" si="2078"/>
      </c>
      <c r="H19903" s="5">
        <v>1</v>
      </c>
      <c r="I19903" s="58">
        <f t="shared" si="2079"/>
      </c>
      <c r="J19903">
        <v>119</v>
      </c>
      <c r="K19903">
        <f t="shared" si="2080"/>
      </c>
      <c r="L19903">
        <f t="shared" si="2081"/>
      </c>
      <c r="W19903">
        <f t="shared" si="2073"/>
      </c>
      <c r="X19903">
        <f t="shared" si="2074"/>
      </c>
      <c r="Y19903">
        <f t="shared" si="2075"/>
      </c>
      <c r="Z19903">
        <f t="shared" si="2076"/>
      </c>
    </row>
    <row r="19904" spans="1:26">
      <c r="A19904" s="5"/>
      <c r="B19904" s="1564" t="s">
        <v>1645</v>
      </c>
      <c r="C19904" s="1565"/>
      <c r="D19904" s="5"/>
      <c r="E19904" s="5"/>
      <c r="F19904" s="5"/>
      <c r="G19904" s="5"/>
      <c r="H19904" s="5"/>
      <c r="I19904" s="58"/>
      <c r="W19904">
        <f t="shared" si="2073"/>
      </c>
      <c r="X19904">
        <f t="shared" si="2074"/>
      </c>
      <c r="Y19904">
        <f t="shared" si="2075"/>
      </c>
      <c r="Z19904">
        <f t="shared" si="2076"/>
      </c>
    </row>
    <row r="19905" spans="1:26" ht="33.75">
      <c r="A19905" s="5">
        <v>16</v>
      </c>
      <c r="B19905" s="17" t="s">
        <v>768</v>
      </c>
      <c r="C19905" s="88" t="s">
        <v>769</v>
      </c>
      <c r="D19905" s="305"/>
      <c r="E19905" s="207" t="s">
        <v>913</v>
      </c>
      <c r="F19905" s="5">
        <v>2000</v>
      </c>
      <c r="G19905" s="725">
        <f>+F19905</f>
      </c>
      <c r="H19905" s="5">
        <v>1</v>
      </c>
      <c r="I19905" s="58">
        <f>+H19905*G19905</f>
      </c>
      <c r="J19905">
        <f>0.1*18%</f>
      </c>
      <c r="K19905">
        <f>+H19905-J19905</f>
      </c>
      <c r="L19905">
        <f>+K19905*G19905</f>
      </c>
      <c r="N19905">
        <v>7000</v>
      </c>
      <c r="O19905">
        <v>0.1</v>
      </c>
      <c r="P19905">
        <f>+O19905*N19905</f>
      </c>
      <c r="Q19905">
        <f>+P19905*18%</f>
      </c>
      <c r="R19905">
        <f>+Q19905+P19905</f>
      </c>
      <c r="W19905">
        <f t="shared" si="2073"/>
      </c>
      <c r="X19905">
        <f t="shared" si="2074"/>
      </c>
      <c r="Y19905">
        <f t="shared" si="2075"/>
      </c>
      <c r="Z19905">
        <f t="shared" si="2076"/>
      </c>
    </row>
    <row r="19906" spans="1:26" ht="33.75">
      <c r="A19906" s="5">
        <v>17</v>
      </c>
      <c r="B19906" s="17" t="s">
        <v>770</v>
      </c>
      <c r="C19906" s="88" t="s">
        <v>769</v>
      </c>
      <c r="D19906" s="9">
        <v>1</v>
      </c>
      <c r="E19906" s="207" t="s">
        <v>1310</v>
      </c>
      <c r="F19906" s="5">
        <v>5000</v>
      </c>
      <c r="G19906" s="725">
        <f>+F19906</f>
      </c>
      <c r="H19906" s="5">
        <v>1</v>
      </c>
      <c r="I19906" s="58">
        <f>+H19906*G19906</f>
      </c>
      <c r="J19906">
        <f>0.1*18%</f>
      </c>
      <c r="K19906">
        <f>+H19906-J19906</f>
      </c>
      <c r="L19906">
        <f>+K19906*G19906</f>
      </c>
      <c r="W19906">
        <f t="shared" si="2073"/>
      </c>
      <c r="X19906">
        <f t="shared" si="2074"/>
      </c>
      <c r="Y19906">
        <f t="shared" si="2075"/>
      </c>
      <c r="Z19906">
        <f t="shared" si="2076"/>
      </c>
    </row>
    <row r="19907" spans="1:26">
      <c r="A19907" s="107"/>
      <c r="B19907" s="1564" t="s">
        <v>300</v>
      </c>
      <c r="C19907" s="1565"/>
      <c r="D19907" s="5"/>
      <c r="E19907" s="9"/>
      <c r="F19907" s="5"/>
      <c r="G19907" s="5"/>
      <c r="H19907" s="9"/>
      <c r="I19907" s="58"/>
      <c r="W19907">
        <f t="shared" si="2073"/>
      </c>
      <c r="X19907">
        <f t="shared" si="2074"/>
      </c>
      <c r="Y19907">
        <f t="shared" si="2075"/>
      </c>
      <c r="Z19907">
        <f t="shared" si="2076"/>
      </c>
    </row>
    <row r="19908" spans="1:26" ht="24">
      <c r="A19908" s="5">
        <v>18</v>
      </c>
      <c r="B19908" s="17" t="s">
        <v>1209</v>
      </c>
      <c r="C19908" s="88" t="s">
        <v>303</v>
      </c>
      <c r="D19908" s="5">
        <v>1</v>
      </c>
      <c r="E19908" s="5">
        <v>20</v>
      </c>
      <c r="F19908" s="5">
        <f>+E19908*D19908</f>
      </c>
      <c r="G19908" s="522">
        <f>+E19908*D19908</f>
      </c>
      <c r="H19908" s="5">
        <v>1</v>
      </c>
      <c r="I19908" s="58">
        <f>+H19908*G19908</f>
      </c>
      <c r="J19908">
        <f>50*18%</f>
      </c>
      <c r="K19908">
        <f>+H19908-J19908</f>
      </c>
      <c r="L19908">
        <f>+K19908*G19908</f>
      </c>
      <c r="N19908">
        <v>20</v>
      </c>
      <c r="O19908">
        <v>50</v>
      </c>
      <c r="P19908">
        <f>+O19908*N19908</f>
      </c>
      <c r="Q19908">
        <f>+P19908*18%</f>
      </c>
      <c r="R19908">
        <f>+Q19908+P19908</f>
      </c>
      <c r="W19908">
        <f t="shared" ref="W19908:W19971" si="2082">IF(LEFT($H19908&amp;"",5)="2019-",$H19908,W19907)</f>
      </c>
      <c r="X19908">
        <f t="shared" ref="X19908:X19971" si="2083">IF($W19908="",0,IF(COUNTIF($AB$2:$AB$80,$W19908)&gt;0,1,0))</f>
      </c>
      <c r="Y19908">
        <f t="shared" ref="Y19908:Y19971" si="2084">IF($C19908="","",UPPER(TRIM(IFERROR(LEFT($C19908&amp;"",FIND("/",$C19908&amp;"")-1),$C19908&amp;""))))</f>
      </c>
      <c r="Z19908">
        <f t="shared" ref="Z19908:Z19971" si="2085">IFERROR(IF(ISNUMBER($G19908),$G19908,0),0)</f>
      </c>
    </row>
    <row r="19909" spans="1:26">
      <c r="A19909" s="107"/>
      <c r="B19909" s="1564" t="s">
        <v>18</v>
      </c>
      <c r="C19909" s="1565"/>
      <c r="D19909" s="5"/>
      <c r="E19909" s="9"/>
      <c r="F19909" s="5"/>
      <c r="G19909" s="5"/>
      <c r="H19909" s="9"/>
      <c r="I19909" s="58"/>
      <c r="W19909">
        <f t="shared" si="2082"/>
      </c>
      <c r="X19909">
        <f t="shared" si="2083"/>
      </c>
      <c r="Y19909">
        <f t="shared" si="2084"/>
      </c>
      <c r="Z19909">
        <f t="shared" si="2085"/>
      </c>
    </row>
    <row r="19910" spans="1:26">
      <c r="A19910" s="5"/>
      <c r="B19910" s="8"/>
      <c r="C19910" s="5"/>
      <c r="D19910" s="5"/>
      <c r="E19910" s="16"/>
      <c r="F19910" s="5"/>
      <c r="G19910" s="5"/>
      <c r="H19910" s="5"/>
      <c r="I19910" s="58"/>
      <c r="W19910">
        <f t="shared" si="2082"/>
      </c>
      <c r="X19910">
        <f t="shared" si="2083"/>
      </c>
      <c r="Y19910">
        <f t="shared" si="2084"/>
      </c>
      <c r="Z19910">
        <f t="shared" si="2085"/>
      </c>
    </row>
    <row r="19911" spans="1:26">
      <c r="A19911" s="5">
        <v>20</v>
      </c>
      <c r="B19911" s="8" t="s">
        <v>332</v>
      </c>
      <c r="C19911" s="5" t="s">
        <v>333</v>
      </c>
      <c r="D19911" s="5">
        <v>1</v>
      </c>
      <c r="E19911" s="16">
        <v>5</v>
      </c>
      <c r="F19911" s="5">
        <f>+E19911*D19911</f>
      </c>
      <c r="G19911" s="522">
        <f>+E19911*D19911</f>
      </c>
      <c r="H19911" s="5">
        <v>1</v>
      </c>
      <c r="I19911" s="58">
        <f>+H19911*G19911</f>
      </c>
      <c r="J19911">
        <v>112</v>
      </c>
      <c r="K19911">
        <f>+H19911-J19911</f>
      </c>
      <c r="L19911">
        <f>+K19911*G19911</f>
      </c>
      <c r="R19911">
        <f>SUM(R19889:R19910)</f>
      </c>
      <c r="W19911">
        <f t="shared" si="2082"/>
      </c>
      <c r="X19911">
        <f t="shared" si="2083"/>
      </c>
      <c r="Y19911">
        <f t="shared" si="2084"/>
      </c>
      <c r="Z19911">
        <f t="shared" si="2085"/>
      </c>
    </row>
    <row r="19912" spans="1:26">
      <c r="A19912" s="5">
        <v>21</v>
      </c>
      <c r="B19912" s="8" t="s">
        <v>332</v>
      </c>
      <c r="C19912" s="5" t="s">
        <v>333</v>
      </c>
      <c r="D19912" s="5">
        <v>1</v>
      </c>
      <c r="E19912" s="16">
        <v>4</v>
      </c>
      <c r="F19912" s="5">
        <f>+E19912*D19912</f>
      </c>
      <c r="G19912" s="522">
        <f>+E19912*D19912</f>
      </c>
      <c r="H19912" s="5">
        <v>1</v>
      </c>
      <c r="I19912" s="58">
        <f>+H19912*G19912</f>
      </c>
      <c r="J19912">
        <v>112</v>
      </c>
      <c r="K19912">
        <f>+H19912-J19912</f>
      </c>
      <c r="L19912">
        <f>+K19912*G19912</f>
      </c>
      <c r="R19912">
        <f>SUM(R19890:R19911)</f>
      </c>
      <c r="W19912">
        <f t="shared" si="2082"/>
      </c>
      <c r="X19912">
        <f t="shared" si="2083"/>
      </c>
      <c r="Y19912">
        <f t="shared" si="2084"/>
      </c>
      <c r="Z19912">
        <f t="shared" si="2085"/>
      </c>
    </row>
    <row r="19913" spans="1:26">
      <c r="A19913" s="5"/>
      <c r="B19913" s="95" t="s">
        <v>2895</v>
      </c>
      <c r="C19913" s="9" t="s">
        <v>2892</v>
      </c>
      <c r="D19913" s="119">
        <v>1</v>
      </c>
      <c r="E19913" s="16">
        <v>4</v>
      </c>
      <c r="F19913" s="5">
        <f>+E19913*D19913</f>
      </c>
      <c r="G19913" s="5">
        <f>+E19913*D19913</f>
      </c>
      <c r="H19913" s="5">
        <v>1</v>
      </c>
      <c r="I19913" s="58">
        <f>+H19913*G19913</f>
      </c>
      <c r="J19913">
        <v>112</v>
      </c>
      <c r="K19913">
        <f>+H19913-J19913</f>
      </c>
      <c r="L19913">
        <f>+K19913*G19913</f>
      </c>
      <c r="M19913">
        <f>+K19913*2%</f>
      </c>
      <c r="N19913">
        <f>+H19913-M19913</f>
      </c>
      <c r="W19913">
        <f t="shared" si="2082"/>
      </c>
      <c r="X19913">
        <f t="shared" si="2083"/>
      </c>
      <c r="Y19913">
        <f t="shared" si="2084"/>
      </c>
      <c r="Z19913">
        <f t="shared" si="2085"/>
      </c>
    </row>
    <row r="19914" spans="1:26">
      <c r="A19914" s="5"/>
      <c r="B19914" s="15" t="s">
        <v>2893</v>
      </c>
      <c r="C19914" s="9" t="s">
        <v>2894</v>
      </c>
      <c r="D19914" s="5">
        <v>1</v>
      </c>
      <c r="E19914" s="16">
        <v>4</v>
      </c>
      <c r="F19914" s="5">
        <f>+E19914*D19914</f>
      </c>
      <c r="G19914" s="5">
        <f>+E19914*D19914</f>
      </c>
      <c r="H19914" s="5">
        <v>1</v>
      </c>
      <c r="I19914" s="58">
        <f>+H19914*G19914</f>
      </c>
      <c r="J19914">
        <v>112</v>
      </c>
      <c r="K19914">
        <f>+H19914-J19914</f>
      </c>
      <c r="L19914">
        <f>+K19914*G19914</f>
      </c>
      <c r="W19914">
        <f t="shared" si="2082"/>
      </c>
      <c r="X19914">
        <f t="shared" si="2083"/>
      </c>
      <c r="Y19914">
        <f t="shared" si="2084"/>
      </c>
      <c r="Z19914">
        <f t="shared" si="2085"/>
      </c>
    </row>
    <row r="19915" spans="1:26">
      <c r="A19915" s="21"/>
      <c r="B19915" s="1564" t="s">
        <v>2898</v>
      </c>
      <c r="C19915" s="1565"/>
      <c r="D19915" s="5"/>
      <c r="E19915" s="6"/>
      <c r="F19915" s="6"/>
      <c r="G19915" s="127"/>
      <c r="H19915" s="7"/>
      <c r="I19915" s="183"/>
      <c r="W19915">
        <f t="shared" si="2082"/>
      </c>
      <c r="X19915">
        <f t="shared" si="2083"/>
      </c>
      <c r="Y19915">
        <f t="shared" si="2084"/>
      </c>
      <c r="Z19915">
        <f t="shared" si="2085"/>
      </c>
    </row>
    <row r="19916" spans="1:26">
      <c r="A19916" s="5">
        <v>22</v>
      </c>
      <c r="B19916" s="17" t="s">
        <v>2887</v>
      </c>
      <c r="C19916" s="88" t="s">
        <v>2899</v>
      </c>
      <c r="D19916" s="5">
        <v>2</v>
      </c>
      <c r="E19916" s="5">
        <v>1</v>
      </c>
      <c r="F19916" s="6">
        <f>+E19916*D19916</f>
      </c>
      <c r="G19916" s="127">
        <f>+E19916*D19916</f>
      </c>
      <c r="H19916" s="5">
        <v>1</v>
      </c>
      <c r="I19916" s="183">
        <f>+H19916*G19916</f>
      </c>
      <c r="J19916">
        <f>1125*18%</f>
      </c>
      <c r="K19916">
        <f>+H19916-J19916</f>
      </c>
      <c r="L19916">
        <f>+K19916*G19916</f>
      </c>
      <c r="M19916">
        <f>+K19916*2%</f>
      </c>
      <c r="N19916">
        <f>+H19916-M19916</f>
      </c>
      <c r="W19916">
        <f t="shared" si="2082"/>
      </c>
      <c r="X19916">
        <f t="shared" si="2083"/>
      </c>
      <c r="Y19916">
        <f t="shared" si="2084"/>
      </c>
      <c r="Z19916">
        <f t="shared" si="2085"/>
      </c>
    </row>
    <row r="19917" spans="1:26">
      <c r="A19917" s="409"/>
      <c r="B19917" s="1564" t="s">
        <v>644</v>
      </c>
      <c r="C19917" s="1565"/>
      <c r="D19917" s="5"/>
      <c r="E19917" s="184"/>
      <c r="F19917" s="53"/>
      <c r="G19917" s="350"/>
      <c r="H19917" s="184"/>
      <c r="I19917" s="108"/>
      <c r="J19917" s="25"/>
      <c r="K19917" s="118"/>
      <c r="W19917">
        <f t="shared" si="2082"/>
      </c>
      <c r="X19917">
        <f t="shared" si="2083"/>
      </c>
      <c r="Y19917">
        <f t="shared" si="2084"/>
      </c>
      <c r="Z19917">
        <f t="shared" si="2085"/>
      </c>
    </row>
    <row r="19918" spans="1:26" s="759" customFormat="1">
      <c r="A19918" s="824">
        <v>23</v>
      </c>
      <c r="B19918" s="825" t="s">
        <v>2842</v>
      </c>
      <c r="C19918" s="826" t="s">
        <v>652</v>
      </c>
      <c r="D19918" s="378">
        <v>1</v>
      </c>
      <c r="E19918" s="404">
        <v>4</v>
      </c>
      <c r="F19918" s="820">
        <v>4</v>
      </c>
      <c r="G19918" s="827">
        <v>4</v>
      </c>
      <c r="H19918" s="756" t="s">
        <v>780</v>
      </c>
      <c r="I19918" s="828"/>
      <c r="J19918" s="767"/>
      <c r="K19918" s="768"/>
      <c r="W19918">
        <f t="shared" si="2082"/>
      </c>
      <c r="X19918">
        <f t="shared" si="2083"/>
      </c>
      <c r="Y19918">
        <f t="shared" si="2084"/>
      </c>
      <c r="Z19918">
        <f t="shared" si="2085"/>
      </c>
    </row>
    <row r="19919" spans="1:26">
      <c r="A19919" s="31"/>
      <c r="B19919" s="1736" t="s">
        <v>2940</v>
      </c>
      <c r="C19919" s="1736"/>
      <c r="D19919" s="5"/>
      <c r="E19919" s="5"/>
      <c r="F19919" s="7"/>
      <c r="G19919" s="7"/>
      <c r="H19919" s="7"/>
      <c r="I19919" s="58"/>
      <c r="W19919">
        <f t="shared" si="2082"/>
      </c>
      <c r="X19919">
        <f t="shared" si="2083"/>
      </c>
      <c r="Y19919">
        <f t="shared" si="2084"/>
      </c>
      <c r="Z19919">
        <f t="shared" si="2085"/>
      </c>
    </row>
    <row r="19920" spans="1:26">
      <c r="A19920" s="31"/>
      <c r="B19920" s="1736"/>
      <c r="C19920" s="1736"/>
      <c r="D19920" s="5"/>
      <c r="E19920" s="5"/>
      <c r="F19920" s="7"/>
      <c r="G19920" s="7"/>
      <c r="H19920" s="7"/>
      <c r="I19920" s="58"/>
      <c r="W19920">
        <f t="shared" si="2082"/>
      </c>
      <c r="X19920">
        <f t="shared" si="2083"/>
      </c>
      <c r="Y19920">
        <f t="shared" si="2084"/>
      </c>
      <c r="Z19920">
        <f t="shared" si="2085"/>
      </c>
    </row>
    <row r="19921" spans="1:26" ht="9.75" customHeight="1" thickBot="1">
      <c r="A19921" s="33"/>
      <c r="B19921" s="212"/>
      <c r="C19921" s="212"/>
      <c r="D19921" s="214"/>
      <c r="E19921" s="214"/>
      <c r="F19921" s="214"/>
      <c r="G19921" s="214"/>
      <c r="H19921" s="214"/>
      <c r="I19921" s="215"/>
      <c r="W19921">
        <f t="shared" si="2082"/>
      </c>
      <c r="X19921">
        <f t="shared" si="2083"/>
      </c>
      <c r="Y19921">
        <f t="shared" si="2084"/>
      </c>
      <c r="Z19921">
        <f t="shared" si="2085"/>
      </c>
    </row>
    <row r="19922" spans="1:26" ht="21.75" thickBot="1">
      <c r="A19922" s="33"/>
      <c r="B19922" s="212"/>
      <c r="C19922" s="216"/>
      <c r="D19922" s="342"/>
      <c r="E19922" s="343"/>
      <c r="F19922" s="343"/>
      <c r="G19922" s="41" t="s">
        <v>19</v>
      </c>
      <c r="H19922" s="343"/>
      <c r="I19922" s="344">
        <f>SUM(I19888:I19921)</f>
      </c>
      <c r="L19922">
        <f>SUM(L19887:L19921)</f>
      </c>
      <c r="M19922">
        <f>SUM(M19889:M19921)</f>
      </c>
      <c r="W19922">
        <f t="shared" si="2082"/>
      </c>
      <c r="X19922">
        <f t="shared" si="2083"/>
      </c>
      <c r="Y19922">
        <f t="shared" si="2084"/>
      </c>
      <c r="Z19922">
        <f t="shared" si="2085"/>
      </c>
    </row>
    <row r="19923" spans="1:26">
      <c r="A19923" s="221"/>
      <c r="B19923" s="222"/>
      <c r="C19923" s="222"/>
      <c r="D19923" s="154" t="s">
        <v>520</v>
      </c>
      <c r="E19923" s="154"/>
      <c r="F19923" s="154"/>
      <c r="G19923" s="154"/>
      <c r="H19923" s="223">
        <v>1</v>
      </c>
      <c r="I19923" s="155">
        <f>+L19922*H19923</f>
      </c>
      <c r="K19923" s="118"/>
      <c r="W19923">
        <f t="shared" si="2082"/>
      </c>
      <c r="X19923">
        <f t="shared" si="2083"/>
      </c>
      <c r="Y19923">
        <f t="shared" si="2084"/>
      </c>
      <c r="Z19923">
        <f t="shared" si="2085"/>
      </c>
    </row>
    <row r="19924" spans="1:26">
      <c r="A19924" s="33"/>
      <c r="B19924" s="11" t="s">
        <v>20</v>
      </c>
      <c r="C19924" s="10"/>
      <c r="D19924" s="10"/>
      <c r="E19924" s="10"/>
      <c r="F19924" s="10"/>
      <c r="G19924" s="10"/>
      <c r="H19924" s="10"/>
      <c r="I19924" s="140"/>
      <c r="W19924">
        <f t="shared" si="2082"/>
      </c>
      <c r="X19924">
        <f t="shared" si="2083"/>
      </c>
      <c r="Y19924">
        <f t="shared" si="2084"/>
      </c>
      <c r="Z19924">
        <f t="shared" si="2085"/>
      </c>
    </row>
    <row r="19925" spans="1:26" ht="15.75" thickBot="1">
      <c r="A19925" s="33"/>
      <c r="B19925" s="11" t="s">
        <v>1028</v>
      </c>
      <c r="C19925" s="35"/>
      <c r="D19925" s="35"/>
      <c r="E19925" s="35"/>
      <c r="F19925" s="35"/>
      <c r="G19925" s="35"/>
      <c r="H19925" s="35"/>
      <c r="I19925" s="36"/>
      <c r="W19925">
        <f t="shared" si="2082"/>
      </c>
      <c r="X19925">
        <f t="shared" si="2083"/>
      </c>
      <c r="Y19925">
        <f t="shared" si="2084"/>
      </c>
      <c r="Z19925">
        <f t="shared" si="2085"/>
      </c>
    </row>
    <row r="19926" spans="1:26" ht="15.75" thickBot="1">
      <c r="A19926" s="37"/>
      <c r="B19926" s="11" t="s">
        <v>1029</v>
      </c>
      <c r="C19926" s="39" t="s">
        <v>21</v>
      </c>
      <c r="D19926" s="40">
        <f>SUM(D19888:D19925)</f>
      </c>
      <c r="E19926" s="41">
        <f>IF(H19926=I19926,"OK","NO")</f>
      </c>
      <c r="F19926" s="40">
        <f>SUM(F19888:F19925)</f>
      </c>
      <c r="G19926" s="40">
        <f>SUM(G19888:G19925)</f>
      </c>
      <c r="H19926" s="41">
        <f>SUMPRODUCT(F19888:F19921,H19888:H19921)</f>
      </c>
      <c r="I19926" s="43">
        <f>+I19922-I19923</f>
      </c>
      <c r="J19926">
        <v>577880</v>
      </c>
      <c r="K19926" s="118">
        <f>+I19926-J19926</f>
      </c>
      <c r="P19926" s="118"/>
      <c r="W19926">
        <f t="shared" si="2082"/>
      </c>
      <c r="X19926">
        <f t="shared" si="2083"/>
      </c>
      <c r="Y19926">
        <f t="shared" si="2084"/>
      </c>
      <c r="Z19926">
        <f t="shared" si="2085"/>
      </c>
    </row>
    <row r="19927" spans="1:26" ht="15.75" thickBot="1">
      <c r="A19927" s="44"/>
      <c r="B19927" s="11"/>
      <c r="C19927" s="45"/>
      <c r="D19927" s="45"/>
      <c r="E19927" s="45"/>
      <c r="F19927" s="45"/>
      <c r="G19927" s="45"/>
      <c r="H19927" s="46" t="s">
        <v>2903</v>
      </c>
      <c r="I19927" s="47"/>
      <c r="J19927" s="118"/>
      <c r="K19927" s="118"/>
      <c r="L19927" s="118"/>
      <c r="P19927" s="118"/>
      <c r="W19927">
        <f t="shared" si="2082"/>
      </c>
      <c r="X19927">
        <f t="shared" si="2083"/>
      </c>
      <c r="Y19927">
        <f t="shared" si="2084"/>
      </c>
      <c r="Z19927">
        <f t="shared" si="2085"/>
      </c>
    </row>
    <row r="19928" spans="1:26">
      <c r="A19928" s="345" t="s">
        <v>23</v>
      </c>
      <c r="B19928" s="12"/>
      <c r="C19928" s="12"/>
      <c r="D19928" s="13"/>
      <c r="E19928" s="14"/>
      <c r="F19928" s="14"/>
      <c r="G19928" s="14"/>
      <c r="H19928" s="2"/>
      <c r="I19928" s="12"/>
      <c r="J19928" s="118"/>
      <c r="L19928" s="118"/>
      <c r="W19928">
        <f t="shared" si="2082"/>
      </c>
      <c r="X19928">
        <f t="shared" si="2083"/>
      </c>
      <c r="Y19928">
        <f t="shared" si="2084"/>
      </c>
      <c r="Z19928">
        <f t="shared" si="2085"/>
      </c>
    </row>
    <row r="19929" spans="1:26">
      <c r="W19929">
        <f t="shared" si="2082"/>
      </c>
      <c r="X19929">
        <f t="shared" si="2083"/>
      </c>
      <c r="Y19929">
        <f t="shared" si="2084"/>
      </c>
      <c r="Z19929">
        <f t="shared" si="2085"/>
      </c>
    </row>
    <row r="19930" spans="1:26">
      <c r="W19930">
        <f t="shared" si="2082"/>
      </c>
      <c r="X19930">
        <f t="shared" si="2083"/>
      </c>
      <c r="Y19930">
        <f t="shared" si="2084"/>
      </c>
      <c r="Z19930">
        <f t="shared" si="2085"/>
      </c>
    </row>
    <row r="19931" spans="1:26">
      <c r="W19931">
        <f t="shared" si="2082"/>
      </c>
      <c r="X19931">
        <f t="shared" si="2083"/>
      </c>
      <c r="Y19931">
        <f t="shared" si="2084"/>
      </c>
      <c r="Z19931">
        <f t="shared" si="2085"/>
      </c>
    </row>
    <row r="19932" spans="1:26">
      <c r="W19932">
        <f t="shared" si="2082"/>
      </c>
      <c r="X19932">
        <f t="shared" si="2083"/>
      </c>
      <c r="Y19932">
        <f t="shared" si="2084"/>
      </c>
      <c r="Z19932">
        <f t="shared" si="2085"/>
      </c>
    </row>
    <row r="19933" spans="1:26">
      <c r="W19933">
        <f t="shared" si="2082"/>
      </c>
      <c r="X19933">
        <f t="shared" si="2083"/>
      </c>
      <c r="Y19933">
        <f t="shared" si="2084"/>
      </c>
      <c r="Z19933">
        <f t="shared" si="2085"/>
      </c>
    </row>
    <row r="19934" spans="1:26">
      <c r="W19934">
        <f t="shared" si="2082"/>
      </c>
      <c r="X19934">
        <f t="shared" si="2083"/>
      </c>
      <c r="Y19934">
        <f t="shared" si="2084"/>
      </c>
      <c r="Z19934">
        <f t="shared" si="2085"/>
      </c>
    </row>
    <row r="19935" spans="1:26">
      <c r="A19935" s="1562" t="s">
        <v>0</v>
      </c>
      <c r="B19935" s="1562"/>
      <c r="C19935" s="1562"/>
      <c r="D19935" s="1562"/>
      <c r="E19935" s="1562"/>
      <c r="F19935" s="1562"/>
      <c r="G19935" s="1562"/>
      <c r="H19935" s="1562"/>
      <c r="I19935" s="1562"/>
      <c r="W19935">
        <f t="shared" si="2082"/>
      </c>
      <c r="X19935">
        <f t="shared" si="2083"/>
      </c>
      <c r="Y19935">
        <f t="shared" si="2084"/>
      </c>
      <c r="Z19935">
        <f t="shared" si="2085"/>
      </c>
    </row>
    <row r="19936" spans="1:26">
      <c r="W19936">
        <f t="shared" si="2082"/>
      </c>
      <c r="X19936">
        <f t="shared" si="2083"/>
      </c>
      <c r="Y19936">
        <f t="shared" si="2084"/>
      </c>
      <c r="Z19936">
        <f t="shared" si="2085"/>
      </c>
    </row>
    <row r="19937" spans="1:26">
      <c r="A19937" s="1" t="s">
        <v>1</v>
      </c>
      <c r="B19937" s="1"/>
      <c r="G19937" s="495" t="s">
        <v>2</v>
      </c>
      <c r="H19937" s="3" t="s">
        <v>2822</v>
      </c>
      <c r="W19937">
        <f t="shared" si="2082"/>
      </c>
      <c r="X19937">
        <f t="shared" si="2083"/>
      </c>
      <c r="Y19937">
        <f t="shared" si="2084"/>
      </c>
      <c r="Z19937">
        <f t="shared" si="2085"/>
      </c>
    </row>
    <row r="19938" spans="1:26">
      <c r="A19938" s="63" t="inlineStr">
        <is>
          <t>Dealer-156</t>
        </is>
      </c>
      <c r="B19938" s="160"/>
      <c r="F19938" s="4"/>
      <c r="G19938" s="496" t="s">
        <v>1440</v>
      </c>
      <c r="H19938" s="1" t="s">
        <v>2428</v>
      </c>
      <c r="W19938">
        <f t="shared" si="2082"/>
      </c>
      <c r="X19938">
        <f t="shared" si="2083"/>
      </c>
      <c r="Y19938">
        <f t="shared" si="2084"/>
      </c>
      <c r="Z19938">
        <f t="shared" si="2085"/>
      </c>
    </row>
    <row r="19939" spans="1:26">
      <c r="A19939" s="264" t="inlineStr">
        <is>
          <t>Address line (redacted)</t>
        </is>
      </c>
      <c r="B19939" s="160"/>
      <c r="H19939" s="54"/>
      <c r="W19939">
        <f t="shared" si="2082"/>
      </c>
      <c r="X19939">
        <f t="shared" si="2083"/>
      </c>
      <c r="Y19939">
        <f t="shared" si="2084"/>
      </c>
      <c r="Z19939">
        <f t="shared" si="2085"/>
      </c>
    </row>
    <row r="19940" spans="1:26">
      <c r="A19940" s="12" t="s">
        <v>571</v>
      </c>
      <c r="B19940" s="160"/>
      <c r="H19940" s="54"/>
      <c r="W19940">
        <f t="shared" si="2082"/>
      </c>
      <c r="X19940">
        <f t="shared" si="2083"/>
      </c>
      <c r="Y19940">
        <f t="shared" si="2084"/>
      </c>
      <c r="Z19940">
        <f t="shared" si="2085"/>
      </c>
    </row>
    <row r="19941" spans="1:26">
      <c r="A19941" s="265" t="s">
        <v>572</v>
      </c>
      <c r="B19941" s="160"/>
      <c r="H19941" s="54"/>
      <c r="W19941">
        <f t="shared" si="2082"/>
      </c>
      <c r="X19941">
        <f t="shared" si="2083"/>
      </c>
      <c r="Y19941">
        <f t="shared" si="2084"/>
      </c>
      <c r="Z19941">
        <f t="shared" si="2085"/>
      </c>
    </row>
    <row r="19942" spans="1:26">
      <c r="A19942" s="264" t="inlineStr">
        <is>
          <t>Dealer-173</t>
        </is>
      </c>
      <c r="B19942" s="160"/>
      <c r="H19942" s="54"/>
      <c r="W19942">
        <f t="shared" si="2082"/>
      </c>
      <c r="X19942">
        <f t="shared" si="2083"/>
      </c>
      <c r="Y19942">
        <f t="shared" si="2084"/>
      </c>
      <c r="Z19942">
        <f t="shared" si="2085"/>
      </c>
    </row>
    <row r="19943" spans="1:26">
      <c r="A19943" s="264" t="inlineStr">
        <is>
          <t>Address line (redacted)</t>
        </is>
      </c>
      <c r="B19943" s="160"/>
      <c r="H19943" s="54"/>
      <c r="W19943">
        <f t="shared" si="2082"/>
      </c>
      <c r="X19943">
        <f t="shared" si="2083"/>
      </c>
      <c r="Y19943">
        <f t="shared" si="2084"/>
      </c>
      <c r="Z19943">
        <f t="shared" si="2085"/>
      </c>
    </row>
    <row r="19944" spans="1:26">
      <c r="A19944" s="266" t="inlineStr">
        <is>
          <t>Address line (redacted)</t>
        </is>
      </c>
      <c r="B19944" s="267"/>
      <c r="C19944" s="267"/>
      <c r="D19944" s="267"/>
      <c r="E19944" s="267"/>
      <c r="F19944" s="267"/>
      <c r="G19944" s="267"/>
      <c r="H19944" s="267"/>
      <c r="I19944" s="267"/>
      <c r="W19944">
        <f t="shared" si="2082"/>
      </c>
      <c r="X19944">
        <f t="shared" si="2083"/>
      </c>
      <c r="Y19944">
        <f t="shared" si="2084"/>
      </c>
      <c r="Z19944">
        <f t="shared" si="2085"/>
      </c>
    </row>
    <row r="19945" spans="1:26">
      <c r="A19945" s="1" t="s">
        <v>5</v>
      </c>
      <c r="W19945">
        <f t="shared" si="2082"/>
      </c>
      <c r="X19945">
        <f t="shared" si="2083"/>
      </c>
      <c r="Y19945">
        <f t="shared" si="2084"/>
      </c>
      <c r="Z19945">
        <f t="shared" si="2085"/>
      </c>
    </row>
    <row r="19946" spans="1:26">
      <c r="A19946" s="1" t="s">
        <v>6</v>
      </c>
      <c r="W19946">
        <f t="shared" si="2082"/>
      </c>
      <c r="X19946">
        <f t="shared" si="2083"/>
      </c>
      <c r="Y19946">
        <f t="shared" si="2084"/>
      </c>
      <c r="Z19946">
        <f t="shared" si="2085"/>
      </c>
    </row>
    <row r="19947" spans="1:26" ht="15.75" thickBot="1">
      <c r="A19947" s="1" t="s">
        <v>7</v>
      </c>
      <c r="W19947">
        <f t="shared" si="2082"/>
      </c>
      <c r="X19947">
        <f t="shared" si="2083"/>
      </c>
      <c r="Y19947">
        <f t="shared" si="2084"/>
      </c>
      <c r="Z19947">
        <f t="shared" si="2085"/>
      </c>
    </row>
    <row r="19948" spans="1:26" ht="24">
      <c r="A19948" s="26" t="s">
        <v>8</v>
      </c>
      <c r="B19948" s="27" t="s">
        <v>9</v>
      </c>
      <c r="C19948" s="27" t="s">
        <v>10</v>
      </c>
      <c r="D19948" s="28" t="s">
        <v>11</v>
      </c>
      <c r="E19948" s="28" t="s">
        <v>12</v>
      </c>
      <c r="F19948" s="28" t="s">
        <v>13</v>
      </c>
      <c r="G19948" s="28" t="s">
        <v>14</v>
      </c>
      <c r="H19948" s="29" t="s">
        <v>15</v>
      </c>
      <c r="I19948" s="30" t="s">
        <v>16</v>
      </c>
      <c r="W19948">
        <f t="shared" si="2082"/>
      </c>
      <c r="X19948">
        <f t="shared" si="2083"/>
      </c>
      <c r="Y19948">
        <f t="shared" si="2084"/>
      </c>
      <c r="Z19948">
        <f t="shared" si="2085"/>
      </c>
    </row>
    <row r="19949" spans="1:26">
      <c r="A19949" s="107"/>
      <c r="B19949" s="1563" t="s">
        <v>17</v>
      </c>
      <c r="C19949" s="1563"/>
      <c r="D19949" s="5"/>
      <c r="E19949" s="5"/>
      <c r="F19949" s="5"/>
      <c r="G19949" s="6"/>
      <c r="H19949" s="6"/>
      <c r="I19949" s="102"/>
      <c r="W19949">
        <f t="shared" si="2082"/>
      </c>
      <c r="X19949">
        <f t="shared" si="2083"/>
      </c>
      <c r="Y19949">
        <f t="shared" si="2084"/>
      </c>
      <c r="Z19949">
        <f t="shared" si="2085"/>
      </c>
    </row>
    <row r="19950" spans="1:26">
      <c r="A19950" s="5"/>
      <c r="B19950" s="8" t="s">
        <v>273</v>
      </c>
      <c r="C19950" s="5" t="s">
        <v>274</v>
      </c>
      <c r="D19950" s="6">
        <v>1</v>
      </c>
      <c r="E19950" s="5">
        <v>5</v>
      </c>
      <c r="F19950" s="5">
        <f>+E19950*D19950</f>
      </c>
      <c r="G19950" s="5">
        <f>+E19950*D19950</f>
      </c>
      <c r="H19950" s="5">
        <v>1</v>
      </c>
      <c r="I19950" s="58">
        <f>+H19950*G19950</f>
      </c>
      <c r="W19950">
        <f t="shared" si="2082"/>
      </c>
      <c r="X19950">
        <f t="shared" si="2083"/>
      </c>
      <c r="Y19950">
        <f t="shared" si="2084"/>
      </c>
      <c r="Z19950">
        <f t="shared" si="2085"/>
      </c>
    </row>
    <row r="19951" spans="1:26">
      <c r="A19951" s="5"/>
      <c r="B19951" s="8" t="s">
        <v>584</v>
      </c>
      <c r="C19951" s="5" t="s">
        <v>585</v>
      </c>
      <c r="D19951" s="298">
        <v>1</v>
      </c>
      <c r="E19951" s="5"/>
      <c r="F19951" s="6">
        <v>3</v>
      </c>
      <c r="G19951" s="6">
        <f>+F19951</f>
      </c>
      <c r="H19951" s="5">
        <v>1</v>
      </c>
      <c r="I19951" s="58">
        <f t="shared" ref="I19951:I19961" si="2086">+H19951*G19951</f>
      </c>
      <c r="W19951">
        <f t="shared" si="2082"/>
      </c>
      <c r="X19951">
        <f t="shared" si="2083"/>
      </c>
      <c r="Y19951">
        <f t="shared" si="2084"/>
      </c>
      <c r="Z19951">
        <f t="shared" si="2085"/>
      </c>
    </row>
    <row r="19952" spans="1:26">
      <c r="A19952" s="5"/>
      <c r="B19952" s="8" t="s">
        <v>1421</v>
      </c>
      <c r="C19952" s="5" t="s">
        <v>50</v>
      </c>
      <c r="D19952" s="799"/>
      <c r="E19952" s="296"/>
      <c r="F19952" s="6">
        <v>3</v>
      </c>
      <c r="G19952" s="6">
        <f>+F19952</f>
      </c>
      <c r="H19952" s="5">
        <v>1</v>
      </c>
      <c r="I19952" s="58">
        <f t="shared" si="2086"/>
      </c>
      <c r="W19952">
        <f t="shared" si="2082"/>
      </c>
      <c r="X19952">
        <f t="shared" si="2083"/>
      </c>
      <c r="Y19952">
        <f t="shared" si="2084"/>
      </c>
      <c r="Z19952">
        <f t="shared" si="2085"/>
      </c>
    </row>
    <row r="19953" spans="1:26" ht="36">
      <c r="A19953" s="5"/>
      <c r="B19953" s="15" t="s">
        <v>582</v>
      </c>
      <c r="C19953" s="5" t="s">
        <v>583</v>
      </c>
      <c r="D19953" s="6">
        <v>1</v>
      </c>
      <c r="E19953" s="5">
        <v>5</v>
      </c>
      <c r="F19953" s="5">
        <f>+E19953*D19953</f>
      </c>
      <c r="G19953" s="5">
        <f>+E19953*D19953</f>
      </c>
      <c r="H19953" s="5">
        <v>1</v>
      </c>
      <c r="I19953" s="58">
        <f t="shared" si="2086"/>
      </c>
      <c r="W19953">
        <f t="shared" si="2082"/>
      </c>
      <c r="X19953">
        <f t="shared" si="2083"/>
      </c>
      <c r="Y19953">
        <f t="shared" si="2084"/>
      </c>
      <c r="Z19953">
        <f t="shared" si="2085"/>
      </c>
    </row>
    <row r="19954" spans="1:26" ht="24">
      <c r="A19954" s="5"/>
      <c r="B19954" s="15" t="s">
        <v>1315</v>
      </c>
      <c r="C19954" s="5" t="s">
        <v>1316</v>
      </c>
      <c r="D19954" s="6">
        <v>1</v>
      </c>
      <c r="E19954" s="5">
        <v>5</v>
      </c>
      <c r="F19954" s="5">
        <f>+E19954*D19954</f>
      </c>
      <c r="G19954" s="5">
        <f>+E19954*D19954</f>
      </c>
      <c r="H19954" s="5">
        <v>1</v>
      </c>
      <c r="I19954" s="58">
        <f t="shared" si="2086"/>
      </c>
      <c r="W19954">
        <f t="shared" si="2082"/>
      </c>
      <c r="X19954">
        <f t="shared" si="2083"/>
      </c>
      <c r="Y19954">
        <f t="shared" si="2084"/>
      </c>
      <c r="Z19954">
        <f t="shared" si="2085"/>
      </c>
    </row>
    <row r="19955" spans="1:26">
      <c r="A19955" s="5"/>
      <c r="B19955" s="8" t="s">
        <v>350</v>
      </c>
      <c r="C19955" s="5" t="s">
        <v>351</v>
      </c>
      <c r="D19955" s="6">
        <v>1</v>
      </c>
      <c r="E19955" s="5">
        <v>5</v>
      </c>
      <c r="F19955" s="5">
        <f>+E19955*D19955</f>
      </c>
      <c r="G19955" s="5">
        <f>+E19955*D19955</f>
      </c>
      <c r="H19955" s="5">
        <v>1</v>
      </c>
      <c r="I19955" s="58">
        <f t="shared" si="2086"/>
      </c>
      <c r="W19955">
        <f t="shared" si="2082"/>
      </c>
      <c r="X19955">
        <f t="shared" si="2083"/>
      </c>
      <c r="Y19955">
        <f t="shared" si="2084"/>
      </c>
      <c r="Z19955">
        <f t="shared" si="2085"/>
      </c>
    </row>
    <row r="19956" spans="1:26">
      <c r="A19956" s="5"/>
      <c r="B19956" s="8" t="s">
        <v>287</v>
      </c>
      <c r="C19956" s="5" t="s">
        <v>286</v>
      </c>
      <c r="D19956" s="799">
        <v>1</v>
      </c>
      <c r="E19956" s="5"/>
      <c r="F19956" s="6">
        <v>3</v>
      </c>
      <c r="G19956" s="6">
        <f>+F19956</f>
      </c>
      <c r="H19956" s="5">
        <v>1</v>
      </c>
      <c r="I19956" s="58">
        <f t="shared" si="2086"/>
      </c>
      <c r="W19956">
        <f t="shared" si="2082"/>
      </c>
      <c r="X19956">
        <f t="shared" si="2083"/>
      </c>
      <c r="Y19956">
        <f t="shared" si="2084"/>
      </c>
      <c r="Z19956">
        <f t="shared" si="2085"/>
      </c>
    </row>
    <row r="19957" spans="1:26">
      <c r="A19957" s="320"/>
      <c r="B19957" s="8" t="s">
        <v>1396</v>
      </c>
      <c r="C19957" s="5" t="s">
        <v>1074</v>
      </c>
      <c r="D19957" s="6">
        <v>1</v>
      </c>
      <c r="E19957" s="5">
        <v>5</v>
      </c>
      <c r="F19957" s="5">
        <f>+E19957*D19957</f>
      </c>
      <c r="G19957" s="5">
        <f>+E19957*D19957</f>
      </c>
      <c r="H19957" s="5">
        <v>1</v>
      </c>
      <c r="I19957" s="58">
        <f t="shared" si="2086"/>
      </c>
      <c r="W19957">
        <f t="shared" si="2082"/>
      </c>
      <c r="X19957">
        <f t="shared" si="2083"/>
      </c>
      <c r="Y19957">
        <f t="shared" si="2084"/>
      </c>
      <c r="Z19957">
        <f t="shared" si="2085"/>
      </c>
    </row>
    <row r="19958" spans="1:26">
      <c r="A19958" s="5"/>
      <c r="B19958" s="8" t="s">
        <v>850</v>
      </c>
      <c r="C19958" s="5" t="s">
        <v>849</v>
      </c>
      <c r="D19958" s="6">
        <v>1</v>
      </c>
      <c r="E19958" s="5">
        <v>5</v>
      </c>
      <c r="F19958" s="5">
        <f>+E19958*D19958</f>
      </c>
      <c r="G19958" s="5">
        <f>+E19958*D19958</f>
      </c>
      <c r="H19958" s="5">
        <v>1</v>
      </c>
      <c r="I19958" s="58">
        <f t="shared" si="2086"/>
      </c>
      <c r="W19958">
        <f t="shared" si="2082"/>
      </c>
      <c r="X19958">
        <f t="shared" si="2083"/>
      </c>
      <c r="Y19958">
        <f t="shared" si="2084"/>
      </c>
      <c r="Z19958">
        <f t="shared" si="2085"/>
      </c>
    </row>
    <row r="19959" spans="1:26">
      <c r="A19959" s="107"/>
      <c r="B19959" s="8" t="s">
        <v>437</v>
      </c>
      <c r="C19959" s="5" t="s">
        <v>436</v>
      </c>
      <c r="D19959" s="297">
        <v>1</v>
      </c>
      <c r="E19959" s="437"/>
      <c r="F19959" s="6">
        <v>3</v>
      </c>
      <c r="G19959" s="6">
        <f>+F19959</f>
      </c>
      <c r="H19959" s="5">
        <v>1</v>
      </c>
      <c r="I19959" s="58">
        <f t="shared" si="2086"/>
      </c>
      <c r="W19959">
        <f t="shared" si="2082"/>
      </c>
      <c r="X19959">
        <f t="shared" si="2083"/>
      </c>
      <c r="Y19959">
        <f t="shared" si="2084"/>
      </c>
      <c r="Z19959">
        <f t="shared" si="2085"/>
      </c>
    </row>
    <row r="19960" spans="1:26">
      <c r="A19960" s="107"/>
      <c r="B19960" s="1563" t="s">
        <v>18</v>
      </c>
      <c r="C19960" s="1563"/>
      <c r="D19960" s="6"/>
      <c r="E19960" s="5"/>
      <c r="F19960" s="6"/>
      <c r="G19960" s="186"/>
      <c r="H19960" s="184"/>
      <c r="I19960" s="388"/>
      <c r="W19960">
        <f t="shared" si="2082"/>
      </c>
      <c r="X19960">
        <f t="shared" si="2083"/>
      </c>
      <c r="Y19960">
        <f t="shared" si="2084"/>
      </c>
      <c r="Z19960">
        <f t="shared" si="2085"/>
      </c>
    </row>
    <row r="19961" spans="1:26">
      <c r="A19961" s="19"/>
      <c r="B19961" s="95" t="s">
        <v>310</v>
      </c>
      <c r="C19961" s="5" t="s">
        <v>311</v>
      </c>
      <c r="D19961" s="9">
        <v>1</v>
      </c>
      <c r="E19961" s="5">
        <v>4</v>
      </c>
      <c r="F19961" s="5">
        <f>+E19961*D19961</f>
      </c>
      <c r="G19961" s="5">
        <f>+E19961*D19961</f>
      </c>
      <c r="H19961" s="16">
        <v>1</v>
      </c>
      <c r="I19961" s="58">
        <f t="shared" si="2086"/>
      </c>
      <c r="W19961">
        <f t="shared" si="2082"/>
      </c>
      <c r="X19961">
        <f t="shared" si="2083"/>
      </c>
      <c r="Y19961">
        <f t="shared" si="2084"/>
      </c>
      <c r="Z19961">
        <f t="shared" si="2085"/>
      </c>
    </row>
    <row r="19962" spans="1:26">
      <c r="A19962" s="33"/>
      <c r="B19962" s="1793" t="s">
        <v>2966</v>
      </c>
      <c r="C19962" s="1793"/>
      <c r="D19962" s="173"/>
      <c r="E19962" s="69"/>
      <c r="F19962" s="173"/>
      <c r="G19962" s="173"/>
      <c r="H19962" s="247"/>
      <c r="I19962" s="174"/>
      <c r="W19962">
        <f t="shared" si="2082"/>
      </c>
      <c r="X19962">
        <f t="shared" si="2083"/>
      </c>
      <c r="Y19962">
        <f t="shared" si="2084"/>
      </c>
      <c r="Z19962">
        <f t="shared" si="2085"/>
      </c>
    </row>
    <row r="19963" spans="1:26">
      <c r="A19963" s="33"/>
      <c r="B19963" s="1793"/>
      <c r="C19963" s="1793"/>
      <c r="D19963" s="173"/>
      <c r="E19963" s="173"/>
      <c r="F19963" s="173"/>
      <c r="G19963" s="173"/>
      <c r="H19963" s="247"/>
      <c r="I19963" s="174"/>
      <c r="W19963">
        <f t="shared" si="2082"/>
      </c>
      <c r="X19963">
        <f t="shared" si="2083"/>
      </c>
      <c r="Y19963">
        <f t="shared" si="2084"/>
      </c>
      <c r="Z19963">
        <f t="shared" si="2085"/>
      </c>
    </row>
    <row r="19964" spans="1:26">
      <c r="A19964" s="33"/>
      <c r="B19964" s="10"/>
      <c r="C19964" s="35"/>
      <c r="D19964" s="173"/>
      <c r="E19964" s="173"/>
      <c r="F19964" s="173"/>
      <c r="G19964" s="173"/>
      <c r="H19964" s="247"/>
      <c r="I19964" s="174"/>
      <c r="W19964">
        <f t="shared" si="2082"/>
      </c>
      <c r="X19964">
        <f t="shared" si="2083"/>
      </c>
      <c r="Y19964">
        <f t="shared" si="2084"/>
      </c>
      <c r="Z19964">
        <f t="shared" si="2085"/>
      </c>
    </row>
    <row r="19965" spans="1:26" ht="15.75" thickBot="1">
      <c r="A19965" s="33"/>
      <c r="B19965" s="11" t="s">
        <v>20</v>
      </c>
      <c r="C19965" s="35"/>
      <c r="D19965" s="35"/>
      <c r="E19965" s="35"/>
      <c r="F19965" s="35"/>
      <c r="G19965" s="35"/>
      <c r="H19965" s="35"/>
      <c r="I19965" s="36"/>
      <c r="L19965" t="s">
        <v>2921</v>
      </c>
      <c r="W19965">
        <f t="shared" si="2082"/>
      </c>
      <c r="X19965">
        <f t="shared" si="2083"/>
      </c>
      <c r="Y19965">
        <f t="shared" si="2084"/>
      </c>
      <c r="Z19965">
        <f t="shared" si="2085"/>
      </c>
    </row>
    <row r="19966" spans="1:26" ht="15.75" thickBot="1">
      <c r="A19966" s="37"/>
      <c r="B19966" s="38"/>
      <c r="C19966" s="39" t="s">
        <v>21</v>
      </c>
      <c r="D19966" s="40">
        <f>SUM(D19949:D19965)</f>
      </c>
      <c r="E19966" s="41">
        <f>IF(H19966=I19966,"OK","NO")</f>
      </c>
      <c r="F19966" s="40">
        <f>SUM(F19949:F19965)</f>
      </c>
      <c r="G19966" s="40">
        <f>SUM(G19949:G19965)</f>
      </c>
      <c r="H19966" s="42">
        <f>SUMPRODUCT(F19949:F19961,H19949:H19961)</f>
      </c>
      <c r="I19966" s="43">
        <f>SUM(I19949:I19965)</f>
      </c>
      <c r="L19966">
        <f>1640*5+I19966</f>
      </c>
      <c r="W19966">
        <f t="shared" si="2082"/>
      </c>
      <c r="X19966">
        <f t="shared" si="2083"/>
      </c>
      <c r="Y19966">
        <f t="shared" si="2084"/>
      </c>
      <c r="Z19966">
        <f t="shared" si="2085"/>
      </c>
    </row>
    <row r="19967" spans="1:26" ht="15.75" thickBot="1">
      <c r="A19967" s="44"/>
      <c r="B19967" s="116"/>
      <c r="C19967" s="45"/>
      <c r="D19967" s="45"/>
      <c r="E19967" s="45"/>
      <c r="F19967" s="45"/>
      <c r="G19967" s="45"/>
      <c r="H19967" s="46"/>
      <c r="I19967" s="47"/>
      <c r="W19967">
        <f t="shared" si="2082"/>
      </c>
      <c r="X19967">
        <f t="shared" si="2083"/>
      </c>
      <c r="Y19967">
        <f t="shared" si="2084"/>
      </c>
      <c r="Z19967">
        <f t="shared" si="2085"/>
      </c>
    </row>
    <row r="19968" spans="1:26">
      <c r="A19968" s="12" t="s">
        <v>23</v>
      </c>
      <c r="B19968" s="12"/>
      <c r="C19968" s="12"/>
      <c r="D19968" s="13"/>
      <c r="E19968" s="14"/>
      <c r="F19968" s="14"/>
      <c r="G19968" s="14"/>
      <c r="H19968" s="2"/>
      <c r="I19968" s="12"/>
      <c r="W19968">
        <f t="shared" si="2082"/>
      </c>
      <c r="X19968">
        <f t="shared" si="2083"/>
      </c>
      <c r="Y19968">
        <f t="shared" si="2084"/>
      </c>
      <c r="Z19968">
        <f t="shared" si="2085"/>
      </c>
    </row>
    <row r="19969" spans="1:26">
      <c r="W19969">
        <f t="shared" si="2082"/>
      </c>
      <c r="X19969">
        <f t="shared" si="2083"/>
      </c>
      <c r="Y19969">
        <f t="shared" si="2084"/>
      </c>
      <c r="Z19969">
        <f t="shared" si="2085"/>
      </c>
    </row>
    <row r="19970" spans="1:26">
      <c r="A19970" s="1562" t="s">
        <v>0</v>
      </c>
      <c r="B19970" s="1562"/>
      <c r="C19970" s="1562"/>
      <c r="D19970" s="1562"/>
      <c r="E19970" s="1562"/>
      <c r="F19970" s="1562"/>
      <c r="G19970" s="1562"/>
      <c r="H19970" s="1562"/>
      <c r="I19970" s="1562"/>
      <c r="W19970">
        <f t="shared" si="2082"/>
      </c>
      <c r="X19970">
        <f t="shared" si="2083"/>
      </c>
      <c r="Y19970">
        <f t="shared" si="2084"/>
      </c>
      <c r="Z19970">
        <f t="shared" si="2085"/>
      </c>
    </row>
    <row r="19971" spans="1:26">
      <c r="W19971">
        <f t="shared" si="2082"/>
      </c>
      <c r="X19971">
        <f t="shared" si="2083"/>
      </c>
      <c r="Y19971">
        <f t="shared" si="2084"/>
      </c>
      <c r="Z19971">
        <f t="shared" si="2085"/>
      </c>
    </row>
    <row r="19972" spans="1:26">
      <c r="A19972" s="1" t="s">
        <v>1</v>
      </c>
      <c r="B19972" s="1"/>
      <c r="C19972" s="1"/>
      <c r="G19972" s="489" t="s">
        <v>2</v>
      </c>
      <c r="H19972" s="3" t="s">
        <v>2822</v>
      </c>
      <c r="W19972">
        <f t="shared" ref="W19972:W20035" si="2087">IF(LEFT($H19972&amp;"",5)="2019-",$H19972,W19971)</f>
      </c>
      <c r="X19972">
        <f t="shared" ref="X19972:X20035" si="2088">IF($W19972="",0,IF(COUNTIF($AB$2:$AB$80,$W19972)&gt;0,1,0))</f>
      </c>
      <c r="Y19972">
        <f t="shared" ref="Y19972:Y20035" si="2089">IF($C19972="","",UPPER(TRIM(IFERROR(LEFT($C19972&amp;"",FIND("/",$C19972&amp;"")-1),$C19972&amp;""))))</f>
      </c>
      <c r="Z19972">
        <f t="shared" ref="Z19972:Z20035" si="2090">IFERROR(IF(ISNUMBER($G19972),$G19972,0),0)</f>
      </c>
    </row>
    <row r="19973" spans="1:26">
      <c r="A19973" s="178" t="inlineStr">
        <is>
          <t>Dealer-292</t>
        </is>
      </c>
      <c r="B19973" s="1"/>
      <c r="C19973" s="1"/>
      <c r="F19973" s="4"/>
      <c r="G19973" s="488" t="s">
        <v>1440</v>
      </c>
      <c r="H19973" s="1" t="s">
        <v>2429</v>
      </c>
      <c r="W19973">
        <f t="shared" si="2087"/>
      </c>
      <c r="X19973">
        <f t="shared" si="2088"/>
      </c>
      <c r="Y19973">
        <f t="shared" si="2089"/>
      </c>
      <c r="Z19973">
        <f t="shared" si="2090"/>
      </c>
    </row>
    <row r="19974" spans="1:26">
      <c r="A19974" t="inlineStr">
        <is>
          <t>Address line (redacted)</t>
        </is>
      </c>
      <c r="B19974" s="1"/>
      <c r="C19974" s="1"/>
      <c r="F19974" s="4"/>
      <c r="H19974" s="49"/>
      <c r="W19974">
        <f t="shared" si="2087"/>
      </c>
      <c r="X19974">
        <f t="shared" si="2088"/>
      </c>
      <c r="Y19974">
        <f t="shared" si="2089"/>
      </c>
      <c r="Z19974">
        <f t="shared" si="2090"/>
      </c>
    </row>
    <row r="19975" spans="1:26" ht="15.75">
      <c r="A19975" s="1" t="s">
        <v>572</v>
      </c>
      <c r="B19975" s="1" t="inlineStr">
        <is>
          <t>Dealer-343</t>
        </is>
      </c>
      <c r="C19975" s="1"/>
      <c r="D19975" s="142"/>
      <c r="H19975" s="54"/>
      <c r="W19975">
        <f t="shared" si="2087"/>
      </c>
      <c r="X19975">
        <f t="shared" si="2088"/>
      </c>
      <c r="Y19975">
        <f t="shared" si="2089"/>
      </c>
      <c r="Z19975">
        <f t="shared" si="2090"/>
      </c>
    </row>
    <row r="19976" spans="1:26" ht="15.75">
      <c r="A19976" s="1"/>
      <c r="B19976" s="1"/>
      <c r="C19976" s="1"/>
      <c r="D19976" s="142"/>
      <c r="H19976" s="54"/>
      <c r="W19976">
        <f t="shared" si="2087"/>
      </c>
      <c r="X19976">
        <f t="shared" si="2088"/>
      </c>
      <c r="Y19976">
        <f t="shared" si="2089"/>
      </c>
      <c r="Z19976">
        <f t="shared" si="2090"/>
      </c>
    </row>
    <row r="19977" spans="1:26" ht="15.75">
      <c r="A19977" s="49"/>
      <c r="B19977" s="87"/>
      <c r="D19977" s="142"/>
      <c r="H19977" s="54"/>
      <c r="W19977">
        <f t="shared" si="2087"/>
      </c>
      <c r="X19977">
        <f t="shared" si="2088"/>
      </c>
      <c r="Y19977">
        <f t="shared" si="2089"/>
      </c>
      <c r="Z19977">
        <f t="shared" si="2090"/>
      </c>
    </row>
    <row r="19978" spans="1:26">
      <c r="W19978">
        <f t="shared" si="2087"/>
      </c>
      <c r="X19978">
        <f t="shared" si="2088"/>
      </c>
      <c r="Y19978">
        <f t="shared" si="2089"/>
      </c>
      <c r="Z19978">
        <f t="shared" si="2090"/>
      </c>
    </row>
    <row r="19979" spans="1:26">
      <c r="A19979" s="1" t="s">
        <v>5</v>
      </c>
      <c r="W19979">
        <f t="shared" si="2087"/>
      </c>
      <c r="X19979">
        <f t="shared" si="2088"/>
      </c>
      <c r="Y19979">
        <f t="shared" si="2089"/>
      </c>
      <c r="Z19979">
        <f t="shared" si="2090"/>
      </c>
    </row>
    <row r="19980" spans="1:26">
      <c r="A19980" s="1" t="s">
        <v>6</v>
      </c>
      <c r="W19980">
        <f t="shared" si="2087"/>
      </c>
      <c r="X19980">
        <f t="shared" si="2088"/>
      </c>
      <c r="Y19980">
        <f t="shared" si="2089"/>
      </c>
      <c r="Z19980">
        <f t="shared" si="2090"/>
      </c>
    </row>
    <row r="19981" spans="1:26">
      <c r="A19981" s="1" t="s">
        <v>7</v>
      </c>
      <c r="W19981">
        <f t="shared" si="2087"/>
      </c>
      <c r="X19981">
        <f t="shared" si="2088"/>
      </c>
      <c r="Y19981">
        <f t="shared" si="2089"/>
      </c>
      <c r="Z19981">
        <f t="shared" si="2090"/>
      </c>
    </row>
    <row r="19982" spans="1:26" ht="24">
      <c r="A19982" s="179" t="s">
        <v>8</v>
      </c>
      <c r="B19982" s="180" t="s">
        <v>9</v>
      </c>
      <c r="C19982" s="180" t="s">
        <v>10</v>
      </c>
      <c r="D19982" s="181" t="s">
        <v>11</v>
      </c>
      <c r="E19982" s="181" t="s">
        <v>12</v>
      </c>
      <c r="F19982" s="181" t="s">
        <v>13</v>
      </c>
      <c r="G19982" s="181" t="s">
        <v>14</v>
      </c>
      <c r="H19982" s="179" t="s">
        <v>15</v>
      </c>
      <c r="I19982" s="182" t="s">
        <v>16</v>
      </c>
      <c r="L19982">
        <v>577882</v>
      </c>
      <c r="W19982">
        <f t="shared" si="2087"/>
      </c>
      <c r="X19982">
        <f t="shared" si="2088"/>
      </c>
      <c r="Y19982">
        <f t="shared" si="2089"/>
      </c>
      <c r="Z19982">
        <f t="shared" si="2090"/>
      </c>
    </row>
    <row r="19983" spans="1:26" ht="12" customHeight="1">
      <c r="A19983" s="5"/>
      <c r="B19983" s="1563" t="s">
        <v>18</v>
      </c>
      <c r="C19983" s="1563"/>
      <c r="D19983" s="5"/>
      <c r="E19983" s="50"/>
      <c r="F19983" s="214"/>
      <c r="G19983" s="187"/>
      <c r="H19983" s="9"/>
      <c r="I19983" s="183"/>
      <c r="L19983">
        <v>576140</v>
      </c>
      <c r="W19983">
        <f t="shared" si="2087"/>
      </c>
      <c r="X19983">
        <f t="shared" si="2088"/>
      </c>
      <c r="Y19983">
        <f t="shared" si="2089"/>
      </c>
      <c r="Z19983">
        <f t="shared" si="2090"/>
      </c>
    </row>
    <row r="19984" spans="1:26" ht="12" customHeight="1">
      <c r="A19984" s="5">
        <v>1</v>
      </c>
      <c r="B19984" s="95" t="s">
        <v>492</v>
      </c>
      <c r="C19984" s="101" t="s">
        <v>493</v>
      </c>
      <c r="D19984" s="502">
        <v>1</v>
      </c>
      <c r="E19984" s="5"/>
      <c r="F19984">
        <v>2</v>
      </c>
      <c r="G19984" s="187">
        <f>+F19984</f>
      </c>
      <c r="H19984" s="5">
        <v>1</v>
      </c>
      <c r="I19984" s="183">
        <f>+H19984*G19984</f>
      </c>
      <c r="L19984">
        <f>+L19982-L19983</f>
      </c>
      <c r="W19984">
        <f t="shared" si="2087"/>
      </c>
      <c r="X19984">
        <f t="shared" si="2088"/>
      </c>
      <c r="Y19984">
        <f t="shared" si="2089"/>
      </c>
      <c r="Z19984">
        <f t="shared" si="2090"/>
      </c>
    </row>
    <row r="19985" spans="1:26" ht="12" customHeight="1">
      <c r="A19985" s="5">
        <v>2</v>
      </c>
      <c r="B19985" s="8" t="s">
        <v>295</v>
      </c>
      <c r="C19985" s="5" t="s">
        <v>294</v>
      </c>
      <c r="D19985">
        <v>1</v>
      </c>
      <c r="E19985" s="9">
        <v>4</v>
      </c>
      <c r="F19985" s="186">
        <f>+E19985*D19985</f>
      </c>
      <c r="G19985" s="187">
        <f>+E19985*D19985</f>
      </c>
      <c r="H19985" s="9">
        <v>1</v>
      </c>
      <c r="I19985" s="183">
        <f>+H19985*G19985</f>
      </c>
      <c r="L19985">
        <f>+L19983-L19984</f>
      </c>
      <c r="W19985">
        <f t="shared" si="2087"/>
      </c>
      <c r="X19985">
        <f t="shared" si="2088"/>
      </c>
      <c r="Y19985">
        <f t="shared" si="2089"/>
      </c>
      <c r="Z19985">
        <f t="shared" si="2090"/>
      </c>
    </row>
    <row r="19986" spans="1:26" ht="12" customHeight="1">
      <c r="A19986" s="5">
        <v>3</v>
      </c>
      <c r="B19986" s="8" t="s">
        <v>707</v>
      </c>
      <c r="C19986" s="5" t="s">
        <v>708</v>
      </c>
      <c r="D19986">
        <v>1</v>
      </c>
      <c r="E19986" s="238">
        <v>4</v>
      </c>
      <c r="F19986" s="186">
        <f>+E19986*D19986</f>
      </c>
      <c r="G19986" s="187">
        <f>+E19986*D19986</f>
      </c>
      <c r="H19986" s="16">
        <v>1</v>
      </c>
      <c r="I19986" s="183">
        <f>+H19986*G19986</f>
      </c>
      <c r="W19986">
        <f t="shared" si="2087"/>
      </c>
      <c r="X19986">
        <f t="shared" si="2088"/>
      </c>
      <c r="Y19986">
        <f t="shared" si="2089"/>
      </c>
      <c r="Z19986">
        <f t="shared" si="2090"/>
      </c>
    </row>
    <row r="19987" spans="1:26" ht="12" customHeight="1">
      <c r="A19987" s="5">
        <v>4</v>
      </c>
      <c r="B19987" s="8" t="s">
        <v>996</v>
      </c>
      <c r="C19987" s="5" t="s">
        <v>995</v>
      </c>
      <c r="D19987" s="502"/>
      <c r="E19987" s="5"/>
      <c r="F19987" s="10">
        <v>2</v>
      </c>
      <c r="G19987" s="187">
        <f>+F19987</f>
      </c>
      <c r="H19987" s="5">
        <v>1</v>
      </c>
      <c r="I19987" s="183">
        <f>+H19987*G19987</f>
      </c>
      <c r="W19987">
        <f t="shared" si="2087"/>
      </c>
      <c r="X19987">
        <f t="shared" si="2088"/>
      </c>
      <c r="Y19987">
        <f t="shared" si="2089"/>
      </c>
      <c r="Z19987">
        <f t="shared" si="2090"/>
      </c>
    </row>
    <row r="19988" spans="1:26" ht="12" customHeight="1">
      <c r="A19988" s="5">
        <v>5</v>
      </c>
      <c r="B19988" t="s">
        <v>2882</v>
      </c>
      <c r="C19988" s="5" t="s">
        <v>2883</v>
      </c>
      <c r="D19988" s="34">
        <v>1</v>
      </c>
      <c r="E19988" s="5">
        <v>4</v>
      </c>
      <c r="F19988" s="10">
        <v>4</v>
      </c>
      <c r="G19988" s="187">
        <v>4</v>
      </c>
      <c r="H19988" s="5">
        <v>1</v>
      </c>
      <c r="I19988" s="183">
        <f>+H19988*G19988</f>
      </c>
      <c r="W19988">
        <f t="shared" si="2087"/>
      </c>
      <c r="X19988">
        <f t="shared" si="2088"/>
      </c>
      <c r="Y19988">
        <f t="shared" si="2089"/>
      </c>
      <c r="Z19988">
        <f t="shared" si="2090"/>
      </c>
    </row>
    <row r="19989" spans="1:26" ht="12" customHeight="1">
      <c r="A19989" s="5"/>
      <c r="B19989" s="1564" t="s">
        <v>375</v>
      </c>
      <c r="C19989" s="1565"/>
      <c r="D19989" s="5"/>
      <c r="E19989" s="5"/>
      <c r="F19989" s="6"/>
      <c r="G19989" s="187"/>
      <c r="H19989" s="5"/>
      <c r="I19989" s="183"/>
      <c r="W19989">
        <f t="shared" si="2087"/>
      </c>
      <c r="X19989">
        <f t="shared" si="2088"/>
      </c>
      <c r="Y19989">
        <f t="shared" si="2089"/>
      </c>
      <c r="Z19989">
        <f t="shared" si="2090"/>
      </c>
    </row>
    <row r="19990" spans="1:26" ht="12" customHeight="1">
      <c r="A19990" s="5">
        <v>6</v>
      </c>
      <c r="B19990" s="106" t="s">
        <v>713</v>
      </c>
      <c r="C19990" s="157" t="s">
        <v>714</v>
      </c>
      <c r="D19990" s="406">
        <v>1</v>
      </c>
      <c r="E19990" s="10"/>
      <c r="F19990" s="6">
        <v>4</v>
      </c>
      <c r="G19990" s="187">
        <f>+F19990</f>
      </c>
      <c r="H19990" s="5">
        <v>1</v>
      </c>
      <c r="I19990" s="183">
        <f t="shared" ref="I19990:I20017" si="2091">+H19990*G19990</f>
      </c>
      <c r="W19990">
        <f t="shared" si="2087"/>
      </c>
      <c r="X19990">
        <f t="shared" si="2088"/>
      </c>
      <c r="Y19990">
        <f t="shared" si="2089"/>
      </c>
      <c r="Z19990">
        <f t="shared" si="2090"/>
      </c>
    </row>
    <row r="19991" spans="1:26" ht="12" customHeight="1">
      <c r="A19991" s="5">
        <v>7</v>
      </c>
      <c r="B19991" s="106" t="s">
        <v>948</v>
      </c>
      <c r="C19991" s="157" t="s">
        <v>947</v>
      </c>
      <c r="D19991" s="10">
        <v>2</v>
      </c>
      <c r="E19991" s="9">
        <v>25</v>
      </c>
      <c r="F19991" s="6">
        <f>+E19991*D19991</f>
      </c>
      <c r="G19991" s="187">
        <f>+E19991*D19991</f>
      </c>
      <c r="H19991" s="5">
        <v>1</v>
      </c>
      <c r="I19991" s="183">
        <f t="shared" si="2091"/>
      </c>
      <c r="W19991">
        <f t="shared" si="2087"/>
      </c>
      <c r="X19991">
        <f t="shared" si="2088"/>
      </c>
      <c r="Y19991">
        <f t="shared" si="2089"/>
      </c>
      <c r="Z19991">
        <f t="shared" si="2090"/>
      </c>
    </row>
    <row r="19992" spans="1:26" ht="12" customHeight="1">
      <c r="A19992" s="5">
        <v>8</v>
      </c>
      <c r="B19992" s="106" t="s">
        <v>378</v>
      </c>
      <c r="C19992" s="15" t="s">
        <v>379</v>
      </c>
      <c r="D19992" s="406"/>
      <c r="E19992" s="10"/>
      <c r="F19992" s="5">
        <v>5</v>
      </c>
      <c r="G19992" s="187">
        <f>+F19992</f>
      </c>
      <c r="H19992" s="5">
        <v>1</v>
      </c>
      <c r="I19992" s="183">
        <f t="shared" si="2091"/>
      </c>
      <c r="W19992">
        <f t="shared" si="2087"/>
      </c>
      <c r="X19992">
        <f t="shared" si="2088"/>
      </c>
      <c r="Y19992">
        <f t="shared" si="2089"/>
      </c>
      <c r="Z19992">
        <f t="shared" si="2090"/>
      </c>
    </row>
    <row r="19993" spans="1:26" ht="12" customHeight="1">
      <c r="A19993" s="5">
        <v>9</v>
      </c>
      <c r="B19993" s="106" t="s">
        <v>711</v>
      </c>
      <c r="C19993" s="15" t="s">
        <v>712</v>
      </c>
      <c r="D19993" s="305">
        <v>1</v>
      </c>
      <c r="E19993" s="10"/>
      <c r="F19993" s="6">
        <v>2</v>
      </c>
      <c r="G19993" s="187">
        <f>+F19993</f>
      </c>
      <c r="H19993" s="5">
        <v>1</v>
      </c>
      <c r="I19993" s="183">
        <f t="shared" si="2091"/>
      </c>
      <c r="W19993">
        <f t="shared" si="2087"/>
      </c>
      <c r="X19993">
        <f t="shared" si="2088"/>
      </c>
      <c r="Y19993">
        <f t="shared" si="2089"/>
      </c>
      <c r="Z19993">
        <f t="shared" si="2090"/>
      </c>
    </row>
    <row r="19994" spans="1:26" ht="12" customHeight="1">
      <c r="A19994" s="5">
        <v>10</v>
      </c>
      <c r="B19994" s="346" t="s">
        <v>1226</v>
      </c>
      <c r="C19994" s="8" t="s">
        <v>1227</v>
      </c>
      <c r="D19994" s="119"/>
      <c r="E19994" s="10"/>
      <c r="F19994" s="6">
        <v>50</v>
      </c>
      <c r="G19994" s="187">
        <f>+F19994</f>
      </c>
      <c r="H19994" s="5">
        <v>1</v>
      </c>
      <c r="I19994" s="183">
        <f t="shared" si="2091"/>
      </c>
      <c r="W19994">
        <f t="shared" si="2087"/>
      </c>
      <c r="X19994">
        <f t="shared" si="2088"/>
      </c>
      <c r="Y19994">
        <f t="shared" si="2089"/>
      </c>
      <c r="Z19994">
        <f t="shared" si="2090"/>
      </c>
    </row>
    <row r="19995" spans="1:26" ht="30" customHeight="1">
      <c r="A19995" s="5">
        <v>11</v>
      </c>
      <c r="B19995" s="20" t="s">
        <v>642</v>
      </c>
      <c r="C19995" s="106" t="s">
        <v>643</v>
      </c>
      <c r="D19995" s="9">
        <v>1</v>
      </c>
      <c r="E19995" s="9">
        <v>25</v>
      </c>
      <c r="F19995" s="6">
        <f>+E19995*D19995</f>
      </c>
      <c r="G19995" s="187">
        <f>+E19995*D19995</f>
      </c>
      <c r="H19995" s="5">
        <v>1</v>
      </c>
      <c r="I19995" s="183">
        <f t="shared" si="2091"/>
      </c>
      <c r="W19995">
        <f t="shared" si="2087"/>
      </c>
      <c r="X19995">
        <f t="shared" si="2088"/>
      </c>
      <c r="Y19995">
        <f t="shared" si="2089"/>
      </c>
      <c r="Z19995">
        <f t="shared" si="2090"/>
      </c>
    </row>
    <row r="19996" spans="1:26">
      <c r="A19996" s="5"/>
      <c r="B19996" s="1564" t="s">
        <v>1806</v>
      </c>
      <c r="C19996" s="1565"/>
      <c r="D19996" s="5"/>
      <c r="E19996" s="5"/>
      <c r="F19996" s="6"/>
      <c r="G19996" s="187"/>
      <c r="H19996" s="5"/>
      <c r="I19996" s="183"/>
      <c r="W19996">
        <f t="shared" si="2087"/>
      </c>
      <c r="X19996">
        <f t="shared" si="2088"/>
      </c>
      <c r="Y19996">
        <f t="shared" si="2089"/>
      </c>
      <c r="Z19996">
        <f t="shared" si="2090"/>
      </c>
    </row>
    <row r="19997" spans="1:26">
      <c r="A19997" s="5">
        <v>12</v>
      </c>
      <c r="B19997" s="17" t="s">
        <v>434</v>
      </c>
      <c r="C19997" s="88" t="s">
        <v>303</v>
      </c>
      <c r="D19997" s="10">
        <v>2</v>
      </c>
      <c r="E19997" s="5">
        <v>2</v>
      </c>
      <c r="F19997" s="6">
        <f>+E19997*D19997</f>
      </c>
      <c r="G19997" s="187">
        <f>+E19997*D19997</f>
      </c>
      <c r="H19997" s="5">
        <v>1</v>
      </c>
      <c r="I19997" s="183">
        <f t="shared" si="2091"/>
      </c>
      <c r="W19997">
        <f t="shared" si="2087"/>
      </c>
      <c r="X19997">
        <f t="shared" si="2088"/>
      </c>
      <c r="Y19997">
        <f t="shared" si="2089"/>
      </c>
      <c r="Z19997">
        <f t="shared" si="2090"/>
      </c>
    </row>
    <row r="19998" spans="1:26">
      <c r="A19998" s="5"/>
      <c r="B19998" s="1564" t="s">
        <v>2829</v>
      </c>
      <c r="C19998" s="1565"/>
      <c r="D19998" s="5"/>
      <c r="E19998" s="5"/>
      <c r="F19998" s="6"/>
      <c r="G19998" s="187"/>
      <c r="H19998" s="5"/>
      <c r="I19998" s="183"/>
      <c r="W19998">
        <f t="shared" si="2087"/>
      </c>
      <c r="X19998">
        <f t="shared" si="2088"/>
      </c>
      <c r="Y19998">
        <f t="shared" si="2089"/>
      </c>
      <c r="Z19998">
        <f t="shared" si="2090"/>
      </c>
    </row>
    <row r="19999" spans="1:26">
      <c r="A19999" s="5">
        <v>13</v>
      </c>
      <c r="B19999" s="17" t="s">
        <v>891</v>
      </c>
      <c r="C19999" s="5" t="s">
        <v>892</v>
      </c>
      <c r="D19999" s="425"/>
      <c r="E19999" s="10"/>
      <c r="F19999" s="6">
        <v>5</v>
      </c>
      <c r="G19999" s="187">
        <f t="shared" ref="G19999:G20004" si="2092">+F19999</f>
      </c>
      <c r="H19999" s="7">
        <v>1</v>
      </c>
      <c r="I19999" s="183">
        <f t="shared" si="2091"/>
      </c>
      <c r="W19999">
        <f t="shared" si="2087"/>
      </c>
      <c r="X19999">
        <f t="shared" si="2088"/>
      </c>
      <c r="Y19999">
        <f t="shared" si="2089"/>
      </c>
      <c r="Z19999">
        <f t="shared" si="2090"/>
      </c>
    </row>
    <row r="20000" spans="1:26" ht="36">
      <c r="A20000" s="5">
        <v>14</v>
      </c>
      <c r="B20000" s="15" t="s">
        <v>2075</v>
      </c>
      <c r="C20000" s="5"/>
      <c r="D20000" s="119"/>
      <c r="E20000" s="10"/>
      <c r="F20000" s="5">
        <v>1</v>
      </c>
      <c r="G20000" s="187">
        <f t="shared" si="2092"/>
      </c>
      <c r="H20000" s="7">
        <v>1</v>
      </c>
      <c r="I20000" s="183">
        <f t="shared" si="2091"/>
      </c>
      <c r="W20000">
        <f t="shared" si="2087"/>
      </c>
      <c r="X20000">
        <f t="shared" si="2088"/>
      </c>
      <c r="Y20000">
        <f t="shared" si="2089"/>
      </c>
      <c r="Z20000">
        <f t="shared" si="2090"/>
      </c>
    </row>
    <row r="20001" spans="1:26">
      <c r="A20001" s="5"/>
      <c r="B20001" s="848" t="s">
        <v>1264</v>
      </c>
      <c r="C20001" s="849"/>
      <c r="D20001" s="5"/>
      <c r="E20001" s="5"/>
      <c r="F20001" s="6"/>
      <c r="G20001" s="187"/>
      <c r="H20001" s="5"/>
      <c r="I20001" s="183"/>
      <c r="W20001">
        <f t="shared" si="2087"/>
      </c>
      <c r="X20001">
        <f t="shared" si="2088"/>
      </c>
      <c r="Y20001">
        <f t="shared" si="2089"/>
      </c>
      <c r="Z20001">
        <f t="shared" si="2090"/>
      </c>
    </row>
    <row r="20002" spans="1:26" ht="24">
      <c r="A20002" s="5">
        <v>15</v>
      </c>
      <c r="B20002" s="8" t="s">
        <v>1284</v>
      </c>
      <c r="C20002" s="9" t="s">
        <v>1285</v>
      </c>
      <c r="D20002" s="119"/>
      <c r="E20002" s="10"/>
      <c r="F20002" s="21">
        <v>25</v>
      </c>
      <c r="G20002" s="187">
        <f t="shared" si="2092"/>
      </c>
      <c r="H20002" s="5">
        <v>1</v>
      </c>
      <c r="I20002" s="183">
        <f t="shared" si="2091"/>
      </c>
      <c r="W20002">
        <f t="shared" si="2087"/>
      </c>
      <c r="X20002">
        <f t="shared" si="2088"/>
      </c>
      <c r="Y20002">
        <f t="shared" si="2089"/>
      </c>
      <c r="Z20002">
        <f t="shared" si="2090"/>
      </c>
    </row>
    <row r="20003" spans="1:26">
      <c r="A20003" s="5">
        <v>16</v>
      </c>
      <c r="B20003" s="8" t="s">
        <v>2830</v>
      </c>
      <c r="C20003" s="5" t="s">
        <v>2831</v>
      </c>
      <c r="D20003" s="119"/>
      <c r="E20003" s="10"/>
      <c r="F20003" s="21">
        <v>25</v>
      </c>
      <c r="G20003" s="187">
        <f t="shared" si="2092"/>
      </c>
      <c r="H20003" s="5">
        <v>1</v>
      </c>
      <c r="I20003" s="183">
        <f t="shared" si="2091"/>
      </c>
      <c r="W20003">
        <f t="shared" si="2087"/>
      </c>
      <c r="X20003">
        <f t="shared" si="2088"/>
      </c>
      <c r="Y20003">
        <f t="shared" si="2089"/>
      </c>
      <c r="Z20003">
        <f t="shared" si="2090"/>
      </c>
    </row>
    <row r="20004" spans="1:26">
      <c r="A20004" s="5">
        <v>17</v>
      </c>
      <c r="B20004" s="52" t="s">
        <v>889</v>
      </c>
      <c r="C20004" s="9" t="s">
        <v>890</v>
      </c>
      <c r="D20004" s="119"/>
      <c r="E20004" s="10"/>
      <c r="F20004" s="21">
        <v>25</v>
      </c>
      <c r="G20004" s="187">
        <f t="shared" si="2092"/>
      </c>
      <c r="H20004" s="5">
        <v>1</v>
      </c>
      <c r="I20004" s="183">
        <f t="shared" si="2091"/>
      </c>
      <c r="W20004">
        <f t="shared" si="2087"/>
      </c>
      <c r="X20004">
        <f t="shared" si="2088"/>
      </c>
      <c r="Y20004">
        <f t="shared" si="2089"/>
      </c>
      <c r="Z20004">
        <f t="shared" si="2090"/>
      </c>
    </row>
    <row r="20005" spans="1:26">
      <c r="A20005" s="5"/>
      <c r="B20005" s="273"/>
      <c r="C20005" s="275"/>
      <c r="D20005" s="5"/>
      <c r="E20005" s="10"/>
      <c r="F20005" s="21"/>
      <c r="G20005" s="187"/>
      <c r="H20005" s="5"/>
      <c r="I20005" s="188"/>
      <c r="W20005">
        <f t="shared" si="2087"/>
      </c>
      <c r="X20005">
        <f t="shared" si="2088"/>
      </c>
      <c r="Y20005">
        <f t="shared" si="2089"/>
      </c>
      <c r="Z20005">
        <f t="shared" si="2090"/>
      </c>
    </row>
    <row r="20006" spans="1:26">
      <c r="A20006" s="5"/>
      <c r="B20006" s="1564" t="s">
        <v>1181</v>
      </c>
      <c r="C20006" s="1565"/>
      <c r="D20006" s="5"/>
      <c r="E20006" s="5"/>
      <c r="F20006" s="6"/>
      <c r="G20006" s="187"/>
      <c r="H20006" s="185"/>
      <c r="I20006" s="188"/>
      <c r="W20006">
        <f t="shared" si="2087"/>
      </c>
      <c r="X20006">
        <f t="shared" si="2088"/>
      </c>
      <c r="Y20006">
        <f t="shared" si="2089"/>
      </c>
      <c r="Z20006">
        <f t="shared" si="2090"/>
      </c>
    </row>
    <row r="20007" spans="1:26">
      <c r="A20007" s="5">
        <v>19</v>
      </c>
      <c r="B20007" s="20" t="s">
        <v>1179</v>
      </c>
      <c r="C20007" s="5" t="s">
        <v>1180</v>
      </c>
      <c r="D20007" s="10">
        <v>2</v>
      </c>
      <c r="E20007" s="5">
        <v>10</v>
      </c>
      <c r="F20007" s="6">
        <f>+E20007*D20007</f>
      </c>
      <c r="G20007" s="187">
        <f>+E20007*D20007</f>
      </c>
      <c r="H20007" s="7">
        <v>1</v>
      </c>
      <c r="I20007" s="183">
        <f t="shared" si="2091"/>
      </c>
      <c r="W20007">
        <f t="shared" si="2087"/>
      </c>
      <c r="X20007">
        <f t="shared" si="2088"/>
      </c>
      <c r="Y20007">
        <f t="shared" si="2089"/>
      </c>
      <c r="Z20007">
        <f t="shared" si="2090"/>
      </c>
    </row>
    <row r="20008" spans="1:26">
      <c r="A20008" s="5"/>
      <c r="B20008" s="1564" t="s">
        <v>17</v>
      </c>
      <c r="C20008" s="1565"/>
      <c r="D20008" s="5"/>
      <c r="E20008" s="5"/>
      <c r="F20008" s="6"/>
      <c r="G20008" s="187"/>
      <c r="H20008" s="16"/>
      <c r="I20008" s="188"/>
      <c r="W20008">
        <f t="shared" si="2087"/>
      </c>
      <c r="X20008">
        <f t="shared" si="2088"/>
      </c>
      <c r="Y20008">
        <f t="shared" si="2089"/>
      </c>
      <c r="Z20008">
        <f t="shared" si="2090"/>
      </c>
    </row>
    <row r="20009" spans="1:26">
      <c r="A20009" s="5">
        <v>20</v>
      </c>
      <c r="B20009" s="8" t="s">
        <v>464</v>
      </c>
      <c r="C20009" s="5" t="s">
        <v>463</v>
      </c>
      <c r="D20009" s="123"/>
      <c r="E20009" s="10"/>
      <c r="F20009" s="6">
        <v>3</v>
      </c>
      <c r="G20009" s="187">
        <f>+F20009</f>
      </c>
      <c r="H20009" s="5">
        <v>1</v>
      </c>
      <c r="I20009" s="183">
        <f t="shared" si="2091"/>
      </c>
      <c r="W20009">
        <f t="shared" si="2087"/>
      </c>
      <c r="X20009">
        <f t="shared" si="2088"/>
      </c>
      <c r="Y20009">
        <f t="shared" si="2089"/>
      </c>
      <c r="Z20009">
        <f t="shared" si="2090"/>
      </c>
    </row>
    <row r="20010" spans="1:26">
      <c r="A20010" s="5">
        <v>21</v>
      </c>
      <c r="B20010" s="8" t="s">
        <v>1989</v>
      </c>
      <c r="C20010" s="5" t="s">
        <v>1725</v>
      </c>
      <c r="D20010" s="123"/>
      <c r="E20010" s="10"/>
      <c r="F20010" s="6">
        <v>2</v>
      </c>
      <c r="G20010" s="187">
        <f>+F20010</f>
      </c>
      <c r="H20010" s="5">
        <v>1</v>
      </c>
      <c r="I20010" s="183">
        <f t="shared" si="2091"/>
      </c>
      <c r="W20010">
        <f t="shared" si="2087"/>
      </c>
      <c r="X20010">
        <f t="shared" si="2088"/>
      </c>
      <c r="Y20010">
        <f t="shared" si="2089"/>
      </c>
      <c r="Z20010">
        <f t="shared" si="2090"/>
      </c>
    </row>
    <row r="20011" spans="1:26">
      <c r="A20011" s="5">
        <v>22</v>
      </c>
      <c r="B20011" s="8" t="s">
        <v>283</v>
      </c>
      <c r="C20011" s="5" t="s">
        <v>282</v>
      </c>
      <c r="D20011" s="123">
        <v>1</v>
      </c>
      <c r="E20011" s="10"/>
      <c r="F20011" s="6">
        <v>2</v>
      </c>
      <c r="G20011" s="187">
        <f>+F20011</f>
      </c>
      <c r="H20011" s="5">
        <v>1</v>
      </c>
      <c r="I20011" s="183">
        <f t="shared" si="2091"/>
      </c>
      <c r="W20011">
        <f t="shared" si="2087"/>
      </c>
      <c r="X20011">
        <f t="shared" si="2088"/>
      </c>
      <c r="Y20011">
        <f t="shared" si="2089"/>
      </c>
      <c r="Z20011">
        <f t="shared" si="2090"/>
      </c>
    </row>
    <row r="20012" spans="1:26">
      <c r="A20012" s="5"/>
      <c r="B20012" s="846" t="s">
        <v>719</v>
      </c>
      <c r="C20012" s="846"/>
      <c r="D20012" s="9"/>
      <c r="E20012" s="9"/>
      <c r="F20012" s="6"/>
      <c r="G20012" s="187"/>
      <c r="H20012" s="184"/>
      <c r="I20012" s="188"/>
      <c r="W20012">
        <f t="shared" si="2087"/>
      </c>
      <c r="X20012">
        <f t="shared" si="2088"/>
      </c>
      <c r="Y20012">
        <f t="shared" si="2089"/>
      </c>
      <c r="Z20012">
        <f t="shared" si="2090"/>
      </c>
    </row>
    <row r="20013" spans="1:26">
      <c r="A20013" s="5">
        <v>23</v>
      </c>
      <c r="B20013" s="8" t="s">
        <v>757</v>
      </c>
      <c r="C20013" s="9" t="s">
        <v>2555</v>
      </c>
      <c r="D20013" s="119"/>
      <c r="E20013" s="10"/>
      <c r="F20013" s="6">
        <v>5</v>
      </c>
      <c r="G20013" s="187">
        <f>+F20013</f>
      </c>
      <c r="H20013" s="5">
        <v>1</v>
      </c>
      <c r="I20013" s="183">
        <f t="shared" si="2091"/>
      </c>
      <c r="W20013">
        <f t="shared" si="2087"/>
      </c>
      <c r="X20013">
        <f t="shared" si="2088"/>
      </c>
      <c r="Y20013">
        <f t="shared" si="2089"/>
      </c>
      <c r="Z20013">
        <f t="shared" si="2090"/>
      </c>
    </row>
    <row r="20014" spans="1:26">
      <c r="A20014" s="5">
        <v>24</v>
      </c>
      <c r="B20014" s="8" t="s">
        <v>1122</v>
      </c>
      <c r="C20014" s="9" t="s">
        <v>1439</v>
      </c>
      <c r="D20014" s="119"/>
      <c r="E20014" s="10"/>
      <c r="F20014" s="6">
        <v>5</v>
      </c>
      <c r="G20014" s="187">
        <f>+F20014</f>
      </c>
      <c r="H20014" s="5">
        <v>1</v>
      </c>
      <c r="I20014" s="183">
        <f t="shared" si="2091"/>
      </c>
      <c r="W20014">
        <f t="shared" si="2087"/>
      </c>
      <c r="X20014">
        <f t="shared" si="2088"/>
      </c>
      <c r="Y20014">
        <f t="shared" si="2089"/>
      </c>
      <c r="Z20014">
        <f t="shared" si="2090"/>
      </c>
    </row>
    <row r="20015" spans="1:26">
      <c r="A20015" s="5">
        <v>25</v>
      </c>
      <c r="B20015" s="8" t="s">
        <v>2503</v>
      </c>
      <c r="C20015" s="9" t="s">
        <v>1439</v>
      </c>
      <c r="D20015" s="119"/>
      <c r="E20015" s="10"/>
      <c r="F20015" s="6">
        <v>5</v>
      </c>
      <c r="G20015" s="187">
        <f>+F20015</f>
      </c>
      <c r="H20015" s="5">
        <v>1</v>
      </c>
      <c r="I20015" s="183">
        <f t="shared" si="2091"/>
      </c>
      <c r="W20015">
        <f t="shared" si="2087"/>
      </c>
      <c r="X20015">
        <f t="shared" si="2088"/>
      </c>
      <c r="Y20015">
        <f t="shared" si="2089"/>
      </c>
      <c r="Z20015">
        <f t="shared" si="2090"/>
      </c>
    </row>
    <row r="20016" spans="1:26">
      <c r="A20016" s="5"/>
      <c r="B20016" s="846" t="s">
        <v>1803</v>
      </c>
      <c r="C20016" s="846"/>
      <c r="D20016" s="5"/>
      <c r="E20016" s="10"/>
      <c r="F20016" s="6"/>
      <c r="G20016" s="187"/>
      <c r="H20016" s="184"/>
      <c r="I20016" s="188"/>
      <c r="W20016">
        <f t="shared" si="2087"/>
      </c>
      <c r="X20016">
        <f t="shared" si="2088"/>
      </c>
      <c r="Y20016">
        <f t="shared" si="2089"/>
      </c>
      <c r="Z20016">
        <f t="shared" si="2090"/>
      </c>
    </row>
    <row r="20017" spans="1:26">
      <c r="A20017" s="5">
        <v>26</v>
      </c>
      <c r="B20017" s="8" t="s">
        <v>2562</v>
      </c>
      <c r="C20017" s="5" t="s">
        <v>2563</v>
      </c>
      <c r="D20017" s="406"/>
      <c r="E20017" s="88"/>
      <c r="F20017" s="6">
        <v>3</v>
      </c>
      <c r="G20017" s="187">
        <f>+F20017</f>
      </c>
      <c r="H20017" s="5">
        <v>1</v>
      </c>
      <c r="I20017" s="183">
        <f t="shared" si="2091"/>
      </c>
      <c r="W20017">
        <f t="shared" si="2087"/>
      </c>
      <c r="X20017">
        <f t="shared" si="2088"/>
      </c>
      <c r="Y20017">
        <f t="shared" si="2089"/>
      </c>
      <c r="Z20017">
        <f t="shared" si="2090"/>
      </c>
    </row>
    <row r="20018" spans="1:26">
      <c r="A20018" s="5"/>
      <c r="B20018" s="1564" t="s">
        <v>300</v>
      </c>
      <c r="C20018" s="1565"/>
      <c r="D20018" s="5"/>
      <c r="E20018" s="10"/>
      <c r="F20018" s="6"/>
      <c r="G20018" s="187"/>
      <c r="H20018" s="184"/>
      <c r="I20018" s="188"/>
      <c r="W20018">
        <f t="shared" si="2087"/>
      </c>
      <c r="X20018">
        <f t="shared" si="2088"/>
      </c>
      <c r="Y20018">
        <f t="shared" si="2089"/>
      </c>
      <c r="Z20018">
        <f t="shared" si="2090"/>
      </c>
    </row>
    <row r="20019" spans="1:26">
      <c r="A20019" s="5">
        <v>27</v>
      </c>
      <c r="B20019" s="8" t="s">
        <v>779</v>
      </c>
      <c r="C20019" s="9"/>
      <c r="D20019" s="123"/>
      <c r="E20019" s="10"/>
      <c r="F20019" s="6">
        <v>10</v>
      </c>
      <c r="G20019" s="187">
        <f>+F20019</f>
      </c>
      <c r="H20019" s="640" t="s">
        <v>780</v>
      </c>
      <c r="I20019" s="188"/>
      <c r="W20019">
        <f t="shared" si="2087"/>
      </c>
      <c r="X20019">
        <f t="shared" si="2088"/>
      </c>
      <c r="Y20019">
        <f t="shared" si="2089"/>
      </c>
      <c r="Z20019">
        <f t="shared" si="2090"/>
      </c>
    </row>
    <row r="20020" spans="1:26">
      <c r="A20020" s="5"/>
      <c r="B20020" s="8"/>
      <c r="C20020" s="9"/>
      <c r="D20020" s="5"/>
      <c r="E20020" s="10"/>
      <c r="F20020" s="6"/>
      <c r="G20020" s="187"/>
      <c r="H20020" s="184"/>
      <c r="I20020" s="188"/>
      <c r="W20020">
        <f t="shared" si="2087"/>
      </c>
      <c r="X20020">
        <f t="shared" si="2088"/>
      </c>
      <c r="Y20020">
        <f t="shared" si="2089"/>
      </c>
      <c r="Z20020">
        <f t="shared" si="2090"/>
      </c>
    </row>
    <row r="20021" spans="1:26" ht="15.75" thickBot="1">
      <c r="A20021" s="10"/>
      <c r="B20021" s="10"/>
      <c r="C20021" s="10"/>
      <c r="D20021" s="109"/>
      <c r="E20021" s="109"/>
      <c r="F20021" s="109"/>
      <c r="G20021" s="109"/>
      <c r="H20021" s="109"/>
      <c r="I20021" s="189"/>
      <c r="W20021">
        <f t="shared" si="2087"/>
      </c>
      <c r="X20021">
        <f t="shared" si="2088"/>
      </c>
      <c r="Y20021">
        <f t="shared" si="2089"/>
      </c>
      <c r="Z20021">
        <f t="shared" si="2090"/>
      </c>
    </row>
    <row r="20022" spans="1:26">
      <c r="A20022" s="10"/>
      <c r="B20022" s="1568" t="s">
        <v>2987</v>
      </c>
      <c r="C20022" s="1569"/>
      <c r="D20022" s="91"/>
      <c r="E20022" s="91"/>
      <c r="F20022" s="91"/>
      <c r="G20022" s="92" t="s">
        <v>19</v>
      </c>
      <c r="H20022" s="91"/>
      <c r="I20022" s="190">
        <f>SUM(I19983:I20021)</f>
      </c>
      <c r="W20022">
        <f t="shared" si="2087"/>
      </c>
      <c r="X20022">
        <f t="shared" si="2088"/>
      </c>
      <c r="Y20022">
        <f t="shared" si="2089"/>
      </c>
      <c r="Z20022">
        <f t="shared" si="2090"/>
      </c>
    </row>
    <row r="20023" spans="1:26">
      <c r="A20023" s="10"/>
      <c r="B20023" s="1590"/>
      <c r="C20023" s="1591"/>
      <c r="D20023" s="69"/>
      <c r="E20023" s="69"/>
      <c r="F20023" s="69"/>
      <c r="G20023" s="69"/>
      <c r="H20023" s="112"/>
      <c r="I20023" s="191"/>
      <c r="W20023">
        <f t="shared" si="2087"/>
      </c>
      <c r="X20023">
        <f t="shared" si="2088"/>
      </c>
      <c r="Y20023">
        <f t="shared" si="2089"/>
      </c>
      <c r="Z20023">
        <f t="shared" si="2090"/>
      </c>
    </row>
    <row r="20024" spans="1:26">
      <c r="A20024" s="10"/>
      <c r="B20024" s="11" t="s">
        <v>20</v>
      </c>
      <c r="C20024" s="10"/>
      <c r="D20024" s="10"/>
      <c r="E20024" s="10"/>
      <c r="F20024" s="10"/>
      <c r="G20024" s="10"/>
      <c r="H20024" s="10"/>
      <c r="I20024" s="97"/>
      <c r="W20024">
        <f t="shared" si="2087"/>
      </c>
      <c r="X20024">
        <f t="shared" si="2088"/>
      </c>
      <c r="Y20024">
        <f t="shared" si="2089"/>
      </c>
      <c r="Z20024">
        <f t="shared" si="2090"/>
      </c>
    </row>
    <row r="20025" spans="1:26">
      <c r="A20025" s="99"/>
      <c r="B20025" s="11"/>
      <c r="C20025" s="192" t="s">
        <v>21</v>
      </c>
      <c r="D20025" s="192">
        <f>SUM(D19983:D20024)</f>
      </c>
      <c r="E20025" s="99">
        <f>IF(H20025=I20025,"OK","NO")</f>
      </c>
      <c r="F20025" s="192">
        <f>SUM(F19983:F20024)</f>
      </c>
      <c r="G20025" s="192">
        <f>SUM(G19983:G20024)</f>
      </c>
      <c r="H20025" s="193">
        <f>SUMPRODUCT(F19980:F20021,H19980:H20021)</f>
      </c>
      <c r="I20025" s="194">
        <f>+I20022-I20023</f>
      </c>
      <c r="K20025" s="118"/>
      <c r="W20025">
        <f t="shared" si="2087"/>
      </c>
      <c r="X20025">
        <f t="shared" si="2088"/>
      </c>
      <c r="Y20025">
        <f t="shared" si="2089"/>
      </c>
      <c r="Z20025">
        <f t="shared" si="2090"/>
      </c>
    </row>
    <row r="20026" spans="1:26">
      <c r="A20026" s="10"/>
      <c r="B20026" s="10"/>
      <c r="C20026" s="10"/>
      <c r="D20026" s="10"/>
      <c r="E20026" s="10"/>
      <c r="F20026" s="10"/>
      <c r="G20026" s="10"/>
      <c r="H20026" s="69"/>
      <c r="I20026" s="10"/>
      <c r="W20026">
        <f t="shared" si="2087"/>
      </c>
      <c r="X20026">
        <f t="shared" si="2088"/>
      </c>
      <c r="Y20026">
        <f t="shared" si="2089"/>
      </c>
      <c r="Z20026">
        <f t="shared" si="2090"/>
      </c>
    </row>
    <row r="20027" spans="1:26">
      <c r="A20027" s="12" t="s">
        <v>315</v>
      </c>
      <c r="B20027" s="12"/>
      <c r="C20027" s="12"/>
      <c r="D20027" s="13"/>
      <c r="E20027" s="14"/>
      <c r="F20027" s="14"/>
      <c r="G20027" s="14"/>
      <c r="H20027" s="2"/>
      <c r="I20027" s="12"/>
      <c r="W20027">
        <f t="shared" si="2087"/>
      </c>
      <c r="X20027">
        <f t="shared" si="2088"/>
      </c>
      <c r="Y20027">
        <f t="shared" si="2089"/>
      </c>
      <c r="Z20027">
        <f t="shared" si="2090"/>
      </c>
    </row>
    <row r="20028" spans="1:26">
      <c r="W20028">
        <f t="shared" si="2087"/>
      </c>
      <c r="X20028">
        <f t="shared" si="2088"/>
      </c>
      <c r="Y20028">
        <f t="shared" si="2089"/>
      </c>
      <c r="Z20028">
        <f t="shared" si="2090"/>
      </c>
    </row>
    <row r="20029" spans="1:26">
      <c r="W20029">
        <f t="shared" si="2087"/>
      </c>
      <c r="X20029">
        <f t="shared" si="2088"/>
      </c>
      <c r="Y20029">
        <f t="shared" si="2089"/>
      </c>
      <c r="Z20029">
        <f t="shared" si="2090"/>
      </c>
    </row>
    <row r="20030" spans="1:26">
      <c r="W20030">
        <f t="shared" si="2087"/>
      </c>
      <c r="X20030">
        <f t="shared" si="2088"/>
      </c>
      <c r="Y20030">
        <f t="shared" si="2089"/>
      </c>
      <c r="Z20030">
        <f t="shared" si="2090"/>
      </c>
    </row>
    <row r="20031" spans="1:26">
      <c r="W20031">
        <f t="shared" si="2087"/>
      </c>
      <c r="X20031">
        <f t="shared" si="2088"/>
      </c>
      <c r="Y20031">
        <f t="shared" si="2089"/>
      </c>
      <c r="Z20031">
        <f t="shared" si="2090"/>
      </c>
    </row>
    <row r="20032" spans="1:26">
      <c r="A20032" s="1562" t="s">
        <v>0</v>
      </c>
      <c r="B20032" s="1562"/>
      <c r="C20032" s="1562"/>
      <c r="D20032" s="1562"/>
      <c r="E20032" s="1562"/>
      <c r="F20032" s="1562"/>
      <c r="G20032" s="1562"/>
      <c r="H20032" s="1562"/>
      <c r="I20032" s="1562"/>
      <c r="W20032">
        <f t="shared" si="2087"/>
      </c>
      <c r="X20032">
        <f t="shared" si="2088"/>
      </c>
      <c r="Y20032">
        <f t="shared" si="2089"/>
      </c>
      <c r="Z20032">
        <f t="shared" si="2090"/>
      </c>
    </row>
    <row r="20033" spans="1:26">
      <c r="W20033">
        <f t="shared" si="2087"/>
      </c>
      <c r="X20033">
        <f t="shared" si="2088"/>
      </c>
      <c r="Y20033">
        <f t="shared" si="2089"/>
      </c>
      <c r="Z20033">
        <f t="shared" si="2090"/>
      </c>
    </row>
    <row r="20034" spans="1:26">
      <c r="W20034">
        <f t="shared" si="2087"/>
      </c>
      <c r="X20034">
        <f t="shared" si="2088"/>
      </c>
      <c r="Y20034">
        <f t="shared" si="2089"/>
      </c>
      <c r="Z20034">
        <f t="shared" si="2090"/>
      </c>
    </row>
    <row r="20035" spans="1:26">
      <c r="A20035" s="1" t="s">
        <v>1</v>
      </c>
      <c r="B20035" s="1"/>
      <c r="G20035" s="2" t="s">
        <v>2</v>
      </c>
      <c r="H20035" s="3" t="s">
        <v>2822</v>
      </c>
      <c r="I20035" s="124"/>
      <c r="W20035">
        <f t="shared" si="2087"/>
      </c>
      <c r="X20035">
        <f t="shared" si="2088"/>
      </c>
      <c r="Y20035">
        <f t="shared" si="2089"/>
      </c>
      <c r="Z20035">
        <f t="shared" si="2090"/>
      </c>
    </row>
    <row r="20036" spans="1:26">
      <c r="A20036" s="63" t="inlineStr">
        <is>
          <t>Dealer-303</t>
        </is>
      </c>
      <c r="B20036" s="1"/>
      <c r="F20036" s="4"/>
      <c r="G20036" s="2" t="s">
        <v>1440</v>
      </c>
      <c r="H20036" s="1" t="s">
        <v>2430</v>
      </c>
      <c r="W20036">
        <f t="shared" ref="W20036:W20099" si="2093">IF(LEFT($H20036&amp;"",5)="2019-",$H20036,W20035)</f>
      </c>
      <c r="X20036">
        <f t="shared" ref="X20036:X20099" si="2094">IF($W20036="",0,IF(COUNTIF($AB$2:$AB$80,$W20036)&gt;0,1,0))</f>
      </c>
      <c r="Y20036">
        <f t="shared" ref="Y20036:Y20099" si="2095">IF($C20036="","",UPPER(TRIM(IFERROR(LEFT($C20036&amp;"",FIND("/",$C20036&amp;"")-1),$C20036&amp;""))))</f>
      </c>
      <c r="Z20036">
        <f t="shared" ref="Z20036:Z20099" si="2096">IFERROR(IF(ISNUMBER($G20036),$G20036,0),0)</f>
      </c>
    </row>
    <row r="20037" spans="1:26">
      <c r="A20037" s="136" t="inlineStr">
        <is>
          <t>Address line (redacted)</t>
        </is>
      </c>
      <c r="B20037" s="1"/>
      <c r="C20037" s="55" t="inlineStr">
        <is>
          <t>ATTN: Contact-069</t>
        </is>
      </c>
      <c r="W20037">
        <f t="shared" si="2093"/>
      </c>
      <c r="X20037">
        <f t="shared" si="2094"/>
      </c>
      <c r="Y20037">
        <f t="shared" si="2095"/>
      </c>
      <c r="Z20037">
        <f t="shared" si="2096"/>
      </c>
    </row>
    <row r="20038" spans="1:26">
      <c r="A20038" s="136" t="inlineStr">
        <is>
          <t>Address line (redacted)</t>
        </is>
      </c>
      <c r="B20038" s="1"/>
      <c r="D20038" s="85"/>
      <c r="E20038" s="85"/>
      <c r="F20038" s="85"/>
      <c r="G20038" s="85"/>
      <c r="H20038" s="85"/>
      <c r="W20038">
        <f t="shared" si="2093"/>
      </c>
      <c r="X20038">
        <f t="shared" si="2094"/>
      </c>
      <c r="Y20038">
        <f t="shared" si="2095"/>
      </c>
      <c r="Z20038">
        <f t="shared" si="2096"/>
      </c>
    </row>
    <row r="20039" spans="1:26">
      <c r="A20039" s="12" t="s">
        <v>299</v>
      </c>
      <c r="B20039" s="86" t="inlineStr">
        <is>
          <t>GSTIN-MASKED</t>
        </is>
      </c>
      <c r="D20039" s="85"/>
      <c r="E20039" s="85"/>
      <c r="F20039" s="85"/>
      <c r="G20039" s="85"/>
      <c r="H20039" s="85"/>
      <c r="W20039">
        <f t="shared" si="2093"/>
      </c>
      <c r="X20039">
        <f t="shared" si="2094"/>
      </c>
      <c r="Y20039">
        <f t="shared" si="2095"/>
      </c>
      <c r="Z20039">
        <f t="shared" si="2096"/>
      </c>
    </row>
    <row r="20040" spans="1:26">
      <c r="D20040" s="85"/>
      <c r="E20040" s="85"/>
      <c r="F20040" s="85"/>
      <c r="G20040" s="85"/>
      <c r="H20040" s="85"/>
      <c r="W20040">
        <f t="shared" si="2093"/>
      </c>
      <c r="X20040">
        <f t="shared" si="2094"/>
      </c>
      <c r="Y20040">
        <f t="shared" si="2095"/>
      </c>
      <c r="Z20040">
        <f t="shared" si="2096"/>
      </c>
    </row>
    <row r="20041" spans="1:26">
      <c r="W20041">
        <f t="shared" si="2093"/>
      </c>
      <c r="X20041">
        <f t="shared" si="2094"/>
      </c>
      <c r="Y20041">
        <f t="shared" si="2095"/>
      </c>
      <c r="Z20041">
        <f t="shared" si="2096"/>
      </c>
    </row>
    <row r="20042" spans="1:26">
      <c r="A20042" s="1" t="s">
        <v>5</v>
      </c>
      <c r="W20042">
        <f t="shared" si="2093"/>
      </c>
      <c r="X20042">
        <f t="shared" si="2094"/>
      </c>
      <c r="Y20042">
        <f t="shared" si="2095"/>
      </c>
      <c r="Z20042">
        <f t="shared" si="2096"/>
      </c>
    </row>
    <row r="20043" spans="1:26">
      <c r="A20043" s="1" t="s">
        <v>6</v>
      </c>
      <c r="W20043">
        <f t="shared" si="2093"/>
      </c>
      <c r="X20043">
        <f t="shared" si="2094"/>
      </c>
      <c r="Y20043">
        <f t="shared" si="2095"/>
      </c>
      <c r="Z20043">
        <f t="shared" si="2096"/>
      </c>
    </row>
    <row r="20044" spans="1:26" ht="15.75" thickBot="1">
      <c r="A20044" s="1" t="s">
        <v>7</v>
      </c>
      <c r="W20044">
        <f t="shared" si="2093"/>
      </c>
      <c r="X20044">
        <f t="shared" si="2094"/>
      </c>
      <c r="Y20044">
        <f t="shared" si="2095"/>
      </c>
      <c r="Z20044">
        <f t="shared" si="2096"/>
      </c>
    </row>
    <row r="20045" spans="1:26" ht="24">
      <c r="A20045" s="26" t="s">
        <v>8</v>
      </c>
      <c r="B20045" s="27" t="s">
        <v>9</v>
      </c>
      <c r="C20045" s="27" t="s">
        <v>10</v>
      </c>
      <c r="D20045" s="28" t="s">
        <v>11</v>
      </c>
      <c r="E20045" s="28" t="s">
        <v>12</v>
      </c>
      <c r="F20045" s="28" t="s">
        <v>13</v>
      </c>
      <c r="G20045" s="28" t="s">
        <v>14</v>
      </c>
      <c r="H20045" s="29" t="s">
        <v>15</v>
      </c>
      <c r="I20045" s="30" t="s">
        <v>16</v>
      </c>
      <c r="W20045">
        <f t="shared" si="2093"/>
      </c>
      <c r="X20045">
        <f t="shared" si="2094"/>
      </c>
      <c r="Y20045">
        <f t="shared" si="2095"/>
      </c>
      <c r="Z20045">
        <f t="shared" si="2096"/>
      </c>
    </row>
    <row r="20046" spans="1:26">
      <c r="A20046" s="16"/>
      <c r="B20046" s="848" t="s">
        <v>17</v>
      </c>
      <c r="C20046" s="849"/>
      <c r="D20046" s="16"/>
      <c r="E20046" s="5"/>
      <c r="F20046" s="5"/>
      <c r="G20046" s="5"/>
      <c r="H20046" s="16"/>
      <c r="I20046" s="102"/>
      <c r="W20046">
        <f t="shared" si="2093"/>
      </c>
      <c r="X20046">
        <f t="shared" si="2094"/>
      </c>
      <c r="Y20046">
        <f t="shared" si="2095"/>
      </c>
      <c r="Z20046">
        <f t="shared" si="2096"/>
      </c>
    </row>
    <row r="20047" spans="1:26">
      <c r="A20047" s="5"/>
      <c r="B20047" s="8"/>
      <c r="C20047" s="5"/>
      <c r="D20047" s="5"/>
      <c r="E20047" s="21"/>
      <c r="F20047" s="21"/>
      <c r="G20047" s="6"/>
      <c r="H20047" s="5"/>
      <c r="I20047" s="58"/>
      <c r="W20047">
        <f t="shared" si="2093"/>
      </c>
      <c r="X20047">
        <f t="shared" si="2094"/>
      </c>
      <c r="Y20047">
        <f t="shared" si="2095"/>
      </c>
      <c r="Z20047">
        <f t="shared" si="2096"/>
      </c>
    </row>
    <row r="20048" spans="1:26">
      <c r="A20048" s="5"/>
      <c r="B20048" s="8"/>
      <c r="C20048" s="5"/>
      <c r="D20048" s="5"/>
      <c r="E20048" s="21"/>
      <c r="F20048" s="21"/>
      <c r="G20048" s="6"/>
      <c r="H20048" s="5"/>
      <c r="I20048" s="58"/>
      <c r="W20048">
        <f t="shared" si="2093"/>
      </c>
      <c r="X20048">
        <f t="shared" si="2094"/>
      </c>
      <c r="Y20048">
        <f t="shared" si="2095"/>
      </c>
      <c r="Z20048">
        <f t="shared" si="2096"/>
      </c>
    </row>
    <row r="20049" spans="1:26">
      <c r="A20049" s="5"/>
      <c r="B20049" s="8" t="s">
        <v>1222</v>
      </c>
      <c r="C20049" s="5" t="s">
        <v>1153</v>
      </c>
      <c r="D20049" s="5"/>
      <c r="E20049" s="21"/>
      <c r="F20049" s="21">
        <v>1</v>
      </c>
      <c r="G20049" s="6">
        <f t="shared" ref="G20049:G20092" si="2097">+F20049</f>
      </c>
      <c r="H20049" s="5">
        <v>1</v>
      </c>
      <c r="I20049" s="58">
        <f t="shared" ref="I20049:I20092" si="2098">+H20049*G20049</f>
      </c>
      <c r="W20049">
        <f t="shared" si="2093"/>
      </c>
      <c r="X20049">
        <f t="shared" si="2094"/>
      </c>
      <c r="Y20049">
        <f t="shared" si="2095"/>
      </c>
      <c r="Z20049">
        <f t="shared" si="2096"/>
      </c>
    </row>
    <row r="20050" spans="1:26" s="291" customFormat="1">
      <c r="A20050" s="288"/>
      <c r="B20050" s="8" t="s">
        <v>1188</v>
      </c>
      <c r="C20050" s="5" t="s">
        <v>1189</v>
      </c>
      <c r="D20050" s="5"/>
      <c r="F20050" s="794">
        <v>1</v>
      </c>
      <c r="G20050" s="289">
        <f t="shared" si="2097"/>
      </c>
      <c r="H20050" s="5">
        <v>1</v>
      </c>
      <c r="I20050" s="58">
        <f t="shared" si="2098"/>
      </c>
      <c r="W20050">
        <f t="shared" si="2093"/>
      </c>
      <c r="X20050">
        <f t="shared" si="2094"/>
      </c>
      <c r="Y20050">
        <f t="shared" si="2095"/>
      </c>
      <c r="Z20050">
        <f t="shared" si="2096"/>
      </c>
    </row>
    <row r="20051" spans="1:26">
      <c r="A20051" s="5"/>
      <c r="B20051" s="8" t="s">
        <v>1271</v>
      </c>
      <c r="C20051" s="5" t="s">
        <v>1272</v>
      </c>
      <c r="D20051" s="5"/>
      <c r="E20051" s="21"/>
      <c r="F20051" s="21">
        <v>1</v>
      </c>
      <c r="G20051" s="6">
        <f t="shared" si="2097"/>
      </c>
      <c r="H20051" s="5">
        <v>1</v>
      </c>
      <c r="I20051" s="58">
        <f t="shared" si="2098"/>
      </c>
      <c r="W20051">
        <f t="shared" si="2093"/>
      </c>
      <c r="X20051">
        <f t="shared" si="2094"/>
      </c>
      <c r="Y20051">
        <f t="shared" si="2095"/>
      </c>
      <c r="Z20051">
        <f t="shared" si="2096"/>
      </c>
    </row>
    <row r="20052" spans="1:26">
      <c r="A20052" s="5"/>
      <c r="B20052" s="8" t="s">
        <v>2030</v>
      </c>
      <c r="C20052" s="5" t="s">
        <v>2031</v>
      </c>
      <c r="D20052" s="5"/>
      <c r="E20052" s="21"/>
      <c r="F20052" s="21">
        <v>1</v>
      </c>
      <c r="G20052" s="6">
        <f t="shared" si="2097"/>
      </c>
      <c r="H20052" s="5">
        <v>1</v>
      </c>
      <c r="I20052" s="58">
        <f t="shared" si="2098"/>
      </c>
      <c r="W20052">
        <f t="shared" si="2093"/>
      </c>
      <c r="X20052">
        <f t="shared" si="2094"/>
      </c>
      <c r="Y20052">
        <f t="shared" si="2095"/>
      </c>
      <c r="Z20052">
        <f t="shared" si="2096"/>
      </c>
    </row>
    <row r="20053" spans="1:26">
      <c r="A20053" s="5"/>
      <c r="B20053" s="8" t="s">
        <v>27</v>
      </c>
      <c r="C20053" s="5" t="s">
        <v>22</v>
      </c>
      <c r="D20053" s="5"/>
      <c r="E20053" s="21"/>
      <c r="F20053" s="21">
        <v>1</v>
      </c>
      <c r="G20053" s="6">
        <f t="shared" si="2097"/>
      </c>
      <c r="H20053" s="5">
        <v>1</v>
      </c>
      <c r="I20053" s="58">
        <f t="shared" si="2098"/>
      </c>
      <c r="W20053">
        <f t="shared" si="2093"/>
      </c>
      <c r="X20053">
        <f t="shared" si="2094"/>
      </c>
      <c r="Y20053">
        <f t="shared" si="2095"/>
      </c>
      <c r="Z20053">
        <f t="shared" si="2096"/>
      </c>
    </row>
    <row r="20054" spans="1:26">
      <c r="A20054" s="5"/>
      <c r="B20054" s="8" t="s">
        <v>458</v>
      </c>
      <c r="C20054" s="5" t="s">
        <v>457</v>
      </c>
      <c r="D20054" s="5"/>
      <c r="E20054" s="21"/>
      <c r="F20054" s="21">
        <v>1</v>
      </c>
      <c r="G20054" s="6">
        <f t="shared" si="2097"/>
      </c>
      <c r="H20054" s="5">
        <v>1</v>
      </c>
      <c r="I20054" s="58">
        <f t="shared" si="2098"/>
      </c>
      <c r="W20054">
        <f t="shared" si="2093"/>
      </c>
      <c r="X20054">
        <f t="shared" si="2094"/>
      </c>
      <c r="Y20054">
        <f t="shared" si="2095"/>
      </c>
      <c r="Z20054">
        <f t="shared" si="2096"/>
      </c>
    </row>
    <row r="20055" spans="1:26">
      <c r="A20055" s="5"/>
      <c r="B20055" s="8" t="s">
        <v>380</v>
      </c>
      <c r="C20055" s="5" t="s">
        <v>381</v>
      </c>
      <c r="D20055" s="5"/>
      <c r="E20055" s="21"/>
      <c r="F20055" s="21">
        <v>1</v>
      </c>
      <c r="G20055" s="6">
        <f t="shared" si="2097"/>
      </c>
      <c r="H20055" s="5">
        <v>1</v>
      </c>
      <c r="I20055" s="58">
        <f t="shared" si="2098"/>
      </c>
      <c r="W20055">
        <f t="shared" si="2093"/>
      </c>
      <c r="X20055">
        <f t="shared" si="2094"/>
      </c>
      <c r="Y20055">
        <f t="shared" si="2095"/>
      </c>
      <c r="Z20055">
        <f t="shared" si="2096"/>
      </c>
    </row>
    <row r="20056" spans="1:26">
      <c r="A20056" s="5"/>
      <c r="B20056" s="8" t="s">
        <v>456</v>
      </c>
      <c r="C20056" s="5" t="s">
        <v>455</v>
      </c>
      <c r="D20056" s="5"/>
      <c r="E20056" s="21"/>
      <c r="F20056" s="21">
        <v>1</v>
      </c>
      <c r="G20056" s="6">
        <f t="shared" si="2097"/>
      </c>
      <c r="H20056" s="5">
        <v>1</v>
      </c>
      <c r="I20056" s="58">
        <f t="shared" si="2098"/>
      </c>
      <c r="W20056">
        <f t="shared" si="2093"/>
      </c>
      <c r="X20056">
        <f t="shared" si="2094"/>
      </c>
      <c r="Y20056">
        <f t="shared" si="2095"/>
      </c>
      <c r="Z20056">
        <f t="shared" si="2096"/>
      </c>
    </row>
    <row r="20057" spans="1:26">
      <c r="A20057" s="5"/>
      <c r="B20057" s="8" t="s">
        <v>856</v>
      </c>
      <c r="C20057" s="5" t="s">
        <v>855</v>
      </c>
      <c r="D20057" s="5"/>
      <c r="E20057" s="21"/>
      <c r="F20057" s="21">
        <v>1</v>
      </c>
      <c r="G20057" s="6">
        <f t="shared" si="2097"/>
      </c>
      <c r="H20057" s="5">
        <v>1</v>
      </c>
      <c r="I20057" s="58">
        <f t="shared" si="2098"/>
      </c>
      <c r="W20057">
        <f t="shared" si="2093"/>
      </c>
      <c r="X20057">
        <f t="shared" si="2094"/>
      </c>
      <c r="Y20057">
        <f t="shared" si="2095"/>
      </c>
      <c r="Z20057">
        <f t="shared" si="2096"/>
      </c>
    </row>
    <row r="20058" spans="1:26">
      <c r="A20058" s="5"/>
      <c r="B20058" s="8" t="s">
        <v>1047</v>
      </c>
      <c r="C20058" s="5" t="s">
        <v>1046</v>
      </c>
      <c r="D20058" s="5"/>
      <c r="E20058" s="21"/>
      <c r="F20058" s="21">
        <v>1</v>
      </c>
      <c r="G20058" s="6">
        <f t="shared" si="2097"/>
      </c>
      <c r="H20058" s="5">
        <v>1</v>
      </c>
      <c r="I20058" s="58">
        <f t="shared" si="2098"/>
      </c>
      <c r="W20058">
        <f t="shared" si="2093"/>
      </c>
      <c r="X20058">
        <f t="shared" si="2094"/>
      </c>
      <c r="Y20058">
        <f t="shared" si="2095"/>
      </c>
      <c r="Z20058">
        <f t="shared" si="2096"/>
      </c>
    </row>
    <row r="20059" spans="1:26">
      <c r="A20059" s="5"/>
      <c r="B20059" s="8"/>
      <c r="C20059" s="5"/>
      <c r="D20059" s="5"/>
      <c r="E20059" s="21"/>
      <c r="F20059" s="21"/>
      <c r="G20059" s="6"/>
      <c r="H20059" s="5"/>
      <c r="I20059" s="58"/>
      <c r="W20059">
        <f t="shared" si="2093"/>
      </c>
      <c r="X20059">
        <f t="shared" si="2094"/>
      </c>
      <c r="Y20059">
        <f t="shared" si="2095"/>
      </c>
      <c r="Z20059">
        <f t="shared" si="2096"/>
      </c>
    </row>
    <row r="20060" spans="1:26">
      <c r="A20060" s="5"/>
      <c r="B20060" s="8" t="s">
        <v>454</v>
      </c>
      <c r="C20060" s="5" t="s">
        <v>453</v>
      </c>
      <c r="D20060" s="5"/>
      <c r="E20060" s="21"/>
      <c r="F20060" s="21">
        <v>1</v>
      </c>
      <c r="G20060" s="6">
        <f t="shared" si="2097"/>
      </c>
      <c r="H20060" s="5">
        <v>1</v>
      </c>
      <c r="I20060" s="58">
        <f t="shared" si="2098"/>
      </c>
      <c r="W20060">
        <f t="shared" si="2093"/>
      </c>
      <c r="X20060">
        <f t="shared" si="2094"/>
      </c>
      <c r="Y20060">
        <f t="shared" si="2095"/>
      </c>
      <c r="Z20060">
        <f t="shared" si="2096"/>
      </c>
    </row>
    <row r="20061" spans="1:26">
      <c r="A20061" s="5"/>
      <c r="B20061" s="8" t="s">
        <v>452</v>
      </c>
      <c r="C20061" s="5" t="s">
        <v>339</v>
      </c>
      <c r="D20061" s="5"/>
      <c r="E20061" s="21"/>
      <c r="F20061" s="21">
        <v>1</v>
      </c>
      <c r="G20061" s="6">
        <f t="shared" si="2097"/>
      </c>
      <c r="H20061" s="5">
        <v>1</v>
      </c>
      <c r="I20061" s="58">
        <f t="shared" si="2098"/>
      </c>
      <c r="W20061">
        <f t="shared" si="2093"/>
      </c>
      <c r="X20061">
        <f t="shared" si="2094"/>
      </c>
      <c r="Y20061">
        <f t="shared" si="2095"/>
      </c>
      <c r="Z20061">
        <f t="shared" si="2096"/>
      </c>
    </row>
    <row r="20062" spans="1:26">
      <c r="A20062" s="5"/>
      <c r="B20062" s="8" t="s">
        <v>1045</v>
      </c>
      <c r="C20062" s="5" t="s">
        <v>1044</v>
      </c>
      <c r="D20062" s="5"/>
      <c r="E20062" s="21"/>
      <c r="F20062" s="21">
        <v>1</v>
      </c>
      <c r="G20062" s="6">
        <f t="shared" si="2097"/>
      </c>
      <c r="H20062" s="5">
        <v>1</v>
      </c>
      <c r="I20062" s="58">
        <f t="shared" si="2098"/>
      </c>
      <c r="W20062">
        <f t="shared" si="2093"/>
      </c>
      <c r="X20062">
        <f t="shared" si="2094"/>
      </c>
      <c r="Y20062">
        <f t="shared" si="2095"/>
      </c>
      <c r="Z20062">
        <f t="shared" si="2096"/>
      </c>
    </row>
    <row r="20063" spans="1:26" s="291" customFormat="1">
      <c r="A20063" s="288"/>
      <c r="B20063" s="8" t="s">
        <v>1476</v>
      </c>
      <c r="C20063" s="5" t="s">
        <v>1477</v>
      </c>
      <c r="D20063" s="5"/>
      <c r="F20063" s="794">
        <v>1</v>
      </c>
      <c r="G20063" s="289">
        <f t="shared" si="2097"/>
      </c>
      <c r="H20063" s="5">
        <v>1</v>
      </c>
      <c r="I20063" s="58">
        <f t="shared" si="2098"/>
      </c>
      <c r="W20063">
        <f t="shared" si="2093"/>
      </c>
      <c r="X20063">
        <f t="shared" si="2094"/>
      </c>
      <c r="Y20063">
        <f t="shared" si="2095"/>
      </c>
      <c r="Z20063">
        <f t="shared" si="2096"/>
      </c>
    </row>
    <row r="20064" spans="1:26">
      <c r="A20064" s="5"/>
      <c r="B20064" s="8" t="s">
        <v>584</v>
      </c>
      <c r="C20064" s="5" t="s">
        <v>585</v>
      </c>
      <c r="D20064" s="5"/>
      <c r="E20064" s="21"/>
      <c r="F20064" s="21">
        <v>1</v>
      </c>
      <c r="G20064" s="6">
        <f t="shared" si="2097"/>
      </c>
      <c r="H20064" s="5">
        <v>1</v>
      </c>
      <c r="I20064" s="58">
        <f t="shared" si="2098"/>
      </c>
      <c r="W20064">
        <f t="shared" si="2093"/>
      </c>
      <c r="X20064">
        <f t="shared" si="2094"/>
      </c>
      <c r="Y20064">
        <f t="shared" si="2095"/>
      </c>
      <c r="Z20064">
        <f t="shared" si="2096"/>
      </c>
    </row>
    <row r="20065" spans="1:26">
      <c r="A20065" s="5"/>
      <c r="B20065" s="8" t="s">
        <v>1421</v>
      </c>
      <c r="C20065" s="5" t="s">
        <v>50</v>
      </c>
      <c r="D20065" s="5"/>
      <c r="E20065" s="21"/>
      <c r="F20065" s="21">
        <v>1</v>
      </c>
      <c r="G20065" s="6">
        <f t="shared" si="2097"/>
      </c>
      <c r="H20065" s="5">
        <v>1</v>
      </c>
      <c r="I20065" s="58">
        <f t="shared" si="2098"/>
      </c>
      <c r="W20065">
        <f t="shared" si="2093"/>
      </c>
      <c r="X20065">
        <f t="shared" si="2094"/>
      </c>
      <c r="Y20065">
        <f t="shared" si="2095"/>
      </c>
      <c r="Z20065">
        <f t="shared" si="2096"/>
      </c>
    </row>
    <row r="20066" spans="1:26">
      <c r="A20066" s="5"/>
      <c r="B20066" s="8" t="s">
        <v>586</v>
      </c>
      <c r="C20066" s="5" t="s">
        <v>587</v>
      </c>
      <c r="D20066" s="5"/>
      <c r="E20066" s="21"/>
      <c r="F20066" s="21">
        <v>1</v>
      </c>
      <c r="G20066" s="6">
        <f t="shared" si="2097"/>
      </c>
      <c r="H20066" s="5">
        <v>1</v>
      </c>
      <c r="I20066" s="58">
        <f t="shared" si="2098"/>
      </c>
      <c r="W20066">
        <f t="shared" si="2093"/>
      </c>
      <c r="X20066">
        <f t="shared" si="2094"/>
      </c>
      <c r="Y20066">
        <f t="shared" si="2095"/>
      </c>
      <c r="Z20066">
        <f t="shared" si="2096"/>
      </c>
    </row>
    <row r="20067" spans="1:26">
      <c r="A20067" s="5"/>
      <c r="B20067" s="8" t="s">
        <v>287</v>
      </c>
      <c r="C20067" s="5" t="s">
        <v>286</v>
      </c>
      <c r="D20067" s="5"/>
      <c r="E20067" s="21"/>
      <c r="F20067" s="21">
        <v>1</v>
      </c>
      <c r="G20067" s="6">
        <f t="shared" si="2097"/>
      </c>
      <c r="H20067" s="5">
        <v>1</v>
      </c>
      <c r="I20067" s="58">
        <f t="shared" si="2098"/>
      </c>
      <c r="W20067">
        <f t="shared" si="2093"/>
      </c>
      <c r="X20067">
        <f t="shared" si="2094"/>
      </c>
      <c r="Y20067">
        <f t="shared" si="2095"/>
      </c>
      <c r="Z20067">
        <f t="shared" si="2096"/>
      </c>
    </row>
    <row r="20068" spans="1:26" s="291" customFormat="1">
      <c r="A20068" s="288"/>
      <c r="B20068" s="8" t="s">
        <v>1184</v>
      </c>
      <c r="C20068" s="5" t="s">
        <v>1185</v>
      </c>
      <c r="D20068" s="5"/>
      <c r="F20068" s="794">
        <v>1</v>
      </c>
      <c r="G20068" s="289">
        <f t="shared" si="2097"/>
      </c>
      <c r="H20068" s="5">
        <v>1</v>
      </c>
      <c r="I20068" s="58">
        <f t="shared" si="2098"/>
      </c>
      <c r="W20068">
        <f t="shared" si="2093"/>
      </c>
      <c r="X20068">
        <f t="shared" si="2094"/>
      </c>
      <c r="Y20068">
        <f t="shared" si="2095"/>
      </c>
      <c r="Z20068">
        <f t="shared" si="2096"/>
      </c>
    </row>
    <row r="20069" spans="1:26" s="291" customFormat="1">
      <c r="A20069" s="288"/>
      <c r="B20069" s="8" t="s">
        <v>2015</v>
      </c>
      <c r="C20069" s="5" t="s">
        <v>2016</v>
      </c>
      <c r="D20069" s="5"/>
      <c r="F20069" s="794">
        <v>1</v>
      </c>
      <c r="G20069" s="289">
        <f t="shared" si="2097"/>
      </c>
      <c r="H20069" s="5">
        <v>1</v>
      </c>
      <c r="I20069" s="58">
        <f t="shared" si="2098"/>
      </c>
      <c r="W20069">
        <f t="shared" si="2093"/>
      </c>
      <c r="X20069">
        <f t="shared" si="2094"/>
      </c>
      <c r="Y20069">
        <f t="shared" si="2095"/>
      </c>
      <c r="Z20069">
        <f t="shared" si="2096"/>
      </c>
    </row>
    <row r="20070" spans="1:26">
      <c r="A20070" s="5"/>
      <c r="B20070" s="8" t="s">
        <v>1032</v>
      </c>
      <c r="C20070" s="5" t="s">
        <v>1031</v>
      </c>
      <c r="D20070" s="5"/>
      <c r="E20070" s="21"/>
      <c r="F20070" s="21">
        <v>1</v>
      </c>
      <c r="G20070" s="6">
        <f t="shared" si="2097"/>
      </c>
      <c r="H20070" s="5">
        <v>1</v>
      </c>
      <c r="I20070" s="58">
        <f t="shared" si="2098"/>
      </c>
      <c r="W20070">
        <f t="shared" si="2093"/>
      </c>
      <c r="X20070">
        <f t="shared" si="2094"/>
      </c>
      <c r="Y20070">
        <f t="shared" si="2095"/>
      </c>
      <c r="Z20070">
        <f t="shared" si="2096"/>
      </c>
    </row>
    <row r="20071" spans="1:26">
      <c r="A20071" s="5"/>
      <c r="B20071" s="8" t="s">
        <v>437</v>
      </c>
      <c r="C20071" s="5" t="s">
        <v>436</v>
      </c>
      <c r="D20071" s="5"/>
      <c r="E20071" s="21"/>
      <c r="F20071" s="21">
        <v>1</v>
      </c>
      <c r="G20071" s="6">
        <f t="shared" si="2097"/>
      </c>
      <c r="H20071" s="5">
        <v>1</v>
      </c>
      <c r="I20071" s="58">
        <f t="shared" si="2098"/>
      </c>
      <c r="W20071">
        <f t="shared" si="2093"/>
      </c>
      <c r="X20071">
        <f t="shared" si="2094"/>
      </c>
      <c r="Y20071">
        <f t="shared" si="2095"/>
      </c>
      <c r="Z20071">
        <f t="shared" si="2096"/>
      </c>
    </row>
    <row r="20072" spans="1:26">
      <c r="A20072" s="5"/>
      <c r="B20072" s="8" t="s">
        <v>285</v>
      </c>
      <c r="C20072" s="5" t="s">
        <v>284</v>
      </c>
      <c r="D20072" s="5"/>
      <c r="E20072" s="21"/>
      <c r="F20072" s="21">
        <v>1</v>
      </c>
      <c r="G20072" s="6">
        <f t="shared" si="2097"/>
      </c>
      <c r="H20072" s="5">
        <v>1</v>
      </c>
      <c r="I20072" s="58">
        <f t="shared" si="2098"/>
      </c>
      <c r="W20072">
        <f t="shared" si="2093"/>
      </c>
      <c r="X20072">
        <f t="shared" si="2094"/>
      </c>
      <c r="Y20072">
        <f t="shared" si="2095"/>
      </c>
      <c r="Z20072">
        <f t="shared" si="2096"/>
      </c>
    </row>
    <row r="20073" spans="1:26">
      <c r="A20073" s="5"/>
      <c r="B20073" s="8" t="s">
        <v>799</v>
      </c>
      <c r="C20073" s="5" t="s">
        <v>800</v>
      </c>
      <c r="D20073" s="5"/>
      <c r="E20073" s="21"/>
      <c r="F20073" s="21">
        <v>1</v>
      </c>
      <c r="G20073" s="6">
        <f t="shared" si="2097"/>
      </c>
      <c r="H20073" s="5">
        <v>1</v>
      </c>
      <c r="I20073" s="58">
        <f t="shared" si="2098"/>
      </c>
      <c r="W20073">
        <f t="shared" si="2093"/>
      </c>
      <c r="X20073">
        <f t="shared" si="2094"/>
      </c>
      <c r="Y20073">
        <f t="shared" si="2095"/>
      </c>
      <c r="Z20073">
        <f t="shared" si="2096"/>
      </c>
    </row>
    <row r="20074" spans="1:26">
      <c r="A20074" s="5"/>
      <c r="B20074" s="8" t="s">
        <v>749</v>
      </c>
      <c r="C20074" s="5" t="s">
        <v>750</v>
      </c>
      <c r="D20074" s="5"/>
      <c r="E20074" s="21"/>
      <c r="F20074" s="21">
        <v>1</v>
      </c>
      <c r="G20074" s="6">
        <f t="shared" si="2097"/>
      </c>
      <c r="H20074" s="5">
        <v>1</v>
      </c>
      <c r="I20074" s="58">
        <f t="shared" si="2098"/>
      </c>
      <c r="W20074">
        <f t="shared" si="2093"/>
      </c>
      <c r="X20074">
        <f t="shared" si="2094"/>
      </c>
      <c r="Y20074">
        <f t="shared" si="2095"/>
      </c>
      <c r="Z20074">
        <f t="shared" si="2096"/>
      </c>
    </row>
    <row r="20075" spans="1:26">
      <c r="A20075" s="5"/>
      <c r="B20075" s="15" t="s">
        <v>1961</v>
      </c>
      <c r="C20075" s="5" t="s">
        <v>1962</v>
      </c>
      <c r="D20075" s="5"/>
      <c r="E20075" s="21"/>
      <c r="F20075" s="21">
        <v>1</v>
      </c>
      <c r="G20075" s="6">
        <f t="shared" si="2097"/>
      </c>
      <c r="H20075" s="5">
        <v>1</v>
      </c>
      <c r="I20075" s="58">
        <f t="shared" si="2098"/>
      </c>
      <c r="W20075">
        <f t="shared" si="2093"/>
      </c>
      <c r="X20075">
        <f t="shared" si="2094"/>
      </c>
      <c r="Y20075">
        <f t="shared" si="2095"/>
      </c>
      <c r="Z20075">
        <f t="shared" si="2096"/>
      </c>
    </row>
    <row r="20076" spans="1:26">
      <c r="A20076" s="5"/>
      <c r="B20076" s="8" t="s">
        <v>902</v>
      </c>
      <c r="C20076" s="5" t="s">
        <v>750</v>
      </c>
      <c r="D20076" s="5"/>
      <c r="E20076" s="21"/>
      <c r="F20076" s="21">
        <v>1</v>
      </c>
      <c r="G20076" s="6">
        <f t="shared" si="2097"/>
      </c>
      <c r="H20076" s="5">
        <v>1</v>
      </c>
      <c r="I20076" s="58">
        <f t="shared" si="2098"/>
      </c>
      <c r="W20076">
        <f t="shared" si="2093"/>
      </c>
      <c r="X20076">
        <f t="shared" si="2094"/>
      </c>
      <c r="Y20076">
        <f t="shared" si="2095"/>
      </c>
      <c r="Z20076">
        <f t="shared" si="2096"/>
      </c>
    </row>
    <row r="20077" spans="1:26">
      <c r="A20077" s="5"/>
      <c r="B20077" s="1564" t="s">
        <v>18</v>
      </c>
      <c r="C20077" s="1565"/>
      <c r="D20077" s="5"/>
      <c r="E20077" s="21"/>
      <c r="F20077" s="21">
        <v>1</v>
      </c>
      <c r="G20077" s="6">
        <f t="shared" si="2097"/>
      </c>
      <c r="H20077" s="5"/>
      <c r="I20077" s="58">
        <f t="shared" si="2098"/>
      </c>
      <c r="W20077">
        <f t="shared" si="2093"/>
      </c>
      <c r="X20077">
        <f t="shared" si="2094"/>
      </c>
      <c r="Y20077">
        <f t="shared" si="2095"/>
      </c>
      <c r="Z20077">
        <f t="shared" si="2096"/>
      </c>
    </row>
    <row r="20078" spans="1:26">
      <c r="A20078" s="5"/>
      <c r="B20078" s="8" t="s">
        <v>970</v>
      </c>
      <c r="C20078" s="5" t="s">
        <v>1344</v>
      </c>
      <c r="D20078" s="134"/>
      <c r="E20078" s="16"/>
      <c r="F20078" s="21">
        <v>1</v>
      </c>
      <c r="G20078" s="6">
        <f t="shared" si="2097"/>
      </c>
      <c r="H20078" s="5">
        <v>1</v>
      </c>
      <c r="I20078" s="58">
        <f t="shared" si="2098"/>
      </c>
      <c r="W20078">
        <f t="shared" si="2093"/>
      </c>
      <c r="X20078">
        <f t="shared" si="2094"/>
      </c>
      <c r="Y20078">
        <f t="shared" si="2095"/>
      </c>
      <c r="Z20078">
        <f t="shared" si="2096"/>
      </c>
    </row>
    <row r="20079" spans="1:26" ht="24">
      <c r="A20079" s="5"/>
      <c r="B20079" s="95" t="s">
        <v>1544</v>
      </c>
      <c r="C20079" s="101" t="s">
        <v>1545</v>
      </c>
      <c r="D20079" s="134"/>
      <c r="E20079" s="5"/>
      <c r="F20079" s="21">
        <v>2</v>
      </c>
      <c r="G20079" s="6">
        <f t="shared" si="2097"/>
      </c>
      <c r="H20079" s="5">
        <v>1</v>
      </c>
      <c r="I20079" s="58">
        <f t="shared" si="2098"/>
      </c>
      <c r="W20079">
        <f t="shared" si="2093"/>
      </c>
      <c r="X20079">
        <f t="shared" si="2094"/>
      </c>
      <c r="Y20079">
        <f t="shared" si="2095"/>
      </c>
      <c r="Z20079">
        <f t="shared" si="2096"/>
      </c>
    </row>
    <row r="20080" spans="1:26" ht="24">
      <c r="A20080" s="5"/>
      <c r="B20080" s="95" t="s">
        <v>1747</v>
      </c>
      <c r="C20080" s="5" t="s">
        <v>424</v>
      </c>
      <c r="D20080" s="134"/>
      <c r="E20080" s="5"/>
      <c r="F20080" s="21">
        <v>1</v>
      </c>
      <c r="G20080" s="6">
        <f t="shared" si="2097"/>
      </c>
      <c r="H20080" s="5">
        <v>1</v>
      </c>
      <c r="I20080" s="58">
        <f t="shared" si="2098"/>
      </c>
      <c r="W20080">
        <f t="shared" si="2093"/>
      </c>
      <c r="X20080">
        <f t="shared" si="2094"/>
      </c>
      <c r="Y20080">
        <f t="shared" si="2095"/>
      </c>
      <c r="Z20080">
        <f t="shared" si="2096"/>
      </c>
    </row>
    <row r="20081" spans="1:26" ht="24">
      <c r="A20081" s="5"/>
      <c r="B20081" s="95" t="s">
        <v>1748</v>
      </c>
      <c r="C20081" s="5" t="s">
        <v>335</v>
      </c>
      <c r="D20081" s="134"/>
      <c r="E20081" s="5"/>
      <c r="F20081" s="21">
        <v>1</v>
      </c>
      <c r="G20081" s="6">
        <f t="shared" si="2097"/>
      </c>
      <c r="H20081" s="5">
        <v>1</v>
      </c>
      <c r="I20081" s="58">
        <f t="shared" si="2098"/>
      </c>
      <c r="W20081">
        <f t="shared" si="2093"/>
      </c>
      <c r="X20081">
        <f t="shared" si="2094"/>
      </c>
      <c r="Y20081">
        <f t="shared" si="2095"/>
      </c>
      <c r="Z20081">
        <f t="shared" si="2096"/>
      </c>
    </row>
    <row r="20082" spans="1:26">
      <c r="A20082" s="5"/>
      <c r="B20082" s="95" t="s">
        <v>1040</v>
      </c>
      <c r="C20082" s="101" t="s">
        <v>1041</v>
      </c>
      <c r="D20082" s="134"/>
      <c r="E20082" s="5"/>
      <c r="F20082" s="21">
        <v>1</v>
      </c>
      <c r="G20082" s="6">
        <f t="shared" si="2097"/>
      </c>
      <c r="H20082" s="16">
        <v>1</v>
      </c>
      <c r="I20082" s="58">
        <f t="shared" si="2098"/>
      </c>
      <c r="W20082">
        <f t="shared" si="2093"/>
      </c>
      <c r="X20082">
        <f t="shared" si="2094"/>
      </c>
      <c r="Y20082">
        <f t="shared" si="2095"/>
      </c>
      <c r="Z20082">
        <f t="shared" si="2096"/>
      </c>
    </row>
    <row r="20083" spans="1:26">
      <c r="A20083" s="5"/>
      <c r="B20083" s="8" t="s">
        <v>488</v>
      </c>
      <c r="C20083" s="5" t="s">
        <v>2596</v>
      </c>
      <c r="D20083" s="135"/>
      <c r="E20083" s="16"/>
      <c r="F20083" s="21">
        <v>1</v>
      </c>
      <c r="G20083" s="6">
        <f t="shared" si="2097"/>
      </c>
      <c r="H20083" s="5">
        <v>1</v>
      </c>
      <c r="I20083" s="58">
        <f t="shared" si="2098"/>
      </c>
      <c r="W20083">
        <f t="shared" si="2093"/>
      </c>
      <c r="X20083">
        <f t="shared" si="2094"/>
      </c>
      <c r="Y20083">
        <f t="shared" si="2095"/>
      </c>
      <c r="Z20083">
        <f t="shared" si="2096"/>
      </c>
    </row>
    <row r="20084" spans="1:26">
      <c r="A20084" s="5"/>
      <c r="B20084" s="8"/>
      <c r="C20084" s="5"/>
      <c r="D20084" s="134"/>
      <c r="E20084" s="16"/>
      <c r="F20084" s="21"/>
      <c r="G20084" s="6"/>
      <c r="H20084" s="5"/>
      <c r="I20084" s="58"/>
      <c r="W20084">
        <f t="shared" si="2093"/>
      </c>
      <c r="X20084">
        <f t="shared" si="2094"/>
      </c>
      <c r="Y20084">
        <f t="shared" si="2095"/>
      </c>
      <c r="Z20084">
        <f t="shared" si="2096"/>
      </c>
    </row>
    <row r="20085" spans="1:26">
      <c r="A20085" s="5"/>
      <c r="B20085" s="95"/>
      <c r="C20085" s="5"/>
      <c r="D20085" s="134"/>
      <c r="E20085" s="5"/>
      <c r="F20085" s="21"/>
      <c r="G20085" s="6"/>
      <c r="H20085" s="5"/>
      <c r="I20085" s="58"/>
      <c r="W20085">
        <f t="shared" si="2093"/>
      </c>
      <c r="X20085">
        <f t="shared" si="2094"/>
      </c>
      <c r="Y20085">
        <f t="shared" si="2095"/>
      </c>
      <c r="Z20085">
        <f t="shared" si="2096"/>
      </c>
    </row>
    <row r="20086" spans="1:26">
      <c r="A20086" s="5"/>
      <c r="B20086" s="95"/>
      <c r="C20086" s="5"/>
      <c r="D20086" s="134"/>
      <c r="E20086" s="5"/>
      <c r="F20086" s="21"/>
      <c r="G20086" s="6"/>
      <c r="H20086" s="5"/>
      <c r="I20086" s="58"/>
      <c r="W20086">
        <f t="shared" si="2093"/>
      </c>
      <c r="X20086">
        <f t="shared" si="2094"/>
      </c>
      <c r="Y20086">
        <f t="shared" si="2095"/>
      </c>
      <c r="Z20086">
        <f t="shared" si="2096"/>
      </c>
    </row>
    <row r="20087" spans="1:26">
      <c r="A20087" s="5"/>
      <c r="B20087" s="8" t="s">
        <v>1619</v>
      </c>
      <c r="C20087" s="9" t="s">
        <v>816</v>
      </c>
      <c r="D20087" s="134"/>
      <c r="E20087" s="16"/>
      <c r="F20087" s="21">
        <v>1</v>
      </c>
      <c r="G20087" s="6">
        <f t="shared" si="2097"/>
      </c>
      <c r="H20087" s="16">
        <v>1</v>
      </c>
      <c r="I20087" s="58">
        <f t="shared" si="2098"/>
      </c>
      <c r="W20087">
        <f t="shared" si="2093"/>
      </c>
      <c r="X20087">
        <f t="shared" si="2094"/>
      </c>
      <c r="Y20087">
        <f t="shared" si="2095"/>
      </c>
      <c r="Z20087">
        <f t="shared" si="2096"/>
      </c>
    </row>
    <row r="20088" spans="1:26">
      <c r="A20088" s="5"/>
      <c r="B20088" s="8" t="s">
        <v>998</v>
      </c>
      <c r="C20088" s="5" t="s">
        <v>997</v>
      </c>
      <c r="D20088" s="134"/>
      <c r="E20088" s="16"/>
      <c r="F20088" s="21">
        <v>1</v>
      </c>
      <c r="G20088" s="6">
        <f t="shared" si="2097"/>
      </c>
      <c r="H20088" s="5">
        <v>1</v>
      </c>
      <c r="I20088" s="58">
        <f t="shared" si="2098"/>
      </c>
      <c r="W20088">
        <f t="shared" si="2093"/>
      </c>
      <c r="X20088">
        <f t="shared" si="2094"/>
      </c>
      <c r="Y20088">
        <f t="shared" si="2095"/>
      </c>
      <c r="Z20088">
        <f t="shared" si="2096"/>
      </c>
    </row>
    <row r="20089" spans="1:26">
      <c r="A20089" s="5"/>
      <c r="B20089" s="95" t="s">
        <v>1349</v>
      </c>
      <c r="C20089" s="9" t="s">
        <v>1348</v>
      </c>
      <c r="D20089" s="134"/>
      <c r="E20089" s="5"/>
      <c r="F20089" s="21">
        <v>1</v>
      </c>
      <c r="G20089" s="6">
        <f t="shared" si="2097"/>
      </c>
      <c r="H20089" s="5">
        <v>1</v>
      </c>
      <c r="I20089" s="58">
        <f t="shared" si="2098"/>
      </c>
      <c r="W20089">
        <f t="shared" si="2093"/>
      </c>
      <c r="X20089">
        <f t="shared" si="2094"/>
      </c>
      <c r="Y20089">
        <f t="shared" si="2095"/>
      </c>
      <c r="Z20089">
        <f t="shared" si="2096"/>
      </c>
    </row>
    <row r="20090" spans="1:26">
      <c r="A20090" s="5"/>
      <c r="B20090" s="8" t="s">
        <v>707</v>
      </c>
      <c r="C20090" s="5" t="s">
        <v>708</v>
      </c>
      <c r="D20090" s="135"/>
      <c r="E20090" s="16"/>
      <c r="F20090" s="21">
        <v>1</v>
      </c>
      <c r="G20090" s="6">
        <f t="shared" si="2097"/>
      </c>
      <c r="H20090" s="16">
        <v>1</v>
      </c>
      <c r="I20090" s="58">
        <f t="shared" si="2098"/>
      </c>
      <c r="W20090">
        <f t="shared" si="2093"/>
      </c>
      <c r="X20090">
        <f t="shared" si="2094"/>
      </c>
      <c r="Y20090">
        <f t="shared" si="2095"/>
      </c>
      <c r="Z20090">
        <f t="shared" si="2096"/>
      </c>
    </row>
    <row r="20091" spans="1:26">
      <c r="A20091" s="5"/>
      <c r="B20091" s="8" t="s">
        <v>1728</v>
      </c>
      <c r="C20091" s="5" t="s">
        <v>1729</v>
      </c>
      <c r="D20091" s="135"/>
      <c r="E20091" s="16"/>
      <c r="F20091" s="21">
        <v>1</v>
      </c>
      <c r="G20091" s="6">
        <f t="shared" si="2097"/>
      </c>
      <c r="H20091" s="5">
        <v>1</v>
      </c>
      <c r="I20091" s="58">
        <f t="shared" si="2098"/>
      </c>
      <c r="W20091">
        <f t="shared" si="2093"/>
      </c>
      <c r="X20091">
        <f t="shared" si="2094"/>
      </c>
      <c r="Y20091">
        <f t="shared" si="2095"/>
      </c>
      <c r="Z20091">
        <f t="shared" si="2096"/>
      </c>
    </row>
    <row r="20092" spans="1:26">
      <c r="A20092" s="5"/>
      <c r="B20092" s="8" t="s">
        <v>467</v>
      </c>
      <c r="C20092" s="5" t="s">
        <v>466</v>
      </c>
      <c r="D20092" s="134"/>
      <c r="E20092" s="5"/>
      <c r="F20092" s="21">
        <v>1</v>
      </c>
      <c r="G20092" s="6">
        <f t="shared" si="2097"/>
      </c>
      <c r="H20092" s="16">
        <v>1</v>
      </c>
      <c r="I20092" s="58">
        <f t="shared" si="2098"/>
      </c>
      <c r="W20092">
        <f t="shared" si="2093"/>
      </c>
      <c r="X20092">
        <f t="shared" si="2094"/>
      </c>
      <c r="Y20092">
        <f t="shared" si="2095"/>
      </c>
      <c r="Z20092">
        <f t="shared" si="2096"/>
      </c>
    </row>
    <row r="20093" spans="1:26">
      <c r="A20093" s="5"/>
      <c r="B20093" s="8"/>
      <c r="C20093" s="5"/>
      <c r="D20093" s="5"/>
      <c r="E20093" s="21"/>
      <c r="F20093" s="5"/>
      <c r="G20093" s="6"/>
      <c r="H20093" s="5"/>
      <c r="I20093" s="58"/>
      <c r="W20093">
        <f t="shared" si="2093"/>
      </c>
      <c r="X20093">
        <f t="shared" si="2094"/>
      </c>
      <c r="Y20093">
        <f t="shared" si="2095"/>
      </c>
      <c r="Z20093">
        <f t="shared" si="2096"/>
      </c>
    </row>
    <row r="20094" spans="1:26">
      <c r="A20094" s="5"/>
      <c r="B20094" s="18"/>
      <c r="C20094" s="416"/>
      <c r="D20094" s="19"/>
      <c r="E20094" s="21"/>
      <c r="F20094" s="5"/>
      <c r="G20094" s="6"/>
      <c r="H20094" s="19"/>
      <c r="I20094" s="58"/>
      <c r="W20094">
        <f t="shared" si="2093"/>
      </c>
      <c r="X20094">
        <f t="shared" si="2094"/>
      </c>
      <c r="Y20094">
        <f t="shared" si="2095"/>
      </c>
      <c r="Z20094">
        <f t="shared" si="2096"/>
      </c>
    </row>
    <row r="20095" spans="1:26">
      <c r="A20095" s="16"/>
      <c r="B20095" s="1568"/>
      <c r="C20095" s="1569"/>
      <c r="D20095" s="16"/>
      <c r="E20095" s="16"/>
      <c r="F20095" s="5"/>
      <c r="G20095" s="5"/>
      <c r="H20095" s="5"/>
      <c r="I20095" s="102"/>
      <c r="W20095">
        <f t="shared" si="2093"/>
      </c>
      <c r="X20095">
        <f t="shared" si="2094"/>
      </c>
      <c r="Y20095">
        <f t="shared" si="2095"/>
      </c>
      <c r="Z20095">
        <f t="shared" si="2096"/>
      </c>
    </row>
    <row r="20096" spans="1:26">
      <c r="A20096" s="139"/>
      <c r="B20096" s="1570"/>
      <c r="C20096" s="1571"/>
      <c r="D20096" s="5"/>
      <c r="E20096" s="5"/>
      <c r="F20096" s="21"/>
      <c r="G20096" s="6"/>
      <c r="H20096" s="5"/>
      <c r="I20096" s="58"/>
      <c r="W20096">
        <f t="shared" si="2093"/>
      </c>
      <c r="X20096">
        <f t="shared" si="2094"/>
      </c>
      <c r="Y20096">
        <f t="shared" si="2095"/>
      </c>
      <c r="Z20096">
        <f t="shared" si="2096"/>
      </c>
    </row>
    <row r="20097" spans="1:26">
      <c r="A20097" s="139"/>
      <c r="B20097" s="1590"/>
      <c r="C20097" s="1591"/>
      <c r="D20097" s="5"/>
      <c r="E20097" s="5"/>
      <c r="F20097" s="21"/>
      <c r="G20097" s="6"/>
      <c r="H20097" s="5"/>
      <c r="I20097" s="58"/>
      <c r="W20097">
        <f t="shared" si="2093"/>
      </c>
      <c r="X20097">
        <f t="shared" si="2094"/>
      </c>
      <c r="Y20097">
        <f t="shared" si="2095"/>
      </c>
      <c r="Z20097">
        <f t="shared" si="2096"/>
      </c>
    </row>
    <row r="20098" spans="1:26">
      <c r="A20098" s="139"/>
      <c r="B20098" s="8"/>
      <c r="C20098" s="5"/>
      <c r="D20098" s="21"/>
      <c r="E20098" s="5"/>
      <c r="F20098" s="21"/>
      <c r="G20098" s="6"/>
      <c r="H20098" s="5"/>
      <c r="I20098" s="58"/>
      <c r="W20098">
        <f t="shared" si="2093"/>
      </c>
      <c r="X20098">
        <f t="shared" si="2094"/>
      </c>
      <c r="Y20098">
        <f t="shared" si="2095"/>
      </c>
      <c r="Z20098">
        <f t="shared" si="2096"/>
      </c>
    </row>
    <row r="20099" spans="1:26" ht="15.75" thickBot="1">
      <c r="A20099" s="33"/>
      <c r="B20099" s="10"/>
      <c r="C20099" s="10"/>
      <c r="D20099" s="109"/>
      <c r="E20099" s="109"/>
      <c r="F20099" s="109"/>
      <c r="G20099" s="109"/>
      <c r="H20099" s="109"/>
      <c r="I20099" s="110"/>
      <c r="W20099">
        <f t="shared" si="2093"/>
      </c>
      <c r="X20099">
        <f t="shared" si="2094"/>
      </c>
      <c r="Y20099">
        <f t="shared" si="2095"/>
      </c>
      <c r="Z20099">
        <f t="shared" si="2096"/>
      </c>
    </row>
    <row r="20100" spans="1:26">
      <c r="A20100" s="33"/>
      <c r="B20100" s="10"/>
      <c r="C20100" s="10"/>
      <c r="D20100" s="91"/>
      <c r="E20100" s="91"/>
      <c r="F20100" s="91"/>
      <c r="G20100" s="92" t="s">
        <v>19</v>
      </c>
      <c r="H20100" s="91"/>
      <c r="I20100" s="111">
        <f>SUM(I20046:I20099)</f>
      </c>
      <c r="W20100">
        <f t="shared" ref="W20100:W20163" si="2099">IF(LEFT($H20100&amp;"",5)="2019-",$H20100,W20099)</f>
      </c>
      <c r="X20100">
        <f t="shared" ref="X20100:X20163" si="2100">IF($W20100="",0,IF(COUNTIF($AB$2:$AB$80,$W20100)&gt;0,1,0))</f>
      </c>
      <c r="Y20100">
        <f t="shared" ref="Y20100:Y20163" si="2101">IF($C20100="","",UPPER(TRIM(IFERROR(LEFT($C20100&amp;"",FIND("/",$C20100&amp;"")-1),$C20100&amp;""))))</f>
      </c>
      <c r="Z20100">
        <f t="shared" ref="Z20100:Z20163" si="2102">IFERROR(IF(ISNUMBER($G20100),$G20100,0),0)</f>
      </c>
    </row>
    <row r="20101" spans="1:26">
      <c r="A20101" s="149"/>
      <c r="B20101" s="69"/>
      <c r="C20101" s="69" t="s">
        <v>932</v>
      </c>
      <c r="D20101" s="69"/>
      <c r="E20101" s="69"/>
      <c r="F20101" s="69"/>
      <c r="G20101" s="69"/>
      <c r="H20101" s="112"/>
      <c r="I20101" s="61"/>
      <c r="W20101">
        <f t="shared" si="2099"/>
      </c>
      <c r="X20101">
        <f t="shared" si="2100"/>
      </c>
      <c r="Y20101">
        <f t="shared" si="2101"/>
      </c>
      <c r="Z20101">
        <f t="shared" si="2102"/>
      </c>
    </row>
    <row r="20102" spans="1:26">
      <c r="A20102" s="33"/>
      <c r="B20102" s="10"/>
      <c r="C20102" s="10"/>
      <c r="D20102" s="10"/>
      <c r="E20102" s="10"/>
      <c r="F20102" s="10"/>
      <c r="G20102" s="10"/>
      <c r="H20102" s="10"/>
      <c r="I20102" s="140"/>
      <c r="W20102">
        <f t="shared" si="2099"/>
      </c>
      <c r="X20102">
        <f t="shared" si="2100"/>
      </c>
      <c r="Y20102">
        <f t="shared" si="2101"/>
      </c>
      <c r="Z20102">
        <f t="shared" si="2102"/>
      </c>
    </row>
    <row r="20103" spans="1:26" ht="15.75" thickBot="1">
      <c r="A20103" s="33"/>
      <c r="B20103" s="11" t="s">
        <v>20</v>
      </c>
      <c r="C20103" s="35"/>
      <c r="D20103" s="35"/>
      <c r="E20103" s="35"/>
      <c r="F20103" s="35"/>
      <c r="G20103" s="35"/>
      <c r="H20103" s="35"/>
      <c r="I20103" s="36"/>
      <c r="W20103">
        <f t="shared" si="2099"/>
      </c>
      <c r="X20103">
        <f t="shared" si="2100"/>
      </c>
      <c r="Y20103">
        <f t="shared" si="2101"/>
      </c>
      <c r="Z20103">
        <f t="shared" si="2102"/>
      </c>
    </row>
    <row r="20104" spans="1:26" ht="15.75" thickBot="1">
      <c r="A20104" s="37"/>
      <c r="B20104" s="38"/>
      <c r="C20104" s="39" t="s">
        <v>21</v>
      </c>
      <c r="D20104" s="40">
        <f>SUM(D20046:D20103)</f>
      </c>
      <c r="E20104" s="41" t="s">
        <v>360</v>
      </c>
      <c r="F20104" s="40">
        <f>SUM(F20046:F20103)</f>
      </c>
      <c r="G20104" s="40">
        <f>SUM(G20046:G20103)</f>
      </c>
      <c r="H20104" s="41">
        <f>+SUMPRODUCT(H20046:H20099,F20046:F20099)</f>
      </c>
      <c r="I20104" s="43">
        <f>SUM(I20100:I20103)</f>
      </c>
      <c r="W20104">
        <f t="shared" si="2099"/>
      </c>
      <c r="X20104">
        <f t="shared" si="2100"/>
      </c>
      <c r="Y20104">
        <f t="shared" si="2101"/>
      </c>
      <c r="Z20104">
        <f t="shared" si="2102"/>
      </c>
    </row>
    <row r="20105" spans="1:26" ht="15.75" thickBot="1">
      <c r="A20105" s="44"/>
      <c r="B20105" s="116"/>
      <c r="C20105" s="45"/>
      <c r="D20105" s="45"/>
      <c r="E20105" s="45"/>
      <c r="F20105" s="45"/>
      <c r="G20105" s="45"/>
      <c r="H20105" s="45"/>
      <c r="I20105" s="47"/>
      <c r="W20105">
        <f t="shared" si="2099"/>
      </c>
      <c r="X20105">
        <f t="shared" si="2100"/>
      </c>
      <c r="Y20105">
        <f t="shared" si="2101"/>
      </c>
      <c r="Z20105">
        <f t="shared" si="2102"/>
      </c>
    </row>
    <row r="20106" spans="1:26">
      <c r="A20106" s="12" t="s">
        <v>315</v>
      </c>
      <c r="B20106" s="12"/>
      <c r="C20106" s="12"/>
      <c r="D20106" s="13"/>
      <c r="E20106" s="14"/>
      <c r="F20106" s="14"/>
      <c r="G20106" s="14"/>
      <c r="H20106" s="2"/>
      <c r="I20106" s="12"/>
      <c r="W20106">
        <f t="shared" si="2099"/>
      </c>
      <c r="X20106">
        <f t="shared" si="2100"/>
      </c>
      <c r="Y20106">
        <f t="shared" si="2101"/>
      </c>
      <c r="Z20106">
        <f t="shared" si="2102"/>
      </c>
    </row>
    <row r="20107" spans="1:26">
      <c r="W20107">
        <f t="shared" si="2099"/>
      </c>
      <c r="X20107">
        <f t="shared" si="2100"/>
      </c>
      <c r="Y20107">
        <f t="shared" si="2101"/>
      </c>
      <c r="Z20107">
        <f t="shared" si="2102"/>
      </c>
    </row>
    <row r="20108" spans="1:26">
      <c r="W20108">
        <f t="shared" si="2099"/>
      </c>
      <c r="X20108">
        <f t="shared" si="2100"/>
      </c>
      <c r="Y20108">
        <f t="shared" si="2101"/>
      </c>
      <c r="Z20108">
        <f t="shared" si="2102"/>
      </c>
    </row>
    <row r="20109" spans="1:26">
      <c r="W20109">
        <f t="shared" si="2099"/>
      </c>
      <c r="X20109">
        <f t="shared" si="2100"/>
      </c>
      <c r="Y20109">
        <f t="shared" si="2101"/>
      </c>
      <c r="Z20109">
        <f t="shared" si="2102"/>
      </c>
    </row>
    <row r="20110" spans="1:26">
      <c r="A20110" s="1562" t="s">
        <v>0</v>
      </c>
      <c r="B20110" s="1562"/>
      <c r="C20110" s="1562"/>
      <c r="D20110" s="1562"/>
      <c r="E20110" s="1562"/>
      <c r="F20110" s="1562"/>
      <c r="G20110" s="1562"/>
      <c r="H20110" s="1562"/>
      <c r="I20110" s="1562"/>
      <c r="W20110">
        <f t="shared" si="2099"/>
      </c>
      <c r="X20110">
        <f t="shared" si="2100"/>
      </c>
      <c r="Y20110">
        <f t="shared" si="2101"/>
      </c>
      <c r="Z20110">
        <f t="shared" si="2102"/>
      </c>
    </row>
    <row r="20111" spans="1:26">
      <c r="W20111">
        <f t="shared" si="2099"/>
      </c>
      <c r="X20111">
        <f t="shared" si="2100"/>
      </c>
      <c r="Y20111">
        <f t="shared" si="2101"/>
      </c>
      <c r="Z20111">
        <f t="shared" si="2102"/>
      </c>
    </row>
    <row r="20112" spans="1:26">
      <c r="A20112" s="1" t="s">
        <v>1</v>
      </c>
      <c r="B20112" s="124"/>
      <c r="C20112" s="124"/>
      <c r="D20112" s="124"/>
      <c r="E20112" s="124"/>
      <c r="G20112" s="2" t="s">
        <v>2</v>
      </c>
      <c r="H20112" s="3" t="s">
        <v>2835</v>
      </c>
      <c r="I20112" s="124"/>
      <c r="W20112">
        <f t="shared" si="2099"/>
      </c>
      <c r="X20112">
        <f t="shared" si="2100"/>
      </c>
      <c r="Y20112">
        <f t="shared" si="2101"/>
      </c>
      <c r="Z20112">
        <f t="shared" si="2102"/>
      </c>
    </row>
    <row r="20113" spans="1:26">
      <c r="A20113" s="22" t="inlineStr">
        <is>
          <t>Dealer-057</t>
        </is>
      </c>
      <c r="F20113" s="4"/>
      <c r="G20113" s="2" t="s">
        <v>1440</v>
      </c>
      <c r="H20113" s="1" t="s">
        <v>2431</v>
      </c>
      <c r="W20113">
        <f t="shared" si="2099"/>
      </c>
      <c r="X20113">
        <f t="shared" si="2100"/>
      </c>
      <c r="Y20113">
        <f t="shared" si="2101"/>
      </c>
      <c r="Z20113">
        <f t="shared" si="2102"/>
      </c>
    </row>
    <row r="20114" spans="1:26">
      <c r="A20114" s="160" t="inlineStr">
        <is>
          <t>Dealer-013</t>
        </is>
      </c>
      <c r="B20114" s="1"/>
      <c r="W20114">
        <f t="shared" si="2099"/>
      </c>
      <c r="X20114">
        <f t="shared" si="2100"/>
      </c>
      <c r="Y20114">
        <f t="shared" si="2101"/>
      </c>
      <c r="Z20114">
        <f t="shared" si="2102"/>
      </c>
    </row>
    <row r="20115" spans="1:26">
      <c r="A20115" s="160" t="inlineStr">
        <is>
          <t>Address line (redacted)</t>
        </is>
      </c>
      <c r="B20115" s="1"/>
      <c r="W20115">
        <f t="shared" si="2099"/>
      </c>
      <c r="X20115">
        <f t="shared" si="2100"/>
      </c>
      <c r="Y20115">
        <f t="shared" si="2101"/>
      </c>
      <c r="Z20115">
        <f t="shared" si="2102"/>
      </c>
    </row>
    <row r="20116" spans="1:26">
      <c r="A20116" s="160" t="inlineStr">
        <is>
          <t>Address line (redacted)</t>
        </is>
      </c>
      <c r="B20116" s="243"/>
      <c r="W20116">
        <f t="shared" si="2099"/>
      </c>
      <c r="X20116">
        <f t="shared" si="2100"/>
      </c>
      <c r="Y20116">
        <f t="shared" si="2101"/>
      </c>
      <c r="Z20116">
        <f t="shared" si="2102"/>
      </c>
    </row>
    <row r="20117" spans="1:26">
      <c r="B20117" s="1"/>
      <c r="W20117">
        <f t="shared" si="2099"/>
      </c>
      <c r="X20117">
        <f t="shared" si="2100"/>
      </c>
      <c r="Y20117">
        <f t="shared" si="2101"/>
      </c>
      <c r="Z20117">
        <f t="shared" si="2102"/>
      </c>
    </row>
    <row r="20118" spans="1:26">
      <c r="A20118" s="1" t="s">
        <v>5</v>
      </c>
      <c r="M20118">
        <f>112*4</f>
      </c>
      <c r="W20118">
        <f t="shared" si="2099"/>
      </c>
      <c r="X20118">
        <f t="shared" si="2100"/>
      </c>
      <c r="Y20118">
        <f t="shared" si="2101"/>
      </c>
      <c r="Z20118">
        <f t="shared" si="2102"/>
      </c>
    </row>
    <row r="20119" spans="1:26">
      <c r="A20119" s="1" t="s">
        <v>6</v>
      </c>
      <c r="W20119">
        <f t="shared" si="2099"/>
      </c>
      <c r="X20119">
        <f t="shared" si="2100"/>
      </c>
      <c r="Y20119">
        <f t="shared" si="2101"/>
      </c>
      <c r="Z20119">
        <f t="shared" si="2102"/>
      </c>
    </row>
    <row r="20120" spans="1:26" ht="15.75" thickBot="1">
      <c r="A20120" s="1" t="s">
        <v>7</v>
      </c>
      <c r="W20120">
        <f t="shared" si="2099"/>
      </c>
      <c r="X20120">
        <f t="shared" si="2100"/>
      </c>
      <c r="Y20120">
        <f t="shared" si="2101"/>
      </c>
      <c r="Z20120">
        <f t="shared" si="2102"/>
      </c>
    </row>
    <row r="20121" spans="1:26" ht="24.75" thickBot="1">
      <c r="A20121" s="162" t="s">
        <v>8</v>
      </c>
      <c r="B20121" s="163" t="s">
        <v>9</v>
      </c>
      <c r="C20121" s="163" t="s">
        <v>10</v>
      </c>
      <c r="D20121" s="164" t="s">
        <v>11</v>
      </c>
      <c r="E20121" s="164" t="s">
        <v>12</v>
      </c>
      <c r="F20121" s="164" t="s">
        <v>13</v>
      </c>
      <c r="G20121" s="164" t="s">
        <v>14</v>
      </c>
      <c r="H20121" s="165" t="s">
        <v>15</v>
      </c>
      <c r="I20121" s="166" t="s">
        <v>16</v>
      </c>
      <c r="W20121">
        <f t="shared" si="2099"/>
      </c>
      <c r="X20121">
        <f t="shared" si="2100"/>
      </c>
      <c r="Y20121">
        <f t="shared" si="2101"/>
      </c>
      <c r="Z20121">
        <f t="shared" si="2102"/>
      </c>
    </row>
    <row r="20122" spans="1:26">
      <c r="A20122" s="57"/>
      <c r="B20122" s="1566" t="s">
        <v>300</v>
      </c>
      <c r="C20122" s="1567"/>
      <c r="D20122" s="5"/>
      <c r="E20122" s="5"/>
      <c r="F20122" s="5"/>
      <c r="G20122" s="6"/>
      <c r="H20122" s="5"/>
      <c r="I20122" s="58"/>
      <c r="W20122">
        <f t="shared" si="2099"/>
      </c>
      <c r="X20122">
        <f t="shared" si="2100"/>
      </c>
      <c r="Y20122">
        <f t="shared" si="2101"/>
      </c>
      <c r="Z20122">
        <f t="shared" si="2102"/>
      </c>
    </row>
    <row r="20123" spans="1:26">
      <c r="A20123" s="5">
        <v>1</v>
      </c>
      <c r="B20123" s="8" t="s">
        <v>27</v>
      </c>
      <c r="C20123" s="5" t="s">
        <v>22</v>
      </c>
      <c r="D20123" s="5">
        <v>1</v>
      </c>
      <c r="E20123" s="5">
        <v>5</v>
      </c>
      <c r="F20123" s="5">
        <f>+E20123*D20123</f>
      </c>
      <c r="G20123" s="9">
        <f>+E20123*D20123</f>
      </c>
      <c r="H20123" s="5">
        <v>1</v>
      </c>
      <c r="I20123" s="58">
        <f>+H20123*G20123</f>
      </c>
      <c r="W20123">
        <f t="shared" si="2099"/>
      </c>
      <c r="X20123">
        <f t="shared" si="2100"/>
      </c>
      <c r="Y20123">
        <f t="shared" si="2101"/>
      </c>
      <c r="Z20123">
        <f t="shared" si="2102"/>
      </c>
    </row>
    <row r="20124" spans="1:26">
      <c r="A20124" s="5"/>
      <c r="B20124" s="8"/>
      <c r="C20124" s="5"/>
      <c r="D20124" s="5"/>
      <c r="E20124" s="5"/>
      <c r="F20124" s="5"/>
      <c r="G20124" s="9"/>
      <c r="H20124" s="5"/>
      <c r="I20124" s="58"/>
      <c r="W20124">
        <f t="shared" si="2099"/>
      </c>
      <c r="X20124">
        <f t="shared" si="2100"/>
      </c>
      <c r="Y20124">
        <f t="shared" si="2101"/>
      </c>
      <c r="Z20124">
        <f t="shared" si="2102"/>
      </c>
    </row>
    <row r="20125" spans="1:26">
      <c r="A20125" s="5"/>
      <c r="B20125" s="8"/>
      <c r="C20125" s="5"/>
      <c r="D20125" s="5"/>
      <c r="E20125" s="5"/>
      <c r="F20125" s="5"/>
      <c r="G20125" s="9"/>
      <c r="H20125" s="5"/>
      <c r="I20125" s="58"/>
      <c r="W20125">
        <f t="shared" si="2099"/>
      </c>
      <c r="X20125">
        <f t="shared" si="2100"/>
      </c>
      <c r="Y20125">
        <f t="shared" si="2101"/>
      </c>
      <c r="Z20125">
        <f t="shared" si="2102"/>
      </c>
    </row>
    <row r="20126" spans="1:26">
      <c r="A20126" s="167"/>
      <c r="B20126" s="8"/>
      <c r="C20126" s="9"/>
      <c r="D20126" s="107"/>
      <c r="E20126" s="5"/>
      <c r="F20126" s="5"/>
      <c r="G20126" s="127"/>
      <c r="H20126" s="5"/>
      <c r="I20126" s="102"/>
      <c r="W20126">
        <f t="shared" si="2099"/>
      </c>
      <c r="X20126">
        <f t="shared" si="2100"/>
      </c>
      <c r="Y20126">
        <f t="shared" si="2101"/>
      </c>
      <c r="Z20126">
        <f t="shared" si="2102"/>
      </c>
    </row>
    <row r="20127" spans="1:26">
      <c r="A20127" s="57"/>
      <c r="B20127" s="244"/>
      <c r="C20127" s="104"/>
      <c r="D20127" s="184"/>
      <c r="E20127" s="184"/>
      <c r="F20127" s="245"/>
      <c r="G20127" s="187"/>
      <c r="H20127" s="184"/>
      <c r="I20127" s="108"/>
      <c r="W20127">
        <f t="shared" si="2099"/>
      </c>
      <c r="X20127">
        <f t="shared" si="2100"/>
      </c>
      <c r="Y20127">
        <f t="shared" si="2101"/>
      </c>
      <c r="Z20127">
        <f t="shared" si="2102"/>
      </c>
    </row>
    <row r="20128" spans="1:26">
      <c r="A20128" s="57"/>
      <c r="B20128" s="244"/>
      <c r="C20128" s="104"/>
      <c r="D20128" s="184"/>
      <c r="E20128" s="184"/>
      <c r="F20128" s="245"/>
      <c r="G20128" s="187"/>
      <c r="H20128" s="184"/>
      <c r="I20128" s="108"/>
      <c r="W20128">
        <f t="shared" si="2099"/>
      </c>
      <c r="X20128">
        <f t="shared" si="2100"/>
      </c>
      <c r="Y20128">
        <f t="shared" si="2101"/>
      </c>
      <c r="Z20128">
        <f t="shared" si="2102"/>
      </c>
    </row>
    <row r="20129" spans="1:26">
      <c r="A20129" s="57"/>
      <c r="B20129" s="244"/>
      <c r="C20129" s="104"/>
      <c r="D20129" s="184"/>
      <c r="E20129" s="184"/>
      <c r="F20129" s="245"/>
      <c r="G20129" s="187"/>
      <c r="H20129" s="184"/>
      <c r="I20129" s="108"/>
      <c r="W20129">
        <f t="shared" si="2099"/>
      </c>
      <c r="X20129">
        <f t="shared" si="2100"/>
      </c>
      <c r="Y20129">
        <f t="shared" si="2101"/>
      </c>
      <c r="Z20129">
        <f t="shared" si="2102"/>
      </c>
    </row>
    <row r="20130" spans="1:26">
      <c r="A20130" s="57"/>
      <c r="B20130" s="244"/>
      <c r="C20130" s="104"/>
      <c r="D20130" s="184"/>
      <c r="E20130" s="184"/>
      <c r="F20130" s="245"/>
      <c r="G20130" s="187"/>
      <c r="H20130" s="184"/>
      <c r="I20130" s="108"/>
      <c r="W20130">
        <f t="shared" si="2099"/>
      </c>
      <c r="X20130">
        <f t="shared" si="2100"/>
      </c>
      <c r="Y20130">
        <f t="shared" si="2101"/>
      </c>
      <c r="Z20130">
        <f t="shared" si="2102"/>
      </c>
    </row>
    <row r="20131" spans="1:26">
      <c r="A20131" s="57"/>
      <c r="B20131" s="244"/>
      <c r="C20131" s="104"/>
      <c r="D20131" s="184"/>
      <c r="E20131" s="184"/>
      <c r="F20131" s="245"/>
      <c r="G20131" s="187"/>
      <c r="H20131" s="184"/>
      <c r="I20131" s="108"/>
      <c r="W20131">
        <f t="shared" si="2099"/>
      </c>
      <c r="X20131">
        <f t="shared" si="2100"/>
      </c>
      <c r="Y20131">
        <f t="shared" si="2101"/>
      </c>
      <c r="Z20131">
        <f t="shared" si="2102"/>
      </c>
    </row>
    <row r="20132" spans="1:26">
      <c r="A20132" s="57"/>
      <c r="B20132" s="244"/>
      <c r="C20132" s="104"/>
      <c r="D20132" s="184"/>
      <c r="E20132" s="184"/>
      <c r="F20132" s="245"/>
      <c r="G20132" s="187"/>
      <c r="H20132" s="184"/>
      <c r="I20132" s="108"/>
      <c r="W20132">
        <f t="shared" si="2099"/>
      </c>
      <c r="X20132">
        <f t="shared" si="2100"/>
      </c>
      <c r="Y20132">
        <f t="shared" si="2101"/>
      </c>
      <c r="Z20132">
        <f t="shared" si="2102"/>
      </c>
    </row>
    <row r="20133" spans="1:26">
      <c r="A20133" s="57"/>
      <c r="B20133" s="8"/>
      <c r="C20133" s="9"/>
      <c r="D20133" s="184"/>
      <c r="E20133" s="184"/>
      <c r="F20133" s="245"/>
      <c r="G20133" s="187"/>
      <c r="H20133" s="184"/>
      <c r="I20133" s="108"/>
      <c r="W20133">
        <f t="shared" si="2099"/>
      </c>
      <c r="X20133">
        <f t="shared" si="2100"/>
      </c>
      <c r="Y20133">
        <f t="shared" si="2101"/>
      </c>
      <c r="Z20133">
        <f t="shared" si="2102"/>
      </c>
    </row>
    <row r="20134" spans="1:26">
      <c r="A20134" s="57"/>
      <c r="B20134" s="244"/>
      <c r="C20134" s="104"/>
      <c r="D20134" s="184"/>
      <c r="E20134" s="184"/>
      <c r="F20134" s="245"/>
      <c r="G20134" s="187"/>
      <c r="H20134" s="184"/>
      <c r="I20134" s="108"/>
      <c r="W20134">
        <f t="shared" si="2099"/>
      </c>
      <c r="X20134">
        <f t="shared" si="2100"/>
      </c>
      <c r="Y20134">
        <f t="shared" si="2101"/>
      </c>
      <c r="Z20134">
        <f t="shared" si="2102"/>
      </c>
    </row>
    <row r="20135" spans="1:26">
      <c r="A20135" s="57"/>
      <c r="B20135" s="246"/>
      <c r="C20135" s="246"/>
      <c r="D20135" s="184"/>
      <c r="E20135" s="184"/>
      <c r="F20135" s="245"/>
      <c r="G20135" s="187"/>
      <c r="H20135" s="184"/>
      <c r="I20135" s="108"/>
      <c r="W20135">
        <f t="shared" si="2099"/>
      </c>
      <c r="X20135">
        <f t="shared" si="2100"/>
      </c>
      <c r="Y20135">
        <f t="shared" si="2101"/>
      </c>
      <c r="Z20135">
        <f t="shared" si="2102"/>
      </c>
    </row>
    <row r="20136" spans="1:26">
      <c r="A20136" s="57"/>
      <c r="B20136" s="246"/>
      <c r="C20136" s="246"/>
      <c r="D20136" s="184"/>
      <c r="E20136" s="184"/>
      <c r="F20136" s="245"/>
      <c r="G20136" s="187"/>
      <c r="H20136" s="184"/>
      <c r="I20136" s="108"/>
      <c r="W20136">
        <f t="shared" si="2099"/>
      </c>
      <c r="X20136">
        <f t="shared" si="2100"/>
      </c>
      <c r="Y20136">
        <f t="shared" si="2101"/>
      </c>
      <c r="Z20136">
        <f t="shared" si="2102"/>
      </c>
    </row>
    <row r="20137" spans="1:26">
      <c r="A20137" s="57"/>
      <c r="B20137" s="246"/>
      <c r="C20137" s="246"/>
      <c r="D20137" s="184"/>
      <c r="E20137" s="184"/>
      <c r="F20137" s="245"/>
      <c r="G20137" s="187"/>
      <c r="H20137" s="184"/>
      <c r="I20137" s="108"/>
      <c r="W20137">
        <f t="shared" si="2099"/>
      </c>
      <c r="X20137">
        <f t="shared" si="2100"/>
      </c>
      <c r="Y20137">
        <f t="shared" si="2101"/>
      </c>
      <c r="Z20137">
        <f t="shared" si="2102"/>
      </c>
    </row>
    <row r="20138" spans="1:26" ht="15.75" thickBot="1">
      <c r="A20138" s="33"/>
      <c r="B20138" s="17"/>
      <c r="C20138" s="88"/>
      <c r="D20138" s="23"/>
      <c r="E20138" s="23"/>
      <c r="F20138" s="171"/>
      <c r="G20138" s="24"/>
      <c r="H20138" s="23"/>
      <c r="I20138" s="172"/>
      <c r="W20138">
        <f t="shared" si="2099"/>
      </c>
      <c r="X20138">
        <f t="shared" si="2100"/>
      </c>
      <c r="Y20138">
        <f t="shared" si="2101"/>
      </c>
      <c r="Z20138">
        <f t="shared" si="2102"/>
      </c>
    </row>
    <row r="20139" spans="1:26">
      <c r="A20139" s="37"/>
      <c r="B20139" s="17"/>
      <c r="C20139" s="10"/>
      <c r="D20139" s="91"/>
      <c r="E20139" s="91"/>
      <c r="F20139" s="91"/>
      <c r="G20139" s="92" t="s">
        <v>19</v>
      </c>
      <c r="H20139" s="91"/>
      <c r="I20139" s="111">
        <f>SUM(I20122:I20138)</f>
      </c>
      <c r="W20139">
        <f t="shared" si="2099"/>
      </c>
      <c r="X20139">
        <f t="shared" si="2100"/>
      </c>
      <c r="Y20139">
        <f t="shared" si="2101"/>
      </c>
      <c r="Z20139">
        <f t="shared" si="2102"/>
      </c>
    </row>
    <row r="20140" spans="1:26" ht="15.75" thickBot="1">
      <c r="A20140" s="33"/>
      <c r="B20140" s="11" t="s">
        <v>20</v>
      </c>
      <c r="C20140" s="35"/>
      <c r="D20140" s="35"/>
      <c r="E20140" s="173"/>
      <c r="F20140" s="173"/>
      <c r="G20140" s="173"/>
      <c r="H20140" s="247"/>
      <c r="I20140" s="174"/>
      <c r="W20140">
        <f t="shared" si="2099"/>
      </c>
      <c r="X20140">
        <f t="shared" si="2100"/>
      </c>
      <c r="Y20140">
        <f t="shared" si="2101"/>
      </c>
      <c r="Z20140">
        <f t="shared" si="2102"/>
      </c>
    </row>
    <row r="20141" spans="1:26" ht="15.75" thickBot="1">
      <c r="A20141" s="175"/>
      <c r="B20141" s="38"/>
      <c r="C20141" s="39" t="s">
        <v>21</v>
      </c>
      <c r="D20141" s="40">
        <f>SUM(D20122:D20140)</f>
      </c>
      <c r="E20141" s="41">
        <f>IF(H20141=I20141,"OK","NO")</f>
      </c>
      <c r="F20141" s="176">
        <f>SUM(F20122:F20140)</f>
      </c>
      <c r="G20141" s="40">
        <f>SUM(G20122:G20140)</f>
      </c>
      <c r="H20141" s="41">
        <f>SUMPRODUCT(F20122:F20138,H20122:H20138)</f>
      </c>
      <c r="I20141" s="43">
        <f>+I20139-I20140</f>
      </c>
      <c r="W20141">
        <f t="shared" si="2099"/>
      </c>
      <c r="X20141">
        <f t="shared" si="2100"/>
      </c>
      <c r="Y20141">
        <f t="shared" si="2101"/>
      </c>
      <c r="Z20141">
        <f t="shared" si="2102"/>
      </c>
    </row>
    <row r="20142" spans="1:26" ht="15.75" thickBot="1">
      <c r="A20142" s="44"/>
      <c r="B20142" s="116"/>
      <c r="C20142" s="45"/>
      <c r="D20142" s="45"/>
      <c r="E20142" s="45"/>
      <c r="F20142" s="45"/>
      <c r="G20142" s="45"/>
      <c r="H20142" s="45"/>
      <c r="I20142" s="47"/>
      <c r="W20142">
        <f t="shared" si="2099"/>
      </c>
      <c r="X20142">
        <f t="shared" si="2100"/>
      </c>
      <c r="Y20142">
        <f t="shared" si="2101"/>
      </c>
      <c r="Z20142">
        <f t="shared" si="2102"/>
      </c>
    </row>
    <row r="20143" spans="1:26">
      <c r="A20143" s="12" t="s">
        <v>432</v>
      </c>
      <c r="B20143" s="12"/>
      <c r="C20143" s="12"/>
      <c r="D20143" s="13"/>
      <c r="E20143" s="14"/>
      <c r="F20143" s="14"/>
      <c r="G20143" s="14"/>
      <c r="H20143" s="2"/>
      <c r="I20143" s="12"/>
      <c r="W20143">
        <f t="shared" si="2099"/>
      </c>
      <c r="X20143">
        <f t="shared" si="2100"/>
      </c>
      <c r="Y20143">
        <f t="shared" si="2101"/>
      </c>
      <c r="Z20143">
        <f t="shared" si="2102"/>
      </c>
    </row>
    <row r="20144" spans="1:26">
      <c r="W20144">
        <f t="shared" si="2099"/>
      </c>
      <c r="X20144">
        <f t="shared" si="2100"/>
      </c>
      <c r="Y20144">
        <f t="shared" si="2101"/>
      </c>
      <c r="Z20144">
        <f t="shared" si="2102"/>
      </c>
    </row>
    <row r="20145" spans="1:26">
      <c r="W20145">
        <f t="shared" si="2099"/>
      </c>
      <c r="X20145">
        <f t="shared" si="2100"/>
      </c>
      <c r="Y20145">
        <f t="shared" si="2101"/>
      </c>
      <c r="Z20145">
        <f t="shared" si="2102"/>
      </c>
    </row>
    <row r="20146" spans="1:26">
      <c r="W20146">
        <f t="shared" si="2099"/>
      </c>
      <c r="X20146">
        <f t="shared" si="2100"/>
      </c>
      <c r="Y20146">
        <f t="shared" si="2101"/>
      </c>
      <c r="Z20146">
        <f t="shared" si="2102"/>
      </c>
    </row>
    <row r="20147" spans="1:26">
      <c r="W20147">
        <f t="shared" si="2099"/>
      </c>
      <c r="X20147">
        <f t="shared" si="2100"/>
      </c>
      <c r="Y20147">
        <f t="shared" si="2101"/>
      </c>
      <c r="Z20147">
        <f t="shared" si="2102"/>
      </c>
    </row>
    <row r="20148" spans="1:26">
      <c r="A20148" s="1562" t="s">
        <v>0</v>
      </c>
      <c r="B20148" s="1562"/>
      <c r="C20148" s="1562"/>
      <c r="D20148" s="1562"/>
      <c r="E20148" s="1562"/>
      <c r="F20148" s="1562"/>
      <c r="G20148" s="1562"/>
      <c r="H20148" s="1562"/>
      <c r="I20148" s="1562"/>
      <c r="W20148">
        <f t="shared" si="2099"/>
      </c>
      <c r="X20148">
        <f t="shared" si="2100"/>
      </c>
      <c r="Y20148">
        <f t="shared" si="2101"/>
      </c>
      <c r="Z20148">
        <f t="shared" si="2102"/>
      </c>
    </row>
    <row r="20149" spans="1:26">
      <c r="W20149">
        <f t="shared" si="2099"/>
      </c>
      <c r="X20149">
        <f t="shared" si="2100"/>
      </c>
      <c r="Y20149">
        <f t="shared" si="2101"/>
      </c>
      <c r="Z20149">
        <f t="shared" si="2102"/>
      </c>
    </row>
    <row r="20150" spans="1:26">
      <c r="A20150" s="1" t="s">
        <v>1</v>
      </c>
      <c r="B20150" s="1"/>
      <c r="G20150" s="495" t="s">
        <v>2</v>
      </c>
      <c r="H20150" s="3" t="s">
        <v>2835</v>
      </c>
      <c r="W20150">
        <f t="shared" si="2099"/>
      </c>
      <c r="X20150">
        <f t="shared" si="2100"/>
      </c>
      <c r="Y20150">
        <f t="shared" si="2101"/>
      </c>
      <c r="Z20150">
        <f t="shared" si="2102"/>
      </c>
    </row>
    <row r="20151" spans="1:26">
      <c r="A20151" s="1" t="inlineStr">
        <is>
          <t>Dealer-184</t>
        </is>
      </c>
      <c r="B20151" s="1"/>
      <c r="C20151" s="51"/>
      <c r="G20151" s="496" t="s">
        <v>1440</v>
      </c>
      <c r="H20151" s="1" t="s">
        <v>2432</v>
      </c>
      <c r="W20151">
        <f t="shared" si="2099"/>
      </c>
      <c r="X20151">
        <f t="shared" si="2100"/>
      </c>
      <c r="Y20151">
        <f t="shared" si="2101"/>
      </c>
      <c r="Z20151">
        <f t="shared" si="2102"/>
      </c>
    </row>
    <row r="20152" spans="1:26">
      <c r="A20152" s="1" t="inlineStr">
        <is>
          <t>Address line (redacted)</t>
        </is>
      </c>
      <c r="B20152" s="1"/>
      <c r="C20152" s="51"/>
      <c r="W20152">
        <f t="shared" si="2099"/>
      </c>
      <c r="X20152">
        <f t="shared" si="2100"/>
      </c>
      <c r="Y20152">
        <f t="shared" si="2101"/>
      </c>
      <c r="Z20152">
        <f t="shared" si="2102"/>
      </c>
    </row>
    <row r="20153" spans="1:26">
      <c r="A20153" s="1"/>
      <c r="B20153" s="1"/>
      <c r="C20153" s="51"/>
      <c r="W20153">
        <f t="shared" si="2099"/>
      </c>
      <c r="X20153">
        <f t="shared" si="2100"/>
      </c>
      <c r="Y20153">
        <f t="shared" si="2101"/>
      </c>
      <c r="Z20153">
        <f t="shared" si="2102"/>
      </c>
    </row>
    <row r="20154" spans="1:26">
      <c r="A20154" s="1"/>
      <c r="B20154" s="1582"/>
      <c r="C20154" s="1582"/>
      <c r="W20154">
        <f t="shared" si="2099"/>
      </c>
      <c r="X20154">
        <f t="shared" si="2100"/>
      </c>
      <c r="Y20154">
        <f t="shared" si="2101"/>
      </c>
      <c r="Z20154">
        <f t="shared" si="2102"/>
      </c>
    </row>
    <row r="20155" spans="1:26">
      <c r="A20155" s="49" t="s">
        <v>4</v>
      </c>
      <c r="B20155" s="87"/>
      <c r="W20155">
        <f t="shared" si="2099"/>
      </c>
      <c r="X20155">
        <f t="shared" si="2100"/>
      </c>
      <c r="Y20155">
        <f t="shared" si="2101"/>
      </c>
      <c r="Z20155">
        <f t="shared" si="2102"/>
      </c>
    </row>
    <row r="20156" spans="1:26">
      <c r="A20156" s="12"/>
      <c r="B20156" s="86"/>
      <c r="W20156">
        <f t="shared" si="2099"/>
      </c>
      <c r="X20156">
        <f t="shared" si="2100"/>
      </c>
      <c r="Y20156">
        <f t="shared" si="2101"/>
      </c>
      <c r="Z20156">
        <f t="shared" si="2102"/>
      </c>
    </row>
    <row r="20157" spans="1:26">
      <c r="A20157" s="1" t="s">
        <v>5</v>
      </c>
      <c r="W20157">
        <f t="shared" si="2099"/>
      </c>
      <c r="X20157">
        <f t="shared" si="2100"/>
      </c>
      <c r="Y20157">
        <f t="shared" si="2101"/>
      </c>
      <c r="Z20157">
        <f t="shared" si="2102"/>
      </c>
    </row>
    <row r="20158" spans="1:26">
      <c r="A20158" s="1" t="s">
        <v>6</v>
      </c>
      <c r="W20158">
        <f t="shared" si="2099"/>
      </c>
      <c r="X20158">
        <f t="shared" si="2100"/>
      </c>
      <c r="Y20158">
        <f t="shared" si="2101"/>
      </c>
      <c r="Z20158">
        <f t="shared" si="2102"/>
      </c>
    </row>
    <row r="20159" spans="1:26" ht="15.75" thickBot="1">
      <c r="A20159" s="1" t="s">
        <v>7</v>
      </c>
      <c r="W20159">
        <f t="shared" si="2099"/>
      </c>
      <c r="X20159">
        <f t="shared" si="2100"/>
      </c>
      <c r="Y20159">
        <f t="shared" si="2101"/>
      </c>
      <c r="Z20159">
        <f t="shared" si="2102"/>
      </c>
    </row>
    <row r="20160" spans="1:26" ht="24">
      <c r="A20160" s="26" t="s">
        <v>8</v>
      </c>
      <c r="B20160" s="27" t="s">
        <v>9</v>
      </c>
      <c r="C20160" s="27" t="s">
        <v>10</v>
      </c>
      <c r="D20160" s="200" t="s">
        <v>11</v>
      </c>
      <c r="E20160" s="200" t="s">
        <v>12</v>
      </c>
      <c r="F20160" s="200" t="s">
        <v>13</v>
      </c>
      <c r="G20160" s="200" t="s">
        <v>14</v>
      </c>
      <c r="H20160" s="201" t="s">
        <v>15</v>
      </c>
      <c r="I20160" s="202" t="s">
        <v>16</v>
      </c>
      <c r="W20160">
        <f t="shared" si="2099"/>
      </c>
      <c r="X20160">
        <f t="shared" si="2100"/>
      </c>
      <c r="Y20160">
        <f t="shared" si="2101"/>
      </c>
      <c r="Z20160">
        <f t="shared" si="2102"/>
      </c>
    </row>
    <row r="20161" spans="1:26">
      <c r="A20161" s="107"/>
      <c r="B20161" s="1564" t="s">
        <v>17</v>
      </c>
      <c r="C20161" s="1565"/>
      <c r="D20161" s="53"/>
      <c r="E20161" s="53"/>
      <c r="F20161" s="91"/>
      <c r="G20161" s="92"/>
      <c r="H20161" s="91"/>
      <c r="I20161" s="250"/>
      <c r="W20161">
        <f t="shared" si="2099"/>
      </c>
      <c r="X20161">
        <f t="shared" si="2100"/>
      </c>
      <c r="Y20161">
        <f t="shared" si="2101"/>
      </c>
      <c r="Z20161">
        <f t="shared" si="2102"/>
      </c>
    </row>
    <row r="20162" spans="1:26">
      <c r="A20162" s="5">
        <v>1</v>
      </c>
      <c r="B20162" s="8" t="s">
        <v>346</v>
      </c>
      <c r="C20162" s="5" t="s">
        <v>347</v>
      </c>
      <c r="D20162" s="5">
        <v>1</v>
      </c>
      <c r="E20162" s="5">
        <v>5</v>
      </c>
      <c r="F20162" s="5">
        <f>+E20162*D20162</f>
      </c>
      <c r="G20162" s="6">
        <f>+E20162*D20162</f>
      </c>
      <c r="H20162" s="5">
        <v>1</v>
      </c>
      <c r="I20162" s="102">
        <f>+H20162*G20162</f>
      </c>
      <c r="W20162">
        <f t="shared" si="2099"/>
      </c>
      <c r="X20162">
        <f t="shared" si="2100"/>
      </c>
      <c r="Y20162">
        <f t="shared" si="2101"/>
      </c>
      <c r="Z20162">
        <f t="shared" si="2102"/>
      </c>
    </row>
    <row r="20163" spans="1:26">
      <c r="A20163" s="5">
        <v>2</v>
      </c>
      <c r="B20163" s="8" t="s">
        <v>348</v>
      </c>
      <c r="C20163" s="5" t="s">
        <v>349</v>
      </c>
      <c r="D20163" s="5">
        <v>1</v>
      </c>
      <c r="E20163" s="5">
        <v>5</v>
      </c>
      <c r="F20163" s="5">
        <f>+E20163*D20163</f>
      </c>
      <c r="G20163" s="6">
        <f>+E20163*D20163</f>
      </c>
      <c r="H20163" s="5">
        <v>1</v>
      </c>
      <c r="I20163" s="102">
        <f>+H20163*G20163</f>
      </c>
      <c r="W20163">
        <f t="shared" si="2099"/>
      </c>
      <c r="X20163">
        <f t="shared" si="2100"/>
      </c>
      <c r="Y20163">
        <f t="shared" si="2101"/>
      </c>
      <c r="Z20163">
        <f t="shared" si="2102"/>
      </c>
    </row>
    <row r="20164" spans="1:26">
      <c r="A20164" s="5">
        <v>3</v>
      </c>
      <c r="B20164" s="8" t="s">
        <v>458</v>
      </c>
      <c r="C20164" s="5" t="s">
        <v>457</v>
      </c>
      <c r="D20164" s="5">
        <v>1</v>
      </c>
      <c r="E20164" s="5">
        <v>5</v>
      </c>
      <c r="F20164" s="5">
        <f>+E20164*D20164</f>
      </c>
      <c r="G20164" s="6">
        <f>+E20164*D20164</f>
      </c>
      <c r="H20164" s="5">
        <v>1</v>
      </c>
      <c r="I20164" s="102">
        <f>+H20164*G20164</f>
      </c>
      <c r="W20164">
        <f t="shared" ref="W20164:W20227" si="2103">IF(LEFT($H20164&amp;"",5)="2019-",$H20164,W20163)</f>
      </c>
      <c r="X20164">
        <f t="shared" ref="X20164:X20227" si="2104">IF($W20164="",0,IF(COUNTIF($AB$2:$AB$80,$W20164)&gt;0,1,0))</f>
      </c>
      <c r="Y20164">
        <f t="shared" ref="Y20164:Y20227" si="2105">IF($C20164="","",UPPER(TRIM(IFERROR(LEFT($C20164&amp;"",FIND("/",$C20164&amp;"")-1),$C20164&amp;""))))</f>
      </c>
      <c r="Z20164">
        <f t="shared" ref="Z20164:Z20227" si="2106">IFERROR(IF(ISNUMBER($G20164),$G20164,0),0)</f>
      </c>
    </row>
    <row r="20165" spans="1:26">
      <c r="A20165" s="5">
        <v>4</v>
      </c>
      <c r="B20165" s="8" t="s">
        <v>454</v>
      </c>
      <c r="C20165" s="5" t="s">
        <v>453</v>
      </c>
      <c r="D20165" s="5">
        <v>1</v>
      </c>
      <c r="E20165" s="5">
        <v>5</v>
      </c>
      <c r="F20165" s="5">
        <f>+E20165*D20165</f>
      </c>
      <c r="G20165" s="6">
        <f>+E20165*D20165</f>
      </c>
      <c r="H20165" s="5">
        <v>1</v>
      </c>
      <c r="I20165" s="102">
        <f>+H20165*G20165</f>
      </c>
      <c r="W20165">
        <f t="shared" si="2103"/>
      </c>
      <c r="X20165">
        <f t="shared" si="2104"/>
      </c>
      <c r="Y20165">
        <f t="shared" si="2105"/>
      </c>
      <c r="Z20165">
        <f t="shared" si="2106"/>
      </c>
    </row>
    <row r="20166" spans="1:26">
      <c r="A20166" s="5"/>
      <c r="B20166" s="8"/>
      <c r="C20166" s="5"/>
      <c r="D20166" s="5"/>
      <c r="E20166" s="5"/>
      <c r="F20166" s="5"/>
      <c r="G20166" s="5"/>
      <c r="H20166" s="5"/>
      <c r="I20166" s="102"/>
      <c r="W20166">
        <f t="shared" si="2103"/>
      </c>
      <c r="X20166">
        <f t="shared" si="2104"/>
      </c>
      <c r="Y20166">
        <f t="shared" si="2105"/>
      </c>
      <c r="Z20166">
        <f t="shared" si="2106"/>
      </c>
    </row>
    <row r="20167" spans="1:26">
      <c r="A20167" s="5"/>
      <c r="B20167" s="8"/>
      <c r="C20167" s="5"/>
      <c r="D20167" s="5"/>
      <c r="E20167" s="5"/>
      <c r="F20167" s="5"/>
      <c r="G20167" s="5"/>
      <c r="H20167" s="5"/>
      <c r="I20167" s="102"/>
      <c r="W20167">
        <f t="shared" si="2103"/>
      </c>
      <c r="X20167">
        <f t="shared" si="2104"/>
      </c>
      <c r="Y20167">
        <f t="shared" si="2105"/>
      </c>
      <c r="Z20167">
        <f t="shared" si="2106"/>
      </c>
    </row>
    <row r="20168" spans="1:26">
      <c r="A20168" s="5"/>
      <c r="B20168" s="8"/>
      <c r="C20168" s="5"/>
      <c r="D20168" s="5"/>
      <c r="E20168" s="5"/>
      <c r="F20168" s="5"/>
      <c r="G20168" s="5"/>
      <c r="H20168" s="5"/>
      <c r="I20168" s="102"/>
      <c r="W20168">
        <f t="shared" si="2103"/>
      </c>
      <c r="X20168">
        <f t="shared" si="2104"/>
      </c>
      <c r="Y20168">
        <f t="shared" si="2105"/>
      </c>
      <c r="Z20168">
        <f t="shared" si="2106"/>
      </c>
    </row>
    <row r="20169" spans="1:26">
      <c r="A20169" s="5"/>
      <c r="B20169" s="8"/>
      <c r="C20169" s="5"/>
      <c r="D20169" s="5"/>
      <c r="E20169" s="5"/>
      <c r="F20169" s="5"/>
      <c r="G20169" s="5"/>
      <c r="H20169" s="5"/>
      <c r="I20169" s="102"/>
      <c r="W20169">
        <f t="shared" si="2103"/>
      </c>
      <c r="X20169">
        <f t="shared" si="2104"/>
      </c>
      <c r="Y20169">
        <f t="shared" si="2105"/>
      </c>
      <c r="Z20169">
        <f t="shared" si="2106"/>
      </c>
    </row>
    <row r="20170" spans="1:26">
      <c r="A20170" s="5"/>
      <c r="B20170" s="8"/>
      <c r="C20170" s="5"/>
      <c r="D20170" s="5"/>
      <c r="E20170" s="5"/>
      <c r="F20170" s="6"/>
      <c r="G20170" s="5"/>
      <c r="H20170" s="5"/>
      <c r="I20170" s="102"/>
      <c r="W20170">
        <f t="shared" si="2103"/>
      </c>
      <c r="X20170">
        <f t="shared" si="2104"/>
      </c>
      <c r="Y20170">
        <f t="shared" si="2105"/>
      </c>
      <c r="Z20170">
        <f t="shared" si="2106"/>
      </c>
    </row>
    <row r="20171" spans="1:26">
      <c r="A20171" s="5"/>
      <c r="B20171" s="8"/>
      <c r="C20171" s="5"/>
      <c r="D20171" s="5"/>
      <c r="E20171" s="5"/>
      <c r="F20171" s="6"/>
      <c r="G20171" s="5"/>
      <c r="H20171" s="5"/>
      <c r="I20171" s="102"/>
      <c r="W20171">
        <f t="shared" si="2103"/>
      </c>
      <c r="X20171">
        <f t="shared" si="2104"/>
      </c>
      <c r="Y20171">
        <f t="shared" si="2105"/>
      </c>
      <c r="Z20171">
        <f t="shared" si="2106"/>
      </c>
    </row>
    <row r="20172" spans="1:26">
      <c r="A20172" s="5"/>
      <c r="B20172" s="8"/>
      <c r="C20172" s="5"/>
      <c r="D20172" s="5"/>
      <c r="E20172" s="5"/>
      <c r="F20172" s="6"/>
      <c r="G20172" s="5"/>
      <c r="H20172" s="5"/>
      <c r="I20172" s="102"/>
      <c r="W20172">
        <f t="shared" si="2103"/>
      </c>
      <c r="X20172">
        <f t="shared" si="2104"/>
      </c>
      <c r="Y20172">
        <f t="shared" si="2105"/>
      </c>
      <c r="Z20172">
        <f t="shared" si="2106"/>
      </c>
    </row>
    <row r="20173" spans="1:26">
      <c r="A20173" s="5"/>
      <c r="B20173" s="8"/>
      <c r="C20173" s="5"/>
      <c r="D20173" s="50"/>
      <c r="E20173" s="5"/>
      <c r="F20173" s="5"/>
      <c r="G20173" s="6"/>
      <c r="H20173" s="5"/>
      <c r="I20173" s="129"/>
      <c r="W20173">
        <f t="shared" si="2103"/>
      </c>
      <c r="X20173">
        <f t="shared" si="2104"/>
      </c>
      <c r="Y20173">
        <f t="shared" si="2105"/>
      </c>
      <c r="Z20173">
        <f t="shared" si="2106"/>
      </c>
    </row>
    <row r="20174" spans="1:26">
      <c r="A20174" s="107"/>
      <c r="B20174" s="106"/>
      <c r="C20174" s="5"/>
      <c r="D20174" s="50"/>
      <c r="E20174" s="5"/>
      <c r="F20174" s="6"/>
      <c r="G20174" s="6"/>
      <c r="H20174" s="5"/>
      <c r="I20174" s="129"/>
      <c r="W20174">
        <f t="shared" si="2103"/>
      </c>
      <c r="X20174">
        <f t="shared" si="2104"/>
      </c>
      <c r="Y20174">
        <f t="shared" si="2105"/>
      </c>
      <c r="Z20174">
        <f t="shared" si="2106"/>
      </c>
    </row>
    <row r="20175" spans="1:26">
      <c r="A20175" s="33"/>
      <c r="B20175" s="10"/>
      <c r="C20175" s="10"/>
      <c r="D20175" s="132"/>
      <c r="E20175" s="132"/>
      <c r="F20175" s="132"/>
      <c r="G20175" s="132"/>
      <c r="H20175" s="133"/>
      <c r="I20175" s="61"/>
      <c r="W20175">
        <f t="shared" si="2103"/>
      </c>
      <c r="X20175">
        <f t="shared" si="2104"/>
      </c>
      <c r="Y20175">
        <f t="shared" si="2105"/>
      </c>
      <c r="Z20175">
        <f t="shared" si="2106"/>
      </c>
    </row>
    <row r="20176" spans="1:26" ht="15.75" thickBot="1">
      <c r="A20176" s="33"/>
      <c r="B20176" s="11" t="s">
        <v>20</v>
      </c>
      <c r="C20176" s="35"/>
      <c r="D20176" s="35"/>
      <c r="E20176" s="35"/>
      <c r="F20176" s="35"/>
      <c r="G20176" s="35"/>
      <c r="H20176" s="35"/>
      <c r="I20176" s="36"/>
      <c r="W20176">
        <f t="shared" si="2103"/>
      </c>
      <c r="X20176">
        <f t="shared" si="2104"/>
      </c>
      <c r="Y20176">
        <f t="shared" si="2105"/>
      </c>
      <c r="Z20176">
        <f t="shared" si="2106"/>
      </c>
    </row>
    <row r="20177" spans="1:26" ht="15.75" thickBot="1">
      <c r="A20177" s="37"/>
      <c r="B20177" s="38"/>
      <c r="C20177" s="39" t="s">
        <v>21</v>
      </c>
      <c r="D20177" s="40">
        <f>SUM(D20161:D20176)</f>
      </c>
      <c r="E20177" s="41">
        <f>IF(H20177=I20177,"OK","NO")</f>
      </c>
      <c r="F20177" s="40">
        <f>SUM(F20161:F20176)</f>
      </c>
      <c r="G20177" s="40">
        <f>SUM(G20161:G20176)</f>
      </c>
      <c r="H20177" s="41">
        <f>SUMPRODUCT(F20161:F20174,H20161:H20174)</f>
      </c>
      <c r="I20177" s="43">
        <f>SUM(I20161:I20176)</f>
      </c>
      <c r="J20177">
        <v>2720</v>
      </c>
      <c r="K20177" s="118">
        <f>+I20177-J20177</f>
      </c>
      <c r="W20177">
        <f t="shared" si="2103"/>
      </c>
      <c r="X20177">
        <f t="shared" si="2104"/>
      </c>
      <c r="Y20177">
        <f t="shared" si="2105"/>
      </c>
      <c r="Z20177">
        <f t="shared" si="2106"/>
      </c>
    </row>
    <row r="20178" spans="1:26" ht="15.75" thickBot="1">
      <c r="A20178" s="44"/>
      <c r="B20178" s="116"/>
      <c r="C20178" s="45"/>
      <c r="D20178" s="45"/>
      <c r="E20178" s="45"/>
      <c r="F20178" s="45"/>
      <c r="G20178" s="45"/>
      <c r="H20178" s="45"/>
      <c r="I20178" s="47"/>
      <c r="W20178">
        <f t="shared" si="2103"/>
      </c>
      <c r="X20178">
        <f t="shared" si="2104"/>
      </c>
      <c r="Y20178">
        <f t="shared" si="2105"/>
      </c>
      <c r="Z20178">
        <f t="shared" si="2106"/>
      </c>
    </row>
    <row r="20179" spans="1:26">
      <c r="A20179" s="12" t="s">
        <v>315</v>
      </c>
      <c r="B20179" s="12"/>
      <c r="W20179">
        <f t="shared" si="2103"/>
      </c>
      <c r="X20179">
        <f t="shared" si="2104"/>
      </c>
      <c r="Y20179">
        <f t="shared" si="2105"/>
      </c>
      <c r="Z20179">
        <f t="shared" si="2106"/>
      </c>
    </row>
    <row r="20180" spans="1:26">
      <c r="W20180">
        <f t="shared" si="2103"/>
      </c>
      <c r="X20180">
        <f t="shared" si="2104"/>
      </c>
      <c r="Y20180">
        <f t="shared" si="2105"/>
      </c>
      <c r="Z20180">
        <f t="shared" si="2106"/>
      </c>
    </row>
    <row r="20181" spans="1:26">
      <c r="W20181">
        <f t="shared" si="2103"/>
      </c>
      <c r="X20181">
        <f t="shared" si="2104"/>
      </c>
      <c r="Y20181">
        <f t="shared" si="2105"/>
      </c>
      <c r="Z20181">
        <f t="shared" si="2106"/>
      </c>
    </row>
    <row r="20182" spans="1:26">
      <c r="W20182">
        <f t="shared" si="2103"/>
      </c>
      <c r="X20182">
        <f t="shared" si="2104"/>
      </c>
      <c r="Y20182">
        <f t="shared" si="2105"/>
      </c>
      <c r="Z20182">
        <f t="shared" si="2106"/>
      </c>
    </row>
    <row r="20183" spans="1:26">
      <c r="W20183">
        <f t="shared" si="2103"/>
      </c>
      <c r="X20183">
        <f t="shared" si="2104"/>
      </c>
      <c r="Y20183">
        <f t="shared" si="2105"/>
      </c>
      <c r="Z20183">
        <f t="shared" si="2106"/>
      </c>
    </row>
    <row r="20184" spans="1:26">
      <c r="A20184" s="1562" t="s">
        <v>0</v>
      </c>
      <c r="B20184" s="1562"/>
      <c r="C20184" s="1562"/>
      <c r="D20184" s="1562"/>
      <c r="E20184" s="1562"/>
      <c r="F20184" s="1562"/>
      <c r="G20184" s="1562"/>
      <c r="H20184" s="1562"/>
      <c r="I20184" s="1562"/>
      <c r="J20184" s="25"/>
      <c r="W20184">
        <f t="shared" si="2103"/>
      </c>
      <c r="X20184">
        <f t="shared" si="2104"/>
      </c>
      <c r="Y20184">
        <f t="shared" si="2105"/>
      </c>
      <c r="Z20184">
        <f t="shared" si="2106"/>
      </c>
    </row>
    <row r="20185" spans="1:26">
      <c r="J20185" s="25"/>
      <c r="W20185">
        <f t="shared" si="2103"/>
      </c>
      <c r="X20185">
        <f t="shared" si="2104"/>
      </c>
      <c r="Y20185">
        <f t="shared" si="2105"/>
      </c>
      <c r="Z20185">
        <f t="shared" si="2106"/>
      </c>
    </row>
    <row r="20186" spans="1:26">
      <c r="A20186" s="1" t="s">
        <v>1</v>
      </c>
      <c r="B20186" s="1"/>
      <c r="G20186" s="495" t="s">
        <v>2</v>
      </c>
      <c r="H20186" s="3" t="s">
        <v>2835</v>
      </c>
      <c r="J20186" s="25"/>
      <c r="W20186">
        <f t="shared" si="2103"/>
      </c>
      <c r="X20186">
        <f t="shared" si="2104"/>
      </c>
      <c r="Y20186">
        <f t="shared" si="2105"/>
      </c>
      <c r="Z20186">
        <f t="shared" si="2106"/>
      </c>
    </row>
    <row r="20187" spans="1:26">
      <c r="A20187" s="257" t="inlineStr">
        <is>
          <t>Dealer-318</t>
        </is>
      </c>
      <c r="B20187" s="1"/>
      <c r="F20187" s="4"/>
      <c r="G20187" s="496" t="s">
        <v>1440</v>
      </c>
      <c r="H20187" s="1" t="s">
        <v>2433</v>
      </c>
      <c r="J20187" s="25"/>
      <c r="W20187">
        <f t="shared" si="2103"/>
      </c>
      <c r="X20187">
        <f t="shared" si="2104"/>
      </c>
      <c r="Y20187">
        <f t="shared" si="2105"/>
      </c>
      <c r="Z20187">
        <f t="shared" si="2106"/>
      </c>
    </row>
    <row r="20188" spans="1:26">
      <c r="A20188" s="257" t="inlineStr">
        <is>
          <t>Address line (redacted)</t>
        </is>
      </c>
      <c r="B20188" s="1"/>
      <c r="F20188" s="55"/>
      <c r="G20188" s="55"/>
      <c r="H20188" s="49"/>
      <c r="J20188" s="25"/>
      <c r="W20188">
        <f t="shared" si="2103"/>
      </c>
      <c r="X20188">
        <f t="shared" si="2104"/>
      </c>
      <c r="Y20188">
        <f t="shared" si="2105"/>
      </c>
      <c r="Z20188">
        <f t="shared" si="2106"/>
      </c>
    </row>
    <row r="20189" spans="1:26">
      <c r="A20189" s="315" t="inlineStr">
        <is>
          <t>Address line (redacted)</t>
        </is>
      </c>
      <c r="B20189" s="1"/>
      <c r="C20189" s="85"/>
      <c r="D20189" s="85"/>
      <c r="E20189" s="85"/>
      <c r="F20189" s="85"/>
      <c r="J20189" s="25"/>
      <c r="W20189">
        <f t="shared" si="2103"/>
      </c>
      <c r="X20189">
        <f t="shared" si="2104"/>
      </c>
      <c r="Y20189">
        <f t="shared" si="2105"/>
      </c>
      <c r="Z20189">
        <f t="shared" si="2106"/>
      </c>
    </row>
    <row r="20190" spans="1:26">
      <c r="A20190" s="315" t="inlineStr">
        <is>
          <t>Address line (redacted)</t>
        </is>
      </c>
      <c r="B20190" s="1"/>
      <c r="C20190" s="85"/>
      <c r="D20190" s="85"/>
      <c r="E20190" s="85"/>
      <c r="F20190" s="85"/>
      <c r="J20190" s="25"/>
      <c r="W20190">
        <f t="shared" si="2103"/>
      </c>
      <c r="X20190">
        <f t="shared" si="2104"/>
      </c>
      <c r="Y20190">
        <f t="shared" si="2105"/>
      </c>
      <c r="Z20190">
        <f t="shared" si="2106"/>
      </c>
    </row>
    <row r="20191" spans="1:26">
      <c r="A20191" s="1" t="s">
        <v>944</v>
      </c>
      <c r="B20191" s="258" t="inlineStr">
        <is>
          <t>GSTIN-MASKED</t>
        </is>
      </c>
      <c r="J20191" s="25"/>
      <c r="W20191">
        <f t="shared" si="2103"/>
      </c>
      <c r="X20191">
        <f t="shared" si="2104"/>
      </c>
      <c r="Y20191">
        <f t="shared" si="2105"/>
      </c>
      <c r="Z20191">
        <f t="shared" si="2106"/>
      </c>
    </row>
    <row r="20192" spans="1:26">
      <c r="A20192" s="12"/>
      <c r="B20192" s="86"/>
      <c r="W20192">
        <f t="shared" si="2103"/>
      </c>
      <c r="X20192">
        <f t="shared" si="2104"/>
      </c>
      <c r="Y20192">
        <f t="shared" si="2105"/>
      </c>
      <c r="Z20192">
        <f t="shared" si="2106"/>
      </c>
    </row>
    <row r="20193" spans="1:26">
      <c r="A20193" s="1" t="s">
        <v>5</v>
      </c>
      <c r="W20193">
        <f t="shared" si="2103"/>
      </c>
      <c r="X20193">
        <f t="shared" si="2104"/>
      </c>
      <c r="Y20193">
        <f t="shared" si="2105"/>
      </c>
      <c r="Z20193">
        <f t="shared" si="2106"/>
      </c>
    </row>
    <row r="20194" spans="1:26">
      <c r="A20194" s="1" t="s">
        <v>6</v>
      </c>
      <c r="W20194">
        <f t="shared" si="2103"/>
      </c>
      <c r="X20194">
        <f t="shared" si="2104"/>
      </c>
      <c r="Y20194">
        <f t="shared" si="2105"/>
      </c>
      <c r="Z20194">
        <f t="shared" si="2106"/>
      </c>
    </row>
    <row r="20195" spans="1:26" ht="15.75" thickBot="1">
      <c r="A20195" s="1" t="s">
        <v>7</v>
      </c>
      <c r="W20195">
        <f t="shared" si="2103"/>
      </c>
      <c r="X20195">
        <f t="shared" si="2104"/>
      </c>
      <c r="Y20195">
        <f t="shared" si="2105"/>
      </c>
      <c r="Z20195">
        <f t="shared" si="2106"/>
      </c>
    </row>
    <row r="20196" spans="1:26" ht="24">
      <c r="A20196" s="26" t="s">
        <v>8</v>
      </c>
      <c r="B20196" s="27" t="s">
        <v>9</v>
      </c>
      <c r="C20196" s="27" t="s">
        <v>10</v>
      </c>
      <c r="D20196" s="200" t="s">
        <v>11</v>
      </c>
      <c r="E20196" s="200" t="s">
        <v>12</v>
      </c>
      <c r="F20196" s="200" t="s">
        <v>13</v>
      </c>
      <c r="G20196" s="200" t="s">
        <v>14</v>
      </c>
      <c r="H20196" s="201" t="s">
        <v>15</v>
      </c>
      <c r="I20196" s="202" t="s">
        <v>16</v>
      </c>
      <c r="W20196">
        <f t="shared" si="2103"/>
      </c>
      <c r="X20196">
        <f t="shared" si="2104"/>
      </c>
      <c r="Y20196">
        <f t="shared" si="2105"/>
      </c>
      <c r="Z20196">
        <f t="shared" si="2106"/>
      </c>
    </row>
    <row r="20197" spans="1:26">
      <c r="A20197" s="107"/>
      <c r="B20197" s="1564" t="s">
        <v>300</v>
      </c>
      <c r="C20197" s="1565"/>
      <c r="D20197" s="53"/>
      <c r="E20197" s="53"/>
      <c r="F20197" s="91"/>
      <c r="G20197" s="92"/>
      <c r="H20197" s="91"/>
      <c r="I20197" s="250"/>
      <c r="W20197">
        <f t="shared" si="2103"/>
      </c>
      <c r="X20197">
        <f t="shared" si="2104"/>
      </c>
      <c r="Y20197">
        <f t="shared" si="2105"/>
      </c>
      <c r="Z20197">
        <f t="shared" si="2106"/>
      </c>
    </row>
    <row r="20198" spans="1:26">
      <c r="A20198" s="5">
        <v>1</v>
      </c>
      <c r="B20198" s="17" t="s">
        <v>494</v>
      </c>
      <c r="C20198" s="88" t="s">
        <v>303</v>
      </c>
      <c r="D20198" s="5">
        <v>3</v>
      </c>
      <c r="E20198" s="9">
        <v>50</v>
      </c>
      <c r="F20198" s="5">
        <f>+E20198*D20198</f>
      </c>
      <c r="G20198" s="299">
        <f>+E20198*D20198</f>
      </c>
      <c r="H20198" s="305">
        <v>1</v>
      </c>
      <c r="I20198" s="102">
        <f>+H20198*G20198</f>
      </c>
      <c r="J20198">
        <f>40*18%</f>
      </c>
      <c r="K20198">
        <f>+H20198-J20198</f>
      </c>
      <c r="L20198">
        <f>+K20198*G20198</f>
      </c>
      <c r="N20198">
        <f>+H20198*G20198</f>
      </c>
      <c r="W20198">
        <f t="shared" si="2103"/>
      </c>
      <c r="X20198">
        <f t="shared" si="2104"/>
      </c>
      <c r="Y20198">
        <f t="shared" si="2105"/>
      </c>
      <c r="Z20198">
        <f t="shared" si="2106"/>
      </c>
    </row>
    <row r="20199" spans="1:26">
      <c r="A20199" s="5">
        <v>2</v>
      </c>
      <c r="B20199" s="17" t="s">
        <v>495</v>
      </c>
      <c r="C20199" s="88" t="s">
        <v>303</v>
      </c>
      <c r="D20199" s="5">
        <v>4</v>
      </c>
      <c r="E20199" s="9">
        <v>50</v>
      </c>
      <c r="F20199" s="5">
        <f>+E20199*D20199</f>
      </c>
      <c r="G20199" s="299">
        <f>+E20199*D20199</f>
      </c>
      <c r="H20199" s="305">
        <v>1</v>
      </c>
      <c r="I20199" s="102">
        <f>+H20199*G20199</f>
      </c>
      <c r="J20199">
        <f>40*18%</f>
      </c>
      <c r="K20199">
        <f>+H20199-J20199</f>
      </c>
      <c r="L20199">
        <f>+K20199*G20199</f>
      </c>
      <c r="N20199">
        <f t="shared" ref="N20199:N20253" si="2107">+H20199*G20199</f>
      </c>
      <c r="W20199">
        <f t="shared" si="2103"/>
      </c>
      <c r="X20199">
        <f t="shared" si="2104"/>
      </c>
      <c r="Y20199">
        <f t="shared" si="2105"/>
      </c>
      <c r="Z20199">
        <f t="shared" si="2106"/>
      </c>
    </row>
    <row r="20200" spans="1:26">
      <c r="A20200" s="5">
        <v>3</v>
      </c>
      <c r="B20200" s="17" t="s">
        <v>496</v>
      </c>
      <c r="C20200" s="88" t="s">
        <v>303</v>
      </c>
      <c r="D20200" s="5">
        <v>5</v>
      </c>
      <c r="E20200" s="9">
        <v>50</v>
      </c>
      <c r="F20200" s="5">
        <f>+E20200*D20200</f>
      </c>
      <c r="G20200" s="299">
        <f>+E20200*D20200</f>
      </c>
      <c r="H20200" s="305">
        <v>1</v>
      </c>
      <c r="I20200" s="102">
        <f>+H20200*G20200</f>
      </c>
      <c r="J20200">
        <f>40*18%</f>
      </c>
      <c r="K20200">
        <f>+H20200-J20200</f>
      </c>
      <c r="L20200">
        <f>+K20200*G20200</f>
      </c>
      <c r="N20200">
        <f t="shared" si="2107"/>
      </c>
      <c r="W20200">
        <f t="shared" si="2103"/>
      </c>
      <c r="X20200">
        <f t="shared" si="2104"/>
      </c>
      <c r="Y20200">
        <f t="shared" si="2105"/>
      </c>
      <c r="Z20200">
        <f t="shared" si="2106"/>
      </c>
    </row>
    <row r="20201" spans="1:26">
      <c r="A20201" s="5">
        <v>4</v>
      </c>
      <c r="B20201" s="17" t="s">
        <v>1136</v>
      </c>
      <c r="C20201" s="349" t="s">
        <v>1135</v>
      </c>
      <c r="D20201" s="119">
        <v>1</v>
      </c>
      <c r="E20201" s="5">
        <v>100</v>
      </c>
      <c r="F20201" s="5">
        <v>100</v>
      </c>
      <c r="G20201" s="299">
        <f>+F20201</f>
      </c>
      <c r="H20201" s="119">
        <v>1</v>
      </c>
      <c r="I20201" s="102">
        <f>+H20201*G20201</f>
      </c>
      <c r="J20201">
        <f>40*18%</f>
      </c>
      <c r="K20201">
        <f>+H20201-J20201</f>
      </c>
      <c r="L20201">
        <f>+K20201*G20201</f>
      </c>
      <c r="N20201">
        <f t="shared" si="2107"/>
      </c>
      <c r="W20201">
        <f t="shared" si="2103"/>
      </c>
      <c r="X20201">
        <f t="shared" si="2104"/>
      </c>
      <c r="Y20201">
        <f t="shared" si="2105"/>
      </c>
      <c r="Z20201">
        <f t="shared" si="2106"/>
      </c>
    </row>
    <row r="20202" spans="1:26">
      <c r="A20202" s="5"/>
      <c r="B20202" s="1564" t="s">
        <v>644</v>
      </c>
      <c r="C20202" s="1565"/>
      <c r="D20202" s="5"/>
      <c r="E20202" s="5"/>
      <c r="F20202" s="5"/>
      <c r="G20202" s="5"/>
      <c r="H20202" s="5"/>
      <c r="I20202" s="102"/>
      <c r="N20202">
        <f t="shared" si="2107"/>
      </c>
      <c r="W20202">
        <f t="shared" si="2103"/>
      </c>
      <c r="X20202">
        <f t="shared" si="2104"/>
      </c>
      <c r="Y20202">
        <f t="shared" si="2105"/>
      </c>
      <c r="Z20202">
        <f t="shared" si="2106"/>
      </c>
    </row>
    <row r="20203" spans="1:26">
      <c r="A20203" s="5">
        <v>5</v>
      </c>
      <c r="B20203" s="8" t="s">
        <v>2791</v>
      </c>
      <c r="C20203" s="5" t="s">
        <v>1385</v>
      </c>
      <c r="D20203" s="5">
        <v>1</v>
      </c>
      <c r="E20203" s="5">
        <v>4</v>
      </c>
      <c r="F20203" s="5">
        <f>+E20203*D20203</f>
      </c>
      <c r="G20203" s="299">
        <f>+E20203*D20203</f>
      </c>
      <c r="H20203" s="119">
        <v>1</v>
      </c>
      <c r="I20203" s="102">
        <f>+H20203*D20203</f>
      </c>
      <c r="J20203">
        <v>225</v>
      </c>
      <c r="K20203">
        <f>+H20203-J20203</f>
      </c>
      <c r="L20203">
        <f>+K20203*D20203</f>
      </c>
      <c r="N20203">
        <f>+H20203*D20203</f>
      </c>
      <c r="P20203">
        <v>4100</v>
      </c>
      <c r="Q20203">
        <f>1400*18%</f>
      </c>
      <c r="R20203">
        <f>+P20203-Q20203</f>
      </c>
      <c r="S20203">
        <f>+R20203*2%</f>
      </c>
      <c r="T20203">
        <f>+P20203-S20203</f>
      </c>
      <c r="W20203">
        <f t="shared" si="2103"/>
      </c>
      <c r="X20203">
        <f t="shared" si="2104"/>
      </c>
      <c r="Y20203">
        <f t="shared" si="2105"/>
      </c>
      <c r="Z20203">
        <f t="shared" si="2106"/>
      </c>
    </row>
    <row r="20204" spans="1:26">
      <c r="A20204" s="5"/>
      <c r="B20204" s="1564" t="s">
        <v>375</v>
      </c>
      <c r="C20204" s="1565"/>
      <c r="D20204" s="5"/>
      <c r="E20204" s="5"/>
      <c r="F20204" s="5"/>
      <c r="G20204" s="5"/>
      <c r="H20204" s="5"/>
      <c r="I20204" s="102"/>
      <c r="N20204">
        <f t="shared" si="2107"/>
      </c>
      <c r="T20204">
        <f>+T20203*4</f>
      </c>
      <c r="W20204">
        <f t="shared" si="2103"/>
      </c>
      <c r="X20204">
        <f t="shared" si="2104"/>
      </c>
      <c r="Y20204">
        <f t="shared" si="2105"/>
      </c>
      <c r="Z20204">
        <f t="shared" si="2106"/>
      </c>
    </row>
    <row r="20205" spans="1:26">
      <c r="A20205" s="5">
        <v>6</v>
      </c>
      <c r="B20205" s="106" t="s">
        <v>948</v>
      </c>
      <c r="C20205" s="157" t="s">
        <v>947</v>
      </c>
      <c r="D20205" s="5">
        <v>2</v>
      </c>
      <c r="E20205" s="9">
        <v>25</v>
      </c>
      <c r="F20205" s="5">
        <f>+E20205*D20205</f>
      </c>
      <c r="G20205" s="299">
        <f>+E20205*D20205</f>
      </c>
      <c r="H20205" s="119">
        <v>1</v>
      </c>
      <c r="I20205" s="102">
        <f>+H20205*G20205</f>
      </c>
      <c r="J20205">
        <f>75*18%</f>
      </c>
      <c r="K20205">
        <f>+H20205-J20205</f>
      </c>
      <c r="L20205">
        <f>+K20205*G20205</f>
      </c>
      <c r="N20205">
        <f t="shared" si="2107"/>
      </c>
      <c r="T20205">
        <f>+T20204</f>
      </c>
      <c r="W20205">
        <f t="shared" si="2103"/>
      </c>
      <c r="X20205">
        <f t="shared" si="2104"/>
      </c>
      <c r="Y20205">
        <f t="shared" si="2105"/>
      </c>
      <c r="Z20205">
        <f t="shared" si="2106"/>
      </c>
    </row>
    <row r="20206" spans="1:26">
      <c r="A20206" s="5">
        <v>7</v>
      </c>
      <c r="B20206" s="106" t="s">
        <v>376</v>
      </c>
      <c r="C20206" s="157" t="s">
        <v>377</v>
      </c>
      <c r="D20206" s="5">
        <v>1</v>
      </c>
      <c r="E20206" s="9">
        <v>25</v>
      </c>
      <c r="F20206" s="5">
        <f>+E20206*D20206</f>
      </c>
      <c r="G20206" s="299">
        <f>+E20206*D20206</f>
      </c>
      <c r="H20206" s="119">
        <v>1</v>
      </c>
      <c r="I20206" s="102">
        <f>+H20206*G20206</f>
      </c>
      <c r="J20206">
        <f>75*18%</f>
      </c>
      <c r="K20206">
        <f>+H20206-J20206</f>
      </c>
      <c r="L20206">
        <f>+K20206*G20206</f>
      </c>
      <c r="N20206">
        <f t="shared" si="2107"/>
      </c>
      <c r="W20206">
        <f t="shared" si="2103"/>
      </c>
      <c r="X20206">
        <f t="shared" si="2104"/>
      </c>
      <c r="Y20206">
        <f t="shared" si="2105"/>
      </c>
      <c r="Z20206">
        <f t="shared" si="2106"/>
      </c>
    </row>
    <row r="20207" spans="1:26">
      <c r="A20207" s="5">
        <v>8</v>
      </c>
      <c r="B20207" s="106" t="s">
        <v>378</v>
      </c>
      <c r="C20207" s="15" t="s">
        <v>379</v>
      </c>
      <c r="D20207" s="5">
        <v>2</v>
      </c>
      <c r="E20207" s="9">
        <v>20</v>
      </c>
      <c r="F20207" s="5">
        <f>+E20207*D20207</f>
      </c>
      <c r="G20207" s="299">
        <f>+E20207*D20207</f>
      </c>
      <c r="H20207" s="119">
        <v>1</v>
      </c>
      <c r="I20207" s="102">
        <f>+H20207*G20207</f>
      </c>
      <c r="J20207">
        <f>75*18%</f>
      </c>
      <c r="K20207">
        <f>+H20207-J20207</f>
      </c>
      <c r="L20207">
        <f>+K20207*G20207</f>
      </c>
      <c r="N20207">
        <f t="shared" si="2107"/>
      </c>
      <c r="W20207">
        <f t="shared" si="2103"/>
      </c>
      <c r="X20207">
        <f t="shared" si="2104"/>
      </c>
      <c r="Y20207">
        <f t="shared" si="2105"/>
      </c>
      <c r="Z20207">
        <f t="shared" si="2106"/>
      </c>
    </row>
    <row r="20208" spans="1:26">
      <c r="A20208" s="5">
        <v>9</v>
      </c>
      <c r="B20208" s="106" t="s">
        <v>711</v>
      </c>
      <c r="C20208" s="15" t="s">
        <v>712</v>
      </c>
      <c r="D20208" s="5">
        <v>1</v>
      </c>
      <c r="E20208" s="9">
        <v>20</v>
      </c>
      <c r="F20208" s="5">
        <f>+E20208*D20208</f>
      </c>
      <c r="G20208" s="299">
        <f>+E20208*D20208</f>
      </c>
      <c r="H20208" s="119">
        <v>1</v>
      </c>
      <c r="I20208" s="102">
        <f>+H20208*G20208</f>
      </c>
      <c r="J20208">
        <f>75*18%</f>
      </c>
      <c r="K20208">
        <f>+H20208-J20208</f>
      </c>
      <c r="L20208">
        <f>+K20208*G20208</f>
      </c>
      <c r="N20208">
        <f t="shared" si="2107"/>
      </c>
      <c r="W20208">
        <f t="shared" si="2103"/>
      </c>
      <c r="X20208">
        <f t="shared" si="2104"/>
      </c>
      <c r="Y20208">
        <f t="shared" si="2105"/>
      </c>
      <c r="Z20208">
        <f t="shared" si="2106"/>
      </c>
    </row>
    <row r="20209" spans="1:26">
      <c r="A20209" s="5"/>
      <c r="B20209" s="1564" t="s">
        <v>954</v>
      </c>
      <c r="C20209" s="1565"/>
      <c r="D20209" s="5"/>
      <c r="E20209" s="5"/>
      <c r="F20209" s="5"/>
      <c r="G20209" s="5"/>
      <c r="H20209" s="5"/>
      <c r="I20209" s="102"/>
      <c r="N20209">
        <f t="shared" si="2107"/>
      </c>
      <c r="W20209">
        <f t="shared" si="2103"/>
      </c>
      <c r="X20209">
        <f t="shared" si="2104"/>
      </c>
      <c r="Y20209">
        <f t="shared" si="2105"/>
      </c>
      <c r="Z20209">
        <f t="shared" si="2106"/>
      </c>
    </row>
    <row r="20210" spans="1:26">
      <c r="A20210" s="5">
        <v>10</v>
      </c>
      <c r="B20210" s="17" t="s">
        <v>497</v>
      </c>
      <c r="C20210" s="5" t="s">
        <v>498</v>
      </c>
      <c r="D20210" s="122">
        <v>1</v>
      </c>
      <c r="E20210" s="7"/>
      <c r="F20210" s="5">
        <v>100</v>
      </c>
      <c r="G20210" s="123">
        <f>+F20210</f>
      </c>
      <c r="H20210" s="884">
        <v>1</v>
      </c>
      <c r="I20210" s="102">
        <f>+H20210*G20210</f>
      </c>
      <c r="J20210">
        <v>3.2</v>
      </c>
      <c r="K20210">
        <f>+H20210-J20210</f>
      </c>
      <c r="L20210">
        <f>+K20210*G20210</f>
      </c>
      <c r="N20210">
        <f t="shared" si="2107"/>
      </c>
      <c r="W20210">
        <f t="shared" si="2103"/>
      </c>
      <c r="X20210">
        <f t="shared" si="2104"/>
      </c>
      <c r="Y20210">
        <f t="shared" si="2105"/>
      </c>
      <c r="Z20210">
        <f t="shared" si="2106"/>
      </c>
    </row>
    <row r="20211" spans="1:26">
      <c r="A20211" s="5">
        <v>11</v>
      </c>
      <c r="B20211" s="17" t="s">
        <v>1432</v>
      </c>
      <c r="C20211" s="106"/>
      <c r="D20211" s="122"/>
      <c r="E20211" s="7"/>
      <c r="F20211" s="5">
        <v>100</v>
      </c>
      <c r="G20211" s="123">
        <f>+F20211</f>
      </c>
      <c r="H20211" s="884">
        <v>1</v>
      </c>
      <c r="I20211" s="102">
        <f>+H20211*G20211</f>
      </c>
      <c r="J20211">
        <v>3.2</v>
      </c>
      <c r="K20211">
        <f>+H20211-J20211</f>
      </c>
      <c r="L20211">
        <f>+K20211*G20211</f>
      </c>
      <c r="N20211">
        <f t="shared" si="2107"/>
      </c>
      <c r="W20211">
        <f t="shared" si="2103"/>
      </c>
      <c r="X20211">
        <f t="shared" si="2104"/>
      </c>
      <c r="Y20211">
        <f t="shared" si="2105"/>
      </c>
      <c r="Z20211">
        <f t="shared" si="2106"/>
      </c>
    </row>
    <row r="20212" spans="1:26">
      <c r="A20212" s="5">
        <v>12</v>
      </c>
      <c r="B20212" s="17" t="s">
        <v>1433</v>
      </c>
      <c r="C20212" s="5" t="s">
        <v>1434</v>
      </c>
      <c r="D20212" s="123">
        <v>1</v>
      </c>
      <c r="E20212" s="7"/>
      <c r="F20212" s="5">
        <v>100</v>
      </c>
      <c r="G20212" s="123">
        <f>+F20212</f>
      </c>
      <c r="H20212" s="884">
        <v>1</v>
      </c>
      <c r="I20212" s="102">
        <f>+H20212*G20212</f>
      </c>
      <c r="J20212">
        <v>3.2</v>
      </c>
      <c r="K20212">
        <f>+H20212-J20212</f>
      </c>
      <c r="L20212">
        <f>+K20212*G20212</f>
      </c>
      <c r="N20212">
        <f t="shared" si="2107"/>
      </c>
      <c r="W20212">
        <f t="shared" si="2103"/>
      </c>
      <c r="X20212">
        <f t="shared" si="2104"/>
      </c>
      <c r="Y20212">
        <f t="shared" si="2105"/>
      </c>
      <c r="Z20212">
        <f t="shared" si="2106"/>
      </c>
    </row>
    <row r="20213" spans="1:26">
      <c r="A20213" s="5">
        <v>13</v>
      </c>
      <c r="B20213" s="17" t="s">
        <v>986</v>
      </c>
      <c r="C20213" s="5" t="s">
        <v>987</v>
      </c>
      <c r="D20213" s="842"/>
      <c r="E20213" s="7"/>
      <c r="F20213" s="5">
        <v>100</v>
      </c>
      <c r="G20213" s="123">
        <f>+F20213</f>
      </c>
      <c r="H20213" s="884">
        <v>1</v>
      </c>
      <c r="I20213" s="102">
        <f>+H20213*G20213</f>
      </c>
      <c r="J20213">
        <v>3.2</v>
      </c>
      <c r="K20213">
        <f>+H20213-J20213</f>
      </c>
      <c r="L20213">
        <f>+K20213*G20213</f>
      </c>
      <c r="N20213">
        <f t="shared" si="2107"/>
      </c>
      <c r="W20213">
        <f t="shared" si="2103"/>
      </c>
      <c r="X20213">
        <f t="shared" si="2104"/>
      </c>
      <c r="Y20213">
        <f t="shared" si="2105"/>
      </c>
      <c r="Z20213">
        <f t="shared" si="2106"/>
      </c>
    </row>
    <row r="20214" spans="1:26">
      <c r="A20214" s="5"/>
      <c r="B20214" s="1564" t="s">
        <v>539</v>
      </c>
      <c r="C20214" s="1565"/>
      <c r="D20214" s="5"/>
      <c r="E20214" s="5"/>
      <c r="F20214" s="6"/>
      <c r="G20214" s="5"/>
      <c r="H20214" s="5"/>
      <c r="I20214" s="102"/>
      <c r="N20214">
        <f t="shared" si="2107"/>
      </c>
      <c r="W20214">
        <f t="shared" si="2103"/>
      </c>
      <c r="X20214">
        <f t="shared" si="2104"/>
      </c>
      <c r="Y20214">
        <f t="shared" si="2105"/>
      </c>
      <c r="Z20214">
        <f t="shared" si="2106"/>
      </c>
    </row>
    <row r="20215" spans="1:26" ht="48">
      <c r="A20215" s="5">
        <v>14</v>
      </c>
      <c r="B20215" s="104" t="s">
        <v>531</v>
      </c>
      <c r="C20215" s="105" t="s">
        <v>549</v>
      </c>
      <c r="D20215" s="5">
        <v>1</v>
      </c>
      <c r="E20215" s="5">
        <v>100</v>
      </c>
      <c r="F20215" s="5">
        <f>+E20215*D20215</f>
      </c>
      <c r="G20215" s="299">
        <f>+E20215*D20215</f>
      </c>
      <c r="H20215" s="119">
        <v>1</v>
      </c>
      <c r="I20215" s="102">
        <f>+H20215*G20215</f>
      </c>
      <c r="J20215">
        <v>18</v>
      </c>
      <c r="K20215">
        <f>+H20215-J20215</f>
      </c>
      <c r="L20215">
        <f>+K20215*G20215</f>
      </c>
      <c r="N20215">
        <f t="shared" si="2107"/>
      </c>
      <c r="W20215">
        <f t="shared" si="2103"/>
      </c>
      <c r="X20215">
        <f t="shared" si="2104"/>
      </c>
      <c r="Y20215">
        <f t="shared" si="2105"/>
      </c>
      <c r="Z20215">
        <f t="shared" si="2106"/>
      </c>
    </row>
    <row r="20216" spans="1:26" ht="48">
      <c r="A20216" s="5">
        <v>15</v>
      </c>
      <c r="B20216" s="15" t="s">
        <v>2714</v>
      </c>
      <c r="C20216" s="105" t="s">
        <v>2713</v>
      </c>
      <c r="D20216" s="5">
        <v>1</v>
      </c>
      <c r="E20216" s="5">
        <v>100</v>
      </c>
      <c r="F20216" s="5">
        <f>+E20216*D20216</f>
      </c>
      <c r="G20216" s="299">
        <f>+E20216*D20216</f>
      </c>
      <c r="H20216" s="119">
        <v>1</v>
      </c>
      <c r="I20216" s="102">
        <f>+H20216*G20216</f>
      </c>
      <c r="J20216">
        <v>18</v>
      </c>
      <c r="K20216">
        <f>+H20216-J20216</f>
      </c>
      <c r="L20216">
        <f>+K20216*G20216</f>
      </c>
      <c r="N20216">
        <f t="shared" si="2107"/>
      </c>
      <c r="W20216">
        <f t="shared" si="2103"/>
      </c>
      <c r="X20216">
        <f t="shared" si="2104"/>
      </c>
      <c r="Y20216">
        <f t="shared" si="2105"/>
      </c>
      <c r="Z20216">
        <f t="shared" si="2106"/>
      </c>
    </row>
    <row r="20217" spans="1:26" ht="48">
      <c r="A20217" s="5">
        <v>16</v>
      </c>
      <c r="B20217" s="15" t="s">
        <v>540</v>
      </c>
      <c r="C20217" s="105" t="s">
        <v>541</v>
      </c>
      <c r="D20217" s="5">
        <v>1</v>
      </c>
      <c r="E20217" s="5">
        <v>100</v>
      </c>
      <c r="F20217" s="5">
        <f>+E20217*D20217</f>
      </c>
      <c r="G20217" s="299">
        <f>+E20217*D20217</f>
      </c>
      <c r="H20217" s="119">
        <v>1</v>
      </c>
      <c r="I20217" s="102">
        <f>+H20217*G20217</f>
      </c>
      <c r="J20217">
        <v>18</v>
      </c>
      <c r="K20217">
        <f>+H20217-J20217</f>
      </c>
      <c r="L20217">
        <f>+K20217*G20217</f>
      </c>
      <c r="N20217">
        <f t="shared" si="2107"/>
      </c>
      <c r="W20217">
        <f t="shared" si="2103"/>
      </c>
      <c r="X20217">
        <f t="shared" si="2104"/>
      </c>
      <c r="Y20217">
        <f t="shared" si="2105"/>
      </c>
      <c r="Z20217">
        <f t="shared" si="2106"/>
      </c>
    </row>
    <row r="20218" spans="1:26" ht="48">
      <c r="A20218" s="5">
        <v>17</v>
      </c>
      <c r="B20218" s="104" t="s">
        <v>544</v>
      </c>
      <c r="C20218" s="105" t="s">
        <v>2836</v>
      </c>
      <c r="D20218" s="5">
        <v>1</v>
      </c>
      <c r="E20218" s="5">
        <v>100</v>
      </c>
      <c r="F20218" s="5">
        <f>+E20218*D20218</f>
      </c>
      <c r="G20218" s="299">
        <f>+E20218*D20218</f>
      </c>
      <c r="H20218" s="119">
        <v>1</v>
      </c>
      <c r="I20218" s="102">
        <f>+H20218*G20218</f>
      </c>
      <c r="J20218">
        <v>18</v>
      </c>
      <c r="K20218">
        <f>+H20218-J20218</f>
      </c>
      <c r="L20218">
        <f>+K20218*G20218</f>
      </c>
      <c r="N20218">
        <f t="shared" si="2107"/>
      </c>
      <c r="W20218">
        <f t="shared" si="2103"/>
      </c>
      <c r="X20218">
        <f t="shared" si="2104"/>
      </c>
      <c r="Y20218">
        <f t="shared" si="2105"/>
      </c>
      <c r="Z20218">
        <f t="shared" si="2106"/>
      </c>
    </row>
    <row r="20219" spans="1:26" ht="48">
      <c r="A20219" s="5">
        <v>18</v>
      </c>
      <c r="B20219" s="15" t="s">
        <v>542</v>
      </c>
      <c r="C20219" s="105" t="s">
        <v>543</v>
      </c>
      <c r="D20219" s="5">
        <v>1</v>
      </c>
      <c r="E20219" s="5">
        <v>100</v>
      </c>
      <c r="F20219" s="5">
        <f>+E20219*D20219</f>
      </c>
      <c r="G20219" s="299">
        <f>+E20219*D20219</f>
      </c>
      <c r="H20219" s="119">
        <v>1</v>
      </c>
      <c r="I20219" s="102">
        <f>+H20219*G20219</f>
      </c>
      <c r="J20219">
        <v>18</v>
      </c>
      <c r="K20219">
        <f>+H20219-J20219</f>
      </c>
      <c r="L20219">
        <f>+K20219*G20219</f>
      </c>
      <c r="N20219">
        <f t="shared" si="2107"/>
      </c>
      <c r="W20219">
        <f t="shared" si="2103"/>
      </c>
      <c r="X20219">
        <f t="shared" si="2104"/>
      </c>
      <c r="Y20219">
        <f t="shared" si="2105"/>
      </c>
      <c r="Z20219">
        <f t="shared" si="2106"/>
      </c>
    </row>
    <row r="20220" spans="1:26">
      <c r="A20220" s="5"/>
      <c r="B20220" s="1564" t="s">
        <v>550</v>
      </c>
      <c r="C20220" s="1565"/>
      <c r="D20220" s="5"/>
      <c r="E20220" s="5"/>
      <c r="F20220" s="5"/>
      <c r="G20220" s="6"/>
      <c r="H20220" s="5"/>
      <c r="I20220" s="102"/>
      <c r="N20220">
        <f t="shared" si="2107"/>
      </c>
      <c r="W20220">
        <f t="shared" si="2103"/>
      </c>
      <c r="X20220">
        <f t="shared" si="2104"/>
      </c>
      <c r="Y20220">
        <f t="shared" si="2105"/>
      </c>
      <c r="Z20220">
        <f t="shared" si="2106"/>
      </c>
    </row>
    <row r="20221" spans="1:26" ht="96.75">
      <c r="A20221" s="19">
        <v>19</v>
      </c>
      <c r="B20221" s="18" t="s">
        <v>551</v>
      </c>
      <c r="C20221" s="48" t="s">
        <v>1528</v>
      </c>
      <c r="D20221" s="5">
        <v>1</v>
      </c>
      <c r="E20221" s="19">
        <v>30</v>
      </c>
      <c r="F20221" s="5">
        <f t="shared" ref="F20221:F20228" si="2108">+E20221*D20221</f>
      </c>
      <c r="G20221" s="299">
        <f t="shared" ref="G20221:G20228" si="2109">+E20221*D20221</f>
      </c>
      <c r="H20221" s="432">
        <v>1</v>
      </c>
      <c r="I20221" s="102">
        <f t="shared" ref="I20221:I20228" si="2110">+H20221*G20221</f>
      </c>
      <c r="J20221">
        <v>18</v>
      </c>
      <c r="K20221">
        <f>+H20221-J20221</f>
      </c>
      <c r="L20221">
        <f>+K20221*G20221</f>
      </c>
      <c r="N20221">
        <f t="shared" si="2107"/>
      </c>
      <c r="W20221">
        <f t="shared" si="2103"/>
      </c>
      <c r="X20221">
        <f t="shared" si="2104"/>
      </c>
      <c r="Y20221">
        <f t="shared" si="2105"/>
      </c>
      <c r="Z20221">
        <f t="shared" si="2106"/>
      </c>
    </row>
    <row r="20222" spans="1:26" ht="24">
      <c r="A20222" s="19">
        <v>20</v>
      </c>
      <c r="B20222" s="106" t="s">
        <v>555</v>
      </c>
      <c r="C20222" s="260" t="s">
        <v>556</v>
      </c>
      <c r="D20222" s="5">
        <v>1</v>
      </c>
      <c r="E20222" s="19">
        <v>30</v>
      </c>
      <c r="F20222" s="5">
        <f t="shared" si="2108"/>
      </c>
      <c r="G20222" s="299">
        <f t="shared" si="2109"/>
      </c>
      <c r="H20222" s="432">
        <v>1</v>
      </c>
      <c r="I20222" s="102">
        <f t="shared" si="2110"/>
      </c>
      <c r="J20222">
        <v>18</v>
      </c>
      <c r="K20222">
        <f t="shared" ref="K20222:K20228" si="2111">+H20222-J20222</f>
      </c>
      <c r="L20222">
        <f t="shared" ref="L20222:L20228" si="2112">+K20222*G20222</f>
      </c>
      <c r="N20222">
        <f t="shared" si="2107"/>
      </c>
      <c r="W20222">
        <f t="shared" si="2103"/>
      </c>
      <c r="X20222">
        <f t="shared" si="2104"/>
      </c>
      <c r="Y20222">
        <f t="shared" si="2105"/>
      </c>
      <c r="Z20222">
        <f t="shared" si="2106"/>
      </c>
    </row>
    <row r="20223" spans="1:26">
      <c r="A20223" s="19"/>
      <c r="B20223" s="224"/>
      <c r="C20223" s="15"/>
      <c r="D20223" s="5"/>
      <c r="E20223" s="19"/>
      <c r="F20223" s="5"/>
      <c r="G20223" s="6"/>
      <c r="H20223" s="19"/>
      <c r="I20223" s="102"/>
      <c r="N20223">
        <f t="shared" si="2107"/>
      </c>
      <c r="W20223">
        <f t="shared" si="2103"/>
      </c>
      <c r="X20223">
        <f t="shared" si="2104"/>
      </c>
      <c r="Y20223">
        <f t="shared" si="2105"/>
      </c>
      <c r="Z20223">
        <f t="shared" si="2106"/>
      </c>
    </row>
    <row r="20224" spans="1:26" ht="96.75">
      <c r="A20224" s="19">
        <v>22</v>
      </c>
      <c r="B20224" s="18" t="s">
        <v>515</v>
      </c>
      <c r="C20224" s="48" t="s">
        <v>972</v>
      </c>
      <c r="D20224" s="5">
        <v>1</v>
      </c>
      <c r="E20224" s="19">
        <v>30</v>
      </c>
      <c r="F20224" s="5">
        <f t="shared" si="2108"/>
      </c>
      <c r="G20224" s="299">
        <f t="shared" si="2109"/>
      </c>
      <c r="H20224" s="432">
        <v>1</v>
      </c>
      <c r="I20224" s="102">
        <f t="shared" si="2110"/>
      </c>
      <c r="J20224">
        <v>18</v>
      </c>
      <c r="K20224">
        <f t="shared" si="2111"/>
      </c>
      <c r="L20224">
        <f t="shared" si="2112"/>
      </c>
      <c r="N20224">
        <f t="shared" si="2107"/>
      </c>
      <c r="W20224">
        <f t="shared" si="2103"/>
      </c>
      <c r="X20224">
        <f t="shared" si="2104"/>
      </c>
      <c r="Y20224">
        <f t="shared" si="2105"/>
      </c>
      <c r="Z20224">
        <f t="shared" si="2106"/>
      </c>
    </row>
    <row r="20225" spans="1:26" ht="60.75">
      <c r="A20225" s="19">
        <v>23</v>
      </c>
      <c r="B20225" s="18" t="s">
        <v>2048</v>
      </c>
      <c r="C20225" s="48" t="s">
        <v>2049</v>
      </c>
      <c r="D20225" s="5">
        <v>1</v>
      </c>
      <c r="E20225" s="19">
        <v>30</v>
      </c>
      <c r="F20225" s="5">
        <f t="shared" si="2108"/>
      </c>
      <c r="G20225" s="299">
        <f t="shared" si="2109"/>
      </c>
      <c r="H20225" s="432">
        <v>1</v>
      </c>
      <c r="I20225" s="102">
        <f t="shared" si="2110"/>
      </c>
      <c r="J20225">
        <v>18</v>
      </c>
      <c r="K20225">
        <f t="shared" si="2111"/>
      </c>
      <c r="L20225">
        <f t="shared" si="2112"/>
      </c>
      <c r="N20225">
        <f t="shared" si="2107"/>
      </c>
      <c r="W20225">
        <f t="shared" si="2103"/>
      </c>
      <c r="X20225">
        <f t="shared" si="2104"/>
      </c>
      <c r="Y20225">
        <f t="shared" si="2105"/>
      </c>
      <c r="Z20225">
        <f t="shared" si="2106"/>
      </c>
    </row>
    <row r="20226" spans="1:26" ht="132.75">
      <c r="A20226" s="19">
        <v>24</v>
      </c>
      <c r="B20226" s="18" t="s">
        <v>558</v>
      </c>
      <c r="C20226" s="48" t="s">
        <v>971</v>
      </c>
      <c r="D20226" s="5">
        <v>1</v>
      </c>
      <c r="E20226" s="19">
        <v>30</v>
      </c>
      <c r="F20226" s="5">
        <f t="shared" si="2108"/>
      </c>
      <c r="G20226" s="299">
        <f t="shared" si="2109"/>
      </c>
      <c r="H20226" s="885">
        <v>1</v>
      </c>
      <c r="I20226" s="102">
        <f t="shared" si="2110"/>
      </c>
      <c r="J20226">
        <v>18</v>
      </c>
      <c r="K20226">
        <f t="shared" si="2111"/>
      </c>
      <c r="L20226">
        <f t="shared" si="2112"/>
      </c>
      <c r="N20226">
        <f t="shared" si="2107"/>
      </c>
      <c r="P20226" s="291">
        <v>445</v>
      </c>
      <c r="Q20226" s="461" t="s">
        <v>2990</v>
      </c>
      <c r="W20226">
        <f t="shared" si="2103"/>
      </c>
      <c r="X20226">
        <f t="shared" si="2104"/>
      </c>
      <c r="Y20226">
        <f t="shared" si="2105"/>
      </c>
      <c r="Z20226">
        <f t="shared" si="2106"/>
      </c>
    </row>
    <row r="20227" spans="1:26" ht="60">
      <c r="A20227" s="19">
        <v>25</v>
      </c>
      <c r="B20227" s="18" t="s">
        <v>425</v>
      </c>
      <c r="C20227" s="15" t="s">
        <v>426</v>
      </c>
      <c r="D20227" s="5">
        <v>1</v>
      </c>
      <c r="E20227" s="19">
        <v>30</v>
      </c>
      <c r="F20227" s="5">
        <f t="shared" si="2108"/>
      </c>
      <c r="G20227" s="299">
        <f t="shared" si="2109"/>
      </c>
      <c r="H20227" s="432">
        <v>1</v>
      </c>
      <c r="I20227" s="102">
        <f t="shared" si="2110"/>
      </c>
      <c r="J20227">
        <v>18</v>
      </c>
      <c r="K20227">
        <f t="shared" si="2111"/>
      </c>
      <c r="L20227">
        <f t="shared" si="2112"/>
      </c>
      <c r="N20227">
        <f t="shared" si="2107"/>
      </c>
      <c r="W20227">
        <f t="shared" si="2103"/>
      </c>
      <c r="X20227">
        <f t="shared" si="2104"/>
      </c>
      <c r="Y20227">
        <f t="shared" si="2105"/>
      </c>
      <c r="Z20227">
        <f t="shared" si="2106"/>
      </c>
    </row>
    <row r="20228" spans="1:26" ht="84.75">
      <c r="A20228" s="19">
        <v>26</v>
      </c>
      <c r="B20228" s="18" t="s">
        <v>563</v>
      </c>
      <c r="C20228" s="48" t="s">
        <v>1288</v>
      </c>
      <c r="D20228" s="5">
        <v>1</v>
      </c>
      <c r="E20228" s="19">
        <v>30</v>
      </c>
      <c r="F20228" s="5">
        <f t="shared" si="2108"/>
      </c>
      <c r="G20228" s="299">
        <f t="shared" si="2109"/>
      </c>
      <c r="H20228" s="885">
        <v>1</v>
      </c>
      <c r="I20228" s="102">
        <f t="shared" si="2110"/>
      </c>
      <c r="J20228">
        <v>18</v>
      </c>
      <c r="K20228">
        <f t="shared" si="2111"/>
      </c>
      <c r="L20228">
        <f t="shared" si="2112"/>
      </c>
      <c r="N20228">
        <f t="shared" si="2107"/>
      </c>
      <c r="P20228" s="291">
        <v>410</v>
      </c>
      <c r="Q20228" s="461" t="s">
        <v>2990</v>
      </c>
      <c r="W20228">
        <f t="shared" ref="W20228:W20291" si="2113">IF(LEFT($H20228&amp;"",5)="2019-",$H20228,W20227)</f>
      </c>
      <c r="X20228">
        <f t="shared" ref="X20228:X20291" si="2114">IF($W20228="",0,IF(COUNTIF($AB$2:$AB$80,$W20228)&gt;0,1,0))</f>
      </c>
      <c r="Y20228">
        <f t="shared" ref="Y20228:Y20291" si="2115">IF($C20228="","",UPPER(TRIM(IFERROR(LEFT($C20228&amp;"",FIND("/",$C20228&amp;"")-1),$C20228&amp;""))))</f>
      </c>
      <c r="Z20228">
        <f t="shared" ref="Z20228:Z20291" si="2116">IFERROR(IF(ISNUMBER($G20228),$G20228,0),0)</f>
      </c>
    </row>
    <row r="20229" spans="1:26">
      <c r="A20229" s="754"/>
      <c r="B20229" s="1564" t="s">
        <v>565</v>
      </c>
      <c r="C20229" s="1565"/>
      <c r="D20229" s="754"/>
      <c r="E20229" s="754"/>
      <c r="F20229" s="5"/>
      <c r="G20229" s="6"/>
      <c r="H20229" s="5"/>
      <c r="I20229" s="102"/>
      <c r="N20229">
        <f t="shared" si="2107"/>
      </c>
      <c r="W20229">
        <f t="shared" si="2113"/>
      </c>
      <c r="X20229">
        <f t="shared" si="2114"/>
      </c>
      <c r="Y20229">
        <f t="shared" si="2115"/>
      </c>
      <c r="Z20229">
        <f t="shared" si="2116"/>
      </c>
    </row>
    <row r="20230" spans="1:26" ht="24">
      <c r="A20230" s="19">
        <v>27</v>
      </c>
      <c r="B20230" s="224" t="s">
        <v>566</v>
      </c>
      <c r="C20230" s="15" t="s">
        <v>567</v>
      </c>
      <c r="D20230" s="19">
        <v>2</v>
      </c>
      <c r="E20230" s="19">
        <v>10</v>
      </c>
      <c r="F20230" s="5">
        <f>+E20230*D20230</f>
      </c>
      <c r="G20230" s="299">
        <f>+E20230*D20230</f>
      </c>
      <c r="H20230" s="432">
        <v>1</v>
      </c>
      <c r="I20230" s="102">
        <f>+H20230*G20230</f>
      </c>
      <c r="J20230">
        <v>18</v>
      </c>
      <c r="K20230">
        <f>+H20230-J20230</f>
      </c>
      <c r="L20230">
        <f>+K20230*G20230</f>
      </c>
      <c r="N20230">
        <f t="shared" si="2107"/>
      </c>
      <c r="W20230">
        <f t="shared" si="2113"/>
      </c>
      <c r="X20230">
        <f t="shared" si="2114"/>
      </c>
      <c r="Y20230">
        <f t="shared" si="2115"/>
      </c>
      <c r="Z20230">
        <f t="shared" si="2116"/>
      </c>
    </row>
    <row r="20231" spans="1:26">
      <c r="A20231" s="751"/>
      <c r="B20231" s="1796" t="s">
        <v>604</v>
      </c>
      <c r="C20231" s="1797"/>
      <c r="D20231" s="752"/>
      <c r="E20231" s="752"/>
      <c r="F20231" s="5"/>
      <c r="G20231" s="6"/>
      <c r="H20231" s="753"/>
      <c r="I20231" s="102"/>
      <c r="N20231">
        <f t="shared" si="2107"/>
      </c>
      <c r="W20231">
        <f t="shared" si="2113"/>
      </c>
      <c r="X20231">
        <f t="shared" si="2114"/>
      </c>
      <c r="Y20231">
        <f t="shared" si="2115"/>
      </c>
      <c r="Z20231">
        <f t="shared" si="2116"/>
      </c>
    </row>
    <row r="20232" spans="1:26" ht="24">
      <c r="A20232" s="5">
        <v>28</v>
      </c>
      <c r="B20232" s="106" t="s">
        <v>970</v>
      </c>
      <c r="C20232" s="269" t="s">
        <v>979</v>
      </c>
      <c r="D20232" s="19">
        <v>2</v>
      </c>
      <c r="E20232" s="5">
        <v>10</v>
      </c>
      <c r="F20232" s="5">
        <f>+E20232*D20232</f>
      </c>
      <c r="G20232" s="299">
        <f>+E20232*D20232</f>
      </c>
      <c r="H20232" s="305">
        <v>1</v>
      </c>
      <c r="I20232" s="102">
        <f>+H20232*G20232</f>
      </c>
      <c r="J20232">
        <f>350*18%</f>
      </c>
      <c r="K20232">
        <f>+H20232-J20232</f>
      </c>
      <c r="L20232">
        <f>+K20232*G20232</f>
      </c>
      <c r="N20232">
        <f t="shared" si="2107"/>
      </c>
      <c r="W20232">
        <f t="shared" si="2113"/>
      </c>
      <c r="X20232">
        <f t="shared" si="2114"/>
      </c>
      <c r="Y20232">
        <f t="shared" si="2115"/>
      </c>
      <c r="Z20232">
        <f t="shared" si="2116"/>
      </c>
    </row>
    <row r="20233" spans="1:26">
      <c r="A20233" s="5"/>
      <c r="B20233" s="106"/>
      <c r="C20233" s="271"/>
      <c r="D20233" s="19"/>
      <c r="E20233" s="5"/>
      <c r="F20233" s="5"/>
      <c r="G20233" s="6"/>
      <c r="H20233" s="9"/>
      <c r="I20233" s="102"/>
      <c r="N20233">
        <f t="shared" si="2107"/>
      </c>
      <c r="W20233">
        <f t="shared" si="2113"/>
      </c>
      <c r="X20233">
        <f t="shared" si="2114"/>
      </c>
      <c r="Y20233">
        <f t="shared" si="2115"/>
      </c>
      <c r="Z20233">
        <f t="shared" si="2116"/>
      </c>
    </row>
    <row r="20234" spans="1:26" ht="36">
      <c r="A20234" s="5">
        <v>30</v>
      </c>
      <c r="B20234" s="106" t="s">
        <v>1007</v>
      </c>
      <c r="C20234" s="15" t="s">
        <v>1006</v>
      </c>
      <c r="D20234" s="19">
        <v>1</v>
      </c>
      <c r="E20234" s="5">
        <v>10</v>
      </c>
      <c r="F20234" s="5">
        <f>+E20234*D20234</f>
      </c>
      <c r="G20234" s="299">
        <f>+E20234*D20234</f>
      </c>
      <c r="H20234" s="305">
        <v>1</v>
      </c>
      <c r="I20234" s="102">
        <f>+H20234*G20234</f>
      </c>
      <c r="J20234">
        <f>350*18%</f>
      </c>
      <c r="K20234">
        <f>+H20234-J20234</f>
      </c>
      <c r="L20234">
        <f>+K20234*G20234</f>
      </c>
      <c r="N20234">
        <f t="shared" si="2107"/>
      </c>
      <c r="W20234">
        <f t="shared" si="2113"/>
      </c>
      <c r="X20234">
        <f t="shared" si="2114"/>
      </c>
      <c r="Y20234">
        <f t="shared" si="2115"/>
      </c>
      <c r="Z20234">
        <f t="shared" si="2116"/>
      </c>
    </row>
    <row r="20235" spans="1:26" ht="30">
      <c r="A20235" s="5">
        <v>31</v>
      </c>
      <c r="B20235" s="106" t="s">
        <v>1196</v>
      </c>
      <c r="C20235" s="271" t="s">
        <v>2681</v>
      </c>
      <c r="D20235" s="19">
        <v>1</v>
      </c>
      <c r="E20235" s="5">
        <v>10</v>
      </c>
      <c r="F20235" s="5">
        <f>+E20235*D20235</f>
      </c>
      <c r="G20235" s="299">
        <f>+E20235*D20235</f>
      </c>
      <c r="H20235" s="305">
        <v>1</v>
      </c>
      <c r="I20235" s="102">
        <f>+H20235*G20235</f>
      </c>
      <c r="J20235">
        <f>350*18%</f>
      </c>
      <c r="K20235">
        <f>+H20235-J20235</f>
      </c>
      <c r="L20235">
        <f>+K20235*G20235</f>
      </c>
      <c r="N20235">
        <f t="shared" si="2107"/>
      </c>
      <c r="W20235">
        <f t="shared" si="2113"/>
      </c>
      <c r="X20235">
        <f t="shared" si="2114"/>
      </c>
      <c r="Y20235">
        <f t="shared" si="2115"/>
      </c>
      <c r="Z20235">
        <f t="shared" si="2116"/>
      </c>
    </row>
    <row r="20236" spans="1:26" ht="36">
      <c r="A20236" s="5">
        <v>32</v>
      </c>
      <c r="B20236" s="106" t="s">
        <v>978</v>
      </c>
      <c r="C20236" s="15" t="s">
        <v>977</v>
      </c>
      <c r="D20236" s="19">
        <v>2</v>
      </c>
      <c r="E20236" s="5">
        <v>10</v>
      </c>
      <c r="F20236" s="5">
        <f>+E20236*D20236</f>
      </c>
      <c r="G20236" s="299">
        <f>+E20236*D20236</f>
      </c>
      <c r="H20236" s="305">
        <v>1</v>
      </c>
      <c r="I20236" s="102">
        <f>+H20236*G20236</f>
      </c>
      <c r="J20236">
        <f>350*18%</f>
      </c>
      <c r="K20236">
        <f>+H20236-J20236</f>
      </c>
      <c r="L20236">
        <f>+K20236*G20236</f>
      </c>
      <c r="N20236">
        <f t="shared" si="2107"/>
      </c>
      <c r="W20236">
        <f t="shared" si="2113"/>
      </c>
      <c r="X20236">
        <f t="shared" si="2114"/>
      </c>
      <c r="Y20236">
        <f t="shared" si="2115"/>
      </c>
      <c r="Z20236">
        <f t="shared" si="2116"/>
      </c>
    </row>
    <row r="20237" spans="1:26">
      <c r="A20237" s="5"/>
      <c r="B20237" s="1564" t="s">
        <v>18</v>
      </c>
      <c r="C20237" s="1565"/>
      <c r="D20237" s="19"/>
      <c r="E20237" s="5"/>
      <c r="F20237" s="5"/>
      <c r="G20237" s="6"/>
      <c r="H20237" s="9"/>
      <c r="I20237" s="102"/>
      <c r="N20237">
        <f t="shared" si="2107"/>
      </c>
      <c r="W20237">
        <f t="shared" si="2113"/>
      </c>
      <c r="X20237">
        <f t="shared" si="2114"/>
      </c>
      <c r="Y20237">
        <f t="shared" si="2115"/>
      </c>
      <c r="Z20237">
        <f t="shared" si="2116"/>
      </c>
    </row>
    <row r="20238" spans="1:26">
      <c r="A20238" s="5">
        <v>33</v>
      </c>
      <c r="B20238" s="8" t="s">
        <v>324</v>
      </c>
      <c r="C20238" s="5" t="s">
        <v>325</v>
      </c>
      <c r="D20238" s="16">
        <v>2</v>
      </c>
      <c r="E20238" s="16">
        <v>5</v>
      </c>
      <c r="F20238" s="5">
        <f>+E20238*D20238</f>
      </c>
      <c r="G20238" s="299">
        <f>+E20238*D20238</f>
      </c>
      <c r="H20238" s="119">
        <v>1</v>
      </c>
      <c r="I20238" s="102">
        <f>+H20238*G20238</f>
      </c>
      <c r="J20238">
        <f>400*28%</f>
      </c>
      <c r="K20238">
        <f>+H20238-J20238</f>
      </c>
      <c r="L20238">
        <f>+K20238*G20238</f>
      </c>
      <c r="N20238">
        <f t="shared" si="2107"/>
      </c>
      <c r="W20238">
        <f t="shared" si="2113"/>
      </c>
      <c r="X20238">
        <f t="shared" si="2114"/>
      </c>
      <c r="Y20238">
        <f t="shared" si="2115"/>
      </c>
      <c r="Z20238">
        <f t="shared" si="2116"/>
      </c>
    </row>
    <row r="20239" spans="1:26">
      <c r="A20239" s="5">
        <v>34</v>
      </c>
      <c r="B20239" s="8" t="s">
        <v>707</v>
      </c>
      <c r="C20239" s="5" t="s">
        <v>708</v>
      </c>
      <c r="D20239" s="16">
        <v>2</v>
      </c>
      <c r="E20239" s="16">
        <v>4</v>
      </c>
      <c r="F20239" s="5">
        <f>+E20239*D20239</f>
      </c>
      <c r="G20239" s="299">
        <f>+E20239*D20239</f>
      </c>
      <c r="H20239" s="841">
        <v>1</v>
      </c>
      <c r="I20239" s="102">
        <f>+H20239*G20239</f>
      </c>
      <c r="J20239">
        <f>400*28%</f>
      </c>
      <c r="K20239">
        <f>+H20239-J20239</f>
      </c>
      <c r="L20239">
        <f>+K20239*G20239</f>
      </c>
      <c r="N20239">
        <f t="shared" si="2107"/>
      </c>
      <c r="W20239">
        <f t="shared" si="2113"/>
      </c>
      <c r="X20239">
        <f t="shared" si="2114"/>
      </c>
      <c r="Y20239">
        <f t="shared" si="2115"/>
      </c>
      <c r="Z20239">
        <f t="shared" si="2116"/>
      </c>
    </row>
    <row r="20240" spans="1:26" ht="24">
      <c r="A20240" s="5">
        <v>35</v>
      </c>
      <c r="B20240" s="95" t="s">
        <v>1641</v>
      </c>
      <c r="C20240" s="9" t="s">
        <v>1640</v>
      </c>
      <c r="D20240" s="16">
        <v>3</v>
      </c>
      <c r="E20240" s="5">
        <v>4</v>
      </c>
      <c r="F20240" s="5">
        <f>+E20240*D20240</f>
      </c>
      <c r="G20240" s="299">
        <f>+E20240*D20240</f>
      </c>
      <c r="H20240" s="119">
        <v>1</v>
      </c>
      <c r="I20240" s="102">
        <f>+H20240*G20240</f>
      </c>
      <c r="J20240">
        <f>400*28%</f>
      </c>
      <c r="K20240">
        <f>+H20240-J20240</f>
      </c>
      <c r="L20240">
        <f>+K20240*G20240</f>
      </c>
      <c r="N20240">
        <f t="shared" si="2107"/>
      </c>
      <c r="W20240">
        <f t="shared" si="2113"/>
      </c>
      <c r="X20240">
        <f t="shared" si="2114"/>
      </c>
      <c r="Y20240">
        <f t="shared" si="2115"/>
      </c>
      <c r="Z20240">
        <f t="shared" si="2116"/>
      </c>
    </row>
    <row r="20241" spans="1:26">
      <c r="A20241" s="5">
        <v>36</v>
      </c>
      <c r="B20241" s="8" t="s">
        <v>434</v>
      </c>
      <c r="C20241" s="5" t="s">
        <v>1210</v>
      </c>
      <c r="D20241" s="16">
        <v>1</v>
      </c>
      <c r="E20241" s="16">
        <v>6</v>
      </c>
      <c r="F20241" s="5">
        <f>+E20241*D20241</f>
      </c>
      <c r="G20241" s="299">
        <f>+E20241*D20241</f>
      </c>
      <c r="H20241" s="119">
        <v>1</v>
      </c>
      <c r="I20241" s="102">
        <f>+H20241*G20241</f>
      </c>
      <c r="J20241">
        <f>400*28%</f>
      </c>
      <c r="K20241">
        <f>+H20241-J20241</f>
      </c>
      <c r="L20241">
        <f>+K20241*G20241</f>
      </c>
      <c r="N20241">
        <f t="shared" si="2107"/>
      </c>
      <c r="W20241">
        <f t="shared" si="2113"/>
      </c>
      <c r="X20241">
        <f t="shared" si="2114"/>
      </c>
      <c r="Y20241">
        <f t="shared" si="2115"/>
      </c>
      <c r="Z20241">
        <f t="shared" si="2116"/>
      </c>
    </row>
    <row r="20242" spans="1:26">
      <c r="A20242" s="5">
        <v>37</v>
      </c>
      <c r="B20242" s="8" t="s">
        <v>467</v>
      </c>
      <c r="C20242" s="5" t="s">
        <v>466</v>
      </c>
      <c r="D20242" s="16">
        <v>2</v>
      </c>
      <c r="E20242" s="5">
        <v>4</v>
      </c>
      <c r="F20242" s="5">
        <f>+E20242*D20242</f>
      </c>
      <c r="G20242" s="299">
        <f>+E20242*D20242</f>
      </c>
      <c r="H20242" s="841">
        <v>1</v>
      </c>
      <c r="I20242" s="102">
        <f>+H20242*G20242</f>
      </c>
      <c r="J20242">
        <f>400*28%</f>
      </c>
      <c r="K20242">
        <f>+H20242-J20242</f>
      </c>
      <c r="L20242">
        <f>+K20242*G20242</f>
      </c>
      <c r="N20242">
        <f t="shared" si="2107"/>
      </c>
      <c r="W20242">
        <f t="shared" si="2113"/>
      </c>
      <c r="X20242">
        <f t="shared" si="2114"/>
      </c>
      <c r="Y20242">
        <f t="shared" si="2115"/>
      </c>
      <c r="Z20242">
        <f t="shared" si="2116"/>
      </c>
    </row>
    <row r="20243" spans="1:26">
      <c r="A20243" s="5"/>
      <c r="B20243" s="1564" t="s">
        <v>17</v>
      </c>
      <c r="C20243" s="1565"/>
      <c r="D20243" s="19"/>
      <c r="E20243" s="5"/>
      <c r="F20243" s="5"/>
      <c r="G20243" s="6"/>
      <c r="H20243" s="9"/>
      <c r="I20243" s="102"/>
      <c r="N20243">
        <f t="shared" si="2107"/>
      </c>
      <c r="W20243">
        <f t="shared" si="2113"/>
      </c>
      <c r="X20243">
        <f t="shared" si="2114"/>
      </c>
      <c r="Y20243">
        <f t="shared" si="2115"/>
      </c>
      <c r="Z20243">
        <f t="shared" si="2116"/>
      </c>
    </row>
    <row r="20244" spans="1:26">
      <c r="A20244" s="5">
        <v>38</v>
      </c>
      <c r="B20244" s="8" t="s">
        <v>37</v>
      </c>
      <c r="C20244" s="5" t="s">
        <v>38</v>
      </c>
      <c r="D20244" s="16">
        <v>1</v>
      </c>
      <c r="E20244" s="5">
        <v>5</v>
      </c>
      <c r="F20244" s="5">
        <f t="shared" ref="F20244:F20251" si="2117">+E20244*D20244</f>
      </c>
      <c r="G20244" s="299">
        <f t="shared" ref="G20244:G20251" si="2118">+E20244*D20244</f>
      </c>
      <c r="H20244" s="119">
        <v>1</v>
      </c>
      <c r="I20244" s="102">
        <f t="shared" ref="I20244:I20251" si="2119">+H20244*G20244</f>
      </c>
      <c r="J20244">
        <v>119</v>
      </c>
      <c r="K20244">
        <f>+H20244-J20244</f>
      </c>
      <c r="L20244">
        <f>+K20244*G20244</f>
      </c>
      <c r="N20244">
        <f t="shared" si="2107"/>
      </c>
      <c r="W20244">
        <f t="shared" si="2113"/>
      </c>
      <c r="X20244">
        <f t="shared" si="2114"/>
      </c>
      <c r="Y20244">
        <f t="shared" si="2115"/>
      </c>
      <c r="Z20244">
        <f t="shared" si="2116"/>
      </c>
    </row>
    <row r="20245" spans="1:26">
      <c r="A20245" s="5">
        <v>39</v>
      </c>
      <c r="B20245" s="8" t="s">
        <v>27</v>
      </c>
      <c r="C20245" s="5" t="s">
        <v>22</v>
      </c>
      <c r="D20245" s="16">
        <v>2</v>
      </c>
      <c r="E20245" s="5">
        <v>5</v>
      </c>
      <c r="F20245" s="5">
        <f t="shared" si="2117"/>
      </c>
      <c r="G20245" s="299">
        <f t="shared" si="2118"/>
      </c>
      <c r="H20245" s="119">
        <v>1</v>
      </c>
      <c r="I20245" s="102">
        <f t="shared" si="2119"/>
      </c>
      <c r="J20245">
        <v>119</v>
      </c>
      <c r="K20245">
        <f t="shared" ref="K20245:K20251" si="2120">+H20245-J20245</f>
      </c>
      <c r="L20245">
        <f t="shared" ref="L20245:L20251" si="2121">+K20245*G20245</f>
      </c>
      <c r="N20245">
        <f t="shared" si="2107"/>
      </c>
      <c r="W20245">
        <f t="shared" si="2113"/>
      </c>
      <c r="X20245">
        <f t="shared" si="2114"/>
      </c>
      <c r="Y20245">
        <f t="shared" si="2115"/>
      </c>
      <c r="Z20245">
        <f t="shared" si="2116"/>
      </c>
    </row>
    <row r="20246" spans="1:26">
      <c r="A20246" s="5">
        <v>40</v>
      </c>
      <c r="B20246" s="8" t="s">
        <v>939</v>
      </c>
      <c r="C20246" s="5" t="s">
        <v>938</v>
      </c>
      <c r="D20246" s="16">
        <v>1</v>
      </c>
      <c r="E20246" s="5">
        <v>5</v>
      </c>
      <c r="F20246" s="5">
        <f t="shared" si="2117"/>
      </c>
      <c r="G20246" s="299">
        <f t="shared" si="2118"/>
      </c>
      <c r="H20246" s="119">
        <v>1</v>
      </c>
      <c r="I20246" s="102">
        <f t="shared" si="2119"/>
      </c>
      <c r="J20246">
        <v>119</v>
      </c>
      <c r="K20246">
        <f t="shared" si="2120"/>
      </c>
      <c r="L20246">
        <f t="shared" si="2121"/>
      </c>
      <c r="N20246">
        <f t="shared" si="2107"/>
      </c>
      <c r="W20246">
        <f t="shared" si="2113"/>
      </c>
      <c r="X20246">
        <f t="shared" si="2114"/>
      </c>
      <c r="Y20246">
        <f t="shared" si="2115"/>
      </c>
      <c r="Z20246">
        <f t="shared" si="2116"/>
      </c>
    </row>
    <row r="20247" spans="1:26">
      <c r="A20247" s="5">
        <v>41</v>
      </c>
      <c r="B20247" s="8" t="s">
        <v>382</v>
      </c>
      <c r="C20247" s="5" t="s">
        <v>383</v>
      </c>
      <c r="D20247" s="16">
        <v>1</v>
      </c>
      <c r="E20247" s="5">
        <v>5</v>
      </c>
      <c r="F20247" s="5">
        <f t="shared" si="2117"/>
      </c>
      <c r="G20247" s="299">
        <f t="shared" si="2118"/>
      </c>
      <c r="H20247" s="119">
        <v>1</v>
      </c>
      <c r="I20247" s="102">
        <f t="shared" si="2119"/>
      </c>
      <c r="J20247">
        <v>119</v>
      </c>
      <c r="K20247">
        <f t="shared" si="2120"/>
      </c>
      <c r="L20247">
        <f t="shared" si="2121"/>
      </c>
      <c r="N20247">
        <f t="shared" si="2107"/>
      </c>
      <c r="W20247">
        <f t="shared" si="2113"/>
      </c>
      <c r="X20247">
        <f t="shared" si="2114"/>
      </c>
      <c r="Y20247">
        <f t="shared" si="2115"/>
      </c>
      <c r="Z20247">
        <f t="shared" si="2116"/>
      </c>
    </row>
    <row r="20248" spans="1:26">
      <c r="A20248" s="5">
        <v>42</v>
      </c>
      <c r="B20248" s="8" t="s">
        <v>962</v>
      </c>
      <c r="C20248" s="5" t="s">
        <v>961</v>
      </c>
      <c r="D20248" s="16">
        <v>1</v>
      </c>
      <c r="E20248" s="5">
        <v>5</v>
      </c>
      <c r="F20248" s="5">
        <f t="shared" si="2117"/>
      </c>
      <c r="G20248" s="299">
        <f t="shared" si="2118"/>
      </c>
      <c r="H20248" s="119">
        <v>1</v>
      </c>
      <c r="I20248" s="102">
        <f t="shared" si="2119"/>
      </c>
      <c r="J20248">
        <v>119</v>
      </c>
      <c r="K20248">
        <f t="shared" si="2120"/>
      </c>
      <c r="L20248">
        <f t="shared" si="2121"/>
      </c>
      <c r="N20248">
        <f t="shared" si="2107"/>
      </c>
      <c r="W20248">
        <f t="shared" si="2113"/>
      </c>
      <c r="X20248">
        <f t="shared" si="2114"/>
      </c>
      <c r="Y20248">
        <f t="shared" si="2115"/>
      </c>
      <c r="Z20248">
        <f t="shared" si="2116"/>
      </c>
    </row>
    <row r="20249" spans="1:26">
      <c r="A20249" s="5">
        <v>43</v>
      </c>
      <c r="B20249" s="106" t="s">
        <v>1205</v>
      </c>
      <c r="C20249" s="19"/>
      <c r="D20249" s="16">
        <v>2</v>
      </c>
      <c r="E20249" s="19">
        <v>10</v>
      </c>
      <c r="F20249" s="5">
        <f t="shared" si="2117"/>
      </c>
      <c r="G20249" s="299">
        <f t="shared" si="2118"/>
      </c>
      <c r="H20249" s="119">
        <v>1</v>
      </c>
      <c r="I20249" s="102">
        <f t="shared" si="2119"/>
      </c>
      <c r="J20249">
        <v>119</v>
      </c>
      <c r="K20249">
        <f t="shared" si="2120"/>
      </c>
      <c r="L20249">
        <f t="shared" si="2121"/>
      </c>
      <c r="N20249">
        <f t="shared" si="2107"/>
      </c>
      <c r="W20249">
        <f t="shared" si="2113"/>
      </c>
      <c r="X20249">
        <f t="shared" si="2114"/>
      </c>
      <c r="Y20249">
        <f t="shared" si="2115"/>
      </c>
      <c r="Z20249">
        <f t="shared" si="2116"/>
      </c>
    </row>
    <row r="20250" spans="1:26">
      <c r="A20250" s="5">
        <v>44</v>
      </c>
      <c r="B20250" s="106" t="s">
        <v>2838</v>
      </c>
      <c r="C20250" s="19"/>
      <c r="D20250" s="16">
        <v>1</v>
      </c>
      <c r="E20250" s="19">
        <v>10</v>
      </c>
      <c r="F20250" s="5">
        <f t="shared" si="2117"/>
      </c>
      <c r="G20250" s="299">
        <f t="shared" si="2118"/>
      </c>
      <c r="H20250" s="119">
        <v>1</v>
      </c>
      <c r="I20250" s="102">
        <f t="shared" si="2119"/>
      </c>
      <c r="J20250">
        <v>119</v>
      </c>
      <c r="K20250">
        <f t="shared" si="2120"/>
      </c>
      <c r="L20250">
        <f t="shared" si="2121"/>
      </c>
      <c r="N20250">
        <f t="shared" si="2107"/>
      </c>
      <c r="W20250">
        <f t="shared" si="2113"/>
      </c>
      <c r="X20250">
        <f t="shared" si="2114"/>
      </c>
      <c r="Y20250">
        <f t="shared" si="2115"/>
      </c>
      <c r="Z20250">
        <f t="shared" si="2116"/>
      </c>
    </row>
    <row r="20251" spans="1:26">
      <c r="A20251" s="5">
        <v>45</v>
      </c>
      <c r="B20251" s="20" t="s">
        <v>622</v>
      </c>
      <c r="C20251" s="5"/>
      <c r="D20251" s="16">
        <v>2</v>
      </c>
      <c r="E20251" s="5">
        <v>5</v>
      </c>
      <c r="F20251" s="5">
        <f t="shared" si="2117"/>
      </c>
      <c r="G20251" s="299">
        <f t="shared" si="2118"/>
      </c>
      <c r="H20251" s="119">
        <v>1</v>
      </c>
      <c r="I20251" s="102">
        <f t="shared" si="2119"/>
      </c>
      <c r="J20251">
        <v>119</v>
      </c>
      <c r="K20251">
        <f t="shared" si="2120"/>
      </c>
      <c r="L20251">
        <f t="shared" si="2121"/>
      </c>
      <c r="N20251">
        <f t="shared" si="2107"/>
      </c>
      <c r="W20251">
        <f t="shared" si="2113"/>
      </c>
      <c r="X20251">
        <f t="shared" si="2114"/>
      </c>
      <c r="Y20251">
        <f t="shared" si="2115"/>
      </c>
      <c r="Z20251">
        <f t="shared" si="2116"/>
      </c>
    </row>
    <row r="20252" spans="1:26">
      <c r="A20252" s="5"/>
      <c r="B20252" s="1564" t="s">
        <v>2839</v>
      </c>
      <c r="C20252" s="1565"/>
      <c r="D20252" s="16"/>
      <c r="E20252" s="5"/>
      <c r="F20252" s="5"/>
      <c r="G20252" s="6"/>
      <c r="H20252" s="5"/>
      <c r="I20252" s="102"/>
      <c r="N20252">
        <f t="shared" si="2107"/>
      </c>
      <c r="W20252">
        <f t="shared" si="2113"/>
      </c>
      <c r="X20252">
        <f t="shared" si="2114"/>
      </c>
      <c r="Y20252">
        <f t="shared" si="2115"/>
      </c>
      <c r="Z20252">
        <f t="shared" si="2116"/>
      </c>
    </row>
    <row r="20253" spans="1:26">
      <c r="A20253" s="5">
        <v>46</v>
      </c>
      <c r="B20253" s="758" t="s">
        <v>2840</v>
      </c>
      <c r="C20253" s="107"/>
      <c r="D20253" s="841"/>
      <c r="E20253" s="5"/>
      <c r="F20253" s="5">
        <v>500</v>
      </c>
      <c r="G20253" s="6">
        <v>500</v>
      </c>
      <c r="H20253" s="5">
        <v>1</v>
      </c>
      <c r="I20253" s="102">
        <f>+H20253*G20253</f>
      </c>
      <c r="J20253">
        <f>2.6*18%</f>
      </c>
      <c r="K20253">
        <f>+H20253-J20253</f>
      </c>
      <c r="L20253">
        <f>+K20253*G20253</f>
      </c>
      <c r="N20253">
        <f t="shared" si="2107"/>
      </c>
      <c r="W20253">
        <f t="shared" si="2113"/>
      </c>
      <c r="X20253">
        <f t="shared" si="2114"/>
      </c>
      <c r="Y20253">
        <f t="shared" si="2115"/>
      </c>
      <c r="Z20253">
        <f t="shared" si="2116"/>
      </c>
    </row>
    <row r="20254" spans="1:26">
      <c r="A20254" s="5"/>
      <c r="B20254" s="1564" t="s">
        <v>2837</v>
      </c>
      <c r="C20254" s="1565"/>
      <c r="D20254" s="5"/>
      <c r="E20254" s="5"/>
      <c r="F20254" s="5"/>
      <c r="G20254" s="6"/>
      <c r="H20254" s="5"/>
      <c r="I20254" s="102"/>
      <c r="W20254">
        <f t="shared" si="2113"/>
      </c>
      <c r="X20254">
        <f t="shared" si="2114"/>
      </c>
      <c r="Y20254">
        <f t="shared" si="2115"/>
      </c>
      <c r="Z20254">
        <f t="shared" si="2116"/>
      </c>
    </row>
    <row r="20255" spans="1:26" s="759" customFormat="1">
      <c r="A20255" s="404">
        <v>47</v>
      </c>
      <c r="B20255" s="755" t="s">
        <v>651</v>
      </c>
      <c r="C20255" s="404" t="s">
        <v>652</v>
      </c>
      <c r="D20255" s="404">
        <v>1</v>
      </c>
      <c r="E20255" s="404">
        <v>4</v>
      </c>
      <c r="F20255" s="404">
        <f>+E20255*D20255</f>
      </c>
      <c r="G20255" s="299">
        <f>+E20255*D20255</f>
      </c>
      <c r="H20255" s="756" t="s">
        <v>780</v>
      </c>
      <c r="I20255" s="757">
        <v>0</v>
      </c>
      <c r="W20255">
        <f t="shared" si="2113"/>
      </c>
      <c r="X20255">
        <f t="shared" si="2114"/>
      </c>
      <c r="Y20255">
        <f t="shared" si="2115"/>
      </c>
      <c r="Z20255">
        <f t="shared" si="2116"/>
      </c>
    </row>
    <row r="20256" spans="1:26">
      <c r="A20256" s="5"/>
      <c r="B20256" s="15"/>
      <c r="C20256" s="105"/>
      <c r="D20256" s="5"/>
      <c r="E20256" s="5"/>
      <c r="F20256" s="5"/>
      <c r="G20256" s="6"/>
      <c r="H20256" s="5"/>
      <c r="I20256" s="102"/>
      <c r="W20256">
        <f t="shared" si="2113"/>
      </c>
      <c r="X20256">
        <f t="shared" si="2114"/>
      </c>
      <c r="Y20256">
        <f t="shared" si="2115"/>
      </c>
      <c r="Z20256">
        <f t="shared" si="2116"/>
      </c>
    </row>
    <row r="20257" spans="1:26">
      <c r="A20257" s="5"/>
      <c r="B20257" s="15"/>
      <c r="C20257" s="105"/>
      <c r="D20257" s="5"/>
      <c r="E20257" s="5"/>
      <c r="F20257" s="5"/>
      <c r="G20257" s="6"/>
      <c r="H20257" s="5"/>
      <c r="I20257" s="102"/>
      <c r="W20257">
        <f t="shared" si="2113"/>
      </c>
      <c r="X20257">
        <f t="shared" si="2114"/>
      </c>
      <c r="Y20257">
        <f t="shared" si="2115"/>
      </c>
      <c r="Z20257">
        <f t="shared" si="2116"/>
      </c>
    </row>
    <row r="20258" spans="1:26">
      <c r="A20258" s="5"/>
      <c r="B20258" s="15"/>
      <c r="C20258" s="105"/>
      <c r="D20258" s="5"/>
      <c r="E20258" s="5"/>
      <c r="F20258" s="5"/>
      <c r="G20258" s="6"/>
      <c r="H20258" s="5"/>
      <c r="I20258" s="102"/>
      <c r="W20258">
        <f t="shared" si="2113"/>
      </c>
      <c r="X20258">
        <f t="shared" si="2114"/>
      </c>
      <c r="Y20258">
        <f t="shared" si="2115"/>
      </c>
      <c r="Z20258">
        <f t="shared" si="2116"/>
      </c>
    </row>
    <row r="20259" spans="1:26">
      <c r="A20259" s="5"/>
      <c r="B20259" s="1568" t="s">
        <v>2944</v>
      </c>
      <c r="C20259" s="1569"/>
      <c r="D20259" s="5"/>
      <c r="E20259" s="5"/>
      <c r="F20259" s="5"/>
      <c r="G20259" s="6"/>
      <c r="H20259" s="5"/>
      <c r="I20259" s="102"/>
      <c r="W20259">
        <f t="shared" si="2113"/>
      </c>
      <c r="X20259">
        <f t="shared" si="2114"/>
      </c>
      <c r="Y20259">
        <f t="shared" si="2115"/>
      </c>
      <c r="Z20259">
        <f t="shared" si="2116"/>
      </c>
    </row>
    <row r="20260" spans="1:26">
      <c r="A20260" s="5"/>
      <c r="B20260" s="1570"/>
      <c r="C20260" s="1571"/>
      <c r="D20260" s="5"/>
      <c r="E20260" s="5"/>
      <c r="F20260" s="5"/>
      <c r="G20260" s="6"/>
      <c r="H20260" s="5"/>
      <c r="I20260" s="102"/>
      <c r="W20260">
        <f t="shared" si="2113"/>
      </c>
      <c r="X20260">
        <f t="shared" si="2114"/>
      </c>
      <c r="Y20260">
        <f t="shared" si="2115"/>
      </c>
      <c r="Z20260">
        <f t="shared" si="2116"/>
      </c>
    </row>
    <row r="20261" spans="1:26">
      <c r="A20261" s="5"/>
      <c r="B20261" s="1570"/>
      <c r="C20261" s="1571"/>
      <c r="D20261" s="5"/>
      <c r="E20261" s="5"/>
      <c r="F20261" s="5"/>
      <c r="G20261" s="6"/>
      <c r="H20261" s="5"/>
      <c r="I20261" s="102"/>
      <c r="W20261">
        <f t="shared" si="2113"/>
      </c>
      <c r="X20261">
        <f t="shared" si="2114"/>
      </c>
      <c r="Y20261">
        <f t="shared" si="2115"/>
      </c>
      <c r="Z20261">
        <f t="shared" si="2116"/>
      </c>
    </row>
    <row r="20262" spans="1:26">
      <c r="A20262" s="5"/>
      <c r="B20262" s="1590"/>
      <c r="C20262" s="1591"/>
      <c r="D20262" s="5"/>
      <c r="E20262" s="5"/>
      <c r="F20262" s="5"/>
      <c r="G20262" s="6"/>
      <c r="H20262" s="5"/>
      <c r="I20262" s="102"/>
      <c r="W20262">
        <f t="shared" si="2113"/>
      </c>
      <c r="X20262">
        <f t="shared" si="2114"/>
      </c>
      <c r="Y20262">
        <f t="shared" si="2115"/>
      </c>
      <c r="Z20262">
        <f t="shared" si="2116"/>
      </c>
    </row>
    <row r="20263" spans="1:26">
      <c r="A20263" s="5"/>
      <c r="B20263" s="8"/>
      <c r="C20263" s="5"/>
      <c r="D20263" s="5"/>
      <c r="E20263" s="5"/>
      <c r="F20263" s="6"/>
      <c r="G20263" s="5"/>
      <c r="H20263" s="5"/>
      <c r="I20263" s="102"/>
      <c r="W20263">
        <f t="shared" si="2113"/>
      </c>
      <c r="X20263">
        <f t="shared" si="2114"/>
      </c>
      <c r="Y20263">
        <f t="shared" si="2115"/>
      </c>
      <c r="Z20263">
        <f t="shared" si="2116"/>
      </c>
    </row>
    <row r="20264" spans="1:26" ht="15.75" thickBot="1">
      <c r="A20264" s="5"/>
      <c r="B20264" s="8"/>
      <c r="C20264" s="5"/>
      <c r="D20264" s="109"/>
      <c r="E20264" s="109"/>
      <c r="F20264" s="109"/>
      <c r="G20264" s="109"/>
      <c r="H20264" s="109"/>
      <c r="I20264" s="110"/>
      <c r="W20264">
        <f t="shared" si="2113"/>
      </c>
      <c r="X20264">
        <f t="shared" si="2114"/>
      </c>
      <c r="Y20264">
        <f t="shared" si="2115"/>
      </c>
      <c r="Z20264">
        <f t="shared" si="2116"/>
      </c>
    </row>
    <row r="20265" spans="1:26">
      <c r="A20265" s="107"/>
      <c r="B20265" s="106"/>
      <c r="C20265" s="5"/>
      <c r="D20265" s="91"/>
      <c r="E20265" s="91"/>
      <c r="F20265" s="91"/>
      <c r="G20265" s="92" t="s">
        <v>19</v>
      </c>
      <c r="H20265" s="91"/>
      <c r="I20265" s="111">
        <f>SUM(I20192:I20264)</f>
      </c>
      <c r="L20265">
        <f>SUM(L20197:L20264)</f>
      </c>
      <c r="N20265">
        <f>748934/150000</f>
      </c>
      <c r="W20265">
        <f t="shared" si="2113"/>
      </c>
      <c r="X20265">
        <f t="shared" si="2114"/>
      </c>
      <c r="Y20265">
        <f t="shared" si="2115"/>
      </c>
      <c r="Z20265">
        <f t="shared" si="2116"/>
      </c>
    </row>
    <row r="20266" spans="1:26">
      <c r="A20266" s="33"/>
      <c r="B20266" s="10"/>
      <c r="C20266" s="10"/>
      <c r="D20266" s="253"/>
      <c r="E20266" s="253"/>
      <c r="F20266" s="253" t="s">
        <v>431</v>
      </c>
      <c r="G20266" s="253" t="s">
        <v>491</v>
      </c>
      <c r="H20266" s="112">
        <v>1</v>
      </c>
      <c r="I20266" s="61">
        <f>+L20265*H20266</f>
      </c>
      <c r="W20266">
        <f t="shared" si="2113"/>
      </c>
      <c r="X20266">
        <f t="shared" si="2114"/>
      </c>
      <c r="Y20266">
        <f t="shared" si="2115"/>
      </c>
      <c r="Z20266">
        <f t="shared" si="2116"/>
      </c>
    </row>
    <row r="20267" spans="1:26" ht="15.75" thickBot="1">
      <c r="A20267" s="33"/>
      <c r="B20267" s="11" t="s">
        <v>20</v>
      </c>
      <c r="C20267" s="35"/>
      <c r="D20267" s="35"/>
      <c r="E20267" s="35"/>
      <c r="F20267" s="35"/>
      <c r="G20267" s="35"/>
      <c r="H20267" s="35"/>
      <c r="I20267" s="36"/>
      <c r="W20267">
        <f t="shared" si="2113"/>
      </c>
      <c r="X20267">
        <f t="shared" si="2114"/>
      </c>
      <c r="Y20267">
        <f t="shared" si="2115"/>
      </c>
      <c r="Z20267">
        <f t="shared" si="2116"/>
      </c>
    </row>
    <row r="20268" spans="1:26" ht="15.75" thickBot="1">
      <c r="A20268" s="37"/>
      <c r="B20268" s="38"/>
      <c r="C20268" s="39" t="s">
        <v>21</v>
      </c>
      <c r="D20268" s="40">
        <f>SUM(D20197:D20267)</f>
      </c>
      <c r="E20268" s="41">
        <f>IF(H20268=I20268,"OK","NO")</f>
      </c>
      <c r="F20268" s="40">
        <f>SUM(F20197:F20267)</f>
      </c>
      <c r="G20268" s="40">
        <f>SUM(G20197:G20267)</f>
      </c>
      <c r="H20268" s="41">
        <f>SUMPRODUCT(F20197:F20265,H20197:H20265)</f>
      </c>
      <c r="I20268" s="43">
        <f>+I20265-I20266</f>
      </c>
      <c r="J20268">
        <v>500000</v>
      </c>
      <c r="K20268" s="118">
        <f>+I20268-J20268</f>
      </c>
      <c r="L20268">
        <v>2000</v>
      </c>
      <c r="M20268" s="118">
        <f>+L20268+K20268</f>
      </c>
      <c r="W20268">
        <f t="shared" si="2113"/>
      </c>
      <c r="X20268">
        <f t="shared" si="2114"/>
      </c>
      <c r="Y20268">
        <f t="shared" si="2115"/>
      </c>
      <c r="Z20268">
        <f t="shared" si="2116"/>
      </c>
    </row>
    <row r="20269" spans="1:26" ht="15.75" thickBot="1">
      <c r="A20269" s="44"/>
      <c r="B20269" s="116"/>
      <c r="C20269" s="45"/>
      <c r="D20269" s="45"/>
      <c r="E20269" s="45"/>
      <c r="F20269" s="45"/>
      <c r="G20269" s="45"/>
      <c r="H20269" s="45"/>
      <c r="I20269" s="47"/>
      <c r="J20269">
        <f>+I20268/150000</f>
      </c>
      <c r="W20269">
        <f t="shared" si="2113"/>
      </c>
      <c r="X20269">
        <f t="shared" si="2114"/>
      </c>
      <c r="Y20269">
        <f t="shared" si="2115"/>
      </c>
      <c r="Z20269">
        <f t="shared" si="2116"/>
      </c>
    </row>
    <row r="20270" spans="1:26">
      <c r="A20270" s="12" t="s">
        <v>315</v>
      </c>
      <c r="B20270" s="12"/>
      <c r="W20270">
        <f t="shared" si="2113"/>
      </c>
      <c r="X20270">
        <f t="shared" si="2114"/>
      </c>
      <c r="Y20270">
        <f t="shared" si="2115"/>
      </c>
      <c r="Z20270">
        <f t="shared" si="2116"/>
      </c>
    </row>
    <row r="20271" spans="1:26">
      <c r="W20271">
        <f t="shared" si="2113"/>
      </c>
      <c r="X20271">
        <f t="shared" si="2114"/>
      </c>
      <c r="Y20271">
        <f t="shared" si="2115"/>
      </c>
      <c r="Z20271">
        <f t="shared" si="2116"/>
      </c>
    </row>
    <row r="20272" spans="1:26">
      <c r="W20272">
        <f t="shared" si="2113"/>
      </c>
      <c r="X20272">
        <f t="shared" si="2114"/>
      </c>
      <c r="Y20272">
        <f t="shared" si="2115"/>
      </c>
      <c r="Z20272">
        <f t="shared" si="2116"/>
      </c>
    </row>
    <row r="20273" spans="1:26">
      <c r="W20273">
        <f t="shared" si="2113"/>
      </c>
      <c r="X20273">
        <f t="shared" si="2114"/>
      </c>
      <c r="Y20273">
        <f t="shared" si="2115"/>
      </c>
      <c r="Z20273">
        <f t="shared" si="2116"/>
      </c>
    </row>
    <row r="20274" spans="1:26">
      <c r="W20274">
        <f t="shared" si="2113"/>
      </c>
      <c r="X20274">
        <f t="shared" si="2114"/>
      </c>
      <c r="Y20274">
        <f t="shared" si="2115"/>
      </c>
      <c r="Z20274">
        <f t="shared" si="2116"/>
      </c>
    </row>
    <row r="20275" spans="1:26">
      <c r="A20275" s="124" t="s">
        <v>0</v>
      </c>
      <c r="B20275" s="124"/>
      <c r="C20275" s="124"/>
      <c r="D20275" s="124"/>
      <c r="E20275" s="124"/>
      <c r="F20275" s="124"/>
      <c r="G20275" s="124"/>
      <c r="H20275" s="124"/>
      <c r="I20275" s="124"/>
      <c r="W20275">
        <f t="shared" si="2113"/>
      </c>
      <c r="X20275">
        <f t="shared" si="2114"/>
      </c>
      <c r="Y20275">
        <f t="shared" si="2115"/>
      </c>
      <c r="Z20275">
        <f t="shared" si="2116"/>
      </c>
    </row>
    <row r="20276" spans="1:26">
      <c r="W20276">
        <f t="shared" si="2113"/>
      </c>
      <c r="X20276">
        <f t="shared" si="2114"/>
      </c>
      <c r="Y20276">
        <f t="shared" si="2115"/>
      </c>
      <c r="Z20276">
        <f t="shared" si="2116"/>
      </c>
    </row>
    <row r="20277" spans="1:26">
      <c r="W20277">
        <f t="shared" si="2113"/>
      </c>
      <c r="X20277">
        <f t="shared" si="2114"/>
      </c>
      <c r="Y20277">
        <f t="shared" si="2115"/>
      </c>
      <c r="Z20277">
        <f t="shared" si="2116"/>
      </c>
    </row>
    <row r="20278" spans="1:26">
      <c r="A20278" s="1" t="s">
        <v>1</v>
      </c>
      <c r="B20278" s="1"/>
      <c r="G20278" s="489" t="s">
        <v>2</v>
      </c>
      <c r="H20278" s="3" t="s">
        <v>2835</v>
      </c>
      <c r="W20278">
        <f t="shared" si="2113"/>
      </c>
      <c r="X20278">
        <f t="shared" si="2114"/>
      </c>
      <c r="Y20278">
        <f t="shared" si="2115"/>
      </c>
      <c r="Z20278">
        <f t="shared" si="2116"/>
      </c>
    </row>
    <row r="20279" spans="1:26">
      <c r="A20279" s="1" t="inlineStr">
        <is>
          <t>Dealer-166</t>
        </is>
      </c>
      <c r="B20279" s="1"/>
      <c r="F20279" s="4"/>
      <c r="G20279" s="488" t="s">
        <v>1440</v>
      </c>
      <c r="H20279" s="1" t="s">
        <v>2434</v>
      </c>
      <c r="W20279">
        <f t="shared" si="2113"/>
      </c>
      <c r="X20279">
        <f t="shared" si="2114"/>
      </c>
      <c r="Y20279">
        <f t="shared" si="2115"/>
      </c>
      <c r="Z20279">
        <f t="shared" si="2116"/>
      </c>
    </row>
    <row r="20280" spans="1:26">
      <c r="A20280" s="1" t="inlineStr">
        <is>
          <t>Address line (redacted)</t>
        </is>
      </c>
      <c r="B20280" s="1"/>
      <c r="H20280" s="49"/>
      <c r="W20280">
        <f t="shared" si="2113"/>
      </c>
      <c r="X20280">
        <f t="shared" si="2114"/>
      </c>
      <c r="Y20280">
        <f t="shared" si="2115"/>
      </c>
      <c r="Z20280">
        <f t="shared" si="2116"/>
      </c>
    </row>
    <row r="20281" spans="1:26">
      <c r="A20281" s="1" t="inlineStr">
        <is>
          <t>Address line (redacted)</t>
        </is>
      </c>
      <c r="B20281" s="1"/>
      <c r="D20281" s="85"/>
      <c r="E20281" s="85"/>
      <c r="F20281" s="85"/>
      <c r="G20281" s="85"/>
      <c r="H20281" s="85"/>
      <c r="W20281">
        <f t="shared" si="2113"/>
      </c>
      <c r="X20281">
        <f t="shared" si="2114"/>
      </c>
      <c r="Y20281">
        <f t="shared" si="2115"/>
      </c>
      <c r="Z20281">
        <f t="shared" si="2116"/>
      </c>
    </row>
    <row r="20282" spans="1:26">
      <c r="A20282" s="12" t="s">
        <v>299</v>
      </c>
      <c r="B20282" s="86" t="inlineStr">
        <is>
          <t>GSTIN-MASKED</t>
        </is>
      </c>
      <c r="D20282" s="85"/>
      <c r="E20282" s="85"/>
      <c r="F20282" s="85"/>
      <c r="G20282" s="85"/>
      <c r="H20282" s="85"/>
      <c r="W20282">
        <f t="shared" si="2113"/>
      </c>
      <c r="X20282">
        <f t="shared" si="2114"/>
      </c>
      <c r="Y20282">
        <f t="shared" si="2115"/>
      </c>
      <c r="Z20282">
        <f t="shared" si="2116"/>
      </c>
    </row>
    <row r="20283" spans="1:26">
      <c r="D20283" s="85"/>
      <c r="E20283" s="85"/>
      <c r="F20283" s="85"/>
      <c r="G20283" s="85"/>
      <c r="H20283" s="85"/>
      <c r="W20283">
        <f t="shared" si="2113"/>
      </c>
      <c r="X20283">
        <f t="shared" si="2114"/>
      </c>
      <c r="Y20283">
        <f t="shared" si="2115"/>
      </c>
      <c r="Z20283">
        <f t="shared" si="2116"/>
      </c>
    </row>
    <row r="20284" spans="1:26">
      <c r="W20284">
        <f t="shared" si="2113"/>
      </c>
      <c r="X20284">
        <f t="shared" si="2114"/>
      </c>
      <c r="Y20284">
        <f t="shared" si="2115"/>
      </c>
      <c r="Z20284">
        <f t="shared" si="2116"/>
      </c>
    </row>
    <row r="20285" spans="1:26">
      <c r="A20285" s="1" t="s">
        <v>5</v>
      </c>
      <c r="W20285">
        <f t="shared" si="2113"/>
      </c>
      <c r="X20285">
        <f t="shared" si="2114"/>
      </c>
      <c r="Y20285">
        <f t="shared" si="2115"/>
      </c>
      <c r="Z20285">
        <f t="shared" si="2116"/>
      </c>
    </row>
    <row r="20286" spans="1:26">
      <c r="A20286" s="1" t="s">
        <v>6</v>
      </c>
      <c r="N20286">
        <v>59472</v>
      </c>
      <c r="W20286">
        <f t="shared" si="2113"/>
      </c>
      <c r="X20286">
        <f t="shared" si="2114"/>
      </c>
      <c r="Y20286">
        <f t="shared" si="2115"/>
      </c>
      <c r="Z20286">
        <f t="shared" si="2116"/>
      </c>
    </row>
    <row r="20287" spans="1:26">
      <c r="A20287" s="1" t="s">
        <v>7</v>
      </c>
      <c r="N20287">
        <v>136478</v>
      </c>
      <c r="O20287">
        <f>+N20287+N20286</f>
      </c>
      <c r="W20287">
        <f t="shared" si="2113"/>
      </c>
      <c r="X20287">
        <f t="shared" si="2114"/>
      </c>
      <c r="Y20287">
        <f t="shared" si="2115"/>
      </c>
      <c r="Z20287">
        <f t="shared" si="2116"/>
      </c>
    </row>
    <row r="20288" spans="1:26" ht="24">
      <c r="A20288" s="179" t="s">
        <v>8</v>
      </c>
      <c r="B20288" s="180" t="s">
        <v>9</v>
      </c>
      <c r="C20288" s="180" t="s">
        <v>10</v>
      </c>
      <c r="D20288" s="181" t="s">
        <v>11</v>
      </c>
      <c r="E20288" s="181" t="s">
        <v>12</v>
      </c>
      <c r="F20288" s="181" t="s">
        <v>13</v>
      </c>
      <c r="G20288" s="181" t="s">
        <v>14</v>
      </c>
      <c r="H20288" s="179" t="s">
        <v>15</v>
      </c>
      <c r="I20288" s="182" t="s">
        <v>16</v>
      </c>
      <c r="M20288">
        <v>136750</v>
      </c>
      <c r="N20288">
        <f>+N20286+M20288</f>
      </c>
      <c r="O20288">
        <f>+N20288-O20287</f>
      </c>
      <c r="W20288">
        <f t="shared" si="2113"/>
      </c>
      <c r="X20288">
        <f t="shared" si="2114"/>
      </c>
      <c r="Y20288">
        <f t="shared" si="2115"/>
      </c>
      <c r="Z20288">
        <f t="shared" si="2116"/>
      </c>
    </row>
    <row r="20289" spans="1:26">
      <c r="A20289" s="5"/>
      <c r="B20289" s="1564" t="s">
        <v>17</v>
      </c>
      <c r="C20289" s="1565"/>
      <c r="D20289" s="5"/>
      <c r="E20289" s="5"/>
      <c r="F20289" s="21"/>
      <c r="G20289" s="6"/>
      <c r="H20289" s="5"/>
      <c r="I20289" s="183"/>
      <c r="W20289">
        <f t="shared" si="2113"/>
      </c>
      <c r="X20289">
        <f t="shared" si="2114"/>
      </c>
      <c r="Y20289">
        <f t="shared" si="2115"/>
      </c>
      <c r="Z20289">
        <f t="shared" si="2116"/>
      </c>
    </row>
    <row r="20290" spans="1:26">
      <c r="A20290" s="5">
        <v>1</v>
      </c>
      <c r="B20290" s="8" t="s">
        <v>437</v>
      </c>
      <c r="C20290" s="5" t="s">
        <v>436</v>
      </c>
      <c r="D20290" s="5">
        <v>5</v>
      </c>
      <c r="E20290" s="5">
        <v>5</v>
      </c>
      <c r="F20290" s="16">
        <f>+E20290*D20290</f>
      </c>
      <c r="G20290" s="6">
        <f>+E20290*D20290</f>
      </c>
      <c r="H20290" s="5">
        <v>1</v>
      </c>
      <c r="I20290" s="183">
        <f>+H20290*G20290</f>
      </c>
      <c r="J20290">
        <v>119</v>
      </c>
      <c r="K20290">
        <f>+H20290-J20290</f>
      </c>
      <c r="L20290">
        <f>+K20290*G20290</f>
      </c>
      <c r="W20290">
        <f t="shared" si="2113"/>
      </c>
      <c r="X20290">
        <f t="shared" si="2114"/>
      </c>
      <c r="Y20290">
        <f t="shared" si="2115"/>
      </c>
      <c r="Z20290">
        <f t="shared" si="2116"/>
      </c>
    </row>
    <row r="20291" spans="1:26">
      <c r="A20291" s="5"/>
      <c r="B20291" s="1564" t="s">
        <v>18</v>
      </c>
      <c r="C20291" s="1565"/>
      <c r="D20291" s="5"/>
      <c r="E20291" s="5"/>
      <c r="F20291" s="21"/>
      <c r="G20291" s="6"/>
      <c r="H20291" s="5"/>
      <c r="I20291" s="183"/>
      <c r="W20291">
        <f t="shared" si="2113"/>
      </c>
      <c r="X20291">
        <f t="shared" si="2114"/>
      </c>
      <c r="Y20291">
        <f t="shared" si="2115"/>
      </c>
      <c r="Z20291">
        <f t="shared" si="2116"/>
      </c>
    </row>
    <row r="20292" spans="1:26" ht="24">
      <c r="A20292" s="5">
        <v>2</v>
      </c>
      <c r="B20292" s="95" t="s">
        <v>322</v>
      </c>
      <c r="C20292" s="101" t="s">
        <v>323</v>
      </c>
      <c r="D20292" s="5">
        <v>1</v>
      </c>
      <c r="E20292" s="16">
        <v>4</v>
      </c>
      <c r="F20292" s="16">
        <f>+E20292*D20292</f>
      </c>
      <c r="G20292" s="6">
        <f>+E20292*D20292</f>
      </c>
      <c r="H20292" s="5">
        <v>1</v>
      </c>
      <c r="I20292" s="183">
        <f>+H20292*G20292</f>
      </c>
      <c r="J20292">
        <v>112</v>
      </c>
      <c r="K20292">
        <f>+H20292-J20292</f>
      </c>
      <c r="L20292">
        <f>+K20292*G20292</f>
      </c>
      <c r="W20292">
        <f t="shared" ref="W20292:W20355" si="2122">IF(LEFT($H20292&amp;"",5)="2019-",$H20292,W20291)</f>
      </c>
      <c r="X20292">
        <f t="shared" ref="X20292:X20355" si="2123">IF($W20292="",0,IF(COUNTIF($AB$2:$AB$80,$W20292)&gt;0,1,0))</f>
      </c>
      <c r="Y20292">
        <f t="shared" ref="Y20292:Y20355" si="2124">IF($C20292="","",UPPER(TRIM(IFERROR(LEFT($C20292&amp;"",FIND("/",$C20292&amp;"")-1),$C20292&amp;""))))</f>
      </c>
      <c r="Z20292">
        <f t="shared" ref="Z20292:Z20355" si="2125">IFERROR(IF(ISNUMBER($G20292),$G20292,0),0)</f>
      </c>
    </row>
    <row r="20293" spans="1:26">
      <c r="A20293" s="5"/>
      <c r="B20293" s="1564" t="s">
        <v>2837</v>
      </c>
      <c r="C20293" s="1565"/>
      <c r="D20293" s="5"/>
      <c r="E20293" s="5"/>
      <c r="F20293" s="5"/>
      <c r="G20293" s="6"/>
      <c r="H20293" s="5"/>
      <c r="I20293" s="102"/>
      <c r="W20293">
        <f t="shared" si="2122"/>
      </c>
      <c r="X20293">
        <f t="shared" si="2123"/>
      </c>
      <c r="Y20293">
        <f t="shared" si="2124"/>
      </c>
      <c r="Z20293">
        <f t="shared" si="2125"/>
      </c>
    </row>
    <row r="20294" spans="1:26" s="759" customFormat="1">
      <c r="A20294" s="404">
        <v>3</v>
      </c>
      <c r="B20294" s="755" t="s">
        <v>651</v>
      </c>
      <c r="C20294" s="404" t="s">
        <v>652</v>
      </c>
      <c r="D20294" s="404"/>
      <c r="E20294" s="404"/>
      <c r="F20294" s="404">
        <v>1</v>
      </c>
      <c r="G20294" s="405">
        <f>+F20294</f>
      </c>
      <c r="H20294" s="756" t="s">
        <v>780</v>
      </c>
      <c r="I20294" s="757">
        <v>0</v>
      </c>
      <c r="W20294">
        <f t="shared" si="2122"/>
      </c>
      <c r="X20294">
        <f t="shared" si="2123"/>
      </c>
      <c r="Y20294">
        <f t="shared" si="2124"/>
      </c>
      <c r="Z20294">
        <f t="shared" si="2125"/>
      </c>
    </row>
    <row r="20295" spans="1:26">
      <c r="A20295" s="5"/>
      <c r="B20295" s="400" t="s">
        <v>2866</v>
      </c>
      <c r="C20295" s="5"/>
      <c r="D20295" s="5"/>
      <c r="E20295" s="5"/>
      <c r="F20295" s="21"/>
      <c r="G20295" s="6"/>
      <c r="H20295" s="5"/>
      <c r="I20295" s="183"/>
      <c r="W20295">
        <f t="shared" si="2122"/>
      </c>
      <c r="X20295">
        <f t="shared" si="2123"/>
      </c>
      <c r="Y20295">
        <f t="shared" si="2124"/>
      </c>
      <c r="Z20295">
        <f t="shared" si="2125"/>
      </c>
    </row>
    <row r="20296" spans="1:26">
      <c r="A20296" s="771" t="s">
        <v>2843</v>
      </c>
      <c r="B20296" s="771" t="s">
        <v>2844</v>
      </c>
      <c r="C20296" s="771" t="s">
        <v>2845</v>
      </c>
      <c r="D20296" s="5"/>
      <c r="E20296" s="5"/>
      <c r="F20296" s="21"/>
      <c r="G20296" s="6"/>
      <c r="H20296" s="5"/>
      <c r="I20296" s="183"/>
      <c r="W20296">
        <f t="shared" si="2122"/>
      </c>
      <c r="X20296">
        <f t="shared" si="2123"/>
      </c>
      <c r="Y20296">
        <f t="shared" si="2124"/>
      </c>
      <c r="Z20296">
        <f t="shared" si="2125"/>
      </c>
    </row>
    <row r="20297" spans="1:26">
      <c r="A20297" s="770" t="s">
        <v>2413</v>
      </c>
      <c r="B20297" s="770" t="s">
        <v>2815</v>
      </c>
      <c r="C20297" s="770">
        <v>33357.06</v>
      </c>
      <c r="D20297" s="5"/>
      <c r="E20297" s="5"/>
      <c r="F20297" s="21"/>
      <c r="G20297" s="6"/>
      <c r="H20297" s="5"/>
      <c r="I20297" s="183"/>
      <c r="W20297">
        <f t="shared" si="2122"/>
      </c>
      <c r="X20297">
        <f t="shared" si="2123"/>
      </c>
      <c r="Y20297">
        <f t="shared" si="2124"/>
      </c>
      <c r="Z20297">
        <f t="shared" si="2125"/>
      </c>
    </row>
    <row r="20298" spans="1:26">
      <c r="A20298" s="770" t="s">
        <v>2419</v>
      </c>
      <c r="B20298" s="770" t="s">
        <v>2815</v>
      </c>
      <c r="C20298" s="770">
        <v>16432.32</v>
      </c>
      <c r="D20298" s="5"/>
      <c r="E20298" s="5"/>
      <c r="F20298" s="21"/>
      <c r="G20298" s="6"/>
      <c r="H20298" s="5"/>
      <c r="I20298" s="183"/>
      <c r="W20298">
        <f t="shared" si="2122"/>
      </c>
      <c r="X20298">
        <f t="shared" si="2123"/>
      </c>
      <c r="Y20298">
        <f t="shared" si="2124"/>
      </c>
      <c r="Z20298">
        <f t="shared" si="2125"/>
      </c>
    </row>
    <row r="20299" spans="1:26">
      <c r="A20299" s="770" t="s">
        <v>2425</v>
      </c>
      <c r="B20299" s="770" t="s">
        <v>2822</v>
      </c>
      <c r="C20299" s="770">
        <v>95778.28</v>
      </c>
      <c r="D20299" s="5"/>
      <c r="E20299" s="5"/>
      <c r="F20299" s="21"/>
      <c r="G20299" s="6"/>
      <c r="H20299" s="5"/>
      <c r="I20299" s="183"/>
      <c r="W20299">
        <f t="shared" si="2122"/>
      </c>
      <c r="X20299">
        <f t="shared" si="2123"/>
      </c>
      <c r="Y20299">
        <f t="shared" si="2124"/>
      </c>
      <c r="Z20299">
        <f t="shared" si="2125"/>
      </c>
    </row>
    <row r="20300" spans="1:26">
      <c r="A20300" s="770" t="s">
        <v>2434</v>
      </c>
      <c r="B20300" s="770" t="s">
        <v>2835</v>
      </c>
      <c r="C20300" s="770">
        <v>43139.46</v>
      </c>
      <c r="D20300" s="5"/>
      <c r="E20300" s="5"/>
      <c r="F20300" s="21"/>
      <c r="G20300" s="6"/>
      <c r="H20300" s="5"/>
      <c r="I20300" s="183"/>
      <c r="W20300">
        <f t="shared" si="2122"/>
      </c>
      <c r="X20300">
        <f t="shared" si="2123"/>
      </c>
      <c r="Y20300">
        <f t="shared" si="2124"/>
      </c>
      <c r="Z20300">
        <f t="shared" si="2125"/>
      </c>
    </row>
    <row r="20301" spans="1:26" ht="15.75" thickBot="1">
      <c r="A20301" s="5"/>
      <c r="B20301" s="772"/>
      <c r="C20301" s="23"/>
      <c r="D20301" s="5"/>
      <c r="E20301" s="5"/>
      <c r="F20301" s="21"/>
      <c r="G20301" s="6"/>
      <c r="H20301" s="5"/>
      <c r="I20301" s="183"/>
      <c r="W20301">
        <f t="shared" si="2122"/>
      </c>
      <c r="X20301">
        <f t="shared" si="2123"/>
      </c>
      <c r="Y20301">
        <f t="shared" si="2124"/>
      </c>
      <c r="Z20301">
        <f t="shared" si="2125"/>
      </c>
    </row>
    <row r="20302" spans="1:26">
      <c r="A20302" s="5"/>
      <c r="B20302" s="597" t="s">
        <v>19</v>
      </c>
      <c r="C20302" s="53">
        <f>SUM(C20297:C20301)</f>
      </c>
      <c r="D20302" s="5"/>
      <c r="E20302" s="5"/>
      <c r="F20302" s="21"/>
      <c r="G20302" s="6"/>
      <c r="H20302" s="5"/>
      <c r="I20302" s="183"/>
      <c r="W20302">
        <f t="shared" si="2122"/>
      </c>
      <c r="X20302">
        <f t="shared" si="2123"/>
      </c>
      <c r="Y20302">
        <f t="shared" si="2124"/>
      </c>
      <c r="Z20302">
        <f t="shared" si="2125"/>
      </c>
    </row>
    <row r="20303" spans="1:26">
      <c r="A20303" s="5"/>
      <c r="B20303" s="8"/>
      <c r="C20303" s="5"/>
      <c r="D20303" s="5"/>
      <c r="E20303" s="5"/>
      <c r="F20303" s="21"/>
      <c r="G20303" s="6"/>
      <c r="H20303" s="5"/>
      <c r="I20303" s="183"/>
      <c r="W20303">
        <f t="shared" si="2122"/>
      </c>
      <c r="X20303">
        <f t="shared" si="2123"/>
      </c>
      <c r="Y20303">
        <f t="shared" si="2124"/>
      </c>
      <c r="Z20303">
        <f t="shared" si="2125"/>
      </c>
    </row>
    <row r="20304" spans="1:26">
      <c r="A20304" s="5"/>
      <c r="B20304" s="848" t="s">
        <v>369</v>
      </c>
      <c r="C20304" s="849"/>
      <c r="D20304" s="5"/>
      <c r="E20304" s="5"/>
      <c r="F20304" s="21"/>
      <c r="G20304" s="6"/>
      <c r="H20304" s="5"/>
      <c r="I20304" s="183"/>
      <c r="W20304">
        <f t="shared" si="2122"/>
      </c>
      <c r="X20304">
        <f t="shared" si="2123"/>
      </c>
      <c r="Y20304">
        <f t="shared" si="2124"/>
      </c>
      <c r="Z20304">
        <f t="shared" si="2125"/>
      </c>
    </row>
    <row r="20305" spans="1:26">
      <c r="A20305" s="5"/>
      <c r="B20305" s="20" t="s">
        <v>600</v>
      </c>
      <c r="C20305" s="5" t="s">
        <v>601</v>
      </c>
      <c r="D20305" s="5">
        <v>1</v>
      </c>
      <c r="E20305" s="5">
        <v>25</v>
      </c>
      <c r="F20305" s="16">
        <f>+E20305*D20305</f>
      </c>
      <c r="G20305" s="6">
        <f>+E20305*D20305</f>
      </c>
      <c r="H20305" s="7">
        <v>1</v>
      </c>
      <c r="I20305" s="183">
        <f>+H20305*G20305</f>
      </c>
      <c r="J20305">
        <v>3.2</v>
      </c>
      <c r="K20305">
        <f>+H20305-J20305</f>
      </c>
      <c r="L20305">
        <f>+K20305*G20305</f>
      </c>
      <c r="W20305">
        <f t="shared" si="2122"/>
      </c>
      <c r="X20305">
        <f t="shared" si="2123"/>
      </c>
      <c r="Y20305">
        <f t="shared" si="2124"/>
      </c>
      <c r="Z20305">
        <f t="shared" si="2125"/>
      </c>
    </row>
    <row r="20306" spans="1:26">
      <c r="A20306" s="5"/>
      <c r="B20306" s="20" t="s">
        <v>1128</v>
      </c>
      <c r="C20306" s="5" t="s">
        <v>592</v>
      </c>
      <c r="D20306" s="5">
        <v>1</v>
      </c>
      <c r="E20306" s="5">
        <v>25</v>
      </c>
      <c r="F20306" s="16">
        <f>+E20306*D20306</f>
      </c>
      <c r="G20306" s="6">
        <f>+E20306*D20306</f>
      </c>
      <c r="H20306" s="7">
        <v>1</v>
      </c>
      <c r="I20306" s="183">
        <f>+H20306*G20306</f>
      </c>
      <c r="J20306">
        <v>3.2</v>
      </c>
      <c r="K20306">
        <f>+H20306-J20306</f>
      </c>
      <c r="L20306">
        <f>+K20306*G20306</f>
      </c>
      <c r="W20306">
        <f t="shared" si="2122"/>
      </c>
      <c r="X20306">
        <f t="shared" si="2123"/>
      </c>
      <c r="Y20306">
        <f t="shared" si="2124"/>
      </c>
      <c r="Z20306">
        <f t="shared" si="2125"/>
      </c>
    </row>
    <row r="20307" spans="1:26">
      <c r="A20307" s="5"/>
      <c r="B20307" s="8"/>
      <c r="C20307" s="5"/>
      <c r="D20307" s="5"/>
      <c r="E20307" s="5"/>
      <c r="F20307" s="21"/>
      <c r="G20307" s="6"/>
      <c r="H20307" s="5"/>
      <c r="I20307" s="183"/>
      <c r="W20307">
        <f t="shared" si="2122"/>
      </c>
      <c r="X20307">
        <f t="shared" si="2123"/>
      </c>
      <c r="Y20307">
        <f t="shared" si="2124"/>
      </c>
      <c r="Z20307">
        <f t="shared" si="2125"/>
      </c>
    </row>
    <row r="20308" spans="1:26">
      <c r="A20308" s="5"/>
      <c r="B20308" s="8"/>
      <c r="C20308" s="5"/>
      <c r="D20308" s="5"/>
      <c r="E20308" s="5"/>
      <c r="F20308" s="21"/>
      <c r="G20308" s="6"/>
      <c r="H20308" s="5"/>
      <c r="I20308" s="183"/>
      <c r="W20308">
        <f t="shared" si="2122"/>
      </c>
      <c r="X20308">
        <f t="shared" si="2123"/>
      </c>
      <c r="Y20308">
        <f t="shared" si="2124"/>
      </c>
      <c r="Z20308">
        <f t="shared" si="2125"/>
      </c>
    </row>
    <row r="20309" spans="1:26" ht="15.75" thickBot="1">
      <c r="A20309" s="5"/>
      <c r="B20309" s="224"/>
      <c r="C20309" s="15"/>
      <c r="D20309" s="23"/>
      <c r="E20309" s="225"/>
      <c r="F20309" s="23"/>
      <c r="G20309" s="24"/>
      <c r="H20309" s="225"/>
      <c r="I20309" s="226"/>
      <c r="W20309">
        <f t="shared" si="2122"/>
      </c>
      <c r="X20309">
        <f t="shared" si="2123"/>
      </c>
      <c r="Y20309">
        <f t="shared" si="2124"/>
      </c>
      <c r="Z20309">
        <f t="shared" si="2125"/>
      </c>
    </row>
    <row r="20310" spans="1:26">
      <c r="A20310" s="227"/>
      <c r="B20310" s="17"/>
      <c r="C20310" s="5"/>
      <c r="D20310" s="59"/>
      <c r="E20310" s="59"/>
      <c r="F20310" s="53"/>
      <c r="G20310" s="78"/>
      <c r="H20310" s="68"/>
      <c r="I20310" s="228">
        <f>SUM(I20289:I20309)</f>
      </c>
      <c r="L20310">
        <f>SUM(L20289:L20309)</f>
      </c>
      <c r="W20310">
        <f t="shared" si="2122"/>
      </c>
      <c r="X20310">
        <f t="shared" si="2123"/>
      </c>
      <c r="Y20310">
        <f t="shared" si="2124"/>
      </c>
      <c r="Z20310">
        <f t="shared" si="2125"/>
      </c>
    </row>
    <row r="20311" spans="1:26">
      <c r="A20311" s="10"/>
      <c r="B20311" s="10"/>
      <c r="C20311" s="69"/>
      <c r="D20311" s="69" t="s">
        <v>520</v>
      </c>
      <c r="E20311" s="69"/>
      <c r="F20311" s="69"/>
      <c r="G20311" s="69"/>
      <c r="H20311" s="112">
        <v>1</v>
      </c>
      <c r="I20311" s="191">
        <f>+L20310*H20311</f>
      </c>
      <c r="N20311">
        <f>77285.5+95778.28+43139.46</f>
      </c>
      <c r="W20311">
        <f t="shared" si="2122"/>
      </c>
      <c r="X20311">
        <f t="shared" si="2123"/>
      </c>
      <c r="Y20311">
        <f t="shared" si="2124"/>
      </c>
      <c r="Z20311">
        <f t="shared" si="2125"/>
      </c>
    </row>
    <row r="20312" spans="1:26" ht="15.75" thickBot="1">
      <c r="A20312" s="10"/>
      <c r="B20312" s="11" t="s">
        <v>20</v>
      </c>
      <c r="C20312" s="35"/>
      <c r="D20312" s="35"/>
      <c r="E20312" s="35"/>
      <c r="F20312" s="35"/>
      <c r="G20312" s="35"/>
      <c r="H20312" s="35"/>
      <c r="I20312" s="98"/>
      <c r="W20312">
        <f t="shared" si="2122"/>
      </c>
      <c r="X20312">
        <f t="shared" si="2123"/>
      </c>
      <c r="Y20312">
        <f t="shared" si="2124"/>
      </c>
      <c r="Z20312">
        <f t="shared" si="2125"/>
      </c>
    </row>
    <row r="20313" spans="1:26" ht="15.75" thickBot="1">
      <c r="A20313" s="99"/>
      <c r="B20313" s="38"/>
      <c r="C20313" s="39" t="s">
        <v>21</v>
      </c>
      <c r="D20313" s="40">
        <f>SUM(D20289:D20312)</f>
      </c>
      <c r="E20313" s="41" t="s">
        <v>360</v>
      </c>
      <c r="F20313" s="40">
        <f>SUM(F20289:F20312)</f>
      </c>
      <c r="G20313" s="40">
        <f>SUM(G20289:G20312)</f>
      </c>
      <c r="H20313" s="41">
        <f>+SUMPRODUCT(H20289:H20309,F20289:F20309)</f>
      </c>
      <c r="I20313" s="100">
        <f>+I20310-I20311</f>
      </c>
      <c r="W20313">
        <f t="shared" si="2122"/>
      </c>
      <c r="X20313">
        <f t="shared" si="2123"/>
      </c>
      <c r="Y20313">
        <f t="shared" si="2124"/>
      </c>
      <c r="Z20313">
        <f t="shared" si="2125"/>
      </c>
    </row>
    <row r="20314" spans="1:26">
      <c r="A20314" s="10"/>
      <c r="B20314" s="10"/>
      <c r="C20314" s="91"/>
      <c r="D20314" s="91"/>
      <c r="E20314" s="91"/>
      <c r="F20314" s="91"/>
      <c r="G20314" s="91"/>
      <c r="H20314" s="91"/>
      <c r="I20314" s="91"/>
      <c r="W20314">
        <f t="shared" si="2122"/>
      </c>
      <c r="X20314">
        <f t="shared" si="2123"/>
      </c>
      <c r="Y20314">
        <f t="shared" si="2124"/>
      </c>
      <c r="Z20314">
        <f t="shared" si="2125"/>
      </c>
    </row>
    <row r="20315" spans="1:26">
      <c r="W20315">
        <f t="shared" si="2122"/>
      </c>
      <c r="X20315">
        <f t="shared" si="2123"/>
      </c>
      <c r="Y20315">
        <f t="shared" si="2124"/>
      </c>
      <c r="Z20315">
        <f t="shared" si="2125"/>
      </c>
    </row>
    <row r="20316" spans="1:26">
      <c r="W20316">
        <f t="shared" si="2122"/>
      </c>
      <c r="X20316">
        <f t="shared" si="2123"/>
      </c>
      <c r="Y20316">
        <f t="shared" si="2124"/>
      </c>
      <c r="Z20316">
        <f t="shared" si="2125"/>
      </c>
    </row>
    <row r="20317" spans="1:26">
      <c r="W20317">
        <f t="shared" si="2122"/>
      </c>
      <c r="X20317">
        <f t="shared" si="2123"/>
      </c>
      <c r="Y20317">
        <f t="shared" si="2124"/>
      </c>
      <c r="Z20317">
        <f t="shared" si="2125"/>
      </c>
    </row>
    <row r="20318" spans="1:26">
      <c r="A20318" s="1562" t="s">
        <v>0</v>
      </c>
      <c r="B20318" s="1562"/>
      <c r="C20318" s="1562"/>
      <c r="D20318" s="1562"/>
      <c r="E20318" s="1562"/>
      <c r="F20318" s="1562"/>
      <c r="G20318" s="1562"/>
      <c r="H20318" s="1562"/>
      <c r="I20318" s="1562"/>
      <c r="W20318">
        <f t="shared" si="2122"/>
      </c>
      <c r="X20318">
        <f t="shared" si="2123"/>
      </c>
      <c r="Y20318">
        <f t="shared" si="2124"/>
      </c>
      <c r="Z20318">
        <f t="shared" si="2125"/>
      </c>
    </row>
    <row r="20319" spans="1:26">
      <c r="W20319">
        <f t="shared" si="2122"/>
      </c>
      <c r="X20319">
        <f t="shared" si="2123"/>
      </c>
      <c r="Y20319">
        <f t="shared" si="2124"/>
      </c>
      <c r="Z20319">
        <f t="shared" si="2125"/>
      </c>
    </row>
    <row r="20320" spans="1:26">
      <c r="A20320" s="1" t="s">
        <v>1</v>
      </c>
      <c r="B20320" s="1"/>
      <c r="G20320" s="495" t="s">
        <v>2</v>
      </c>
      <c r="H20320" s="3" t="s">
        <v>2835</v>
      </c>
      <c r="W20320">
        <f t="shared" si="2122"/>
      </c>
      <c r="X20320">
        <f t="shared" si="2123"/>
      </c>
      <c r="Y20320">
        <f t="shared" si="2124"/>
      </c>
      <c r="Z20320">
        <f t="shared" si="2125"/>
      </c>
    </row>
    <row r="20321" spans="1:26">
      <c r="A20321" s="1" t="inlineStr">
        <is>
          <t>Dealer-355</t>
        </is>
      </c>
      <c r="B20321" s="1"/>
      <c r="C20321" s="51"/>
      <c r="G20321" s="496" t="s">
        <v>1440</v>
      </c>
      <c r="H20321" s="1" t="s">
        <v>2435</v>
      </c>
      <c r="W20321">
        <f t="shared" si="2122"/>
      </c>
      <c r="X20321">
        <f t="shared" si="2123"/>
      </c>
      <c r="Y20321">
        <f t="shared" si="2124"/>
      </c>
      <c r="Z20321">
        <f t="shared" si="2125"/>
      </c>
    </row>
    <row r="20322" spans="1:26">
      <c r="A20322" s="1" t="inlineStr">
        <is>
          <t>Address line (redacted)</t>
        </is>
      </c>
      <c r="B20322" s="1"/>
      <c r="C20322" s="51"/>
      <c r="W20322">
        <f t="shared" si="2122"/>
      </c>
      <c r="X20322">
        <f t="shared" si="2123"/>
      </c>
      <c r="Y20322">
        <f t="shared" si="2124"/>
      </c>
      <c r="Z20322">
        <f t="shared" si="2125"/>
      </c>
    </row>
    <row r="20323" spans="1:26">
      <c r="A20323" s="1"/>
      <c r="B20323" s="1"/>
      <c r="C20323" s="51"/>
      <c r="W20323">
        <f t="shared" si="2122"/>
      </c>
      <c r="X20323">
        <f t="shared" si="2123"/>
      </c>
      <c r="Y20323">
        <f t="shared" si="2124"/>
      </c>
      <c r="Z20323">
        <f t="shared" si="2125"/>
      </c>
    </row>
    <row r="20324" spans="1:26">
      <c r="A20324" s="1"/>
      <c r="B20324" s="1582"/>
      <c r="C20324" s="1582"/>
      <c r="W20324">
        <f t="shared" si="2122"/>
      </c>
      <c r="X20324">
        <f t="shared" si="2123"/>
      </c>
      <c r="Y20324">
        <f t="shared" si="2124"/>
      </c>
      <c r="Z20324">
        <f t="shared" si="2125"/>
      </c>
    </row>
    <row r="20325" spans="1:26">
      <c r="A20325" s="49" t="s">
        <v>4</v>
      </c>
      <c r="B20325" s="87"/>
      <c r="W20325">
        <f t="shared" si="2122"/>
      </c>
      <c r="X20325">
        <f t="shared" si="2123"/>
      </c>
      <c r="Y20325">
        <f t="shared" si="2124"/>
      </c>
      <c r="Z20325">
        <f t="shared" si="2125"/>
      </c>
    </row>
    <row r="20326" spans="1:26">
      <c r="A20326" s="12"/>
      <c r="B20326" s="86"/>
      <c r="W20326">
        <f t="shared" si="2122"/>
      </c>
      <c r="X20326">
        <f t="shared" si="2123"/>
      </c>
      <c r="Y20326">
        <f t="shared" si="2124"/>
      </c>
      <c r="Z20326">
        <f t="shared" si="2125"/>
      </c>
    </row>
    <row r="20327" spans="1:26">
      <c r="A20327" s="1" t="s">
        <v>5</v>
      </c>
      <c r="W20327">
        <f t="shared" si="2122"/>
      </c>
      <c r="X20327">
        <f t="shared" si="2123"/>
      </c>
      <c r="Y20327">
        <f t="shared" si="2124"/>
      </c>
      <c r="Z20327">
        <f t="shared" si="2125"/>
      </c>
    </row>
    <row r="20328" spans="1:26">
      <c r="A20328" s="1" t="s">
        <v>6</v>
      </c>
      <c r="W20328">
        <f t="shared" si="2122"/>
      </c>
      <c r="X20328">
        <f t="shared" si="2123"/>
      </c>
      <c r="Y20328">
        <f t="shared" si="2124"/>
      </c>
      <c r="Z20328">
        <f t="shared" si="2125"/>
      </c>
    </row>
    <row r="20329" spans="1:26" ht="15.75" thickBot="1">
      <c r="A20329" s="1" t="s">
        <v>7</v>
      </c>
      <c r="W20329">
        <f t="shared" si="2122"/>
      </c>
      <c r="X20329">
        <f t="shared" si="2123"/>
      </c>
      <c r="Y20329">
        <f t="shared" si="2124"/>
      </c>
      <c r="Z20329">
        <f t="shared" si="2125"/>
      </c>
    </row>
    <row r="20330" spans="1:26" ht="24">
      <c r="A20330" s="26" t="s">
        <v>8</v>
      </c>
      <c r="B20330" s="27" t="s">
        <v>9</v>
      </c>
      <c r="C20330" s="27" t="s">
        <v>10</v>
      </c>
      <c r="D20330" s="200" t="s">
        <v>11</v>
      </c>
      <c r="E20330" s="200" t="s">
        <v>12</v>
      </c>
      <c r="F20330" s="200" t="s">
        <v>13</v>
      </c>
      <c r="G20330" s="200" t="s">
        <v>14</v>
      </c>
      <c r="H20330" s="201" t="s">
        <v>15</v>
      </c>
      <c r="I20330" s="202" t="s">
        <v>16</v>
      </c>
      <c r="W20330">
        <f t="shared" si="2122"/>
      </c>
      <c r="X20330">
        <f t="shared" si="2123"/>
      </c>
      <c r="Y20330">
        <f t="shared" si="2124"/>
      </c>
      <c r="Z20330">
        <f t="shared" si="2125"/>
      </c>
    </row>
    <row r="20331" spans="1:26">
      <c r="A20331" s="107"/>
      <c r="B20331" s="1564" t="s">
        <v>18</v>
      </c>
      <c r="C20331" s="1565"/>
      <c r="D20331" s="53"/>
      <c r="E20331" s="53"/>
      <c r="F20331" s="91"/>
      <c r="G20331" s="92"/>
      <c r="H20331" s="91"/>
      <c r="I20331" s="250"/>
      <c r="W20331">
        <f t="shared" si="2122"/>
      </c>
      <c r="X20331">
        <f t="shared" si="2123"/>
      </c>
      <c r="Y20331">
        <f t="shared" si="2124"/>
      </c>
      <c r="Z20331">
        <f t="shared" si="2125"/>
      </c>
    </row>
    <row r="20332" spans="1:26">
      <c r="A20332" s="5">
        <v>1</v>
      </c>
      <c r="B20332" s="8" t="s">
        <v>275</v>
      </c>
      <c r="C20332" s="5" t="s">
        <v>276</v>
      </c>
      <c r="D20332" s="134"/>
      <c r="E20332" s="5"/>
      <c r="F20332" s="21">
        <v>1</v>
      </c>
      <c r="G20332" s="6">
        <f>+F20332</f>
      </c>
      <c r="H20332" s="9">
        <v>1</v>
      </c>
      <c r="I20332" s="102">
        <f>+H20332*G20332</f>
      </c>
      <c r="K20332" s="312">
        <v>6.04</v>
      </c>
      <c r="L20332">
        <f>+K20332/4</f>
      </c>
      <c r="W20332">
        <f t="shared" si="2122"/>
      </c>
      <c r="X20332">
        <f t="shared" si="2123"/>
      </c>
      <c r="Y20332">
        <f t="shared" si="2124"/>
      </c>
      <c r="Z20332">
        <f t="shared" si="2125"/>
      </c>
    </row>
    <row r="20333" spans="1:26">
      <c r="A20333" s="5">
        <v>2</v>
      </c>
      <c r="B20333" s="8" t="s">
        <v>831</v>
      </c>
      <c r="C20333" s="5" t="s">
        <v>329</v>
      </c>
      <c r="D20333" s="134"/>
      <c r="E20333" s="16"/>
      <c r="F20333" s="21">
        <v>1</v>
      </c>
      <c r="G20333" s="6">
        <f>+F20333</f>
      </c>
      <c r="H20333" s="5">
        <v>1</v>
      </c>
      <c r="I20333" s="102">
        <f>+H20333*G20333</f>
      </c>
      <c r="K20333" s="312">
        <v>6.18</v>
      </c>
      <c r="L20333">
        <f>+K20333/4</f>
      </c>
      <c r="W20333">
        <f t="shared" si="2122"/>
      </c>
      <c r="X20333">
        <f t="shared" si="2123"/>
      </c>
      <c r="Y20333">
        <f t="shared" si="2124"/>
      </c>
      <c r="Z20333">
        <f t="shared" si="2125"/>
      </c>
    </row>
    <row r="20334" spans="1:26">
      <c r="A20334" s="5">
        <v>3</v>
      </c>
      <c r="B20334" s="95" t="s">
        <v>823</v>
      </c>
      <c r="C20334" s="101" t="s">
        <v>822</v>
      </c>
      <c r="D20334" s="134"/>
      <c r="E20334" s="5"/>
      <c r="F20334" s="21">
        <v>1</v>
      </c>
      <c r="G20334" s="6">
        <f>+F20334</f>
      </c>
      <c r="H20334" s="16">
        <v>1</v>
      </c>
      <c r="I20334" s="102">
        <f>+H20334*G20334</f>
      </c>
      <c r="K20334" s="312">
        <v>6.62</v>
      </c>
      <c r="L20334">
        <f>+K20334/4</f>
      </c>
      <c r="W20334">
        <f t="shared" si="2122"/>
      </c>
      <c r="X20334">
        <f t="shared" si="2123"/>
      </c>
      <c r="Y20334">
        <f t="shared" si="2124"/>
      </c>
      <c r="Z20334">
        <f t="shared" si="2125"/>
      </c>
    </row>
    <row r="20335" spans="1:26" ht="24">
      <c r="A20335" s="5">
        <v>4</v>
      </c>
      <c r="B20335" s="95" t="s">
        <v>322</v>
      </c>
      <c r="C20335" s="101" t="s">
        <v>323</v>
      </c>
      <c r="D20335" s="134"/>
      <c r="E20335" s="16"/>
      <c r="F20335" s="21">
        <v>1</v>
      </c>
      <c r="G20335" s="6">
        <f>+F20335</f>
      </c>
      <c r="H20335" s="5">
        <v>1</v>
      </c>
      <c r="I20335" s="102">
        <f>+H20335*G20335</f>
      </c>
      <c r="K20335" s="312">
        <v>6</v>
      </c>
      <c r="L20335">
        <f>+K20335/4</f>
      </c>
      <c r="W20335">
        <f t="shared" si="2122"/>
      </c>
      <c r="X20335">
        <f t="shared" si="2123"/>
      </c>
      <c r="Y20335">
        <f t="shared" si="2124"/>
      </c>
      <c r="Z20335">
        <f t="shared" si="2125"/>
      </c>
    </row>
    <row r="20336" spans="1:26">
      <c r="A20336" s="5"/>
      <c r="B20336" s="1602" t="s">
        <v>304</v>
      </c>
      <c r="C20336" s="1603"/>
      <c r="D20336" s="5"/>
      <c r="E20336" s="5"/>
      <c r="F20336" s="5"/>
      <c r="G20336" s="5"/>
      <c r="H20336" s="5"/>
      <c r="I20336" s="102"/>
      <c r="W20336">
        <f t="shared" si="2122"/>
      </c>
      <c r="X20336">
        <f t="shared" si="2123"/>
      </c>
      <c r="Y20336">
        <f t="shared" si="2124"/>
      </c>
      <c r="Z20336">
        <f t="shared" si="2125"/>
      </c>
    </row>
    <row r="20337" spans="1:26">
      <c r="A20337" s="5"/>
      <c r="B20337" s="1604"/>
      <c r="C20337" s="1605"/>
      <c r="D20337" s="5"/>
      <c r="E20337" s="5"/>
      <c r="F20337" s="5"/>
      <c r="G20337" s="5"/>
      <c r="H20337" s="5"/>
      <c r="I20337" s="102"/>
      <c r="L20337">
        <f>SUM(L20332:L20336)</f>
      </c>
      <c r="W20337">
        <f t="shared" si="2122"/>
      </c>
      <c r="X20337">
        <f t="shared" si="2123"/>
      </c>
      <c r="Y20337">
        <f t="shared" si="2124"/>
      </c>
      <c r="Z20337">
        <f t="shared" si="2125"/>
      </c>
    </row>
    <row r="20338" spans="1:26">
      <c r="A20338" s="5"/>
      <c r="B20338" s="1651" t="s">
        <v>1020</v>
      </c>
      <c r="C20338" s="1651"/>
      <c r="D20338" s="5"/>
      <c r="E20338" s="5"/>
      <c r="F20338" s="5"/>
      <c r="G20338" s="5"/>
      <c r="H20338" s="5"/>
      <c r="I20338" s="102"/>
      <c r="L20338">
        <f>+L20337*110</f>
      </c>
      <c r="M20338">
        <f>+L20338*0.175</f>
      </c>
      <c r="N20338">
        <f>+M20338+L20338</f>
      </c>
      <c r="O20338">
        <f>+N20338*0.18</f>
      </c>
      <c r="P20338">
        <f>+O20338+N20338</f>
      </c>
      <c r="W20338">
        <f t="shared" si="2122"/>
      </c>
      <c r="X20338">
        <f t="shared" si="2123"/>
      </c>
      <c r="Y20338">
        <f t="shared" si="2124"/>
      </c>
      <c r="Z20338">
        <f t="shared" si="2125"/>
      </c>
    </row>
    <row r="20339" spans="1:26">
      <c r="A20339" s="5"/>
      <c r="B20339" s="1651"/>
      <c r="C20339" s="1651"/>
      <c r="D20339" s="5"/>
      <c r="E20339" s="5"/>
      <c r="F20339" s="5"/>
      <c r="G20339" s="5"/>
      <c r="H20339" s="5"/>
      <c r="I20339" s="102"/>
      <c r="W20339">
        <f t="shared" si="2122"/>
      </c>
      <c r="X20339">
        <f t="shared" si="2123"/>
      </c>
      <c r="Y20339">
        <f t="shared" si="2124"/>
      </c>
      <c r="Z20339">
        <f t="shared" si="2125"/>
      </c>
    </row>
    <row r="20340" spans="1:26" ht="15.75" thickBot="1">
      <c r="A20340" s="5"/>
      <c r="B20340" s="1651"/>
      <c r="C20340" s="1651"/>
      <c r="D20340" s="5"/>
      <c r="E20340" s="23"/>
      <c r="F20340" s="24"/>
      <c r="G20340" s="23"/>
      <c r="H20340" s="23"/>
      <c r="I20340" s="172"/>
      <c r="W20340">
        <f t="shared" si="2122"/>
      </c>
      <c r="X20340">
        <f t="shared" si="2123"/>
      </c>
      <c r="Y20340">
        <f t="shared" si="2124"/>
      </c>
      <c r="Z20340">
        <f t="shared" si="2125"/>
      </c>
    </row>
    <row r="20341" spans="1:26">
      <c r="A20341" s="5"/>
      <c r="B20341" s="1651"/>
      <c r="C20341" s="1651"/>
      <c r="D20341" s="5"/>
      <c r="E20341" s="53"/>
      <c r="F20341" s="78"/>
      <c r="G20341" s="53"/>
      <c r="H20341" s="324" t="s">
        <v>19</v>
      </c>
      <c r="I20341" s="525">
        <f>SUM(I20332:I20340)</f>
      </c>
      <c r="W20341">
        <f t="shared" si="2122"/>
      </c>
      <c r="X20341">
        <f t="shared" si="2123"/>
      </c>
      <c r="Y20341">
        <f t="shared" si="2124"/>
      </c>
      <c r="Z20341">
        <f t="shared" si="2125"/>
      </c>
    </row>
    <row r="20342" spans="1:26">
      <c r="A20342" s="5"/>
      <c r="B20342" s="1651"/>
      <c r="C20342" s="1651"/>
      <c r="D20342" s="5"/>
      <c r="E20342" s="5"/>
      <c r="F20342" s="6"/>
      <c r="G20342" s="5" t="s">
        <v>314</v>
      </c>
      <c r="H20342" s="385">
        <v>1</v>
      </c>
      <c r="I20342" s="102">
        <f>+H20342*I20341</f>
      </c>
      <c r="W20342">
        <f t="shared" si="2122"/>
      </c>
      <c r="X20342">
        <f t="shared" si="2123"/>
      </c>
      <c r="Y20342">
        <f t="shared" si="2124"/>
      </c>
      <c r="Z20342">
        <f t="shared" si="2125"/>
      </c>
    </row>
    <row r="20343" spans="1:26">
      <c r="A20343" s="5"/>
      <c r="B20343" s="8"/>
      <c r="C20343" s="5"/>
      <c r="D20343" s="50"/>
      <c r="E20343" s="5"/>
      <c r="F20343" s="5"/>
      <c r="G20343" s="6" t="s">
        <v>919</v>
      </c>
      <c r="H20343" s="5"/>
      <c r="I20343" s="129">
        <v>1</v>
      </c>
      <c r="W20343">
        <f t="shared" si="2122"/>
      </c>
      <c r="X20343">
        <f t="shared" si="2123"/>
      </c>
      <c r="Y20343">
        <f t="shared" si="2124"/>
      </c>
      <c r="Z20343">
        <f t="shared" si="2125"/>
      </c>
    </row>
    <row r="20344" spans="1:26">
      <c r="A20344" s="107"/>
      <c r="B20344" s="106"/>
      <c r="C20344" s="5"/>
      <c r="D20344" s="50"/>
      <c r="E20344" s="5"/>
      <c r="F20344" s="6"/>
      <c r="G20344" s="6"/>
      <c r="H20344" s="5"/>
      <c r="I20344" s="129"/>
      <c r="W20344">
        <f t="shared" si="2122"/>
      </c>
      <c r="X20344">
        <f t="shared" si="2123"/>
      </c>
      <c r="Y20344">
        <f t="shared" si="2124"/>
      </c>
      <c r="Z20344">
        <f t="shared" si="2125"/>
      </c>
    </row>
    <row r="20345" spans="1:26">
      <c r="A20345" s="33"/>
      <c r="B20345" s="10"/>
      <c r="C20345" s="10"/>
      <c r="D20345" s="132"/>
      <c r="E20345" s="132"/>
      <c r="F20345" s="132"/>
      <c r="G20345" s="132"/>
      <c r="H20345" s="133"/>
      <c r="I20345" s="61"/>
      <c r="W20345">
        <f t="shared" si="2122"/>
      </c>
      <c r="X20345">
        <f t="shared" si="2123"/>
      </c>
      <c r="Y20345">
        <f t="shared" si="2124"/>
      </c>
      <c r="Z20345">
        <f t="shared" si="2125"/>
      </c>
    </row>
    <row r="20346" spans="1:26" ht="15.75" thickBot="1">
      <c r="A20346" s="33"/>
      <c r="B20346" s="11" t="s">
        <v>20</v>
      </c>
      <c r="C20346" s="35"/>
      <c r="D20346" s="35"/>
      <c r="E20346" s="35"/>
      <c r="F20346" s="35"/>
      <c r="G20346" s="35"/>
      <c r="H20346" s="35"/>
      <c r="I20346" s="36"/>
      <c r="W20346">
        <f t="shared" si="2122"/>
      </c>
      <c r="X20346">
        <f t="shared" si="2123"/>
      </c>
      <c r="Y20346">
        <f t="shared" si="2124"/>
      </c>
      <c r="Z20346">
        <f t="shared" si="2125"/>
      </c>
    </row>
    <row r="20347" spans="1:26" ht="15.75" thickBot="1">
      <c r="A20347" s="37"/>
      <c r="B20347" s="38"/>
      <c r="C20347" s="39" t="s">
        <v>21</v>
      </c>
      <c r="D20347" s="40">
        <f>SUM(D20331:D20346)</f>
      </c>
      <c r="E20347" s="41">
        <f>IF(H20347=I20347,"OK","NO")</f>
      </c>
      <c r="F20347" s="40">
        <f>SUM(F20331:F20346)</f>
      </c>
      <c r="G20347" s="40">
        <f>SUM(G20331:G20346)</f>
      </c>
      <c r="H20347" s="41">
        <f>SUMPRODUCT(F20331:F20344,H20331:H20344)</f>
      </c>
      <c r="I20347" s="43">
        <f>SUM(I20341:I20346)</f>
      </c>
      <c r="W20347">
        <f t="shared" si="2122"/>
      </c>
      <c r="X20347">
        <f t="shared" si="2123"/>
      </c>
      <c r="Y20347">
        <f t="shared" si="2124"/>
      </c>
      <c r="Z20347">
        <f t="shared" si="2125"/>
      </c>
    </row>
    <row r="20348" spans="1:26" ht="15.75" thickBot="1">
      <c r="A20348" s="44"/>
      <c r="B20348" s="116"/>
      <c r="C20348" s="45"/>
      <c r="D20348" s="45"/>
      <c r="E20348" s="45"/>
      <c r="F20348" s="45"/>
      <c r="G20348" s="45"/>
      <c r="H20348" s="45"/>
      <c r="I20348" s="47"/>
      <c r="W20348">
        <f t="shared" si="2122"/>
      </c>
      <c r="X20348">
        <f t="shared" si="2123"/>
      </c>
      <c r="Y20348">
        <f t="shared" si="2124"/>
      </c>
      <c r="Z20348">
        <f t="shared" si="2125"/>
      </c>
    </row>
    <row r="20349" spans="1:26">
      <c r="A20349" s="12" t="s">
        <v>315</v>
      </c>
      <c r="B20349" s="12"/>
      <c r="W20349">
        <f t="shared" si="2122"/>
      </c>
      <c r="X20349">
        <f t="shared" si="2123"/>
      </c>
      <c r="Y20349">
        <f t="shared" si="2124"/>
      </c>
      <c r="Z20349">
        <f t="shared" si="2125"/>
      </c>
    </row>
    <row r="20350" spans="1:26">
      <c r="W20350">
        <f t="shared" si="2122"/>
      </c>
      <c r="X20350">
        <f t="shared" si="2123"/>
      </c>
      <c r="Y20350">
        <f t="shared" si="2124"/>
      </c>
      <c r="Z20350">
        <f t="shared" si="2125"/>
      </c>
    </row>
    <row r="20351" spans="1:26">
      <c r="W20351">
        <f t="shared" si="2122"/>
      </c>
      <c r="X20351">
        <f t="shared" si="2123"/>
      </c>
      <c r="Y20351">
        <f t="shared" si="2124"/>
      </c>
      <c r="Z20351">
        <f t="shared" si="2125"/>
      </c>
    </row>
    <row r="20352" spans="1:26">
      <c r="W20352">
        <f t="shared" si="2122"/>
      </c>
      <c r="X20352">
        <f t="shared" si="2123"/>
      </c>
      <c r="Y20352">
        <f t="shared" si="2124"/>
      </c>
      <c r="Z20352">
        <f t="shared" si="2125"/>
      </c>
    </row>
    <row r="20353" spans="1:26">
      <c r="A20353" s="1562" t="s">
        <v>0</v>
      </c>
      <c r="B20353" s="1562"/>
      <c r="C20353" s="1562"/>
      <c r="D20353" s="1562"/>
      <c r="E20353" s="1562"/>
      <c r="F20353" s="1562"/>
      <c r="G20353" s="1562"/>
      <c r="H20353" s="1562"/>
      <c r="I20353" s="1562"/>
      <c r="W20353">
        <f t="shared" si="2122"/>
      </c>
      <c r="X20353">
        <f t="shared" si="2123"/>
      </c>
      <c r="Y20353">
        <f t="shared" si="2124"/>
      </c>
      <c r="Z20353">
        <f t="shared" si="2125"/>
      </c>
    </row>
    <row r="20354" spans="1:26">
      <c r="W20354">
        <f t="shared" si="2122"/>
      </c>
      <c r="X20354">
        <f t="shared" si="2123"/>
      </c>
      <c r="Y20354">
        <f t="shared" si="2124"/>
      </c>
      <c r="Z20354">
        <f t="shared" si="2125"/>
      </c>
    </row>
    <row r="20355" spans="1:26">
      <c r="A20355" s="1" t="s">
        <v>1</v>
      </c>
      <c r="B20355" s="1"/>
      <c r="G20355" s="495" t="s">
        <v>2</v>
      </c>
      <c r="H20355" s="3" t="s">
        <v>2849</v>
      </c>
      <c r="W20355">
        <f t="shared" si="2122"/>
      </c>
      <c r="X20355">
        <f t="shared" si="2123"/>
      </c>
      <c r="Y20355">
        <f t="shared" si="2124"/>
      </c>
      <c r="Z20355">
        <f t="shared" si="2125"/>
      </c>
    </row>
    <row r="20356" spans="1:26">
      <c r="A20356" s="22" t="inlineStr">
        <is>
          <t>ATTN: Contact-005</t>
        </is>
      </c>
      <c r="B20356" s="1"/>
      <c r="F20356" s="4"/>
      <c r="G20356" s="496" t="s">
        <v>1440</v>
      </c>
      <c r="H20356" s="1" t="s">
        <v>2436</v>
      </c>
      <c r="W20356">
        <f t="shared" ref="W20356:W20419" si="2126">IF(LEFT($H20356&amp;"",5)="2019-",$H20356,W20355)</f>
      </c>
      <c r="X20356">
        <f t="shared" ref="X20356:X20419" si="2127">IF($W20356="",0,IF(COUNTIF($AB$2:$AB$80,$W20356)&gt;0,1,0))</f>
      </c>
      <c r="Y20356">
        <f t="shared" ref="Y20356:Y20419" si="2128">IF($C20356="","",UPPER(TRIM(IFERROR(LEFT($C20356&amp;"",FIND("/",$C20356&amp;"")-1),$C20356&amp;""))))</f>
      </c>
      <c r="Z20356">
        <f t="shared" ref="Z20356:Z20419" si="2129">IFERROR(IF(ISNUMBER($G20356),$G20356,0),0)</f>
      </c>
    </row>
    <row r="20357" spans="1:26">
      <c r="A20357" s="1" t="inlineStr">
        <is>
          <t>Dealer-112</t>
        </is>
      </c>
      <c r="B20357" s="1"/>
      <c r="W20357">
        <f t="shared" si="2126"/>
      </c>
      <c r="X20357">
        <f t="shared" si="2127"/>
      </c>
      <c r="Y20357">
        <f t="shared" si="2128"/>
      </c>
      <c r="Z20357">
        <f t="shared" si="2129"/>
      </c>
    </row>
    <row r="20358" spans="1:26">
      <c r="A20358" s="1" t="inlineStr">
        <is>
          <t>Address line (redacted)</t>
        </is>
      </c>
      <c r="B20358" s="1"/>
      <c r="D20358" s="85"/>
      <c r="E20358" s="85"/>
      <c r="F20358" s="85"/>
      <c r="G20358" s="85"/>
      <c r="H20358" s="85"/>
      <c r="W20358">
        <f t="shared" si="2126"/>
      </c>
      <c r="X20358">
        <f t="shared" si="2127"/>
      </c>
      <c r="Y20358">
        <f t="shared" si="2128"/>
      </c>
      <c r="Z20358">
        <f t="shared" si="2129"/>
      </c>
    </row>
    <row r="20359" spans="1:26">
      <c r="A20359" s="22" t="inlineStr">
        <is>
          <t>Address line (redacted)</t>
        </is>
      </c>
      <c r="B20359" s="86"/>
      <c r="D20359" s="85"/>
      <c r="E20359" s="85"/>
      <c r="F20359" s="85"/>
      <c r="G20359" s="85"/>
      <c r="H20359" s="85"/>
      <c r="W20359">
        <f t="shared" si="2126"/>
      </c>
      <c r="X20359">
        <f t="shared" si="2127"/>
      </c>
      <c r="Y20359">
        <f t="shared" si="2128"/>
      </c>
      <c r="Z20359">
        <f t="shared" si="2129"/>
      </c>
    </row>
    <row r="20360" spans="1:26">
      <c r="A20360" s="49" t="s">
        <v>4</v>
      </c>
      <c r="B20360" s="87" t="inlineStr">
        <is>
          <t>GSTIN-MASKED</t>
        </is>
      </c>
      <c r="W20360">
        <f t="shared" si="2126"/>
      </c>
      <c r="X20360">
        <f t="shared" si="2127"/>
      </c>
      <c r="Y20360">
        <f t="shared" si="2128"/>
      </c>
      <c r="Z20360">
        <f t="shared" si="2129"/>
      </c>
    </row>
    <row r="20361" spans="1:26">
      <c r="A20361" s="1" t="s">
        <v>5</v>
      </c>
      <c r="N20361">
        <f>221+197+65</f>
      </c>
      <c r="W20361">
        <f t="shared" si="2126"/>
      </c>
      <c r="X20361">
        <f t="shared" si="2127"/>
      </c>
      <c r="Y20361">
        <f t="shared" si="2128"/>
      </c>
      <c r="Z20361">
        <f t="shared" si="2129"/>
      </c>
    </row>
    <row r="20362" spans="1:26">
      <c r="A20362" s="1" t="s">
        <v>6</v>
      </c>
      <c r="W20362">
        <f t="shared" si="2126"/>
      </c>
      <c r="X20362">
        <f t="shared" si="2127"/>
      </c>
      <c r="Y20362">
        <f t="shared" si="2128"/>
      </c>
      <c r="Z20362">
        <f t="shared" si="2129"/>
      </c>
    </row>
    <row r="20363" spans="1:26">
      <c r="A20363" s="1" t="s">
        <v>7</v>
      </c>
      <c r="W20363">
        <f t="shared" si="2126"/>
      </c>
      <c r="X20363">
        <f t="shared" si="2127"/>
      </c>
      <c r="Y20363">
        <f t="shared" si="2128"/>
      </c>
      <c r="Z20363">
        <f t="shared" si="2129"/>
      </c>
    </row>
    <row r="20364" spans="1:26" ht="24">
      <c r="A20364" s="88" t="s">
        <v>8</v>
      </c>
      <c r="B20364" s="89" t="s">
        <v>9</v>
      </c>
      <c r="C20364" s="89" t="s">
        <v>10</v>
      </c>
      <c r="D20364" s="34" t="s">
        <v>11</v>
      </c>
      <c r="E20364" s="34" t="s">
        <v>12</v>
      </c>
      <c r="F20364" s="34" t="s">
        <v>13</v>
      </c>
      <c r="G20364" s="34" t="s">
        <v>14</v>
      </c>
      <c r="H20364" s="88" t="s">
        <v>15</v>
      </c>
      <c r="I20364" s="90" t="s">
        <v>16</v>
      </c>
      <c r="W20364">
        <f t="shared" si="2126"/>
      </c>
      <c r="X20364">
        <f t="shared" si="2127"/>
      </c>
      <c r="Y20364">
        <f t="shared" si="2128"/>
      </c>
      <c r="Z20364">
        <f t="shared" si="2129"/>
      </c>
    </row>
    <row r="20365" spans="1:26">
      <c r="A20365" s="5"/>
      <c r="B20365" s="1563" t="s">
        <v>300</v>
      </c>
      <c r="C20365" s="1563"/>
      <c r="D20365" s="5"/>
      <c r="E20365" s="5"/>
      <c r="F20365" s="5"/>
      <c r="G20365" s="6"/>
      <c r="H20365" s="5"/>
      <c r="I20365" s="183"/>
      <c r="W20365">
        <f t="shared" si="2126"/>
      </c>
      <c r="X20365">
        <f t="shared" si="2127"/>
      </c>
      <c r="Y20365">
        <f t="shared" si="2128"/>
      </c>
      <c r="Z20365">
        <f t="shared" si="2129"/>
      </c>
    </row>
    <row r="20366" spans="1:26">
      <c r="A20366" s="5">
        <v>1</v>
      </c>
      <c r="B20366" s="8" t="s">
        <v>2065</v>
      </c>
      <c r="C20366" s="5" t="s">
        <v>2066</v>
      </c>
      <c r="D20366" s="5">
        <v>1</v>
      </c>
      <c r="E20366" s="5">
        <v>5</v>
      </c>
      <c r="F20366" s="5">
        <f>+E20366*D20366</f>
      </c>
      <c r="G20366" s="5">
        <f>+E20366*D20366</f>
      </c>
      <c r="H20366" s="5">
        <v>1</v>
      </c>
      <c r="I20366" s="183">
        <f>+H20366*G20366</f>
      </c>
      <c r="W20366">
        <f t="shared" si="2126"/>
      </c>
      <c r="X20366">
        <f t="shared" si="2127"/>
      </c>
      <c r="Y20366">
        <f t="shared" si="2128"/>
      </c>
      <c r="Z20366">
        <f t="shared" si="2129"/>
      </c>
    </row>
    <row r="20367" spans="1:26">
      <c r="A20367" s="5">
        <v>2</v>
      </c>
      <c r="B20367" s="8" t="s">
        <v>273</v>
      </c>
      <c r="C20367" s="5" t="s">
        <v>274</v>
      </c>
      <c r="D20367" s="5">
        <v>1</v>
      </c>
      <c r="E20367" s="5">
        <v>5</v>
      </c>
      <c r="F20367" s="5">
        <f t="shared" ref="F20367:F20381" si="2130">+E20367*D20367</f>
      </c>
      <c r="G20367" s="5">
        <f t="shared" ref="G20367:G20381" si="2131">+E20367*D20367</f>
      </c>
      <c r="H20367" s="5">
        <v>1</v>
      </c>
      <c r="I20367" s="183">
        <f t="shared" ref="I20367:I20381" si="2132">+H20367*G20367</f>
      </c>
      <c r="W20367">
        <f t="shared" si="2126"/>
      </c>
      <c r="X20367">
        <f t="shared" si="2127"/>
      </c>
      <c r="Y20367">
        <f t="shared" si="2128"/>
      </c>
      <c r="Z20367">
        <f t="shared" si="2129"/>
      </c>
    </row>
    <row r="20368" spans="1:26">
      <c r="A20368" s="5">
        <v>3</v>
      </c>
      <c r="B20368" s="8" t="s">
        <v>346</v>
      </c>
      <c r="C20368" s="5" t="s">
        <v>347</v>
      </c>
      <c r="D20368" s="5">
        <v>1</v>
      </c>
      <c r="E20368" s="5">
        <v>5</v>
      </c>
      <c r="F20368" s="5">
        <f t="shared" si="2130"/>
      </c>
      <c r="G20368" s="5">
        <f t="shared" si="2131"/>
      </c>
      <c r="H20368" s="5">
        <v>1</v>
      </c>
      <c r="I20368" s="183">
        <f t="shared" si="2132"/>
      </c>
      <c r="W20368">
        <f t="shared" si="2126"/>
      </c>
      <c r="X20368">
        <f t="shared" si="2127"/>
      </c>
      <c r="Y20368">
        <f t="shared" si="2128"/>
      </c>
      <c r="Z20368">
        <f t="shared" si="2129"/>
      </c>
    </row>
    <row r="20369" spans="1:26">
      <c r="A20369" s="5">
        <v>4</v>
      </c>
      <c r="B20369" s="8" t="s">
        <v>27</v>
      </c>
      <c r="C20369" s="5" t="s">
        <v>22</v>
      </c>
      <c r="D20369" s="5">
        <v>1</v>
      </c>
      <c r="E20369" s="5">
        <v>5</v>
      </c>
      <c r="F20369" s="5">
        <f t="shared" si="2130"/>
      </c>
      <c r="G20369" s="5">
        <f t="shared" si="2131"/>
      </c>
      <c r="H20369" s="5">
        <v>1</v>
      </c>
      <c r="I20369" s="183">
        <f t="shared" si="2132"/>
      </c>
      <c r="W20369">
        <f t="shared" si="2126"/>
      </c>
      <c r="X20369">
        <f t="shared" si="2127"/>
      </c>
      <c r="Y20369">
        <f t="shared" si="2128"/>
      </c>
      <c r="Z20369">
        <f t="shared" si="2129"/>
      </c>
    </row>
    <row r="20370" spans="1:26">
      <c r="A20370" s="5">
        <v>5</v>
      </c>
      <c r="B20370" s="8" t="s">
        <v>380</v>
      </c>
      <c r="C20370" s="5" t="s">
        <v>381</v>
      </c>
      <c r="D20370" s="5">
        <v>3</v>
      </c>
      <c r="E20370" s="5">
        <v>5</v>
      </c>
      <c r="F20370" s="5">
        <f t="shared" si="2130"/>
      </c>
      <c r="G20370" s="5">
        <f t="shared" si="2131"/>
      </c>
      <c r="H20370" s="5">
        <v>1</v>
      </c>
      <c r="I20370" s="183">
        <f t="shared" si="2132"/>
      </c>
      <c r="W20370">
        <f t="shared" si="2126"/>
      </c>
      <c r="X20370">
        <f t="shared" si="2127"/>
      </c>
      <c r="Y20370">
        <f t="shared" si="2128"/>
      </c>
      <c r="Z20370">
        <f t="shared" si="2129"/>
      </c>
    </row>
    <row r="20371" spans="1:26">
      <c r="A20371" s="5">
        <v>6</v>
      </c>
      <c r="B20371" s="8" t="s">
        <v>1148</v>
      </c>
      <c r="C20371" s="5" t="s">
        <v>1149</v>
      </c>
      <c r="D20371" s="5">
        <v>1</v>
      </c>
      <c r="E20371" s="5">
        <v>5</v>
      </c>
      <c r="F20371" s="5">
        <f t="shared" si="2130"/>
      </c>
      <c r="G20371" s="5">
        <f t="shared" si="2131"/>
      </c>
      <c r="H20371" s="5">
        <v>1</v>
      </c>
      <c r="I20371" s="183">
        <f t="shared" si="2132"/>
      </c>
      <c r="W20371">
        <f t="shared" si="2126"/>
      </c>
      <c r="X20371">
        <f t="shared" si="2127"/>
      </c>
      <c r="Y20371">
        <f t="shared" si="2128"/>
      </c>
      <c r="Z20371">
        <f t="shared" si="2129"/>
      </c>
    </row>
    <row r="20372" spans="1:26">
      <c r="A20372" s="5">
        <v>7</v>
      </c>
      <c r="B20372" s="8" t="s">
        <v>454</v>
      </c>
      <c r="C20372" s="5" t="s">
        <v>453</v>
      </c>
      <c r="D20372" s="5">
        <v>2</v>
      </c>
      <c r="E20372" s="5">
        <v>5</v>
      </c>
      <c r="F20372" s="5">
        <f t="shared" si="2130"/>
      </c>
      <c r="G20372" s="5">
        <f t="shared" si="2131"/>
      </c>
      <c r="H20372" s="5">
        <v>1</v>
      </c>
      <c r="I20372" s="183">
        <f t="shared" si="2132"/>
      </c>
      <c r="W20372">
        <f t="shared" si="2126"/>
      </c>
      <c r="X20372">
        <f t="shared" si="2127"/>
      </c>
      <c r="Y20372">
        <f t="shared" si="2128"/>
      </c>
      <c r="Z20372">
        <f t="shared" si="2129"/>
      </c>
    </row>
    <row r="20373" spans="1:26">
      <c r="A20373" s="5">
        <v>8</v>
      </c>
      <c r="B20373" s="8" t="s">
        <v>746</v>
      </c>
      <c r="C20373" s="5" t="s">
        <v>747</v>
      </c>
      <c r="D20373" s="5">
        <v>1</v>
      </c>
      <c r="E20373" s="5">
        <v>5</v>
      </c>
      <c r="F20373" s="5">
        <f t="shared" si="2130"/>
      </c>
      <c r="G20373" s="5">
        <f t="shared" si="2131"/>
      </c>
      <c r="H20373" s="5">
        <v>1</v>
      </c>
      <c r="I20373" s="183">
        <f t="shared" si="2132"/>
      </c>
      <c r="W20373">
        <f t="shared" si="2126"/>
      </c>
      <c r="X20373">
        <f t="shared" si="2127"/>
      </c>
      <c r="Y20373">
        <f t="shared" si="2128"/>
      </c>
      <c r="Z20373">
        <f t="shared" si="2129"/>
      </c>
    </row>
    <row r="20374" spans="1:26">
      <c r="A20374" s="5">
        <v>9</v>
      </c>
      <c r="B20374" s="8" t="s">
        <v>312</v>
      </c>
      <c r="C20374" s="5" t="s">
        <v>313</v>
      </c>
      <c r="D20374" s="5">
        <v>1</v>
      </c>
      <c r="E20374" s="5">
        <v>5</v>
      </c>
      <c r="F20374" s="5">
        <f t="shared" si="2130"/>
      </c>
      <c r="G20374" s="5">
        <f t="shared" si="2131"/>
      </c>
      <c r="H20374" s="5">
        <v>1</v>
      </c>
      <c r="I20374" s="183">
        <f t="shared" si="2132"/>
      </c>
      <c r="W20374">
        <f t="shared" si="2126"/>
      </c>
      <c r="X20374">
        <f t="shared" si="2127"/>
      </c>
      <c r="Y20374">
        <f t="shared" si="2128"/>
      </c>
      <c r="Z20374">
        <f t="shared" si="2129"/>
      </c>
    </row>
    <row r="20375" spans="1:26" ht="24">
      <c r="A20375" s="5">
        <v>10</v>
      </c>
      <c r="B20375" s="15" t="s">
        <v>1315</v>
      </c>
      <c r="C20375" s="5" t="s">
        <v>1316</v>
      </c>
      <c r="D20375" s="5">
        <v>1</v>
      </c>
      <c r="E20375" s="5">
        <v>5</v>
      </c>
      <c r="F20375" s="5">
        <f t="shared" si="2130"/>
      </c>
      <c r="G20375" s="5">
        <f t="shared" si="2131"/>
      </c>
      <c r="H20375" s="5">
        <v>1</v>
      </c>
      <c r="I20375" s="183">
        <f t="shared" si="2132"/>
      </c>
      <c r="W20375">
        <f t="shared" si="2126"/>
      </c>
      <c r="X20375">
        <f t="shared" si="2127"/>
      </c>
      <c r="Y20375">
        <f t="shared" si="2128"/>
      </c>
      <c r="Z20375">
        <f t="shared" si="2129"/>
      </c>
    </row>
    <row r="20376" spans="1:26">
      <c r="A20376" s="5">
        <v>11</v>
      </c>
      <c r="B20376" s="8" t="s">
        <v>443</v>
      </c>
      <c r="C20376" s="5" t="s">
        <v>442</v>
      </c>
      <c r="D20376" s="5">
        <v>1</v>
      </c>
      <c r="E20376" s="5">
        <v>5</v>
      </c>
      <c r="F20376" s="5">
        <f t="shared" si="2130"/>
      </c>
      <c r="G20376" s="5">
        <f t="shared" si="2131"/>
      </c>
      <c r="H20376" s="5">
        <v>1</v>
      </c>
      <c r="I20376" s="183">
        <f t="shared" si="2132"/>
      </c>
      <c r="W20376">
        <f t="shared" si="2126"/>
      </c>
      <c r="X20376">
        <f t="shared" si="2127"/>
      </c>
      <c r="Y20376">
        <f t="shared" si="2128"/>
      </c>
      <c r="Z20376">
        <f t="shared" si="2129"/>
      </c>
    </row>
    <row r="20377" spans="1:26">
      <c r="A20377" s="5">
        <v>12</v>
      </c>
      <c r="B20377" s="8" t="s">
        <v>352</v>
      </c>
      <c r="C20377" s="5" t="s">
        <v>353</v>
      </c>
      <c r="D20377" s="5">
        <v>1</v>
      </c>
      <c r="E20377" s="5">
        <v>5</v>
      </c>
      <c r="F20377" s="5">
        <f t="shared" si="2130"/>
      </c>
      <c r="G20377" s="5">
        <f t="shared" si="2131"/>
      </c>
      <c r="H20377" s="5">
        <v>1</v>
      </c>
      <c r="I20377" s="183">
        <f t="shared" si="2132"/>
      </c>
      <c r="W20377">
        <f t="shared" si="2126"/>
      </c>
      <c r="X20377">
        <f t="shared" si="2127"/>
      </c>
      <c r="Y20377">
        <f t="shared" si="2128"/>
      </c>
      <c r="Z20377">
        <f t="shared" si="2129"/>
      </c>
    </row>
    <row r="20378" spans="1:26">
      <c r="A20378" s="5">
        <v>13</v>
      </c>
      <c r="B20378" s="8" t="s">
        <v>1396</v>
      </c>
      <c r="C20378" s="5" t="s">
        <v>1074</v>
      </c>
      <c r="D20378" s="5">
        <v>1</v>
      </c>
      <c r="E20378" s="5">
        <v>5</v>
      </c>
      <c r="F20378" s="5">
        <f t="shared" si="2130"/>
      </c>
      <c r="G20378" s="5">
        <f t="shared" si="2131"/>
      </c>
      <c r="H20378" s="5">
        <v>1</v>
      </c>
      <c r="I20378" s="183">
        <f t="shared" si="2132"/>
      </c>
      <c r="W20378">
        <f t="shared" si="2126"/>
      </c>
      <c r="X20378">
        <f t="shared" si="2127"/>
      </c>
      <c r="Y20378">
        <f t="shared" si="2128"/>
      </c>
      <c r="Z20378">
        <f t="shared" si="2129"/>
      </c>
    </row>
    <row r="20379" spans="1:26">
      <c r="A20379" s="5">
        <v>14</v>
      </c>
      <c r="B20379" s="8" t="s">
        <v>580</v>
      </c>
      <c r="C20379" s="5" t="s">
        <v>581</v>
      </c>
      <c r="D20379" s="5">
        <v>2</v>
      </c>
      <c r="E20379" s="5">
        <v>5</v>
      </c>
      <c r="F20379" s="5">
        <f t="shared" si="2130"/>
      </c>
      <c r="G20379" s="5">
        <f t="shared" si="2131"/>
      </c>
      <c r="H20379" s="5">
        <v>1</v>
      </c>
      <c r="I20379" s="183">
        <f t="shared" si="2132"/>
      </c>
      <c r="W20379">
        <f t="shared" si="2126"/>
      </c>
      <c r="X20379">
        <f t="shared" si="2127"/>
      </c>
      <c r="Y20379">
        <f t="shared" si="2128"/>
      </c>
      <c r="Z20379">
        <f t="shared" si="2129"/>
      </c>
    </row>
    <row r="20380" spans="1:26">
      <c r="A20380" s="5">
        <v>15</v>
      </c>
      <c r="B20380" s="8" t="s">
        <v>437</v>
      </c>
      <c r="C20380" s="5" t="s">
        <v>436</v>
      </c>
      <c r="D20380" s="5">
        <v>2</v>
      </c>
      <c r="E20380" s="5">
        <v>5</v>
      </c>
      <c r="F20380" s="5">
        <f t="shared" si="2130"/>
      </c>
      <c r="G20380" s="5">
        <f t="shared" si="2131"/>
      </c>
      <c r="H20380" s="5">
        <v>1</v>
      </c>
      <c r="I20380" s="183">
        <f t="shared" si="2132"/>
      </c>
      <c r="W20380">
        <f t="shared" si="2126"/>
      </c>
      <c r="X20380">
        <f t="shared" si="2127"/>
      </c>
      <c r="Y20380">
        <f t="shared" si="2128"/>
      </c>
      <c r="Z20380">
        <f t="shared" si="2129"/>
      </c>
    </row>
    <row r="20381" spans="1:26">
      <c r="A20381" s="5">
        <v>16</v>
      </c>
      <c r="B20381" s="8" t="s">
        <v>1061</v>
      </c>
      <c r="C20381" s="5" t="s">
        <v>1060</v>
      </c>
      <c r="D20381" s="5">
        <v>1</v>
      </c>
      <c r="E20381" s="5">
        <v>5</v>
      </c>
      <c r="F20381" s="5">
        <f t="shared" si="2130"/>
      </c>
      <c r="G20381" s="5">
        <f t="shared" si="2131"/>
      </c>
      <c r="H20381" s="5">
        <v>1</v>
      </c>
      <c r="I20381" s="183">
        <f t="shared" si="2132"/>
      </c>
      <c r="W20381">
        <f t="shared" si="2126"/>
      </c>
      <c r="X20381">
        <f t="shared" si="2127"/>
      </c>
      <c r="Y20381">
        <f t="shared" si="2128"/>
      </c>
      <c r="Z20381">
        <f t="shared" si="2129"/>
      </c>
    </row>
    <row r="20382" spans="1:26">
      <c r="A20382" s="5"/>
      <c r="B20382" s="1564" t="s">
        <v>2837</v>
      </c>
      <c r="C20382" s="1565"/>
      <c r="D20382" s="5"/>
      <c r="E20382" s="5"/>
      <c r="F20382" s="5"/>
      <c r="G20382" s="6"/>
      <c r="H20382" s="5"/>
      <c r="I20382" s="94"/>
      <c r="W20382">
        <f t="shared" si="2126"/>
      </c>
      <c r="X20382">
        <f t="shared" si="2127"/>
      </c>
      <c r="Y20382">
        <f t="shared" si="2128"/>
      </c>
      <c r="Z20382">
        <f t="shared" si="2129"/>
      </c>
    </row>
    <row r="20383" spans="1:26" s="775" customFormat="1">
      <c r="A20383" s="573">
        <v>17</v>
      </c>
      <c r="B20383" s="773" t="s">
        <v>2851</v>
      </c>
      <c r="C20383" s="573" t="s">
        <v>652</v>
      </c>
      <c r="D20383" s="573">
        <v>1</v>
      </c>
      <c r="E20383" s="573">
        <v>1</v>
      </c>
      <c r="F20383" s="573">
        <v>1</v>
      </c>
      <c r="G20383" s="572">
        <f>+F20383</f>
      </c>
      <c r="H20383" s="774" t="s">
        <v>780</v>
      </c>
      <c r="I20383" s="776">
        <v>0</v>
      </c>
      <c r="W20383">
        <f t="shared" si="2126"/>
      </c>
      <c r="X20383">
        <f t="shared" si="2127"/>
      </c>
      <c r="Y20383">
        <f t="shared" si="2128"/>
      </c>
      <c r="Z20383">
        <f t="shared" si="2129"/>
      </c>
    </row>
    <row r="20384" spans="1:26">
      <c r="A20384" s="5"/>
      <c r="B20384" s="1564" t="s">
        <v>18</v>
      </c>
      <c r="C20384" s="1565"/>
      <c r="D20384" s="5"/>
      <c r="E20384" s="5"/>
      <c r="F20384" s="5"/>
      <c r="G20384" s="5"/>
      <c r="H20384" s="9"/>
      <c r="I20384" s="183"/>
      <c r="W20384">
        <f t="shared" si="2126"/>
      </c>
      <c r="X20384">
        <f t="shared" si="2127"/>
      </c>
      <c r="Y20384">
        <f t="shared" si="2128"/>
      </c>
      <c r="Z20384">
        <f t="shared" si="2129"/>
      </c>
    </row>
    <row r="20385" spans="1:26" ht="24">
      <c r="A20385" s="5">
        <v>18</v>
      </c>
      <c r="B20385" s="95" t="s">
        <v>334</v>
      </c>
      <c r="C20385" s="5" t="s">
        <v>335</v>
      </c>
      <c r="D20385" s="5">
        <v>2</v>
      </c>
      <c r="E20385" s="5">
        <v>4</v>
      </c>
      <c r="F20385" s="5">
        <f>+E20385*D20385</f>
      </c>
      <c r="G20385" s="5">
        <f>+E20385*D20385</f>
      </c>
      <c r="H20385" s="5">
        <v>1</v>
      </c>
      <c r="I20385" s="183">
        <f>+H20385*G20385</f>
      </c>
      <c r="W20385">
        <f t="shared" si="2126"/>
      </c>
      <c r="X20385">
        <f t="shared" si="2127"/>
      </c>
      <c r="Y20385">
        <f t="shared" si="2128"/>
      </c>
      <c r="Z20385">
        <f t="shared" si="2129"/>
      </c>
    </row>
    <row r="20386" spans="1:26">
      <c r="A20386" s="5"/>
      <c r="B20386" s="8"/>
      <c r="C20386" s="5"/>
      <c r="D20386" s="5"/>
      <c r="E20386" s="5"/>
      <c r="F20386" s="5"/>
      <c r="G20386" s="5"/>
      <c r="H20386" s="9"/>
      <c r="I20386" s="183"/>
      <c r="W20386">
        <f t="shared" si="2126"/>
      </c>
      <c r="X20386">
        <f t="shared" si="2127"/>
      </c>
      <c r="Y20386">
        <f t="shared" si="2128"/>
      </c>
      <c r="Z20386">
        <f t="shared" si="2129"/>
      </c>
    </row>
    <row r="20387" spans="1:26">
      <c r="A20387" s="5"/>
      <c r="B20387" s="8"/>
      <c r="C20387" s="5"/>
      <c r="D20387" s="5"/>
      <c r="E20387" s="5"/>
      <c r="F20387" s="5"/>
      <c r="G20387" s="5"/>
      <c r="H20387" s="9"/>
      <c r="I20387" s="183"/>
      <c r="W20387">
        <f t="shared" si="2126"/>
      </c>
      <c r="X20387">
        <f t="shared" si="2127"/>
      </c>
      <c r="Y20387">
        <f t="shared" si="2128"/>
      </c>
      <c r="Z20387">
        <f t="shared" si="2129"/>
      </c>
    </row>
    <row r="20388" spans="1:26">
      <c r="A20388" s="5"/>
      <c r="B20388" s="8"/>
      <c r="C20388" s="5"/>
      <c r="D20388" s="5"/>
      <c r="E20388" s="5"/>
      <c r="F20388" s="5"/>
      <c r="G20388" s="5"/>
      <c r="H20388" s="9"/>
      <c r="I20388" s="183"/>
      <c r="W20388">
        <f t="shared" si="2126"/>
      </c>
      <c r="X20388">
        <f t="shared" si="2127"/>
      </c>
      <c r="Y20388">
        <f t="shared" si="2128"/>
      </c>
      <c r="Z20388">
        <f t="shared" si="2129"/>
      </c>
    </row>
    <row r="20389" spans="1:26">
      <c r="A20389" s="5"/>
      <c r="B20389" s="8"/>
      <c r="C20389" s="5"/>
      <c r="D20389" s="5"/>
      <c r="E20389" s="5"/>
      <c r="F20389" s="5"/>
      <c r="G20389" s="5"/>
      <c r="H20389" s="9"/>
      <c r="I20389" s="183"/>
      <c r="W20389">
        <f t="shared" si="2126"/>
      </c>
      <c r="X20389">
        <f t="shared" si="2127"/>
      </c>
      <c r="Y20389">
        <f t="shared" si="2128"/>
      </c>
      <c r="Z20389">
        <f t="shared" si="2129"/>
      </c>
    </row>
    <row r="20390" spans="1:26">
      <c r="A20390" s="5"/>
      <c r="B20390" s="8"/>
      <c r="C20390" s="5"/>
      <c r="D20390" s="5"/>
      <c r="E20390" s="16"/>
      <c r="F20390" s="5"/>
      <c r="G20390" s="5"/>
      <c r="H20390" s="5"/>
      <c r="I20390" s="183"/>
      <c r="W20390">
        <f t="shared" si="2126"/>
      </c>
      <c r="X20390">
        <f t="shared" si="2127"/>
      </c>
      <c r="Y20390">
        <f t="shared" si="2128"/>
      </c>
      <c r="Z20390">
        <f t="shared" si="2129"/>
      </c>
    </row>
    <row r="20391" spans="1:26">
      <c r="A20391" s="5"/>
      <c r="B20391" s="128"/>
      <c r="C20391" s="101"/>
      <c r="D20391" s="5"/>
      <c r="E20391" s="5"/>
      <c r="F20391" s="5"/>
      <c r="G20391" s="5"/>
      <c r="H20391" s="5"/>
      <c r="I20391" s="183"/>
      <c r="W20391">
        <f t="shared" si="2126"/>
      </c>
      <c r="X20391">
        <f t="shared" si="2127"/>
      </c>
      <c r="Y20391">
        <f t="shared" si="2128"/>
      </c>
      <c r="Z20391">
        <f t="shared" si="2129"/>
      </c>
    </row>
    <row r="20392" spans="1:26">
      <c r="A20392" s="5"/>
      <c r="B20392" s="95"/>
      <c r="C20392" s="16"/>
      <c r="D20392" s="5"/>
      <c r="E20392" s="5"/>
      <c r="F20392" s="5"/>
      <c r="G20392" s="5"/>
      <c r="H20392" s="16"/>
      <c r="I20392" s="183"/>
      <c r="W20392">
        <f t="shared" si="2126"/>
      </c>
      <c r="X20392">
        <f t="shared" si="2127"/>
      </c>
      <c r="Y20392">
        <f t="shared" si="2128"/>
      </c>
      <c r="Z20392">
        <f t="shared" si="2129"/>
      </c>
    </row>
    <row r="20393" spans="1:26">
      <c r="A20393" s="5"/>
      <c r="B20393" s="8"/>
      <c r="C20393" s="5"/>
      <c r="D20393" s="5"/>
      <c r="E20393" s="5"/>
      <c r="F20393" s="5"/>
      <c r="G20393" s="5"/>
      <c r="H20393" s="5"/>
      <c r="I20393" s="183"/>
      <c r="W20393">
        <f t="shared" si="2126"/>
      </c>
      <c r="X20393">
        <f t="shared" si="2127"/>
      </c>
      <c r="Y20393">
        <f t="shared" si="2128"/>
      </c>
      <c r="Z20393">
        <f t="shared" si="2129"/>
      </c>
    </row>
    <row r="20394" spans="1:26">
      <c r="A20394" s="10"/>
      <c r="B20394" s="10"/>
      <c r="C20394" s="10"/>
      <c r="D20394" s="10"/>
      <c r="E20394" s="10"/>
      <c r="F20394" s="10"/>
      <c r="G20394" s="10"/>
      <c r="H20394" s="10"/>
      <c r="I20394" s="97"/>
      <c r="W20394">
        <f t="shared" si="2126"/>
      </c>
      <c r="X20394">
        <f t="shared" si="2127"/>
      </c>
      <c r="Y20394">
        <f t="shared" si="2128"/>
      </c>
      <c r="Z20394">
        <f t="shared" si="2129"/>
      </c>
    </row>
    <row r="20395" spans="1:26" ht="15.75" thickBot="1">
      <c r="A20395" s="10"/>
      <c r="B20395" s="625" t="s">
        <v>20</v>
      </c>
      <c r="C20395" s="35"/>
      <c r="D20395" s="35"/>
      <c r="E20395" s="35"/>
      <c r="F20395" s="35"/>
      <c r="G20395" s="35"/>
      <c r="H20395" s="35"/>
      <c r="I20395" s="98"/>
      <c r="W20395">
        <f t="shared" si="2126"/>
      </c>
      <c r="X20395">
        <f t="shared" si="2127"/>
      </c>
      <c r="Y20395">
        <f t="shared" si="2128"/>
      </c>
      <c r="Z20395">
        <f t="shared" si="2129"/>
      </c>
    </row>
    <row r="20396" spans="1:26" ht="15.75" thickBot="1">
      <c r="A20396" s="624"/>
      <c r="B20396" s="626"/>
      <c r="C20396" s="40" t="s">
        <v>21</v>
      </c>
      <c r="D20396" s="40">
        <f>SUM(D20365:D20395)</f>
      </c>
      <c r="E20396" s="41">
        <f>IF(H20396=I20396,"OK","NO")</f>
      </c>
      <c r="F20396" s="40">
        <f>SUM(F20365:F20395)</f>
      </c>
      <c r="G20396" s="40">
        <f>SUM(G20365:G20395)</f>
      </c>
      <c r="H20396" s="42">
        <f>SUMPRODUCT(H20365:H20395,G20365:G20395)</f>
      </c>
      <c r="I20396" s="100">
        <f>SUM(I20365:I20395)</f>
      </c>
      <c r="W20396">
        <f t="shared" si="2126"/>
      </c>
      <c r="X20396">
        <f t="shared" si="2127"/>
      </c>
      <c r="Y20396">
        <f t="shared" si="2128"/>
      </c>
      <c r="Z20396">
        <f t="shared" si="2129"/>
      </c>
    </row>
    <row r="20397" spans="1:26">
      <c r="A20397" s="10"/>
      <c r="B20397" s="91"/>
      <c r="C20397" s="91"/>
      <c r="D20397" s="91"/>
      <c r="E20397" s="91"/>
      <c r="F20397" s="91"/>
      <c r="G20397" s="91"/>
      <c r="H20397" s="91"/>
      <c r="I20397" s="91"/>
      <c r="W20397">
        <f t="shared" si="2126"/>
      </c>
      <c r="X20397">
        <f t="shared" si="2127"/>
      </c>
      <c r="Y20397">
        <f t="shared" si="2128"/>
      </c>
      <c r="Z20397">
        <f t="shared" si="2129"/>
      </c>
    </row>
    <row r="20398" spans="1:26">
      <c r="A20398" s="12" t="s">
        <v>281</v>
      </c>
      <c r="B20398" s="12"/>
      <c r="C20398" s="12"/>
      <c r="D20398" s="13"/>
      <c r="E20398" s="14"/>
      <c r="F20398" s="14"/>
      <c r="G20398" s="14"/>
      <c r="H20398" s="2"/>
      <c r="I20398" s="12"/>
      <c r="W20398">
        <f t="shared" si="2126"/>
      </c>
      <c r="X20398">
        <f t="shared" si="2127"/>
      </c>
      <c r="Y20398">
        <f t="shared" si="2128"/>
      </c>
      <c r="Z20398">
        <f t="shared" si="2129"/>
      </c>
    </row>
    <row r="20399" spans="1:26">
      <c r="W20399">
        <f t="shared" si="2126"/>
      </c>
      <c r="X20399">
        <f t="shared" si="2127"/>
      </c>
      <c r="Y20399">
        <f t="shared" si="2128"/>
      </c>
      <c r="Z20399">
        <f t="shared" si="2129"/>
      </c>
    </row>
    <row r="20400" spans="1:26">
      <c r="W20400">
        <f t="shared" si="2126"/>
      </c>
      <c r="X20400">
        <f t="shared" si="2127"/>
      </c>
      <c r="Y20400">
        <f t="shared" si="2128"/>
      </c>
      <c r="Z20400">
        <f t="shared" si="2129"/>
      </c>
    </row>
    <row r="20401" spans="1:26">
      <c r="W20401">
        <f t="shared" si="2126"/>
      </c>
      <c r="X20401">
        <f t="shared" si="2127"/>
      </c>
      <c r="Y20401">
        <f t="shared" si="2128"/>
      </c>
      <c r="Z20401">
        <f t="shared" si="2129"/>
      </c>
    </row>
    <row r="20402" spans="1:26">
      <c r="W20402">
        <f t="shared" si="2126"/>
      </c>
      <c r="X20402">
        <f t="shared" si="2127"/>
      </c>
      <c r="Y20402">
        <f t="shared" si="2128"/>
      </c>
      <c r="Z20402">
        <f t="shared" si="2129"/>
      </c>
    </row>
    <row r="20403" spans="1:26">
      <c r="W20403">
        <f t="shared" si="2126"/>
      </c>
      <c r="X20403">
        <f t="shared" si="2127"/>
      </c>
      <c r="Y20403">
        <f t="shared" si="2128"/>
      </c>
      <c r="Z20403">
        <f t="shared" si="2129"/>
      </c>
    </row>
    <row r="20404" spans="1:26">
      <c r="A20404" s="1562" t="s">
        <v>0</v>
      </c>
      <c r="B20404" s="1562"/>
      <c r="C20404" s="1562"/>
      <c r="D20404" s="1562"/>
      <c r="E20404" s="1562"/>
      <c r="F20404" s="1562"/>
      <c r="G20404" s="1562"/>
      <c r="H20404" s="1562"/>
      <c r="I20404" s="1562"/>
      <c r="W20404">
        <f t="shared" si="2126"/>
      </c>
      <c r="X20404">
        <f t="shared" si="2127"/>
      </c>
      <c r="Y20404">
        <f t="shared" si="2128"/>
      </c>
      <c r="Z20404">
        <f t="shared" si="2129"/>
      </c>
    </row>
    <row r="20405" spans="1:26">
      <c r="W20405">
        <f t="shared" si="2126"/>
      </c>
      <c r="X20405">
        <f t="shared" si="2127"/>
      </c>
      <c r="Y20405">
        <f t="shared" si="2128"/>
      </c>
      <c r="Z20405">
        <f t="shared" si="2129"/>
      </c>
    </row>
    <row r="20406" spans="1:26">
      <c r="A20406" s="1" t="s">
        <v>1</v>
      </c>
      <c r="B20406" s="1"/>
      <c r="G20406" s="495" t="s">
        <v>2</v>
      </c>
      <c r="H20406" s="3" t="s">
        <v>2849</v>
      </c>
      <c r="W20406">
        <f t="shared" si="2126"/>
      </c>
      <c r="X20406">
        <f t="shared" si="2127"/>
      </c>
      <c r="Y20406">
        <f t="shared" si="2128"/>
      </c>
      <c r="Z20406">
        <f t="shared" si="2129"/>
      </c>
    </row>
    <row r="20407" spans="1:26">
      <c r="A20407" s="22" t="inlineStr">
        <is>
          <t>ATTN: Contact-005</t>
        </is>
      </c>
      <c r="B20407" s="1"/>
      <c r="F20407" s="4"/>
      <c r="G20407" s="496" t="s">
        <v>1440</v>
      </c>
      <c r="H20407" s="1" t="s">
        <v>2437</v>
      </c>
      <c r="W20407">
        <f t="shared" si="2126"/>
      </c>
      <c r="X20407">
        <f t="shared" si="2127"/>
      </c>
      <c r="Y20407">
        <f t="shared" si="2128"/>
      </c>
      <c r="Z20407">
        <f t="shared" si="2129"/>
      </c>
    </row>
    <row r="20408" spans="1:26">
      <c r="A20408" s="1" t="inlineStr">
        <is>
          <t>Dealer-112</t>
        </is>
      </c>
      <c r="B20408" s="1"/>
      <c r="W20408">
        <f t="shared" si="2126"/>
      </c>
      <c r="X20408">
        <f t="shared" si="2127"/>
      </c>
      <c r="Y20408">
        <f t="shared" si="2128"/>
      </c>
      <c r="Z20408">
        <f t="shared" si="2129"/>
      </c>
    </row>
    <row r="20409" spans="1:26">
      <c r="A20409" s="1" t="inlineStr">
        <is>
          <t>Address line (redacted)</t>
        </is>
      </c>
      <c r="B20409" s="1"/>
      <c r="D20409" s="85"/>
      <c r="E20409" s="85"/>
      <c r="F20409" s="85"/>
      <c r="G20409" s="85"/>
      <c r="H20409" s="85"/>
      <c r="W20409">
        <f t="shared" si="2126"/>
      </c>
      <c r="X20409">
        <f t="shared" si="2127"/>
      </c>
      <c r="Y20409">
        <f t="shared" si="2128"/>
      </c>
      <c r="Z20409">
        <f t="shared" si="2129"/>
      </c>
    </row>
    <row r="20410" spans="1:26">
      <c r="A20410" s="22" t="inlineStr">
        <is>
          <t>Address line (redacted)</t>
        </is>
      </c>
      <c r="B20410" s="86"/>
      <c r="D20410" s="85"/>
      <c r="E20410" s="85"/>
      <c r="F20410" s="85"/>
      <c r="G20410" s="85"/>
      <c r="H20410" s="85"/>
      <c r="W20410">
        <f t="shared" si="2126"/>
      </c>
      <c r="X20410">
        <f t="shared" si="2127"/>
      </c>
      <c r="Y20410">
        <f t="shared" si="2128"/>
      </c>
      <c r="Z20410">
        <f t="shared" si="2129"/>
      </c>
    </row>
    <row r="20411" spans="1:26">
      <c r="A20411" s="49" t="s">
        <v>4</v>
      </c>
      <c r="B20411" s="87" t="inlineStr">
        <is>
          <t>GSTIN-MASKED</t>
        </is>
      </c>
      <c r="W20411">
        <f t="shared" si="2126"/>
      </c>
      <c r="X20411">
        <f t="shared" si="2127"/>
      </c>
      <c r="Y20411">
        <f t="shared" si="2128"/>
      </c>
      <c r="Z20411">
        <f t="shared" si="2129"/>
      </c>
    </row>
    <row r="20412" spans="1:26">
      <c r="A20412" s="1" t="s">
        <v>5</v>
      </c>
      <c r="N20412">
        <f>221+197+65</f>
      </c>
      <c r="W20412">
        <f t="shared" si="2126"/>
      </c>
      <c r="X20412">
        <f t="shared" si="2127"/>
      </c>
      <c r="Y20412">
        <f t="shared" si="2128"/>
      </c>
      <c r="Z20412">
        <f t="shared" si="2129"/>
      </c>
    </row>
    <row r="20413" spans="1:26">
      <c r="A20413" s="1" t="s">
        <v>6</v>
      </c>
      <c r="W20413">
        <f t="shared" si="2126"/>
      </c>
      <c r="X20413">
        <f t="shared" si="2127"/>
      </c>
      <c r="Y20413">
        <f t="shared" si="2128"/>
      </c>
      <c r="Z20413">
        <f t="shared" si="2129"/>
      </c>
    </row>
    <row r="20414" spans="1:26">
      <c r="A20414" s="1" t="s">
        <v>7</v>
      </c>
      <c r="W20414">
        <f t="shared" si="2126"/>
      </c>
      <c r="X20414">
        <f t="shared" si="2127"/>
      </c>
      <c r="Y20414">
        <f t="shared" si="2128"/>
      </c>
      <c r="Z20414">
        <f t="shared" si="2129"/>
      </c>
    </row>
    <row r="20415" spans="1:26" ht="24">
      <c r="A20415" s="88" t="s">
        <v>8</v>
      </c>
      <c r="B20415" s="89" t="s">
        <v>9</v>
      </c>
      <c r="C20415" s="89" t="s">
        <v>10</v>
      </c>
      <c r="D20415" s="34" t="s">
        <v>11</v>
      </c>
      <c r="E20415" s="34" t="s">
        <v>12</v>
      </c>
      <c r="F20415" s="34" t="s">
        <v>13</v>
      </c>
      <c r="G20415" s="34" t="s">
        <v>14</v>
      </c>
      <c r="H20415" s="88" t="s">
        <v>15</v>
      </c>
      <c r="I20415" s="90" t="s">
        <v>16</v>
      </c>
      <c r="W20415">
        <f t="shared" si="2126"/>
      </c>
      <c r="X20415">
        <f t="shared" si="2127"/>
      </c>
      <c r="Y20415">
        <f t="shared" si="2128"/>
      </c>
      <c r="Z20415">
        <f t="shared" si="2129"/>
      </c>
    </row>
    <row r="20416" spans="1:26">
      <c r="A20416" s="5"/>
      <c r="B20416" s="1563" t="s">
        <v>17</v>
      </c>
      <c r="C20416" s="1563"/>
      <c r="D20416" s="5"/>
      <c r="E20416" s="5"/>
      <c r="F20416" s="5"/>
      <c r="G20416" s="6"/>
      <c r="H20416" s="5"/>
      <c r="I20416" s="183"/>
      <c r="W20416">
        <f t="shared" si="2126"/>
      </c>
      <c r="X20416">
        <f t="shared" si="2127"/>
      </c>
      <c r="Y20416">
        <f t="shared" si="2128"/>
      </c>
      <c r="Z20416">
        <f t="shared" si="2129"/>
      </c>
    </row>
    <row r="20417" spans="1:26">
      <c r="A20417" s="5">
        <v>1</v>
      </c>
      <c r="B20417" s="8" t="s">
        <v>586</v>
      </c>
      <c r="C20417" s="5" t="s">
        <v>587</v>
      </c>
      <c r="D20417" s="5">
        <v>1</v>
      </c>
      <c r="E20417" s="5">
        <v>5</v>
      </c>
      <c r="F20417" s="5">
        <f>+E20417*D20417</f>
      </c>
      <c r="G20417" s="5">
        <f>+E20417*D20417</f>
      </c>
      <c r="H20417" s="5">
        <v>1</v>
      </c>
      <c r="I20417" s="183">
        <f t="shared" ref="I20417:I20437" si="2133">+H20417*G20417</f>
      </c>
      <c r="W20417">
        <f t="shared" si="2126"/>
      </c>
      <c r="X20417">
        <f t="shared" si="2127"/>
      </c>
      <c r="Y20417">
        <f t="shared" si="2128"/>
      </c>
      <c r="Z20417">
        <f t="shared" si="2129"/>
      </c>
    </row>
    <row r="20418" spans="1:26">
      <c r="A20418" s="5">
        <v>2</v>
      </c>
      <c r="B20418" s="8" t="s">
        <v>283</v>
      </c>
      <c r="C20418" s="5" t="s">
        <v>282</v>
      </c>
      <c r="D20418" s="5">
        <v>1</v>
      </c>
      <c r="E20418" s="5">
        <v>5</v>
      </c>
      <c r="F20418" s="5">
        <f>+E20418*D20418</f>
      </c>
      <c r="G20418" s="5">
        <f>+E20418*D20418</f>
      </c>
      <c r="H20418" s="5">
        <v>1</v>
      </c>
      <c r="I20418" s="183">
        <f t="shared" si="2133"/>
      </c>
      <c r="W20418">
        <f t="shared" si="2126"/>
      </c>
      <c r="X20418">
        <f t="shared" si="2127"/>
      </c>
      <c r="Y20418">
        <f t="shared" si="2128"/>
      </c>
      <c r="Z20418">
        <f t="shared" si="2129"/>
      </c>
    </row>
    <row r="20419" spans="1:26">
      <c r="A20419" s="5">
        <v>3</v>
      </c>
      <c r="B20419" s="8" t="s">
        <v>273</v>
      </c>
      <c r="C20419" s="5" t="s">
        <v>274</v>
      </c>
      <c r="D20419" s="5">
        <v>1</v>
      </c>
      <c r="E20419" s="5">
        <v>5</v>
      </c>
      <c r="F20419" s="5">
        <f>+E20419*D20419</f>
      </c>
      <c r="G20419" s="5">
        <f>+E20419*D20419</f>
      </c>
      <c r="H20419" s="5">
        <v>1</v>
      </c>
      <c r="I20419" s="183">
        <f t="shared" si="2133"/>
      </c>
      <c r="W20419">
        <f t="shared" si="2126"/>
      </c>
      <c r="X20419">
        <f t="shared" si="2127"/>
      </c>
      <c r="Y20419">
        <f t="shared" si="2128"/>
      </c>
      <c r="Z20419">
        <f t="shared" si="2129"/>
      </c>
    </row>
    <row r="20420" spans="1:26">
      <c r="A20420" s="5">
        <v>4</v>
      </c>
      <c r="B20420" s="8" t="s">
        <v>1188</v>
      </c>
      <c r="C20420" s="5" t="s">
        <v>1189</v>
      </c>
      <c r="D20420" s="5">
        <v>1</v>
      </c>
      <c r="E20420" s="5">
        <v>5</v>
      </c>
      <c r="F20420" s="5">
        <f>+E20420*D20420</f>
      </c>
      <c r="G20420" s="5">
        <f>+E20420*D20420</f>
      </c>
      <c r="H20420" s="5">
        <v>1</v>
      </c>
      <c r="I20420" s="183">
        <f t="shared" si="2133"/>
      </c>
      <c r="W20420">
        <f t="shared" ref="W20420:W20483" si="2134">IF(LEFT($H20420&amp;"",5)="2019-",$H20420,W20419)</f>
      </c>
      <c r="X20420">
        <f t="shared" ref="X20420:X20483" si="2135">IF($W20420="",0,IF(COUNTIF($AB$2:$AB$80,$W20420)&gt;0,1,0))</f>
      </c>
      <c r="Y20420">
        <f t="shared" ref="Y20420:Y20483" si="2136">IF($C20420="","",UPPER(TRIM(IFERROR(LEFT($C20420&amp;"",FIND("/",$C20420&amp;"")-1),$C20420&amp;""))))</f>
      </c>
      <c r="Z20420">
        <f t="shared" ref="Z20420:Z20483" si="2137">IFERROR(IF(ISNUMBER($G20420),$G20420,0),0)</f>
      </c>
    </row>
    <row r="20421" spans="1:26">
      <c r="A20421" s="5"/>
      <c r="B20421" s="1563" t="s">
        <v>18</v>
      </c>
      <c r="C20421" s="1563"/>
      <c r="D20421" s="5"/>
      <c r="E20421" s="5"/>
      <c r="F20421" s="5"/>
      <c r="G20421" s="5"/>
      <c r="H20421" s="5"/>
      <c r="I20421" s="183"/>
      <c r="W20421">
        <f t="shared" si="2134"/>
      </c>
      <c r="X20421">
        <f t="shared" si="2135"/>
      </c>
      <c r="Y20421">
        <f t="shared" si="2136"/>
      </c>
      <c r="Z20421">
        <f t="shared" si="2137"/>
      </c>
    </row>
    <row r="20422" spans="1:26">
      <c r="A20422" s="5">
        <v>5</v>
      </c>
      <c r="B20422" s="8" t="s">
        <v>275</v>
      </c>
      <c r="C20422" s="5" t="s">
        <v>276</v>
      </c>
      <c r="D20422" s="5">
        <v>2</v>
      </c>
      <c r="E20422" s="5">
        <v>4</v>
      </c>
      <c r="F20422" s="5">
        <f t="shared" ref="F20422:F20435" si="2138">+E20422*D20422</f>
      </c>
      <c r="G20422" s="5">
        <f t="shared" ref="G20422:G20435" si="2139">+E20422*D20422</f>
      </c>
      <c r="H20422" s="9">
        <v>1</v>
      </c>
      <c r="I20422" s="183">
        <f t="shared" si="2133"/>
      </c>
      <c r="W20422">
        <f t="shared" si="2134"/>
      </c>
      <c r="X20422">
        <f t="shared" si="2135"/>
      </c>
      <c r="Y20422">
        <f t="shared" si="2136"/>
      </c>
      <c r="Z20422">
        <f t="shared" si="2137"/>
      </c>
    </row>
    <row r="20423" spans="1:26">
      <c r="A20423" s="5">
        <v>6</v>
      </c>
      <c r="B20423" s="8" t="s">
        <v>295</v>
      </c>
      <c r="C20423" s="5" t="s">
        <v>294</v>
      </c>
      <c r="D20423" s="5">
        <v>2</v>
      </c>
      <c r="E20423" s="5">
        <v>4</v>
      </c>
      <c r="F20423" s="5">
        <f t="shared" si="2138"/>
      </c>
      <c r="G20423" s="5">
        <f t="shared" si="2139"/>
      </c>
      <c r="H20423" s="9">
        <v>1</v>
      </c>
      <c r="I20423" s="183">
        <f t="shared" si="2133"/>
      </c>
      <c r="W20423">
        <f t="shared" si="2134"/>
      </c>
      <c r="X20423">
        <f t="shared" si="2135"/>
      </c>
      <c r="Y20423">
        <f t="shared" si="2136"/>
      </c>
      <c r="Z20423">
        <f t="shared" si="2137"/>
      </c>
    </row>
    <row r="20424" spans="1:26">
      <c r="A20424" s="5">
        <v>7</v>
      </c>
      <c r="B20424" s="8" t="s">
        <v>293</v>
      </c>
      <c r="C20424" s="5" t="s">
        <v>292</v>
      </c>
      <c r="D20424" s="5">
        <v>1</v>
      </c>
      <c r="E20424" s="16">
        <v>4</v>
      </c>
      <c r="F20424" s="5">
        <f t="shared" si="2138"/>
      </c>
      <c r="G20424" s="5">
        <f t="shared" si="2139"/>
      </c>
      <c r="H20424" s="5">
        <v>1</v>
      </c>
      <c r="I20424" s="183">
        <f t="shared" si="2133"/>
      </c>
      <c r="W20424">
        <f t="shared" si="2134"/>
      </c>
      <c r="X20424">
        <f t="shared" si="2135"/>
      </c>
      <c r="Y20424">
        <f t="shared" si="2136"/>
      </c>
      <c r="Z20424">
        <f t="shared" si="2137"/>
      </c>
    </row>
    <row r="20425" spans="1:26">
      <c r="A20425" s="5">
        <v>8</v>
      </c>
      <c r="B20425" s="95" t="s">
        <v>848</v>
      </c>
      <c r="C20425" s="16" t="s">
        <v>847</v>
      </c>
      <c r="D20425" s="5">
        <v>1</v>
      </c>
      <c r="E20425" s="5">
        <v>4</v>
      </c>
      <c r="F20425" s="5">
        <f t="shared" si="2138"/>
      </c>
      <c r="G20425" s="5">
        <f t="shared" si="2139"/>
      </c>
      <c r="H20425" s="16">
        <v>1</v>
      </c>
      <c r="I20425" s="183">
        <f t="shared" si="2133"/>
      </c>
      <c r="W20425">
        <f t="shared" si="2134"/>
      </c>
      <c r="X20425">
        <f t="shared" si="2135"/>
      </c>
      <c r="Y20425">
        <f t="shared" si="2136"/>
      </c>
      <c r="Z20425">
        <f t="shared" si="2137"/>
      </c>
    </row>
    <row r="20426" spans="1:26">
      <c r="A20426" s="5">
        <v>9</v>
      </c>
      <c r="B20426" s="95" t="s">
        <v>318</v>
      </c>
      <c r="C20426" s="9" t="s">
        <v>319</v>
      </c>
      <c r="D20426" s="5">
        <v>1</v>
      </c>
      <c r="E20426" s="5">
        <v>4</v>
      </c>
      <c r="F20426" s="5">
        <f t="shared" si="2138"/>
      </c>
      <c r="G20426" s="5">
        <f t="shared" si="2139"/>
      </c>
      <c r="H20426" s="16">
        <v>1</v>
      </c>
      <c r="I20426" s="183">
        <f t="shared" si="2133"/>
      </c>
      <c r="W20426">
        <f t="shared" si="2134"/>
      </c>
      <c r="X20426">
        <f t="shared" si="2135"/>
      </c>
      <c r="Y20426">
        <f t="shared" si="2136"/>
      </c>
      <c r="Z20426">
        <f t="shared" si="2137"/>
      </c>
    </row>
    <row r="20427" spans="1:26">
      <c r="A20427" s="5">
        <v>10</v>
      </c>
      <c r="B20427" s="95" t="s">
        <v>277</v>
      </c>
      <c r="C20427" s="9" t="s">
        <v>278</v>
      </c>
      <c r="D20427" s="5">
        <v>2</v>
      </c>
      <c r="E20427" s="5">
        <v>4</v>
      </c>
      <c r="F20427" s="5">
        <f t="shared" si="2138"/>
      </c>
      <c r="G20427" s="5">
        <f t="shared" si="2139"/>
      </c>
      <c r="H20427" s="16">
        <v>1</v>
      </c>
      <c r="I20427" s="183">
        <f t="shared" si="2133"/>
      </c>
      <c r="W20427">
        <f t="shared" si="2134"/>
      </c>
      <c r="X20427">
        <f t="shared" si="2135"/>
      </c>
      <c r="Y20427">
        <f t="shared" si="2136"/>
      </c>
      <c r="Z20427">
        <f t="shared" si="2137"/>
      </c>
    </row>
    <row r="20428" spans="1:26" ht="24">
      <c r="A20428" s="5">
        <v>11</v>
      </c>
      <c r="B20428" s="95" t="s">
        <v>334</v>
      </c>
      <c r="C20428" s="5" t="s">
        <v>335</v>
      </c>
      <c r="D20428" s="5">
        <v>1</v>
      </c>
      <c r="E20428" s="5">
        <v>4</v>
      </c>
      <c r="F20428" s="5">
        <f t="shared" si="2138"/>
      </c>
      <c r="G20428" s="5">
        <f t="shared" si="2139"/>
      </c>
      <c r="H20428" s="5">
        <v>1</v>
      </c>
      <c r="I20428" s="183">
        <f t="shared" si="2133"/>
      </c>
      <c r="W20428">
        <f t="shared" si="2134"/>
      </c>
      <c r="X20428">
        <f t="shared" si="2135"/>
      </c>
      <c r="Y20428">
        <f t="shared" si="2136"/>
      </c>
      <c r="Z20428">
        <f t="shared" si="2137"/>
      </c>
    </row>
    <row r="20429" spans="1:26">
      <c r="A20429" s="5">
        <v>12</v>
      </c>
      <c r="B20429" s="8" t="s">
        <v>328</v>
      </c>
      <c r="C20429" s="5" t="s">
        <v>329</v>
      </c>
      <c r="D20429" s="5">
        <v>1</v>
      </c>
      <c r="E20429" s="16">
        <v>4</v>
      </c>
      <c r="F20429" s="5">
        <f t="shared" si="2138"/>
      </c>
      <c r="G20429" s="5">
        <f t="shared" si="2139"/>
      </c>
      <c r="H20429" s="5">
        <v>1</v>
      </c>
      <c r="I20429" s="183">
        <f t="shared" si="2133"/>
      </c>
      <c r="W20429">
        <f t="shared" si="2134"/>
      </c>
      <c r="X20429">
        <f t="shared" si="2135"/>
      </c>
      <c r="Y20429">
        <f t="shared" si="2136"/>
      </c>
      <c r="Z20429">
        <f t="shared" si="2137"/>
      </c>
    </row>
    <row r="20430" spans="1:26">
      <c r="A20430" s="5">
        <v>14</v>
      </c>
      <c r="B20430" s="8" t="s">
        <v>421</v>
      </c>
      <c r="C20430" s="9" t="s">
        <v>422</v>
      </c>
      <c r="D20430" s="5">
        <v>1</v>
      </c>
      <c r="E20430" s="5">
        <v>4</v>
      </c>
      <c r="F20430" s="5">
        <f t="shared" si="2138"/>
      </c>
      <c r="G20430" s="5">
        <f t="shared" si="2139"/>
      </c>
      <c r="H20430" s="5">
        <v>1</v>
      </c>
      <c r="I20430" s="183">
        <f t="shared" si="2133"/>
      </c>
      <c r="W20430">
        <f t="shared" si="2134"/>
      </c>
      <c r="X20430">
        <f t="shared" si="2135"/>
      </c>
      <c r="Y20430">
        <f t="shared" si="2136"/>
      </c>
      <c r="Z20430">
        <f t="shared" si="2137"/>
      </c>
    </row>
    <row r="20431" spans="1:26">
      <c r="A20431" s="5">
        <v>15</v>
      </c>
      <c r="B20431" s="95" t="s">
        <v>823</v>
      </c>
      <c r="C20431" s="101" t="s">
        <v>822</v>
      </c>
      <c r="D20431" s="5">
        <v>1</v>
      </c>
      <c r="E20431" s="5">
        <v>4</v>
      </c>
      <c r="F20431" s="5">
        <f t="shared" si="2138"/>
      </c>
      <c r="G20431" s="5">
        <f t="shared" si="2139"/>
      </c>
      <c r="H20431" s="16">
        <v>1</v>
      </c>
      <c r="I20431" s="183">
        <f t="shared" si="2133"/>
      </c>
      <c r="W20431">
        <f t="shared" si="2134"/>
      </c>
      <c r="X20431">
        <f t="shared" si="2135"/>
      </c>
      <c r="Y20431">
        <f t="shared" si="2136"/>
      </c>
      <c r="Z20431">
        <f t="shared" si="2137"/>
      </c>
    </row>
    <row r="20432" spans="1:26">
      <c r="A20432" s="5">
        <v>16</v>
      </c>
      <c r="B20432" s="95" t="s">
        <v>1143</v>
      </c>
      <c r="C20432" s="9" t="s">
        <v>1142</v>
      </c>
      <c r="D20432" s="5">
        <v>1</v>
      </c>
      <c r="E20432" s="5">
        <v>4</v>
      </c>
      <c r="F20432" s="5">
        <f t="shared" si="2138"/>
      </c>
      <c r="G20432" s="5">
        <f t="shared" si="2139"/>
      </c>
      <c r="H20432" s="5">
        <v>1</v>
      </c>
      <c r="I20432" s="183">
        <f t="shared" si="2133"/>
      </c>
      <c r="W20432">
        <f t="shared" si="2134"/>
      </c>
      <c r="X20432">
        <f t="shared" si="2135"/>
      </c>
      <c r="Y20432">
        <f t="shared" si="2136"/>
      </c>
      <c r="Z20432">
        <f t="shared" si="2137"/>
      </c>
    </row>
    <row r="20433" spans="1:26">
      <c r="A20433" s="5">
        <v>17</v>
      </c>
      <c r="B20433" s="8" t="s">
        <v>844</v>
      </c>
      <c r="C20433" s="5" t="s">
        <v>843</v>
      </c>
      <c r="D20433" s="5">
        <v>1</v>
      </c>
      <c r="E20433" s="16">
        <v>4</v>
      </c>
      <c r="F20433" s="5">
        <f t="shared" si="2138"/>
      </c>
      <c r="G20433" s="5">
        <f t="shared" si="2139"/>
      </c>
      <c r="H20433" s="5">
        <v>1</v>
      </c>
      <c r="I20433" s="183">
        <f t="shared" si="2133"/>
      </c>
      <c r="W20433">
        <f t="shared" si="2134"/>
      </c>
      <c r="X20433">
        <f t="shared" si="2135"/>
      </c>
      <c r="Y20433">
        <f t="shared" si="2136"/>
      </c>
      <c r="Z20433">
        <f t="shared" si="2137"/>
      </c>
    </row>
    <row r="20434" spans="1:26">
      <c r="A20434" s="5">
        <v>18</v>
      </c>
      <c r="B20434" s="95" t="s">
        <v>291</v>
      </c>
      <c r="C20434" s="101" t="s">
        <v>290</v>
      </c>
      <c r="D20434" s="5">
        <v>1</v>
      </c>
      <c r="E20434" s="5">
        <v>4</v>
      </c>
      <c r="F20434" s="5">
        <f t="shared" si="2138"/>
      </c>
      <c r="G20434" s="5">
        <f t="shared" si="2139"/>
      </c>
      <c r="H20434" s="16">
        <v>1</v>
      </c>
      <c r="I20434" s="183">
        <f t="shared" si="2133"/>
      </c>
      <c r="W20434">
        <f t="shared" si="2134"/>
      </c>
      <c r="X20434">
        <f t="shared" si="2135"/>
      </c>
      <c r="Y20434">
        <f t="shared" si="2136"/>
      </c>
      <c r="Z20434">
        <f t="shared" si="2137"/>
      </c>
    </row>
    <row r="20435" spans="1:26">
      <c r="A20435" s="5">
        <v>19</v>
      </c>
      <c r="B20435" s="8" t="s">
        <v>279</v>
      </c>
      <c r="C20435" s="5" t="s">
        <v>280</v>
      </c>
      <c r="D20435" s="5">
        <v>1</v>
      </c>
      <c r="E20435" s="16">
        <v>4</v>
      </c>
      <c r="F20435" s="5">
        <f t="shared" si="2138"/>
      </c>
      <c r="G20435" s="5">
        <f t="shared" si="2139"/>
      </c>
      <c r="H20435" s="16">
        <v>1</v>
      </c>
      <c r="I20435" s="183">
        <f t="shared" si="2133"/>
      </c>
      <c r="W20435">
        <f t="shared" si="2134"/>
      </c>
      <c r="X20435">
        <f t="shared" si="2135"/>
      </c>
      <c r="Y20435">
        <f t="shared" si="2136"/>
      </c>
      <c r="Z20435">
        <f t="shared" si="2137"/>
      </c>
    </row>
    <row r="20436" spans="1:26">
      <c r="A20436" s="5"/>
      <c r="B20436" s="1563" t="s">
        <v>2850</v>
      </c>
      <c r="C20436" s="1563"/>
      <c r="D20436" s="16"/>
      <c r="E20436" s="16"/>
      <c r="F20436" s="5"/>
      <c r="G20436" s="5"/>
      <c r="H20436" s="16"/>
      <c r="I20436" s="183"/>
      <c r="W20436">
        <f t="shared" si="2134"/>
      </c>
      <c r="X20436">
        <f t="shared" si="2135"/>
      </c>
      <c r="Y20436">
        <f t="shared" si="2136"/>
      </c>
      <c r="Z20436">
        <f t="shared" si="2137"/>
      </c>
    </row>
    <row r="20437" spans="1:26">
      <c r="A20437" s="5">
        <v>20</v>
      </c>
      <c r="B20437" s="346" t="s">
        <v>1226</v>
      </c>
      <c r="C20437" s="8" t="s">
        <v>1227</v>
      </c>
      <c r="D20437" s="5">
        <v>5</v>
      </c>
      <c r="E20437" s="5">
        <v>20</v>
      </c>
      <c r="F20437" s="5">
        <v>100</v>
      </c>
      <c r="G20437" s="5">
        <f>+F20437</f>
      </c>
      <c r="H20437" s="5">
        <v>1</v>
      </c>
      <c r="I20437" s="183">
        <f t="shared" si="2133"/>
      </c>
      <c r="W20437">
        <f t="shared" si="2134"/>
      </c>
      <c r="X20437">
        <f t="shared" si="2135"/>
      </c>
      <c r="Y20437">
        <f t="shared" si="2136"/>
      </c>
      <c r="Z20437">
        <f t="shared" si="2137"/>
      </c>
    </row>
    <row r="20438" spans="1:26">
      <c r="A20438" s="5"/>
      <c r="B20438" s="1564" t="s">
        <v>2837</v>
      </c>
      <c r="C20438" s="1565"/>
      <c r="D20438" s="5"/>
      <c r="E20438" s="5"/>
      <c r="F20438" s="5"/>
      <c r="G20438" s="6"/>
      <c r="H20438" s="5"/>
      <c r="I20438" s="94"/>
      <c r="W20438">
        <f t="shared" si="2134"/>
      </c>
      <c r="X20438">
        <f t="shared" si="2135"/>
      </c>
      <c r="Y20438">
        <f t="shared" si="2136"/>
      </c>
      <c r="Z20438">
        <f t="shared" si="2137"/>
      </c>
    </row>
    <row r="20439" spans="1:26" s="775" customFormat="1">
      <c r="A20439" s="573">
        <v>21</v>
      </c>
      <c r="B20439" s="773" t="s">
        <v>2851</v>
      </c>
      <c r="C20439" s="573" t="s">
        <v>652</v>
      </c>
      <c r="D20439" s="573">
        <v>1</v>
      </c>
      <c r="E20439" s="573">
        <v>1</v>
      </c>
      <c r="F20439" s="573">
        <v>1</v>
      </c>
      <c r="G20439" s="572">
        <f>+F20439</f>
      </c>
      <c r="H20439" s="774" t="s">
        <v>780</v>
      </c>
      <c r="I20439" s="776">
        <v>0</v>
      </c>
      <c r="W20439">
        <f t="shared" si="2134"/>
      </c>
      <c r="X20439">
        <f t="shared" si="2135"/>
      </c>
      <c r="Y20439">
        <f t="shared" si="2136"/>
      </c>
      <c r="Z20439">
        <f t="shared" si="2137"/>
      </c>
    </row>
    <row r="20440" spans="1:26">
      <c r="A20440" s="5"/>
      <c r="B20440" s="8"/>
      <c r="C20440" s="5"/>
      <c r="D20440" s="16"/>
      <c r="E20440" s="16"/>
      <c r="F20440" s="5"/>
      <c r="G20440" s="5"/>
      <c r="H20440" s="16"/>
      <c r="I20440" s="183"/>
      <c r="W20440">
        <f t="shared" si="2134"/>
      </c>
      <c r="X20440">
        <f t="shared" si="2135"/>
      </c>
      <c r="Y20440">
        <f t="shared" si="2136"/>
      </c>
      <c r="Z20440">
        <f t="shared" si="2137"/>
      </c>
    </row>
    <row r="20441" spans="1:26">
      <c r="A20441" s="5"/>
      <c r="B20441" s="8"/>
      <c r="C20441" s="5"/>
      <c r="D20441" s="16"/>
      <c r="E20441" s="16"/>
      <c r="F20441" s="5"/>
      <c r="G20441" s="5"/>
      <c r="H20441" s="16"/>
      <c r="I20441" s="183"/>
      <c r="W20441">
        <f t="shared" si="2134"/>
      </c>
      <c r="X20441">
        <f t="shared" si="2135"/>
      </c>
      <c r="Y20441">
        <f t="shared" si="2136"/>
      </c>
      <c r="Z20441">
        <f t="shared" si="2137"/>
      </c>
    </row>
    <row r="20442" spans="1:26">
      <c r="A20442" s="5"/>
      <c r="B20442" s="8"/>
      <c r="C20442" s="5"/>
      <c r="D20442" s="16"/>
      <c r="E20442" s="16"/>
      <c r="F20442" s="5"/>
      <c r="G20442" s="5"/>
      <c r="H20442" s="16"/>
      <c r="I20442" s="183"/>
      <c r="W20442">
        <f t="shared" si="2134"/>
      </c>
      <c r="X20442">
        <f t="shared" si="2135"/>
      </c>
      <c r="Y20442">
        <f t="shared" si="2136"/>
      </c>
      <c r="Z20442">
        <f t="shared" si="2137"/>
      </c>
    </row>
    <row r="20443" spans="1:26">
      <c r="A20443" s="5"/>
      <c r="B20443" s="8"/>
      <c r="C20443" s="5"/>
      <c r="D20443" s="16"/>
      <c r="E20443" s="16"/>
      <c r="F20443" s="5"/>
      <c r="G20443" s="5"/>
      <c r="H20443" s="16"/>
      <c r="I20443" s="183"/>
      <c r="W20443">
        <f t="shared" si="2134"/>
      </c>
      <c r="X20443">
        <f t="shared" si="2135"/>
      </c>
      <c r="Y20443">
        <f t="shared" si="2136"/>
      </c>
      <c r="Z20443">
        <f t="shared" si="2137"/>
      </c>
    </row>
    <row r="20444" spans="1:26">
      <c r="A20444" s="5"/>
      <c r="B20444" s="8"/>
      <c r="C20444" s="5"/>
      <c r="D20444" s="5"/>
      <c r="E20444" s="5"/>
      <c r="F20444" s="5"/>
      <c r="G20444" s="5"/>
      <c r="H20444" s="5"/>
      <c r="I20444" s="183"/>
      <c r="W20444">
        <f t="shared" si="2134"/>
      </c>
      <c r="X20444">
        <f t="shared" si="2135"/>
      </c>
      <c r="Y20444">
        <f t="shared" si="2136"/>
      </c>
      <c r="Z20444">
        <f t="shared" si="2137"/>
      </c>
    </row>
    <row r="20445" spans="1:26">
      <c r="A20445" s="10"/>
      <c r="B20445" s="10"/>
      <c r="C20445" s="10"/>
      <c r="D20445" s="10"/>
      <c r="E20445" s="10"/>
      <c r="F20445" s="10"/>
      <c r="G20445" s="10"/>
      <c r="H20445" s="10"/>
      <c r="I20445" s="97"/>
      <c r="W20445">
        <f t="shared" si="2134"/>
      </c>
      <c r="X20445">
        <f t="shared" si="2135"/>
      </c>
      <c r="Y20445">
        <f t="shared" si="2136"/>
      </c>
      <c r="Z20445">
        <f t="shared" si="2137"/>
      </c>
    </row>
    <row r="20446" spans="1:26" ht="15.75" thickBot="1">
      <c r="A20446" s="10"/>
      <c r="B20446" s="625" t="s">
        <v>20</v>
      </c>
      <c r="C20446" s="35"/>
      <c r="D20446" s="35"/>
      <c r="E20446" s="35"/>
      <c r="F20446" s="35"/>
      <c r="G20446" s="35"/>
      <c r="H20446" s="35"/>
      <c r="I20446" s="98"/>
      <c r="W20446">
        <f t="shared" si="2134"/>
      </c>
      <c r="X20446">
        <f t="shared" si="2135"/>
      </c>
      <c r="Y20446">
        <f t="shared" si="2136"/>
      </c>
      <c r="Z20446">
        <f t="shared" si="2137"/>
      </c>
    </row>
    <row r="20447" spans="1:26" ht="15.75" thickBot="1">
      <c r="A20447" s="624"/>
      <c r="B20447" s="626"/>
      <c r="C20447" s="40" t="s">
        <v>21</v>
      </c>
      <c r="D20447" s="40">
        <f>SUM(D20416:D20446)</f>
      </c>
      <c r="E20447" s="41">
        <f>IF(H20447=I20447,"OK","NO")</f>
      </c>
      <c r="F20447" s="40">
        <f>SUM(F20416:F20446)</f>
      </c>
      <c r="G20447" s="40">
        <f>SUM(G20416:G20446)</f>
      </c>
      <c r="H20447" s="42">
        <f>SUMPRODUCT(H20416:H20446,G20416:G20446)</f>
      </c>
      <c r="I20447" s="100">
        <f>SUM(I20416:I20446)</f>
      </c>
      <c r="J20447" s="118">
        <f>+I20447+I20396</f>
      </c>
      <c r="W20447">
        <f t="shared" si="2134"/>
      </c>
      <c r="X20447">
        <f t="shared" si="2135"/>
      </c>
      <c r="Y20447">
        <f t="shared" si="2136"/>
      </c>
      <c r="Z20447">
        <f t="shared" si="2137"/>
      </c>
    </row>
    <row r="20448" spans="1:26">
      <c r="A20448" s="10"/>
      <c r="B20448" s="91"/>
      <c r="C20448" s="91"/>
      <c r="D20448" s="91"/>
      <c r="E20448" s="91"/>
      <c r="F20448" s="91"/>
      <c r="G20448" s="91"/>
      <c r="H20448" s="91"/>
      <c r="I20448" s="91"/>
      <c r="W20448">
        <f t="shared" si="2134"/>
      </c>
      <c r="X20448">
        <f t="shared" si="2135"/>
      </c>
      <c r="Y20448">
        <f t="shared" si="2136"/>
      </c>
      <c r="Z20448">
        <f t="shared" si="2137"/>
      </c>
    </row>
    <row r="20449" spans="1:26">
      <c r="A20449" s="12" t="s">
        <v>281</v>
      </c>
      <c r="B20449" s="12"/>
      <c r="C20449" s="12"/>
      <c r="D20449" s="13"/>
      <c r="E20449" s="14"/>
      <c r="F20449" s="14"/>
      <c r="G20449" s="14"/>
      <c r="H20449" s="2"/>
      <c r="I20449" s="12"/>
      <c r="W20449">
        <f t="shared" si="2134"/>
      </c>
      <c r="X20449">
        <f t="shared" si="2135"/>
      </c>
      <c r="Y20449">
        <f t="shared" si="2136"/>
      </c>
      <c r="Z20449">
        <f t="shared" si="2137"/>
      </c>
    </row>
    <row r="20450" spans="1:26">
      <c r="W20450">
        <f t="shared" si="2134"/>
      </c>
      <c r="X20450">
        <f t="shared" si="2135"/>
      </c>
      <c r="Y20450">
        <f t="shared" si="2136"/>
      </c>
      <c r="Z20450">
        <f t="shared" si="2137"/>
      </c>
    </row>
    <row r="20451" spans="1:26">
      <c r="W20451">
        <f t="shared" si="2134"/>
      </c>
      <c r="X20451">
        <f t="shared" si="2135"/>
      </c>
      <c r="Y20451">
        <f t="shared" si="2136"/>
      </c>
      <c r="Z20451">
        <f t="shared" si="2137"/>
      </c>
    </row>
    <row r="20452" spans="1:26">
      <c r="W20452">
        <f t="shared" si="2134"/>
      </c>
      <c r="X20452">
        <f t="shared" si="2135"/>
      </c>
      <c r="Y20452">
        <f t="shared" si="2136"/>
      </c>
      <c r="Z20452">
        <f t="shared" si="2137"/>
      </c>
    </row>
    <row r="20453" spans="1:26">
      <c r="W20453">
        <f t="shared" si="2134"/>
      </c>
      <c r="X20453">
        <f t="shared" si="2135"/>
      </c>
      <c r="Y20453">
        <f t="shared" si="2136"/>
      </c>
      <c r="Z20453">
        <f t="shared" si="2137"/>
      </c>
    </row>
    <row r="20454" spans="1:26">
      <c r="W20454">
        <f t="shared" si="2134"/>
      </c>
      <c r="X20454">
        <f t="shared" si="2135"/>
      </c>
      <c r="Y20454">
        <f t="shared" si="2136"/>
      </c>
      <c r="Z20454">
        <f t="shared" si="2137"/>
      </c>
    </row>
    <row r="20455" spans="1:26">
      <c r="A20455" s="1562" t="s">
        <v>0</v>
      </c>
      <c r="B20455" s="1562"/>
      <c r="C20455" s="1562"/>
      <c r="D20455" s="1562"/>
      <c r="E20455" s="1562"/>
      <c r="F20455" s="1562"/>
      <c r="G20455" s="1562"/>
      <c r="H20455" s="1562"/>
      <c r="I20455" s="1562"/>
      <c r="W20455">
        <f t="shared" si="2134"/>
      </c>
      <c r="X20455">
        <f t="shared" si="2135"/>
      </c>
      <c r="Y20455">
        <f t="shared" si="2136"/>
      </c>
      <c r="Z20455">
        <f t="shared" si="2137"/>
      </c>
    </row>
    <row r="20456" spans="1:26">
      <c r="W20456">
        <f t="shared" si="2134"/>
      </c>
      <c r="X20456">
        <f t="shared" si="2135"/>
      </c>
      <c r="Y20456">
        <f t="shared" si="2136"/>
      </c>
      <c r="Z20456">
        <f t="shared" si="2137"/>
      </c>
    </row>
    <row r="20457" spans="1:26">
      <c r="A20457" s="1" t="s">
        <v>1</v>
      </c>
      <c r="B20457" s="1"/>
      <c r="G20457" s="495" t="s">
        <v>2</v>
      </c>
      <c r="H20457" s="3" t="s">
        <v>2849</v>
      </c>
      <c r="W20457">
        <f t="shared" si="2134"/>
      </c>
      <c r="X20457">
        <f t="shared" si="2135"/>
      </c>
      <c r="Y20457">
        <f t="shared" si="2136"/>
      </c>
      <c r="Z20457">
        <f t="shared" si="2137"/>
      </c>
    </row>
    <row r="20458" spans="1:26">
      <c r="A20458" s="22" t="inlineStr">
        <is>
          <t>ATTN: Contact-005</t>
        </is>
      </c>
      <c r="B20458" s="1"/>
      <c r="F20458" s="4"/>
      <c r="G20458" s="496" t="s">
        <v>1440</v>
      </c>
      <c r="H20458" s="1" t="s">
        <v>2438</v>
      </c>
      <c r="W20458">
        <f t="shared" si="2134"/>
      </c>
      <c r="X20458">
        <f t="shared" si="2135"/>
      </c>
      <c r="Y20458">
        <f t="shared" si="2136"/>
      </c>
      <c r="Z20458">
        <f t="shared" si="2137"/>
      </c>
    </row>
    <row r="20459" spans="1:26">
      <c r="A20459" s="1" t="inlineStr">
        <is>
          <t>Dealer-112</t>
        </is>
      </c>
      <c r="B20459" s="1"/>
      <c r="W20459">
        <f t="shared" si="2134"/>
      </c>
      <c r="X20459">
        <f t="shared" si="2135"/>
      </c>
      <c r="Y20459">
        <f t="shared" si="2136"/>
      </c>
      <c r="Z20459">
        <f t="shared" si="2137"/>
      </c>
    </row>
    <row r="20460" spans="1:26">
      <c r="A20460" s="1" t="inlineStr">
        <is>
          <t>Address line (redacted)</t>
        </is>
      </c>
      <c r="B20460" s="1"/>
      <c r="D20460" s="85"/>
      <c r="E20460" s="85"/>
      <c r="F20460" s="85"/>
      <c r="G20460" s="85"/>
      <c r="H20460" s="85"/>
      <c r="W20460">
        <f t="shared" si="2134"/>
      </c>
      <c r="X20460">
        <f t="shared" si="2135"/>
      </c>
      <c r="Y20460">
        <f t="shared" si="2136"/>
      </c>
      <c r="Z20460">
        <f t="shared" si="2137"/>
      </c>
    </row>
    <row r="20461" spans="1:26">
      <c r="A20461" s="22" t="inlineStr">
        <is>
          <t>Address line (redacted)</t>
        </is>
      </c>
      <c r="B20461" s="86"/>
      <c r="D20461" s="85"/>
      <c r="E20461" s="85"/>
      <c r="F20461" s="85"/>
      <c r="G20461" s="85"/>
      <c r="H20461" s="85"/>
      <c r="W20461">
        <f t="shared" si="2134"/>
      </c>
      <c r="X20461">
        <f t="shared" si="2135"/>
      </c>
      <c r="Y20461">
        <f t="shared" si="2136"/>
      </c>
      <c r="Z20461">
        <f t="shared" si="2137"/>
      </c>
    </row>
    <row r="20462" spans="1:26">
      <c r="A20462" s="49" t="s">
        <v>4</v>
      </c>
      <c r="B20462" s="87" t="inlineStr">
        <is>
          <t>GSTIN-MASKED</t>
        </is>
      </c>
      <c r="W20462">
        <f t="shared" si="2134"/>
      </c>
      <c r="X20462">
        <f t="shared" si="2135"/>
      </c>
      <c r="Y20462">
        <f t="shared" si="2136"/>
      </c>
      <c r="Z20462">
        <f t="shared" si="2137"/>
      </c>
    </row>
    <row r="20463" spans="1:26">
      <c r="A20463" s="1" t="s">
        <v>5</v>
      </c>
      <c r="N20463">
        <f>221+197+65</f>
      </c>
      <c r="W20463">
        <f t="shared" si="2134"/>
      </c>
      <c r="X20463">
        <f t="shared" si="2135"/>
      </c>
      <c r="Y20463">
        <f t="shared" si="2136"/>
      </c>
      <c r="Z20463">
        <f t="shared" si="2137"/>
      </c>
    </row>
    <row r="20464" spans="1:26">
      <c r="A20464" s="1" t="s">
        <v>6</v>
      </c>
      <c r="W20464">
        <f t="shared" si="2134"/>
      </c>
      <c r="X20464">
        <f t="shared" si="2135"/>
      </c>
      <c r="Y20464">
        <f t="shared" si="2136"/>
      </c>
      <c r="Z20464">
        <f t="shared" si="2137"/>
      </c>
    </row>
    <row r="20465" spans="1:26">
      <c r="A20465" s="1" t="s">
        <v>7</v>
      </c>
      <c r="W20465">
        <f t="shared" si="2134"/>
      </c>
      <c r="X20465">
        <f t="shared" si="2135"/>
      </c>
      <c r="Y20465">
        <f t="shared" si="2136"/>
      </c>
      <c r="Z20465">
        <f t="shared" si="2137"/>
      </c>
    </row>
    <row r="20466" spans="1:26" ht="24">
      <c r="A20466" s="88" t="s">
        <v>8</v>
      </c>
      <c r="B20466" s="89" t="s">
        <v>9</v>
      </c>
      <c r="C20466" s="89" t="s">
        <v>10</v>
      </c>
      <c r="D20466" s="34" t="s">
        <v>11</v>
      </c>
      <c r="E20466" s="34" t="s">
        <v>12</v>
      </c>
      <c r="F20466" s="34" t="s">
        <v>13</v>
      </c>
      <c r="G20466" s="34" t="s">
        <v>14</v>
      </c>
      <c r="H20466" s="88" t="s">
        <v>15</v>
      </c>
      <c r="I20466" s="90" t="s">
        <v>16</v>
      </c>
      <c r="W20466">
        <f t="shared" si="2134"/>
      </c>
      <c r="X20466">
        <f t="shared" si="2135"/>
      </c>
      <c r="Y20466">
        <f t="shared" si="2136"/>
      </c>
      <c r="Z20466">
        <f t="shared" si="2137"/>
      </c>
    </row>
    <row r="20467" spans="1:26">
      <c r="A20467" s="5"/>
      <c r="B20467" s="1563" t="s">
        <v>644</v>
      </c>
      <c r="C20467" s="1563"/>
      <c r="D20467" s="5"/>
      <c r="E20467" s="5"/>
      <c r="F20467" s="5"/>
      <c r="G20467" s="6"/>
      <c r="H20467" s="5"/>
      <c r="I20467" s="183"/>
      <c r="W20467">
        <f t="shared" si="2134"/>
      </c>
      <c r="X20467">
        <f t="shared" si="2135"/>
      </c>
      <c r="Y20467">
        <f t="shared" si="2136"/>
      </c>
      <c r="Z20467">
        <f t="shared" si="2137"/>
      </c>
    </row>
    <row r="20468" spans="1:26">
      <c r="A20468" s="5">
        <v>1</v>
      </c>
      <c r="B20468" s="8" t="s">
        <v>2610</v>
      </c>
      <c r="C20468" s="5" t="s">
        <v>1279</v>
      </c>
      <c r="D20468" s="5">
        <v>5</v>
      </c>
      <c r="E20468" s="5">
        <v>4</v>
      </c>
      <c r="F20468" s="5">
        <f>+E20468*D20468</f>
      </c>
      <c r="G20468" s="5">
        <f>+E20468*D20468</f>
      </c>
      <c r="H20468" s="5">
        <v>1</v>
      </c>
      <c r="I20468" s="183">
        <f>+H20468*D20468</f>
      </c>
      <c r="W20468">
        <f t="shared" si="2134"/>
      </c>
      <c r="X20468">
        <f t="shared" si="2135"/>
      </c>
      <c r="Y20468">
        <f t="shared" si="2136"/>
      </c>
      <c r="Z20468">
        <f t="shared" si="2137"/>
      </c>
    </row>
    <row r="20469" spans="1:26">
      <c r="A20469" s="5"/>
      <c r="B20469" s="8"/>
      <c r="C20469" s="5"/>
      <c r="D20469" s="5"/>
      <c r="E20469" s="5"/>
      <c r="F20469" s="5"/>
      <c r="G20469" s="5"/>
      <c r="H20469" s="5"/>
      <c r="I20469" s="183"/>
      <c r="W20469">
        <f t="shared" si="2134"/>
      </c>
      <c r="X20469">
        <f t="shared" si="2135"/>
      </c>
      <c r="Y20469">
        <f t="shared" si="2136"/>
      </c>
      <c r="Z20469">
        <f t="shared" si="2137"/>
      </c>
    </row>
    <row r="20470" spans="1:26">
      <c r="A20470" s="5"/>
      <c r="B20470" s="8"/>
      <c r="C20470" s="5"/>
      <c r="D20470" s="5"/>
      <c r="E20470" s="5"/>
      <c r="F20470" s="5"/>
      <c r="G20470" s="5"/>
      <c r="H20470" s="5"/>
      <c r="I20470" s="183"/>
      <c r="W20470">
        <f t="shared" si="2134"/>
      </c>
      <c r="X20470">
        <f t="shared" si="2135"/>
      </c>
      <c r="Y20470">
        <f t="shared" si="2136"/>
      </c>
      <c r="Z20470">
        <f t="shared" si="2137"/>
      </c>
    </row>
    <row r="20471" spans="1:26">
      <c r="A20471" s="5"/>
      <c r="B20471" s="8"/>
      <c r="C20471" s="5"/>
      <c r="D20471" s="5"/>
      <c r="E20471" s="5"/>
      <c r="F20471" s="5"/>
      <c r="G20471" s="5"/>
      <c r="H20471" s="5"/>
      <c r="I20471" s="183"/>
      <c r="W20471">
        <f t="shared" si="2134"/>
      </c>
      <c r="X20471">
        <f t="shared" si="2135"/>
      </c>
      <c r="Y20471">
        <f t="shared" si="2136"/>
      </c>
      <c r="Z20471">
        <f t="shared" si="2137"/>
      </c>
    </row>
    <row r="20472" spans="1:26">
      <c r="A20472" s="5"/>
      <c r="B20472" s="8"/>
      <c r="C20472" s="5"/>
      <c r="D20472" s="5"/>
      <c r="E20472" s="5"/>
      <c r="F20472" s="5"/>
      <c r="G20472" s="5"/>
      <c r="H20472" s="5"/>
      <c r="I20472" s="183"/>
      <c r="W20472">
        <f t="shared" si="2134"/>
      </c>
      <c r="X20472">
        <f t="shared" si="2135"/>
      </c>
      <c r="Y20472">
        <f t="shared" si="2136"/>
      </c>
      <c r="Z20472">
        <f t="shared" si="2137"/>
      </c>
    </row>
    <row r="20473" spans="1:26">
      <c r="A20473" s="5"/>
      <c r="B20473" s="8"/>
      <c r="C20473" s="5"/>
      <c r="D20473" s="5"/>
      <c r="E20473" s="5"/>
      <c r="F20473" s="5"/>
      <c r="G20473" s="5"/>
      <c r="H20473" s="5"/>
      <c r="I20473" s="183"/>
      <c r="W20473">
        <f t="shared" si="2134"/>
      </c>
      <c r="X20473">
        <f t="shared" si="2135"/>
      </c>
      <c r="Y20473">
        <f t="shared" si="2136"/>
      </c>
      <c r="Z20473">
        <f t="shared" si="2137"/>
      </c>
    </row>
    <row r="20474" spans="1:26">
      <c r="A20474" s="5"/>
      <c r="B20474" s="8"/>
      <c r="C20474" s="5"/>
      <c r="D20474" s="5"/>
      <c r="E20474" s="5"/>
      <c r="F20474" s="5"/>
      <c r="G20474" s="5"/>
      <c r="H20474" s="5"/>
      <c r="I20474" s="183"/>
      <c r="W20474">
        <f t="shared" si="2134"/>
      </c>
      <c r="X20474">
        <f t="shared" si="2135"/>
      </c>
      <c r="Y20474">
        <f t="shared" si="2136"/>
      </c>
      <c r="Z20474">
        <f t="shared" si="2137"/>
      </c>
    </row>
    <row r="20475" spans="1:26">
      <c r="A20475" s="5"/>
      <c r="B20475" s="8"/>
      <c r="C20475" s="5"/>
      <c r="D20475" s="5"/>
      <c r="E20475" s="5"/>
      <c r="F20475" s="5"/>
      <c r="G20475" s="5"/>
      <c r="H20475" s="5"/>
      <c r="I20475" s="183"/>
      <c r="W20475">
        <f t="shared" si="2134"/>
      </c>
      <c r="X20475">
        <f t="shared" si="2135"/>
      </c>
      <c r="Y20475">
        <f t="shared" si="2136"/>
      </c>
      <c r="Z20475">
        <f t="shared" si="2137"/>
      </c>
    </row>
    <row r="20476" spans="1:26">
      <c r="A20476" s="5"/>
      <c r="B20476" s="8"/>
      <c r="C20476" s="5"/>
      <c r="D20476" s="5"/>
      <c r="E20476" s="5"/>
      <c r="F20476" s="5"/>
      <c r="G20476" s="5"/>
      <c r="H20476" s="5"/>
      <c r="I20476" s="183"/>
      <c r="W20476">
        <f t="shared" si="2134"/>
      </c>
      <c r="X20476">
        <f t="shared" si="2135"/>
      </c>
      <c r="Y20476">
        <f t="shared" si="2136"/>
      </c>
      <c r="Z20476">
        <f t="shared" si="2137"/>
      </c>
    </row>
    <row r="20477" spans="1:26">
      <c r="A20477" s="5"/>
      <c r="B20477" s="8"/>
      <c r="C20477" s="5"/>
      <c r="D20477" s="5"/>
      <c r="E20477" s="5"/>
      <c r="F20477" s="5"/>
      <c r="G20477" s="5"/>
      <c r="H20477" s="5"/>
      <c r="I20477" s="183"/>
      <c r="W20477">
        <f t="shared" si="2134"/>
      </c>
      <c r="X20477">
        <f t="shared" si="2135"/>
      </c>
      <c r="Y20477">
        <f t="shared" si="2136"/>
      </c>
      <c r="Z20477">
        <f t="shared" si="2137"/>
      </c>
    </row>
    <row r="20478" spans="1:26">
      <c r="A20478" s="5"/>
      <c r="B20478" s="8"/>
      <c r="C20478" s="5"/>
      <c r="D20478" s="5"/>
      <c r="E20478" s="5"/>
      <c r="F20478" s="5"/>
      <c r="G20478" s="5"/>
      <c r="H20478" s="5"/>
      <c r="I20478" s="183"/>
      <c r="W20478">
        <f t="shared" si="2134"/>
      </c>
      <c r="X20478">
        <f t="shared" si="2135"/>
      </c>
      <c r="Y20478">
        <f t="shared" si="2136"/>
      </c>
      <c r="Z20478">
        <f t="shared" si="2137"/>
      </c>
    </row>
    <row r="20479" spans="1:26">
      <c r="A20479" s="5"/>
      <c r="B20479" s="8"/>
      <c r="C20479" s="5"/>
      <c r="D20479" s="16"/>
      <c r="E20479" s="16"/>
      <c r="F20479" s="5"/>
      <c r="G20479" s="5"/>
      <c r="H20479" s="16"/>
      <c r="I20479" s="183"/>
      <c r="W20479">
        <f t="shared" si="2134"/>
      </c>
      <c r="X20479">
        <f t="shared" si="2135"/>
      </c>
      <c r="Y20479">
        <f t="shared" si="2136"/>
      </c>
      <c r="Z20479">
        <f t="shared" si="2137"/>
      </c>
    </row>
    <row r="20480" spans="1:26">
      <c r="A20480" s="5"/>
      <c r="B20480" s="8"/>
      <c r="C20480" s="5"/>
      <c r="D20480" s="16"/>
      <c r="E20480" s="16"/>
      <c r="F20480" s="5"/>
      <c r="G20480" s="5"/>
      <c r="H20480" s="16"/>
      <c r="I20480" s="183"/>
      <c r="W20480">
        <f t="shared" si="2134"/>
      </c>
      <c r="X20480">
        <f t="shared" si="2135"/>
      </c>
      <c r="Y20480">
        <f t="shared" si="2136"/>
      </c>
      <c r="Z20480">
        <f t="shared" si="2137"/>
      </c>
    </row>
    <row r="20481" spans="1:26">
      <c r="A20481" s="5"/>
      <c r="B20481" s="8"/>
      <c r="C20481" s="5"/>
      <c r="D20481" s="16"/>
      <c r="E20481" s="16"/>
      <c r="F20481" s="5"/>
      <c r="G20481" s="5"/>
      <c r="H20481" s="16"/>
      <c r="I20481" s="183"/>
      <c r="W20481">
        <f t="shared" si="2134"/>
      </c>
      <c r="X20481">
        <f t="shared" si="2135"/>
      </c>
      <c r="Y20481">
        <f t="shared" si="2136"/>
      </c>
      <c r="Z20481">
        <f t="shared" si="2137"/>
      </c>
    </row>
    <row r="20482" spans="1:26">
      <c r="A20482" s="5"/>
      <c r="B20482" s="8"/>
      <c r="C20482" s="5"/>
      <c r="D20482" s="16"/>
      <c r="E20482" s="16"/>
      <c r="F20482" s="5"/>
      <c r="G20482" s="5"/>
      <c r="H20482" s="16"/>
      <c r="I20482" s="183"/>
      <c r="W20482">
        <f t="shared" si="2134"/>
      </c>
      <c r="X20482">
        <f t="shared" si="2135"/>
      </c>
      <c r="Y20482">
        <f t="shared" si="2136"/>
      </c>
      <c r="Z20482">
        <f t="shared" si="2137"/>
      </c>
    </row>
    <row r="20483" spans="1:26">
      <c r="A20483" s="5"/>
      <c r="B20483" s="8"/>
      <c r="C20483" s="5"/>
      <c r="D20483" s="5"/>
      <c r="E20483" s="5"/>
      <c r="F20483" s="5"/>
      <c r="G20483" s="5"/>
      <c r="H20483" s="5"/>
      <c r="I20483" s="183"/>
      <c r="W20483">
        <f t="shared" si="2134"/>
      </c>
      <c r="X20483">
        <f t="shared" si="2135"/>
      </c>
      <c r="Y20483">
        <f t="shared" si="2136"/>
      </c>
      <c r="Z20483">
        <f t="shared" si="2137"/>
      </c>
    </row>
    <row r="20484" spans="1:26">
      <c r="A20484" s="10"/>
      <c r="B20484" s="10"/>
      <c r="C20484" s="10"/>
      <c r="D20484" s="10"/>
      <c r="E20484" s="10"/>
      <c r="F20484" s="10"/>
      <c r="G20484" s="10"/>
      <c r="H20484" s="10"/>
      <c r="I20484" s="97"/>
      <c r="W20484">
        <f t="shared" ref="W20484:W20547" si="2140">IF(LEFT($H20484&amp;"",5)="2019-",$H20484,W20483)</f>
      </c>
      <c r="X20484">
        <f t="shared" ref="X20484:X20547" si="2141">IF($W20484="",0,IF(COUNTIF($AB$2:$AB$80,$W20484)&gt;0,1,0))</f>
      </c>
      <c r="Y20484">
        <f t="shared" ref="Y20484:Y20547" si="2142">IF($C20484="","",UPPER(TRIM(IFERROR(LEFT($C20484&amp;"",FIND("/",$C20484&amp;"")-1),$C20484&amp;""))))</f>
      </c>
      <c r="Z20484">
        <f t="shared" ref="Z20484:Z20547" si="2143">IFERROR(IF(ISNUMBER($G20484),$G20484,0),0)</f>
      </c>
    </row>
    <row r="20485" spans="1:26" ht="15.75" thickBot="1">
      <c r="A20485" s="10"/>
      <c r="B20485" s="625" t="s">
        <v>20</v>
      </c>
      <c r="C20485" s="35"/>
      <c r="D20485" s="35"/>
      <c r="E20485" s="35"/>
      <c r="F20485" s="35"/>
      <c r="G20485" s="35"/>
      <c r="H20485" s="35"/>
      <c r="I20485" s="98"/>
      <c r="W20485">
        <f t="shared" si="2140"/>
      </c>
      <c r="X20485">
        <f t="shared" si="2141"/>
      </c>
      <c r="Y20485">
        <f t="shared" si="2142"/>
      </c>
      <c r="Z20485">
        <f t="shared" si="2143"/>
      </c>
    </row>
    <row r="20486" spans="1:26" ht="15.75" thickBot="1">
      <c r="A20486" s="624"/>
      <c r="B20486" s="626"/>
      <c r="C20486" s="40" t="s">
        <v>21</v>
      </c>
      <c r="D20486" s="40">
        <f>SUM(D20467:D20485)</f>
      </c>
      <c r="E20486" s="41">
        <f>IF(H20486=I20486,"OK","NO")</f>
      </c>
      <c r="F20486" s="40">
        <f>SUM(F20467:F20485)</f>
      </c>
      <c r="G20486" s="40">
        <f>SUM(G20467:G20485)</f>
      </c>
      <c r="H20486" s="42">
        <f>SUMPRODUCT(H20467:H20485,G20467:G20485)</f>
      </c>
      <c r="I20486" s="100">
        <f>SUM(I20467:I20485)</f>
      </c>
      <c r="J20486" s="118">
        <f>+I20486+I20447</f>
      </c>
      <c r="W20486">
        <f t="shared" si="2140"/>
      </c>
      <c r="X20486">
        <f t="shared" si="2141"/>
      </c>
      <c r="Y20486">
        <f t="shared" si="2142"/>
      </c>
      <c r="Z20486">
        <f t="shared" si="2143"/>
      </c>
    </row>
    <row r="20487" spans="1:26">
      <c r="A20487" s="10"/>
      <c r="B20487" s="91"/>
      <c r="C20487" s="91"/>
      <c r="D20487" s="91"/>
      <c r="E20487" s="91"/>
      <c r="F20487" s="91"/>
      <c r="G20487" s="91"/>
      <c r="H20487" s="91"/>
      <c r="I20487" s="91"/>
      <c r="W20487">
        <f t="shared" si="2140"/>
      </c>
      <c r="X20487">
        <f t="shared" si="2141"/>
      </c>
      <c r="Y20487">
        <f t="shared" si="2142"/>
      </c>
      <c r="Z20487">
        <f t="shared" si="2143"/>
      </c>
    </row>
    <row r="20488" spans="1:26">
      <c r="A20488" s="12" t="s">
        <v>281</v>
      </c>
      <c r="B20488" s="12"/>
      <c r="C20488" s="12"/>
      <c r="D20488" s="13"/>
      <c r="E20488" s="14"/>
      <c r="F20488" s="14"/>
      <c r="G20488" s="14"/>
      <c r="H20488" s="2"/>
      <c r="I20488" s="12"/>
      <c r="W20488">
        <f t="shared" si="2140"/>
      </c>
      <c r="X20488">
        <f t="shared" si="2141"/>
      </c>
      <c r="Y20488">
        <f t="shared" si="2142"/>
      </c>
      <c r="Z20488">
        <f t="shared" si="2143"/>
      </c>
    </row>
    <row r="20489" spans="1:26">
      <c r="W20489">
        <f t="shared" si="2140"/>
      </c>
      <c r="X20489">
        <f t="shared" si="2141"/>
      </c>
      <c r="Y20489">
        <f t="shared" si="2142"/>
      </c>
      <c r="Z20489">
        <f t="shared" si="2143"/>
      </c>
    </row>
    <row r="20490" spans="1:26">
      <c r="W20490">
        <f t="shared" si="2140"/>
      </c>
      <c r="X20490">
        <f t="shared" si="2141"/>
      </c>
      <c r="Y20490">
        <f t="shared" si="2142"/>
      </c>
      <c r="Z20490">
        <f t="shared" si="2143"/>
      </c>
    </row>
    <row r="20491" spans="1:26">
      <c r="W20491">
        <f t="shared" si="2140"/>
      </c>
      <c r="X20491">
        <f t="shared" si="2141"/>
      </c>
      <c r="Y20491">
        <f t="shared" si="2142"/>
      </c>
      <c r="Z20491">
        <f t="shared" si="2143"/>
      </c>
    </row>
    <row r="20492" spans="1:26">
      <c r="W20492">
        <f t="shared" si="2140"/>
      </c>
      <c r="X20492">
        <f t="shared" si="2141"/>
      </c>
      <c r="Y20492">
        <f t="shared" si="2142"/>
      </c>
      <c r="Z20492">
        <f t="shared" si="2143"/>
      </c>
    </row>
    <row r="20493" spans="1:26">
      <c r="A20493" s="1562" t="s">
        <v>0</v>
      </c>
      <c r="B20493" s="1562"/>
      <c r="C20493" s="1562"/>
      <c r="D20493" s="1562"/>
      <c r="E20493" s="1562"/>
      <c r="F20493" s="1562"/>
      <c r="G20493" s="1562"/>
      <c r="H20493" s="1562"/>
      <c r="I20493" s="1562"/>
      <c r="W20493">
        <f t="shared" si="2140"/>
      </c>
      <c r="X20493">
        <f t="shared" si="2141"/>
      </c>
      <c r="Y20493">
        <f t="shared" si="2142"/>
      </c>
      <c r="Z20493">
        <f t="shared" si="2143"/>
      </c>
    </row>
    <row r="20494" spans="1:26">
      <c r="W20494">
        <f t="shared" si="2140"/>
      </c>
      <c r="X20494">
        <f t="shared" si="2141"/>
      </c>
      <c r="Y20494">
        <f t="shared" si="2142"/>
      </c>
      <c r="Z20494">
        <f t="shared" si="2143"/>
      </c>
    </row>
    <row r="20495" spans="1:26">
      <c r="A20495" s="1" t="s">
        <v>1</v>
      </c>
      <c r="B20495" s="1"/>
      <c r="G20495" s="495" t="s">
        <v>2</v>
      </c>
      <c r="H20495" s="3" t="s">
        <v>2849</v>
      </c>
      <c r="I20495" s="124"/>
      <c r="W20495">
        <f t="shared" si="2140"/>
      </c>
      <c r="X20495">
        <f t="shared" si="2141"/>
      </c>
      <c r="Y20495">
        <f t="shared" si="2142"/>
      </c>
      <c r="Z20495">
        <f t="shared" si="2143"/>
      </c>
    </row>
    <row r="20496" spans="1:26">
      <c r="A20496" s="1" t="inlineStr">
        <is>
          <t>Dealer-164</t>
        </is>
      </c>
      <c r="B20496" s="1"/>
      <c r="C20496" s="51"/>
      <c r="F20496" s="4"/>
      <c r="G20496" s="496" t="s">
        <v>1440</v>
      </c>
      <c r="H20496" s="1" t="s">
        <v>2439</v>
      </c>
      <c r="W20496">
        <f t="shared" si="2140"/>
      </c>
      <c r="X20496">
        <f t="shared" si="2141"/>
      </c>
      <c r="Y20496">
        <f t="shared" si="2142"/>
      </c>
      <c r="Z20496">
        <f t="shared" si="2143"/>
      </c>
    </row>
    <row r="20497" spans="1:26">
      <c r="A20497" s="1" t="inlineStr">
        <is>
          <t>Dealer-165</t>
        </is>
      </c>
      <c r="B20497" s="1"/>
      <c r="C20497" s="51"/>
      <c r="W20497">
        <f t="shared" si="2140"/>
      </c>
      <c r="X20497">
        <f t="shared" si="2141"/>
      </c>
      <c r="Y20497">
        <f t="shared" si="2142"/>
      </c>
      <c r="Z20497">
        <f t="shared" si="2143"/>
      </c>
    </row>
    <row r="20498" spans="1:26">
      <c r="A20498" s="1" t="inlineStr">
        <is>
          <t>Address line (redacted)</t>
        </is>
      </c>
      <c r="B20498" s="1"/>
      <c r="C20498" s="51"/>
      <c r="W20498">
        <f t="shared" si="2140"/>
      </c>
      <c r="X20498">
        <f t="shared" si="2141"/>
      </c>
      <c r="Y20498">
        <f t="shared" si="2142"/>
      </c>
      <c r="Z20498">
        <f t="shared" si="2143"/>
      </c>
    </row>
    <row r="20499" spans="1:26">
      <c r="A20499" s="1" t="inlineStr">
        <is>
          <t>Address line (redacted)</t>
        </is>
      </c>
      <c r="B20499" s="1"/>
      <c r="C20499" s="51"/>
      <c r="W20499">
        <f t="shared" si="2140"/>
      </c>
      <c r="X20499">
        <f t="shared" si="2141"/>
      </c>
      <c r="Y20499">
        <f t="shared" si="2142"/>
      </c>
      <c r="Z20499">
        <f t="shared" si="2143"/>
      </c>
    </row>
    <row r="20500" spans="1:26">
      <c r="A20500" s="22" t="s">
        <v>4</v>
      </c>
      <c r="B20500" s="125" t="inlineStr">
        <is>
          <t>GSTIN-MASKED</t>
        </is>
      </c>
      <c r="C20500" s="126"/>
      <c r="D20500" s="126"/>
      <c r="E20500" s="126"/>
      <c r="F20500" s="126"/>
      <c r="G20500" s="126"/>
      <c r="H20500" s="126"/>
      <c r="I20500" s="126"/>
      <c r="W20500">
        <f t="shared" si="2140"/>
      </c>
      <c r="X20500">
        <f t="shared" si="2141"/>
      </c>
      <c r="Y20500">
        <f t="shared" si="2142"/>
      </c>
      <c r="Z20500">
        <f t="shared" si="2143"/>
      </c>
    </row>
    <row r="20501" spans="1:26">
      <c r="A20501" s="12"/>
      <c r="B20501" s="86"/>
      <c r="W20501">
        <f t="shared" si="2140"/>
      </c>
      <c r="X20501">
        <f t="shared" si="2141"/>
      </c>
      <c r="Y20501">
        <f t="shared" si="2142"/>
      </c>
      <c r="Z20501">
        <f t="shared" si="2143"/>
      </c>
    </row>
    <row r="20502" spans="1:26">
      <c r="A20502" s="1" t="s">
        <v>5</v>
      </c>
      <c r="W20502">
        <f t="shared" si="2140"/>
      </c>
      <c r="X20502">
        <f t="shared" si="2141"/>
      </c>
      <c r="Y20502">
        <f t="shared" si="2142"/>
      </c>
      <c r="Z20502">
        <f t="shared" si="2143"/>
      </c>
    </row>
    <row r="20503" spans="1:26">
      <c r="A20503" s="1" t="s">
        <v>6</v>
      </c>
      <c r="W20503">
        <f t="shared" si="2140"/>
      </c>
      <c r="X20503">
        <f t="shared" si="2141"/>
      </c>
      <c r="Y20503">
        <f t="shared" si="2142"/>
      </c>
      <c r="Z20503">
        <f t="shared" si="2143"/>
      </c>
    </row>
    <row r="20504" spans="1:26" ht="15.75" thickBot="1">
      <c r="A20504" s="1" t="s">
        <v>7</v>
      </c>
      <c r="W20504">
        <f t="shared" si="2140"/>
      </c>
      <c r="X20504">
        <f t="shared" si="2141"/>
      </c>
      <c r="Y20504">
        <f t="shared" si="2142"/>
      </c>
      <c r="Z20504">
        <f t="shared" si="2143"/>
      </c>
    </row>
    <row r="20505" spans="1:26" ht="24">
      <c r="A20505" s="26" t="s">
        <v>8</v>
      </c>
      <c r="B20505" s="27" t="s">
        <v>9</v>
      </c>
      <c r="C20505" s="27" t="s">
        <v>10</v>
      </c>
      <c r="D20505" s="28" t="s">
        <v>11</v>
      </c>
      <c r="E20505" s="28" t="s">
        <v>12</v>
      </c>
      <c r="F20505" s="28" t="s">
        <v>13</v>
      </c>
      <c r="G20505" s="28" t="s">
        <v>14</v>
      </c>
      <c r="H20505" s="29" t="s">
        <v>15</v>
      </c>
      <c r="I20505" s="30" t="s">
        <v>16</v>
      </c>
      <c r="W20505">
        <f t="shared" si="2140"/>
      </c>
      <c r="X20505">
        <f t="shared" si="2141"/>
      </c>
      <c r="Y20505">
        <f t="shared" si="2142"/>
      </c>
      <c r="Z20505">
        <f t="shared" si="2143"/>
      </c>
    </row>
    <row r="20506" spans="1:26">
      <c r="A20506" s="5"/>
      <c r="B20506" s="1564" t="s">
        <v>17</v>
      </c>
      <c r="C20506" s="1565"/>
      <c r="D20506" s="5"/>
      <c r="E20506" s="6"/>
      <c r="F20506" s="6"/>
      <c r="G20506" s="127"/>
      <c r="H20506" s="5"/>
      <c r="I20506" s="102"/>
      <c r="W20506">
        <f t="shared" si="2140"/>
      </c>
      <c r="X20506">
        <f t="shared" si="2141"/>
      </c>
      <c r="Y20506">
        <f t="shared" si="2142"/>
      </c>
      <c r="Z20506">
        <f t="shared" si="2143"/>
      </c>
    </row>
    <row r="20507" spans="1:26">
      <c r="A20507" s="5">
        <v>1</v>
      </c>
      <c r="B20507" s="8" t="s">
        <v>389</v>
      </c>
      <c r="C20507" s="5" t="s">
        <v>1342</v>
      </c>
      <c r="D20507" s="5"/>
      <c r="E20507" s="5"/>
      <c r="F20507" s="6">
        <v>2</v>
      </c>
      <c r="G20507" s="127">
        <f>+F20507</f>
      </c>
      <c r="H20507" s="5">
        <v>1</v>
      </c>
      <c r="I20507" s="102">
        <f>+H20507*G20507</f>
      </c>
      <c r="K20507">
        <f>+H20507*G20507</f>
      </c>
      <c r="W20507">
        <f t="shared" si="2140"/>
      </c>
      <c r="X20507">
        <f t="shared" si="2141"/>
      </c>
      <c r="Y20507">
        <f t="shared" si="2142"/>
      </c>
      <c r="Z20507">
        <f t="shared" si="2143"/>
      </c>
    </row>
    <row r="20508" spans="1:26">
      <c r="A20508" s="5">
        <v>2</v>
      </c>
      <c r="B20508" s="8" t="s">
        <v>464</v>
      </c>
      <c r="C20508" s="5" t="s">
        <v>463</v>
      </c>
      <c r="D20508" s="5"/>
      <c r="E20508" s="5"/>
      <c r="F20508" s="6">
        <v>2</v>
      </c>
      <c r="G20508" s="127">
        <f t="shared" ref="G20508:G20535" si="2144">+F20508</f>
      </c>
      <c r="H20508" s="5">
        <v>1</v>
      </c>
      <c r="I20508" s="102">
        <f t="shared" ref="I20508:I20548" si="2145">+H20508*G20508</f>
      </c>
      <c r="K20508">
        <f t="shared" ref="K20508:K20548" si="2146">+H20508*G20508</f>
      </c>
      <c r="W20508">
        <f t="shared" si="2140"/>
      </c>
      <c r="X20508">
        <f t="shared" si="2141"/>
      </c>
      <c r="Y20508">
        <f t="shared" si="2142"/>
      </c>
      <c r="Z20508">
        <f t="shared" si="2143"/>
      </c>
    </row>
    <row r="20509" spans="1:26">
      <c r="A20509" s="5">
        <v>3</v>
      </c>
      <c r="B20509" s="8" t="s">
        <v>37</v>
      </c>
      <c r="C20509" s="5" t="s">
        <v>38</v>
      </c>
      <c r="D20509" s="5"/>
      <c r="E20509" s="5"/>
      <c r="F20509" s="6">
        <v>2</v>
      </c>
      <c r="G20509" s="127">
        <f t="shared" si="2144"/>
      </c>
      <c r="H20509" s="5">
        <v>1</v>
      </c>
      <c r="I20509" s="102">
        <f t="shared" si="2145"/>
      </c>
      <c r="K20509">
        <f t="shared" si="2146"/>
      </c>
      <c r="W20509">
        <f t="shared" si="2140"/>
      </c>
      <c r="X20509">
        <f t="shared" si="2141"/>
      </c>
      <c r="Y20509">
        <f t="shared" si="2142"/>
      </c>
      <c r="Z20509">
        <f t="shared" si="2143"/>
      </c>
    </row>
    <row r="20510" spans="1:26">
      <c r="A20510" s="5">
        <v>4</v>
      </c>
      <c r="B20510" s="8" t="s">
        <v>336</v>
      </c>
      <c r="C20510" s="5" t="s">
        <v>337</v>
      </c>
      <c r="D20510" s="5"/>
      <c r="E20510" s="5"/>
      <c r="F20510" s="6">
        <v>2</v>
      </c>
      <c r="G20510" s="127">
        <f t="shared" si="2144"/>
      </c>
      <c r="H20510" s="5">
        <v>1</v>
      </c>
      <c r="I20510" s="102">
        <f t="shared" si="2145"/>
      </c>
      <c r="K20510">
        <f t="shared" si="2146"/>
      </c>
      <c r="W20510">
        <f t="shared" si="2140"/>
      </c>
      <c r="X20510">
        <f t="shared" si="2141"/>
      </c>
      <c r="Y20510">
        <f t="shared" si="2142"/>
      </c>
      <c r="Z20510">
        <f t="shared" si="2143"/>
      </c>
    </row>
    <row r="20511" spans="1:26">
      <c r="A20511" s="5">
        <v>5</v>
      </c>
      <c r="B20511" s="8" t="s">
        <v>2024</v>
      </c>
      <c r="C20511" s="5" t="s">
        <v>1444</v>
      </c>
      <c r="D20511" s="5"/>
      <c r="E20511" s="5"/>
      <c r="F20511" s="6">
        <v>3</v>
      </c>
      <c r="G20511" s="127">
        <f t="shared" si="2144"/>
      </c>
      <c r="H20511" s="5">
        <v>1</v>
      </c>
      <c r="I20511" s="102">
        <f t="shared" si="2145"/>
      </c>
      <c r="K20511">
        <f t="shared" si="2146"/>
      </c>
      <c r="W20511">
        <f t="shared" si="2140"/>
      </c>
      <c r="X20511">
        <f t="shared" si="2141"/>
      </c>
      <c r="Y20511">
        <f t="shared" si="2142"/>
      </c>
      <c r="Z20511">
        <f t="shared" si="2143"/>
      </c>
    </row>
    <row r="20512" spans="1:26">
      <c r="A20512" s="5">
        <v>6</v>
      </c>
      <c r="B20512" s="8" t="s">
        <v>346</v>
      </c>
      <c r="C20512" s="5" t="s">
        <v>347</v>
      </c>
      <c r="D20512" s="5">
        <v>1</v>
      </c>
      <c r="E20512" s="5">
        <v>5</v>
      </c>
      <c r="F20512" s="6">
        <f>+E20512*D20512</f>
      </c>
      <c r="G20512" s="127">
        <f>+E20512*D20512</f>
      </c>
      <c r="H20512" s="5">
        <v>1</v>
      </c>
      <c r="I20512" s="102">
        <f t="shared" si="2145"/>
      </c>
      <c r="K20512">
        <f t="shared" si="2146"/>
      </c>
      <c r="W20512">
        <f t="shared" si="2140"/>
      </c>
      <c r="X20512">
        <f t="shared" si="2141"/>
      </c>
      <c r="Y20512">
        <f t="shared" si="2142"/>
      </c>
      <c r="Z20512">
        <f t="shared" si="2143"/>
      </c>
    </row>
    <row r="20513" spans="1:26">
      <c r="A20513" s="5">
        <v>7</v>
      </c>
      <c r="B20513" s="60" t="s">
        <v>42</v>
      </c>
      <c r="C20513" s="5" t="s">
        <v>43</v>
      </c>
      <c r="D20513" s="5"/>
      <c r="E20513" s="5"/>
      <c r="F20513" s="6">
        <v>2</v>
      </c>
      <c r="G20513" s="127">
        <f t="shared" si="2144"/>
      </c>
      <c r="H20513" s="5">
        <v>1</v>
      </c>
      <c r="I20513" s="102">
        <f t="shared" si="2145"/>
      </c>
      <c r="K20513">
        <f t="shared" si="2146"/>
      </c>
      <c r="W20513">
        <f t="shared" si="2140"/>
      </c>
      <c r="X20513">
        <f t="shared" si="2141"/>
      </c>
      <c r="Y20513">
        <f t="shared" si="2142"/>
      </c>
      <c r="Z20513">
        <f t="shared" si="2143"/>
      </c>
    </row>
    <row r="20514" spans="1:26">
      <c r="A20514" s="5">
        <v>8</v>
      </c>
      <c r="B20514" s="8" t="s">
        <v>744</v>
      </c>
      <c r="C20514" s="5" t="s">
        <v>745</v>
      </c>
      <c r="D20514" s="5"/>
      <c r="E20514" s="5"/>
      <c r="F20514" s="6">
        <v>2</v>
      </c>
      <c r="G20514" s="127">
        <f t="shared" si="2144"/>
      </c>
      <c r="H20514" s="5">
        <v>1</v>
      </c>
      <c r="I20514" s="102">
        <f t="shared" si="2145"/>
      </c>
      <c r="K20514">
        <f t="shared" si="2146"/>
      </c>
      <c r="W20514">
        <f t="shared" si="2140"/>
      </c>
      <c r="X20514">
        <f t="shared" si="2141"/>
      </c>
      <c r="Y20514">
        <f t="shared" si="2142"/>
      </c>
      <c r="Z20514">
        <f t="shared" si="2143"/>
      </c>
    </row>
    <row r="20515" spans="1:26">
      <c r="A20515" s="5">
        <v>9</v>
      </c>
      <c r="B20515" s="8" t="s">
        <v>27</v>
      </c>
      <c r="C20515" s="5" t="s">
        <v>22</v>
      </c>
      <c r="D20515" s="5"/>
      <c r="E20515" s="5"/>
      <c r="F20515" s="6">
        <v>2</v>
      </c>
      <c r="G20515" s="127">
        <f t="shared" si="2144"/>
      </c>
      <c r="H20515" s="5">
        <v>1</v>
      </c>
      <c r="I20515" s="102">
        <f t="shared" si="2145"/>
      </c>
      <c r="K20515">
        <f t="shared" si="2146"/>
      </c>
      <c r="W20515">
        <f t="shared" si="2140"/>
      </c>
      <c r="X20515">
        <f t="shared" si="2141"/>
      </c>
      <c r="Y20515">
        <f t="shared" si="2142"/>
      </c>
      <c r="Z20515">
        <f t="shared" si="2143"/>
      </c>
    </row>
    <row r="20516" spans="1:26">
      <c r="A20516" s="5">
        <v>10</v>
      </c>
      <c r="B20516" s="8" t="s">
        <v>380</v>
      </c>
      <c r="C20516" s="5" t="s">
        <v>381</v>
      </c>
      <c r="D20516" s="5"/>
      <c r="E20516" s="5"/>
      <c r="F20516" s="6">
        <v>2</v>
      </c>
      <c r="G20516" s="127">
        <f t="shared" si="2144"/>
      </c>
      <c r="H20516" s="5">
        <v>1</v>
      </c>
      <c r="I20516" s="102">
        <f t="shared" si="2145"/>
      </c>
      <c r="K20516">
        <f t="shared" si="2146"/>
      </c>
      <c r="W20516">
        <f t="shared" si="2140"/>
      </c>
      <c r="X20516">
        <f t="shared" si="2141"/>
      </c>
      <c r="Y20516">
        <f t="shared" si="2142"/>
      </c>
      <c r="Z20516">
        <f t="shared" si="2143"/>
      </c>
    </row>
    <row r="20517" spans="1:26">
      <c r="A20517" s="5">
        <v>11</v>
      </c>
      <c r="B20517" s="8" t="s">
        <v>456</v>
      </c>
      <c r="C20517" s="5" t="s">
        <v>455</v>
      </c>
      <c r="D20517" s="5"/>
      <c r="E20517" s="5"/>
      <c r="F20517" s="6">
        <v>2</v>
      </c>
      <c r="G20517" s="127">
        <f t="shared" si="2144"/>
      </c>
      <c r="H20517" s="5">
        <v>1</v>
      </c>
      <c r="I20517" s="102">
        <f t="shared" si="2145"/>
      </c>
      <c r="K20517">
        <f t="shared" si="2146"/>
      </c>
      <c r="W20517">
        <f t="shared" si="2140"/>
      </c>
      <c r="X20517">
        <f t="shared" si="2141"/>
      </c>
      <c r="Y20517">
        <f t="shared" si="2142"/>
      </c>
      <c r="Z20517">
        <f t="shared" si="2143"/>
      </c>
    </row>
    <row r="20518" spans="1:26">
      <c r="A20518" s="5">
        <v>12</v>
      </c>
      <c r="B20518" s="8" t="s">
        <v>1148</v>
      </c>
      <c r="C20518" s="5" t="s">
        <v>1149</v>
      </c>
      <c r="D20518" s="5"/>
      <c r="E20518" s="5"/>
      <c r="F20518" s="6">
        <v>1</v>
      </c>
      <c r="G20518" s="127">
        <f t="shared" si="2144"/>
      </c>
      <c r="H20518" s="5">
        <v>1</v>
      </c>
      <c r="I20518" s="102">
        <f t="shared" si="2145"/>
      </c>
      <c r="K20518">
        <f t="shared" si="2146"/>
      </c>
      <c r="W20518">
        <f t="shared" si="2140"/>
      </c>
      <c r="X20518">
        <f t="shared" si="2141"/>
      </c>
      <c r="Y20518">
        <f t="shared" si="2142"/>
      </c>
      <c r="Z20518">
        <f t="shared" si="2143"/>
      </c>
    </row>
    <row r="20519" spans="1:26">
      <c r="A20519" s="5">
        <v>13</v>
      </c>
      <c r="B20519" s="8" t="s">
        <v>1620</v>
      </c>
      <c r="C20519" s="5" t="s">
        <v>1621</v>
      </c>
      <c r="D20519" s="5"/>
      <c r="E20519" s="5"/>
      <c r="F20519" s="6">
        <v>2</v>
      </c>
      <c r="G20519" s="127">
        <f t="shared" si="2144"/>
      </c>
      <c r="H20519" s="5">
        <v>1</v>
      </c>
      <c r="I20519" s="102">
        <f t="shared" si="2145"/>
      </c>
      <c r="K20519">
        <f t="shared" si="2146"/>
      </c>
      <c r="W20519">
        <f t="shared" si="2140"/>
      </c>
      <c r="X20519">
        <f t="shared" si="2141"/>
      </c>
      <c r="Y20519">
        <f t="shared" si="2142"/>
      </c>
      <c r="Z20519">
        <f t="shared" si="2143"/>
      </c>
    </row>
    <row r="20520" spans="1:26">
      <c r="A20520" s="5">
        <v>14</v>
      </c>
      <c r="B20520" s="8" t="s">
        <v>2533</v>
      </c>
      <c r="C20520" s="9" t="s">
        <v>36</v>
      </c>
      <c r="D20520" s="5">
        <v>1</v>
      </c>
      <c r="E20520" s="5">
        <v>5</v>
      </c>
      <c r="F20520" s="6">
        <f>+E20520*D20520</f>
      </c>
      <c r="G20520" s="127">
        <f>+E20520*D20520</f>
      </c>
      <c r="H20520" s="5">
        <v>1</v>
      </c>
      <c r="I20520" s="102">
        <f t="shared" si="2145"/>
      </c>
      <c r="K20520">
        <f t="shared" si="2146"/>
      </c>
      <c r="W20520">
        <f t="shared" si="2140"/>
      </c>
      <c r="X20520">
        <f t="shared" si="2141"/>
      </c>
      <c r="Y20520">
        <f t="shared" si="2142"/>
      </c>
      <c r="Z20520">
        <f t="shared" si="2143"/>
      </c>
    </row>
    <row r="20521" spans="1:26" ht="24">
      <c r="A20521" s="5">
        <v>15</v>
      </c>
      <c r="B20521" s="8" t="s">
        <v>2782</v>
      </c>
      <c r="C20521" s="9" t="s">
        <v>1187</v>
      </c>
      <c r="D20521" s="5"/>
      <c r="E20521" s="5"/>
      <c r="F20521" s="6">
        <v>2</v>
      </c>
      <c r="G20521" s="127">
        <f t="shared" si="2144"/>
      </c>
      <c r="H20521" s="5">
        <v>1</v>
      </c>
      <c r="I20521" s="102">
        <f t="shared" si="2145"/>
      </c>
      <c r="K20521">
        <f t="shared" si="2146"/>
      </c>
      <c r="W20521">
        <f t="shared" si="2140"/>
      </c>
      <c r="X20521">
        <f t="shared" si="2141"/>
      </c>
      <c r="Y20521">
        <f t="shared" si="2142"/>
      </c>
      <c r="Z20521">
        <f t="shared" si="2143"/>
      </c>
    </row>
    <row r="20522" spans="1:26">
      <c r="A20522" s="5">
        <v>16</v>
      </c>
      <c r="B20522" s="8" t="s">
        <v>454</v>
      </c>
      <c r="C20522" s="5" t="s">
        <v>453</v>
      </c>
      <c r="D20522" s="5"/>
      <c r="E20522" s="5"/>
      <c r="F20522" s="6">
        <v>3</v>
      </c>
      <c r="G20522" s="127">
        <f t="shared" si="2144"/>
      </c>
      <c r="H20522" s="5">
        <v>1</v>
      </c>
      <c r="I20522" s="102">
        <f t="shared" si="2145"/>
      </c>
      <c r="K20522">
        <f t="shared" si="2146"/>
      </c>
      <c r="W20522">
        <f t="shared" si="2140"/>
      </c>
      <c r="X20522">
        <f t="shared" si="2141"/>
      </c>
      <c r="Y20522">
        <f t="shared" si="2142"/>
      </c>
      <c r="Z20522">
        <f t="shared" si="2143"/>
      </c>
    </row>
    <row r="20523" spans="1:26">
      <c r="A20523" s="5">
        <v>17</v>
      </c>
      <c r="B20523" s="8" t="s">
        <v>452</v>
      </c>
      <c r="C20523" s="5" t="s">
        <v>339</v>
      </c>
      <c r="D20523" s="5"/>
      <c r="E20523" s="5"/>
      <c r="F20523" s="6">
        <v>3</v>
      </c>
      <c r="G20523" s="127">
        <f t="shared" si="2144"/>
      </c>
      <c r="H20523" s="5">
        <v>1</v>
      </c>
      <c r="I20523" s="102">
        <f t="shared" si="2145"/>
      </c>
      <c r="K20523">
        <f t="shared" si="2146"/>
      </c>
      <c r="W20523">
        <f t="shared" si="2140"/>
      </c>
      <c r="X20523">
        <f t="shared" si="2141"/>
      </c>
      <c r="Y20523">
        <f t="shared" si="2142"/>
      </c>
      <c r="Z20523">
        <f t="shared" si="2143"/>
      </c>
    </row>
    <row r="20524" spans="1:26">
      <c r="A20524" s="5">
        <v>18</v>
      </c>
      <c r="B20524" s="8" t="s">
        <v>1831</v>
      </c>
      <c r="C20524" s="5" t="s">
        <v>1832</v>
      </c>
      <c r="D20524" s="5"/>
      <c r="E20524" s="5"/>
      <c r="F20524" s="6">
        <v>4</v>
      </c>
      <c r="G20524" s="127">
        <f t="shared" si="2144"/>
      </c>
      <c r="H20524" s="5">
        <v>1</v>
      </c>
      <c r="I20524" s="102">
        <f t="shared" si="2145"/>
      </c>
      <c r="K20524">
        <f t="shared" si="2146"/>
      </c>
      <c r="W20524">
        <f t="shared" si="2140"/>
      </c>
      <c r="X20524">
        <f t="shared" si="2141"/>
      </c>
      <c r="Y20524">
        <f t="shared" si="2142"/>
      </c>
      <c r="Z20524">
        <f t="shared" si="2143"/>
      </c>
    </row>
    <row r="20525" spans="1:26">
      <c r="A20525" s="5">
        <v>19</v>
      </c>
      <c r="B20525" s="8" t="s">
        <v>746</v>
      </c>
      <c r="C20525" s="5" t="s">
        <v>747</v>
      </c>
      <c r="D20525" s="5"/>
      <c r="E20525" s="5"/>
      <c r="F20525" s="6">
        <v>2</v>
      </c>
      <c r="G20525" s="127">
        <f t="shared" si="2144"/>
      </c>
      <c r="H20525" s="5">
        <v>1</v>
      </c>
      <c r="I20525" s="102">
        <f t="shared" si="2145"/>
      </c>
      <c r="K20525">
        <f t="shared" si="2146"/>
      </c>
      <c r="W20525">
        <f t="shared" si="2140"/>
      </c>
      <c r="X20525">
        <f t="shared" si="2141"/>
      </c>
      <c r="Y20525">
        <f t="shared" si="2142"/>
      </c>
      <c r="Z20525">
        <f t="shared" si="2143"/>
      </c>
    </row>
    <row r="20526" spans="1:26">
      <c r="A20526" s="5">
        <v>20</v>
      </c>
      <c r="B20526" s="8" t="s">
        <v>501</v>
      </c>
      <c r="C20526" s="5" t="s">
        <v>502</v>
      </c>
      <c r="D20526" s="5"/>
      <c r="E20526" s="5"/>
      <c r="F20526" s="6">
        <v>1</v>
      </c>
      <c r="G20526" s="127">
        <f t="shared" si="2144"/>
      </c>
      <c r="H20526" s="5">
        <v>1</v>
      </c>
      <c r="I20526" s="102">
        <f t="shared" si="2145"/>
      </c>
      <c r="K20526">
        <f t="shared" si="2146"/>
      </c>
      <c r="W20526">
        <f t="shared" si="2140"/>
      </c>
      <c r="X20526">
        <f t="shared" si="2141"/>
      </c>
      <c r="Y20526">
        <f t="shared" si="2142"/>
      </c>
      <c r="Z20526">
        <f t="shared" si="2143"/>
      </c>
    </row>
    <row r="20527" spans="1:26">
      <c r="A20527" s="5">
        <v>21</v>
      </c>
      <c r="B20527" s="244" t="s">
        <v>594</v>
      </c>
      <c r="C20527" s="5" t="s">
        <v>595</v>
      </c>
      <c r="D20527" s="5"/>
      <c r="E20527" s="5"/>
      <c r="F20527" s="6">
        <v>2</v>
      </c>
      <c r="G20527" s="127">
        <f t="shared" si="2144"/>
      </c>
      <c r="H20527" s="5">
        <v>1</v>
      </c>
      <c r="I20527" s="102">
        <f t="shared" si="2145"/>
      </c>
      <c r="K20527">
        <f t="shared" si="2146"/>
      </c>
      <c r="W20527">
        <f t="shared" si="2140"/>
      </c>
      <c r="X20527">
        <f t="shared" si="2141"/>
      </c>
      <c r="Y20527">
        <f t="shared" si="2142"/>
      </c>
      <c r="Z20527">
        <f t="shared" si="2143"/>
      </c>
    </row>
    <row r="20528" spans="1:26">
      <c r="A20528" s="5">
        <v>22</v>
      </c>
      <c r="B20528" s="8" t="s">
        <v>1508</v>
      </c>
      <c r="C20528" s="5" t="s">
        <v>1487</v>
      </c>
      <c r="D20528" s="5"/>
      <c r="E20528" s="5"/>
      <c r="F20528" s="6">
        <v>1</v>
      </c>
      <c r="G20528" s="127">
        <f t="shared" si="2144"/>
      </c>
      <c r="H20528" s="5">
        <v>1</v>
      </c>
      <c r="I20528" s="102">
        <f t="shared" si="2145"/>
      </c>
      <c r="K20528">
        <f t="shared" si="2146"/>
      </c>
      <c r="W20528">
        <f t="shared" si="2140"/>
      </c>
      <c r="X20528">
        <f t="shared" si="2141"/>
      </c>
      <c r="Y20528">
        <f t="shared" si="2142"/>
      </c>
      <c r="Z20528">
        <f t="shared" si="2143"/>
      </c>
    </row>
    <row r="20529" spans="1:26">
      <c r="A20529" s="5">
        <v>23</v>
      </c>
      <c r="B20529" s="15" t="s">
        <v>2832</v>
      </c>
      <c r="C20529" s="5" t="s">
        <v>1962</v>
      </c>
      <c r="D20529" s="5">
        <v>1</v>
      </c>
      <c r="E20529" s="5">
        <v>5</v>
      </c>
      <c r="F20529" s="6">
        <f>+E20529*D20529</f>
      </c>
      <c r="G20529" s="127">
        <f>+E20529*D20529</f>
      </c>
      <c r="H20529" s="5">
        <v>1</v>
      </c>
      <c r="I20529" s="102">
        <f t="shared" si="2145"/>
      </c>
      <c r="K20529">
        <f t="shared" si="2146"/>
      </c>
      <c r="W20529">
        <f t="shared" si="2140"/>
      </c>
      <c r="X20529">
        <f t="shared" si="2141"/>
      </c>
      <c r="Y20529">
        <f t="shared" si="2142"/>
      </c>
      <c r="Z20529">
        <f t="shared" si="2143"/>
      </c>
    </row>
    <row r="20530" spans="1:26">
      <c r="A20530" s="5">
        <v>24</v>
      </c>
      <c r="B20530" s="8" t="s">
        <v>382</v>
      </c>
      <c r="C20530" s="5" t="s">
        <v>383</v>
      </c>
      <c r="D20530" s="5"/>
      <c r="E20530" s="5"/>
      <c r="F20530" s="6">
        <v>1</v>
      </c>
      <c r="G20530" s="127">
        <f t="shared" si="2144"/>
      </c>
      <c r="H20530" s="5">
        <v>1</v>
      </c>
      <c r="I20530" s="102">
        <f t="shared" si="2145"/>
      </c>
      <c r="K20530">
        <f t="shared" si="2146"/>
      </c>
      <c r="W20530">
        <f t="shared" si="2140"/>
      </c>
      <c r="X20530">
        <f t="shared" si="2141"/>
      </c>
      <c r="Y20530">
        <f t="shared" si="2142"/>
      </c>
      <c r="Z20530">
        <f t="shared" si="2143"/>
      </c>
    </row>
    <row r="20531" spans="1:26">
      <c r="A20531" s="5">
        <v>25</v>
      </c>
      <c r="B20531" s="8" t="s">
        <v>1721</v>
      </c>
      <c r="C20531" s="5" t="s">
        <v>1722</v>
      </c>
      <c r="D20531" s="5"/>
      <c r="E20531" s="5"/>
      <c r="F20531" s="6">
        <v>1</v>
      </c>
      <c r="G20531" s="127">
        <f t="shared" si="2144"/>
      </c>
      <c r="H20531" s="5">
        <v>1</v>
      </c>
      <c r="I20531" s="102">
        <f t="shared" si="2145"/>
      </c>
      <c r="K20531">
        <f t="shared" si="2146"/>
      </c>
      <c r="W20531">
        <f t="shared" si="2140"/>
      </c>
      <c r="X20531">
        <f t="shared" si="2141"/>
      </c>
      <c r="Y20531">
        <f t="shared" si="2142"/>
      </c>
      <c r="Z20531">
        <f t="shared" si="2143"/>
      </c>
    </row>
    <row r="20532" spans="1:26">
      <c r="A20532" s="5">
        <v>26</v>
      </c>
      <c r="B20532" s="8" t="s">
        <v>1152</v>
      </c>
      <c r="C20532" s="5" t="s">
        <v>1153</v>
      </c>
      <c r="D20532" s="5"/>
      <c r="E20532" s="5"/>
      <c r="F20532" s="6">
        <v>2</v>
      </c>
      <c r="G20532" s="127">
        <f t="shared" si="2144"/>
      </c>
      <c r="H20532" s="5">
        <v>1</v>
      </c>
      <c r="I20532" s="102">
        <f>+H20532*G20532</f>
      </c>
      <c r="K20532">
        <f t="shared" si="2146"/>
      </c>
      <c r="W20532">
        <f t="shared" si="2140"/>
      </c>
      <c r="X20532">
        <f t="shared" si="2141"/>
      </c>
      <c r="Y20532">
        <f t="shared" si="2142"/>
      </c>
      <c r="Z20532">
        <f t="shared" si="2143"/>
      </c>
    </row>
    <row r="20533" spans="1:26">
      <c r="A20533" s="5">
        <v>27</v>
      </c>
      <c r="B20533" s="8" t="s">
        <v>1064</v>
      </c>
      <c r="C20533" s="5" t="s">
        <v>1063</v>
      </c>
      <c r="D20533" s="5"/>
      <c r="E20533" s="5"/>
      <c r="F20533" s="6">
        <v>2</v>
      </c>
      <c r="G20533" s="127">
        <f t="shared" si="2144"/>
      </c>
      <c r="H20533" s="5">
        <v>1</v>
      </c>
      <c r="I20533" s="102">
        <f t="shared" si="2145"/>
      </c>
      <c r="K20533">
        <f t="shared" si="2146"/>
      </c>
      <c r="W20533">
        <f t="shared" si="2140"/>
      </c>
      <c r="X20533">
        <f t="shared" si="2141"/>
      </c>
      <c r="Y20533">
        <f t="shared" si="2142"/>
      </c>
      <c r="Z20533">
        <f t="shared" si="2143"/>
      </c>
    </row>
    <row r="20534" spans="1:26">
      <c r="A20534" s="5">
        <v>28</v>
      </c>
      <c r="B20534" s="8" t="s">
        <v>720</v>
      </c>
      <c r="C20534" s="5" t="s">
        <v>2023</v>
      </c>
      <c r="D20534" s="5"/>
      <c r="E20534" s="5"/>
      <c r="F20534" s="6">
        <v>2</v>
      </c>
      <c r="G20534" s="127">
        <f t="shared" si="2144"/>
      </c>
      <c r="H20534" s="5">
        <v>1</v>
      </c>
      <c r="I20534" s="102">
        <f t="shared" si="2145"/>
      </c>
      <c r="K20534">
        <f t="shared" si="2146"/>
      </c>
      <c r="W20534">
        <f t="shared" si="2140"/>
      </c>
      <c r="X20534">
        <f t="shared" si="2141"/>
      </c>
      <c r="Y20534">
        <f t="shared" si="2142"/>
      </c>
      <c r="Z20534">
        <f t="shared" si="2143"/>
      </c>
    </row>
    <row r="20535" spans="1:26">
      <c r="A20535" s="5">
        <v>29</v>
      </c>
      <c r="B20535" s="8" t="s">
        <v>1399</v>
      </c>
      <c r="C20535" s="5" t="s">
        <v>1400</v>
      </c>
      <c r="D20535" s="5"/>
      <c r="E20535" s="5"/>
      <c r="F20535" s="6">
        <v>2</v>
      </c>
      <c r="G20535" s="127">
        <f t="shared" si="2144"/>
      </c>
      <c r="H20535" s="5">
        <v>1</v>
      </c>
      <c r="I20535" s="102">
        <f t="shared" si="2145"/>
      </c>
      <c r="K20535">
        <f t="shared" si="2146"/>
      </c>
      <c r="W20535">
        <f t="shared" si="2140"/>
      </c>
      <c r="X20535">
        <f t="shared" si="2141"/>
      </c>
      <c r="Y20535">
        <f t="shared" si="2142"/>
      </c>
      <c r="Z20535">
        <f t="shared" si="2143"/>
      </c>
    </row>
    <row r="20536" spans="1:26">
      <c r="A20536" s="5">
        <v>30</v>
      </c>
      <c r="B20536" s="8" t="s">
        <v>580</v>
      </c>
      <c r="C20536" s="5" t="s">
        <v>581</v>
      </c>
      <c r="D20536" s="5">
        <v>1</v>
      </c>
      <c r="E20536" s="5">
        <v>5</v>
      </c>
      <c r="F20536" s="6">
        <f>+E20536*D20536</f>
      </c>
      <c r="G20536" s="127">
        <f>+E20536*D20536</f>
      </c>
      <c r="H20536" s="5">
        <v>1</v>
      </c>
      <c r="I20536" s="102">
        <f t="shared" si="2145"/>
      </c>
      <c r="K20536">
        <f t="shared" si="2146"/>
      </c>
      <c r="W20536">
        <f t="shared" si="2140"/>
      </c>
      <c r="X20536">
        <f t="shared" si="2141"/>
      </c>
      <c r="Y20536">
        <f t="shared" si="2142"/>
      </c>
      <c r="Z20536">
        <f t="shared" si="2143"/>
      </c>
    </row>
    <row r="20537" spans="1:26">
      <c r="A20537" s="5">
        <v>31</v>
      </c>
      <c r="B20537" s="106" t="s">
        <v>1205</v>
      </c>
      <c r="C20537" s="19"/>
      <c r="D20537" s="5">
        <v>1</v>
      </c>
      <c r="E20537" s="19">
        <v>10</v>
      </c>
      <c r="F20537" s="6">
        <f>+E20537*D20537</f>
      </c>
      <c r="G20537" s="127">
        <f>+E20537*D20537</f>
      </c>
      <c r="H20537" s="5">
        <v>1</v>
      </c>
      <c r="I20537" s="102">
        <f t="shared" si="2145"/>
      </c>
      <c r="K20537">
        <f t="shared" si="2146"/>
      </c>
      <c r="W20537">
        <f t="shared" si="2140"/>
      </c>
      <c r="X20537">
        <f t="shared" si="2141"/>
      </c>
      <c r="Y20537">
        <f t="shared" si="2142"/>
      </c>
      <c r="Z20537">
        <f t="shared" si="2143"/>
      </c>
    </row>
    <row r="20538" spans="1:26">
      <c r="A20538" s="5"/>
      <c r="B20538" s="1564" t="s">
        <v>18</v>
      </c>
      <c r="C20538" s="1565"/>
      <c r="D20538" s="5"/>
      <c r="E20538" s="5"/>
      <c r="F20538" s="6"/>
      <c r="G20538" s="127"/>
      <c r="H20538" s="5"/>
      <c r="I20538" s="102"/>
      <c r="K20538">
        <f t="shared" si="2146"/>
      </c>
      <c r="W20538">
        <f t="shared" si="2140"/>
      </c>
      <c r="X20538">
        <f t="shared" si="2141"/>
      </c>
      <c r="Y20538">
        <f t="shared" si="2142"/>
      </c>
      <c r="Z20538">
        <f t="shared" si="2143"/>
      </c>
    </row>
    <row r="20539" spans="1:26">
      <c r="A20539" s="5">
        <v>32</v>
      </c>
      <c r="B20539" s="8" t="s">
        <v>295</v>
      </c>
      <c r="C20539" s="5" t="s">
        <v>294</v>
      </c>
      <c r="D20539" s="5">
        <v>1</v>
      </c>
      <c r="E20539" s="5">
        <v>4</v>
      </c>
      <c r="F20539" s="6">
        <f t="shared" ref="F20539:F20545" si="2147">+E20539*D20539</f>
      </c>
      <c r="G20539" s="127">
        <f t="shared" ref="G20539:G20545" si="2148">+E20539*D20539</f>
      </c>
      <c r="H20539" s="9">
        <v>1</v>
      </c>
      <c r="I20539" s="102">
        <f t="shared" si="2145"/>
      </c>
      <c r="K20539">
        <f t="shared" si="2146"/>
      </c>
      <c r="W20539">
        <f t="shared" si="2140"/>
      </c>
      <c r="X20539">
        <f t="shared" si="2141"/>
      </c>
      <c r="Y20539">
        <f t="shared" si="2142"/>
      </c>
      <c r="Z20539">
        <f t="shared" si="2143"/>
      </c>
    </row>
    <row r="20540" spans="1:26">
      <c r="A20540" s="5">
        <v>33</v>
      </c>
      <c r="B20540" s="8" t="s">
        <v>293</v>
      </c>
      <c r="C20540" s="5" t="s">
        <v>292</v>
      </c>
      <c r="D20540" s="5">
        <v>1</v>
      </c>
      <c r="E20540" s="16">
        <v>4</v>
      </c>
      <c r="F20540" s="6">
        <f t="shared" si="2147"/>
      </c>
      <c r="G20540" s="127">
        <f t="shared" si="2148"/>
      </c>
      <c r="H20540" s="5">
        <v>1</v>
      </c>
      <c r="I20540" s="102">
        <f t="shared" si="2145"/>
      </c>
      <c r="K20540">
        <f t="shared" si="2146"/>
      </c>
      <c r="W20540">
        <f t="shared" si="2140"/>
      </c>
      <c r="X20540">
        <f t="shared" si="2141"/>
      </c>
      <c r="Y20540">
        <f t="shared" si="2142"/>
      </c>
      <c r="Z20540">
        <f t="shared" si="2143"/>
      </c>
    </row>
    <row r="20541" spans="1:26">
      <c r="A20541" s="5">
        <v>34</v>
      </c>
      <c r="B20541" s="95" t="s">
        <v>423</v>
      </c>
      <c r="C20541" s="5" t="s">
        <v>424</v>
      </c>
      <c r="D20541" s="5">
        <v>1</v>
      </c>
      <c r="E20541" s="5">
        <v>4</v>
      </c>
      <c r="F20541" s="6">
        <f t="shared" si="2147"/>
      </c>
      <c r="G20541" s="127">
        <f t="shared" si="2148"/>
      </c>
      <c r="H20541" s="5">
        <v>1</v>
      </c>
      <c r="I20541" s="102">
        <f t="shared" si="2145"/>
      </c>
      <c r="K20541">
        <f t="shared" si="2146"/>
      </c>
      <c r="W20541">
        <f t="shared" si="2140"/>
      </c>
      <c r="X20541">
        <f t="shared" si="2141"/>
      </c>
      <c r="Y20541">
        <f t="shared" si="2142"/>
      </c>
      <c r="Z20541">
        <f t="shared" si="2143"/>
      </c>
    </row>
    <row r="20542" spans="1:26">
      <c r="A20542" s="5">
        <v>35</v>
      </c>
      <c r="B20542" s="8" t="s">
        <v>421</v>
      </c>
      <c r="C20542" s="9" t="s">
        <v>422</v>
      </c>
      <c r="D20542" s="5"/>
      <c r="E20542" s="5"/>
      <c r="F20542" s="6">
        <v>2</v>
      </c>
      <c r="G20542" s="127">
        <f>+F20542</f>
      </c>
      <c r="H20542" s="5">
        <v>1</v>
      </c>
      <c r="I20542" s="102">
        <f t="shared" si="2145"/>
      </c>
      <c r="K20542">
        <f t="shared" si="2146"/>
      </c>
      <c r="W20542">
        <f t="shared" si="2140"/>
      </c>
      <c r="X20542">
        <f t="shared" si="2141"/>
      </c>
      <c r="Y20542">
        <f t="shared" si="2142"/>
      </c>
      <c r="Z20542">
        <f t="shared" si="2143"/>
      </c>
    </row>
    <row r="20543" spans="1:26">
      <c r="A20543" s="5">
        <v>36</v>
      </c>
      <c r="B20543" s="8" t="s">
        <v>434</v>
      </c>
      <c r="C20543" s="5" t="s">
        <v>1210</v>
      </c>
      <c r="D20543" s="5"/>
      <c r="E20543" s="5"/>
      <c r="F20543" s="6">
        <v>1</v>
      </c>
      <c r="G20543" s="127">
        <f>+F20543</f>
      </c>
      <c r="H20543" s="5">
        <v>1</v>
      </c>
      <c r="I20543" s="102">
        <f t="shared" si="2145"/>
      </c>
      <c r="K20543">
        <f t="shared" si="2146"/>
      </c>
      <c r="W20543">
        <f t="shared" si="2140"/>
      </c>
      <c r="X20543">
        <f t="shared" si="2141"/>
      </c>
      <c r="Y20543">
        <f t="shared" si="2142"/>
      </c>
      <c r="Z20543">
        <f t="shared" si="2143"/>
      </c>
    </row>
    <row r="20544" spans="1:26">
      <c r="A20544" s="5">
        <v>37</v>
      </c>
      <c r="B20544" s="8" t="s">
        <v>2808</v>
      </c>
      <c r="C20544" s="5" t="s">
        <v>2809</v>
      </c>
      <c r="D20544" s="5"/>
      <c r="E20544" s="5"/>
      <c r="F20544" s="6">
        <v>2</v>
      </c>
      <c r="G20544" s="127">
        <f>+F20544</f>
      </c>
      <c r="H20544" s="5">
        <v>1</v>
      </c>
      <c r="I20544" s="102">
        <f t="shared" si="2145"/>
      </c>
      <c r="K20544">
        <f t="shared" si="2146"/>
      </c>
      <c r="W20544">
        <f t="shared" si="2140"/>
      </c>
      <c r="X20544">
        <f t="shared" si="2141"/>
      </c>
      <c r="Y20544">
        <f t="shared" si="2142"/>
      </c>
      <c r="Z20544">
        <f t="shared" si="2143"/>
      </c>
    </row>
    <row r="20545" spans="1:26">
      <c r="A20545" s="5">
        <v>38</v>
      </c>
      <c r="B20545" s="95" t="s">
        <v>291</v>
      </c>
      <c r="C20545" s="101" t="s">
        <v>290</v>
      </c>
      <c r="D20545" s="5">
        <v>1</v>
      </c>
      <c r="E20545" s="5">
        <v>4</v>
      </c>
      <c r="F20545" s="6">
        <f t="shared" si="2147"/>
      </c>
      <c r="G20545" s="127">
        <f t="shared" si="2148"/>
      </c>
      <c r="H20545" s="16">
        <v>1</v>
      </c>
      <c r="I20545" s="102">
        <f t="shared" si="2145"/>
      </c>
      <c r="K20545">
        <f t="shared" si="2146"/>
      </c>
      <c r="W20545">
        <f t="shared" si="2140"/>
      </c>
      <c r="X20545">
        <f t="shared" si="2141"/>
      </c>
      <c r="Y20545">
        <f t="shared" si="2142"/>
      </c>
      <c r="Z20545">
        <f t="shared" si="2143"/>
      </c>
    </row>
    <row r="20546" spans="1:26">
      <c r="A20546" s="5">
        <v>39</v>
      </c>
      <c r="B20546" s="8" t="s">
        <v>279</v>
      </c>
      <c r="C20546" s="5" t="s">
        <v>280</v>
      </c>
      <c r="D20546" s="5"/>
      <c r="E20546" s="5"/>
      <c r="F20546" s="6">
        <v>2</v>
      </c>
      <c r="G20546" s="127">
        <f>+F20546</f>
      </c>
      <c r="H20546" s="16">
        <v>1</v>
      </c>
      <c r="I20546" s="102">
        <f t="shared" si="2145"/>
      </c>
      <c r="K20546">
        <f t="shared" si="2146"/>
      </c>
      <c r="W20546">
        <f t="shared" si="2140"/>
      </c>
      <c r="X20546">
        <f t="shared" si="2141"/>
      </c>
      <c r="Y20546">
        <f t="shared" si="2142"/>
      </c>
      <c r="Z20546">
        <f t="shared" si="2143"/>
      </c>
    </row>
    <row r="20547" spans="1:26">
      <c r="A20547" s="5">
        <v>40</v>
      </c>
      <c r="B20547" s="8" t="s">
        <v>996</v>
      </c>
      <c r="C20547" s="5" t="s">
        <v>995</v>
      </c>
      <c r="D20547" s="5"/>
      <c r="E20547" s="5"/>
      <c r="F20547" s="6">
        <v>1</v>
      </c>
      <c r="G20547" s="127">
        <f>+F20547</f>
      </c>
      <c r="H20547" s="5">
        <v>1</v>
      </c>
      <c r="I20547" s="102">
        <f t="shared" si="2145"/>
      </c>
      <c r="K20547">
        <f t="shared" si="2146"/>
      </c>
      <c r="W20547">
        <f t="shared" si="2140"/>
      </c>
      <c r="X20547">
        <f t="shared" si="2141"/>
      </c>
      <c r="Y20547">
        <f t="shared" si="2142"/>
      </c>
      <c r="Z20547">
        <f t="shared" si="2143"/>
      </c>
    </row>
    <row r="20548" spans="1:26">
      <c r="A20548" s="5">
        <v>41</v>
      </c>
      <c r="B20548" s="8" t="s">
        <v>910</v>
      </c>
      <c r="C20548" s="5" t="s">
        <v>909</v>
      </c>
      <c r="D20548" s="5"/>
      <c r="E20548" s="5"/>
      <c r="F20548" s="6">
        <v>2</v>
      </c>
      <c r="G20548" s="127">
        <f>+F20548</f>
      </c>
      <c r="H20548" s="5">
        <v>1</v>
      </c>
      <c r="I20548" s="102">
        <f t="shared" si="2145"/>
      </c>
      <c r="K20548">
        <f t="shared" si="2146"/>
      </c>
      <c r="W20548">
        <f t="shared" ref="W20548:W20611" si="2149">IF(LEFT($H20548&amp;"",5)="2019-",$H20548,W20547)</f>
      </c>
      <c r="X20548">
        <f t="shared" ref="X20548:X20611" si="2150">IF($W20548="",0,IF(COUNTIF($AB$2:$AB$80,$W20548)&gt;0,1,0))</f>
      </c>
      <c r="Y20548">
        <f t="shared" ref="Y20548:Y20611" si="2151">IF($C20548="","",UPPER(TRIM(IFERROR(LEFT($C20548&amp;"",FIND("/",$C20548&amp;"")-1),$C20548&amp;""))))</f>
      </c>
      <c r="Z20548">
        <f t="shared" ref="Z20548:Z20611" si="2152">IFERROR(IF(ISNUMBER($G20548),$G20548,0),0)</f>
      </c>
    </row>
    <row r="20549" spans="1:26">
      <c r="A20549" s="5"/>
      <c r="B20549" s="1564" t="s">
        <v>2837</v>
      </c>
      <c r="C20549" s="1565"/>
      <c r="D20549" s="5"/>
      <c r="E20549" s="5"/>
      <c r="F20549" s="5"/>
      <c r="G20549" s="6"/>
      <c r="H20549" s="5"/>
      <c r="I20549" s="94"/>
      <c r="K20549">
        <f>SUM(K20507:K20548)</f>
      </c>
      <c r="W20549">
        <f t="shared" si="2149"/>
      </c>
      <c r="X20549">
        <f t="shared" si="2150"/>
      </c>
      <c r="Y20549">
        <f t="shared" si="2151"/>
      </c>
      <c r="Z20549">
        <f t="shared" si="2152"/>
      </c>
    </row>
    <row r="20550" spans="1:26" s="775" customFormat="1">
      <c r="A20550" s="573">
        <v>42</v>
      </c>
      <c r="B20550" s="773" t="s">
        <v>2851</v>
      </c>
      <c r="C20550" s="573" t="s">
        <v>652</v>
      </c>
      <c r="D20550" s="573"/>
      <c r="E20550" s="573"/>
      <c r="F20550" s="573">
        <v>1</v>
      </c>
      <c r="G20550" s="572">
        <f>+F20550</f>
      </c>
      <c r="H20550" s="774" t="s">
        <v>780</v>
      </c>
      <c r="I20550" s="776">
        <v>0</v>
      </c>
      <c r="W20550">
        <f t="shared" si="2149"/>
      </c>
      <c r="X20550">
        <f t="shared" si="2150"/>
      </c>
      <c r="Y20550">
        <f t="shared" si="2151"/>
      </c>
      <c r="Z20550">
        <f t="shared" si="2152"/>
      </c>
    </row>
    <row r="20551" spans="1:26">
      <c r="A20551" s="5"/>
      <c r="B20551" s="17"/>
      <c r="C20551" s="34"/>
      <c r="D20551" s="5"/>
      <c r="E20551" s="5"/>
      <c r="F20551" s="6"/>
      <c r="G20551" s="127"/>
      <c r="H20551" s="5"/>
      <c r="I20551" s="102"/>
      <c r="W20551">
        <f t="shared" si="2149"/>
      </c>
      <c r="X20551">
        <f t="shared" si="2150"/>
      </c>
      <c r="Y20551">
        <f t="shared" si="2151"/>
      </c>
      <c r="Z20551">
        <f t="shared" si="2152"/>
      </c>
    </row>
    <row r="20552" spans="1:26">
      <c r="A20552" s="5"/>
      <c r="B20552" s="17"/>
      <c r="C20552" s="34"/>
      <c r="D20552" s="5"/>
      <c r="E20552" s="5"/>
      <c r="F20552" s="6"/>
      <c r="G20552" s="127"/>
      <c r="H20552" s="5"/>
      <c r="I20552" s="102"/>
      <c r="W20552">
        <f t="shared" si="2149"/>
      </c>
      <c r="X20552">
        <f t="shared" si="2150"/>
      </c>
      <c r="Y20552">
        <f t="shared" si="2151"/>
      </c>
      <c r="Z20552">
        <f t="shared" si="2152"/>
      </c>
    </row>
    <row r="20553" spans="1:26">
      <c r="A20553" s="5"/>
      <c r="B20553" s="17"/>
      <c r="C20553" s="34"/>
      <c r="D20553" s="5"/>
      <c r="E20553" s="5"/>
      <c r="F20553" s="6"/>
      <c r="G20553" s="127"/>
      <c r="H20553" s="5"/>
      <c r="I20553" s="102"/>
      <c r="W20553">
        <f t="shared" si="2149"/>
      </c>
      <c r="X20553">
        <f t="shared" si="2150"/>
      </c>
      <c r="Y20553">
        <f t="shared" si="2151"/>
      </c>
      <c r="Z20553">
        <f t="shared" si="2152"/>
      </c>
    </row>
    <row r="20554" spans="1:26">
      <c r="A20554" s="5"/>
      <c r="B20554" s="17"/>
      <c r="C20554" s="34"/>
      <c r="D20554" s="5"/>
      <c r="E20554" s="5"/>
      <c r="F20554" s="6"/>
      <c r="G20554" s="127"/>
      <c r="H20554" s="5"/>
      <c r="I20554" s="102"/>
      <c r="W20554">
        <f t="shared" si="2149"/>
      </c>
      <c r="X20554">
        <f t="shared" si="2150"/>
      </c>
      <c r="Y20554">
        <f t="shared" si="2151"/>
      </c>
      <c r="Z20554">
        <f t="shared" si="2152"/>
      </c>
    </row>
    <row r="20555" spans="1:26">
      <c r="A20555" s="16"/>
      <c r="B20555" s="8"/>
      <c r="C20555" s="5"/>
      <c r="D20555" s="5"/>
      <c r="E20555" s="5"/>
      <c r="F20555" s="6"/>
      <c r="G20555" s="6"/>
      <c r="H20555" s="5"/>
      <c r="I20555" s="129"/>
      <c r="W20555">
        <f t="shared" si="2149"/>
      </c>
      <c r="X20555">
        <f t="shared" si="2150"/>
      </c>
      <c r="Y20555">
        <f t="shared" si="2151"/>
      </c>
      <c r="Z20555">
        <f t="shared" si="2152"/>
      </c>
    </row>
    <row r="20556" spans="1:26" ht="15.75" thickBot="1">
      <c r="A20556" s="33"/>
      <c r="B20556" s="1586" t="s">
        <v>304</v>
      </c>
      <c r="C20556" s="1587"/>
      <c r="D20556" s="109"/>
      <c r="E20556" s="109"/>
      <c r="F20556" s="109"/>
      <c r="G20556" s="109"/>
      <c r="H20556" s="109"/>
      <c r="I20556" s="778"/>
      <c r="W20556">
        <f t="shared" si="2149"/>
      </c>
      <c r="X20556">
        <f t="shared" si="2150"/>
      </c>
      <c r="Y20556">
        <f t="shared" si="2151"/>
      </c>
      <c r="Z20556">
        <f t="shared" si="2152"/>
      </c>
    </row>
    <row r="20557" spans="1:26">
      <c r="A20557" s="33"/>
      <c r="B20557" s="1588"/>
      <c r="C20557" s="1589"/>
      <c r="D20557" s="91"/>
      <c r="E20557" s="91"/>
      <c r="F20557" s="91"/>
      <c r="G20557" s="92" t="s">
        <v>19</v>
      </c>
      <c r="H20557" s="91"/>
      <c r="I20557" s="779">
        <f>SUM(I20506:I20556)</f>
      </c>
      <c r="W20557">
        <f t="shared" si="2149"/>
      </c>
      <c r="X20557">
        <f t="shared" si="2150"/>
      </c>
      <c r="Y20557">
        <f t="shared" si="2151"/>
      </c>
      <c r="Z20557">
        <f t="shared" si="2152"/>
      </c>
    </row>
    <row r="20558" spans="1:26">
      <c r="A20558" s="33"/>
      <c r="B20558" s="131"/>
      <c r="C20558" s="131"/>
      <c r="D20558" s="132"/>
      <c r="E20558" s="132"/>
      <c r="F20558" s="132"/>
      <c r="G20558" s="132" t="s">
        <v>314</v>
      </c>
      <c r="H20558" s="133"/>
      <c r="I20558" s="780"/>
      <c r="W20558">
        <f t="shared" si="2149"/>
      </c>
      <c r="X20558">
        <f t="shared" si="2150"/>
      </c>
      <c r="Y20558">
        <f t="shared" si="2151"/>
      </c>
      <c r="Z20558">
        <f t="shared" si="2152"/>
      </c>
    </row>
    <row r="20559" spans="1:26" ht="15.75" thickBot="1">
      <c r="A20559" s="33"/>
      <c r="B20559" s="11" t="s">
        <v>20</v>
      </c>
      <c r="C20559" s="35"/>
      <c r="D20559" s="35"/>
      <c r="E20559" s="35"/>
      <c r="F20559" s="35"/>
      <c r="G20559" s="35"/>
      <c r="H20559" s="35"/>
      <c r="I20559" s="781"/>
      <c r="W20559">
        <f t="shared" si="2149"/>
      </c>
      <c r="X20559">
        <f t="shared" si="2150"/>
      </c>
      <c r="Y20559">
        <f t="shared" si="2151"/>
      </c>
      <c r="Z20559">
        <f t="shared" si="2152"/>
      </c>
    </row>
    <row r="20560" spans="1:26" ht="15.75" thickBot="1">
      <c r="A20560" s="37"/>
      <c r="B20560" s="38"/>
      <c r="C20560" s="39" t="s">
        <v>21</v>
      </c>
      <c r="D20560" s="40">
        <f>SUM(D20506:D20559)</f>
      </c>
      <c r="E20560" s="41">
        <f>IF(H20560=I20560,"OK","NO")</f>
      </c>
      <c r="F20560" s="40">
        <f>SUM(F20506:F20559)</f>
      </c>
      <c r="G20560" s="176">
        <f>SUM(G20506:G20559)</f>
      </c>
      <c r="H20560" s="41">
        <f>SUMPRODUCT(F20506:F20556,H20506:H20556)</f>
      </c>
      <c r="I20560" s="782">
        <f>+I20558+I20557</f>
      </c>
      <c r="W20560">
        <f t="shared" si="2149"/>
      </c>
      <c r="X20560">
        <f t="shared" si="2150"/>
      </c>
      <c r="Y20560">
        <f t="shared" si="2151"/>
      </c>
      <c r="Z20560">
        <f t="shared" si="2152"/>
      </c>
    </row>
    <row r="20561" spans="1:26" ht="15.75" thickBot="1">
      <c r="A20561" s="44"/>
      <c r="B20561" s="116"/>
      <c r="C20561" s="45"/>
      <c r="D20561" s="45"/>
      <c r="E20561" s="45"/>
      <c r="F20561" s="45"/>
      <c r="G20561" s="45"/>
      <c r="H20561" s="46"/>
      <c r="I20561" s="47"/>
      <c r="W20561">
        <f t="shared" si="2149"/>
      </c>
      <c r="X20561">
        <f t="shared" si="2150"/>
      </c>
      <c r="Y20561">
        <f t="shared" si="2151"/>
      </c>
      <c r="Z20561">
        <f t="shared" si="2152"/>
      </c>
    </row>
    <row r="20562" spans="1:26">
      <c r="A20562" s="12" t="s">
        <v>315</v>
      </c>
      <c r="B20562" s="12"/>
      <c r="C20562" s="12"/>
      <c r="D20562" s="13"/>
      <c r="E20562" s="14"/>
      <c r="F20562" s="14"/>
      <c r="G20562" s="14"/>
      <c r="H20562" s="2"/>
      <c r="I20562" s="12"/>
      <c r="W20562">
        <f t="shared" si="2149"/>
      </c>
      <c r="X20562">
        <f t="shared" si="2150"/>
      </c>
      <c r="Y20562">
        <f t="shared" si="2151"/>
      </c>
      <c r="Z20562">
        <f t="shared" si="2152"/>
      </c>
    </row>
    <row r="20563" spans="1:26">
      <c r="W20563">
        <f t="shared" si="2149"/>
      </c>
      <c r="X20563">
        <f t="shared" si="2150"/>
      </c>
      <c r="Y20563">
        <f t="shared" si="2151"/>
      </c>
      <c r="Z20563">
        <f t="shared" si="2152"/>
      </c>
    </row>
    <row r="20564" spans="1:26">
      <c r="W20564">
        <f t="shared" si="2149"/>
      </c>
      <c r="X20564">
        <f t="shared" si="2150"/>
      </c>
      <c r="Y20564">
        <f t="shared" si="2151"/>
      </c>
      <c r="Z20564">
        <f t="shared" si="2152"/>
      </c>
    </row>
    <row r="20565" spans="1:26">
      <c r="W20565">
        <f t="shared" si="2149"/>
      </c>
      <c r="X20565">
        <f t="shared" si="2150"/>
      </c>
      <c r="Y20565">
        <f t="shared" si="2151"/>
      </c>
      <c r="Z20565">
        <f t="shared" si="2152"/>
      </c>
    </row>
    <row r="20566" spans="1:26">
      <c r="W20566">
        <f t="shared" si="2149"/>
      </c>
      <c r="X20566">
        <f t="shared" si="2150"/>
      </c>
      <c r="Y20566">
        <f t="shared" si="2151"/>
      </c>
      <c r="Z20566">
        <f t="shared" si="2152"/>
      </c>
    </row>
    <row r="20567" spans="1:26">
      <c r="W20567">
        <f t="shared" si="2149"/>
      </c>
      <c r="X20567">
        <f t="shared" si="2150"/>
      </c>
      <c r="Y20567">
        <f t="shared" si="2151"/>
      </c>
      <c r="Z20567">
        <f t="shared" si="2152"/>
      </c>
    </row>
    <row r="20568" spans="1:26">
      <c r="W20568">
        <f t="shared" si="2149"/>
      </c>
      <c r="X20568">
        <f t="shared" si="2150"/>
      </c>
      <c r="Y20568">
        <f t="shared" si="2151"/>
      </c>
      <c r="Z20568">
        <f t="shared" si="2152"/>
      </c>
    </row>
    <row r="20569" spans="1:26">
      <c r="A20569" s="1562" t="s">
        <v>0</v>
      </c>
      <c r="B20569" s="1562"/>
      <c r="C20569" s="1562"/>
      <c r="D20569" s="1562"/>
      <c r="E20569" s="1562"/>
      <c r="F20569" s="1562"/>
      <c r="G20569" s="1562"/>
      <c r="H20569" s="1562"/>
      <c r="I20569" s="1562"/>
      <c r="W20569">
        <f t="shared" si="2149"/>
      </c>
      <c r="X20569">
        <f t="shared" si="2150"/>
      </c>
      <c r="Y20569">
        <f t="shared" si="2151"/>
      </c>
      <c r="Z20569">
        <f t="shared" si="2152"/>
      </c>
    </row>
    <row r="20570" spans="1:26">
      <c r="W20570">
        <f t="shared" si="2149"/>
      </c>
      <c r="X20570">
        <f t="shared" si="2150"/>
      </c>
      <c r="Y20570">
        <f t="shared" si="2151"/>
      </c>
      <c r="Z20570">
        <f t="shared" si="2152"/>
      </c>
    </row>
    <row r="20571" spans="1:26">
      <c r="A20571" s="1" t="s">
        <v>1</v>
      </c>
      <c r="B20571" s="1"/>
      <c r="C20571" t="inlineStr">
        <is>
          <t>ATTN: Contact-076</t>
        </is>
      </c>
      <c r="G20571" s="495" t="s">
        <v>2</v>
      </c>
      <c r="H20571" s="3" t="s">
        <v>2849</v>
      </c>
      <c r="W20571">
        <f t="shared" si="2149"/>
      </c>
      <c r="X20571">
        <f t="shared" si="2150"/>
      </c>
      <c r="Y20571">
        <f t="shared" si="2151"/>
      </c>
      <c r="Z20571">
        <f t="shared" si="2152"/>
      </c>
    </row>
    <row r="20572" spans="1:26">
      <c r="A20572" s="22" t="inlineStr">
        <is>
          <t>Dealer-350</t>
        </is>
      </c>
      <c r="B20572" s="1"/>
      <c r="F20572" s="4"/>
      <c r="G20572" s="721" t="s">
        <v>1440</v>
      </c>
      <c r="H20572" s="717" t="s">
        <v>2440</v>
      </c>
      <c r="I20572" s="82"/>
      <c r="W20572">
        <f t="shared" si="2149"/>
      </c>
      <c r="X20572">
        <f t="shared" si="2150"/>
      </c>
      <c r="Y20572">
        <f t="shared" si="2151"/>
      </c>
      <c r="Z20572">
        <f t="shared" si="2152"/>
      </c>
    </row>
    <row r="20573" spans="1:26">
      <c r="A20573" s="1" t="inlineStr">
        <is>
          <t>Address line (redacted)</t>
        </is>
      </c>
      <c r="B20573" s="1"/>
      <c r="G20573" s="722"/>
      <c r="H20573" s="49"/>
      <c r="W20573">
        <f t="shared" si="2149"/>
      </c>
      <c r="X20573">
        <f t="shared" si="2150"/>
      </c>
      <c r="Y20573">
        <f t="shared" si="2151"/>
      </c>
      <c r="Z20573">
        <f t="shared" si="2152"/>
      </c>
    </row>
    <row r="20574" spans="1:26">
      <c r="A20574" s="1" t="inlineStr">
        <is>
          <t>Address line (redacted)</t>
        </is>
      </c>
      <c r="B20574" s="1"/>
      <c r="D20574" s="85"/>
      <c r="E20574" s="85"/>
      <c r="F20574" s="85"/>
      <c r="G20574" s="85"/>
      <c r="H20574" s="85"/>
      <c r="W20574">
        <f t="shared" si="2149"/>
      </c>
      <c r="X20574">
        <f t="shared" si="2150"/>
      </c>
      <c r="Y20574">
        <f t="shared" si="2151"/>
      </c>
      <c r="Z20574">
        <f t="shared" si="2152"/>
      </c>
    </row>
    <row r="20575" spans="1:26">
      <c r="A20575" s="22" t="inlineStr">
        <is>
          <t>Address line (redacted)</t>
        </is>
      </c>
      <c r="B20575" s="86"/>
      <c r="D20575" s="85"/>
      <c r="E20575" s="85"/>
      <c r="F20575" s="85"/>
      <c r="G20575" s="85"/>
      <c r="H20575" s="85"/>
      <c r="W20575">
        <f t="shared" si="2149"/>
      </c>
      <c r="X20575">
        <f t="shared" si="2150"/>
      </c>
      <c r="Y20575">
        <f t="shared" si="2151"/>
      </c>
      <c r="Z20575">
        <f t="shared" si="2152"/>
      </c>
    </row>
    <row r="20576" spans="1:26">
      <c r="A20576" s="49" t="s">
        <v>4</v>
      </c>
      <c r="B20576" s="87"/>
      <c r="W20576">
        <f t="shared" si="2149"/>
      </c>
      <c r="X20576">
        <f t="shared" si="2150"/>
      </c>
      <c r="Y20576">
        <f t="shared" si="2151"/>
      </c>
      <c r="Z20576">
        <f t="shared" si="2152"/>
      </c>
    </row>
    <row r="20577" spans="1:26">
      <c r="A20577" s="1" t="s">
        <v>5</v>
      </c>
      <c r="W20577">
        <f t="shared" si="2149"/>
      </c>
      <c r="X20577">
        <f t="shared" si="2150"/>
      </c>
      <c r="Y20577">
        <f t="shared" si="2151"/>
      </c>
      <c r="Z20577">
        <f t="shared" si="2152"/>
      </c>
    </row>
    <row r="20578" spans="1:26">
      <c r="A20578" s="1" t="s">
        <v>6</v>
      </c>
      <c r="W20578">
        <f t="shared" si="2149"/>
      </c>
      <c r="X20578">
        <f t="shared" si="2150"/>
      </c>
      <c r="Y20578">
        <f t="shared" si="2151"/>
      </c>
      <c r="Z20578">
        <f t="shared" si="2152"/>
      </c>
    </row>
    <row r="20579" spans="1:26">
      <c r="A20579" s="1" t="s">
        <v>7</v>
      </c>
      <c r="W20579">
        <f t="shared" si="2149"/>
      </c>
      <c r="X20579">
        <f t="shared" si="2150"/>
      </c>
      <c r="Y20579">
        <f t="shared" si="2151"/>
      </c>
      <c r="Z20579">
        <f t="shared" si="2152"/>
      </c>
    </row>
    <row r="20580" spans="1:26" ht="24">
      <c r="A20580" s="88" t="s">
        <v>8</v>
      </c>
      <c r="B20580" s="89" t="s">
        <v>9</v>
      </c>
      <c r="C20580" s="89" t="s">
        <v>10</v>
      </c>
      <c r="D20580" s="34" t="s">
        <v>11</v>
      </c>
      <c r="E20580" s="34" t="s">
        <v>12</v>
      </c>
      <c r="F20580" s="34" t="s">
        <v>13</v>
      </c>
      <c r="G20580" s="34" t="s">
        <v>14</v>
      </c>
      <c r="H20580" s="88" t="s">
        <v>15</v>
      </c>
      <c r="I20580" s="90" t="s">
        <v>16</v>
      </c>
      <c r="W20580">
        <f t="shared" si="2149"/>
      </c>
      <c r="X20580">
        <f t="shared" si="2150"/>
      </c>
      <c r="Y20580">
        <f t="shared" si="2151"/>
      </c>
      <c r="Z20580">
        <f t="shared" si="2152"/>
      </c>
    </row>
    <row r="20581" spans="1:26">
      <c r="A20581" s="5"/>
      <c r="B20581" s="1563" t="s">
        <v>719</v>
      </c>
      <c r="C20581" s="1563"/>
      <c r="D20581" s="5"/>
      <c r="E20581" s="5"/>
      <c r="F20581" s="5"/>
      <c r="G20581" s="6"/>
      <c r="H20581" s="5"/>
      <c r="I20581" s="183"/>
      <c r="W20581">
        <f t="shared" si="2149"/>
      </c>
      <c r="X20581">
        <f t="shared" si="2150"/>
      </c>
      <c r="Y20581">
        <f t="shared" si="2151"/>
      </c>
      <c r="Z20581">
        <f t="shared" si="2152"/>
      </c>
    </row>
    <row r="20582" spans="1:26">
      <c r="A20582" s="5"/>
      <c r="B20582" s="8" t="s">
        <v>757</v>
      </c>
      <c r="C20582" s="9" t="s">
        <v>2555</v>
      </c>
      <c r="D20582" s="5"/>
      <c r="E20582" s="5">
        <v>1</v>
      </c>
      <c r="F20582" s="5">
        <f t="shared" ref="F20582:G20594" si="2153">+E20582</f>
      </c>
      <c r="G20582" s="5">
        <f t="shared" si="2153"/>
      </c>
      <c r="H20582" s="5">
        <v>1</v>
      </c>
      <c r="I20582" s="183">
        <f t="shared" ref="I20582:I20594" si="2154">+H20582*G20582</f>
      </c>
      <c r="J20582">
        <f>+CHALLAN!H20582*CHALLAN!G20582</f>
      </c>
      <c r="W20582">
        <f t="shared" si="2149"/>
      </c>
      <c r="X20582">
        <f t="shared" si="2150"/>
      </c>
      <c r="Y20582">
        <f t="shared" si="2151"/>
      </c>
      <c r="Z20582">
        <f t="shared" si="2152"/>
      </c>
    </row>
    <row r="20583" spans="1:26">
      <c r="A20583" s="5"/>
      <c r="B20583" s="15" t="s">
        <v>1438</v>
      </c>
      <c r="C20583" s="5" t="s">
        <v>538</v>
      </c>
      <c r="D20583" s="5"/>
      <c r="E20583" s="5">
        <v>1</v>
      </c>
      <c r="F20583" s="5">
        <f t="shared" si="2153"/>
      </c>
      <c r="G20583" s="5">
        <f t="shared" si="2153"/>
      </c>
      <c r="H20583" s="5">
        <v>1</v>
      </c>
      <c r="I20583" s="183">
        <f t="shared" si="2154"/>
      </c>
      <c r="J20583">
        <f>+CHALLAN!H20583*CHALLAN!G20583</f>
      </c>
      <c r="W20583">
        <f t="shared" si="2149"/>
      </c>
      <c r="X20583">
        <f t="shared" si="2150"/>
      </c>
      <c r="Y20583">
        <f t="shared" si="2151"/>
      </c>
      <c r="Z20583">
        <f t="shared" si="2152"/>
      </c>
    </row>
    <row r="20584" spans="1:26">
      <c r="A20584" s="5"/>
      <c r="B20584" s="15" t="s">
        <v>531</v>
      </c>
      <c r="C20584" s="5" t="s">
        <v>532</v>
      </c>
      <c r="D20584" s="5"/>
      <c r="E20584" s="5">
        <v>1</v>
      </c>
      <c r="F20584" s="5">
        <f t="shared" si="2153"/>
      </c>
      <c r="G20584" s="5">
        <f t="shared" si="2153"/>
      </c>
      <c r="H20584" s="5">
        <v>1</v>
      </c>
      <c r="I20584" s="183">
        <f t="shared" si="2154"/>
      </c>
      <c r="J20584">
        <f>+CHALLAN!H20584*CHALLAN!G20584</f>
      </c>
      <c r="W20584">
        <f t="shared" si="2149"/>
      </c>
      <c r="X20584">
        <f t="shared" si="2150"/>
      </c>
      <c r="Y20584">
        <f t="shared" si="2151"/>
      </c>
      <c r="Z20584">
        <f t="shared" si="2152"/>
      </c>
    </row>
    <row r="20585" spans="1:26">
      <c r="A20585" s="5"/>
      <c r="B20585" s="8" t="s">
        <v>2503</v>
      </c>
      <c r="C20585" s="9" t="s">
        <v>1439</v>
      </c>
      <c r="D20585" s="5"/>
      <c r="E20585" s="5">
        <v>1</v>
      </c>
      <c r="F20585" s="5">
        <f t="shared" si="2153"/>
      </c>
      <c r="G20585" s="5">
        <f t="shared" si="2153"/>
      </c>
      <c r="H20585" s="5">
        <v>1</v>
      </c>
      <c r="I20585" s="183">
        <f t="shared" si="2154"/>
      </c>
      <c r="J20585">
        <f>+CHALLAN!H20585*CHALLAN!G20585</f>
      </c>
      <c r="W20585">
        <f t="shared" si="2149"/>
      </c>
      <c r="X20585">
        <f t="shared" si="2150"/>
      </c>
      <c r="Y20585">
        <f t="shared" si="2151"/>
      </c>
      <c r="Z20585">
        <f t="shared" si="2152"/>
      </c>
    </row>
    <row r="20586" spans="1:26">
      <c r="A20586" s="5"/>
      <c r="B20586" s="8" t="s">
        <v>976</v>
      </c>
      <c r="C20586" s="9" t="s">
        <v>2502</v>
      </c>
      <c r="D20586" s="5"/>
      <c r="E20586" s="5">
        <v>1</v>
      </c>
      <c r="F20586" s="5">
        <f t="shared" si="2153"/>
      </c>
      <c r="G20586" s="5">
        <f t="shared" si="2153"/>
      </c>
      <c r="H20586" s="5">
        <v>1</v>
      </c>
      <c r="I20586" s="183">
        <f t="shared" si="2154"/>
      </c>
      <c r="J20586">
        <f>+CHALLAN!H20586*CHALLAN!G20586</f>
      </c>
      <c r="W20586">
        <f t="shared" si="2149"/>
      </c>
      <c r="X20586">
        <f t="shared" si="2150"/>
      </c>
      <c r="Y20586">
        <f t="shared" si="2151"/>
      </c>
      <c r="Z20586">
        <f t="shared" si="2152"/>
      </c>
    </row>
    <row r="20587" spans="1:26">
      <c r="A20587" s="5"/>
      <c r="B20587" s="8" t="s">
        <v>1122</v>
      </c>
      <c r="C20587" s="9" t="s">
        <v>1439</v>
      </c>
      <c r="D20587" s="5"/>
      <c r="E20587" s="5">
        <v>1</v>
      </c>
      <c r="F20587" s="5">
        <f t="shared" si="2153"/>
      </c>
      <c r="G20587" s="5">
        <f t="shared" si="2153"/>
      </c>
      <c r="H20587" s="5">
        <v>1</v>
      </c>
      <c r="I20587" s="183">
        <f t="shared" si="2154"/>
      </c>
      <c r="J20587">
        <f>+CHALLAN!H20587*CHALLAN!G20587</f>
      </c>
      <c r="W20587">
        <f t="shared" si="2149"/>
      </c>
      <c r="X20587">
        <f t="shared" si="2150"/>
      </c>
      <c r="Y20587">
        <f t="shared" si="2151"/>
      </c>
      <c r="Z20587">
        <f t="shared" si="2152"/>
      </c>
    </row>
    <row r="20588" spans="1:26">
      <c r="A20588" s="5"/>
      <c r="B20588" s="8" t="s">
        <v>2506</v>
      </c>
      <c r="C20588" s="5" t="s">
        <v>2507</v>
      </c>
      <c r="D20588" s="5"/>
      <c r="E20588" s="5">
        <v>1</v>
      </c>
      <c r="F20588" s="5">
        <f t="shared" si="2153"/>
      </c>
      <c r="G20588" s="5">
        <f t="shared" si="2153"/>
      </c>
      <c r="H20588" s="5">
        <v>1</v>
      </c>
      <c r="I20588" s="183">
        <f t="shared" si="2154"/>
      </c>
      <c r="J20588">
        <f>+CHALLAN!H20588*CHALLAN!G20588</f>
      </c>
      <c r="W20588">
        <f t="shared" si="2149"/>
      </c>
      <c r="X20588">
        <f t="shared" si="2150"/>
      </c>
      <c r="Y20588">
        <f t="shared" si="2151"/>
      </c>
      <c r="Z20588">
        <f t="shared" si="2152"/>
      </c>
    </row>
    <row r="20589" spans="1:26">
      <c r="A20589" s="5"/>
      <c r="B20589" s="15" t="s">
        <v>949</v>
      </c>
      <c r="C20589" s="5" t="s">
        <v>532</v>
      </c>
      <c r="D20589" s="5"/>
      <c r="E20589" s="5">
        <v>1</v>
      </c>
      <c r="F20589" s="5">
        <f t="shared" si="2153"/>
      </c>
      <c r="G20589" s="5">
        <f t="shared" si="2153"/>
      </c>
      <c r="H20589" s="5">
        <v>1</v>
      </c>
      <c r="I20589" s="183">
        <f t="shared" si="2154"/>
      </c>
      <c r="J20589">
        <f>+CHALLAN!H20589*CHALLAN!G20589</f>
      </c>
      <c r="W20589">
        <f t="shared" si="2149"/>
      </c>
      <c r="X20589">
        <f t="shared" si="2150"/>
      </c>
      <c r="Y20589">
        <f t="shared" si="2151"/>
      </c>
      <c r="Z20589">
        <f t="shared" si="2152"/>
      </c>
    </row>
    <row r="20590" spans="1:26">
      <c r="A20590" s="5"/>
      <c r="B20590" s="15" t="s">
        <v>287</v>
      </c>
      <c r="C20590" s="5" t="s">
        <v>1532</v>
      </c>
      <c r="D20590" s="5"/>
      <c r="E20590" s="5">
        <v>1</v>
      </c>
      <c r="F20590" s="5">
        <f t="shared" si="2153"/>
      </c>
      <c r="G20590" s="5">
        <f t="shared" si="2153"/>
      </c>
      <c r="H20590" s="5">
        <v>1</v>
      </c>
      <c r="I20590" s="183">
        <f t="shared" si="2154"/>
      </c>
      <c r="J20590">
        <f>+CHALLAN!H20590*CHALLAN!G20590</f>
      </c>
      <c r="W20590">
        <f t="shared" si="2149"/>
      </c>
      <c r="X20590">
        <f t="shared" si="2150"/>
      </c>
      <c r="Y20590">
        <f t="shared" si="2151"/>
      </c>
      <c r="Z20590">
        <f t="shared" si="2152"/>
      </c>
    </row>
    <row r="20591" spans="1:26">
      <c r="A20591" s="5"/>
      <c r="B20591" s="416" t="s">
        <v>2509</v>
      </c>
      <c r="C20591" s="5" t="s">
        <v>2510</v>
      </c>
      <c r="D20591" s="5"/>
      <c r="E20591" s="5">
        <v>1</v>
      </c>
      <c r="F20591" s="5">
        <f t="shared" si="2153"/>
      </c>
      <c r="G20591" s="5">
        <f t="shared" si="2153"/>
      </c>
      <c r="H20591" s="5">
        <v>1</v>
      </c>
      <c r="I20591" s="183">
        <f t="shared" si="2154"/>
      </c>
      <c r="J20591">
        <f>+CHALLAN!H20591*CHALLAN!G20591</f>
      </c>
      <c r="W20591">
        <f t="shared" si="2149"/>
      </c>
      <c r="X20591">
        <f t="shared" si="2150"/>
      </c>
      <c r="Y20591">
        <f t="shared" si="2151"/>
      </c>
      <c r="Z20591">
        <f t="shared" si="2152"/>
      </c>
    </row>
    <row r="20592" spans="1:26">
      <c r="A20592" s="5"/>
      <c r="B20592" s="15" t="s">
        <v>537</v>
      </c>
      <c r="C20592" s="5" t="s">
        <v>538</v>
      </c>
      <c r="D20592" s="5"/>
      <c r="E20592" s="5">
        <v>1</v>
      </c>
      <c r="F20592" s="5">
        <f t="shared" si="2153"/>
      </c>
      <c r="G20592" s="5">
        <f t="shared" si="2153"/>
      </c>
      <c r="H20592" s="5">
        <v>1</v>
      </c>
      <c r="I20592" s="183">
        <f t="shared" si="2154"/>
      </c>
      <c r="J20592">
        <f>+CHALLAN!H20592*CHALLAN!G20592</f>
      </c>
      <c r="W20592">
        <f t="shared" si="2149"/>
      </c>
      <c r="X20592">
        <f t="shared" si="2150"/>
      </c>
      <c r="Y20592">
        <f t="shared" si="2151"/>
      </c>
      <c r="Z20592">
        <f t="shared" si="2152"/>
      </c>
    </row>
    <row r="20593" spans="1:26">
      <c r="A20593" s="5"/>
      <c r="B20593" s="8" t="s">
        <v>707</v>
      </c>
      <c r="C20593" s="5" t="s">
        <v>534</v>
      </c>
      <c r="D20593" s="5"/>
      <c r="E20593" s="5">
        <v>1</v>
      </c>
      <c r="F20593" s="5">
        <f t="shared" si="2153"/>
      </c>
      <c r="G20593" s="5">
        <f t="shared" si="2153"/>
      </c>
      <c r="H20593" s="5">
        <v>1</v>
      </c>
      <c r="I20593" s="183">
        <f t="shared" si="2154"/>
      </c>
      <c r="J20593">
        <f>+CHALLAN!H20593*CHALLAN!G20593</f>
      </c>
      <c r="W20593">
        <f t="shared" si="2149"/>
      </c>
      <c r="X20593">
        <f t="shared" si="2150"/>
      </c>
      <c r="Y20593">
        <f t="shared" si="2151"/>
      </c>
      <c r="Z20593">
        <f t="shared" si="2152"/>
      </c>
    </row>
    <row r="20594" spans="1:26">
      <c r="A20594" s="5"/>
      <c r="B20594" s="15" t="s">
        <v>563</v>
      </c>
      <c r="C20594" s="5" t="s">
        <v>532</v>
      </c>
      <c r="D20594" s="5"/>
      <c r="E20594" s="5">
        <v>1</v>
      </c>
      <c r="F20594" s="5">
        <f t="shared" si="2153"/>
      </c>
      <c r="G20594" s="5">
        <f t="shared" si="2153"/>
      </c>
      <c r="H20594" s="5">
        <v>1</v>
      </c>
      <c r="I20594" s="183">
        <f t="shared" si="2154"/>
      </c>
      <c r="J20594">
        <f>+CHALLAN!H20594*CHALLAN!G20594</f>
      </c>
      <c r="W20594">
        <f t="shared" si="2149"/>
      </c>
      <c r="X20594">
        <f t="shared" si="2150"/>
      </c>
      <c r="Y20594">
        <f t="shared" si="2151"/>
      </c>
      <c r="Z20594">
        <f t="shared" si="2152"/>
      </c>
    </row>
    <row r="20595" spans="1:26">
      <c r="A20595" s="5"/>
      <c r="B20595" s="1563" t="s">
        <v>2859</v>
      </c>
      <c r="C20595" s="1563"/>
      <c r="D20595" s="5"/>
      <c r="E20595" s="10"/>
      <c r="F20595" s="5"/>
      <c r="G20595" s="5"/>
      <c r="H20595" s="5"/>
      <c r="I20595" s="183"/>
      <c r="J20595">
        <f>+CHALLAN!H20595*CHALLAN!G20595</f>
      </c>
      <c r="W20595">
        <f t="shared" si="2149"/>
      </c>
      <c r="X20595">
        <f t="shared" si="2150"/>
      </c>
      <c r="Y20595">
        <f t="shared" si="2151"/>
      </c>
      <c r="Z20595">
        <f t="shared" si="2152"/>
      </c>
    </row>
    <row r="20596" spans="1:26">
      <c r="A20596" s="5"/>
      <c r="B20596" s="8" t="s">
        <v>619</v>
      </c>
      <c r="C20596" s="5" t="s">
        <v>620</v>
      </c>
      <c r="D20596" s="5"/>
      <c r="E20596" s="5">
        <v>2</v>
      </c>
      <c r="F20596" s="5">
        <f>+E20596</f>
      </c>
      <c r="G20596" s="5">
        <f>+F20596</f>
      </c>
      <c r="H20596" s="5">
        <v>1</v>
      </c>
      <c r="I20596" s="183">
        <f>+H20596*G20596</f>
      </c>
      <c r="J20596">
        <f>+CHALLAN!H20596*CHALLAN!G20596</f>
      </c>
      <c r="W20596">
        <f t="shared" si="2149"/>
      </c>
      <c r="X20596">
        <f t="shared" si="2150"/>
      </c>
      <c r="Y20596">
        <f t="shared" si="2151"/>
      </c>
      <c r="Z20596">
        <f t="shared" si="2152"/>
      </c>
    </row>
    <row r="20597" spans="1:26">
      <c r="A20597" s="5"/>
      <c r="B20597" s="8" t="s">
        <v>437</v>
      </c>
      <c r="C20597" s="5" t="s">
        <v>436</v>
      </c>
      <c r="D20597" s="5"/>
      <c r="E20597" s="5">
        <v>2</v>
      </c>
      <c r="F20597" s="5">
        <f>+E20597</f>
      </c>
      <c r="G20597" s="5">
        <f>+F20597</f>
      </c>
      <c r="H20597" s="5">
        <v>1</v>
      </c>
      <c r="I20597" s="183">
        <f>+H20597*G20597</f>
      </c>
      <c r="J20597">
        <f>+CHALLAN!H20597*CHALLAN!G20597</f>
      </c>
      <c r="W20597">
        <f t="shared" si="2149"/>
      </c>
      <c r="X20597">
        <f t="shared" si="2150"/>
      </c>
      <c r="Y20597">
        <f t="shared" si="2151"/>
      </c>
      <c r="Z20597">
        <f t="shared" si="2152"/>
      </c>
    </row>
    <row r="20598" spans="1:26">
      <c r="A20598" s="5"/>
      <c r="B20598" s="1563" t="s">
        <v>1181</v>
      </c>
      <c r="C20598" s="1563"/>
      <c r="D20598" s="5"/>
      <c r="E20598" s="10"/>
      <c r="F20598" s="5"/>
      <c r="G20598" s="5"/>
      <c r="H20598" s="5"/>
      <c r="I20598" s="183"/>
      <c r="J20598">
        <f>+CHALLAN!H20598*CHALLAN!G20598</f>
      </c>
      <c r="W20598">
        <f t="shared" si="2149"/>
      </c>
      <c r="X20598">
        <f t="shared" si="2150"/>
      </c>
      <c r="Y20598">
        <f t="shared" si="2151"/>
      </c>
      <c r="Z20598">
        <f t="shared" si="2152"/>
      </c>
    </row>
    <row r="20599" spans="1:26">
      <c r="A20599" s="5"/>
      <c r="B20599" s="20" t="s">
        <v>1888</v>
      </c>
      <c r="C20599" s="5" t="s">
        <v>1889</v>
      </c>
      <c r="D20599" s="5"/>
      <c r="E20599" s="7">
        <v>2</v>
      </c>
      <c r="F20599" s="7">
        <f t="shared" ref="F20599:G20601" si="2155">+E20599</f>
      </c>
      <c r="G20599" s="7">
        <f t="shared" si="2155"/>
      </c>
      <c r="H20599" s="7">
        <v>1</v>
      </c>
      <c r="I20599" s="183">
        <f>+H20599*G20599</f>
      </c>
      <c r="J20599">
        <f>+CHALLAN!H20599*CHALLAN!G20599</f>
      </c>
      <c r="W20599">
        <f t="shared" si="2149"/>
      </c>
      <c r="X20599">
        <f t="shared" si="2150"/>
      </c>
      <c r="Y20599">
        <f t="shared" si="2151"/>
      </c>
      <c r="Z20599">
        <f t="shared" si="2152"/>
      </c>
    </row>
    <row r="20600" spans="1:26">
      <c r="A20600" s="5"/>
      <c r="B20600" s="20" t="s">
        <v>1179</v>
      </c>
      <c r="C20600" s="5" t="s">
        <v>1180</v>
      </c>
      <c r="D20600" s="5"/>
      <c r="E20600" s="7">
        <v>2</v>
      </c>
      <c r="F20600" s="7">
        <f t="shared" si="2155"/>
      </c>
      <c r="G20600" s="7">
        <f t="shared" si="2155"/>
      </c>
      <c r="H20600" s="7">
        <v>1</v>
      </c>
      <c r="I20600" s="183">
        <f>+H20600*G20600</f>
      </c>
      <c r="J20600">
        <f>+CHALLAN!H20600*CHALLAN!G20600</f>
      </c>
      <c r="W20600">
        <f t="shared" si="2149"/>
      </c>
      <c r="X20600">
        <f t="shared" si="2150"/>
      </c>
      <c r="Y20600">
        <f t="shared" si="2151"/>
      </c>
      <c r="Z20600">
        <f t="shared" si="2152"/>
      </c>
    </row>
    <row r="20601" spans="1:26">
      <c r="A20601" s="5"/>
      <c r="B20601" s="20" t="s">
        <v>1177</v>
      </c>
      <c r="C20601" s="5" t="s">
        <v>1178</v>
      </c>
      <c r="D20601" s="5"/>
      <c r="E20601" s="5">
        <v>2</v>
      </c>
      <c r="F20601" s="7">
        <f t="shared" si="2155"/>
      </c>
      <c r="G20601" s="7">
        <f t="shared" si="2155"/>
      </c>
      <c r="H20601" s="5">
        <v>1</v>
      </c>
      <c r="I20601" s="183">
        <f>+H20601*G20601</f>
      </c>
      <c r="J20601">
        <f>+CHALLAN!H20601*CHALLAN!G20601</f>
      </c>
      <c r="W20601">
        <f t="shared" si="2149"/>
      </c>
      <c r="X20601">
        <f t="shared" si="2150"/>
      </c>
      <c r="Y20601">
        <f t="shared" si="2151"/>
      </c>
      <c r="Z20601">
        <f t="shared" si="2152"/>
      </c>
    </row>
    <row r="20602" spans="1:26">
      <c r="A20602" s="5"/>
      <c r="B20602" s="1563" t="s">
        <v>375</v>
      </c>
      <c r="C20602" s="1563"/>
      <c r="D20602" s="5"/>
      <c r="E20602" s="10"/>
      <c r="F20602" s="5"/>
      <c r="G20602" s="5"/>
      <c r="H20602" s="5"/>
      <c r="I20602" s="183"/>
      <c r="J20602">
        <f>+CHALLAN!H20602*CHALLAN!G20602</f>
      </c>
      <c r="W20602">
        <f t="shared" si="2149"/>
      </c>
      <c r="X20602">
        <f t="shared" si="2150"/>
      </c>
      <c r="Y20602">
        <f t="shared" si="2151"/>
      </c>
      <c r="Z20602">
        <f t="shared" si="2152"/>
      </c>
    </row>
    <row r="20603" spans="1:26">
      <c r="A20603" s="5"/>
      <c r="B20603" s="346" t="s">
        <v>1226</v>
      </c>
      <c r="C20603" s="8" t="s">
        <v>1227</v>
      </c>
      <c r="D20603" s="5"/>
      <c r="E20603" s="5">
        <v>20</v>
      </c>
      <c r="F20603" s="5">
        <f t="shared" ref="F20603:G20609" si="2156">+E20603</f>
      </c>
      <c r="G20603" s="5">
        <f t="shared" si="2156"/>
      </c>
      <c r="H20603" s="5">
        <v>1</v>
      </c>
      <c r="I20603" s="183">
        <f t="shared" ref="I20603:I20609" si="2157">+H20603*G20603</f>
      </c>
      <c r="J20603">
        <f>+CHALLAN!H20603*CHALLAN!G20603</f>
      </c>
      <c r="W20603">
        <f t="shared" si="2149"/>
      </c>
      <c r="X20603">
        <f t="shared" si="2150"/>
      </c>
      <c r="Y20603">
        <f t="shared" si="2151"/>
      </c>
      <c r="Z20603">
        <f t="shared" si="2152"/>
      </c>
    </row>
    <row r="20604" spans="1:26">
      <c r="A20604" s="5"/>
      <c r="B20604" s="346" t="s">
        <v>1042</v>
      </c>
      <c r="C20604" s="8" t="s">
        <v>1043</v>
      </c>
      <c r="D20604" s="5"/>
      <c r="E20604" s="5">
        <v>20</v>
      </c>
      <c r="F20604" s="5">
        <f t="shared" si="2156"/>
      </c>
      <c r="G20604" s="5">
        <f t="shared" si="2156"/>
      </c>
      <c r="H20604" s="5">
        <v>1</v>
      </c>
      <c r="I20604" s="183">
        <f t="shared" si="2157"/>
      </c>
      <c r="J20604">
        <f>+CHALLAN!H20604*CHALLAN!G20604</f>
      </c>
      <c r="W20604">
        <f t="shared" si="2149"/>
      </c>
      <c r="X20604">
        <f t="shared" si="2150"/>
      </c>
      <c r="Y20604">
        <f t="shared" si="2151"/>
      </c>
      <c r="Z20604">
        <f t="shared" si="2152"/>
      </c>
    </row>
    <row r="20605" spans="1:26">
      <c r="A20605" s="5"/>
      <c r="B20605" s="346" t="s">
        <v>1228</v>
      </c>
      <c r="C20605" s="8" t="s">
        <v>1229</v>
      </c>
      <c r="D20605" s="5"/>
      <c r="E20605" s="5">
        <v>20</v>
      </c>
      <c r="F20605" s="5">
        <f t="shared" si="2156"/>
      </c>
      <c r="G20605" s="5">
        <f t="shared" si="2156"/>
      </c>
      <c r="H20605" s="5">
        <v>1</v>
      </c>
      <c r="I20605" s="183">
        <f t="shared" si="2157"/>
      </c>
      <c r="J20605">
        <f>+CHALLAN!H20605*CHALLAN!G20605</f>
      </c>
      <c r="W20605">
        <f t="shared" si="2149"/>
      </c>
      <c r="X20605">
        <f t="shared" si="2150"/>
      </c>
      <c r="Y20605">
        <f t="shared" si="2151"/>
      </c>
      <c r="Z20605">
        <f t="shared" si="2152"/>
      </c>
    </row>
    <row r="20606" spans="1:26">
      <c r="A20606" s="5"/>
      <c r="B20606" s="106" t="s">
        <v>376</v>
      </c>
      <c r="C20606" s="157" t="s">
        <v>377</v>
      </c>
      <c r="D20606" s="9"/>
      <c r="E20606" s="5">
        <v>2</v>
      </c>
      <c r="F20606" s="5">
        <f t="shared" si="2156"/>
      </c>
      <c r="G20606" s="5">
        <f t="shared" si="2156"/>
      </c>
      <c r="H20606" s="5">
        <v>1</v>
      </c>
      <c r="I20606" s="183">
        <f t="shared" si="2157"/>
      </c>
      <c r="J20606">
        <f>+CHALLAN!H20606*CHALLAN!G20606</f>
      </c>
      <c r="W20606">
        <f t="shared" si="2149"/>
      </c>
      <c r="X20606">
        <f t="shared" si="2150"/>
      </c>
      <c r="Y20606">
        <f t="shared" si="2151"/>
      </c>
      <c r="Z20606">
        <f t="shared" si="2152"/>
      </c>
    </row>
    <row r="20607" spans="1:26">
      <c r="A20607" s="5"/>
      <c r="B20607" s="106" t="s">
        <v>713</v>
      </c>
      <c r="C20607" s="157" t="s">
        <v>714</v>
      </c>
      <c r="D20607" s="9"/>
      <c r="E20607" s="5">
        <v>2</v>
      </c>
      <c r="F20607" s="5">
        <f t="shared" si="2156"/>
      </c>
      <c r="G20607" s="5">
        <f t="shared" si="2156"/>
      </c>
      <c r="H20607" s="5">
        <v>1</v>
      </c>
      <c r="I20607" s="183">
        <f t="shared" si="2157"/>
      </c>
      <c r="J20607">
        <f>+CHALLAN!H20607*CHALLAN!G20607</f>
      </c>
      <c r="W20607">
        <f t="shared" si="2149"/>
      </c>
      <c r="X20607">
        <f t="shared" si="2150"/>
      </c>
      <c r="Y20607">
        <f t="shared" si="2151"/>
      </c>
      <c r="Z20607">
        <f t="shared" si="2152"/>
      </c>
    </row>
    <row r="20608" spans="1:26">
      <c r="A20608" s="5"/>
      <c r="B20608" s="106" t="s">
        <v>948</v>
      </c>
      <c r="C20608" s="157" t="s">
        <v>947</v>
      </c>
      <c r="D20608" s="9"/>
      <c r="E20608" s="5">
        <v>2</v>
      </c>
      <c r="F20608" s="5">
        <f t="shared" si="2156"/>
      </c>
      <c r="G20608" s="5">
        <f t="shared" si="2156"/>
      </c>
      <c r="H20608" s="5">
        <v>1</v>
      </c>
      <c r="I20608" s="183">
        <f t="shared" si="2157"/>
      </c>
      <c r="J20608">
        <f>+CHALLAN!H20608*CHALLAN!G20608</f>
      </c>
      <c r="W20608">
        <f t="shared" si="2149"/>
      </c>
      <c r="X20608">
        <f t="shared" si="2150"/>
      </c>
      <c r="Y20608">
        <f t="shared" si="2151"/>
      </c>
      <c r="Z20608">
        <f t="shared" si="2152"/>
      </c>
    </row>
    <row r="20609" spans="1:26">
      <c r="A20609" s="5"/>
      <c r="B20609" s="273" t="s">
        <v>640</v>
      </c>
      <c r="C20609" s="15" t="s">
        <v>641</v>
      </c>
      <c r="D20609" s="9"/>
      <c r="E20609" s="5">
        <v>2</v>
      </c>
      <c r="F20609" s="5">
        <f t="shared" si="2156"/>
      </c>
      <c r="G20609" s="5">
        <f t="shared" si="2156"/>
      </c>
      <c r="H20609" s="5">
        <v>1</v>
      </c>
      <c r="I20609" s="183">
        <f t="shared" si="2157"/>
      </c>
      <c r="J20609">
        <f>+CHALLAN!H20609*CHALLAN!G20609</f>
      </c>
      <c r="W20609">
        <f t="shared" si="2149"/>
      </c>
      <c r="X20609">
        <f t="shared" si="2150"/>
      </c>
      <c r="Y20609">
        <f t="shared" si="2151"/>
      </c>
      <c r="Z20609">
        <f t="shared" si="2152"/>
      </c>
    </row>
    <row r="20610" spans="1:26">
      <c r="A20610" s="5"/>
      <c r="B20610" s="1563" t="s">
        <v>300</v>
      </c>
      <c r="C20610" s="1563"/>
      <c r="D20610" s="5"/>
      <c r="E20610" s="10"/>
      <c r="F20610" s="5"/>
      <c r="G20610" s="5"/>
      <c r="H20610" s="5"/>
      <c r="I20610" s="183"/>
      <c r="J20610">
        <f>+CHALLAN!H20610*CHALLAN!G20610</f>
      </c>
      <c r="W20610">
        <f t="shared" si="2149"/>
      </c>
      <c r="X20610">
        <f t="shared" si="2150"/>
      </c>
      <c r="Y20610">
        <f t="shared" si="2151"/>
      </c>
      <c r="Z20610">
        <f t="shared" si="2152"/>
      </c>
    </row>
    <row r="20611" spans="1:26" ht="36">
      <c r="A20611" s="5"/>
      <c r="B20611" s="17" t="s">
        <v>768</v>
      </c>
      <c r="C20611" s="88" t="s">
        <v>769</v>
      </c>
      <c r="D20611" s="9"/>
      <c r="E20611" s="9" t="s">
        <v>913</v>
      </c>
      <c r="F20611" s="5">
        <v>100</v>
      </c>
      <c r="G20611" s="5">
        <f>+F20611</f>
      </c>
      <c r="H20611" s="5">
        <v>1</v>
      </c>
      <c r="I20611" s="183">
        <f>+H20611*G20611</f>
      </c>
      <c r="J20611">
        <f>+CHALLAN!H20611*CHALLAN!G20611</f>
      </c>
      <c r="W20611">
        <f t="shared" si="2149"/>
      </c>
      <c r="X20611">
        <f t="shared" si="2150"/>
      </c>
      <c r="Y20611">
        <f t="shared" si="2151"/>
      </c>
      <c r="Z20611">
        <f t="shared" si="2152"/>
      </c>
    </row>
    <row r="20612" spans="1:26" ht="36">
      <c r="A20612" s="5"/>
      <c r="B20612" s="17" t="s">
        <v>770</v>
      </c>
      <c r="C20612" s="88" t="s">
        <v>769</v>
      </c>
      <c r="D20612" s="9"/>
      <c r="E20612" s="9" t="s">
        <v>1310</v>
      </c>
      <c r="F20612" s="5">
        <v>250</v>
      </c>
      <c r="G20612" s="5">
        <f>+F20612</f>
      </c>
      <c r="H20612" s="5">
        <v>1</v>
      </c>
      <c r="I20612" s="183">
        <f>+H20612*G20612</f>
      </c>
      <c r="J20612">
        <f>+CHALLAN!H20612*CHALLAN!G20612</f>
      </c>
      <c r="W20612">
        <f t="shared" ref="W20612:W20675" si="2158">IF(LEFT($H20612&amp;"",5)="2019-",$H20612,W20611)</f>
      </c>
      <c r="X20612">
        <f t="shared" ref="X20612:X20675" si="2159">IF($W20612="",0,IF(COUNTIF($AB$2:$AB$80,$W20612)&gt;0,1,0))</f>
      </c>
      <c r="Y20612">
        <f t="shared" ref="Y20612:Y20675" si="2160">IF($C20612="","",UPPER(TRIM(IFERROR(LEFT($C20612&amp;"",FIND("/",$C20612&amp;"")-1),$C20612&amp;""))))</f>
      </c>
      <c r="Z20612">
        <f t="shared" ref="Z20612:Z20675" si="2161">IFERROR(IF(ISNUMBER($G20612),$G20612,0),0)</f>
      </c>
    </row>
    <row r="20613" spans="1:26">
      <c r="A20613" s="5"/>
      <c r="B20613" s="1563" t="s">
        <v>766</v>
      </c>
      <c r="C20613" s="1563"/>
      <c r="D20613" s="5"/>
      <c r="E20613" s="10"/>
      <c r="F20613" s="5"/>
      <c r="G20613" s="5"/>
      <c r="H20613" s="5"/>
      <c r="I20613" s="183"/>
      <c r="J20613">
        <f>+CHALLAN!H20613*CHALLAN!G20613</f>
      </c>
      <c r="W20613">
        <f t="shared" si="2158"/>
      </c>
      <c r="X20613">
        <f t="shared" si="2159"/>
      </c>
      <c r="Y20613">
        <f t="shared" si="2160"/>
      </c>
      <c r="Z20613">
        <f t="shared" si="2161"/>
      </c>
    </row>
    <row r="20614" spans="1:26">
      <c r="A20614" s="5"/>
      <c r="B20614" s="8" t="s">
        <v>1736</v>
      </c>
      <c r="C20614" s="5" t="s">
        <v>1737</v>
      </c>
      <c r="D20614" s="5"/>
      <c r="E20614" s="5">
        <v>5</v>
      </c>
      <c r="F20614" s="5">
        <f t="shared" ref="F20614:G20625" si="2162">+E20614</f>
      </c>
      <c r="G20614" s="5">
        <f t="shared" si="2162"/>
      </c>
      <c r="H20614" s="5">
        <v>1</v>
      </c>
      <c r="I20614" s="183">
        <f t="shared" ref="I20614:I20625" si="2163">+H20614*G20614</f>
      </c>
      <c r="J20614">
        <f>+CHALLAN!H20614*CHALLAN!G20614</f>
      </c>
      <c r="W20614">
        <f t="shared" si="2158"/>
      </c>
      <c r="X20614">
        <f t="shared" si="2159"/>
      </c>
      <c r="Y20614">
        <f t="shared" si="2160"/>
      </c>
      <c r="Z20614">
        <f t="shared" si="2161"/>
      </c>
    </row>
    <row r="20615" spans="1:26">
      <c r="A20615" s="5"/>
      <c r="B20615" s="8" t="s">
        <v>1578</v>
      </c>
      <c r="C20615" s="5" t="s">
        <v>1577</v>
      </c>
      <c r="D20615" s="5"/>
      <c r="E20615" s="5">
        <v>5</v>
      </c>
      <c r="F20615" s="5">
        <f t="shared" si="2162"/>
      </c>
      <c r="G20615" s="5">
        <f t="shared" si="2162"/>
      </c>
      <c r="H20615" s="5">
        <v>1</v>
      </c>
      <c r="I20615" s="183">
        <f t="shared" si="2163"/>
      </c>
      <c r="J20615">
        <f>+CHALLAN!H20615*CHALLAN!G20615</f>
      </c>
      <c r="W20615">
        <f t="shared" si="2158"/>
      </c>
      <c r="X20615">
        <f t="shared" si="2159"/>
      </c>
      <c r="Y20615">
        <f t="shared" si="2160"/>
      </c>
      <c r="Z20615">
        <f t="shared" si="2161"/>
      </c>
    </row>
    <row r="20616" spans="1:26">
      <c r="A20616" s="5"/>
      <c r="B20616" s="8" t="s">
        <v>1123</v>
      </c>
      <c r="C20616" s="5" t="s">
        <v>1114</v>
      </c>
      <c r="D20616" s="5"/>
      <c r="E20616" s="5">
        <v>5</v>
      </c>
      <c r="F20616" s="5">
        <f t="shared" si="2162"/>
      </c>
      <c r="G20616" s="5">
        <f t="shared" si="2162"/>
      </c>
      <c r="H20616" s="5">
        <v>1</v>
      </c>
      <c r="I20616" s="183">
        <f t="shared" si="2163"/>
      </c>
      <c r="J20616">
        <f>+CHALLAN!H20616*CHALLAN!G20616</f>
      </c>
      <c r="W20616">
        <f t="shared" si="2158"/>
      </c>
      <c r="X20616">
        <f t="shared" si="2159"/>
      </c>
      <c r="Y20616">
        <f t="shared" si="2160"/>
      </c>
      <c r="Z20616">
        <f t="shared" si="2161"/>
      </c>
    </row>
    <row r="20617" spans="1:26">
      <c r="A20617" s="5"/>
      <c r="B20617" s="8" t="s">
        <v>1751</v>
      </c>
      <c r="C20617" s="5" t="s">
        <v>1577</v>
      </c>
      <c r="D20617" s="5"/>
      <c r="E20617" s="5">
        <v>5</v>
      </c>
      <c r="F20617" s="5">
        <f t="shared" si="2162"/>
      </c>
      <c r="G20617" s="5">
        <f t="shared" si="2162"/>
      </c>
      <c r="H20617" s="5">
        <v>1</v>
      </c>
      <c r="I20617" s="183">
        <f t="shared" si="2163"/>
      </c>
      <c r="J20617">
        <f>+CHALLAN!H20617*CHALLAN!G20617</f>
      </c>
      <c r="W20617">
        <f t="shared" si="2158"/>
      </c>
      <c r="X20617">
        <f t="shared" si="2159"/>
      </c>
      <c r="Y20617">
        <f t="shared" si="2160"/>
      </c>
      <c r="Z20617">
        <f t="shared" si="2161"/>
      </c>
    </row>
    <row r="20618" spans="1:26">
      <c r="A20618" s="5"/>
      <c r="B20618" s="8" t="s">
        <v>1940</v>
      </c>
      <c r="C20618" s="5" t="s">
        <v>1941</v>
      </c>
      <c r="D20618" s="5"/>
      <c r="E20618" s="5">
        <v>5</v>
      </c>
      <c r="F20618" s="5">
        <f t="shared" si="2162"/>
      </c>
      <c r="G20618" s="5">
        <f t="shared" si="2162"/>
      </c>
      <c r="H20618" s="5">
        <v>1</v>
      </c>
      <c r="I20618" s="183">
        <f t="shared" si="2163"/>
      </c>
      <c r="J20618">
        <f>+CHALLAN!H20618*CHALLAN!G20618</f>
      </c>
      <c r="W20618">
        <f t="shared" si="2158"/>
      </c>
      <c r="X20618">
        <f t="shared" si="2159"/>
      </c>
      <c r="Y20618">
        <f t="shared" si="2160"/>
      </c>
      <c r="Z20618">
        <f t="shared" si="2161"/>
      </c>
    </row>
    <row r="20619" spans="1:26">
      <c r="A20619" s="5"/>
      <c r="B20619" s="8" t="s">
        <v>1942</v>
      </c>
      <c r="C20619" s="5" t="s">
        <v>1737</v>
      </c>
      <c r="D20619" s="5"/>
      <c r="E20619" s="5">
        <v>5</v>
      </c>
      <c r="F20619" s="5">
        <f t="shared" si="2162"/>
      </c>
      <c r="G20619" s="5">
        <f t="shared" si="2162"/>
      </c>
      <c r="H20619" s="5">
        <v>1</v>
      </c>
      <c r="I20619" s="183">
        <f t="shared" si="2163"/>
      </c>
      <c r="J20619">
        <f>+CHALLAN!H20619*CHALLAN!G20619</f>
      </c>
      <c r="W20619">
        <f t="shared" si="2158"/>
      </c>
      <c r="X20619">
        <f t="shared" si="2159"/>
      </c>
      <c r="Y20619">
        <f t="shared" si="2160"/>
      </c>
      <c r="Z20619">
        <f t="shared" si="2161"/>
      </c>
    </row>
    <row r="20620" spans="1:26">
      <c r="A20620" s="5"/>
      <c r="B20620" s="80" t="s">
        <v>1120</v>
      </c>
      <c r="C20620" s="5" t="s">
        <v>1119</v>
      </c>
      <c r="D20620" s="5"/>
      <c r="E20620" s="5">
        <v>5</v>
      </c>
      <c r="F20620" s="5">
        <f t="shared" si="2162"/>
      </c>
      <c r="G20620" s="5">
        <f t="shared" si="2162"/>
      </c>
      <c r="H20620" s="5">
        <v>1</v>
      </c>
      <c r="I20620" s="183">
        <f t="shared" si="2163"/>
      </c>
      <c r="J20620">
        <f>+CHALLAN!H20620*CHALLAN!G20620</f>
      </c>
      <c r="W20620">
        <f t="shared" si="2158"/>
      </c>
      <c r="X20620">
        <f t="shared" si="2159"/>
      </c>
      <c r="Y20620">
        <f t="shared" si="2160"/>
      </c>
      <c r="Z20620">
        <f t="shared" si="2161"/>
      </c>
    </row>
    <row r="20621" spans="1:26">
      <c r="A20621" s="5"/>
      <c r="B20621" s="8" t="s">
        <v>586</v>
      </c>
      <c r="C20621" s="5" t="s">
        <v>1116</v>
      </c>
      <c r="D20621" s="5"/>
      <c r="E20621" s="5">
        <v>5</v>
      </c>
      <c r="F20621" s="5">
        <f t="shared" si="2162"/>
      </c>
      <c r="G20621" s="5">
        <f t="shared" si="2162"/>
      </c>
      <c r="H20621" s="5">
        <v>1</v>
      </c>
      <c r="I20621" s="183">
        <f t="shared" si="2163"/>
      </c>
      <c r="J20621">
        <f>+CHALLAN!H20621*CHALLAN!G20621</f>
      </c>
      <c r="W20621">
        <f t="shared" si="2158"/>
      </c>
      <c r="X20621">
        <f t="shared" si="2159"/>
      </c>
      <c r="Y20621">
        <f t="shared" si="2160"/>
      </c>
      <c r="Z20621">
        <f t="shared" si="2161"/>
      </c>
    </row>
    <row r="20622" spans="1:26">
      <c r="A20622" s="5"/>
      <c r="B20622" s="8" t="s">
        <v>1113</v>
      </c>
      <c r="C20622" s="5" t="s">
        <v>1112</v>
      </c>
      <c r="D20622" s="5"/>
      <c r="E20622" s="5">
        <v>5</v>
      </c>
      <c r="F20622" s="5">
        <f t="shared" si="2162"/>
      </c>
      <c r="G20622" s="5">
        <f t="shared" si="2162"/>
      </c>
      <c r="H20622" s="5">
        <v>1</v>
      </c>
      <c r="I20622" s="183">
        <f t="shared" si="2163"/>
      </c>
      <c r="J20622">
        <f>+CHALLAN!H20622*CHALLAN!G20622</f>
      </c>
      <c r="W20622">
        <f t="shared" si="2158"/>
      </c>
      <c r="X20622">
        <f t="shared" si="2159"/>
      </c>
      <c r="Y20622">
        <f t="shared" si="2160"/>
      </c>
      <c r="Z20622">
        <f t="shared" si="2161"/>
      </c>
    </row>
    <row r="20623" spans="1:26">
      <c r="A20623" s="5"/>
      <c r="B20623" s="8" t="s">
        <v>1109</v>
      </c>
      <c r="C20623" s="5" t="s">
        <v>1108</v>
      </c>
      <c r="D20623" s="5"/>
      <c r="E20623" s="5">
        <v>10</v>
      </c>
      <c r="F20623" s="5">
        <f t="shared" si="2162"/>
      </c>
      <c r="G20623" s="5">
        <f t="shared" si="2162"/>
      </c>
      <c r="H20623" s="5">
        <v>1</v>
      </c>
      <c r="I20623" s="183">
        <f t="shared" si="2163"/>
      </c>
      <c r="J20623">
        <f>+CHALLAN!H20623*CHALLAN!G20623</f>
      </c>
      <c r="W20623">
        <f t="shared" si="2158"/>
      </c>
      <c r="X20623">
        <f t="shared" si="2159"/>
      </c>
      <c r="Y20623">
        <f t="shared" si="2160"/>
      </c>
      <c r="Z20623">
        <f t="shared" si="2161"/>
      </c>
    </row>
    <row r="20624" spans="1:26">
      <c r="A20624" s="5"/>
      <c r="B20624" s="8" t="s">
        <v>1107</v>
      </c>
      <c r="C20624" s="5" t="s">
        <v>1106</v>
      </c>
      <c r="D20624" s="5"/>
      <c r="E20624" s="5">
        <v>10</v>
      </c>
      <c r="F20624" s="5">
        <f t="shared" si="2162"/>
      </c>
      <c r="G20624" s="5">
        <f t="shared" si="2162"/>
      </c>
      <c r="H20624" s="5">
        <v>1</v>
      </c>
      <c r="I20624" s="183">
        <f t="shared" si="2163"/>
      </c>
      <c r="J20624">
        <f>+CHALLAN!H20624*CHALLAN!G20624</f>
      </c>
      <c r="W20624">
        <f t="shared" si="2158"/>
      </c>
      <c r="X20624">
        <f t="shared" si="2159"/>
      </c>
      <c r="Y20624">
        <f t="shared" si="2160"/>
      </c>
      <c r="Z20624">
        <f t="shared" si="2161"/>
      </c>
    </row>
    <row r="20625" spans="1:26" ht="24">
      <c r="A20625" s="5"/>
      <c r="B20625" s="15" t="s">
        <v>1105</v>
      </c>
      <c r="C20625" s="5" t="s">
        <v>1104</v>
      </c>
      <c r="D20625" s="5"/>
      <c r="E20625" s="5">
        <v>10</v>
      </c>
      <c r="F20625" s="5">
        <f t="shared" si="2162"/>
      </c>
      <c r="G20625" s="5">
        <f t="shared" si="2162"/>
      </c>
      <c r="H20625" s="5">
        <v>1</v>
      </c>
      <c r="I20625" s="183">
        <f t="shared" si="2163"/>
      </c>
      <c r="J20625">
        <f>+CHALLAN!H20625*CHALLAN!G20625</f>
      </c>
      <c r="W20625">
        <f t="shared" si="2158"/>
      </c>
      <c r="X20625">
        <f t="shared" si="2159"/>
      </c>
      <c r="Y20625">
        <f t="shared" si="2160"/>
      </c>
      <c r="Z20625">
        <f t="shared" si="2161"/>
      </c>
    </row>
    <row r="20626" spans="1:26">
      <c r="A20626" s="5"/>
      <c r="B20626" s="1563" t="s">
        <v>2860</v>
      </c>
      <c r="C20626" s="1563"/>
      <c r="D20626" s="5"/>
      <c r="E20626" s="5"/>
      <c r="F20626" s="5"/>
      <c r="G20626" s="5"/>
      <c r="H20626" s="5"/>
      <c r="I20626" s="183"/>
      <c r="J20626">
        <f>+CHALLAN!H20626*CHALLAN!G20626</f>
      </c>
      <c r="W20626">
        <f t="shared" si="2158"/>
      </c>
      <c r="X20626">
        <f t="shared" si="2159"/>
      </c>
      <c r="Y20626">
        <f t="shared" si="2160"/>
      </c>
      <c r="Z20626">
        <f t="shared" si="2161"/>
      </c>
    </row>
    <row r="20627" spans="1:26" ht="84">
      <c r="A20627" s="5"/>
      <c r="B20627" s="18" t="s">
        <v>753</v>
      </c>
      <c r="C20627" s="104" t="s">
        <v>1100</v>
      </c>
      <c r="D20627" s="19"/>
      <c r="E20627" s="19">
        <v>2</v>
      </c>
      <c r="F20627" s="5">
        <f t="shared" ref="F20627:G20639" si="2164">+E20627</f>
      </c>
      <c r="G20627" s="5">
        <f t="shared" si="2164"/>
      </c>
      <c r="H20627" s="19">
        <v>1</v>
      </c>
      <c r="I20627" s="183">
        <f t="shared" ref="I20627:I20639" si="2165">+H20627*G20627</f>
      </c>
      <c r="J20627">
        <f>+CHALLAN!H20627*CHALLAN!G20627</f>
      </c>
      <c r="W20627">
        <f t="shared" si="2158"/>
      </c>
      <c r="X20627">
        <f t="shared" si="2159"/>
      </c>
      <c r="Y20627">
        <f t="shared" si="2160"/>
      </c>
      <c r="Z20627">
        <f t="shared" si="2161"/>
      </c>
    </row>
    <row r="20628" spans="1:26" ht="132">
      <c r="A20628" s="5"/>
      <c r="B20628" s="224" t="s">
        <v>916</v>
      </c>
      <c r="C20628" s="104" t="s">
        <v>971</v>
      </c>
      <c r="D20628" s="19"/>
      <c r="E20628" s="19">
        <v>2</v>
      </c>
      <c r="F20628" s="5">
        <f t="shared" si="2164"/>
      </c>
      <c r="G20628" s="5">
        <f t="shared" si="2164"/>
      </c>
      <c r="H20628" s="19">
        <v>1</v>
      </c>
      <c r="I20628" s="183">
        <f t="shared" si="2165"/>
      </c>
      <c r="J20628">
        <f>+CHALLAN!H20628*CHALLAN!G20628</f>
      </c>
      <c r="W20628">
        <f t="shared" si="2158"/>
      </c>
      <c r="X20628">
        <f t="shared" si="2159"/>
      </c>
      <c r="Y20628">
        <f t="shared" si="2160"/>
      </c>
      <c r="Z20628">
        <f t="shared" si="2161"/>
      </c>
    </row>
    <row r="20629" spans="1:26" ht="60.75">
      <c r="A20629" s="5"/>
      <c r="B20629" s="18" t="s">
        <v>1099</v>
      </c>
      <c r="C20629" s="48" t="s">
        <v>1098</v>
      </c>
      <c r="D20629" s="19"/>
      <c r="E20629" s="19">
        <v>2</v>
      </c>
      <c r="F20629" s="5">
        <f t="shared" si="2164"/>
      </c>
      <c r="G20629" s="5">
        <f t="shared" si="2164"/>
      </c>
      <c r="H20629" s="19">
        <v>1</v>
      </c>
      <c r="I20629" s="183">
        <f t="shared" si="2165"/>
      </c>
      <c r="J20629">
        <f>+CHALLAN!H20629*CHALLAN!G20629</f>
      </c>
      <c r="W20629">
        <f t="shared" si="2158"/>
      </c>
      <c r="X20629">
        <f t="shared" si="2159"/>
      </c>
      <c r="Y20629">
        <f t="shared" si="2160"/>
      </c>
      <c r="Z20629">
        <f t="shared" si="2161"/>
      </c>
    </row>
    <row r="20630" spans="1:26" ht="24">
      <c r="A20630" s="5"/>
      <c r="B20630" s="224" t="s">
        <v>1599</v>
      </c>
      <c r="C20630" s="104" t="s">
        <v>1600</v>
      </c>
      <c r="D20630" s="19"/>
      <c r="E20630" s="19">
        <v>2</v>
      </c>
      <c r="F20630" s="5">
        <f t="shared" si="2164"/>
      </c>
      <c r="G20630" s="5">
        <f t="shared" si="2164"/>
      </c>
      <c r="H20630" s="19">
        <v>1</v>
      </c>
      <c r="I20630" s="183">
        <f t="shared" si="2165"/>
      </c>
      <c r="J20630">
        <f>+CHALLAN!H20630*CHALLAN!G20630</f>
      </c>
      <c r="W20630">
        <f t="shared" si="2158"/>
      </c>
      <c r="X20630">
        <f t="shared" si="2159"/>
      </c>
      <c r="Y20630">
        <f t="shared" si="2160"/>
      </c>
      <c r="Z20630">
        <f t="shared" si="2161"/>
      </c>
    </row>
    <row r="20631" spans="1:26" ht="36">
      <c r="A20631" s="5"/>
      <c r="B20631" s="224" t="s">
        <v>1009</v>
      </c>
      <c r="C20631" s="795" t="s">
        <v>1097</v>
      </c>
      <c r="D20631" s="159"/>
      <c r="E20631" s="19">
        <v>2</v>
      </c>
      <c r="F20631" s="5">
        <f t="shared" si="2164"/>
      </c>
      <c r="G20631" s="5">
        <f t="shared" si="2164"/>
      </c>
      <c r="H20631" s="19">
        <v>1</v>
      </c>
      <c r="I20631" s="183">
        <f t="shared" si="2165"/>
      </c>
      <c r="J20631">
        <f>+CHALLAN!H20631*CHALLAN!G20631</f>
      </c>
      <c r="W20631">
        <f t="shared" si="2158"/>
      </c>
      <c r="X20631">
        <f t="shared" si="2159"/>
      </c>
      <c r="Y20631">
        <f t="shared" si="2160"/>
      </c>
      <c r="Z20631">
        <f t="shared" si="2161"/>
      </c>
    </row>
    <row r="20632" spans="1:26" ht="24">
      <c r="A20632" s="5"/>
      <c r="B20632" s="106" t="s">
        <v>1096</v>
      </c>
      <c r="C20632" s="260" t="s">
        <v>1095</v>
      </c>
      <c r="D20632" s="159"/>
      <c r="E20632" s="19">
        <v>2</v>
      </c>
      <c r="F20632" s="5">
        <f t="shared" si="2164"/>
      </c>
      <c r="G20632" s="5">
        <f t="shared" si="2164"/>
      </c>
      <c r="H20632" s="19">
        <v>1</v>
      </c>
      <c r="I20632" s="183">
        <f t="shared" si="2165"/>
      </c>
      <c r="J20632">
        <f>+CHALLAN!H20632*CHALLAN!G20632</f>
      </c>
      <c r="W20632">
        <f t="shared" si="2158"/>
      </c>
      <c r="X20632">
        <f t="shared" si="2159"/>
      </c>
      <c r="Y20632">
        <f t="shared" si="2160"/>
      </c>
      <c r="Z20632">
        <f t="shared" si="2161"/>
      </c>
    </row>
    <row r="20633" spans="1:26" ht="132.75">
      <c r="A20633" s="5"/>
      <c r="B20633" s="18" t="s">
        <v>558</v>
      </c>
      <c r="C20633" s="48" t="s">
        <v>971</v>
      </c>
      <c r="D20633" s="19"/>
      <c r="E20633" s="19">
        <v>2</v>
      </c>
      <c r="F20633" s="5">
        <f t="shared" si="2164"/>
      </c>
      <c r="G20633" s="5">
        <f t="shared" si="2164"/>
      </c>
      <c r="H20633" s="19">
        <v>1</v>
      </c>
      <c r="I20633" s="183">
        <f t="shared" si="2165"/>
      </c>
      <c r="J20633">
        <f>+CHALLAN!H20633*CHALLAN!G20633</f>
      </c>
      <c r="W20633">
        <f t="shared" si="2158"/>
      </c>
      <c r="X20633">
        <f t="shared" si="2159"/>
      </c>
      <c r="Y20633">
        <f t="shared" si="2160"/>
      </c>
      <c r="Z20633">
        <f t="shared" si="2161"/>
      </c>
    </row>
    <row r="20634" spans="1:26" ht="60">
      <c r="A20634" s="5"/>
      <c r="B20634" s="18" t="s">
        <v>425</v>
      </c>
      <c r="C20634" s="15" t="s">
        <v>426</v>
      </c>
      <c r="D20634" s="19"/>
      <c r="E20634" s="19">
        <v>2</v>
      </c>
      <c r="F20634" s="5">
        <f t="shared" si="2164"/>
      </c>
      <c r="G20634" s="5">
        <f t="shared" si="2164"/>
      </c>
      <c r="H20634" s="19">
        <v>1</v>
      </c>
      <c r="I20634" s="183">
        <f t="shared" si="2165"/>
      </c>
      <c r="J20634">
        <f>+CHALLAN!H20634*CHALLAN!G20634</f>
      </c>
      <c r="W20634">
        <f t="shared" si="2158"/>
      </c>
      <c r="X20634">
        <f t="shared" si="2159"/>
      </c>
      <c r="Y20634">
        <f t="shared" si="2160"/>
      </c>
      <c r="Z20634">
        <f t="shared" si="2161"/>
      </c>
    </row>
    <row r="20635" spans="1:26" ht="24">
      <c r="A20635" s="5"/>
      <c r="B20635" s="18" t="s">
        <v>1094</v>
      </c>
      <c r="C20635" s="15" t="s">
        <v>1093</v>
      </c>
      <c r="D20635" s="19"/>
      <c r="E20635" s="19">
        <v>2</v>
      </c>
      <c r="F20635" s="5">
        <f t="shared" si="2164"/>
      </c>
      <c r="G20635" s="5">
        <f t="shared" si="2164"/>
      </c>
      <c r="H20635" s="19">
        <v>1</v>
      </c>
      <c r="I20635" s="183">
        <f t="shared" si="2165"/>
      </c>
      <c r="J20635">
        <f>+CHALLAN!H20635*CHALLAN!G20635</f>
      </c>
      <c r="W20635">
        <f t="shared" si="2158"/>
      </c>
      <c r="X20635">
        <f t="shared" si="2159"/>
      </c>
      <c r="Y20635">
        <f t="shared" si="2160"/>
      </c>
      <c r="Z20635">
        <f t="shared" si="2161"/>
      </c>
    </row>
    <row r="20636" spans="1:26" ht="24">
      <c r="A20636" s="5"/>
      <c r="B20636" s="18" t="s">
        <v>2861</v>
      </c>
      <c r="C20636" s="15" t="s">
        <v>2862</v>
      </c>
      <c r="D20636" s="19"/>
      <c r="E20636" s="19">
        <v>2</v>
      </c>
      <c r="F20636" s="5">
        <f t="shared" si="2164"/>
      </c>
      <c r="G20636" s="5">
        <f t="shared" si="2164"/>
      </c>
      <c r="H20636" s="19">
        <v>1</v>
      </c>
      <c r="I20636" s="183">
        <f t="shared" si="2165"/>
      </c>
      <c r="J20636">
        <f>+CHALLAN!H20636*CHALLAN!G20636</f>
      </c>
      <c r="W20636">
        <f t="shared" si="2158"/>
      </c>
      <c r="X20636">
        <f t="shared" si="2159"/>
      </c>
      <c r="Y20636">
        <f t="shared" si="2160"/>
      </c>
      <c r="Z20636">
        <f t="shared" si="2161"/>
      </c>
    </row>
    <row r="20637" spans="1:26" ht="24">
      <c r="A20637" s="5"/>
      <c r="B20637" s="18" t="s">
        <v>1082</v>
      </c>
      <c r="C20637" s="15" t="s">
        <v>1092</v>
      </c>
      <c r="D20637" s="19"/>
      <c r="E20637" s="19">
        <v>2</v>
      </c>
      <c r="F20637" s="5">
        <f t="shared" si="2164"/>
      </c>
      <c r="G20637" s="5">
        <f t="shared" si="2164"/>
      </c>
      <c r="H20637" s="19">
        <v>1</v>
      </c>
      <c r="I20637" s="183">
        <f t="shared" si="2165"/>
      </c>
      <c r="J20637">
        <f>+CHALLAN!H20637*CHALLAN!G20637</f>
      </c>
      <c r="W20637">
        <f t="shared" si="2158"/>
      </c>
      <c r="X20637">
        <f t="shared" si="2159"/>
      </c>
      <c r="Y20637">
        <f t="shared" si="2160"/>
      </c>
      <c r="Z20637">
        <f t="shared" si="2161"/>
      </c>
    </row>
    <row r="20638" spans="1:26" ht="48">
      <c r="A20638" s="5"/>
      <c r="B20638" s="18" t="s">
        <v>1091</v>
      </c>
      <c r="C20638" s="15" t="s">
        <v>1090</v>
      </c>
      <c r="D20638" s="19"/>
      <c r="E20638" s="19">
        <v>2</v>
      </c>
      <c r="F20638" s="5">
        <f t="shared" si="2164"/>
      </c>
      <c r="G20638" s="5">
        <f t="shared" si="2164"/>
      </c>
      <c r="H20638" s="19">
        <v>1</v>
      </c>
      <c r="I20638" s="183">
        <f t="shared" si="2165"/>
      </c>
      <c r="J20638">
        <f>+CHALLAN!H20638*CHALLAN!G20638</f>
      </c>
      <c r="W20638">
        <f t="shared" si="2158"/>
      </c>
      <c r="X20638">
        <f t="shared" si="2159"/>
      </c>
      <c r="Y20638">
        <f t="shared" si="2160"/>
      </c>
      <c r="Z20638">
        <f t="shared" si="2161"/>
      </c>
    </row>
    <row r="20639" spans="1:26" ht="24">
      <c r="A20639" s="5"/>
      <c r="B20639" s="106" t="s">
        <v>1079</v>
      </c>
      <c r="C20639" s="260" t="s">
        <v>2863</v>
      </c>
      <c r="D20639" s="159"/>
      <c r="E20639" s="19">
        <v>2</v>
      </c>
      <c r="F20639" s="5">
        <f t="shared" si="2164"/>
      </c>
      <c r="G20639" s="5">
        <f t="shared" si="2164"/>
      </c>
      <c r="H20639" s="19">
        <v>1</v>
      </c>
      <c r="I20639" s="183">
        <f t="shared" si="2165"/>
      </c>
      <c r="J20639">
        <f>+CHALLAN!H20639*CHALLAN!G20639</f>
      </c>
      <c r="W20639">
        <f t="shared" si="2158"/>
      </c>
      <c r="X20639">
        <f t="shared" si="2159"/>
      </c>
      <c r="Y20639">
        <f t="shared" si="2160"/>
      </c>
      <c r="Z20639">
        <f t="shared" si="2161"/>
      </c>
    </row>
    <row r="20640" spans="1:26">
      <c r="A20640" s="5"/>
      <c r="B20640" s="95"/>
      <c r="C20640" s="16"/>
      <c r="D20640" s="5"/>
      <c r="E20640" s="5"/>
      <c r="F20640" s="5"/>
      <c r="G20640" s="5"/>
      <c r="H20640" s="16"/>
      <c r="I20640" s="183"/>
      <c r="W20640">
        <f t="shared" si="2158"/>
      </c>
      <c r="X20640">
        <f t="shared" si="2159"/>
      </c>
      <c r="Y20640">
        <f t="shared" si="2160"/>
      </c>
      <c r="Z20640">
        <f t="shared" si="2161"/>
      </c>
    </row>
    <row r="20641" spans="1:26">
      <c r="A20641" s="5"/>
      <c r="B20641" s="1568" t="s">
        <v>304</v>
      </c>
      <c r="C20641" s="1569"/>
      <c r="D20641" s="5"/>
      <c r="E20641" s="5"/>
      <c r="F20641" s="5"/>
      <c r="G20641" s="5"/>
      <c r="H20641" s="5"/>
      <c r="I20641" s="183"/>
      <c r="W20641">
        <f t="shared" si="2158"/>
      </c>
      <c r="X20641">
        <f t="shared" si="2159"/>
      </c>
      <c r="Y20641">
        <f t="shared" si="2160"/>
      </c>
      <c r="Z20641">
        <f t="shared" si="2161"/>
      </c>
    </row>
    <row r="20642" spans="1:26">
      <c r="A20642" s="10"/>
      <c r="B20642" s="1590"/>
      <c r="C20642" s="1591"/>
      <c r="D20642" s="10"/>
      <c r="E20642" s="10"/>
      <c r="F20642" s="10"/>
      <c r="G20642" s="10"/>
      <c r="H20642" s="10"/>
      <c r="I20642" s="97"/>
      <c r="W20642">
        <f t="shared" si="2158"/>
      </c>
      <c r="X20642">
        <f t="shared" si="2159"/>
      </c>
      <c r="Y20642">
        <f t="shared" si="2160"/>
      </c>
      <c r="Z20642">
        <f t="shared" si="2161"/>
      </c>
    </row>
    <row r="20643" spans="1:26" ht="15.75" thickBot="1">
      <c r="A20643" s="10"/>
      <c r="B20643" s="625" t="s">
        <v>20</v>
      </c>
      <c r="C20643" s="35"/>
      <c r="D20643" s="35"/>
      <c r="E20643" s="35"/>
      <c r="F20643" s="35"/>
      <c r="G20643" s="35"/>
      <c r="H20643" s="35"/>
      <c r="I20643" s="98"/>
      <c r="W20643">
        <f t="shared" si="2158"/>
      </c>
      <c r="X20643">
        <f t="shared" si="2159"/>
      </c>
      <c r="Y20643">
        <f t="shared" si="2160"/>
      </c>
      <c r="Z20643">
        <f t="shared" si="2161"/>
      </c>
    </row>
    <row r="20644" spans="1:26" ht="15.75" thickBot="1">
      <c r="A20644" s="624"/>
      <c r="B20644" s="626"/>
      <c r="C20644" s="40" t="s">
        <v>21</v>
      </c>
      <c r="D20644" s="40">
        <f>SUM(D20581:D20643)</f>
      </c>
      <c r="E20644" s="41">
        <f>IF(H20644=I20644,"OK","NO")</f>
      </c>
      <c r="F20644" s="40">
        <f>SUM(F20581:F20643)</f>
      </c>
      <c r="G20644" s="40">
        <f>SUM(G20581:G20643)</f>
      </c>
      <c r="H20644" s="42">
        <f>SUMPRODUCT(H20581:H20643,G20581:G20643)</f>
      </c>
      <c r="I20644" s="43">
        <f>SUM(I20581:I20643)</f>
      </c>
      <c r="W20644">
        <f t="shared" si="2158"/>
      </c>
      <c r="X20644">
        <f t="shared" si="2159"/>
      </c>
      <c r="Y20644">
        <f t="shared" si="2160"/>
      </c>
      <c r="Z20644">
        <f t="shared" si="2161"/>
      </c>
    </row>
    <row r="20645" spans="1:26">
      <c r="A20645" s="10"/>
      <c r="B20645" s="91"/>
      <c r="C20645" s="91"/>
      <c r="D20645" s="91"/>
      <c r="E20645" s="91"/>
      <c r="F20645" s="91"/>
      <c r="G20645" s="91"/>
      <c r="H20645" s="91"/>
      <c r="I20645" s="91"/>
      <c r="W20645">
        <f t="shared" si="2158"/>
      </c>
      <c r="X20645">
        <f t="shared" si="2159"/>
      </c>
      <c r="Y20645">
        <f t="shared" si="2160"/>
      </c>
      <c r="Z20645">
        <f t="shared" si="2161"/>
      </c>
    </row>
    <row r="20646" spans="1:26">
      <c r="A20646" s="12" t="s">
        <v>315</v>
      </c>
      <c r="B20646" s="12"/>
      <c r="C20646" s="12"/>
      <c r="D20646" s="13"/>
      <c r="E20646" s="14"/>
      <c r="F20646" s="14"/>
      <c r="G20646" s="14"/>
      <c r="H20646" s="2"/>
      <c r="I20646" s="12"/>
      <c r="W20646">
        <f t="shared" si="2158"/>
      </c>
      <c r="X20646">
        <f t="shared" si="2159"/>
      </c>
      <c r="Y20646">
        <f t="shared" si="2160"/>
      </c>
      <c r="Z20646">
        <f t="shared" si="2161"/>
      </c>
    </row>
    <row r="20647" spans="1:26">
      <c r="W20647">
        <f t="shared" si="2158"/>
      </c>
      <c r="X20647">
        <f t="shared" si="2159"/>
      </c>
      <c r="Y20647">
        <f t="shared" si="2160"/>
      </c>
      <c r="Z20647">
        <f t="shared" si="2161"/>
      </c>
    </row>
    <row r="20648" spans="1:26">
      <c r="A20648" s="1562" t="s">
        <v>0</v>
      </c>
      <c r="B20648" s="1562"/>
      <c r="C20648" s="1562"/>
      <c r="D20648" s="1562"/>
      <c r="E20648" s="1562"/>
      <c r="F20648" s="1562"/>
      <c r="G20648" s="1562"/>
      <c r="H20648" s="1562"/>
      <c r="I20648" s="1562"/>
      <c r="W20648">
        <f t="shared" si="2158"/>
      </c>
      <c r="X20648">
        <f t="shared" si="2159"/>
      </c>
      <c r="Y20648">
        <f t="shared" si="2160"/>
      </c>
      <c r="Z20648">
        <f t="shared" si="2161"/>
      </c>
    </row>
    <row r="20649" spans="1:26">
      <c r="W20649">
        <f t="shared" si="2158"/>
      </c>
      <c r="X20649">
        <f t="shared" si="2159"/>
      </c>
      <c r="Y20649">
        <f t="shared" si="2160"/>
      </c>
      <c r="Z20649">
        <f t="shared" si="2161"/>
      </c>
    </row>
    <row r="20650" spans="1:26">
      <c r="A20650" s="1" t="s">
        <v>1</v>
      </c>
      <c r="B20650" s="1"/>
      <c r="G20650" s="489" t="s">
        <v>2</v>
      </c>
      <c r="H20650" s="3" t="s">
        <v>2731</v>
      </c>
      <c r="J20650" s="489" t="s">
        <v>2</v>
      </c>
      <c r="K20650" s="3" t="s">
        <v>2849</v>
      </c>
      <c r="W20650">
        <f t="shared" si="2158"/>
      </c>
      <c r="X20650">
        <f t="shared" si="2159"/>
      </c>
      <c r="Y20650">
        <f t="shared" si="2160"/>
      </c>
      <c r="Z20650">
        <f t="shared" si="2161"/>
      </c>
    </row>
    <row r="20651" spans="1:26">
      <c r="A20651" s="1" t="inlineStr">
        <is>
          <t>Dealer-180</t>
        </is>
      </c>
      <c r="B20651" s="1"/>
      <c r="F20651" s="4"/>
      <c r="G20651" s="667" t="s">
        <v>1440</v>
      </c>
      <c r="H20651" s="717" t="s">
        <v>2376</v>
      </c>
      <c r="I20651" s="82"/>
      <c r="J20651" s="488" t="s">
        <v>1440</v>
      </c>
      <c r="K20651" s="1" t="s">
        <v>2441</v>
      </c>
      <c r="W20651">
        <f t="shared" si="2158"/>
      </c>
      <c r="X20651">
        <f t="shared" si="2159"/>
      </c>
      <c r="Y20651">
        <f t="shared" si="2160"/>
      </c>
      <c r="Z20651">
        <f t="shared" si="2161"/>
      </c>
    </row>
    <row r="20652" spans="1:26">
      <c r="A20652" s="1" t="inlineStr">
        <is>
          <t>Dealer-340</t>
        </is>
      </c>
      <c r="B20652" s="1"/>
      <c r="G20652" s="719" t="s">
        <v>2645</v>
      </c>
      <c r="H20652" s="718" t="s">
        <v>2441</v>
      </c>
      <c r="I20652" s="461"/>
      <c r="W20652">
        <f t="shared" si="2158"/>
      </c>
      <c r="X20652">
        <f t="shared" si="2159"/>
      </c>
      <c r="Y20652">
        <f t="shared" si="2160"/>
      </c>
      <c r="Z20652">
        <f t="shared" si="2161"/>
      </c>
    </row>
    <row r="20653" spans="1:26">
      <c r="A20653" s="1" t="inlineStr">
        <is>
          <t>Address line (redacted)</t>
        </is>
      </c>
      <c r="B20653" s="1"/>
      <c r="D20653" s="85"/>
      <c r="E20653" s="85"/>
      <c r="F20653" s="85"/>
      <c r="G20653" s="85"/>
      <c r="H20653" s="85"/>
      <c r="W20653">
        <f t="shared" si="2158"/>
      </c>
      <c r="X20653">
        <f t="shared" si="2159"/>
      </c>
      <c r="Y20653">
        <f t="shared" si="2160"/>
      </c>
      <c r="Z20653">
        <f t="shared" si="2161"/>
      </c>
    </row>
    <row r="20654" spans="1:26">
      <c r="A20654" s="268" t="s">
        <v>598</v>
      </c>
      <c r="B20654" s="243" t="inlineStr">
        <is>
          <t>GSTIN-MASKED</t>
        </is>
      </c>
      <c r="D20654" s="85"/>
      <c r="E20654" s="85"/>
      <c r="F20654" s="85"/>
      <c r="G20654" s="85"/>
      <c r="H20654" s="85"/>
      <c r="W20654">
        <f t="shared" si="2158"/>
      </c>
      <c r="X20654">
        <f t="shared" si="2159"/>
      </c>
      <c r="Y20654">
        <f t="shared" si="2160"/>
      </c>
      <c r="Z20654">
        <f t="shared" si="2161"/>
      </c>
    </row>
    <row r="20655" spans="1:26">
      <c r="A20655" s="49"/>
      <c r="B20655" s="87"/>
      <c r="W20655">
        <f t="shared" si="2158"/>
      </c>
      <c r="X20655">
        <f t="shared" si="2159"/>
      </c>
      <c r="Y20655">
        <f t="shared" si="2160"/>
      </c>
      <c r="Z20655">
        <f t="shared" si="2161"/>
      </c>
    </row>
    <row r="20656" spans="1:26">
      <c r="A20656" s="1" t="s">
        <v>5</v>
      </c>
      <c r="W20656">
        <f t="shared" si="2158"/>
      </c>
      <c r="X20656">
        <f t="shared" si="2159"/>
      </c>
      <c r="Y20656">
        <f t="shared" si="2160"/>
      </c>
      <c r="Z20656">
        <f t="shared" si="2161"/>
      </c>
    </row>
    <row r="20657" spans="1:26">
      <c r="A20657" s="1" t="s">
        <v>6</v>
      </c>
      <c r="W20657">
        <f t="shared" si="2158"/>
      </c>
      <c r="X20657">
        <f t="shared" si="2159"/>
      </c>
      <c r="Y20657">
        <f t="shared" si="2160"/>
      </c>
      <c r="Z20657">
        <f t="shared" si="2161"/>
      </c>
    </row>
    <row r="20658" spans="1:26">
      <c r="A20658" s="1" t="s">
        <v>7</v>
      </c>
      <c r="W20658">
        <f t="shared" si="2158"/>
      </c>
      <c r="X20658">
        <f t="shared" si="2159"/>
      </c>
      <c r="Y20658">
        <f t="shared" si="2160"/>
      </c>
      <c r="Z20658">
        <f t="shared" si="2161"/>
      </c>
    </row>
    <row r="20659" spans="1:26" ht="24">
      <c r="A20659" s="88" t="s">
        <v>8</v>
      </c>
      <c r="B20659" s="89" t="s">
        <v>9</v>
      </c>
      <c r="C20659" s="89" t="s">
        <v>10</v>
      </c>
      <c r="D20659" s="34" t="s">
        <v>11</v>
      </c>
      <c r="E20659" s="34" t="s">
        <v>12</v>
      </c>
      <c r="F20659" s="34" t="s">
        <v>13</v>
      </c>
      <c r="G20659" s="34" t="s">
        <v>14</v>
      </c>
      <c r="H20659" s="88" t="s">
        <v>15</v>
      </c>
      <c r="I20659" s="90" t="s">
        <v>16</v>
      </c>
      <c r="W20659">
        <f t="shared" si="2158"/>
      </c>
      <c r="X20659">
        <f t="shared" si="2159"/>
      </c>
      <c r="Y20659">
        <f t="shared" si="2160"/>
      </c>
      <c r="Z20659">
        <f t="shared" si="2161"/>
      </c>
    </row>
    <row r="20660" spans="1:26">
      <c r="A20660" s="5"/>
      <c r="B20660" s="1564" t="s">
        <v>300</v>
      </c>
      <c r="C20660" s="1565"/>
      <c r="D20660" s="50"/>
      <c r="E20660" s="50"/>
      <c r="F20660" s="21"/>
      <c r="G20660" s="6"/>
      <c r="H20660" s="5"/>
      <c r="I20660" s="183"/>
      <c r="W20660">
        <f t="shared" si="2158"/>
      </c>
      <c r="X20660">
        <f t="shared" si="2159"/>
      </c>
      <c r="Y20660">
        <f t="shared" si="2160"/>
      </c>
      <c r="Z20660">
        <f t="shared" si="2161"/>
      </c>
    </row>
    <row r="20661" spans="1:26">
      <c r="A20661" s="5"/>
      <c r="B20661" s="17" t="s">
        <v>673</v>
      </c>
      <c r="C20661" s="1648" t="s">
        <v>1408</v>
      </c>
      <c r="D20661" s="5">
        <v>1</v>
      </c>
      <c r="E20661">
        <v>50</v>
      </c>
      <c r="F20661" s="5">
        <f>+E20661*D20661</f>
      </c>
      <c r="G20661" s="6">
        <f>+E20661*D20661</f>
      </c>
      <c r="H20661" s="1606">
        <v>1</v>
      </c>
      <c r="I20661" s="1606">
        <f>+H20661</f>
      </c>
      <c r="W20661">
        <f t="shared" si="2158"/>
      </c>
      <c r="X20661">
        <f t="shared" si="2159"/>
      </c>
      <c r="Y20661">
        <f t="shared" si="2160"/>
      </c>
      <c r="Z20661">
        <f t="shared" si="2161"/>
      </c>
    </row>
    <row r="20662" spans="1:26" ht="24">
      <c r="A20662" s="5"/>
      <c r="B20662" s="17" t="s">
        <v>1312</v>
      </c>
      <c r="C20662" s="1650"/>
      <c r="D20662" s="5">
        <v>1</v>
      </c>
      <c r="E20662">
        <v>50</v>
      </c>
      <c r="F20662" s="5">
        <f>+E20662*D20662</f>
      </c>
      <c r="G20662" s="6">
        <f>+E20662*D20662</f>
      </c>
      <c r="H20662" s="1561"/>
      <c r="I20662" s="1561"/>
      <c r="K20662">
        <f>+I20661/3</f>
      </c>
      <c r="L20662">
        <f>+H20661/3</f>
      </c>
      <c r="W20662">
        <f t="shared" si="2158"/>
      </c>
      <c r="X20662">
        <f t="shared" si="2159"/>
      </c>
      <c r="Y20662">
        <f t="shared" si="2160"/>
      </c>
      <c r="Z20662">
        <f t="shared" si="2161"/>
      </c>
    </row>
    <row r="20663" spans="1:26">
      <c r="A20663" s="5"/>
      <c r="B20663" s="17" t="s">
        <v>675</v>
      </c>
      <c r="C20663" s="1649"/>
      <c r="D20663" s="5">
        <v>1</v>
      </c>
      <c r="E20663">
        <v>50</v>
      </c>
      <c r="F20663" s="5">
        <f>+E20663*D20663</f>
      </c>
      <c r="G20663" s="6">
        <f>+E20663*D20663</f>
      </c>
      <c r="H20663" s="1607"/>
      <c r="I20663" s="1607"/>
      <c r="W20663">
        <f t="shared" si="2158"/>
      </c>
      <c r="X20663">
        <f t="shared" si="2159"/>
      </c>
      <c r="Y20663">
        <f t="shared" si="2160"/>
      </c>
      <c r="Z20663">
        <f t="shared" si="2161"/>
      </c>
    </row>
    <row r="20664" spans="1:26">
      <c r="A20664" s="5"/>
      <c r="B20664" s="239" t="s">
        <v>2733</v>
      </c>
      <c r="C20664" s="240" t="s">
        <v>2734</v>
      </c>
      <c r="D20664" s="1800">
        <v>1</v>
      </c>
      <c r="E20664" s="6"/>
      <c r="F20664" s="5">
        <v>74</v>
      </c>
      <c r="G20664" s="6">
        <f>+F20664</f>
      </c>
      <c r="H20664" s="105">
        <v>1</v>
      </c>
      <c r="I20664" s="183">
        <f>+H20664*G20664</f>
      </c>
      <c r="W20664">
        <f t="shared" si="2158"/>
      </c>
      <c r="X20664">
        <f t="shared" si="2159"/>
      </c>
      <c r="Y20664">
        <f t="shared" si="2160"/>
      </c>
      <c r="Z20664">
        <f t="shared" si="2161"/>
      </c>
    </row>
    <row r="20665" spans="1:26">
      <c r="A20665" s="5"/>
      <c r="B20665" s="239" t="s">
        <v>2735</v>
      </c>
      <c r="C20665" s="240" t="s">
        <v>2736</v>
      </c>
      <c r="D20665" s="1801"/>
      <c r="E20665" s="6"/>
      <c r="F20665" s="5">
        <v>74</v>
      </c>
      <c r="G20665" s="6">
        <f>+F20665</f>
      </c>
      <c r="H20665" s="105">
        <v>1</v>
      </c>
      <c r="I20665" s="183">
        <f>+H20665*G20665</f>
      </c>
      <c r="W20665">
        <f t="shared" si="2158"/>
      </c>
      <c r="X20665">
        <f t="shared" si="2159"/>
      </c>
      <c r="Y20665">
        <f t="shared" si="2160"/>
      </c>
      <c r="Z20665">
        <f t="shared" si="2161"/>
      </c>
    </row>
    <row r="20666" spans="1:26">
      <c r="A20666" s="5"/>
      <c r="B20666" s="239" t="s">
        <v>2737</v>
      </c>
      <c r="C20666" s="240" t="s">
        <v>2472</v>
      </c>
      <c r="D20666" s="1801"/>
      <c r="E20666" s="6"/>
      <c r="F20666" s="5">
        <v>150</v>
      </c>
      <c r="G20666" s="6">
        <f>+F20666</f>
      </c>
      <c r="H20666" s="105">
        <v>1</v>
      </c>
      <c r="I20666" s="183">
        <f>+H20666*G20666</f>
      </c>
      <c r="W20666">
        <f t="shared" si="2158"/>
      </c>
      <c r="X20666">
        <f t="shared" si="2159"/>
      </c>
      <c r="Y20666">
        <f t="shared" si="2160"/>
      </c>
      <c r="Z20666">
        <f t="shared" si="2161"/>
      </c>
    </row>
    <row r="20667" spans="1:26">
      <c r="A20667" s="5"/>
      <c r="B20667" s="239" t="s">
        <v>2471</v>
      </c>
      <c r="C20667" s="240" t="s">
        <v>2738</v>
      </c>
      <c r="D20667" s="1802"/>
      <c r="E20667" s="6"/>
      <c r="F20667" s="5">
        <v>23</v>
      </c>
      <c r="G20667" s="6">
        <f>+F20667</f>
      </c>
      <c r="H20667" s="105">
        <v>1</v>
      </c>
      <c r="I20667" s="183">
        <f>+H20667*G20667</f>
      </c>
      <c r="W20667">
        <f t="shared" si="2158"/>
      </c>
      <c r="X20667">
        <f t="shared" si="2159"/>
      </c>
      <c r="Y20667">
        <f t="shared" si="2160"/>
      </c>
      <c r="Z20667">
        <f t="shared" si="2161"/>
      </c>
    </row>
    <row r="20668" spans="1:26">
      <c r="A20668" s="5"/>
      <c r="B20668" s="106"/>
      <c r="C20668" s="269"/>
      <c r="D20668" s="5"/>
      <c r="E20668" s="6"/>
      <c r="F20668" s="5"/>
      <c r="G20668" s="6"/>
      <c r="H20668" s="9"/>
      <c r="I20668" s="183"/>
      <c r="W20668">
        <f t="shared" si="2158"/>
      </c>
      <c r="X20668">
        <f t="shared" si="2159"/>
      </c>
      <c r="Y20668">
        <f t="shared" si="2160"/>
      </c>
      <c r="Z20668">
        <f t="shared" si="2161"/>
      </c>
    </row>
    <row r="20669" spans="1:26">
      <c r="A20669" s="5"/>
      <c r="B20669" s="95"/>
      <c r="C20669" s="101"/>
      <c r="D20669" s="5"/>
      <c r="E20669" s="5"/>
      <c r="F20669" s="5"/>
      <c r="G20669" s="6"/>
      <c r="H20669" s="16"/>
      <c r="I20669" s="183"/>
      <c r="W20669">
        <f t="shared" si="2158"/>
      </c>
      <c r="X20669">
        <f t="shared" si="2159"/>
      </c>
      <c r="Y20669">
        <f t="shared" si="2160"/>
      </c>
      <c r="Z20669">
        <f t="shared" si="2161"/>
      </c>
    </row>
    <row r="20670" spans="1:26">
      <c r="A20670" s="5"/>
      <c r="B20670" s="1568" t="s">
        <v>2941</v>
      </c>
      <c r="C20670" s="1569"/>
      <c r="D20670" s="5"/>
      <c r="E20670" s="5"/>
      <c r="F20670" s="5"/>
      <c r="G20670" s="6"/>
      <c r="H20670" s="16"/>
      <c r="I20670" s="183"/>
      <c r="W20670">
        <f t="shared" si="2158"/>
      </c>
      <c r="X20670">
        <f t="shared" si="2159"/>
      </c>
      <c r="Y20670">
        <f t="shared" si="2160"/>
      </c>
      <c r="Z20670">
        <f t="shared" si="2161"/>
      </c>
    </row>
    <row r="20671" spans="1:26">
      <c r="A20671" s="5"/>
      <c r="B20671" s="1590"/>
      <c r="C20671" s="1591"/>
      <c r="D20671" s="5"/>
      <c r="E20671" s="5"/>
      <c r="F20671" s="5"/>
      <c r="G20671" s="6"/>
      <c r="H20671" s="16"/>
      <c r="I20671" s="183"/>
      <c r="W20671">
        <f t="shared" si="2158"/>
      </c>
      <c r="X20671">
        <f t="shared" si="2159"/>
      </c>
      <c r="Y20671">
        <f t="shared" si="2160"/>
      </c>
      <c r="Z20671">
        <f t="shared" si="2161"/>
      </c>
    </row>
    <row r="20672" spans="1:26">
      <c r="A20672" s="10"/>
      <c r="B20672" s="10"/>
      <c r="C20672" s="10"/>
      <c r="D20672" s="10"/>
      <c r="E20672" s="10"/>
      <c r="F20672" s="10"/>
      <c r="G20672" s="10"/>
      <c r="H20672" s="10"/>
      <c r="I20672" s="97"/>
      <c r="W20672">
        <f t="shared" si="2158"/>
      </c>
      <c r="X20672">
        <f t="shared" si="2159"/>
      </c>
      <c r="Y20672">
        <f t="shared" si="2160"/>
      </c>
      <c r="Z20672">
        <f t="shared" si="2161"/>
      </c>
    </row>
    <row r="20673" spans="1:26" ht="15.75" thickBot="1">
      <c r="A20673" s="10"/>
      <c r="B20673" s="80" t="s">
        <v>20</v>
      </c>
      <c r="C20673" s="35"/>
      <c r="D20673" s="35"/>
      <c r="E20673" s="35"/>
      <c r="F20673" s="35"/>
      <c r="G20673" s="35"/>
      <c r="H20673" s="35"/>
      <c r="I20673" s="98"/>
      <c r="W20673">
        <f t="shared" si="2158"/>
      </c>
      <c r="X20673">
        <f t="shared" si="2159"/>
      </c>
      <c r="Y20673">
        <f t="shared" si="2160"/>
      </c>
      <c r="Z20673">
        <f t="shared" si="2161"/>
      </c>
    </row>
    <row r="20674" spans="1:26" ht="15.75" thickBot="1">
      <c r="A20674" s="99"/>
      <c r="B20674" s="81"/>
      <c r="C20674" s="39" t="s">
        <v>21</v>
      </c>
      <c r="D20674" s="40">
        <f>SUM(D20660:D20673)</f>
      </c>
      <c r="E20674" s="41">
        <f>IF(H20674=I20674,"OK","NO")</f>
      </c>
      <c r="F20674" s="40">
        <f>SUM(F20660:F20673)</f>
      </c>
      <c r="G20674" s="40">
        <f>SUM(G20660:G20673)</f>
      </c>
      <c r="H20674" s="42">
        <f>SUMPRODUCT(H20660:H20673,G20660:G20673)</f>
      </c>
      <c r="I20674" s="100">
        <f>SUM(I20657:I20673)</f>
      </c>
      <c r="W20674">
        <f t="shared" si="2158"/>
      </c>
      <c r="X20674">
        <f t="shared" si="2159"/>
      </c>
      <c r="Y20674">
        <f t="shared" si="2160"/>
      </c>
      <c r="Z20674">
        <f t="shared" si="2161"/>
      </c>
    </row>
    <row r="20675" spans="1:26">
      <c r="A20675" s="10"/>
      <c r="B20675" s="10"/>
      <c r="C20675" s="91"/>
      <c r="D20675" s="91"/>
      <c r="E20675" s="91"/>
      <c r="F20675" s="91"/>
      <c r="G20675" s="91"/>
      <c r="H20675" s="91"/>
      <c r="I20675" s="91"/>
      <c r="W20675">
        <f t="shared" si="2158"/>
      </c>
      <c r="X20675">
        <f t="shared" si="2159"/>
      </c>
      <c r="Y20675">
        <f t="shared" si="2160"/>
      </c>
      <c r="Z20675">
        <f t="shared" si="2161"/>
      </c>
    </row>
    <row r="20676" spans="1:26">
      <c r="A20676" s="12" t="s">
        <v>315</v>
      </c>
      <c r="B20676" s="12"/>
      <c r="C20676" s="12"/>
      <c r="D20676" s="13"/>
      <c r="E20676" s="14"/>
      <c r="F20676" s="14"/>
      <c r="G20676" s="14"/>
      <c r="H20676" s="2"/>
      <c r="I20676" s="12"/>
      <c r="W20676">
        <f t="shared" ref="W20676:W20739" si="2166">IF(LEFT($H20676&amp;"",5)="2019-",$H20676,W20675)</f>
      </c>
      <c r="X20676">
        <f t="shared" ref="X20676:X20739" si="2167">IF($W20676="",0,IF(COUNTIF($AB$2:$AB$80,$W20676)&gt;0,1,0))</f>
      </c>
      <c r="Y20676">
        <f t="shared" ref="Y20676:Y20739" si="2168">IF($C20676="","",UPPER(TRIM(IFERROR(LEFT($C20676&amp;"",FIND("/",$C20676&amp;"")-1),$C20676&amp;""))))</f>
      </c>
      <c r="Z20676">
        <f t="shared" ref="Z20676:Z20739" si="2169">IFERROR(IF(ISNUMBER($G20676),$G20676,0),0)</f>
      </c>
    </row>
    <row r="20677" spans="1:26">
      <c r="W20677">
        <f t="shared" si="2166"/>
      </c>
      <c r="X20677">
        <f t="shared" si="2167"/>
      </c>
      <c r="Y20677">
        <f t="shared" si="2168"/>
      </c>
      <c r="Z20677">
        <f t="shared" si="2169"/>
      </c>
    </row>
    <row r="20678" spans="1:26">
      <c r="W20678">
        <f t="shared" si="2166"/>
      </c>
      <c r="X20678">
        <f t="shared" si="2167"/>
      </c>
      <c r="Y20678">
        <f t="shared" si="2168"/>
      </c>
      <c r="Z20678">
        <f t="shared" si="2169"/>
      </c>
    </row>
    <row r="20679" spans="1:26">
      <c r="W20679">
        <f t="shared" si="2166"/>
      </c>
      <c r="X20679">
        <f t="shared" si="2167"/>
      </c>
      <c r="Y20679">
        <f t="shared" si="2168"/>
      </c>
      <c r="Z20679">
        <f t="shared" si="2169"/>
      </c>
    </row>
    <row r="20680" spans="1:26">
      <c r="W20680">
        <f t="shared" si="2166"/>
      </c>
      <c r="X20680">
        <f t="shared" si="2167"/>
      </c>
      <c r="Y20680">
        <f t="shared" si="2168"/>
      </c>
      <c r="Z20680">
        <f t="shared" si="2169"/>
      </c>
    </row>
    <row r="20681" spans="1:26">
      <c r="W20681">
        <f t="shared" si="2166"/>
      </c>
      <c r="X20681">
        <f t="shared" si="2167"/>
      </c>
      <c r="Y20681">
        <f t="shared" si="2168"/>
      </c>
      <c r="Z20681">
        <f t="shared" si="2169"/>
      </c>
    </row>
    <row r="20682" spans="1:26">
      <c r="W20682">
        <f t="shared" si="2166"/>
      </c>
      <c r="X20682">
        <f t="shared" si="2167"/>
      </c>
      <c r="Y20682">
        <f t="shared" si="2168"/>
      </c>
      <c r="Z20682">
        <f t="shared" si="2169"/>
      </c>
    </row>
    <row r="20683" spans="1:26">
      <c r="W20683">
        <f t="shared" si="2166"/>
      </c>
      <c r="X20683">
        <f t="shared" si="2167"/>
      </c>
      <c r="Y20683">
        <f t="shared" si="2168"/>
      </c>
      <c r="Z20683">
        <f t="shared" si="2169"/>
      </c>
    </row>
    <row r="20684" spans="1:26">
      <c r="W20684">
        <f t="shared" si="2166"/>
      </c>
      <c r="X20684">
        <f t="shared" si="2167"/>
      </c>
      <c r="Y20684">
        <f t="shared" si="2168"/>
      </c>
      <c r="Z20684">
        <f t="shared" si="2169"/>
      </c>
    </row>
    <row r="20685" spans="1:26">
      <c r="W20685">
        <f t="shared" si="2166"/>
      </c>
      <c r="X20685">
        <f t="shared" si="2167"/>
      </c>
      <c r="Y20685">
        <f t="shared" si="2168"/>
      </c>
      <c r="Z20685">
        <f t="shared" si="2169"/>
      </c>
    </row>
    <row r="20686" spans="1:26">
      <c r="W20686">
        <f t="shared" si="2166"/>
      </c>
      <c r="X20686">
        <f t="shared" si="2167"/>
      </c>
      <c r="Y20686">
        <f t="shared" si="2168"/>
      </c>
      <c r="Z20686">
        <f t="shared" si="2169"/>
      </c>
    </row>
    <row r="20687" spans="1:26">
      <c r="W20687">
        <f t="shared" si="2166"/>
      </c>
      <c r="X20687">
        <f t="shared" si="2167"/>
      </c>
      <c r="Y20687">
        <f t="shared" si="2168"/>
      </c>
      <c r="Z20687">
        <f t="shared" si="2169"/>
      </c>
    </row>
    <row r="20688" spans="1:26">
      <c r="W20688">
        <f t="shared" si="2166"/>
      </c>
      <c r="X20688">
        <f t="shared" si="2167"/>
      </c>
      <c r="Y20688">
        <f t="shared" si="2168"/>
      </c>
      <c r="Z20688">
        <f t="shared" si="2169"/>
      </c>
    </row>
    <row r="20689" spans="1:26">
      <c r="W20689">
        <f t="shared" si="2166"/>
      </c>
      <c r="X20689">
        <f t="shared" si="2167"/>
      </c>
      <c r="Y20689">
        <f t="shared" si="2168"/>
      </c>
      <c r="Z20689">
        <f t="shared" si="2169"/>
      </c>
    </row>
    <row r="20690" spans="1:26">
      <c r="W20690">
        <f t="shared" si="2166"/>
      </c>
      <c r="X20690">
        <f t="shared" si="2167"/>
      </c>
      <c r="Y20690">
        <f t="shared" si="2168"/>
      </c>
      <c r="Z20690">
        <f t="shared" si="2169"/>
      </c>
    </row>
    <row r="20691" spans="1:26">
      <c r="A20691" s="1562" t="s">
        <v>0</v>
      </c>
      <c r="B20691" s="1562"/>
      <c r="C20691" s="1562"/>
      <c r="D20691" s="1562"/>
      <c r="E20691" s="1562"/>
      <c r="F20691" s="1562"/>
      <c r="G20691" s="1562"/>
      <c r="H20691" s="1562"/>
      <c r="I20691" s="1562"/>
      <c r="W20691">
        <f t="shared" si="2166"/>
      </c>
      <c r="X20691">
        <f t="shared" si="2167"/>
      </c>
      <c r="Y20691">
        <f t="shared" si="2168"/>
      </c>
      <c r="Z20691">
        <f t="shared" si="2169"/>
      </c>
    </row>
    <row r="20692" spans="1:26">
      <c r="W20692">
        <f t="shared" si="2166"/>
      </c>
      <c r="X20692">
        <f t="shared" si="2167"/>
      </c>
      <c r="Y20692">
        <f t="shared" si="2168"/>
      </c>
      <c r="Z20692">
        <f t="shared" si="2169"/>
      </c>
    </row>
    <row r="20693" spans="1:26">
      <c r="W20693">
        <f t="shared" si="2166"/>
      </c>
      <c r="X20693">
        <f t="shared" si="2167"/>
      </c>
      <c r="Y20693">
        <f t="shared" si="2168"/>
      </c>
      <c r="Z20693">
        <f t="shared" si="2169"/>
      </c>
    </row>
    <row r="20694" spans="1:26">
      <c r="A20694" s="1" t="s">
        <v>1</v>
      </c>
      <c r="B20694" s="1"/>
      <c r="G20694" s="489" t="s">
        <v>2</v>
      </c>
      <c r="H20694" s="3" t="s">
        <v>2849</v>
      </c>
      <c r="W20694">
        <f t="shared" si="2166"/>
      </c>
      <c r="X20694">
        <f t="shared" si="2167"/>
      </c>
      <c r="Y20694">
        <f t="shared" si="2168"/>
      </c>
      <c r="Z20694">
        <f t="shared" si="2169"/>
      </c>
    </row>
    <row r="20695" spans="1:26">
      <c r="A20695" s="1" t="inlineStr">
        <is>
          <t>Dealer-166</t>
        </is>
      </c>
      <c r="B20695" s="1"/>
      <c r="F20695" s="4"/>
      <c r="G20695" s="488" t="s">
        <v>1440</v>
      </c>
      <c r="H20695" s="1" t="s">
        <v>2442</v>
      </c>
      <c r="W20695">
        <f t="shared" si="2166"/>
      </c>
      <c r="X20695">
        <f t="shared" si="2167"/>
      </c>
      <c r="Y20695">
        <f t="shared" si="2168"/>
      </c>
      <c r="Z20695">
        <f t="shared" si="2169"/>
      </c>
    </row>
    <row r="20696" spans="1:26">
      <c r="A20696" s="1" t="inlineStr">
        <is>
          <t>Address line (redacted)</t>
        </is>
      </c>
      <c r="B20696" s="1"/>
      <c r="H20696" s="49"/>
      <c r="W20696">
        <f t="shared" si="2166"/>
      </c>
      <c r="X20696">
        <f t="shared" si="2167"/>
      </c>
      <c r="Y20696">
        <f t="shared" si="2168"/>
      </c>
      <c r="Z20696">
        <f t="shared" si="2169"/>
      </c>
    </row>
    <row r="20697" spans="1:26">
      <c r="A20697" s="1" t="inlineStr">
        <is>
          <t>Address line (redacted)</t>
        </is>
      </c>
      <c r="B20697" s="1"/>
      <c r="D20697" s="85"/>
      <c r="E20697" s="85"/>
      <c r="F20697" s="85"/>
      <c r="G20697" s="85"/>
      <c r="H20697" s="85"/>
      <c r="W20697">
        <f t="shared" si="2166"/>
      </c>
      <c r="X20697">
        <f t="shared" si="2167"/>
      </c>
      <c r="Y20697">
        <f t="shared" si="2168"/>
      </c>
      <c r="Z20697">
        <f t="shared" si="2169"/>
      </c>
    </row>
    <row r="20698" spans="1:26">
      <c r="A20698" s="12" t="s">
        <v>299</v>
      </c>
      <c r="B20698" s="86" t="inlineStr">
        <is>
          <t>GSTIN-MASKED</t>
        </is>
      </c>
      <c r="D20698" s="85"/>
      <c r="E20698" s="85"/>
      <c r="F20698" s="85"/>
      <c r="G20698" s="85"/>
      <c r="H20698" s="85"/>
      <c r="W20698">
        <f t="shared" si="2166"/>
      </c>
      <c r="X20698">
        <f t="shared" si="2167"/>
      </c>
      <c r="Y20698">
        <f t="shared" si="2168"/>
      </c>
      <c r="Z20698">
        <f t="shared" si="2169"/>
      </c>
    </row>
    <row r="20699" spans="1:26">
      <c r="D20699" s="85"/>
      <c r="E20699" s="85"/>
      <c r="F20699" s="85"/>
      <c r="G20699" s="85"/>
      <c r="H20699" s="85"/>
      <c r="W20699">
        <f t="shared" si="2166"/>
      </c>
      <c r="X20699">
        <f t="shared" si="2167"/>
      </c>
      <c r="Y20699">
        <f t="shared" si="2168"/>
      </c>
      <c r="Z20699">
        <f t="shared" si="2169"/>
      </c>
    </row>
    <row r="20700" spans="1:26">
      <c r="W20700">
        <f t="shared" si="2166"/>
      </c>
      <c r="X20700">
        <f t="shared" si="2167"/>
      </c>
      <c r="Y20700">
        <f t="shared" si="2168"/>
      </c>
      <c r="Z20700">
        <f t="shared" si="2169"/>
      </c>
    </row>
    <row r="20701" spans="1:26">
      <c r="A20701" s="1" t="s">
        <v>5</v>
      </c>
      <c r="W20701">
        <f t="shared" si="2166"/>
      </c>
      <c r="X20701">
        <f t="shared" si="2167"/>
      </c>
      <c r="Y20701">
        <f t="shared" si="2168"/>
      </c>
      <c r="Z20701">
        <f t="shared" si="2169"/>
      </c>
    </row>
    <row r="20702" spans="1:26">
      <c r="A20702" s="1" t="s">
        <v>6</v>
      </c>
      <c r="N20702">
        <v>59472</v>
      </c>
      <c r="W20702">
        <f t="shared" si="2166"/>
      </c>
      <c r="X20702">
        <f t="shared" si="2167"/>
      </c>
      <c r="Y20702">
        <f t="shared" si="2168"/>
      </c>
      <c r="Z20702">
        <f t="shared" si="2169"/>
      </c>
    </row>
    <row r="20703" spans="1:26">
      <c r="A20703" s="1" t="s">
        <v>7</v>
      </c>
      <c r="N20703">
        <v>136478</v>
      </c>
      <c r="O20703">
        <f>+N20703+N20702</f>
      </c>
      <c r="W20703">
        <f t="shared" si="2166"/>
      </c>
      <c r="X20703">
        <f t="shared" si="2167"/>
      </c>
      <c r="Y20703">
        <f t="shared" si="2168"/>
      </c>
      <c r="Z20703">
        <f t="shared" si="2169"/>
      </c>
    </row>
    <row r="20704" spans="1:26" ht="24">
      <c r="A20704" s="179" t="s">
        <v>8</v>
      </c>
      <c r="B20704" s="180" t="s">
        <v>9</v>
      </c>
      <c r="C20704" s="180" t="s">
        <v>10</v>
      </c>
      <c r="D20704" s="181" t="s">
        <v>11</v>
      </c>
      <c r="E20704" s="181" t="s">
        <v>12</v>
      </c>
      <c r="F20704" s="181" t="s">
        <v>13</v>
      </c>
      <c r="G20704" s="181" t="s">
        <v>14</v>
      </c>
      <c r="H20704" s="179" t="s">
        <v>15</v>
      </c>
      <c r="I20704" s="182" t="s">
        <v>16</v>
      </c>
      <c r="M20704">
        <v>136750</v>
      </c>
      <c r="N20704">
        <f>+N20702+M20704</f>
      </c>
      <c r="O20704">
        <f>+N20704-O20703</f>
      </c>
      <c r="W20704">
        <f t="shared" si="2166"/>
      </c>
      <c r="X20704">
        <f t="shared" si="2167"/>
      </c>
      <c r="Y20704">
        <f t="shared" si="2168"/>
      </c>
      <c r="Z20704">
        <f t="shared" si="2169"/>
      </c>
    </row>
    <row r="20705" spans="1:26">
      <c r="A20705" s="5"/>
      <c r="B20705" s="1564" t="s">
        <v>17</v>
      </c>
      <c r="C20705" s="1565"/>
      <c r="D20705" s="5"/>
      <c r="E20705" s="5"/>
      <c r="F20705" s="21"/>
      <c r="G20705" s="6"/>
      <c r="H20705" s="5"/>
      <c r="I20705" s="183"/>
      <c r="W20705">
        <f t="shared" si="2166"/>
      </c>
      <c r="X20705">
        <f t="shared" si="2167"/>
      </c>
      <c r="Y20705">
        <f t="shared" si="2168"/>
      </c>
      <c r="Z20705">
        <f t="shared" si="2169"/>
      </c>
    </row>
    <row r="20706" spans="1:26">
      <c r="A20706" s="5">
        <v>1</v>
      </c>
      <c r="B20706" s="8" t="s">
        <v>454</v>
      </c>
      <c r="C20706" s="5" t="s">
        <v>453</v>
      </c>
      <c r="D20706" s="5">
        <v>1</v>
      </c>
      <c r="E20706" s="5">
        <v>5</v>
      </c>
      <c r="F20706" s="16">
        <f>+E20706*D20706</f>
      </c>
      <c r="G20706" s="6">
        <f>+E20706*D20706</f>
      </c>
      <c r="H20706" s="5">
        <v>1</v>
      </c>
      <c r="I20706" s="183">
        <f>+H20706*G20706</f>
      </c>
      <c r="J20706">
        <v>119</v>
      </c>
      <c r="K20706">
        <f>+H20706-J20706</f>
      </c>
      <c r="L20706">
        <f>+K20706*G20706</f>
      </c>
      <c r="W20706">
        <f t="shared" si="2166"/>
      </c>
      <c r="X20706">
        <f t="shared" si="2167"/>
      </c>
      <c r="Y20706">
        <f t="shared" si="2168"/>
      </c>
      <c r="Z20706">
        <f t="shared" si="2169"/>
      </c>
    </row>
    <row r="20707" spans="1:26">
      <c r="A20707" s="5">
        <v>2</v>
      </c>
      <c r="B20707" s="8" t="s">
        <v>1045</v>
      </c>
      <c r="C20707" s="5" t="s">
        <v>1044</v>
      </c>
      <c r="D20707" s="5">
        <v>1</v>
      </c>
      <c r="E20707" s="5">
        <v>5</v>
      </c>
      <c r="F20707" s="16">
        <f>+E20707*D20707</f>
      </c>
      <c r="G20707" s="6">
        <f>+E20707*D20707</f>
      </c>
      <c r="H20707" s="5">
        <v>1</v>
      </c>
      <c r="I20707" s="183">
        <f>+H20707*G20707</f>
      </c>
      <c r="J20707">
        <v>119</v>
      </c>
      <c r="K20707">
        <f>+H20707-J20707</f>
      </c>
      <c r="L20707">
        <f>+K20707*G20707</f>
      </c>
      <c r="W20707">
        <f t="shared" si="2166"/>
      </c>
      <c r="X20707">
        <f t="shared" si="2167"/>
      </c>
      <c r="Y20707">
        <f t="shared" si="2168"/>
      </c>
      <c r="Z20707">
        <f t="shared" si="2169"/>
      </c>
    </row>
    <row r="20708" spans="1:26">
      <c r="A20708" s="5">
        <v>3</v>
      </c>
      <c r="B20708" s="8" t="s">
        <v>753</v>
      </c>
      <c r="C20708" s="5" t="s">
        <v>754</v>
      </c>
      <c r="D20708" s="5">
        <v>1</v>
      </c>
      <c r="E20708" s="5">
        <v>5</v>
      </c>
      <c r="F20708" s="16">
        <f>+E20708*D20708</f>
      </c>
      <c r="G20708" s="6">
        <f>+E20708*D20708</f>
      </c>
      <c r="H20708" s="5">
        <v>1</v>
      </c>
      <c r="I20708" s="183">
        <f>+H20708*G20708</f>
      </c>
      <c r="J20708">
        <v>119</v>
      </c>
      <c r="K20708">
        <f>+H20708-J20708</f>
      </c>
      <c r="L20708">
        <f>+K20708*G20708</f>
      </c>
      <c r="W20708">
        <f t="shared" si="2166"/>
      </c>
      <c r="X20708">
        <f t="shared" si="2167"/>
      </c>
      <c r="Y20708">
        <f t="shared" si="2168"/>
      </c>
      <c r="Z20708">
        <f t="shared" si="2169"/>
      </c>
    </row>
    <row r="20709" spans="1:26">
      <c r="A20709" s="5"/>
      <c r="B20709" s="8"/>
      <c r="C20709" s="5"/>
      <c r="D20709" s="5"/>
      <c r="E20709" s="5"/>
      <c r="F20709" s="16"/>
      <c r="G20709" s="6"/>
      <c r="H20709" s="5"/>
      <c r="I20709" s="183"/>
      <c r="W20709">
        <f t="shared" si="2166"/>
      </c>
      <c r="X20709">
        <f t="shared" si="2167"/>
      </c>
      <c r="Y20709">
        <f t="shared" si="2168"/>
      </c>
      <c r="Z20709">
        <f t="shared" si="2169"/>
      </c>
    </row>
    <row r="20710" spans="1:26">
      <c r="A20710" s="5">
        <v>5</v>
      </c>
      <c r="B20710" s="8" t="s">
        <v>1331</v>
      </c>
      <c r="C20710" s="5" t="s">
        <v>1330</v>
      </c>
      <c r="D20710" s="5">
        <v>1</v>
      </c>
      <c r="E20710" s="5">
        <v>5</v>
      </c>
      <c r="F20710" s="16">
        <f>+E20710*D20710</f>
      </c>
      <c r="G20710" s="6">
        <f>+E20710*D20710</f>
      </c>
      <c r="H20710" s="5">
        <v>1</v>
      </c>
      <c r="I20710" s="183">
        <f>+H20710*G20710</f>
      </c>
      <c r="J20710">
        <v>119</v>
      </c>
      <c r="K20710">
        <f>+H20710-J20710</f>
      </c>
      <c r="L20710">
        <f>+K20710*G20710</f>
      </c>
      <c r="W20710">
        <f t="shared" si="2166"/>
      </c>
      <c r="X20710">
        <f t="shared" si="2167"/>
      </c>
      <c r="Y20710">
        <f t="shared" si="2168"/>
      </c>
      <c r="Z20710">
        <f t="shared" si="2169"/>
      </c>
    </row>
    <row r="20711" spans="1:26">
      <c r="A20711" s="5"/>
      <c r="B20711" s="1564" t="s">
        <v>550</v>
      </c>
      <c r="C20711" s="1565"/>
      <c r="D20711" s="5"/>
      <c r="E20711" s="5"/>
      <c r="F20711" s="16"/>
      <c r="G20711" s="6"/>
      <c r="H20711" s="5"/>
      <c r="I20711" s="183"/>
      <c r="W20711">
        <f t="shared" si="2166"/>
      </c>
      <c r="X20711">
        <f t="shared" si="2167"/>
      </c>
      <c r="Y20711">
        <f t="shared" si="2168"/>
      </c>
      <c r="Z20711">
        <f t="shared" si="2169"/>
      </c>
    </row>
    <row r="20712" spans="1:26" ht="36">
      <c r="A20712" s="19">
        <v>6</v>
      </c>
      <c r="B20712" s="18" t="s">
        <v>1483</v>
      </c>
      <c r="C20712" s="104" t="s">
        <v>1484</v>
      </c>
      <c r="D20712" s="5">
        <v>1</v>
      </c>
      <c r="E20712" s="19">
        <v>30</v>
      </c>
      <c r="F20712" s="16">
        <f>+E20712*D20712</f>
      </c>
      <c r="G20712" s="6">
        <f>+E20712*D20712</f>
      </c>
      <c r="H20712" s="19">
        <v>1</v>
      </c>
      <c r="I20712" s="183">
        <f>+H20712*G20712</f>
      </c>
      <c r="J20712">
        <v>18</v>
      </c>
      <c r="K20712">
        <f>+H20712-J20712</f>
      </c>
      <c r="L20712">
        <f>+K20712*G20712</f>
      </c>
      <c r="W20712">
        <f t="shared" si="2166"/>
      </c>
      <c r="X20712">
        <f t="shared" si="2167"/>
      </c>
      <c r="Y20712">
        <f t="shared" si="2168"/>
      </c>
      <c r="Z20712">
        <f t="shared" si="2169"/>
      </c>
    </row>
    <row r="20713" spans="1:26" ht="36.75">
      <c r="A20713" s="19">
        <v>7</v>
      </c>
      <c r="B20713" s="18" t="s">
        <v>2048</v>
      </c>
      <c r="C20713" s="48" t="s">
        <v>2867</v>
      </c>
      <c r="D20713" s="5">
        <v>1</v>
      </c>
      <c r="E20713" s="19">
        <v>30</v>
      </c>
      <c r="F20713" s="16">
        <f>+E20713*D20713</f>
      </c>
      <c r="G20713" s="6">
        <f>+E20713*D20713</f>
      </c>
      <c r="H20713" s="19">
        <v>1</v>
      </c>
      <c r="I20713" s="183">
        <f>+H20713*G20713</f>
      </c>
      <c r="J20713">
        <v>18</v>
      </c>
      <c r="K20713">
        <f>+H20713-J20713</f>
      </c>
      <c r="L20713">
        <f>+K20713*G20713</f>
      </c>
      <c r="W20713">
        <f t="shared" si="2166"/>
      </c>
      <c r="X20713">
        <f t="shared" si="2167"/>
      </c>
      <c r="Y20713">
        <f t="shared" si="2168"/>
      </c>
      <c r="Z20713">
        <f t="shared" si="2169"/>
      </c>
    </row>
    <row r="20714" spans="1:26">
      <c r="A20714" s="5"/>
      <c r="B20714" s="1564" t="s">
        <v>604</v>
      </c>
      <c r="C20714" s="1565"/>
      <c r="D20714" s="5"/>
      <c r="E20714" s="5"/>
      <c r="F20714" s="16"/>
      <c r="G20714" s="6"/>
      <c r="H20714" s="5"/>
      <c r="I20714" s="183"/>
      <c r="W20714">
        <f t="shared" si="2166"/>
      </c>
      <c r="X20714">
        <f t="shared" si="2167"/>
      </c>
      <c r="Y20714">
        <f t="shared" si="2168"/>
      </c>
      <c r="Z20714">
        <f t="shared" si="2169"/>
      </c>
    </row>
    <row r="20715" spans="1:26">
      <c r="A20715" s="5"/>
      <c r="B20715" s="106"/>
      <c r="C20715" s="269"/>
      <c r="D20715" s="5"/>
      <c r="E20715" s="5"/>
      <c r="F20715" s="16"/>
      <c r="G20715" s="6"/>
      <c r="H20715" s="9"/>
      <c r="I20715" s="183"/>
      <c r="W20715">
        <f t="shared" si="2166"/>
      </c>
      <c r="X20715">
        <f t="shared" si="2167"/>
      </c>
      <c r="Y20715">
        <f t="shared" si="2168"/>
      </c>
      <c r="Z20715">
        <f t="shared" si="2169"/>
      </c>
    </row>
    <row r="20716" spans="1:26">
      <c r="A20716" s="5"/>
      <c r="B20716" s="1564" t="s">
        <v>18</v>
      </c>
      <c r="C20716" s="1565"/>
      <c r="D20716" s="5"/>
      <c r="E20716" s="5"/>
      <c r="F20716" s="21"/>
      <c r="G20716" s="6"/>
      <c r="H20716" s="5"/>
      <c r="I20716" s="183"/>
      <c r="W20716">
        <f t="shared" si="2166"/>
      </c>
      <c r="X20716">
        <f t="shared" si="2167"/>
      </c>
      <c r="Y20716">
        <f t="shared" si="2168"/>
      </c>
      <c r="Z20716">
        <f t="shared" si="2169"/>
      </c>
    </row>
    <row r="20717" spans="1:26">
      <c r="A20717" s="5">
        <v>9</v>
      </c>
      <c r="B20717" s="95" t="s">
        <v>1000</v>
      </c>
      <c r="C20717" s="101" t="s">
        <v>999</v>
      </c>
      <c r="D20717" s="5">
        <v>1</v>
      </c>
      <c r="E20717" s="5">
        <v>4</v>
      </c>
      <c r="F20717" s="16">
        <f>+E20717*D20717</f>
      </c>
      <c r="G20717" s="6">
        <f>+E20717*D20717</f>
      </c>
      <c r="H20717" s="16">
        <v>1</v>
      </c>
      <c r="I20717" s="183">
        <f>+H20717*G20717</f>
      </c>
      <c r="J20717">
        <v>112</v>
      </c>
      <c r="K20717">
        <f>+H20717-J20717</f>
      </c>
      <c r="L20717">
        <f>+K20717*G20717</f>
      </c>
      <c r="W20717">
        <f t="shared" si="2166"/>
      </c>
      <c r="X20717">
        <f t="shared" si="2167"/>
      </c>
      <c r="Y20717">
        <f t="shared" si="2168"/>
      </c>
      <c r="Z20717">
        <f t="shared" si="2169"/>
      </c>
    </row>
    <row r="20718" spans="1:26">
      <c r="A20718" s="5">
        <v>10</v>
      </c>
      <c r="B20718" s="15" t="s">
        <v>1347</v>
      </c>
      <c r="C20718" s="5" t="s">
        <v>1346</v>
      </c>
      <c r="D20718" s="5">
        <v>1</v>
      </c>
      <c r="E20718" s="16">
        <v>4</v>
      </c>
      <c r="F20718" s="16">
        <f>+E20718*D20718</f>
      </c>
      <c r="G20718" s="6">
        <f>+E20718*D20718</f>
      </c>
      <c r="H20718" s="5">
        <v>1</v>
      </c>
      <c r="I20718" s="183">
        <f>+H20718*G20718</f>
      </c>
      <c r="J20718">
        <v>112</v>
      </c>
      <c r="K20718">
        <f>+H20718-J20718</f>
      </c>
      <c r="L20718">
        <f>+K20718*G20718</f>
      </c>
      <c r="W20718">
        <f t="shared" si="2166"/>
      </c>
      <c r="X20718">
        <f t="shared" si="2167"/>
      </c>
      <c r="Y20718">
        <f t="shared" si="2168"/>
      </c>
      <c r="Z20718">
        <f t="shared" si="2169"/>
      </c>
    </row>
    <row r="20719" spans="1:26" ht="24">
      <c r="A20719" s="5">
        <v>11</v>
      </c>
      <c r="B20719" s="15" t="s">
        <v>817</v>
      </c>
      <c r="C20719" s="9" t="s">
        <v>816</v>
      </c>
      <c r="D20719" s="5">
        <v>1</v>
      </c>
      <c r="E20719" s="16">
        <v>4</v>
      </c>
      <c r="F20719" s="16">
        <f>+E20719*D20719</f>
      </c>
      <c r="G20719" s="6">
        <f>+E20719*D20719</f>
      </c>
      <c r="H20719" s="16">
        <v>1</v>
      </c>
      <c r="I20719" s="183">
        <f>+H20719*G20719</f>
      </c>
      <c r="J20719">
        <v>112</v>
      </c>
      <c r="K20719">
        <f>+H20719-J20719</f>
      </c>
      <c r="L20719">
        <f>+K20719*G20719</f>
      </c>
      <c r="W20719">
        <f t="shared" si="2166"/>
      </c>
      <c r="X20719">
        <f t="shared" si="2167"/>
      </c>
      <c r="Y20719">
        <f t="shared" si="2168"/>
      </c>
      <c r="Z20719">
        <f t="shared" si="2169"/>
      </c>
    </row>
    <row r="20720" spans="1:26">
      <c r="A20720" s="5"/>
      <c r="B20720" s="1564" t="s">
        <v>300</v>
      </c>
      <c r="C20720" s="1565"/>
      <c r="D20720" s="5"/>
      <c r="E20720" s="16"/>
      <c r="F20720" s="16"/>
      <c r="G20720" s="6"/>
      <c r="H20720" s="5"/>
      <c r="I20720" s="796"/>
      <c r="W20720">
        <f t="shared" si="2166"/>
      </c>
      <c r="X20720">
        <f t="shared" si="2167"/>
      </c>
      <c r="Y20720">
        <f t="shared" si="2168"/>
      </c>
      <c r="Z20720">
        <f t="shared" si="2169"/>
      </c>
    </row>
    <row r="20721" spans="1:26">
      <c r="A20721" s="5">
        <v>12</v>
      </c>
      <c r="B20721" s="17" t="s">
        <v>434</v>
      </c>
      <c r="C20721" s="88" t="s">
        <v>303</v>
      </c>
      <c r="D20721" s="5">
        <v>1</v>
      </c>
      <c r="E20721" s="5">
        <v>2</v>
      </c>
      <c r="F20721" s="16">
        <f>+E20721*D20721</f>
      </c>
      <c r="G20721" s="6">
        <f>+E20721*D20721</f>
      </c>
      <c r="H20721" s="5">
        <v>1</v>
      </c>
      <c r="I20721" s="183">
        <f>+H20721*G20721</f>
      </c>
      <c r="J20721">
        <f>1400*18%</f>
      </c>
      <c r="K20721">
        <f>+H20721-J20721</f>
      </c>
      <c r="L20721">
        <f>+K20721*G20721</f>
      </c>
      <c r="W20721">
        <f t="shared" si="2166"/>
      </c>
      <c r="X20721">
        <f t="shared" si="2167"/>
      </c>
      <c r="Y20721">
        <f t="shared" si="2168"/>
      </c>
      <c r="Z20721">
        <f t="shared" si="2169"/>
      </c>
    </row>
    <row r="20722" spans="1:26">
      <c r="A20722" s="5"/>
      <c r="B20722" s="1564" t="s">
        <v>2837</v>
      </c>
      <c r="C20722" s="1565"/>
      <c r="D20722" s="5"/>
      <c r="E20722" s="5"/>
      <c r="F20722" s="5"/>
      <c r="G20722" s="6"/>
      <c r="H20722" s="5"/>
      <c r="I20722" s="102"/>
      <c r="W20722">
        <f t="shared" si="2166"/>
      </c>
      <c r="X20722">
        <f t="shared" si="2167"/>
      </c>
      <c r="Y20722">
        <f t="shared" si="2168"/>
      </c>
      <c r="Z20722">
        <f t="shared" si="2169"/>
      </c>
    </row>
    <row r="20723" spans="1:26" s="759" customFormat="1">
      <c r="A20723" s="404">
        <v>13</v>
      </c>
      <c r="B20723" s="755" t="s">
        <v>651</v>
      </c>
      <c r="C20723" s="404" t="s">
        <v>652</v>
      </c>
      <c r="D20723" s="404">
        <v>1</v>
      </c>
      <c r="E20723" s="404">
        <v>1</v>
      </c>
      <c r="F20723" s="404">
        <v>1</v>
      </c>
      <c r="G20723" s="405">
        <f>+F20723</f>
      </c>
      <c r="H20723" s="756" t="s">
        <v>780</v>
      </c>
      <c r="I20723" s="757">
        <v>0</v>
      </c>
      <c r="W20723">
        <f t="shared" si="2166"/>
      </c>
      <c r="X20723">
        <f t="shared" si="2167"/>
      </c>
      <c r="Y20723">
        <f t="shared" si="2168"/>
      </c>
      <c r="Z20723">
        <f t="shared" si="2169"/>
      </c>
    </row>
    <row r="20724" spans="1:26">
      <c r="A20724" s="5"/>
      <c r="B20724" s="400" t="s">
        <v>2866</v>
      </c>
      <c r="C20724" s="5"/>
      <c r="D20724" s="5"/>
      <c r="E20724" s="5"/>
      <c r="F20724" s="21"/>
      <c r="G20724" s="6"/>
      <c r="H20724" s="5"/>
      <c r="I20724" s="183"/>
      <c r="W20724">
        <f t="shared" si="2166"/>
      </c>
      <c r="X20724">
        <f t="shared" si="2167"/>
      </c>
      <c r="Y20724">
        <f t="shared" si="2168"/>
      </c>
      <c r="Z20724">
        <f t="shared" si="2169"/>
      </c>
    </row>
    <row r="20725" spans="1:26">
      <c r="A20725" s="771" t="s">
        <v>2843</v>
      </c>
      <c r="B20725" s="771" t="s">
        <v>2844</v>
      </c>
      <c r="C20725" s="771" t="s">
        <v>2845</v>
      </c>
      <c r="D20725" s="5"/>
      <c r="E20725" s="5"/>
      <c r="F20725" s="21"/>
      <c r="G20725" s="6"/>
      <c r="H20725" s="5"/>
      <c r="I20725" s="183"/>
      <c r="W20725">
        <f t="shared" si="2166"/>
      </c>
      <c r="X20725">
        <f t="shared" si="2167"/>
      </c>
      <c r="Y20725">
        <f t="shared" si="2168"/>
      </c>
      <c r="Z20725">
        <f t="shared" si="2169"/>
      </c>
    </row>
    <row r="20726" spans="1:26" ht="23.25">
      <c r="A20726" s="770" t="s">
        <v>2434</v>
      </c>
      <c r="B20726" s="797" t="s">
        <v>2865</v>
      </c>
      <c r="C20726" s="770">
        <v>43139.46</v>
      </c>
      <c r="D20726" s="5"/>
      <c r="E20726" s="5"/>
      <c r="F20726" s="21"/>
      <c r="G20726" s="6"/>
      <c r="H20726" s="5"/>
      <c r="I20726" s="183"/>
      <c r="W20726">
        <f t="shared" si="2166"/>
      </c>
      <c r="X20726">
        <f t="shared" si="2167"/>
      </c>
      <c r="Y20726">
        <f t="shared" si="2168"/>
      </c>
      <c r="Z20726">
        <f t="shared" si="2169"/>
      </c>
    </row>
    <row r="20727" spans="1:26">
      <c r="A20727" s="770" t="s">
        <v>2442</v>
      </c>
      <c r="B20727" s="770" t="s">
        <v>2849</v>
      </c>
      <c r="C20727" s="798">
        <f>+I20734</f>
      </c>
      <c r="D20727" s="5"/>
      <c r="E20727" s="5"/>
      <c r="F20727" s="21"/>
      <c r="G20727" s="6"/>
      <c r="H20727" s="5"/>
      <c r="I20727" s="183"/>
      <c r="W20727">
        <f t="shared" si="2166"/>
      </c>
      <c r="X20727">
        <f t="shared" si="2167"/>
      </c>
      <c r="Y20727">
        <f t="shared" si="2168"/>
      </c>
      <c r="Z20727">
        <f t="shared" si="2169"/>
      </c>
    </row>
    <row r="20728" spans="1:26" ht="15.75" thickBot="1">
      <c r="A20728" s="5"/>
      <c r="B20728" s="772"/>
      <c r="C20728" s="23"/>
      <c r="D20728" s="5"/>
      <c r="E20728" s="5"/>
      <c r="F20728" s="21"/>
      <c r="G20728" s="6"/>
      <c r="H20728" s="5"/>
      <c r="I20728" s="183"/>
      <c r="W20728">
        <f t="shared" si="2166"/>
      </c>
      <c r="X20728">
        <f t="shared" si="2167"/>
      </c>
      <c r="Y20728">
        <f t="shared" si="2168"/>
      </c>
      <c r="Z20728">
        <f t="shared" si="2169"/>
      </c>
    </row>
    <row r="20729" spans="1:26">
      <c r="A20729" s="5"/>
      <c r="B20729" s="597" t="s">
        <v>19</v>
      </c>
      <c r="C20729" s="53">
        <f>SUM(C20726:C20728)</f>
      </c>
      <c r="D20729" s="5"/>
      <c r="E20729" s="5"/>
      <c r="F20729" s="21"/>
      <c r="G20729" s="6"/>
      <c r="H20729" s="5"/>
      <c r="I20729" s="183"/>
      <c r="W20729">
        <f t="shared" si="2166"/>
      </c>
      <c r="X20729">
        <f t="shared" si="2167"/>
      </c>
      <c r="Y20729">
        <f t="shared" si="2168"/>
      </c>
      <c r="Z20729">
        <f t="shared" si="2169"/>
      </c>
    </row>
    <row r="20730" spans="1:26" ht="15.75" thickBot="1">
      <c r="A20730" s="5"/>
      <c r="B20730" s="224"/>
      <c r="C20730" s="15"/>
      <c r="D20730" s="23"/>
      <c r="E20730" s="225"/>
      <c r="F20730" s="23"/>
      <c r="G20730" s="24"/>
      <c r="H20730" s="225"/>
      <c r="I20730" s="226"/>
      <c r="W20730">
        <f t="shared" si="2166"/>
      </c>
      <c r="X20730">
        <f t="shared" si="2167"/>
      </c>
      <c r="Y20730">
        <f t="shared" si="2168"/>
      </c>
      <c r="Z20730">
        <f t="shared" si="2169"/>
      </c>
    </row>
    <row r="20731" spans="1:26">
      <c r="A20731" s="227"/>
      <c r="B20731" s="17"/>
      <c r="C20731" s="5"/>
      <c r="D20731" s="59"/>
      <c r="E20731" s="59"/>
      <c r="F20731" s="53"/>
      <c r="G20731" s="78"/>
      <c r="H20731" s="68"/>
      <c r="I20731" s="228">
        <f>SUM(I20705:I20730)</f>
      </c>
      <c r="L20731">
        <f>SUM(L20705:L20730)</f>
      </c>
      <c r="W20731">
        <f t="shared" si="2166"/>
      </c>
      <c r="X20731">
        <f t="shared" si="2167"/>
      </c>
      <c r="Y20731">
        <f t="shared" si="2168"/>
      </c>
      <c r="Z20731">
        <f t="shared" si="2169"/>
      </c>
    </row>
    <row r="20732" spans="1:26">
      <c r="A20732" s="10"/>
      <c r="B20732" s="10"/>
      <c r="C20732" s="69"/>
      <c r="D20732" s="69" t="s">
        <v>520</v>
      </c>
      <c r="E20732" s="69"/>
      <c r="F20732" s="69"/>
      <c r="G20732" s="69"/>
      <c r="H20732" s="112">
        <v>1</v>
      </c>
      <c r="I20732" s="191">
        <f>+L20731*H20732</f>
      </c>
      <c r="N20732">
        <f>77285.5+95778.28+43139.46</f>
      </c>
      <c r="W20732">
        <f t="shared" si="2166"/>
      </c>
      <c r="X20732">
        <f t="shared" si="2167"/>
      </c>
      <c r="Y20732">
        <f t="shared" si="2168"/>
      </c>
      <c r="Z20732">
        <f t="shared" si="2169"/>
      </c>
    </row>
    <row r="20733" spans="1:26" ht="15.75" thickBot="1">
      <c r="A20733" s="10"/>
      <c r="B20733" s="11" t="s">
        <v>20</v>
      </c>
      <c r="C20733" s="35"/>
      <c r="D20733" s="35"/>
      <c r="E20733" s="35"/>
      <c r="F20733" s="35"/>
      <c r="G20733" s="35"/>
      <c r="H20733" s="35"/>
      <c r="I20733" s="98"/>
      <c r="W20733">
        <f t="shared" si="2166"/>
      </c>
      <c r="X20733">
        <f t="shared" si="2167"/>
      </c>
      <c r="Y20733">
        <f t="shared" si="2168"/>
      </c>
      <c r="Z20733">
        <f t="shared" si="2169"/>
      </c>
    </row>
    <row r="20734" spans="1:26" ht="15.75" thickBot="1">
      <c r="A20734" s="99"/>
      <c r="B20734" s="38"/>
      <c r="C20734" s="39" t="s">
        <v>21</v>
      </c>
      <c r="D20734" s="40">
        <f>SUM(D20705:D20733)</f>
      </c>
      <c r="E20734" s="41" t="s">
        <v>360</v>
      </c>
      <c r="F20734" s="40">
        <f>SUM(F20705:F20733)</f>
      </c>
      <c r="G20734" s="40">
        <f>SUM(G20705:G20733)</f>
      </c>
      <c r="H20734" s="41">
        <f>+SUMPRODUCT(H20705:H20730,F20705:F20730)</f>
      </c>
      <c r="I20734" s="100">
        <f>+I20731-I20732</f>
      </c>
      <c r="W20734">
        <f t="shared" si="2166"/>
      </c>
      <c r="X20734">
        <f t="shared" si="2167"/>
      </c>
      <c r="Y20734">
        <f t="shared" si="2168"/>
      </c>
      <c r="Z20734">
        <f t="shared" si="2169"/>
      </c>
    </row>
    <row r="20735" spans="1:26">
      <c r="A20735" s="10"/>
      <c r="B20735" s="10"/>
      <c r="C20735" s="91"/>
      <c r="D20735" s="91"/>
      <c r="E20735" s="91"/>
      <c r="F20735" s="91"/>
      <c r="G20735" s="91"/>
      <c r="H20735" s="91"/>
      <c r="I20735" s="91"/>
      <c r="W20735">
        <f t="shared" si="2166"/>
      </c>
      <c r="X20735">
        <f t="shared" si="2167"/>
      </c>
      <c r="Y20735">
        <f t="shared" si="2168"/>
      </c>
      <c r="Z20735">
        <f t="shared" si="2169"/>
      </c>
    </row>
    <row r="20736" spans="1:26">
      <c r="W20736">
        <f t="shared" si="2166"/>
      </c>
      <c r="X20736">
        <f t="shared" si="2167"/>
      </c>
      <c r="Y20736">
        <f t="shared" si="2168"/>
      </c>
      <c r="Z20736">
        <f t="shared" si="2169"/>
      </c>
    </row>
    <row r="20737" spans="1:26">
      <c r="W20737">
        <f t="shared" si="2166"/>
      </c>
      <c r="X20737">
        <f t="shared" si="2167"/>
      </c>
      <c r="Y20737">
        <f t="shared" si="2168"/>
      </c>
      <c r="Z20737">
        <f t="shared" si="2169"/>
      </c>
    </row>
    <row r="20738" spans="1:26">
      <c r="W20738">
        <f t="shared" si="2166"/>
      </c>
      <c r="X20738">
        <f t="shared" si="2167"/>
      </c>
      <c r="Y20738">
        <f t="shared" si="2168"/>
      </c>
      <c r="Z20738">
        <f t="shared" si="2169"/>
      </c>
    </row>
    <row r="20739" spans="1:26">
      <c r="A20739" s="1562" t="s">
        <v>0</v>
      </c>
      <c r="B20739" s="1562"/>
      <c r="C20739" s="1562"/>
      <c r="D20739" s="1562"/>
      <c r="E20739" s="1562"/>
      <c r="F20739" s="1562"/>
      <c r="G20739" s="1562"/>
      <c r="H20739" s="1562"/>
      <c r="I20739" s="1562"/>
      <c r="W20739">
        <f t="shared" si="2166"/>
      </c>
      <c r="X20739">
        <f t="shared" si="2167"/>
      </c>
      <c r="Y20739">
        <f t="shared" si="2168"/>
      </c>
      <c r="Z20739">
        <f t="shared" si="2169"/>
      </c>
    </row>
    <row r="20740" spans="1:26">
      <c r="W20740">
        <f t="shared" ref="W20740:W20803" si="2170">IF(LEFT($H20740&amp;"",5)="2019-",$H20740,W20739)</f>
      </c>
      <c r="X20740">
        <f t="shared" ref="X20740:X20803" si="2171">IF($W20740="",0,IF(COUNTIF($AB$2:$AB$80,$W20740)&gt;0,1,0))</f>
      </c>
      <c r="Y20740">
        <f t="shared" ref="Y20740:Y20803" si="2172">IF($C20740="","",UPPER(TRIM(IFERROR(LEFT($C20740&amp;"",FIND("/",$C20740&amp;"")-1),$C20740&amp;""))))</f>
      </c>
      <c r="Z20740">
        <f t="shared" ref="Z20740:Z20803" si="2173">IFERROR(IF(ISNUMBER($G20740),$G20740,0),0)</f>
      </c>
    </row>
    <row r="20741" spans="1:26">
      <c r="B20741" s="124"/>
      <c r="C20741" s="124"/>
      <c r="D20741" s="124"/>
      <c r="E20741" s="124"/>
      <c r="F20741" s="124"/>
      <c r="G20741" s="124"/>
      <c r="H20741" s="124"/>
      <c r="I20741" s="124"/>
      <c r="W20741">
        <f t="shared" si="2170"/>
      </c>
      <c r="X20741">
        <f t="shared" si="2171"/>
      </c>
      <c r="Y20741">
        <f t="shared" si="2172"/>
      </c>
      <c r="Z20741">
        <f t="shared" si="2173"/>
      </c>
    </row>
    <row r="20742" spans="1:26">
      <c r="A20742" s="1" t="s">
        <v>1</v>
      </c>
      <c r="G20742" s="489" t="s">
        <v>2</v>
      </c>
      <c r="H20742" s="3" t="s">
        <v>2849</v>
      </c>
      <c r="W20742">
        <f t="shared" si="2170"/>
      </c>
      <c r="X20742">
        <f t="shared" si="2171"/>
      </c>
      <c r="Y20742">
        <f t="shared" si="2172"/>
      </c>
      <c r="Z20742">
        <f t="shared" si="2173"/>
      </c>
    </row>
    <row r="20743" spans="1:26">
      <c r="A20743" s="1" t="inlineStr">
        <is>
          <t>Dealer-139</t>
        </is>
      </c>
      <c r="F20743" s="4"/>
      <c r="G20743" s="488" t="s">
        <v>1440</v>
      </c>
      <c r="H20743" s="1" t="s">
        <v>2443</v>
      </c>
      <c r="W20743">
        <f t="shared" si="2170"/>
      </c>
      <c r="X20743">
        <f t="shared" si="2171"/>
      </c>
      <c r="Y20743">
        <f t="shared" si="2172"/>
      </c>
      <c r="Z20743">
        <f t="shared" si="2173"/>
      </c>
    </row>
    <row r="20744" spans="1:26">
      <c r="A20744" s="254" t="inlineStr">
        <is>
          <t>Dealer-260</t>
        </is>
      </c>
      <c r="B20744" s="1"/>
      <c r="G20744" s="722"/>
      <c r="H20744" s="49"/>
      <c r="W20744">
        <f t="shared" si="2170"/>
      </c>
      <c r="X20744">
        <f t="shared" si="2171"/>
      </c>
      <c r="Y20744">
        <f t="shared" si="2172"/>
      </c>
      <c r="Z20744">
        <f t="shared" si="2173"/>
      </c>
    </row>
    <row r="20745" spans="1:26">
      <c r="A20745" s="254" t="inlineStr">
        <is>
          <t>Address line (redacted)</t>
        </is>
      </c>
      <c r="B20745" s="1"/>
      <c r="W20745">
        <f t="shared" si="2170"/>
      </c>
      <c r="X20745">
        <f t="shared" si="2171"/>
      </c>
      <c r="Y20745">
        <f t="shared" si="2172"/>
      </c>
      <c r="Z20745">
        <f t="shared" si="2173"/>
      </c>
    </row>
    <row r="20746" spans="1:26">
      <c r="A20746" s="1"/>
      <c r="B20746" s="1"/>
      <c r="C20746" s="1"/>
      <c r="W20746">
        <f t="shared" si="2170"/>
      </c>
      <c r="X20746">
        <f t="shared" si="2171"/>
      </c>
      <c r="Y20746">
        <f t="shared" si="2172"/>
      </c>
      <c r="Z20746">
        <f t="shared" si="2173"/>
      </c>
    </row>
    <row r="20747" spans="1:26">
      <c r="A20747" s="12" t="s">
        <v>4</v>
      </c>
      <c r="B20747" s="86" t="inlineStr">
        <is>
          <t>GSTIN-MASKED</t>
        </is>
      </c>
      <c r="D20747" s="197"/>
      <c r="E20747" s="197"/>
      <c r="F20747" s="197"/>
      <c r="G20747" s="197"/>
      <c r="H20747" s="197"/>
      <c r="W20747">
        <f t="shared" si="2170"/>
      </c>
      <c r="X20747">
        <f t="shared" si="2171"/>
      </c>
      <c r="Y20747">
        <f t="shared" si="2172"/>
      </c>
      <c r="Z20747">
        <f t="shared" si="2173"/>
      </c>
    </row>
    <row r="20748" spans="1:26">
      <c r="B20748" s="1"/>
      <c r="D20748" s="197"/>
      <c r="E20748" s="197"/>
      <c r="F20748" s="197"/>
      <c r="G20748" s="197"/>
      <c r="H20748" s="197"/>
      <c r="W20748">
        <f t="shared" si="2170"/>
      </c>
      <c r="X20748">
        <f t="shared" si="2171"/>
      </c>
      <c r="Y20748">
        <f t="shared" si="2172"/>
      </c>
      <c r="Z20748">
        <f t="shared" si="2173"/>
      </c>
    </row>
    <row r="20749" spans="1:26">
      <c r="A20749" s="1" t="s">
        <v>5</v>
      </c>
      <c r="D20749" s="197"/>
      <c r="E20749" s="197"/>
      <c r="F20749" s="197"/>
      <c r="G20749" s="197"/>
      <c r="H20749" s="197"/>
      <c r="W20749">
        <f t="shared" si="2170"/>
      </c>
      <c r="X20749">
        <f t="shared" si="2171"/>
      </c>
      <c r="Y20749">
        <f t="shared" si="2172"/>
      </c>
      <c r="Z20749">
        <f t="shared" si="2173"/>
      </c>
    </row>
    <row r="20750" spans="1:26">
      <c r="A20750" s="1" t="s">
        <v>6</v>
      </c>
      <c r="D20750" s="197"/>
      <c r="E20750" s="197"/>
      <c r="F20750" s="197"/>
      <c r="G20750" s="197"/>
      <c r="H20750" s="197"/>
      <c r="W20750">
        <f t="shared" si="2170"/>
      </c>
      <c r="X20750">
        <f t="shared" si="2171"/>
      </c>
      <c r="Y20750">
        <f t="shared" si="2172"/>
      </c>
      <c r="Z20750">
        <f t="shared" si="2173"/>
      </c>
    </row>
    <row r="20751" spans="1:26" ht="15.75" thickBot="1">
      <c r="A20751" s="1" t="s">
        <v>7</v>
      </c>
      <c r="W20751">
        <f t="shared" si="2170"/>
      </c>
      <c r="X20751">
        <f t="shared" si="2171"/>
      </c>
      <c r="Y20751">
        <f t="shared" si="2172"/>
      </c>
      <c r="Z20751">
        <f t="shared" si="2173"/>
      </c>
    </row>
    <row r="20752" spans="1:26" ht="24">
      <c r="A20752" s="676" t="s">
        <v>8</v>
      </c>
      <c r="B20752" s="677" t="s">
        <v>9</v>
      </c>
      <c r="C20752" s="678" t="s">
        <v>10</v>
      </c>
      <c r="D20752" s="679" t="s">
        <v>11</v>
      </c>
      <c r="E20752" s="679" t="s">
        <v>12</v>
      </c>
      <c r="F20752" s="679" t="s">
        <v>13</v>
      </c>
      <c r="G20752" s="679" t="s">
        <v>14</v>
      </c>
      <c r="H20752" s="680" t="s">
        <v>15</v>
      </c>
      <c r="I20752" s="681" t="s">
        <v>16</v>
      </c>
      <c r="W20752">
        <f t="shared" si="2170"/>
      </c>
      <c r="X20752">
        <f t="shared" si="2171"/>
      </c>
      <c r="Y20752">
        <f t="shared" si="2172"/>
      </c>
      <c r="Z20752">
        <f t="shared" si="2173"/>
      </c>
    </row>
    <row r="20753" spans="1:26">
      <c r="A20753" s="682"/>
      <c r="B20753" s="1564" t="s">
        <v>18</v>
      </c>
      <c r="C20753" s="1565"/>
      <c r="D20753" s="9"/>
      <c r="E20753" s="5"/>
      <c r="F20753" s="5"/>
      <c r="G20753" s="6"/>
      <c r="H20753" s="16"/>
      <c r="I20753" s="683"/>
      <c r="W20753">
        <f t="shared" si="2170"/>
      </c>
      <c r="X20753">
        <f t="shared" si="2171"/>
      </c>
      <c r="Y20753">
        <f t="shared" si="2172"/>
      </c>
      <c r="Z20753">
        <f t="shared" si="2173"/>
      </c>
    </row>
    <row r="20754" spans="1:26" ht="24">
      <c r="A20754" s="19">
        <v>1</v>
      </c>
      <c r="B20754" s="224" t="s">
        <v>566</v>
      </c>
      <c r="C20754" s="15" t="s">
        <v>567</v>
      </c>
      <c r="D20754" s="19">
        <v>3</v>
      </c>
      <c r="E20754" s="19">
        <v>10</v>
      </c>
      <c r="F20754" s="16">
        <f>+E20754*D20754</f>
      </c>
      <c r="G20754" s="6">
        <f>+E20754*D20754</f>
      </c>
      <c r="H20754" s="19">
        <v>1</v>
      </c>
      <c r="I20754" s="683">
        <f>+H20754*G20754</f>
      </c>
      <c r="J20754">
        <v>18</v>
      </c>
      <c r="K20754">
        <f>+H20754-J20754</f>
      </c>
      <c r="L20754">
        <f>+K20754*G20754</f>
      </c>
      <c r="W20754">
        <f t="shared" si="2170"/>
      </c>
      <c r="X20754">
        <f t="shared" si="2171"/>
      </c>
      <c r="Y20754">
        <f t="shared" si="2172"/>
      </c>
      <c r="Z20754">
        <f t="shared" si="2173"/>
      </c>
    </row>
    <row r="20755" spans="1:26">
      <c r="A20755" s="5"/>
      <c r="B20755" s="95"/>
      <c r="C20755" s="16"/>
      <c r="D20755" s="5"/>
      <c r="E20755" s="5"/>
      <c r="F20755" s="5"/>
      <c r="G20755" s="6"/>
      <c r="H20755" s="16"/>
      <c r="I20755" s="683"/>
      <c r="W20755">
        <f t="shared" si="2170"/>
      </c>
      <c r="X20755">
        <f t="shared" si="2171"/>
      </c>
      <c r="Y20755">
        <f t="shared" si="2172"/>
      </c>
      <c r="Z20755">
        <f t="shared" si="2173"/>
      </c>
    </row>
    <row r="20756" spans="1:26">
      <c r="A20756" s="5"/>
      <c r="B20756" s="95"/>
      <c r="C20756" s="16"/>
      <c r="D20756" s="5"/>
      <c r="E20756" s="5"/>
      <c r="F20756" s="5"/>
      <c r="G20756" s="6"/>
      <c r="H20756" s="16"/>
      <c r="I20756" s="683"/>
      <c r="W20756">
        <f t="shared" si="2170"/>
      </c>
      <c r="X20756">
        <f t="shared" si="2171"/>
      </c>
      <c r="Y20756">
        <f t="shared" si="2172"/>
      </c>
      <c r="Z20756">
        <f t="shared" si="2173"/>
      </c>
    </row>
    <row r="20757" spans="1:26">
      <c r="A20757" s="5"/>
      <c r="B20757" s="95"/>
      <c r="C20757" s="16"/>
      <c r="D20757" s="5"/>
      <c r="E20757" s="5"/>
      <c r="F20757" s="5"/>
      <c r="G20757" s="6"/>
      <c r="H20757" s="16"/>
      <c r="I20757" s="683"/>
      <c r="W20757">
        <f t="shared" si="2170"/>
      </c>
      <c r="X20757">
        <f t="shared" si="2171"/>
      </c>
      <c r="Y20757">
        <f t="shared" si="2172"/>
      </c>
      <c r="Z20757">
        <f t="shared" si="2173"/>
      </c>
    </row>
    <row r="20758" spans="1:26">
      <c r="A20758" s="5"/>
      <c r="B20758" s="95"/>
      <c r="C20758" s="16"/>
      <c r="D20758" s="5"/>
      <c r="E20758" s="5"/>
      <c r="F20758" s="5"/>
      <c r="G20758" s="6"/>
      <c r="H20758" s="16"/>
      <c r="I20758" s="683"/>
      <c r="W20758">
        <f t="shared" si="2170"/>
      </c>
      <c r="X20758">
        <f t="shared" si="2171"/>
      </c>
      <c r="Y20758">
        <f t="shared" si="2172"/>
      </c>
      <c r="Z20758">
        <f t="shared" si="2173"/>
      </c>
    </row>
    <row r="20759" spans="1:26">
      <c r="A20759" s="5"/>
      <c r="B20759" s="95"/>
      <c r="C20759" s="16"/>
      <c r="D20759" s="5"/>
      <c r="E20759" s="5"/>
      <c r="F20759" s="5"/>
      <c r="G20759" s="6"/>
      <c r="H20759" s="16"/>
      <c r="I20759" s="683"/>
      <c r="W20759">
        <f t="shared" si="2170"/>
      </c>
      <c r="X20759">
        <f t="shared" si="2171"/>
      </c>
      <c r="Y20759">
        <f t="shared" si="2172"/>
      </c>
      <c r="Z20759">
        <f t="shared" si="2173"/>
      </c>
    </row>
    <row r="20760" spans="1:26">
      <c r="A20760" s="5"/>
      <c r="B20760" s="95"/>
      <c r="C20760" s="5"/>
      <c r="D20760" s="5"/>
      <c r="E20760" s="5"/>
      <c r="F20760" s="5"/>
      <c r="G20760" s="6"/>
      <c r="H20760" s="16"/>
      <c r="I20760" s="683"/>
      <c r="W20760">
        <f t="shared" si="2170"/>
      </c>
      <c r="X20760">
        <f t="shared" si="2171"/>
      </c>
      <c r="Y20760">
        <f t="shared" si="2172"/>
      </c>
      <c r="Z20760">
        <f t="shared" si="2173"/>
      </c>
    </row>
    <row r="20761" spans="1:26">
      <c r="A20761" s="5"/>
      <c r="B20761" s="95"/>
      <c r="C20761" s="5"/>
      <c r="D20761" s="5"/>
      <c r="E20761" s="5"/>
      <c r="F20761" s="5"/>
      <c r="G20761" s="6"/>
      <c r="H20761" s="16"/>
      <c r="I20761" s="683"/>
      <c r="W20761">
        <f t="shared" si="2170"/>
      </c>
      <c r="X20761">
        <f t="shared" si="2171"/>
      </c>
      <c r="Y20761">
        <f t="shared" si="2172"/>
      </c>
      <c r="Z20761">
        <f t="shared" si="2173"/>
      </c>
    </row>
    <row r="20762" spans="1:26">
      <c r="A20762" s="682"/>
      <c r="B20762" s="95"/>
      <c r="C20762" s="101"/>
      <c r="D20762" s="9"/>
      <c r="E20762" s="5"/>
      <c r="F20762" s="5"/>
      <c r="G20762" s="6"/>
      <c r="H20762" s="16"/>
      <c r="I20762" s="683"/>
      <c r="W20762">
        <f t="shared" si="2170"/>
      </c>
      <c r="X20762">
        <f t="shared" si="2171"/>
      </c>
      <c r="Y20762">
        <f t="shared" si="2172"/>
      </c>
      <c r="Z20762">
        <f t="shared" si="2173"/>
      </c>
    </row>
    <row r="20763" spans="1:26">
      <c r="A20763" s="682"/>
      <c r="B20763" s="95"/>
      <c r="C20763" s="101"/>
      <c r="D20763" s="9"/>
      <c r="E20763" s="5"/>
      <c r="F20763" s="5"/>
      <c r="G20763" s="6"/>
      <c r="H20763" s="5"/>
      <c r="I20763" s="683"/>
      <c r="W20763">
        <f t="shared" si="2170"/>
      </c>
      <c r="X20763">
        <f t="shared" si="2171"/>
      </c>
      <c r="Y20763">
        <f t="shared" si="2172"/>
      </c>
      <c r="Z20763">
        <f t="shared" si="2173"/>
      </c>
    </row>
    <row r="20764" spans="1:26">
      <c r="A20764" s="682"/>
      <c r="B20764" s="8"/>
      <c r="C20764" s="5"/>
      <c r="D20764" s="9"/>
      <c r="E20764" s="16"/>
      <c r="F20764" s="5"/>
      <c r="G20764" s="6"/>
      <c r="H20764" s="16"/>
      <c r="I20764" s="683"/>
      <c r="W20764">
        <f t="shared" si="2170"/>
      </c>
      <c r="X20764">
        <f t="shared" si="2171"/>
      </c>
      <c r="Y20764">
        <f t="shared" si="2172"/>
      </c>
      <c r="Z20764">
        <f t="shared" si="2173"/>
      </c>
    </row>
    <row r="20765" spans="1:26">
      <c r="A20765" s="685"/>
      <c r="B20765" s="106"/>
      <c r="C20765" s="15"/>
      <c r="D20765" s="184"/>
      <c r="E20765" s="184"/>
      <c r="F20765" s="184"/>
      <c r="G20765" s="186"/>
      <c r="H20765" s="185"/>
      <c r="I20765" s="684"/>
      <c r="W20765">
        <f t="shared" si="2170"/>
      </c>
      <c r="X20765">
        <f t="shared" si="2171"/>
      </c>
      <c r="Y20765">
        <f t="shared" si="2172"/>
      </c>
      <c r="Z20765">
        <f t="shared" si="2173"/>
      </c>
    </row>
    <row r="20766" spans="1:26" ht="15.75" thickBot="1">
      <c r="A20766" s="682"/>
      <c r="B20766" s="224"/>
      <c r="C20766" s="15"/>
      <c r="D20766" s="23"/>
      <c r="E20766" s="225"/>
      <c r="F20766" s="23"/>
      <c r="G20766" s="24"/>
      <c r="H20766" s="225"/>
      <c r="I20766" s="686"/>
      <c r="W20766">
        <f t="shared" si="2170"/>
      </c>
      <c r="X20766">
        <f t="shared" si="2171"/>
      </c>
      <c r="Y20766">
        <f t="shared" si="2172"/>
      </c>
      <c r="Z20766">
        <f t="shared" si="2173"/>
      </c>
    </row>
    <row r="20767" spans="1:26">
      <c r="A20767" s="685"/>
      <c r="B20767" s="17"/>
      <c r="C20767" s="5"/>
      <c r="D20767" s="59"/>
      <c r="E20767" s="59"/>
      <c r="F20767" s="53"/>
      <c r="G20767" s="78"/>
      <c r="H20767" s="68"/>
      <c r="I20767" s="687">
        <f>SUM(I20753:I20766)</f>
      </c>
      <c r="W20767">
        <f t="shared" si="2170"/>
      </c>
      <c r="X20767">
        <f t="shared" si="2171"/>
      </c>
      <c r="Y20767">
        <f t="shared" si="2172"/>
      </c>
      <c r="Z20767">
        <f t="shared" si="2173"/>
      </c>
    </row>
    <row r="20768" spans="1:26" ht="15.75" thickBot="1">
      <c r="A20768" s="688"/>
      <c r="B20768" s="222"/>
      <c r="C20768" s="69"/>
      <c r="D20768" s="177"/>
      <c r="E20768" s="177"/>
      <c r="F20768" s="177"/>
      <c r="G20768" s="177"/>
      <c r="H20768" s="177"/>
      <c r="I20768" s="689"/>
      <c r="W20768">
        <f t="shared" si="2170"/>
      </c>
      <c r="X20768">
        <f t="shared" si="2171"/>
      </c>
      <c r="Y20768">
        <f t="shared" si="2172"/>
      </c>
      <c r="Z20768">
        <f t="shared" si="2173"/>
      </c>
    </row>
    <row r="20769" spans="1:26" ht="21">
      <c r="A20769" s="690"/>
      <c r="B20769" s="212"/>
      <c r="C20769" s="212"/>
      <c r="D20769" s="91"/>
      <c r="E20769" s="91"/>
      <c r="F20769" s="91"/>
      <c r="G20769" s="92" t="s">
        <v>19</v>
      </c>
      <c r="H20769" s="91"/>
      <c r="I20769" s="691">
        <f>+I20767-I20768</f>
      </c>
      <c r="L20769">
        <f>SUM(L20753:L20768)</f>
      </c>
      <c r="W20769">
        <f t="shared" si="2170"/>
      </c>
      <c r="X20769">
        <f t="shared" si="2171"/>
      </c>
      <c r="Y20769">
        <f t="shared" si="2172"/>
      </c>
      <c r="Z20769">
        <f t="shared" si="2173"/>
      </c>
    </row>
    <row r="20770" spans="1:26">
      <c r="A20770" s="688"/>
      <c r="B20770" s="222"/>
      <c r="C20770" s="222"/>
      <c r="D20770" s="69" t="s">
        <v>520</v>
      </c>
      <c r="E20770" s="69"/>
      <c r="F20770" s="69"/>
      <c r="G20770" s="69"/>
      <c r="H20770" s="112">
        <v>1</v>
      </c>
      <c r="I20770" s="692">
        <f>+L20769*H20770</f>
      </c>
      <c r="W20770">
        <f t="shared" si="2170"/>
      </c>
      <c r="X20770">
        <f t="shared" si="2171"/>
      </c>
      <c r="Y20770">
        <f t="shared" si="2172"/>
      </c>
      <c r="Z20770">
        <f t="shared" si="2173"/>
      </c>
    </row>
    <row r="20771" spans="1:26">
      <c r="A20771" s="690"/>
      <c r="B20771" s="10"/>
      <c r="C20771" s="10"/>
      <c r="D20771" s="69"/>
      <c r="E20771" s="69"/>
      <c r="F20771" s="69"/>
      <c r="G20771" s="69"/>
      <c r="H20771" s="69"/>
      <c r="I20771" s="692"/>
      <c r="W20771">
        <f t="shared" si="2170"/>
      </c>
      <c r="X20771">
        <f t="shared" si="2171"/>
      </c>
      <c r="Y20771">
        <f t="shared" si="2172"/>
      </c>
      <c r="Z20771">
        <f t="shared" si="2173"/>
      </c>
    </row>
    <row r="20772" spans="1:26" ht="15.75" thickBot="1">
      <c r="A20772" s="690"/>
      <c r="B20772" s="11" t="s">
        <v>20</v>
      </c>
      <c r="C20772" s="35"/>
      <c r="D20772" s="35"/>
      <c r="E20772" s="35"/>
      <c r="F20772" s="35"/>
      <c r="G20772" s="35"/>
      <c r="H20772" s="35"/>
      <c r="I20772" s="693"/>
      <c r="W20772">
        <f t="shared" si="2170"/>
      </c>
      <c r="X20772">
        <f t="shared" si="2171"/>
      </c>
      <c r="Y20772">
        <f t="shared" si="2172"/>
      </c>
      <c r="Z20772">
        <f t="shared" si="2173"/>
      </c>
    </row>
    <row r="20773" spans="1:26" ht="15.75" thickBot="1">
      <c r="A20773" s="694"/>
      <c r="B20773" s="38"/>
      <c r="C20773" s="39" t="s">
        <v>21</v>
      </c>
      <c r="D20773" s="40">
        <f>SUM(D20753:D20772)</f>
      </c>
      <c r="E20773" s="41">
        <f>IF(H20773=I20773,"OK","NO")</f>
      </c>
      <c r="F20773" s="40">
        <f>SUM(F20753:F20772)</f>
      </c>
      <c r="G20773" s="40">
        <f>SUM(G20753:G20772)</f>
      </c>
      <c r="H20773" s="41">
        <f>SUMPRODUCT(F20753:F20768,H20753:H20768)</f>
      </c>
      <c r="I20773" s="695">
        <f>+I20769-I20770</f>
      </c>
      <c r="W20773">
        <f t="shared" si="2170"/>
      </c>
      <c r="X20773">
        <f t="shared" si="2171"/>
      </c>
      <c r="Y20773">
        <f t="shared" si="2172"/>
      </c>
      <c r="Z20773">
        <f t="shared" si="2173"/>
      </c>
    </row>
    <row r="20774" spans="1:26" ht="15.75" thickBot="1">
      <c r="A20774" s="696"/>
      <c r="B20774" s="697"/>
      <c r="C20774" s="698"/>
      <c r="D20774" s="698"/>
      <c r="E20774" s="698"/>
      <c r="F20774" s="698"/>
      <c r="G20774" s="698"/>
      <c r="H20774" s="699"/>
      <c r="I20774" s="700"/>
      <c r="W20774">
        <f t="shared" si="2170"/>
      </c>
      <c r="X20774">
        <f t="shared" si="2171"/>
      </c>
      <c r="Y20774">
        <f t="shared" si="2172"/>
      </c>
      <c r="Z20774">
        <f t="shared" si="2173"/>
      </c>
    </row>
    <row r="20775" spans="1:26">
      <c r="A20775" s="12" t="s">
        <v>315</v>
      </c>
      <c r="B20775" s="12"/>
      <c r="C20775" s="12"/>
      <c r="D20775" s="13"/>
      <c r="E20775" s="14"/>
      <c r="F20775" s="14"/>
      <c r="G20775" s="14"/>
      <c r="H20775" s="2"/>
      <c r="I20775" s="12"/>
      <c r="W20775">
        <f t="shared" si="2170"/>
      </c>
      <c r="X20775">
        <f t="shared" si="2171"/>
      </c>
      <c r="Y20775">
        <f t="shared" si="2172"/>
      </c>
      <c r="Z20775">
        <f t="shared" si="2173"/>
      </c>
    </row>
    <row r="20776" spans="1:26">
      <c r="W20776">
        <f t="shared" si="2170"/>
      </c>
      <c r="X20776">
        <f t="shared" si="2171"/>
      </c>
      <c r="Y20776">
        <f t="shared" si="2172"/>
      </c>
      <c r="Z20776">
        <f t="shared" si="2173"/>
      </c>
    </row>
    <row r="20777" spans="1:26">
      <c r="W20777">
        <f t="shared" si="2170"/>
      </c>
      <c r="X20777">
        <f t="shared" si="2171"/>
      </c>
      <c r="Y20777">
        <f t="shared" si="2172"/>
      </c>
      <c r="Z20777">
        <f t="shared" si="2173"/>
      </c>
    </row>
    <row r="20778" spans="1:26">
      <c r="W20778">
        <f t="shared" si="2170"/>
      </c>
      <c r="X20778">
        <f t="shared" si="2171"/>
      </c>
      <c r="Y20778">
        <f t="shared" si="2172"/>
      </c>
      <c r="Z20778">
        <f t="shared" si="2173"/>
      </c>
    </row>
    <row r="20779" spans="1:26">
      <c r="W20779">
        <f t="shared" si="2170"/>
      </c>
      <c r="X20779">
        <f t="shared" si="2171"/>
      </c>
      <c r="Y20779">
        <f t="shared" si="2172"/>
      </c>
      <c r="Z20779">
        <f t="shared" si="2173"/>
      </c>
    </row>
    <row r="20780" spans="1:26">
      <c r="A20780" s="1562" t="s">
        <v>0</v>
      </c>
      <c r="B20780" s="1562"/>
      <c r="C20780" s="1562"/>
      <c r="D20780" s="1562"/>
      <c r="E20780" s="1562"/>
      <c r="F20780" s="1562"/>
      <c r="G20780" s="1562"/>
      <c r="H20780" s="1562"/>
      <c r="I20780" s="1562"/>
      <c r="W20780">
        <f t="shared" si="2170"/>
      </c>
      <c r="X20780">
        <f t="shared" si="2171"/>
      </c>
      <c r="Y20780">
        <f t="shared" si="2172"/>
      </c>
      <c r="Z20780">
        <f t="shared" si="2173"/>
      </c>
    </row>
    <row r="20781" spans="1:26">
      <c r="W20781">
        <f t="shared" si="2170"/>
      </c>
      <c r="X20781">
        <f t="shared" si="2171"/>
      </c>
      <c r="Y20781">
        <f t="shared" si="2172"/>
      </c>
      <c r="Z20781">
        <f t="shared" si="2173"/>
      </c>
    </row>
    <row r="20782" spans="1:26">
      <c r="A20782" s="1" t="s">
        <v>1</v>
      </c>
      <c r="B20782" s="1"/>
      <c r="G20782" s="489" t="s">
        <v>2</v>
      </c>
      <c r="H20782" s="3" t="s">
        <v>2868</v>
      </c>
      <c r="W20782">
        <f t="shared" si="2170"/>
      </c>
      <c r="X20782">
        <f t="shared" si="2171"/>
      </c>
      <c r="Y20782">
        <f t="shared" si="2172"/>
      </c>
      <c r="Z20782">
        <f t="shared" si="2173"/>
      </c>
    </row>
    <row r="20783" spans="1:26">
      <c r="A20783" s="1" t="inlineStr">
        <is>
          <t>Dealer-316</t>
        </is>
      </c>
      <c r="B20783" s="1"/>
      <c r="F20783" s="4"/>
      <c r="G20783" s="488" t="s">
        <v>1440</v>
      </c>
      <c r="H20783" s="1" t="s">
        <v>2444</v>
      </c>
      <c r="W20783">
        <f t="shared" si="2170"/>
      </c>
      <c r="X20783">
        <f t="shared" si="2171"/>
      </c>
      <c r="Y20783">
        <f t="shared" si="2172"/>
      </c>
      <c r="Z20783">
        <f t="shared" si="2173"/>
      </c>
    </row>
    <row r="20784" spans="1:26">
      <c r="A20784" s="1" t="inlineStr">
        <is>
          <t>Address line (redacted)</t>
        </is>
      </c>
      <c r="B20784" s="1"/>
      <c r="W20784">
        <f t="shared" si="2170"/>
      </c>
      <c r="X20784">
        <f t="shared" si="2171"/>
      </c>
      <c r="Y20784">
        <f t="shared" si="2172"/>
      </c>
      <c r="Z20784">
        <f t="shared" si="2173"/>
      </c>
    </row>
    <row r="20785" spans="1:26">
      <c r="A20785" s="1" t="inlineStr">
        <is>
          <t>GSTIN-MASKED</t>
        </is>
      </c>
      <c r="B20785" s="1"/>
      <c r="W20785">
        <f t="shared" si="2170"/>
      </c>
      <c r="X20785">
        <f t="shared" si="2171"/>
      </c>
      <c r="Y20785">
        <f t="shared" si="2172"/>
      </c>
      <c r="Z20785">
        <f t="shared" si="2173"/>
      </c>
    </row>
    <row r="20786" spans="1:26">
      <c r="A20786" s="12"/>
      <c r="B20786" s="86"/>
      <c r="W20786">
        <f t="shared" si="2170"/>
      </c>
      <c r="X20786">
        <f t="shared" si="2171"/>
      </c>
      <c r="Y20786">
        <f t="shared" si="2172"/>
      </c>
      <c r="Z20786">
        <f t="shared" si="2173"/>
      </c>
    </row>
    <row r="20787" spans="1:26">
      <c r="A20787" s="1" t="inlineStr">
        <is>
          <t>Through: Transporter-025</t>
        </is>
      </c>
      <c r="W20787">
        <f t="shared" si="2170"/>
      </c>
      <c r="X20787">
        <f t="shared" si="2171"/>
      </c>
      <c r="Y20787">
        <f t="shared" si="2172"/>
      </c>
      <c r="Z20787">
        <f t="shared" si="2173"/>
      </c>
    </row>
    <row r="20788" spans="1:26">
      <c r="A20788" s="1" t="inlineStr">
        <is>
          <t>GSTIN-MASKED</t>
        </is>
      </c>
      <c r="W20788">
        <f t="shared" si="2170"/>
      </c>
      <c r="X20788">
        <f t="shared" si="2171"/>
      </c>
      <c r="Y20788">
        <f t="shared" si="2172"/>
      </c>
      <c r="Z20788">
        <f t="shared" si="2173"/>
      </c>
    </row>
    <row r="20789" spans="1:26">
      <c r="A20789" s="1" t="inlineStr">
        <is>
          <t>Address line (redacted)</t>
        </is>
      </c>
      <c r="W20789">
        <f t="shared" si="2170"/>
      </c>
      <c r="X20789">
        <f t="shared" si="2171"/>
      </c>
      <c r="Y20789">
        <f t="shared" si="2172"/>
      </c>
      <c r="Z20789">
        <f t="shared" si="2173"/>
      </c>
    </row>
    <row r="20790" spans="1:26">
      <c r="A20790" s="1"/>
      <c r="W20790">
        <f t="shared" si="2170"/>
      </c>
      <c r="X20790">
        <f t="shared" si="2171"/>
      </c>
      <c r="Y20790">
        <f t="shared" si="2172"/>
      </c>
      <c r="Z20790">
        <f t="shared" si="2173"/>
      </c>
    </row>
    <row r="20791" spans="1:26">
      <c r="A20791" s="1" t="s">
        <v>5</v>
      </c>
      <c r="W20791">
        <f t="shared" si="2170"/>
      </c>
      <c r="X20791">
        <f t="shared" si="2171"/>
      </c>
      <c r="Y20791">
        <f t="shared" si="2172"/>
      </c>
      <c r="Z20791">
        <f t="shared" si="2173"/>
      </c>
    </row>
    <row r="20792" spans="1:26">
      <c r="A20792" s="1" t="s">
        <v>6</v>
      </c>
      <c r="W20792">
        <f t="shared" si="2170"/>
      </c>
      <c r="X20792">
        <f t="shared" si="2171"/>
      </c>
      <c r="Y20792">
        <f t="shared" si="2172"/>
      </c>
      <c r="Z20792">
        <f t="shared" si="2173"/>
      </c>
    </row>
    <row r="20793" spans="1:26" ht="15.75" thickBot="1">
      <c r="A20793" s="1" t="s">
        <v>7</v>
      </c>
      <c r="W20793">
        <f t="shared" si="2170"/>
      </c>
      <c r="X20793">
        <f t="shared" si="2171"/>
      </c>
      <c r="Y20793">
        <f t="shared" si="2172"/>
      </c>
      <c r="Z20793">
        <f t="shared" si="2173"/>
      </c>
    </row>
    <row r="20794" spans="1:26" ht="24">
      <c r="A20794" s="26" t="s">
        <v>8</v>
      </c>
      <c r="B20794" s="27" t="s">
        <v>9</v>
      </c>
      <c r="C20794" s="27" t="s">
        <v>10</v>
      </c>
      <c r="D20794" s="181" t="s">
        <v>11</v>
      </c>
      <c r="E20794" s="28" t="s">
        <v>12</v>
      </c>
      <c r="F20794" s="28" t="s">
        <v>13</v>
      </c>
      <c r="G20794" s="28" t="s">
        <v>14</v>
      </c>
      <c r="H20794" s="29" t="s">
        <v>15</v>
      </c>
      <c r="I20794" s="30" t="s">
        <v>16</v>
      </c>
      <c r="W20794">
        <f t="shared" si="2170"/>
      </c>
      <c r="X20794">
        <f t="shared" si="2171"/>
      </c>
      <c r="Y20794">
        <f t="shared" si="2172"/>
      </c>
      <c r="Z20794">
        <f t="shared" si="2173"/>
      </c>
    </row>
    <row r="20795" spans="1:26">
      <c r="A20795" s="139"/>
      <c r="B20795" s="1564" t="s">
        <v>17</v>
      </c>
      <c r="C20795" s="1565"/>
      <c r="D20795" s="293"/>
      <c r="E20795" s="5"/>
      <c r="F20795" s="127"/>
      <c r="G20795" s="127"/>
      <c r="H20795" s="5"/>
      <c r="I20795" s="525"/>
      <c r="W20795">
        <f t="shared" si="2170"/>
      </c>
      <c r="X20795">
        <f t="shared" si="2171"/>
      </c>
      <c r="Y20795">
        <f t="shared" si="2172"/>
      </c>
      <c r="Z20795">
        <f t="shared" si="2173"/>
      </c>
    </row>
    <row r="20796" spans="1:26">
      <c r="A20796" s="139"/>
      <c r="B20796" s="8" t="s">
        <v>382</v>
      </c>
      <c r="C20796" s="5" t="s">
        <v>383</v>
      </c>
      <c r="D20796" s="1594">
        <v>1</v>
      </c>
      <c r="E20796" s="5">
        <v>5</v>
      </c>
      <c r="F20796" s="127">
        <f t="shared" ref="F20796:G20803" si="2174">+E20796</f>
      </c>
      <c r="G20796" s="127">
        <f t="shared" si="2174"/>
      </c>
      <c r="H20796" s="5">
        <v>1</v>
      </c>
      <c r="I20796" s="525">
        <f t="shared" ref="I20796:I20803" si="2175">+H20796*G20796</f>
      </c>
      <c r="J20796">
        <f>+H20796*G20796</f>
      </c>
      <c r="W20796">
        <f t="shared" si="2170"/>
      </c>
      <c r="X20796">
        <f t="shared" si="2171"/>
      </c>
      <c r="Y20796">
        <f t="shared" si="2172"/>
      </c>
      <c r="Z20796">
        <f t="shared" si="2173"/>
      </c>
    </row>
    <row r="20797" spans="1:26">
      <c r="A20797" s="139"/>
      <c r="B20797" s="8"/>
      <c r="C20797" s="5"/>
      <c r="D20797" s="1560"/>
      <c r="E20797" s="5"/>
      <c r="F20797" s="127"/>
      <c r="G20797" s="127"/>
      <c r="H20797" s="5"/>
      <c r="I20797" s="525"/>
      <c r="W20797">
        <f t="shared" si="2170"/>
      </c>
      <c r="X20797">
        <f t="shared" si="2171"/>
      </c>
      <c r="Y20797">
        <f t="shared" si="2172"/>
      </c>
      <c r="Z20797">
        <f t="shared" si="2173"/>
      </c>
    </row>
    <row r="20798" spans="1:26">
      <c r="A20798" s="139"/>
      <c r="B20798" s="8" t="s">
        <v>1421</v>
      </c>
      <c r="C20798" s="5" t="s">
        <v>50</v>
      </c>
      <c r="D20798" s="1560"/>
      <c r="E20798" s="5">
        <v>1</v>
      </c>
      <c r="F20798" s="127">
        <f t="shared" si="2174"/>
      </c>
      <c r="G20798" s="127">
        <f t="shared" si="2174"/>
      </c>
      <c r="H20798" s="5">
        <v>1</v>
      </c>
      <c r="I20798" s="525">
        <f t="shared" si="2175"/>
      </c>
      <c r="J20798">
        <f>+H20798*G20798</f>
      </c>
      <c r="W20798">
        <f t="shared" si="2170"/>
      </c>
      <c r="X20798">
        <f t="shared" si="2171"/>
      </c>
      <c r="Y20798">
        <f t="shared" si="2172"/>
      </c>
      <c r="Z20798">
        <f t="shared" si="2173"/>
      </c>
    </row>
    <row r="20799" spans="1:26">
      <c r="A20799" s="139"/>
      <c r="B20799" s="8"/>
      <c r="C20799" s="5"/>
      <c r="D20799" s="1560"/>
      <c r="E20799" s="5"/>
      <c r="F20799" s="127"/>
      <c r="G20799" s="127"/>
      <c r="H20799" s="5"/>
      <c r="I20799" s="525"/>
      <c r="W20799">
        <f t="shared" si="2170"/>
      </c>
      <c r="X20799">
        <f t="shared" si="2171"/>
      </c>
      <c r="Y20799">
        <f t="shared" si="2172"/>
      </c>
      <c r="Z20799">
        <f t="shared" si="2173"/>
      </c>
    </row>
    <row r="20800" spans="1:26">
      <c r="A20800" s="139"/>
      <c r="B20800" s="8" t="s">
        <v>2533</v>
      </c>
      <c r="C20800" s="9" t="s">
        <v>36</v>
      </c>
      <c r="D20800" s="1560"/>
      <c r="E20800" s="5">
        <v>5</v>
      </c>
      <c r="F20800" s="127">
        <f t="shared" si="2174"/>
      </c>
      <c r="G20800" s="127">
        <f t="shared" si="2174"/>
      </c>
      <c r="H20800" s="5">
        <v>1</v>
      </c>
      <c r="I20800" s="525">
        <f t="shared" si="2175"/>
      </c>
      <c r="J20800">
        <f t="shared" ref="J20800:J20837" si="2176">+H20800*G20800</f>
      </c>
      <c r="W20800">
        <f t="shared" si="2170"/>
      </c>
      <c r="X20800">
        <f t="shared" si="2171"/>
      </c>
      <c r="Y20800">
        <f t="shared" si="2172"/>
      </c>
      <c r="Z20800">
        <f t="shared" si="2173"/>
      </c>
    </row>
    <row r="20801" spans="1:26">
      <c r="A20801" s="139"/>
      <c r="B20801" s="8"/>
      <c r="C20801" s="5"/>
      <c r="D20801" s="1560"/>
      <c r="E20801" s="5"/>
      <c r="F20801" s="127"/>
      <c r="G20801" s="127"/>
      <c r="H20801" s="5"/>
      <c r="I20801" s="525"/>
      <c r="W20801">
        <f t="shared" si="2170"/>
      </c>
      <c r="X20801">
        <f t="shared" si="2171"/>
      </c>
      <c r="Y20801">
        <f t="shared" si="2172"/>
      </c>
      <c r="Z20801">
        <f t="shared" si="2173"/>
      </c>
    </row>
    <row r="20802" spans="1:26">
      <c r="A20802" s="139"/>
      <c r="B20802" s="8" t="s">
        <v>2039</v>
      </c>
      <c r="C20802" s="5" t="s">
        <v>2040</v>
      </c>
      <c r="D20802" s="1560"/>
      <c r="E20802" s="5">
        <v>3</v>
      </c>
      <c r="F20802" s="127">
        <f t="shared" si="2174"/>
      </c>
      <c r="G20802" s="127">
        <f t="shared" si="2174"/>
      </c>
      <c r="H20802" s="5">
        <v>1</v>
      </c>
      <c r="I20802" s="525">
        <f t="shared" si="2175"/>
      </c>
      <c r="J20802">
        <f t="shared" si="2176"/>
      </c>
      <c r="W20802">
        <f t="shared" si="2170"/>
      </c>
      <c r="X20802">
        <f t="shared" si="2171"/>
      </c>
      <c r="Y20802">
        <f t="shared" si="2172"/>
      </c>
      <c r="Z20802">
        <f t="shared" si="2173"/>
      </c>
    </row>
    <row r="20803" spans="1:26">
      <c r="A20803" s="139"/>
      <c r="B20803" s="351" t="s">
        <v>1833</v>
      </c>
      <c r="C20803" s="527" t="s">
        <v>1834</v>
      </c>
      <c r="D20803" s="1595"/>
      <c r="E20803" s="5">
        <v>1</v>
      </c>
      <c r="F20803" s="127">
        <f t="shared" si="2174"/>
      </c>
      <c r="G20803" s="127">
        <f t="shared" si="2174"/>
      </c>
      <c r="H20803" s="352">
        <v>1</v>
      </c>
      <c r="I20803" s="525">
        <f t="shared" si="2175"/>
      </c>
      <c r="J20803">
        <f t="shared" si="2176"/>
      </c>
      <c r="W20803">
        <f t="shared" si="2170"/>
      </c>
      <c r="X20803">
        <f t="shared" si="2171"/>
      </c>
      <c r="Y20803">
        <f t="shared" si="2172"/>
      </c>
      <c r="Z20803">
        <f t="shared" si="2173"/>
      </c>
    </row>
    <row r="20804" spans="1:26">
      <c r="A20804" s="139"/>
      <c r="B20804" s="491"/>
      <c r="C20804" s="107"/>
      <c r="D20804" s="5"/>
      <c r="E20804" s="5"/>
      <c r="F20804" s="801"/>
      <c r="G20804" s="127"/>
      <c r="H20804" s="352"/>
      <c r="I20804" s="525"/>
      <c r="J20804">
        <f t="shared" si="2176"/>
      </c>
      <c r="W20804">
        <f t="shared" ref="W20804:W20867" si="2177">IF(LEFT($H20804&amp;"",5)="2019-",$H20804,W20803)</f>
      </c>
      <c r="X20804">
        <f t="shared" ref="X20804:X20867" si="2178">IF($W20804="",0,IF(COUNTIF($AB$2:$AB$80,$W20804)&gt;0,1,0))</f>
      </c>
      <c r="Y20804">
        <f t="shared" ref="Y20804:Y20867" si="2179">IF($C20804="","",UPPER(TRIM(IFERROR(LEFT($C20804&amp;"",FIND("/",$C20804&amp;"")-1),$C20804&amp;""))))</f>
      </c>
      <c r="Z20804">
        <f t="shared" ref="Z20804:Z20867" si="2180">IFERROR(IF(ISNUMBER($G20804),$G20804,0),0)</f>
      </c>
    </row>
    <row r="20805" spans="1:26">
      <c r="A20805" s="139"/>
      <c r="B20805" s="1564" t="s">
        <v>719</v>
      </c>
      <c r="C20805" s="1565"/>
      <c r="D20805" s="5"/>
      <c r="E20805" s="5"/>
      <c r="F20805" s="242"/>
      <c r="G20805" s="127"/>
      <c r="H20805" s="5"/>
      <c r="I20805" s="525"/>
      <c r="J20805">
        <f t="shared" si="2176"/>
      </c>
      <c r="W20805">
        <f t="shared" si="2177"/>
      </c>
      <c r="X20805">
        <f t="shared" si="2178"/>
      </c>
      <c r="Y20805">
        <f t="shared" si="2179"/>
      </c>
      <c r="Z20805">
        <f t="shared" si="2180"/>
      </c>
    </row>
    <row r="20806" spans="1:26">
      <c r="A20806" s="139"/>
      <c r="B20806" s="15"/>
      <c r="C20806" s="5"/>
      <c r="D20806" s="5"/>
      <c r="E20806" s="5"/>
      <c r="F20806" s="6"/>
      <c r="G20806" s="127"/>
      <c r="H20806" s="5"/>
      <c r="I20806" s="525"/>
      <c r="W20806">
        <f t="shared" si="2177"/>
      </c>
      <c r="X20806">
        <f t="shared" si="2178"/>
      </c>
      <c r="Y20806">
        <f t="shared" si="2179"/>
      </c>
      <c r="Z20806">
        <f t="shared" si="2180"/>
      </c>
    </row>
    <row r="20807" spans="1:26">
      <c r="A20807" s="139"/>
      <c r="B20807" s="8" t="s">
        <v>833</v>
      </c>
      <c r="C20807" s="9" t="s">
        <v>2502</v>
      </c>
      <c r="D20807" s="1594">
        <v>1</v>
      </c>
      <c r="E20807" s="5">
        <v>3</v>
      </c>
      <c r="F20807" s="6">
        <f t="shared" ref="F20807:G20811" si="2181">+E20807</f>
      </c>
      <c r="G20807" s="127">
        <f t="shared" si="2181"/>
      </c>
      <c r="H20807" s="5">
        <v>1</v>
      </c>
      <c r="I20807" s="525">
        <f>+H20807*G20807</f>
      </c>
      <c r="J20807">
        <f t="shared" si="2176"/>
      </c>
      <c r="W20807">
        <f t="shared" si="2177"/>
      </c>
      <c r="X20807">
        <f t="shared" si="2178"/>
      </c>
      <c r="Y20807">
        <f t="shared" si="2179"/>
      </c>
      <c r="Z20807">
        <f t="shared" si="2180"/>
      </c>
    </row>
    <row r="20808" spans="1:26">
      <c r="A20808" s="139"/>
      <c r="B20808" s="15" t="s">
        <v>287</v>
      </c>
      <c r="C20808" s="5" t="s">
        <v>1532</v>
      </c>
      <c r="D20808" s="1560"/>
      <c r="E20808" s="5">
        <v>2</v>
      </c>
      <c r="F20808" s="6">
        <f t="shared" si="2181"/>
      </c>
      <c r="G20808" s="127">
        <f t="shared" si="2181"/>
      </c>
      <c r="H20808" s="5">
        <v>1</v>
      </c>
      <c r="I20808" s="525">
        <f>+H20808*G20808</f>
      </c>
      <c r="J20808">
        <f t="shared" si="2176"/>
      </c>
      <c r="W20808">
        <f t="shared" si="2177"/>
      </c>
      <c r="X20808">
        <f t="shared" si="2178"/>
      </c>
      <c r="Y20808">
        <f t="shared" si="2179"/>
      </c>
      <c r="Z20808">
        <f t="shared" si="2180"/>
      </c>
    </row>
    <row r="20809" spans="1:26">
      <c r="A20809" s="139"/>
      <c r="B20809" s="15" t="s">
        <v>1533</v>
      </c>
      <c r="C20809" s="5" t="s">
        <v>1534</v>
      </c>
      <c r="D20809" s="1560"/>
      <c r="E20809" s="5">
        <v>2</v>
      </c>
      <c r="F20809" s="6">
        <f t="shared" si="2181"/>
      </c>
      <c r="G20809" s="127">
        <f t="shared" si="2181"/>
      </c>
      <c r="H20809" s="5">
        <v>1</v>
      </c>
      <c r="I20809" s="525">
        <f>+H20809*G20809</f>
      </c>
      <c r="J20809">
        <f t="shared" si="2176"/>
      </c>
      <c r="W20809">
        <f t="shared" si="2177"/>
      </c>
      <c r="X20809">
        <f t="shared" si="2178"/>
      </c>
      <c r="Y20809">
        <f t="shared" si="2179"/>
      </c>
      <c r="Z20809">
        <f t="shared" si="2180"/>
      </c>
    </row>
    <row r="20810" spans="1:26">
      <c r="A20810" s="139"/>
      <c r="B20810" s="665" t="s">
        <v>2869</v>
      </c>
      <c r="C20810" s="88" t="s">
        <v>947</v>
      </c>
      <c r="D20810" s="1560"/>
      <c r="E20810" s="5">
        <v>10</v>
      </c>
      <c r="F20810" s="6">
        <f t="shared" si="2181"/>
      </c>
      <c r="G20810" s="127">
        <f t="shared" si="2181"/>
      </c>
      <c r="H20810" s="5">
        <v>1</v>
      </c>
      <c r="I20810" s="525">
        <f>+H20810*G20810</f>
      </c>
      <c r="J20810">
        <f t="shared" si="2176"/>
      </c>
      <c r="W20810">
        <f t="shared" si="2177"/>
      </c>
      <c r="X20810">
        <f t="shared" si="2178"/>
      </c>
      <c r="Y20810">
        <f t="shared" si="2179"/>
      </c>
      <c r="Z20810">
        <f t="shared" si="2180"/>
      </c>
    </row>
    <row r="20811" spans="1:26">
      <c r="A20811" s="139"/>
      <c r="B20811" s="8" t="s">
        <v>707</v>
      </c>
      <c r="C20811" s="5" t="s">
        <v>534</v>
      </c>
      <c r="D20811" s="1595"/>
      <c r="E20811" s="5">
        <v>2</v>
      </c>
      <c r="F20811" s="6">
        <f t="shared" si="2181"/>
      </c>
      <c r="G20811" s="127">
        <f t="shared" si="2181"/>
      </c>
      <c r="H20811" s="5">
        <v>1</v>
      </c>
      <c r="I20811" s="525">
        <f>+H20811*G20811</f>
      </c>
      <c r="J20811">
        <f t="shared" si="2176"/>
      </c>
      <c r="W20811">
        <f t="shared" si="2177"/>
      </c>
      <c r="X20811">
        <f t="shared" si="2178"/>
      </c>
      <c r="Y20811">
        <f t="shared" si="2179"/>
      </c>
      <c r="Z20811">
        <f t="shared" si="2180"/>
      </c>
    </row>
    <row r="20812" spans="1:26">
      <c r="A20812" s="139"/>
      <c r="B20812" s="802"/>
      <c r="C20812" s="107"/>
      <c r="D20812" s="5"/>
      <c r="E20812" s="5"/>
      <c r="F20812" s="6"/>
      <c r="G20812" s="127"/>
      <c r="H20812" s="352"/>
      <c r="I20812" s="525"/>
      <c r="J20812">
        <f t="shared" si="2176"/>
      </c>
      <c r="W20812">
        <f t="shared" si="2177"/>
      </c>
      <c r="X20812">
        <f t="shared" si="2178"/>
      </c>
      <c r="Y20812">
        <f t="shared" si="2179"/>
      </c>
      <c r="Z20812">
        <f t="shared" si="2180"/>
      </c>
    </row>
    <row r="20813" spans="1:26">
      <c r="A20813" s="139"/>
      <c r="B20813" s="1564" t="s">
        <v>644</v>
      </c>
      <c r="C20813" s="1565"/>
      <c r="D20813" s="5"/>
      <c r="E20813" s="5"/>
      <c r="F20813" s="6"/>
      <c r="G20813" s="127"/>
      <c r="H20813" s="5"/>
      <c r="I20813" s="525"/>
      <c r="J20813">
        <f t="shared" si="2176"/>
      </c>
      <c r="W20813">
        <f t="shared" si="2177"/>
      </c>
      <c r="X20813">
        <f t="shared" si="2178"/>
      </c>
      <c r="Y20813">
        <f t="shared" si="2179"/>
      </c>
      <c r="Z20813">
        <f t="shared" si="2180"/>
      </c>
    </row>
    <row r="20814" spans="1:26">
      <c r="A20814" s="139"/>
      <c r="B20814" s="351" t="s">
        <v>649</v>
      </c>
      <c r="C20814" s="352" t="s">
        <v>650</v>
      </c>
      <c r="D20814" s="352">
        <v>5</v>
      </c>
      <c r="E20814" s="352">
        <v>4</v>
      </c>
      <c r="F20814" s="6">
        <f>+E20814*D20814</f>
      </c>
      <c r="G20814" s="127">
        <f>+F20814</f>
      </c>
      <c r="H20814" s="352">
        <v>1</v>
      </c>
      <c r="I20814" s="525">
        <f>+H20814*G20814</f>
      </c>
      <c r="J20814">
        <f t="shared" si="2176"/>
      </c>
      <c r="W20814">
        <f t="shared" si="2177"/>
      </c>
      <c r="X20814">
        <f t="shared" si="2178"/>
      </c>
      <c r="Y20814">
        <f t="shared" si="2179"/>
      </c>
      <c r="Z20814">
        <f t="shared" si="2180"/>
      </c>
    </row>
    <row r="20815" spans="1:26">
      <c r="A20815" s="139"/>
      <c r="B20815" s="8"/>
      <c r="C20815" s="5"/>
      <c r="D20815" s="800"/>
      <c r="E20815" s="352"/>
      <c r="F20815" s="6"/>
      <c r="G20815" s="127"/>
      <c r="H20815" s="5"/>
      <c r="I20815" s="525"/>
      <c r="J20815">
        <f t="shared" si="2176"/>
      </c>
      <c r="W20815">
        <f t="shared" si="2177"/>
      </c>
      <c r="X20815">
        <f t="shared" si="2178"/>
      </c>
      <c r="Y20815">
        <f t="shared" si="2179"/>
      </c>
      <c r="Z20815">
        <f t="shared" si="2180"/>
      </c>
    </row>
    <row r="20816" spans="1:26">
      <c r="A20816" s="139"/>
      <c r="B20816" s="8"/>
      <c r="C20816" s="5"/>
      <c r="D20816" s="5"/>
      <c r="E20816" s="5"/>
      <c r="F20816" s="6"/>
      <c r="G20816" s="127"/>
      <c r="H20816" s="5"/>
      <c r="I20816" s="525"/>
      <c r="W20816">
        <f t="shared" si="2177"/>
      </c>
      <c r="X20816">
        <f t="shared" si="2178"/>
      </c>
      <c r="Y20816">
        <f t="shared" si="2179"/>
      </c>
      <c r="Z20816">
        <f t="shared" si="2180"/>
      </c>
    </row>
    <row r="20817" spans="1:26">
      <c r="A20817" s="139"/>
      <c r="B20817" s="1564" t="s">
        <v>375</v>
      </c>
      <c r="C20817" s="1565"/>
      <c r="D20817" s="800"/>
      <c r="E20817" s="352"/>
      <c r="F20817" s="6"/>
      <c r="G20817" s="127"/>
      <c r="H20817" s="352"/>
      <c r="I20817" s="525"/>
      <c r="J20817">
        <f t="shared" si="2176"/>
      </c>
      <c r="W20817">
        <f t="shared" si="2177"/>
      </c>
      <c r="X20817">
        <f t="shared" si="2178"/>
      </c>
      <c r="Y20817">
        <f t="shared" si="2179"/>
      </c>
      <c r="Z20817">
        <f t="shared" si="2180"/>
      </c>
    </row>
    <row r="20818" spans="1:26">
      <c r="A20818" s="139"/>
      <c r="B20818" s="106" t="s">
        <v>1974</v>
      </c>
      <c r="C20818" s="106" t="s">
        <v>1975</v>
      </c>
      <c r="D20818" s="9">
        <v>1</v>
      </c>
      <c r="E20818" s="9">
        <v>25</v>
      </c>
      <c r="F20818" s="6">
        <f>+E20818</f>
      </c>
      <c r="G20818" s="127">
        <f>+F20818</f>
      </c>
      <c r="H20818" s="5">
        <v>1</v>
      </c>
      <c r="I20818" s="525">
        <f>+H20818*G20818</f>
      </c>
      <c r="J20818">
        <f t="shared" si="2176"/>
      </c>
      <c r="W20818">
        <f t="shared" si="2177"/>
      </c>
      <c r="X20818">
        <f t="shared" si="2178"/>
      </c>
      <c r="Y20818">
        <f t="shared" si="2179"/>
      </c>
      <c r="Z20818">
        <f t="shared" si="2180"/>
      </c>
    </row>
    <row r="20819" spans="1:26">
      <c r="A20819" s="420"/>
      <c r="B20819" s="1564" t="s">
        <v>24</v>
      </c>
      <c r="C20819" s="1565"/>
      <c r="D20819" s="352"/>
      <c r="E20819" s="352"/>
      <c r="F20819" s="5"/>
      <c r="G20819" s="127"/>
      <c r="H20819" s="5"/>
      <c r="I20819" s="525"/>
      <c r="J20819">
        <f t="shared" si="2176"/>
      </c>
      <c r="W20819">
        <f t="shared" si="2177"/>
      </c>
      <c r="X20819">
        <f t="shared" si="2178"/>
      </c>
      <c r="Y20819">
        <f t="shared" si="2179"/>
      </c>
      <c r="Z20819">
        <f t="shared" si="2180"/>
      </c>
    </row>
    <row r="20820" spans="1:26">
      <c r="A20820" s="420"/>
      <c r="B20820" s="20" t="s">
        <v>1474</v>
      </c>
      <c r="C20820" s="19" t="s">
        <v>1475</v>
      </c>
      <c r="D20820" s="1596">
        <v>0.5</v>
      </c>
      <c r="E20820" s="19">
        <v>2</v>
      </c>
      <c r="F20820" s="127">
        <f>+E20820</f>
      </c>
      <c r="G20820" s="127">
        <f>+F20820</f>
      </c>
      <c r="H20820" s="19">
        <v>1</v>
      </c>
      <c r="I20820" s="525">
        <f>+H20820*G20820</f>
      </c>
      <c r="J20820">
        <f t="shared" si="2176"/>
      </c>
      <c r="W20820">
        <f t="shared" si="2177"/>
      </c>
      <c r="X20820">
        <f t="shared" si="2178"/>
      </c>
      <c r="Y20820">
        <f t="shared" si="2179"/>
      </c>
      <c r="Z20820">
        <f t="shared" si="2180"/>
      </c>
    </row>
    <row r="20821" spans="1:26">
      <c r="A20821" s="139"/>
      <c r="B20821" s="20" t="s">
        <v>994</v>
      </c>
      <c r="C20821" s="19" t="s">
        <v>993</v>
      </c>
      <c r="D20821" s="1597"/>
      <c r="E20821" s="19">
        <v>2</v>
      </c>
      <c r="F20821" s="127">
        <f>+E20821</f>
      </c>
      <c r="G20821" s="127">
        <f>+F20821</f>
      </c>
      <c r="H20821" s="19">
        <v>1</v>
      </c>
      <c r="I20821" s="525">
        <f>+H20821*G20821</f>
      </c>
      <c r="J20821">
        <f t="shared" si="2176"/>
      </c>
      <c r="W20821">
        <f t="shared" si="2177"/>
      </c>
      <c r="X20821">
        <f t="shared" si="2178"/>
      </c>
      <c r="Y20821">
        <f t="shared" si="2179"/>
      </c>
      <c r="Z20821">
        <f t="shared" si="2180"/>
      </c>
    </row>
    <row r="20822" spans="1:26">
      <c r="A20822" s="139"/>
      <c r="B20822" s="1564" t="s">
        <v>369</v>
      </c>
      <c r="C20822" s="1565"/>
      <c r="D20822" s="19"/>
      <c r="E20822" s="19"/>
      <c r="F20822" s="21"/>
      <c r="G20822" s="21"/>
      <c r="H20822" s="21"/>
      <c r="I20822" s="102"/>
      <c r="J20822">
        <f t="shared" si="2176"/>
      </c>
      <c r="W20822">
        <f t="shared" si="2177"/>
      </c>
      <c r="X20822">
        <f t="shared" si="2178"/>
      </c>
      <c r="Y20822">
        <f t="shared" si="2179"/>
      </c>
      <c r="Z20822">
        <f t="shared" si="2180"/>
      </c>
    </row>
    <row r="20823" spans="1:26">
      <c r="A20823" s="139"/>
      <c r="B20823" s="79" t="s">
        <v>1230</v>
      </c>
      <c r="C20823" s="5" t="s">
        <v>1211</v>
      </c>
      <c r="D20823" s="1594">
        <v>1</v>
      </c>
      <c r="E20823" s="5">
        <v>25</v>
      </c>
      <c r="F20823" s="21">
        <f>+E20823</f>
      </c>
      <c r="G20823" s="21">
        <f>+F20823</f>
      </c>
      <c r="H20823" s="7">
        <v>1</v>
      </c>
      <c r="I20823" s="102">
        <f>+H20823*G20823</f>
      </c>
      <c r="J20823">
        <f t="shared" si="2176"/>
      </c>
      <c r="W20823">
        <f t="shared" si="2177"/>
      </c>
      <c r="X20823">
        <f t="shared" si="2178"/>
      </c>
      <c r="Y20823">
        <f t="shared" si="2179"/>
      </c>
      <c r="Z20823">
        <f t="shared" si="2180"/>
      </c>
    </row>
    <row r="20824" spans="1:26" ht="24.75">
      <c r="A20824" s="139"/>
      <c r="B20824" s="584" t="s">
        <v>2188</v>
      </c>
      <c r="C20824" s="138" t="s">
        <v>2189</v>
      </c>
      <c r="D20824" s="1595"/>
      <c r="E20824" s="586">
        <v>2</v>
      </c>
      <c r="F20824" s="21">
        <f>+E20824</f>
      </c>
      <c r="G20824" s="21">
        <f>+F20824</f>
      </c>
      <c r="H20824" s="586">
        <v>1</v>
      </c>
      <c r="I20824" s="102">
        <f>+H20824*G20824</f>
      </c>
      <c r="J20824">
        <f t="shared" si="2176"/>
      </c>
      <c r="W20824">
        <f t="shared" si="2177"/>
      </c>
      <c r="X20824">
        <f t="shared" si="2178"/>
      </c>
      <c r="Y20824">
        <f t="shared" si="2179"/>
      </c>
      <c r="Z20824">
        <f t="shared" si="2180"/>
      </c>
    </row>
    <row r="20825" spans="1:26">
      <c r="A20825" s="139"/>
      <c r="B20825" s="803"/>
      <c r="C20825" s="804"/>
      <c r="D20825" s="585"/>
      <c r="E20825" s="586"/>
      <c r="F20825" s="21"/>
      <c r="G20825" s="21"/>
      <c r="H20825" s="21"/>
      <c r="I20825" s="102"/>
      <c r="J20825">
        <f t="shared" si="2176"/>
      </c>
      <c r="W20825">
        <f t="shared" si="2177"/>
      </c>
      <c r="X20825">
        <f t="shared" si="2178"/>
      </c>
      <c r="Y20825">
        <f t="shared" si="2179"/>
      </c>
      <c r="Z20825">
        <f t="shared" si="2180"/>
      </c>
    </row>
    <row r="20826" spans="1:26">
      <c r="A20826" s="139"/>
      <c r="B20826" s="1564" t="s">
        <v>803</v>
      </c>
      <c r="C20826" s="1565"/>
      <c r="D20826" s="585"/>
      <c r="E20826" s="586"/>
      <c r="F20826" s="21"/>
      <c r="G20826" s="21"/>
      <c r="H20826" s="21"/>
      <c r="I20826" s="102"/>
      <c r="J20826">
        <f t="shared" si="2176"/>
      </c>
      <c r="W20826">
        <f t="shared" si="2177"/>
      </c>
      <c r="X20826">
        <f t="shared" si="2178"/>
      </c>
      <c r="Y20826">
        <f t="shared" si="2179"/>
      </c>
      <c r="Z20826">
        <f t="shared" si="2180"/>
      </c>
    </row>
    <row r="20827" spans="1:26">
      <c r="A20827" s="139"/>
      <c r="B20827" s="52" t="s">
        <v>889</v>
      </c>
      <c r="C20827" s="9" t="s">
        <v>890</v>
      </c>
      <c r="D20827" s="1594">
        <v>1</v>
      </c>
      <c r="E20827" s="5">
        <v>10</v>
      </c>
      <c r="F20827" s="21">
        <f t="shared" ref="F20827:G20830" si="2182">+E20827</f>
      </c>
      <c r="G20827" s="21">
        <f t="shared" si="2182"/>
      </c>
      <c r="H20827" s="5">
        <v>1</v>
      </c>
      <c r="I20827" s="102">
        <f>+H20827*G20827</f>
      </c>
      <c r="J20827">
        <f t="shared" si="2176"/>
      </c>
      <c r="W20827">
        <f t="shared" si="2177"/>
      </c>
      <c r="X20827">
        <f t="shared" si="2178"/>
      </c>
      <c r="Y20827">
        <f t="shared" si="2179"/>
      </c>
      <c r="Z20827">
        <f t="shared" si="2180"/>
      </c>
    </row>
    <row r="20828" spans="1:26" ht="24">
      <c r="A20828" s="139"/>
      <c r="B20828" s="8" t="s">
        <v>1265</v>
      </c>
      <c r="C20828" s="9" t="s">
        <v>1266</v>
      </c>
      <c r="D20828" s="1560"/>
      <c r="E20828" s="5">
        <v>10</v>
      </c>
      <c r="F20828" s="21">
        <f t="shared" si="2182"/>
      </c>
      <c r="G20828" s="21">
        <f t="shared" si="2182"/>
      </c>
      <c r="H20828" s="5">
        <v>1</v>
      </c>
      <c r="I20828" s="102">
        <f>+H20828*G20828</f>
      </c>
      <c r="J20828">
        <f t="shared" si="2176"/>
      </c>
      <c r="W20828">
        <f t="shared" si="2177"/>
      </c>
      <c r="X20828">
        <f t="shared" si="2178"/>
      </c>
      <c r="Y20828">
        <f t="shared" si="2179"/>
      </c>
      <c r="Z20828">
        <f t="shared" si="2180"/>
      </c>
    </row>
    <row r="20829" spans="1:26" ht="24">
      <c r="A20829" s="139"/>
      <c r="B20829" s="8" t="s">
        <v>804</v>
      </c>
      <c r="C20829" s="9" t="s">
        <v>805</v>
      </c>
      <c r="D20829" s="1560"/>
      <c r="E20829" s="5">
        <v>10</v>
      </c>
      <c r="F20829" s="21">
        <f t="shared" si="2182"/>
      </c>
      <c r="G20829" s="21">
        <f t="shared" si="2182"/>
      </c>
      <c r="H20829" s="5">
        <v>1</v>
      </c>
      <c r="I20829" s="102">
        <f>+H20829*G20829</f>
      </c>
      <c r="J20829">
        <f t="shared" si="2176"/>
      </c>
      <c r="W20829">
        <f t="shared" si="2177"/>
      </c>
      <c r="X20829">
        <f t="shared" si="2178"/>
      </c>
      <c r="Y20829">
        <f t="shared" si="2179"/>
      </c>
      <c r="Z20829">
        <f t="shared" si="2180"/>
      </c>
    </row>
    <row r="20830" spans="1:26">
      <c r="A20830" s="139"/>
      <c r="B20830" s="52" t="s">
        <v>1286</v>
      </c>
      <c r="C20830" s="5" t="s">
        <v>1287</v>
      </c>
      <c r="D20830" s="1595"/>
      <c r="E20830" s="5">
        <v>20</v>
      </c>
      <c r="F20830" s="21">
        <f t="shared" si="2182"/>
      </c>
      <c r="G20830" s="21">
        <f t="shared" si="2182"/>
      </c>
      <c r="H20830" s="5">
        <v>1</v>
      </c>
      <c r="I20830" s="102">
        <f>+H20830*G20830</f>
      </c>
      <c r="J20830">
        <f t="shared" si="2176"/>
      </c>
      <c r="W20830">
        <f t="shared" si="2177"/>
      </c>
      <c r="X20830">
        <f t="shared" si="2178"/>
      </c>
      <c r="Y20830">
        <f t="shared" si="2179"/>
      </c>
      <c r="Z20830">
        <f t="shared" si="2180"/>
      </c>
    </row>
    <row r="20831" spans="1:26">
      <c r="A20831" s="139"/>
      <c r="B20831" s="1564" t="s">
        <v>1844</v>
      </c>
      <c r="C20831" s="1565"/>
      <c r="D20831" s="5"/>
      <c r="E20831" s="5"/>
      <c r="F20831" s="21"/>
      <c r="G20831" s="21"/>
      <c r="H20831" s="21"/>
      <c r="I20831" s="102"/>
      <c r="J20831">
        <f t="shared" si="2176"/>
      </c>
      <c r="W20831">
        <f t="shared" si="2177"/>
      </c>
      <c r="X20831">
        <f t="shared" si="2178"/>
      </c>
      <c r="Y20831">
        <f t="shared" si="2179"/>
      </c>
      <c r="Z20831">
        <f t="shared" si="2180"/>
      </c>
    </row>
    <row r="20832" spans="1:26">
      <c r="A20832" s="139"/>
      <c r="B20832" s="8"/>
      <c r="C20832" s="5"/>
      <c r="D20832" s="5"/>
      <c r="E20832" s="5"/>
      <c r="F20832" s="21"/>
      <c r="G20832" s="21"/>
      <c r="H20832" s="5"/>
      <c r="I20832" s="102"/>
      <c r="W20832">
        <f t="shared" si="2177"/>
      </c>
      <c r="X20832">
        <f t="shared" si="2178"/>
      </c>
      <c r="Y20832">
        <f t="shared" si="2179"/>
      </c>
      <c r="Z20832">
        <f t="shared" si="2180"/>
      </c>
    </row>
    <row r="20833" spans="1:26" ht="24">
      <c r="A20833" s="139"/>
      <c r="B20833" s="8" t="s">
        <v>833</v>
      </c>
      <c r="C20833" s="9" t="s">
        <v>1124</v>
      </c>
      <c r="D20833" s="5">
        <v>0.5</v>
      </c>
      <c r="E20833" s="5">
        <v>25</v>
      </c>
      <c r="F20833" s="21">
        <f>+E20833</f>
      </c>
      <c r="G20833" s="21">
        <f>+F20833</f>
      </c>
      <c r="H20833" s="5">
        <v>1</v>
      </c>
      <c r="I20833" s="102">
        <f>+H20833*G20833</f>
      </c>
      <c r="J20833">
        <f t="shared" si="2176"/>
      </c>
      <c r="W20833">
        <f t="shared" si="2177"/>
      </c>
      <c r="X20833">
        <f t="shared" si="2178"/>
      </c>
      <c r="Y20833">
        <f t="shared" si="2179"/>
      </c>
      <c r="Z20833">
        <f t="shared" si="2180"/>
      </c>
    </row>
    <row r="20834" spans="1:26">
      <c r="A20834" s="139"/>
      <c r="B20834" s="95" t="s">
        <v>1143</v>
      </c>
      <c r="C20834" s="9" t="s">
        <v>1142</v>
      </c>
      <c r="D20834" s="134">
        <v>1</v>
      </c>
      <c r="E20834" s="5">
        <v>4</v>
      </c>
      <c r="F20834" s="21">
        <f>+E20834</f>
      </c>
      <c r="G20834" s="21">
        <f>+F20834</f>
      </c>
      <c r="H20834" s="5">
        <v>1</v>
      </c>
      <c r="I20834" s="102">
        <f>+H20834*G20834</f>
      </c>
      <c r="J20834">
        <f t="shared" si="2176"/>
      </c>
      <c r="W20834">
        <f t="shared" si="2177"/>
      </c>
      <c r="X20834">
        <f t="shared" si="2178"/>
      </c>
      <c r="Y20834">
        <f t="shared" si="2179"/>
      </c>
      <c r="Z20834">
        <f t="shared" si="2180"/>
      </c>
    </row>
    <row r="20835" spans="1:26">
      <c r="A20835" s="139"/>
      <c r="B20835" s="8" t="s">
        <v>380</v>
      </c>
      <c r="C20835" s="5" t="s">
        <v>381</v>
      </c>
      <c r="D20835" s="5">
        <v>2</v>
      </c>
      <c r="E20835" s="5">
        <v>5</v>
      </c>
      <c r="F20835" s="21">
        <f>+E20835*D20835</f>
      </c>
      <c r="G20835" s="21">
        <f>+F20835</f>
      </c>
      <c r="H20835" s="5">
        <v>1</v>
      </c>
      <c r="I20835" s="102">
        <f>+H20835*G20835</f>
      </c>
      <c r="J20835">
        <f t="shared" si="2176"/>
      </c>
      <c r="W20835">
        <f t="shared" si="2177"/>
      </c>
      <c r="X20835">
        <f t="shared" si="2178"/>
      </c>
      <c r="Y20835">
        <f t="shared" si="2179"/>
      </c>
      <c r="Z20835">
        <f t="shared" si="2180"/>
      </c>
    </row>
    <row r="20836" spans="1:26">
      <c r="A20836" s="33"/>
      <c r="B20836" s="1598" t="s">
        <v>2953</v>
      </c>
      <c r="C20836" s="1599"/>
      <c r="D20836" s="5"/>
      <c r="E20836" s="5"/>
      <c r="F20836" s="21"/>
      <c r="G20836" s="21"/>
      <c r="H20836" s="21"/>
      <c r="I20836" s="102"/>
      <c r="J20836">
        <f t="shared" si="2176"/>
      </c>
      <c r="W20836">
        <f t="shared" si="2177"/>
      </c>
      <c r="X20836">
        <f t="shared" si="2178"/>
      </c>
      <c r="Y20836">
        <f t="shared" si="2179"/>
      </c>
      <c r="Z20836">
        <f t="shared" si="2180"/>
      </c>
    </row>
    <row r="20837" spans="1:26" ht="15.75" thickBot="1">
      <c r="A20837" s="33"/>
      <c r="B20837" s="1600"/>
      <c r="C20837" s="1601"/>
      <c r="D20837" s="109"/>
      <c r="E20837" s="109"/>
      <c r="F20837" s="109"/>
      <c r="G20837" s="109"/>
      <c r="H20837" s="109"/>
      <c r="I20837" s="110"/>
      <c r="J20837">
        <f t="shared" si="2176"/>
      </c>
      <c r="W20837">
        <f t="shared" si="2177"/>
      </c>
      <c r="X20837">
        <f t="shared" si="2178"/>
      </c>
      <c r="Y20837">
        <f t="shared" si="2179"/>
      </c>
      <c r="Z20837">
        <f t="shared" si="2180"/>
      </c>
    </row>
    <row r="20838" spans="1:26">
      <c r="A20838" s="33"/>
      <c r="B20838" s="10"/>
      <c r="C20838" s="10"/>
      <c r="D20838" s="91"/>
      <c r="E20838" s="91"/>
      <c r="F20838" s="91"/>
      <c r="G20838" s="92" t="s">
        <v>19</v>
      </c>
      <c r="H20838" s="91"/>
      <c r="I20838" s="111">
        <f>SUM(I20795:I20837)</f>
      </c>
      <c r="W20838">
        <f t="shared" si="2177"/>
      </c>
      <c r="X20838">
        <f t="shared" si="2178"/>
      </c>
      <c r="Y20838">
        <f t="shared" si="2179"/>
      </c>
      <c r="Z20838">
        <f t="shared" si="2180"/>
      </c>
    </row>
    <row r="20839" spans="1:26">
      <c r="A20839" s="33"/>
      <c r="B20839" s="10"/>
      <c r="C20839" s="10"/>
      <c r="D20839" s="69"/>
      <c r="E20839" s="69"/>
      <c r="F20839" s="69"/>
      <c r="G20839" s="69"/>
      <c r="H20839" s="112"/>
      <c r="I20839" s="61"/>
      <c r="W20839">
        <f t="shared" si="2177"/>
      </c>
      <c r="X20839">
        <f t="shared" si="2178"/>
      </c>
      <c r="Y20839">
        <f t="shared" si="2179"/>
      </c>
      <c r="Z20839">
        <f t="shared" si="2180"/>
      </c>
    </row>
    <row r="20840" spans="1:26" ht="15.75" thickBot="1">
      <c r="A20840" s="33"/>
      <c r="B20840" s="11" t="s">
        <v>20</v>
      </c>
      <c r="C20840" s="35"/>
      <c r="D20840" s="35"/>
      <c r="E20840" s="35"/>
      <c r="F20840" s="35"/>
      <c r="G20840" s="35"/>
      <c r="H20840" s="35"/>
      <c r="I20840" s="36"/>
      <c r="J20840">
        <f>SUM(J20795:J20839)</f>
      </c>
      <c r="W20840">
        <f t="shared" si="2177"/>
      </c>
      <c r="X20840">
        <f t="shared" si="2178"/>
      </c>
      <c r="Y20840">
        <f t="shared" si="2179"/>
      </c>
      <c r="Z20840">
        <f t="shared" si="2180"/>
      </c>
    </row>
    <row r="20841" spans="1:26" ht="15.75" thickBot="1">
      <c r="A20841" s="37"/>
      <c r="B20841" s="38"/>
      <c r="C20841" s="39" t="s">
        <v>21</v>
      </c>
      <c r="D20841" s="40">
        <f>SUM(D20795:D20840)</f>
      </c>
      <c r="E20841" s="41">
        <f>IF(H20841=I20841,"OK","NO")</f>
      </c>
      <c r="F20841" s="40">
        <f>SUM(F20795:F20840)</f>
      </c>
      <c r="G20841" s="40">
        <f>SUM(G20795:G20840)</f>
      </c>
      <c r="H20841" s="41"/>
      <c r="I20841" s="43">
        <f>SUM(I20838:I20840)</f>
      </c>
      <c r="W20841">
        <f t="shared" si="2177"/>
      </c>
      <c r="X20841">
        <f t="shared" si="2178"/>
      </c>
      <c r="Y20841">
        <f t="shared" si="2179"/>
      </c>
      <c r="Z20841">
        <f t="shared" si="2180"/>
      </c>
    </row>
    <row r="20842" spans="1:26" ht="15.75" thickBot="1">
      <c r="A20842" s="44"/>
      <c r="B20842" s="116"/>
      <c r="C20842" s="45"/>
      <c r="D20842" s="45"/>
      <c r="E20842" s="45"/>
      <c r="F20842" s="45"/>
      <c r="G20842" s="45"/>
      <c r="H20842" s="45"/>
      <c r="I20842" s="47"/>
      <c r="W20842">
        <f t="shared" si="2177"/>
      </c>
      <c r="X20842">
        <f t="shared" si="2178"/>
      </c>
      <c r="Y20842">
        <f t="shared" si="2179"/>
      </c>
      <c r="Z20842">
        <f t="shared" si="2180"/>
      </c>
    </row>
    <row r="20843" spans="1:26">
      <c r="A20843" s="12" t="s">
        <v>315</v>
      </c>
      <c r="B20843" s="12"/>
      <c r="C20843" s="12"/>
      <c r="D20843" s="13"/>
      <c r="E20843" s="14"/>
      <c r="F20843" s="14"/>
      <c r="G20843" s="14"/>
      <c r="H20843" s="2"/>
      <c r="I20843" s="12"/>
      <c r="W20843">
        <f t="shared" si="2177"/>
      </c>
      <c r="X20843">
        <f t="shared" si="2178"/>
      </c>
      <c r="Y20843">
        <f t="shared" si="2179"/>
      </c>
      <c r="Z20843">
        <f t="shared" si="2180"/>
      </c>
    </row>
    <row r="20844" spans="1:26">
      <c r="W20844">
        <f t="shared" si="2177"/>
      </c>
      <c r="X20844">
        <f t="shared" si="2178"/>
      </c>
      <c r="Y20844">
        <f t="shared" si="2179"/>
      </c>
      <c r="Z20844">
        <f t="shared" si="2180"/>
      </c>
    </row>
    <row r="20845" spans="1:26">
      <c r="W20845">
        <f t="shared" si="2177"/>
      </c>
      <c r="X20845">
        <f t="shared" si="2178"/>
      </c>
      <c r="Y20845">
        <f t="shared" si="2179"/>
      </c>
      <c r="Z20845">
        <f t="shared" si="2180"/>
      </c>
    </row>
    <row r="20846" spans="1:26">
      <c r="W20846">
        <f t="shared" si="2177"/>
      </c>
      <c r="X20846">
        <f t="shared" si="2178"/>
      </c>
      <c r="Y20846">
        <f t="shared" si="2179"/>
      </c>
      <c r="Z20846">
        <f t="shared" si="2180"/>
      </c>
    </row>
    <row r="20847" spans="1:26">
      <c r="W20847">
        <f t="shared" si="2177"/>
      </c>
      <c r="X20847">
        <f t="shared" si="2178"/>
      </c>
      <c r="Y20847">
        <f t="shared" si="2179"/>
      </c>
      <c r="Z20847">
        <f t="shared" si="2180"/>
      </c>
    </row>
    <row r="20848" spans="1:26">
      <c r="W20848">
        <f t="shared" si="2177"/>
      </c>
      <c r="X20848">
        <f t="shared" si="2178"/>
      </c>
      <c r="Y20848">
        <f t="shared" si="2179"/>
      </c>
      <c r="Z20848">
        <f t="shared" si="2180"/>
      </c>
    </row>
    <row r="20849" spans="1:26">
      <c r="W20849">
        <f t="shared" si="2177"/>
      </c>
      <c r="X20849">
        <f t="shared" si="2178"/>
      </c>
      <c r="Y20849">
        <f t="shared" si="2179"/>
      </c>
      <c r="Z20849">
        <f t="shared" si="2180"/>
      </c>
    </row>
    <row r="20850" spans="1:26">
      <c r="W20850">
        <f t="shared" si="2177"/>
      </c>
      <c r="X20850">
        <f t="shared" si="2178"/>
      </c>
      <c r="Y20850">
        <f t="shared" si="2179"/>
      </c>
      <c r="Z20850">
        <f t="shared" si="2180"/>
      </c>
    </row>
    <row r="20851" spans="1:26">
      <c r="A20851" s="1562" t="s">
        <v>0</v>
      </c>
      <c r="B20851" s="1562"/>
      <c r="C20851" s="1562"/>
      <c r="D20851" s="1562"/>
      <c r="E20851" s="1562"/>
      <c r="F20851" s="1562"/>
      <c r="G20851" s="1562"/>
      <c r="H20851" s="1562"/>
      <c r="I20851" s="1562"/>
      <c r="W20851">
        <f t="shared" si="2177"/>
      </c>
      <c r="X20851">
        <f t="shared" si="2178"/>
      </c>
      <c r="Y20851">
        <f t="shared" si="2179"/>
      </c>
      <c r="Z20851">
        <f t="shared" si="2180"/>
      </c>
    </row>
    <row r="20852" spans="1:26">
      <c r="W20852">
        <f t="shared" si="2177"/>
      </c>
      <c r="X20852">
        <f t="shared" si="2178"/>
      </c>
      <c r="Y20852">
        <f t="shared" si="2179"/>
      </c>
      <c r="Z20852">
        <f t="shared" si="2180"/>
      </c>
    </row>
    <row r="20853" spans="1:26">
      <c r="A20853" s="1" t="s">
        <v>1</v>
      </c>
      <c r="B20853" s="161"/>
      <c r="C20853" s="161"/>
      <c r="D20853" s="161"/>
      <c r="E20853" s="161"/>
      <c r="G20853" s="489" t="s">
        <v>2</v>
      </c>
      <c r="H20853" s="3" t="s">
        <v>2871</v>
      </c>
      <c r="W20853">
        <f t="shared" si="2177"/>
      </c>
      <c r="X20853">
        <f t="shared" si="2178"/>
      </c>
      <c r="Y20853">
        <f t="shared" si="2179"/>
      </c>
      <c r="Z20853">
        <f t="shared" si="2180"/>
      </c>
    </row>
    <row r="20854" spans="1:26">
      <c r="A20854" s="1" t="inlineStr">
        <is>
          <t>Dealer-007</t>
        </is>
      </c>
      <c r="B20854" s="161"/>
      <c r="C20854" s="161"/>
      <c r="D20854" s="161"/>
      <c r="E20854" s="161"/>
      <c r="F20854" s="4"/>
      <c r="G20854" s="488" t="s">
        <v>1440</v>
      </c>
      <c r="H20854" s="1" t="s">
        <v>2445</v>
      </c>
      <c r="W20854">
        <f t="shared" si="2177"/>
      </c>
      <c r="X20854">
        <f t="shared" si="2178"/>
      </c>
      <c r="Y20854">
        <f t="shared" si="2179"/>
      </c>
      <c r="Z20854">
        <f t="shared" si="2180"/>
      </c>
    </row>
    <row r="20855" spans="1:26">
      <c r="A20855" s="161" t="inlineStr">
        <is>
          <t>Address line (redacted)</t>
        </is>
      </c>
      <c r="B20855" s="1"/>
      <c r="C20855" s="161"/>
      <c r="D20855" s="161"/>
      <c r="E20855" s="161"/>
      <c r="F20855" s="161"/>
      <c r="W20855">
        <f t="shared" si="2177"/>
      </c>
      <c r="X20855">
        <f t="shared" si="2178"/>
      </c>
      <c r="Y20855">
        <f t="shared" si="2179"/>
      </c>
      <c r="Z20855">
        <f t="shared" si="2180"/>
      </c>
    </row>
    <row r="20856" spans="1:26">
      <c r="A20856" s="1" t="inlineStr">
        <is>
          <t>Address line (redacted)</t>
        </is>
      </c>
      <c r="B20856" s="1"/>
      <c r="C20856" s="1"/>
      <c r="D20856" s="161"/>
      <c r="E20856" s="161"/>
      <c r="F20856" s="161"/>
      <c r="G20856" s="161"/>
      <c r="H20856" s="161"/>
      <c r="I20856" s="161"/>
      <c r="W20856">
        <f t="shared" si="2177"/>
      </c>
      <c r="X20856">
        <f t="shared" si="2178"/>
      </c>
      <c r="Y20856">
        <f t="shared" si="2179"/>
      </c>
      <c r="Z20856">
        <f t="shared" si="2180"/>
      </c>
    </row>
    <row r="20857" spans="1:26">
      <c r="A20857" s="1" t="inlineStr">
        <is>
          <t>Address line (redacted)</t>
        </is>
      </c>
      <c r="B20857" s="1"/>
      <c r="C20857" s="161"/>
      <c r="D20857" s="161"/>
      <c r="E20857" s="161"/>
      <c r="F20857" s="161"/>
      <c r="G20857" s="161"/>
      <c r="H20857" s="161"/>
      <c r="I20857" s="161"/>
      <c r="W20857">
        <f t="shared" si="2177"/>
      </c>
      <c r="X20857">
        <f t="shared" si="2178"/>
      </c>
      <c r="Y20857">
        <f t="shared" si="2179"/>
      </c>
      <c r="Z20857">
        <f t="shared" si="2180"/>
      </c>
    </row>
    <row r="20858" spans="1:26">
      <c r="A20858" s="12" t="s">
        <v>4</v>
      </c>
      <c r="B20858" s="195" t="inlineStr">
        <is>
          <t>GSTIN-MASKED</t>
        </is>
      </c>
      <c r="C20858" s="161"/>
      <c r="D20858" s="196"/>
      <c r="E20858" s="196"/>
      <c r="F20858" s="196"/>
      <c r="G20858" s="196"/>
      <c r="H20858" s="196"/>
      <c r="I20858" s="161"/>
      <c r="W20858">
        <f t="shared" si="2177"/>
      </c>
      <c r="X20858">
        <f t="shared" si="2178"/>
      </c>
      <c r="Y20858">
        <f t="shared" si="2179"/>
      </c>
      <c r="Z20858">
        <f t="shared" si="2180"/>
      </c>
    </row>
    <row r="20859" spans="1:26">
      <c r="B20859" s="1"/>
      <c r="D20859" s="197"/>
      <c r="E20859" s="197"/>
      <c r="F20859" s="197"/>
      <c r="G20859" s="197"/>
      <c r="H20859" s="197"/>
      <c r="W20859">
        <f t="shared" si="2177"/>
      </c>
      <c r="X20859">
        <f t="shared" si="2178"/>
      </c>
      <c r="Y20859">
        <f t="shared" si="2179"/>
      </c>
      <c r="Z20859">
        <f t="shared" si="2180"/>
      </c>
    </row>
    <row r="20860" spans="1:26">
      <c r="A20860" s="1" t="s">
        <v>5</v>
      </c>
      <c r="D20860" s="197"/>
      <c r="E20860" s="197"/>
      <c r="F20860" s="197"/>
      <c r="G20860" s="197"/>
      <c r="H20860" s="197"/>
      <c r="W20860">
        <f t="shared" si="2177"/>
      </c>
      <c r="X20860">
        <f t="shared" si="2178"/>
      </c>
      <c r="Y20860">
        <f t="shared" si="2179"/>
      </c>
      <c r="Z20860">
        <f t="shared" si="2180"/>
      </c>
    </row>
    <row r="20861" spans="1:26">
      <c r="A20861" s="1" t="s">
        <v>6</v>
      </c>
      <c r="D20861" s="197"/>
      <c r="E20861" s="197"/>
      <c r="F20861" s="197"/>
      <c r="G20861" s="197"/>
      <c r="H20861" s="197"/>
      <c r="W20861">
        <f t="shared" si="2177"/>
      </c>
      <c r="X20861">
        <f t="shared" si="2178"/>
      </c>
      <c r="Y20861">
        <f t="shared" si="2179"/>
      </c>
      <c r="Z20861">
        <f t="shared" si="2180"/>
      </c>
    </row>
    <row r="20862" spans="1:26" ht="15.75" thickBot="1">
      <c r="A20862" s="1" t="s">
        <v>7</v>
      </c>
      <c r="W20862">
        <f t="shared" si="2177"/>
      </c>
      <c r="X20862">
        <f t="shared" si="2178"/>
      </c>
      <c r="Y20862">
        <f t="shared" si="2179"/>
      </c>
      <c r="Z20862">
        <f t="shared" si="2180"/>
      </c>
    </row>
    <row r="20863" spans="1:26" ht="24">
      <c r="A20863" s="198" t="s">
        <v>8</v>
      </c>
      <c r="B20863" s="199" t="s">
        <v>9</v>
      </c>
      <c r="C20863" s="564" t="s">
        <v>10</v>
      </c>
      <c r="D20863" s="200" t="s">
        <v>11</v>
      </c>
      <c r="E20863" s="200" t="s">
        <v>12</v>
      </c>
      <c r="F20863" s="200" t="s">
        <v>13</v>
      </c>
      <c r="G20863" s="200" t="s">
        <v>14</v>
      </c>
      <c r="H20863" s="201" t="s">
        <v>15</v>
      </c>
      <c r="I20863" s="202" t="s">
        <v>16</v>
      </c>
      <c r="W20863">
        <f t="shared" si="2177"/>
      </c>
      <c r="X20863">
        <f t="shared" si="2178"/>
      </c>
      <c r="Y20863">
        <f t="shared" si="2179"/>
      </c>
      <c r="Z20863">
        <f t="shared" si="2180"/>
      </c>
    </row>
    <row r="20864" spans="1:26">
      <c r="A20864" s="5"/>
      <c r="B20864" s="1564" t="s">
        <v>375</v>
      </c>
      <c r="C20864" s="1565"/>
      <c r="D20864" s="5"/>
      <c r="E20864" s="16"/>
      <c r="F20864" s="16"/>
      <c r="G20864" s="6"/>
      <c r="H20864" s="16"/>
      <c r="I20864" s="58"/>
      <c r="W20864">
        <f t="shared" si="2177"/>
      </c>
      <c r="X20864">
        <f t="shared" si="2178"/>
      </c>
      <c r="Y20864">
        <f t="shared" si="2179"/>
      </c>
      <c r="Z20864">
        <f t="shared" si="2180"/>
      </c>
    </row>
    <row r="20865" spans="1:26">
      <c r="A20865" s="5">
        <v>1</v>
      </c>
      <c r="B20865" s="106" t="s">
        <v>711</v>
      </c>
      <c r="C20865" s="15" t="s">
        <v>712</v>
      </c>
      <c r="D20865" s="9">
        <v>1</v>
      </c>
      <c r="E20865" s="9">
        <v>20</v>
      </c>
      <c r="F20865" s="16">
        <f>+E20865*D20865</f>
      </c>
      <c r="G20865" s="6">
        <f>+E20865*D20865</f>
      </c>
      <c r="H20865" s="5">
        <v>1</v>
      </c>
      <c r="I20865" s="58">
        <f>+H20865*G20865</f>
      </c>
      <c r="J20865">
        <f>75*18%</f>
      </c>
      <c r="K20865">
        <f t="shared" ref="K20865:K20873" si="2183">+H20865-J20865</f>
      </c>
      <c r="L20865">
        <f t="shared" ref="L20865:L20873" si="2184">+K20865*G20865</f>
      </c>
      <c r="W20865">
        <f t="shared" si="2177"/>
      </c>
      <c r="X20865">
        <f t="shared" si="2178"/>
      </c>
      <c r="Y20865">
        <f t="shared" si="2179"/>
      </c>
      <c r="Z20865">
        <f t="shared" si="2180"/>
      </c>
    </row>
    <row r="20866" spans="1:26">
      <c r="A20866" s="5"/>
      <c r="B20866" s="1564" t="s">
        <v>369</v>
      </c>
      <c r="C20866" s="1565"/>
      <c r="D20866" s="6"/>
      <c r="E20866" s="6"/>
      <c r="F20866" s="16"/>
      <c r="G20866" s="6"/>
      <c r="H20866" s="5"/>
      <c r="I20866" s="58"/>
      <c r="W20866">
        <f t="shared" si="2177"/>
      </c>
      <c r="X20866">
        <f t="shared" si="2178"/>
      </c>
      <c r="Y20866">
        <f t="shared" si="2179"/>
      </c>
      <c r="Z20866">
        <f t="shared" si="2180"/>
      </c>
    </row>
    <row r="20867" spans="1:26">
      <c r="A20867" s="5">
        <v>2</v>
      </c>
      <c r="B20867" s="20" t="s">
        <v>1212</v>
      </c>
      <c r="C20867" s="5" t="s">
        <v>1211</v>
      </c>
      <c r="D20867" s="9">
        <v>1</v>
      </c>
      <c r="E20867" s="5">
        <v>25</v>
      </c>
      <c r="F20867" s="16">
        <v>25</v>
      </c>
      <c r="G20867" s="6">
        <f>+F20867</f>
      </c>
      <c r="H20867" s="7">
        <v>1</v>
      </c>
      <c r="I20867" s="58">
        <f t="shared" ref="I20867:I20874" si="2185">+H20867*G20867</f>
      </c>
      <c r="J20867">
        <v>3.2</v>
      </c>
      <c r="K20867">
        <f t="shared" si="2183"/>
      </c>
      <c r="L20867">
        <f t="shared" si="2184"/>
      </c>
      <c r="W20867">
        <f t="shared" si="2177"/>
      </c>
      <c r="X20867">
        <f t="shared" si="2178"/>
      </c>
      <c r="Y20867">
        <f t="shared" si="2179"/>
      </c>
      <c r="Z20867">
        <f t="shared" si="2180"/>
      </c>
    </row>
    <row r="20868" spans="1:26">
      <c r="A20868" s="5">
        <v>3</v>
      </c>
      <c r="B20868" s="20" t="s">
        <v>600</v>
      </c>
      <c r="C20868" s="5" t="s">
        <v>601</v>
      </c>
      <c r="D20868" s="9">
        <v>5</v>
      </c>
      <c r="E20868" s="5">
        <v>25</v>
      </c>
      <c r="F20868" s="16">
        <v>125</v>
      </c>
      <c r="G20868" s="6">
        <f>+F20868</f>
      </c>
      <c r="H20868" s="7">
        <v>1</v>
      </c>
      <c r="I20868" s="58">
        <f t="shared" si="2185"/>
      </c>
      <c r="J20868">
        <v>3.2</v>
      </c>
      <c r="K20868">
        <f t="shared" si="2183"/>
      </c>
      <c r="L20868">
        <f t="shared" si="2184"/>
      </c>
      <c r="W20868">
        <f t="shared" ref="W20868:W20931" si="2186">IF(LEFT($H20868&amp;"",5)="2019-",$H20868,W20867)</f>
      </c>
      <c r="X20868">
        <f t="shared" ref="X20868:X20931" si="2187">IF($W20868="",0,IF(COUNTIF($AB$2:$AB$80,$W20868)&gt;0,1,0))</f>
      </c>
      <c r="Y20868">
        <f t="shared" ref="Y20868:Y20931" si="2188">IF($C20868="","",UPPER(TRIM(IFERROR(LEFT($C20868&amp;"",FIND("/",$C20868&amp;"")-1),$C20868&amp;""))))</f>
      </c>
      <c r="Z20868">
        <f t="shared" ref="Z20868:Z20931" si="2189">IFERROR(IF(ISNUMBER($G20868),$G20868,0),0)</f>
      </c>
    </row>
    <row r="20869" spans="1:26">
      <c r="A20869" s="5">
        <v>4</v>
      </c>
      <c r="B20869" s="20" t="s">
        <v>1128</v>
      </c>
      <c r="C20869" s="5" t="s">
        <v>592</v>
      </c>
      <c r="D20869" s="9">
        <v>5</v>
      </c>
      <c r="E20869" s="5">
        <v>25</v>
      </c>
      <c r="F20869" s="16">
        <v>125</v>
      </c>
      <c r="G20869" s="6">
        <f>+F20869</f>
      </c>
      <c r="H20869" s="7">
        <v>1</v>
      </c>
      <c r="I20869" s="58">
        <f t="shared" si="2185"/>
      </c>
      <c r="J20869">
        <v>3.2</v>
      </c>
      <c r="K20869">
        <f t="shared" si="2183"/>
      </c>
      <c r="L20869">
        <f t="shared" si="2184"/>
      </c>
      <c r="W20869">
        <f t="shared" si="2186"/>
      </c>
      <c r="X20869">
        <f t="shared" si="2187"/>
      </c>
      <c r="Y20869">
        <f t="shared" si="2188"/>
      </c>
      <c r="Z20869">
        <f t="shared" si="2189"/>
      </c>
    </row>
    <row r="20870" spans="1:26">
      <c r="A20870" s="5"/>
      <c r="B20870" s="1564" t="s">
        <v>18</v>
      </c>
      <c r="C20870" s="1565"/>
      <c r="D20870" s="6"/>
      <c r="E20870" s="6"/>
      <c r="F20870" s="16"/>
      <c r="G20870" s="6"/>
      <c r="H20870" s="5"/>
      <c r="I20870" s="58"/>
      <c r="W20870">
        <f t="shared" si="2186"/>
      </c>
      <c r="X20870">
        <f t="shared" si="2187"/>
      </c>
      <c r="Y20870">
        <f t="shared" si="2188"/>
      </c>
      <c r="Z20870">
        <f t="shared" si="2189"/>
      </c>
    </row>
    <row r="20871" spans="1:26">
      <c r="A20871" s="5">
        <v>5</v>
      </c>
      <c r="B20871" s="128" t="s">
        <v>1412</v>
      </c>
      <c r="C20871" s="9" t="s">
        <v>1411</v>
      </c>
      <c r="D20871" s="9">
        <v>2</v>
      </c>
      <c r="E20871" s="5">
        <v>4</v>
      </c>
      <c r="F20871" s="16">
        <f>+E20871*D20871</f>
      </c>
      <c r="G20871" s="6">
        <f>+E20871*D20871</f>
      </c>
      <c r="H20871" s="9">
        <v>1</v>
      </c>
      <c r="I20871" s="58">
        <f t="shared" si="2185"/>
      </c>
      <c r="J20871">
        <v>119</v>
      </c>
      <c r="K20871">
        <f t="shared" si="2183"/>
      </c>
      <c r="L20871">
        <f t="shared" si="2184"/>
      </c>
      <c r="W20871">
        <f t="shared" si="2186"/>
      </c>
      <c r="X20871">
        <f t="shared" si="2187"/>
      </c>
      <c r="Y20871">
        <f t="shared" si="2188"/>
      </c>
      <c r="Z20871">
        <f t="shared" si="2189"/>
      </c>
    </row>
    <row r="20872" spans="1:26">
      <c r="A20872" s="5">
        <v>6</v>
      </c>
      <c r="B20872" s="95" t="s">
        <v>830</v>
      </c>
      <c r="C20872" s="101" t="s">
        <v>829</v>
      </c>
      <c r="D20872" s="9">
        <v>2</v>
      </c>
      <c r="E20872" s="5">
        <v>4</v>
      </c>
      <c r="F20872" s="16">
        <f>+E20872*D20872</f>
      </c>
      <c r="G20872" s="6">
        <f>+E20872*D20872</f>
      </c>
      <c r="H20872" s="16">
        <v>1</v>
      </c>
      <c r="I20872" s="58">
        <f t="shared" si="2185"/>
      </c>
      <c r="J20872">
        <v>119</v>
      </c>
      <c r="K20872">
        <f t="shared" si="2183"/>
      </c>
      <c r="L20872">
        <f t="shared" si="2184"/>
      </c>
      <c r="W20872">
        <f t="shared" si="2186"/>
      </c>
      <c r="X20872">
        <f t="shared" si="2187"/>
      </c>
      <c r="Y20872">
        <f t="shared" si="2188"/>
      </c>
      <c r="Z20872">
        <f t="shared" si="2189"/>
      </c>
    </row>
    <row r="20873" spans="1:26">
      <c r="A20873" s="5">
        <v>7</v>
      </c>
      <c r="B20873" s="95" t="s">
        <v>828</v>
      </c>
      <c r="C20873" s="101" t="s">
        <v>827</v>
      </c>
      <c r="D20873" s="9">
        <v>2</v>
      </c>
      <c r="E20873" s="5">
        <v>4</v>
      </c>
      <c r="F20873" s="16">
        <f>+E20873*D20873</f>
      </c>
      <c r="G20873" s="6">
        <f>+E20873*D20873</f>
      </c>
      <c r="H20873" s="16">
        <v>1</v>
      </c>
      <c r="I20873" s="58">
        <f t="shared" si="2185"/>
      </c>
      <c r="J20873">
        <v>119</v>
      </c>
      <c r="K20873">
        <f t="shared" si="2183"/>
      </c>
      <c r="L20873">
        <f t="shared" si="2184"/>
      </c>
      <c r="W20873">
        <f t="shared" si="2186"/>
      </c>
      <c r="X20873">
        <f t="shared" si="2187"/>
      </c>
      <c r="Y20873">
        <f t="shared" si="2188"/>
      </c>
      <c r="Z20873">
        <f t="shared" si="2189"/>
      </c>
    </row>
    <row r="20874" spans="1:26">
      <c r="A20874" s="5">
        <v>8</v>
      </c>
      <c r="B20874" s="95" t="s">
        <v>1000</v>
      </c>
      <c r="C20874" s="101" t="s">
        <v>999</v>
      </c>
      <c r="D20874" s="9">
        <v>1</v>
      </c>
      <c r="E20874" s="5">
        <v>4</v>
      </c>
      <c r="F20874" s="16">
        <f>+E20874*D20874</f>
      </c>
      <c r="G20874" s="6">
        <f>+E20874*D20874</f>
      </c>
      <c r="H20874" s="16">
        <v>1</v>
      </c>
      <c r="I20874" s="58">
        <f t="shared" si="2185"/>
      </c>
      <c r="J20874">
        <v>119</v>
      </c>
      <c r="K20874">
        <f>+H20874-J20874</f>
      </c>
      <c r="L20874">
        <f>+K20874*G20874</f>
      </c>
      <c r="W20874">
        <f t="shared" si="2186"/>
      </c>
      <c r="X20874">
        <f t="shared" si="2187"/>
      </c>
      <c r="Y20874">
        <f t="shared" si="2188"/>
      </c>
      <c r="Z20874">
        <f t="shared" si="2189"/>
      </c>
    </row>
    <row r="20875" spans="1:26">
      <c r="A20875" s="107"/>
      <c r="B20875" s="1564" t="s">
        <v>17</v>
      </c>
      <c r="C20875" s="1565"/>
      <c r="D20875" s="186"/>
      <c r="E20875" s="186"/>
      <c r="F20875" s="238"/>
      <c r="G20875" s="186"/>
      <c r="H20875" s="184"/>
      <c r="I20875" s="388"/>
      <c r="W20875">
        <f t="shared" si="2186"/>
      </c>
      <c r="X20875">
        <f t="shared" si="2187"/>
      </c>
      <c r="Y20875">
        <f t="shared" si="2188"/>
      </c>
      <c r="Z20875">
        <f t="shared" si="2189"/>
      </c>
    </row>
    <row r="20876" spans="1:26">
      <c r="A20876" s="5">
        <v>9</v>
      </c>
      <c r="B20876" s="8" t="s">
        <v>2212</v>
      </c>
      <c r="C20876" s="5" t="s">
        <v>2211</v>
      </c>
      <c r="D20876" s="9">
        <v>1</v>
      </c>
      <c r="E20876" s="5">
        <v>5</v>
      </c>
      <c r="F20876" s="16">
        <f t="shared" ref="F20876:F20890" si="2190">+E20876*D20876</f>
      </c>
      <c r="G20876" s="6">
        <f t="shared" ref="G20876:G20890" si="2191">+E20876*D20876</f>
      </c>
      <c r="H20876" s="5">
        <v>1</v>
      </c>
      <c r="I20876" s="58">
        <f t="shared" ref="I20876:I20890" si="2192">+H20876*G20876</f>
      </c>
      <c r="J20876">
        <v>119</v>
      </c>
      <c r="K20876">
        <f t="shared" ref="K20876:K20890" si="2193">+H20876-J20876</f>
      </c>
      <c r="L20876">
        <f t="shared" ref="L20876:L20890" si="2194">+K20876*G20876</f>
      </c>
      <c r="W20876">
        <f t="shared" si="2186"/>
      </c>
      <c r="X20876">
        <f t="shared" si="2187"/>
      </c>
      <c r="Y20876">
        <f t="shared" si="2188"/>
      </c>
      <c r="Z20876">
        <f t="shared" si="2189"/>
      </c>
    </row>
    <row r="20877" spans="1:26">
      <c r="A20877" s="5">
        <v>10</v>
      </c>
      <c r="B20877" s="8" t="s">
        <v>464</v>
      </c>
      <c r="C20877" s="5" t="s">
        <v>463</v>
      </c>
      <c r="D20877" s="9">
        <v>1</v>
      </c>
      <c r="E20877" s="5">
        <v>5</v>
      </c>
      <c r="F20877" s="16">
        <f t="shared" si="2190"/>
      </c>
      <c r="G20877" s="6">
        <f t="shared" si="2191"/>
      </c>
      <c r="H20877" s="5">
        <v>1</v>
      </c>
      <c r="I20877" s="58">
        <f t="shared" si="2192"/>
      </c>
      <c r="J20877">
        <v>119</v>
      </c>
      <c r="K20877">
        <f t="shared" si="2193"/>
      </c>
      <c r="L20877">
        <f t="shared" si="2194"/>
      </c>
      <c r="W20877">
        <f t="shared" si="2186"/>
      </c>
      <c r="X20877">
        <f t="shared" si="2187"/>
      </c>
      <c r="Y20877">
        <f t="shared" si="2188"/>
      </c>
      <c r="Z20877">
        <f t="shared" si="2189"/>
      </c>
    </row>
    <row r="20878" spans="1:26">
      <c r="A20878" s="5"/>
      <c r="B20878" s="8"/>
      <c r="C20878" s="5"/>
      <c r="D20878" s="9"/>
      <c r="E20878" s="5"/>
      <c r="F20878" s="16"/>
      <c r="G20878" s="6"/>
      <c r="H20878" s="5"/>
      <c r="I20878" s="58"/>
      <c r="W20878">
        <f t="shared" si="2186"/>
      </c>
      <c r="X20878">
        <f t="shared" si="2187"/>
      </c>
      <c r="Y20878">
        <f t="shared" si="2188"/>
      </c>
      <c r="Z20878">
        <f t="shared" si="2189"/>
      </c>
    </row>
    <row r="20879" spans="1:26">
      <c r="A20879" s="5">
        <v>12</v>
      </c>
      <c r="B20879" s="8" t="s">
        <v>346</v>
      </c>
      <c r="C20879" s="5" t="s">
        <v>347</v>
      </c>
      <c r="D20879" s="9">
        <v>1</v>
      </c>
      <c r="E20879" s="5">
        <v>5</v>
      </c>
      <c r="F20879" s="16">
        <f t="shared" si="2190"/>
      </c>
      <c r="G20879" s="6">
        <f t="shared" si="2191"/>
      </c>
      <c r="H20879" s="5">
        <v>1</v>
      </c>
      <c r="I20879" s="58">
        <f t="shared" si="2192"/>
      </c>
      <c r="J20879">
        <v>119</v>
      </c>
      <c r="K20879">
        <f t="shared" si="2193"/>
      </c>
      <c r="L20879">
        <f t="shared" si="2194"/>
      </c>
      <c r="W20879">
        <f t="shared" si="2186"/>
      </c>
      <c r="X20879">
        <f t="shared" si="2187"/>
      </c>
      <c r="Y20879">
        <f t="shared" si="2188"/>
      </c>
      <c r="Z20879">
        <f t="shared" si="2189"/>
      </c>
    </row>
    <row r="20880" spans="1:26">
      <c r="A20880" s="5">
        <v>13</v>
      </c>
      <c r="B20880" s="8" t="s">
        <v>348</v>
      </c>
      <c r="C20880" s="5" t="s">
        <v>349</v>
      </c>
      <c r="D20880" s="9">
        <v>1</v>
      </c>
      <c r="E20880" s="5">
        <v>5</v>
      </c>
      <c r="F20880" s="16">
        <f t="shared" si="2190"/>
      </c>
      <c r="G20880" s="6">
        <f t="shared" si="2191"/>
      </c>
      <c r="H20880" s="5">
        <v>1</v>
      </c>
      <c r="I20880" s="58">
        <f t="shared" si="2192"/>
      </c>
      <c r="J20880">
        <v>119</v>
      </c>
      <c r="K20880">
        <f t="shared" si="2193"/>
      </c>
      <c r="L20880">
        <f t="shared" si="2194"/>
      </c>
      <c r="W20880">
        <f t="shared" si="2186"/>
      </c>
      <c r="X20880">
        <f t="shared" si="2187"/>
      </c>
      <c r="Y20880">
        <f t="shared" si="2188"/>
      </c>
      <c r="Z20880">
        <f t="shared" si="2189"/>
      </c>
    </row>
    <row r="20881" spans="1:26">
      <c r="A20881" s="5">
        <v>14</v>
      </c>
      <c r="B20881" s="8" t="s">
        <v>462</v>
      </c>
      <c r="C20881" s="5" t="s">
        <v>461</v>
      </c>
      <c r="D20881" s="9">
        <v>4</v>
      </c>
      <c r="E20881" s="5">
        <v>1</v>
      </c>
      <c r="F20881" s="16">
        <f t="shared" si="2190"/>
      </c>
      <c r="G20881" s="6">
        <f t="shared" si="2191"/>
      </c>
      <c r="H20881" s="5">
        <v>1</v>
      </c>
      <c r="I20881" s="58">
        <f t="shared" si="2192"/>
      </c>
      <c r="J20881">
        <v>119</v>
      </c>
      <c r="K20881">
        <f t="shared" si="2193"/>
      </c>
      <c r="L20881">
        <f t="shared" si="2194"/>
      </c>
      <c r="W20881">
        <f t="shared" si="2186"/>
      </c>
      <c r="X20881">
        <f t="shared" si="2187"/>
      </c>
      <c r="Y20881">
        <f t="shared" si="2188"/>
      </c>
      <c r="Z20881">
        <f t="shared" si="2189"/>
      </c>
    </row>
    <row r="20882" spans="1:26">
      <c r="A20882" s="5">
        <v>15</v>
      </c>
      <c r="B20882" s="8" t="s">
        <v>460</v>
      </c>
      <c r="C20882" s="5" t="s">
        <v>459</v>
      </c>
      <c r="D20882" s="9">
        <v>1</v>
      </c>
      <c r="E20882" s="5">
        <v>5</v>
      </c>
      <c r="F20882" s="16">
        <f t="shared" si="2190"/>
      </c>
      <c r="G20882" s="6">
        <f t="shared" si="2191"/>
      </c>
      <c r="H20882" s="5">
        <v>1</v>
      </c>
      <c r="I20882" s="58">
        <f t="shared" si="2192"/>
      </c>
      <c r="J20882">
        <v>119</v>
      </c>
      <c r="K20882">
        <f t="shared" si="2193"/>
      </c>
      <c r="L20882">
        <f t="shared" si="2194"/>
      </c>
      <c r="W20882">
        <f t="shared" si="2186"/>
      </c>
      <c r="X20882">
        <f t="shared" si="2187"/>
      </c>
      <c r="Y20882">
        <f t="shared" si="2188"/>
      </c>
      <c r="Z20882">
        <f t="shared" si="2189"/>
      </c>
    </row>
    <row r="20883" spans="1:26">
      <c r="A20883" s="5">
        <v>16</v>
      </c>
      <c r="B20883" s="8" t="s">
        <v>27</v>
      </c>
      <c r="C20883" s="5" t="s">
        <v>22</v>
      </c>
      <c r="D20883" s="9">
        <v>1</v>
      </c>
      <c r="E20883" s="5">
        <v>5</v>
      </c>
      <c r="F20883" s="16">
        <f t="shared" si="2190"/>
      </c>
      <c r="G20883" s="6">
        <f t="shared" si="2191"/>
      </c>
      <c r="H20883" s="5">
        <v>1</v>
      </c>
      <c r="I20883" s="58">
        <f t="shared" si="2192"/>
      </c>
      <c r="J20883">
        <v>119</v>
      </c>
      <c r="K20883">
        <f t="shared" si="2193"/>
      </c>
      <c r="L20883">
        <f t="shared" si="2194"/>
      </c>
      <c r="W20883">
        <f t="shared" si="2186"/>
      </c>
      <c r="X20883">
        <f t="shared" si="2187"/>
      </c>
      <c r="Y20883">
        <f t="shared" si="2188"/>
      </c>
      <c r="Z20883">
        <f t="shared" si="2189"/>
      </c>
    </row>
    <row r="20884" spans="1:26">
      <c r="A20884" s="5">
        <v>17</v>
      </c>
      <c r="B20884" s="8" t="s">
        <v>1156</v>
      </c>
      <c r="C20884" s="5" t="s">
        <v>1157</v>
      </c>
      <c r="D20884" s="9">
        <v>3</v>
      </c>
      <c r="E20884" s="5">
        <v>1</v>
      </c>
      <c r="F20884" s="16">
        <v>3</v>
      </c>
      <c r="G20884" s="6">
        <f>+F20884</f>
      </c>
      <c r="H20884" s="5">
        <v>1</v>
      </c>
      <c r="I20884" s="58">
        <f t="shared" si="2192"/>
      </c>
      <c r="J20884">
        <v>119</v>
      </c>
      <c r="K20884">
        <f t="shared" si="2193"/>
      </c>
      <c r="L20884">
        <f t="shared" si="2194"/>
      </c>
      <c r="W20884">
        <f t="shared" si="2186"/>
      </c>
      <c r="X20884">
        <f t="shared" si="2187"/>
      </c>
      <c r="Y20884">
        <f t="shared" si="2188"/>
      </c>
      <c r="Z20884">
        <f t="shared" si="2189"/>
      </c>
    </row>
    <row r="20885" spans="1:26">
      <c r="A20885" s="5">
        <v>18</v>
      </c>
      <c r="B20885" s="8" t="s">
        <v>2039</v>
      </c>
      <c r="C20885" s="5" t="s">
        <v>2040</v>
      </c>
      <c r="D20885" s="9">
        <v>1</v>
      </c>
      <c r="E20885" s="5">
        <v>5</v>
      </c>
      <c r="F20885" s="16">
        <f t="shared" si="2190"/>
      </c>
      <c r="G20885" s="6">
        <f t="shared" si="2191"/>
      </c>
      <c r="H20885" s="5">
        <v>1</v>
      </c>
      <c r="I20885" s="58">
        <f t="shared" si="2192"/>
      </c>
      <c r="J20885">
        <v>119</v>
      </c>
      <c r="K20885">
        <f t="shared" si="2193"/>
      </c>
      <c r="L20885">
        <f t="shared" si="2194"/>
      </c>
      <c r="W20885">
        <f t="shared" si="2186"/>
      </c>
      <c r="X20885">
        <f t="shared" si="2187"/>
      </c>
      <c r="Y20885">
        <f t="shared" si="2188"/>
      </c>
      <c r="Z20885">
        <f t="shared" si="2189"/>
      </c>
    </row>
    <row r="20886" spans="1:26">
      <c r="A20886" s="5"/>
      <c r="B20886" s="8"/>
      <c r="C20886" s="5"/>
      <c r="D20886" s="9"/>
      <c r="E20886" s="5"/>
      <c r="F20886" s="16"/>
      <c r="G20886" s="6"/>
      <c r="H20886" s="5"/>
      <c r="I20886" s="58"/>
      <c r="W20886">
        <f t="shared" si="2186"/>
      </c>
      <c r="X20886">
        <f t="shared" si="2187"/>
      </c>
      <c r="Y20886">
        <f t="shared" si="2188"/>
      </c>
      <c r="Z20886">
        <f t="shared" si="2189"/>
      </c>
    </row>
    <row r="20887" spans="1:26">
      <c r="A20887" s="5">
        <v>20</v>
      </c>
      <c r="B20887" s="8" t="s">
        <v>1421</v>
      </c>
      <c r="C20887" s="5" t="s">
        <v>50</v>
      </c>
      <c r="D20887" s="9">
        <v>3</v>
      </c>
      <c r="E20887" s="5">
        <v>1</v>
      </c>
      <c r="F20887" s="16">
        <f t="shared" si="2190"/>
      </c>
      <c r="G20887" s="6">
        <f t="shared" si="2191"/>
      </c>
      <c r="H20887" s="5">
        <v>1</v>
      </c>
      <c r="I20887" s="58">
        <f t="shared" si="2192"/>
      </c>
      <c r="J20887">
        <v>119</v>
      </c>
      <c r="K20887">
        <f t="shared" si="2193"/>
      </c>
      <c r="L20887">
        <f t="shared" si="2194"/>
      </c>
      <c r="W20887">
        <f t="shared" si="2186"/>
      </c>
      <c r="X20887">
        <f t="shared" si="2187"/>
      </c>
      <c r="Y20887">
        <f t="shared" si="2188"/>
      </c>
      <c r="Z20887">
        <f t="shared" si="2189"/>
      </c>
    </row>
    <row r="20888" spans="1:26">
      <c r="A20888" s="5">
        <v>21</v>
      </c>
      <c r="B20888" s="8" t="s">
        <v>451</v>
      </c>
      <c r="C20888" s="5" t="s">
        <v>450</v>
      </c>
      <c r="D20888" s="9">
        <v>1</v>
      </c>
      <c r="E20888" s="5">
        <v>5</v>
      </c>
      <c r="F20888" s="16">
        <f t="shared" si="2190"/>
      </c>
      <c r="G20888" s="6">
        <f t="shared" si="2191"/>
      </c>
      <c r="H20888" s="5">
        <v>1</v>
      </c>
      <c r="I20888" s="58">
        <f t="shared" si="2192"/>
      </c>
      <c r="J20888">
        <v>119</v>
      </c>
      <c r="K20888">
        <f t="shared" si="2193"/>
      </c>
      <c r="L20888">
        <f t="shared" si="2194"/>
      </c>
      <c r="W20888">
        <f t="shared" si="2186"/>
      </c>
      <c r="X20888">
        <f t="shared" si="2187"/>
      </c>
      <c r="Y20888">
        <f t="shared" si="2188"/>
      </c>
      <c r="Z20888">
        <f t="shared" si="2189"/>
      </c>
    </row>
    <row r="20889" spans="1:26">
      <c r="A20889" s="5">
        <v>22</v>
      </c>
      <c r="B20889" s="8" t="s">
        <v>449</v>
      </c>
      <c r="C20889" s="5" t="s">
        <v>448</v>
      </c>
      <c r="D20889" s="9">
        <v>1</v>
      </c>
      <c r="E20889" s="5">
        <v>5</v>
      </c>
      <c r="F20889" s="16">
        <f t="shared" si="2190"/>
      </c>
      <c r="G20889" s="6">
        <f t="shared" si="2191"/>
      </c>
      <c r="H20889" s="5">
        <v>1</v>
      </c>
      <c r="I20889" s="58">
        <f t="shared" si="2192"/>
      </c>
      <c r="J20889">
        <v>119</v>
      </c>
      <c r="K20889">
        <f t="shared" si="2193"/>
      </c>
      <c r="L20889">
        <f t="shared" si="2194"/>
      </c>
      <c r="W20889">
        <f t="shared" si="2186"/>
      </c>
      <c r="X20889">
        <f t="shared" si="2187"/>
      </c>
      <c r="Y20889">
        <f t="shared" si="2188"/>
      </c>
      <c r="Z20889">
        <f t="shared" si="2189"/>
      </c>
    </row>
    <row r="20890" spans="1:26">
      <c r="A20890" s="5">
        <v>23</v>
      </c>
      <c r="B20890" s="8" t="s">
        <v>1061</v>
      </c>
      <c r="C20890" s="5" t="s">
        <v>1060</v>
      </c>
      <c r="D20890" s="9">
        <v>1</v>
      </c>
      <c r="E20890" s="5">
        <v>5</v>
      </c>
      <c r="F20890" s="16">
        <f t="shared" si="2190"/>
      </c>
      <c r="G20890" s="6">
        <f t="shared" si="2191"/>
      </c>
      <c r="H20890" s="5">
        <v>1</v>
      </c>
      <c r="I20890" s="58">
        <f t="shared" si="2192"/>
      </c>
      <c r="J20890">
        <v>119</v>
      </c>
      <c r="K20890">
        <f t="shared" si="2193"/>
      </c>
      <c r="L20890">
        <f t="shared" si="2194"/>
      </c>
      <c r="W20890">
        <f t="shared" si="2186"/>
      </c>
      <c r="X20890">
        <f t="shared" si="2187"/>
      </c>
      <c r="Y20890">
        <f t="shared" si="2188"/>
      </c>
      <c r="Z20890">
        <f t="shared" si="2189"/>
      </c>
    </row>
    <row r="20891" spans="1:26">
      <c r="A20891" s="107"/>
      <c r="B20891" s="1564" t="s">
        <v>2872</v>
      </c>
      <c r="C20891" s="1565"/>
      <c r="D20891" s="185"/>
      <c r="E20891" s="184"/>
      <c r="F20891" s="238"/>
      <c r="G20891" s="186"/>
      <c r="H20891" s="184"/>
      <c r="I20891" s="388"/>
      <c r="W20891">
        <f t="shared" si="2186"/>
      </c>
      <c r="X20891">
        <f t="shared" si="2187"/>
      </c>
      <c r="Y20891">
        <f t="shared" si="2188"/>
      </c>
      <c r="Z20891">
        <f t="shared" si="2189"/>
      </c>
    </row>
    <row r="20892" spans="1:26" s="809" customFormat="1" ht="24">
      <c r="A20892" s="805">
        <v>24</v>
      </c>
      <c r="B20892" s="810" t="s">
        <v>2873</v>
      </c>
      <c r="C20892" s="806" t="s">
        <v>652</v>
      </c>
      <c r="D20892" s="807">
        <v>1</v>
      </c>
      <c r="E20892" s="806">
        <v>1</v>
      </c>
      <c r="F20892" s="806">
        <v>1</v>
      </c>
      <c r="G20892" s="807">
        <v>1</v>
      </c>
      <c r="H20892" s="806" t="s">
        <v>780</v>
      </c>
      <c r="I20892" s="808"/>
      <c r="W20892">
        <f t="shared" si="2186"/>
      </c>
      <c r="X20892">
        <f t="shared" si="2187"/>
      </c>
      <c r="Y20892">
        <f t="shared" si="2188"/>
      </c>
      <c r="Z20892">
        <f t="shared" si="2189"/>
      </c>
    </row>
    <row r="20893" spans="1:26" ht="15" customHeight="1" thickBot="1">
      <c r="A20893" s="33"/>
      <c r="B20893" s="212"/>
      <c r="C20893" s="213"/>
      <c r="D20893" s="214"/>
      <c r="E20893" s="214"/>
      <c r="F20893" s="214"/>
      <c r="G20893" s="214"/>
      <c r="H20893" s="214"/>
      <c r="I20893" s="215"/>
      <c r="W20893">
        <f t="shared" si="2186"/>
      </c>
      <c r="X20893">
        <f t="shared" si="2187"/>
      </c>
      <c r="Y20893">
        <f t="shared" si="2188"/>
      </c>
      <c r="Z20893">
        <f t="shared" si="2189"/>
      </c>
    </row>
    <row r="20894" spans="1:26" ht="15" customHeight="1">
      <c r="A20894" s="33"/>
      <c r="B20894" s="216"/>
      <c r="C20894" s="217"/>
      <c r="D20894" s="218"/>
      <c r="E20894" s="218"/>
      <c r="F20894" s="218"/>
      <c r="G20894" s="219" t="s">
        <v>19</v>
      </c>
      <c r="H20894" s="218"/>
      <c r="I20894" s="220">
        <f>SUM(I20864:I20893)</f>
      </c>
      <c r="L20894">
        <f>SUM(L20864:L20893)</f>
      </c>
      <c r="W20894">
        <f t="shared" si="2186"/>
      </c>
      <c r="X20894">
        <f t="shared" si="2187"/>
      </c>
      <c r="Y20894">
        <f t="shared" si="2188"/>
      </c>
      <c r="Z20894">
        <f t="shared" si="2189"/>
      </c>
    </row>
    <row r="20895" spans="1:26" ht="15" customHeight="1">
      <c r="A20895" s="33"/>
      <c r="B20895" s="216"/>
      <c r="C20895" s="69"/>
      <c r="D20895" s="91"/>
      <c r="E20895" s="91"/>
      <c r="F20895" s="91"/>
      <c r="G20895" s="92"/>
      <c r="H20895" s="91"/>
      <c r="I20895" s="155"/>
      <c r="W20895">
        <f t="shared" si="2186"/>
      </c>
      <c r="X20895">
        <f t="shared" si="2187"/>
      </c>
      <c r="Y20895">
        <f t="shared" si="2188"/>
      </c>
      <c r="Z20895">
        <f t="shared" si="2189"/>
      </c>
    </row>
    <row r="20896" spans="1:26">
      <c r="A20896" s="221"/>
      <c r="B20896" s="222"/>
      <c r="C20896" s="154" t="s">
        <v>408</v>
      </c>
      <c r="D20896" s="154"/>
      <c r="E20896" s="154"/>
      <c r="F20896" s="154"/>
      <c r="G20896" s="154"/>
      <c r="H20896" s="223">
        <v>1</v>
      </c>
      <c r="I20896" s="155">
        <f>+L20894*H20896</f>
      </c>
      <c r="W20896">
        <f t="shared" si="2186"/>
      </c>
      <c r="X20896">
        <f t="shared" si="2187"/>
      </c>
      <c r="Y20896">
        <f t="shared" si="2188"/>
      </c>
      <c r="Z20896">
        <f t="shared" si="2189"/>
      </c>
    </row>
    <row r="20897" spans="1:26">
      <c r="A20897" s="33"/>
      <c r="B20897" s="10"/>
      <c r="C20897" s="10"/>
      <c r="D20897" s="10"/>
      <c r="E20897" s="10"/>
      <c r="F20897" s="10"/>
      <c r="G20897" s="10"/>
      <c r="H20897" s="10"/>
      <c r="I20897" s="140"/>
      <c r="W20897">
        <f t="shared" si="2186"/>
      </c>
      <c r="X20897">
        <f t="shared" si="2187"/>
      </c>
      <c r="Y20897">
        <f t="shared" si="2188"/>
      </c>
      <c r="Z20897">
        <f t="shared" si="2189"/>
      </c>
    </row>
    <row r="20898" spans="1:26" ht="15.75" thickBot="1">
      <c r="A20898" s="33"/>
      <c r="B20898" s="11" t="s">
        <v>20</v>
      </c>
      <c r="C20898" s="35"/>
      <c r="D20898" s="35"/>
      <c r="E20898" s="35"/>
      <c r="F20898" s="35"/>
      <c r="G20898" s="35"/>
      <c r="H20898" s="35"/>
      <c r="I20898" s="36"/>
      <c r="W20898">
        <f t="shared" si="2186"/>
      </c>
      <c r="X20898">
        <f t="shared" si="2187"/>
      </c>
      <c r="Y20898">
        <f t="shared" si="2188"/>
      </c>
      <c r="Z20898">
        <f t="shared" si="2189"/>
      </c>
    </row>
    <row r="20899" spans="1:26" ht="15.75" thickBot="1">
      <c r="A20899" s="37"/>
      <c r="B20899" s="11" t="s">
        <v>409</v>
      </c>
      <c r="C20899" s="39" t="s">
        <v>21</v>
      </c>
      <c r="D20899" s="40">
        <f>SUM(D20864:D20898)</f>
      </c>
      <c r="E20899" s="41">
        <f>IF(H20899=I20899,"OK","NO")</f>
      </c>
      <c r="F20899" s="40">
        <f>SUM(F20864:F20898)</f>
      </c>
      <c r="G20899" s="40">
        <f>SUM(G20864:G20898)</f>
      </c>
      <c r="H20899" s="41">
        <f>SUMPRODUCT(F20864:F20893,H20864:H20893)</f>
      </c>
      <c r="I20899" s="43">
        <f>SUMPRODUCT(I20894-I20895-I20896)</f>
      </c>
      <c r="W20899">
        <f t="shared" si="2186"/>
      </c>
      <c r="X20899">
        <f t="shared" si="2187"/>
      </c>
      <c r="Y20899">
        <f t="shared" si="2188"/>
      </c>
      <c r="Z20899">
        <f t="shared" si="2189"/>
      </c>
    </row>
    <row r="20900" spans="1:26" ht="15.75" thickBot="1">
      <c r="A20900" s="44"/>
      <c r="B20900" s="116"/>
      <c r="C20900" s="45"/>
      <c r="D20900" s="45"/>
      <c r="E20900" s="45"/>
      <c r="F20900" s="45"/>
      <c r="G20900" s="45"/>
      <c r="H20900" s="45"/>
      <c r="I20900" s="47"/>
      <c r="W20900">
        <f t="shared" si="2186"/>
      </c>
      <c r="X20900">
        <f t="shared" si="2187"/>
      </c>
      <c r="Y20900">
        <f t="shared" si="2188"/>
      </c>
      <c r="Z20900">
        <f t="shared" si="2189"/>
      </c>
    </row>
    <row r="20901" spans="1:26">
      <c r="A20901" s="12" t="s">
        <v>315</v>
      </c>
      <c r="B20901" s="12"/>
      <c r="C20901" s="12"/>
      <c r="D20901" s="13"/>
      <c r="E20901" s="14"/>
      <c r="F20901" s="14"/>
      <c r="G20901" s="14"/>
      <c r="H20901" s="2"/>
      <c r="I20901" s="12"/>
      <c r="W20901">
        <f t="shared" si="2186"/>
      </c>
      <c r="X20901">
        <f t="shared" si="2187"/>
      </c>
      <c r="Y20901">
        <f t="shared" si="2188"/>
      </c>
      <c r="Z20901">
        <f t="shared" si="2189"/>
      </c>
    </row>
    <row r="20902" spans="1:26">
      <c r="A20902" s="1562" t="s">
        <v>0</v>
      </c>
      <c r="B20902" s="1562"/>
      <c r="C20902" s="1562"/>
      <c r="D20902" s="1562"/>
      <c r="E20902" s="1562"/>
      <c r="F20902" s="1562"/>
      <c r="G20902" s="1562"/>
      <c r="H20902" s="1562"/>
      <c r="I20902" s="1562"/>
      <c r="W20902">
        <f t="shared" si="2186"/>
      </c>
      <c r="X20902">
        <f t="shared" si="2187"/>
      </c>
      <c r="Y20902">
        <f t="shared" si="2188"/>
      </c>
      <c r="Z20902">
        <f t="shared" si="2189"/>
      </c>
    </row>
    <row r="20903" spans="1:26">
      <c r="W20903">
        <f t="shared" si="2186"/>
      </c>
      <c r="X20903">
        <f t="shared" si="2187"/>
      </c>
      <c r="Y20903">
        <f t="shared" si="2188"/>
      </c>
      <c r="Z20903">
        <f t="shared" si="2189"/>
      </c>
    </row>
    <row r="20904" spans="1:26">
      <c r="A20904" s="1" t="s">
        <v>1</v>
      </c>
      <c r="B20904" s="161"/>
      <c r="C20904" s="161"/>
      <c r="D20904" s="161"/>
      <c r="E20904" s="161"/>
      <c r="G20904" s="489" t="s">
        <v>2</v>
      </c>
      <c r="H20904" s="3" t="s">
        <v>2871</v>
      </c>
      <c r="W20904">
        <f t="shared" si="2186"/>
      </c>
      <c r="X20904">
        <f t="shared" si="2187"/>
      </c>
      <c r="Y20904">
        <f t="shared" si="2188"/>
      </c>
      <c r="Z20904">
        <f t="shared" si="2189"/>
      </c>
    </row>
    <row r="20905" spans="1:26">
      <c r="A20905" s="1" t="inlineStr">
        <is>
          <t>Dealer-007</t>
        </is>
      </c>
      <c r="B20905" s="161"/>
      <c r="C20905" s="161"/>
      <c r="D20905" s="161"/>
      <c r="E20905" s="161"/>
      <c r="F20905" s="4"/>
      <c r="G20905" s="488" t="s">
        <v>1440</v>
      </c>
      <c r="H20905" s="1" t="s">
        <v>2446</v>
      </c>
      <c r="W20905">
        <f t="shared" si="2186"/>
      </c>
      <c r="X20905">
        <f t="shared" si="2187"/>
      </c>
      <c r="Y20905">
        <f t="shared" si="2188"/>
      </c>
      <c r="Z20905">
        <f t="shared" si="2189"/>
      </c>
    </row>
    <row r="20906" spans="1:26">
      <c r="A20906" s="161" t="inlineStr">
        <is>
          <t>Address line (redacted)</t>
        </is>
      </c>
      <c r="B20906" s="1"/>
      <c r="C20906" s="161"/>
      <c r="D20906" s="161"/>
      <c r="E20906" s="161"/>
      <c r="F20906" s="161"/>
      <c r="W20906">
        <f t="shared" si="2186"/>
      </c>
      <c r="X20906">
        <f t="shared" si="2187"/>
      </c>
      <c r="Y20906">
        <f t="shared" si="2188"/>
      </c>
      <c r="Z20906">
        <f t="shared" si="2189"/>
      </c>
    </row>
    <row r="20907" spans="1:26">
      <c r="A20907" s="1" t="inlineStr">
        <is>
          <t>Address line (redacted)</t>
        </is>
      </c>
      <c r="B20907" s="1"/>
      <c r="C20907" s="1"/>
      <c r="D20907" s="161"/>
      <c r="E20907" s="161"/>
      <c r="F20907" s="161"/>
      <c r="G20907" s="161"/>
      <c r="H20907" s="161"/>
      <c r="I20907" s="161"/>
      <c r="W20907">
        <f t="shared" si="2186"/>
      </c>
      <c r="X20907">
        <f t="shared" si="2187"/>
      </c>
      <c r="Y20907">
        <f t="shared" si="2188"/>
      </c>
      <c r="Z20907">
        <f t="shared" si="2189"/>
      </c>
    </row>
    <row r="20908" spans="1:26">
      <c r="A20908" s="1" t="inlineStr">
        <is>
          <t>Address line (redacted)</t>
        </is>
      </c>
      <c r="B20908" s="1"/>
      <c r="C20908" s="161"/>
      <c r="D20908" s="161"/>
      <c r="E20908" s="161"/>
      <c r="F20908" s="161"/>
      <c r="G20908" s="161"/>
      <c r="H20908" s="161"/>
      <c r="I20908" s="161"/>
      <c r="W20908">
        <f t="shared" si="2186"/>
      </c>
      <c r="X20908">
        <f t="shared" si="2187"/>
      </c>
      <c r="Y20908">
        <f t="shared" si="2188"/>
      </c>
      <c r="Z20908">
        <f t="shared" si="2189"/>
      </c>
    </row>
    <row r="20909" spans="1:26">
      <c r="A20909" s="12" t="s">
        <v>4</v>
      </c>
      <c r="B20909" s="195" t="inlineStr">
        <is>
          <t>GSTIN-MASKED</t>
        </is>
      </c>
      <c r="C20909" s="161"/>
      <c r="D20909" s="196"/>
      <c r="E20909" s="196"/>
      <c r="F20909" s="196"/>
      <c r="G20909" s="196"/>
      <c r="H20909" s="196"/>
      <c r="I20909" s="161"/>
      <c r="W20909">
        <f t="shared" si="2186"/>
      </c>
      <c r="X20909">
        <f t="shared" si="2187"/>
      </c>
      <c r="Y20909">
        <f t="shared" si="2188"/>
      </c>
      <c r="Z20909">
        <f t="shared" si="2189"/>
      </c>
    </row>
    <row r="20910" spans="1:26">
      <c r="B20910" s="1"/>
      <c r="D20910" s="197"/>
      <c r="E20910" s="197"/>
      <c r="F20910" s="197"/>
      <c r="G20910" s="197"/>
      <c r="H20910" s="197"/>
      <c r="W20910">
        <f t="shared" si="2186"/>
      </c>
      <c r="X20910">
        <f t="shared" si="2187"/>
      </c>
      <c r="Y20910">
        <f t="shared" si="2188"/>
      </c>
      <c r="Z20910">
        <f t="shared" si="2189"/>
      </c>
    </row>
    <row r="20911" spans="1:26">
      <c r="A20911" s="1" t="s">
        <v>5</v>
      </c>
      <c r="D20911" s="197"/>
      <c r="E20911" s="197"/>
      <c r="F20911" s="197"/>
      <c r="G20911" s="197"/>
      <c r="H20911" s="197"/>
      <c r="W20911">
        <f t="shared" si="2186"/>
      </c>
      <c r="X20911">
        <f t="shared" si="2187"/>
      </c>
      <c r="Y20911">
        <f t="shared" si="2188"/>
      </c>
      <c r="Z20911">
        <f t="shared" si="2189"/>
      </c>
    </row>
    <row r="20912" spans="1:26">
      <c r="A20912" s="1" t="s">
        <v>6</v>
      </c>
      <c r="D20912" s="197"/>
      <c r="E20912" s="197"/>
      <c r="F20912" s="197"/>
      <c r="G20912" s="197"/>
      <c r="H20912" s="197"/>
      <c r="W20912">
        <f t="shared" si="2186"/>
      </c>
      <c r="X20912">
        <f t="shared" si="2187"/>
      </c>
      <c r="Y20912">
        <f t="shared" si="2188"/>
      </c>
      <c r="Z20912">
        <f t="shared" si="2189"/>
      </c>
    </row>
    <row r="20913" spans="1:26" ht="15.75" thickBot="1">
      <c r="A20913" s="1" t="s">
        <v>7</v>
      </c>
      <c r="W20913">
        <f t="shared" si="2186"/>
      </c>
      <c r="X20913">
        <f t="shared" si="2187"/>
      </c>
      <c r="Y20913">
        <f t="shared" si="2188"/>
      </c>
      <c r="Z20913">
        <f t="shared" si="2189"/>
      </c>
    </row>
    <row r="20914" spans="1:26" ht="24">
      <c r="A20914" s="198" t="s">
        <v>8</v>
      </c>
      <c r="B20914" s="199" t="s">
        <v>9</v>
      </c>
      <c r="C20914" s="564" t="s">
        <v>10</v>
      </c>
      <c r="D20914" s="200" t="s">
        <v>11</v>
      </c>
      <c r="E20914" s="200" t="s">
        <v>12</v>
      </c>
      <c r="F20914" s="200" t="s">
        <v>13</v>
      </c>
      <c r="G20914" s="200" t="s">
        <v>14</v>
      </c>
      <c r="H20914" s="201" t="s">
        <v>15</v>
      </c>
      <c r="I20914" s="202" t="s">
        <v>16</v>
      </c>
      <c r="W20914">
        <f t="shared" si="2186"/>
      </c>
      <c r="X20914">
        <f t="shared" si="2187"/>
      </c>
      <c r="Y20914">
        <f t="shared" si="2188"/>
      </c>
      <c r="Z20914">
        <f t="shared" si="2189"/>
      </c>
    </row>
    <row r="20915" spans="1:26">
      <c r="A20915" s="107"/>
      <c r="B20915" s="1564" t="s">
        <v>17</v>
      </c>
      <c r="C20915" s="1565"/>
      <c r="D20915" s="186"/>
      <c r="E20915" s="186"/>
      <c r="F20915" s="238"/>
      <c r="G20915" s="186"/>
      <c r="H20915" s="184"/>
      <c r="I20915" s="388"/>
      <c r="W20915">
        <f t="shared" si="2186"/>
      </c>
      <c r="X20915">
        <f t="shared" si="2187"/>
      </c>
      <c r="Y20915">
        <f t="shared" si="2188"/>
      </c>
      <c r="Z20915">
        <f t="shared" si="2189"/>
      </c>
    </row>
    <row r="20916" spans="1:26">
      <c r="A20916" s="5">
        <v>1</v>
      </c>
      <c r="B20916" s="8" t="s">
        <v>382</v>
      </c>
      <c r="C20916" s="5" t="s">
        <v>383</v>
      </c>
      <c r="D20916" s="6"/>
      <c r="E20916" s="5"/>
      <c r="F20916" s="16">
        <v>3</v>
      </c>
      <c r="G20916" s="6">
        <f>+F20916</f>
      </c>
      <c r="H20916" s="5">
        <v>1</v>
      </c>
      <c r="I20916" s="58">
        <f>+H20916*G20916</f>
      </c>
      <c r="J20916">
        <v>119</v>
      </c>
      <c r="K20916">
        <f>+H20916-J20916</f>
      </c>
      <c r="L20916">
        <f>+K20916*G20916</f>
      </c>
      <c r="W20916">
        <f t="shared" si="2186"/>
      </c>
      <c r="X20916">
        <f t="shared" si="2187"/>
      </c>
      <c r="Y20916">
        <f t="shared" si="2188"/>
      </c>
      <c r="Z20916">
        <f t="shared" si="2189"/>
      </c>
    </row>
    <row r="20917" spans="1:26">
      <c r="A20917" s="5">
        <v>2</v>
      </c>
      <c r="B20917" s="8" t="s">
        <v>602</v>
      </c>
      <c r="C20917" s="5" t="s">
        <v>603</v>
      </c>
      <c r="D20917" s="5">
        <v>1</v>
      </c>
      <c r="E20917" s="5">
        <v>5</v>
      </c>
      <c r="F20917" s="16">
        <f>+E20917*D20917</f>
      </c>
      <c r="G20917" s="6">
        <f>+E20917*D20917</f>
      </c>
      <c r="H20917" s="5">
        <v>1</v>
      </c>
      <c r="I20917" s="58">
        <f>+H20917*G20917</f>
      </c>
      <c r="J20917">
        <v>119</v>
      </c>
      <c r="K20917">
        <f>+H20917-J20917</f>
      </c>
      <c r="L20917">
        <f>+K20917*G20917</f>
      </c>
      <c r="W20917">
        <f t="shared" si="2186"/>
      </c>
      <c r="X20917">
        <f t="shared" si="2187"/>
      </c>
      <c r="Y20917">
        <f t="shared" si="2188"/>
      </c>
      <c r="Z20917">
        <f t="shared" si="2189"/>
      </c>
    </row>
    <row r="20918" spans="1:26">
      <c r="A20918" s="5">
        <v>3</v>
      </c>
      <c r="B20918" s="8" t="s">
        <v>1045</v>
      </c>
      <c r="C20918" s="5" t="s">
        <v>1044</v>
      </c>
      <c r="D20918" s="5">
        <v>1</v>
      </c>
      <c r="E20918" s="5">
        <v>5</v>
      </c>
      <c r="F20918" s="16">
        <f>+E20918*D20918</f>
      </c>
      <c r="G20918" s="6">
        <f>+E20918*D20918</f>
      </c>
      <c r="H20918" s="5">
        <v>1</v>
      </c>
      <c r="I20918" s="58">
        <f>+H20918*G20918</f>
      </c>
      <c r="J20918">
        <v>119</v>
      </c>
      <c r="K20918">
        <f>+H20918-J20918</f>
      </c>
      <c r="L20918">
        <f>+K20918*G20918</f>
      </c>
      <c r="W20918">
        <f t="shared" si="2186"/>
      </c>
      <c r="X20918">
        <f t="shared" si="2187"/>
      </c>
      <c r="Y20918">
        <f t="shared" si="2188"/>
      </c>
      <c r="Z20918">
        <f t="shared" si="2189"/>
      </c>
    </row>
    <row r="20919" spans="1:26">
      <c r="A20919" s="5">
        <v>4</v>
      </c>
      <c r="B20919" s="8" t="s">
        <v>1273</v>
      </c>
      <c r="C20919" s="5" t="s">
        <v>1274</v>
      </c>
      <c r="D20919" s="5">
        <v>1</v>
      </c>
      <c r="E20919" s="5">
        <v>5</v>
      </c>
      <c r="F20919" s="16">
        <f>+E20919*D20919</f>
      </c>
      <c r="G20919" s="6">
        <f>+E20919*D20919</f>
      </c>
      <c r="H20919" s="5">
        <v>1</v>
      </c>
      <c r="I20919" s="58">
        <f>+H20919*G20919</f>
      </c>
      <c r="J20919">
        <v>119</v>
      </c>
      <c r="K20919">
        <f>+H20919-J20919</f>
      </c>
      <c r="L20919">
        <f>+K20919*G20919</f>
      </c>
      <c r="W20919">
        <f t="shared" si="2186"/>
      </c>
      <c r="X20919">
        <f t="shared" si="2187"/>
      </c>
      <c r="Y20919">
        <f t="shared" si="2188"/>
      </c>
      <c r="Z20919">
        <f t="shared" si="2189"/>
      </c>
    </row>
    <row r="20920" spans="1:26">
      <c r="A20920" s="107"/>
      <c r="B20920" s="1564" t="s">
        <v>2872</v>
      </c>
      <c r="C20920" s="1565"/>
      <c r="D20920" s="185"/>
      <c r="E20920" s="184"/>
      <c r="F20920" s="238"/>
      <c r="G20920" s="186"/>
      <c r="H20920" s="184"/>
      <c r="I20920" s="388"/>
      <c r="W20920">
        <f t="shared" si="2186"/>
      </c>
      <c r="X20920">
        <f t="shared" si="2187"/>
      </c>
      <c r="Y20920">
        <f t="shared" si="2188"/>
      </c>
      <c r="Z20920">
        <f t="shared" si="2189"/>
      </c>
    </row>
    <row r="20921" spans="1:26" s="809" customFormat="1" ht="24">
      <c r="A20921" s="805">
        <v>5</v>
      </c>
      <c r="B20921" s="810" t="s">
        <v>2873</v>
      </c>
      <c r="C20921" s="806" t="s">
        <v>652</v>
      </c>
      <c r="D20921" s="807"/>
      <c r="E20921" s="806"/>
      <c r="F20921" s="806">
        <v>1</v>
      </c>
      <c r="G20921" s="807">
        <v>1</v>
      </c>
      <c r="H20921" s="806" t="s">
        <v>780</v>
      </c>
      <c r="I20921" s="808"/>
      <c r="W20921">
        <f t="shared" si="2186"/>
      </c>
      <c r="X20921">
        <f t="shared" si="2187"/>
      </c>
      <c r="Y20921">
        <f t="shared" si="2188"/>
      </c>
      <c r="Z20921">
        <f t="shared" si="2189"/>
      </c>
    </row>
    <row r="20922" spans="1:26" s="55" customFormat="1">
      <c r="A20922" s="321"/>
      <c r="B20922" s="533"/>
      <c r="C20922" s="570"/>
      <c r="D20922" s="811"/>
      <c r="E20922" s="570"/>
      <c r="F20922" s="570"/>
      <c r="G20922" s="811"/>
      <c r="H20922" s="570"/>
      <c r="I20922" s="812"/>
      <c r="W20922">
        <f t="shared" si="2186"/>
      </c>
      <c r="X20922">
        <f t="shared" si="2187"/>
      </c>
      <c r="Y20922">
        <f t="shared" si="2188"/>
      </c>
      <c r="Z20922">
        <f t="shared" si="2189"/>
      </c>
    </row>
    <row r="20923" spans="1:26" s="55" customFormat="1">
      <c r="A20923" s="321" t="s">
        <v>2843</v>
      </c>
      <c r="B20923" s="533" t="s">
        <v>2844</v>
      </c>
      <c r="C20923" s="570" t="s">
        <v>2845</v>
      </c>
      <c r="D20923" s="811"/>
      <c r="E20923" s="570"/>
      <c r="F20923" s="570"/>
      <c r="G20923" s="811"/>
      <c r="H20923" s="570"/>
      <c r="I20923" s="812"/>
      <c r="W20923">
        <f t="shared" si="2186"/>
      </c>
      <c r="X20923">
        <f t="shared" si="2187"/>
      </c>
      <c r="Y20923">
        <f t="shared" si="2188"/>
      </c>
      <c r="Z20923">
        <f t="shared" si="2189"/>
      </c>
    </row>
    <row r="20924" spans="1:26" s="464" customFormat="1">
      <c r="A20924" s="813" t="s">
        <v>2445</v>
      </c>
      <c r="B20924" s="814" t="s">
        <v>2871</v>
      </c>
      <c r="C20924" s="815">
        <v>214901.44</v>
      </c>
      <c r="D20924" s="816"/>
      <c r="E20924" s="815"/>
      <c r="F20924" s="815"/>
      <c r="G20924" s="816"/>
      <c r="H20924" s="815"/>
      <c r="I20924" s="817"/>
      <c r="W20924">
        <f t="shared" si="2186"/>
      </c>
      <c r="X20924">
        <f t="shared" si="2187"/>
      </c>
      <c r="Y20924">
        <f t="shared" si="2188"/>
      </c>
      <c r="Z20924">
        <f t="shared" si="2189"/>
      </c>
    </row>
    <row r="20925" spans="1:26" s="464" customFormat="1">
      <c r="A20925" s="813" t="s">
        <v>2446</v>
      </c>
      <c r="B20925" s="814" t="s">
        <v>2871</v>
      </c>
      <c r="C20925" s="815">
        <v>50022.84</v>
      </c>
      <c r="D20925" s="816"/>
      <c r="E20925" s="815"/>
      <c r="F20925" s="815"/>
      <c r="G20925" s="816"/>
      <c r="H20925" s="815"/>
      <c r="I20925" s="817"/>
      <c r="W20925">
        <f t="shared" si="2186"/>
      </c>
      <c r="X20925">
        <f t="shared" si="2187"/>
      </c>
      <c r="Y20925">
        <f t="shared" si="2188"/>
      </c>
      <c r="Z20925">
        <f t="shared" si="2189"/>
      </c>
    </row>
    <row r="20926" spans="1:26" s="464" customFormat="1">
      <c r="A20926" s="813"/>
      <c r="B20926" s="818" t="s">
        <v>19</v>
      </c>
      <c r="C20926" s="815">
        <f>+C20925+C20924</f>
      </c>
      <c r="D20926" s="816"/>
      <c r="E20926" s="815"/>
      <c r="F20926" s="815"/>
      <c r="G20926" s="816"/>
      <c r="H20926" s="815"/>
      <c r="I20926" s="817"/>
      <c r="W20926">
        <f t="shared" si="2186"/>
      </c>
      <c r="X20926">
        <f t="shared" si="2187"/>
      </c>
      <c r="Y20926">
        <f t="shared" si="2188"/>
      </c>
      <c r="Z20926">
        <f t="shared" si="2189"/>
      </c>
    </row>
    <row r="20927" spans="1:26" s="55" customFormat="1">
      <c r="A20927" s="321"/>
      <c r="B20927" s="533"/>
      <c r="C20927" s="570"/>
      <c r="D20927" s="811"/>
      <c r="E20927" s="570"/>
      <c r="F20927" s="570"/>
      <c r="G20927" s="811"/>
      <c r="H20927" s="570"/>
      <c r="I20927" s="812"/>
      <c r="W20927">
        <f t="shared" si="2186"/>
      </c>
      <c r="X20927">
        <f t="shared" si="2187"/>
      </c>
      <c r="Y20927">
        <f t="shared" si="2188"/>
      </c>
      <c r="Z20927">
        <f t="shared" si="2189"/>
      </c>
    </row>
    <row r="20928" spans="1:26" s="55" customFormat="1">
      <c r="A20928" s="321"/>
      <c r="B20928" s="533"/>
      <c r="C20928" s="570"/>
      <c r="D20928" s="811"/>
      <c r="E20928" s="570"/>
      <c r="F20928" s="570"/>
      <c r="G20928" s="811"/>
      <c r="H20928" s="570"/>
      <c r="I20928" s="812"/>
      <c r="W20928">
        <f t="shared" si="2186"/>
      </c>
      <c r="X20928">
        <f t="shared" si="2187"/>
      </c>
      <c r="Y20928">
        <f t="shared" si="2188"/>
      </c>
      <c r="Z20928">
        <f t="shared" si="2189"/>
      </c>
    </row>
    <row r="20929" spans="1:26" s="55" customFormat="1">
      <c r="A20929" s="321"/>
      <c r="B20929" s="533"/>
      <c r="C20929" s="570"/>
      <c r="D20929" s="811"/>
      <c r="E20929" s="570"/>
      <c r="F20929" s="570"/>
      <c r="G20929" s="811"/>
      <c r="H20929" s="570"/>
      <c r="I20929" s="812"/>
      <c r="W20929">
        <f t="shared" si="2186"/>
      </c>
      <c r="X20929">
        <f t="shared" si="2187"/>
      </c>
      <c r="Y20929">
        <f t="shared" si="2188"/>
      </c>
      <c r="Z20929">
        <f t="shared" si="2189"/>
      </c>
    </row>
    <row r="20930" spans="1:26" s="55" customFormat="1">
      <c r="A20930" s="321"/>
      <c r="B20930" s="533"/>
      <c r="C20930" s="570"/>
      <c r="D20930" s="811"/>
      <c r="E20930" s="570"/>
      <c r="F20930" s="570"/>
      <c r="G20930" s="811"/>
      <c r="H20930" s="570"/>
      <c r="I20930" s="812"/>
      <c r="W20930">
        <f t="shared" si="2186"/>
      </c>
      <c r="X20930">
        <f t="shared" si="2187"/>
      </c>
      <c r="Y20930">
        <f t="shared" si="2188"/>
      </c>
      <c r="Z20930">
        <f t="shared" si="2189"/>
      </c>
    </row>
    <row r="20931" spans="1:26" s="55" customFormat="1">
      <c r="A20931" s="321"/>
      <c r="B20931" s="533"/>
      <c r="C20931" s="570"/>
      <c r="D20931" s="811"/>
      <c r="E20931" s="570"/>
      <c r="F20931" s="570"/>
      <c r="G20931" s="811"/>
      <c r="H20931" s="570"/>
      <c r="I20931" s="812"/>
      <c r="W20931">
        <f t="shared" si="2186"/>
      </c>
      <c r="X20931">
        <f t="shared" si="2187"/>
      </c>
      <c r="Y20931">
        <f t="shared" si="2188"/>
      </c>
      <c r="Z20931">
        <f t="shared" si="2189"/>
      </c>
    </row>
    <row r="20932" spans="1:26" s="55" customFormat="1">
      <c r="A20932" s="321"/>
      <c r="B20932" s="533"/>
      <c r="C20932" s="570"/>
      <c r="D20932" s="811"/>
      <c r="E20932" s="570"/>
      <c r="F20932" s="570"/>
      <c r="G20932" s="811"/>
      <c r="H20932" s="570"/>
      <c r="I20932" s="812"/>
      <c r="W20932">
        <f t="shared" ref="W20932:W20995" si="2195">IF(LEFT($H20932&amp;"",5)="2019-",$H20932,W20931)</f>
      </c>
      <c r="X20932">
        <f t="shared" ref="X20932:X20995" si="2196">IF($W20932="",0,IF(COUNTIF($AB$2:$AB$80,$W20932)&gt;0,1,0))</f>
      </c>
      <c r="Y20932">
        <f t="shared" ref="Y20932:Y20995" si="2197">IF($C20932="","",UPPER(TRIM(IFERROR(LEFT($C20932&amp;"",FIND("/",$C20932&amp;"")-1),$C20932&amp;""))))</f>
      </c>
      <c r="Z20932">
        <f t="shared" ref="Z20932:Z20995" si="2198">IFERROR(IF(ISNUMBER($G20932),$G20932,0),0)</f>
      </c>
    </row>
    <row r="20933" spans="1:26" ht="15" customHeight="1" thickBot="1">
      <c r="A20933" s="33"/>
      <c r="B20933" s="212"/>
      <c r="C20933" s="213"/>
      <c r="D20933" s="214"/>
      <c r="E20933" s="214"/>
      <c r="F20933" s="214"/>
      <c r="G20933" s="214"/>
      <c r="H20933" s="214"/>
      <c r="I20933" s="215"/>
      <c r="W20933">
        <f t="shared" si="2195"/>
      </c>
      <c r="X20933">
        <f t="shared" si="2196"/>
      </c>
      <c r="Y20933">
        <f t="shared" si="2197"/>
      </c>
      <c r="Z20933">
        <f t="shared" si="2198"/>
      </c>
    </row>
    <row r="20934" spans="1:26" ht="15" customHeight="1">
      <c r="A20934" s="33"/>
      <c r="B20934" s="216"/>
      <c r="C20934" s="217"/>
      <c r="D20934" s="218"/>
      <c r="E20934" s="218"/>
      <c r="F20934" s="218"/>
      <c r="G20934" s="219" t="s">
        <v>19</v>
      </c>
      <c r="H20934" s="218"/>
      <c r="I20934" s="220">
        <f>SUM(I20915:I20933)</f>
      </c>
      <c r="L20934">
        <f>SUM(L20915:L20933)</f>
      </c>
      <c r="W20934">
        <f t="shared" si="2195"/>
      </c>
      <c r="X20934">
        <f t="shared" si="2196"/>
      </c>
      <c r="Y20934">
        <f t="shared" si="2197"/>
      </c>
      <c r="Z20934">
        <f t="shared" si="2198"/>
      </c>
    </row>
    <row r="20935" spans="1:26" ht="15" customHeight="1">
      <c r="A20935" s="33"/>
      <c r="B20935" s="216"/>
      <c r="C20935" s="69"/>
      <c r="D20935" s="91"/>
      <c r="E20935" s="91"/>
      <c r="F20935" s="91"/>
      <c r="G20935" s="92"/>
      <c r="H20935" s="91"/>
      <c r="I20935" s="155"/>
      <c r="W20935">
        <f t="shared" si="2195"/>
      </c>
      <c r="X20935">
        <f t="shared" si="2196"/>
      </c>
      <c r="Y20935">
        <f t="shared" si="2197"/>
      </c>
      <c r="Z20935">
        <f t="shared" si="2198"/>
      </c>
    </row>
    <row r="20936" spans="1:26">
      <c r="A20936" s="221"/>
      <c r="B20936" s="222"/>
      <c r="C20936" s="154" t="s">
        <v>408</v>
      </c>
      <c r="D20936" s="154"/>
      <c r="E20936" s="154"/>
      <c r="F20936" s="154"/>
      <c r="G20936" s="154"/>
      <c r="H20936" s="223">
        <v>1</v>
      </c>
      <c r="I20936" s="155">
        <f>+L20934*H20936</f>
      </c>
      <c r="W20936">
        <f t="shared" si="2195"/>
      </c>
      <c r="X20936">
        <f t="shared" si="2196"/>
      </c>
      <c r="Y20936">
        <f t="shared" si="2197"/>
      </c>
      <c r="Z20936">
        <f t="shared" si="2198"/>
      </c>
    </row>
    <row r="20937" spans="1:26">
      <c r="A20937" s="33"/>
      <c r="B20937" s="10"/>
      <c r="C20937" s="10"/>
      <c r="D20937" s="10"/>
      <c r="E20937" s="10"/>
      <c r="F20937" s="10"/>
      <c r="G20937" s="10"/>
      <c r="H20937" s="10"/>
      <c r="I20937" s="140"/>
      <c r="W20937">
        <f t="shared" si="2195"/>
      </c>
      <c r="X20937">
        <f t="shared" si="2196"/>
      </c>
      <c r="Y20937">
        <f t="shared" si="2197"/>
      </c>
      <c r="Z20937">
        <f t="shared" si="2198"/>
      </c>
    </row>
    <row r="20938" spans="1:26" ht="15.75" thickBot="1">
      <c r="A20938" s="33"/>
      <c r="B20938" s="11" t="s">
        <v>20</v>
      </c>
      <c r="C20938" s="35"/>
      <c r="D20938" s="35"/>
      <c r="E20938" s="35"/>
      <c r="F20938" s="35"/>
      <c r="G20938" s="35"/>
      <c r="H20938" s="35"/>
      <c r="I20938" s="36"/>
      <c r="W20938">
        <f t="shared" si="2195"/>
      </c>
      <c r="X20938">
        <f t="shared" si="2196"/>
      </c>
      <c r="Y20938">
        <f t="shared" si="2197"/>
      </c>
      <c r="Z20938">
        <f t="shared" si="2198"/>
      </c>
    </row>
    <row r="20939" spans="1:26" ht="15.75" thickBot="1">
      <c r="A20939" s="37"/>
      <c r="B20939" s="11" t="s">
        <v>409</v>
      </c>
      <c r="C20939" s="39" t="s">
        <v>21</v>
      </c>
      <c r="D20939" s="40">
        <f>SUM(D20915:D20938)</f>
      </c>
      <c r="E20939" s="41">
        <f>IF(H20939=I20939,"OK","NO")</f>
      </c>
      <c r="F20939" s="40">
        <f>SUM(F20915:F20938)</f>
      </c>
      <c r="G20939" s="40">
        <f>SUM(G20915:G20938)</f>
      </c>
      <c r="H20939" s="41">
        <f>SUMPRODUCT(F20915:F20933,H20915:H20933)</f>
      </c>
      <c r="I20939" s="43">
        <f>SUMPRODUCT(I20934-I20935-I20936)</f>
      </c>
      <c r="J20939" s="118">
        <f>+I20939+I20899</f>
      </c>
      <c r="W20939">
        <f t="shared" si="2195"/>
      </c>
      <c r="X20939">
        <f t="shared" si="2196"/>
      </c>
      <c r="Y20939">
        <f t="shared" si="2197"/>
      </c>
      <c r="Z20939">
        <f t="shared" si="2198"/>
      </c>
    </row>
    <row r="20940" spans="1:26" ht="15.75" thickBot="1">
      <c r="A20940" s="44"/>
      <c r="B20940" s="116"/>
      <c r="C20940" s="45"/>
      <c r="D20940" s="45"/>
      <c r="E20940" s="45"/>
      <c r="F20940" s="45"/>
      <c r="G20940" s="45"/>
      <c r="H20940" s="45"/>
      <c r="I20940" s="47"/>
      <c r="W20940">
        <f t="shared" si="2195"/>
      </c>
      <c r="X20940">
        <f t="shared" si="2196"/>
      </c>
      <c r="Y20940">
        <f t="shared" si="2197"/>
      </c>
      <c r="Z20940">
        <f t="shared" si="2198"/>
      </c>
    </row>
    <row r="20941" spans="1:26">
      <c r="A20941" s="12" t="s">
        <v>315</v>
      </c>
      <c r="B20941" s="12"/>
      <c r="C20941" s="12"/>
      <c r="D20941" s="13"/>
      <c r="E20941" s="14"/>
      <c r="F20941" s="14"/>
      <c r="G20941" s="14"/>
      <c r="H20941" s="2"/>
      <c r="I20941" s="12"/>
      <c r="W20941">
        <f t="shared" si="2195"/>
      </c>
      <c r="X20941">
        <f t="shared" si="2196"/>
      </c>
      <c r="Y20941">
        <f t="shared" si="2197"/>
      </c>
      <c r="Z20941">
        <f t="shared" si="2198"/>
      </c>
    </row>
    <row r="20942" spans="1:26">
      <c r="W20942">
        <f t="shared" si="2195"/>
      </c>
      <c r="X20942">
        <f t="shared" si="2196"/>
      </c>
      <c r="Y20942">
        <f t="shared" si="2197"/>
      </c>
      <c r="Z20942">
        <f t="shared" si="2198"/>
      </c>
    </row>
    <row r="20943" spans="1:26">
      <c r="W20943">
        <f t="shared" si="2195"/>
      </c>
      <c r="X20943">
        <f t="shared" si="2196"/>
      </c>
      <c r="Y20943">
        <f t="shared" si="2197"/>
      </c>
      <c r="Z20943">
        <f t="shared" si="2198"/>
      </c>
    </row>
    <row r="20944" spans="1:26">
      <c r="W20944">
        <f t="shared" si="2195"/>
      </c>
      <c r="X20944">
        <f t="shared" si="2196"/>
      </c>
      <c r="Y20944">
        <f t="shared" si="2197"/>
      </c>
      <c r="Z20944">
        <f t="shared" si="2198"/>
      </c>
    </row>
    <row r="20945" spans="1:26">
      <c r="W20945">
        <f t="shared" si="2195"/>
      </c>
      <c r="X20945">
        <f t="shared" si="2196"/>
      </c>
      <c r="Y20945">
        <f t="shared" si="2197"/>
      </c>
      <c r="Z20945">
        <f t="shared" si="2198"/>
      </c>
    </row>
    <row r="20946" spans="1:26">
      <c r="W20946">
        <f t="shared" si="2195"/>
      </c>
      <c r="X20946">
        <f t="shared" si="2196"/>
      </c>
      <c r="Y20946">
        <f t="shared" si="2197"/>
      </c>
      <c r="Z20946">
        <f t="shared" si="2198"/>
      </c>
    </row>
    <row r="20947" spans="1:26">
      <c r="W20947">
        <f t="shared" si="2195"/>
      </c>
      <c r="X20947">
        <f t="shared" si="2196"/>
      </c>
      <c r="Y20947">
        <f t="shared" si="2197"/>
      </c>
      <c r="Z20947">
        <f t="shared" si="2198"/>
      </c>
    </row>
    <row r="20948" spans="1:26">
      <c r="W20948">
        <f t="shared" si="2195"/>
      </c>
      <c r="X20948">
        <f t="shared" si="2196"/>
      </c>
      <c r="Y20948">
        <f t="shared" si="2197"/>
      </c>
      <c r="Z20948">
        <f t="shared" si="2198"/>
      </c>
    </row>
    <row r="20949" spans="1:26">
      <c r="W20949">
        <f t="shared" si="2195"/>
      </c>
      <c r="X20949">
        <f t="shared" si="2196"/>
      </c>
      <c r="Y20949">
        <f t="shared" si="2197"/>
      </c>
      <c r="Z20949">
        <f t="shared" si="2198"/>
      </c>
    </row>
    <row r="20950" spans="1:26">
      <c r="W20950">
        <f t="shared" si="2195"/>
      </c>
      <c r="X20950">
        <f t="shared" si="2196"/>
      </c>
      <c r="Y20950">
        <f t="shared" si="2197"/>
      </c>
      <c r="Z20950">
        <f t="shared" si="2198"/>
      </c>
    </row>
    <row r="20951" spans="1:26">
      <c r="W20951">
        <f t="shared" si="2195"/>
      </c>
      <c r="X20951">
        <f t="shared" si="2196"/>
      </c>
      <c r="Y20951">
        <f t="shared" si="2197"/>
      </c>
      <c r="Z20951">
        <f t="shared" si="2198"/>
      </c>
    </row>
    <row r="20952" spans="1:26">
      <c r="W20952">
        <f t="shared" si="2195"/>
      </c>
      <c r="X20952">
        <f t="shared" si="2196"/>
      </c>
      <c r="Y20952">
        <f t="shared" si="2197"/>
      </c>
      <c r="Z20952">
        <f t="shared" si="2198"/>
      </c>
    </row>
    <row r="20953" spans="1:26">
      <c r="A20953" s="1562" t="s">
        <v>0</v>
      </c>
      <c r="B20953" s="1562"/>
      <c r="C20953" s="1562"/>
      <c r="D20953" s="1562"/>
      <c r="E20953" s="1562"/>
      <c r="F20953" s="1562"/>
      <c r="G20953" s="1562"/>
      <c r="H20953" s="1562"/>
      <c r="I20953" s="1562"/>
      <c r="J20953" s="25"/>
      <c r="W20953">
        <f t="shared" si="2195"/>
      </c>
      <c r="X20953">
        <f t="shared" si="2196"/>
      </c>
      <c r="Y20953">
        <f t="shared" si="2197"/>
      </c>
      <c r="Z20953">
        <f t="shared" si="2198"/>
      </c>
    </row>
    <row r="20954" spans="1:26">
      <c r="J20954" s="25"/>
      <c r="W20954">
        <f t="shared" si="2195"/>
      </c>
      <c r="X20954">
        <f t="shared" si="2196"/>
      </c>
      <c r="Y20954">
        <f t="shared" si="2197"/>
      </c>
      <c r="Z20954">
        <f t="shared" si="2198"/>
      </c>
    </row>
    <row r="20955" spans="1:26">
      <c r="A20955" s="1" t="s">
        <v>1</v>
      </c>
      <c r="B20955" s="1"/>
      <c r="G20955" s="489" t="s">
        <v>2</v>
      </c>
      <c r="H20955" s="3" t="s">
        <v>2871</v>
      </c>
      <c r="J20955" s="25"/>
      <c r="W20955">
        <f t="shared" si="2195"/>
      </c>
      <c r="X20955">
        <f t="shared" si="2196"/>
      </c>
      <c r="Y20955">
        <f t="shared" si="2197"/>
      </c>
      <c r="Z20955">
        <f t="shared" si="2198"/>
      </c>
    </row>
    <row r="20956" spans="1:26">
      <c r="A20956" s="1" t="inlineStr">
        <is>
          <t>Dealer-055</t>
        </is>
      </c>
      <c r="B20956" s="1"/>
      <c r="F20956" s="4"/>
      <c r="G20956" s="488" t="s">
        <v>1440</v>
      </c>
      <c r="H20956" s="1" t="s">
        <v>2447</v>
      </c>
      <c r="J20956" s="25"/>
      <c r="W20956">
        <f t="shared" si="2195"/>
      </c>
      <c r="X20956">
        <f t="shared" si="2196"/>
      </c>
      <c r="Y20956">
        <f t="shared" si="2197"/>
      </c>
      <c r="Z20956">
        <f t="shared" si="2198"/>
      </c>
    </row>
    <row r="20957" spans="1:26">
      <c r="A20957" s="257" t="inlineStr">
        <is>
          <t>Dealer-315</t>
        </is>
      </c>
      <c r="B20957" s="1"/>
      <c r="F20957" s="55"/>
      <c r="G20957" s="55"/>
      <c r="H20957" s="49"/>
      <c r="J20957" s="25"/>
      <c r="W20957">
        <f t="shared" si="2195"/>
      </c>
      <c r="X20957">
        <f t="shared" si="2196"/>
      </c>
      <c r="Y20957">
        <f t="shared" si="2197"/>
      </c>
      <c r="Z20957">
        <f t="shared" si="2198"/>
      </c>
    </row>
    <row r="20958" spans="1:26">
      <c r="A20958" s="257" t="inlineStr">
        <is>
          <t>Address line (redacted)</t>
        </is>
      </c>
      <c r="B20958" s="1"/>
      <c r="F20958" s="55"/>
      <c r="G20958" s="55"/>
      <c r="H20958" s="49"/>
      <c r="J20958" s="25"/>
      <c r="W20958">
        <f t="shared" si="2195"/>
      </c>
      <c r="X20958">
        <f t="shared" si="2196"/>
      </c>
      <c r="Y20958">
        <f t="shared" si="2197"/>
      </c>
      <c r="Z20958">
        <f t="shared" si="2198"/>
      </c>
    </row>
    <row r="20959" spans="1:26">
      <c r="A20959" s="257" t="inlineStr">
        <is>
          <t>Address line (redacted)</t>
        </is>
      </c>
      <c r="B20959" s="1"/>
      <c r="F20959" s="55"/>
      <c r="G20959" s="55"/>
      <c r="H20959" s="49"/>
      <c r="J20959" s="25"/>
      <c r="W20959">
        <f t="shared" si="2195"/>
      </c>
      <c r="X20959">
        <f t="shared" si="2196"/>
      </c>
      <c r="Y20959">
        <f t="shared" si="2197"/>
      </c>
      <c r="Z20959">
        <f t="shared" si="2198"/>
      </c>
    </row>
    <row r="20960" spans="1:26">
      <c r="A20960" s="1" t="s">
        <v>4</v>
      </c>
      <c r="B20960" s="258" t="inlineStr">
        <is>
          <t>GSTIN-MASKED</t>
        </is>
      </c>
      <c r="J20960" s="25"/>
      <c r="W20960">
        <f t="shared" si="2195"/>
      </c>
      <c r="X20960">
        <f t="shared" si="2196"/>
      </c>
      <c r="Y20960">
        <f t="shared" si="2197"/>
      </c>
      <c r="Z20960">
        <f t="shared" si="2198"/>
      </c>
    </row>
    <row r="20961" spans="1:26">
      <c r="A20961" s="1"/>
      <c r="B20961" s="55"/>
      <c r="J20961" s="25"/>
      <c r="W20961">
        <f t="shared" si="2195"/>
      </c>
      <c r="X20961">
        <f t="shared" si="2196"/>
      </c>
      <c r="Y20961">
        <f t="shared" si="2197"/>
      </c>
      <c r="Z20961">
        <f t="shared" si="2198"/>
      </c>
    </row>
    <row r="20962" spans="1:26">
      <c r="A20962" s="1" t="s">
        <v>5</v>
      </c>
      <c r="J20962" s="25"/>
      <c r="W20962">
        <f t="shared" si="2195"/>
      </c>
      <c r="X20962">
        <f t="shared" si="2196"/>
      </c>
      <c r="Y20962">
        <f t="shared" si="2197"/>
      </c>
      <c r="Z20962">
        <f t="shared" si="2198"/>
      </c>
    </row>
    <row r="20963" spans="1:26">
      <c r="A20963" s="1" t="s">
        <v>6</v>
      </c>
      <c r="J20963" s="25"/>
      <c r="W20963">
        <f t="shared" si="2195"/>
      </c>
      <c r="X20963">
        <f t="shared" si="2196"/>
      </c>
      <c r="Y20963">
        <f t="shared" si="2197"/>
      </c>
      <c r="Z20963">
        <f t="shared" si="2198"/>
      </c>
    </row>
    <row r="20964" spans="1:26" ht="15.75" thickBot="1">
      <c r="A20964" s="1" t="s">
        <v>7</v>
      </c>
      <c r="J20964" s="25"/>
      <c r="W20964">
        <f t="shared" si="2195"/>
      </c>
      <c r="X20964">
        <f t="shared" si="2196"/>
      </c>
      <c r="Y20964">
        <f t="shared" si="2197"/>
      </c>
      <c r="Z20964">
        <f t="shared" si="2198"/>
      </c>
    </row>
    <row r="20965" spans="1:26" ht="24">
      <c r="A20965" s="26" t="s">
        <v>8</v>
      </c>
      <c r="B20965" s="27" t="s">
        <v>9</v>
      </c>
      <c r="C20965" s="27" t="s">
        <v>10</v>
      </c>
      <c r="D20965" s="28" t="s">
        <v>11</v>
      </c>
      <c r="E20965" s="28" t="s">
        <v>12</v>
      </c>
      <c r="F20965" s="28" t="s">
        <v>13</v>
      </c>
      <c r="G20965" s="28" t="s">
        <v>14</v>
      </c>
      <c r="H20965" s="29" t="s">
        <v>15</v>
      </c>
      <c r="I20965" s="30" t="s">
        <v>16</v>
      </c>
      <c r="J20965" s="25"/>
      <c r="W20965">
        <f t="shared" si="2195"/>
      </c>
      <c r="X20965">
        <f t="shared" si="2196"/>
      </c>
      <c r="Y20965">
        <f t="shared" si="2197"/>
      </c>
      <c r="Z20965">
        <f t="shared" si="2198"/>
      </c>
    </row>
    <row r="20966" spans="1:26">
      <c r="A20966" s="5"/>
      <c r="B20966" s="1564" t="s">
        <v>300</v>
      </c>
      <c r="C20966" s="1565"/>
      <c r="D20966" s="9"/>
      <c r="E20966" s="9"/>
      <c r="F20966" s="5"/>
      <c r="G20966" s="5"/>
      <c r="H20966" s="5"/>
      <c r="I20966" s="102"/>
      <c r="J20966" s="259"/>
      <c r="K20966" s="126"/>
      <c r="L20966" s="126"/>
      <c r="W20966">
        <f t="shared" si="2195"/>
      </c>
      <c r="X20966">
        <f t="shared" si="2196"/>
      </c>
      <c r="Y20966">
        <f t="shared" si="2197"/>
      </c>
      <c r="Z20966">
        <f t="shared" si="2198"/>
      </c>
    </row>
    <row r="20967" spans="1:26" ht="24">
      <c r="A20967" s="227">
        <v>1</v>
      </c>
      <c r="B20967" s="17" t="s">
        <v>632</v>
      </c>
      <c r="C20967" s="272" t="s">
        <v>633</v>
      </c>
      <c r="D20967" s="21">
        <v>1</v>
      </c>
      <c r="E20967" s="5">
        <v>2</v>
      </c>
      <c r="F20967" s="16">
        <f>+E20967*D20967</f>
      </c>
      <c r="G20967" s="6">
        <f>+E20967*D20967</f>
      </c>
      <c r="H20967" s="5">
        <v>1</v>
      </c>
      <c r="I20967" s="102">
        <f>+H20967*G20967</f>
      </c>
      <c r="J20967" s="259">
        <f>1400*18%</f>
      </c>
      <c r="K20967" s="126">
        <f>+H20967-J20967</f>
      </c>
      <c r="L20967" s="126">
        <f>+K20967*G20967</f>
      </c>
      <c r="W20967">
        <f t="shared" si="2195"/>
      </c>
      <c r="X20967">
        <f t="shared" si="2196"/>
      </c>
      <c r="Y20967">
        <f t="shared" si="2197"/>
      </c>
      <c r="Z20967">
        <f t="shared" si="2198"/>
      </c>
    </row>
    <row r="20968" spans="1:26">
      <c r="A20968" s="227">
        <v>2</v>
      </c>
      <c r="B20968" s="17" t="s">
        <v>739</v>
      </c>
      <c r="C20968" s="88" t="s">
        <v>303</v>
      </c>
      <c r="D20968" s="21">
        <v>1</v>
      </c>
      <c r="E20968" s="5">
        <v>10</v>
      </c>
      <c r="F20968" s="16">
        <f>+E20968*D20968</f>
      </c>
      <c r="G20968" s="6">
        <f>+E20968*D20968</f>
      </c>
      <c r="H20968" s="5">
        <v>1</v>
      </c>
      <c r="I20968" s="102">
        <f t="shared" ref="I20968:I20994" si="2199">+H20968*G20968</f>
      </c>
      <c r="J20968" s="259">
        <f>50*28%</f>
      </c>
      <c r="K20968" s="126">
        <f>+H20968-J20968</f>
      </c>
      <c r="L20968" s="126">
        <f>+K20968*G20968</f>
      </c>
      <c r="W20968">
        <f t="shared" si="2195"/>
      </c>
      <c r="X20968">
        <f t="shared" si="2196"/>
      </c>
      <c r="Y20968">
        <f t="shared" si="2197"/>
      </c>
      <c r="Z20968">
        <f t="shared" si="2198"/>
      </c>
    </row>
    <row r="20969" spans="1:26">
      <c r="A20969" s="227"/>
      <c r="B20969" s="17"/>
      <c r="C20969" s="88"/>
      <c r="D20969" s="5"/>
      <c r="E20969" s="21"/>
      <c r="F20969" s="5"/>
      <c r="G20969" s="5"/>
      <c r="H20969" s="5"/>
      <c r="I20969" s="102"/>
      <c r="J20969" s="259"/>
      <c r="K20969" s="126"/>
      <c r="L20969" s="126"/>
      <c r="W20969">
        <f t="shared" si="2195"/>
      </c>
      <c r="X20969">
        <f t="shared" si="2196"/>
      </c>
      <c r="Y20969">
        <f t="shared" si="2197"/>
      </c>
      <c r="Z20969">
        <f t="shared" si="2198"/>
      </c>
    </row>
    <row r="20970" spans="1:26">
      <c r="A20970" s="241"/>
      <c r="B20970" s="1564" t="s">
        <v>384</v>
      </c>
      <c r="C20970" s="1565"/>
      <c r="D20970" s="105"/>
      <c r="E20970" s="105"/>
      <c r="F20970" s="5"/>
      <c r="G20970" s="5"/>
      <c r="H20970" s="9"/>
      <c r="I20970" s="102"/>
      <c r="J20970" s="259"/>
      <c r="K20970" s="126"/>
      <c r="L20970" s="126"/>
      <c r="W20970">
        <f t="shared" si="2195"/>
      </c>
      <c r="X20970">
        <f t="shared" si="2196"/>
      </c>
      <c r="Y20970">
        <f t="shared" si="2197"/>
      </c>
      <c r="Z20970">
        <f t="shared" si="2198"/>
      </c>
    </row>
    <row r="20971" spans="1:26" ht="24">
      <c r="A20971" s="5">
        <v>4</v>
      </c>
      <c r="B20971" s="106" t="s">
        <v>1196</v>
      </c>
      <c r="C20971" s="260" t="s">
        <v>2875</v>
      </c>
      <c r="D20971" s="21">
        <v>1</v>
      </c>
      <c r="E20971" s="159">
        <v>30</v>
      </c>
      <c r="F20971" s="16">
        <f>+E20971*D20971</f>
      </c>
      <c r="G20971" s="6">
        <f>+E20971*D20971</f>
      </c>
      <c r="H20971" s="19">
        <v>1</v>
      </c>
      <c r="I20971" s="102">
        <f t="shared" si="2199"/>
      </c>
      <c r="J20971" s="259">
        <v>18</v>
      </c>
      <c r="K20971" s="126">
        <f>+H20971-J20971</f>
      </c>
      <c r="L20971" s="126">
        <f>+K20971*G20971</f>
      </c>
      <c r="W20971">
        <f t="shared" si="2195"/>
      </c>
      <c r="X20971">
        <f t="shared" si="2196"/>
      </c>
      <c r="Y20971">
        <f t="shared" si="2197"/>
      </c>
      <c r="Z20971">
        <f t="shared" si="2198"/>
      </c>
    </row>
    <row r="20972" spans="1:26">
      <c r="A20972" s="5"/>
      <c r="B20972" s="1564" t="s">
        <v>17</v>
      </c>
      <c r="C20972" s="1565"/>
      <c r="D20972" s="5"/>
      <c r="E20972" s="5"/>
      <c r="F20972" s="5"/>
      <c r="G20972" s="5"/>
      <c r="H20972" s="5"/>
      <c r="I20972" s="102"/>
      <c r="J20972" s="259"/>
      <c r="K20972" s="126"/>
      <c r="L20972" s="126"/>
      <c r="W20972">
        <f t="shared" si="2195"/>
      </c>
      <c r="X20972">
        <f t="shared" si="2196"/>
      </c>
      <c r="Y20972">
        <f t="shared" si="2197"/>
      </c>
      <c r="Z20972">
        <f t="shared" si="2198"/>
      </c>
    </row>
    <row r="20973" spans="1:26">
      <c r="A20973" s="5">
        <v>5</v>
      </c>
      <c r="B20973" s="20" t="s">
        <v>622</v>
      </c>
      <c r="C20973" s="5"/>
      <c r="D20973" s="21">
        <v>2</v>
      </c>
      <c r="E20973" s="5">
        <v>5</v>
      </c>
      <c r="F20973" s="16">
        <f>+E20973*D20973</f>
      </c>
      <c r="G20973" s="6">
        <f>+E20973*D20973</f>
      </c>
      <c r="H20973" s="5">
        <v>1</v>
      </c>
      <c r="I20973" s="102">
        <f t="shared" si="2199"/>
      </c>
      <c r="J20973" s="259">
        <v>119</v>
      </c>
      <c r="K20973" s="126">
        <f>+H20973-J20973</f>
      </c>
      <c r="L20973" s="126">
        <f>+K20973*G20973</f>
      </c>
      <c r="W20973">
        <f t="shared" si="2195"/>
      </c>
      <c r="X20973">
        <f t="shared" si="2196"/>
      </c>
      <c r="Y20973">
        <f t="shared" si="2197"/>
      </c>
      <c r="Z20973">
        <f t="shared" si="2198"/>
      </c>
    </row>
    <row r="20974" spans="1:26">
      <c r="A20974" s="241">
        <v>6</v>
      </c>
      <c r="B20974" s="106" t="s">
        <v>1795</v>
      </c>
      <c r="C20974" s="106"/>
      <c r="D20974" s="21">
        <v>2</v>
      </c>
      <c r="E20974" s="5">
        <v>5</v>
      </c>
      <c r="F20974" s="16">
        <f>+E20974*D20974</f>
      </c>
      <c r="G20974" s="6">
        <f>+E20974*D20974</f>
      </c>
      <c r="H20974" s="5">
        <v>1</v>
      </c>
      <c r="I20974" s="102">
        <f t="shared" si="2199"/>
      </c>
      <c r="J20974" s="259">
        <v>119</v>
      </c>
      <c r="K20974" s="126">
        <f>+H20974-J20974</f>
      </c>
      <c r="L20974" s="126">
        <f>+K20974*G20974</f>
      </c>
      <c r="W20974">
        <f t="shared" si="2195"/>
      </c>
      <c r="X20974">
        <f t="shared" si="2196"/>
      </c>
      <c r="Y20974">
        <f t="shared" si="2197"/>
      </c>
      <c r="Z20974">
        <f t="shared" si="2198"/>
      </c>
    </row>
    <row r="20975" spans="1:26">
      <c r="A20975" s="241">
        <v>7</v>
      </c>
      <c r="B20975" s="106" t="s">
        <v>871</v>
      </c>
      <c r="C20975" s="5"/>
      <c r="D20975" s="21">
        <v>2</v>
      </c>
      <c r="E20975" s="5">
        <v>5</v>
      </c>
      <c r="F20975" s="16">
        <f>+E20975*D20975</f>
      </c>
      <c r="G20975" s="6">
        <f>+E20975*D20975</f>
      </c>
      <c r="H20975" s="5">
        <v>1</v>
      </c>
      <c r="I20975" s="102">
        <f t="shared" si="2199"/>
      </c>
      <c r="J20975" s="259">
        <v>119</v>
      </c>
      <c r="K20975" s="126">
        <f>+H20975-J20975</f>
      </c>
      <c r="L20975" s="126">
        <f>+K20975*G20975</f>
      </c>
      <c r="W20975">
        <f t="shared" si="2195"/>
      </c>
      <c r="X20975">
        <f t="shared" si="2196"/>
      </c>
      <c r="Y20975">
        <f t="shared" si="2197"/>
      </c>
      <c r="Z20975">
        <f t="shared" si="2198"/>
      </c>
    </row>
    <row r="20976" spans="1:26">
      <c r="A20976" s="241"/>
      <c r="B20976" s="8"/>
      <c r="C20976" s="5"/>
      <c r="D20976" s="5"/>
      <c r="E20976" s="21"/>
      <c r="F20976" s="5"/>
      <c r="G20976" s="5"/>
      <c r="H20976" s="5"/>
      <c r="I20976" s="102"/>
      <c r="J20976" s="259"/>
      <c r="K20976" s="126"/>
      <c r="L20976" s="126"/>
      <c r="W20976">
        <f t="shared" si="2195"/>
      </c>
      <c r="X20976">
        <f t="shared" si="2196"/>
      </c>
      <c r="Y20976">
        <f t="shared" si="2197"/>
      </c>
      <c r="Z20976">
        <f t="shared" si="2198"/>
      </c>
    </row>
    <row r="20977" spans="1:26">
      <c r="A20977" s="241"/>
      <c r="B20977" s="8"/>
      <c r="C20977" s="5"/>
      <c r="D20977" s="5"/>
      <c r="E20977" s="21"/>
      <c r="F20977" s="5"/>
      <c r="G20977" s="5"/>
      <c r="H20977" s="5"/>
      <c r="I20977" s="102"/>
      <c r="J20977" s="259"/>
      <c r="K20977" s="126"/>
      <c r="L20977" s="126"/>
      <c r="W20977">
        <f t="shared" si="2195"/>
      </c>
      <c r="X20977">
        <f t="shared" si="2196"/>
      </c>
      <c r="Y20977">
        <f t="shared" si="2197"/>
      </c>
      <c r="Z20977">
        <f t="shared" si="2198"/>
      </c>
    </row>
    <row r="20978" spans="1:26">
      <c r="A20978" s="241"/>
      <c r="B20978" s="1564" t="s">
        <v>24</v>
      </c>
      <c r="C20978" s="1565"/>
      <c r="D20978" s="105"/>
      <c r="E20978" s="105"/>
      <c r="F20978" s="5"/>
      <c r="G20978" s="5"/>
      <c r="H20978" s="9"/>
      <c r="I20978" s="102"/>
      <c r="J20978" s="259"/>
      <c r="K20978" s="126"/>
      <c r="L20978" s="126"/>
      <c r="W20978">
        <f t="shared" si="2195"/>
      </c>
      <c r="X20978">
        <f t="shared" si="2196"/>
      </c>
      <c r="Y20978">
        <f t="shared" si="2197"/>
      </c>
      <c r="Z20978">
        <f t="shared" si="2198"/>
      </c>
    </row>
    <row r="20979" spans="1:26">
      <c r="A20979" s="241">
        <v>10</v>
      </c>
      <c r="B20979" s="20" t="s">
        <v>1643</v>
      </c>
      <c r="C20979" s="19" t="s">
        <v>1642</v>
      </c>
      <c r="D20979" s="21">
        <v>1</v>
      </c>
      <c r="E20979" s="19">
        <v>6</v>
      </c>
      <c r="F20979" s="16">
        <f>+E20979*D20979</f>
      </c>
      <c r="G20979" s="6">
        <f>+E20979*D20979</f>
      </c>
      <c r="H20979" s="19">
        <v>1</v>
      </c>
      <c r="I20979" s="102">
        <f t="shared" si="2199"/>
      </c>
      <c r="J20979" s="259">
        <f>350*18%</f>
      </c>
      <c r="K20979" s="126">
        <f>+H20979-J20979</f>
      </c>
      <c r="L20979" s="126">
        <f>+K20979*G20979</f>
      </c>
      <c r="W20979">
        <f t="shared" si="2195"/>
      </c>
      <c r="X20979">
        <f t="shared" si="2196"/>
      </c>
      <c r="Y20979">
        <f t="shared" si="2197"/>
      </c>
      <c r="Z20979">
        <f t="shared" si="2198"/>
      </c>
    </row>
    <row r="20980" spans="1:26">
      <c r="A20980" s="241">
        <v>11</v>
      </c>
      <c r="B20980" s="20" t="s">
        <v>729</v>
      </c>
      <c r="C20980" s="19" t="s">
        <v>730</v>
      </c>
      <c r="D20980" s="21">
        <v>1</v>
      </c>
      <c r="E20980" s="19">
        <v>6</v>
      </c>
      <c r="F20980" s="16">
        <f>+E20980*D20980</f>
      </c>
      <c r="G20980" s="6">
        <f>+E20980*D20980</f>
      </c>
      <c r="H20980" s="19">
        <v>1</v>
      </c>
      <c r="I20980" s="102">
        <f t="shared" si="2199"/>
      </c>
      <c r="J20980" s="259">
        <f>350*18%</f>
      </c>
      <c r="K20980" s="126">
        <f>+H20980-J20980</f>
      </c>
      <c r="L20980" s="126">
        <f>+K20980*G20980</f>
      </c>
      <c r="W20980">
        <f t="shared" si="2195"/>
      </c>
      <c r="X20980">
        <f t="shared" si="2196"/>
      </c>
      <c r="Y20980">
        <f t="shared" si="2197"/>
      </c>
      <c r="Z20980">
        <f t="shared" si="2198"/>
      </c>
    </row>
    <row r="20981" spans="1:26">
      <c r="A20981" s="241"/>
      <c r="B20981" s="1564" t="s">
        <v>590</v>
      </c>
      <c r="C20981" s="1565"/>
      <c r="D20981" s="105"/>
      <c r="E20981" s="105"/>
      <c r="F20981" s="5"/>
      <c r="G20981" s="5"/>
      <c r="H20981" s="9"/>
      <c r="I20981" s="102"/>
      <c r="J20981" s="259"/>
      <c r="K20981" s="126"/>
      <c r="L20981" s="126"/>
      <c r="W20981">
        <f t="shared" si="2195"/>
      </c>
      <c r="X20981">
        <f t="shared" si="2196"/>
      </c>
      <c r="Y20981">
        <f t="shared" si="2197"/>
      </c>
      <c r="Z20981">
        <f t="shared" si="2198"/>
      </c>
    </row>
    <row r="20982" spans="1:26" ht="48">
      <c r="A20982" s="241">
        <v>12</v>
      </c>
      <c r="B20982" s="15" t="s">
        <v>2714</v>
      </c>
      <c r="C20982" s="105" t="s">
        <v>2713</v>
      </c>
      <c r="D20982" s="21">
        <v>1</v>
      </c>
      <c r="E20982" s="5">
        <v>100</v>
      </c>
      <c r="F20982" s="16">
        <f>+E20982*D20982</f>
      </c>
      <c r="G20982" s="6">
        <f>+E20982*D20982</f>
      </c>
      <c r="H20982" s="5">
        <v>1</v>
      </c>
      <c r="I20982" s="102">
        <f t="shared" si="2199"/>
      </c>
      <c r="J20982" s="259">
        <v>3.2</v>
      </c>
      <c r="K20982" s="126">
        <f>+H20982-J20982</f>
      </c>
      <c r="L20982" s="126">
        <f>+K20982*G20982</f>
      </c>
      <c r="W20982">
        <f t="shared" si="2195"/>
      </c>
      <c r="X20982">
        <f t="shared" si="2196"/>
      </c>
      <c r="Y20982">
        <f t="shared" si="2197"/>
      </c>
      <c r="Z20982">
        <f t="shared" si="2198"/>
      </c>
    </row>
    <row r="20983" spans="1:26">
      <c r="A20983" s="241"/>
      <c r="B20983" s="848" t="s">
        <v>375</v>
      </c>
      <c r="C20983" s="849"/>
      <c r="D20983" s="105"/>
      <c r="E20983" s="105"/>
      <c r="F20983" s="5"/>
      <c r="G20983" s="5"/>
      <c r="H20983" s="9"/>
      <c r="I20983" s="102"/>
      <c r="J20983" s="259"/>
      <c r="K20983" s="126"/>
      <c r="L20983" s="126"/>
      <c r="W20983">
        <f t="shared" si="2195"/>
      </c>
      <c r="X20983">
        <f t="shared" si="2196"/>
      </c>
      <c r="Y20983">
        <f t="shared" si="2197"/>
      </c>
      <c r="Z20983">
        <f t="shared" si="2198"/>
      </c>
    </row>
    <row r="20984" spans="1:26">
      <c r="A20984" s="241"/>
      <c r="B20984" s="106"/>
      <c r="C20984" s="157"/>
      <c r="D20984" s="21"/>
      <c r="E20984" s="9"/>
      <c r="F20984" s="5"/>
      <c r="G20984" s="5"/>
      <c r="H20984" s="5"/>
      <c r="I20984" s="102"/>
      <c r="J20984" s="259"/>
      <c r="K20984" s="126"/>
      <c r="L20984" s="126"/>
      <c r="W20984">
        <f t="shared" si="2195"/>
      </c>
      <c r="X20984">
        <f t="shared" si="2196"/>
      </c>
      <c r="Y20984">
        <f t="shared" si="2197"/>
      </c>
      <c r="Z20984">
        <f t="shared" si="2198"/>
      </c>
    </row>
    <row r="20985" spans="1:26">
      <c r="A20985" s="241">
        <v>14</v>
      </c>
      <c r="B20985" s="106" t="s">
        <v>948</v>
      </c>
      <c r="C20985" s="157" t="s">
        <v>947</v>
      </c>
      <c r="D20985" s="21">
        <v>1</v>
      </c>
      <c r="E20985" s="9">
        <v>25</v>
      </c>
      <c r="F20985" s="16">
        <f>+E20985*D20985</f>
      </c>
      <c r="G20985" s="6">
        <f>+E20985*D20985</f>
      </c>
      <c r="H20985" s="5">
        <v>1</v>
      </c>
      <c r="I20985" s="102">
        <f t="shared" si="2199"/>
      </c>
      <c r="J20985" s="259">
        <f>75*18%</f>
      </c>
      <c r="K20985" s="126">
        <f>+H20985-J20985</f>
      </c>
      <c r="L20985" s="126">
        <f>+K20985*G20985</f>
      </c>
      <c r="W20985">
        <f t="shared" si="2195"/>
      </c>
      <c r="X20985">
        <f t="shared" si="2196"/>
      </c>
      <c r="Y20985">
        <f t="shared" si="2197"/>
      </c>
      <c r="Z20985">
        <f t="shared" si="2198"/>
      </c>
    </row>
    <row r="20986" spans="1:26">
      <c r="A20986" s="241"/>
      <c r="B20986" s="273"/>
      <c r="C20986" s="15"/>
      <c r="D20986" s="21"/>
      <c r="E20986" s="9"/>
      <c r="F20986" s="16"/>
      <c r="G20986" s="6"/>
      <c r="H20986" s="5"/>
      <c r="I20986" s="102"/>
      <c r="J20986" s="259"/>
      <c r="K20986" s="126"/>
      <c r="L20986" s="126"/>
      <c r="W20986">
        <f t="shared" si="2195"/>
      </c>
      <c r="X20986">
        <f t="shared" si="2196"/>
      </c>
      <c r="Y20986">
        <f t="shared" si="2197"/>
      </c>
      <c r="Z20986">
        <f t="shared" si="2198"/>
      </c>
    </row>
    <row r="20987" spans="1:26">
      <c r="A20987" s="241">
        <v>16</v>
      </c>
      <c r="B20987" s="106" t="s">
        <v>378</v>
      </c>
      <c r="C20987" s="15" t="s">
        <v>379</v>
      </c>
      <c r="D20987" s="21">
        <v>1</v>
      </c>
      <c r="E20987" s="9">
        <v>20</v>
      </c>
      <c r="F20987" s="16">
        <f>+E20987*D20987</f>
      </c>
      <c r="G20987" s="6">
        <f>+E20987*D20987</f>
      </c>
      <c r="H20987" s="5">
        <v>1</v>
      </c>
      <c r="I20987" s="102">
        <f t="shared" si="2199"/>
      </c>
      <c r="J20987" s="259">
        <f>75*18%</f>
      </c>
      <c r="K20987" s="126">
        <f>+H20987-J20987</f>
      </c>
      <c r="L20987" s="126">
        <f>+K20987*G20987</f>
      </c>
      <c r="W20987">
        <f t="shared" si="2195"/>
      </c>
      <c r="X20987">
        <f t="shared" si="2196"/>
      </c>
      <c r="Y20987">
        <f t="shared" si="2197"/>
      </c>
      <c r="Z20987">
        <f t="shared" si="2198"/>
      </c>
    </row>
    <row r="20988" spans="1:26">
      <c r="A20988" s="241">
        <v>17</v>
      </c>
      <c r="B20988" s="106" t="s">
        <v>1972</v>
      </c>
      <c r="C20988" s="20" t="s">
        <v>1973</v>
      </c>
      <c r="D20988" s="21">
        <v>1</v>
      </c>
      <c r="E20988" s="9">
        <v>25</v>
      </c>
      <c r="F20988" s="16">
        <f>+E20988*D20988</f>
      </c>
      <c r="G20988" s="6">
        <f>+E20988*D20988</f>
      </c>
      <c r="H20988" s="5">
        <v>1</v>
      </c>
      <c r="I20988" s="102">
        <f t="shared" si="2199"/>
      </c>
      <c r="J20988" s="259">
        <f>75*18%</f>
      </c>
      <c r="K20988" s="126">
        <f>+H20988-J20988</f>
      </c>
      <c r="L20988" s="126">
        <f>+K20988*G20988</f>
      </c>
      <c r="W20988">
        <f t="shared" si="2195"/>
      </c>
      <c r="X20988">
        <f t="shared" si="2196"/>
      </c>
      <c r="Y20988">
        <f t="shared" si="2197"/>
      </c>
      <c r="Z20988">
        <f t="shared" si="2198"/>
      </c>
    </row>
    <row r="20989" spans="1:26">
      <c r="A20989" s="241">
        <v>18</v>
      </c>
      <c r="B20989" s="106" t="s">
        <v>711</v>
      </c>
      <c r="C20989" s="15" t="s">
        <v>712</v>
      </c>
      <c r="D20989" s="21">
        <v>1</v>
      </c>
      <c r="E20989" s="9">
        <v>20</v>
      </c>
      <c r="F20989" s="16">
        <f>+E20989*D20989</f>
      </c>
      <c r="G20989" s="6">
        <f>+E20989*D20989</f>
      </c>
      <c r="H20989" s="5">
        <v>1</v>
      </c>
      <c r="I20989" s="102">
        <f t="shared" si="2199"/>
      </c>
      <c r="J20989" s="259">
        <f>75*18%</f>
      </c>
      <c r="K20989" s="126">
        <f>+H20989-J20989</f>
      </c>
      <c r="L20989" s="126">
        <f>+K20989*G20989</f>
      </c>
      <c r="W20989">
        <f t="shared" si="2195"/>
      </c>
      <c r="X20989">
        <f t="shared" si="2196"/>
      </c>
      <c r="Y20989">
        <f t="shared" si="2197"/>
      </c>
      <c r="Z20989">
        <f t="shared" si="2198"/>
      </c>
    </row>
    <row r="20990" spans="1:26">
      <c r="A20990" s="241"/>
      <c r="B20990" s="848" t="s">
        <v>719</v>
      </c>
      <c r="C20990" s="849"/>
      <c r="D20990" s="105"/>
      <c r="E20990" s="105"/>
      <c r="F20990" s="5"/>
      <c r="G20990" s="5"/>
      <c r="H20990" s="9"/>
      <c r="I20990" s="102"/>
      <c r="J20990" s="259"/>
      <c r="K20990" s="126"/>
      <c r="L20990" s="126"/>
      <c r="W20990">
        <f t="shared" si="2195"/>
      </c>
      <c r="X20990">
        <f t="shared" si="2196"/>
      </c>
      <c r="Y20990">
        <f t="shared" si="2197"/>
      </c>
      <c r="Z20990">
        <f t="shared" si="2198"/>
      </c>
    </row>
    <row r="20991" spans="1:26">
      <c r="A20991" s="241"/>
      <c r="B20991" s="15"/>
      <c r="C20991" s="5"/>
      <c r="D20991" s="5"/>
      <c r="E20991" s="21"/>
      <c r="F20991" s="5"/>
      <c r="G20991" s="5"/>
      <c r="H20991" s="5"/>
      <c r="I20991" s="102"/>
      <c r="J20991" s="259"/>
      <c r="K20991" s="126"/>
      <c r="L20991" s="126"/>
      <c r="W20991">
        <f t="shared" si="2195"/>
      </c>
      <c r="X20991">
        <f t="shared" si="2196"/>
      </c>
      <c r="Y20991">
        <f t="shared" si="2197"/>
      </c>
      <c r="Z20991">
        <f t="shared" si="2198"/>
      </c>
    </row>
    <row r="20992" spans="1:26">
      <c r="A20992" s="241"/>
      <c r="B20992" s="1564" t="s">
        <v>738</v>
      </c>
      <c r="C20992" s="1565"/>
      <c r="D20992" s="105"/>
      <c r="E20992" s="105"/>
      <c r="F20992" s="5"/>
      <c r="G20992" s="5"/>
      <c r="H20992" s="9"/>
      <c r="I20992" s="102"/>
      <c r="J20992" s="259"/>
      <c r="K20992" s="126"/>
      <c r="L20992" s="126"/>
      <c r="W20992">
        <f t="shared" si="2195"/>
      </c>
      <c r="X20992">
        <f t="shared" si="2196"/>
      </c>
      <c r="Y20992">
        <f t="shared" si="2197"/>
      </c>
      <c r="Z20992">
        <f t="shared" si="2198"/>
      </c>
    </row>
    <row r="20993" spans="1:26">
      <c r="A20993" s="241">
        <v>20</v>
      </c>
      <c r="B20993" s="17" t="s">
        <v>891</v>
      </c>
      <c r="C20993" s="5" t="s">
        <v>892</v>
      </c>
      <c r="D20993" s="184">
        <v>1</v>
      </c>
      <c r="E20993" s="21"/>
      <c r="F20993" s="5">
        <v>20</v>
      </c>
      <c r="G20993" s="5">
        <f>+F20993</f>
      </c>
      <c r="H20993" s="7">
        <v>1</v>
      </c>
      <c r="I20993" s="102">
        <f t="shared" si="2199"/>
      </c>
      <c r="J20993" s="259">
        <v>3.2</v>
      </c>
      <c r="K20993" s="126">
        <f>+H20993-J20993</f>
      </c>
      <c r="L20993" s="126">
        <f>+K20993*G20993</f>
      </c>
      <c r="W20993">
        <f t="shared" si="2195"/>
      </c>
      <c r="X20993">
        <f t="shared" si="2196"/>
      </c>
      <c r="Y20993">
        <f t="shared" si="2197"/>
      </c>
      <c r="Z20993">
        <f t="shared" si="2198"/>
      </c>
    </row>
    <row r="20994" spans="1:26">
      <c r="A20994" s="241">
        <v>21</v>
      </c>
      <c r="B20994" s="17" t="s">
        <v>986</v>
      </c>
      <c r="C20994" s="5" t="s">
        <v>987</v>
      </c>
      <c r="D20994" s="53"/>
      <c r="E20994" s="21"/>
      <c r="F20994" s="5">
        <v>50</v>
      </c>
      <c r="G20994" s="5">
        <f>+F20994</f>
      </c>
      <c r="H20994" s="7">
        <v>1</v>
      </c>
      <c r="I20994" s="102">
        <f t="shared" si="2199"/>
      </c>
      <c r="J20994" s="259">
        <v>3.2</v>
      </c>
      <c r="K20994" s="126">
        <f>+H20994-J20994</f>
      </c>
      <c r="L20994" s="126">
        <f>+K20994*G20994</f>
      </c>
      <c r="W20994">
        <f t="shared" si="2195"/>
      </c>
      <c r="X20994">
        <f t="shared" si="2196"/>
      </c>
      <c r="Y20994">
        <f t="shared" si="2197"/>
      </c>
      <c r="Z20994">
        <f t="shared" si="2198"/>
      </c>
    </row>
    <row r="20995" spans="1:26" ht="10.5" customHeight="1">
      <c r="A20995" s="241"/>
      <c r="B20995" s="848" t="s">
        <v>1435</v>
      </c>
      <c r="C20995" s="849"/>
      <c r="D20995" s="105"/>
      <c r="E20995" s="9"/>
      <c r="F20995" s="5"/>
      <c r="G20995" s="5"/>
      <c r="H20995" s="105"/>
      <c r="I20995" s="102"/>
      <c r="J20995" s="259"/>
      <c r="K20995" s="126"/>
      <c r="L20995" s="126"/>
      <c r="W20995">
        <f t="shared" si="2195"/>
      </c>
      <c r="X20995">
        <f t="shared" si="2196"/>
      </c>
      <c r="Y20995">
        <f t="shared" si="2197"/>
      </c>
      <c r="Z20995">
        <f t="shared" si="2198"/>
      </c>
    </row>
    <row r="20996" spans="1:26" ht="10.5" customHeight="1">
      <c r="A20996" s="5">
        <v>22</v>
      </c>
      <c r="B20996" s="20" t="s">
        <v>503</v>
      </c>
      <c r="C20996" s="5" t="s">
        <v>504</v>
      </c>
      <c r="D20996" s="5">
        <v>1</v>
      </c>
      <c r="E20996" s="5">
        <v>100</v>
      </c>
      <c r="F20996" s="16">
        <f>+E20996*D20996</f>
      </c>
      <c r="G20996" s="6">
        <f>+E20996*D20996</f>
      </c>
      <c r="H20996" s="7">
        <v>1</v>
      </c>
      <c r="I20996" s="102">
        <f>+H20996*G20996</f>
      </c>
      <c r="J20996" s="259">
        <v>3.2</v>
      </c>
      <c r="K20996" s="126">
        <f>+H20996-J20996</f>
      </c>
      <c r="L20996" s="126">
        <f>+K20996*G20996</f>
      </c>
      <c r="W20996">
        <f t="shared" ref="W20996:W21059" si="2200">IF(LEFT($H20996&amp;"",5)="2019-",$H20996,W20995)</f>
      </c>
      <c r="X20996">
        <f t="shared" ref="X20996:X21059" si="2201">IF($W20996="",0,IF(COUNTIF($AB$2:$AB$80,$W20996)&gt;0,1,0))</f>
      </c>
      <c r="Y20996">
        <f t="shared" ref="Y20996:Y21059" si="2202">IF($C20996="","",UPPER(TRIM(IFERROR(LEFT($C20996&amp;"",FIND("/",$C20996&amp;"")-1),$C20996&amp;""))))</f>
      </c>
      <c r="Z20996">
        <f t="shared" ref="Z20996:Z21059" si="2203">IFERROR(IF(ISNUMBER($G20996),$G20996,0),0)</f>
      </c>
    </row>
    <row r="20997" spans="1:26" ht="10.5" customHeight="1">
      <c r="A20997" s="241"/>
      <c r="B20997" s="239"/>
      <c r="C20997" s="240"/>
      <c r="D20997" s="105"/>
      <c r="E20997" s="9"/>
      <c r="F20997" s="5"/>
      <c r="G20997" s="5"/>
      <c r="H20997" s="105"/>
      <c r="I20997" s="102"/>
      <c r="J20997" s="259"/>
      <c r="K20997" s="126"/>
      <c r="L20997" s="126"/>
      <c r="W20997">
        <f t="shared" si="2200"/>
      </c>
      <c r="X20997">
        <f t="shared" si="2201"/>
      </c>
      <c r="Y20997">
        <f t="shared" si="2202"/>
      </c>
      <c r="Z20997">
        <f t="shared" si="2203"/>
      </c>
    </row>
    <row r="20998" spans="1:26" ht="10.5" customHeight="1">
      <c r="A20998" s="241">
        <v>23</v>
      </c>
      <c r="B20998" s="239" t="s">
        <v>2979</v>
      </c>
      <c r="C20998" s="240"/>
      <c r="D20998" s="105">
        <v>1</v>
      </c>
      <c r="E20998" s="9">
        <v>1</v>
      </c>
      <c r="F20998" s="5">
        <v>1</v>
      </c>
      <c r="G20998" s="5">
        <v>1</v>
      </c>
      <c r="H20998" s="379" t="s">
        <v>780</v>
      </c>
      <c r="I20998" s="102"/>
      <c r="J20998" s="259"/>
      <c r="K20998" s="126"/>
      <c r="L20998" s="126"/>
      <c r="W20998">
        <f t="shared" si="2200"/>
      </c>
      <c r="X20998">
        <f t="shared" si="2201"/>
      </c>
      <c r="Y20998">
        <f t="shared" si="2202"/>
      </c>
      <c r="Z20998">
        <f t="shared" si="2203"/>
      </c>
    </row>
    <row r="20999" spans="1:26" ht="10.5" customHeight="1">
      <c r="A20999" s="5"/>
      <c r="B20999" s="822"/>
      <c r="C20999" s="822"/>
      <c r="D20999" s="5"/>
      <c r="E20999" s="5"/>
      <c r="F20999" s="7"/>
      <c r="G20999" s="5"/>
      <c r="H20999" s="5"/>
      <c r="I20999" s="102"/>
      <c r="J20999" s="25"/>
      <c r="W20999">
        <f t="shared" si="2200"/>
      </c>
      <c r="X20999">
        <f t="shared" si="2201"/>
      </c>
      <c r="Y20999">
        <f t="shared" si="2202"/>
      </c>
      <c r="Z20999">
        <f t="shared" si="2203"/>
      </c>
    </row>
    <row r="21000" spans="1:26" ht="8.25" customHeight="1">
      <c r="A21000" s="107"/>
      <c r="B21000" s="822"/>
      <c r="C21000" s="822"/>
      <c r="D21000" s="184"/>
      <c r="E21000" s="184"/>
      <c r="F21000" s="184"/>
      <c r="G21000" s="184"/>
      <c r="H21000" s="184"/>
      <c r="I21000" s="108"/>
      <c r="J21000" s="25"/>
      <c r="W21000">
        <f t="shared" si="2200"/>
      </c>
      <c r="X21000">
        <f t="shared" si="2201"/>
      </c>
      <c r="Y21000">
        <f t="shared" si="2202"/>
      </c>
      <c r="Z21000">
        <f t="shared" si="2203"/>
      </c>
    </row>
    <row r="21001" spans="1:26" ht="15.75" thickBot="1">
      <c r="A21001" s="33"/>
      <c r="B21001" s="1568" t="s">
        <v>2981</v>
      </c>
      <c r="C21001" s="1569"/>
      <c r="D21001" s="109"/>
      <c r="E21001" s="109"/>
      <c r="F21001" s="109"/>
      <c r="G21001" s="109"/>
      <c r="H21001" s="109"/>
      <c r="I21001" s="110"/>
      <c r="J21001" s="25"/>
      <c r="W21001">
        <f t="shared" si="2200"/>
      </c>
      <c r="X21001">
        <f t="shared" si="2201"/>
      </c>
      <c r="Y21001">
        <f t="shared" si="2202"/>
      </c>
      <c r="Z21001">
        <f t="shared" si="2203"/>
      </c>
    </row>
    <row r="21002" spans="1:26">
      <c r="A21002" s="33"/>
      <c r="B21002" s="1570"/>
      <c r="C21002" s="1571"/>
      <c r="D21002" s="91"/>
      <c r="E21002" s="91"/>
      <c r="F21002" s="91"/>
      <c r="G21002" s="92" t="s">
        <v>19</v>
      </c>
      <c r="H21002" s="91"/>
      <c r="I21002" s="111">
        <f>SUM(I20966:I21001)</f>
      </c>
      <c r="J21002" s="25"/>
      <c r="L21002">
        <f>SUM(L20966:L21001)</f>
      </c>
      <c r="W21002">
        <f t="shared" si="2200"/>
      </c>
      <c r="X21002">
        <f t="shared" si="2201"/>
      </c>
      <c r="Y21002">
        <f t="shared" si="2202"/>
      </c>
      <c r="Z21002">
        <f t="shared" si="2203"/>
      </c>
    </row>
    <row r="21003" spans="1:26">
      <c r="A21003" s="33"/>
      <c r="B21003" s="10"/>
      <c r="C21003" s="263" t="s">
        <v>490</v>
      </c>
      <c r="D21003" s="253"/>
      <c r="E21003" s="253"/>
      <c r="F21003" s="253" t="s">
        <v>431</v>
      </c>
      <c r="G21003" s="253" t="s">
        <v>491</v>
      </c>
      <c r="H21003" s="112">
        <v>1</v>
      </c>
      <c r="I21003" s="61">
        <f>+L21002*H21003</f>
      </c>
      <c r="J21003" s="25"/>
      <c r="W21003">
        <f t="shared" si="2200"/>
      </c>
      <c r="X21003">
        <f t="shared" si="2201"/>
      </c>
      <c r="Y21003">
        <f t="shared" si="2202"/>
      </c>
      <c r="Z21003">
        <f t="shared" si="2203"/>
      </c>
    </row>
    <row r="21004" spans="1:26" ht="15.75" thickBot="1">
      <c r="A21004" s="33"/>
      <c r="B21004" s="11" t="s">
        <v>20</v>
      </c>
      <c r="C21004" s="35"/>
      <c r="D21004" s="35"/>
      <c r="E21004" s="35"/>
      <c r="F21004" s="35"/>
      <c r="G21004" s="35"/>
      <c r="H21004" s="35"/>
      <c r="I21004" s="36"/>
      <c r="J21004" s="25"/>
      <c r="W21004">
        <f t="shared" si="2200"/>
      </c>
      <c r="X21004">
        <f t="shared" si="2201"/>
      </c>
      <c r="Y21004">
        <f t="shared" si="2202"/>
      </c>
      <c r="Z21004">
        <f t="shared" si="2203"/>
      </c>
    </row>
    <row r="21005" spans="1:26" ht="15.75" thickBot="1">
      <c r="A21005" s="37"/>
      <c r="B21005" s="38"/>
      <c r="C21005" s="39" t="s">
        <v>21</v>
      </c>
      <c r="D21005" s="40">
        <f>SUM(D20966:D21004)</f>
      </c>
      <c r="E21005" s="41">
        <f>IF(H21005=I21005,"OK","NO")</f>
      </c>
      <c r="F21005" s="40">
        <f>SUM(F20966:F21004)</f>
      </c>
      <c r="G21005" s="40">
        <f>SUM(G20966:G21004)</f>
      </c>
      <c r="H21005" s="41">
        <f>SUMPRODUCT(F20966:F21001,H20966:H21001)</f>
      </c>
      <c r="I21005" s="43">
        <f>+I21002-I21003</f>
      </c>
      <c r="J21005" s="25"/>
      <c r="W21005">
        <f t="shared" si="2200"/>
      </c>
      <c r="X21005">
        <f t="shared" si="2201"/>
      </c>
      <c r="Y21005">
        <f t="shared" si="2202"/>
      </c>
      <c r="Z21005">
        <f t="shared" si="2203"/>
      </c>
    </row>
    <row r="21006" spans="1:26" ht="15.75" thickBot="1">
      <c r="A21006" s="44"/>
      <c r="B21006" s="116"/>
      <c r="C21006" s="45"/>
      <c r="D21006" s="45"/>
      <c r="E21006" s="45"/>
      <c r="F21006" s="45"/>
      <c r="G21006" s="45"/>
      <c r="H21006" s="46" t="s">
        <v>2978</v>
      </c>
      <c r="I21006" s="47"/>
      <c r="J21006" s="25"/>
      <c r="W21006">
        <f t="shared" si="2200"/>
      </c>
      <c r="X21006">
        <f t="shared" si="2201"/>
      </c>
      <c r="Y21006">
        <f t="shared" si="2202"/>
      </c>
      <c r="Z21006">
        <f t="shared" si="2203"/>
      </c>
    </row>
    <row r="21007" spans="1:26">
      <c r="A21007" s="12" t="s">
        <v>23</v>
      </c>
      <c r="B21007" s="12"/>
      <c r="C21007" s="12"/>
      <c r="D21007" s="13"/>
      <c r="E21007" s="14"/>
      <c r="F21007" s="14"/>
      <c r="G21007" s="14"/>
      <c r="H21007" s="2"/>
      <c r="I21007" s="12"/>
      <c r="J21007" s="25"/>
      <c r="W21007">
        <f t="shared" si="2200"/>
      </c>
      <c r="X21007">
        <f t="shared" si="2201"/>
      </c>
      <c r="Y21007">
        <f t="shared" si="2202"/>
      </c>
      <c r="Z21007">
        <f t="shared" si="2203"/>
      </c>
    </row>
    <row r="21008" spans="1:26">
      <c r="W21008">
        <f t="shared" si="2200"/>
      </c>
      <c r="X21008">
        <f t="shared" si="2201"/>
      </c>
      <c r="Y21008">
        <f t="shared" si="2202"/>
      </c>
      <c r="Z21008">
        <f t="shared" si="2203"/>
      </c>
    </row>
    <row r="21009" spans="1:26">
      <c r="W21009">
        <f t="shared" si="2200"/>
      </c>
      <c r="X21009">
        <f t="shared" si="2201"/>
      </c>
      <c r="Y21009">
        <f t="shared" si="2202"/>
      </c>
      <c r="Z21009">
        <f t="shared" si="2203"/>
      </c>
    </row>
    <row r="21010" spans="1:26">
      <c r="A21010" s="1562" t="s">
        <v>0</v>
      </c>
      <c r="B21010" s="1562"/>
      <c r="C21010" s="1562"/>
      <c r="D21010" s="1562"/>
      <c r="E21010" s="1562"/>
      <c r="F21010" s="1562"/>
      <c r="G21010" s="1562"/>
      <c r="H21010" s="1562"/>
      <c r="I21010" s="1562"/>
      <c r="W21010">
        <f t="shared" si="2200"/>
      </c>
      <c r="X21010">
        <f t="shared" si="2201"/>
      </c>
      <c r="Y21010">
        <f t="shared" si="2202"/>
      </c>
      <c r="Z21010">
        <f t="shared" si="2203"/>
      </c>
    </row>
    <row r="21011" spans="1:26">
      <c r="W21011">
        <f t="shared" si="2200"/>
      </c>
      <c r="X21011">
        <f t="shared" si="2201"/>
      </c>
      <c r="Y21011">
        <f t="shared" si="2202"/>
      </c>
      <c r="Z21011">
        <f t="shared" si="2203"/>
      </c>
    </row>
    <row r="21012" spans="1:26">
      <c r="A21012" s="1" t="s">
        <v>1</v>
      </c>
      <c r="G21012" s="495" t="s">
        <v>2</v>
      </c>
      <c r="H21012" s="3" t="s">
        <v>2871</v>
      </c>
      <c r="W21012">
        <f t="shared" si="2200"/>
      </c>
      <c r="X21012">
        <f t="shared" si="2201"/>
      </c>
      <c r="Y21012">
        <f t="shared" si="2202"/>
      </c>
      <c r="Z21012">
        <f t="shared" si="2203"/>
      </c>
    </row>
    <row r="21013" spans="1:26">
      <c r="A21013" s="1" t="inlineStr">
        <is>
          <t>Dealer-139</t>
        </is>
      </c>
      <c r="C21013" s="51"/>
      <c r="G21013" s="496" t="s">
        <v>1440</v>
      </c>
      <c r="H21013" s="1" t="s">
        <v>2448</v>
      </c>
      <c r="W21013">
        <f t="shared" si="2200"/>
      </c>
      <c r="X21013">
        <f t="shared" si="2201"/>
      </c>
      <c r="Y21013">
        <f t="shared" si="2202"/>
      </c>
      <c r="Z21013">
        <f t="shared" si="2203"/>
      </c>
    </row>
    <row r="21014" spans="1:26">
      <c r="A21014" s="254" t="inlineStr">
        <is>
          <t>Dealer-260</t>
        </is>
      </c>
      <c r="B21014" s="1"/>
      <c r="C21014" s="51"/>
      <c r="W21014">
        <f t="shared" si="2200"/>
      </c>
      <c r="X21014">
        <f t="shared" si="2201"/>
      </c>
      <c r="Y21014">
        <f t="shared" si="2202"/>
      </c>
      <c r="Z21014">
        <f t="shared" si="2203"/>
      </c>
    </row>
    <row r="21015" spans="1:26">
      <c r="A21015" s="254" t="inlineStr">
        <is>
          <t>Address line (redacted)</t>
        </is>
      </c>
      <c r="B21015" s="1"/>
      <c r="C21015" s="51"/>
      <c r="W21015">
        <f t="shared" si="2200"/>
      </c>
      <c r="X21015">
        <f t="shared" si="2201"/>
      </c>
      <c r="Y21015">
        <f t="shared" si="2202"/>
      </c>
      <c r="Z21015">
        <f t="shared" si="2203"/>
      </c>
    </row>
    <row r="21016" spans="1:26">
      <c r="A21016" s="1"/>
      <c r="B21016" s="1"/>
      <c r="C21016" s="248"/>
      <c r="W21016">
        <f t="shared" si="2200"/>
      </c>
      <c r="X21016">
        <f t="shared" si="2201"/>
      </c>
      <c r="Y21016">
        <f t="shared" si="2202"/>
      </c>
      <c r="Z21016">
        <f t="shared" si="2203"/>
      </c>
    </row>
    <row r="21017" spans="1:26">
      <c r="A21017" s="12" t="s">
        <v>4</v>
      </c>
      <c r="B21017" s="86" t="inlineStr">
        <is>
          <t>GSTIN-MASKED</t>
        </is>
      </c>
      <c r="W21017">
        <f t="shared" si="2200"/>
      </c>
      <c r="X21017">
        <f t="shared" si="2201"/>
      </c>
      <c r="Y21017">
        <f t="shared" si="2202"/>
      </c>
      <c r="Z21017">
        <f t="shared" si="2203"/>
      </c>
    </row>
    <row r="21018" spans="1:26">
      <c r="A21018" s="12"/>
      <c r="B21018" s="86"/>
      <c r="W21018">
        <f t="shared" si="2200"/>
      </c>
      <c r="X21018">
        <f t="shared" si="2201"/>
      </c>
      <c r="Y21018">
        <f t="shared" si="2202"/>
      </c>
      <c r="Z21018">
        <f t="shared" si="2203"/>
      </c>
    </row>
    <row r="21019" spans="1:26">
      <c r="A21019" s="1" t="s">
        <v>5</v>
      </c>
      <c r="W21019">
        <f t="shared" si="2200"/>
      </c>
      <c r="X21019">
        <f t="shared" si="2201"/>
      </c>
      <c r="Y21019">
        <f t="shared" si="2202"/>
      </c>
      <c r="Z21019">
        <f t="shared" si="2203"/>
      </c>
    </row>
    <row r="21020" spans="1:26">
      <c r="A21020" s="1" t="s">
        <v>6</v>
      </c>
      <c r="W21020">
        <f t="shared" si="2200"/>
      </c>
      <c r="X21020">
        <f t="shared" si="2201"/>
      </c>
      <c r="Y21020">
        <f t="shared" si="2202"/>
      </c>
      <c r="Z21020">
        <f t="shared" si="2203"/>
      </c>
    </row>
    <row r="21021" spans="1:26" ht="15.75" thickBot="1">
      <c r="A21021" s="1" t="s">
        <v>7</v>
      </c>
      <c r="W21021">
        <f t="shared" si="2200"/>
      </c>
      <c r="X21021">
        <f t="shared" si="2201"/>
      </c>
      <c r="Y21021">
        <f t="shared" si="2202"/>
      </c>
      <c r="Z21021">
        <f t="shared" si="2203"/>
      </c>
    </row>
    <row r="21022" spans="1:26" ht="24">
      <c r="A21022" s="26" t="s">
        <v>8</v>
      </c>
      <c r="B21022" s="27" t="s">
        <v>9</v>
      </c>
      <c r="C21022" s="27" t="s">
        <v>10</v>
      </c>
      <c r="D21022" s="200" t="s">
        <v>11</v>
      </c>
      <c r="E21022" s="200" t="s">
        <v>12</v>
      </c>
      <c r="F21022" s="200" t="s">
        <v>13</v>
      </c>
      <c r="G21022" s="200" t="s">
        <v>14</v>
      </c>
      <c r="H21022" s="201" t="s">
        <v>15</v>
      </c>
      <c r="I21022" s="202" t="s">
        <v>16</v>
      </c>
      <c r="W21022">
        <f t="shared" si="2200"/>
      </c>
      <c r="X21022">
        <f t="shared" si="2201"/>
      </c>
      <c r="Y21022">
        <f t="shared" si="2202"/>
      </c>
      <c r="Z21022">
        <f t="shared" si="2203"/>
      </c>
    </row>
    <row r="21023" spans="1:26">
      <c r="A21023" s="107"/>
      <c r="B21023" s="1564" t="s">
        <v>17</v>
      </c>
      <c r="C21023" s="1565"/>
      <c r="D21023" s="53"/>
      <c r="E21023" s="53"/>
      <c r="F21023" s="91"/>
      <c r="G21023" s="92"/>
      <c r="H21023" s="91"/>
      <c r="I21023" s="250"/>
      <c r="W21023">
        <f t="shared" si="2200"/>
      </c>
      <c r="X21023">
        <f t="shared" si="2201"/>
      </c>
      <c r="Y21023">
        <f t="shared" si="2202"/>
      </c>
      <c r="Z21023">
        <f t="shared" si="2203"/>
      </c>
    </row>
    <row r="21024" spans="1:26">
      <c r="A21024" s="5"/>
      <c r="B21024" s="8"/>
      <c r="C21024" s="5"/>
      <c r="D21024" s="21"/>
      <c r="E21024" s="5"/>
      <c r="F21024" s="5"/>
      <c r="G21024" s="6"/>
      <c r="H21024" s="5"/>
      <c r="I21024" s="102"/>
      <c r="W21024">
        <f t="shared" si="2200"/>
      </c>
      <c r="X21024">
        <f t="shared" si="2201"/>
      </c>
      <c r="Y21024">
        <f t="shared" si="2202"/>
      </c>
      <c r="Z21024">
        <f t="shared" si="2203"/>
      </c>
    </row>
    <row r="21025" spans="1:26">
      <c r="A21025" s="5">
        <v>2</v>
      </c>
      <c r="B21025" s="8" t="s">
        <v>2039</v>
      </c>
      <c r="C21025" s="5" t="s">
        <v>2040</v>
      </c>
      <c r="D21025" s="21">
        <v>1</v>
      </c>
      <c r="E21025" s="5">
        <v>5</v>
      </c>
      <c r="F21025" s="5">
        <f>+E21025*D21025</f>
      </c>
      <c r="G21025" s="6">
        <f>+E21025*D21025</f>
      </c>
      <c r="H21025" s="5">
        <v>1</v>
      </c>
      <c r="I21025" s="102">
        <f>+H21025*G21025</f>
      </c>
      <c r="J21025">
        <v>119</v>
      </c>
      <c r="K21025">
        <f>+H21025-J21025</f>
      </c>
      <c r="L21025">
        <f>+K21025*G21025</f>
      </c>
      <c r="W21025">
        <f t="shared" si="2200"/>
      </c>
      <c r="X21025">
        <f t="shared" si="2201"/>
      </c>
      <c r="Y21025">
        <f t="shared" si="2202"/>
      </c>
      <c r="Z21025">
        <f t="shared" si="2203"/>
      </c>
    </row>
    <row r="21026" spans="1:26">
      <c r="A21026" s="5"/>
      <c r="B21026" s="1564" t="s">
        <v>300</v>
      </c>
      <c r="C21026" s="1565"/>
      <c r="D21026" s="5"/>
      <c r="E21026" s="5"/>
      <c r="F21026" s="5"/>
      <c r="G21026" s="6"/>
      <c r="H21026" s="5"/>
      <c r="I21026" s="102"/>
      <c r="W21026">
        <f t="shared" si="2200"/>
      </c>
      <c r="X21026">
        <f t="shared" si="2201"/>
      </c>
      <c r="Y21026">
        <f t="shared" si="2202"/>
      </c>
      <c r="Z21026">
        <f t="shared" si="2203"/>
      </c>
    </row>
    <row r="21027" spans="1:26">
      <c r="A21027" s="5">
        <v>3</v>
      </c>
      <c r="B21027" s="17" t="s">
        <v>2876</v>
      </c>
      <c r="C21027" s="88" t="s">
        <v>303</v>
      </c>
      <c r="D21027" s="21">
        <v>2</v>
      </c>
      <c r="E21027" s="5">
        <v>24</v>
      </c>
      <c r="F21027" s="5">
        <f>+E21027*D21027</f>
      </c>
      <c r="G21027" s="6">
        <f>+E21027*D21027</f>
      </c>
      <c r="H21027" s="5">
        <v>1</v>
      </c>
      <c r="I21027" s="102">
        <f>+H21027*G21027</f>
      </c>
      <c r="J21027">
        <v>18</v>
      </c>
      <c r="K21027">
        <f>+H21027-J21027</f>
      </c>
      <c r="L21027">
        <f>+K21027*G21027</f>
      </c>
      <c r="W21027">
        <f t="shared" si="2200"/>
      </c>
      <c r="X21027">
        <f t="shared" si="2201"/>
      </c>
      <c r="Y21027">
        <f t="shared" si="2202"/>
      </c>
      <c r="Z21027">
        <f t="shared" si="2203"/>
      </c>
    </row>
    <row r="21028" spans="1:26">
      <c r="A21028" s="5">
        <v>4</v>
      </c>
      <c r="B21028" s="17" t="s">
        <v>2876</v>
      </c>
      <c r="C21028" s="88" t="s">
        <v>303</v>
      </c>
      <c r="D21028" s="5">
        <v>2</v>
      </c>
      <c r="E21028" s="5">
        <v>24</v>
      </c>
      <c r="F21028" s="5">
        <f>+E21028*D21028</f>
      </c>
      <c r="G21028" s="6">
        <f>+E21028*D21028</f>
      </c>
      <c r="H21028" s="472" t="s">
        <v>780</v>
      </c>
      <c r="I21028" s="102"/>
      <c r="W21028">
        <f t="shared" si="2200"/>
      </c>
      <c r="X21028">
        <f t="shared" si="2201"/>
      </c>
      <c r="Y21028">
        <f t="shared" si="2202"/>
      </c>
      <c r="Z21028">
        <f t="shared" si="2203"/>
      </c>
    </row>
    <row r="21029" spans="1:26">
      <c r="A21029" s="5"/>
      <c r="B21029" s="1564" t="s">
        <v>18</v>
      </c>
      <c r="C21029" s="1565"/>
      <c r="D21029" s="5"/>
      <c r="E21029" s="5"/>
      <c r="F21029" s="5"/>
      <c r="G21029" s="5"/>
      <c r="H21029" s="5"/>
      <c r="I21029" s="102"/>
      <c r="W21029">
        <f t="shared" si="2200"/>
      </c>
      <c r="X21029">
        <f t="shared" si="2201"/>
      </c>
      <c r="Y21029">
        <f t="shared" si="2202"/>
      </c>
      <c r="Z21029">
        <f t="shared" si="2203"/>
      </c>
    </row>
    <row r="21030" spans="1:26">
      <c r="A21030" s="5">
        <v>5</v>
      </c>
      <c r="B21030" s="353" t="s">
        <v>2620</v>
      </c>
      <c r="C21030" s="527" t="s">
        <v>2621</v>
      </c>
      <c r="D21030" s="5">
        <v>1</v>
      </c>
      <c r="E21030" s="387">
        <v>4</v>
      </c>
      <c r="F21030" s="5">
        <f>+E21030*D21030</f>
      </c>
      <c r="G21030" s="6">
        <f>+E21030*D21030</f>
      </c>
      <c r="H21030" s="352">
        <v>1</v>
      </c>
      <c r="I21030" s="102">
        <f>+H21030*G21030</f>
      </c>
      <c r="J21030">
        <v>112</v>
      </c>
      <c r="K21030">
        <f>+H21030-J21030</f>
      </c>
      <c r="L21030">
        <f>+K21030*G21030</f>
      </c>
      <c r="W21030">
        <f t="shared" si="2200"/>
      </c>
      <c r="X21030">
        <f t="shared" si="2201"/>
      </c>
      <c r="Y21030">
        <f t="shared" si="2202"/>
      </c>
      <c r="Z21030">
        <f t="shared" si="2203"/>
      </c>
    </row>
    <row r="21031" spans="1:26">
      <c r="A21031" s="5">
        <v>6</v>
      </c>
      <c r="B21031" s="95" t="s">
        <v>326</v>
      </c>
      <c r="C21031" s="101" t="s">
        <v>327</v>
      </c>
      <c r="D21031" s="5">
        <v>1</v>
      </c>
      <c r="E21031" s="5">
        <v>4</v>
      </c>
      <c r="F21031" s="5">
        <f>+E21031*D21031</f>
      </c>
      <c r="G21031" s="6">
        <f>+E21031*D21031</f>
      </c>
      <c r="H21031" s="16">
        <v>1</v>
      </c>
      <c r="I21031" s="102">
        <f>+H21031*G21031</f>
      </c>
      <c r="J21031">
        <v>112</v>
      </c>
      <c r="K21031">
        <f>+H21031-J21031</f>
      </c>
      <c r="L21031">
        <f>+K21031*G21031</f>
      </c>
      <c r="W21031">
        <f t="shared" si="2200"/>
      </c>
      <c r="X21031">
        <f t="shared" si="2201"/>
      </c>
      <c r="Y21031">
        <f t="shared" si="2202"/>
      </c>
      <c r="Z21031">
        <f t="shared" si="2203"/>
      </c>
    </row>
    <row r="21032" spans="1:26">
      <c r="A21032" s="5">
        <v>7</v>
      </c>
      <c r="B21032" s="95" t="s">
        <v>2895</v>
      </c>
      <c r="C21032" s="9" t="s">
        <v>2894</v>
      </c>
      <c r="D21032" s="5">
        <v>1</v>
      </c>
      <c r="E21032" s="5">
        <v>4</v>
      </c>
      <c r="F21032" s="5">
        <f>+E21032*D21032</f>
      </c>
      <c r="G21032" s="6">
        <f>+E21032*D21032</f>
      </c>
      <c r="H21032" s="5">
        <v>1</v>
      </c>
      <c r="I21032" s="102">
        <f>+H21032*G21032</f>
      </c>
      <c r="J21032">
        <v>112</v>
      </c>
      <c r="K21032">
        <f>+H21032-J21032</f>
      </c>
      <c r="L21032">
        <f>+K21032*G21032</f>
      </c>
      <c r="W21032">
        <f t="shared" si="2200"/>
      </c>
      <c r="X21032">
        <f t="shared" si="2201"/>
      </c>
      <c r="Y21032">
        <f t="shared" si="2202"/>
      </c>
      <c r="Z21032">
        <f t="shared" si="2203"/>
      </c>
    </row>
    <row r="21033" spans="1:26">
      <c r="A21033" s="5">
        <v>8</v>
      </c>
      <c r="B21033" s="15" t="s">
        <v>2893</v>
      </c>
      <c r="C21033" s="9" t="s">
        <v>2892</v>
      </c>
      <c r="D21033" s="5">
        <v>1</v>
      </c>
      <c r="E21033" s="5">
        <v>4</v>
      </c>
      <c r="F21033" s="5">
        <f>+E21033*D21033</f>
      </c>
      <c r="G21033" s="6">
        <f>+E21033*D21033</f>
      </c>
      <c r="H21033" s="5">
        <v>1</v>
      </c>
      <c r="I21033" s="102">
        <f>+H21033*G21033</f>
      </c>
      <c r="J21033">
        <v>112</v>
      </c>
      <c r="K21033">
        <f>+H21033-J21033</f>
      </c>
      <c r="L21033">
        <f>+K21033*G21033</f>
      </c>
      <c r="W21033">
        <f t="shared" si="2200"/>
      </c>
      <c r="X21033">
        <f t="shared" si="2201"/>
      </c>
      <c r="Y21033">
        <f t="shared" si="2202"/>
      </c>
      <c r="Z21033">
        <f t="shared" si="2203"/>
      </c>
    </row>
    <row r="21034" spans="1:26">
      <c r="A21034" s="5"/>
      <c r="B21034" s="8"/>
      <c r="C21034" s="5"/>
      <c r="D21034" s="5"/>
      <c r="E21034" s="5"/>
      <c r="F21034" s="6"/>
      <c r="G21034" s="5"/>
      <c r="H21034" s="5"/>
      <c r="I21034" s="102"/>
      <c r="W21034">
        <f t="shared" si="2200"/>
      </c>
      <c r="X21034">
        <f t="shared" si="2201"/>
      </c>
      <c r="Y21034">
        <f t="shared" si="2202"/>
      </c>
      <c r="Z21034">
        <f t="shared" si="2203"/>
      </c>
    </row>
    <row r="21035" spans="1:26">
      <c r="A21035" s="5"/>
      <c r="B21035" s="8"/>
      <c r="C21035" s="5"/>
      <c r="D21035" s="50"/>
      <c r="E21035" s="5"/>
      <c r="F21035" s="5"/>
      <c r="G21035" s="6"/>
      <c r="H21035" s="5"/>
      <c r="I21035" s="129"/>
      <c r="W21035">
        <f t="shared" si="2200"/>
      </c>
      <c r="X21035">
        <f t="shared" si="2201"/>
      </c>
      <c r="Y21035">
        <f t="shared" si="2202"/>
      </c>
      <c r="Z21035">
        <f t="shared" si="2203"/>
      </c>
    </row>
    <row r="21036" spans="1:26">
      <c r="A21036" s="107"/>
      <c r="B21036" s="8"/>
      <c r="C21036" s="5"/>
      <c r="D21036" s="50"/>
      <c r="E21036" s="5"/>
      <c r="F21036" s="5"/>
      <c r="G21036" s="6"/>
      <c r="H21036" s="5"/>
      <c r="I21036" s="129"/>
      <c r="W21036">
        <f t="shared" si="2200"/>
      </c>
      <c r="X21036">
        <f t="shared" si="2201"/>
      </c>
      <c r="Y21036">
        <f t="shared" si="2202"/>
      </c>
      <c r="Z21036">
        <f t="shared" si="2203"/>
      </c>
    </row>
    <row r="21037" spans="1:26">
      <c r="A21037" s="107"/>
      <c r="B21037" s="8"/>
      <c r="C21037" s="5"/>
      <c r="D21037" s="50"/>
      <c r="E21037" s="5"/>
      <c r="F21037" s="5"/>
      <c r="G21037" s="6"/>
      <c r="H21037" s="5"/>
      <c r="I21037" s="129"/>
      <c r="W21037">
        <f t="shared" si="2200"/>
      </c>
      <c r="X21037">
        <f t="shared" si="2201"/>
      </c>
      <c r="Y21037">
        <f t="shared" si="2202"/>
      </c>
      <c r="Z21037">
        <f t="shared" si="2203"/>
      </c>
    </row>
    <row r="21038" spans="1:26" ht="15.75" thickBot="1">
      <c r="A21038" s="107"/>
      <c r="B21038" s="8"/>
      <c r="C21038" s="5"/>
      <c r="D21038" s="873"/>
      <c r="E21038" s="23"/>
      <c r="F21038" s="23"/>
      <c r="G21038" s="24"/>
      <c r="H21038" s="23"/>
      <c r="I21038" s="874"/>
      <c r="W21038">
        <f t="shared" si="2200"/>
      </c>
      <c r="X21038">
        <f t="shared" si="2201"/>
      </c>
      <c r="Y21038">
        <f t="shared" si="2202"/>
      </c>
      <c r="Z21038">
        <f t="shared" si="2203"/>
      </c>
    </row>
    <row r="21039" spans="1:26" ht="21">
      <c r="A21039" s="33"/>
      <c r="B21039" s="212"/>
      <c r="C21039" s="212"/>
      <c r="D21039" s="91"/>
      <c r="E21039" s="91"/>
      <c r="F21039" s="91"/>
      <c r="G21039" s="92" t="s">
        <v>19</v>
      </c>
      <c r="H21039" s="91"/>
      <c r="I21039" s="111">
        <f>SUM(I21023:I21038)</f>
      </c>
      <c r="L21039">
        <f>SUM(L21023:L21038)</f>
      </c>
      <c r="W21039">
        <f t="shared" si="2200"/>
      </c>
      <c r="X21039">
        <f t="shared" si="2201"/>
      </c>
      <c r="Y21039">
        <f t="shared" si="2202"/>
      </c>
      <c r="Z21039">
        <f t="shared" si="2203"/>
      </c>
    </row>
    <row r="21040" spans="1:26">
      <c r="A21040" s="221"/>
      <c r="B21040" s="222"/>
      <c r="C21040" s="222"/>
      <c r="D21040" s="69" t="s">
        <v>520</v>
      </c>
      <c r="E21040" s="69"/>
      <c r="F21040" s="69"/>
      <c r="G21040" s="69"/>
      <c r="H21040" s="112">
        <v>1</v>
      </c>
      <c r="I21040" s="61">
        <f>+L21039*H21040</f>
      </c>
      <c r="W21040">
        <f t="shared" si="2200"/>
      </c>
      <c r="X21040">
        <f t="shared" si="2201"/>
      </c>
      <c r="Y21040">
        <f t="shared" si="2202"/>
      </c>
      <c r="Z21040">
        <f t="shared" si="2203"/>
      </c>
    </row>
    <row r="21041" spans="1:26">
      <c r="A21041" s="33"/>
      <c r="B21041" s="10"/>
      <c r="C21041" s="10"/>
      <c r="D21041" s="132"/>
      <c r="E21041" s="132"/>
      <c r="F21041" s="132"/>
      <c r="G21041" s="132"/>
      <c r="H21041" s="133"/>
      <c r="I21041" s="61"/>
      <c r="W21041">
        <f t="shared" si="2200"/>
      </c>
      <c r="X21041">
        <f t="shared" si="2201"/>
      </c>
      <c r="Y21041">
        <f t="shared" si="2202"/>
      </c>
      <c r="Z21041">
        <f t="shared" si="2203"/>
      </c>
    </row>
    <row r="21042" spans="1:26" ht="15.75" thickBot="1">
      <c r="A21042" s="33"/>
      <c r="B21042" s="11" t="s">
        <v>20</v>
      </c>
      <c r="C21042" s="35"/>
      <c r="D21042" s="35"/>
      <c r="E21042" s="35"/>
      <c r="F21042" s="35"/>
      <c r="G21042" s="35"/>
      <c r="H21042" s="35"/>
      <c r="I21042" s="36"/>
      <c r="W21042">
        <f t="shared" si="2200"/>
      </c>
      <c r="X21042">
        <f t="shared" si="2201"/>
      </c>
      <c r="Y21042">
        <f t="shared" si="2202"/>
      </c>
      <c r="Z21042">
        <f t="shared" si="2203"/>
      </c>
    </row>
    <row r="21043" spans="1:26" ht="15.75" thickBot="1">
      <c r="A21043" s="37"/>
      <c r="B21043" s="38"/>
      <c r="C21043" s="39" t="s">
        <v>21</v>
      </c>
      <c r="D21043" s="40">
        <f>SUM(D21023:D21042)</f>
      </c>
      <c r="E21043" s="41">
        <f>IF(H21043=I21043,"OK","NO")</f>
      </c>
      <c r="F21043" s="40">
        <f>SUM(F21023:F21042)</f>
      </c>
      <c r="G21043" s="40">
        <f>SUM(G21023:G21042)</f>
      </c>
      <c r="H21043" s="41">
        <f>SUMPRODUCT(F21023:F21040,H21023:H21040)</f>
      </c>
      <c r="I21043" s="43">
        <f>+I21039-I21040</f>
      </c>
      <c r="W21043">
        <f t="shared" si="2200"/>
      </c>
      <c r="X21043">
        <f t="shared" si="2201"/>
      </c>
      <c r="Y21043">
        <f t="shared" si="2202"/>
      </c>
      <c r="Z21043">
        <f t="shared" si="2203"/>
      </c>
    </row>
    <row r="21044" spans="1:26" ht="15.75" thickBot="1">
      <c r="A21044" s="44"/>
      <c r="B21044" s="116"/>
      <c r="C21044" s="45"/>
      <c r="D21044" s="45"/>
      <c r="E21044" s="45"/>
      <c r="F21044" s="45"/>
      <c r="G21044" s="45"/>
      <c r="H21044" s="45"/>
      <c r="I21044" s="47"/>
      <c r="W21044">
        <f t="shared" si="2200"/>
      </c>
      <c r="X21044">
        <f t="shared" si="2201"/>
      </c>
      <c r="Y21044">
        <f t="shared" si="2202"/>
      </c>
      <c r="Z21044">
        <f t="shared" si="2203"/>
      </c>
    </row>
    <row r="21045" spans="1:26">
      <c r="A21045" s="12" t="s">
        <v>315</v>
      </c>
      <c r="B21045" s="12"/>
      <c r="W21045">
        <f t="shared" si="2200"/>
      </c>
      <c r="X21045">
        <f t="shared" si="2201"/>
      </c>
      <c r="Y21045">
        <f t="shared" si="2202"/>
      </c>
      <c r="Z21045">
        <f t="shared" si="2203"/>
      </c>
    </row>
    <row r="21046" spans="1:26">
      <c r="W21046">
        <f t="shared" si="2200"/>
      </c>
      <c r="X21046">
        <f t="shared" si="2201"/>
      </c>
      <c r="Y21046">
        <f t="shared" si="2202"/>
      </c>
      <c r="Z21046">
        <f t="shared" si="2203"/>
      </c>
    </row>
    <row r="21047" spans="1:26">
      <c r="A21047" s="1562" t="s">
        <v>0</v>
      </c>
      <c r="B21047" s="1562"/>
      <c r="C21047" s="1562"/>
      <c r="D21047" s="1562"/>
      <c r="E21047" s="1562"/>
      <c r="F21047" s="1562"/>
      <c r="G21047" s="1562"/>
      <c r="H21047" s="1562"/>
      <c r="I21047" s="1562"/>
      <c r="W21047">
        <f t="shared" si="2200"/>
      </c>
      <c r="X21047">
        <f t="shared" si="2201"/>
      </c>
      <c r="Y21047">
        <f t="shared" si="2202"/>
      </c>
      <c r="Z21047">
        <f t="shared" si="2203"/>
      </c>
    </row>
    <row r="21048" spans="1:26">
      <c r="W21048">
        <f t="shared" si="2200"/>
      </c>
      <c r="X21048">
        <f t="shared" si="2201"/>
      </c>
      <c r="Y21048">
        <f t="shared" si="2202"/>
      </c>
      <c r="Z21048">
        <f t="shared" si="2203"/>
      </c>
    </row>
    <row r="21049" spans="1:26">
      <c r="W21049">
        <f t="shared" si="2200"/>
      </c>
      <c r="X21049">
        <f t="shared" si="2201"/>
      </c>
      <c r="Y21049">
        <f t="shared" si="2202"/>
      </c>
      <c r="Z21049">
        <f t="shared" si="2203"/>
      </c>
    </row>
    <row r="21050" spans="1:26">
      <c r="A21050" s="1" t="s">
        <v>1</v>
      </c>
      <c r="B21050" s="1"/>
      <c r="G21050" s="489" t="s">
        <v>2</v>
      </c>
      <c r="H21050" s="3" t="s">
        <v>2871</v>
      </c>
      <c r="W21050">
        <f t="shared" si="2200"/>
      </c>
      <c r="X21050">
        <f t="shared" si="2201"/>
      </c>
      <c r="Y21050">
        <f t="shared" si="2202"/>
      </c>
      <c r="Z21050">
        <f t="shared" si="2203"/>
      </c>
    </row>
    <row r="21051" spans="1:26">
      <c r="A21051" s="1" t="inlineStr">
        <is>
          <t>Dealer-166</t>
        </is>
      </c>
      <c r="B21051" s="1"/>
      <c r="F21051" s="4"/>
      <c r="G21051" s="488" t="s">
        <v>1440</v>
      </c>
      <c r="H21051" s="1" t="s">
        <v>2449</v>
      </c>
      <c r="W21051">
        <f t="shared" si="2200"/>
      </c>
      <c r="X21051">
        <f t="shared" si="2201"/>
      </c>
      <c r="Y21051">
        <f t="shared" si="2202"/>
      </c>
      <c r="Z21051">
        <f t="shared" si="2203"/>
      </c>
    </row>
    <row r="21052" spans="1:26">
      <c r="A21052" s="1" t="inlineStr">
        <is>
          <t>Address line (redacted)</t>
        </is>
      </c>
      <c r="B21052" s="1"/>
      <c r="H21052" s="49"/>
      <c r="W21052">
        <f t="shared" si="2200"/>
      </c>
      <c r="X21052">
        <f t="shared" si="2201"/>
      </c>
      <c r="Y21052">
        <f t="shared" si="2202"/>
      </c>
      <c r="Z21052">
        <f t="shared" si="2203"/>
      </c>
    </row>
    <row r="21053" spans="1:26">
      <c r="A21053" s="1" t="inlineStr">
        <is>
          <t>Address line (redacted)</t>
        </is>
      </c>
      <c r="B21053" s="1"/>
      <c r="D21053" s="85"/>
      <c r="E21053" s="85"/>
      <c r="F21053" s="85"/>
      <c r="G21053" s="85"/>
      <c r="H21053" s="85"/>
      <c r="W21053">
        <f t="shared" si="2200"/>
      </c>
      <c r="X21053">
        <f t="shared" si="2201"/>
      </c>
      <c r="Y21053">
        <f t="shared" si="2202"/>
      </c>
      <c r="Z21053">
        <f t="shared" si="2203"/>
      </c>
    </row>
    <row r="21054" spans="1:26">
      <c r="A21054" s="12" t="s">
        <v>299</v>
      </c>
      <c r="B21054" s="86" t="inlineStr">
        <is>
          <t>GSTIN-MASKED</t>
        </is>
      </c>
      <c r="D21054" s="85"/>
      <c r="E21054" s="85"/>
      <c r="F21054" s="85"/>
      <c r="G21054" s="85"/>
      <c r="H21054" s="85"/>
      <c r="W21054">
        <f t="shared" si="2200"/>
      </c>
      <c r="X21054">
        <f t="shared" si="2201"/>
      </c>
      <c r="Y21054">
        <f t="shared" si="2202"/>
      </c>
      <c r="Z21054">
        <f t="shared" si="2203"/>
      </c>
    </row>
    <row r="21055" spans="1:26">
      <c r="D21055" s="85"/>
      <c r="E21055" s="85"/>
      <c r="F21055" s="85"/>
      <c r="G21055" s="85"/>
      <c r="H21055" s="85"/>
      <c r="W21055">
        <f t="shared" si="2200"/>
      </c>
      <c r="X21055">
        <f t="shared" si="2201"/>
      </c>
      <c r="Y21055">
        <f t="shared" si="2202"/>
      </c>
      <c r="Z21055">
        <f t="shared" si="2203"/>
      </c>
    </row>
    <row r="21056" spans="1:26">
      <c r="W21056">
        <f t="shared" si="2200"/>
      </c>
      <c r="X21056">
        <f t="shared" si="2201"/>
      </c>
      <c r="Y21056">
        <f t="shared" si="2202"/>
      </c>
      <c r="Z21056">
        <f t="shared" si="2203"/>
      </c>
    </row>
    <row r="21057" spans="1:26">
      <c r="A21057" s="1" t="s">
        <v>5</v>
      </c>
      <c r="W21057">
        <f t="shared" si="2200"/>
      </c>
      <c r="X21057">
        <f t="shared" si="2201"/>
      </c>
      <c r="Y21057">
        <f t="shared" si="2202"/>
      </c>
      <c r="Z21057">
        <f t="shared" si="2203"/>
      </c>
    </row>
    <row r="21058" spans="1:26">
      <c r="A21058" s="1" t="s">
        <v>6</v>
      </c>
      <c r="W21058">
        <f t="shared" si="2200"/>
      </c>
      <c r="X21058">
        <f t="shared" si="2201"/>
      </c>
      <c r="Y21058">
        <f t="shared" si="2202"/>
      </c>
      <c r="Z21058">
        <f t="shared" si="2203"/>
      </c>
    </row>
    <row r="21059" spans="1:26">
      <c r="A21059" s="1" t="s">
        <v>7</v>
      </c>
      <c r="W21059">
        <f t="shared" si="2200"/>
      </c>
      <c r="X21059">
        <f t="shared" si="2201"/>
      </c>
      <c r="Y21059">
        <f t="shared" si="2202"/>
      </c>
      <c r="Z21059">
        <f t="shared" si="2203"/>
      </c>
    </row>
    <row r="21060" spans="1:26" ht="24">
      <c r="A21060" s="179" t="s">
        <v>8</v>
      </c>
      <c r="B21060" s="180" t="s">
        <v>9</v>
      </c>
      <c r="C21060" s="180" t="s">
        <v>10</v>
      </c>
      <c r="D21060" s="181" t="s">
        <v>11</v>
      </c>
      <c r="E21060" s="181" t="s">
        <v>12</v>
      </c>
      <c r="F21060" s="181" t="s">
        <v>13</v>
      </c>
      <c r="G21060" s="181" t="s">
        <v>14</v>
      </c>
      <c r="H21060" s="179" t="s">
        <v>15</v>
      </c>
      <c r="I21060" s="182" t="s">
        <v>16</v>
      </c>
      <c r="W21060">
        <f t="shared" ref="W21060:W21123" si="2204">IF(LEFT($H21060&amp;"",5)="2019-",$H21060,W21059)</f>
      </c>
      <c r="X21060">
        <f t="shared" ref="X21060:X21123" si="2205">IF($W21060="",0,IF(COUNTIF($AB$2:$AB$80,$W21060)&gt;0,1,0))</f>
      </c>
      <c r="Y21060">
        <f t="shared" ref="Y21060:Y21123" si="2206">IF($C21060="","",UPPER(TRIM(IFERROR(LEFT($C21060&amp;"",FIND("/",$C21060&amp;"")-1),$C21060&amp;""))))</f>
      </c>
      <c r="Z21060">
        <f t="shared" ref="Z21060:Z21123" si="2207">IFERROR(IF(ISNUMBER($G21060),$G21060,0),0)</f>
      </c>
    </row>
    <row r="21061" spans="1:26">
      <c r="A21061" s="5"/>
      <c r="B21061" s="1564" t="s">
        <v>17</v>
      </c>
      <c r="C21061" s="1565"/>
      <c r="D21061" s="5"/>
      <c r="E21061" s="5"/>
      <c r="F21061" s="21"/>
      <c r="G21061" s="6"/>
      <c r="H21061" s="5"/>
      <c r="I21061" s="183"/>
      <c r="W21061">
        <f t="shared" si="2204"/>
      </c>
      <c r="X21061">
        <f t="shared" si="2205"/>
      </c>
      <c r="Y21061">
        <f t="shared" si="2206"/>
      </c>
      <c r="Z21061">
        <f t="shared" si="2207"/>
      </c>
    </row>
    <row r="21062" spans="1:26">
      <c r="A21062" s="5">
        <v>1</v>
      </c>
      <c r="B21062" s="106" t="s">
        <v>871</v>
      </c>
      <c r="C21062" s="5"/>
      <c r="D21062" s="6">
        <v>2</v>
      </c>
      <c r="E21062" s="5">
        <v>5</v>
      </c>
      <c r="F21062" s="16">
        <f>+E21062*D21062</f>
      </c>
      <c r="G21062" s="6">
        <f>+E21062*D21062</f>
      </c>
      <c r="H21062" s="5">
        <v>1</v>
      </c>
      <c r="I21062" s="183">
        <f>+H21062*G21062</f>
      </c>
      <c r="J21062">
        <v>119</v>
      </c>
      <c r="K21062">
        <f>+H21062-J21062</f>
      </c>
      <c r="L21062">
        <f>+K21062*G21062</f>
      </c>
      <c r="W21062">
        <f t="shared" si="2204"/>
      </c>
      <c r="X21062">
        <f t="shared" si="2205"/>
      </c>
      <c r="Y21062">
        <f t="shared" si="2206"/>
      </c>
      <c r="Z21062">
        <f t="shared" si="2207"/>
      </c>
    </row>
    <row r="21063" spans="1:26">
      <c r="A21063" s="5">
        <v>2</v>
      </c>
      <c r="B21063" s="8" t="s">
        <v>27</v>
      </c>
      <c r="C21063" s="5" t="s">
        <v>22</v>
      </c>
      <c r="D21063" s="6">
        <v>1</v>
      </c>
      <c r="E21063" s="5">
        <v>5</v>
      </c>
      <c r="F21063" s="16">
        <f>+E21063*D21063</f>
      </c>
      <c r="G21063" s="6">
        <f>+E21063*D21063</f>
      </c>
      <c r="H21063" s="5">
        <v>1</v>
      </c>
      <c r="I21063" s="183">
        <f>+H21063*G21063</f>
      </c>
      <c r="J21063">
        <v>119</v>
      </c>
      <c r="K21063">
        <f>+H21063-J21063</f>
      </c>
      <c r="L21063">
        <f>+K21063*G21063</f>
      </c>
      <c r="W21063">
        <f t="shared" si="2204"/>
      </c>
      <c r="X21063">
        <f t="shared" si="2205"/>
      </c>
      <c r="Y21063">
        <f t="shared" si="2206"/>
      </c>
      <c r="Z21063">
        <f t="shared" si="2207"/>
      </c>
    </row>
    <row r="21064" spans="1:26">
      <c r="A21064" s="5">
        <v>3</v>
      </c>
      <c r="B21064" s="8" t="s">
        <v>1077</v>
      </c>
      <c r="C21064" s="5" t="s">
        <v>1076</v>
      </c>
      <c r="D21064" s="5">
        <v>1</v>
      </c>
      <c r="E21064" s="5">
        <v>5</v>
      </c>
      <c r="F21064" s="16">
        <f>+E21064*D21064</f>
      </c>
      <c r="G21064" s="6">
        <f>+E21064*D21064</f>
      </c>
      <c r="H21064" s="5">
        <v>1</v>
      </c>
      <c r="I21064" s="183">
        <f>+H21064*G21064</f>
      </c>
      <c r="J21064">
        <v>119</v>
      </c>
      <c r="K21064">
        <f>+H21064-J21064</f>
      </c>
      <c r="L21064">
        <f>+K21064*G21064</f>
      </c>
      <c r="W21064">
        <f t="shared" si="2204"/>
      </c>
      <c r="X21064">
        <f t="shared" si="2205"/>
      </c>
      <c r="Y21064">
        <f t="shared" si="2206"/>
      </c>
      <c r="Z21064">
        <f t="shared" si="2207"/>
      </c>
    </row>
    <row r="21065" spans="1:26">
      <c r="A21065" s="5">
        <v>4</v>
      </c>
      <c r="B21065" s="8" t="s">
        <v>602</v>
      </c>
      <c r="C21065" s="5" t="s">
        <v>603</v>
      </c>
      <c r="D21065" s="5">
        <v>3</v>
      </c>
      <c r="E21065" s="6">
        <v>1</v>
      </c>
      <c r="F21065" s="16">
        <v>3</v>
      </c>
      <c r="G21065" s="6">
        <f>+F21065</f>
      </c>
      <c r="H21065" s="5">
        <v>1</v>
      </c>
      <c r="I21065" s="183">
        <f>+H21065*G21065</f>
      </c>
      <c r="J21065">
        <v>119</v>
      </c>
      <c r="K21065">
        <f>+H21065-J21065</f>
      </c>
      <c r="L21065">
        <f>+K21065*G21065</f>
      </c>
      <c r="W21065">
        <f t="shared" si="2204"/>
      </c>
      <c r="X21065">
        <f t="shared" si="2205"/>
      </c>
      <c r="Y21065">
        <f t="shared" si="2206"/>
      </c>
      <c r="Z21065">
        <f t="shared" si="2207"/>
      </c>
    </row>
    <row r="21066" spans="1:26">
      <c r="A21066" s="5"/>
      <c r="B21066" s="1564" t="s">
        <v>18</v>
      </c>
      <c r="C21066" s="1565"/>
      <c r="D21066" s="5"/>
      <c r="E21066" s="5"/>
      <c r="F21066" s="5"/>
      <c r="G21066" s="6"/>
      <c r="H21066" s="5"/>
      <c r="I21066" s="183"/>
      <c r="W21066">
        <f t="shared" si="2204"/>
      </c>
      <c r="X21066">
        <f t="shared" si="2205"/>
      </c>
      <c r="Y21066">
        <f t="shared" si="2206"/>
      </c>
      <c r="Z21066">
        <f t="shared" si="2207"/>
      </c>
    </row>
    <row r="21067" spans="1:26" ht="24">
      <c r="A21067" s="5">
        <v>5</v>
      </c>
      <c r="B21067" s="95" t="s">
        <v>1641</v>
      </c>
      <c r="C21067" s="9" t="s">
        <v>1640</v>
      </c>
      <c r="D21067" s="9">
        <v>1</v>
      </c>
      <c r="E21067" s="5">
        <v>4</v>
      </c>
      <c r="F21067" s="16">
        <f t="shared" ref="F21067:F21073" si="2208">+E21067*D21067</f>
      </c>
      <c r="G21067" s="6">
        <f t="shared" ref="G21067:G21073" si="2209">+E21067*D21067</f>
      </c>
      <c r="H21067" s="5">
        <v>1</v>
      </c>
      <c r="I21067" s="183">
        <f t="shared" ref="I21067:I21077" si="2210">+H21067*G21067</f>
      </c>
      <c r="J21067">
        <v>112</v>
      </c>
      <c r="K21067">
        <f t="shared" ref="K21067:K21073" si="2211">+H21067-J21067</f>
      </c>
      <c r="L21067">
        <f t="shared" ref="L21067:L21073" si="2212">+K21067*G21067</f>
      </c>
      <c r="W21067">
        <f t="shared" si="2204"/>
      </c>
      <c r="X21067">
        <f t="shared" si="2205"/>
      </c>
      <c r="Y21067">
        <f t="shared" si="2206"/>
      </c>
      <c r="Z21067">
        <f t="shared" si="2207"/>
      </c>
    </row>
    <row r="21068" spans="1:26" ht="24">
      <c r="A21068" s="5"/>
      <c r="B21068" s="95" t="s">
        <v>1641</v>
      </c>
      <c r="C21068" s="9" t="s">
        <v>1640</v>
      </c>
      <c r="D21068" s="9">
        <v>2</v>
      </c>
      <c r="E21068" s="5">
        <v>1</v>
      </c>
      <c r="F21068" s="16">
        <f t="shared" si="2208"/>
      </c>
      <c r="G21068" s="6">
        <f t="shared" si="2209"/>
      </c>
      <c r="H21068" s="5">
        <v>1</v>
      </c>
      <c r="I21068" s="183">
        <f>+H21068*G21068</f>
      </c>
      <c r="J21068">
        <v>112</v>
      </c>
      <c r="K21068">
        <f t="shared" si="2211"/>
      </c>
      <c r="L21068">
        <f t="shared" si="2212"/>
      </c>
      <c r="W21068">
        <f t="shared" si="2204"/>
      </c>
      <c r="X21068">
        <f t="shared" si="2205"/>
      </c>
      <c r="Y21068">
        <f t="shared" si="2206"/>
      </c>
      <c r="Z21068">
        <f t="shared" si="2207"/>
      </c>
    </row>
    <row r="21069" spans="1:26" ht="24">
      <c r="A21069" s="5">
        <v>6</v>
      </c>
      <c r="B21069" s="95" t="s">
        <v>469</v>
      </c>
      <c r="C21069" s="101" t="s">
        <v>468</v>
      </c>
      <c r="D21069" s="9">
        <v>1</v>
      </c>
      <c r="E21069" s="5">
        <v>4</v>
      </c>
      <c r="F21069" s="16">
        <f t="shared" si="2208"/>
      </c>
      <c r="G21069" s="6">
        <f t="shared" si="2209"/>
      </c>
      <c r="H21069" s="16">
        <v>1</v>
      </c>
      <c r="I21069" s="183">
        <f t="shared" si="2210"/>
      </c>
      <c r="J21069">
        <v>112</v>
      </c>
      <c r="K21069">
        <f t="shared" si="2211"/>
      </c>
      <c r="L21069">
        <f t="shared" si="2212"/>
      </c>
      <c r="W21069">
        <f t="shared" si="2204"/>
      </c>
      <c r="X21069">
        <f t="shared" si="2205"/>
      </c>
      <c r="Y21069">
        <f t="shared" si="2206"/>
      </c>
      <c r="Z21069">
        <f t="shared" si="2207"/>
      </c>
    </row>
    <row r="21070" spans="1:26" ht="24">
      <c r="A21070" s="5"/>
      <c r="B21070" s="95" t="s">
        <v>469</v>
      </c>
      <c r="C21070" s="101" t="s">
        <v>468</v>
      </c>
      <c r="D21070" s="9">
        <v>1</v>
      </c>
      <c r="E21070" s="5">
        <v>1</v>
      </c>
      <c r="F21070" s="16">
        <f t="shared" si="2208"/>
      </c>
      <c r="G21070" s="6">
        <f t="shared" si="2209"/>
      </c>
      <c r="H21070" s="16">
        <v>1</v>
      </c>
      <c r="I21070" s="183">
        <f>+H21070*G21070</f>
      </c>
      <c r="J21070">
        <v>112</v>
      </c>
      <c r="K21070">
        <f t="shared" si="2211"/>
      </c>
      <c r="L21070">
        <f t="shared" si="2212"/>
      </c>
      <c r="W21070">
        <f t="shared" si="2204"/>
      </c>
      <c r="X21070">
        <f t="shared" si="2205"/>
      </c>
      <c r="Y21070">
        <f t="shared" si="2206"/>
      </c>
      <c r="Z21070">
        <f t="shared" si="2207"/>
      </c>
    </row>
    <row r="21071" spans="1:26" ht="24">
      <c r="A21071" s="5">
        <v>7</v>
      </c>
      <c r="B21071" s="95" t="s">
        <v>334</v>
      </c>
      <c r="C21071" s="5" t="s">
        <v>335</v>
      </c>
      <c r="D21071" s="9">
        <v>1</v>
      </c>
      <c r="E21071" s="5">
        <v>4</v>
      </c>
      <c r="F21071" s="16">
        <f t="shared" si="2208"/>
      </c>
      <c r="G21071" s="6">
        <f t="shared" si="2209"/>
      </c>
      <c r="H21071" s="5">
        <v>1</v>
      </c>
      <c r="I21071" s="183">
        <f t="shared" si="2210"/>
      </c>
      <c r="J21071">
        <v>112</v>
      </c>
      <c r="K21071">
        <f t="shared" si="2211"/>
      </c>
      <c r="L21071">
        <f t="shared" si="2212"/>
      </c>
      <c r="W21071">
        <f t="shared" si="2204"/>
      </c>
      <c r="X21071">
        <f t="shared" si="2205"/>
      </c>
      <c r="Y21071">
        <f t="shared" si="2206"/>
      </c>
      <c r="Z21071">
        <f t="shared" si="2207"/>
      </c>
    </row>
    <row r="21072" spans="1:26" ht="24">
      <c r="A21072" s="5"/>
      <c r="B21072" s="95" t="s">
        <v>334</v>
      </c>
      <c r="C21072" s="5" t="s">
        <v>335</v>
      </c>
      <c r="D21072" s="9">
        <v>1</v>
      </c>
      <c r="E21072" s="5">
        <v>1</v>
      </c>
      <c r="F21072" s="16">
        <f t="shared" si="2208"/>
      </c>
      <c r="G21072" s="6">
        <f t="shared" si="2209"/>
      </c>
      <c r="H21072" s="5">
        <v>1</v>
      </c>
      <c r="I21072" s="183">
        <f>+H21072*G21072</f>
      </c>
      <c r="J21072">
        <v>112</v>
      </c>
      <c r="K21072">
        <f t="shared" si="2211"/>
      </c>
      <c r="L21072">
        <f t="shared" si="2212"/>
      </c>
      <c r="W21072">
        <f t="shared" si="2204"/>
      </c>
      <c r="X21072">
        <f t="shared" si="2205"/>
      </c>
      <c r="Y21072">
        <f t="shared" si="2206"/>
      </c>
      <c r="Z21072">
        <f t="shared" si="2207"/>
      </c>
    </row>
    <row r="21073" spans="1:26">
      <c r="A21073" s="5">
        <v>8</v>
      </c>
      <c r="B21073" s="8" t="s">
        <v>998</v>
      </c>
      <c r="C21073" s="5" t="s">
        <v>997</v>
      </c>
      <c r="D21073" s="9">
        <v>1</v>
      </c>
      <c r="E21073" s="5">
        <v>4</v>
      </c>
      <c r="F21073" s="16">
        <f t="shared" si="2208"/>
      </c>
      <c r="G21073" s="6">
        <f t="shared" si="2209"/>
      </c>
      <c r="H21073" s="5">
        <v>1</v>
      </c>
      <c r="I21073" s="183">
        <f t="shared" si="2210"/>
      </c>
      <c r="J21073">
        <v>112</v>
      </c>
      <c r="K21073">
        <f t="shared" si="2211"/>
      </c>
      <c r="L21073">
        <f t="shared" si="2212"/>
      </c>
      <c r="W21073">
        <f t="shared" si="2204"/>
      </c>
      <c r="X21073">
        <f t="shared" si="2205"/>
      </c>
      <c r="Y21073">
        <f t="shared" si="2206"/>
      </c>
      <c r="Z21073">
        <f t="shared" si="2207"/>
      </c>
    </row>
    <row r="21074" spans="1:26">
      <c r="A21074" s="5"/>
      <c r="B21074" s="1564" t="s">
        <v>644</v>
      </c>
      <c r="C21074" s="1565"/>
      <c r="D21074" s="9"/>
      <c r="E21074" s="5"/>
      <c r="F21074" s="9"/>
      <c r="G21074" s="6"/>
      <c r="H21074" s="16"/>
      <c r="I21074" s="183"/>
      <c r="W21074">
        <f t="shared" si="2204"/>
      </c>
      <c r="X21074">
        <f t="shared" si="2205"/>
      </c>
      <c r="Y21074">
        <f t="shared" si="2206"/>
      </c>
      <c r="Z21074">
        <f t="shared" si="2207"/>
      </c>
    </row>
    <row r="21075" spans="1:26">
      <c r="A21075" s="5">
        <v>9</v>
      </c>
      <c r="B21075" s="8" t="s">
        <v>649</v>
      </c>
      <c r="C21075" s="5" t="s">
        <v>650</v>
      </c>
      <c r="D21075" s="6">
        <v>2</v>
      </c>
      <c r="E21075" s="5">
        <v>1</v>
      </c>
      <c r="F21075" s="5">
        <v>2</v>
      </c>
      <c r="G21075" s="6">
        <f>+F21075</f>
      </c>
      <c r="H21075" s="5">
        <v>1</v>
      </c>
      <c r="I21075" s="183">
        <f t="shared" si="2210"/>
      </c>
      <c r="J21075">
        <f>1400*0.18</f>
      </c>
      <c r="K21075">
        <f>+H21075-J21075</f>
      </c>
      <c r="L21075">
        <f>+K21075*G21075</f>
      </c>
      <c r="W21075">
        <f t="shared" si="2204"/>
      </c>
      <c r="X21075">
        <f t="shared" si="2205"/>
      </c>
      <c r="Y21075">
        <f t="shared" si="2206"/>
      </c>
      <c r="Z21075">
        <f t="shared" si="2207"/>
      </c>
    </row>
    <row r="21076" spans="1:26">
      <c r="A21076" s="5"/>
      <c r="B21076" s="1564" t="s">
        <v>719</v>
      </c>
      <c r="C21076" s="1565"/>
      <c r="D21076" s="9"/>
      <c r="E21076" s="5"/>
      <c r="F21076" s="5"/>
      <c r="G21076" s="6"/>
      <c r="H21076" s="16"/>
      <c r="I21076" s="183"/>
      <c r="W21076">
        <f t="shared" si="2204"/>
      </c>
      <c r="X21076">
        <f t="shared" si="2205"/>
      </c>
      <c r="Y21076">
        <f t="shared" si="2206"/>
      </c>
      <c r="Z21076">
        <f t="shared" si="2207"/>
      </c>
    </row>
    <row r="21077" spans="1:26">
      <c r="A21077" s="5">
        <v>10</v>
      </c>
      <c r="B21077" s="8" t="s">
        <v>1122</v>
      </c>
      <c r="C21077" s="9" t="s">
        <v>1439</v>
      </c>
      <c r="D21077" s="5">
        <v>1</v>
      </c>
      <c r="E21077" s="6">
        <v>10</v>
      </c>
      <c r="F21077" s="5">
        <v>10</v>
      </c>
      <c r="G21077" s="6">
        <f>+F21077</f>
      </c>
      <c r="H21077" s="5">
        <v>1</v>
      </c>
      <c r="I21077" s="183">
        <f t="shared" si="2210"/>
      </c>
      <c r="J21077">
        <f>100*0.18</f>
      </c>
      <c r="K21077">
        <f>+H21077-J21077</f>
      </c>
      <c r="L21077">
        <f>+K21077*G21077</f>
      </c>
      <c r="W21077">
        <f t="shared" si="2204"/>
      </c>
      <c r="X21077">
        <f t="shared" si="2205"/>
      </c>
      <c r="Y21077">
        <f t="shared" si="2206"/>
      </c>
      <c r="Z21077">
        <f t="shared" si="2207"/>
      </c>
    </row>
    <row r="21078" spans="1:26">
      <c r="A21078" s="5"/>
      <c r="B21078" s="1564" t="s">
        <v>300</v>
      </c>
      <c r="C21078" s="1565"/>
      <c r="D21078" s="5"/>
      <c r="E21078" s="5"/>
      <c r="F21078" s="16"/>
      <c r="G21078" s="6"/>
      <c r="H21078" s="5"/>
      <c r="I21078" s="183"/>
      <c r="W21078">
        <f t="shared" si="2204"/>
      </c>
      <c r="X21078">
        <f t="shared" si="2205"/>
      </c>
      <c r="Y21078">
        <f t="shared" si="2206"/>
      </c>
      <c r="Z21078">
        <f t="shared" si="2207"/>
      </c>
    </row>
    <row r="21079" spans="1:26">
      <c r="A21079" s="5">
        <v>11</v>
      </c>
      <c r="B21079" s="17" t="s">
        <v>2876</v>
      </c>
      <c r="C21079" s="88" t="s">
        <v>303</v>
      </c>
      <c r="D21079" s="6">
        <v>3</v>
      </c>
      <c r="E21079" s="5">
        <v>24</v>
      </c>
      <c r="F21079" s="16">
        <f>+E21079*D21079</f>
      </c>
      <c r="G21079" s="6">
        <f>+E21079*D21079</f>
      </c>
      <c r="H21079" s="5">
        <v>1</v>
      </c>
      <c r="I21079" s="183">
        <f>+H21079*G21079</f>
      </c>
      <c r="J21079">
        <v>18</v>
      </c>
      <c r="K21079">
        <f>+H21079-J21079</f>
      </c>
      <c r="L21079">
        <f>+K21079*G21079</f>
      </c>
      <c r="N21079">
        <f>+H21079*24</f>
      </c>
      <c r="W21079">
        <f t="shared" si="2204"/>
      </c>
      <c r="X21079">
        <f t="shared" si="2205"/>
      </c>
      <c r="Y21079">
        <f t="shared" si="2206"/>
      </c>
      <c r="Z21079">
        <f t="shared" si="2207"/>
      </c>
    </row>
    <row r="21080" spans="1:26">
      <c r="A21080" s="5">
        <v>12</v>
      </c>
      <c r="B21080" s="17" t="s">
        <v>2876</v>
      </c>
      <c r="C21080" s="88" t="s">
        <v>303</v>
      </c>
      <c r="D21080" s="5">
        <v>1</v>
      </c>
      <c r="E21080" s="5">
        <v>24</v>
      </c>
      <c r="F21080" s="16">
        <f>+E21080*D21080</f>
      </c>
      <c r="G21080" s="6">
        <f>+E21080*D21080</f>
      </c>
      <c r="H21080" s="472" t="s">
        <v>780</v>
      </c>
      <c r="I21080" s="183"/>
      <c r="W21080">
        <f t="shared" si="2204"/>
      </c>
      <c r="X21080">
        <f t="shared" si="2205"/>
      </c>
      <c r="Y21080">
        <f t="shared" si="2206"/>
      </c>
      <c r="Z21080">
        <f t="shared" si="2207"/>
      </c>
    </row>
    <row r="21081" spans="1:26">
      <c r="A21081" s="5">
        <v>13</v>
      </c>
      <c r="B21081" s="17" t="s">
        <v>1208</v>
      </c>
      <c r="C21081" s="88" t="s">
        <v>1207</v>
      </c>
      <c r="D21081" s="6">
        <v>4</v>
      </c>
      <c r="E21081" s="5">
        <v>1</v>
      </c>
      <c r="F21081" s="16">
        <f>+E21081*D21081</f>
      </c>
      <c r="G21081" s="6">
        <f>+E21081*D21081</f>
      </c>
      <c r="H21081" s="5">
        <v>1</v>
      </c>
      <c r="I21081" s="183">
        <f>+H21081*G21081</f>
      </c>
      <c r="J21081">
        <f>650*0.18</f>
      </c>
      <c r="K21081">
        <f>+H21081-J21081</f>
      </c>
      <c r="L21081">
        <f>+K21081*G21081</f>
      </c>
      <c r="W21081">
        <f t="shared" si="2204"/>
      </c>
      <c r="X21081">
        <f t="shared" si="2205"/>
      </c>
      <c r="Y21081">
        <f t="shared" si="2206"/>
      </c>
      <c r="Z21081">
        <f t="shared" si="2207"/>
      </c>
    </row>
    <row r="21082" spans="1:26">
      <c r="A21082" s="107"/>
      <c r="B21082" s="1794"/>
      <c r="C21082" s="1795"/>
      <c r="D21082" s="185"/>
      <c r="E21082" s="184"/>
      <c r="F21082" s="238"/>
      <c r="G21082" s="186"/>
      <c r="H21082" s="184"/>
      <c r="I21082" s="388"/>
      <c r="W21082">
        <f t="shared" si="2204"/>
      </c>
      <c r="X21082">
        <f t="shared" si="2205"/>
      </c>
      <c r="Y21082">
        <f t="shared" si="2206"/>
      </c>
      <c r="Z21082">
        <f t="shared" si="2207"/>
      </c>
    </row>
    <row r="21083" spans="1:26" s="55" customFormat="1">
      <c r="A21083" s="321"/>
      <c r="B21083" s="1576" t="s">
        <v>2980</v>
      </c>
      <c r="C21083" s="1577"/>
      <c r="D21083" s="811"/>
      <c r="E21083" s="570"/>
      <c r="F21083" s="570"/>
      <c r="G21083" s="811"/>
      <c r="H21083" s="570"/>
      <c r="I21083" s="812"/>
      <c r="W21083">
        <f t="shared" si="2204"/>
      </c>
      <c r="X21083">
        <f t="shared" si="2205"/>
      </c>
      <c r="Y21083">
        <f t="shared" si="2206"/>
      </c>
      <c r="Z21083">
        <f t="shared" si="2207"/>
      </c>
    </row>
    <row r="21084" spans="1:26">
      <c r="A21084" s="146"/>
      <c r="B21084" s="1578"/>
      <c r="C21084" s="1579"/>
      <c r="D21084" s="184"/>
      <c r="E21084" s="184"/>
      <c r="F21084" s="238"/>
      <c r="G21084" s="186"/>
      <c r="H21084" s="184"/>
      <c r="I21084" s="188"/>
      <c r="W21084">
        <f t="shared" si="2204"/>
      </c>
      <c r="X21084">
        <f t="shared" si="2205"/>
      </c>
      <c r="Y21084">
        <f t="shared" si="2206"/>
      </c>
      <c r="Z21084">
        <f t="shared" si="2207"/>
      </c>
    </row>
    <row r="21085" spans="1:26" ht="15.75" thickBot="1">
      <c r="A21085" s="415"/>
      <c r="B21085" s="1578"/>
      <c r="C21085" s="1579"/>
      <c r="D21085" s="23"/>
      <c r="E21085" s="225"/>
      <c r="F21085" s="23"/>
      <c r="G21085" s="24"/>
      <c r="H21085" s="225"/>
      <c r="I21085" s="226"/>
      <c r="W21085">
        <f t="shared" si="2204"/>
      </c>
      <c r="X21085">
        <f t="shared" si="2205"/>
      </c>
      <c r="Y21085">
        <f t="shared" si="2206"/>
      </c>
      <c r="Z21085">
        <f t="shared" si="2207"/>
      </c>
    </row>
    <row r="21086" spans="1:26">
      <c r="A21086" s="227"/>
      <c r="B21086" s="1580"/>
      <c r="C21086" s="1581"/>
      <c r="D21086" s="59"/>
      <c r="E21086" s="59"/>
      <c r="F21086" s="53"/>
      <c r="G21086" s="78"/>
      <c r="H21086" s="68"/>
      <c r="I21086" s="228">
        <f>SUM(I21061:I21085)</f>
      </c>
      <c r="L21086">
        <f>SUM(L21061:L21085)</f>
      </c>
      <c r="W21086">
        <f t="shared" si="2204"/>
      </c>
      <c r="X21086">
        <f t="shared" si="2205"/>
      </c>
      <c r="Y21086">
        <f t="shared" si="2206"/>
      </c>
      <c r="Z21086">
        <f t="shared" si="2207"/>
      </c>
    </row>
    <row r="21087" spans="1:26">
      <c r="A21087" s="10"/>
      <c r="B21087" s="10"/>
      <c r="C21087" s="69"/>
      <c r="D21087" s="69" t="s">
        <v>520</v>
      </c>
      <c r="E21087" s="69"/>
      <c r="F21087" s="69"/>
      <c r="G21087" s="69"/>
      <c r="H21087" s="112">
        <v>1</v>
      </c>
      <c r="I21087" s="191">
        <f>+L21086*H21087</f>
      </c>
      <c r="W21087">
        <f t="shared" si="2204"/>
      </c>
      <c r="X21087">
        <f t="shared" si="2205"/>
      </c>
      <c r="Y21087">
        <f t="shared" si="2206"/>
      </c>
      <c r="Z21087">
        <f t="shared" si="2207"/>
      </c>
    </row>
    <row r="21088" spans="1:26" ht="15.75" thickBot="1">
      <c r="A21088" s="10"/>
      <c r="B21088" s="11" t="s">
        <v>20</v>
      </c>
      <c r="C21088" s="35"/>
      <c r="D21088" s="35"/>
      <c r="E21088" s="35"/>
      <c r="F21088" s="35"/>
      <c r="G21088" s="35"/>
      <c r="H21088" s="35"/>
      <c r="I21088" s="98"/>
      <c r="W21088">
        <f t="shared" si="2204"/>
      </c>
      <c r="X21088">
        <f t="shared" si="2205"/>
      </c>
      <c r="Y21088">
        <f t="shared" si="2206"/>
      </c>
      <c r="Z21088">
        <f t="shared" si="2207"/>
      </c>
    </row>
    <row r="21089" spans="1:26" ht="15.75" thickBot="1">
      <c r="A21089" s="99"/>
      <c r="B21089" s="38"/>
      <c r="C21089" s="39" t="s">
        <v>21</v>
      </c>
      <c r="D21089" s="40">
        <f>SUM(D21061:D21088)</f>
      </c>
      <c r="E21089" s="41" t="s">
        <v>360</v>
      </c>
      <c r="F21089" s="40">
        <f>SUM(F21061:F21088)</f>
      </c>
      <c r="G21089" s="40">
        <f>SUM(G21061:G21088)</f>
      </c>
      <c r="H21089" s="41">
        <f>+SUMPRODUCT(H21061:H21085,F21061:F21085)</f>
      </c>
      <c r="I21089" s="100">
        <f>+I21086-I21087</f>
      </c>
      <c r="W21089">
        <f t="shared" si="2204"/>
      </c>
      <c r="X21089">
        <f t="shared" si="2205"/>
      </c>
      <c r="Y21089">
        <f t="shared" si="2206"/>
      </c>
      <c r="Z21089">
        <f t="shared" si="2207"/>
      </c>
    </row>
    <row r="21090" spans="1:26">
      <c r="A21090" s="10"/>
      <c r="B21090" s="10"/>
      <c r="C21090" s="91"/>
      <c r="D21090" s="91"/>
      <c r="E21090" s="91"/>
      <c r="F21090" s="91"/>
      <c r="G21090" s="91"/>
      <c r="H21090" s="91"/>
      <c r="I21090" s="91"/>
      <c r="W21090">
        <f t="shared" si="2204"/>
      </c>
      <c r="X21090">
        <f t="shared" si="2205"/>
      </c>
      <c r="Y21090">
        <f t="shared" si="2206"/>
      </c>
      <c r="Z21090">
        <f t="shared" si="2207"/>
      </c>
    </row>
    <row r="21091" spans="1:26">
      <c r="W21091">
        <f t="shared" si="2204"/>
      </c>
      <c r="X21091">
        <f t="shared" si="2205"/>
      </c>
      <c r="Y21091">
        <f t="shared" si="2206"/>
      </c>
      <c r="Z21091">
        <f t="shared" si="2207"/>
      </c>
    </row>
    <row r="21092" spans="1:26">
      <c r="W21092">
        <f t="shared" si="2204"/>
      </c>
      <c r="X21092">
        <f t="shared" si="2205"/>
      </c>
      <c r="Y21092">
        <f t="shared" si="2206"/>
      </c>
      <c r="Z21092">
        <f t="shared" si="2207"/>
      </c>
    </row>
    <row r="21093" spans="1:26">
      <c r="W21093">
        <f t="shared" si="2204"/>
      </c>
      <c r="X21093">
        <f t="shared" si="2205"/>
      </c>
      <c r="Y21093">
        <f t="shared" si="2206"/>
      </c>
      <c r="Z21093">
        <f t="shared" si="2207"/>
      </c>
    </row>
    <row r="21094" spans="1:26">
      <c r="A21094" s="1562" t="s">
        <v>0</v>
      </c>
      <c r="B21094" s="1562"/>
      <c r="C21094" s="1562"/>
      <c r="D21094" s="1562"/>
      <c r="E21094" s="1562"/>
      <c r="F21094" s="1562"/>
      <c r="G21094" s="1562"/>
      <c r="H21094" s="1562"/>
      <c r="I21094" s="1562"/>
      <c r="W21094">
        <f t="shared" si="2204"/>
      </c>
      <c r="X21094">
        <f t="shared" si="2205"/>
      </c>
      <c r="Y21094">
        <f t="shared" si="2206"/>
      </c>
      <c r="Z21094">
        <f t="shared" si="2207"/>
      </c>
    </row>
    <row r="21095" spans="1:26">
      <c r="W21095">
        <f t="shared" si="2204"/>
      </c>
      <c r="X21095">
        <f t="shared" si="2205"/>
      </c>
      <c r="Y21095">
        <f t="shared" si="2206"/>
      </c>
      <c r="Z21095">
        <f t="shared" si="2207"/>
      </c>
    </row>
    <row r="21096" spans="1:26">
      <c r="A21096" s="1" t="s">
        <v>1</v>
      </c>
      <c r="B21096" s="1"/>
      <c r="G21096" s="495" t="s">
        <v>2</v>
      </c>
      <c r="H21096" s="3" t="s">
        <v>2871</v>
      </c>
      <c r="W21096">
        <f t="shared" si="2204"/>
      </c>
      <c r="X21096">
        <f t="shared" si="2205"/>
      </c>
      <c r="Y21096">
        <f t="shared" si="2206"/>
      </c>
      <c r="Z21096">
        <f t="shared" si="2207"/>
      </c>
    </row>
    <row r="21097" spans="1:26">
      <c r="A21097" s="22" t="inlineStr">
        <is>
          <t>ATTN: Contact-005</t>
        </is>
      </c>
      <c r="B21097" s="1"/>
      <c r="F21097" s="4"/>
      <c r="G21097" s="496" t="s">
        <v>1440</v>
      </c>
      <c r="H21097" s="1" t="s">
        <v>2450</v>
      </c>
      <c r="W21097">
        <f t="shared" si="2204"/>
      </c>
      <c r="X21097">
        <f t="shared" si="2205"/>
      </c>
      <c r="Y21097">
        <f t="shared" si="2206"/>
      </c>
      <c r="Z21097">
        <f t="shared" si="2207"/>
      </c>
    </row>
    <row r="21098" spans="1:26">
      <c r="A21098" s="1" t="inlineStr">
        <is>
          <t>Dealer-112</t>
        </is>
      </c>
      <c r="B21098" s="1"/>
      <c r="W21098">
        <f t="shared" si="2204"/>
      </c>
      <c r="X21098">
        <f t="shared" si="2205"/>
      </c>
      <c r="Y21098">
        <f t="shared" si="2206"/>
      </c>
      <c r="Z21098">
        <f t="shared" si="2207"/>
      </c>
    </row>
    <row r="21099" spans="1:26">
      <c r="A21099" s="1" t="inlineStr">
        <is>
          <t>Address line (redacted)</t>
        </is>
      </c>
      <c r="B21099" s="1"/>
      <c r="D21099" s="85"/>
      <c r="E21099" s="85"/>
      <c r="F21099" s="85"/>
      <c r="G21099" s="85"/>
      <c r="H21099" s="85"/>
      <c r="W21099">
        <f t="shared" si="2204"/>
      </c>
      <c r="X21099">
        <f t="shared" si="2205"/>
      </c>
      <c r="Y21099">
        <f t="shared" si="2206"/>
      </c>
      <c r="Z21099">
        <f t="shared" si="2207"/>
      </c>
    </row>
    <row r="21100" spans="1:26">
      <c r="A21100" s="22" t="inlineStr">
        <is>
          <t>Address line (redacted)</t>
        </is>
      </c>
      <c r="B21100" s="86"/>
      <c r="D21100" s="85"/>
      <c r="E21100" s="85"/>
      <c r="F21100" s="85"/>
      <c r="G21100" s="85"/>
      <c r="H21100" s="85"/>
      <c r="W21100">
        <f t="shared" si="2204"/>
      </c>
      <c r="X21100">
        <f t="shared" si="2205"/>
      </c>
      <c r="Y21100">
        <f t="shared" si="2206"/>
      </c>
      <c r="Z21100">
        <f t="shared" si="2207"/>
      </c>
    </row>
    <row r="21101" spans="1:26">
      <c r="A21101" s="49" t="s">
        <v>4</v>
      </c>
      <c r="B21101" s="87" t="inlineStr">
        <is>
          <t>GSTIN-MASKED</t>
        </is>
      </c>
      <c r="W21101">
        <f t="shared" si="2204"/>
      </c>
      <c r="X21101">
        <f t="shared" si="2205"/>
      </c>
      <c r="Y21101">
        <f t="shared" si="2206"/>
      </c>
      <c r="Z21101">
        <f t="shared" si="2207"/>
      </c>
    </row>
    <row r="21102" spans="1:26">
      <c r="A21102" s="1" t="s">
        <v>5</v>
      </c>
      <c r="W21102">
        <f t="shared" si="2204"/>
      </c>
      <c r="X21102">
        <f t="shared" si="2205"/>
      </c>
      <c r="Y21102">
        <f t="shared" si="2206"/>
      </c>
      <c r="Z21102">
        <f t="shared" si="2207"/>
      </c>
    </row>
    <row r="21103" spans="1:26">
      <c r="A21103" s="1" t="s">
        <v>6</v>
      </c>
      <c r="W21103">
        <f t="shared" si="2204"/>
      </c>
      <c r="X21103">
        <f t="shared" si="2205"/>
      </c>
      <c r="Y21103">
        <f t="shared" si="2206"/>
      </c>
      <c r="Z21103">
        <f t="shared" si="2207"/>
      </c>
    </row>
    <row r="21104" spans="1:26">
      <c r="A21104" s="1" t="s">
        <v>7</v>
      </c>
      <c r="W21104">
        <f t="shared" si="2204"/>
      </c>
      <c r="X21104">
        <f t="shared" si="2205"/>
      </c>
      <c r="Y21104">
        <f t="shared" si="2206"/>
      </c>
      <c r="Z21104">
        <f t="shared" si="2207"/>
      </c>
    </row>
    <row r="21105" spans="1:26" ht="24">
      <c r="A21105" s="88" t="s">
        <v>8</v>
      </c>
      <c r="B21105" s="89" t="s">
        <v>9</v>
      </c>
      <c r="C21105" s="89" t="s">
        <v>10</v>
      </c>
      <c r="D21105" s="34" t="s">
        <v>11</v>
      </c>
      <c r="E21105" s="34" t="s">
        <v>12</v>
      </c>
      <c r="F21105" s="34" t="s">
        <v>13</v>
      </c>
      <c r="G21105" s="34" t="s">
        <v>14</v>
      </c>
      <c r="H21105" s="88" t="s">
        <v>15</v>
      </c>
      <c r="I21105" s="90" t="s">
        <v>16</v>
      </c>
      <c r="W21105">
        <f t="shared" si="2204"/>
      </c>
      <c r="X21105">
        <f t="shared" si="2205"/>
      </c>
      <c r="Y21105">
        <f t="shared" si="2206"/>
      </c>
      <c r="Z21105">
        <f t="shared" si="2207"/>
      </c>
    </row>
    <row r="21106" spans="1:26">
      <c r="A21106" s="5"/>
      <c r="B21106" s="1563" t="s">
        <v>17</v>
      </c>
      <c r="C21106" s="1563"/>
      <c r="D21106" s="5"/>
      <c r="E21106" s="5"/>
      <c r="F21106" s="5"/>
      <c r="G21106" s="6"/>
      <c r="H21106" s="5"/>
      <c r="I21106" s="183"/>
      <c r="W21106">
        <f t="shared" si="2204"/>
      </c>
      <c r="X21106">
        <f t="shared" si="2205"/>
      </c>
      <c r="Y21106">
        <f t="shared" si="2206"/>
      </c>
      <c r="Z21106">
        <f t="shared" si="2207"/>
      </c>
    </row>
    <row r="21107" spans="1:26">
      <c r="A21107" s="5">
        <v>1</v>
      </c>
      <c r="B21107" s="8" t="s">
        <v>37</v>
      </c>
      <c r="C21107" s="5" t="s">
        <v>38</v>
      </c>
      <c r="D21107" s="6">
        <v>1</v>
      </c>
      <c r="E21107" s="5">
        <v>5</v>
      </c>
      <c r="F21107" s="16">
        <f t="shared" ref="F21107:F21117" si="2213">+E21107*D21107</f>
      </c>
      <c r="G21107" s="6">
        <f t="shared" ref="G21107:G21117" si="2214">+E21107*D21107</f>
      </c>
      <c r="H21107" s="5">
        <v>1</v>
      </c>
      <c r="I21107" s="183">
        <f t="shared" ref="I21107:I21115" si="2215">+H21107*G21107</f>
      </c>
      <c r="W21107">
        <f t="shared" si="2204"/>
      </c>
      <c r="X21107">
        <f t="shared" si="2205"/>
      </c>
      <c r="Y21107">
        <f t="shared" si="2206"/>
      </c>
      <c r="Z21107">
        <f t="shared" si="2207"/>
      </c>
    </row>
    <row r="21108" spans="1:26">
      <c r="A21108" s="5">
        <v>2</v>
      </c>
      <c r="B21108" s="8" t="s">
        <v>348</v>
      </c>
      <c r="C21108" s="5" t="s">
        <v>349</v>
      </c>
      <c r="D21108" s="6">
        <v>1</v>
      </c>
      <c r="E21108" s="5">
        <v>5</v>
      </c>
      <c r="F21108" s="16">
        <f>+E21108*D21108</f>
      </c>
      <c r="G21108" s="6">
        <f>+E21108*D21108</f>
      </c>
      <c r="H21108" s="5">
        <v>1</v>
      </c>
      <c r="I21108" s="183">
        <f t="shared" si="2215"/>
      </c>
      <c r="W21108">
        <f t="shared" si="2204"/>
      </c>
      <c r="X21108">
        <f t="shared" si="2205"/>
      </c>
      <c r="Y21108">
        <f t="shared" si="2206"/>
      </c>
      <c r="Z21108">
        <f t="shared" si="2207"/>
      </c>
    </row>
    <row r="21109" spans="1:26">
      <c r="A21109" s="5">
        <v>3</v>
      </c>
      <c r="B21109" s="8" t="s">
        <v>460</v>
      </c>
      <c r="C21109" s="5" t="s">
        <v>459</v>
      </c>
      <c r="D21109" s="6">
        <v>1</v>
      </c>
      <c r="E21109" s="5">
        <v>5</v>
      </c>
      <c r="F21109" s="16">
        <f t="shared" si="2213"/>
      </c>
      <c r="G21109" s="6">
        <f t="shared" si="2214"/>
      </c>
      <c r="H21109" s="5">
        <v>1</v>
      </c>
      <c r="I21109" s="183">
        <f t="shared" si="2215"/>
      </c>
      <c r="W21109">
        <f t="shared" si="2204"/>
      </c>
      <c r="X21109">
        <f t="shared" si="2205"/>
      </c>
      <c r="Y21109">
        <f t="shared" si="2206"/>
      </c>
      <c r="Z21109">
        <f t="shared" si="2207"/>
      </c>
    </row>
    <row r="21110" spans="1:26">
      <c r="A21110" s="5">
        <v>4</v>
      </c>
      <c r="B21110" s="8" t="s">
        <v>2039</v>
      </c>
      <c r="C21110" s="5" t="s">
        <v>2040</v>
      </c>
      <c r="D21110" s="6">
        <v>1</v>
      </c>
      <c r="E21110" s="5">
        <v>5</v>
      </c>
      <c r="F21110" s="16">
        <f t="shared" si="2213"/>
      </c>
      <c r="G21110" s="6">
        <f t="shared" si="2214"/>
      </c>
      <c r="H21110" s="5">
        <v>1</v>
      </c>
      <c r="I21110" s="183">
        <f t="shared" si="2215"/>
      </c>
      <c r="W21110">
        <f t="shared" si="2204"/>
      </c>
      <c r="X21110">
        <f t="shared" si="2205"/>
      </c>
      <c r="Y21110">
        <f t="shared" si="2206"/>
      </c>
      <c r="Z21110">
        <f t="shared" si="2207"/>
      </c>
    </row>
    <row r="21111" spans="1:26">
      <c r="A21111" s="5"/>
      <c r="B21111" s="8"/>
      <c r="C21111" s="5"/>
      <c r="D21111" s="6"/>
      <c r="E21111" s="5"/>
      <c r="F21111" s="16"/>
      <c r="G21111" s="6"/>
      <c r="H21111" s="5"/>
      <c r="I21111" s="183"/>
      <c r="W21111">
        <f t="shared" si="2204"/>
      </c>
      <c r="X21111">
        <f t="shared" si="2205"/>
      </c>
      <c r="Y21111">
        <f t="shared" si="2206"/>
      </c>
      <c r="Z21111">
        <f t="shared" si="2207"/>
      </c>
    </row>
    <row r="21112" spans="1:26" ht="24">
      <c r="A21112" s="5">
        <v>6</v>
      </c>
      <c r="B21112" s="15" t="s">
        <v>2816</v>
      </c>
      <c r="C21112" s="5" t="s">
        <v>415</v>
      </c>
      <c r="D21112" s="6">
        <v>1</v>
      </c>
      <c r="E21112" s="5">
        <v>5</v>
      </c>
      <c r="F21112" s="16">
        <f t="shared" si="2213"/>
      </c>
      <c r="G21112" s="6">
        <f t="shared" si="2214"/>
      </c>
      <c r="H21112" s="5">
        <v>1</v>
      </c>
      <c r="I21112" s="183">
        <f t="shared" si="2215"/>
      </c>
      <c r="W21112">
        <f t="shared" si="2204"/>
      </c>
      <c r="X21112">
        <f t="shared" si="2205"/>
      </c>
      <c r="Y21112">
        <f t="shared" si="2206"/>
      </c>
      <c r="Z21112">
        <f t="shared" si="2207"/>
      </c>
    </row>
    <row r="21113" spans="1:26" ht="24">
      <c r="A21113" s="5"/>
      <c r="B21113" s="15" t="s">
        <v>2816</v>
      </c>
      <c r="C21113" s="5" t="s">
        <v>415</v>
      </c>
      <c r="D21113" s="6">
        <v>2</v>
      </c>
      <c r="E21113" s="5">
        <v>1</v>
      </c>
      <c r="F21113" s="16">
        <f t="shared" si="2213"/>
      </c>
      <c r="G21113" s="6">
        <f t="shared" si="2214"/>
      </c>
      <c r="H21113" s="5">
        <v>1</v>
      </c>
      <c r="I21113" s="183">
        <f>+H21113*G21113</f>
      </c>
      <c r="W21113">
        <f t="shared" si="2204"/>
      </c>
      <c r="X21113">
        <f t="shared" si="2205"/>
      </c>
      <c r="Y21113">
        <f t="shared" si="2206"/>
      </c>
      <c r="Z21113">
        <f t="shared" si="2207"/>
      </c>
    </row>
    <row r="21114" spans="1:26">
      <c r="A21114" s="5"/>
      <c r="B21114" s="1563" t="s">
        <v>604</v>
      </c>
      <c r="C21114" s="1563"/>
      <c r="D21114" s="6"/>
      <c r="E21114" s="5"/>
      <c r="F21114" s="16"/>
      <c r="G21114" s="6"/>
      <c r="H21114" s="5"/>
      <c r="I21114" s="183"/>
      <c r="W21114">
        <f t="shared" si="2204"/>
      </c>
      <c r="X21114">
        <f t="shared" si="2205"/>
      </c>
      <c r="Y21114">
        <f t="shared" si="2206"/>
      </c>
      <c r="Z21114">
        <f t="shared" si="2207"/>
      </c>
    </row>
    <row r="21115" spans="1:26" ht="24">
      <c r="A21115" s="5">
        <v>7</v>
      </c>
      <c r="B21115" s="106" t="s">
        <v>1080</v>
      </c>
      <c r="C21115" s="269" t="s">
        <v>979</v>
      </c>
      <c r="D21115" s="6">
        <v>1</v>
      </c>
      <c r="E21115" s="5">
        <v>10</v>
      </c>
      <c r="F21115" s="16">
        <f t="shared" si="2213"/>
      </c>
      <c r="G21115" s="6">
        <f t="shared" si="2214"/>
      </c>
      <c r="H21115" s="9">
        <v>1</v>
      </c>
      <c r="I21115" s="183">
        <f t="shared" si="2215"/>
      </c>
      <c r="W21115">
        <f t="shared" si="2204"/>
      </c>
      <c r="X21115">
        <f t="shared" si="2205"/>
      </c>
      <c r="Y21115">
        <f t="shared" si="2206"/>
      </c>
      <c r="Z21115">
        <f t="shared" si="2207"/>
      </c>
    </row>
    <row r="21116" spans="1:26">
      <c r="A21116" s="5"/>
      <c r="B21116" s="1563" t="s">
        <v>18</v>
      </c>
      <c r="C21116" s="1563"/>
      <c r="D21116" s="6"/>
      <c r="E21116" s="5"/>
      <c r="F21116" s="16"/>
      <c r="G21116" s="6"/>
      <c r="H21116" s="9"/>
      <c r="I21116" s="183"/>
      <c r="W21116">
        <f t="shared" si="2204"/>
      </c>
      <c r="X21116">
        <f t="shared" si="2205"/>
      </c>
      <c r="Y21116">
        <f t="shared" si="2206"/>
      </c>
      <c r="Z21116">
        <f t="shared" si="2207"/>
      </c>
    </row>
    <row r="21117" spans="1:26" ht="24">
      <c r="A21117" s="5">
        <v>8</v>
      </c>
      <c r="B21117" s="95" t="s">
        <v>469</v>
      </c>
      <c r="C21117" s="101" t="s">
        <v>468</v>
      </c>
      <c r="D21117" s="9">
        <v>1</v>
      </c>
      <c r="E21117" s="5">
        <v>4</v>
      </c>
      <c r="F21117" s="16">
        <f t="shared" si="2213"/>
      </c>
      <c r="G21117" s="6">
        <f t="shared" si="2214"/>
      </c>
      <c r="H21117" s="16">
        <v>1</v>
      </c>
      <c r="I21117" s="183">
        <f>+H21117*G21117</f>
      </c>
      <c r="W21117">
        <f t="shared" si="2204"/>
      </c>
      <c r="X21117">
        <f t="shared" si="2205"/>
      </c>
      <c r="Y21117">
        <f t="shared" si="2206"/>
      </c>
      <c r="Z21117">
        <f t="shared" si="2207"/>
      </c>
    </row>
    <row r="21118" spans="1:26">
      <c r="A21118" s="5">
        <v>9</v>
      </c>
      <c r="B21118" s="95" t="s">
        <v>1738</v>
      </c>
      <c r="C21118" s="101" t="s">
        <v>1739</v>
      </c>
      <c r="D21118" s="9">
        <v>1</v>
      </c>
      <c r="E21118" s="5">
        <v>1</v>
      </c>
      <c r="F21118" s="16">
        <v>1</v>
      </c>
      <c r="G21118" s="5">
        <f>+F21118</f>
      </c>
      <c r="H21118" s="472" t="s">
        <v>780</v>
      </c>
      <c r="I21118" s="183"/>
      <c r="W21118">
        <f t="shared" si="2204"/>
      </c>
      <c r="X21118">
        <f t="shared" si="2205"/>
      </c>
      <c r="Y21118">
        <f t="shared" si="2206"/>
      </c>
      <c r="Z21118">
        <f t="shared" si="2207"/>
      </c>
    </row>
    <row r="21119" spans="1:26">
      <c r="A21119" s="5"/>
      <c r="B21119" s="8" t="s">
        <v>1456</v>
      </c>
      <c r="C21119" s="5"/>
      <c r="D21119" s="16">
        <v>1</v>
      </c>
      <c r="E21119" s="16">
        <v>10</v>
      </c>
      <c r="F21119" s="5">
        <v>10</v>
      </c>
      <c r="G21119" s="5">
        <f>+F21119</f>
      </c>
      <c r="H21119" s="472" t="s">
        <v>780</v>
      </c>
      <c r="I21119" s="183"/>
      <c r="W21119">
        <f t="shared" si="2204"/>
      </c>
      <c r="X21119">
        <f t="shared" si="2205"/>
      </c>
      <c r="Y21119">
        <f t="shared" si="2206"/>
      </c>
      <c r="Z21119">
        <f t="shared" si="2207"/>
      </c>
    </row>
    <row r="21120" spans="1:26">
      <c r="A21120" s="5"/>
      <c r="B21120" s="128" t="s">
        <v>937</v>
      </c>
      <c r="C21120" s="101" t="s">
        <v>936</v>
      </c>
      <c r="D21120" s="16">
        <v>1</v>
      </c>
      <c r="E21120" s="5">
        <v>4</v>
      </c>
      <c r="F21120" s="16">
        <f>+E21120*D21120</f>
      </c>
      <c r="G21120" s="6">
        <f>+E21120*D21120</f>
      </c>
      <c r="H21120" s="9">
        <v>1</v>
      </c>
      <c r="I21120" s="183">
        <f>+H21120*G21120</f>
      </c>
      <c r="W21120">
        <f t="shared" si="2204"/>
      </c>
      <c r="X21120">
        <f t="shared" si="2205"/>
      </c>
      <c r="Y21120">
        <f t="shared" si="2206"/>
      </c>
      <c r="Z21120">
        <f t="shared" si="2207"/>
      </c>
    </row>
    <row r="21121" spans="1:26">
      <c r="A21121" s="5"/>
      <c r="B21121" s="15" t="s">
        <v>2893</v>
      </c>
      <c r="C21121" s="9" t="s">
        <v>2892</v>
      </c>
      <c r="D21121" s="16">
        <v>1</v>
      </c>
      <c r="E21121" s="5">
        <v>4</v>
      </c>
      <c r="F21121" s="16">
        <f>+E21121*D21121</f>
      </c>
      <c r="G21121" s="6">
        <f>+E21121*D21121</f>
      </c>
      <c r="H21121" s="5">
        <v>1</v>
      </c>
      <c r="I21121" s="183">
        <f>+H21121*G21121</f>
      </c>
      <c r="W21121">
        <f t="shared" si="2204"/>
      </c>
      <c r="X21121">
        <f t="shared" si="2205"/>
      </c>
      <c r="Y21121">
        <f t="shared" si="2206"/>
      </c>
      <c r="Z21121">
        <f t="shared" si="2207"/>
      </c>
    </row>
    <row r="21122" spans="1:26">
      <c r="A21122" s="5"/>
      <c r="B21122" s="95" t="s">
        <v>2895</v>
      </c>
      <c r="C21122" s="9" t="s">
        <v>2894</v>
      </c>
      <c r="D21122" s="16">
        <v>1</v>
      </c>
      <c r="E21122" s="5">
        <v>4</v>
      </c>
      <c r="F21122" s="16">
        <f>+E21122*D21122</f>
      </c>
      <c r="G21122" s="6">
        <f>+E21122*D21122</f>
      </c>
      <c r="H21122" s="5">
        <v>1</v>
      </c>
      <c r="I21122" s="183">
        <f>+H21122*G21122</f>
      </c>
      <c r="W21122">
        <f t="shared" si="2204"/>
      </c>
      <c r="X21122">
        <f t="shared" si="2205"/>
      </c>
      <c r="Y21122">
        <f t="shared" si="2206"/>
      </c>
      <c r="Z21122">
        <f t="shared" si="2207"/>
      </c>
    </row>
    <row r="21123" spans="1:26">
      <c r="A21123" s="5"/>
      <c r="B21123" s="95" t="s">
        <v>310</v>
      </c>
      <c r="C21123" s="5" t="s">
        <v>311</v>
      </c>
      <c r="D21123" s="16">
        <v>1</v>
      </c>
      <c r="E21123" s="5">
        <v>4</v>
      </c>
      <c r="F21123" s="16">
        <f>+E21123*D21123</f>
      </c>
      <c r="G21123" s="6">
        <f>+E21123*D21123</f>
      </c>
      <c r="H21123" s="16">
        <v>1</v>
      </c>
      <c r="I21123" s="183">
        <f>+H21123*G21123</f>
      </c>
      <c r="W21123">
        <f t="shared" si="2204"/>
      </c>
      <c r="X21123">
        <f t="shared" si="2205"/>
      </c>
      <c r="Y21123">
        <f t="shared" si="2206"/>
      </c>
      <c r="Z21123">
        <f t="shared" si="2207"/>
      </c>
    </row>
    <row r="21124" spans="1:26">
      <c r="A21124" s="10"/>
      <c r="B21124" s="10"/>
      <c r="C21124" s="10"/>
      <c r="D21124" s="10"/>
      <c r="E21124" s="10"/>
      <c r="F21124" s="10"/>
      <c r="G21124" s="10"/>
      <c r="H21124" s="10"/>
      <c r="I21124" s="97"/>
      <c r="W21124">
        <f t="shared" ref="W21124:W21187" si="2216">IF(LEFT($H21124&amp;"",5)="2019-",$H21124,W21123)</f>
      </c>
      <c r="X21124">
        <f t="shared" ref="X21124:X21187" si="2217">IF($W21124="",0,IF(COUNTIF($AB$2:$AB$80,$W21124)&gt;0,1,0))</f>
      </c>
      <c r="Y21124">
        <f t="shared" ref="Y21124:Y21187" si="2218">IF($C21124="","",UPPER(TRIM(IFERROR(LEFT($C21124&amp;"",FIND("/",$C21124&amp;"")-1),$C21124&amp;""))))</f>
      </c>
      <c r="Z21124">
        <f t="shared" ref="Z21124:Z21187" si="2219">IFERROR(IF(ISNUMBER($G21124),$G21124,0),0)</f>
      </c>
    </row>
    <row r="21125" spans="1:26" ht="15.75" thickBot="1">
      <c r="A21125" s="10"/>
      <c r="B21125" s="625" t="s">
        <v>20</v>
      </c>
      <c r="C21125" s="35"/>
      <c r="D21125" s="35"/>
      <c r="E21125" s="35"/>
      <c r="F21125" s="35"/>
      <c r="G21125" s="35"/>
      <c r="H21125" s="35"/>
      <c r="I21125" s="98"/>
      <c r="W21125">
        <f t="shared" si="2216"/>
      </c>
      <c r="X21125">
        <f t="shared" si="2217"/>
      </c>
      <c r="Y21125">
        <f t="shared" si="2218"/>
      </c>
      <c r="Z21125">
        <f t="shared" si="2219"/>
      </c>
    </row>
    <row r="21126" spans="1:26" ht="15.75" thickBot="1">
      <c r="A21126" s="624"/>
      <c r="B21126" s="626"/>
      <c r="C21126" s="40" t="s">
        <v>21</v>
      </c>
      <c r="D21126" s="40">
        <f>SUM(D21106:D21125)</f>
      </c>
      <c r="E21126" s="41">
        <f>IF(H21126=I21126,"OK","NO")</f>
      </c>
      <c r="F21126" s="40">
        <f>SUM(F21106:F21125)</f>
      </c>
      <c r="G21126" s="40">
        <f>SUM(G21106:G21125)</f>
      </c>
      <c r="H21126" s="42">
        <f>SUMPRODUCT(H21106:H21125,G21106:G21125)</f>
      </c>
      <c r="I21126" s="100">
        <f>SUM(I21106:I21125)</f>
      </c>
      <c r="W21126">
        <f t="shared" si="2216"/>
      </c>
      <c r="X21126">
        <f t="shared" si="2217"/>
      </c>
      <c r="Y21126">
        <f t="shared" si="2218"/>
      </c>
      <c r="Z21126">
        <f t="shared" si="2219"/>
      </c>
    </row>
    <row r="21127" spans="1:26">
      <c r="A21127" s="10"/>
      <c r="B21127" s="91"/>
      <c r="C21127" s="91"/>
      <c r="D21127" s="91"/>
      <c r="E21127" s="91"/>
      <c r="F21127" s="91"/>
      <c r="G21127" s="91"/>
      <c r="H21127" s="91"/>
      <c r="I21127" s="91"/>
      <c r="W21127">
        <f t="shared" si="2216"/>
      </c>
      <c r="X21127">
        <f t="shared" si="2217"/>
      </c>
      <c r="Y21127">
        <f t="shared" si="2218"/>
      </c>
      <c r="Z21127">
        <f t="shared" si="2219"/>
      </c>
    </row>
    <row r="21128" spans="1:26">
      <c r="A21128" s="12" t="s">
        <v>281</v>
      </c>
      <c r="B21128" s="12"/>
      <c r="C21128" s="12"/>
      <c r="D21128" s="13"/>
      <c r="E21128" s="14"/>
      <c r="F21128" s="14"/>
      <c r="G21128" s="14"/>
      <c r="H21128" s="2"/>
      <c r="I21128" s="12"/>
      <c r="W21128">
        <f t="shared" si="2216"/>
      </c>
      <c r="X21128">
        <f t="shared" si="2217"/>
      </c>
      <c r="Y21128">
        <f t="shared" si="2218"/>
      </c>
      <c r="Z21128">
        <f t="shared" si="2219"/>
      </c>
    </row>
    <row r="21129" spans="1:26">
      <c r="W21129">
        <f t="shared" si="2216"/>
      </c>
      <c r="X21129">
        <f t="shared" si="2217"/>
      </c>
      <c r="Y21129">
        <f t="shared" si="2218"/>
      </c>
      <c r="Z21129">
        <f t="shared" si="2219"/>
      </c>
    </row>
    <row r="21130" spans="1:26">
      <c r="W21130">
        <f t="shared" si="2216"/>
      </c>
      <c r="X21130">
        <f t="shared" si="2217"/>
      </c>
      <c r="Y21130">
        <f t="shared" si="2218"/>
      </c>
      <c r="Z21130">
        <f t="shared" si="2219"/>
      </c>
    </row>
    <row r="21131" spans="1:26">
      <c r="A21131" s="1562" t="s">
        <v>0</v>
      </c>
      <c r="B21131" s="1562"/>
      <c r="C21131" s="1562"/>
      <c r="D21131" s="1562"/>
      <c r="E21131" s="1562"/>
      <c r="F21131" s="1562"/>
      <c r="G21131" s="1562"/>
      <c r="H21131" s="1562"/>
      <c r="I21131" s="1562"/>
      <c r="W21131">
        <f t="shared" si="2216"/>
      </c>
      <c r="X21131">
        <f t="shared" si="2217"/>
      </c>
      <c r="Y21131">
        <f t="shared" si="2218"/>
      </c>
      <c r="Z21131">
        <f t="shared" si="2219"/>
      </c>
    </row>
    <row r="21132" spans="1:26">
      <c r="W21132">
        <f t="shared" si="2216"/>
      </c>
      <c r="X21132">
        <f t="shared" si="2217"/>
      </c>
      <c r="Y21132">
        <f t="shared" si="2218"/>
      </c>
      <c r="Z21132">
        <f t="shared" si="2219"/>
      </c>
    </row>
    <row r="21133" spans="1:26">
      <c r="A21133" s="1" t="s">
        <v>1</v>
      </c>
      <c r="B21133" s="1"/>
      <c r="G21133" s="489" t="s">
        <v>2</v>
      </c>
      <c r="H21133" s="3" t="s">
        <v>2871</v>
      </c>
      <c r="W21133">
        <f t="shared" si="2216"/>
      </c>
      <c r="X21133">
        <f t="shared" si="2217"/>
      </c>
      <c r="Y21133">
        <f t="shared" si="2218"/>
      </c>
      <c r="Z21133">
        <f t="shared" si="2219"/>
      </c>
    </row>
    <row r="21134" spans="1:26">
      <c r="A21134" s="1" t="inlineStr">
        <is>
          <t>Dealer-049</t>
        </is>
      </c>
      <c r="B21134" s="1"/>
      <c r="F21134" s="4"/>
      <c r="G21134" s="488" t="s">
        <v>1440</v>
      </c>
      <c r="H21134" s="1" t="s">
        <v>2451</v>
      </c>
      <c r="W21134">
        <f t="shared" si="2216"/>
      </c>
      <c r="X21134">
        <f t="shared" si="2217"/>
      </c>
      <c r="Y21134">
        <f t="shared" si="2218"/>
      </c>
      <c r="Z21134">
        <f t="shared" si="2219"/>
      </c>
    </row>
    <row r="21135" spans="1:26">
      <c r="A21135" s="1" t="inlineStr">
        <is>
          <t>Address line (redacted)</t>
        </is>
      </c>
      <c r="B21135" s="1"/>
      <c r="G21135" s="723"/>
      <c r="H21135" s="49"/>
      <c r="I21135" s="55"/>
      <c r="W21135">
        <f t="shared" si="2216"/>
      </c>
      <c r="X21135">
        <f t="shared" si="2217"/>
      </c>
      <c r="Y21135">
        <f t="shared" si="2218"/>
      </c>
      <c r="Z21135">
        <f t="shared" si="2219"/>
      </c>
    </row>
    <row r="21136" spans="1:26">
      <c r="A21136" s="1" t="inlineStr">
        <is>
          <t>Address line (redacted)</t>
        </is>
      </c>
      <c r="B21136" s="1"/>
      <c r="D21136" s="85"/>
      <c r="E21136" s="85"/>
      <c r="F21136" s="85"/>
      <c r="G21136" s="85"/>
      <c r="H21136" s="85"/>
      <c r="W21136">
        <f t="shared" si="2216"/>
      </c>
      <c r="X21136">
        <f t="shared" si="2217"/>
      </c>
      <c r="Y21136">
        <f t="shared" si="2218"/>
      </c>
      <c r="Z21136">
        <f t="shared" si="2219"/>
      </c>
    </row>
    <row r="21137" spans="1:26">
      <c r="A21137" s="268" t="s">
        <v>598</v>
      </c>
      <c r="B21137" s="243" t="inlineStr">
        <is>
          <t>GSTIN-MASKED</t>
        </is>
      </c>
      <c r="D21137" s="85"/>
      <c r="E21137" s="85"/>
      <c r="F21137" s="85"/>
      <c r="G21137" s="85"/>
      <c r="H21137" s="85"/>
      <c r="W21137">
        <f t="shared" si="2216"/>
      </c>
      <c r="X21137">
        <f t="shared" si="2217"/>
      </c>
      <c r="Y21137">
        <f t="shared" si="2218"/>
      </c>
      <c r="Z21137">
        <f t="shared" si="2219"/>
      </c>
    </row>
    <row r="21138" spans="1:26">
      <c r="A21138" s="49"/>
      <c r="B21138" s="87"/>
      <c r="W21138">
        <f t="shared" si="2216"/>
      </c>
      <c r="X21138">
        <f t="shared" si="2217"/>
      </c>
      <c r="Y21138">
        <f t="shared" si="2218"/>
      </c>
      <c r="Z21138">
        <f t="shared" si="2219"/>
      </c>
    </row>
    <row r="21139" spans="1:26">
      <c r="A21139" s="1" t="s">
        <v>5</v>
      </c>
      <c r="W21139">
        <f t="shared" si="2216"/>
      </c>
      <c r="X21139">
        <f t="shared" si="2217"/>
      </c>
      <c r="Y21139">
        <f t="shared" si="2218"/>
      </c>
      <c r="Z21139">
        <f t="shared" si="2219"/>
      </c>
    </row>
    <row r="21140" spans="1:26">
      <c r="A21140" s="1" t="s">
        <v>6</v>
      </c>
      <c r="W21140">
        <f t="shared" si="2216"/>
      </c>
      <c r="X21140">
        <f t="shared" si="2217"/>
      </c>
      <c r="Y21140">
        <f t="shared" si="2218"/>
      </c>
      <c r="Z21140">
        <f t="shared" si="2219"/>
      </c>
    </row>
    <row r="21141" spans="1:26">
      <c r="A21141" s="1" t="s">
        <v>7</v>
      </c>
      <c r="W21141">
        <f t="shared" si="2216"/>
      </c>
      <c r="X21141">
        <f t="shared" si="2217"/>
      </c>
      <c r="Y21141">
        <f t="shared" si="2218"/>
      </c>
      <c r="Z21141">
        <f t="shared" si="2219"/>
      </c>
    </row>
    <row r="21142" spans="1:26" ht="24">
      <c r="A21142" s="88" t="s">
        <v>8</v>
      </c>
      <c r="B21142" s="89" t="s">
        <v>9</v>
      </c>
      <c r="C21142" s="89" t="s">
        <v>10</v>
      </c>
      <c r="D21142" s="34" t="s">
        <v>11</v>
      </c>
      <c r="E21142" s="34" t="s">
        <v>12</v>
      </c>
      <c r="F21142" s="34" t="s">
        <v>13</v>
      </c>
      <c r="G21142" s="34" t="s">
        <v>14</v>
      </c>
      <c r="H21142" s="88" t="s">
        <v>15</v>
      </c>
      <c r="I21142" s="90" t="s">
        <v>16</v>
      </c>
      <c r="W21142">
        <f t="shared" si="2216"/>
      </c>
      <c r="X21142">
        <f t="shared" si="2217"/>
      </c>
      <c r="Y21142">
        <f t="shared" si="2218"/>
      </c>
      <c r="Z21142">
        <f t="shared" si="2219"/>
      </c>
    </row>
    <row r="21143" spans="1:26">
      <c r="A21143" s="5"/>
      <c r="B21143" s="1564" t="s">
        <v>17</v>
      </c>
      <c r="C21143" s="1565"/>
      <c r="D21143" s="50"/>
      <c r="E21143" s="50"/>
      <c r="F21143" s="21"/>
      <c r="G21143" s="6"/>
      <c r="H21143" s="5"/>
      <c r="I21143" s="183"/>
      <c r="W21143">
        <f t="shared" si="2216"/>
      </c>
      <c r="X21143">
        <f t="shared" si="2217"/>
      </c>
      <c r="Y21143">
        <f t="shared" si="2218"/>
      </c>
      <c r="Z21143">
        <f t="shared" si="2219"/>
      </c>
    </row>
    <row r="21144" spans="1:26" ht="24">
      <c r="A21144" s="5">
        <v>1</v>
      </c>
      <c r="B21144" s="15" t="s">
        <v>1337</v>
      </c>
      <c r="C21144" s="5" t="s">
        <v>1336</v>
      </c>
      <c r="D21144" s="6">
        <v>2</v>
      </c>
      <c r="E21144" s="10">
        <v>1</v>
      </c>
      <c r="F21144" s="6">
        <v>2</v>
      </c>
      <c r="G21144" s="127">
        <f>+F21144</f>
      </c>
      <c r="H21144" s="5">
        <v>1</v>
      </c>
      <c r="I21144" s="183">
        <f>+H21144*G21144</f>
      </c>
      <c r="W21144">
        <f t="shared" si="2216"/>
      </c>
      <c r="X21144">
        <f t="shared" si="2217"/>
      </c>
      <c r="Y21144">
        <f t="shared" si="2218"/>
      </c>
      <c r="Z21144">
        <f t="shared" si="2219"/>
      </c>
    </row>
    <row r="21145" spans="1:26" ht="24">
      <c r="A21145" s="19">
        <v>2</v>
      </c>
      <c r="B21145" s="15" t="s">
        <v>1335</v>
      </c>
      <c r="C21145" s="5" t="s">
        <v>1334</v>
      </c>
      <c r="D21145" s="6">
        <v>2</v>
      </c>
      <c r="E21145" s="10">
        <v>1</v>
      </c>
      <c r="F21145" s="6">
        <v>2</v>
      </c>
      <c r="G21145" s="127">
        <f>+F21145</f>
      </c>
      <c r="H21145" s="5">
        <v>1</v>
      </c>
      <c r="I21145" s="183">
        <f>+H21145*G21145</f>
      </c>
      <c r="W21145">
        <f t="shared" si="2216"/>
      </c>
      <c r="X21145">
        <f t="shared" si="2217"/>
      </c>
      <c r="Y21145">
        <f t="shared" si="2218"/>
      </c>
      <c r="Z21145">
        <f t="shared" si="2219"/>
      </c>
    </row>
    <row r="21146" spans="1:26" ht="24">
      <c r="A21146" s="10">
        <v>3</v>
      </c>
      <c r="B21146" s="15" t="s">
        <v>1333</v>
      </c>
      <c r="C21146" s="5" t="s">
        <v>1332</v>
      </c>
      <c r="D21146" s="6">
        <v>2</v>
      </c>
      <c r="E21146" s="10">
        <v>1</v>
      </c>
      <c r="F21146" s="6">
        <v>2</v>
      </c>
      <c r="G21146" s="127">
        <f>+F21146</f>
      </c>
      <c r="H21146" s="5">
        <v>1</v>
      </c>
      <c r="I21146" s="183">
        <f>+H21146*G21146</f>
      </c>
      <c r="W21146">
        <f t="shared" si="2216"/>
      </c>
      <c r="X21146">
        <f t="shared" si="2217"/>
      </c>
      <c r="Y21146">
        <f t="shared" si="2218"/>
      </c>
      <c r="Z21146">
        <f t="shared" si="2219"/>
      </c>
    </row>
    <row r="21147" spans="1:26">
      <c r="A21147" s="10"/>
      <c r="B21147" s="1564" t="s">
        <v>18</v>
      </c>
      <c r="C21147" s="1565"/>
      <c r="D21147" s="134"/>
      <c r="E21147" s="5"/>
      <c r="F21147" s="238"/>
      <c r="G21147" s="35"/>
      <c r="H21147" s="35"/>
      <c r="I21147" s="98"/>
      <c r="W21147">
        <f t="shared" si="2216"/>
      </c>
      <c r="X21147">
        <f t="shared" si="2217"/>
      </c>
      <c r="Y21147">
        <f t="shared" si="2218"/>
      </c>
      <c r="Z21147">
        <f t="shared" si="2219"/>
      </c>
    </row>
    <row r="21148" spans="1:26">
      <c r="A21148" s="5"/>
      <c r="B21148" s="529" t="s">
        <v>391</v>
      </c>
      <c r="C21148" s="527" t="s">
        <v>392</v>
      </c>
      <c r="D21148" s="6">
        <v>1</v>
      </c>
      <c r="E21148" s="352">
        <v>4</v>
      </c>
      <c r="F21148" s="387">
        <v>4</v>
      </c>
      <c r="G21148" s="35">
        <v>4</v>
      </c>
      <c r="H21148" s="387">
        <v>1</v>
      </c>
      <c r="I21148" s="183">
        <f>+H21148*G21148</f>
      </c>
      <c r="W21148">
        <f t="shared" si="2216"/>
      </c>
      <c r="X21148">
        <f t="shared" si="2217"/>
      </c>
      <c r="Y21148">
        <f t="shared" si="2218"/>
      </c>
      <c r="Z21148">
        <f t="shared" si="2219"/>
      </c>
    </row>
    <row r="21149" spans="1:26">
      <c r="A21149" s="10"/>
      <c r="B21149" s="95"/>
      <c r="C21149" s="184"/>
      <c r="D21149" s="660"/>
      <c r="E21149" s="184"/>
      <c r="F21149" s="238"/>
      <c r="G21149" s="35"/>
      <c r="H21149" s="35"/>
      <c r="I21149" s="98"/>
      <c r="W21149">
        <f t="shared" si="2216"/>
      </c>
      <c r="X21149">
        <f t="shared" si="2217"/>
      </c>
      <c r="Y21149">
        <f t="shared" si="2218"/>
      </c>
      <c r="Z21149">
        <f t="shared" si="2219"/>
      </c>
    </row>
    <row r="21150" spans="1:26">
      <c r="A21150" s="10"/>
      <c r="B21150" s="95"/>
      <c r="C21150" s="184"/>
      <c r="D21150" s="660"/>
      <c r="E21150" s="184"/>
      <c r="F21150" s="238"/>
      <c r="G21150" s="35"/>
      <c r="H21150" s="35"/>
      <c r="I21150" s="98"/>
      <c r="W21150">
        <f t="shared" si="2216"/>
      </c>
      <c r="X21150">
        <f t="shared" si="2217"/>
      </c>
      <c r="Y21150">
        <f t="shared" si="2218"/>
      </c>
      <c r="Z21150">
        <f t="shared" si="2219"/>
      </c>
    </row>
    <row r="21151" spans="1:26">
      <c r="A21151" s="10"/>
      <c r="B21151" s="95"/>
      <c r="C21151" s="184"/>
      <c r="D21151" s="660"/>
      <c r="E21151" s="184"/>
      <c r="F21151" s="238"/>
      <c r="G21151" s="35"/>
      <c r="H21151" s="35"/>
      <c r="I21151" s="98"/>
      <c r="W21151">
        <f t="shared" si="2216"/>
      </c>
      <c r="X21151">
        <f t="shared" si="2217"/>
      </c>
      <c r="Y21151">
        <f t="shared" si="2218"/>
      </c>
      <c r="Z21151">
        <f t="shared" si="2219"/>
      </c>
    </row>
    <row r="21152" spans="1:26">
      <c r="A21152" s="10"/>
      <c r="B21152" s="95"/>
      <c r="C21152" s="184"/>
      <c r="D21152" s="660"/>
      <c r="E21152" s="184"/>
      <c r="F21152" s="238"/>
      <c r="G21152" s="35"/>
      <c r="H21152" s="35"/>
      <c r="I21152" s="98"/>
      <c r="W21152">
        <f t="shared" si="2216"/>
      </c>
      <c r="X21152">
        <f t="shared" si="2217"/>
      </c>
      <c r="Y21152">
        <f t="shared" si="2218"/>
      </c>
      <c r="Z21152">
        <f t="shared" si="2219"/>
      </c>
    </row>
    <row r="21153" spans="1:26">
      <c r="A21153" s="10"/>
      <c r="B21153" s="95"/>
      <c r="C21153" s="184"/>
      <c r="D21153" s="660"/>
      <c r="E21153" s="184"/>
      <c r="F21153" s="238"/>
      <c r="G21153" s="35"/>
      <c r="H21153" s="35"/>
      <c r="I21153" s="98"/>
      <c r="W21153">
        <f t="shared" si="2216"/>
      </c>
      <c r="X21153">
        <f t="shared" si="2217"/>
      </c>
      <c r="Y21153">
        <f t="shared" si="2218"/>
      </c>
      <c r="Z21153">
        <f t="shared" si="2219"/>
      </c>
    </row>
    <row r="21154" spans="1:26">
      <c r="A21154" s="10"/>
      <c r="B21154" s="95"/>
      <c r="C21154" s="184"/>
      <c r="D21154" s="660"/>
      <c r="E21154" s="184"/>
      <c r="F21154" s="238"/>
      <c r="G21154" s="35"/>
      <c r="H21154" s="35"/>
      <c r="I21154" s="98"/>
      <c r="W21154">
        <f t="shared" si="2216"/>
      </c>
      <c r="X21154">
        <f t="shared" si="2217"/>
      </c>
      <c r="Y21154">
        <f t="shared" si="2218"/>
      </c>
      <c r="Z21154">
        <f t="shared" si="2219"/>
      </c>
    </row>
    <row r="21155" spans="1:26">
      <c r="A21155" s="10"/>
      <c r="B21155" s="95"/>
      <c r="C21155" s="184"/>
      <c r="D21155" s="660"/>
      <c r="E21155" s="184"/>
      <c r="F21155" s="238"/>
      <c r="G21155" s="35"/>
      <c r="H21155" s="35"/>
      <c r="I21155" s="98"/>
      <c r="W21155">
        <f t="shared" si="2216"/>
      </c>
      <c r="X21155">
        <f t="shared" si="2217"/>
      </c>
      <c r="Y21155">
        <f t="shared" si="2218"/>
      </c>
      <c r="Z21155">
        <f t="shared" si="2219"/>
      </c>
    </row>
    <row r="21156" spans="1:26">
      <c r="A21156" s="10"/>
      <c r="B21156" s="95"/>
      <c r="C21156" s="184"/>
      <c r="D21156" s="660"/>
      <c r="E21156" s="184"/>
      <c r="F21156" s="238"/>
      <c r="G21156" s="35"/>
      <c r="H21156" s="35"/>
      <c r="I21156" s="98"/>
      <c r="W21156">
        <f t="shared" si="2216"/>
      </c>
      <c r="X21156">
        <f t="shared" si="2217"/>
      </c>
      <c r="Y21156">
        <f t="shared" si="2218"/>
      </c>
      <c r="Z21156">
        <f t="shared" si="2219"/>
      </c>
    </row>
    <row r="21157" spans="1:26">
      <c r="A21157" s="10"/>
      <c r="B21157" s="95"/>
      <c r="C21157" s="184"/>
      <c r="D21157" s="660"/>
      <c r="E21157" s="184"/>
      <c r="F21157" s="238"/>
      <c r="G21157" s="35"/>
      <c r="H21157" s="35"/>
      <c r="I21157" s="98"/>
      <c r="W21157">
        <f t="shared" si="2216"/>
      </c>
      <c r="X21157">
        <f t="shared" si="2217"/>
      </c>
      <c r="Y21157">
        <f t="shared" si="2218"/>
      </c>
      <c r="Z21157">
        <f t="shared" si="2219"/>
      </c>
    </row>
    <row r="21158" spans="1:26">
      <c r="A21158" s="10"/>
      <c r="B21158" s="95"/>
      <c r="C21158" s="184"/>
      <c r="D21158" s="660"/>
      <c r="E21158" s="184"/>
      <c r="F21158" s="238"/>
      <c r="G21158" s="35"/>
      <c r="H21158" s="35"/>
      <c r="I21158" s="98"/>
      <c r="W21158">
        <f t="shared" si="2216"/>
      </c>
      <c r="X21158">
        <f t="shared" si="2217"/>
      </c>
      <c r="Y21158">
        <f t="shared" si="2218"/>
      </c>
      <c r="Z21158">
        <f t="shared" si="2219"/>
      </c>
    </row>
    <row r="21159" spans="1:26" ht="15.75" thickBot="1">
      <c r="A21159" s="10"/>
      <c r="B21159" s="80" t="s">
        <v>20</v>
      </c>
      <c r="C21159" s="35"/>
      <c r="D21159" s="35"/>
      <c r="E21159" s="35"/>
      <c r="F21159" s="35"/>
      <c r="G21159" s="35"/>
      <c r="H21159" s="35"/>
      <c r="I21159" s="98"/>
      <c r="W21159">
        <f t="shared" si="2216"/>
      </c>
      <c r="X21159">
        <f t="shared" si="2217"/>
      </c>
      <c r="Y21159">
        <f t="shared" si="2218"/>
      </c>
      <c r="Z21159">
        <f t="shared" si="2219"/>
      </c>
    </row>
    <row r="21160" spans="1:26" ht="15.75" thickBot="1">
      <c r="A21160" s="99"/>
      <c r="B21160" s="81"/>
      <c r="C21160" s="39" t="s">
        <v>21</v>
      </c>
      <c r="D21160" s="40">
        <f>SUM(D21143:D21159)</f>
      </c>
      <c r="E21160" s="41">
        <f>IF(H21160=I21160,"OK","NO")</f>
      </c>
      <c r="F21160" s="40">
        <f>SUM(F21143:F21159)</f>
      </c>
      <c r="G21160" s="40">
        <f>SUM(G21143:G21159)</f>
      </c>
      <c r="H21160" s="42">
        <f>SUMPRODUCT(H21143:H21159,G21143:G21159)</f>
      </c>
      <c r="I21160" s="100">
        <f>SUM(I21140:I21159)</f>
      </c>
      <c r="W21160">
        <f t="shared" si="2216"/>
      </c>
      <c r="X21160">
        <f t="shared" si="2217"/>
      </c>
      <c r="Y21160">
        <f t="shared" si="2218"/>
      </c>
      <c r="Z21160">
        <f t="shared" si="2219"/>
      </c>
    </row>
    <row r="21161" spans="1:26">
      <c r="A21161" s="10"/>
      <c r="B21161" s="10"/>
      <c r="C21161" s="91"/>
      <c r="D21161" s="91"/>
      <c r="E21161" s="91"/>
      <c r="F21161" s="91"/>
      <c r="G21161" s="91"/>
      <c r="H21161" s="91"/>
      <c r="I21161" s="91"/>
      <c r="W21161">
        <f t="shared" si="2216"/>
      </c>
      <c r="X21161">
        <f t="shared" si="2217"/>
      </c>
      <c r="Y21161">
        <f t="shared" si="2218"/>
      </c>
      <c r="Z21161">
        <f t="shared" si="2219"/>
      </c>
    </row>
    <row r="21162" spans="1:26">
      <c r="A21162" s="12" t="s">
        <v>281</v>
      </c>
      <c r="B21162" s="12"/>
      <c r="C21162" s="12"/>
      <c r="D21162" s="13"/>
      <c r="E21162" s="14"/>
      <c r="F21162" s="14"/>
      <c r="G21162" s="14"/>
      <c r="H21162" s="2"/>
      <c r="I21162" s="12"/>
      <c r="W21162">
        <f t="shared" si="2216"/>
      </c>
      <c r="X21162">
        <f t="shared" si="2217"/>
      </c>
      <c r="Y21162">
        <f t="shared" si="2218"/>
      </c>
      <c r="Z21162">
        <f t="shared" si="2219"/>
      </c>
    </row>
    <row r="21163" spans="1:26">
      <c r="W21163">
        <f t="shared" si="2216"/>
      </c>
      <c r="X21163">
        <f t="shared" si="2217"/>
      </c>
      <c r="Y21163">
        <f t="shared" si="2218"/>
      </c>
      <c r="Z21163">
        <f t="shared" si="2219"/>
      </c>
    </row>
    <row r="21164" spans="1:26">
      <c r="W21164">
        <f t="shared" si="2216"/>
      </c>
      <c r="X21164">
        <f t="shared" si="2217"/>
      </c>
      <c r="Y21164">
        <f t="shared" si="2218"/>
      </c>
      <c r="Z21164">
        <f t="shared" si="2219"/>
      </c>
    </row>
    <row r="21165" spans="1:26">
      <c r="A21165" s="1562" t="s">
        <v>0</v>
      </c>
      <c r="B21165" s="1562"/>
      <c r="C21165" s="1562"/>
      <c r="D21165" s="1562"/>
      <c r="E21165" s="1562"/>
      <c r="F21165" s="1562"/>
      <c r="G21165" s="1562"/>
      <c r="H21165" s="1562"/>
      <c r="I21165" s="1562"/>
      <c r="W21165">
        <f t="shared" si="2216"/>
      </c>
      <c r="X21165">
        <f t="shared" si="2217"/>
      </c>
      <c r="Y21165">
        <f t="shared" si="2218"/>
      </c>
      <c r="Z21165">
        <f t="shared" si="2219"/>
      </c>
    </row>
    <row r="21166" spans="1:26">
      <c r="W21166">
        <f t="shared" si="2216"/>
      </c>
      <c r="X21166">
        <f t="shared" si="2217"/>
      </c>
      <c r="Y21166">
        <f t="shared" si="2218"/>
      </c>
      <c r="Z21166">
        <f t="shared" si="2219"/>
      </c>
    </row>
    <row r="21167" spans="1:26">
      <c r="A21167" s="1" t="s">
        <v>1</v>
      </c>
      <c r="B21167" s="1"/>
      <c r="G21167" s="2" t="s">
        <v>2</v>
      </c>
      <c r="H21167" s="3" t="s">
        <v>2871</v>
      </c>
      <c r="W21167">
        <f t="shared" si="2216"/>
      </c>
      <c r="X21167">
        <f t="shared" si="2217"/>
      </c>
      <c r="Y21167">
        <f t="shared" si="2218"/>
      </c>
      <c r="Z21167">
        <f t="shared" si="2219"/>
      </c>
    </row>
    <row r="21168" spans="1:26">
      <c r="A21168" s="1" t="inlineStr">
        <is>
          <t>Dealer-356</t>
        </is>
      </c>
      <c r="B21168" s="1"/>
      <c r="C21168" s="51"/>
      <c r="F21168" s="4" t="s">
        <v>3</v>
      </c>
      <c r="G21168" s="2"/>
      <c r="H21168" s="1" t="s">
        <v>2452</v>
      </c>
      <c r="W21168">
        <f t="shared" si="2216"/>
      </c>
      <c r="X21168">
        <f t="shared" si="2217"/>
      </c>
      <c r="Y21168">
        <f t="shared" si="2218"/>
      </c>
      <c r="Z21168">
        <f t="shared" si="2219"/>
      </c>
    </row>
    <row r="21169" spans="1:26">
      <c r="A21169" s="1"/>
      <c r="B21169" s="1"/>
      <c r="C21169" s="51"/>
      <c r="W21169">
        <f t="shared" si="2216"/>
      </c>
      <c r="X21169">
        <f t="shared" si="2217"/>
      </c>
      <c r="Y21169">
        <f t="shared" si="2218"/>
      </c>
      <c r="Z21169">
        <f t="shared" si="2219"/>
      </c>
    </row>
    <row r="21170" spans="1:26">
      <c r="A21170" s="1"/>
      <c r="B21170" s="1"/>
      <c r="C21170" s="51"/>
      <c r="W21170">
        <f t="shared" si="2216"/>
      </c>
      <c r="X21170">
        <f t="shared" si="2217"/>
      </c>
      <c r="Y21170">
        <f t="shared" si="2218"/>
      </c>
      <c r="Z21170">
        <f t="shared" si="2219"/>
      </c>
    </row>
    <row r="21171" spans="1:26">
      <c r="A21171" s="1"/>
      <c r="B21171" s="1582"/>
      <c r="C21171" s="1582"/>
      <c r="W21171">
        <f t="shared" si="2216"/>
      </c>
      <c r="X21171">
        <f t="shared" si="2217"/>
      </c>
      <c r="Y21171">
        <f t="shared" si="2218"/>
      </c>
      <c r="Z21171">
        <f t="shared" si="2219"/>
      </c>
    </row>
    <row r="21172" spans="1:26">
      <c r="A21172" s="49" t="s">
        <v>4</v>
      </c>
      <c r="B21172" s="87"/>
      <c r="W21172">
        <f t="shared" si="2216"/>
      </c>
      <c r="X21172">
        <f t="shared" si="2217"/>
      </c>
      <c r="Y21172">
        <f t="shared" si="2218"/>
      </c>
      <c r="Z21172">
        <f t="shared" si="2219"/>
      </c>
    </row>
    <row r="21173" spans="1:26">
      <c r="A21173" s="12"/>
      <c r="B21173" s="86"/>
      <c r="W21173">
        <f t="shared" si="2216"/>
      </c>
      <c r="X21173">
        <f t="shared" si="2217"/>
      </c>
      <c r="Y21173">
        <f t="shared" si="2218"/>
      </c>
      <c r="Z21173">
        <f t="shared" si="2219"/>
      </c>
    </row>
    <row r="21174" spans="1:26">
      <c r="A21174" s="1" t="s">
        <v>5</v>
      </c>
      <c r="W21174">
        <f t="shared" si="2216"/>
      </c>
      <c r="X21174">
        <f t="shared" si="2217"/>
      </c>
      <c r="Y21174">
        <f t="shared" si="2218"/>
      </c>
      <c r="Z21174">
        <f t="shared" si="2219"/>
      </c>
    </row>
    <row r="21175" spans="1:26">
      <c r="A21175" s="1" t="s">
        <v>6</v>
      </c>
      <c r="W21175">
        <f t="shared" si="2216"/>
      </c>
      <c r="X21175">
        <f t="shared" si="2217"/>
      </c>
      <c r="Y21175">
        <f t="shared" si="2218"/>
      </c>
      <c r="Z21175">
        <f t="shared" si="2219"/>
      </c>
    </row>
    <row r="21176" spans="1:26" ht="15.75" thickBot="1">
      <c r="A21176" s="1" t="s">
        <v>7</v>
      </c>
      <c r="W21176">
        <f t="shared" si="2216"/>
      </c>
      <c r="X21176">
        <f t="shared" si="2217"/>
      </c>
      <c r="Y21176">
        <f t="shared" si="2218"/>
      </c>
      <c r="Z21176">
        <f t="shared" si="2219"/>
      </c>
    </row>
    <row r="21177" spans="1:26" ht="24">
      <c r="A21177" s="26" t="s">
        <v>8</v>
      </c>
      <c r="B21177" s="27" t="s">
        <v>9</v>
      </c>
      <c r="C21177" s="27" t="s">
        <v>10</v>
      </c>
      <c r="D21177" s="28" t="s">
        <v>11</v>
      </c>
      <c r="E21177" s="28" t="s">
        <v>12</v>
      </c>
      <c r="F21177" s="28" t="s">
        <v>13</v>
      </c>
      <c r="G21177" s="28" t="s">
        <v>14</v>
      </c>
      <c r="H21177" s="29" t="s">
        <v>15</v>
      </c>
      <c r="I21177" s="30" t="s">
        <v>16</v>
      </c>
      <c r="W21177">
        <f t="shared" si="2216"/>
      </c>
      <c r="X21177">
        <f t="shared" si="2217"/>
      </c>
      <c r="Y21177">
        <f t="shared" si="2218"/>
      </c>
      <c r="Z21177">
        <f t="shared" si="2219"/>
      </c>
    </row>
    <row r="21178" spans="1:26">
      <c r="A21178" s="5"/>
      <c r="B21178" s="1592" t="s">
        <v>17</v>
      </c>
      <c r="C21178" s="1593"/>
      <c r="D21178" s="138"/>
      <c r="E21178" s="138"/>
      <c r="F21178" s="5"/>
      <c r="G21178" s="6"/>
      <c r="H21178" s="138"/>
      <c r="I21178" s="129"/>
      <c r="W21178">
        <f t="shared" si="2216"/>
      </c>
      <c r="X21178">
        <f t="shared" si="2217"/>
      </c>
      <c r="Y21178">
        <f t="shared" si="2218"/>
      </c>
      <c r="Z21178">
        <f t="shared" si="2219"/>
      </c>
    </row>
    <row r="21179" spans="1:26" ht="14.25" customHeight="1">
      <c r="A21179" s="107">
        <v>1</v>
      </c>
      <c r="B21179" s="8" t="s">
        <v>1339</v>
      </c>
      <c r="C21179" s="5" t="s">
        <v>1338</v>
      </c>
      <c r="D21179" s="5"/>
      <c r="E21179" s="10"/>
      <c r="F21179" s="6">
        <v>1</v>
      </c>
      <c r="G21179" s="5">
        <f>+F21179</f>
      </c>
      <c r="H21179" s="5">
        <v>1</v>
      </c>
      <c r="I21179" s="129">
        <f>+H21179*G21179</f>
      </c>
      <c r="W21179">
        <f t="shared" si="2216"/>
      </c>
      <c r="X21179">
        <f t="shared" si="2217"/>
      </c>
      <c r="Y21179">
        <f t="shared" si="2218"/>
      </c>
      <c r="Z21179">
        <f t="shared" si="2219"/>
      </c>
    </row>
    <row r="21180" spans="1:26">
      <c r="A21180" s="107">
        <v>2</v>
      </c>
      <c r="B21180" s="8" t="s">
        <v>1075</v>
      </c>
      <c r="C21180" s="5" t="s">
        <v>1074</v>
      </c>
      <c r="D21180" s="5"/>
      <c r="E21180" s="10"/>
      <c r="F21180" s="6">
        <v>1</v>
      </c>
      <c r="G21180" s="5">
        <f t="shared" ref="G21180:G21187" si="2220">+F21180</f>
      </c>
      <c r="H21180" s="5">
        <v>1</v>
      </c>
      <c r="I21180" s="129">
        <f t="shared" ref="I21180:I21187" si="2221">+H21180*G21180</f>
      </c>
      <c r="W21180">
        <f t="shared" si="2216"/>
      </c>
      <c r="X21180">
        <f t="shared" si="2217"/>
      </c>
      <c r="Y21180">
        <f t="shared" si="2218"/>
      </c>
      <c r="Z21180">
        <f t="shared" si="2219"/>
      </c>
    </row>
    <row r="21181" spans="1:26">
      <c r="A21181" s="107">
        <v>3</v>
      </c>
      <c r="B21181" s="8" t="s">
        <v>1188</v>
      </c>
      <c r="C21181" s="5" t="s">
        <v>1189</v>
      </c>
      <c r="D21181" s="5"/>
      <c r="F21181" s="6">
        <v>1</v>
      </c>
      <c r="G21181" s="5">
        <f t="shared" si="2220"/>
      </c>
      <c r="H21181" s="5">
        <v>1</v>
      </c>
      <c r="I21181" s="129">
        <f t="shared" si="2221"/>
      </c>
      <c r="W21181">
        <f t="shared" si="2216"/>
      </c>
      <c r="X21181">
        <f t="shared" si="2217"/>
      </c>
      <c r="Y21181">
        <f t="shared" si="2218"/>
      </c>
      <c r="Z21181">
        <f t="shared" si="2219"/>
      </c>
    </row>
    <row r="21182" spans="1:26">
      <c r="A21182" s="107">
        <v>4</v>
      </c>
      <c r="B21182" s="8" t="s">
        <v>2533</v>
      </c>
      <c r="C21182" s="9" t="s">
        <v>36</v>
      </c>
      <c r="D21182" s="5"/>
      <c r="E21182" s="10"/>
      <c r="F21182" s="6">
        <v>1</v>
      </c>
      <c r="G21182" s="5">
        <f t="shared" si="2220"/>
      </c>
      <c r="H21182" s="5">
        <v>1</v>
      </c>
      <c r="I21182" s="129">
        <f t="shared" si="2221"/>
      </c>
      <c r="W21182">
        <f t="shared" si="2216"/>
      </c>
      <c r="X21182">
        <f t="shared" si="2217"/>
      </c>
      <c r="Y21182">
        <f t="shared" si="2218"/>
      </c>
      <c r="Z21182">
        <f t="shared" si="2219"/>
      </c>
    </row>
    <row r="21183" spans="1:26">
      <c r="A21183" s="107">
        <v>5</v>
      </c>
      <c r="B21183" s="8" t="s">
        <v>445</v>
      </c>
      <c r="C21183" s="5" t="s">
        <v>444</v>
      </c>
      <c r="D21183" s="5"/>
      <c r="E21183" s="10"/>
      <c r="F21183" s="6">
        <v>1</v>
      </c>
      <c r="G21183" s="5">
        <f t="shared" si="2220"/>
      </c>
      <c r="H21183" s="5">
        <v>1</v>
      </c>
      <c r="I21183" s="129">
        <f t="shared" si="2221"/>
      </c>
      <c r="W21183">
        <f t="shared" si="2216"/>
      </c>
      <c r="X21183">
        <f t="shared" si="2217"/>
      </c>
      <c r="Y21183">
        <f t="shared" si="2218"/>
      </c>
      <c r="Z21183">
        <f t="shared" si="2219"/>
      </c>
    </row>
    <row r="21184" spans="1:26">
      <c r="A21184" s="107">
        <v>6</v>
      </c>
      <c r="B21184" s="8" t="s">
        <v>2014</v>
      </c>
      <c r="C21184" s="5" t="s">
        <v>2013</v>
      </c>
      <c r="D21184" s="5"/>
      <c r="E21184" s="10"/>
      <c r="F21184" s="6">
        <v>1</v>
      </c>
      <c r="G21184" s="5">
        <f t="shared" si="2220"/>
      </c>
      <c r="H21184" s="5">
        <v>1</v>
      </c>
      <c r="I21184" s="129">
        <f t="shared" si="2221"/>
      </c>
      <c r="W21184">
        <f t="shared" si="2216"/>
      </c>
      <c r="X21184">
        <f t="shared" si="2217"/>
      </c>
      <c r="Y21184">
        <f t="shared" si="2218"/>
      </c>
      <c r="Z21184">
        <f t="shared" si="2219"/>
      </c>
    </row>
    <row r="21185" spans="1:26">
      <c r="A21185" s="107">
        <v>7</v>
      </c>
      <c r="B21185" s="8" t="s">
        <v>382</v>
      </c>
      <c r="C21185" s="5" t="s">
        <v>383</v>
      </c>
      <c r="D21185" s="5"/>
      <c r="E21185" s="10"/>
      <c r="F21185" s="6">
        <v>1</v>
      </c>
      <c r="G21185" s="5">
        <f t="shared" si="2220"/>
      </c>
      <c r="H21185" s="5">
        <v>1</v>
      </c>
      <c r="I21185" s="129">
        <f t="shared" si="2221"/>
      </c>
      <c r="W21185">
        <f t="shared" si="2216"/>
      </c>
      <c r="X21185">
        <f t="shared" si="2217"/>
      </c>
      <c r="Y21185">
        <f t="shared" si="2218"/>
      </c>
      <c r="Z21185">
        <f t="shared" si="2219"/>
      </c>
    </row>
    <row r="21186" spans="1:26">
      <c r="A21186" s="107">
        <v>8</v>
      </c>
      <c r="B21186" s="8" t="s">
        <v>1331</v>
      </c>
      <c r="C21186" s="5" t="s">
        <v>1330</v>
      </c>
      <c r="D21186" s="5"/>
      <c r="E21186" s="10"/>
      <c r="F21186" s="6">
        <v>1</v>
      </c>
      <c r="G21186" s="5">
        <f t="shared" si="2220"/>
      </c>
      <c r="H21186" s="5">
        <v>1</v>
      </c>
      <c r="I21186" s="129">
        <f t="shared" si="2221"/>
      </c>
      <c r="W21186">
        <f t="shared" si="2216"/>
      </c>
      <c r="X21186">
        <f t="shared" si="2217"/>
      </c>
      <c r="Y21186">
        <f t="shared" si="2218"/>
      </c>
      <c r="Z21186">
        <f t="shared" si="2219"/>
      </c>
    </row>
    <row r="21187" spans="1:26">
      <c r="A21187" s="107">
        <v>9</v>
      </c>
      <c r="B21187" s="8" t="s">
        <v>437</v>
      </c>
      <c r="C21187" s="5" t="s">
        <v>436</v>
      </c>
      <c r="D21187" s="5"/>
      <c r="E21187" s="10"/>
      <c r="F21187" s="6">
        <v>1</v>
      </c>
      <c r="G21187" s="5">
        <f t="shared" si="2220"/>
      </c>
      <c r="H21187" s="5">
        <v>1</v>
      </c>
      <c r="I21187" s="129">
        <f t="shared" si="2221"/>
      </c>
      <c r="W21187">
        <f t="shared" si="2216"/>
      </c>
      <c r="X21187">
        <f t="shared" si="2217"/>
      </c>
      <c r="Y21187">
        <f t="shared" si="2218"/>
      </c>
      <c r="Z21187">
        <f t="shared" si="2219"/>
      </c>
    </row>
    <row r="21188" spans="1:26">
      <c r="A21188" s="107"/>
      <c r="B21188" s="8"/>
      <c r="C21188" s="5"/>
      <c r="D21188" s="6"/>
      <c r="E21188" s="5"/>
      <c r="F21188" s="5"/>
      <c r="G21188" s="6"/>
      <c r="H21188" s="5"/>
      <c r="I21188" s="129"/>
      <c r="W21188">
        <f t="shared" ref="W21188:W21251" si="2222">IF(LEFT($H21188&amp;"",5)="2019-",$H21188,W21187)</f>
      </c>
      <c r="X21188">
        <f t="shared" ref="X21188:X21251" si="2223">IF($W21188="",0,IF(COUNTIF($AB$2:$AB$80,$W21188)&gt;0,1,0))</f>
      </c>
      <c r="Y21188">
        <f t="shared" ref="Y21188:Y21251" si="2224">IF($C21188="","",UPPER(TRIM(IFERROR(LEFT($C21188&amp;"",FIND("/",$C21188&amp;"")-1),$C21188&amp;""))))</f>
      </c>
      <c r="Z21188">
        <f t="shared" ref="Z21188:Z21251" si="2225">IFERROR(IF(ISNUMBER($G21188),$G21188,0),0)</f>
      </c>
    </row>
    <row r="21189" spans="1:26">
      <c r="A21189" s="107"/>
      <c r="B21189" s="8"/>
      <c r="C21189" s="5"/>
      <c r="D21189" s="6"/>
      <c r="E21189" s="5"/>
      <c r="F21189" s="5"/>
      <c r="G21189" s="6"/>
      <c r="H21189" s="5"/>
      <c r="I21189" s="129"/>
      <c r="W21189">
        <f t="shared" si="2222"/>
      </c>
      <c r="X21189">
        <f t="shared" si="2223"/>
      </c>
      <c r="Y21189">
        <f t="shared" si="2224"/>
      </c>
      <c r="Z21189">
        <f t="shared" si="2225"/>
      </c>
    </row>
    <row r="21190" spans="1:26">
      <c r="A21190" s="107"/>
      <c r="B21190" s="821"/>
      <c r="C21190" s="821"/>
      <c r="D21190" s="730"/>
      <c r="E21190" s="5"/>
      <c r="F21190" s="730"/>
      <c r="G21190" s="9"/>
      <c r="H21190" s="5"/>
      <c r="I21190" s="129"/>
      <c r="W21190">
        <f t="shared" si="2222"/>
      </c>
      <c r="X21190">
        <f t="shared" si="2223"/>
      </c>
      <c r="Y21190">
        <f t="shared" si="2224"/>
      </c>
      <c r="Z21190">
        <f t="shared" si="2225"/>
      </c>
    </row>
    <row r="21191" spans="1:26">
      <c r="A21191" s="107"/>
      <c r="B21191" s="95"/>
      <c r="C21191" s="101"/>
      <c r="D21191" s="9"/>
      <c r="E21191" s="5"/>
      <c r="F21191" s="6"/>
      <c r="G21191" s="6"/>
      <c r="H21191" s="16"/>
      <c r="I21191" s="129"/>
      <c r="W21191">
        <f t="shared" si="2222"/>
      </c>
      <c r="X21191">
        <f t="shared" si="2223"/>
      </c>
      <c r="Y21191">
        <f t="shared" si="2224"/>
      </c>
      <c r="Z21191">
        <f t="shared" si="2225"/>
      </c>
    </row>
    <row r="21192" spans="1:26">
      <c r="A21192" s="107"/>
      <c r="B21192" s="8"/>
      <c r="C21192" s="9"/>
      <c r="D21192" s="5"/>
      <c r="E21192" s="5"/>
      <c r="F21192" s="5"/>
      <c r="G21192" s="6"/>
      <c r="H21192" s="5"/>
      <c r="I21192" s="129"/>
      <c r="W21192">
        <f t="shared" si="2222"/>
      </c>
      <c r="X21192">
        <f t="shared" si="2223"/>
      </c>
      <c r="Y21192">
        <f t="shared" si="2224"/>
      </c>
      <c r="Z21192">
        <f t="shared" si="2225"/>
      </c>
    </row>
    <row r="21193" spans="1:26">
      <c r="A21193" s="107"/>
      <c r="B21193" s="1568" t="s">
        <v>304</v>
      </c>
      <c r="C21193" s="1569"/>
      <c r="D21193" s="6"/>
      <c r="E21193" s="5"/>
      <c r="F21193" s="6"/>
      <c r="G21193" s="6"/>
      <c r="H21193" s="9"/>
      <c r="I21193" s="129"/>
      <c r="W21193">
        <f t="shared" si="2222"/>
      </c>
      <c r="X21193">
        <f t="shared" si="2223"/>
      </c>
      <c r="Y21193">
        <f t="shared" si="2224"/>
      </c>
      <c r="Z21193">
        <f t="shared" si="2225"/>
      </c>
    </row>
    <row r="21194" spans="1:26">
      <c r="A21194" s="107"/>
      <c r="B21194" s="1570"/>
      <c r="C21194" s="1571"/>
      <c r="D21194" s="50"/>
      <c r="E21194" s="5"/>
      <c r="F21194" s="6"/>
      <c r="G21194" s="6"/>
      <c r="H21194" s="7"/>
      <c r="I21194" s="129"/>
      <c r="W21194">
        <f t="shared" si="2222"/>
      </c>
      <c r="X21194">
        <f t="shared" si="2223"/>
      </c>
      <c r="Y21194">
        <f t="shared" si="2224"/>
      </c>
      <c r="Z21194">
        <f t="shared" si="2225"/>
      </c>
    </row>
    <row r="21195" spans="1:26">
      <c r="A21195" s="107"/>
      <c r="B21195" s="1590"/>
      <c r="C21195" s="1591"/>
      <c r="D21195" s="50"/>
      <c r="E21195" s="5"/>
      <c r="F21195" s="6"/>
      <c r="G21195" s="6"/>
      <c r="H21195" s="5"/>
      <c r="I21195" s="129"/>
      <c r="W21195">
        <f t="shared" si="2222"/>
      </c>
      <c r="X21195">
        <f t="shared" si="2223"/>
      </c>
      <c r="Y21195">
        <f t="shared" si="2224"/>
      </c>
      <c r="Z21195">
        <f t="shared" si="2225"/>
      </c>
    </row>
    <row r="21196" spans="1:26" ht="15.75" thickBot="1">
      <c r="A21196" s="33"/>
      <c r="B21196" s="130"/>
      <c r="C21196" s="130"/>
      <c r="D21196" s="109"/>
      <c r="E21196" s="109"/>
      <c r="F21196" s="109"/>
      <c r="G21196" s="109"/>
      <c r="H21196" s="109"/>
      <c r="I21196" s="110"/>
      <c r="W21196">
        <f t="shared" si="2222"/>
      </c>
      <c r="X21196">
        <f t="shared" si="2223"/>
      </c>
      <c r="Y21196">
        <f t="shared" si="2224"/>
      </c>
      <c r="Z21196">
        <f t="shared" si="2225"/>
      </c>
    </row>
    <row r="21197" spans="1:26">
      <c r="A21197" s="33"/>
      <c r="B21197" s="130"/>
      <c r="C21197" s="130"/>
      <c r="D21197" s="91"/>
      <c r="E21197" s="91"/>
      <c r="F21197" s="91"/>
      <c r="G21197" s="92" t="s">
        <v>19</v>
      </c>
      <c r="H21197" s="91"/>
      <c r="I21197" s="111">
        <f>SUM(I21178:I21196)</f>
      </c>
      <c r="W21197">
        <f t="shared" si="2222"/>
      </c>
      <c r="X21197">
        <f t="shared" si="2223"/>
      </c>
      <c r="Y21197">
        <f t="shared" si="2224"/>
      </c>
      <c r="Z21197">
        <f t="shared" si="2225"/>
      </c>
    </row>
    <row r="21198" spans="1:26">
      <c r="A21198" s="33"/>
      <c r="B21198" s="10"/>
      <c r="C21198" s="10"/>
      <c r="D21198" s="132"/>
      <c r="E21198" s="132"/>
      <c r="F21198" s="132"/>
      <c r="G21198" s="132"/>
      <c r="H21198" s="133"/>
      <c r="I21198" s="61"/>
      <c r="W21198">
        <f t="shared" si="2222"/>
      </c>
      <c r="X21198">
        <f t="shared" si="2223"/>
      </c>
      <c r="Y21198">
        <f t="shared" si="2224"/>
      </c>
      <c r="Z21198">
        <f t="shared" si="2225"/>
      </c>
    </row>
    <row r="21199" spans="1:26" ht="15.75" thickBot="1">
      <c r="A21199" s="33"/>
      <c r="B21199" s="11" t="s">
        <v>20</v>
      </c>
      <c r="C21199" s="35"/>
      <c r="D21199" s="35"/>
      <c r="E21199" s="35"/>
      <c r="F21199" s="35"/>
      <c r="G21199" s="35"/>
      <c r="H21199" s="35"/>
      <c r="I21199" s="36"/>
      <c r="W21199">
        <f t="shared" si="2222"/>
      </c>
      <c r="X21199">
        <f t="shared" si="2223"/>
      </c>
      <c r="Y21199">
        <f t="shared" si="2224"/>
      </c>
      <c r="Z21199">
        <f t="shared" si="2225"/>
      </c>
    </row>
    <row r="21200" spans="1:26" ht="15.75" thickBot="1">
      <c r="A21200" s="37"/>
      <c r="B21200" s="38"/>
      <c r="C21200" s="39" t="s">
        <v>21</v>
      </c>
      <c r="D21200" s="40">
        <f>SUM(D21178:D21199)</f>
      </c>
      <c r="E21200" s="41">
        <f>IF(H21200=I21200,"OK","NO")</f>
      </c>
      <c r="F21200" s="40">
        <f>SUM(F21178:F21199)</f>
      </c>
      <c r="G21200" s="40">
        <f>SUM(G21178:G21199)</f>
      </c>
      <c r="H21200" s="41">
        <f>SUMPRODUCT(F21178:F21196,H21178:H21196)</f>
      </c>
      <c r="I21200" s="43">
        <f>+I21198+I21197</f>
      </c>
      <c r="W21200">
        <f t="shared" si="2222"/>
      </c>
      <c r="X21200">
        <f t="shared" si="2223"/>
      </c>
      <c r="Y21200">
        <f t="shared" si="2224"/>
      </c>
      <c r="Z21200">
        <f t="shared" si="2225"/>
      </c>
    </row>
    <row r="21201" spans="1:26" ht="15.75" thickBot="1">
      <c r="A21201" s="44"/>
      <c r="B21201" s="116"/>
      <c r="C21201" s="45"/>
      <c r="D21201" s="45"/>
      <c r="E21201" s="45"/>
      <c r="F21201" s="45"/>
      <c r="G21201" s="45"/>
      <c r="H21201" s="45"/>
      <c r="I21201" s="47"/>
      <c r="W21201">
        <f t="shared" si="2222"/>
      </c>
      <c r="X21201">
        <f t="shared" si="2223"/>
      </c>
      <c r="Y21201">
        <f t="shared" si="2224"/>
      </c>
      <c r="Z21201">
        <f t="shared" si="2225"/>
      </c>
    </row>
    <row r="21202" spans="1:26">
      <c r="A21202" s="12" t="s">
        <v>315</v>
      </c>
      <c r="B21202" s="12"/>
      <c r="W21202">
        <f t="shared" si="2222"/>
      </c>
      <c r="X21202">
        <f t="shared" si="2223"/>
      </c>
      <c r="Y21202">
        <f t="shared" si="2224"/>
      </c>
      <c r="Z21202">
        <f t="shared" si="2225"/>
      </c>
    </row>
    <row r="21203" spans="1:26">
      <c r="W21203">
        <f t="shared" si="2222"/>
      </c>
      <c r="X21203">
        <f t="shared" si="2223"/>
      </c>
      <c r="Y21203">
        <f t="shared" si="2224"/>
      </c>
      <c r="Z21203">
        <f t="shared" si="2225"/>
      </c>
    </row>
    <row r="21204" spans="1:26">
      <c r="W21204">
        <f t="shared" si="2222"/>
      </c>
      <c r="X21204">
        <f t="shared" si="2223"/>
      </c>
      <c r="Y21204">
        <f t="shared" si="2224"/>
      </c>
      <c r="Z21204">
        <f t="shared" si="2225"/>
      </c>
    </row>
    <row r="21205" spans="1:26">
      <c r="W21205">
        <f t="shared" si="2222"/>
      </c>
      <c r="X21205">
        <f t="shared" si="2223"/>
      </c>
      <c r="Y21205">
        <f t="shared" si="2224"/>
      </c>
      <c r="Z21205">
        <f t="shared" si="2225"/>
      </c>
    </row>
    <row r="21206" spans="1:26">
      <c r="W21206">
        <f t="shared" si="2222"/>
      </c>
      <c r="X21206">
        <f t="shared" si="2223"/>
      </c>
      <c r="Y21206">
        <f t="shared" si="2224"/>
      </c>
      <c r="Z21206">
        <f t="shared" si="2225"/>
      </c>
    </row>
    <row r="21207" spans="1:26">
      <c r="A21207" s="1562" t="s">
        <v>0</v>
      </c>
      <c r="B21207" s="1562"/>
      <c r="C21207" s="1562"/>
      <c r="D21207" s="1562"/>
      <c r="E21207" s="1562"/>
      <c r="F21207" s="1562"/>
      <c r="G21207" s="1562"/>
      <c r="H21207" s="1562"/>
      <c r="I21207" s="1562"/>
      <c r="W21207">
        <f t="shared" si="2222"/>
      </c>
      <c r="X21207">
        <f t="shared" si="2223"/>
      </c>
      <c r="Y21207">
        <f t="shared" si="2224"/>
      </c>
      <c r="Z21207">
        <f t="shared" si="2225"/>
      </c>
    </row>
    <row r="21208" spans="1:26">
      <c r="W21208">
        <f t="shared" si="2222"/>
      </c>
      <c r="X21208">
        <f t="shared" si="2223"/>
      </c>
      <c r="Y21208">
        <f t="shared" si="2224"/>
      </c>
      <c r="Z21208">
        <f t="shared" si="2225"/>
      </c>
    </row>
    <row r="21209" spans="1:26">
      <c r="A21209" s="1" t="s">
        <v>1</v>
      </c>
      <c r="B21209" s="124"/>
      <c r="C21209" s="124"/>
      <c r="D21209" s="124"/>
      <c r="E21209" s="124"/>
      <c r="G21209" s="2" t="s">
        <v>2</v>
      </c>
      <c r="H21209" s="3" t="s">
        <v>609</v>
      </c>
      <c r="I21209" s="124"/>
      <c r="W21209">
        <f t="shared" si="2222"/>
      </c>
      <c r="X21209">
        <f t="shared" si="2223"/>
      </c>
      <c r="Y21209">
        <f t="shared" si="2224"/>
      </c>
      <c r="Z21209">
        <f t="shared" si="2225"/>
      </c>
    </row>
    <row r="21210" spans="1:26">
      <c r="A21210" s="178" t="inlineStr">
        <is>
          <t>Dealer-172</t>
        </is>
      </c>
      <c r="F21210" s="4" t="s">
        <v>3</v>
      </c>
      <c r="G21210" s="2"/>
      <c r="H21210" s="1" t="s">
        <v>2453</v>
      </c>
      <c r="W21210">
        <f t="shared" si="2222"/>
      </c>
      <c r="X21210">
        <f t="shared" si="2223"/>
      </c>
      <c r="Y21210">
        <f t="shared" si="2224"/>
      </c>
      <c r="Z21210">
        <f t="shared" si="2225"/>
      </c>
    </row>
    <row r="21211" spans="1:26">
      <c r="A21211" s="178" t="inlineStr">
        <is>
          <t>Address line (redacted)</t>
        </is>
      </c>
      <c r="B21211" s="1"/>
      <c r="W21211">
        <f t="shared" si="2222"/>
      </c>
      <c r="X21211">
        <f t="shared" si="2223"/>
      </c>
      <c r="Y21211">
        <f t="shared" si="2224"/>
      </c>
      <c r="Z21211">
        <f t="shared" si="2225"/>
      </c>
    </row>
    <row r="21212" spans="1:26">
      <c r="A21212" s="1"/>
      <c r="B21212" s="1"/>
      <c r="W21212">
        <f t="shared" si="2222"/>
      </c>
      <c r="X21212">
        <f t="shared" si="2223"/>
      </c>
      <c r="Y21212">
        <f t="shared" si="2224"/>
      </c>
      <c r="Z21212">
        <f t="shared" si="2225"/>
      </c>
    </row>
    <row r="21213" spans="1:26">
      <c r="A21213" s="268" t="s">
        <v>598</v>
      </c>
      <c r="B21213" s="243"/>
      <c r="W21213">
        <f t="shared" si="2222"/>
      </c>
      <c r="X21213">
        <f t="shared" si="2223"/>
      </c>
      <c r="Y21213">
        <f t="shared" si="2224"/>
      </c>
      <c r="Z21213">
        <f t="shared" si="2225"/>
      </c>
    </row>
    <row r="21214" spans="1:26">
      <c r="B21214" s="1"/>
      <c r="W21214">
        <f t="shared" si="2222"/>
      </c>
      <c r="X21214">
        <f t="shared" si="2223"/>
      </c>
      <c r="Y21214">
        <f t="shared" si="2224"/>
      </c>
      <c r="Z21214">
        <f t="shared" si="2225"/>
      </c>
    </row>
    <row r="21215" spans="1:26">
      <c r="A21215" s="1" t="s">
        <v>5</v>
      </c>
      <c r="W21215">
        <f t="shared" si="2222"/>
      </c>
      <c r="X21215">
        <f t="shared" si="2223"/>
      </c>
      <c r="Y21215">
        <f t="shared" si="2224"/>
      </c>
      <c r="Z21215">
        <f t="shared" si="2225"/>
      </c>
    </row>
    <row r="21216" spans="1:26">
      <c r="A21216" s="1" t="s">
        <v>6</v>
      </c>
      <c r="W21216">
        <f t="shared" si="2222"/>
      </c>
      <c r="X21216">
        <f t="shared" si="2223"/>
      </c>
      <c r="Y21216">
        <f t="shared" si="2224"/>
      </c>
      <c r="Z21216">
        <f t="shared" si="2225"/>
      </c>
    </row>
    <row r="21217" spans="1:26" ht="15.75" thickBot="1">
      <c r="A21217" s="1" t="s">
        <v>7</v>
      </c>
      <c r="W21217">
        <f t="shared" si="2222"/>
      </c>
      <c r="X21217">
        <f t="shared" si="2223"/>
      </c>
      <c r="Y21217">
        <f t="shared" si="2224"/>
      </c>
      <c r="Z21217">
        <f t="shared" si="2225"/>
      </c>
    </row>
    <row r="21218" spans="1:26" ht="24.75" thickBot="1">
      <c r="A21218" s="162" t="s">
        <v>8</v>
      </c>
      <c r="B21218" s="163" t="s">
        <v>9</v>
      </c>
      <c r="C21218" s="163" t="s">
        <v>10</v>
      </c>
      <c r="D21218" s="164" t="s">
        <v>11</v>
      </c>
      <c r="E21218" s="164" t="s">
        <v>12</v>
      </c>
      <c r="F21218" s="164" t="s">
        <v>13</v>
      </c>
      <c r="G21218" s="164" t="s">
        <v>14</v>
      </c>
      <c r="H21218" s="165" t="s">
        <v>15</v>
      </c>
      <c r="I21218" s="166" t="s">
        <v>16</v>
      </c>
      <c r="W21218">
        <f t="shared" si="2222"/>
      </c>
      <c r="X21218">
        <f t="shared" si="2223"/>
      </c>
      <c r="Y21218">
        <f t="shared" si="2224"/>
      </c>
      <c r="Z21218">
        <f t="shared" si="2225"/>
      </c>
    </row>
    <row r="21219" spans="1:26">
      <c r="A21219" s="57"/>
      <c r="B21219" s="1566" t="s">
        <v>1251</v>
      </c>
      <c r="C21219" s="1567"/>
      <c r="D21219" s="53"/>
      <c r="E21219" s="5"/>
      <c r="F21219" s="146"/>
      <c r="G21219" s="146"/>
      <c r="H21219" s="5"/>
      <c r="I21219" s="102"/>
      <c r="W21219">
        <f t="shared" si="2222"/>
      </c>
      <c r="X21219">
        <f t="shared" si="2223"/>
      </c>
      <c r="Y21219">
        <f t="shared" si="2224"/>
      </c>
      <c r="Z21219">
        <f t="shared" si="2225"/>
      </c>
    </row>
    <row r="21220" spans="1:26">
      <c r="A21220" s="57"/>
      <c r="B21220" s="8" t="s">
        <v>2878</v>
      </c>
      <c r="C21220" s="245" t="s">
        <v>2881</v>
      </c>
      <c r="D21220" s="106">
        <v>1</v>
      </c>
      <c r="E21220" s="5">
        <v>2</v>
      </c>
      <c r="F21220" s="146">
        <f>+E21220*D21220</f>
      </c>
      <c r="G21220" s="146">
        <f>+F21220</f>
      </c>
      <c r="H21220" s="5">
        <v>1</v>
      </c>
      <c r="I21220" s="102">
        <f>+H21220*G21220</f>
      </c>
      <c r="W21220">
        <f t="shared" si="2222"/>
      </c>
      <c r="X21220">
        <f t="shared" si="2223"/>
      </c>
      <c r="Y21220">
        <f t="shared" si="2224"/>
      </c>
      <c r="Z21220">
        <f t="shared" si="2225"/>
      </c>
    </row>
    <row r="21221" spans="1:26">
      <c r="A21221" s="57"/>
      <c r="B21221" s="15"/>
      <c r="C21221" s="245"/>
      <c r="D21221" s="106"/>
      <c r="E21221" s="5"/>
      <c r="F21221" s="146"/>
      <c r="G21221" s="146"/>
      <c r="H21221" s="5"/>
      <c r="I21221" s="102"/>
      <c r="W21221">
        <f t="shared" si="2222"/>
      </c>
      <c r="X21221">
        <f t="shared" si="2223"/>
      </c>
      <c r="Y21221">
        <f t="shared" si="2224"/>
      </c>
      <c r="Z21221">
        <f t="shared" si="2225"/>
      </c>
    </row>
    <row r="21222" spans="1:26">
      <c r="A21222" s="57"/>
      <c r="B21222" s="483"/>
      <c r="C21222" s="245"/>
      <c r="D21222" s="53"/>
      <c r="E21222" s="5" t="s">
        <v>2879</v>
      </c>
      <c r="F21222" s="146"/>
      <c r="G21222" s="146" t="s">
        <v>2880</v>
      </c>
      <c r="H21222" s="5"/>
      <c r="I21222" s="102">
        <v>1</v>
      </c>
      <c r="W21222">
        <f t="shared" si="2222"/>
      </c>
      <c r="X21222">
        <f t="shared" si="2223"/>
      </c>
      <c r="Y21222">
        <f t="shared" si="2224"/>
      </c>
      <c r="Z21222">
        <f t="shared" si="2225"/>
      </c>
    </row>
    <row r="21223" spans="1:26">
      <c r="A21223" s="57"/>
      <c r="B21223" s="483"/>
      <c r="C21223" s="245"/>
      <c r="D21223" s="53"/>
      <c r="E21223" s="5"/>
      <c r="F21223" s="146"/>
      <c r="G21223" s="146"/>
      <c r="H21223" s="5"/>
      <c r="I21223" s="102"/>
      <c r="W21223">
        <f t="shared" si="2222"/>
      </c>
      <c r="X21223">
        <f t="shared" si="2223"/>
      </c>
      <c r="Y21223">
        <f t="shared" si="2224"/>
      </c>
      <c r="Z21223">
        <f t="shared" si="2225"/>
      </c>
    </row>
    <row r="21224" spans="1:26">
      <c r="A21224" s="57"/>
      <c r="B21224" s="1572" t="s">
        <v>2954</v>
      </c>
      <c r="C21224" s="1573"/>
      <c r="D21224" s="5"/>
      <c r="E21224" s="5"/>
      <c r="F21224" s="5"/>
      <c r="G21224" s="127"/>
      <c r="H21224" s="5"/>
      <c r="I21224" s="102"/>
      <c r="W21224">
        <f t="shared" si="2222"/>
      </c>
      <c r="X21224">
        <f t="shared" si="2223"/>
      </c>
      <c r="Y21224">
        <f t="shared" si="2224"/>
      </c>
      <c r="Z21224">
        <f t="shared" si="2225"/>
      </c>
    </row>
    <row r="21225" spans="1:26">
      <c r="A21225" s="57"/>
      <c r="B21225" s="1574"/>
      <c r="C21225" s="1575"/>
      <c r="D21225" s="5"/>
      <c r="E21225" s="5"/>
      <c r="F21225" s="5"/>
      <c r="G21225" s="127"/>
      <c r="H21225" s="5"/>
      <c r="I21225" s="102"/>
      <c r="W21225">
        <f t="shared" si="2222"/>
      </c>
      <c r="X21225">
        <f t="shared" si="2223"/>
      </c>
      <c r="Y21225">
        <f t="shared" si="2224"/>
      </c>
      <c r="Z21225">
        <f t="shared" si="2225"/>
      </c>
    </row>
    <row r="21226" spans="1:26">
      <c r="A21226" s="57"/>
      <c r="B21226" s="106"/>
      <c r="C21226" s="5"/>
      <c r="D21226" s="5"/>
      <c r="E21226" s="5"/>
      <c r="F21226" s="5"/>
      <c r="G21226" s="127"/>
      <c r="H21226" s="5"/>
      <c r="I21226" s="102"/>
      <c r="W21226">
        <f t="shared" si="2222"/>
      </c>
      <c r="X21226">
        <f t="shared" si="2223"/>
      </c>
      <c r="Y21226">
        <f t="shared" si="2224"/>
      </c>
      <c r="Z21226">
        <f t="shared" si="2225"/>
      </c>
    </row>
    <row r="21227" spans="1:26" ht="15.75" thickBot="1">
      <c r="A21227" s="33"/>
      <c r="B21227" s="17"/>
      <c r="C21227" s="88"/>
      <c r="D21227" s="23"/>
      <c r="E21227" s="23"/>
      <c r="F21227" s="171"/>
      <c r="G21227" s="24"/>
      <c r="H21227" s="23"/>
      <c r="I21227" s="172"/>
      <c r="W21227">
        <f t="shared" si="2222"/>
      </c>
      <c r="X21227">
        <f t="shared" si="2223"/>
      </c>
      <c r="Y21227">
        <f t="shared" si="2224"/>
      </c>
      <c r="Z21227">
        <f t="shared" si="2225"/>
      </c>
    </row>
    <row r="21228" spans="1:26">
      <c r="A21228" s="37"/>
      <c r="B21228" s="17"/>
      <c r="C21228" s="10"/>
      <c r="D21228" s="91"/>
      <c r="E21228" s="91"/>
      <c r="F21228" s="91"/>
      <c r="G21228" s="92" t="s">
        <v>19</v>
      </c>
      <c r="H21228" s="91"/>
      <c r="I21228" s="111">
        <f>SUM(I21219:I21227)</f>
      </c>
      <c r="W21228">
        <f t="shared" si="2222"/>
      </c>
      <c r="X21228">
        <f t="shared" si="2223"/>
      </c>
      <c r="Y21228">
        <f t="shared" si="2224"/>
      </c>
      <c r="Z21228">
        <f t="shared" si="2225"/>
      </c>
    </row>
    <row r="21229" spans="1:26" ht="15.75" thickBot="1">
      <c r="A21229" s="33"/>
      <c r="B21229" s="11" t="s">
        <v>20</v>
      </c>
      <c r="C21229" s="35"/>
      <c r="D21229" s="35"/>
      <c r="E21229" s="35"/>
      <c r="F21229" s="35"/>
      <c r="G21229" s="35"/>
      <c r="H21229" s="35"/>
      <c r="I21229" s="36"/>
      <c r="W21229">
        <f t="shared" si="2222"/>
      </c>
      <c r="X21229">
        <f t="shared" si="2223"/>
      </c>
      <c r="Y21229">
        <f t="shared" si="2224"/>
      </c>
      <c r="Z21229">
        <f t="shared" si="2225"/>
      </c>
    </row>
    <row r="21230" spans="1:26" ht="15.75" thickBot="1">
      <c r="A21230" s="175"/>
      <c r="B21230" s="38"/>
      <c r="C21230" s="39" t="s">
        <v>21</v>
      </c>
      <c r="D21230" s="40">
        <f>SUM(D21219:D21229)</f>
      </c>
      <c r="E21230" s="41">
        <f>IF(H21230=I21230,"OK","NO")</f>
      </c>
      <c r="F21230" s="176">
        <f>SUM(F21219:F21229)</f>
      </c>
      <c r="G21230" s="40">
        <f>SUM(G21219:G21229)</f>
      </c>
      <c r="H21230" s="41">
        <f>SUMPRODUCT(F21219:F21227,H21219:H21227)</f>
      </c>
      <c r="I21230" s="43">
        <f>SUM(I21228:I21229)</f>
      </c>
      <c r="W21230">
        <f t="shared" si="2222"/>
      </c>
      <c r="X21230">
        <f t="shared" si="2223"/>
      </c>
      <c r="Y21230">
        <f t="shared" si="2224"/>
      </c>
      <c r="Z21230">
        <f t="shared" si="2225"/>
      </c>
    </row>
    <row r="21231" spans="1:26" ht="15.75" thickBot="1">
      <c r="A21231" s="44"/>
      <c r="B21231" s="116"/>
      <c r="C21231" s="45"/>
      <c r="D21231" s="45"/>
      <c r="E21231" s="45"/>
      <c r="F21231" s="45"/>
      <c r="G21231" s="45"/>
      <c r="H21231" s="45"/>
      <c r="I21231" s="47"/>
      <c r="W21231">
        <f t="shared" si="2222"/>
      </c>
      <c r="X21231">
        <f t="shared" si="2223"/>
      </c>
      <c r="Y21231">
        <f t="shared" si="2224"/>
      </c>
      <c r="Z21231">
        <f t="shared" si="2225"/>
      </c>
    </row>
    <row r="21232" spans="1:26">
      <c r="A21232" s="12" t="s">
        <v>315</v>
      </c>
      <c r="B21232" s="12"/>
      <c r="C21232" s="12"/>
      <c r="D21232" s="13"/>
      <c r="E21232" s="14"/>
      <c r="F21232" s="14"/>
      <c r="G21232" s="14"/>
      <c r="H21232" s="2"/>
      <c r="I21232" s="12"/>
      <c r="W21232">
        <f t="shared" si="2222"/>
      </c>
      <c r="X21232">
        <f t="shared" si="2223"/>
      </c>
      <c r="Y21232">
        <f t="shared" si="2224"/>
      </c>
      <c r="Z21232">
        <f t="shared" si="2225"/>
      </c>
    </row>
    <row r="21233" spans="1:26">
      <c r="W21233">
        <f t="shared" si="2222"/>
      </c>
      <c r="X21233">
        <f t="shared" si="2223"/>
      </c>
      <c r="Y21233">
        <f t="shared" si="2224"/>
      </c>
      <c r="Z21233">
        <f t="shared" si="2225"/>
      </c>
    </row>
    <row r="21234" spans="1:26">
      <c r="W21234">
        <f t="shared" si="2222"/>
      </c>
      <c r="X21234">
        <f t="shared" si="2223"/>
      </c>
      <c r="Y21234">
        <f t="shared" si="2224"/>
      </c>
      <c r="Z21234">
        <f t="shared" si="2225"/>
      </c>
    </row>
    <row r="21235" spans="1:26">
      <c r="W21235">
        <f t="shared" si="2222"/>
      </c>
      <c r="X21235">
        <f t="shared" si="2223"/>
      </c>
      <c r="Y21235">
        <f t="shared" si="2224"/>
      </c>
      <c r="Z21235">
        <f t="shared" si="2225"/>
      </c>
    </row>
    <row r="21236" spans="1:26">
      <c r="W21236">
        <f t="shared" si="2222"/>
      </c>
      <c r="X21236">
        <f t="shared" si="2223"/>
      </c>
      <c r="Y21236">
        <f t="shared" si="2224"/>
      </c>
      <c r="Z21236">
        <f t="shared" si="2225"/>
      </c>
    </row>
    <row r="21237" spans="1:26">
      <c r="W21237">
        <f t="shared" si="2222"/>
      </c>
      <c r="X21237">
        <f t="shared" si="2223"/>
      </c>
      <c r="Y21237">
        <f t="shared" si="2224"/>
      </c>
      <c r="Z21237">
        <f t="shared" si="2225"/>
      </c>
    </row>
    <row r="21238" spans="1:26">
      <c r="A21238" s="1562" t="s">
        <v>0</v>
      </c>
      <c r="B21238" s="1562"/>
      <c r="C21238" s="1562"/>
      <c r="D21238" s="1562"/>
      <c r="E21238" s="1562"/>
      <c r="F21238" s="1562"/>
      <c r="G21238" s="1562"/>
      <c r="H21238" s="1562"/>
      <c r="I21238" s="1562"/>
      <c r="W21238">
        <f t="shared" si="2222"/>
      </c>
      <c r="X21238">
        <f t="shared" si="2223"/>
      </c>
      <c r="Y21238">
        <f t="shared" si="2224"/>
      </c>
      <c r="Z21238">
        <f t="shared" si="2225"/>
      </c>
    </row>
    <row r="21239" spans="1:26">
      <c r="W21239">
        <f t="shared" si="2222"/>
      </c>
      <c r="X21239">
        <f t="shared" si="2223"/>
      </c>
      <c r="Y21239">
        <f t="shared" si="2224"/>
      </c>
      <c r="Z21239">
        <f t="shared" si="2225"/>
      </c>
    </row>
    <row r="21240" spans="1:26">
      <c r="A21240" s="1" t="s">
        <v>1</v>
      </c>
      <c r="B21240" s="161"/>
      <c r="C21240" s="161"/>
      <c r="D21240" s="161"/>
      <c r="E21240" s="161"/>
      <c r="G21240" s="489" t="s">
        <v>2</v>
      </c>
      <c r="H21240" s="3" t="s">
        <v>2884</v>
      </c>
      <c r="W21240">
        <f t="shared" si="2222"/>
      </c>
      <c r="X21240">
        <f t="shared" si="2223"/>
      </c>
      <c r="Y21240">
        <f t="shared" si="2224"/>
      </c>
      <c r="Z21240">
        <f t="shared" si="2225"/>
      </c>
    </row>
    <row r="21241" spans="1:26">
      <c r="A21241" s="1" t="inlineStr">
        <is>
          <t>Dealer-007</t>
        </is>
      </c>
      <c r="B21241" s="161"/>
      <c r="C21241" s="161"/>
      <c r="D21241" s="161"/>
      <c r="E21241" s="161"/>
      <c r="F21241" s="4"/>
      <c r="G21241" s="488" t="s">
        <v>1440</v>
      </c>
      <c r="H21241" s="1" t="s">
        <v>2454</v>
      </c>
      <c r="W21241">
        <f t="shared" si="2222"/>
      </c>
      <c r="X21241">
        <f t="shared" si="2223"/>
      </c>
      <c r="Y21241">
        <f t="shared" si="2224"/>
      </c>
      <c r="Z21241">
        <f t="shared" si="2225"/>
      </c>
    </row>
    <row r="21242" spans="1:26">
      <c r="A21242" s="161" t="inlineStr">
        <is>
          <t>Address line (redacted)</t>
        </is>
      </c>
      <c r="B21242" s="1"/>
      <c r="C21242" s="161"/>
      <c r="D21242" s="161"/>
      <c r="E21242" s="161"/>
      <c r="F21242" s="161"/>
      <c r="W21242">
        <f t="shared" si="2222"/>
      </c>
      <c r="X21242">
        <f t="shared" si="2223"/>
      </c>
      <c r="Y21242">
        <f t="shared" si="2224"/>
      </c>
      <c r="Z21242">
        <f t="shared" si="2225"/>
      </c>
    </row>
    <row r="21243" spans="1:26">
      <c r="A21243" s="1" t="inlineStr">
        <is>
          <t>Address line (redacted)</t>
        </is>
      </c>
      <c r="B21243" s="1"/>
      <c r="C21243" s="1"/>
      <c r="D21243" s="161"/>
      <c r="E21243" s="161"/>
      <c r="F21243" s="161"/>
      <c r="G21243" s="161"/>
      <c r="H21243" s="161"/>
      <c r="I21243" s="161"/>
      <c r="W21243">
        <f t="shared" si="2222"/>
      </c>
      <c r="X21243">
        <f t="shared" si="2223"/>
      </c>
      <c r="Y21243">
        <f t="shared" si="2224"/>
      </c>
      <c r="Z21243">
        <f t="shared" si="2225"/>
      </c>
    </row>
    <row r="21244" spans="1:26">
      <c r="A21244" s="1" t="inlineStr">
        <is>
          <t>Address line (redacted)</t>
        </is>
      </c>
      <c r="B21244" s="1"/>
      <c r="C21244" s="161"/>
      <c r="D21244" s="161"/>
      <c r="E21244" s="161"/>
      <c r="F21244" s="161"/>
      <c r="G21244" s="161"/>
      <c r="H21244" s="161"/>
      <c r="I21244" s="161"/>
      <c r="W21244">
        <f t="shared" si="2222"/>
      </c>
      <c r="X21244">
        <f t="shared" si="2223"/>
      </c>
      <c r="Y21244">
        <f t="shared" si="2224"/>
      </c>
      <c r="Z21244">
        <f t="shared" si="2225"/>
      </c>
    </row>
    <row r="21245" spans="1:26">
      <c r="A21245" s="12" t="s">
        <v>4</v>
      </c>
      <c r="B21245" s="195" t="inlineStr">
        <is>
          <t>GSTIN-MASKED</t>
        </is>
      </c>
      <c r="C21245" s="161"/>
      <c r="D21245" s="196"/>
      <c r="E21245" s="196"/>
      <c r="F21245" s="196"/>
      <c r="G21245" s="196"/>
      <c r="H21245" s="196"/>
      <c r="I21245" s="161"/>
      <c r="W21245">
        <f t="shared" si="2222"/>
      </c>
      <c r="X21245">
        <f t="shared" si="2223"/>
      </c>
      <c r="Y21245">
        <f t="shared" si="2224"/>
      </c>
      <c r="Z21245">
        <f t="shared" si="2225"/>
      </c>
    </row>
    <row r="21246" spans="1:26">
      <c r="B21246" s="1"/>
      <c r="D21246" s="197"/>
      <c r="E21246" s="197"/>
      <c r="F21246" s="197"/>
      <c r="G21246" s="197"/>
      <c r="H21246" s="197"/>
      <c r="W21246">
        <f t="shared" si="2222"/>
      </c>
      <c r="X21246">
        <f t="shared" si="2223"/>
      </c>
      <c r="Y21246">
        <f t="shared" si="2224"/>
      </c>
      <c r="Z21246">
        <f t="shared" si="2225"/>
      </c>
    </row>
    <row r="21247" spans="1:26">
      <c r="A21247" s="1" t="s">
        <v>5</v>
      </c>
      <c r="D21247" s="197"/>
      <c r="E21247" s="197"/>
      <c r="F21247" s="197"/>
      <c r="G21247" s="197"/>
      <c r="H21247" s="197"/>
      <c r="W21247">
        <f t="shared" si="2222"/>
      </c>
      <c r="X21247">
        <f t="shared" si="2223"/>
      </c>
      <c r="Y21247">
        <f t="shared" si="2224"/>
      </c>
      <c r="Z21247">
        <f t="shared" si="2225"/>
      </c>
    </row>
    <row r="21248" spans="1:26">
      <c r="A21248" s="1" t="s">
        <v>6</v>
      </c>
      <c r="D21248" s="197"/>
      <c r="E21248" s="197"/>
      <c r="F21248" s="197"/>
      <c r="G21248" s="197"/>
      <c r="H21248" s="197"/>
      <c r="W21248">
        <f t="shared" si="2222"/>
      </c>
      <c r="X21248">
        <f t="shared" si="2223"/>
      </c>
      <c r="Y21248">
        <f t="shared" si="2224"/>
      </c>
      <c r="Z21248">
        <f t="shared" si="2225"/>
      </c>
    </row>
    <row r="21249" spans="1:26">
      <c r="A21249" s="1" t="s">
        <v>7</v>
      </c>
      <c r="W21249">
        <f t="shared" si="2222"/>
      </c>
      <c r="X21249">
        <f t="shared" si="2223"/>
      </c>
      <c r="Y21249">
        <f t="shared" si="2224"/>
      </c>
      <c r="Z21249">
        <f t="shared" si="2225"/>
      </c>
    </row>
    <row r="21250" spans="1:26" ht="24">
      <c r="A21250" s="179" t="s">
        <v>8</v>
      </c>
      <c r="B21250" s="180" t="s">
        <v>9</v>
      </c>
      <c r="C21250" s="89" t="s">
        <v>10</v>
      </c>
      <c r="D21250" s="181" t="s">
        <v>11</v>
      </c>
      <c r="E21250" s="181" t="s">
        <v>12</v>
      </c>
      <c r="F21250" s="181" t="s">
        <v>13</v>
      </c>
      <c r="G21250" s="181" t="s">
        <v>14</v>
      </c>
      <c r="H21250" s="179" t="s">
        <v>15</v>
      </c>
      <c r="I21250" s="182" t="s">
        <v>16</v>
      </c>
      <c r="W21250">
        <f t="shared" si="2222"/>
      </c>
      <c r="X21250">
        <f t="shared" si="2223"/>
      </c>
      <c r="Y21250">
        <f t="shared" si="2224"/>
      </c>
      <c r="Z21250">
        <f t="shared" si="2225"/>
      </c>
    </row>
    <row r="21251" spans="1:26">
      <c r="A21251" s="5"/>
      <c r="B21251" s="1564" t="s">
        <v>17</v>
      </c>
      <c r="C21251" s="1565"/>
      <c r="D21251" s="186"/>
      <c r="E21251" s="186"/>
      <c r="F21251" s="238"/>
      <c r="G21251" s="186"/>
      <c r="H21251" s="184"/>
      <c r="I21251" s="188"/>
      <c r="W21251">
        <f t="shared" si="2222"/>
      </c>
      <c r="X21251">
        <f t="shared" si="2223"/>
      </c>
      <c r="Y21251">
        <f t="shared" si="2224"/>
      </c>
      <c r="Z21251">
        <f t="shared" si="2225"/>
      </c>
    </row>
    <row r="21252" spans="1:26">
      <c r="A21252" s="5">
        <v>1</v>
      </c>
      <c r="B21252" s="8" t="s">
        <v>2212</v>
      </c>
      <c r="C21252" s="5" t="s">
        <v>2211</v>
      </c>
      <c r="D21252" s="5">
        <v>2</v>
      </c>
      <c r="E21252" s="5">
        <v>5</v>
      </c>
      <c r="F21252" s="16">
        <f>+E21252*D21252</f>
      </c>
      <c r="G21252" s="6">
        <f>+E21252*D21252</f>
      </c>
      <c r="H21252" s="5">
        <v>1</v>
      </c>
      <c r="I21252" s="183">
        <f>+H21252*G21252</f>
      </c>
      <c r="J21252">
        <v>119</v>
      </c>
      <c r="K21252">
        <f>+H21252-J21252</f>
      </c>
      <c r="L21252">
        <f>+K21252*G21252</f>
      </c>
      <c r="W21252">
        <f t="shared" ref="W21252:W21315" si="2226">IF(LEFT($H21252&amp;"",5)="2019-",$H21252,W21251)</f>
      </c>
      <c r="X21252">
        <f t="shared" ref="X21252:X21315" si="2227">IF($W21252="",0,IF(COUNTIF($AB$2:$AB$80,$W21252)&gt;0,1,0))</f>
      </c>
      <c r="Y21252">
        <f t="shared" ref="Y21252:Y21315" si="2228">IF($C21252="","",UPPER(TRIM(IFERROR(LEFT($C21252&amp;"",FIND("/",$C21252&amp;"")-1),$C21252&amp;""))))</f>
      </c>
      <c r="Z21252">
        <f t="shared" ref="Z21252:Z21315" si="2229">IFERROR(IF(ISNUMBER($G21252),$G21252,0),0)</f>
      </c>
    </row>
    <row r="21253" spans="1:26">
      <c r="A21253" s="5">
        <v>2</v>
      </c>
      <c r="B21253" s="8" t="s">
        <v>1188</v>
      </c>
      <c r="C21253" s="5" t="s">
        <v>1189</v>
      </c>
      <c r="D21253" s="5">
        <v>1</v>
      </c>
      <c r="E21253" s="5">
        <v>5</v>
      </c>
      <c r="F21253" s="16">
        <f>+E21253*D21253</f>
      </c>
      <c r="G21253" s="6">
        <f>+E21253*D21253</f>
      </c>
      <c r="H21253" s="5">
        <v>1</v>
      </c>
      <c r="I21253" s="183">
        <f>+H21253*G21253</f>
      </c>
      <c r="J21253">
        <v>119</v>
      </c>
      <c r="K21253">
        <f>+H21253-J21253</f>
      </c>
      <c r="L21253">
        <f>+K21253*G21253</f>
      </c>
      <c r="W21253">
        <f t="shared" si="2226"/>
      </c>
      <c r="X21253">
        <f t="shared" si="2227"/>
      </c>
      <c r="Y21253">
        <f t="shared" si="2228"/>
      </c>
      <c r="Z21253">
        <f t="shared" si="2229"/>
      </c>
    </row>
    <row r="21254" spans="1:26">
      <c r="A21254" s="5">
        <v>3</v>
      </c>
      <c r="B21254" s="8" t="s">
        <v>27</v>
      </c>
      <c r="C21254" s="5" t="s">
        <v>22</v>
      </c>
      <c r="D21254" s="5">
        <v>1</v>
      </c>
      <c r="E21254" s="5">
        <v>5</v>
      </c>
      <c r="F21254" s="16">
        <f>+E21254*D21254</f>
      </c>
      <c r="G21254" s="6">
        <f>+E21254*D21254</f>
      </c>
      <c r="H21254" s="5">
        <v>1</v>
      </c>
      <c r="I21254" s="183">
        <f>+H21254*G21254</f>
      </c>
      <c r="J21254">
        <v>119</v>
      </c>
      <c r="K21254">
        <f>+H21254-J21254</f>
      </c>
      <c r="L21254">
        <f>+K21254*G21254</f>
      </c>
      <c r="W21254">
        <f t="shared" si="2226"/>
      </c>
      <c r="X21254">
        <f t="shared" si="2227"/>
      </c>
      <c r="Y21254">
        <f t="shared" si="2228"/>
      </c>
      <c r="Z21254">
        <f t="shared" si="2229"/>
      </c>
    </row>
    <row r="21255" spans="1:26">
      <c r="A21255" s="5">
        <v>4</v>
      </c>
      <c r="B21255" s="8" t="s">
        <v>1048</v>
      </c>
      <c r="C21255" s="5" t="s">
        <v>461</v>
      </c>
      <c r="D21255" s="5">
        <v>1</v>
      </c>
      <c r="E21255" s="5">
        <v>5</v>
      </c>
      <c r="F21255" s="16">
        <f>+E21255*D21255</f>
      </c>
      <c r="G21255" s="6">
        <f>+E21255*D21255</f>
      </c>
      <c r="H21255" s="5">
        <v>1</v>
      </c>
      <c r="I21255" s="183">
        <f>+H21255*G21255</f>
      </c>
      <c r="J21255">
        <v>119</v>
      </c>
      <c r="K21255">
        <f>+H21255-J21255</f>
      </c>
      <c r="L21255">
        <f>+K21255*G21255</f>
      </c>
      <c r="W21255">
        <f t="shared" si="2226"/>
      </c>
      <c r="X21255">
        <f t="shared" si="2227"/>
      </c>
      <c r="Y21255">
        <f t="shared" si="2228"/>
      </c>
      <c r="Z21255">
        <f t="shared" si="2229"/>
      </c>
    </row>
    <row r="21256" spans="1:26">
      <c r="A21256" s="5"/>
      <c r="B21256" s="1564" t="s">
        <v>18</v>
      </c>
      <c r="C21256" s="1565"/>
      <c r="D21256" s="184"/>
      <c r="E21256" s="184"/>
      <c r="F21256" s="238"/>
      <c r="G21256" s="186"/>
      <c r="H21256" s="184"/>
      <c r="I21256" s="188"/>
      <c r="W21256">
        <f t="shared" si="2226"/>
      </c>
      <c r="X21256">
        <f t="shared" si="2227"/>
      </c>
      <c r="Y21256">
        <f t="shared" si="2228"/>
      </c>
      <c r="Z21256">
        <f t="shared" si="2229"/>
      </c>
    </row>
    <row r="21257" spans="1:26">
      <c r="A21257" s="5">
        <v>5</v>
      </c>
      <c r="B21257" s="95" t="s">
        <v>326</v>
      </c>
      <c r="C21257" s="101" t="s">
        <v>327</v>
      </c>
      <c r="D21257" s="5">
        <v>1</v>
      </c>
      <c r="E21257" s="5">
        <v>4</v>
      </c>
      <c r="F21257" s="16">
        <f>+E21257*D21257</f>
      </c>
      <c r="G21257" s="6">
        <f>+E21257*D21257</f>
      </c>
      <c r="H21257" s="16">
        <v>1</v>
      </c>
      <c r="I21257" s="183">
        <f>+H21257*G21257</f>
      </c>
      <c r="J21257">
        <v>112</v>
      </c>
      <c r="K21257">
        <f>+H21257-J21257</f>
      </c>
      <c r="L21257">
        <f>+K21257*G21257</f>
      </c>
      <c r="W21257">
        <f t="shared" si="2226"/>
      </c>
      <c r="X21257">
        <f t="shared" si="2227"/>
      </c>
      <c r="Y21257">
        <f t="shared" si="2228"/>
      </c>
      <c r="Z21257">
        <f t="shared" si="2229"/>
      </c>
    </row>
    <row r="21258" spans="1:26">
      <c r="A21258" s="5">
        <v>5</v>
      </c>
      <c r="B21258" s="95" t="s">
        <v>326</v>
      </c>
      <c r="C21258" s="101" t="s">
        <v>327</v>
      </c>
      <c r="D21258" s="5">
        <v>1</v>
      </c>
      <c r="E21258" s="5">
        <v>1</v>
      </c>
      <c r="F21258" s="16">
        <f>+E21258*D21258</f>
      </c>
      <c r="G21258" s="6">
        <f>+E21258*D21258</f>
      </c>
      <c r="H21258" s="16">
        <v>1</v>
      </c>
      <c r="I21258" s="183">
        <f>+H21258*G21258</f>
      </c>
      <c r="J21258">
        <v>112</v>
      </c>
      <c r="K21258">
        <f>+H21258-J21258</f>
      </c>
      <c r="L21258">
        <f>+K21258*G21258</f>
      </c>
      <c r="W21258">
        <f t="shared" si="2226"/>
      </c>
      <c r="X21258">
        <f t="shared" si="2227"/>
      </c>
      <c r="Y21258">
        <f t="shared" si="2228"/>
      </c>
      <c r="Z21258">
        <f t="shared" si="2229"/>
      </c>
    </row>
    <row r="21259" spans="1:26">
      <c r="A21259" s="5"/>
      <c r="B21259" s="491"/>
      <c r="C21259" s="107"/>
      <c r="D21259" s="184"/>
      <c r="E21259" s="184"/>
      <c r="F21259" s="238"/>
      <c r="G21259" s="186"/>
      <c r="H21259" s="184"/>
      <c r="I21259" s="188"/>
      <c r="W21259">
        <f t="shared" si="2226"/>
      </c>
      <c r="X21259">
        <f t="shared" si="2227"/>
      </c>
      <c r="Y21259">
        <f t="shared" si="2228"/>
      </c>
      <c r="Z21259">
        <f t="shared" si="2229"/>
      </c>
    </row>
    <row r="21260" spans="1:26" s="55" customFormat="1">
      <c r="A21260" s="312"/>
      <c r="B21260" s="533"/>
      <c r="C21260" s="570"/>
      <c r="D21260" s="811"/>
      <c r="E21260" s="570"/>
      <c r="F21260" s="570"/>
      <c r="G21260" s="811"/>
      <c r="H21260" s="570"/>
      <c r="I21260" s="831"/>
      <c r="W21260">
        <f t="shared" si="2226"/>
      </c>
      <c r="X21260">
        <f t="shared" si="2227"/>
      </c>
      <c r="Y21260">
        <f t="shared" si="2228"/>
      </c>
      <c r="Z21260">
        <f t="shared" si="2229"/>
      </c>
    </row>
    <row r="21261" spans="1:26" s="55" customFormat="1">
      <c r="A21261" s="312"/>
      <c r="B21261" s="533"/>
      <c r="C21261" s="570"/>
      <c r="D21261" s="811"/>
      <c r="E21261" s="570"/>
      <c r="F21261" s="570"/>
      <c r="G21261" s="811"/>
      <c r="H21261" s="570"/>
      <c r="I21261" s="831"/>
      <c r="W21261">
        <f t="shared" si="2226"/>
      </c>
      <c r="X21261">
        <f t="shared" si="2227"/>
      </c>
      <c r="Y21261">
        <f t="shared" si="2228"/>
      </c>
      <c r="Z21261">
        <f t="shared" si="2229"/>
      </c>
    </row>
    <row r="21262" spans="1:26" s="464" customFormat="1">
      <c r="A21262" s="830"/>
      <c r="B21262" s="814"/>
      <c r="C21262" s="815"/>
      <c r="D21262" s="816"/>
      <c r="E21262" s="815"/>
      <c r="F21262" s="815"/>
      <c r="G21262" s="816"/>
      <c r="H21262" s="815"/>
      <c r="I21262" s="832"/>
      <c r="W21262">
        <f t="shared" si="2226"/>
      </c>
      <c r="X21262">
        <f t="shared" si="2227"/>
      </c>
      <c r="Y21262">
        <f t="shared" si="2228"/>
      </c>
      <c r="Z21262">
        <f t="shared" si="2229"/>
      </c>
    </row>
    <row r="21263" spans="1:26" s="464" customFormat="1">
      <c r="A21263" s="830"/>
      <c r="B21263" s="814"/>
      <c r="C21263" s="815"/>
      <c r="D21263" s="816"/>
      <c r="E21263" s="815"/>
      <c r="F21263" s="815"/>
      <c r="G21263" s="816"/>
      <c r="H21263" s="815"/>
      <c r="I21263" s="832"/>
      <c r="W21263">
        <f t="shared" si="2226"/>
      </c>
      <c r="X21263">
        <f t="shared" si="2227"/>
      </c>
      <c r="Y21263">
        <f t="shared" si="2228"/>
      </c>
      <c r="Z21263">
        <f t="shared" si="2229"/>
      </c>
    </row>
    <row r="21264" spans="1:26" s="464" customFormat="1">
      <c r="A21264" s="830"/>
      <c r="B21264" s="818"/>
      <c r="C21264" s="815"/>
      <c r="D21264" s="816"/>
      <c r="E21264" s="815"/>
      <c r="F21264" s="815"/>
      <c r="G21264" s="816"/>
      <c r="H21264" s="815"/>
      <c r="I21264" s="832"/>
      <c r="W21264">
        <f t="shared" si="2226"/>
      </c>
      <c r="X21264">
        <f t="shared" si="2227"/>
      </c>
      <c r="Y21264">
        <f t="shared" si="2228"/>
      </c>
      <c r="Z21264">
        <f t="shared" si="2229"/>
      </c>
    </row>
    <row r="21265" spans="1:26" s="55" customFormat="1">
      <c r="A21265" s="312"/>
      <c r="B21265" s="533"/>
      <c r="C21265" s="570"/>
      <c r="D21265" s="811"/>
      <c r="E21265" s="570"/>
      <c r="F21265" s="570"/>
      <c r="G21265" s="811"/>
      <c r="H21265" s="570"/>
      <c r="I21265" s="831"/>
      <c r="W21265">
        <f t="shared" si="2226"/>
      </c>
      <c r="X21265">
        <f t="shared" si="2227"/>
      </c>
      <c r="Y21265">
        <f t="shared" si="2228"/>
      </c>
      <c r="Z21265">
        <f t="shared" si="2229"/>
      </c>
    </row>
    <row r="21266" spans="1:26" s="55" customFormat="1">
      <c r="A21266" s="312"/>
      <c r="B21266" s="533"/>
      <c r="C21266" s="570"/>
      <c r="D21266" s="811"/>
      <c r="E21266" s="570"/>
      <c r="F21266" s="570"/>
      <c r="G21266" s="811"/>
      <c r="H21266" s="570"/>
      <c r="I21266" s="831"/>
      <c r="W21266">
        <f t="shared" si="2226"/>
      </c>
      <c r="X21266">
        <f t="shared" si="2227"/>
      </c>
      <c r="Y21266">
        <f t="shared" si="2228"/>
      </c>
      <c r="Z21266">
        <f t="shared" si="2229"/>
      </c>
    </row>
    <row r="21267" spans="1:26" s="55" customFormat="1">
      <c r="A21267" s="312"/>
      <c r="B21267" s="533"/>
      <c r="C21267" s="570"/>
      <c r="D21267" s="811"/>
      <c r="E21267" s="570"/>
      <c r="F21267" s="570"/>
      <c r="G21267" s="811"/>
      <c r="H21267" s="570"/>
      <c r="I21267" s="831"/>
      <c r="W21267">
        <f t="shared" si="2226"/>
      </c>
      <c r="X21267">
        <f t="shared" si="2227"/>
      </c>
      <c r="Y21267">
        <f t="shared" si="2228"/>
      </c>
      <c r="Z21267">
        <f t="shared" si="2229"/>
      </c>
    </row>
    <row r="21268" spans="1:26" s="55" customFormat="1">
      <c r="A21268" s="312"/>
      <c r="B21268" s="533"/>
      <c r="C21268" s="570"/>
      <c r="D21268" s="811"/>
      <c r="E21268" s="570"/>
      <c r="F21268" s="570"/>
      <c r="G21268" s="811"/>
      <c r="H21268" s="570"/>
      <c r="I21268" s="831"/>
      <c r="W21268">
        <f t="shared" si="2226"/>
      </c>
      <c r="X21268">
        <f t="shared" si="2227"/>
      </c>
      <c r="Y21268">
        <f t="shared" si="2228"/>
      </c>
      <c r="Z21268">
        <f t="shared" si="2229"/>
      </c>
    </row>
    <row r="21269" spans="1:26" s="55" customFormat="1">
      <c r="A21269" s="312"/>
      <c r="B21269" s="533"/>
      <c r="C21269" s="570"/>
      <c r="D21269" s="811"/>
      <c r="E21269" s="570"/>
      <c r="F21269" s="570"/>
      <c r="G21269" s="811"/>
      <c r="H21269" s="570"/>
      <c r="I21269" s="831"/>
      <c r="W21269">
        <f t="shared" si="2226"/>
      </c>
      <c r="X21269">
        <f t="shared" si="2227"/>
      </c>
      <c r="Y21269">
        <f t="shared" si="2228"/>
      </c>
      <c r="Z21269">
        <f t="shared" si="2229"/>
      </c>
    </row>
    <row r="21270" spans="1:26" s="55" customFormat="1">
      <c r="A21270" s="312"/>
      <c r="B21270" s="533"/>
      <c r="C21270" s="570"/>
      <c r="D21270" s="811"/>
      <c r="E21270" s="570"/>
      <c r="F21270" s="570"/>
      <c r="G21270" s="811"/>
      <c r="H21270" s="570"/>
      <c r="I21270" s="831"/>
      <c r="W21270">
        <f t="shared" si="2226"/>
      </c>
      <c r="X21270">
        <f t="shared" si="2227"/>
      </c>
      <c r="Y21270">
        <f t="shared" si="2228"/>
      </c>
      <c r="Z21270">
        <f t="shared" si="2229"/>
      </c>
    </row>
    <row r="21271" spans="1:26" ht="15" customHeight="1" thickBot="1">
      <c r="A21271" s="10"/>
      <c r="B21271" s="212"/>
      <c r="C21271" s="213"/>
      <c r="D21271" s="214"/>
      <c r="E21271" s="214"/>
      <c r="F21271" s="214"/>
      <c r="G21271" s="214"/>
      <c r="H21271" s="214"/>
      <c r="I21271" s="833"/>
      <c r="W21271">
        <f t="shared" si="2226"/>
      </c>
      <c r="X21271">
        <f t="shared" si="2227"/>
      </c>
      <c r="Y21271">
        <f t="shared" si="2228"/>
      </c>
      <c r="Z21271">
        <f t="shared" si="2229"/>
      </c>
    </row>
    <row r="21272" spans="1:26" ht="15" customHeight="1">
      <c r="A21272" s="10"/>
      <c r="B21272" s="216"/>
      <c r="C21272" s="217"/>
      <c r="D21272" s="218"/>
      <c r="E21272" s="218"/>
      <c r="F21272" s="218"/>
      <c r="G21272" s="219" t="s">
        <v>19</v>
      </c>
      <c r="H21272" s="218"/>
      <c r="I21272" s="834">
        <f>SUM(I21251:I21271)</f>
      </c>
      <c r="L21272">
        <f>SUM(L21251:L21271)</f>
      </c>
      <c r="W21272">
        <f t="shared" si="2226"/>
      </c>
      <c r="X21272">
        <f t="shared" si="2227"/>
      </c>
      <c r="Y21272">
        <f t="shared" si="2228"/>
      </c>
      <c r="Z21272">
        <f t="shared" si="2229"/>
      </c>
    </row>
    <row r="21273" spans="1:26" ht="15" customHeight="1">
      <c r="A21273" s="10"/>
      <c r="B21273" s="216"/>
      <c r="C21273" s="69"/>
      <c r="D21273" s="91"/>
      <c r="E21273" s="91"/>
      <c r="F21273" s="91"/>
      <c r="G21273" s="92"/>
      <c r="H21273" s="91"/>
      <c r="I21273" s="835"/>
      <c r="W21273">
        <f t="shared" si="2226"/>
      </c>
      <c r="X21273">
        <f t="shared" si="2227"/>
      </c>
      <c r="Y21273">
        <f t="shared" si="2228"/>
      </c>
      <c r="Z21273">
        <f t="shared" si="2229"/>
      </c>
    </row>
    <row r="21274" spans="1:26">
      <c r="A21274" s="222"/>
      <c r="B21274" s="222"/>
      <c r="C21274" s="154" t="s">
        <v>408</v>
      </c>
      <c r="D21274" s="154"/>
      <c r="E21274" s="154"/>
      <c r="F21274" s="154"/>
      <c r="G21274" s="154"/>
      <c r="H21274" s="223">
        <v>1</v>
      </c>
      <c r="I21274" s="835">
        <f>+L21272*H21274</f>
      </c>
      <c r="W21274">
        <f t="shared" si="2226"/>
      </c>
      <c r="X21274">
        <f t="shared" si="2227"/>
      </c>
      <c r="Y21274">
        <f t="shared" si="2228"/>
      </c>
      <c r="Z21274">
        <f t="shared" si="2229"/>
      </c>
    </row>
    <row r="21275" spans="1:26">
      <c r="A21275" s="10"/>
      <c r="B21275" s="10"/>
      <c r="C21275" s="10"/>
      <c r="D21275" s="10"/>
      <c r="E21275" s="10"/>
      <c r="F21275" s="10"/>
      <c r="G21275" s="10"/>
      <c r="H21275" s="10"/>
      <c r="I21275" s="97"/>
      <c r="W21275">
        <f t="shared" si="2226"/>
      </c>
      <c r="X21275">
        <f t="shared" si="2227"/>
      </c>
      <c r="Y21275">
        <f t="shared" si="2228"/>
      </c>
      <c r="Z21275">
        <f t="shared" si="2229"/>
      </c>
    </row>
    <row r="21276" spans="1:26" ht="15.75" thickBot="1">
      <c r="A21276" s="10"/>
      <c r="B21276" s="11" t="s">
        <v>20</v>
      </c>
      <c r="C21276" s="35"/>
      <c r="D21276" s="35"/>
      <c r="E21276" s="35"/>
      <c r="F21276" s="35"/>
      <c r="G21276" s="35"/>
      <c r="H21276" s="35"/>
      <c r="I21276" s="98"/>
      <c r="W21276">
        <f t="shared" si="2226"/>
      </c>
      <c r="X21276">
        <f t="shared" si="2227"/>
      </c>
      <c r="Y21276">
        <f t="shared" si="2228"/>
      </c>
      <c r="Z21276">
        <f t="shared" si="2229"/>
      </c>
    </row>
    <row r="21277" spans="1:26" ht="15.75" thickBot="1">
      <c r="A21277" s="99"/>
      <c r="B21277" s="11" t="s">
        <v>409</v>
      </c>
      <c r="C21277" s="39" t="s">
        <v>21</v>
      </c>
      <c r="D21277" s="40">
        <f>SUM(D21251:D21276)</f>
      </c>
      <c r="E21277" s="41">
        <f>IF(H21277=I21277,"OK","NO")</f>
      </c>
      <c r="F21277" s="40">
        <f>SUM(F21251:F21276)</f>
      </c>
      <c r="G21277" s="40">
        <f>SUM(G21251:G21276)</f>
      </c>
      <c r="H21277" s="41">
        <f>SUMPRODUCT(F21251:F21271,H21251:H21271)</f>
      </c>
      <c r="I21277" s="100">
        <f>SUMPRODUCT(I21272-I21273-I21274)</f>
      </c>
      <c r="J21277" s="118">
        <f>+I21277+I21235</f>
      </c>
      <c r="W21277">
        <f t="shared" si="2226"/>
      </c>
      <c r="X21277">
        <f t="shared" si="2227"/>
      </c>
      <c r="Y21277">
        <f t="shared" si="2228"/>
      </c>
      <c r="Z21277">
        <f t="shared" si="2229"/>
      </c>
    </row>
    <row r="21278" spans="1:26">
      <c r="A21278" s="10"/>
      <c r="B21278" s="10"/>
      <c r="C21278" s="91"/>
      <c r="D21278" s="91"/>
      <c r="E21278" s="91"/>
      <c r="F21278" s="91"/>
      <c r="G21278" s="91"/>
      <c r="H21278" s="91"/>
      <c r="I21278" s="91"/>
      <c r="W21278">
        <f t="shared" si="2226"/>
      </c>
      <c r="X21278">
        <f t="shared" si="2227"/>
      </c>
      <c r="Y21278">
        <f t="shared" si="2228"/>
      </c>
      <c r="Z21278">
        <f t="shared" si="2229"/>
      </c>
    </row>
    <row r="21279" spans="1:26">
      <c r="A21279" s="12" t="s">
        <v>315</v>
      </c>
      <c r="B21279" s="12"/>
      <c r="C21279" s="12"/>
      <c r="D21279" s="13"/>
      <c r="E21279" s="14"/>
      <c r="F21279" s="14"/>
      <c r="G21279" s="14"/>
      <c r="H21279" s="2"/>
      <c r="I21279" s="12"/>
      <c r="W21279">
        <f t="shared" si="2226"/>
      </c>
      <c r="X21279">
        <f t="shared" si="2227"/>
      </c>
      <c r="Y21279">
        <f t="shared" si="2228"/>
      </c>
      <c r="Z21279">
        <f t="shared" si="2229"/>
      </c>
    </row>
    <row r="21280" spans="1:26">
      <c r="W21280">
        <f t="shared" si="2226"/>
      </c>
      <c r="X21280">
        <f t="shared" si="2227"/>
      </c>
      <c r="Y21280">
        <f t="shared" si="2228"/>
      </c>
      <c r="Z21280">
        <f t="shared" si="2229"/>
      </c>
    </row>
    <row r="21281" spans="1:26">
      <c r="W21281">
        <f t="shared" si="2226"/>
      </c>
      <c r="X21281">
        <f t="shared" si="2227"/>
      </c>
      <c r="Y21281">
        <f t="shared" si="2228"/>
      </c>
      <c r="Z21281">
        <f t="shared" si="2229"/>
      </c>
    </row>
    <row r="21282" spans="1:26">
      <c r="W21282">
        <f t="shared" si="2226"/>
      </c>
      <c r="X21282">
        <f t="shared" si="2227"/>
      </c>
      <c r="Y21282">
        <f t="shared" si="2228"/>
      </c>
      <c r="Z21282">
        <f t="shared" si="2229"/>
      </c>
    </row>
    <row r="21283" spans="1:26">
      <c r="W21283">
        <f t="shared" si="2226"/>
      </c>
      <c r="X21283">
        <f t="shared" si="2227"/>
      </c>
      <c r="Y21283">
        <f t="shared" si="2228"/>
      </c>
      <c r="Z21283">
        <f t="shared" si="2229"/>
      </c>
    </row>
    <row r="21284" spans="1:26">
      <c r="A21284" s="1562" t="s">
        <v>0</v>
      </c>
      <c r="B21284" s="1562"/>
      <c r="C21284" s="1562"/>
      <c r="D21284" s="1562"/>
      <c r="E21284" s="1562"/>
      <c r="F21284" s="1562"/>
      <c r="G21284" s="1562"/>
      <c r="H21284" s="1562"/>
      <c r="I21284" s="1562"/>
      <c r="W21284">
        <f t="shared" si="2226"/>
      </c>
      <c r="X21284">
        <f t="shared" si="2227"/>
      </c>
      <c r="Y21284">
        <f t="shared" si="2228"/>
      </c>
      <c r="Z21284">
        <f t="shared" si="2229"/>
      </c>
    </row>
    <row r="21285" spans="1:26">
      <c r="W21285">
        <f t="shared" si="2226"/>
      </c>
      <c r="X21285">
        <f t="shared" si="2227"/>
      </c>
      <c r="Y21285">
        <f t="shared" si="2228"/>
      </c>
      <c r="Z21285">
        <f t="shared" si="2229"/>
      </c>
    </row>
    <row r="21286" spans="1:26">
      <c r="A21286" s="1" t="s">
        <v>1</v>
      </c>
      <c r="B21286" s="161"/>
      <c r="C21286" s="161"/>
      <c r="D21286" s="161"/>
      <c r="E21286" s="161"/>
      <c r="G21286" s="489" t="s">
        <v>2</v>
      </c>
      <c r="H21286" s="3" t="s">
        <v>2884</v>
      </c>
      <c r="W21286">
        <f t="shared" si="2226"/>
      </c>
      <c r="X21286">
        <f t="shared" si="2227"/>
      </c>
      <c r="Y21286">
        <f t="shared" si="2228"/>
      </c>
      <c r="Z21286">
        <f t="shared" si="2229"/>
      </c>
    </row>
    <row r="21287" spans="1:26">
      <c r="A21287" s="1" t="inlineStr">
        <is>
          <t>Dealer-007</t>
        </is>
      </c>
      <c r="B21287" s="161"/>
      <c r="C21287" s="161"/>
      <c r="D21287" s="161"/>
      <c r="E21287" s="161"/>
      <c r="F21287" s="4"/>
      <c r="G21287" s="488" t="s">
        <v>1440</v>
      </c>
      <c r="H21287" s="1" t="s">
        <v>2455</v>
      </c>
      <c r="W21287">
        <f t="shared" si="2226"/>
      </c>
      <c r="X21287">
        <f t="shared" si="2227"/>
      </c>
      <c r="Y21287">
        <f t="shared" si="2228"/>
      </c>
      <c r="Z21287">
        <f t="shared" si="2229"/>
      </c>
    </row>
    <row r="21288" spans="1:26">
      <c r="A21288" s="161" t="inlineStr">
        <is>
          <t>Address line (redacted)</t>
        </is>
      </c>
      <c r="B21288" s="1"/>
      <c r="C21288" s="161"/>
      <c r="D21288" s="161"/>
      <c r="E21288" s="161"/>
      <c r="F21288" s="161"/>
      <c r="W21288">
        <f t="shared" si="2226"/>
      </c>
      <c r="X21288">
        <f t="shared" si="2227"/>
      </c>
      <c r="Y21288">
        <f t="shared" si="2228"/>
      </c>
      <c r="Z21288">
        <f t="shared" si="2229"/>
      </c>
    </row>
    <row r="21289" spans="1:26">
      <c r="A21289" s="1" t="inlineStr">
        <is>
          <t>Address line (redacted)</t>
        </is>
      </c>
      <c r="B21289" s="1"/>
      <c r="C21289" s="1"/>
      <c r="D21289" s="161"/>
      <c r="E21289" s="161"/>
      <c r="F21289" s="161"/>
      <c r="G21289" s="161"/>
      <c r="H21289" s="161"/>
      <c r="I21289" s="161"/>
      <c r="W21289">
        <f t="shared" si="2226"/>
      </c>
      <c r="X21289">
        <f t="shared" si="2227"/>
      </c>
      <c r="Y21289">
        <f t="shared" si="2228"/>
      </c>
      <c r="Z21289">
        <f t="shared" si="2229"/>
      </c>
    </row>
    <row r="21290" spans="1:26">
      <c r="A21290" s="1" t="inlineStr">
        <is>
          <t>Address line (redacted)</t>
        </is>
      </c>
      <c r="B21290" s="1"/>
      <c r="C21290" s="161"/>
      <c r="D21290" s="161"/>
      <c r="E21290" s="161"/>
      <c r="F21290" s="161"/>
      <c r="G21290" s="161"/>
      <c r="H21290" s="161"/>
      <c r="I21290" s="161"/>
      <c r="W21290">
        <f t="shared" si="2226"/>
      </c>
      <c r="X21290">
        <f t="shared" si="2227"/>
      </c>
      <c r="Y21290">
        <f t="shared" si="2228"/>
      </c>
      <c r="Z21290">
        <f t="shared" si="2229"/>
      </c>
    </row>
    <row r="21291" spans="1:26">
      <c r="A21291" s="12" t="s">
        <v>4</v>
      </c>
      <c r="B21291" s="195" t="inlineStr">
        <is>
          <t>GSTIN-MASKED</t>
        </is>
      </c>
      <c r="C21291" s="161"/>
      <c r="D21291" s="196"/>
      <c r="E21291" s="196"/>
      <c r="F21291" s="196"/>
      <c r="G21291" s="196"/>
      <c r="H21291" s="196"/>
      <c r="I21291" s="161"/>
      <c r="W21291">
        <f t="shared" si="2226"/>
      </c>
      <c r="X21291">
        <f t="shared" si="2227"/>
      </c>
      <c r="Y21291">
        <f t="shared" si="2228"/>
      </c>
      <c r="Z21291">
        <f t="shared" si="2229"/>
      </c>
    </row>
    <row r="21292" spans="1:26">
      <c r="B21292" s="1"/>
      <c r="D21292" s="197"/>
      <c r="E21292" s="197"/>
      <c r="F21292" s="197"/>
      <c r="G21292" s="197"/>
      <c r="H21292" s="197"/>
      <c r="W21292">
        <f t="shared" si="2226"/>
      </c>
      <c r="X21292">
        <f t="shared" si="2227"/>
      </c>
      <c r="Y21292">
        <f t="shared" si="2228"/>
      </c>
      <c r="Z21292">
        <f t="shared" si="2229"/>
      </c>
    </row>
    <row r="21293" spans="1:26">
      <c r="A21293" s="1" t="s">
        <v>5</v>
      </c>
      <c r="D21293" s="197"/>
      <c r="E21293" s="197"/>
      <c r="F21293" s="197"/>
      <c r="G21293" s="197"/>
      <c r="H21293" s="197"/>
      <c r="W21293">
        <f t="shared" si="2226"/>
      </c>
      <c r="X21293">
        <f t="shared" si="2227"/>
      </c>
      <c r="Y21293">
        <f t="shared" si="2228"/>
      </c>
      <c r="Z21293">
        <f t="shared" si="2229"/>
      </c>
    </row>
    <row r="21294" spans="1:26">
      <c r="A21294" s="1" t="s">
        <v>6</v>
      </c>
      <c r="D21294" s="197"/>
      <c r="E21294" s="197"/>
      <c r="F21294" s="197"/>
      <c r="G21294" s="197"/>
      <c r="H21294" s="197"/>
      <c r="W21294">
        <f t="shared" si="2226"/>
      </c>
      <c r="X21294">
        <f t="shared" si="2227"/>
      </c>
      <c r="Y21294">
        <f t="shared" si="2228"/>
      </c>
      <c r="Z21294">
        <f t="shared" si="2229"/>
      </c>
    </row>
    <row r="21295" spans="1:26">
      <c r="A21295" s="1" t="s">
        <v>7</v>
      </c>
      <c r="W21295">
        <f t="shared" si="2226"/>
      </c>
      <c r="X21295">
        <f t="shared" si="2227"/>
      </c>
      <c r="Y21295">
        <f t="shared" si="2228"/>
      </c>
      <c r="Z21295">
        <f t="shared" si="2229"/>
      </c>
    </row>
    <row r="21296" spans="1:26" ht="24">
      <c r="A21296" s="179" t="s">
        <v>8</v>
      </c>
      <c r="B21296" s="180" t="s">
        <v>9</v>
      </c>
      <c r="C21296" s="89" t="s">
        <v>10</v>
      </c>
      <c r="D21296" s="181" t="s">
        <v>11</v>
      </c>
      <c r="E21296" s="181" t="s">
        <v>12</v>
      </c>
      <c r="F21296" s="181" t="s">
        <v>13</v>
      </c>
      <c r="G21296" s="181" t="s">
        <v>14</v>
      </c>
      <c r="H21296" s="179" t="s">
        <v>15</v>
      </c>
      <c r="I21296" s="182" t="s">
        <v>16</v>
      </c>
      <c r="W21296">
        <f t="shared" si="2226"/>
      </c>
      <c r="X21296">
        <f t="shared" si="2227"/>
      </c>
      <c r="Y21296">
        <f t="shared" si="2228"/>
      </c>
      <c r="Z21296">
        <f t="shared" si="2229"/>
      </c>
    </row>
    <row r="21297" spans="1:26">
      <c r="A21297" s="5"/>
      <c r="B21297" s="848" t="s">
        <v>644</v>
      </c>
      <c r="C21297" s="849"/>
      <c r="D21297" s="184"/>
      <c r="E21297" s="184"/>
      <c r="F21297" s="238"/>
      <c r="G21297" s="186"/>
      <c r="H21297" s="184"/>
      <c r="I21297" s="188"/>
      <c r="W21297">
        <f t="shared" si="2226"/>
      </c>
      <c r="X21297">
        <f t="shared" si="2227"/>
      </c>
      <c r="Y21297">
        <f t="shared" si="2228"/>
      </c>
      <c r="Z21297">
        <f t="shared" si="2229"/>
      </c>
    </row>
    <row r="21298" spans="1:26">
      <c r="A21298" s="5">
        <v>1</v>
      </c>
      <c r="B21298" s="8" t="s">
        <v>2610</v>
      </c>
      <c r="C21298" s="5" t="s">
        <v>1279</v>
      </c>
      <c r="D21298" s="5">
        <v>2</v>
      </c>
      <c r="E21298" s="5">
        <v>4</v>
      </c>
      <c r="F21298" s="16">
        <f>+E21298*D21298</f>
      </c>
      <c r="G21298" s="6">
        <f>+E21298*D21298</f>
      </c>
      <c r="H21298" s="5">
        <v>1</v>
      </c>
      <c r="I21298" s="183">
        <f>+H21298*D21298</f>
      </c>
      <c r="J21298">
        <f>1400*18%</f>
      </c>
      <c r="K21298">
        <f>+H21298-J21298</f>
      </c>
      <c r="L21298">
        <f>+K21298*D21298</f>
      </c>
      <c r="N21298">
        <f>+I21298-L21298*0.02</f>
      </c>
      <c r="W21298">
        <f t="shared" si="2226"/>
      </c>
      <c r="X21298">
        <f t="shared" si="2227"/>
      </c>
      <c r="Y21298">
        <f t="shared" si="2228"/>
      </c>
      <c r="Z21298">
        <f t="shared" si="2229"/>
      </c>
    </row>
    <row r="21299" spans="1:26">
      <c r="A21299" s="5"/>
      <c r="B21299" s="491"/>
      <c r="C21299" s="107"/>
      <c r="D21299" s="184"/>
      <c r="E21299" s="184"/>
      <c r="F21299" s="238"/>
      <c r="G21299" s="186"/>
      <c r="H21299" s="184"/>
      <c r="I21299" s="188"/>
      <c r="N21299">
        <f>+N21298/8</f>
      </c>
      <c r="W21299">
        <f t="shared" si="2226"/>
      </c>
      <c r="X21299">
        <f t="shared" si="2227"/>
      </c>
      <c r="Y21299">
        <f t="shared" si="2228"/>
      </c>
      <c r="Z21299">
        <f t="shared" si="2229"/>
      </c>
    </row>
    <row r="21300" spans="1:26">
      <c r="A21300" s="5"/>
      <c r="B21300" s="491"/>
      <c r="C21300" s="107"/>
      <c r="D21300" s="184"/>
      <c r="E21300" s="184"/>
      <c r="F21300" s="238"/>
      <c r="G21300" s="186"/>
      <c r="H21300" s="184"/>
      <c r="I21300" s="188"/>
      <c r="W21300">
        <f t="shared" si="2226"/>
      </c>
      <c r="X21300">
        <f t="shared" si="2227"/>
      </c>
      <c r="Y21300">
        <f t="shared" si="2228"/>
      </c>
      <c r="Z21300">
        <f t="shared" si="2229"/>
      </c>
    </row>
    <row r="21301" spans="1:26" s="55" customFormat="1">
      <c r="A21301" s="312"/>
      <c r="B21301" s="533"/>
      <c r="C21301" s="570"/>
      <c r="D21301" s="811"/>
      <c r="E21301" s="570"/>
      <c r="F21301" s="570"/>
      <c r="G21301" s="811"/>
      <c r="H21301" s="570"/>
      <c r="I21301" s="831"/>
      <c r="W21301">
        <f t="shared" si="2226"/>
      </c>
      <c r="X21301">
        <f t="shared" si="2227"/>
      </c>
      <c r="Y21301">
        <f t="shared" si="2228"/>
      </c>
      <c r="Z21301">
        <f t="shared" si="2229"/>
      </c>
    </row>
    <row r="21302" spans="1:26" s="55" customFormat="1">
      <c r="A21302" s="312"/>
      <c r="B21302" s="533"/>
      <c r="C21302" s="570"/>
      <c r="D21302" s="811"/>
      <c r="E21302" s="570"/>
      <c r="F21302" s="570"/>
      <c r="G21302" s="811"/>
      <c r="H21302" s="570"/>
      <c r="I21302" s="831"/>
      <c r="W21302">
        <f t="shared" si="2226"/>
      </c>
      <c r="X21302">
        <f t="shared" si="2227"/>
      </c>
      <c r="Y21302">
        <f t="shared" si="2228"/>
      </c>
      <c r="Z21302">
        <f t="shared" si="2229"/>
      </c>
    </row>
    <row r="21303" spans="1:26" s="464" customFormat="1">
      <c r="A21303" s="830"/>
      <c r="B21303" s="814"/>
      <c r="C21303" s="815"/>
      <c r="D21303" s="816"/>
      <c r="E21303" s="815"/>
      <c r="F21303" s="815"/>
      <c r="G21303" s="816"/>
      <c r="H21303" s="815"/>
      <c r="I21303" s="832"/>
      <c r="W21303">
        <f t="shared" si="2226"/>
      </c>
      <c r="X21303">
        <f t="shared" si="2227"/>
      </c>
      <c r="Y21303">
        <f t="shared" si="2228"/>
      </c>
      <c r="Z21303">
        <f t="shared" si="2229"/>
      </c>
    </row>
    <row r="21304" spans="1:26" s="464" customFormat="1">
      <c r="A21304" s="830"/>
      <c r="B21304" s="814"/>
      <c r="C21304" s="815"/>
      <c r="D21304" s="816"/>
      <c r="E21304" s="815"/>
      <c r="F21304" s="815"/>
      <c r="G21304" s="816"/>
      <c r="H21304" s="815"/>
      <c r="I21304" s="832"/>
      <c r="W21304">
        <f t="shared" si="2226"/>
      </c>
      <c r="X21304">
        <f t="shared" si="2227"/>
      </c>
      <c r="Y21304">
        <f t="shared" si="2228"/>
      </c>
      <c r="Z21304">
        <f t="shared" si="2229"/>
      </c>
    </row>
    <row r="21305" spans="1:26" s="464" customFormat="1">
      <c r="A21305" s="830"/>
      <c r="B21305" s="818"/>
      <c r="C21305" s="815"/>
      <c r="D21305" s="816"/>
      <c r="E21305" s="815"/>
      <c r="F21305" s="815"/>
      <c r="G21305" s="816"/>
      <c r="H21305" s="815"/>
      <c r="I21305" s="832"/>
      <c r="W21305">
        <f t="shared" si="2226"/>
      </c>
      <c r="X21305">
        <f t="shared" si="2227"/>
      </c>
      <c r="Y21305">
        <f t="shared" si="2228"/>
      </c>
      <c r="Z21305">
        <f t="shared" si="2229"/>
      </c>
    </row>
    <row r="21306" spans="1:26" s="55" customFormat="1">
      <c r="A21306" s="312"/>
      <c r="B21306" s="533"/>
      <c r="C21306" s="570"/>
      <c r="D21306" s="811"/>
      <c r="E21306" s="570"/>
      <c r="F21306" s="570"/>
      <c r="G21306" s="811"/>
      <c r="H21306" s="570"/>
      <c r="I21306" s="831"/>
      <c r="W21306">
        <f t="shared" si="2226"/>
      </c>
      <c r="X21306">
        <f t="shared" si="2227"/>
      </c>
      <c r="Y21306">
        <f t="shared" si="2228"/>
      </c>
      <c r="Z21306">
        <f t="shared" si="2229"/>
      </c>
    </row>
    <row r="21307" spans="1:26" s="55" customFormat="1">
      <c r="A21307" s="312"/>
      <c r="B21307" s="533"/>
      <c r="C21307" s="570"/>
      <c r="D21307" s="811"/>
      <c r="E21307" s="570"/>
      <c r="F21307" s="570"/>
      <c r="G21307" s="811"/>
      <c r="H21307" s="570"/>
      <c r="I21307" s="831"/>
      <c r="W21307">
        <f t="shared" si="2226"/>
      </c>
      <c r="X21307">
        <f t="shared" si="2227"/>
      </c>
      <c r="Y21307">
        <f t="shared" si="2228"/>
      </c>
      <c r="Z21307">
        <f t="shared" si="2229"/>
      </c>
    </row>
    <row r="21308" spans="1:26" s="55" customFormat="1">
      <c r="A21308" s="312"/>
      <c r="B21308" s="533"/>
      <c r="C21308" s="570"/>
      <c r="D21308" s="811"/>
      <c r="E21308" s="570"/>
      <c r="F21308" s="570"/>
      <c r="G21308" s="811"/>
      <c r="H21308" s="570"/>
      <c r="I21308" s="831"/>
      <c r="W21308">
        <f t="shared" si="2226"/>
      </c>
      <c r="X21308">
        <f t="shared" si="2227"/>
      </c>
      <c r="Y21308">
        <f t="shared" si="2228"/>
      </c>
      <c r="Z21308">
        <f t="shared" si="2229"/>
      </c>
    </row>
    <row r="21309" spans="1:26" s="55" customFormat="1">
      <c r="A21309" s="312"/>
      <c r="B21309" s="533"/>
      <c r="C21309" s="570"/>
      <c r="D21309" s="811"/>
      <c r="E21309" s="570"/>
      <c r="F21309" s="570"/>
      <c r="G21309" s="811"/>
      <c r="H21309" s="570"/>
      <c r="I21309" s="831"/>
      <c r="W21309">
        <f t="shared" si="2226"/>
      </c>
      <c r="X21309">
        <f t="shared" si="2227"/>
      </c>
      <c r="Y21309">
        <f t="shared" si="2228"/>
      </c>
      <c r="Z21309">
        <f t="shared" si="2229"/>
      </c>
    </row>
    <row r="21310" spans="1:26" s="55" customFormat="1">
      <c r="A21310" s="312"/>
      <c r="B21310" s="533"/>
      <c r="C21310" s="570"/>
      <c r="D21310" s="811"/>
      <c r="E21310" s="570"/>
      <c r="F21310" s="570"/>
      <c r="G21310" s="811"/>
      <c r="H21310" s="570"/>
      <c r="I21310" s="831"/>
      <c r="W21310">
        <f t="shared" si="2226"/>
      </c>
      <c r="X21310">
        <f t="shared" si="2227"/>
      </c>
      <c r="Y21310">
        <f t="shared" si="2228"/>
      </c>
      <c r="Z21310">
        <f t="shared" si="2229"/>
      </c>
    </row>
    <row r="21311" spans="1:26" s="55" customFormat="1">
      <c r="A21311" s="312"/>
      <c r="B21311" s="533"/>
      <c r="C21311" s="570"/>
      <c r="D21311" s="811"/>
      <c r="E21311" s="570"/>
      <c r="F21311" s="570"/>
      <c r="G21311" s="811"/>
      <c r="H21311" s="570"/>
      <c r="I21311" s="831"/>
      <c r="W21311">
        <f t="shared" si="2226"/>
      </c>
      <c r="X21311">
        <f t="shared" si="2227"/>
      </c>
      <c r="Y21311">
        <f t="shared" si="2228"/>
      </c>
      <c r="Z21311">
        <f t="shared" si="2229"/>
      </c>
    </row>
    <row r="21312" spans="1:26" ht="15" customHeight="1" thickBot="1">
      <c r="A21312" s="10"/>
      <c r="B21312" s="212"/>
      <c r="C21312" s="213"/>
      <c r="D21312" s="214"/>
      <c r="E21312" s="214"/>
      <c r="F21312" s="214"/>
      <c r="G21312" s="214"/>
      <c r="H21312" s="214"/>
      <c r="I21312" s="833"/>
      <c r="W21312">
        <f t="shared" si="2226"/>
      </c>
      <c r="X21312">
        <f t="shared" si="2227"/>
      </c>
      <c r="Y21312">
        <f t="shared" si="2228"/>
      </c>
      <c r="Z21312">
        <f t="shared" si="2229"/>
      </c>
    </row>
    <row r="21313" spans="1:26" ht="15" customHeight="1">
      <c r="A21313" s="10"/>
      <c r="B21313" s="216"/>
      <c r="C21313" s="217"/>
      <c r="D21313" s="218"/>
      <c r="E21313" s="218"/>
      <c r="F21313" s="218"/>
      <c r="G21313" s="219" t="s">
        <v>19</v>
      </c>
      <c r="H21313" s="218"/>
      <c r="I21313" s="834">
        <f>SUM(I21297:I21312)</f>
      </c>
      <c r="L21313">
        <f>SUM(L21297:L21312)</f>
      </c>
      <c r="W21313">
        <f t="shared" si="2226"/>
      </c>
      <c r="X21313">
        <f t="shared" si="2227"/>
      </c>
      <c r="Y21313">
        <f t="shared" si="2228"/>
      </c>
      <c r="Z21313">
        <f t="shared" si="2229"/>
      </c>
    </row>
    <row r="21314" spans="1:26" ht="15" customHeight="1">
      <c r="A21314" s="10"/>
      <c r="B21314" s="216"/>
      <c r="C21314" s="69"/>
      <c r="D21314" s="91"/>
      <c r="E21314" s="91"/>
      <c r="F21314" s="91"/>
      <c r="G21314" s="92"/>
      <c r="H21314" s="91"/>
      <c r="I21314" s="835"/>
      <c r="W21314">
        <f t="shared" si="2226"/>
      </c>
      <c r="X21314">
        <f t="shared" si="2227"/>
      </c>
      <c r="Y21314">
        <f t="shared" si="2228"/>
      </c>
      <c r="Z21314">
        <f t="shared" si="2229"/>
      </c>
    </row>
    <row r="21315" spans="1:26">
      <c r="A21315" s="222"/>
      <c r="B21315" s="222"/>
      <c r="C21315" s="154" t="s">
        <v>408</v>
      </c>
      <c r="D21315" s="154"/>
      <c r="E21315" s="154"/>
      <c r="F21315" s="154"/>
      <c r="G21315" s="154"/>
      <c r="H21315" s="223">
        <v>1</v>
      </c>
      <c r="I21315" s="835">
        <f>+L21313*H21315</f>
      </c>
      <c r="W21315">
        <f t="shared" si="2226"/>
      </c>
      <c r="X21315">
        <f t="shared" si="2227"/>
      </c>
      <c r="Y21315">
        <f t="shared" si="2228"/>
      </c>
      <c r="Z21315">
        <f t="shared" si="2229"/>
      </c>
    </row>
    <row r="21316" spans="1:26">
      <c r="A21316" s="10"/>
      <c r="B21316" s="10"/>
      <c r="C21316" s="10"/>
      <c r="D21316" s="10"/>
      <c r="E21316" s="10"/>
      <c r="F21316" s="10"/>
      <c r="G21316" s="10"/>
      <c r="H21316" s="10"/>
      <c r="I21316" s="97"/>
      <c r="W21316">
        <f t="shared" ref="W21316:W21379" si="2230">IF(LEFT($H21316&amp;"",5)="2019-",$H21316,W21315)</f>
      </c>
      <c r="X21316">
        <f t="shared" ref="X21316:X21379" si="2231">IF($W21316="",0,IF(COUNTIF($AB$2:$AB$80,$W21316)&gt;0,1,0))</f>
      </c>
      <c r="Y21316">
        <f t="shared" ref="Y21316:Y21379" si="2232">IF($C21316="","",UPPER(TRIM(IFERROR(LEFT($C21316&amp;"",FIND("/",$C21316&amp;"")-1),$C21316&amp;""))))</f>
      </c>
      <c r="Z21316">
        <f t="shared" ref="Z21316:Z21379" si="2233">IFERROR(IF(ISNUMBER($G21316),$G21316,0),0)</f>
      </c>
    </row>
    <row r="21317" spans="1:26" ht="15.75" thickBot="1">
      <c r="A21317" s="10"/>
      <c r="B21317" s="11" t="s">
        <v>20</v>
      </c>
      <c r="C21317" s="35"/>
      <c r="D21317" s="35"/>
      <c r="E21317" s="35"/>
      <c r="F21317" s="35"/>
      <c r="G21317" s="35"/>
      <c r="H21317" s="35"/>
      <c r="I21317" s="98"/>
      <c r="W21317">
        <f t="shared" si="2230"/>
      </c>
      <c r="X21317">
        <f t="shared" si="2231"/>
      </c>
      <c r="Y21317">
        <f t="shared" si="2232"/>
      </c>
      <c r="Z21317">
        <f t="shared" si="2233"/>
      </c>
    </row>
    <row r="21318" spans="1:26" ht="15.75" thickBot="1">
      <c r="A21318" s="99"/>
      <c r="B21318" s="11" t="s">
        <v>409</v>
      </c>
      <c r="C21318" s="39" t="s">
        <v>21</v>
      </c>
      <c r="D21318" s="40">
        <f>SUM(D21297:D21317)</f>
      </c>
      <c r="E21318" s="41">
        <f>IF(H21318=I21318,"OK","NO")</f>
      </c>
      <c r="F21318" s="40">
        <f>SUM(F21297:F21317)</f>
      </c>
      <c r="G21318" s="40">
        <f>SUM(G21297:G21317)</f>
      </c>
      <c r="H21318" s="41">
        <f>SUMPRODUCT(F21297:F21312,H21297:H21312)</f>
      </c>
      <c r="I21318" s="100">
        <f>SUMPRODUCT(I21313-I21314-I21315)</f>
      </c>
      <c r="J21318" s="118">
        <f>+I21318+I21281</f>
      </c>
      <c r="W21318">
        <f t="shared" si="2230"/>
      </c>
      <c r="X21318">
        <f t="shared" si="2231"/>
      </c>
      <c r="Y21318">
        <f t="shared" si="2232"/>
      </c>
      <c r="Z21318">
        <f t="shared" si="2233"/>
      </c>
    </row>
    <row r="21319" spans="1:26">
      <c r="A21319" s="10"/>
      <c r="B21319" s="10"/>
      <c r="C21319" s="91"/>
      <c r="D21319" s="91"/>
      <c r="E21319" s="91"/>
      <c r="F21319" s="91"/>
      <c r="G21319" s="91"/>
      <c r="H21319" s="91"/>
      <c r="I21319" s="91"/>
      <c r="W21319">
        <f t="shared" si="2230"/>
      </c>
      <c r="X21319">
        <f t="shared" si="2231"/>
      </c>
      <c r="Y21319">
        <f t="shared" si="2232"/>
      </c>
      <c r="Z21319">
        <f t="shared" si="2233"/>
      </c>
    </row>
    <row r="21320" spans="1:26">
      <c r="A21320" s="12" t="s">
        <v>315</v>
      </c>
      <c r="B21320" s="12"/>
      <c r="C21320" s="12"/>
      <c r="D21320" s="13"/>
      <c r="E21320" s="14"/>
      <c r="F21320" s="14"/>
      <c r="G21320" s="14"/>
      <c r="H21320" s="2"/>
      <c r="I21320" s="12"/>
      <c r="W21320">
        <f t="shared" si="2230"/>
      </c>
      <c r="X21320">
        <f t="shared" si="2231"/>
      </c>
      <c r="Y21320">
        <f t="shared" si="2232"/>
      </c>
      <c r="Z21320">
        <f t="shared" si="2233"/>
      </c>
    </row>
    <row r="21321" spans="1:26">
      <c r="W21321">
        <f t="shared" si="2230"/>
      </c>
      <c r="X21321">
        <f t="shared" si="2231"/>
      </c>
      <c r="Y21321">
        <f t="shared" si="2232"/>
      </c>
      <c r="Z21321">
        <f t="shared" si="2233"/>
      </c>
    </row>
    <row r="21322" spans="1:26">
      <c r="W21322">
        <f t="shared" si="2230"/>
      </c>
      <c r="X21322">
        <f t="shared" si="2231"/>
      </c>
      <c r="Y21322">
        <f t="shared" si="2232"/>
      </c>
      <c r="Z21322">
        <f t="shared" si="2233"/>
      </c>
    </row>
    <row r="21323" spans="1:26">
      <c r="W21323">
        <f t="shared" si="2230"/>
      </c>
      <c r="X21323">
        <f t="shared" si="2231"/>
      </c>
      <c r="Y21323">
        <f t="shared" si="2232"/>
      </c>
      <c r="Z21323">
        <f t="shared" si="2233"/>
      </c>
    </row>
    <row r="21324" spans="1:26">
      <c r="W21324">
        <f t="shared" si="2230"/>
      </c>
      <c r="X21324">
        <f t="shared" si="2231"/>
      </c>
      <c r="Y21324">
        <f t="shared" si="2232"/>
      </c>
      <c r="Z21324">
        <f t="shared" si="2233"/>
      </c>
    </row>
    <row r="21325" spans="1:26">
      <c r="A21325" s="1562" t="s">
        <v>0</v>
      </c>
      <c r="B21325" s="1562"/>
      <c r="C21325" s="1562"/>
      <c r="D21325" s="1562"/>
      <c r="E21325" s="1562"/>
      <c r="F21325" s="1562"/>
      <c r="G21325" s="1562"/>
      <c r="H21325" s="1562"/>
      <c r="I21325" s="1562"/>
      <c r="W21325">
        <f t="shared" si="2230"/>
      </c>
      <c r="X21325">
        <f t="shared" si="2231"/>
      </c>
      <c r="Y21325">
        <f t="shared" si="2232"/>
      </c>
      <c r="Z21325">
        <f t="shared" si="2233"/>
      </c>
    </row>
    <row r="21326" spans="1:26">
      <c r="W21326">
        <f t="shared" si="2230"/>
      </c>
      <c r="X21326">
        <f t="shared" si="2231"/>
      </c>
      <c r="Y21326">
        <f t="shared" si="2232"/>
      </c>
      <c r="Z21326">
        <f t="shared" si="2233"/>
      </c>
    </row>
    <row r="21327" spans="1:26">
      <c r="A21327" s="1" t="s">
        <v>1</v>
      </c>
      <c r="B21327" s="124"/>
      <c r="C21327" s="124"/>
      <c r="D21327" s="124"/>
      <c r="E21327" s="124"/>
      <c r="G21327" s="489" t="s">
        <v>2</v>
      </c>
      <c r="H21327" s="3" t="s">
        <v>2884</v>
      </c>
      <c r="I21327" s="124"/>
      <c r="W21327">
        <f t="shared" si="2230"/>
      </c>
      <c r="X21327">
        <f t="shared" si="2231"/>
      </c>
      <c r="Y21327">
        <f t="shared" si="2232"/>
      </c>
      <c r="Z21327">
        <f t="shared" si="2233"/>
      </c>
    </row>
    <row r="21328" spans="1:26">
      <c r="A21328" s="22" t="inlineStr">
        <is>
          <t>Dealer-057</t>
        </is>
      </c>
      <c r="F21328" s="4"/>
      <c r="G21328" s="488" t="s">
        <v>1440</v>
      </c>
      <c r="H21328" s="1" t="s">
        <v>2456</v>
      </c>
      <c r="W21328">
        <f t="shared" si="2230"/>
      </c>
      <c r="X21328">
        <f t="shared" si="2231"/>
      </c>
      <c r="Y21328">
        <f t="shared" si="2232"/>
      </c>
      <c r="Z21328">
        <f t="shared" si="2233"/>
      </c>
    </row>
    <row r="21329" spans="1:26">
      <c r="A21329" s="160" t="inlineStr">
        <is>
          <t>Dealer-013</t>
        </is>
      </c>
      <c r="B21329" s="1"/>
      <c r="W21329">
        <f t="shared" si="2230"/>
      </c>
      <c r="X21329">
        <f t="shared" si="2231"/>
      </c>
      <c r="Y21329">
        <f t="shared" si="2232"/>
      </c>
      <c r="Z21329">
        <f t="shared" si="2233"/>
      </c>
    </row>
    <row r="21330" spans="1:26">
      <c r="A21330" s="160" t="inlineStr">
        <is>
          <t>Address line (redacted)</t>
        </is>
      </c>
      <c r="B21330" s="1"/>
      <c r="W21330">
        <f t="shared" si="2230"/>
      </c>
      <c r="X21330">
        <f t="shared" si="2231"/>
      </c>
      <c r="Y21330">
        <f t="shared" si="2232"/>
      </c>
      <c r="Z21330">
        <f t="shared" si="2233"/>
      </c>
    </row>
    <row r="21331" spans="1:26">
      <c r="A21331" s="160" t="inlineStr">
        <is>
          <t>Address line (redacted)</t>
        </is>
      </c>
      <c r="B21331" s="243"/>
      <c r="W21331">
        <f t="shared" si="2230"/>
      </c>
      <c r="X21331">
        <f t="shared" si="2231"/>
      </c>
      <c r="Y21331">
        <f t="shared" si="2232"/>
      </c>
      <c r="Z21331">
        <f t="shared" si="2233"/>
      </c>
    </row>
    <row r="21332" spans="1:26">
      <c r="B21332" s="1"/>
      <c r="W21332">
        <f t="shared" si="2230"/>
      </c>
      <c r="X21332">
        <f t="shared" si="2231"/>
      </c>
      <c r="Y21332">
        <f t="shared" si="2232"/>
      </c>
      <c r="Z21332">
        <f t="shared" si="2233"/>
      </c>
    </row>
    <row r="21333" spans="1:26">
      <c r="A21333" s="1" t="s">
        <v>5</v>
      </c>
      <c r="M21333">
        <f>112*4</f>
      </c>
      <c r="W21333">
        <f t="shared" si="2230"/>
      </c>
      <c r="X21333">
        <f t="shared" si="2231"/>
      </c>
      <c r="Y21333">
        <f t="shared" si="2232"/>
      </c>
      <c r="Z21333">
        <f t="shared" si="2233"/>
      </c>
    </row>
    <row r="21334" spans="1:26">
      <c r="A21334" s="1" t="s">
        <v>6</v>
      </c>
      <c r="W21334">
        <f t="shared" si="2230"/>
      </c>
      <c r="X21334">
        <f t="shared" si="2231"/>
      </c>
      <c r="Y21334">
        <f t="shared" si="2232"/>
      </c>
      <c r="Z21334">
        <f t="shared" si="2233"/>
      </c>
    </row>
    <row r="21335" spans="1:26" ht="15.75" thickBot="1">
      <c r="A21335" s="1" t="s">
        <v>7</v>
      </c>
      <c r="W21335">
        <f t="shared" si="2230"/>
      </c>
      <c r="X21335">
        <f t="shared" si="2231"/>
      </c>
      <c r="Y21335">
        <f t="shared" si="2232"/>
      </c>
      <c r="Z21335">
        <f t="shared" si="2233"/>
      </c>
    </row>
    <row r="21336" spans="1:26" ht="24.75" thickBot="1">
      <c r="A21336" s="162" t="s">
        <v>8</v>
      </c>
      <c r="B21336" s="163" t="s">
        <v>9</v>
      </c>
      <c r="C21336" s="163" t="s">
        <v>10</v>
      </c>
      <c r="D21336" s="164" t="s">
        <v>11</v>
      </c>
      <c r="E21336" s="164" t="s">
        <v>12</v>
      </c>
      <c r="F21336" s="164" t="s">
        <v>13</v>
      </c>
      <c r="G21336" s="164" t="s">
        <v>14</v>
      </c>
      <c r="H21336" s="165" t="s">
        <v>15</v>
      </c>
      <c r="I21336" s="166" t="s">
        <v>16</v>
      </c>
      <c r="W21336">
        <f t="shared" si="2230"/>
      </c>
      <c r="X21336">
        <f t="shared" si="2231"/>
      </c>
      <c r="Y21336">
        <f t="shared" si="2232"/>
      </c>
      <c r="Z21336">
        <f t="shared" si="2233"/>
      </c>
    </row>
    <row r="21337" spans="1:26">
      <c r="A21337" s="57"/>
      <c r="B21337" s="1566" t="s">
        <v>2885</v>
      </c>
      <c r="C21337" s="1567"/>
      <c r="D21337" s="5"/>
      <c r="E21337" s="5"/>
      <c r="F21337" s="5"/>
      <c r="G21337" s="6"/>
      <c r="H21337" s="5"/>
      <c r="I21337" s="58"/>
      <c r="W21337">
        <f t="shared" si="2230"/>
      </c>
      <c r="X21337">
        <f t="shared" si="2231"/>
      </c>
      <c r="Y21337">
        <f t="shared" si="2232"/>
      </c>
      <c r="Z21337">
        <f t="shared" si="2233"/>
      </c>
    </row>
    <row r="21338" spans="1:26">
      <c r="A21338" s="5">
        <v>1</v>
      </c>
      <c r="B21338" s="17" t="s">
        <v>2876</v>
      </c>
      <c r="C21338" s="88" t="s">
        <v>303</v>
      </c>
      <c r="D21338" s="5">
        <v>2</v>
      </c>
      <c r="E21338" s="5">
        <v>24</v>
      </c>
      <c r="F21338" s="5">
        <f>+E21338*D21338</f>
      </c>
      <c r="G21338" s="9">
        <f>+E21338*D21338</f>
      </c>
      <c r="H21338" s="5">
        <v>1</v>
      </c>
      <c r="I21338" s="58">
        <f>+H21338*G21338</f>
      </c>
      <c r="J21338">
        <v>18</v>
      </c>
      <c r="K21338">
        <f>+H21338-J21338</f>
      </c>
      <c r="L21338">
        <f>+K21338*G21338</f>
      </c>
      <c r="N21338">
        <f>+H21338*24</f>
      </c>
      <c r="W21338">
        <f t="shared" si="2230"/>
      </c>
      <c r="X21338">
        <f t="shared" si="2231"/>
      </c>
      <c r="Y21338">
        <f t="shared" si="2232"/>
      </c>
      <c r="Z21338">
        <f t="shared" si="2233"/>
      </c>
    </row>
    <row r="21339" spans="1:26">
      <c r="A21339" s="5">
        <v>2</v>
      </c>
      <c r="B21339" s="836" t="s">
        <v>2876</v>
      </c>
      <c r="C21339" s="587" t="s">
        <v>303</v>
      </c>
      <c r="D21339" s="5">
        <v>2</v>
      </c>
      <c r="E21339" s="5">
        <v>24</v>
      </c>
      <c r="F21339" s="5">
        <f>+E21339*D21339</f>
      </c>
      <c r="G21339" s="9">
        <f>+E21339*D21339</f>
      </c>
      <c r="H21339" s="312" t="s">
        <v>780</v>
      </c>
      <c r="I21339" s="58"/>
      <c r="W21339">
        <f t="shared" si="2230"/>
      </c>
      <c r="X21339">
        <f t="shared" si="2231"/>
      </c>
      <c r="Y21339">
        <f t="shared" si="2232"/>
      </c>
      <c r="Z21339">
        <f t="shared" si="2233"/>
      </c>
    </row>
    <row r="21340" spans="1:26">
      <c r="A21340" s="5"/>
      <c r="B21340" s="1564" t="s">
        <v>2886</v>
      </c>
      <c r="C21340" s="1565"/>
      <c r="D21340" s="5"/>
      <c r="E21340" s="5"/>
      <c r="F21340" s="5"/>
      <c r="G21340" s="9"/>
      <c r="H21340" s="5"/>
      <c r="I21340" s="58"/>
      <c r="W21340">
        <f t="shared" si="2230"/>
      </c>
      <c r="X21340">
        <f t="shared" si="2231"/>
      </c>
      <c r="Y21340">
        <f t="shared" si="2232"/>
      </c>
      <c r="Z21340">
        <f t="shared" si="2233"/>
      </c>
    </row>
    <row r="21341" spans="1:26">
      <c r="A21341" s="167">
        <v>3</v>
      </c>
      <c r="B21341" s="8" t="s">
        <v>2887</v>
      </c>
      <c r="C21341" s="9" t="s">
        <v>2888</v>
      </c>
      <c r="D21341" s="107">
        <v>1</v>
      </c>
      <c r="E21341" s="5">
        <v>1</v>
      </c>
      <c r="F21341" s="5">
        <f>+E21341*D21341</f>
      </c>
      <c r="G21341" s="9">
        <f>+E21341*D21341</f>
      </c>
      <c r="H21341" s="5">
        <v>1</v>
      </c>
      <c r="I21341" s="58">
        <f>+H21341*G21341</f>
      </c>
      <c r="J21341">
        <f>1125*18%</f>
      </c>
      <c r="K21341">
        <f>+H21341-J21341</f>
      </c>
      <c r="L21341">
        <f>+K21341*G21341</f>
      </c>
      <c r="W21341">
        <f t="shared" si="2230"/>
      </c>
      <c r="X21341">
        <f t="shared" si="2231"/>
      </c>
      <c r="Y21341">
        <f t="shared" si="2232"/>
      </c>
      <c r="Z21341">
        <f t="shared" si="2233"/>
      </c>
    </row>
    <row r="21342" spans="1:26">
      <c r="A21342" s="167">
        <v>4</v>
      </c>
      <c r="B21342" s="8" t="s">
        <v>2887</v>
      </c>
      <c r="C21342" s="9" t="s">
        <v>2889</v>
      </c>
      <c r="D21342" s="107">
        <v>1</v>
      </c>
      <c r="E21342" s="5">
        <v>1</v>
      </c>
      <c r="F21342" s="5">
        <f>+E21342*D21342</f>
      </c>
      <c r="G21342" s="9">
        <f>+E21342*D21342</f>
      </c>
      <c r="H21342" s="5">
        <v>1</v>
      </c>
      <c r="I21342" s="58">
        <f>+H21342*G21342</f>
      </c>
      <c r="J21342">
        <f>1125*18%</f>
      </c>
      <c r="K21342">
        <f>+H21342-J21342</f>
      </c>
      <c r="L21342">
        <f>+K21342*G21342</f>
      </c>
      <c r="W21342">
        <f t="shared" si="2230"/>
      </c>
      <c r="X21342">
        <f t="shared" si="2231"/>
      </c>
      <c r="Y21342">
        <f t="shared" si="2232"/>
      </c>
      <c r="Z21342">
        <f t="shared" si="2233"/>
      </c>
    </row>
    <row r="21343" spans="1:26">
      <c r="A21343" s="57"/>
      <c r="B21343" s="244"/>
      <c r="C21343" s="104"/>
      <c r="D21343" s="184"/>
      <c r="E21343" s="184"/>
      <c r="F21343" s="245"/>
      <c r="G21343" s="187"/>
      <c r="H21343" s="184"/>
      <c r="I21343" s="108"/>
      <c r="W21343">
        <f t="shared" si="2230"/>
      </c>
      <c r="X21343">
        <f t="shared" si="2231"/>
      </c>
      <c r="Y21343">
        <f t="shared" si="2232"/>
      </c>
      <c r="Z21343">
        <f t="shared" si="2233"/>
      </c>
    </row>
    <row r="21344" spans="1:26">
      <c r="A21344" s="57"/>
      <c r="B21344" s="244"/>
      <c r="C21344" s="104"/>
      <c r="D21344" s="184"/>
      <c r="E21344" s="184"/>
      <c r="F21344" s="245"/>
      <c r="G21344" s="187"/>
      <c r="H21344" s="184"/>
      <c r="I21344" s="108"/>
      <c r="W21344">
        <f t="shared" si="2230"/>
      </c>
      <c r="X21344">
        <f t="shared" si="2231"/>
      </c>
      <c r="Y21344">
        <f t="shared" si="2232"/>
      </c>
      <c r="Z21344">
        <f t="shared" si="2233"/>
      </c>
    </row>
    <row r="21345" spans="1:26">
      <c r="A21345" s="57"/>
      <c r="B21345" s="244"/>
      <c r="C21345" s="104"/>
      <c r="D21345" s="184"/>
      <c r="E21345" s="184"/>
      <c r="F21345" s="245"/>
      <c r="G21345" s="187"/>
      <c r="H21345" s="184"/>
      <c r="I21345" s="108"/>
      <c r="W21345">
        <f t="shared" si="2230"/>
      </c>
      <c r="X21345">
        <f t="shared" si="2231"/>
      </c>
      <c r="Y21345">
        <f t="shared" si="2232"/>
      </c>
      <c r="Z21345">
        <f t="shared" si="2233"/>
      </c>
    </row>
    <row r="21346" spans="1:26">
      <c r="A21346" s="57"/>
      <c r="B21346" s="244"/>
      <c r="C21346" s="104"/>
      <c r="D21346" s="184"/>
      <c r="E21346" s="184"/>
      <c r="F21346" s="245"/>
      <c r="G21346" s="187"/>
      <c r="H21346" s="184"/>
      <c r="I21346" s="108"/>
      <c r="W21346">
        <f t="shared" si="2230"/>
      </c>
      <c r="X21346">
        <f t="shared" si="2231"/>
      </c>
      <c r="Y21346">
        <f t="shared" si="2232"/>
      </c>
      <c r="Z21346">
        <f t="shared" si="2233"/>
      </c>
    </row>
    <row r="21347" spans="1:26">
      <c r="A21347" s="57"/>
      <c r="B21347" s="244"/>
      <c r="C21347" s="104"/>
      <c r="D21347" s="184"/>
      <c r="E21347" s="184"/>
      <c r="F21347" s="245"/>
      <c r="G21347" s="187"/>
      <c r="H21347" s="184"/>
      <c r="I21347" s="108"/>
      <c r="W21347">
        <f t="shared" si="2230"/>
      </c>
      <c r="X21347">
        <f t="shared" si="2231"/>
      </c>
      <c r="Y21347">
        <f t="shared" si="2232"/>
      </c>
      <c r="Z21347">
        <f t="shared" si="2233"/>
      </c>
    </row>
    <row r="21348" spans="1:26">
      <c r="A21348" s="57"/>
      <c r="B21348" s="8"/>
      <c r="C21348" s="9"/>
      <c r="D21348" s="184"/>
      <c r="E21348" s="184"/>
      <c r="F21348" s="245"/>
      <c r="G21348" s="187"/>
      <c r="H21348" s="184"/>
      <c r="I21348" s="108"/>
      <c r="W21348">
        <f t="shared" si="2230"/>
      </c>
      <c r="X21348">
        <f t="shared" si="2231"/>
      </c>
      <c r="Y21348">
        <f t="shared" si="2232"/>
      </c>
      <c r="Z21348">
        <f t="shared" si="2233"/>
      </c>
    </row>
    <row r="21349" spans="1:26" ht="15" customHeight="1">
      <c r="A21349" s="57"/>
      <c r="B21349" s="1576" t="s">
        <v>2980</v>
      </c>
      <c r="C21349" s="1577"/>
      <c r="D21349" s="184"/>
      <c r="E21349" s="184"/>
      <c r="F21349" s="245"/>
      <c r="G21349" s="187"/>
      <c r="H21349" s="184"/>
      <c r="I21349" s="108"/>
      <c r="W21349">
        <f t="shared" si="2230"/>
      </c>
      <c r="X21349">
        <f t="shared" si="2231"/>
      </c>
      <c r="Y21349">
        <f t="shared" si="2232"/>
      </c>
      <c r="Z21349">
        <f t="shared" si="2233"/>
      </c>
    </row>
    <row r="21350" spans="1:26" ht="15" customHeight="1">
      <c r="A21350" s="57"/>
      <c r="B21350" s="1578"/>
      <c r="C21350" s="1579"/>
      <c r="D21350" s="184"/>
      <c r="E21350" s="184"/>
      <c r="F21350" s="245"/>
      <c r="G21350" s="187"/>
      <c r="H21350" s="184"/>
      <c r="I21350" s="108"/>
      <c r="W21350">
        <f t="shared" si="2230"/>
      </c>
      <c r="X21350">
        <f t="shared" si="2231"/>
      </c>
      <c r="Y21350">
        <f t="shared" si="2232"/>
      </c>
      <c r="Z21350">
        <f t="shared" si="2233"/>
      </c>
    </row>
    <row r="21351" spans="1:26">
      <c r="A21351" s="57"/>
      <c r="B21351" s="1578"/>
      <c r="C21351" s="1579"/>
      <c r="D21351" s="184"/>
      <c r="E21351" s="184"/>
      <c r="F21351" s="245"/>
      <c r="G21351" s="187"/>
      <c r="H21351" s="184"/>
      <c r="I21351" s="108"/>
      <c r="W21351">
        <f t="shared" si="2230"/>
      </c>
      <c r="X21351">
        <f t="shared" si="2231"/>
      </c>
      <c r="Y21351">
        <f t="shared" si="2232"/>
      </c>
      <c r="Z21351">
        <f t="shared" si="2233"/>
      </c>
    </row>
    <row r="21352" spans="1:26">
      <c r="A21352" s="57"/>
      <c r="B21352" s="1580"/>
      <c r="C21352" s="1581"/>
      <c r="D21352" s="184"/>
      <c r="E21352" s="184"/>
      <c r="F21352" s="245"/>
      <c r="G21352" s="187"/>
      <c r="H21352" s="184"/>
      <c r="I21352" s="108"/>
      <c r="W21352">
        <f t="shared" si="2230"/>
      </c>
      <c r="X21352">
        <f t="shared" si="2231"/>
      </c>
      <c r="Y21352">
        <f t="shared" si="2232"/>
      </c>
      <c r="Z21352">
        <f t="shared" si="2233"/>
      </c>
    </row>
    <row r="21353" spans="1:26" ht="15.75" thickBot="1">
      <c r="A21353" s="33"/>
      <c r="B21353" s="17"/>
      <c r="C21353" s="88"/>
      <c r="D21353" s="23"/>
      <c r="E21353" s="23"/>
      <c r="F21353" s="171"/>
      <c r="G21353" s="24"/>
      <c r="H21353" s="23"/>
      <c r="I21353" s="172"/>
      <c r="W21353">
        <f t="shared" si="2230"/>
      </c>
      <c r="X21353">
        <f t="shared" si="2231"/>
      </c>
      <c r="Y21353">
        <f t="shared" si="2232"/>
      </c>
      <c r="Z21353">
        <f t="shared" si="2233"/>
      </c>
    </row>
    <row r="21354" spans="1:26">
      <c r="A21354" s="37"/>
      <c r="B21354" s="17"/>
      <c r="C21354" s="10"/>
      <c r="D21354" s="91"/>
      <c r="E21354" s="91"/>
      <c r="F21354" s="91"/>
      <c r="G21354" s="92" t="s">
        <v>19</v>
      </c>
      <c r="H21354" s="91"/>
      <c r="I21354" s="111">
        <f>SUM(I21337:I21353)</f>
      </c>
      <c r="L21354">
        <f>SUM(L21338:L21353)</f>
      </c>
      <c r="W21354">
        <f t="shared" si="2230"/>
      </c>
      <c r="X21354">
        <f t="shared" si="2231"/>
      </c>
      <c r="Y21354">
        <f t="shared" si="2232"/>
      </c>
      <c r="Z21354">
        <f t="shared" si="2233"/>
      </c>
    </row>
    <row r="21355" spans="1:26" s="54" customFormat="1">
      <c r="A21355" s="149"/>
      <c r="B21355" s="276"/>
      <c r="C21355" s="156"/>
      <c r="D21355" s="868"/>
      <c r="E21355" s="868" t="s">
        <v>2942</v>
      </c>
      <c r="F21355" s="871">
        <v>0.02</v>
      </c>
      <c r="G21355" s="869" t="s">
        <v>491</v>
      </c>
      <c r="H21355" s="868"/>
      <c r="I21355" s="870">
        <f>+L21354*F21355</f>
      </c>
      <c r="W21355">
        <f t="shared" si="2230"/>
      </c>
      <c r="X21355">
        <f t="shared" si="2231"/>
      </c>
      <c r="Y21355">
        <f t="shared" si="2232"/>
      </c>
      <c r="Z21355">
        <f t="shared" si="2233"/>
      </c>
    </row>
    <row r="21356" spans="1:26">
      <c r="A21356" s="37"/>
      <c r="B21356" s="17"/>
      <c r="C21356" s="35"/>
      <c r="D21356" s="114"/>
      <c r="E21356" s="114"/>
      <c r="F21356" s="114"/>
      <c r="G21356" s="867"/>
      <c r="H21356" s="114"/>
      <c r="I21356" s="115"/>
      <c r="W21356">
        <f t="shared" si="2230"/>
      </c>
      <c r="X21356">
        <f t="shared" si="2231"/>
      </c>
      <c r="Y21356">
        <f t="shared" si="2232"/>
      </c>
      <c r="Z21356">
        <f t="shared" si="2233"/>
      </c>
    </row>
    <row r="21357" spans="1:26" ht="15.75" thickBot="1">
      <c r="A21357" s="33"/>
      <c r="B21357" s="11" t="s">
        <v>20</v>
      </c>
      <c r="C21357" s="35"/>
      <c r="D21357" s="35"/>
      <c r="E21357" s="173"/>
      <c r="F21357" s="173"/>
      <c r="G21357" s="173"/>
      <c r="H21357" s="247"/>
      <c r="I21357" s="174"/>
      <c r="W21357">
        <f t="shared" si="2230"/>
      </c>
      <c r="X21357">
        <f t="shared" si="2231"/>
      </c>
      <c r="Y21357">
        <f t="shared" si="2232"/>
      </c>
      <c r="Z21357">
        <f t="shared" si="2233"/>
      </c>
    </row>
    <row r="21358" spans="1:26" ht="15.75" thickBot="1">
      <c r="A21358" s="175"/>
      <c r="B21358" s="38"/>
      <c r="C21358" s="39" t="s">
        <v>21</v>
      </c>
      <c r="D21358" s="40">
        <f>SUM(D21337:D21357)</f>
      </c>
      <c r="E21358" s="41">
        <f>IF(H21358=I21358,"OK","NO")</f>
      </c>
      <c r="F21358" s="176">
        <f>SUM(F21337:F21357)</f>
      </c>
      <c r="G21358" s="40">
        <f>SUM(G21337:G21357)</f>
      </c>
      <c r="H21358" s="41">
        <f>SUMPRODUCT(F21337:F21353,H21337:H21353)</f>
      </c>
      <c r="I21358" s="43">
        <f>+I21354-I21355</f>
      </c>
      <c r="W21358">
        <f t="shared" si="2230"/>
      </c>
      <c r="X21358">
        <f t="shared" si="2231"/>
      </c>
      <c r="Y21358">
        <f t="shared" si="2232"/>
      </c>
      <c r="Z21358">
        <f t="shared" si="2233"/>
      </c>
    </row>
    <row r="21359" spans="1:26" ht="15.75" thickBot="1">
      <c r="A21359" s="44"/>
      <c r="B21359" s="116"/>
      <c r="C21359" s="45"/>
      <c r="D21359" s="45"/>
      <c r="E21359" s="45"/>
      <c r="F21359" s="45"/>
      <c r="G21359" s="45"/>
      <c r="H21359" s="45"/>
      <c r="I21359" s="47"/>
      <c r="W21359">
        <f t="shared" si="2230"/>
      </c>
      <c r="X21359">
        <f t="shared" si="2231"/>
      </c>
      <c r="Y21359">
        <f t="shared" si="2232"/>
      </c>
      <c r="Z21359">
        <f t="shared" si="2233"/>
      </c>
    </row>
    <row r="21360" spans="1:26">
      <c r="A21360" s="12" t="s">
        <v>432</v>
      </c>
      <c r="B21360" s="12"/>
      <c r="C21360" s="12"/>
      <c r="D21360" s="13"/>
      <c r="E21360" s="14"/>
      <c r="F21360" s="14"/>
      <c r="G21360" s="14"/>
      <c r="H21360" s="2"/>
      <c r="I21360" s="12"/>
      <c r="W21360">
        <f t="shared" si="2230"/>
      </c>
      <c r="X21360">
        <f t="shared" si="2231"/>
      </c>
      <c r="Y21360">
        <f t="shared" si="2232"/>
      </c>
      <c r="Z21360">
        <f t="shared" si="2233"/>
      </c>
    </row>
    <row r="21361" spans="1:26">
      <c r="W21361">
        <f t="shared" si="2230"/>
      </c>
      <c r="X21361">
        <f t="shared" si="2231"/>
      </c>
      <c r="Y21361">
        <f t="shared" si="2232"/>
      </c>
      <c r="Z21361">
        <f t="shared" si="2233"/>
      </c>
    </row>
    <row r="21362" spans="1:26">
      <c r="W21362">
        <f t="shared" si="2230"/>
      </c>
      <c r="X21362">
        <f t="shared" si="2231"/>
      </c>
      <c r="Y21362">
        <f t="shared" si="2232"/>
      </c>
      <c r="Z21362">
        <f t="shared" si="2233"/>
      </c>
    </row>
    <row r="21363" spans="1:26">
      <c r="W21363">
        <f t="shared" si="2230"/>
      </c>
      <c r="X21363">
        <f t="shared" si="2231"/>
      </c>
      <c r="Y21363">
        <f t="shared" si="2232"/>
      </c>
      <c r="Z21363">
        <f t="shared" si="2233"/>
      </c>
    </row>
    <row r="21364" spans="1:26">
      <c r="W21364">
        <f t="shared" si="2230"/>
      </c>
      <c r="X21364">
        <f t="shared" si="2231"/>
      </c>
      <c r="Y21364">
        <f t="shared" si="2232"/>
      </c>
      <c r="Z21364">
        <f t="shared" si="2233"/>
      </c>
    </row>
    <row r="21365" spans="1:26">
      <c r="A21365" s="1562" t="s">
        <v>0</v>
      </c>
      <c r="B21365" s="1562"/>
      <c r="C21365" s="1562"/>
      <c r="D21365" s="1562"/>
      <c r="E21365" s="1562"/>
      <c r="F21365" s="1562"/>
      <c r="G21365" s="1562"/>
      <c r="H21365" s="1562"/>
      <c r="I21365" s="1562"/>
      <c r="W21365">
        <f t="shared" si="2230"/>
      </c>
      <c r="X21365">
        <f t="shared" si="2231"/>
      </c>
      <c r="Y21365">
        <f t="shared" si="2232"/>
      </c>
      <c r="Z21365">
        <f t="shared" si="2233"/>
      </c>
    </row>
    <row r="21366" spans="1:26">
      <c r="W21366">
        <f t="shared" si="2230"/>
      </c>
      <c r="X21366">
        <f t="shared" si="2231"/>
      </c>
      <c r="Y21366">
        <f t="shared" si="2232"/>
      </c>
      <c r="Z21366">
        <f t="shared" si="2233"/>
      </c>
    </row>
    <row r="21367" spans="1:26">
      <c r="A21367" s="1" t="s">
        <v>1</v>
      </c>
      <c r="B21367" s="1"/>
      <c r="G21367" s="495" t="s">
        <v>2</v>
      </c>
      <c r="H21367" s="3" t="s">
        <v>2884</v>
      </c>
      <c r="W21367">
        <f t="shared" si="2230"/>
      </c>
      <c r="X21367">
        <f t="shared" si="2231"/>
      </c>
      <c r="Y21367">
        <f t="shared" si="2232"/>
      </c>
      <c r="Z21367">
        <f t="shared" si="2233"/>
      </c>
    </row>
    <row r="21368" spans="1:26">
      <c r="A21368" s="1" t="inlineStr">
        <is>
          <t>Dealer-184</t>
        </is>
      </c>
      <c r="B21368" s="1"/>
      <c r="C21368" s="51"/>
      <c r="G21368" s="496" t="s">
        <v>1440</v>
      </c>
      <c r="H21368" s="1" t="s">
        <v>2890</v>
      </c>
      <c r="W21368">
        <f t="shared" si="2230"/>
      </c>
      <c r="X21368">
        <f t="shared" si="2231"/>
      </c>
      <c r="Y21368">
        <f t="shared" si="2232"/>
      </c>
      <c r="Z21368">
        <f t="shared" si="2233"/>
      </c>
    </row>
    <row r="21369" spans="1:26">
      <c r="A21369" s="1" t="inlineStr">
        <is>
          <t>Address line (redacted)</t>
        </is>
      </c>
      <c r="B21369" s="1"/>
      <c r="C21369" s="51"/>
      <c r="W21369">
        <f t="shared" si="2230"/>
      </c>
      <c r="X21369">
        <f t="shared" si="2231"/>
      </c>
      <c r="Y21369">
        <f t="shared" si="2232"/>
      </c>
      <c r="Z21369">
        <f t="shared" si="2233"/>
      </c>
    </row>
    <row r="21370" spans="1:26">
      <c r="A21370" s="1"/>
      <c r="B21370" s="1"/>
      <c r="C21370" s="51"/>
      <c r="W21370">
        <f t="shared" si="2230"/>
      </c>
      <c r="X21370">
        <f t="shared" si="2231"/>
      </c>
      <c r="Y21370">
        <f t="shared" si="2232"/>
      </c>
      <c r="Z21370">
        <f t="shared" si="2233"/>
      </c>
    </row>
    <row r="21371" spans="1:26">
      <c r="A21371" s="1"/>
      <c r="B21371" s="1582"/>
      <c r="C21371" s="1582"/>
      <c r="W21371">
        <f t="shared" si="2230"/>
      </c>
      <c r="X21371">
        <f t="shared" si="2231"/>
      </c>
      <c r="Y21371">
        <f t="shared" si="2232"/>
      </c>
      <c r="Z21371">
        <f t="shared" si="2233"/>
      </c>
    </row>
    <row r="21372" spans="1:26">
      <c r="A21372" s="49" t="s">
        <v>4</v>
      </c>
      <c r="B21372" s="87"/>
      <c r="W21372">
        <f t="shared" si="2230"/>
      </c>
      <c r="X21372">
        <f t="shared" si="2231"/>
      </c>
      <c r="Y21372">
        <f t="shared" si="2232"/>
      </c>
      <c r="Z21372">
        <f t="shared" si="2233"/>
      </c>
    </row>
    <row r="21373" spans="1:26">
      <c r="A21373" s="12"/>
      <c r="B21373" s="86"/>
      <c r="W21373">
        <f t="shared" si="2230"/>
      </c>
      <c r="X21373">
        <f t="shared" si="2231"/>
      </c>
      <c r="Y21373">
        <f t="shared" si="2232"/>
      </c>
      <c r="Z21373">
        <f t="shared" si="2233"/>
      </c>
    </row>
    <row r="21374" spans="1:26">
      <c r="A21374" s="1" t="s">
        <v>5</v>
      </c>
      <c r="W21374">
        <f t="shared" si="2230"/>
      </c>
      <c r="X21374">
        <f t="shared" si="2231"/>
      </c>
      <c r="Y21374">
        <f t="shared" si="2232"/>
      </c>
      <c r="Z21374">
        <f t="shared" si="2233"/>
      </c>
    </row>
    <row r="21375" spans="1:26">
      <c r="A21375" s="1" t="s">
        <v>6</v>
      </c>
      <c r="W21375">
        <f t="shared" si="2230"/>
      </c>
      <c r="X21375">
        <f t="shared" si="2231"/>
      </c>
      <c r="Y21375">
        <f t="shared" si="2232"/>
      </c>
      <c r="Z21375">
        <f t="shared" si="2233"/>
      </c>
    </row>
    <row r="21376" spans="1:26" ht="15.75" thickBot="1">
      <c r="A21376" s="1" t="s">
        <v>7</v>
      </c>
      <c r="W21376">
        <f t="shared" si="2230"/>
      </c>
      <c r="X21376">
        <f t="shared" si="2231"/>
      </c>
      <c r="Y21376">
        <f t="shared" si="2232"/>
      </c>
      <c r="Z21376">
        <f t="shared" si="2233"/>
      </c>
    </row>
    <row r="21377" spans="1:26" ht="24">
      <c r="A21377" s="26" t="s">
        <v>8</v>
      </c>
      <c r="B21377" s="27" t="s">
        <v>9</v>
      </c>
      <c r="C21377" s="27" t="s">
        <v>10</v>
      </c>
      <c r="D21377" s="200" t="s">
        <v>11</v>
      </c>
      <c r="E21377" s="200" t="s">
        <v>12</v>
      </c>
      <c r="F21377" s="200" t="s">
        <v>13</v>
      </c>
      <c r="G21377" s="200" t="s">
        <v>14</v>
      </c>
      <c r="H21377" s="201" t="s">
        <v>15</v>
      </c>
      <c r="I21377" s="202" t="s">
        <v>16</v>
      </c>
      <c r="W21377">
        <f t="shared" si="2230"/>
      </c>
      <c r="X21377">
        <f t="shared" si="2231"/>
      </c>
      <c r="Y21377">
        <f t="shared" si="2232"/>
      </c>
      <c r="Z21377">
        <f t="shared" si="2233"/>
      </c>
    </row>
    <row r="21378" spans="1:26">
      <c r="A21378" s="107"/>
      <c r="B21378" s="1564" t="s">
        <v>17</v>
      </c>
      <c r="C21378" s="1565"/>
      <c r="D21378" s="53"/>
      <c r="E21378" s="53"/>
      <c r="F21378" s="91"/>
      <c r="G21378" s="92"/>
      <c r="H21378" s="91"/>
      <c r="I21378" s="250"/>
      <c r="W21378">
        <f t="shared" si="2230"/>
      </c>
      <c r="X21378">
        <f t="shared" si="2231"/>
      </c>
      <c r="Y21378">
        <f t="shared" si="2232"/>
      </c>
      <c r="Z21378">
        <f t="shared" si="2233"/>
      </c>
    </row>
    <row r="21379" spans="1:26">
      <c r="A21379" s="5">
        <v>1</v>
      </c>
      <c r="B21379" s="8" t="s">
        <v>454</v>
      </c>
      <c r="C21379" s="5" t="s">
        <v>453</v>
      </c>
      <c r="D21379" s="5">
        <v>1</v>
      </c>
      <c r="E21379" s="5">
        <v>5</v>
      </c>
      <c r="F21379" s="5">
        <f>+E21379*D21379</f>
      </c>
      <c r="G21379" s="6">
        <f>+E21379*D21379</f>
      </c>
      <c r="H21379" s="5">
        <v>1</v>
      </c>
      <c r="I21379" s="102">
        <f>+H21379*G21379</f>
      </c>
      <c r="W21379">
        <f t="shared" si="2230"/>
      </c>
      <c r="X21379">
        <f t="shared" si="2231"/>
      </c>
      <c r="Y21379">
        <f t="shared" si="2232"/>
      </c>
      <c r="Z21379">
        <f t="shared" si="2233"/>
      </c>
    </row>
    <row r="21380" spans="1:26">
      <c r="A21380" s="5"/>
      <c r="B21380" s="8"/>
      <c r="C21380" s="5"/>
      <c r="D21380" s="5"/>
      <c r="E21380" s="5"/>
      <c r="F21380" s="5"/>
      <c r="G21380" s="6"/>
      <c r="H21380" s="5"/>
      <c r="I21380" s="102"/>
      <c r="W21380">
        <f t="shared" ref="W21380:W21443" si="2234">IF(LEFT($H21380&amp;"",5)="2019-",$H21380,W21379)</f>
      </c>
      <c r="X21380">
        <f t="shared" ref="X21380:X21443" si="2235">IF($W21380="",0,IF(COUNTIF($AB$2:$AB$80,$W21380)&gt;0,1,0))</f>
      </c>
      <c r="Y21380">
        <f t="shared" ref="Y21380:Y21443" si="2236">IF($C21380="","",UPPER(TRIM(IFERROR(LEFT($C21380&amp;"",FIND("/",$C21380&amp;"")-1),$C21380&amp;""))))</f>
      </c>
      <c r="Z21380">
        <f t="shared" ref="Z21380:Z21443" si="2237">IFERROR(IF(ISNUMBER($G21380),$G21380,0),0)</f>
      </c>
    </row>
    <row r="21381" spans="1:26">
      <c r="A21381" s="5"/>
      <c r="B21381" s="8"/>
      <c r="C21381" s="5"/>
      <c r="D21381" s="5"/>
      <c r="E21381" s="5"/>
      <c r="F21381" s="5"/>
      <c r="G21381" s="6"/>
      <c r="H21381" s="5"/>
      <c r="I21381" s="102"/>
      <c r="W21381">
        <f t="shared" si="2234"/>
      </c>
      <c r="X21381">
        <f t="shared" si="2235"/>
      </c>
      <c r="Y21381">
        <f t="shared" si="2236"/>
      </c>
      <c r="Z21381">
        <f t="shared" si="2237"/>
      </c>
    </row>
    <row r="21382" spans="1:26">
      <c r="A21382" s="5"/>
      <c r="B21382" s="8"/>
      <c r="C21382" s="5"/>
      <c r="D21382" s="5"/>
      <c r="E21382" s="5"/>
      <c r="F21382" s="5"/>
      <c r="G21382" s="6"/>
      <c r="H21382" s="5"/>
      <c r="I21382" s="102"/>
      <c r="W21382">
        <f t="shared" si="2234"/>
      </c>
      <c r="X21382">
        <f t="shared" si="2235"/>
      </c>
      <c r="Y21382">
        <f t="shared" si="2236"/>
      </c>
      <c r="Z21382">
        <f t="shared" si="2237"/>
      </c>
    </row>
    <row r="21383" spans="1:26">
      <c r="A21383" s="5"/>
      <c r="B21383" s="8"/>
      <c r="C21383" s="5"/>
      <c r="D21383" s="5"/>
      <c r="E21383" s="5"/>
      <c r="F21383" s="5"/>
      <c r="G21383" s="5"/>
      <c r="H21383" s="5"/>
      <c r="I21383" s="102"/>
      <c r="W21383">
        <f t="shared" si="2234"/>
      </c>
      <c r="X21383">
        <f t="shared" si="2235"/>
      </c>
      <c r="Y21383">
        <f t="shared" si="2236"/>
      </c>
      <c r="Z21383">
        <f t="shared" si="2237"/>
      </c>
    </row>
    <row r="21384" spans="1:26">
      <c r="A21384" s="5"/>
      <c r="B21384" s="8"/>
      <c r="C21384" s="5"/>
      <c r="D21384" s="5"/>
      <c r="E21384" s="5"/>
      <c r="F21384" s="5"/>
      <c r="G21384" s="5"/>
      <c r="H21384" s="5"/>
      <c r="I21384" s="102"/>
      <c r="W21384">
        <f t="shared" si="2234"/>
      </c>
      <c r="X21384">
        <f t="shared" si="2235"/>
      </c>
      <c r="Y21384">
        <f t="shared" si="2236"/>
      </c>
      <c r="Z21384">
        <f t="shared" si="2237"/>
      </c>
    </row>
    <row r="21385" spans="1:26">
      <c r="A21385" s="5"/>
      <c r="B21385" s="8"/>
      <c r="C21385" s="5"/>
      <c r="D21385" s="5"/>
      <c r="E21385" s="5"/>
      <c r="F21385" s="5"/>
      <c r="G21385" s="5"/>
      <c r="H21385" s="5"/>
      <c r="I21385" s="102"/>
      <c r="W21385">
        <f t="shared" si="2234"/>
      </c>
      <c r="X21385">
        <f t="shared" si="2235"/>
      </c>
      <c r="Y21385">
        <f t="shared" si="2236"/>
      </c>
      <c r="Z21385">
        <f t="shared" si="2237"/>
      </c>
    </row>
    <row r="21386" spans="1:26">
      <c r="A21386" s="5"/>
      <c r="B21386" s="8"/>
      <c r="C21386" s="5"/>
      <c r="D21386" s="5"/>
      <c r="E21386" s="5"/>
      <c r="F21386" s="5"/>
      <c r="G21386" s="5"/>
      <c r="H21386" s="5"/>
      <c r="I21386" s="102"/>
      <c r="W21386">
        <f t="shared" si="2234"/>
      </c>
      <c r="X21386">
        <f t="shared" si="2235"/>
      </c>
      <c r="Y21386">
        <f t="shared" si="2236"/>
      </c>
      <c r="Z21386">
        <f t="shared" si="2237"/>
      </c>
    </row>
    <row r="21387" spans="1:26">
      <c r="A21387" s="5"/>
      <c r="B21387" s="8"/>
      <c r="C21387" s="5"/>
      <c r="D21387" s="5"/>
      <c r="E21387" s="5"/>
      <c r="F21387" s="6"/>
      <c r="G21387" s="5"/>
      <c r="H21387" s="5"/>
      <c r="I21387" s="102"/>
      <c r="W21387">
        <f t="shared" si="2234"/>
      </c>
      <c r="X21387">
        <f t="shared" si="2235"/>
      </c>
      <c r="Y21387">
        <f t="shared" si="2236"/>
      </c>
      <c r="Z21387">
        <f t="shared" si="2237"/>
      </c>
    </row>
    <row r="21388" spans="1:26">
      <c r="A21388" s="5"/>
      <c r="B21388" s="8"/>
      <c r="C21388" s="5"/>
      <c r="D21388" s="5"/>
      <c r="E21388" s="5"/>
      <c r="F21388" s="6"/>
      <c r="G21388" s="5"/>
      <c r="H21388" s="5"/>
      <c r="I21388" s="102"/>
      <c r="W21388">
        <f t="shared" si="2234"/>
      </c>
      <c r="X21388">
        <f t="shared" si="2235"/>
      </c>
      <c r="Y21388">
        <f t="shared" si="2236"/>
      </c>
      <c r="Z21388">
        <f t="shared" si="2237"/>
      </c>
    </row>
    <row r="21389" spans="1:26">
      <c r="A21389" s="5"/>
      <c r="B21389" s="8"/>
      <c r="C21389" s="5"/>
      <c r="D21389" s="5"/>
      <c r="E21389" s="5"/>
      <c r="F21389" s="6"/>
      <c r="G21389" s="5"/>
      <c r="H21389" s="5"/>
      <c r="I21389" s="102"/>
      <c r="W21389">
        <f t="shared" si="2234"/>
      </c>
      <c r="X21389">
        <f t="shared" si="2235"/>
      </c>
      <c r="Y21389">
        <f t="shared" si="2236"/>
      </c>
      <c r="Z21389">
        <f t="shared" si="2237"/>
      </c>
    </row>
    <row r="21390" spans="1:26">
      <c r="A21390" s="5"/>
      <c r="B21390" s="8"/>
      <c r="C21390" s="5"/>
      <c r="D21390" s="50"/>
      <c r="E21390" s="5"/>
      <c r="F21390" s="5"/>
      <c r="G21390" s="6"/>
      <c r="H21390" s="5"/>
      <c r="I21390" s="129"/>
      <c r="W21390">
        <f t="shared" si="2234"/>
      </c>
      <c r="X21390">
        <f t="shared" si="2235"/>
      </c>
      <c r="Y21390">
        <f t="shared" si="2236"/>
      </c>
      <c r="Z21390">
        <f t="shared" si="2237"/>
      </c>
    </row>
    <row r="21391" spans="1:26">
      <c r="A21391" s="107"/>
      <c r="B21391" s="106"/>
      <c r="C21391" s="5"/>
      <c r="D21391" s="50"/>
      <c r="E21391" s="5"/>
      <c r="F21391" s="6"/>
      <c r="G21391" s="6"/>
      <c r="H21391" s="5"/>
      <c r="I21391" s="129"/>
      <c r="W21391">
        <f t="shared" si="2234"/>
      </c>
      <c r="X21391">
        <f t="shared" si="2235"/>
      </c>
      <c r="Y21391">
        <f t="shared" si="2236"/>
      </c>
      <c r="Z21391">
        <f t="shared" si="2237"/>
      </c>
    </row>
    <row r="21392" spans="1:26">
      <c r="A21392" s="33"/>
      <c r="B21392" s="10"/>
      <c r="C21392" s="10"/>
      <c r="D21392" s="132"/>
      <c r="E21392" s="132"/>
      <c r="F21392" s="132"/>
      <c r="G21392" s="132"/>
      <c r="H21392" s="133"/>
      <c r="I21392" s="61"/>
      <c r="W21392">
        <f t="shared" si="2234"/>
      </c>
      <c r="X21392">
        <f t="shared" si="2235"/>
      </c>
      <c r="Y21392">
        <f t="shared" si="2236"/>
      </c>
      <c r="Z21392">
        <f t="shared" si="2237"/>
      </c>
    </row>
    <row r="21393" spans="1:26" ht="15.75" thickBot="1">
      <c r="A21393" s="33"/>
      <c r="B21393" s="11" t="s">
        <v>20</v>
      </c>
      <c r="C21393" s="35"/>
      <c r="D21393" s="35"/>
      <c r="E21393" s="35"/>
      <c r="F21393" s="35"/>
      <c r="G21393" s="35"/>
      <c r="H21393" s="35"/>
      <c r="I21393" s="36"/>
      <c r="W21393">
        <f t="shared" si="2234"/>
      </c>
      <c r="X21393">
        <f t="shared" si="2235"/>
      </c>
      <c r="Y21393">
        <f t="shared" si="2236"/>
      </c>
      <c r="Z21393">
        <f t="shared" si="2237"/>
      </c>
    </row>
    <row r="21394" spans="1:26" ht="15.75" thickBot="1">
      <c r="A21394" s="37"/>
      <c r="B21394" s="38"/>
      <c r="C21394" s="39" t="s">
        <v>21</v>
      </c>
      <c r="D21394" s="40">
        <f>SUM(D21378:D21393)</f>
      </c>
      <c r="E21394" s="41">
        <f>IF(H21394=I21394,"OK","NO")</f>
      </c>
      <c r="F21394" s="40">
        <f>SUM(F21378:F21393)</f>
      </c>
      <c r="G21394" s="40">
        <f>SUM(G21378:G21393)</f>
      </c>
      <c r="H21394" s="41">
        <f>SUMPRODUCT(F21378:F21391,H21378:H21391)</f>
      </c>
      <c r="I21394" s="43">
        <f>SUM(I21378:I21393)</f>
      </c>
      <c r="J21394">
        <v>2720</v>
      </c>
      <c r="K21394" s="118">
        <f>+I21394-J21394</f>
      </c>
      <c r="W21394">
        <f t="shared" si="2234"/>
      </c>
      <c r="X21394">
        <f t="shared" si="2235"/>
      </c>
      <c r="Y21394">
        <f t="shared" si="2236"/>
      </c>
      <c r="Z21394">
        <f t="shared" si="2237"/>
      </c>
    </row>
    <row r="21395" spans="1:26" ht="15.75" thickBot="1">
      <c r="A21395" s="44"/>
      <c r="B21395" s="116"/>
      <c r="C21395" s="45"/>
      <c r="D21395" s="45"/>
      <c r="E21395" s="45"/>
      <c r="F21395" s="45"/>
      <c r="G21395" s="45"/>
      <c r="H21395" s="45"/>
      <c r="I21395" s="47"/>
      <c r="W21395">
        <f t="shared" si="2234"/>
      </c>
      <c r="X21395">
        <f t="shared" si="2235"/>
      </c>
      <c r="Y21395">
        <f t="shared" si="2236"/>
      </c>
      <c r="Z21395">
        <f t="shared" si="2237"/>
      </c>
    </row>
    <row r="21396" spans="1:26">
      <c r="A21396" s="12" t="s">
        <v>315</v>
      </c>
      <c r="B21396" s="12"/>
      <c r="W21396">
        <f t="shared" si="2234"/>
      </c>
      <c r="X21396">
        <f t="shared" si="2235"/>
      </c>
      <c r="Y21396">
        <f t="shared" si="2236"/>
      </c>
      <c r="Z21396">
        <f t="shared" si="2237"/>
      </c>
    </row>
    <row r="21397" spans="1:26">
      <c r="W21397">
        <f t="shared" si="2234"/>
      </c>
      <c r="X21397">
        <f t="shared" si="2235"/>
      </c>
      <c r="Y21397">
        <f t="shared" si="2236"/>
      </c>
      <c r="Z21397">
        <f t="shared" si="2237"/>
      </c>
    </row>
    <row r="21398" spans="1:26">
      <c r="W21398">
        <f t="shared" si="2234"/>
      </c>
      <c r="X21398">
        <f t="shared" si="2235"/>
      </c>
      <c r="Y21398">
        <f t="shared" si="2236"/>
      </c>
      <c r="Z21398">
        <f t="shared" si="2237"/>
      </c>
    </row>
    <row r="21399" spans="1:26">
      <c r="W21399">
        <f t="shared" si="2234"/>
      </c>
      <c r="X21399">
        <f t="shared" si="2235"/>
      </c>
      <c r="Y21399">
        <f t="shared" si="2236"/>
      </c>
      <c r="Z21399">
        <f t="shared" si="2237"/>
      </c>
    </row>
    <row r="21400" spans="1:26">
      <c r="W21400">
        <f t="shared" si="2234"/>
      </c>
      <c r="X21400">
        <f t="shared" si="2235"/>
      </c>
      <c r="Y21400">
        <f t="shared" si="2236"/>
      </c>
      <c r="Z21400">
        <f t="shared" si="2237"/>
      </c>
    </row>
    <row r="21401" spans="1:26">
      <c r="W21401">
        <f t="shared" si="2234"/>
      </c>
      <c r="X21401">
        <f t="shared" si="2235"/>
      </c>
      <c r="Y21401">
        <f t="shared" si="2236"/>
      </c>
      <c r="Z21401">
        <f t="shared" si="2237"/>
      </c>
    </row>
    <row r="21402" spans="1:26">
      <c r="A21402" s="1562" t="s">
        <v>0</v>
      </c>
      <c r="B21402" s="1562"/>
      <c r="C21402" s="1562"/>
      <c r="D21402" s="1562"/>
      <c r="E21402" s="1562"/>
      <c r="F21402" s="1562"/>
      <c r="G21402" s="1562"/>
      <c r="H21402" s="1562"/>
      <c r="I21402" s="1562"/>
      <c r="W21402">
        <f t="shared" si="2234"/>
      </c>
      <c r="X21402">
        <f t="shared" si="2235"/>
      </c>
      <c r="Y21402">
        <f t="shared" si="2236"/>
      </c>
      <c r="Z21402">
        <f t="shared" si="2237"/>
      </c>
    </row>
    <row r="21403" spans="1:26">
      <c r="W21403">
        <f t="shared" si="2234"/>
      </c>
      <c r="X21403">
        <f t="shared" si="2235"/>
      </c>
      <c r="Y21403">
        <f t="shared" si="2236"/>
      </c>
      <c r="Z21403">
        <f t="shared" si="2237"/>
      </c>
    </row>
    <row r="21404" spans="1:26">
      <c r="W21404">
        <f t="shared" si="2234"/>
      </c>
      <c r="X21404">
        <f t="shared" si="2235"/>
      </c>
      <c r="Y21404">
        <f t="shared" si="2236"/>
      </c>
      <c r="Z21404">
        <f t="shared" si="2237"/>
      </c>
    </row>
    <row r="21405" spans="1:26">
      <c r="A21405" s="1" t="s">
        <v>1</v>
      </c>
      <c r="B21405" s="1"/>
      <c r="G21405" s="495" t="s">
        <v>2</v>
      </c>
      <c r="H21405" s="3" t="s">
        <v>2884</v>
      </c>
      <c r="W21405">
        <f t="shared" si="2234"/>
      </c>
      <c r="X21405">
        <f t="shared" si="2235"/>
      </c>
      <c r="Y21405">
        <f t="shared" si="2236"/>
      </c>
      <c r="Z21405">
        <f t="shared" si="2237"/>
      </c>
    </row>
    <row r="21406" spans="1:26">
      <c r="A21406" s="1" t="inlineStr">
        <is>
          <t>Dealer-166</t>
        </is>
      </c>
      <c r="B21406" s="1"/>
      <c r="F21406" s="4"/>
      <c r="G21406" s="496" t="s">
        <v>1440</v>
      </c>
      <c r="H21406" s="1" t="s">
        <v>2891</v>
      </c>
      <c r="W21406">
        <f t="shared" si="2234"/>
      </c>
      <c r="X21406">
        <f t="shared" si="2235"/>
      </c>
      <c r="Y21406">
        <f t="shared" si="2236"/>
      </c>
      <c r="Z21406">
        <f t="shared" si="2237"/>
      </c>
    </row>
    <row r="21407" spans="1:26">
      <c r="A21407" s="1" t="inlineStr">
        <is>
          <t>Address line (redacted)</t>
        </is>
      </c>
      <c r="B21407" s="1"/>
      <c r="H21407" s="49"/>
      <c r="W21407">
        <f t="shared" si="2234"/>
      </c>
      <c r="X21407">
        <f t="shared" si="2235"/>
      </c>
      <c r="Y21407">
        <f t="shared" si="2236"/>
      </c>
      <c r="Z21407">
        <f t="shared" si="2237"/>
      </c>
    </row>
    <row r="21408" spans="1:26">
      <c r="A21408" s="1" t="inlineStr">
        <is>
          <t>Address line (redacted)</t>
        </is>
      </c>
      <c r="B21408" s="1"/>
      <c r="D21408" s="85"/>
      <c r="E21408" s="85"/>
      <c r="F21408" s="85"/>
      <c r="G21408" s="85"/>
      <c r="H21408" s="85"/>
      <c r="W21408">
        <f t="shared" si="2234"/>
      </c>
      <c r="X21408">
        <f t="shared" si="2235"/>
      </c>
      <c r="Y21408">
        <f t="shared" si="2236"/>
      </c>
      <c r="Z21408">
        <f t="shared" si="2237"/>
      </c>
    </row>
    <row r="21409" spans="1:26">
      <c r="A21409" s="12" t="s">
        <v>299</v>
      </c>
      <c r="B21409" s="86" t="inlineStr">
        <is>
          <t>GSTIN-MASKED</t>
        </is>
      </c>
      <c r="D21409" s="85"/>
      <c r="E21409" s="85"/>
      <c r="F21409" s="85"/>
      <c r="G21409" s="85"/>
      <c r="H21409" s="85"/>
      <c r="W21409">
        <f t="shared" si="2234"/>
      </c>
      <c r="X21409">
        <f t="shared" si="2235"/>
      </c>
      <c r="Y21409">
        <f t="shared" si="2236"/>
      </c>
      <c r="Z21409">
        <f t="shared" si="2237"/>
      </c>
    </row>
    <row r="21410" spans="1:26">
      <c r="D21410" s="85"/>
      <c r="E21410" s="85"/>
      <c r="F21410" s="85"/>
      <c r="G21410" s="85"/>
      <c r="H21410" s="85"/>
      <c r="W21410">
        <f t="shared" si="2234"/>
      </c>
      <c r="X21410">
        <f t="shared" si="2235"/>
      </c>
      <c r="Y21410">
        <f t="shared" si="2236"/>
      </c>
      <c r="Z21410">
        <f t="shared" si="2237"/>
      </c>
    </row>
    <row r="21411" spans="1:26">
      <c r="W21411">
        <f t="shared" si="2234"/>
      </c>
      <c r="X21411">
        <f t="shared" si="2235"/>
      </c>
      <c r="Y21411">
        <f t="shared" si="2236"/>
      </c>
      <c r="Z21411">
        <f t="shared" si="2237"/>
      </c>
    </row>
    <row r="21412" spans="1:26">
      <c r="A21412" s="1" t="s">
        <v>5</v>
      </c>
      <c r="W21412">
        <f t="shared" si="2234"/>
      </c>
      <c r="X21412">
        <f t="shared" si="2235"/>
      </c>
      <c r="Y21412">
        <f t="shared" si="2236"/>
      </c>
      <c r="Z21412">
        <f t="shared" si="2237"/>
      </c>
    </row>
    <row r="21413" spans="1:26">
      <c r="A21413" s="1" t="s">
        <v>6</v>
      </c>
      <c r="W21413">
        <f t="shared" si="2234"/>
      </c>
      <c r="X21413">
        <f t="shared" si="2235"/>
      </c>
      <c r="Y21413">
        <f t="shared" si="2236"/>
      </c>
      <c r="Z21413">
        <f t="shared" si="2237"/>
      </c>
    </row>
    <row r="21414" spans="1:26">
      <c r="A21414" s="1" t="s">
        <v>7</v>
      </c>
      <c r="W21414">
        <f t="shared" si="2234"/>
      </c>
      <c r="X21414">
        <f t="shared" si="2235"/>
      </c>
      <c r="Y21414">
        <f t="shared" si="2236"/>
      </c>
      <c r="Z21414">
        <f t="shared" si="2237"/>
      </c>
    </row>
    <row r="21415" spans="1:26" ht="24">
      <c r="A21415" s="179" t="s">
        <v>8</v>
      </c>
      <c r="B21415" s="180" t="s">
        <v>9</v>
      </c>
      <c r="C21415" s="180" t="s">
        <v>10</v>
      </c>
      <c r="D21415" s="181" t="s">
        <v>11</v>
      </c>
      <c r="E21415" s="181" t="s">
        <v>12</v>
      </c>
      <c r="F21415" s="181" t="s">
        <v>13</v>
      </c>
      <c r="G21415" s="181" t="s">
        <v>14</v>
      </c>
      <c r="H21415" s="179" t="s">
        <v>15</v>
      </c>
      <c r="I21415" s="182" t="s">
        <v>16</v>
      </c>
      <c r="W21415">
        <f t="shared" si="2234"/>
      </c>
      <c r="X21415">
        <f t="shared" si="2235"/>
      </c>
      <c r="Y21415">
        <f t="shared" si="2236"/>
      </c>
      <c r="Z21415">
        <f t="shared" si="2237"/>
      </c>
    </row>
    <row r="21416" spans="1:26">
      <c r="A21416" s="5"/>
      <c r="B21416" s="1564" t="s">
        <v>17</v>
      </c>
      <c r="C21416" s="1565"/>
      <c r="D21416" s="5"/>
      <c r="E21416" s="5"/>
      <c r="F21416" s="21"/>
      <c r="G21416" s="6"/>
      <c r="H21416" s="5"/>
      <c r="I21416" s="183"/>
      <c r="W21416">
        <f t="shared" si="2234"/>
      </c>
      <c r="X21416">
        <f t="shared" si="2235"/>
      </c>
      <c r="Y21416">
        <f t="shared" si="2236"/>
      </c>
      <c r="Z21416">
        <f t="shared" si="2237"/>
      </c>
    </row>
    <row r="21417" spans="1:26">
      <c r="A21417" s="5">
        <v>1</v>
      </c>
      <c r="B21417" s="8" t="s">
        <v>1045</v>
      </c>
      <c r="C21417" s="5" t="s">
        <v>1044</v>
      </c>
      <c r="D21417" s="5">
        <v>2</v>
      </c>
      <c r="E21417" s="5">
        <v>5</v>
      </c>
      <c r="F21417" s="16">
        <f>+E21417*D21417</f>
      </c>
      <c r="G21417" s="6">
        <f>+E21417*D21417</f>
      </c>
      <c r="H21417" s="5">
        <v>1</v>
      </c>
      <c r="I21417" s="183">
        <f>+H21417*G21417</f>
      </c>
      <c r="J21417">
        <v>119</v>
      </c>
      <c r="K21417">
        <f>+H21417-J21417</f>
      </c>
      <c r="L21417">
        <f>+K21417*G21417</f>
      </c>
      <c r="W21417">
        <f t="shared" si="2234"/>
      </c>
      <c r="X21417">
        <f t="shared" si="2235"/>
      </c>
      <c r="Y21417">
        <f t="shared" si="2236"/>
      </c>
      <c r="Z21417">
        <f t="shared" si="2237"/>
      </c>
    </row>
    <row r="21418" spans="1:26">
      <c r="A21418" s="5"/>
      <c r="B21418" s="1564" t="s">
        <v>18</v>
      </c>
      <c r="C21418" s="1565"/>
      <c r="D21418" s="5"/>
      <c r="E21418" s="5"/>
      <c r="F21418" s="5"/>
      <c r="G21418" s="6"/>
      <c r="H21418" s="5"/>
      <c r="I21418" s="183"/>
      <c r="W21418">
        <f t="shared" si="2234"/>
      </c>
      <c r="X21418">
        <f t="shared" si="2235"/>
      </c>
      <c r="Y21418">
        <f t="shared" si="2236"/>
      </c>
      <c r="Z21418">
        <f t="shared" si="2237"/>
      </c>
    </row>
    <row r="21419" spans="1:26">
      <c r="A21419" s="5">
        <v>2</v>
      </c>
      <c r="B21419" s="128" t="s">
        <v>937</v>
      </c>
      <c r="C21419" s="101" t="s">
        <v>936</v>
      </c>
      <c r="D21419" s="5">
        <v>2</v>
      </c>
      <c r="E21419" s="5">
        <v>4</v>
      </c>
      <c r="F21419" s="16">
        <f t="shared" ref="F21419:F21424" si="2238">+E21419*D21419</f>
      </c>
      <c r="G21419" s="6">
        <f t="shared" ref="G21419:G21424" si="2239">+E21419*D21419</f>
      </c>
      <c r="H21419" s="9">
        <v>1</v>
      </c>
      <c r="I21419" s="183">
        <f t="shared" ref="I21419:I21424" si="2240">+H21419*G21419</f>
      </c>
      <c r="J21419">
        <v>112</v>
      </c>
      <c r="K21419">
        <f t="shared" ref="K21419:K21424" si="2241">+H21419-J21419</f>
      </c>
      <c r="L21419">
        <f t="shared" ref="L21419:L21424" si="2242">+K21419*G21419</f>
      </c>
      <c r="W21419">
        <f t="shared" si="2234"/>
      </c>
      <c r="X21419">
        <f t="shared" si="2235"/>
      </c>
      <c r="Y21419">
        <f t="shared" si="2236"/>
      </c>
      <c r="Z21419">
        <f t="shared" si="2237"/>
      </c>
    </row>
    <row r="21420" spans="1:26">
      <c r="A21420" s="5">
        <v>3</v>
      </c>
      <c r="B21420" s="95" t="s">
        <v>830</v>
      </c>
      <c r="C21420" s="101" t="s">
        <v>829</v>
      </c>
      <c r="D21420" s="5">
        <v>2</v>
      </c>
      <c r="E21420" s="5">
        <v>4</v>
      </c>
      <c r="F21420" s="16">
        <f t="shared" si="2238"/>
      </c>
      <c r="G21420" s="6">
        <f t="shared" si="2239"/>
      </c>
      <c r="H21420" s="16">
        <v>1</v>
      </c>
      <c r="I21420" s="183">
        <f t="shared" si="2240"/>
      </c>
      <c r="J21420">
        <v>112</v>
      </c>
      <c r="K21420">
        <f t="shared" si="2241"/>
      </c>
      <c r="L21420">
        <f t="shared" si="2242"/>
      </c>
      <c r="W21420">
        <f t="shared" si="2234"/>
      </c>
      <c r="X21420">
        <f t="shared" si="2235"/>
      </c>
      <c r="Y21420">
        <f t="shared" si="2236"/>
      </c>
      <c r="Z21420">
        <f t="shared" si="2237"/>
      </c>
    </row>
    <row r="21421" spans="1:26" ht="24">
      <c r="A21421" s="5">
        <v>4</v>
      </c>
      <c r="B21421" s="95" t="s">
        <v>322</v>
      </c>
      <c r="C21421" s="101" t="s">
        <v>323</v>
      </c>
      <c r="D21421" s="5">
        <v>1</v>
      </c>
      <c r="E21421" s="16">
        <v>4</v>
      </c>
      <c r="F21421" s="16">
        <f t="shared" si="2238"/>
      </c>
      <c r="G21421" s="6">
        <f t="shared" si="2239"/>
      </c>
      <c r="H21421" s="5">
        <v>1</v>
      </c>
      <c r="I21421" s="183">
        <f t="shared" si="2240"/>
      </c>
      <c r="J21421">
        <v>112</v>
      </c>
      <c r="K21421">
        <f t="shared" si="2241"/>
      </c>
      <c r="L21421">
        <f t="shared" si="2242"/>
      </c>
      <c r="W21421">
        <f t="shared" si="2234"/>
      </c>
      <c r="X21421">
        <f t="shared" si="2235"/>
      </c>
      <c r="Y21421">
        <f t="shared" si="2236"/>
      </c>
      <c r="Z21421">
        <f t="shared" si="2237"/>
      </c>
    </row>
    <row r="21422" spans="1:26">
      <c r="A21422" s="5">
        <v>5</v>
      </c>
      <c r="B21422" s="95" t="s">
        <v>326</v>
      </c>
      <c r="C21422" s="101" t="s">
        <v>327</v>
      </c>
      <c r="D21422" s="5">
        <v>2</v>
      </c>
      <c r="E21422" s="5">
        <v>4</v>
      </c>
      <c r="F21422" s="16">
        <f t="shared" si="2238"/>
      </c>
      <c r="G21422" s="6">
        <f t="shared" si="2239"/>
      </c>
      <c r="H21422" s="16">
        <v>1</v>
      </c>
      <c r="I21422" s="183">
        <f t="shared" si="2240"/>
      </c>
      <c r="J21422">
        <v>112</v>
      </c>
      <c r="K21422">
        <f t="shared" si="2241"/>
      </c>
      <c r="L21422">
        <f t="shared" si="2242"/>
      </c>
      <c r="W21422">
        <f t="shared" si="2234"/>
      </c>
      <c r="X21422">
        <f t="shared" si="2235"/>
      </c>
      <c r="Y21422">
        <f t="shared" si="2236"/>
      </c>
      <c r="Z21422">
        <f t="shared" si="2237"/>
      </c>
    </row>
    <row r="21423" spans="1:26">
      <c r="A21423" s="5">
        <v>6</v>
      </c>
      <c r="B21423" s="95" t="s">
        <v>2895</v>
      </c>
      <c r="C21423" s="9" t="s">
        <v>2894</v>
      </c>
      <c r="D21423" s="5">
        <v>1</v>
      </c>
      <c r="E21423" s="5">
        <v>4</v>
      </c>
      <c r="F21423" s="16">
        <f t="shared" si="2238"/>
      </c>
      <c r="G21423" s="6">
        <f t="shared" si="2239"/>
      </c>
      <c r="H21423" s="5">
        <v>1</v>
      </c>
      <c r="I21423" s="183">
        <f t="shared" si="2240"/>
      </c>
      <c r="J21423">
        <v>112</v>
      </c>
      <c r="K21423">
        <f t="shared" si="2241"/>
      </c>
      <c r="L21423">
        <f t="shared" si="2242"/>
      </c>
      <c r="W21423">
        <f t="shared" si="2234"/>
      </c>
      <c r="X21423">
        <f t="shared" si="2235"/>
      </c>
      <c r="Y21423">
        <f t="shared" si="2236"/>
      </c>
      <c r="Z21423">
        <f t="shared" si="2237"/>
      </c>
    </row>
    <row r="21424" spans="1:26">
      <c r="A21424" s="5">
        <v>7</v>
      </c>
      <c r="B21424" s="15" t="s">
        <v>2893</v>
      </c>
      <c r="C21424" s="9" t="s">
        <v>2892</v>
      </c>
      <c r="D21424" s="5">
        <v>1</v>
      </c>
      <c r="E21424" s="5">
        <v>4</v>
      </c>
      <c r="F21424" s="16">
        <f t="shared" si="2238"/>
      </c>
      <c r="G21424" s="6">
        <f t="shared" si="2239"/>
      </c>
      <c r="H21424" s="5">
        <v>1</v>
      </c>
      <c r="I21424" s="183">
        <f t="shared" si="2240"/>
      </c>
      <c r="J21424">
        <v>112</v>
      </c>
      <c r="K21424">
        <f t="shared" si="2241"/>
      </c>
      <c r="L21424">
        <f t="shared" si="2242"/>
      </c>
      <c r="W21424">
        <f t="shared" si="2234"/>
      </c>
      <c r="X21424">
        <f t="shared" si="2235"/>
      </c>
      <c r="Y21424">
        <f t="shared" si="2236"/>
      </c>
      <c r="Z21424">
        <f t="shared" si="2237"/>
      </c>
    </row>
    <row r="21425" spans="1:26">
      <c r="A21425" s="5"/>
      <c r="B21425" s="1564" t="s">
        <v>2872</v>
      </c>
      <c r="C21425" s="1565"/>
      <c r="D21425" s="185"/>
      <c r="E21425" s="184"/>
      <c r="F21425" s="238"/>
      <c r="G21425" s="186"/>
      <c r="H21425" s="184"/>
      <c r="I21425" s="188"/>
      <c r="W21425">
        <f t="shared" si="2234"/>
      </c>
      <c r="X21425">
        <f t="shared" si="2235"/>
      </c>
      <c r="Y21425">
        <f t="shared" si="2236"/>
      </c>
      <c r="Z21425">
        <f t="shared" si="2237"/>
      </c>
    </row>
    <row r="21426" spans="1:26" s="809" customFormat="1" ht="24">
      <c r="A21426" s="756">
        <v>5</v>
      </c>
      <c r="B21426" s="810" t="s">
        <v>2873</v>
      </c>
      <c r="C21426" s="806" t="s">
        <v>652</v>
      </c>
      <c r="D21426" s="807">
        <v>1</v>
      </c>
      <c r="E21426" s="806">
        <v>1</v>
      </c>
      <c r="F21426" s="806">
        <v>1</v>
      </c>
      <c r="G21426" s="807">
        <v>1</v>
      </c>
      <c r="H21426" s="806" t="s">
        <v>780</v>
      </c>
      <c r="I21426" s="839"/>
      <c r="W21426">
        <f t="shared" si="2234"/>
      </c>
      <c r="X21426">
        <f t="shared" si="2235"/>
      </c>
      <c r="Y21426">
        <f t="shared" si="2236"/>
      </c>
      <c r="Z21426">
        <f t="shared" si="2237"/>
      </c>
    </row>
    <row r="21427" spans="1:26">
      <c r="A21427" s="146" t="s">
        <v>2843</v>
      </c>
      <c r="B21427" s="276" t="s">
        <v>2896</v>
      </c>
      <c r="C21427" s="620" t="s">
        <v>2845</v>
      </c>
      <c r="D21427" s="184"/>
      <c r="E21427" s="184"/>
      <c r="F21427" s="238"/>
      <c r="G21427" s="186"/>
      <c r="H21427" s="184"/>
      <c r="I21427" s="188"/>
      <c r="W21427">
        <f t="shared" si="2234"/>
      </c>
      <c r="X21427">
        <f t="shared" si="2235"/>
      </c>
      <c r="Y21427">
        <f t="shared" si="2236"/>
      </c>
      <c r="Z21427">
        <f t="shared" si="2237"/>
      </c>
    </row>
    <row r="21428" spans="1:26" ht="15.75" thickBot="1">
      <c r="A21428" s="415" t="s">
        <v>2449</v>
      </c>
      <c r="B21428" s="232" t="s">
        <v>2871</v>
      </c>
      <c r="C21428" s="837">
        <v>142728</v>
      </c>
      <c r="D21428" s="23"/>
      <c r="E21428" s="225"/>
      <c r="F21428" s="23"/>
      <c r="G21428" s="24"/>
      <c r="H21428" s="225"/>
      <c r="I21428" s="226"/>
      <c r="W21428">
        <f t="shared" si="2234"/>
      </c>
      <c r="X21428">
        <f t="shared" si="2235"/>
      </c>
      <c r="Y21428">
        <f t="shared" si="2236"/>
      </c>
      <c r="Z21428">
        <f t="shared" si="2237"/>
      </c>
    </row>
    <row r="21429" spans="1:26">
      <c r="A21429" s="415" t="s">
        <v>2891</v>
      </c>
      <c r="B21429" s="232" t="s">
        <v>2884</v>
      </c>
      <c r="C21429" s="837">
        <v>85109</v>
      </c>
      <c r="D21429" s="184"/>
      <c r="E21429" s="184"/>
      <c r="F21429" s="238"/>
      <c r="G21429" s="186"/>
      <c r="H21429" s="184"/>
      <c r="I21429" s="188"/>
      <c r="W21429">
        <f t="shared" si="2234"/>
      </c>
      <c r="X21429">
        <f t="shared" si="2235"/>
      </c>
      <c r="Y21429">
        <f t="shared" si="2236"/>
      </c>
      <c r="Z21429">
        <f t="shared" si="2237"/>
      </c>
    </row>
    <row r="21430" spans="1:26">
      <c r="A21430" s="5"/>
      <c r="B21430" s="838" t="s">
        <v>19</v>
      </c>
      <c r="C21430" s="840">
        <f>SUM(C21428:C21429)</f>
      </c>
      <c r="D21430" s="184"/>
      <c r="E21430" s="184"/>
      <c r="F21430" s="238"/>
      <c r="G21430" s="186"/>
      <c r="H21430" s="184"/>
      <c r="I21430" s="188"/>
      <c r="W21430">
        <f t="shared" si="2234"/>
      </c>
      <c r="X21430">
        <f t="shared" si="2235"/>
      </c>
      <c r="Y21430">
        <f t="shared" si="2236"/>
      </c>
      <c r="Z21430">
        <f t="shared" si="2237"/>
      </c>
    </row>
    <row r="21431" spans="1:26">
      <c r="A21431" s="5"/>
      <c r="B21431" s="17"/>
      <c r="C21431" s="819"/>
      <c r="D21431" s="184"/>
      <c r="E21431" s="184"/>
      <c r="F21431" s="238"/>
      <c r="G21431" s="186"/>
      <c r="H21431" s="184"/>
      <c r="I21431" s="188"/>
      <c r="W21431">
        <f t="shared" si="2234"/>
      </c>
      <c r="X21431">
        <f t="shared" si="2235"/>
      </c>
      <c r="Y21431">
        <f t="shared" si="2236"/>
      </c>
      <c r="Z21431">
        <f t="shared" si="2237"/>
      </c>
    </row>
    <row r="21432" spans="1:26">
      <c r="A21432" s="5"/>
      <c r="B21432" s="17"/>
      <c r="C21432" s="819"/>
      <c r="D21432" s="184"/>
      <c r="E21432" s="184"/>
      <c r="F21432" s="238"/>
      <c r="G21432" s="186"/>
      <c r="H21432" s="184"/>
      <c r="I21432" s="188"/>
      <c r="W21432">
        <f t="shared" si="2234"/>
      </c>
      <c r="X21432">
        <f t="shared" si="2235"/>
      </c>
      <c r="Y21432">
        <f t="shared" si="2236"/>
      </c>
      <c r="Z21432">
        <f t="shared" si="2237"/>
      </c>
    </row>
    <row r="21433" spans="1:26" ht="15" customHeight="1">
      <c r="A21433" s="5"/>
      <c r="B21433" s="17"/>
      <c r="C21433" s="819"/>
      <c r="D21433" s="184"/>
      <c r="E21433" s="184"/>
      <c r="F21433" s="238"/>
      <c r="G21433" s="186"/>
      <c r="H21433" s="184"/>
      <c r="I21433" s="188"/>
      <c r="W21433">
        <f t="shared" si="2234"/>
      </c>
      <c r="X21433">
        <f t="shared" si="2235"/>
      </c>
      <c r="Y21433">
        <f t="shared" si="2236"/>
      </c>
      <c r="Z21433">
        <f t="shared" si="2237"/>
      </c>
    </row>
    <row r="21434" spans="1:26" ht="15" customHeight="1">
      <c r="A21434" s="5"/>
      <c r="B21434" s="17"/>
      <c r="C21434" s="819"/>
      <c r="D21434" s="184"/>
      <c r="E21434" s="184"/>
      <c r="F21434" s="238"/>
      <c r="G21434" s="186"/>
      <c r="H21434" s="184"/>
      <c r="I21434" s="188"/>
      <c r="W21434">
        <f t="shared" si="2234"/>
      </c>
      <c r="X21434">
        <f t="shared" si="2235"/>
      </c>
      <c r="Y21434">
        <f t="shared" si="2236"/>
      </c>
      <c r="Z21434">
        <f t="shared" si="2237"/>
      </c>
    </row>
    <row r="21435" spans="1:26" ht="15.75" customHeight="1" thickBot="1">
      <c r="A21435" s="5"/>
      <c r="B21435" s="224"/>
      <c r="C21435" s="15"/>
      <c r="D21435" s="23"/>
      <c r="E21435" s="225"/>
      <c r="F21435" s="23"/>
      <c r="G21435" s="24"/>
      <c r="H21435" s="225"/>
      <c r="I21435" s="226"/>
      <c r="W21435">
        <f t="shared" si="2234"/>
      </c>
      <c r="X21435">
        <f t="shared" si="2235"/>
      </c>
      <c r="Y21435">
        <f t="shared" si="2236"/>
      </c>
      <c r="Z21435">
        <f t="shared" si="2237"/>
      </c>
    </row>
    <row r="21436" spans="1:26" ht="15" customHeight="1">
      <c r="A21436" s="227"/>
      <c r="B21436" s="17"/>
      <c r="C21436" s="5"/>
      <c r="D21436" s="59"/>
      <c r="E21436" s="59"/>
      <c r="F21436" s="53"/>
      <c r="G21436" s="78"/>
      <c r="H21436" s="68"/>
      <c r="I21436" s="228">
        <f>SUM(I21416:I21435)</f>
      </c>
      <c r="L21436">
        <f>SUM(L21416:L21435)</f>
      </c>
      <c r="W21436">
        <f t="shared" si="2234"/>
      </c>
      <c r="X21436">
        <f t="shared" si="2235"/>
      </c>
      <c r="Y21436">
        <f t="shared" si="2236"/>
      </c>
      <c r="Z21436">
        <f t="shared" si="2237"/>
      </c>
    </row>
    <row r="21437" spans="1:26">
      <c r="A21437" s="10"/>
      <c r="B21437" s="10"/>
      <c r="C21437" s="69"/>
      <c r="D21437" s="69" t="s">
        <v>520</v>
      </c>
      <c r="E21437" s="69"/>
      <c r="F21437" s="69"/>
      <c r="G21437" s="69"/>
      <c r="H21437" s="112">
        <v>1</v>
      </c>
      <c r="I21437" s="191">
        <f>+L21436*H21437</f>
      </c>
      <c r="W21437">
        <f t="shared" si="2234"/>
      </c>
      <c r="X21437">
        <f t="shared" si="2235"/>
      </c>
      <c r="Y21437">
        <f t="shared" si="2236"/>
      </c>
      <c r="Z21437">
        <f t="shared" si="2237"/>
      </c>
    </row>
    <row r="21438" spans="1:26" ht="15.75" thickBot="1">
      <c r="A21438" s="10"/>
      <c r="B21438" s="11" t="s">
        <v>20</v>
      </c>
      <c r="C21438" s="35"/>
      <c r="D21438" s="35"/>
      <c r="E21438" s="35"/>
      <c r="F21438" s="35"/>
      <c r="G21438" s="35"/>
      <c r="H21438" s="35"/>
      <c r="I21438" s="98"/>
      <c r="W21438">
        <f t="shared" si="2234"/>
      </c>
      <c r="X21438">
        <f t="shared" si="2235"/>
      </c>
      <c r="Y21438">
        <f t="shared" si="2236"/>
      </c>
      <c r="Z21438">
        <f t="shared" si="2237"/>
      </c>
    </row>
    <row r="21439" spans="1:26" ht="15.75" thickBot="1">
      <c r="A21439" s="99"/>
      <c r="B21439" s="38"/>
      <c r="C21439" s="39" t="s">
        <v>21</v>
      </c>
      <c r="D21439" s="40">
        <f>SUM(D21416:D21438)</f>
      </c>
      <c r="E21439" s="41" t="s">
        <v>360</v>
      </c>
      <c r="F21439" s="40">
        <f>SUM(F21416:F21438)</f>
      </c>
      <c r="G21439" s="40">
        <f>SUM(G21416:G21438)</f>
      </c>
      <c r="H21439" s="41">
        <f>+SUMPRODUCT(H21416:H21435,F21416:F21435)</f>
      </c>
      <c r="I21439" s="100">
        <f>+I21436-I21437</f>
      </c>
      <c r="W21439">
        <f t="shared" si="2234"/>
      </c>
      <c r="X21439">
        <f t="shared" si="2235"/>
      </c>
      <c r="Y21439">
        <f t="shared" si="2236"/>
      </c>
      <c r="Z21439">
        <f t="shared" si="2237"/>
      </c>
    </row>
    <row r="21440" spans="1:26">
      <c r="A21440" s="10"/>
      <c r="B21440" s="10"/>
      <c r="C21440" s="91"/>
      <c r="D21440" s="91"/>
      <c r="E21440" s="91"/>
      <c r="F21440" s="91"/>
      <c r="G21440" s="91"/>
      <c r="H21440" s="91"/>
      <c r="I21440" s="91"/>
      <c r="W21440">
        <f t="shared" si="2234"/>
      </c>
      <c r="X21440">
        <f t="shared" si="2235"/>
      </c>
      <c r="Y21440">
        <f t="shared" si="2236"/>
      </c>
      <c r="Z21440">
        <f t="shared" si="2237"/>
      </c>
    </row>
    <row r="21441" spans="1:26">
      <c r="W21441">
        <f t="shared" si="2234"/>
      </c>
      <c r="X21441">
        <f t="shared" si="2235"/>
      </c>
      <c r="Y21441">
        <f t="shared" si="2236"/>
      </c>
      <c r="Z21441">
        <f t="shared" si="2237"/>
      </c>
    </row>
    <row r="21442" spans="1:26">
      <c r="W21442">
        <f t="shared" si="2234"/>
      </c>
      <c r="X21442">
        <f t="shared" si="2235"/>
      </c>
      <c r="Y21442">
        <f t="shared" si="2236"/>
      </c>
      <c r="Z21442">
        <f t="shared" si="2237"/>
      </c>
    </row>
    <row r="21443" spans="1:26">
      <c r="W21443">
        <f t="shared" si="2234"/>
      </c>
      <c r="X21443">
        <f t="shared" si="2235"/>
      </c>
      <c r="Y21443">
        <f t="shared" si="2236"/>
      </c>
      <c r="Z21443">
        <f t="shared" si="2237"/>
      </c>
    </row>
    <row r="21444" spans="1:26">
      <c r="A21444" s="1562" t="s">
        <v>0</v>
      </c>
      <c r="B21444" s="1562"/>
      <c r="C21444" s="1562"/>
      <c r="D21444" s="1562"/>
      <c r="E21444" s="1562"/>
      <c r="F21444" s="1562"/>
      <c r="G21444" s="1562"/>
      <c r="H21444" s="1562"/>
      <c r="I21444" s="1562"/>
      <c r="W21444">
        <f t="shared" ref="W21444:W21507" si="2243">IF(LEFT($H21444&amp;"",5)="2019-",$H21444,W21443)</f>
      </c>
      <c r="X21444">
        <f t="shared" ref="X21444:X21507" si="2244">IF($W21444="",0,IF(COUNTIF($AB$2:$AB$80,$W21444)&gt;0,1,0))</f>
      </c>
      <c r="Y21444">
        <f t="shared" ref="Y21444:Y21507" si="2245">IF($C21444="","",UPPER(TRIM(IFERROR(LEFT($C21444&amp;"",FIND("/",$C21444&amp;"")-1),$C21444&amp;""))))</f>
      </c>
      <c r="Z21444">
        <f t="shared" ref="Z21444:Z21507" si="2246">IFERROR(IF(ISNUMBER($G21444),$G21444,0),0)</f>
      </c>
    </row>
    <row r="21445" spans="1:26">
      <c r="W21445">
        <f t="shared" si="2243"/>
      </c>
      <c r="X21445">
        <f t="shared" si="2244"/>
      </c>
      <c r="Y21445">
        <f t="shared" si="2245"/>
      </c>
      <c r="Z21445">
        <f t="shared" si="2246"/>
      </c>
    </row>
    <row r="21446" spans="1:26">
      <c r="A21446" s="1" t="s">
        <v>1</v>
      </c>
      <c r="B21446" s="1"/>
      <c r="C21446" s="1"/>
      <c r="G21446" s="495" t="s">
        <v>2</v>
      </c>
      <c r="H21446" s="3" t="s">
        <v>2884</v>
      </c>
      <c r="W21446">
        <f t="shared" si="2243"/>
      </c>
      <c r="X21446">
        <f t="shared" si="2244"/>
      </c>
      <c r="Y21446">
        <f t="shared" si="2245"/>
      </c>
      <c r="Z21446">
        <f t="shared" si="2246"/>
      </c>
    </row>
    <row r="21447" spans="1:26">
      <c r="A21447" s="178" t="inlineStr">
        <is>
          <t>Dealer-290</t>
        </is>
      </c>
      <c r="B21447" s="1"/>
      <c r="C21447" s="1" t="inlineStr">
        <is>
          <t>ATTN: Contact-066</t>
        </is>
      </c>
      <c r="F21447" s="4"/>
      <c r="G21447" s="496" t="s">
        <v>1440</v>
      </c>
      <c r="H21447" s="1" t="s">
        <v>2897</v>
      </c>
      <c r="W21447">
        <f t="shared" si="2243"/>
      </c>
      <c r="X21447">
        <f t="shared" si="2244"/>
      </c>
      <c r="Y21447">
        <f t="shared" si="2245"/>
      </c>
      <c r="Z21447">
        <f t="shared" si="2246"/>
      </c>
    </row>
    <row r="21448" spans="1:26">
      <c r="A21448" t="inlineStr">
        <is>
          <t>Address line (redacted)</t>
        </is>
      </c>
      <c r="B21448" s="1"/>
      <c r="F21448" s="4"/>
      <c r="G21448" s="2"/>
      <c r="H21448" s="1"/>
      <c r="W21448">
        <f t="shared" si="2243"/>
      </c>
      <c r="X21448">
        <f t="shared" si="2244"/>
      </c>
      <c r="Y21448">
        <f t="shared" si="2245"/>
      </c>
      <c r="Z21448">
        <f t="shared" si="2246"/>
      </c>
    </row>
    <row r="21449" spans="1:26" ht="15.75">
      <c r="A21449" s="1" t="inlineStr">
        <is>
          <t>Address line (redacted)</t>
        </is>
      </c>
      <c r="B21449" s="1" t="inlineStr">
        <is>
          <t>Address line (redacted)</t>
        </is>
      </c>
      <c r="C21449" s="1"/>
      <c r="D21449" s="142"/>
      <c r="H21449" s="54"/>
      <c r="W21449">
        <f t="shared" si="2243"/>
      </c>
      <c r="X21449">
        <f t="shared" si="2244"/>
      </c>
      <c r="Y21449">
        <f t="shared" si="2245"/>
      </c>
      <c r="Z21449">
        <f t="shared" si="2246"/>
      </c>
    </row>
    <row r="21450" spans="1:26" ht="15.75">
      <c r="A21450" s="49" t="s">
        <v>4</v>
      </c>
      <c r="B21450" s="87" t="inlineStr">
        <is>
          <t>GSTIN-MASKED</t>
        </is>
      </c>
      <c r="C21450" s="1"/>
      <c r="D21450" s="142"/>
      <c r="H21450" s="54"/>
      <c r="W21450">
        <f t="shared" si="2243"/>
      </c>
      <c r="X21450">
        <f t="shared" si="2244"/>
      </c>
      <c r="Y21450">
        <f t="shared" si="2245"/>
      </c>
      <c r="Z21450">
        <f t="shared" si="2246"/>
      </c>
    </row>
    <row r="21451" spans="1:26" ht="15.75">
      <c r="D21451" s="142"/>
      <c r="H21451" s="54"/>
      <c r="W21451">
        <f t="shared" si="2243"/>
      </c>
      <c r="X21451">
        <f t="shared" si="2244"/>
      </c>
      <c r="Y21451">
        <f t="shared" si="2245"/>
      </c>
      <c r="Z21451">
        <f t="shared" si="2246"/>
      </c>
    </row>
    <row r="21452" spans="1:26">
      <c r="W21452">
        <f t="shared" si="2243"/>
      </c>
      <c r="X21452">
        <f t="shared" si="2244"/>
      </c>
      <c r="Y21452">
        <f t="shared" si="2245"/>
      </c>
      <c r="Z21452">
        <f t="shared" si="2246"/>
      </c>
    </row>
    <row r="21453" spans="1:26">
      <c r="A21453" s="1" t="s">
        <v>5</v>
      </c>
      <c r="W21453">
        <f t="shared" si="2243"/>
      </c>
      <c r="X21453">
        <f t="shared" si="2244"/>
      </c>
      <c r="Y21453">
        <f t="shared" si="2245"/>
      </c>
      <c r="Z21453">
        <f t="shared" si="2246"/>
      </c>
    </row>
    <row r="21454" spans="1:26">
      <c r="A21454" s="1" t="s">
        <v>6</v>
      </c>
      <c r="W21454">
        <f t="shared" si="2243"/>
      </c>
      <c r="X21454">
        <f t="shared" si="2244"/>
      </c>
      <c r="Y21454">
        <f t="shared" si="2245"/>
      </c>
      <c r="Z21454">
        <f t="shared" si="2246"/>
      </c>
    </row>
    <row r="21455" spans="1:26">
      <c r="A21455" s="1" t="s">
        <v>7</v>
      </c>
      <c r="W21455">
        <f t="shared" si="2243"/>
      </c>
      <c r="X21455">
        <f t="shared" si="2244"/>
      </c>
      <c r="Y21455">
        <f t="shared" si="2245"/>
      </c>
      <c r="Z21455">
        <f t="shared" si="2246"/>
      </c>
    </row>
    <row r="21456" spans="1:26" ht="24">
      <c r="A21456" s="179" t="s">
        <v>8</v>
      </c>
      <c r="B21456" s="180" t="s">
        <v>9</v>
      </c>
      <c r="C21456" s="180" t="s">
        <v>10</v>
      </c>
      <c r="D21456" s="181" t="s">
        <v>11</v>
      </c>
      <c r="E21456" s="181" t="s">
        <v>12</v>
      </c>
      <c r="F21456" s="181" t="s">
        <v>13</v>
      </c>
      <c r="G21456" s="181" t="s">
        <v>14</v>
      </c>
      <c r="H21456" s="179" t="s">
        <v>15</v>
      </c>
      <c r="I21456" s="182" t="s">
        <v>16</v>
      </c>
      <c r="W21456">
        <f t="shared" si="2243"/>
      </c>
      <c r="X21456">
        <f t="shared" si="2244"/>
      </c>
      <c r="Y21456">
        <f t="shared" si="2245"/>
      </c>
      <c r="Z21456">
        <f t="shared" si="2246"/>
      </c>
    </row>
    <row r="21457" spans="1:26">
      <c r="A21457" s="21"/>
      <c r="B21457" s="1563" t="s">
        <v>2898</v>
      </c>
      <c r="C21457" s="1563"/>
      <c r="D21457" s="5"/>
      <c r="E21457" s="6"/>
      <c r="F21457" s="6"/>
      <c r="G21457" s="127"/>
      <c r="H21457" s="7"/>
      <c r="I21457" s="183"/>
      <c r="W21457">
        <f t="shared" si="2243"/>
      </c>
      <c r="X21457">
        <f t="shared" si="2244"/>
      </c>
      <c r="Y21457">
        <f t="shared" si="2245"/>
      </c>
      <c r="Z21457">
        <f t="shared" si="2246"/>
      </c>
    </row>
    <row r="21458" spans="1:26">
      <c r="A21458" s="5">
        <v>1</v>
      </c>
      <c r="B21458" s="17" t="s">
        <v>2887</v>
      </c>
      <c r="C21458" s="88" t="s">
        <v>2899</v>
      </c>
      <c r="D21458" s="5">
        <v>2</v>
      </c>
      <c r="E21458" s="5">
        <v>1</v>
      </c>
      <c r="F21458" s="6">
        <f>+E21458*D21458</f>
      </c>
      <c r="G21458" s="127">
        <f>+E21458*D21458</f>
      </c>
      <c r="H21458" s="5">
        <v>1</v>
      </c>
      <c r="I21458" s="183">
        <f>+H21458*G21458</f>
      </c>
      <c r="W21458">
        <f t="shared" si="2243"/>
      </c>
      <c r="X21458">
        <f t="shared" si="2244"/>
      </c>
      <c r="Y21458">
        <f t="shared" si="2245"/>
      </c>
      <c r="Z21458">
        <f t="shared" si="2246"/>
      </c>
    </row>
    <row r="21459" spans="1:26">
      <c r="A21459" s="5"/>
      <c r="B21459" s="17"/>
      <c r="C21459" s="349"/>
      <c r="D21459" s="88"/>
      <c r="E21459" s="5"/>
      <c r="F21459" s="6"/>
      <c r="G21459" s="127"/>
      <c r="H21459" s="5"/>
      <c r="I21459" s="183"/>
      <c r="W21459">
        <f t="shared" si="2243"/>
      </c>
      <c r="X21459">
        <f t="shared" si="2244"/>
      </c>
      <c r="Y21459">
        <f t="shared" si="2245"/>
      </c>
      <c r="Z21459">
        <f t="shared" si="2246"/>
      </c>
    </row>
    <row r="21460" spans="1:26">
      <c r="A21460" s="5"/>
      <c r="B21460" s="104"/>
      <c r="C21460" s="105"/>
      <c r="D21460" s="5"/>
      <c r="E21460" s="5"/>
      <c r="F21460" s="6"/>
      <c r="G21460" s="127"/>
      <c r="H21460" s="5"/>
      <c r="I21460" s="183"/>
      <c r="W21460">
        <f t="shared" si="2243"/>
      </c>
      <c r="X21460">
        <f t="shared" si="2244"/>
      </c>
      <c r="Y21460">
        <f t="shared" si="2245"/>
      </c>
      <c r="Z21460">
        <f t="shared" si="2246"/>
      </c>
    </row>
    <row r="21461" spans="1:26">
      <c r="A21461" s="5"/>
      <c r="B21461" s="15"/>
      <c r="C21461" s="105"/>
      <c r="D21461" s="5"/>
      <c r="E21461" s="5"/>
      <c r="F21461" s="6"/>
      <c r="G21461" s="127"/>
      <c r="H21461" s="5"/>
      <c r="I21461" s="183"/>
      <c r="W21461">
        <f t="shared" si="2243"/>
      </c>
      <c r="X21461">
        <f t="shared" si="2244"/>
      </c>
      <c r="Y21461">
        <f t="shared" si="2245"/>
      </c>
      <c r="Z21461">
        <f t="shared" si="2246"/>
      </c>
    </row>
    <row r="21462" spans="1:26">
      <c r="A21462" s="5"/>
      <c r="B21462" s="15"/>
      <c r="C21462" s="105"/>
      <c r="D21462" s="5"/>
      <c r="E21462" s="5"/>
      <c r="F21462" s="6"/>
      <c r="G21462" s="127"/>
      <c r="H21462" s="5"/>
      <c r="I21462" s="183"/>
      <c r="W21462">
        <f t="shared" si="2243"/>
      </c>
      <c r="X21462">
        <f t="shared" si="2244"/>
      </c>
      <c r="Y21462">
        <f t="shared" si="2245"/>
      </c>
      <c r="Z21462">
        <f t="shared" si="2246"/>
      </c>
    </row>
    <row r="21463" spans="1:26">
      <c r="A21463" s="5"/>
      <c r="B21463" s="15"/>
      <c r="C21463" s="105"/>
      <c r="D21463" s="5"/>
      <c r="E21463" s="5"/>
      <c r="F21463" s="6"/>
      <c r="G21463" s="127"/>
      <c r="H21463" s="5"/>
      <c r="I21463" s="183"/>
      <c r="W21463">
        <f t="shared" si="2243"/>
      </c>
      <c r="X21463">
        <f t="shared" si="2244"/>
      </c>
      <c r="Y21463">
        <f t="shared" si="2245"/>
      </c>
      <c r="Z21463">
        <f t="shared" si="2246"/>
      </c>
    </row>
    <row r="21464" spans="1:26">
      <c r="A21464" s="5"/>
      <c r="B21464" s="15"/>
      <c r="C21464" s="105"/>
      <c r="D21464" s="5"/>
      <c r="E21464" s="5"/>
      <c r="F21464" s="6"/>
      <c r="G21464" s="127"/>
      <c r="H21464" s="5"/>
      <c r="I21464" s="183"/>
      <c r="W21464">
        <f t="shared" si="2243"/>
      </c>
      <c r="X21464">
        <f t="shared" si="2244"/>
      </c>
      <c r="Y21464">
        <f t="shared" si="2245"/>
      </c>
      <c r="Z21464">
        <f t="shared" si="2246"/>
      </c>
    </row>
    <row r="21465" spans="1:26">
      <c r="A21465" s="5"/>
      <c r="B21465" s="17"/>
      <c r="C21465" s="5"/>
      <c r="D21465" s="106"/>
      <c r="E21465" s="7"/>
      <c r="F21465" s="6"/>
      <c r="G21465" s="127"/>
      <c r="H21465" s="7"/>
      <c r="I21465" s="183"/>
      <c r="W21465">
        <f t="shared" si="2243"/>
      </c>
      <c r="X21465">
        <f t="shared" si="2244"/>
      </c>
      <c r="Y21465">
        <f t="shared" si="2245"/>
      </c>
      <c r="Z21465">
        <f t="shared" si="2246"/>
      </c>
    </row>
    <row r="21466" spans="1:26">
      <c r="A21466" s="5"/>
      <c r="B21466" s="273"/>
      <c r="C21466" s="9"/>
      <c r="D21466" s="106"/>
      <c r="E21466" s="5"/>
      <c r="F21466" s="6"/>
      <c r="G21466" s="127"/>
      <c r="H21466" s="7"/>
      <c r="I21466" s="183"/>
      <c r="W21466">
        <f t="shared" si="2243"/>
      </c>
      <c r="X21466">
        <f t="shared" si="2244"/>
      </c>
      <c r="Y21466">
        <f t="shared" si="2245"/>
      </c>
      <c r="Z21466">
        <f t="shared" si="2246"/>
      </c>
    </row>
    <row r="21467" spans="1:26" ht="15.75" thickBot="1">
      <c r="A21467" s="10"/>
      <c r="B21467" s="10"/>
      <c r="C21467" s="10"/>
      <c r="D21467" s="109"/>
      <c r="E21467" s="109"/>
      <c r="F21467" s="109"/>
      <c r="G21467" s="109"/>
      <c r="H21467" s="109"/>
      <c r="I21467" s="189"/>
      <c r="W21467">
        <f t="shared" si="2243"/>
      </c>
      <c r="X21467">
        <f t="shared" si="2244"/>
      </c>
      <c r="Y21467">
        <f t="shared" si="2245"/>
      </c>
      <c r="Z21467">
        <f t="shared" si="2246"/>
      </c>
    </row>
    <row r="21468" spans="1:26">
      <c r="A21468" s="10"/>
      <c r="B21468" s="1629" t="s">
        <v>2779</v>
      </c>
      <c r="C21468" s="1630"/>
      <c r="D21468" s="91"/>
      <c r="E21468" s="91"/>
      <c r="F21468" s="91"/>
      <c r="G21468" s="92" t="s">
        <v>19</v>
      </c>
      <c r="H21468" s="91"/>
      <c r="I21468" s="190">
        <f>SUM(I21457:I21467)</f>
      </c>
      <c r="W21468">
        <f t="shared" si="2243"/>
      </c>
      <c r="X21468">
        <f t="shared" si="2244"/>
      </c>
      <c r="Y21468">
        <f t="shared" si="2245"/>
      </c>
      <c r="Z21468">
        <f t="shared" si="2246"/>
      </c>
    </row>
    <row r="21469" spans="1:26">
      <c r="A21469" s="10"/>
      <c r="B21469" s="1631"/>
      <c r="C21469" s="1632"/>
      <c r="D21469" s="69"/>
      <c r="E21469" s="69"/>
      <c r="F21469" s="69"/>
      <c r="G21469" s="69"/>
      <c r="H21469" s="112"/>
      <c r="I21469" s="191"/>
      <c r="W21469">
        <f t="shared" si="2243"/>
      </c>
      <c r="X21469">
        <f t="shared" si="2244"/>
      </c>
      <c r="Y21469">
        <f t="shared" si="2245"/>
      </c>
      <c r="Z21469">
        <f t="shared" si="2246"/>
      </c>
    </row>
    <row r="21470" spans="1:26">
      <c r="A21470" s="10"/>
      <c r="B21470" s="11" t="s">
        <v>20</v>
      </c>
      <c r="C21470" s="10"/>
      <c r="D21470" s="10"/>
      <c r="E21470" s="10"/>
      <c r="F21470" s="10"/>
      <c r="G21470" s="10"/>
      <c r="H21470" s="10"/>
      <c r="I21470" s="97"/>
      <c r="W21470">
        <f t="shared" si="2243"/>
      </c>
      <c r="X21470">
        <f t="shared" si="2244"/>
      </c>
      <c r="Y21470">
        <f t="shared" si="2245"/>
      </c>
      <c r="Z21470">
        <f t="shared" si="2246"/>
      </c>
    </row>
    <row r="21471" spans="1:26">
      <c r="A21471" s="99"/>
      <c r="B21471" s="11"/>
      <c r="C21471" s="192" t="s">
        <v>21</v>
      </c>
      <c r="D21471" s="192">
        <f>SUM(D21457:D21470)</f>
      </c>
      <c r="E21471" s="99">
        <f>IF(H21471=I21471,"OK","NO")</f>
      </c>
      <c r="F21471" s="192">
        <f>SUM(F21457:F21470)</f>
      </c>
      <c r="G21471" s="192">
        <f>SUM(G21457:G21470)</f>
      </c>
      <c r="H21471" s="193">
        <f>SUMPRODUCT(F21454:F21467,H21454:H21467)</f>
      </c>
      <c r="I21471" s="194">
        <f>+I21468-I21469</f>
      </c>
      <c r="W21471">
        <f t="shared" si="2243"/>
      </c>
      <c r="X21471">
        <f t="shared" si="2244"/>
      </c>
      <c r="Y21471">
        <f t="shared" si="2245"/>
      </c>
      <c r="Z21471">
        <f t="shared" si="2246"/>
      </c>
    </row>
    <row r="21472" spans="1:26">
      <c r="A21472" s="10"/>
      <c r="B21472" s="10"/>
      <c r="C21472" s="10"/>
      <c r="D21472" s="10"/>
      <c r="E21472" s="10"/>
      <c r="F21472" s="10"/>
      <c r="G21472" s="10"/>
      <c r="H21472" s="69"/>
      <c r="I21472" s="10"/>
      <c r="W21472">
        <f t="shared" si="2243"/>
      </c>
      <c r="X21472">
        <f t="shared" si="2244"/>
      </c>
      <c r="Y21472">
        <f t="shared" si="2245"/>
      </c>
      <c r="Z21472">
        <f t="shared" si="2246"/>
      </c>
    </row>
    <row r="21473" spans="1:26">
      <c r="A21473" s="12" t="s">
        <v>315</v>
      </c>
      <c r="B21473" s="12"/>
      <c r="C21473" s="12"/>
      <c r="D21473" s="13"/>
      <c r="E21473" s="14"/>
      <c r="F21473" s="14"/>
      <c r="G21473" s="14"/>
      <c r="H21473" s="2"/>
      <c r="I21473" s="12"/>
      <c r="W21473">
        <f t="shared" si="2243"/>
      </c>
      <c r="X21473">
        <f t="shared" si="2244"/>
      </c>
      <c r="Y21473">
        <f t="shared" si="2245"/>
      </c>
      <c r="Z21473">
        <f t="shared" si="2246"/>
      </c>
    </row>
    <row r="21474" spans="1:26">
      <c r="W21474">
        <f t="shared" si="2243"/>
      </c>
      <c r="X21474">
        <f t="shared" si="2244"/>
      </c>
      <c r="Y21474">
        <f t="shared" si="2245"/>
      </c>
      <c r="Z21474">
        <f t="shared" si="2246"/>
      </c>
    </row>
    <row r="21475" spans="1:26">
      <c r="W21475">
        <f t="shared" si="2243"/>
      </c>
      <c r="X21475">
        <f t="shared" si="2244"/>
      </c>
      <c r="Y21475">
        <f t="shared" si="2245"/>
      </c>
      <c r="Z21475">
        <f t="shared" si="2246"/>
      </c>
    </row>
    <row r="21476" spans="1:26">
      <c r="W21476">
        <f t="shared" si="2243"/>
      </c>
      <c r="X21476">
        <f t="shared" si="2244"/>
      </c>
      <c r="Y21476">
        <f t="shared" si="2245"/>
      </c>
      <c r="Z21476">
        <f t="shared" si="2246"/>
      </c>
    </row>
    <row r="21477" spans="1:26">
      <c r="A21477" s="1562" t="s">
        <v>0</v>
      </c>
      <c r="B21477" s="1562"/>
      <c r="C21477" s="1562"/>
      <c r="D21477" s="1562"/>
      <c r="E21477" s="1562"/>
      <c r="F21477" s="1562"/>
      <c r="G21477" s="1562"/>
      <c r="H21477" s="1562"/>
      <c r="I21477" s="1562"/>
      <c r="W21477">
        <f t="shared" si="2243"/>
      </c>
      <c r="X21477">
        <f t="shared" si="2244"/>
      </c>
      <c r="Y21477">
        <f t="shared" si="2245"/>
      </c>
      <c r="Z21477">
        <f t="shared" si="2246"/>
      </c>
    </row>
    <row r="21478" spans="1:26">
      <c r="W21478">
        <f t="shared" si="2243"/>
      </c>
      <c r="X21478">
        <f t="shared" si="2244"/>
      </c>
      <c r="Y21478">
        <f t="shared" si="2245"/>
      </c>
      <c r="Z21478">
        <f t="shared" si="2246"/>
      </c>
    </row>
    <row r="21479" spans="1:26">
      <c r="W21479">
        <f t="shared" si="2243"/>
      </c>
      <c r="X21479">
        <f t="shared" si="2244"/>
      </c>
      <c r="Y21479">
        <f t="shared" si="2245"/>
      </c>
      <c r="Z21479">
        <f t="shared" si="2246"/>
      </c>
    </row>
    <row r="21480" spans="1:26">
      <c r="A21480" s="1" t="s">
        <v>1</v>
      </c>
      <c r="B21480" s="1"/>
      <c r="G21480" s="495" t="s">
        <v>2</v>
      </c>
      <c r="H21480" s="3" t="s">
        <v>2905</v>
      </c>
      <c r="W21480">
        <f t="shared" si="2243"/>
      </c>
      <c r="X21480">
        <f t="shared" si="2244"/>
      </c>
      <c r="Y21480">
        <f t="shared" si="2245"/>
      </c>
      <c r="Z21480">
        <f t="shared" si="2246"/>
      </c>
    </row>
    <row r="21481" spans="1:26">
      <c r="A21481" s="1" t="inlineStr">
        <is>
          <t>Dealer-166</t>
        </is>
      </c>
      <c r="B21481" s="1"/>
      <c r="F21481" s="4"/>
      <c r="G21481" s="496" t="s">
        <v>1440</v>
      </c>
      <c r="H21481" s="1" t="s">
        <v>2904</v>
      </c>
      <c r="W21481">
        <f t="shared" si="2243"/>
      </c>
      <c r="X21481">
        <f t="shared" si="2244"/>
      </c>
      <c r="Y21481">
        <f t="shared" si="2245"/>
      </c>
      <c r="Z21481">
        <f t="shared" si="2246"/>
      </c>
    </row>
    <row r="21482" spans="1:26">
      <c r="A21482" s="1" t="inlineStr">
        <is>
          <t>Address line (redacted)</t>
        </is>
      </c>
      <c r="B21482" s="1"/>
      <c r="H21482" s="49"/>
      <c r="W21482">
        <f t="shared" si="2243"/>
      </c>
      <c r="X21482">
        <f t="shared" si="2244"/>
      </c>
      <c r="Y21482">
        <f t="shared" si="2245"/>
      </c>
      <c r="Z21482">
        <f t="shared" si="2246"/>
      </c>
    </row>
    <row r="21483" spans="1:26">
      <c r="A21483" s="1" t="inlineStr">
        <is>
          <t>Address line (redacted)</t>
        </is>
      </c>
      <c r="B21483" s="1"/>
      <c r="D21483" s="85"/>
      <c r="E21483" s="85"/>
      <c r="F21483" s="85"/>
      <c r="G21483" s="85"/>
      <c r="H21483" s="85"/>
      <c r="W21483">
        <f t="shared" si="2243"/>
      </c>
      <c r="X21483">
        <f t="shared" si="2244"/>
      </c>
      <c r="Y21483">
        <f t="shared" si="2245"/>
      </c>
      <c r="Z21483">
        <f t="shared" si="2246"/>
      </c>
    </row>
    <row r="21484" spans="1:26">
      <c r="A21484" s="12" t="s">
        <v>299</v>
      </c>
      <c r="B21484" s="86" t="inlineStr">
        <is>
          <t>GSTIN-MASKED</t>
        </is>
      </c>
      <c r="D21484" s="85"/>
      <c r="E21484" s="85"/>
      <c r="F21484" s="85"/>
      <c r="G21484" s="85"/>
      <c r="H21484" s="85"/>
      <c r="W21484">
        <f t="shared" si="2243"/>
      </c>
      <c r="X21484">
        <f t="shared" si="2244"/>
      </c>
      <c r="Y21484">
        <f t="shared" si="2245"/>
      </c>
      <c r="Z21484">
        <f t="shared" si="2246"/>
      </c>
    </row>
    <row r="21485" spans="1:26">
      <c r="D21485" s="85"/>
      <c r="E21485" s="85"/>
      <c r="F21485" s="85"/>
      <c r="G21485" s="85"/>
      <c r="H21485" s="85"/>
      <c r="W21485">
        <f t="shared" si="2243"/>
      </c>
      <c r="X21485">
        <f t="shared" si="2244"/>
      </c>
      <c r="Y21485">
        <f t="shared" si="2245"/>
      </c>
      <c r="Z21485">
        <f t="shared" si="2246"/>
      </c>
    </row>
    <row r="21486" spans="1:26">
      <c r="W21486">
        <f t="shared" si="2243"/>
      </c>
      <c r="X21486">
        <f t="shared" si="2244"/>
      </c>
      <c r="Y21486">
        <f t="shared" si="2245"/>
      </c>
      <c r="Z21486">
        <f t="shared" si="2246"/>
      </c>
    </row>
    <row r="21487" spans="1:26">
      <c r="A21487" s="1" t="s">
        <v>5</v>
      </c>
      <c r="W21487">
        <f t="shared" si="2243"/>
      </c>
      <c r="X21487">
        <f t="shared" si="2244"/>
      </c>
      <c r="Y21487">
        <f t="shared" si="2245"/>
      </c>
      <c r="Z21487">
        <f t="shared" si="2246"/>
      </c>
    </row>
    <row r="21488" spans="1:26">
      <c r="A21488" s="1" t="s">
        <v>6</v>
      </c>
      <c r="W21488">
        <f t="shared" si="2243"/>
      </c>
      <c r="X21488">
        <f t="shared" si="2244"/>
      </c>
      <c r="Y21488">
        <f t="shared" si="2245"/>
      </c>
      <c r="Z21488">
        <f t="shared" si="2246"/>
      </c>
    </row>
    <row r="21489" spans="1:26">
      <c r="A21489" s="1" t="s">
        <v>7</v>
      </c>
      <c r="W21489">
        <f t="shared" si="2243"/>
      </c>
      <c r="X21489">
        <f t="shared" si="2244"/>
      </c>
      <c r="Y21489">
        <f t="shared" si="2245"/>
      </c>
      <c r="Z21489">
        <f t="shared" si="2246"/>
      </c>
    </row>
    <row r="21490" spans="1:26" ht="24">
      <c r="A21490" s="179" t="s">
        <v>8</v>
      </c>
      <c r="B21490" s="180" t="s">
        <v>9</v>
      </c>
      <c r="C21490" s="180" t="s">
        <v>10</v>
      </c>
      <c r="D21490" s="181" t="s">
        <v>11</v>
      </c>
      <c r="E21490" s="181" t="s">
        <v>12</v>
      </c>
      <c r="F21490" s="181" t="s">
        <v>13</v>
      </c>
      <c r="G21490" s="181" t="s">
        <v>14</v>
      </c>
      <c r="H21490" s="179" t="s">
        <v>15</v>
      </c>
      <c r="I21490" s="182" t="s">
        <v>16</v>
      </c>
      <c r="W21490">
        <f t="shared" si="2243"/>
      </c>
      <c r="X21490">
        <f t="shared" si="2244"/>
      </c>
      <c r="Y21490">
        <f t="shared" si="2245"/>
      </c>
      <c r="Z21490">
        <f t="shared" si="2246"/>
      </c>
    </row>
    <row r="21491" spans="1:26">
      <c r="A21491" s="5"/>
      <c r="B21491" s="1564" t="s">
        <v>17</v>
      </c>
      <c r="C21491" s="1565"/>
      <c r="D21491" s="5"/>
      <c r="E21491" s="5"/>
      <c r="F21491" s="21"/>
      <c r="G21491" s="6"/>
      <c r="H21491" s="5"/>
      <c r="I21491" s="183"/>
      <c r="W21491">
        <f t="shared" si="2243"/>
      </c>
      <c r="X21491">
        <f t="shared" si="2244"/>
      </c>
      <c r="Y21491">
        <f t="shared" si="2245"/>
      </c>
      <c r="Z21491">
        <f t="shared" si="2246"/>
      </c>
    </row>
    <row r="21492" spans="1:26">
      <c r="A21492" s="5">
        <v>1</v>
      </c>
      <c r="B21492" s="8" t="s">
        <v>1061</v>
      </c>
      <c r="C21492" s="5" t="s">
        <v>1060</v>
      </c>
      <c r="D21492" s="5">
        <v>2</v>
      </c>
      <c r="E21492" s="5">
        <v>5</v>
      </c>
      <c r="F21492" s="16">
        <f>+E21492*D21492</f>
      </c>
      <c r="G21492" s="6">
        <f>+E21492*D21492</f>
      </c>
      <c r="H21492" s="5">
        <v>1</v>
      </c>
      <c r="I21492" s="183">
        <f>+H21492*G21492</f>
      </c>
      <c r="J21492">
        <v>119</v>
      </c>
      <c r="K21492">
        <f>+H21492-J21492</f>
      </c>
      <c r="L21492">
        <f>+K21492*G21492</f>
      </c>
      <c r="W21492">
        <f t="shared" si="2243"/>
      </c>
      <c r="X21492">
        <f t="shared" si="2244"/>
      </c>
      <c r="Y21492">
        <f t="shared" si="2245"/>
      </c>
      <c r="Z21492">
        <f t="shared" si="2246"/>
      </c>
    </row>
    <row r="21493" spans="1:26">
      <c r="A21493" s="5"/>
      <c r="B21493" s="1564" t="s">
        <v>604</v>
      </c>
      <c r="C21493" s="1565"/>
      <c r="D21493" s="5"/>
      <c r="E21493" s="5"/>
      <c r="F21493" s="16"/>
      <c r="G21493" s="6"/>
      <c r="H21493" s="5"/>
      <c r="I21493" s="183"/>
      <c r="W21493">
        <f t="shared" si="2243"/>
      </c>
      <c r="X21493">
        <f t="shared" si="2244"/>
      </c>
      <c r="Y21493">
        <f t="shared" si="2245"/>
      </c>
      <c r="Z21493">
        <f t="shared" si="2246"/>
      </c>
    </row>
    <row r="21494" spans="1:26">
      <c r="A21494" s="5"/>
      <c r="B21494" s="106"/>
      <c r="C21494" s="15"/>
      <c r="D21494" s="5"/>
      <c r="E21494" s="5"/>
      <c r="F21494" s="16"/>
      <c r="G21494" s="6"/>
      <c r="H21494" s="9"/>
      <c r="I21494" s="183"/>
      <c r="W21494">
        <f t="shared" si="2243"/>
      </c>
      <c r="X21494">
        <f t="shared" si="2244"/>
      </c>
      <c r="Y21494">
        <f t="shared" si="2245"/>
      </c>
      <c r="Z21494">
        <f t="shared" si="2246"/>
      </c>
    </row>
    <row r="21495" spans="1:26">
      <c r="A21495" s="5"/>
      <c r="B21495" s="491"/>
      <c r="C21495" s="107"/>
      <c r="D21495" s="5"/>
      <c r="E21495" s="5"/>
      <c r="F21495" s="16"/>
      <c r="G21495" s="6"/>
      <c r="H21495" s="5"/>
      <c r="I21495" s="183"/>
      <c r="W21495">
        <f t="shared" si="2243"/>
      </c>
      <c r="X21495">
        <f t="shared" si="2244"/>
      </c>
      <c r="Y21495">
        <f t="shared" si="2245"/>
      </c>
      <c r="Z21495">
        <f t="shared" si="2246"/>
      </c>
    </row>
    <row r="21496" spans="1:26" ht="36">
      <c r="A21496" s="19">
        <v>6</v>
      </c>
      <c r="B21496" s="20" t="s">
        <v>1038</v>
      </c>
      <c r="C21496" s="15" t="s">
        <v>2906</v>
      </c>
      <c r="D21496" s="5">
        <v>1</v>
      </c>
      <c r="E21496" s="19">
        <v>30</v>
      </c>
      <c r="F21496" s="16">
        <f>+E21496*D21496</f>
      </c>
      <c r="G21496" s="6">
        <f>+E21496*D21496</f>
      </c>
      <c r="H21496" s="19">
        <v>1</v>
      </c>
      <c r="I21496" s="183">
        <f>+H21496*G21496</f>
      </c>
      <c r="J21496">
        <v>18</v>
      </c>
      <c r="K21496">
        <f>+H21496-J21496</f>
      </c>
      <c r="L21496">
        <f>+K21496*G21496</f>
      </c>
      <c r="W21496">
        <f t="shared" si="2243"/>
      </c>
      <c r="X21496">
        <f t="shared" si="2244"/>
      </c>
      <c r="Y21496">
        <f t="shared" si="2245"/>
      </c>
      <c r="Z21496">
        <f t="shared" si="2246"/>
      </c>
    </row>
    <row r="21497" spans="1:26">
      <c r="A21497" s="5"/>
      <c r="B21497" s="1564" t="s">
        <v>18</v>
      </c>
      <c r="C21497" s="1565"/>
      <c r="D21497" s="5"/>
      <c r="E21497" s="5"/>
      <c r="F21497" s="5"/>
      <c r="G21497" s="6"/>
      <c r="H21497" s="5"/>
      <c r="I21497" s="183"/>
      <c r="W21497">
        <f t="shared" si="2243"/>
      </c>
      <c r="X21497">
        <f t="shared" si="2244"/>
      </c>
      <c r="Y21497">
        <f t="shared" si="2245"/>
      </c>
      <c r="Z21497">
        <f t="shared" si="2246"/>
      </c>
    </row>
    <row r="21498" spans="1:26">
      <c r="A21498" s="5">
        <v>7</v>
      </c>
      <c r="B21498" s="8" t="s">
        <v>295</v>
      </c>
      <c r="C21498" s="5" t="s">
        <v>294</v>
      </c>
      <c r="D21498" s="5">
        <v>2</v>
      </c>
      <c r="E21498" s="5">
        <v>4</v>
      </c>
      <c r="F21498" s="16">
        <f>+E21498*D21498</f>
      </c>
      <c r="G21498" s="6">
        <f>+E21498*D21498</f>
      </c>
      <c r="H21498" s="9">
        <v>1</v>
      </c>
      <c r="I21498" s="183">
        <f>+H21498*G21498</f>
      </c>
      <c r="J21498">
        <v>112</v>
      </c>
      <c r="K21498">
        <f>+H21498-J21498</f>
      </c>
      <c r="L21498">
        <f>+K21498*G21498</f>
      </c>
      <c r="W21498">
        <f t="shared" si="2243"/>
      </c>
      <c r="X21498">
        <f t="shared" si="2244"/>
      </c>
      <c r="Y21498">
        <f t="shared" si="2245"/>
      </c>
      <c r="Z21498">
        <f t="shared" si="2246"/>
      </c>
    </row>
    <row r="21499" spans="1:26">
      <c r="A21499" s="5">
        <v>8</v>
      </c>
      <c r="B21499" s="15" t="s">
        <v>2893</v>
      </c>
      <c r="C21499" s="9" t="s">
        <v>2892</v>
      </c>
      <c r="D21499" s="5">
        <v>1</v>
      </c>
      <c r="E21499" s="5">
        <v>4</v>
      </c>
      <c r="F21499" s="16">
        <f>+E21499*D21499</f>
      </c>
      <c r="G21499" s="6">
        <f>+E21499*D21499</f>
      </c>
      <c r="H21499" s="5">
        <v>1</v>
      </c>
      <c r="I21499" s="183">
        <f>+H21499*G21499</f>
      </c>
      <c r="J21499">
        <v>112</v>
      </c>
      <c r="K21499">
        <f>+H21499-J21499</f>
      </c>
      <c r="L21499">
        <f>+K21499*G21499</f>
      </c>
      <c r="W21499">
        <f t="shared" si="2243"/>
      </c>
      <c r="X21499">
        <f t="shared" si="2244"/>
      </c>
      <c r="Y21499">
        <f t="shared" si="2245"/>
      </c>
      <c r="Z21499">
        <f t="shared" si="2246"/>
      </c>
    </row>
    <row r="21500" spans="1:26">
      <c r="A21500" s="5"/>
      <c r="B21500" s="1564" t="s">
        <v>24</v>
      </c>
      <c r="C21500" s="1565"/>
      <c r="D21500" s="5"/>
      <c r="E21500" s="5"/>
      <c r="F21500" s="16"/>
      <c r="G21500" s="6"/>
      <c r="H21500" s="16"/>
      <c r="I21500" s="183"/>
      <c r="W21500">
        <f t="shared" si="2243"/>
      </c>
      <c r="X21500">
        <f t="shared" si="2244"/>
      </c>
      <c r="Y21500">
        <f t="shared" si="2245"/>
      </c>
      <c r="Z21500">
        <f t="shared" si="2246"/>
      </c>
    </row>
    <row r="21501" spans="1:26" ht="15.75">
      <c r="A21501" s="19"/>
      <c r="B21501" s="20" t="s">
        <v>25</v>
      </c>
      <c r="C21501" s="19" t="s">
        <v>26</v>
      </c>
      <c r="D21501" s="5">
        <v>1</v>
      </c>
      <c r="E21501" s="19">
        <v>6</v>
      </c>
      <c r="F21501" s="16">
        <f>+E21501*D21501</f>
      </c>
      <c r="G21501" s="6">
        <f>+E21501*D21501</f>
      </c>
      <c r="H21501" s="19">
        <v>1</v>
      </c>
      <c r="I21501" s="183">
        <f>+H21501*G21501</f>
      </c>
      <c r="J21501">
        <f>300*18%</f>
      </c>
      <c r="K21501">
        <f>+H21501-J21501</f>
      </c>
      <c r="L21501">
        <f>+K21501*G21501</f>
      </c>
      <c r="W21501">
        <f t="shared" si="2243"/>
      </c>
      <c r="X21501">
        <f t="shared" si="2244"/>
      </c>
      <c r="Y21501">
        <f t="shared" si="2245"/>
      </c>
      <c r="Z21501">
        <f t="shared" si="2246"/>
      </c>
    </row>
    <row r="21502" spans="1:26">
      <c r="A21502" s="5"/>
      <c r="B21502" s="15"/>
      <c r="C21502" s="9"/>
      <c r="D21502" s="5"/>
      <c r="E21502" s="5"/>
      <c r="F21502" s="16"/>
      <c r="G21502" s="6"/>
      <c r="H21502" s="5"/>
      <c r="I21502" s="183"/>
      <c r="W21502">
        <f t="shared" si="2243"/>
      </c>
      <c r="X21502">
        <f t="shared" si="2244"/>
      </c>
      <c r="Y21502">
        <f t="shared" si="2245"/>
      </c>
      <c r="Z21502">
        <f t="shared" si="2246"/>
      </c>
    </row>
    <row r="21503" spans="1:26">
      <c r="A21503" s="5"/>
      <c r="B21503" s="1564" t="s">
        <v>2872</v>
      </c>
      <c r="C21503" s="1565"/>
      <c r="D21503" s="185"/>
      <c r="E21503" s="184"/>
      <c r="F21503" s="238"/>
      <c r="G21503" s="186"/>
      <c r="H21503" s="184"/>
      <c r="I21503" s="188"/>
      <c r="W21503">
        <f t="shared" si="2243"/>
      </c>
      <c r="X21503">
        <f t="shared" si="2244"/>
      </c>
      <c r="Y21503">
        <f t="shared" si="2245"/>
      </c>
      <c r="Z21503">
        <f t="shared" si="2246"/>
      </c>
    </row>
    <row r="21504" spans="1:26" s="809" customFormat="1" ht="24">
      <c r="A21504" s="756">
        <v>5</v>
      </c>
      <c r="B21504" s="810" t="s">
        <v>2873</v>
      </c>
      <c r="C21504" s="806" t="s">
        <v>652</v>
      </c>
      <c r="D21504" s="807"/>
      <c r="E21504" s="806"/>
      <c r="F21504" s="806">
        <v>1</v>
      </c>
      <c r="G21504" s="807">
        <v>1</v>
      </c>
      <c r="H21504" s="806" t="s">
        <v>780</v>
      </c>
      <c r="I21504" s="839"/>
      <c r="W21504">
        <f t="shared" si="2243"/>
      </c>
      <c r="X21504">
        <f t="shared" si="2244"/>
      </c>
      <c r="Y21504">
        <f t="shared" si="2245"/>
      </c>
      <c r="Z21504">
        <f t="shared" si="2246"/>
      </c>
    </row>
    <row r="21505" spans="1:26">
      <c r="A21505" s="146" t="s">
        <v>2843</v>
      </c>
      <c r="B21505" s="276" t="s">
        <v>2896</v>
      </c>
      <c r="C21505" s="620" t="s">
        <v>2845</v>
      </c>
      <c r="D21505" s="184"/>
      <c r="E21505" s="184"/>
      <c r="F21505" s="238"/>
      <c r="G21505" s="186"/>
      <c r="H21505" s="184"/>
      <c r="I21505" s="188"/>
      <c r="W21505">
        <f t="shared" si="2243"/>
      </c>
      <c r="X21505">
        <f t="shared" si="2244"/>
      </c>
      <c r="Y21505">
        <f t="shared" si="2245"/>
      </c>
      <c r="Z21505">
        <f t="shared" si="2246"/>
      </c>
    </row>
    <row r="21506" spans="1:26" ht="15.75" thickBot="1">
      <c r="A21506" s="415" t="s">
        <v>2891</v>
      </c>
      <c r="B21506" s="232" t="s">
        <v>2884</v>
      </c>
      <c r="C21506" s="837">
        <v>85109</v>
      </c>
      <c r="D21506" s="23"/>
      <c r="E21506" s="225"/>
      <c r="F21506" s="23"/>
      <c r="G21506" s="24"/>
      <c r="H21506" s="225"/>
      <c r="I21506" s="226"/>
      <c r="W21506">
        <f t="shared" si="2243"/>
      </c>
      <c r="X21506">
        <f t="shared" si="2244"/>
      </c>
      <c r="Y21506">
        <f t="shared" si="2245"/>
      </c>
      <c r="Z21506">
        <f t="shared" si="2246"/>
      </c>
    </row>
    <row r="21507" spans="1:26">
      <c r="A21507" s="415" t="s">
        <v>2904</v>
      </c>
      <c r="B21507" s="232" t="s">
        <v>2905</v>
      </c>
      <c r="C21507" s="837"/>
      <c r="D21507" s="184"/>
      <c r="E21507" s="184"/>
      <c r="F21507" s="238"/>
      <c r="G21507" s="186"/>
      <c r="H21507" s="184"/>
      <c r="I21507" s="188"/>
      <c r="W21507">
        <f t="shared" si="2243"/>
      </c>
      <c r="X21507">
        <f t="shared" si="2244"/>
      </c>
      <c r="Y21507">
        <f t="shared" si="2245"/>
      </c>
      <c r="Z21507">
        <f t="shared" si="2246"/>
      </c>
    </row>
    <row r="21508" spans="1:26">
      <c r="A21508" s="5"/>
      <c r="B21508" s="838" t="s">
        <v>19</v>
      </c>
      <c r="C21508" s="840">
        <f>SUM(C21506:C21507)</f>
      </c>
      <c r="D21508" s="184"/>
      <c r="E21508" s="184"/>
      <c r="F21508" s="238"/>
      <c r="G21508" s="186"/>
      <c r="H21508" s="184"/>
      <c r="I21508" s="188"/>
      <c r="W21508">
        <f t="shared" ref="W21508:W21571" si="2247">IF(LEFT($H21508&amp;"",5)="2019-",$H21508,W21507)</f>
      </c>
      <c r="X21508">
        <f t="shared" ref="X21508:X21571" si="2248">IF($W21508="",0,IF(COUNTIF($AB$2:$AB$80,$W21508)&gt;0,1,0))</f>
      </c>
      <c r="Y21508">
        <f t="shared" ref="Y21508:Y21571" si="2249">IF($C21508="","",UPPER(TRIM(IFERROR(LEFT($C21508&amp;"",FIND("/",$C21508&amp;"")-1),$C21508&amp;""))))</f>
      </c>
      <c r="Z21508">
        <f t="shared" ref="Z21508:Z21571" si="2250">IFERROR(IF(ISNUMBER($G21508),$G21508,0),0)</f>
      </c>
    </row>
    <row r="21509" spans="1:26">
      <c r="A21509" s="5"/>
      <c r="B21509" s="17"/>
      <c r="C21509" s="819"/>
      <c r="D21509" s="184"/>
      <c r="E21509" s="184"/>
      <c r="F21509" s="238"/>
      <c r="G21509" s="186"/>
      <c r="H21509" s="184"/>
      <c r="I21509" s="188"/>
      <c r="W21509">
        <f t="shared" si="2247"/>
      </c>
      <c r="X21509">
        <f t="shared" si="2248"/>
      </c>
      <c r="Y21509">
        <f t="shared" si="2249"/>
      </c>
      <c r="Z21509">
        <f t="shared" si="2250"/>
      </c>
    </row>
    <row r="21510" spans="1:26">
      <c r="A21510" s="5"/>
      <c r="B21510" s="17"/>
      <c r="C21510" s="819"/>
      <c r="D21510" s="184"/>
      <c r="E21510" s="184"/>
      <c r="F21510" s="238"/>
      <c r="G21510" s="186"/>
      <c r="H21510" s="184"/>
      <c r="I21510" s="188"/>
      <c r="W21510">
        <f t="shared" si="2247"/>
      </c>
      <c r="X21510">
        <f t="shared" si="2248"/>
      </c>
      <c r="Y21510">
        <f t="shared" si="2249"/>
      </c>
      <c r="Z21510">
        <f t="shared" si="2250"/>
      </c>
    </row>
    <row r="21511" spans="1:26">
      <c r="A21511" s="5"/>
      <c r="B21511" s="17"/>
      <c r="C21511" s="819"/>
      <c r="D21511" s="184"/>
      <c r="E21511" s="184"/>
      <c r="F21511" s="238"/>
      <c r="G21511" s="186"/>
      <c r="H21511" s="184"/>
      <c r="I21511" s="188"/>
      <c r="W21511">
        <f t="shared" si="2247"/>
      </c>
      <c r="X21511">
        <f t="shared" si="2248"/>
      </c>
      <c r="Y21511">
        <f t="shared" si="2249"/>
      </c>
      <c r="Z21511">
        <f t="shared" si="2250"/>
      </c>
    </row>
    <row r="21512" spans="1:26">
      <c r="A21512" s="5"/>
      <c r="B21512" s="17"/>
      <c r="C21512" s="819"/>
      <c r="D21512" s="184"/>
      <c r="E21512" s="184"/>
      <c r="F21512" s="238"/>
      <c r="G21512" s="186"/>
      <c r="H21512" s="184"/>
      <c r="I21512" s="188"/>
      <c r="W21512">
        <f t="shared" si="2247"/>
      </c>
      <c r="X21512">
        <f t="shared" si="2248"/>
      </c>
      <c r="Y21512">
        <f t="shared" si="2249"/>
      </c>
      <c r="Z21512">
        <f t="shared" si="2250"/>
      </c>
    </row>
    <row r="21513" spans="1:26" ht="15.75" thickBot="1">
      <c r="A21513" s="5"/>
      <c r="B21513" s="224"/>
      <c r="C21513" s="15"/>
      <c r="D21513" s="23"/>
      <c r="E21513" s="225"/>
      <c r="F21513" s="23"/>
      <c r="G21513" s="24"/>
      <c r="H21513" s="225"/>
      <c r="I21513" s="226"/>
      <c r="W21513">
        <f t="shared" si="2247"/>
      </c>
      <c r="X21513">
        <f t="shared" si="2248"/>
      </c>
      <c r="Y21513">
        <f t="shared" si="2249"/>
      </c>
      <c r="Z21513">
        <f t="shared" si="2250"/>
      </c>
    </row>
    <row r="21514" spans="1:26">
      <c r="A21514" s="227"/>
      <c r="B21514" s="17"/>
      <c r="C21514" s="5"/>
      <c r="D21514" s="59"/>
      <c r="E21514" s="59"/>
      <c r="F21514" s="53"/>
      <c r="G21514" s="78"/>
      <c r="H21514" s="68"/>
      <c r="I21514" s="228">
        <f>SUM(I21491:I21513)</f>
      </c>
      <c r="L21514">
        <f>SUM(L21491:L21513)</f>
      </c>
      <c r="W21514">
        <f t="shared" si="2247"/>
      </c>
      <c r="X21514">
        <f t="shared" si="2248"/>
      </c>
      <c r="Y21514">
        <f t="shared" si="2249"/>
      </c>
      <c r="Z21514">
        <f t="shared" si="2250"/>
      </c>
    </row>
    <row r="21515" spans="1:26">
      <c r="A21515" s="10"/>
      <c r="B21515" s="10"/>
      <c r="C21515" s="69"/>
      <c r="D21515" s="69" t="s">
        <v>520</v>
      </c>
      <c r="E21515" s="69"/>
      <c r="F21515" s="69"/>
      <c r="G21515" s="69"/>
      <c r="H21515" s="112">
        <v>1</v>
      </c>
      <c r="I21515" s="191">
        <f>+L21514*H21515</f>
      </c>
      <c r="W21515">
        <f t="shared" si="2247"/>
      </c>
      <c r="X21515">
        <f t="shared" si="2248"/>
      </c>
      <c r="Y21515">
        <f t="shared" si="2249"/>
      </c>
      <c r="Z21515">
        <f t="shared" si="2250"/>
      </c>
    </row>
    <row r="21516" spans="1:26" ht="15.75" thickBot="1">
      <c r="A21516" s="10"/>
      <c r="B21516" s="11" t="s">
        <v>20</v>
      </c>
      <c r="C21516" s="35"/>
      <c r="D21516" s="35"/>
      <c r="E21516" s="35"/>
      <c r="F21516" s="35"/>
      <c r="G21516" s="35"/>
      <c r="H21516" s="35"/>
      <c r="I21516" s="98"/>
      <c r="W21516">
        <f t="shared" si="2247"/>
      </c>
      <c r="X21516">
        <f t="shared" si="2248"/>
      </c>
      <c r="Y21516">
        <f t="shared" si="2249"/>
      </c>
      <c r="Z21516">
        <f t="shared" si="2250"/>
      </c>
    </row>
    <row r="21517" spans="1:26" ht="15.75" thickBot="1">
      <c r="A21517" s="99"/>
      <c r="B21517" s="38"/>
      <c r="C21517" s="39" t="s">
        <v>21</v>
      </c>
      <c r="D21517" s="40">
        <f>SUM(D21491:D21516)</f>
      </c>
      <c r="E21517" s="41" t="s">
        <v>360</v>
      </c>
      <c r="F21517" s="40">
        <f>SUM(F21491:F21516)</f>
      </c>
      <c r="G21517" s="40">
        <f>SUM(G21491:G21516)</f>
      </c>
      <c r="H21517" s="41">
        <f>+SUMPRODUCT(H21491:H21513,F21491:F21513)</f>
      </c>
      <c r="I21517" s="100">
        <f>+I21514-I21515</f>
      </c>
      <c r="W21517">
        <f t="shared" si="2247"/>
      </c>
      <c r="X21517">
        <f t="shared" si="2248"/>
      </c>
      <c r="Y21517">
        <f t="shared" si="2249"/>
      </c>
      <c r="Z21517">
        <f t="shared" si="2250"/>
      </c>
    </row>
    <row r="21518" spans="1:26">
      <c r="A21518" s="10"/>
      <c r="B21518" s="10"/>
      <c r="C21518" s="91"/>
      <c r="D21518" s="91"/>
      <c r="E21518" s="91"/>
      <c r="F21518" s="91"/>
      <c r="G21518" s="91"/>
      <c r="H21518" s="91"/>
      <c r="I21518" s="91"/>
      <c r="W21518">
        <f t="shared" si="2247"/>
      </c>
      <c r="X21518">
        <f t="shared" si="2248"/>
      </c>
      <c r="Y21518">
        <f t="shared" si="2249"/>
      </c>
      <c r="Z21518">
        <f t="shared" si="2250"/>
      </c>
    </row>
    <row r="21519" spans="1:26">
      <c r="W21519">
        <f t="shared" si="2247"/>
      </c>
      <c r="X21519">
        <f t="shared" si="2248"/>
      </c>
      <c r="Y21519">
        <f t="shared" si="2249"/>
      </c>
      <c r="Z21519">
        <f t="shared" si="2250"/>
      </c>
    </row>
    <row r="21520" spans="1:26">
      <c r="W21520">
        <f t="shared" si="2247"/>
      </c>
      <c r="X21520">
        <f t="shared" si="2248"/>
      </c>
      <c r="Y21520">
        <f t="shared" si="2249"/>
      </c>
      <c r="Z21520">
        <f t="shared" si="2250"/>
      </c>
    </row>
    <row r="21521" spans="1:26">
      <c r="W21521">
        <f t="shared" si="2247"/>
      </c>
      <c r="X21521">
        <f t="shared" si="2248"/>
      </c>
      <c r="Y21521">
        <f t="shared" si="2249"/>
      </c>
      <c r="Z21521">
        <f t="shared" si="2250"/>
      </c>
    </row>
    <row r="21522" spans="1:26">
      <c r="A21522" s="1562" t="s">
        <v>0</v>
      </c>
      <c r="B21522" s="1562"/>
      <c r="C21522" s="1562"/>
      <c r="D21522" s="1562"/>
      <c r="E21522" s="1562"/>
      <c r="F21522" s="1562"/>
      <c r="G21522" s="1562"/>
      <c r="H21522" s="1562"/>
      <c r="I21522" s="1562"/>
      <c r="W21522">
        <f t="shared" si="2247"/>
      </c>
      <c r="X21522">
        <f t="shared" si="2248"/>
      </c>
      <c r="Y21522">
        <f t="shared" si="2249"/>
      </c>
      <c r="Z21522">
        <f t="shared" si="2250"/>
      </c>
    </row>
    <row r="21523" spans="1:26">
      <c r="W21523">
        <f t="shared" si="2247"/>
      </c>
      <c r="X21523">
        <f t="shared" si="2248"/>
      </c>
      <c r="Y21523">
        <f t="shared" si="2249"/>
      </c>
      <c r="Z21523">
        <f t="shared" si="2250"/>
      </c>
    </row>
    <row r="21524" spans="1:26">
      <c r="A21524" s="1" t="s">
        <v>1</v>
      </c>
      <c r="B21524" s="1"/>
      <c r="G21524" s="495" t="s">
        <v>2</v>
      </c>
      <c r="H21524" s="3" t="s">
        <v>2905</v>
      </c>
      <c r="W21524">
        <f t="shared" si="2247"/>
      </c>
      <c r="X21524">
        <f t="shared" si="2248"/>
      </c>
      <c r="Y21524">
        <f t="shared" si="2249"/>
      </c>
      <c r="Z21524">
        <f t="shared" si="2250"/>
      </c>
    </row>
    <row r="21525" spans="1:26">
      <c r="A21525" s="1" t="inlineStr">
        <is>
          <t>Dealer-049</t>
        </is>
      </c>
      <c r="B21525" s="1"/>
      <c r="F21525" s="4"/>
      <c r="G21525" s="496" t="s">
        <v>1440</v>
      </c>
      <c r="H21525" s="1" t="s">
        <v>2907</v>
      </c>
      <c r="W21525">
        <f t="shared" si="2247"/>
      </c>
      <c r="X21525">
        <f t="shared" si="2248"/>
      </c>
      <c r="Y21525">
        <f t="shared" si="2249"/>
      </c>
      <c r="Z21525">
        <f t="shared" si="2250"/>
      </c>
    </row>
    <row r="21526" spans="1:26">
      <c r="A21526" s="1" t="inlineStr">
        <is>
          <t>Address line (redacted)</t>
        </is>
      </c>
      <c r="B21526" s="1"/>
      <c r="G21526" s="723"/>
      <c r="H21526" s="49"/>
      <c r="I21526" s="55"/>
      <c r="W21526">
        <f t="shared" si="2247"/>
      </c>
      <c r="X21526">
        <f t="shared" si="2248"/>
      </c>
      <c r="Y21526">
        <f t="shared" si="2249"/>
      </c>
      <c r="Z21526">
        <f t="shared" si="2250"/>
      </c>
    </row>
    <row r="21527" spans="1:26">
      <c r="A21527" s="1" t="inlineStr">
        <is>
          <t>Address line (redacted)</t>
        </is>
      </c>
      <c r="B21527" s="1"/>
      <c r="D21527" s="85"/>
      <c r="E21527" s="85"/>
      <c r="F21527" s="85"/>
      <c r="G21527" s="85"/>
      <c r="H21527" s="85"/>
      <c r="W21527">
        <f t="shared" si="2247"/>
      </c>
      <c r="X21527">
        <f t="shared" si="2248"/>
      </c>
      <c r="Y21527">
        <f t="shared" si="2249"/>
      </c>
      <c r="Z21527">
        <f t="shared" si="2250"/>
      </c>
    </row>
    <row r="21528" spans="1:26">
      <c r="A21528" s="268" t="s">
        <v>598</v>
      </c>
      <c r="B21528" s="243" t="inlineStr">
        <is>
          <t>GSTIN-MASKED</t>
        </is>
      </c>
      <c r="D21528" s="85"/>
      <c r="E21528" s="85"/>
      <c r="F21528" s="85"/>
      <c r="G21528" s="85"/>
      <c r="H21528" s="85"/>
      <c r="W21528">
        <f t="shared" si="2247"/>
      </c>
      <c r="X21528">
        <f t="shared" si="2248"/>
      </c>
      <c r="Y21528">
        <f t="shared" si="2249"/>
      </c>
      <c r="Z21528">
        <f t="shared" si="2250"/>
      </c>
    </row>
    <row r="21529" spans="1:26">
      <c r="A21529" s="49"/>
      <c r="B21529" s="87"/>
      <c r="W21529">
        <f t="shared" si="2247"/>
      </c>
      <c r="X21529">
        <f t="shared" si="2248"/>
      </c>
      <c r="Y21529">
        <f t="shared" si="2249"/>
      </c>
      <c r="Z21529">
        <f t="shared" si="2250"/>
      </c>
    </row>
    <row r="21530" spans="1:26">
      <c r="A21530" s="1" t="s">
        <v>5</v>
      </c>
      <c r="W21530">
        <f t="shared" si="2247"/>
      </c>
      <c r="X21530">
        <f t="shared" si="2248"/>
      </c>
      <c r="Y21530">
        <f t="shared" si="2249"/>
      </c>
      <c r="Z21530">
        <f t="shared" si="2250"/>
      </c>
    </row>
    <row r="21531" spans="1:26">
      <c r="A21531" s="1" t="s">
        <v>6</v>
      </c>
      <c r="W21531">
        <f t="shared" si="2247"/>
      </c>
      <c r="X21531">
        <f t="shared" si="2248"/>
      </c>
      <c r="Y21531">
        <f t="shared" si="2249"/>
      </c>
      <c r="Z21531">
        <f t="shared" si="2250"/>
      </c>
    </row>
    <row r="21532" spans="1:26">
      <c r="A21532" s="1" t="s">
        <v>7</v>
      </c>
      <c r="W21532">
        <f t="shared" si="2247"/>
      </c>
      <c r="X21532">
        <f t="shared" si="2248"/>
      </c>
      <c r="Y21532">
        <f t="shared" si="2249"/>
      </c>
      <c r="Z21532">
        <f t="shared" si="2250"/>
      </c>
    </row>
    <row r="21533" spans="1:26" ht="24">
      <c r="A21533" s="88" t="s">
        <v>8</v>
      </c>
      <c r="B21533" s="89" t="s">
        <v>9</v>
      </c>
      <c r="C21533" s="89" t="s">
        <v>10</v>
      </c>
      <c r="D21533" s="34" t="s">
        <v>11</v>
      </c>
      <c r="E21533" s="34" t="s">
        <v>12</v>
      </c>
      <c r="F21533" s="34" t="s">
        <v>13</v>
      </c>
      <c r="G21533" s="34" t="s">
        <v>14</v>
      </c>
      <c r="H21533" s="88" t="s">
        <v>15</v>
      </c>
      <c r="I21533" s="90" t="s">
        <v>16</v>
      </c>
      <c r="W21533">
        <f t="shared" si="2247"/>
      </c>
      <c r="X21533">
        <f t="shared" si="2248"/>
      </c>
      <c r="Y21533">
        <f t="shared" si="2249"/>
      </c>
      <c r="Z21533">
        <f t="shared" si="2250"/>
      </c>
    </row>
    <row r="21534" spans="1:26">
      <c r="A21534" s="5"/>
      <c r="B21534" s="1564" t="s">
        <v>17</v>
      </c>
      <c r="C21534" s="1565"/>
      <c r="D21534" s="50"/>
      <c r="E21534" s="50"/>
      <c r="F21534" s="21"/>
      <c r="G21534" s="6"/>
      <c r="H21534" s="5"/>
      <c r="I21534" s="183"/>
      <c r="W21534">
        <f t="shared" si="2247"/>
      </c>
      <c r="X21534">
        <f t="shared" si="2248"/>
      </c>
      <c r="Y21534">
        <f t="shared" si="2249"/>
      </c>
      <c r="Z21534">
        <f t="shared" si="2250"/>
      </c>
    </row>
    <row r="21535" spans="1:26">
      <c r="A21535" s="5">
        <v>1</v>
      </c>
      <c r="B21535" s="8" t="s">
        <v>2913</v>
      </c>
      <c r="C21535" s="5" t="s">
        <v>2914</v>
      </c>
      <c r="D21535" s="5">
        <v>1</v>
      </c>
      <c r="E21535" s="5">
        <v>4</v>
      </c>
      <c r="F21535" s="6">
        <f>+E21535*D21535</f>
      </c>
      <c r="G21535" s="127">
        <f>+E21535*D21535</f>
      </c>
      <c r="H21535" s="5">
        <v>1</v>
      </c>
      <c r="I21535" s="183">
        <f>+H21535*G21535</f>
      </c>
      <c r="W21535">
        <f t="shared" si="2247"/>
      </c>
      <c r="X21535">
        <f t="shared" si="2248"/>
      </c>
      <c r="Y21535">
        <f t="shared" si="2249"/>
      </c>
      <c r="Z21535">
        <f t="shared" si="2250"/>
      </c>
    </row>
    <row r="21536" spans="1:26">
      <c r="A21536" s="5">
        <v>2</v>
      </c>
      <c r="B21536" s="8" t="s">
        <v>2065</v>
      </c>
      <c r="C21536" s="5" t="s">
        <v>2066</v>
      </c>
      <c r="D21536" s="5">
        <v>1</v>
      </c>
      <c r="E21536" s="5">
        <v>5</v>
      </c>
      <c r="F21536" s="6">
        <f>+E21536*D21536</f>
      </c>
      <c r="G21536" s="127">
        <f>+E21536*D21536</f>
      </c>
      <c r="H21536" s="5">
        <v>1</v>
      </c>
      <c r="I21536" s="183">
        <f>+H21536*G21536</f>
      </c>
      <c r="W21536">
        <f t="shared" si="2247"/>
      </c>
      <c r="X21536">
        <f t="shared" si="2248"/>
      </c>
      <c r="Y21536">
        <f t="shared" si="2249"/>
      </c>
      <c r="Z21536">
        <f t="shared" si="2250"/>
      </c>
    </row>
    <row r="21537" spans="1:26">
      <c r="A21537" s="5">
        <v>3</v>
      </c>
      <c r="B21537" s="8" t="s">
        <v>2212</v>
      </c>
      <c r="C21537" s="5" t="s">
        <v>2211</v>
      </c>
      <c r="D21537" s="5">
        <v>1</v>
      </c>
      <c r="E21537" s="5">
        <v>5</v>
      </c>
      <c r="F21537" s="6">
        <f>+E21537*D21537</f>
      </c>
      <c r="G21537" s="127">
        <f>+E21537*D21537</f>
      </c>
      <c r="H21537" s="5">
        <v>1</v>
      </c>
      <c r="I21537" s="183">
        <f>+H21537*G21537</f>
      </c>
      <c r="W21537">
        <f t="shared" si="2247"/>
      </c>
      <c r="X21537">
        <f t="shared" si="2248"/>
      </c>
      <c r="Y21537">
        <f t="shared" si="2249"/>
      </c>
      <c r="Z21537">
        <f t="shared" si="2250"/>
      </c>
    </row>
    <row r="21538" spans="1:26">
      <c r="A21538" s="5">
        <v>4</v>
      </c>
      <c r="B21538" s="8" t="s">
        <v>346</v>
      </c>
      <c r="C21538" s="5" t="s">
        <v>347</v>
      </c>
      <c r="D21538" s="5">
        <v>1</v>
      </c>
      <c r="E21538" s="5">
        <v>5</v>
      </c>
      <c r="F21538" s="6">
        <f>+E21538*D21538</f>
      </c>
      <c r="G21538" s="127">
        <f>+E21538*D21538</f>
      </c>
      <c r="H21538" s="5">
        <v>1</v>
      </c>
      <c r="I21538" s="183">
        <f>+H21538*G21538</f>
      </c>
      <c r="W21538">
        <f t="shared" si="2247"/>
      </c>
      <c r="X21538">
        <f t="shared" si="2248"/>
      </c>
      <c r="Y21538">
        <f t="shared" si="2249"/>
      </c>
      <c r="Z21538">
        <f t="shared" si="2250"/>
      </c>
    </row>
    <row r="21539" spans="1:26">
      <c r="A21539" s="5">
        <v>5</v>
      </c>
      <c r="B21539" s="8" t="s">
        <v>348</v>
      </c>
      <c r="C21539" s="5" t="s">
        <v>349</v>
      </c>
      <c r="D21539" s="5">
        <v>1</v>
      </c>
      <c r="E21539" s="5">
        <v>5</v>
      </c>
      <c r="F21539" s="6">
        <f t="shared" ref="F21539:F21550" si="2251">+E21539*D21539</f>
      </c>
      <c r="G21539" s="127">
        <f t="shared" ref="G21539:G21550" si="2252">+E21539*D21539</f>
      </c>
      <c r="H21539" s="5">
        <v>1</v>
      </c>
      <c r="I21539" s="183">
        <f t="shared" ref="I21539:I21570" si="2253">+H21539*G21539</f>
      </c>
      <c r="W21539">
        <f t="shared" si="2247"/>
      </c>
      <c r="X21539">
        <f t="shared" si="2248"/>
      </c>
      <c r="Y21539">
        <f t="shared" si="2249"/>
      </c>
      <c r="Z21539">
        <f t="shared" si="2250"/>
      </c>
    </row>
    <row r="21540" spans="1:26">
      <c r="A21540" s="5">
        <v>6</v>
      </c>
      <c r="B21540" s="8" t="s">
        <v>1188</v>
      </c>
      <c r="C21540" s="5" t="s">
        <v>1189</v>
      </c>
      <c r="D21540" s="5">
        <v>1</v>
      </c>
      <c r="E21540" s="5">
        <v>5</v>
      </c>
      <c r="F21540" s="6">
        <f t="shared" si="2251"/>
      </c>
      <c r="G21540" s="127">
        <f t="shared" si="2252"/>
      </c>
      <c r="H21540" s="5">
        <v>1</v>
      </c>
      <c r="I21540" s="183">
        <f t="shared" si="2253"/>
      </c>
      <c r="W21540">
        <f t="shared" si="2247"/>
      </c>
      <c r="X21540">
        <f t="shared" si="2248"/>
      </c>
      <c r="Y21540">
        <f t="shared" si="2249"/>
      </c>
      <c r="Z21540">
        <f t="shared" si="2250"/>
      </c>
    </row>
    <row r="21541" spans="1:26">
      <c r="A21541" s="5">
        <v>7</v>
      </c>
      <c r="B21541" s="8" t="s">
        <v>1234</v>
      </c>
      <c r="C21541" s="5" t="s">
        <v>1235</v>
      </c>
      <c r="D21541" s="5">
        <v>1</v>
      </c>
      <c r="E21541" s="5">
        <v>5</v>
      </c>
      <c r="F21541" s="6">
        <f t="shared" si="2251"/>
      </c>
      <c r="G21541" s="127">
        <f t="shared" si="2252"/>
      </c>
      <c r="H21541" s="5">
        <v>1</v>
      </c>
      <c r="I21541" s="183">
        <f t="shared" si="2253"/>
      </c>
      <c r="W21541">
        <f t="shared" si="2247"/>
      </c>
      <c r="X21541">
        <f t="shared" si="2248"/>
      </c>
      <c r="Y21541">
        <f t="shared" si="2249"/>
      </c>
      <c r="Z21541">
        <f t="shared" si="2250"/>
      </c>
    </row>
    <row r="21542" spans="1:26">
      <c r="A21542" s="5">
        <v>8</v>
      </c>
      <c r="B21542" s="8" t="s">
        <v>458</v>
      </c>
      <c r="C21542" s="5" t="s">
        <v>457</v>
      </c>
      <c r="D21542" s="5">
        <v>1</v>
      </c>
      <c r="E21542" s="5">
        <v>5</v>
      </c>
      <c r="F21542" s="6">
        <f t="shared" si="2251"/>
      </c>
      <c r="G21542" s="127">
        <f t="shared" si="2252"/>
      </c>
      <c r="H21542" s="5">
        <v>1</v>
      </c>
      <c r="I21542" s="183">
        <f t="shared" si="2253"/>
      </c>
      <c r="W21542">
        <f t="shared" si="2247"/>
      </c>
      <c r="X21542">
        <f t="shared" si="2248"/>
      </c>
      <c r="Y21542">
        <f t="shared" si="2249"/>
      </c>
      <c r="Z21542">
        <f t="shared" si="2250"/>
      </c>
    </row>
    <row r="21543" spans="1:26">
      <c r="A21543" s="5">
        <v>9</v>
      </c>
      <c r="B21543" s="8" t="s">
        <v>2757</v>
      </c>
      <c r="C21543" s="5" t="s">
        <v>2758</v>
      </c>
      <c r="D21543" s="5">
        <v>5</v>
      </c>
      <c r="E21543" s="5">
        <v>1</v>
      </c>
      <c r="F21543" s="6">
        <f t="shared" si="2251"/>
      </c>
      <c r="G21543" s="127">
        <f t="shared" si="2252"/>
      </c>
      <c r="H21543" s="5">
        <v>1</v>
      </c>
      <c r="I21543" s="183">
        <f t="shared" si="2253"/>
      </c>
      <c r="W21543">
        <f t="shared" si="2247"/>
      </c>
      <c r="X21543">
        <f t="shared" si="2248"/>
      </c>
      <c r="Y21543">
        <f t="shared" si="2249"/>
      </c>
      <c r="Z21543">
        <f t="shared" si="2250"/>
      </c>
    </row>
    <row r="21544" spans="1:26">
      <c r="A21544" s="5"/>
      <c r="B21544" s="8"/>
      <c r="C21544" s="5"/>
      <c r="D21544" s="5"/>
      <c r="E21544" s="5"/>
      <c r="F21544" s="6"/>
      <c r="G21544" s="127"/>
      <c r="H21544" s="5"/>
      <c r="I21544" s="183"/>
      <c r="W21544">
        <f t="shared" si="2247"/>
      </c>
      <c r="X21544">
        <f t="shared" si="2248"/>
      </c>
      <c r="Y21544">
        <f t="shared" si="2249"/>
      </c>
      <c r="Z21544">
        <f t="shared" si="2250"/>
      </c>
    </row>
    <row r="21545" spans="1:26">
      <c r="A21545" s="5">
        <v>11</v>
      </c>
      <c r="B21545" s="8" t="s">
        <v>312</v>
      </c>
      <c r="C21545" s="5" t="s">
        <v>313</v>
      </c>
      <c r="D21545" s="5">
        <v>1</v>
      </c>
      <c r="E21545" s="5">
        <v>5</v>
      </c>
      <c r="F21545" s="6">
        <f t="shared" si="2251"/>
      </c>
      <c r="G21545" s="127">
        <f t="shared" si="2252"/>
      </c>
      <c r="H21545" s="5">
        <v>1</v>
      </c>
      <c r="I21545" s="183">
        <f t="shared" si="2253"/>
      </c>
      <c r="W21545">
        <f t="shared" si="2247"/>
      </c>
      <c r="X21545">
        <f t="shared" si="2248"/>
      </c>
      <c r="Y21545">
        <f t="shared" si="2249"/>
      </c>
      <c r="Z21545">
        <f t="shared" si="2250"/>
      </c>
    </row>
    <row r="21546" spans="1:26">
      <c r="A21546" s="5">
        <v>12</v>
      </c>
      <c r="B21546" s="8" t="s">
        <v>451</v>
      </c>
      <c r="C21546" s="5" t="s">
        <v>450</v>
      </c>
      <c r="D21546" s="5">
        <v>1</v>
      </c>
      <c r="E21546" s="5">
        <v>5</v>
      </c>
      <c r="F21546" s="6">
        <f t="shared" si="2251"/>
      </c>
      <c r="G21546" s="127">
        <f t="shared" si="2252"/>
      </c>
      <c r="H21546" s="5">
        <v>1</v>
      </c>
      <c r="I21546" s="183">
        <f t="shared" si="2253"/>
      </c>
      <c r="W21546">
        <f t="shared" si="2247"/>
      </c>
      <c r="X21546">
        <f t="shared" si="2248"/>
      </c>
      <c r="Y21546">
        <f t="shared" si="2249"/>
      </c>
      <c r="Z21546">
        <f t="shared" si="2250"/>
      </c>
    </row>
    <row r="21547" spans="1:26">
      <c r="A21547" s="5">
        <v>13</v>
      </c>
      <c r="B21547" s="8" t="s">
        <v>382</v>
      </c>
      <c r="C21547" s="5" t="s">
        <v>383</v>
      </c>
      <c r="D21547" s="5">
        <v>1</v>
      </c>
      <c r="E21547" s="5">
        <v>5</v>
      </c>
      <c r="F21547" s="6">
        <f t="shared" si="2251"/>
      </c>
      <c r="G21547" s="127">
        <f t="shared" si="2252"/>
      </c>
      <c r="H21547" s="5">
        <v>1</v>
      </c>
      <c r="I21547" s="183">
        <f t="shared" si="2253"/>
      </c>
      <c r="W21547">
        <f t="shared" si="2247"/>
      </c>
      <c r="X21547">
        <f t="shared" si="2248"/>
      </c>
      <c r="Y21547">
        <f t="shared" si="2249"/>
      </c>
      <c r="Z21547">
        <f t="shared" si="2250"/>
      </c>
    </row>
    <row r="21548" spans="1:26">
      <c r="A21548" s="5">
        <v>14</v>
      </c>
      <c r="B21548" s="8" t="s">
        <v>619</v>
      </c>
      <c r="C21548" s="5" t="s">
        <v>620</v>
      </c>
      <c r="D21548" s="5">
        <v>1</v>
      </c>
      <c r="E21548" s="5">
        <v>5</v>
      </c>
      <c r="F21548" s="6">
        <f t="shared" si="2251"/>
      </c>
      <c r="G21548" s="127">
        <f t="shared" si="2252"/>
      </c>
      <c r="H21548" s="5">
        <v>1</v>
      </c>
      <c r="I21548" s="183">
        <f t="shared" si="2253"/>
      </c>
      <c r="W21548">
        <f t="shared" si="2247"/>
      </c>
      <c r="X21548">
        <f t="shared" si="2248"/>
      </c>
      <c r="Y21548">
        <f t="shared" si="2249"/>
      </c>
      <c r="Z21548">
        <f t="shared" si="2250"/>
      </c>
    </row>
    <row r="21549" spans="1:26">
      <c r="A21549" s="5">
        <v>15</v>
      </c>
      <c r="B21549" s="8" t="s">
        <v>352</v>
      </c>
      <c r="C21549" s="5" t="s">
        <v>353</v>
      </c>
      <c r="D21549" s="5">
        <v>1</v>
      </c>
      <c r="E21549" s="5">
        <v>4</v>
      </c>
      <c r="F21549" s="6">
        <f t="shared" si="2251"/>
      </c>
      <c r="G21549" s="127">
        <f t="shared" si="2252"/>
      </c>
      <c r="H21549" s="5">
        <v>1</v>
      </c>
      <c r="I21549" s="183">
        <f t="shared" si="2253"/>
      </c>
      <c r="W21549">
        <f t="shared" si="2247"/>
      </c>
      <c r="X21549">
        <f t="shared" si="2248"/>
      </c>
      <c r="Y21549">
        <f t="shared" si="2249"/>
      </c>
      <c r="Z21549">
        <f t="shared" si="2250"/>
      </c>
    </row>
    <row r="21550" spans="1:26">
      <c r="A21550" s="5">
        <v>16</v>
      </c>
      <c r="B21550" s="8" t="s">
        <v>1061</v>
      </c>
      <c r="C21550" s="5" t="s">
        <v>1060</v>
      </c>
      <c r="D21550" s="5">
        <v>1</v>
      </c>
      <c r="E21550" s="5">
        <v>5</v>
      </c>
      <c r="F21550" s="6">
        <f t="shared" si="2251"/>
      </c>
      <c r="G21550" s="127">
        <f t="shared" si="2252"/>
      </c>
      <c r="H21550" s="5">
        <v>1</v>
      </c>
      <c r="I21550" s="183">
        <f t="shared" si="2253"/>
      </c>
      <c r="W21550">
        <f t="shared" si="2247"/>
      </c>
      <c r="X21550">
        <f t="shared" si="2248"/>
      </c>
      <c r="Y21550">
        <f t="shared" si="2249"/>
      </c>
      <c r="Z21550">
        <f t="shared" si="2250"/>
      </c>
    </row>
    <row r="21551" spans="1:26">
      <c r="A21551" s="5"/>
      <c r="B21551" s="1564" t="s">
        <v>18</v>
      </c>
      <c r="C21551" s="1565"/>
      <c r="D21551" s="184"/>
      <c r="E21551" s="184"/>
      <c r="F21551" s="238"/>
      <c r="G21551" s="843"/>
      <c r="H21551" s="35"/>
      <c r="I21551" s="98"/>
      <c r="W21551">
        <f t="shared" si="2247"/>
      </c>
      <c r="X21551">
        <f t="shared" si="2248"/>
      </c>
      <c r="Y21551">
        <f t="shared" si="2249"/>
      </c>
      <c r="Z21551">
        <f t="shared" si="2250"/>
      </c>
    </row>
    <row r="21552" spans="1:26">
      <c r="A21552" s="5">
        <v>17</v>
      </c>
      <c r="B21552" s="128" t="s">
        <v>937</v>
      </c>
      <c r="C21552" s="101" t="s">
        <v>936</v>
      </c>
      <c r="D21552" s="5">
        <v>1</v>
      </c>
      <c r="E21552" s="5">
        <v>4</v>
      </c>
      <c r="F21552" s="6">
        <f t="shared" ref="F21552:F21562" si="2254">+E21552*D21552</f>
      </c>
      <c r="G21552" s="127">
        <f t="shared" ref="G21552:G21562" si="2255">+E21552*D21552</f>
      </c>
      <c r="H21552" s="9">
        <v>1</v>
      </c>
      <c r="I21552" s="183">
        <f t="shared" si="2253"/>
      </c>
      <c r="W21552">
        <f t="shared" si="2247"/>
      </c>
      <c r="X21552">
        <f t="shared" si="2248"/>
      </c>
      <c r="Y21552">
        <f t="shared" si="2249"/>
      </c>
      <c r="Z21552">
        <f t="shared" si="2250"/>
      </c>
    </row>
    <row r="21553" spans="1:26">
      <c r="A21553" s="5">
        <v>18</v>
      </c>
      <c r="B21553" s="8" t="s">
        <v>2911</v>
      </c>
      <c r="C21553" s="9" t="s">
        <v>2910</v>
      </c>
      <c r="D21553" s="5">
        <v>1</v>
      </c>
      <c r="E21553" s="5">
        <v>4</v>
      </c>
      <c r="F21553" s="6">
        <f t="shared" si="2254"/>
      </c>
      <c r="G21553" s="127">
        <f t="shared" si="2255"/>
      </c>
      <c r="H21553" s="16">
        <v>1</v>
      </c>
      <c r="I21553" s="183">
        <f t="shared" si="2253"/>
      </c>
      <c r="W21553">
        <f t="shared" si="2247"/>
      </c>
      <c r="X21553">
        <f t="shared" si="2248"/>
      </c>
      <c r="Y21553">
        <f t="shared" si="2249"/>
      </c>
      <c r="Z21553">
        <f t="shared" si="2250"/>
      </c>
    </row>
    <row r="21554" spans="1:26">
      <c r="A21554" s="5">
        <v>19</v>
      </c>
      <c r="B21554" s="8" t="s">
        <v>2909</v>
      </c>
      <c r="C21554" s="5" t="s">
        <v>2908</v>
      </c>
      <c r="D21554" s="5">
        <v>1</v>
      </c>
      <c r="E21554" s="16">
        <v>6</v>
      </c>
      <c r="F21554" s="6">
        <f t="shared" si="2254"/>
      </c>
      <c r="G21554" s="127">
        <f t="shared" si="2255"/>
      </c>
      <c r="H21554" s="5">
        <v>1</v>
      </c>
      <c r="I21554" s="183">
        <f t="shared" si="2253"/>
      </c>
      <c r="W21554">
        <f t="shared" si="2247"/>
      </c>
      <c r="X21554">
        <f t="shared" si="2248"/>
      </c>
      <c r="Y21554">
        <f t="shared" si="2249"/>
      </c>
      <c r="Z21554">
        <f t="shared" si="2250"/>
      </c>
    </row>
    <row r="21555" spans="1:26">
      <c r="A21555" s="5">
        <v>20</v>
      </c>
      <c r="B21555" s="15" t="s">
        <v>2620</v>
      </c>
      <c r="C21555" s="9" t="s">
        <v>2621</v>
      </c>
      <c r="D21555" s="5">
        <v>1</v>
      </c>
      <c r="E21555" s="16">
        <v>4</v>
      </c>
      <c r="F21555" s="6">
        <f t="shared" si="2254"/>
      </c>
      <c r="G21555" s="127">
        <f t="shared" si="2255"/>
      </c>
      <c r="H21555" s="5">
        <v>1</v>
      </c>
      <c r="I21555" s="183">
        <f t="shared" si="2253"/>
      </c>
      <c r="W21555">
        <f t="shared" si="2247"/>
      </c>
      <c r="X21555">
        <f t="shared" si="2248"/>
      </c>
      <c r="Y21555">
        <f t="shared" si="2249"/>
      </c>
      <c r="Z21555">
        <f t="shared" si="2250"/>
      </c>
    </row>
    <row r="21556" spans="1:26">
      <c r="A21556" s="5">
        <v>21</v>
      </c>
      <c r="B21556" s="95" t="s">
        <v>848</v>
      </c>
      <c r="C21556" s="16" t="s">
        <v>847</v>
      </c>
      <c r="D21556" s="5">
        <v>1</v>
      </c>
      <c r="E21556" s="5">
        <v>4</v>
      </c>
      <c r="F21556" s="6">
        <f t="shared" si="2254"/>
      </c>
      <c r="G21556" s="127">
        <f t="shared" si="2255"/>
      </c>
      <c r="H21556" s="16">
        <v>1</v>
      </c>
      <c r="I21556" s="183">
        <f t="shared" si="2253"/>
      </c>
      <c r="W21556">
        <f t="shared" si="2247"/>
      </c>
      <c r="X21556">
        <f t="shared" si="2248"/>
      </c>
      <c r="Y21556">
        <f t="shared" si="2249"/>
      </c>
      <c r="Z21556">
        <f t="shared" si="2250"/>
      </c>
    </row>
    <row r="21557" spans="1:26">
      <c r="A21557" s="5">
        <v>22</v>
      </c>
      <c r="B21557" s="95" t="s">
        <v>326</v>
      </c>
      <c r="C21557" s="101" t="s">
        <v>327</v>
      </c>
      <c r="D21557" s="5">
        <v>2</v>
      </c>
      <c r="E21557" s="5">
        <v>4</v>
      </c>
      <c r="F21557" s="6">
        <f t="shared" si="2254"/>
      </c>
      <c r="G21557" s="127">
        <f t="shared" si="2255"/>
      </c>
      <c r="H21557" s="16">
        <v>1</v>
      </c>
      <c r="I21557" s="183">
        <f t="shared" si="2253"/>
      </c>
      <c r="W21557">
        <f t="shared" si="2247"/>
      </c>
      <c r="X21557">
        <f t="shared" si="2248"/>
      </c>
      <c r="Y21557">
        <f t="shared" si="2249"/>
      </c>
      <c r="Z21557">
        <f t="shared" si="2250"/>
      </c>
    </row>
    <row r="21558" spans="1:26">
      <c r="A21558" s="5">
        <v>23</v>
      </c>
      <c r="B21558" s="95" t="s">
        <v>2895</v>
      </c>
      <c r="C21558" s="9" t="s">
        <v>2894</v>
      </c>
      <c r="D21558" s="5">
        <v>1</v>
      </c>
      <c r="E21558" s="5">
        <v>4</v>
      </c>
      <c r="F21558" s="6">
        <f t="shared" si="2254"/>
      </c>
      <c r="G21558" s="127">
        <f t="shared" si="2255"/>
      </c>
      <c r="H21558" s="5">
        <v>1</v>
      </c>
      <c r="I21558" s="183">
        <f t="shared" si="2253"/>
      </c>
      <c r="W21558">
        <f t="shared" si="2247"/>
      </c>
      <c r="X21558">
        <f t="shared" si="2248"/>
      </c>
      <c r="Y21558">
        <f t="shared" si="2249"/>
      </c>
      <c r="Z21558">
        <f t="shared" si="2250"/>
      </c>
    </row>
    <row r="21559" spans="1:26">
      <c r="A21559" s="5">
        <v>24</v>
      </c>
      <c r="B21559" s="95" t="s">
        <v>310</v>
      </c>
      <c r="C21559" s="5" t="s">
        <v>311</v>
      </c>
      <c r="D21559" s="5">
        <v>1</v>
      </c>
      <c r="E21559" s="5">
        <v>4</v>
      </c>
      <c r="F21559" s="6">
        <f t="shared" si="2254"/>
      </c>
      <c r="G21559" s="127">
        <f t="shared" si="2255"/>
      </c>
      <c r="H21559" s="16">
        <v>1</v>
      </c>
      <c r="I21559" s="183">
        <f t="shared" si="2253"/>
      </c>
      <c r="W21559">
        <f t="shared" si="2247"/>
      </c>
      <c r="X21559">
        <f t="shared" si="2248"/>
      </c>
      <c r="Y21559">
        <f t="shared" si="2249"/>
      </c>
      <c r="Z21559">
        <f t="shared" si="2250"/>
      </c>
    </row>
    <row r="21560" spans="1:26">
      <c r="A21560" s="5">
        <v>25</v>
      </c>
      <c r="B21560" s="8" t="s">
        <v>844</v>
      </c>
      <c r="C21560" s="5" t="s">
        <v>843</v>
      </c>
      <c r="D21560" s="5">
        <v>1</v>
      </c>
      <c r="E21560" s="16">
        <v>4</v>
      </c>
      <c r="F21560" s="6">
        <f t="shared" si="2254"/>
      </c>
      <c r="G21560" s="127">
        <f t="shared" si="2255"/>
      </c>
      <c r="H21560" s="5">
        <v>1</v>
      </c>
      <c r="I21560" s="183">
        <f t="shared" si="2253"/>
      </c>
      <c r="W21560">
        <f t="shared" si="2247"/>
      </c>
      <c r="X21560">
        <f t="shared" si="2248"/>
      </c>
      <c r="Y21560">
        <f t="shared" si="2249"/>
      </c>
      <c r="Z21560">
        <f t="shared" si="2250"/>
      </c>
    </row>
    <row r="21561" spans="1:26">
      <c r="A21561" s="5">
        <v>26</v>
      </c>
      <c r="B21561" s="15" t="s">
        <v>2893</v>
      </c>
      <c r="C21561" s="9" t="s">
        <v>2892</v>
      </c>
      <c r="D21561" s="5">
        <v>1</v>
      </c>
      <c r="E21561" s="5">
        <v>4</v>
      </c>
      <c r="F21561" s="6">
        <f t="shared" si="2254"/>
      </c>
      <c r="G21561" s="127">
        <f t="shared" si="2255"/>
      </c>
      <c r="H21561" s="5">
        <v>1</v>
      </c>
      <c r="I21561" s="183">
        <f t="shared" si="2253"/>
      </c>
      <c r="W21561">
        <f t="shared" si="2247"/>
      </c>
      <c r="X21561">
        <f t="shared" si="2248"/>
      </c>
      <c r="Y21561">
        <f t="shared" si="2249"/>
      </c>
      <c r="Z21561">
        <f t="shared" si="2250"/>
      </c>
    </row>
    <row r="21562" spans="1:26">
      <c r="A21562" s="5">
        <v>27</v>
      </c>
      <c r="B21562" s="8" t="s">
        <v>279</v>
      </c>
      <c r="C21562" s="5" t="s">
        <v>280</v>
      </c>
      <c r="D21562" s="5">
        <v>1</v>
      </c>
      <c r="E21562" s="16">
        <v>4</v>
      </c>
      <c r="F21562" s="6">
        <f t="shared" si="2254"/>
      </c>
      <c r="G21562" s="127">
        <f t="shared" si="2255"/>
      </c>
      <c r="H21562" s="16">
        <v>1</v>
      </c>
      <c r="I21562" s="183">
        <f t="shared" si="2253"/>
      </c>
      <c r="W21562">
        <f t="shared" si="2247"/>
      </c>
      <c r="X21562">
        <f t="shared" si="2248"/>
      </c>
      <c r="Y21562">
        <f t="shared" si="2249"/>
      </c>
      <c r="Z21562">
        <f t="shared" si="2250"/>
      </c>
    </row>
    <row r="21563" spans="1:26">
      <c r="A21563" s="5"/>
      <c r="B21563" s="1564" t="s">
        <v>766</v>
      </c>
      <c r="C21563" s="1565"/>
      <c r="D21563" s="184"/>
      <c r="E21563" s="184"/>
      <c r="F21563" s="238"/>
      <c r="G21563" s="843"/>
      <c r="H21563" s="35"/>
      <c r="I21563" s="98"/>
      <c r="W21563">
        <f t="shared" si="2247"/>
      </c>
      <c r="X21563">
        <f t="shared" si="2248"/>
      </c>
      <c r="Y21563">
        <f t="shared" si="2249"/>
      </c>
      <c r="Z21563">
        <f t="shared" si="2250"/>
      </c>
    </row>
    <row r="21564" spans="1:26">
      <c r="A21564" s="275">
        <v>28</v>
      </c>
      <c r="B21564" s="8" t="s">
        <v>2912</v>
      </c>
      <c r="C21564" s="5" t="s">
        <v>1851</v>
      </c>
      <c r="D21564" s="5">
        <v>7</v>
      </c>
      <c r="E21564" s="5">
        <v>1</v>
      </c>
      <c r="F21564" s="6">
        <f>+E21564*D21564</f>
      </c>
      <c r="G21564" s="127">
        <f>+E21564*D21564</f>
      </c>
      <c r="H21564" s="5">
        <v>1</v>
      </c>
      <c r="I21564" s="183">
        <f t="shared" si="2253"/>
      </c>
      <c r="W21564">
        <f t="shared" si="2247"/>
      </c>
      <c r="X21564">
        <f t="shared" si="2248"/>
      </c>
      <c r="Y21564">
        <f t="shared" si="2249"/>
      </c>
      <c r="Z21564">
        <f t="shared" si="2250"/>
      </c>
    </row>
    <row r="21565" spans="1:26">
      <c r="A21565" s="5"/>
      <c r="B21565" s="1564" t="s">
        <v>1056</v>
      </c>
      <c r="C21565" s="1565"/>
      <c r="D21565" s="184"/>
      <c r="E21565" s="184"/>
      <c r="F21565" s="238"/>
      <c r="G21565" s="35"/>
      <c r="H21565" s="184"/>
      <c r="I21565" s="98"/>
      <c r="W21565">
        <f t="shared" si="2247"/>
      </c>
      <c r="X21565">
        <f t="shared" si="2248"/>
      </c>
      <c r="Y21565">
        <f t="shared" si="2249"/>
      </c>
      <c r="Z21565">
        <f t="shared" si="2250"/>
      </c>
    </row>
    <row r="21566" spans="1:26">
      <c r="A21566" s="5">
        <v>29</v>
      </c>
      <c r="B21566" s="17" t="s">
        <v>494</v>
      </c>
      <c r="C21566" s="88" t="s">
        <v>303</v>
      </c>
      <c r="D21566" s="5">
        <v>1</v>
      </c>
      <c r="E21566" s="5">
        <v>50</v>
      </c>
      <c r="F21566" s="6">
        <f>+E21566*D21566</f>
      </c>
      <c r="G21566" s="127">
        <f>+E21566*D21566</f>
      </c>
      <c r="H21566" s="9">
        <v>1</v>
      </c>
      <c r="I21566" s="183">
        <f t="shared" si="2253"/>
      </c>
      <c r="W21566">
        <f t="shared" si="2247"/>
      </c>
      <c r="X21566">
        <f t="shared" si="2248"/>
      </c>
      <c r="Y21566">
        <f t="shared" si="2249"/>
      </c>
      <c r="Z21566">
        <f t="shared" si="2250"/>
      </c>
    </row>
    <row r="21567" spans="1:26">
      <c r="A21567" s="5">
        <v>30</v>
      </c>
      <c r="B21567" s="17" t="s">
        <v>495</v>
      </c>
      <c r="C21567" s="88" t="s">
        <v>303</v>
      </c>
      <c r="D21567" s="5">
        <v>1</v>
      </c>
      <c r="E21567" s="5">
        <v>50</v>
      </c>
      <c r="F21567" s="6">
        <f>+E21567*D21567</f>
      </c>
      <c r="G21567" s="127">
        <f>+E21567*D21567</f>
      </c>
      <c r="H21567" s="9">
        <v>1</v>
      </c>
      <c r="I21567" s="183">
        <f t="shared" si="2253"/>
      </c>
      <c r="W21567">
        <f t="shared" si="2247"/>
      </c>
      <c r="X21567">
        <f t="shared" si="2248"/>
      </c>
      <c r="Y21567">
        <f t="shared" si="2249"/>
      </c>
      <c r="Z21567">
        <f t="shared" si="2250"/>
      </c>
    </row>
    <row r="21568" spans="1:26">
      <c r="A21568" s="5">
        <v>31</v>
      </c>
      <c r="B21568" s="17" t="s">
        <v>496</v>
      </c>
      <c r="C21568" s="88" t="s">
        <v>303</v>
      </c>
      <c r="D21568" s="5">
        <v>1</v>
      </c>
      <c r="E21568" s="5">
        <v>50</v>
      </c>
      <c r="F21568" s="6">
        <f>+E21568*D21568</f>
      </c>
      <c r="G21568" s="127">
        <f>+E21568*D21568</f>
      </c>
      <c r="H21568" s="9">
        <v>1</v>
      </c>
      <c r="I21568" s="183">
        <f t="shared" si="2253"/>
      </c>
      <c r="W21568">
        <f t="shared" si="2247"/>
      </c>
      <c r="X21568">
        <f t="shared" si="2248"/>
      </c>
      <c r="Y21568">
        <f t="shared" si="2249"/>
      </c>
      <c r="Z21568">
        <f t="shared" si="2250"/>
      </c>
    </row>
    <row r="21569" spans="1:26">
      <c r="A21569" s="5"/>
      <c r="B21569" s="1564" t="s">
        <v>300</v>
      </c>
      <c r="C21569" s="1565"/>
      <c r="D21569" s="184"/>
      <c r="E21569" s="184"/>
      <c r="F21569" s="238"/>
      <c r="G21569" s="35"/>
      <c r="H21569" s="184"/>
      <c r="I21569" s="98"/>
      <c r="W21569">
        <f t="shared" si="2247"/>
      </c>
      <c r="X21569">
        <f t="shared" si="2248"/>
      </c>
      <c r="Y21569">
        <f t="shared" si="2249"/>
      </c>
      <c r="Z21569">
        <f t="shared" si="2250"/>
      </c>
    </row>
    <row r="21570" spans="1:26">
      <c r="A21570" s="5">
        <v>32</v>
      </c>
      <c r="B21570" s="8" t="s">
        <v>2562</v>
      </c>
      <c r="C21570" s="5" t="s">
        <v>2563</v>
      </c>
      <c r="D21570" s="9">
        <v>1</v>
      </c>
      <c r="E21570" s="9">
        <v>20</v>
      </c>
      <c r="F21570" s="6">
        <f>+E21570*D21570</f>
      </c>
      <c r="G21570" s="127">
        <f>+E21570*D21570</f>
      </c>
      <c r="H21570" s="5">
        <v>1</v>
      </c>
      <c r="I21570" s="183">
        <f t="shared" si="2253"/>
      </c>
      <c r="W21570">
        <f t="shared" si="2247"/>
      </c>
      <c r="X21570">
        <f t="shared" si="2248"/>
      </c>
      <c r="Y21570">
        <f t="shared" si="2249"/>
      </c>
      <c r="Z21570">
        <f t="shared" si="2250"/>
      </c>
    </row>
    <row r="21571" spans="1:26">
      <c r="A21571" s="5"/>
      <c r="B21571" s="1564" t="s">
        <v>2872</v>
      </c>
      <c r="C21571" s="1565"/>
      <c r="D21571" s="185"/>
      <c r="E21571" s="184"/>
      <c r="F21571" s="238"/>
      <c r="G21571" s="186"/>
      <c r="H21571" s="184"/>
      <c r="I21571" s="188"/>
      <c r="W21571">
        <f t="shared" si="2247"/>
      </c>
      <c r="X21571">
        <f t="shared" si="2248"/>
      </c>
      <c r="Y21571">
        <f t="shared" si="2249"/>
      </c>
      <c r="Z21571">
        <f t="shared" si="2250"/>
      </c>
    </row>
    <row r="21572" spans="1:26" s="809" customFormat="1" ht="24">
      <c r="A21572" s="756">
        <v>33</v>
      </c>
      <c r="B21572" s="810" t="s">
        <v>2873</v>
      </c>
      <c r="C21572" s="806" t="s">
        <v>652</v>
      </c>
      <c r="D21572" s="807">
        <v>2</v>
      </c>
      <c r="E21572" s="806">
        <v>1</v>
      </c>
      <c r="F21572" s="806">
        <v>2</v>
      </c>
      <c r="G21572" s="807">
        <f>+F21572</f>
      </c>
      <c r="H21572" s="806" t="s">
        <v>780</v>
      </c>
      <c r="I21572" s="839"/>
      <c r="W21572">
        <f t="shared" ref="W21572:W21635" si="2256">IF(LEFT($H21572&amp;"",5)="2019-",$H21572,W21571)</f>
      </c>
      <c r="X21572">
        <f t="shared" ref="X21572:X21635" si="2257">IF($W21572="",0,IF(COUNTIF($AB$2:$AB$80,$W21572)&gt;0,1,0))</f>
      </c>
      <c r="Y21572">
        <f t="shared" ref="Y21572:Y21635" si="2258">IF($C21572="","",UPPER(TRIM(IFERROR(LEFT($C21572&amp;"",FIND("/",$C21572&amp;"")-1),$C21572&amp;""))))</f>
      </c>
      <c r="Z21572">
        <f t="shared" ref="Z21572:Z21635" si="2259">IFERROR(IF(ISNUMBER($G21572),$G21572,0),0)</f>
      </c>
    </row>
    <row r="21573" spans="1:26">
      <c r="A21573" s="10"/>
      <c r="B21573" s="95"/>
      <c r="C21573" s="184"/>
      <c r="D21573" s="660"/>
      <c r="E21573" s="184"/>
      <c r="F21573" s="238"/>
      <c r="G21573" s="35"/>
      <c r="H21573" s="35"/>
      <c r="I21573" s="98"/>
      <c r="W21573">
        <f t="shared" si="2256"/>
      </c>
      <c r="X21573">
        <f t="shared" si="2257"/>
      </c>
      <c r="Y21573">
        <f t="shared" si="2258"/>
      </c>
      <c r="Z21573">
        <f t="shared" si="2259"/>
      </c>
    </row>
    <row r="21574" spans="1:26" ht="15.75" thickBot="1">
      <c r="A21574" s="10"/>
      <c r="B21574" s="80" t="s">
        <v>20</v>
      </c>
      <c r="C21574" s="35"/>
      <c r="D21574" s="35"/>
      <c r="E21574" s="35"/>
      <c r="F21574" s="35"/>
      <c r="G21574" s="35"/>
      <c r="H21574" s="35"/>
      <c r="I21574" s="98"/>
      <c r="W21574">
        <f t="shared" si="2256"/>
      </c>
      <c r="X21574">
        <f t="shared" si="2257"/>
      </c>
      <c r="Y21574">
        <f t="shared" si="2258"/>
      </c>
      <c r="Z21574">
        <f t="shared" si="2259"/>
      </c>
    </row>
    <row r="21575" spans="1:26" ht="15.75" thickBot="1">
      <c r="A21575" s="99"/>
      <c r="B21575" s="81"/>
      <c r="C21575" s="39" t="s">
        <v>21</v>
      </c>
      <c r="D21575" s="40">
        <f>SUM(D21534:D21574)</f>
      </c>
      <c r="E21575" s="41">
        <f>IF(H21575=I21575,"OK","NO")</f>
      </c>
      <c r="F21575" s="40">
        <f>SUM(F21534:F21574)</f>
      </c>
      <c r="G21575" s="40">
        <f>SUM(G21534:G21574)</f>
      </c>
      <c r="H21575" s="42">
        <f>SUMPRODUCT(H21534:H21574,G21534:G21574)</f>
      </c>
      <c r="I21575" s="100">
        <f>SUM(I21531:I21574)</f>
      </c>
      <c r="W21575">
        <f t="shared" si="2256"/>
      </c>
      <c r="X21575">
        <f t="shared" si="2257"/>
      </c>
      <c r="Y21575">
        <f t="shared" si="2258"/>
      </c>
      <c r="Z21575">
        <f t="shared" si="2259"/>
      </c>
    </row>
    <row r="21576" spans="1:26">
      <c r="A21576" s="10"/>
      <c r="B21576" s="10"/>
      <c r="C21576" s="91"/>
      <c r="D21576" s="91"/>
      <c r="E21576" s="91"/>
      <c r="F21576" s="91"/>
      <c r="G21576" s="91"/>
      <c r="H21576" s="91"/>
      <c r="I21576" s="91"/>
      <c r="W21576">
        <f t="shared" si="2256"/>
      </c>
      <c r="X21576">
        <f t="shared" si="2257"/>
      </c>
      <c r="Y21576">
        <f t="shared" si="2258"/>
      </c>
      <c r="Z21576">
        <f t="shared" si="2259"/>
      </c>
    </row>
    <row r="21577" spans="1:26">
      <c r="A21577" s="12" t="s">
        <v>281</v>
      </c>
      <c r="B21577" s="12"/>
      <c r="C21577" s="12"/>
      <c r="D21577" s="13"/>
      <c r="E21577" s="14"/>
      <c r="F21577" s="14"/>
      <c r="G21577" s="14"/>
      <c r="H21577" s="2"/>
      <c r="I21577" s="12"/>
      <c r="W21577">
        <f t="shared" si="2256"/>
      </c>
      <c r="X21577">
        <f t="shared" si="2257"/>
      </c>
      <c r="Y21577">
        <f t="shared" si="2258"/>
      </c>
      <c r="Z21577">
        <f t="shared" si="2259"/>
      </c>
    </row>
    <row r="21578" spans="1:26">
      <c r="W21578">
        <f t="shared" si="2256"/>
      </c>
      <c r="X21578">
        <f t="shared" si="2257"/>
      </c>
      <c r="Y21578">
        <f t="shared" si="2258"/>
      </c>
      <c r="Z21578">
        <f t="shared" si="2259"/>
      </c>
    </row>
    <row r="21579" spans="1:26">
      <c r="W21579">
        <f t="shared" si="2256"/>
      </c>
      <c r="X21579">
        <f t="shared" si="2257"/>
      </c>
      <c r="Y21579">
        <f t="shared" si="2258"/>
      </c>
      <c r="Z21579">
        <f t="shared" si="2259"/>
      </c>
    </row>
    <row r="21580" spans="1:26">
      <c r="W21580">
        <f t="shared" si="2256"/>
      </c>
      <c r="X21580">
        <f t="shared" si="2257"/>
      </c>
      <c r="Y21580">
        <f t="shared" si="2258"/>
      </c>
      <c r="Z21580">
        <f t="shared" si="2259"/>
      </c>
    </row>
    <row r="21581" spans="1:26">
      <c r="A21581" s="124" t="s">
        <v>0</v>
      </c>
      <c r="B21581" s="124"/>
      <c r="C21581" s="124"/>
      <c r="D21581" s="124"/>
      <c r="E21581" s="124"/>
      <c r="F21581" s="124"/>
      <c r="G21581" s="124"/>
      <c r="H21581" s="124"/>
      <c r="I21581" s="124"/>
      <c r="W21581">
        <f t="shared" si="2256"/>
      </c>
      <c r="X21581">
        <f t="shared" si="2257"/>
      </c>
      <c r="Y21581">
        <f t="shared" si="2258"/>
      </c>
      <c r="Z21581">
        <f t="shared" si="2259"/>
      </c>
    </row>
    <row r="21582" spans="1:26">
      <c r="W21582">
        <f t="shared" si="2256"/>
      </c>
      <c r="X21582">
        <f t="shared" si="2257"/>
      </c>
      <c r="Y21582">
        <f t="shared" si="2258"/>
      </c>
      <c r="Z21582">
        <f t="shared" si="2259"/>
      </c>
    </row>
    <row r="21583" spans="1:26">
      <c r="A21583" s="1" t="s">
        <v>1</v>
      </c>
      <c r="B21583" s="1"/>
      <c r="G21583" s="495" t="s">
        <v>2</v>
      </c>
      <c r="H21583" s="3" t="s">
        <v>2905</v>
      </c>
      <c r="W21583">
        <f t="shared" si="2256"/>
      </c>
      <c r="X21583">
        <f t="shared" si="2257"/>
      </c>
      <c r="Y21583">
        <f t="shared" si="2258"/>
      </c>
      <c r="Z21583">
        <f t="shared" si="2259"/>
      </c>
    </row>
    <row r="21584" spans="1:26">
      <c r="A21584" s="1" t="inlineStr">
        <is>
          <t>Dealer-049</t>
        </is>
      </c>
      <c r="B21584" s="1"/>
      <c r="F21584" s="4"/>
      <c r="G21584" s="496" t="s">
        <v>1440</v>
      </c>
      <c r="H21584" s="1" t="s">
        <v>2915</v>
      </c>
      <c r="W21584">
        <f t="shared" si="2256"/>
      </c>
      <c r="X21584">
        <f t="shared" si="2257"/>
      </c>
      <c r="Y21584">
        <f t="shared" si="2258"/>
      </c>
      <c r="Z21584">
        <f t="shared" si="2259"/>
      </c>
    </row>
    <row r="21585" spans="1:26">
      <c r="A21585" s="1" t="inlineStr">
        <is>
          <t>Address line (redacted)</t>
        </is>
      </c>
      <c r="B21585" s="1"/>
      <c r="G21585" s="723"/>
      <c r="H21585" s="49"/>
      <c r="I21585" s="55"/>
      <c r="W21585">
        <f t="shared" si="2256"/>
      </c>
      <c r="X21585">
        <f t="shared" si="2257"/>
      </c>
      <c r="Y21585">
        <f t="shared" si="2258"/>
      </c>
      <c r="Z21585">
        <f t="shared" si="2259"/>
      </c>
    </row>
    <row r="21586" spans="1:26">
      <c r="A21586" s="1" t="inlineStr">
        <is>
          <t>Address line (redacted)</t>
        </is>
      </c>
      <c r="B21586" s="1"/>
      <c r="D21586" s="85"/>
      <c r="E21586" s="85"/>
      <c r="F21586" s="85"/>
      <c r="G21586" s="85"/>
      <c r="H21586" s="85"/>
      <c r="W21586">
        <f t="shared" si="2256"/>
      </c>
      <c r="X21586">
        <f t="shared" si="2257"/>
      </c>
      <c r="Y21586">
        <f t="shared" si="2258"/>
      </c>
      <c r="Z21586">
        <f t="shared" si="2259"/>
      </c>
    </row>
    <row r="21587" spans="1:26">
      <c r="A21587" s="268" t="s">
        <v>598</v>
      </c>
      <c r="B21587" s="243" t="inlineStr">
        <is>
          <t>GSTIN-MASKED</t>
        </is>
      </c>
      <c r="D21587" s="85"/>
      <c r="E21587" s="85"/>
      <c r="F21587" s="85"/>
      <c r="G21587" s="85"/>
      <c r="H21587" s="85"/>
      <c r="W21587">
        <f t="shared" si="2256"/>
      </c>
      <c r="X21587">
        <f t="shared" si="2257"/>
      </c>
      <c r="Y21587">
        <f t="shared" si="2258"/>
      </c>
      <c r="Z21587">
        <f t="shared" si="2259"/>
      </c>
    </row>
    <row r="21588" spans="1:26">
      <c r="A21588" s="49"/>
      <c r="B21588" s="87"/>
      <c r="W21588">
        <f t="shared" si="2256"/>
      </c>
      <c r="X21588">
        <f t="shared" si="2257"/>
      </c>
      <c r="Y21588">
        <f t="shared" si="2258"/>
      </c>
      <c r="Z21588">
        <f t="shared" si="2259"/>
      </c>
    </row>
    <row r="21589" spans="1:26">
      <c r="A21589" s="1" t="s">
        <v>5</v>
      </c>
      <c r="W21589">
        <f t="shared" si="2256"/>
      </c>
      <c r="X21589">
        <f t="shared" si="2257"/>
      </c>
      <c r="Y21589">
        <f t="shared" si="2258"/>
      </c>
      <c r="Z21589">
        <f t="shared" si="2259"/>
      </c>
    </row>
    <row r="21590" spans="1:26">
      <c r="A21590" s="1" t="s">
        <v>6</v>
      </c>
      <c r="W21590">
        <f t="shared" si="2256"/>
      </c>
      <c r="X21590">
        <f t="shared" si="2257"/>
      </c>
      <c r="Y21590">
        <f t="shared" si="2258"/>
      </c>
      <c r="Z21590">
        <f t="shared" si="2259"/>
      </c>
    </row>
    <row r="21591" spans="1:26">
      <c r="A21591" s="1" t="s">
        <v>7</v>
      </c>
      <c r="W21591">
        <f t="shared" si="2256"/>
      </c>
      <c r="X21591">
        <f t="shared" si="2257"/>
      </c>
      <c r="Y21591">
        <f t="shared" si="2258"/>
      </c>
      <c r="Z21591">
        <f t="shared" si="2259"/>
      </c>
    </row>
    <row r="21592" spans="1:26" ht="24">
      <c r="A21592" s="88" t="s">
        <v>8</v>
      </c>
      <c r="B21592" s="89" t="s">
        <v>9</v>
      </c>
      <c r="C21592" s="89" t="s">
        <v>10</v>
      </c>
      <c r="D21592" s="34" t="s">
        <v>11</v>
      </c>
      <c r="E21592" s="34" t="s">
        <v>12</v>
      </c>
      <c r="F21592" s="34" t="s">
        <v>13</v>
      </c>
      <c r="G21592" s="34" t="s">
        <v>14</v>
      </c>
      <c r="H21592" s="88" t="s">
        <v>15</v>
      </c>
      <c r="I21592" s="90" t="s">
        <v>16</v>
      </c>
      <c r="W21592">
        <f t="shared" si="2256"/>
      </c>
      <c r="X21592">
        <f t="shared" si="2257"/>
      </c>
      <c r="Y21592">
        <f t="shared" si="2258"/>
      </c>
      <c r="Z21592">
        <f t="shared" si="2259"/>
      </c>
    </row>
    <row r="21593" spans="1:26">
      <c r="A21593" s="5"/>
      <c r="B21593" s="1564" t="s">
        <v>17</v>
      </c>
      <c r="C21593" s="1565"/>
      <c r="D21593" s="50"/>
      <c r="E21593" s="50"/>
      <c r="F21593" s="21"/>
      <c r="G21593" s="6"/>
      <c r="H21593" s="5"/>
      <c r="I21593" s="183"/>
      <c r="W21593">
        <f t="shared" si="2256"/>
      </c>
      <c r="X21593">
        <f t="shared" si="2257"/>
      </c>
      <c r="Y21593">
        <f t="shared" si="2258"/>
      </c>
      <c r="Z21593">
        <f t="shared" si="2259"/>
      </c>
    </row>
    <row r="21594" spans="1:26">
      <c r="A21594" s="5">
        <v>1</v>
      </c>
      <c r="B21594" s="8" t="s">
        <v>348</v>
      </c>
      <c r="C21594" s="5" t="s">
        <v>349</v>
      </c>
      <c r="D21594" s="5">
        <v>1</v>
      </c>
      <c r="E21594" s="5">
        <v>5</v>
      </c>
      <c r="F21594" s="6">
        <f t="shared" ref="F21594:F21601" si="2260">+E21594*D21594</f>
      </c>
      <c r="G21594" s="127">
        <f t="shared" ref="G21594:G21601" si="2261">+E21594*D21594</f>
      </c>
      <c r="H21594" s="5">
        <v>1</v>
      </c>
      <c r="I21594" s="183">
        <f t="shared" ref="I21594:I21601" si="2262">+H21594*G21594</f>
      </c>
      <c r="W21594">
        <f t="shared" si="2256"/>
      </c>
      <c r="X21594">
        <f t="shared" si="2257"/>
      </c>
      <c r="Y21594">
        <f t="shared" si="2258"/>
      </c>
      <c r="Z21594">
        <f t="shared" si="2259"/>
      </c>
    </row>
    <row r="21595" spans="1:26">
      <c r="A21595" s="5">
        <v>2</v>
      </c>
      <c r="B21595" s="8" t="s">
        <v>1188</v>
      </c>
      <c r="C21595" s="5" t="s">
        <v>1189</v>
      </c>
      <c r="D21595" s="5">
        <v>1</v>
      </c>
      <c r="E21595" s="5">
        <v>5</v>
      </c>
      <c r="F21595" s="6">
        <f t="shared" si="2260"/>
      </c>
      <c r="G21595" s="127">
        <f t="shared" si="2261"/>
      </c>
      <c r="H21595" s="5">
        <v>1</v>
      </c>
      <c r="I21595" s="183">
        <f t="shared" si="2262"/>
      </c>
      <c r="W21595">
        <f t="shared" si="2256"/>
      </c>
      <c r="X21595">
        <f t="shared" si="2257"/>
      </c>
      <c r="Y21595">
        <f t="shared" si="2258"/>
      </c>
      <c r="Z21595">
        <f t="shared" si="2259"/>
      </c>
    </row>
    <row r="21596" spans="1:26">
      <c r="A21596" s="5">
        <v>3</v>
      </c>
      <c r="B21596" s="8" t="s">
        <v>458</v>
      </c>
      <c r="C21596" s="5" t="s">
        <v>457</v>
      </c>
      <c r="D21596" s="5">
        <v>1</v>
      </c>
      <c r="E21596" s="5">
        <v>5</v>
      </c>
      <c r="F21596" s="6">
        <f t="shared" si="2260"/>
      </c>
      <c r="G21596" s="127">
        <f t="shared" si="2261"/>
      </c>
      <c r="H21596" s="5">
        <v>1</v>
      </c>
      <c r="I21596" s="183">
        <f t="shared" si="2262"/>
      </c>
      <c r="W21596">
        <f t="shared" si="2256"/>
      </c>
      <c r="X21596">
        <f t="shared" si="2257"/>
      </c>
      <c r="Y21596">
        <f t="shared" si="2258"/>
      </c>
      <c r="Z21596">
        <f t="shared" si="2259"/>
      </c>
    </row>
    <row r="21597" spans="1:26">
      <c r="A21597" s="5"/>
      <c r="B21597" s="8"/>
      <c r="C21597" s="5"/>
      <c r="D21597" s="5"/>
      <c r="E21597" s="5"/>
      <c r="F21597" s="6"/>
      <c r="G21597" s="127"/>
      <c r="H21597" s="5"/>
      <c r="I21597" s="183"/>
      <c r="W21597">
        <f t="shared" si="2256"/>
      </c>
      <c r="X21597">
        <f t="shared" si="2257"/>
      </c>
      <c r="Y21597">
        <f t="shared" si="2258"/>
      </c>
      <c r="Z21597">
        <f t="shared" si="2259"/>
      </c>
    </row>
    <row r="21598" spans="1:26">
      <c r="A21598" s="5">
        <v>5</v>
      </c>
      <c r="B21598" s="8" t="s">
        <v>312</v>
      </c>
      <c r="C21598" s="5" t="s">
        <v>313</v>
      </c>
      <c r="D21598" s="5">
        <v>1</v>
      </c>
      <c r="E21598" s="5">
        <v>5</v>
      </c>
      <c r="F21598" s="6">
        <f t="shared" si="2260"/>
      </c>
      <c r="G21598" s="127">
        <f t="shared" si="2261"/>
      </c>
      <c r="H21598" s="5">
        <v>1</v>
      </c>
      <c r="I21598" s="183">
        <f t="shared" si="2262"/>
      </c>
      <c r="W21598">
        <f t="shared" si="2256"/>
      </c>
      <c r="X21598">
        <f t="shared" si="2257"/>
      </c>
      <c r="Y21598">
        <f t="shared" si="2258"/>
      </c>
      <c r="Z21598">
        <f t="shared" si="2259"/>
      </c>
    </row>
    <row r="21599" spans="1:26">
      <c r="A21599" s="5">
        <v>6</v>
      </c>
      <c r="B21599" s="8" t="s">
        <v>451</v>
      </c>
      <c r="C21599" s="5" t="s">
        <v>450</v>
      </c>
      <c r="D21599" s="5">
        <v>1</v>
      </c>
      <c r="E21599" s="5">
        <v>5</v>
      </c>
      <c r="F21599" s="6">
        <f t="shared" si="2260"/>
      </c>
      <c r="G21599" s="127">
        <f t="shared" si="2261"/>
      </c>
      <c r="H21599" s="5">
        <v>1</v>
      </c>
      <c r="I21599" s="183">
        <f t="shared" si="2262"/>
      </c>
      <c r="W21599">
        <f t="shared" si="2256"/>
      </c>
      <c r="X21599">
        <f t="shared" si="2257"/>
      </c>
      <c r="Y21599">
        <f t="shared" si="2258"/>
      </c>
      <c r="Z21599">
        <f t="shared" si="2259"/>
      </c>
    </row>
    <row r="21600" spans="1:26">
      <c r="A21600" s="5"/>
      <c r="B21600" s="8"/>
      <c r="C21600" s="5"/>
      <c r="D21600" s="5"/>
      <c r="E21600" s="5"/>
      <c r="F21600" s="6"/>
      <c r="G21600" s="127"/>
      <c r="H21600" s="5"/>
      <c r="I21600" s="183"/>
      <c r="W21600">
        <f t="shared" si="2256"/>
      </c>
      <c r="X21600">
        <f t="shared" si="2257"/>
      </c>
      <c r="Y21600">
        <f t="shared" si="2258"/>
      </c>
      <c r="Z21600">
        <f t="shared" si="2259"/>
      </c>
    </row>
    <row r="21601" spans="1:26">
      <c r="A21601" s="5">
        <v>8</v>
      </c>
      <c r="B21601" s="8" t="s">
        <v>1061</v>
      </c>
      <c r="C21601" s="5" t="s">
        <v>1060</v>
      </c>
      <c r="D21601" s="5">
        <v>1</v>
      </c>
      <c r="E21601" s="5">
        <v>5</v>
      </c>
      <c r="F21601" s="6">
        <f t="shared" si="2260"/>
      </c>
      <c r="G21601" s="127">
        <f t="shared" si="2261"/>
      </c>
      <c r="H21601" s="5">
        <v>1</v>
      </c>
      <c r="I21601" s="183">
        <f t="shared" si="2262"/>
      </c>
      <c r="W21601">
        <f t="shared" si="2256"/>
      </c>
      <c r="X21601">
        <f t="shared" si="2257"/>
      </c>
      <c r="Y21601">
        <f t="shared" si="2258"/>
      </c>
      <c r="Z21601">
        <f t="shared" si="2259"/>
      </c>
    </row>
    <row r="21602" spans="1:26">
      <c r="A21602" s="5"/>
      <c r="B21602" s="1564" t="s">
        <v>18</v>
      </c>
      <c r="C21602" s="1565"/>
      <c r="D21602" s="184"/>
      <c r="E21602" s="184"/>
      <c r="F21602" s="238"/>
      <c r="G21602" s="843"/>
      <c r="H21602" s="35"/>
      <c r="I21602" s="98"/>
      <c r="W21602">
        <f t="shared" si="2256"/>
      </c>
      <c r="X21602">
        <f t="shared" si="2257"/>
      </c>
      <c r="Y21602">
        <f t="shared" si="2258"/>
      </c>
      <c r="Z21602">
        <f t="shared" si="2259"/>
      </c>
    </row>
    <row r="21603" spans="1:26">
      <c r="A21603" s="5">
        <v>9</v>
      </c>
      <c r="B21603" s="128" t="s">
        <v>937</v>
      </c>
      <c r="C21603" s="101" t="s">
        <v>936</v>
      </c>
      <c r="D21603" s="5">
        <v>1</v>
      </c>
      <c r="E21603" s="5">
        <v>4</v>
      </c>
      <c r="F21603" s="6">
        <f t="shared" ref="F21603:F21608" si="2263">+E21603*D21603</f>
      </c>
      <c r="G21603" s="127">
        <f t="shared" ref="G21603:G21608" si="2264">+E21603*D21603</f>
      </c>
      <c r="H21603" s="9">
        <v>1</v>
      </c>
      <c r="I21603" s="183">
        <f t="shared" ref="I21603:I21608" si="2265">+H21603*G21603</f>
      </c>
      <c r="W21603">
        <f t="shared" si="2256"/>
      </c>
      <c r="X21603">
        <f t="shared" si="2257"/>
      </c>
      <c r="Y21603">
        <f t="shared" si="2258"/>
      </c>
      <c r="Z21603">
        <f t="shared" si="2259"/>
      </c>
    </row>
    <row r="21604" spans="1:26">
      <c r="A21604" s="5">
        <v>10</v>
      </c>
      <c r="B21604" s="95" t="s">
        <v>326</v>
      </c>
      <c r="C21604" s="101" t="s">
        <v>327</v>
      </c>
      <c r="D21604" s="5">
        <v>2</v>
      </c>
      <c r="E21604" s="5">
        <v>4</v>
      </c>
      <c r="F21604" s="6">
        <f t="shared" si="2263"/>
      </c>
      <c r="G21604" s="127">
        <f t="shared" si="2264"/>
      </c>
      <c r="H21604" s="16">
        <v>1</v>
      </c>
      <c r="I21604" s="183">
        <f t="shared" si="2265"/>
      </c>
      <c r="W21604">
        <f t="shared" si="2256"/>
      </c>
      <c r="X21604">
        <f t="shared" si="2257"/>
      </c>
      <c r="Y21604">
        <f t="shared" si="2258"/>
      </c>
      <c r="Z21604">
        <f t="shared" si="2259"/>
      </c>
    </row>
    <row r="21605" spans="1:26">
      <c r="A21605" s="5">
        <v>11</v>
      </c>
      <c r="B21605" s="95" t="s">
        <v>310</v>
      </c>
      <c r="C21605" s="5" t="s">
        <v>311</v>
      </c>
      <c r="D21605" s="5">
        <v>1</v>
      </c>
      <c r="E21605" s="5">
        <v>4</v>
      </c>
      <c r="F21605" s="6">
        <f t="shared" si="2263"/>
      </c>
      <c r="G21605" s="127">
        <f t="shared" si="2264"/>
      </c>
      <c r="H21605" s="16">
        <v>1</v>
      </c>
      <c r="I21605" s="183">
        <f t="shared" si="2265"/>
      </c>
      <c r="W21605">
        <f t="shared" si="2256"/>
      </c>
      <c r="X21605">
        <f t="shared" si="2257"/>
      </c>
      <c r="Y21605">
        <f t="shared" si="2258"/>
      </c>
      <c r="Z21605">
        <f t="shared" si="2259"/>
      </c>
    </row>
    <row r="21606" spans="1:26">
      <c r="A21606" s="5">
        <v>12</v>
      </c>
      <c r="B21606" s="8" t="s">
        <v>844</v>
      </c>
      <c r="C21606" s="5" t="s">
        <v>843</v>
      </c>
      <c r="D21606" s="5">
        <v>1</v>
      </c>
      <c r="E21606" s="16">
        <v>4</v>
      </c>
      <c r="F21606" s="6">
        <f t="shared" si="2263"/>
      </c>
      <c r="G21606" s="127">
        <f t="shared" si="2264"/>
      </c>
      <c r="H21606" s="5">
        <v>1</v>
      </c>
      <c r="I21606" s="183">
        <f t="shared" si="2265"/>
      </c>
      <c r="W21606">
        <f t="shared" si="2256"/>
      </c>
      <c r="X21606">
        <f t="shared" si="2257"/>
      </c>
      <c r="Y21606">
        <f t="shared" si="2258"/>
      </c>
      <c r="Z21606">
        <f t="shared" si="2259"/>
      </c>
    </row>
    <row r="21607" spans="1:26">
      <c r="A21607" s="5">
        <v>13</v>
      </c>
      <c r="B21607" s="8" t="s">
        <v>1912</v>
      </c>
      <c r="C21607" s="5" t="s">
        <v>1913</v>
      </c>
      <c r="D21607" s="5">
        <v>2</v>
      </c>
      <c r="E21607" s="16">
        <v>6</v>
      </c>
      <c r="F21607" s="6">
        <f t="shared" si="2263"/>
      </c>
      <c r="G21607" s="127">
        <f t="shared" si="2264"/>
      </c>
      <c r="H21607" s="5">
        <v>1</v>
      </c>
      <c r="I21607" s="183">
        <f t="shared" si="2265"/>
      </c>
      <c r="W21607">
        <f t="shared" si="2256"/>
      </c>
      <c r="X21607">
        <f t="shared" si="2257"/>
      </c>
      <c r="Y21607">
        <f t="shared" si="2258"/>
      </c>
      <c r="Z21607">
        <f t="shared" si="2259"/>
      </c>
    </row>
    <row r="21608" spans="1:26">
      <c r="A21608" s="5">
        <v>14</v>
      </c>
      <c r="B21608" s="95" t="s">
        <v>873</v>
      </c>
      <c r="C21608" s="9" t="s">
        <v>872</v>
      </c>
      <c r="D21608" s="5">
        <v>1</v>
      </c>
      <c r="E21608" s="16">
        <v>4</v>
      </c>
      <c r="F21608" s="6">
        <f t="shared" si="2263"/>
      </c>
      <c r="G21608" s="127">
        <f t="shared" si="2264"/>
      </c>
      <c r="H21608" s="16">
        <v>1</v>
      </c>
      <c r="I21608" s="183">
        <f t="shared" si="2265"/>
      </c>
      <c r="W21608">
        <f t="shared" si="2256"/>
      </c>
      <c r="X21608">
        <f t="shared" si="2257"/>
      </c>
      <c r="Y21608">
        <f t="shared" si="2258"/>
      </c>
      <c r="Z21608">
        <f t="shared" si="2259"/>
      </c>
    </row>
    <row r="21609" spans="1:26">
      <c r="A21609" s="5"/>
      <c r="B21609" s="1564" t="s">
        <v>1056</v>
      </c>
      <c r="C21609" s="1565"/>
      <c r="D21609" s="184"/>
      <c r="E21609" s="184"/>
      <c r="F21609" s="238"/>
      <c r="G21609" s="843"/>
      <c r="H21609" s="184"/>
      <c r="I21609" s="98"/>
      <c r="W21609">
        <f t="shared" si="2256"/>
      </c>
      <c r="X21609">
        <f t="shared" si="2257"/>
      </c>
      <c r="Y21609">
        <f t="shared" si="2258"/>
      </c>
      <c r="Z21609">
        <f t="shared" si="2259"/>
      </c>
    </row>
    <row r="21610" spans="1:26">
      <c r="A21610" s="5">
        <v>15</v>
      </c>
      <c r="B21610" s="17" t="s">
        <v>495</v>
      </c>
      <c r="C21610" s="88" t="s">
        <v>303</v>
      </c>
      <c r="D21610" s="5">
        <v>1</v>
      </c>
      <c r="E21610" s="5">
        <v>50</v>
      </c>
      <c r="F21610" s="6">
        <f>+E21610*D21610</f>
      </c>
      <c r="G21610" s="127">
        <f>+E21610*D21610</f>
      </c>
      <c r="H21610" s="9">
        <v>1</v>
      </c>
      <c r="I21610" s="183">
        <f>+H21610*G21610</f>
      </c>
      <c r="W21610">
        <f t="shared" si="2256"/>
      </c>
      <c r="X21610">
        <f t="shared" si="2257"/>
      </c>
      <c r="Y21610">
        <f t="shared" si="2258"/>
      </c>
      <c r="Z21610">
        <f t="shared" si="2259"/>
      </c>
    </row>
    <row r="21611" spans="1:26">
      <c r="A21611" s="5">
        <v>16</v>
      </c>
      <c r="B21611" s="17" t="s">
        <v>496</v>
      </c>
      <c r="C21611" s="88" t="s">
        <v>303</v>
      </c>
      <c r="D21611" s="5">
        <v>1</v>
      </c>
      <c r="E21611" s="5">
        <v>50</v>
      </c>
      <c r="F21611" s="6">
        <f>+E21611*D21611</f>
      </c>
      <c r="G21611" s="127">
        <f>+E21611*D21611</f>
      </c>
      <c r="H21611" s="9">
        <v>1</v>
      </c>
      <c r="I21611" s="183">
        <f>+H21611*G21611</f>
      </c>
      <c r="W21611">
        <f t="shared" si="2256"/>
      </c>
      <c r="X21611">
        <f t="shared" si="2257"/>
      </c>
      <c r="Y21611">
        <f t="shared" si="2258"/>
      </c>
      <c r="Z21611">
        <f t="shared" si="2259"/>
      </c>
    </row>
    <row r="21612" spans="1:26">
      <c r="A21612" s="5"/>
      <c r="B21612" s="1564" t="s">
        <v>550</v>
      </c>
      <c r="C21612" s="1565"/>
      <c r="D21612" s="184"/>
      <c r="E21612" s="184"/>
      <c r="F21612" s="186"/>
      <c r="G21612" s="187"/>
      <c r="H21612" s="185"/>
      <c r="I21612" s="183"/>
      <c r="W21612">
        <f t="shared" si="2256"/>
      </c>
      <c r="X21612">
        <f t="shared" si="2257"/>
      </c>
      <c r="Y21612">
        <f t="shared" si="2258"/>
      </c>
      <c r="Z21612">
        <f t="shared" si="2259"/>
      </c>
    </row>
    <row r="21613" spans="1:26" ht="24.75">
      <c r="A21613" s="19">
        <v>17</v>
      </c>
      <c r="B21613" s="18" t="s">
        <v>2048</v>
      </c>
      <c r="C21613" s="158" t="s">
        <v>2918</v>
      </c>
      <c r="D21613" s="1583">
        <v>1</v>
      </c>
      <c r="E21613" s="19"/>
      <c r="F21613" s="186">
        <v>10</v>
      </c>
      <c r="G21613" s="187">
        <f>+F21613</f>
      </c>
      <c r="H21613" s="19">
        <v>1</v>
      </c>
      <c r="I21613" s="183">
        <f>+H21613*G21613</f>
      </c>
      <c r="W21613">
        <f t="shared" si="2256"/>
      </c>
      <c r="X21613">
        <f t="shared" si="2257"/>
      </c>
      <c r="Y21613">
        <f t="shared" si="2258"/>
      </c>
      <c r="Z21613">
        <f t="shared" si="2259"/>
      </c>
    </row>
    <row r="21614" spans="1:26">
      <c r="A21614" s="5"/>
      <c r="B21614" s="1564" t="s">
        <v>2872</v>
      </c>
      <c r="C21614" s="1565"/>
      <c r="D21614" s="1584"/>
      <c r="E21614" s="184"/>
      <c r="F21614" s="238"/>
      <c r="G21614" s="186"/>
      <c r="H21614" s="184"/>
      <c r="I21614" s="188"/>
      <c r="W21614">
        <f t="shared" si="2256"/>
      </c>
      <c r="X21614">
        <f t="shared" si="2257"/>
      </c>
      <c r="Y21614">
        <f t="shared" si="2258"/>
      </c>
      <c r="Z21614">
        <f t="shared" si="2259"/>
      </c>
    </row>
    <row r="21615" spans="1:26" s="809" customFormat="1" ht="24">
      <c r="A21615" s="756">
        <v>18</v>
      </c>
      <c r="B21615" s="810" t="s">
        <v>2873</v>
      </c>
      <c r="C21615" s="806" t="s">
        <v>652</v>
      </c>
      <c r="D21615" s="1585"/>
      <c r="E21615" s="806"/>
      <c r="F21615" s="806">
        <v>1</v>
      </c>
      <c r="G21615" s="807">
        <f>+F21615</f>
      </c>
      <c r="H21615" s="806" t="s">
        <v>780</v>
      </c>
      <c r="I21615" s="839"/>
      <c r="W21615">
        <f t="shared" si="2256"/>
      </c>
      <c r="X21615">
        <f t="shared" si="2257"/>
      </c>
      <c r="Y21615">
        <f t="shared" si="2258"/>
      </c>
      <c r="Z21615">
        <f t="shared" si="2259"/>
      </c>
    </row>
    <row r="21616" spans="1:26">
      <c r="A21616" s="146" t="s">
        <v>2843</v>
      </c>
      <c r="B21616" s="400" t="s">
        <v>2844</v>
      </c>
      <c r="C21616" s="640" t="s">
        <v>2845</v>
      </c>
      <c r="D21616" s="184"/>
      <c r="E21616" s="184"/>
      <c r="F21616" s="238"/>
      <c r="G21616" s="35"/>
      <c r="H21616" s="35"/>
      <c r="I21616" s="98"/>
      <c r="W21616">
        <f t="shared" si="2256"/>
      </c>
      <c r="X21616">
        <f t="shared" si="2257"/>
      </c>
      <c r="Y21616">
        <f t="shared" si="2258"/>
      </c>
      <c r="Z21616">
        <f t="shared" si="2259"/>
      </c>
    </row>
    <row r="21617" spans="1:26">
      <c r="A21617" s="146" t="s">
        <v>2916</v>
      </c>
      <c r="B21617" s="400" t="s">
        <v>2905</v>
      </c>
      <c r="C21617" s="640">
        <v>328950</v>
      </c>
      <c r="D21617" s="184"/>
      <c r="E21617" s="184"/>
      <c r="F21617" s="238"/>
      <c r="G21617" s="35"/>
      <c r="H21617" s="35"/>
      <c r="I21617" s="98"/>
      <c r="W21617">
        <f t="shared" si="2256"/>
      </c>
      <c r="X21617">
        <f t="shared" si="2257"/>
      </c>
      <c r="Y21617">
        <f t="shared" si="2258"/>
      </c>
      <c r="Z21617">
        <f t="shared" si="2259"/>
      </c>
    </row>
    <row r="21618" spans="1:26">
      <c r="A21618" s="146" t="s">
        <v>2917</v>
      </c>
      <c r="B21618" s="400" t="s">
        <v>2905</v>
      </c>
      <c r="C21618" s="640">
        <v>144095</v>
      </c>
      <c r="D21618" s="184"/>
      <c r="E21618" s="184"/>
      <c r="F21618" s="238"/>
      <c r="G21618" s="35"/>
      <c r="H21618" s="35"/>
      <c r="I21618" s="98"/>
      <c r="W21618">
        <f t="shared" si="2256"/>
      </c>
      <c r="X21618">
        <f t="shared" si="2257"/>
      </c>
      <c r="Y21618">
        <f t="shared" si="2258"/>
      </c>
      <c r="Z21618">
        <f t="shared" si="2259"/>
      </c>
    </row>
    <row r="21619" spans="1:26">
      <c r="A21619" s="5"/>
      <c r="B21619" s="838" t="s">
        <v>19</v>
      </c>
      <c r="C21619" s="640">
        <f>+C21618+C21617</f>
      </c>
      <c r="D21619" s="184"/>
      <c r="E21619" s="184"/>
      <c r="F21619" s="238"/>
      <c r="G21619" s="35"/>
      <c r="H21619" s="35"/>
      <c r="I21619" s="98"/>
      <c r="W21619">
        <f t="shared" si="2256"/>
      </c>
      <c r="X21619">
        <f t="shared" si="2257"/>
      </c>
      <c r="Y21619">
        <f t="shared" si="2258"/>
      </c>
      <c r="Z21619">
        <f t="shared" si="2259"/>
      </c>
    </row>
    <row r="21620" spans="1:26">
      <c r="A21620" s="5"/>
      <c r="B21620" s="838"/>
      <c r="C21620" s="640"/>
      <c r="D21620" s="184"/>
      <c r="E21620" s="184"/>
      <c r="F21620" s="238"/>
      <c r="G21620" s="35"/>
      <c r="H21620" s="35"/>
      <c r="I21620" s="98"/>
      <c r="W21620">
        <f t="shared" si="2256"/>
      </c>
      <c r="X21620">
        <f t="shared" si="2257"/>
      </c>
      <c r="Y21620">
        <f t="shared" si="2258"/>
      </c>
      <c r="Z21620">
        <f t="shared" si="2259"/>
      </c>
    </row>
    <row r="21621" spans="1:26">
      <c r="A21621" s="5"/>
      <c r="B21621" s="838"/>
      <c r="C21621" s="640"/>
      <c r="D21621" s="184"/>
      <c r="E21621" s="184"/>
      <c r="F21621" s="238"/>
      <c r="G21621" s="35"/>
      <c r="H21621" s="35"/>
      <c r="I21621" s="98"/>
      <c r="W21621">
        <f t="shared" si="2256"/>
      </c>
      <c r="X21621">
        <f t="shared" si="2257"/>
      </c>
      <c r="Y21621">
        <f t="shared" si="2258"/>
      </c>
      <c r="Z21621">
        <f t="shared" si="2259"/>
      </c>
    </row>
    <row r="21622" spans="1:26">
      <c r="A21622" s="5"/>
      <c r="B21622" s="838"/>
      <c r="C21622" s="640"/>
      <c r="D21622" s="184"/>
      <c r="E21622" s="184"/>
      <c r="F21622" s="238"/>
      <c r="G21622" s="35"/>
      <c r="H21622" s="35"/>
      <c r="I21622" s="98"/>
      <c r="W21622">
        <f t="shared" si="2256"/>
      </c>
      <c r="X21622">
        <f t="shared" si="2257"/>
      </c>
      <c r="Y21622">
        <f t="shared" si="2258"/>
      </c>
      <c r="Z21622">
        <f t="shared" si="2259"/>
      </c>
    </row>
    <row r="21623" spans="1:26">
      <c r="A21623" s="5"/>
      <c r="B21623" s="838"/>
      <c r="C21623" s="640"/>
      <c r="D21623" s="184"/>
      <c r="E21623" s="184"/>
      <c r="F21623" s="238"/>
      <c r="G21623" s="35"/>
      <c r="H21623" s="35"/>
      <c r="I21623" s="98"/>
      <c r="W21623">
        <f t="shared" si="2256"/>
      </c>
      <c r="X21623">
        <f t="shared" si="2257"/>
      </c>
      <c r="Y21623">
        <f t="shared" si="2258"/>
      </c>
      <c r="Z21623">
        <f t="shared" si="2259"/>
      </c>
    </row>
    <row r="21624" spans="1:26">
      <c r="A21624" s="5"/>
      <c r="B21624" s="838"/>
      <c r="C21624" s="640"/>
      <c r="D21624" s="184"/>
      <c r="E21624" s="184"/>
      <c r="F21624" s="238"/>
      <c r="G21624" s="35"/>
      <c r="H21624" s="35"/>
      <c r="I21624" s="98"/>
      <c r="W21624">
        <f t="shared" si="2256"/>
      </c>
      <c r="X21624">
        <f t="shared" si="2257"/>
      </c>
      <c r="Y21624">
        <f t="shared" si="2258"/>
      </c>
      <c r="Z21624">
        <f t="shared" si="2259"/>
      </c>
    </row>
    <row r="21625" spans="1:26">
      <c r="A21625" s="5"/>
      <c r="B21625" s="838"/>
      <c r="C21625" s="640"/>
      <c r="D21625" s="184"/>
      <c r="E21625" s="184"/>
      <c r="F21625" s="238"/>
      <c r="G21625" s="35"/>
      <c r="H21625" s="35"/>
      <c r="I21625" s="98"/>
      <c r="W21625">
        <f t="shared" si="2256"/>
      </c>
      <c r="X21625">
        <f t="shared" si="2257"/>
      </c>
      <c r="Y21625">
        <f t="shared" si="2258"/>
      </c>
      <c r="Z21625">
        <f t="shared" si="2259"/>
      </c>
    </row>
    <row r="21626" spans="1:26">
      <c r="A21626" s="5"/>
      <c r="B21626" s="8"/>
      <c r="C21626" s="184"/>
      <c r="D21626" s="184"/>
      <c r="E21626" s="184"/>
      <c r="F21626" s="238"/>
      <c r="G21626" s="35"/>
      <c r="H21626" s="35"/>
      <c r="I21626" s="98"/>
      <c r="W21626">
        <f t="shared" si="2256"/>
      </c>
      <c r="X21626">
        <f t="shared" si="2257"/>
      </c>
      <c r="Y21626">
        <f t="shared" si="2258"/>
      </c>
      <c r="Z21626">
        <f t="shared" si="2259"/>
      </c>
    </row>
    <row r="21627" spans="1:26">
      <c r="A21627" s="10"/>
      <c r="B21627" s="95"/>
      <c r="C21627" s="184"/>
      <c r="D21627" s="660"/>
      <c r="E21627" s="184"/>
      <c r="F21627" s="238"/>
      <c r="G21627" s="35"/>
      <c r="H21627" s="35"/>
      <c r="I21627" s="98"/>
      <c r="W21627">
        <f t="shared" si="2256"/>
      </c>
      <c r="X21627">
        <f t="shared" si="2257"/>
      </c>
      <c r="Y21627">
        <f t="shared" si="2258"/>
      </c>
      <c r="Z21627">
        <f t="shared" si="2259"/>
      </c>
    </row>
    <row r="21628" spans="1:26" ht="15.75" thickBot="1">
      <c r="A21628" s="10"/>
      <c r="B21628" s="80" t="s">
        <v>20</v>
      </c>
      <c r="C21628" s="35"/>
      <c r="D21628" s="35"/>
      <c r="E21628" s="35"/>
      <c r="F21628" s="35"/>
      <c r="G21628" s="35"/>
      <c r="H21628" s="35"/>
      <c r="I21628" s="98"/>
      <c r="W21628">
        <f t="shared" si="2256"/>
      </c>
      <c r="X21628">
        <f t="shared" si="2257"/>
      </c>
      <c r="Y21628">
        <f t="shared" si="2258"/>
      </c>
      <c r="Z21628">
        <f t="shared" si="2259"/>
      </c>
    </row>
    <row r="21629" spans="1:26" ht="15.75" thickBot="1">
      <c r="A21629" s="99"/>
      <c r="B21629" s="81"/>
      <c r="C21629" s="39" t="s">
        <v>21</v>
      </c>
      <c r="D21629" s="40">
        <f>SUM(D21593:D21628)</f>
      </c>
      <c r="E21629" s="41">
        <f>IF(H21629=I21629,"OK","NO")</f>
      </c>
      <c r="F21629" s="40">
        <f>SUM(F21593:F21628)</f>
      </c>
      <c r="G21629" s="40">
        <f>SUM(G21593:G21628)</f>
      </c>
      <c r="H21629" s="42">
        <f>SUMPRODUCT(H21593:H21628,G21593:G21628)</f>
      </c>
      <c r="I21629" s="100">
        <f>SUM(I21590:I21628)</f>
      </c>
      <c r="J21629" s="118">
        <f>+I21629+I21575</f>
      </c>
      <c r="K21629">
        <f>+J21629/150000</f>
      </c>
      <c r="W21629">
        <f t="shared" si="2256"/>
      </c>
      <c r="X21629">
        <f t="shared" si="2257"/>
      </c>
      <c r="Y21629">
        <f t="shared" si="2258"/>
      </c>
      <c r="Z21629">
        <f t="shared" si="2259"/>
      </c>
    </row>
    <row r="21630" spans="1:26">
      <c r="A21630" s="10"/>
      <c r="B21630" s="10"/>
      <c r="C21630" s="91"/>
      <c r="D21630" s="91"/>
      <c r="E21630" s="91"/>
      <c r="F21630" s="91"/>
      <c r="G21630" s="91"/>
      <c r="H21630" s="91"/>
      <c r="I21630" s="91"/>
      <c r="W21630">
        <f t="shared" si="2256"/>
      </c>
      <c r="X21630">
        <f t="shared" si="2257"/>
      </c>
      <c r="Y21630">
        <f t="shared" si="2258"/>
      </c>
      <c r="Z21630">
        <f t="shared" si="2259"/>
      </c>
    </row>
    <row r="21631" spans="1:26">
      <c r="A21631" s="12" t="s">
        <v>281</v>
      </c>
      <c r="B21631" s="12"/>
      <c r="C21631" s="12"/>
      <c r="D21631" s="13"/>
      <c r="E21631" s="14"/>
      <c r="F21631" s="14"/>
      <c r="G21631" s="14"/>
      <c r="H21631" s="2"/>
      <c r="I21631" s="12"/>
      <c r="W21631">
        <f t="shared" si="2256"/>
      </c>
      <c r="X21631">
        <f t="shared" si="2257"/>
      </c>
      <c r="Y21631">
        <f t="shared" si="2258"/>
      </c>
      <c r="Z21631">
        <f t="shared" si="2259"/>
      </c>
    </row>
    <row r="21632" spans="1:26">
      <c r="W21632">
        <f t="shared" si="2256"/>
      </c>
      <c r="X21632">
        <f t="shared" si="2257"/>
      </c>
      <c r="Y21632">
        <f t="shared" si="2258"/>
      </c>
      <c r="Z21632">
        <f t="shared" si="2259"/>
      </c>
    </row>
    <row r="21633" spans="1:26">
      <c r="W21633">
        <f t="shared" si="2256"/>
      </c>
      <c r="X21633">
        <f t="shared" si="2257"/>
      </c>
      <c r="Y21633">
        <f t="shared" si="2258"/>
      </c>
      <c r="Z21633">
        <f t="shared" si="2259"/>
      </c>
    </row>
    <row r="21634" spans="1:26">
      <c r="W21634">
        <f t="shared" si="2256"/>
      </c>
      <c r="X21634">
        <f t="shared" si="2257"/>
      </c>
      <c r="Y21634">
        <f t="shared" si="2258"/>
      </c>
      <c r="Z21634">
        <f t="shared" si="2259"/>
      </c>
    </row>
    <row r="21635" spans="1:26">
      <c r="W21635">
        <f t="shared" si="2256"/>
      </c>
      <c r="X21635">
        <f t="shared" si="2257"/>
      </c>
      <c r="Y21635">
        <f t="shared" si="2258"/>
      </c>
      <c r="Z21635">
        <f t="shared" si="2259"/>
      </c>
    </row>
    <row r="21636" spans="1:26">
      <c r="W21636">
        <f t="shared" ref="W21636:W21699" si="2266">IF(LEFT($H21636&amp;"",5)="2019-",$H21636,W21635)</f>
      </c>
      <c r="X21636">
        <f t="shared" ref="X21636:X21699" si="2267">IF($W21636="",0,IF(COUNTIF($AB$2:$AB$80,$W21636)&gt;0,1,0))</f>
      </c>
      <c r="Y21636">
        <f t="shared" ref="Y21636:Y21699" si="2268">IF($C21636="","",UPPER(TRIM(IFERROR(LEFT($C21636&amp;"",FIND("/",$C21636&amp;"")-1),$C21636&amp;""))))</f>
      </c>
      <c r="Z21636">
        <f t="shared" ref="Z21636:Z21699" si="2269">IFERROR(IF(ISNUMBER($G21636),$G21636,0),0)</f>
      </c>
    </row>
    <row r="21637" spans="1:26">
      <c r="A21637" s="1562" t="s">
        <v>0</v>
      </c>
      <c r="B21637" s="1562"/>
      <c r="C21637" s="1562"/>
      <c r="D21637" s="1562"/>
      <c r="E21637" s="1562"/>
      <c r="F21637" s="1562"/>
      <c r="G21637" s="1562"/>
      <c r="H21637" s="1562"/>
      <c r="I21637" s="1562"/>
      <c r="W21637">
        <f t="shared" si="2266"/>
      </c>
      <c r="X21637">
        <f t="shared" si="2267"/>
      </c>
      <c r="Y21637">
        <f t="shared" si="2268"/>
      </c>
      <c r="Z21637">
        <f t="shared" si="2269"/>
      </c>
    </row>
    <row r="21638" spans="1:26">
      <c r="W21638">
        <f t="shared" si="2266"/>
      </c>
      <c r="X21638">
        <f t="shared" si="2267"/>
      </c>
      <c r="Y21638">
        <f t="shared" si="2268"/>
      </c>
      <c r="Z21638">
        <f t="shared" si="2269"/>
      </c>
    </row>
    <row r="21639" spans="1:26">
      <c r="A21639" s="1" t="s">
        <v>1</v>
      </c>
      <c r="B21639" s="1"/>
      <c r="G21639" s="495" t="s">
        <v>2</v>
      </c>
      <c r="H21639" s="3" t="s">
        <v>2905</v>
      </c>
      <c r="W21639">
        <f t="shared" si="2266"/>
      </c>
      <c r="X21639">
        <f t="shared" si="2267"/>
      </c>
      <c r="Y21639">
        <f t="shared" si="2268"/>
      </c>
      <c r="Z21639">
        <f t="shared" si="2269"/>
      </c>
    </row>
    <row r="21640" spans="1:26">
      <c r="A21640" s="1" t="inlineStr">
        <is>
          <t>Dealer-157</t>
        </is>
      </c>
      <c r="B21640" s="1"/>
      <c r="C21640" s="51"/>
      <c r="F21640" s="4"/>
      <c r="G21640" s="496" t="s">
        <v>1440</v>
      </c>
      <c r="H21640" s="1" t="s">
        <v>2919</v>
      </c>
      <c r="W21640">
        <f t="shared" si="2266"/>
      </c>
      <c r="X21640">
        <f t="shared" si="2267"/>
      </c>
      <c r="Y21640">
        <f t="shared" si="2268"/>
      </c>
      <c r="Z21640">
        <f t="shared" si="2269"/>
      </c>
    </row>
    <row r="21641" spans="1:26">
      <c r="A21641" s="1" t="inlineStr">
        <is>
          <t>Address line (redacted)</t>
        </is>
      </c>
      <c r="B21641" s="1"/>
      <c r="C21641" s="51"/>
      <c r="W21641">
        <f t="shared" si="2266"/>
      </c>
      <c r="X21641">
        <f t="shared" si="2267"/>
      </c>
      <c r="Y21641">
        <f t="shared" si="2268"/>
      </c>
      <c r="Z21641">
        <f t="shared" si="2269"/>
      </c>
    </row>
    <row r="21642" spans="1:26">
      <c r="A21642" s="1" t="inlineStr">
        <is>
          <t>Address line (redacted)</t>
        </is>
      </c>
      <c r="B21642" s="1"/>
      <c r="C21642" s="51"/>
      <c r="W21642">
        <f t="shared" si="2266"/>
      </c>
      <c r="X21642">
        <f t="shared" si="2267"/>
      </c>
      <c r="Y21642">
        <f t="shared" si="2268"/>
      </c>
      <c r="Z21642">
        <f t="shared" si="2269"/>
      </c>
    </row>
    <row r="21643" spans="1:26">
      <c r="A21643" s="1"/>
      <c r="B21643" s="1582"/>
      <c r="C21643" s="1582"/>
      <c r="W21643">
        <f t="shared" si="2266"/>
      </c>
      <c r="X21643">
        <f t="shared" si="2267"/>
      </c>
      <c r="Y21643">
        <f t="shared" si="2268"/>
      </c>
      <c r="Z21643">
        <f t="shared" si="2269"/>
      </c>
    </row>
    <row r="21644" spans="1:26">
      <c r="A21644" s="49" t="s">
        <v>4</v>
      </c>
      <c r="B21644" s="87"/>
      <c r="W21644">
        <f t="shared" si="2266"/>
      </c>
      <c r="X21644">
        <f t="shared" si="2267"/>
      </c>
      <c r="Y21644">
        <f t="shared" si="2268"/>
      </c>
      <c r="Z21644">
        <f t="shared" si="2269"/>
      </c>
    </row>
    <row r="21645" spans="1:26">
      <c r="A21645" s="12"/>
      <c r="B21645" s="86"/>
      <c r="W21645">
        <f t="shared" si="2266"/>
      </c>
      <c r="X21645">
        <f t="shared" si="2267"/>
      </c>
      <c r="Y21645">
        <f t="shared" si="2268"/>
      </c>
      <c r="Z21645">
        <f t="shared" si="2269"/>
      </c>
    </row>
    <row r="21646" spans="1:26">
      <c r="A21646" s="1" t="s">
        <v>5</v>
      </c>
      <c r="W21646">
        <f t="shared" si="2266"/>
      </c>
      <c r="X21646">
        <f t="shared" si="2267"/>
      </c>
      <c r="Y21646">
        <f t="shared" si="2268"/>
      </c>
      <c r="Z21646">
        <f t="shared" si="2269"/>
      </c>
    </row>
    <row r="21647" spans="1:26">
      <c r="A21647" s="1" t="s">
        <v>6</v>
      </c>
      <c r="W21647">
        <f t="shared" si="2266"/>
      </c>
      <c r="X21647">
        <f t="shared" si="2267"/>
      </c>
      <c r="Y21647">
        <f t="shared" si="2268"/>
      </c>
      <c r="Z21647">
        <f t="shared" si="2269"/>
      </c>
    </row>
    <row r="21648" spans="1:26" ht="15.75" thickBot="1">
      <c r="A21648" s="1" t="s">
        <v>7</v>
      </c>
      <c r="W21648">
        <f t="shared" si="2266"/>
      </c>
      <c r="X21648">
        <f t="shared" si="2267"/>
      </c>
      <c r="Y21648">
        <f t="shared" si="2268"/>
      </c>
      <c r="Z21648">
        <f t="shared" si="2269"/>
      </c>
    </row>
    <row r="21649" spans="1:26" ht="24">
      <c r="A21649" s="26" t="s">
        <v>8</v>
      </c>
      <c r="B21649" s="27" t="s">
        <v>9</v>
      </c>
      <c r="C21649" s="27" t="s">
        <v>10</v>
      </c>
      <c r="D21649" s="28" t="s">
        <v>11</v>
      </c>
      <c r="E21649" s="28" t="s">
        <v>12</v>
      </c>
      <c r="F21649" s="28" t="s">
        <v>13</v>
      </c>
      <c r="G21649" s="28" t="s">
        <v>14</v>
      </c>
      <c r="H21649" s="29" t="s">
        <v>15</v>
      </c>
      <c r="I21649" s="30" t="s">
        <v>16</v>
      </c>
      <c r="W21649">
        <f t="shared" si="2266"/>
      </c>
      <c r="X21649">
        <f t="shared" si="2267"/>
      </c>
      <c r="Y21649">
        <f t="shared" si="2268"/>
      </c>
      <c r="Z21649">
        <f t="shared" si="2269"/>
      </c>
    </row>
    <row r="21650" spans="1:26">
      <c r="A21650" s="103"/>
      <c r="B21650" s="1563" t="s">
        <v>550</v>
      </c>
      <c r="C21650" s="1563"/>
      <c r="D21650" s="5"/>
      <c r="E21650" s="5"/>
      <c r="F21650" s="6"/>
      <c r="G21650" s="6"/>
      <c r="H21650" s="5"/>
      <c r="I21650" s="129"/>
      <c r="W21650">
        <f t="shared" si="2266"/>
      </c>
      <c r="X21650">
        <f t="shared" si="2267"/>
      </c>
      <c r="Y21650">
        <f t="shared" si="2268"/>
      </c>
      <c r="Z21650">
        <f t="shared" si="2269"/>
      </c>
    </row>
    <row r="21651" spans="1:26" ht="24.75">
      <c r="A21651" s="19">
        <v>1</v>
      </c>
      <c r="B21651" s="18" t="s">
        <v>551</v>
      </c>
      <c r="C21651" s="48" t="s">
        <v>552</v>
      </c>
      <c r="D21651" s="19">
        <v>1</v>
      </c>
      <c r="E21651" s="19">
        <v>10</v>
      </c>
      <c r="F21651" s="16">
        <v>10</v>
      </c>
      <c r="G21651" s="6">
        <f>+F21651</f>
      </c>
      <c r="H21651" s="19">
        <v>1</v>
      </c>
      <c r="I21651" s="102">
        <f>+H21651*G21651</f>
      </c>
      <c r="W21651">
        <f t="shared" si="2266"/>
      </c>
      <c r="X21651">
        <f t="shared" si="2267"/>
      </c>
      <c r="Y21651">
        <f t="shared" si="2268"/>
      </c>
      <c r="Z21651">
        <f t="shared" si="2269"/>
      </c>
    </row>
    <row r="21652" spans="1:26" ht="36">
      <c r="A21652" s="19">
        <v>2</v>
      </c>
      <c r="B21652" s="18" t="s">
        <v>1483</v>
      </c>
      <c r="C21652" s="104" t="s">
        <v>1484</v>
      </c>
      <c r="D21652" s="19">
        <v>1</v>
      </c>
      <c r="E21652" s="19">
        <v>30</v>
      </c>
      <c r="F21652" s="16">
        <f>+E21652*D21652</f>
      </c>
      <c r="G21652" s="6">
        <f>+E21652*D21652</f>
      </c>
      <c r="H21652" s="19">
        <v>1</v>
      </c>
      <c r="I21652" s="102">
        <f t="shared" ref="I21652:I21659" si="2270">+H21652*G21652</f>
      </c>
      <c r="W21652">
        <f t="shared" si="2266"/>
      </c>
      <c r="X21652">
        <f t="shared" si="2267"/>
      </c>
      <c r="Y21652">
        <f t="shared" si="2268"/>
      </c>
      <c r="Z21652">
        <f t="shared" si="2269"/>
      </c>
    </row>
    <row r="21653" spans="1:26">
      <c r="A21653" s="19"/>
      <c r="B21653" s="1564" t="s">
        <v>17</v>
      </c>
      <c r="C21653" s="1565"/>
      <c r="D21653" s="6"/>
      <c r="E21653" s="6"/>
      <c r="F21653" s="5"/>
      <c r="G21653" s="6"/>
      <c r="H21653" s="5"/>
      <c r="I21653" s="102"/>
      <c r="W21653">
        <f t="shared" si="2266"/>
      </c>
      <c r="X21653">
        <f t="shared" si="2267"/>
      </c>
      <c r="Y21653">
        <f t="shared" si="2268"/>
      </c>
      <c r="Z21653">
        <f t="shared" si="2269"/>
      </c>
    </row>
    <row r="21654" spans="1:26">
      <c r="A21654" s="5">
        <v>3</v>
      </c>
      <c r="B21654" s="8" t="s">
        <v>757</v>
      </c>
      <c r="C21654" s="5" t="s">
        <v>758</v>
      </c>
      <c r="D21654" s="19">
        <v>1</v>
      </c>
      <c r="E21654" s="5">
        <v>5</v>
      </c>
      <c r="F21654" s="16">
        <f t="shared" ref="F21654:F21659" si="2271">+E21654*D21654</f>
      </c>
      <c r="G21654" s="6">
        <f t="shared" ref="G21654:G21659" si="2272">+E21654*D21654</f>
      </c>
      <c r="H21654" s="5">
        <v>1</v>
      </c>
      <c r="I21654" s="102">
        <f t="shared" si="2270"/>
      </c>
      <c r="W21654">
        <f t="shared" si="2266"/>
      </c>
      <c r="X21654">
        <f t="shared" si="2267"/>
      </c>
      <c r="Y21654">
        <f t="shared" si="2268"/>
      </c>
      <c r="Z21654">
        <f t="shared" si="2269"/>
      </c>
    </row>
    <row r="21655" spans="1:26">
      <c r="A21655" s="5">
        <v>4</v>
      </c>
      <c r="B21655" s="8" t="s">
        <v>2039</v>
      </c>
      <c r="C21655" s="5" t="s">
        <v>2040</v>
      </c>
      <c r="D21655" s="19">
        <v>2</v>
      </c>
      <c r="E21655" s="5">
        <v>1</v>
      </c>
      <c r="F21655" s="16">
        <f t="shared" si="2271"/>
      </c>
      <c r="G21655" s="6">
        <f t="shared" si="2272"/>
      </c>
      <c r="H21655" s="5">
        <v>1</v>
      </c>
      <c r="I21655" s="102">
        <f t="shared" si="2270"/>
      </c>
      <c r="W21655">
        <f t="shared" si="2266"/>
      </c>
      <c r="X21655">
        <f t="shared" si="2267"/>
      </c>
      <c r="Y21655">
        <f t="shared" si="2268"/>
      </c>
      <c r="Z21655">
        <f t="shared" si="2269"/>
      </c>
    </row>
    <row r="21656" spans="1:26">
      <c r="A21656" s="5">
        <v>5</v>
      </c>
      <c r="B21656" s="8" t="s">
        <v>2533</v>
      </c>
      <c r="C21656" s="9" t="s">
        <v>36</v>
      </c>
      <c r="D21656" s="19">
        <v>1</v>
      </c>
      <c r="E21656" s="5">
        <v>5</v>
      </c>
      <c r="F21656" s="16">
        <f t="shared" si="2271"/>
      </c>
      <c r="G21656" s="6">
        <f t="shared" si="2272"/>
      </c>
      <c r="H21656" s="5">
        <v>1</v>
      </c>
      <c r="I21656" s="102">
        <f t="shared" si="2270"/>
      </c>
      <c r="W21656">
        <f t="shared" si="2266"/>
      </c>
      <c r="X21656">
        <f t="shared" si="2267"/>
      </c>
      <c r="Y21656">
        <f t="shared" si="2268"/>
      </c>
      <c r="Z21656">
        <f t="shared" si="2269"/>
      </c>
    </row>
    <row r="21657" spans="1:26">
      <c r="A21657" s="5">
        <v>6</v>
      </c>
      <c r="B21657" s="8" t="s">
        <v>451</v>
      </c>
      <c r="C21657" s="5" t="s">
        <v>450</v>
      </c>
      <c r="D21657" s="19">
        <v>1</v>
      </c>
      <c r="E21657" s="5">
        <v>5</v>
      </c>
      <c r="F21657" s="16">
        <f t="shared" si="2271"/>
      </c>
      <c r="G21657" s="6">
        <f t="shared" si="2272"/>
      </c>
      <c r="H21657" s="5">
        <v>1</v>
      </c>
      <c r="I21657" s="102">
        <f t="shared" si="2270"/>
      </c>
      <c r="W21657">
        <f t="shared" si="2266"/>
      </c>
      <c r="X21657">
        <f t="shared" si="2267"/>
      </c>
      <c r="Y21657">
        <f t="shared" si="2268"/>
      </c>
      <c r="Z21657">
        <f t="shared" si="2269"/>
      </c>
    </row>
    <row r="21658" spans="1:26">
      <c r="A21658" s="5">
        <v>7</v>
      </c>
      <c r="B21658" s="8" t="s">
        <v>449</v>
      </c>
      <c r="C21658" s="5" t="s">
        <v>448</v>
      </c>
      <c r="D21658" s="19">
        <v>1</v>
      </c>
      <c r="E21658" s="5">
        <v>5</v>
      </c>
      <c r="F21658" s="16">
        <f t="shared" si="2271"/>
      </c>
      <c r="G21658" s="6">
        <f t="shared" si="2272"/>
      </c>
      <c r="H21658" s="5">
        <v>1</v>
      </c>
      <c r="I21658" s="102">
        <f t="shared" si="2270"/>
      </c>
      <c r="W21658">
        <f t="shared" si="2266"/>
      </c>
      <c r="X21658">
        <f t="shared" si="2267"/>
      </c>
      <c r="Y21658">
        <f t="shared" si="2268"/>
      </c>
      <c r="Z21658">
        <f t="shared" si="2269"/>
      </c>
    </row>
    <row r="21659" spans="1:26">
      <c r="A21659" s="5"/>
      <c r="B21659" s="8" t="s">
        <v>858</v>
      </c>
      <c r="C21659" s="5" t="s">
        <v>857</v>
      </c>
      <c r="D21659" s="19">
        <v>5</v>
      </c>
      <c r="E21659" s="5">
        <v>1</v>
      </c>
      <c r="F21659" s="16">
        <f t="shared" si="2271"/>
      </c>
      <c r="G21659" s="6">
        <f t="shared" si="2272"/>
      </c>
      <c r="H21659" s="5">
        <v>1</v>
      </c>
      <c r="I21659" s="102">
        <f t="shared" si="2270"/>
      </c>
      <c r="W21659">
        <f t="shared" si="2266"/>
      </c>
      <c r="X21659">
        <f t="shared" si="2267"/>
      </c>
      <c r="Y21659">
        <f t="shared" si="2268"/>
      </c>
      <c r="Z21659">
        <f t="shared" si="2269"/>
      </c>
    </row>
    <row r="21660" spans="1:26">
      <c r="A21660" s="19"/>
      <c r="B21660" s="848" t="s">
        <v>18</v>
      </c>
      <c r="C21660" s="849"/>
      <c r="D21660" s="5"/>
      <c r="E21660" s="5"/>
      <c r="F21660" s="5"/>
      <c r="G21660" s="6"/>
      <c r="H21660" s="19"/>
      <c r="I21660" s="102"/>
      <c r="W21660">
        <f t="shared" si="2266"/>
      </c>
      <c r="X21660">
        <f t="shared" si="2267"/>
      </c>
      <c r="Y21660">
        <f t="shared" si="2268"/>
      </c>
      <c r="Z21660">
        <f t="shared" si="2269"/>
      </c>
    </row>
    <row r="21661" spans="1:26">
      <c r="A21661" s="5">
        <v>8</v>
      </c>
      <c r="B21661" s="95" t="s">
        <v>1000</v>
      </c>
      <c r="C21661" s="101" t="s">
        <v>999</v>
      </c>
      <c r="D21661" s="19">
        <v>1</v>
      </c>
      <c r="E21661" s="5">
        <v>4</v>
      </c>
      <c r="F21661" s="16">
        <f>+E21661*D21661</f>
      </c>
      <c r="G21661" s="6">
        <f>+E21661*D21661</f>
      </c>
      <c r="H21661" s="16">
        <v>1</v>
      </c>
      <c r="I21661" s="102">
        <f>+H21661*G21661</f>
      </c>
      <c r="W21661">
        <f t="shared" si="2266"/>
      </c>
      <c r="X21661">
        <f t="shared" si="2267"/>
      </c>
      <c r="Y21661">
        <f t="shared" si="2268"/>
      </c>
      <c r="Z21661">
        <f t="shared" si="2269"/>
      </c>
    </row>
    <row r="21662" spans="1:26" ht="24">
      <c r="A21662" s="5">
        <v>9</v>
      </c>
      <c r="B21662" s="95" t="s">
        <v>846</v>
      </c>
      <c r="C21662" s="101" t="s">
        <v>845</v>
      </c>
      <c r="D21662" s="19">
        <v>1</v>
      </c>
      <c r="E21662" s="5">
        <v>4</v>
      </c>
      <c r="F21662" s="16">
        <f>+E21662*D21662</f>
      </c>
      <c r="G21662" s="6">
        <f>+E21662*D21662</f>
      </c>
      <c r="H21662" s="16">
        <v>1</v>
      </c>
      <c r="I21662" s="102">
        <f>+H21662*G21662</f>
      </c>
      <c r="W21662">
        <f t="shared" si="2266"/>
      </c>
      <c r="X21662">
        <f t="shared" si="2267"/>
      </c>
      <c r="Y21662">
        <f t="shared" si="2268"/>
      </c>
      <c r="Z21662">
        <f t="shared" si="2269"/>
      </c>
    </row>
    <row r="21663" spans="1:26" ht="24">
      <c r="A21663" s="5">
        <v>10</v>
      </c>
      <c r="B21663" s="95" t="s">
        <v>322</v>
      </c>
      <c r="C21663" s="101" t="s">
        <v>323</v>
      </c>
      <c r="D21663" s="19">
        <v>1</v>
      </c>
      <c r="E21663" s="5">
        <v>4</v>
      </c>
      <c r="F21663" s="16">
        <f>+E21663*D21663</f>
      </c>
      <c r="G21663" s="6">
        <f>+E21663*D21663</f>
      </c>
      <c r="H21663" s="5">
        <v>1</v>
      </c>
      <c r="I21663" s="102">
        <f>+H21663*G21663</f>
      </c>
      <c r="W21663">
        <f t="shared" si="2266"/>
      </c>
      <c r="X21663">
        <f t="shared" si="2267"/>
      </c>
      <c r="Y21663">
        <f t="shared" si="2268"/>
      </c>
      <c r="Z21663">
        <f t="shared" si="2269"/>
      </c>
    </row>
    <row r="21664" spans="1:26">
      <c r="A21664" s="19"/>
      <c r="B21664" s="1564" t="s">
        <v>604</v>
      </c>
      <c r="C21664" s="1565"/>
      <c r="D21664" s="5"/>
      <c r="E21664" s="5"/>
      <c r="F21664" s="5"/>
      <c r="G21664" s="6"/>
      <c r="H21664" s="19"/>
      <c r="I21664" s="102"/>
      <c r="W21664">
        <f t="shared" si="2266"/>
      </c>
      <c r="X21664">
        <f t="shared" si="2267"/>
      </c>
      <c r="Y21664">
        <f t="shared" si="2268"/>
      </c>
      <c r="Z21664">
        <f t="shared" si="2269"/>
      </c>
    </row>
    <row r="21665" spans="1:26">
      <c r="A21665" s="5"/>
      <c r="B21665" s="106"/>
      <c r="C21665" s="15"/>
      <c r="D21665" s="19"/>
      <c r="E21665" s="5"/>
      <c r="F21665" s="16"/>
      <c r="G21665" s="6"/>
      <c r="H21665" s="9"/>
      <c r="I21665" s="102"/>
      <c r="W21665">
        <f t="shared" si="2266"/>
      </c>
      <c r="X21665">
        <f t="shared" si="2267"/>
      </c>
      <c r="Y21665">
        <f t="shared" si="2268"/>
      </c>
      <c r="Z21665">
        <f t="shared" si="2269"/>
      </c>
    </row>
    <row r="21666" spans="1:26">
      <c r="A21666" s="5"/>
      <c r="B21666" s="848" t="s">
        <v>565</v>
      </c>
      <c r="C21666" s="849"/>
      <c r="D21666" s="9"/>
      <c r="E21666" s="5"/>
      <c r="F21666" s="5"/>
      <c r="G21666" s="6"/>
      <c r="H21666" s="9"/>
      <c r="I21666" s="102"/>
      <c r="W21666">
        <f t="shared" si="2266"/>
      </c>
      <c r="X21666">
        <f t="shared" si="2267"/>
      </c>
      <c r="Y21666">
        <f t="shared" si="2268"/>
      </c>
      <c r="Z21666">
        <f t="shared" si="2269"/>
      </c>
    </row>
    <row r="21667" spans="1:26" ht="24">
      <c r="A21667" s="19">
        <v>12</v>
      </c>
      <c r="B21667" s="224" t="s">
        <v>566</v>
      </c>
      <c r="C21667" s="15" t="s">
        <v>567</v>
      </c>
      <c r="D21667" s="19">
        <v>2</v>
      </c>
      <c r="E21667" s="19">
        <v>10</v>
      </c>
      <c r="F21667" s="16">
        <f>+E21667*D21667</f>
      </c>
      <c r="G21667" s="6">
        <f>+E21667*D21667</f>
      </c>
      <c r="H21667" s="19">
        <v>1</v>
      </c>
      <c r="I21667" s="102">
        <f>+H21667*G21667</f>
      </c>
      <c r="W21667">
        <f t="shared" si="2266"/>
      </c>
      <c r="X21667">
        <f t="shared" si="2267"/>
      </c>
      <c r="Y21667">
        <f t="shared" si="2268"/>
      </c>
      <c r="Z21667">
        <f t="shared" si="2269"/>
      </c>
    </row>
    <row r="21668" spans="1:26">
      <c r="A21668" s="19"/>
      <c r="B21668" s="1564" t="s">
        <v>300</v>
      </c>
      <c r="C21668" s="1565"/>
      <c r="D21668" s="19"/>
      <c r="E21668" s="19"/>
      <c r="F21668" s="16"/>
      <c r="G21668" s="6"/>
      <c r="H21668" s="19"/>
      <c r="I21668" s="102"/>
      <c r="W21668">
        <f t="shared" si="2266"/>
      </c>
      <c r="X21668">
        <f t="shared" si="2267"/>
      </c>
      <c r="Y21668">
        <f t="shared" si="2268"/>
      </c>
      <c r="Z21668">
        <f t="shared" si="2269"/>
      </c>
    </row>
    <row r="21669" spans="1:26">
      <c r="A21669" s="5">
        <v>13</v>
      </c>
      <c r="B21669" s="17" t="s">
        <v>779</v>
      </c>
      <c r="C21669" s="88"/>
      <c r="D21669" s="5"/>
      <c r="E21669" s="5"/>
      <c r="F21669" s="5">
        <v>10</v>
      </c>
      <c r="G21669" s="5">
        <f>+F21669</f>
      </c>
      <c r="H21669" s="312" t="s">
        <v>780</v>
      </c>
      <c r="I21669" s="102"/>
      <c r="W21669">
        <f t="shared" si="2266"/>
      </c>
      <c r="X21669">
        <f t="shared" si="2267"/>
      </c>
      <c r="Y21669">
        <f t="shared" si="2268"/>
      </c>
      <c r="Z21669">
        <f t="shared" si="2269"/>
      </c>
    </row>
    <row r="21670" spans="1:26">
      <c r="A21670" s="107"/>
      <c r="B21670" s="17" t="s">
        <v>2876</v>
      </c>
      <c r="C21670" s="88" t="s">
        <v>303</v>
      </c>
      <c r="D21670">
        <v>2</v>
      </c>
      <c r="E21670" s="5">
        <v>24</v>
      </c>
      <c r="F21670" s="16">
        <f>+E21670*D21670</f>
      </c>
      <c r="G21670" s="6">
        <f>+E21670*D21670</f>
      </c>
      <c r="H21670" s="5">
        <v>1</v>
      </c>
      <c r="I21670" s="102">
        <f>+H21670*G21670</f>
      </c>
      <c r="W21670">
        <f t="shared" si="2266"/>
      </c>
      <c r="X21670">
        <f t="shared" si="2267"/>
      </c>
      <c r="Y21670">
        <f t="shared" si="2268"/>
      </c>
      <c r="Z21670">
        <f t="shared" si="2269"/>
      </c>
    </row>
    <row r="21671" spans="1:26">
      <c r="A21671" s="107"/>
      <c r="B21671" s="17" t="s">
        <v>2876</v>
      </c>
      <c r="C21671" s="88" t="s">
        <v>303</v>
      </c>
      <c r="D21671" s="184">
        <v>2</v>
      </c>
      <c r="E21671" s="5">
        <v>24</v>
      </c>
      <c r="F21671" s="16">
        <f>+E21671*D21671</f>
      </c>
      <c r="G21671" s="6">
        <f>+E21671*D21671</f>
      </c>
      <c r="H21671" s="312" t="s">
        <v>780</v>
      </c>
      <c r="I21671" s="108"/>
      <c r="W21671">
        <f t="shared" si="2266"/>
      </c>
      <c r="X21671">
        <f t="shared" si="2267"/>
      </c>
      <c r="Y21671">
        <f t="shared" si="2268"/>
      </c>
      <c r="Z21671">
        <f t="shared" si="2269"/>
      </c>
    </row>
    <row r="21672" spans="1:26" ht="17.25" customHeight="1" thickBot="1">
      <c r="A21672" s="33"/>
      <c r="B21672" s="130"/>
      <c r="C21672" s="130"/>
      <c r="D21672" s="109"/>
      <c r="E21672" s="109"/>
      <c r="F21672" s="109"/>
      <c r="G21672" s="109"/>
      <c r="H21672" s="109"/>
      <c r="I21672" s="110"/>
      <c r="W21672">
        <f t="shared" si="2266"/>
      </c>
      <c r="X21672">
        <f t="shared" si="2267"/>
      </c>
      <c r="Y21672">
        <f t="shared" si="2268"/>
      </c>
      <c r="Z21672">
        <f t="shared" si="2269"/>
      </c>
    </row>
    <row r="21673" spans="1:26">
      <c r="A21673" s="33"/>
      <c r="B21673" s="130"/>
      <c r="C21673" s="130"/>
      <c r="D21673" s="91"/>
      <c r="E21673" s="91"/>
      <c r="F21673" s="91"/>
      <c r="G21673" s="92" t="s">
        <v>19</v>
      </c>
      <c r="H21673" s="91"/>
      <c r="I21673" s="111">
        <f>SUM(I21650:I21672)</f>
      </c>
      <c r="W21673">
        <f t="shared" si="2266"/>
      </c>
      <c r="X21673">
        <f t="shared" si="2267"/>
      </c>
      <c r="Y21673">
        <f t="shared" si="2268"/>
      </c>
      <c r="Z21673">
        <f t="shared" si="2269"/>
      </c>
    </row>
    <row r="21674" spans="1:26">
      <c r="A21674" s="33"/>
      <c r="B21674" s="10"/>
      <c r="C21674" s="10"/>
      <c r="D21674" s="132"/>
      <c r="E21674" s="132"/>
      <c r="F21674" s="132"/>
      <c r="G21674" s="132"/>
      <c r="H21674" s="133"/>
      <c r="I21674" s="61"/>
      <c r="W21674">
        <f t="shared" si="2266"/>
      </c>
      <c r="X21674">
        <f t="shared" si="2267"/>
      </c>
      <c r="Y21674">
        <f t="shared" si="2268"/>
      </c>
      <c r="Z21674">
        <f t="shared" si="2269"/>
      </c>
    </row>
    <row r="21675" spans="1:26" ht="15.75" thickBot="1">
      <c r="A21675" s="33"/>
      <c r="B21675" s="11" t="s">
        <v>20</v>
      </c>
      <c r="C21675" s="35"/>
      <c r="D21675" s="35"/>
      <c r="E21675" s="35"/>
      <c r="F21675" s="35"/>
      <c r="G21675" s="35"/>
      <c r="H21675" s="35"/>
      <c r="I21675" s="36"/>
      <c r="W21675">
        <f t="shared" si="2266"/>
      </c>
      <c r="X21675">
        <f t="shared" si="2267"/>
      </c>
      <c r="Y21675">
        <f t="shared" si="2268"/>
      </c>
      <c r="Z21675">
        <f t="shared" si="2269"/>
      </c>
    </row>
    <row r="21676" spans="1:26" ht="15.75" thickBot="1">
      <c r="A21676" s="37"/>
      <c r="B21676" s="38"/>
      <c r="C21676" s="39" t="s">
        <v>21</v>
      </c>
      <c r="D21676" s="40">
        <f>SUM(D21650:D21675)</f>
      </c>
      <c r="E21676" s="41">
        <f>IF(H21676=I21676,"OK","NO")</f>
      </c>
      <c r="F21676" s="40">
        <f>SUM(F21650:F21675)</f>
      </c>
      <c r="G21676" s="40">
        <f>SUM(G21650:G21675)</f>
      </c>
      <c r="H21676" s="41">
        <f>SUMPRODUCT(F21650:F21672,H21650:H21672)</f>
      </c>
      <c r="I21676" s="43">
        <f>+I21674+I21673</f>
      </c>
      <c r="W21676">
        <f t="shared" si="2266"/>
      </c>
      <c r="X21676">
        <f t="shared" si="2267"/>
      </c>
      <c r="Y21676">
        <f t="shared" si="2268"/>
      </c>
      <c r="Z21676">
        <f t="shared" si="2269"/>
      </c>
    </row>
    <row r="21677" spans="1:26" ht="15.75" thickBot="1">
      <c r="A21677" s="44"/>
      <c r="B21677" s="116"/>
      <c r="C21677" s="45"/>
      <c r="D21677" s="45"/>
      <c r="E21677" s="45"/>
      <c r="F21677" s="45"/>
      <c r="G21677" s="45"/>
      <c r="H21677" s="45"/>
      <c r="I21677" s="47"/>
      <c r="W21677">
        <f t="shared" si="2266"/>
      </c>
      <c r="X21677">
        <f t="shared" si="2267"/>
      </c>
      <c r="Y21677">
        <f t="shared" si="2268"/>
      </c>
      <c r="Z21677">
        <f t="shared" si="2269"/>
      </c>
    </row>
    <row r="21678" spans="1:26">
      <c r="A21678" s="12" t="s">
        <v>315</v>
      </c>
      <c r="W21678">
        <f t="shared" si="2266"/>
      </c>
      <c r="X21678">
        <f t="shared" si="2267"/>
      </c>
      <c r="Y21678">
        <f t="shared" si="2268"/>
      </c>
      <c r="Z21678">
        <f t="shared" si="2269"/>
      </c>
    </row>
    <row r="21679" spans="1:26">
      <c r="W21679">
        <f t="shared" si="2266"/>
      </c>
      <c r="X21679">
        <f t="shared" si="2267"/>
      </c>
      <c r="Y21679">
        <f t="shared" si="2268"/>
      </c>
      <c r="Z21679">
        <f t="shared" si="2269"/>
      </c>
    </row>
    <row r="21680" spans="1:26">
      <c r="W21680">
        <f t="shared" si="2266"/>
      </c>
      <c r="X21680">
        <f t="shared" si="2267"/>
      </c>
      <c r="Y21680">
        <f t="shared" si="2268"/>
      </c>
      <c r="Z21680">
        <f t="shared" si="2269"/>
      </c>
    </row>
    <row r="21681" spans="1:26">
      <c r="W21681">
        <f t="shared" si="2266"/>
      </c>
      <c r="X21681">
        <f t="shared" si="2267"/>
      </c>
      <c r="Y21681">
        <f t="shared" si="2268"/>
      </c>
      <c r="Z21681">
        <f t="shared" si="2269"/>
      </c>
    </row>
    <row r="21682" spans="1:26">
      <c r="A21682" s="124" t="s">
        <v>0</v>
      </c>
      <c r="B21682" s="124"/>
      <c r="C21682" s="124"/>
      <c r="D21682" s="124"/>
      <c r="E21682" s="124"/>
      <c r="F21682" s="124"/>
      <c r="G21682" s="124"/>
      <c r="H21682" s="124"/>
      <c r="I21682" s="124"/>
      <c r="W21682">
        <f t="shared" si="2266"/>
      </c>
      <c r="X21682">
        <f t="shared" si="2267"/>
      </c>
      <c r="Y21682">
        <f t="shared" si="2268"/>
      </c>
      <c r="Z21682">
        <f t="shared" si="2269"/>
      </c>
    </row>
    <row r="21683" spans="1:26">
      <c r="W21683">
        <f t="shared" si="2266"/>
      </c>
      <c r="X21683">
        <f t="shared" si="2267"/>
      </c>
      <c r="Y21683">
        <f t="shared" si="2268"/>
      </c>
      <c r="Z21683">
        <f t="shared" si="2269"/>
      </c>
    </row>
    <row r="21684" spans="1:26">
      <c r="A21684" s="1" t="s">
        <v>1</v>
      </c>
      <c r="G21684" s="495" t="s">
        <v>2</v>
      </c>
      <c r="H21684" s="3" t="s">
        <v>2905</v>
      </c>
      <c r="W21684">
        <f t="shared" si="2266"/>
      </c>
      <c r="X21684">
        <f t="shared" si="2267"/>
      </c>
      <c r="Y21684">
        <f t="shared" si="2268"/>
      </c>
      <c r="Z21684">
        <f t="shared" si="2269"/>
      </c>
    </row>
    <row r="21685" spans="1:26">
      <c r="A21685" s="1" t="inlineStr">
        <is>
          <t>Dealer-139</t>
        </is>
      </c>
      <c r="C21685" s="51"/>
      <c r="G21685" s="496" t="s">
        <v>1440</v>
      </c>
      <c r="H21685" s="1" t="s">
        <v>2920</v>
      </c>
      <c r="W21685">
        <f t="shared" si="2266"/>
      </c>
      <c r="X21685">
        <f t="shared" si="2267"/>
      </c>
      <c r="Y21685">
        <f t="shared" si="2268"/>
      </c>
      <c r="Z21685">
        <f t="shared" si="2269"/>
      </c>
    </row>
    <row r="21686" spans="1:26">
      <c r="A21686" s="254" t="inlineStr">
        <is>
          <t>Dealer-260</t>
        </is>
      </c>
      <c r="B21686" s="1"/>
      <c r="C21686" s="51"/>
      <c r="W21686">
        <f t="shared" si="2266"/>
      </c>
      <c r="X21686">
        <f t="shared" si="2267"/>
      </c>
      <c r="Y21686">
        <f t="shared" si="2268"/>
      </c>
      <c r="Z21686">
        <f t="shared" si="2269"/>
      </c>
    </row>
    <row r="21687" spans="1:26">
      <c r="A21687" s="254" t="inlineStr">
        <is>
          <t>Address line (redacted)</t>
        </is>
      </c>
      <c r="B21687" s="1"/>
      <c r="C21687" s="51"/>
      <c r="W21687">
        <f t="shared" si="2266"/>
      </c>
      <c r="X21687">
        <f t="shared" si="2267"/>
      </c>
      <c r="Y21687">
        <f t="shared" si="2268"/>
      </c>
      <c r="Z21687">
        <f t="shared" si="2269"/>
      </c>
    </row>
    <row r="21688" spans="1:26">
      <c r="A21688" s="1"/>
      <c r="B21688" s="1"/>
      <c r="C21688" s="248"/>
      <c r="W21688">
        <f t="shared" si="2266"/>
      </c>
      <c r="X21688">
        <f t="shared" si="2267"/>
      </c>
      <c r="Y21688">
        <f t="shared" si="2268"/>
      </c>
      <c r="Z21688">
        <f t="shared" si="2269"/>
      </c>
    </row>
    <row r="21689" spans="1:26">
      <c r="A21689" s="12" t="s">
        <v>4</v>
      </c>
      <c r="B21689" s="86" t="inlineStr">
        <is>
          <t>GSTIN-MASKED</t>
        </is>
      </c>
      <c r="W21689">
        <f t="shared" si="2266"/>
      </c>
      <c r="X21689">
        <f t="shared" si="2267"/>
      </c>
      <c r="Y21689">
        <f t="shared" si="2268"/>
      </c>
      <c r="Z21689">
        <f t="shared" si="2269"/>
      </c>
    </row>
    <row r="21690" spans="1:26">
      <c r="A21690" s="12"/>
      <c r="B21690" s="86"/>
      <c r="W21690">
        <f t="shared" si="2266"/>
      </c>
      <c r="X21690">
        <f t="shared" si="2267"/>
      </c>
      <c r="Y21690">
        <f t="shared" si="2268"/>
      </c>
      <c r="Z21690">
        <f t="shared" si="2269"/>
      </c>
    </row>
    <row r="21691" spans="1:26">
      <c r="A21691" s="1" t="s">
        <v>5</v>
      </c>
      <c r="W21691">
        <f t="shared" si="2266"/>
      </c>
      <c r="X21691">
        <f t="shared" si="2267"/>
      </c>
      <c r="Y21691">
        <f t="shared" si="2268"/>
      </c>
      <c r="Z21691">
        <f t="shared" si="2269"/>
      </c>
    </row>
    <row r="21692" spans="1:26">
      <c r="A21692" s="1" t="s">
        <v>6</v>
      </c>
      <c r="W21692">
        <f t="shared" si="2266"/>
      </c>
      <c r="X21692">
        <f t="shared" si="2267"/>
      </c>
      <c r="Y21692">
        <f t="shared" si="2268"/>
      </c>
      <c r="Z21692">
        <f t="shared" si="2269"/>
      </c>
    </row>
    <row r="21693" spans="1:26" ht="15.75" thickBot="1">
      <c r="A21693" s="1" t="s">
        <v>7</v>
      </c>
      <c r="W21693">
        <f t="shared" si="2266"/>
      </c>
      <c r="X21693">
        <f t="shared" si="2267"/>
      </c>
      <c r="Y21693">
        <f t="shared" si="2268"/>
      </c>
      <c r="Z21693">
        <f t="shared" si="2269"/>
      </c>
    </row>
    <row r="21694" spans="1:26" ht="24">
      <c r="A21694" s="26" t="s">
        <v>8</v>
      </c>
      <c r="B21694" s="27" t="s">
        <v>9</v>
      </c>
      <c r="C21694" s="27" t="s">
        <v>10</v>
      </c>
      <c r="D21694" s="200" t="s">
        <v>11</v>
      </c>
      <c r="E21694" s="200" t="s">
        <v>12</v>
      </c>
      <c r="F21694" s="200" t="s">
        <v>13</v>
      </c>
      <c r="G21694" s="200" t="s">
        <v>14</v>
      </c>
      <c r="H21694" s="201" t="s">
        <v>15</v>
      </c>
      <c r="I21694" s="202" t="s">
        <v>16</v>
      </c>
      <c r="W21694">
        <f t="shared" si="2266"/>
      </c>
      <c r="X21694">
        <f t="shared" si="2267"/>
      </c>
      <c r="Y21694">
        <f t="shared" si="2268"/>
      </c>
      <c r="Z21694">
        <f t="shared" si="2269"/>
      </c>
    </row>
    <row r="21695" spans="1:26">
      <c r="A21695" s="107"/>
      <c r="B21695" s="1564" t="s">
        <v>17</v>
      </c>
      <c r="C21695" s="1565"/>
      <c r="D21695" s="53"/>
      <c r="E21695" s="53"/>
      <c r="F21695" s="91"/>
      <c r="G21695" s="92"/>
      <c r="H21695" s="91"/>
      <c r="I21695" s="250"/>
      <c r="W21695">
        <f t="shared" si="2266"/>
      </c>
      <c r="X21695">
        <f t="shared" si="2267"/>
      </c>
      <c r="Y21695">
        <f t="shared" si="2268"/>
      </c>
      <c r="Z21695">
        <f t="shared" si="2269"/>
      </c>
    </row>
    <row r="21696" spans="1:26">
      <c r="A21696" s="5"/>
      <c r="B21696" s="8"/>
      <c r="C21696" s="5"/>
      <c r="D21696" s="21"/>
      <c r="E21696" s="5"/>
      <c r="F21696" s="5"/>
      <c r="G21696" s="6"/>
      <c r="H21696" s="5"/>
      <c r="I21696" s="102"/>
      <c r="W21696">
        <f t="shared" si="2266"/>
      </c>
      <c r="X21696">
        <f t="shared" si="2267"/>
      </c>
      <c r="Y21696">
        <f t="shared" si="2268"/>
      </c>
      <c r="Z21696">
        <f t="shared" si="2269"/>
      </c>
    </row>
    <row r="21697" spans="1:26">
      <c r="A21697" s="5">
        <v>2</v>
      </c>
      <c r="B21697" s="8" t="s">
        <v>2021</v>
      </c>
      <c r="C21697" s="5" t="s">
        <v>2022</v>
      </c>
      <c r="D21697" s="21">
        <v>1</v>
      </c>
      <c r="E21697" s="5">
        <v>5</v>
      </c>
      <c r="F21697" s="5">
        <f>+E21697*D21697</f>
      </c>
      <c r="G21697" s="6">
        <f>+E21697*D21697</f>
      </c>
      <c r="H21697" s="5">
        <v>1</v>
      </c>
      <c r="I21697" s="102">
        <f t="shared" ref="I21697:I21703" si="2273">+H21697*G21697</f>
      </c>
      <c r="J21697">
        <v>119</v>
      </c>
      <c r="K21697">
        <f>+H21697-J21697</f>
      </c>
      <c r="L21697">
        <f>+K21697*G21697</f>
      </c>
      <c r="W21697">
        <f t="shared" si="2266"/>
      </c>
      <c r="X21697">
        <f t="shared" si="2267"/>
      </c>
      <c r="Y21697">
        <f t="shared" si="2268"/>
      </c>
      <c r="Z21697">
        <f t="shared" si="2269"/>
      </c>
    </row>
    <row r="21698" spans="1:26">
      <c r="A21698" s="5">
        <v>3</v>
      </c>
      <c r="B21698" s="8" t="s">
        <v>1331</v>
      </c>
      <c r="C21698" s="5" t="s">
        <v>1330</v>
      </c>
      <c r="D21698" s="21">
        <v>1</v>
      </c>
      <c r="E21698" s="5">
        <v>5</v>
      </c>
      <c r="F21698" s="5">
        <f>+E21698*D21698</f>
      </c>
      <c r="G21698" s="6">
        <f>+E21698*D21698</f>
      </c>
      <c r="H21698" s="5">
        <v>1</v>
      </c>
      <c r="I21698" s="102">
        <f t="shared" si="2273"/>
      </c>
      <c r="J21698">
        <v>119</v>
      </c>
      <c r="K21698">
        <f>+H21698-J21698</f>
      </c>
      <c r="L21698">
        <f>+K21698*G21698</f>
      </c>
      <c r="W21698">
        <f t="shared" si="2266"/>
      </c>
      <c r="X21698">
        <f t="shared" si="2267"/>
      </c>
      <c r="Y21698">
        <f t="shared" si="2268"/>
      </c>
      <c r="Z21698">
        <f t="shared" si="2269"/>
      </c>
    </row>
    <row r="21699" spans="1:26">
      <c r="A21699" s="5">
        <v>4</v>
      </c>
      <c r="B21699" s="8" t="s">
        <v>1990</v>
      </c>
      <c r="C21699" s="5" t="s">
        <v>603</v>
      </c>
      <c r="D21699" s="21">
        <v>1</v>
      </c>
      <c r="E21699" s="5">
        <v>5</v>
      </c>
      <c r="F21699" s="5">
        <f>+E21699*D21699</f>
      </c>
      <c r="G21699" s="6">
        <f>+E21699*D21699</f>
      </c>
      <c r="H21699" s="5">
        <v>1</v>
      </c>
      <c r="I21699" s="102">
        <f t="shared" si="2273"/>
      </c>
      <c r="J21699">
        <v>119</v>
      </c>
      <c r="K21699">
        <f>+H21699-J21699</f>
      </c>
      <c r="L21699">
        <f>+K21699*G21699</f>
      </c>
      <c r="W21699">
        <f t="shared" si="2266"/>
      </c>
      <c r="X21699">
        <f t="shared" si="2267"/>
      </c>
      <c r="Y21699">
        <f t="shared" si="2268"/>
      </c>
      <c r="Z21699">
        <f t="shared" si="2269"/>
      </c>
    </row>
    <row r="21700" spans="1:26">
      <c r="A21700" s="5"/>
      <c r="B21700" s="1564" t="s">
        <v>300</v>
      </c>
      <c r="C21700" s="1565"/>
      <c r="D21700" s="5"/>
      <c r="E21700" s="5"/>
      <c r="F21700" s="5"/>
      <c r="G21700" s="6"/>
      <c r="H21700" s="5"/>
      <c r="I21700" s="102"/>
      <c r="W21700">
        <f t="shared" ref="W21700:W21763" si="2274">IF(LEFT($H21700&amp;"",5)="2019-",$H21700,W21699)</f>
      </c>
      <c r="X21700">
        <f t="shared" ref="X21700:X21763" si="2275">IF($W21700="",0,IF(COUNTIF($AB$2:$AB$80,$W21700)&gt;0,1,0))</f>
      </c>
      <c r="Y21700">
        <f t="shared" ref="Y21700:Y21763" si="2276">IF($C21700="","",UPPER(TRIM(IFERROR(LEFT($C21700&amp;"",FIND("/",$C21700&amp;"")-1),$C21700&amp;""))))</f>
      </c>
      <c r="Z21700">
        <f t="shared" ref="Z21700:Z21763" si="2277">IFERROR(IF(ISNUMBER($G21700),$G21700,0),0)</f>
      </c>
    </row>
    <row r="21701" spans="1:26">
      <c r="A21701" s="5">
        <v>5</v>
      </c>
      <c r="B21701" s="95" t="s">
        <v>277</v>
      </c>
      <c r="C21701" s="9" t="s">
        <v>278</v>
      </c>
      <c r="D21701" s="21">
        <v>1</v>
      </c>
      <c r="E21701" s="5">
        <v>4</v>
      </c>
      <c r="F21701" s="5">
        <f>+E21701*D21701</f>
      </c>
      <c r="G21701" s="6">
        <f>+E21701*D21701</f>
      </c>
      <c r="H21701" s="16">
        <v>1</v>
      </c>
      <c r="I21701" s="102">
        <f t="shared" si="2273"/>
      </c>
      <c r="J21701">
        <v>112</v>
      </c>
      <c r="K21701">
        <f>+H21701-J21701</f>
      </c>
      <c r="L21701">
        <f>+K21701*G21701</f>
      </c>
      <c r="W21701">
        <f t="shared" si="2274"/>
      </c>
      <c r="X21701">
        <f t="shared" si="2275"/>
      </c>
      <c r="Y21701">
        <f t="shared" si="2276"/>
      </c>
      <c r="Z21701">
        <f t="shared" si="2277"/>
      </c>
    </row>
    <row r="21702" spans="1:26">
      <c r="A21702" s="5">
        <v>6</v>
      </c>
      <c r="B21702" s="95" t="s">
        <v>873</v>
      </c>
      <c r="C21702" s="9" t="s">
        <v>872</v>
      </c>
      <c r="D21702" s="21">
        <v>1</v>
      </c>
      <c r="E21702" s="5">
        <v>4</v>
      </c>
      <c r="F21702" s="5">
        <f>+E21702*D21702</f>
      </c>
      <c r="G21702" s="6">
        <f>+E21702*D21702</f>
      </c>
      <c r="H21702" s="16">
        <v>1</v>
      </c>
      <c r="I21702" s="102">
        <f t="shared" si="2273"/>
      </c>
      <c r="J21702">
        <v>112</v>
      </c>
      <c r="K21702">
        <f>+H21702-J21702</f>
      </c>
      <c r="L21702">
        <f>+K21702*G21702</f>
      </c>
      <c r="W21702">
        <f t="shared" si="2274"/>
      </c>
      <c r="X21702">
        <f t="shared" si="2275"/>
      </c>
      <c r="Y21702">
        <f t="shared" si="2276"/>
      </c>
      <c r="Z21702">
        <f t="shared" si="2277"/>
      </c>
    </row>
    <row r="21703" spans="1:26">
      <c r="A21703" s="5">
        <v>7</v>
      </c>
      <c r="B21703" s="95" t="s">
        <v>615</v>
      </c>
      <c r="C21703" s="101" t="s">
        <v>826</v>
      </c>
      <c r="D21703" s="21">
        <v>1</v>
      </c>
      <c r="E21703" s="5">
        <v>4</v>
      </c>
      <c r="F21703" s="5">
        <f>+E21703*D21703</f>
      </c>
      <c r="G21703" s="6">
        <f>+E21703*D21703</f>
      </c>
      <c r="H21703" s="5">
        <v>1</v>
      </c>
      <c r="I21703" s="102">
        <f t="shared" si="2273"/>
      </c>
      <c r="J21703">
        <v>112</v>
      </c>
      <c r="K21703">
        <f>+H21703-J21703</f>
      </c>
      <c r="L21703">
        <f>+K21703*G21703</f>
      </c>
      <c r="W21703">
        <f t="shared" si="2274"/>
      </c>
      <c r="X21703">
        <f t="shared" si="2275"/>
      </c>
      <c r="Y21703">
        <f t="shared" si="2276"/>
      </c>
      <c r="Z21703">
        <f t="shared" si="2277"/>
      </c>
    </row>
    <row r="21704" spans="1:26">
      <c r="A21704" s="5"/>
      <c r="B21704" s="8"/>
      <c r="C21704" s="5"/>
      <c r="D21704" s="5"/>
      <c r="E21704" s="5"/>
      <c r="F21704" s="6"/>
      <c r="G21704" s="5"/>
      <c r="H21704" s="5"/>
      <c r="I21704" s="102"/>
      <c r="W21704">
        <f t="shared" si="2274"/>
      </c>
      <c r="X21704">
        <f t="shared" si="2275"/>
      </c>
      <c r="Y21704">
        <f t="shared" si="2276"/>
      </c>
      <c r="Z21704">
        <f t="shared" si="2277"/>
      </c>
    </row>
    <row r="21705" spans="1:26">
      <c r="A21705" s="5"/>
      <c r="B21705" s="8"/>
      <c r="C21705" s="5"/>
      <c r="D21705" s="5"/>
      <c r="E21705" s="5"/>
      <c r="F21705" s="6"/>
      <c r="G21705" s="5"/>
      <c r="H21705" s="5"/>
      <c r="I21705" s="102"/>
      <c r="W21705">
        <f t="shared" si="2274"/>
      </c>
      <c r="X21705">
        <f t="shared" si="2275"/>
      </c>
      <c r="Y21705">
        <f t="shared" si="2276"/>
      </c>
      <c r="Z21705">
        <f t="shared" si="2277"/>
      </c>
    </row>
    <row r="21706" spans="1:26">
      <c r="A21706" s="5"/>
      <c r="B21706" s="8"/>
      <c r="C21706" s="5"/>
      <c r="D21706" s="5"/>
      <c r="E21706" s="5"/>
      <c r="F21706" s="6"/>
      <c r="G21706" s="5"/>
      <c r="H21706" s="5"/>
      <c r="I21706" s="102"/>
      <c r="W21706">
        <f t="shared" si="2274"/>
      </c>
      <c r="X21706">
        <f t="shared" si="2275"/>
      </c>
      <c r="Y21706">
        <f t="shared" si="2276"/>
      </c>
      <c r="Z21706">
        <f t="shared" si="2277"/>
      </c>
    </row>
    <row r="21707" spans="1:26">
      <c r="A21707" s="5"/>
      <c r="B21707" s="8"/>
      <c r="C21707" s="5"/>
      <c r="D21707" s="5"/>
      <c r="E21707" s="5"/>
      <c r="F21707" s="6"/>
      <c r="G21707" s="5"/>
      <c r="H21707" s="5"/>
      <c r="I21707" s="102"/>
      <c r="W21707">
        <f t="shared" si="2274"/>
      </c>
      <c r="X21707">
        <f t="shared" si="2275"/>
      </c>
      <c r="Y21707">
        <f t="shared" si="2276"/>
      </c>
      <c r="Z21707">
        <f t="shared" si="2277"/>
      </c>
    </row>
    <row r="21708" spans="1:26">
      <c r="A21708" s="5"/>
      <c r="B21708" s="8"/>
      <c r="C21708" s="5"/>
      <c r="D21708" s="5"/>
      <c r="E21708" s="5"/>
      <c r="F21708" s="6"/>
      <c r="G21708" s="5"/>
      <c r="H21708" s="5"/>
      <c r="I21708" s="102"/>
      <c r="W21708">
        <f t="shared" si="2274"/>
      </c>
      <c r="X21708">
        <f t="shared" si="2275"/>
      </c>
      <c r="Y21708">
        <f t="shared" si="2276"/>
      </c>
      <c r="Z21708">
        <f t="shared" si="2277"/>
      </c>
    </row>
    <row r="21709" spans="1:26">
      <c r="A21709" s="5"/>
      <c r="B21709" s="8"/>
      <c r="C21709" s="5"/>
      <c r="D21709" s="5"/>
      <c r="E21709" s="5"/>
      <c r="F21709" s="6"/>
      <c r="G21709" s="5"/>
      <c r="H21709" s="5"/>
      <c r="I21709" s="102"/>
      <c r="W21709">
        <f t="shared" si="2274"/>
      </c>
      <c r="X21709">
        <f t="shared" si="2275"/>
      </c>
      <c r="Y21709">
        <f t="shared" si="2276"/>
      </c>
      <c r="Z21709">
        <f t="shared" si="2277"/>
      </c>
    </row>
    <row r="21710" spans="1:26">
      <c r="A21710" s="5"/>
      <c r="B21710" s="8"/>
      <c r="C21710" s="5"/>
      <c r="D21710" s="5"/>
      <c r="E21710" s="5"/>
      <c r="F21710" s="6"/>
      <c r="G21710" s="5"/>
      <c r="H21710" s="5"/>
      <c r="I21710" s="102"/>
      <c r="W21710">
        <f t="shared" si="2274"/>
      </c>
      <c r="X21710">
        <f t="shared" si="2275"/>
      </c>
      <c r="Y21710">
        <f t="shared" si="2276"/>
      </c>
      <c r="Z21710">
        <f t="shared" si="2277"/>
      </c>
    </row>
    <row r="21711" spans="1:26">
      <c r="A21711" s="5"/>
      <c r="B21711" s="8"/>
      <c r="C21711" s="5"/>
      <c r="D21711" s="5"/>
      <c r="E21711" s="5"/>
      <c r="F21711" s="6"/>
      <c r="G21711" s="5"/>
      <c r="H21711" s="5"/>
      <c r="I21711" s="102"/>
      <c r="W21711">
        <f t="shared" si="2274"/>
      </c>
      <c r="X21711">
        <f t="shared" si="2275"/>
      </c>
      <c r="Y21711">
        <f t="shared" si="2276"/>
      </c>
      <c r="Z21711">
        <f t="shared" si="2277"/>
      </c>
    </row>
    <row r="21712" spans="1:26" ht="15.75" thickBot="1">
      <c r="A21712" s="107"/>
      <c r="B21712" s="8"/>
      <c r="C21712" s="5"/>
      <c r="D21712" s="873"/>
      <c r="E21712" s="23"/>
      <c r="F21712" s="23"/>
      <c r="G21712" s="24"/>
      <c r="H21712" s="23"/>
      <c r="I21712" s="874"/>
      <c r="W21712">
        <f t="shared" si="2274"/>
      </c>
      <c r="X21712">
        <f t="shared" si="2275"/>
      </c>
      <c r="Y21712">
        <f t="shared" si="2276"/>
      </c>
      <c r="Z21712">
        <f t="shared" si="2277"/>
      </c>
    </row>
    <row r="21713" spans="1:26" ht="21">
      <c r="A21713" s="33"/>
      <c r="B21713" s="212"/>
      <c r="C21713" s="212"/>
      <c r="D21713" s="91"/>
      <c r="E21713" s="91"/>
      <c r="F21713" s="91"/>
      <c r="G21713" s="92" t="s">
        <v>19</v>
      </c>
      <c r="H21713" s="91"/>
      <c r="I21713" s="111">
        <f>SUM(I21697:I21712)</f>
      </c>
      <c r="L21713">
        <f>SUM(L21696:L21712)</f>
      </c>
      <c r="W21713">
        <f t="shared" si="2274"/>
      </c>
      <c r="X21713">
        <f t="shared" si="2275"/>
      </c>
      <c r="Y21713">
        <f t="shared" si="2276"/>
      </c>
      <c r="Z21713">
        <f t="shared" si="2277"/>
      </c>
    </row>
    <row r="21714" spans="1:26">
      <c r="A21714" s="221"/>
      <c r="B21714" s="222"/>
      <c r="C21714" s="222"/>
      <c r="D21714" s="69" t="s">
        <v>520</v>
      </c>
      <c r="E21714" s="69"/>
      <c r="F21714" s="69"/>
      <c r="G21714" s="69"/>
      <c r="H21714" s="112">
        <v>1</v>
      </c>
      <c r="I21714" s="61">
        <f>+L21713*H21714</f>
      </c>
      <c r="W21714">
        <f t="shared" si="2274"/>
      </c>
      <c r="X21714">
        <f t="shared" si="2275"/>
      </c>
      <c r="Y21714">
        <f t="shared" si="2276"/>
      </c>
      <c r="Z21714">
        <f t="shared" si="2277"/>
      </c>
    </row>
    <row r="21715" spans="1:26" ht="15.75" thickBot="1">
      <c r="A21715" s="33"/>
      <c r="B21715" s="11" t="s">
        <v>20</v>
      </c>
      <c r="C21715" s="35"/>
      <c r="D21715" s="35"/>
      <c r="E21715" s="35"/>
      <c r="F21715" s="35"/>
      <c r="G21715" s="35"/>
      <c r="H21715" s="35"/>
      <c r="I21715" s="36"/>
      <c r="W21715">
        <f t="shared" si="2274"/>
      </c>
      <c r="X21715">
        <f t="shared" si="2275"/>
      </c>
      <c r="Y21715">
        <f t="shared" si="2276"/>
      </c>
      <c r="Z21715">
        <f t="shared" si="2277"/>
      </c>
    </row>
    <row r="21716" spans="1:26" ht="15.75" thickBot="1">
      <c r="A21716" s="37"/>
      <c r="B21716" s="38"/>
      <c r="C21716" s="39" t="s">
        <v>21</v>
      </c>
      <c r="D21716" s="40">
        <f>SUM(D21695:D21715)</f>
      </c>
      <c r="E21716" s="41">
        <f>IF(H21716=I21716,"OK","NO")</f>
      </c>
      <c r="F21716" s="40">
        <f>SUM(F21695:F21715)</f>
      </c>
      <c r="G21716" s="40">
        <f>SUM(G21695:G21715)</f>
      </c>
      <c r="H21716" s="41">
        <f>SUMPRODUCT(F21695:F21713,H21695:H21713)</f>
      </c>
      <c r="I21716" s="43">
        <f>+I21713-I21714</f>
      </c>
      <c r="W21716">
        <f t="shared" si="2274"/>
      </c>
      <c r="X21716">
        <f t="shared" si="2275"/>
      </c>
      <c r="Y21716">
        <f t="shared" si="2276"/>
      </c>
      <c r="Z21716">
        <f t="shared" si="2277"/>
      </c>
    </row>
    <row r="21717" spans="1:26" ht="15.75" thickBot="1">
      <c r="A21717" s="44"/>
      <c r="B21717" s="116"/>
      <c r="C21717" s="45"/>
      <c r="D21717" s="45"/>
      <c r="E21717" s="45"/>
      <c r="F21717" s="45"/>
      <c r="G21717" s="45"/>
      <c r="H21717" s="45"/>
      <c r="I21717" s="47"/>
      <c r="W21717">
        <f t="shared" si="2274"/>
      </c>
      <c r="X21717">
        <f t="shared" si="2275"/>
      </c>
      <c r="Y21717">
        <f t="shared" si="2276"/>
      </c>
      <c r="Z21717">
        <f t="shared" si="2277"/>
      </c>
    </row>
    <row r="21718" spans="1:26">
      <c r="A21718" s="12" t="s">
        <v>315</v>
      </c>
      <c r="B21718" s="12"/>
      <c r="W21718">
        <f t="shared" si="2274"/>
      </c>
      <c r="X21718">
        <f t="shared" si="2275"/>
      </c>
      <c r="Y21718">
        <f t="shared" si="2276"/>
      </c>
      <c r="Z21718">
        <f t="shared" si="2277"/>
      </c>
    </row>
    <row r="21719" spans="1:26">
      <c r="W21719">
        <f t="shared" si="2274"/>
      </c>
      <c r="X21719">
        <f t="shared" si="2275"/>
      </c>
      <c r="Y21719">
        <f t="shared" si="2276"/>
      </c>
      <c r="Z21719">
        <f t="shared" si="2277"/>
      </c>
    </row>
    <row r="21720" spans="1:26">
      <c r="W21720">
        <f t="shared" si="2274"/>
      </c>
      <c r="X21720">
        <f t="shared" si="2275"/>
      </c>
      <c r="Y21720">
        <f t="shared" si="2276"/>
      </c>
      <c r="Z21720">
        <f t="shared" si="2277"/>
      </c>
    </row>
    <row r="21721" spans="1:26">
      <c r="A21721" s="1562" t="s">
        <v>0</v>
      </c>
      <c r="B21721" s="1562"/>
      <c r="C21721" s="1562"/>
      <c r="D21721" s="1562"/>
      <c r="E21721" s="1562"/>
      <c r="F21721" s="1562"/>
      <c r="G21721" s="1562"/>
      <c r="H21721" s="1562"/>
      <c r="I21721" s="1562"/>
      <c r="W21721">
        <f t="shared" si="2274"/>
      </c>
      <c r="X21721">
        <f t="shared" si="2275"/>
      </c>
      <c r="Y21721">
        <f t="shared" si="2276"/>
      </c>
      <c r="Z21721">
        <f t="shared" si="2277"/>
      </c>
    </row>
    <row r="21722" spans="1:26">
      <c r="W21722">
        <f t="shared" si="2274"/>
      </c>
      <c r="X21722">
        <f t="shared" si="2275"/>
      </c>
      <c r="Y21722">
        <f t="shared" si="2276"/>
      </c>
      <c r="Z21722">
        <f t="shared" si="2277"/>
      </c>
    </row>
    <row r="21723" spans="1:26">
      <c r="A21723" s="1" t="s">
        <v>1</v>
      </c>
      <c r="B21723" s="1"/>
      <c r="G21723" s="2" t="s">
        <v>2</v>
      </c>
      <c r="H21723" s="3" t="s">
        <v>2905</v>
      </c>
      <c r="W21723">
        <f t="shared" si="2274"/>
      </c>
      <c r="X21723">
        <f t="shared" si="2275"/>
      </c>
      <c r="Y21723">
        <f t="shared" si="2276"/>
      </c>
      <c r="Z21723">
        <f t="shared" si="2277"/>
      </c>
    </row>
    <row r="21724" spans="1:26">
      <c r="A21724" s="1" t="inlineStr">
        <is>
          <t>Dealer-329</t>
        </is>
      </c>
      <c r="B21724" s="1"/>
      <c r="C21724" s="51"/>
      <c r="F21724" s="4" t="s">
        <v>3</v>
      </c>
      <c r="G21724" s="2"/>
      <c r="H21724" s="1" t="s">
        <v>2922</v>
      </c>
      <c r="W21724">
        <f t="shared" si="2274"/>
      </c>
      <c r="X21724">
        <f t="shared" si="2275"/>
      </c>
      <c r="Y21724">
        <f t="shared" si="2276"/>
      </c>
      <c r="Z21724">
        <f t="shared" si="2277"/>
      </c>
    </row>
    <row r="21725" spans="1:26">
      <c r="A21725" s="1" t="inlineStr">
        <is>
          <t>Address line (redacted)</t>
        </is>
      </c>
      <c r="B21725" s="1"/>
      <c r="C21725" s="51"/>
      <c r="W21725">
        <f t="shared" si="2274"/>
      </c>
      <c r="X21725">
        <f t="shared" si="2275"/>
      </c>
      <c r="Y21725">
        <f t="shared" si="2276"/>
      </c>
      <c r="Z21725">
        <f t="shared" si="2277"/>
      </c>
    </row>
    <row r="21726" spans="1:26">
      <c r="A21726" s="1"/>
      <c r="B21726" s="1"/>
      <c r="C21726" s="51"/>
      <c r="W21726">
        <f t="shared" si="2274"/>
      </c>
      <c r="X21726">
        <f t="shared" si="2275"/>
      </c>
      <c r="Y21726">
        <f t="shared" si="2276"/>
      </c>
      <c r="Z21726">
        <f t="shared" si="2277"/>
      </c>
    </row>
    <row r="21727" spans="1:26">
      <c r="A21727" s="1"/>
      <c r="B21727" s="1582"/>
      <c r="C21727" s="1582"/>
      <c r="W21727">
        <f t="shared" si="2274"/>
      </c>
      <c r="X21727">
        <f t="shared" si="2275"/>
      </c>
      <c r="Y21727">
        <f t="shared" si="2276"/>
      </c>
      <c r="Z21727">
        <f t="shared" si="2277"/>
      </c>
    </row>
    <row r="21728" spans="1:26">
      <c r="A21728" s="49" t="s">
        <v>4</v>
      </c>
      <c r="B21728" s="87"/>
      <c r="W21728">
        <f t="shared" si="2274"/>
      </c>
      <c r="X21728">
        <f t="shared" si="2275"/>
      </c>
      <c r="Y21728">
        <f t="shared" si="2276"/>
      </c>
      <c r="Z21728">
        <f t="shared" si="2277"/>
      </c>
    </row>
    <row r="21729" spans="1:26">
      <c r="A21729" s="12"/>
      <c r="B21729" s="86"/>
      <c r="W21729">
        <f t="shared" si="2274"/>
      </c>
      <c r="X21729">
        <f t="shared" si="2275"/>
      </c>
      <c r="Y21729">
        <f t="shared" si="2276"/>
      </c>
      <c r="Z21729">
        <f t="shared" si="2277"/>
      </c>
    </row>
    <row r="21730" spans="1:26">
      <c r="A21730" s="1" t="s">
        <v>5</v>
      </c>
      <c r="W21730">
        <f t="shared" si="2274"/>
      </c>
      <c r="X21730">
        <f t="shared" si="2275"/>
      </c>
      <c r="Y21730">
        <f t="shared" si="2276"/>
      </c>
      <c r="Z21730">
        <f t="shared" si="2277"/>
      </c>
    </row>
    <row r="21731" spans="1:26">
      <c r="A21731" s="1" t="s">
        <v>6</v>
      </c>
      <c r="W21731">
        <f t="shared" si="2274"/>
      </c>
      <c r="X21731">
        <f t="shared" si="2275"/>
      </c>
      <c r="Y21731">
        <f t="shared" si="2276"/>
      </c>
      <c r="Z21731">
        <f t="shared" si="2277"/>
      </c>
    </row>
    <row r="21732" spans="1:26" ht="15.75" thickBot="1">
      <c r="A21732" s="1" t="s">
        <v>7</v>
      </c>
      <c r="W21732">
        <f t="shared" si="2274"/>
      </c>
      <c r="X21732">
        <f t="shared" si="2275"/>
      </c>
      <c r="Y21732">
        <f t="shared" si="2276"/>
      </c>
      <c r="Z21732">
        <f t="shared" si="2277"/>
      </c>
    </row>
    <row r="21733" spans="1:26" ht="24">
      <c r="A21733" s="26" t="s">
        <v>8</v>
      </c>
      <c r="B21733" s="27" t="s">
        <v>9</v>
      </c>
      <c r="C21733" s="27" t="s">
        <v>10</v>
      </c>
      <c r="D21733" s="28" t="s">
        <v>11</v>
      </c>
      <c r="E21733" s="28" t="s">
        <v>12</v>
      </c>
      <c r="F21733" s="28" t="s">
        <v>13</v>
      </c>
      <c r="G21733" s="28" t="s">
        <v>14</v>
      </c>
      <c r="H21733" s="29" t="s">
        <v>15</v>
      </c>
      <c r="I21733" s="30" t="s">
        <v>16</v>
      </c>
      <c r="W21733">
        <f t="shared" si="2274"/>
      </c>
      <c r="X21733">
        <f t="shared" si="2275"/>
      </c>
      <c r="Y21733">
        <f t="shared" si="2276"/>
      </c>
      <c r="Z21733">
        <f t="shared" si="2277"/>
      </c>
    </row>
    <row r="21734" spans="1:26">
      <c r="A21734" s="5"/>
      <c r="B21734" s="1592" t="s">
        <v>17</v>
      </c>
      <c r="C21734" s="1593"/>
      <c r="D21734" s="138"/>
      <c r="E21734" s="138"/>
      <c r="F21734" s="5"/>
      <c r="G21734" s="6"/>
      <c r="H21734" s="138"/>
      <c r="I21734" s="129"/>
      <c r="W21734">
        <f t="shared" si="2274"/>
      </c>
      <c r="X21734">
        <f t="shared" si="2275"/>
      </c>
      <c r="Y21734">
        <f t="shared" si="2276"/>
      </c>
      <c r="Z21734">
        <f t="shared" si="2277"/>
      </c>
    </row>
    <row r="21735" spans="1:26">
      <c r="A21735" s="107">
        <v>1</v>
      </c>
      <c r="B21735" s="8" t="s">
        <v>580</v>
      </c>
      <c r="C21735" s="5" t="s">
        <v>581</v>
      </c>
      <c r="D21735" s="21">
        <v>1</v>
      </c>
      <c r="E21735" s="5">
        <v>5</v>
      </c>
      <c r="F21735" s="6">
        <f>+E21735*D21735</f>
      </c>
      <c r="G21735" s="5">
        <f>+E21735*D21735</f>
      </c>
      <c r="H21735" s="5">
        <v>1</v>
      </c>
      <c r="I21735" s="129">
        <f t="shared" ref="I21735:I21741" si="2278">+H21735*G21735</f>
      </c>
      <c r="W21735">
        <f t="shared" si="2274"/>
      </c>
      <c r="X21735">
        <f t="shared" si="2275"/>
      </c>
      <c r="Y21735">
        <f t="shared" si="2276"/>
      </c>
      <c r="Z21735">
        <f t="shared" si="2277"/>
      </c>
    </row>
    <row r="21736" spans="1:26" s="291" customFormat="1">
      <c r="A21736" s="5"/>
      <c r="B21736" s="8" t="s">
        <v>2039</v>
      </c>
      <c r="C21736" s="5" t="s">
        <v>2040</v>
      </c>
      <c r="D21736" s="5"/>
      <c r="F21736" s="6">
        <v>1</v>
      </c>
      <c r="G21736" s="5">
        <f>+F21736</f>
      </c>
      <c r="H21736" s="5">
        <v>1</v>
      </c>
      <c r="I21736" s="129">
        <f t="shared" si="2278"/>
      </c>
      <c r="J21736"/>
      <c r="W21736">
        <f t="shared" si="2274"/>
      </c>
      <c r="X21736">
        <f t="shared" si="2275"/>
      </c>
      <c r="Y21736">
        <f t="shared" si="2276"/>
      </c>
      <c r="Z21736">
        <f t="shared" si="2277"/>
      </c>
    </row>
    <row r="21737" spans="1:26">
      <c r="A21737" s="107">
        <v>3</v>
      </c>
      <c r="B21737" s="8" t="s">
        <v>757</v>
      </c>
      <c r="C21737" s="5" t="s">
        <v>758</v>
      </c>
      <c r="D21737" s="5"/>
      <c r="E21737" s="21"/>
      <c r="F21737" s="6">
        <v>1</v>
      </c>
      <c r="G21737" s="5">
        <f>+F21737</f>
      </c>
      <c r="H21737" s="5">
        <v>1</v>
      </c>
      <c r="I21737" s="129">
        <f t="shared" si="2278"/>
      </c>
      <c r="W21737">
        <f t="shared" si="2274"/>
      </c>
      <c r="X21737">
        <f t="shared" si="2275"/>
      </c>
      <c r="Y21737">
        <f t="shared" si="2276"/>
      </c>
      <c r="Z21737">
        <f t="shared" si="2277"/>
      </c>
    </row>
    <row r="21738" spans="1:26">
      <c r="A21738" s="107">
        <v>4</v>
      </c>
      <c r="B21738" s="8" t="s">
        <v>1273</v>
      </c>
      <c r="C21738" s="5" t="s">
        <v>1274</v>
      </c>
      <c r="D21738" s="5"/>
      <c r="E21738" s="21"/>
      <c r="F21738" s="5">
        <v>1</v>
      </c>
      <c r="G21738" s="5">
        <f>+F21738</f>
      </c>
      <c r="H21738" s="5">
        <v>1</v>
      </c>
      <c r="I21738" s="129">
        <f t="shared" si="2278"/>
      </c>
      <c r="W21738">
        <f t="shared" si="2274"/>
      </c>
      <c r="X21738">
        <f t="shared" si="2275"/>
      </c>
      <c r="Y21738">
        <f t="shared" si="2276"/>
      </c>
      <c r="Z21738">
        <f t="shared" si="2277"/>
      </c>
    </row>
    <row r="21739" spans="1:26">
      <c r="A21739" s="107">
        <v>5</v>
      </c>
      <c r="B21739" s="8" t="s">
        <v>1509</v>
      </c>
      <c r="C21739" s="5" t="s">
        <v>1510</v>
      </c>
      <c r="D21739" s="5"/>
      <c r="E21739" s="21"/>
      <c r="F21739" s="6">
        <v>1</v>
      </c>
      <c r="G21739" s="5">
        <f>+F21739</f>
      </c>
      <c r="H21739" s="5">
        <v>1</v>
      </c>
      <c r="I21739" s="129">
        <f t="shared" si="2278"/>
      </c>
      <c r="W21739">
        <f t="shared" si="2274"/>
      </c>
      <c r="X21739">
        <f t="shared" si="2275"/>
      </c>
      <c r="Y21739">
        <f t="shared" si="2276"/>
      </c>
      <c r="Z21739">
        <f t="shared" si="2277"/>
      </c>
    </row>
    <row r="21740" spans="1:26">
      <c r="A21740" s="107">
        <v>6</v>
      </c>
      <c r="B21740" s="8" t="s">
        <v>749</v>
      </c>
      <c r="C21740" s="5" t="s">
        <v>750</v>
      </c>
      <c r="D21740" s="5"/>
      <c r="E21740" s="21"/>
      <c r="F21740" s="5">
        <v>1</v>
      </c>
      <c r="G21740" s="5">
        <f>+F21740</f>
      </c>
      <c r="H21740" s="5">
        <v>1</v>
      </c>
      <c r="I21740" s="129">
        <f t="shared" si="2278"/>
      </c>
      <c r="W21740">
        <f t="shared" si="2274"/>
      </c>
      <c r="X21740">
        <f t="shared" si="2275"/>
      </c>
      <c r="Y21740">
        <f t="shared" si="2276"/>
      </c>
      <c r="Z21740">
        <f t="shared" si="2277"/>
      </c>
    </row>
    <row r="21741" spans="1:26">
      <c r="A21741" s="107">
        <v>7</v>
      </c>
      <c r="B21741" s="8" t="s">
        <v>273</v>
      </c>
      <c r="C21741" s="5" t="s">
        <v>274</v>
      </c>
      <c r="D21741" s="5">
        <v>1</v>
      </c>
      <c r="E21741" s="5">
        <v>5</v>
      </c>
      <c r="F21741" s="6">
        <f>+E21741*D21741</f>
      </c>
      <c r="G21741" s="5">
        <f>+E21741*D21741</f>
      </c>
      <c r="H21741" s="5">
        <v>1</v>
      </c>
      <c r="I21741" s="129">
        <f t="shared" si="2278"/>
      </c>
      <c r="W21741">
        <f t="shared" si="2274"/>
      </c>
      <c r="X21741">
        <f t="shared" si="2275"/>
      </c>
      <c r="Y21741">
        <f t="shared" si="2276"/>
      </c>
      <c r="Z21741">
        <f t="shared" si="2277"/>
      </c>
    </row>
    <row r="21742" spans="1:26">
      <c r="A21742" s="107"/>
      <c r="B21742" s="1592" t="s">
        <v>18</v>
      </c>
      <c r="C21742" s="1593"/>
      <c r="D21742" s="5"/>
      <c r="E21742" s="6"/>
      <c r="F21742" s="6"/>
      <c r="G21742" s="127"/>
      <c r="H21742" s="5"/>
      <c r="I21742" s="129"/>
      <c r="W21742">
        <f t="shared" si="2274"/>
      </c>
      <c r="X21742">
        <f t="shared" si="2275"/>
      </c>
      <c r="Y21742">
        <f t="shared" si="2276"/>
      </c>
      <c r="Z21742">
        <f t="shared" si="2277"/>
      </c>
    </row>
    <row r="21743" spans="1:26">
      <c r="A21743" s="107">
        <v>8</v>
      </c>
      <c r="B21743" s="95" t="s">
        <v>310</v>
      </c>
      <c r="C21743" s="5" t="s">
        <v>311</v>
      </c>
      <c r="D21743" s="134">
        <v>1</v>
      </c>
      <c r="E21743" s="5">
        <v>4</v>
      </c>
      <c r="F21743" s="6">
        <f>+E21743*D21743</f>
      </c>
      <c r="G21743" s="5">
        <f>+E21743*D21743</f>
      </c>
      <c r="H21743" s="16">
        <v>1</v>
      </c>
      <c r="I21743" s="129">
        <f t="shared" ref="I21743:I21758" si="2279">+H21743*G21743</f>
      </c>
      <c r="W21743">
        <f t="shared" si="2274"/>
      </c>
      <c r="X21743">
        <f t="shared" si="2275"/>
      </c>
      <c r="Y21743">
        <f t="shared" si="2276"/>
      </c>
      <c r="Z21743">
        <f t="shared" si="2277"/>
      </c>
    </row>
    <row r="21744" spans="1:26">
      <c r="A21744" s="107">
        <v>9</v>
      </c>
      <c r="B21744" s="95" t="s">
        <v>277</v>
      </c>
      <c r="C21744" s="9" t="s">
        <v>278</v>
      </c>
      <c r="D21744" s="134"/>
      <c r="E21744" s="5"/>
      <c r="F21744" s="10">
        <v>2</v>
      </c>
      <c r="G21744" s="5">
        <f>+F21744</f>
      </c>
      <c r="H21744" s="16">
        <v>1</v>
      </c>
      <c r="I21744" s="129">
        <f t="shared" si="2279"/>
      </c>
      <c r="W21744">
        <f t="shared" si="2274"/>
      </c>
      <c r="X21744">
        <f t="shared" si="2275"/>
      </c>
      <c r="Y21744">
        <f t="shared" si="2276"/>
      </c>
      <c r="Z21744">
        <f t="shared" si="2277"/>
      </c>
    </row>
    <row r="21745" spans="1:26">
      <c r="A21745" s="107"/>
      <c r="B21745" s="1592" t="s">
        <v>375</v>
      </c>
      <c r="C21745" s="1593"/>
      <c r="D21745" s="6"/>
      <c r="E21745" s="5"/>
      <c r="F21745" s="5"/>
      <c r="G21745" s="6"/>
      <c r="H21745" s="5"/>
      <c r="I21745" s="129"/>
      <c r="W21745">
        <f t="shared" si="2274"/>
      </c>
      <c r="X21745">
        <f t="shared" si="2275"/>
      </c>
      <c r="Y21745">
        <f t="shared" si="2276"/>
      </c>
      <c r="Z21745">
        <f t="shared" si="2277"/>
      </c>
    </row>
    <row r="21746" spans="1:26">
      <c r="A21746" s="107">
        <v>10</v>
      </c>
      <c r="B21746" s="106" t="s">
        <v>948</v>
      </c>
      <c r="C21746" s="157" t="s">
        <v>947</v>
      </c>
      <c r="D21746" s="9"/>
      <c r="E21746" s="21"/>
      <c r="F21746" s="730">
        <v>15</v>
      </c>
      <c r="G21746" s="5">
        <f>+F21746</f>
      </c>
      <c r="H21746" s="5">
        <v>1</v>
      </c>
      <c r="I21746" s="129">
        <f t="shared" si="2279"/>
      </c>
      <c r="W21746">
        <f t="shared" si="2274"/>
      </c>
      <c r="X21746">
        <f t="shared" si="2275"/>
      </c>
      <c r="Y21746">
        <f t="shared" si="2276"/>
      </c>
      <c r="Z21746">
        <f t="shared" si="2277"/>
      </c>
    </row>
    <row r="21747" spans="1:26">
      <c r="A21747" s="107">
        <v>11</v>
      </c>
      <c r="B21747" s="106" t="s">
        <v>378</v>
      </c>
      <c r="C21747" s="15" t="s">
        <v>379</v>
      </c>
      <c r="D21747" s="9"/>
      <c r="E21747" s="21"/>
      <c r="F21747" s="5">
        <v>5</v>
      </c>
      <c r="G21747" s="5">
        <f>+F21747</f>
      </c>
      <c r="H21747" s="5">
        <v>1</v>
      </c>
      <c r="I21747" s="129">
        <f t="shared" si="2279"/>
      </c>
      <c r="W21747">
        <f t="shared" si="2274"/>
      </c>
      <c r="X21747">
        <f t="shared" si="2275"/>
      </c>
      <c r="Y21747">
        <f t="shared" si="2276"/>
      </c>
      <c r="Z21747">
        <f t="shared" si="2277"/>
      </c>
    </row>
    <row r="21748" spans="1:26">
      <c r="A21748" s="107">
        <v>12</v>
      </c>
      <c r="B21748" s="106" t="s">
        <v>1972</v>
      </c>
      <c r="C21748" s="20" t="s">
        <v>1973</v>
      </c>
      <c r="D21748" s="9"/>
      <c r="E21748" s="21"/>
      <c r="F21748" s="6">
        <v>5</v>
      </c>
      <c r="G21748" s="5">
        <f>+F21748</f>
      </c>
      <c r="H21748" s="5">
        <v>1</v>
      </c>
      <c r="I21748" s="129">
        <f t="shared" si="2279"/>
      </c>
      <c r="W21748">
        <f t="shared" si="2274"/>
      </c>
      <c r="X21748">
        <f t="shared" si="2275"/>
      </c>
      <c r="Y21748">
        <f t="shared" si="2276"/>
      </c>
      <c r="Z21748">
        <f t="shared" si="2277"/>
      </c>
    </row>
    <row r="21749" spans="1:26">
      <c r="A21749" s="107"/>
      <c r="B21749" s="1592" t="s">
        <v>644</v>
      </c>
      <c r="C21749" s="1593"/>
      <c r="D21749" s="5"/>
      <c r="E21749" s="21"/>
      <c r="F21749" s="6"/>
      <c r="G21749" s="9"/>
      <c r="H21749" s="5"/>
      <c r="I21749" s="129"/>
      <c r="W21749">
        <f t="shared" si="2274"/>
      </c>
      <c r="X21749">
        <f t="shared" si="2275"/>
      </c>
      <c r="Y21749">
        <f t="shared" si="2276"/>
      </c>
      <c r="Z21749">
        <f t="shared" si="2277"/>
      </c>
    </row>
    <row r="21750" spans="1:26" ht="24">
      <c r="A21750" s="107">
        <v>13</v>
      </c>
      <c r="B21750" s="15" t="s">
        <v>2715</v>
      </c>
      <c r="C21750" s="5" t="s">
        <v>2716</v>
      </c>
      <c r="D21750" s="21">
        <v>1</v>
      </c>
      <c r="E21750" s="5">
        <v>4</v>
      </c>
      <c r="F21750" s="6">
        <f>+E21750*D21750</f>
      </c>
      <c r="G21750" s="5">
        <f>+E21750*D21750</f>
      </c>
      <c r="H21750" s="5">
        <v>1</v>
      </c>
      <c r="I21750" s="129">
        <f t="shared" si="2279"/>
      </c>
      <c r="W21750">
        <f t="shared" si="2274"/>
      </c>
      <c r="X21750">
        <f t="shared" si="2275"/>
      </c>
      <c r="Y21750">
        <f t="shared" si="2276"/>
      </c>
      <c r="Z21750">
        <f t="shared" si="2277"/>
      </c>
    </row>
    <row r="21751" spans="1:26">
      <c r="A21751" s="107"/>
      <c r="B21751" s="1592" t="s">
        <v>1803</v>
      </c>
      <c r="C21751" s="1593"/>
      <c r="D21751" s="9"/>
      <c r="E21751" s="5"/>
      <c r="F21751" s="6"/>
      <c r="G21751" s="6"/>
      <c r="H21751" s="16"/>
      <c r="I21751" s="129"/>
      <c r="W21751">
        <f t="shared" si="2274"/>
      </c>
      <c r="X21751">
        <f t="shared" si="2275"/>
      </c>
      <c r="Y21751">
        <f t="shared" si="2276"/>
      </c>
      <c r="Z21751">
        <f t="shared" si="2277"/>
      </c>
    </row>
    <row r="21752" spans="1:26" ht="24">
      <c r="A21752" s="107">
        <v>14</v>
      </c>
      <c r="B21752" s="8" t="s">
        <v>2191</v>
      </c>
      <c r="C21752" s="34" t="s">
        <v>2192</v>
      </c>
      <c r="D21752" s="5"/>
      <c r="E21752" s="21"/>
      <c r="F21752" s="5">
        <v>10</v>
      </c>
      <c r="G21752" s="6">
        <f>+F21752</f>
      </c>
      <c r="H21752" s="5">
        <v>1</v>
      </c>
      <c r="I21752" s="129">
        <f t="shared" si="2279"/>
      </c>
      <c r="W21752">
        <f t="shared" si="2274"/>
      </c>
      <c r="X21752">
        <f t="shared" si="2275"/>
      </c>
      <c r="Y21752">
        <f t="shared" si="2276"/>
      </c>
      <c r="Z21752">
        <f t="shared" si="2277"/>
      </c>
    </row>
    <row r="21753" spans="1:26">
      <c r="A21753" s="107"/>
      <c r="B21753" s="1592" t="s">
        <v>300</v>
      </c>
      <c r="C21753" s="1593"/>
      <c r="D21753" s="9"/>
      <c r="E21753" s="5"/>
      <c r="F21753" s="6"/>
      <c r="G21753" s="6"/>
      <c r="H21753" s="312"/>
      <c r="I21753" s="129"/>
      <c r="W21753">
        <f t="shared" si="2274"/>
      </c>
      <c r="X21753">
        <f t="shared" si="2275"/>
      </c>
      <c r="Y21753">
        <f t="shared" si="2276"/>
      </c>
      <c r="Z21753">
        <f t="shared" si="2277"/>
      </c>
    </row>
    <row r="21754" spans="1:26">
      <c r="A21754" s="107">
        <v>15</v>
      </c>
      <c r="B21754" s="17" t="s">
        <v>768</v>
      </c>
      <c r="C21754" s="88" t="s">
        <v>769</v>
      </c>
      <c r="D21754" s="9"/>
      <c r="E21754" s="21"/>
      <c r="F21754" s="6">
        <v>100</v>
      </c>
      <c r="G21754" s="6">
        <f>+F21754</f>
      </c>
      <c r="H21754" s="5">
        <v>1</v>
      </c>
      <c r="I21754" s="129">
        <f t="shared" si="2279"/>
      </c>
      <c r="W21754">
        <f t="shared" si="2274"/>
      </c>
      <c r="X21754">
        <f t="shared" si="2275"/>
      </c>
      <c r="Y21754">
        <f t="shared" si="2276"/>
      </c>
      <c r="Z21754">
        <f t="shared" si="2277"/>
      </c>
    </row>
    <row r="21755" spans="1:26">
      <c r="A21755" s="107">
        <v>16</v>
      </c>
      <c r="B21755" s="17" t="s">
        <v>770</v>
      </c>
      <c r="C21755" s="88" t="s">
        <v>769</v>
      </c>
      <c r="D21755" s="9"/>
      <c r="E21755" s="21"/>
      <c r="F21755" s="6">
        <v>250</v>
      </c>
      <c r="G21755" s="6">
        <f>+F21755</f>
      </c>
      <c r="H21755" s="5">
        <v>1</v>
      </c>
      <c r="I21755" s="129">
        <f t="shared" si="2279"/>
      </c>
      <c r="W21755">
        <f t="shared" si="2274"/>
      </c>
      <c r="X21755">
        <f t="shared" si="2275"/>
      </c>
      <c r="Y21755">
        <f t="shared" si="2276"/>
      </c>
      <c r="Z21755">
        <f t="shared" si="2277"/>
      </c>
    </row>
    <row r="21756" spans="1:26">
      <c r="A21756" s="107"/>
      <c r="B21756" s="1592" t="s">
        <v>369</v>
      </c>
      <c r="C21756" s="1593"/>
      <c r="D21756" s="9"/>
      <c r="E21756" s="5"/>
      <c r="F21756" s="6"/>
      <c r="G21756" s="6"/>
      <c r="H21756" s="16"/>
      <c r="I21756" s="129"/>
      <c r="W21756">
        <f t="shared" si="2274"/>
      </c>
      <c r="X21756">
        <f t="shared" si="2275"/>
      </c>
      <c r="Y21756">
        <f t="shared" si="2276"/>
      </c>
      <c r="Z21756">
        <f t="shared" si="2277"/>
      </c>
    </row>
    <row r="21757" spans="1:26">
      <c r="A21757" s="107">
        <v>17</v>
      </c>
      <c r="B21757" s="20" t="s">
        <v>1931</v>
      </c>
      <c r="C21757" s="5" t="s">
        <v>601</v>
      </c>
      <c r="D21757" s="21"/>
      <c r="E21757" s="5">
        <v>25</v>
      </c>
      <c r="F21757" s="6">
        <v>25</v>
      </c>
      <c r="G21757" s="5">
        <f>+F21757</f>
      </c>
      <c r="H21757" s="7">
        <v>1</v>
      </c>
      <c r="I21757" s="129">
        <f t="shared" si="2279"/>
      </c>
      <c r="W21757">
        <f t="shared" si="2274"/>
      </c>
      <c r="X21757">
        <f t="shared" si="2275"/>
      </c>
      <c r="Y21757">
        <f t="shared" si="2276"/>
      </c>
      <c r="Z21757">
        <f t="shared" si="2277"/>
      </c>
    </row>
    <row r="21758" spans="1:26">
      <c r="A21758" s="107"/>
      <c r="B21758" s="20" t="s">
        <v>2923</v>
      </c>
      <c r="C21758" s="5"/>
      <c r="D21758" s="21">
        <v>1</v>
      </c>
      <c r="E21758" s="5"/>
      <c r="F21758" s="6">
        <v>1</v>
      </c>
      <c r="G21758" s="5">
        <v>1</v>
      </c>
      <c r="H21758" s="7">
        <v>1</v>
      </c>
      <c r="I21758" s="129">
        <f t="shared" si="2279"/>
      </c>
      <c r="W21758">
        <f t="shared" si="2274"/>
      </c>
      <c r="X21758">
        <f t="shared" si="2275"/>
      </c>
      <c r="Y21758">
        <f t="shared" si="2276"/>
      </c>
      <c r="Z21758">
        <f t="shared" si="2277"/>
      </c>
    </row>
    <row r="21759" spans="1:26">
      <c r="A21759" s="107"/>
      <c r="B21759" s="20"/>
      <c r="C21759" s="5"/>
      <c r="D21759" s="21"/>
      <c r="E21759" s="5"/>
      <c r="F21759" s="6"/>
      <c r="G21759" s="5"/>
      <c r="H21759" s="7"/>
      <c r="I21759" s="129"/>
      <c r="W21759">
        <f t="shared" si="2274"/>
      </c>
      <c r="X21759">
        <f t="shared" si="2275"/>
      </c>
      <c r="Y21759">
        <f t="shared" si="2276"/>
      </c>
      <c r="Z21759">
        <f t="shared" si="2277"/>
      </c>
    </row>
    <row r="21760" spans="1:26">
      <c r="A21760" s="107"/>
      <c r="B21760" s="1568" t="s">
        <v>2965</v>
      </c>
      <c r="C21760" s="1569"/>
      <c r="D21760" s="6"/>
      <c r="E21760" s="5"/>
      <c r="F21760" s="6"/>
      <c r="G21760" s="6"/>
      <c r="H21760" s="9"/>
      <c r="I21760" s="129"/>
      <c r="W21760">
        <f t="shared" si="2274"/>
      </c>
      <c r="X21760">
        <f t="shared" si="2275"/>
      </c>
      <c r="Y21760">
        <f t="shared" si="2276"/>
      </c>
      <c r="Z21760">
        <f t="shared" si="2277"/>
      </c>
    </row>
    <row r="21761" spans="1:26">
      <c r="A21761" s="107"/>
      <c r="B21761" s="1570"/>
      <c r="C21761" s="1571"/>
      <c r="D21761" s="50"/>
      <c r="E21761" s="5"/>
      <c r="F21761" s="6"/>
      <c r="G21761" s="6"/>
      <c r="H21761" s="7"/>
      <c r="I21761" s="129"/>
      <c r="W21761">
        <f t="shared" si="2274"/>
      </c>
      <c r="X21761">
        <f t="shared" si="2275"/>
      </c>
      <c r="Y21761">
        <f t="shared" si="2276"/>
      </c>
      <c r="Z21761">
        <f t="shared" si="2277"/>
      </c>
    </row>
    <row r="21762" spans="1:26">
      <c r="A21762" s="107"/>
      <c r="B21762" s="1590"/>
      <c r="C21762" s="1591"/>
      <c r="D21762" s="50"/>
      <c r="E21762" s="5"/>
      <c r="F21762" s="6"/>
      <c r="G21762" s="6"/>
      <c r="H21762" s="5"/>
      <c r="I21762" s="129"/>
      <c r="W21762">
        <f t="shared" si="2274"/>
      </c>
      <c r="X21762">
        <f t="shared" si="2275"/>
      </c>
      <c r="Y21762">
        <f t="shared" si="2276"/>
      </c>
      <c r="Z21762">
        <f t="shared" si="2277"/>
      </c>
    </row>
    <row r="21763" spans="1:26" ht="15.75" thickBot="1">
      <c r="A21763" s="33"/>
      <c r="B21763" s="130"/>
      <c r="C21763" s="130"/>
      <c r="D21763" s="109"/>
      <c r="E21763" s="109"/>
      <c r="F21763" s="109"/>
      <c r="G21763" s="109"/>
      <c r="H21763" s="109"/>
      <c r="I21763" s="110"/>
      <c r="W21763">
        <f t="shared" si="2274"/>
      </c>
      <c r="X21763">
        <f t="shared" si="2275"/>
      </c>
      <c r="Y21763">
        <f t="shared" si="2276"/>
      </c>
      <c r="Z21763">
        <f t="shared" si="2277"/>
      </c>
    </row>
    <row r="21764" spans="1:26">
      <c r="A21764" s="33"/>
      <c r="B21764" s="130"/>
      <c r="C21764" s="130"/>
      <c r="D21764" s="91"/>
      <c r="E21764" s="91"/>
      <c r="F21764" s="91"/>
      <c r="G21764" s="92" t="s">
        <v>19</v>
      </c>
      <c r="H21764" s="91"/>
      <c r="I21764" s="111">
        <f>SUM(I21734:I21763)</f>
      </c>
      <c r="W21764">
        <f t="shared" ref="W21764:W21827" si="2280">IF(LEFT($H21764&amp;"",5)="2019-",$H21764,W21763)</f>
      </c>
      <c r="X21764">
        <f t="shared" ref="X21764:X21827" si="2281">IF($W21764="",0,IF(COUNTIF($AB$2:$AB$80,$W21764)&gt;0,1,0))</f>
      </c>
      <c r="Y21764">
        <f t="shared" ref="Y21764:Y21827" si="2282">IF($C21764="","",UPPER(TRIM(IFERROR(LEFT($C21764&amp;"",FIND("/",$C21764&amp;"")-1),$C21764&amp;""))))</f>
      </c>
      <c r="Z21764">
        <f t="shared" ref="Z21764:Z21827" si="2283">IFERROR(IF(ISNUMBER($G21764),$G21764,0),0)</f>
      </c>
    </row>
    <row r="21765" spans="1:26">
      <c r="A21765" s="33"/>
      <c r="B21765" s="10"/>
      <c r="C21765" s="10"/>
      <c r="D21765" s="132"/>
      <c r="E21765" s="132"/>
      <c r="F21765" s="132"/>
      <c r="G21765" s="132"/>
      <c r="H21765" s="133"/>
      <c r="I21765" s="61"/>
      <c r="W21765">
        <f t="shared" si="2280"/>
      </c>
      <c r="X21765">
        <f t="shared" si="2281"/>
      </c>
      <c r="Y21765">
        <f t="shared" si="2282"/>
      </c>
      <c r="Z21765">
        <f t="shared" si="2283"/>
      </c>
    </row>
    <row r="21766" spans="1:26" ht="15.75" thickBot="1">
      <c r="A21766" s="33"/>
      <c r="B21766" s="11" t="s">
        <v>20</v>
      </c>
      <c r="C21766" s="35"/>
      <c r="D21766" s="35"/>
      <c r="E21766" s="35"/>
      <c r="F21766" s="35"/>
      <c r="G21766" s="35"/>
      <c r="H21766" s="35"/>
      <c r="I21766" s="36"/>
      <c r="W21766">
        <f t="shared" si="2280"/>
      </c>
      <c r="X21766">
        <f t="shared" si="2281"/>
      </c>
      <c r="Y21766">
        <f t="shared" si="2282"/>
      </c>
      <c r="Z21766">
        <f t="shared" si="2283"/>
      </c>
    </row>
    <row r="21767" spans="1:26" ht="15.75" thickBot="1">
      <c r="A21767" s="37"/>
      <c r="B21767" s="38"/>
      <c r="C21767" s="39" t="s">
        <v>21</v>
      </c>
      <c r="D21767" s="40">
        <f>SUM(D21734:D21766)</f>
      </c>
      <c r="E21767" s="41">
        <f>IF(H21767=I21767,"OK","NO")</f>
      </c>
      <c r="F21767" s="40">
        <f>SUM(F21734:F21766)</f>
      </c>
      <c r="G21767" s="40">
        <f>SUM(G21734:G21766)</f>
      </c>
      <c r="H21767" s="41">
        <f>SUMPRODUCT(F21734:F21763,H21734:H21763)</f>
      </c>
      <c r="I21767" s="43">
        <f>+I21765+I21764</f>
      </c>
      <c r="L21767">
        <v>22057.3</v>
      </c>
      <c r="N21767" s="118">
        <f>+I21767-L21767</f>
      </c>
      <c r="W21767">
        <f t="shared" si="2280"/>
      </c>
      <c r="X21767">
        <f t="shared" si="2281"/>
      </c>
      <c r="Y21767">
        <f t="shared" si="2282"/>
      </c>
      <c r="Z21767">
        <f t="shared" si="2283"/>
      </c>
    </row>
    <row r="21768" spans="1:26" ht="15.75" thickBot="1">
      <c r="A21768" s="44"/>
      <c r="B21768" s="116"/>
      <c r="C21768" s="45"/>
      <c r="D21768" s="45"/>
      <c r="E21768" s="45"/>
      <c r="F21768" s="45"/>
      <c r="G21768" s="45"/>
      <c r="H21768" s="45"/>
      <c r="I21768" s="47"/>
      <c r="W21768">
        <f t="shared" si="2280"/>
      </c>
      <c r="X21768">
        <f t="shared" si="2281"/>
      </c>
      <c r="Y21768">
        <f t="shared" si="2282"/>
      </c>
      <c r="Z21768">
        <f t="shared" si="2283"/>
      </c>
    </row>
    <row r="21769" spans="1:26">
      <c r="A21769" s="12" t="s">
        <v>315</v>
      </c>
      <c r="B21769" s="12"/>
      <c r="W21769">
        <f t="shared" si="2280"/>
      </c>
      <c r="X21769">
        <f t="shared" si="2281"/>
      </c>
      <c r="Y21769">
        <f t="shared" si="2282"/>
      </c>
      <c r="Z21769">
        <f t="shared" si="2283"/>
      </c>
    </row>
    <row r="21770" spans="1:26">
      <c r="W21770">
        <f t="shared" si="2280"/>
      </c>
      <c r="X21770">
        <f t="shared" si="2281"/>
      </c>
      <c r="Y21770">
        <f t="shared" si="2282"/>
      </c>
      <c r="Z21770">
        <f t="shared" si="2283"/>
      </c>
    </row>
    <row r="21771" spans="1:26">
      <c r="W21771">
        <f t="shared" si="2280"/>
      </c>
      <c r="X21771">
        <f t="shared" si="2281"/>
      </c>
      <c r="Y21771">
        <f t="shared" si="2282"/>
      </c>
      <c r="Z21771">
        <f t="shared" si="2283"/>
      </c>
    </row>
    <row r="21772" spans="1:26">
      <c r="A21772" s="1562" t="s">
        <v>0</v>
      </c>
      <c r="B21772" s="1562"/>
      <c r="C21772" s="1562"/>
      <c r="D21772" s="1562"/>
      <c r="E21772" s="1562"/>
      <c r="F21772" s="1562"/>
      <c r="G21772" s="1562"/>
      <c r="H21772" s="1562"/>
      <c r="I21772" s="1562"/>
      <c r="W21772">
        <f t="shared" si="2280"/>
      </c>
      <c r="X21772">
        <f t="shared" si="2281"/>
      </c>
      <c r="Y21772">
        <f t="shared" si="2282"/>
      </c>
      <c r="Z21772">
        <f t="shared" si="2283"/>
      </c>
    </row>
    <row r="21773" spans="1:26">
      <c r="W21773">
        <f t="shared" si="2280"/>
      </c>
      <c r="X21773">
        <f t="shared" si="2281"/>
      </c>
      <c r="Y21773">
        <f t="shared" si="2282"/>
      </c>
      <c r="Z21773">
        <f t="shared" si="2283"/>
      </c>
    </row>
    <row r="21774" spans="1:26">
      <c r="A21774" s="1" t="s">
        <v>1</v>
      </c>
      <c r="B21774" s="1"/>
      <c r="G21774" s="495" t="s">
        <v>2</v>
      </c>
      <c r="H21774" s="3" t="s">
        <v>2905</v>
      </c>
      <c r="W21774">
        <f t="shared" si="2280"/>
      </c>
      <c r="X21774">
        <f t="shared" si="2281"/>
      </c>
      <c r="Y21774">
        <f t="shared" si="2282"/>
      </c>
      <c r="Z21774">
        <f t="shared" si="2283"/>
      </c>
    </row>
    <row r="21775" spans="1:26">
      <c r="A21775" s="63" t="inlineStr">
        <is>
          <t>Dealer-156</t>
        </is>
      </c>
      <c r="B21775" s="160"/>
      <c r="F21775" s="4"/>
      <c r="G21775" s="496" t="s">
        <v>1440</v>
      </c>
      <c r="H21775" s="1" t="s">
        <v>2924</v>
      </c>
      <c r="W21775">
        <f t="shared" si="2280"/>
      </c>
      <c r="X21775">
        <f t="shared" si="2281"/>
      </c>
      <c r="Y21775">
        <f t="shared" si="2282"/>
      </c>
      <c r="Z21775">
        <f t="shared" si="2283"/>
      </c>
    </row>
    <row r="21776" spans="1:26">
      <c r="A21776" s="264" t="inlineStr">
        <is>
          <t>Address line (redacted)</t>
        </is>
      </c>
      <c r="B21776" s="160"/>
      <c r="H21776" s="54"/>
      <c r="W21776">
        <f t="shared" si="2280"/>
      </c>
      <c r="X21776">
        <f t="shared" si="2281"/>
      </c>
      <c r="Y21776">
        <f t="shared" si="2282"/>
      </c>
      <c r="Z21776">
        <f t="shared" si="2283"/>
      </c>
    </row>
    <row r="21777" spans="1:26">
      <c r="A21777" s="12" t="s">
        <v>571</v>
      </c>
      <c r="B21777" s="160"/>
      <c r="H21777" s="54"/>
      <c r="W21777">
        <f t="shared" si="2280"/>
      </c>
      <c r="X21777">
        <f t="shared" si="2281"/>
      </c>
      <c r="Y21777">
        <f t="shared" si="2282"/>
      </c>
      <c r="Z21777">
        <f t="shared" si="2283"/>
      </c>
    </row>
    <row r="21778" spans="1:26">
      <c r="A21778" s="265" t="s">
        <v>572</v>
      </c>
      <c r="B21778" s="160"/>
      <c r="H21778" s="54"/>
      <c r="W21778">
        <f t="shared" si="2280"/>
      </c>
      <c r="X21778">
        <f t="shared" si="2281"/>
      </c>
      <c r="Y21778">
        <f t="shared" si="2282"/>
      </c>
      <c r="Z21778">
        <f t="shared" si="2283"/>
      </c>
    </row>
    <row r="21779" spans="1:26">
      <c r="A21779" s="264" t="inlineStr">
        <is>
          <t>Dealer-173</t>
        </is>
      </c>
      <c r="B21779" s="160"/>
      <c r="H21779" s="54"/>
      <c r="W21779">
        <f t="shared" si="2280"/>
      </c>
      <c r="X21779">
        <f t="shared" si="2281"/>
      </c>
      <c r="Y21779">
        <f t="shared" si="2282"/>
      </c>
      <c r="Z21779">
        <f t="shared" si="2283"/>
      </c>
    </row>
    <row r="21780" spans="1:26">
      <c r="A21780" s="264" t="inlineStr">
        <is>
          <t>Address line (redacted)</t>
        </is>
      </c>
      <c r="B21780" s="160"/>
      <c r="H21780" s="54"/>
      <c r="W21780">
        <f t="shared" si="2280"/>
      </c>
      <c r="X21780">
        <f t="shared" si="2281"/>
      </c>
      <c r="Y21780">
        <f t="shared" si="2282"/>
      </c>
      <c r="Z21780">
        <f t="shared" si="2283"/>
      </c>
    </row>
    <row r="21781" spans="1:26">
      <c r="A21781" s="266" t="inlineStr">
        <is>
          <t>Address line (redacted)</t>
        </is>
      </c>
      <c r="B21781" s="267"/>
      <c r="C21781" s="267"/>
      <c r="D21781" s="267"/>
      <c r="E21781" s="267"/>
      <c r="F21781" s="267"/>
      <c r="G21781" s="267"/>
      <c r="H21781" s="267"/>
      <c r="I21781" s="267"/>
      <c r="W21781">
        <f t="shared" si="2280"/>
      </c>
      <c r="X21781">
        <f t="shared" si="2281"/>
      </c>
      <c r="Y21781">
        <f t="shared" si="2282"/>
      </c>
      <c r="Z21781">
        <f t="shared" si="2283"/>
      </c>
    </row>
    <row r="21782" spans="1:26">
      <c r="A21782" s="1" t="s">
        <v>5</v>
      </c>
      <c r="W21782">
        <f t="shared" si="2280"/>
      </c>
      <c r="X21782">
        <f t="shared" si="2281"/>
      </c>
      <c r="Y21782">
        <f t="shared" si="2282"/>
      </c>
      <c r="Z21782">
        <f t="shared" si="2283"/>
      </c>
    </row>
    <row r="21783" spans="1:26">
      <c r="A21783" s="1" t="s">
        <v>6</v>
      </c>
      <c r="W21783">
        <f t="shared" si="2280"/>
      </c>
      <c r="X21783">
        <f t="shared" si="2281"/>
      </c>
      <c r="Y21783">
        <f t="shared" si="2282"/>
      </c>
      <c r="Z21783">
        <f t="shared" si="2283"/>
      </c>
    </row>
    <row r="21784" spans="1:26" ht="15.75" thickBot="1">
      <c r="A21784" s="1" t="s">
        <v>7</v>
      </c>
      <c r="W21784">
        <f t="shared" si="2280"/>
      </c>
      <c r="X21784">
        <f t="shared" si="2281"/>
      </c>
      <c r="Y21784">
        <f t="shared" si="2282"/>
      </c>
      <c r="Z21784">
        <f t="shared" si="2283"/>
      </c>
    </row>
    <row r="21785" spans="1:26" ht="24">
      <c r="A21785" s="26" t="s">
        <v>8</v>
      </c>
      <c r="B21785" s="27" t="s">
        <v>9</v>
      </c>
      <c r="C21785" s="27" t="s">
        <v>10</v>
      </c>
      <c r="D21785" s="28" t="s">
        <v>11</v>
      </c>
      <c r="E21785" s="28" t="s">
        <v>12</v>
      </c>
      <c r="F21785" s="28" t="s">
        <v>13</v>
      </c>
      <c r="G21785" s="28" t="s">
        <v>14</v>
      </c>
      <c r="H21785" s="29" t="s">
        <v>15</v>
      </c>
      <c r="I21785" s="30" t="s">
        <v>16</v>
      </c>
      <c r="W21785">
        <f t="shared" si="2280"/>
      </c>
      <c r="X21785">
        <f t="shared" si="2281"/>
      </c>
      <c r="Y21785">
        <f t="shared" si="2282"/>
      </c>
      <c r="Z21785">
        <f t="shared" si="2283"/>
      </c>
    </row>
    <row r="21786" spans="1:26">
      <c r="A21786" s="107"/>
      <c r="B21786" s="1563" t="s">
        <v>17</v>
      </c>
      <c r="C21786" s="1563"/>
      <c r="D21786" s="5"/>
      <c r="E21786" s="5"/>
      <c r="F21786" s="5"/>
      <c r="G21786" s="6"/>
      <c r="H21786" s="6"/>
      <c r="I21786" s="102"/>
      <c r="W21786">
        <f t="shared" si="2280"/>
      </c>
      <c r="X21786">
        <f t="shared" si="2281"/>
      </c>
      <c r="Y21786">
        <f t="shared" si="2282"/>
      </c>
      <c r="Z21786">
        <f t="shared" si="2283"/>
      </c>
    </row>
    <row r="21787" spans="1:26">
      <c r="A21787" s="5">
        <v>1</v>
      </c>
      <c r="B21787" s="8" t="s">
        <v>576</v>
      </c>
      <c r="C21787" s="5" t="s">
        <v>577</v>
      </c>
      <c r="D21787">
        <v>1</v>
      </c>
      <c r="E21787" s="5">
        <v>5</v>
      </c>
      <c r="F21787" s="6">
        <f>+E21787*D21787</f>
      </c>
      <c r="G21787" s="5">
        <f>+E21787*D21787</f>
      </c>
      <c r="H21787" s="5">
        <v>1</v>
      </c>
      <c r="I21787" s="58">
        <f>+H21787*G21787</f>
      </c>
      <c r="W21787">
        <f t="shared" si="2280"/>
      </c>
      <c r="X21787">
        <f t="shared" si="2281"/>
      </c>
      <c r="Y21787">
        <f t="shared" si="2282"/>
      </c>
      <c r="Z21787">
        <f t="shared" si="2283"/>
      </c>
    </row>
    <row r="21788" spans="1:26">
      <c r="A21788" s="107"/>
      <c r="B21788" s="8"/>
      <c r="C21788" s="5"/>
      <c r="D21788" s="186"/>
      <c r="E21788" s="5"/>
      <c r="F21788" s="184"/>
      <c r="G21788" s="184"/>
      <c r="H21788" s="184"/>
      <c r="I21788" s="388"/>
      <c r="W21788">
        <f t="shared" si="2280"/>
      </c>
      <c r="X21788">
        <f t="shared" si="2281"/>
      </c>
      <c r="Y21788">
        <f t="shared" si="2282"/>
      </c>
      <c r="Z21788">
        <f t="shared" si="2283"/>
      </c>
    </row>
    <row r="21789" spans="1:26">
      <c r="A21789" s="107"/>
      <c r="B21789" s="8"/>
      <c r="C21789" s="5"/>
      <c r="D21789" s="186"/>
      <c r="E21789" s="5"/>
      <c r="F21789" s="184"/>
      <c r="G21789" s="184"/>
      <c r="H21789" s="184"/>
      <c r="I21789" s="388"/>
      <c r="W21789">
        <f t="shared" si="2280"/>
      </c>
      <c r="X21789">
        <f t="shared" si="2281"/>
      </c>
      <c r="Y21789">
        <f t="shared" si="2282"/>
      </c>
      <c r="Z21789">
        <f t="shared" si="2283"/>
      </c>
    </row>
    <row r="21790" spans="1:26">
      <c r="A21790" s="107"/>
      <c r="B21790" s="8"/>
      <c r="C21790" s="5"/>
      <c r="D21790" s="186"/>
      <c r="E21790" s="5"/>
      <c r="F21790" s="184"/>
      <c r="G21790" s="184"/>
      <c r="H21790" s="184"/>
      <c r="I21790" s="388"/>
      <c r="W21790">
        <f t="shared" si="2280"/>
      </c>
      <c r="X21790">
        <f t="shared" si="2281"/>
      </c>
      <c r="Y21790">
        <f t="shared" si="2282"/>
      </c>
      <c r="Z21790">
        <f t="shared" si="2283"/>
      </c>
    </row>
    <row r="21791" spans="1:26">
      <c r="A21791" s="107"/>
      <c r="B21791" s="8"/>
      <c r="C21791" s="5"/>
      <c r="D21791" s="186"/>
      <c r="E21791" s="5"/>
      <c r="F21791" s="184"/>
      <c r="G21791" s="184"/>
      <c r="H21791" s="184"/>
      <c r="I21791" s="388"/>
      <c r="W21791">
        <f t="shared" si="2280"/>
      </c>
      <c r="X21791">
        <f t="shared" si="2281"/>
      </c>
      <c r="Y21791">
        <f t="shared" si="2282"/>
      </c>
      <c r="Z21791">
        <f t="shared" si="2283"/>
      </c>
    </row>
    <row r="21792" spans="1:26">
      <c r="A21792" s="107"/>
      <c r="B21792" s="8"/>
      <c r="C21792" s="5"/>
      <c r="D21792" s="214"/>
      <c r="E21792" s="5"/>
      <c r="F21792" s="186"/>
      <c r="G21792" s="186"/>
      <c r="H21792" s="184"/>
      <c r="I21792" s="388"/>
      <c r="W21792">
        <f t="shared" si="2280"/>
      </c>
      <c r="X21792">
        <f t="shared" si="2281"/>
      </c>
      <c r="Y21792">
        <f t="shared" si="2282"/>
      </c>
      <c r="Z21792">
        <f t="shared" si="2283"/>
      </c>
    </row>
    <row r="21793" spans="1:26">
      <c r="A21793" s="107"/>
      <c r="B21793" s="8"/>
      <c r="C21793" s="5"/>
      <c r="D21793" s="214"/>
      <c r="E21793" s="5"/>
      <c r="F21793" s="186"/>
      <c r="G21793" s="186"/>
      <c r="H21793" s="184"/>
      <c r="I21793" s="388"/>
      <c r="W21793">
        <f t="shared" si="2280"/>
      </c>
      <c r="X21793">
        <f t="shared" si="2281"/>
      </c>
      <c r="Y21793">
        <f t="shared" si="2282"/>
      </c>
      <c r="Z21793">
        <f t="shared" si="2283"/>
      </c>
    </row>
    <row r="21794" spans="1:26">
      <c r="A21794" s="33"/>
      <c r="B21794" s="1793" t="s">
        <v>2967</v>
      </c>
      <c r="C21794" s="1793"/>
      <c r="D21794" s="173"/>
      <c r="E21794" s="69"/>
      <c r="F21794" s="173"/>
      <c r="G21794" s="173"/>
      <c r="H21794" s="247"/>
      <c r="I21794" s="174"/>
      <c r="W21794">
        <f t="shared" si="2280"/>
      </c>
      <c r="X21794">
        <f t="shared" si="2281"/>
      </c>
      <c r="Y21794">
        <f t="shared" si="2282"/>
      </c>
      <c r="Z21794">
        <f t="shared" si="2283"/>
      </c>
    </row>
    <row r="21795" spans="1:26">
      <c r="A21795" s="33"/>
      <c r="B21795" s="1793"/>
      <c r="C21795" s="1793"/>
      <c r="D21795" s="173"/>
      <c r="E21795" s="173"/>
      <c r="F21795" s="173"/>
      <c r="G21795" s="173"/>
      <c r="H21795" s="247"/>
      <c r="I21795" s="174"/>
      <c r="W21795">
        <f t="shared" si="2280"/>
      </c>
      <c r="X21795">
        <f t="shared" si="2281"/>
      </c>
      <c r="Y21795">
        <f t="shared" si="2282"/>
      </c>
      <c r="Z21795">
        <f t="shared" si="2283"/>
      </c>
    </row>
    <row r="21796" spans="1:26">
      <c r="A21796" s="33"/>
      <c r="B21796" s="10"/>
      <c r="C21796" s="35"/>
      <c r="D21796" s="173"/>
      <c r="E21796" s="173"/>
      <c r="F21796" s="173"/>
      <c r="G21796" s="173"/>
      <c r="H21796" s="247"/>
      <c r="I21796" s="174"/>
      <c r="W21796">
        <f t="shared" si="2280"/>
      </c>
      <c r="X21796">
        <f t="shared" si="2281"/>
      </c>
      <c r="Y21796">
        <f t="shared" si="2282"/>
      </c>
      <c r="Z21796">
        <f t="shared" si="2283"/>
      </c>
    </row>
    <row r="21797" spans="1:26" ht="15.75" thickBot="1">
      <c r="A21797" s="33"/>
      <c r="B21797" s="11" t="s">
        <v>20</v>
      </c>
      <c r="C21797" s="35"/>
      <c r="D21797" s="35"/>
      <c r="E21797" s="35"/>
      <c r="F21797" s="35"/>
      <c r="G21797" s="35"/>
      <c r="H21797" s="35"/>
      <c r="I21797" s="36"/>
      <c r="W21797">
        <f t="shared" si="2280"/>
      </c>
      <c r="X21797">
        <f t="shared" si="2281"/>
      </c>
      <c r="Y21797">
        <f t="shared" si="2282"/>
      </c>
      <c r="Z21797">
        <f t="shared" si="2283"/>
      </c>
    </row>
    <row r="21798" spans="1:26" ht="15.75" thickBot="1">
      <c r="A21798" s="37"/>
      <c r="B21798" s="38"/>
      <c r="C21798" s="39" t="s">
        <v>21</v>
      </c>
      <c r="D21798" s="40">
        <f>SUM(D21786:D21797)</f>
      </c>
      <c r="E21798" s="41">
        <f>IF(H21798=I21798,"OK","NO")</f>
      </c>
      <c r="F21798" s="40">
        <f>SUM(F21786:F21797)</f>
      </c>
      <c r="G21798" s="40">
        <f>SUM(G21786:G21797)</f>
      </c>
      <c r="H21798" s="42">
        <f>SUMPRODUCT(F21786:F21787,H21786:H21787)</f>
      </c>
      <c r="I21798" s="43">
        <f>SUM(I21786:I21797)</f>
      </c>
      <c r="W21798">
        <f t="shared" si="2280"/>
      </c>
      <c r="X21798">
        <f t="shared" si="2281"/>
      </c>
      <c r="Y21798">
        <f t="shared" si="2282"/>
      </c>
      <c r="Z21798">
        <f t="shared" si="2283"/>
      </c>
    </row>
    <row r="21799" spans="1:26" ht="15.75" thickBot="1">
      <c r="A21799" s="44"/>
      <c r="B21799" s="116"/>
      <c r="C21799" s="45"/>
      <c r="D21799" s="45"/>
      <c r="E21799" s="45"/>
      <c r="F21799" s="45"/>
      <c r="G21799" s="45"/>
      <c r="H21799" s="46"/>
      <c r="I21799" s="47"/>
      <c r="W21799">
        <f t="shared" si="2280"/>
      </c>
      <c r="X21799">
        <f t="shared" si="2281"/>
      </c>
      <c r="Y21799">
        <f t="shared" si="2282"/>
      </c>
      <c r="Z21799">
        <f t="shared" si="2283"/>
      </c>
    </row>
    <row r="21800" spans="1:26">
      <c r="A21800" s="12" t="s">
        <v>23</v>
      </c>
      <c r="B21800" s="12"/>
      <c r="C21800" s="12"/>
      <c r="D21800" s="13"/>
      <c r="E21800" s="14"/>
      <c r="F21800" s="14"/>
      <c r="G21800" s="14"/>
      <c r="H21800" s="2"/>
      <c r="I21800" s="12"/>
      <c r="W21800">
        <f t="shared" si="2280"/>
      </c>
      <c r="X21800">
        <f t="shared" si="2281"/>
      </c>
      <c r="Y21800">
        <f t="shared" si="2282"/>
      </c>
      <c r="Z21800">
        <f t="shared" si="2283"/>
      </c>
    </row>
    <row r="21801" spans="1:26">
      <c r="W21801">
        <f t="shared" si="2280"/>
      </c>
      <c r="X21801">
        <f t="shared" si="2281"/>
      </c>
      <c r="Y21801">
        <f t="shared" si="2282"/>
      </c>
      <c r="Z21801">
        <f t="shared" si="2283"/>
      </c>
    </row>
    <row r="21802" spans="1:26">
      <c r="W21802">
        <f t="shared" si="2280"/>
      </c>
      <c r="X21802">
        <f t="shared" si="2281"/>
      </c>
      <c r="Y21802">
        <f t="shared" si="2282"/>
      </c>
      <c r="Z21802">
        <f t="shared" si="2283"/>
      </c>
    </row>
    <row r="21803" spans="1:26">
      <c r="A21803" s="1562" t="s">
        <v>0</v>
      </c>
      <c r="B21803" s="1562"/>
      <c r="C21803" s="1562"/>
      <c r="D21803" s="1562"/>
      <c r="E21803" s="1562"/>
      <c r="F21803" s="1562"/>
      <c r="G21803" s="1562"/>
      <c r="H21803" s="1562"/>
      <c r="I21803" s="1562"/>
      <c r="W21803">
        <f t="shared" si="2280"/>
      </c>
      <c r="X21803">
        <f t="shared" si="2281"/>
      </c>
      <c r="Y21803">
        <f t="shared" si="2282"/>
      </c>
      <c r="Z21803">
        <f t="shared" si="2283"/>
      </c>
    </row>
    <row r="21804" spans="1:26">
      <c r="W21804">
        <f t="shared" si="2280"/>
      </c>
      <c r="X21804">
        <f t="shared" si="2281"/>
      </c>
      <c r="Y21804">
        <f t="shared" si="2282"/>
      </c>
      <c r="Z21804">
        <f t="shared" si="2283"/>
      </c>
    </row>
    <row r="21805" spans="1:26">
      <c r="A21805" s="1" t="s">
        <v>1</v>
      </c>
      <c r="B21805" s="124"/>
      <c r="C21805" s="124"/>
      <c r="D21805" s="124"/>
      <c r="E21805" s="124"/>
      <c r="G21805" s="489" t="s">
        <v>2</v>
      </c>
      <c r="H21805" s="3" t="s">
        <v>2905</v>
      </c>
      <c r="I21805" s="124"/>
      <c r="W21805">
        <f t="shared" si="2280"/>
      </c>
      <c r="X21805">
        <f t="shared" si="2281"/>
      </c>
      <c r="Y21805">
        <f t="shared" si="2282"/>
      </c>
      <c r="Z21805">
        <f t="shared" si="2283"/>
      </c>
    </row>
    <row r="21806" spans="1:26">
      <c r="A21806" s="22" t="inlineStr">
        <is>
          <t>Dealer-057</t>
        </is>
      </c>
      <c r="F21806" s="4"/>
      <c r="G21806" s="488" t="s">
        <v>1440</v>
      </c>
      <c r="H21806" s="1" t="s">
        <v>2925</v>
      </c>
      <c r="W21806">
        <f t="shared" si="2280"/>
      </c>
      <c r="X21806">
        <f t="shared" si="2281"/>
      </c>
      <c r="Y21806">
        <f t="shared" si="2282"/>
      </c>
      <c r="Z21806">
        <f t="shared" si="2283"/>
      </c>
    </row>
    <row r="21807" spans="1:26">
      <c r="A21807" s="160" t="inlineStr">
        <is>
          <t>Dealer-013</t>
        </is>
      </c>
      <c r="B21807" s="1"/>
      <c r="W21807">
        <f t="shared" si="2280"/>
      </c>
      <c r="X21807">
        <f t="shared" si="2281"/>
      </c>
      <c r="Y21807">
        <f t="shared" si="2282"/>
      </c>
      <c r="Z21807">
        <f t="shared" si="2283"/>
      </c>
    </row>
    <row r="21808" spans="1:26">
      <c r="A21808" s="160" t="inlineStr">
        <is>
          <t>Address line (redacted)</t>
        </is>
      </c>
      <c r="B21808" s="1"/>
      <c r="W21808">
        <f t="shared" si="2280"/>
      </c>
      <c r="X21808">
        <f t="shared" si="2281"/>
      </c>
      <c r="Y21808">
        <f t="shared" si="2282"/>
      </c>
      <c r="Z21808">
        <f t="shared" si="2283"/>
      </c>
    </row>
    <row r="21809" spans="1:26">
      <c r="A21809" s="160" t="inlineStr">
        <is>
          <t>Address line (redacted)</t>
        </is>
      </c>
      <c r="B21809" s="243"/>
      <c r="W21809">
        <f t="shared" si="2280"/>
      </c>
      <c r="X21809">
        <f t="shared" si="2281"/>
      </c>
      <c r="Y21809">
        <f t="shared" si="2282"/>
      </c>
      <c r="Z21809">
        <f t="shared" si="2283"/>
      </c>
    </row>
    <row r="21810" spans="1:26">
      <c r="B21810" s="1"/>
      <c r="W21810">
        <f t="shared" si="2280"/>
      </c>
      <c r="X21810">
        <f t="shared" si="2281"/>
      </c>
      <c r="Y21810">
        <f t="shared" si="2282"/>
      </c>
      <c r="Z21810">
        <f t="shared" si="2283"/>
      </c>
    </row>
    <row r="21811" spans="1:26">
      <c r="A21811" s="1" t="s">
        <v>5</v>
      </c>
      <c r="W21811">
        <f t="shared" si="2280"/>
      </c>
      <c r="X21811">
        <f t="shared" si="2281"/>
      </c>
      <c r="Y21811">
        <f t="shared" si="2282"/>
      </c>
      <c r="Z21811">
        <f t="shared" si="2283"/>
      </c>
    </row>
    <row r="21812" spans="1:26">
      <c r="A21812" s="1" t="s">
        <v>6</v>
      </c>
      <c r="W21812">
        <f t="shared" si="2280"/>
      </c>
      <c r="X21812">
        <f t="shared" si="2281"/>
      </c>
      <c r="Y21812">
        <f t="shared" si="2282"/>
      </c>
      <c r="Z21812">
        <f t="shared" si="2283"/>
      </c>
    </row>
    <row r="21813" spans="1:26" ht="15.75" thickBot="1">
      <c r="A21813" s="1" t="s">
        <v>7</v>
      </c>
      <c r="W21813">
        <f t="shared" si="2280"/>
      </c>
      <c r="X21813">
        <f t="shared" si="2281"/>
      </c>
      <c r="Y21813">
        <f t="shared" si="2282"/>
      </c>
      <c r="Z21813">
        <f t="shared" si="2283"/>
      </c>
    </row>
    <row r="21814" spans="1:26" ht="24.75" thickBot="1">
      <c r="A21814" s="162" t="s">
        <v>8</v>
      </c>
      <c r="B21814" s="163" t="s">
        <v>9</v>
      </c>
      <c r="C21814" s="163" t="s">
        <v>10</v>
      </c>
      <c r="D21814" s="164" t="s">
        <v>11</v>
      </c>
      <c r="E21814" s="164" t="s">
        <v>12</v>
      </c>
      <c r="F21814" s="164" t="s">
        <v>13</v>
      </c>
      <c r="G21814" s="164" t="s">
        <v>14</v>
      </c>
      <c r="H21814" s="165" t="s">
        <v>15</v>
      </c>
      <c r="I21814" s="166" t="s">
        <v>16</v>
      </c>
      <c r="W21814">
        <f t="shared" si="2280"/>
      </c>
      <c r="X21814">
        <f t="shared" si="2281"/>
      </c>
      <c r="Y21814">
        <f t="shared" si="2282"/>
      </c>
      <c r="Z21814">
        <f t="shared" si="2283"/>
      </c>
    </row>
    <row r="21815" spans="1:26">
      <c r="A21815" s="57"/>
      <c r="B21815" s="1566" t="s">
        <v>375</v>
      </c>
      <c r="C21815" s="1567"/>
      <c r="D21815" s="5"/>
      <c r="E21815" s="5"/>
      <c r="F21815" s="5"/>
      <c r="G21815" s="6"/>
      <c r="H21815" s="5"/>
      <c r="I21815" s="58"/>
      <c r="W21815">
        <f t="shared" si="2280"/>
      </c>
      <c r="X21815">
        <f t="shared" si="2281"/>
      </c>
      <c r="Y21815">
        <f t="shared" si="2282"/>
      </c>
      <c r="Z21815">
        <f t="shared" si="2283"/>
      </c>
    </row>
    <row r="21816" spans="1:26">
      <c r="A21816" s="5">
        <v>1</v>
      </c>
      <c r="B21816" s="106" t="s">
        <v>711</v>
      </c>
      <c r="C21816" s="15" t="s">
        <v>712</v>
      </c>
      <c r="D21816" s="255">
        <v>5</v>
      </c>
      <c r="E21816" s="9">
        <v>20</v>
      </c>
      <c r="F21816" s="6">
        <f>+E21816*D21816</f>
      </c>
      <c r="G21816" s="5">
        <f>+E21816*D21816</f>
      </c>
      <c r="H21816" s="5">
        <v>1</v>
      </c>
      <c r="I21816" s="58">
        <f>+H21816*G21816</f>
      </c>
      <c r="J21816">
        <v>75</v>
      </c>
      <c r="K21816">
        <f>+H21816-J21816</f>
      </c>
      <c r="L21816">
        <f>+K21816*G21816</f>
      </c>
      <c r="W21816">
        <f t="shared" si="2280"/>
      </c>
      <c r="X21816">
        <f t="shared" si="2281"/>
      </c>
      <c r="Y21816">
        <f t="shared" si="2282"/>
      </c>
      <c r="Z21816">
        <f t="shared" si="2283"/>
      </c>
    </row>
    <row r="21817" spans="1:26">
      <c r="A21817" s="5"/>
      <c r="B21817" s="836"/>
      <c r="C21817" s="587"/>
      <c r="D21817" s="5"/>
      <c r="E21817" s="5"/>
      <c r="F21817" s="5"/>
      <c r="G21817" s="9"/>
      <c r="H21817" s="312"/>
      <c r="I21817" s="58"/>
      <c r="W21817">
        <f t="shared" si="2280"/>
      </c>
      <c r="X21817">
        <f t="shared" si="2281"/>
      </c>
      <c r="Y21817">
        <f t="shared" si="2282"/>
      </c>
      <c r="Z21817">
        <f t="shared" si="2283"/>
      </c>
    </row>
    <row r="21818" spans="1:26">
      <c r="A21818" s="167"/>
      <c r="B21818" s="8"/>
      <c r="C21818" s="9"/>
      <c r="D21818" s="107"/>
      <c r="E21818" s="5"/>
      <c r="F21818" s="5"/>
      <c r="G21818" s="9"/>
      <c r="H21818" s="5"/>
      <c r="I21818" s="58"/>
      <c r="W21818">
        <f t="shared" si="2280"/>
      </c>
      <c r="X21818">
        <f t="shared" si="2281"/>
      </c>
      <c r="Y21818">
        <f t="shared" si="2282"/>
      </c>
      <c r="Z21818">
        <f t="shared" si="2283"/>
      </c>
    </row>
    <row r="21819" spans="1:26">
      <c r="A21819" s="167"/>
      <c r="B21819" s="8"/>
      <c r="C21819" s="9"/>
      <c r="D21819" s="107"/>
      <c r="E21819" s="5"/>
      <c r="F21819" s="5"/>
      <c r="G21819" s="9"/>
      <c r="H21819" s="5"/>
      <c r="I21819" s="58"/>
      <c r="W21819">
        <f t="shared" si="2280"/>
      </c>
      <c r="X21819">
        <f t="shared" si="2281"/>
      </c>
      <c r="Y21819">
        <f t="shared" si="2282"/>
      </c>
      <c r="Z21819">
        <f t="shared" si="2283"/>
      </c>
    </row>
    <row r="21820" spans="1:26">
      <c r="A21820" s="57"/>
      <c r="B21820" s="244"/>
      <c r="C21820" s="104"/>
      <c r="D21820" s="184"/>
      <c r="E21820" s="184"/>
      <c r="F21820" s="245"/>
      <c r="G21820" s="187"/>
      <c r="H21820" s="184"/>
      <c r="I21820" s="108"/>
      <c r="W21820">
        <f t="shared" si="2280"/>
      </c>
      <c r="X21820">
        <f t="shared" si="2281"/>
      </c>
      <c r="Y21820">
        <f t="shared" si="2282"/>
      </c>
      <c r="Z21820">
        <f t="shared" si="2283"/>
      </c>
    </row>
    <row r="21821" spans="1:26">
      <c r="A21821" s="57"/>
      <c r="B21821" s="244"/>
      <c r="C21821" s="104"/>
      <c r="D21821" s="184"/>
      <c r="E21821" s="184"/>
      <c r="F21821" s="245"/>
      <c r="G21821" s="187"/>
      <c r="H21821" s="184"/>
      <c r="I21821" s="108"/>
      <c r="W21821">
        <f t="shared" si="2280"/>
      </c>
      <c r="X21821">
        <f t="shared" si="2281"/>
      </c>
      <c r="Y21821">
        <f t="shared" si="2282"/>
      </c>
      <c r="Z21821">
        <f t="shared" si="2283"/>
      </c>
    </row>
    <row r="21822" spans="1:26">
      <c r="A21822" s="57"/>
      <c r="B21822" s="244"/>
      <c r="C21822" s="104"/>
      <c r="D21822" s="184"/>
      <c r="E21822" s="184"/>
      <c r="F21822" s="245"/>
      <c r="G21822" s="187"/>
      <c r="H21822" s="184"/>
      <c r="I21822" s="108"/>
      <c r="W21822">
        <f t="shared" si="2280"/>
      </c>
      <c r="X21822">
        <f t="shared" si="2281"/>
      </c>
      <c r="Y21822">
        <f t="shared" si="2282"/>
      </c>
      <c r="Z21822">
        <f t="shared" si="2283"/>
      </c>
    </row>
    <row r="21823" spans="1:26">
      <c r="A21823" s="57"/>
      <c r="B21823" s="244"/>
      <c r="C21823" s="104"/>
      <c r="D21823" s="184"/>
      <c r="E21823" s="184"/>
      <c r="F21823" s="245"/>
      <c r="G21823" s="187"/>
      <c r="H21823" s="184"/>
      <c r="I21823" s="108"/>
      <c r="W21823">
        <f t="shared" si="2280"/>
      </c>
      <c r="X21823">
        <f t="shared" si="2281"/>
      </c>
      <c r="Y21823">
        <f t="shared" si="2282"/>
      </c>
      <c r="Z21823">
        <f t="shared" si="2283"/>
      </c>
    </row>
    <row r="21824" spans="1:26">
      <c r="A21824" s="57"/>
      <c r="B21824" s="244"/>
      <c r="C21824" s="104"/>
      <c r="D21824" s="184"/>
      <c r="E21824" s="184"/>
      <c r="F21824" s="245"/>
      <c r="G21824" s="187"/>
      <c r="H21824" s="184"/>
      <c r="I21824" s="108"/>
      <c r="W21824">
        <f t="shared" si="2280"/>
      </c>
      <c r="X21824">
        <f t="shared" si="2281"/>
      </c>
      <c r="Y21824">
        <f t="shared" si="2282"/>
      </c>
      <c r="Z21824">
        <f t="shared" si="2283"/>
      </c>
    </row>
    <row r="21825" spans="1:26">
      <c r="A21825" s="57"/>
      <c r="B21825" s="8"/>
      <c r="C21825" s="9"/>
      <c r="D21825" s="184"/>
      <c r="E21825" s="184"/>
      <c r="F21825" s="245"/>
      <c r="G21825" s="187"/>
      <c r="H21825" s="184"/>
      <c r="I21825" s="108"/>
      <c r="W21825">
        <f t="shared" si="2280"/>
      </c>
      <c r="X21825">
        <f t="shared" si="2281"/>
      </c>
      <c r="Y21825">
        <f t="shared" si="2282"/>
      </c>
      <c r="Z21825">
        <f t="shared" si="2283"/>
      </c>
    </row>
    <row r="21826" spans="1:26">
      <c r="A21826" s="57"/>
      <c r="B21826" s="244"/>
      <c r="C21826" s="104"/>
      <c r="D21826" s="184"/>
      <c r="E21826" s="184"/>
      <c r="F21826" s="245"/>
      <c r="G21826" s="187"/>
      <c r="H21826" s="184"/>
      <c r="I21826" s="108"/>
      <c r="W21826">
        <f t="shared" si="2280"/>
      </c>
      <c r="X21826">
        <f t="shared" si="2281"/>
      </c>
      <c r="Y21826">
        <f t="shared" si="2282"/>
      </c>
      <c r="Z21826">
        <f t="shared" si="2283"/>
      </c>
    </row>
    <row r="21827" spans="1:26">
      <c r="A21827" s="57"/>
      <c r="B21827" s="246"/>
      <c r="C21827" s="246"/>
      <c r="D21827" s="184"/>
      <c r="E21827" s="184"/>
      <c r="F21827" s="245"/>
      <c r="G21827" s="187"/>
      <c r="H21827" s="184"/>
      <c r="I21827" s="108"/>
      <c r="W21827">
        <f t="shared" si="2280"/>
      </c>
      <c r="X21827">
        <f t="shared" si="2281"/>
      </c>
      <c r="Y21827">
        <f t="shared" si="2282"/>
      </c>
      <c r="Z21827">
        <f t="shared" si="2283"/>
      </c>
    </row>
    <row r="21828" spans="1:26">
      <c r="A21828" s="57"/>
      <c r="B21828" s="246"/>
      <c r="C21828" s="246"/>
      <c r="D21828" s="184"/>
      <c r="E21828" s="184"/>
      <c r="F21828" s="245"/>
      <c r="G21828" s="187"/>
      <c r="H21828" s="184"/>
      <c r="I21828" s="108"/>
      <c r="W21828">
        <f t="shared" ref="W21828:W21891" si="2284">IF(LEFT($H21828&amp;"",5)="2019-",$H21828,W21827)</f>
      </c>
      <c r="X21828">
        <f t="shared" ref="X21828:X21891" si="2285">IF($W21828="",0,IF(COUNTIF($AB$2:$AB$80,$W21828)&gt;0,1,0))</f>
      </c>
      <c r="Y21828">
        <f t="shared" ref="Y21828:Y21891" si="2286">IF($C21828="","",UPPER(TRIM(IFERROR(LEFT($C21828&amp;"",FIND("/",$C21828&amp;"")-1),$C21828&amp;""))))</f>
      </c>
      <c r="Z21828">
        <f t="shared" ref="Z21828:Z21891" si="2287">IFERROR(IF(ISNUMBER($G21828),$G21828,0),0)</f>
      </c>
    </row>
    <row r="21829" spans="1:26">
      <c r="A21829" s="57"/>
      <c r="B21829" s="246"/>
      <c r="C21829" s="246"/>
      <c r="D21829" s="184"/>
      <c r="E21829" s="184"/>
      <c r="F21829" s="245"/>
      <c r="G21829" s="187"/>
      <c r="H21829" s="184"/>
      <c r="I21829" s="108"/>
      <c r="W21829">
        <f t="shared" si="2284"/>
      </c>
      <c r="X21829">
        <f t="shared" si="2285"/>
      </c>
      <c r="Y21829">
        <f t="shared" si="2286"/>
      </c>
      <c r="Z21829">
        <f t="shared" si="2287"/>
      </c>
    </row>
    <row r="21830" spans="1:26" ht="15.75" thickBot="1">
      <c r="A21830" s="33"/>
      <c r="B21830" s="17"/>
      <c r="C21830" s="88"/>
      <c r="D21830" s="23"/>
      <c r="E21830" s="23"/>
      <c r="F21830" s="171"/>
      <c r="G21830" s="24"/>
      <c r="H21830" s="23"/>
      <c r="I21830" s="172"/>
      <c r="W21830">
        <f t="shared" si="2284"/>
      </c>
      <c r="X21830">
        <f t="shared" si="2285"/>
      </c>
      <c r="Y21830">
        <f t="shared" si="2286"/>
      </c>
      <c r="Z21830">
        <f t="shared" si="2287"/>
      </c>
    </row>
    <row r="21831" spans="1:26">
      <c r="A21831" s="37"/>
      <c r="B21831" s="17"/>
      <c r="C21831" s="10"/>
      <c r="D21831" s="91"/>
      <c r="E21831" s="91"/>
      <c r="F21831" s="91"/>
      <c r="G21831" s="92" t="s">
        <v>19</v>
      </c>
      <c r="H21831" s="91"/>
      <c r="I21831" s="111">
        <f>SUM(I21815:I21830)</f>
      </c>
      <c r="L21831">
        <f>SUM(L21816:L21830)</f>
      </c>
      <c r="W21831">
        <f t="shared" si="2284"/>
      </c>
      <c r="X21831">
        <f t="shared" si="2285"/>
      </c>
      <c r="Y21831">
        <f t="shared" si="2286"/>
      </c>
      <c r="Z21831">
        <f t="shared" si="2287"/>
      </c>
    </row>
    <row r="21832" spans="1:26" s="457" customFormat="1">
      <c r="A21832" s="877"/>
      <c r="B21832" s="878"/>
      <c r="C21832" s="879"/>
      <c r="D21832" s="880"/>
      <c r="E21832" s="880" t="s">
        <v>431</v>
      </c>
      <c r="F21832" s="880" t="s">
        <v>491</v>
      </c>
      <c r="G21832" s="881"/>
      <c r="H21832" s="882">
        <v>1</v>
      </c>
      <c r="I21832" s="883">
        <f>+L21831*H21832</f>
      </c>
      <c r="J21832" s="457" t="s">
        <v>2988</v>
      </c>
      <c r="W21832">
        <f t="shared" si="2284"/>
      </c>
      <c r="X21832">
        <f t="shared" si="2285"/>
      </c>
      <c r="Y21832">
        <f t="shared" si="2286"/>
      </c>
      <c r="Z21832">
        <f t="shared" si="2287"/>
      </c>
    </row>
    <row r="21833" spans="1:26">
      <c r="A21833" s="37"/>
      <c r="B21833" s="17"/>
      <c r="C21833" s="35"/>
      <c r="D21833" s="114"/>
      <c r="E21833" s="114"/>
      <c r="F21833" s="114"/>
      <c r="G21833" s="867"/>
      <c r="H21833" s="114"/>
      <c r="I21833" s="115"/>
      <c r="W21833">
        <f t="shared" si="2284"/>
      </c>
      <c r="X21833">
        <f t="shared" si="2285"/>
      </c>
      <c r="Y21833">
        <f t="shared" si="2286"/>
      </c>
      <c r="Z21833">
        <f t="shared" si="2287"/>
      </c>
    </row>
    <row r="21834" spans="1:26" ht="15.75" thickBot="1">
      <c r="A21834" s="33"/>
      <c r="B21834" s="11" t="s">
        <v>20</v>
      </c>
      <c r="C21834" s="35"/>
      <c r="D21834" s="35"/>
      <c r="E21834" s="173"/>
      <c r="F21834" s="173"/>
      <c r="G21834" s="173"/>
      <c r="H21834" s="247"/>
      <c r="I21834" s="174"/>
      <c r="W21834">
        <f t="shared" si="2284"/>
      </c>
      <c r="X21834">
        <f t="shared" si="2285"/>
      </c>
      <c r="Y21834">
        <f t="shared" si="2286"/>
      </c>
      <c r="Z21834">
        <f t="shared" si="2287"/>
      </c>
    </row>
    <row r="21835" spans="1:26" ht="15.75" thickBot="1">
      <c r="A21835" s="175"/>
      <c r="B21835" s="38"/>
      <c r="C21835" s="39" t="s">
        <v>21</v>
      </c>
      <c r="D21835" s="40">
        <f>SUM(D21815:D21834)</f>
      </c>
      <c r="E21835" s="41">
        <f>IF(H21835=I21835,"OK","NO")</f>
      </c>
      <c r="F21835" s="176">
        <f>SUM(F21815:F21834)</f>
      </c>
      <c r="G21835" s="40">
        <f>SUM(G21815:G21834)</f>
      </c>
      <c r="H21835" s="41">
        <f>SUMPRODUCT(F21815:F21830,H21815:H21830)</f>
      </c>
      <c r="I21835" s="43">
        <f>+I21831-I21832</f>
      </c>
      <c r="W21835">
        <f t="shared" si="2284"/>
      </c>
      <c r="X21835">
        <f t="shared" si="2285"/>
      </c>
      <c r="Y21835">
        <f t="shared" si="2286"/>
      </c>
      <c r="Z21835">
        <f t="shared" si="2287"/>
      </c>
    </row>
    <row r="21836" spans="1:26" ht="15.75" thickBot="1">
      <c r="A21836" s="44"/>
      <c r="B21836" s="116"/>
      <c r="C21836" s="45"/>
      <c r="D21836" s="45"/>
      <c r="E21836" s="45"/>
      <c r="F21836" s="45"/>
      <c r="G21836" s="45"/>
      <c r="H21836" s="45"/>
      <c r="I21836" s="47"/>
      <c r="W21836">
        <f t="shared" si="2284"/>
      </c>
      <c r="X21836">
        <f t="shared" si="2285"/>
      </c>
      <c r="Y21836">
        <f t="shared" si="2286"/>
      </c>
      <c r="Z21836">
        <f t="shared" si="2287"/>
      </c>
    </row>
    <row r="21837" spans="1:26">
      <c r="A21837" s="12" t="s">
        <v>432</v>
      </c>
      <c r="B21837" s="12"/>
      <c r="C21837" s="12"/>
      <c r="D21837" s="13"/>
      <c r="E21837" s="14"/>
      <c r="F21837" s="14"/>
      <c r="G21837" s="14"/>
      <c r="H21837" s="2"/>
      <c r="I21837" s="12"/>
      <c r="W21837">
        <f t="shared" si="2284"/>
      </c>
      <c r="X21837">
        <f t="shared" si="2285"/>
      </c>
      <c r="Y21837">
        <f t="shared" si="2286"/>
      </c>
      <c r="Z21837">
        <f t="shared" si="2287"/>
      </c>
    </row>
    <row r="21838" spans="1:26">
      <c r="W21838">
        <f t="shared" si="2284"/>
      </c>
      <c r="X21838">
        <f t="shared" si="2285"/>
      </c>
      <c r="Y21838">
        <f t="shared" si="2286"/>
      </c>
      <c r="Z21838">
        <f t="shared" si="2287"/>
      </c>
    </row>
    <row r="21839" spans="1:26">
      <c r="W21839">
        <f t="shared" si="2284"/>
      </c>
      <c r="X21839">
        <f t="shared" si="2285"/>
      </c>
      <c r="Y21839">
        <f t="shared" si="2286"/>
      </c>
      <c r="Z21839">
        <f t="shared" si="2287"/>
      </c>
    </row>
    <row r="21840" spans="1:26">
      <c r="A21840" s="1562" t="s">
        <v>0</v>
      </c>
      <c r="B21840" s="1562"/>
      <c r="C21840" s="1562"/>
      <c r="D21840" s="1562"/>
      <c r="E21840" s="1562"/>
      <c r="F21840" s="1562"/>
      <c r="G21840" s="1562"/>
      <c r="H21840" s="1562"/>
      <c r="I21840" s="1562"/>
      <c r="W21840">
        <f t="shared" si="2284"/>
      </c>
      <c r="X21840">
        <f t="shared" si="2285"/>
      </c>
      <c r="Y21840">
        <f t="shared" si="2286"/>
      </c>
      <c r="Z21840">
        <f t="shared" si="2287"/>
      </c>
    </row>
    <row r="21841" spans="1:26">
      <c r="W21841">
        <f t="shared" si="2284"/>
      </c>
      <c r="X21841">
        <f t="shared" si="2285"/>
      </c>
      <c r="Y21841">
        <f t="shared" si="2286"/>
      </c>
      <c r="Z21841">
        <f t="shared" si="2287"/>
      </c>
    </row>
    <row r="21842" spans="1:26">
      <c r="W21842">
        <f t="shared" si="2284"/>
      </c>
      <c r="X21842">
        <f t="shared" si="2285"/>
      </c>
      <c r="Y21842">
        <f t="shared" si="2286"/>
      </c>
      <c r="Z21842">
        <f t="shared" si="2287"/>
      </c>
    </row>
    <row r="21843" spans="1:26">
      <c r="A21843" s="1" t="s">
        <v>1</v>
      </c>
      <c r="B21843" s="1"/>
      <c r="G21843" s="495" t="s">
        <v>2</v>
      </c>
      <c r="H21843" s="3" t="s">
        <v>2905</v>
      </c>
      <c r="W21843">
        <f t="shared" si="2284"/>
      </c>
      <c r="X21843">
        <f t="shared" si="2285"/>
      </c>
      <c r="Y21843">
        <f t="shared" si="2286"/>
      </c>
      <c r="Z21843">
        <f t="shared" si="2287"/>
      </c>
    </row>
    <row r="21844" spans="1:26">
      <c r="A21844" s="1" t="inlineStr">
        <is>
          <t>Dealer-166</t>
        </is>
      </c>
      <c r="B21844" s="1"/>
      <c r="F21844" s="4"/>
      <c r="G21844" s="496" t="s">
        <v>1440</v>
      </c>
      <c r="H21844" s="1" t="s">
        <v>2926</v>
      </c>
      <c r="W21844">
        <f t="shared" si="2284"/>
      </c>
      <c r="X21844">
        <f t="shared" si="2285"/>
      </c>
      <c r="Y21844">
        <f t="shared" si="2286"/>
      </c>
      <c r="Z21844">
        <f t="shared" si="2287"/>
      </c>
    </row>
    <row r="21845" spans="1:26">
      <c r="A21845" s="1" t="inlineStr">
        <is>
          <t>Address line (redacted)</t>
        </is>
      </c>
      <c r="B21845" s="1"/>
      <c r="H21845" s="49"/>
      <c r="W21845">
        <f t="shared" si="2284"/>
      </c>
      <c r="X21845">
        <f t="shared" si="2285"/>
      </c>
      <c r="Y21845">
        <f t="shared" si="2286"/>
      </c>
      <c r="Z21845">
        <f t="shared" si="2287"/>
      </c>
    </row>
    <row r="21846" spans="1:26">
      <c r="A21846" s="1" t="inlineStr">
        <is>
          <t>Address line (redacted)</t>
        </is>
      </c>
      <c r="B21846" s="1"/>
      <c r="D21846" s="85"/>
      <c r="E21846" s="85"/>
      <c r="F21846" s="85"/>
      <c r="G21846" s="85"/>
      <c r="H21846" s="85"/>
      <c r="W21846">
        <f t="shared" si="2284"/>
      </c>
      <c r="X21846">
        <f t="shared" si="2285"/>
      </c>
      <c r="Y21846">
        <f t="shared" si="2286"/>
      </c>
      <c r="Z21846">
        <f t="shared" si="2287"/>
      </c>
    </row>
    <row r="21847" spans="1:26">
      <c r="A21847" s="12" t="s">
        <v>299</v>
      </c>
      <c r="B21847" s="86" t="inlineStr">
        <is>
          <t>GSTIN-MASKED</t>
        </is>
      </c>
      <c r="D21847" s="85"/>
      <c r="E21847" s="85"/>
      <c r="F21847" s="85"/>
      <c r="G21847" s="85"/>
      <c r="H21847" s="85"/>
      <c r="W21847">
        <f t="shared" si="2284"/>
      </c>
      <c r="X21847">
        <f t="shared" si="2285"/>
      </c>
      <c r="Y21847">
        <f t="shared" si="2286"/>
      </c>
      <c r="Z21847">
        <f t="shared" si="2287"/>
      </c>
    </row>
    <row r="21848" spans="1:26">
      <c r="D21848" s="85"/>
      <c r="E21848" s="85"/>
      <c r="F21848" s="85"/>
      <c r="G21848" s="85"/>
      <c r="H21848" s="85"/>
      <c r="W21848">
        <f t="shared" si="2284"/>
      </c>
      <c r="X21848">
        <f t="shared" si="2285"/>
      </c>
      <c r="Y21848">
        <f t="shared" si="2286"/>
      </c>
      <c r="Z21848">
        <f t="shared" si="2287"/>
      </c>
    </row>
    <row r="21849" spans="1:26">
      <c r="W21849">
        <f t="shared" si="2284"/>
      </c>
      <c r="X21849">
        <f t="shared" si="2285"/>
      </c>
      <c r="Y21849">
        <f t="shared" si="2286"/>
      </c>
      <c r="Z21849">
        <f t="shared" si="2287"/>
      </c>
    </row>
    <row r="21850" spans="1:26">
      <c r="A21850" s="1" t="s">
        <v>5</v>
      </c>
      <c r="W21850">
        <f t="shared" si="2284"/>
      </c>
      <c r="X21850">
        <f t="shared" si="2285"/>
      </c>
      <c r="Y21850">
        <f t="shared" si="2286"/>
      </c>
      <c r="Z21850">
        <f t="shared" si="2287"/>
      </c>
    </row>
    <row r="21851" spans="1:26">
      <c r="A21851" s="1" t="s">
        <v>6</v>
      </c>
      <c r="W21851">
        <f t="shared" si="2284"/>
      </c>
      <c r="X21851">
        <f t="shared" si="2285"/>
      </c>
      <c r="Y21851">
        <f t="shared" si="2286"/>
      </c>
      <c r="Z21851">
        <f t="shared" si="2287"/>
      </c>
    </row>
    <row r="21852" spans="1:26">
      <c r="A21852" s="1" t="s">
        <v>7</v>
      </c>
      <c r="W21852">
        <f t="shared" si="2284"/>
      </c>
      <c r="X21852">
        <f t="shared" si="2285"/>
      </c>
      <c r="Y21852">
        <f t="shared" si="2286"/>
      </c>
      <c r="Z21852">
        <f t="shared" si="2287"/>
      </c>
    </row>
    <row r="21853" spans="1:26" ht="24">
      <c r="A21853" s="179" t="s">
        <v>8</v>
      </c>
      <c r="B21853" s="180" t="s">
        <v>9</v>
      </c>
      <c r="C21853" s="180" t="s">
        <v>10</v>
      </c>
      <c r="D21853" s="181" t="s">
        <v>11</v>
      </c>
      <c r="E21853" s="181" t="s">
        <v>12</v>
      </c>
      <c r="F21853" s="181" t="s">
        <v>13</v>
      </c>
      <c r="G21853" s="181" t="s">
        <v>14</v>
      </c>
      <c r="H21853" s="179" t="s">
        <v>15</v>
      </c>
      <c r="I21853" s="182" t="s">
        <v>16</v>
      </c>
      <c r="W21853">
        <f t="shared" si="2284"/>
      </c>
      <c r="X21853">
        <f t="shared" si="2285"/>
      </c>
      <c r="Y21853">
        <f t="shared" si="2286"/>
      </c>
      <c r="Z21853">
        <f t="shared" si="2287"/>
      </c>
    </row>
    <row r="21854" spans="1:26">
      <c r="A21854" s="5"/>
      <c r="B21854" s="1564" t="s">
        <v>17</v>
      </c>
      <c r="C21854" s="1565"/>
      <c r="D21854" s="5"/>
      <c r="E21854" s="5"/>
      <c r="F21854" s="21"/>
      <c r="G21854" s="6"/>
      <c r="H21854" s="5"/>
      <c r="I21854" s="183"/>
      <c r="W21854">
        <f t="shared" si="2284"/>
      </c>
      <c r="X21854">
        <f t="shared" si="2285"/>
      </c>
      <c r="Y21854">
        <f t="shared" si="2286"/>
      </c>
      <c r="Z21854">
        <f t="shared" si="2287"/>
      </c>
    </row>
    <row r="21855" spans="1:26">
      <c r="A21855" s="5">
        <v>1</v>
      </c>
      <c r="B21855" s="8" t="s">
        <v>1833</v>
      </c>
      <c r="C21855" s="9" t="s">
        <v>1834</v>
      </c>
      <c r="D21855" s="5">
        <v>2</v>
      </c>
      <c r="E21855">
        <v>1</v>
      </c>
      <c r="F21855" s="16">
        <v>2</v>
      </c>
      <c r="G21855" s="6">
        <f>+F21855</f>
      </c>
      <c r="H21855" s="5">
        <v>1</v>
      </c>
      <c r="I21855" s="183">
        <f>+H21855*G21855</f>
      </c>
      <c r="J21855">
        <v>119</v>
      </c>
      <c r="K21855">
        <f>+H21855-J21855</f>
      </c>
      <c r="L21855">
        <f>+K21855*G21855</f>
      </c>
      <c r="W21855">
        <f t="shared" si="2284"/>
      </c>
      <c r="X21855">
        <f t="shared" si="2285"/>
      </c>
      <c r="Y21855">
        <f t="shared" si="2286"/>
      </c>
      <c r="Z21855">
        <f t="shared" si="2287"/>
      </c>
    </row>
    <row r="21856" spans="1:26">
      <c r="A21856" s="5"/>
      <c r="B21856" s="1564" t="s">
        <v>2580</v>
      </c>
      <c r="C21856" s="1565"/>
      <c r="D21856" s="5"/>
      <c r="E21856" s="5"/>
      <c r="F21856" s="16"/>
      <c r="G21856" s="6"/>
      <c r="H21856" s="5"/>
      <c r="I21856" s="183"/>
      <c r="W21856">
        <f t="shared" si="2284"/>
      </c>
      <c r="X21856">
        <f t="shared" si="2285"/>
      </c>
      <c r="Y21856">
        <f t="shared" si="2286"/>
      </c>
      <c r="Z21856">
        <f t="shared" si="2287"/>
      </c>
    </row>
    <row r="21857" spans="1:26" ht="24">
      <c r="A21857" s="5">
        <v>2</v>
      </c>
      <c r="B21857" s="224" t="s">
        <v>566</v>
      </c>
      <c r="C21857" s="15" t="s">
        <v>567</v>
      </c>
      <c r="D21857" s="21">
        <v>1</v>
      </c>
      <c r="E21857" s="19">
        <v>10</v>
      </c>
      <c r="F21857" s="16">
        <f>+E21857*D21857</f>
      </c>
      <c r="G21857" s="6">
        <f>+E21857*D21857</f>
      </c>
      <c r="H21857" s="19">
        <v>1</v>
      </c>
      <c r="I21857" s="183">
        <f>+H21857*G21857</f>
      </c>
      <c r="J21857">
        <f>160*0.18</f>
      </c>
      <c r="K21857">
        <f>+H21857-J21857</f>
      </c>
      <c r="L21857">
        <f>+K21857*G21857</f>
      </c>
      <c r="W21857">
        <f t="shared" si="2284"/>
      </c>
      <c r="X21857">
        <f t="shared" si="2285"/>
      </c>
      <c r="Y21857">
        <f t="shared" si="2286"/>
      </c>
      <c r="Z21857">
        <f t="shared" si="2287"/>
      </c>
    </row>
    <row r="21858" spans="1:26" ht="24">
      <c r="A21858" s="5">
        <v>3</v>
      </c>
      <c r="B21858" s="224" t="s">
        <v>1216</v>
      </c>
      <c r="C21858" s="15" t="s">
        <v>1215</v>
      </c>
      <c r="D21858" s="21">
        <v>1</v>
      </c>
      <c r="E21858" s="19">
        <v>10</v>
      </c>
      <c r="F21858" s="16">
        <f>+E21858*D21858</f>
      </c>
      <c r="G21858" s="6">
        <f>+E21858*D21858</f>
      </c>
      <c r="H21858" s="19">
        <v>1</v>
      </c>
      <c r="I21858" s="183">
        <f>+H21858*G21858</f>
      </c>
      <c r="J21858">
        <f>160*0.18</f>
      </c>
      <c r="K21858">
        <f>+H21858-J21858</f>
      </c>
      <c r="L21858">
        <f>+K21858*G21858</f>
      </c>
      <c r="W21858">
        <f t="shared" si="2284"/>
      </c>
      <c r="X21858">
        <f t="shared" si="2285"/>
      </c>
      <c r="Y21858">
        <f t="shared" si="2286"/>
      </c>
      <c r="Z21858">
        <f t="shared" si="2287"/>
      </c>
    </row>
    <row r="21859" spans="1:26">
      <c r="A21859" s="5"/>
      <c r="B21859" s="1564" t="s">
        <v>369</v>
      </c>
      <c r="C21859" s="1565"/>
      <c r="D21859" s="21"/>
      <c r="E21859" s="19"/>
      <c r="F21859" s="16"/>
      <c r="G21859" s="6"/>
      <c r="H21859" s="19"/>
      <c r="I21859" s="183"/>
      <c r="W21859">
        <f t="shared" si="2284"/>
      </c>
      <c r="X21859">
        <f t="shared" si="2285"/>
      </c>
      <c r="Y21859">
        <f t="shared" si="2286"/>
      </c>
      <c r="Z21859">
        <f t="shared" si="2287"/>
      </c>
    </row>
    <row r="21860" spans="1:26" ht="24">
      <c r="A21860" s="19">
        <v>4</v>
      </c>
      <c r="B21860" s="20" t="s">
        <v>2045</v>
      </c>
      <c r="C21860" s="9" t="s">
        <v>370</v>
      </c>
      <c r="D21860" s="21">
        <v>2</v>
      </c>
      <c r="E21860" s="5">
        <v>25</v>
      </c>
      <c r="F21860" s="16">
        <f>+E21860*D21860</f>
      </c>
      <c r="G21860" s="6">
        <f>+E21860*D21860</f>
      </c>
      <c r="H21860" s="7">
        <v>1</v>
      </c>
      <c r="I21860" s="183">
        <f>+H21860*G21860</f>
      </c>
      <c r="J21860">
        <f>20*0.18</f>
      </c>
      <c r="K21860">
        <f>+H21860-J21860</f>
      </c>
      <c r="L21860">
        <f>+K21860*G21860</f>
      </c>
      <c r="W21860">
        <f t="shared" si="2284"/>
      </c>
      <c r="X21860">
        <f t="shared" si="2285"/>
      </c>
      <c r="Y21860">
        <f t="shared" si="2286"/>
      </c>
      <c r="Z21860">
        <f t="shared" si="2287"/>
      </c>
    </row>
    <row r="21861" spans="1:26">
      <c r="A21861" s="5"/>
      <c r="B21861" s="1564" t="s">
        <v>18</v>
      </c>
      <c r="C21861" s="1565"/>
      <c r="D21861" s="5"/>
      <c r="E21861" s="5"/>
      <c r="F21861" s="5"/>
      <c r="G21861" s="6"/>
      <c r="H21861" s="5"/>
      <c r="I21861" s="183"/>
      <c r="W21861">
        <f t="shared" si="2284"/>
      </c>
      <c r="X21861">
        <f t="shared" si="2285"/>
      </c>
      <c r="Y21861">
        <f t="shared" si="2286"/>
      </c>
      <c r="Z21861">
        <f t="shared" si="2287"/>
      </c>
    </row>
    <row r="21862" spans="1:26">
      <c r="A21862" s="5">
        <v>5</v>
      </c>
      <c r="B21862" s="95" t="s">
        <v>830</v>
      </c>
      <c r="C21862" s="101" t="s">
        <v>829</v>
      </c>
      <c r="D21862" s="5">
        <v>2</v>
      </c>
      <c r="E21862" s="5">
        <v>4</v>
      </c>
      <c r="F21862" s="16">
        <f>+E21862*D21862</f>
      </c>
      <c r="G21862" s="6">
        <f>+E21862*D21862</f>
      </c>
      <c r="H21862" s="16">
        <v>1</v>
      </c>
      <c r="I21862" s="183">
        <f>+H21862*G21862</f>
      </c>
      <c r="J21862">
        <v>112</v>
      </c>
      <c r="K21862">
        <f>+H21862-J21862</f>
      </c>
      <c r="L21862">
        <f>+K21862*G21862</f>
      </c>
      <c r="W21862">
        <f t="shared" si="2284"/>
      </c>
      <c r="X21862">
        <f t="shared" si="2285"/>
      </c>
      <c r="Y21862">
        <f t="shared" si="2286"/>
      </c>
      <c r="Z21862">
        <f t="shared" si="2287"/>
      </c>
    </row>
    <row r="21863" spans="1:26" ht="24">
      <c r="A21863" s="5">
        <v>6</v>
      </c>
      <c r="B21863" s="95" t="s">
        <v>334</v>
      </c>
      <c r="C21863" s="5" t="s">
        <v>335</v>
      </c>
      <c r="D21863" s="5">
        <v>3</v>
      </c>
      <c r="E21863" s="5">
        <v>4</v>
      </c>
      <c r="F21863" s="16">
        <f>+E21863*D21863</f>
      </c>
      <c r="G21863" s="6">
        <f>+E21863*D21863</f>
      </c>
      <c r="H21863" s="5">
        <v>1</v>
      </c>
      <c r="I21863" s="183">
        <f>+H21863*G21863</f>
      </c>
      <c r="J21863">
        <v>112</v>
      </c>
      <c r="K21863">
        <f>+H21863-J21863</f>
      </c>
      <c r="L21863">
        <f>+K21863*G21863</f>
      </c>
      <c r="W21863">
        <f t="shared" si="2284"/>
      </c>
      <c r="X21863">
        <f t="shared" si="2285"/>
      </c>
      <c r="Y21863">
        <f t="shared" si="2286"/>
      </c>
      <c r="Z21863">
        <f t="shared" si="2287"/>
      </c>
    </row>
    <row r="21864" spans="1:26">
      <c r="A21864" s="5"/>
      <c r="B21864" s="95"/>
      <c r="C21864" s="9"/>
      <c r="D21864" s="5"/>
      <c r="E21864" s="5"/>
      <c r="F21864" s="16"/>
      <c r="G21864" s="6"/>
      <c r="H21864" s="5"/>
      <c r="I21864" s="183"/>
      <c r="W21864">
        <f t="shared" si="2284"/>
      </c>
      <c r="X21864">
        <f t="shared" si="2285"/>
      </c>
      <c r="Y21864">
        <f t="shared" si="2286"/>
      </c>
      <c r="Z21864">
        <f t="shared" si="2287"/>
      </c>
    </row>
    <row r="21865" spans="1:26">
      <c r="A21865" s="5"/>
      <c r="B21865" s="15"/>
      <c r="C21865" s="9"/>
      <c r="D21865" s="5"/>
      <c r="E21865" s="5"/>
      <c r="F21865" s="16"/>
      <c r="G21865" s="6"/>
      <c r="H21865" s="5"/>
      <c r="I21865" s="183"/>
      <c r="W21865">
        <f t="shared" si="2284"/>
      </c>
      <c r="X21865">
        <f t="shared" si="2285"/>
      </c>
      <c r="Y21865">
        <f t="shared" si="2286"/>
      </c>
      <c r="Z21865">
        <f t="shared" si="2287"/>
      </c>
    </row>
    <row r="21866" spans="1:26">
      <c r="A21866" s="146"/>
      <c r="B21866" s="276"/>
      <c r="C21866" s="620"/>
      <c r="D21866" s="184"/>
      <c r="E21866" s="184"/>
      <c r="F21866" s="238"/>
      <c r="G21866" s="186"/>
      <c r="H21866" s="184"/>
      <c r="I21866" s="188"/>
      <c r="W21866">
        <f t="shared" si="2284"/>
      </c>
      <c r="X21866">
        <f t="shared" si="2285"/>
      </c>
      <c r="Y21866">
        <f t="shared" si="2286"/>
      </c>
      <c r="Z21866">
        <f t="shared" si="2287"/>
      </c>
    </row>
    <row r="21867" spans="1:26">
      <c r="A21867" s="5"/>
      <c r="B21867" s="17"/>
      <c r="C21867" s="819"/>
      <c r="D21867" s="184"/>
      <c r="E21867" s="184"/>
      <c r="F21867" s="238"/>
      <c r="G21867" s="186"/>
      <c r="H21867" s="184"/>
      <c r="I21867" s="188"/>
      <c r="W21867">
        <f t="shared" si="2284"/>
      </c>
      <c r="X21867">
        <f t="shared" si="2285"/>
      </c>
      <c r="Y21867">
        <f t="shared" si="2286"/>
      </c>
      <c r="Z21867">
        <f t="shared" si="2287"/>
      </c>
    </row>
    <row r="21868" spans="1:26">
      <c r="A21868" s="5"/>
      <c r="B21868" s="17"/>
      <c r="C21868" s="819"/>
      <c r="D21868" s="184"/>
      <c r="E21868" s="184"/>
      <c r="F21868" s="238"/>
      <c r="G21868" s="186"/>
      <c r="H21868" s="184"/>
      <c r="I21868" s="188"/>
      <c r="W21868">
        <f t="shared" si="2284"/>
      </c>
      <c r="X21868">
        <f t="shared" si="2285"/>
      </c>
      <c r="Y21868">
        <f t="shared" si="2286"/>
      </c>
      <c r="Z21868">
        <f t="shared" si="2287"/>
      </c>
    </row>
    <row r="21869" spans="1:26">
      <c r="A21869" s="5"/>
      <c r="B21869" s="17"/>
      <c r="C21869" s="819"/>
      <c r="D21869" s="184"/>
      <c r="E21869" s="184"/>
      <c r="F21869" s="238"/>
      <c r="G21869" s="186"/>
      <c r="H21869" s="184"/>
      <c r="I21869" s="188"/>
      <c r="W21869">
        <f t="shared" si="2284"/>
      </c>
      <c r="X21869">
        <f t="shared" si="2285"/>
      </c>
      <c r="Y21869">
        <f t="shared" si="2286"/>
      </c>
      <c r="Z21869">
        <f t="shared" si="2287"/>
      </c>
    </row>
    <row r="21870" spans="1:26" ht="15.75" thickBot="1">
      <c r="A21870" s="5"/>
      <c r="B21870" s="224"/>
      <c r="C21870" s="15"/>
      <c r="D21870" s="23"/>
      <c r="E21870" s="225"/>
      <c r="F21870" s="23"/>
      <c r="G21870" s="24"/>
      <c r="H21870" s="225"/>
      <c r="I21870" s="226"/>
      <c r="W21870">
        <f t="shared" si="2284"/>
      </c>
      <c r="X21870">
        <f t="shared" si="2285"/>
      </c>
      <c r="Y21870">
        <f t="shared" si="2286"/>
      </c>
      <c r="Z21870">
        <f t="shared" si="2287"/>
      </c>
    </row>
    <row r="21871" spans="1:26">
      <c r="A21871" s="227"/>
      <c r="B21871" s="17"/>
      <c r="C21871" s="5"/>
      <c r="D21871" s="59"/>
      <c r="E21871" s="59"/>
      <c r="F21871" s="53"/>
      <c r="G21871" s="78"/>
      <c r="H21871" s="68"/>
      <c r="I21871" s="228">
        <f>SUM(I21854:I21870)</f>
      </c>
      <c r="L21871">
        <f>SUM(L21854:L21870)</f>
      </c>
      <c r="W21871">
        <f t="shared" si="2284"/>
      </c>
      <c r="X21871">
        <f t="shared" si="2285"/>
      </c>
      <c r="Y21871">
        <f t="shared" si="2286"/>
      </c>
      <c r="Z21871">
        <f t="shared" si="2287"/>
      </c>
    </row>
    <row r="21872" spans="1:26">
      <c r="A21872" s="10"/>
      <c r="B21872" s="10"/>
      <c r="C21872" s="69"/>
      <c r="D21872" s="69" t="s">
        <v>520</v>
      </c>
      <c r="E21872" s="69"/>
      <c r="F21872" s="69"/>
      <c r="G21872" s="69"/>
      <c r="H21872" s="112">
        <v>1</v>
      </c>
      <c r="I21872" s="191">
        <f>+L21871*H21872</f>
      </c>
      <c r="W21872">
        <f t="shared" si="2284"/>
      </c>
      <c r="X21872">
        <f t="shared" si="2285"/>
      </c>
      <c r="Y21872">
        <f t="shared" si="2286"/>
      </c>
      <c r="Z21872">
        <f t="shared" si="2287"/>
      </c>
    </row>
    <row r="21873" spans="1:26" ht="15.75" thickBot="1">
      <c r="A21873" s="10"/>
      <c r="B21873" s="11" t="s">
        <v>20</v>
      </c>
      <c r="C21873" s="35"/>
      <c r="D21873" s="35"/>
      <c r="E21873" s="35"/>
      <c r="F21873" s="35"/>
      <c r="G21873" s="35"/>
      <c r="H21873" s="35"/>
      <c r="I21873" s="98"/>
      <c r="W21873">
        <f t="shared" si="2284"/>
      </c>
      <c r="X21873">
        <f t="shared" si="2285"/>
      </c>
      <c r="Y21873">
        <f t="shared" si="2286"/>
      </c>
      <c r="Z21873">
        <f t="shared" si="2287"/>
      </c>
    </row>
    <row r="21874" spans="1:26" ht="15.75" thickBot="1">
      <c r="A21874" s="99"/>
      <c r="B21874" s="38"/>
      <c r="C21874" s="39" t="s">
        <v>21</v>
      </c>
      <c r="D21874" s="40">
        <f>SUM(D21854:D21873)</f>
      </c>
      <c r="E21874" s="41" t="s">
        <v>360</v>
      </c>
      <c r="F21874" s="40">
        <f>SUM(F21854:F21873)</f>
      </c>
      <c r="G21874" s="40">
        <f>SUM(G21854:G21873)</f>
      </c>
      <c r="H21874" s="41">
        <f>+SUMPRODUCT(H21854:H21870,F21854:F21870)</f>
      </c>
      <c r="I21874" s="100">
        <f>+I21871-I21872</f>
      </c>
      <c r="W21874">
        <f t="shared" si="2284"/>
      </c>
      <c r="X21874">
        <f t="shared" si="2285"/>
      </c>
      <c r="Y21874">
        <f t="shared" si="2286"/>
      </c>
      <c r="Z21874">
        <f t="shared" si="2287"/>
      </c>
    </row>
    <row r="21875" spans="1:26">
      <c r="A21875" s="10"/>
      <c r="B21875" s="10"/>
      <c r="C21875" s="91"/>
      <c r="D21875" s="91"/>
      <c r="E21875" s="91"/>
      <c r="F21875" s="91"/>
      <c r="G21875" s="91"/>
      <c r="H21875" s="91"/>
      <c r="I21875" s="91"/>
      <c r="W21875">
        <f t="shared" si="2284"/>
      </c>
      <c r="X21875">
        <f t="shared" si="2285"/>
      </c>
      <c r="Y21875">
        <f t="shared" si="2286"/>
      </c>
      <c r="Z21875">
        <f t="shared" si="2287"/>
      </c>
    </row>
    <row r="21876" spans="1:26">
      <c r="W21876">
        <f t="shared" si="2284"/>
      </c>
      <c r="X21876">
        <f t="shared" si="2285"/>
      </c>
      <c r="Y21876">
        <f t="shared" si="2286"/>
      </c>
      <c r="Z21876">
        <f t="shared" si="2287"/>
      </c>
    </row>
    <row r="21877" spans="1:26">
      <c r="W21877">
        <f t="shared" si="2284"/>
      </c>
      <c r="X21877">
        <f t="shared" si="2285"/>
      </c>
      <c r="Y21877">
        <f t="shared" si="2286"/>
      </c>
      <c r="Z21877">
        <f t="shared" si="2287"/>
      </c>
    </row>
    <row r="21878" spans="1:26">
      <c r="W21878">
        <f t="shared" si="2284"/>
      </c>
      <c r="X21878">
        <f t="shared" si="2285"/>
      </c>
      <c r="Y21878">
        <f t="shared" si="2286"/>
      </c>
      <c r="Z21878">
        <f t="shared" si="2287"/>
      </c>
    </row>
    <row r="21879" spans="1:26">
      <c r="A21879" s="1562" t="s">
        <v>0</v>
      </c>
      <c r="B21879" s="1562"/>
      <c r="C21879" s="1562"/>
      <c r="D21879" s="1562"/>
      <c r="E21879" s="1562"/>
      <c r="F21879" s="1562"/>
      <c r="G21879" s="1562"/>
      <c r="H21879" s="1562"/>
      <c r="I21879" s="1562"/>
      <c r="W21879">
        <f t="shared" si="2284"/>
      </c>
      <c r="X21879">
        <f t="shared" si="2285"/>
      </c>
      <c r="Y21879">
        <f t="shared" si="2286"/>
      </c>
      <c r="Z21879">
        <f t="shared" si="2287"/>
      </c>
    </row>
    <row r="21880" spans="1:26">
      <c r="W21880">
        <f t="shared" si="2284"/>
      </c>
      <c r="X21880">
        <f t="shared" si="2285"/>
      </c>
      <c r="Y21880">
        <f t="shared" si="2286"/>
      </c>
      <c r="Z21880">
        <f t="shared" si="2287"/>
      </c>
    </row>
    <row r="21881" spans="1:26">
      <c r="A21881" s="1" t="s">
        <v>1</v>
      </c>
      <c r="G21881" s="495" t="s">
        <v>2</v>
      </c>
      <c r="H21881" s="3" t="s">
        <v>2905</v>
      </c>
      <c r="W21881">
        <f t="shared" si="2284"/>
      </c>
      <c r="X21881">
        <f t="shared" si="2285"/>
      </c>
      <c r="Y21881">
        <f t="shared" si="2286"/>
      </c>
      <c r="Z21881">
        <f t="shared" si="2287"/>
      </c>
    </row>
    <row r="21882" spans="1:26">
      <c r="A21882" s="1" t="inlineStr">
        <is>
          <t>Dealer-139</t>
        </is>
      </c>
      <c r="C21882" s="51"/>
      <c r="G21882" s="496" t="s">
        <v>1440</v>
      </c>
      <c r="H21882" s="1" t="s">
        <v>2927</v>
      </c>
      <c r="W21882">
        <f t="shared" si="2284"/>
      </c>
      <c r="X21882">
        <f t="shared" si="2285"/>
      </c>
      <c r="Y21882">
        <f t="shared" si="2286"/>
      </c>
      <c r="Z21882">
        <f t="shared" si="2287"/>
      </c>
    </row>
    <row r="21883" spans="1:26">
      <c r="A21883" s="254" t="inlineStr">
        <is>
          <t>Dealer-260</t>
        </is>
      </c>
      <c r="B21883" s="1"/>
      <c r="C21883" s="51"/>
      <c r="W21883">
        <f t="shared" si="2284"/>
      </c>
      <c r="X21883">
        <f t="shared" si="2285"/>
      </c>
      <c r="Y21883">
        <f t="shared" si="2286"/>
      </c>
      <c r="Z21883">
        <f t="shared" si="2287"/>
      </c>
    </row>
    <row r="21884" spans="1:26">
      <c r="A21884" s="254" t="inlineStr">
        <is>
          <t>Address line (redacted)</t>
        </is>
      </c>
      <c r="B21884" s="1"/>
      <c r="C21884" s="51"/>
      <c r="W21884">
        <f t="shared" si="2284"/>
      </c>
      <c r="X21884">
        <f t="shared" si="2285"/>
      </c>
      <c r="Y21884">
        <f t="shared" si="2286"/>
      </c>
      <c r="Z21884">
        <f t="shared" si="2287"/>
      </c>
    </row>
    <row r="21885" spans="1:26">
      <c r="A21885" s="1"/>
      <c r="B21885" s="1"/>
      <c r="C21885" s="248"/>
      <c r="W21885">
        <f t="shared" si="2284"/>
      </c>
      <c r="X21885">
        <f t="shared" si="2285"/>
      </c>
      <c r="Y21885">
        <f t="shared" si="2286"/>
      </c>
      <c r="Z21885">
        <f t="shared" si="2287"/>
      </c>
    </row>
    <row r="21886" spans="1:26">
      <c r="A21886" s="12" t="s">
        <v>4</v>
      </c>
      <c r="B21886" s="86" t="inlineStr">
        <is>
          <t>GSTIN-MASKED</t>
        </is>
      </c>
      <c r="W21886">
        <f t="shared" si="2284"/>
      </c>
      <c r="X21886">
        <f t="shared" si="2285"/>
      </c>
      <c r="Y21886">
        <f t="shared" si="2286"/>
      </c>
      <c r="Z21886">
        <f t="shared" si="2287"/>
      </c>
    </row>
    <row r="21887" spans="1:26">
      <c r="A21887" s="12"/>
      <c r="B21887" s="86"/>
      <c r="W21887">
        <f t="shared" si="2284"/>
      </c>
      <c r="X21887">
        <f t="shared" si="2285"/>
      </c>
      <c r="Y21887">
        <f t="shared" si="2286"/>
      </c>
      <c r="Z21887">
        <f t="shared" si="2287"/>
      </c>
    </row>
    <row r="21888" spans="1:26">
      <c r="A21888" s="1" t="s">
        <v>5</v>
      </c>
      <c r="W21888">
        <f t="shared" si="2284"/>
      </c>
      <c r="X21888">
        <f t="shared" si="2285"/>
      </c>
      <c r="Y21888">
        <f t="shared" si="2286"/>
      </c>
      <c r="Z21888">
        <f t="shared" si="2287"/>
      </c>
    </row>
    <row r="21889" spans="1:26">
      <c r="A21889" s="1" t="s">
        <v>6</v>
      </c>
      <c r="W21889">
        <f t="shared" si="2284"/>
      </c>
      <c r="X21889">
        <f t="shared" si="2285"/>
      </c>
      <c r="Y21889">
        <f t="shared" si="2286"/>
      </c>
      <c r="Z21889">
        <f t="shared" si="2287"/>
      </c>
    </row>
    <row r="21890" spans="1:26" ht="15.75" thickBot="1">
      <c r="A21890" s="1" t="s">
        <v>7</v>
      </c>
      <c r="W21890">
        <f t="shared" si="2284"/>
      </c>
      <c r="X21890">
        <f t="shared" si="2285"/>
      </c>
      <c r="Y21890">
        <f t="shared" si="2286"/>
      </c>
      <c r="Z21890">
        <f t="shared" si="2287"/>
      </c>
    </row>
    <row r="21891" spans="1:26" ht="24">
      <c r="A21891" s="26" t="s">
        <v>8</v>
      </c>
      <c r="B21891" s="27" t="s">
        <v>9</v>
      </c>
      <c r="C21891" s="27" t="s">
        <v>10</v>
      </c>
      <c r="D21891" s="200" t="s">
        <v>11</v>
      </c>
      <c r="E21891" s="200" t="s">
        <v>12</v>
      </c>
      <c r="F21891" s="200" t="s">
        <v>13</v>
      </c>
      <c r="G21891" s="200" t="s">
        <v>14</v>
      </c>
      <c r="H21891" s="201" t="s">
        <v>15</v>
      </c>
      <c r="I21891" s="202" t="s">
        <v>16</v>
      </c>
      <c r="W21891">
        <f t="shared" si="2284"/>
      </c>
      <c r="X21891">
        <f t="shared" si="2285"/>
      </c>
      <c r="Y21891">
        <f t="shared" si="2286"/>
      </c>
      <c r="Z21891">
        <f t="shared" si="2287"/>
      </c>
    </row>
    <row r="21892" spans="1:26">
      <c r="A21892" s="107"/>
      <c r="B21892" s="1564" t="s">
        <v>17</v>
      </c>
      <c r="C21892" s="1565"/>
      <c r="D21892" s="53"/>
      <c r="E21892" s="53"/>
      <c r="F21892" s="91"/>
      <c r="G21892" s="92"/>
      <c r="H21892" s="91"/>
      <c r="I21892" s="250"/>
      <c r="W21892">
        <f t="shared" ref="W21892:W21955" si="2288">IF(LEFT($H21892&amp;"",5)="2019-",$H21892,W21891)</f>
      </c>
      <c r="X21892">
        <f t="shared" ref="X21892:X21955" si="2289">IF($W21892="",0,IF(COUNTIF($AB$2:$AB$80,$W21892)&gt;0,1,0))</f>
      </c>
      <c r="Y21892">
        <f t="shared" ref="Y21892:Y21955" si="2290">IF($C21892="","",UPPER(TRIM(IFERROR(LEFT($C21892&amp;"",FIND("/",$C21892&amp;"")-1),$C21892&amp;""))))</f>
      </c>
      <c r="Z21892">
        <f t="shared" ref="Z21892:Z21955" si="2291">IFERROR(IF(ISNUMBER($G21892),$G21892,0),0)</f>
      </c>
    </row>
    <row r="21893" spans="1:26">
      <c r="A21893" s="5">
        <v>1</v>
      </c>
      <c r="B21893" s="8" t="s">
        <v>445</v>
      </c>
      <c r="C21893" s="5" t="s">
        <v>444</v>
      </c>
      <c r="D21893" s="21">
        <v>1</v>
      </c>
      <c r="E21893" s="5">
        <v>5</v>
      </c>
      <c r="F21893" s="16">
        <f>+E21893*D21893</f>
      </c>
      <c r="G21893" s="6">
        <f>+E21893*D21893</f>
      </c>
      <c r="H21893" s="5">
        <v>1</v>
      </c>
      <c r="I21893" s="102">
        <f>+H21893*G21893</f>
      </c>
      <c r="J21893">
        <v>119</v>
      </c>
      <c r="K21893">
        <f>+H21893-J21893</f>
      </c>
      <c r="L21893">
        <f>+K21893*G21893</f>
      </c>
      <c r="W21893">
        <f t="shared" si="2288"/>
      </c>
      <c r="X21893">
        <f t="shared" si="2289"/>
      </c>
      <c r="Y21893">
        <f t="shared" si="2290"/>
      </c>
      <c r="Z21893">
        <f t="shared" si="2291"/>
      </c>
    </row>
    <row r="21894" spans="1:26">
      <c r="A21894" s="5">
        <v>2</v>
      </c>
      <c r="B21894" s="8" t="s">
        <v>441</v>
      </c>
      <c r="C21894" s="5" t="s">
        <v>440</v>
      </c>
      <c r="D21894" s="21">
        <v>1</v>
      </c>
      <c r="E21894" s="5">
        <v>5</v>
      </c>
      <c r="F21894" s="16">
        <f>+E21894*D21894</f>
      </c>
      <c r="G21894" s="6">
        <f>+E21894*D21894</f>
      </c>
      <c r="H21894" s="5">
        <v>1</v>
      </c>
      <c r="I21894" s="102">
        <f>+H21894*G21894</f>
      </c>
      <c r="J21894">
        <v>119</v>
      </c>
      <c r="K21894">
        <f>+H21894-J21894</f>
      </c>
      <c r="L21894">
        <f>+K21894*G21894</f>
      </c>
      <c r="W21894">
        <f t="shared" si="2288"/>
      </c>
      <c r="X21894">
        <f t="shared" si="2289"/>
      </c>
      <c r="Y21894">
        <f t="shared" si="2290"/>
      </c>
      <c r="Z21894">
        <f t="shared" si="2291"/>
      </c>
    </row>
    <row r="21895" spans="1:26">
      <c r="A21895" s="5"/>
      <c r="B21895" s="1564" t="s">
        <v>24</v>
      </c>
      <c r="C21895" s="1565"/>
      <c r="D21895" s="21"/>
      <c r="E21895" s="5"/>
      <c r="F21895" s="16"/>
      <c r="G21895" s="6"/>
      <c r="H21895" s="5"/>
      <c r="I21895" s="102"/>
      <c r="W21895">
        <f t="shared" si="2288"/>
      </c>
      <c r="X21895">
        <f t="shared" si="2289"/>
      </c>
      <c r="Y21895">
        <f t="shared" si="2290"/>
      </c>
      <c r="Z21895">
        <f t="shared" si="2291"/>
      </c>
    </row>
    <row r="21896" spans="1:26">
      <c r="A21896" s="5">
        <v>3</v>
      </c>
      <c r="B21896" s="20" t="s">
        <v>25</v>
      </c>
      <c r="C21896" s="19" t="s">
        <v>2938</v>
      </c>
      <c r="D21896" s="21">
        <v>1</v>
      </c>
      <c r="E21896" s="19">
        <v>6</v>
      </c>
      <c r="F21896" s="16">
        <f>+E21896*D21896</f>
      </c>
      <c r="G21896" s="6">
        <f>+E21896*D21896</f>
      </c>
      <c r="H21896" s="19">
        <v>1</v>
      </c>
      <c r="I21896" s="102">
        <f>+H21896*G21896</f>
      </c>
      <c r="J21896">
        <f>300*18%</f>
      </c>
      <c r="K21896">
        <f>+H21896-J21896</f>
      </c>
      <c r="L21896">
        <f>+K21896*G21896</f>
      </c>
      <c r="W21896">
        <f t="shared" si="2288"/>
      </c>
      <c r="X21896">
        <f t="shared" si="2289"/>
      </c>
      <c r="Y21896">
        <f t="shared" si="2290"/>
      </c>
      <c r="Z21896">
        <f t="shared" si="2291"/>
      </c>
    </row>
    <row r="21897" spans="1:26">
      <c r="A21897" s="5"/>
      <c r="B21897" s="1564" t="s">
        <v>369</v>
      </c>
      <c r="C21897" s="1565"/>
      <c r="D21897" s="21"/>
      <c r="E21897" s="5"/>
      <c r="F21897" s="5"/>
      <c r="G21897" s="6"/>
      <c r="H21897" s="16"/>
      <c r="I21897" s="102"/>
      <c r="W21897">
        <f t="shared" si="2288"/>
      </c>
      <c r="X21897">
        <f t="shared" si="2289"/>
      </c>
      <c r="Y21897">
        <f t="shared" si="2290"/>
      </c>
      <c r="Z21897">
        <f t="shared" si="2291"/>
      </c>
    </row>
    <row r="21898" spans="1:26">
      <c r="A21898" s="5">
        <v>4</v>
      </c>
      <c r="B21898" s="20" t="s">
        <v>2208</v>
      </c>
      <c r="C21898" s="5" t="s">
        <v>1211</v>
      </c>
      <c r="D21898" s="5">
        <v>1</v>
      </c>
      <c r="E21898" s="5">
        <v>25</v>
      </c>
      <c r="F21898" s="16">
        <f>+E21898*D21898</f>
      </c>
      <c r="G21898" s="6">
        <f>+E21898*D21898</f>
      </c>
      <c r="H21898" s="7">
        <v>1</v>
      </c>
      <c r="I21898" s="102">
        <f>+H21898*G21898</f>
      </c>
      <c r="J21898">
        <v>3.2</v>
      </c>
      <c r="K21898">
        <f>+H21898-J21898</f>
      </c>
      <c r="L21898">
        <f>+K21898*G21898</f>
      </c>
      <c r="W21898">
        <f t="shared" si="2288"/>
      </c>
      <c r="X21898">
        <f t="shared" si="2289"/>
      </c>
      <c r="Y21898">
        <f t="shared" si="2290"/>
      </c>
      <c r="Z21898">
        <f t="shared" si="2291"/>
      </c>
    </row>
    <row r="21899" spans="1:26">
      <c r="A21899" s="5"/>
      <c r="B21899" s="95"/>
      <c r="C21899" s="101"/>
      <c r="D21899" s="21"/>
      <c r="E21899" s="5"/>
      <c r="F21899" s="5"/>
      <c r="G21899" s="6"/>
      <c r="H21899" s="5"/>
      <c r="I21899" s="102"/>
      <c r="W21899">
        <f t="shared" si="2288"/>
      </c>
      <c r="X21899">
        <f t="shared" si="2289"/>
      </c>
      <c r="Y21899">
        <f t="shared" si="2290"/>
      </c>
      <c r="Z21899">
        <f t="shared" si="2291"/>
      </c>
    </row>
    <row r="21900" spans="1:26">
      <c r="A21900" s="5"/>
      <c r="B21900" s="8"/>
      <c r="C21900" s="5"/>
      <c r="D21900" s="5"/>
      <c r="E21900" s="5"/>
      <c r="F21900" s="6"/>
      <c r="G21900" s="5"/>
      <c r="H21900" s="5"/>
      <c r="I21900" s="102"/>
      <c r="W21900">
        <f t="shared" si="2288"/>
      </c>
      <c r="X21900">
        <f t="shared" si="2289"/>
      </c>
      <c r="Y21900">
        <f t="shared" si="2290"/>
      </c>
      <c r="Z21900">
        <f t="shared" si="2291"/>
      </c>
    </row>
    <row r="21901" spans="1:26">
      <c r="A21901" s="5"/>
      <c r="B21901" s="8"/>
      <c r="C21901" s="5"/>
      <c r="D21901" s="5"/>
      <c r="E21901" s="5"/>
      <c r="F21901" s="6"/>
      <c r="G21901" s="5"/>
      <c r="H21901" s="5"/>
      <c r="I21901" s="102"/>
      <c r="W21901">
        <f t="shared" si="2288"/>
      </c>
      <c r="X21901">
        <f t="shared" si="2289"/>
      </c>
      <c r="Y21901">
        <f t="shared" si="2290"/>
      </c>
      <c r="Z21901">
        <f t="shared" si="2291"/>
      </c>
    </row>
    <row r="21902" spans="1:26">
      <c r="A21902" s="5"/>
      <c r="B21902" s="8"/>
      <c r="C21902" s="5"/>
      <c r="D21902" s="5"/>
      <c r="E21902" s="5"/>
      <c r="F21902" s="6"/>
      <c r="G21902" s="5"/>
      <c r="H21902" s="5"/>
      <c r="I21902" s="102"/>
      <c r="W21902">
        <f t="shared" si="2288"/>
      </c>
      <c r="X21902">
        <f t="shared" si="2289"/>
      </c>
      <c r="Y21902">
        <f t="shared" si="2290"/>
      </c>
      <c r="Z21902">
        <f t="shared" si="2291"/>
      </c>
    </row>
    <row r="21903" spans="1:26">
      <c r="A21903" s="5"/>
      <c r="B21903" s="8"/>
      <c r="C21903" s="5"/>
      <c r="D21903" s="5"/>
      <c r="E21903" s="5"/>
      <c r="F21903" s="6"/>
      <c r="G21903" s="5"/>
      <c r="H21903" s="5"/>
      <c r="I21903" s="102"/>
      <c r="W21903">
        <f t="shared" si="2288"/>
      </c>
      <c r="X21903">
        <f t="shared" si="2289"/>
      </c>
      <c r="Y21903">
        <f t="shared" si="2290"/>
      </c>
      <c r="Z21903">
        <f t="shared" si="2291"/>
      </c>
    </row>
    <row r="21904" spans="1:26">
      <c r="A21904" s="5"/>
      <c r="B21904" s="8"/>
      <c r="C21904" s="5"/>
      <c r="D21904" s="5"/>
      <c r="E21904" s="5"/>
      <c r="F21904" s="6"/>
      <c r="G21904" s="5"/>
      <c r="H21904" s="5"/>
      <c r="I21904" s="102"/>
      <c r="W21904">
        <f t="shared" si="2288"/>
      </c>
      <c r="X21904">
        <f t="shared" si="2289"/>
      </c>
      <c r="Y21904">
        <f t="shared" si="2290"/>
      </c>
      <c r="Z21904">
        <f t="shared" si="2291"/>
      </c>
    </row>
    <row r="21905" spans="1:26">
      <c r="A21905" s="5"/>
      <c r="B21905" s="8"/>
      <c r="C21905" s="5"/>
      <c r="D21905" s="5"/>
      <c r="E21905" s="5"/>
      <c r="F21905" s="6"/>
      <c r="G21905" s="5"/>
      <c r="H21905" s="5"/>
      <c r="I21905" s="102"/>
      <c r="W21905">
        <f t="shared" si="2288"/>
      </c>
      <c r="X21905">
        <f t="shared" si="2289"/>
      </c>
      <c r="Y21905">
        <f t="shared" si="2290"/>
      </c>
      <c r="Z21905">
        <f t="shared" si="2291"/>
      </c>
    </row>
    <row r="21906" spans="1:26">
      <c r="A21906" s="5"/>
      <c r="B21906" s="8"/>
      <c r="C21906" s="5"/>
      <c r="D21906" s="5"/>
      <c r="E21906" s="5"/>
      <c r="F21906" s="6"/>
      <c r="G21906" s="5"/>
      <c r="H21906" s="5"/>
      <c r="I21906" s="102"/>
      <c r="W21906">
        <f t="shared" si="2288"/>
      </c>
      <c r="X21906">
        <f t="shared" si="2289"/>
      </c>
      <c r="Y21906">
        <f t="shared" si="2290"/>
      </c>
      <c r="Z21906">
        <f t="shared" si="2291"/>
      </c>
    </row>
    <row r="21907" spans="1:26" ht="15.75" thickBot="1">
      <c r="A21907" s="107"/>
      <c r="B21907" s="8"/>
      <c r="C21907" s="5"/>
      <c r="D21907" s="873"/>
      <c r="E21907" s="23"/>
      <c r="F21907" s="23"/>
      <c r="G21907" s="24"/>
      <c r="H21907" s="23"/>
      <c r="I21907" s="874"/>
      <c r="W21907">
        <f t="shared" si="2288"/>
      </c>
      <c r="X21907">
        <f t="shared" si="2289"/>
      </c>
      <c r="Y21907">
        <f t="shared" si="2290"/>
      </c>
      <c r="Z21907">
        <f t="shared" si="2291"/>
      </c>
    </row>
    <row r="21908" spans="1:26" ht="21">
      <c r="A21908" s="33"/>
      <c r="B21908" s="212"/>
      <c r="C21908" s="212"/>
      <c r="D21908" s="91"/>
      <c r="E21908" s="91"/>
      <c r="F21908" s="91"/>
      <c r="G21908" s="92" t="s">
        <v>19</v>
      </c>
      <c r="H21908" s="91"/>
      <c r="I21908" s="111">
        <f>SUM(I21892:I21907)</f>
      </c>
      <c r="L21908">
        <f>SUM(L21892:L21907)</f>
      </c>
      <c r="W21908">
        <f t="shared" si="2288"/>
      </c>
      <c r="X21908">
        <f t="shared" si="2289"/>
      </c>
      <c r="Y21908">
        <f t="shared" si="2290"/>
      </c>
      <c r="Z21908">
        <f t="shared" si="2291"/>
      </c>
    </row>
    <row r="21909" spans="1:26">
      <c r="A21909" s="221"/>
      <c r="B21909" s="222"/>
      <c r="C21909" s="222"/>
      <c r="D21909" s="69" t="s">
        <v>520</v>
      </c>
      <c r="E21909" s="69"/>
      <c r="F21909" s="69"/>
      <c r="G21909" s="69"/>
      <c r="H21909" s="112">
        <v>1</v>
      </c>
      <c r="I21909" s="61">
        <f>+L21908*H21909</f>
      </c>
      <c r="W21909">
        <f t="shared" si="2288"/>
      </c>
      <c r="X21909">
        <f t="shared" si="2289"/>
      </c>
      <c r="Y21909">
        <f t="shared" si="2290"/>
      </c>
      <c r="Z21909">
        <f t="shared" si="2291"/>
      </c>
    </row>
    <row r="21910" spans="1:26">
      <c r="A21910" s="33"/>
      <c r="B21910" s="10"/>
      <c r="C21910" s="10"/>
      <c r="D21910" s="132"/>
      <c r="E21910" s="132"/>
      <c r="F21910" s="132"/>
      <c r="G21910" s="132"/>
      <c r="H21910" s="133"/>
      <c r="I21910" s="61"/>
      <c r="W21910">
        <f t="shared" si="2288"/>
      </c>
      <c r="X21910">
        <f t="shared" si="2289"/>
      </c>
      <c r="Y21910">
        <f t="shared" si="2290"/>
      </c>
      <c r="Z21910">
        <f t="shared" si="2291"/>
      </c>
    </row>
    <row r="21911" spans="1:26" ht="15.75" thickBot="1">
      <c r="A21911" s="33"/>
      <c r="B21911" s="11" t="s">
        <v>20</v>
      </c>
      <c r="C21911" s="35"/>
      <c r="D21911" s="35"/>
      <c r="E21911" s="35"/>
      <c r="F21911" s="35"/>
      <c r="G21911" s="35"/>
      <c r="H21911" s="35"/>
      <c r="I21911" s="36"/>
      <c r="W21911">
        <f t="shared" si="2288"/>
      </c>
      <c r="X21911">
        <f t="shared" si="2289"/>
      </c>
      <c r="Y21911">
        <f t="shared" si="2290"/>
      </c>
      <c r="Z21911">
        <f t="shared" si="2291"/>
      </c>
    </row>
    <row r="21912" spans="1:26" ht="15.75" thickBot="1">
      <c r="A21912" s="37"/>
      <c r="B21912" s="38"/>
      <c r="C21912" s="39" t="s">
        <v>21</v>
      </c>
      <c r="D21912" s="40">
        <f>SUM(D21892:D21911)</f>
      </c>
      <c r="E21912" s="41">
        <f>IF(H21912=I21912,"OK","NO")</f>
      </c>
      <c r="F21912" s="40">
        <f>SUM(F21892:F21911)</f>
      </c>
      <c r="G21912" s="40">
        <f>SUM(G21892:G21911)</f>
      </c>
      <c r="H21912" s="41">
        <f>SUMPRODUCT(F21892:F21909,H21892:H21909)</f>
      </c>
      <c r="I21912" s="43">
        <f>+I21908-I21909</f>
      </c>
      <c r="W21912">
        <f t="shared" si="2288"/>
      </c>
      <c r="X21912">
        <f t="shared" si="2289"/>
      </c>
      <c r="Y21912">
        <f t="shared" si="2290"/>
      </c>
      <c r="Z21912">
        <f t="shared" si="2291"/>
      </c>
    </row>
    <row r="21913" spans="1:26" ht="15.75" thickBot="1">
      <c r="A21913" s="44"/>
      <c r="B21913" s="116"/>
      <c r="C21913" s="45"/>
      <c r="D21913" s="45"/>
      <c r="E21913" s="45"/>
      <c r="F21913" s="45"/>
      <c r="G21913" s="45"/>
      <c r="H21913" s="45"/>
      <c r="I21913" s="47"/>
      <c r="W21913">
        <f t="shared" si="2288"/>
      </c>
      <c r="X21913">
        <f t="shared" si="2289"/>
      </c>
      <c r="Y21913">
        <f t="shared" si="2290"/>
      </c>
      <c r="Z21913">
        <f t="shared" si="2291"/>
      </c>
    </row>
    <row r="21914" spans="1:26">
      <c r="A21914" s="12" t="s">
        <v>315</v>
      </c>
      <c r="B21914" s="12"/>
      <c r="W21914">
        <f t="shared" si="2288"/>
      </c>
      <c r="X21914">
        <f t="shared" si="2289"/>
      </c>
      <c r="Y21914">
        <f t="shared" si="2290"/>
      </c>
      <c r="Z21914">
        <f t="shared" si="2291"/>
      </c>
    </row>
    <row r="21915" spans="1:26">
      <c r="W21915">
        <f t="shared" si="2288"/>
      </c>
      <c r="X21915">
        <f t="shared" si="2289"/>
      </c>
      <c r="Y21915">
        <f t="shared" si="2290"/>
      </c>
      <c r="Z21915">
        <f t="shared" si="2291"/>
      </c>
    </row>
    <row r="21916" spans="1:26">
      <c r="W21916">
        <f t="shared" si="2288"/>
      </c>
      <c r="X21916">
        <f t="shared" si="2289"/>
      </c>
      <c r="Y21916">
        <f t="shared" si="2290"/>
      </c>
      <c r="Z21916">
        <f t="shared" si="2291"/>
      </c>
    </row>
    <row r="21917" spans="1:26">
      <c r="A21917" s="1562" t="s">
        <v>0</v>
      </c>
      <c r="B21917" s="1562"/>
      <c r="C21917" s="1562"/>
      <c r="D21917" s="1562"/>
      <c r="E21917" s="1562"/>
      <c r="F21917" s="1562"/>
      <c r="G21917" s="1562"/>
      <c r="H21917" s="1562"/>
      <c r="I21917" s="1562"/>
      <c r="W21917">
        <f t="shared" si="2288"/>
      </c>
      <c r="X21917">
        <f t="shared" si="2289"/>
      </c>
      <c r="Y21917">
        <f t="shared" si="2290"/>
      </c>
      <c r="Z21917">
        <f t="shared" si="2291"/>
      </c>
    </row>
    <row r="21918" spans="1:26">
      <c r="W21918">
        <f t="shared" si="2288"/>
      </c>
      <c r="X21918">
        <f t="shared" si="2289"/>
      </c>
      <c r="Y21918">
        <f t="shared" si="2290"/>
      </c>
      <c r="Z21918">
        <f t="shared" si="2291"/>
      </c>
    </row>
    <row r="21919" spans="1:26">
      <c r="A21919" s="1" t="s">
        <v>1</v>
      </c>
      <c r="B21919" s="124"/>
      <c r="C21919" s="124"/>
      <c r="D21919" s="124"/>
      <c r="E21919" s="124"/>
      <c r="G21919" s="489" t="s">
        <v>2</v>
      </c>
      <c r="H21919" s="3" t="s">
        <v>2905</v>
      </c>
      <c r="I21919" s="124"/>
      <c r="W21919">
        <f t="shared" si="2288"/>
      </c>
      <c r="X21919">
        <f t="shared" si="2289"/>
      </c>
      <c r="Y21919">
        <f t="shared" si="2290"/>
      </c>
      <c r="Z21919">
        <f t="shared" si="2291"/>
      </c>
    </row>
    <row r="21920" spans="1:26">
      <c r="A21920" s="22"/>
      <c r="F21920" s="4"/>
      <c r="G21920" s="488" t="s">
        <v>1440</v>
      </c>
      <c r="H21920" s="1" t="s">
        <v>2928</v>
      </c>
      <c r="W21920">
        <f t="shared" si="2288"/>
      </c>
      <c r="X21920">
        <f t="shared" si="2289"/>
      </c>
      <c r="Y21920">
        <f t="shared" si="2290"/>
      </c>
      <c r="Z21920">
        <f t="shared" si="2291"/>
      </c>
    </row>
    <row r="21921" spans="1:26">
      <c r="A21921" s="160" t="inlineStr">
        <is>
          <t>Dealer-357</t>
        </is>
      </c>
      <c r="B21921" s="1"/>
      <c r="W21921">
        <f t="shared" si="2288"/>
      </c>
      <c r="X21921">
        <f t="shared" si="2289"/>
      </c>
      <c r="Y21921">
        <f t="shared" si="2290"/>
      </c>
      <c r="Z21921">
        <f t="shared" si="2291"/>
      </c>
    </row>
    <row r="21922" spans="1:26">
      <c r="A21922" s="160" t="inlineStr">
        <is>
          <t>Address line (redacted)</t>
        </is>
      </c>
      <c r="B21922" s="1"/>
      <c r="W21922">
        <f t="shared" si="2288"/>
      </c>
      <c r="X21922">
        <f t="shared" si="2289"/>
      </c>
      <c r="Y21922">
        <f t="shared" si="2290"/>
      </c>
      <c r="Z21922">
        <f t="shared" si="2291"/>
      </c>
    </row>
    <row r="21923" spans="1:26">
      <c r="A21923" s="160" t="inlineStr">
        <is>
          <t>Address line (redacted)</t>
        </is>
      </c>
      <c r="B21923" s="243"/>
      <c r="W21923">
        <f t="shared" si="2288"/>
      </c>
      <c r="X21923">
        <f t="shared" si="2289"/>
      </c>
      <c r="Y21923">
        <f t="shared" si="2290"/>
      </c>
      <c r="Z21923">
        <f t="shared" si="2291"/>
      </c>
    </row>
    <row r="21924" spans="1:26">
      <c r="B21924" s="1" t="inlineStr">
        <is>
          <t>GSTIN-MASKED</t>
        </is>
      </c>
      <c r="W21924">
        <f t="shared" si="2288"/>
      </c>
      <c r="X21924">
        <f t="shared" si="2289"/>
      </c>
      <c r="Y21924">
        <f t="shared" si="2290"/>
      </c>
      <c r="Z21924">
        <f t="shared" si="2291"/>
      </c>
    </row>
    <row r="21925" spans="1:26">
      <c r="A21925" s="1" t="s">
        <v>5</v>
      </c>
      <c r="W21925">
        <f t="shared" si="2288"/>
      </c>
      <c r="X21925">
        <f t="shared" si="2289"/>
      </c>
      <c r="Y21925">
        <f t="shared" si="2290"/>
      </c>
      <c r="Z21925">
        <f t="shared" si="2291"/>
      </c>
    </row>
    <row r="21926" spans="1:26">
      <c r="A21926" s="1" t="s">
        <v>6</v>
      </c>
      <c r="W21926">
        <f t="shared" si="2288"/>
      </c>
      <c r="X21926">
        <f t="shared" si="2289"/>
      </c>
      <c r="Y21926">
        <f t="shared" si="2290"/>
      </c>
      <c r="Z21926">
        <f t="shared" si="2291"/>
      </c>
    </row>
    <row r="21927" spans="1:26" ht="15.75" thickBot="1">
      <c r="A21927" s="1" t="s">
        <v>7</v>
      </c>
      <c r="W21927">
        <f t="shared" si="2288"/>
      </c>
      <c r="X21927">
        <f t="shared" si="2289"/>
      </c>
      <c r="Y21927">
        <f t="shared" si="2290"/>
      </c>
      <c r="Z21927">
        <f t="shared" si="2291"/>
      </c>
    </row>
    <row r="21928" spans="1:26" ht="24.75" thickBot="1">
      <c r="A21928" s="162" t="s">
        <v>8</v>
      </c>
      <c r="B21928" s="163" t="s">
        <v>9</v>
      </c>
      <c r="C21928" s="163" t="s">
        <v>10</v>
      </c>
      <c r="D21928" s="164" t="s">
        <v>11</v>
      </c>
      <c r="E21928" s="164" t="s">
        <v>12</v>
      </c>
      <c r="F21928" s="164" t="s">
        <v>13</v>
      </c>
      <c r="G21928" s="164" t="s">
        <v>14</v>
      </c>
      <c r="H21928" s="165" t="s">
        <v>15</v>
      </c>
      <c r="I21928" s="166" t="s">
        <v>16</v>
      </c>
      <c r="W21928">
        <f t="shared" si="2288"/>
      </c>
      <c r="X21928">
        <f t="shared" si="2289"/>
      </c>
      <c r="Y21928">
        <f t="shared" si="2290"/>
      </c>
      <c r="Z21928">
        <f t="shared" si="2291"/>
      </c>
    </row>
    <row r="21929" spans="1:26">
      <c r="A21929" s="57"/>
      <c r="B21929" s="1566" t="s">
        <v>300</v>
      </c>
      <c r="C21929" s="1567"/>
      <c r="D21929" s="5"/>
      <c r="E21929" s="5"/>
      <c r="F21929" s="5"/>
      <c r="G21929" s="6"/>
      <c r="H21929" s="5"/>
      <c r="I21929" s="58"/>
      <c r="W21929">
        <f t="shared" si="2288"/>
      </c>
      <c r="X21929">
        <f t="shared" si="2289"/>
      </c>
      <c r="Y21929">
        <f t="shared" si="2290"/>
      </c>
      <c r="Z21929">
        <f t="shared" si="2291"/>
      </c>
    </row>
    <row r="21930" spans="1:26">
      <c r="A21930" s="5">
        <v>1</v>
      </c>
      <c r="B21930" s="17" t="s">
        <v>2933</v>
      </c>
      <c r="C21930" s="88" t="s">
        <v>303</v>
      </c>
      <c r="D21930" s="5"/>
      <c r="F21930" s="6">
        <v>2</v>
      </c>
      <c r="G21930" s="5">
        <f>+F21930</f>
      </c>
      <c r="H21930" s="5">
        <v>1</v>
      </c>
      <c r="I21930" s="58">
        <f>+H21930*G21930</f>
      </c>
      <c r="W21930">
        <f t="shared" si="2288"/>
      </c>
      <c r="X21930">
        <f t="shared" si="2289"/>
      </c>
      <c r="Y21930">
        <f t="shared" si="2290"/>
      </c>
      <c r="Z21930">
        <f t="shared" si="2291"/>
      </c>
    </row>
    <row r="21931" spans="1:26">
      <c r="A21931" s="5"/>
      <c r="B21931" s="836"/>
      <c r="C21931" s="587"/>
      <c r="D21931" s="5"/>
      <c r="E21931" s="5"/>
      <c r="F21931" s="5"/>
      <c r="G21931" s="9"/>
      <c r="H21931" s="312"/>
      <c r="I21931" s="58"/>
      <c r="W21931">
        <f t="shared" si="2288"/>
      </c>
      <c r="X21931">
        <f t="shared" si="2289"/>
      </c>
      <c r="Y21931">
        <f t="shared" si="2290"/>
      </c>
      <c r="Z21931">
        <f t="shared" si="2291"/>
      </c>
    </row>
    <row r="21932" spans="1:26">
      <c r="A21932" s="167"/>
      <c r="B21932" s="8"/>
      <c r="C21932" s="9"/>
      <c r="D21932" s="107"/>
      <c r="E21932" s="5"/>
      <c r="F21932" s="5"/>
      <c r="G21932" s="9"/>
      <c r="H21932" s="5"/>
      <c r="I21932" s="58"/>
      <c r="W21932">
        <f t="shared" si="2288"/>
      </c>
      <c r="X21932">
        <f t="shared" si="2289"/>
      </c>
      <c r="Y21932">
        <f t="shared" si="2290"/>
      </c>
      <c r="Z21932">
        <f t="shared" si="2291"/>
      </c>
    </row>
    <row r="21933" spans="1:26">
      <c r="A21933" s="167"/>
      <c r="B21933" s="8"/>
      <c r="C21933" s="9"/>
      <c r="D21933" s="107"/>
      <c r="E21933" s="5"/>
      <c r="F21933" s="5"/>
      <c r="G21933" s="9"/>
      <c r="H21933" s="5"/>
      <c r="I21933" s="58"/>
      <c r="W21933">
        <f t="shared" si="2288"/>
      </c>
      <c r="X21933">
        <f t="shared" si="2289"/>
      </c>
      <c r="Y21933">
        <f t="shared" si="2290"/>
      </c>
      <c r="Z21933">
        <f t="shared" si="2291"/>
      </c>
    </row>
    <row r="21934" spans="1:26">
      <c r="A21934" s="57"/>
      <c r="B21934" s="244"/>
      <c r="C21934" s="104"/>
      <c r="D21934" s="184"/>
      <c r="E21934" s="184"/>
      <c r="F21934" s="245"/>
      <c r="G21934" s="187"/>
      <c r="H21934" s="184"/>
      <c r="I21934" s="108"/>
      <c r="W21934">
        <f t="shared" si="2288"/>
      </c>
      <c r="X21934">
        <f t="shared" si="2289"/>
      </c>
      <c r="Y21934">
        <f t="shared" si="2290"/>
      </c>
      <c r="Z21934">
        <f t="shared" si="2291"/>
      </c>
    </row>
    <row r="21935" spans="1:26">
      <c r="A21935" s="57"/>
      <c r="B21935" s="244"/>
      <c r="C21935" s="104"/>
      <c r="D21935" s="184"/>
      <c r="E21935" s="184"/>
      <c r="F21935" s="245"/>
      <c r="G21935" s="187"/>
      <c r="H21935" s="184"/>
      <c r="I21935" s="108"/>
      <c r="W21935">
        <f t="shared" si="2288"/>
      </c>
      <c r="X21935">
        <f t="shared" si="2289"/>
      </c>
      <c r="Y21935">
        <f t="shared" si="2290"/>
      </c>
      <c r="Z21935">
        <f t="shared" si="2291"/>
      </c>
    </row>
    <row r="21936" spans="1:26">
      <c r="A21936" s="57"/>
      <c r="B21936" s="244"/>
      <c r="C21936" s="104"/>
      <c r="D21936" s="184"/>
      <c r="E21936" s="184"/>
      <c r="F21936" s="245"/>
      <c r="G21936" s="187"/>
      <c r="H21936" s="184"/>
      <c r="I21936" s="108"/>
      <c r="W21936">
        <f t="shared" si="2288"/>
      </c>
      <c r="X21936">
        <f t="shared" si="2289"/>
      </c>
      <c r="Y21936">
        <f t="shared" si="2290"/>
      </c>
      <c r="Z21936">
        <f t="shared" si="2291"/>
      </c>
    </row>
    <row r="21937" spans="1:26">
      <c r="A21937" s="57"/>
      <c r="B21937" s="1602" t="s">
        <v>2985</v>
      </c>
      <c r="C21937" s="1603"/>
      <c r="D21937" s="184"/>
      <c r="E21937" s="184"/>
      <c r="F21937" s="245"/>
      <c r="G21937" s="187"/>
      <c r="H21937" s="184"/>
      <c r="I21937" s="108"/>
      <c r="W21937">
        <f t="shared" si="2288"/>
      </c>
      <c r="X21937">
        <f t="shared" si="2289"/>
      </c>
      <c r="Y21937">
        <f t="shared" si="2290"/>
      </c>
      <c r="Z21937">
        <f t="shared" si="2291"/>
      </c>
    </row>
    <row r="21938" spans="1:26">
      <c r="A21938" s="57"/>
      <c r="B21938" s="1798"/>
      <c r="C21938" s="1799"/>
      <c r="D21938" s="184"/>
      <c r="E21938" s="184"/>
      <c r="F21938" s="245"/>
      <c r="G21938" s="187"/>
      <c r="H21938" s="184"/>
      <c r="I21938" s="108"/>
      <c r="W21938">
        <f t="shared" si="2288"/>
      </c>
      <c r="X21938">
        <f t="shared" si="2289"/>
      </c>
      <c r="Y21938">
        <f t="shared" si="2290"/>
      </c>
      <c r="Z21938">
        <f t="shared" si="2291"/>
      </c>
    </row>
    <row r="21939" spans="1:26">
      <c r="A21939" s="57"/>
      <c r="B21939" s="1604"/>
      <c r="C21939" s="1605"/>
      <c r="D21939" s="184"/>
      <c r="E21939" s="184"/>
      <c r="F21939" s="245"/>
      <c r="G21939" s="187"/>
      <c r="H21939" s="184"/>
      <c r="I21939" s="108"/>
      <c r="W21939">
        <f t="shared" si="2288"/>
      </c>
      <c r="X21939">
        <f t="shared" si="2289"/>
      </c>
      <c r="Y21939">
        <f t="shared" si="2290"/>
      </c>
      <c r="Z21939">
        <f t="shared" si="2291"/>
      </c>
    </row>
    <row r="21940" spans="1:26">
      <c r="A21940" s="57"/>
      <c r="B21940" s="244"/>
      <c r="C21940" s="104"/>
      <c r="D21940" s="184"/>
      <c r="E21940" s="184"/>
      <c r="F21940" s="245"/>
      <c r="G21940" s="187"/>
      <c r="H21940" s="184"/>
      <c r="I21940" s="108"/>
      <c r="W21940">
        <f t="shared" si="2288"/>
      </c>
      <c r="X21940">
        <f t="shared" si="2289"/>
      </c>
      <c r="Y21940">
        <f t="shared" si="2290"/>
      </c>
      <c r="Z21940">
        <f t="shared" si="2291"/>
      </c>
    </row>
    <row r="21941" spans="1:26">
      <c r="A21941" s="57"/>
      <c r="B21941" s="246"/>
      <c r="C21941" s="246"/>
      <c r="D21941" s="184"/>
      <c r="E21941" s="184"/>
      <c r="F21941" s="245"/>
      <c r="G21941" s="187"/>
      <c r="H21941" s="184"/>
      <c r="I21941" s="108"/>
      <c r="W21941">
        <f t="shared" si="2288"/>
      </c>
      <c r="X21941">
        <f t="shared" si="2289"/>
      </c>
      <c r="Y21941">
        <f t="shared" si="2290"/>
      </c>
      <c r="Z21941">
        <f t="shared" si="2291"/>
      </c>
    </row>
    <row r="21942" spans="1:26">
      <c r="A21942" s="57"/>
      <c r="B21942" s="246"/>
      <c r="C21942" s="246"/>
      <c r="D21942" s="184"/>
      <c r="E21942" s="184"/>
      <c r="F21942" s="245"/>
      <c r="G21942" s="187"/>
      <c r="H21942" s="184"/>
      <c r="I21942" s="108"/>
      <c r="W21942">
        <f t="shared" si="2288"/>
      </c>
      <c r="X21942">
        <f t="shared" si="2289"/>
      </c>
      <c r="Y21942">
        <f t="shared" si="2290"/>
      </c>
      <c r="Z21942">
        <f t="shared" si="2291"/>
      </c>
    </row>
    <row r="21943" spans="1:26">
      <c r="A21943" s="57"/>
      <c r="B21943" s="246"/>
      <c r="C21943" s="246"/>
      <c r="D21943" s="184"/>
      <c r="E21943" s="184"/>
      <c r="F21943" s="245"/>
      <c r="G21943" s="187"/>
      <c r="H21943" s="184"/>
      <c r="I21943" s="108"/>
      <c r="W21943">
        <f t="shared" si="2288"/>
      </c>
      <c r="X21943">
        <f t="shared" si="2289"/>
      </c>
      <c r="Y21943">
        <f t="shared" si="2290"/>
      </c>
      <c r="Z21943">
        <f t="shared" si="2291"/>
      </c>
    </row>
    <row r="21944" spans="1:26" ht="15.75" thickBot="1">
      <c r="A21944" s="33"/>
      <c r="B21944" s="17"/>
      <c r="C21944" s="88"/>
      <c r="D21944" s="23"/>
      <c r="E21944" s="23"/>
      <c r="F21944" s="171"/>
      <c r="G21944" s="24"/>
      <c r="H21944" s="23"/>
      <c r="I21944" s="172"/>
      <c r="W21944">
        <f t="shared" si="2288"/>
      </c>
      <c r="X21944">
        <f t="shared" si="2289"/>
      </c>
      <c r="Y21944">
        <f t="shared" si="2290"/>
      </c>
      <c r="Z21944">
        <f t="shared" si="2291"/>
      </c>
    </row>
    <row r="21945" spans="1:26">
      <c r="A21945" s="37"/>
      <c r="B21945" s="17"/>
      <c r="C21945" s="10"/>
      <c r="D21945" s="91"/>
      <c r="E21945" s="91"/>
      <c r="F21945" s="91"/>
      <c r="G21945" s="92" t="s">
        <v>19</v>
      </c>
      <c r="H21945" s="91"/>
      <c r="I21945" s="111">
        <f>SUM(I21929:I21944)</f>
      </c>
      <c r="W21945">
        <f t="shared" si="2288"/>
      </c>
      <c r="X21945">
        <f t="shared" si="2289"/>
      </c>
      <c r="Y21945">
        <f t="shared" si="2290"/>
      </c>
      <c r="Z21945">
        <f t="shared" si="2291"/>
      </c>
    </row>
    <row r="21946" spans="1:26" ht="15.75" thickBot="1">
      <c r="A21946" s="33"/>
      <c r="B21946" s="11" t="s">
        <v>20</v>
      </c>
      <c r="C21946" s="35"/>
      <c r="D21946" s="35"/>
      <c r="E21946" s="173"/>
      <c r="F21946" s="173"/>
      <c r="G21946" s="173"/>
      <c r="H21946" s="247"/>
      <c r="I21946" s="174"/>
      <c r="W21946">
        <f t="shared" si="2288"/>
      </c>
      <c r="X21946">
        <f t="shared" si="2289"/>
      </c>
      <c r="Y21946">
        <f t="shared" si="2290"/>
      </c>
      <c r="Z21946">
        <f t="shared" si="2291"/>
      </c>
    </row>
    <row r="21947" spans="1:26" ht="15.75" thickBot="1">
      <c r="A21947" s="175"/>
      <c r="B21947" s="38"/>
      <c r="C21947" s="39" t="s">
        <v>21</v>
      </c>
      <c r="D21947" s="40">
        <f>SUM(D21929:D21946)</f>
      </c>
      <c r="E21947" s="41">
        <f>IF(H21947=I21947,"OK","NO")</f>
      </c>
      <c r="F21947" s="176">
        <f>SUM(F21929:F21946)</f>
      </c>
      <c r="G21947" s="40">
        <f>SUM(G21929:G21946)</f>
      </c>
      <c r="H21947" s="41">
        <f>SUMPRODUCT(F21929:F21944,H21929:H21944)</f>
      </c>
      <c r="I21947" s="43">
        <f>+I21945-I21946</f>
      </c>
      <c r="J21947">
        <f>+I21947/40</f>
      </c>
      <c r="W21947">
        <f t="shared" si="2288"/>
      </c>
      <c r="X21947">
        <f t="shared" si="2289"/>
      </c>
      <c r="Y21947">
        <f t="shared" si="2290"/>
      </c>
      <c r="Z21947">
        <f t="shared" si="2291"/>
      </c>
    </row>
    <row r="21948" spans="1:26" ht="15.75" thickBot="1">
      <c r="A21948" s="44"/>
      <c r="B21948" s="116"/>
      <c r="C21948" s="45"/>
      <c r="D21948" s="45"/>
      <c r="E21948" s="45"/>
      <c r="F21948" s="45"/>
      <c r="G21948" s="45"/>
      <c r="H21948" s="45"/>
      <c r="I21948" s="47"/>
      <c r="W21948">
        <f t="shared" si="2288"/>
      </c>
      <c r="X21948">
        <f t="shared" si="2289"/>
      </c>
      <c r="Y21948">
        <f t="shared" si="2290"/>
      </c>
      <c r="Z21948">
        <f t="shared" si="2291"/>
      </c>
    </row>
    <row r="21949" spans="1:26">
      <c r="A21949" s="12" t="s">
        <v>432</v>
      </c>
      <c r="B21949" s="12"/>
      <c r="C21949" s="12"/>
      <c r="D21949" s="13"/>
      <c r="E21949" s="14"/>
      <c r="F21949" s="14"/>
      <c r="G21949" s="14"/>
      <c r="H21949" s="2"/>
      <c r="I21949" s="12"/>
      <c r="W21949">
        <f t="shared" si="2288"/>
      </c>
      <c r="X21949">
        <f t="shared" si="2289"/>
      </c>
      <c r="Y21949">
        <f t="shared" si="2290"/>
      </c>
      <c r="Z21949">
        <f t="shared" si="2291"/>
      </c>
    </row>
    <row r="21950" spans="1:26">
      <c r="W21950">
        <f t="shared" si="2288"/>
      </c>
      <c r="X21950">
        <f t="shared" si="2289"/>
      </c>
      <c r="Y21950">
        <f t="shared" si="2290"/>
      </c>
      <c r="Z21950">
        <f t="shared" si="2291"/>
      </c>
    </row>
    <row r="21951" spans="1:26">
      <c r="W21951">
        <f t="shared" si="2288"/>
      </c>
      <c r="X21951">
        <f t="shared" si="2289"/>
      </c>
      <c r="Y21951">
        <f t="shared" si="2290"/>
      </c>
      <c r="Z21951">
        <f t="shared" si="2291"/>
      </c>
    </row>
    <row r="21952" spans="1:26">
      <c r="W21952">
        <f t="shared" si="2288"/>
      </c>
      <c r="X21952">
        <f t="shared" si="2289"/>
      </c>
      <c r="Y21952">
        <f t="shared" si="2290"/>
      </c>
      <c r="Z21952">
        <f t="shared" si="2291"/>
      </c>
    </row>
    <row r="21953" spans="1:26">
      <c r="A21953" s="1562" t="s">
        <v>0</v>
      </c>
      <c r="B21953" s="1562"/>
      <c r="C21953" s="1562"/>
      <c r="D21953" s="1562"/>
      <c r="E21953" s="1562"/>
      <c r="F21953" s="1562"/>
      <c r="G21953" s="1562"/>
      <c r="H21953" s="1562"/>
      <c r="I21953" s="1562"/>
      <c r="W21953">
        <f t="shared" si="2288"/>
      </c>
      <c r="X21953">
        <f t="shared" si="2289"/>
      </c>
      <c r="Y21953">
        <f t="shared" si="2290"/>
      </c>
      <c r="Z21953">
        <f t="shared" si="2291"/>
      </c>
    </row>
    <row r="21954" spans="1:26">
      <c r="W21954">
        <f t="shared" si="2288"/>
      </c>
      <c r="X21954">
        <f t="shared" si="2289"/>
      </c>
      <c r="Y21954">
        <f t="shared" si="2290"/>
      </c>
      <c r="Z21954">
        <f t="shared" si="2291"/>
      </c>
    </row>
    <row r="21955" spans="1:26">
      <c r="A21955" s="1" t="s">
        <v>1</v>
      </c>
      <c r="B21955" s="124"/>
      <c r="C21955" s="124"/>
      <c r="D21955" s="124"/>
      <c r="E21955" s="124"/>
      <c r="G21955" s="489" t="s">
        <v>2</v>
      </c>
      <c r="H21955" s="3" t="s">
        <v>2905</v>
      </c>
      <c r="I21955" s="124"/>
      <c r="W21955">
        <f t="shared" si="2288"/>
      </c>
      <c r="X21955">
        <f t="shared" si="2289"/>
      </c>
      <c r="Y21955">
        <f t="shared" si="2290"/>
      </c>
      <c r="Z21955">
        <f t="shared" si="2291"/>
      </c>
    </row>
    <row r="21956" spans="1:26">
      <c r="A21956" s="22" t="inlineStr">
        <is>
          <t>Dealer-358</t>
        </is>
      </c>
      <c r="F21956" s="4"/>
      <c r="G21956" s="488" t="s">
        <v>1440</v>
      </c>
      <c r="H21956" s="1" t="s">
        <v>2935</v>
      </c>
      <c r="W21956">
        <f t="shared" ref="W21956:W22019" si="2292">IF(LEFT($H21956&amp;"",5)="2019-",$H21956,W21955)</f>
      </c>
      <c r="X21956">
        <f t="shared" ref="X21956:X22019" si="2293">IF($W21956="",0,IF(COUNTIF($AB$2:$AB$80,$W21956)&gt;0,1,0))</f>
      </c>
      <c r="Y21956">
        <f t="shared" ref="Y21956:Y22019" si="2294">IF($C21956="","",UPPER(TRIM(IFERROR(LEFT($C21956&amp;"",FIND("/",$C21956&amp;"")-1),$C21956&amp;""))))</f>
      </c>
      <c r="Z21956">
        <f t="shared" ref="Z21956:Z22019" si="2295">IFERROR(IF(ISNUMBER($G21956),$G21956,0),0)</f>
      </c>
    </row>
    <row r="21957" spans="1:26">
      <c r="A21957" s="160"/>
      <c r="B21957" s="1"/>
      <c r="W21957">
        <f t="shared" si="2292"/>
      </c>
      <c r="X21957">
        <f t="shared" si="2293"/>
      </c>
      <c r="Y21957">
        <f t="shared" si="2294"/>
      </c>
      <c r="Z21957">
        <f t="shared" si="2295"/>
      </c>
    </row>
    <row r="21958" spans="1:26">
      <c r="A21958" s="160"/>
      <c r="B21958" s="1"/>
      <c r="W21958">
        <f t="shared" si="2292"/>
      </c>
      <c r="X21958">
        <f t="shared" si="2293"/>
      </c>
      <c r="Y21958">
        <f t="shared" si="2294"/>
      </c>
      <c r="Z21958">
        <f t="shared" si="2295"/>
      </c>
    </row>
    <row r="21959" spans="1:26">
      <c r="A21959" s="160"/>
      <c r="B21959" s="243"/>
      <c r="W21959">
        <f t="shared" si="2292"/>
      </c>
      <c r="X21959">
        <f t="shared" si="2293"/>
      </c>
      <c r="Y21959">
        <f t="shared" si="2294"/>
      </c>
      <c r="Z21959">
        <f t="shared" si="2295"/>
      </c>
    </row>
    <row r="21960" spans="1:26">
      <c r="B21960" s="1"/>
      <c r="W21960">
        <f t="shared" si="2292"/>
      </c>
      <c r="X21960">
        <f t="shared" si="2293"/>
      </c>
      <c r="Y21960">
        <f t="shared" si="2294"/>
      </c>
      <c r="Z21960">
        <f t="shared" si="2295"/>
      </c>
    </row>
    <row r="21961" spans="1:26">
      <c r="A21961" s="1" t="s">
        <v>5</v>
      </c>
      <c r="W21961">
        <f t="shared" si="2292"/>
      </c>
      <c r="X21961">
        <f t="shared" si="2293"/>
      </c>
      <c r="Y21961">
        <f t="shared" si="2294"/>
      </c>
      <c r="Z21961">
        <f t="shared" si="2295"/>
      </c>
    </row>
    <row r="21962" spans="1:26">
      <c r="A21962" s="1" t="s">
        <v>6</v>
      </c>
      <c r="W21962">
        <f t="shared" si="2292"/>
      </c>
      <c r="X21962">
        <f t="shared" si="2293"/>
      </c>
      <c r="Y21962">
        <f t="shared" si="2294"/>
      </c>
      <c r="Z21962">
        <f t="shared" si="2295"/>
      </c>
    </row>
    <row r="21963" spans="1:26" ht="15.75" thickBot="1">
      <c r="A21963" s="1" t="s">
        <v>7</v>
      </c>
      <c r="W21963">
        <f t="shared" si="2292"/>
      </c>
      <c r="X21963">
        <f t="shared" si="2293"/>
      </c>
      <c r="Y21963">
        <f t="shared" si="2294"/>
      </c>
      <c r="Z21963">
        <f t="shared" si="2295"/>
      </c>
    </row>
    <row r="21964" spans="1:26" ht="24.75" thickBot="1">
      <c r="A21964" s="162" t="s">
        <v>8</v>
      </c>
      <c r="B21964" s="163" t="s">
        <v>9</v>
      </c>
      <c r="C21964" s="163" t="s">
        <v>10</v>
      </c>
      <c r="D21964" s="164" t="s">
        <v>11</v>
      </c>
      <c r="E21964" s="164" t="s">
        <v>12</v>
      </c>
      <c r="F21964" s="164" t="s">
        <v>13</v>
      </c>
      <c r="G21964" s="164" t="s">
        <v>14</v>
      </c>
      <c r="H21964" s="165" t="s">
        <v>15</v>
      </c>
      <c r="I21964" s="166" t="s">
        <v>16</v>
      </c>
      <c r="W21964">
        <f t="shared" si="2292"/>
      </c>
      <c r="X21964">
        <f t="shared" si="2293"/>
      </c>
      <c r="Y21964">
        <f t="shared" si="2294"/>
      </c>
      <c r="Z21964">
        <f t="shared" si="2295"/>
      </c>
    </row>
    <row r="21965" spans="1:26">
      <c r="A21965" s="57"/>
      <c r="B21965" s="1566" t="s">
        <v>17</v>
      </c>
      <c r="C21965" s="1567"/>
      <c r="D21965" s="5"/>
      <c r="E21965" s="5"/>
      <c r="F21965" s="5"/>
      <c r="G21965" s="6"/>
      <c r="H21965" s="5"/>
      <c r="I21965" s="58"/>
      <c r="W21965">
        <f t="shared" si="2292"/>
      </c>
      <c r="X21965">
        <f t="shared" si="2293"/>
      </c>
      <c r="Y21965">
        <f t="shared" si="2294"/>
      </c>
      <c r="Z21965">
        <f t="shared" si="2295"/>
      </c>
    </row>
    <row r="21966" spans="1:26">
      <c r="A21966" s="5"/>
      <c r="B21966" s="8" t="s">
        <v>1103</v>
      </c>
      <c r="C21966" s="5" t="s">
        <v>1183</v>
      </c>
      <c r="D21966" s="5"/>
      <c r="E21966" s="10"/>
      <c r="F21966" s="845">
        <v>1</v>
      </c>
      <c r="G21966" s="5">
        <f>+F21966</f>
      </c>
      <c r="H21966" s="5">
        <v>1</v>
      </c>
      <c r="I21966" s="58">
        <f>+H21966*G21966</f>
      </c>
      <c r="W21966">
        <f t="shared" si="2292"/>
      </c>
      <c r="X21966">
        <f t="shared" si="2293"/>
      </c>
      <c r="Y21966">
        <f t="shared" si="2294"/>
      </c>
      <c r="Z21966">
        <f t="shared" si="2295"/>
      </c>
    </row>
    <row r="21967" spans="1:26">
      <c r="A21967" s="5"/>
      <c r="B21967" s="8" t="s">
        <v>790</v>
      </c>
      <c r="C21967" s="5" t="s">
        <v>791</v>
      </c>
      <c r="D21967" s="5"/>
      <c r="E21967" s="10"/>
      <c r="F21967" s="845">
        <v>1</v>
      </c>
      <c r="G21967" s="5">
        <f t="shared" ref="G21967:G21996" si="2296">+F21967</f>
      </c>
      <c r="H21967" s="5">
        <v>1</v>
      </c>
      <c r="I21967" s="58">
        <f t="shared" ref="I21967:I21998" si="2297">+H21967*G21967</f>
      </c>
      <c r="W21967">
        <f t="shared" si="2292"/>
      </c>
      <c r="X21967">
        <f t="shared" si="2293"/>
      </c>
      <c r="Y21967">
        <f t="shared" si="2294"/>
      </c>
      <c r="Z21967">
        <f t="shared" si="2295"/>
      </c>
    </row>
    <row r="21968" spans="1:26">
      <c r="A21968" s="167"/>
      <c r="B21968" s="8" t="s">
        <v>273</v>
      </c>
      <c r="C21968" s="5" t="s">
        <v>274</v>
      </c>
      <c r="D21968" s="5"/>
      <c r="E21968" s="10"/>
      <c r="F21968" s="845">
        <v>1</v>
      </c>
      <c r="G21968" s="5">
        <f t="shared" si="2296"/>
      </c>
      <c r="H21968" s="5">
        <v>1</v>
      </c>
      <c r="I21968" s="58">
        <f t="shared" si="2297"/>
      </c>
      <c r="W21968">
        <f t="shared" si="2292"/>
      </c>
      <c r="X21968">
        <f t="shared" si="2293"/>
      </c>
      <c r="Y21968">
        <f t="shared" si="2294"/>
      </c>
      <c r="Z21968">
        <f t="shared" si="2295"/>
      </c>
    </row>
    <row r="21969" spans="1:26">
      <c r="A21969" s="57"/>
      <c r="B21969" s="8" t="s">
        <v>458</v>
      </c>
      <c r="C21969" s="5" t="s">
        <v>457</v>
      </c>
      <c r="D21969" s="5"/>
      <c r="E21969" s="10"/>
      <c r="F21969" s="845">
        <v>1</v>
      </c>
      <c r="G21969" s="5">
        <f t="shared" si="2296"/>
      </c>
      <c r="H21969" s="5">
        <v>1</v>
      </c>
      <c r="I21969" s="58">
        <f t="shared" si="2297"/>
      </c>
      <c r="W21969">
        <f t="shared" si="2292"/>
      </c>
      <c r="X21969">
        <f t="shared" si="2293"/>
      </c>
      <c r="Y21969">
        <f t="shared" si="2294"/>
      </c>
      <c r="Z21969">
        <f t="shared" si="2295"/>
      </c>
    </row>
    <row r="21970" spans="1:26">
      <c r="A21970" s="57"/>
      <c r="B21970" s="8" t="s">
        <v>283</v>
      </c>
      <c r="C21970" s="5" t="s">
        <v>282</v>
      </c>
      <c r="D21970" s="5"/>
      <c r="E21970" s="10"/>
      <c r="F21970" s="845">
        <v>1</v>
      </c>
      <c r="G21970" s="5">
        <f t="shared" si="2296"/>
      </c>
      <c r="H21970" s="5">
        <v>1</v>
      </c>
      <c r="I21970" s="58">
        <f t="shared" si="2297"/>
      </c>
      <c r="W21970">
        <f t="shared" si="2292"/>
      </c>
      <c r="X21970">
        <f t="shared" si="2293"/>
      </c>
      <c r="Y21970">
        <f t="shared" si="2294"/>
      </c>
      <c r="Z21970">
        <f t="shared" si="2295"/>
      </c>
    </row>
    <row r="21971" spans="1:26">
      <c r="A21971" s="57"/>
      <c r="B21971" s="8" t="s">
        <v>488</v>
      </c>
      <c r="C21971" s="5" t="s">
        <v>506</v>
      </c>
      <c r="D21971" s="5"/>
      <c r="E21971" s="10"/>
      <c r="F21971" s="845">
        <v>1</v>
      </c>
      <c r="G21971" s="5">
        <f t="shared" si="2296"/>
      </c>
      <c r="H21971" s="5">
        <v>1</v>
      </c>
      <c r="I21971" s="58">
        <f t="shared" si="2297"/>
      </c>
      <c r="W21971">
        <f t="shared" si="2292"/>
      </c>
      <c r="X21971">
        <f t="shared" si="2293"/>
      </c>
      <c r="Y21971">
        <f t="shared" si="2294"/>
      </c>
      <c r="Z21971">
        <f t="shared" si="2295"/>
      </c>
    </row>
    <row r="21972" spans="1:26">
      <c r="A21972" s="57"/>
      <c r="B21972" s="8" t="s">
        <v>361</v>
      </c>
      <c r="C21972" s="5" t="s">
        <v>362</v>
      </c>
      <c r="D21972" s="5"/>
      <c r="E21972" s="10"/>
      <c r="F21972" s="845">
        <v>1</v>
      </c>
      <c r="G21972" s="5">
        <f t="shared" si="2296"/>
      </c>
      <c r="H21972" s="5">
        <v>1</v>
      </c>
      <c r="I21972" s="58">
        <f t="shared" si="2297"/>
      </c>
      <c r="W21972">
        <f t="shared" si="2292"/>
      </c>
      <c r="X21972">
        <f t="shared" si="2293"/>
      </c>
      <c r="Y21972">
        <f t="shared" si="2294"/>
      </c>
      <c r="Z21972">
        <f t="shared" si="2295"/>
      </c>
    </row>
    <row r="21973" spans="1:26">
      <c r="A21973" s="57"/>
      <c r="B21973" s="8" t="s">
        <v>2004</v>
      </c>
      <c r="C21973" s="5" t="s">
        <v>1243</v>
      </c>
      <c r="D21973" s="5"/>
      <c r="E21973" s="10"/>
      <c r="F21973" s="845">
        <v>1</v>
      </c>
      <c r="G21973" s="5">
        <f t="shared" si="2296"/>
      </c>
      <c r="H21973" s="5">
        <v>1</v>
      </c>
      <c r="I21973" s="58">
        <f t="shared" si="2297"/>
      </c>
      <c r="W21973">
        <f t="shared" si="2292"/>
      </c>
      <c r="X21973">
        <f t="shared" si="2293"/>
      </c>
      <c r="Y21973">
        <f t="shared" si="2294"/>
      </c>
      <c r="Z21973">
        <f t="shared" si="2295"/>
      </c>
    </row>
    <row r="21974" spans="1:26">
      <c r="A21974" s="57"/>
      <c r="B21974" s="8" t="s">
        <v>2005</v>
      </c>
      <c r="C21974" s="5" t="s">
        <v>2006</v>
      </c>
      <c r="D21974" s="5"/>
      <c r="E21974" s="10"/>
      <c r="F21974" s="845">
        <v>1</v>
      </c>
      <c r="G21974" s="5">
        <f t="shared" si="2296"/>
      </c>
      <c r="H21974" s="5">
        <v>1</v>
      </c>
      <c r="I21974" s="58">
        <f t="shared" si="2297"/>
      </c>
      <c r="W21974">
        <f t="shared" si="2292"/>
      </c>
      <c r="X21974">
        <f t="shared" si="2293"/>
      </c>
      <c r="Y21974">
        <f t="shared" si="2294"/>
      </c>
      <c r="Z21974">
        <f t="shared" si="2295"/>
      </c>
    </row>
    <row r="21975" spans="1:26">
      <c r="A21975" s="57"/>
      <c r="B21975" s="8" t="s">
        <v>2007</v>
      </c>
      <c r="C21975" s="5" t="s">
        <v>288</v>
      </c>
      <c r="D21975" s="5"/>
      <c r="E21975" s="10"/>
      <c r="F21975" s="845">
        <v>1</v>
      </c>
      <c r="G21975" s="5">
        <f t="shared" si="2296"/>
      </c>
      <c r="H21975" s="5">
        <v>1</v>
      </c>
      <c r="I21975" s="58">
        <f t="shared" si="2297"/>
      </c>
      <c r="W21975">
        <f t="shared" si="2292"/>
      </c>
      <c r="X21975">
        <f t="shared" si="2293"/>
      </c>
      <c r="Y21975">
        <f t="shared" si="2294"/>
      </c>
      <c r="Z21975">
        <f t="shared" si="2295"/>
      </c>
    </row>
    <row r="21976" spans="1:26" ht="36">
      <c r="A21976" s="57"/>
      <c r="B21976" s="15" t="s">
        <v>582</v>
      </c>
      <c r="C21976" s="5" t="s">
        <v>583</v>
      </c>
      <c r="D21976" s="5"/>
      <c r="E21976" s="10"/>
      <c r="F21976" s="845">
        <v>1</v>
      </c>
      <c r="G21976" s="5">
        <f t="shared" si="2296"/>
      </c>
      <c r="H21976" s="5">
        <v>1</v>
      </c>
      <c r="I21976" s="58">
        <f t="shared" si="2297"/>
      </c>
      <c r="W21976">
        <f t="shared" si="2292"/>
      </c>
      <c r="X21976">
        <f t="shared" si="2293"/>
      </c>
      <c r="Y21976">
        <f t="shared" si="2294"/>
      </c>
      <c r="Z21976">
        <f t="shared" si="2295"/>
      </c>
    </row>
    <row r="21977" spans="1:26" ht="36">
      <c r="A21977" s="57"/>
      <c r="B21977" s="15" t="s">
        <v>578</v>
      </c>
      <c r="C21977" s="5" t="s">
        <v>579</v>
      </c>
      <c r="D21977" s="5"/>
      <c r="E21977" s="10"/>
      <c r="F21977" s="845">
        <v>1</v>
      </c>
      <c r="G21977" s="5">
        <f t="shared" si="2296"/>
      </c>
      <c r="H21977" s="5">
        <v>1</v>
      </c>
      <c r="I21977" s="58">
        <f t="shared" si="2297"/>
      </c>
      <c r="W21977">
        <f t="shared" si="2292"/>
      </c>
      <c r="X21977">
        <f t="shared" si="2293"/>
      </c>
      <c r="Y21977">
        <f t="shared" si="2294"/>
      </c>
      <c r="Z21977">
        <f t="shared" si="2295"/>
      </c>
    </row>
    <row r="21978" spans="1:26" ht="24">
      <c r="A21978" s="57"/>
      <c r="B21978" s="15" t="s">
        <v>1452</v>
      </c>
      <c r="C21978" s="5" t="s">
        <v>1453</v>
      </c>
      <c r="D21978" s="5"/>
      <c r="E21978" s="10"/>
      <c r="F21978" s="845">
        <v>1</v>
      </c>
      <c r="G21978" s="5">
        <f t="shared" si="2296"/>
      </c>
      <c r="H21978" s="5">
        <v>1</v>
      </c>
      <c r="I21978" s="58">
        <f t="shared" si="2297"/>
      </c>
      <c r="W21978">
        <f t="shared" si="2292"/>
      </c>
      <c r="X21978">
        <f t="shared" si="2293"/>
      </c>
      <c r="Y21978">
        <f t="shared" si="2294"/>
      </c>
      <c r="Z21978">
        <f t="shared" si="2295"/>
      </c>
    </row>
    <row r="21979" spans="1:26" ht="24">
      <c r="A21979" s="57"/>
      <c r="B21979" s="15" t="s">
        <v>966</v>
      </c>
      <c r="C21979" s="5" t="s">
        <v>965</v>
      </c>
      <c r="D21979" s="5"/>
      <c r="E21979" s="10"/>
      <c r="F21979" s="845">
        <v>1</v>
      </c>
      <c r="G21979" s="5">
        <f t="shared" si="2296"/>
      </c>
      <c r="H21979" s="5">
        <v>1</v>
      </c>
      <c r="I21979" s="58">
        <f t="shared" si="2297"/>
      </c>
      <c r="W21979">
        <f t="shared" si="2292"/>
      </c>
      <c r="X21979">
        <f t="shared" si="2293"/>
      </c>
      <c r="Y21979">
        <f t="shared" si="2294"/>
      </c>
      <c r="Z21979">
        <f t="shared" si="2295"/>
      </c>
    </row>
    <row r="21980" spans="1:26">
      <c r="A21980" s="57"/>
      <c r="B21980" s="8" t="s">
        <v>2008</v>
      </c>
      <c r="C21980" s="5" t="s">
        <v>2009</v>
      </c>
      <c r="D21980" s="5"/>
      <c r="E21980" s="10"/>
      <c r="F21980" s="845">
        <v>1</v>
      </c>
      <c r="G21980" s="5">
        <f t="shared" si="2296"/>
      </c>
      <c r="H21980" s="5">
        <v>1</v>
      </c>
      <c r="I21980" s="58">
        <f t="shared" si="2297"/>
      </c>
      <c r="W21980">
        <f t="shared" si="2292"/>
      </c>
      <c r="X21980">
        <f t="shared" si="2293"/>
      </c>
      <c r="Y21980">
        <f t="shared" si="2294"/>
      </c>
      <c r="Z21980">
        <f t="shared" si="2295"/>
      </c>
    </row>
    <row r="21981" spans="1:26">
      <c r="A21981" s="57"/>
      <c r="B21981" s="8" t="s">
        <v>576</v>
      </c>
      <c r="C21981" s="5" t="s">
        <v>577</v>
      </c>
      <c r="D21981" s="5"/>
      <c r="E21981" s="10"/>
      <c r="F21981" s="845">
        <v>1</v>
      </c>
      <c r="G21981" s="5">
        <f t="shared" si="2296"/>
      </c>
      <c r="H21981" s="5">
        <v>1</v>
      </c>
      <c r="I21981" s="58">
        <f t="shared" si="2297"/>
      </c>
      <c r="W21981">
        <f t="shared" si="2292"/>
      </c>
      <c r="X21981">
        <f t="shared" si="2293"/>
      </c>
      <c r="Y21981">
        <f t="shared" si="2294"/>
      </c>
      <c r="Z21981">
        <f t="shared" si="2295"/>
      </c>
    </row>
    <row r="21982" spans="1:26">
      <c r="A21982" s="57"/>
      <c r="B21982" s="8" t="s">
        <v>289</v>
      </c>
      <c r="C21982" s="5" t="s">
        <v>288</v>
      </c>
      <c r="D21982" s="5"/>
      <c r="E21982" s="10"/>
      <c r="F21982" s="845">
        <v>1</v>
      </c>
      <c r="G21982" s="5">
        <f t="shared" si="2296"/>
      </c>
      <c r="H21982" s="5">
        <v>1</v>
      </c>
      <c r="I21982" s="58">
        <f t="shared" si="2297"/>
      </c>
      <c r="W21982">
        <f t="shared" si="2292"/>
      </c>
      <c r="X21982">
        <f t="shared" si="2293"/>
      </c>
      <c r="Y21982">
        <f t="shared" si="2294"/>
      </c>
      <c r="Z21982">
        <f t="shared" si="2295"/>
      </c>
    </row>
    <row r="21983" spans="1:26" ht="24">
      <c r="A21983" s="57"/>
      <c r="B21983" s="15" t="s">
        <v>1315</v>
      </c>
      <c r="C21983" s="5" t="s">
        <v>1316</v>
      </c>
      <c r="D21983" s="5"/>
      <c r="E21983" s="10"/>
      <c r="F21983" s="845">
        <v>1</v>
      </c>
      <c r="G21983" s="5">
        <f t="shared" si="2296"/>
      </c>
      <c r="H21983" s="5">
        <v>1</v>
      </c>
      <c r="I21983" s="58">
        <f t="shared" si="2297"/>
      </c>
      <c r="W21983">
        <f t="shared" si="2292"/>
      </c>
      <c r="X21983">
        <f t="shared" si="2293"/>
      </c>
      <c r="Y21983">
        <f t="shared" si="2294"/>
      </c>
      <c r="Z21983">
        <f t="shared" si="2295"/>
      </c>
    </row>
    <row r="21984" spans="1:26">
      <c r="A21984" s="57"/>
      <c r="B21984" s="8" t="s">
        <v>1075</v>
      </c>
      <c r="C21984" s="5" t="s">
        <v>1074</v>
      </c>
      <c r="D21984" s="5"/>
      <c r="E21984" s="10"/>
      <c r="F21984" s="845">
        <v>1</v>
      </c>
      <c r="G21984" s="5">
        <f t="shared" si="2296"/>
      </c>
      <c r="H21984" s="5">
        <v>1</v>
      </c>
      <c r="I21984" s="58">
        <f t="shared" si="2297"/>
      </c>
      <c r="W21984">
        <f t="shared" si="2292"/>
      </c>
      <c r="X21984">
        <f t="shared" si="2293"/>
      </c>
      <c r="Y21984">
        <f t="shared" si="2294"/>
      </c>
      <c r="Z21984">
        <f t="shared" si="2295"/>
      </c>
    </row>
    <row r="21985" spans="1:26" ht="15.75" thickBot="1">
      <c r="A21985" s="57"/>
      <c r="B21985" s="8" t="s">
        <v>586</v>
      </c>
      <c r="C21985" s="5" t="s">
        <v>587</v>
      </c>
      <c r="D21985" s="5"/>
      <c r="E21985" s="10"/>
      <c r="F21985" s="845">
        <v>1</v>
      </c>
      <c r="G21985" s="5">
        <f t="shared" si="2296"/>
      </c>
      <c r="H21985" s="5">
        <v>1</v>
      </c>
      <c r="I21985" s="58">
        <f t="shared" si="2297"/>
      </c>
      <c r="W21985">
        <f t="shared" si="2292"/>
      </c>
      <c r="X21985">
        <f t="shared" si="2293"/>
      </c>
      <c r="Y21985">
        <f t="shared" si="2294"/>
      </c>
      <c r="Z21985">
        <f t="shared" si="2295"/>
      </c>
    </row>
    <row r="21986" spans="1:26">
      <c r="A21986" s="57"/>
      <c r="B21986" s="1566" t="s">
        <v>18</v>
      </c>
      <c r="C21986" s="1567"/>
      <c r="D21986" s="5"/>
      <c r="E21986" s="5"/>
      <c r="F21986" s="845">
        <v>1</v>
      </c>
      <c r="G21986" s="5">
        <f t="shared" si="2296"/>
      </c>
      <c r="H21986" s="184"/>
      <c r="I21986" s="58">
        <f t="shared" si="2297"/>
      </c>
      <c r="W21986">
        <f t="shared" si="2292"/>
      </c>
      <c r="X21986">
        <f t="shared" si="2293"/>
      </c>
      <c r="Y21986">
        <f t="shared" si="2294"/>
      </c>
      <c r="Z21986">
        <f t="shared" si="2295"/>
      </c>
    </row>
    <row r="21987" spans="1:26">
      <c r="A21987" s="57"/>
      <c r="B21987" s="8" t="s">
        <v>293</v>
      </c>
      <c r="C21987" s="5" t="s">
        <v>292</v>
      </c>
      <c r="D21987" s="134"/>
      <c r="E21987" s="16"/>
      <c r="F21987" s="845">
        <v>1</v>
      </c>
      <c r="G21987" s="5">
        <f t="shared" si="2296"/>
      </c>
      <c r="H21987" s="5">
        <v>1</v>
      </c>
      <c r="I21987" s="58">
        <f t="shared" si="2297"/>
      </c>
      <c r="W21987">
        <f t="shared" si="2292"/>
      </c>
      <c r="X21987">
        <f t="shared" si="2293"/>
      </c>
      <c r="Y21987">
        <f t="shared" si="2294"/>
      </c>
      <c r="Z21987">
        <f t="shared" si="2295"/>
      </c>
    </row>
    <row r="21988" spans="1:26">
      <c r="A21988" s="57"/>
      <c r="B21988" s="8" t="s">
        <v>707</v>
      </c>
      <c r="C21988" s="5" t="s">
        <v>708</v>
      </c>
      <c r="D21988" s="135"/>
      <c r="E21988" s="16"/>
      <c r="F21988" s="845">
        <v>1</v>
      </c>
      <c r="G21988" s="5">
        <f t="shared" si="2296"/>
      </c>
      <c r="H21988" s="16">
        <v>1</v>
      </c>
      <c r="I21988" s="58">
        <f t="shared" si="2297"/>
      </c>
      <c r="W21988">
        <f t="shared" si="2292"/>
      </c>
      <c r="X21988">
        <f t="shared" si="2293"/>
      </c>
      <c r="Y21988">
        <f t="shared" si="2294"/>
      </c>
      <c r="Z21988">
        <f t="shared" si="2295"/>
      </c>
    </row>
    <row r="21989" spans="1:26">
      <c r="A21989" s="57"/>
      <c r="B21989" s="8" t="s">
        <v>1728</v>
      </c>
      <c r="C21989" s="5" t="s">
        <v>1729</v>
      </c>
      <c r="D21989" s="135"/>
      <c r="E21989" s="16"/>
      <c r="F21989" s="845">
        <v>1</v>
      </c>
      <c r="G21989" s="5">
        <f t="shared" si="2296"/>
      </c>
      <c r="H21989" s="5">
        <v>1</v>
      </c>
      <c r="I21989" s="58">
        <f t="shared" si="2297"/>
      </c>
      <c r="W21989">
        <f t="shared" si="2292"/>
      </c>
      <c r="X21989">
        <f t="shared" si="2293"/>
      </c>
      <c r="Y21989">
        <f t="shared" si="2294"/>
      </c>
      <c r="Z21989">
        <f t="shared" si="2295"/>
      </c>
    </row>
    <row r="21990" spans="1:26">
      <c r="A21990" s="57"/>
      <c r="B21990" s="8" t="s">
        <v>467</v>
      </c>
      <c r="C21990" s="5" t="s">
        <v>466</v>
      </c>
      <c r="D21990" s="134"/>
      <c r="E21990" s="5"/>
      <c r="F21990" s="845">
        <v>1</v>
      </c>
      <c r="G21990" s="5">
        <f t="shared" si="2296"/>
      </c>
      <c r="H21990" s="16">
        <v>1</v>
      </c>
      <c r="I21990" s="58">
        <f t="shared" si="2297"/>
      </c>
      <c r="W21990">
        <f t="shared" si="2292"/>
      </c>
      <c r="X21990">
        <f t="shared" si="2293"/>
      </c>
      <c r="Y21990">
        <f t="shared" si="2294"/>
      </c>
      <c r="Z21990">
        <f t="shared" si="2295"/>
      </c>
    </row>
    <row r="21991" spans="1:26">
      <c r="A21991" s="57"/>
      <c r="B21991" s="8" t="s">
        <v>488</v>
      </c>
      <c r="C21991" s="5" t="s">
        <v>2596</v>
      </c>
      <c r="D21991" s="135"/>
      <c r="E21991" s="16"/>
      <c r="F21991" s="845">
        <v>1</v>
      </c>
      <c r="G21991" s="5">
        <f t="shared" si="2296"/>
      </c>
      <c r="H21991" s="5">
        <v>1</v>
      </c>
      <c r="I21991" s="58">
        <f t="shared" si="2297"/>
      </c>
      <c r="W21991">
        <f t="shared" si="2292"/>
      </c>
      <c r="X21991">
        <f t="shared" si="2293"/>
      </c>
      <c r="Y21991">
        <f t="shared" si="2294"/>
      </c>
      <c r="Z21991">
        <f t="shared" si="2295"/>
      </c>
    </row>
    <row r="21992" spans="1:26">
      <c r="A21992" s="57"/>
      <c r="B21992" s="8" t="s">
        <v>400</v>
      </c>
      <c r="C21992" s="101" t="s">
        <v>1726</v>
      </c>
      <c r="D21992" s="134"/>
      <c r="E21992" s="5"/>
      <c r="F21992" s="845">
        <v>1</v>
      </c>
      <c r="G21992" s="5">
        <f t="shared" si="2296"/>
      </c>
      <c r="H21992" s="16">
        <v>1</v>
      </c>
      <c r="I21992" s="58">
        <f t="shared" si="2297"/>
      </c>
      <c r="W21992">
        <f t="shared" si="2292"/>
      </c>
      <c r="X21992">
        <f t="shared" si="2293"/>
      </c>
      <c r="Y21992">
        <f t="shared" si="2294"/>
      </c>
      <c r="Z21992">
        <f t="shared" si="2295"/>
      </c>
    </row>
    <row r="21993" spans="1:26">
      <c r="A21993" s="57"/>
      <c r="B21993" s="8" t="s">
        <v>324</v>
      </c>
      <c r="C21993" s="5" t="s">
        <v>325</v>
      </c>
      <c r="D21993" s="135"/>
      <c r="E21993" s="16"/>
      <c r="F21993" s="845">
        <v>1</v>
      </c>
      <c r="G21993" s="5">
        <f t="shared" si="2296"/>
      </c>
      <c r="H21993" s="5">
        <v>1</v>
      </c>
      <c r="I21993" s="58">
        <f t="shared" si="2297"/>
      </c>
      <c r="W21993">
        <f t="shared" si="2292"/>
      </c>
      <c r="X21993">
        <f t="shared" si="2293"/>
      </c>
      <c r="Y21993">
        <f t="shared" si="2294"/>
      </c>
      <c r="Z21993">
        <f t="shared" si="2295"/>
      </c>
    </row>
    <row r="21994" spans="1:26">
      <c r="A21994" s="57"/>
      <c r="B21994" s="8" t="s">
        <v>2936</v>
      </c>
      <c r="C21994" s="5" t="s">
        <v>2937</v>
      </c>
      <c r="D21994" s="135"/>
      <c r="E21994" s="16"/>
      <c r="F21994" s="845">
        <v>1</v>
      </c>
      <c r="G21994" s="5">
        <f t="shared" si="2296"/>
      </c>
      <c r="H21994" s="5">
        <v>1</v>
      </c>
      <c r="I21994" s="58">
        <f t="shared" si="2297"/>
      </c>
      <c r="W21994">
        <f t="shared" si="2292"/>
      </c>
      <c r="X21994">
        <f t="shared" si="2293"/>
      </c>
      <c r="Y21994">
        <f t="shared" si="2294"/>
      </c>
      <c r="Z21994">
        <f t="shared" si="2295"/>
      </c>
    </row>
    <row r="21995" spans="1:26">
      <c r="A21995" s="57"/>
      <c r="B21995" s="95" t="s">
        <v>326</v>
      </c>
      <c r="C21995" s="101" t="s">
        <v>327</v>
      </c>
      <c r="D21995" s="134"/>
      <c r="E21995" s="5"/>
      <c r="F21995" s="845">
        <v>1</v>
      </c>
      <c r="G21995" s="5">
        <f t="shared" si="2296"/>
      </c>
      <c r="H21995" s="16">
        <v>1</v>
      </c>
      <c r="I21995" s="58">
        <f t="shared" si="2297"/>
      </c>
      <c r="W21995">
        <f t="shared" si="2292"/>
      </c>
      <c r="X21995">
        <f t="shared" si="2293"/>
      </c>
      <c r="Y21995">
        <f t="shared" si="2294"/>
      </c>
      <c r="Z21995">
        <f t="shared" si="2295"/>
      </c>
    </row>
    <row r="21996" spans="1:26" ht="15.75" thickBot="1">
      <c r="A21996" s="57"/>
      <c r="B21996" s="95" t="s">
        <v>1738</v>
      </c>
      <c r="C21996" s="101" t="s">
        <v>1739</v>
      </c>
      <c r="D21996" s="134"/>
      <c r="E21996" s="5"/>
      <c r="F21996" s="845">
        <v>1</v>
      </c>
      <c r="G21996" s="5">
        <f t="shared" si="2296"/>
      </c>
      <c r="H21996" s="16">
        <v>1</v>
      </c>
      <c r="I21996" s="58">
        <f t="shared" si="2297"/>
      </c>
      <c r="W21996">
        <f t="shared" si="2292"/>
      </c>
      <c r="X21996">
        <f t="shared" si="2293"/>
      </c>
      <c r="Y21996">
        <f t="shared" si="2294"/>
      </c>
      <c r="Z21996">
        <f t="shared" si="2295"/>
      </c>
    </row>
    <row r="21997" spans="1:26">
      <c r="A21997" s="57"/>
      <c r="B21997" s="1566" t="s">
        <v>300</v>
      </c>
      <c r="C21997" s="1567"/>
      <c r="D21997" s="5"/>
      <c r="E21997" s="5"/>
      <c r="F21997" s="245"/>
      <c r="G21997" s="187"/>
      <c r="H21997" s="184"/>
      <c r="I21997" s="108"/>
      <c r="W21997">
        <f t="shared" si="2292"/>
      </c>
      <c r="X21997">
        <f t="shared" si="2293"/>
      </c>
      <c r="Y21997">
        <f t="shared" si="2294"/>
      </c>
      <c r="Z21997">
        <f t="shared" si="2295"/>
      </c>
    </row>
    <row r="21998" spans="1:26">
      <c r="A21998" s="57"/>
      <c r="B21998" s="17" t="s">
        <v>2876</v>
      </c>
      <c r="C21998" s="88" t="s">
        <v>303</v>
      </c>
      <c r="D21998" s="5"/>
      <c r="E21998" s="10"/>
      <c r="F21998" s="245">
        <v>2</v>
      </c>
      <c r="G21998" s="187">
        <f>+F21998</f>
      </c>
      <c r="H21998" s="5">
        <v>1</v>
      </c>
      <c r="I21998" s="58">
        <f t="shared" si="2297"/>
      </c>
      <c r="W21998">
        <f t="shared" si="2292"/>
      </c>
      <c r="X21998">
        <f t="shared" si="2293"/>
      </c>
      <c r="Y21998">
        <f t="shared" si="2294"/>
      </c>
      <c r="Z21998">
        <f t="shared" si="2295"/>
      </c>
    </row>
    <row r="21999" spans="1:26">
      <c r="A21999" s="57"/>
      <c r="B21999" s="244"/>
      <c r="C21999" s="104"/>
      <c r="D21999" s="184"/>
      <c r="E21999" s="184"/>
      <c r="F21999" s="245"/>
      <c r="G21999" s="187"/>
      <c r="H21999" s="184"/>
      <c r="I21999" s="108"/>
      <c r="W21999">
        <f t="shared" si="2292"/>
      </c>
      <c r="X21999">
        <f t="shared" si="2293"/>
      </c>
      <c r="Y21999">
        <f t="shared" si="2294"/>
      </c>
      <c r="Z21999">
        <f t="shared" si="2295"/>
      </c>
    </row>
    <row r="22000" spans="1:26">
      <c r="A22000" s="57"/>
      <c r="B22000" s="244"/>
      <c r="C22000" s="104"/>
      <c r="D22000" s="184"/>
      <c r="E22000" s="184"/>
      <c r="F22000" s="245"/>
      <c r="G22000" s="187"/>
      <c r="H22000" s="184"/>
      <c r="I22000" s="108"/>
      <c r="W22000">
        <f t="shared" si="2292"/>
      </c>
      <c r="X22000">
        <f t="shared" si="2293"/>
      </c>
      <c r="Y22000">
        <f t="shared" si="2294"/>
      </c>
      <c r="Z22000">
        <f t="shared" si="2295"/>
      </c>
    </row>
    <row r="22001" spans="1:26">
      <c r="A22001" s="57"/>
      <c r="B22001" s="244"/>
      <c r="C22001" s="104"/>
      <c r="D22001" s="184"/>
      <c r="E22001" s="184"/>
      <c r="F22001" s="245"/>
      <c r="G22001" s="187"/>
      <c r="H22001" s="184"/>
      <c r="I22001" s="108"/>
      <c r="W22001">
        <f t="shared" si="2292"/>
      </c>
      <c r="X22001">
        <f t="shared" si="2293"/>
      </c>
      <c r="Y22001">
        <f t="shared" si="2294"/>
      </c>
      <c r="Z22001">
        <f t="shared" si="2295"/>
      </c>
    </row>
    <row r="22002" spans="1:26">
      <c r="A22002" s="57"/>
      <c r="B22002" s="244"/>
      <c r="C22002" s="104"/>
      <c r="D22002" s="184"/>
      <c r="E22002" s="184"/>
      <c r="F22002" s="245"/>
      <c r="G22002" s="187"/>
      <c r="H22002" s="184"/>
      <c r="I22002" s="108"/>
      <c r="W22002">
        <f t="shared" si="2292"/>
      </c>
      <c r="X22002">
        <f t="shared" si="2293"/>
      </c>
      <c r="Y22002">
        <f t="shared" si="2294"/>
      </c>
      <c r="Z22002">
        <f t="shared" si="2295"/>
      </c>
    </row>
    <row r="22003" spans="1:26">
      <c r="A22003" s="57"/>
      <c r="B22003" s="8"/>
      <c r="C22003" s="9"/>
      <c r="D22003" s="184"/>
      <c r="E22003" s="184"/>
      <c r="F22003" s="245"/>
      <c r="G22003" s="187"/>
      <c r="H22003" s="184"/>
      <c r="I22003" s="108"/>
      <c r="W22003">
        <f t="shared" si="2292"/>
      </c>
      <c r="X22003">
        <f t="shared" si="2293"/>
      </c>
      <c r="Y22003">
        <f t="shared" si="2294"/>
      </c>
      <c r="Z22003">
        <f t="shared" si="2295"/>
      </c>
    </row>
    <row r="22004" spans="1:26">
      <c r="A22004" s="57"/>
      <c r="B22004" s="244"/>
      <c r="C22004" s="104"/>
      <c r="D22004" s="184"/>
      <c r="E22004" s="184"/>
      <c r="F22004" s="245"/>
      <c r="G22004" s="187"/>
      <c r="H22004" s="184"/>
      <c r="I22004" s="108"/>
      <c r="W22004">
        <f t="shared" si="2292"/>
      </c>
      <c r="X22004">
        <f t="shared" si="2293"/>
      </c>
      <c r="Y22004">
        <f t="shared" si="2294"/>
      </c>
      <c r="Z22004">
        <f t="shared" si="2295"/>
      </c>
    </row>
    <row r="22005" spans="1:26">
      <c r="A22005" s="57"/>
      <c r="B22005" s="246"/>
      <c r="C22005" s="246"/>
      <c r="D22005" s="184"/>
      <c r="E22005" s="184"/>
      <c r="F22005" s="245"/>
      <c r="G22005" s="187"/>
      <c r="H22005" s="184"/>
      <c r="I22005" s="108"/>
      <c r="W22005">
        <f t="shared" si="2292"/>
      </c>
      <c r="X22005">
        <f t="shared" si="2293"/>
      </c>
      <c r="Y22005">
        <f t="shared" si="2294"/>
      </c>
      <c r="Z22005">
        <f t="shared" si="2295"/>
      </c>
    </row>
    <row r="22006" spans="1:26">
      <c r="A22006" s="57"/>
      <c r="B22006" s="1572" t="s">
        <v>304</v>
      </c>
      <c r="C22006" s="1573"/>
      <c r="D22006" s="184"/>
      <c r="E22006" s="184"/>
      <c r="F22006" s="245"/>
      <c r="G22006" s="187"/>
      <c r="H22006" s="184"/>
      <c r="I22006" s="108"/>
      <c r="W22006">
        <f t="shared" si="2292"/>
      </c>
      <c r="X22006">
        <f t="shared" si="2293"/>
      </c>
      <c r="Y22006">
        <f t="shared" si="2294"/>
      </c>
      <c r="Z22006">
        <f t="shared" si="2295"/>
      </c>
    </row>
    <row r="22007" spans="1:26">
      <c r="A22007" s="57"/>
      <c r="B22007" s="1574"/>
      <c r="C22007" s="1575"/>
      <c r="D22007" s="184"/>
      <c r="E22007" s="184"/>
      <c r="F22007" s="245"/>
      <c r="G22007" s="187"/>
      <c r="H22007" s="184"/>
      <c r="I22007" s="108"/>
      <c r="W22007">
        <f t="shared" si="2292"/>
      </c>
      <c r="X22007">
        <f t="shared" si="2293"/>
      </c>
      <c r="Y22007">
        <f t="shared" si="2294"/>
      </c>
      <c r="Z22007">
        <f t="shared" si="2295"/>
      </c>
    </row>
    <row r="22008" spans="1:26" ht="15.75" thickBot="1">
      <c r="A22008" s="33"/>
      <c r="B22008" s="17"/>
      <c r="C22008" s="88"/>
      <c r="D22008" s="23"/>
      <c r="E22008" s="23"/>
      <c r="F22008" s="171"/>
      <c r="G22008" s="24"/>
      <c r="H22008" s="23"/>
      <c r="I22008" s="172"/>
      <c r="W22008">
        <f t="shared" si="2292"/>
      </c>
      <c r="X22008">
        <f t="shared" si="2293"/>
      </c>
      <c r="Y22008">
        <f t="shared" si="2294"/>
      </c>
      <c r="Z22008">
        <f t="shared" si="2295"/>
      </c>
    </row>
    <row r="22009" spans="1:26">
      <c r="A22009" s="37"/>
      <c r="B22009" s="17"/>
      <c r="C22009" s="10"/>
      <c r="D22009" s="91"/>
      <c r="E22009" s="91"/>
      <c r="F22009" s="91"/>
      <c r="G22009" s="92" t="s">
        <v>19</v>
      </c>
      <c r="H22009" s="91"/>
      <c r="I22009" s="111">
        <f>SUM(I21965:I22008)</f>
      </c>
      <c r="W22009">
        <f t="shared" si="2292"/>
      </c>
      <c r="X22009">
        <f t="shared" si="2293"/>
      </c>
      <c r="Y22009">
        <f t="shared" si="2294"/>
      </c>
      <c r="Z22009">
        <f t="shared" si="2295"/>
      </c>
    </row>
    <row r="22010" spans="1:26" ht="15.75" thickBot="1">
      <c r="A22010" s="33"/>
      <c r="B22010" s="11" t="s">
        <v>20</v>
      </c>
      <c r="C22010" s="35"/>
      <c r="D22010" s="35"/>
      <c r="E22010" s="173"/>
      <c r="F22010" s="173"/>
      <c r="G22010" s="173"/>
      <c r="H22010" s="247"/>
      <c r="I22010" s="174"/>
      <c r="W22010">
        <f t="shared" si="2292"/>
      </c>
      <c r="X22010">
        <f t="shared" si="2293"/>
      </c>
      <c r="Y22010">
        <f t="shared" si="2294"/>
      </c>
      <c r="Z22010">
        <f t="shared" si="2295"/>
      </c>
    </row>
    <row r="22011" spans="1:26" ht="15.75" thickBot="1">
      <c r="A22011" s="175"/>
      <c r="B22011" s="38"/>
      <c r="C22011" s="39" t="s">
        <v>21</v>
      </c>
      <c r="D22011" s="40">
        <f>SUM(D21965:D22010)</f>
      </c>
      <c r="E22011" s="41">
        <f>IF(H22011=I22011,"OK","NO")</f>
      </c>
      <c r="F22011" s="176">
        <f>SUM(F21965:F22010)</f>
      </c>
      <c r="G22011" s="40">
        <f>SUM(G21965:G22010)</f>
      </c>
      <c r="H22011" s="41">
        <f>SUMPRODUCT(F21965:F22008,H21965:H22008)</f>
      </c>
      <c r="I22011" s="43">
        <f>+I22009-I22010</f>
      </c>
      <c r="W22011">
        <f t="shared" si="2292"/>
      </c>
      <c r="X22011">
        <f t="shared" si="2293"/>
      </c>
      <c r="Y22011">
        <f t="shared" si="2294"/>
      </c>
      <c r="Z22011">
        <f t="shared" si="2295"/>
      </c>
    </row>
    <row r="22012" spans="1:26" ht="15.75" thickBot="1">
      <c r="A22012" s="44"/>
      <c r="B22012" s="116"/>
      <c r="C22012" s="45"/>
      <c r="D22012" s="45"/>
      <c r="E22012" s="45"/>
      <c r="F22012" s="45"/>
      <c r="G22012" s="45"/>
      <c r="H22012" s="45"/>
      <c r="I22012" s="47"/>
      <c r="W22012">
        <f t="shared" si="2292"/>
      </c>
      <c r="X22012">
        <f t="shared" si="2293"/>
      </c>
      <c r="Y22012">
        <f t="shared" si="2294"/>
      </c>
      <c r="Z22012">
        <f t="shared" si="2295"/>
      </c>
    </row>
    <row r="22013" spans="1:26">
      <c r="A22013" s="12" t="s">
        <v>432</v>
      </c>
      <c r="B22013" s="12"/>
      <c r="C22013" s="12"/>
      <c r="D22013" s="13"/>
      <c r="E22013" s="14"/>
      <c r="F22013" s="14"/>
      <c r="G22013" s="14"/>
      <c r="H22013" s="2"/>
      <c r="I22013" s="12"/>
      <c r="W22013">
        <f t="shared" si="2292"/>
      </c>
      <c r="X22013">
        <f t="shared" si="2293"/>
      </c>
      <c r="Y22013">
        <f t="shared" si="2294"/>
      </c>
      <c r="Z22013">
        <f t="shared" si="2295"/>
      </c>
    </row>
    <row r="22014" spans="1:26">
      <c r="W22014">
        <f t="shared" si="2292"/>
      </c>
      <c r="X22014">
        <f t="shared" si="2293"/>
      </c>
      <c r="Y22014">
        <f t="shared" si="2294"/>
      </c>
      <c r="Z22014">
        <f t="shared" si="2295"/>
      </c>
    </row>
    <row r="22015" spans="1:26">
      <c r="A22015" s="1562" t="s">
        <v>0</v>
      </c>
      <c r="B22015" s="1562"/>
      <c r="C22015" s="1562"/>
      <c r="D22015" s="1562"/>
      <c r="E22015" s="1562"/>
      <c r="F22015" s="1562"/>
      <c r="G22015" s="1562"/>
      <c r="H22015" s="1562"/>
      <c r="I22015" s="1562"/>
      <c r="W22015">
        <f t="shared" si="2292"/>
      </c>
      <c r="X22015">
        <f t="shared" si="2293"/>
      </c>
      <c r="Y22015">
        <f t="shared" si="2294"/>
      </c>
      <c r="Z22015">
        <f t="shared" si="2295"/>
      </c>
    </row>
    <row r="22016" spans="1:26">
      <c r="W22016">
        <f t="shared" si="2292"/>
      </c>
      <c r="X22016">
        <f t="shared" si="2293"/>
      </c>
      <c r="Y22016">
        <f t="shared" si="2294"/>
      </c>
      <c r="Z22016">
        <f t="shared" si="2295"/>
      </c>
    </row>
    <row r="22017" spans="1:26">
      <c r="A22017" s="1" t="s">
        <v>1</v>
      </c>
      <c r="B22017" s="1"/>
      <c r="G22017" s="495" t="s">
        <v>2</v>
      </c>
      <c r="H22017" s="3" t="s">
        <v>2948</v>
      </c>
      <c r="W22017">
        <f t="shared" si="2292"/>
      </c>
      <c r="X22017">
        <f t="shared" si="2293"/>
      </c>
      <c r="Y22017">
        <f t="shared" si="2294"/>
      </c>
      <c r="Z22017">
        <f t="shared" si="2295"/>
      </c>
    </row>
    <row r="22018" spans="1:26">
      <c r="A22018" s="22" t="inlineStr">
        <is>
          <t>ATTN: Contact-005</t>
        </is>
      </c>
      <c r="B22018" s="1"/>
      <c r="F22018" s="4"/>
      <c r="G22018" s="496" t="s">
        <v>1440</v>
      </c>
      <c r="H22018" s="1" t="s">
        <v>2947</v>
      </c>
      <c r="W22018">
        <f t="shared" si="2292"/>
      </c>
      <c r="X22018">
        <f t="shared" si="2293"/>
      </c>
      <c r="Y22018">
        <f t="shared" si="2294"/>
      </c>
      <c r="Z22018">
        <f t="shared" si="2295"/>
      </c>
    </row>
    <row r="22019" spans="1:26">
      <c r="A22019" s="1" t="inlineStr">
        <is>
          <t>Dealer-112</t>
        </is>
      </c>
      <c r="B22019" s="1"/>
      <c r="W22019">
        <f t="shared" si="2292"/>
      </c>
      <c r="X22019">
        <f t="shared" si="2293"/>
      </c>
      <c r="Y22019">
        <f t="shared" si="2294"/>
      </c>
      <c r="Z22019">
        <f t="shared" si="2295"/>
      </c>
    </row>
    <row r="22020" spans="1:26">
      <c r="A22020" s="1" t="inlineStr">
        <is>
          <t>Address line (redacted)</t>
        </is>
      </c>
      <c r="B22020" s="1"/>
      <c r="D22020" s="85"/>
      <c r="E22020" s="85"/>
      <c r="F22020" s="85"/>
      <c r="G22020" s="85"/>
      <c r="H22020" s="85"/>
      <c r="W22020">
        <f t="shared" ref="W22020:W22083" si="2298">IF(LEFT($H22020&amp;"",5)="2019-",$H22020,W22019)</f>
      </c>
      <c r="X22020">
        <f t="shared" ref="X22020:X22083" si="2299">IF($W22020="",0,IF(COUNTIF($AB$2:$AB$80,$W22020)&gt;0,1,0))</f>
      </c>
      <c r="Y22020">
        <f t="shared" ref="Y22020:Y22083" si="2300">IF($C22020="","",UPPER(TRIM(IFERROR(LEFT($C22020&amp;"",FIND("/",$C22020&amp;"")-1),$C22020&amp;""))))</f>
      </c>
      <c r="Z22020">
        <f t="shared" ref="Z22020:Z22083" si="2301">IFERROR(IF(ISNUMBER($G22020),$G22020,0),0)</f>
      </c>
    </row>
    <row r="22021" spans="1:26">
      <c r="A22021" s="22" t="inlineStr">
        <is>
          <t>Address line (redacted)</t>
        </is>
      </c>
      <c r="B22021" s="86"/>
      <c r="D22021" s="85"/>
      <c r="E22021" s="85"/>
      <c r="F22021" s="85"/>
      <c r="G22021" s="85"/>
      <c r="H22021" s="85"/>
      <c r="W22021">
        <f t="shared" si="2298"/>
      </c>
      <c r="X22021">
        <f t="shared" si="2299"/>
      </c>
      <c r="Y22021">
        <f t="shared" si="2300"/>
      </c>
      <c r="Z22021">
        <f t="shared" si="2301"/>
      </c>
    </row>
    <row r="22022" spans="1:26">
      <c r="A22022" s="49" t="s">
        <v>4</v>
      </c>
      <c r="B22022" s="87" t="inlineStr">
        <is>
          <t>GSTIN-MASKED</t>
        </is>
      </c>
      <c r="W22022">
        <f t="shared" si="2298"/>
      </c>
      <c r="X22022">
        <f t="shared" si="2299"/>
      </c>
      <c r="Y22022">
        <f t="shared" si="2300"/>
      </c>
      <c r="Z22022">
        <f t="shared" si="2301"/>
      </c>
    </row>
    <row r="22023" spans="1:26">
      <c r="A22023" s="1" t="s">
        <v>5</v>
      </c>
      <c r="W22023">
        <f t="shared" si="2298"/>
      </c>
      <c r="X22023">
        <f t="shared" si="2299"/>
      </c>
      <c r="Y22023">
        <f t="shared" si="2300"/>
      </c>
      <c r="Z22023">
        <f t="shared" si="2301"/>
      </c>
    </row>
    <row r="22024" spans="1:26">
      <c r="A22024" s="1" t="s">
        <v>6</v>
      </c>
      <c r="W22024">
        <f t="shared" si="2298"/>
      </c>
      <c r="X22024">
        <f t="shared" si="2299"/>
      </c>
      <c r="Y22024">
        <f t="shared" si="2300"/>
      </c>
      <c r="Z22024">
        <f t="shared" si="2301"/>
      </c>
    </row>
    <row r="22025" spans="1:26">
      <c r="A22025" s="1" t="s">
        <v>7</v>
      </c>
      <c r="W22025">
        <f t="shared" si="2298"/>
      </c>
      <c r="X22025">
        <f t="shared" si="2299"/>
      </c>
      <c r="Y22025">
        <f t="shared" si="2300"/>
      </c>
      <c r="Z22025">
        <f t="shared" si="2301"/>
      </c>
    </row>
    <row r="22026" spans="1:26" ht="24">
      <c r="A22026" s="88" t="s">
        <v>8</v>
      </c>
      <c r="B22026" s="89" t="s">
        <v>9</v>
      </c>
      <c r="C22026" s="89" t="s">
        <v>10</v>
      </c>
      <c r="D22026" s="34" t="s">
        <v>11</v>
      </c>
      <c r="E22026" s="34" t="s">
        <v>12</v>
      </c>
      <c r="F22026" s="34" t="s">
        <v>13</v>
      </c>
      <c r="G22026" s="34" t="s">
        <v>14</v>
      </c>
      <c r="H22026" s="88" t="s">
        <v>15</v>
      </c>
      <c r="I22026" s="90" t="s">
        <v>16</v>
      </c>
      <c r="W22026">
        <f t="shared" si="2298"/>
      </c>
      <c r="X22026">
        <f t="shared" si="2299"/>
      </c>
      <c r="Y22026">
        <f t="shared" si="2300"/>
      </c>
      <c r="Z22026">
        <f t="shared" si="2301"/>
      </c>
    </row>
    <row r="22027" spans="1:26">
      <c r="A22027" s="5"/>
      <c r="B22027" s="1563" t="s">
        <v>17</v>
      </c>
      <c r="C22027" s="1563"/>
      <c r="D22027" s="5"/>
      <c r="E22027" s="5"/>
      <c r="F22027" s="5"/>
      <c r="G22027" s="6"/>
      <c r="H22027" s="5"/>
      <c r="I22027" s="183"/>
      <c r="W22027">
        <f t="shared" si="2298"/>
      </c>
      <c r="X22027">
        <f t="shared" si="2299"/>
      </c>
      <c r="Y22027">
        <f t="shared" si="2300"/>
      </c>
      <c r="Z22027">
        <f t="shared" si="2301"/>
      </c>
    </row>
    <row r="22028" spans="1:26">
      <c r="A22028" s="5">
        <v>1</v>
      </c>
      <c r="B22028" s="8" t="s">
        <v>273</v>
      </c>
      <c r="C22028" s="5" t="s">
        <v>274</v>
      </c>
      <c r="D22028" s="21">
        <v>2</v>
      </c>
      <c r="E22028" s="5">
        <v>5</v>
      </c>
      <c r="F22028" s="16">
        <f t="shared" ref="F22028:F22040" si="2302">+E22028*D22028</f>
      </c>
      <c r="G22028" s="6">
        <f t="shared" ref="G22028:G22040" si="2303">+E22028*D22028</f>
      </c>
      <c r="H22028" s="5">
        <v>1</v>
      </c>
      <c r="I22028" s="183">
        <f>+H22028*G22028</f>
      </c>
      <c r="W22028">
        <f t="shared" si="2298"/>
      </c>
      <c r="X22028">
        <f t="shared" si="2299"/>
      </c>
      <c r="Y22028">
        <f t="shared" si="2300"/>
      </c>
      <c r="Z22028">
        <f t="shared" si="2301"/>
      </c>
    </row>
    <row r="22029" spans="1:26">
      <c r="A22029" s="5">
        <v>2</v>
      </c>
      <c r="B22029" s="8" t="s">
        <v>338</v>
      </c>
      <c r="C22029" s="5" t="s">
        <v>339</v>
      </c>
      <c r="D22029" s="21">
        <v>1</v>
      </c>
      <c r="E22029" s="5">
        <v>5</v>
      </c>
      <c r="F22029" s="16">
        <f t="shared" si="2302"/>
      </c>
      <c r="G22029" s="6">
        <f t="shared" si="2303"/>
      </c>
      <c r="H22029" s="5">
        <v>1</v>
      </c>
      <c r="I22029" s="183">
        <f t="shared" ref="I22029:I22040" si="2304">+H22029*G22029</f>
      </c>
      <c r="W22029">
        <f t="shared" si="2298"/>
      </c>
      <c r="X22029">
        <f t="shared" si="2299"/>
      </c>
      <c r="Y22029">
        <f t="shared" si="2300"/>
      </c>
      <c r="Z22029">
        <f t="shared" si="2301"/>
      </c>
    </row>
    <row r="22030" spans="1:26">
      <c r="A22030" s="5">
        <v>3</v>
      </c>
      <c r="B22030" s="8" t="s">
        <v>792</v>
      </c>
      <c r="C22030" s="5" t="s">
        <v>793</v>
      </c>
      <c r="D22030" s="21">
        <v>1</v>
      </c>
      <c r="E22030" s="5">
        <v>5</v>
      </c>
      <c r="F22030" s="16">
        <f t="shared" si="2302"/>
      </c>
      <c r="G22030" s="6">
        <f t="shared" si="2303"/>
      </c>
      <c r="H22030" s="5">
        <v>1</v>
      </c>
      <c r="I22030" s="183">
        <f t="shared" si="2304"/>
      </c>
      <c r="W22030">
        <f t="shared" si="2298"/>
      </c>
      <c r="X22030">
        <f t="shared" si="2299"/>
      </c>
      <c r="Y22030">
        <f t="shared" si="2300"/>
      </c>
      <c r="Z22030">
        <f t="shared" si="2301"/>
      </c>
    </row>
    <row r="22031" spans="1:26">
      <c r="A22031" s="5">
        <v>4</v>
      </c>
      <c r="B22031" s="8" t="s">
        <v>346</v>
      </c>
      <c r="C22031" s="5" t="s">
        <v>347</v>
      </c>
      <c r="D22031" s="21">
        <v>1</v>
      </c>
      <c r="E22031" s="5">
        <v>5</v>
      </c>
      <c r="F22031" s="16">
        <f t="shared" si="2302"/>
      </c>
      <c r="G22031" s="6">
        <f t="shared" si="2303"/>
      </c>
      <c r="H22031" s="5">
        <v>1</v>
      </c>
      <c r="I22031" s="183">
        <f t="shared" si="2304"/>
      </c>
      <c r="W22031">
        <f t="shared" si="2298"/>
      </c>
      <c r="X22031">
        <f t="shared" si="2299"/>
      </c>
      <c r="Y22031">
        <f t="shared" si="2300"/>
      </c>
      <c r="Z22031">
        <f t="shared" si="2301"/>
      </c>
    </row>
    <row r="22032" spans="1:26">
      <c r="A22032" s="5">
        <v>5</v>
      </c>
      <c r="B22032" s="8" t="s">
        <v>462</v>
      </c>
      <c r="C22032" s="5" t="s">
        <v>461</v>
      </c>
      <c r="D22032" s="21">
        <v>1</v>
      </c>
      <c r="E22032" s="5">
        <v>5</v>
      </c>
      <c r="F22032" s="16">
        <f t="shared" si="2302"/>
      </c>
      <c r="G22032" s="6">
        <f t="shared" si="2303"/>
      </c>
      <c r="H22032" s="5">
        <v>1</v>
      </c>
      <c r="I22032" s="183">
        <f t="shared" si="2304"/>
      </c>
      <c r="W22032">
        <f t="shared" si="2298"/>
      </c>
      <c r="X22032">
        <f t="shared" si="2299"/>
      </c>
      <c r="Y22032">
        <f t="shared" si="2300"/>
      </c>
      <c r="Z22032">
        <f t="shared" si="2301"/>
      </c>
    </row>
    <row r="22033" spans="1:26">
      <c r="A22033" s="5">
        <v>6</v>
      </c>
      <c r="B22033" s="8" t="s">
        <v>593</v>
      </c>
      <c r="C22033" s="5" t="s">
        <v>438</v>
      </c>
      <c r="D22033" s="21">
        <v>1</v>
      </c>
      <c r="E22033" s="5">
        <v>5</v>
      </c>
      <c r="F22033" s="16">
        <f t="shared" si="2302"/>
      </c>
      <c r="G22033" s="6">
        <f t="shared" si="2303"/>
      </c>
      <c r="H22033" s="5">
        <v>1</v>
      </c>
      <c r="I22033" s="183">
        <f t="shared" si="2304"/>
      </c>
      <c r="W22033">
        <f t="shared" si="2298"/>
      </c>
      <c r="X22033">
        <f t="shared" si="2299"/>
      </c>
      <c r="Y22033">
        <f t="shared" si="2300"/>
      </c>
      <c r="Z22033">
        <f t="shared" si="2301"/>
      </c>
    </row>
    <row r="22034" spans="1:26">
      <c r="A22034" s="5">
        <v>7</v>
      </c>
      <c r="B22034" s="8" t="s">
        <v>380</v>
      </c>
      <c r="C22034" s="5" t="s">
        <v>381</v>
      </c>
      <c r="D22034" s="21">
        <v>2</v>
      </c>
      <c r="E22034" s="5">
        <v>5</v>
      </c>
      <c r="F22034" s="16">
        <f t="shared" si="2302"/>
      </c>
      <c r="G22034" s="6">
        <f t="shared" si="2303"/>
      </c>
      <c r="H22034" s="5">
        <v>1</v>
      </c>
      <c r="I22034" s="183">
        <f t="shared" si="2304"/>
      </c>
      <c r="W22034">
        <f t="shared" si="2298"/>
      </c>
      <c r="X22034">
        <f t="shared" si="2299"/>
      </c>
      <c r="Y22034">
        <f t="shared" si="2300"/>
      </c>
      <c r="Z22034">
        <f t="shared" si="2301"/>
      </c>
    </row>
    <row r="22035" spans="1:26">
      <c r="A22035" s="5">
        <v>8</v>
      </c>
      <c r="B22035" s="8" t="s">
        <v>454</v>
      </c>
      <c r="C22035" s="5" t="s">
        <v>453</v>
      </c>
      <c r="D22035" s="21">
        <v>2</v>
      </c>
      <c r="E22035" s="5">
        <v>5</v>
      </c>
      <c r="F22035" s="16">
        <f t="shared" si="2302"/>
      </c>
      <c r="G22035" s="6">
        <f t="shared" si="2303"/>
      </c>
      <c r="H22035" s="5">
        <v>1</v>
      </c>
      <c r="I22035" s="183">
        <f t="shared" si="2304"/>
      </c>
      <c r="W22035">
        <f t="shared" si="2298"/>
      </c>
      <c r="X22035">
        <f t="shared" si="2299"/>
      </c>
      <c r="Y22035">
        <f t="shared" si="2300"/>
      </c>
      <c r="Z22035">
        <f t="shared" si="2301"/>
      </c>
    </row>
    <row r="22036" spans="1:26">
      <c r="A22036" s="5">
        <v>9</v>
      </c>
      <c r="B22036" s="8" t="s">
        <v>1045</v>
      </c>
      <c r="C22036" s="5" t="s">
        <v>1044</v>
      </c>
      <c r="D22036" s="21">
        <v>1</v>
      </c>
      <c r="E22036" s="5">
        <v>5</v>
      </c>
      <c r="F22036" s="16">
        <f t="shared" si="2302"/>
      </c>
      <c r="G22036" s="6">
        <f t="shared" si="2303"/>
      </c>
      <c r="H22036" s="5">
        <v>1</v>
      </c>
      <c r="I22036" s="183">
        <f t="shared" si="2304"/>
      </c>
      <c r="W22036">
        <f t="shared" si="2298"/>
      </c>
      <c r="X22036">
        <f t="shared" si="2299"/>
      </c>
      <c r="Y22036">
        <f t="shared" si="2300"/>
      </c>
      <c r="Z22036">
        <f t="shared" si="2301"/>
      </c>
    </row>
    <row r="22037" spans="1:26">
      <c r="A22037" s="5">
        <v>10</v>
      </c>
      <c r="B22037" s="8" t="s">
        <v>2532</v>
      </c>
      <c r="C22037" s="9" t="s">
        <v>853</v>
      </c>
      <c r="D22037" s="21">
        <v>1</v>
      </c>
      <c r="E22037" s="5">
        <v>5</v>
      </c>
      <c r="F22037" s="16">
        <f t="shared" si="2302"/>
      </c>
      <c r="G22037" s="6">
        <f t="shared" si="2303"/>
      </c>
      <c r="H22037" s="5">
        <v>1</v>
      </c>
      <c r="I22037" s="183">
        <f t="shared" si="2304"/>
      </c>
      <c r="W22037">
        <f t="shared" si="2298"/>
      </c>
      <c r="X22037">
        <f t="shared" si="2299"/>
      </c>
      <c r="Y22037">
        <f t="shared" si="2300"/>
      </c>
      <c r="Z22037">
        <f t="shared" si="2301"/>
      </c>
    </row>
    <row r="22038" spans="1:26">
      <c r="A22038" s="5">
        <v>11</v>
      </c>
      <c r="B22038" s="8" t="s">
        <v>746</v>
      </c>
      <c r="C22038" s="5" t="s">
        <v>747</v>
      </c>
      <c r="D22038" s="21">
        <v>1</v>
      </c>
      <c r="E22038" s="5">
        <v>5</v>
      </c>
      <c r="F22038" s="16">
        <f t="shared" si="2302"/>
      </c>
      <c r="G22038" s="6">
        <f t="shared" si="2303"/>
      </c>
      <c r="H22038" s="5">
        <v>1</v>
      </c>
      <c r="I22038" s="183">
        <f t="shared" si="2304"/>
      </c>
      <c r="W22038">
        <f t="shared" si="2298"/>
      </c>
      <c r="X22038">
        <f t="shared" si="2299"/>
      </c>
      <c r="Y22038">
        <f t="shared" si="2300"/>
      </c>
      <c r="Z22038">
        <f t="shared" si="2301"/>
      </c>
    </row>
    <row r="22039" spans="1:26">
      <c r="A22039" s="5">
        <v>12</v>
      </c>
      <c r="B22039" s="8" t="s">
        <v>312</v>
      </c>
      <c r="C22039" s="5" t="s">
        <v>313</v>
      </c>
      <c r="D22039" s="21">
        <v>1</v>
      </c>
      <c r="E22039" s="5">
        <v>5</v>
      </c>
      <c r="F22039" s="16">
        <f t="shared" si="2302"/>
      </c>
      <c r="G22039" s="6">
        <f t="shared" si="2303"/>
      </c>
      <c r="H22039" s="5">
        <v>1</v>
      </c>
      <c r="I22039" s="183">
        <f t="shared" si="2304"/>
      </c>
      <c r="W22039">
        <f t="shared" si="2298"/>
      </c>
      <c r="X22039">
        <f t="shared" si="2299"/>
      </c>
      <c r="Y22039">
        <f t="shared" si="2300"/>
      </c>
      <c r="Z22039">
        <f t="shared" si="2301"/>
      </c>
    </row>
    <row r="22040" spans="1:26">
      <c r="A22040" s="5">
        <v>13</v>
      </c>
      <c r="B22040" s="8" t="s">
        <v>449</v>
      </c>
      <c r="C22040" s="5" t="s">
        <v>448</v>
      </c>
      <c r="D22040" s="21">
        <v>1</v>
      </c>
      <c r="E22040" s="5">
        <v>5</v>
      </c>
      <c r="F22040" s="16">
        <f t="shared" si="2302"/>
      </c>
      <c r="G22040" s="6">
        <f t="shared" si="2303"/>
      </c>
      <c r="H22040" s="5">
        <v>1</v>
      </c>
      <c r="I22040" s="183">
        <f t="shared" si="2304"/>
      </c>
      <c r="W22040">
        <f t="shared" si="2298"/>
      </c>
      <c r="X22040">
        <f t="shared" si="2299"/>
      </c>
      <c r="Y22040">
        <f t="shared" si="2300"/>
      </c>
      <c r="Z22040">
        <f t="shared" si="2301"/>
      </c>
    </row>
    <row r="22041" spans="1:26">
      <c r="A22041" s="5"/>
      <c r="B22041" s="1563" t="s">
        <v>644</v>
      </c>
      <c r="C22041" s="1563"/>
      <c r="D22041" s="6"/>
      <c r="E22041" s="5"/>
      <c r="F22041" s="16"/>
      <c r="G22041" s="6"/>
      <c r="H22041" s="5"/>
      <c r="I22041" s="183"/>
      <c r="W22041">
        <f t="shared" si="2298"/>
      </c>
      <c r="X22041">
        <f t="shared" si="2299"/>
      </c>
      <c r="Y22041">
        <f t="shared" si="2300"/>
      </c>
      <c r="Z22041">
        <f t="shared" si="2301"/>
      </c>
    </row>
    <row r="22042" spans="1:26">
      <c r="A22042" s="5">
        <v>14</v>
      </c>
      <c r="B22042" s="8" t="s">
        <v>2791</v>
      </c>
      <c r="C22042" s="5" t="s">
        <v>1385</v>
      </c>
      <c r="D22042" s="21">
        <v>1</v>
      </c>
      <c r="E22042" s="5">
        <v>4</v>
      </c>
      <c r="F22042" s="16">
        <f>+E22042*D22042</f>
      </c>
      <c r="G22042" s="6">
        <f>+E22042*D22042</f>
      </c>
      <c r="H22042" s="5">
        <v>1</v>
      </c>
      <c r="I22042" s="183">
        <f>+H22042*D22042</f>
      </c>
      <c r="W22042">
        <f t="shared" si="2298"/>
      </c>
      <c r="X22042">
        <f t="shared" si="2299"/>
      </c>
      <c r="Y22042">
        <f t="shared" si="2300"/>
      </c>
      <c r="Z22042">
        <f t="shared" si="2301"/>
      </c>
    </row>
    <row r="22043" spans="1:26">
      <c r="A22043" s="5"/>
      <c r="B22043" s="8"/>
      <c r="C22043" s="5"/>
      <c r="D22043" s="6"/>
      <c r="E22043" s="5"/>
      <c r="F22043" s="16"/>
      <c r="G22043" s="6"/>
      <c r="H22043" s="5"/>
      <c r="I22043" s="183"/>
      <c r="W22043">
        <f t="shared" si="2298"/>
      </c>
      <c r="X22043">
        <f t="shared" si="2299"/>
      </c>
      <c r="Y22043">
        <f t="shared" si="2300"/>
      </c>
      <c r="Z22043">
        <f t="shared" si="2301"/>
      </c>
    </row>
    <row r="22044" spans="1:26">
      <c r="A22044" s="5"/>
      <c r="B22044" s="8"/>
      <c r="C22044" s="5"/>
      <c r="D22044" s="6"/>
      <c r="E22044" s="5"/>
      <c r="F22044" s="16"/>
      <c r="G22044" s="6"/>
      <c r="H22044" s="5"/>
      <c r="I22044" s="183"/>
      <c r="W22044">
        <f t="shared" si="2298"/>
      </c>
      <c r="X22044">
        <f t="shared" si="2299"/>
      </c>
      <c r="Y22044">
        <f t="shared" si="2300"/>
      </c>
      <c r="Z22044">
        <f t="shared" si="2301"/>
      </c>
    </row>
    <row r="22045" spans="1:26">
      <c r="A22045" s="5"/>
      <c r="B22045" s="8"/>
      <c r="C22045" s="5"/>
      <c r="D22045" s="6"/>
      <c r="E22045" s="5"/>
      <c r="F22045" s="16"/>
      <c r="G22045" s="6"/>
      <c r="H22045" s="5"/>
      <c r="I22045" s="183"/>
      <c r="W22045">
        <f t="shared" si="2298"/>
      </c>
      <c r="X22045">
        <f t="shared" si="2299"/>
      </c>
      <c r="Y22045">
        <f t="shared" si="2300"/>
      </c>
      <c r="Z22045">
        <f t="shared" si="2301"/>
      </c>
    </row>
    <row r="22046" spans="1:26">
      <c r="A22046" s="5"/>
      <c r="B22046" s="8"/>
      <c r="C22046" s="5"/>
      <c r="D22046" s="6"/>
      <c r="E22046" s="5"/>
      <c r="F22046" s="16"/>
      <c r="G22046" s="6"/>
      <c r="H22046" s="5"/>
      <c r="I22046" s="183"/>
      <c r="W22046">
        <f t="shared" si="2298"/>
      </c>
      <c r="X22046">
        <f t="shared" si="2299"/>
      </c>
      <c r="Y22046">
        <f t="shared" si="2300"/>
      </c>
      <c r="Z22046">
        <f t="shared" si="2301"/>
      </c>
    </row>
    <row r="22047" spans="1:26">
      <c r="A22047" s="5"/>
      <c r="B22047" s="8"/>
      <c r="C22047" s="5"/>
      <c r="D22047" s="6"/>
      <c r="E22047" s="5"/>
      <c r="F22047" s="16"/>
      <c r="G22047" s="6"/>
      <c r="H22047" s="5"/>
      <c r="I22047" s="183"/>
      <c r="W22047">
        <f t="shared" si="2298"/>
      </c>
      <c r="X22047">
        <f t="shared" si="2299"/>
      </c>
      <c r="Y22047">
        <f t="shared" si="2300"/>
      </c>
      <c r="Z22047">
        <f t="shared" si="2301"/>
      </c>
    </row>
    <row r="22048" spans="1:26">
      <c r="A22048" s="5"/>
      <c r="B22048" s="8"/>
      <c r="C22048" s="5"/>
      <c r="D22048" s="6"/>
      <c r="E22048" s="5"/>
      <c r="F22048" s="16"/>
      <c r="G22048" s="6"/>
      <c r="H22048" s="5"/>
      <c r="I22048" s="183"/>
      <c r="W22048">
        <f t="shared" si="2298"/>
      </c>
      <c r="X22048">
        <f t="shared" si="2299"/>
      </c>
      <c r="Y22048">
        <f t="shared" si="2300"/>
      </c>
      <c r="Z22048">
        <f t="shared" si="2301"/>
      </c>
    </row>
    <row r="22049" spans="1:26">
      <c r="A22049" s="5"/>
      <c r="B22049" s="95"/>
      <c r="C22049" s="9"/>
      <c r="D22049" s="16"/>
      <c r="E22049" s="5"/>
      <c r="F22049" s="16"/>
      <c r="G22049" s="6"/>
      <c r="H22049" s="5"/>
      <c r="I22049" s="183"/>
      <c r="W22049">
        <f t="shared" si="2298"/>
      </c>
      <c r="X22049">
        <f t="shared" si="2299"/>
      </c>
      <c r="Y22049">
        <f t="shared" si="2300"/>
      </c>
      <c r="Z22049">
        <f t="shared" si="2301"/>
      </c>
    </row>
    <row r="22050" spans="1:26">
      <c r="A22050" s="5"/>
      <c r="B22050" s="95"/>
      <c r="C22050" s="5"/>
      <c r="D22050" s="16"/>
      <c r="E22050" s="5"/>
      <c r="F22050" s="16"/>
      <c r="G22050" s="6"/>
      <c r="H22050" s="16"/>
      <c r="I22050" s="183"/>
      <c r="W22050">
        <f t="shared" si="2298"/>
      </c>
      <c r="X22050">
        <f t="shared" si="2299"/>
      </c>
      <c r="Y22050">
        <f t="shared" si="2300"/>
      </c>
      <c r="Z22050">
        <f t="shared" si="2301"/>
      </c>
    </row>
    <row r="22051" spans="1:26">
      <c r="A22051" s="10"/>
      <c r="B22051" s="10"/>
      <c r="C22051" s="10"/>
      <c r="D22051" s="10"/>
      <c r="E22051" s="10"/>
      <c r="F22051" s="10"/>
      <c r="G22051" s="10"/>
      <c r="H22051" s="10"/>
      <c r="I22051" s="97"/>
      <c r="W22051">
        <f t="shared" si="2298"/>
      </c>
      <c r="X22051">
        <f t="shared" si="2299"/>
      </c>
      <c r="Y22051">
        <f t="shared" si="2300"/>
      </c>
      <c r="Z22051">
        <f t="shared" si="2301"/>
      </c>
    </row>
    <row r="22052" spans="1:26" ht="15.75" thickBot="1">
      <c r="A22052" s="10"/>
      <c r="B22052" s="625" t="s">
        <v>20</v>
      </c>
      <c r="C22052" s="35"/>
      <c r="D22052" s="35"/>
      <c r="E22052" s="35"/>
      <c r="F22052" s="35"/>
      <c r="G22052" s="35"/>
      <c r="H22052" s="35"/>
      <c r="I22052" s="98"/>
      <c r="W22052">
        <f t="shared" si="2298"/>
      </c>
      <c r="X22052">
        <f t="shared" si="2299"/>
      </c>
      <c r="Y22052">
        <f t="shared" si="2300"/>
      </c>
      <c r="Z22052">
        <f t="shared" si="2301"/>
      </c>
    </row>
    <row r="22053" spans="1:26" ht="15.75" thickBot="1">
      <c r="A22053" s="624"/>
      <c r="B22053" s="626"/>
      <c r="C22053" s="40" t="s">
        <v>21</v>
      </c>
      <c r="D22053" s="40">
        <f>SUM(D22027:D22052)</f>
      </c>
      <c r="E22053" s="41">
        <f>IF(H22053=I22053,"OK","NO")</f>
      </c>
      <c r="F22053" s="40">
        <f>SUM(F22027:F22052)</f>
      </c>
      <c r="G22053" s="40">
        <f>SUM(G22027:G22052)</f>
      </c>
      <c r="H22053" s="42">
        <f>SUMPRODUCT(H22027:H22052,G22027:G22052)</f>
      </c>
      <c r="I22053" s="100">
        <f>SUM(I22027:I22052)</f>
      </c>
      <c r="W22053">
        <f t="shared" si="2298"/>
      </c>
      <c r="X22053">
        <f t="shared" si="2299"/>
      </c>
      <c r="Y22053">
        <f t="shared" si="2300"/>
      </c>
      <c r="Z22053">
        <f t="shared" si="2301"/>
      </c>
    </row>
    <row r="22054" spans="1:26">
      <c r="A22054" s="10"/>
      <c r="B22054" s="91"/>
      <c r="C22054" s="91"/>
      <c r="D22054" s="91"/>
      <c r="E22054" s="91"/>
      <c r="F22054" s="91"/>
      <c r="G22054" s="91"/>
      <c r="H22054" s="91"/>
      <c r="I22054" s="91"/>
      <c r="W22054">
        <f t="shared" si="2298"/>
      </c>
      <c r="X22054">
        <f t="shared" si="2299"/>
      </c>
      <c r="Y22054">
        <f t="shared" si="2300"/>
      </c>
      <c r="Z22054">
        <f t="shared" si="2301"/>
      </c>
    </row>
    <row r="22055" spans="1:26">
      <c r="A22055" s="12" t="s">
        <v>281</v>
      </c>
      <c r="B22055" s="12"/>
      <c r="C22055" s="12"/>
      <c r="D22055" s="13"/>
      <c r="E22055" s="14"/>
      <c r="F22055" s="14"/>
      <c r="G22055" s="14"/>
      <c r="H22055" s="2"/>
      <c r="I22055" s="12"/>
      <c r="W22055">
        <f t="shared" si="2298"/>
      </c>
      <c r="X22055">
        <f t="shared" si="2299"/>
      </c>
      <c r="Y22055">
        <f t="shared" si="2300"/>
      </c>
      <c r="Z22055">
        <f t="shared" si="2301"/>
      </c>
    </row>
    <row r="22056" spans="1:26">
      <c r="W22056">
        <f t="shared" si="2298"/>
      </c>
      <c r="X22056">
        <f t="shared" si="2299"/>
      </c>
      <c r="Y22056">
        <f t="shared" si="2300"/>
      </c>
      <c r="Z22056">
        <f t="shared" si="2301"/>
      </c>
    </row>
    <row r="22057" spans="1:26">
      <c r="W22057">
        <f t="shared" si="2298"/>
      </c>
      <c r="X22057">
        <f t="shared" si="2299"/>
      </c>
      <c r="Y22057">
        <f t="shared" si="2300"/>
      </c>
      <c r="Z22057">
        <f t="shared" si="2301"/>
      </c>
    </row>
    <row r="22058" spans="1:26">
      <c r="W22058">
        <f t="shared" si="2298"/>
      </c>
      <c r="X22058">
        <f t="shared" si="2299"/>
      </c>
      <c r="Y22058">
        <f t="shared" si="2300"/>
      </c>
      <c r="Z22058">
        <f t="shared" si="2301"/>
      </c>
    </row>
    <row r="22059" spans="1:26">
      <c r="A22059" s="1562" t="s">
        <v>0</v>
      </c>
      <c r="B22059" s="1562"/>
      <c r="C22059" s="1562"/>
      <c r="D22059" s="1562"/>
      <c r="E22059" s="1562"/>
      <c r="F22059" s="1562"/>
      <c r="G22059" s="1562"/>
      <c r="H22059" s="1562"/>
      <c r="I22059" s="1562"/>
      <c r="W22059">
        <f t="shared" si="2298"/>
      </c>
      <c r="X22059">
        <f t="shared" si="2299"/>
      </c>
      <c r="Y22059">
        <f t="shared" si="2300"/>
      </c>
      <c r="Z22059">
        <f t="shared" si="2301"/>
      </c>
    </row>
    <row r="22060" spans="1:26">
      <c r="W22060">
        <f t="shared" si="2298"/>
      </c>
      <c r="X22060">
        <f t="shared" si="2299"/>
      </c>
      <c r="Y22060">
        <f t="shared" si="2300"/>
      </c>
      <c r="Z22060">
        <f t="shared" si="2301"/>
      </c>
    </row>
    <row r="22061" spans="1:26">
      <c r="A22061" s="1" t="s">
        <v>1</v>
      </c>
      <c r="B22061" s="1"/>
      <c r="G22061" s="495" t="s">
        <v>2</v>
      </c>
      <c r="H22061" s="3" t="s">
        <v>2948</v>
      </c>
      <c r="W22061">
        <f t="shared" si="2298"/>
      </c>
      <c r="X22061">
        <f t="shared" si="2299"/>
      </c>
      <c r="Y22061">
        <f t="shared" si="2300"/>
      </c>
      <c r="Z22061">
        <f t="shared" si="2301"/>
      </c>
    </row>
    <row r="22062" spans="1:26">
      <c r="A22062" s="22" t="inlineStr">
        <is>
          <t>ATTN: Contact-005</t>
        </is>
      </c>
      <c r="B22062" s="1"/>
      <c r="F22062" s="4"/>
      <c r="G22062" s="496" t="s">
        <v>1440</v>
      </c>
      <c r="H22062" s="1" t="s">
        <v>2949</v>
      </c>
      <c r="W22062">
        <f t="shared" si="2298"/>
      </c>
      <c r="X22062">
        <f t="shared" si="2299"/>
      </c>
      <c r="Y22062">
        <f t="shared" si="2300"/>
      </c>
      <c r="Z22062">
        <f t="shared" si="2301"/>
      </c>
    </row>
    <row r="22063" spans="1:26">
      <c r="A22063" s="1" t="inlineStr">
        <is>
          <t>Dealer-112</t>
        </is>
      </c>
      <c r="B22063" s="1"/>
      <c r="W22063">
        <f t="shared" si="2298"/>
      </c>
      <c r="X22063">
        <f t="shared" si="2299"/>
      </c>
      <c r="Y22063">
        <f t="shared" si="2300"/>
      </c>
      <c r="Z22063">
        <f t="shared" si="2301"/>
      </c>
    </row>
    <row r="22064" spans="1:26">
      <c r="A22064" s="1" t="inlineStr">
        <is>
          <t>Address line (redacted)</t>
        </is>
      </c>
      <c r="B22064" s="1"/>
      <c r="D22064" s="85"/>
      <c r="E22064" s="85"/>
      <c r="F22064" s="85"/>
      <c r="G22064" s="85"/>
      <c r="H22064" s="85"/>
      <c r="W22064">
        <f t="shared" si="2298"/>
      </c>
      <c r="X22064">
        <f t="shared" si="2299"/>
      </c>
      <c r="Y22064">
        <f t="shared" si="2300"/>
      </c>
      <c r="Z22064">
        <f t="shared" si="2301"/>
      </c>
    </row>
    <row r="22065" spans="1:26">
      <c r="A22065" s="22" t="inlineStr">
        <is>
          <t>Address line (redacted)</t>
        </is>
      </c>
      <c r="B22065" s="86"/>
      <c r="D22065" s="85"/>
      <c r="E22065" s="85"/>
      <c r="F22065" s="85"/>
      <c r="G22065" s="85"/>
      <c r="H22065" s="85"/>
      <c r="W22065">
        <f t="shared" si="2298"/>
      </c>
      <c r="X22065">
        <f t="shared" si="2299"/>
      </c>
      <c r="Y22065">
        <f t="shared" si="2300"/>
      </c>
      <c r="Z22065">
        <f t="shared" si="2301"/>
      </c>
    </row>
    <row r="22066" spans="1:26">
      <c r="A22066" s="49" t="s">
        <v>4</v>
      </c>
      <c r="B22066" s="87" t="inlineStr">
        <is>
          <t>GSTIN-MASKED</t>
        </is>
      </c>
      <c r="W22066">
        <f t="shared" si="2298"/>
      </c>
      <c r="X22066">
        <f t="shared" si="2299"/>
      </c>
      <c r="Y22066">
        <f t="shared" si="2300"/>
      </c>
      <c r="Z22066">
        <f t="shared" si="2301"/>
      </c>
    </row>
    <row r="22067" spans="1:26">
      <c r="A22067" s="1" t="s">
        <v>5</v>
      </c>
      <c r="W22067">
        <f t="shared" si="2298"/>
      </c>
      <c r="X22067">
        <f t="shared" si="2299"/>
      </c>
      <c r="Y22067">
        <f t="shared" si="2300"/>
      </c>
      <c r="Z22067">
        <f t="shared" si="2301"/>
      </c>
    </row>
    <row r="22068" spans="1:26">
      <c r="A22068" s="1" t="s">
        <v>6</v>
      </c>
      <c r="W22068">
        <f t="shared" si="2298"/>
      </c>
      <c r="X22068">
        <f t="shared" si="2299"/>
      </c>
      <c r="Y22068">
        <f t="shared" si="2300"/>
      </c>
      <c r="Z22068">
        <f t="shared" si="2301"/>
      </c>
    </row>
    <row r="22069" spans="1:26">
      <c r="A22069" s="1" t="s">
        <v>7</v>
      </c>
      <c r="W22069">
        <f t="shared" si="2298"/>
      </c>
      <c r="X22069">
        <f t="shared" si="2299"/>
      </c>
      <c r="Y22069">
        <f t="shared" si="2300"/>
      </c>
      <c r="Z22069">
        <f t="shared" si="2301"/>
      </c>
    </row>
    <row r="22070" spans="1:26" ht="24">
      <c r="A22070" s="88" t="s">
        <v>8</v>
      </c>
      <c r="B22070" s="89" t="s">
        <v>9</v>
      </c>
      <c r="C22070" s="89" t="s">
        <v>10</v>
      </c>
      <c r="D22070" s="34" t="s">
        <v>11</v>
      </c>
      <c r="E22070" s="34" t="s">
        <v>12</v>
      </c>
      <c r="F22070" s="34" t="s">
        <v>13</v>
      </c>
      <c r="G22070" s="34" t="s">
        <v>14</v>
      </c>
      <c r="H22070" s="88" t="s">
        <v>15</v>
      </c>
      <c r="I22070" s="90" t="s">
        <v>16</v>
      </c>
      <c r="W22070">
        <f t="shared" si="2298"/>
      </c>
      <c r="X22070">
        <f t="shared" si="2299"/>
      </c>
      <c r="Y22070">
        <f t="shared" si="2300"/>
      </c>
      <c r="Z22070">
        <f t="shared" si="2301"/>
      </c>
    </row>
    <row r="22071" spans="1:26">
      <c r="A22071" s="5"/>
      <c r="B22071" s="1563" t="s">
        <v>17</v>
      </c>
      <c r="C22071" s="1563"/>
      <c r="D22071" s="5"/>
      <c r="E22071" s="5"/>
      <c r="F22071" s="5"/>
      <c r="G22071" s="6"/>
      <c r="H22071" s="5"/>
      <c r="I22071" s="183"/>
      <c r="W22071">
        <f t="shared" si="2298"/>
      </c>
      <c r="X22071">
        <f t="shared" si="2299"/>
      </c>
      <c r="Y22071">
        <f t="shared" si="2300"/>
      </c>
      <c r="Z22071">
        <f t="shared" si="2301"/>
      </c>
    </row>
    <row r="22072" spans="1:26">
      <c r="A22072" s="5"/>
      <c r="B22072" s="8"/>
      <c r="C22072" s="5"/>
      <c r="D22072" s="21"/>
      <c r="E22072" s="5"/>
      <c r="F22072" s="16"/>
      <c r="G22072" s="6"/>
      <c r="H22072" s="5"/>
      <c r="I22072" s="183"/>
      <c r="W22072">
        <f t="shared" si="2298"/>
      </c>
      <c r="X22072">
        <f t="shared" si="2299"/>
      </c>
      <c r="Y22072">
        <f t="shared" si="2300"/>
      </c>
      <c r="Z22072">
        <f t="shared" si="2301"/>
      </c>
    </row>
    <row r="22073" spans="1:26">
      <c r="A22073" s="5"/>
      <c r="B22073" s="15"/>
      <c r="C22073" s="5"/>
      <c r="D22073" s="21"/>
      <c r="E22073" s="5"/>
      <c r="F22073" s="16"/>
      <c r="G22073" s="6"/>
      <c r="H22073" s="5"/>
      <c r="I22073" s="183"/>
      <c r="W22073">
        <f t="shared" si="2298"/>
      </c>
      <c r="X22073">
        <f t="shared" si="2299"/>
      </c>
      <c r="Y22073">
        <f t="shared" si="2300"/>
      </c>
      <c r="Z22073">
        <f t="shared" si="2301"/>
      </c>
    </row>
    <row r="22074" spans="1:26">
      <c r="A22074" s="5">
        <v>16</v>
      </c>
      <c r="B22074" s="8" t="s">
        <v>576</v>
      </c>
      <c r="C22074" s="5" t="s">
        <v>577</v>
      </c>
      <c r="D22074" s="21">
        <v>1</v>
      </c>
      <c r="E22074" s="5">
        <v>5</v>
      </c>
      <c r="F22074" s="16">
        <f t="shared" ref="F22074:F22084" si="2305">+E22074*D22074</f>
      </c>
      <c r="G22074" s="6">
        <f t="shared" ref="G22074:G22084" si="2306">+E22074*D22074</f>
      </c>
      <c r="H22074" s="5">
        <v>1</v>
      </c>
      <c r="I22074" s="183">
        <f t="shared" ref="I22074:I22084" si="2307">+H22074*G22074</f>
      </c>
      <c r="W22074">
        <f t="shared" si="2298"/>
      </c>
      <c r="X22074">
        <f t="shared" si="2299"/>
      </c>
      <c r="Y22074">
        <f t="shared" si="2300"/>
      </c>
      <c r="Z22074">
        <f t="shared" si="2301"/>
      </c>
    </row>
    <row r="22075" spans="1:26" ht="24">
      <c r="A22075" s="5">
        <v>17</v>
      </c>
      <c r="B22075" s="15" t="s">
        <v>1315</v>
      </c>
      <c r="C22075" s="5" t="s">
        <v>1316</v>
      </c>
      <c r="D22075" s="21">
        <v>1</v>
      </c>
      <c r="E22075" s="5">
        <v>5</v>
      </c>
      <c r="F22075" s="16">
        <f t="shared" si="2305"/>
      </c>
      <c r="G22075" s="6">
        <f t="shared" si="2306"/>
      </c>
      <c r="H22075" s="5">
        <v>1</v>
      </c>
      <c r="I22075" s="183">
        <f t="shared" si="2307"/>
      </c>
      <c r="W22075">
        <f t="shared" si="2298"/>
      </c>
      <c r="X22075">
        <f t="shared" si="2299"/>
      </c>
      <c r="Y22075">
        <f t="shared" si="2300"/>
      </c>
      <c r="Z22075">
        <f t="shared" si="2301"/>
      </c>
    </row>
    <row r="22076" spans="1:26">
      <c r="A22076" s="5">
        <v>18</v>
      </c>
      <c r="B22076" s="8" t="s">
        <v>931</v>
      </c>
      <c r="C22076" s="5" t="s">
        <v>930</v>
      </c>
      <c r="D22076" s="21">
        <v>1</v>
      </c>
      <c r="E22076" s="5">
        <v>5</v>
      </c>
      <c r="F22076" s="16">
        <f t="shared" si="2305"/>
      </c>
      <c r="G22076" s="6">
        <f t="shared" si="2306"/>
      </c>
      <c r="H22076" s="5">
        <v>1</v>
      </c>
      <c r="I22076" s="183">
        <f t="shared" si="2307"/>
      </c>
      <c r="W22076">
        <f t="shared" si="2298"/>
      </c>
      <c r="X22076">
        <f t="shared" si="2299"/>
      </c>
      <c r="Y22076">
        <f t="shared" si="2300"/>
      </c>
      <c r="Z22076">
        <f t="shared" si="2301"/>
      </c>
    </row>
    <row r="22077" spans="1:26">
      <c r="A22077" s="5">
        <v>19</v>
      </c>
      <c r="B22077" s="8" t="s">
        <v>939</v>
      </c>
      <c r="C22077" s="5" t="s">
        <v>938</v>
      </c>
      <c r="D22077" s="21">
        <v>1</v>
      </c>
      <c r="E22077" s="5">
        <v>5</v>
      </c>
      <c r="F22077" s="16">
        <f t="shared" si="2305"/>
      </c>
      <c r="G22077" s="6">
        <f t="shared" si="2306"/>
      </c>
      <c r="H22077" s="5">
        <v>1</v>
      </c>
      <c r="I22077" s="183">
        <f t="shared" si="2307"/>
      </c>
      <c r="W22077">
        <f t="shared" si="2298"/>
      </c>
      <c r="X22077">
        <f t="shared" si="2299"/>
      </c>
      <c r="Y22077">
        <f t="shared" si="2300"/>
      </c>
      <c r="Z22077">
        <f t="shared" si="2301"/>
      </c>
    </row>
    <row r="22078" spans="1:26">
      <c r="A22078" s="5">
        <v>20</v>
      </c>
      <c r="B22078" s="8" t="s">
        <v>964</v>
      </c>
      <c r="C22078" s="5" t="s">
        <v>963</v>
      </c>
      <c r="D22078" s="21">
        <v>1</v>
      </c>
      <c r="E22078" s="5">
        <v>5</v>
      </c>
      <c r="F22078" s="16">
        <f t="shared" si="2305"/>
      </c>
      <c r="G22078" s="6">
        <f t="shared" si="2306"/>
      </c>
      <c r="H22078" s="5">
        <v>1</v>
      </c>
      <c r="I22078" s="183">
        <f t="shared" si="2307"/>
      </c>
      <c r="W22078">
        <f t="shared" si="2298"/>
      </c>
      <c r="X22078">
        <f t="shared" si="2299"/>
      </c>
      <c r="Y22078">
        <f t="shared" si="2300"/>
      </c>
      <c r="Z22078">
        <f t="shared" si="2301"/>
      </c>
    </row>
    <row r="22079" spans="1:26">
      <c r="A22079" s="5">
        <v>21</v>
      </c>
      <c r="B22079" s="8" t="s">
        <v>382</v>
      </c>
      <c r="C22079" s="5" t="s">
        <v>383</v>
      </c>
      <c r="D22079" s="21">
        <v>1</v>
      </c>
      <c r="E22079" s="5">
        <v>5</v>
      </c>
      <c r="F22079" s="16">
        <f t="shared" si="2305"/>
      </c>
      <c r="G22079" s="6">
        <f t="shared" si="2306"/>
      </c>
      <c r="H22079" s="5">
        <v>1</v>
      </c>
      <c r="I22079" s="183">
        <f t="shared" si="2307"/>
      </c>
      <c r="W22079">
        <f t="shared" si="2298"/>
      </c>
      <c r="X22079">
        <f t="shared" si="2299"/>
      </c>
      <c r="Y22079">
        <f t="shared" si="2300"/>
      </c>
      <c r="Z22079">
        <f t="shared" si="2301"/>
      </c>
    </row>
    <row r="22080" spans="1:26">
      <c r="A22080" s="5">
        <v>22</v>
      </c>
      <c r="B22080" s="8" t="s">
        <v>283</v>
      </c>
      <c r="C22080" s="5" t="s">
        <v>282</v>
      </c>
      <c r="D22080" s="21">
        <v>1</v>
      </c>
      <c r="E22080" s="5">
        <v>5</v>
      </c>
      <c r="F22080" s="16">
        <f t="shared" si="2305"/>
      </c>
      <c r="G22080" s="6">
        <f t="shared" si="2306"/>
      </c>
      <c r="H22080" s="5">
        <v>1</v>
      </c>
      <c r="I22080" s="183">
        <f t="shared" si="2307"/>
      </c>
      <c r="W22080">
        <f t="shared" si="2298"/>
      </c>
      <c r="X22080">
        <f t="shared" si="2299"/>
      </c>
      <c r="Y22080">
        <f t="shared" si="2300"/>
      </c>
      <c r="Z22080">
        <f t="shared" si="2301"/>
      </c>
    </row>
    <row r="22081" spans="1:26">
      <c r="A22081" s="5"/>
      <c r="B22081" s="8"/>
      <c r="C22081" s="5"/>
      <c r="D22081" s="21"/>
      <c r="E22081" s="5"/>
      <c r="F22081" s="16"/>
      <c r="G22081" s="6"/>
      <c r="H22081" s="5"/>
      <c r="I22081" s="183"/>
      <c r="W22081">
        <f t="shared" si="2298"/>
      </c>
      <c r="X22081">
        <f t="shared" si="2299"/>
      </c>
      <c r="Y22081">
        <f t="shared" si="2300"/>
      </c>
      <c r="Z22081">
        <f t="shared" si="2301"/>
      </c>
    </row>
    <row r="22082" spans="1:26">
      <c r="A22082" s="5">
        <v>24</v>
      </c>
      <c r="B22082" s="8" t="s">
        <v>1509</v>
      </c>
      <c r="C22082" s="5" t="s">
        <v>1510</v>
      </c>
      <c r="D22082" s="21">
        <v>1</v>
      </c>
      <c r="E22082" s="5">
        <v>5</v>
      </c>
      <c r="F22082" s="16">
        <f t="shared" si="2305"/>
      </c>
      <c r="G22082" s="6">
        <f t="shared" si="2306"/>
      </c>
      <c r="H22082" s="5">
        <v>1</v>
      </c>
      <c r="I22082" s="183">
        <f t="shared" si="2307"/>
      </c>
      <c r="W22082">
        <f t="shared" si="2298"/>
      </c>
      <c r="X22082">
        <f t="shared" si="2299"/>
      </c>
      <c r="Y22082">
        <f t="shared" si="2300"/>
      </c>
      <c r="Z22082">
        <f t="shared" si="2301"/>
      </c>
    </row>
    <row r="22083" spans="1:26">
      <c r="A22083" s="5">
        <v>25</v>
      </c>
      <c r="B22083" s="8" t="s">
        <v>580</v>
      </c>
      <c r="C22083" s="5" t="s">
        <v>581</v>
      </c>
      <c r="D22083" s="21">
        <v>2</v>
      </c>
      <c r="E22083" s="5">
        <v>5</v>
      </c>
      <c r="F22083" s="16">
        <f t="shared" si="2305"/>
      </c>
      <c r="G22083" s="6">
        <f t="shared" si="2306"/>
      </c>
      <c r="H22083" s="5">
        <v>1</v>
      </c>
      <c r="I22083" s="183">
        <f t="shared" si="2307"/>
      </c>
      <c r="W22083">
        <f t="shared" si="2298"/>
      </c>
      <c r="X22083">
        <f t="shared" si="2299"/>
      </c>
      <c r="Y22083">
        <f t="shared" si="2300"/>
      </c>
      <c r="Z22083">
        <f t="shared" si="2301"/>
      </c>
    </row>
    <row r="22084" spans="1:26">
      <c r="A22084" s="5">
        <v>26</v>
      </c>
      <c r="B22084" s="8" t="s">
        <v>437</v>
      </c>
      <c r="C22084" s="5" t="s">
        <v>436</v>
      </c>
      <c r="D22084" s="21">
        <v>2</v>
      </c>
      <c r="E22084" s="5">
        <v>5</v>
      </c>
      <c r="F22084" s="16">
        <f t="shared" si="2305"/>
      </c>
      <c r="G22084" s="6">
        <f t="shared" si="2306"/>
      </c>
      <c r="H22084" s="5">
        <v>1</v>
      </c>
      <c r="I22084" s="183">
        <f t="shared" si="2307"/>
      </c>
      <c r="W22084">
        <f t="shared" ref="W22084:W22147" si="2308">IF(LEFT($H22084&amp;"",5)="2019-",$H22084,W22083)</f>
      </c>
      <c r="X22084">
        <f t="shared" ref="X22084:X22147" si="2309">IF($W22084="",0,IF(COUNTIF($AB$2:$AB$80,$W22084)&gt;0,1,0))</f>
      </c>
      <c r="Y22084">
        <f t="shared" ref="Y22084:Y22147" si="2310">IF($C22084="","",UPPER(TRIM(IFERROR(LEFT($C22084&amp;"",FIND("/",$C22084&amp;"")-1),$C22084&amp;""))))</f>
      </c>
      <c r="Z22084">
        <f t="shared" ref="Z22084:Z22147" si="2311">IFERROR(IF(ISNUMBER($G22084),$G22084,0),0)</f>
      </c>
    </row>
    <row r="22085" spans="1:26">
      <c r="A22085" s="5"/>
      <c r="B22085" s="8"/>
      <c r="C22085" s="5"/>
      <c r="D22085" s="6"/>
      <c r="E22085" s="5"/>
      <c r="F22085" s="16"/>
      <c r="G22085" s="6"/>
      <c r="H22085" s="5"/>
      <c r="I22085" s="183"/>
      <c r="W22085">
        <f t="shared" si="2308"/>
      </c>
      <c r="X22085">
        <f t="shared" si="2309"/>
      </c>
      <c r="Y22085">
        <f t="shared" si="2310"/>
      </c>
      <c r="Z22085">
        <f t="shared" si="2311"/>
      </c>
    </row>
    <row r="22086" spans="1:26">
      <c r="A22086" s="5"/>
      <c r="B22086" s="8"/>
      <c r="C22086" s="5"/>
      <c r="D22086" s="6"/>
      <c r="E22086" s="5"/>
      <c r="F22086" s="16"/>
      <c r="G22086" s="6"/>
      <c r="H22086" s="5"/>
      <c r="I22086" s="183"/>
      <c r="W22086">
        <f t="shared" si="2308"/>
      </c>
      <c r="X22086">
        <f t="shared" si="2309"/>
      </c>
      <c r="Y22086">
        <f t="shared" si="2310"/>
      </c>
      <c r="Z22086">
        <f t="shared" si="2311"/>
      </c>
    </row>
    <row r="22087" spans="1:26">
      <c r="A22087" s="5"/>
      <c r="B22087" s="8"/>
      <c r="C22087" s="5"/>
      <c r="D22087" s="6"/>
      <c r="E22087" s="5"/>
      <c r="F22087" s="16"/>
      <c r="G22087" s="6"/>
      <c r="H22087" s="5"/>
      <c r="I22087" s="183"/>
      <c r="W22087">
        <f t="shared" si="2308"/>
      </c>
      <c r="X22087">
        <f t="shared" si="2309"/>
      </c>
      <c r="Y22087">
        <f t="shared" si="2310"/>
      </c>
      <c r="Z22087">
        <f t="shared" si="2311"/>
      </c>
    </row>
    <row r="22088" spans="1:26">
      <c r="A22088" s="5"/>
      <c r="B22088" s="8"/>
      <c r="C22088" s="5"/>
      <c r="D22088" s="6"/>
      <c r="E22088" s="5"/>
      <c r="F22088" s="16"/>
      <c r="G22088" s="6"/>
      <c r="H22088" s="5"/>
      <c r="I22088" s="183"/>
      <c r="W22088">
        <f t="shared" si="2308"/>
      </c>
      <c r="X22088">
        <f t="shared" si="2309"/>
      </c>
      <c r="Y22088">
        <f t="shared" si="2310"/>
      </c>
      <c r="Z22088">
        <f t="shared" si="2311"/>
      </c>
    </row>
    <row r="22089" spans="1:26">
      <c r="A22089" s="5"/>
      <c r="B22089" s="8"/>
      <c r="C22089" s="5"/>
      <c r="D22089" s="6"/>
      <c r="E22089" s="5"/>
      <c r="F22089" s="16"/>
      <c r="G22089" s="6"/>
      <c r="H22089" s="5"/>
      <c r="I22089" s="183"/>
      <c r="W22089">
        <f t="shared" si="2308"/>
      </c>
      <c r="X22089">
        <f t="shared" si="2309"/>
      </c>
      <c r="Y22089">
        <f t="shared" si="2310"/>
      </c>
      <c r="Z22089">
        <f t="shared" si="2311"/>
      </c>
    </row>
    <row r="22090" spans="1:26">
      <c r="A22090" s="5"/>
      <c r="B22090" s="8"/>
      <c r="C22090" s="5"/>
      <c r="D22090" s="6"/>
      <c r="E22090" s="5"/>
      <c r="F22090" s="16"/>
      <c r="G22090" s="6"/>
      <c r="H22090" s="5"/>
      <c r="I22090" s="183"/>
      <c r="W22090">
        <f t="shared" si="2308"/>
      </c>
      <c r="X22090">
        <f t="shared" si="2309"/>
      </c>
      <c r="Y22090">
        <f t="shared" si="2310"/>
      </c>
      <c r="Z22090">
        <f t="shared" si="2311"/>
      </c>
    </row>
    <row r="22091" spans="1:26">
      <c r="A22091" s="5"/>
      <c r="B22091" s="8"/>
      <c r="C22091" s="5"/>
      <c r="D22091" s="6"/>
      <c r="E22091" s="5"/>
      <c r="F22091" s="16"/>
      <c r="G22091" s="6"/>
      <c r="H22091" s="5"/>
      <c r="I22091" s="183"/>
      <c r="W22091">
        <f t="shared" si="2308"/>
      </c>
      <c r="X22091">
        <f t="shared" si="2309"/>
      </c>
      <c r="Y22091">
        <f t="shared" si="2310"/>
      </c>
      <c r="Z22091">
        <f t="shared" si="2311"/>
      </c>
    </row>
    <row r="22092" spans="1:26">
      <c r="A22092" s="5"/>
      <c r="B22092" s="8"/>
      <c r="C22092" s="5"/>
      <c r="D22092" s="6"/>
      <c r="E22092" s="5"/>
      <c r="F22092" s="16"/>
      <c r="G22092" s="6"/>
      <c r="H22092" s="5"/>
      <c r="I22092" s="183"/>
      <c r="W22092">
        <f t="shared" si="2308"/>
      </c>
      <c r="X22092">
        <f t="shared" si="2309"/>
      </c>
      <c r="Y22092">
        <f t="shared" si="2310"/>
      </c>
      <c r="Z22092">
        <f t="shared" si="2311"/>
      </c>
    </row>
    <row r="22093" spans="1:26">
      <c r="A22093" s="5"/>
      <c r="B22093" s="95"/>
      <c r="C22093" s="9"/>
      <c r="D22093" s="16"/>
      <c r="E22093" s="5"/>
      <c r="F22093" s="16"/>
      <c r="G22093" s="6"/>
      <c r="H22093" s="5"/>
      <c r="I22093" s="183"/>
      <c r="W22093">
        <f t="shared" si="2308"/>
      </c>
      <c r="X22093">
        <f t="shared" si="2309"/>
      </c>
      <c r="Y22093">
        <f t="shared" si="2310"/>
      </c>
      <c r="Z22093">
        <f t="shared" si="2311"/>
      </c>
    </row>
    <row r="22094" spans="1:26">
      <c r="A22094" s="5"/>
      <c r="B22094" s="95"/>
      <c r="C22094" s="5"/>
      <c r="D22094" s="16"/>
      <c r="E22094" s="5"/>
      <c r="F22094" s="16"/>
      <c r="G22094" s="6"/>
      <c r="H22094" s="16"/>
      <c r="I22094" s="183"/>
      <c r="W22094">
        <f t="shared" si="2308"/>
      </c>
      <c r="X22094">
        <f t="shared" si="2309"/>
      </c>
      <c r="Y22094">
        <f t="shared" si="2310"/>
      </c>
      <c r="Z22094">
        <f t="shared" si="2311"/>
      </c>
    </row>
    <row r="22095" spans="1:26">
      <c r="A22095" s="10"/>
      <c r="B22095" s="10"/>
      <c r="C22095" s="10"/>
      <c r="D22095" s="10"/>
      <c r="E22095" s="10"/>
      <c r="F22095" s="10"/>
      <c r="G22095" s="10"/>
      <c r="H22095" s="10"/>
      <c r="I22095" s="97"/>
      <c r="W22095">
        <f t="shared" si="2308"/>
      </c>
      <c r="X22095">
        <f t="shared" si="2309"/>
      </c>
      <c r="Y22095">
        <f t="shared" si="2310"/>
      </c>
      <c r="Z22095">
        <f t="shared" si="2311"/>
      </c>
    </row>
    <row r="22096" spans="1:26" ht="15.75" thickBot="1">
      <c r="A22096" s="10"/>
      <c r="B22096" s="625" t="s">
        <v>20</v>
      </c>
      <c r="C22096" s="35"/>
      <c r="D22096" s="35"/>
      <c r="E22096" s="35"/>
      <c r="F22096" s="35"/>
      <c r="G22096" s="35"/>
      <c r="H22096" s="35"/>
      <c r="I22096" s="98"/>
      <c r="W22096">
        <f t="shared" si="2308"/>
      </c>
      <c r="X22096">
        <f t="shared" si="2309"/>
      </c>
      <c r="Y22096">
        <f t="shared" si="2310"/>
      </c>
      <c r="Z22096">
        <f t="shared" si="2311"/>
      </c>
    </row>
    <row r="22097" spans="1:26" ht="15.75" thickBot="1">
      <c r="A22097" s="624"/>
      <c r="B22097" s="626"/>
      <c r="C22097" s="40" t="s">
        <v>21</v>
      </c>
      <c r="D22097" s="40">
        <f>SUM(D22071:D22096)</f>
      </c>
      <c r="E22097" s="41">
        <f>IF(H22097=I22097,"OK","NO")</f>
      </c>
      <c r="F22097" s="40">
        <f>SUM(F22071:F22096)</f>
      </c>
      <c r="G22097" s="40">
        <f>SUM(G22071:G22096)</f>
      </c>
      <c r="H22097" s="42">
        <f>SUMPRODUCT(H22071:H22096,G22071:G22096)</f>
      </c>
      <c r="I22097" s="100">
        <f>SUM(I22071:I22096)</f>
      </c>
      <c r="W22097">
        <f t="shared" si="2308"/>
      </c>
      <c r="X22097">
        <f t="shared" si="2309"/>
      </c>
      <c r="Y22097">
        <f t="shared" si="2310"/>
      </c>
      <c r="Z22097">
        <f t="shared" si="2311"/>
      </c>
    </row>
    <row r="22098" spans="1:26">
      <c r="A22098" s="10"/>
      <c r="B22098" s="91"/>
      <c r="C22098" s="91"/>
      <c r="D22098" s="91"/>
      <c r="E22098" s="91"/>
      <c r="F22098" s="91"/>
      <c r="G22098" s="91"/>
      <c r="H22098" s="91"/>
      <c r="I22098" s="91"/>
      <c r="W22098">
        <f t="shared" si="2308"/>
      </c>
      <c r="X22098">
        <f t="shared" si="2309"/>
      </c>
      <c r="Y22098">
        <f t="shared" si="2310"/>
      </c>
      <c r="Z22098">
        <f t="shared" si="2311"/>
      </c>
    </row>
    <row r="22099" spans="1:26">
      <c r="A22099" s="12" t="s">
        <v>281</v>
      </c>
      <c r="B22099" s="12"/>
      <c r="C22099" s="12"/>
      <c r="D22099" s="13"/>
      <c r="E22099" s="14"/>
      <c r="F22099" s="14"/>
      <c r="G22099" s="14"/>
      <c r="H22099" s="2"/>
      <c r="I22099" s="12"/>
      <c r="W22099">
        <f t="shared" si="2308"/>
      </c>
      <c r="X22099">
        <f t="shared" si="2309"/>
      </c>
      <c r="Y22099">
        <f t="shared" si="2310"/>
      </c>
      <c r="Z22099">
        <f t="shared" si="2311"/>
      </c>
    </row>
    <row r="22100" spans="1:26">
      <c r="W22100">
        <f t="shared" si="2308"/>
      </c>
      <c r="X22100">
        <f t="shared" si="2309"/>
      </c>
      <c r="Y22100">
        <f t="shared" si="2310"/>
      </c>
      <c r="Z22100">
        <f t="shared" si="2311"/>
      </c>
    </row>
    <row r="22101" spans="1:26">
      <c r="W22101">
        <f t="shared" si="2308"/>
      </c>
      <c r="X22101">
        <f t="shared" si="2309"/>
      </c>
      <c r="Y22101">
        <f t="shared" si="2310"/>
      </c>
      <c r="Z22101">
        <f t="shared" si="2311"/>
      </c>
    </row>
    <row r="22102" spans="1:26">
      <c r="W22102">
        <f t="shared" si="2308"/>
      </c>
      <c r="X22102">
        <f t="shared" si="2309"/>
      </c>
      <c r="Y22102">
        <f t="shared" si="2310"/>
      </c>
      <c r="Z22102">
        <f t="shared" si="2311"/>
      </c>
    </row>
    <row r="22103" spans="1:26">
      <c r="A22103" s="1562" t="s">
        <v>0</v>
      </c>
      <c r="B22103" s="1562"/>
      <c r="C22103" s="1562"/>
      <c r="D22103" s="1562"/>
      <c r="E22103" s="1562"/>
      <c r="F22103" s="1562"/>
      <c r="G22103" s="1562"/>
      <c r="H22103" s="1562"/>
      <c r="I22103" s="1562"/>
      <c r="W22103">
        <f t="shared" si="2308"/>
      </c>
      <c r="X22103">
        <f t="shared" si="2309"/>
      </c>
      <c r="Y22103">
        <f t="shared" si="2310"/>
      </c>
      <c r="Z22103">
        <f t="shared" si="2311"/>
      </c>
    </row>
    <row r="22104" spans="1:26">
      <c r="W22104">
        <f t="shared" si="2308"/>
      </c>
      <c r="X22104">
        <f t="shared" si="2309"/>
      </c>
      <c r="Y22104">
        <f t="shared" si="2310"/>
      </c>
      <c r="Z22104">
        <f t="shared" si="2311"/>
      </c>
    </row>
    <row r="22105" spans="1:26">
      <c r="A22105" s="1" t="s">
        <v>1</v>
      </c>
      <c r="B22105" s="1"/>
      <c r="G22105" s="495" t="s">
        <v>2</v>
      </c>
      <c r="H22105" s="3" t="s">
        <v>2948</v>
      </c>
      <c r="W22105">
        <f t="shared" si="2308"/>
      </c>
      <c r="X22105">
        <f t="shared" si="2309"/>
      </c>
      <c r="Y22105">
        <f t="shared" si="2310"/>
      </c>
      <c r="Z22105">
        <f t="shared" si="2311"/>
      </c>
    </row>
    <row r="22106" spans="1:26">
      <c r="A22106" s="22" t="inlineStr">
        <is>
          <t>ATTN: Contact-005</t>
        </is>
      </c>
      <c r="B22106" s="1"/>
      <c r="F22106" s="4"/>
      <c r="G22106" s="496" t="s">
        <v>1440</v>
      </c>
      <c r="H22106" s="1" t="s">
        <v>2950</v>
      </c>
      <c r="W22106">
        <f t="shared" si="2308"/>
      </c>
      <c r="X22106">
        <f t="shared" si="2309"/>
      </c>
      <c r="Y22106">
        <f t="shared" si="2310"/>
      </c>
      <c r="Z22106">
        <f t="shared" si="2311"/>
      </c>
    </row>
    <row r="22107" spans="1:26">
      <c r="A22107" s="1" t="inlineStr">
        <is>
          <t>Dealer-112</t>
        </is>
      </c>
      <c r="B22107" s="1"/>
      <c r="W22107">
        <f t="shared" si="2308"/>
      </c>
      <c r="X22107">
        <f t="shared" si="2309"/>
      </c>
      <c r="Y22107">
        <f t="shared" si="2310"/>
      </c>
      <c r="Z22107">
        <f t="shared" si="2311"/>
      </c>
    </row>
    <row r="22108" spans="1:26">
      <c r="A22108" s="1" t="inlineStr">
        <is>
          <t>Address line (redacted)</t>
        </is>
      </c>
      <c r="B22108" s="1"/>
      <c r="D22108" s="85"/>
      <c r="E22108" s="85"/>
      <c r="F22108" s="85"/>
      <c r="G22108" s="85"/>
      <c r="H22108" s="85"/>
      <c r="W22108">
        <f t="shared" si="2308"/>
      </c>
      <c r="X22108">
        <f t="shared" si="2309"/>
      </c>
      <c r="Y22108">
        <f t="shared" si="2310"/>
      </c>
      <c r="Z22108">
        <f t="shared" si="2311"/>
      </c>
    </row>
    <row r="22109" spans="1:26">
      <c r="A22109" s="22" t="inlineStr">
        <is>
          <t>Address line (redacted)</t>
        </is>
      </c>
      <c r="B22109" s="86"/>
      <c r="D22109" s="85"/>
      <c r="E22109" s="85"/>
      <c r="F22109" s="85"/>
      <c r="G22109" s="85"/>
      <c r="H22109" s="85"/>
      <c r="W22109">
        <f t="shared" si="2308"/>
      </c>
      <c r="X22109">
        <f t="shared" si="2309"/>
      </c>
      <c r="Y22109">
        <f t="shared" si="2310"/>
      </c>
      <c r="Z22109">
        <f t="shared" si="2311"/>
      </c>
    </row>
    <row r="22110" spans="1:26">
      <c r="A22110" s="49" t="s">
        <v>4</v>
      </c>
      <c r="B22110" s="87" t="inlineStr">
        <is>
          <t>GSTIN-MASKED</t>
        </is>
      </c>
      <c r="W22110">
        <f t="shared" si="2308"/>
      </c>
      <c r="X22110">
        <f t="shared" si="2309"/>
      </c>
      <c r="Y22110">
        <f t="shared" si="2310"/>
      </c>
      <c r="Z22110">
        <f t="shared" si="2311"/>
      </c>
    </row>
    <row r="22111" spans="1:26">
      <c r="A22111" s="1" t="s">
        <v>5</v>
      </c>
      <c r="W22111">
        <f t="shared" si="2308"/>
      </c>
      <c r="X22111">
        <f t="shared" si="2309"/>
      </c>
      <c r="Y22111">
        <f t="shared" si="2310"/>
      </c>
      <c r="Z22111">
        <f t="shared" si="2311"/>
      </c>
    </row>
    <row r="22112" spans="1:26">
      <c r="A22112" s="1" t="s">
        <v>6</v>
      </c>
      <c r="W22112">
        <f t="shared" si="2308"/>
      </c>
      <c r="X22112">
        <f t="shared" si="2309"/>
      </c>
      <c r="Y22112">
        <f t="shared" si="2310"/>
      </c>
      <c r="Z22112">
        <f t="shared" si="2311"/>
      </c>
    </row>
    <row r="22113" spans="1:26">
      <c r="A22113" s="1" t="s">
        <v>7</v>
      </c>
      <c r="W22113">
        <f t="shared" si="2308"/>
      </c>
      <c r="X22113">
        <f t="shared" si="2309"/>
      </c>
      <c r="Y22113">
        <f t="shared" si="2310"/>
      </c>
      <c r="Z22113">
        <f t="shared" si="2311"/>
      </c>
    </row>
    <row r="22114" spans="1:26" ht="24">
      <c r="A22114" s="88" t="s">
        <v>8</v>
      </c>
      <c r="B22114" s="89" t="s">
        <v>9</v>
      </c>
      <c r="C22114" s="89" t="s">
        <v>10</v>
      </c>
      <c r="D22114" s="34" t="s">
        <v>11</v>
      </c>
      <c r="E22114" s="34" t="s">
        <v>12</v>
      </c>
      <c r="F22114" s="34" t="s">
        <v>13</v>
      </c>
      <c r="G22114" s="34" t="s">
        <v>14</v>
      </c>
      <c r="H22114" s="88" t="s">
        <v>15</v>
      </c>
      <c r="I22114" s="90" t="s">
        <v>16</v>
      </c>
      <c r="W22114">
        <f t="shared" si="2308"/>
      </c>
      <c r="X22114">
        <f t="shared" si="2309"/>
      </c>
      <c r="Y22114">
        <f t="shared" si="2310"/>
      </c>
      <c r="Z22114">
        <f t="shared" si="2311"/>
      </c>
    </row>
    <row r="22115" spans="1:26">
      <c r="A22115" s="5"/>
      <c r="B22115" s="1563" t="s">
        <v>18</v>
      </c>
      <c r="C22115" s="1563"/>
      <c r="D22115" s="5"/>
      <c r="E22115" s="5"/>
      <c r="F22115" s="5"/>
      <c r="G22115" s="6"/>
      <c r="H22115" s="5"/>
      <c r="I22115" s="183"/>
      <c r="W22115">
        <f t="shared" si="2308"/>
      </c>
      <c r="X22115">
        <f t="shared" si="2309"/>
      </c>
      <c r="Y22115">
        <f t="shared" si="2310"/>
      </c>
      <c r="Z22115">
        <f t="shared" si="2311"/>
      </c>
    </row>
    <row r="22116" spans="1:26">
      <c r="A22116" s="5">
        <v>1</v>
      </c>
      <c r="B22116" s="8" t="s">
        <v>275</v>
      </c>
      <c r="C22116" s="5" t="s">
        <v>276</v>
      </c>
      <c r="D22116" s="9">
        <v>1</v>
      </c>
      <c r="E22116" s="5">
        <v>4</v>
      </c>
      <c r="F22116" s="6">
        <f>+E22116*D22116</f>
      </c>
      <c r="G22116" s="6">
        <f>+E22116*D22116</f>
      </c>
      <c r="H22116" s="9">
        <v>1</v>
      </c>
      <c r="I22116" s="183">
        <f>+H22116*G22116</f>
      </c>
      <c r="W22116">
        <f t="shared" si="2308"/>
      </c>
      <c r="X22116">
        <f t="shared" si="2309"/>
      </c>
      <c r="Y22116">
        <f t="shared" si="2310"/>
      </c>
      <c r="Z22116">
        <f t="shared" si="2311"/>
      </c>
    </row>
    <row r="22117" spans="1:26">
      <c r="A22117" s="5">
        <v>2</v>
      </c>
      <c r="B22117" s="8" t="s">
        <v>295</v>
      </c>
      <c r="C22117" s="5" t="s">
        <v>294</v>
      </c>
      <c r="D22117" s="9">
        <v>2</v>
      </c>
      <c r="E22117" s="5">
        <v>4</v>
      </c>
      <c r="F22117" s="6">
        <f t="shared" ref="F22117:F22133" si="2312">+E22117*D22117</f>
      </c>
      <c r="G22117" s="6">
        <f t="shared" ref="G22117:G22133" si="2313">+E22117*D22117</f>
      </c>
      <c r="H22117" s="9">
        <v>1</v>
      </c>
      <c r="I22117" s="183">
        <f t="shared" ref="I22117:I22141" si="2314">+H22117*G22117</f>
      </c>
      <c r="W22117">
        <f t="shared" si="2308"/>
      </c>
      <c r="X22117">
        <f t="shared" si="2309"/>
      </c>
      <c r="Y22117">
        <f t="shared" si="2310"/>
      </c>
      <c r="Z22117">
        <f t="shared" si="2311"/>
      </c>
    </row>
    <row r="22118" spans="1:26">
      <c r="A22118" s="5">
        <v>3</v>
      </c>
      <c r="B22118" s="8" t="s">
        <v>293</v>
      </c>
      <c r="C22118" s="5" t="s">
        <v>292</v>
      </c>
      <c r="D22118" s="9">
        <v>1</v>
      </c>
      <c r="E22118" s="5">
        <v>4</v>
      </c>
      <c r="F22118" s="6">
        <f t="shared" si="2312"/>
      </c>
      <c r="G22118" s="6">
        <f t="shared" si="2313"/>
      </c>
      <c r="H22118" s="5">
        <v>1</v>
      </c>
      <c r="I22118" s="183">
        <f t="shared" si="2314"/>
      </c>
      <c r="W22118">
        <f t="shared" si="2308"/>
      </c>
      <c r="X22118">
        <f t="shared" si="2309"/>
      </c>
      <c r="Y22118">
        <f t="shared" si="2310"/>
      </c>
      <c r="Z22118">
        <f t="shared" si="2311"/>
      </c>
    </row>
    <row r="22119" spans="1:26">
      <c r="A22119" s="5">
        <v>4</v>
      </c>
      <c r="B22119" s="95" t="s">
        <v>848</v>
      </c>
      <c r="C22119" s="16" t="s">
        <v>847</v>
      </c>
      <c r="D22119" s="9">
        <v>1</v>
      </c>
      <c r="E22119" s="5">
        <v>4</v>
      </c>
      <c r="F22119" s="6">
        <f t="shared" si="2312"/>
      </c>
      <c r="G22119" s="6">
        <f t="shared" si="2313"/>
      </c>
      <c r="H22119" s="16">
        <v>1</v>
      </c>
      <c r="I22119" s="183">
        <f t="shared" si="2314"/>
      </c>
      <c r="W22119">
        <f t="shared" si="2308"/>
      </c>
      <c r="X22119">
        <f t="shared" si="2309"/>
      </c>
      <c r="Y22119">
        <f t="shared" si="2310"/>
      </c>
      <c r="Z22119">
        <f t="shared" si="2311"/>
      </c>
    </row>
    <row r="22120" spans="1:26">
      <c r="A22120" s="5">
        <v>5</v>
      </c>
      <c r="B22120" s="95" t="s">
        <v>318</v>
      </c>
      <c r="C22120" s="9" t="s">
        <v>319</v>
      </c>
      <c r="D22120" s="9">
        <v>1</v>
      </c>
      <c r="E22120" s="5">
        <v>4</v>
      </c>
      <c r="F22120" s="6">
        <f t="shared" si="2312"/>
      </c>
      <c r="G22120" s="6">
        <f t="shared" si="2313"/>
      </c>
      <c r="H22120" s="16">
        <v>1</v>
      </c>
      <c r="I22120" s="183">
        <f t="shared" si="2314"/>
      </c>
      <c r="W22120">
        <f t="shared" si="2308"/>
      </c>
      <c r="X22120">
        <f t="shared" si="2309"/>
      </c>
      <c r="Y22120">
        <f t="shared" si="2310"/>
      </c>
      <c r="Z22120">
        <f t="shared" si="2311"/>
      </c>
    </row>
    <row r="22121" spans="1:26">
      <c r="A22121" s="5">
        <v>6</v>
      </c>
      <c r="B22121" s="95" t="s">
        <v>277</v>
      </c>
      <c r="C22121" s="9" t="s">
        <v>278</v>
      </c>
      <c r="D22121" s="9">
        <v>1</v>
      </c>
      <c r="E22121" s="5">
        <v>4</v>
      </c>
      <c r="F22121" s="6">
        <f t="shared" si="2312"/>
      </c>
      <c r="G22121" s="6">
        <f t="shared" si="2313"/>
      </c>
      <c r="H22121" s="16">
        <v>1</v>
      </c>
      <c r="I22121" s="183">
        <f t="shared" si="2314"/>
      </c>
      <c r="W22121">
        <f t="shared" si="2308"/>
      </c>
      <c r="X22121">
        <f t="shared" si="2309"/>
      </c>
      <c r="Y22121">
        <f t="shared" si="2310"/>
      </c>
      <c r="Z22121">
        <f t="shared" si="2311"/>
      </c>
    </row>
    <row r="22122" spans="1:26">
      <c r="A22122" s="5">
        <v>7</v>
      </c>
      <c r="B22122" s="95" t="s">
        <v>830</v>
      </c>
      <c r="C22122" s="101" t="s">
        <v>829</v>
      </c>
      <c r="D22122" s="9">
        <v>1</v>
      </c>
      <c r="E22122" s="5">
        <v>4</v>
      </c>
      <c r="F22122" s="6">
        <f t="shared" si="2312"/>
      </c>
      <c r="G22122" s="6">
        <f t="shared" si="2313"/>
      </c>
      <c r="H22122" s="16">
        <v>1</v>
      </c>
      <c r="I22122" s="183">
        <f t="shared" si="2314"/>
      </c>
      <c r="W22122">
        <f t="shared" si="2308"/>
      </c>
      <c r="X22122">
        <f t="shared" si="2309"/>
      </c>
      <c r="Y22122">
        <f t="shared" si="2310"/>
      </c>
      <c r="Z22122">
        <f t="shared" si="2311"/>
      </c>
    </row>
    <row r="22123" spans="1:26">
      <c r="A22123" s="5">
        <v>8</v>
      </c>
      <c r="B22123" s="95" t="s">
        <v>828</v>
      </c>
      <c r="C22123" s="101" t="s">
        <v>827</v>
      </c>
      <c r="D22123" s="9">
        <v>1</v>
      </c>
      <c r="E22123" s="5">
        <v>4</v>
      </c>
      <c r="F22123" s="6">
        <f t="shared" si="2312"/>
      </c>
      <c r="G22123" s="6">
        <f t="shared" si="2313"/>
      </c>
      <c r="H22123" s="16">
        <v>1</v>
      </c>
      <c r="I22123" s="183">
        <f t="shared" si="2314"/>
      </c>
      <c r="W22123">
        <f t="shared" si="2308"/>
      </c>
      <c r="X22123">
        <f t="shared" si="2309"/>
      </c>
      <c r="Y22123">
        <f t="shared" si="2310"/>
      </c>
      <c r="Z22123">
        <f t="shared" si="2311"/>
      </c>
    </row>
    <row r="22124" spans="1:26" ht="24">
      <c r="A22124" s="5">
        <v>9</v>
      </c>
      <c r="B22124" s="95" t="s">
        <v>322</v>
      </c>
      <c r="C22124" s="101" t="s">
        <v>323</v>
      </c>
      <c r="D22124" s="9">
        <v>1</v>
      </c>
      <c r="E22124" s="5">
        <v>4</v>
      </c>
      <c r="F22124" s="6">
        <f t="shared" si="2312"/>
      </c>
      <c r="G22124" s="6">
        <f t="shared" si="2313"/>
      </c>
      <c r="H22124" s="5">
        <v>1</v>
      </c>
      <c r="I22124" s="183">
        <f t="shared" si="2314"/>
      </c>
      <c r="M22124">
        <v>16400</v>
      </c>
      <c r="W22124">
        <f t="shared" si="2308"/>
      </c>
      <c r="X22124">
        <f t="shared" si="2309"/>
      </c>
      <c r="Y22124">
        <f t="shared" si="2310"/>
      </c>
      <c r="Z22124">
        <f t="shared" si="2311"/>
      </c>
    </row>
    <row r="22125" spans="1:26" ht="24">
      <c r="A22125" s="5">
        <v>10</v>
      </c>
      <c r="B22125" s="95" t="s">
        <v>334</v>
      </c>
      <c r="C22125" s="5" t="s">
        <v>335</v>
      </c>
      <c r="D22125" s="9">
        <v>2</v>
      </c>
      <c r="E22125" s="5">
        <v>4</v>
      </c>
      <c r="F22125" s="6">
        <f t="shared" si="2312"/>
      </c>
      <c r="G22125" s="6">
        <f t="shared" si="2313"/>
      </c>
      <c r="H22125" s="5">
        <v>1</v>
      </c>
      <c r="I22125" s="183">
        <f t="shared" si="2314"/>
      </c>
      <c r="W22125">
        <f t="shared" si="2308"/>
      </c>
      <c r="X22125">
        <f t="shared" si="2309"/>
      </c>
      <c r="Y22125">
        <f t="shared" si="2310"/>
      </c>
      <c r="Z22125">
        <f t="shared" si="2311"/>
      </c>
    </row>
    <row r="22126" spans="1:26">
      <c r="A22126" s="5">
        <v>11</v>
      </c>
      <c r="B22126" s="95" t="s">
        <v>310</v>
      </c>
      <c r="C22126" s="5" t="s">
        <v>311</v>
      </c>
      <c r="D22126" s="9">
        <v>1</v>
      </c>
      <c r="E22126" s="5">
        <v>4</v>
      </c>
      <c r="F22126" s="6">
        <f t="shared" si="2312"/>
      </c>
      <c r="G22126" s="6">
        <f t="shared" si="2313"/>
      </c>
      <c r="H22126" s="16">
        <v>1</v>
      </c>
      <c r="I22126" s="183">
        <f t="shared" si="2314"/>
      </c>
      <c r="W22126">
        <f t="shared" si="2308"/>
      </c>
      <c r="X22126">
        <f t="shared" si="2309"/>
      </c>
      <c r="Y22126">
        <f t="shared" si="2310"/>
      </c>
      <c r="Z22126">
        <f t="shared" si="2311"/>
      </c>
    </row>
    <row r="22127" spans="1:26">
      <c r="A22127" s="5">
        <v>12</v>
      </c>
      <c r="B22127" s="8" t="s">
        <v>821</v>
      </c>
      <c r="C22127" s="5" t="s">
        <v>820</v>
      </c>
      <c r="D22127" s="9">
        <v>1</v>
      </c>
      <c r="E22127" s="5">
        <v>4</v>
      </c>
      <c r="F22127" s="6">
        <f t="shared" si="2312"/>
      </c>
      <c r="G22127" s="6">
        <f t="shared" si="2313"/>
      </c>
      <c r="H22127" s="5">
        <v>1</v>
      </c>
      <c r="I22127" s="183">
        <f t="shared" si="2314"/>
      </c>
      <c r="W22127">
        <f t="shared" si="2308"/>
      </c>
      <c r="X22127">
        <f t="shared" si="2309"/>
      </c>
      <c r="Y22127">
        <f t="shared" si="2310"/>
      </c>
      <c r="Z22127">
        <f t="shared" si="2311"/>
      </c>
    </row>
    <row r="22128" spans="1:26">
      <c r="A22128" s="5">
        <v>13</v>
      </c>
      <c r="B22128" s="95" t="s">
        <v>1143</v>
      </c>
      <c r="C22128" s="9" t="s">
        <v>1142</v>
      </c>
      <c r="D22128" s="9">
        <v>1</v>
      </c>
      <c r="E22128" s="5">
        <v>4</v>
      </c>
      <c r="F22128" s="6">
        <f t="shared" si="2312"/>
      </c>
      <c r="G22128" s="6">
        <f t="shared" si="2313"/>
      </c>
      <c r="H22128" s="5">
        <v>1</v>
      </c>
      <c r="I22128" s="183">
        <f t="shared" si="2314"/>
      </c>
      <c r="W22128">
        <f t="shared" si="2308"/>
      </c>
      <c r="X22128">
        <f t="shared" si="2309"/>
      </c>
      <c r="Y22128">
        <f t="shared" si="2310"/>
      </c>
      <c r="Z22128">
        <f t="shared" si="2311"/>
      </c>
    </row>
    <row r="22129" spans="1:26">
      <c r="A22129" s="5"/>
      <c r="B22129" s="95"/>
      <c r="C22129" s="101"/>
      <c r="D22129" s="9"/>
      <c r="E22129" s="5"/>
      <c r="F22129" s="6"/>
      <c r="G22129" s="6"/>
      <c r="H22129" s="16"/>
      <c r="I22129" s="183"/>
      <c r="W22129">
        <f t="shared" si="2308"/>
      </c>
      <c r="X22129">
        <f t="shared" si="2309"/>
      </c>
      <c r="Y22129">
        <f t="shared" si="2310"/>
      </c>
      <c r="Z22129">
        <f t="shared" si="2311"/>
      </c>
    </row>
    <row r="22130" spans="1:26">
      <c r="A22130" s="5">
        <v>15</v>
      </c>
      <c r="B22130" s="95" t="s">
        <v>656</v>
      </c>
      <c r="C22130" s="9" t="s">
        <v>657</v>
      </c>
      <c r="D22130" s="9">
        <v>1</v>
      </c>
      <c r="E22130" s="5">
        <v>4</v>
      </c>
      <c r="F22130" s="6">
        <f t="shared" si="2312"/>
      </c>
      <c r="G22130" s="6">
        <f t="shared" si="2313"/>
      </c>
      <c r="H22130" s="16">
        <v>1</v>
      </c>
      <c r="I22130" s="183">
        <f t="shared" si="2314"/>
      </c>
      <c r="W22130">
        <f t="shared" si="2308"/>
      </c>
      <c r="X22130">
        <f t="shared" si="2309"/>
      </c>
      <c r="Y22130">
        <f t="shared" si="2310"/>
      </c>
      <c r="Z22130">
        <f t="shared" si="2311"/>
      </c>
    </row>
    <row r="22131" spans="1:26">
      <c r="A22131" s="5">
        <v>16</v>
      </c>
      <c r="B22131" s="8" t="s">
        <v>279</v>
      </c>
      <c r="C22131" s="5" t="s">
        <v>280</v>
      </c>
      <c r="D22131" s="9">
        <v>2</v>
      </c>
      <c r="E22131" s="5">
        <v>4</v>
      </c>
      <c r="F22131" s="6">
        <f t="shared" si="2312"/>
      </c>
      <c r="G22131" s="6">
        <f t="shared" si="2313"/>
      </c>
      <c r="H22131" s="16">
        <v>1</v>
      </c>
      <c r="I22131" s="183">
        <f t="shared" si="2314"/>
      </c>
      <c r="W22131">
        <f t="shared" si="2308"/>
      </c>
      <c r="X22131">
        <f t="shared" si="2309"/>
      </c>
      <c r="Y22131">
        <f t="shared" si="2310"/>
      </c>
      <c r="Z22131">
        <f t="shared" si="2311"/>
      </c>
    </row>
    <row r="22132" spans="1:26">
      <c r="A22132" s="5">
        <v>17</v>
      </c>
      <c r="B22132" s="8" t="s">
        <v>935</v>
      </c>
      <c r="C22132" s="9" t="s">
        <v>934</v>
      </c>
      <c r="D22132" s="9">
        <v>1</v>
      </c>
      <c r="E22132" s="5">
        <v>4</v>
      </c>
      <c r="F22132" s="6">
        <f t="shared" si="2312"/>
      </c>
      <c r="G22132" s="6">
        <f t="shared" si="2313"/>
      </c>
      <c r="H22132" s="5">
        <v>1</v>
      </c>
      <c r="I22132" s="183">
        <f t="shared" si="2314"/>
      </c>
      <c r="W22132">
        <f t="shared" si="2308"/>
      </c>
      <c r="X22132">
        <f t="shared" si="2309"/>
      </c>
      <c r="Y22132">
        <f t="shared" si="2310"/>
      </c>
      <c r="Z22132">
        <f t="shared" si="2311"/>
      </c>
    </row>
    <row r="22133" spans="1:26" ht="24">
      <c r="A22133" s="5">
        <v>18</v>
      </c>
      <c r="B22133" s="15" t="s">
        <v>817</v>
      </c>
      <c r="C22133" s="9" t="s">
        <v>816</v>
      </c>
      <c r="D22133" s="9">
        <v>1</v>
      </c>
      <c r="E22133" s="5">
        <v>4</v>
      </c>
      <c r="F22133" s="6">
        <f t="shared" si="2312"/>
      </c>
      <c r="G22133" s="6">
        <f t="shared" si="2313"/>
      </c>
      <c r="H22133" s="16">
        <v>1</v>
      </c>
      <c r="I22133" s="183">
        <f t="shared" si="2314"/>
      </c>
      <c r="W22133">
        <f t="shared" si="2308"/>
      </c>
      <c r="X22133">
        <f t="shared" si="2309"/>
      </c>
      <c r="Y22133">
        <f t="shared" si="2310"/>
      </c>
      <c r="Z22133">
        <f t="shared" si="2311"/>
      </c>
    </row>
    <row r="22134" spans="1:26">
      <c r="A22134" s="5"/>
      <c r="B22134" s="1563" t="s">
        <v>300</v>
      </c>
      <c r="C22134" s="1563"/>
      <c r="D22134" s="6"/>
      <c r="E22134" s="5"/>
      <c r="F22134" s="6"/>
      <c r="G22134" s="6"/>
      <c r="H22134" s="5"/>
      <c r="I22134" s="183"/>
      <c r="W22134">
        <f t="shared" si="2308"/>
      </c>
      <c r="X22134">
        <f t="shared" si="2309"/>
      </c>
      <c r="Y22134">
        <f t="shared" si="2310"/>
      </c>
      <c r="Z22134">
        <f t="shared" si="2311"/>
      </c>
    </row>
    <row r="22135" spans="1:26">
      <c r="A22135" s="5">
        <v>19</v>
      </c>
      <c r="B22135" s="17" t="s">
        <v>434</v>
      </c>
      <c r="C22135" s="88" t="s">
        <v>303</v>
      </c>
      <c r="D22135" s="9">
        <v>1</v>
      </c>
      <c r="E22135" s="5">
        <v>2</v>
      </c>
      <c r="F22135" s="6">
        <f>+E22135*D22135</f>
      </c>
      <c r="G22135" s="6">
        <f>+E22135*D22135</f>
      </c>
      <c r="H22135" s="5">
        <v>1</v>
      </c>
      <c r="I22135" s="183">
        <f t="shared" si="2314"/>
      </c>
      <c r="W22135">
        <f t="shared" si="2308"/>
      </c>
      <c r="X22135">
        <f t="shared" si="2309"/>
      </c>
      <c r="Y22135">
        <f t="shared" si="2310"/>
      </c>
      <c r="Z22135">
        <f t="shared" si="2311"/>
      </c>
    </row>
    <row r="22136" spans="1:26">
      <c r="A22136" s="5"/>
      <c r="B22136" s="1563" t="s">
        <v>51</v>
      </c>
      <c r="C22136" s="1563"/>
      <c r="D22136" s="6"/>
      <c r="E22136" s="5"/>
      <c r="F22136" s="5"/>
      <c r="G22136" s="6"/>
      <c r="H22136" s="5"/>
      <c r="I22136" s="183"/>
      <c r="W22136">
        <f t="shared" si="2308"/>
      </c>
      <c r="X22136">
        <f t="shared" si="2309"/>
      </c>
      <c r="Y22136">
        <f t="shared" si="2310"/>
      </c>
      <c r="Z22136">
        <f t="shared" si="2311"/>
      </c>
    </row>
    <row r="22137" spans="1:26">
      <c r="A22137" s="5">
        <v>20</v>
      </c>
      <c r="B22137" s="20" t="s">
        <v>1985</v>
      </c>
      <c r="C22137" s="5" t="s">
        <v>1211</v>
      </c>
      <c r="D22137" s="9">
        <v>1</v>
      </c>
      <c r="E22137" s="5">
        <v>25</v>
      </c>
      <c r="F22137" s="6">
        <f>+E22137*D22137</f>
      </c>
      <c r="G22137" s="6">
        <f>+E22137*D22137</f>
      </c>
      <c r="H22137" s="7">
        <v>1</v>
      </c>
      <c r="I22137" s="183">
        <f t="shared" si="2314"/>
      </c>
      <c r="W22137">
        <f t="shared" si="2308"/>
      </c>
      <c r="X22137">
        <f t="shared" si="2309"/>
      </c>
      <c r="Y22137">
        <f t="shared" si="2310"/>
      </c>
      <c r="Z22137">
        <f t="shared" si="2311"/>
      </c>
    </row>
    <row r="22138" spans="1:26" ht="24">
      <c r="A22138" s="5">
        <v>21</v>
      </c>
      <c r="B22138" s="20" t="s">
        <v>591</v>
      </c>
      <c r="C22138" s="5" t="s">
        <v>592</v>
      </c>
      <c r="D22138" s="6">
        <v>1</v>
      </c>
      <c r="E22138" s="5">
        <v>25</v>
      </c>
      <c r="F22138" s="6">
        <f>+E22138*D22138</f>
      </c>
      <c r="G22138" s="6">
        <f>+E22138*D22138</f>
      </c>
      <c r="H22138" s="7">
        <v>1</v>
      </c>
      <c r="I22138" s="183">
        <f t="shared" si="2314"/>
      </c>
      <c r="W22138">
        <f t="shared" si="2308"/>
      </c>
      <c r="X22138">
        <f t="shared" si="2309"/>
      </c>
      <c r="Y22138">
        <f t="shared" si="2310"/>
      </c>
      <c r="Z22138">
        <f t="shared" si="2311"/>
      </c>
    </row>
    <row r="22139" spans="1:26" ht="24.75">
      <c r="A22139" s="5">
        <v>22</v>
      </c>
      <c r="B22139" s="584" t="s">
        <v>2188</v>
      </c>
      <c r="C22139" s="138" t="s">
        <v>2189</v>
      </c>
      <c r="D22139" s="585">
        <v>5</v>
      </c>
      <c r="E22139" s="6">
        <v>1</v>
      </c>
      <c r="F22139" s="5">
        <v>5</v>
      </c>
      <c r="G22139" s="6">
        <f>+F22139</f>
      </c>
      <c r="H22139" s="586">
        <v>1</v>
      </c>
      <c r="I22139" s="183">
        <f t="shared" si="2314"/>
      </c>
      <c r="W22139">
        <f t="shared" si="2308"/>
      </c>
      <c r="X22139">
        <f t="shared" si="2309"/>
      </c>
      <c r="Y22139">
        <f t="shared" si="2310"/>
      </c>
      <c r="Z22139">
        <f t="shared" si="2311"/>
      </c>
    </row>
    <row r="22140" spans="1:26">
      <c r="A22140" s="5"/>
      <c r="B22140" s="1563" t="s">
        <v>2951</v>
      </c>
      <c r="C22140" s="1563"/>
      <c r="D22140" s="6"/>
      <c r="E22140" s="5"/>
      <c r="F22140" s="5"/>
      <c r="G22140" s="6"/>
      <c r="H22140" s="5"/>
      <c r="I22140" s="183"/>
      <c r="W22140">
        <f t="shared" si="2308"/>
      </c>
      <c r="X22140">
        <f t="shared" si="2309"/>
      </c>
      <c r="Y22140">
        <f t="shared" si="2310"/>
      </c>
      <c r="Z22140">
        <f t="shared" si="2311"/>
      </c>
    </row>
    <row r="22141" spans="1:26" ht="24">
      <c r="A22141" s="5">
        <v>23</v>
      </c>
      <c r="B22141" s="106" t="s">
        <v>1080</v>
      </c>
      <c r="C22141" s="269" t="s">
        <v>979</v>
      </c>
      <c r="D22141" s="6">
        <v>1</v>
      </c>
      <c r="E22141" s="5">
        <v>10</v>
      </c>
      <c r="F22141" s="6">
        <f>+E22141*D22141</f>
      </c>
      <c r="G22141" s="6">
        <f>+E22141*D22141</f>
      </c>
      <c r="H22141" s="9">
        <v>1</v>
      </c>
      <c r="I22141" s="183">
        <f t="shared" si="2314"/>
      </c>
      <c r="W22141">
        <f t="shared" si="2308"/>
      </c>
      <c r="X22141">
        <f t="shared" si="2309"/>
      </c>
      <c r="Y22141">
        <f t="shared" si="2310"/>
      </c>
      <c r="Z22141">
        <f t="shared" si="2311"/>
      </c>
    </row>
    <row r="22142" spans="1:26">
      <c r="A22142" s="5"/>
      <c r="B22142" s="1563" t="s">
        <v>644</v>
      </c>
      <c r="C22142" s="1563"/>
      <c r="D22142" s="6"/>
      <c r="E22142" s="5"/>
      <c r="F22142" s="5"/>
      <c r="G22142" s="6"/>
      <c r="H22142" s="5"/>
      <c r="I22142" s="183"/>
      <c r="W22142">
        <f t="shared" si="2308"/>
      </c>
      <c r="X22142">
        <f t="shared" si="2309"/>
      </c>
      <c r="Y22142">
        <f t="shared" si="2310"/>
      </c>
      <c r="Z22142">
        <f t="shared" si="2311"/>
      </c>
    </row>
    <row r="22143" spans="1:26">
      <c r="A22143" s="5"/>
      <c r="B22143" s="8"/>
      <c r="C22143" s="5"/>
      <c r="D22143" s="6"/>
      <c r="E22143" s="5"/>
      <c r="F22143" s="6"/>
      <c r="G22143" s="6"/>
      <c r="H22143" s="5"/>
      <c r="I22143" s="183"/>
      <c r="W22143">
        <f t="shared" si="2308"/>
      </c>
      <c r="X22143">
        <f t="shared" si="2309"/>
      </c>
      <c r="Y22143">
        <f t="shared" si="2310"/>
      </c>
      <c r="Z22143">
        <f t="shared" si="2311"/>
      </c>
    </row>
    <row r="22144" spans="1:26">
      <c r="A22144" s="5"/>
      <c r="B22144" s="95"/>
      <c r="C22144" s="9"/>
      <c r="D22144" s="16"/>
      <c r="E22144" s="5"/>
      <c r="F22144" s="16"/>
      <c r="G22144" s="6"/>
      <c r="H22144" s="5"/>
      <c r="I22144" s="183"/>
      <c r="W22144">
        <f t="shared" si="2308"/>
      </c>
      <c r="X22144">
        <f t="shared" si="2309"/>
      </c>
      <c r="Y22144">
        <f t="shared" si="2310"/>
      </c>
      <c r="Z22144">
        <f t="shared" si="2311"/>
      </c>
    </row>
    <row r="22145" spans="1:26">
      <c r="A22145" s="5"/>
      <c r="B22145" s="95"/>
      <c r="C22145" s="9"/>
      <c r="D22145" s="16"/>
      <c r="E22145" s="5"/>
      <c r="F22145" s="16"/>
      <c r="G22145" s="6"/>
      <c r="H22145" s="5"/>
      <c r="I22145" s="183"/>
      <c r="W22145">
        <f t="shared" si="2308"/>
      </c>
      <c r="X22145">
        <f t="shared" si="2309"/>
      </c>
      <c r="Y22145">
        <f t="shared" si="2310"/>
      </c>
      <c r="Z22145">
        <f t="shared" si="2311"/>
      </c>
    </row>
    <row r="22146" spans="1:26">
      <c r="A22146" s="5"/>
      <c r="B22146" s="95"/>
      <c r="C22146" s="5"/>
      <c r="D22146" s="16"/>
      <c r="E22146" s="5"/>
      <c r="F22146" s="16"/>
      <c r="G22146" s="6"/>
      <c r="H22146" s="16"/>
      <c r="I22146" s="183"/>
      <c r="W22146">
        <f t="shared" si="2308"/>
      </c>
      <c r="X22146">
        <f t="shared" si="2309"/>
      </c>
      <c r="Y22146">
        <f t="shared" si="2310"/>
      </c>
      <c r="Z22146">
        <f t="shared" si="2311"/>
      </c>
    </row>
    <row r="22147" spans="1:26">
      <c r="A22147" s="10"/>
      <c r="B22147" s="10"/>
      <c r="C22147" s="10"/>
      <c r="D22147" s="10"/>
      <c r="E22147" s="10"/>
      <c r="F22147" s="10"/>
      <c r="G22147" s="10"/>
      <c r="H22147" s="10"/>
      <c r="I22147" s="97"/>
      <c r="W22147">
        <f t="shared" si="2308"/>
      </c>
      <c r="X22147">
        <f t="shared" si="2309"/>
      </c>
      <c r="Y22147">
        <f t="shared" si="2310"/>
      </c>
      <c r="Z22147">
        <f t="shared" si="2311"/>
      </c>
    </row>
    <row r="22148" spans="1:26" ht="15.75" thickBot="1">
      <c r="A22148" s="10"/>
      <c r="B22148" s="625" t="s">
        <v>20</v>
      </c>
      <c r="C22148" s="35"/>
      <c r="D22148" s="35"/>
      <c r="E22148" s="35"/>
      <c r="F22148" s="35"/>
      <c r="G22148" s="35"/>
      <c r="H22148" s="35"/>
      <c r="I22148" s="98"/>
      <c r="W22148">
        <f t="shared" ref="W22148:W22211" si="2315">IF(LEFT($H22148&amp;"",5)="2019-",$H22148,W22147)</f>
      </c>
      <c r="X22148">
        <f t="shared" ref="X22148:X22211" si="2316">IF($W22148="",0,IF(COUNTIF($AB$2:$AB$80,$W22148)&gt;0,1,0))</f>
      </c>
      <c r="Y22148">
        <f t="shared" ref="Y22148:Y22211" si="2317">IF($C22148="","",UPPER(TRIM(IFERROR(LEFT($C22148&amp;"",FIND("/",$C22148&amp;"")-1),$C22148&amp;""))))</f>
      </c>
      <c r="Z22148">
        <f t="shared" ref="Z22148:Z22211" si="2318">IFERROR(IF(ISNUMBER($G22148),$G22148,0),0)</f>
      </c>
    </row>
    <row r="22149" spans="1:26" ht="15.75" thickBot="1">
      <c r="A22149" s="624"/>
      <c r="B22149" s="626"/>
      <c r="C22149" s="40" t="s">
        <v>21</v>
      </c>
      <c r="D22149" s="40">
        <f>SUM(D22115:D22148)</f>
      </c>
      <c r="E22149" s="41">
        <f>IF(H22149=I22149,"OK","NO")</f>
      </c>
      <c r="F22149" s="40">
        <f>SUM(F22115:F22148)</f>
      </c>
      <c r="G22149" s="40">
        <f>SUM(G22115:G22148)</f>
      </c>
      <c r="H22149" s="42">
        <f>SUMPRODUCT(H22115:H22148,G22115:G22148)</f>
      </c>
      <c r="I22149" s="100">
        <f>SUM(I22115:I22148)</f>
      </c>
      <c r="W22149">
        <f t="shared" si="2315"/>
      </c>
      <c r="X22149">
        <f t="shared" si="2316"/>
      </c>
      <c r="Y22149">
        <f t="shared" si="2317"/>
      </c>
      <c r="Z22149">
        <f t="shared" si="2318"/>
      </c>
    </row>
    <row r="22150" spans="1:26">
      <c r="A22150" s="10"/>
      <c r="B22150" s="91"/>
      <c r="C22150" s="91"/>
      <c r="D22150" s="91"/>
      <c r="E22150" s="91"/>
      <c r="F22150" s="91"/>
      <c r="G22150" s="91"/>
      <c r="H22150" s="91"/>
      <c r="I22150" s="91"/>
      <c r="W22150">
        <f t="shared" si="2315"/>
      </c>
      <c r="X22150">
        <f t="shared" si="2316"/>
      </c>
      <c r="Y22150">
        <f t="shared" si="2317"/>
      </c>
      <c r="Z22150">
        <f t="shared" si="2318"/>
      </c>
    </row>
    <row r="22151" spans="1:26">
      <c r="A22151" s="12" t="s">
        <v>281</v>
      </c>
      <c r="B22151" s="12"/>
      <c r="C22151" s="12"/>
      <c r="D22151" s="13"/>
      <c r="E22151" s="14"/>
      <c r="F22151" s="14"/>
      <c r="G22151" s="14"/>
      <c r="H22151" s="2"/>
      <c r="I22151" s="12"/>
      <c r="W22151">
        <f t="shared" si="2315"/>
      </c>
      <c r="X22151">
        <f t="shared" si="2316"/>
      </c>
      <c r="Y22151">
        <f t="shared" si="2317"/>
      </c>
      <c r="Z22151">
        <f t="shared" si="2318"/>
      </c>
    </row>
    <row r="22152" spans="1:26">
      <c r="W22152">
        <f t="shared" si="2315"/>
      </c>
      <c r="X22152">
        <f t="shared" si="2316"/>
      </c>
      <c r="Y22152">
        <f t="shared" si="2317"/>
      </c>
      <c r="Z22152">
        <f t="shared" si="2318"/>
      </c>
    </row>
    <row r="22153" spans="1:26">
      <c r="A22153" s="1562" t="s">
        <v>0</v>
      </c>
      <c r="B22153" s="1562"/>
      <c r="C22153" s="1562"/>
      <c r="D22153" s="1562"/>
      <c r="E22153" s="1562"/>
      <c r="F22153" s="1562"/>
      <c r="G22153" s="1562"/>
      <c r="H22153" s="1562"/>
      <c r="I22153" s="1562"/>
      <c r="W22153">
        <f t="shared" si="2315"/>
      </c>
      <c r="X22153">
        <f t="shared" si="2316"/>
      </c>
      <c r="Y22153">
        <f t="shared" si="2317"/>
      </c>
      <c r="Z22153">
        <f t="shared" si="2318"/>
      </c>
    </row>
    <row r="22154" spans="1:26">
      <c r="W22154">
        <f t="shared" si="2315"/>
      </c>
      <c r="X22154">
        <f t="shared" si="2316"/>
      </c>
      <c r="Y22154">
        <f t="shared" si="2317"/>
      </c>
      <c r="Z22154">
        <f t="shared" si="2318"/>
      </c>
    </row>
    <row r="22155" spans="1:26">
      <c r="A22155" s="1" t="s">
        <v>1</v>
      </c>
      <c r="B22155" s="1"/>
      <c r="G22155" s="489" t="s">
        <v>2</v>
      </c>
      <c r="H22155" s="3" t="s">
        <v>2948</v>
      </c>
      <c r="W22155">
        <f t="shared" si="2315"/>
      </c>
      <c r="X22155">
        <f t="shared" si="2316"/>
      </c>
      <c r="Y22155">
        <f t="shared" si="2317"/>
      </c>
      <c r="Z22155">
        <f t="shared" si="2318"/>
      </c>
    </row>
    <row r="22156" spans="1:26">
      <c r="A22156" s="1" t="inlineStr">
        <is>
          <t>Dealer-066</t>
        </is>
      </c>
      <c r="B22156" s="1"/>
      <c r="F22156" s="4"/>
      <c r="G22156" s="488" t="s">
        <v>1440</v>
      </c>
      <c r="H22156" s="1" t="s">
        <v>2963</v>
      </c>
      <c r="W22156">
        <f t="shared" si="2315"/>
      </c>
      <c r="X22156">
        <f t="shared" si="2316"/>
      </c>
      <c r="Y22156">
        <f t="shared" si="2317"/>
      </c>
      <c r="Z22156">
        <f t="shared" si="2318"/>
      </c>
    </row>
    <row r="22157" spans="1:26">
      <c r="A22157" s="1" t="inlineStr">
        <is>
          <t>Address line (redacted)</t>
        </is>
      </c>
      <c r="B22157" s="1"/>
      <c r="C22157" s="51"/>
      <c r="G22157" s="675"/>
      <c r="W22157">
        <f t="shared" si="2315"/>
      </c>
      <c r="X22157">
        <f t="shared" si="2316"/>
      </c>
      <c r="Y22157">
        <f t="shared" si="2317"/>
      </c>
      <c r="Z22157">
        <f t="shared" si="2318"/>
      </c>
    </row>
    <row r="22158" spans="1:26">
      <c r="A22158" s="1" t="inlineStr">
        <is>
          <t>Address line (redacted)</t>
        </is>
      </c>
      <c r="B22158" s="1"/>
      <c r="C22158" s="51"/>
      <c r="D22158" s="85"/>
      <c r="E22158" s="85"/>
      <c r="F22158" s="85"/>
      <c r="G22158" s="85"/>
      <c r="H22158" s="85"/>
      <c r="W22158">
        <f t="shared" si="2315"/>
      </c>
      <c r="X22158">
        <f t="shared" si="2316"/>
      </c>
      <c r="Y22158">
        <f t="shared" si="2317"/>
      </c>
      <c r="Z22158">
        <f t="shared" si="2318"/>
      </c>
    </row>
    <row r="22159" spans="1:26">
      <c r="A22159" s="1" t="inlineStr">
        <is>
          <t>Address line (redacted)</t>
        </is>
      </c>
      <c r="B22159" s="1582"/>
      <c r="C22159" s="1582"/>
      <c r="D22159" s="85"/>
      <c r="E22159" s="85"/>
      <c r="F22159" s="85"/>
      <c r="G22159" s="85"/>
      <c r="H22159" s="85"/>
      <c r="W22159">
        <f t="shared" si="2315"/>
      </c>
      <c r="X22159">
        <f t="shared" si="2316"/>
      </c>
      <c r="Y22159">
        <f t="shared" si="2317"/>
      </c>
      <c r="Z22159">
        <f t="shared" si="2318"/>
      </c>
    </row>
    <row r="22160" spans="1:26">
      <c r="A22160" s="1" t="s">
        <v>477</v>
      </c>
      <c r="B22160" s="248" t="inlineStr">
        <is>
          <t>GSTIN-MASKED</t>
        </is>
      </c>
      <c r="C22160" s="56"/>
      <c r="D22160" s="85"/>
      <c r="E22160" s="85"/>
      <c r="F22160" s="85"/>
      <c r="G22160" s="85"/>
      <c r="H22160" s="85"/>
      <c r="W22160">
        <f t="shared" si="2315"/>
      </c>
      <c r="X22160">
        <f t="shared" si="2316"/>
      </c>
      <c r="Y22160">
        <f t="shared" si="2317"/>
      </c>
      <c r="Z22160">
        <f t="shared" si="2318"/>
      </c>
    </row>
    <row r="22161" spans="1:26">
      <c r="A22161" s="1"/>
      <c r="B22161" s="49"/>
      <c r="D22161" s="85"/>
      <c r="E22161" s="85"/>
      <c r="F22161" s="85"/>
      <c r="G22161" s="85"/>
      <c r="H22161" s="85"/>
      <c r="W22161">
        <f t="shared" si="2315"/>
      </c>
      <c r="X22161">
        <f t="shared" si="2316"/>
      </c>
      <c r="Y22161">
        <f t="shared" si="2317"/>
      </c>
      <c r="Z22161">
        <f t="shared" si="2318"/>
      </c>
    </row>
    <row r="22162" spans="1:26">
      <c r="A22162" s="49" t="s">
        <v>479</v>
      </c>
      <c r="B22162" s="248"/>
      <c r="C22162" s="56"/>
      <c r="D22162" s="1"/>
      <c r="E22162" s="1"/>
      <c r="F22162" s="1"/>
      <c r="G22162" s="1"/>
      <c r="H22162" s="1"/>
      <c r="I22162" s="1"/>
      <c r="W22162">
        <f t="shared" si="2315"/>
      </c>
      <c r="X22162">
        <f t="shared" si="2316"/>
      </c>
      <c r="Y22162">
        <f t="shared" si="2317"/>
      </c>
      <c r="Z22162">
        <f t="shared" si="2318"/>
      </c>
    </row>
    <row r="22163" spans="1:26">
      <c r="A22163" s="1" t="inlineStr">
        <is>
          <t>Dealer-080</t>
        </is>
      </c>
      <c r="B22163" s="248"/>
      <c r="C22163" s="56"/>
      <c r="D22163" s="22" t="inlineStr">
        <is>
          <t>ATTN: Contact-021</t>
        </is>
      </c>
      <c r="E22163" s="1"/>
      <c r="F22163" s="1"/>
      <c r="G22163" s="1"/>
      <c r="H22163" s="1"/>
      <c r="I22163" s="1"/>
      <c r="W22163">
        <f t="shared" si="2315"/>
      </c>
      <c r="X22163">
        <f t="shared" si="2316"/>
      </c>
      <c r="Y22163">
        <f t="shared" si="2317"/>
      </c>
      <c r="Z22163">
        <f t="shared" si="2318"/>
      </c>
    </row>
    <row r="22164" spans="1:26">
      <c r="A22164" s="1" t="inlineStr">
        <is>
          <t>Dealer-087</t>
        </is>
      </c>
      <c r="B22164" s="248"/>
      <c r="C22164" s="56"/>
      <c r="D22164" s="1"/>
      <c r="E22164" s="1"/>
      <c r="F22164" s="1"/>
      <c r="G22164" s="1"/>
      <c r="H22164" s="1"/>
      <c r="I22164" s="1"/>
      <c r="W22164">
        <f t="shared" si="2315"/>
      </c>
      <c r="X22164">
        <f t="shared" si="2316"/>
      </c>
      <c r="Y22164">
        <f t="shared" si="2317"/>
      </c>
      <c r="Z22164">
        <f t="shared" si="2318"/>
      </c>
    </row>
    <row r="22165" spans="1:26">
      <c r="A22165" s="249" t="inlineStr">
        <is>
          <t>Address line (redacted)</t>
        </is>
      </c>
      <c r="B22165" s="248"/>
      <c r="C22165" s="56"/>
      <c r="D22165" s="1"/>
      <c r="E22165" s="1"/>
      <c r="F22165" s="1"/>
      <c r="G22165" s="1"/>
      <c r="H22165" s="1"/>
      <c r="I22165" s="1"/>
      <c r="W22165">
        <f t="shared" si="2315"/>
      </c>
      <c r="X22165">
        <f t="shared" si="2316"/>
      </c>
      <c r="Y22165">
        <f t="shared" si="2317"/>
      </c>
      <c r="Z22165">
        <f t="shared" si="2318"/>
      </c>
    </row>
    <row r="22166" spans="1:26">
      <c r="A22166" s="872" t="inlineStr">
        <is>
          <t>Address line (redacted)</t>
        </is>
      </c>
      <c r="B22166" s="865"/>
      <c r="C22166" s="865"/>
      <c r="D22166" s="865"/>
      <c r="E22166" s="865"/>
      <c r="F22166" s="865"/>
      <c r="G22166" s="865"/>
      <c r="H22166" s="865"/>
      <c r="I22166" s="865"/>
      <c r="W22166">
        <f t="shared" si="2315"/>
      </c>
      <c r="X22166">
        <f t="shared" si="2316"/>
      </c>
      <c r="Y22166">
        <f t="shared" si="2317"/>
      </c>
      <c r="Z22166">
        <f t="shared" si="2318"/>
      </c>
    </row>
    <row r="22167" spans="1:26">
      <c r="A22167" s="1647" t="inlineStr">
        <is>
          <t>Address line (redacted)</t>
        </is>
      </c>
      <c r="B22167" s="1647"/>
      <c r="C22167" s="1647"/>
      <c r="D22167" s="1647"/>
      <c r="E22167" s="1647"/>
      <c r="F22167" s="1647"/>
      <c r="G22167" s="1647"/>
      <c r="H22167" s="1647"/>
      <c r="I22167" s="1647"/>
      <c r="W22167">
        <f t="shared" si="2315"/>
      </c>
      <c r="X22167">
        <f t="shared" si="2316"/>
      </c>
      <c r="Y22167">
        <f t="shared" si="2317"/>
      </c>
      <c r="Z22167">
        <f t="shared" si="2318"/>
      </c>
    </row>
    <row r="22168" spans="1:26">
      <c r="A22168" s="1608" t="inlineStr">
        <is>
          <t>Address line (redacted)</t>
        </is>
      </c>
      <c r="B22168" s="1608"/>
      <c r="C22168" s="1608"/>
      <c r="D22168" s="1608"/>
      <c r="E22168" s="1608"/>
      <c r="F22168" s="1608"/>
      <c r="G22168" s="1608"/>
      <c r="H22168" s="1608"/>
      <c r="I22168" s="1608"/>
      <c r="W22168">
        <f t="shared" si="2315"/>
      </c>
      <c r="X22168">
        <f t="shared" si="2316"/>
      </c>
      <c r="Y22168">
        <f t="shared" si="2317"/>
      </c>
      <c r="Z22168">
        <f t="shared" si="2318"/>
      </c>
    </row>
    <row r="22169" spans="1:26">
      <c r="A22169" s="1"/>
      <c r="B22169" s="55"/>
      <c r="W22169">
        <f t="shared" si="2315"/>
      </c>
      <c r="X22169">
        <f t="shared" si="2316"/>
      </c>
      <c r="Y22169">
        <f t="shared" si="2317"/>
      </c>
      <c r="Z22169">
        <f t="shared" si="2318"/>
      </c>
    </row>
    <row r="22170" spans="1:26">
      <c r="A22170" s="1" t="s">
        <v>5</v>
      </c>
      <c r="W22170">
        <f t="shared" si="2315"/>
      </c>
      <c r="X22170">
        <f t="shared" si="2316"/>
      </c>
      <c r="Y22170">
        <f t="shared" si="2317"/>
      </c>
      <c r="Z22170">
        <f t="shared" si="2318"/>
      </c>
    </row>
    <row r="22171" spans="1:26">
      <c r="A22171" s="1" t="s">
        <v>6</v>
      </c>
      <c r="W22171">
        <f t="shared" si="2315"/>
      </c>
      <c r="X22171">
        <f t="shared" si="2316"/>
      </c>
      <c r="Y22171">
        <f t="shared" si="2317"/>
      </c>
      <c r="Z22171">
        <f t="shared" si="2318"/>
      </c>
    </row>
    <row r="22172" spans="1:26" ht="15.75" thickBot="1">
      <c r="A22172" s="1" t="s">
        <v>7</v>
      </c>
      <c r="W22172">
        <f t="shared" si="2315"/>
      </c>
      <c r="X22172">
        <f t="shared" si="2316"/>
      </c>
      <c r="Y22172">
        <f t="shared" si="2317"/>
      </c>
      <c r="Z22172">
        <f t="shared" si="2318"/>
      </c>
    </row>
    <row r="22173" spans="1:26" ht="24">
      <c r="A22173" s="26" t="s">
        <v>8</v>
      </c>
      <c r="B22173" s="27" t="s">
        <v>9</v>
      </c>
      <c r="C22173" s="27" t="s">
        <v>10</v>
      </c>
      <c r="D22173" s="28" t="s">
        <v>11</v>
      </c>
      <c r="E22173" s="28" t="s">
        <v>12</v>
      </c>
      <c r="F22173" s="28" t="s">
        <v>13</v>
      </c>
      <c r="G22173" s="28" t="s">
        <v>14</v>
      </c>
      <c r="H22173" s="29" t="s">
        <v>15</v>
      </c>
      <c r="I22173" s="30" t="s">
        <v>16</v>
      </c>
      <c r="W22173">
        <f t="shared" si="2315"/>
      </c>
      <c r="X22173">
        <f t="shared" si="2316"/>
      </c>
      <c r="Y22173">
        <f t="shared" si="2317"/>
      </c>
      <c r="Z22173">
        <f t="shared" si="2318"/>
      </c>
    </row>
    <row r="22174" spans="1:26">
      <c r="A22174" s="57"/>
      <c r="B22174" s="1564" t="s">
        <v>1181</v>
      </c>
      <c r="C22174" s="1565"/>
      <c r="D22174" s="5"/>
      <c r="E22174" s="5"/>
      <c r="F22174" s="5"/>
      <c r="G22174" s="9"/>
      <c r="H22174" s="5"/>
      <c r="I22174" s="58"/>
      <c r="W22174">
        <f t="shared" si="2315"/>
      </c>
      <c r="X22174">
        <f t="shared" si="2316"/>
      </c>
      <c r="Y22174">
        <f t="shared" si="2317"/>
      </c>
      <c r="Z22174">
        <f t="shared" si="2318"/>
      </c>
    </row>
    <row r="22175" spans="1:26">
      <c r="A22175" s="57"/>
      <c r="B22175" s="20" t="s">
        <v>1179</v>
      </c>
      <c r="C22175" s="5" t="s">
        <v>1180</v>
      </c>
      <c r="D22175" s="21">
        <v>20</v>
      </c>
      <c r="E22175" s="5">
        <v>10</v>
      </c>
      <c r="F22175" s="21">
        <f>+E22175*D22175</f>
      </c>
      <c r="G22175" s="350">
        <f>+E22175*D22175</f>
      </c>
      <c r="H22175" s="7">
        <v>1</v>
      </c>
      <c r="I22175" s="102">
        <f>+H22175*G22175</f>
      </c>
      <c r="J22175">
        <v>18</v>
      </c>
      <c r="K22175" s="541">
        <f>+H22175-J22175</f>
      </c>
      <c r="L22175">
        <f>+K22175*G22175</f>
      </c>
      <c r="M22175" s="118">
        <f>+I22175-L22175</f>
      </c>
      <c r="W22175">
        <f t="shared" si="2315"/>
      </c>
      <c r="X22175">
        <f t="shared" si="2316"/>
      </c>
      <c r="Y22175">
        <f t="shared" si="2317"/>
      </c>
      <c r="Z22175">
        <f t="shared" si="2318"/>
      </c>
    </row>
    <row r="22176" spans="1:26">
      <c r="A22176" s="57"/>
      <c r="B22176" s="1564" t="s">
        <v>17</v>
      </c>
      <c r="C22176" s="1565"/>
      <c r="D22176" s="21"/>
      <c r="E22176" s="5"/>
      <c r="F22176" s="5"/>
      <c r="G22176" s="350"/>
      <c r="H22176" s="5"/>
      <c r="I22176" s="102"/>
      <c r="W22176">
        <f t="shared" si="2315"/>
      </c>
      <c r="X22176">
        <f t="shared" si="2316"/>
      </c>
      <c r="Y22176">
        <f t="shared" si="2317"/>
      </c>
      <c r="Z22176">
        <f t="shared" si="2318"/>
      </c>
    </row>
    <row r="22177" spans="1:26">
      <c r="A22177" s="57"/>
      <c r="B22177" s="8"/>
      <c r="C22177" s="5"/>
      <c r="D22177" s="21"/>
      <c r="E22177" s="5"/>
      <c r="F22177" s="21"/>
      <c r="G22177" s="350"/>
      <c r="H22177" s="5"/>
      <c r="I22177" s="102"/>
      <c r="W22177">
        <f t="shared" si="2315"/>
      </c>
      <c r="X22177">
        <f t="shared" si="2316"/>
      </c>
      <c r="Y22177">
        <f t="shared" si="2317"/>
      </c>
      <c r="Z22177">
        <f t="shared" si="2318"/>
      </c>
    </row>
    <row r="22178" spans="1:26">
      <c r="A22178" s="57"/>
      <c r="B22178" s="244" t="s">
        <v>594</v>
      </c>
      <c r="C22178" s="5" t="s">
        <v>595</v>
      </c>
      <c r="D22178" s="21">
        <v>1</v>
      </c>
      <c r="E22178" s="5">
        <v>5</v>
      </c>
      <c r="F22178" s="21">
        <f>+E22178*D22178</f>
      </c>
      <c r="G22178" s="350">
        <f>+E22178*D22178</f>
      </c>
      <c r="H22178" s="5">
        <v>1</v>
      </c>
      <c r="I22178" s="102">
        <f t="shared" ref="I22178:I22207" si="2319">+H22178*G22178</f>
      </c>
      <c r="J22178">
        <v>119</v>
      </c>
      <c r="K22178" s="541">
        <f>+H22178-J22178</f>
      </c>
      <c r="L22178">
        <f>+K22178*G22178</f>
      </c>
      <c r="M22178" s="118">
        <f t="shared" ref="M22178:M22208" si="2320">+I22178-L22178</f>
      </c>
      <c r="W22178">
        <f t="shared" si="2315"/>
      </c>
      <c r="X22178">
        <f t="shared" si="2316"/>
      </c>
      <c r="Y22178">
        <f t="shared" si="2317"/>
      </c>
      <c r="Z22178">
        <f t="shared" si="2318"/>
      </c>
    </row>
    <row r="22179" spans="1:26">
      <c r="A22179" s="57"/>
      <c r="B22179" s="8" t="s">
        <v>445</v>
      </c>
      <c r="C22179" s="5" t="s">
        <v>444</v>
      </c>
      <c r="D22179" s="21">
        <v>1</v>
      </c>
      <c r="E22179" s="5">
        <v>5</v>
      </c>
      <c r="F22179" s="21">
        <f>+E22179*D22179</f>
      </c>
      <c r="G22179" s="350">
        <f>+E22179*D22179</f>
      </c>
      <c r="H22179" s="5">
        <v>1</v>
      </c>
      <c r="I22179" s="102">
        <f t="shared" si="2319"/>
      </c>
      <c r="J22179">
        <v>119</v>
      </c>
      <c r="K22179" s="541">
        <f>+H22179-J22179</f>
      </c>
      <c r="L22179">
        <f>+K22179*G22179</f>
      </c>
      <c r="M22179" s="118">
        <f t="shared" si="2320"/>
      </c>
      <c r="W22179">
        <f t="shared" si="2315"/>
      </c>
      <c r="X22179">
        <f t="shared" si="2316"/>
      </c>
      <c r="Y22179">
        <f t="shared" si="2317"/>
      </c>
      <c r="Z22179">
        <f t="shared" si="2318"/>
      </c>
    </row>
    <row r="22180" spans="1:26">
      <c r="A22180" s="57"/>
      <c r="B22180" s="8" t="s">
        <v>273</v>
      </c>
      <c r="C22180" s="5" t="s">
        <v>274</v>
      </c>
      <c r="D22180" s="21">
        <v>1</v>
      </c>
      <c r="E22180" s="5">
        <v>5</v>
      </c>
      <c r="F22180" s="21">
        <f>+E22180*D22180</f>
      </c>
      <c r="G22180" s="350">
        <f>+E22180*D22180</f>
      </c>
      <c r="H22180" s="5">
        <v>1</v>
      </c>
      <c r="I22180" s="102">
        <f t="shared" si="2319"/>
      </c>
      <c r="J22180">
        <v>119</v>
      </c>
      <c r="K22180" s="541">
        <f>+H22180-J22180</f>
      </c>
      <c r="L22180">
        <f>+K22180*G22180</f>
      </c>
      <c r="M22180" s="118">
        <f t="shared" si="2320"/>
      </c>
      <c r="W22180">
        <f t="shared" si="2315"/>
      </c>
      <c r="X22180">
        <f t="shared" si="2316"/>
      </c>
      <c r="Y22180">
        <f t="shared" si="2317"/>
      </c>
      <c r="Z22180">
        <f t="shared" si="2318"/>
      </c>
    </row>
    <row r="22181" spans="1:26">
      <c r="A22181" s="57"/>
      <c r="B22181" s="106" t="s">
        <v>416</v>
      </c>
      <c r="C22181" s="5"/>
      <c r="D22181" s="21">
        <v>1</v>
      </c>
      <c r="E22181" s="5">
        <v>10</v>
      </c>
      <c r="F22181" s="21">
        <f>+E22181*D22181</f>
      </c>
      <c r="G22181" s="350">
        <f>+E22181*D22181</f>
      </c>
      <c r="H22181" s="5">
        <v>1</v>
      </c>
      <c r="I22181" s="102">
        <f t="shared" si="2319"/>
      </c>
      <c r="J22181">
        <v>119</v>
      </c>
      <c r="K22181" s="541">
        <f>+H22181-J22181</f>
      </c>
      <c r="L22181">
        <f>+K22181*G22181</f>
      </c>
      <c r="M22181" s="118">
        <f t="shared" si="2320"/>
      </c>
      <c r="W22181">
        <f t="shared" si="2315"/>
      </c>
      <c r="X22181">
        <f t="shared" si="2316"/>
      </c>
      <c r="Y22181">
        <f t="shared" si="2317"/>
      </c>
      <c r="Z22181">
        <f t="shared" si="2318"/>
      </c>
    </row>
    <row r="22182" spans="1:26">
      <c r="A22182" s="57"/>
      <c r="B22182" s="8" t="s">
        <v>580</v>
      </c>
      <c r="C22182" s="5" t="s">
        <v>581</v>
      </c>
      <c r="D22182" s="21">
        <v>1</v>
      </c>
      <c r="E22182" s="5">
        <v>5</v>
      </c>
      <c r="F22182" s="21">
        <f>+E22182*D22182</f>
      </c>
      <c r="G22182" s="350">
        <f>+E22182*D22182</f>
      </c>
      <c r="H22182" s="5">
        <v>1</v>
      </c>
      <c r="I22182" s="102">
        <f t="shared" si="2319"/>
      </c>
      <c r="J22182">
        <v>119</v>
      </c>
      <c r="K22182" s="541">
        <f>+H22182-J22182</f>
      </c>
      <c r="L22182">
        <f>+K22182*G22182</f>
      </c>
      <c r="M22182" s="118">
        <f t="shared" si="2320"/>
      </c>
      <c r="W22182">
        <f t="shared" si="2315"/>
      </c>
      <c r="X22182">
        <f t="shared" si="2316"/>
      </c>
      <c r="Y22182">
        <f t="shared" si="2317"/>
      </c>
      <c r="Z22182">
        <f t="shared" si="2318"/>
      </c>
    </row>
    <row r="22183" spans="1:26">
      <c r="A22183" s="57"/>
      <c r="B22183" s="1564" t="s">
        <v>719</v>
      </c>
      <c r="C22183" s="1565"/>
      <c r="D22183" s="5"/>
      <c r="E22183" s="5"/>
      <c r="F22183" s="21"/>
      <c r="G22183" s="350"/>
      <c r="H22183" s="5"/>
      <c r="I22183" s="102"/>
      <c r="W22183">
        <f t="shared" si="2315"/>
      </c>
      <c r="X22183">
        <f t="shared" si="2316"/>
      </c>
      <c r="Y22183">
        <f t="shared" si="2317"/>
      </c>
      <c r="Z22183">
        <f t="shared" si="2318"/>
      </c>
    </row>
    <row r="22184" spans="1:26">
      <c r="A22184" s="57"/>
      <c r="B22184" s="15" t="s">
        <v>531</v>
      </c>
      <c r="C22184" s="5" t="s">
        <v>532</v>
      </c>
      <c r="D22184" s="5"/>
      <c r="E22184" s="21"/>
      <c r="F22184" s="21">
        <v>10</v>
      </c>
      <c r="G22184" s="350">
        <f>+F22184</f>
      </c>
      <c r="H22184" s="5">
        <v>1</v>
      </c>
      <c r="I22184" s="102">
        <f t="shared" si="2319"/>
      </c>
      <c r="J22184">
        <v>18</v>
      </c>
      <c r="K22184" s="541">
        <f>+H22184-J22184</f>
      </c>
      <c r="L22184">
        <f>+K22184*G22184</f>
      </c>
      <c r="M22184" s="118">
        <f t="shared" si="2320"/>
      </c>
      <c r="W22184">
        <f t="shared" si="2315"/>
      </c>
      <c r="X22184">
        <f t="shared" si="2316"/>
      </c>
      <c r="Y22184">
        <f t="shared" si="2317"/>
      </c>
      <c r="Z22184">
        <f t="shared" si="2318"/>
      </c>
    </row>
    <row r="22185" spans="1:26">
      <c r="A22185" s="57"/>
      <c r="B22185" s="416" t="s">
        <v>2509</v>
      </c>
      <c r="C22185" s="5" t="s">
        <v>2510</v>
      </c>
      <c r="D22185" s="5"/>
      <c r="E22185" s="21"/>
      <c r="F22185" s="21">
        <v>10</v>
      </c>
      <c r="G22185" s="350">
        <f>+F22185</f>
      </c>
      <c r="H22185" s="5">
        <v>1</v>
      </c>
      <c r="I22185" s="102">
        <f t="shared" si="2319"/>
      </c>
      <c r="J22185">
        <v>18</v>
      </c>
      <c r="K22185" s="541">
        <f>+H22185-J22185</f>
      </c>
      <c r="L22185">
        <f>+K22185*G22185</f>
      </c>
      <c r="M22185" s="118">
        <f t="shared" si="2320"/>
      </c>
      <c r="W22185">
        <f t="shared" si="2315"/>
      </c>
      <c r="X22185">
        <f t="shared" si="2316"/>
      </c>
      <c r="Y22185">
        <f t="shared" si="2317"/>
      </c>
      <c r="Z22185">
        <f t="shared" si="2318"/>
      </c>
    </row>
    <row r="22186" spans="1:26">
      <c r="A22186" s="57"/>
      <c r="B22186" s="1564" t="s">
        <v>369</v>
      </c>
      <c r="C22186" s="1565"/>
      <c r="D22186" s="5"/>
      <c r="E22186" s="5"/>
      <c r="F22186" s="5"/>
      <c r="G22186" s="350"/>
      <c r="H22186" s="184"/>
      <c r="I22186" s="102"/>
      <c r="W22186">
        <f t="shared" si="2315"/>
      </c>
      <c r="X22186">
        <f t="shared" si="2316"/>
      </c>
      <c r="Y22186">
        <f t="shared" si="2317"/>
      </c>
      <c r="Z22186">
        <f t="shared" si="2318"/>
      </c>
    </row>
    <row r="22187" spans="1:26">
      <c r="A22187" s="57"/>
      <c r="B22187" s="20" t="s">
        <v>503</v>
      </c>
      <c r="C22187" s="5" t="s">
        <v>504</v>
      </c>
      <c r="D22187" s="21">
        <v>1</v>
      </c>
      <c r="E22187" s="5">
        <v>100</v>
      </c>
      <c r="F22187" s="21">
        <f>+E22187*D22187</f>
      </c>
      <c r="G22187" s="350">
        <f>+E22187*D22187</f>
      </c>
      <c r="H22187" s="7">
        <v>1</v>
      </c>
      <c r="I22187" s="102">
        <f t="shared" si="2319"/>
      </c>
      <c r="J22187">
        <v>3.2</v>
      </c>
      <c r="K22187" s="541">
        <f>+H22187-J22187</f>
      </c>
      <c r="L22187">
        <f>+K22187*G22187</f>
      </c>
      <c r="M22187" s="118">
        <f t="shared" si="2320"/>
      </c>
      <c r="W22187">
        <f t="shared" si="2315"/>
      </c>
      <c r="X22187">
        <f t="shared" si="2316"/>
      </c>
      <c r="Y22187">
        <f t="shared" si="2317"/>
      </c>
      <c r="Z22187">
        <f t="shared" si="2318"/>
      </c>
    </row>
    <row r="22188" spans="1:26">
      <c r="A22188" s="57"/>
      <c r="B22188" s="20" t="s">
        <v>1930</v>
      </c>
      <c r="C22188" s="5" t="s">
        <v>1681</v>
      </c>
      <c r="D22188" s="21">
        <v>1</v>
      </c>
      <c r="E22188" s="5">
        <v>25</v>
      </c>
      <c r="F22188" s="21">
        <f>+E22188*D22188</f>
      </c>
      <c r="G22188" s="350">
        <f>+E22188*D22188</f>
      </c>
      <c r="H22188" s="7">
        <v>1</v>
      </c>
      <c r="I22188" s="102">
        <f t="shared" si="2319"/>
      </c>
      <c r="J22188">
        <v>3.2</v>
      </c>
      <c r="K22188" s="541">
        <f>+H22188-J22188</f>
      </c>
      <c r="L22188">
        <f>+K22188*G22188</f>
      </c>
      <c r="M22188" s="118">
        <f t="shared" si="2320"/>
      </c>
      <c r="W22188">
        <f t="shared" si="2315"/>
      </c>
      <c r="X22188">
        <f t="shared" si="2316"/>
      </c>
      <c r="Y22188">
        <f t="shared" si="2317"/>
      </c>
      <c r="Z22188">
        <f t="shared" si="2318"/>
      </c>
    </row>
    <row r="22189" spans="1:26">
      <c r="A22189" s="57"/>
      <c r="B22189" s="1564" t="s">
        <v>300</v>
      </c>
      <c r="C22189" s="1565"/>
      <c r="D22189" s="5"/>
      <c r="E22189" s="5"/>
      <c r="F22189" s="5"/>
      <c r="G22189" s="350"/>
      <c r="H22189" s="184"/>
      <c r="I22189" s="102"/>
      <c r="W22189">
        <f t="shared" si="2315"/>
      </c>
      <c r="X22189">
        <f t="shared" si="2316"/>
      </c>
      <c r="Y22189">
        <f t="shared" si="2317"/>
      </c>
      <c r="Z22189">
        <f t="shared" si="2318"/>
      </c>
    </row>
    <row r="22190" spans="1:26">
      <c r="A22190" s="19"/>
      <c r="B22190" s="17" t="s">
        <v>2876</v>
      </c>
      <c r="C22190" s="88" t="s">
        <v>303</v>
      </c>
      <c r="D22190" s="21">
        <v>3</v>
      </c>
      <c r="E22190" s="5">
        <v>24</v>
      </c>
      <c r="F22190" s="21">
        <f>+E22190*D22190</f>
      </c>
      <c r="G22190" s="350">
        <f>+E22190*D22190</f>
      </c>
      <c r="H22190" s="5">
        <v>1</v>
      </c>
      <c r="I22190" s="102">
        <f t="shared" si="2319"/>
      </c>
      <c r="J22190">
        <v>18</v>
      </c>
      <c r="K22190" s="541">
        <f>+H22190-J22190</f>
      </c>
      <c r="L22190">
        <f>+K22190*G22190</f>
      </c>
      <c r="M22190" s="118">
        <f t="shared" si="2320"/>
      </c>
      <c r="W22190">
        <f t="shared" si="2315"/>
      </c>
      <c r="X22190">
        <f t="shared" si="2316"/>
      </c>
      <c r="Y22190">
        <f t="shared" si="2317"/>
      </c>
      <c r="Z22190">
        <f t="shared" si="2318"/>
      </c>
    </row>
    <row r="22191" spans="1:26">
      <c r="A22191" s="19"/>
      <c r="B22191" s="17" t="s">
        <v>2876</v>
      </c>
      <c r="C22191" s="88" t="s">
        <v>303</v>
      </c>
      <c r="D22191" s="5">
        <v>1</v>
      </c>
      <c r="E22191" s="5">
        <v>24</v>
      </c>
      <c r="F22191" s="21">
        <f>+E22191*D22191</f>
      </c>
      <c r="G22191" s="350">
        <f>+E22191*D22191</f>
      </c>
      <c r="H22191" s="146" t="s">
        <v>780</v>
      </c>
      <c r="I22191" s="102"/>
      <c r="W22191">
        <f t="shared" si="2315"/>
      </c>
      <c r="X22191">
        <f t="shared" si="2316"/>
      </c>
      <c r="Y22191">
        <f t="shared" si="2317"/>
      </c>
      <c r="Z22191">
        <f t="shared" si="2318"/>
      </c>
    </row>
    <row r="22192" spans="1:26">
      <c r="A22192" s="147"/>
      <c r="B22192" s="17" t="s">
        <v>434</v>
      </c>
      <c r="C22192" s="88" t="s">
        <v>303</v>
      </c>
      <c r="D22192" s="21">
        <v>2</v>
      </c>
      <c r="E22192" s="5">
        <v>2</v>
      </c>
      <c r="F22192" s="21">
        <f>+E22192*D22192</f>
      </c>
      <c r="G22192" s="350">
        <f>+E22192*D22192</f>
      </c>
      <c r="H22192" s="5">
        <v>1</v>
      </c>
      <c r="I22192" s="102">
        <f t="shared" si="2319"/>
      </c>
      <c r="J22192">
        <f>1400*18%</f>
      </c>
      <c r="K22192" s="541">
        <f>+H22192-J22192</f>
      </c>
      <c r="L22192">
        <f>+K22192*G22192</f>
      </c>
      <c r="M22192" s="118">
        <f t="shared" si="2320"/>
      </c>
      <c r="W22192">
        <f t="shared" si="2315"/>
      </c>
      <c r="X22192">
        <f t="shared" si="2316"/>
      </c>
      <c r="Y22192">
        <f t="shared" si="2317"/>
      </c>
      <c r="Z22192">
        <f t="shared" si="2318"/>
      </c>
    </row>
    <row r="22193" spans="1:26">
      <c r="A22193" s="147"/>
      <c r="B22193" s="1564" t="s">
        <v>766</v>
      </c>
      <c r="C22193" s="1565"/>
      <c r="D22193" s="21"/>
      <c r="E22193" s="5"/>
      <c r="F22193" s="5"/>
      <c r="G22193" s="350"/>
      <c r="H22193" s="184"/>
      <c r="I22193" s="102"/>
      <c r="W22193">
        <f t="shared" si="2315"/>
      </c>
      <c r="X22193">
        <f t="shared" si="2316"/>
      </c>
      <c r="Y22193">
        <f t="shared" si="2317"/>
      </c>
      <c r="Z22193">
        <f t="shared" si="2318"/>
      </c>
    </row>
    <row r="22194" spans="1:26">
      <c r="A22194" s="147"/>
      <c r="B22194" s="8" t="s">
        <v>1945</v>
      </c>
      <c r="C22194" s="5" t="s">
        <v>1944</v>
      </c>
      <c r="D22194" s="21"/>
      <c r="E22194" s="5"/>
      <c r="F22194" s="5">
        <v>25</v>
      </c>
      <c r="G22194" s="350">
        <f>+F22194</f>
      </c>
      <c r="H22194" s="5">
        <v>1</v>
      </c>
      <c r="I22194" s="102">
        <f t="shared" si="2319"/>
      </c>
      <c r="J22194">
        <f>28.6*18%</f>
      </c>
      <c r="K22194" s="541">
        <f>+H22194-J22194</f>
      </c>
      <c r="L22194">
        <f>+K22194*G22194</f>
      </c>
      <c r="M22194" s="118">
        <f t="shared" si="2320"/>
      </c>
      <c r="W22194">
        <f t="shared" si="2315"/>
      </c>
      <c r="X22194">
        <f t="shared" si="2316"/>
      </c>
      <c r="Y22194">
        <f t="shared" si="2317"/>
      </c>
      <c r="Z22194">
        <f t="shared" si="2318"/>
      </c>
    </row>
    <row r="22195" spans="1:26">
      <c r="A22195" s="147"/>
      <c r="B22195" s="8" t="s">
        <v>976</v>
      </c>
      <c r="C22195" s="5" t="s">
        <v>1127</v>
      </c>
      <c r="D22195">
        <v>1</v>
      </c>
      <c r="E22195" s="5">
        <v>50</v>
      </c>
      <c r="F22195" s="21">
        <f>+E22195*D22195</f>
      </c>
      <c r="G22195" s="350">
        <f>+E22195*D22195</f>
      </c>
      <c r="H22195" s="5">
        <v>1</v>
      </c>
      <c r="I22195" s="102">
        <f t="shared" si="2319"/>
      </c>
      <c r="J22195">
        <f>28.6*18%</f>
      </c>
      <c r="K22195" s="541">
        <f>+H22195-J22195</f>
      </c>
      <c r="L22195">
        <f>+K22195*G22195</f>
      </c>
      <c r="M22195" s="118">
        <f t="shared" si="2320"/>
      </c>
      <c r="W22195">
        <f t="shared" si="2315"/>
      </c>
      <c r="X22195">
        <f t="shared" si="2316"/>
      </c>
      <c r="Y22195">
        <f t="shared" si="2317"/>
      </c>
      <c r="Z22195">
        <f t="shared" si="2318"/>
      </c>
    </row>
    <row r="22196" spans="1:26">
      <c r="A22196" s="57"/>
      <c r="B22196" s="1564" t="s">
        <v>1264</v>
      </c>
      <c r="C22196" s="1565"/>
      <c r="D22196" s="5"/>
      <c r="E22196" s="5"/>
      <c r="F22196" s="5"/>
      <c r="G22196" s="350"/>
      <c r="H22196" s="184"/>
      <c r="I22196" s="102"/>
      <c r="W22196">
        <f t="shared" si="2315"/>
      </c>
      <c r="X22196">
        <f t="shared" si="2316"/>
      </c>
      <c r="Y22196">
        <f t="shared" si="2317"/>
      </c>
      <c r="Z22196">
        <f t="shared" si="2318"/>
      </c>
    </row>
    <row r="22197" spans="1:26" ht="24">
      <c r="A22197" s="227"/>
      <c r="B22197" s="8" t="s">
        <v>1265</v>
      </c>
      <c r="C22197" s="9" t="s">
        <v>1266</v>
      </c>
      <c r="D22197" s="5"/>
      <c r="E22197" s="21"/>
      <c r="F22197" s="5">
        <v>25</v>
      </c>
      <c r="G22197" s="350">
        <f t="shared" ref="G22197:G22207" si="2321">+F22197</f>
      </c>
      <c r="H22197" s="5">
        <v>1</v>
      </c>
      <c r="I22197" s="102">
        <f t="shared" si="2319"/>
      </c>
      <c r="J22197">
        <v>3.2</v>
      </c>
      <c r="K22197" s="541">
        <f>+H22197-J22197</f>
      </c>
      <c r="L22197">
        <f>+K22197*G22197</f>
      </c>
      <c r="M22197" s="118">
        <f t="shared" si="2320"/>
      </c>
      <c r="W22197">
        <f t="shared" si="2315"/>
      </c>
      <c r="X22197">
        <f t="shared" si="2316"/>
      </c>
      <c r="Y22197">
        <f t="shared" si="2317"/>
      </c>
      <c r="Z22197">
        <f t="shared" si="2318"/>
      </c>
    </row>
    <row r="22198" spans="1:26" ht="24">
      <c r="A22198" s="227"/>
      <c r="B22198" s="8" t="s">
        <v>804</v>
      </c>
      <c r="C22198" s="9" t="s">
        <v>805</v>
      </c>
      <c r="D22198" s="5"/>
      <c r="E22198" s="21"/>
      <c r="F22198" s="5">
        <v>25</v>
      </c>
      <c r="G22198" s="350">
        <f t="shared" si="2321"/>
      </c>
      <c r="H22198" s="5">
        <v>1</v>
      </c>
      <c r="I22198" s="102">
        <f t="shared" si="2319"/>
      </c>
      <c r="J22198">
        <v>3.2</v>
      </c>
      <c r="K22198" s="541">
        <f>+H22198-J22198</f>
      </c>
      <c r="L22198">
        <f>+K22198*G22198</f>
      </c>
      <c r="M22198" s="118">
        <f t="shared" si="2320"/>
      </c>
      <c r="W22198">
        <f t="shared" si="2315"/>
      </c>
      <c r="X22198">
        <f t="shared" si="2316"/>
      </c>
      <c r="Y22198">
        <f t="shared" si="2317"/>
      </c>
      <c r="Z22198">
        <f t="shared" si="2318"/>
      </c>
    </row>
    <row r="22199" spans="1:26">
      <c r="A22199" s="227"/>
      <c r="B22199" s="52" t="s">
        <v>1286</v>
      </c>
      <c r="C22199" s="5" t="s">
        <v>1287</v>
      </c>
      <c r="D22199" s="5"/>
      <c r="E22199" s="21"/>
      <c r="F22199" s="5">
        <v>25</v>
      </c>
      <c r="G22199" s="350">
        <f t="shared" si="2321"/>
      </c>
      <c r="H22199" s="5">
        <v>1</v>
      </c>
      <c r="I22199" s="102">
        <f t="shared" si="2319"/>
      </c>
      <c r="J22199">
        <v>3.2</v>
      </c>
      <c r="K22199" s="541">
        <f>+H22199-J22199</f>
      </c>
      <c r="L22199">
        <f>+K22199*G22199</f>
      </c>
      <c r="M22199" s="118">
        <f t="shared" si="2320"/>
      </c>
      <c r="W22199">
        <f t="shared" si="2315"/>
      </c>
      <c r="X22199">
        <f t="shared" si="2316"/>
      </c>
      <c r="Y22199">
        <f t="shared" si="2317"/>
      </c>
      <c r="Z22199">
        <f t="shared" si="2318"/>
      </c>
    </row>
    <row r="22200" spans="1:26">
      <c r="A22200" s="57"/>
      <c r="B22200" s="1564" t="s">
        <v>590</v>
      </c>
      <c r="C22200" s="1565"/>
      <c r="D22200" s="5"/>
      <c r="E22200" s="5"/>
      <c r="F22200" s="5"/>
      <c r="G22200" s="350"/>
      <c r="H22200" s="184"/>
      <c r="I22200" s="102"/>
      <c r="W22200">
        <f t="shared" si="2315"/>
      </c>
      <c r="X22200">
        <f t="shared" si="2316"/>
      </c>
      <c r="Y22200">
        <f t="shared" si="2317"/>
      </c>
      <c r="Z22200">
        <f t="shared" si="2318"/>
      </c>
    </row>
    <row r="22201" spans="1:26" ht="48">
      <c r="A22201" s="5"/>
      <c r="B22201" s="15" t="s">
        <v>2714</v>
      </c>
      <c r="C22201" s="105" t="s">
        <v>2713</v>
      </c>
      <c r="D22201" s="5"/>
      <c r="E22201" s="21"/>
      <c r="F22201" s="5">
        <v>50</v>
      </c>
      <c r="G22201" s="350">
        <f t="shared" si="2321"/>
      </c>
      <c r="H22201" s="5">
        <v>1</v>
      </c>
      <c r="I22201" s="102">
        <f t="shared" si="2319"/>
      </c>
      <c r="J22201">
        <f>50*18%</f>
      </c>
      <c r="K22201" s="541">
        <f>+H22201-J22201</f>
      </c>
      <c r="L22201">
        <f>+K22201*G22201</f>
      </c>
      <c r="M22201" s="118">
        <f t="shared" si="2320"/>
      </c>
      <c r="W22201">
        <f t="shared" si="2315"/>
      </c>
      <c r="X22201">
        <f t="shared" si="2316"/>
      </c>
      <c r="Y22201">
        <f t="shared" si="2317"/>
      </c>
      <c r="Z22201">
        <f t="shared" si="2318"/>
      </c>
    </row>
    <row r="22202" spans="1:26">
      <c r="A22202" s="57"/>
      <c r="B22202" s="1564" t="s">
        <v>375</v>
      </c>
      <c r="C22202" s="1565"/>
      <c r="D22202" s="5"/>
      <c r="E22202" s="5"/>
      <c r="F22202" s="5"/>
      <c r="G22202" s="350"/>
      <c r="H22202" s="184"/>
      <c r="I22202" s="102"/>
      <c r="W22202">
        <f t="shared" si="2315"/>
      </c>
      <c r="X22202">
        <f t="shared" si="2316"/>
      </c>
      <c r="Y22202">
        <f t="shared" si="2317"/>
      </c>
      <c r="Z22202">
        <f t="shared" si="2318"/>
      </c>
    </row>
    <row r="22203" spans="1:26">
      <c r="A22203" s="275"/>
      <c r="B22203" s="106" t="s">
        <v>634</v>
      </c>
      <c r="C22203" s="157" t="s">
        <v>635</v>
      </c>
      <c r="D22203" s="9"/>
      <c r="E22203" s="21"/>
      <c r="F22203" s="5">
        <v>10</v>
      </c>
      <c r="G22203" s="350">
        <f t="shared" si="2321"/>
      </c>
      <c r="H22203" s="5">
        <v>1</v>
      </c>
      <c r="I22203" s="102">
        <f t="shared" si="2319"/>
      </c>
      <c r="J22203">
        <f>75*18%</f>
      </c>
      <c r="K22203" s="541">
        <f>+H22203-J22203</f>
      </c>
      <c r="L22203">
        <f>+K22203*G22203</f>
      </c>
      <c r="M22203" s="118">
        <f t="shared" si="2320"/>
      </c>
      <c r="W22203">
        <f t="shared" si="2315"/>
      </c>
      <c r="X22203">
        <f t="shared" si="2316"/>
      </c>
      <c r="Y22203">
        <f t="shared" si="2317"/>
      </c>
      <c r="Z22203">
        <f t="shared" si="2318"/>
      </c>
    </row>
    <row r="22204" spans="1:26">
      <c r="A22204" s="57"/>
      <c r="B22204" s="273" t="s">
        <v>715</v>
      </c>
      <c r="C22204" s="279" t="s">
        <v>716</v>
      </c>
      <c r="D22204" s="9"/>
      <c r="E22204" s="21"/>
      <c r="F22204" s="5">
        <v>10</v>
      </c>
      <c r="G22204" s="350">
        <f t="shared" si="2321"/>
      </c>
      <c r="H22204" s="5">
        <v>1</v>
      </c>
      <c r="I22204" s="102">
        <f t="shared" si="2319"/>
      </c>
      <c r="J22204">
        <f>75*18%</f>
      </c>
      <c r="K22204" s="541">
        <f>+H22204-J22204</f>
      </c>
      <c r="L22204">
        <f>+K22204*G22204</f>
      </c>
      <c r="M22204" s="118">
        <f t="shared" si="2320"/>
      </c>
      <c r="W22204">
        <f t="shared" si="2315"/>
      </c>
      <c r="X22204">
        <f t="shared" si="2316"/>
      </c>
      <c r="Y22204">
        <f t="shared" si="2317"/>
      </c>
      <c r="Z22204">
        <f t="shared" si="2318"/>
      </c>
    </row>
    <row r="22205" spans="1:26">
      <c r="A22205" s="275"/>
      <c r="B22205" s="1564" t="s">
        <v>18</v>
      </c>
      <c r="C22205" s="1565"/>
      <c r="D22205" s="5"/>
      <c r="E22205" s="5"/>
      <c r="F22205" s="5"/>
      <c r="G22205" s="350"/>
      <c r="H22205" s="5"/>
      <c r="I22205" s="102"/>
      <c r="W22205">
        <f t="shared" si="2315"/>
      </c>
      <c r="X22205">
        <f t="shared" si="2316"/>
      </c>
      <c r="Y22205">
        <f t="shared" si="2317"/>
      </c>
      <c r="Z22205">
        <f t="shared" si="2318"/>
      </c>
    </row>
    <row r="22206" spans="1:26">
      <c r="A22206" s="275"/>
      <c r="B22206" s="95" t="s">
        <v>423</v>
      </c>
      <c r="C22206" s="5" t="s">
        <v>424</v>
      </c>
      <c r="D22206" s="134">
        <v>2</v>
      </c>
      <c r="E22206" s="5">
        <v>4</v>
      </c>
      <c r="F22206" s="21">
        <f>+E22206*D22206</f>
      </c>
      <c r="G22206" s="350">
        <f>+E22206*D22206</f>
      </c>
      <c r="H22206" s="5">
        <v>1</v>
      </c>
      <c r="I22206" s="102">
        <f t="shared" si="2319"/>
      </c>
      <c r="J22206">
        <v>112</v>
      </c>
      <c r="K22206" s="541">
        <f>+H22206-J22206</f>
      </c>
      <c r="L22206">
        <f>+K22206*G22206</f>
      </c>
      <c r="M22206" s="118">
        <f t="shared" si="2320"/>
      </c>
      <c r="W22206">
        <f t="shared" si="2315"/>
      </c>
      <c r="X22206">
        <f t="shared" si="2316"/>
      </c>
      <c r="Y22206">
        <f t="shared" si="2317"/>
      </c>
      <c r="Z22206">
        <f t="shared" si="2318"/>
      </c>
    </row>
    <row r="22207" spans="1:26">
      <c r="A22207" s="275"/>
      <c r="B22207" s="15" t="s">
        <v>1744</v>
      </c>
      <c r="C22207" s="5" t="s">
        <v>641</v>
      </c>
      <c r="D22207" s="135"/>
      <c r="E22207" s="16"/>
      <c r="F22207" s="21">
        <v>2</v>
      </c>
      <c r="G22207" s="350">
        <f t="shared" si="2321"/>
      </c>
      <c r="H22207" s="5">
        <v>1</v>
      </c>
      <c r="I22207" s="102">
        <f t="shared" si="2319"/>
      </c>
      <c r="J22207">
        <v>112</v>
      </c>
      <c r="K22207" s="541">
        <f>+H22207-J22207</f>
      </c>
      <c r="L22207">
        <f>+K22207*G22207</f>
      </c>
      <c r="M22207" s="118">
        <f t="shared" si="2320"/>
      </c>
      <c r="W22207">
        <f t="shared" si="2315"/>
      </c>
      <c r="X22207">
        <f t="shared" si="2316"/>
      </c>
      <c r="Y22207">
        <f t="shared" si="2317"/>
      </c>
      <c r="Z22207">
        <f t="shared" si="2318"/>
      </c>
    </row>
    <row r="22208" spans="1:26">
      <c r="A22208" s="5"/>
      <c r="B22208" s="15" t="s">
        <v>2052</v>
      </c>
      <c r="C22208" s="5" t="s">
        <v>1729</v>
      </c>
      <c r="D22208" s="135">
        <v>1</v>
      </c>
      <c r="E22208" s="16">
        <v>5</v>
      </c>
      <c r="F22208" s="21">
        <f>+E22208*D22208</f>
      </c>
      <c r="G22208" s="350">
        <f>+E22208*D22208</f>
      </c>
      <c r="H22208" s="5">
        <v>1</v>
      </c>
      <c r="I22208" s="102">
        <f>+H22208*5</f>
      </c>
      <c r="J22208">
        <v>112</v>
      </c>
      <c r="K22208" s="541">
        <f>+H22208-J22208</f>
      </c>
      <c r="L22208">
        <f>+K22208*G22208</f>
      </c>
      <c r="M22208" s="118">
        <f t="shared" si="2320"/>
      </c>
      <c r="W22208">
        <f t="shared" si="2315"/>
      </c>
      <c r="X22208">
        <f t="shared" si="2316"/>
      </c>
      <c r="Y22208">
        <f t="shared" si="2317"/>
      </c>
      <c r="Z22208">
        <f t="shared" si="2318"/>
      </c>
    </row>
    <row r="22209" spans="1:26">
      <c r="A22209" s="5"/>
      <c r="B22209" s="15" t="s">
        <v>2052</v>
      </c>
      <c r="C22209" s="5" t="s">
        <v>1729</v>
      </c>
      <c r="D22209" s="135"/>
      <c r="E22209" s="16"/>
      <c r="F22209" s="5">
        <v>1</v>
      </c>
      <c r="G22209" s="350">
        <f>+E22209*D22209</f>
      </c>
      <c r="H22209" s="146" t="s">
        <v>780</v>
      </c>
      <c r="I22209" s="102"/>
      <c r="W22209">
        <f t="shared" si="2315"/>
      </c>
      <c r="X22209">
        <f t="shared" si="2316"/>
      </c>
      <c r="Y22209">
        <f t="shared" si="2317"/>
      </c>
      <c r="Z22209">
        <f t="shared" si="2318"/>
      </c>
    </row>
    <row r="22210" spans="1:26">
      <c r="A22210" s="275"/>
      <c r="B22210" s="1564" t="s">
        <v>604</v>
      </c>
      <c r="C22210" s="1565"/>
      <c r="D22210" s="5"/>
      <c r="E22210" s="5"/>
      <c r="F22210" s="5"/>
      <c r="G22210" s="350"/>
      <c r="H22210" s="5"/>
      <c r="I22210" s="102"/>
      <c r="W22210">
        <f t="shared" si="2315"/>
      </c>
      <c r="X22210">
        <f t="shared" si="2316"/>
      </c>
      <c r="Y22210">
        <f t="shared" si="2317"/>
      </c>
      <c r="Z22210">
        <f t="shared" si="2318"/>
      </c>
    </row>
    <row r="22211" spans="1:26" ht="30">
      <c r="A22211" s="275"/>
      <c r="B22211" s="106" t="s">
        <v>555</v>
      </c>
      <c r="C22211" s="271" t="s">
        <v>728</v>
      </c>
      <c r="D22211" s="21"/>
      <c r="E22211" s="5"/>
      <c r="F22211" s="21">
        <v>5</v>
      </c>
      <c r="G22211" s="350">
        <f>+F22211</f>
      </c>
      <c r="H22211" s="9">
        <v>1</v>
      </c>
      <c r="I22211" s="102">
        <f>+H22211*G22211</f>
      </c>
      <c r="J22211">
        <f>350*18%</f>
      </c>
      <c r="K22211" s="541">
        <f>+H22211-J22211</f>
      </c>
      <c r="L22211">
        <f>+K22211*G22211</f>
      </c>
      <c r="M22211" s="118">
        <f>+I22211-L22211</f>
      </c>
      <c r="W22211">
        <f t="shared" si="2315"/>
      </c>
      <c r="X22211">
        <f t="shared" si="2316"/>
      </c>
      <c r="Y22211">
        <f t="shared" si="2317"/>
      </c>
      <c r="Z22211">
        <f t="shared" si="2318"/>
      </c>
    </row>
    <row r="22212" spans="1:26">
      <c r="A22212" s="409"/>
      <c r="B22212" s="1564" t="s">
        <v>644</v>
      </c>
      <c r="C22212" s="1565"/>
      <c r="D22212" s="5"/>
      <c r="E22212" s="5"/>
      <c r="F22212" s="5"/>
      <c r="G22212" s="350"/>
      <c r="H22212" s="184"/>
      <c r="I22212" s="108"/>
      <c r="W22212">
        <f t="shared" ref="W22212:W22275" si="2322">IF(LEFT($H22212&amp;"",5)="2019-",$H22212,W22211)</f>
      </c>
      <c r="X22212">
        <f t="shared" ref="X22212:X22275" si="2323">IF($W22212="",0,IF(COUNTIF($AB$2:$AB$80,$W22212)&gt;0,1,0))</f>
      </c>
      <c r="Y22212">
        <f t="shared" ref="Y22212:Y22275" si="2324">IF($C22212="","",UPPER(TRIM(IFERROR(LEFT($C22212&amp;"",FIND("/",$C22212&amp;"")-1),$C22212&amp;""))))</f>
      </c>
      <c r="Z22212">
        <f t="shared" ref="Z22212:Z22275" si="2325">IFERROR(IF(ISNUMBER($G22212),$G22212,0),0)</f>
      </c>
    </row>
    <row r="22213" spans="1:26">
      <c r="A22213" s="5"/>
      <c r="B22213" s="8" t="s">
        <v>2654</v>
      </c>
      <c r="C22213" s="5" t="s">
        <v>1559</v>
      </c>
      <c r="D22213" s="21">
        <v>1</v>
      </c>
      <c r="E22213" s="16">
        <v>4</v>
      </c>
      <c r="F22213" s="21">
        <f>+E22213*D22213</f>
      </c>
      <c r="G22213" s="350">
        <f>+E22213*D22213</f>
      </c>
      <c r="H22213" s="5">
        <v>1</v>
      </c>
      <c r="I22213" s="102">
        <f>+H22213</f>
      </c>
      <c r="J22213">
        <f>1400*18%</f>
      </c>
      <c r="K22213" s="541">
        <f>+H22213-J22213</f>
      </c>
      <c r="L22213">
        <f>+K22213*D22213</f>
      </c>
      <c r="M22213" s="118"/>
      <c r="N22213">
        <f>+I22213-L22213*0.02</f>
      </c>
      <c r="W22213">
        <f t="shared" si="2322"/>
      </c>
      <c r="X22213">
        <f t="shared" si="2323"/>
      </c>
      <c r="Y22213">
        <f t="shared" si="2324"/>
      </c>
      <c r="Z22213">
        <f t="shared" si="2325"/>
      </c>
    </row>
    <row r="22214" spans="1:26">
      <c r="A22214" s="5"/>
      <c r="B22214" s="1564" t="s">
        <v>2962</v>
      </c>
      <c r="C22214" s="1565"/>
      <c r="D22214" s="5"/>
      <c r="E22214" s="5"/>
      <c r="F22214" s="53"/>
      <c r="G22214" s="350"/>
      <c r="H22214" s="16"/>
      <c r="I22214" s="102"/>
      <c r="N22214">
        <f>+N22213/4</f>
      </c>
      <c r="W22214">
        <f t="shared" si="2322"/>
      </c>
      <c r="X22214">
        <f t="shared" si="2323"/>
      </c>
      <c r="Y22214">
        <f t="shared" si="2324"/>
      </c>
      <c r="Z22214">
        <f t="shared" si="2325"/>
      </c>
    </row>
    <row r="22215" spans="1:26">
      <c r="A22215" s="5"/>
      <c r="B22215" s="17" t="s">
        <v>1432</v>
      </c>
      <c r="C22215" s="106"/>
      <c r="D22215" s="5"/>
      <c r="E22215" s="10"/>
      <c r="F22215" s="10">
        <v>10</v>
      </c>
      <c r="G22215" s="10">
        <f>+F22215</f>
      </c>
      <c r="H22215" s="7">
        <v>1</v>
      </c>
      <c r="I22215" s="102">
        <f>+H22215*G22215</f>
      </c>
      <c r="J22215">
        <v>3.2</v>
      </c>
      <c r="K22215" s="541">
        <f>+H22215-J22215</f>
      </c>
      <c r="L22215">
        <f>+K22215*G22215</f>
      </c>
      <c r="W22215">
        <f t="shared" si="2322"/>
      </c>
      <c r="X22215">
        <f t="shared" si="2323"/>
      </c>
      <c r="Y22215">
        <f t="shared" si="2324"/>
      </c>
      <c r="Z22215">
        <f t="shared" si="2325"/>
      </c>
    </row>
    <row r="22216" spans="1:26">
      <c r="A22216" s="5"/>
      <c r="B22216" s="8"/>
      <c r="C22216" s="101"/>
      <c r="D22216" s="5"/>
      <c r="E22216" s="5"/>
      <c r="F22216" s="5"/>
      <c r="G22216" s="9"/>
      <c r="H22216" s="16"/>
      <c r="I22216" s="102"/>
      <c r="W22216">
        <f t="shared" si="2322"/>
      </c>
      <c r="X22216">
        <f t="shared" si="2323"/>
      </c>
      <c r="Y22216">
        <f t="shared" si="2324"/>
      </c>
      <c r="Z22216">
        <f t="shared" si="2325"/>
      </c>
    </row>
    <row r="22217" spans="1:26">
      <c r="A22217" s="5"/>
      <c r="B22217" s="8"/>
      <c r="C22217" s="101"/>
      <c r="D22217" s="5"/>
      <c r="E22217" s="5"/>
      <c r="F22217" s="53"/>
      <c r="G22217" s="350"/>
      <c r="H22217" s="16"/>
      <c r="I22217" s="102"/>
      <c r="W22217">
        <f t="shared" si="2322"/>
      </c>
      <c r="X22217">
        <f t="shared" si="2323"/>
      </c>
      <c r="Y22217">
        <f t="shared" si="2324"/>
      </c>
      <c r="Z22217">
        <f t="shared" si="2325"/>
      </c>
    </row>
    <row r="22218" spans="1:26">
      <c r="A22218" s="5"/>
      <c r="B22218" s="8"/>
      <c r="C22218" s="101"/>
      <c r="D22218" s="5"/>
      <c r="E22218" s="5"/>
      <c r="F22218" s="53"/>
      <c r="G22218" s="350"/>
      <c r="H22218" s="16"/>
      <c r="I22218" s="102"/>
      <c r="W22218">
        <f t="shared" si="2322"/>
      </c>
      <c r="X22218">
        <f t="shared" si="2323"/>
      </c>
      <c r="Y22218">
        <f t="shared" si="2324"/>
      </c>
      <c r="Z22218">
        <f t="shared" si="2325"/>
      </c>
    </row>
    <row r="22219" spans="1:26">
      <c r="A22219" s="5"/>
      <c r="B22219" s="8"/>
      <c r="C22219" s="5"/>
      <c r="D22219" s="5"/>
      <c r="E22219" s="5"/>
      <c r="F22219" s="53"/>
      <c r="G22219" s="350"/>
      <c r="H22219" s="16"/>
      <c r="I22219" s="102"/>
      <c r="W22219">
        <f t="shared" si="2322"/>
      </c>
      <c r="X22219">
        <f t="shared" si="2323"/>
      </c>
      <c r="Y22219">
        <f t="shared" si="2324"/>
      </c>
      <c r="Z22219">
        <f t="shared" si="2325"/>
      </c>
    </row>
    <row r="22220" spans="1:26">
      <c r="A22220" s="57"/>
      <c r="B22220" s="8"/>
      <c r="C22220" s="5"/>
      <c r="D22220" s="5"/>
      <c r="E22220" s="184"/>
      <c r="F22220" s="53"/>
      <c r="G22220" s="350"/>
      <c r="H22220" s="184"/>
      <c r="I22220" s="108"/>
      <c r="W22220">
        <f t="shared" si="2322"/>
      </c>
      <c r="X22220">
        <f t="shared" si="2323"/>
      </c>
      <c r="Y22220">
        <f t="shared" si="2324"/>
      </c>
      <c r="Z22220">
        <f t="shared" si="2325"/>
      </c>
    </row>
    <row r="22221" spans="1:26">
      <c r="A22221" s="57"/>
      <c r="B22221" s="8"/>
      <c r="C22221" s="9"/>
      <c r="D22221" s="5"/>
      <c r="E22221" s="185"/>
      <c r="F22221" s="6"/>
      <c r="G22221" s="127"/>
      <c r="H22221" s="185"/>
      <c r="I22221" s="108"/>
      <c r="W22221">
        <f t="shared" si="2322"/>
      </c>
      <c r="X22221">
        <f t="shared" si="2323"/>
      </c>
      <c r="Y22221">
        <f t="shared" si="2324"/>
      </c>
      <c r="Z22221">
        <f t="shared" si="2325"/>
      </c>
    </row>
    <row r="22222" spans="1:26">
      <c r="A22222" s="57"/>
      <c r="B22222" s="1568" t="s">
        <v>2952</v>
      </c>
      <c r="C22222" s="1569"/>
      <c r="D22222" s="5"/>
      <c r="E22222" s="5"/>
      <c r="F22222" s="7"/>
      <c r="G22222" s="5"/>
      <c r="H22222" s="5"/>
      <c r="I22222" s="102"/>
      <c r="W22222">
        <f t="shared" si="2322"/>
      </c>
      <c r="X22222">
        <f t="shared" si="2323"/>
      </c>
      <c r="Y22222">
        <f t="shared" si="2324"/>
      </c>
      <c r="Z22222">
        <f t="shared" si="2325"/>
      </c>
    </row>
    <row r="22223" spans="1:26">
      <c r="A22223" s="57"/>
      <c r="B22223" s="1570"/>
      <c r="C22223" s="1571"/>
      <c r="D22223" s="184"/>
      <c r="E22223" s="184"/>
      <c r="F22223" s="184"/>
      <c r="G22223" s="184"/>
      <c r="H22223" s="184"/>
      <c r="I22223" s="108"/>
      <c r="W22223">
        <f t="shared" si="2322"/>
      </c>
      <c r="X22223">
        <f t="shared" si="2323"/>
      </c>
      <c r="Y22223">
        <f t="shared" si="2324"/>
      </c>
      <c r="Z22223">
        <f t="shared" si="2325"/>
      </c>
    </row>
    <row r="22224" spans="1:26" ht="15.75" thickBot="1">
      <c r="A22224" s="33"/>
      <c r="B22224" s="10"/>
      <c r="C22224" s="10"/>
      <c r="D22224" s="109"/>
      <c r="E22224" s="109"/>
      <c r="F22224" s="109"/>
      <c r="G22224" s="109"/>
      <c r="H22224" s="109"/>
      <c r="I22224" s="110"/>
      <c r="W22224">
        <f t="shared" si="2322"/>
      </c>
      <c r="X22224">
        <f t="shared" si="2323"/>
      </c>
      <c r="Y22224">
        <f t="shared" si="2324"/>
      </c>
      <c r="Z22224">
        <f t="shared" si="2325"/>
      </c>
    </row>
    <row r="22225" spans="1:26">
      <c r="A22225" s="33"/>
      <c r="B22225" s="10"/>
      <c r="C22225" s="10"/>
      <c r="D22225" s="91"/>
      <c r="E22225" s="91"/>
      <c r="F22225" s="91"/>
      <c r="G22225" s="92" t="s">
        <v>19</v>
      </c>
      <c r="H22225" s="91"/>
      <c r="I22225" s="111">
        <f>SUM(I22174:I22224)</f>
      </c>
      <c r="L22225">
        <f>SUM(L22174:L22224)</f>
      </c>
      <c r="W22225">
        <f t="shared" si="2322"/>
      </c>
      <c r="X22225">
        <f t="shared" si="2323"/>
      </c>
      <c r="Y22225">
        <f t="shared" si="2324"/>
      </c>
      <c r="Z22225">
        <f t="shared" si="2325"/>
      </c>
    </row>
    <row r="22226" spans="1:26" ht="11.25" customHeight="1">
      <c r="A22226" s="33"/>
      <c r="B22226" s="216"/>
      <c r="C22226" s="69"/>
      <c r="D22226" s="91"/>
      <c r="E22226" s="91"/>
      <c r="F22226" s="91"/>
      <c r="G22226" s="92"/>
      <c r="H22226" s="91"/>
      <c r="I22226" s="155"/>
      <c r="W22226">
        <f t="shared" si="2322"/>
      </c>
      <c r="X22226">
        <f t="shared" si="2323"/>
      </c>
      <c r="Y22226">
        <f t="shared" si="2324"/>
      </c>
      <c r="Z22226">
        <f t="shared" si="2325"/>
      </c>
    </row>
    <row r="22227" spans="1:26">
      <c r="A22227" s="33"/>
      <c r="B22227" s="10"/>
      <c r="C22227" s="253" t="s">
        <v>490</v>
      </c>
      <c r="D22227" s="253"/>
      <c r="E22227" s="253"/>
      <c r="F22227" s="253" t="s">
        <v>431</v>
      </c>
      <c r="G22227" s="253" t="s">
        <v>491</v>
      </c>
      <c r="H22227" s="112">
        <v>1</v>
      </c>
      <c r="I22227" s="61">
        <f>+L22225*H22227</f>
      </c>
      <c r="W22227">
        <f t="shared" si="2322"/>
      </c>
      <c r="X22227">
        <f t="shared" si="2323"/>
      </c>
      <c r="Y22227">
        <f t="shared" si="2324"/>
      </c>
      <c r="Z22227">
        <f t="shared" si="2325"/>
      </c>
    </row>
    <row r="22228" spans="1:26" ht="15.75" thickBot="1">
      <c r="A22228" s="33"/>
      <c r="B22228" s="11" t="s">
        <v>20</v>
      </c>
      <c r="C22228" s="35"/>
      <c r="D22228" s="35"/>
      <c r="E22228" s="35"/>
      <c r="F22228" s="173"/>
      <c r="G22228" s="173"/>
      <c r="H22228" s="173"/>
      <c r="I22228" s="174"/>
      <c r="W22228">
        <f t="shared" si="2322"/>
      </c>
      <c r="X22228">
        <f t="shared" si="2323"/>
      </c>
      <c r="Y22228">
        <f t="shared" si="2324"/>
      </c>
      <c r="Z22228">
        <f t="shared" si="2325"/>
      </c>
    </row>
    <row r="22229" spans="1:26" ht="15.75" thickBot="1">
      <c r="A22229" s="760"/>
      <c r="B22229" s="761"/>
      <c r="C22229" s="762" t="s">
        <v>21</v>
      </c>
      <c r="D22229" s="763">
        <f>SUM(D22174:D22228)</f>
      </c>
      <c r="E22229" s="764">
        <f>IF(H22229=I22229,"OK","NO")</f>
      </c>
      <c r="F22229" s="763">
        <f>SUM(F22174:F22228)</f>
      </c>
      <c r="G22229" s="763">
        <f>SUM(G22174:G22228)</f>
      </c>
      <c r="H22229" s="765">
        <f>SUMPRODUCT(F22174:F22224,H22174:H22224)</f>
      </c>
      <c r="I22229" s="766">
        <f>+I22225+I22226-I22227</f>
      </c>
      <c r="W22229">
        <f t="shared" si="2322"/>
      </c>
      <c r="X22229">
        <f t="shared" si="2323"/>
      </c>
      <c r="Y22229">
        <f t="shared" si="2324"/>
      </c>
      <c r="Z22229">
        <f t="shared" si="2325"/>
      </c>
    </row>
    <row r="22230" spans="1:26" ht="15.75" thickBot="1">
      <c r="A22230" s="44"/>
      <c r="B22230" s="116"/>
      <c r="C22230" s="45"/>
      <c r="D22230" s="45"/>
      <c r="E22230" s="45"/>
      <c r="F22230" s="45"/>
      <c r="G22230" s="45"/>
      <c r="H22230" s="46"/>
      <c r="I22230" s="47"/>
      <c r="W22230">
        <f t="shared" si="2322"/>
      </c>
      <c r="X22230">
        <f t="shared" si="2323"/>
      </c>
      <c r="Y22230">
        <f t="shared" si="2324"/>
      </c>
      <c r="Z22230">
        <f t="shared" si="2325"/>
      </c>
    </row>
    <row r="22231" spans="1:26">
      <c r="A22231" s="12" t="s">
        <v>23</v>
      </c>
      <c r="B22231" s="12"/>
      <c r="C22231" s="12"/>
      <c r="D22231" s="13"/>
      <c r="E22231" s="14" t="s">
        <v>301</v>
      </c>
      <c r="F22231" s="14"/>
      <c r="G22231" s="14"/>
      <c r="H22231" s="2"/>
      <c r="I22231" s="12"/>
      <c r="W22231">
        <f t="shared" si="2322"/>
      </c>
      <c r="X22231">
        <f t="shared" si="2323"/>
      </c>
      <c r="Y22231">
        <f t="shared" si="2324"/>
      </c>
      <c r="Z22231">
        <f t="shared" si="2325"/>
      </c>
    </row>
    <row r="22232" spans="1:26">
      <c r="W22232">
        <f t="shared" si="2322"/>
      </c>
      <c r="X22232">
        <f t="shared" si="2323"/>
      </c>
      <c r="Y22232">
        <f t="shared" si="2324"/>
      </c>
      <c r="Z22232">
        <f t="shared" si="2325"/>
      </c>
    </row>
    <row r="22233" spans="1:26">
      <c r="W22233">
        <f t="shared" si="2322"/>
      </c>
      <c r="X22233">
        <f t="shared" si="2323"/>
      </c>
      <c r="Y22233">
        <f t="shared" si="2324"/>
      </c>
      <c r="Z22233">
        <f t="shared" si="2325"/>
      </c>
    </row>
    <row r="22234" spans="1:26">
      <c r="W22234">
        <f t="shared" si="2322"/>
      </c>
      <c r="X22234">
        <f t="shared" si="2323"/>
      </c>
      <c r="Y22234">
        <f t="shared" si="2324"/>
      </c>
      <c r="Z22234">
        <f t="shared" si="2325"/>
      </c>
    </row>
    <row r="22235" spans="1:26">
      <c r="W22235">
        <f t="shared" si="2322"/>
      </c>
      <c r="X22235">
        <f t="shared" si="2323"/>
      </c>
      <c r="Y22235">
        <f t="shared" si="2324"/>
      </c>
      <c r="Z22235">
        <f t="shared" si="2325"/>
      </c>
    </row>
    <row r="22236" spans="1:26">
      <c r="W22236">
        <f t="shared" si="2322"/>
      </c>
      <c r="X22236">
        <f t="shared" si="2323"/>
      </c>
      <c r="Y22236">
        <f t="shared" si="2324"/>
      </c>
      <c r="Z22236">
        <f t="shared" si="2325"/>
      </c>
    </row>
    <row r="22237" spans="1:26">
      <c r="W22237">
        <f t="shared" si="2322"/>
      </c>
      <c r="X22237">
        <f t="shared" si="2323"/>
      </c>
      <c r="Y22237">
        <f t="shared" si="2324"/>
      </c>
      <c r="Z22237">
        <f t="shared" si="2325"/>
      </c>
    </row>
    <row r="22238" spans="1:26">
      <c r="A22238" s="1562" t="s">
        <v>0</v>
      </c>
      <c r="B22238" s="1562"/>
      <c r="C22238" s="1562"/>
      <c r="D22238" s="1562"/>
      <c r="E22238" s="1562"/>
      <c r="F22238" s="1562"/>
      <c r="G22238" s="1562"/>
      <c r="H22238" s="1562"/>
      <c r="I22238" s="1562"/>
      <c r="W22238">
        <f t="shared" si="2322"/>
      </c>
      <c r="X22238">
        <f t="shared" si="2323"/>
      </c>
      <c r="Y22238">
        <f t="shared" si="2324"/>
      </c>
      <c r="Z22238">
        <f t="shared" si="2325"/>
      </c>
    </row>
    <row r="22239" spans="1:26">
      <c r="W22239">
        <f t="shared" si="2322"/>
      </c>
      <c r="X22239">
        <f t="shared" si="2323"/>
      </c>
      <c r="Y22239">
        <f t="shared" si="2324"/>
      </c>
      <c r="Z22239">
        <f t="shared" si="2325"/>
      </c>
    </row>
    <row r="22240" spans="1:26">
      <c r="A22240" s="1" t="s">
        <v>1</v>
      </c>
      <c r="B22240" s="124"/>
      <c r="C22240" s="124"/>
      <c r="D22240" s="124"/>
      <c r="E22240" s="124"/>
      <c r="G22240" s="2" t="s">
        <v>2</v>
      </c>
      <c r="H22240" s="3" t="s">
        <v>2956</v>
      </c>
      <c r="I22240" s="124"/>
      <c r="W22240">
        <f t="shared" si="2322"/>
      </c>
      <c r="X22240">
        <f t="shared" si="2323"/>
      </c>
      <c r="Y22240">
        <f t="shared" si="2324"/>
      </c>
      <c r="Z22240">
        <f t="shared" si="2325"/>
      </c>
    </row>
    <row r="22241" spans="1:26">
      <c r="A22241" s="178" t="inlineStr">
        <is>
          <t>Dealer-172</t>
        </is>
      </c>
      <c r="F22241" s="4" t="s">
        <v>3</v>
      </c>
      <c r="G22241" s="2"/>
      <c r="H22241" s="1" t="s">
        <v>2955</v>
      </c>
      <c r="W22241">
        <f t="shared" si="2322"/>
      </c>
      <c r="X22241">
        <f t="shared" si="2323"/>
      </c>
      <c r="Y22241">
        <f t="shared" si="2324"/>
      </c>
      <c r="Z22241">
        <f t="shared" si="2325"/>
      </c>
    </row>
    <row r="22242" spans="1:26">
      <c r="A22242" s="178" t="inlineStr">
        <is>
          <t>Address line (redacted)</t>
        </is>
      </c>
      <c r="B22242" s="1"/>
      <c r="G22242" s="719" t="s">
        <v>2645</v>
      </c>
      <c r="H22242" s="718" t="s">
        <v>2964</v>
      </c>
      <c r="I22242" s="461"/>
      <c r="W22242">
        <f t="shared" si="2322"/>
      </c>
      <c r="X22242">
        <f t="shared" si="2323"/>
      </c>
      <c r="Y22242">
        <f t="shared" si="2324"/>
      </c>
      <c r="Z22242">
        <f t="shared" si="2325"/>
      </c>
    </row>
    <row r="22243" spans="1:26">
      <c r="A22243" s="1"/>
      <c r="B22243" s="1"/>
      <c r="W22243">
        <f t="shared" si="2322"/>
      </c>
      <c r="X22243">
        <f t="shared" si="2323"/>
      </c>
      <c r="Y22243">
        <f t="shared" si="2324"/>
      </c>
      <c r="Z22243">
        <f t="shared" si="2325"/>
      </c>
    </row>
    <row r="22244" spans="1:26">
      <c r="A22244" s="268" t="s">
        <v>598</v>
      </c>
      <c r="B22244" s="243"/>
      <c r="W22244">
        <f t="shared" si="2322"/>
      </c>
      <c r="X22244">
        <f t="shared" si="2323"/>
      </c>
      <c r="Y22244">
        <f t="shared" si="2324"/>
      </c>
      <c r="Z22244">
        <f t="shared" si="2325"/>
      </c>
    </row>
    <row r="22245" spans="1:26">
      <c r="B22245" s="1"/>
      <c r="W22245">
        <f t="shared" si="2322"/>
      </c>
      <c r="X22245">
        <f t="shared" si="2323"/>
      </c>
      <c r="Y22245">
        <f t="shared" si="2324"/>
      </c>
      <c r="Z22245">
        <f t="shared" si="2325"/>
      </c>
    </row>
    <row r="22246" spans="1:26">
      <c r="A22246" s="1" t="s">
        <v>5</v>
      </c>
      <c r="W22246">
        <f t="shared" si="2322"/>
      </c>
      <c r="X22246">
        <f t="shared" si="2323"/>
      </c>
      <c r="Y22246">
        <f t="shared" si="2324"/>
      </c>
      <c r="Z22246">
        <f t="shared" si="2325"/>
      </c>
    </row>
    <row r="22247" spans="1:26">
      <c r="A22247" s="1" t="s">
        <v>6</v>
      </c>
      <c r="W22247">
        <f t="shared" si="2322"/>
      </c>
      <c r="X22247">
        <f t="shared" si="2323"/>
      </c>
      <c r="Y22247">
        <f t="shared" si="2324"/>
      </c>
      <c r="Z22247">
        <f t="shared" si="2325"/>
      </c>
    </row>
    <row r="22248" spans="1:26" ht="15.75" thickBot="1">
      <c r="A22248" s="1" t="s">
        <v>7</v>
      </c>
      <c r="W22248">
        <f t="shared" si="2322"/>
      </c>
      <c r="X22248">
        <f t="shared" si="2323"/>
      </c>
      <c r="Y22248">
        <f t="shared" si="2324"/>
      </c>
      <c r="Z22248">
        <f t="shared" si="2325"/>
      </c>
    </row>
    <row r="22249" spans="1:26" ht="24.75" thickBot="1">
      <c r="A22249" s="162" t="s">
        <v>8</v>
      </c>
      <c r="B22249" s="163" t="s">
        <v>9</v>
      </c>
      <c r="C22249" s="163" t="s">
        <v>10</v>
      </c>
      <c r="D22249" s="164" t="s">
        <v>11</v>
      </c>
      <c r="E22249" s="164" t="s">
        <v>12</v>
      </c>
      <c r="F22249" s="164" t="s">
        <v>13</v>
      </c>
      <c r="G22249" s="164" t="s">
        <v>14</v>
      </c>
      <c r="H22249" s="165" t="s">
        <v>15</v>
      </c>
      <c r="I22249" s="166" t="s">
        <v>16</v>
      </c>
      <c r="W22249">
        <f t="shared" si="2322"/>
      </c>
      <c r="X22249">
        <f t="shared" si="2323"/>
      </c>
      <c r="Y22249">
        <f t="shared" si="2324"/>
      </c>
      <c r="Z22249">
        <f t="shared" si="2325"/>
      </c>
    </row>
    <row r="22250" spans="1:26">
      <c r="A22250" s="57"/>
      <c r="B22250" s="1566" t="s">
        <v>2958</v>
      </c>
      <c r="C22250" s="1567"/>
      <c r="D22250" s="53"/>
      <c r="E22250" s="5"/>
      <c r="F22250" s="146"/>
      <c r="G22250" s="146"/>
      <c r="H22250" s="5"/>
      <c r="I22250" s="102"/>
      <c r="W22250">
        <f t="shared" si="2322"/>
      </c>
      <c r="X22250">
        <f t="shared" si="2323"/>
      </c>
      <c r="Y22250">
        <f t="shared" si="2324"/>
      </c>
      <c r="Z22250">
        <f t="shared" si="2325"/>
      </c>
    </row>
    <row r="22251" spans="1:26">
      <c r="A22251" s="57"/>
      <c r="B22251" s="8" t="s">
        <v>2959</v>
      </c>
      <c r="C22251" s="245" t="s">
        <v>2957</v>
      </c>
      <c r="D22251" s="106">
        <v>1</v>
      </c>
      <c r="E22251" s="5">
        <v>3</v>
      </c>
      <c r="F22251" s="146">
        <f>+E22251*D22251</f>
      </c>
      <c r="G22251" s="146">
        <f>+F22251</f>
      </c>
      <c r="H22251" s="5">
        <v>1</v>
      </c>
      <c r="I22251" s="102">
        <f>+H22251*G22251</f>
      </c>
      <c r="W22251">
        <f t="shared" si="2322"/>
      </c>
      <c r="X22251">
        <f t="shared" si="2323"/>
      </c>
      <c r="Y22251">
        <f t="shared" si="2324"/>
      </c>
      <c r="Z22251">
        <f t="shared" si="2325"/>
      </c>
    </row>
    <row r="22252" spans="1:26">
      <c r="A22252" s="57"/>
      <c r="B22252" s="15"/>
      <c r="C22252" s="245"/>
      <c r="D22252" s="106"/>
      <c r="E22252" s="5"/>
      <c r="F22252" s="146"/>
      <c r="G22252" s="146"/>
      <c r="H22252" s="5"/>
      <c r="I22252" s="102"/>
      <c r="W22252">
        <f t="shared" si="2322"/>
      </c>
      <c r="X22252">
        <f t="shared" si="2323"/>
      </c>
      <c r="Y22252">
        <f t="shared" si="2324"/>
      </c>
      <c r="Z22252">
        <f t="shared" si="2325"/>
      </c>
    </row>
    <row r="22253" spans="1:26">
      <c r="A22253" s="57"/>
      <c r="B22253" s="483"/>
      <c r="C22253" s="245"/>
      <c r="D22253" s="53"/>
      <c r="E22253" s="5" t="s">
        <v>2879</v>
      </c>
      <c r="F22253" s="146"/>
      <c r="G22253" s="146" t="s">
        <v>2880</v>
      </c>
      <c r="H22253" s="5"/>
      <c r="I22253" s="102">
        <v>1</v>
      </c>
      <c r="W22253">
        <f t="shared" si="2322"/>
      </c>
      <c r="X22253">
        <f t="shared" si="2323"/>
      </c>
      <c r="Y22253">
        <f t="shared" si="2324"/>
      </c>
      <c r="Z22253">
        <f t="shared" si="2325"/>
      </c>
    </row>
    <row r="22254" spans="1:26">
      <c r="A22254" s="57"/>
      <c r="B22254" s="483"/>
      <c r="C22254" s="245"/>
      <c r="D22254" s="53"/>
      <c r="E22254" s="5"/>
      <c r="F22254" s="146"/>
      <c r="G22254" s="146"/>
      <c r="H22254" s="5"/>
      <c r="I22254" s="102"/>
      <c r="W22254">
        <f t="shared" si="2322"/>
      </c>
      <c r="X22254">
        <f t="shared" si="2323"/>
      </c>
      <c r="Y22254">
        <f t="shared" si="2324"/>
      </c>
      <c r="Z22254">
        <f t="shared" si="2325"/>
      </c>
    </row>
    <row r="22255" spans="1:26">
      <c r="A22255" s="57"/>
      <c r="B22255" s="1572" t="s">
        <v>2960</v>
      </c>
      <c r="C22255" s="1573"/>
      <c r="D22255" s="5"/>
      <c r="E22255" s="5"/>
      <c r="F22255" s="5"/>
      <c r="G22255" s="127"/>
      <c r="H22255" s="5"/>
      <c r="I22255" s="102"/>
      <c r="W22255">
        <f t="shared" si="2322"/>
      </c>
      <c r="X22255">
        <f t="shared" si="2323"/>
      </c>
      <c r="Y22255">
        <f t="shared" si="2324"/>
      </c>
      <c r="Z22255">
        <f t="shared" si="2325"/>
      </c>
    </row>
    <row r="22256" spans="1:26">
      <c r="A22256" s="57"/>
      <c r="B22256" s="1574"/>
      <c r="C22256" s="1575"/>
      <c r="D22256" s="5"/>
      <c r="E22256" s="5"/>
      <c r="F22256" s="5"/>
      <c r="G22256" s="127"/>
      <c r="H22256" s="5"/>
      <c r="I22256" s="102"/>
      <c r="W22256">
        <f t="shared" si="2322"/>
      </c>
      <c r="X22256">
        <f t="shared" si="2323"/>
      </c>
      <c r="Y22256">
        <f t="shared" si="2324"/>
      </c>
      <c r="Z22256">
        <f t="shared" si="2325"/>
      </c>
    </row>
    <row r="22257" spans="1:26">
      <c r="A22257" s="57"/>
      <c r="B22257" s="106"/>
      <c r="C22257" s="5"/>
      <c r="D22257" s="5"/>
      <c r="E22257" s="5"/>
      <c r="F22257" s="5"/>
      <c r="G22257" s="127"/>
      <c r="H22257" s="5"/>
      <c r="I22257" s="102"/>
      <c r="W22257">
        <f t="shared" si="2322"/>
      </c>
      <c r="X22257">
        <f t="shared" si="2323"/>
      </c>
      <c r="Y22257">
        <f t="shared" si="2324"/>
      </c>
      <c r="Z22257">
        <f t="shared" si="2325"/>
      </c>
    </row>
    <row r="22258" spans="1:26" ht="15.75" thickBot="1">
      <c r="A22258" s="33"/>
      <c r="B22258" s="17"/>
      <c r="C22258" s="88"/>
      <c r="D22258" s="23"/>
      <c r="E22258" s="23"/>
      <c r="F22258" s="171"/>
      <c r="G22258" s="24"/>
      <c r="H22258" s="23"/>
      <c r="I22258" s="172"/>
      <c r="W22258">
        <f t="shared" si="2322"/>
      </c>
      <c r="X22258">
        <f t="shared" si="2323"/>
      </c>
      <c r="Y22258">
        <f t="shared" si="2324"/>
      </c>
      <c r="Z22258">
        <f t="shared" si="2325"/>
      </c>
    </row>
    <row r="22259" spans="1:26">
      <c r="A22259" s="37"/>
      <c r="B22259" s="17"/>
      <c r="C22259" s="10"/>
      <c r="D22259" s="91"/>
      <c r="E22259" s="91"/>
      <c r="F22259" s="91"/>
      <c r="G22259" s="92" t="s">
        <v>19</v>
      </c>
      <c r="H22259" s="91"/>
      <c r="I22259" s="111">
        <f>SUM(I22250:I22258)</f>
      </c>
      <c r="W22259">
        <f t="shared" si="2322"/>
      </c>
      <c r="X22259">
        <f t="shared" si="2323"/>
      </c>
      <c r="Y22259">
        <f t="shared" si="2324"/>
      </c>
      <c r="Z22259">
        <f t="shared" si="2325"/>
      </c>
    </row>
    <row r="22260" spans="1:26" ht="15.75" thickBot="1">
      <c r="A22260" s="33"/>
      <c r="B22260" s="11" t="s">
        <v>20</v>
      </c>
      <c r="C22260" s="35"/>
      <c r="D22260" s="35"/>
      <c r="E22260" s="35"/>
      <c r="F22260" s="35"/>
      <c r="G22260" s="35"/>
      <c r="H22260" s="35"/>
      <c r="I22260" s="36"/>
      <c r="W22260">
        <f t="shared" si="2322"/>
      </c>
      <c r="X22260">
        <f t="shared" si="2323"/>
      </c>
      <c r="Y22260">
        <f t="shared" si="2324"/>
      </c>
      <c r="Z22260">
        <f t="shared" si="2325"/>
      </c>
    </row>
    <row r="22261" spans="1:26" ht="15.75" thickBot="1">
      <c r="A22261" s="175"/>
      <c r="B22261" s="38"/>
      <c r="C22261" s="39" t="s">
        <v>21</v>
      </c>
      <c r="D22261" s="40">
        <f>SUM(D22250:D22260)</f>
      </c>
      <c r="E22261" s="41">
        <f>IF(H22261=I22261,"OK","NO")</f>
      </c>
      <c r="F22261" s="176">
        <f>SUM(F22250:F22260)</f>
      </c>
      <c r="G22261" s="40">
        <f>SUM(G22250:G22260)</f>
      </c>
      <c r="H22261" s="41">
        <f>SUMPRODUCT(F22250:F22258,H22250:H22258)</f>
      </c>
      <c r="I22261" s="43">
        <f>SUM(I22259:I22260)</f>
      </c>
      <c r="W22261">
        <f t="shared" si="2322"/>
      </c>
      <c r="X22261">
        <f t="shared" si="2323"/>
      </c>
      <c r="Y22261">
        <f t="shared" si="2324"/>
      </c>
      <c r="Z22261">
        <f t="shared" si="2325"/>
      </c>
    </row>
    <row r="22262" spans="1:26" ht="15.75" thickBot="1">
      <c r="A22262" s="44"/>
      <c r="B22262" s="116"/>
      <c r="C22262" s="45"/>
      <c r="D22262" s="45"/>
      <c r="E22262" s="45"/>
      <c r="F22262" s="45"/>
      <c r="G22262" s="45"/>
      <c r="H22262" s="45"/>
      <c r="I22262" s="47"/>
      <c r="W22262">
        <f t="shared" si="2322"/>
      </c>
      <c r="X22262">
        <f t="shared" si="2323"/>
      </c>
      <c r="Y22262">
        <f t="shared" si="2324"/>
      </c>
      <c r="Z22262">
        <f t="shared" si="2325"/>
      </c>
    </row>
    <row r="22263" spans="1:26">
      <c r="A22263" s="12" t="s">
        <v>315</v>
      </c>
      <c r="B22263" s="12"/>
      <c r="C22263" s="12"/>
      <c r="D22263" s="13"/>
      <c r="E22263" s="14"/>
      <c r="F22263" s="14"/>
      <c r="G22263" s="14"/>
      <c r="H22263" s="2"/>
      <c r="I22263" s="12"/>
      <c r="W22263">
        <f t="shared" si="2322"/>
      </c>
      <c r="X22263">
        <f t="shared" si="2323"/>
      </c>
      <c r="Y22263">
        <f t="shared" si="2324"/>
      </c>
      <c r="Z22263">
        <f t="shared" si="2325"/>
      </c>
    </row>
    <row r="22264" spans="1:26">
      <c r="W22264">
        <f t="shared" si="2322"/>
      </c>
      <c r="X22264">
        <f t="shared" si="2323"/>
      </c>
      <c r="Y22264">
        <f t="shared" si="2324"/>
      </c>
      <c r="Z22264">
        <f t="shared" si="2325"/>
      </c>
    </row>
    <row r="22265" spans="1:26">
      <c r="W22265">
        <f t="shared" si="2322"/>
      </c>
      <c r="X22265">
        <f t="shared" si="2323"/>
      </c>
      <c r="Y22265">
        <f t="shared" si="2324"/>
      </c>
      <c r="Z22265">
        <f t="shared" si="2325"/>
      </c>
    </row>
    <row r="22266" spans="1:26">
      <c r="W22266">
        <f t="shared" si="2322"/>
      </c>
      <c r="X22266">
        <f t="shared" si="2323"/>
      </c>
      <c r="Y22266">
        <f t="shared" si="2324"/>
      </c>
      <c r="Z22266">
        <f t="shared" si="2325"/>
      </c>
    </row>
    <row r="22267" spans="1:26" s="875" customFormat="1">
      <c r="A22267" s="875" t="s">
        <v>2969</v>
      </c>
      <c r="B22267" s="875" t="s">
        <v>2970</v>
      </c>
      <c r="C22267" s="875" t="s">
        <v>2843</v>
      </c>
      <c r="D22267" s="875" t="s">
        <v>2971</v>
      </c>
      <c r="I22267" s="875" t="s">
        <v>2845</v>
      </c>
      <c r="J22267" s="875" t="s">
        <v>2976</v>
      </c>
      <c r="W22267">
        <f t="shared" si="2322"/>
      </c>
      <c r="X22267">
        <f t="shared" si="2323"/>
      </c>
      <c r="Y22267">
        <f t="shared" si="2324"/>
      </c>
      <c r="Z22267">
        <f t="shared" si="2325"/>
      </c>
    </row>
    <row r="22268" spans="1:26" s="462" customFormat="1">
      <c r="W22268">
        <f t="shared" si="2322"/>
      </c>
      <c r="X22268">
        <f t="shared" si="2323"/>
      </c>
      <c r="Y22268">
        <f t="shared" si="2324"/>
      </c>
      <c r="Z22268">
        <f t="shared" si="2325"/>
      </c>
    </row>
    <row r="22269" spans="1:26" s="462" customFormat="1">
      <c r="W22269">
        <f t="shared" si="2322"/>
      </c>
      <c r="X22269">
        <f t="shared" si="2323"/>
      </c>
      <c r="Y22269">
        <f t="shared" si="2324"/>
      </c>
      <c r="Z22269">
        <f t="shared" si="2325"/>
      </c>
    </row>
    <row r="22270" spans="1:26" s="462" customFormat="1">
      <c r="B22270" s="462" t="s">
        <v>2975</v>
      </c>
      <c r="C22270" s="462" t="s">
        <v>2963</v>
      </c>
      <c r="D22270" s="462" t="s">
        <v>2948</v>
      </c>
      <c r="J22270" s="462" t="s">
        <v>2977</v>
      </c>
      <c r="W22270">
        <f t="shared" si="2322"/>
      </c>
      <c r="X22270">
        <f t="shared" si="2323"/>
      </c>
      <c r="Y22270">
        <f t="shared" si="2324"/>
      </c>
      <c r="Z22270">
        <f t="shared" si="2325"/>
      </c>
    </row>
    <row r="22271" spans="1:26" s="462" customFormat="1">
      <c r="W22271">
        <f t="shared" si="2322"/>
      </c>
      <c r="X22271">
        <f t="shared" si="2323"/>
      </c>
      <c r="Y22271">
        <f t="shared" si="2324"/>
      </c>
      <c r="Z22271">
        <f t="shared" si="2325"/>
      </c>
    </row>
    <row r="22272" spans="1:26" s="462" customFormat="1">
      <c r="W22272">
        <f t="shared" si="2322"/>
      </c>
      <c r="X22272">
        <f t="shared" si="2323"/>
      </c>
      <c r="Y22272">
        <f t="shared" si="2324"/>
      </c>
      <c r="Z22272">
        <f t="shared" si="2325"/>
      </c>
    </row>
    <row r="22273" spans="2:26" s="462" customFormat="1">
      <c r="B22273" s="462" t="s">
        <v>2972</v>
      </c>
      <c r="C22273" s="462" t="s">
        <v>2955</v>
      </c>
      <c r="D22273" s="462" t="s">
        <v>2968</v>
      </c>
      <c r="J22273" s="462" t="s">
        <v>2977</v>
      </c>
      <c r="W22273">
        <f t="shared" si="2322"/>
      </c>
      <c r="X22273">
        <f t="shared" si="2323"/>
      </c>
      <c r="Y22273">
        <f t="shared" si="2324"/>
      </c>
      <c r="Z22273">
        <f t="shared" si="2325"/>
      </c>
    </row>
    <row r="22274" spans="2:26" s="462" customFormat="1">
      <c r="W22274">
        <f t="shared" si="2322"/>
      </c>
      <c r="X22274">
        <f t="shared" si="2323"/>
      </c>
      <c r="Y22274">
        <f t="shared" si="2324"/>
      </c>
      <c r="Z22274">
        <f t="shared" si="2325"/>
      </c>
    </row>
    <row r="22275" spans="2:26" s="462" customFormat="1">
      <c r="W22275">
        <f t="shared" si="2322"/>
      </c>
      <c r="X22275">
        <f t="shared" si="2323"/>
      </c>
      <c r="Y22275">
        <f t="shared" si="2324"/>
      </c>
      <c r="Z22275">
        <f t="shared" si="2325"/>
      </c>
    </row>
    <row r="22276" spans="2:26" s="462" customFormat="1">
      <c r="W22276">
        <f t="shared" ref="W22276:W22278" si="2326">IF(LEFT($H22276&amp;"",5)="2019-",$H22276,W22275)</f>
      </c>
      <c r="X22276">
        <f t="shared" ref="X22276:X22278" si="2327">IF($W22276="",0,IF(COUNTIF($AB$2:$AB$80,$W22276)&gt;0,1,0))</f>
      </c>
      <c r="Y22276">
        <f t="shared" ref="Y22276:Y22278" si="2328">IF($C22276="","",UPPER(TRIM(IFERROR(LEFT($C22276&amp;"",FIND("/",$C22276&amp;"")-1),$C22276&amp;""))))</f>
      </c>
      <c r="Z22276">
        <f t="shared" ref="Z22276:Z22278" si="2329">IFERROR(IF(ISNUMBER($G22276),$G22276,0),0)</f>
      </c>
    </row>
    <row r="22277" spans="2:26" s="462" customFormat="1">
      <c r="W22277">
        <f t="shared" si="2326"/>
      </c>
      <c r="X22277">
        <f t="shared" si="2327"/>
      </c>
      <c r="Y22277">
        <f t="shared" si="2328"/>
      </c>
      <c r="Z22277">
        <f t="shared" si="2329"/>
      </c>
    </row>
    <row r="22278" spans="2:26" s="462" customFormat="1">
      <c r="B22278" s="462" t="s">
        <v>2974</v>
      </c>
      <c r="C22278" s="462" t="s">
        <v>2973</v>
      </c>
      <c r="D22278" s="462" t="s">
        <v>2968</v>
      </c>
      <c r="I22278" s="462">
        <v>1</v>
      </c>
      <c r="J22278" s="462" t="s">
        <v>2977</v>
      </c>
      <c r="W22278">
        <f t="shared" si="2326"/>
      </c>
      <c r="X22278">
        <f t="shared" si="2327"/>
      </c>
      <c r="Y22278">
        <f t="shared" si="2328"/>
      </c>
      <c r="Z22278">
        <f t="shared" si="2329"/>
      </c>
    </row>
    <row r="22279" spans="2:26" s="462" customFormat="1" ht="11.25"/>
    <row r="22280" spans="2:26" s="462" customFormat="1" ht="11.25"/>
    <row r="22281" spans="2:26" s="462" customFormat="1" ht="11.25"/>
    <row r="22282" spans="2:26" s="462" customFormat="1" ht="11.25"/>
    <row r="22283" spans="2:26" s="462" customFormat="1" ht="11.25"/>
    <row r="22284" spans="2:26" s="462" customFormat="1" ht="11.25"/>
    <row r="22285" spans="2:26" s="462" customFormat="1" ht="11.25"/>
    <row r="22286" spans="2:26" s="462" customFormat="1" ht="11.25"/>
    <row r="22287" spans="2:26" s="462" customFormat="1" ht="11.25"/>
  </sheetData>
  <mergeCells count="2432">
    <mergeCell ref="A22167:I22167"/>
    <mergeCell ref="A22168:I22168"/>
    <mergeCell ref="B22174:C22174"/>
    <mergeCell ref="A21772:I21772"/>
    <mergeCell ref="A21803:I21803"/>
    <mergeCell ref="B21815:C21815"/>
    <mergeCell ref="B21786:C21786"/>
    <mergeCell ref="A21840:I21840"/>
    <mergeCell ref="B21937:C21939"/>
    <mergeCell ref="B22202:C22202"/>
    <mergeCell ref="B19507:C19507"/>
    <mergeCell ref="B19513:C19513"/>
    <mergeCell ref="B19606:C19606"/>
    <mergeCell ref="B21794:C21795"/>
    <mergeCell ref="B22196:C22196"/>
    <mergeCell ref="A21207:I21207"/>
    <mergeCell ref="B21340:C21340"/>
    <mergeCell ref="B21457:C21457"/>
    <mergeCell ref="B21965:C21965"/>
    <mergeCell ref="B21892:C21892"/>
    <mergeCell ref="B20753:C20753"/>
    <mergeCell ref="D20664:D20667"/>
    <mergeCell ref="B20716:C20716"/>
    <mergeCell ref="B20711:C20711"/>
    <mergeCell ref="B20714:C20714"/>
    <mergeCell ref="A21953:I21953"/>
    <mergeCell ref="B21425:C21425"/>
    <mergeCell ref="A21444:I21444"/>
    <mergeCell ref="A21284:I21284"/>
    <mergeCell ref="B21219:C21219"/>
    <mergeCell ref="B21565:C21565"/>
    <mergeCell ref="A21522:I21522"/>
    <mergeCell ref="B13809:C13809"/>
    <mergeCell ref="B17232:C17232"/>
    <mergeCell ref="D17236:D17237"/>
    <mergeCell ref="B17546:C17546"/>
    <mergeCell ref="B17597:C17598"/>
    <mergeCell ref="B19689:C19689"/>
    <mergeCell ref="A19795:I19795"/>
    <mergeCell ref="B20331:C20331"/>
    <mergeCell ref="B20259:C20262"/>
    <mergeCell ref="A20318:I20318"/>
    <mergeCell ref="B20324:C20324"/>
    <mergeCell ref="B19850:C19850"/>
    <mergeCell ref="B19909:C19909"/>
    <mergeCell ref="B19904:C19904"/>
    <mergeCell ref="B19448:C19449"/>
    <mergeCell ref="B19469:C19469"/>
    <mergeCell ref="B20231:C20231"/>
    <mergeCell ref="B19549:C19549"/>
    <mergeCell ref="B20202:C20202"/>
    <mergeCell ref="A19935:I19935"/>
    <mergeCell ref="B19917:C19917"/>
    <mergeCell ref="B19919:C19920"/>
    <mergeCell ref="A19717:I19717"/>
    <mergeCell ref="B19410:C19410"/>
    <mergeCell ref="B19322:C19322"/>
    <mergeCell ref="B19324:C19324"/>
    <mergeCell ref="B19370:C19370"/>
    <mergeCell ref="A19495:I19495"/>
    <mergeCell ref="B19809:C19809"/>
    <mergeCell ref="A19577:I19577"/>
    <mergeCell ref="A19644:I19644"/>
    <mergeCell ref="B19663:C19664"/>
    <mergeCell ref="B17619:C17619"/>
    <mergeCell ref="B17622:C17622"/>
    <mergeCell ref="A17565:I17565"/>
    <mergeCell ref="A17643:I17643"/>
    <mergeCell ref="B20595:C20595"/>
    <mergeCell ref="B19099:C19099"/>
    <mergeCell ref="B16830:C16830"/>
    <mergeCell ref="B16834:C16834"/>
    <mergeCell ref="A17686:I17686"/>
    <mergeCell ref="B20866:C20866"/>
    <mergeCell ref="B20870:C20870"/>
    <mergeCell ref="A21402:I21402"/>
    <mergeCell ref="A21238:I21238"/>
    <mergeCell ref="B21251:C21251"/>
    <mergeCell ref="B21337:C21337"/>
    <mergeCell ref="A21365:I21365"/>
    <mergeCell ref="B21256:C21256"/>
    <mergeCell ref="A21325:I21325"/>
    <mergeCell ref="B21378:C21378"/>
    <mergeCell ref="B21224:C21225"/>
    <mergeCell ref="B20966:C20966"/>
    <mergeCell ref="B20981:C20981"/>
    <mergeCell ref="B20992:C20992"/>
    <mergeCell ref="B20875:C20875"/>
    <mergeCell ref="B20891:C20891"/>
    <mergeCell ref="B20978:C20978"/>
    <mergeCell ref="B20972:C20972"/>
    <mergeCell ref="A20902:I20902"/>
    <mergeCell ref="B20915:C20915"/>
    <mergeCell ref="B21001:C21002"/>
    <mergeCell ref="B20920:C20920"/>
    <mergeCell ref="A20353:I20353"/>
    <mergeCell ref="B21563:C21563"/>
    <mergeCell ref="B21468:C21469"/>
    <mergeCell ref="A21477:I21477"/>
    <mergeCell ref="B21503:C21503"/>
    <mergeCell ref="B21534:C21534"/>
    <mergeCell ref="B21418:C21418"/>
    <mergeCell ref="B21491:C21491"/>
    <mergeCell ref="A21010:I21010"/>
    <mergeCell ref="B21114:C21114"/>
    <mergeCell ref="B21023:C21023"/>
    <mergeCell ref="B21061:C21061"/>
    <mergeCell ref="B21082:C21082"/>
    <mergeCell ref="B21106:C21106"/>
    <mergeCell ref="B21193:C21195"/>
    <mergeCell ref="A21165:I21165"/>
    <mergeCell ref="B21171:C21171"/>
    <mergeCell ref="B21178:C21178"/>
    <mergeCell ref="B21493:C21493"/>
    <mergeCell ref="B21497:C21497"/>
    <mergeCell ref="B21500:C21500"/>
    <mergeCell ref="B21416:C21416"/>
    <mergeCell ref="B21371:C21371"/>
    <mergeCell ref="B21143:C21143"/>
    <mergeCell ref="A21094:I21094"/>
    <mergeCell ref="B21147:C21147"/>
    <mergeCell ref="B21116:C21116"/>
    <mergeCell ref="B20338:C20342"/>
    <mergeCell ref="B20826:C20826"/>
    <mergeCell ref="D20796:D20803"/>
    <mergeCell ref="B20660:C20660"/>
    <mergeCell ref="B20720:C20720"/>
    <mergeCell ref="A20780:I20780"/>
    <mergeCell ref="B20795:C20795"/>
    <mergeCell ref="B20670:C20671"/>
    <mergeCell ref="B20705:C20705"/>
    <mergeCell ref="A20739:I20739"/>
    <mergeCell ref="B20602:C20602"/>
    <mergeCell ref="B20421:C20421"/>
    <mergeCell ref="B20436:C20436"/>
    <mergeCell ref="B20438:C20438"/>
    <mergeCell ref="B20365:C20365"/>
    <mergeCell ref="B20382:C20382"/>
    <mergeCell ref="B20722:C20722"/>
    <mergeCell ref="A20691:I20691"/>
    <mergeCell ref="B20610:C20610"/>
    <mergeCell ref="I20661:I20663"/>
    <mergeCell ref="B20598:C20598"/>
    <mergeCell ref="A20648:I20648"/>
    <mergeCell ref="C20661:C20663"/>
    <mergeCell ref="B20506:C20506"/>
    <mergeCell ref="B19240:C19240"/>
    <mergeCell ref="B19723:C19723"/>
    <mergeCell ref="B19732:C19732"/>
    <mergeCell ref="B19767:C19767"/>
    <mergeCell ref="B19996:C19996"/>
    <mergeCell ref="B19739:C19741"/>
    <mergeCell ref="B19819:C19819"/>
    <mergeCell ref="B19814:C19814"/>
    <mergeCell ref="B19907:C19907"/>
    <mergeCell ref="A19874:I19874"/>
    <mergeCell ref="B19983:C19983"/>
    <mergeCell ref="B19915:C19915"/>
    <mergeCell ref="B19619:C19619"/>
    <mergeCell ref="B19812:C19812"/>
    <mergeCell ref="B19274:C19274"/>
    <mergeCell ref="B19439:C19439"/>
    <mergeCell ref="B19328:C19328"/>
    <mergeCell ref="B19595:C19595"/>
    <mergeCell ref="B19597:C19597"/>
    <mergeCell ref="B19657:C19657"/>
    <mergeCell ref="A19531:I19531"/>
    <mergeCell ref="B19545:C19545"/>
    <mergeCell ref="B19888:C19888"/>
    <mergeCell ref="A19838:I19838"/>
    <mergeCell ref="B19817:C19817"/>
    <mergeCell ref="B19629:C19630"/>
    <mergeCell ref="B19962:C19963"/>
    <mergeCell ref="A19970:I19970"/>
    <mergeCell ref="B19960:C19960"/>
    <mergeCell ref="B19989:C19989"/>
    <mergeCell ref="A19563:I19563"/>
    <mergeCell ref="B19625:C19625"/>
    <mergeCell ref="C17930:C17932"/>
    <mergeCell ref="A17731:I17731"/>
    <mergeCell ref="B17743:C17743"/>
    <mergeCell ref="A17917:I17917"/>
    <mergeCell ref="B17910:C17911"/>
    <mergeCell ref="B17751:C17751"/>
    <mergeCell ref="A18789:I18789"/>
    <mergeCell ref="B18826:C18828"/>
    <mergeCell ref="B18810:C18810"/>
    <mergeCell ref="B18772:C18772"/>
    <mergeCell ref="B18613:C18613"/>
    <mergeCell ref="G18657:H18657"/>
    <mergeCell ref="B19138:C19138"/>
    <mergeCell ref="B19249:C19250"/>
    <mergeCell ref="A19260:I19260"/>
    <mergeCell ref="A19228:I19228"/>
    <mergeCell ref="B19144:C19144"/>
    <mergeCell ref="A19162:I19162"/>
    <mergeCell ref="B19105:C19106"/>
    <mergeCell ref="B19000:C19000"/>
    <mergeCell ref="A17775:I17775"/>
    <mergeCell ref="B17748:C17748"/>
    <mergeCell ref="B18925:C18925"/>
    <mergeCell ref="A19031:I19031"/>
    <mergeCell ref="B18819:C18819"/>
    <mergeCell ref="B18890:C18892"/>
    <mergeCell ref="B18802:C18802"/>
    <mergeCell ref="A18710:I18710"/>
    <mergeCell ref="B18723:C18723"/>
    <mergeCell ref="B18586:C18588"/>
    <mergeCell ref="A18746:I18746"/>
    <mergeCell ref="B18759:C18759"/>
    <mergeCell ref="A17950:I17950"/>
    <mergeCell ref="B18145:C18145"/>
    <mergeCell ref="B18031:C18031"/>
    <mergeCell ref="B18492:C18492"/>
    <mergeCell ref="A18677:I18677"/>
    <mergeCell ref="B18689:C18689"/>
    <mergeCell ref="B19140:C19140"/>
    <mergeCell ref="B19215:C19215"/>
    <mergeCell ref="B19218:C19219"/>
    <mergeCell ref="B19212:C19212"/>
    <mergeCell ref="B19326:C19326"/>
    <mergeCell ref="A19675:I19675"/>
    <mergeCell ref="B19949:C19949"/>
    <mergeCell ref="A19352:I19352"/>
    <mergeCell ref="B19364:C19364"/>
    <mergeCell ref="B19096:C19096"/>
    <mergeCell ref="A19120:I19120"/>
    <mergeCell ref="B19147:C19148"/>
    <mergeCell ref="B18619:C18620"/>
    <mergeCell ref="B18769:C18769"/>
    <mergeCell ref="B18656:C18660"/>
    <mergeCell ref="B18648:C18648"/>
    <mergeCell ref="B18616:C18616"/>
    <mergeCell ref="A18293:I18293"/>
    <mergeCell ref="B18306:C18306"/>
    <mergeCell ref="B18406:C18406"/>
    <mergeCell ref="B18101:C18101"/>
    <mergeCell ref="B18111:C18112"/>
    <mergeCell ref="B18104:C18104"/>
    <mergeCell ref="B18540:C18540"/>
    <mergeCell ref="A18336:I18336"/>
    <mergeCell ref="B18348:C18348"/>
    <mergeCell ref="B18562:C18562"/>
    <mergeCell ref="B18192:C18192"/>
    <mergeCell ref="B18009:C18009"/>
    <mergeCell ref="B17982:C17983"/>
    <mergeCell ref="B18141:C18141"/>
    <mergeCell ref="B18564:C18564"/>
    <mergeCell ref="D18017:D18018"/>
    <mergeCell ref="D18020:D18021"/>
    <mergeCell ref="D18309:D18312"/>
    <mergeCell ref="B18273:C18273"/>
    <mergeCell ref="A18260:I18260"/>
    <mergeCell ref="B18397:C18397"/>
    <mergeCell ref="B18266:C18266"/>
    <mergeCell ref="B18040:C18040"/>
    <mergeCell ref="B18232:C18232"/>
    <mergeCell ref="B18235:C18235"/>
    <mergeCell ref="B18106:C18106"/>
    <mergeCell ref="A18169:I18169"/>
    <mergeCell ref="B18399:C18399"/>
    <mergeCell ref="D18010:D18012"/>
    <mergeCell ref="B18056:C18057"/>
    <mergeCell ref="B18045:C18045"/>
    <mergeCell ref="B18316:C18317"/>
    <mergeCell ref="B18487:C18487"/>
    <mergeCell ref="B18393:C18393"/>
    <mergeCell ref="B18448:C18448"/>
    <mergeCell ref="B16828:C16828"/>
    <mergeCell ref="A16807:I16807"/>
    <mergeCell ref="B16820:C16820"/>
    <mergeCell ref="B16823:C16823"/>
    <mergeCell ref="B16826:C16826"/>
    <mergeCell ref="B17700:C17700"/>
    <mergeCell ref="B17192:C17192"/>
    <mergeCell ref="A17259:I17259"/>
    <mergeCell ref="D17240:D17241"/>
    <mergeCell ref="B17478:C17478"/>
    <mergeCell ref="B16921:C16921"/>
    <mergeCell ref="A16958:I16958"/>
    <mergeCell ref="B16983:C16983"/>
    <mergeCell ref="B16993:C16993"/>
    <mergeCell ref="B16977:C16977"/>
    <mergeCell ref="B17020:C17020"/>
    <mergeCell ref="B16937:C16937"/>
    <mergeCell ref="B16939:C16939"/>
    <mergeCell ref="B16942:C16942"/>
    <mergeCell ref="B16944:C16944"/>
    <mergeCell ref="B17586:C17586"/>
    <mergeCell ref="A17377:I17377"/>
    <mergeCell ref="B17411:C17411"/>
    <mergeCell ref="B17413:C17413"/>
    <mergeCell ref="B17415:C17415"/>
    <mergeCell ref="B16905:C16905"/>
    <mergeCell ref="A17515:I17515"/>
    <mergeCell ref="B17527:C17527"/>
    <mergeCell ref="A17607:I17607"/>
    <mergeCell ref="B17069:C17069"/>
    <mergeCell ref="A17136:I17136"/>
    <mergeCell ref="A17054:I17054"/>
    <mergeCell ref="A16219:I16219"/>
    <mergeCell ref="B16233:C16233"/>
    <mergeCell ref="B16237:C16237"/>
    <mergeCell ref="B17039:C17040"/>
    <mergeCell ref="A17008:I17008"/>
    <mergeCell ref="B16986:C16986"/>
    <mergeCell ref="A16418:I16418"/>
    <mergeCell ref="A16419:I16419"/>
    <mergeCell ref="B16517:C16517"/>
    <mergeCell ref="B16521:C16521"/>
    <mergeCell ref="B16525:C16525"/>
    <mergeCell ref="B16527:C16527"/>
    <mergeCell ref="A16420:I16420"/>
    <mergeCell ref="A16498:I16498"/>
    <mergeCell ref="B16438:C16439"/>
    <mergeCell ref="B16426:C16426"/>
    <mergeCell ref="B16358:C16358"/>
    <mergeCell ref="A16368:I16368"/>
    <mergeCell ref="B16380:C16380"/>
    <mergeCell ref="A16405:I16405"/>
    <mergeCell ref="B16411:C16411"/>
    <mergeCell ref="B16389:C16391"/>
    <mergeCell ref="B16382:C16382"/>
    <mergeCell ref="B17033:C17033"/>
    <mergeCell ref="B16996:C16997"/>
    <mergeCell ref="B17031:C17031"/>
    <mergeCell ref="D17036:D17037"/>
    <mergeCell ref="B16881:C16882"/>
    <mergeCell ref="B16981:C16981"/>
    <mergeCell ref="B16277:C16277"/>
    <mergeCell ref="B16609:C16609"/>
    <mergeCell ref="A16642:I16642"/>
    <mergeCell ref="B15810:C15810"/>
    <mergeCell ref="A15762:I15762"/>
    <mergeCell ref="B15744:C15744"/>
    <mergeCell ref="B16318:C16318"/>
    <mergeCell ref="H16351:H16353"/>
    <mergeCell ref="I16351:I16353"/>
    <mergeCell ref="A16337:I16337"/>
    <mergeCell ref="B16343:C16343"/>
    <mergeCell ref="B16350:C16350"/>
    <mergeCell ref="B16314:C16314"/>
    <mergeCell ref="B15931:C15931"/>
    <mergeCell ref="B15888:C15888"/>
    <mergeCell ref="B15894:C15894"/>
    <mergeCell ref="A15911:I15911"/>
    <mergeCell ref="B16286:C16288"/>
    <mergeCell ref="B15937:C15937"/>
    <mergeCell ref="B15917:C15917"/>
    <mergeCell ref="B16158:C16158"/>
    <mergeCell ref="B16109:B16112"/>
    <mergeCell ref="B16129:C16130"/>
    <mergeCell ref="B16037:C16037"/>
    <mergeCell ref="A16106:I16106"/>
    <mergeCell ref="B16002:C16004"/>
    <mergeCell ref="B16081:C16081"/>
    <mergeCell ref="A16067:I16067"/>
    <mergeCell ref="B16052:C16052"/>
    <mergeCell ref="B16116:C16116"/>
    <mergeCell ref="B16084:C16084"/>
    <mergeCell ref="A16261:I16261"/>
    <mergeCell ref="B16192:C16192"/>
    <mergeCell ref="B16166:C16166"/>
    <mergeCell ref="A16178:I16178"/>
    <mergeCell ref="B16000:C16000"/>
    <mergeCell ref="A16018:I16018"/>
    <mergeCell ref="B16032:C16032"/>
    <mergeCell ref="A15872:I15872"/>
    <mergeCell ref="B15886:C15886"/>
    <mergeCell ref="B15899:C15900"/>
    <mergeCell ref="B15980:C15980"/>
    <mergeCell ref="B15858:C15859"/>
    <mergeCell ref="B15982:C15982"/>
    <mergeCell ref="B15927:C15927"/>
    <mergeCell ref="A15830:I15830"/>
    <mergeCell ref="B15924:C15924"/>
    <mergeCell ref="B15973:C15973"/>
    <mergeCell ref="B15978:C15978"/>
    <mergeCell ref="A15948:I15948"/>
    <mergeCell ref="B15962:C15962"/>
    <mergeCell ref="B15844:C15844"/>
    <mergeCell ref="A14591:I14591"/>
    <mergeCell ref="B14571:C14571"/>
    <mergeCell ref="D14633:D14634"/>
    <mergeCell ref="B15326:C15326"/>
    <mergeCell ref="B15365:C15365"/>
    <mergeCell ref="B15390:C15390"/>
    <mergeCell ref="B15392:C15392"/>
    <mergeCell ref="D15626:D15643"/>
    <mergeCell ref="A15552:I15552"/>
    <mergeCell ref="B15564:C15564"/>
    <mergeCell ref="A15513:I15513"/>
    <mergeCell ref="B15616:C15616"/>
    <mergeCell ref="B15619:C15619"/>
    <mergeCell ref="A14870:I14870"/>
    <mergeCell ref="B15566:C15566"/>
    <mergeCell ref="B15140:C15140"/>
    <mergeCell ref="A15474:I15474"/>
    <mergeCell ref="I15095:I15096"/>
    <mergeCell ref="B15103:C15103"/>
    <mergeCell ref="B15147:C15147"/>
    <mergeCell ref="B15442:C15442"/>
    <mergeCell ref="B15219:C15219"/>
    <mergeCell ref="B15373:C15373"/>
    <mergeCell ref="B14884:C14884"/>
    <mergeCell ref="A14915:I14915"/>
    <mergeCell ref="B14928:C14928"/>
    <mergeCell ref="B14942:C14946"/>
    <mergeCell ref="B14892:C14892"/>
    <mergeCell ref="B14963:C14963"/>
    <mergeCell ref="B14890:C14890"/>
    <mergeCell ref="A15335:I15335"/>
    <mergeCell ref="B15525:C15525"/>
    <mergeCell ref="B14419:C14419"/>
    <mergeCell ref="B14427:C14427"/>
    <mergeCell ref="B13893:C13893"/>
    <mergeCell ref="B14043:C14044"/>
    <mergeCell ref="B14524:C14524"/>
    <mergeCell ref="B14468:C14468"/>
    <mergeCell ref="B14477:C14477"/>
    <mergeCell ref="B14479:C14479"/>
    <mergeCell ref="A14101:I14101"/>
    <mergeCell ref="B14196:C14196"/>
    <mergeCell ref="D14158:D14159"/>
    <mergeCell ref="A14307:I14307"/>
    <mergeCell ref="B14069:C14069"/>
    <mergeCell ref="B13963:C13963"/>
    <mergeCell ref="B13979:C13979"/>
    <mergeCell ref="B14111:C14111"/>
    <mergeCell ref="B13974:C13974"/>
    <mergeCell ref="B14023:C14023"/>
    <mergeCell ref="B13972:C13972"/>
    <mergeCell ref="A14004:I14004"/>
    <mergeCell ref="B14026:C14026"/>
    <mergeCell ref="A14182:I14182"/>
    <mergeCell ref="B14104:B14107"/>
    <mergeCell ref="B14162:C14162"/>
    <mergeCell ref="B14170:C14172"/>
    <mergeCell ref="B14164:C14164"/>
    <mergeCell ref="B14074:C14074"/>
    <mergeCell ref="A14505:I14505"/>
    <mergeCell ref="B14475:C14475"/>
    <mergeCell ref="B14278:C14278"/>
    <mergeCell ref="B14150:C14150"/>
    <mergeCell ref="B14156:C14156"/>
    <mergeCell ref="B13565:C13567"/>
    <mergeCell ref="B13529:C13529"/>
    <mergeCell ref="B13536:C13536"/>
    <mergeCell ref="B13731:C13731"/>
    <mergeCell ref="D13732:D13734"/>
    <mergeCell ref="D13510:D13553"/>
    <mergeCell ref="B13562:C13562"/>
    <mergeCell ref="B13630:C13630"/>
    <mergeCell ref="B13540:C13540"/>
    <mergeCell ref="B13554:C13554"/>
    <mergeCell ref="B13650:C13651"/>
    <mergeCell ref="A13690:I13690"/>
    <mergeCell ref="B13702:C13702"/>
    <mergeCell ref="G13706:H13706"/>
    <mergeCell ref="D13703:D13705"/>
    <mergeCell ref="B13644:C13644"/>
    <mergeCell ref="B13646:C13646"/>
    <mergeCell ref="A13660:I13660"/>
    <mergeCell ref="B13672:C13672"/>
    <mergeCell ref="G13674:H13674"/>
    <mergeCell ref="B13677:C13678"/>
    <mergeCell ref="B13707:C13708"/>
    <mergeCell ref="B13557:C13557"/>
    <mergeCell ref="B13552:C13552"/>
    <mergeCell ref="A13719:I13719"/>
    <mergeCell ref="B12883:C12883"/>
    <mergeCell ref="A12821:I12821"/>
    <mergeCell ref="A12785:I12785"/>
    <mergeCell ref="B12791:C12791"/>
    <mergeCell ref="B12801:C12801"/>
    <mergeCell ref="B12979:C12979"/>
    <mergeCell ref="B13036:C13036"/>
    <mergeCell ref="H12975:H12976"/>
    <mergeCell ref="B13023:C13023"/>
    <mergeCell ref="B13034:C13034"/>
    <mergeCell ref="B12835:C12835"/>
    <mergeCell ref="B12837:C12837"/>
    <mergeCell ref="B12845:C12845"/>
    <mergeCell ref="B12897:C12897"/>
    <mergeCell ref="B13230:C13230"/>
    <mergeCell ref="B13147:C13147"/>
    <mergeCell ref="B13161:C13163"/>
    <mergeCell ref="B13191:C13191"/>
    <mergeCell ref="B13025:C13025"/>
    <mergeCell ref="A13053:I13053"/>
    <mergeCell ref="A13134:I13134"/>
    <mergeCell ref="H13020:H13022"/>
    <mergeCell ref="D13192:D13194"/>
    <mergeCell ref="B13153:C13153"/>
    <mergeCell ref="A13089:I13089"/>
    <mergeCell ref="B13067:C13067"/>
    <mergeCell ref="B13140:C13140"/>
    <mergeCell ref="B12977:C12977"/>
    <mergeCell ref="B13117:C13117"/>
    <mergeCell ref="B13071:C13071"/>
    <mergeCell ref="B13101:C13101"/>
    <mergeCell ref="B12850:C12850"/>
    <mergeCell ref="B12375:C12375"/>
    <mergeCell ref="D8415:D8420"/>
    <mergeCell ref="D10542:D10547"/>
    <mergeCell ref="H12208:H12210"/>
    <mergeCell ref="B11927:C11927"/>
    <mergeCell ref="B11921:C11921"/>
    <mergeCell ref="B11887:C11887"/>
    <mergeCell ref="A11903:I11903"/>
    <mergeCell ref="B11919:C11919"/>
    <mergeCell ref="B12301:C12302"/>
    <mergeCell ref="B12730:C12732"/>
    <mergeCell ref="B12685:C12685"/>
    <mergeCell ref="B12691:C12691"/>
    <mergeCell ref="B12717:C12717"/>
    <mergeCell ref="B12434:C12434"/>
    <mergeCell ref="B12296:C12296"/>
    <mergeCell ref="B12362:C12362"/>
    <mergeCell ref="B12373:C12373"/>
    <mergeCell ref="B12383:C12383"/>
    <mergeCell ref="B12721:C12721"/>
    <mergeCell ref="B12299:C12299"/>
    <mergeCell ref="B12338:C12339"/>
    <mergeCell ref="B12283:C12283"/>
    <mergeCell ref="B12331:C12331"/>
    <mergeCell ref="B11843:C11843"/>
    <mergeCell ref="A12208:A12210"/>
    <mergeCell ref="C12208:C12210"/>
    <mergeCell ref="B11925:C11925"/>
    <mergeCell ref="B11884:C11884"/>
    <mergeCell ref="B11882:C11882"/>
    <mergeCell ref="A11822:I11822"/>
    <mergeCell ref="B11800:C11800"/>
    <mergeCell ref="A12347:I12347"/>
    <mergeCell ref="B11973:C11973"/>
    <mergeCell ref="B12005:C12005"/>
    <mergeCell ref="B12087:C12087"/>
    <mergeCell ref="A12105:I12105"/>
    <mergeCell ref="A12228:I12228"/>
    <mergeCell ref="B12241:C12241"/>
    <mergeCell ref="B12007:C12007"/>
    <mergeCell ref="A11743:I11743"/>
    <mergeCell ref="B11757:C11757"/>
    <mergeCell ref="B11760:C11760"/>
    <mergeCell ref="A11782:I11782"/>
    <mergeCell ref="B11796:C11796"/>
    <mergeCell ref="B11807:C11807"/>
    <mergeCell ref="B11805:C11805"/>
    <mergeCell ref="B11931:C11931"/>
    <mergeCell ref="B11938:C11939"/>
    <mergeCell ref="B11834:C11834"/>
    <mergeCell ref="B11840:C11840"/>
    <mergeCell ref="A11860:I11860"/>
    <mergeCell ref="B11872:C11872"/>
    <mergeCell ref="B11879:C11879"/>
    <mergeCell ref="A11946:I11946"/>
    <mergeCell ref="B11959:C11959"/>
    <mergeCell ref="B11980:C11981"/>
    <mergeCell ref="B11962:C11962"/>
    <mergeCell ref="B11964:C11964"/>
    <mergeCell ref="A12268:I12268"/>
    <mergeCell ref="B12234:C12234"/>
    <mergeCell ref="D12335:D12337"/>
    <mergeCell ref="A12317:I12317"/>
    <mergeCell ref="A11538:I11538"/>
    <mergeCell ref="B11679:C11679"/>
    <mergeCell ref="B11683:C11683"/>
    <mergeCell ref="A11622:I11622"/>
    <mergeCell ref="B11635:C11635"/>
    <mergeCell ref="B11639:C11639"/>
    <mergeCell ref="B11637:C11637"/>
    <mergeCell ref="A11665:I11665"/>
    <mergeCell ref="B11431:C11431"/>
    <mergeCell ref="B11720:C11720"/>
    <mergeCell ref="A11583:I11583"/>
    <mergeCell ref="B11597:C11597"/>
    <mergeCell ref="H11598:H11599"/>
    <mergeCell ref="I11598:I11599"/>
    <mergeCell ref="B11472:C11472"/>
    <mergeCell ref="B11557:C11557"/>
    <mergeCell ref="B11519:C11519"/>
    <mergeCell ref="B11521:C11521"/>
    <mergeCell ref="B11470:C11470"/>
    <mergeCell ref="B11476:C11476"/>
    <mergeCell ref="A11497:I11497"/>
    <mergeCell ref="B11510:C11510"/>
    <mergeCell ref="B11527:C11528"/>
    <mergeCell ref="B10764:C10764"/>
    <mergeCell ref="B11213:C11213"/>
    <mergeCell ref="A11320:I11320"/>
    <mergeCell ref="B11178:C11178"/>
    <mergeCell ref="G10738:H10738"/>
    <mergeCell ref="B10736:C10736"/>
    <mergeCell ref="A11238:I11238"/>
    <mergeCell ref="B10626:C10626"/>
    <mergeCell ref="B10792:C10792"/>
    <mergeCell ref="B11217:C11217"/>
    <mergeCell ref="A10644:I10644"/>
    <mergeCell ref="A10827:I10827"/>
    <mergeCell ref="B10775:C10775"/>
    <mergeCell ref="B10787:C10787"/>
    <mergeCell ref="B10798:C10798"/>
    <mergeCell ref="B10800:C10800"/>
    <mergeCell ref="A10752:I10752"/>
    <mergeCell ref="A10906:I10906"/>
    <mergeCell ref="B10844:C10844"/>
    <mergeCell ref="B11071:C11071"/>
    <mergeCell ref="B10965:C10965"/>
    <mergeCell ref="A11001:I11001"/>
    <mergeCell ref="B11013:C11013"/>
    <mergeCell ref="H11030:H11031"/>
    <mergeCell ref="B11073:C11073"/>
    <mergeCell ref="B11022:C11022"/>
    <mergeCell ref="A11052:I11052"/>
    <mergeCell ref="B11064:C11064"/>
    <mergeCell ref="B11069:C11069"/>
    <mergeCell ref="B10919:C10919"/>
    <mergeCell ref="B10921:C10921"/>
    <mergeCell ref="B10927:C10927"/>
    <mergeCell ref="B10329:C10329"/>
    <mergeCell ref="B10380:C10380"/>
    <mergeCell ref="B10259:C10259"/>
    <mergeCell ref="D10330:D10333"/>
    <mergeCell ref="B10541:C10541"/>
    <mergeCell ref="A10610:I10610"/>
    <mergeCell ref="B10598:C10600"/>
    <mergeCell ref="B10590:C10590"/>
    <mergeCell ref="B10466:C10466"/>
    <mergeCell ref="B10468:C10468"/>
    <mergeCell ref="B10741:C10742"/>
    <mergeCell ref="A10693:I10693"/>
    <mergeCell ref="B10705:C10705"/>
    <mergeCell ref="B10712:C10713"/>
    <mergeCell ref="B10671:C10671"/>
    <mergeCell ref="B10383:C10383"/>
    <mergeCell ref="A10364:I10364"/>
    <mergeCell ref="B10502:C10502"/>
    <mergeCell ref="I10510:I10511"/>
    <mergeCell ref="B10325:C10325"/>
    <mergeCell ref="B10657:C10657"/>
    <mergeCell ref="B10419:C10419"/>
    <mergeCell ref="A10561:I10561"/>
    <mergeCell ref="B10575:C10575"/>
    <mergeCell ref="A10528:I10528"/>
    <mergeCell ref="B10662:C10662"/>
    <mergeCell ref="A10724:I10724"/>
    <mergeCell ref="B10624:C10624"/>
    <mergeCell ref="B9905:C9905"/>
    <mergeCell ref="A9967:I9967"/>
    <mergeCell ref="B9733:C9735"/>
    <mergeCell ref="B9800:C9800"/>
    <mergeCell ref="I9902:I9903"/>
    <mergeCell ref="H9838:H9839"/>
    <mergeCell ref="I9838:I9839"/>
    <mergeCell ref="B9842:C9842"/>
    <mergeCell ref="B9724:C9724"/>
    <mergeCell ref="B9729:C9729"/>
    <mergeCell ref="B9796:C9796"/>
    <mergeCell ref="B9798:C9798"/>
    <mergeCell ref="I9805:I9806"/>
    <mergeCell ref="B9893:C9893"/>
    <mergeCell ref="H9805:H9806"/>
    <mergeCell ref="B9802:C9802"/>
    <mergeCell ref="A9823:I9823"/>
    <mergeCell ref="B9837:C9837"/>
    <mergeCell ref="B9896:C9896"/>
    <mergeCell ref="B9804:C9804"/>
    <mergeCell ref="B9760:C9760"/>
    <mergeCell ref="A9782:I9782"/>
    <mergeCell ref="A9746:I9746"/>
    <mergeCell ref="B9850:C9850"/>
    <mergeCell ref="H9466:H9467"/>
    <mergeCell ref="I9466:I9467"/>
    <mergeCell ref="D9644:D9645"/>
    <mergeCell ref="D9647:D9650"/>
    <mergeCell ref="C9559:C9561"/>
    <mergeCell ref="B9576:C9576"/>
    <mergeCell ref="A9540:I9540"/>
    <mergeCell ref="A9541:I9541"/>
    <mergeCell ref="B9547:C9547"/>
    <mergeCell ref="A9489:I9489"/>
    <mergeCell ref="B9507:C9507"/>
    <mergeCell ref="B9513:C9514"/>
    <mergeCell ref="B9572:C9572"/>
    <mergeCell ref="H9559:H9561"/>
    <mergeCell ref="B9563:C9563"/>
    <mergeCell ref="A9526:I9526"/>
    <mergeCell ref="B9532:C9532"/>
    <mergeCell ref="A9539:I9539"/>
    <mergeCell ref="B9558:C9558"/>
    <mergeCell ref="B9570:C9570"/>
    <mergeCell ref="A9559:A9561"/>
    <mergeCell ref="B9567:C9567"/>
    <mergeCell ref="B9646:C9646"/>
    <mergeCell ref="B9340:C9340"/>
    <mergeCell ref="A9395:I9395"/>
    <mergeCell ref="B9407:C9407"/>
    <mergeCell ref="B9456:C9456"/>
    <mergeCell ref="B9373:C9373"/>
    <mergeCell ref="B9424:C9424"/>
    <mergeCell ref="B9426:C9426"/>
    <mergeCell ref="A9359:I9359"/>
    <mergeCell ref="A9444:I9444"/>
    <mergeCell ref="B9330:C9330"/>
    <mergeCell ref="B9174:C9174"/>
    <mergeCell ref="B9428:C9428"/>
    <mergeCell ref="B9327:C9327"/>
    <mergeCell ref="B9250:C9250"/>
    <mergeCell ref="B9332:C9332"/>
    <mergeCell ref="B9252:C9252"/>
    <mergeCell ref="B9261:C9262"/>
    <mergeCell ref="A9314:I9314"/>
    <mergeCell ref="B9338:C9338"/>
    <mergeCell ref="A9275:I9275"/>
    <mergeCell ref="B9289:C9289"/>
    <mergeCell ref="B9030:C9030"/>
    <mergeCell ref="B9076:C9076"/>
    <mergeCell ref="B9144:C9146"/>
    <mergeCell ref="A9097:I9097"/>
    <mergeCell ref="B9103:C9103"/>
    <mergeCell ref="B9001:C9001"/>
    <mergeCell ref="B9006:C9007"/>
    <mergeCell ref="A9018:I9018"/>
    <mergeCell ref="B9111:C9111"/>
    <mergeCell ref="B8561:C8561"/>
    <mergeCell ref="A9198:I9198"/>
    <mergeCell ref="B9212:C9212"/>
    <mergeCell ref="A9235:I9235"/>
    <mergeCell ref="B9248:C9248"/>
    <mergeCell ref="B8851:C8853"/>
    <mergeCell ref="B9080:C9080"/>
    <mergeCell ref="B9129:C9129"/>
    <mergeCell ref="B9073:C9073"/>
    <mergeCell ref="B8916:C8916"/>
    <mergeCell ref="B9137:C9137"/>
    <mergeCell ref="B9139:C9139"/>
    <mergeCell ref="B9141:C9141"/>
    <mergeCell ref="A9157:I9157"/>
    <mergeCell ref="B9171:C9171"/>
    <mergeCell ref="B9033:C9033"/>
    <mergeCell ref="B9057:C9057"/>
    <mergeCell ref="B9083:C9085"/>
    <mergeCell ref="B9064:C9064"/>
    <mergeCell ref="B9069:C9069"/>
    <mergeCell ref="B9078:C9078"/>
    <mergeCell ref="B8580:C8580"/>
    <mergeCell ref="A8987:I8987"/>
    <mergeCell ref="B8463:C8463"/>
    <mergeCell ref="B8547:C8547"/>
    <mergeCell ref="B8820:C8820"/>
    <mergeCell ref="B8840:C8840"/>
    <mergeCell ref="B8612:C8612"/>
    <mergeCell ref="B8666:C8666"/>
    <mergeCell ref="A8441:I8441"/>
    <mergeCell ref="A8330:I8330"/>
    <mergeCell ref="B8344:C8344"/>
    <mergeCell ref="D8298:D8314"/>
    <mergeCell ref="B8347:C8347"/>
    <mergeCell ref="B8957:C8957"/>
    <mergeCell ref="A8902:I8902"/>
    <mergeCell ref="B8912:C8912"/>
    <mergeCell ref="B8919:C8919"/>
    <mergeCell ref="B8924:C8925"/>
    <mergeCell ref="B8914:C8914"/>
    <mergeCell ref="B8453:C8453"/>
    <mergeCell ref="B8352:C8352"/>
    <mergeCell ref="B8319:C8320"/>
    <mergeCell ref="C8303:C8308"/>
    <mergeCell ref="B8590:C8590"/>
    <mergeCell ref="B8225:C8225"/>
    <mergeCell ref="B8194:C8194"/>
    <mergeCell ref="B8383:C8383"/>
    <mergeCell ref="B8414:C8414"/>
    <mergeCell ref="B8120:C8121"/>
    <mergeCell ref="B8089:C8090"/>
    <mergeCell ref="A8099:I8099"/>
    <mergeCell ref="A8163:I8163"/>
    <mergeCell ref="A8283:I8283"/>
    <mergeCell ref="B8297:C8297"/>
    <mergeCell ref="A8128:I8128"/>
    <mergeCell ref="A8247:I8247"/>
    <mergeCell ref="B8265:C8265"/>
    <mergeCell ref="B8271:C8272"/>
    <mergeCell ref="B8033:C8033"/>
    <mergeCell ref="B8354:C8354"/>
    <mergeCell ref="A8370:I8370"/>
    <mergeCell ref="B8376:C8376"/>
    <mergeCell ref="B8356:C8356"/>
    <mergeCell ref="B8357:C8357"/>
    <mergeCell ref="B8350:C8350"/>
    <mergeCell ref="A7041:I7041"/>
    <mergeCell ref="B7054:C7054"/>
    <mergeCell ref="B7058:C7058"/>
    <mergeCell ref="B7062:C7062"/>
    <mergeCell ref="B6940:C6940"/>
    <mergeCell ref="A6959:I6959"/>
    <mergeCell ref="A7993:I7993"/>
    <mergeCell ref="A8213:I8213"/>
    <mergeCell ref="B8176:C8176"/>
    <mergeCell ref="B7969:C7969"/>
    <mergeCell ref="A8054:I8054"/>
    <mergeCell ref="B8068:C8068"/>
    <mergeCell ref="B8113:C8113"/>
    <mergeCell ref="B8147:C8149"/>
    <mergeCell ref="B8080:C8080"/>
    <mergeCell ref="A7947:I7947"/>
    <mergeCell ref="B7959:C7959"/>
    <mergeCell ref="B7961:C7961"/>
    <mergeCell ref="B7931:C7931"/>
    <mergeCell ref="B8084:C8084"/>
    <mergeCell ref="B7963:C7963"/>
    <mergeCell ref="B7967:C7967"/>
    <mergeCell ref="B8076:C8076"/>
    <mergeCell ref="B8073:C8073"/>
    <mergeCell ref="B8029:C8029"/>
    <mergeCell ref="B8142:C8142"/>
    <mergeCell ref="B8005:C8005"/>
    <mergeCell ref="B7938:C7939"/>
    <mergeCell ref="B8196:C8196"/>
    <mergeCell ref="B8188:C8188"/>
    <mergeCell ref="B8192:C8192"/>
    <mergeCell ref="B6973:C6973"/>
    <mergeCell ref="B6795:C6795"/>
    <mergeCell ref="B6805:C6805"/>
    <mergeCell ref="B6821:C6821"/>
    <mergeCell ref="B6846:C6848"/>
    <mergeCell ref="A6859:I6859"/>
    <mergeCell ref="D6838:D6844"/>
    <mergeCell ref="D6827:D6834"/>
    <mergeCell ref="B1697:B1698"/>
    <mergeCell ref="B4837:B4838"/>
    <mergeCell ref="A7753:I7753"/>
    <mergeCell ref="B7766:C7766"/>
    <mergeCell ref="B7622:C7624"/>
    <mergeCell ref="B7606:C7606"/>
    <mergeCell ref="B7468:C7468"/>
    <mergeCell ref="B7557:C7557"/>
    <mergeCell ref="A7441:I7441"/>
    <mergeCell ref="B7454:C7454"/>
    <mergeCell ref="B7403:C7403"/>
    <mergeCell ref="B7415:C7415"/>
    <mergeCell ref="B7422:C7422"/>
    <mergeCell ref="A7353:I7353"/>
    <mergeCell ref="B7365:C7365"/>
    <mergeCell ref="A7391:I7391"/>
    <mergeCell ref="A7314:I7314"/>
    <mergeCell ref="B7328:C7328"/>
    <mergeCell ref="B7341:C7342"/>
    <mergeCell ref="A7090:I7090"/>
    <mergeCell ref="B7104:C7104"/>
    <mergeCell ref="B7111:C7112"/>
    <mergeCell ref="A7125:I7125"/>
    <mergeCell ref="B7138:C7138"/>
    <mergeCell ref="A7198:I7198"/>
    <mergeCell ref="A6647:I6647"/>
    <mergeCell ref="B6663:C6663"/>
    <mergeCell ref="B6668:C6668"/>
    <mergeCell ref="B6673:C6674"/>
    <mergeCell ref="A6684:I6684"/>
    <mergeCell ref="B6698:C6698"/>
    <mergeCell ref="B6706:C6706"/>
    <mergeCell ref="B6713:C6713"/>
    <mergeCell ref="B6056:C6056"/>
    <mergeCell ref="B6135:C6135"/>
    <mergeCell ref="B6137:C6137"/>
    <mergeCell ref="A6456:I6456"/>
    <mergeCell ref="B6468:C6468"/>
    <mergeCell ref="A6486:I6486"/>
    <mergeCell ref="B6332:C6332"/>
    <mergeCell ref="A6263:I6263"/>
    <mergeCell ref="B6278:C6278"/>
    <mergeCell ref="B6300:C6302"/>
    <mergeCell ref="B6342:C6342"/>
    <mergeCell ref="B6355:C6355"/>
    <mergeCell ref="A6312:I6312"/>
    <mergeCell ref="B6282:C6282"/>
    <mergeCell ref="B6290:C6290"/>
    <mergeCell ref="B6296:C6296"/>
    <mergeCell ref="D6279:D6281"/>
    <mergeCell ref="B6379:C6379"/>
    <mergeCell ref="B6503:C6503"/>
    <mergeCell ref="B6201:C6201"/>
    <mergeCell ref="A6217:I6217"/>
    <mergeCell ref="B6230:C6230"/>
    <mergeCell ref="D6098:D6100"/>
    <mergeCell ref="A6521:I6521"/>
    <mergeCell ref="B6979:C6979"/>
    <mergeCell ref="B6981:C6981"/>
    <mergeCell ref="B6133:C6133"/>
    <mergeCell ref="B6097:C6097"/>
    <mergeCell ref="B6101:C6101"/>
    <mergeCell ref="A6119:I6119"/>
    <mergeCell ref="A6032:I6032"/>
    <mergeCell ref="B6045:C6045"/>
    <mergeCell ref="A6078:I6078"/>
    <mergeCell ref="B6092:C6092"/>
    <mergeCell ref="B6054:C6054"/>
    <mergeCell ref="B6095:C6095"/>
    <mergeCell ref="B5803:C5803"/>
    <mergeCell ref="A5823:I5823"/>
    <mergeCell ref="B5835:C5835"/>
    <mergeCell ref="B5837:C5837"/>
    <mergeCell ref="B5839:C5839"/>
    <mergeCell ref="B5841:C5841"/>
    <mergeCell ref="A5862:I5862"/>
    <mergeCell ref="B5876:C5876"/>
    <mergeCell ref="B5915:C5917"/>
    <mergeCell ref="A5929:I5929"/>
    <mergeCell ref="A5997:I5997"/>
    <mergeCell ref="B6011:C6011"/>
    <mergeCell ref="B6022:C6023"/>
    <mergeCell ref="B5942:C5942"/>
    <mergeCell ref="B5988:C5989"/>
    <mergeCell ref="B5947:C5947"/>
    <mergeCell ref="B5963:C5963"/>
    <mergeCell ref="A6153:I6153"/>
    <mergeCell ref="B6172:C6172"/>
    <mergeCell ref="B6209:C6209"/>
    <mergeCell ref="B5622:C5622"/>
    <mergeCell ref="A5559:I5559"/>
    <mergeCell ref="B5571:C5571"/>
    <mergeCell ref="A5572:A5574"/>
    <mergeCell ref="C5572:C5574"/>
    <mergeCell ref="H5572:H5574"/>
    <mergeCell ref="G5572:G5574"/>
    <mergeCell ref="B5545:C5546"/>
    <mergeCell ref="B5534:C5534"/>
    <mergeCell ref="B5767:C5767"/>
    <mergeCell ref="A5783:I5783"/>
    <mergeCell ref="B5796:C5796"/>
    <mergeCell ref="B5800:C5800"/>
    <mergeCell ref="B5887:C5887"/>
    <mergeCell ref="B5899:C5899"/>
    <mergeCell ref="B5772:C5773"/>
    <mergeCell ref="B5730:C5730"/>
    <mergeCell ref="A5748:I5748"/>
    <mergeCell ref="B5762:C5762"/>
    <mergeCell ref="A5710:I5710"/>
    <mergeCell ref="B5724:C5724"/>
    <mergeCell ref="B5726:C5726"/>
    <mergeCell ref="B5728:C5728"/>
    <mergeCell ref="B5690:C5690"/>
    <mergeCell ref="A5659:I5659"/>
    <mergeCell ref="B5678:C5678"/>
    <mergeCell ref="B5680:C5680"/>
    <mergeCell ref="B5684:C5684"/>
    <mergeCell ref="B5687:C5687"/>
    <mergeCell ref="B5696:C5696"/>
    <mergeCell ref="B5843:C5843"/>
    <mergeCell ref="B5411:C5411"/>
    <mergeCell ref="A5472:I5472"/>
    <mergeCell ref="B5478:C5478"/>
    <mergeCell ref="B5485:C5485"/>
    <mergeCell ref="A5316:I5316"/>
    <mergeCell ref="B5200:C5200"/>
    <mergeCell ref="B5211:C5211"/>
    <mergeCell ref="B5215:C5215"/>
    <mergeCell ref="B5576:C5576"/>
    <mergeCell ref="B5580:C5580"/>
    <mergeCell ref="B5582:C5582"/>
    <mergeCell ref="B5584:C5584"/>
    <mergeCell ref="B5586:C5586"/>
    <mergeCell ref="A5610:I5610"/>
    <mergeCell ref="B5600:C5600"/>
    <mergeCell ref="D5577:D5579"/>
    <mergeCell ref="A5438:I5438"/>
    <mergeCell ref="A4894:I4894"/>
    <mergeCell ref="B4906:C4906"/>
    <mergeCell ref="A4939:I4939"/>
    <mergeCell ref="B4951:C4951"/>
    <mergeCell ref="B4964:C4964"/>
    <mergeCell ref="A4989:I4989"/>
    <mergeCell ref="B4973:C4973"/>
    <mergeCell ref="B4975:C4975"/>
    <mergeCell ref="B4967:C4967"/>
    <mergeCell ref="B4969:C4969"/>
    <mergeCell ref="B4865:C4865"/>
    <mergeCell ref="A4804:I4804"/>
    <mergeCell ref="B4817:C4817"/>
    <mergeCell ref="A5035:I5035"/>
    <mergeCell ref="B4883:C4885"/>
    <mergeCell ref="B5052:C5052"/>
    <mergeCell ref="A5513:I5513"/>
    <mergeCell ref="B5140:C5140"/>
    <mergeCell ref="H5495:H5497"/>
    <mergeCell ref="F5495:F5497"/>
    <mergeCell ref="G5495:G5497"/>
    <mergeCell ref="I5495:I5497"/>
    <mergeCell ref="B5322:C5322"/>
    <mergeCell ref="B5500:C5501"/>
    <mergeCell ref="B5487:C5487"/>
    <mergeCell ref="B5489:C5489"/>
    <mergeCell ref="B5492:C5492"/>
    <mergeCell ref="B5494:C5494"/>
    <mergeCell ref="C5495:C5497"/>
    <mergeCell ref="B5329:C5329"/>
    <mergeCell ref="B5354:C5354"/>
    <mergeCell ref="B5384:C5385"/>
    <mergeCell ref="B4706:C4707"/>
    <mergeCell ref="A4761:I4761"/>
    <mergeCell ref="B4774:C4774"/>
    <mergeCell ref="B4746:C4746"/>
    <mergeCell ref="A4719:I4719"/>
    <mergeCell ref="B4725:C4725"/>
    <mergeCell ref="G4562:I4562"/>
    <mergeCell ref="D4871:D4872"/>
    <mergeCell ref="B5300:C5301"/>
    <mergeCell ref="B5303:C5304"/>
    <mergeCell ref="B5280:C5280"/>
    <mergeCell ref="B5286:C5286"/>
    <mergeCell ref="B5288:C5288"/>
    <mergeCell ref="B5238:C5238"/>
    <mergeCell ref="B5245:C5245"/>
    <mergeCell ref="B5275:C5275"/>
    <mergeCell ref="B5283:C5283"/>
    <mergeCell ref="B5088:C5088"/>
    <mergeCell ref="B4971:C4971"/>
    <mergeCell ref="B4670:C4672"/>
    <mergeCell ref="A4682:I4682"/>
    <mergeCell ref="B4694:C4694"/>
    <mergeCell ref="B4737:C4737"/>
    <mergeCell ref="B4794:C4795"/>
    <mergeCell ref="B4782:C4782"/>
    <mergeCell ref="B4786:C4786"/>
    <mergeCell ref="B4748:C4748"/>
    <mergeCell ref="B4780:C4780"/>
    <mergeCell ref="A4850:I4850"/>
    <mergeCell ref="B5091:C5091"/>
    <mergeCell ref="B5102:C5102"/>
    <mergeCell ref="B5001:C5001"/>
    <mergeCell ref="I3675:I3677"/>
    <mergeCell ref="F4409:H4409"/>
    <mergeCell ref="B3613:C3613"/>
    <mergeCell ref="B3687:C3687"/>
    <mergeCell ref="B4350:C4350"/>
    <mergeCell ref="A4121:I4121"/>
    <mergeCell ref="B3565:C3565"/>
    <mergeCell ref="B3725:C3726"/>
    <mergeCell ref="B3674:C3674"/>
    <mergeCell ref="B4207:C4207"/>
    <mergeCell ref="A4260:I4260"/>
    <mergeCell ref="B3640:C3640"/>
    <mergeCell ref="A3818:I3818"/>
    <mergeCell ref="A4300:I4300"/>
    <mergeCell ref="B3947:C3948"/>
    <mergeCell ref="B3941:C3941"/>
    <mergeCell ref="B3871:C3871"/>
    <mergeCell ref="B3931:C3931"/>
    <mergeCell ref="B3901:C3901"/>
    <mergeCell ref="B3792:C3792"/>
    <mergeCell ref="B3920:C3920"/>
    <mergeCell ref="B3917:C3917"/>
    <mergeCell ref="B3868:C3868"/>
    <mergeCell ref="B3794:C3794"/>
    <mergeCell ref="B3832:C3832"/>
    <mergeCell ref="A3778:I3778"/>
    <mergeCell ref="D4374:D4375"/>
    <mergeCell ref="B3684:C3684"/>
    <mergeCell ref="B3680:C3680"/>
    <mergeCell ref="B4098:C4098"/>
    <mergeCell ref="A4037:I4037"/>
    <mergeCell ref="A3960:I3960"/>
    <mergeCell ref="B3515:C3515"/>
    <mergeCell ref="B3518:C3518"/>
    <mergeCell ref="B3520:C3520"/>
    <mergeCell ref="B3522:C3522"/>
    <mergeCell ref="B3524:C3524"/>
    <mergeCell ref="B3527:C3527"/>
    <mergeCell ref="A3536:I3536"/>
    <mergeCell ref="D3681:D3685"/>
    <mergeCell ref="H3675:H3677"/>
    <mergeCell ref="B3652:C3653"/>
    <mergeCell ref="B3630:C3630"/>
    <mergeCell ref="B3560:C3560"/>
    <mergeCell ref="B3799:C3799"/>
    <mergeCell ref="B3694:C3695"/>
    <mergeCell ref="B3567:C3567"/>
    <mergeCell ref="A3702:I3702"/>
    <mergeCell ref="B3715:C3715"/>
    <mergeCell ref="B3550:C3550"/>
    <mergeCell ref="A3661:I3661"/>
    <mergeCell ref="B3647:C3647"/>
    <mergeCell ref="B3570:C3570"/>
    <mergeCell ref="B3572:C3572"/>
    <mergeCell ref="A3601:I3601"/>
    <mergeCell ref="D3614:D3650"/>
    <mergeCell ref="B3717:C3717"/>
    <mergeCell ref="B3797:C3797"/>
    <mergeCell ref="A3739:I3739"/>
    <mergeCell ref="B3751:C3751"/>
    <mergeCell ref="B3756:C3756"/>
    <mergeCell ref="B3575:C3575"/>
    <mergeCell ref="B3580:C3580"/>
    <mergeCell ref="B3584:C3584"/>
    <mergeCell ref="A3485:I3485"/>
    <mergeCell ref="B3497:C3497"/>
    <mergeCell ref="B3510:C3510"/>
    <mergeCell ref="B3414:C3414"/>
    <mergeCell ref="B3380:C3384"/>
    <mergeCell ref="B3420:C3420"/>
    <mergeCell ref="B3375:C3375"/>
    <mergeCell ref="A3398:I3398"/>
    <mergeCell ref="B3450:C3450"/>
    <mergeCell ref="B3343:C3343"/>
    <mergeCell ref="A3286:I3286"/>
    <mergeCell ref="B3300:C3300"/>
    <mergeCell ref="B3385:C3387"/>
    <mergeCell ref="B3305:C3305"/>
    <mergeCell ref="B3311:C3311"/>
    <mergeCell ref="A3326:I3326"/>
    <mergeCell ref="A3361:I3361"/>
    <mergeCell ref="B3317:C3318"/>
    <mergeCell ref="B3377:C3377"/>
    <mergeCell ref="A3438:I3438"/>
    <mergeCell ref="B3145:C3145"/>
    <mergeCell ref="B3152:C3152"/>
    <mergeCell ref="A3170:I3170"/>
    <mergeCell ref="B3232:C3233"/>
    <mergeCell ref="A3246:I3246"/>
    <mergeCell ref="B3260:C3260"/>
    <mergeCell ref="B3412:C3412"/>
    <mergeCell ref="B3336:C3336"/>
    <mergeCell ref="B3184:C3184"/>
    <mergeCell ref="B3186:C3186"/>
    <mergeCell ref="B3422:C3422"/>
    <mergeCell ref="B3410:C3410"/>
    <mergeCell ref="B3273:C3274"/>
    <mergeCell ref="A3211:I3211"/>
    <mergeCell ref="B3225:C3225"/>
    <mergeCell ref="B3263:C3263"/>
    <mergeCell ref="B3266:C3266"/>
    <mergeCell ref="B3189:C3189"/>
    <mergeCell ref="B3348:C3349"/>
    <mergeCell ref="A3095:I3095"/>
    <mergeCell ref="B3109:C3109"/>
    <mergeCell ref="A3013:I3013"/>
    <mergeCell ref="B3027:C3027"/>
    <mergeCell ref="A3139:I3139"/>
    <mergeCell ref="B3113:C3113"/>
    <mergeCell ref="B3060:C3060"/>
    <mergeCell ref="B3072:C3072"/>
    <mergeCell ref="B3065:C3065"/>
    <mergeCell ref="A2967:I2967"/>
    <mergeCell ref="B2973:C2973"/>
    <mergeCell ref="B2985:C2985"/>
    <mergeCell ref="B3000:C3002"/>
    <mergeCell ref="D2995:D2996"/>
    <mergeCell ref="B3077:C3077"/>
    <mergeCell ref="B3067:C3067"/>
    <mergeCell ref="B3075:C3075"/>
    <mergeCell ref="A3048:I3048"/>
    <mergeCell ref="D2991:D2993"/>
    <mergeCell ref="B3079:C3079"/>
    <mergeCell ref="A2918:I2918"/>
    <mergeCell ref="B2936:C2936"/>
    <mergeCell ref="B2952:C2953"/>
    <mergeCell ref="B2939:C2939"/>
    <mergeCell ref="B2944:C2944"/>
    <mergeCell ref="B2946:C2946"/>
    <mergeCell ref="B2802:C2803"/>
    <mergeCell ref="A2816:I2816"/>
    <mergeCell ref="B2829:C2829"/>
    <mergeCell ref="B2842:C2843"/>
    <mergeCell ref="B2781:C2781"/>
    <mergeCell ref="B2790:C2790"/>
    <mergeCell ref="A2856:I2856"/>
    <mergeCell ref="B2869:C2869"/>
    <mergeCell ref="B2889:C2889"/>
    <mergeCell ref="A2561:I2561"/>
    <mergeCell ref="B2573:C2573"/>
    <mergeCell ref="B2654:C2654"/>
    <mergeCell ref="B2755:C2755"/>
    <mergeCell ref="B2679:C2679"/>
    <mergeCell ref="B2694:C2694"/>
    <mergeCell ref="B2708:C2708"/>
    <mergeCell ref="A2742:I2742"/>
    <mergeCell ref="B2597:C2597"/>
    <mergeCell ref="B2724:C2724"/>
    <mergeCell ref="B2894:C2894"/>
    <mergeCell ref="B2901:C2901"/>
    <mergeCell ref="B2906:C2907"/>
    <mergeCell ref="D2890:D2893"/>
    <mergeCell ref="D2830:D2840"/>
    <mergeCell ref="D2903:D2904"/>
    <mergeCell ref="B2199:C2199"/>
    <mergeCell ref="B2201:C2201"/>
    <mergeCell ref="B2236:C2236"/>
    <mergeCell ref="B2123:C2123"/>
    <mergeCell ref="B2139:C2139"/>
    <mergeCell ref="B2144:C2144"/>
    <mergeCell ref="B2110:C2110"/>
    <mergeCell ref="B2112:C2112"/>
    <mergeCell ref="B2146:C2146"/>
    <mergeCell ref="B2158:C2159"/>
    <mergeCell ref="A2517:I2517"/>
    <mergeCell ref="B2531:C2531"/>
    <mergeCell ref="B2542:C2542"/>
    <mergeCell ref="B2544:C2544"/>
    <mergeCell ref="B2485:C2485"/>
    <mergeCell ref="B2504:C2505"/>
    <mergeCell ref="B2491:C2491"/>
    <mergeCell ref="B2493:C2493"/>
    <mergeCell ref="B2361:C2363"/>
    <mergeCell ref="B2441:C2441"/>
    <mergeCell ref="A2427:I2427"/>
    <mergeCell ref="B2304:C2304"/>
    <mergeCell ref="B2309:C2309"/>
    <mergeCell ref="A2331:I2331"/>
    <mergeCell ref="B2346:C2346"/>
    <mergeCell ref="B2356:C2360"/>
    <mergeCell ref="A2471:I2471"/>
    <mergeCell ref="B2447:C2448"/>
    <mergeCell ref="A1550:I1550"/>
    <mergeCell ref="B1564:C1564"/>
    <mergeCell ref="B866:C866"/>
    <mergeCell ref="B894:C894"/>
    <mergeCell ref="A1512:I1512"/>
    <mergeCell ref="B1526:C1526"/>
    <mergeCell ref="B1536:C1538"/>
    <mergeCell ref="A1180:I1180"/>
    <mergeCell ref="B1194:C1194"/>
    <mergeCell ref="B1271:C1271"/>
    <mergeCell ref="B807:C807"/>
    <mergeCell ref="D846:D847"/>
    <mergeCell ref="A832:I832"/>
    <mergeCell ref="B845:C845"/>
    <mergeCell ref="B850:C850"/>
    <mergeCell ref="B857:C857"/>
    <mergeCell ref="B981:C981"/>
    <mergeCell ref="B994:C994"/>
    <mergeCell ref="B1001:C1002"/>
    <mergeCell ref="A1009:I1009"/>
    <mergeCell ref="B903:C903"/>
    <mergeCell ref="B905:C905"/>
    <mergeCell ref="B910:C910"/>
    <mergeCell ref="A1085:I1085"/>
    <mergeCell ref="B1033:C1033"/>
    <mergeCell ref="B921:C923"/>
    <mergeCell ref="A931:I931"/>
    <mergeCell ref="B945:C945"/>
    <mergeCell ref="B955:C957"/>
    <mergeCell ref="A968:I968"/>
    <mergeCell ref="B1035:C1035"/>
    <mergeCell ref="B1037:C1037"/>
    <mergeCell ref="D984:D985"/>
    <mergeCell ref="D485:D488"/>
    <mergeCell ref="D912:D916"/>
    <mergeCell ref="A723:I723"/>
    <mergeCell ref="B737:C737"/>
    <mergeCell ref="B771:C771"/>
    <mergeCell ref="A793:I793"/>
    <mergeCell ref="A611:I611"/>
    <mergeCell ref="A612:I612"/>
    <mergeCell ref="A613:I613"/>
    <mergeCell ref="A686:I686"/>
    <mergeCell ref="B699:C699"/>
    <mergeCell ref="B709:C710"/>
    <mergeCell ref="B633:C634"/>
    <mergeCell ref="B622:C622"/>
    <mergeCell ref="B625:C625"/>
    <mergeCell ref="A598:I598"/>
    <mergeCell ref="B230:C230"/>
    <mergeCell ref="B268:C268"/>
    <mergeCell ref="B243:C244"/>
    <mergeCell ref="B232:C232"/>
    <mergeCell ref="B236:C236"/>
    <mergeCell ref="B239:C239"/>
    <mergeCell ref="A255:I255"/>
    <mergeCell ref="B418:C418"/>
    <mergeCell ref="B416:C416"/>
    <mergeCell ref="B481:C481"/>
    <mergeCell ref="B385:C386"/>
    <mergeCell ref="B414:C414"/>
    <mergeCell ref="B670:C670"/>
    <mergeCell ref="B559:C559"/>
    <mergeCell ref="B580:C580"/>
    <mergeCell ref="B619:C619"/>
    <mergeCell ref="B604:C604"/>
    <mergeCell ref="B352:C353"/>
    <mergeCell ref="A359:I359"/>
    <mergeCell ref="B372:C372"/>
    <mergeCell ref="A545:I545"/>
    <mergeCell ref="B494:C494"/>
    <mergeCell ref="B501:C502"/>
    <mergeCell ref="B486:C486"/>
    <mergeCell ref="A508:I508"/>
    <mergeCell ref="B451:C451"/>
    <mergeCell ref="A400:I400"/>
    <mergeCell ref="B156:C156"/>
    <mergeCell ref="B116:C118"/>
    <mergeCell ref="A1:I1"/>
    <mergeCell ref="B17:C17"/>
    <mergeCell ref="A53:I53"/>
    <mergeCell ref="B65:C65"/>
    <mergeCell ref="B73:C73"/>
    <mergeCell ref="B27:C27"/>
    <mergeCell ref="B36:C37"/>
    <mergeCell ref="B25:C25"/>
    <mergeCell ref="B29:C29"/>
    <mergeCell ref="B80:C80"/>
    <mergeCell ref="A93:I93"/>
    <mergeCell ref="B105:C105"/>
    <mergeCell ref="A128:I128"/>
    <mergeCell ref="B141:C141"/>
    <mergeCell ref="B167:C168"/>
    <mergeCell ref="B1021:C1021"/>
    <mergeCell ref="B1030:C1030"/>
    <mergeCell ref="A657:I657"/>
    <mergeCell ref="B870:C871"/>
    <mergeCell ref="B740:C740"/>
    <mergeCell ref="A880:I880"/>
    <mergeCell ref="B810:C810"/>
    <mergeCell ref="A757:I757"/>
    <mergeCell ref="C550:H554"/>
    <mergeCell ref="B663:C663"/>
    <mergeCell ref="B1159:C1159"/>
    <mergeCell ref="B1097:C1097"/>
    <mergeCell ref="A1111:I1111"/>
    <mergeCell ref="B1125:C1125"/>
    <mergeCell ref="D1098:D1099"/>
    <mergeCell ref="B1100:C1101"/>
    <mergeCell ref="A179:I179"/>
    <mergeCell ref="B193:C193"/>
    <mergeCell ref="B203:C205"/>
    <mergeCell ref="A217:I217"/>
    <mergeCell ref="A319:I319"/>
    <mergeCell ref="B306:C308"/>
    <mergeCell ref="B265:C265"/>
    <mergeCell ref="B273:C274"/>
    <mergeCell ref="B332:C332"/>
    <mergeCell ref="B345:C345"/>
    <mergeCell ref="A282:I282"/>
    <mergeCell ref="B296:C296"/>
    <mergeCell ref="A439:I439"/>
    <mergeCell ref="B520:C520"/>
    <mergeCell ref="A468:I468"/>
    <mergeCell ref="B374:C374"/>
    <mergeCell ref="B1167:C1169"/>
    <mergeCell ref="B1135:C1135"/>
    <mergeCell ref="B1323:C1323"/>
    <mergeCell ref="B1137:C1137"/>
    <mergeCell ref="B1144:C1144"/>
    <mergeCell ref="B1146:C1146"/>
    <mergeCell ref="B1154:C1154"/>
    <mergeCell ref="A1254:I1254"/>
    <mergeCell ref="B1267:C1267"/>
    <mergeCell ref="B1278:C1279"/>
    <mergeCell ref="C1268:C1270"/>
    <mergeCell ref="H1268:H1270"/>
    <mergeCell ref="I1268:I1270"/>
    <mergeCell ref="B1333:C1333"/>
    <mergeCell ref="B1303:C1303"/>
    <mergeCell ref="B1039:C1039"/>
    <mergeCell ref="A1050:I1050"/>
    <mergeCell ref="B1064:C1064"/>
    <mergeCell ref="B1343:C1343"/>
    <mergeCell ref="B1305:C1305"/>
    <mergeCell ref="B1310:C1310"/>
    <mergeCell ref="B1319:C1319"/>
    <mergeCell ref="B1325:C1325"/>
    <mergeCell ref="B1330:C1330"/>
    <mergeCell ref="B1335:C1335"/>
    <mergeCell ref="B1196:C1196"/>
    <mergeCell ref="A1445:I1445"/>
    <mergeCell ref="B1451:C1451"/>
    <mergeCell ref="B1458:C1458"/>
    <mergeCell ref="B1345:C1345"/>
    <mergeCell ref="A1359:I1359"/>
    <mergeCell ref="B1371:C1371"/>
    <mergeCell ref="B1392:C1392"/>
    <mergeCell ref="B1340:C1340"/>
    <mergeCell ref="A1290:I1290"/>
    <mergeCell ref="B1348:C1349"/>
    <mergeCell ref="A1406:I1406"/>
    <mergeCell ref="B1394:C1394"/>
    <mergeCell ref="B1418:C1418"/>
    <mergeCell ref="B1381:C1381"/>
    <mergeCell ref="B1431:C1431"/>
    <mergeCell ref="A1220:I1220"/>
    <mergeCell ref="B1234:C1234"/>
    <mergeCell ref="B1241:C1242"/>
    <mergeCell ref="A1587:I1587"/>
    <mergeCell ref="B1602:C1602"/>
    <mergeCell ref="B1619:C1620"/>
    <mergeCell ref="B1615:C1615"/>
    <mergeCell ref="B1643:C1643"/>
    <mergeCell ref="A1665:I1665"/>
    <mergeCell ref="A1825:I1825"/>
    <mergeCell ref="F1811:H1811"/>
    <mergeCell ref="F1812:H1812"/>
    <mergeCell ref="B1811:C1812"/>
    <mergeCell ref="A1474:I1474"/>
    <mergeCell ref="B1487:C1487"/>
    <mergeCell ref="B1498:C1499"/>
    <mergeCell ref="C1527:C1528"/>
    <mergeCell ref="H1527:H1528"/>
    <mergeCell ref="A1629:I1629"/>
    <mergeCell ref="B1921:C1921"/>
    <mergeCell ref="A1761:I1761"/>
    <mergeCell ref="B1767:C1767"/>
    <mergeCell ref="B1776:C1776"/>
    <mergeCell ref="D1808:D1810"/>
    <mergeCell ref="B1719:C1719"/>
    <mergeCell ref="D1840:D1841"/>
    <mergeCell ref="B1782:C1784"/>
    <mergeCell ref="A1795:I1795"/>
    <mergeCell ref="B1807:C1807"/>
    <mergeCell ref="A1868:I1868"/>
    <mergeCell ref="B1853:C1853"/>
    <mergeCell ref="A1707:I1707"/>
    <mergeCell ref="D1479:I1481"/>
    <mergeCell ref="B1576:C1578"/>
    <mergeCell ref="B1566:C1566"/>
    <mergeCell ref="B1965:C1965"/>
    <mergeCell ref="A1951:I1951"/>
    <mergeCell ref="B1932:C1932"/>
    <mergeCell ref="B1678:C1678"/>
    <mergeCell ref="B1729:C1729"/>
    <mergeCell ref="B1739:C1739"/>
    <mergeCell ref="B1742:C1742"/>
    <mergeCell ref="B1745:C1745"/>
    <mergeCell ref="B2052:C2052"/>
    <mergeCell ref="B1839:C1839"/>
    <mergeCell ref="B1929:C1929"/>
    <mergeCell ref="B1880:C1880"/>
    <mergeCell ref="B1893:C1893"/>
    <mergeCell ref="B1963:C1963"/>
    <mergeCell ref="A1988:I1988"/>
    <mergeCell ref="A1909:I1909"/>
    <mergeCell ref="B1843:C1843"/>
    <mergeCell ref="B1850:C1850"/>
    <mergeCell ref="B2094:C2094"/>
    <mergeCell ref="B2098:C2098"/>
    <mergeCell ref="B2101:C2101"/>
    <mergeCell ref="B2107:C2107"/>
    <mergeCell ref="B2002:C2002"/>
    <mergeCell ref="B2012:C2014"/>
    <mergeCell ref="B2088:C2088"/>
    <mergeCell ref="A2075:I2075"/>
    <mergeCell ref="A2028:I2028"/>
    <mergeCell ref="B2042:C2042"/>
    <mergeCell ref="A2642:I2642"/>
    <mergeCell ref="A2288:I2288"/>
    <mergeCell ref="A2257:I2257"/>
    <mergeCell ref="B2263:C2263"/>
    <mergeCell ref="B2270:C2270"/>
    <mergeCell ref="B2495:C2495"/>
    <mergeCell ref="A2378:I2378"/>
    <mergeCell ref="B2390:C2390"/>
    <mergeCell ref="G2357:H2357"/>
    <mergeCell ref="B2300:C2300"/>
    <mergeCell ref="B2498:C2498"/>
    <mergeCell ref="A2611:I2611"/>
    <mergeCell ref="B2623:C2623"/>
    <mergeCell ref="B2625:C2625"/>
    <mergeCell ref="B2628:C2628"/>
    <mergeCell ref="A2170:I2170"/>
    <mergeCell ref="A2223:I2223"/>
    <mergeCell ref="B2243:C2244"/>
    <mergeCell ref="B2207:C2209"/>
    <mergeCell ref="B2184:C2184"/>
    <mergeCell ref="B2194:C2194"/>
    <mergeCell ref="B2197:C2197"/>
    <mergeCell ref="B3866:C3866"/>
    <mergeCell ref="B3907:C3907"/>
    <mergeCell ref="B4053:C4053"/>
    <mergeCell ref="B4051:C4051"/>
    <mergeCell ref="B4023:C4025"/>
    <mergeCell ref="B3988:C3990"/>
    <mergeCell ref="A4083:I4083"/>
    <mergeCell ref="B4107:C4109"/>
    <mergeCell ref="A4165:I4165"/>
    <mergeCell ref="B3980:C3980"/>
    <mergeCell ref="B3978:C3978"/>
    <mergeCell ref="B4178:C4178"/>
    <mergeCell ref="B4102:C4106"/>
    <mergeCell ref="B4016:C4016"/>
    <mergeCell ref="B4018:C4022"/>
    <mergeCell ref="B4014:C4014"/>
    <mergeCell ref="B3983:C3983"/>
    <mergeCell ref="A4001:I4001"/>
    <mergeCell ref="B4524:C4524"/>
    <mergeCell ref="B4517:C4517"/>
    <mergeCell ref="B4381:C4382"/>
    <mergeCell ref="B4313:C4313"/>
    <mergeCell ref="B4205:C4205"/>
    <mergeCell ref="B4134:C4134"/>
    <mergeCell ref="B4194:C4194"/>
    <mergeCell ref="B4272:C4272"/>
    <mergeCell ref="B4275:C4275"/>
    <mergeCell ref="A4223:I4223"/>
    <mergeCell ref="B4237:C4237"/>
    <mergeCell ref="A4338:I4338"/>
    <mergeCell ref="B4212:C4213"/>
    <mergeCell ref="B4148:C4149"/>
    <mergeCell ref="B4137:C4137"/>
    <mergeCell ref="B4242:C4242"/>
    <mergeCell ref="B4325:C4326"/>
    <mergeCell ref="B4316:C4316"/>
    <mergeCell ref="B4404:C4404"/>
    <mergeCell ref="A4392:I4392"/>
    <mergeCell ref="B4408:C4409"/>
    <mergeCell ref="F4408:H4408"/>
    <mergeCell ref="A4435:A4437"/>
    <mergeCell ref="C4435:C4437"/>
    <mergeCell ref="H4435:H4437"/>
    <mergeCell ref="B4434:C4434"/>
    <mergeCell ref="B4539:C4539"/>
    <mergeCell ref="B4547:C4548"/>
    <mergeCell ref="A4642:I4642"/>
    <mergeCell ref="B4535:C4535"/>
    <mergeCell ref="B4631:C4633"/>
    <mergeCell ref="A4596:I4596"/>
    <mergeCell ref="B4610:C4610"/>
    <mergeCell ref="B4619:C4619"/>
    <mergeCell ref="B4622:C4622"/>
    <mergeCell ref="B4701:C4701"/>
    <mergeCell ref="B4732:C4732"/>
    <mergeCell ref="G4435:G4437"/>
    <mergeCell ref="A4421:I4421"/>
    <mergeCell ref="B4584:C4585"/>
    <mergeCell ref="B4575:C4575"/>
    <mergeCell ref="A4558:I4558"/>
    <mergeCell ref="B4440:C4440"/>
    <mergeCell ref="B4446:C4446"/>
    <mergeCell ref="B4510:C4510"/>
    <mergeCell ref="B4453:C4454"/>
    <mergeCell ref="B4507:C4507"/>
    <mergeCell ref="B4571:C4571"/>
    <mergeCell ref="B4573:C4573"/>
    <mergeCell ref="B4489:C4489"/>
    <mergeCell ref="A4468:I4468"/>
    <mergeCell ref="B4481:C4481"/>
    <mergeCell ref="B4513:C4513"/>
    <mergeCell ref="B4656:C4656"/>
    <mergeCell ref="B4528:C4528"/>
    <mergeCell ref="B4530:C4530"/>
    <mergeCell ref="B4697:C4697"/>
    <mergeCell ref="B4704:C4704"/>
    <mergeCell ref="A5120:I5120"/>
    <mergeCell ref="B5134:C5134"/>
    <mergeCell ref="B5136:C5136"/>
    <mergeCell ref="B5138:C5138"/>
    <mergeCell ref="B6250:C6251"/>
    <mergeCell ref="B6234:C6234"/>
    <mergeCell ref="B6236:C6236"/>
    <mergeCell ref="B6239:C6239"/>
    <mergeCell ref="B6241:C6241"/>
    <mergeCell ref="B6244:C6244"/>
    <mergeCell ref="B4920:C4920"/>
    <mergeCell ref="B5016:C5016"/>
    <mergeCell ref="B5048:C5048"/>
    <mergeCell ref="B5050:C5050"/>
    <mergeCell ref="B5061:C5062"/>
    <mergeCell ref="A5076:I5076"/>
    <mergeCell ref="A5160:I5160"/>
    <mergeCell ref="B5173:C5173"/>
    <mergeCell ref="B5223:C5224"/>
    <mergeCell ref="B5290:C5290"/>
    <mergeCell ref="B5294:C5294"/>
    <mergeCell ref="A5262:I5262"/>
    <mergeCell ref="B5217:C5217"/>
    <mergeCell ref="A5232:I5232"/>
    <mergeCell ref="B5527:C5527"/>
    <mergeCell ref="B5536:C5536"/>
    <mergeCell ref="A5412:A5414"/>
    <mergeCell ref="C5412:C5414"/>
    <mergeCell ref="H5412:H5414"/>
    <mergeCell ref="G5412:G5414"/>
    <mergeCell ref="B5452:C5452"/>
    <mergeCell ref="A5397:I5397"/>
    <mergeCell ref="B6533:C6533"/>
    <mergeCell ref="B6543:C6543"/>
    <mergeCell ref="B6545:C6545"/>
    <mergeCell ref="B6548:C6548"/>
    <mergeCell ref="B6541:C6541"/>
    <mergeCell ref="D6544:D6547"/>
    <mergeCell ref="A6562:I6562"/>
    <mergeCell ref="B6574:C6574"/>
    <mergeCell ref="B6584:C6584"/>
    <mergeCell ref="B6596:C6597"/>
    <mergeCell ref="B6324:C6324"/>
    <mergeCell ref="B6326:C6326"/>
    <mergeCell ref="B6328:C6328"/>
    <mergeCell ref="B6330:C6330"/>
    <mergeCell ref="B6507:C6507"/>
    <mergeCell ref="A6406:I6406"/>
    <mergeCell ref="B6419:C6419"/>
    <mergeCell ref="B6427:C6427"/>
    <mergeCell ref="A6367:I6367"/>
    <mergeCell ref="B6392:C6393"/>
    <mergeCell ref="B6382:C6382"/>
    <mergeCell ref="B6384:C6384"/>
    <mergeCell ref="B6500:C6500"/>
    <mergeCell ref="B6386:C6386"/>
    <mergeCell ref="A6610:I6610"/>
    <mergeCell ref="B6622:C6622"/>
    <mergeCell ref="B6589:C6589"/>
    <mergeCell ref="D6590:D6591"/>
    <mergeCell ref="D6585:D6588"/>
    <mergeCell ref="D6594:D6595"/>
    <mergeCell ref="A6997:I6997"/>
    <mergeCell ref="B7011:C7011"/>
    <mergeCell ref="B7027:C7029"/>
    <mergeCell ref="B7019:C7019"/>
    <mergeCell ref="B7022:C7022"/>
    <mergeCell ref="B6288:C6288"/>
    <mergeCell ref="D6292:D6295"/>
    <mergeCell ref="D6297:D6298"/>
    <mergeCell ref="B6721:C6721"/>
    <mergeCell ref="B6727:C6729"/>
    <mergeCell ref="B7214:C7214"/>
    <mergeCell ref="A6747:I6747"/>
    <mergeCell ref="B6761:C6761"/>
    <mergeCell ref="B6763:C6763"/>
    <mergeCell ref="B6987:C6989"/>
    <mergeCell ref="B6947:C6949"/>
    <mergeCell ref="B6928:C6928"/>
    <mergeCell ref="B6935:C6935"/>
    <mergeCell ref="B6916:C6916"/>
    <mergeCell ref="B6865:C6865"/>
    <mergeCell ref="B6872:C6872"/>
    <mergeCell ref="B6874:C6874"/>
    <mergeCell ref="B6886:C6886"/>
    <mergeCell ref="B6890:C6892"/>
    <mergeCell ref="A6902:I6902"/>
    <mergeCell ref="A6789:I6789"/>
    <mergeCell ref="B7216:C7216"/>
    <mergeCell ref="B7187:C7188"/>
    <mergeCell ref="B7154:C7154"/>
    <mergeCell ref="B7156:C7156"/>
    <mergeCell ref="B7162:C7162"/>
    <mergeCell ref="B7173:C7173"/>
    <mergeCell ref="B7178:C7178"/>
    <mergeCell ref="B7183:C7183"/>
    <mergeCell ref="B7224:C7225"/>
    <mergeCell ref="A7234:I7234"/>
    <mergeCell ref="A7277:I7277"/>
    <mergeCell ref="B7291:C7291"/>
    <mergeCell ref="B7304:C7305"/>
    <mergeCell ref="B7249:C7249"/>
    <mergeCell ref="B7259:C7263"/>
    <mergeCell ref="G7260:H7260"/>
    <mergeCell ref="B7264:C7266"/>
    <mergeCell ref="B7211:C7211"/>
    <mergeCell ref="B7917:C7917"/>
    <mergeCell ref="B7833:C7833"/>
    <mergeCell ref="B7476:C7476"/>
    <mergeCell ref="B7489:C7490"/>
    <mergeCell ref="A7502:I7502"/>
    <mergeCell ref="B7516:C7516"/>
    <mergeCell ref="B7518:C7518"/>
    <mergeCell ref="B7479:C7479"/>
    <mergeCell ref="B7483:C7483"/>
    <mergeCell ref="B7458:C7458"/>
    <mergeCell ref="B7460:C7460"/>
    <mergeCell ref="B7687:C7687"/>
    <mergeCell ref="A7707:I7707"/>
    <mergeCell ref="B7658:C7659"/>
    <mergeCell ref="B7520:C7520"/>
    <mergeCell ref="A7540:I7540"/>
    <mergeCell ref="B7554:C7554"/>
    <mergeCell ref="B7646:C7646"/>
    <mergeCell ref="B7597:C7597"/>
    <mergeCell ref="A9676:I9676"/>
    <mergeCell ref="B9690:C9690"/>
    <mergeCell ref="B7720:C7720"/>
    <mergeCell ref="B7784:C7784"/>
    <mergeCell ref="A7811:I7811"/>
    <mergeCell ref="B7724:C7724"/>
    <mergeCell ref="B7652:C7652"/>
    <mergeCell ref="B6628:C6628"/>
    <mergeCell ref="B6630:C6630"/>
    <mergeCell ref="B7648:C7648"/>
    <mergeCell ref="B7728:C7728"/>
    <mergeCell ref="A7670:I7670"/>
    <mergeCell ref="B7921:C7921"/>
    <mergeCell ref="B7925:C7925"/>
    <mergeCell ref="B7466:C7466"/>
    <mergeCell ref="A7582:I7582"/>
    <mergeCell ref="B7825:C7825"/>
    <mergeCell ref="B7829:C7829"/>
    <mergeCell ref="A7854:I7854"/>
    <mergeCell ref="B7682:C7682"/>
    <mergeCell ref="B7609:C7609"/>
    <mergeCell ref="B7650:C7650"/>
    <mergeCell ref="B7611:C7611"/>
    <mergeCell ref="B7524:C7524"/>
    <mergeCell ref="A7633:I7633"/>
    <mergeCell ref="B7868:C7868"/>
    <mergeCell ref="A7892:I7892"/>
    <mergeCell ref="B7905:C7905"/>
    <mergeCell ref="B7871:C7871"/>
    <mergeCell ref="B7910:C7910"/>
    <mergeCell ref="B7912:C7912"/>
    <mergeCell ref="B7914:C7914"/>
    <mergeCell ref="B9991:C9991"/>
    <mergeCell ref="A10038:I10038"/>
    <mergeCell ref="H9902:H9903"/>
    <mergeCell ref="A9928:I9928"/>
    <mergeCell ref="B9942:C9942"/>
    <mergeCell ref="B9979:C9979"/>
    <mergeCell ref="B9944:C9944"/>
    <mergeCell ref="B9984:C9984"/>
    <mergeCell ref="B9917:C9918"/>
    <mergeCell ref="B10022:C10022"/>
    <mergeCell ref="A10008:I10008"/>
    <mergeCell ref="B9989:C9989"/>
    <mergeCell ref="B7835:C7835"/>
    <mergeCell ref="B8423:C8425"/>
    <mergeCell ref="B8619:C8619"/>
    <mergeCell ref="A9051:I9051"/>
    <mergeCell ref="A8865:I8865"/>
    <mergeCell ref="B8879:C8879"/>
    <mergeCell ref="A8935:I8935"/>
    <mergeCell ref="B8949:C8949"/>
    <mergeCell ref="A8402:I8402"/>
    <mergeCell ref="B9651:C9651"/>
    <mergeCell ref="B9722:C9722"/>
    <mergeCell ref="A9593:I9593"/>
    <mergeCell ref="B9605:C9605"/>
    <mergeCell ref="A9631:I9631"/>
    <mergeCell ref="B9643:C9643"/>
    <mergeCell ref="B9648:C9648"/>
    <mergeCell ref="B9656:C9656"/>
    <mergeCell ref="A9707:I9707"/>
    <mergeCell ref="B9579:C9580"/>
    <mergeCell ref="B9653:C9653"/>
    <mergeCell ref="B10138:C10138"/>
    <mergeCell ref="B10220:C10220"/>
    <mergeCell ref="A10082:I10082"/>
    <mergeCell ref="B10095:C10095"/>
    <mergeCell ref="D10294:D10302"/>
    <mergeCell ref="B10100:C10100"/>
    <mergeCell ref="A10200:I10200"/>
    <mergeCell ref="B10136:C10136"/>
    <mergeCell ref="A10162:I10162"/>
    <mergeCell ref="A10124:I10124"/>
    <mergeCell ref="B10389:C10389"/>
    <mergeCell ref="B10516:C10517"/>
    <mergeCell ref="B10348:C10349"/>
    <mergeCell ref="B2632:C2633"/>
    <mergeCell ref="B2731:C2732"/>
    <mergeCell ref="B10261:C10261"/>
    <mergeCell ref="B10257:C10257"/>
    <mergeCell ref="B10244:C10244"/>
    <mergeCell ref="B10251:C10251"/>
    <mergeCell ref="B10052:C10052"/>
    <mergeCell ref="B10422:C10422"/>
    <mergeCell ref="B10458:C10458"/>
    <mergeCell ref="B10463:C10463"/>
    <mergeCell ref="A10444:I10444"/>
    <mergeCell ref="B10509:C10509"/>
    <mergeCell ref="H10510:H10511"/>
    <mergeCell ref="A10488:I10488"/>
    <mergeCell ref="B5700:C5701"/>
    <mergeCell ref="B10065:C10067"/>
    <mergeCell ref="B9898:C9898"/>
    <mergeCell ref="A9872:I9872"/>
    <mergeCell ref="B9891:C9891"/>
    <mergeCell ref="B10140:C10140"/>
    <mergeCell ref="B10176:C10176"/>
    <mergeCell ref="B10178:C10178"/>
    <mergeCell ref="D10336:D10346"/>
    <mergeCell ref="B10264:C10264"/>
    <mergeCell ref="B10305:C10305"/>
    <mergeCell ref="B10309:C10309"/>
    <mergeCell ref="A10407:I10407"/>
    <mergeCell ref="B10806:C10806"/>
    <mergeCell ref="B10808:C10808"/>
    <mergeCell ref="B10847:C10847"/>
    <mergeCell ref="A10869:I10869"/>
    <mergeCell ref="B10883:C10883"/>
    <mergeCell ref="B10886:C10886"/>
    <mergeCell ref="B10841:C10841"/>
    <mergeCell ref="B10817:C10818"/>
    <mergeCell ref="A10276:I10276"/>
    <mergeCell ref="B10291:C10291"/>
    <mergeCell ref="B10586:C10586"/>
    <mergeCell ref="B10461:C10461"/>
    <mergeCell ref="B10553:C10554"/>
    <mergeCell ref="B10592:C10592"/>
    <mergeCell ref="B10378:C10378"/>
    <mergeCell ref="B10318:C10318"/>
    <mergeCell ref="B10222:C10222"/>
    <mergeCell ref="B10218:C10218"/>
    <mergeCell ref="B10332:C10332"/>
    <mergeCell ref="B10335:C10335"/>
    <mergeCell ref="B10320:C10320"/>
    <mergeCell ref="A10238:I10238"/>
    <mergeCell ref="B10224:C10225"/>
    <mergeCell ref="B10323:C10323"/>
    <mergeCell ref="A10953:I10953"/>
    <mergeCell ref="A11152:I11152"/>
    <mergeCell ref="A11153:I11153"/>
    <mergeCell ref="D11074:D11075"/>
    <mergeCell ref="B11081:C11081"/>
    <mergeCell ref="A11139:I11139"/>
    <mergeCell ref="I11030:I11031"/>
    <mergeCell ref="A11154:I11154"/>
    <mergeCell ref="B11160:C11160"/>
    <mergeCell ref="B11076:C11076"/>
    <mergeCell ref="B11079:C11079"/>
    <mergeCell ref="A11097:I11097"/>
    <mergeCell ref="B11109:C11109"/>
    <mergeCell ref="B11112:C11112"/>
    <mergeCell ref="B11145:C11145"/>
    <mergeCell ref="B11084:C11084"/>
    <mergeCell ref="D11179:D11181"/>
    <mergeCell ref="B11302:C11306"/>
    <mergeCell ref="B11223:C11224"/>
    <mergeCell ref="B11350:C11350"/>
    <mergeCell ref="B11244:C11244"/>
    <mergeCell ref="B11326:C11326"/>
    <mergeCell ref="B11434:C11434"/>
    <mergeCell ref="B11294:C11294"/>
    <mergeCell ref="A11277:I11277"/>
    <mergeCell ref="B11162:C11162"/>
    <mergeCell ref="B11169:C11169"/>
    <mergeCell ref="B11171:C11171"/>
    <mergeCell ref="B11173:C11173"/>
    <mergeCell ref="B11199:C11199"/>
    <mergeCell ref="B11182:C11182"/>
    <mergeCell ref="B11184:C11184"/>
    <mergeCell ref="B11189:C11189"/>
    <mergeCell ref="B11186:C11186"/>
    <mergeCell ref="A11372:I11372"/>
    <mergeCell ref="B11384:C11384"/>
    <mergeCell ref="B11251:C11251"/>
    <mergeCell ref="B11307:C11309"/>
    <mergeCell ref="B11292:C11292"/>
    <mergeCell ref="A11417:I11417"/>
    <mergeCell ref="D11336:D11338"/>
    <mergeCell ref="D11218:D11220"/>
    <mergeCell ref="B12493:C12493"/>
    <mergeCell ref="B12481:C12481"/>
    <mergeCell ref="B12466:C12466"/>
    <mergeCell ref="B12471:C12471"/>
    <mergeCell ref="D12472:D12474"/>
    <mergeCell ref="B11723:C11723"/>
    <mergeCell ref="G11303:H11303"/>
    <mergeCell ref="B11356:C11358"/>
    <mergeCell ref="B11340:C11340"/>
    <mergeCell ref="B11333:C11333"/>
    <mergeCell ref="A11706:I11706"/>
    <mergeCell ref="A11456:I11456"/>
    <mergeCell ref="B11551:C11551"/>
    <mergeCell ref="B11390:C11390"/>
    <mergeCell ref="B11398:C11398"/>
    <mergeCell ref="B12009:C12009"/>
    <mergeCell ref="B12207:C12207"/>
    <mergeCell ref="A11991:I11991"/>
    <mergeCell ref="A12187:I12187"/>
    <mergeCell ref="B12200:C12200"/>
    <mergeCell ref="B12205:C12205"/>
    <mergeCell ref="B12117:C12117"/>
    <mergeCell ref="B12141:C12141"/>
    <mergeCell ref="B12097:C12098"/>
    <mergeCell ref="A12073:I12073"/>
    <mergeCell ref="A12038:I12038"/>
    <mergeCell ref="B12052:C12052"/>
    <mergeCell ref="H12150:H12151"/>
    <mergeCell ref="B12171:C12171"/>
    <mergeCell ref="B12148:C12148"/>
    <mergeCell ref="I12150:I12151"/>
    <mergeCell ref="B12174:C12175"/>
    <mergeCell ref="B12533:C12533"/>
    <mergeCell ref="B12540:C12540"/>
    <mergeCell ref="B12543:C12543"/>
    <mergeCell ref="B12526:C12526"/>
    <mergeCell ref="D12484:D12490"/>
    <mergeCell ref="B6942:C6942"/>
    <mergeCell ref="A12513:I12513"/>
    <mergeCell ref="B12156:C12156"/>
    <mergeCell ref="B12161:C12161"/>
    <mergeCell ref="B12166:C12166"/>
    <mergeCell ref="D12364:D12365"/>
    <mergeCell ref="B11514:C11514"/>
    <mergeCell ref="D12476:D12482"/>
    <mergeCell ref="B12420:C12420"/>
    <mergeCell ref="A12453:I12453"/>
    <mergeCell ref="A12562:I12562"/>
    <mergeCell ref="B12394:C12395"/>
    <mergeCell ref="B12390:C12390"/>
    <mergeCell ref="A12407:I12407"/>
    <mergeCell ref="D12376:D12377"/>
    <mergeCell ref="B12378:C12378"/>
    <mergeCell ref="D12386:D12391"/>
    <mergeCell ref="B12385:C12385"/>
    <mergeCell ref="B12369:C12369"/>
    <mergeCell ref="B12392:C12393"/>
    <mergeCell ref="B12427:C12427"/>
    <mergeCell ref="B12498:C12499"/>
    <mergeCell ref="B12501:C12502"/>
    <mergeCell ref="B12475:C12475"/>
    <mergeCell ref="B12483:C12483"/>
    <mergeCell ref="B12487:C12487"/>
    <mergeCell ref="B12491:C12491"/>
    <mergeCell ref="B12581:C12581"/>
    <mergeCell ref="B12545:C12545"/>
    <mergeCell ref="B12594:C12594"/>
    <mergeCell ref="B12606:C12607"/>
    <mergeCell ref="B12597:C12597"/>
    <mergeCell ref="B12592:C12592"/>
    <mergeCell ref="B12584:C12584"/>
    <mergeCell ref="B12587:C12587"/>
    <mergeCell ref="D12590:D12591"/>
    <mergeCell ref="A12615:I12615"/>
    <mergeCell ref="B12651:C12652"/>
    <mergeCell ref="A12660:I12660"/>
    <mergeCell ref="B12675:C12675"/>
    <mergeCell ref="B12805:C12807"/>
    <mergeCell ref="B12706:C12706"/>
    <mergeCell ref="B12711:C12711"/>
    <mergeCell ref="B12753:C12753"/>
    <mergeCell ref="B12628:C12628"/>
    <mergeCell ref="B12635:C12635"/>
    <mergeCell ref="B12765:C12765"/>
    <mergeCell ref="B12550:C12551"/>
    <mergeCell ref="A12741:I12741"/>
    <mergeCell ref="B13239:C13239"/>
    <mergeCell ref="A13262:I13262"/>
    <mergeCell ref="H13342:H13343"/>
    <mergeCell ref="B13296:C13296"/>
    <mergeCell ref="B13380:C13380"/>
    <mergeCell ref="B13465:C13465"/>
    <mergeCell ref="B13431:C13431"/>
    <mergeCell ref="B13381:C13381"/>
    <mergeCell ref="B13382:C13382"/>
    <mergeCell ref="A13451:I13451"/>
    <mergeCell ref="A13363:I13363"/>
    <mergeCell ref="B13376:C13376"/>
    <mergeCell ref="B13384:C13384"/>
    <mergeCell ref="B12981:C12981"/>
    <mergeCell ref="B13123:C13123"/>
    <mergeCell ref="A13005:I13005"/>
    <mergeCell ref="B13019:C13019"/>
    <mergeCell ref="A12955:I12955"/>
    <mergeCell ref="B12968:C12968"/>
    <mergeCell ref="B12973:C12973"/>
    <mergeCell ref="A13020:A13022"/>
    <mergeCell ref="A12871:I12871"/>
    <mergeCell ref="A12915:I12915"/>
    <mergeCell ref="B12927:C12927"/>
    <mergeCell ref="I12975:I12976"/>
    <mergeCell ref="C13020:C13022"/>
    <mergeCell ref="D13555:D13561"/>
    <mergeCell ref="B13642:C13642"/>
    <mergeCell ref="A13313:I13313"/>
    <mergeCell ref="B13325:C13325"/>
    <mergeCell ref="B13333:C13333"/>
    <mergeCell ref="I13342:I13343"/>
    <mergeCell ref="B13390:C13391"/>
    <mergeCell ref="B13472:C13472"/>
    <mergeCell ref="A13401:I13401"/>
    <mergeCell ref="B13415:C13415"/>
    <mergeCell ref="B13477:C13477"/>
    <mergeCell ref="A13579:I13579"/>
    <mergeCell ref="B13585:C13585"/>
    <mergeCell ref="B13592:C13592"/>
    <mergeCell ref="A13616:I13616"/>
    <mergeCell ref="A13495:I13495"/>
    <mergeCell ref="B13501:C13501"/>
    <mergeCell ref="B13509:C13509"/>
    <mergeCell ref="B13639:C13639"/>
    <mergeCell ref="A13217:I13217"/>
    <mergeCell ref="A13177:I13177"/>
    <mergeCell ref="B13156:C13156"/>
    <mergeCell ref="B13274:C13274"/>
    <mergeCell ref="B14124:C14125"/>
    <mergeCell ref="B13761:C13761"/>
    <mergeCell ref="B13736:C13737"/>
    <mergeCell ref="A13747:I13747"/>
    <mergeCell ref="G13735:H13735"/>
    <mergeCell ref="A14217:I14217"/>
    <mergeCell ref="B14249:C14249"/>
    <mergeCell ref="B13772:C13774"/>
    <mergeCell ref="B13764:C13764"/>
    <mergeCell ref="A13784:I13784"/>
    <mergeCell ref="I14382:I14383"/>
    <mergeCell ref="B14286:C14286"/>
    <mergeCell ref="B14288:C14288"/>
    <mergeCell ref="B14229:C14229"/>
    <mergeCell ref="A13834:I13834"/>
    <mergeCell ref="B14233:C14233"/>
    <mergeCell ref="B14240:C14240"/>
    <mergeCell ref="B14246:C14246"/>
    <mergeCell ref="B13797:C13797"/>
    <mergeCell ref="A13950:I13950"/>
    <mergeCell ref="A14055:I14055"/>
    <mergeCell ref="B14030:C14030"/>
    <mergeCell ref="B13848:C13848"/>
    <mergeCell ref="B13856:C13856"/>
    <mergeCell ref="A13911:I13911"/>
    <mergeCell ref="B13925:C13925"/>
    <mergeCell ref="A13874:I13874"/>
    <mergeCell ref="B13886:C13886"/>
    <mergeCell ref="I14283:I14284"/>
    <mergeCell ref="H14283:H14284"/>
    <mergeCell ref="B14281:C14281"/>
    <mergeCell ref="B13819:C13819"/>
    <mergeCell ref="H14423:H14425"/>
    <mergeCell ref="A14455:I14455"/>
    <mergeCell ref="C14423:C14425"/>
    <mergeCell ref="B14319:C14319"/>
    <mergeCell ref="A14357:I14357"/>
    <mergeCell ref="B14422:C14422"/>
    <mergeCell ref="B14519:C14519"/>
    <mergeCell ref="B14492:C14492"/>
    <mergeCell ref="A14757:I14757"/>
    <mergeCell ref="B14823:C14823"/>
    <mergeCell ref="A14817:I14817"/>
    <mergeCell ref="B14737:C14737"/>
    <mergeCell ref="B14739:C14743"/>
    <mergeCell ref="B14630:C14630"/>
    <mergeCell ref="B14640:C14640"/>
    <mergeCell ref="B14763:C14763"/>
    <mergeCell ref="B14770:C14770"/>
    <mergeCell ref="A14722:I14722"/>
    <mergeCell ref="H14382:H14383"/>
    <mergeCell ref="B14553:C14553"/>
    <mergeCell ref="B14744:C14746"/>
    <mergeCell ref="B14663:C14663"/>
    <mergeCell ref="A14685:I14685"/>
    <mergeCell ref="B14699:C14699"/>
    <mergeCell ref="B14606:C14606"/>
    <mergeCell ref="B14569:C14569"/>
    <mergeCell ref="B14648:C14648"/>
    <mergeCell ref="D14643:D14644"/>
    <mergeCell ref="B14672:C14674"/>
    <mergeCell ref="A14539:I14539"/>
    <mergeCell ref="B14735:C14735"/>
    <mergeCell ref="B14567:C14567"/>
    <mergeCell ref="A14830:I14830"/>
    <mergeCell ref="A14831:I14831"/>
    <mergeCell ref="B14844:C14844"/>
    <mergeCell ref="B14838:C14838"/>
    <mergeCell ref="A14832:I14832"/>
    <mergeCell ref="B14795:C14795"/>
    <mergeCell ref="B14970:C14970"/>
    <mergeCell ref="B14989:C14991"/>
    <mergeCell ref="B14949:C14950"/>
    <mergeCell ref="B14972:C14972"/>
    <mergeCell ref="B14978:C14978"/>
    <mergeCell ref="B14981:C14981"/>
    <mergeCell ref="A14957:I14957"/>
    <mergeCell ref="B15015:C15015"/>
    <mergeCell ref="A15040:I15040"/>
    <mergeCell ref="A15333:I15333"/>
    <mergeCell ref="A15334:I15334"/>
    <mergeCell ref="H15095:H15096"/>
    <mergeCell ref="B15053:C15053"/>
    <mergeCell ref="B15169:C15169"/>
    <mergeCell ref="C15095:C15096"/>
    <mergeCell ref="B15215:C15215"/>
    <mergeCell ref="B15112:C15113"/>
    <mergeCell ref="B15250:C15250"/>
    <mergeCell ref="B15212:C15212"/>
    <mergeCell ref="B15300:C15300"/>
    <mergeCell ref="A15273:I15273"/>
    <mergeCell ref="B15208:C15208"/>
    <mergeCell ref="A15233:I15233"/>
    <mergeCell ref="A15122:I15122"/>
    <mergeCell ref="B14855:C14856"/>
    <mergeCell ref="D15105:D15107"/>
    <mergeCell ref="B15575:C15575"/>
    <mergeCell ref="D15608:D15612"/>
    <mergeCell ref="D15568:D15581"/>
    <mergeCell ref="B15568:C15568"/>
    <mergeCell ref="A15688:I15688"/>
    <mergeCell ref="D15620:D15621"/>
    <mergeCell ref="B15625:C15625"/>
    <mergeCell ref="B16151:C16151"/>
    <mergeCell ref="B16154:C16154"/>
    <mergeCell ref="B16161:C16161"/>
    <mergeCell ref="B15491:C15491"/>
    <mergeCell ref="B15464:C15465"/>
    <mergeCell ref="A15411:I15411"/>
    <mergeCell ref="A15656:I15656"/>
    <mergeCell ref="B15668:C15668"/>
    <mergeCell ref="B15742:C15742"/>
    <mergeCell ref="B15774:C15774"/>
    <mergeCell ref="B15803:C15803"/>
    <mergeCell ref="B15713:C15715"/>
    <mergeCell ref="A15724:I15724"/>
    <mergeCell ref="B15622:C15622"/>
    <mergeCell ref="D15617:D15618"/>
    <mergeCell ref="B15638:C15638"/>
    <mergeCell ref="B15582:C15583"/>
    <mergeCell ref="B15644:C15646"/>
    <mergeCell ref="B15702:C15702"/>
    <mergeCell ref="B15679:C15680"/>
    <mergeCell ref="A15593:I15593"/>
    <mergeCell ref="B15599:C15599"/>
    <mergeCell ref="B15607:C15607"/>
    <mergeCell ref="B15738:C15738"/>
    <mergeCell ref="A15797:I15797"/>
    <mergeCell ref="B16782:C16782"/>
    <mergeCell ref="B16784:C16784"/>
    <mergeCell ref="A14406:I14406"/>
    <mergeCell ref="B15008:C15008"/>
    <mergeCell ref="B15134:C15134"/>
    <mergeCell ref="A14423:A14425"/>
    <mergeCell ref="B15247:C15247"/>
    <mergeCell ref="B15295:C15295"/>
    <mergeCell ref="B15297:C15297"/>
    <mergeCell ref="B14481:C14481"/>
    <mergeCell ref="B15108:C15108"/>
    <mergeCell ref="B15024:C15026"/>
    <mergeCell ref="B15063:C15064"/>
    <mergeCell ref="B16562:C16562"/>
    <mergeCell ref="C15067:D15067"/>
    <mergeCell ref="B15423:C15423"/>
    <mergeCell ref="B15356:C15356"/>
    <mergeCell ref="B15176:C15176"/>
    <mergeCell ref="A15196:I15196"/>
    <mergeCell ref="B15367:C15367"/>
    <mergeCell ref="B15444:C15444"/>
    <mergeCell ref="B15430:C15430"/>
    <mergeCell ref="B15488:C15488"/>
    <mergeCell ref="B15360:C15360"/>
    <mergeCell ref="B15399:C15400"/>
    <mergeCell ref="B15370:C15370"/>
    <mergeCell ref="B15383:C15383"/>
    <mergeCell ref="B15394:C15394"/>
    <mergeCell ref="B15375:C15375"/>
    <mergeCell ref="B16163:C16163"/>
    <mergeCell ref="A16139:I16139"/>
    <mergeCell ref="B15573:C15573"/>
    <mergeCell ref="B15094:C15094"/>
    <mergeCell ref="B15097:C15097"/>
    <mergeCell ref="B17360:C17362"/>
    <mergeCell ref="B17148:C17148"/>
    <mergeCell ref="B17349:C17349"/>
    <mergeCell ref="A17335:I17335"/>
    <mergeCell ref="A17219:I17219"/>
    <mergeCell ref="B17225:C17225"/>
    <mergeCell ref="B17122:C17124"/>
    <mergeCell ref="B17272:C17272"/>
    <mergeCell ref="B17115:C17115"/>
    <mergeCell ref="B17152:C17152"/>
    <mergeCell ref="A17179:I17179"/>
    <mergeCell ref="B17198:C17198"/>
    <mergeCell ref="B17207:C17207"/>
    <mergeCell ref="B17195:C17195"/>
    <mergeCell ref="B17201:C17201"/>
    <mergeCell ref="A16453:I16453"/>
    <mergeCell ref="B17092:C17094"/>
    <mergeCell ref="B16466:C16466"/>
    <mergeCell ref="B16471:C16471"/>
    <mergeCell ref="B16477:C16477"/>
    <mergeCell ref="A16548:I16548"/>
    <mergeCell ref="A16300:I16300"/>
    <mergeCell ref="A16595:I16595"/>
    <mergeCell ref="A16687:I16687"/>
    <mergeCell ref="B16701:C16701"/>
    <mergeCell ref="B16703:C16703"/>
    <mergeCell ref="B16786:C16786"/>
    <mergeCell ref="B16744:C16744"/>
    <mergeCell ref="B16746:C16746"/>
    <mergeCell ref="A16768:I16768"/>
    <mergeCell ref="B17322:C17324"/>
    <mergeCell ref="B18490:C18490"/>
    <mergeCell ref="B18438:C18438"/>
    <mergeCell ref="B18401:C18401"/>
    <mergeCell ref="B18496:C18496"/>
    <mergeCell ref="B18189:C18189"/>
    <mergeCell ref="A18517:I18517"/>
    <mergeCell ref="I17930:I17932"/>
    <mergeCell ref="B17588:C17588"/>
    <mergeCell ref="B17709:C17709"/>
    <mergeCell ref="B17707:C17707"/>
    <mergeCell ref="B17670:C17670"/>
    <mergeCell ref="B17060:C17060"/>
    <mergeCell ref="A17103:I17103"/>
    <mergeCell ref="A18071:I18071"/>
    <mergeCell ref="D18035:D18036"/>
    <mergeCell ref="B18011:C18011"/>
    <mergeCell ref="B18023:C18023"/>
    <mergeCell ref="B18029:C18029"/>
    <mergeCell ref="B17548:C17548"/>
    <mergeCell ref="B17550:C17550"/>
    <mergeCell ref="B17661:C17661"/>
    <mergeCell ref="B17847:C17848"/>
    <mergeCell ref="B17789:C17789"/>
    <mergeCell ref="B17212:C17213"/>
    <mergeCell ref="B17705:C17705"/>
    <mergeCell ref="B17868:C17868"/>
    <mergeCell ref="B17583:C17583"/>
    <mergeCell ref="B17746:C17746"/>
    <mergeCell ref="B18034:C18034"/>
    <mergeCell ref="B18037:C18037"/>
    <mergeCell ref="B18058:C18059"/>
    <mergeCell ref="B16275:C16275"/>
    <mergeCell ref="B18646:C18646"/>
    <mergeCell ref="A18599:I18599"/>
    <mergeCell ref="B18795:C18795"/>
    <mergeCell ref="B18085:C18085"/>
    <mergeCell ref="A18127:I18127"/>
    <mergeCell ref="A18473:I18473"/>
    <mergeCell ref="A18379:I18379"/>
    <mergeCell ref="B18194:C18194"/>
    <mergeCell ref="B18351:C18351"/>
    <mergeCell ref="A18218:I18218"/>
    <mergeCell ref="B18183:C18183"/>
    <mergeCell ref="B17975:C17979"/>
    <mergeCell ref="B17963:C17963"/>
    <mergeCell ref="A17466:I17466"/>
    <mergeCell ref="B17656:C17656"/>
    <mergeCell ref="B17581:C17581"/>
    <mergeCell ref="A18426:I18426"/>
    <mergeCell ref="B18055:C18055"/>
    <mergeCell ref="D18046:D18053"/>
    <mergeCell ref="A17813:I17813"/>
    <mergeCell ref="H17930:H17932"/>
    <mergeCell ref="B17929:C17929"/>
    <mergeCell ref="A17994:I17994"/>
    <mergeCell ref="B17442:C17442"/>
    <mergeCell ref="B17391:C17391"/>
    <mergeCell ref="B17311:C17311"/>
    <mergeCell ref="B18149:C18149"/>
    <mergeCell ref="B17939:C17940"/>
    <mergeCell ref="D17071:D17072"/>
    <mergeCell ref="A16892:I16892"/>
    <mergeCell ref="B17245:C17247"/>
    <mergeCell ref="B18860:C18861"/>
    <mergeCell ref="B18570:C18570"/>
    <mergeCell ref="B18581:C18581"/>
    <mergeCell ref="D18805:D18807"/>
    <mergeCell ref="B18814:C18814"/>
    <mergeCell ref="B18661:C18663"/>
    <mergeCell ref="A18631:I18631"/>
    <mergeCell ref="B19174:C19174"/>
    <mergeCell ref="A18949:I18949"/>
    <mergeCell ref="B19044:C19044"/>
    <mergeCell ref="B18965:C18965"/>
    <mergeCell ref="A18986:I18986"/>
    <mergeCell ref="A18870:I18870"/>
    <mergeCell ref="B18882:C18882"/>
    <mergeCell ref="A18904:I18904"/>
    <mergeCell ref="B18917:C18917"/>
    <mergeCell ref="B18923:C18923"/>
    <mergeCell ref="B18963:C18963"/>
    <mergeCell ref="B19101:C19101"/>
    <mergeCell ref="B19103:C19103"/>
    <mergeCell ref="B19061:C19062"/>
    <mergeCell ref="B18967:C18967"/>
    <mergeCell ref="B18776:C18777"/>
    <mergeCell ref="A18837:I18837"/>
    <mergeCell ref="B18851:C18851"/>
    <mergeCell ref="B19002:C19002"/>
    <mergeCell ref="A19076:I19076"/>
    <mergeCell ref="B19094:C19094"/>
    <mergeCell ref="B19600:C19600"/>
    <mergeCell ref="B19608:C19608"/>
    <mergeCell ref="B19613:C19613"/>
    <mergeCell ref="A19578:I19578"/>
    <mergeCell ref="B19621:C19621"/>
    <mergeCell ref="B19623:C19623"/>
    <mergeCell ref="C19667:D19667"/>
    <mergeCell ref="B19281:C19281"/>
    <mergeCell ref="B19283:C19283"/>
    <mergeCell ref="A19457:I19457"/>
    <mergeCell ref="B19285:C19285"/>
    <mergeCell ref="B19547:C19547"/>
    <mergeCell ref="A19308:I19308"/>
    <mergeCell ref="B19998:C19998"/>
    <mergeCell ref="A20493:I20493"/>
    <mergeCell ref="A20404:I20404"/>
    <mergeCell ref="B20416:C20416"/>
    <mergeCell ref="B19604:C19604"/>
    <mergeCell ref="B19569:C19569"/>
    <mergeCell ref="B19373:C19373"/>
    <mergeCell ref="B19375:C19375"/>
    <mergeCell ref="A19425:I19425"/>
    <mergeCell ref="A19398:I19398"/>
    <mergeCell ref="B19584:C19584"/>
    <mergeCell ref="B20022:C20023"/>
    <mergeCell ref="A20032:I20032"/>
    <mergeCell ref="B20293:C20293"/>
    <mergeCell ref="B20006:C20006"/>
    <mergeCell ref="A20148:I20148"/>
    <mergeCell ref="A20110:I20110"/>
    <mergeCell ref="B20197:C20197"/>
    <mergeCell ref="B20161:C20161"/>
    <mergeCell ref="B20229:C20229"/>
    <mergeCell ref="B20077:C20077"/>
    <mergeCell ref="B20204:C20204"/>
    <mergeCell ref="B20237:C20237"/>
    <mergeCell ref="A20184:I20184"/>
    <mergeCell ref="B20220:C20220"/>
    <mergeCell ref="B20254:C20254"/>
    <mergeCell ref="B20243:C20243"/>
    <mergeCell ref="B20252:C20252"/>
    <mergeCell ref="B20008:C20008"/>
    <mergeCell ref="B20154:C20154"/>
    <mergeCell ref="B20095:C20097"/>
    <mergeCell ref="B20122:C20122"/>
    <mergeCell ref="B20018:C20018"/>
    <mergeCell ref="B20289:C20289"/>
    <mergeCell ref="B20291:C20291"/>
    <mergeCell ref="B20209:C20209"/>
    <mergeCell ref="B20214:C20214"/>
    <mergeCell ref="B17446:C17446"/>
    <mergeCell ref="A21637:I21637"/>
    <mergeCell ref="B16918:C16918"/>
    <mergeCell ref="B18147:C18147"/>
    <mergeCell ref="B15099:C15099"/>
    <mergeCell ref="B15091:C15091"/>
    <mergeCell ref="A15078:I15078"/>
    <mergeCell ref="A15002:I15002"/>
    <mergeCell ref="B16870:C16870"/>
    <mergeCell ref="A16853:I16853"/>
    <mergeCell ref="B16866:C16866"/>
    <mergeCell ref="B16868:C16868"/>
    <mergeCell ref="B16510:C16510"/>
    <mergeCell ref="A16732:I16732"/>
    <mergeCell ref="B16656:C16656"/>
    <mergeCell ref="B16832:C16832"/>
    <mergeCell ref="B18310:C18310"/>
    <mergeCell ref="B16925:C16925"/>
    <mergeCell ref="B16928:C16928"/>
    <mergeCell ref="B16930:C16930"/>
    <mergeCell ref="B16950:C16951"/>
    <mergeCell ref="A17856:I17856"/>
    <mergeCell ref="B17826:C17826"/>
    <mergeCell ref="B20336:C20337"/>
    <mergeCell ref="B20384:C20384"/>
    <mergeCell ref="B20538:C20538"/>
    <mergeCell ref="H20661:H20663"/>
    <mergeCell ref="B20549:C20549"/>
    <mergeCell ref="A20455:I20455"/>
    <mergeCell ref="B20467:C20467"/>
    <mergeCell ref="A17297:I17297"/>
    <mergeCell ref="B17444:C17444"/>
    <mergeCell ref="B21695:C21695"/>
    <mergeCell ref="B21593:C21593"/>
    <mergeCell ref="B21668:C21668"/>
    <mergeCell ref="B21602:C21602"/>
    <mergeCell ref="B21609:C21609"/>
    <mergeCell ref="B21612:C21612"/>
    <mergeCell ref="B21614:C21614"/>
    <mergeCell ref="B21664:C21664"/>
    <mergeCell ref="B20805:C20805"/>
    <mergeCell ref="B21571:C21571"/>
    <mergeCell ref="B21083:C21086"/>
    <mergeCell ref="B21026:C21026"/>
    <mergeCell ref="B21066:C21066"/>
    <mergeCell ref="B21074:C21074"/>
    <mergeCell ref="B21076:C21076"/>
    <mergeCell ref="B21078:C21078"/>
    <mergeCell ref="B20822:C20822"/>
    <mergeCell ref="B20831:C20831"/>
    <mergeCell ref="A20953:I20953"/>
    <mergeCell ref="A21047:I21047"/>
    <mergeCell ref="A21131:I21131"/>
    <mergeCell ref="D20827:D20830"/>
    <mergeCell ref="D20823:D20824"/>
    <mergeCell ref="D20820:D20821"/>
    <mergeCell ref="D20807:D20811"/>
    <mergeCell ref="A20851:I20851"/>
    <mergeCell ref="B20864:C20864"/>
    <mergeCell ref="B20817:C20817"/>
    <mergeCell ref="B20836:C20837"/>
    <mergeCell ref="B20813:C20813"/>
    <mergeCell ref="B20819:C20819"/>
    <mergeCell ref="B21551:C21551"/>
    <mergeCell ref="D21613:D21615"/>
    <mergeCell ref="B21029:C21029"/>
    <mergeCell ref="B20970:C20970"/>
    <mergeCell ref="B21569:C21569"/>
    <mergeCell ref="B20556:C20557"/>
    <mergeCell ref="A20569:I20569"/>
    <mergeCell ref="B20641:C20642"/>
    <mergeCell ref="B20613:C20613"/>
    <mergeCell ref="B20626:C20626"/>
    <mergeCell ref="B21760:C21762"/>
    <mergeCell ref="B21745:C21745"/>
    <mergeCell ref="B21749:C21749"/>
    <mergeCell ref="B21753:C21753"/>
    <mergeCell ref="B21756:C21756"/>
    <mergeCell ref="B22006:C22007"/>
    <mergeCell ref="B21986:C21986"/>
    <mergeCell ref="A21879:I21879"/>
    <mergeCell ref="B21751:C21751"/>
    <mergeCell ref="B21997:C21997"/>
    <mergeCell ref="A21721:I21721"/>
    <mergeCell ref="B21727:C21727"/>
    <mergeCell ref="B21742:C21742"/>
    <mergeCell ref="B21734:C21734"/>
    <mergeCell ref="A21917:I21917"/>
    <mergeCell ref="B21929:C21929"/>
    <mergeCell ref="B21854:C21854"/>
    <mergeCell ref="B21856:C21856"/>
    <mergeCell ref="B21861:C21861"/>
    <mergeCell ref="B21859:C21859"/>
    <mergeCell ref="B21897:C21897"/>
    <mergeCell ref="B21895:C21895"/>
    <mergeCell ref="B20581:C20581"/>
    <mergeCell ref="A22103:I22103"/>
    <mergeCell ref="B22115:C22115"/>
    <mergeCell ref="B22041:C22041"/>
    <mergeCell ref="B22186:C22186"/>
    <mergeCell ref="B22189:C22189"/>
    <mergeCell ref="B22193:C22193"/>
    <mergeCell ref="B22250:C22250"/>
    <mergeCell ref="B22222:C22223"/>
    <mergeCell ref="B22255:C22256"/>
    <mergeCell ref="B22134:C22134"/>
    <mergeCell ref="B22136:C22136"/>
    <mergeCell ref="B22140:C22140"/>
    <mergeCell ref="B22142:C22142"/>
    <mergeCell ref="A22153:I22153"/>
    <mergeCell ref="B22176:C22176"/>
    <mergeCell ref="B22183:C22183"/>
    <mergeCell ref="B21349:C21352"/>
    <mergeCell ref="B22205:C22205"/>
    <mergeCell ref="B22210:C22210"/>
    <mergeCell ref="B22212:C22212"/>
    <mergeCell ref="B22214:C22214"/>
    <mergeCell ref="A22238:I22238"/>
    <mergeCell ref="B22159:C22159"/>
    <mergeCell ref="B22200:C22200"/>
    <mergeCell ref="A22059:I22059"/>
    <mergeCell ref="B22071:C22071"/>
    <mergeCell ref="B21653:C21653"/>
    <mergeCell ref="A22015:I22015"/>
    <mergeCell ref="B22027:C22027"/>
    <mergeCell ref="B21700:C21700"/>
    <mergeCell ref="B21643:C21643"/>
    <mergeCell ref="B21650:C21650"/>
  </mergeCells>
  <pageMargins left="0.9" right="0.5" top="0.5" bottom="0.5" header="0.3" footer="0.3"/>
  <pageSetup paperSize="9" scale="90" orientation="portrait" r:id="rId13"/>
  <legacy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92DC-B13B-458C-869C-67631558D432}">
  <dimension ref="A1:F21"/>
  <sheetViews>
    <sheetView workbookViewId="0">
      <selection activeCell="D21" sqref="D21"/>
    </sheetView>
  </sheetViews>
  <sheetFormatPr defaultRowHeight="15"/>
  <cols>
    <col min="1" max="1" width="57.140625" customWidth="1"/>
    <col min="2" max="2" width="17.140625" customWidth="1"/>
    <col min="4" max="4" width="32.5703125" customWidth="1"/>
    <col min="5" max="6" width="21" customWidth="1"/>
  </cols>
  <sheetData>
    <row r="1" spans="1:6" ht="17.25">
      <c r="A1" s="1543" t="s">
        <v>6432</v>
      </c>
      <c r="B1" s="1544"/>
      <c r="C1" s="1544"/>
      <c r="D1" s="1544"/>
      <c r="E1" s="1544"/>
      <c r="F1" s="1544"/>
    </row>
    <row r="3" spans="1:6">
      <c r="A3" t="s">
        <v>6433</v>
      </c>
      <c r="B3" t="s">
        <v>4324</v>
      </c>
    </row>
    <row r="5" spans="1:6">
      <c r="A5" s="1542" t="s">
        <v>6434</v>
      </c>
      <c r="D5" s="254" t="s">
        <v>6449</v>
      </c>
      <c r="E5" s="254" t="s">
        <v>6093</v>
      </c>
      <c r="F5" s="254" t="s">
        <v>6450</v>
      </c>
    </row>
    <row r="6" spans="1:6">
      <c r="A6" t="s">
        <v>6435</v>
      </c>
      <c r="B6">
        <f>COUNTIF(CHALLAN!$C$2:$C$22278,"*"&amp;TRIM($B$3)&amp;"*")</f>
        <v>0</v>
      </c>
      <c r="D6" t="str" cm="1">
        <f t="array" ref="D6">IFERROR(_xlfn._xlws.FILTER(CHALLAN!$W$2:$W$22278,(CHALLAN!$Y$2:$Y$22278=TRIM($B$3))*(CHALLAN!$X$2:$X$22278=0)),"none")</f>
        <v>none</v>
      </c>
      <c r="E6" t="str" cm="1">
        <f t="array" ref="E6">IFERROR(_xlfn._xlws.FILTER(CHALLAN!$Z$2:$Z$22278,(CHALLAN!$Y$2:$Y$22278=TRIM($B$3))*(CHALLAN!$X$2:$X$22278=0)),"")</f>
        <v/>
      </c>
      <c r="F6" t="str" cm="1">
        <f t="array" ref="F6">IFERROR(_xlfn._xlws.FILTER(ROW(CHALLAN!$Y$2:$Y$22278),(CHALLAN!$Y$2:$Y$22278=TRIM($B$3))*(CHALLAN!$X$2:$X$22278=0)),"")</f>
        <v/>
      </c>
    </row>
    <row r="7" spans="1:6">
      <c r="A7" t="s">
        <v>6436</v>
      </c>
      <c r="B7">
        <f>COUNTIF(CHALLAN!$C$2:$C$22278,TRIM($B$3))</f>
        <v>0</v>
      </c>
    </row>
    <row r="8" spans="1:6">
      <c r="A8" t="s">
        <v>6437</v>
      </c>
      <c r="B8">
        <f>SUMIF(CHALLAN!$C$2:$C$22278,TRIM($B$3),CHALLAN!$G$2:$G$22278)</f>
        <v>0</v>
      </c>
    </row>
    <row r="10" spans="1:6">
      <c r="A10" s="1542" t="s">
        <v>6438</v>
      </c>
    </row>
    <row r="11" spans="1:6">
      <c r="A11" t="s">
        <v>6439</v>
      </c>
      <c r="B11">
        <f>COUNTIFS(CHALLAN!$Y$2:$Y$22278,TRIM($B$3),CHALLAN!$X$2:$X$22278,0)</f>
        <v>0</v>
      </c>
    </row>
    <row r="12" spans="1:6">
      <c r="A12" t="s">
        <v>6440</v>
      </c>
      <c r="B12" s="254">
        <f>SUMIFS(CHALLAN!$Z$2:$Z$22278,CHALLAN!$Y$2:$Y$22278,TRIM($B$3),CHALLAN!$X$2:$X$22278,0)</f>
        <v>0</v>
      </c>
    </row>
    <row r="13" spans="1:6">
      <c r="A13" t="s">
        <v>6441</v>
      </c>
      <c r="B13">
        <f>COUNTIFS(CHALLAN!$Y$2:$Y$22278,TRIM($B$3),CHALLAN!$X$2:$X$22278,1)</f>
        <v>0</v>
      </c>
    </row>
    <row r="14" spans="1:6">
      <c r="A14" t="s">
        <v>6442</v>
      </c>
      <c r="B14">
        <f>SUMIFS(CHALLAN!$Z$2:$Z$22278,CHALLAN!$Y$2:$Y$22278,TRIM($B$3),CHALLAN!$X$2:$X$22278,1)</f>
        <v>0</v>
      </c>
    </row>
    <row r="15" spans="1:6">
      <c r="A15" t="s">
        <v>6443</v>
      </c>
      <c r="B15">
        <f>COUNTIF(CHALLAN!$Y$2:$Y$22278,TRIM($B$3))</f>
        <v>0</v>
      </c>
    </row>
    <row r="17" spans="1:2">
      <c r="A17" s="1542" t="s">
        <v>6444</v>
      </c>
    </row>
    <row r="18" spans="1:2">
      <c r="A18" t="s">
        <v>6445</v>
      </c>
      <c r="B18" t="str">
        <f>IFERROR(MATCH(TRIM($B$3),Recon!$C$2:$C$223,0)+1,"not on list")</f>
        <v>not on list</v>
      </c>
    </row>
    <row r="19" spans="1:2">
      <c r="A19" t="s">
        <v>6446</v>
      </c>
      <c r="B19" t="str">
        <f>IFERROR(INDEX(Recon!$B$2:$B$223,MATCH(TRIM($B$3),Recon!$C$2:$C$223,0)),"-")</f>
        <v>-</v>
      </c>
    </row>
    <row r="20" spans="1:2">
      <c r="A20" t="s">
        <v>6447</v>
      </c>
      <c r="B20" t="str">
        <f>IFERROR(INDEX(Recon!$D$2:$D$223,MATCH(TRIM($B$3),Recon!$C$2:$C$223,0)),"-")</f>
        <v>-</v>
      </c>
    </row>
    <row r="21" spans="1:2">
      <c r="A21" t="s">
        <v>6448</v>
      </c>
      <c r="B21" t="str">
        <f>IF(ISNUMBER($B$20),$B$12-$B$20,"-")</f>
        <v>-</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62FD4-E887-4ECA-833A-C89CD4D5DC54}">
  <dimension ref="A1:BJ1214"/>
  <sheetViews>
    <sheetView topLeftCell="O1" workbookViewId="0">
      <selection activeCell="H2" sqref="H2:AI3"/>
    </sheetView>
  </sheetViews>
  <sheetFormatPr defaultColWidth="9.140625" defaultRowHeight="15"/>
  <cols>
    <col min="1" max="1" width="12.28515625" style="192" customWidth="1"/>
    <col min="2" max="2" width="18.85546875" style="99" customWidth="1"/>
    <col min="3" max="3" width="17.140625" style="99" customWidth="1"/>
    <col min="4" max="4" width="29" style="99" customWidth="1"/>
    <col min="5" max="5" width="11.7109375" style="1023" customWidth="1"/>
    <col min="6" max="7" width="9.140625" style="99"/>
    <col min="8" max="8" width="12.42578125" style="99" customWidth="1"/>
    <col min="9" max="20" width="9.140625" style="99"/>
    <col min="21" max="21" width="9.140625" style="69"/>
    <col min="22" max="25" width="9.140625" style="99"/>
    <col min="26" max="26" width="9.85546875" style="99" customWidth="1"/>
    <col min="27" max="35" width="9.140625" style="99"/>
    <col min="36" max="36" width="11.5703125" style="69" customWidth="1"/>
    <col min="37" max="37" width="9.140625" style="69"/>
    <col min="38" max="38" width="9.5703125" style="69" bestFit="1" customWidth="1"/>
    <col min="39" max="16384" width="9.140625" style="99"/>
  </cols>
  <sheetData>
    <row r="1" spans="1:38" s="890" customFormat="1" ht="26.25">
      <c r="A1" s="889"/>
      <c r="E1" s="891"/>
      <c r="H1" s="897">
        <v>107</v>
      </c>
      <c r="I1" s="897">
        <v>108</v>
      </c>
      <c r="J1" s="897">
        <v>109</v>
      </c>
      <c r="K1" s="897">
        <v>110</v>
      </c>
      <c r="L1" s="897">
        <v>111</v>
      </c>
      <c r="M1" s="897">
        <v>112</v>
      </c>
      <c r="N1" s="897">
        <v>113</v>
      </c>
      <c r="O1" s="897">
        <v>114</v>
      </c>
      <c r="P1" s="897">
        <v>115</v>
      </c>
      <c r="Q1" s="897">
        <v>116</v>
      </c>
      <c r="R1" s="897">
        <v>117</v>
      </c>
      <c r="S1" s="897">
        <v>118</v>
      </c>
      <c r="T1" s="897">
        <v>119</v>
      </c>
      <c r="U1" s="1124"/>
      <c r="V1" s="897"/>
      <c r="W1" s="897">
        <v>122</v>
      </c>
      <c r="X1" s="897">
        <v>123</v>
      </c>
      <c r="Y1" s="897">
        <v>124</v>
      </c>
      <c r="Z1" s="897">
        <v>125</v>
      </c>
      <c r="AA1" s="897">
        <v>126</v>
      </c>
      <c r="AB1" s="897">
        <v>127</v>
      </c>
      <c r="AC1" s="897">
        <v>128</v>
      </c>
      <c r="AD1" s="897">
        <v>129</v>
      </c>
      <c r="AE1" s="897">
        <v>130</v>
      </c>
      <c r="AF1" s="897">
        <v>131</v>
      </c>
      <c r="AG1" s="897">
        <v>132</v>
      </c>
      <c r="AH1" s="897">
        <v>133</v>
      </c>
      <c r="AI1" s="897">
        <v>134</v>
      </c>
      <c r="AJ1" s="892"/>
      <c r="AK1" s="892"/>
      <c r="AL1" s="892"/>
    </row>
    <row r="2" spans="1:38" s="898" customFormat="1" ht="55.5" customHeight="1">
      <c r="A2" s="898" t="s">
        <v>2969</v>
      </c>
      <c r="B2" s="898" t="s">
        <v>2994</v>
      </c>
      <c r="C2" s="898" t="s">
        <v>2844</v>
      </c>
      <c r="D2" s="899" t="s">
        <v>2995</v>
      </c>
      <c r="E2" s="900"/>
      <c r="H2" s="904" t="s">
        <v>3504</v>
      </c>
      <c r="I2" s="904" t="s">
        <v>3505</v>
      </c>
      <c r="J2" s="904" t="s">
        <v>3506</v>
      </c>
      <c r="K2" s="904" t="s">
        <v>3507</v>
      </c>
      <c r="L2" s="904" t="s">
        <v>3508</v>
      </c>
      <c r="M2" s="904" t="s">
        <v>1205</v>
      </c>
      <c r="N2" s="904" t="s">
        <v>3509</v>
      </c>
      <c r="O2" s="904" t="s">
        <v>2838</v>
      </c>
      <c r="P2" s="904" t="s">
        <v>3510</v>
      </c>
      <c r="Q2" s="904" t="s">
        <v>3511</v>
      </c>
      <c r="R2" s="904" t="s">
        <v>2598</v>
      </c>
      <c r="S2" s="904" t="s">
        <v>3512</v>
      </c>
      <c r="T2" s="904" t="s">
        <v>3513</v>
      </c>
      <c r="U2" s="906" t="s">
        <v>3514</v>
      </c>
      <c r="V2" s="904"/>
      <c r="W2" s="904" t="s">
        <v>3515</v>
      </c>
      <c r="X2" s="904" t="s">
        <v>3516</v>
      </c>
      <c r="Y2" s="904" t="s">
        <v>3517</v>
      </c>
      <c r="Z2" s="904" t="s">
        <v>416</v>
      </c>
      <c r="AA2" s="904" t="s">
        <v>3518</v>
      </c>
      <c r="AB2" s="904" t="s">
        <v>958</v>
      </c>
      <c r="AC2" s="904" t="s">
        <v>1313</v>
      </c>
      <c r="AD2" s="904" t="s">
        <v>957</v>
      </c>
      <c r="AE2" s="904" t="s">
        <v>3519</v>
      </c>
      <c r="AF2" s="904" t="s">
        <v>3520</v>
      </c>
      <c r="AG2" s="904" t="s">
        <v>3521</v>
      </c>
      <c r="AH2" s="904" t="s">
        <v>3522</v>
      </c>
      <c r="AI2" s="904" t="s">
        <v>3523</v>
      </c>
      <c r="AJ2" s="901" t="s">
        <v>19</v>
      </c>
      <c r="AK2" s="901" t="s">
        <v>317</v>
      </c>
      <c r="AL2" s="901" t="s">
        <v>3524</v>
      </c>
    </row>
    <row r="3" spans="1:38" s="910" customFormat="1" ht="27">
      <c r="D3" s="911"/>
      <c r="E3" s="912"/>
      <c r="K3" s="1125" t="s">
        <v>3525</v>
      </c>
      <c r="N3" s="1125" t="s">
        <v>3525</v>
      </c>
      <c r="Q3" s="1126"/>
      <c r="S3" s="1126"/>
      <c r="T3" s="1125" t="s">
        <v>3525</v>
      </c>
      <c r="U3" s="913"/>
      <c r="V3" s="916"/>
      <c r="W3" s="917"/>
      <c r="X3" s="916"/>
      <c r="Y3" s="916"/>
      <c r="Z3" s="916"/>
      <c r="AA3" s="917" t="s">
        <v>3526</v>
      </c>
      <c r="AB3" s="916"/>
      <c r="AC3" s="916"/>
      <c r="AD3" s="916"/>
      <c r="AJ3" s="913"/>
      <c r="AK3" s="913"/>
      <c r="AL3" s="913"/>
    </row>
    <row r="4" spans="1:38" s="919" customFormat="1">
      <c r="A4" s="919" t="s">
        <v>3273</v>
      </c>
      <c r="E4" s="920"/>
      <c r="H4" s="1127">
        <v>10</v>
      </c>
      <c r="I4" s="1127">
        <v>10</v>
      </c>
      <c r="J4" s="1127">
        <v>10</v>
      </c>
      <c r="K4" s="1127">
        <v>10</v>
      </c>
      <c r="L4" s="1127">
        <v>10</v>
      </c>
      <c r="M4" s="1127">
        <v>10</v>
      </c>
      <c r="N4" s="1127">
        <v>10</v>
      </c>
      <c r="O4" s="1127">
        <v>10</v>
      </c>
      <c r="P4" s="1127">
        <v>10</v>
      </c>
      <c r="Q4" s="1127">
        <v>5</v>
      </c>
      <c r="R4" s="1127">
        <v>10</v>
      </c>
      <c r="S4" s="1127">
        <v>5</v>
      </c>
      <c r="T4" s="1127">
        <v>5</v>
      </c>
      <c r="U4" s="926"/>
      <c r="V4" s="925"/>
      <c r="W4" s="925"/>
      <c r="X4" s="925"/>
      <c r="Y4" s="925">
        <v>10</v>
      </c>
      <c r="Z4" s="925">
        <v>10</v>
      </c>
      <c r="AA4" s="925">
        <v>10</v>
      </c>
      <c r="AB4" s="925">
        <v>10</v>
      </c>
      <c r="AC4" s="925">
        <v>10</v>
      </c>
      <c r="AD4" s="925">
        <v>10</v>
      </c>
      <c r="AJ4" s="921"/>
      <c r="AK4" s="921"/>
      <c r="AL4" s="921"/>
    </row>
    <row r="6" spans="1:38" s="927" customFormat="1" ht="18.75">
      <c r="A6" s="927" t="s">
        <v>3274</v>
      </c>
      <c r="B6" s="927" t="s">
        <v>3275</v>
      </c>
      <c r="C6" s="927" t="s">
        <v>3276</v>
      </c>
      <c r="E6" s="928"/>
      <c r="H6" s="935">
        <v>0</v>
      </c>
      <c r="I6" s="935">
        <v>0</v>
      </c>
      <c r="J6" s="935">
        <v>0</v>
      </c>
      <c r="K6" s="935">
        <v>10</v>
      </c>
      <c r="L6" s="935">
        <v>10</v>
      </c>
      <c r="M6" s="935">
        <v>364</v>
      </c>
      <c r="N6" s="935">
        <v>-40</v>
      </c>
      <c r="O6" s="935">
        <v>192</v>
      </c>
      <c r="P6" s="935">
        <v>17</v>
      </c>
      <c r="Q6" s="935">
        <v>94</v>
      </c>
      <c r="R6" s="935">
        <v>37</v>
      </c>
      <c r="S6" s="935">
        <v>117</v>
      </c>
      <c r="T6" s="935">
        <v>126</v>
      </c>
      <c r="U6" s="935"/>
      <c r="V6" s="935"/>
      <c r="W6" s="935">
        <v>275</v>
      </c>
      <c r="X6" s="935">
        <v>57</v>
      </c>
      <c r="Y6" s="935">
        <v>20</v>
      </c>
      <c r="Z6" s="935">
        <v>101</v>
      </c>
      <c r="AA6" s="935">
        <v>30</v>
      </c>
      <c r="AB6" s="935">
        <v>63</v>
      </c>
      <c r="AC6" s="935">
        <v>60</v>
      </c>
      <c r="AD6" s="935">
        <v>-15</v>
      </c>
      <c r="AE6" s="935">
        <v>273</v>
      </c>
      <c r="AF6" s="935">
        <v>50</v>
      </c>
      <c r="AG6" s="935">
        <v>50</v>
      </c>
      <c r="AH6" s="935">
        <v>75</v>
      </c>
      <c r="AI6" s="935">
        <v>178</v>
      </c>
      <c r="AJ6" s="935">
        <v>0</v>
      </c>
      <c r="AK6" s="935">
        <v>0</v>
      </c>
      <c r="AL6" s="935">
        <v>326</v>
      </c>
    </row>
    <row r="7" spans="1:38" s="69" customFormat="1">
      <c r="A7" s="936"/>
      <c r="E7" s="937"/>
    </row>
    <row r="8" spans="1:38" s="943" customFormat="1">
      <c r="A8" s="942"/>
      <c r="E8" s="944"/>
      <c r="U8" s="69"/>
      <c r="AJ8" s="69"/>
      <c r="AK8" s="69"/>
      <c r="AL8" s="69"/>
    </row>
    <row r="9" spans="1:38" s="947" customFormat="1">
      <c r="A9" s="946" t="s">
        <v>3277</v>
      </c>
      <c r="E9" s="948"/>
      <c r="U9" s="949"/>
      <c r="AJ9" s="949"/>
      <c r="AK9" s="949"/>
      <c r="AL9" s="949"/>
    </row>
    <row r="10" spans="1:38" s="953" customFormat="1">
      <c r="A10" s="940"/>
      <c r="E10" s="954"/>
      <c r="AL10" s="69"/>
    </row>
    <row r="11" spans="1:38" s="953" customFormat="1" ht="58.5" customHeight="1">
      <c r="A11" s="1128"/>
      <c r="B11" s="955"/>
      <c r="C11" s="1129"/>
      <c r="D11" s="955"/>
      <c r="E11" s="1130"/>
      <c r="H11" s="1079"/>
      <c r="I11" s="1079"/>
      <c r="J11" s="1079"/>
      <c r="K11" s="1079"/>
      <c r="L11" s="1079"/>
      <c r="M11" s="1079"/>
      <c r="N11" s="1079"/>
      <c r="O11" s="1079"/>
      <c r="P11" s="1079"/>
      <c r="Q11" s="1079"/>
      <c r="R11" s="1079"/>
      <c r="S11" s="1079"/>
      <c r="T11" s="1079"/>
      <c r="U11" s="1079"/>
      <c r="V11" s="1079"/>
      <c r="W11" s="1079"/>
      <c r="X11" s="1079"/>
      <c r="Y11" s="1079"/>
      <c r="Z11" s="1079"/>
      <c r="AA11" s="1079"/>
      <c r="AB11" s="1079"/>
      <c r="AC11" s="1079"/>
      <c r="AD11" s="1079"/>
      <c r="AE11" s="1079"/>
      <c r="AF11" s="1079"/>
      <c r="AG11" s="1079"/>
      <c r="AH11" s="1079"/>
      <c r="AI11" s="1079"/>
      <c r="AL11" s="69"/>
    </row>
    <row r="12" spans="1:38" s="953" customFormat="1" ht="45">
      <c r="A12" s="940"/>
      <c r="B12" s="1131">
        <v>2414903</v>
      </c>
      <c r="C12" s="953" t="s">
        <v>3286</v>
      </c>
      <c r="D12" s="955" t="s">
        <v>3287</v>
      </c>
      <c r="E12" s="954"/>
      <c r="AE12" s="953">
        <v>80</v>
      </c>
    </row>
    <row r="13" spans="1:38" s="953" customFormat="1">
      <c r="A13" s="940"/>
      <c r="D13" s="955"/>
      <c r="E13" s="954"/>
      <c r="AG13" s="1078"/>
      <c r="AI13" s="1078"/>
      <c r="AL13" s="69"/>
    </row>
    <row r="14" spans="1:38" s="956" customFormat="1" ht="30">
      <c r="A14" s="956">
        <v>3447368</v>
      </c>
      <c r="B14" s="956" t="s">
        <v>3300</v>
      </c>
      <c r="C14" s="956" t="s">
        <v>3527</v>
      </c>
      <c r="D14" s="979" t="s">
        <v>1404</v>
      </c>
      <c r="E14" s="957" t="s">
        <v>3302</v>
      </c>
      <c r="F14" s="978">
        <v>589</v>
      </c>
      <c r="G14" s="957"/>
      <c r="H14" s="981"/>
      <c r="I14" s="978"/>
      <c r="Y14" s="956">
        <v>150</v>
      </c>
      <c r="Z14" s="956">
        <v>990</v>
      </c>
      <c r="AB14" s="956">
        <v>150</v>
      </c>
      <c r="AD14" s="956">
        <v>200</v>
      </c>
      <c r="AG14" s="956">
        <v>350</v>
      </c>
      <c r="AH14" s="956">
        <v>150</v>
      </c>
      <c r="AI14" s="956">
        <v>150</v>
      </c>
      <c r="AL14" s="980"/>
    </row>
    <row r="15" spans="1:38" s="987" customFormat="1" ht="105">
      <c r="A15" s="984">
        <v>3916709</v>
      </c>
      <c r="B15" s="984" t="s">
        <v>3303</v>
      </c>
      <c r="C15" s="985" t="s">
        <v>3304</v>
      </c>
      <c r="D15" s="986"/>
      <c r="F15" s="983">
        <v>817</v>
      </c>
      <c r="G15" s="985"/>
      <c r="H15" s="988"/>
      <c r="I15" s="983"/>
      <c r="U15" s="987">
        <v>350</v>
      </c>
    </row>
    <row r="16" spans="1:38" s="990" customFormat="1" ht="60">
      <c r="A16" s="990">
        <v>7579687</v>
      </c>
      <c r="B16" s="990" t="s">
        <v>3306</v>
      </c>
      <c r="C16" s="991" t="s">
        <v>3307</v>
      </c>
      <c r="D16" s="1132"/>
      <c r="E16" s="992"/>
      <c r="F16" s="990">
        <v>488</v>
      </c>
    </row>
    <row r="17" spans="1:62" s="997" customFormat="1" ht="60">
      <c r="A17" s="997">
        <v>3631723</v>
      </c>
      <c r="B17" s="997" t="s">
        <v>3309</v>
      </c>
      <c r="C17" s="998" t="s">
        <v>3307</v>
      </c>
      <c r="D17" s="998"/>
      <c r="E17" s="999"/>
      <c r="F17" s="997">
        <v>417</v>
      </c>
      <c r="Y17" s="997">
        <v>200</v>
      </c>
      <c r="AL17" s="1000"/>
    </row>
    <row r="18" spans="1:62" s="953" customFormat="1">
      <c r="A18" s="940"/>
      <c r="B18" s="1133"/>
      <c r="C18" s="1133"/>
      <c r="D18" s="958"/>
      <c r="E18" s="1130"/>
      <c r="AL18" s="69"/>
    </row>
    <row r="19" spans="1:62" s="953" customFormat="1" ht="61.5" customHeight="1">
      <c r="A19" s="940"/>
      <c r="B19" s="1133"/>
      <c r="C19" s="1133"/>
      <c r="D19" s="958"/>
      <c r="E19" s="1130"/>
      <c r="AG19" s="1078"/>
      <c r="AI19" s="1078"/>
      <c r="AL19" s="69"/>
    </row>
    <row r="20" spans="1:62" s="953" customFormat="1">
      <c r="A20" s="940"/>
      <c r="C20" s="1134"/>
      <c r="D20" s="958"/>
      <c r="E20" s="954"/>
      <c r="Z20" s="1078"/>
      <c r="AL20" s="69"/>
    </row>
    <row r="21" spans="1:62" s="953" customFormat="1">
      <c r="A21" s="940"/>
      <c r="E21" s="954"/>
      <c r="AL21" s="69"/>
    </row>
    <row r="22" spans="1:62" s="953" customFormat="1">
      <c r="A22" s="940"/>
      <c r="E22" s="954"/>
      <c r="AL22" s="69"/>
    </row>
    <row r="24" spans="1:62" s="1026" customFormat="1">
      <c r="A24" s="1025" t="s">
        <v>19</v>
      </c>
      <c r="B24" s="1026" t="s">
        <v>3277</v>
      </c>
      <c r="E24" s="1027"/>
      <c r="F24" s="1032">
        <f t="shared" ref="F24:BJ24" si="0">SUM(F6:F23)</f>
        <v>2311</v>
      </c>
      <c r="G24" s="1032">
        <f t="shared" si="0"/>
        <v>0</v>
      </c>
      <c r="H24" s="1032">
        <f t="shared" si="0"/>
        <v>0</v>
      </c>
      <c r="I24" s="1032">
        <f t="shared" si="0"/>
        <v>0</v>
      </c>
      <c r="J24" s="1032">
        <f t="shared" si="0"/>
        <v>0</v>
      </c>
      <c r="K24" s="1032">
        <f t="shared" si="0"/>
        <v>10</v>
      </c>
      <c r="L24" s="1032">
        <f t="shared" si="0"/>
        <v>10</v>
      </c>
      <c r="M24" s="1032">
        <f t="shared" si="0"/>
        <v>364</v>
      </c>
      <c r="N24" s="1032">
        <f t="shared" si="0"/>
        <v>-40</v>
      </c>
      <c r="O24" s="1032">
        <f t="shared" si="0"/>
        <v>192</v>
      </c>
      <c r="P24" s="1032">
        <f t="shared" si="0"/>
        <v>17</v>
      </c>
      <c r="Q24" s="1032">
        <f t="shared" si="0"/>
        <v>94</v>
      </c>
      <c r="R24" s="1032">
        <f t="shared" si="0"/>
        <v>37</v>
      </c>
      <c r="S24" s="1032">
        <f t="shared" si="0"/>
        <v>117</v>
      </c>
      <c r="T24" s="1032">
        <f t="shared" si="0"/>
        <v>126</v>
      </c>
      <c r="U24" s="1032">
        <f t="shared" si="0"/>
        <v>350</v>
      </c>
      <c r="V24" s="1032">
        <f t="shared" si="0"/>
        <v>0</v>
      </c>
      <c r="W24" s="1032">
        <f t="shared" si="0"/>
        <v>275</v>
      </c>
      <c r="X24" s="1032">
        <f t="shared" si="0"/>
        <v>57</v>
      </c>
      <c r="Y24" s="1032">
        <f t="shared" si="0"/>
        <v>370</v>
      </c>
      <c r="Z24" s="1032">
        <f t="shared" si="0"/>
        <v>1091</v>
      </c>
      <c r="AA24" s="1032">
        <f t="shared" si="0"/>
        <v>30</v>
      </c>
      <c r="AB24" s="1032">
        <f t="shared" si="0"/>
        <v>213</v>
      </c>
      <c r="AC24" s="1032">
        <f t="shared" si="0"/>
        <v>60</v>
      </c>
      <c r="AD24" s="1032">
        <f t="shared" si="0"/>
        <v>185</v>
      </c>
      <c r="AE24" s="1032">
        <f t="shared" si="0"/>
        <v>353</v>
      </c>
      <c r="AF24" s="1032">
        <f t="shared" si="0"/>
        <v>50</v>
      </c>
      <c r="AG24" s="1032">
        <f t="shared" si="0"/>
        <v>400</v>
      </c>
      <c r="AH24" s="1032">
        <f t="shared" si="0"/>
        <v>225</v>
      </c>
      <c r="AI24" s="1032">
        <f t="shared" si="0"/>
        <v>328</v>
      </c>
      <c r="AJ24" s="1032">
        <f t="shared" si="0"/>
        <v>0</v>
      </c>
      <c r="AK24" s="1032">
        <f t="shared" si="0"/>
        <v>0</v>
      </c>
      <c r="AL24" s="1032">
        <f t="shared" si="0"/>
        <v>326</v>
      </c>
      <c r="AM24" s="1032">
        <f t="shared" si="0"/>
        <v>0</v>
      </c>
      <c r="AN24" s="1032">
        <f t="shared" si="0"/>
        <v>0</v>
      </c>
      <c r="AO24" s="1032">
        <f t="shared" si="0"/>
        <v>0</v>
      </c>
      <c r="AP24" s="1032">
        <f t="shared" si="0"/>
        <v>0</v>
      </c>
      <c r="AQ24" s="1032">
        <f t="shared" si="0"/>
        <v>0</v>
      </c>
      <c r="AR24" s="1032">
        <f t="shared" si="0"/>
        <v>0</v>
      </c>
      <c r="AS24" s="1032">
        <f t="shared" si="0"/>
        <v>0</v>
      </c>
      <c r="AT24" s="1032">
        <f t="shared" si="0"/>
        <v>0</v>
      </c>
      <c r="AU24" s="1032">
        <f t="shared" si="0"/>
        <v>0</v>
      </c>
      <c r="AV24" s="1032">
        <f t="shared" si="0"/>
        <v>0</v>
      </c>
      <c r="AW24" s="1032">
        <f t="shared" si="0"/>
        <v>0</v>
      </c>
      <c r="AX24" s="1032">
        <f t="shared" si="0"/>
        <v>0</v>
      </c>
      <c r="AY24" s="1032">
        <f t="shared" si="0"/>
        <v>0</v>
      </c>
      <c r="AZ24" s="1032">
        <f t="shared" si="0"/>
        <v>0</v>
      </c>
      <c r="BA24" s="1032">
        <f t="shared" si="0"/>
        <v>0</v>
      </c>
      <c r="BB24" s="1032">
        <f t="shared" si="0"/>
        <v>0</v>
      </c>
      <c r="BC24" s="1032">
        <f t="shared" si="0"/>
        <v>0</v>
      </c>
      <c r="BD24" s="1032">
        <f t="shared" si="0"/>
        <v>0</v>
      </c>
      <c r="BE24" s="1032">
        <f t="shared" si="0"/>
        <v>0</v>
      </c>
      <c r="BF24" s="1032">
        <f t="shared" si="0"/>
        <v>0</v>
      </c>
      <c r="BG24" s="1032">
        <f t="shared" si="0"/>
        <v>0</v>
      </c>
      <c r="BH24" s="1032">
        <f t="shared" si="0"/>
        <v>0</v>
      </c>
      <c r="BI24" s="1032">
        <f t="shared" si="0"/>
        <v>0</v>
      </c>
      <c r="BJ24" s="1032">
        <f t="shared" si="0"/>
        <v>0</v>
      </c>
    </row>
    <row r="26" spans="1:62" s="1034" customFormat="1">
      <c r="A26" s="1033" t="s">
        <v>3318</v>
      </c>
      <c r="E26" s="1035"/>
      <c r="U26" s="1036"/>
      <c r="AJ26" s="1036"/>
      <c r="AK26" s="1036"/>
      <c r="AL26" s="1036"/>
    </row>
    <row r="28" spans="1:62">
      <c r="B28" s="1040"/>
    </row>
    <row r="29" spans="1:62">
      <c r="B29" s="1040"/>
    </row>
    <row r="30" spans="1:62">
      <c r="A30" s="1040" t="s">
        <v>66</v>
      </c>
      <c r="B30" s="99" t="s">
        <v>393</v>
      </c>
      <c r="C30" s="99" t="s">
        <v>2846</v>
      </c>
      <c r="Z30" s="99">
        <v>10</v>
      </c>
    </row>
    <row r="31" spans="1:62">
      <c r="B31" s="1040"/>
    </row>
    <row r="32" spans="1:62">
      <c r="A32" s="1040" t="s">
        <v>68</v>
      </c>
      <c r="B32" s="99" t="s">
        <v>393</v>
      </c>
      <c r="C32" s="99" t="s">
        <v>3331</v>
      </c>
      <c r="AL32" s="69">
        <v>30</v>
      </c>
    </row>
    <row r="33" spans="1:38">
      <c r="A33" s="1040" t="s">
        <v>69</v>
      </c>
      <c r="B33" s="99" t="s">
        <v>393</v>
      </c>
      <c r="C33" s="99" t="s">
        <v>3334</v>
      </c>
      <c r="Z33" s="99">
        <v>30</v>
      </c>
    </row>
    <row r="34" spans="1:38">
      <c r="A34" s="1040"/>
    </row>
    <row r="35" spans="1:38">
      <c r="A35" s="1040"/>
    </row>
    <row r="36" spans="1:38">
      <c r="A36" s="1040" t="s">
        <v>80</v>
      </c>
      <c r="B36" s="953" t="s">
        <v>568</v>
      </c>
      <c r="C36" s="99" t="s">
        <v>3331</v>
      </c>
      <c r="Z36" s="99">
        <v>20</v>
      </c>
    </row>
    <row r="37" spans="1:38">
      <c r="A37" s="1040" t="s">
        <v>81</v>
      </c>
      <c r="B37" s="953" t="s">
        <v>568</v>
      </c>
      <c r="C37" s="953" t="s">
        <v>3341</v>
      </c>
      <c r="Z37" s="99">
        <v>20</v>
      </c>
    </row>
    <row r="38" spans="1:38">
      <c r="A38" s="1040" t="s">
        <v>84</v>
      </c>
      <c r="B38" s="953" t="s">
        <v>661</v>
      </c>
      <c r="C38" s="953" t="s">
        <v>3343</v>
      </c>
      <c r="W38" s="99">
        <v>2</v>
      </c>
    </row>
    <row r="39" spans="1:38">
      <c r="A39" s="1040"/>
      <c r="B39" s="953"/>
      <c r="C39" s="953"/>
    </row>
    <row r="40" spans="1:38">
      <c r="A40" s="1040"/>
      <c r="B40" s="953"/>
      <c r="C40" s="953"/>
    </row>
    <row r="41" spans="1:38">
      <c r="A41" s="99" t="s">
        <v>98</v>
      </c>
      <c r="B41" s="99" t="s">
        <v>838</v>
      </c>
      <c r="C41" s="99" t="s">
        <v>3341</v>
      </c>
      <c r="AE41" s="99">
        <v>10</v>
      </c>
    </row>
    <row r="42" spans="1:38">
      <c r="A42" s="99"/>
    </row>
    <row r="43" spans="1:38">
      <c r="A43" s="1135" t="s">
        <v>107</v>
      </c>
      <c r="B43" s="99" t="s">
        <v>933</v>
      </c>
      <c r="C43" s="99" t="s">
        <v>3351</v>
      </c>
      <c r="W43" s="99">
        <v>5</v>
      </c>
      <c r="X43" s="99">
        <v>2</v>
      </c>
      <c r="AB43" s="99">
        <v>20</v>
      </c>
      <c r="AD43" s="99">
        <v>10</v>
      </c>
    </row>
    <row r="44" spans="1:38">
      <c r="A44" s="1057" t="s">
        <v>108</v>
      </c>
      <c r="B44" s="953" t="s">
        <v>933</v>
      </c>
      <c r="C44" s="953" t="s">
        <v>3340</v>
      </c>
      <c r="AL44" s="69">
        <v>20</v>
      </c>
    </row>
    <row r="45" spans="1:38">
      <c r="A45" s="1057"/>
      <c r="B45" s="953"/>
      <c r="C45" s="953"/>
    </row>
    <row r="46" spans="1:38">
      <c r="A46" s="1057" t="s">
        <v>112</v>
      </c>
      <c r="B46" s="953" t="s">
        <v>3354</v>
      </c>
      <c r="C46" s="953" t="s">
        <v>3355</v>
      </c>
      <c r="AI46" s="99">
        <v>30</v>
      </c>
    </row>
    <row r="47" spans="1:38">
      <c r="B47" s="1040"/>
    </row>
    <row r="48" spans="1:38">
      <c r="B48" s="1040"/>
    </row>
    <row r="49" spans="1:38">
      <c r="A49" s="1057" t="s">
        <v>120</v>
      </c>
      <c r="B49" s="953" t="s">
        <v>1039</v>
      </c>
      <c r="C49" s="953" t="s">
        <v>3339</v>
      </c>
      <c r="W49" s="99">
        <v>10</v>
      </c>
      <c r="AB49" s="99">
        <v>10</v>
      </c>
      <c r="AE49" s="99">
        <v>5</v>
      </c>
    </row>
    <row r="50" spans="1:38">
      <c r="B50" s="1040"/>
    </row>
    <row r="51" spans="1:38">
      <c r="B51" s="1040"/>
    </row>
    <row r="52" spans="1:38">
      <c r="A52" s="1057" t="s">
        <v>125</v>
      </c>
      <c r="B52" s="953" t="s">
        <v>3361</v>
      </c>
      <c r="C52" s="953" t="s">
        <v>3364</v>
      </c>
      <c r="M52" s="99">
        <v>30</v>
      </c>
    </row>
    <row r="53" spans="1:38">
      <c r="A53" s="1057" t="s">
        <v>145</v>
      </c>
      <c r="B53" s="953" t="s">
        <v>1320</v>
      </c>
      <c r="C53" s="953" t="s">
        <v>3373</v>
      </c>
      <c r="AD53" s="99">
        <v>20</v>
      </c>
    </row>
    <row r="54" spans="1:38">
      <c r="A54" s="1057"/>
      <c r="B54" s="953"/>
      <c r="C54" s="953"/>
    </row>
    <row r="55" spans="1:38">
      <c r="A55" s="1057"/>
      <c r="B55" s="953"/>
      <c r="C55" s="953"/>
    </row>
    <row r="56" spans="1:38">
      <c r="A56" s="1040" t="s">
        <v>171</v>
      </c>
      <c r="B56" s="953" t="s">
        <v>1493</v>
      </c>
      <c r="C56" s="953" t="s">
        <v>2846</v>
      </c>
      <c r="AL56" s="69">
        <v>30</v>
      </c>
    </row>
    <row r="57" spans="1:38">
      <c r="A57" s="1057" t="s">
        <v>172</v>
      </c>
      <c r="B57" s="953" t="s">
        <v>1493</v>
      </c>
      <c r="C57" s="953" t="s">
        <v>3382</v>
      </c>
      <c r="AL57" s="69">
        <v>20</v>
      </c>
    </row>
    <row r="58" spans="1:38">
      <c r="A58" s="1057" t="s">
        <v>179</v>
      </c>
      <c r="B58" s="953" t="s">
        <v>1553</v>
      </c>
      <c r="C58" s="953" t="s">
        <v>3387</v>
      </c>
      <c r="AH58" s="99">
        <v>20</v>
      </c>
      <c r="AI58" s="99">
        <v>20</v>
      </c>
    </row>
    <row r="59" spans="1:38">
      <c r="A59" s="1057"/>
      <c r="B59" s="953"/>
      <c r="C59" s="953"/>
    </row>
    <row r="60" spans="1:38">
      <c r="A60" s="1057"/>
      <c r="B60" s="953"/>
      <c r="C60" s="953"/>
    </row>
    <row r="61" spans="1:38">
      <c r="A61" s="1040" t="s">
        <v>185</v>
      </c>
      <c r="B61" s="953" t="s">
        <v>1579</v>
      </c>
      <c r="C61" s="953" t="s">
        <v>3332</v>
      </c>
      <c r="AG61" s="99">
        <v>15</v>
      </c>
    </row>
    <row r="62" spans="1:38">
      <c r="A62" s="1040"/>
      <c r="B62" s="953"/>
      <c r="C62" s="953"/>
    </row>
    <row r="63" spans="1:38">
      <c r="A63" s="1040"/>
      <c r="B63" s="953"/>
      <c r="C63" s="953"/>
    </row>
    <row r="64" spans="1:38">
      <c r="A64" s="1057" t="s">
        <v>193</v>
      </c>
      <c r="B64" s="953" t="s">
        <v>1631</v>
      </c>
      <c r="C64" s="953" t="s">
        <v>3391</v>
      </c>
      <c r="AC64" s="99">
        <v>10</v>
      </c>
      <c r="AG64" s="99">
        <v>5</v>
      </c>
    </row>
    <row r="65" spans="1:38">
      <c r="A65" s="1057" t="s">
        <v>202</v>
      </c>
      <c r="B65" s="953" t="s">
        <v>1668</v>
      </c>
      <c r="C65" s="99" t="s">
        <v>3395</v>
      </c>
      <c r="AL65" s="69">
        <v>5</v>
      </c>
    </row>
    <row r="66" spans="1:38">
      <c r="A66" s="1040" t="s">
        <v>207</v>
      </c>
      <c r="B66" s="953" t="s">
        <v>1712</v>
      </c>
      <c r="C66" s="953" t="s">
        <v>3348</v>
      </c>
      <c r="AL66" s="69">
        <v>5</v>
      </c>
    </row>
    <row r="67" spans="1:38">
      <c r="A67" s="1040" t="s">
        <v>210</v>
      </c>
      <c r="B67" s="953" t="s">
        <v>1712</v>
      </c>
      <c r="C67" s="953" t="s">
        <v>3378</v>
      </c>
      <c r="AL67" s="69">
        <v>10</v>
      </c>
    </row>
    <row r="68" spans="1:38">
      <c r="A68" s="1040"/>
      <c r="B68" s="953"/>
      <c r="C68" s="953"/>
    </row>
    <row r="69" spans="1:38">
      <c r="A69" s="1040"/>
      <c r="B69" s="953"/>
      <c r="C69" s="953"/>
    </row>
    <row r="70" spans="1:38">
      <c r="B70" s="1040"/>
    </row>
    <row r="71" spans="1:38">
      <c r="A71" s="1040" t="s">
        <v>216</v>
      </c>
      <c r="B71" s="953" t="s">
        <v>1740</v>
      </c>
      <c r="C71" s="953" t="s">
        <v>3355</v>
      </c>
      <c r="D71" s="69"/>
      <c r="E71" s="937"/>
      <c r="AI71" s="99">
        <v>30</v>
      </c>
    </row>
    <row r="72" spans="1:38">
      <c r="A72" s="1040" t="s">
        <v>221</v>
      </c>
      <c r="B72" s="953" t="s">
        <v>1796</v>
      </c>
      <c r="C72" s="953" t="s">
        <v>3351</v>
      </c>
      <c r="AB72" s="99">
        <v>10</v>
      </c>
      <c r="AG72" s="99">
        <v>5</v>
      </c>
    </row>
    <row r="73" spans="1:38">
      <c r="A73" s="1057" t="s">
        <v>3528</v>
      </c>
      <c r="B73" s="953" t="s">
        <v>1852</v>
      </c>
      <c r="C73" s="953" t="s">
        <v>3332</v>
      </c>
      <c r="AG73" s="99">
        <v>5</v>
      </c>
    </row>
    <row r="74" spans="1:38">
      <c r="A74" s="1057" t="s">
        <v>3412</v>
      </c>
      <c r="B74" s="953" t="s">
        <v>2055</v>
      </c>
      <c r="C74" s="953" t="s">
        <v>3397</v>
      </c>
      <c r="AE74" s="99">
        <v>2</v>
      </c>
    </row>
    <row r="75" spans="1:38">
      <c r="B75" s="69"/>
      <c r="C75" s="69"/>
      <c r="D75" s="69"/>
    </row>
    <row r="76" spans="1:38">
      <c r="A76" s="1057" t="s">
        <v>2164</v>
      </c>
      <c r="B76" s="953" t="s">
        <v>2150</v>
      </c>
      <c r="C76" s="953" t="s">
        <v>3378</v>
      </c>
      <c r="D76" s="69"/>
      <c r="AL76" s="69">
        <v>5</v>
      </c>
    </row>
    <row r="77" spans="1:38">
      <c r="A77" s="1057" t="s">
        <v>2169</v>
      </c>
      <c r="B77" s="953" t="s">
        <v>2166</v>
      </c>
      <c r="C77" s="953" t="s">
        <v>3332</v>
      </c>
      <c r="AF77" s="99">
        <v>10</v>
      </c>
    </row>
    <row r="78" spans="1:38">
      <c r="A78" s="1057" t="s">
        <v>2185</v>
      </c>
      <c r="B78" s="953"/>
      <c r="C78" s="953" t="s">
        <v>3404</v>
      </c>
      <c r="AC78" s="99">
        <v>10</v>
      </c>
      <c r="AE78" s="99">
        <v>5</v>
      </c>
      <c r="AL78" s="69">
        <v>10</v>
      </c>
    </row>
    <row r="79" spans="1:38">
      <c r="A79" s="1057" t="s">
        <v>2195</v>
      </c>
      <c r="B79" s="953" t="s">
        <v>2196</v>
      </c>
      <c r="C79" s="953" t="s">
        <v>3401</v>
      </c>
    </row>
    <row r="80" spans="1:38">
      <c r="A80" s="99"/>
    </row>
    <row r="81" spans="1:38">
      <c r="A81" s="1057" t="s">
        <v>2206</v>
      </c>
      <c r="B81" s="953" t="s">
        <v>2196</v>
      </c>
      <c r="C81" s="953" t="s">
        <v>2975</v>
      </c>
      <c r="AL81" s="69">
        <v>10</v>
      </c>
    </row>
    <row r="82" spans="1:38">
      <c r="A82" s="1057" t="s">
        <v>2215</v>
      </c>
      <c r="B82" s="953" t="s">
        <v>1740</v>
      </c>
      <c r="C82" s="953" t="s">
        <v>3355</v>
      </c>
      <c r="AI82" s="99">
        <v>80</v>
      </c>
    </row>
    <row r="83" spans="1:38">
      <c r="A83" s="1057" t="s">
        <v>2216</v>
      </c>
      <c r="B83" s="953" t="s">
        <v>2196</v>
      </c>
      <c r="C83" s="953" t="s">
        <v>3397</v>
      </c>
      <c r="AL83" s="69">
        <v>10</v>
      </c>
    </row>
    <row r="84" spans="1:38">
      <c r="A84" s="1057" t="s">
        <v>2221</v>
      </c>
      <c r="B84" s="953" t="s">
        <v>2220</v>
      </c>
      <c r="C84" s="953" t="s">
        <v>3401</v>
      </c>
      <c r="D84" s="69"/>
      <c r="E84" s="937"/>
      <c r="AE84" s="99">
        <v>5</v>
      </c>
    </row>
    <row r="85" spans="1:38" s="1138" customFormat="1" ht="15.75" thickBot="1">
      <c r="A85" s="1136" t="s">
        <v>2244</v>
      </c>
      <c r="B85" s="1137" t="s">
        <v>2464</v>
      </c>
      <c r="C85" s="1137" t="s">
        <v>2846</v>
      </c>
      <c r="E85" s="1139"/>
      <c r="U85" s="173"/>
      <c r="AE85" s="1138">
        <v>5</v>
      </c>
      <c r="AJ85" s="173"/>
      <c r="AK85" s="173"/>
      <c r="AL85" s="173"/>
    </row>
    <row r="86" spans="1:38" s="1142" customFormat="1" ht="15.75" thickBot="1">
      <c r="A86" s="1140"/>
      <c r="B86" s="1141"/>
      <c r="E86" s="1143"/>
      <c r="U86" s="1144"/>
      <c r="AJ86" s="1144"/>
      <c r="AK86" s="1144"/>
      <c r="AL86" s="1144"/>
    </row>
    <row r="87" spans="1:38" s="92" customFormat="1">
      <c r="A87" s="1145"/>
      <c r="B87" s="1146"/>
      <c r="E87" s="1147"/>
      <c r="U87" s="154"/>
      <c r="AJ87" s="154"/>
      <c r="AK87" s="154"/>
      <c r="AL87" s="154"/>
    </row>
    <row r="88" spans="1:38">
      <c r="A88" s="1057" t="s">
        <v>2258</v>
      </c>
      <c r="B88" s="953" t="s">
        <v>2477</v>
      </c>
      <c r="C88" s="953" t="s">
        <v>3436</v>
      </c>
      <c r="AL88" s="69">
        <v>5</v>
      </c>
    </row>
    <row r="89" spans="1:38">
      <c r="A89" s="1057" t="s">
        <v>2259</v>
      </c>
      <c r="B89" s="953" t="s">
        <v>2477</v>
      </c>
      <c r="C89" s="953" t="s">
        <v>3332</v>
      </c>
      <c r="AG89" s="99">
        <v>10</v>
      </c>
    </row>
    <row r="90" spans="1:38">
      <c r="A90" s="1057"/>
      <c r="B90" s="953"/>
      <c r="C90" s="953"/>
    </row>
    <row r="91" spans="1:38">
      <c r="A91" s="1057" t="s">
        <v>2262</v>
      </c>
      <c r="B91" s="953" t="s">
        <v>2477</v>
      </c>
      <c r="C91" s="953" t="s">
        <v>3437</v>
      </c>
      <c r="AL91" s="69">
        <v>10</v>
      </c>
    </row>
    <row r="92" spans="1:38">
      <c r="A92" s="99"/>
    </row>
    <row r="93" spans="1:38">
      <c r="A93" s="1057"/>
      <c r="B93" s="953"/>
      <c r="C93" s="953"/>
    </row>
    <row r="94" spans="1:38">
      <c r="A94" s="1057" t="s">
        <v>2265</v>
      </c>
      <c r="B94" s="953" t="s">
        <v>2477</v>
      </c>
      <c r="C94" s="953" t="s">
        <v>3341</v>
      </c>
      <c r="AL94" s="69">
        <v>30</v>
      </c>
    </row>
    <row r="95" spans="1:38">
      <c r="A95" s="1057" t="s">
        <v>2276</v>
      </c>
      <c r="B95" s="953" t="s">
        <v>2530</v>
      </c>
      <c r="C95" s="953" t="s">
        <v>3332</v>
      </c>
      <c r="AC95" s="99">
        <v>10</v>
      </c>
      <c r="AG95" s="99">
        <v>5</v>
      </c>
    </row>
    <row r="97" spans="1:32">
      <c r="A97" s="1057" t="s">
        <v>2281</v>
      </c>
      <c r="B97" s="953" t="s">
        <v>2542</v>
      </c>
      <c r="C97" s="953" t="s">
        <v>2846</v>
      </c>
      <c r="AE97" s="99">
        <v>4</v>
      </c>
    </row>
    <row r="98" spans="1:32">
      <c r="B98" s="69"/>
      <c r="C98" s="69"/>
      <c r="D98" s="69"/>
      <c r="E98" s="937"/>
    </row>
    <row r="100" spans="1:32">
      <c r="A100" s="1057" t="s">
        <v>2290</v>
      </c>
      <c r="B100" s="953" t="s">
        <v>2573</v>
      </c>
      <c r="C100" s="953" t="s">
        <v>2846</v>
      </c>
      <c r="R100" s="99">
        <v>10</v>
      </c>
    </row>
    <row r="101" spans="1:32">
      <c r="A101" s="1057" t="s">
        <v>2297</v>
      </c>
      <c r="B101" s="953" t="s">
        <v>2601</v>
      </c>
      <c r="C101" s="99" t="s">
        <v>3448</v>
      </c>
      <c r="M101" s="99">
        <v>10</v>
      </c>
    </row>
    <row r="102" spans="1:32">
      <c r="B102" s="1040"/>
    </row>
    <row r="103" spans="1:32">
      <c r="A103" s="1057" t="s">
        <v>2304</v>
      </c>
      <c r="B103" s="953" t="s">
        <v>2613</v>
      </c>
      <c r="C103" s="99" t="s">
        <v>3332</v>
      </c>
      <c r="AF103" s="99">
        <v>10</v>
      </c>
    </row>
    <row r="104" spans="1:32">
      <c r="A104" s="1057"/>
      <c r="B104" s="69"/>
      <c r="C104" s="69"/>
      <c r="D104" s="69"/>
      <c r="E104" s="937"/>
    </row>
    <row r="106" spans="1:32" ht="14.25" customHeight="1">
      <c r="A106" s="1057" t="s">
        <v>2312</v>
      </c>
      <c r="B106" s="99" t="s">
        <v>2613</v>
      </c>
      <c r="C106" s="99" t="s">
        <v>3338</v>
      </c>
      <c r="W106" s="99">
        <v>20</v>
      </c>
    </row>
    <row r="107" spans="1:32">
      <c r="B107" s="1040"/>
    </row>
    <row r="108" spans="1:32">
      <c r="B108" s="1040"/>
    </row>
    <row r="109" spans="1:32">
      <c r="A109" s="953" t="s">
        <v>2327</v>
      </c>
      <c r="B109" s="99" t="s">
        <v>2667</v>
      </c>
      <c r="C109" s="99" t="s">
        <v>3371</v>
      </c>
      <c r="M109" s="99">
        <v>10</v>
      </c>
    </row>
    <row r="112" spans="1:32">
      <c r="B112" s="69"/>
      <c r="C112" s="69"/>
      <c r="D112" s="69"/>
    </row>
    <row r="113" spans="1:38">
      <c r="A113" s="1057" t="s">
        <v>2353</v>
      </c>
      <c r="B113" s="99" t="s">
        <v>2695</v>
      </c>
      <c r="C113" s="99" t="s">
        <v>2846</v>
      </c>
      <c r="AE113" s="99">
        <v>10</v>
      </c>
    </row>
    <row r="117" spans="1:38">
      <c r="A117" s="1057" t="s">
        <v>2392</v>
      </c>
      <c r="B117" s="99" t="s">
        <v>2781</v>
      </c>
      <c r="C117" s="99" t="s">
        <v>2846</v>
      </c>
      <c r="AE117" s="99">
        <v>10</v>
      </c>
    </row>
    <row r="120" spans="1:38" s="953" customFormat="1">
      <c r="A120" s="1057" t="s">
        <v>2449</v>
      </c>
      <c r="B120" s="99" t="s">
        <v>2871</v>
      </c>
      <c r="C120" s="99" t="s">
        <v>2846</v>
      </c>
      <c r="E120" s="954"/>
      <c r="U120" s="69"/>
      <c r="AE120" s="953">
        <v>10</v>
      </c>
      <c r="AJ120" s="69"/>
      <c r="AK120" s="69"/>
      <c r="AL120" s="69"/>
    </row>
    <row r="123" spans="1:38">
      <c r="A123" s="1057" t="s">
        <v>2919</v>
      </c>
      <c r="B123" s="99" t="s">
        <v>2905</v>
      </c>
      <c r="C123" s="953" t="s">
        <v>3476</v>
      </c>
      <c r="AL123" s="69">
        <v>10</v>
      </c>
    </row>
    <row r="124" spans="1:38">
      <c r="B124" s="69"/>
      <c r="C124" s="69"/>
      <c r="D124" s="69"/>
      <c r="E124" s="937"/>
    </row>
    <row r="125" spans="1:38">
      <c r="A125" s="940"/>
      <c r="B125" s="1057"/>
      <c r="C125" s="953"/>
      <c r="D125" s="953"/>
      <c r="E125" s="954"/>
    </row>
    <row r="126" spans="1:38">
      <c r="A126" s="940"/>
      <c r="B126" s="1057"/>
      <c r="C126" s="953"/>
      <c r="D126" s="953"/>
      <c r="E126" s="954"/>
    </row>
    <row r="127" spans="1:38">
      <c r="A127" s="1057" t="s">
        <v>2447</v>
      </c>
      <c r="B127" s="99" t="s">
        <v>2871</v>
      </c>
      <c r="C127" s="953" t="s">
        <v>3474</v>
      </c>
      <c r="D127" s="953"/>
      <c r="E127" s="954"/>
      <c r="W127" s="99">
        <v>10</v>
      </c>
      <c r="AE127" s="99">
        <v>10</v>
      </c>
      <c r="AH127" s="99">
        <v>10</v>
      </c>
    </row>
    <row r="128" spans="1:38">
      <c r="A128" s="940"/>
      <c r="B128" s="1057"/>
      <c r="C128" s="953"/>
      <c r="D128" s="953"/>
      <c r="E128" s="954"/>
    </row>
    <row r="129" spans="1:5">
      <c r="A129" s="940"/>
      <c r="B129" s="1057"/>
      <c r="C129" s="953"/>
      <c r="E129" s="954"/>
    </row>
    <row r="130" spans="1:5">
      <c r="A130" s="940"/>
      <c r="B130" s="151"/>
      <c r="C130" s="69"/>
      <c r="D130" s="69"/>
      <c r="E130" s="954"/>
    </row>
    <row r="131" spans="1:5">
      <c r="A131" s="940"/>
      <c r="B131" s="1057"/>
      <c r="C131" s="953"/>
      <c r="D131" s="953"/>
      <c r="E131" s="954"/>
    </row>
    <row r="132" spans="1:5">
      <c r="A132" s="940"/>
      <c r="B132" s="1057"/>
      <c r="C132" s="953"/>
      <c r="D132" s="953"/>
      <c r="E132" s="954"/>
    </row>
    <row r="133" spans="1:5">
      <c r="A133" s="940"/>
      <c r="B133" s="1057"/>
      <c r="C133" s="953"/>
      <c r="D133" s="953"/>
      <c r="E133" s="954"/>
    </row>
    <row r="134" spans="1:5">
      <c r="A134" s="940"/>
      <c r="B134" s="1057"/>
      <c r="C134" s="953"/>
      <c r="D134" s="953"/>
      <c r="E134" s="954"/>
    </row>
    <row r="135" spans="1:5">
      <c r="A135" s="940"/>
      <c r="B135" s="151"/>
      <c r="C135" s="69"/>
      <c r="D135" s="69"/>
      <c r="E135" s="954"/>
    </row>
    <row r="136" spans="1:5">
      <c r="A136" s="940"/>
      <c r="B136" s="1057"/>
      <c r="C136" s="953"/>
      <c r="D136" s="953"/>
      <c r="E136" s="954"/>
    </row>
    <row r="137" spans="1:5">
      <c r="A137" s="940"/>
      <c r="B137" s="1057"/>
      <c r="C137" s="953"/>
      <c r="D137" s="953"/>
      <c r="E137" s="954"/>
    </row>
    <row r="138" spans="1:5">
      <c r="A138" s="940"/>
      <c r="B138" s="1057"/>
      <c r="C138" s="953"/>
      <c r="D138" s="953"/>
      <c r="E138" s="954"/>
    </row>
    <row r="139" spans="1:5">
      <c r="A139" s="940"/>
      <c r="B139" s="1057"/>
      <c r="C139" s="953"/>
      <c r="D139" s="953"/>
      <c r="E139" s="954"/>
    </row>
    <row r="140" spans="1:5">
      <c r="A140" s="940"/>
      <c r="B140" s="1057"/>
      <c r="C140" s="953"/>
      <c r="D140" s="953"/>
      <c r="E140" s="954"/>
    </row>
    <row r="141" spans="1:5">
      <c r="A141" s="940"/>
      <c r="B141" s="1057"/>
      <c r="C141" s="953"/>
      <c r="D141" s="953"/>
      <c r="E141" s="954"/>
    </row>
    <row r="142" spans="1:5">
      <c r="A142" s="940"/>
      <c r="B142" s="1057"/>
      <c r="C142" s="953"/>
      <c r="D142" s="953"/>
      <c r="E142" s="954"/>
    </row>
    <row r="143" spans="1:5">
      <c r="A143" s="940"/>
      <c r="B143" s="1057"/>
      <c r="C143" s="953"/>
      <c r="D143" s="953"/>
      <c r="E143" s="954"/>
    </row>
    <row r="144" spans="1:5">
      <c r="A144" s="940"/>
      <c r="B144" s="1057"/>
      <c r="C144" s="953"/>
      <c r="D144" s="953"/>
      <c r="E144" s="954"/>
    </row>
    <row r="145" spans="1:5">
      <c r="A145" s="940"/>
      <c r="B145" s="1057"/>
      <c r="C145" s="953"/>
      <c r="D145" s="953"/>
      <c r="E145" s="954"/>
    </row>
    <row r="146" spans="1:5">
      <c r="A146" s="940"/>
      <c r="B146" s="1057"/>
      <c r="C146" s="953"/>
      <c r="D146" s="953"/>
      <c r="E146" s="954"/>
    </row>
    <row r="147" spans="1:5">
      <c r="A147" s="940"/>
      <c r="B147" s="1057"/>
      <c r="C147" s="953"/>
      <c r="D147" s="953"/>
      <c r="E147" s="954"/>
    </row>
    <row r="148" spans="1:5">
      <c r="A148" s="940"/>
      <c r="B148" s="1057"/>
      <c r="C148" s="953"/>
      <c r="D148" s="953"/>
      <c r="E148" s="954"/>
    </row>
    <row r="149" spans="1:5">
      <c r="A149" s="940"/>
      <c r="B149" s="1057"/>
      <c r="C149" s="953"/>
      <c r="D149" s="953"/>
      <c r="E149" s="954"/>
    </row>
    <row r="150" spans="1:5">
      <c r="A150" s="940"/>
      <c r="B150" s="1057"/>
      <c r="C150" s="953"/>
      <c r="D150" s="953"/>
      <c r="E150" s="954"/>
    </row>
    <row r="151" spans="1:5">
      <c r="A151" s="940"/>
      <c r="B151" s="1057"/>
      <c r="C151" s="953"/>
      <c r="D151" s="953"/>
      <c r="E151" s="954"/>
    </row>
    <row r="152" spans="1:5">
      <c r="A152" s="940"/>
      <c r="B152" s="151"/>
      <c r="C152" s="69"/>
      <c r="D152" s="69"/>
      <c r="E152" s="937"/>
    </row>
    <row r="153" spans="1:5">
      <c r="A153" s="940"/>
      <c r="B153" s="1057"/>
      <c r="C153" s="953"/>
      <c r="D153" s="953"/>
      <c r="E153" s="954"/>
    </row>
    <row r="154" spans="1:5">
      <c r="A154" s="940"/>
      <c r="B154" s="1057"/>
      <c r="C154" s="953"/>
      <c r="D154" s="953"/>
      <c r="E154" s="954"/>
    </row>
    <row r="155" spans="1:5">
      <c r="A155" s="940"/>
      <c r="B155" s="1057"/>
      <c r="C155" s="953"/>
      <c r="D155" s="953"/>
      <c r="E155" s="954"/>
    </row>
    <row r="156" spans="1:5">
      <c r="A156" s="940"/>
      <c r="B156" s="1057"/>
      <c r="C156" s="953"/>
      <c r="D156" s="953"/>
      <c r="E156" s="954"/>
    </row>
    <row r="157" spans="1:5">
      <c r="A157" s="940"/>
      <c r="B157" s="1057"/>
      <c r="C157" s="953"/>
      <c r="D157" s="953"/>
      <c r="E157" s="954"/>
    </row>
    <row r="158" spans="1:5">
      <c r="A158" s="940"/>
      <c r="B158" s="1057"/>
      <c r="C158" s="953"/>
      <c r="D158" s="953"/>
      <c r="E158" s="954"/>
    </row>
    <row r="159" spans="1:5">
      <c r="A159" s="940"/>
      <c r="B159" s="1057"/>
      <c r="C159" s="953"/>
      <c r="D159" s="953"/>
      <c r="E159" s="954"/>
    </row>
    <row r="160" spans="1:5">
      <c r="A160" s="940"/>
      <c r="B160" s="1057"/>
      <c r="C160" s="953"/>
      <c r="D160" s="953"/>
      <c r="E160" s="954"/>
    </row>
    <row r="161" spans="1:5">
      <c r="A161" s="940"/>
      <c r="B161" s="1057"/>
      <c r="C161" s="953"/>
      <c r="D161" s="953"/>
      <c r="E161" s="954"/>
    </row>
    <row r="162" spans="1:5">
      <c r="A162" s="940"/>
      <c r="B162" s="1057"/>
      <c r="C162" s="953"/>
      <c r="D162" s="953"/>
      <c r="E162" s="954"/>
    </row>
    <row r="163" spans="1:5">
      <c r="A163" s="940"/>
      <c r="B163" s="1057"/>
      <c r="C163" s="953"/>
      <c r="D163" s="953"/>
      <c r="E163" s="954"/>
    </row>
    <row r="164" spans="1:5">
      <c r="A164" s="940"/>
      <c r="B164" s="151"/>
      <c r="C164" s="69"/>
      <c r="D164" s="69"/>
      <c r="E164" s="937"/>
    </row>
    <row r="165" spans="1:5">
      <c r="A165" s="940"/>
      <c r="B165" s="1057"/>
      <c r="C165" s="953"/>
      <c r="D165" s="953"/>
      <c r="E165" s="954"/>
    </row>
    <row r="166" spans="1:5">
      <c r="A166" s="940"/>
      <c r="B166" s="1057"/>
      <c r="C166" s="953"/>
      <c r="D166" s="953"/>
      <c r="E166" s="954"/>
    </row>
    <row r="167" spans="1:5">
      <c r="A167" s="940"/>
      <c r="B167" s="1057"/>
      <c r="C167" s="953"/>
      <c r="D167" s="953"/>
      <c r="E167" s="954"/>
    </row>
    <row r="168" spans="1:5">
      <c r="A168" s="940"/>
      <c r="B168" s="1057"/>
      <c r="C168" s="953"/>
      <c r="D168" s="953"/>
      <c r="E168" s="954"/>
    </row>
    <row r="169" spans="1:5">
      <c r="A169" s="940"/>
      <c r="B169" s="1057"/>
      <c r="C169" s="953"/>
      <c r="D169" s="953"/>
      <c r="E169" s="954"/>
    </row>
    <row r="170" spans="1:5">
      <c r="A170" s="940"/>
      <c r="B170" s="1057"/>
      <c r="C170" s="953"/>
      <c r="D170" s="953"/>
      <c r="E170" s="954"/>
    </row>
    <row r="171" spans="1:5">
      <c r="A171" s="940"/>
      <c r="B171" s="1057"/>
      <c r="C171" s="953"/>
      <c r="D171" s="953"/>
      <c r="E171" s="954"/>
    </row>
    <row r="172" spans="1:5">
      <c r="A172" s="940"/>
      <c r="B172" s="1057"/>
      <c r="C172" s="953"/>
      <c r="D172" s="953"/>
      <c r="E172" s="954"/>
    </row>
    <row r="173" spans="1:5">
      <c r="A173" s="940"/>
      <c r="B173" s="1057"/>
      <c r="C173" s="953"/>
      <c r="D173" s="953"/>
      <c r="E173" s="954"/>
    </row>
    <row r="174" spans="1:5">
      <c r="A174" s="940"/>
      <c r="B174" s="1057"/>
      <c r="C174" s="953"/>
      <c r="D174" s="953"/>
      <c r="E174" s="954"/>
    </row>
    <row r="175" spans="1:5">
      <c r="A175" s="940"/>
      <c r="B175" s="1057"/>
      <c r="C175" s="953"/>
      <c r="D175" s="953"/>
      <c r="E175" s="954"/>
    </row>
    <row r="176" spans="1:5">
      <c r="A176" s="940"/>
      <c r="B176" s="1057"/>
      <c r="C176" s="953"/>
      <c r="D176" s="953"/>
      <c r="E176" s="954"/>
    </row>
    <row r="177" spans="1:5">
      <c r="A177" s="940"/>
      <c r="B177" s="1057"/>
      <c r="C177" s="953"/>
      <c r="D177" s="953"/>
      <c r="E177" s="954"/>
    </row>
    <row r="178" spans="1:5">
      <c r="A178" s="940"/>
      <c r="B178" s="1057"/>
      <c r="C178" s="953"/>
      <c r="D178" s="953"/>
      <c r="E178" s="954"/>
    </row>
    <row r="179" spans="1:5">
      <c r="A179" s="940"/>
      <c r="B179" s="1057"/>
      <c r="C179" s="953"/>
      <c r="D179" s="953"/>
      <c r="E179" s="954"/>
    </row>
    <row r="180" spans="1:5">
      <c r="A180" s="940"/>
      <c r="B180" s="1057"/>
      <c r="C180" s="953"/>
      <c r="D180" s="953"/>
      <c r="E180" s="954"/>
    </row>
    <row r="181" spans="1:5">
      <c r="A181" s="940"/>
      <c r="B181" s="1057"/>
      <c r="C181" s="953"/>
      <c r="D181" s="953"/>
      <c r="E181" s="954"/>
    </row>
    <row r="182" spans="1:5">
      <c r="A182" s="940"/>
      <c r="B182" s="151"/>
      <c r="C182" s="69"/>
      <c r="D182" s="69"/>
      <c r="E182" s="937"/>
    </row>
    <row r="183" spans="1:5">
      <c r="A183" s="940"/>
      <c r="B183" s="151"/>
      <c r="C183" s="69"/>
      <c r="D183" s="69"/>
      <c r="E183" s="937"/>
    </row>
    <row r="184" spans="1:5">
      <c r="A184" s="940"/>
      <c r="B184" s="151"/>
      <c r="C184" s="69"/>
      <c r="D184" s="69"/>
      <c r="E184" s="937"/>
    </row>
    <row r="185" spans="1:5">
      <c r="A185" s="940"/>
      <c r="B185" s="151"/>
      <c r="C185" s="69"/>
      <c r="D185" s="69"/>
      <c r="E185" s="937"/>
    </row>
    <row r="186" spans="1:5">
      <c r="A186" s="940"/>
      <c r="B186" s="151"/>
      <c r="C186" s="69"/>
      <c r="D186" s="69"/>
      <c r="E186" s="937"/>
    </row>
    <row r="187" spans="1:5">
      <c r="A187" s="940"/>
      <c r="B187" s="151"/>
      <c r="C187" s="69"/>
      <c r="D187" s="69"/>
      <c r="E187" s="937"/>
    </row>
    <row r="188" spans="1:5">
      <c r="A188" s="940"/>
      <c r="B188" s="151"/>
      <c r="C188" s="69"/>
      <c r="D188" s="69"/>
      <c r="E188" s="937"/>
    </row>
    <row r="189" spans="1:5">
      <c r="A189" s="940"/>
      <c r="B189" s="151"/>
      <c r="C189" s="69"/>
      <c r="D189" s="69"/>
      <c r="E189" s="937"/>
    </row>
    <row r="190" spans="1:5">
      <c r="A190" s="940"/>
      <c r="B190" s="151"/>
      <c r="C190" s="69"/>
      <c r="D190" s="69"/>
      <c r="E190" s="937"/>
    </row>
    <row r="191" spans="1:5">
      <c r="A191" s="940"/>
      <c r="B191" s="1057"/>
      <c r="C191" s="953"/>
      <c r="D191" s="953"/>
      <c r="E191" s="954"/>
    </row>
    <row r="192" spans="1:5">
      <c r="A192" s="940"/>
      <c r="B192" s="1057"/>
      <c r="C192" s="953"/>
      <c r="D192" s="953"/>
      <c r="E192" s="954"/>
    </row>
    <row r="193" spans="1:5">
      <c r="A193" s="940"/>
      <c r="B193" s="1057"/>
      <c r="C193" s="953"/>
      <c r="D193" s="953"/>
      <c r="E193" s="954"/>
    </row>
    <row r="194" spans="1:5">
      <c r="A194" s="940"/>
      <c r="B194" s="1057"/>
      <c r="C194" s="953"/>
      <c r="D194" s="953"/>
      <c r="E194" s="954"/>
    </row>
    <row r="195" spans="1:5">
      <c r="A195" s="940"/>
      <c r="B195" s="151"/>
      <c r="C195" s="69"/>
      <c r="D195" s="69"/>
      <c r="E195" s="937"/>
    </row>
    <row r="196" spans="1:5">
      <c r="A196" s="940"/>
      <c r="B196" s="1057"/>
      <c r="C196" s="953"/>
      <c r="D196" s="953"/>
      <c r="E196" s="954"/>
    </row>
    <row r="197" spans="1:5">
      <c r="A197" s="940"/>
      <c r="B197" s="1057"/>
      <c r="C197" s="953"/>
      <c r="D197" s="953"/>
      <c r="E197" s="954"/>
    </row>
    <row r="198" spans="1:5">
      <c r="A198" s="940"/>
      <c r="B198" s="1057"/>
      <c r="C198" s="953"/>
      <c r="D198" s="953"/>
      <c r="E198" s="954"/>
    </row>
    <row r="199" spans="1:5">
      <c r="A199" s="940"/>
      <c r="B199" s="1057"/>
      <c r="C199" s="953"/>
      <c r="D199" s="953"/>
      <c r="E199" s="954"/>
    </row>
    <row r="200" spans="1:5">
      <c r="A200" s="940"/>
      <c r="B200" s="1057"/>
      <c r="C200" s="953"/>
      <c r="D200" s="953"/>
      <c r="E200" s="954"/>
    </row>
    <row r="201" spans="1:5">
      <c r="A201" s="940"/>
      <c r="B201" s="1057"/>
      <c r="C201" s="953"/>
      <c r="D201" s="953"/>
      <c r="E201" s="954"/>
    </row>
    <row r="202" spans="1:5">
      <c r="A202" s="940"/>
      <c r="B202" s="1057"/>
      <c r="C202" s="953"/>
      <c r="D202" s="953"/>
      <c r="E202" s="954"/>
    </row>
    <row r="203" spans="1:5">
      <c r="A203" s="940"/>
      <c r="B203" s="1057"/>
      <c r="C203" s="953"/>
      <c r="D203" s="953"/>
      <c r="E203" s="954"/>
    </row>
    <row r="204" spans="1:5">
      <c r="A204" s="940"/>
      <c r="B204" s="1057"/>
      <c r="C204" s="953"/>
      <c r="D204" s="953"/>
      <c r="E204" s="954"/>
    </row>
    <row r="205" spans="1:5">
      <c r="A205" s="940"/>
      <c r="B205" s="1057"/>
      <c r="C205" s="953"/>
      <c r="D205" s="953"/>
      <c r="E205" s="954"/>
    </row>
    <row r="206" spans="1:5">
      <c r="A206" s="940"/>
      <c r="B206" s="1057"/>
      <c r="C206" s="953"/>
      <c r="D206" s="953"/>
      <c r="E206" s="954"/>
    </row>
    <row r="207" spans="1:5" s="69" customFormat="1">
      <c r="A207" s="936"/>
      <c r="B207" s="151"/>
      <c r="E207" s="937"/>
    </row>
    <row r="208" spans="1:5" s="69" customFormat="1">
      <c r="A208" s="936"/>
      <c r="B208" s="151"/>
      <c r="E208" s="937"/>
    </row>
    <row r="209" spans="1:38" s="953" customFormat="1">
      <c r="A209" s="940"/>
      <c r="B209" s="1057"/>
      <c r="E209" s="954"/>
      <c r="AL209" s="69"/>
    </row>
    <row r="210" spans="1:38" s="953" customFormat="1">
      <c r="A210" s="940"/>
      <c r="B210" s="1057"/>
      <c r="E210" s="954"/>
      <c r="AL210" s="69"/>
    </row>
    <row r="211" spans="1:38" s="953" customFormat="1">
      <c r="A211" s="940"/>
      <c r="B211" s="1057"/>
      <c r="E211" s="954"/>
      <c r="AL211" s="69"/>
    </row>
    <row r="212" spans="1:38" s="953" customFormat="1">
      <c r="A212" s="940"/>
      <c r="B212" s="1057"/>
      <c r="E212" s="954"/>
      <c r="AL212" s="69"/>
    </row>
    <row r="213" spans="1:38" s="953" customFormat="1">
      <c r="A213" s="940"/>
      <c r="B213" s="1057"/>
      <c r="E213" s="954"/>
      <c r="AL213" s="69"/>
    </row>
    <row r="214" spans="1:38" s="953" customFormat="1">
      <c r="A214" s="940"/>
      <c r="B214" s="1057"/>
      <c r="E214" s="954"/>
      <c r="AL214" s="69"/>
    </row>
    <row r="215" spans="1:38" s="953" customFormat="1">
      <c r="A215" s="940"/>
      <c r="B215" s="1057"/>
      <c r="E215" s="954"/>
      <c r="AL215" s="69"/>
    </row>
    <row r="216" spans="1:38" s="953" customFormat="1">
      <c r="A216" s="940"/>
      <c r="B216" s="1057"/>
      <c r="E216" s="954"/>
      <c r="AL216" s="69"/>
    </row>
    <row r="217" spans="1:38" s="953" customFormat="1">
      <c r="A217" s="940"/>
      <c r="B217" s="1057"/>
      <c r="E217" s="954"/>
      <c r="AL217" s="69"/>
    </row>
    <row r="218" spans="1:38" s="953" customFormat="1">
      <c r="A218" s="940"/>
      <c r="B218" s="1057"/>
      <c r="E218" s="954"/>
      <c r="AL218" s="69"/>
    </row>
    <row r="219" spans="1:38" s="953" customFormat="1">
      <c r="A219" s="940"/>
      <c r="B219" s="1057"/>
      <c r="E219" s="954"/>
      <c r="AL219" s="69"/>
    </row>
    <row r="220" spans="1:38" s="953" customFormat="1" ht="16.5" customHeight="1">
      <c r="A220" s="940"/>
      <c r="B220" s="1057"/>
      <c r="E220" s="954"/>
      <c r="AL220" s="69"/>
    </row>
    <row r="221" spans="1:38" s="953" customFormat="1">
      <c r="A221" s="940"/>
      <c r="B221" s="1057"/>
      <c r="E221" s="954"/>
      <c r="AL221" s="69"/>
    </row>
    <row r="222" spans="1:38" s="953" customFormat="1">
      <c r="A222" s="940"/>
      <c r="B222" s="1057"/>
      <c r="E222" s="954"/>
      <c r="AL222" s="69"/>
    </row>
    <row r="223" spans="1:38" s="953" customFormat="1">
      <c r="A223" s="940"/>
      <c r="B223" s="1057"/>
      <c r="E223" s="954"/>
      <c r="AL223" s="69"/>
    </row>
    <row r="224" spans="1:38" s="953" customFormat="1">
      <c r="A224" s="940"/>
      <c r="B224" s="1057"/>
      <c r="E224" s="954"/>
      <c r="AL224" s="69"/>
    </row>
    <row r="225" spans="1:38" s="953" customFormat="1">
      <c r="A225" s="940"/>
      <c r="B225" s="1057"/>
      <c r="E225" s="954"/>
      <c r="AL225" s="69"/>
    </row>
    <row r="226" spans="1:38" s="953" customFormat="1">
      <c r="A226" s="940"/>
      <c r="B226" s="1057"/>
      <c r="E226" s="954"/>
      <c r="AL226" s="69"/>
    </row>
    <row r="227" spans="1:38" s="953" customFormat="1">
      <c r="A227" s="940"/>
      <c r="B227" s="1057"/>
      <c r="E227" s="954"/>
      <c r="AL227" s="69"/>
    </row>
    <row r="228" spans="1:38" s="953" customFormat="1">
      <c r="A228" s="940"/>
      <c r="B228" s="1057"/>
      <c r="E228" s="954"/>
      <c r="AL228" s="69"/>
    </row>
    <row r="229" spans="1:38" s="953" customFormat="1">
      <c r="A229" s="940"/>
      <c r="B229" s="1057"/>
      <c r="E229" s="954"/>
      <c r="AL229" s="69"/>
    </row>
    <row r="230" spans="1:38" s="953" customFormat="1">
      <c r="A230" s="940"/>
      <c r="B230" s="1057"/>
      <c r="E230" s="954"/>
      <c r="AL230" s="69"/>
    </row>
    <row r="231" spans="1:38" s="953" customFormat="1">
      <c r="A231" s="940"/>
      <c r="B231" s="1057"/>
      <c r="E231" s="954"/>
      <c r="AL231" s="69"/>
    </row>
    <row r="232" spans="1:38" s="69" customFormat="1">
      <c r="A232" s="940"/>
      <c r="B232" s="151"/>
      <c r="E232" s="937"/>
    </row>
    <row r="233" spans="1:38">
      <c r="A233" s="940"/>
      <c r="B233" s="1057"/>
      <c r="C233" s="953"/>
      <c r="D233" s="953"/>
      <c r="E233" s="954"/>
    </row>
    <row r="234" spans="1:38">
      <c r="A234" s="940"/>
      <c r="B234" s="1057"/>
      <c r="C234" s="953"/>
      <c r="D234" s="953"/>
      <c r="E234" s="954"/>
    </row>
    <row r="235" spans="1:38">
      <c r="A235" s="940"/>
      <c r="B235" s="1057"/>
      <c r="C235" s="953"/>
      <c r="D235" s="953"/>
      <c r="E235" s="954"/>
    </row>
    <row r="236" spans="1:38">
      <c r="A236" s="940"/>
      <c r="B236" s="1057"/>
      <c r="C236" s="953"/>
      <c r="D236" s="953"/>
      <c r="E236" s="954"/>
    </row>
    <row r="237" spans="1:38">
      <c r="A237" s="940"/>
      <c r="B237" s="1057"/>
      <c r="C237" s="953"/>
      <c r="D237" s="953"/>
      <c r="E237" s="954"/>
    </row>
    <row r="238" spans="1:38">
      <c r="A238" s="940"/>
      <c r="B238" s="1057"/>
      <c r="C238" s="953"/>
      <c r="D238" s="953"/>
      <c r="E238" s="954"/>
    </row>
    <row r="239" spans="1:38">
      <c r="A239" s="940"/>
      <c r="B239" s="1057"/>
      <c r="C239" s="953"/>
      <c r="D239" s="953"/>
      <c r="E239" s="954"/>
    </row>
    <row r="240" spans="1:38">
      <c r="A240" s="940"/>
      <c r="B240" s="151"/>
      <c r="C240" s="69"/>
      <c r="D240" s="69"/>
      <c r="E240" s="937"/>
    </row>
    <row r="241" spans="1:38">
      <c r="A241" s="940"/>
      <c r="B241" s="1057"/>
      <c r="C241" s="953"/>
      <c r="D241" s="953"/>
      <c r="E241" s="954"/>
    </row>
    <row r="242" spans="1:38">
      <c r="A242" s="940"/>
      <c r="B242" s="1057"/>
      <c r="C242" s="953"/>
      <c r="D242" s="953"/>
      <c r="E242" s="954"/>
    </row>
    <row r="243" spans="1:38">
      <c r="B243" s="1135"/>
    </row>
    <row r="244" spans="1:38">
      <c r="B244" s="1057"/>
    </row>
    <row r="245" spans="1:38" s="1060" customFormat="1">
      <c r="A245" s="1058" t="s">
        <v>19</v>
      </c>
      <c r="B245" s="1059" t="s">
        <v>3394</v>
      </c>
      <c r="C245" s="1060" t="s">
        <v>3318</v>
      </c>
      <c r="E245" s="1061"/>
      <c r="U245" s="253"/>
      <c r="AJ245" s="253"/>
      <c r="AK245" s="253"/>
      <c r="AL245" s="253"/>
    </row>
    <row r="246" spans="1:38">
      <c r="B246" s="1057"/>
    </row>
    <row r="247" spans="1:38">
      <c r="B247" s="1057"/>
    </row>
    <row r="248" spans="1:38">
      <c r="B248" s="1057"/>
      <c r="C248" s="953"/>
      <c r="D248" s="953"/>
    </row>
    <row r="249" spans="1:38">
      <c r="A249" s="940"/>
      <c r="B249" s="1057"/>
      <c r="C249" s="953"/>
      <c r="D249" s="953"/>
    </row>
    <row r="250" spans="1:38">
      <c r="A250" s="940"/>
      <c r="B250" s="1057"/>
      <c r="C250" s="953"/>
      <c r="D250" s="953"/>
      <c r="E250" s="954"/>
    </row>
    <row r="251" spans="1:38">
      <c r="A251" s="940"/>
      <c r="B251" s="1057"/>
      <c r="C251" s="953"/>
      <c r="D251" s="953"/>
      <c r="E251" s="954"/>
    </row>
    <row r="252" spans="1:38">
      <c r="A252" s="940"/>
      <c r="B252" s="1057"/>
      <c r="C252" s="953"/>
      <c r="D252" s="953"/>
      <c r="E252" s="954"/>
    </row>
    <row r="253" spans="1:38">
      <c r="A253" s="940"/>
      <c r="B253" s="1057"/>
      <c r="C253" s="953"/>
      <c r="D253" s="953"/>
      <c r="E253" s="954"/>
    </row>
    <row r="254" spans="1:38">
      <c r="A254" s="940"/>
      <c r="B254" s="1057"/>
      <c r="C254" s="953"/>
      <c r="D254" s="953"/>
      <c r="E254" s="954"/>
    </row>
    <row r="255" spans="1:38">
      <c r="A255" s="940"/>
      <c r="B255" s="1057"/>
      <c r="C255" s="953"/>
      <c r="D255" s="953"/>
      <c r="E255" s="954"/>
    </row>
    <row r="256" spans="1:38">
      <c r="A256" s="940"/>
      <c r="B256" s="1057"/>
      <c r="C256" s="953"/>
      <c r="D256" s="953"/>
      <c r="E256" s="954"/>
    </row>
    <row r="257" spans="1:5">
      <c r="A257" s="940"/>
      <c r="B257" s="1057"/>
      <c r="C257" s="953"/>
      <c r="D257" s="953"/>
      <c r="E257" s="954"/>
    </row>
    <row r="258" spans="1:5">
      <c r="A258" s="940"/>
      <c r="B258" s="1057"/>
      <c r="C258" s="953"/>
      <c r="D258" s="953"/>
      <c r="E258" s="954"/>
    </row>
    <row r="259" spans="1:5">
      <c r="A259" s="940"/>
      <c r="B259" s="1057"/>
      <c r="C259" s="953"/>
      <c r="D259" s="953"/>
      <c r="E259" s="954"/>
    </row>
    <row r="260" spans="1:5">
      <c r="A260" s="940"/>
      <c r="B260" s="1057"/>
      <c r="C260" s="953"/>
      <c r="D260" s="953"/>
      <c r="E260" s="954"/>
    </row>
    <row r="261" spans="1:5">
      <c r="A261" s="940"/>
      <c r="B261" s="1057"/>
      <c r="C261" s="953"/>
      <c r="D261" s="953"/>
      <c r="E261" s="954"/>
    </row>
    <row r="262" spans="1:5">
      <c r="A262" s="940"/>
      <c r="B262" s="1057"/>
      <c r="C262" s="953"/>
      <c r="D262" s="953"/>
      <c r="E262" s="954"/>
    </row>
    <row r="263" spans="1:5">
      <c r="A263" s="940"/>
      <c r="B263" s="1057"/>
      <c r="C263" s="953"/>
      <c r="D263" s="953"/>
      <c r="E263" s="954"/>
    </row>
    <row r="264" spans="1:5">
      <c r="A264" s="940"/>
      <c r="B264" s="1057"/>
      <c r="C264" s="953"/>
      <c r="D264" s="953"/>
      <c r="E264" s="954"/>
    </row>
    <row r="265" spans="1:5">
      <c r="A265" s="940"/>
      <c r="B265" s="1057"/>
      <c r="C265" s="953"/>
      <c r="D265" s="953"/>
      <c r="E265" s="954"/>
    </row>
    <row r="266" spans="1:5">
      <c r="A266" s="940"/>
      <c r="B266" s="1057"/>
      <c r="C266" s="953"/>
      <c r="D266" s="953"/>
      <c r="E266" s="954"/>
    </row>
    <row r="267" spans="1:5">
      <c r="A267" s="940"/>
      <c r="B267" s="1057"/>
      <c r="C267" s="953"/>
      <c r="D267" s="953"/>
      <c r="E267" s="954"/>
    </row>
    <row r="268" spans="1:5">
      <c r="A268" s="940"/>
      <c r="B268" s="1057"/>
      <c r="C268" s="953"/>
      <c r="D268" s="953"/>
      <c r="E268" s="954"/>
    </row>
    <row r="269" spans="1:5">
      <c r="A269" s="940"/>
      <c r="B269" s="1057"/>
      <c r="C269" s="953"/>
      <c r="D269" s="953"/>
      <c r="E269" s="954"/>
    </row>
    <row r="270" spans="1:5">
      <c r="A270" s="940"/>
      <c r="B270" s="151"/>
      <c r="C270" s="69"/>
      <c r="D270" s="69"/>
      <c r="E270" s="937"/>
    </row>
    <row r="271" spans="1:5">
      <c r="A271" s="940"/>
      <c r="B271" s="1057"/>
      <c r="C271" s="953"/>
      <c r="D271" s="953"/>
      <c r="E271" s="954"/>
    </row>
    <row r="272" spans="1:5">
      <c r="A272" s="940"/>
      <c r="B272" s="1057"/>
      <c r="C272" s="953"/>
      <c r="D272" s="953"/>
      <c r="E272" s="954"/>
    </row>
    <row r="273" spans="1:5">
      <c r="A273" s="940"/>
      <c r="B273" s="1057"/>
      <c r="C273" s="953"/>
      <c r="E273" s="954"/>
    </row>
    <row r="274" spans="1:5">
      <c r="A274" s="940"/>
      <c r="B274" s="151"/>
      <c r="C274" s="69"/>
      <c r="D274" s="69"/>
      <c r="E274" s="937"/>
    </row>
    <row r="275" spans="1:5">
      <c r="A275" s="940"/>
      <c r="B275" s="1057"/>
      <c r="C275" s="953"/>
      <c r="D275" s="953"/>
      <c r="E275" s="954"/>
    </row>
    <row r="276" spans="1:5">
      <c r="A276" s="940"/>
      <c r="B276" s="1057"/>
      <c r="C276" s="953"/>
      <c r="D276" s="953"/>
      <c r="E276" s="954"/>
    </row>
    <row r="277" spans="1:5" s="69" customFormat="1">
      <c r="A277" s="936"/>
      <c r="B277" s="151"/>
      <c r="E277" s="937"/>
    </row>
    <row r="278" spans="1:5">
      <c r="A278" s="940"/>
      <c r="B278" s="1057"/>
      <c r="C278" s="953"/>
      <c r="D278" s="953"/>
      <c r="E278" s="954"/>
    </row>
    <row r="279" spans="1:5">
      <c r="A279" s="940"/>
      <c r="B279" s="1057"/>
      <c r="C279" s="953"/>
      <c r="D279" s="953"/>
      <c r="E279" s="954"/>
    </row>
    <row r="280" spans="1:5">
      <c r="A280" s="940"/>
      <c r="B280" s="1057"/>
      <c r="C280" s="953"/>
      <c r="D280" s="953"/>
      <c r="E280" s="954"/>
    </row>
    <row r="281" spans="1:5">
      <c r="A281" s="940"/>
      <c r="B281" s="1057"/>
      <c r="C281" s="953"/>
      <c r="E281" s="954"/>
    </row>
    <row r="282" spans="1:5">
      <c r="A282" s="940"/>
      <c r="B282" s="1057"/>
      <c r="C282" s="953"/>
      <c r="D282" s="953"/>
      <c r="E282" s="954"/>
    </row>
    <row r="283" spans="1:5">
      <c r="A283" s="940"/>
      <c r="B283" s="1057"/>
      <c r="C283" s="953"/>
      <c r="D283" s="953"/>
      <c r="E283" s="954"/>
    </row>
    <row r="284" spans="1:5">
      <c r="A284" s="940"/>
      <c r="B284" s="1057"/>
      <c r="C284" s="953"/>
      <c r="D284" s="953"/>
      <c r="E284" s="954"/>
    </row>
    <row r="285" spans="1:5">
      <c r="A285" s="940"/>
      <c r="B285" s="1057"/>
      <c r="C285" s="953"/>
      <c r="D285" s="953"/>
      <c r="E285" s="954"/>
    </row>
    <row r="286" spans="1:5">
      <c r="A286" s="940"/>
      <c r="B286" s="1057"/>
      <c r="C286" s="953"/>
      <c r="D286" s="953"/>
      <c r="E286" s="954"/>
    </row>
    <row r="287" spans="1:5">
      <c r="A287" s="940"/>
      <c r="B287" s="1057"/>
      <c r="C287" s="953"/>
      <c r="D287" s="953"/>
      <c r="E287" s="954"/>
    </row>
    <row r="288" spans="1:5">
      <c r="A288" s="940"/>
      <c r="B288" s="1057"/>
      <c r="C288" s="953"/>
      <c r="D288" s="953"/>
      <c r="E288" s="954"/>
    </row>
    <row r="289" spans="1:5">
      <c r="A289" s="940"/>
      <c r="B289" s="1057"/>
      <c r="C289" s="953"/>
      <c r="D289" s="953"/>
      <c r="E289" s="954"/>
    </row>
    <row r="290" spans="1:5">
      <c r="A290" s="940"/>
      <c r="B290" s="1057"/>
      <c r="C290" s="953"/>
      <c r="D290" s="953"/>
      <c r="E290" s="954"/>
    </row>
    <row r="291" spans="1:5">
      <c r="A291" s="940"/>
      <c r="B291" s="1057"/>
      <c r="C291" s="953"/>
      <c r="D291" s="953"/>
      <c r="E291" s="954"/>
    </row>
    <row r="292" spans="1:5">
      <c r="A292" s="940"/>
      <c r="B292" s="1057"/>
      <c r="C292" s="953"/>
      <c r="D292" s="953"/>
      <c r="E292" s="954"/>
    </row>
    <row r="293" spans="1:5">
      <c r="A293" s="940"/>
      <c r="B293" s="151"/>
      <c r="C293" s="69"/>
      <c r="D293" s="69"/>
      <c r="E293" s="937"/>
    </row>
    <row r="294" spans="1:5">
      <c r="A294" s="940"/>
      <c r="B294" s="1057"/>
      <c r="C294" s="953"/>
      <c r="D294" s="953"/>
      <c r="E294" s="954"/>
    </row>
    <row r="295" spans="1:5">
      <c r="A295" s="940"/>
      <c r="B295" s="1057"/>
      <c r="C295" s="953"/>
      <c r="D295" s="953"/>
      <c r="E295" s="954"/>
    </row>
    <row r="296" spans="1:5">
      <c r="A296" s="940"/>
      <c r="B296" s="1057"/>
      <c r="C296" s="953"/>
      <c r="D296" s="953"/>
      <c r="E296" s="954"/>
    </row>
    <row r="297" spans="1:5">
      <c r="A297" s="940"/>
      <c r="B297" s="1057"/>
      <c r="C297" s="953"/>
      <c r="D297" s="953"/>
      <c r="E297" s="954"/>
    </row>
    <row r="298" spans="1:5">
      <c r="A298" s="940"/>
      <c r="B298" s="1057"/>
      <c r="C298" s="953"/>
      <c r="D298" s="953"/>
      <c r="E298" s="954"/>
    </row>
    <row r="299" spans="1:5">
      <c r="A299" s="940"/>
      <c r="B299" s="1057"/>
      <c r="C299" s="953"/>
      <c r="D299" s="953"/>
      <c r="E299" s="954"/>
    </row>
    <row r="300" spans="1:5">
      <c r="A300" s="940"/>
      <c r="B300" s="1057"/>
      <c r="C300" s="953"/>
      <c r="D300" s="953"/>
      <c r="E300" s="954"/>
    </row>
    <row r="301" spans="1:5">
      <c r="A301" s="940"/>
      <c r="B301" s="1057"/>
      <c r="C301" s="953"/>
      <c r="D301" s="953"/>
      <c r="E301" s="954"/>
    </row>
    <row r="302" spans="1:5">
      <c r="A302" s="940"/>
      <c r="B302" s="1057"/>
      <c r="C302" s="953"/>
      <c r="D302" s="953"/>
      <c r="E302" s="954"/>
    </row>
    <row r="303" spans="1:5">
      <c r="A303" s="940"/>
      <c r="B303" s="1057"/>
      <c r="C303" s="953"/>
      <c r="D303" s="953"/>
      <c r="E303" s="954"/>
    </row>
    <row r="304" spans="1:5">
      <c r="A304" s="940"/>
      <c r="B304" s="1057"/>
      <c r="C304" s="953"/>
      <c r="D304" s="953"/>
      <c r="E304" s="954"/>
    </row>
    <row r="305" spans="1:38">
      <c r="A305" s="940"/>
      <c r="B305" s="1057"/>
      <c r="C305" s="953"/>
      <c r="D305" s="953"/>
      <c r="E305" s="954"/>
    </row>
    <row r="306" spans="1:38">
      <c r="A306" s="940"/>
      <c r="B306" s="1057"/>
      <c r="C306" s="953"/>
      <c r="D306" s="953"/>
      <c r="E306" s="954"/>
    </row>
    <row r="307" spans="1:38">
      <c r="A307" s="940"/>
      <c r="B307" s="1057"/>
      <c r="C307" s="953"/>
      <c r="D307" s="953"/>
      <c r="E307" s="954"/>
    </row>
    <row r="308" spans="1:38">
      <c r="A308" s="940"/>
      <c r="B308" s="1057"/>
      <c r="C308" s="953"/>
      <c r="D308" s="953"/>
      <c r="E308" s="954"/>
    </row>
    <row r="309" spans="1:38">
      <c r="A309" s="940"/>
      <c r="B309" s="1057"/>
      <c r="C309" s="953"/>
      <c r="D309" s="953"/>
      <c r="E309" s="954"/>
    </row>
    <row r="310" spans="1:38">
      <c r="A310" s="940"/>
      <c r="B310" s="151"/>
      <c r="C310" s="69"/>
      <c r="D310" s="69"/>
      <c r="E310" s="937"/>
    </row>
    <row r="311" spans="1:38">
      <c r="A311" s="940"/>
      <c r="B311" s="1057"/>
      <c r="C311" s="953"/>
      <c r="D311" s="953"/>
      <c r="E311" s="954"/>
    </row>
    <row r="312" spans="1:38">
      <c r="A312" s="940"/>
      <c r="B312" s="1057"/>
      <c r="C312" s="953"/>
      <c r="D312" s="953"/>
      <c r="E312" s="954"/>
    </row>
    <row r="313" spans="1:38">
      <c r="A313" s="940"/>
      <c r="B313" s="1057"/>
      <c r="C313" s="953"/>
      <c r="D313" s="953"/>
      <c r="E313" s="954"/>
    </row>
    <row r="314" spans="1:38">
      <c r="A314" s="940"/>
      <c r="B314" s="1057"/>
      <c r="C314" s="953"/>
      <c r="D314" s="953"/>
      <c r="E314" s="954"/>
    </row>
    <row r="315" spans="1:38">
      <c r="A315" s="940"/>
      <c r="B315" s="1057"/>
      <c r="C315" s="953"/>
      <c r="D315" s="953"/>
      <c r="E315" s="954"/>
    </row>
    <row r="316" spans="1:38">
      <c r="A316" s="940"/>
      <c r="B316" s="1057"/>
      <c r="C316" s="953"/>
      <c r="D316" s="953"/>
      <c r="E316" s="954"/>
    </row>
    <row r="317" spans="1:38">
      <c r="A317" s="940"/>
      <c r="B317" s="1057"/>
      <c r="C317" s="953"/>
      <c r="D317" s="953"/>
      <c r="E317" s="954"/>
    </row>
    <row r="318" spans="1:38" s="953" customFormat="1">
      <c r="A318" s="940"/>
      <c r="B318" s="1057"/>
      <c r="E318" s="954"/>
      <c r="AL318" s="69"/>
    </row>
    <row r="319" spans="1:38">
      <c r="A319" s="940"/>
      <c r="B319" s="1057"/>
      <c r="C319" s="953"/>
      <c r="D319" s="953"/>
      <c r="E319" s="954"/>
    </row>
    <row r="320" spans="1:38">
      <c r="A320" s="940"/>
      <c r="B320" s="1057"/>
      <c r="C320" s="953"/>
      <c r="D320" s="953"/>
      <c r="E320" s="954"/>
    </row>
    <row r="321" spans="1:5">
      <c r="A321" s="940"/>
      <c r="B321" s="1057"/>
      <c r="C321" s="953"/>
      <c r="D321" s="953"/>
      <c r="E321" s="954"/>
    </row>
    <row r="322" spans="1:5">
      <c r="A322" s="940"/>
      <c r="B322" s="1057"/>
      <c r="C322" s="953"/>
      <c r="D322" s="953"/>
      <c r="E322" s="954"/>
    </row>
    <row r="323" spans="1:5">
      <c r="A323" s="940"/>
      <c r="B323" s="1057"/>
      <c r="C323" s="953"/>
      <c r="D323" s="953"/>
      <c r="E323" s="954"/>
    </row>
    <row r="324" spans="1:5">
      <c r="A324" s="940"/>
      <c r="B324" s="1057"/>
      <c r="C324" s="953"/>
      <c r="D324" s="953"/>
      <c r="E324" s="954"/>
    </row>
    <row r="325" spans="1:5">
      <c r="A325" s="940"/>
      <c r="B325" s="1057"/>
      <c r="C325" s="953"/>
      <c r="D325" s="953"/>
      <c r="E325" s="954"/>
    </row>
    <row r="326" spans="1:5">
      <c r="A326" s="940"/>
      <c r="B326" s="1057"/>
      <c r="C326" s="953"/>
      <c r="D326" s="953"/>
      <c r="E326" s="954"/>
    </row>
    <row r="327" spans="1:5">
      <c r="A327" s="940"/>
      <c r="B327" s="1057"/>
      <c r="C327" s="953"/>
      <c r="D327" s="953"/>
      <c r="E327" s="954"/>
    </row>
    <row r="328" spans="1:5">
      <c r="A328" s="940"/>
      <c r="B328" s="1057"/>
      <c r="C328" s="953"/>
      <c r="D328" s="953"/>
      <c r="E328" s="954"/>
    </row>
    <row r="329" spans="1:5">
      <c r="A329" s="940"/>
      <c r="B329" s="1057"/>
      <c r="C329" s="953"/>
      <c r="D329" s="953"/>
      <c r="E329" s="954"/>
    </row>
    <row r="330" spans="1:5">
      <c r="A330" s="940"/>
      <c r="B330" s="1057"/>
      <c r="C330" s="953"/>
      <c r="D330" s="953"/>
      <c r="E330" s="954"/>
    </row>
    <row r="331" spans="1:5">
      <c r="A331" s="940"/>
      <c r="B331" s="1057"/>
      <c r="C331" s="953"/>
      <c r="D331" s="953"/>
      <c r="E331" s="954"/>
    </row>
    <row r="332" spans="1:5">
      <c r="A332" s="940"/>
      <c r="B332" s="1057"/>
      <c r="C332" s="953"/>
      <c r="D332" s="953"/>
      <c r="E332" s="954"/>
    </row>
    <row r="333" spans="1:5">
      <c r="A333" s="940"/>
      <c r="B333" s="1057"/>
      <c r="C333" s="953"/>
      <c r="D333" s="953"/>
      <c r="E333" s="954"/>
    </row>
    <row r="334" spans="1:5">
      <c r="A334" s="940"/>
      <c r="B334" s="1057"/>
      <c r="C334" s="953"/>
      <c r="D334" s="953"/>
      <c r="E334" s="954"/>
    </row>
    <row r="335" spans="1:5">
      <c r="A335" s="940"/>
      <c r="B335" s="1057"/>
      <c r="C335" s="953"/>
      <c r="D335" s="953"/>
      <c r="E335" s="954"/>
    </row>
    <row r="336" spans="1:5">
      <c r="A336" s="940"/>
      <c r="B336" s="1057"/>
      <c r="C336" s="953"/>
      <c r="D336" s="953"/>
      <c r="E336" s="954"/>
    </row>
    <row r="337" spans="1:38">
      <c r="A337" s="940"/>
      <c r="B337" s="1057"/>
      <c r="C337" s="953"/>
      <c r="D337" s="953"/>
      <c r="E337" s="954"/>
    </row>
    <row r="338" spans="1:38">
      <c r="A338" s="940"/>
      <c r="B338" s="1057"/>
      <c r="C338" s="953"/>
      <c r="D338" s="953"/>
      <c r="E338" s="954"/>
    </row>
    <row r="339" spans="1:38">
      <c r="A339" s="940"/>
      <c r="B339" s="1057"/>
      <c r="C339" s="953"/>
      <c r="D339" s="953"/>
      <c r="E339" s="954"/>
    </row>
    <row r="340" spans="1:38">
      <c r="A340" s="940"/>
      <c r="B340" s="1057"/>
      <c r="C340" s="953"/>
      <c r="D340" s="953"/>
      <c r="E340" s="954"/>
    </row>
    <row r="341" spans="1:38">
      <c r="A341" s="940"/>
      <c r="B341" s="151"/>
      <c r="C341" s="69"/>
      <c r="D341" s="69"/>
      <c r="E341" s="937"/>
    </row>
    <row r="342" spans="1:38">
      <c r="A342" s="940"/>
      <c r="B342" s="1057"/>
      <c r="C342" s="953"/>
      <c r="D342" s="953"/>
      <c r="E342" s="954"/>
    </row>
    <row r="343" spans="1:38">
      <c r="A343" s="940"/>
      <c r="B343" s="1057"/>
      <c r="C343" s="953"/>
      <c r="D343" s="953"/>
      <c r="E343" s="954"/>
    </row>
    <row r="344" spans="1:38" s="953" customFormat="1">
      <c r="A344" s="940"/>
      <c r="B344" s="1057"/>
      <c r="E344" s="954"/>
      <c r="AL344" s="69"/>
    </row>
    <row r="345" spans="1:38">
      <c r="A345" s="940"/>
      <c r="B345" s="1057"/>
      <c r="C345" s="953"/>
      <c r="D345" s="953"/>
      <c r="E345" s="954"/>
    </row>
    <row r="346" spans="1:38" s="953" customFormat="1">
      <c r="A346" s="940"/>
      <c r="B346" s="1057"/>
      <c r="E346" s="954"/>
      <c r="AL346" s="69"/>
    </row>
    <row r="347" spans="1:38">
      <c r="A347" s="940"/>
      <c r="B347" s="1057"/>
      <c r="C347" s="953"/>
      <c r="D347" s="953"/>
      <c r="E347" s="954"/>
    </row>
    <row r="348" spans="1:38">
      <c r="A348" s="940"/>
      <c r="B348" s="1057"/>
      <c r="C348" s="953"/>
      <c r="D348" s="953"/>
      <c r="E348" s="954"/>
    </row>
    <row r="349" spans="1:38">
      <c r="A349" s="940"/>
      <c r="B349" s="1057"/>
      <c r="C349" s="953"/>
      <c r="D349" s="953"/>
      <c r="E349" s="954"/>
    </row>
    <row r="350" spans="1:38">
      <c r="A350" s="940"/>
      <c r="B350" s="1057"/>
      <c r="C350" s="953"/>
      <c r="D350" s="953"/>
      <c r="E350" s="954"/>
    </row>
    <row r="351" spans="1:38">
      <c r="A351" s="940"/>
      <c r="B351" s="1057"/>
      <c r="C351" s="953"/>
      <c r="D351" s="953"/>
      <c r="E351" s="954"/>
    </row>
    <row r="352" spans="1:38">
      <c r="A352" s="940"/>
      <c r="B352" s="1057"/>
      <c r="C352" s="953"/>
      <c r="D352" s="953"/>
      <c r="E352" s="954"/>
    </row>
    <row r="353" spans="1:5">
      <c r="A353" s="940"/>
      <c r="B353" s="1057"/>
      <c r="C353" s="953"/>
      <c r="D353" s="953"/>
      <c r="E353" s="954"/>
    </row>
    <row r="354" spans="1:5">
      <c r="A354" s="940"/>
      <c r="B354" s="1057"/>
      <c r="C354" s="953"/>
      <c r="D354" s="953"/>
      <c r="E354" s="954"/>
    </row>
    <row r="355" spans="1:5">
      <c r="A355" s="940"/>
      <c r="B355" s="1057"/>
      <c r="C355" s="953"/>
      <c r="D355" s="953"/>
      <c r="E355" s="954"/>
    </row>
    <row r="356" spans="1:5">
      <c r="A356" s="940"/>
      <c r="B356" s="1057"/>
      <c r="C356" s="953"/>
      <c r="D356" s="953"/>
      <c r="E356" s="954"/>
    </row>
    <row r="357" spans="1:5">
      <c r="A357" s="940"/>
      <c r="B357" s="1057"/>
      <c r="C357" s="953"/>
      <c r="D357" s="953"/>
      <c r="E357" s="954"/>
    </row>
    <row r="358" spans="1:5">
      <c r="A358" s="940"/>
      <c r="B358" s="1057"/>
      <c r="C358" s="953"/>
      <c r="D358" s="953"/>
      <c r="E358" s="954"/>
    </row>
    <row r="359" spans="1:5">
      <c r="A359" s="940"/>
      <c r="B359" s="1057"/>
      <c r="C359" s="953"/>
      <c r="D359" s="953"/>
      <c r="E359" s="954"/>
    </row>
    <row r="360" spans="1:5">
      <c r="A360" s="940"/>
      <c r="B360" s="1057"/>
      <c r="C360" s="953"/>
      <c r="D360" s="953"/>
      <c r="E360" s="954"/>
    </row>
    <row r="361" spans="1:5">
      <c r="A361" s="940"/>
      <c r="B361" s="1057"/>
      <c r="C361" s="953"/>
      <c r="D361" s="953"/>
      <c r="E361" s="954"/>
    </row>
    <row r="362" spans="1:5">
      <c r="A362" s="940"/>
      <c r="B362" s="1057"/>
      <c r="C362" s="953"/>
      <c r="D362" s="953"/>
      <c r="E362" s="954"/>
    </row>
    <row r="363" spans="1:5">
      <c r="A363" s="940"/>
      <c r="B363" s="1057"/>
      <c r="C363" s="953"/>
      <c r="D363" s="953"/>
      <c r="E363" s="954"/>
    </row>
    <row r="364" spans="1:5">
      <c r="A364" s="940"/>
      <c r="B364" s="1057"/>
      <c r="C364" s="953"/>
      <c r="D364" s="953"/>
      <c r="E364" s="954"/>
    </row>
    <row r="365" spans="1:5">
      <c r="A365" s="940"/>
      <c r="B365" s="1057"/>
      <c r="C365" s="953"/>
      <c r="D365" s="953"/>
      <c r="E365" s="954"/>
    </row>
    <row r="366" spans="1:5">
      <c r="A366" s="940"/>
      <c r="B366" s="1057"/>
      <c r="C366" s="953"/>
      <c r="D366" s="953"/>
      <c r="E366" s="954"/>
    </row>
    <row r="367" spans="1:5">
      <c r="A367" s="940"/>
      <c r="B367" s="1057"/>
      <c r="C367" s="953"/>
      <c r="D367" s="953"/>
      <c r="E367" s="954"/>
    </row>
    <row r="368" spans="1:5">
      <c r="A368" s="940"/>
      <c r="B368" s="1057"/>
      <c r="C368" s="953"/>
      <c r="D368" s="953"/>
      <c r="E368" s="954"/>
    </row>
    <row r="369" spans="1:38">
      <c r="A369" s="940"/>
      <c r="B369" s="1057"/>
      <c r="C369" s="953"/>
      <c r="D369" s="953"/>
      <c r="E369" s="954"/>
    </row>
    <row r="370" spans="1:38">
      <c r="A370" s="940"/>
      <c r="B370" s="1057"/>
      <c r="C370" s="953"/>
      <c r="D370" s="953"/>
      <c r="E370" s="954"/>
    </row>
    <row r="371" spans="1:38">
      <c r="A371" s="940"/>
      <c r="B371" s="1057"/>
      <c r="C371" s="953"/>
      <c r="D371" s="953"/>
      <c r="E371" s="954"/>
    </row>
    <row r="372" spans="1:38">
      <c r="A372" s="940"/>
      <c r="B372" s="1057"/>
      <c r="C372" s="953"/>
      <c r="D372" s="953"/>
      <c r="E372" s="954"/>
    </row>
    <row r="373" spans="1:38">
      <c r="B373" s="953"/>
    </row>
    <row r="374" spans="1:38" s="1060" customFormat="1">
      <c r="A374" s="1058" t="s">
        <v>19</v>
      </c>
      <c r="B374" s="1075" t="s">
        <v>3429</v>
      </c>
      <c r="C374" s="1060" t="s">
        <v>3318</v>
      </c>
      <c r="E374" s="1061"/>
      <c r="U374" s="253"/>
      <c r="AJ374" s="253"/>
      <c r="AK374" s="253"/>
      <c r="AL374" s="253"/>
    </row>
    <row r="375" spans="1:38">
      <c r="B375" s="953"/>
    </row>
    <row r="376" spans="1:38">
      <c r="B376" s="953"/>
    </row>
    <row r="377" spans="1:38">
      <c r="B377" s="69"/>
      <c r="C377" s="69"/>
      <c r="D377" s="69"/>
      <c r="E377" s="937"/>
    </row>
    <row r="378" spans="1:38">
      <c r="B378" s="953"/>
    </row>
    <row r="379" spans="1:38">
      <c r="B379" s="953"/>
    </row>
    <row r="380" spans="1:38">
      <c r="B380" s="953"/>
      <c r="D380" s="953"/>
    </row>
    <row r="381" spans="1:38">
      <c r="B381" s="953"/>
    </row>
    <row r="382" spans="1:38">
      <c r="B382" s="953"/>
      <c r="D382" s="953"/>
    </row>
    <row r="383" spans="1:38">
      <c r="B383" s="69"/>
      <c r="C383" s="69"/>
      <c r="D383" s="69"/>
      <c r="E383" s="937"/>
    </row>
    <row r="384" spans="1:38">
      <c r="B384" s="953"/>
    </row>
    <row r="385" spans="2:5">
      <c r="B385" s="953"/>
    </row>
    <row r="386" spans="2:5">
      <c r="B386" s="953"/>
    </row>
    <row r="387" spans="2:5">
      <c r="B387" s="953"/>
    </row>
    <row r="388" spans="2:5">
      <c r="B388" s="953"/>
    </row>
    <row r="389" spans="2:5">
      <c r="B389" s="953"/>
    </row>
    <row r="390" spans="2:5">
      <c r="B390" s="953"/>
    </row>
    <row r="391" spans="2:5">
      <c r="B391" s="69"/>
      <c r="C391" s="69"/>
      <c r="D391" s="69"/>
      <c r="E391" s="937"/>
    </row>
    <row r="392" spans="2:5">
      <c r="B392" s="953"/>
    </row>
    <row r="393" spans="2:5">
      <c r="B393" s="953"/>
    </row>
    <row r="394" spans="2:5">
      <c r="B394" s="953"/>
    </row>
    <row r="395" spans="2:5">
      <c r="B395" s="953"/>
    </row>
    <row r="396" spans="2:5">
      <c r="B396" s="953"/>
    </row>
    <row r="397" spans="2:5">
      <c r="B397" s="953"/>
    </row>
    <row r="398" spans="2:5">
      <c r="B398" s="953"/>
    </row>
    <row r="399" spans="2:5">
      <c r="B399" s="953"/>
    </row>
    <row r="400" spans="2:5">
      <c r="B400" s="953"/>
    </row>
    <row r="401" spans="2:37">
      <c r="B401" s="953"/>
    </row>
    <row r="402" spans="2:37">
      <c r="B402" s="953"/>
    </row>
    <row r="403" spans="2:37">
      <c r="B403" s="953"/>
    </row>
    <row r="404" spans="2:37">
      <c r="B404" s="953"/>
    </row>
    <row r="405" spans="2:37">
      <c r="B405" s="953"/>
    </row>
    <row r="406" spans="2:37">
      <c r="B406" s="953"/>
    </row>
    <row r="407" spans="2:37">
      <c r="B407" s="953"/>
    </row>
    <row r="408" spans="2:37">
      <c r="U408" s="99"/>
      <c r="AJ408" s="99"/>
      <c r="AK408" s="99"/>
    </row>
    <row r="409" spans="2:37">
      <c r="B409" s="953"/>
    </row>
    <row r="410" spans="2:37">
      <c r="B410" s="953"/>
    </row>
    <row r="411" spans="2:37">
      <c r="B411" s="69"/>
      <c r="C411" s="69"/>
      <c r="D411" s="69"/>
      <c r="E411" s="937"/>
    </row>
    <row r="412" spans="2:37">
      <c r="B412" s="953"/>
    </row>
    <row r="413" spans="2:37">
      <c r="B413" s="953"/>
    </row>
    <row r="414" spans="2:37">
      <c r="B414" s="953"/>
    </row>
    <row r="415" spans="2:37">
      <c r="B415" s="953"/>
    </row>
    <row r="416" spans="2:37">
      <c r="B416" s="953"/>
    </row>
    <row r="417" spans="2:2">
      <c r="B417" s="953"/>
    </row>
    <row r="418" spans="2:2">
      <c r="B418" s="953"/>
    </row>
    <row r="419" spans="2:2">
      <c r="B419" s="953"/>
    </row>
    <row r="420" spans="2:2">
      <c r="B420" s="953"/>
    </row>
    <row r="421" spans="2:2">
      <c r="B421" s="953"/>
    </row>
    <row r="422" spans="2:2">
      <c r="B422" s="953"/>
    </row>
    <row r="423" spans="2:2">
      <c r="B423" s="953"/>
    </row>
    <row r="424" spans="2:2">
      <c r="B424" s="953"/>
    </row>
    <row r="425" spans="2:2">
      <c r="B425" s="953"/>
    </row>
    <row r="426" spans="2:2">
      <c r="B426" s="953"/>
    </row>
    <row r="427" spans="2:2">
      <c r="B427" s="953"/>
    </row>
    <row r="428" spans="2:2">
      <c r="B428" s="953"/>
    </row>
    <row r="429" spans="2:2">
      <c r="B429" s="953"/>
    </row>
    <row r="430" spans="2:2">
      <c r="B430" s="953"/>
    </row>
    <row r="431" spans="2:2">
      <c r="B431" s="953"/>
    </row>
    <row r="432" spans="2:2">
      <c r="B432" s="953"/>
    </row>
    <row r="433" spans="2:2">
      <c r="B433" s="953"/>
    </row>
    <row r="434" spans="2:2">
      <c r="B434" s="953"/>
    </row>
    <row r="435" spans="2:2">
      <c r="B435" s="953"/>
    </row>
    <row r="436" spans="2:2">
      <c r="B436" s="953"/>
    </row>
    <row r="437" spans="2:2">
      <c r="B437" s="953"/>
    </row>
    <row r="438" spans="2:2">
      <c r="B438" s="953"/>
    </row>
    <row r="439" spans="2:2">
      <c r="B439" s="953"/>
    </row>
    <row r="440" spans="2:2">
      <c r="B440" s="953"/>
    </row>
    <row r="441" spans="2:2">
      <c r="B441" s="953"/>
    </row>
    <row r="442" spans="2:2">
      <c r="B442" s="953"/>
    </row>
    <row r="443" spans="2:2">
      <c r="B443" s="953"/>
    </row>
    <row r="444" spans="2:2">
      <c r="B444" s="953"/>
    </row>
    <row r="445" spans="2:2">
      <c r="B445" s="953"/>
    </row>
    <row r="446" spans="2:2">
      <c r="B446" s="953"/>
    </row>
    <row r="447" spans="2:2">
      <c r="B447" s="953"/>
    </row>
    <row r="448" spans="2:2">
      <c r="B448" s="953"/>
    </row>
    <row r="449" spans="2:2">
      <c r="B449" s="953"/>
    </row>
    <row r="450" spans="2:2">
      <c r="B450" s="953"/>
    </row>
    <row r="451" spans="2:2">
      <c r="B451" s="953"/>
    </row>
    <row r="452" spans="2:2">
      <c r="B452" s="953"/>
    </row>
    <row r="453" spans="2:2">
      <c r="B453" s="953"/>
    </row>
    <row r="454" spans="2:2">
      <c r="B454" s="953"/>
    </row>
    <row r="455" spans="2:2">
      <c r="B455" s="953"/>
    </row>
    <row r="456" spans="2:2">
      <c r="B456" s="953"/>
    </row>
    <row r="457" spans="2:2">
      <c r="B457" s="953"/>
    </row>
    <row r="458" spans="2:2">
      <c r="B458" s="953"/>
    </row>
    <row r="459" spans="2:2">
      <c r="B459" s="953"/>
    </row>
    <row r="460" spans="2:2">
      <c r="B460" s="953"/>
    </row>
    <row r="461" spans="2:2">
      <c r="B461" s="953"/>
    </row>
    <row r="462" spans="2:2">
      <c r="B462" s="953"/>
    </row>
    <row r="463" spans="2:2">
      <c r="B463" s="953"/>
    </row>
    <row r="464" spans="2:2">
      <c r="B464" s="953"/>
    </row>
    <row r="465" spans="2:2">
      <c r="B465" s="953"/>
    </row>
    <row r="466" spans="2:2">
      <c r="B466" s="953"/>
    </row>
    <row r="467" spans="2:2">
      <c r="B467" s="953"/>
    </row>
    <row r="468" spans="2:2">
      <c r="B468" s="953"/>
    </row>
    <row r="469" spans="2:2">
      <c r="B469" s="953"/>
    </row>
    <row r="470" spans="2:2">
      <c r="B470" s="953"/>
    </row>
    <row r="471" spans="2:2">
      <c r="B471" s="953"/>
    </row>
    <row r="472" spans="2:2">
      <c r="B472" s="953"/>
    </row>
    <row r="473" spans="2:2">
      <c r="B473" s="953"/>
    </row>
    <row r="474" spans="2:2">
      <c r="B474" s="953"/>
    </row>
    <row r="475" spans="2:2">
      <c r="B475" s="953"/>
    </row>
    <row r="476" spans="2:2">
      <c r="B476" s="953"/>
    </row>
    <row r="477" spans="2:2">
      <c r="B477" s="953"/>
    </row>
    <row r="478" spans="2:2">
      <c r="B478" s="953"/>
    </row>
    <row r="479" spans="2:2">
      <c r="B479" s="953"/>
    </row>
    <row r="480" spans="2:2">
      <c r="B480" s="953"/>
    </row>
    <row r="481" spans="1:5">
      <c r="B481" s="953"/>
    </row>
    <row r="482" spans="1:5">
      <c r="B482" s="953"/>
    </row>
    <row r="483" spans="1:5">
      <c r="B483" s="953"/>
    </row>
    <row r="484" spans="1:5">
      <c r="B484" s="953"/>
    </row>
    <row r="485" spans="1:5">
      <c r="B485" s="953"/>
    </row>
    <row r="486" spans="1:5" s="69" customFormat="1">
      <c r="A486" s="936"/>
      <c r="E486" s="937"/>
    </row>
    <row r="487" spans="1:5">
      <c r="B487" s="953"/>
    </row>
    <row r="488" spans="1:5">
      <c r="B488" s="953"/>
    </row>
    <row r="489" spans="1:5">
      <c r="B489" s="953"/>
    </row>
    <row r="490" spans="1:5">
      <c r="B490" s="953"/>
    </row>
    <row r="491" spans="1:5">
      <c r="B491" s="953"/>
    </row>
    <row r="492" spans="1:5">
      <c r="B492" s="953"/>
    </row>
    <row r="493" spans="1:5">
      <c r="B493" s="953"/>
    </row>
    <row r="494" spans="1:5">
      <c r="B494" s="953"/>
    </row>
    <row r="495" spans="1:5">
      <c r="B495" s="953"/>
    </row>
    <row r="496" spans="1:5">
      <c r="B496" s="953"/>
    </row>
    <row r="497" spans="1:38">
      <c r="B497" s="953"/>
    </row>
    <row r="498" spans="1:38">
      <c r="B498" s="953"/>
    </row>
    <row r="499" spans="1:38">
      <c r="B499" s="953"/>
    </row>
    <row r="500" spans="1:38">
      <c r="B500" s="953"/>
    </row>
    <row r="501" spans="1:38">
      <c r="B501" s="953"/>
    </row>
    <row r="502" spans="1:38">
      <c r="B502" s="953"/>
    </row>
    <row r="503" spans="1:38">
      <c r="A503" s="936"/>
      <c r="B503" s="69"/>
      <c r="C503" s="69"/>
      <c r="D503" s="69"/>
      <c r="E503" s="937"/>
    </row>
    <row r="504" spans="1:38">
      <c r="B504" s="953"/>
    </row>
    <row r="505" spans="1:38">
      <c r="B505" s="953"/>
    </row>
    <row r="506" spans="1:38">
      <c r="B506" s="953"/>
    </row>
    <row r="507" spans="1:38">
      <c r="B507" s="953"/>
    </row>
    <row r="508" spans="1:38">
      <c r="A508" s="940"/>
      <c r="B508" s="953"/>
    </row>
    <row r="510" spans="1:38" s="1060" customFormat="1">
      <c r="A510" s="1058" t="s">
        <v>19</v>
      </c>
      <c r="B510" s="1060" t="s">
        <v>3472</v>
      </c>
      <c r="C510" s="1060" t="s">
        <v>3318</v>
      </c>
      <c r="E510" s="1061"/>
      <c r="U510" s="253"/>
      <c r="AJ510" s="253"/>
      <c r="AK510" s="253"/>
      <c r="AL510" s="253"/>
    </row>
    <row r="511" spans="1:38" s="953" customFormat="1">
      <c r="A511" s="940"/>
      <c r="E511" s="954"/>
      <c r="AK511" s="69"/>
      <c r="AL511" s="69"/>
    </row>
    <row r="512" spans="1:38" s="953" customFormat="1">
      <c r="A512" s="940"/>
      <c r="E512" s="954"/>
      <c r="AK512" s="69"/>
      <c r="AL512" s="69"/>
    </row>
    <row r="513" spans="1:38" s="953" customFormat="1">
      <c r="A513" s="940"/>
      <c r="E513" s="954"/>
      <c r="AK513" s="69"/>
      <c r="AL513" s="69"/>
    </row>
    <row r="514" spans="1:38" s="953" customFormat="1">
      <c r="A514" s="940"/>
      <c r="C514" s="99"/>
      <c r="D514" s="99"/>
      <c r="E514" s="954"/>
      <c r="AK514" s="69"/>
      <c r="AL514" s="69"/>
    </row>
    <row r="515" spans="1:38" s="953" customFormat="1">
      <c r="A515" s="940"/>
      <c r="C515" s="99"/>
      <c r="D515" s="99"/>
      <c r="E515" s="954"/>
      <c r="AK515" s="69"/>
      <c r="AL515" s="69"/>
    </row>
    <row r="516" spans="1:38" s="953" customFormat="1">
      <c r="A516" s="940"/>
      <c r="C516" s="99"/>
      <c r="D516" s="99"/>
      <c r="E516" s="954"/>
      <c r="AK516" s="69"/>
      <c r="AL516" s="69"/>
    </row>
    <row r="517" spans="1:38" s="953" customFormat="1">
      <c r="A517" s="940"/>
      <c r="E517" s="954"/>
      <c r="AK517" s="69"/>
      <c r="AL517" s="69"/>
    </row>
    <row r="518" spans="1:38" s="953" customFormat="1">
      <c r="A518" s="940"/>
      <c r="C518" s="99"/>
      <c r="D518" s="99"/>
      <c r="E518" s="954"/>
      <c r="AK518" s="69"/>
      <c r="AL518" s="69"/>
    </row>
    <row r="519" spans="1:38" s="953" customFormat="1">
      <c r="A519" s="940"/>
      <c r="C519" s="99"/>
      <c r="E519" s="954"/>
      <c r="AK519" s="69"/>
      <c r="AL519" s="69"/>
    </row>
    <row r="520" spans="1:38" s="953" customFormat="1">
      <c r="A520" s="940"/>
      <c r="C520" s="99"/>
      <c r="D520" s="99"/>
      <c r="E520" s="954"/>
      <c r="AK520" s="69"/>
      <c r="AL520" s="69"/>
    </row>
    <row r="521" spans="1:38" s="953" customFormat="1">
      <c r="A521" s="940"/>
      <c r="C521" s="99"/>
      <c r="E521" s="954"/>
      <c r="AK521" s="69"/>
      <c r="AL521" s="69"/>
    </row>
    <row r="522" spans="1:38" s="953" customFormat="1">
      <c r="A522" s="940"/>
      <c r="C522" s="99"/>
      <c r="E522" s="954"/>
      <c r="AK522" s="69"/>
      <c r="AL522" s="69"/>
    </row>
    <row r="523" spans="1:38" s="953" customFormat="1">
      <c r="A523" s="940"/>
      <c r="C523" s="99"/>
      <c r="E523" s="954"/>
      <c r="AK523" s="69"/>
      <c r="AL523" s="69"/>
    </row>
    <row r="524" spans="1:38" s="953" customFormat="1">
      <c r="A524" s="940"/>
      <c r="C524" s="99"/>
      <c r="D524" s="99"/>
      <c r="E524" s="954"/>
      <c r="AK524" s="69"/>
      <c r="AL524" s="69"/>
    </row>
    <row r="525" spans="1:38" s="953" customFormat="1">
      <c r="A525" s="940"/>
      <c r="E525" s="954"/>
      <c r="AK525" s="69"/>
      <c r="AL525" s="69"/>
    </row>
    <row r="526" spans="1:38" s="953" customFormat="1">
      <c r="A526" s="940"/>
      <c r="E526" s="954"/>
      <c r="AK526" s="69"/>
      <c r="AL526" s="69"/>
    </row>
    <row r="527" spans="1:38" s="953" customFormat="1">
      <c r="A527" s="940"/>
      <c r="E527" s="954"/>
      <c r="AK527" s="69"/>
      <c r="AL527" s="69"/>
    </row>
    <row r="528" spans="1:38" s="953" customFormat="1" ht="13.5" customHeight="1">
      <c r="A528" s="940"/>
      <c r="C528" s="99"/>
      <c r="D528" s="99"/>
      <c r="E528" s="954"/>
      <c r="AK528" s="69"/>
      <c r="AL528" s="69"/>
    </row>
    <row r="529" spans="1:38" s="953" customFormat="1" ht="13.5" customHeight="1">
      <c r="A529" s="940"/>
      <c r="C529" s="99"/>
      <c r="D529" s="99"/>
      <c r="E529" s="954"/>
      <c r="AK529" s="69"/>
      <c r="AL529" s="69"/>
    </row>
    <row r="530" spans="1:38" s="953" customFormat="1" ht="13.5" customHeight="1">
      <c r="A530" s="940"/>
      <c r="C530" s="99"/>
      <c r="D530" s="99"/>
      <c r="E530" s="954"/>
      <c r="AK530" s="69"/>
      <c r="AL530" s="69"/>
    </row>
    <row r="531" spans="1:38" s="953" customFormat="1" ht="13.5" customHeight="1">
      <c r="A531" s="940"/>
      <c r="C531" s="99"/>
      <c r="D531" s="99"/>
      <c r="E531" s="954"/>
      <c r="AK531" s="69"/>
      <c r="AL531" s="69"/>
    </row>
    <row r="532" spans="1:38" s="953" customFormat="1" ht="13.5" customHeight="1">
      <c r="A532" s="940"/>
      <c r="E532" s="954"/>
      <c r="AK532" s="69"/>
      <c r="AL532" s="69"/>
    </row>
    <row r="533" spans="1:38" s="953" customFormat="1" ht="13.5" customHeight="1">
      <c r="A533" s="940"/>
      <c r="C533" s="99"/>
      <c r="D533" s="99"/>
      <c r="E533" s="954"/>
      <c r="AK533" s="69"/>
      <c r="AL533" s="69"/>
    </row>
    <row r="534" spans="1:38" s="953" customFormat="1" ht="13.5" customHeight="1">
      <c r="A534" s="940"/>
      <c r="C534" s="99"/>
      <c r="D534" s="99"/>
      <c r="E534" s="954"/>
      <c r="AK534" s="69"/>
      <c r="AL534" s="69"/>
    </row>
    <row r="535" spans="1:38" s="953" customFormat="1" ht="13.5" customHeight="1">
      <c r="A535" s="940"/>
      <c r="C535" s="99"/>
      <c r="D535" s="99"/>
      <c r="E535" s="954"/>
      <c r="AK535" s="69"/>
      <c r="AL535" s="69"/>
    </row>
    <row r="536" spans="1:38" s="953" customFormat="1" ht="13.5" customHeight="1">
      <c r="A536" s="940"/>
      <c r="C536" s="99"/>
      <c r="D536" s="99"/>
      <c r="E536" s="954"/>
      <c r="AK536" s="69"/>
      <c r="AL536" s="69"/>
    </row>
    <row r="537" spans="1:38" s="953" customFormat="1" ht="13.5" customHeight="1">
      <c r="A537" s="940"/>
      <c r="C537" s="99"/>
      <c r="D537" s="99"/>
      <c r="E537" s="954"/>
      <c r="AK537" s="69"/>
      <c r="AL537" s="69"/>
    </row>
    <row r="538" spans="1:38" s="953" customFormat="1" ht="13.5" customHeight="1">
      <c r="A538" s="940"/>
      <c r="C538" s="99"/>
      <c r="D538" s="99"/>
      <c r="E538" s="954"/>
      <c r="AK538" s="69"/>
      <c r="AL538" s="69"/>
    </row>
    <row r="539" spans="1:38" s="953" customFormat="1" ht="13.5" customHeight="1">
      <c r="A539" s="940"/>
      <c r="C539" s="99"/>
      <c r="D539" s="99"/>
      <c r="E539" s="954"/>
      <c r="AK539" s="69"/>
      <c r="AL539" s="69"/>
    </row>
    <row r="540" spans="1:38" s="953" customFormat="1" ht="13.5" customHeight="1">
      <c r="A540" s="940"/>
      <c r="C540" s="99"/>
      <c r="D540" s="99"/>
      <c r="E540" s="954"/>
      <c r="AK540" s="69"/>
      <c r="AL540" s="69"/>
    </row>
    <row r="541" spans="1:38" s="953" customFormat="1" ht="13.5" customHeight="1">
      <c r="A541" s="940"/>
      <c r="C541" s="99"/>
      <c r="D541" s="99"/>
      <c r="E541" s="954"/>
      <c r="AK541" s="69"/>
      <c r="AL541" s="69"/>
    </row>
    <row r="542" spans="1:38" s="953" customFormat="1" ht="13.5" customHeight="1">
      <c r="A542" s="940"/>
      <c r="C542" s="99"/>
      <c r="D542" s="99"/>
      <c r="E542" s="954"/>
      <c r="AK542" s="69"/>
      <c r="AL542" s="69"/>
    </row>
    <row r="543" spans="1:38" s="953" customFormat="1" ht="13.5" customHeight="1">
      <c r="A543" s="940"/>
      <c r="E543" s="954"/>
      <c r="AK543" s="69"/>
      <c r="AL543" s="69"/>
    </row>
    <row r="544" spans="1:38" s="953" customFormat="1" ht="13.5" customHeight="1">
      <c r="A544" s="940"/>
      <c r="E544" s="954"/>
      <c r="AK544" s="69"/>
      <c r="AL544" s="69"/>
    </row>
    <row r="545" spans="1:38" s="953" customFormat="1" ht="13.5" customHeight="1">
      <c r="A545" s="940"/>
      <c r="E545" s="954"/>
      <c r="AK545" s="69"/>
      <c r="AL545" s="69"/>
    </row>
    <row r="546" spans="1:38" s="953" customFormat="1" ht="13.5" customHeight="1">
      <c r="A546" s="940"/>
      <c r="C546" s="99"/>
      <c r="D546" s="99"/>
      <c r="E546" s="954"/>
      <c r="AK546" s="69"/>
      <c r="AL546" s="69"/>
    </row>
    <row r="547" spans="1:38" s="953" customFormat="1" ht="13.5" customHeight="1">
      <c r="A547" s="940"/>
      <c r="C547" s="99"/>
      <c r="D547" s="99"/>
      <c r="E547" s="954"/>
      <c r="AK547" s="69"/>
      <c r="AL547" s="69"/>
    </row>
    <row r="548" spans="1:38" s="953" customFormat="1" ht="13.5" customHeight="1">
      <c r="A548" s="940"/>
      <c r="C548" s="99"/>
      <c r="D548" s="99"/>
      <c r="E548" s="954"/>
      <c r="AK548" s="69"/>
      <c r="AL548" s="69"/>
    </row>
    <row r="549" spans="1:38" s="953" customFormat="1" ht="13.5" customHeight="1">
      <c r="A549" s="940"/>
      <c r="C549" s="99"/>
      <c r="D549" s="99"/>
      <c r="E549" s="954"/>
      <c r="AK549" s="69"/>
      <c r="AL549" s="69"/>
    </row>
    <row r="550" spans="1:38" s="953" customFormat="1" ht="13.5" customHeight="1">
      <c r="A550" s="940"/>
      <c r="C550" s="99"/>
      <c r="D550" s="99"/>
      <c r="E550" s="954"/>
      <c r="AK550" s="69"/>
      <c r="AL550" s="69"/>
    </row>
    <row r="551" spans="1:38" s="953" customFormat="1" ht="13.5" customHeight="1">
      <c r="A551" s="940"/>
      <c r="C551" s="99"/>
      <c r="D551" s="99"/>
      <c r="E551" s="954"/>
      <c r="AK551" s="69"/>
      <c r="AL551" s="69"/>
    </row>
    <row r="552" spans="1:38" s="953" customFormat="1" ht="13.5" customHeight="1">
      <c r="A552" s="940"/>
      <c r="C552" s="99"/>
      <c r="D552" s="99"/>
      <c r="E552" s="954"/>
      <c r="AK552" s="69"/>
      <c r="AL552" s="69"/>
    </row>
    <row r="553" spans="1:38" s="953" customFormat="1" ht="13.5" customHeight="1">
      <c r="A553" s="940"/>
      <c r="E553" s="954"/>
      <c r="AK553" s="69"/>
      <c r="AL553" s="69"/>
    </row>
    <row r="554" spans="1:38" s="953" customFormat="1" ht="13.5" customHeight="1">
      <c r="A554" s="940"/>
      <c r="D554" s="99"/>
      <c r="E554" s="954"/>
      <c r="AK554" s="69"/>
      <c r="AL554" s="69"/>
    </row>
    <row r="555" spans="1:38" s="953" customFormat="1" ht="13.5" customHeight="1">
      <c r="A555" s="940"/>
      <c r="B555" s="69"/>
      <c r="C555" s="69"/>
      <c r="D555" s="69"/>
      <c r="E555" s="937"/>
      <c r="AK555" s="69"/>
      <c r="AL555" s="69"/>
    </row>
    <row r="556" spans="1:38" s="953" customFormat="1" ht="13.5" customHeight="1">
      <c r="A556" s="940"/>
      <c r="D556" s="99"/>
      <c r="E556" s="954"/>
      <c r="AK556" s="69"/>
      <c r="AL556" s="69"/>
    </row>
    <row r="557" spans="1:38" s="953" customFormat="1" ht="13.5" customHeight="1">
      <c r="A557" s="940"/>
      <c r="E557" s="954"/>
      <c r="AK557" s="69"/>
      <c r="AL557" s="69"/>
    </row>
    <row r="558" spans="1:38" s="953" customFormat="1" ht="13.5" customHeight="1">
      <c r="A558" s="940"/>
      <c r="C558" s="99"/>
      <c r="D558" s="99"/>
      <c r="E558" s="954"/>
      <c r="AK558" s="69"/>
      <c r="AL558" s="69"/>
    </row>
    <row r="559" spans="1:38" s="953" customFormat="1" ht="13.5" customHeight="1">
      <c r="A559" s="940"/>
      <c r="E559" s="954"/>
      <c r="AK559" s="69"/>
      <c r="AL559" s="69"/>
    </row>
    <row r="560" spans="1:38" s="953" customFormat="1" ht="13.5" customHeight="1">
      <c r="A560" s="940"/>
      <c r="D560" s="99"/>
      <c r="E560" s="954"/>
      <c r="AK560" s="69"/>
      <c r="AL560" s="69"/>
    </row>
    <row r="561" spans="1:38" s="953" customFormat="1" ht="13.5" customHeight="1">
      <c r="A561" s="940"/>
      <c r="C561" s="99"/>
      <c r="D561" s="99"/>
      <c r="E561" s="954"/>
      <c r="AK561" s="69"/>
      <c r="AL561" s="69"/>
    </row>
    <row r="562" spans="1:38" s="953" customFormat="1" ht="13.5" customHeight="1">
      <c r="A562" s="940"/>
      <c r="C562" s="99"/>
      <c r="D562" s="99"/>
      <c r="E562" s="954"/>
      <c r="AK562" s="69"/>
      <c r="AL562" s="69"/>
    </row>
    <row r="563" spans="1:38" s="953" customFormat="1" ht="13.5" customHeight="1">
      <c r="A563" s="940"/>
      <c r="C563" s="99"/>
      <c r="D563" s="99"/>
      <c r="E563" s="954"/>
      <c r="AK563" s="69"/>
      <c r="AL563" s="69"/>
    </row>
    <row r="564" spans="1:38" s="953" customFormat="1" ht="13.5" customHeight="1">
      <c r="A564" s="940"/>
      <c r="C564" s="99"/>
      <c r="D564" s="99"/>
      <c r="E564" s="954"/>
      <c r="AK564" s="69"/>
      <c r="AL564" s="69"/>
    </row>
    <row r="565" spans="1:38" s="956" customFormat="1" ht="13.5" customHeight="1">
      <c r="A565" s="978"/>
      <c r="C565" s="99"/>
      <c r="D565" s="1052"/>
      <c r="E565" s="979"/>
      <c r="AK565" s="980"/>
      <c r="AL565" s="980"/>
    </row>
    <row r="566" spans="1:38" s="953" customFormat="1" ht="13.5" customHeight="1">
      <c r="A566" s="940"/>
      <c r="C566" s="99"/>
      <c r="D566" s="99"/>
      <c r="E566" s="954"/>
      <c r="AK566" s="69"/>
      <c r="AL566" s="69"/>
    </row>
    <row r="567" spans="1:38" s="953" customFormat="1" ht="13.5" customHeight="1">
      <c r="A567" s="940"/>
      <c r="C567" s="99"/>
      <c r="D567" s="99"/>
      <c r="E567" s="954"/>
      <c r="AK567" s="69"/>
      <c r="AL567" s="69"/>
    </row>
    <row r="568" spans="1:38" s="953" customFormat="1" ht="13.5" customHeight="1">
      <c r="A568" s="940"/>
      <c r="C568" s="99"/>
      <c r="D568" s="99"/>
      <c r="E568" s="954"/>
      <c r="AK568" s="69"/>
      <c r="AL568" s="69"/>
    </row>
    <row r="569" spans="1:38" s="953" customFormat="1" ht="13.5" customHeight="1">
      <c r="A569" s="940"/>
      <c r="C569" s="99"/>
      <c r="D569" s="99"/>
      <c r="E569" s="954"/>
      <c r="AK569" s="69"/>
      <c r="AL569" s="69"/>
    </row>
    <row r="570" spans="1:38" s="953" customFormat="1" ht="13.5" customHeight="1">
      <c r="A570" s="940"/>
      <c r="C570" s="99"/>
      <c r="D570" s="99"/>
      <c r="E570" s="954"/>
      <c r="AK570" s="69"/>
      <c r="AL570" s="69"/>
    </row>
    <row r="571" spans="1:38" s="953" customFormat="1" ht="13.5" customHeight="1">
      <c r="A571" s="940"/>
      <c r="C571" s="99"/>
      <c r="D571" s="99"/>
      <c r="E571" s="954"/>
      <c r="AK571" s="69"/>
      <c r="AL571" s="69"/>
    </row>
    <row r="572" spans="1:38" s="953" customFormat="1" ht="13.5" customHeight="1">
      <c r="A572" s="940"/>
      <c r="C572" s="99"/>
      <c r="D572" s="99"/>
      <c r="E572" s="954"/>
      <c r="AK572" s="69"/>
      <c r="AL572" s="69"/>
    </row>
    <row r="573" spans="1:38" s="953" customFormat="1" ht="13.5" customHeight="1">
      <c r="A573" s="940"/>
      <c r="C573" s="99"/>
      <c r="D573" s="99"/>
      <c r="E573" s="954"/>
      <c r="AK573" s="69"/>
      <c r="AL573" s="69"/>
    </row>
    <row r="574" spans="1:38" s="953" customFormat="1" ht="13.5" customHeight="1">
      <c r="A574" s="940"/>
      <c r="C574" s="99"/>
      <c r="D574" s="99"/>
      <c r="E574" s="954"/>
      <c r="AK574" s="69"/>
      <c r="AL574" s="69"/>
    </row>
    <row r="575" spans="1:38" s="953" customFormat="1" ht="13.5" customHeight="1">
      <c r="A575" s="940"/>
      <c r="C575" s="99"/>
      <c r="D575" s="99"/>
      <c r="E575" s="954"/>
      <c r="AK575" s="69"/>
      <c r="AL575" s="69"/>
    </row>
    <row r="576" spans="1:38" s="953" customFormat="1" ht="13.5" customHeight="1">
      <c r="A576" s="940"/>
      <c r="C576" s="99"/>
      <c r="D576" s="99"/>
      <c r="E576" s="954"/>
      <c r="AK576" s="69"/>
      <c r="AL576" s="69"/>
    </row>
    <row r="577" spans="1:38" s="953" customFormat="1" ht="13.5" customHeight="1">
      <c r="A577" s="940"/>
      <c r="C577" s="99"/>
      <c r="D577" s="99"/>
      <c r="E577" s="954"/>
      <c r="AK577" s="69"/>
      <c r="AL577" s="69"/>
    </row>
    <row r="578" spans="1:38" s="953" customFormat="1" ht="13.5" customHeight="1">
      <c r="A578" s="940"/>
      <c r="C578" s="99"/>
      <c r="D578" s="99"/>
      <c r="E578" s="954"/>
      <c r="AK578" s="69"/>
      <c r="AL578" s="69"/>
    </row>
    <row r="579" spans="1:38" s="953" customFormat="1" ht="13.5" customHeight="1">
      <c r="A579" s="940"/>
      <c r="C579" s="99"/>
      <c r="D579" s="99"/>
      <c r="E579" s="954"/>
      <c r="AK579" s="69"/>
      <c r="AL579" s="69"/>
    </row>
    <row r="580" spans="1:38" s="953" customFormat="1" ht="13.5" customHeight="1">
      <c r="A580" s="940"/>
      <c r="C580" s="99"/>
      <c r="D580" s="99"/>
      <c r="E580" s="954"/>
      <c r="AK580" s="69"/>
      <c r="AL580" s="69"/>
    </row>
    <row r="581" spans="1:38" s="953" customFormat="1" ht="13.5" customHeight="1">
      <c r="A581" s="940"/>
      <c r="D581" s="99"/>
      <c r="E581" s="954"/>
      <c r="AK581" s="69"/>
      <c r="AL581" s="69"/>
    </row>
    <row r="582" spans="1:38" s="953" customFormat="1" ht="13.5" customHeight="1">
      <c r="A582" s="940"/>
      <c r="D582" s="99"/>
      <c r="E582" s="954"/>
      <c r="AK582" s="69"/>
      <c r="AL582" s="69"/>
    </row>
    <row r="583" spans="1:38" s="69" customFormat="1" ht="13.5" customHeight="1">
      <c r="A583" s="936"/>
      <c r="E583" s="937"/>
    </row>
    <row r="584" spans="1:38" s="953" customFormat="1" ht="13.5" customHeight="1">
      <c r="A584" s="940"/>
      <c r="C584" s="99"/>
      <c r="D584" s="99"/>
      <c r="E584" s="954"/>
      <c r="AK584" s="69"/>
      <c r="AL584" s="69"/>
    </row>
    <row r="585" spans="1:38" s="953" customFormat="1" ht="13.5" customHeight="1">
      <c r="A585" s="940"/>
      <c r="C585" s="99"/>
      <c r="D585" s="99"/>
      <c r="E585" s="954"/>
      <c r="AK585" s="69"/>
      <c r="AL585" s="69"/>
    </row>
    <row r="586" spans="1:38" s="953" customFormat="1" ht="13.5" customHeight="1">
      <c r="A586" s="940"/>
      <c r="C586" s="99"/>
      <c r="D586" s="99"/>
      <c r="E586" s="954"/>
      <c r="AK586" s="69"/>
      <c r="AL586" s="69"/>
    </row>
    <row r="587" spans="1:38" s="953" customFormat="1" ht="13.5" customHeight="1">
      <c r="A587" s="940"/>
      <c r="C587" s="99"/>
      <c r="D587" s="99"/>
      <c r="E587" s="954"/>
      <c r="AK587" s="69"/>
      <c r="AL587" s="69"/>
    </row>
    <row r="588" spans="1:38" s="953" customFormat="1" ht="13.5" customHeight="1">
      <c r="A588" s="940"/>
      <c r="C588" s="99"/>
      <c r="D588" s="99"/>
      <c r="E588" s="954"/>
      <c r="AK588" s="69"/>
      <c r="AL588" s="69"/>
    </row>
    <row r="589" spans="1:38" s="953" customFormat="1" ht="13.5" customHeight="1">
      <c r="A589" s="940"/>
      <c r="C589" s="99"/>
      <c r="D589" s="99"/>
      <c r="E589" s="954"/>
      <c r="AK589" s="69"/>
      <c r="AL589" s="69"/>
    </row>
    <row r="590" spans="1:38" s="953" customFormat="1" ht="13.5" customHeight="1">
      <c r="A590" s="940"/>
      <c r="C590" s="99"/>
      <c r="D590" s="99"/>
      <c r="E590" s="954"/>
      <c r="AK590" s="69"/>
      <c r="AL590" s="69"/>
    </row>
    <row r="591" spans="1:38" s="953" customFormat="1" ht="13.5" customHeight="1">
      <c r="A591" s="940"/>
      <c r="C591" s="99"/>
      <c r="D591" s="99"/>
      <c r="E591" s="954"/>
      <c r="AK591" s="69"/>
      <c r="AL591" s="69"/>
    </row>
    <row r="592" spans="1:38" s="953" customFormat="1" ht="13.5" customHeight="1">
      <c r="A592" s="940"/>
      <c r="C592" s="99"/>
      <c r="D592" s="99"/>
      <c r="E592" s="954"/>
      <c r="AK592" s="69"/>
      <c r="AL592" s="69"/>
    </row>
    <row r="593" spans="1:38" s="953" customFormat="1" ht="13.5" customHeight="1">
      <c r="A593" s="940"/>
      <c r="C593" s="99"/>
      <c r="D593" s="99"/>
      <c r="E593" s="954"/>
      <c r="AK593" s="69"/>
      <c r="AL593" s="69"/>
    </row>
    <row r="594" spans="1:38" s="953" customFormat="1" ht="13.5" customHeight="1">
      <c r="A594" s="940"/>
      <c r="C594" s="99"/>
      <c r="D594" s="99"/>
      <c r="E594" s="954"/>
      <c r="AK594" s="69"/>
      <c r="AL594" s="69"/>
    </row>
    <row r="595" spans="1:38" s="953" customFormat="1" ht="13.5" customHeight="1">
      <c r="A595" s="940"/>
      <c r="C595" s="99"/>
      <c r="D595" s="99"/>
      <c r="E595" s="954"/>
      <c r="AK595" s="69"/>
      <c r="AL595" s="69"/>
    </row>
    <row r="596" spans="1:38" s="953" customFormat="1" ht="13.5" customHeight="1">
      <c r="A596" s="940"/>
      <c r="C596" s="99"/>
      <c r="D596" s="99"/>
      <c r="E596" s="954"/>
      <c r="AK596" s="69"/>
      <c r="AL596" s="69"/>
    </row>
    <row r="597" spans="1:38" s="953" customFormat="1" ht="13.5" customHeight="1">
      <c r="A597" s="940"/>
      <c r="C597" s="99"/>
      <c r="D597" s="99"/>
      <c r="E597" s="954"/>
      <c r="AK597" s="69"/>
      <c r="AL597" s="69"/>
    </row>
    <row r="598" spans="1:38" s="953" customFormat="1" ht="13.5" customHeight="1">
      <c r="A598" s="940"/>
      <c r="C598" s="99"/>
      <c r="D598" s="99"/>
      <c r="E598" s="954"/>
      <c r="AK598" s="69"/>
      <c r="AL598" s="69"/>
    </row>
    <row r="599" spans="1:38" s="953" customFormat="1" ht="13.5" customHeight="1">
      <c r="A599" s="940"/>
      <c r="C599" s="99"/>
      <c r="D599" s="99"/>
      <c r="E599" s="954"/>
      <c r="AK599" s="69"/>
      <c r="AL599" s="69"/>
    </row>
    <row r="600" spans="1:38" s="953" customFormat="1" ht="13.5" customHeight="1">
      <c r="A600" s="940"/>
      <c r="C600" s="99"/>
      <c r="D600" s="99"/>
      <c r="E600" s="954"/>
      <c r="AK600" s="69"/>
      <c r="AL600" s="69"/>
    </row>
    <row r="601" spans="1:38" s="953" customFormat="1" ht="13.5" customHeight="1">
      <c r="A601" s="940"/>
      <c r="C601" s="99"/>
      <c r="D601" s="99"/>
      <c r="E601" s="954"/>
      <c r="AK601" s="69"/>
      <c r="AL601" s="69"/>
    </row>
    <row r="602" spans="1:38" s="953" customFormat="1" ht="13.5" customHeight="1">
      <c r="A602" s="940"/>
      <c r="C602" s="99"/>
      <c r="D602" s="99"/>
      <c r="E602" s="954"/>
      <c r="AK602" s="69"/>
      <c r="AL602" s="69"/>
    </row>
    <row r="603" spans="1:38" s="953" customFormat="1" ht="13.5" customHeight="1">
      <c r="A603" s="940"/>
      <c r="C603" s="99"/>
      <c r="D603" s="99"/>
      <c r="E603" s="954"/>
      <c r="AK603" s="69"/>
      <c r="AL603" s="69"/>
    </row>
    <row r="604" spans="1:38" s="953" customFormat="1" ht="13.5" customHeight="1">
      <c r="A604" s="940"/>
      <c r="C604" s="99"/>
      <c r="D604" s="99"/>
      <c r="E604" s="954"/>
      <c r="AK604" s="69"/>
      <c r="AL604" s="69"/>
    </row>
    <row r="605" spans="1:38" s="953" customFormat="1" ht="13.5" customHeight="1">
      <c r="A605" s="940"/>
      <c r="C605" s="99"/>
      <c r="D605" s="99"/>
      <c r="E605" s="954"/>
      <c r="AK605" s="69"/>
      <c r="AL605" s="69"/>
    </row>
    <row r="606" spans="1:38" s="953" customFormat="1" ht="13.5" customHeight="1">
      <c r="A606" s="940"/>
      <c r="C606" s="99"/>
      <c r="D606" s="99"/>
      <c r="E606" s="954"/>
      <c r="AK606" s="69"/>
      <c r="AL606" s="69"/>
    </row>
    <row r="607" spans="1:38" s="953" customFormat="1" ht="13.5" customHeight="1">
      <c r="A607" s="940"/>
      <c r="C607" s="99"/>
      <c r="D607" s="99"/>
      <c r="E607" s="954"/>
      <c r="AK607" s="69"/>
      <c r="AL607" s="69"/>
    </row>
    <row r="608" spans="1:38" s="69" customFormat="1" ht="13.5" customHeight="1">
      <c r="A608" s="936"/>
      <c r="E608" s="937"/>
    </row>
    <row r="609" spans="1:38" s="953" customFormat="1" ht="13.5" customHeight="1">
      <c r="A609" s="940"/>
      <c r="C609" s="99"/>
      <c r="D609" s="99"/>
      <c r="E609" s="954"/>
      <c r="AK609" s="69"/>
      <c r="AL609" s="69"/>
    </row>
    <row r="610" spans="1:38" s="953" customFormat="1" ht="13.5" customHeight="1">
      <c r="A610" s="940"/>
      <c r="C610" s="99"/>
      <c r="D610" s="99"/>
      <c r="E610" s="954"/>
      <c r="AK610" s="69"/>
      <c r="AL610" s="69"/>
    </row>
    <row r="611" spans="1:38" s="953" customFormat="1" ht="13.5" customHeight="1">
      <c r="A611" s="940"/>
      <c r="C611" s="99"/>
      <c r="D611" s="99"/>
      <c r="E611" s="954"/>
      <c r="AK611" s="69"/>
      <c r="AL611" s="69"/>
    </row>
    <row r="612" spans="1:38" s="953" customFormat="1" ht="13.5" customHeight="1">
      <c r="A612" s="940"/>
      <c r="C612" s="99"/>
      <c r="D612" s="99"/>
      <c r="E612" s="954"/>
      <c r="AK612" s="69"/>
      <c r="AL612" s="69"/>
    </row>
    <row r="613" spans="1:38" s="953" customFormat="1" ht="13.5" customHeight="1">
      <c r="A613" s="940"/>
      <c r="C613" s="99"/>
      <c r="D613" s="99"/>
      <c r="E613" s="954"/>
      <c r="AK613" s="69"/>
      <c r="AL613" s="69"/>
    </row>
    <row r="614" spans="1:38" s="953" customFormat="1" ht="13.5" customHeight="1">
      <c r="A614" s="940"/>
      <c r="C614" s="99"/>
      <c r="D614" s="99"/>
      <c r="E614" s="954"/>
      <c r="AK614" s="69"/>
      <c r="AL614" s="69"/>
    </row>
    <row r="615" spans="1:38" s="953" customFormat="1" ht="13.5" customHeight="1">
      <c r="A615" s="940"/>
      <c r="C615" s="99"/>
      <c r="D615" s="99"/>
      <c r="E615" s="954"/>
      <c r="AK615" s="69"/>
      <c r="AL615" s="69"/>
    </row>
    <row r="616" spans="1:38" s="953" customFormat="1" ht="13.5" customHeight="1">
      <c r="A616" s="940"/>
      <c r="C616" s="99"/>
      <c r="D616" s="99"/>
      <c r="E616" s="954"/>
      <c r="AK616" s="69"/>
      <c r="AL616" s="69"/>
    </row>
    <row r="617" spans="1:38" s="953" customFormat="1" ht="13.5" customHeight="1">
      <c r="A617" s="940"/>
      <c r="C617" s="99"/>
      <c r="D617" s="99"/>
      <c r="E617" s="954"/>
      <c r="AK617" s="69"/>
      <c r="AL617" s="69"/>
    </row>
    <row r="618" spans="1:38" s="953" customFormat="1" ht="13.5" customHeight="1">
      <c r="A618" s="940"/>
      <c r="C618" s="99"/>
      <c r="D618" s="99"/>
      <c r="E618" s="954"/>
      <c r="AK618" s="69"/>
      <c r="AL618" s="69"/>
    </row>
    <row r="619" spans="1:38" s="953" customFormat="1" ht="13.5" customHeight="1">
      <c r="A619" s="940"/>
      <c r="C619" s="99"/>
      <c r="D619" s="99"/>
      <c r="E619" s="954"/>
      <c r="AK619" s="69"/>
      <c r="AL619" s="69"/>
    </row>
    <row r="620" spans="1:38" s="953" customFormat="1" ht="13.5" customHeight="1">
      <c r="A620" s="940"/>
      <c r="C620" s="99"/>
      <c r="D620" s="99"/>
      <c r="E620" s="954"/>
      <c r="AK620" s="69"/>
      <c r="AL620" s="69"/>
    </row>
    <row r="621" spans="1:38" s="953" customFormat="1" ht="13.5" customHeight="1">
      <c r="A621" s="940"/>
      <c r="C621" s="99"/>
      <c r="D621" s="99"/>
      <c r="E621" s="954"/>
      <c r="AK621" s="69"/>
      <c r="AL621" s="69"/>
    </row>
    <row r="622" spans="1:38" s="953" customFormat="1" ht="13.5" customHeight="1">
      <c r="A622" s="940"/>
      <c r="C622" s="99"/>
      <c r="D622" s="99"/>
      <c r="E622" s="954"/>
      <c r="AK622" s="69"/>
      <c r="AL622" s="69"/>
    </row>
    <row r="623" spans="1:38" s="953" customFormat="1" ht="13.5" customHeight="1">
      <c r="A623" s="940"/>
      <c r="C623" s="99"/>
      <c r="D623" s="99"/>
      <c r="E623" s="954"/>
      <c r="AK623" s="69"/>
      <c r="AL623" s="69"/>
    </row>
    <row r="624" spans="1:38" s="953" customFormat="1" ht="13.5" customHeight="1">
      <c r="A624" s="940"/>
      <c r="C624" s="99"/>
      <c r="D624" s="99"/>
      <c r="E624" s="954"/>
      <c r="AK624" s="69"/>
      <c r="AL624" s="69"/>
    </row>
    <row r="625" spans="1:38" s="953" customFormat="1" ht="13.5" customHeight="1">
      <c r="A625" s="940"/>
      <c r="C625" s="99"/>
      <c r="D625" s="99"/>
      <c r="E625" s="954"/>
      <c r="AK625" s="69"/>
      <c r="AL625" s="69"/>
    </row>
    <row r="626" spans="1:38" s="953" customFormat="1" ht="13.5" customHeight="1">
      <c r="A626" s="940"/>
      <c r="C626" s="99"/>
      <c r="D626" s="99"/>
      <c r="E626" s="954"/>
      <c r="AK626" s="69"/>
      <c r="AL626" s="69"/>
    </row>
    <row r="627" spans="1:38" s="953" customFormat="1" ht="13.5" customHeight="1">
      <c r="A627" s="940"/>
      <c r="C627" s="99"/>
      <c r="D627" s="99"/>
      <c r="E627" s="954"/>
      <c r="AK627" s="69"/>
      <c r="AL627" s="69"/>
    </row>
    <row r="628" spans="1:38" s="953" customFormat="1" ht="13.5" customHeight="1">
      <c r="A628" s="940"/>
      <c r="C628" s="99"/>
      <c r="D628" s="99"/>
      <c r="E628" s="954"/>
      <c r="AK628" s="69"/>
      <c r="AL628" s="69"/>
    </row>
    <row r="629" spans="1:38" s="953" customFormat="1" ht="13.5" customHeight="1">
      <c r="A629" s="940"/>
      <c r="C629" s="99"/>
      <c r="D629" s="99"/>
      <c r="E629" s="954"/>
      <c r="AK629" s="69"/>
      <c r="AL629" s="69"/>
    </row>
    <row r="630" spans="1:38" s="953" customFormat="1" ht="13.5" customHeight="1">
      <c r="A630" s="940"/>
      <c r="C630" s="99"/>
      <c r="D630" s="99"/>
      <c r="E630" s="954"/>
      <c r="AK630" s="69"/>
      <c r="AL630" s="69"/>
    </row>
    <row r="631" spans="1:38" s="953" customFormat="1" ht="13.5" customHeight="1">
      <c r="A631" s="940"/>
      <c r="C631" s="99"/>
      <c r="D631" s="99"/>
      <c r="E631" s="954"/>
      <c r="AK631" s="69"/>
      <c r="AL631" s="69"/>
    </row>
    <row r="632" spans="1:38" s="953" customFormat="1" ht="13.5" customHeight="1">
      <c r="A632" s="940"/>
      <c r="C632" s="99"/>
      <c r="D632" s="99"/>
      <c r="E632" s="954"/>
      <c r="AK632" s="69"/>
      <c r="AL632" s="69"/>
    </row>
    <row r="633" spans="1:38" s="953" customFormat="1" ht="13.5" customHeight="1">
      <c r="A633" s="940"/>
      <c r="C633" s="99"/>
      <c r="D633" s="99"/>
      <c r="E633" s="954"/>
      <c r="AK633" s="69"/>
      <c r="AL633" s="69"/>
    </row>
    <row r="634" spans="1:38" s="953" customFormat="1" ht="13.5" customHeight="1">
      <c r="A634" s="940"/>
      <c r="C634" s="99"/>
      <c r="D634" s="99"/>
      <c r="E634" s="954"/>
      <c r="AK634" s="69"/>
      <c r="AL634" s="69"/>
    </row>
    <row r="635" spans="1:38" s="953" customFormat="1" ht="13.5" customHeight="1">
      <c r="A635" s="940"/>
      <c r="C635" s="99"/>
      <c r="D635" s="99"/>
      <c r="E635" s="954"/>
      <c r="AK635" s="69"/>
      <c r="AL635" s="69"/>
    </row>
    <row r="636" spans="1:38" s="953" customFormat="1" ht="13.5" customHeight="1">
      <c r="A636" s="940"/>
      <c r="C636" s="99"/>
      <c r="D636" s="99"/>
      <c r="E636" s="954"/>
      <c r="AK636" s="69"/>
      <c r="AL636" s="69"/>
    </row>
    <row r="637" spans="1:38" s="953" customFormat="1" ht="13.5" customHeight="1">
      <c r="A637" s="940"/>
      <c r="C637" s="99"/>
      <c r="D637" s="99"/>
      <c r="E637" s="954"/>
      <c r="AK637" s="69"/>
      <c r="AL637" s="69"/>
    </row>
    <row r="638" spans="1:38" s="953" customFormat="1" ht="13.5" customHeight="1">
      <c r="A638" s="940"/>
      <c r="C638" s="99"/>
      <c r="D638" s="99"/>
      <c r="E638" s="954"/>
      <c r="AK638" s="69"/>
      <c r="AL638" s="69"/>
    </row>
    <row r="639" spans="1:38" s="953" customFormat="1" ht="13.5" customHeight="1">
      <c r="A639" s="940"/>
      <c r="C639" s="99"/>
      <c r="D639" s="99"/>
      <c r="E639" s="954"/>
      <c r="AK639" s="69"/>
      <c r="AL639" s="69"/>
    </row>
    <row r="640" spans="1:38" s="953" customFormat="1" ht="13.5" customHeight="1">
      <c r="A640" s="940"/>
      <c r="C640" s="99"/>
      <c r="D640" s="99"/>
      <c r="E640" s="954"/>
      <c r="AK640" s="69"/>
      <c r="AL640" s="69"/>
    </row>
    <row r="641" spans="1:38" s="953" customFormat="1" ht="13.5" customHeight="1">
      <c r="A641" s="940"/>
      <c r="C641" s="99"/>
      <c r="D641" s="99"/>
      <c r="E641" s="954"/>
      <c r="AK641" s="69"/>
      <c r="AL641" s="69"/>
    </row>
    <row r="642" spans="1:38" s="953" customFormat="1" ht="13.5" customHeight="1">
      <c r="A642" s="940"/>
      <c r="C642" s="99"/>
      <c r="D642" s="99"/>
      <c r="E642" s="954"/>
      <c r="AK642" s="69"/>
      <c r="AL642" s="69"/>
    </row>
    <row r="643" spans="1:38" s="953" customFormat="1" ht="13.5" customHeight="1">
      <c r="A643" s="940"/>
      <c r="C643" s="99"/>
      <c r="D643" s="99"/>
      <c r="E643" s="954"/>
      <c r="AK643" s="69"/>
      <c r="AL643" s="69"/>
    </row>
    <row r="644" spans="1:38" s="953" customFormat="1" ht="13.5" customHeight="1">
      <c r="A644" s="940"/>
      <c r="C644" s="99"/>
      <c r="D644" s="99"/>
      <c r="E644" s="954"/>
      <c r="AK644" s="69"/>
      <c r="AL644" s="69"/>
    </row>
    <row r="645" spans="1:38" s="953" customFormat="1" ht="13.5" customHeight="1">
      <c r="A645" s="940"/>
      <c r="C645" s="99"/>
      <c r="D645" s="99"/>
      <c r="E645" s="954"/>
      <c r="AK645" s="69"/>
      <c r="AL645" s="69"/>
    </row>
    <row r="646" spans="1:38" s="953" customFormat="1" ht="13.5" customHeight="1">
      <c r="A646" s="940"/>
      <c r="C646" s="99"/>
      <c r="D646" s="99"/>
      <c r="E646" s="954"/>
      <c r="AK646" s="69"/>
      <c r="AL646" s="69"/>
    </row>
    <row r="647" spans="1:38" s="953" customFormat="1" ht="13.5" customHeight="1">
      <c r="A647" s="940"/>
      <c r="C647" s="99"/>
      <c r="D647" s="99"/>
      <c r="E647" s="954"/>
      <c r="AK647" s="69"/>
      <c r="AL647" s="69"/>
    </row>
    <row r="648" spans="1:38" s="953" customFormat="1" ht="13.5" customHeight="1">
      <c r="A648" s="940"/>
      <c r="C648" s="99"/>
      <c r="D648" s="99"/>
      <c r="E648" s="954"/>
      <c r="AK648" s="69"/>
      <c r="AL648" s="69"/>
    </row>
    <row r="649" spans="1:38" s="953" customFormat="1" ht="13.5" customHeight="1">
      <c r="A649" s="940"/>
      <c r="C649" s="99"/>
      <c r="D649" s="99"/>
      <c r="E649" s="954"/>
      <c r="AK649" s="69"/>
      <c r="AL649" s="69"/>
    </row>
    <row r="650" spans="1:38" s="953" customFormat="1" ht="13.5" customHeight="1">
      <c r="A650" s="940"/>
      <c r="C650" s="99"/>
      <c r="D650" s="99"/>
      <c r="E650" s="954"/>
      <c r="AK650" s="69"/>
      <c r="AL650" s="69"/>
    </row>
    <row r="651" spans="1:38" s="953" customFormat="1" ht="13.5" customHeight="1">
      <c r="A651" s="940"/>
      <c r="C651" s="99"/>
      <c r="D651" s="99"/>
      <c r="E651" s="954"/>
      <c r="AK651" s="69"/>
      <c r="AL651" s="69"/>
    </row>
    <row r="652" spans="1:38" s="953" customFormat="1" ht="13.5" customHeight="1">
      <c r="A652" s="940"/>
      <c r="C652" s="99"/>
      <c r="D652" s="99"/>
      <c r="E652" s="954"/>
      <c r="AK652" s="69"/>
      <c r="AL652" s="69"/>
    </row>
    <row r="653" spans="1:38" s="953" customFormat="1" ht="13.5" customHeight="1">
      <c r="A653" s="940"/>
      <c r="C653" s="99"/>
      <c r="D653" s="99"/>
      <c r="E653" s="954"/>
      <c r="AK653" s="69"/>
      <c r="AL653" s="69"/>
    </row>
    <row r="654" spans="1:38" s="953" customFormat="1" ht="13.5" customHeight="1">
      <c r="A654" s="940"/>
      <c r="C654" s="99"/>
      <c r="D654" s="99"/>
      <c r="E654" s="954"/>
      <c r="AK654" s="69"/>
      <c r="AL654" s="69"/>
    </row>
    <row r="655" spans="1:38" s="953" customFormat="1" ht="13.5" customHeight="1">
      <c r="A655" s="940"/>
      <c r="C655" s="99"/>
      <c r="D655" s="99"/>
      <c r="E655" s="954"/>
      <c r="AK655" s="69"/>
      <c r="AL655" s="69"/>
    </row>
    <row r="656" spans="1:38">
      <c r="C656" s="69"/>
    </row>
    <row r="657" spans="1:38" s="1060" customFormat="1">
      <c r="A657" s="1058" t="s">
        <v>19</v>
      </c>
      <c r="B657" s="1060" t="s">
        <v>3478</v>
      </c>
      <c r="C657" s="1060" t="s">
        <v>3318</v>
      </c>
      <c r="E657" s="1061"/>
      <c r="U657" s="253"/>
      <c r="AJ657" s="253"/>
      <c r="AK657" s="253"/>
      <c r="AL657" s="253"/>
    </row>
    <row r="660" spans="1:38">
      <c r="B660" s="953"/>
    </row>
    <row r="661" spans="1:38">
      <c r="B661" s="953"/>
    </row>
    <row r="662" spans="1:38">
      <c r="B662" s="953"/>
    </row>
    <row r="663" spans="1:38">
      <c r="B663" s="953"/>
    </row>
    <row r="664" spans="1:38">
      <c r="B664" s="953"/>
    </row>
    <row r="667" spans="1:38">
      <c r="B667" s="953"/>
    </row>
    <row r="668" spans="1:38">
      <c r="B668" s="953"/>
    </row>
    <row r="669" spans="1:38">
      <c r="B669" s="953"/>
    </row>
    <row r="670" spans="1:38">
      <c r="B670" s="953"/>
    </row>
    <row r="671" spans="1:38">
      <c r="B671" s="953"/>
    </row>
    <row r="672" spans="1:38">
      <c r="B672" s="953"/>
    </row>
    <row r="673" spans="1:38">
      <c r="B673" s="953"/>
    </row>
    <row r="674" spans="1:38">
      <c r="B674" s="953"/>
    </row>
    <row r="675" spans="1:38">
      <c r="B675" s="953"/>
    </row>
    <row r="676" spans="1:38" s="953" customFormat="1">
      <c r="A676" s="192"/>
      <c r="E676" s="954"/>
      <c r="AL676" s="69"/>
    </row>
    <row r="677" spans="1:38">
      <c r="B677" s="953"/>
      <c r="C677" s="953"/>
    </row>
    <row r="678" spans="1:38">
      <c r="B678" s="953"/>
      <c r="C678" s="953"/>
    </row>
    <row r="679" spans="1:38">
      <c r="B679" s="953"/>
      <c r="C679" s="953"/>
    </row>
    <row r="680" spans="1:38">
      <c r="B680" s="953"/>
    </row>
    <row r="681" spans="1:38">
      <c r="B681" s="953"/>
    </row>
    <row r="682" spans="1:38">
      <c r="B682" s="953"/>
    </row>
    <row r="683" spans="1:38">
      <c r="B683" s="953"/>
    </row>
    <row r="684" spans="1:38">
      <c r="B684" s="953"/>
    </row>
    <row r="686" spans="1:38">
      <c r="B686" s="953"/>
    </row>
    <row r="687" spans="1:38">
      <c r="B687" s="953"/>
    </row>
    <row r="688" spans="1:38">
      <c r="B688" s="953"/>
    </row>
    <row r="689" spans="1:38">
      <c r="B689" s="953"/>
    </row>
    <row r="690" spans="1:38">
      <c r="B690" s="953"/>
    </row>
    <row r="691" spans="1:38">
      <c r="B691" s="953"/>
    </row>
    <row r="692" spans="1:38">
      <c r="B692" s="953"/>
    </row>
    <row r="693" spans="1:38">
      <c r="B693" s="953"/>
    </row>
    <row r="695" spans="1:38">
      <c r="B695" s="953"/>
    </row>
    <row r="696" spans="1:38">
      <c r="B696" s="953"/>
    </row>
    <row r="697" spans="1:38">
      <c r="B697" s="953"/>
    </row>
    <row r="698" spans="1:38">
      <c r="B698" s="953"/>
    </row>
    <row r="699" spans="1:38">
      <c r="B699" s="953"/>
      <c r="C699" s="953"/>
    </row>
    <row r="700" spans="1:38">
      <c r="B700" s="953"/>
      <c r="C700" s="953"/>
    </row>
    <row r="701" spans="1:38" s="953" customFormat="1">
      <c r="A701" s="192"/>
      <c r="E701" s="954"/>
      <c r="AL701" s="69"/>
    </row>
    <row r="702" spans="1:38">
      <c r="B702" s="953"/>
      <c r="C702" s="953"/>
    </row>
    <row r="703" spans="1:38">
      <c r="B703" s="953"/>
    </row>
    <row r="704" spans="1:38">
      <c r="B704" s="953"/>
    </row>
    <row r="705" spans="2:4">
      <c r="B705" s="953"/>
    </row>
    <row r="706" spans="2:4">
      <c r="B706" s="953"/>
    </row>
    <row r="707" spans="2:4">
      <c r="B707" s="953"/>
    </row>
    <row r="708" spans="2:4">
      <c r="B708" s="953"/>
    </row>
    <row r="709" spans="2:4">
      <c r="B709" s="953"/>
    </row>
    <row r="710" spans="2:4">
      <c r="B710" s="953"/>
    </row>
    <row r="711" spans="2:4">
      <c r="B711" s="953"/>
    </row>
    <row r="712" spans="2:4">
      <c r="B712" s="953"/>
    </row>
    <row r="713" spans="2:4">
      <c r="B713" s="953"/>
    </row>
    <row r="714" spans="2:4">
      <c r="B714" s="953"/>
      <c r="D714" s="953"/>
    </row>
    <row r="715" spans="2:4">
      <c r="B715" s="953"/>
    </row>
    <row r="716" spans="2:4">
      <c r="B716" s="953"/>
    </row>
    <row r="717" spans="2:4">
      <c r="B717" s="953"/>
    </row>
    <row r="718" spans="2:4">
      <c r="B718" s="953"/>
    </row>
    <row r="719" spans="2:4">
      <c r="B719" s="953"/>
    </row>
    <row r="720" spans="2:4">
      <c r="B720" s="953"/>
      <c r="C720" s="953"/>
      <c r="D720" s="953"/>
    </row>
    <row r="721" spans="2:4">
      <c r="B721" s="953"/>
    </row>
    <row r="722" spans="2:4">
      <c r="B722" s="953"/>
    </row>
    <row r="723" spans="2:4">
      <c r="B723" s="953"/>
      <c r="D723" s="953"/>
    </row>
    <row r="724" spans="2:4">
      <c r="B724" s="953"/>
    </row>
    <row r="725" spans="2:4">
      <c r="B725" s="953"/>
      <c r="D725" s="953"/>
    </row>
    <row r="726" spans="2:4">
      <c r="B726" s="953"/>
    </row>
    <row r="727" spans="2:4">
      <c r="B727" s="953"/>
      <c r="D727" s="953"/>
    </row>
    <row r="728" spans="2:4">
      <c r="B728" s="953"/>
    </row>
    <row r="729" spans="2:4">
      <c r="B729" s="953"/>
    </row>
    <row r="730" spans="2:4">
      <c r="B730" s="953"/>
    </row>
    <row r="731" spans="2:4">
      <c r="B731" s="953"/>
    </row>
    <row r="732" spans="2:4">
      <c r="B732" s="953"/>
      <c r="D732" s="953"/>
    </row>
    <row r="733" spans="2:4">
      <c r="B733" s="953"/>
      <c r="D733" s="953"/>
    </row>
    <row r="734" spans="2:4">
      <c r="B734" s="953"/>
      <c r="D734" s="953"/>
    </row>
    <row r="735" spans="2:4">
      <c r="B735" s="953"/>
      <c r="D735" s="953"/>
    </row>
    <row r="736" spans="2:4">
      <c r="B736" s="953"/>
      <c r="D736" s="953"/>
    </row>
    <row r="737" spans="2:4">
      <c r="B737" s="953"/>
      <c r="D737" s="953"/>
    </row>
    <row r="738" spans="2:4">
      <c r="B738" s="953"/>
    </row>
    <row r="739" spans="2:4">
      <c r="B739" s="953"/>
    </row>
    <row r="740" spans="2:4">
      <c r="B740" s="953"/>
      <c r="D740" s="953"/>
    </row>
    <row r="741" spans="2:4">
      <c r="B741" s="953"/>
    </row>
    <row r="742" spans="2:4">
      <c r="B742" s="953"/>
    </row>
    <row r="743" spans="2:4">
      <c r="B743" s="953"/>
    </row>
    <row r="744" spans="2:4">
      <c r="B744" s="953"/>
    </row>
    <row r="745" spans="2:4">
      <c r="B745" s="953"/>
    </row>
    <row r="746" spans="2:4">
      <c r="B746" s="953"/>
    </row>
    <row r="747" spans="2:4">
      <c r="B747" s="953"/>
    </row>
    <row r="748" spans="2:4">
      <c r="B748" s="953"/>
      <c r="D748" s="953"/>
    </row>
    <row r="749" spans="2:4">
      <c r="B749" s="953"/>
      <c r="D749" s="953"/>
    </row>
    <row r="750" spans="2:4">
      <c r="B750" s="953"/>
    </row>
    <row r="751" spans="2:4">
      <c r="B751" s="953"/>
    </row>
    <row r="752" spans="2:4">
      <c r="B752" s="953"/>
      <c r="D752" s="953"/>
    </row>
    <row r="753" spans="2:4">
      <c r="B753" s="953"/>
    </row>
    <row r="754" spans="2:4">
      <c r="B754" s="953"/>
      <c r="D754" s="953"/>
    </row>
    <row r="755" spans="2:4">
      <c r="B755" s="953"/>
      <c r="D755" s="953"/>
    </row>
    <row r="756" spans="2:4">
      <c r="B756" s="953"/>
    </row>
    <row r="757" spans="2:4">
      <c r="B757" s="953"/>
    </row>
    <row r="758" spans="2:4">
      <c r="B758" s="953"/>
      <c r="D758" s="953"/>
    </row>
    <row r="759" spans="2:4">
      <c r="B759" s="953"/>
    </row>
    <row r="760" spans="2:4">
      <c r="B760" s="953"/>
    </row>
    <row r="761" spans="2:4">
      <c r="B761" s="953"/>
    </row>
    <row r="762" spans="2:4">
      <c r="B762" s="953"/>
    </row>
    <row r="763" spans="2:4">
      <c r="B763" s="953"/>
    </row>
    <row r="764" spans="2:4">
      <c r="B764" s="953"/>
    </row>
    <row r="765" spans="2:4">
      <c r="B765" s="953"/>
    </row>
    <row r="766" spans="2:4">
      <c r="B766" s="953"/>
    </row>
    <row r="767" spans="2:4">
      <c r="B767" s="953"/>
    </row>
    <row r="768" spans="2:4">
      <c r="B768" s="953"/>
    </row>
    <row r="769" spans="1:38">
      <c r="B769" s="953"/>
    </row>
    <row r="770" spans="1:38">
      <c r="B770" s="953"/>
    </row>
    <row r="771" spans="1:38">
      <c r="B771" s="953"/>
    </row>
    <row r="772" spans="1:38">
      <c r="B772" s="953"/>
    </row>
    <row r="773" spans="1:38" s="953" customFormat="1">
      <c r="A773" s="192"/>
      <c r="E773" s="954"/>
      <c r="AL773" s="69"/>
    </row>
    <row r="774" spans="1:38">
      <c r="B774" s="953"/>
      <c r="C774" s="953"/>
      <c r="D774" s="953"/>
    </row>
    <row r="775" spans="1:38">
      <c r="B775" s="953"/>
    </row>
    <row r="776" spans="1:38">
      <c r="B776" s="953"/>
    </row>
    <row r="777" spans="1:38">
      <c r="B777" s="953"/>
    </row>
    <row r="778" spans="1:38">
      <c r="B778" s="953"/>
    </row>
    <row r="779" spans="1:38">
      <c r="B779" s="953"/>
    </row>
    <row r="780" spans="1:38">
      <c r="B780" s="953"/>
    </row>
    <row r="781" spans="1:38">
      <c r="B781" s="953"/>
    </row>
    <row r="782" spans="1:38">
      <c r="B782" s="953"/>
    </row>
    <row r="783" spans="1:38">
      <c r="B783" s="953"/>
    </row>
    <row r="784" spans="1:38">
      <c r="B784" s="953"/>
    </row>
    <row r="785" spans="1:38">
      <c r="B785" s="953"/>
    </row>
    <row r="786" spans="1:38">
      <c r="B786" s="953"/>
    </row>
    <row r="787" spans="1:38">
      <c r="B787" s="953"/>
    </row>
    <row r="788" spans="1:38">
      <c r="B788" s="953"/>
    </row>
    <row r="789" spans="1:38">
      <c r="B789" s="953"/>
    </row>
    <row r="790" spans="1:38">
      <c r="B790" s="953"/>
    </row>
    <row r="791" spans="1:38">
      <c r="B791" s="953"/>
    </row>
    <row r="792" spans="1:38">
      <c r="B792" s="953"/>
    </row>
    <row r="793" spans="1:38">
      <c r="B793" s="953"/>
    </row>
    <row r="794" spans="1:38">
      <c r="B794" s="953"/>
    </row>
    <row r="796" spans="1:38" s="1060" customFormat="1">
      <c r="A796" s="1058" t="s">
        <v>19</v>
      </c>
      <c r="B796" s="1060" t="s">
        <v>3479</v>
      </c>
      <c r="E796" s="1061"/>
      <c r="U796" s="253"/>
      <c r="AJ796" s="253"/>
      <c r="AK796" s="253"/>
      <c r="AL796" s="253"/>
    </row>
    <row r="798" spans="1:38">
      <c r="B798" s="953"/>
    </row>
    <row r="799" spans="1:38">
      <c r="B799" s="953"/>
    </row>
    <row r="800" spans="1:38">
      <c r="B800" s="953"/>
    </row>
    <row r="802" spans="2:2">
      <c r="B802" s="953"/>
    </row>
    <row r="803" spans="2:2">
      <c r="B803" s="953"/>
    </row>
    <row r="804" spans="2:2">
      <c r="B804" s="953"/>
    </row>
    <row r="805" spans="2:2">
      <c r="B805" s="953"/>
    </row>
    <row r="807" spans="2:2">
      <c r="B807" s="953"/>
    </row>
    <row r="808" spans="2:2">
      <c r="B808" s="953"/>
    </row>
    <row r="809" spans="2:2">
      <c r="B809" s="953"/>
    </row>
    <row r="810" spans="2:2">
      <c r="B810" s="953"/>
    </row>
    <row r="811" spans="2:2">
      <c r="B811" s="953"/>
    </row>
    <row r="815" spans="2:2">
      <c r="B815" s="953"/>
    </row>
    <row r="816" spans="2:2">
      <c r="B816" s="953"/>
    </row>
    <row r="817" spans="1:38">
      <c r="B817" s="953"/>
    </row>
    <row r="818" spans="1:38">
      <c r="B818" s="953"/>
      <c r="C818" s="953"/>
    </row>
    <row r="819" spans="1:38">
      <c r="B819" s="953"/>
    </row>
    <row r="820" spans="1:38" s="953" customFormat="1">
      <c r="A820" s="940"/>
      <c r="E820" s="954"/>
      <c r="AL820" s="69"/>
    </row>
    <row r="821" spans="1:38">
      <c r="B821" s="953"/>
    </row>
    <row r="822" spans="1:38">
      <c r="B822" s="953"/>
    </row>
    <row r="823" spans="1:38">
      <c r="B823" s="953"/>
      <c r="C823" s="953"/>
    </row>
    <row r="824" spans="1:38">
      <c r="B824" s="953"/>
      <c r="C824" s="953"/>
      <c r="D824" s="953"/>
    </row>
    <row r="825" spans="1:38">
      <c r="B825" s="953"/>
      <c r="C825" s="953"/>
    </row>
    <row r="826" spans="1:38">
      <c r="B826" s="953"/>
    </row>
    <row r="827" spans="1:38">
      <c r="B827" s="953"/>
    </row>
    <row r="828" spans="1:38">
      <c r="B828" s="953"/>
    </row>
    <row r="829" spans="1:38">
      <c r="B829" s="953"/>
    </row>
    <row r="830" spans="1:38">
      <c r="B830" s="953"/>
    </row>
    <row r="831" spans="1:38">
      <c r="B831" s="953"/>
      <c r="C831" s="953"/>
    </row>
    <row r="832" spans="1:38">
      <c r="B832" s="953"/>
      <c r="C832" s="953"/>
    </row>
    <row r="833" spans="2:3">
      <c r="B833" s="953"/>
    </row>
    <row r="834" spans="2:3">
      <c r="B834" s="953"/>
    </row>
    <row r="835" spans="2:3">
      <c r="B835" s="953"/>
    </row>
    <row r="836" spans="2:3">
      <c r="B836" s="953"/>
    </row>
    <row r="837" spans="2:3">
      <c r="B837" s="953"/>
    </row>
    <row r="838" spans="2:3">
      <c r="B838" s="953"/>
    </row>
    <row r="839" spans="2:3">
      <c r="B839" s="953"/>
      <c r="C839" s="953"/>
    </row>
    <row r="840" spans="2:3">
      <c r="B840" s="953"/>
      <c r="C840" s="953"/>
    </row>
    <row r="841" spans="2:3">
      <c r="B841" s="953"/>
      <c r="C841" s="953"/>
    </row>
    <row r="842" spans="2:3">
      <c r="B842" s="953"/>
      <c r="C842" s="953"/>
    </row>
    <row r="843" spans="2:3">
      <c r="B843" s="953"/>
      <c r="C843" s="953"/>
    </row>
    <row r="844" spans="2:3">
      <c r="B844" s="953"/>
      <c r="C844" s="953"/>
    </row>
    <row r="845" spans="2:3">
      <c r="B845" s="953"/>
      <c r="C845" s="953"/>
    </row>
    <row r="846" spans="2:3">
      <c r="B846" s="953"/>
      <c r="C846" s="953"/>
    </row>
    <row r="847" spans="2:3">
      <c r="B847" s="953"/>
    </row>
    <row r="848" spans="2:3">
      <c r="B848" s="953"/>
      <c r="C848" s="953"/>
    </row>
    <row r="849" spans="2:3">
      <c r="B849" s="953"/>
      <c r="C849" s="953"/>
    </row>
    <row r="850" spans="2:3">
      <c r="B850" s="953"/>
      <c r="C850" s="953"/>
    </row>
    <row r="851" spans="2:3">
      <c r="B851" s="953"/>
      <c r="C851" s="953"/>
    </row>
    <row r="852" spans="2:3">
      <c r="B852" s="953"/>
      <c r="C852" s="953"/>
    </row>
    <row r="853" spans="2:3">
      <c r="B853" s="953"/>
      <c r="C853" s="953"/>
    </row>
    <row r="854" spans="2:3">
      <c r="B854" s="953"/>
      <c r="C854" s="953"/>
    </row>
    <row r="855" spans="2:3">
      <c r="B855" s="953"/>
      <c r="C855" s="953"/>
    </row>
    <row r="856" spans="2:3">
      <c r="B856" s="953"/>
      <c r="C856" s="953"/>
    </row>
    <row r="857" spans="2:3">
      <c r="B857" s="953"/>
      <c r="C857" s="953"/>
    </row>
    <row r="858" spans="2:3">
      <c r="B858" s="953"/>
      <c r="C858" s="953"/>
    </row>
    <row r="859" spans="2:3">
      <c r="B859" s="953"/>
      <c r="C859" s="953"/>
    </row>
    <row r="860" spans="2:3">
      <c r="B860" s="953"/>
      <c r="C860" s="953"/>
    </row>
    <row r="861" spans="2:3">
      <c r="B861" s="953"/>
      <c r="C861" s="953"/>
    </row>
    <row r="862" spans="2:3">
      <c r="B862" s="953"/>
      <c r="C862" s="953"/>
    </row>
    <row r="863" spans="2:3">
      <c r="B863" s="953"/>
      <c r="C863" s="953"/>
    </row>
    <row r="864" spans="2:3">
      <c r="B864" s="953"/>
      <c r="C864" s="953"/>
    </row>
    <row r="865" spans="2:3">
      <c r="B865" s="953"/>
      <c r="C865" s="953"/>
    </row>
    <row r="866" spans="2:3">
      <c r="B866" s="953"/>
      <c r="C866" s="953"/>
    </row>
    <row r="867" spans="2:3">
      <c r="B867" s="953"/>
      <c r="C867" s="953"/>
    </row>
    <row r="868" spans="2:3">
      <c r="B868" s="953"/>
      <c r="C868" s="953"/>
    </row>
    <row r="869" spans="2:3">
      <c r="B869" s="953"/>
      <c r="C869" s="953"/>
    </row>
    <row r="870" spans="2:3">
      <c r="B870" s="953"/>
      <c r="C870" s="953"/>
    </row>
    <row r="871" spans="2:3">
      <c r="B871" s="953"/>
      <c r="C871" s="953"/>
    </row>
    <row r="872" spans="2:3">
      <c r="B872" s="953"/>
      <c r="C872" s="953"/>
    </row>
    <row r="873" spans="2:3">
      <c r="B873" s="953"/>
      <c r="C873" s="953"/>
    </row>
    <row r="874" spans="2:3">
      <c r="B874" s="953"/>
      <c r="C874" s="953"/>
    </row>
    <row r="875" spans="2:3">
      <c r="B875" s="953"/>
      <c r="C875" s="953"/>
    </row>
    <row r="876" spans="2:3">
      <c r="B876" s="953"/>
      <c r="C876" s="953"/>
    </row>
    <row r="877" spans="2:3">
      <c r="B877" s="953"/>
      <c r="C877" s="953"/>
    </row>
    <row r="878" spans="2:3">
      <c r="B878" s="953"/>
      <c r="C878" s="953"/>
    </row>
    <row r="879" spans="2:3">
      <c r="B879" s="953"/>
      <c r="C879" s="953"/>
    </row>
    <row r="880" spans="2:3">
      <c r="B880" s="953"/>
      <c r="C880" s="953"/>
    </row>
    <row r="881" spans="2:3">
      <c r="B881" s="953"/>
      <c r="C881" s="953"/>
    </row>
    <row r="882" spans="2:3">
      <c r="B882" s="953"/>
      <c r="C882" s="953"/>
    </row>
    <row r="883" spans="2:3">
      <c r="B883" s="953"/>
      <c r="C883" s="953"/>
    </row>
    <row r="884" spans="2:3">
      <c r="B884" s="953"/>
      <c r="C884" s="953"/>
    </row>
    <row r="885" spans="2:3">
      <c r="B885" s="953"/>
      <c r="C885" s="953"/>
    </row>
    <row r="886" spans="2:3">
      <c r="B886" s="953"/>
      <c r="C886" s="953"/>
    </row>
    <row r="887" spans="2:3">
      <c r="B887" s="953"/>
      <c r="C887" s="953"/>
    </row>
    <row r="888" spans="2:3">
      <c r="B888" s="953"/>
      <c r="C888" s="953"/>
    </row>
    <row r="889" spans="2:3">
      <c r="B889" s="953"/>
      <c r="C889" s="953"/>
    </row>
    <row r="890" spans="2:3">
      <c r="B890" s="953"/>
      <c r="C890" s="953"/>
    </row>
    <row r="891" spans="2:3">
      <c r="B891" s="953"/>
      <c r="C891" s="953"/>
    </row>
    <row r="892" spans="2:3">
      <c r="B892" s="953"/>
      <c r="C892" s="953"/>
    </row>
    <row r="893" spans="2:3">
      <c r="B893" s="953"/>
      <c r="C893" s="953"/>
    </row>
    <row r="894" spans="2:3">
      <c r="B894" s="953"/>
      <c r="C894" s="953"/>
    </row>
    <row r="895" spans="2:3">
      <c r="B895" s="953"/>
      <c r="C895" s="953"/>
    </row>
    <row r="896" spans="2:3">
      <c r="B896" s="953"/>
      <c r="C896" s="953"/>
    </row>
    <row r="897" spans="1:38">
      <c r="B897" s="953"/>
      <c r="C897" s="953"/>
    </row>
    <row r="898" spans="1:38">
      <c r="B898" s="953"/>
      <c r="C898" s="953"/>
    </row>
    <row r="899" spans="1:38">
      <c r="B899" s="953"/>
      <c r="C899" s="953"/>
    </row>
    <row r="900" spans="1:38">
      <c r="B900" s="953"/>
      <c r="C900" s="953"/>
    </row>
    <row r="902" spans="1:38" s="1060" customFormat="1">
      <c r="A902" s="1058" t="s">
        <v>19</v>
      </c>
      <c r="B902" s="1060" t="s">
        <v>3480</v>
      </c>
      <c r="E902" s="1061"/>
      <c r="U902" s="253"/>
      <c r="AJ902" s="253"/>
      <c r="AK902" s="253"/>
      <c r="AL902" s="253"/>
    </row>
    <row r="905" spans="1:38">
      <c r="B905" s="953"/>
    </row>
    <row r="906" spans="1:38">
      <c r="B906" s="953"/>
    </row>
    <row r="907" spans="1:38">
      <c r="B907" s="953"/>
    </row>
    <row r="911" spans="1:38">
      <c r="B911" s="953"/>
    </row>
    <row r="912" spans="1:38">
      <c r="B912" s="953"/>
    </row>
    <row r="913" spans="2:2">
      <c r="B913" s="953"/>
    </row>
    <row r="914" spans="2:2">
      <c r="B914" s="953"/>
    </row>
    <row r="915" spans="2:2">
      <c r="B915" s="953"/>
    </row>
    <row r="916" spans="2:2">
      <c r="B916" s="953"/>
    </row>
    <row r="917" spans="2:2">
      <c r="B917" s="953"/>
    </row>
    <row r="918" spans="2:2">
      <c r="B918" s="953"/>
    </row>
    <row r="922" spans="2:2">
      <c r="B922" s="953"/>
    </row>
    <row r="923" spans="2:2">
      <c r="B923" s="953"/>
    </row>
    <row r="924" spans="2:2">
      <c r="B924" s="953"/>
    </row>
    <row r="925" spans="2:2">
      <c r="B925" s="953"/>
    </row>
    <row r="926" spans="2:2">
      <c r="B926" s="953"/>
    </row>
    <row r="927" spans="2:2">
      <c r="B927" s="953"/>
    </row>
    <row r="929" spans="2:2">
      <c r="B929" s="953"/>
    </row>
    <row r="930" spans="2:2">
      <c r="B930" s="953"/>
    </row>
    <row r="931" spans="2:2">
      <c r="B931" s="953"/>
    </row>
    <row r="932" spans="2:2">
      <c r="B932" s="953"/>
    </row>
    <row r="933" spans="2:2">
      <c r="B933" s="953"/>
    </row>
    <row r="934" spans="2:2">
      <c r="B934" s="953"/>
    </row>
    <row r="935" spans="2:2">
      <c r="B935" s="953"/>
    </row>
    <row r="936" spans="2:2">
      <c r="B936" s="953"/>
    </row>
    <row r="937" spans="2:2">
      <c r="B937" s="953"/>
    </row>
    <row r="938" spans="2:2">
      <c r="B938" s="953"/>
    </row>
    <row r="939" spans="2:2">
      <c r="B939" s="953"/>
    </row>
    <row r="940" spans="2:2">
      <c r="B940" s="953"/>
    </row>
    <row r="941" spans="2:2">
      <c r="B941" s="953"/>
    </row>
    <row r="943" spans="2:2">
      <c r="B943" s="953"/>
    </row>
    <row r="944" spans="2:2">
      <c r="B944" s="953"/>
    </row>
    <row r="947" spans="2:3">
      <c r="B947" s="953"/>
    </row>
    <row r="948" spans="2:3">
      <c r="B948" s="953"/>
    </row>
    <row r="949" spans="2:3">
      <c r="B949" s="953"/>
    </row>
    <row r="950" spans="2:3">
      <c r="B950" s="953"/>
    </row>
    <row r="951" spans="2:3">
      <c r="B951" s="953"/>
    </row>
    <row r="952" spans="2:3">
      <c r="B952" s="953"/>
    </row>
    <row r="953" spans="2:3">
      <c r="B953" s="953"/>
    </row>
    <row r="954" spans="2:3">
      <c r="B954" s="953"/>
    </row>
    <row r="956" spans="2:3">
      <c r="B956" s="953"/>
      <c r="C956" s="953"/>
    </row>
    <row r="957" spans="2:3">
      <c r="B957" s="953"/>
      <c r="C957" s="953"/>
    </row>
    <row r="958" spans="2:3">
      <c r="B958" s="953"/>
    </row>
    <row r="959" spans="2:3">
      <c r="B959" s="953"/>
    </row>
    <row r="960" spans="2:3">
      <c r="B960" s="953"/>
    </row>
    <row r="961" spans="2:3">
      <c r="B961" s="953"/>
    </row>
    <row r="962" spans="2:3">
      <c r="B962" s="953"/>
    </row>
    <row r="963" spans="2:3">
      <c r="B963" s="953"/>
    </row>
    <row r="964" spans="2:3">
      <c r="B964" s="953"/>
    </row>
    <row r="965" spans="2:3">
      <c r="B965" s="953"/>
    </row>
    <row r="966" spans="2:3">
      <c r="B966" s="953"/>
    </row>
    <row r="967" spans="2:3">
      <c r="B967" s="953"/>
    </row>
    <row r="968" spans="2:3">
      <c r="B968" s="953"/>
    </row>
    <row r="969" spans="2:3">
      <c r="B969" s="953"/>
    </row>
    <row r="970" spans="2:3">
      <c r="B970" s="953"/>
    </row>
    <row r="971" spans="2:3">
      <c r="B971" s="953"/>
    </row>
    <row r="972" spans="2:3">
      <c r="B972" s="953"/>
    </row>
    <row r="973" spans="2:3">
      <c r="B973" s="953"/>
      <c r="C973" s="953"/>
    </row>
    <row r="974" spans="2:3">
      <c r="B974" s="953"/>
      <c r="C974" s="953"/>
    </row>
    <row r="975" spans="2:3">
      <c r="B975" s="953"/>
      <c r="C975" s="953"/>
    </row>
    <row r="976" spans="2:3">
      <c r="B976" s="953"/>
      <c r="C976" s="953"/>
    </row>
    <row r="977" spans="1:38">
      <c r="B977" s="953"/>
      <c r="C977" s="953"/>
    </row>
    <row r="978" spans="1:38">
      <c r="B978" s="953"/>
      <c r="C978" s="953"/>
    </row>
    <row r="979" spans="1:38">
      <c r="B979" s="953"/>
      <c r="C979" s="953"/>
    </row>
    <row r="980" spans="1:38">
      <c r="B980" s="953"/>
      <c r="C980" s="953"/>
    </row>
    <row r="981" spans="1:38">
      <c r="B981" s="953"/>
      <c r="C981" s="953"/>
    </row>
    <row r="982" spans="1:38">
      <c r="B982" s="953"/>
      <c r="C982" s="953"/>
    </row>
    <row r="983" spans="1:38">
      <c r="B983" s="953"/>
      <c r="C983" s="953"/>
    </row>
    <row r="984" spans="1:38">
      <c r="B984" s="953"/>
      <c r="C984" s="953"/>
    </row>
    <row r="985" spans="1:38">
      <c r="B985" s="953"/>
      <c r="C985" s="953"/>
    </row>
    <row r="986" spans="1:38">
      <c r="B986" s="953"/>
      <c r="C986" s="953"/>
    </row>
    <row r="987" spans="1:38">
      <c r="B987" s="953"/>
      <c r="C987" s="953"/>
    </row>
    <row r="988" spans="1:38">
      <c r="B988" s="953"/>
      <c r="C988" s="953"/>
    </row>
    <row r="989" spans="1:38">
      <c r="B989" s="953"/>
      <c r="C989" s="953"/>
    </row>
    <row r="990" spans="1:38">
      <c r="B990" s="953"/>
    </row>
    <row r="992" spans="1:38" s="1060" customFormat="1">
      <c r="A992" s="1058" t="s">
        <v>19</v>
      </c>
      <c r="B992" s="1060" t="s">
        <v>3481</v>
      </c>
      <c r="E992" s="1061"/>
      <c r="U992" s="253"/>
      <c r="AJ992" s="253"/>
      <c r="AK992" s="253"/>
      <c r="AL992" s="253"/>
    </row>
    <row r="995" spans="1:38">
      <c r="B995" s="953"/>
    </row>
    <row r="996" spans="1:38" s="69" customFormat="1">
      <c r="A996" s="936"/>
      <c r="E996" s="937"/>
    </row>
    <row r="997" spans="1:38">
      <c r="B997" s="953"/>
    </row>
    <row r="998" spans="1:38">
      <c r="B998" s="953"/>
    </row>
    <row r="999" spans="1:38" s="953" customFormat="1">
      <c r="A999" s="192"/>
      <c r="E999" s="954"/>
      <c r="AL999" s="69"/>
    </row>
    <row r="1000" spans="1:38">
      <c r="B1000" s="953"/>
    </row>
    <row r="1001" spans="1:38">
      <c r="B1001" s="953"/>
    </row>
    <row r="1002" spans="1:38">
      <c r="B1002" s="69"/>
      <c r="C1002" s="69"/>
      <c r="D1002" s="69"/>
      <c r="E1002" s="937"/>
    </row>
    <row r="1003" spans="1:38">
      <c r="B1003" s="953"/>
    </row>
    <row r="1004" spans="1:38">
      <c r="B1004" s="953"/>
    </row>
    <row r="1005" spans="1:38">
      <c r="B1005" s="953"/>
    </row>
    <row r="1007" spans="1:38">
      <c r="B1007" s="953"/>
    </row>
    <row r="1009" spans="1:38">
      <c r="B1009" s="953"/>
    </row>
    <row r="1011" spans="1:38">
      <c r="B1011" s="953"/>
    </row>
    <row r="1012" spans="1:38">
      <c r="B1012" s="953"/>
      <c r="C1012" s="953"/>
    </row>
    <row r="1013" spans="1:38">
      <c r="B1013" s="953"/>
      <c r="C1013" s="953"/>
    </row>
    <row r="1014" spans="1:38">
      <c r="B1014" s="953"/>
    </row>
    <row r="1015" spans="1:38">
      <c r="B1015" s="953"/>
    </row>
    <row r="1016" spans="1:38">
      <c r="B1016" s="953"/>
    </row>
    <row r="1017" spans="1:38">
      <c r="B1017" s="953"/>
    </row>
    <row r="1018" spans="1:38">
      <c r="B1018" s="953"/>
    </row>
    <row r="1019" spans="1:38">
      <c r="B1019" s="953"/>
    </row>
    <row r="1020" spans="1:38" s="953" customFormat="1" ht="14.25" customHeight="1">
      <c r="A1020" s="940"/>
      <c r="E1020" s="954"/>
      <c r="AL1020" s="69"/>
    </row>
    <row r="1021" spans="1:38">
      <c r="B1021" s="953"/>
    </row>
    <row r="1022" spans="1:38">
      <c r="B1022" s="953"/>
    </row>
    <row r="1023" spans="1:38">
      <c r="B1023" s="953"/>
    </row>
    <row r="1024" spans="1:38">
      <c r="B1024" s="953"/>
    </row>
    <row r="1025" spans="2:4">
      <c r="B1025" s="953"/>
    </row>
    <row r="1026" spans="2:4">
      <c r="B1026" s="953"/>
      <c r="D1026" s="953"/>
    </row>
    <row r="1027" spans="2:4">
      <c r="B1027" s="953"/>
      <c r="C1027" s="953"/>
    </row>
    <row r="1028" spans="2:4">
      <c r="B1028" s="953"/>
      <c r="C1028" s="953"/>
    </row>
    <row r="1031" spans="2:4">
      <c r="B1031" s="953"/>
    </row>
    <row r="1032" spans="2:4">
      <c r="B1032" s="953"/>
    </row>
    <row r="1033" spans="2:4">
      <c r="B1033" s="953"/>
    </row>
    <row r="1034" spans="2:4">
      <c r="B1034" s="953"/>
    </row>
    <row r="1035" spans="2:4">
      <c r="B1035" s="953"/>
    </row>
    <row r="1036" spans="2:4">
      <c r="B1036" s="953"/>
    </row>
    <row r="1037" spans="2:4">
      <c r="B1037" s="953"/>
    </row>
    <row r="1038" spans="2:4">
      <c r="B1038" s="953"/>
    </row>
    <row r="1039" spans="2:4">
      <c r="B1039" s="953"/>
    </row>
    <row r="1040" spans="2:4">
      <c r="B1040" s="953"/>
    </row>
    <row r="1041" spans="1:38">
      <c r="B1041" s="953"/>
    </row>
    <row r="1042" spans="1:38">
      <c r="B1042" s="953"/>
    </row>
    <row r="1043" spans="1:38">
      <c r="B1043" s="953"/>
    </row>
    <row r="1044" spans="1:38">
      <c r="B1044" s="953"/>
    </row>
    <row r="1046" spans="1:38">
      <c r="B1046" s="953"/>
    </row>
    <row r="1047" spans="1:38">
      <c r="B1047" s="953"/>
    </row>
    <row r="1048" spans="1:38">
      <c r="B1048" s="953"/>
    </row>
    <row r="1049" spans="1:38">
      <c r="B1049" s="953"/>
    </row>
    <row r="1050" spans="1:38">
      <c r="B1050" s="953"/>
    </row>
    <row r="1051" spans="1:38">
      <c r="B1051" s="953"/>
    </row>
    <row r="1052" spans="1:38">
      <c r="B1052" s="953"/>
    </row>
    <row r="1053" spans="1:38">
      <c r="B1053" s="953"/>
    </row>
    <row r="1054" spans="1:38">
      <c r="B1054" s="953"/>
      <c r="C1054" s="953"/>
    </row>
    <row r="1055" spans="1:38" s="953" customFormat="1">
      <c r="A1055" s="940"/>
      <c r="E1055" s="954"/>
      <c r="AL1055" s="69"/>
    </row>
    <row r="1056" spans="1:38">
      <c r="B1056" s="953"/>
    </row>
    <row r="1057" spans="1:38" s="953" customFormat="1">
      <c r="A1057" s="940"/>
      <c r="E1057" s="954"/>
      <c r="AL1057" s="69"/>
    </row>
    <row r="1058" spans="1:38">
      <c r="B1058" s="953"/>
    </row>
    <row r="1059" spans="1:38" s="953" customFormat="1">
      <c r="A1059" s="940"/>
      <c r="E1059" s="954"/>
      <c r="AL1059" s="69"/>
    </row>
    <row r="1060" spans="1:38">
      <c r="B1060" s="953"/>
    </row>
    <row r="1061" spans="1:38">
      <c r="B1061" s="953"/>
    </row>
    <row r="1062" spans="1:38">
      <c r="B1062" s="953"/>
    </row>
    <row r="1063" spans="1:38">
      <c r="B1063" s="953"/>
    </row>
    <row r="1064" spans="1:38">
      <c r="B1064" s="953"/>
    </row>
    <row r="1065" spans="1:38">
      <c r="B1065" s="953"/>
    </row>
    <row r="1066" spans="1:38">
      <c r="B1066" s="953"/>
    </row>
    <row r="1067" spans="1:38">
      <c r="B1067" s="953"/>
    </row>
    <row r="1069" spans="1:38">
      <c r="B1069" s="953"/>
    </row>
    <row r="1071" spans="1:38" s="1060" customFormat="1">
      <c r="A1071" s="1058" t="s">
        <v>19</v>
      </c>
      <c r="B1071" s="1060" t="s">
        <v>3482</v>
      </c>
      <c r="E1071" s="1061"/>
      <c r="U1071" s="253"/>
      <c r="AJ1071" s="253"/>
      <c r="AK1071" s="253"/>
      <c r="AL1071" s="253"/>
    </row>
    <row r="1072" spans="1:38" s="953" customFormat="1">
      <c r="A1072" s="940"/>
      <c r="C1072" s="1079"/>
      <c r="D1072" s="1079"/>
      <c r="E1072" s="954"/>
      <c r="AL1072" s="69"/>
    </row>
    <row r="1073" spans="1:38" s="953" customFormat="1">
      <c r="A1073" s="940"/>
      <c r="D1073" s="99"/>
      <c r="E1073" s="954"/>
      <c r="AL1073" s="69"/>
    </row>
    <row r="1074" spans="1:38" s="953" customFormat="1">
      <c r="A1074" s="940"/>
      <c r="D1074" s="1079"/>
      <c r="E1074" s="954"/>
      <c r="AL1074" s="69"/>
    </row>
    <row r="1075" spans="1:38" s="953" customFormat="1">
      <c r="A1075" s="940"/>
      <c r="D1075" s="1079"/>
      <c r="E1075" s="954"/>
      <c r="AL1075" s="69"/>
    </row>
    <row r="1076" spans="1:38" s="953" customFormat="1">
      <c r="A1076" s="940"/>
      <c r="D1076" s="1079"/>
      <c r="E1076" s="954"/>
      <c r="AL1076" s="69"/>
    </row>
    <row r="1077" spans="1:38" s="953" customFormat="1">
      <c r="A1077" s="940"/>
      <c r="C1077" s="1079"/>
      <c r="D1077" s="1079"/>
      <c r="E1077" s="954"/>
      <c r="AL1077" s="69"/>
    </row>
    <row r="1078" spans="1:38" s="953" customFormat="1">
      <c r="A1078" s="940"/>
      <c r="C1078" s="1079"/>
      <c r="D1078" s="1079"/>
      <c r="E1078" s="954"/>
      <c r="AL1078" s="69"/>
    </row>
    <row r="1079" spans="1:38" s="953" customFormat="1">
      <c r="A1079" s="940"/>
      <c r="D1079" s="1079"/>
      <c r="E1079" s="954"/>
      <c r="AL1079" s="69"/>
    </row>
    <row r="1080" spans="1:38" s="953" customFormat="1">
      <c r="A1080" s="940"/>
      <c r="C1080" s="99"/>
      <c r="D1080" s="1079"/>
      <c r="E1080" s="954"/>
      <c r="AL1080" s="69"/>
    </row>
    <row r="1081" spans="1:38" s="953" customFormat="1">
      <c r="A1081" s="940"/>
      <c r="C1081" s="99"/>
      <c r="D1081" s="99"/>
      <c r="E1081" s="954"/>
      <c r="AL1081" s="69"/>
    </row>
    <row r="1082" spans="1:38" s="953" customFormat="1">
      <c r="A1082" s="940"/>
      <c r="C1082" s="99"/>
      <c r="D1082" s="99"/>
      <c r="E1082" s="954"/>
      <c r="AL1082" s="69"/>
    </row>
    <row r="1083" spans="1:38" s="953" customFormat="1">
      <c r="A1083" s="940"/>
      <c r="C1083" s="99"/>
      <c r="D1083" s="99"/>
      <c r="E1083" s="954"/>
      <c r="AL1083" s="69"/>
    </row>
    <row r="1084" spans="1:38" s="953" customFormat="1">
      <c r="A1084" s="940"/>
      <c r="C1084" s="99"/>
      <c r="D1084" s="99"/>
      <c r="E1084" s="954"/>
      <c r="AL1084" s="69"/>
    </row>
    <row r="1085" spans="1:38" s="953" customFormat="1">
      <c r="A1085" s="940"/>
      <c r="C1085" s="99"/>
      <c r="D1085" s="99"/>
      <c r="E1085" s="954"/>
      <c r="AL1085" s="69"/>
    </row>
    <row r="1086" spans="1:38" s="953" customFormat="1">
      <c r="A1086" s="940"/>
      <c r="C1086" s="99"/>
      <c r="D1086" s="99"/>
      <c r="E1086" s="954"/>
      <c r="AL1086" s="69"/>
    </row>
    <row r="1087" spans="1:38" s="953" customFormat="1">
      <c r="A1087" s="940"/>
      <c r="C1087" s="99"/>
      <c r="E1087" s="954"/>
      <c r="AL1087" s="69"/>
    </row>
    <row r="1088" spans="1:38" s="953" customFormat="1">
      <c r="A1088" s="940"/>
      <c r="C1088" s="99"/>
      <c r="D1088" s="99"/>
      <c r="E1088" s="954"/>
      <c r="AL1088" s="69"/>
    </row>
    <row r="1089" spans="1:38" s="953" customFormat="1">
      <c r="A1089" s="940"/>
      <c r="E1089" s="954"/>
      <c r="AL1089" s="69"/>
    </row>
    <row r="1090" spans="1:38" s="953" customFormat="1">
      <c r="A1090" s="940"/>
      <c r="C1090" s="99"/>
      <c r="D1090" s="99"/>
      <c r="E1090" s="954"/>
      <c r="AL1090" s="69"/>
    </row>
    <row r="1091" spans="1:38" s="953" customFormat="1">
      <c r="A1091" s="940"/>
      <c r="C1091" s="99"/>
      <c r="D1091" s="99"/>
      <c r="E1091" s="954"/>
      <c r="AL1091" s="69"/>
    </row>
    <row r="1092" spans="1:38" s="953" customFormat="1">
      <c r="A1092" s="940"/>
      <c r="E1092" s="954"/>
      <c r="AL1092" s="69"/>
    </row>
    <row r="1093" spans="1:38" s="953" customFormat="1">
      <c r="A1093" s="940"/>
      <c r="C1093" s="99"/>
      <c r="E1093" s="954"/>
      <c r="AL1093" s="69"/>
    </row>
    <row r="1094" spans="1:38" s="953" customFormat="1">
      <c r="A1094" s="940"/>
      <c r="E1094" s="954"/>
      <c r="AL1094" s="69"/>
    </row>
    <row r="1095" spans="1:38" s="953" customFormat="1">
      <c r="A1095" s="940"/>
      <c r="E1095" s="954"/>
      <c r="AL1095" s="69"/>
    </row>
    <row r="1096" spans="1:38" s="953" customFormat="1">
      <c r="A1096" s="940"/>
      <c r="E1096" s="954"/>
      <c r="AL1096" s="69"/>
    </row>
    <row r="1097" spans="1:38" s="953" customFormat="1">
      <c r="A1097" s="940"/>
      <c r="E1097" s="954"/>
      <c r="AL1097" s="69"/>
    </row>
    <row r="1098" spans="1:38" s="953" customFormat="1">
      <c r="A1098" s="940"/>
      <c r="E1098" s="954"/>
      <c r="AL1098" s="69"/>
    </row>
    <row r="1099" spans="1:38" s="953" customFormat="1">
      <c r="A1099" s="940"/>
      <c r="E1099" s="954"/>
      <c r="AL1099" s="69"/>
    </row>
    <row r="1100" spans="1:38" s="953" customFormat="1">
      <c r="A1100" s="940"/>
      <c r="E1100" s="954"/>
      <c r="AL1100" s="69"/>
    </row>
    <row r="1101" spans="1:38" s="953" customFormat="1">
      <c r="A1101" s="940"/>
      <c r="E1101" s="954"/>
      <c r="AL1101" s="69"/>
    </row>
    <row r="1102" spans="1:38" s="953" customFormat="1">
      <c r="A1102" s="940"/>
      <c r="E1102" s="954"/>
      <c r="AL1102" s="69"/>
    </row>
    <row r="1103" spans="1:38" s="953" customFormat="1">
      <c r="A1103" s="940"/>
      <c r="E1103" s="954"/>
      <c r="AL1103" s="69"/>
    </row>
    <row r="1104" spans="1:38" s="953" customFormat="1">
      <c r="A1104" s="940"/>
      <c r="E1104" s="954"/>
      <c r="AL1104" s="69"/>
    </row>
    <row r="1105" spans="1:38" s="953" customFormat="1">
      <c r="A1105" s="940"/>
      <c r="E1105" s="954"/>
      <c r="AL1105" s="69"/>
    </row>
    <row r="1106" spans="1:38" s="953" customFormat="1">
      <c r="A1106" s="940"/>
      <c r="E1106" s="954"/>
      <c r="AL1106" s="69"/>
    </row>
    <row r="1107" spans="1:38" s="953" customFormat="1">
      <c r="A1107" s="940"/>
      <c r="E1107" s="954"/>
      <c r="AL1107" s="69"/>
    </row>
    <row r="1108" spans="1:38" s="953" customFormat="1">
      <c r="A1108" s="940"/>
      <c r="E1108" s="954"/>
      <c r="AL1108" s="69"/>
    </row>
    <row r="1109" spans="1:38" s="953" customFormat="1">
      <c r="A1109" s="940"/>
      <c r="E1109" s="954"/>
      <c r="AL1109" s="69"/>
    </row>
    <row r="1110" spans="1:38" s="953" customFormat="1">
      <c r="A1110" s="940"/>
      <c r="E1110" s="954"/>
      <c r="AL1110" s="69"/>
    </row>
    <row r="1111" spans="1:38" s="953" customFormat="1">
      <c r="A1111" s="940"/>
      <c r="E1111" s="954"/>
      <c r="AL1111" s="69"/>
    </row>
    <row r="1112" spans="1:38" s="953" customFormat="1">
      <c r="A1112" s="940"/>
      <c r="E1112" s="954"/>
      <c r="AL1112" s="69"/>
    </row>
    <row r="1113" spans="1:38" s="953" customFormat="1">
      <c r="A1113" s="940"/>
      <c r="E1113" s="954"/>
      <c r="AL1113" s="69"/>
    </row>
    <row r="1114" spans="1:38" s="953" customFormat="1">
      <c r="A1114" s="940"/>
      <c r="E1114" s="954"/>
      <c r="AL1114" s="69"/>
    </row>
    <row r="1115" spans="1:38" s="953" customFormat="1">
      <c r="A1115" s="940"/>
      <c r="E1115" s="954"/>
      <c r="AL1115" s="69"/>
    </row>
    <row r="1116" spans="1:38" s="953" customFormat="1">
      <c r="A1116" s="940"/>
      <c r="E1116" s="954"/>
      <c r="AL1116" s="69"/>
    </row>
    <row r="1117" spans="1:38" s="953" customFormat="1">
      <c r="A1117" s="940"/>
      <c r="E1117" s="954"/>
      <c r="AL1117" s="69"/>
    </row>
    <row r="1118" spans="1:38" s="953" customFormat="1">
      <c r="A1118" s="940"/>
      <c r="E1118" s="954"/>
      <c r="AL1118" s="69"/>
    </row>
    <row r="1119" spans="1:38" s="953" customFormat="1">
      <c r="A1119" s="940"/>
      <c r="E1119" s="954"/>
      <c r="AL1119" s="69"/>
    </row>
    <row r="1120" spans="1:38" s="953" customFormat="1">
      <c r="A1120" s="940"/>
      <c r="E1120" s="954"/>
      <c r="AL1120" s="69"/>
    </row>
    <row r="1121" spans="1:38" s="953" customFormat="1">
      <c r="A1121" s="940"/>
      <c r="E1121" s="954"/>
      <c r="AL1121" s="69"/>
    </row>
    <row r="1122" spans="1:38" s="953" customFormat="1">
      <c r="A1122" s="940"/>
      <c r="E1122" s="954"/>
      <c r="AL1122" s="69"/>
    </row>
    <row r="1123" spans="1:38" s="953" customFormat="1">
      <c r="A1123" s="940"/>
      <c r="E1123" s="954"/>
      <c r="AL1123" s="69"/>
    </row>
    <row r="1124" spans="1:38" s="953" customFormat="1">
      <c r="A1124" s="940"/>
      <c r="E1124" s="954"/>
      <c r="AL1124" s="69"/>
    </row>
    <row r="1125" spans="1:38" s="953" customFormat="1">
      <c r="A1125" s="940"/>
      <c r="E1125" s="954"/>
      <c r="AL1125" s="69"/>
    </row>
    <row r="1126" spans="1:38" s="953" customFormat="1">
      <c r="A1126" s="940"/>
      <c r="E1126" s="954"/>
      <c r="AL1126" s="69"/>
    </row>
    <row r="1127" spans="1:38" s="953" customFormat="1">
      <c r="A1127" s="940"/>
      <c r="D1127" s="99"/>
      <c r="E1127" s="954"/>
      <c r="AL1127" s="69"/>
    </row>
    <row r="1128" spans="1:38" s="953" customFormat="1">
      <c r="A1128" s="940"/>
      <c r="E1128" s="954"/>
      <c r="AL1128" s="69"/>
    </row>
    <row r="1129" spans="1:38" s="953" customFormat="1">
      <c r="A1129" s="940"/>
      <c r="E1129" s="954"/>
      <c r="AL1129" s="69"/>
    </row>
    <row r="1130" spans="1:38" s="953" customFormat="1">
      <c r="A1130" s="940"/>
      <c r="E1130" s="954"/>
      <c r="AL1130" s="69"/>
    </row>
    <row r="1131" spans="1:38" s="953" customFormat="1">
      <c r="A1131" s="940"/>
      <c r="E1131" s="954"/>
      <c r="AL1131" s="69"/>
    </row>
    <row r="1132" spans="1:38" s="953" customFormat="1">
      <c r="A1132" s="940"/>
      <c r="E1132" s="954"/>
      <c r="AL1132" s="69"/>
    </row>
    <row r="1133" spans="1:38" s="953" customFormat="1">
      <c r="A1133" s="940"/>
      <c r="E1133" s="954"/>
      <c r="AL1133" s="69"/>
    </row>
    <row r="1134" spans="1:38" s="953" customFormat="1">
      <c r="A1134" s="940"/>
      <c r="E1134" s="954"/>
      <c r="AL1134" s="69"/>
    </row>
    <row r="1135" spans="1:38" s="953" customFormat="1">
      <c r="A1135" s="940"/>
      <c r="E1135" s="954"/>
      <c r="AL1135" s="69"/>
    </row>
    <row r="1136" spans="1:38" s="953" customFormat="1">
      <c r="A1136" s="940"/>
      <c r="E1136" s="954"/>
      <c r="AL1136" s="69"/>
    </row>
    <row r="1137" spans="1:38" s="953" customFormat="1">
      <c r="A1137" s="940"/>
      <c r="E1137" s="954"/>
      <c r="AL1137" s="69"/>
    </row>
    <row r="1138" spans="1:38" s="953" customFormat="1">
      <c r="A1138" s="940"/>
      <c r="E1138" s="954"/>
      <c r="AL1138" s="69"/>
    </row>
    <row r="1139" spans="1:38" s="953" customFormat="1">
      <c r="A1139" s="940"/>
      <c r="E1139" s="954"/>
      <c r="AL1139" s="69"/>
    </row>
    <row r="1140" spans="1:38" s="953" customFormat="1">
      <c r="A1140" s="940"/>
      <c r="E1140" s="954"/>
      <c r="AL1140" s="69"/>
    </row>
    <row r="1141" spans="1:38" s="953" customFormat="1">
      <c r="A1141" s="940"/>
      <c r="E1141" s="954"/>
      <c r="AL1141" s="69"/>
    </row>
    <row r="1142" spans="1:38" s="953" customFormat="1">
      <c r="A1142" s="940"/>
      <c r="E1142" s="954"/>
      <c r="AL1142" s="69"/>
    </row>
    <row r="1143" spans="1:38" s="953" customFormat="1">
      <c r="A1143" s="940"/>
      <c r="E1143" s="954"/>
      <c r="AL1143" s="69"/>
    </row>
    <row r="1144" spans="1:38" s="953" customFormat="1">
      <c r="A1144" s="940"/>
      <c r="E1144" s="954"/>
      <c r="AL1144" s="69"/>
    </row>
    <row r="1145" spans="1:38" s="953" customFormat="1">
      <c r="A1145" s="940"/>
      <c r="E1145" s="954"/>
      <c r="AL1145" s="69"/>
    </row>
    <row r="1146" spans="1:38" s="953" customFormat="1">
      <c r="A1146" s="940"/>
      <c r="E1146" s="954"/>
      <c r="AL1146" s="69"/>
    </row>
    <row r="1147" spans="1:38" s="953" customFormat="1">
      <c r="A1147" s="940"/>
      <c r="E1147" s="954"/>
      <c r="AL1147" s="69"/>
    </row>
    <row r="1148" spans="1:38" s="953" customFormat="1">
      <c r="A1148" s="940"/>
      <c r="E1148" s="954"/>
      <c r="AL1148" s="69"/>
    </row>
    <row r="1149" spans="1:38" s="953" customFormat="1">
      <c r="A1149" s="940"/>
      <c r="E1149" s="954"/>
      <c r="AL1149" s="69"/>
    </row>
    <row r="1150" spans="1:38" s="953" customFormat="1">
      <c r="A1150" s="940"/>
      <c r="E1150" s="954"/>
      <c r="AL1150" s="69"/>
    </row>
    <row r="1151" spans="1:38" s="953" customFormat="1">
      <c r="A1151" s="940"/>
      <c r="E1151" s="954"/>
      <c r="AL1151" s="69"/>
    </row>
    <row r="1152" spans="1:38" s="953" customFormat="1">
      <c r="A1152" s="940"/>
      <c r="E1152" s="954"/>
      <c r="AL1152" s="69"/>
    </row>
    <row r="1153" spans="1:38" s="953" customFormat="1">
      <c r="A1153" s="940"/>
      <c r="E1153" s="954"/>
      <c r="AL1153" s="69"/>
    </row>
    <row r="1154" spans="1:38" s="953" customFormat="1">
      <c r="A1154" s="940"/>
      <c r="E1154" s="954"/>
      <c r="AL1154" s="69"/>
    </row>
    <row r="1155" spans="1:38" s="1060" customFormat="1">
      <c r="A1155" s="1058" t="s">
        <v>19</v>
      </c>
      <c r="B1155" s="1060" t="s">
        <v>3483</v>
      </c>
      <c r="E1155" s="1061"/>
      <c r="U1155" s="253"/>
      <c r="AJ1155" s="253"/>
      <c r="AK1155" s="253"/>
      <c r="AL1155" s="253"/>
    </row>
    <row r="1157" spans="1:38">
      <c r="A1157" s="940"/>
    </row>
    <row r="1158" spans="1:38">
      <c r="B1158" s="953"/>
      <c r="D1158" s="953"/>
    </row>
    <row r="1159" spans="1:38">
      <c r="A1159" s="940"/>
      <c r="B1159" s="953"/>
    </row>
    <row r="1161" spans="1:38">
      <c r="A1161" s="940"/>
    </row>
    <row r="1163" spans="1:38">
      <c r="A1163" s="940"/>
    </row>
    <row r="1165" spans="1:38">
      <c r="A1165" s="940"/>
    </row>
    <row r="1167" spans="1:38">
      <c r="A1167" s="940"/>
    </row>
    <row r="1169" spans="1:38">
      <c r="A1169" s="940"/>
      <c r="B1169" s="953"/>
    </row>
    <row r="1170" spans="1:38">
      <c r="B1170" s="953"/>
    </row>
    <row r="1171" spans="1:38">
      <c r="A1171" s="940"/>
    </row>
    <row r="1174" spans="1:38">
      <c r="B1174" s="953"/>
    </row>
    <row r="1175" spans="1:38">
      <c r="B1175" s="953"/>
    </row>
    <row r="1176" spans="1:38">
      <c r="B1176" s="953"/>
      <c r="C1176" s="69"/>
    </row>
    <row r="1177" spans="1:38" s="1060" customFormat="1">
      <c r="A1177" s="1058" t="s">
        <v>19</v>
      </c>
      <c r="B1177" s="1060" t="s">
        <v>3484</v>
      </c>
      <c r="E1177" s="1061"/>
      <c r="U1177" s="253"/>
      <c r="AJ1177" s="253"/>
      <c r="AK1177" s="253"/>
      <c r="AL1177" s="253"/>
    </row>
    <row r="1178" spans="1:38">
      <c r="B1178" s="953"/>
    </row>
    <row r="1179" spans="1:38">
      <c r="B1179" s="953"/>
    </row>
    <row r="1180" spans="1:38">
      <c r="B1180" s="953"/>
    </row>
    <row r="1181" spans="1:38">
      <c r="B1181" s="953"/>
    </row>
    <row r="1182" spans="1:38">
      <c r="B1182" s="953"/>
    </row>
    <row r="1183" spans="1:38">
      <c r="B1183" s="953"/>
    </row>
    <row r="1184" spans="1:38">
      <c r="B1184" s="953"/>
    </row>
    <row r="1185" spans="1:44">
      <c r="B1185" s="953"/>
    </row>
    <row r="1186" spans="1:44">
      <c r="B1186" s="953"/>
    </row>
    <row r="1187" spans="1:44">
      <c r="B1187" s="953"/>
    </row>
    <row r="1188" spans="1:44">
      <c r="B1188" s="953"/>
    </row>
    <row r="1189" spans="1:44">
      <c r="B1189" s="953"/>
    </row>
    <row r="1190" spans="1:44" s="1060" customFormat="1">
      <c r="A1190" s="1058" t="s">
        <v>19</v>
      </c>
      <c r="B1190" s="1060" t="s">
        <v>3485</v>
      </c>
      <c r="E1190" s="1061"/>
      <c r="U1190" s="253"/>
      <c r="AJ1190" s="253"/>
      <c r="AK1190" s="253"/>
      <c r="AL1190" s="253"/>
    </row>
    <row r="1191" spans="1:44">
      <c r="B1191" s="953"/>
    </row>
    <row r="1192" spans="1:44">
      <c r="B1192" s="953"/>
      <c r="C1192" s="953"/>
    </row>
    <row r="1193" spans="1:44">
      <c r="B1193" s="953"/>
    </row>
    <row r="1194" spans="1:44">
      <c r="W1194" s="1148"/>
    </row>
    <row r="1195" spans="1:44">
      <c r="B1195" s="953"/>
    </row>
    <row r="1196" spans="1:44" s="1081" customFormat="1" ht="26.25" customHeight="1">
      <c r="A1196" s="1081" t="s">
        <v>3486</v>
      </c>
      <c r="B1196" s="1081" t="s">
        <v>3487</v>
      </c>
      <c r="E1196" s="1082"/>
      <c r="F1196" s="1081">
        <f>SUM(F27:F1195)</f>
        <v>0</v>
      </c>
      <c r="G1196" s="1081">
        <f>SUM(G27:G1195)</f>
        <v>0</v>
      </c>
      <c r="H1196" s="1081">
        <f t="shared" ref="H1196:AR1196" si="1">SUM(H28:H1195)</f>
        <v>0</v>
      </c>
      <c r="I1196" s="1081">
        <f t="shared" si="1"/>
        <v>0</v>
      </c>
      <c r="J1196" s="1081">
        <f t="shared" si="1"/>
        <v>0</v>
      </c>
      <c r="K1196" s="1081">
        <f t="shared" si="1"/>
        <v>0</v>
      </c>
      <c r="L1196" s="1081">
        <f t="shared" si="1"/>
        <v>0</v>
      </c>
      <c r="M1196" s="1081">
        <f t="shared" si="1"/>
        <v>50</v>
      </c>
      <c r="N1196" s="1081">
        <f t="shared" si="1"/>
        <v>0</v>
      </c>
      <c r="O1196" s="1081">
        <f t="shared" si="1"/>
        <v>0</v>
      </c>
      <c r="P1196" s="1081">
        <f t="shared" si="1"/>
        <v>0</v>
      </c>
      <c r="Q1196" s="1081">
        <f t="shared" si="1"/>
        <v>0</v>
      </c>
      <c r="R1196" s="1081">
        <f t="shared" si="1"/>
        <v>10</v>
      </c>
      <c r="S1196" s="1081">
        <f t="shared" si="1"/>
        <v>0</v>
      </c>
      <c r="T1196" s="1081">
        <f t="shared" si="1"/>
        <v>0</v>
      </c>
      <c r="U1196" s="1081">
        <f t="shared" si="1"/>
        <v>0</v>
      </c>
      <c r="V1196" s="1081">
        <f t="shared" si="1"/>
        <v>0</v>
      </c>
      <c r="W1196" s="1081">
        <f t="shared" si="1"/>
        <v>47</v>
      </c>
      <c r="X1196" s="1081">
        <f t="shared" si="1"/>
        <v>2</v>
      </c>
      <c r="Y1196" s="1081">
        <f t="shared" si="1"/>
        <v>0</v>
      </c>
      <c r="Z1196" s="1081">
        <f t="shared" si="1"/>
        <v>80</v>
      </c>
      <c r="AA1196" s="1081">
        <f t="shared" si="1"/>
        <v>0</v>
      </c>
      <c r="AB1196" s="1081">
        <f t="shared" si="1"/>
        <v>40</v>
      </c>
      <c r="AC1196" s="1081">
        <f t="shared" si="1"/>
        <v>30</v>
      </c>
      <c r="AD1196" s="1081">
        <f t="shared" si="1"/>
        <v>30</v>
      </c>
      <c r="AE1196" s="1081">
        <f t="shared" si="1"/>
        <v>76</v>
      </c>
      <c r="AF1196" s="1081">
        <f t="shared" si="1"/>
        <v>20</v>
      </c>
      <c r="AG1196" s="1081">
        <f t="shared" si="1"/>
        <v>45</v>
      </c>
      <c r="AH1196" s="1081">
        <f t="shared" si="1"/>
        <v>30</v>
      </c>
      <c r="AI1196" s="1081">
        <f t="shared" si="1"/>
        <v>160</v>
      </c>
      <c r="AJ1196" s="1081">
        <f t="shared" si="1"/>
        <v>0</v>
      </c>
      <c r="AK1196" s="1081">
        <f t="shared" si="1"/>
        <v>0</v>
      </c>
      <c r="AL1196" s="1081">
        <f t="shared" si="1"/>
        <v>210</v>
      </c>
      <c r="AM1196" s="1081">
        <f t="shared" si="1"/>
        <v>0</v>
      </c>
      <c r="AN1196" s="1081">
        <f t="shared" si="1"/>
        <v>0</v>
      </c>
      <c r="AO1196" s="1081">
        <f t="shared" si="1"/>
        <v>0</v>
      </c>
      <c r="AP1196" s="1081">
        <f t="shared" si="1"/>
        <v>0</v>
      </c>
      <c r="AQ1196" s="1081">
        <f t="shared" si="1"/>
        <v>0</v>
      </c>
      <c r="AR1196" s="1081">
        <f t="shared" si="1"/>
        <v>0</v>
      </c>
    </row>
    <row r="1197" spans="1:44">
      <c r="U1197" s="99"/>
      <c r="AJ1197" s="99"/>
      <c r="AK1197" s="99"/>
      <c r="AL1197" s="99"/>
    </row>
    <row r="1198" spans="1:44" s="1086" customFormat="1" ht="35.1" customHeight="1">
      <c r="A1198" s="1086" t="s">
        <v>3488</v>
      </c>
      <c r="B1198" s="1086" t="s">
        <v>13</v>
      </c>
      <c r="E1198" s="1087"/>
      <c r="F1198" s="1092">
        <f t="shared" ref="F1198:AR1198" si="2">+F24-F1196</f>
        <v>2311</v>
      </c>
      <c r="G1198" s="1092">
        <f t="shared" si="2"/>
        <v>0</v>
      </c>
      <c r="H1198" s="1092">
        <f t="shared" si="2"/>
        <v>0</v>
      </c>
      <c r="I1198" s="1092">
        <f t="shared" si="2"/>
        <v>0</v>
      </c>
      <c r="J1198" s="1092">
        <f t="shared" si="2"/>
        <v>0</v>
      </c>
      <c r="K1198" s="1092">
        <f t="shared" si="2"/>
        <v>10</v>
      </c>
      <c r="L1198" s="1092">
        <f t="shared" si="2"/>
        <v>10</v>
      </c>
      <c r="M1198" s="1092">
        <f t="shared" si="2"/>
        <v>314</v>
      </c>
      <c r="N1198" s="1092">
        <f t="shared" si="2"/>
        <v>-40</v>
      </c>
      <c r="O1198" s="1092">
        <f t="shared" si="2"/>
        <v>192</v>
      </c>
      <c r="P1198" s="1092">
        <f t="shared" si="2"/>
        <v>17</v>
      </c>
      <c r="Q1198" s="1092">
        <f t="shared" si="2"/>
        <v>94</v>
      </c>
      <c r="R1198" s="1092">
        <f t="shared" si="2"/>
        <v>27</v>
      </c>
      <c r="S1198" s="1092">
        <f t="shared" si="2"/>
        <v>117</v>
      </c>
      <c r="T1198" s="1092">
        <f t="shared" si="2"/>
        <v>126</v>
      </c>
      <c r="U1198" s="1092">
        <f t="shared" si="2"/>
        <v>350</v>
      </c>
      <c r="V1198" s="1092">
        <f t="shared" si="2"/>
        <v>0</v>
      </c>
      <c r="W1198" s="1092">
        <f t="shared" si="2"/>
        <v>228</v>
      </c>
      <c r="X1198" s="1092">
        <f t="shared" si="2"/>
        <v>55</v>
      </c>
      <c r="Y1198" s="1092">
        <f t="shared" si="2"/>
        <v>370</v>
      </c>
      <c r="Z1198" s="1092">
        <f t="shared" si="2"/>
        <v>1011</v>
      </c>
      <c r="AA1198" s="1092">
        <f t="shared" si="2"/>
        <v>30</v>
      </c>
      <c r="AB1198" s="1092">
        <f t="shared" si="2"/>
        <v>173</v>
      </c>
      <c r="AC1198" s="1092">
        <f t="shared" si="2"/>
        <v>30</v>
      </c>
      <c r="AD1198" s="1092">
        <f t="shared" si="2"/>
        <v>155</v>
      </c>
      <c r="AE1198" s="1092">
        <f t="shared" si="2"/>
        <v>277</v>
      </c>
      <c r="AF1198" s="1092">
        <f t="shared" si="2"/>
        <v>30</v>
      </c>
      <c r="AG1198" s="1092">
        <f t="shared" si="2"/>
        <v>355</v>
      </c>
      <c r="AH1198" s="1092">
        <f t="shared" si="2"/>
        <v>195</v>
      </c>
      <c r="AI1198" s="1092">
        <f t="shared" si="2"/>
        <v>168</v>
      </c>
      <c r="AJ1198" s="1092">
        <f t="shared" si="2"/>
        <v>0</v>
      </c>
      <c r="AK1198" s="1092">
        <f t="shared" si="2"/>
        <v>0</v>
      </c>
      <c r="AL1198" s="1092">
        <f t="shared" si="2"/>
        <v>116</v>
      </c>
      <c r="AM1198" s="1092">
        <f t="shared" si="2"/>
        <v>0</v>
      </c>
      <c r="AN1198" s="1092">
        <f t="shared" si="2"/>
        <v>0</v>
      </c>
      <c r="AO1198" s="1092">
        <f t="shared" si="2"/>
        <v>0</v>
      </c>
      <c r="AP1198" s="1092">
        <f t="shared" si="2"/>
        <v>0</v>
      </c>
      <c r="AQ1198" s="1092">
        <f t="shared" si="2"/>
        <v>0</v>
      </c>
      <c r="AR1198" s="1092">
        <f t="shared" si="2"/>
        <v>0</v>
      </c>
    </row>
    <row r="1200" spans="1:44" s="69" customFormat="1">
      <c r="A1200" s="936"/>
      <c r="D1200" s="936"/>
      <c r="E1200" s="937"/>
    </row>
    <row r="1201" spans="1:38" s="69" customFormat="1">
      <c r="A1201" s="936"/>
      <c r="D1201" s="936"/>
      <c r="E1201" s="937"/>
    </row>
    <row r="1202" spans="1:38" s="1098" customFormat="1" ht="18.75">
      <c r="A1202" s="1097"/>
      <c r="B1202" s="1098" t="s">
        <v>3495</v>
      </c>
      <c r="D1202" s="1097"/>
      <c r="E1202" s="1099"/>
    </row>
    <row r="1203" spans="1:38" s="953" customFormat="1">
      <c r="A1203" s="940"/>
      <c r="D1203" s="940"/>
      <c r="E1203" s="954"/>
      <c r="AK1203" s="69"/>
      <c r="AL1203" s="69"/>
    </row>
    <row r="1204" spans="1:38" s="1114" customFormat="1">
      <c r="A1204" s="1113"/>
      <c r="D1204" s="1113"/>
      <c r="E1204" s="1115"/>
      <c r="AK1204" s="69"/>
      <c r="AL1204" s="69"/>
    </row>
    <row r="1205" spans="1:38" s="1114" customFormat="1">
      <c r="A1205" s="1113"/>
      <c r="D1205" s="1113"/>
      <c r="E1205" s="1115"/>
      <c r="AK1205" s="69"/>
      <c r="AL1205" s="69"/>
    </row>
    <row r="1206" spans="1:38" s="1114" customFormat="1">
      <c r="A1206" s="1113"/>
      <c r="D1206" s="1113"/>
      <c r="E1206" s="1115"/>
      <c r="AK1206" s="69"/>
      <c r="AL1206" s="69"/>
    </row>
    <row r="1207" spans="1:38" s="1114" customFormat="1">
      <c r="A1207" s="1113"/>
      <c r="D1207" s="1113"/>
      <c r="E1207" s="1115"/>
      <c r="AK1207" s="69"/>
      <c r="AL1207" s="69"/>
    </row>
    <row r="1208" spans="1:38" s="1114" customFormat="1">
      <c r="A1208" s="1113"/>
      <c r="D1208" s="1113"/>
      <c r="E1208" s="1115"/>
      <c r="AK1208" s="69"/>
      <c r="AL1208" s="69"/>
    </row>
    <row r="1209" spans="1:38" s="1114" customFormat="1">
      <c r="A1209" s="1113"/>
      <c r="D1209" s="1113"/>
      <c r="E1209" s="1115"/>
      <c r="AK1209" s="69"/>
      <c r="AL1209" s="69"/>
    </row>
    <row r="1210" spans="1:38" s="1114" customFormat="1">
      <c r="A1210" s="1113"/>
      <c r="D1210" s="1113"/>
      <c r="E1210" s="1115"/>
      <c r="AK1210" s="69"/>
      <c r="AL1210" s="69"/>
    </row>
    <row r="1211" spans="1:38" s="69" customFormat="1">
      <c r="A1211" s="936"/>
      <c r="D1211" s="936"/>
      <c r="E1211" s="937"/>
    </row>
    <row r="1212" spans="1:38" s="69" customFormat="1">
      <c r="A1212" s="936"/>
      <c r="D1212" s="936"/>
      <c r="E1212" s="937"/>
    </row>
    <row r="1213" spans="1:38" s="69" customFormat="1">
      <c r="A1213" s="936"/>
      <c r="E1213" s="937"/>
    </row>
    <row r="1214" spans="1:38" s="1121" customFormat="1" ht="25.5" customHeight="1">
      <c r="A1214" s="1117"/>
      <c r="B1214" s="1118"/>
      <c r="C1214" s="1118"/>
      <c r="D1214" s="1118" t="s">
        <v>19</v>
      </c>
      <c r="E1214" s="1119"/>
      <c r="F1214" s="1121">
        <f t="shared" ref="F1214:AL1214" si="3">SUM(F1198:F1213)</f>
        <v>2311</v>
      </c>
      <c r="G1214" s="1121">
        <f t="shared" si="3"/>
        <v>0</v>
      </c>
      <c r="H1214" s="1121">
        <f t="shared" si="3"/>
        <v>0</v>
      </c>
      <c r="I1214" s="1121">
        <f t="shared" si="3"/>
        <v>0</v>
      </c>
      <c r="J1214" s="1121">
        <f t="shared" si="3"/>
        <v>0</v>
      </c>
      <c r="K1214" s="1121">
        <f t="shared" si="3"/>
        <v>10</v>
      </c>
      <c r="L1214" s="1121">
        <f t="shared" si="3"/>
        <v>10</v>
      </c>
      <c r="M1214" s="1121">
        <f t="shared" si="3"/>
        <v>314</v>
      </c>
      <c r="N1214" s="1121">
        <f t="shared" si="3"/>
        <v>-40</v>
      </c>
      <c r="O1214" s="1121">
        <f t="shared" si="3"/>
        <v>192</v>
      </c>
      <c r="P1214" s="1121">
        <f t="shared" si="3"/>
        <v>17</v>
      </c>
      <c r="Q1214" s="1121">
        <f t="shared" si="3"/>
        <v>94</v>
      </c>
      <c r="R1214" s="1121">
        <f t="shared" si="3"/>
        <v>27</v>
      </c>
      <c r="S1214" s="1121">
        <f t="shared" si="3"/>
        <v>117</v>
      </c>
      <c r="T1214" s="1121">
        <f t="shared" si="3"/>
        <v>126</v>
      </c>
      <c r="U1214" s="1121">
        <f t="shared" si="3"/>
        <v>350</v>
      </c>
      <c r="V1214" s="1121">
        <f t="shared" si="3"/>
        <v>0</v>
      </c>
      <c r="W1214" s="1121">
        <f t="shared" si="3"/>
        <v>228</v>
      </c>
      <c r="X1214" s="1121">
        <f t="shared" si="3"/>
        <v>55</v>
      </c>
      <c r="Y1214" s="1121">
        <f t="shared" si="3"/>
        <v>370</v>
      </c>
      <c r="Z1214" s="1121">
        <f t="shared" si="3"/>
        <v>1011</v>
      </c>
      <c r="AA1214" s="1121">
        <f t="shared" si="3"/>
        <v>30</v>
      </c>
      <c r="AB1214" s="1121">
        <f t="shared" si="3"/>
        <v>173</v>
      </c>
      <c r="AC1214" s="1121">
        <f t="shared" si="3"/>
        <v>30</v>
      </c>
      <c r="AD1214" s="1121">
        <f t="shared" si="3"/>
        <v>155</v>
      </c>
      <c r="AE1214" s="1121">
        <f t="shared" si="3"/>
        <v>277</v>
      </c>
      <c r="AF1214" s="1121">
        <f t="shared" si="3"/>
        <v>30</v>
      </c>
      <c r="AG1214" s="1121">
        <f t="shared" si="3"/>
        <v>355</v>
      </c>
      <c r="AH1214" s="1121">
        <f t="shared" si="3"/>
        <v>195</v>
      </c>
      <c r="AI1214" s="1121">
        <f t="shared" si="3"/>
        <v>168</v>
      </c>
      <c r="AJ1214" s="1121">
        <f t="shared" si="3"/>
        <v>0</v>
      </c>
      <c r="AK1214" s="1121">
        <f t="shared" si="3"/>
        <v>0</v>
      </c>
      <c r="AL1214" s="1121">
        <f t="shared" si="3"/>
        <v>116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87E8-9AC9-4A8C-8806-4D3D49A04208}">
  <dimension ref="A1:BJ1214"/>
  <sheetViews>
    <sheetView topLeftCell="T1" workbookViewId="0">
      <selection activeCell="N1208" sqref="N1207:N1208"/>
    </sheetView>
  </sheetViews>
  <sheetFormatPr defaultColWidth="9.140625" defaultRowHeight="15"/>
  <cols>
    <col min="1" max="1" width="12.28515625" style="192" customWidth="1"/>
    <col min="2" max="2" width="18.85546875" style="99" customWidth="1"/>
    <col min="3" max="3" width="17.140625" style="99" customWidth="1"/>
    <col min="4" max="4" width="29" style="99" customWidth="1"/>
    <col min="5" max="5" width="11.7109375" style="1023" customWidth="1"/>
    <col min="6" max="7" width="9.140625" style="99"/>
    <col min="8" max="8" width="12.42578125" style="99" customWidth="1"/>
    <col min="9" max="20" width="9.140625" style="99"/>
    <col min="21" max="21" width="9.140625" style="69"/>
    <col min="22" max="25" width="9.140625" style="99"/>
    <col min="26" max="26" width="9.85546875" style="99" customWidth="1"/>
    <col min="27" max="35" width="9.140625" style="99"/>
    <col min="36" max="36" width="11.5703125" style="69" customWidth="1"/>
    <col min="37" max="37" width="9.140625" style="69"/>
    <col min="38" max="38" width="9.5703125" style="69" bestFit="1" customWidth="1"/>
    <col min="39" max="16384" width="9.140625" style="99"/>
  </cols>
  <sheetData>
    <row r="1" spans="1:38" s="890" customFormat="1" ht="26.25">
      <c r="A1" s="889"/>
      <c r="E1" s="891"/>
      <c r="H1" s="897">
        <v>107</v>
      </c>
      <c r="I1" s="897">
        <v>108</v>
      </c>
      <c r="J1" s="897">
        <v>109</v>
      </c>
      <c r="K1" s="897">
        <v>110</v>
      </c>
      <c r="L1" s="897">
        <v>111</v>
      </c>
      <c r="M1" s="897">
        <v>112</v>
      </c>
      <c r="N1" s="897">
        <v>113</v>
      </c>
      <c r="O1" s="897">
        <v>114</v>
      </c>
      <c r="P1" s="897">
        <v>115</v>
      </c>
      <c r="Q1" s="897">
        <v>116</v>
      </c>
      <c r="R1" s="897">
        <v>117</v>
      </c>
      <c r="S1" s="897">
        <v>118</v>
      </c>
      <c r="T1" s="897">
        <v>119</v>
      </c>
      <c r="U1" s="1124"/>
      <c r="V1" s="897"/>
      <c r="W1" s="897">
        <v>122</v>
      </c>
      <c r="X1" s="897">
        <v>123</v>
      </c>
      <c r="Y1" s="897">
        <v>124</v>
      </c>
      <c r="Z1" s="897">
        <v>125</v>
      </c>
      <c r="AA1" s="897">
        <v>126</v>
      </c>
      <c r="AB1" s="897">
        <v>127</v>
      </c>
      <c r="AC1" s="897">
        <v>128</v>
      </c>
      <c r="AD1" s="897">
        <v>129</v>
      </c>
      <c r="AE1" s="897">
        <v>130</v>
      </c>
      <c r="AF1" s="897">
        <v>131</v>
      </c>
      <c r="AG1" s="897">
        <v>132</v>
      </c>
      <c r="AH1" s="897">
        <v>133</v>
      </c>
      <c r="AI1" s="897">
        <v>134</v>
      </c>
      <c r="AJ1" s="892"/>
      <c r="AK1" s="892"/>
      <c r="AL1" s="892"/>
    </row>
    <row r="2" spans="1:38" s="898" customFormat="1" ht="55.5" customHeight="1">
      <c r="A2" s="898" t="s">
        <v>2969</v>
      </c>
      <c r="B2" s="898" t="s">
        <v>2994</v>
      </c>
      <c r="C2" s="898" t="s">
        <v>2844</v>
      </c>
      <c r="D2" s="899" t="s">
        <v>2995</v>
      </c>
      <c r="E2" s="900"/>
      <c r="H2" s="904" t="s">
        <v>3504</v>
      </c>
      <c r="I2" s="904" t="s">
        <v>3505</v>
      </c>
      <c r="J2" s="904" t="s">
        <v>3506</v>
      </c>
      <c r="K2" s="904" t="s">
        <v>3507</v>
      </c>
      <c r="L2" s="904" t="s">
        <v>3508</v>
      </c>
      <c r="M2" s="904" t="s">
        <v>1205</v>
      </c>
      <c r="N2" s="904" t="s">
        <v>3509</v>
      </c>
      <c r="O2" s="904" t="s">
        <v>2838</v>
      </c>
      <c r="P2" s="904" t="s">
        <v>3510</v>
      </c>
      <c r="Q2" s="904" t="s">
        <v>3511</v>
      </c>
      <c r="R2" s="904" t="s">
        <v>2598</v>
      </c>
      <c r="S2" s="904" t="s">
        <v>3512</v>
      </c>
      <c r="T2" s="904" t="s">
        <v>3513</v>
      </c>
      <c r="U2" s="906" t="s">
        <v>3514</v>
      </c>
      <c r="V2" s="904"/>
      <c r="W2" s="904" t="s">
        <v>3515</v>
      </c>
      <c r="X2" s="904" t="s">
        <v>3516</v>
      </c>
      <c r="Y2" s="904" t="s">
        <v>3517</v>
      </c>
      <c r="Z2" s="904" t="s">
        <v>416</v>
      </c>
      <c r="AA2" s="904" t="s">
        <v>3518</v>
      </c>
      <c r="AB2" s="904" t="s">
        <v>958</v>
      </c>
      <c r="AC2" s="904" t="s">
        <v>1313</v>
      </c>
      <c r="AD2" s="904" t="s">
        <v>957</v>
      </c>
      <c r="AE2" s="904" t="s">
        <v>3519</v>
      </c>
      <c r="AF2" s="904" t="s">
        <v>3520</v>
      </c>
      <c r="AG2" s="904" t="s">
        <v>3521</v>
      </c>
      <c r="AH2" s="904" t="s">
        <v>3522</v>
      </c>
      <c r="AI2" s="904" t="s">
        <v>3523</v>
      </c>
      <c r="AJ2" s="901" t="s">
        <v>19</v>
      </c>
      <c r="AK2" s="901" t="s">
        <v>317</v>
      </c>
      <c r="AL2" s="901" t="s">
        <v>3524</v>
      </c>
    </row>
    <row r="3" spans="1:38" s="910" customFormat="1" ht="27">
      <c r="D3" s="911"/>
      <c r="E3" s="912"/>
      <c r="K3" s="1125" t="s">
        <v>3525</v>
      </c>
      <c r="N3" s="1125" t="s">
        <v>3525</v>
      </c>
      <c r="Q3" s="1126"/>
      <c r="S3" s="1126"/>
      <c r="T3" s="1125" t="s">
        <v>3525</v>
      </c>
      <c r="U3" s="913"/>
      <c r="V3" s="916"/>
      <c r="W3" s="917"/>
      <c r="X3" s="916"/>
      <c r="Y3" s="916"/>
      <c r="Z3" s="916"/>
      <c r="AA3" s="917" t="s">
        <v>3526</v>
      </c>
      <c r="AB3" s="916"/>
      <c r="AC3" s="916"/>
      <c r="AD3" s="916"/>
      <c r="AJ3" s="913"/>
      <c r="AK3" s="913"/>
      <c r="AL3" s="913"/>
    </row>
    <row r="4" spans="1:38" s="919" customFormat="1">
      <c r="A4" s="919" t="s">
        <v>3273</v>
      </c>
      <c r="E4" s="920"/>
      <c r="H4" s="1127">
        <v>10</v>
      </c>
      <c r="I4" s="1127">
        <v>10</v>
      </c>
      <c r="J4" s="1127">
        <v>10</v>
      </c>
      <c r="K4" s="1127">
        <v>10</v>
      </c>
      <c r="L4" s="1127">
        <v>10</v>
      </c>
      <c r="M4" s="1127">
        <v>10</v>
      </c>
      <c r="N4" s="1127">
        <v>10</v>
      </c>
      <c r="O4" s="1127">
        <v>10</v>
      </c>
      <c r="P4" s="1127">
        <v>10</v>
      </c>
      <c r="Q4" s="1127">
        <v>5</v>
      </c>
      <c r="R4" s="1127">
        <v>10</v>
      </c>
      <c r="S4" s="1127">
        <v>5</v>
      </c>
      <c r="T4" s="1127">
        <v>5</v>
      </c>
      <c r="U4" s="926"/>
      <c r="V4" s="925"/>
      <c r="W4" s="925"/>
      <c r="X4" s="925"/>
      <c r="Y4" s="925">
        <v>10</v>
      </c>
      <c r="Z4" s="925">
        <v>10</v>
      </c>
      <c r="AA4" s="925">
        <v>10</v>
      </c>
      <c r="AB4" s="925">
        <v>10</v>
      </c>
      <c r="AC4" s="925">
        <v>10</v>
      </c>
      <c r="AD4" s="925">
        <v>10</v>
      </c>
      <c r="AJ4" s="921"/>
      <c r="AK4" s="921"/>
      <c r="AL4" s="921"/>
    </row>
    <row r="6" spans="1:38" s="927" customFormat="1" ht="18.75">
      <c r="A6" s="927" t="s">
        <v>3274</v>
      </c>
      <c r="B6" s="927" t="s">
        <v>3275</v>
      </c>
      <c r="C6" s="927" t="s">
        <v>3276</v>
      </c>
      <c r="E6" s="928"/>
      <c r="H6" s="935">
        <v>0</v>
      </c>
      <c r="I6" s="935">
        <v>0</v>
      </c>
      <c r="J6" s="935">
        <v>0</v>
      </c>
      <c r="K6" s="935">
        <v>10</v>
      </c>
      <c r="L6" s="935">
        <v>10</v>
      </c>
      <c r="M6" s="935">
        <v>364</v>
      </c>
      <c r="N6" s="935">
        <v>-40</v>
      </c>
      <c r="O6" s="935">
        <v>192</v>
      </c>
      <c r="P6" s="935">
        <v>17</v>
      </c>
      <c r="Q6" s="935">
        <v>94</v>
      </c>
      <c r="R6" s="935">
        <v>37</v>
      </c>
      <c r="S6" s="935">
        <v>117</v>
      </c>
      <c r="T6" s="935">
        <v>126</v>
      </c>
      <c r="U6" s="935"/>
      <c r="V6" s="935"/>
      <c r="W6" s="935">
        <v>275</v>
      </c>
      <c r="X6" s="935">
        <v>57</v>
      </c>
      <c r="Y6" s="935">
        <v>20</v>
      </c>
      <c r="Z6" s="935">
        <v>101</v>
      </c>
      <c r="AA6" s="935">
        <v>30</v>
      </c>
      <c r="AB6" s="935">
        <v>63</v>
      </c>
      <c r="AC6" s="935">
        <v>60</v>
      </c>
      <c r="AD6" s="935">
        <v>-15</v>
      </c>
      <c r="AE6" s="935">
        <v>273</v>
      </c>
      <c r="AF6" s="935">
        <v>50</v>
      </c>
      <c r="AG6" s="935">
        <v>50</v>
      </c>
      <c r="AH6" s="935">
        <v>75</v>
      </c>
      <c r="AI6" s="935">
        <v>178</v>
      </c>
      <c r="AJ6" s="935">
        <v>0</v>
      </c>
      <c r="AK6" s="935">
        <v>0</v>
      </c>
      <c r="AL6" s="935">
        <v>326</v>
      </c>
    </row>
    <row r="7" spans="1:38" s="69" customFormat="1">
      <c r="A7" s="936"/>
      <c r="E7" s="937"/>
    </row>
    <row r="8" spans="1:38" s="943" customFormat="1">
      <c r="A8" s="942"/>
      <c r="E8" s="944"/>
      <c r="U8" s="69"/>
      <c r="AJ8" s="69"/>
      <c r="AK8" s="69"/>
      <c r="AL8" s="69"/>
    </row>
    <row r="9" spans="1:38" s="947" customFormat="1">
      <c r="A9" s="946" t="s">
        <v>3277</v>
      </c>
      <c r="E9" s="948"/>
      <c r="U9" s="949"/>
      <c r="AJ9" s="949"/>
      <c r="AK9" s="949"/>
      <c r="AL9" s="949"/>
    </row>
    <row r="10" spans="1:38" s="953" customFormat="1">
      <c r="A10" s="940"/>
      <c r="E10" s="954"/>
      <c r="AL10" s="69"/>
    </row>
    <row r="11" spans="1:38" s="953" customFormat="1" ht="58.5" customHeight="1">
      <c r="A11" s="1128"/>
      <c r="B11" s="955"/>
      <c r="C11" s="1129"/>
      <c r="D11" s="955"/>
      <c r="E11" s="1130"/>
      <c r="H11" s="1079"/>
      <c r="I11" s="1079"/>
      <c r="J11" s="1079"/>
      <c r="K11" s="1079"/>
      <c r="L11" s="1079"/>
      <c r="M11" s="1079"/>
      <c r="N11" s="1079"/>
      <c r="O11" s="1079"/>
      <c r="P11" s="1079"/>
      <c r="Q11" s="1079"/>
      <c r="R11" s="1079"/>
      <c r="S11" s="1079"/>
      <c r="T11" s="1079"/>
      <c r="U11" s="1079"/>
      <c r="V11" s="1079"/>
      <c r="W11" s="1079"/>
      <c r="X11" s="1079"/>
      <c r="Y11" s="1079"/>
      <c r="Z11" s="1079"/>
      <c r="AA11" s="1079"/>
      <c r="AB11" s="1079"/>
      <c r="AC11" s="1079"/>
      <c r="AD11" s="1079"/>
      <c r="AE11" s="1079"/>
      <c r="AF11" s="1079"/>
      <c r="AG11" s="1079"/>
      <c r="AH11" s="1079"/>
      <c r="AI11" s="1079"/>
      <c r="AL11" s="69"/>
    </row>
    <row r="12" spans="1:38" s="953" customFormat="1" ht="45">
      <c r="A12" s="940"/>
      <c r="B12" s="1131">
        <v>2414903</v>
      </c>
      <c r="C12" s="953" t="s">
        <v>3286</v>
      </c>
      <c r="D12" s="955" t="s">
        <v>3287</v>
      </c>
      <c r="E12" s="954"/>
      <c r="AE12" s="953">
        <v>80</v>
      </c>
    </row>
    <row r="13" spans="1:38" s="953" customFormat="1">
      <c r="A13" s="940"/>
      <c r="D13" s="955"/>
      <c r="E13" s="954"/>
      <c r="AG13" s="1078"/>
      <c r="AI13" s="1078"/>
      <c r="AL13" s="69"/>
    </row>
    <row r="14" spans="1:38" s="956" customFormat="1" ht="30">
      <c r="A14" s="956">
        <v>3447368</v>
      </c>
      <c r="B14" s="956" t="s">
        <v>3300</v>
      </c>
      <c r="C14" s="956" t="s">
        <v>3527</v>
      </c>
      <c r="D14" s="979" t="s">
        <v>1404</v>
      </c>
      <c r="E14" s="957" t="s">
        <v>3302</v>
      </c>
      <c r="F14" s="978">
        <v>589</v>
      </c>
      <c r="G14" s="957"/>
      <c r="H14" s="981"/>
      <c r="I14" s="978"/>
      <c r="Y14" s="956">
        <v>150</v>
      </c>
      <c r="Z14" s="956">
        <v>990</v>
      </c>
      <c r="AB14" s="956">
        <v>150</v>
      </c>
      <c r="AD14" s="956">
        <v>200</v>
      </c>
      <c r="AG14" s="956">
        <v>350</v>
      </c>
      <c r="AH14" s="956">
        <v>150</v>
      </c>
      <c r="AI14" s="956">
        <v>150</v>
      </c>
      <c r="AL14" s="980"/>
    </row>
    <row r="15" spans="1:38" s="987" customFormat="1" ht="105">
      <c r="A15" s="984">
        <v>3916709</v>
      </c>
      <c r="B15" s="984" t="s">
        <v>3303</v>
      </c>
      <c r="C15" s="985" t="s">
        <v>3304</v>
      </c>
      <c r="D15" s="986"/>
      <c r="F15" s="983">
        <v>817</v>
      </c>
      <c r="G15" s="985"/>
      <c r="H15" s="988"/>
      <c r="I15" s="983"/>
      <c r="U15" s="987">
        <v>350</v>
      </c>
    </row>
    <row r="16" spans="1:38" s="990" customFormat="1" ht="60">
      <c r="A16" s="990">
        <v>7579687</v>
      </c>
      <c r="B16" s="990" t="s">
        <v>3306</v>
      </c>
      <c r="C16" s="991" t="s">
        <v>3307</v>
      </c>
      <c r="D16" s="1132"/>
      <c r="E16" s="992"/>
      <c r="F16" s="990">
        <v>488</v>
      </c>
    </row>
    <row r="17" spans="1:62" s="997" customFormat="1" ht="60">
      <c r="A17" s="997">
        <v>3631723</v>
      </c>
      <c r="B17" s="997" t="s">
        <v>3309</v>
      </c>
      <c r="C17" s="998" t="s">
        <v>3307</v>
      </c>
      <c r="D17" s="998"/>
      <c r="E17" s="999"/>
      <c r="F17" s="997">
        <v>417</v>
      </c>
      <c r="Y17" s="997">
        <v>200</v>
      </c>
      <c r="AL17" s="1000"/>
    </row>
    <row r="18" spans="1:62" s="953" customFormat="1">
      <c r="A18" s="940"/>
      <c r="B18" s="1133"/>
      <c r="C18" s="1133"/>
      <c r="D18" s="958"/>
      <c r="E18" s="1130"/>
      <c r="AL18" s="69"/>
    </row>
    <row r="19" spans="1:62" s="953" customFormat="1" ht="61.5" customHeight="1">
      <c r="A19" s="940"/>
      <c r="B19" s="1133"/>
      <c r="C19" s="1133"/>
      <c r="D19" s="958"/>
      <c r="E19" s="1130"/>
      <c r="AG19" s="1078"/>
      <c r="AI19" s="1078"/>
      <c r="AL19" s="69"/>
    </row>
    <row r="20" spans="1:62" s="953" customFormat="1">
      <c r="A20" s="940"/>
      <c r="C20" s="1134"/>
      <c r="D20" s="958"/>
      <c r="E20" s="954"/>
      <c r="Z20" s="1078"/>
      <c r="AL20" s="69"/>
    </row>
    <row r="21" spans="1:62" s="953" customFormat="1">
      <c r="A21" s="940"/>
      <c r="E21" s="954"/>
      <c r="AL21" s="69"/>
    </row>
    <row r="22" spans="1:62" s="953" customFormat="1">
      <c r="A22" s="940"/>
      <c r="E22" s="954"/>
      <c r="AL22" s="69"/>
    </row>
    <row r="24" spans="1:62" s="1026" customFormat="1">
      <c r="A24" s="1025" t="s">
        <v>19</v>
      </c>
      <c r="B24" s="1026" t="s">
        <v>3277</v>
      </c>
      <c r="E24" s="1027"/>
      <c r="F24" s="1032">
        <f t="shared" ref="F24:BJ24" si="0">SUM(F6:F23)</f>
        <v>2311</v>
      </c>
      <c r="G24" s="1032">
        <f t="shared" si="0"/>
        <v>0</v>
      </c>
      <c r="H24" s="1032">
        <f t="shared" si="0"/>
        <v>0</v>
      </c>
      <c r="I24" s="1032">
        <f t="shared" si="0"/>
        <v>0</v>
      </c>
      <c r="J24" s="1032">
        <f t="shared" si="0"/>
        <v>0</v>
      </c>
      <c r="K24" s="1032">
        <f t="shared" si="0"/>
        <v>10</v>
      </c>
      <c r="L24" s="1032">
        <f t="shared" si="0"/>
        <v>10</v>
      </c>
      <c r="M24" s="1032">
        <f t="shared" si="0"/>
        <v>364</v>
      </c>
      <c r="N24" s="1032">
        <f t="shared" si="0"/>
        <v>-40</v>
      </c>
      <c r="O24" s="1032">
        <f t="shared" si="0"/>
        <v>192</v>
      </c>
      <c r="P24" s="1032">
        <f t="shared" si="0"/>
        <v>17</v>
      </c>
      <c r="Q24" s="1032">
        <f t="shared" si="0"/>
        <v>94</v>
      </c>
      <c r="R24" s="1032">
        <f t="shared" si="0"/>
        <v>37</v>
      </c>
      <c r="S24" s="1032">
        <f t="shared" si="0"/>
        <v>117</v>
      </c>
      <c r="T24" s="1032">
        <f t="shared" si="0"/>
        <v>126</v>
      </c>
      <c r="U24" s="1032">
        <f t="shared" si="0"/>
        <v>350</v>
      </c>
      <c r="V24" s="1032">
        <f t="shared" si="0"/>
        <v>0</v>
      </c>
      <c r="W24" s="1032">
        <f t="shared" si="0"/>
        <v>275</v>
      </c>
      <c r="X24" s="1032">
        <f t="shared" si="0"/>
        <v>57</v>
      </c>
      <c r="Y24" s="1032">
        <f t="shared" si="0"/>
        <v>370</v>
      </c>
      <c r="Z24" s="1032">
        <f t="shared" si="0"/>
        <v>1091</v>
      </c>
      <c r="AA24" s="1032">
        <f t="shared" si="0"/>
        <v>30</v>
      </c>
      <c r="AB24" s="1032">
        <f t="shared" si="0"/>
        <v>213</v>
      </c>
      <c r="AC24" s="1032">
        <f t="shared" si="0"/>
        <v>60</v>
      </c>
      <c r="AD24" s="1032">
        <f t="shared" si="0"/>
        <v>185</v>
      </c>
      <c r="AE24" s="1032">
        <f t="shared" si="0"/>
        <v>353</v>
      </c>
      <c r="AF24" s="1032">
        <f t="shared" si="0"/>
        <v>50</v>
      </c>
      <c r="AG24" s="1032">
        <f t="shared" si="0"/>
        <v>400</v>
      </c>
      <c r="AH24" s="1032">
        <f t="shared" si="0"/>
        <v>225</v>
      </c>
      <c r="AI24" s="1032">
        <f t="shared" si="0"/>
        <v>328</v>
      </c>
      <c r="AJ24" s="1032">
        <f t="shared" si="0"/>
        <v>0</v>
      </c>
      <c r="AK24" s="1032">
        <f t="shared" si="0"/>
        <v>0</v>
      </c>
      <c r="AL24" s="1032">
        <f t="shared" si="0"/>
        <v>326</v>
      </c>
      <c r="AM24" s="1032">
        <f t="shared" si="0"/>
        <v>0</v>
      </c>
      <c r="AN24" s="1032">
        <f t="shared" si="0"/>
        <v>0</v>
      </c>
      <c r="AO24" s="1032">
        <f t="shared" si="0"/>
        <v>0</v>
      </c>
      <c r="AP24" s="1032">
        <f t="shared" si="0"/>
        <v>0</v>
      </c>
      <c r="AQ24" s="1032">
        <f t="shared" si="0"/>
        <v>0</v>
      </c>
      <c r="AR24" s="1032">
        <f t="shared" si="0"/>
        <v>0</v>
      </c>
      <c r="AS24" s="1032">
        <f t="shared" si="0"/>
        <v>0</v>
      </c>
      <c r="AT24" s="1032">
        <f t="shared" si="0"/>
        <v>0</v>
      </c>
      <c r="AU24" s="1032">
        <f t="shared" si="0"/>
        <v>0</v>
      </c>
      <c r="AV24" s="1032">
        <f t="shared" si="0"/>
        <v>0</v>
      </c>
      <c r="AW24" s="1032">
        <f t="shared" si="0"/>
        <v>0</v>
      </c>
      <c r="AX24" s="1032">
        <f t="shared" si="0"/>
        <v>0</v>
      </c>
      <c r="AY24" s="1032">
        <f t="shared" si="0"/>
        <v>0</v>
      </c>
      <c r="AZ24" s="1032">
        <f t="shared" si="0"/>
        <v>0</v>
      </c>
      <c r="BA24" s="1032">
        <f t="shared" si="0"/>
        <v>0</v>
      </c>
      <c r="BB24" s="1032">
        <f t="shared" si="0"/>
        <v>0</v>
      </c>
      <c r="BC24" s="1032">
        <f t="shared" si="0"/>
        <v>0</v>
      </c>
      <c r="BD24" s="1032">
        <f t="shared" si="0"/>
        <v>0</v>
      </c>
      <c r="BE24" s="1032">
        <f t="shared" si="0"/>
        <v>0</v>
      </c>
      <c r="BF24" s="1032">
        <f t="shared" si="0"/>
        <v>0</v>
      </c>
      <c r="BG24" s="1032">
        <f t="shared" si="0"/>
        <v>0</v>
      </c>
      <c r="BH24" s="1032">
        <f t="shared" si="0"/>
        <v>0</v>
      </c>
      <c r="BI24" s="1032">
        <f t="shared" si="0"/>
        <v>0</v>
      </c>
      <c r="BJ24" s="1032">
        <f t="shared" si="0"/>
        <v>0</v>
      </c>
    </row>
    <row r="26" spans="1:62" s="1034" customFormat="1">
      <c r="A26" s="1033" t="s">
        <v>3318</v>
      </c>
      <c r="E26" s="1035"/>
      <c r="U26" s="1036"/>
      <c r="AJ26" s="1036"/>
      <c r="AK26" s="1036"/>
      <c r="AL26" s="1036"/>
    </row>
    <row r="28" spans="1:62">
      <c r="B28" s="1040"/>
    </row>
    <row r="29" spans="1:62">
      <c r="B29" s="1040"/>
    </row>
    <row r="30" spans="1:62">
      <c r="A30" s="1040" t="s">
        <v>66</v>
      </c>
      <c r="B30" s="99" t="s">
        <v>393</v>
      </c>
      <c r="C30" s="99" t="s">
        <v>2846</v>
      </c>
      <c r="Z30" s="99">
        <v>10</v>
      </c>
    </row>
    <row r="31" spans="1:62">
      <c r="B31" s="1040"/>
    </row>
    <row r="32" spans="1:62">
      <c r="A32" s="1040" t="s">
        <v>68</v>
      </c>
      <c r="B32" s="99" t="s">
        <v>393</v>
      </c>
      <c r="C32" s="99" t="s">
        <v>3331</v>
      </c>
      <c r="AL32" s="69">
        <v>30</v>
      </c>
    </row>
    <row r="33" spans="1:38">
      <c r="A33" s="1040" t="s">
        <v>69</v>
      </c>
      <c r="B33" s="99" t="s">
        <v>393</v>
      </c>
      <c r="C33" s="99" t="s">
        <v>3334</v>
      </c>
      <c r="Z33" s="99">
        <v>30</v>
      </c>
    </row>
    <row r="34" spans="1:38">
      <c r="A34" s="1040"/>
    </row>
    <row r="35" spans="1:38">
      <c r="A35" s="1040"/>
    </row>
    <row r="36" spans="1:38">
      <c r="A36" s="1040" t="s">
        <v>80</v>
      </c>
      <c r="B36" s="953" t="s">
        <v>568</v>
      </c>
      <c r="C36" s="99" t="s">
        <v>3331</v>
      </c>
      <c r="Z36" s="99">
        <v>20</v>
      </c>
    </row>
    <row r="37" spans="1:38">
      <c r="A37" s="1040" t="s">
        <v>81</v>
      </c>
      <c r="B37" s="953" t="s">
        <v>568</v>
      </c>
      <c r="C37" s="953" t="s">
        <v>3341</v>
      </c>
      <c r="Z37" s="99">
        <v>20</v>
      </c>
    </row>
    <row r="38" spans="1:38">
      <c r="A38" s="1040" t="s">
        <v>84</v>
      </c>
      <c r="B38" s="953" t="s">
        <v>661</v>
      </c>
      <c r="C38" s="953" t="s">
        <v>3343</v>
      </c>
      <c r="W38" s="99">
        <v>2</v>
      </c>
    </row>
    <row r="39" spans="1:38">
      <c r="A39" s="1040"/>
      <c r="B39" s="953"/>
      <c r="C39" s="953"/>
    </row>
    <row r="40" spans="1:38">
      <c r="A40" s="1040"/>
      <c r="B40" s="953"/>
      <c r="C40" s="953"/>
    </row>
    <row r="41" spans="1:38">
      <c r="A41" s="99" t="s">
        <v>98</v>
      </c>
      <c r="B41" s="99" t="s">
        <v>838</v>
      </c>
      <c r="C41" s="99" t="s">
        <v>3341</v>
      </c>
      <c r="AE41" s="99">
        <v>10</v>
      </c>
    </row>
    <row r="42" spans="1:38">
      <c r="A42" s="99"/>
    </row>
    <row r="43" spans="1:38">
      <c r="A43" s="1135" t="s">
        <v>107</v>
      </c>
      <c r="B43" s="99" t="s">
        <v>933</v>
      </c>
      <c r="C43" s="99" t="s">
        <v>3351</v>
      </c>
      <c r="W43" s="99">
        <v>5</v>
      </c>
      <c r="X43" s="99">
        <v>2</v>
      </c>
      <c r="AB43" s="99">
        <v>20</v>
      </c>
      <c r="AD43" s="99">
        <v>10</v>
      </c>
    </row>
    <row r="44" spans="1:38">
      <c r="A44" s="1057" t="s">
        <v>108</v>
      </c>
      <c r="B44" s="953" t="s">
        <v>933</v>
      </c>
      <c r="C44" s="953" t="s">
        <v>3340</v>
      </c>
      <c r="AL44" s="69">
        <v>20</v>
      </c>
    </row>
    <row r="45" spans="1:38">
      <c r="A45" s="1057"/>
      <c r="B45" s="953"/>
      <c r="C45" s="953"/>
    </row>
    <row r="46" spans="1:38">
      <c r="A46" s="1057" t="s">
        <v>112</v>
      </c>
      <c r="B46" s="953" t="s">
        <v>3354</v>
      </c>
      <c r="C46" s="953" t="s">
        <v>3355</v>
      </c>
      <c r="AI46" s="99">
        <v>30</v>
      </c>
    </row>
    <row r="47" spans="1:38">
      <c r="B47" s="1040"/>
    </row>
    <row r="48" spans="1:38">
      <c r="B48" s="1040"/>
    </row>
    <row r="49" spans="1:38">
      <c r="A49" s="1057" t="s">
        <v>120</v>
      </c>
      <c r="B49" s="953" t="s">
        <v>1039</v>
      </c>
      <c r="C49" s="953" t="s">
        <v>3339</v>
      </c>
      <c r="W49" s="99">
        <v>10</v>
      </c>
      <c r="AB49" s="99">
        <v>10</v>
      </c>
      <c r="AE49" s="99">
        <v>5</v>
      </c>
    </row>
    <row r="50" spans="1:38">
      <c r="B50" s="1040"/>
    </row>
    <row r="51" spans="1:38">
      <c r="B51" s="1040"/>
    </row>
    <row r="52" spans="1:38">
      <c r="A52" s="1057" t="s">
        <v>125</v>
      </c>
      <c r="B52" s="953" t="s">
        <v>3361</v>
      </c>
      <c r="C52" s="953" t="s">
        <v>3364</v>
      </c>
      <c r="M52" s="99">
        <v>30</v>
      </c>
    </row>
    <row r="53" spans="1:38">
      <c r="A53" s="1057" t="s">
        <v>145</v>
      </c>
      <c r="B53" s="953" t="s">
        <v>1320</v>
      </c>
      <c r="C53" s="953" t="s">
        <v>3373</v>
      </c>
      <c r="AD53" s="99">
        <v>20</v>
      </c>
    </row>
    <row r="54" spans="1:38">
      <c r="A54" s="1057"/>
      <c r="B54" s="953"/>
      <c r="C54" s="953"/>
    </row>
    <row r="55" spans="1:38">
      <c r="A55" s="1057"/>
      <c r="B55" s="953"/>
      <c r="C55" s="953"/>
    </row>
    <row r="56" spans="1:38">
      <c r="A56" s="1040" t="s">
        <v>171</v>
      </c>
      <c r="B56" s="953" t="s">
        <v>1493</v>
      </c>
      <c r="C56" s="953" t="s">
        <v>2846</v>
      </c>
      <c r="AL56" s="69">
        <v>30</v>
      </c>
    </row>
    <row r="57" spans="1:38">
      <c r="A57" s="1057" t="s">
        <v>172</v>
      </c>
      <c r="B57" s="953" t="s">
        <v>1493</v>
      </c>
      <c r="C57" s="953" t="s">
        <v>3382</v>
      </c>
      <c r="AL57" s="69">
        <v>20</v>
      </c>
    </row>
    <row r="58" spans="1:38">
      <c r="A58" s="1057" t="s">
        <v>179</v>
      </c>
      <c r="B58" s="953" t="s">
        <v>1553</v>
      </c>
      <c r="C58" s="953" t="s">
        <v>3387</v>
      </c>
      <c r="AH58" s="99">
        <v>20</v>
      </c>
      <c r="AI58" s="99">
        <v>20</v>
      </c>
    </row>
    <row r="59" spans="1:38">
      <c r="A59" s="1057"/>
      <c r="B59" s="953"/>
      <c r="C59" s="953"/>
    </row>
    <row r="60" spans="1:38">
      <c r="A60" s="1057"/>
      <c r="B60" s="953"/>
      <c r="C60" s="953"/>
    </row>
    <row r="61" spans="1:38">
      <c r="A61" s="1040" t="s">
        <v>185</v>
      </c>
      <c r="B61" s="953" t="s">
        <v>1579</v>
      </c>
      <c r="C61" s="953" t="s">
        <v>3332</v>
      </c>
      <c r="AG61" s="99">
        <v>15</v>
      </c>
    </row>
    <row r="62" spans="1:38">
      <c r="A62" s="1040"/>
      <c r="B62" s="953"/>
      <c r="C62" s="953"/>
    </row>
    <row r="63" spans="1:38">
      <c r="A63" s="1040"/>
      <c r="B63" s="953"/>
      <c r="C63" s="953"/>
    </row>
    <row r="64" spans="1:38">
      <c r="A64" s="1057" t="s">
        <v>193</v>
      </c>
      <c r="B64" s="953" t="s">
        <v>1631</v>
      </c>
      <c r="C64" s="953" t="s">
        <v>3391</v>
      </c>
      <c r="AC64" s="99">
        <v>10</v>
      </c>
      <c r="AG64" s="99">
        <v>5</v>
      </c>
    </row>
    <row r="65" spans="1:38">
      <c r="A65" s="1057" t="s">
        <v>202</v>
      </c>
      <c r="B65" s="953" t="s">
        <v>1668</v>
      </c>
      <c r="C65" s="99" t="s">
        <v>3395</v>
      </c>
      <c r="AL65" s="69">
        <v>5</v>
      </c>
    </row>
    <row r="66" spans="1:38">
      <c r="A66" s="1040" t="s">
        <v>207</v>
      </c>
      <c r="B66" s="953" t="s">
        <v>1712</v>
      </c>
      <c r="C66" s="953" t="s">
        <v>3348</v>
      </c>
      <c r="AL66" s="69">
        <v>5</v>
      </c>
    </row>
    <row r="67" spans="1:38">
      <c r="A67" s="1040" t="s">
        <v>210</v>
      </c>
      <c r="B67" s="953" t="s">
        <v>1712</v>
      </c>
      <c r="C67" s="953" t="s">
        <v>3378</v>
      </c>
      <c r="AL67" s="69">
        <v>10</v>
      </c>
    </row>
    <row r="68" spans="1:38">
      <c r="A68" s="1040"/>
      <c r="B68" s="953"/>
      <c r="C68" s="953"/>
    </row>
    <row r="69" spans="1:38">
      <c r="A69" s="1040"/>
      <c r="B69" s="953"/>
      <c r="C69" s="953"/>
    </row>
    <row r="70" spans="1:38">
      <c r="B70" s="1040"/>
    </row>
    <row r="71" spans="1:38">
      <c r="A71" s="1040" t="s">
        <v>216</v>
      </c>
      <c r="B71" s="953" t="s">
        <v>1740</v>
      </c>
      <c r="C71" s="953" t="s">
        <v>3355</v>
      </c>
      <c r="D71" s="69"/>
      <c r="E71" s="937"/>
      <c r="AI71" s="99">
        <v>30</v>
      </c>
    </row>
    <row r="72" spans="1:38">
      <c r="A72" s="1040" t="s">
        <v>221</v>
      </c>
      <c r="B72" s="953" t="s">
        <v>1796</v>
      </c>
      <c r="C72" s="953" t="s">
        <v>3351</v>
      </c>
      <c r="AB72" s="99">
        <v>10</v>
      </c>
      <c r="AG72" s="99">
        <v>5</v>
      </c>
    </row>
    <row r="73" spans="1:38">
      <c r="A73" s="1057" t="s">
        <v>3528</v>
      </c>
      <c r="B73" s="953" t="s">
        <v>1852</v>
      </c>
      <c r="C73" s="953" t="s">
        <v>3332</v>
      </c>
      <c r="AG73" s="99">
        <v>5</v>
      </c>
    </row>
    <row r="74" spans="1:38">
      <c r="A74" s="1057" t="s">
        <v>3412</v>
      </c>
      <c r="B74" s="953" t="s">
        <v>2055</v>
      </c>
      <c r="C74" s="953" t="s">
        <v>3397</v>
      </c>
      <c r="AE74" s="99">
        <v>2</v>
      </c>
    </row>
    <row r="75" spans="1:38">
      <c r="B75" s="69"/>
      <c r="C75" s="69"/>
      <c r="D75" s="69"/>
    </row>
    <row r="76" spans="1:38">
      <c r="A76" s="1057" t="s">
        <v>2164</v>
      </c>
      <c r="B76" s="953" t="s">
        <v>2150</v>
      </c>
      <c r="C76" s="953" t="s">
        <v>3378</v>
      </c>
      <c r="D76" s="69"/>
      <c r="AL76" s="69">
        <v>5</v>
      </c>
    </row>
    <row r="77" spans="1:38">
      <c r="A77" s="1057" t="s">
        <v>2169</v>
      </c>
      <c r="B77" s="953" t="s">
        <v>2166</v>
      </c>
      <c r="C77" s="953" t="s">
        <v>3332</v>
      </c>
      <c r="AF77" s="99">
        <v>10</v>
      </c>
    </row>
    <row r="78" spans="1:38">
      <c r="A78" s="1057" t="s">
        <v>2185</v>
      </c>
      <c r="B78" s="953"/>
      <c r="C78" s="953" t="s">
        <v>3404</v>
      </c>
      <c r="AC78" s="99">
        <v>10</v>
      </c>
      <c r="AE78" s="99">
        <v>5</v>
      </c>
      <c r="AL78" s="69">
        <v>10</v>
      </c>
    </row>
    <row r="79" spans="1:38">
      <c r="A79" s="1057" t="s">
        <v>2195</v>
      </c>
      <c r="B79" s="953" t="s">
        <v>2196</v>
      </c>
      <c r="C79" s="953" t="s">
        <v>3401</v>
      </c>
    </row>
    <row r="80" spans="1:38">
      <c r="A80" s="99"/>
    </row>
    <row r="81" spans="1:38">
      <c r="A81" s="1057" t="s">
        <v>2206</v>
      </c>
      <c r="B81" s="953" t="s">
        <v>2196</v>
      </c>
      <c r="C81" s="953" t="s">
        <v>2975</v>
      </c>
      <c r="AL81" s="69">
        <v>10</v>
      </c>
    </row>
    <row r="82" spans="1:38">
      <c r="A82" s="1057" t="s">
        <v>2215</v>
      </c>
      <c r="B82" s="953" t="s">
        <v>1740</v>
      </c>
      <c r="C82" s="953" t="s">
        <v>3355</v>
      </c>
      <c r="AI82" s="99">
        <v>80</v>
      </c>
    </row>
    <row r="83" spans="1:38">
      <c r="A83" s="1057" t="s">
        <v>2216</v>
      </c>
      <c r="B83" s="953" t="s">
        <v>2196</v>
      </c>
      <c r="C83" s="953" t="s">
        <v>3397</v>
      </c>
      <c r="AL83" s="69">
        <v>10</v>
      </c>
    </row>
    <row r="84" spans="1:38">
      <c r="A84" s="1057" t="s">
        <v>2221</v>
      </c>
      <c r="B84" s="953" t="s">
        <v>2220</v>
      </c>
      <c r="C84" s="953" t="s">
        <v>3401</v>
      </c>
      <c r="D84" s="69"/>
      <c r="E84" s="937"/>
      <c r="AE84" s="99">
        <v>5</v>
      </c>
    </row>
    <row r="85" spans="1:38" s="1138" customFormat="1" ht="15.75" thickBot="1">
      <c r="A85" s="1136" t="s">
        <v>2244</v>
      </c>
      <c r="B85" s="1137" t="s">
        <v>2464</v>
      </c>
      <c r="C85" s="1137" t="s">
        <v>2846</v>
      </c>
      <c r="E85" s="1139"/>
      <c r="U85" s="173"/>
      <c r="AE85" s="1138">
        <v>5</v>
      </c>
      <c r="AJ85" s="173"/>
      <c r="AK85" s="173"/>
      <c r="AL85" s="173"/>
    </row>
    <row r="86" spans="1:38" s="1142" customFormat="1" ht="15.75" thickBot="1">
      <c r="A86" s="1140"/>
      <c r="B86" s="1141"/>
      <c r="E86" s="1143"/>
      <c r="U86" s="1144"/>
      <c r="AJ86" s="1144"/>
      <c r="AK86" s="1144"/>
      <c r="AL86" s="1144"/>
    </row>
    <row r="87" spans="1:38" s="92" customFormat="1">
      <c r="A87" s="1145"/>
      <c r="B87" s="1146"/>
      <c r="E87" s="1147"/>
      <c r="U87" s="154"/>
      <c r="AJ87" s="154"/>
      <c r="AK87" s="154"/>
      <c r="AL87" s="154"/>
    </row>
    <row r="88" spans="1:38">
      <c r="A88" s="1057" t="s">
        <v>2258</v>
      </c>
      <c r="B88" s="953" t="s">
        <v>2477</v>
      </c>
      <c r="C88" s="953" t="s">
        <v>3436</v>
      </c>
      <c r="AL88" s="69">
        <v>5</v>
      </c>
    </row>
    <row r="89" spans="1:38">
      <c r="A89" s="1057" t="s">
        <v>2259</v>
      </c>
      <c r="B89" s="953" t="s">
        <v>2477</v>
      </c>
      <c r="C89" s="953" t="s">
        <v>3332</v>
      </c>
      <c r="AG89" s="99">
        <v>10</v>
      </c>
    </row>
    <row r="90" spans="1:38">
      <c r="A90" s="1057"/>
      <c r="B90" s="953"/>
      <c r="C90" s="953"/>
    </row>
    <row r="91" spans="1:38">
      <c r="A91" s="1057" t="s">
        <v>2262</v>
      </c>
      <c r="B91" s="953" t="s">
        <v>2477</v>
      </c>
      <c r="C91" s="953" t="s">
        <v>3437</v>
      </c>
      <c r="AL91" s="69">
        <v>10</v>
      </c>
    </row>
    <row r="92" spans="1:38">
      <c r="A92" s="99"/>
    </row>
    <row r="93" spans="1:38">
      <c r="A93" s="1057"/>
      <c r="B93" s="953"/>
      <c r="C93" s="953"/>
    </row>
    <row r="94" spans="1:38">
      <c r="A94" s="1057" t="s">
        <v>2265</v>
      </c>
      <c r="B94" s="953" t="s">
        <v>2477</v>
      </c>
      <c r="C94" s="953" t="s">
        <v>3341</v>
      </c>
      <c r="AL94" s="69">
        <v>30</v>
      </c>
    </row>
    <row r="95" spans="1:38">
      <c r="A95" s="1057" t="s">
        <v>2276</v>
      </c>
      <c r="B95" s="953" t="s">
        <v>2530</v>
      </c>
      <c r="C95" s="953" t="s">
        <v>3332</v>
      </c>
      <c r="AC95" s="99">
        <v>10</v>
      </c>
      <c r="AG95" s="99">
        <v>5</v>
      </c>
    </row>
    <row r="97" spans="1:32">
      <c r="A97" s="1057" t="s">
        <v>2281</v>
      </c>
      <c r="B97" s="953" t="s">
        <v>2542</v>
      </c>
      <c r="C97" s="953" t="s">
        <v>2846</v>
      </c>
      <c r="AE97" s="99">
        <v>4</v>
      </c>
    </row>
    <row r="98" spans="1:32">
      <c r="B98" s="69"/>
      <c r="C98" s="69"/>
      <c r="D98" s="69"/>
      <c r="E98" s="937"/>
    </row>
    <row r="100" spans="1:32">
      <c r="A100" s="1057" t="s">
        <v>2290</v>
      </c>
      <c r="B100" s="953" t="s">
        <v>2573</v>
      </c>
      <c r="C100" s="953" t="s">
        <v>2846</v>
      </c>
      <c r="R100" s="99">
        <v>10</v>
      </c>
    </row>
    <row r="101" spans="1:32">
      <c r="A101" s="1057" t="s">
        <v>2297</v>
      </c>
      <c r="B101" s="953" t="s">
        <v>2601</v>
      </c>
      <c r="C101" s="99" t="s">
        <v>3448</v>
      </c>
      <c r="M101" s="99">
        <v>10</v>
      </c>
    </row>
    <row r="102" spans="1:32">
      <c r="B102" s="1040"/>
    </row>
    <row r="103" spans="1:32">
      <c r="A103" s="1057" t="s">
        <v>2304</v>
      </c>
      <c r="B103" s="953" t="s">
        <v>2613</v>
      </c>
      <c r="C103" s="99" t="s">
        <v>3332</v>
      </c>
      <c r="AF103" s="99">
        <v>10</v>
      </c>
    </row>
    <row r="104" spans="1:32">
      <c r="A104" s="1057"/>
      <c r="B104" s="69"/>
      <c r="C104" s="69"/>
      <c r="D104" s="69"/>
      <c r="E104" s="937"/>
    </row>
    <row r="106" spans="1:32" ht="14.25" customHeight="1">
      <c r="A106" s="1057" t="s">
        <v>2312</v>
      </c>
      <c r="B106" s="99" t="s">
        <v>2613</v>
      </c>
      <c r="C106" s="99" t="s">
        <v>3338</v>
      </c>
      <c r="W106" s="99">
        <v>20</v>
      </c>
    </row>
    <row r="107" spans="1:32">
      <c r="B107" s="1040"/>
    </row>
    <row r="108" spans="1:32">
      <c r="B108" s="1040"/>
    </row>
    <row r="109" spans="1:32">
      <c r="A109" s="953" t="s">
        <v>2327</v>
      </c>
      <c r="B109" s="99" t="s">
        <v>2667</v>
      </c>
      <c r="C109" s="99" t="s">
        <v>3371</v>
      </c>
      <c r="M109" s="99">
        <v>10</v>
      </c>
    </row>
    <row r="112" spans="1:32">
      <c r="B112" s="69"/>
      <c r="C112" s="69"/>
      <c r="D112" s="69"/>
    </row>
    <row r="113" spans="1:38">
      <c r="A113" s="1057" t="s">
        <v>2353</v>
      </c>
      <c r="B113" s="99" t="s">
        <v>2695</v>
      </c>
      <c r="C113" s="99" t="s">
        <v>2846</v>
      </c>
      <c r="AE113" s="99">
        <v>10</v>
      </c>
    </row>
    <row r="117" spans="1:38">
      <c r="A117" s="1057" t="s">
        <v>2392</v>
      </c>
      <c r="B117" s="99" t="s">
        <v>2781</v>
      </c>
      <c r="C117" s="99" t="s">
        <v>2846</v>
      </c>
      <c r="AE117" s="99">
        <v>10</v>
      </c>
    </row>
    <row r="120" spans="1:38" s="953" customFormat="1">
      <c r="A120" s="1057" t="s">
        <v>2449</v>
      </c>
      <c r="B120" s="99" t="s">
        <v>2871</v>
      </c>
      <c r="C120" s="99" t="s">
        <v>2846</v>
      </c>
      <c r="E120" s="954"/>
      <c r="U120" s="69"/>
      <c r="AE120" s="953">
        <v>10</v>
      </c>
      <c r="AJ120" s="69"/>
      <c r="AK120" s="69"/>
      <c r="AL120" s="69"/>
    </row>
    <row r="123" spans="1:38">
      <c r="A123" s="1057" t="s">
        <v>2919</v>
      </c>
      <c r="B123" s="99" t="s">
        <v>2905</v>
      </c>
      <c r="C123" s="953" t="s">
        <v>3476</v>
      </c>
      <c r="AL123" s="69">
        <v>10</v>
      </c>
    </row>
    <row r="124" spans="1:38">
      <c r="B124" s="69"/>
      <c r="C124" s="69"/>
      <c r="D124" s="69"/>
      <c r="E124" s="937"/>
    </row>
    <row r="125" spans="1:38">
      <c r="A125" s="940"/>
      <c r="B125" s="1057"/>
      <c r="C125" s="953"/>
      <c r="D125" s="953"/>
      <c r="E125" s="954"/>
    </row>
    <row r="126" spans="1:38">
      <c r="A126" s="940"/>
      <c r="B126" s="1057"/>
      <c r="C126" s="953"/>
      <c r="D126" s="953"/>
      <c r="E126" s="954"/>
    </row>
    <row r="127" spans="1:38">
      <c r="A127" s="1057" t="s">
        <v>2447</v>
      </c>
      <c r="B127" s="99" t="s">
        <v>2871</v>
      </c>
      <c r="C127" s="953" t="s">
        <v>3474</v>
      </c>
      <c r="D127" s="953"/>
      <c r="E127" s="954"/>
      <c r="W127" s="99">
        <v>10</v>
      </c>
      <c r="AE127" s="99">
        <v>10</v>
      </c>
      <c r="AH127" s="99">
        <v>10</v>
      </c>
    </row>
    <row r="128" spans="1:38">
      <c r="A128" s="940"/>
      <c r="B128" s="1057"/>
      <c r="C128" s="953"/>
      <c r="D128" s="953"/>
      <c r="E128" s="954"/>
    </row>
    <row r="129" spans="1:5">
      <c r="A129" s="940"/>
      <c r="B129" s="1057"/>
      <c r="C129" s="953"/>
      <c r="E129" s="954"/>
    </row>
    <row r="130" spans="1:5">
      <c r="A130" s="940"/>
      <c r="B130" s="151"/>
      <c r="C130" s="69"/>
      <c r="D130" s="69"/>
      <c r="E130" s="954"/>
    </row>
    <row r="131" spans="1:5">
      <c r="A131" s="940"/>
      <c r="B131" s="1057"/>
      <c r="C131" s="953"/>
      <c r="D131" s="953"/>
      <c r="E131" s="954"/>
    </row>
    <row r="132" spans="1:5">
      <c r="A132" s="940"/>
      <c r="B132" s="1057"/>
      <c r="C132" s="953"/>
      <c r="D132" s="953"/>
      <c r="E132" s="954"/>
    </row>
    <row r="133" spans="1:5">
      <c r="A133" s="940"/>
      <c r="B133" s="1057"/>
      <c r="C133" s="953"/>
      <c r="D133" s="953"/>
      <c r="E133" s="954"/>
    </row>
    <row r="134" spans="1:5">
      <c r="A134" s="940"/>
      <c r="B134" s="1057"/>
      <c r="C134" s="953"/>
      <c r="D134" s="953"/>
      <c r="E134" s="954"/>
    </row>
    <row r="135" spans="1:5">
      <c r="A135" s="940"/>
      <c r="B135" s="151"/>
      <c r="C135" s="69"/>
      <c r="D135" s="69"/>
      <c r="E135" s="954"/>
    </row>
    <row r="136" spans="1:5">
      <c r="A136" s="940"/>
      <c r="B136" s="1057"/>
      <c r="C136" s="953"/>
      <c r="D136" s="953"/>
      <c r="E136" s="954"/>
    </row>
    <row r="137" spans="1:5">
      <c r="A137" s="940"/>
      <c r="B137" s="1057"/>
      <c r="C137" s="953"/>
      <c r="D137" s="953"/>
      <c r="E137" s="954"/>
    </row>
    <row r="138" spans="1:5">
      <c r="A138" s="940"/>
      <c r="B138" s="1057"/>
      <c r="C138" s="953"/>
      <c r="D138" s="953"/>
      <c r="E138" s="954"/>
    </row>
    <row r="139" spans="1:5">
      <c r="A139" s="940"/>
      <c r="B139" s="1057"/>
      <c r="C139" s="953"/>
      <c r="D139" s="953"/>
      <c r="E139" s="954"/>
    </row>
    <row r="140" spans="1:5">
      <c r="A140" s="940"/>
      <c r="B140" s="1057"/>
      <c r="C140" s="953"/>
      <c r="D140" s="953"/>
      <c r="E140" s="954"/>
    </row>
    <row r="141" spans="1:5">
      <c r="A141" s="940"/>
      <c r="B141" s="1057"/>
      <c r="C141" s="953"/>
      <c r="D141" s="953"/>
      <c r="E141" s="954"/>
    </row>
    <row r="142" spans="1:5">
      <c r="A142" s="940"/>
      <c r="B142" s="1057"/>
      <c r="C142" s="953"/>
      <c r="D142" s="953"/>
      <c r="E142" s="954"/>
    </row>
    <row r="143" spans="1:5">
      <c r="A143" s="940"/>
      <c r="B143" s="1057"/>
      <c r="C143" s="953"/>
      <c r="D143" s="953"/>
      <c r="E143" s="954"/>
    </row>
    <row r="144" spans="1:5">
      <c r="A144" s="940"/>
      <c r="B144" s="1057"/>
      <c r="C144" s="953"/>
      <c r="D144" s="953"/>
      <c r="E144" s="954"/>
    </row>
    <row r="145" spans="1:5">
      <c r="A145" s="940"/>
      <c r="B145" s="1057"/>
      <c r="C145" s="953"/>
      <c r="D145" s="953"/>
      <c r="E145" s="954"/>
    </row>
    <row r="146" spans="1:5">
      <c r="A146" s="940"/>
      <c r="B146" s="1057"/>
      <c r="C146" s="953"/>
      <c r="D146" s="953"/>
      <c r="E146" s="954"/>
    </row>
    <row r="147" spans="1:5">
      <c r="A147" s="940"/>
      <c r="B147" s="1057"/>
      <c r="C147" s="953"/>
      <c r="D147" s="953"/>
      <c r="E147" s="954"/>
    </row>
    <row r="148" spans="1:5">
      <c r="A148" s="940"/>
      <c r="B148" s="1057"/>
      <c r="C148" s="953"/>
      <c r="D148" s="953"/>
      <c r="E148" s="954"/>
    </row>
    <row r="149" spans="1:5">
      <c r="A149" s="940"/>
      <c r="B149" s="1057"/>
      <c r="C149" s="953"/>
      <c r="D149" s="953"/>
      <c r="E149" s="954"/>
    </row>
    <row r="150" spans="1:5">
      <c r="A150" s="940"/>
      <c r="B150" s="1057"/>
      <c r="C150" s="953"/>
      <c r="D150" s="953"/>
      <c r="E150" s="954"/>
    </row>
    <row r="151" spans="1:5">
      <c r="A151" s="940"/>
      <c r="B151" s="1057"/>
      <c r="C151" s="953"/>
      <c r="D151" s="953"/>
      <c r="E151" s="954"/>
    </row>
    <row r="152" spans="1:5">
      <c r="A152" s="940"/>
      <c r="B152" s="151"/>
      <c r="C152" s="69"/>
      <c r="D152" s="69"/>
      <c r="E152" s="937"/>
    </row>
    <row r="153" spans="1:5">
      <c r="A153" s="940"/>
      <c r="B153" s="1057"/>
      <c r="C153" s="953"/>
      <c r="D153" s="953"/>
      <c r="E153" s="954"/>
    </row>
    <row r="154" spans="1:5">
      <c r="A154" s="940"/>
      <c r="B154" s="1057"/>
      <c r="C154" s="953"/>
      <c r="D154" s="953"/>
      <c r="E154" s="954"/>
    </row>
    <row r="155" spans="1:5">
      <c r="A155" s="940"/>
      <c r="B155" s="1057"/>
      <c r="C155" s="953"/>
      <c r="D155" s="953"/>
      <c r="E155" s="954"/>
    </row>
    <row r="156" spans="1:5">
      <c r="A156" s="940"/>
      <c r="B156" s="1057"/>
      <c r="C156" s="953"/>
      <c r="D156" s="953"/>
      <c r="E156" s="954"/>
    </row>
    <row r="157" spans="1:5">
      <c r="A157" s="940"/>
      <c r="B157" s="1057"/>
      <c r="C157" s="953"/>
      <c r="D157" s="953"/>
      <c r="E157" s="954"/>
    </row>
    <row r="158" spans="1:5">
      <c r="A158" s="940"/>
      <c r="B158" s="1057"/>
      <c r="C158" s="953"/>
      <c r="D158" s="953"/>
      <c r="E158" s="954"/>
    </row>
    <row r="159" spans="1:5">
      <c r="A159" s="940"/>
      <c r="B159" s="1057"/>
      <c r="C159" s="953"/>
      <c r="D159" s="953"/>
      <c r="E159" s="954"/>
    </row>
    <row r="160" spans="1:5">
      <c r="A160" s="940"/>
      <c r="B160" s="1057"/>
      <c r="C160" s="953"/>
      <c r="D160" s="953"/>
      <c r="E160" s="954"/>
    </row>
    <row r="161" spans="1:5">
      <c r="A161" s="940"/>
      <c r="B161" s="1057"/>
      <c r="C161" s="953"/>
      <c r="D161" s="953"/>
      <c r="E161" s="954"/>
    </row>
    <row r="162" spans="1:5">
      <c r="A162" s="940"/>
      <c r="B162" s="1057"/>
      <c r="C162" s="953"/>
      <c r="D162" s="953"/>
      <c r="E162" s="954"/>
    </row>
    <row r="163" spans="1:5">
      <c r="A163" s="940"/>
      <c r="B163" s="1057"/>
      <c r="C163" s="953"/>
      <c r="D163" s="953"/>
      <c r="E163" s="954"/>
    </row>
    <row r="164" spans="1:5">
      <c r="A164" s="940"/>
      <c r="B164" s="151"/>
      <c r="C164" s="69"/>
      <c r="D164" s="69"/>
      <c r="E164" s="937"/>
    </row>
    <row r="165" spans="1:5">
      <c r="A165" s="940"/>
      <c r="B165" s="1057"/>
      <c r="C165" s="953"/>
      <c r="D165" s="953"/>
      <c r="E165" s="954"/>
    </row>
    <row r="166" spans="1:5">
      <c r="A166" s="940"/>
      <c r="B166" s="1057"/>
      <c r="C166" s="953"/>
      <c r="D166" s="953"/>
      <c r="E166" s="954"/>
    </row>
    <row r="167" spans="1:5">
      <c r="A167" s="940"/>
      <c r="B167" s="1057"/>
      <c r="C167" s="953"/>
      <c r="D167" s="953"/>
      <c r="E167" s="954"/>
    </row>
    <row r="168" spans="1:5">
      <c r="A168" s="940"/>
      <c r="B168" s="1057"/>
      <c r="C168" s="953"/>
      <c r="D168" s="953"/>
      <c r="E168" s="954"/>
    </row>
    <row r="169" spans="1:5">
      <c r="A169" s="940"/>
      <c r="B169" s="1057"/>
      <c r="C169" s="953"/>
      <c r="D169" s="953"/>
      <c r="E169" s="954"/>
    </row>
    <row r="170" spans="1:5">
      <c r="A170" s="940"/>
      <c r="B170" s="1057"/>
      <c r="C170" s="953"/>
      <c r="D170" s="953"/>
      <c r="E170" s="954"/>
    </row>
    <row r="171" spans="1:5">
      <c r="A171" s="940"/>
      <c r="B171" s="1057"/>
      <c r="C171" s="953"/>
      <c r="D171" s="953"/>
      <c r="E171" s="954"/>
    </row>
    <row r="172" spans="1:5">
      <c r="A172" s="940"/>
      <c r="B172" s="1057"/>
      <c r="C172" s="953"/>
      <c r="D172" s="953"/>
      <c r="E172" s="954"/>
    </row>
    <row r="173" spans="1:5">
      <c r="A173" s="940"/>
      <c r="B173" s="1057"/>
      <c r="C173" s="953"/>
      <c r="D173" s="953"/>
      <c r="E173" s="954"/>
    </row>
    <row r="174" spans="1:5">
      <c r="A174" s="940"/>
      <c r="B174" s="1057"/>
      <c r="C174" s="953"/>
      <c r="D174" s="953"/>
      <c r="E174" s="954"/>
    </row>
    <row r="175" spans="1:5">
      <c r="A175" s="940"/>
      <c r="B175" s="1057"/>
      <c r="C175" s="953"/>
      <c r="D175" s="953"/>
      <c r="E175" s="954"/>
    </row>
    <row r="176" spans="1:5">
      <c r="A176" s="940"/>
      <c r="B176" s="1057"/>
      <c r="C176" s="953"/>
      <c r="D176" s="953"/>
      <c r="E176" s="954"/>
    </row>
    <row r="177" spans="1:5">
      <c r="A177" s="940"/>
      <c r="B177" s="1057"/>
      <c r="C177" s="953"/>
      <c r="D177" s="953"/>
      <c r="E177" s="954"/>
    </row>
    <row r="178" spans="1:5">
      <c r="A178" s="940"/>
      <c r="B178" s="1057"/>
      <c r="C178" s="953"/>
      <c r="D178" s="953"/>
      <c r="E178" s="954"/>
    </row>
    <row r="179" spans="1:5">
      <c r="A179" s="940"/>
      <c r="B179" s="1057"/>
      <c r="C179" s="953"/>
      <c r="D179" s="953"/>
      <c r="E179" s="954"/>
    </row>
    <row r="180" spans="1:5">
      <c r="A180" s="940"/>
      <c r="B180" s="1057"/>
      <c r="C180" s="953"/>
      <c r="D180" s="953"/>
      <c r="E180" s="954"/>
    </row>
    <row r="181" spans="1:5">
      <c r="A181" s="940"/>
      <c r="B181" s="1057"/>
      <c r="C181" s="953"/>
      <c r="D181" s="953"/>
      <c r="E181" s="954"/>
    </row>
    <row r="182" spans="1:5">
      <c r="A182" s="940"/>
      <c r="B182" s="151"/>
      <c r="C182" s="69"/>
      <c r="D182" s="69"/>
      <c r="E182" s="937"/>
    </row>
    <row r="183" spans="1:5">
      <c r="A183" s="940"/>
      <c r="B183" s="151"/>
      <c r="C183" s="69"/>
      <c r="D183" s="69"/>
      <c r="E183" s="937"/>
    </row>
    <row r="184" spans="1:5">
      <c r="A184" s="940"/>
      <c r="B184" s="151"/>
      <c r="C184" s="69"/>
      <c r="D184" s="69"/>
      <c r="E184" s="937"/>
    </row>
    <row r="185" spans="1:5">
      <c r="A185" s="940"/>
      <c r="B185" s="151"/>
      <c r="C185" s="69"/>
      <c r="D185" s="69"/>
      <c r="E185" s="937"/>
    </row>
    <row r="186" spans="1:5">
      <c r="A186" s="940"/>
      <c r="B186" s="151"/>
      <c r="C186" s="69"/>
      <c r="D186" s="69"/>
      <c r="E186" s="937"/>
    </row>
    <row r="187" spans="1:5">
      <c r="A187" s="940"/>
      <c r="B187" s="151"/>
      <c r="C187" s="69"/>
      <c r="D187" s="69"/>
      <c r="E187" s="937"/>
    </row>
    <row r="188" spans="1:5">
      <c r="A188" s="940"/>
      <c r="B188" s="151"/>
      <c r="C188" s="69"/>
      <c r="D188" s="69"/>
      <c r="E188" s="937"/>
    </row>
    <row r="189" spans="1:5">
      <c r="A189" s="940"/>
      <c r="B189" s="151"/>
      <c r="C189" s="69"/>
      <c r="D189" s="69"/>
      <c r="E189" s="937"/>
    </row>
    <row r="190" spans="1:5">
      <c r="A190" s="940"/>
      <c r="B190" s="151"/>
      <c r="C190" s="69"/>
      <c r="D190" s="69"/>
      <c r="E190" s="937"/>
    </row>
    <row r="191" spans="1:5">
      <c r="A191" s="940"/>
      <c r="B191" s="1057"/>
      <c r="C191" s="953"/>
      <c r="D191" s="953"/>
      <c r="E191" s="954"/>
    </row>
    <row r="192" spans="1:5">
      <c r="A192" s="940"/>
      <c r="B192" s="1057"/>
      <c r="C192" s="953"/>
      <c r="D192" s="953"/>
      <c r="E192" s="954"/>
    </row>
    <row r="193" spans="1:5">
      <c r="A193" s="940"/>
      <c r="B193" s="1057"/>
      <c r="C193" s="953"/>
      <c r="D193" s="953"/>
      <c r="E193" s="954"/>
    </row>
    <row r="194" spans="1:5">
      <c r="A194" s="940"/>
      <c r="B194" s="1057"/>
      <c r="C194" s="953"/>
      <c r="D194" s="953"/>
      <c r="E194" s="954"/>
    </row>
    <row r="195" spans="1:5">
      <c r="A195" s="940"/>
      <c r="B195" s="151"/>
      <c r="C195" s="69"/>
      <c r="D195" s="69"/>
      <c r="E195" s="937"/>
    </row>
    <row r="196" spans="1:5">
      <c r="A196" s="940"/>
      <c r="B196" s="1057"/>
      <c r="C196" s="953"/>
      <c r="D196" s="953"/>
      <c r="E196" s="954"/>
    </row>
    <row r="197" spans="1:5">
      <c r="A197" s="940"/>
      <c r="B197" s="1057"/>
      <c r="C197" s="953"/>
      <c r="D197" s="953"/>
      <c r="E197" s="954"/>
    </row>
    <row r="198" spans="1:5">
      <c r="A198" s="940"/>
      <c r="B198" s="1057"/>
      <c r="C198" s="953"/>
      <c r="D198" s="953"/>
      <c r="E198" s="954"/>
    </row>
    <row r="199" spans="1:5">
      <c r="A199" s="940"/>
      <c r="B199" s="1057"/>
      <c r="C199" s="953"/>
      <c r="D199" s="953"/>
      <c r="E199" s="954"/>
    </row>
    <row r="200" spans="1:5">
      <c r="A200" s="940"/>
      <c r="B200" s="1057"/>
      <c r="C200" s="953"/>
      <c r="D200" s="953"/>
      <c r="E200" s="954"/>
    </row>
    <row r="201" spans="1:5">
      <c r="A201" s="940"/>
      <c r="B201" s="1057"/>
      <c r="C201" s="953"/>
      <c r="D201" s="953"/>
      <c r="E201" s="954"/>
    </row>
    <row r="202" spans="1:5">
      <c r="A202" s="940"/>
      <c r="B202" s="1057"/>
      <c r="C202" s="953"/>
      <c r="D202" s="953"/>
      <c r="E202" s="954"/>
    </row>
    <row r="203" spans="1:5">
      <c r="A203" s="940"/>
      <c r="B203" s="1057"/>
      <c r="C203" s="953"/>
      <c r="D203" s="953"/>
      <c r="E203" s="954"/>
    </row>
    <row r="204" spans="1:5">
      <c r="A204" s="940"/>
      <c r="B204" s="1057"/>
      <c r="C204" s="953"/>
      <c r="D204" s="953"/>
      <c r="E204" s="954"/>
    </row>
    <row r="205" spans="1:5">
      <c r="A205" s="940"/>
      <c r="B205" s="1057"/>
      <c r="C205" s="953"/>
      <c r="D205" s="953"/>
      <c r="E205" s="954"/>
    </row>
    <row r="206" spans="1:5">
      <c r="A206" s="940"/>
      <c r="B206" s="1057"/>
      <c r="C206" s="953"/>
      <c r="D206" s="953"/>
      <c r="E206" s="954"/>
    </row>
    <row r="207" spans="1:5" s="69" customFormat="1">
      <c r="A207" s="936"/>
      <c r="B207" s="151"/>
      <c r="E207" s="937"/>
    </row>
    <row r="208" spans="1:5" s="69" customFormat="1">
      <c r="A208" s="936"/>
      <c r="B208" s="151"/>
      <c r="E208" s="937"/>
    </row>
    <row r="209" spans="1:38" s="953" customFormat="1">
      <c r="A209" s="940"/>
      <c r="B209" s="1057"/>
      <c r="E209" s="954"/>
      <c r="AL209" s="69"/>
    </row>
    <row r="210" spans="1:38" s="953" customFormat="1">
      <c r="A210" s="940"/>
      <c r="B210" s="1057"/>
      <c r="E210" s="954"/>
      <c r="AL210" s="69"/>
    </row>
    <row r="211" spans="1:38" s="953" customFormat="1">
      <c r="A211" s="940"/>
      <c r="B211" s="1057"/>
      <c r="E211" s="954"/>
      <c r="AL211" s="69"/>
    </row>
    <row r="212" spans="1:38" s="953" customFormat="1">
      <c r="A212" s="940"/>
      <c r="B212" s="1057"/>
      <c r="E212" s="954"/>
      <c r="AL212" s="69"/>
    </row>
    <row r="213" spans="1:38" s="953" customFormat="1">
      <c r="A213" s="940"/>
      <c r="B213" s="1057"/>
      <c r="E213" s="954"/>
      <c r="AL213" s="69"/>
    </row>
    <row r="214" spans="1:38" s="953" customFormat="1">
      <c r="A214" s="940"/>
      <c r="B214" s="1057"/>
      <c r="E214" s="954"/>
      <c r="AL214" s="69"/>
    </row>
    <row r="215" spans="1:38" s="953" customFormat="1">
      <c r="A215" s="940"/>
      <c r="B215" s="1057"/>
      <c r="E215" s="954"/>
      <c r="AL215" s="69"/>
    </row>
    <row r="216" spans="1:38" s="953" customFormat="1">
      <c r="A216" s="940"/>
      <c r="B216" s="1057"/>
      <c r="E216" s="954"/>
      <c r="AL216" s="69"/>
    </row>
    <row r="217" spans="1:38" s="953" customFormat="1">
      <c r="A217" s="940"/>
      <c r="B217" s="1057"/>
      <c r="E217" s="954"/>
      <c r="AL217" s="69"/>
    </row>
    <row r="218" spans="1:38" s="953" customFormat="1">
      <c r="A218" s="940"/>
      <c r="B218" s="1057"/>
      <c r="E218" s="954"/>
      <c r="AL218" s="69"/>
    </row>
    <row r="219" spans="1:38" s="953" customFormat="1">
      <c r="A219" s="940"/>
      <c r="B219" s="1057"/>
      <c r="E219" s="954"/>
      <c r="AL219" s="69"/>
    </row>
    <row r="220" spans="1:38" s="953" customFormat="1" ht="16.5" customHeight="1">
      <c r="A220" s="940"/>
      <c r="B220" s="1057"/>
      <c r="E220" s="954"/>
      <c r="AL220" s="69"/>
    </row>
    <row r="221" spans="1:38" s="953" customFormat="1">
      <c r="A221" s="940"/>
      <c r="B221" s="1057"/>
      <c r="E221" s="954"/>
      <c r="AL221" s="69"/>
    </row>
    <row r="222" spans="1:38" s="953" customFormat="1">
      <c r="A222" s="940"/>
      <c r="B222" s="1057"/>
      <c r="E222" s="954"/>
      <c r="AL222" s="69"/>
    </row>
    <row r="223" spans="1:38" s="953" customFormat="1">
      <c r="A223" s="940"/>
      <c r="B223" s="1057"/>
      <c r="E223" s="954"/>
      <c r="AL223" s="69"/>
    </row>
    <row r="224" spans="1:38" s="953" customFormat="1">
      <c r="A224" s="940"/>
      <c r="B224" s="1057"/>
      <c r="E224" s="954"/>
      <c r="AL224" s="69"/>
    </row>
    <row r="225" spans="1:38" s="953" customFormat="1">
      <c r="A225" s="940"/>
      <c r="B225" s="1057"/>
      <c r="E225" s="954"/>
      <c r="AL225" s="69"/>
    </row>
    <row r="226" spans="1:38" s="953" customFormat="1">
      <c r="A226" s="940"/>
      <c r="B226" s="1057"/>
      <c r="E226" s="954"/>
      <c r="AL226" s="69"/>
    </row>
    <row r="227" spans="1:38" s="953" customFormat="1">
      <c r="A227" s="940"/>
      <c r="B227" s="1057"/>
      <c r="E227" s="954"/>
      <c r="AL227" s="69"/>
    </row>
    <row r="228" spans="1:38" s="953" customFormat="1">
      <c r="A228" s="940"/>
      <c r="B228" s="1057"/>
      <c r="E228" s="954"/>
      <c r="AL228" s="69"/>
    </row>
    <row r="229" spans="1:38" s="953" customFormat="1">
      <c r="A229" s="940"/>
      <c r="B229" s="1057"/>
      <c r="E229" s="954"/>
      <c r="AL229" s="69"/>
    </row>
    <row r="230" spans="1:38" s="953" customFormat="1">
      <c r="A230" s="940"/>
      <c r="B230" s="1057"/>
      <c r="E230" s="954"/>
      <c r="AL230" s="69"/>
    </row>
    <row r="231" spans="1:38" s="953" customFormat="1">
      <c r="A231" s="940"/>
      <c r="B231" s="1057"/>
      <c r="E231" s="954"/>
      <c r="AL231" s="69"/>
    </row>
    <row r="232" spans="1:38" s="69" customFormat="1">
      <c r="A232" s="940"/>
      <c r="B232" s="151"/>
      <c r="E232" s="937"/>
    </row>
    <row r="233" spans="1:38">
      <c r="A233" s="940"/>
      <c r="B233" s="1057"/>
      <c r="C233" s="953"/>
      <c r="D233" s="953"/>
      <c r="E233" s="954"/>
    </row>
    <row r="234" spans="1:38">
      <c r="A234" s="940"/>
      <c r="B234" s="1057"/>
      <c r="C234" s="953"/>
      <c r="D234" s="953"/>
      <c r="E234" s="954"/>
    </row>
    <row r="235" spans="1:38">
      <c r="A235" s="940"/>
      <c r="B235" s="1057"/>
      <c r="C235" s="953"/>
      <c r="D235" s="953"/>
      <c r="E235" s="954"/>
    </row>
    <row r="236" spans="1:38">
      <c r="A236" s="940"/>
      <c r="B236" s="1057"/>
      <c r="C236" s="953"/>
      <c r="D236" s="953"/>
      <c r="E236" s="954"/>
    </row>
    <row r="237" spans="1:38">
      <c r="A237" s="940"/>
      <c r="B237" s="1057"/>
      <c r="C237" s="953"/>
      <c r="D237" s="953"/>
      <c r="E237" s="954"/>
    </row>
    <row r="238" spans="1:38">
      <c r="A238" s="940"/>
      <c r="B238" s="1057"/>
      <c r="C238" s="953"/>
      <c r="D238" s="953"/>
      <c r="E238" s="954"/>
    </row>
    <row r="239" spans="1:38">
      <c r="A239" s="940"/>
      <c r="B239" s="1057"/>
      <c r="C239" s="953"/>
      <c r="D239" s="953"/>
      <c r="E239" s="954"/>
    </row>
    <row r="240" spans="1:38">
      <c r="A240" s="940"/>
      <c r="B240" s="151"/>
      <c r="C240" s="69"/>
      <c r="D240" s="69"/>
      <c r="E240" s="937"/>
    </row>
    <row r="241" spans="1:38">
      <c r="A241" s="940"/>
      <c r="B241" s="1057"/>
      <c r="C241" s="953"/>
      <c r="D241" s="953"/>
      <c r="E241" s="954"/>
    </row>
    <row r="242" spans="1:38">
      <c r="A242" s="940"/>
      <c r="B242" s="1057"/>
      <c r="C242" s="953"/>
      <c r="D242" s="953"/>
      <c r="E242" s="954"/>
    </row>
    <row r="243" spans="1:38">
      <c r="B243" s="1135"/>
    </row>
    <row r="244" spans="1:38">
      <c r="B244" s="1057"/>
    </row>
    <row r="245" spans="1:38" s="1060" customFormat="1">
      <c r="A245" s="1058" t="s">
        <v>19</v>
      </c>
      <c r="B245" s="1059" t="s">
        <v>3394</v>
      </c>
      <c r="C245" s="1060" t="s">
        <v>3318</v>
      </c>
      <c r="E245" s="1061"/>
      <c r="U245" s="253"/>
      <c r="AJ245" s="253"/>
      <c r="AK245" s="253"/>
      <c r="AL245" s="253"/>
    </row>
    <row r="246" spans="1:38">
      <c r="B246" s="1057"/>
    </row>
    <row r="247" spans="1:38">
      <c r="B247" s="1057"/>
    </row>
    <row r="248" spans="1:38">
      <c r="B248" s="1057"/>
      <c r="C248" s="953"/>
      <c r="D248" s="953"/>
    </row>
    <row r="249" spans="1:38">
      <c r="A249" s="940"/>
      <c r="B249" s="1057"/>
      <c r="C249" s="953"/>
      <c r="D249" s="953"/>
    </row>
    <row r="250" spans="1:38">
      <c r="A250" s="940"/>
      <c r="B250" s="1057"/>
      <c r="C250" s="953"/>
      <c r="D250" s="953"/>
      <c r="E250" s="954"/>
    </row>
    <row r="251" spans="1:38">
      <c r="A251" s="940"/>
      <c r="B251" s="1057"/>
      <c r="C251" s="953"/>
      <c r="D251" s="953"/>
      <c r="E251" s="954"/>
    </row>
    <row r="252" spans="1:38">
      <c r="A252" s="940"/>
      <c r="B252" s="1057"/>
      <c r="C252" s="953"/>
      <c r="D252" s="953"/>
      <c r="E252" s="954"/>
    </row>
    <row r="253" spans="1:38">
      <c r="A253" s="940"/>
      <c r="B253" s="1057"/>
      <c r="C253" s="953"/>
      <c r="D253" s="953"/>
      <c r="E253" s="954"/>
    </row>
    <row r="254" spans="1:38">
      <c r="A254" s="940"/>
      <c r="B254" s="1057"/>
      <c r="C254" s="953"/>
      <c r="D254" s="953"/>
      <c r="E254" s="954"/>
    </row>
    <row r="255" spans="1:38">
      <c r="A255" s="940"/>
      <c r="B255" s="1057"/>
      <c r="C255" s="953"/>
      <c r="D255" s="953"/>
      <c r="E255" s="954"/>
    </row>
    <row r="256" spans="1:38">
      <c r="A256" s="940"/>
      <c r="B256" s="1057"/>
      <c r="C256" s="953"/>
      <c r="D256" s="953"/>
      <c r="E256" s="954"/>
    </row>
    <row r="257" spans="1:5">
      <c r="A257" s="940"/>
      <c r="B257" s="1057"/>
      <c r="C257" s="953"/>
      <c r="D257" s="953"/>
      <c r="E257" s="954"/>
    </row>
    <row r="258" spans="1:5">
      <c r="A258" s="940"/>
      <c r="B258" s="1057"/>
      <c r="C258" s="953"/>
      <c r="D258" s="953"/>
      <c r="E258" s="954"/>
    </row>
    <row r="259" spans="1:5">
      <c r="A259" s="940"/>
      <c r="B259" s="1057"/>
      <c r="C259" s="953"/>
      <c r="D259" s="953"/>
      <c r="E259" s="954"/>
    </row>
    <row r="260" spans="1:5">
      <c r="A260" s="940"/>
      <c r="B260" s="1057"/>
      <c r="C260" s="953"/>
      <c r="D260" s="953"/>
      <c r="E260" s="954"/>
    </row>
    <row r="261" spans="1:5">
      <c r="A261" s="940"/>
      <c r="B261" s="1057"/>
      <c r="C261" s="953"/>
      <c r="D261" s="953"/>
      <c r="E261" s="954"/>
    </row>
    <row r="262" spans="1:5">
      <c r="A262" s="940"/>
      <c r="B262" s="1057"/>
      <c r="C262" s="953"/>
      <c r="D262" s="953"/>
      <c r="E262" s="954"/>
    </row>
    <row r="263" spans="1:5">
      <c r="A263" s="940"/>
      <c r="B263" s="1057"/>
      <c r="C263" s="953"/>
      <c r="D263" s="953"/>
      <c r="E263" s="954"/>
    </row>
    <row r="264" spans="1:5">
      <c r="A264" s="940"/>
      <c r="B264" s="1057"/>
      <c r="C264" s="953"/>
      <c r="D264" s="953"/>
      <c r="E264" s="954"/>
    </row>
    <row r="265" spans="1:5">
      <c r="A265" s="940"/>
      <c r="B265" s="1057"/>
      <c r="C265" s="953"/>
      <c r="D265" s="953"/>
      <c r="E265" s="954"/>
    </row>
    <row r="266" spans="1:5">
      <c r="A266" s="940"/>
      <c r="B266" s="1057"/>
      <c r="C266" s="953"/>
      <c r="D266" s="953"/>
      <c r="E266" s="954"/>
    </row>
    <row r="267" spans="1:5">
      <c r="A267" s="940"/>
      <c r="B267" s="1057"/>
      <c r="C267" s="953"/>
      <c r="D267" s="953"/>
      <c r="E267" s="954"/>
    </row>
    <row r="268" spans="1:5">
      <c r="A268" s="940"/>
      <c r="B268" s="1057"/>
      <c r="C268" s="953"/>
      <c r="D268" s="953"/>
      <c r="E268" s="954"/>
    </row>
    <row r="269" spans="1:5">
      <c r="A269" s="940"/>
      <c r="B269" s="1057"/>
      <c r="C269" s="953"/>
      <c r="D269" s="953"/>
      <c r="E269" s="954"/>
    </row>
    <row r="270" spans="1:5">
      <c r="A270" s="940"/>
      <c r="B270" s="151"/>
      <c r="C270" s="69"/>
      <c r="D270" s="69"/>
      <c r="E270" s="937"/>
    </row>
    <row r="271" spans="1:5">
      <c r="A271" s="940"/>
      <c r="B271" s="1057"/>
      <c r="C271" s="953"/>
      <c r="D271" s="953"/>
      <c r="E271" s="954"/>
    </row>
    <row r="272" spans="1:5">
      <c r="A272" s="940"/>
      <c r="B272" s="1057"/>
      <c r="C272" s="953"/>
      <c r="D272" s="953"/>
      <c r="E272" s="954"/>
    </row>
    <row r="273" spans="1:5">
      <c r="A273" s="940"/>
      <c r="B273" s="1057"/>
      <c r="C273" s="953"/>
      <c r="E273" s="954"/>
    </row>
    <row r="274" spans="1:5">
      <c r="A274" s="940"/>
      <c r="B274" s="151"/>
      <c r="C274" s="69"/>
      <c r="D274" s="69"/>
      <c r="E274" s="937"/>
    </row>
    <row r="275" spans="1:5">
      <c r="A275" s="940"/>
      <c r="B275" s="1057"/>
      <c r="C275" s="953"/>
      <c r="D275" s="953"/>
      <c r="E275" s="954"/>
    </row>
    <row r="276" spans="1:5">
      <c r="A276" s="940"/>
      <c r="B276" s="1057"/>
      <c r="C276" s="953"/>
      <c r="D276" s="953"/>
      <c r="E276" s="954"/>
    </row>
    <row r="277" spans="1:5" s="69" customFormat="1">
      <c r="A277" s="936"/>
      <c r="B277" s="151"/>
      <c r="E277" s="937"/>
    </row>
    <row r="278" spans="1:5">
      <c r="A278" s="940"/>
      <c r="B278" s="1057"/>
      <c r="C278" s="953"/>
      <c r="D278" s="953"/>
      <c r="E278" s="954"/>
    </row>
    <row r="279" spans="1:5">
      <c r="A279" s="940"/>
      <c r="B279" s="1057"/>
      <c r="C279" s="953"/>
      <c r="D279" s="953"/>
      <c r="E279" s="954"/>
    </row>
    <row r="280" spans="1:5">
      <c r="A280" s="940"/>
      <c r="B280" s="1057"/>
      <c r="C280" s="953"/>
      <c r="D280" s="953"/>
      <c r="E280" s="954"/>
    </row>
    <row r="281" spans="1:5">
      <c r="A281" s="940"/>
      <c r="B281" s="1057"/>
      <c r="C281" s="953"/>
      <c r="E281" s="954"/>
    </row>
    <row r="282" spans="1:5">
      <c r="A282" s="940"/>
      <c r="B282" s="1057"/>
      <c r="C282" s="953"/>
      <c r="D282" s="953"/>
      <c r="E282" s="954"/>
    </row>
    <row r="283" spans="1:5">
      <c r="A283" s="940"/>
      <c r="B283" s="1057"/>
      <c r="C283" s="953"/>
      <c r="D283" s="953"/>
      <c r="E283" s="954"/>
    </row>
    <row r="284" spans="1:5">
      <c r="A284" s="940"/>
      <c r="B284" s="1057"/>
      <c r="C284" s="953"/>
      <c r="D284" s="953"/>
      <c r="E284" s="954"/>
    </row>
    <row r="285" spans="1:5">
      <c r="A285" s="940"/>
      <c r="B285" s="1057"/>
      <c r="C285" s="953"/>
      <c r="D285" s="953"/>
      <c r="E285" s="954"/>
    </row>
    <row r="286" spans="1:5">
      <c r="A286" s="940"/>
      <c r="B286" s="1057"/>
      <c r="C286" s="953"/>
      <c r="D286" s="953"/>
      <c r="E286" s="954"/>
    </row>
    <row r="287" spans="1:5">
      <c r="A287" s="940"/>
      <c r="B287" s="1057"/>
      <c r="C287" s="953"/>
      <c r="D287" s="953"/>
      <c r="E287" s="954"/>
    </row>
    <row r="288" spans="1:5">
      <c r="A288" s="940"/>
      <c r="B288" s="1057"/>
      <c r="C288" s="953"/>
      <c r="D288" s="953"/>
      <c r="E288" s="954"/>
    </row>
    <row r="289" spans="1:5">
      <c r="A289" s="940"/>
      <c r="B289" s="1057"/>
      <c r="C289" s="953"/>
      <c r="D289" s="953"/>
      <c r="E289" s="954"/>
    </row>
    <row r="290" spans="1:5">
      <c r="A290" s="940"/>
      <c r="B290" s="1057"/>
      <c r="C290" s="953"/>
      <c r="D290" s="953"/>
      <c r="E290" s="954"/>
    </row>
    <row r="291" spans="1:5">
      <c r="A291" s="940"/>
      <c r="B291" s="1057"/>
      <c r="C291" s="953"/>
      <c r="D291" s="953"/>
      <c r="E291" s="954"/>
    </row>
    <row r="292" spans="1:5">
      <c r="A292" s="940"/>
      <c r="B292" s="1057"/>
      <c r="C292" s="953"/>
      <c r="D292" s="953"/>
      <c r="E292" s="954"/>
    </row>
    <row r="293" spans="1:5">
      <c r="A293" s="940"/>
      <c r="B293" s="151"/>
      <c r="C293" s="69"/>
      <c r="D293" s="69"/>
      <c r="E293" s="937"/>
    </row>
    <row r="294" spans="1:5">
      <c r="A294" s="940"/>
      <c r="B294" s="1057"/>
      <c r="C294" s="953"/>
      <c r="D294" s="953"/>
      <c r="E294" s="954"/>
    </row>
    <row r="295" spans="1:5">
      <c r="A295" s="940"/>
      <c r="B295" s="1057"/>
      <c r="C295" s="953"/>
      <c r="D295" s="953"/>
      <c r="E295" s="954"/>
    </row>
    <row r="296" spans="1:5">
      <c r="A296" s="940"/>
      <c r="B296" s="1057"/>
      <c r="C296" s="953"/>
      <c r="D296" s="953"/>
      <c r="E296" s="954"/>
    </row>
    <row r="297" spans="1:5">
      <c r="A297" s="940"/>
      <c r="B297" s="1057"/>
      <c r="C297" s="953"/>
      <c r="D297" s="953"/>
      <c r="E297" s="954"/>
    </row>
    <row r="298" spans="1:5">
      <c r="A298" s="940"/>
      <c r="B298" s="1057"/>
      <c r="C298" s="953"/>
      <c r="D298" s="953"/>
      <c r="E298" s="954"/>
    </row>
    <row r="299" spans="1:5">
      <c r="A299" s="940"/>
      <c r="B299" s="1057"/>
      <c r="C299" s="953"/>
      <c r="D299" s="953"/>
      <c r="E299" s="954"/>
    </row>
    <row r="300" spans="1:5">
      <c r="A300" s="940"/>
      <c r="B300" s="1057"/>
      <c r="C300" s="953"/>
      <c r="D300" s="953"/>
      <c r="E300" s="954"/>
    </row>
    <row r="301" spans="1:5">
      <c r="A301" s="940"/>
      <c r="B301" s="1057"/>
      <c r="C301" s="953"/>
      <c r="D301" s="953"/>
      <c r="E301" s="954"/>
    </row>
    <row r="302" spans="1:5">
      <c r="A302" s="940"/>
      <c r="B302" s="1057"/>
      <c r="C302" s="953"/>
      <c r="D302" s="953"/>
      <c r="E302" s="954"/>
    </row>
    <row r="303" spans="1:5">
      <c r="A303" s="940"/>
      <c r="B303" s="1057"/>
      <c r="C303" s="953"/>
      <c r="D303" s="953"/>
      <c r="E303" s="954"/>
    </row>
    <row r="304" spans="1:5">
      <c r="A304" s="940"/>
      <c r="B304" s="1057"/>
      <c r="C304" s="953"/>
      <c r="D304" s="953"/>
      <c r="E304" s="954"/>
    </row>
    <row r="305" spans="1:38">
      <c r="A305" s="940"/>
      <c r="B305" s="1057"/>
      <c r="C305" s="953"/>
      <c r="D305" s="953"/>
      <c r="E305" s="954"/>
    </row>
    <row r="306" spans="1:38">
      <c r="A306" s="940"/>
      <c r="B306" s="1057"/>
      <c r="C306" s="953"/>
      <c r="D306" s="953"/>
      <c r="E306" s="954"/>
    </row>
    <row r="307" spans="1:38">
      <c r="A307" s="940"/>
      <c r="B307" s="1057"/>
      <c r="C307" s="953"/>
      <c r="D307" s="953"/>
      <c r="E307" s="954"/>
    </row>
    <row r="308" spans="1:38">
      <c r="A308" s="940"/>
      <c r="B308" s="1057"/>
      <c r="C308" s="953"/>
      <c r="D308" s="953"/>
      <c r="E308" s="954"/>
    </row>
    <row r="309" spans="1:38">
      <c r="A309" s="940"/>
      <c r="B309" s="1057"/>
      <c r="C309" s="953"/>
      <c r="D309" s="953"/>
      <c r="E309" s="954"/>
    </row>
    <row r="310" spans="1:38">
      <c r="A310" s="940"/>
      <c r="B310" s="151"/>
      <c r="C310" s="69"/>
      <c r="D310" s="69"/>
      <c r="E310" s="937"/>
    </row>
    <row r="311" spans="1:38">
      <c r="A311" s="940"/>
      <c r="B311" s="1057"/>
      <c r="C311" s="953"/>
      <c r="D311" s="953"/>
      <c r="E311" s="954"/>
    </row>
    <row r="312" spans="1:38">
      <c r="A312" s="940"/>
      <c r="B312" s="1057"/>
      <c r="C312" s="953"/>
      <c r="D312" s="953"/>
      <c r="E312" s="954"/>
    </row>
    <row r="313" spans="1:38">
      <c r="A313" s="940"/>
      <c r="B313" s="1057"/>
      <c r="C313" s="953"/>
      <c r="D313" s="953"/>
      <c r="E313" s="954"/>
    </row>
    <row r="314" spans="1:38">
      <c r="A314" s="940"/>
      <c r="B314" s="1057"/>
      <c r="C314" s="953"/>
      <c r="D314" s="953"/>
      <c r="E314" s="954"/>
    </row>
    <row r="315" spans="1:38">
      <c r="A315" s="940"/>
      <c r="B315" s="1057"/>
      <c r="C315" s="953"/>
      <c r="D315" s="953"/>
      <c r="E315" s="954"/>
    </row>
    <row r="316" spans="1:38">
      <c r="A316" s="940"/>
      <c r="B316" s="1057"/>
      <c r="C316" s="953"/>
      <c r="D316" s="953"/>
      <c r="E316" s="954"/>
    </row>
    <row r="317" spans="1:38">
      <c r="A317" s="940"/>
      <c r="B317" s="1057"/>
      <c r="C317" s="953"/>
      <c r="D317" s="953"/>
      <c r="E317" s="954"/>
    </row>
    <row r="318" spans="1:38" s="953" customFormat="1">
      <c r="A318" s="940"/>
      <c r="B318" s="1057"/>
      <c r="E318" s="954"/>
      <c r="AL318" s="69"/>
    </row>
    <row r="319" spans="1:38">
      <c r="A319" s="940"/>
      <c r="B319" s="1057"/>
      <c r="C319" s="953"/>
      <c r="D319" s="953"/>
      <c r="E319" s="954"/>
    </row>
    <row r="320" spans="1:38">
      <c r="A320" s="940"/>
      <c r="B320" s="1057"/>
      <c r="C320" s="953"/>
      <c r="D320" s="953"/>
      <c r="E320" s="954"/>
    </row>
    <row r="321" spans="1:5">
      <c r="A321" s="940"/>
      <c r="B321" s="1057"/>
      <c r="C321" s="953"/>
      <c r="D321" s="953"/>
      <c r="E321" s="954"/>
    </row>
    <row r="322" spans="1:5">
      <c r="A322" s="940"/>
      <c r="B322" s="1057"/>
      <c r="C322" s="953"/>
      <c r="D322" s="953"/>
      <c r="E322" s="954"/>
    </row>
    <row r="323" spans="1:5">
      <c r="A323" s="940"/>
      <c r="B323" s="1057"/>
      <c r="C323" s="953"/>
      <c r="D323" s="953"/>
      <c r="E323" s="954"/>
    </row>
    <row r="324" spans="1:5">
      <c r="A324" s="940"/>
      <c r="B324" s="1057"/>
      <c r="C324" s="953"/>
      <c r="D324" s="953"/>
      <c r="E324" s="954"/>
    </row>
    <row r="325" spans="1:5">
      <c r="A325" s="940"/>
      <c r="B325" s="1057"/>
      <c r="C325" s="953"/>
      <c r="D325" s="953"/>
      <c r="E325" s="954"/>
    </row>
    <row r="326" spans="1:5">
      <c r="A326" s="940"/>
      <c r="B326" s="1057"/>
      <c r="C326" s="953"/>
      <c r="D326" s="953"/>
      <c r="E326" s="954"/>
    </row>
    <row r="327" spans="1:5">
      <c r="A327" s="940"/>
      <c r="B327" s="1057"/>
      <c r="C327" s="953"/>
      <c r="D327" s="953"/>
      <c r="E327" s="954"/>
    </row>
    <row r="328" spans="1:5">
      <c r="A328" s="940"/>
      <c r="B328" s="1057"/>
      <c r="C328" s="953"/>
      <c r="D328" s="953"/>
      <c r="E328" s="954"/>
    </row>
    <row r="329" spans="1:5">
      <c r="A329" s="940"/>
      <c r="B329" s="1057"/>
      <c r="C329" s="953"/>
      <c r="D329" s="953"/>
      <c r="E329" s="954"/>
    </row>
    <row r="330" spans="1:5">
      <c r="A330" s="940"/>
      <c r="B330" s="1057"/>
      <c r="C330" s="953"/>
      <c r="D330" s="953"/>
      <c r="E330" s="954"/>
    </row>
    <row r="331" spans="1:5">
      <c r="A331" s="940"/>
      <c r="B331" s="1057"/>
      <c r="C331" s="953"/>
      <c r="D331" s="953"/>
      <c r="E331" s="954"/>
    </row>
    <row r="332" spans="1:5">
      <c r="A332" s="940"/>
      <c r="B332" s="1057"/>
      <c r="C332" s="953"/>
      <c r="D332" s="953"/>
      <c r="E332" s="954"/>
    </row>
    <row r="333" spans="1:5">
      <c r="A333" s="940"/>
      <c r="B333" s="1057"/>
      <c r="C333" s="953"/>
      <c r="D333" s="953"/>
      <c r="E333" s="954"/>
    </row>
    <row r="334" spans="1:5">
      <c r="A334" s="940"/>
      <c r="B334" s="1057"/>
      <c r="C334" s="953"/>
      <c r="D334" s="953"/>
      <c r="E334" s="954"/>
    </row>
    <row r="335" spans="1:5">
      <c r="A335" s="940"/>
      <c r="B335" s="1057"/>
      <c r="C335" s="953"/>
      <c r="D335" s="953"/>
      <c r="E335" s="954"/>
    </row>
    <row r="336" spans="1:5">
      <c r="A336" s="940"/>
      <c r="B336" s="1057"/>
      <c r="C336" s="953"/>
      <c r="D336" s="953"/>
      <c r="E336" s="954"/>
    </row>
    <row r="337" spans="1:38">
      <c r="A337" s="940"/>
      <c r="B337" s="1057"/>
      <c r="C337" s="953"/>
      <c r="D337" s="953"/>
      <c r="E337" s="954"/>
    </row>
    <row r="338" spans="1:38">
      <c r="A338" s="940"/>
      <c r="B338" s="1057"/>
      <c r="C338" s="953"/>
      <c r="D338" s="953"/>
      <c r="E338" s="954"/>
    </row>
    <row r="339" spans="1:38">
      <c r="A339" s="940"/>
      <c r="B339" s="1057"/>
      <c r="C339" s="953"/>
      <c r="D339" s="953"/>
      <c r="E339" s="954"/>
    </row>
    <row r="340" spans="1:38">
      <c r="A340" s="940"/>
      <c r="B340" s="1057"/>
      <c r="C340" s="953"/>
      <c r="D340" s="953"/>
      <c r="E340" s="954"/>
    </row>
    <row r="341" spans="1:38">
      <c r="A341" s="940"/>
      <c r="B341" s="151"/>
      <c r="C341" s="69"/>
      <c r="D341" s="69"/>
      <c r="E341" s="937"/>
    </row>
    <row r="342" spans="1:38">
      <c r="A342" s="940"/>
      <c r="B342" s="1057"/>
      <c r="C342" s="953"/>
      <c r="D342" s="953"/>
      <c r="E342" s="954"/>
    </row>
    <row r="343" spans="1:38">
      <c r="A343" s="940"/>
      <c r="B343" s="1057"/>
      <c r="C343" s="953"/>
      <c r="D343" s="953"/>
      <c r="E343" s="954"/>
    </row>
    <row r="344" spans="1:38" s="953" customFormat="1">
      <c r="A344" s="940"/>
      <c r="B344" s="1057"/>
      <c r="E344" s="954"/>
      <c r="AL344" s="69"/>
    </row>
    <row r="345" spans="1:38">
      <c r="A345" s="940"/>
      <c r="B345" s="1057"/>
      <c r="C345" s="953"/>
      <c r="D345" s="953"/>
      <c r="E345" s="954"/>
    </row>
    <row r="346" spans="1:38" s="953" customFormat="1">
      <c r="A346" s="940"/>
      <c r="B346" s="1057"/>
      <c r="E346" s="954"/>
      <c r="AL346" s="69"/>
    </row>
    <row r="347" spans="1:38">
      <c r="A347" s="940"/>
      <c r="B347" s="1057"/>
      <c r="C347" s="953"/>
      <c r="D347" s="953"/>
      <c r="E347" s="954"/>
    </row>
    <row r="348" spans="1:38">
      <c r="A348" s="940"/>
      <c r="B348" s="1057"/>
      <c r="C348" s="953"/>
      <c r="D348" s="953"/>
      <c r="E348" s="954"/>
    </row>
    <row r="349" spans="1:38">
      <c r="A349" s="940"/>
      <c r="B349" s="1057"/>
      <c r="C349" s="953"/>
      <c r="D349" s="953"/>
      <c r="E349" s="954"/>
    </row>
    <row r="350" spans="1:38">
      <c r="A350" s="940"/>
      <c r="B350" s="1057"/>
      <c r="C350" s="953"/>
      <c r="D350" s="953"/>
      <c r="E350" s="954"/>
    </row>
    <row r="351" spans="1:38">
      <c r="A351" s="940"/>
      <c r="B351" s="1057"/>
      <c r="C351" s="953"/>
      <c r="D351" s="953"/>
      <c r="E351" s="954"/>
    </row>
    <row r="352" spans="1:38">
      <c r="A352" s="940"/>
      <c r="B352" s="1057"/>
      <c r="C352" s="953"/>
      <c r="D352" s="953"/>
      <c r="E352" s="954"/>
    </row>
    <row r="353" spans="1:5">
      <c r="A353" s="940"/>
      <c r="B353" s="1057"/>
      <c r="C353" s="953"/>
      <c r="D353" s="953"/>
      <c r="E353" s="954"/>
    </row>
    <row r="354" spans="1:5">
      <c r="A354" s="940"/>
      <c r="B354" s="1057"/>
      <c r="C354" s="953"/>
      <c r="D354" s="953"/>
      <c r="E354" s="954"/>
    </row>
    <row r="355" spans="1:5">
      <c r="A355" s="940"/>
      <c r="B355" s="1057"/>
      <c r="C355" s="953"/>
      <c r="D355" s="953"/>
      <c r="E355" s="954"/>
    </row>
    <row r="356" spans="1:5">
      <c r="A356" s="940"/>
      <c r="B356" s="1057"/>
      <c r="C356" s="953"/>
      <c r="D356" s="953"/>
      <c r="E356" s="954"/>
    </row>
    <row r="357" spans="1:5">
      <c r="A357" s="940"/>
      <c r="B357" s="1057"/>
      <c r="C357" s="953"/>
      <c r="D357" s="953"/>
      <c r="E357" s="954"/>
    </row>
    <row r="358" spans="1:5">
      <c r="A358" s="940"/>
      <c r="B358" s="1057"/>
      <c r="C358" s="953"/>
      <c r="D358" s="953"/>
      <c r="E358" s="954"/>
    </row>
    <row r="359" spans="1:5">
      <c r="A359" s="940"/>
      <c r="B359" s="1057"/>
      <c r="C359" s="953"/>
      <c r="D359" s="953"/>
      <c r="E359" s="954"/>
    </row>
    <row r="360" spans="1:5">
      <c r="A360" s="940"/>
      <c r="B360" s="1057"/>
      <c r="C360" s="953"/>
      <c r="D360" s="953"/>
      <c r="E360" s="954"/>
    </row>
    <row r="361" spans="1:5">
      <c r="A361" s="940"/>
      <c r="B361" s="1057"/>
      <c r="C361" s="953"/>
      <c r="D361" s="953"/>
      <c r="E361" s="954"/>
    </row>
    <row r="362" spans="1:5">
      <c r="A362" s="940"/>
      <c r="B362" s="1057"/>
      <c r="C362" s="953"/>
      <c r="D362" s="953"/>
      <c r="E362" s="954"/>
    </row>
    <row r="363" spans="1:5">
      <c r="A363" s="940"/>
      <c r="B363" s="1057"/>
      <c r="C363" s="953"/>
      <c r="D363" s="953"/>
      <c r="E363" s="954"/>
    </row>
    <row r="364" spans="1:5">
      <c r="A364" s="940"/>
      <c r="B364" s="1057"/>
      <c r="C364" s="953"/>
      <c r="D364" s="953"/>
      <c r="E364" s="954"/>
    </row>
    <row r="365" spans="1:5">
      <c r="A365" s="940"/>
      <c r="B365" s="1057"/>
      <c r="C365" s="953"/>
      <c r="D365" s="953"/>
      <c r="E365" s="954"/>
    </row>
    <row r="366" spans="1:5">
      <c r="A366" s="940"/>
      <c r="B366" s="1057"/>
      <c r="C366" s="953"/>
      <c r="D366" s="953"/>
      <c r="E366" s="954"/>
    </row>
    <row r="367" spans="1:5">
      <c r="A367" s="940"/>
      <c r="B367" s="1057"/>
      <c r="C367" s="953"/>
      <c r="D367" s="953"/>
      <c r="E367" s="954"/>
    </row>
    <row r="368" spans="1:5">
      <c r="A368" s="940"/>
      <c r="B368" s="1057"/>
      <c r="C368" s="953"/>
      <c r="D368" s="953"/>
      <c r="E368" s="954"/>
    </row>
    <row r="369" spans="1:38">
      <c r="A369" s="940"/>
      <c r="B369" s="1057"/>
      <c r="C369" s="953"/>
      <c r="D369" s="953"/>
      <c r="E369" s="954"/>
    </row>
    <row r="370" spans="1:38">
      <c r="A370" s="940"/>
      <c r="B370" s="1057"/>
      <c r="C370" s="953"/>
      <c r="D370" s="953"/>
      <c r="E370" s="954"/>
    </row>
    <row r="371" spans="1:38">
      <c r="A371" s="940"/>
      <c r="B371" s="1057"/>
      <c r="C371" s="953"/>
      <c r="D371" s="953"/>
      <c r="E371" s="954"/>
    </row>
    <row r="372" spans="1:38">
      <c r="A372" s="940"/>
      <c r="B372" s="1057"/>
      <c r="C372" s="953"/>
      <c r="D372" s="953"/>
      <c r="E372" s="954"/>
    </row>
    <row r="373" spans="1:38">
      <c r="B373" s="953"/>
    </row>
    <row r="374" spans="1:38" s="1060" customFormat="1">
      <c r="A374" s="1058" t="s">
        <v>19</v>
      </c>
      <c r="B374" s="1075" t="s">
        <v>3429</v>
      </c>
      <c r="C374" s="1060" t="s">
        <v>3318</v>
      </c>
      <c r="E374" s="1061"/>
      <c r="U374" s="253"/>
      <c r="AJ374" s="253"/>
      <c r="AK374" s="253"/>
      <c r="AL374" s="253"/>
    </row>
    <row r="375" spans="1:38">
      <c r="B375" s="953"/>
    </row>
    <row r="376" spans="1:38">
      <c r="B376" s="953"/>
    </row>
    <row r="377" spans="1:38">
      <c r="B377" s="69"/>
      <c r="C377" s="69"/>
      <c r="D377" s="69"/>
      <c r="E377" s="937"/>
    </row>
    <row r="378" spans="1:38">
      <c r="B378" s="953"/>
    </row>
    <row r="379" spans="1:38">
      <c r="B379" s="953"/>
    </row>
    <row r="380" spans="1:38">
      <c r="B380" s="953"/>
      <c r="D380" s="953"/>
    </row>
    <row r="381" spans="1:38">
      <c r="B381" s="953"/>
    </row>
    <row r="382" spans="1:38">
      <c r="B382" s="953"/>
      <c r="D382" s="953"/>
    </row>
    <row r="383" spans="1:38">
      <c r="B383" s="69"/>
      <c r="C383" s="69"/>
      <c r="D383" s="69"/>
      <c r="E383" s="937"/>
    </row>
    <row r="384" spans="1:38">
      <c r="B384" s="953"/>
    </row>
    <row r="385" spans="2:5">
      <c r="B385" s="953"/>
    </row>
    <row r="386" spans="2:5">
      <c r="B386" s="953"/>
    </row>
    <row r="387" spans="2:5">
      <c r="B387" s="953"/>
    </row>
    <row r="388" spans="2:5">
      <c r="B388" s="953"/>
    </row>
    <row r="389" spans="2:5">
      <c r="B389" s="953"/>
    </row>
    <row r="390" spans="2:5">
      <c r="B390" s="953"/>
    </row>
    <row r="391" spans="2:5">
      <c r="B391" s="69"/>
      <c r="C391" s="69"/>
      <c r="D391" s="69"/>
      <c r="E391" s="937"/>
    </row>
    <row r="392" spans="2:5">
      <c r="B392" s="953"/>
    </row>
    <row r="393" spans="2:5">
      <c r="B393" s="953"/>
    </row>
    <row r="394" spans="2:5">
      <c r="B394" s="953"/>
    </row>
    <row r="395" spans="2:5">
      <c r="B395" s="953"/>
    </row>
    <row r="396" spans="2:5">
      <c r="B396" s="953"/>
    </row>
    <row r="397" spans="2:5">
      <c r="B397" s="953"/>
    </row>
    <row r="398" spans="2:5">
      <c r="B398" s="953"/>
    </row>
    <row r="399" spans="2:5">
      <c r="B399" s="953"/>
    </row>
    <row r="400" spans="2:5">
      <c r="B400" s="953"/>
    </row>
    <row r="401" spans="2:37">
      <c r="B401" s="953"/>
    </row>
    <row r="402" spans="2:37">
      <c r="B402" s="953"/>
    </row>
    <row r="403" spans="2:37">
      <c r="B403" s="953"/>
    </row>
    <row r="404" spans="2:37">
      <c r="B404" s="953"/>
    </row>
    <row r="405" spans="2:37">
      <c r="B405" s="953"/>
    </row>
    <row r="406" spans="2:37">
      <c r="B406" s="953"/>
    </row>
    <row r="407" spans="2:37">
      <c r="B407" s="953"/>
    </row>
    <row r="408" spans="2:37">
      <c r="U408" s="99"/>
      <c r="AJ408" s="99"/>
      <c r="AK408" s="99"/>
    </row>
    <row r="409" spans="2:37">
      <c r="B409" s="953"/>
    </row>
    <row r="410" spans="2:37">
      <c r="B410" s="953"/>
    </row>
    <row r="411" spans="2:37">
      <c r="B411" s="69"/>
      <c r="C411" s="69"/>
      <c r="D411" s="69"/>
      <c r="E411" s="937"/>
    </row>
    <row r="412" spans="2:37">
      <c r="B412" s="953"/>
    </row>
    <row r="413" spans="2:37">
      <c r="B413" s="953"/>
    </row>
    <row r="414" spans="2:37">
      <c r="B414" s="953"/>
    </row>
    <row r="415" spans="2:37">
      <c r="B415" s="953"/>
    </row>
    <row r="416" spans="2:37">
      <c r="B416" s="953"/>
    </row>
    <row r="417" spans="2:2">
      <c r="B417" s="953"/>
    </row>
    <row r="418" spans="2:2">
      <c r="B418" s="953"/>
    </row>
    <row r="419" spans="2:2">
      <c r="B419" s="953"/>
    </row>
    <row r="420" spans="2:2">
      <c r="B420" s="953"/>
    </row>
    <row r="421" spans="2:2">
      <c r="B421" s="953"/>
    </row>
    <row r="422" spans="2:2">
      <c r="B422" s="953"/>
    </row>
    <row r="423" spans="2:2">
      <c r="B423" s="953"/>
    </row>
    <row r="424" spans="2:2">
      <c r="B424" s="953"/>
    </row>
    <row r="425" spans="2:2">
      <c r="B425" s="953"/>
    </row>
    <row r="426" spans="2:2">
      <c r="B426" s="953"/>
    </row>
    <row r="427" spans="2:2">
      <c r="B427" s="953"/>
    </row>
    <row r="428" spans="2:2">
      <c r="B428" s="953"/>
    </row>
    <row r="429" spans="2:2">
      <c r="B429" s="953"/>
    </row>
    <row r="430" spans="2:2">
      <c r="B430" s="953"/>
    </row>
    <row r="431" spans="2:2">
      <c r="B431" s="953"/>
    </row>
    <row r="432" spans="2:2">
      <c r="B432" s="953"/>
    </row>
    <row r="433" spans="2:2">
      <c r="B433" s="953"/>
    </row>
    <row r="434" spans="2:2">
      <c r="B434" s="953"/>
    </row>
    <row r="435" spans="2:2">
      <c r="B435" s="953"/>
    </row>
    <row r="436" spans="2:2">
      <c r="B436" s="953"/>
    </row>
    <row r="437" spans="2:2">
      <c r="B437" s="953"/>
    </row>
    <row r="438" spans="2:2">
      <c r="B438" s="953"/>
    </row>
    <row r="439" spans="2:2">
      <c r="B439" s="953"/>
    </row>
    <row r="440" spans="2:2">
      <c r="B440" s="953"/>
    </row>
    <row r="441" spans="2:2">
      <c r="B441" s="953"/>
    </row>
    <row r="442" spans="2:2">
      <c r="B442" s="953"/>
    </row>
    <row r="443" spans="2:2">
      <c r="B443" s="953"/>
    </row>
    <row r="444" spans="2:2">
      <c r="B444" s="953"/>
    </row>
    <row r="445" spans="2:2">
      <c r="B445" s="953"/>
    </row>
    <row r="446" spans="2:2">
      <c r="B446" s="953"/>
    </row>
    <row r="447" spans="2:2">
      <c r="B447" s="953"/>
    </row>
    <row r="448" spans="2:2">
      <c r="B448" s="953"/>
    </row>
    <row r="449" spans="2:2">
      <c r="B449" s="953"/>
    </row>
    <row r="450" spans="2:2">
      <c r="B450" s="953"/>
    </row>
    <row r="451" spans="2:2">
      <c r="B451" s="953"/>
    </row>
    <row r="452" spans="2:2">
      <c r="B452" s="953"/>
    </row>
    <row r="453" spans="2:2">
      <c r="B453" s="953"/>
    </row>
    <row r="454" spans="2:2">
      <c r="B454" s="953"/>
    </row>
    <row r="455" spans="2:2">
      <c r="B455" s="953"/>
    </row>
    <row r="456" spans="2:2">
      <c r="B456" s="953"/>
    </row>
    <row r="457" spans="2:2">
      <c r="B457" s="953"/>
    </row>
    <row r="458" spans="2:2">
      <c r="B458" s="953"/>
    </row>
    <row r="459" spans="2:2">
      <c r="B459" s="953"/>
    </row>
    <row r="460" spans="2:2">
      <c r="B460" s="953"/>
    </row>
    <row r="461" spans="2:2">
      <c r="B461" s="953"/>
    </row>
    <row r="462" spans="2:2">
      <c r="B462" s="953"/>
    </row>
    <row r="463" spans="2:2">
      <c r="B463" s="953"/>
    </row>
    <row r="464" spans="2:2">
      <c r="B464" s="953"/>
    </row>
    <row r="465" spans="2:2">
      <c r="B465" s="953"/>
    </row>
    <row r="466" spans="2:2">
      <c r="B466" s="953"/>
    </row>
    <row r="467" spans="2:2">
      <c r="B467" s="953"/>
    </row>
    <row r="468" spans="2:2">
      <c r="B468" s="953"/>
    </row>
    <row r="469" spans="2:2">
      <c r="B469" s="953"/>
    </row>
    <row r="470" spans="2:2">
      <c r="B470" s="953"/>
    </row>
    <row r="471" spans="2:2">
      <c r="B471" s="953"/>
    </row>
    <row r="472" spans="2:2">
      <c r="B472" s="953"/>
    </row>
    <row r="473" spans="2:2">
      <c r="B473" s="953"/>
    </row>
    <row r="474" spans="2:2">
      <c r="B474" s="953"/>
    </row>
    <row r="475" spans="2:2">
      <c r="B475" s="953"/>
    </row>
    <row r="476" spans="2:2">
      <c r="B476" s="953"/>
    </row>
    <row r="477" spans="2:2">
      <c r="B477" s="953"/>
    </row>
    <row r="478" spans="2:2">
      <c r="B478" s="953"/>
    </row>
    <row r="479" spans="2:2">
      <c r="B479" s="953"/>
    </row>
    <row r="480" spans="2:2">
      <c r="B480" s="953"/>
    </row>
    <row r="481" spans="1:5">
      <c r="B481" s="953"/>
    </row>
    <row r="482" spans="1:5">
      <c r="B482" s="953"/>
    </row>
    <row r="483" spans="1:5">
      <c r="B483" s="953"/>
    </row>
    <row r="484" spans="1:5">
      <c r="B484" s="953"/>
    </row>
    <row r="485" spans="1:5">
      <c r="B485" s="953"/>
    </row>
    <row r="486" spans="1:5" s="69" customFormat="1">
      <c r="A486" s="936"/>
      <c r="E486" s="937"/>
    </row>
    <row r="487" spans="1:5">
      <c r="B487" s="953"/>
    </row>
    <row r="488" spans="1:5">
      <c r="B488" s="953"/>
    </row>
    <row r="489" spans="1:5">
      <c r="B489" s="953"/>
    </row>
    <row r="490" spans="1:5">
      <c r="B490" s="953"/>
    </row>
    <row r="491" spans="1:5">
      <c r="B491" s="953"/>
    </row>
    <row r="492" spans="1:5">
      <c r="B492" s="953"/>
    </row>
    <row r="493" spans="1:5">
      <c r="B493" s="953"/>
    </row>
    <row r="494" spans="1:5">
      <c r="B494" s="953"/>
    </row>
    <row r="495" spans="1:5">
      <c r="B495" s="953"/>
    </row>
    <row r="496" spans="1:5">
      <c r="B496" s="953"/>
    </row>
    <row r="497" spans="1:38">
      <c r="B497" s="953"/>
    </row>
    <row r="498" spans="1:38">
      <c r="B498" s="953"/>
    </row>
    <row r="499" spans="1:38">
      <c r="B499" s="953"/>
    </row>
    <row r="500" spans="1:38">
      <c r="B500" s="953"/>
    </row>
    <row r="501" spans="1:38">
      <c r="B501" s="953"/>
    </row>
    <row r="502" spans="1:38">
      <c r="B502" s="953"/>
    </row>
    <row r="503" spans="1:38">
      <c r="A503" s="936"/>
      <c r="B503" s="69"/>
      <c r="C503" s="69"/>
      <c r="D503" s="69"/>
      <c r="E503" s="937"/>
    </row>
    <row r="504" spans="1:38">
      <c r="B504" s="953"/>
    </row>
    <row r="505" spans="1:38">
      <c r="B505" s="953"/>
    </row>
    <row r="506" spans="1:38">
      <c r="B506" s="953"/>
    </row>
    <row r="507" spans="1:38">
      <c r="B507" s="953"/>
    </row>
    <row r="508" spans="1:38">
      <c r="A508" s="940"/>
      <c r="B508" s="953"/>
    </row>
    <row r="510" spans="1:38" s="1060" customFormat="1">
      <c r="A510" s="1058" t="s">
        <v>19</v>
      </c>
      <c r="B510" s="1060" t="s">
        <v>3472</v>
      </c>
      <c r="C510" s="1060" t="s">
        <v>3318</v>
      </c>
      <c r="E510" s="1061"/>
      <c r="U510" s="253"/>
      <c r="AJ510" s="253"/>
      <c r="AK510" s="253"/>
      <c r="AL510" s="253"/>
    </row>
    <row r="511" spans="1:38" s="953" customFormat="1">
      <c r="A511" s="940"/>
      <c r="E511" s="954"/>
      <c r="AK511" s="69"/>
      <c r="AL511" s="69"/>
    </row>
    <row r="512" spans="1:38" s="953" customFormat="1">
      <c r="A512" s="940"/>
      <c r="E512" s="954"/>
      <c r="AK512" s="69"/>
      <c r="AL512" s="69"/>
    </row>
    <row r="513" spans="1:38" s="953" customFormat="1">
      <c r="A513" s="940"/>
      <c r="E513" s="954"/>
      <c r="AK513" s="69"/>
      <c r="AL513" s="69"/>
    </row>
    <row r="514" spans="1:38" s="953" customFormat="1">
      <c r="A514" s="940"/>
      <c r="C514" s="99"/>
      <c r="D514" s="99"/>
      <c r="E514" s="954"/>
      <c r="AK514" s="69"/>
      <c r="AL514" s="69"/>
    </row>
    <row r="515" spans="1:38" s="953" customFormat="1">
      <c r="A515" s="940"/>
      <c r="C515" s="99"/>
      <c r="D515" s="99"/>
      <c r="E515" s="954"/>
      <c r="AK515" s="69"/>
      <c r="AL515" s="69"/>
    </row>
    <row r="516" spans="1:38" s="953" customFormat="1">
      <c r="A516" s="940"/>
      <c r="C516" s="99"/>
      <c r="D516" s="99"/>
      <c r="E516" s="954"/>
      <c r="AK516" s="69"/>
      <c r="AL516" s="69"/>
    </row>
    <row r="517" spans="1:38" s="953" customFormat="1">
      <c r="A517" s="940"/>
      <c r="E517" s="954"/>
      <c r="AK517" s="69"/>
      <c r="AL517" s="69"/>
    </row>
    <row r="518" spans="1:38" s="953" customFormat="1">
      <c r="A518" s="940"/>
      <c r="C518" s="99"/>
      <c r="D518" s="99"/>
      <c r="E518" s="954"/>
      <c r="AK518" s="69"/>
      <c r="AL518" s="69"/>
    </row>
    <row r="519" spans="1:38" s="953" customFormat="1">
      <c r="A519" s="940"/>
      <c r="C519" s="99"/>
      <c r="E519" s="954"/>
      <c r="AK519" s="69"/>
      <c r="AL519" s="69"/>
    </row>
    <row r="520" spans="1:38" s="953" customFormat="1">
      <c r="A520" s="940"/>
      <c r="C520" s="99"/>
      <c r="D520" s="99"/>
      <c r="E520" s="954"/>
      <c r="AK520" s="69"/>
      <c r="AL520" s="69"/>
    </row>
    <row r="521" spans="1:38" s="953" customFormat="1">
      <c r="A521" s="940"/>
      <c r="C521" s="99"/>
      <c r="E521" s="954"/>
      <c r="AK521" s="69"/>
      <c r="AL521" s="69"/>
    </row>
    <row r="522" spans="1:38" s="953" customFormat="1">
      <c r="A522" s="940"/>
      <c r="C522" s="99"/>
      <c r="E522" s="954"/>
      <c r="AK522" s="69"/>
      <c r="AL522" s="69"/>
    </row>
    <row r="523" spans="1:38" s="953" customFormat="1">
      <c r="A523" s="940"/>
      <c r="C523" s="99"/>
      <c r="E523" s="954"/>
      <c r="AK523" s="69"/>
      <c r="AL523" s="69"/>
    </row>
    <row r="524" spans="1:38" s="953" customFormat="1">
      <c r="A524" s="940"/>
      <c r="C524" s="99"/>
      <c r="D524" s="99"/>
      <c r="E524" s="954"/>
      <c r="AK524" s="69"/>
      <c r="AL524" s="69"/>
    </row>
    <row r="525" spans="1:38" s="953" customFormat="1">
      <c r="A525" s="940"/>
      <c r="E525" s="954"/>
      <c r="AK525" s="69"/>
      <c r="AL525" s="69"/>
    </row>
    <row r="526" spans="1:38" s="953" customFormat="1">
      <c r="A526" s="940"/>
      <c r="E526" s="954"/>
      <c r="AK526" s="69"/>
      <c r="AL526" s="69"/>
    </row>
    <row r="527" spans="1:38" s="953" customFormat="1">
      <c r="A527" s="940"/>
      <c r="E527" s="954"/>
      <c r="AK527" s="69"/>
      <c r="AL527" s="69"/>
    </row>
    <row r="528" spans="1:38" s="953" customFormat="1" ht="13.5" customHeight="1">
      <c r="A528" s="940"/>
      <c r="C528" s="99"/>
      <c r="D528" s="99"/>
      <c r="E528" s="954"/>
      <c r="AK528" s="69"/>
      <c r="AL528" s="69"/>
    </row>
    <row r="529" spans="1:38" s="953" customFormat="1" ht="13.5" customHeight="1">
      <c r="A529" s="940"/>
      <c r="C529" s="99"/>
      <c r="D529" s="99"/>
      <c r="E529" s="954"/>
      <c r="AK529" s="69"/>
      <c r="AL529" s="69"/>
    </row>
    <row r="530" spans="1:38" s="953" customFormat="1" ht="13.5" customHeight="1">
      <c r="A530" s="940"/>
      <c r="C530" s="99"/>
      <c r="D530" s="99"/>
      <c r="E530" s="954"/>
      <c r="AK530" s="69"/>
      <c r="AL530" s="69"/>
    </row>
    <row r="531" spans="1:38" s="953" customFormat="1" ht="13.5" customHeight="1">
      <c r="A531" s="940"/>
      <c r="C531" s="99"/>
      <c r="D531" s="99"/>
      <c r="E531" s="954"/>
      <c r="AK531" s="69"/>
      <c r="AL531" s="69"/>
    </row>
    <row r="532" spans="1:38" s="953" customFormat="1" ht="13.5" customHeight="1">
      <c r="A532" s="940"/>
      <c r="E532" s="954"/>
      <c r="AK532" s="69"/>
      <c r="AL532" s="69"/>
    </row>
    <row r="533" spans="1:38" s="953" customFormat="1" ht="13.5" customHeight="1">
      <c r="A533" s="940"/>
      <c r="C533" s="99"/>
      <c r="D533" s="99"/>
      <c r="E533" s="954"/>
      <c r="AK533" s="69"/>
      <c r="AL533" s="69"/>
    </row>
    <row r="534" spans="1:38" s="953" customFormat="1" ht="13.5" customHeight="1">
      <c r="A534" s="940"/>
      <c r="C534" s="99"/>
      <c r="D534" s="99"/>
      <c r="E534" s="954"/>
      <c r="AK534" s="69"/>
      <c r="AL534" s="69"/>
    </row>
    <row r="535" spans="1:38" s="953" customFormat="1" ht="13.5" customHeight="1">
      <c r="A535" s="940"/>
      <c r="C535" s="99"/>
      <c r="D535" s="99"/>
      <c r="E535" s="954"/>
      <c r="AK535" s="69"/>
      <c r="AL535" s="69"/>
    </row>
    <row r="536" spans="1:38" s="953" customFormat="1" ht="13.5" customHeight="1">
      <c r="A536" s="940"/>
      <c r="C536" s="99"/>
      <c r="D536" s="99"/>
      <c r="E536" s="954"/>
      <c r="AK536" s="69"/>
      <c r="AL536" s="69"/>
    </row>
    <row r="537" spans="1:38" s="953" customFormat="1" ht="13.5" customHeight="1">
      <c r="A537" s="940"/>
      <c r="C537" s="99"/>
      <c r="D537" s="99"/>
      <c r="E537" s="954"/>
      <c r="AK537" s="69"/>
      <c r="AL537" s="69"/>
    </row>
    <row r="538" spans="1:38" s="953" customFormat="1" ht="13.5" customHeight="1">
      <c r="A538" s="940"/>
      <c r="C538" s="99"/>
      <c r="D538" s="99"/>
      <c r="E538" s="954"/>
      <c r="AK538" s="69"/>
      <c r="AL538" s="69"/>
    </row>
    <row r="539" spans="1:38" s="953" customFormat="1" ht="13.5" customHeight="1">
      <c r="A539" s="940"/>
      <c r="C539" s="99"/>
      <c r="D539" s="99"/>
      <c r="E539" s="954"/>
      <c r="AK539" s="69"/>
      <c r="AL539" s="69"/>
    </row>
    <row r="540" spans="1:38" s="953" customFormat="1" ht="13.5" customHeight="1">
      <c r="A540" s="940"/>
      <c r="C540" s="99"/>
      <c r="D540" s="99"/>
      <c r="E540" s="954"/>
      <c r="AK540" s="69"/>
      <c r="AL540" s="69"/>
    </row>
    <row r="541" spans="1:38" s="953" customFormat="1" ht="13.5" customHeight="1">
      <c r="A541" s="940"/>
      <c r="C541" s="99"/>
      <c r="D541" s="99"/>
      <c r="E541" s="954"/>
      <c r="AK541" s="69"/>
      <c r="AL541" s="69"/>
    </row>
    <row r="542" spans="1:38" s="953" customFormat="1" ht="13.5" customHeight="1">
      <c r="A542" s="940"/>
      <c r="C542" s="99"/>
      <c r="D542" s="99"/>
      <c r="E542" s="954"/>
      <c r="AK542" s="69"/>
      <c r="AL542" s="69"/>
    </row>
    <row r="543" spans="1:38" s="953" customFormat="1" ht="13.5" customHeight="1">
      <c r="A543" s="940"/>
      <c r="E543" s="954"/>
      <c r="AK543" s="69"/>
      <c r="AL543" s="69"/>
    </row>
    <row r="544" spans="1:38" s="953" customFormat="1" ht="13.5" customHeight="1">
      <c r="A544" s="940"/>
      <c r="E544" s="954"/>
      <c r="AK544" s="69"/>
      <c r="AL544" s="69"/>
    </row>
    <row r="545" spans="1:38" s="953" customFormat="1" ht="13.5" customHeight="1">
      <c r="A545" s="940"/>
      <c r="E545" s="954"/>
      <c r="AK545" s="69"/>
      <c r="AL545" s="69"/>
    </row>
    <row r="546" spans="1:38" s="953" customFormat="1" ht="13.5" customHeight="1">
      <c r="A546" s="940"/>
      <c r="C546" s="99"/>
      <c r="D546" s="99"/>
      <c r="E546" s="954"/>
      <c r="AK546" s="69"/>
      <c r="AL546" s="69"/>
    </row>
    <row r="547" spans="1:38" s="953" customFormat="1" ht="13.5" customHeight="1">
      <c r="A547" s="940"/>
      <c r="C547" s="99"/>
      <c r="D547" s="99"/>
      <c r="E547" s="954"/>
      <c r="AK547" s="69"/>
      <c r="AL547" s="69"/>
    </row>
    <row r="548" spans="1:38" s="953" customFormat="1" ht="13.5" customHeight="1">
      <c r="A548" s="940"/>
      <c r="C548" s="99"/>
      <c r="D548" s="99"/>
      <c r="E548" s="954"/>
      <c r="AK548" s="69"/>
      <c r="AL548" s="69"/>
    </row>
    <row r="549" spans="1:38" s="953" customFormat="1" ht="13.5" customHeight="1">
      <c r="A549" s="940"/>
      <c r="C549" s="99"/>
      <c r="D549" s="99"/>
      <c r="E549" s="954"/>
      <c r="AK549" s="69"/>
      <c r="AL549" s="69"/>
    </row>
    <row r="550" spans="1:38" s="953" customFormat="1" ht="13.5" customHeight="1">
      <c r="A550" s="940"/>
      <c r="C550" s="99"/>
      <c r="D550" s="99"/>
      <c r="E550" s="954"/>
      <c r="AK550" s="69"/>
      <c r="AL550" s="69"/>
    </row>
    <row r="551" spans="1:38" s="953" customFormat="1" ht="13.5" customHeight="1">
      <c r="A551" s="940"/>
      <c r="C551" s="99"/>
      <c r="D551" s="99"/>
      <c r="E551" s="954"/>
      <c r="AK551" s="69"/>
      <c r="AL551" s="69"/>
    </row>
    <row r="552" spans="1:38" s="953" customFormat="1" ht="13.5" customHeight="1">
      <c r="A552" s="940"/>
      <c r="C552" s="99"/>
      <c r="D552" s="99"/>
      <c r="E552" s="954"/>
      <c r="AK552" s="69"/>
      <c r="AL552" s="69"/>
    </row>
    <row r="553" spans="1:38" s="953" customFormat="1" ht="13.5" customHeight="1">
      <c r="A553" s="940"/>
      <c r="E553" s="954"/>
      <c r="AK553" s="69"/>
      <c r="AL553" s="69"/>
    </row>
    <row r="554" spans="1:38" s="953" customFormat="1" ht="13.5" customHeight="1">
      <c r="A554" s="940"/>
      <c r="D554" s="99"/>
      <c r="E554" s="954"/>
      <c r="AK554" s="69"/>
      <c r="AL554" s="69"/>
    </row>
    <row r="555" spans="1:38" s="953" customFormat="1" ht="13.5" customHeight="1">
      <c r="A555" s="940"/>
      <c r="B555" s="69"/>
      <c r="C555" s="69"/>
      <c r="D555" s="69"/>
      <c r="E555" s="937"/>
      <c r="AK555" s="69"/>
      <c r="AL555" s="69"/>
    </row>
    <row r="556" spans="1:38" s="953" customFormat="1" ht="13.5" customHeight="1">
      <c r="A556" s="940"/>
      <c r="D556" s="99"/>
      <c r="E556" s="954"/>
      <c r="AK556" s="69"/>
      <c r="AL556" s="69"/>
    </row>
    <row r="557" spans="1:38" s="953" customFormat="1" ht="13.5" customHeight="1">
      <c r="A557" s="940"/>
      <c r="E557" s="954"/>
      <c r="AK557" s="69"/>
      <c r="AL557" s="69"/>
    </row>
    <row r="558" spans="1:38" s="953" customFormat="1" ht="13.5" customHeight="1">
      <c r="A558" s="940"/>
      <c r="C558" s="99"/>
      <c r="D558" s="99"/>
      <c r="E558" s="954"/>
      <c r="AK558" s="69"/>
      <c r="AL558" s="69"/>
    </row>
    <row r="559" spans="1:38" s="953" customFormat="1" ht="13.5" customHeight="1">
      <c r="A559" s="940"/>
      <c r="E559" s="954"/>
      <c r="AK559" s="69"/>
      <c r="AL559" s="69"/>
    </row>
    <row r="560" spans="1:38" s="953" customFormat="1" ht="13.5" customHeight="1">
      <c r="A560" s="940"/>
      <c r="D560" s="99"/>
      <c r="E560" s="954"/>
      <c r="AK560" s="69"/>
      <c r="AL560" s="69"/>
    </row>
    <row r="561" spans="1:38" s="953" customFormat="1" ht="13.5" customHeight="1">
      <c r="A561" s="940"/>
      <c r="C561" s="99"/>
      <c r="D561" s="99"/>
      <c r="E561" s="954"/>
      <c r="AK561" s="69"/>
      <c r="AL561" s="69"/>
    </row>
    <row r="562" spans="1:38" s="953" customFormat="1" ht="13.5" customHeight="1">
      <c r="A562" s="940"/>
      <c r="C562" s="99"/>
      <c r="D562" s="99"/>
      <c r="E562" s="954"/>
      <c r="AK562" s="69"/>
      <c r="AL562" s="69"/>
    </row>
    <row r="563" spans="1:38" s="953" customFormat="1" ht="13.5" customHeight="1">
      <c r="A563" s="940"/>
      <c r="C563" s="99"/>
      <c r="D563" s="99"/>
      <c r="E563" s="954"/>
      <c r="AK563" s="69"/>
      <c r="AL563" s="69"/>
    </row>
    <row r="564" spans="1:38" s="953" customFormat="1" ht="13.5" customHeight="1">
      <c r="A564" s="940"/>
      <c r="C564" s="99"/>
      <c r="D564" s="99"/>
      <c r="E564" s="954"/>
      <c r="AK564" s="69"/>
      <c r="AL564" s="69"/>
    </row>
    <row r="565" spans="1:38" s="956" customFormat="1" ht="13.5" customHeight="1">
      <c r="A565" s="978"/>
      <c r="C565" s="99"/>
      <c r="D565" s="1052"/>
      <c r="E565" s="979"/>
      <c r="AK565" s="980"/>
      <c r="AL565" s="980"/>
    </row>
    <row r="566" spans="1:38" s="953" customFormat="1" ht="13.5" customHeight="1">
      <c r="A566" s="940"/>
      <c r="C566" s="99"/>
      <c r="D566" s="99"/>
      <c r="E566" s="954"/>
      <c r="AK566" s="69"/>
      <c r="AL566" s="69"/>
    </row>
    <row r="567" spans="1:38" s="953" customFormat="1" ht="13.5" customHeight="1">
      <c r="A567" s="940"/>
      <c r="C567" s="99"/>
      <c r="D567" s="99"/>
      <c r="E567" s="954"/>
      <c r="AK567" s="69"/>
      <c r="AL567" s="69"/>
    </row>
    <row r="568" spans="1:38" s="953" customFormat="1" ht="13.5" customHeight="1">
      <c r="A568" s="940"/>
      <c r="C568" s="99"/>
      <c r="D568" s="99"/>
      <c r="E568" s="954"/>
      <c r="AK568" s="69"/>
      <c r="AL568" s="69"/>
    </row>
    <row r="569" spans="1:38" s="953" customFormat="1" ht="13.5" customHeight="1">
      <c r="A569" s="940"/>
      <c r="C569" s="99"/>
      <c r="D569" s="99"/>
      <c r="E569" s="954"/>
      <c r="AK569" s="69"/>
      <c r="AL569" s="69"/>
    </row>
    <row r="570" spans="1:38" s="953" customFormat="1" ht="13.5" customHeight="1">
      <c r="A570" s="940"/>
      <c r="C570" s="99"/>
      <c r="D570" s="99"/>
      <c r="E570" s="954"/>
      <c r="AK570" s="69"/>
      <c r="AL570" s="69"/>
    </row>
    <row r="571" spans="1:38" s="953" customFormat="1" ht="13.5" customHeight="1">
      <c r="A571" s="940"/>
      <c r="C571" s="99"/>
      <c r="D571" s="99"/>
      <c r="E571" s="954"/>
      <c r="AK571" s="69"/>
      <c r="AL571" s="69"/>
    </row>
    <row r="572" spans="1:38" s="953" customFormat="1" ht="13.5" customHeight="1">
      <c r="A572" s="940"/>
      <c r="C572" s="99"/>
      <c r="D572" s="99"/>
      <c r="E572" s="954"/>
      <c r="AK572" s="69"/>
      <c r="AL572" s="69"/>
    </row>
    <row r="573" spans="1:38" s="953" customFormat="1" ht="13.5" customHeight="1">
      <c r="A573" s="940"/>
      <c r="C573" s="99"/>
      <c r="D573" s="99"/>
      <c r="E573" s="954"/>
      <c r="AK573" s="69"/>
      <c r="AL573" s="69"/>
    </row>
    <row r="574" spans="1:38" s="953" customFormat="1" ht="13.5" customHeight="1">
      <c r="A574" s="940"/>
      <c r="C574" s="99"/>
      <c r="D574" s="99"/>
      <c r="E574" s="954"/>
      <c r="AK574" s="69"/>
      <c r="AL574" s="69"/>
    </row>
    <row r="575" spans="1:38" s="953" customFormat="1" ht="13.5" customHeight="1">
      <c r="A575" s="940"/>
      <c r="C575" s="99"/>
      <c r="D575" s="99"/>
      <c r="E575" s="954"/>
      <c r="AK575" s="69"/>
      <c r="AL575" s="69"/>
    </row>
    <row r="576" spans="1:38" s="953" customFormat="1" ht="13.5" customHeight="1">
      <c r="A576" s="940"/>
      <c r="C576" s="99"/>
      <c r="D576" s="99"/>
      <c r="E576" s="954"/>
      <c r="AK576" s="69"/>
      <c r="AL576" s="69"/>
    </row>
    <row r="577" spans="1:38" s="953" customFormat="1" ht="13.5" customHeight="1">
      <c r="A577" s="940"/>
      <c r="C577" s="99"/>
      <c r="D577" s="99"/>
      <c r="E577" s="954"/>
      <c r="AK577" s="69"/>
      <c r="AL577" s="69"/>
    </row>
    <row r="578" spans="1:38" s="953" customFormat="1" ht="13.5" customHeight="1">
      <c r="A578" s="940"/>
      <c r="C578" s="99"/>
      <c r="D578" s="99"/>
      <c r="E578" s="954"/>
      <c r="AK578" s="69"/>
      <c r="AL578" s="69"/>
    </row>
    <row r="579" spans="1:38" s="953" customFormat="1" ht="13.5" customHeight="1">
      <c r="A579" s="940"/>
      <c r="C579" s="99"/>
      <c r="D579" s="99"/>
      <c r="E579" s="954"/>
      <c r="AK579" s="69"/>
      <c r="AL579" s="69"/>
    </row>
    <row r="580" spans="1:38" s="953" customFormat="1" ht="13.5" customHeight="1">
      <c r="A580" s="940"/>
      <c r="C580" s="99"/>
      <c r="D580" s="99"/>
      <c r="E580" s="954"/>
      <c r="AK580" s="69"/>
      <c r="AL580" s="69"/>
    </row>
    <row r="581" spans="1:38" s="953" customFormat="1" ht="13.5" customHeight="1">
      <c r="A581" s="940"/>
      <c r="D581" s="99"/>
      <c r="E581" s="954"/>
      <c r="AK581" s="69"/>
      <c r="AL581" s="69"/>
    </row>
    <row r="582" spans="1:38" s="953" customFormat="1" ht="13.5" customHeight="1">
      <c r="A582" s="940"/>
      <c r="D582" s="99"/>
      <c r="E582" s="954"/>
      <c r="AK582" s="69"/>
      <c r="AL582" s="69"/>
    </row>
    <row r="583" spans="1:38" s="69" customFormat="1" ht="13.5" customHeight="1">
      <c r="A583" s="936"/>
      <c r="E583" s="937"/>
    </row>
    <row r="584" spans="1:38" s="953" customFormat="1" ht="13.5" customHeight="1">
      <c r="A584" s="940"/>
      <c r="C584" s="99"/>
      <c r="D584" s="99"/>
      <c r="E584" s="954"/>
      <c r="AK584" s="69"/>
      <c r="AL584" s="69"/>
    </row>
    <row r="585" spans="1:38" s="953" customFormat="1" ht="13.5" customHeight="1">
      <c r="A585" s="940"/>
      <c r="C585" s="99"/>
      <c r="D585" s="99"/>
      <c r="E585" s="954"/>
      <c r="AK585" s="69"/>
      <c r="AL585" s="69"/>
    </row>
    <row r="586" spans="1:38" s="953" customFormat="1" ht="13.5" customHeight="1">
      <c r="A586" s="940"/>
      <c r="C586" s="99"/>
      <c r="D586" s="99"/>
      <c r="E586" s="954"/>
      <c r="AK586" s="69"/>
      <c r="AL586" s="69"/>
    </row>
    <row r="587" spans="1:38" s="953" customFormat="1" ht="13.5" customHeight="1">
      <c r="A587" s="940"/>
      <c r="C587" s="99"/>
      <c r="D587" s="99"/>
      <c r="E587" s="954"/>
      <c r="AK587" s="69"/>
      <c r="AL587" s="69"/>
    </row>
    <row r="588" spans="1:38" s="953" customFormat="1" ht="13.5" customHeight="1">
      <c r="A588" s="940"/>
      <c r="C588" s="99"/>
      <c r="D588" s="99"/>
      <c r="E588" s="954"/>
      <c r="AK588" s="69"/>
      <c r="AL588" s="69"/>
    </row>
    <row r="589" spans="1:38" s="953" customFormat="1" ht="13.5" customHeight="1">
      <c r="A589" s="940"/>
      <c r="C589" s="99"/>
      <c r="D589" s="99"/>
      <c r="E589" s="954"/>
      <c r="AK589" s="69"/>
      <c r="AL589" s="69"/>
    </row>
    <row r="590" spans="1:38" s="953" customFormat="1" ht="13.5" customHeight="1">
      <c r="A590" s="940"/>
      <c r="C590" s="99"/>
      <c r="D590" s="99"/>
      <c r="E590" s="954"/>
      <c r="AK590" s="69"/>
      <c r="AL590" s="69"/>
    </row>
    <row r="591" spans="1:38" s="953" customFormat="1" ht="13.5" customHeight="1">
      <c r="A591" s="940"/>
      <c r="C591" s="99"/>
      <c r="D591" s="99"/>
      <c r="E591" s="954"/>
      <c r="AK591" s="69"/>
      <c r="AL591" s="69"/>
    </row>
    <row r="592" spans="1:38" s="953" customFormat="1" ht="13.5" customHeight="1">
      <c r="A592" s="940"/>
      <c r="C592" s="99"/>
      <c r="D592" s="99"/>
      <c r="E592" s="954"/>
      <c r="AK592" s="69"/>
      <c r="AL592" s="69"/>
    </row>
    <row r="593" spans="1:38" s="953" customFormat="1" ht="13.5" customHeight="1">
      <c r="A593" s="940"/>
      <c r="C593" s="99"/>
      <c r="D593" s="99"/>
      <c r="E593" s="954"/>
      <c r="AK593" s="69"/>
      <c r="AL593" s="69"/>
    </row>
    <row r="594" spans="1:38" s="953" customFormat="1" ht="13.5" customHeight="1">
      <c r="A594" s="940"/>
      <c r="C594" s="99"/>
      <c r="D594" s="99"/>
      <c r="E594" s="954"/>
      <c r="AK594" s="69"/>
      <c r="AL594" s="69"/>
    </row>
    <row r="595" spans="1:38" s="953" customFormat="1" ht="13.5" customHeight="1">
      <c r="A595" s="940"/>
      <c r="C595" s="99"/>
      <c r="D595" s="99"/>
      <c r="E595" s="954"/>
      <c r="AK595" s="69"/>
      <c r="AL595" s="69"/>
    </row>
    <row r="596" spans="1:38" s="953" customFormat="1" ht="13.5" customHeight="1">
      <c r="A596" s="940"/>
      <c r="C596" s="99"/>
      <c r="D596" s="99"/>
      <c r="E596" s="954"/>
      <c r="AK596" s="69"/>
      <c r="AL596" s="69"/>
    </row>
    <row r="597" spans="1:38" s="953" customFormat="1" ht="13.5" customHeight="1">
      <c r="A597" s="940"/>
      <c r="C597" s="99"/>
      <c r="D597" s="99"/>
      <c r="E597" s="954"/>
      <c r="AK597" s="69"/>
      <c r="AL597" s="69"/>
    </row>
    <row r="598" spans="1:38" s="953" customFormat="1" ht="13.5" customHeight="1">
      <c r="A598" s="940"/>
      <c r="C598" s="99"/>
      <c r="D598" s="99"/>
      <c r="E598" s="954"/>
      <c r="AK598" s="69"/>
      <c r="AL598" s="69"/>
    </row>
    <row r="599" spans="1:38" s="953" customFormat="1" ht="13.5" customHeight="1">
      <c r="A599" s="940"/>
      <c r="C599" s="99"/>
      <c r="D599" s="99"/>
      <c r="E599" s="954"/>
      <c r="AK599" s="69"/>
      <c r="AL599" s="69"/>
    </row>
    <row r="600" spans="1:38" s="953" customFormat="1" ht="13.5" customHeight="1">
      <c r="A600" s="940"/>
      <c r="C600" s="99"/>
      <c r="D600" s="99"/>
      <c r="E600" s="954"/>
      <c r="AK600" s="69"/>
      <c r="AL600" s="69"/>
    </row>
    <row r="601" spans="1:38" s="953" customFormat="1" ht="13.5" customHeight="1">
      <c r="A601" s="940"/>
      <c r="C601" s="99"/>
      <c r="D601" s="99"/>
      <c r="E601" s="954"/>
      <c r="AK601" s="69"/>
      <c r="AL601" s="69"/>
    </row>
    <row r="602" spans="1:38" s="953" customFormat="1" ht="13.5" customHeight="1">
      <c r="A602" s="940"/>
      <c r="C602" s="99"/>
      <c r="D602" s="99"/>
      <c r="E602" s="954"/>
      <c r="AK602" s="69"/>
      <c r="AL602" s="69"/>
    </row>
    <row r="603" spans="1:38" s="953" customFormat="1" ht="13.5" customHeight="1">
      <c r="A603" s="940"/>
      <c r="C603" s="99"/>
      <c r="D603" s="99"/>
      <c r="E603" s="954"/>
      <c r="AK603" s="69"/>
      <c r="AL603" s="69"/>
    </row>
    <row r="604" spans="1:38" s="953" customFormat="1" ht="13.5" customHeight="1">
      <c r="A604" s="940"/>
      <c r="C604" s="99"/>
      <c r="D604" s="99"/>
      <c r="E604" s="954"/>
      <c r="AK604" s="69"/>
      <c r="AL604" s="69"/>
    </row>
    <row r="605" spans="1:38" s="953" customFormat="1" ht="13.5" customHeight="1">
      <c r="A605" s="940"/>
      <c r="C605" s="99"/>
      <c r="D605" s="99"/>
      <c r="E605" s="954"/>
      <c r="AK605" s="69"/>
      <c r="AL605" s="69"/>
    </row>
    <row r="606" spans="1:38" s="953" customFormat="1" ht="13.5" customHeight="1">
      <c r="A606" s="940"/>
      <c r="C606" s="99"/>
      <c r="D606" s="99"/>
      <c r="E606" s="954"/>
      <c r="AK606" s="69"/>
      <c r="AL606" s="69"/>
    </row>
    <row r="607" spans="1:38" s="953" customFormat="1" ht="13.5" customHeight="1">
      <c r="A607" s="940"/>
      <c r="C607" s="99"/>
      <c r="D607" s="99"/>
      <c r="E607" s="954"/>
      <c r="AK607" s="69"/>
      <c r="AL607" s="69"/>
    </row>
    <row r="608" spans="1:38" s="69" customFormat="1" ht="13.5" customHeight="1">
      <c r="A608" s="936"/>
      <c r="E608" s="937"/>
    </row>
    <row r="609" spans="1:38" s="953" customFormat="1" ht="13.5" customHeight="1">
      <c r="A609" s="940"/>
      <c r="C609" s="99"/>
      <c r="D609" s="99"/>
      <c r="E609" s="954"/>
      <c r="AK609" s="69"/>
      <c r="AL609" s="69"/>
    </row>
    <row r="610" spans="1:38" s="953" customFormat="1" ht="13.5" customHeight="1">
      <c r="A610" s="940"/>
      <c r="C610" s="99"/>
      <c r="D610" s="99"/>
      <c r="E610" s="954"/>
      <c r="AK610" s="69"/>
      <c r="AL610" s="69"/>
    </row>
    <row r="611" spans="1:38" s="953" customFormat="1" ht="13.5" customHeight="1">
      <c r="A611" s="940"/>
      <c r="C611" s="99"/>
      <c r="D611" s="99"/>
      <c r="E611" s="954"/>
      <c r="AK611" s="69"/>
      <c r="AL611" s="69"/>
    </row>
    <row r="612" spans="1:38" s="953" customFormat="1" ht="13.5" customHeight="1">
      <c r="A612" s="940"/>
      <c r="C612" s="99"/>
      <c r="D612" s="99"/>
      <c r="E612" s="954"/>
      <c r="AK612" s="69"/>
      <c r="AL612" s="69"/>
    </row>
    <row r="613" spans="1:38" s="953" customFormat="1" ht="13.5" customHeight="1">
      <c r="A613" s="940"/>
      <c r="C613" s="99"/>
      <c r="D613" s="99"/>
      <c r="E613" s="954"/>
      <c r="AK613" s="69"/>
      <c r="AL613" s="69"/>
    </row>
    <row r="614" spans="1:38" s="953" customFormat="1" ht="13.5" customHeight="1">
      <c r="A614" s="940"/>
      <c r="C614" s="99"/>
      <c r="D614" s="99"/>
      <c r="E614" s="954"/>
      <c r="AK614" s="69"/>
      <c r="AL614" s="69"/>
    </row>
    <row r="615" spans="1:38" s="953" customFormat="1" ht="13.5" customHeight="1">
      <c r="A615" s="940"/>
      <c r="C615" s="99"/>
      <c r="D615" s="99"/>
      <c r="E615" s="954"/>
      <c r="AK615" s="69"/>
      <c r="AL615" s="69"/>
    </row>
    <row r="616" spans="1:38" s="953" customFormat="1" ht="13.5" customHeight="1">
      <c r="A616" s="940"/>
      <c r="C616" s="99"/>
      <c r="D616" s="99"/>
      <c r="E616" s="954"/>
      <c r="AK616" s="69"/>
      <c r="AL616" s="69"/>
    </row>
    <row r="617" spans="1:38" s="953" customFormat="1" ht="13.5" customHeight="1">
      <c r="A617" s="940"/>
      <c r="C617" s="99"/>
      <c r="D617" s="99"/>
      <c r="E617" s="954"/>
      <c r="AK617" s="69"/>
      <c r="AL617" s="69"/>
    </row>
    <row r="618" spans="1:38" s="953" customFormat="1" ht="13.5" customHeight="1">
      <c r="A618" s="940"/>
      <c r="C618" s="99"/>
      <c r="D618" s="99"/>
      <c r="E618" s="954"/>
      <c r="AK618" s="69"/>
      <c r="AL618" s="69"/>
    </row>
    <row r="619" spans="1:38" s="953" customFormat="1" ht="13.5" customHeight="1">
      <c r="A619" s="940"/>
      <c r="C619" s="99"/>
      <c r="D619" s="99"/>
      <c r="E619" s="954"/>
      <c r="AK619" s="69"/>
      <c r="AL619" s="69"/>
    </row>
    <row r="620" spans="1:38" s="953" customFormat="1" ht="13.5" customHeight="1">
      <c r="A620" s="940"/>
      <c r="C620" s="99"/>
      <c r="D620" s="99"/>
      <c r="E620" s="954"/>
      <c r="AK620" s="69"/>
      <c r="AL620" s="69"/>
    </row>
    <row r="621" spans="1:38" s="953" customFormat="1" ht="13.5" customHeight="1">
      <c r="A621" s="940"/>
      <c r="C621" s="99"/>
      <c r="D621" s="99"/>
      <c r="E621" s="954"/>
      <c r="AK621" s="69"/>
      <c r="AL621" s="69"/>
    </row>
    <row r="622" spans="1:38" s="953" customFormat="1" ht="13.5" customHeight="1">
      <c r="A622" s="940"/>
      <c r="C622" s="99"/>
      <c r="D622" s="99"/>
      <c r="E622" s="954"/>
      <c r="AK622" s="69"/>
      <c r="AL622" s="69"/>
    </row>
    <row r="623" spans="1:38" s="953" customFormat="1" ht="13.5" customHeight="1">
      <c r="A623" s="940"/>
      <c r="C623" s="99"/>
      <c r="D623" s="99"/>
      <c r="E623" s="954"/>
      <c r="AK623" s="69"/>
      <c r="AL623" s="69"/>
    </row>
    <row r="624" spans="1:38" s="953" customFormat="1" ht="13.5" customHeight="1">
      <c r="A624" s="940"/>
      <c r="C624" s="99"/>
      <c r="D624" s="99"/>
      <c r="E624" s="954"/>
      <c r="AK624" s="69"/>
      <c r="AL624" s="69"/>
    </row>
    <row r="625" spans="1:38" s="953" customFormat="1" ht="13.5" customHeight="1">
      <c r="A625" s="940"/>
      <c r="C625" s="99"/>
      <c r="D625" s="99"/>
      <c r="E625" s="954"/>
      <c r="AK625" s="69"/>
      <c r="AL625" s="69"/>
    </row>
    <row r="626" spans="1:38" s="953" customFormat="1" ht="13.5" customHeight="1">
      <c r="A626" s="940"/>
      <c r="C626" s="99"/>
      <c r="D626" s="99"/>
      <c r="E626" s="954"/>
      <c r="AK626" s="69"/>
      <c r="AL626" s="69"/>
    </row>
    <row r="627" spans="1:38" s="953" customFormat="1" ht="13.5" customHeight="1">
      <c r="A627" s="940"/>
      <c r="C627" s="99"/>
      <c r="D627" s="99"/>
      <c r="E627" s="954"/>
      <c r="AK627" s="69"/>
      <c r="AL627" s="69"/>
    </row>
    <row r="628" spans="1:38" s="953" customFormat="1" ht="13.5" customHeight="1">
      <c r="A628" s="940"/>
      <c r="C628" s="99"/>
      <c r="D628" s="99"/>
      <c r="E628" s="954"/>
      <c r="AK628" s="69"/>
      <c r="AL628" s="69"/>
    </row>
    <row r="629" spans="1:38" s="953" customFormat="1" ht="13.5" customHeight="1">
      <c r="A629" s="940"/>
      <c r="C629" s="99"/>
      <c r="D629" s="99"/>
      <c r="E629" s="954"/>
      <c r="AK629" s="69"/>
      <c r="AL629" s="69"/>
    </row>
    <row r="630" spans="1:38" s="953" customFormat="1" ht="13.5" customHeight="1">
      <c r="A630" s="940"/>
      <c r="C630" s="99"/>
      <c r="D630" s="99"/>
      <c r="E630" s="954"/>
      <c r="AK630" s="69"/>
      <c r="AL630" s="69"/>
    </row>
    <row r="631" spans="1:38" s="953" customFormat="1" ht="13.5" customHeight="1">
      <c r="A631" s="940"/>
      <c r="C631" s="99"/>
      <c r="D631" s="99"/>
      <c r="E631" s="954"/>
      <c r="AK631" s="69"/>
      <c r="AL631" s="69"/>
    </row>
    <row r="632" spans="1:38" s="953" customFormat="1" ht="13.5" customHeight="1">
      <c r="A632" s="940"/>
      <c r="C632" s="99"/>
      <c r="D632" s="99"/>
      <c r="E632" s="954"/>
      <c r="AK632" s="69"/>
      <c r="AL632" s="69"/>
    </row>
    <row r="633" spans="1:38" s="953" customFormat="1" ht="13.5" customHeight="1">
      <c r="A633" s="940"/>
      <c r="C633" s="99"/>
      <c r="D633" s="99"/>
      <c r="E633" s="954"/>
      <c r="AK633" s="69"/>
      <c r="AL633" s="69"/>
    </row>
    <row r="634" spans="1:38" s="953" customFormat="1" ht="13.5" customHeight="1">
      <c r="A634" s="940"/>
      <c r="C634" s="99"/>
      <c r="D634" s="99"/>
      <c r="E634" s="954"/>
      <c r="AK634" s="69"/>
      <c r="AL634" s="69"/>
    </row>
    <row r="635" spans="1:38" s="953" customFormat="1" ht="13.5" customHeight="1">
      <c r="A635" s="940"/>
      <c r="C635" s="99"/>
      <c r="D635" s="99"/>
      <c r="E635" s="954"/>
      <c r="AK635" s="69"/>
      <c r="AL635" s="69"/>
    </row>
    <row r="636" spans="1:38" s="953" customFormat="1" ht="13.5" customHeight="1">
      <c r="A636" s="940"/>
      <c r="C636" s="99"/>
      <c r="D636" s="99"/>
      <c r="E636" s="954"/>
      <c r="AK636" s="69"/>
      <c r="AL636" s="69"/>
    </row>
    <row r="637" spans="1:38" s="953" customFormat="1" ht="13.5" customHeight="1">
      <c r="A637" s="940"/>
      <c r="C637" s="99"/>
      <c r="D637" s="99"/>
      <c r="E637" s="954"/>
      <c r="AK637" s="69"/>
      <c r="AL637" s="69"/>
    </row>
    <row r="638" spans="1:38" s="953" customFormat="1" ht="13.5" customHeight="1">
      <c r="A638" s="940"/>
      <c r="C638" s="99"/>
      <c r="D638" s="99"/>
      <c r="E638" s="954"/>
      <c r="AK638" s="69"/>
      <c r="AL638" s="69"/>
    </row>
    <row r="639" spans="1:38" s="953" customFormat="1" ht="13.5" customHeight="1">
      <c r="A639" s="940"/>
      <c r="C639" s="99"/>
      <c r="D639" s="99"/>
      <c r="E639" s="954"/>
      <c r="AK639" s="69"/>
      <c r="AL639" s="69"/>
    </row>
    <row r="640" spans="1:38" s="953" customFormat="1" ht="13.5" customHeight="1">
      <c r="A640" s="940"/>
      <c r="C640" s="99"/>
      <c r="D640" s="99"/>
      <c r="E640" s="954"/>
      <c r="AK640" s="69"/>
      <c r="AL640" s="69"/>
    </row>
    <row r="641" spans="1:38" s="953" customFormat="1" ht="13.5" customHeight="1">
      <c r="A641" s="940"/>
      <c r="C641" s="99"/>
      <c r="D641" s="99"/>
      <c r="E641" s="954"/>
      <c r="AK641" s="69"/>
      <c r="AL641" s="69"/>
    </row>
    <row r="642" spans="1:38" s="953" customFormat="1" ht="13.5" customHeight="1">
      <c r="A642" s="940"/>
      <c r="C642" s="99"/>
      <c r="D642" s="99"/>
      <c r="E642" s="954"/>
      <c r="AK642" s="69"/>
      <c r="AL642" s="69"/>
    </row>
    <row r="643" spans="1:38" s="953" customFormat="1" ht="13.5" customHeight="1">
      <c r="A643" s="940"/>
      <c r="C643" s="99"/>
      <c r="D643" s="99"/>
      <c r="E643" s="954"/>
      <c r="AK643" s="69"/>
      <c r="AL643" s="69"/>
    </row>
    <row r="644" spans="1:38" s="953" customFormat="1" ht="13.5" customHeight="1">
      <c r="A644" s="940"/>
      <c r="C644" s="99"/>
      <c r="D644" s="99"/>
      <c r="E644" s="954"/>
      <c r="AK644" s="69"/>
      <c r="AL644" s="69"/>
    </row>
    <row r="645" spans="1:38" s="953" customFormat="1" ht="13.5" customHeight="1">
      <c r="A645" s="940"/>
      <c r="C645" s="99"/>
      <c r="D645" s="99"/>
      <c r="E645" s="954"/>
      <c r="AK645" s="69"/>
      <c r="AL645" s="69"/>
    </row>
    <row r="646" spans="1:38" s="953" customFormat="1" ht="13.5" customHeight="1">
      <c r="A646" s="940"/>
      <c r="C646" s="99"/>
      <c r="D646" s="99"/>
      <c r="E646" s="954"/>
      <c r="AK646" s="69"/>
      <c r="AL646" s="69"/>
    </row>
    <row r="647" spans="1:38" s="953" customFormat="1" ht="13.5" customHeight="1">
      <c r="A647" s="940"/>
      <c r="C647" s="99"/>
      <c r="D647" s="99"/>
      <c r="E647" s="954"/>
      <c r="AK647" s="69"/>
      <c r="AL647" s="69"/>
    </row>
    <row r="648" spans="1:38" s="953" customFormat="1" ht="13.5" customHeight="1">
      <c r="A648" s="940"/>
      <c r="C648" s="99"/>
      <c r="D648" s="99"/>
      <c r="E648" s="954"/>
      <c r="AK648" s="69"/>
      <c r="AL648" s="69"/>
    </row>
    <row r="649" spans="1:38" s="953" customFormat="1" ht="13.5" customHeight="1">
      <c r="A649" s="940"/>
      <c r="C649" s="99"/>
      <c r="D649" s="99"/>
      <c r="E649" s="954"/>
      <c r="AK649" s="69"/>
      <c r="AL649" s="69"/>
    </row>
    <row r="650" spans="1:38" s="953" customFormat="1" ht="13.5" customHeight="1">
      <c r="A650" s="940"/>
      <c r="C650" s="99"/>
      <c r="D650" s="99"/>
      <c r="E650" s="954"/>
      <c r="AK650" s="69"/>
      <c r="AL650" s="69"/>
    </row>
    <row r="651" spans="1:38" s="953" customFormat="1" ht="13.5" customHeight="1">
      <c r="A651" s="940"/>
      <c r="C651" s="99"/>
      <c r="D651" s="99"/>
      <c r="E651" s="954"/>
      <c r="AK651" s="69"/>
      <c r="AL651" s="69"/>
    </row>
    <row r="652" spans="1:38" s="953" customFormat="1" ht="13.5" customHeight="1">
      <c r="A652" s="940"/>
      <c r="C652" s="99"/>
      <c r="D652" s="99"/>
      <c r="E652" s="954"/>
      <c r="AK652" s="69"/>
      <c r="AL652" s="69"/>
    </row>
    <row r="653" spans="1:38" s="953" customFormat="1" ht="13.5" customHeight="1">
      <c r="A653" s="940"/>
      <c r="C653" s="99"/>
      <c r="D653" s="99"/>
      <c r="E653" s="954"/>
      <c r="AK653" s="69"/>
      <c r="AL653" s="69"/>
    </row>
    <row r="654" spans="1:38" s="953" customFormat="1" ht="13.5" customHeight="1">
      <c r="A654" s="940"/>
      <c r="C654" s="99"/>
      <c r="D654" s="99"/>
      <c r="E654" s="954"/>
      <c r="AK654" s="69"/>
      <c r="AL654" s="69"/>
    </row>
    <row r="655" spans="1:38" s="953" customFormat="1" ht="13.5" customHeight="1">
      <c r="A655" s="940"/>
      <c r="C655" s="99"/>
      <c r="D655" s="99"/>
      <c r="E655" s="954"/>
      <c r="AK655" s="69"/>
      <c r="AL655" s="69"/>
    </row>
    <row r="656" spans="1:38">
      <c r="C656" s="69"/>
    </row>
    <row r="657" spans="1:38" s="1060" customFormat="1">
      <c r="A657" s="1058" t="s">
        <v>19</v>
      </c>
      <c r="B657" s="1060" t="s">
        <v>3478</v>
      </c>
      <c r="C657" s="1060" t="s">
        <v>3318</v>
      </c>
      <c r="E657" s="1061"/>
      <c r="U657" s="253"/>
      <c r="AJ657" s="253"/>
      <c r="AK657" s="253"/>
      <c r="AL657" s="253"/>
    </row>
    <row r="660" spans="1:38">
      <c r="B660" s="953"/>
    </row>
    <row r="661" spans="1:38">
      <c r="B661" s="953"/>
    </row>
    <row r="662" spans="1:38">
      <c r="B662" s="953"/>
    </row>
    <row r="663" spans="1:38">
      <c r="B663" s="953"/>
    </row>
    <row r="664" spans="1:38">
      <c r="B664" s="953"/>
    </row>
    <row r="667" spans="1:38">
      <c r="B667" s="953"/>
    </row>
    <row r="668" spans="1:38">
      <c r="B668" s="953"/>
    </row>
    <row r="669" spans="1:38">
      <c r="B669" s="953"/>
    </row>
    <row r="670" spans="1:38">
      <c r="B670" s="953"/>
    </row>
    <row r="671" spans="1:38">
      <c r="B671" s="953"/>
    </row>
    <row r="672" spans="1:38">
      <c r="B672" s="953"/>
    </row>
    <row r="673" spans="1:38">
      <c r="B673" s="953"/>
    </row>
    <row r="674" spans="1:38">
      <c r="B674" s="953"/>
    </row>
    <row r="675" spans="1:38">
      <c r="B675" s="953"/>
    </row>
    <row r="676" spans="1:38" s="953" customFormat="1">
      <c r="A676" s="192"/>
      <c r="E676" s="954"/>
      <c r="AL676" s="69"/>
    </row>
    <row r="677" spans="1:38">
      <c r="B677" s="953"/>
      <c r="C677" s="953"/>
    </row>
    <row r="678" spans="1:38">
      <c r="B678" s="953"/>
      <c r="C678" s="953"/>
    </row>
    <row r="679" spans="1:38">
      <c r="B679" s="953"/>
      <c r="C679" s="953"/>
    </row>
    <row r="680" spans="1:38">
      <c r="B680" s="953"/>
    </row>
    <row r="681" spans="1:38">
      <c r="B681" s="953"/>
    </row>
    <row r="682" spans="1:38">
      <c r="B682" s="953"/>
    </row>
    <row r="683" spans="1:38">
      <c r="B683" s="953"/>
    </row>
    <row r="684" spans="1:38">
      <c r="B684" s="953"/>
    </row>
    <row r="686" spans="1:38">
      <c r="B686" s="953"/>
    </row>
    <row r="687" spans="1:38">
      <c r="B687" s="953"/>
    </row>
    <row r="688" spans="1:38">
      <c r="B688" s="953"/>
    </row>
    <row r="689" spans="1:38">
      <c r="B689" s="953"/>
    </row>
    <row r="690" spans="1:38">
      <c r="B690" s="953"/>
    </row>
    <row r="691" spans="1:38">
      <c r="B691" s="953"/>
    </row>
    <row r="692" spans="1:38">
      <c r="B692" s="953"/>
    </row>
    <row r="693" spans="1:38">
      <c r="B693" s="953"/>
    </row>
    <row r="695" spans="1:38">
      <c r="B695" s="953"/>
    </row>
    <row r="696" spans="1:38">
      <c r="B696" s="953"/>
    </row>
    <row r="697" spans="1:38">
      <c r="B697" s="953"/>
    </row>
    <row r="698" spans="1:38">
      <c r="B698" s="953"/>
    </row>
    <row r="699" spans="1:38">
      <c r="B699" s="953"/>
      <c r="C699" s="953"/>
    </row>
    <row r="700" spans="1:38">
      <c r="B700" s="953"/>
      <c r="C700" s="953"/>
    </row>
    <row r="701" spans="1:38" s="953" customFormat="1">
      <c r="A701" s="192"/>
      <c r="E701" s="954"/>
      <c r="AL701" s="69"/>
    </row>
    <row r="702" spans="1:38">
      <c r="B702" s="953"/>
      <c r="C702" s="953"/>
    </row>
    <row r="703" spans="1:38">
      <c r="B703" s="953"/>
    </row>
    <row r="704" spans="1:38">
      <c r="B704" s="953"/>
    </row>
    <row r="705" spans="2:4">
      <c r="B705" s="953"/>
    </row>
    <row r="706" spans="2:4">
      <c r="B706" s="953"/>
    </row>
    <row r="707" spans="2:4">
      <c r="B707" s="953"/>
    </row>
    <row r="708" spans="2:4">
      <c r="B708" s="953"/>
    </row>
    <row r="709" spans="2:4">
      <c r="B709" s="953"/>
    </row>
    <row r="710" spans="2:4">
      <c r="B710" s="953"/>
    </row>
    <row r="711" spans="2:4">
      <c r="B711" s="953"/>
    </row>
    <row r="712" spans="2:4">
      <c r="B712" s="953"/>
    </row>
    <row r="713" spans="2:4">
      <c r="B713" s="953"/>
    </row>
    <row r="714" spans="2:4">
      <c r="B714" s="953"/>
      <c r="D714" s="953"/>
    </row>
    <row r="715" spans="2:4">
      <c r="B715" s="953"/>
    </row>
    <row r="716" spans="2:4">
      <c r="B716" s="953"/>
    </row>
    <row r="717" spans="2:4">
      <c r="B717" s="953"/>
    </row>
    <row r="718" spans="2:4">
      <c r="B718" s="953"/>
    </row>
    <row r="719" spans="2:4">
      <c r="B719" s="953"/>
    </row>
    <row r="720" spans="2:4">
      <c r="B720" s="953"/>
      <c r="C720" s="953"/>
      <c r="D720" s="953"/>
    </row>
    <row r="721" spans="2:4">
      <c r="B721" s="953"/>
    </row>
    <row r="722" spans="2:4">
      <c r="B722" s="953"/>
    </row>
    <row r="723" spans="2:4">
      <c r="B723" s="953"/>
      <c r="D723" s="953"/>
    </row>
    <row r="724" spans="2:4">
      <c r="B724" s="953"/>
    </row>
    <row r="725" spans="2:4">
      <c r="B725" s="953"/>
      <c r="D725" s="953"/>
    </row>
    <row r="726" spans="2:4">
      <c r="B726" s="953"/>
    </row>
    <row r="727" spans="2:4">
      <c r="B727" s="953"/>
      <c r="D727" s="953"/>
    </row>
    <row r="728" spans="2:4">
      <c r="B728" s="953"/>
    </row>
    <row r="729" spans="2:4">
      <c r="B729" s="953"/>
    </row>
    <row r="730" spans="2:4">
      <c r="B730" s="953"/>
    </row>
    <row r="731" spans="2:4">
      <c r="B731" s="953"/>
    </row>
    <row r="732" spans="2:4">
      <c r="B732" s="953"/>
      <c r="D732" s="953"/>
    </row>
    <row r="733" spans="2:4">
      <c r="B733" s="953"/>
      <c r="D733" s="953"/>
    </row>
    <row r="734" spans="2:4">
      <c r="B734" s="953"/>
      <c r="D734" s="953"/>
    </row>
    <row r="735" spans="2:4">
      <c r="B735" s="953"/>
      <c r="D735" s="953"/>
    </row>
    <row r="736" spans="2:4">
      <c r="B736" s="953"/>
      <c r="D736" s="953"/>
    </row>
    <row r="737" spans="2:4">
      <c r="B737" s="953"/>
      <c r="D737" s="953"/>
    </row>
    <row r="738" spans="2:4">
      <c r="B738" s="953"/>
    </row>
    <row r="739" spans="2:4">
      <c r="B739" s="953"/>
    </row>
    <row r="740" spans="2:4">
      <c r="B740" s="953"/>
      <c r="D740" s="953"/>
    </row>
    <row r="741" spans="2:4">
      <c r="B741" s="953"/>
    </row>
    <row r="742" spans="2:4">
      <c r="B742" s="953"/>
    </row>
    <row r="743" spans="2:4">
      <c r="B743" s="953"/>
    </row>
    <row r="744" spans="2:4">
      <c r="B744" s="953"/>
    </row>
    <row r="745" spans="2:4">
      <c r="B745" s="953"/>
    </row>
    <row r="746" spans="2:4">
      <c r="B746" s="953"/>
    </row>
    <row r="747" spans="2:4">
      <c r="B747" s="953"/>
    </row>
    <row r="748" spans="2:4">
      <c r="B748" s="953"/>
      <c r="D748" s="953"/>
    </row>
    <row r="749" spans="2:4">
      <c r="B749" s="953"/>
      <c r="D749" s="953"/>
    </row>
    <row r="750" spans="2:4">
      <c r="B750" s="953"/>
    </row>
    <row r="751" spans="2:4">
      <c r="B751" s="953"/>
    </row>
    <row r="752" spans="2:4">
      <c r="B752" s="953"/>
      <c r="D752" s="953"/>
    </row>
    <row r="753" spans="2:4">
      <c r="B753" s="953"/>
    </row>
    <row r="754" spans="2:4">
      <c r="B754" s="953"/>
      <c r="D754" s="953"/>
    </row>
    <row r="755" spans="2:4">
      <c r="B755" s="953"/>
      <c r="D755" s="953"/>
    </row>
    <row r="756" spans="2:4">
      <c r="B756" s="953"/>
    </row>
    <row r="757" spans="2:4">
      <c r="B757" s="953"/>
    </row>
    <row r="758" spans="2:4">
      <c r="B758" s="953"/>
      <c r="D758" s="953"/>
    </row>
    <row r="759" spans="2:4">
      <c r="B759" s="953"/>
    </row>
    <row r="760" spans="2:4">
      <c r="B760" s="953"/>
    </row>
    <row r="761" spans="2:4">
      <c r="B761" s="953"/>
    </row>
    <row r="762" spans="2:4">
      <c r="B762" s="953"/>
    </row>
    <row r="763" spans="2:4">
      <c r="B763" s="953"/>
    </row>
    <row r="764" spans="2:4">
      <c r="B764" s="953"/>
    </row>
    <row r="765" spans="2:4">
      <c r="B765" s="953"/>
    </row>
    <row r="766" spans="2:4">
      <c r="B766" s="953"/>
    </row>
    <row r="767" spans="2:4">
      <c r="B767" s="953"/>
    </row>
    <row r="768" spans="2:4">
      <c r="B768" s="953"/>
    </row>
    <row r="769" spans="1:38">
      <c r="B769" s="953"/>
    </row>
    <row r="770" spans="1:38">
      <c r="B770" s="953"/>
    </row>
    <row r="771" spans="1:38">
      <c r="B771" s="953"/>
    </row>
    <row r="772" spans="1:38">
      <c r="B772" s="953"/>
    </row>
    <row r="773" spans="1:38" s="953" customFormat="1">
      <c r="A773" s="192"/>
      <c r="E773" s="954"/>
      <c r="AL773" s="69"/>
    </row>
    <row r="774" spans="1:38">
      <c r="B774" s="953"/>
      <c r="C774" s="953"/>
      <c r="D774" s="953"/>
    </row>
    <row r="775" spans="1:38">
      <c r="B775" s="953"/>
    </row>
    <row r="776" spans="1:38">
      <c r="B776" s="953"/>
    </row>
    <row r="777" spans="1:38">
      <c r="B777" s="953"/>
    </row>
    <row r="778" spans="1:38">
      <c r="B778" s="953"/>
    </row>
    <row r="779" spans="1:38">
      <c r="B779" s="953"/>
    </row>
    <row r="780" spans="1:38">
      <c r="B780" s="953"/>
    </row>
    <row r="781" spans="1:38">
      <c r="B781" s="953"/>
    </row>
    <row r="782" spans="1:38">
      <c r="B782" s="953"/>
    </row>
    <row r="783" spans="1:38">
      <c r="B783" s="953"/>
    </row>
    <row r="784" spans="1:38">
      <c r="B784" s="953"/>
    </row>
    <row r="785" spans="1:38">
      <c r="B785" s="953"/>
    </row>
    <row r="786" spans="1:38">
      <c r="B786" s="953"/>
    </row>
    <row r="787" spans="1:38">
      <c r="B787" s="953"/>
    </row>
    <row r="788" spans="1:38">
      <c r="B788" s="953"/>
    </row>
    <row r="789" spans="1:38">
      <c r="B789" s="953"/>
    </row>
    <row r="790" spans="1:38">
      <c r="B790" s="953"/>
    </row>
    <row r="791" spans="1:38">
      <c r="B791" s="953"/>
    </row>
    <row r="792" spans="1:38">
      <c r="B792" s="953"/>
    </row>
    <row r="793" spans="1:38">
      <c r="B793" s="953"/>
    </row>
    <row r="794" spans="1:38">
      <c r="B794" s="953"/>
    </row>
    <row r="796" spans="1:38" s="1060" customFormat="1">
      <c r="A796" s="1058" t="s">
        <v>19</v>
      </c>
      <c r="B796" s="1060" t="s">
        <v>3479</v>
      </c>
      <c r="E796" s="1061"/>
      <c r="U796" s="253"/>
      <c r="AJ796" s="253"/>
      <c r="AK796" s="253"/>
      <c r="AL796" s="253"/>
    </row>
    <row r="798" spans="1:38">
      <c r="B798" s="953"/>
    </row>
    <row r="799" spans="1:38">
      <c r="B799" s="953"/>
    </row>
    <row r="800" spans="1:38">
      <c r="B800" s="953"/>
    </row>
    <row r="802" spans="2:2">
      <c r="B802" s="953"/>
    </row>
    <row r="803" spans="2:2">
      <c r="B803" s="953"/>
    </row>
    <row r="804" spans="2:2">
      <c r="B804" s="953"/>
    </row>
    <row r="805" spans="2:2">
      <c r="B805" s="953"/>
    </row>
    <row r="807" spans="2:2">
      <c r="B807" s="953"/>
    </row>
    <row r="808" spans="2:2">
      <c r="B808" s="953"/>
    </row>
    <row r="809" spans="2:2">
      <c r="B809" s="953"/>
    </row>
    <row r="810" spans="2:2">
      <c r="B810" s="953"/>
    </row>
    <row r="811" spans="2:2">
      <c r="B811" s="953"/>
    </row>
    <row r="815" spans="2:2">
      <c r="B815" s="953"/>
    </row>
    <row r="816" spans="2:2">
      <c r="B816" s="953"/>
    </row>
    <row r="817" spans="1:38">
      <c r="B817" s="953"/>
    </row>
    <row r="818" spans="1:38">
      <c r="B818" s="953"/>
      <c r="C818" s="953"/>
    </row>
    <row r="819" spans="1:38">
      <c r="B819" s="953"/>
    </row>
    <row r="820" spans="1:38" s="953" customFormat="1">
      <c r="A820" s="940"/>
      <c r="E820" s="954"/>
      <c r="AL820" s="69"/>
    </row>
    <row r="821" spans="1:38">
      <c r="B821" s="953"/>
    </row>
    <row r="822" spans="1:38">
      <c r="B822" s="953"/>
    </row>
    <row r="823" spans="1:38">
      <c r="B823" s="953"/>
      <c r="C823" s="953"/>
    </row>
    <row r="824" spans="1:38">
      <c r="B824" s="953"/>
      <c r="C824" s="953"/>
      <c r="D824" s="953"/>
    </row>
    <row r="825" spans="1:38">
      <c r="B825" s="953"/>
      <c r="C825" s="953"/>
    </row>
    <row r="826" spans="1:38">
      <c r="B826" s="953"/>
    </row>
    <row r="827" spans="1:38">
      <c r="B827" s="953"/>
    </row>
    <row r="828" spans="1:38">
      <c r="B828" s="953"/>
    </row>
    <row r="829" spans="1:38">
      <c r="B829" s="953"/>
    </row>
    <row r="830" spans="1:38">
      <c r="B830" s="953"/>
    </row>
    <row r="831" spans="1:38">
      <c r="B831" s="953"/>
      <c r="C831" s="953"/>
    </row>
    <row r="832" spans="1:38">
      <c r="B832" s="953"/>
      <c r="C832" s="953"/>
    </row>
    <row r="833" spans="2:3">
      <c r="B833" s="953"/>
    </row>
    <row r="834" spans="2:3">
      <c r="B834" s="953"/>
    </row>
    <row r="835" spans="2:3">
      <c r="B835" s="953"/>
    </row>
    <row r="836" spans="2:3">
      <c r="B836" s="953"/>
    </row>
    <row r="837" spans="2:3">
      <c r="B837" s="953"/>
    </row>
    <row r="838" spans="2:3">
      <c r="B838" s="953"/>
    </row>
    <row r="839" spans="2:3">
      <c r="B839" s="953"/>
      <c r="C839" s="953"/>
    </row>
    <row r="840" spans="2:3">
      <c r="B840" s="953"/>
      <c r="C840" s="953"/>
    </row>
    <row r="841" spans="2:3">
      <c r="B841" s="953"/>
      <c r="C841" s="953"/>
    </row>
    <row r="842" spans="2:3">
      <c r="B842" s="953"/>
      <c r="C842" s="953"/>
    </row>
    <row r="843" spans="2:3">
      <c r="B843" s="953"/>
      <c r="C843" s="953"/>
    </row>
    <row r="844" spans="2:3">
      <c r="B844" s="953"/>
      <c r="C844" s="953"/>
    </row>
    <row r="845" spans="2:3">
      <c r="B845" s="953"/>
      <c r="C845" s="953"/>
    </row>
    <row r="846" spans="2:3">
      <c r="B846" s="953"/>
      <c r="C846" s="953"/>
    </row>
    <row r="847" spans="2:3">
      <c r="B847" s="953"/>
    </row>
    <row r="848" spans="2:3">
      <c r="B848" s="953"/>
      <c r="C848" s="953"/>
    </row>
    <row r="849" spans="2:3">
      <c r="B849" s="953"/>
      <c r="C849" s="953"/>
    </row>
    <row r="850" spans="2:3">
      <c r="B850" s="953"/>
      <c r="C850" s="953"/>
    </row>
    <row r="851" spans="2:3">
      <c r="B851" s="953"/>
      <c r="C851" s="953"/>
    </row>
    <row r="852" spans="2:3">
      <c r="B852" s="953"/>
      <c r="C852" s="953"/>
    </row>
    <row r="853" spans="2:3">
      <c r="B853" s="953"/>
      <c r="C853" s="953"/>
    </row>
    <row r="854" spans="2:3">
      <c r="B854" s="953"/>
      <c r="C854" s="953"/>
    </row>
    <row r="855" spans="2:3">
      <c r="B855" s="953"/>
      <c r="C855" s="953"/>
    </row>
    <row r="856" spans="2:3">
      <c r="B856" s="953"/>
      <c r="C856" s="953"/>
    </row>
    <row r="857" spans="2:3">
      <c r="B857" s="953"/>
      <c r="C857" s="953"/>
    </row>
    <row r="858" spans="2:3">
      <c r="B858" s="953"/>
      <c r="C858" s="953"/>
    </row>
    <row r="859" spans="2:3">
      <c r="B859" s="953"/>
      <c r="C859" s="953"/>
    </row>
    <row r="860" spans="2:3">
      <c r="B860" s="953"/>
      <c r="C860" s="953"/>
    </row>
    <row r="861" spans="2:3">
      <c r="B861" s="953"/>
      <c r="C861" s="953"/>
    </row>
    <row r="862" spans="2:3">
      <c r="B862" s="953"/>
      <c r="C862" s="953"/>
    </row>
    <row r="863" spans="2:3">
      <c r="B863" s="953"/>
      <c r="C863" s="953"/>
    </row>
    <row r="864" spans="2:3">
      <c r="B864" s="953"/>
      <c r="C864" s="953"/>
    </row>
    <row r="865" spans="2:3">
      <c r="B865" s="953"/>
      <c r="C865" s="953"/>
    </row>
    <row r="866" spans="2:3">
      <c r="B866" s="953"/>
      <c r="C866" s="953"/>
    </row>
    <row r="867" spans="2:3">
      <c r="B867" s="953"/>
      <c r="C867" s="953"/>
    </row>
    <row r="868" spans="2:3">
      <c r="B868" s="953"/>
      <c r="C868" s="953"/>
    </row>
    <row r="869" spans="2:3">
      <c r="B869" s="953"/>
      <c r="C869" s="953"/>
    </row>
    <row r="870" spans="2:3">
      <c r="B870" s="953"/>
      <c r="C870" s="953"/>
    </row>
    <row r="871" spans="2:3">
      <c r="B871" s="953"/>
      <c r="C871" s="953"/>
    </row>
    <row r="872" spans="2:3">
      <c r="B872" s="953"/>
      <c r="C872" s="953"/>
    </row>
    <row r="873" spans="2:3">
      <c r="B873" s="953"/>
      <c r="C873" s="953"/>
    </row>
    <row r="874" spans="2:3">
      <c r="B874" s="953"/>
      <c r="C874" s="953"/>
    </row>
    <row r="875" spans="2:3">
      <c r="B875" s="953"/>
      <c r="C875" s="953"/>
    </row>
    <row r="876" spans="2:3">
      <c r="B876" s="953"/>
      <c r="C876" s="953"/>
    </row>
    <row r="877" spans="2:3">
      <c r="B877" s="953"/>
      <c r="C877" s="953"/>
    </row>
    <row r="878" spans="2:3">
      <c r="B878" s="953"/>
      <c r="C878" s="953"/>
    </row>
    <row r="879" spans="2:3">
      <c r="B879" s="953"/>
      <c r="C879" s="953"/>
    </row>
    <row r="880" spans="2:3">
      <c r="B880" s="953"/>
      <c r="C880" s="953"/>
    </row>
    <row r="881" spans="2:3">
      <c r="B881" s="953"/>
      <c r="C881" s="953"/>
    </row>
    <row r="882" spans="2:3">
      <c r="B882" s="953"/>
      <c r="C882" s="953"/>
    </row>
    <row r="883" spans="2:3">
      <c r="B883" s="953"/>
      <c r="C883" s="953"/>
    </row>
    <row r="884" spans="2:3">
      <c r="B884" s="953"/>
      <c r="C884" s="953"/>
    </row>
    <row r="885" spans="2:3">
      <c r="B885" s="953"/>
      <c r="C885" s="953"/>
    </row>
    <row r="886" spans="2:3">
      <c r="B886" s="953"/>
      <c r="C886" s="953"/>
    </row>
    <row r="887" spans="2:3">
      <c r="B887" s="953"/>
      <c r="C887" s="953"/>
    </row>
    <row r="888" spans="2:3">
      <c r="B888" s="953"/>
      <c r="C888" s="953"/>
    </row>
    <row r="889" spans="2:3">
      <c r="B889" s="953"/>
      <c r="C889" s="953"/>
    </row>
    <row r="890" spans="2:3">
      <c r="B890" s="953"/>
      <c r="C890" s="953"/>
    </row>
    <row r="891" spans="2:3">
      <c r="B891" s="953"/>
      <c r="C891" s="953"/>
    </row>
    <row r="892" spans="2:3">
      <c r="B892" s="953"/>
      <c r="C892" s="953"/>
    </row>
    <row r="893" spans="2:3">
      <c r="B893" s="953"/>
      <c r="C893" s="953"/>
    </row>
    <row r="894" spans="2:3">
      <c r="B894" s="953"/>
      <c r="C894" s="953"/>
    </row>
    <row r="895" spans="2:3">
      <c r="B895" s="953"/>
      <c r="C895" s="953"/>
    </row>
    <row r="896" spans="2:3">
      <c r="B896" s="953"/>
      <c r="C896" s="953"/>
    </row>
    <row r="897" spans="1:38">
      <c r="B897" s="953"/>
      <c r="C897" s="953"/>
    </row>
    <row r="898" spans="1:38">
      <c r="B898" s="953"/>
      <c r="C898" s="953"/>
    </row>
    <row r="899" spans="1:38">
      <c r="B899" s="953"/>
      <c r="C899" s="953"/>
    </row>
    <row r="900" spans="1:38">
      <c r="B900" s="953"/>
      <c r="C900" s="953"/>
    </row>
    <row r="902" spans="1:38" s="1060" customFormat="1">
      <c r="A902" s="1058" t="s">
        <v>19</v>
      </c>
      <c r="B902" s="1060" t="s">
        <v>3480</v>
      </c>
      <c r="E902" s="1061"/>
      <c r="U902" s="253"/>
      <c r="AJ902" s="253"/>
      <c r="AK902" s="253"/>
      <c r="AL902" s="253"/>
    </row>
    <row r="905" spans="1:38">
      <c r="B905" s="953"/>
    </row>
    <row r="906" spans="1:38">
      <c r="B906" s="953"/>
    </row>
    <row r="907" spans="1:38">
      <c r="B907" s="953"/>
    </row>
    <row r="911" spans="1:38">
      <c r="B911" s="953"/>
    </row>
    <row r="912" spans="1:38">
      <c r="B912" s="953"/>
    </row>
    <row r="913" spans="2:2">
      <c r="B913" s="953"/>
    </row>
    <row r="914" spans="2:2">
      <c r="B914" s="953"/>
    </row>
    <row r="915" spans="2:2">
      <c r="B915" s="953"/>
    </row>
    <row r="916" spans="2:2">
      <c r="B916" s="953"/>
    </row>
    <row r="917" spans="2:2">
      <c r="B917" s="953"/>
    </row>
    <row r="918" spans="2:2">
      <c r="B918" s="953"/>
    </row>
    <row r="922" spans="2:2">
      <c r="B922" s="953"/>
    </row>
    <row r="923" spans="2:2">
      <c r="B923" s="953"/>
    </row>
    <row r="924" spans="2:2">
      <c r="B924" s="953"/>
    </row>
    <row r="925" spans="2:2">
      <c r="B925" s="953"/>
    </row>
    <row r="926" spans="2:2">
      <c r="B926" s="953"/>
    </row>
    <row r="927" spans="2:2">
      <c r="B927" s="953"/>
    </row>
    <row r="929" spans="2:2">
      <c r="B929" s="953"/>
    </row>
    <row r="930" spans="2:2">
      <c r="B930" s="953"/>
    </row>
    <row r="931" spans="2:2">
      <c r="B931" s="953"/>
    </row>
    <row r="932" spans="2:2">
      <c r="B932" s="953"/>
    </row>
    <row r="933" spans="2:2">
      <c r="B933" s="953"/>
    </row>
    <row r="934" spans="2:2">
      <c r="B934" s="953"/>
    </row>
    <row r="935" spans="2:2">
      <c r="B935" s="953"/>
    </row>
    <row r="936" spans="2:2">
      <c r="B936" s="953"/>
    </row>
    <row r="937" spans="2:2">
      <c r="B937" s="953"/>
    </row>
    <row r="938" spans="2:2">
      <c r="B938" s="953"/>
    </row>
    <row r="939" spans="2:2">
      <c r="B939" s="953"/>
    </row>
    <row r="940" spans="2:2">
      <c r="B940" s="953"/>
    </row>
    <row r="941" spans="2:2">
      <c r="B941" s="953"/>
    </row>
    <row r="943" spans="2:2">
      <c r="B943" s="953"/>
    </row>
    <row r="944" spans="2:2">
      <c r="B944" s="953"/>
    </row>
    <row r="947" spans="2:3">
      <c r="B947" s="953"/>
    </row>
    <row r="948" spans="2:3">
      <c r="B948" s="953"/>
    </row>
    <row r="949" spans="2:3">
      <c r="B949" s="953"/>
    </row>
    <row r="950" spans="2:3">
      <c r="B950" s="953"/>
    </row>
    <row r="951" spans="2:3">
      <c r="B951" s="953"/>
    </row>
    <row r="952" spans="2:3">
      <c r="B952" s="953"/>
    </row>
    <row r="953" spans="2:3">
      <c r="B953" s="953"/>
    </row>
    <row r="954" spans="2:3">
      <c r="B954" s="953"/>
    </row>
    <row r="956" spans="2:3">
      <c r="B956" s="953"/>
      <c r="C956" s="953"/>
    </row>
    <row r="957" spans="2:3">
      <c r="B957" s="953"/>
      <c r="C957" s="953"/>
    </row>
    <row r="958" spans="2:3">
      <c r="B958" s="953"/>
    </row>
    <row r="959" spans="2:3">
      <c r="B959" s="953"/>
    </row>
    <row r="960" spans="2:3">
      <c r="B960" s="953"/>
    </row>
    <row r="961" spans="2:3">
      <c r="B961" s="953"/>
    </row>
    <row r="962" spans="2:3">
      <c r="B962" s="953"/>
    </row>
    <row r="963" spans="2:3">
      <c r="B963" s="953"/>
    </row>
    <row r="964" spans="2:3">
      <c r="B964" s="953"/>
    </row>
    <row r="965" spans="2:3">
      <c r="B965" s="953"/>
    </row>
    <row r="966" spans="2:3">
      <c r="B966" s="953"/>
    </row>
    <row r="967" spans="2:3">
      <c r="B967" s="953"/>
    </row>
    <row r="968" spans="2:3">
      <c r="B968" s="953"/>
    </row>
    <row r="969" spans="2:3">
      <c r="B969" s="953"/>
    </row>
    <row r="970" spans="2:3">
      <c r="B970" s="953"/>
    </row>
    <row r="971" spans="2:3">
      <c r="B971" s="953"/>
    </row>
    <row r="972" spans="2:3">
      <c r="B972" s="953"/>
    </row>
    <row r="973" spans="2:3">
      <c r="B973" s="953"/>
      <c r="C973" s="953"/>
    </row>
    <row r="974" spans="2:3">
      <c r="B974" s="953"/>
      <c r="C974" s="953"/>
    </row>
    <row r="975" spans="2:3">
      <c r="B975" s="953"/>
      <c r="C975" s="953"/>
    </row>
    <row r="976" spans="2:3">
      <c r="B976" s="953"/>
      <c r="C976" s="953"/>
    </row>
    <row r="977" spans="1:38">
      <c r="B977" s="953"/>
      <c r="C977" s="953"/>
    </row>
    <row r="978" spans="1:38">
      <c r="B978" s="953"/>
      <c r="C978" s="953"/>
    </row>
    <row r="979" spans="1:38">
      <c r="B979" s="953"/>
      <c r="C979" s="953"/>
    </row>
    <row r="980" spans="1:38">
      <c r="B980" s="953"/>
      <c r="C980" s="953"/>
    </row>
    <row r="981" spans="1:38">
      <c r="B981" s="953"/>
      <c r="C981" s="953"/>
    </row>
    <row r="982" spans="1:38">
      <c r="B982" s="953"/>
      <c r="C982" s="953"/>
    </row>
    <row r="983" spans="1:38">
      <c r="B983" s="953"/>
      <c r="C983" s="953"/>
    </row>
    <row r="984" spans="1:38">
      <c r="B984" s="953"/>
      <c r="C984" s="953"/>
    </row>
    <row r="985" spans="1:38">
      <c r="B985" s="953"/>
      <c r="C985" s="953"/>
    </row>
    <row r="986" spans="1:38">
      <c r="B986" s="953"/>
      <c r="C986" s="953"/>
    </row>
    <row r="987" spans="1:38">
      <c r="B987" s="953"/>
      <c r="C987" s="953"/>
    </row>
    <row r="988" spans="1:38">
      <c r="B988" s="953"/>
      <c r="C988" s="953"/>
    </row>
    <row r="989" spans="1:38">
      <c r="B989" s="953"/>
      <c r="C989" s="953"/>
    </row>
    <row r="990" spans="1:38">
      <c r="B990" s="953"/>
    </row>
    <row r="992" spans="1:38" s="1060" customFormat="1">
      <c r="A992" s="1058" t="s">
        <v>19</v>
      </c>
      <c r="B992" s="1060" t="s">
        <v>3481</v>
      </c>
      <c r="E992" s="1061"/>
      <c r="U992" s="253"/>
      <c r="AJ992" s="253"/>
      <c r="AK992" s="253"/>
      <c r="AL992" s="253"/>
    </row>
    <row r="995" spans="1:38">
      <c r="B995" s="953"/>
    </row>
    <row r="996" spans="1:38" s="69" customFormat="1">
      <c r="A996" s="936"/>
      <c r="E996" s="937"/>
    </row>
    <row r="997" spans="1:38">
      <c r="B997" s="953"/>
    </row>
    <row r="998" spans="1:38">
      <c r="B998" s="953"/>
    </row>
    <row r="999" spans="1:38" s="953" customFormat="1">
      <c r="A999" s="192"/>
      <c r="E999" s="954"/>
      <c r="AL999" s="69"/>
    </row>
    <row r="1000" spans="1:38">
      <c r="B1000" s="953"/>
    </row>
    <row r="1001" spans="1:38">
      <c r="B1001" s="953"/>
    </row>
    <row r="1002" spans="1:38">
      <c r="B1002" s="69"/>
      <c r="C1002" s="69"/>
      <c r="D1002" s="69"/>
      <c r="E1002" s="937"/>
    </row>
    <row r="1003" spans="1:38">
      <c r="B1003" s="953"/>
    </row>
    <row r="1004" spans="1:38">
      <c r="B1004" s="953"/>
    </row>
    <row r="1005" spans="1:38">
      <c r="B1005" s="953"/>
    </row>
    <row r="1007" spans="1:38">
      <c r="B1007" s="953"/>
    </row>
    <row r="1009" spans="1:38">
      <c r="B1009" s="953"/>
    </row>
    <row r="1011" spans="1:38">
      <c r="B1011" s="953"/>
    </row>
    <row r="1012" spans="1:38">
      <c r="B1012" s="953"/>
      <c r="C1012" s="953"/>
    </row>
    <row r="1013" spans="1:38">
      <c r="B1013" s="953"/>
      <c r="C1013" s="953"/>
    </row>
    <row r="1014" spans="1:38">
      <c r="B1014" s="953"/>
    </row>
    <row r="1015" spans="1:38">
      <c r="B1015" s="953"/>
    </row>
    <row r="1016" spans="1:38">
      <c r="B1016" s="953"/>
    </row>
    <row r="1017" spans="1:38">
      <c r="B1017" s="953"/>
    </row>
    <row r="1018" spans="1:38">
      <c r="B1018" s="953"/>
    </row>
    <row r="1019" spans="1:38">
      <c r="B1019" s="953"/>
    </row>
    <row r="1020" spans="1:38" s="953" customFormat="1" ht="14.25" customHeight="1">
      <c r="A1020" s="940"/>
      <c r="E1020" s="954"/>
      <c r="AL1020" s="69"/>
    </row>
    <row r="1021" spans="1:38">
      <c r="B1021" s="953"/>
    </row>
    <row r="1022" spans="1:38">
      <c r="B1022" s="953"/>
    </row>
    <row r="1023" spans="1:38">
      <c r="B1023" s="953"/>
    </row>
    <row r="1024" spans="1:38">
      <c r="B1024" s="953"/>
    </row>
    <row r="1025" spans="2:4">
      <c r="B1025" s="953"/>
    </row>
    <row r="1026" spans="2:4">
      <c r="B1026" s="953"/>
      <c r="D1026" s="953"/>
    </row>
    <row r="1027" spans="2:4">
      <c r="B1027" s="953"/>
      <c r="C1027" s="953"/>
    </row>
    <row r="1028" spans="2:4">
      <c r="B1028" s="953"/>
      <c r="C1028" s="953"/>
    </row>
    <row r="1031" spans="2:4">
      <c r="B1031" s="953"/>
    </row>
    <row r="1032" spans="2:4">
      <c r="B1032" s="953"/>
    </row>
    <row r="1033" spans="2:4">
      <c r="B1033" s="953"/>
    </row>
    <row r="1034" spans="2:4">
      <c r="B1034" s="953"/>
    </row>
    <row r="1035" spans="2:4">
      <c r="B1035" s="953"/>
    </row>
    <row r="1036" spans="2:4">
      <c r="B1036" s="953"/>
    </row>
    <row r="1037" spans="2:4">
      <c r="B1037" s="953"/>
    </row>
    <row r="1038" spans="2:4">
      <c r="B1038" s="953"/>
    </row>
    <row r="1039" spans="2:4">
      <c r="B1039" s="953"/>
    </row>
    <row r="1040" spans="2:4">
      <c r="B1040" s="953"/>
    </row>
    <row r="1041" spans="1:38">
      <c r="B1041" s="953"/>
    </row>
    <row r="1042" spans="1:38">
      <c r="B1042" s="953"/>
    </row>
    <row r="1043" spans="1:38">
      <c r="B1043" s="953"/>
    </row>
    <row r="1044" spans="1:38">
      <c r="B1044" s="953"/>
    </row>
    <row r="1046" spans="1:38">
      <c r="B1046" s="953"/>
    </row>
    <row r="1047" spans="1:38">
      <c r="B1047" s="953"/>
    </row>
    <row r="1048" spans="1:38">
      <c r="B1048" s="953"/>
    </row>
    <row r="1049" spans="1:38">
      <c r="B1049" s="953"/>
    </row>
    <row r="1050" spans="1:38">
      <c r="B1050" s="953"/>
    </row>
    <row r="1051" spans="1:38">
      <c r="B1051" s="953"/>
    </row>
    <row r="1052" spans="1:38">
      <c r="B1052" s="953"/>
    </row>
    <row r="1053" spans="1:38">
      <c r="B1053" s="953"/>
    </row>
    <row r="1054" spans="1:38">
      <c r="B1054" s="953"/>
      <c r="C1054" s="953"/>
    </row>
    <row r="1055" spans="1:38" s="953" customFormat="1">
      <c r="A1055" s="940"/>
      <c r="E1055" s="954"/>
      <c r="AL1055" s="69"/>
    </row>
    <row r="1056" spans="1:38">
      <c r="B1056" s="953"/>
    </row>
    <row r="1057" spans="1:38" s="953" customFormat="1">
      <c r="A1057" s="940"/>
      <c r="E1057" s="954"/>
      <c r="AL1057" s="69"/>
    </row>
    <row r="1058" spans="1:38">
      <c r="B1058" s="953"/>
    </row>
    <row r="1059" spans="1:38" s="953" customFormat="1">
      <c r="A1059" s="940"/>
      <c r="E1059" s="954"/>
      <c r="AL1059" s="69"/>
    </row>
    <row r="1060" spans="1:38">
      <c r="B1060" s="953"/>
    </row>
    <row r="1061" spans="1:38">
      <c r="B1061" s="953"/>
    </row>
    <row r="1062" spans="1:38">
      <c r="B1062" s="953"/>
    </row>
    <row r="1063" spans="1:38">
      <c r="B1063" s="953"/>
    </row>
    <row r="1064" spans="1:38">
      <c r="B1064" s="953"/>
    </row>
    <row r="1065" spans="1:38">
      <c r="B1065" s="953"/>
    </row>
    <row r="1066" spans="1:38">
      <c r="B1066" s="953"/>
    </row>
    <row r="1067" spans="1:38">
      <c r="B1067" s="953"/>
    </row>
    <row r="1069" spans="1:38">
      <c r="B1069" s="953"/>
    </row>
    <row r="1071" spans="1:38" s="1060" customFormat="1">
      <c r="A1071" s="1058" t="s">
        <v>19</v>
      </c>
      <c r="B1071" s="1060" t="s">
        <v>3482</v>
      </c>
      <c r="E1071" s="1061"/>
      <c r="U1071" s="253"/>
      <c r="AJ1071" s="253"/>
      <c r="AK1071" s="253"/>
      <c r="AL1071" s="253"/>
    </row>
    <row r="1072" spans="1:38" s="953" customFormat="1">
      <c r="A1072" s="940"/>
      <c r="C1072" s="1079"/>
      <c r="D1072" s="1079"/>
      <c r="E1072" s="954"/>
      <c r="AL1072" s="69"/>
    </row>
    <row r="1073" spans="1:38" s="953" customFormat="1">
      <c r="A1073" s="940"/>
      <c r="D1073" s="99"/>
      <c r="E1073" s="954"/>
      <c r="AL1073" s="69"/>
    </row>
    <row r="1074" spans="1:38" s="953" customFormat="1">
      <c r="A1074" s="940"/>
      <c r="D1074" s="1079"/>
      <c r="E1074" s="954"/>
      <c r="AL1074" s="69"/>
    </row>
    <row r="1075" spans="1:38" s="953" customFormat="1">
      <c r="A1075" s="940"/>
      <c r="D1075" s="1079"/>
      <c r="E1075" s="954"/>
      <c r="AL1075" s="69"/>
    </row>
    <row r="1076" spans="1:38" s="953" customFormat="1">
      <c r="A1076" s="940"/>
      <c r="D1076" s="1079"/>
      <c r="E1076" s="954"/>
      <c r="AL1076" s="69"/>
    </row>
    <row r="1077" spans="1:38" s="953" customFormat="1">
      <c r="A1077" s="940"/>
      <c r="C1077" s="1079"/>
      <c r="D1077" s="1079"/>
      <c r="E1077" s="954"/>
      <c r="AL1077" s="69"/>
    </row>
    <row r="1078" spans="1:38" s="953" customFormat="1">
      <c r="A1078" s="940"/>
      <c r="C1078" s="1079"/>
      <c r="D1078" s="1079"/>
      <c r="E1078" s="954"/>
      <c r="AL1078" s="69"/>
    </row>
    <row r="1079" spans="1:38" s="953" customFormat="1">
      <c r="A1079" s="940"/>
      <c r="D1079" s="1079"/>
      <c r="E1079" s="954"/>
      <c r="AL1079" s="69"/>
    </row>
    <row r="1080" spans="1:38" s="953" customFormat="1">
      <c r="A1080" s="940"/>
      <c r="C1080" s="99"/>
      <c r="D1080" s="1079"/>
      <c r="E1080" s="954"/>
      <c r="AL1080" s="69"/>
    </row>
    <row r="1081" spans="1:38" s="953" customFormat="1">
      <c r="A1081" s="940"/>
      <c r="C1081" s="99"/>
      <c r="D1081" s="99"/>
      <c r="E1081" s="954"/>
      <c r="AL1081" s="69"/>
    </row>
    <row r="1082" spans="1:38" s="953" customFormat="1">
      <c r="A1082" s="940"/>
      <c r="C1082" s="99"/>
      <c r="D1082" s="99"/>
      <c r="E1082" s="954"/>
      <c r="AL1082" s="69"/>
    </row>
    <row r="1083" spans="1:38" s="953" customFormat="1">
      <c r="A1083" s="940"/>
      <c r="C1083" s="99"/>
      <c r="D1083" s="99"/>
      <c r="E1083" s="954"/>
      <c r="AL1083" s="69"/>
    </row>
    <row r="1084" spans="1:38" s="953" customFormat="1">
      <c r="A1084" s="940"/>
      <c r="C1084" s="99"/>
      <c r="D1084" s="99"/>
      <c r="E1084" s="954"/>
      <c r="AL1084" s="69"/>
    </row>
    <row r="1085" spans="1:38" s="953" customFormat="1">
      <c r="A1085" s="940"/>
      <c r="C1085" s="99"/>
      <c r="D1085" s="99"/>
      <c r="E1085" s="954"/>
      <c r="AL1085" s="69"/>
    </row>
    <row r="1086" spans="1:38" s="953" customFormat="1">
      <c r="A1086" s="940"/>
      <c r="C1086" s="99"/>
      <c r="D1086" s="99"/>
      <c r="E1086" s="954"/>
      <c r="AL1086" s="69"/>
    </row>
    <row r="1087" spans="1:38" s="953" customFormat="1">
      <c r="A1087" s="940"/>
      <c r="C1087" s="99"/>
      <c r="E1087" s="954"/>
      <c r="AL1087" s="69"/>
    </row>
    <row r="1088" spans="1:38" s="953" customFormat="1">
      <c r="A1088" s="940"/>
      <c r="C1088" s="99"/>
      <c r="D1088" s="99"/>
      <c r="E1088" s="954"/>
      <c r="AL1088" s="69"/>
    </row>
    <row r="1089" spans="1:38" s="953" customFormat="1">
      <c r="A1089" s="940"/>
      <c r="E1089" s="954"/>
      <c r="AL1089" s="69"/>
    </row>
    <row r="1090" spans="1:38" s="953" customFormat="1">
      <c r="A1090" s="940"/>
      <c r="C1090" s="99"/>
      <c r="D1090" s="99"/>
      <c r="E1090" s="954"/>
      <c r="AL1090" s="69"/>
    </row>
    <row r="1091" spans="1:38" s="953" customFormat="1">
      <c r="A1091" s="940"/>
      <c r="C1091" s="99"/>
      <c r="D1091" s="99"/>
      <c r="E1091" s="954"/>
      <c r="AL1091" s="69"/>
    </row>
    <row r="1092" spans="1:38" s="953" customFormat="1">
      <c r="A1092" s="940"/>
      <c r="E1092" s="954"/>
      <c r="AL1092" s="69"/>
    </row>
    <row r="1093" spans="1:38" s="953" customFormat="1">
      <c r="A1093" s="940"/>
      <c r="C1093" s="99"/>
      <c r="E1093" s="954"/>
      <c r="AL1093" s="69"/>
    </row>
    <row r="1094" spans="1:38" s="953" customFormat="1">
      <c r="A1094" s="940"/>
      <c r="E1094" s="954"/>
      <c r="AL1094" s="69"/>
    </row>
    <row r="1095" spans="1:38" s="953" customFormat="1">
      <c r="A1095" s="940"/>
      <c r="E1095" s="954"/>
      <c r="AL1095" s="69"/>
    </row>
    <row r="1096" spans="1:38" s="953" customFormat="1">
      <c r="A1096" s="940"/>
      <c r="E1096" s="954"/>
      <c r="AL1096" s="69"/>
    </row>
    <row r="1097" spans="1:38" s="953" customFormat="1">
      <c r="A1097" s="940"/>
      <c r="E1097" s="954"/>
      <c r="AL1097" s="69"/>
    </row>
    <row r="1098" spans="1:38" s="953" customFormat="1">
      <c r="A1098" s="940"/>
      <c r="E1098" s="954"/>
      <c r="AL1098" s="69"/>
    </row>
    <row r="1099" spans="1:38" s="953" customFormat="1">
      <c r="A1099" s="940"/>
      <c r="E1099" s="954"/>
      <c r="AL1099" s="69"/>
    </row>
    <row r="1100" spans="1:38" s="953" customFormat="1">
      <c r="A1100" s="940"/>
      <c r="E1100" s="954"/>
      <c r="AL1100" s="69"/>
    </row>
    <row r="1101" spans="1:38" s="953" customFormat="1">
      <c r="A1101" s="940"/>
      <c r="E1101" s="954"/>
      <c r="AL1101" s="69"/>
    </row>
    <row r="1102" spans="1:38" s="953" customFormat="1">
      <c r="A1102" s="940"/>
      <c r="E1102" s="954"/>
      <c r="AL1102" s="69"/>
    </row>
    <row r="1103" spans="1:38" s="953" customFormat="1">
      <c r="A1103" s="940"/>
      <c r="E1103" s="954"/>
      <c r="AL1103" s="69"/>
    </row>
    <row r="1104" spans="1:38" s="953" customFormat="1">
      <c r="A1104" s="940"/>
      <c r="E1104" s="954"/>
      <c r="AL1104" s="69"/>
    </row>
    <row r="1105" spans="1:38" s="953" customFormat="1">
      <c r="A1105" s="940"/>
      <c r="E1105" s="954"/>
      <c r="AL1105" s="69"/>
    </row>
    <row r="1106" spans="1:38" s="953" customFormat="1">
      <c r="A1106" s="940"/>
      <c r="E1106" s="954"/>
      <c r="AL1106" s="69"/>
    </row>
    <row r="1107" spans="1:38" s="953" customFormat="1">
      <c r="A1107" s="940"/>
      <c r="E1107" s="954"/>
      <c r="AL1107" s="69"/>
    </row>
    <row r="1108" spans="1:38" s="953" customFormat="1">
      <c r="A1108" s="940"/>
      <c r="E1108" s="954"/>
      <c r="AL1108" s="69"/>
    </row>
    <row r="1109" spans="1:38" s="953" customFormat="1">
      <c r="A1109" s="940"/>
      <c r="E1109" s="954"/>
      <c r="AL1109" s="69"/>
    </row>
    <row r="1110" spans="1:38" s="953" customFormat="1">
      <c r="A1110" s="940"/>
      <c r="E1110" s="954"/>
      <c r="AL1110" s="69"/>
    </row>
    <row r="1111" spans="1:38" s="953" customFormat="1">
      <c r="A1111" s="940"/>
      <c r="E1111" s="954"/>
      <c r="AL1111" s="69"/>
    </row>
    <row r="1112" spans="1:38" s="953" customFormat="1">
      <c r="A1112" s="940"/>
      <c r="E1112" s="954"/>
      <c r="AL1112" s="69"/>
    </row>
    <row r="1113" spans="1:38" s="953" customFormat="1">
      <c r="A1113" s="940"/>
      <c r="E1113" s="954"/>
      <c r="AL1113" s="69"/>
    </row>
    <row r="1114" spans="1:38" s="953" customFormat="1">
      <c r="A1114" s="940"/>
      <c r="E1114" s="954"/>
      <c r="AL1114" s="69"/>
    </row>
    <row r="1115" spans="1:38" s="953" customFormat="1">
      <c r="A1115" s="940"/>
      <c r="E1115" s="954"/>
      <c r="AL1115" s="69"/>
    </row>
    <row r="1116" spans="1:38" s="953" customFormat="1">
      <c r="A1116" s="940"/>
      <c r="E1116" s="954"/>
      <c r="AL1116" s="69"/>
    </row>
    <row r="1117" spans="1:38" s="953" customFormat="1">
      <c r="A1117" s="940"/>
      <c r="E1117" s="954"/>
      <c r="AL1117" s="69"/>
    </row>
    <row r="1118" spans="1:38" s="953" customFormat="1">
      <c r="A1118" s="940"/>
      <c r="E1118" s="954"/>
      <c r="AL1118" s="69"/>
    </row>
    <row r="1119" spans="1:38" s="953" customFormat="1">
      <c r="A1119" s="940"/>
      <c r="E1119" s="954"/>
      <c r="AL1119" s="69"/>
    </row>
    <row r="1120" spans="1:38" s="953" customFormat="1">
      <c r="A1120" s="940"/>
      <c r="E1120" s="954"/>
      <c r="AL1120" s="69"/>
    </row>
    <row r="1121" spans="1:38" s="953" customFormat="1">
      <c r="A1121" s="940"/>
      <c r="E1121" s="954"/>
      <c r="AL1121" s="69"/>
    </row>
    <row r="1122" spans="1:38" s="953" customFormat="1">
      <c r="A1122" s="940"/>
      <c r="E1122" s="954"/>
      <c r="AL1122" s="69"/>
    </row>
    <row r="1123" spans="1:38" s="953" customFormat="1">
      <c r="A1123" s="940"/>
      <c r="E1123" s="954"/>
      <c r="AL1123" s="69"/>
    </row>
    <row r="1124" spans="1:38" s="953" customFormat="1">
      <c r="A1124" s="940"/>
      <c r="E1124" s="954"/>
      <c r="AL1124" s="69"/>
    </row>
    <row r="1125" spans="1:38" s="953" customFormat="1">
      <c r="A1125" s="940"/>
      <c r="E1125" s="954"/>
      <c r="AL1125" s="69"/>
    </row>
    <row r="1126" spans="1:38" s="953" customFormat="1">
      <c r="A1126" s="940"/>
      <c r="E1126" s="954"/>
      <c r="AL1126" s="69"/>
    </row>
    <row r="1127" spans="1:38" s="953" customFormat="1">
      <c r="A1127" s="940"/>
      <c r="D1127" s="99"/>
      <c r="E1127" s="954"/>
      <c r="AL1127" s="69"/>
    </row>
    <row r="1128" spans="1:38" s="953" customFormat="1">
      <c r="A1128" s="940"/>
      <c r="E1128" s="954"/>
      <c r="AL1128" s="69"/>
    </row>
    <row r="1129" spans="1:38" s="953" customFormat="1">
      <c r="A1129" s="940"/>
      <c r="E1129" s="954"/>
      <c r="AL1129" s="69"/>
    </row>
    <row r="1130" spans="1:38" s="953" customFormat="1">
      <c r="A1130" s="940"/>
      <c r="E1130" s="954"/>
      <c r="AL1130" s="69"/>
    </row>
    <row r="1131" spans="1:38" s="953" customFormat="1">
      <c r="A1131" s="940"/>
      <c r="E1131" s="954"/>
      <c r="AL1131" s="69"/>
    </row>
    <row r="1132" spans="1:38" s="953" customFormat="1">
      <c r="A1132" s="940"/>
      <c r="E1132" s="954"/>
      <c r="AL1132" s="69"/>
    </row>
    <row r="1133" spans="1:38" s="953" customFormat="1">
      <c r="A1133" s="940"/>
      <c r="E1133" s="954"/>
      <c r="AL1133" s="69"/>
    </row>
    <row r="1134" spans="1:38" s="953" customFormat="1">
      <c r="A1134" s="940"/>
      <c r="E1134" s="954"/>
      <c r="AL1134" s="69"/>
    </row>
    <row r="1135" spans="1:38" s="953" customFormat="1">
      <c r="A1135" s="940"/>
      <c r="E1135" s="954"/>
      <c r="AL1135" s="69"/>
    </row>
    <row r="1136" spans="1:38" s="953" customFormat="1">
      <c r="A1136" s="940"/>
      <c r="E1136" s="954"/>
      <c r="AL1136" s="69"/>
    </row>
    <row r="1137" spans="1:38" s="953" customFormat="1">
      <c r="A1137" s="940"/>
      <c r="E1137" s="954"/>
      <c r="AL1137" s="69"/>
    </row>
    <row r="1138" spans="1:38" s="953" customFormat="1">
      <c r="A1138" s="940"/>
      <c r="E1138" s="954"/>
      <c r="AL1138" s="69"/>
    </row>
    <row r="1139" spans="1:38" s="953" customFormat="1">
      <c r="A1139" s="940"/>
      <c r="E1139" s="954"/>
      <c r="AL1139" s="69"/>
    </row>
    <row r="1140" spans="1:38" s="953" customFormat="1">
      <c r="A1140" s="940"/>
      <c r="E1140" s="954"/>
      <c r="AL1140" s="69"/>
    </row>
    <row r="1141" spans="1:38" s="953" customFormat="1">
      <c r="A1141" s="940"/>
      <c r="E1141" s="954"/>
      <c r="AL1141" s="69"/>
    </row>
    <row r="1142" spans="1:38" s="953" customFormat="1">
      <c r="A1142" s="940"/>
      <c r="E1142" s="954"/>
      <c r="AL1142" s="69"/>
    </row>
    <row r="1143" spans="1:38" s="953" customFormat="1">
      <c r="A1143" s="940"/>
      <c r="E1143" s="954"/>
      <c r="AL1143" s="69"/>
    </row>
    <row r="1144" spans="1:38" s="953" customFormat="1">
      <c r="A1144" s="940"/>
      <c r="E1144" s="954"/>
      <c r="AL1144" s="69"/>
    </row>
    <row r="1145" spans="1:38" s="953" customFormat="1">
      <c r="A1145" s="940"/>
      <c r="E1145" s="954"/>
      <c r="AL1145" s="69"/>
    </row>
    <row r="1146" spans="1:38" s="953" customFormat="1">
      <c r="A1146" s="940"/>
      <c r="E1146" s="954"/>
      <c r="AL1146" s="69"/>
    </row>
    <row r="1147" spans="1:38" s="953" customFormat="1">
      <c r="A1147" s="940"/>
      <c r="E1147" s="954"/>
      <c r="AL1147" s="69"/>
    </row>
    <row r="1148" spans="1:38" s="953" customFormat="1">
      <c r="A1148" s="940"/>
      <c r="E1148" s="954"/>
      <c r="AL1148" s="69"/>
    </row>
    <row r="1149" spans="1:38" s="953" customFormat="1">
      <c r="A1149" s="940"/>
      <c r="E1149" s="954"/>
      <c r="AL1149" s="69"/>
    </row>
    <row r="1150" spans="1:38" s="953" customFormat="1">
      <c r="A1150" s="940"/>
      <c r="E1150" s="954"/>
      <c r="AL1150" s="69"/>
    </row>
    <row r="1151" spans="1:38" s="953" customFormat="1">
      <c r="A1151" s="940"/>
      <c r="E1151" s="954"/>
      <c r="AL1151" s="69"/>
    </row>
    <row r="1152" spans="1:38" s="953" customFormat="1">
      <c r="A1152" s="940"/>
      <c r="E1152" s="954"/>
      <c r="AL1152" s="69"/>
    </row>
    <row r="1153" spans="1:38" s="953" customFormat="1">
      <c r="A1153" s="940"/>
      <c r="E1153" s="954"/>
      <c r="AL1153" s="69"/>
    </row>
    <row r="1154" spans="1:38" s="953" customFormat="1">
      <c r="A1154" s="940"/>
      <c r="E1154" s="954"/>
      <c r="AL1154" s="69"/>
    </row>
    <row r="1155" spans="1:38" s="1060" customFormat="1">
      <c r="A1155" s="1058" t="s">
        <v>19</v>
      </c>
      <c r="B1155" s="1060" t="s">
        <v>3483</v>
      </c>
      <c r="E1155" s="1061"/>
      <c r="U1155" s="253"/>
      <c r="AJ1155" s="253"/>
      <c r="AK1155" s="253"/>
      <c r="AL1155" s="253"/>
    </row>
    <row r="1157" spans="1:38">
      <c r="A1157" s="940"/>
    </row>
    <row r="1158" spans="1:38">
      <c r="B1158" s="953"/>
      <c r="D1158" s="953"/>
    </row>
    <row r="1159" spans="1:38">
      <c r="A1159" s="940"/>
      <c r="B1159" s="953"/>
    </row>
    <row r="1161" spans="1:38">
      <c r="A1161" s="940"/>
    </row>
    <row r="1163" spans="1:38">
      <c r="A1163" s="940"/>
    </row>
    <row r="1165" spans="1:38">
      <c r="A1165" s="940"/>
    </row>
    <row r="1167" spans="1:38">
      <c r="A1167" s="940"/>
    </row>
    <row r="1169" spans="1:38">
      <c r="A1169" s="940"/>
      <c r="B1169" s="953"/>
    </row>
    <row r="1170" spans="1:38">
      <c r="B1170" s="953"/>
    </row>
    <row r="1171" spans="1:38">
      <c r="A1171" s="940"/>
    </row>
    <row r="1174" spans="1:38">
      <c r="B1174" s="953"/>
    </row>
    <row r="1175" spans="1:38">
      <c r="B1175" s="953"/>
    </row>
    <row r="1176" spans="1:38">
      <c r="B1176" s="953"/>
      <c r="C1176" s="69"/>
    </row>
    <row r="1177" spans="1:38" s="1060" customFormat="1">
      <c r="A1177" s="1058" t="s">
        <v>19</v>
      </c>
      <c r="B1177" s="1060" t="s">
        <v>3484</v>
      </c>
      <c r="E1177" s="1061"/>
      <c r="U1177" s="253"/>
      <c r="AJ1177" s="253"/>
      <c r="AK1177" s="253"/>
      <c r="AL1177" s="253"/>
    </row>
    <row r="1178" spans="1:38">
      <c r="B1178" s="953"/>
    </row>
    <row r="1179" spans="1:38">
      <c r="B1179" s="953"/>
    </row>
    <row r="1180" spans="1:38">
      <c r="B1180" s="953"/>
    </row>
    <row r="1181" spans="1:38">
      <c r="B1181" s="953"/>
    </row>
    <row r="1182" spans="1:38">
      <c r="B1182" s="953"/>
    </row>
    <row r="1183" spans="1:38">
      <c r="B1183" s="953"/>
    </row>
    <row r="1184" spans="1:38">
      <c r="B1184" s="953"/>
    </row>
    <row r="1185" spans="1:44">
      <c r="B1185" s="953"/>
    </row>
    <row r="1186" spans="1:44">
      <c r="B1186" s="953"/>
    </row>
    <row r="1187" spans="1:44">
      <c r="B1187" s="953"/>
    </row>
    <row r="1188" spans="1:44">
      <c r="B1188" s="953"/>
    </row>
    <row r="1189" spans="1:44">
      <c r="B1189" s="953"/>
    </row>
    <row r="1190" spans="1:44" s="1060" customFormat="1">
      <c r="A1190" s="1058" t="s">
        <v>19</v>
      </c>
      <c r="B1190" s="1060" t="s">
        <v>3485</v>
      </c>
      <c r="E1190" s="1061"/>
      <c r="U1190" s="253"/>
      <c r="AJ1190" s="253"/>
      <c r="AK1190" s="253"/>
      <c r="AL1190" s="253"/>
    </row>
    <row r="1191" spans="1:44">
      <c r="B1191" s="953"/>
    </row>
    <row r="1192" spans="1:44">
      <c r="B1192" s="953"/>
      <c r="C1192" s="953"/>
    </row>
    <row r="1193" spans="1:44">
      <c r="B1193" s="953"/>
    </row>
    <row r="1194" spans="1:44">
      <c r="W1194" s="1148"/>
    </row>
    <row r="1195" spans="1:44">
      <c r="B1195" s="953"/>
    </row>
    <row r="1196" spans="1:44" s="1081" customFormat="1" ht="26.25" customHeight="1">
      <c r="A1196" s="1081" t="s">
        <v>3486</v>
      </c>
      <c r="B1196" s="1081" t="s">
        <v>3487</v>
      </c>
      <c r="E1196" s="1082"/>
      <c r="F1196" s="1081">
        <f>SUM(F27:F1195)</f>
        <v>0</v>
      </c>
      <c r="G1196" s="1081">
        <f>SUM(G27:G1195)</f>
        <v>0</v>
      </c>
      <c r="H1196" s="1081">
        <f t="shared" ref="H1196:AR1196" si="1">SUM(H28:H1195)</f>
        <v>0</v>
      </c>
      <c r="I1196" s="1081">
        <f t="shared" si="1"/>
        <v>0</v>
      </c>
      <c r="J1196" s="1081">
        <f t="shared" si="1"/>
        <v>0</v>
      </c>
      <c r="K1196" s="1081">
        <f t="shared" si="1"/>
        <v>0</v>
      </c>
      <c r="L1196" s="1081">
        <f t="shared" si="1"/>
        <v>0</v>
      </c>
      <c r="M1196" s="1081">
        <f t="shared" si="1"/>
        <v>50</v>
      </c>
      <c r="N1196" s="1081">
        <f t="shared" si="1"/>
        <v>0</v>
      </c>
      <c r="O1196" s="1081">
        <f t="shared" si="1"/>
        <v>0</v>
      </c>
      <c r="P1196" s="1081">
        <f t="shared" si="1"/>
        <v>0</v>
      </c>
      <c r="Q1196" s="1081">
        <f t="shared" si="1"/>
        <v>0</v>
      </c>
      <c r="R1196" s="1081">
        <f t="shared" si="1"/>
        <v>10</v>
      </c>
      <c r="S1196" s="1081">
        <f t="shared" si="1"/>
        <v>0</v>
      </c>
      <c r="T1196" s="1081">
        <f t="shared" si="1"/>
        <v>0</v>
      </c>
      <c r="U1196" s="1081">
        <f t="shared" si="1"/>
        <v>0</v>
      </c>
      <c r="V1196" s="1081">
        <f t="shared" si="1"/>
        <v>0</v>
      </c>
      <c r="W1196" s="1081">
        <f t="shared" si="1"/>
        <v>47</v>
      </c>
      <c r="X1196" s="1081">
        <f t="shared" si="1"/>
        <v>2</v>
      </c>
      <c r="Y1196" s="1081">
        <f t="shared" si="1"/>
        <v>0</v>
      </c>
      <c r="Z1196" s="1081">
        <f t="shared" si="1"/>
        <v>80</v>
      </c>
      <c r="AA1196" s="1081">
        <f t="shared" si="1"/>
        <v>0</v>
      </c>
      <c r="AB1196" s="1081">
        <f t="shared" si="1"/>
        <v>40</v>
      </c>
      <c r="AC1196" s="1081">
        <f t="shared" si="1"/>
        <v>30</v>
      </c>
      <c r="AD1196" s="1081">
        <f t="shared" si="1"/>
        <v>30</v>
      </c>
      <c r="AE1196" s="1081">
        <f t="shared" si="1"/>
        <v>76</v>
      </c>
      <c r="AF1196" s="1081">
        <f t="shared" si="1"/>
        <v>20</v>
      </c>
      <c r="AG1196" s="1081">
        <f t="shared" si="1"/>
        <v>45</v>
      </c>
      <c r="AH1196" s="1081">
        <f t="shared" si="1"/>
        <v>30</v>
      </c>
      <c r="AI1196" s="1081">
        <f t="shared" si="1"/>
        <v>160</v>
      </c>
      <c r="AJ1196" s="1081">
        <f t="shared" si="1"/>
        <v>0</v>
      </c>
      <c r="AK1196" s="1081">
        <f t="shared" si="1"/>
        <v>0</v>
      </c>
      <c r="AL1196" s="1081">
        <f t="shared" si="1"/>
        <v>210</v>
      </c>
      <c r="AM1196" s="1081">
        <f t="shared" si="1"/>
        <v>0</v>
      </c>
      <c r="AN1196" s="1081">
        <f t="shared" si="1"/>
        <v>0</v>
      </c>
      <c r="AO1196" s="1081">
        <f t="shared" si="1"/>
        <v>0</v>
      </c>
      <c r="AP1196" s="1081">
        <f t="shared" si="1"/>
        <v>0</v>
      </c>
      <c r="AQ1196" s="1081">
        <f t="shared" si="1"/>
        <v>0</v>
      </c>
      <c r="AR1196" s="1081">
        <f t="shared" si="1"/>
        <v>0</v>
      </c>
    </row>
    <row r="1197" spans="1:44">
      <c r="U1197" s="99"/>
      <c r="AJ1197" s="99"/>
      <c r="AK1197" s="99"/>
      <c r="AL1197" s="99"/>
    </row>
    <row r="1198" spans="1:44" s="1086" customFormat="1" ht="35.1" customHeight="1">
      <c r="A1198" s="1086" t="s">
        <v>3488</v>
      </c>
      <c r="B1198" s="1086" t="s">
        <v>13</v>
      </c>
      <c r="E1198" s="1087"/>
      <c r="F1198" s="1092">
        <f t="shared" ref="F1198:AR1198" si="2">+F24-F1196</f>
        <v>2311</v>
      </c>
      <c r="G1198" s="1092">
        <f t="shared" si="2"/>
        <v>0</v>
      </c>
      <c r="H1198" s="1092">
        <f t="shared" si="2"/>
        <v>0</v>
      </c>
      <c r="I1198" s="1092">
        <f t="shared" si="2"/>
        <v>0</v>
      </c>
      <c r="J1198" s="1092">
        <f t="shared" si="2"/>
        <v>0</v>
      </c>
      <c r="K1198" s="1092">
        <f t="shared" si="2"/>
        <v>10</v>
      </c>
      <c r="L1198" s="1092">
        <f t="shared" si="2"/>
        <v>10</v>
      </c>
      <c r="M1198" s="1092">
        <f t="shared" si="2"/>
        <v>314</v>
      </c>
      <c r="N1198" s="1092">
        <f t="shared" si="2"/>
        <v>-40</v>
      </c>
      <c r="O1198" s="1092">
        <f t="shared" si="2"/>
        <v>192</v>
      </c>
      <c r="P1198" s="1092">
        <f t="shared" si="2"/>
        <v>17</v>
      </c>
      <c r="Q1198" s="1092">
        <f t="shared" si="2"/>
        <v>94</v>
      </c>
      <c r="R1198" s="1092">
        <f t="shared" si="2"/>
        <v>27</v>
      </c>
      <c r="S1198" s="1092">
        <f t="shared" si="2"/>
        <v>117</v>
      </c>
      <c r="T1198" s="1092">
        <f t="shared" si="2"/>
        <v>126</v>
      </c>
      <c r="U1198" s="1092">
        <f t="shared" si="2"/>
        <v>350</v>
      </c>
      <c r="V1198" s="1092">
        <f t="shared" si="2"/>
        <v>0</v>
      </c>
      <c r="W1198" s="1092">
        <f t="shared" si="2"/>
        <v>228</v>
      </c>
      <c r="X1198" s="1092">
        <f t="shared" si="2"/>
        <v>55</v>
      </c>
      <c r="Y1198" s="1092">
        <f t="shared" si="2"/>
        <v>370</v>
      </c>
      <c r="Z1198" s="1092">
        <f t="shared" si="2"/>
        <v>1011</v>
      </c>
      <c r="AA1198" s="1092">
        <f t="shared" si="2"/>
        <v>30</v>
      </c>
      <c r="AB1198" s="1092">
        <f t="shared" si="2"/>
        <v>173</v>
      </c>
      <c r="AC1198" s="1092">
        <f t="shared" si="2"/>
        <v>30</v>
      </c>
      <c r="AD1198" s="1092">
        <f t="shared" si="2"/>
        <v>155</v>
      </c>
      <c r="AE1198" s="1092">
        <f t="shared" si="2"/>
        <v>277</v>
      </c>
      <c r="AF1198" s="1092">
        <f t="shared" si="2"/>
        <v>30</v>
      </c>
      <c r="AG1198" s="1092">
        <f t="shared" si="2"/>
        <v>355</v>
      </c>
      <c r="AH1198" s="1092">
        <f t="shared" si="2"/>
        <v>195</v>
      </c>
      <c r="AI1198" s="1092">
        <f t="shared" si="2"/>
        <v>168</v>
      </c>
      <c r="AJ1198" s="1092">
        <f t="shared" si="2"/>
        <v>0</v>
      </c>
      <c r="AK1198" s="1092">
        <f t="shared" si="2"/>
        <v>0</v>
      </c>
      <c r="AL1198" s="1092">
        <f t="shared" si="2"/>
        <v>116</v>
      </c>
      <c r="AM1198" s="1092">
        <f t="shared" si="2"/>
        <v>0</v>
      </c>
      <c r="AN1198" s="1092">
        <f t="shared" si="2"/>
        <v>0</v>
      </c>
      <c r="AO1198" s="1092">
        <f t="shared" si="2"/>
        <v>0</v>
      </c>
      <c r="AP1198" s="1092">
        <f t="shared" si="2"/>
        <v>0</v>
      </c>
      <c r="AQ1198" s="1092">
        <f t="shared" si="2"/>
        <v>0</v>
      </c>
      <c r="AR1198" s="1092">
        <f t="shared" si="2"/>
        <v>0</v>
      </c>
    </row>
    <row r="1200" spans="1:44" s="69" customFormat="1">
      <c r="A1200" s="936"/>
      <c r="D1200" s="936"/>
      <c r="E1200" s="937"/>
    </row>
    <row r="1201" spans="1:38" s="69" customFormat="1">
      <c r="A1201" s="936"/>
      <c r="D1201" s="936"/>
      <c r="E1201" s="937"/>
    </row>
    <row r="1202" spans="1:38" s="1098" customFormat="1" ht="18.75">
      <c r="A1202" s="1097"/>
      <c r="B1202" s="1098" t="s">
        <v>3495</v>
      </c>
      <c r="D1202" s="1097"/>
      <c r="E1202" s="1099"/>
    </row>
    <row r="1203" spans="1:38" s="953" customFormat="1">
      <c r="A1203" s="940"/>
      <c r="D1203" s="940"/>
      <c r="E1203" s="954"/>
      <c r="AK1203" s="69"/>
      <c r="AL1203" s="69"/>
    </row>
    <row r="1204" spans="1:38" s="1114" customFormat="1">
      <c r="A1204" s="1113"/>
      <c r="D1204" s="1113"/>
      <c r="E1204" s="1115"/>
      <c r="AK1204" s="69"/>
      <c r="AL1204" s="69"/>
    </row>
    <row r="1205" spans="1:38" s="1114" customFormat="1">
      <c r="A1205" s="1113"/>
      <c r="D1205" s="1113"/>
      <c r="E1205" s="1115"/>
      <c r="AK1205" s="69"/>
      <c r="AL1205" s="69"/>
    </row>
    <row r="1206" spans="1:38" s="1114" customFormat="1">
      <c r="A1206" s="1113"/>
      <c r="D1206" s="1113"/>
      <c r="E1206" s="1115"/>
      <c r="AK1206" s="69"/>
      <c r="AL1206" s="69"/>
    </row>
    <row r="1207" spans="1:38" s="1114" customFormat="1">
      <c r="A1207" s="1113"/>
      <c r="D1207" s="1113"/>
      <c r="E1207" s="1115"/>
      <c r="AK1207" s="69"/>
      <c r="AL1207" s="69"/>
    </row>
    <row r="1208" spans="1:38" s="1114" customFormat="1">
      <c r="A1208" s="1113"/>
      <c r="D1208" s="1113"/>
      <c r="E1208" s="1115"/>
      <c r="AK1208" s="69"/>
      <c r="AL1208" s="69"/>
    </row>
    <row r="1209" spans="1:38" s="1114" customFormat="1">
      <c r="A1209" s="1113"/>
      <c r="D1209" s="1113"/>
      <c r="E1209" s="1115"/>
      <c r="AK1209" s="69"/>
      <c r="AL1209" s="69"/>
    </row>
    <row r="1210" spans="1:38" s="1114" customFormat="1">
      <c r="A1210" s="1113"/>
      <c r="D1210" s="1113"/>
      <c r="E1210" s="1115"/>
      <c r="AK1210" s="69"/>
      <c r="AL1210" s="69"/>
    </row>
    <row r="1211" spans="1:38" s="69" customFormat="1">
      <c r="A1211" s="936"/>
      <c r="D1211" s="936"/>
      <c r="E1211" s="937"/>
    </row>
    <row r="1212" spans="1:38" s="69" customFormat="1">
      <c r="A1212" s="936"/>
      <c r="D1212" s="936"/>
      <c r="E1212" s="937"/>
    </row>
    <row r="1213" spans="1:38" s="69" customFormat="1">
      <c r="A1213" s="936"/>
      <c r="E1213" s="937"/>
    </row>
    <row r="1214" spans="1:38" s="1121" customFormat="1" ht="25.5" customHeight="1">
      <c r="A1214" s="1117"/>
      <c r="B1214" s="1118"/>
      <c r="C1214" s="1118"/>
      <c r="D1214" s="1118" t="s">
        <v>19</v>
      </c>
      <c r="E1214" s="1119"/>
      <c r="F1214" s="1121">
        <f t="shared" ref="F1214:AL1214" si="3">SUM(F1198:F1213)</f>
        <v>2311</v>
      </c>
      <c r="G1214" s="1121">
        <f t="shared" si="3"/>
        <v>0</v>
      </c>
      <c r="H1214" s="1121">
        <f t="shared" si="3"/>
        <v>0</v>
      </c>
      <c r="I1214" s="1121">
        <f t="shared" si="3"/>
        <v>0</v>
      </c>
      <c r="J1214" s="1121">
        <f t="shared" si="3"/>
        <v>0</v>
      </c>
      <c r="K1214" s="1121">
        <f t="shared" si="3"/>
        <v>10</v>
      </c>
      <c r="L1214" s="1121">
        <f t="shared" si="3"/>
        <v>10</v>
      </c>
      <c r="M1214" s="1121">
        <f t="shared" si="3"/>
        <v>314</v>
      </c>
      <c r="N1214" s="1121">
        <f t="shared" si="3"/>
        <v>-40</v>
      </c>
      <c r="O1214" s="1121">
        <f t="shared" si="3"/>
        <v>192</v>
      </c>
      <c r="P1214" s="1121">
        <f t="shared" si="3"/>
        <v>17</v>
      </c>
      <c r="Q1214" s="1121">
        <f t="shared" si="3"/>
        <v>94</v>
      </c>
      <c r="R1214" s="1121">
        <f t="shared" si="3"/>
        <v>27</v>
      </c>
      <c r="S1214" s="1121">
        <f t="shared" si="3"/>
        <v>117</v>
      </c>
      <c r="T1214" s="1121">
        <f t="shared" si="3"/>
        <v>126</v>
      </c>
      <c r="U1214" s="1121">
        <f t="shared" si="3"/>
        <v>350</v>
      </c>
      <c r="V1214" s="1121">
        <f t="shared" si="3"/>
        <v>0</v>
      </c>
      <c r="W1214" s="1121">
        <f t="shared" si="3"/>
        <v>228</v>
      </c>
      <c r="X1214" s="1121">
        <f t="shared" si="3"/>
        <v>55</v>
      </c>
      <c r="Y1214" s="1121">
        <f t="shared" si="3"/>
        <v>370</v>
      </c>
      <c r="Z1214" s="1121">
        <f t="shared" si="3"/>
        <v>1011</v>
      </c>
      <c r="AA1214" s="1121">
        <f t="shared" si="3"/>
        <v>30</v>
      </c>
      <c r="AB1214" s="1121">
        <f t="shared" si="3"/>
        <v>173</v>
      </c>
      <c r="AC1214" s="1121">
        <f t="shared" si="3"/>
        <v>30</v>
      </c>
      <c r="AD1214" s="1121">
        <f t="shared" si="3"/>
        <v>155</v>
      </c>
      <c r="AE1214" s="1121">
        <f t="shared" si="3"/>
        <v>277</v>
      </c>
      <c r="AF1214" s="1121">
        <f t="shared" si="3"/>
        <v>30</v>
      </c>
      <c r="AG1214" s="1121">
        <f t="shared" si="3"/>
        <v>355</v>
      </c>
      <c r="AH1214" s="1121">
        <f t="shared" si="3"/>
        <v>195</v>
      </c>
      <c r="AI1214" s="1121">
        <f t="shared" si="3"/>
        <v>168</v>
      </c>
      <c r="AJ1214" s="1121">
        <f t="shared" si="3"/>
        <v>0</v>
      </c>
      <c r="AK1214" s="1121">
        <f t="shared" si="3"/>
        <v>0</v>
      </c>
      <c r="AL1214" s="1121">
        <f t="shared" si="3"/>
        <v>116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BCFD-D19F-43B6-B5DF-2591AFA35CA9}">
  <dimension ref="A1:IV1281"/>
  <sheetViews>
    <sheetView topLeftCell="FB1" workbookViewId="0">
      <selection activeCell="HX15" sqref="HX15"/>
    </sheetView>
  </sheetViews>
  <sheetFormatPr defaultColWidth="9.140625" defaultRowHeight="15"/>
  <cols>
    <col min="1" max="1" width="12.28515625" style="192" customWidth="1"/>
    <col min="2" max="2" width="18.85546875" style="99" customWidth="1"/>
    <col min="3" max="3" width="17.140625" style="99" customWidth="1"/>
    <col min="4" max="4" width="29" style="99" customWidth="1"/>
    <col min="5" max="5" width="14.5703125" style="1023" customWidth="1"/>
    <col min="6" max="7" width="10.5703125" style="69" customWidth="1"/>
    <col min="8" max="8" width="18" style="1024" customWidth="1"/>
    <col min="9" max="9" width="10.28515625" style="939" customWidth="1"/>
    <col min="10" max="10" width="9.140625" style="940"/>
    <col min="11" max="11" width="9.140625" style="99"/>
    <col min="12" max="12" width="12.85546875" style="99" customWidth="1"/>
    <col min="13" max="14" width="9.140625" style="99"/>
    <col min="15" max="16" width="9.140625" style="10"/>
    <col min="17" max="19" width="9.140625" style="99"/>
    <col min="20" max="21" width="9.140625" style="10"/>
    <col min="22" max="23" width="9.140625" style="99"/>
    <col min="24" max="24" width="9.140625" style="10"/>
    <col min="25" max="53" width="9.140625" style="99"/>
    <col min="54" max="54" width="9.140625" style="69"/>
    <col min="55" max="60" width="9.140625" style="99"/>
    <col min="61" max="62" width="9.7109375" style="99" customWidth="1"/>
    <col min="63" max="63" width="10.5703125" style="99" customWidth="1"/>
    <col min="64" max="82" width="9.140625" style="99"/>
    <col min="83" max="83" width="10.140625" style="99" customWidth="1"/>
    <col min="84" max="85" width="9.140625" style="99"/>
    <col min="86" max="86" width="9.140625" style="10"/>
    <col min="87" max="100" width="9.140625" style="99"/>
    <col min="101" max="106" width="9.140625" style="10"/>
    <col min="107" max="127" width="9.140625" style="99"/>
    <col min="128" max="128" width="9.140625" style="10"/>
    <col min="129" max="129" width="9.140625" style="99"/>
    <col min="130" max="130" width="9.140625" style="10"/>
    <col min="131" max="143" width="9.140625" style="99"/>
    <col min="144" max="144" width="10.7109375" style="99" customWidth="1"/>
    <col min="145" max="150" width="9.140625" style="99"/>
    <col min="151" max="151" width="9.140625" style="10"/>
    <col min="152" max="171" width="9.140625" style="99"/>
    <col min="173" max="180" width="9.140625" style="99"/>
    <col min="181" max="181" width="9.140625" style="192"/>
    <col min="182" max="192" width="9.140625" style="99"/>
    <col min="194" max="194" width="13.28515625" style="99" customWidth="1"/>
    <col min="195" max="195" width="9.140625" style="99"/>
    <col min="197" max="197" width="10.5703125" style="99" customWidth="1"/>
    <col min="198" max="204" width="9.140625" style="99"/>
    <col min="205" max="205" width="10.7109375" style="99" customWidth="1"/>
    <col min="206" max="206" width="9.140625" style="99"/>
    <col min="207" max="207" width="9.85546875" style="99" customWidth="1"/>
    <col min="208" max="217" width="9.140625" style="99"/>
    <col min="218" max="218" width="13.28515625" style="99" customWidth="1"/>
    <col min="219" max="232" width="9.140625" style="99"/>
    <col min="233" max="233" width="10.28515625" style="99" customWidth="1"/>
    <col min="234" max="16384" width="9.140625" style="99"/>
  </cols>
  <sheetData>
    <row r="1" spans="1:233" s="890" customFormat="1" ht="26.25">
      <c r="A1" s="889"/>
      <c r="E1" s="891" t="s">
        <v>2993</v>
      </c>
      <c r="F1" s="892"/>
      <c r="G1" s="892"/>
      <c r="H1" s="893"/>
      <c r="I1" s="894" t="s">
        <v>925</v>
      </c>
      <c r="J1" s="895"/>
      <c r="K1" s="896"/>
      <c r="L1" s="897">
        <v>1</v>
      </c>
      <c r="M1" s="897">
        <v>2</v>
      </c>
      <c r="N1" s="897">
        <v>3</v>
      </c>
      <c r="O1" s="897">
        <v>4</v>
      </c>
      <c r="P1" s="897">
        <v>5</v>
      </c>
      <c r="Q1" s="897">
        <v>6</v>
      </c>
      <c r="R1" s="897">
        <v>7</v>
      </c>
      <c r="S1" s="897">
        <v>8</v>
      </c>
      <c r="T1" s="897">
        <v>9</v>
      </c>
      <c r="U1" s="897">
        <v>10</v>
      </c>
      <c r="V1" s="897">
        <v>11</v>
      </c>
      <c r="W1" s="897">
        <v>12</v>
      </c>
      <c r="X1" s="897">
        <v>13</v>
      </c>
      <c r="Y1" s="897">
        <v>14</v>
      </c>
      <c r="Z1" s="897">
        <v>15</v>
      </c>
      <c r="AA1" s="897">
        <v>16</v>
      </c>
      <c r="AB1" s="897">
        <v>17</v>
      </c>
      <c r="AC1" s="897">
        <v>18</v>
      </c>
      <c r="AD1" s="897">
        <v>19</v>
      </c>
      <c r="AE1" s="897">
        <v>20</v>
      </c>
      <c r="AF1" s="897">
        <v>21</v>
      </c>
      <c r="AG1" s="897"/>
      <c r="AH1" s="897"/>
      <c r="AI1" s="897">
        <v>23</v>
      </c>
      <c r="AJ1" s="897">
        <v>24</v>
      </c>
      <c r="AK1" s="897">
        <v>25</v>
      </c>
      <c r="AL1" s="897">
        <v>26</v>
      </c>
      <c r="AM1" s="897">
        <v>27</v>
      </c>
      <c r="AN1" s="897">
        <v>28</v>
      </c>
      <c r="AO1" s="897">
        <v>29</v>
      </c>
      <c r="AP1" s="897">
        <v>30</v>
      </c>
      <c r="AQ1" s="897">
        <v>31</v>
      </c>
      <c r="AR1" s="897">
        <v>32</v>
      </c>
      <c r="AS1" s="897">
        <v>33</v>
      </c>
      <c r="AT1" s="897">
        <v>34</v>
      </c>
      <c r="AU1" s="897">
        <v>35</v>
      </c>
      <c r="AV1" s="897">
        <v>36</v>
      </c>
      <c r="AW1" s="897">
        <v>37</v>
      </c>
      <c r="AX1" s="897">
        <v>38</v>
      </c>
      <c r="AY1" s="897">
        <v>39</v>
      </c>
      <c r="AZ1" s="897">
        <v>40</v>
      </c>
      <c r="BA1" s="897">
        <v>41</v>
      </c>
      <c r="BB1" s="897">
        <v>42</v>
      </c>
      <c r="BC1" s="897">
        <v>43</v>
      </c>
      <c r="BD1" s="897">
        <v>44</v>
      </c>
      <c r="BE1" s="897">
        <v>45</v>
      </c>
      <c r="BF1" s="897">
        <v>46</v>
      </c>
      <c r="BG1" s="897"/>
      <c r="BH1" s="897">
        <v>47</v>
      </c>
      <c r="BI1" s="897">
        <v>48</v>
      </c>
      <c r="BJ1" s="897">
        <v>49</v>
      </c>
      <c r="BK1" s="897">
        <v>50</v>
      </c>
      <c r="BL1" s="897">
        <v>51</v>
      </c>
      <c r="BM1" s="897">
        <v>52</v>
      </c>
      <c r="BN1" s="897">
        <v>53</v>
      </c>
      <c r="BO1" s="897">
        <v>54</v>
      </c>
      <c r="BP1" s="897">
        <v>55</v>
      </c>
      <c r="BQ1" s="897">
        <v>56</v>
      </c>
      <c r="BR1" s="897">
        <v>57</v>
      </c>
      <c r="BS1" s="897">
        <v>58</v>
      </c>
      <c r="BT1" s="897">
        <v>59</v>
      </c>
      <c r="BU1" s="897">
        <v>60</v>
      </c>
      <c r="BV1" s="897">
        <v>61</v>
      </c>
      <c r="BW1" s="897">
        <v>62</v>
      </c>
      <c r="BX1" s="897">
        <v>63</v>
      </c>
      <c r="BY1" s="897">
        <v>64</v>
      </c>
      <c r="BZ1" s="897">
        <v>65</v>
      </c>
      <c r="CA1" s="897">
        <v>66</v>
      </c>
      <c r="CB1" s="897">
        <v>67</v>
      </c>
      <c r="CC1" s="897">
        <v>68</v>
      </c>
      <c r="CD1" s="897">
        <v>69</v>
      </c>
      <c r="CE1" s="897">
        <v>70</v>
      </c>
      <c r="CF1" s="897">
        <v>71</v>
      </c>
      <c r="CG1" s="897">
        <v>72</v>
      </c>
      <c r="CH1" s="897">
        <v>73</v>
      </c>
      <c r="CI1" s="897">
        <v>74</v>
      </c>
      <c r="CJ1" s="897">
        <v>75</v>
      </c>
      <c r="CK1" s="897">
        <v>76</v>
      </c>
      <c r="CL1" s="897">
        <v>77</v>
      </c>
      <c r="CM1" s="897">
        <v>78</v>
      </c>
      <c r="CN1" s="897">
        <v>79</v>
      </c>
      <c r="CO1" s="897">
        <v>80</v>
      </c>
      <c r="CP1" s="897">
        <v>81</v>
      </c>
      <c r="CQ1" s="897">
        <v>82</v>
      </c>
      <c r="CR1" s="897">
        <v>83</v>
      </c>
      <c r="CS1" s="897">
        <v>84</v>
      </c>
      <c r="CT1" s="897">
        <v>85</v>
      </c>
      <c r="CU1" s="897">
        <v>86</v>
      </c>
      <c r="CV1" s="897">
        <v>87</v>
      </c>
      <c r="CW1" s="897">
        <v>88</v>
      </c>
      <c r="CX1" s="897">
        <v>89</v>
      </c>
      <c r="CY1" s="897">
        <v>90</v>
      </c>
      <c r="CZ1" s="897">
        <v>91</v>
      </c>
      <c r="DA1" s="897">
        <v>92</v>
      </c>
      <c r="DB1" s="897">
        <v>93</v>
      </c>
      <c r="DC1" s="897">
        <v>94</v>
      </c>
      <c r="DD1" s="897">
        <v>95</v>
      </c>
      <c r="DE1" s="897">
        <v>96</v>
      </c>
      <c r="DF1" s="897">
        <v>97</v>
      </c>
      <c r="DG1" s="897">
        <v>98</v>
      </c>
      <c r="DH1" s="897">
        <v>99</v>
      </c>
      <c r="DI1" s="897">
        <v>100</v>
      </c>
      <c r="DJ1" s="897">
        <v>101</v>
      </c>
      <c r="DK1" s="897">
        <v>102</v>
      </c>
      <c r="DL1" s="897">
        <v>103</v>
      </c>
      <c r="DM1" s="897">
        <v>104</v>
      </c>
      <c r="DN1" s="897">
        <v>105</v>
      </c>
      <c r="DO1" s="897">
        <v>106</v>
      </c>
      <c r="DP1" s="897">
        <v>107</v>
      </c>
      <c r="DQ1" s="897">
        <v>108</v>
      </c>
      <c r="DR1" s="897">
        <v>109</v>
      </c>
      <c r="DS1" s="897">
        <v>110</v>
      </c>
      <c r="DT1" s="897">
        <v>111</v>
      </c>
      <c r="DU1" s="897">
        <v>112</v>
      </c>
      <c r="DV1" s="897">
        <v>113</v>
      </c>
      <c r="DW1" s="897">
        <v>114</v>
      </c>
      <c r="DX1" s="897">
        <v>115</v>
      </c>
      <c r="DY1" s="897">
        <v>116</v>
      </c>
      <c r="DZ1" s="897">
        <v>117</v>
      </c>
      <c r="EA1" s="897">
        <v>118</v>
      </c>
      <c r="EB1" s="897">
        <v>119</v>
      </c>
      <c r="EC1" s="897">
        <v>120</v>
      </c>
      <c r="ED1" s="897">
        <v>121</v>
      </c>
      <c r="EE1" s="897">
        <v>122</v>
      </c>
      <c r="EF1" s="897">
        <v>123</v>
      </c>
      <c r="EG1" s="897">
        <v>124</v>
      </c>
      <c r="EH1" s="897">
        <v>125</v>
      </c>
      <c r="EI1" s="897">
        <v>126</v>
      </c>
      <c r="EJ1" s="897">
        <v>127</v>
      </c>
      <c r="EK1" s="897">
        <v>128</v>
      </c>
      <c r="EL1" s="897">
        <v>129</v>
      </c>
      <c r="EM1" s="897">
        <v>130</v>
      </c>
      <c r="EN1" s="897">
        <v>131</v>
      </c>
      <c r="EO1" s="897">
        <v>132</v>
      </c>
      <c r="EP1" s="897">
        <v>133</v>
      </c>
      <c r="EQ1" s="897">
        <v>134</v>
      </c>
      <c r="ER1" s="897">
        <v>135</v>
      </c>
      <c r="ES1" s="897">
        <v>136</v>
      </c>
      <c r="ET1" s="897">
        <v>137</v>
      </c>
      <c r="EU1" s="897">
        <v>138</v>
      </c>
      <c r="EV1" s="897">
        <v>139</v>
      </c>
      <c r="EW1" s="897">
        <v>140</v>
      </c>
      <c r="EX1" s="897">
        <v>141</v>
      </c>
      <c r="EY1" s="897">
        <v>142</v>
      </c>
      <c r="EZ1" s="897">
        <v>143</v>
      </c>
      <c r="FA1" s="897">
        <v>144</v>
      </c>
      <c r="FB1" s="897">
        <v>145</v>
      </c>
      <c r="FC1" s="897">
        <v>146</v>
      </c>
      <c r="FD1" s="897">
        <v>147</v>
      </c>
      <c r="FE1" s="897">
        <v>148</v>
      </c>
      <c r="FF1" s="897">
        <v>149</v>
      </c>
      <c r="FG1" s="897">
        <v>150</v>
      </c>
      <c r="FH1" s="897">
        <v>151</v>
      </c>
      <c r="FI1" s="897">
        <v>152</v>
      </c>
      <c r="FJ1" s="897">
        <v>153</v>
      </c>
      <c r="FK1" s="897">
        <v>154</v>
      </c>
      <c r="FL1" s="897">
        <v>155</v>
      </c>
      <c r="FM1" s="897">
        <v>156</v>
      </c>
      <c r="FN1" s="897">
        <v>157</v>
      </c>
      <c r="FO1" s="897">
        <v>158</v>
      </c>
      <c r="FP1" s="897">
        <v>159</v>
      </c>
      <c r="FQ1" s="897">
        <v>160</v>
      </c>
      <c r="FR1" s="897">
        <v>161</v>
      </c>
      <c r="FS1" s="897">
        <v>162</v>
      </c>
      <c r="FT1" s="897">
        <v>163</v>
      </c>
      <c r="FU1" s="897">
        <v>164</v>
      </c>
      <c r="FV1" s="897">
        <v>165</v>
      </c>
      <c r="FW1" s="897">
        <v>166</v>
      </c>
      <c r="FX1" s="897">
        <v>167</v>
      </c>
      <c r="FY1" s="897">
        <v>168</v>
      </c>
      <c r="FZ1" s="897">
        <v>169</v>
      </c>
      <c r="GA1" s="897">
        <v>170</v>
      </c>
      <c r="GB1" s="897">
        <v>171</v>
      </c>
      <c r="GC1" s="897">
        <v>172</v>
      </c>
      <c r="GD1" s="897">
        <v>173</v>
      </c>
      <c r="GE1" s="897">
        <v>174</v>
      </c>
      <c r="GF1" s="897">
        <v>175</v>
      </c>
      <c r="GG1" s="897">
        <v>176</v>
      </c>
      <c r="GH1" s="897">
        <v>177</v>
      </c>
      <c r="GI1" s="897">
        <v>178</v>
      </c>
      <c r="GJ1" s="897">
        <v>179</v>
      </c>
      <c r="GK1" s="897">
        <v>180</v>
      </c>
      <c r="GL1" s="897">
        <v>181</v>
      </c>
      <c r="GM1" s="897">
        <v>182</v>
      </c>
      <c r="GN1" s="897">
        <v>183</v>
      </c>
      <c r="GO1" s="897">
        <v>184</v>
      </c>
      <c r="GP1" s="897">
        <v>185</v>
      </c>
      <c r="GQ1" s="897">
        <v>186</v>
      </c>
      <c r="GR1" s="897">
        <v>187</v>
      </c>
      <c r="GS1" s="897">
        <v>188</v>
      </c>
      <c r="GT1" s="897">
        <v>189</v>
      </c>
      <c r="GU1" s="897">
        <v>190</v>
      </c>
      <c r="GV1" s="897">
        <v>191</v>
      </c>
      <c r="GW1" s="897">
        <v>192</v>
      </c>
      <c r="GX1" s="897">
        <v>193</v>
      </c>
      <c r="GY1" s="897">
        <v>194</v>
      </c>
      <c r="GZ1" s="897">
        <v>195</v>
      </c>
      <c r="HA1" s="897">
        <v>196</v>
      </c>
      <c r="HB1" s="897">
        <v>197</v>
      </c>
      <c r="HC1" s="897">
        <v>198</v>
      </c>
      <c r="HD1" s="897">
        <v>199</v>
      </c>
      <c r="HE1" s="897">
        <v>200</v>
      </c>
      <c r="HF1" s="897">
        <v>201</v>
      </c>
      <c r="HG1" s="897">
        <v>202</v>
      </c>
      <c r="HH1" s="897">
        <v>203</v>
      </c>
      <c r="HI1" s="897">
        <v>204</v>
      </c>
      <c r="HJ1" s="897">
        <v>205</v>
      </c>
      <c r="HK1" s="897">
        <v>206</v>
      </c>
      <c r="HL1" s="897">
        <v>207</v>
      </c>
      <c r="HM1" s="897">
        <v>208</v>
      </c>
      <c r="HN1" s="897">
        <v>209</v>
      </c>
      <c r="HO1" s="897">
        <v>210</v>
      </c>
      <c r="HP1" s="897">
        <v>211</v>
      </c>
      <c r="HQ1" s="897">
        <v>212</v>
      </c>
      <c r="HR1" s="897">
        <v>213</v>
      </c>
      <c r="HS1" s="897">
        <v>214</v>
      </c>
      <c r="HT1" s="897">
        <v>215</v>
      </c>
      <c r="HU1" s="897">
        <v>216</v>
      </c>
      <c r="HV1" s="897">
        <v>217</v>
      </c>
      <c r="HW1" s="897">
        <v>218</v>
      </c>
      <c r="HX1" s="897">
        <v>219</v>
      </c>
      <c r="HY1" s="897">
        <v>220</v>
      </c>
    </row>
    <row r="2" spans="1:233" s="898" customFormat="1" ht="47.25" customHeight="1">
      <c r="A2" s="898" t="s">
        <v>2969</v>
      </c>
      <c r="B2" s="898" t="s">
        <v>2994</v>
      </c>
      <c r="C2" s="898" t="s">
        <v>2844</v>
      </c>
      <c r="D2" s="899" t="s">
        <v>2995</v>
      </c>
      <c r="E2" s="900" t="s">
        <v>2996</v>
      </c>
      <c r="F2" s="901" t="s">
        <v>2997</v>
      </c>
      <c r="G2" s="901" t="s">
        <v>2998</v>
      </c>
      <c r="H2" s="898" t="s">
        <v>2999</v>
      </c>
      <c r="I2" s="902" t="s">
        <v>3000</v>
      </c>
      <c r="J2" s="903" t="s">
        <v>3001</v>
      </c>
      <c r="L2" s="904" t="s">
        <v>860</v>
      </c>
      <c r="M2" s="904" t="s">
        <v>465</v>
      </c>
      <c r="N2" s="905" t="s">
        <v>3002</v>
      </c>
      <c r="O2" s="905" t="s">
        <v>3003</v>
      </c>
      <c r="P2" s="905" t="s">
        <v>3004</v>
      </c>
      <c r="Q2" s="905" t="s">
        <v>3005</v>
      </c>
      <c r="R2" s="904" t="s">
        <v>389</v>
      </c>
      <c r="S2" s="904" t="s">
        <v>970</v>
      </c>
      <c r="T2" s="905" t="s">
        <v>3006</v>
      </c>
      <c r="U2" s="905" t="s">
        <v>3007</v>
      </c>
      <c r="V2" s="905" t="s">
        <v>3008</v>
      </c>
      <c r="W2" s="905" t="s">
        <v>3009</v>
      </c>
      <c r="X2" s="905" t="s">
        <v>3010</v>
      </c>
      <c r="Y2" s="904" t="s">
        <v>757</v>
      </c>
      <c r="Z2" s="905" t="s">
        <v>3011</v>
      </c>
      <c r="AA2" s="905" t="s">
        <v>3012</v>
      </c>
      <c r="AB2" s="904" t="s">
        <v>3013</v>
      </c>
      <c r="AC2" s="904" t="s">
        <v>3014</v>
      </c>
      <c r="AD2" s="904" t="s">
        <v>3015</v>
      </c>
      <c r="AE2" s="904" t="s">
        <v>3016</v>
      </c>
      <c r="AF2" s="904" t="s">
        <v>3017</v>
      </c>
      <c r="AG2" s="904"/>
      <c r="AH2" s="904" t="s">
        <v>3018</v>
      </c>
      <c r="AI2" s="904" t="s">
        <v>3019</v>
      </c>
      <c r="AJ2" s="904" t="s">
        <v>3020</v>
      </c>
      <c r="AK2" s="904" t="s">
        <v>3021</v>
      </c>
      <c r="AL2" s="904" t="s">
        <v>897</v>
      </c>
      <c r="AM2" s="904" t="s">
        <v>3022</v>
      </c>
      <c r="AN2" s="904" t="s">
        <v>3023</v>
      </c>
      <c r="AO2" s="904" t="s">
        <v>3024</v>
      </c>
      <c r="AP2" s="904" t="s">
        <v>3025</v>
      </c>
      <c r="AQ2" s="905" t="s">
        <v>3026</v>
      </c>
      <c r="AR2" s="904" t="s">
        <v>3027</v>
      </c>
      <c r="AS2" s="904" t="s">
        <v>3028</v>
      </c>
      <c r="AT2" s="904" t="s">
        <v>3029</v>
      </c>
      <c r="AU2" s="904" t="s">
        <v>3030</v>
      </c>
      <c r="AV2" s="905" t="s">
        <v>3031</v>
      </c>
      <c r="AW2" s="904" t="s">
        <v>835</v>
      </c>
      <c r="AX2" s="904" t="s">
        <v>3032</v>
      </c>
      <c r="AY2" s="905" t="s">
        <v>3033</v>
      </c>
      <c r="AZ2" s="905" t="s">
        <v>3034</v>
      </c>
      <c r="BA2" s="905" t="s">
        <v>3035</v>
      </c>
      <c r="BB2" s="905" t="s">
        <v>3036</v>
      </c>
      <c r="BC2" s="904" t="s">
        <v>3037</v>
      </c>
      <c r="BD2" s="906" t="s">
        <v>3038</v>
      </c>
      <c r="BE2" s="905" t="s">
        <v>3039</v>
      </c>
      <c r="BF2" s="907" t="s">
        <v>3040</v>
      </c>
      <c r="BG2" s="907" t="s">
        <v>3041</v>
      </c>
      <c r="BH2" s="904" t="s">
        <v>3042</v>
      </c>
      <c r="BI2" s="904" t="s">
        <v>3043</v>
      </c>
      <c r="BJ2" s="904" t="s">
        <v>3044</v>
      </c>
      <c r="BK2" s="904" t="s">
        <v>3045</v>
      </c>
      <c r="BL2" s="904" t="s">
        <v>3046</v>
      </c>
      <c r="BM2" s="904" t="s">
        <v>3047</v>
      </c>
      <c r="BN2" s="904" t="s">
        <v>3048</v>
      </c>
      <c r="BO2" s="904" t="s">
        <v>1511</v>
      </c>
      <c r="BP2" s="904" t="s">
        <v>2030</v>
      </c>
      <c r="BQ2" s="904" t="s">
        <v>3049</v>
      </c>
      <c r="BR2" s="898" t="s">
        <v>3050</v>
      </c>
      <c r="BS2" s="898" t="s">
        <v>3051</v>
      </c>
      <c r="BT2" s="898" t="s">
        <v>3052</v>
      </c>
      <c r="BU2" s="898" t="s">
        <v>3053</v>
      </c>
      <c r="BV2" s="904" t="s">
        <v>458</v>
      </c>
      <c r="BW2" s="904" t="s">
        <v>1732</v>
      </c>
      <c r="BX2" s="904" t="s">
        <v>2036</v>
      </c>
      <c r="BY2" s="904" t="s">
        <v>3054</v>
      </c>
      <c r="BZ2" s="905" t="s">
        <v>3055</v>
      </c>
      <c r="CA2" s="905" t="s">
        <v>3056</v>
      </c>
      <c r="CB2" s="904" t="s">
        <v>318</v>
      </c>
      <c r="CC2" s="904" t="s">
        <v>277</v>
      </c>
      <c r="CD2" s="904" t="s">
        <v>3057</v>
      </c>
      <c r="CE2" s="904" t="s">
        <v>3058</v>
      </c>
      <c r="CF2" s="904" t="s">
        <v>3059</v>
      </c>
      <c r="CG2" s="904" t="s">
        <v>3060</v>
      </c>
      <c r="CH2" s="904" t="s">
        <v>1620</v>
      </c>
      <c r="CI2" s="904" t="s">
        <v>1040</v>
      </c>
      <c r="CJ2" s="904" t="s">
        <v>3061</v>
      </c>
      <c r="CK2" s="904" t="s">
        <v>3062</v>
      </c>
      <c r="CL2" s="904" t="s">
        <v>3063</v>
      </c>
      <c r="CM2" s="904" t="s">
        <v>3064</v>
      </c>
      <c r="CN2" s="904" t="s">
        <v>3065</v>
      </c>
      <c r="CO2" s="904" t="s">
        <v>3066</v>
      </c>
      <c r="CP2" s="904" t="s">
        <v>3067</v>
      </c>
      <c r="CQ2" s="904" t="s">
        <v>3068</v>
      </c>
      <c r="CR2" s="904" t="s">
        <v>3069</v>
      </c>
      <c r="CS2" s="904" t="s">
        <v>1086</v>
      </c>
      <c r="CT2" s="904" t="s">
        <v>3070</v>
      </c>
      <c r="CU2" s="904" t="s">
        <v>3071</v>
      </c>
      <c r="CV2" s="904" t="s">
        <v>3072</v>
      </c>
      <c r="CW2" s="904" t="s">
        <v>3073</v>
      </c>
      <c r="CX2" s="904" t="s">
        <v>3074</v>
      </c>
      <c r="CY2" s="904" t="s">
        <v>968</v>
      </c>
      <c r="CZ2" s="904" t="s">
        <v>3075</v>
      </c>
      <c r="DA2" s="904" t="s">
        <v>3076</v>
      </c>
      <c r="DB2" s="904" t="s">
        <v>3077</v>
      </c>
      <c r="DC2" s="904" t="s">
        <v>3078</v>
      </c>
      <c r="DD2" s="904" t="s">
        <v>753</v>
      </c>
      <c r="DE2" s="904" t="s">
        <v>3079</v>
      </c>
      <c r="DF2" s="904" t="s">
        <v>488</v>
      </c>
      <c r="DG2" s="904" t="s">
        <v>3080</v>
      </c>
      <c r="DH2" s="904" t="s">
        <v>3081</v>
      </c>
      <c r="DI2" s="904" t="s">
        <v>3082</v>
      </c>
      <c r="DJ2" s="904" t="s">
        <v>3083</v>
      </c>
      <c r="DK2" s="904" t="s">
        <v>3084</v>
      </c>
      <c r="DL2" s="904" t="s">
        <v>400</v>
      </c>
      <c r="DM2" s="904" t="s">
        <v>3085</v>
      </c>
      <c r="DN2" s="904" t="s">
        <v>3086</v>
      </c>
      <c r="DO2" s="904" t="s">
        <v>3087</v>
      </c>
      <c r="DP2" s="904" t="s">
        <v>3088</v>
      </c>
      <c r="DQ2" s="904" t="s">
        <v>2005</v>
      </c>
      <c r="DR2" s="904" t="s">
        <v>3089</v>
      </c>
      <c r="DS2" s="904" t="s">
        <v>3090</v>
      </c>
      <c r="DT2" s="904" t="s">
        <v>3091</v>
      </c>
      <c r="DU2" s="904" t="s">
        <v>3092</v>
      </c>
      <c r="DV2" s="904" t="s">
        <v>3093</v>
      </c>
      <c r="DW2" s="904" t="s">
        <v>3094</v>
      </c>
      <c r="DX2" s="904" t="s">
        <v>3095</v>
      </c>
      <c r="DY2" s="904" t="s">
        <v>3096</v>
      </c>
      <c r="DZ2" s="904" t="s">
        <v>586</v>
      </c>
      <c r="EA2" s="904" t="s">
        <v>3097</v>
      </c>
      <c r="EB2" s="904" t="s">
        <v>3098</v>
      </c>
      <c r="EC2" s="904" t="s">
        <v>3099</v>
      </c>
      <c r="ED2" s="904" t="s">
        <v>3100</v>
      </c>
      <c r="EE2" s="904" t="s">
        <v>613</v>
      </c>
      <c r="EF2" s="904" t="s">
        <v>615</v>
      </c>
      <c r="EG2" s="904" t="s">
        <v>3101</v>
      </c>
      <c r="EH2" s="904" t="s">
        <v>1504</v>
      </c>
      <c r="EI2" s="904" t="s">
        <v>939</v>
      </c>
      <c r="EJ2" s="904" t="s">
        <v>3102</v>
      </c>
      <c r="EK2" s="904" t="s">
        <v>3103</v>
      </c>
      <c r="EL2" s="904" t="s">
        <v>3104</v>
      </c>
      <c r="EM2" s="904" t="s">
        <v>3105</v>
      </c>
      <c r="EN2" s="904" t="s">
        <v>3106</v>
      </c>
      <c r="EO2" s="904" t="s">
        <v>310</v>
      </c>
      <c r="EP2" s="904" t="s">
        <v>3107</v>
      </c>
      <c r="EQ2" s="904" t="s">
        <v>1753</v>
      </c>
      <c r="ER2" s="904" t="s">
        <v>964</v>
      </c>
      <c r="ES2" s="904" t="s">
        <v>3108</v>
      </c>
      <c r="ET2" s="904" t="s">
        <v>3109</v>
      </c>
      <c r="EU2" s="904" t="s">
        <v>3110</v>
      </c>
      <c r="EV2" s="904" t="s">
        <v>3111</v>
      </c>
      <c r="EW2" s="904" t="s">
        <v>3112</v>
      </c>
      <c r="EX2" s="904" t="s">
        <v>3113</v>
      </c>
      <c r="EY2" s="904" t="s">
        <v>1724</v>
      </c>
      <c r="EZ2" s="904" t="s">
        <v>3114</v>
      </c>
      <c r="FA2" s="904" t="s">
        <v>1240</v>
      </c>
      <c r="FB2" s="904" t="s">
        <v>3115</v>
      </c>
      <c r="FC2" s="904" t="s">
        <v>3116</v>
      </c>
      <c r="FD2" s="904" t="s">
        <v>3117</v>
      </c>
      <c r="FE2" s="904" t="s">
        <v>3118</v>
      </c>
      <c r="FF2" s="904" t="s">
        <v>617</v>
      </c>
      <c r="FG2" s="904" t="s">
        <v>1141</v>
      </c>
      <c r="FH2" s="904" t="s">
        <v>443</v>
      </c>
      <c r="FI2" s="904" t="s">
        <v>3119</v>
      </c>
      <c r="FJ2" s="904" t="s">
        <v>441</v>
      </c>
      <c r="FK2" s="904" t="s">
        <v>3120</v>
      </c>
      <c r="FL2" s="908" t="s">
        <v>3121</v>
      </c>
      <c r="FM2" s="905" t="s">
        <v>3122</v>
      </c>
      <c r="FN2" s="909" t="s">
        <v>3123</v>
      </c>
      <c r="FO2" s="904" t="s">
        <v>3124</v>
      </c>
      <c r="FP2" s="904" t="s">
        <v>3125</v>
      </c>
      <c r="FQ2" s="904" t="s">
        <v>3126</v>
      </c>
      <c r="FR2" s="904" t="s">
        <v>1064</v>
      </c>
      <c r="FS2" s="904" t="s">
        <v>619</v>
      </c>
      <c r="FT2" s="904" t="s">
        <v>707</v>
      </c>
      <c r="FU2" s="904" t="s">
        <v>2021</v>
      </c>
      <c r="FV2" s="904" t="s">
        <v>720</v>
      </c>
      <c r="FW2" s="904" t="s">
        <v>3127</v>
      </c>
      <c r="FX2" s="904" t="s">
        <v>3128</v>
      </c>
      <c r="FY2" s="904" t="s">
        <v>3129</v>
      </c>
      <c r="FZ2" s="904" t="s">
        <v>3130</v>
      </c>
      <c r="GA2" s="904" t="s">
        <v>3131</v>
      </c>
      <c r="GB2" s="904" t="s">
        <v>2763</v>
      </c>
      <c r="GC2" s="904" t="s">
        <v>3132</v>
      </c>
      <c r="GD2" s="904" t="s">
        <v>3133</v>
      </c>
      <c r="GE2" s="904" t="s">
        <v>790</v>
      </c>
      <c r="GF2" s="904" t="s">
        <v>3134</v>
      </c>
      <c r="GG2" s="904" t="s">
        <v>3135</v>
      </c>
      <c r="GH2" s="904" t="s">
        <v>3136</v>
      </c>
      <c r="GI2" s="904" t="s">
        <v>3137</v>
      </c>
      <c r="GJ2" s="904" t="s">
        <v>3138</v>
      </c>
      <c r="GK2" s="904" t="s">
        <v>3139</v>
      </c>
      <c r="GL2" s="905" t="s">
        <v>3140</v>
      </c>
      <c r="GM2" s="905" t="s">
        <v>3141</v>
      </c>
      <c r="GN2" s="905" t="s">
        <v>3142</v>
      </c>
      <c r="GO2" s="908" t="s">
        <v>291</v>
      </c>
      <c r="GP2" s="904" t="s">
        <v>3143</v>
      </c>
      <c r="GQ2" s="904" t="s">
        <v>3144</v>
      </c>
      <c r="GR2" s="904" t="s">
        <v>3145</v>
      </c>
      <c r="GS2" s="904" t="s">
        <v>3146</v>
      </c>
      <c r="GT2" s="904" t="s">
        <v>3147</v>
      </c>
      <c r="GU2" s="904" t="s">
        <v>1048</v>
      </c>
      <c r="GV2" s="904" t="s">
        <v>3148</v>
      </c>
      <c r="GW2" s="904" t="s">
        <v>1958</v>
      </c>
      <c r="GX2" s="904" t="s">
        <v>580</v>
      </c>
      <c r="GY2" s="904" t="s">
        <v>3149</v>
      </c>
      <c r="GZ2" s="905" t="s">
        <v>3150</v>
      </c>
      <c r="HA2" s="905" t="s">
        <v>3151</v>
      </c>
      <c r="HB2" s="904" t="s">
        <v>3152</v>
      </c>
      <c r="HC2" s="904" t="s">
        <v>3153</v>
      </c>
      <c r="HD2" s="904" t="s">
        <v>3154</v>
      </c>
      <c r="HE2" s="904" t="s">
        <v>2704</v>
      </c>
      <c r="HF2" s="904" t="s">
        <v>962</v>
      </c>
      <c r="HG2" s="904" t="s">
        <v>3155</v>
      </c>
      <c r="HH2" s="904" t="s">
        <v>3156</v>
      </c>
      <c r="HI2" s="904" t="s">
        <v>3157</v>
      </c>
      <c r="HJ2" s="904" t="s">
        <v>895</v>
      </c>
      <c r="HK2" s="905" t="s">
        <v>3158</v>
      </c>
      <c r="HL2" s="905" t="s">
        <v>3159</v>
      </c>
      <c r="HM2" s="905" t="s">
        <v>3160</v>
      </c>
      <c r="HN2" s="905" t="s">
        <v>3161</v>
      </c>
      <c r="HO2" s="905" t="s">
        <v>3162</v>
      </c>
      <c r="HP2" s="905" t="s">
        <v>3162</v>
      </c>
      <c r="HQ2" s="905" t="s">
        <v>3163</v>
      </c>
      <c r="HR2" s="905" t="s">
        <v>3164</v>
      </c>
      <c r="HS2" s="905" t="s">
        <v>3165</v>
      </c>
      <c r="HT2" s="905" t="s">
        <v>3165</v>
      </c>
      <c r="HU2" s="905" t="s">
        <v>3166</v>
      </c>
      <c r="HV2" s="905" t="s">
        <v>3167</v>
      </c>
      <c r="HW2" s="905" t="s">
        <v>3168</v>
      </c>
      <c r="HX2" s="904" t="s">
        <v>3169</v>
      </c>
      <c r="HY2" s="904" t="s">
        <v>3170</v>
      </c>
    </row>
    <row r="3" spans="1:233" s="910" customFormat="1" ht="51" customHeight="1">
      <c r="D3" s="911"/>
      <c r="E3" s="912" t="s">
        <v>3171</v>
      </c>
      <c r="F3" s="913"/>
      <c r="G3" s="913"/>
      <c r="I3" s="914"/>
      <c r="J3" s="915"/>
      <c r="L3" s="916" t="s">
        <v>3172</v>
      </c>
      <c r="M3" s="916" t="s">
        <v>1489</v>
      </c>
      <c r="N3" s="910" t="s">
        <v>2914</v>
      </c>
      <c r="O3" s="910" t="s">
        <v>2066</v>
      </c>
      <c r="P3" s="910" t="s">
        <v>3173</v>
      </c>
      <c r="Q3" s="910" t="s">
        <v>1183</v>
      </c>
      <c r="R3" s="916" t="s">
        <v>1342</v>
      </c>
      <c r="S3" s="916" t="s">
        <v>969</v>
      </c>
      <c r="T3" s="910" t="s">
        <v>3174</v>
      </c>
      <c r="U3" s="910" t="s">
        <v>3175</v>
      </c>
      <c r="V3" s="910" t="s">
        <v>2600</v>
      </c>
      <c r="W3" s="910" t="s">
        <v>603</v>
      </c>
      <c r="X3" s="910" t="s">
        <v>2633</v>
      </c>
      <c r="Y3" s="916" t="s">
        <v>758</v>
      </c>
      <c r="Z3" s="910" t="s">
        <v>1153</v>
      </c>
      <c r="AA3" s="910" t="s">
        <v>3176</v>
      </c>
      <c r="AB3" s="916" t="s">
        <v>3177</v>
      </c>
      <c r="AC3" s="916" t="s">
        <v>3178</v>
      </c>
      <c r="AD3" s="916" t="s">
        <v>463</v>
      </c>
      <c r="AE3" s="916" t="s">
        <v>38</v>
      </c>
      <c r="AF3" s="916" t="s">
        <v>2035</v>
      </c>
      <c r="AG3" s="916"/>
      <c r="AH3" s="916" t="s">
        <v>3179</v>
      </c>
      <c r="AI3" s="916" t="s">
        <v>2710</v>
      </c>
      <c r="AJ3" s="916" t="s">
        <v>3180</v>
      </c>
      <c r="AK3" s="916" t="s">
        <v>2144</v>
      </c>
      <c r="AL3" s="916" t="s">
        <v>896</v>
      </c>
      <c r="AM3" s="916" t="s">
        <v>274</v>
      </c>
      <c r="AN3" s="916" t="s">
        <v>3181</v>
      </c>
      <c r="AO3" s="916" t="s">
        <v>339</v>
      </c>
      <c r="AP3" s="916" t="s">
        <v>3182</v>
      </c>
      <c r="AQ3" s="910" t="s">
        <v>3183</v>
      </c>
      <c r="AR3" s="916" t="s">
        <v>3184</v>
      </c>
      <c r="AS3" s="916" t="s">
        <v>3185</v>
      </c>
      <c r="AT3" s="916" t="s">
        <v>3186</v>
      </c>
      <c r="AU3" s="916" t="s">
        <v>793</v>
      </c>
      <c r="AV3" s="910" t="s">
        <v>341</v>
      </c>
      <c r="AW3" s="916" t="s">
        <v>1147</v>
      </c>
      <c r="AX3" s="916" t="s">
        <v>3187</v>
      </c>
      <c r="AY3" s="910" t="s">
        <v>343</v>
      </c>
      <c r="AZ3" s="910" t="s">
        <v>3188</v>
      </c>
      <c r="BA3" s="910" t="s">
        <v>345</v>
      </c>
      <c r="BB3" s="910" t="s">
        <v>3189</v>
      </c>
      <c r="BC3" s="916" t="s">
        <v>3190</v>
      </c>
      <c r="BD3" s="913" t="s">
        <v>3191</v>
      </c>
      <c r="BE3" s="910" t="s">
        <v>3192</v>
      </c>
      <c r="BF3" s="910" t="s">
        <v>3193</v>
      </c>
      <c r="BG3" s="910" t="s">
        <v>1375</v>
      </c>
      <c r="BH3" s="916" t="s">
        <v>347</v>
      </c>
      <c r="BI3" s="916" t="s">
        <v>3194</v>
      </c>
      <c r="BJ3" s="916" t="s">
        <v>349</v>
      </c>
      <c r="BK3" s="916" t="s">
        <v>3195</v>
      </c>
      <c r="BL3" s="916" t="s">
        <v>3196</v>
      </c>
      <c r="BM3" s="916" t="s">
        <v>3197</v>
      </c>
      <c r="BN3" s="916" t="s">
        <v>1272</v>
      </c>
      <c r="BO3" s="916" t="s">
        <v>2027</v>
      </c>
      <c r="BP3" s="916" t="s">
        <v>2031</v>
      </c>
      <c r="BQ3" s="916" t="s">
        <v>3198</v>
      </c>
      <c r="BR3" s="916" t="s">
        <v>22</v>
      </c>
      <c r="BS3" s="916" t="s">
        <v>3199</v>
      </c>
      <c r="BT3" s="916" t="s">
        <v>745</v>
      </c>
      <c r="BU3" s="916" t="s">
        <v>3200</v>
      </c>
      <c r="BV3" s="916" t="s">
        <v>457</v>
      </c>
      <c r="BW3" s="916" t="s">
        <v>1733</v>
      </c>
      <c r="BX3" s="916" t="s">
        <v>2037</v>
      </c>
      <c r="BY3" s="916" t="s">
        <v>381</v>
      </c>
      <c r="BZ3" s="910" t="s">
        <v>455</v>
      </c>
      <c r="CA3" s="910" t="s">
        <v>3201</v>
      </c>
      <c r="CB3" s="916" t="s">
        <v>1547</v>
      </c>
      <c r="CC3" s="916" t="s">
        <v>855</v>
      </c>
      <c r="CD3" s="916" t="s">
        <v>3202</v>
      </c>
      <c r="CE3" s="916" t="s">
        <v>1149</v>
      </c>
      <c r="CF3" s="916" t="s">
        <v>1046</v>
      </c>
      <c r="CG3" s="916" t="s">
        <v>1283</v>
      </c>
      <c r="CH3" s="916" t="s">
        <v>1621</v>
      </c>
      <c r="CI3" s="916" t="s">
        <v>2038</v>
      </c>
      <c r="CJ3" s="916" t="s">
        <v>756</v>
      </c>
      <c r="CK3" s="916" t="s">
        <v>3203</v>
      </c>
      <c r="CL3" s="916" t="s">
        <v>1157</v>
      </c>
      <c r="CM3" s="916" t="s">
        <v>3204</v>
      </c>
      <c r="CN3" s="916" t="s">
        <v>453</v>
      </c>
      <c r="CO3" s="916" t="s">
        <v>3205</v>
      </c>
      <c r="CP3" s="916" t="s">
        <v>1800</v>
      </c>
      <c r="CQ3" s="916" t="s">
        <v>1044</v>
      </c>
      <c r="CR3" s="916" t="s">
        <v>3206</v>
      </c>
      <c r="CS3" s="916" t="s">
        <v>3207</v>
      </c>
      <c r="CT3" s="916" t="s">
        <v>3208</v>
      </c>
      <c r="CU3" s="916" t="s">
        <v>3209</v>
      </c>
      <c r="CV3" s="916" t="s">
        <v>3210</v>
      </c>
      <c r="CW3" s="916" t="s">
        <v>853</v>
      </c>
      <c r="CX3" s="916" t="s">
        <v>3211</v>
      </c>
      <c r="CY3" s="916" t="s">
        <v>967</v>
      </c>
      <c r="CZ3" s="916" t="s">
        <v>747</v>
      </c>
      <c r="DA3" s="916" t="s">
        <v>3212</v>
      </c>
      <c r="DB3" s="916" t="s">
        <v>1832</v>
      </c>
      <c r="DC3" s="916" t="s">
        <v>3213</v>
      </c>
      <c r="DD3" s="916" t="s">
        <v>754</v>
      </c>
      <c r="DE3" s="916" t="s">
        <v>3214</v>
      </c>
      <c r="DF3" s="916" t="s">
        <v>506</v>
      </c>
      <c r="DG3" s="916" t="s">
        <v>3215</v>
      </c>
      <c r="DH3" s="916" t="s">
        <v>585</v>
      </c>
      <c r="DI3" s="916" t="s">
        <v>3216</v>
      </c>
      <c r="DJ3" s="916" t="s">
        <v>3217</v>
      </c>
      <c r="DK3" s="916" t="s">
        <v>3218</v>
      </c>
      <c r="DL3" s="916" t="s">
        <v>313</v>
      </c>
      <c r="DM3" s="916" t="s">
        <v>3219</v>
      </c>
      <c r="DN3" s="916" t="s">
        <v>450</v>
      </c>
      <c r="DO3" s="916" t="s">
        <v>448</v>
      </c>
      <c r="DP3" s="916" t="s">
        <v>3220</v>
      </c>
      <c r="DQ3" s="916" t="s">
        <v>2006</v>
      </c>
      <c r="DR3" s="916" t="s">
        <v>583</v>
      </c>
      <c r="DS3" s="916" t="s">
        <v>579</v>
      </c>
      <c r="DT3" s="916" t="s">
        <v>288</v>
      </c>
      <c r="DU3" s="916" t="s">
        <v>1316</v>
      </c>
      <c r="DV3" s="916" t="s">
        <v>2009</v>
      </c>
      <c r="DW3" s="916" t="s">
        <v>577</v>
      </c>
      <c r="DX3" s="916" t="s">
        <v>1453</v>
      </c>
      <c r="DY3" s="916" t="s">
        <v>965</v>
      </c>
      <c r="DZ3" s="916" t="s">
        <v>3221</v>
      </c>
      <c r="EA3" s="916" t="s">
        <v>3222</v>
      </c>
      <c r="EB3" s="916" t="s">
        <v>351</v>
      </c>
      <c r="EC3" s="916" t="s">
        <v>3223</v>
      </c>
      <c r="ED3" s="916" t="s">
        <v>930</v>
      </c>
      <c r="EE3" s="916" t="s">
        <v>3224</v>
      </c>
      <c r="EF3" s="916" t="s">
        <v>616</v>
      </c>
      <c r="EG3" s="916" t="s">
        <v>1151</v>
      </c>
      <c r="EH3" s="916" t="s">
        <v>1505</v>
      </c>
      <c r="EI3" s="916" t="s">
        <v>938</v>
      </c>
      <c r="EJ3" s="916" t="s">
        <v>3225</v>
      </c>
      <c r="EK3" s="916" t="s">
        <v>1332</v>
      </c>
      <c r="EL3" s="917" t="s">
        <v>3226</v>
      </c>
      <c r="EM3" s="916" t="s">
        <v>1334</v>
      </c>
      <c r="EN3" s="916" t="s">
        <v>3227</v>
      </c>
      <c r="EO3" s="916" t="s">
        <v>286</v>
      </c>
      <c r="EP3" s="916" t="s">
        <v>3228</v>
      </c>
      <c r="EQ3" s="916" t="s">
        <v>502</v>
      </c>
      <c r="ER3" s="916" t="s">
        <v>963</v>
      </c>
      <c r="ES3" s="916" t="s">
        <v>3229</v>
      </c>
      <c r="ET3" s="916" t="s">
        <v>3230</v>
      </c>
      <c r="EU3" s="916" t="s">
        <v>1507</v>
      </c>
      <c r="EV3" s="916" t="s">
        <v>3231</v>
      </c>
      <c r="EW3" s="916" t="s">
        <v>3232</v>
      </c>
      <c r="EX3" s="916" t="s">
        <v>3233</v>
      </c>
      <c r="EY3" s="916" t="s">
        <v>1725</v>
      </c>
      <c r="EZ3" s="916" t="s">
        <v>3234</v>
      </c>
      <c r="FA3" s="916" t="s">
        <v>3235</v>
      </c>
      <c r="FB3" s="916" t="s">
        <v>3236</v>
      </c>
      <c r="FC3" s="916" t="s">
        <v>595</v>
      </c>
      <c r="FD3" s="916" t="s">
        <v>3237</v>
      </c>
      <c r="FE3" s="916" t="s">
        <v>3238</v>
      </c>
      <c r="FF3" s="916" t="s">
        <v>618</v>
      </c>
      <c r="FG3" s="916" t="s">
        <v>1140</v>
      </c>
      <c r="FH3" s="916" t="s">
        <v>442</v>
      </c>
      <c r="FI3" s="916" t="s">
        <v>3239</v>
      </c>
      <c r="FJ3" s="916" t="s">
        <v>440</v>
      </c>
      <c r="FK3" s="916" t="s">
        <v>3240</v>
      </c>
      <c r="FL3" s="916" t="s">
        <v>284</v>
      </c>
      <c r="FM3" s="910" t="s">
        <v>800</v>
      </c>
      <c r="FN3" s="910" t="s">
        <v>3241</v>
      </c>
      <c r="FO3" s="916" t="s">
        <v>383</v>
      </c>
      <c r="FP3" s="918" t="s">
        <v>3242</v>
      </c>
      <c r="FQ3" s="916" t="s">
        <v>1722</v>
      </c>
      <c r="FR3" s="916" t="s">
        <v>1063</v>
      </c>
      <c r="FS3" s="916" t="s">
        <v>620</v>
      </c>
      <c r="FT3" s="916" t="s">
        <v>3243</v>
      </c>
      <c r="FU3" s="916" t="s">
        <v>2022</v>
      </c>
      <c r="FV3" s="916" t="s">
        <v>2023</v>
      </c>
      <c r="FW3" s="916" t="s">
        <v>3244</v>
      </c>
      <c r="FX3" s="916" t="s">
        <v>3245</v>
      </c>
      <c r="FY3" s="916" t="s">
        <v>2018</v>
      </c>
      <c r="FZ3" s="917" t="s">
        <v>3226</v>
      </c>
      <c r="GA3" s="916" t="s">
        <v>353</v>
      </c>
      <c r="GB3" s="916" t="s">
        <v>2762</v>
      </c>
      <c r="GC3" s="916" t="s">
        <v>1031</v>
      </c>
      <c r="GD3" s="916" t="s">
        <v>3246</v>
      </c>
      <c r="GE3" s="916" t="s">
        <v>791</v>
      </c>
      <c r="GF3" s="916" t="s">
        <v>438</v>
      </c>
      <c r="GG3" s="916" t="s">
        <v>3247</v>
      </c>
      <c r="GH3" s="916" t="s">
        <v>1274</v>
      </c>
      <c r="GI3" s="916" t="s">
        <v>3248</v>
      </c>
      <c r="GJ3" s="916" t="s">
        <v>851</v>
      </c>
      <c r="GK3" s="916" t="s">
        <v>3249</v>
      </c>
      <c r="GL3" s="916" t="s">
        <v>1510</v>
      </c>
      <c r="GM3" s="910" t="s">
        <v>3250</v>
      </c>
      <c r="GN3" s="910" t="s">
        <v>3251</v>
      </c>
      <c r="GO3" s="917" t="s">
        <v>1049</v>
      </c>
      <c r="GP3" s="916" t="s">
        <v>3252</v>
      </c>
      <c r="GQ3" s="916" t="s">
        <v>1956</v>
      </c>
      <c r="GR3" s="916" t="s">
        <v>849</v>
      </c>
      <c r="GS3" s="916" t="s">
        <v>1243</v>
      </c>
      <c r="GT3" s="916" t="s">
        <v>3253</v>
      </c>
      <c r="GU3" s="916" t="s">
        <v>461</v>
      </c>
      <c r="GV3" s="916" t="s">
        <v>459</v>
      </c>
      <c r="GW3" s="916" t="s">
        <v>1959</v>
      </c>
      <c r="GX3" s="916" t="s">
        <v>581</v>
      </c>
      <c r="GY3" s="916" t="s">
        <v>436</v>
      </c>
      <c r="GZ3" s="910" t="s">
        <v>3254</v>
      </c>
      <c r="HA3" s="910" t="s">
        <v>3255</v>
      </c>
      <c r="HB3" s="916" t="s">
        <v>750</v>
      </c>
      <c r="HC3" s="916" t="s">
        <v>3256</v>
      </c>
      <c r="HD3" s="916" t="s">
        <v>1962</v>
      </c>
      <c r="HE3" s="916" t="s">
        <v>2703</v>
      </c>
      <c r="HF3" s="916" t="s">
        <v>961</v>
      </c>
      <c r="HG3" s="916" t="s">
        <v>1060</v>
      </c>
      <c r="HH3" s="916" t="s">
        <v>3257</v>
      </c>
      <c r="HI3" s="916" t="s">
        <v>959</v>
      </c>
      <c r="HJ3" s="916" t="s">
        <v>894</v>
      </c>
      <c r="HK3" s="910" t="s">
        <v>3258</v>
      </c>
      <c r="HL3" s="910" t="s">
        <v>3259</v>
      </c>
      <c r="HM3" s="910" t="s">
        <v>3260</v>
      </c>
      <c r="HN3" s="910" t="s">
        <v>3261</v>
      </c>
      <c r="HO3" s="910" t="s">
        <v>3262</v>
      </c>
      <c r="HP3" s="910" t="s">
        <v>3263</v>
      </c>
      <c r="HQ3" s="910" t="s">
        <v>3264</v>
      </c>
      <c r="HR3" s="910" t="s">
        <v>3265</v>
      </c>
      <c r="HS3" s="910" t="s">
        <v>3266</v>
      </c>
      <c r="HT3" s="910" t="s">
        <v>3267</v>
      </c>
      <c r="HU3" s="910" t="s">
        <v>3268</v>
      </c>
      <c r="HV3" s="910" t="s">
        <v>3269</v>
      </c>
      <c r="HW3" s="910" t="s">
        <v>3270</v>
      </c>
      <c r="HX3" s="916" t="s">
        <v>3271</v>
      </c>
      <c r="HY3" s="916" t="s">
        <v>3272</v>
      </c>
    </row>
    <row r="4" spans="1:233" s="919" customFormat="1">
      <c r="A4" s="919" t="s">
        <v>3273</v>
      </c>
      <c r="E4" s="920"/>
      <c r="F4" s="921"/>
      <c r="G4" s="921"/>
      <c r="H4" s="922"/>
      <c r="I4" s="923"/>
      <c r="J4" s="924"/>
      <c r="L4" s="925">
        <v>5</v>
      </c>
      <c r="M4" s="925">
        <v>5</v>
      </c>
      <c r="N4" s="919">
        <v>5</v>
      </c>
      <c r="Q4" s="919">
        <v>5</v>
      </c>
      <c r="R4" s="925">
        <v>5</v>
      </c>
      <c r="S4" s="925">
        <v>5</v>
      </c>
      <c r="W4" s="919">
        <v>5</v>
      </c>
      <c r="Y4" s="925">
        <v>5</v>
      </c>
      <c r="AB4" s="919">
        <v>5</v>
      </c>
      <c r="AC4" s="919">
        <v>5</v>
      </c>
      <c r="AD4" s="925">
        <v>5</v>
      </c>
      <c r="AF4" s="925">
        <v>5</v>
      </c>
      <c r="AI4" s="919">
        <v>5</v>
      </c>
      <c r="AJ4" s="919">
        <v>5</v>
      </c>
      <c r="AK4" s="925">
        <v>5</v>
      </c>
      <c r="AN4" s="919">
        <v>5</v>
      </c>
      <c r="AR4" s="925">
        <v>5</v>
      </c>
      <c r="AS4" s="925">
        <v>5</v>
      </c>
      <c r="AV4" s="925">
        <v>5</v>
      </c>
      <c r="AW4" s="925"/>
      <c r="BB4" s="925">
        <v>5</v>
      </c>
      <c r="BC4" s="926">
        <v>5</v>
      </c>
      <c r="BD4" s="925">
        <v>5</v>
      </c>
      <c r="BE4" s="925"/>
      <c r="BF4" s="925">
        <v>5</v>
      </c>
      <c r="BG4" s="925"/>
      <c r="BH4" s="925"/>
      <c r="BI4" s="925">
        <v>5</v>
      </c>
      <c r="BJ4" s="925"/>
      <c r="BK4" s="925">
        <v>5</v>
      </c>
      <c r="BL4" s="925">
        <v>5</v>
      </c>
      <c r="BM4" s="925">
        <v>5</v>
      </c>
      <c r="BN4" s="925">
        <v>5</v>
      </c>
      <c r="BO4" s="925">
        <v>5</v>
      </c>
      <c r="BP4" s="925"/>
      <c r="BQ4" s="925">
        <v>5</v>
      </c>
      <c r="BR4" s="925"/>
      <c r="BT4" s="925">
        <v>5</v>
      </c>
      <c r="BU4" s="925">
        <v>10</v>
      </c>
      <c r="BV4" s="919">
        <v>5</v>
      </c>
      <c r="BY4" s="925">
        <v>5</v>
      </c>
      <c r="CB4" s="925">
        <v>5</v>
      </c>
      <c r="CC4" s="925">
        <v>5</v>
      </c>
      <c r="CE4" s="925">
        <v>5</v>
      </c>
      <c r="CF4" s="925">
        <v>5</v>
      </c>
      <c r="CG4" s="925">
        <v>5</v>
      </c>
      <c r="CH4" s="925">
        <v>5</v>
      </c>
      <c r="CI4" s="925">
        <v>5</v>
      </c>
      <c r="CJ4" s="925"/>
      <c r="CK4" s="925">
        <v>5</v>
      </c>
      <c r="CL4" s="925">
        <v>5</v>
      </c>
      <c r="CM4" s="925"/>
      <c r="CN4" s="925">
        <v>5</v>
      </c>
      <c r="CO4" s="925"/>
      <c r="CQ4" s="925">
        <v>5</v>
      </c>
      <c r="CR4" s="925"/>
      <c r="CS4" s="925">
        <v>5</v>
      </c>
      <c r="CT4" s="925">
        <v>5</v>
      </c>
      <c r="CU4" s="925"/>
      <c r="CV4" s="925">
        <v>5</v>
      </c>
      <c r="DC4" s="925">
        <v>5</v>
      </c>
      <c r="DD4" s="925"/>
      <c r="DJ4" s="925">
        <v>5</v>
      </c>
      <c r="DK4" s="925"/>
      <c r="DM4" s="925">
        <v>5</v>
      </c>
      <c r="DO4" s="925">
        <v>5</v>
      </c>
      <c r="DP4" s="925">
        <v>5</v>
      </c>
      <c r="DS4" s="925"/>
      <c r="DT4" s="925"/>
      <c r="DU4" s="925">
        <v>5</v>
      </c>
      <c r="DV4" s="925">
        <v>5</v>
      </c>
      <c r="DW4" s="925">
        <v>5</v>
      </c>
      <c r="DY4" s="925">
        <v>5</v>
      </c>
      <c r="EA4" s="925">
        <v>5</v>
      </c>
      <c r="EB4" s="925">
        <v>5</v>
      </c>
      <c r="EC4" s="925">
        <v>5</v>
      </c>
      <c r="ED4" s="925">
        <v>5</v>
      </c>
      <c r="EE4" s="925">
        <v>5</v>
      </c>
      <c r="EG4" s="925">
        <v>5</v>
      </c>
      <c r="EH4" s="925">
        <v>5</v>
      </c>
      <c r="EI4" s="925"/>
      <c r="EJ4" s="925"/>
      <c r="EK4" s="925"/>
      <c r="EM4" s="925"/>
      <c r="EN4" s="919">
        <v>5</v>
      </c>
      <c r="EO4" s="925"/>
      <c r="EP4" s="925"/>
      <c r="EQ4" s="919">
        <v>5</v>
      </c>
      <c r="ER4" s="925">
        <v>5</v>
      </c>
      <c r="ES4" s="925">
        <v>5</v>
      </c>
      <c r="ET4" s="925">
        <v>5</v>
      </c>
      <c r="EU4" s="925">
        <v>5</v>
      </c>
      <c r="EV4" s="925">
        <v>5</v>
      </c>
      <c r="EW4" s="925">
        <v>5</v>
      </c>
      <c r="EX4" s="919">
        <v>5</v>
      </c>
      <c r="EZ4" s="919">
        <v>5</v>
      </c>
      <c r="FA4" s="919">
        <v>5</v>
      </c>
      <c r="FB4" s="919">
        <v>5</v>
      </c>
      <c r="FD4" s="925">
        <v>5</v>
      </c>
      <c r="FE4" s="925">
        <v>5</v>
      </c>
      <c r="FF4" s="925">
        <v>5</v>
      </c>
      <c r="FG4" s="925"/>
      <c r="FH4" s="925"/>
      <c r="FI4" s="925"/>
      <c r="FJ4" s="925"/>
      <c r="FK4" s="925">
        <v>5</v>
      </c>
      <c r="FN4" s="925"/>
      <c r="FO4" s="925"/>
      <c r="FQ4" s="925">
        <v>5</v>
      </c>
      <c r="FR4" s="925">
        <v>5</v>
      </c>
      <c r="FS4" s="925">
        <v>5</v>
      </c>
      <c r="FT4" s="925">
        <v>5</v>
      </c>
      <c r="FU4" s="925">
        <v>5</v>
      </c>
      <c r="FV4" s="925"/>
      <c r="FX4" s="925">
        <v>5</v>
      </c>
      <c r="FY4" s="925"/>
      <c r="FZ4" s="925">
        <v>5</v>
      </c>
      <c r="GA4" s="925"/>
      <c r="GB4" s="925">
        <v>5</v>
      </c>
      <c r="GC4" s="925">
        <v>5</v>
      </c>
      <c r="GD4" s="925">
        <v>5</v>
      </c>
      <c r="GE4" s="919">
        <v>5</v>
      </c>
      <c r="GG4" s="925">
        <v>5</v>
      </c>
      <c r="GH4" s="925">
        <v>5</v>
      </c>
      <c r="GJ4" s="925">
        <v>5</v>
      </c>
      <c r="GK4" s="925">
        <v>5</v>
      </c>
      <c r="GM4" s="925">
        <v>5</v>
      </c>
      <c r="GP4" s="925">
        <v>5</v>
      </c>
      <c r="GQ4" s="925"/>
      <c r="GR4" s="919">
        <v>5</v>
      </c>
      <c r="GT4" s="925">
        <v>5</v>
      </c>
      <c r="GU4" s="925">
        <v>5</v>
      </c>
      <c r="GV4" s="925">
        <v>5</v>
      </c>
      <c r="GW4" s="925">
        <v>5</v>
      </c>
      <c r="HA4" s="925"/>
      <c r="HB4" s="925"/>
      <c r="HC4" s="925"/>
      <c r="HD4" s="925">
        <v>5</v>
      </c>
      <c r="HE4" s="925">
        <v>5</v>
      </c>
      <c r="HF4" s="925">
        <v>5</v>
      </c>
      <c r="HG4" s="925"/>
      <c r="HH4" s="925">
        <v>10</v>
      </c>
      <c r="HI4" s="925">
        <v>5</v>
      </c>
    </row>
    <row r="6" spans="1:233" s="927" customFormat="1" ht="18.75">
      <c r="A6" s="927" t="s">
        <v>3274</v>
      </c>
      <c r="B6" s="927" t="s">
        <v>3275</v>
      </c>
      <c r="C6" s="927" t="s">
        <v>3276</v>
      </c>
      <c r="E6" s="928"/>
      <c r="F6" s="929"/>
      <c r="G6" s="929"/>
      <c r="H6" s="930"/>
      <c r="I6" s="931"/>
      <c r="J6" s="932"/>
      <c r="L6" s="933">
        <v>-5</v>
      </c>
      <c r="M6" s="933">
        <v>20</v>
      </c>
      <c r="N6" s="933">
        <v>-6</v>
      </c>
      <c r="O6" s="933">
        <v>57</v>
      </c>
      <c r="P6" s="933">
        <v>172</v>
      </c>
      <c r="Q6" s="933">
        <v>18</v>
      </c>
      <c r="R6" s="933">
        <v>63</v>
      </c>
      <c r="S6" s="933">
        <v>8</v>
      </c>
      <c r="T6" s="933">
        <v>46</v>
      </c>
      <c r="U6" s="933">
        <v>37</v>
      </c>
      <c r="V6" s="933">
        <v>39</v>
      </c>
      <c r="W6" s="933">
        <v>65</v>
      </c>
      <c r="X6" s="933">
        <v>20</v>
      </c>
      <c r="Y6" s="933">
        <v>46</v>
      </c>
      <c r="Z6" s="933">
        <v>75</v>
      </c>
      <c r="AA6" s="933">
        <v>0</v>
      </c>
      <c r="AB6" s="933">
        <v>45</v>
      </c>
      <c r="AC6" s="933">
        <v>284</v>
      </c>
      <c r="AD6" s="933">
        <v>154</v>
      </c>
      <c r="AE6" s="934">
        <v>352</v>
      </c>
      <c r="AF6" s="933">
        <v>118</v>
      </c>
      <c r="AG6" s="933"/>
      <c r="AH6" s="933"/>
      <c r="AI6" s="933">
        <v>28</v>
      </c>
      <c r="AJ6" s="933">
        <v>16</v>
      </c>
      <c r="AK6" s="933">
        <v>15</v>
      </c>
      <c r="AL6" s="933">
        <v>50</v>
      </c>
      <c r="AM6" s="933">
        <v>383</v>
      </c>
      <c r="AN6" s="933">
        <v>77</v>
      </c>
      <c r="AO6" s="933">
        <v>267</v>
      </c>
      <c r="AP6" s="933">
        <v>95</v>
      </c>
      <c r="AQ6" s="934">
        <v>0</v>
      </c>
      <c r="AR6" s="934">
        <v>58</v>
      </c>
      <c r="AS6" s="934">
        <v>0</v>
      </c>
      <c r="AT6" s="934">
        <v>10</v>
      </c>
      <c r="AU6" s="934">
        <v>0</v>
      </c>
      <c r="AV6" s="935">
        <v>56</v>
      </c>
      <c r="AW6" s="935">
        <v>140</v>
      </c>
      <c r="AX6" s="935">
        <v>150</v>
      </c>
      <c r="AY6" s="935">
        <v>54</v>
      </c>
      <c r="AZ6" s="935">
        <v>100</v>
      </c>
      <c r="BA6" s="935">
        <v>47</v>
      </c>
      <c r="BB6" s="935">
        <v>0</v>
      </c>
      <c r="BC6" s="935">
        <v>78</v>
      </c>
      <c r="BD6" s="935">
        <v>0</v>
      </c>
      <c r="BE6" s="935">
        <v>0</v>
      </c>
      <c r="BF6" s="935">
        <v>0</v>
      </c>
      <c r="BG6" s="935"/>
      <c r="BH6" s="935">
        <v>130</v>
      </c>
      <c r="BI6" s="935">
        <v>0</v>
      </c>
      <c r="BJ6" s="935">
        <v>259</v>
      </c>
      <c r="BK6" s="935">
        <v>5</v>
      </c>
      <c r="BL6" s="935">
        <v>0</v>
      </c>
      <c r="BM6" s="935">
        <v>0</v>
      </c>
      <c r="BN6" s="935">
        <v>46</v>
      </c>
      <c r="BO6" s="935">
        <v>95</v>
      </c>
      <c r="BP6" s="935">
        <v>13</v>
      </c>
      <c r="BQ6" s="935">
        <v>171</v>
      </c>
      <c r="BR6" s="935">
        <v>244</v>
      </c>
      <c r="BS6" s="935">
        <v>39</v>
      </c>
      <c r="BT6" s="935">
        <v>220</v>
      </c>
      <c r="BU6" s="935">
        <v>25</v>
      </c>
      <c r="BV6" s="935">
        <v>96</v>
      </c>
      <c r="BW6" s="935">
        <v>98</v>
      </c>
      <c r="BX6" s="935">
        <v>22</v>
      </c>
      <c r="BY6" s="935">
        <v>880</v>
      </c>
      <c r="BZ6" s="935">
        <v>209</v>
      </c>
      <c r="CA6" s="935">
        <v>45</v>
      </c>
      <c r="CB6" s="935">
        <v>7</v>
      </c>
      <c r="CC6" s="935">
        <v>129</v>
      </c>
      <c r="CD6" s="935">
        <v>35</v>
      </c>
      <c r="CE6" s="935">
        <v>49</v>
      </c>
      <c r="CF6" s="935">
        <v>16</v>
      </c>
      <c r="CG6" s="935">
        <v>63</v>
      </c>
      <c r="CH6" s="935">
        <v>166</v>
      </c>
      <c r="CI6" s="935">
        <v>-2</v>
      </c>
      <c r="CJ6" s="935">
        <v>40</v>
      </c>
      <c r="CK6" s="935">
        <v>68</v>
      </c>
      <c r="CL6" s="935">
        <v>51</v>
      </c>
      <c r="CM6" s="935">
        <v>32</v>
      </c>
      <c r="CN6" s="935">
        <v>293</v>
      </c>
      <c r="CO6" s="935">
        <v>87</v>
      </c>
      <c r="CP6" s="935">
        <v>66</v>
      </c>
      <c r="CQ6" s="935">
        <v>58</v>
      </c>
      <c r="CR6" s="935">
        <v>75</v>
      </c>
      <c r="CS6" s="935">
        <v>5</v>
      </c>
      <c r="CT6" s="935">
        <v>22</v>
      </c>
      <c r="CU6" s="935">
        <v>27</v>
      </c>
      <c r="CV6" s="935">
        <v>146</v>
      </c>
      <c r="CW6" s="935">
        <v>76</v>
      </c>
      <c r="CX6" s="935">
        <v>105</v>
      </c>
      <c r="CY6" s="935">
        <v>25</v>
      </c>
      <c r="CZ6" s="935">
        <v>90</v>
      </c>
      <c r="DA6" s="935">
        <v>74</v>
      </c>
      <c r="DB6" s="935">
        <v>28</v>
      </c>
      <c r="DC6" s="935">
        <v>145</v>
      </c>
      <c r="DD6" s="935">
        <v>166</v>
      </c>
      <c r="DE6" s="935">
        <v>25</v>
      </c>
      <c r="DF6" s="935">
        <v>247</v>
      </c>
      <c r="DG6" s="935">
        <v>45</v>
      </c>
      <c r="DH6" s="935">
        <v>182</v>
      </c>
      <c r="DI6" s="935">
        <v>50</v>
      </c>
      <c r="DJ6" s="935">
        <v>212</v>
      </c>
      <c r="DK6" s="935">
        <v>94</v>
      </c>
      <c r="DL6" s="935">
        <v>251</v>
      </c>
      <c r="DM6" s="935">
        <v>95</v>
      </c>
      <c r="DN6" s="935">
        <v>96</v>
      </c>
      <c r="DO6" s="935">
        <v>169</v>
      </c>
      <c r="DP6" s="935">
        <v>120</v>
      </c>
      <c r="DQ6" s="935">
        <v>7</v>
      </c>
      <c r="DR6" s="935">
        <v>132</v>
      </c>
      <c r="DS6" s="935">
        <v>23</v>
      </c>
      <c r="DT6" s="935">
        <v>212</v>
      </c>
      <c r="DU6" s="935">
        <v>10</v>
      </c>
      <c r="DV6" s="935">
        <v>207</v>
      </c>
      <c r="DW6" s="935">
        <v>292</v>
      </c>
      <c r="DX6" s="935">
        <v>-8</v>
      </c>
      <c r="DY6" s="935">
        <v>16</v>
      </c>
      <c r="DZ6" s="935">
        <v>242</v>
      </c>
      <c r="EA6" s="935">
        <v>138</v>
      </c>
      <c r="EB6" s="935">
        <v>13</v>
      </c>
      <c r="EC6" s="935">
        <v>310</v>
      </c>
      <c r="ED6" s="935">
        <v>58</v>
      </c>
      <c r="EE6" s="935">
        <v>17</v>
      </c>
      <c r="EF6" s="935">
        <v>73</v>
      </c>
      <c r="EG6" s="935">
        <v>29</v>
      </c>
      <c r="EH6" s="935">
        <v>35</v>
      </c>
      <c r="EI6" s="935">
        <v>361</v>
      </c>
      <c r="EJ6" s="935">
        <v>26</v>
      </c>
      <c r="EK6" s="935">
        <v>17</v>
      </c>
      <c r="EL6" s="935">
        <v>0</v>
      </c>
      <c r="EM6" s="935">
        <v>23</v>
      </c>
      <c r="EN6" s="933">
        <v>42</v>
      </c>
      <c r="EO6" s="935">
        <v>177</v>
      </c>
      <c r="EP6" s="935">
        <v>127</v>
      </c>
      <c r="EQ6" s="935">
        <v>212</v>
      </c>
      <c r="ER6" s="935">
        <v>106</v>
      </c>
      <c r="ES6" s="935">
        <v>11</v>
      </c>
      <c r="ET6" s="935">
        <v>205</v>
      </c>
      <c r="EU6" s="935">
        <v>55</v>
      </c>
      <c r="EV6" s="935">
        <v>30</v>
      </c>
      <c r="EW6" s="935">
        <v>141</v>
      </c>
      <c r="EX6" s="935">
        <v>23</v>
      </c>
      <c r="EY6" s="935">
        <v>9</v>
      </c>
      <c r="EZ6" s="935">
        <v>27</v>
      </c>
      <c r="FA6" s="935">
        <v>103</v>
      </c>
      <c r="FB6" s="935">
        <v>20</v>
      </c>
      <c r="FC6" s="935">
        <v>97</v>
      </c>
      <c r="FD6" s="935">
        <v>20</v>
      </c>
      <c r="FE6" s="935">
        <v>10</v>
      </c>
      <c r="FF6" s="935">
        <v>25</v>
      </c>
      <c r="FG6" s="935">
        <v>19</v>
      </c>
      <c r="FH6" s="935">
        <v>67</v>
      </c>
      <c r="FI6" s="935">
        <v>40</v>
      </c>
      <c r="FJ6" s="935">
        <v>52</v>
      </c>
      <c r="FK6" s="935">
        <v>50</v>
      </c>
      <c r="FL6" s="935">
        <v>115</v>
      </c>
      <c r="FM6" s="935">
        <v>75</v>
      </c>
      <c r="FN6" s="935">
        <v>25</v>
      </c>
      <c r="FO6" s="935">
        <v>195</v>
      </c>
      <c r="FQ6" s="935">
        <v>20</v>
      </c>
      <c r="FR6" s="935">
        <v>374</v>
      </c>
      <c r="FS6" s="935">
        <v>324</v>
      </c>
      <c r="FT6" s="935">
        <v>389</v>
      </c>
      <c r="FU6" s="935">
        <v>38</v>
      </c>
      <c r="FV6" s="935">
        <v>10</v>
      </c>
      <c r="FW6" s="935">
        <v>38</v>
      </c>
      <c r="FX6" s="935">
        <v>-14</v>
      </c>
      <c r="FY6" s="935">
        <v>-15</v>
      </c>
      <c r="FZ6" s="935">
        <v>0</v>
      </c>
      <c r="GA6" s="935">
        <v>124</v>
      </c>
      <c r="GB6" s="935">
        <v>58</v>
      </c>
      <c r="GC6" s="935">
        <v>-6</v>
      </c>
      <c r="GD6" s="935">
        <v>-2</v>
      </c>
      <c r="GE6" s="935">
        <v>235</v>
      </c>
      <c r="GF6" s="935">
        <v>398</v>
      </c>
      <c r="GG6" s="935">
        <v>165</v>
      </c>
      <c r="GH6" s="935">
        <v>76</v>
      </c>
      <c r="GI6" s="935">
        <v>18</v>
      </c>
      <c r="GJ6" s="935">
        <v>110</v>
      </c>
      <c r="GL6" s="935">
        <v>478</v>
      </c>
      <c r="GM6" s="935">
        <v>53</v>
      </c>
      <c r="GO6" s="935">
        <v>72</v>
      </c>
      <c r="GP6" s="935">
        <v>104</v>
      </c>
      <c r="GQ6" s="935">
        <v>-3</v>
      </c>
      <c r="GR6" s="935">
        <v>205</v>
      </c>
      <c r="GS6" s="935">
        <v>-4</v>
      </c>
      <c r="GT6" s="935">
        <v>238</v>
      </c>
      <c r="GU6" s="935">
        <v>210</v>
      </c>
      <c r="GV6" s="935">
        <v>342</v>
      </c>
      <c r="GW6" s="935">
        <v>-8</v>
      </c>
      <c r="GX6" s="935">
        <v>566</v>
      </c>
      <c r="GY6" s="935">
        <v>246</v>
      </c>
      <c r="GZ6" s="935">
        <v>79</v>
      </c>
      <c r="HA6" s="935">
        <v>103</v>
      </c>
      <c r="HB6" s="935">
        <v>102</v>
      </c>
      <c r="HC6" s="935">
        <v>9</v>
      </c>
      <c r="HD6" s="935">
        <v>454</v>
      </c>
      <c r="HE6" s="935">
        <v>15</v>
      </c>
      <c r="HF6" s="935">
        <v>194</v>
      </c>
      <c r="HG6" s="935">
        <v>178</v>
      </c>
      <c r="HH6" s="935">
        <v>5</v>
      </c>
      <c r="HI6" s="935">
        <v>22</v>
      </c>
      <c r="HJ6" s="935">
        <v>78</v>
      </c>
      <c r="HX6" s="927">
        <v>48</v>
      </c>
      <c r="HY6" s="927">
        <v>123</v>
      </c>
    </row>
    <row r="7" spans="1:233" s="69" customFormat="1">
      <c r="A7" s="936"/>
      <c r="E7" s="937"/>
      <c r="H7" s="938"/>
      <c r="I7" s="939"/>
      <c r="J7" s="940"/>
      <c r="AF7" s="941"/>
      <c r="FY7" s="936"/>
    </row>
    <row r="8" spans="1:233" s="943" customFormat="1">
      <c r="A8" s="942"/>
      <c r="E8" s="944"/>
      <c r="F8" s="69"/>
      <c r="G8" s="69"/>
      <c r="H8" s="945"/>
      <c r="I8" s="939"/>
      <c r="J8" s="940"/>
      <c r="BB8" s="69"/>
      <c r="FY8" s="942"/>
    </row>
    <row r="9" spans="1:233" s="947" customFormat="1">
      <c r="A9" s="946" t="s">
        <v>3277</v>
      </c>
      <c r="E9" s="948"/>
      <c r="F9" s="949"/>
      <c r="G9" s="949"/>
      <c r="H9" s="950"/>
      <c r="I9" s="951"/>
      <c r="J9" s="952"/>
      <c r="BB9" s="949"/>
      <c r="FY9" s="946"/>
    </row>
    <row r="10" spans="1:233" s="953" customFormat="1">
      <c r="A10" s="940"/>
      <c r="E10" s="954"/>
      <c r="F10" s="69"/>
      <c r="G10" s="69"/>
      <c r="H10" s="955"/>
      <c r="I10" s="939"/>
      <c r="J10" s="940"/>
      <c r="FY10" s="940"/>
    </row>
    <row r="11" spans="1:233" s="953" customFormat="1" ht="60.75" customHeight="1">
      <c r="A11" s="940"/>
      <c r="B11" s="956" t="s">
        <v>3278</v>
      </c>
      <c r="C11" s="956" t="s">
        <v>3279</v>
      </c>
      <c r="D11" s="957" t="s">
        <v>3280</v>
      </c>
      <c r="E11" s="1803" t="s">
        <v>3281</v>
      </c>
      <c r="F11" s="69"/>
      <c r="G11" s="938"/>
      <c r="H11" s="958"/>
      <c r="I11" s="939"/>
      <c r="J11" s="940"/>
      <c r="FY11" s="940"/>
    </row>
    <row r="12" spans="1:233" s="953" customFormat="1" ht="30">
      <c r="A12" s="940"/>
      <c r="B12" s="956" t="s">
        <v>3282</v>
      </c>
      <c r="C12" s="956" t="s">
        <v>393</v>
      </c>
      <c r="D12" s="957" t="s">
        <v>3280</v>
      </c>
      <c r="E12" s="1804"/>
      <c r="F12" s="69"/>
      <c r="G12" s="938"/>
      <c r="H12" s="955"/>
      <c r="I12" s="939"/>
      <c r="J12" s="940"/>
      <c r="FY12" s="940"/>
    </row>
    <row r="13" spans="1:233" s="953" customFormat="1">
      <c r="A13" s="940"/>
      <c r="D13" s="955"/>
      <c r="E13" s="954"/>
      <c r="F13" s="69"/>
      <c r="G13" s="938"/>
      <c r="H13" s="955"/>
      <c r="I13" s="939"/>
      <c r="J13" s="940"/>
      <c r="FY13" s="940"/>
    </row>
    <row r="14" spans="1:233" s="953" customFormat="1" ht="75">
      <c r="A14" s="940"/>
      <c r="B14" s="959">
        <v>9914260</v>
      </c>
      <c r="C14" s="960">
        <v>43500</v>
      </c>
      <c r="D14" s="955" t="s">
        <v>3283</v>
      </c>
      <c r="E14" s="954" t="s">
        <v>1404</v>
      </c>
      <c r="F14" s="69" t="s">
        <v>1311</v>
      </c>
      <c r="G14" s="938" t="s">
        <v>3284</v>
      </c>
      <c r="H14" s="961" t="s">
        <v>3285</v>
      </c>
      <c r="I14" s="939">
        <v>19596.22</v>
      </c>
      <c r="J14" s="940">
        <v>1022</v>
      </c>
      <c r="AQ14" s="953">
        <v>100</v>
      </c>
      <c r="AU14" s="953">
        <v>100</v>
      </c>
      <c r="BG14" s="953">
        <v>50</v>
      </c>
      <c r="BV14" s="953">
        <f>15+55</f>
        <v>70</v>
      </c>
      <c r="CC14" s="953">
        <v>60</v>
      </c>
      <c r="CQ14" s="953">
        <v>150</v>
      </c>
      <c r="CR14" s="953">
        <v>45</v>
      </c>
      <c r="DU14" s="953">
        <v>150</v>
      </c>
      <c r="FH14" s="953">
        <v>75</v>
      </c>
      <c r="FT14" s="953">
        <v>3</v>
      </c>
      <c r="FY14" s="940"/>
      <c r="GM14" s="953">
        <v>50</v>
      </c>
      <c r="GY14" s="953">
        <v>410</v>
      </c>
    </row>
    <row r="15" spans="1:233" s="953" customFormat="1" ht="45">
      <c r="A15" s="940"/>
      <c r="B15" s="962">
        <v>2414903</v>
      </c>
      <c r="C15" s="953" t="s">
        <v>3286</v>
      </c>
      <c r="D15" s="955" t="s">
        <v>3287</v>
      </c>
      <c r="E15" s="954" t="s">
        <v>1404</v>
      </c>
      <c r="F15" s="69" t="s">
        <v>2127</v>
      </c>
      <c r="G15" s="938" t="s">
        <v>3284</v>
      </c>
      <c r="H15" s="955" t="s">
        <v>3288</v>
      </c>
      <c r="I15" s="938">
        <v>11211.1</v>
      </c>
      <c r="J15" s="940">
        <v>355</v>
      </c>
      <c r="AP15" s="953">
        <v>100</v>
      </c>
      <c r="AX15" s="953">
        <v>50</v>
      </c>
      <c r="CX15" s="953">
        <v>75</v>
      </c>
      <c r="DI15" s="953">
        <v>75</v>
      </c>
      <c r="EA15" s="953">
        <v>95</v>
      </c>
      <c r="EB15" s="953">
        <v>100</v>
      </c>
      <c r="EC15" s="953">
        <v>455</v>
      </c>
      <c r="EO15" s="953">
        <v>175</v>
      </c>
      <c r="EP15" s="953">
        <v>150</v>
      </c>
      <c r="FL15" s="953">
        <v>50</v>
      </c>
      <c r="FU15" s="953">
        <v>75</v>
      </c>
      <c r="FW15" s="953">
        <v>75</v>
      </c>
      <c r="FY15" s="940"/>
      <c r="GH15" s="953">
        <v>75</v>
      </c>
    </row>
    <row r="16" spans="1:233" s="964" customFormat="1" ht="60">
      <c r="A16" s="963"/>
      <c r="B16" s="964">
        <v>2776110</v>
      </c>
      <c r="C16" s="964" t="s">
        <v>2601</v>
      </c>
      <c r="D16" s="965" t="s">
        <v>3289</v>
      </c>
      <c r="E16" s="966" t="s">
        <v>1404</v>
      </c>
      <c r="F16" s="967" t="s">
        <v>3290</v>
      </c>
      <c r="G16" s="968" t="s">
        <v>3291</v>
      </c>
      <c r="H16" s="965" t="s">
        <v>3292</v>
      </c>
      <c r="I16" s="969">
        <v>27730.07</v>
      </c>
      <c r="J16" s="963">
        <v>1009</v>
      </c>
      <c r="AD16" s="964">
        <v>45</v>
      </c>
      <c r="AE16" s="964">
        <v>100</v>
      </c>
      <c r="AM16" s="964">
        <v>200</v>
      </c>
      <c r="BB16" s="964">
        <v>50</v>
      </c>
      <c r="BR16" s="964">
        <v>135</v>
      </c>
      <c r="BV16" s="964">
        <v>195</v>
      </c>
      <c r="CC16" s="964">
        <v>40</v>
      </c>
      <c r="CO16" s="964">
        <v>35</v>
      </c>
      <c r="CQ16" s="964">
        <v>230</v>
      </c>
      <c r="CV16" s="964">
        <v>165</v>
      </c>
      <c r="DK16" s="964">
        <v>5</v>
      </c>
      <c r="FY16" s="963"/>
      <c r="GC16" s="964">
        <v>50</v>
      </c>
      <c r="GG16" s="964">
        <v>30</v>
      </c>
      <c r="GK16" s="964">
        <v>125</v>
      </c>
      <c r="GR16" s="964">
        <v>75</v>
      </c>
      <c r="GY16" s="964">
        <v>535</v>
      </c>
    </row>
    <row r="17" spans="1:256" s="953" customFormat="1" ht="60">
      <c r="A17" s="940"/>
      <c r="B17" s="953">
        <v>3058693</v>
      </c>
      <c r="C17" s="953" t="s">
        <v>2815</v>
      </c>
      <c r="D17" s="955" t="s">
        <v>3293</v>
      </c>
      <c r="E17" s="954" t="s">
        <v>1404</v>
      </c>
      <c r="F17" s="69" t="s">
        <v>3294</v>
      </c>
      <c r="G17" s="938" t="s">
        <v>3295</v>
      </c>
      <c r="H17" s="955" t="s">
        <v>3296</v>
      </c>
      <c r="I17" s="939">
        <v>14749.2</v>
      </c>
      <c r="J17" s="940">
        <v>1180</v>
      </c>
      <c r="FY17" s="940"/>
    </row>
    <row r="18" spans="1:256" s="971" customFormat="1" ht="60">
      <c r="A18" s="970"/>
      <c r="B18" s="971">
        <v>3174223</v>
      </c>
      <c r="C18" s="972" t="s">
        <v>2905</v>
      </c>
      <c r="D18" s="973" t="s">
        <v>3297</v>
      </c>
      <c r="E18" s="974" t="s">
        <v>1404</v>
      </c>
      <c r="F18" s="975" t="s">
        <v>3298</v>
      </c>
      <c r="G18" s="976" t="s">
        <v>3295</v>
      </c>
      <c r="H18" s="973" t="s">
        <v>3299</v>
      </c>
      <c r="I18" s="977">
        <v>11141.28</v>
      </c>
      <c r="J18" s="970">
        <v>555</v>
      </c>
      <c r="AB18" s="971">
        <v>100</v>
      </c>
      <c r="AC18" s="971">
        <v>15</v>
      </c>
      <c r="AD18" s="971">
        <v>1</v>
      </c>
      <c r="AE18" s="971">
        <v>200</v>
      </c>
      <c r="BI18" s="971">
        <v>50</v>
      </c>
      <c r="BK18" s="971">
        <f>45+45</f>
        <v>90</v>
      </c>
      <c r="BN18" s="971">
        <v>50</v>
      </c>
      <c r="CO18" s="971">
        <v>110</v>
      </c>
      <c r="DJ18" s="971">
        <v>5</v>
      </c>
      <c r="DK18" s="971">
        <f>90+4</f>
        <v>94</v>
      </c>
      <c r="DL18" s="971">
        <f>300+3</f>
        <v>303</v>
      </c>
      <c r="DM18" s="971">
        <v>50</v>
      </c>
      <c r="DU18" s="971">
        <f>1+60</f>
        <v>61</v>
      </c>
      <c r="ER18" s="971">
        <f>95+5</f>
        <v>100</v>
      </c>
      <c r="FO18" s="971">
        <f>45+3</f>
        <v>48</v>
      </c>
      <c r="FP18" s="971">
        <v>50</v>
      </c>
      <c r="FQ18" s="971">
        <v>50</v>
      </c>
      <c r="FT18" s="971">
        <f>70+2</f>
        <v>72</v>
      </c>
      <c r="FY18" s="970"/>
      <c r="GF18" s="971">
        <v>4</v>
      </c>
      <c r="GG18" s="971">
        <v>200</v>
      </c>
      <c r="GM18" s="971">
        <v>150</v>
      </c>
      <c r="GR18" s="971">
        <v>50</v>
      </c>
      <c r="GT18" s="971">
        <f>190+4</f>
        <v>194</v>
      </c>
      <c r="GY18" s="971">
        <v>500</v>
      </c>
      <c r="HC18" s="971">
        <v>90</v>
      </c>
    </row>
    <row r="19" spans="1:256" s="956" customFormat="1" ht="30">
      <c r="A19" s="978"/>
      <c r="B19" s="956">
        <v>3447368</v>
      </c>
      <c r="C19" s="956" t="s">
        <v>3300</v>
      </c>
      <c r="D19" s="957" t="s">
        <v>3301</v>
      </c>
      <c r="E19" s="979" t="s">
        <v>1404</v>
      </c>
      <c r="F19" s="980"/>
      <c r="G19" s="980"/>
      <c r="H19" s="957" t="s">
        <v>3302</v>
      </c>
      <c r="I19" s="981"/>
      <c r="J19" s="978">
        <v>589</v>
      </c>
      <c r="L19" s="956">
        <v>100</v>
      </c>
      <c r="Q19" s="956">
        <v>200</v>
      </c>
      <c r="AD19" s="956">
        <v>50</v>
      </c>
      <c r="BL19" s="982"/>
      <c r="BV19" s="956">
        <v>100</v>
      </c>
      <c r="CJ19" s="956">
        <v>150</v>
      </c>
      <c r="CN19" s="956">
        <v>150</v>
      </c>
      <c r="DD19" s="956">
        <v>50</v>
      </c>
      <c r="DJ19" s="956">
        <v>295</v>
      </c>
      <c r="FY19" s="978"/>
      <c r="GF19" s="956">
        <v>200</v>
      </c>
      <c r="GZ19" s="956">
        <v>55</v>
      </c>
      <c r="HA19" s="956">
        <v>50</v>
      </c>
      <c r="HJ19" s="956">
        <v>150</v>
      </c>
      <c r="HX19" s="982">
        <v>75</v>
      </c>
    </row>
    <row r="20" spans="1:256" s="984" customFormat="1" ht="60">
      <c r="A20" s="983"/>
      <c r="B20" s="984">
        <v>3916709</v>
      </c>
      <c r="C20" s="984" t="s">
        <v>3303</v>
      </c>
      <c r="D20" s="985" t="s">
        <v>3304</v>
      </c>
      <c r="E20" s="986"/>
      <c r="F20" s="987"/>
      <c r="G20" s="987"/>
      <c r="H20" s="985"/>
      <c r="I20" s="988"/>
      <c r="J20" s="983">
        <v>817</v>
      </c>
      <c r="AA20" s="984">
        <v>50</v>
      </c>
      <c r="AM20" s="984">
        <v>45</v>
      </c>
      <c r="BR20" s="984">
        <v>50</v>
      </c>
      <c r="CC20" s="984">
        <v>160</v>
      </c>
      <c r="DF20" s="984">
        <v>200</v>
      </c>
      <c r="DO20" s="984">
        <v>75</v>
      </c>
      <c r="EO20" s="984">
        <v>150</v>
      </c>
      <c r="EP20" s="984">
        <v>45</v>
      </c>
      <c r="FJ20" s="984">
        <v>150</v>
      </c>
      <c r="FY20" s="983"/>
      <c r="HK20" s="984">
        <v>50</v>
      </c>
      <c r="HL20" s="984">
        <v>100</v>
      </c>
      <c r="HM20" s="984">
        <v>150</v>
      </c>
      <c r="HN20" s="984">
        <v>50</v>
      </c>
      <c r="HO20" s="984">
        <v>50</v>
      </c>
      <c r="HP20" s="984">
        <v>50</v>
      </c>
    </row>
    <row r="21" spans="1:256" s="990" customFormat="1" ht="66" customHeight="1">
      <c r="A21" s="989" t="s">
        <v>3305</v>
      </c>
      <c r="B21" s="990">
        <v>7579687</v>
      </c>
      <c r="C21" s="990" t="s">
        <v>3306</v>
      </c>
      <c r="D21" s="991" t="s">
        <v>3307</v>
      </c>
      <c r="E21" s="992"/>
      <c r="F21" s="993"/>
      <c r="G21" s="993"/>
      <c r="H21" s="991" t="s">
        <v>3308</v>
      </c>
      <c r="I21" s="994"/>
      <c r="J21" s="995">
        <v>488</v>
      </c>
      <c r="FY21" s="995"/>
    </row>
    <row r="22" spans="1:256" s="997" customFormat="1" ht="30">
      <c r="A22" s="996"/>
      <c r="B22" s="997">
        <v>3631723</v>
      </c>
      <c r="C22" s="997" t="s">
        <v>3309</v>
      </c>
      <c r="D22" s="998" t="s">
        <v>3307</v>
      </c>
      <c r="E22" s="999"/>
      <c r="F22" s="1000"/>
      <c r="G22" s="1000"/>
      <c r="H22" s="998" t="s">
        <v>3310</v>
      </c>
      <c r="I22" s="1001"/>
      <c r="J22" s="996">
        <v>417</v>
      </c>
      <c r="M22" s="997">
        <v>100</v>
      </c>
      <c r="S22" s="997">
        <v>100</v>
      </c>
      <c r="Y22" s="997">
        <v>50</v>
      </c>
      <c r="AO22" s="997">
        <v>250</v>
      </c>
      <c r="AT22" s="997">
        <v>25</v>
      </c>
      <c r="CB22" s="997">
        <v>125</v>
      </c>
      <c r="CF22" s="997">
        <v>50</v>
      </c>
      <c r="CI22" s="997">
        <v>50</v>
      </c>
      <c r="CX22" s="997">
        <v>50</v>
      </c>
      <c r="DB22" s="997">
        <v>100</v>
      </c>
      <c r="DC22" s="997">
        <v>40</v>
      </c>
      <c r="DD22" s="997">
        <v>100</v>
      </c>
      <c r="DN22" s="997">
        <v>5</v>
      </c>
      <c r="DX22" s="997">
        <v>25</v>
      </c>
      <c r="DY22" s="997">
        <v>50</v>
      </c>
      <c r="EB22" s="997">
        <v>45</v>
      </c>
      <c r="EE22" s="997">
        <v>50</v>
      </c>
      <c r="EI22" s="997">
        <v>155</v>
      </c>
      <c r="FV22" s="997">
        <v>75</v>
      </c>
      <c r="FW22" s="997">
        <v>75</v>
      </c>
      <c r="FY22" s="996"/>
      <c r="GB22" s="997">
        <v>100</v>
      </c>
      <c r="GD22" s="997">
        <v>20</v>
      </c>
      <c r="GH22" s="997">
        <v>150</v>
      </c>
      <c r="GW22" s="997">
        <v>25</v>
      </c>
      <c r="GZ22" s="997">
        <v>95</v>
      </c>
      <c r="HI22" s="997">
        <v>50</v>
      </c>
    </row>
    <row r="23" spans="1:256" s="1010" customFormat="1" ht="23.25">
      <c r="A23" s="1002"/>
      <c r="B23" s="1003">
        <v>4233982</v>
      </c>
      <c r="C23" s="1004" t="s">
        <v>3311</v>
      </c>
      <c r="D23" s="1005" t="s">
        <v>3312</v>
      </c>
      <c r="E23" s="1006"/>
      <c r="F23" s="1007"/>
      <c r="G23" s="1007"/>
      <c r="H23" s="1008"/>
      <c r="I23" s="1009"/>
      <c r="J23" s="1002">
        <v>963</v>
      </c>
      <c r="T23" s="1010">
        <v>50</v>
      </c>
      <c r="BC23" s="1010">
        <f>145+1</f>
        <v>146</v>
      </c>
      <c r="FY23" s="1002"/>
    </row>
    <row r="24" spans="1:256" s="1012" customFormat="1" ht="60">
      <c r="A24" s="1011"/>
      <c r="B24" s="1012">
        <v>4522428</v>
      </c>
      <c r="C24" s="1012" t="s">
        <v>3313</v>
      </c>
      <c r="D24" s="1013" t="s">
        <v>3314</v>
      </c>
      <c r="E24" s="1014"/>
      <c r="F24" s="1015"/>
      <c r="G24" s="1015"/>
      <c r="H24" s="1013"/>
      <c r="I24" s="1016"/>
      <c r="J24" s="1011">
        <v>711</v>
      </c>
      <c r="AM24" s="1012">
        <v>100</v>
      </c>
      <c r="BE24" s="1012">
        <v>110</v>
      </c>
      <c r="BF24" s="1012">
        <v>50</v>
      </c>
      <c r="BH24" s="1012">
        <v>100</v>
      </c>
      <c r="BJ24" s="1012">
        <v>50</v>
      </c>
      <c r="CN24" s="1012">
        <v>135</v>
      </c>
      <c r="DH24" s="1012">
        <v>15</v>
      </c>
      <c r="DJ24" s="1012">
        <v>300</v>
      </c>
      <c r="DU24" s="1012">
        <v>80</v>
      </c>
      <c r="ED24" s="1012">
        <v>100</v>
      </c>
      <c r="ER24" s="1012">
        <v>50</v>
      </c>
      <c r="FH24" s="1012">
        <v>25</v>
      </c>
      <c r="FY24" s="1011"/>
      <c r="GP24" s="1012">
        <v>50</v>
      </c>
      <c r="HP24" s="1012">
        <v>30</v>
      </c>
      <c r="HQ24" s="1012">
        <v>40</v>
      </c>
      <c r="HR24" s="1012">
        <v>200</v>
      </c>
    </row>
    <row r="25" spans="1:256" s="964" customFormat="1" ht="60">
      <c r="A25" s="963"/>
      <c r="B25" s="964">
        <v>4128498</v>
      </c>
      <c r="C25" s="964" t="s">
        <v>3315</v>
      </c>
      <c r="D25" s="965" t="s">
        <v>3316</v>
      </c>
      <c r="E25" s="966"/>
      <c r="F25" s="967"/>
      <c r="G25" s="967"/>
      <c r="H25" s="965"/>
      <c r="I25" s="969"/>
      <c r="J25" s="963">
        <v>671</v>
      </c>
      <c r="AD25" s="964">
        <v>100</v>
      </c>
      <c r="AU25" s="964">
        <f>50+50</f>
        <v>100</v>
      </c>
      <c r="BH25" s="964">
        <v>75</v>
      </c>
      <c r="BJ25" s="964">
        <v>50</v>
      </c>
      <c r="BK25" s="964">
        <v>50</v>
      </c>
      <c r="BV25" s="964">
        <v>50</v>
      </c>
      <c r="BZ25" s="964">
        <v>50</v>
      </c>
      <c r="CN25" s="964">
        <v>315</v>
      </c>
      <c r="DH25" s="964">
        <v>100</v>
      </c>
      <c r="DJ25" s="964">
        <v>5</v>
      </c>
      <c r="DU25" s="964">
        <v>190</v>
      </c>
      <c r="DW25" s="964">
        <v>100</v>
      </c>
      <c r="ER25" s="964">
        <v>50</v>
      </c>
      <c r="FH25" s="964">
        <v>225</v>
      </c>
      <c r="FY25" s="963"/>
      <c r="GC25" s="964">
        <v>100</v>
      </c>
      <c r="GU25" s="964">
        <v>50</v>
      </c>
    </row>
    <row r="26" spans="1:256" s="1018" customFormat="1" ht="75">
      <c r="A26" s="1017"/>
      <c r="B26" s="1018">
        <v>3448330</v>
      </c>
      <c r="C26" s="1018" t="s">
        <v>3300</v>
      </c>
      <c r="D26" s="1019" t="s">
        <v>3317</v>
      </c>
      <c r="E26" s="1020"/>
      <c r="F26" s="1021"/>
      <c r="G26" s="1021"/>
      <c r="H26" s="1019"/>
      <c r="I26" s="1022"/>
      <c r="J26" s="1017">
        <v>1068</v>
      </c>
      <c r="Z26" s="1018">
        <v>100</v>
      </c>
      <c r="AN26" s="1018">
        <v>50</v>
      </c>
      <c r="AY26" s="1018">
        <v>50</v>
      </c>
      <c r="BR26" s="1018">
        <v>150</v>
      </c>
      <c r="CC26" s="1018">
        <v>90</v>
      </c>
      <c r="CQ26" s="1018">
        <v>150</v>
      </c>
      <c r="DS26" s="1018">
        <v>400</v>
      </c>
      <c r="FY26" s="1017"/>
      <c r="GA26" s="1018">
        <v>100</v>
      </c>
      <c r="GJ26" s="1018">
        <v>50</v>
      </c>
      <c r="HK26" s="1018">
        <v>50</v>
      </c>
      <c r="HL26" s="1018">
        <v>100</v>
      </c>
      <c r="HS26" s="1018">
        <v>100</v>
      </c>
      <c r="HT26" s="1018">
        <v>100</v>
      </c>
      <c r="HU26" s="1018">
        <v>100</v>
      </c>
      <c r="HV26" s="1018">
        <v>100</v>
      </c>
      <c r="HW26" s="1018">
        <v>95</v>
      </c>
    </row>
    <row r="27" spans="1:256" s="953" customFormat="1">
      <c r="A27" s="940"/>
      <c r="D27" s="955"/>
      <c r="E27" s="954"/>
      <c r="F27" s="69"/>
      <c r="G27" s="69"/>
      <c r="H27" s="955"/>
      <c r="I27" s="939"/>
      <c r="J27" s="940"/>
      <c r="FY27" s="940"/>
    </row>
    <row r="28" spans="1:256" s="953" customFormat="1">
      <c r="A28" s="940"/>
      <c r="E28" s="954"/>
      <c r="F28" s="69"/>
      <c r="G28" s="69"/>
      <c r="H28" s="955"/>
      <c r="I28" s="939"/>
      <c r="J28" s="940"/>
      <c r="FY28" s="940"/>
    </row>
    <row r="29" spans="1:256">
      <c r="O29" s="99"/>
      <c r="P29" s="99"/>
      <c r="T29" s="99"/>
      <c r="U29" s="99"/>
      <c r="X29" s="99"/>
      <c r="CH29" s="99"/>
      <c r="CW29" s="99"/>
      <c r="CX29" s="99"/>
      <c r="CY29" s="99"/>
      <c r="CZ29" s="99"/>
      <c r="DA29" s="99"/>
      <c r="DB29" s="99"/>
      <c r="DX29" s="99"/>
      <c r="DZ29" s="99"/>
      <c r="EU29" s="99"/>
      <c r="FP29" s="99"/>
      <c r="GK29" s="99"/>
      <c r="GN29" s="99"/>
    </row>
    <row r="30" spans="1:256" s="1026" customFormat="1">
      <c r="A30" s="1025" t="s">
        <v>19</v>
      </c>
      <c r="B30" s="1026" t="s">
        <v>3277</v>
      </c>
      <c r="E30" s="1027"/>
      <c r="F30" s="1028"/>
      <c r="G30" s="1028"/>
      <c r="H30" s="1029"/>
      <c r="I30" s="1030"/>
      <c r="J30" s="1031"/>
      <c r="L30" s="1032">
        <f>SUM(L6:L29)</f>
        <v>95</v>
      </c>
      <c r="M30" s="1032">
        <f t="shared" ref="M30:BX30" si="0">SUM(M6:M29)</f>
        <v>120</v>
      </c>
      <c r="N30" s="1032">
        <f t="shared" si="0"/>
        <v>-6</v>
      </c>
      <c r="O30" s="1032">
        <f t="shared" si="0"/>
        <v>57</v>
      </c>
      <c r="P30" s="1032">
        <f t="shared" si="0"/>
        <v>172</v>
      </c>
      <c r="Q30" s="1032">
        <f t="shared" si="0"/>
        <v>218</v>
      </c>
      <c r="R30" s="1032">
        <f t="shared" si="0"/>
        <v>63</v>
      </c>
      <c r="S30" s="1032">
        <f t="shared" si="0"/>
        <v>108</v>
      </c>
      <c r="T30" s="1032">
        <f t="shared" si="0"/>
        <v>96</v>
      </c>
      <c r="U30" s="1032">
        <f t="shared" si="0"/>
        <v>37</v>
      </c>
      <c r="V30" s="1032">
        <f t="shared" si="0"/>
        <v>39</v>
      </c>
      <c r="W30" s="1032">
        <f t="shared" si="0"/>
        <v>65</v>
      </c>
      <c r="X30" s="1032">
        <f t="shared" si="0"/>
        <v>20</v>
      </c>
      <c r="Y30" s="1032">
        <f t="shared" si="0"/>
        <v>96</v>
      </c>
      <c r="Z30" s="1032">
        <f t="shared" si="0"/>
        <v>175</v>
      </c>
      <c r="AA30" s="1032">
        <f t="shared" si="0"/>
        <v>50</v>
      </c>
      <c r="AB30" s="1032">
        <f t="shared" si="0"/>
        <v>145</v>
      </c>
      <c r="AC30" s="1032">
        <f t="shared" si="0"/>
        <v>299</v>
      </c>
      <c r="AD30" s="1032">
        <f t="shared" si="0"/>
        <v>350</v>
      </c>
      <c r="AE30" s="1032">
        <f t="shared" si="0"/>
        <v>652</v>
      </c>
      <c r="AF30" s="1032">
        <f t="shared" si="0"/>
        <v>118</v>
      </c>
      <c r="AG30" s="1032"/>
      <c r="AH30" s="1032">
        <f t="shared" si="0"/>
        <v>0</v>
      </c>
      <c r="AI30" s="1032">
        <f t="shared" si="0"/>
        <v>28</v>
      </c>
      <c r="AJ30" s="1032">
        <f t="shared" si="0"/>
        <v>16</v>
      </c>
      <c r="AK30" s="1032">
        <f t="shared" si="0"/>
        <v>15</v>
      </c>
      <c r="AL30" s="1032">
        <f t="shared" si="0"/>
        <v>50</v>
      </c>
      <c r="AM30" s="1032">
        <f t="shared" si="0"/>
        <v>728</v>
      </c>
      <c r="AN30" s="1032">
        <f t="shared" si="0"/>
        <v>127</v>
      </c>
      <c r="AO30" s="1032">
        <f t="shared" si="0"/>
        <v>517</v>
      </c>
      <c r="AP30" s="1032">
        <f t="shared" si="0"/>
        <v>195</v>
      </c>
      <c r="AQ30" s="1032">
        <f t="shared" si="0"/>
        <v>100</v>
      </c>
      <c r="AR30" s="1032">
        <f t="shared" si="0"/>
        <v>58</v>
      </c>
      <c r="AS30" s="1032">
        <f t="shared" si="0"/>
        <v>0</v>
      </c>
      <c r="AT30" s="1032">
        <f t="shared" si="0"/>
        <v>35</v>
      </c>
      <c r="AU30" s="1032">
        <f t="shared" si="0"/>
        <v>200</v>
      </c>
      <c r="AV30" s="1032">
        <f t="shared" si="0"/>
        <v>56</v>
      </c>
      <c r="AW30" s="1032">
        <f t="shared" si="0"/>
        <v>140</v>
      </c>
      <c r="AX30" s="1032">
        <f t="shared" si="0"/>
        <v>200</v>
      </c>
      <c r="AY30" s="1032">
        <f t="shared" si="0"/>
        <v>104</v>
      </c>
      <c r="AZ30" s="1032">
        <f t="shared" si="0"/>
        <v>100</v>
      </c>
      <c r="BA30" s="1032">
        <f t="shared" si="0"/>
        <v>47</v>
      </c>
      <c r="BB30" s="1032">
        <f t="shared" si="0"/>
        <v>50</v>
      </c>
      <c r="BC30" s="1032">
        <f t="shared" si="0"/>
        <v>224</v>
      </c>
      <c r="BD30" s="1032">
        <f t="shared" si="0"/>
        <v>0</v>
      </c>
      <c r="BE30" s="1032">
        <f t="shared" si="0"/>
        <v>110</v>
      </c>
      <c r="BF30" s="1032">
        <f t="shared" si="0"/>
        <v>50</v>
      </c>
      <c r="BG30" s="1032">
        <f t="shared" si="0"/>
        <v>50</v>
      </c>
      <c r="BH30" s="1032">
        <f t="shared" si="0"/>
        <v>305</v>
      </c>
      <c r="BI30" s="1032">
        <f t="shared" si="0"/>
        <v>50</v>
      </c>
      <c r="BJ30" s="1032">
        <f t="shared" si="0"/>
        <v>359</v>
      </c>
      <c r="BK30" s="1032">
        <f t="shared" si="0"/>
        <v>145</v>
      </c>
      <c r="BL30" s="1032">
        <f t="shared" si="0"/>
        <v>0</v>
      </c>
      <c r="BM30" s="1032">
        <f t="shared" si="0"/>
        <v>0</v>
      </c>
      <c r="BN30" s="1032">
        <f t="shared" si="0"/>
        <v>96</v>
      </c>
      <c r="BO30" s="1032">
        <f t="shared" si="0"/>
        <v>95</v>
      </c>
      <c r="BP30" s="1032">
        <f t="shared" si="0"/>
        <v>13</v>
      </c>
      <c r="BQ30" s="1032">
        <f t="shared" si="0"/>
        <v>171</v>
      </c>
      <c r="BR30" s="1032">
        <f t="shared" si="0"/>
        <v>579</v>
      </c>
      <c r="BS30" s="1032">
        <f t="shared" si="0"/>
        <v>39</v>
      </c>
      <c r="BT30" s="1032">
        <f t="shared" si="0"/>
        <v>220</v>
      </c>
      <c r="BU30" s="1032">
        <f t="shared" si="0"/>
        <v>25</v>
      </c>
      <c r="BV30" s="1032">
        <f t="shared" si="0"/>
        <v>511</v>
      </c>
      <c r="BW30" s="1032">
        <f t="shared" si="0"/>
        <v>98</v>
      </c>
      <c r="BX30" s="1032">
        <f t="shared" si="0"/>
        <v>22</v>
      </c>
      <c r="BY30" s="1032">
        <f t="shared" ref="BY30:EJ30" si="1">SUM(BY6:BY29)</f>
        <v>880</v>
      </c>
      <c r="BZ30" s="1032">
        <f t="shared" si="1"/>
        <v>259</v>
      </c>
      <c r="CA30" s="1032">
        <f t="shared" si="1"/>
        <v>45</v>
      </c>
      <c r="CB30" s="1032">
        <f t="shared" si="1"/>
        <v>132</v>
      </c>
      <c r="CC30" s="1032">
        <f t="shared" si="1"/>
        <v>479</v>
      </c>
      <c r="CD30" s="1032">
        <f t="shared" si="1"/>
        <v>35</v>
      </c>
      <c r="CE30" s="1032">
        <f t="shared" si="1"/>
        <v>49</v>
      </c>
      <c r="CF30" s="1032">
        <f t="shared" si="1"/>
        <v>66</v>
      </c>
      <c r="CG30" s="1032">
        <f t="shared" si="1"/>
        <v>63</v>
      </c>
      <c r="CH30" s="1032">
        <f t="shared" si="1"/>
        <v>166</v>
      </c>
      <c r="CI30" s="1032">
        <f t="shared" si="1"/>
        <v>48</v>
      </c>
      <c r="CJ30" s="1032">
        <f t="shared" si="1"/>
        <v>190</v>
      </c>
      <c r="CK30" s="1032">
        <f t="shared" si="1"/>
        <v>68</v>
      </c>
      <c r="CL30" s="1032">
        <f t="shared" si="1"/>
        <v>51</v>
      </c>
      <c r="CM30" s="1032">
        <f t="shared" si="1"/>
        <v>32</v>
      </c>
      <c r="CN30" s="1032">
        <f t="shared" si="1"/>
        <v>893</v>
      </c>
      <c r="CO30" s="1032">
        <f t="shared" si="1"/>
        <v>232</v>
      </c>
      <c r="CP30" s="1032">
        <f t="shared" si="1"/>
        <v>66</v>
      </c>
      <c r="CQ30" s="1032">
        <f t="shared" si="1"/>
        <v>588</v>
      </c>
      <c r="CR30" s="1032">
        <f t="shared" si="1"/>
        <v>120</v>
      </c>
      <c r="CS30" s="1032">
        <f t="shared" si="1"/>
        <v>5</v>
      </c>
      <c r="CT30" s="1032">
        <f t="shared" si="1"/>
        <v>22</v>
      </c>
      <c r="CU30" s="1032">
        <f t="shared" si="1"/>
        <v>27</v>
      </c>
      <c r="CV30" s="1032">
        <f t="shared" si="1"/>
        <v>311</v>
      </c>
      <c r="CW30" s="1032">
        <f t="shared" si="1"/>
        <v>76</v>
      </c>
      <c r="CX30" s="1032">
        <f t="shared" si="1"/>
        <v>230</v>
      </c>
      <c r="CY30" s="1032">
        <f t="shared" si="1"/>
        <v>25</v>
      </c>
      <c r="CZ30" s="1032">
        <f t="shared" si="1"/>
        <v>90</v>
      </c>
      <c r="DA30" s="1032">
        <f t="shared" si="1"/>
        <v>74</v>
      </c>
      <c r="DB30" s="1032">
        <f t="shared" si="1"/>
        <v>128</v>
      </c>
      <c r="DC30" s="1032">
        <f t="shared" si="1"/>
        <v>185</v>
      </c>
      <c r="DD30" s="1032">
        <f t="shared" si="1"/>
        <v>316</v>
      </c>
      <c r="DE30" s="1032">
        <f t="shared" si="1"/>
        <v>25</v>
      </c>
      <c r="DF30" s="1032">
        <f t="shared" si="1"/>
        <v>447</v>
      </c>
      <c r="DG30" s="1032">
        <f t="shared" si="1"/>
        <v>45</v>
      </c>
      <c r="DH30" s="1032">
        <f t="shared" si="1"/>
        <v>297</v>
      </c>
      <c r="DI30" s="1032">
        <f t="shared" si="1"/>
        <v>125</v>
      </c>
      <c r="DJ30" s="1032">
        <f t="shared" si="1"/>
        <v>817</v>
      </c>
      <c r="DK30" s="1032">
        <f t="shared" si="1"/>
        <v>193</v>
      </c>
      <c r="DL30" s="1032">
        <f t="shared" si="1"/>
        <v>554</v>
      </c>
      <c r="DM30" s="1032">
        <f t="shared" si="1"/>
        <v>145</v>
      </c>
      <c r="DN30" s="1032">
        <f t="shared" si="1"/>
        <v>101</v>
      </c>
      <c r="DO30" s="1032">
        <f t="shared" si="1"/>
        <v>244</v>
      </c>
      <c r="DP30" s="1032">
        <f t="shared" si="1"/>
        <v>120</v>
      </c>
      <c r="DQ30" s="1032">
        <f t="shared" si="1"/>
        <v>7</v>
      </c>
      <c r="DR30" s="1032">
        <f t="shared" si="1"/>
        <v>132</v>
      </c>
      <c r="DS30" s="1032">
        <f t="shared" si="1"/>
        <v>423</v>
      </c>
      <c r="DT30" s="1032">
        <f t="shared" si="1"/>
        <v>212</v>
      </c>
      <c r="DU30" s="1032">
        <f t="shared" si="1"/>
        <v>491</v>
      </c>
      <c r="DV30" s="1032">
        <f t="shared" si="1"/>
        <v>207</v>
      </c>
      <c r="DW30" s="1032">
        <f t="shared" si="1"/>
        <v>392</v>
      </c>
      <c r="DX30" s="1032">
        <f t="shared" si="1"/>
        <v>17</v>
      </c>
      <c r="DY30" s="1032">
        <f t="shared" si="1"/>
        <v>66</v>
      </c>
      <c r="DZ30" s="1032">
        <f t="shared" si="1"/>
        <v>242</v>
      </c>
      <c r="EA30" s="1032">
        <f t="shared" si="1"/>
        <v>233</v>
      </c>
      <c r="EB30" s="1032">
        <f t="shared" si="1"/>
        <v>158</v>
      </c>
      <c r="EC30" s="1032">
        <f t="shared" si="1"/>
        <v>765</v>
      </c>
      <c r="ED30" s="1032">
        <f t="shared" si="1"/>
        <v>158</v>
      </c>
      <c r="EE30" s="1032">
        <f t="shared" si="1"/>
        <v>67</v>
      </c>
      <c r="EF30" s="1032">
        <f t="shared" si="1"/>
        <v>73</v>
      </c>
      <c r="EG30" s="1032">
        <f t="shared" si="1"/>
        <v>29</v>
      </c>
      <c r="EH30" s="1032">
        <f t="shared" si="1"/>
        <v>35</v>
      </c>
      <c r="EI30" s="1032">
        <f t="shared" si="1"/>
        <v>516</v>
      </c>
      <c r="EJ30" s="1032">
        <f t="shared" si="1"/>
        <v>26</v>
      </c>
      <c r="EK30" s="1032">
        <f t="shared" ref="EK30:FP30" si="2">SUM(EK6:EK29)</f>
        <v>17</v>
      </c>
      <c r="EL30" s="1032">
        <f t="shared" si="2"/>
        <v>0</v>
      </c>
      <c r="EM30" s="1032">
        <f t="shared" si="2"/>
        <v>23</v>
      </c>
      <c r="EN30" s="1032">
        <f t="shared" si="2"/>
        <v>42</v>
      </c>
      <c r="EO30" s="1032">
        <f t="shared" si="2"/>
        <v>502</v>
      </c>
      <c r="EP30" s="1032">
        <f t="shared" si="2"/>
        <v>322</v>
      </c>
      <c r="EQ30" s="1032">
        <f t="shared" si="2"/>
        <v>212</v>
      </c>
      <c r="ER30" s="1032">
        <f t="shared" si="2"/>
        <v>306</v>
      </c>
      <c r="ES30" s="1032">
        <f t="shared" si="2"/>
        <v>11</v>
      </c>
      <c r="ET30" s="1032">
        <f t="shared" si="2"/>
        <v>205</v>
      </c>
      <c r="EU30" s="1032">
        <f t="shared" si="2"/>
        <v>55</v>
      </c>
      <c r="EV30" s="1032">
        <f t="shared" si="2"/>
        <v>30</v>
      </c>
      <c r="EW30" s="1032">
        <f t="shared" si="2"/>
        <v>141</v>
      </c>
      <c r="EX30" s="1032">
        <f t="shared" si="2"/>
        <v>23</v>
      </c>
      <c r="EY30" s="1032">
        <f t="shared" si="2"/>
        <v>9</v>
      </c>
      <c r="EZ30" s="1032">
        <f t="shared" si="2"/>
        <v>27</v>
      </c>
      <c r="FA30" s="1032">
        <f t="shared" si="2"/>
        <v>103</v>
      </c>
      <c r="FB30" s="1032">
        <f t="shared" si="2"/>
        <v>20</v>
      </c>
      <c r="FC30" s="1032">
        <f t="shared" si="2"/>
        <v>97</v>
      </c>
      <c r="FD30" s="1032">
        <f t="shared" si="2"/>
        <v>20</v>
      </c>
      <c r="FE30" s="1032">
        <f t="shared" si="2"/>
        <v>10</v>
      </c>
      <c r="FF30" s="1032">
        <f t="shared" si="2"/>
        <v>25</v>
      </c>
      <c r="FG30" s="1032">
        <f t="shared" si="2"/>
        <v>19</v>
      </c>
      <c r="FH30" s="1032">
        <f t="shared" si="2"/>
        <v>392</v>
      </c>
      <c r="FI30" s="1032">
        <f t="shared" si="2"/>
        <v>40</v>
      </c>
      <c r="FJ30" s="1032">
        <f t="shared" si="2"/>
        <v>202</v>
      </c>
      <c r="FK30" s="1032">
        <f t="shared" si="2"/>
        <v>50</v>
      </c>
      <c r="FL30" s="1032">
        <f t="shared" si="2"/>
        <v>165</v>
      </c>
      <c r="FM30" s="1032">
        <f t="shared" si="2"/>
        <v>75</v>
      </c>
      <c r="FN30" s="1032">
        <f t="shared" si="2"/>
        <v>25</v>
      </c>
      <c r="FO30" s="1032">
        <f t="shared" si="2"/>
        <v>243</v>
      </c>
      <c r="FP30" s="1032">
        <f t="shared" si="2"/>
        <v>50</v>
      </c>
      <c r="FQ30" s="1032">
        <f>SUM(FQ6:FQ29)</f>
        <v>70</v>
      </c>
      <c r="FR30" s="1032">
        <f t="shared" ref="FR30:IC30" si="3">SUM(FR6:FR29)</f>
        <v>374</v>
      </c>
      <c r="FS30" s="1032">
        <f t="shared" si="3"/>
        <v>324</v>
      </c>
      <c r="FT30" s="1032">
        <f t="shared" si="3"/>
        <v>464</v>
      </c>
      <c r="FU30" s="1032">
        <f t="shared" si="3"/>
        <v>113</v>
      </c>
      <c r="FV30" s="1032">
        <f t="shared" si="3"/>
        <v>85</v>
      </c>
      <c r="FW30" s="1032">
        <f t="shared" si="3"/>
        <v>188</v>
      </c>
      <c r="FX30" s="1032">
        <f t="shared" si="3"/>
        <v>-14</v>
      </c>
      <c r="FY30" s="1032">
        <f t="shared" si="3"/>
        <v>-15</v>
      </c>
      <c r="FZ30" s="1032">
        <f t="shared" si="3"/>
        <v>0</v>
      </c>
      <c r="GA30" s="1032">
        <f t="shared" si="3"/>
        <v>224</v>
      </c>
      <c r="GB30" s="1032">
        <f t="shared" si="3"/>
        <v>158</v>
      </c>
      <c r="GC30" s="1032">
        <f t="shared" si="3"/>
        <v>144</v>
      </c>
      <c r="GD30" s="1032">
        <f t="shared" si="3"/>
        <v>18</v>
      </c>
      <c r="GE30" s="1032">
        <f t="shared" si="3"/>
        <v>235</v>
      </c>
      <c r="GF30" s="1032">
        <f t="shared" si="3"/>
        <v>602</v>
      </c>
      <c r="GG30" s="1032">
        <f t="shared" si="3"/>
        <v>395</v>
      </c>
      <c r="GH30" s="1032">
        <f t="shared" si="3"/>
        <v>301</v>
      </c>
      <c r="GI30" s="1032">
        <f t="shared" si="3"/>
        <v>18</v>
      </c>
      <c r="GJ30" s="1032">
        <f t="shared" si="3"/>
        <v>160</v>
      </c>
      <c r="GK30" s="1032">
        <f t="shared" si="3"/>
        <v>125</v>
      </c>
      <c r="GL30" s="1032">
        <f t="shared" si="3"/>
        <v>478</v>
      </c>
      <c r="GM30" s="1032">
        <f t="shared" si="3"/>
        <v>253</v>
      </c>
      <c r="GN30" s="1032">
        <f t="shared" si="3"/>
        <v>0</v>
      </c>
      <c r="GO30" s="1032">
        <f t="shared" si="3"/>
        <v>72</v>
      </c>
      <c r="GP30" s="1032">
        <f t="shared" si="3"/>
        <v>154</v>
      </c>
      <c r="GQ30" s="1032">
        <f t="shared" si="3"/>
        <v>-3</v>
      </c>
      <c r="GR30" s="1032">
        <f t="shared" si="3"/>
        <v>330</v>
      </c>
      <c r="GS30" s="1032">
        <f t="shared" si="3"/>
        <v>-4</v>
      </c>
      <c r="GT30" s="1032">
        <f t="shared" si="3"/>
        <v>432</v>
      </c>
      <c r="GU30" s="1032">
        <f t="shared" si="3"/>
        <v>260</v>
      </c>
      <c r="GV30" s="1032">
        <f t="shared" si="3"/>
        <v>342</v>
      </c>
      <c r="GW30" s="1032">
        <f t="shared" si="3"/>
        <v>17</v>
      </c>
      <c r="GX30" s="1032">
        <f t="shared" si="3"/>
        <v>566</v>
      </c>
      <c r="GY30" s="1032">
        <f t="shared" si="3"/>
        <v>1691</v>
      </c>
      <c r="GZ30" s="1032">
        <f t="shared" si="3"/>
        <v>229</v>
      </c>
      <c r="HA30" s="1032">
        <f t="shared" si="3"/>
        <v>153</v>
      </c>
      <c r="HB30" s="1032">
        <f t="shared" si="3"/>
        <v>102</v>
      </c>
      <c r="HC30" s="1032">
        <f t="shared" si="3"/>
        <v>99</v>
      </c>
      <c r="HD30" s="1032">
        <f t="shared" si="3"/>
        <v>454</v>
      </c>
      <c r="HE30" s="1032">
        <f t="shared" si="3"/>
        <v>15</v>
      </c>
      <c r="HF30" s="1032">
        <f t="shared" si="3"/>
        <v>194</v>
      </c>
      <c r="HG30" s="1032">
        <f t="shared" si="3"/>
        <v>178</v>
      </c>
      <c r="HH30" s="1032">
        <f t="shared" si="3"/>
        <v>5</v>
      </c>
      <c r="HI30" s="1032">
        <f t="shared" si="3"/>
        <v>72</v>
      </c>
      <c r="HJ30" s="1032">
        <f t="shared" si="3"/>
        <v>228</v>
      </c>
      <c r="HK30" s="1032">
        <f t="shared" si="3"/>
        <v>100</v>
      </c>
      <c r="HL30" s="1032">
        <f t="shared" si="3"/>
        <v>200</v>
      </c>
      <c r="HM30" s="1032">
        <f t="shared" si="3"/>
        <v>150</v>
      </c>
      <c r="HN30" s="1032">
        <f t="shared" si="3"/>
        <v>50</v>
      </c>
      <c r="HO30" s="1032">
        <f t="shared" si="3"/>
        <v>50</v>
      </c>
      <c r="HP30" s="1032">
        <f t="shared" si="3"/>
        <v>80</v>
      </c>
      <c r="HQ30" s="1032">
        <f t="shared" si="3"/>
        <v>40</v>
      </c>
      <c r="HR30" s="1032">
        <f t="shared" si="3"/>
        <v>200</v>
      </c>
      <c r="HS30" s="1032">
        <f t="shared" si="3"/>
        <v>100</v>
      </c>
      <c r="HT30" s="1032">
        <f t="shared" si="3"/>
        <v>100</v>
      </c>
      <c r="HU30" s="1032">
        <f t="shared" si="3"/>
        <v>100</v>
      </c>
      <c r="HV30" s="1032">
        <f t="shared" si="3"/>
        <v>100</v>
      </c>
      <c r="HW30" s="1032">
        <f t="shared" si="3"/>
        <v>95</v>
      </c>
      <c r="HX30" s="1032">
        <f t="shared" si="3"/>
        <v>123</v>
      </c>
      <c r="HY30" s="1032">
        <f t="shared" si="3"/>
        <v>123</v>
      </c>
      <c r="HZ30" s="1032">
        <f t="shared" si="3"/>
        <v>0</v>
      </c>
      <c r="IA30" s="1032">
        <f t="shared" si="3"/>
        <v>0</v>
      </c>
      <c r="IB30" s="1032">
        <f t="shared" si="3"/>
        <v>0</v>
      </c>
      <c r="IC30" s="1032">
        <f t="shared" si="3"/>
        <v>0</v>
      </c>
      <c r="ID30" s="1032">
        <f t="shared" ref="ID30:IV30" si="4">SUM(ID6:ID29)</f>
        <v>0</v>
      </c>
      <c r="IE30" s="1032">
        <f t="shared" si="4"/>
        <v>0</v>
      </c>
      <c r="IF30" s="1032">
        <f t="shared" si="4"/>
        <v>0</v>
      </c>
      <c r="IG30" s="1032">
        <f t="shared" si="4"/>
        <v>0</v>
      </c>
      <c r="IH30" s="1032">
        <f t="shared" si="4"/>
        <v>0</v>
      </c>
      <c r="II30" s="1032">
        <f t="shared" si="4"/>
        <v>0</v>
      </c>
      <c r="IJ30" s="1032">
        <f t="shared" si="4"/>
        <v>0</v>
      </c>
      <c r="IK30" s="1032">
        <f t="shared" si="4"/>
        <v>0</v>
      </c>
      <c r="IL30" s="1032">
        <f t="shared" si="4"/>
        <v>0</v>
      </c>
      <c r="IM30" s="1032">
        <f t="shared" si="4"/>
        <v>0</v>
      </c>
      <c r="IN30" s="1032">
        <f t="shared" si="4"/>
        <v>0</v>
      </c>
      <c r="IO30" s="1032">
        <f t="shared" si="4"/>
        <v>0</v>
      </c>
      <c r="IP30" s="1032">
        <f t="shared" si="4"/>
        <v>0</v>
      </c>
      <c r="IQ30" s="1032">
        <f t="shared" si="4"/>
        <v>0</v>
      </c>
      <c r="IR30" s="1032">
        <f t="shared" si="4"/>
        <v>0</v>
      </c>
      <c r="IS30" s="1032">
        <f t="shared" si="4"/>
        <v>0</v>
      </c>
      <c r="IT30" s="1032">
        <f t="shared" si="4"/>
        <v>0</v>
      </c>
      <c r="IU30" s="1032">
        <f t="shared" si="4"/>
        <v>0</v>
      </c>
      <c r="IV30" s="1032">
        <f t="shared" si="4"/>
        <v>0</v>
      </c>
    </row>
    <row r="31" spans="1:256">
      <c r="O31" s="99"/>
      <c r="P31" s="99"/>
      <c r="T31" s="99"/>
      <c r="U31" s="99"/>
      <c r="X31" s="99"/>
      <c r="CH31" s="99"/>
      <c r="CW31" s="99"/>
      <c r="CX31" s="99"/>
      <c r="CY31" s="99"/>
      <c r="CZ31" s="99"/>
      <c r="DA31" s="99"/>
      <c r="DB31" s="99"/>
      <c r="DX31" s="99"/>
      <c r="DZ31" s="99"/>
      <c r="EU31" s="99"/>
    </row>
    <row r="32" spans="1:256" s="1034" customFormat="1">
      <c r="A32" s="1033" t="s">
        <v>3318</v>
      </c>
      <c r="E32" s="1035"/>
      <c r="F32" s="1036"/>
      <c r="G32" s="1036"/>
      <c r="H32" s="1037"/>
      <c r="I32" s="1038"/>
      <c r="J32" s="1039"/>
      <c r="BB32" s="1036"/>
      <c r="FY32" s="1033"/>
    </row>
    <row r="33" spans="1:181" s="99" customFormat="1">
      <c r="A33" s="192"/>
      <c r="E33" s="1023"/>
      <c r="F33" s="69"/>
      <c r="G33" s="69"/>
      <c r="H33" s="1024"/>
      <c r="I33" s="939"/>
      <c r="J33" s="940"/>
      <c r="BB33" s="69"/>
      <c r="FY33" s="192"/>
    </row>
    <row r="34" spans="1:181" s="99" customFormat="1">
      <c r="A34" s="192"/>
      <c r="B34" s="1040"/>
      <c r="E34" s="1023"/>
      <c r="F34" s="69"/>
      <c r="G34" s="69"/>
      <c r="H34" s="1024"/>
      <c r="I34" s="939"/>
      <c r="J34" s="940"/>
      <c r="BB34" s="69"/>
      <c r="FY34" s="192"/>
    </row>
    <row r="35" spans="1:181" s="1007" customFormat="1">
      <c r="A35" s="1041">
        <v>1</v>
      </c>
      <c r="B35" s="1042" t="s">
        <v>3319</v>
      </c>
      <c r="C35" s="1007" t="s">
        <v>304</v>
      </c>
      <c r="D35" s="1007" t="s">
        <v>3320</v>
      </c>
      <c r="E35" s="1043">
        <v>0</v>
      </c>
      <c r="H35" s="1044"/>
      <c r="I35" s="1009"/>
      <c r="J35" s="1041"/>
      <c r="FY35" s="1041"/>
    </row>
    <row r="36" spans="1:181" s="1047" customFormat="1">
      <c r="A36" s="1045">
        <v>2</v>
      </c>
      <c r="B36" s="1046" t="s">
        <v>57</v>
      </c>
      <c r="C36" s="1047" t="s">
        <v>55</v>
      </c>
      <c r="D36" s="1047" t="s">
        <v>3321</v>
      </c>
      <c r="E36" s="1048">
        <v>139095</v>
      </c>
      <c r="F36" s="1007"/>
      <c r="G36" s="1007"/>
      <c r="H36" s="1049"/>
      <c r="I36" s="1009"/>
      <c r="J36" s="1002"/>
      <c r="AM36" s="1047">
        <v>15</v>
      </c>
      <c r="BB36" s="1007"/>
      <c r="DT36" s="1047">
        <v>5</v>
      </c>
      <c r="EO36" s="1047">
        <v>5</v>
      </c>
      <c r="FL36" s="1047">
        <v>5</v>
      </c>
      <c r="FT36" s="1047">
        <v>7</v>
      </c>
      <c r="FY36" s="1045"/>
    </row>
    <row r="37" spans="1:181" s="1007" customFormat="1">
      <c r="A37" s="1041">
        <v>3</v>
      </c>
      <c r="B37" s="1042" t="s">
        <v>3322</v>
      </c>
      <c r="C37" s="1007" t="s">
        <v>304</v>
      </c>
      <c r="D37" s="1007" t="s">
        <v>3323</v>
      </c>
      <c r="E37" s="1043">
        <v>0</v>
      </c>
      <c r="H37" s="1044"/>
      <c r="I37" s="1009"/>
      <c r="J37" s="1041"/>
      <c r="FY37" s="1041"/>
    </row>
    <row r="38" spans="1:181" s="1007" customFormat="1">
      <c r="A38" s="1041">
        <v>4</v>
      </c>
      <c r="B38" s="1042" t="s">
        <v>3324</v>
      </c>
      <c r="C38" s="1007" t="s">
        <v>304</v>
      </c>
      <c r="D38" s="1007" t="s">
        <v>3325</v>
      </c>
      <c r="E38" s="1043">
        <v>0</v>
      </c>
      <c r="H38" s="1044"/>
      <c r="I38" s="1009"/>
      <c r="J38" s="1041"/>
      <c r="FY38" s="1041"/>
    </row>
    <row r="39" spans="1:181" s="1047" customFormat="1">
      <c r="A39" s="1045">
        <v>5</v>
      </c>
      <c r="B39" s="1047" t="s">
        <v>3326</v>
      </c>
      <c r="C39" s="1047" t="s">
        <v>316</v>
      </c>
      <c r="D39" s="1047" t="s">
        <v>3327</v>
      </c>
      <c r="E39" s="1048">
        <v>7730</v>
      </c>
      <c r="F39" s="1007"/>
      <c r="G39" s="1007"/>
      <c r="H39" s="1049"/>
      <c r="I39" s="1009"/>
      <c r="J39" s="1002"/>
      <c r="BB39" s="1007"/>
      <c r="DJ39" s="1047">
        <v>2</v>
      </c>
      <c r="DL39" s="1047">
        <v>2</v>
      </c>
      <c r="FY39" s="1045"/>
    </row>
    <row r="40" spans="1:181" s="1047" customFormat="1">
      <c r="A40" s="1045">
        <v>6</v>
      </c>
      <c r="B40" s="1046" t="s">
        <v>61</v>
      </c>
      <c r="C40" s="1047" t="s">
        <v>316</v>
      </c>
      <c r="D40" s="1047" t="s">
        <v>2972</v>
      </c>
      <c r="E40" s="1048">
        <v>61275.5</v>
      </c>
      <c r="F40" s="1007"/>
      <c r="G40" s="1007"/>
      <c r="H40" s="1049"/>
      <c r="I40" s="1009"/>
      <c r="J40" s="1002"/>
      <c r="BB40" s="1007"/>
      <c r="BY40" s="1047">
        <v>5</v>
      </c>
      <c r="FO40" s="1047">
        <v>5</v>
      </c>
      <c r="FY40" s="1045"/>
    </row>
    <row r="41" spans="1:181" s="1007" customFormat="1">
      <c r="A41" s="1041">
        <v>7</v>
      </c>
      <c r="B41" s="1042" t="s">
        <v>3328</v>
      </c>
      <c r="C41" s="1007" t="s">
        <v>304</v>
      </c>
      <c r="D41" s="1007" t="s">
        <v>3329</v>
      </c>
      <c r="E41" s="1043">
        <v>0</v>
      </c>
      <c r="H41" s="1044"/>
      <c r="I41" s="1009"/>
      <c r="J41" s="1041"/>
      <c r="FY41" s="1041"/>
    </row>
    <row r="42" spans="1:181" s="1047" customFormat="1">
      <c r="A42" s="1045">
        <v>8</v>
      </c>
      <c r="B42" s="1046" t="s">
        <v>3330</v>
      </c>
      <c r="C42" s="1047" t="s">
        <v>393</v>
      </c>
      <c r="D42" s="1047" t="s">
        <v>3327</v>
      </c>
      <c r="E42" s="1048">
        <v>25400</v>
      </c>
      <c r="F42" s="1007"/>
      <c r="G42" s="1007"/>
      <c r="H42" s="1049"/>
      <c r="I42" s="1009"/>
      <c r="J42" s="1002"/>
      <c r="BB42" s="1007"/>
      <c r="FY42" s="1045"/>
    </row>
    <row r="43" spans="1:181" s="1047" customFormat="1">
      <c r="A43" s="1045">
        <v>9</v>
      </c>
      <c r="B43" s="1046" t="s">
        <v>64</v>
      </c>
      <c r="C43" s="1047" t="s">
        <v>393</v>
      </c>
      <c r="D43" s="1047" t="s">
        <v>3331</v>
      </c>
      <c r="E43" s="1048">
        <v>21450</v>
      </c>
      <c r="F43" s="1007"/>
      <c r="G43" s="1007"/>
      <c r="H43" s="1049"/>
      <c r="I43" s="1009"/>
      <c r="J43" s="1002"/>
      <c r="BB43" s="1007"/>
      <c r="FY43" s="1045"/>
    </row>
    <row r="44" spans="1:181" s="1007" customFormat="1">
      <c r="A44" s="1041">
        <v>10</v>
      </c>
      <c r="B44" s="1042" t="s">
        <v>65</v>
      </c>
      <c r="C44" s="1007" t="s">
        <v>304</v>
      </c>
      <c r="D44" s="1007" t="s">
        <v>3332</v>
      </c>
      <c r="E44" s="1043">
        <v>0</v>
      </c>
      <c r="H44" s="1044"/>
      <c r="I44" s="1009"/>
      <c r="J44" s="1041"/>
      <c r="FY44" s="1041"/>
    </row>
    <row r="45" spans="1:181" s="1047" customFormat="1">
      <c r="A45" s="1045">
        <v>11</v>
      </c>
      <c r="B45" s="1046" t="s">
        <v>66</v>
      </c>
      <c r="C45" s="1047" t="s">
        <v>393</v>
      </c>
      <c r="D45" s="1047" t="s">
        <v>2846</v>
      </c>
      <c r="E45" s="1048">
        <v>36900</v>
      </c>
      <c r="F45" s="1007"/>
      <c r="G45" s="1007"/>
      <c r="H45" s="1049"/>
      <c r="I45" s="1009"/>
      <c r="J45" s="1002"/>
      <c r="BB45" s="1007"/>
      <c r="FY45" s="1045"/>
    </row>
    <row r="46" spans="1:181" s="1047" customFormat="1">
      <c r="A46" s="1045">
        <v>12</v>
      </c>
      <c r="B46" s="1046" t="s">
        <v>67</v>
      </c>
      <c r="C46" s="1047" t="s">
        <v>393</v>
      </c>
      <c r="D46" s="1047" t="s">
        <v>3333</v>
      </c>
      <c r="E46" s="1048">
        <v>20550</v>
      </c>
      <c r="F46" s="1007"/>
      <c r="G46" s="1007"/>
      <c r="H46" s="1049"/>
      <c r="I46" s="1009"/>
      <c r="J46" s="1002"/>
      <c r="BB46" s="1007"/>
      <c r="FY46" s="1045"/>
    </row>
    <row r="47" spans="1:181" s="1047" customFormat="1">
      <c r="A47" s="1045">
        <v>13</v>
      </c>
      <c r="B47" s="1046" t="s">
        <v>68</v>
      </c>
      <c r="C47" s="1047" t="s">
        <v>393</v>
      </c>
      <c r="D47" s="1047" t="s">
        <v>3331</v>
      </c>
      <c r="E47" s="1048">
        <v>33530</v>
      </c>
      <c r="F47" s="1007"/>
      <c r="G47" s="1007"/>
      <c r="H47" s="1049"/>
      <c r="I47" s="1009"/>
      <c r="J47" s="1002"/>
      <c r="BB47" s="1007"/>
      <c r="FY47" s="1045"/>
    </row>
    <row r="48" spans="1:181" s="1047" customFormat="1">
      <c r="A48" s="1045">
        <v>14</v>
      </c>
      <c r="B48" s="1046" t="s">
        <v>69</v>
      </c>
      <c r="C48" s="1047" t="s">
        <v>393</v>
      </c>
      <c r="D48" s="1047" t="s">
        <v>3334</v>
      </c>
      <c r="E48" s="1048">
        <v>40500</v>
      </c>
      <c r="F48" s="1007"/>
      <c r="G48" s="1007"/>
      <c r="H48" s="1049"/>
      <c r="I48" s="1009"/>
      <c r="J48" s="1002"/>
      <c r="BB48" s="1007"/>
      <c r="FY48" s="1045"/>
    </row>
    <row r="49" spans="1:207" s="1047" customFormat="1">
      <c r="A49" s="1045">
        <v>15</v>
      </c>
      <c r="B49" s="1046" t="s">
        <v>70</v>
      </c>
      <c r="C49" s="1047" t="s">
        <v>435</v>
      </c>
      <c r="D49" s="1047" t="s">
        <v>2846</v>
      </c>
      <c r="E49" s="1048">
        <v>221050</v>
      </c>
      <c r="F49" s="1007"/>
      <c r="G49" s="1007"/>
      <c r="H49" s="1049"/>
      <c r="I49" s="1009"/>
      <c r="J49" s="1002"/>
      <c r="L49" s="1047">
        <v>5</v>
      </c>
      <c r="AD49" s="1047">
        <v>5</v>
      </c>
      <c r="AE49" s="1047">
        <v>5</v>
      </c>
      <c r="AO49" s="1047">
        <v>5</v>
      </c>
      <c r="BB49" s="1007"/>
      <c r="BV49" s="1047">
        <v>5</v>
      </c>
      <c r="BY49" s="1047">
        <v>5</v>
      </c>
      <c r="BZ49" s="1047">
        <v>5</v>
      </c>
      <c r="CN49" s="1047">
        <v>5</v>
      </c>
      <c r="DJ49" s="1047">
        <v>5</v>
      </c>
      <c r="DL49" s="1047">
        <v>5</v>
      </c>
      <c r="DN49" s="1047">
        <v>5</v>
      </c>
      <c r="DO49" s="1047">
        <v>5</v>
      </c>
      <c r="EP49" s="1047">
        <v>5</v>
      </c>
      <c r="FH49" s="1047">
        <v>5</v>
      </c>
      <c r="FJ49" s="1047">
        <v>5</v>
      </c>
      <c r="FY49" s="1045"/>
      <c r="GF49" s="1047">
        <v>5</v>
      </c>
      <c r="GT49" s="1047">
        <v>5</v>
      </c>
      <c r="GU49" s="1047">
        <v>5</v>
      </c>
      <c r="GV49" s="1047">
        <v>5</v>
      </c>
      <c r="GY49" s="1047">
        <v>5</v>
      </c>
    </row>
    <row r="50" spans="1:207" s="1047" customFormat="1">
      <c r="A50" s="1045">
        <v>16</v>
      </c>
      <c r="B50" s="1046" t="s">
        <v>71</v>
      </c>
      <c r="C50" s="1047" t="s">
        <v>435</v>
      </c>
      <c r="D50" s="1047" t="s">
        <v>3335</v>
      </c>
      <c r="E50" s="1048">
        <v>28108.560000000001</v>
      </c>
      <c r="F50" s="1007"/>
      <c r="G50" s="1007"/>
      <c r="H50" s="1049"/>
      <c r="I50" s="1009"/>
      <c r="J50" s="1002"/>
      <c r="BB50" s="1007"/>
      <c r="FY50" s="1045"/>
    </row>
    <row r="51" spans="1:207" s="1010" customFormat="1">
      <c r="A51" s="1002">
        <v>17</v>
      </c>
      <c r="B51" s="1046" t="s">
        <v>72</v>
      </c>
      <c r="C51" s="1010" t="s">
        <v>435</v>
      </c>
      <c r="D51" s="1010" t="s">
        <v>3336</v>
      </c>
      <c r="E51" s="1006">
        <v>12000</v>
      </c>
      <c r="H51" s="1008"/>
      <c r="I51" s="1009"/>
      <c r="J51" s="1002"/>
      <c r="EQ51" s="1010">
        <v>5</v>
      </c>
      <c r="FY51" s="1002"/>
    </row>
    <row r="52" spans="1:207" s="1047" customFormat="1">
      <c r="A52" s="1045">
        <v>18</v>
      </c>
      <c r="B52" s="1042" t="s">
        <v>65</v>
      </c>
      <c r="C52" s="1007" t="s">
        <v>304</v>
      </c>
      <c r="D52" s="1007" t="s">
        <v>3332</v>
      </c>
      <c r="E52" s="1043">
        <v>0</v>
      </c>
      <c r="F52" s="1007"/>
      <c r="G52" s="1007"/>
      <c r="H52" s="1049"/>
      <c r="I52" s="1009"/>
      <c r="J52" s="1002"/>
      <c r="BB52" s="1007"/>
      <c r="FY52" s="1045"/>
    </row>
    <row r="53" spans="1:207" s="1047" customFormat="1">
      <c r="A53" s="1045">
        <v>19</v>
      </c>
      <c r="B53" s="1046" t="s">
        <v>74</v>
      </c>
      <c r="C53" s="1010" t="s">
        <v>435</v>
      </c>
      <c r="D53" s="1047" t="s">
        <v>3337</v>
      </c>
      <c r="E53" s="1048">
        <v>104725</v>
      </c>
      <c r="F53" s="1007"/>
      <c r="G53" s="1007"/>
      <c r="H53" s="1049"/>
      <c r="I53" s="1009"/>
      <c r="J53" s="1002"/>
      <c r="BB53" s="1007"/>
      <c r="EB53" s="1047">
        <v>5</v>
      </c>
      <c r="EC53" s="1047">
        <v>5</v>
      </c>
      <c r="FY53" s="1045"/>
    </row>
    <row r="54" spans="1:207" s="1047" customFormat="1">
      <c r="A54" s="1045">
        <v>20</v>
      </c>
      <c r="B54" s="1046" t="s">
        <v>75</v>
      </c>
      <c r="C54" s="1047" t="s">
        <v>435</v>
      </c>
      <c r="D54" s="1047" t="s">
        <v>2846</v>
      </c>
      <c r="E54" s="1048">
        <v>12750</v>
      </c>
      <c r="F54" s="1007"/>
      <c r="G54" s="1007"/>
      <c r="H54" s="1049"/>
      <c r="I54" s="1009"/>
      <c r="J54" s="1002"/>
      <c r="BB54" s="1007"/>
      <c r="FY54" s="1045"/>
    </row>
    <row r="55" spans="1:207" s="1010" customFormat="1">
      <c r="A55" s="1002">
        <v>21</v>
      </c>
      <c r="B55" s="1046" t="s">
        <v>76</v>
      </c>
      <c r="C55" s="1010" t="s">
        <v>435</v>
      </c>
      <c r="D55" s="1010" t="s">
        <v>3338</v>
      </c>
      <c r="E55" s="1006">
        <v>22229.759999999998</v>
      </c>
      <c r="H55" s="1008"/>
      <c r="I55" s="1009"/>
      <c r="J55" s="1002"/>
      <c r="FY55" s="1002"/>
      <c r="GY55" s="1010">
        <v>5</v>
      </c>
    </row>
    <row r="56" spans="1:207" s="1010" customFormat="1">
      <c r="A56" s="1002">
        <v>22</v>
      </c>
      <c r="B56" s="1010" t="s">
        <v>77</v>
      </c>
      <c r="C56" s="1010" t="s">
        <v>568</v>
      </c>
      <c r="D56" s="1010" t="s">
        <v>3339</v>
      </c>
      <c r="E56" s="1006">
        <v>269548</v>
      </c>
      <c r="H56" s="1008"/>
      <c r="I56" s="1009"/>
      <c r="J56" s="1002"/>
      <c r="FY56" s="1002"/>
    </row>
    <row r="57" spans="1:207" s="1010" customFormat="1">
      <c r="A57" s="1002">
        <v>23</v>
      </c>
      <c r="B57" s="1046" t="s">
        <v>78</v>
      </c>
      <c r="C57" s="1010" t="s">
        <v>568</v>
      </c>
      <c r="D57" s="1010" t="s">
        <v>3340</v>
      </c>
      <c r="E57" s="1006">
        <v>121090</v>
      </c>
      <c r="H57" s="1008"/>
      <c r="I57" s="1009"/>
      <c r="J57" s="1002"/>
      <c r="AM57" s="1010">
        <v>5</v>
      </c>
      <c r="DR57" s="1010">
        <v>5</v>
      </c>
      <c r="DS57" s="1010">
        <v>5</v>
      </c>
      <c r="DW57" s="1010">
        <v>10</v>
      </c>
      <c r="DZ57" s="1010">
        <v>5</v>
      </c>
      <c r="FT57" s="1010">
        <v>5</v>
      </c>
      <c r="FY57" s="1002"/>
      <c r="GF57" s="1010">
        <v>5</v>
      </c>
      <c r="GX57" s="1010">
        <v>5</v>
      </c>
    </row>
    <row r="58" spans="1:207" s="1010" customFormat="1">
      <c r="A58" s="1002">
        <v>24</v>
      </c>
      <c r="B58" s="1046" t="s">
        <v>79</v>
      </c>
      <c r="C58" s="1010" t="s">
        <v>568</v>
      </c>
      <c r="D58" s="1047" t="s">
        <v>3327</v>
      </c>
      <c r="E58" s="1048">
        <v>9725</v>
      </c>
      <c r="H58" s="1008"/>
      <c r="I58" s="1009"/>
      <c r="J58" s="1002"/>
      <c r="FY58" s="1002"/>
    </row>
    <row r="59" spans="1:207" s="1010" customFormat="1">
      <c r="A59" s="1002">
        <v>25</v>
      </c>
      <c r="B59" s="1046" t="s">
        <v>80</v>
      </c>
      <c r="C59" s="1010" t="s">
        <v>568</v>
      </c>
      <c r="D59" s="1047" t="s">
        <v>3331</v>
      </c>
      <c r="E59" s="1006">
        <v>56890</v>
      </c>
      <c r="H59" s="1008"/>
      <c r="I59" s="1009"/>
      <c r="J59" s="1002"/>
      <c r="DZ59" s="1010">
        <v>2</v>
      </c>
      <c r="FC59" s="1010">
        <v>2</v>
      </c>
      <c r="FY59" s="1002"/>
      <c r="GF59" s="1010">
        <v>5</v>
      </c>
      <c r="GT59" s="1010">
        <v>3</v>
      </c>
      <c r="GY59" s="1010">
        <v>3</v>
      </c>
    </row>
    <row r="60" spans="1:207" s="1010" customFormat="1">
      <c r="A60" s="1002">
        <v>26</v>
      </c>
      <c r="B60" s="1046" t="s">
        <v>81</v>
      </c>
      <c r="C60" s="1010" t="s">
        <v>568</v>
      </c>
      <c r="D60" s="1010" t="s">
        <v>3341</v>
      </c>
      <c r="E60" s="1006">
        <v>181725</v>
      </c>
      <c r="H60" s="1008"/>
      <c r="I60" s="1009"/>
      <c r="J60" s="1002"/>
      <c r="T60" s="1010">
        <v>5</v>
      </c>
      <c r="W60" s="1010">
        <v>5</v>
      </c>
      <c r="DF60" s="1010">
        <v>5</v>
      </c>
      <c r="DH60" s="1010">
        <v>5</v>
      </c>
      <c r="DN60" s="1010">
        <v>5</v>
      </c>
      <c r="EO60" s="1010">
        <v>5</v>
      </c>
      <c r="FY60" s="1002"/>
      <c r="GT60" s="1010">
        <v>5</v>
      </c>
    </row>
    <row r="61" spans="1:207" s="1010" customFormat="1">
      <c r="A61" s="1002">
        <v>27</v>
      </c>
      <c r="B61" s="1046" t="s">
        <v>82</v>
      </c>
      <c r="C61" s="1010" t="s">
        <v>568</v>
      </c>
      <c r="D61" s="1010" t="s">
        <v>3338</v>
      </c>
      <c r="E61" s="1006">
        <v>7607.6</v>
      </c>
      <c r="H61" s="1008"/>
      <c r="I61" s="1009"/>
      <c r="J61" s="1002"/>
      <c r="CN61" s="1010">
        <v>5</v>
      </c>
      <c r="FY61" s="1002"/>
    </row>
    <row r="62" spans="1:207" s="1010" customFormat="1">
      <c r="A62" s="1002">
        <v>28</v>
      </c>
      <c r="B62" s="1046" t="s">
        <v>83</v>
      </c>
      <c r="C62" s="1010" t="s">
        <v>568</v>
      </c>
      <c r="D62" s="1010" t="s">
        <v>3342</v>
      </c>
      <c r="E62" s="1006">
        <v>135200</v>
      </c>
      <c r="H62" s="1008"/>
      <c r="I62" s="1009"/>
      <c r="J62" s="1002"/>
      <c r="FY62" s="1002"/>
    </row>
    <row r="63" spans="1:207" s="1010" customFormat="1">
      <c r="A63" s="1002">
        <v>29</v>
      </c>
      <c r="B63" s="1046" t="s">
        <v>84</v>
      </c>
      <c r="C63" s="1010" t="s">
        <v>661</v>
      </c>
      <c r="D63" s="1010" t="s">
        <v>3343</v>
      </c>
      <c r="E63" s="1006">
        <v>132930</v>
      </c>
      <c r="H63" s="1008"/>
      <c r="I63" s="1009"/>
      <c r="J63" s="1002"/>
      <c r="DH63" s="1010">
        <v>2</v>
      </c>
      <c r="EE63" s="1010">
        <v>2</v>
      </c>
      <c r="EF63" s="1010">
        <v>2</v>
      </c>
      <c r="FF63" s="1010">
        <v>2</v>
      </c>
      <c r="FS63" s="1010">
        <v>2</v>
      </c>
      <c r="FY63" s="1002"/>
    </row>
    <row r="64" spans="1:207" s="1010" customFormat="1">
      <c r="A64" s="1002">
        <v>30</v>
      </c>
      <c r="B64" s="1046" t="s">
        <v>85</v>
      </c>
      <c r="C64" s="1047" t="s">
        <v>660</v>
      </c>
      <c r="D64" s="1047" t="s">
        <v>2846</v>
      </c>
      <c r="E64" s="1006">
        <v>54250</v>
      </c>
      <c r="H64" s="1008"/>
      <c r="I64" s="1009"/>
      <c r="J64" s="1002"/>
      <c r="AH64" s="1010">
        <v>1</v>
      </c>
      <c r="FY64" s="1002"/>
    </row>
    <row r="65" spans="1:218" s="1010" customFormat="1">
      <c r="A65" s="1002">
        <v>31</v>
      </c>
      <c r="B65" s="1046" t="s">
        <v>86</v>
      </c>
      <c r="C65" s="1047" t="s">
        <v>660</v>
      </c>
      <c r="D65" s="1010" t="s">
        <v>3344</v>
      </c>
      <c r="E65" s="1006">
        <v>10000</v>
      </c>
      <c r="H65" s="1008"/>
      <c r="I65" s="1009"/>
      <c r="J65" s="1002"/>
      <c r="FY65" s="1002"/>
    </row>
    <row r="66" spans="1:218" s="1010" customFormat="1">
      <c r="A66" s="1002">
        <v>32</v>
      </c>
      <c r="B66" s="1046" t="s">
        <v>87</v>
      </c>
      <c r="C66" s="1047" t="s">
        <v>672</v>
      </c>
      <c r="D66" s="1010" t="s">
        <v>2972</v>
      </c>
      <c r="E66" s="1006">
        <v>45200</v>
      </c>
      <c r="H66" s="1008"/>
      <c r="I66" s="1009"/>
      <c r="J66" s="1002"/>
      <c r="FY66" s="1002"/>
    </row>
    <row r="67" spans="1:218" s="1010" customFormat="1">
      <c r="A67" s="1002">
        <v>33</v>
      </c>
      <c r="B67" s="1046" t="s">
        <v>88</v>
      </c>
      <c r="C67" s="1010" t="s">
        <v>706</v>
      </c>
      <c r="D67" s="1010" t="s">
        <v>3339</v>
      </c>
      <c r="E67" s="1006">
        <v>164974.04999999999</v>
      </c>
      <c r="H67" s="1008"/>
      <c r="I67" s="1009"/>
      <c r="J67" s="1002"/>
      <c r="EE67" s="1010">
        <v>5</v>
      </c>
      <c r="FY67" s="1002"/>
    </row>
    <row r="68" spans="1:218" s="1047" customFormat="1">
      <c r="A68" s="1045">
        <v>34</v>
      </c>
      <c r="B68" s="1046" t="s">
        <v>89</v>
      </c>
      <c r="C68" s="1010" t="s">
        <v>706</v>
      </c>
      <c r="D68" s="1047" t="s">
        <v>3321</v>
      </c>
      <c r="E68" s="1048">
        <v>171085</v>
      </c>
      <c r="F68" s="1007"/>
      <c r="G68" s="1007"/>
      <c r="H68" s="1049"/>
      <c r="I68" s="1009"/>
      <c r="J68" s="1002"/>
      <c r="W68" s="1047">
        <v>3</v>
      </c>
      <c r="AD68" s="1047">
        <v>5</v>
      </c>
      <c r="AE68" s="1047">
        <v>5</v>
      </c>
      <c r="BB68" s="1007"/>
      <c r="BT68" s="1047">
        <v>5</v>
      </c>
      <c r="BV68" s="1047">
        <v>5</v>
      </c>
      <c r="BY68" s="1047">
        <v>5</v>
      </c>
      <c r="BZ68" s="1047">
        <v>5</v>
      </c>
      <c r="FM68" s="1047">
        <v>5</v>
      </c>
      <c r="FY68" s="1045"/>
      <c r="GF68" s="1047">
        <v>5</v>
      </c>
    </row>
    <row r="69" spans="1:218" s="1047" customFormat="1">
      <c r="A69" s="1045">
        <v>35</v>
      </c>
      <c r="B69" s="1046" t="s">
        <v>90</v>
      </c>
      <c r="C69" s="1010" t="s">
        <v>706</v>
      </c>
      <c r="D69" s="1047" t="s">
        <v>3321</v>
      </c>
      <c r="E69" s="1048">
        <v>104300</v>
      </c>
      <c r="F69" s="1007"/>
      <c r="G69" s="1007"/>
      <c r="H69" s="1049"/>
      <c r="I69" s="1009"/>
      <c r="J69" s="1002"/>
      <c r="BB69" s="1007"/>
      <c r="CN69" s="1047">
        <v>5</v>
      </c>
      <c r="CZ69" s="1047">
        <v>5</v>
      </c>
      <c r="DF69" s="1047">
        <v>5</v>
      </c>
      <c r="DJ69" s="1047">
        <v>5</v>
      </c>
      <c r="DN69" s="1047">
        <v>5</v>
      </c>
      <c r="FO69" s="1047">
        <v>5</v>
      </c>
      <c r="FT69" s="1047">
        <v>5</v>
      </c>
      <c r="FY69" s="1045"/>
      <c r="GT69" s="1047">
        <v>5</v>
      </c>
      <c r="HB69" s="1047">
        <v>10</v>
      </c>
    </row>
    <row r="70" spans="1:218" s="1047" customFormat="1">
      <c r="A70" s="1045">
        <v>36</v>
      </c>
      <c r="B70" s="1046" t="s">
        <v>91</v>
      </c>
      <c r="C70" s="1010" t="s">
        <v>706</v>
      </c>
      <c r="D70" s="1010" t="s">
        <v>3336</v>
      </c>
      <c r="E70" s="1048">
        <v>7250</v>
      </c>
      <c r="F70" s="1007"/>
      <c r="G70" s="1007"/>
      <c r="H70" s="1049"/>
      <c r="I70" s="1009"/>
      <c r="J70" s="1002"/>
      <c r="BB70" s="1007"/>
      <c r="FY70" s="1045"/>
      <c r="GY70" s="1047">
        <v>5</v>
      </c>
    </row>
    <row r="71" spans="1:218" s="1047" customFormat="1">
      <c r="A71" s="1045">
        <v>37</v>
      </c>
      <c r="B71" s="1007" t="s">
        <v>92</v>
      </c>
      <c r="C71" s="1007" t="s">
        <v>304</v>
      </c>
      <c r="D71" s="1007" t="s">
        <v>3332</v>
      </c>
      <c r="E71" s="1043">
        <v>0</v>
      </c>
      <c r="F71" s="1007"/>
      <c r="G71" s="1007"/>
      <c r="H71" s="1049"/>
      <c r="I71" s="1009"/>
      <c r="J71" s="1002"/>
      <c r="BB71" s="1007"/>
      <c r="FY71" s="1045"/>
    </row>
    <row r="72" spans="1:218" s="1047" customFormat="1">
      <c r="A72" s="1045">
        <v>38</v>
      </c>
      <c r="B72" s="1046" t="s">
        <v>93</v>
      </c>
      <c r="C72" s="1010" t="s">
        <v>706</v>
      </c>
      <c r="D72" s="1047" t="s">
        <v>3345</v>
      </c>
      <c r="E72" s="1048">
        <v>110000</v>
      </c>
      <c r="F72" s="1007"/>
      <c r="G72" s="1007"/>
      <c r="H72" s="1049"/>
      <c r="I72" s="1009"/>
      <c r="J72" s="1002"/>
      <c r="BB72" s="1007"/>
      <c r="FY72" s="1045"/>
    </row>
    <row r="73" spans="1:218" s="1047" customFormat="1">
      <c r="A73" s="1045">
        <v>39</v>
      </c>
      <c r="B73" s="1046" t="s">
        <v>94</v>
      </c>
      <c r="C73" s="1047" t="s">
        <v>706</v>
      </c>
      <c r="D73" s="1047" t="s">
        <v>3340</v>
      </c>
      <c r="E73" s="1048">
        <v>5730</v>
      </c>
      <c r="F73" s="1007"/>
      <c r="G73" s="1007"/>
      <c r="H73" s="1049"/>
      <c r="I73" s="1009"/>
      <c r="J73" s="1002"/>
      <c r="BB73" s="1007"/>
      <c r="FY73" s="1045"/>
    </row>
    <row r="74" spans="1:218" s="1007" customFormat="1">
      <c r="A74" s="1041">
        <v>40</v>
      </c>
      <c r="B74" s="1042" t="s">
        <v>95</v>
      </c>
      <c r="C74" s="1007" t="s">
        <v>304</v>
      </c>
      <c r="D74" s="1007" t="s">
        <v>3346</v>
      </c>
      <c r="E74" s="1043">
        <v>0</v>
      </c>
      <c r="H74" s="1044"/>
      <c r="I74" s="1009"/>
      <c r="J74" s="1041"/>
      <c r="FY74" s="1041"/>
    </row>
    <row r="75" spans="1:218" s="1052" customFormat="1">
      <c r="A75" s="1050">
        <v>41</v>
      </c>
      <c r="B75" s="1051"/>
      <c r="E75" s="1053"/>
      <c r="F75" s="980"/>
      <c r="G75" s="980"/>
      <c r="H75" s="1054"/>
      <c r="I75" s="981"/>
      <c r="J75" s="978"/>
      <c r="BB75" s="980"/>
      <c r="FY75" s="1050"/>
    </row>
    <row r="76" spans="1:218" s="1007" customFormat="1">
      <c r="A76" s="1041">
        <v>42</v>
      </c>
      <c r="B76" s="1007" t="s">
        <v>97</v>
      </c>
      <c r="C76" s="1007" t="s">
        <v>304</v>
      </c>
      <c r="D76" s="1007" t="s">
        <v>3347</v>
      </c>
      <c r="E76" s="1043">
        <v>0</v>
      </c>
      <c r="H76" s="1044"/>
      <c r="I76" s="1009"/>
      <c r="J76" s="1041"/>
      <c r="FY76" s="1041"/>
    </row>
    <row r="77" spans="1:218" s="1047" customFormat="1">
      <c r="A77" s="1045">
        <v>43</v>
      </c>
      <c r="B77" s="1047" t="s">
        <v>98</v>
      </c>
      <c r="C77" s="1047" t="s">
        <v>838</v>
      </c>
      <c r="D77" s="1047" t="s">
        <v>3341</v>
      </c>
      <c r="E77" s="1048">
        <v>335445</v>
      </c>
      <c r="H77" s="1049"/>
      <c r="I77" s="1055"/>
      <c r="J77" s="1045"/>
      <c r="L77" s="1047">
        <v>5</v>
      </c>
      <c r="BC77" s="1047">
        <v>4</v>
      </c>
      <c r="CC77" s="1047">
        <v>5</v>
      </c>
      <c r="CN77" s="1047">
        <v>10</v>
      </c>
      <c r="CW77" s="1047">
        <v>3</v>
      </c>
      <c r="FT77" s="1047">
        <v>5</v>
      </c>
      <c r="FY77" s="1045"/>
      <c r="GJ77" s="1047">
        <v>5</v>
      </c>
      <c r="GR77" s="1047">
        <v>5</v>
      </c>
    </row>
    <row r="78" spans="1:218" s="1047" customFormat="1">
      <c r="A78" s="1045">
        <v>44</v>
      </c>
      <c r="B78" s="1047" t="s">
        <v>99</v>
      </c>
      <c r="C78" s="1047" t="s">
        <v>838</v>
      </c>
      <c r="D78" s="1047" t="s">
        <v>3348</v>
      </c>
      <c r="E78" s="1048">
        <v>3843.2</v>
      </c>
      <c r="F78" s="1007"/>
      <c r="G78" s="1007"/>
      <c r="H78" s="1049"/>
      <c r="I78" s="1009"/>
      <c r="J78" s="1002"/>
      <c r="BB78" s="1007"/>
      <c r="FY78" s="1045"/>
    </row>
    <row r="79" spans="1:218" s="1047" customFormat="1" ht="14.25" customHeight="1">
      <c r="A79" s="1045">
        <v>45</v>
      </c>
      <c r="B79" s="1047" t="s">
        <v>100</v>
      </c>
      <c r="C79" s="1047" t="s">
        <v>838</v>
      </c>
      <c r="D79" s="1047" t="s">
        <v>3342</v>
      </c>
      <c r="E79" s="1048">
        <v>31125</v>
      </c>
      <c r="F79" s="1007" t="s">
        <v>3349</v>
      </c>
      <c r="G79" s="1007"/>
      <c r="H79" s="1049"/>
      <c r="I79" s="1009"/>
      <c r="J79" s="1002"/>
      <c r="BB79" s="1007"/>
      <c r="FY79" s="1045"/>
    </row>
    <row r="80" spans="1:218" s="1047" customFormat="1">
      <c r="A80" s="1045">
        <v>46</v>
      </c>
      <c r="B80" s="1046" t="s">
        <v>101</v>
      </c>
      <c r="C80" s="1047" t="s">
        <v>888</v>
      </c>
      <c r="D80" s="1047" t="s">
        <v>2846</v>
      </c>
      <c r="E80" s="1048">
        <v>95142.076000000001</v>
      </c>
      <c r="F80" s="1007"/>
      <c r="G80" s="1007"/>
      <c r="H80" s="1049"/>
      <c r="I80" s="1009"/>
      <c r="J80" s="1002"/>
      <c r="T80" s="1047">
        <v>2</v>
      </c>
      <c r="AL80" s="1056">
        <v>2</v>
      </c>
      <c r="BB80" s="1007"/>
      <c r="DW80" s="1047">
        <v>5</v>
      </c>
      <c r="FT80" s="1047">
        <v>5</v>
      </c>
      <c r="FY80" s="1045"/>
      <c r="GY80" s="1047">
        <v>10</v>
      </c>
      <c r="HJ80" s="1047">
        <v>5</v>
      </c>
    </row>
    <row r="81" spans="1:232" s="1047" customFormat="1">
      <c r="A81" s="1045">
        <v>47</v>
      </c>
      <c r="B81" s="1046" t="s">
        <v>102</v>
      </c>
      <c r="C81" s="1047" t="s">
        <v>888</v>
      </c>
      <c r="D81" s="1047" t="s">
        <v>3321</v>
      </c>
      <c r="E81" s="1048">
        <v>122855</v>
      </c>
      <c r="F81" s="1007"/>
      <c r="G81" s="1007"/>
      <c r="H81" s="1049"/>
      <c r="I81" s="1009"/>
      <c r="J81" s="1002"/>
      <c r="AU81" s="1047">
        <v>4</v>
      </c>
      <c r="BB81" s="1007"/>
      <c r="BJ81" s="1047">
        <v>5</v>
      </c>
      <c r="CC81" s="1047">
        <v>5</v>
      </c>
      <c r="CN81" s="1047">
        <v>5</v>
      </c>
      <c r="FH81" s="1047">
        <v>5</v>
      </c>
      <c r="FT81" s="1047">
        <v>5</v>
      </c>
      <c r="FY81" s="1045"/>
      <c r="GF81" s="1047">
        <v>5</v>
      </c>
      <c r="GY81" s="1047">
        <v>10</v>
      </c>
      <c r="GZ81" s="1047">
        <v>5</v>
      </c>
      <c r="HA81" s="1047">
        <v>5</v>
      </c>
      <c r="HB81" s="1047">
        <v>5</v>
      </c>
      <c r="HX81" s="1047">
        <v>5</v>
      </c>
    </row>
    <row r="82" spans="1:232" s="1047" customFormat="1">
      <c r="A82" s="1045">
        <v>48</v>
      </c>
      <c r="B82" s="1047" t="s">
        <v>103</v>
      </c>
      <c r="C82" s="1047" t="s">
        <v>888</v>
      </c>
      <c r="D82" s="1047" t="s">
        <v>3321</v>
      </c>
      <c r="E82" s="1048">
        <v>135505</v>
      </c>
      <c r="F82" s="1007"/>
      <c r="G82" s="1007"/>
      <c r="H82" s="1049"/>
      <c r="I82" s="1009"/>
      <c r="J82" s="1002"/>
      <c r="BB82" s="1007"/>
      <c r="FY82" s="1045"/>
    </row>
    <row r="83" spans="1:232" s="1047" customFormat="1">
      <c r="A83" s="1045">
        <v>49</v>
      </c>
      <c r="B83" s="1047" t="s">
        <v>104</v>
      </c>
      <c r="C83" s="1047" t="s">
        <v>888</v>
      </c>
      <c r="D83" s="1047" t="s">
        <v>3341</v>
      </c>
      <c r="E83" s="1048">
        <v>35900</v>
      </c>
      <c r="F83" s="1007"/>
      <c r="G83" s="1007"/>
      <c r="H83" s="1049"/>
      <c r="I83" s="1009"/>
      <c r="J83" s="1002"/>
      <c r="BB83" s="1007"/>
      <c r="FY83" s="1045"/>
      <c r="GX83" s="1047">
        <v>20</v>
      </c>
    </row>
    <row r="84" spans="1:232" s="1047" customFormat="1">
      <c r="A84" s="1045">
        <v>50</v>
      </c>
      <c r="B84" s="1047" t="s">
        <v>105</v>
      </c>
      <c r="C84" s="1047" t="s">
        <v>929</v>
      </c>
      <c r="D84" s="1047" t="s">
        <v>3327</v>
      </c>
      <c r="E84" s="1048">
        <v>13900</v>
      </c>
      <c r="F84" s="1007"/>
      <c r="G84" s="1007"/>
      <c r="H84" s="1049"/>
      <c r="I84" s="1009"/>
      <c r="J84" s="1002"/>
      <c r="BB84" s="1007"/>
      <c r="BV84" s="1047">
        <v>2</v>
      </c>
      <c r="BY84" s="1047">
        <v>2</v>
      </c>
      <c r="ED84" s="1047">
        <v>2</v>
      </c>
      <c r="FY84" s="1045"/>
      <c r="HX84" s="1047">
        <v>2</v>
      </c>
    </row>
    <row r="85" spans="1:232">
      <c r="O85" s="99"/>
      <c r="P85" s="99"/>
      <c r="T85" s="99"/>
      <c r="U85" s="99"/>
      <c r="X85" s="99"/>
      <c r="CH85" s="99"/>
      <c r="CW85" s="99"/>
      <c r="CX85" s="99"/>
      <c r="CY85" s="99"/>
      <c r="CZ85" s="99"/>
      <c r="DA85" s="99"/>
      <c r="DB85" s="99"/>
      <c r="DX85" s="99"/>
      <c r="DZ85" s="99"/>
      <c r="EU85" s="99"/>
      <c r="FP85" s="99"/>
      <c r="GK85" s="99"/>
      <c r="GN85" s="99"/>
    </row>
    <row r="86" spans="1:232">
      <c r="B86" s="69"/>
      <c r="C86" s="69"/>
      <c r="D86" s="69"/>
      <c r="E86" s="937"/>
      <c r="O86" s="99"/>
      <c r="P86" s="99"/>
      <c r="T86" s="99"/>
      <c r="U86" s="99"/>
      <c r="X86" s="99"/>
      <c r="CH86" s="99"/>
      <c r="CW86" s="99"/>
      <c r="CX86" s="99"/>
      <c r="CY86" s="99"/>
      <c r="CZ86" s="99"/>
      <c r="DA86" s="99"/>
      <c r="DB86" s="99"/>
      <c r="DX86" s="99"/>
      <c r="DZ86" s="99"/>
      <c r="EU86" s="99"/>
      <c r="FP86" s="99"/>
      <c r="GK86" s="99"/>
      <c r="GN86" s="99"/>
    </row>
    <row r="87" spans="1:232" s="953" customFormat="1">
      <c r="A87" s="192"/>
      <c r="B87" s="1057"/>
      <c r="C87" s="99"/>
      <c r="E87" s="954"/>
      <c r="F87" s="69"/>
      <c r="G87" s="69"/>
      <c r="H87" s="955"/>
      <c r="I87" s="939"/>
      <c r="J87" s="940"/>
      <c r="BB87" s="69"/>
      <c r="FY87" s="940"/>
    </row>
    <row r="88" spans="1:232">
      <c r="B88" s="1057"/>
      <c r="O88" s="99"/>
      <c r="P88" s="99"/>
      <c r="T88" s="99"/>
      <c r="U88" s="99"/>
      <c r="X88" s="99"/>
      <c r="CH88" s="99"/>
      <c r="CW88" s="99"/>
      <c r="CX88" s="99"/>
      <c r="CY88" s="99"/>
      <c r="CZ88" s="99"/>
      <c r="DA88" s="99"/>
      <c r="DB88" s="99"/>
      <c r="DX88" s="99"/>
      <c r="DZ88" s="99"/>
      <c r="EU88" s="99"/>
      <c r="FP88" s="99"/>
      <c r="GK88" s="99"/>
      <c r="GN88" s="99"/>
    </row>
    <row r="89" spans="1:232" s="1060" customFormat="1">
      <c r="A89" s="1058" t="s">
        <v>19</v>
      </c>
      <c r="B89" s="1059" t="s">
        <v>3350</v>
      </c>
      <c r="E89" s="1061">
        <f>SUM(E33:E88)</f>
        <v>3148513.7460000003</v>
      </c>
      <c r="F89" s="253"/>
      <c r="G89" s="253"/>
      <c r="H89" s="1062"/>
      <c r="I89" s="1063"/>
      <c r="J89" s="1064"/>
      <c r="DR89" s="1060">
        <f>SUM(DR35:DR88)</f>
        <v>5</v>
      </c>
    </row>
    <row r="90" spans="1:232">
      <c r="A90" s="940"/>
      <c r="B90" s="1057"/>
      <c r="C90" s="953"/>
      <c r="D90" s="953"/>
      <c r="E90" s="954"/>
      <c r="O90" s="99"/>
      <c r="P90" s="99"/>
      <c r="T90" s="99"/>
      <c r="U90" s="99"/>
      <c r="X90" s="99"/>
      <c r="CH90" s="99"/>
      <c r="CW90" s="99"/>
      <c r="CX90" s="99"/>
      <c r="CY90" s="99"/>
      <c r="CZ90" s="99"/>
      <c r="DA90" s="99"/>
      <c r="DB90" s="99"/>
      <c r="DX90" s="99"/>
      <c r="DZ90" s="99"/>
      <c r="EU90" s="99"/>
      <c r="FP90" s="99"/>
      <c r="GK90" s="99"/>
      <c r="GN90" s="99"/>
    </row>
    <row r="91" spans="1:232">
      <c r="A91" s="940"/>
      <c r="B91" s="1057"/>
      <c r="C91" s="953"/>
      <c r="D91" s="953"/>
      <c r="E91" s="954"/>
      <c r="O91" s="99"/>
      <c r="P91" s="99"/>
      <c r="T91" s="99"/>
      <c r="U91" s="99"/>
      <c r="X91" s="99"/>
      <c r="CH91" s="99"/>
      <c r="CW91" s="99"/>
      <c r="CX91" s="99"/>
      <c r="CY91" s="99"/>
      <c r="CZ91" s="99"/>
      <c r="DA91" s="99"/>
      <c r="DB91" s="99"/>
      <c r="DX91" s="99"/>
      <c r="DZ91" s="99"/>
      <c r="EU91" s="99"/>
      <c r="FP91" s="99"/>
      <c r="GK91" s="99"/>
      <c r="GN91" s="99"/>
    </row>
    <row r="92" spans="1:232">
      <c r="A92" s="940"/>
      <c r="B92" s="1057"/>
      <c r="C92" s="953"/>
      <c r="D92" s="953"/>
      <c r="E92" s="954"/>
      <c r="O92" s="99"/>
      <c r="P92" s="99"/>
      <c r="T92" s="99"/>
      <c r="U92" s="99"/>
      <c r="X92" s="99"/>
      <c r="CH92" s="99"/>
      <c r="CW92" s="99"/>
      <c r="CX92" s="99"/>
      <c r="CY92" s="99"/>
      <c r="CZ92" s="99"/>
      <c r="DA92" s="99"/>
      <c r="DB92" s="99"/>
      <c r="DX92" s="99"/>
      <c r="DZ92" s="99"/>
      <c r="EU92" s="99"/>
      <c r="FP92" s="99"/>
      <c r="GK92" s="99"/>
      <c r="GN92" s="99"/>
    </row>
    <row r="93" spans="1:232" s="1047" customFormat="1">
      <c r="A93" s="1002"/>
      <c r="B93" s="1046" t="s">
        <v>106</v>
      </c>
      <c r="C93" s="1010" t="s">
        <v>933</v>
      </c>
      <c r="D93" s="1047" t="s">
        <v>2846</v>
      </c>
      <c r="E93" s="1006">
        <v>117774.88</v>
      </c>
      <c r="F93" s="1007"/>
      <c r="G93" s="1007"/>
      <c r="H93" s="1049"/>
      <c r="I93" s="1009"/>
      <c r="J93" s="1002"/>
      <c r="L93" s="1047">
        <v>5</v>
      </c>
      <c r="BB93" s="1007"/>
      <c r="CC93" s="1047">
        <v>5</v>
      </c>
      <c r="DF93" s="1047">
        <v>5</v>
      </c>
      <c r="EI93" s="1047">
        <v>5</v>
      </c>
      <c r="FY93" s="1045"/>
      <c r="GR93" s="1047">
        <v>5</v>
      </c>
      <c r="HJ93" s="1047">
        <v>5</v>
      </c>
    </row>
    <row r="94" spans="1:232" s="1047" customFormat="1">
      <c r="A94" s="1045"/>
      <c r="B94" s="1065" t="s">
        <v>107</v>
      </c>
      <c r="C94" s="1047" t="s">
        <v>933</v>
      </c>
      <c r="D94" s="1047" t="s">
        <v>3351</v>
      </c>
      <c r="E94" s="1048">
        <v>767379.06</v>
      </c>
      <c r="H94" s="1049"/>
      <c r="I94" s="1055"/>
      <c r="J94" s="1045"/>
      <c r="S94" s="1047">
        <v>3</v>
      </c>
      <c r="BR94" s="1047">
        <v>5</v>
      </c>
      <c r="BV94" s="1047">
        <v>5</v>
      </c>
      <c r="BY94" s="1047">
        <v>10</v>
      </c>
      <c r="CY94" s="1047">
        <v>5</v>
      </c>
      <c r="DY94" s="1047">
        <v>3</v>
      </c>
      <c r="ER94" s="1047">
        <v>5</v>
      </c>
      <c r="FY94" s="1045"/>
      <c r="HF94" s="1047">
        <v>5</v>
      </c>
      <c r="HI94" s="1047">
        <v>10</v>
      </c>
      <c r="HJ94" s="1047">
        <v>3</v>
      </c>
    </row>
    <row r="95" spans="1:232" s="1047" customFormat="1">
      <c r="A95" s="1002"/>
      <c r="B95" s="1066" t="s">
        <v>108</v>
      </c>
      <c r="C95" s="1010" t="s">
        <v>933</v>
      </c>
      <c r="D95" s="1010" t="s">
        <v>3340</v>
      </c>
      <c r="E95" s="1067">
        <v>101075</v>
      </c>
      <c r="F95" s="1007"/>
      <c r="G95" s="1007"/>
      <c r="H95" s="1049"/>
      <c r="I95" s="1009"/>
      <c r="J95" s="1002"/>
      <c r="AM95" s="1047">
        <v>5</v>
      </c>
      <c r="BB95" s="1007"/>
      <c r="CC95" s="1047">
        <v>5</v>
      </c>
      <c r="DH95" s="1047">
        <v>5</v>
      </c>
      <c r="DJ95" s="1047">
        <v>3</v>
      </c>
      <c r="FL95" s="1047">
        <v>5</v>
      </c>
      <c r="FT95" s="1047">
        <v>5</v>
      </c>
      <c r="FY95" s="1045"/>
      <c r="GF95" s="1047">
        <v>5</v>
      </c>
      <c r="HI95" s="1047">
        <v>5</v>
      </c>
      <c r="HJ95" s="1047">
        <v>5</v>
      </c>
    </row>
    <row r="96" spans="1:232" s="1047" customFormat="1">
      <c r="A96" s="1045"/>
      <c r="B96" s="1065" t="s">
        <v>109</v>
      </c>
      <c r="C96" s="1047" t="s">
        <v>988</v>
      </c>
      <c r="D96" s="1047" t="s">
        <v>3352</v>
      </c>
      <c r="E96" s="1068">
        <v>33400</v>
      </c>
      <c r="F96" s="1069"/>
      <c r="H96" s="1049"/>
      <c r="I96" s="1055"/>
      <c r="J96" s="1045"/>
      <c r="FY96" s="1045"/>
    </row>
    <row r="97" spans="1:233" s="1010" customFormat="1">
      <c r="A97" s="1002"/>
      <c r="B97" s="1066" t="s">
        <v>110</v>
      </c>
      <c r="C97" s="1010" t="s">
        <v>988</v>
      </c>
      <c r="D97" s="1010" t="s">
        <v>3353</v>
      </c>
      <c r="E97" s="1070">
        <v>15000</v>
      </c>
      <c r="H97" s="1008"/>
      <c r="I97" s="1009"/>
      <c r="J97" s="1002"/>
      <c r="CN97" s="1010">
        <v>5</v>
      </c>
      <c r="FY97" s="1002"/>
      <c r="GY97" s="1010">
        <v>5</v>
      </c>
    </row>
    <row r="98" spans="1:233" s="1010" customFormat="1">
      <c r="A98" s="1002"/>
      <c r="B98" s="1066" t="s">
        <v>111</v>
      </c>
      <c r="C98" s="1010" t="s">
        <v>988</v>
      </c>
      <c r="D98" s="1010" t="s">
        <v>3321</v>
      </c>
      <c r="E98" s="1006">
        <v>180775</v>
      </c>
      <c r="H98" s="1008"/>
      <c r="I98" s="1009"/>
      <c r="J98" s="1002"/>
      <c r="FY98" s="1002"/>
    </row>
    <row r="99" spans="1:233" s="1010" customFormat="1">
      <c r="A99" s="1002"/>
      <c r="B99" s="1066" t="s">
        <v>112</v>
      </c>
      <c r="C99" s="1010" t="s">
        <v>3354</v>
      </c>
      <c r="D99" s="1010" t="s">
        <v>3355</v>
      </c>
      <c r="E99" s="1006">
        <v>46500</v>
      </c>
      <c r="H99" s="1008"/>
      <c r="I99" s="1009"/>
      <c r="J99" s="1002"/>
      <c r="FY99" s="1002"/>
    </row>
    <row r="100" spans="1:233" s="1010" customFormat="1">
      <c r="A100" s="1002"/>
      <c r="B100" s="1066" t="s">
        <v>113</v>
      </c>
      <c r="C100" s="1010" t="s">
        <v>988</v>
      </c>
      <c r="D100" s="1010" t="s">
        <v>3321</v>
      </c>
      <c r="E100" s="1006">
        <v>175845</v>
      </c>
      <c r="H100" s="1008"/>
      <c r="I100" s="1009"/>
      <c r="J100" s="1002"/>
      <c r="FY100" s="1002"/>
    </row>
    <row r="101" spans="1:233" s="1007" customFormat="1">
      <c r="A101" s="1041"/>
      <c r="B101" s="1071" t="s">
        <v>114</v>
      </c>
      <c r="C101" s="1007" t="s">
        <v>304</v>
      </c>
      <c r="D101" s="1007" t="s">
        <v>3356</v>
      </c>
      <c r="E101" s="1043">
        <v>0</v>
      </c>
      <c r="H101" s="1044"/>
      <c r="I101" s="1009"/>
      <c r="J101" s="1041"/>
      <c r="FY101" s="1041"/>
    </row>
    <row r="102" spans="1:233" s="1010" customFormat="1">
      <c r="A102" s="1002"/>
      <c r="B102" s="1046" t="s">
        <v>115</v>
      </c>
      <c r="C102" s="1010" t="s">
        <v>988</v>
      </c>
      <c r="D102" s="1010" t="s">
        <v>3357</v>
      </c>
      <c r="E102" s="1006">
        <v>527356.78</v>
      </c>
      <c r="H102" s="1008"/>
      <c r="I102" s="1009"/>
      <c r="J102" s="1002"/>
      <c r="DZ102" s="1010">
        <v>25</v>
      </c>
      <c r="FT102" s="1010">
        <v>50</v>
      </c>
      <c r="FY102" s="1002"/>
      <c r="GC102" s="1010">
        <v>2</v>
      </c>
      <c r="GJ102" s="1010">
        <v>15</v>
      </c>
      <c r="HF102" s="1010">
        <v>15</v>
      </c>
    </row>
    <row r="103" spans="1:233" s="1047" customFormat="1">
      <c r="A103" s="1002"/>
      <c r="B103" s="1046" t="s">
        <v>116</v>
      </c>
      <c r="C103" s="1010" t="s">
        <v>1039</v>
      </c>
      <c r="D103" s="1047" t="s">
        <v>2846</v>
      </c>
      <c r="E103" s="1006">
        <v>98222.16</v>
      </c>
      <c r="F103" s="1007"/>
      <c r="G103" s="1007"/>
      <c r="H103" s="1049"/>
      <c r="I103" s="1009"/>
      <c r="J103" s="1002"/>
      <c r="AD103" s="1047">
        <v>5</v>
      </c>
      <c r="BB103" s="1007"/>
      <c r="BY103" s="1047">
        <v>5</v>
      </c>
      <c r="BZ103" s="1047">
        <v>5</v>
      </c>
      <c r="CC103" s="1047">
        <v>5</v>
      </c>
      <c r="CQ103" s="1047">
        <v>5</v>
      </c>
      <c r="DJ103" s="1047">
        <v>5</v>
      </c>
      <c r="FY103" s="1045"/>
      <c r="GY103" s="1047">
        <v>10</v>
      </c>
      <c r="HI103" s="1047">
        <v>5</v>
      </c>
    </row>
    <row r="104" spans="1:233" s="1010" customFormat="1">
      <c r="A104" s="1002"/>
      <c r="B104" s="1066" t="s">
        <v>117</v>
      </c>
      <c r="C104" s="1010" t="s">
        <v>1039</v>
      </c>
      <c r="D104" s="1010" t="s">
        <v>3321</v>
      </c>
      <c r="E104" s="1006">
        <v>219725</v>
      </c>
      <c r="H104" s="1008"/>
      <c r="I104" s="1009"/>
      <c r="J104" s="1002"/>
      <c r="AD104" s="1010">
        <v>5</v>
      </c>
      <c r="AM104" s="1010">
        <v>5</v>
      </c>
      <c r="BH104" s="1010">
        <v>5</v>
      </c>
      <c r="BY104" s="1010">
        <v>5</v>
      </c>
      <c r="BZ104" s="1010">
        <v>5</v>
      </c>
      <c r="CV104" s="1010">
        <v>5</v>
      </c>
      <c r="CW104" s="1010">
        <v>5</v>
      </c>
      <c r="DF104" s="1010">
        <v>5</v>
      </c>
      <c r="DH104" s="1010">
        <v>10</v>
      </c>
      <c r="DJ104" s="1010">
        <v>5</v>
      </c>
      <c r="DL104" s="1010">
        <v>5</v>
      </c>
      <c r="DO104" s="1010">
        <v>5</v>
      </c>
      <c r="DZ104" s="1010">
        <v>5</v>
      </c>
      <c r="EI104" s="1010">
        <v>5</v>
      </c>
      <c r="ER104" s="1010">
        <v>5</v>
      </c>
      <c r="FJ104" s="1010">
        <v>5</v>
      </c>
      <c r="FY104" s="1002"/>
      <c r="GM104" s="1010">
        <v>5</v>
      </c>
      <c r="GO104" s="1010">
        <v>5</v>
      </c>
      <c r="GU104" s="1010">
        <v>5</v>
      </c>
      <c r="GV104" s="1010">
        <v>5</v>
      </c>
      <c r="GY104" s="1010">
        <v>5</v>
      </c>
      <c r="HB104" s="1010">
        <v>5</v>
      </c>
    </row>
    <row r="105" spans="1:233" s="1007" customFormat="1">
      <c r="A105" s="1041"/>
      <c r="B105" s="1071" t="s">
        <v>118</v>
      </c>
      <c r="C105" s="1007" t="s">
        <v>304</v>
      </c>
      <c r="D105" s="1007" t="s">
        <v>3358</v>
      </c>
      <c r="E105" s="1043">
        <v>0</v>
      </c>
      <c r="H105" s="1044"/>
      <c r="I105" s="1009"/>
      <c r="J105" s="1041"/>
      <c r="FY105" s="1041"/>
    </row>
    <row r="106" spans="1:233" s="1007" customFormat="1">
      <c r="A106" s="1041"/>
      <c r="B106" s="1071" t="s">
        <v>119</v>
      </c>
      <c r="C106" s="1007" t="s">
        <v>304</v>
      </c>
      <c r="D106" s="1007" t="s">
        <v>3359</v>
      </c>
      <c r="E106" s="1043">
        <v>0</v>
      </c>
      <c r="H106" s="1044"/>
      <c r="I106" s="1009"/>
      <c r="J106" s="1041"/>
      <c r="FY106" s="1041"/>
    </row>
    <row r="107" spans="1:233" s="1010" customFormat="1">
      <c r="A107" s="1002"/>
      <c r="B107" s="1066" t="s">
        <v>120</v>
      </c>
      <c r="C107" s="1010" t="s">
        <v>1039</v>
      </c>
      <c r="D107" s="1010" t="s">
        <v>3339</v>
      </c>
      <c r="E107" s="1006">
        <v>333979.52000000002</v>
      </c>
      <c r="H107" s="1008"/>
      <c r="I107" s="1009"/>
      <c r="J107" s="1002"/>
      <c r="AD107" s="1010">
        <v>5</v>
      </c>
      <c r="AL107" s="982">
        <v>2</v>
      </c>
      <c r="BR107" s="1010">
        <v>5</v>
      </c>
      <c r="BV107" s="1010">
        <v>5</v>
      </c>
      <c r="BY107" s="1010">
        <v>5</v>
      </c>
      <c r="BZ107" s="1010">
        <v>5</v>
      </c>
      <c r="CC107" s="1010">
        <v>5</v>
      </c>
      <c r="CN107" s="1010">
        <v>5</v>
      </c>
      <c r="CY107" s="1010">
        <v>5</v>
      </c>
      <c r="DT107" s="1010">
        <v>1</v>
      </c>
      <c r="EF107" s="1010">
        <v>1</v>
      </c>
      <c r="EI107" s="1010">
        <v>5</v>
      </c>
      <c r="FF107" s="1010">
        <v>2</v>
      </c>
      <c r="FG107" s="1010">
        <v>2</v>
      </c>
      <c r="FH107" s="1010">
        <v>5</v>
      </c>
      <c r="FS107" s="1010">
        <v>5</v>
      </c>
      <c r="FY107" s="1002"/>
      <c r="GO107" s="1010">
        <v>5</v>
      </c>
      <c r="GY107" s="1010">
        <v>5</v>
      </c>
      <c r="HF107" s="1010">
        <v>5</v>
      </c>
      <c r="HI107" s="1010">
        <v>5</v>
      </c>
    </row>
    <row r="108" spans="1:233" s="1010" customFormat="1">
      <c r="A108" s="1002"/>
      <c r="B108" s="1066" t="s">
        <v>121</v>
      </c>
      <c r="C108" s="1010" t="s">
        <v>1039</v>
      </c>
      <c r="D108" s="1010" t="s">
        <v>3360</v>
      </c>
      <c r="E108" s="1006">
        <v>43300</v>
      </c>
      <c r="H108" s="1008"/>
      <c r="I108" s="1009"/>
      <c r="J108" s="1002"/>
      <c r="FY108" s="1002"/>
    </row>
    <row r="109" spans="1:233" s="1010" customFormat="1">
      <c r="A109" s="1002"/>
      <c r="B109" s="1066" t="s">
        <v>122</v>
      </c>
      <c r="C109" s="1010" t="s">
        <v>3361</v>
      </c>
      <c r="D109" s="1010" t="s">
        <v>3362</v>
      </c>
      <c r="E109" s="1006">
        <v>140400</v>
      </c>
      <c r="H109" s="1008"/>
      <c r="I109" s="1009"/>
      <c r="J109" s="1002"/>
      <c r="Z109" s="1010">
        <v>2</v>
      </c>
      <c r="AN109" s="1010">
        <v>2</v>
      </c>
      <c r="AW109" s="1010">
        <v>2</v>
      </c>
      <c r="BH109" s="1010">
        <v>2</v>
      </c>
      <c r="BJ109" s="1010">
        <v>2</v>
      </c>
      <c r="CE109" s="1010">
        <v>1</v>
      </c>
      <c r="CL109" s="1010">
        <v>2</v>
      </c>
      <c r="DF109" s="1010">
        <v>2</v>
      </c>
      <c r="DH109" s="1010">
        <v>2</v>
      </c>
      <c r="DL109" s="1010">
        <v>3</v>
      </c>
      <c r="DY109" s="1010">
        <v>3</v>
      </c>
      <c r="EG109" s="1010">
        <v>2</v>
      </c>
      <c r="EI109" s="1010">
        <v>10</v>
      </c>
      <c r="ER109" s="1010">
        <v>3</v>
      </c>
      <c r="FS109" s="1010">
        <v>5</v>
      </c>
      <c r="FY109" s="1002"/>
      <c r="GO109" s="1010">
        <v>3</v>
      </c>
      <c r="GT109" s="1010">
        <v>2</v>
      </c>
      <c r="GZ109" s="1010">
        <v>2</v>
      </c>
      <c r="HX109" s="1010">
        <v>2</v>
      </c>
    </row>
    <row r="110" spans="1:233" s="1007" customFormat="1">
      <c r="A110" s="1041"/>
      <c r="B110" s="1071" t="s">
        <v>123</v>
      </c>
      <c r="C110" s="1007" t="s">
        <v>304</v>
      </c>
      <c r="D110" s="1007" t="s">
        <v>3363</v>
      </c>
      <c r="E110" s="1043">
        <v>0</v>
      </c>
      <c r="H110" s="1044"/>
      <c r="I110" s="1009"/>
      <c r="J110" s="1041"/>
      <c r="FY110" s="1041"/>
    </row>
    <row r="111" spans="1:233" s="1010" customFormat="1">
      <c r="A111" s="1002"/>
      <c r="B111" s="1066" t="s">
        <v>125</v>
      </c>
      <c r="C111" s="1010" t="s">
        <v>3361</v>
      </c>
      <c r="D111" s="1010" t="s">
        <v>3364</v>
      </c>
      <c r="E111" s="1006">
        <v>29550</v>
      </c>
      <c r="H111" s="1008"/>
      <c r="I111" s="1009"/>
      <c r="J111" s="1002"/>
      <c r="FY111" s="1002"/>
    </row>
    <row r="112" spans="1:233" s="1010" customFormat="1">
      <c r="A112" s="1002"/>
      <c r="B112" s="1066" t="s">
        <v>124</v>
      </c>
      <c r="C112" s="1010" t="s">
        <v>3361</v>
      </c>
      <c r="D112" s="1010" t="s">
        <v>3348</v>
      </c>
      <c r="E112" s="1006">
        <v>76010</v>
      </c>
      <c r="H112" s="1008"/>
      <c r="I112" s="1009"/>
      <c r="J112" s="1002"/>
      <c r="Q112" s="1010">
        <v>3</v>
      </c>
      <c r="CV112" s="1010">
        <v>3</v>
      </c>
      <c r="CW112" s="1010">
        <v>3</v>
      </c>
      <c r="CX112" s="1010">
        <v>3</v>
      </c>
      <c r="DT112" s="1010">
        <v>5</v>
      </c>
      <c r="FH112" s="1010">
        <v>5</v>
      </c>
      <c r="FI112" s="1010">
        <v>5</v>
      </c>
      <c r="FO112" s="1010">
        <v>3</v>
      </c>
      <c r="FY112" s="1002"/>
      <c r="HY112" s="1010">
        <v>5</v>
      </c>
    </row>
    <row r="113" spans="1:232" s="1047" customFormat="1">
      <c r="A113" s="1002"/>
      <c r="B113" s="1046" t="s">
        <v>126</v>
      </c>
      <c r="C113" s="1010" t="s">
        <v>1206</v>
      </c>
      <c r="D113" s="1010" t="s">
        <v>3341</v>
      </c>
      <c r="E113" s="1006">
        <v>184990</v>
      </c>
      <c r="F113" s="1007"/>
      <c r="G113" s="1007"/>
      <c r="H113" s="1049"/>
      <c r="I113" s="1009"/>
      <c r="J113" s="1002"/>
      <c r="BB113" s="1007"/>
      <c r="DH113" s="1047">
        <v>5</v>
      </c>
      <c r="DN113" s="1047">
        <v>5</v>
      </c>
      <c r="FY113" s="1045"/>
    </row>
    <row r="114" spans="1:232" s="1047" customFormat="1">
      <c r="A114" s="1002"/>
      <c r="B114" s="1046" t="s">
        <v>127</v>
      </c>
      <c r="C114" s="1010" t="s">
        <v>1206</v>
      </c>
      <c r="D114" s="1047" t="s">
        <v>2846</v>
      </c>
      <c r="E114" s="1006">
        <v>48626.7</v>
      </c>
      <c r="F114" s="1007"/>
      <c r="G114" s="1007"/>
      <c r="H114" s="1049"/>
      <c r="I114" s="1009"/>
      <c r="J114" s="1002"/>
      <c r="BB114" s="1007"/>
      <c r="BQ114" s="1047">
        <v>5</v>
      </c>
      <c r="CN114" s="1047">
        <v>5</v>
      </c>
      <c r="DL114" s="1047">
        <v>5</v>
      </c>
      <c r="FY114" s="1045"/>
    </row>
    <row r="115" spans="1:232" s="1047" customFormat="1">
      <c r="A115" s="1002"/>
      <c r="B115" s="1046" t="s">
        <v>128</v>
      </c>
      <c r="C115" s="1010" t="s">
        <v>1221</v>
      </c>
      <c r="D115" s="1010" t="s">
        <v>3353</v>
      </c>
      <c r="E115" s="1006">
        <v>17025</v>
      </c>
      <c r="F115" s="1007"/>
      <c r="G115" s="1007"/>
      <c r="H115" s="1049"/>
      <c r="I115" s="1009"/>
      <c r="J115" s="1002"/>
      <c r="BB115" s="1007"/>
      <c r="BJ115" s="1047">
        <v>5</v>
      </c>
      <c r="ED115" s="1047">
        <v>5</v>
      </c>
      <c r="FY115" s="1045"/>
    </row>
    <row r="116" spans="1:232" s="1047" customFormat="1">
      <c r="A116" s="1002"/>
      <c r="B116" s="1046" t="s">
        <v>129</v>
      </c>
      <c r="C116" s="1010" t="s">
        <v>1221</v>
      </c>
      <c r="D116" s="1010" t="s">
        <v>3365</v>
      </c>
      <c r="E116" s="1006">
        <v>44958.6</v>
      </c>
      <c r="F116" s="1007"/>
      <c r="G116" s="1007"/>
      <c r="H116" s="1049"/>
      <c r="I116" s="1009"/>
      <c r="J116" s="1002"/>
      <c r="Z116" s="1047">
        <v>5</v>
      </c>
      <c r="BB116" s="1007"/>
      <c r="EC116" s="1047">
        <v>5</v>
      </c>
      <c r="FY116" s="1045"/>
      <c r="GT116" s="1047">
        <v>5</v>
      </c>
    </row>
    <row r="117" spans="1:232" s="1007" customFormat="1">
      <c r="A117" s="1041"/>
      <c r="B117" s="1071" t="s">
        <v>130</v>
      </c>
      <c r="C117" s="1007" t="s">
        <v>304</v>
      </c>
      <c r="D117" s="1007" t="s">
        <v>3366</v>
      </c>
      <c r="E117" s="1043">
        <v>0</v>
      </c>
      <c r="H117" s="1044"/>
      <c r="I117" s="1009"/>
      <c r="J117" s="1041"/>
      <c r="FY117" s="1041"/>
    </row>
    <row r="118" spans="1:232" s="1047" customFormat="1">
      <c r="A118" s="1002"/>
      <c r="B118" s="1066" t="s">
        <v>131</v>
      </c>
      <c r="C118" s="1010" t="s">
        <v>1221</v>
      </c>
      <c r="D118" s="1010" t="s">
        <v>3367</v>
      </c>
      <c r="E118" s="1006">
        <v>92500</v>
      </c>
      <c r="F118" s="1007"/>
      <c r="G118" s="1007"/>
      <c r="H118" s="1049"/>
      <c r="I118" s="1009"/>
      <c r="J118" s="1002"/>
      <c r="BB118" s="1007"/>
      <c r="FY118" s="1045"/>
    </row>
    <row r="119" spans="1:232" s="1007" customFormat="1">
      <c r="A119" s="1041"/>
      <c r="B119" s="1071" t="s">
        <v>132</v>
      </c>
      <c r="C119" s="1007" t="s">
        <v>304</v>
      </c>
      <c r="D119" s="1007" t="s">
        <v>3368</v>
      </c>
      <c r="E119" s="1043">
        <v>0</v>
      </c>
      <c r="H119" s="1044"/>
      <c r="I119" s="1009"/>
      <c r="J119" s="1041"/>
      <c r="FY119" s="1041"/>
    </row>
    <row r="120" spans="1:232" s="1047" customFormat="1">
      <c r="A120" s="1002"/>
      <c r="B120" s="1066" t="s">
        <v>133</v>
      </c>
      <c r="C120" s="1010" t="s">
        <v>1221</v>
      </c>
      <c r="D120" s="1010" t="s">
        <v>3329</v>
      </c>
      <c r="E120" s="1006">
        <v>66000</v>
      </c>
      <c r="F120" s="1007"/>
      <c r="G120" s="1007"/>
      <c r="H120" s="1049"/>
      <c r="I120" s="1009"/>
      <c r="J120" s="1002"/>
      <c r="BB120" s="1007"/>
      <c r="BR120" s="1047">
        <v>5</v>
      </c>
      <c r="FY120" s="1045"/>
    </row>
    <row r="121" spans="1:232" s="1047" customFormat="1">
      <c r="A121" s="1002"/>
      <c r="B121" s="1046" t="s">
        <v>134</v>
      </c>
      <c r="C121" s="1010" t="s">
        <v>3369</v>
      </c>
      <c r="D121" s="1010" t="s">
        <v>3370</v>
      </c>
      <c r="E121" s="1006">
        <v>72800</v>
      </c>
      <c r="F121" s="1007"/>
      <c r="G121" s="1007"/>
      <c r="H121" s="1049"/>
      <c r="I121" s="1009"/>
      <c r="J121" s="1002"/>
      <c r="BB121" s="1007"/>
      <c r="FY121" s="1045"/>
    </row>
    <row r="122" spans="1:232" s="1047" customFormat="1">
      <c r="A122" s="1002"/>
      <c r="B122" s="1046" t="s">
        <v>135</v>
      </c>
      <c r="C122" s="1010" t="s">
        <v>1263</v>
      </c>
      <c r="D122" s="1010" t="s">
        <v>3341</v>
      </c>
      <c r="E122" s="1006">
        <v>96300</v>
      </c>
      <c r="F122" s="1007"/>
      <c r="G122" s="1007"/>
      <c r="H122" s="1049"/>
      <c r="I122" s="1009"/>
      <c r="J122" s="1002"/>
      <c r="T122" s="1047">
        <v>5</v>
      </c>
      <c r="AU122" s="1047">
        <v>5</v>
      </c>
      <c r="BB122" s="1007"/>
      <c r="DW122" s="1047">
        <v>10</v>
      </c>
      <c r="DZ122" s="1047">
        <v>5</v>
      </c>
      <c r="FY122" s="1045"/>
    </row>
    <row r="123" spans="1:232" s="1047" customFormat="1">
      <c r="A123" s="1002"/>
      <c r="B123" s="1066" t="s">
        <v>136</v>
      </c>
      <c r="C123" s="1010" t="s">
        <v>1263</v>
      </c>
      <c r="D123" s="1010" t="s">
        <v>3321</v>
      </c>
      <c r="E123" s="1006">
        <v>196450</v>
      </c>
      <c r="F123" s="1007"/>
      <c r="G123" s="1007"/>
      <c r="H123" s="1049"/>
      <c r="I123" s="1009"/>
      <c r="J123" s="1002"/>
      <c r="Q123" s="1047">
        <v>5</v>
      </c>
      <c r="AB123" s="1047">
        <v>2</v>
      </c>
      <c r="AD123" s="1047">
        <v>5</v>
      </c>
      <c r="AE123" s="1047">
        <v>5</v>
      </c>
      <c r="AM123" s="1047">
        <v>10</v>
      </c>
      <c r="BB123" s="1007"/>
      <c r="BN123" s="1047">
        <v>5</v>
      </c>
      <c r="BY123" s="1047">
        <v>5</v>
      </c>
      <c r="CG123" s="1047">
        <v>3</v>
      </c>
      <c r="CN123" s="1047">
        <v>5</v>
      </c>
      <c r="CQ123" s="1047">
        <v>5</v>
      </c>
      <c r="DF123" s="1047">
        <v>5</v>
      </c>
      <c r="DZ123" s="1047">
        <v>5</v>
      </c>
      <c r="EO123" s="1047">
        <v>5</v>
      </c>
      <c r="FK123" s="1047">
        <v>2</v>
      </c>
      <c r="FS123" s="1047">
        <v>10</v>
      </c>
      <c r="FY123" s="1045"/>
      <c r="GH123" s="1047">
        <v>5</v>
      </c>
      <c r="GO123" s="1047">
        <v>5</v>
      </c>
      <c r="GX123" s="1047">
        <v>15</v>
      </c>
      <c r="GY123" s="1047">
        <v>5</v>
      </c>
      <c r="HA123" s="1047">
        <v>2</v>
      </c>
      <c r="HX123" s="1047">
        <v>5</v>
      </c>
    </row>
    <row r="124" spans="1:232" s="1047" customFormat="1">
      <c r="A124" s="1002"/>
      <c r="B124" s="1066" t="s">
        <v>137</v>
      </c>
      <c r="C124" s="1010" t="s">
        <v>1263</v>
      </c>
      <c r="D124" s="1010" t="s">
        <v>3321</v>
      </c>
      <c r="E124" s="1006">
        <v>180695</v>
      </c>
      <c r="F124" s="1007"/>
      <c r="G124" s="1007"/>
      <c r="H124" s="1049"/>
      <c r="I124" s="1009"/>
      <c r="J124" s="1002"/>
      <c r="BB124" s="1007"/>
      <c r="FY124" s="1045"/>
    </row>
    <row r="125" spans="1:232" s="1047" customFormat="1">
      <c r="A125" s="1002"/>
      <c r="B125" s="1046" t="s">
        <v>138</v>
      </c>
      <c r="C125" s="1010" t="s">
        <v>1263</v>
      </c>
      <c r="D125" s="1010" t="s">
        <v>2846</v>
      </c>
      <c r="E125" s="1006">
        <v>181393</v>
      </c>
      <c r="F125" s="1007"/>
      <c r="G125" s="1007"/>
      <c r="H125" s="1049"/>
      <c r="I125" s="1009"/>
      <c r="J125" s="1002"/>
      <c r="BB125" s="1007"/>
      <c r="CN125" s="1047">
        <v>5</v>
      </c>
      <c r="EP125" s="1047">
        <v>5</v>
      </c>
      <c r="FH125" s="1047">
        <v>5</v>
      </c>
      <c r="FJ125" s="1047">
        <v>5</v>
      </c>
      <c r="FY125" s="1045"/>
      <c r="GT125" s="1047">
        <v>5</v>
      </c>
      <c r="GY125" s="1047">
        <v>10</v>
      </c>
      <c r="HA125" s="1047">
        <v>5</v>
      </c>
      <c r="HB125" s="1047">
        <v>5</v>
      </c>
    </row>
    <row r="126" spans="1:232" s="1047" customFormat="1">
      <c r="A126" s="1002"/>
      <c r="B126" s="1066" t="s">
        <v>139</v>
      </c>
      <c r="C126" s="1010" t="s">
        <v>1263</v>
      </c>
      <c r="D126" s="1010" t="s">
        <v>3371</v>
      </c>
      <c r="E126" s="1006">
        <v>81899</v>
      </c>
      <c r="F126" s="1007"/>
      <c r="G126" s="1007"/>
      <c r="H126" s="1049"/>
      <c r="I126" s="1009"/>
      <c r="J126" s="1002"/>
      <c r="BB126" s="1007"/>
      <c r="FY126" s="1045"/>
    </row>
    <row r="127" spans="1:232" s="1047" customFormat="1">
      <c r="A127" s="1002"/>
      <c r="B127" s="1066" t="s">
        <v>140</v>
      </c>
      <c r="C127" s="1010" t="s">
        <v>1311</v>
      </c>
      <c r="D127" s="1010" t="s">
        <v>397</v>
      </c>
      <c r="E127" s="1006">
        <v>124180</v>
      </c>
      <c r="F127" s="1007"/>
      <c r="G127" s="1007"/>
      <c r="H127" s="1049"/>
      <c r="I127" s="1009"/>
      <c r="J127" s="1002"/>
      <c r="BB127" s="1007"/>
      <c r="FY127" s="1045"/>
    </row>
    <row r="128" spans="1:232" s="1007" customFormat="1">
      <c r="A128" s="1041"/>
      <c r="B128" s="1071" t="s">
        <v>141</v>
      </c>
      <c r="C128" s="1007" t="s">
        <v>304</v>
      </c>
      <c r="D128" s="1007" t="s">
        <v>3332</v>
      </c>
      <c r="E128" s="1043">
        <v>0</v>
      </c>
      <c r="H128" s="1044"/>
      <c r="I128" s="1009"/>
      <c r="J128" s="1041"/>
      <c r="FY128" s="1041"/>
    </row>
    <row r="129" spans="1:217" s="1047" customFormat="1">
      <c r="A129" s="1002"/>
      <c r="B129" s="1066" t="s">
        <v>142</v>
      </c>
      <c r="C129" s="1010" t="s">
        <v>1311</v>
      </c>
      <c r="D129" s="1010" t="s">
        <v>3321</v>
      </c>
      <c r="E129" s="1006">
        <v>69740</v>
      </c>
      <c r="F129" s="1007"/>
      <c r="G129" s="1007"/>
      <c r="H129" s="1049"/>
      <c r="I129" s="1009"/>
      <c r="J129" s="1002"/>
      <c r="AQ129" s="1047">
        <v>5</v>
      </c>
      <c r="BB129" s="1007"/>
      <c r="CZ129" s="1047">
        <v>5</v>
      </c>
      <c r="DU129" s="1047">
        <v>10</v>
      </c>
      <c r="FY129" s="1045"/>
      <c r="GF129" s="1047">
        <v>5</v>
      </c>
    </row>
    <row r="130" spans="1:217" s="1047" customFormat="1">
      <c r="A130" s="1002"/>
      <c r="B130" s="1046" t="s">
        <v>143</v>
      </c>
      <c r="C130" s="1010" t="s">
        <v>1320</v>
      </c>
      <c r="D130" s="1010" t="s">
        <v>2846</v>
      </c>
      <c r="E130" s="1006">
        <v>34608.74</v>
      </c>
      <c r="F130" s="1007"/>
      <c r="G130" s="1007"/>
      <c r="H130" s="1049"/>
      <c r="I130" s="1009"/>
      <c r="J130" s="1002"/>
      <c r="BB130" s="1007"/>
      <c r="FG130" s="1047">
        <v>3</v>
      </c>
      <c r="FY130" s="1045"/>
    </row>
    <row r="131" spans="1:217" s="1047" customFormat="1">
      <c r="A131" s="1002"/>
      <c r="B131" s="1066" t="s">
        <v>144</v>
      </c>
      <c r="C131" s="1010" t="s">
        <v>1320</v>
      </c>
      <c r="D131" s="1010" t="s">
        <v>3372</v>
      </c>
      <c r="E131" s="1072">
        <v>822108</v>
      </c>
      <c r="F131" s="1007"/>
      <c r="G131" s="1007"/>
      <c r="H131" s="1049"/>
      <c r="I131" s="1009"/>
      <c r="J131" s="1002"/>
      <c r="R131" s="1047">
        <v>5</v>
      </c>
      <c r="Y131" s="1047">
        <v>5</v>
      </c>
      <c r="AC131" s="1047">
        <v>5</v>
      </c>
      <c r="AD131" s="1047">
        <v>5</v>
      </c>
      <c r="AL131" s="1056">
        <v>5</v>
      </c>
      <c r="AM131" s="1047">
        <v>5</v>
      </c>
      <c r="AY131" s="1047">
        <v>5</v>
      </c>
      <c r="BB131" s="1007"/>
      <c r="BS131" s="1047">
        <v>5</v>
      </c>
      <c r="BV131" s="1047">
        <v>5</v>
      </c>
      <c r="BY131" s="1047">
        <v>5</v>
      </c>
      <c r="CC131" s="1047">
        <v>5</v>
      </c>
      <c r="CF131" s="1047">
        <v>5</v>
      </c>
      <c r="CV131" s="1047">
        <v>5</v>
      </c>
      <c r="DD131" s="1047">
        <v>5</v>
      </c>
      <c r="DF131" s="1047">
        <v>5</v>
      </c>
      <c r="EA131" s="1047">
        <v>5</v>
      </c>
      <c r="EC131" s="1047">
        <v>5</v>
      </c>
      <c r="EE131" s="1047">
        <v>5</v>
      </c>
      <c r="EF131" s="1047">
        <v>5</v>
      </c>
      <c r="EI131" s="1047">
        <v>5</v>
      </c>
      <c r="EK131" s="1047">
        <v>1</v>
      </c>
      <c r="EM131" s="1047">
        <v>1</v>
      </c>
      <c r="EN131" s="1047">
        <v>1</v>
      </c>
      <c r="ER131" s="1047">
        <v>5</v>
      </c>
      <c r="FT131" s="1047">
        <v>5</v>
      </c>
      <c r="FW131" s="1047">
        <v>5</v>
      </c>
      <c r="FY131" s="1045"/>
      <c r="GE131" s="1047">
        <v>5</v>
      </c>
      <c r="GF131" s="1047">
        <v>5</v>
      </c>
      <c r="GO131" s="1047">
        <v>5</v>
      </c>
      <c r="GR131" s="1047">
        <v>5</v>
      </c>
      <c r="GX131" s="1047">
        <v>5</v>
      </c>
      <c r="HI131" s="1047">
        <v>3</v>
      </c>
    </row>
    <row r="132" spans="1:217" s="1047" customFormat="1">
      <c r="A132" s="1002"/>
      <c r="B132" s="1066" t="s">
        <v>145</v>
      </c>
      <c r="C132" s="1010" t="s">
        <v>1320</v>
      </c>
      <c r="D132" s="1010" t="s">
        <v>3373</v>
      </c>
      <c r="E132" s="1006">
        <v>72075</v>
      </c>
      <c r="F132" s="1007"/>
      <c r="G132" s="1007"/>
      <c r="H132" s="1049"/>
      <c r="I132" s="1009"/>
      <c r="J132" s="1002"/>
      <c r="BB132" s="1007"/>
      <c r="FY132" s="1045"/>
    </row>
    <row r="133" spans="1:217" s="1047" customFormat="1">
      <c r="A133" s="1002"/>
      <c r="B133" s="1066" t="s">
        <v>146</v>
      </c>
      <c r="C133" s="1010" t="s">
        <v>1320</v>
      </c>
      <c r="D133" s="1010" t="s">
        <v>3374</v>
      </c>
      <c r="E133" s="1006">
        <v>72000</v>
      </c>
      <c r="F133" s="1007"/>
      <c r="G133" s="1007"/>
      <c r="H133" s="1049"/>
      <c r="I133" s="1009"/>
      <c r="J133" s="1002"/>
      <c r="BB133" s="1007"/>
      <c r="BG133" s="1047">
        <v>20</v>
      </c>
      <c r="FY133" s="1045"/>
    </row>
    <row r="134" spans="1:217" s="1010" customFormat="1">
      <c r="A134" s="1002"/>
      <c r="B134" s="1046" t="s">
        <v>147</v>
      </c>
      <c r="C134" s="1010" t="s">
        <v>1320</v>
      </c>
      <c r="D134" s="1010" t="s">
        <v>2846</v>
      </c>
      <c r="E134" s="1006">
        <v>53451.28</v>
      </c>
      <c r="H134" s="1008"/>
      <c r="I134" s="1009"/>
      <c r="J134" s="1002"/>
      <c r="FY134" s="1002"/>
    </row>
    <row r="135" spans="1:217" s="1047" customFormat="1">
      <c r="A135" s="1002"/>
      <c r="B135" s="1066" t="s">
        <v>148</v>
      </c>
      <c r="C135" s="1010" t="s">
        <v>1320</v>
      </c>
      <c r="D135" s="1010" t="s">
        <v>3375</v>
      </c>
      <c r="E135" s="1006">
        <v>19155</v>
      </c>
      <c r="F135" s="1007"/>
      <c r="G135" s="1007"/>
      <c r="H135" s="1049"/>
      <c r="I135" s="1009"/>
      <c r="J135" s="1002"/>
      <c r="BB135" s="1007"/>
      <c r="EA135" s="1047">
        <v>1</v>
      </c>
      <c r="FY135" s="1045"/>
    </row>
    <row r="136" spans="1:217" s="1007" customFormat="1">
      <c r="A136" s="1041"/>
      <c r="B136" s="1071" t="s">
        <v>149</v>
      </c>
      <c r="C136" s="1007" t="s">
        <v>304</v>
      </c>
      <c r="D136" s="1007" t="s">
        <v>3332</v>
      </c>
      <c r="E136" s="1043">
        <v>0</v>
      </c>
      <c r="H136" s="1044"/>
      <c r="I136" s="1009"/>
      <c r="J136" s="1041"/>
      <c r="FY136" s="1041"/>
    </row>
    <row r="137" spans="1:217" s="1047" customFormat="1">
      <c r="A137" s="1002"/>
      <c r="B137" s="1066" t="s">
        <v>150</v>
      </c>
      <c r="C137" s="1010" t="s">
        <v>1320</v>
      </c>
      <c r="D137" s="1010" t="s">
        <v>3375</v>
      </c>
      <c r="E137" s="1006">
        <v>145265</v>
      </c>
      <c r="F137" s="1007"/>
      <c r="G137" s="1007"/>
      <c r="H137" s="1049"/>
      <c r="I137" s="1009"/>
      <c r="J137" s="1002"/>
      <c r="AN137" s="1047">
        <v>2</v>
      </c>
      <c r="AO137" s="1047">
        <v>2</v>
      </c>
      <c r="AV137" s="1047">
        <v>2</v>
      </c>
      <c r="AY137" s="1047">
        <v>2</v>
      </c>
      <c r="BA137" s="1047">
        <v>2</v>
      </c>
      <c r="BB137" s="1007"/>
      <c r="BH137" s="1047">
        <v>2</v>
      </c>
      <c r="BJ137" s="1047">
        <v>2</v>
      </c>
      <c r="CC137" s="1047">
        <v>1</v>
      </c>
      <c r="EB137" s="1047">
        <v>5</v>
      </c>
      <c r="FY137" s="1045"/>
      <c r="GA137" s="1047">
        <v>5</v>
      </c>
    </row>
    <row r="138" spans="1:217" s="1047" customFormat="1">
      <c r="A138" s="1002"/>
      <c r="B138" s="1046" t="s">
        <v>151</v>
      </c>
      <c r="C138" s="1010" t="s">
        <v>1386</v>
      </c>
      <c r="D138" s="1010" t="s">
        <v>2846</v>
      </c>
      <c r="E138" s="1006">
        <v>26011.96</v>
      </c>
      <c r="F138" s="1007"/>
      <c r="G138" s="1007"/>
      <c r="H138" s="1049"/>
      <c r="I138" s="1009"/>
      <c r="J138" s="1002"/>
      <c r="BB138" s="1007"/>
      <c r="DH138" s="1047">
        <v>5</v>
      </c>
      <c r="FR138" s="1047">
        <v>2</v>
      </c>
      <c r="FY138" s="1045"/>
      <c r="GT138" s="1047">
        <v>5</v>
      </c>
    </row>
    <row r="139" spans="1:217" s="1047" customFormat="1">
      <c r="A139" s="1002"/>
      <c r="B139" s="1046" t="s">
        <v>152</v>
      </c>
      <c r="C139" s="1010" t="s">
        <v>1386</v>
      </c>
      <c r="D139" s="1010" t="s">
        <v>3341</v>
      </c>
      <c r="E139" s="1006">
        <v>128700</v>
      </c>
      <c r="F139" s="1007"/>
      <c r="G139" s="1007"/>
      <c r="H139" s="1049"/>
      <c r="I139" s="1009"/>
      <c r="J139" s="1002"/>
      <c r="BB139" s="1007"/>
      <c r="FY139" s="1045"/>
    </row>
    <row r="140" spans="1:217" s="1047" customFormat="1">
      <c r="A140" s="1002"/>
      <c r="B140" s="1066" t="s">
        <v>153</v>
      </c>
      <c r="C140" s="1010" t="s">
        <v>1386</v>
      </c>
      <c r="D140" s="1010" t="s">
        <v>3352</v>
      </c>
      <c r="E140" s="1006">
        <v>44780</v>
      </c>
      <c r="F140" s="1007"/>
      <c r="G140" s="1007"/>
      <c r="H140" s="1049"/>
      <c r="I140" s="1009"/>
      <c r="J140" s="1002"/>
      <c r="BB140" s="1007"/>
      <c r="FY140" s="1045"/>
    </row>
    <row r="141" spans="1:217" s="1047" customFormat="1">
      <c r="A141" s="1002"/>
      <c r="B141" s="1066" t="s">
        <v>154</v>
      </c>
      <c r="C141" s="1010" t="s">
        <v>1552</v>
      </c>
      <c r="D141" s="1010" t="s">
        <v>3371</v>
      </c>
      <c r="E141" s="1006">
        <v>138190</v>
      </c>
      <c r="F141" s="1007"/>
      <c r="G141" s="1007"/>
      <c r="H141" s="1049"/>
      <c r="I141" s="1009"/>
      <c r="J141" s="1002"/>
      <c r="AC141" s="1047">
        <v>3</v>
      </c>
      <c r="AL141" s="1056">
        <v>2</v>
      </c>
      <c r="AM141" s="1047">
        <v>5</v>
      </c>
      <c r="BB141" s="1007"/>
      <c r="BQ141" s="1047">
        <v>3</v>
      </c>
      <c r="BS141" s="1047">
        <v>2</v>
      </c>
      <c r="DI141" s="1047">
        <v>3</v>
      </c>
      <c r="DK141" s="1047">
        <v>3</v>
      </c>
      <c r="DM141" s="1047">
        <v>3</v>
      </c>
      <c r="DN141" s="1047">
        <v>3</v>
      </c>
      <c r="DU141" s="1047">
        <v>2</v>
      </c>
      <c r="EA141" s="1047">
        <v>3</v>
      </c>
      <c r="EC141" s="1047">
        <v>3</v>
      </c>
      <c r="EI141" s="1047">
        <v>3</v>
      </c>
      <c r="EP141" s="1047">
        <v>3</v>
      </c>
      <c r="FF141" s="1047">
        <v>2</v>
      </c>
      <c r="FG141" s="1047">
        <v>2</v>
      </c>
      <c r="FN141" s="1047">
        <v>2</v>
      </c>
      <c r="FY141" s="1045"/>
      <c r="GG141" s="1047">
        <v>4</v>
      </c>
      <c r="GM141" s="1047">
        <v>1</v>
      </c>
      <c r="GO141" s="1047">
        <v>3</v>
      </c>
      <c r="GP141" s="1047">
        <v>2</v>
      </c>
      <c r="GT141" s="1047">
        <v>3</v>
      </c>
      <c r="GX141" s="1047">
        <v>3</v>
      </c>
      <c r="GY141" s="1047">
        <v>3</v>
      </c>
    </row>
    <row r="142" spans="1:217" s="1047" customFormat="1">
      <c r="A142" s="1002"/>
      <c r="B142" s="1046" t="s">
        <v>155</v>
      </c>
      <c r="C142" s="1047" t="s">
        <v>1552</v>
      </c>
      <c r="D142" s="1010" t="s">
        <v>3376</v>
      </c>
      <c r="E142" s="1006">
        <v>78000</v>
      </c>
      <c r="F142" s="1007"/>
      <c r="G142" s="1007"/>
      <c r="H142" s="1049"/>
      <c r="I142" s="1009"/>
      <c r="J142" s="1002"/>
      <c r="BB142" s="1007"/>
      <c r="BG142" s="1047">
        <v>30</v>
      </c>
      <c r="FY142" s="1045"/>
    </row>
    <row r="143" spans="1:217" s="1007" customFormat="1">
      <c r="A143" s="1041"/>
      <c r="B143" s="1042" t="s">
        <v>156</v>
      </c>
      <c r="C143" s="1007" t="s">
        <v>304</v>
      </c>
      <c r="D143" s="1007" t="s">
        <v>3332</v>
      </c>
      <c r="E143" s="1043">
        <v>0</v>
      </c>
      <c r="H143" s="1044"/>
      <c r="I143" s="1009"/>
      <c r="J143" s="1041"/>
      <c r="FY143" s="1041"/>
    </row>
    <row r="144" spans="1:217" s="1047" customFormat="1">
      <c r="A144" s="1002"/>
      <c r="B144" s="1066" t="s">
        <v>157</v>
      </c>
      <c r="C144" s="1010" t="s">
        <v>1407</v>
      </c>
      <c r="D144" s="1010" t="s">
        <v>3377</v>
      </c>
      <c r="E144" s="1006">
        <v>367650</v>
      </c>
      <c r="F144" s="1007"/>
      <c r="G144" s="1007"/>
      <c r="H144" s="1049"/>
      <c r="I144" s="1009"/>
      <c r="J144" s="1002"/>
      <c r="BB144" s="1007"/>
      <c r="DF144" s="1047">
        <v>5</v>
      </c>
      <c r="EE144" s="1047">
        <v>5</v>
      </c>
      <c r="EI144" s="1047">
        <v>5</v>
      </c>
      <c r="FT144" s="1047">
        <v>5</v>
      </c>
      <c r="FY144" s="1045"/>
      <c r="GA144" s="1047">
        <v>5</v>
      </c>
      <c r="GO144" s="1047">
        <v>5</v>
      </c>
      <c r="HF144" s="1047">
        <v>5</v>
      </c>
    </row>
    <row r="145" spans="1:215" s="1047" customFormat="1">
      <c r="A145" s="1002"/>
      <c r="B145" s="1066" t="s">
        <v>158</v>
      </c>
      <c r="C145" s="1010" t="s">
        <v>1407</v>
      </c>
      <c r="D145" s="1010" t="s">
        <v>3352</v>
      </c>
      <c r="E145" s="1006">
        <v>41850</v>
      </c>
      <c r="F145" s="1007"/>
      <c r="G145" s="1007"/>
      <c r="H145" s="1049"/>
      <c r="I145" s="1009"/>
      <c r="J145" s="1002"/>
      <c r="AO145" s="1047">
        <v>5</v>
      </c>
      <c r="BB145" s="1007"/>
      <c r="FY145" s="1045"/>
    </row>
    <row r="146" spans="1:215" s="1007" customFormat="1">
      <c r="A146" s="1041"/>
      <c r="B146" s="1071" t="s">
        <v>159</v>
      </c>
      <c r="C146" s="1007" t="s">
        <v>304</v>
      </c>
      <c r="D146" s="1007" t="s">
        <v>3378</v>
      </c>
      <c r="E146" s="1043">
        <v>0</v>
      </c>
      <c r="H146" s="1044"/>
      <c r="I146" s="1009"/>
      <c r="J146" s="1041"/>
      <c r="FY146" s="1041"/>
    </row>
    <row r="147" spans="1:215" s="1007" customFormat="1">
      <c r="A147" s="1041"/>
      <c r="B147" s="1071" t="s">
        <v>160</v>
      </c>
      <c r="C147" s="1007" t="s">
        <v>304</v>
      </c>
      <c r="D147" s="1007" t="s">
        <v>3379</v>
      </c>
      <c r="E147" s="1043">
        <v>0</v>
      </c>
      <c r="H147" s="1044"/>
      <c r="I147" s="1009"/>
      <c r="J147" s="1041"/>
      <c r="FY147" s="1041"/>
    </row>
    <row r="148" spans="1:215" s="1010" customFormat="1">
      <c r="A148" s="1002"/>
      <c r="B148" s="1066" t="s">
        <v>161</v>
      </c>
      <c r="C148" s="1010" t="s">
        <v>1407</v>
      </c>
      <c r="D148" s="1010" t="s">
        <v>3380</v>
      </c>
      <c r="E148" s="1006">
        <v>107375</v>
      </c>
      <c r="H148" s="1008"/>
      <c r="I148" s="1073"/>
      <c r="J148" s="1002"/>
      <c r="DG148" s="1010">
        <v>5</v>
      </c>
      <c r="DM148" s="1010">
        <v>5</v>
      </c>
      <c r="FY148" s="1002"/>
    </row>
    <row r="149" spans="1:215" s="1047" customFormat="1">
      <c r="A149" s="1002"/>
      <c r="B149" s="1046" t="s">
        <v>162</v>
      </c>
      <c r="C149" s="1010" t="s">
        <v>1482</v>
      </c>
      <c r="D149" s="1010" t="s">
        <v>3381</v>
      </c>
      <c r="E149" s="1006">
        <v>95555</v>
      </c>
      <c r="F149" s="1007"/>
      <c r="G149" s="1007"/>
      <c r="H149" s="1049"/>
      <c r="I149" s="1009"/>
      <c r="J149" s="1002"/>
      <c r="BB149" s="1007"/>
      <c r="CV149" s="1047">
        <v>5</v>
      </c>
      <c r="FY149" s="1045"/>
    </row>
    <row r="150" spans="1:215" s="1047" customFormat="1">
      <c r="A150" s="1002"/>
      <c r="B150" s="1066" t="s">
        <v>163</v>
      </c>
      <c r="C150" s="1010" t="s">
        <v>1482</v>
      </c>
      <c r="D150" s="1010" t="s">
        <v>3382</v>
      </c>
      <c r="E150" s="1006">
        <v>42715</v>
      </c>
      <c r="F150" s="1007"/>
      <c r="G150" s="1007"/>
      <c r="H150" s="1049"/>
      <c r="I150" s="1009"/>
      <c r="J150" s="1002"/>
      <c r="BB150" s="1007"/>
      <c r="CF150" s="1047">
        <v>2</v>
      </c>
      <c r="FY150" s="1045"/>
      <c r="HF150" s="1047">
        <v>5</v>
      </c>
    </row>
    <row r="151" spans="1:215" s="1007" customFormat="1">
      <c r="A151" s="1041"/>
      <c r="B151" s="1071" t="s">
        <v>164</v>
      </c>
      <c r="C151" s="1007" t="s">
        <v>1482</v>
      </c>
      <c r="D151" s="1007" t="s">
        <v>3347</v>
      </c>
      <c r="E151" s="1043">
        <v>0</v>
      </c>
      <c r="H151" s="1044"/>
      <c r="I151" s="1009"/>
      <c r="J151" s="1041"/>
      <c r="FY151" s="1041"/>
    </row>
    <row r="152" spans="1:215" s="1047" customFormat="1">
      <c r="A152" s="1002"/>
      <c r="B152" s="1066" t="s">
        <v>165</v>
      </c>
      <c r="C152" s="1010" t="s">
        <v>1493</v>
      </c>
      <c r="D152" s="1010" t="s">
        <v>3383</v>
      </c>
      <c r="E152" s="1006">
        <v>114265</v>
      </c>
      <c r="F152" s="1007"/>
      <c r="G152" s="1007"/>
      <c r="H152" s="1049"/>
      <c r="I152" s="1009"/>
      <c r="J152" s="1002"/>
      <c r="AM152" s="1047">
        <v>15</v>
      </c>
      <c r="BB152" s="1007"/>
      <c r="CC152" s="1047">
        <v>5</v>
      </c>
      <c r="FY152" s="1045"/>
      <c r="GF152" s="1047">
        <v>14</v>
      </c>
      <c r="GG152" s="1047">
        <v>1</v>
      </c>
      <c r="GO152" s="1047">
        <v>15</v>
      </c>
      <c r="GU152" s="1047">
        <v>5</v>
      </c>
      <c r="GV152" s="1047">
        <v>5</v>
      </c>
      <c r="GY152" s="1047">
        <v>5</v>
      </c>
    </row>
    <row r="153" spans="1:215" s="1047" customFormat="1">
      <c r="A153" s="1002"/>
      <c r="B153" s="1046" t="s">
        <v>166</v>
      </c>
      <c r="C153" s="1010" t="s">
        <v>1493</v>
      </c>
      <c r="D153" s="1010" t="s">
        <v>3321</v>
      </c>
      <c r="E153" s="1006">
        <v>151625</v>
      </c>
      <c r="F153" s="1007"/>
      <c r="G153" s="1007"/>
      <c r="H153" s="1049"/>
      <c r="I153" s="1009"/>
      <c r="J153" s="1002"/>
      <c r="AU153" s="1047">
        <v>5</v>
      </c>
      <c r="BB153" s="1007"/>
      <c r="DR153" s="1047">
        <v>5</v>
      </c>
      <c r="DW153" s="1047">
        <v>15</v>
      </c>
      <c r="ER153" s="1047">
        <v>5</v>
      </c>
      <c r="FH153" s="1047">
        <v>5</v>
      </c>
      <c r="FJ153" s="1047">
        <v>5</v>
      </c>
      <c r="FL153" s="1047">
        <v>5</v>
      </c>
      <c r="FM153" s="1047">
        <v>5</v>
      </c>
      <c r="FY153" s="1045"/>
      <c r="GO153" s="1047">
        <v>10</v>
      </c>
      <c r="GT153" s="1047">
        <v>5</v>
      </c>
      <c r="GY153" s="1047">
        <v>15</v>
      </c>
      <c r="HB153" s="1047">
        <v>5</v>
      </c>
    </row>
    <row r="154" spans="1:215" s="1047" customFormat="1">
      <c r="A154" s="1002"/>
      <c r="B154" s="1046" t="s">
        <v>167</v>
      </c>
      <c r="C154" s="1010" t="s">
        <v>1493</v>
      </c>
      <c r="D154" s="1010" t="s">
        <v>3321</v>
      </c>
      <c r="E154" s="1006">
        <v>180070</v>
      </c>
      <c r="F154" s="1007"/>
      <c r="G154" s="1007"/>
      <c r="H154" s="1049"/>
      <c r="I154" s="1009"/>
      <c r="J154" s="1002"/>
      <c r="AM154" s="1047">
        <v>5</v>
      </c>
      <c r="BB154" s="1007"/>
      <c r="FY154" s="1045"/>
    </row>
    <row r="155" spans="1:215" s="1047" customFormat="1">
      <c r="A155" s="1002"/>
      <c r="B155" s="1046" t="s">
        <v>168</v>
      </c>
      <c r="C155" s="1010" t="s">
        <v>1493</v>
      </c>
      <c r="D155" s="1010" t="s">
        <v>3321</v>
      </c>
      <c r="E155" s="1006">
        <v>190735</v>
      </c>
      <c r="F155" s="1007"/>
      <c r="G155" s="1007"/>
      <c r="H155" s="1049"/>
      <c r="I155" s="1009"/>
      <c r="J155" s="1002"/>
      <c r="S155" s="1047">
        <v>3</v>
      </c>
      <c r="AE155" s="1047">
        <v>10</v>
      </c>
      <c r="AM155" s="1047">
        <v>5</v>
      </c>
      <c r="AY155" s="1047">
        <v>5</v>
      </c>
      <c r="BB155" s="1007"/>
      <c r="BC155" s="1047">
        <v>5</v>
      </c>
      <c r="BH155" s="1047">
        <v>5</v>
      </c>
      <c r="BJ155" s="1047">
        <v>5</v>
      </c>
      <c r="BV155" s="1047">
        <v>15</v>
      </c>
      <c r="CC155" s="1047">
        <v>5</v>
      </c>
      <c r="DF155" s="1047">
        <v>10</v>
      </c>
      <c r="DJ155" s="1047">
        <v>5</v>
      </c>
      <c r="DL155" s="1047">
        <v>5</v>
      </c>
      <c r="DN155" s="1047">
        <v>5</v>
      </c>
      <c r="FY155" s="1045"/>
      <c r="GF155" s="1047">
        <v>15</v>
      </c>
    </row>
    <row r="156" spans="1:215" s="1007" customFormat="1">
      <c r="A156" s="1041"/>
      <c r="B156" s="1071" t="s">
        <v>169</v>
      </c>
      <c r="C156" s="1007" t="s">
        <v>304</v>
      </c>
      <c r="D156" s="1007" t="s">
        <v>3332</v>
      </c>
      <c r="E156" s="1043">
        <v>0</v>
      </c>
      <c r="H156" s="1044"/>
      <c r="I156" s="1009"/>
      <c r="J156" s="1041"/>
      <c r="FY156" s="1041"/>
    </row>
    <row r="157" spans="1:215" s="1047" customFormat="1">
      <c r="A157" s="1002"/>
      <c r="B157" s="1046" t="s">
        <v>170</v>
      </c>
      <c r="C157" s="1010" t="s">
        <v>1493</v>
      </c>
      <c r="D157" s="1010" t="s">
        <v>3341</v>
      </c>
      <c r="E157" s="1006">
        <v>196550</v>
      </c>
      <c r="F157" s="1007"/>
      <c r="G157" s="1007"/>
      <c r="H157" s="1049"/>
      <c r="I157" s="1009"/>
      <c r="J157" s="1002"/>
      <c r="BB157" s="1007"/>
      <c r="FY157" s="1045"/>
    </row>
    <row r="158" spans="1:215" s="1047" customFormat="1">
      <c r="A158" s="1002"/>
      <c r="B158" s="1046" t="s">
        <v>171</v>
      </c>
      <c r="C158" s="1010" t="s">
        <v>1493</v>
      </c>
      <c r="D158" s="1010" t="s">
        <v>2846</v>
      </c>
      <c r="E158" s="1006">
        <v>23269.8</v>
      </c>
      <c r="F158" s="1007"/>
      <c r="G158" s="1007"/>
      <c r="H158" s="1049"/>
      <c r="I158" s="1009"/>
      <c r="J158" s="1002"/>
      <c r="BB158" s="1007"/>
      <c r="FY158" s="1045"/>
    </row>
    <row r="159" spans="1:215" s="1047" customFormat="1">
      <c r="A159" s="1002"/>
      <c r="B159" s="1066" t="s">
        <v>172</v>
      </c>
      <c r="C159" s="1010" t="s">
        <v>1493</v>
      </c>
      <c r="D159" s="1010" t="s">
        <v>3382</v>
      </c>
      <c r="E159" s="1006">
        <v>119455</v>
      </c>
      <c r="F159" s="1007"/>
      <c r="G159" s="1007"/>
      <c r="H159" s="1049"/>
      <c r="I159" s="1009"/>
      <c r="J159" s="1002"/>
      <c r="AD159" s="1047">
        <v>2</v>
      </c>
      <c r="AE159" s="1047">
        <v>1</v>
      </c>
      <c r="AL159" s="1056">
        <v>1</v>
      </c>
      <c r="AM159" s="1047">
        <v>2</v>
      </c>
      <c r="BB159" s="1007"/>
      <c r="BC159" s="1047">
        <v>1</v>
      </c>
      <c r="BR159" s="1047">
        <v>1</v>
      </c>
      <c r="BV159" s="1047">
        <v>3</v>
      </c>
      <c r="CZ159" s="1047">
        <v>2</v>
      </c>
      <c r="DD159" s="1047">
        <v>1</v>
      </c>
      <c r="DF159" s="1047">
        <v>2</v>
      </c>
      <c r="DO159" s="1047">
        <v>2</v>
      </c>
      <c r="DZ159" s="1047">
        <v>2</v>
      </c>
      <c r="ED159" s="1047">
        <v>1</v>
      </c>
      <c r="EH159" s="1047">
        <v>3</v>
      </c>
      <c r="EI159" s="1047">
        <v>4</v>
      </c>
      <c r="EU159" s="1047">
        <v>1</v>
      </c>
      <c r="FA159" s="1047">
        <v>1</v>
      </c>
      <c r="FY159" s="1045"/>
      <c r="GL159" s="1047">
        <v>1</v>
      </c>
      <c r="GO159" s="1047">
        <v>2</v>
      </c>
      <c r="GR159" s="1047">
        <v>4</v>
      </c>
      <c r="GY159" s="1047">
        <v>1</v>
      </c>
      <c r="HB159" s="1047">
        <v>1</v>
      </c>
      <c r="HG159" s="1047">
        <v>1</v>
      </c>
    </row>
    <row r="160" spans="1:215" s="1047" customFormat="1">
      <c r="A160" s="1002"/>
      <c r="B160" s="1046" t="s">
        <v>173</v>
      </c>
      <c r="C160" s="1010" t="s">
        <v>1493</v>
      </c>
      <c r="D160" s="1010" t="s">
        <v>3353</v>
      </c>
      <c r="E160" s="1006">
        <v>51550</v>
      </c>
      <c r="F160" s="1007"/>
      <c r="G160" s="1007"/>
      <c r="H160" s="1049"/>
      <c r="I160" s="1009"/>
      <c r="J160" s="1002"/>
      <c r="BB160" s="1007"/>
      <c r="BJ160" s="1047">
        <v>10</v>
      </c>
      <c r="BV160" s="1047">
        <v>5</v>
      </c>
      <c r="CN160" s="1047">
        <v>10</v>
      </c>
      <c r="DH160" s="1047">
        <v>5</v>
      </c>
      <c r="FY160" s="1045"/>
    </row>
    <row r="161" spans="1:210" s="1007" customFormat="1">
      <c r="A161" s="1041"/>
      <c r="B161" s="1071" t="s">
        <v>174</v>
      </c>
      <c r="C161" s="1007" t="s">
        <v>304</v>
      </c>
      <c r="D161" s="1007" t="s">
        <v>3384</v>
      </c>
      <c r="E161" s="1043">
        <v>0</v>
      </c>
      <c r="H161" s="1044"/>
      <c r="I161" s="1009"/>
      <c r="J161" s="1041"/>
      <c r="FY161" s="1041"/>
    </row>
    <row r="162" spans="1:210" s="1007" customFormat="1">
      <c r="A162" s="1041"/>
      <c r="B162" s="1071" t="s">
        <v>175</v>
      </c>
      <c r="C162" s="1007" t="s">
        <v>304</v>
      </c>
      <c r="D162" s="1007" t="s">
        <v>3385</v>
      </c>
      <c r="E162" s="1043">
        <v>0</v>
      </c>
      <c r="H162" s="1044"/>
      <c r="I162" s="1009"/>
      <c r="J162" s="1041"/>
      <c r="FY162" s="1041"/>
    </row>
    <row r="163" spans="1:210" s="1047" customFormat="1">
      <c r="A163" s="1002"/>
      <c r="B163" s="1046" t="s">
        <v>176</v>
      </c>
      <c r="C163" s="1010" t="s">
        <v>1556</v>
      </c>
      <c r="D163" s="1010" t="s">
        <v>2846</v>
      </c>
      <c r="E163" s="1006">
        <v>46469.8</v>
      </c>
      <c r="F163" s="1007"/>
      <c r="G163" s="1007"/>
      <c r="H163" s="1049"/>
      <c r="I163" s="1009"/>
      <c r="J163" s="1002"/>
      <c r="BB163" s="1007"/>
      <c r="FY163" s="1045"/>
    </row>
    <row r="164" spans="1:210" s="1047" customFormat="1">
      <c r="A164" s="1002"/>
      <c r="B164" s="1046" t="s">
        <v>177</v>
      </c>
      <c r="C164" s="1010" t="s">
        <v>1548</v>
      </c>
      <c r="D164" s="1010" t="s">
        <v>3365</v>
      </c>
      <c r="E164" s="1006">
        <v>7358.96</v>
      </c>
      <c r="F164" s="1007"/>
      <c r="G164" s="1007"/>
      <c r="H164" s="1049"/>
      <c r="I164" s="1009"/>
      <c r="J164" s="1002"/>
      <c r="BB164" s="1007"/>
      <c r="FY164" s="1045"/>
    </row>
    <row r="165" spans="1:210" s="1007" customFormat="1">
      <c r="A165" s="1041"/>
      <c r="B165" s="1071" t="s">
        <v>178</v>
      </c>
      <c r="C165" s="1007" t="s">
        <v>304</v>
      </c>
      <c r="D165" s="1007" t="s">
        <v>3386</v>
      </c>
      <c r="E165" s="1043">
        <v>0</v>
      </c>
      <c r="H165" s="1044"/>
      <c r="I165" s="1009"/>
      <c r="J165" s="1041"/>
      <c r="FY165" s="1041"/>
    </row>
    <row r="166" spans="1:210" s="1047" customFormat="1">
      <c r="A166" s="1002"/>
      <c r="B166" s="1066" t="s">
        <v>179</v>
      </c>
      <c r="C166" s="1010" t="s">
        <v>1553</v>
      </c>
      <c r="D166" s="1010" t="s">
        <v>3387</v>
      </c>
      <c r="E166" s="1006">
        <v>384599.03999999998</v>
      </c>
      <c r="F166" s="1007"/>
      <c r="G166" s="1007"/>
      <c r="H166" s="1049"/>
      <c r="I166" s="1009"/>
      <c r="J166" s="1002"/>
      <c r="AL166" s="1056">
        <v>30</v>
      </c>
      <c r="AM166" s="1047">
        <v>0</v>
      </c>
      <c r="BB166" s="1007"/>
      <c r="CN166" s="1047">
        <v>30</v>
      </c>
      <c r="DO166" s="1047">
        <v>20</v>
      </c>
      <c r="FO166" s="1047">
        <v>30</v>
      </c>
      <c r="FY166" s="1045"/>
    </row>
    <row r="167" spans="1:210" s="1047" customFormat="1">
      <c r="A167" s="1002"/>
      <c r="B167" s="1046" t="s">
        <v>180</v>
      </c>
      <c r="C167" s="1010" t="s">
        <v>1556</v>
      </c>
      <c r="D167" s="1010" t="s">
        <v>3321</v>
      </c>
      <c r="E167" s="1006">
        <v>228010</v>
      </c>
      <c r="F167" s="1007"/>
      <c r="G167" s="1007"/>
      <c r="H167" s="1049"/>
      <c r="I167" s="1009"/>
      <c r="J167" s="1002"/>
      <c r="BB167" s="1007"/>
      <c r="FT167" s="1047">
        <v>5</v>
      </c>
      <c r="FY167" s="1045"/>
    </row>
    <row r="168" spans="1:210" s="1047" customFormat="1">
      <c r="A168" s="1002"/>
      <c r="B168" s="1046" t="s">
        <v>181</v>
      </c>
      <c r="C168" s="1010" t="s">
        <v>1556</v>
      </c>
      <c r="D168" s="1010" t="s">
        <v>3321</v>
      </c>
      <c r="E168" s="1006">
        <v>214950</v>
      </c>
      <c r="F168" s="1007"/>
      <c r="G168" s="1007"/>
      <c r="H168" s="1049"/>
      <c r="I168" s="1009"/>
      <c r="J168" s="1002"/>
      <c r="Y168" s="1047">
        <v>5</v>
      </c>
      <c r="AM168" s="1047">
        <v>10</v>
      </c>
      <c r="BB168" s="1007"/>
      <c r="BY168" s="1047">
        <v>5</v>
      </c>
      <c r="CN168" s="1047">
        <v>5</v>
      </c>
      <c r="DD168" s="1047">
        <v>5</v>
      </c>
      <c r="DJ168" s="1047">
        <v>5</v>
      </c>
      <c r="DU168" s="1047">
        <v>5</v>
      </c>
      <c r="DZ168" s="1047">
        <v>5</v>
      </c>
      <c r="EB168" s="1047">
        <v>5</v>
      </c>
      <c r="ED168" s="1047">
        <v>5</v>
      </c>
      <c r="EI168" s="1047">
        <v>5</v>
      </c>
      <c r="FA168" s="1047">
        <v>5</v>
      </c>
      <c r="FH168" s="1047">
        <v>5</v>
      </c>
      <c r="FL168" s="1047">
        <v>5</v>
      </c>
      <c r="FM168" s="1047">
        <v>5</v>
      </c>
      <c r="FO168" s="1047">
        <v>5</v>
      </c>
      <c r="FS168" s="1047">
        <v>5</v>
      </c>
      <c r="FY168" s="1045"/>
      <c r="GA168" s="1047">
        <v>5</v>
      </c>
      <c r="GF168" s="1047">
        <v>10</v>
      </c>
      <c r="GT168" s="1047">
        <v>5</v>
      </c>
      <c r="GX168" s="1047">
        <v>5</v>
      </c>
    </row>
    <row r="169" spans="1:210" s="1047" customFormat="1">
      <c r="A169" s="1002"/>
      <c r="B169" s="1066" t="s">
        <v>182</v>
      </c>
      <c r="C169" s="1010" t="s">
        <v>1579</v>
      </c>
      <c r="D169" s="1010" t="s">
        <v>3388</v>
      </c>
      <c r="E169" s="1006">
        <v>144807.52799999999</v>
      </c>
      <c r="F169" s="1007"/>
      <c r="G169" s="1007"/>
      <c r="H169" s="1049"/>
      <c r="I169" s="1009"/>
      <c r="J169" s="1002"/>
      <c r="BB169" s="1007"/>
      <c r="CC169" s="1047">
        <v>5</v>
      </c>
      <c r="CO169" s="1047">
        <v>5</v>
      </c>
      <c r="FY169" s="1045"/>
    </row>
    <row r="170" spans="1:210" s="1047" customFormat="1">
      <c r="A170" s="1002"/>
      <c r="B170" s="1046" t="s">
        <v>183</v>
      </c>
      <c r="C170" s="1010" t="s">
        <v>1579</v>
      </c>
      <c r="D170" s="1010" t="s">
        <v>2846</v>
      </c>
      <c r="E170" s="1006">
        <v>47555.08</v>
      </c>
      <c r="F170" s="1007"/>
      <c r="G170" s="1007"/>
      <c r="H170" s="1049"/>
      <c r="I170" s="1009"/>
      <c r="J170" s="1002"/>
      <c r="BB170" s="1007"/>
      <c r="CJ170" s="1047">
        <v>5</v>
      </c>
      <c r="FY170" s="1045"/>
    </row>
    <row r="171" spans="1:210" s="1007" customFormat="1">
      <c r="A171" s="1041"/>
      <c r="B171" s="1071" t="s">
        <v>3389</v>
      </c>
      <c r="C171" s="1007" t="s">
        <v>304</v>
      </c>
      <c r="D171" s="1007" t="s">
        <v>3390</v>
      </c>
      <c r="E171" s="1043">
        <v>0</v>
      </c>
      <c r="H171" s="1044"/>
      <c r="I171" s="1009"/>
      <c r="J171" s="1041"/>
      <c r="FY171" s="1041"/>
    </row>
    <row r="172" spans="1:210" s="1047" customFormat="1">
      <c r="A172" s="1002"/>
      <c r="B172" s="1046" t="s">
        <v>185</v>
      </c>
      <c r="C172" s="1010" t="s">
        <v>1579</v>
      </c>
      <c r="D172" s="1010" t="s">
        <v>3332</v>
      </c>
      <c r="E172" s="1006">
        <v>64390.92</v>
      </c>
      <c r="F172" s="1007"/>
      <c r="G172" s="1007"/>
      <c r="H172" s="1049"/>
      <c r="I172" s="1009"/>
      <c r="J172" s="1002"/>
      <c r="AO172" s="1047">
        <v>5</v>
      </c>
      <c r="BB172" s="1007"/>
      <c r="DF172" s="1047">
        <v>5</v>
      </c>
      <c r="FY172" s="1045"/>
    </row>
    <row r="173" spans="1:210" s="1047" customFormat="1">
      <c r="A173" s="1002"/>
      <c r="B173" s="1046" t="s">
        <v>186</v>
      </c>
      <c r="C173" s="1010" t="s">
        <v>1579</v>
      </c>
      <c r="D173" s="1010" t="s">
        <v>3341</v>
      </c>
      <c r="E173" s="1006">
        <v>73892</v>
      </c>
      <c r="F173" s="1007"/>
      <c r="G173" s="1007"/>
      <c r="H173" s="1049"/>
      <c r="I173" s="1009"/>
      <c r="J173" s="1002"/>
      <c r="BB173" s="1007"/>
      <c r="FY173" s="1045"/>
      <c r="GF173" s="1047">
        <v>10</v>
      </c>
    </row>
    <row r="174" spans="1:210" s="1010" customFormat="1">
      <c r="A174" s="1002"/>
      <c r="B174" s="1066" t="s">
        <v>187</v>
      </c>
      <c r="C174" s="1010" t="s">
        <v>1579</v>
      </c>
      <c r="D174" s="1010" t="s">
        <v>3327</v>
      </c>
      <c r="E174" s="1006">
        <v>26830</v>
      </c>
      <c r="H174" s="1008"/>
      <c r="I174" s="1073"/>
      <c r="J174" s="1002"/>
      <c r="FY174" s="1002"/>
    </row>
    <row r="175" spans="1:210" s="1010" customFormat="1">
      <c r="A175" s="1002"/>
      <c r="B175" s="1066" t="s">
        <v>188</v>
      </c>
      <c r="C175" s="1010" t="s">
        <v>1579</v>
      </c>
      <c r="D175" s="1010" t="s">
        <v>3375</v>
      </c>
      <c r="E175" s="1006">
        <v>261930</v>
      </c>
      <c r="H175" s="1008"/>
      <c r="I175" s="1009"/>
      <c r="J175" s="1002"/>
      <c r="AM175" s="1010">
        <v>5</v>
      </c>
      <c r="BH175" s="1010">
        <v>2</v>
      </c>
      <c r="BT175" s="1010">
        <v>3</v>
      </c>
      <c r="BV175" s="1010">
        <v>5</v>
      </c>
      <c r="BY175" s="1010">
        <v>3</v>
      </c>
      <c r="CC175" s="1010">
        <v>2</v>
      </c>
      <c r="CH175" s="1010">
        <v>2</v>
      </c>
      <c r="DF175" s="1010">
        <v>5</v>
      </c>
      <c r="DN175" s="1010">
        <v>6</v>
      </c>
      <c r="DR175" s="1010">
        <v>5</v>
      </c>
      <c r="EB175" s="1010">
        <v>5</v>
      </c>
      <c r="EI175" s="1010">
        <v>5</v>
      </c>
      <c r="EO175" s="1010">
        <v>5</v>
      </c>
      <c r="EQ175" s="1010">
        <v>1</v>
      </c>
      <c r="FY175" s="1002"/>
      <c r="GA175" s="1010">
        <v>5</v>
      </c>
      <c r="GF175" s="1010">
        <v>5</v>
      </c>
      <c r="GP175" s="1010">
        <v>1</v>
      </c>
      <c r="GZ175" s="1010">
        <v>5</v>
      </c>
      <c r="HB175" s="1010">
        <v>5</v>
      </c>
    </row>
    <row r="176" spans="1:210" s="1047" customFormat="1">
      <c r="A176" s="1002"/>
      <c r="B176" s="1071" t="s">
        <v>189</v>
      </c>
      <c r="C176" s="1007" t="s">
        <v>304</v>
      </c>
      <c r="D176" s="1007" t="s">
        <v>3390</v>
      </c>
      <c r="E176" s="1043">
        <v>0</v>
      </c>
      <c r="F176" s="1007"/>
      <c r="G176" s="1007"/>
      <c r="H176" s="1049"/>
      <c r="I176" s="1009"/>
      <c r="J176" s="1002"/>
      <c r="BB176" s="1007"/>
      <c r="FY176" s="1045"/>
    </row>
    <row r="177" spans="1:207" s="1010" customFormat="1">
      <c r="A177" s="1002"/>
      <c r="B177" s="1046" t="s">
        <v>190</v>
      </c>
      <c r="C177" s="1010" t="s">
        <v>1631</v>
      </c>
      <c r="D177" s="1010" t="s">
        <v>3332</v>
      </c>
      <c r="E177" s="1006">
        <v>101092.13</v>
      </c>
      <c r="H177" s="1008"/>
      <c r="I177" s="1009"/>
      <c r="J177" s="1002"/>
      <c r="AM177" s="1010">
        <v>5</v>
      </c>
      <c r="BY177" s="1010">
        <v>5</v>
      </c>
      <c r="CL177" s="1010">
        <v>3</v>
      </c>
      <c r="CN177" s="1010">
        <v>5</v>
      </c>
      <c r="CQ177" s="1010">
        <v>5</v>
      </c>
      <c r="CV177" s="1010">
        <v>5</v>
      </c>
      <c r="FY177" s="1002"/>
      <c r="GF177" s="1010">
        <v>10</v>
      </c>
      <c r="GY177" s="1010">
        <v>10</v>
      </c>
    </row>
    <row r="178" spans="1:207" s="1010" customFormat="1">
      <c r="A178" s="1002"/>
      <c r="B178" s="1046" t="s">
        <v>191</v>
      </c>
      <c r="C178" s="1010" t="s">
        <v>1631</v>
      </c>
      <c r="D178" s="1010" t="s">
        <v>3365</v>
      </c>
      <c r="E178" s="1006">
        <v>40104.76</v>
      </c>
      <c r="H178" s="1008"/>
      <c r="I178" s="1009"/>
      <c r="J178" s="1002"/>
      <c r="FY178" s="1002"/>
      <c r="GE178" s="1010">
        <v>5</v>
      </c>
      <c r="GF178" s="1010">
        <v>5</v>
      </c>
    </row>
    <row r="179" spans="1:207" s="1010" customFormat="1">
      <c r="A179" s="1002"/>
      <c r="B179" s="1046" t="s">
        <v>192</v>
      </c>
      <c r="C179" s="1010" t="s">
        <v>1631</v>
      </c>
      <c r="D179" s="1010" t="s">
        <v>2846</v>
      </c>
      <c r="E179" s="1006">
        <v>30090.66</v>
      </c>
      <c r="H179" s="1008"/>
      <c r="I179" s="1009"/>
      <c r="J179" s="1002"/>
      <c r="BJ179" s="1010">
        <v>5</v>
      </c>
      <c r="FY179" s="1002"/>
    </row>
    <row r="180" spans="1:207" s="1010" customFormat="1">
      <c r="A180" s="1002"/>
      <c r="B180" s="1066" t="s">
        <v>193</v>
      </c>
      <c r="C180" s="1010" t="s">
        <v>1631</v>
      </c>
      <c r="D180" s="1010" t="s">
        <v>3391</v>
      </c>
      <c r="E180" s="1006">
        <v>215495</v>
      </c>
      <c r="H180" s="1008"/>
      <c r="I180" s="1009"/>
      <c r="J180" s="1002"/>
      <c r="FY180" s="1002"/>
    </row>
    <row r="181" spans="1:207" s="1047" customFormat="1">
      <c r="A181" s="1002"/>
      <c r="B181" s="1071" t="s">
        <v>194</v>
      </c>
      <c r="C181" s="1007" t="s">
        <v>304</v>
      </c>
      <c r="D181" s="1007" t="s">
        <v>3351</v>
      </c>
      <c r="E181" s="1043">
        <v>0</v>
      </c>
      <c r="F181" s="1007"/>
      <c r="G181" s="1007"/>
      <c r="H181" s="1049"/>
      <c r="I181" s="1009"/>
      <c r="J181" s="1002"/>
      <c r="BB181" s="1007"/>
      <c r="FY181" s="1045"/>
    </row>
    <row r="182" spans="1:207" s="1010" customFormat="1">
      <c r="A182" s="1002"/>
      <c r="B182" s="1066" t="s">
        <v>195</v>
      </c>
      <c r="C182" s="1010" t="s">
        <v>1646</v>
      </c>
      <c r="D182" s="1010" t="s">
        <v>3392</v>
      </c>
      <c r="E182" s="1006">
        <v>52550</v>
      </c>
      <c r="H182" s="1008"/>
      <c r="I182" s="1009"/>
      <c r="J182" s="1002"/>
      <c r="DD182" s="1010">
        <v>5</v>
      </c>
      <c r="FY182" s="1002"/>
      <c r="GA182" s="1010">
        <v>5</v>
      </c>
    </row>
    <row r="183" spans="1:207" s="1047" customFormat="1">
      <c r="A183" s="1002"/>
      <c r="B183" s="1066" t="s">
        <v>196</v>
      </c>
      <c r="C183" s="1010" t="s">
        <v>1646</v>
      </c>
      <c r="D183" s="1010" t="s">
        <v>3321</v>
      </c>
      <c r="E183" s="1006">
        <v>233665</v>
      </c>
      <c r="F183" s="1007"/>
      <c r="G183" s="1007"/>
      <c r="H183" s="1049"/>
      <c r="I183" s="1009"/>
      <c r="J183" s="1002"/>
      <c r="BB183" s="1007"/>
      <c r="DF183" s="1047">
        <v>5</v>
      </c>
      <c r="DH183" s="1047">
        <v>5</v>
      </c>
      <c r="DJ183" s="1047">
        <v>5</v>
      </c>
      <c r="DZ183" s="1047">
        <v>5</v>
      </c>
      <c r="FT183" s="1047">
        <v>5</v>
      </c>
      <c r="FY183" s="1045"/>
      <c r="GF183" s="1047">
        <v>5</v>
      </c>
      <c r="GO183" s="1047">
        <v>5</v>
      </c>
      <c r="GX183" s="1047">
        <v>5</v>
      </c>
      <c r="GY183" s="1047">
        <v>5</v>
      </c>
    </row>
    <row r="184" spans="1:207" s="1007" customFormat="1">
      <c r="A184" s="1041"/>
      <c r="B184" s="1071" t="s">
        <v>197</v>
      </c>
      <c r="C184" s="1007" t="s">
        <v>304</v>
      </c>
      <c r="D184" s="1007" t="s">
        <v>3393</v>
      </c>
      <c r="E184" s="1043">
        <v>0</v>
      </c>
      <c r="H184" s="1044"/>
      <c r="I184" s="1009"/>
      <c r="J184" s="1041"/>
      <c r="FY184" s="1041"/>
    </row>
    <row r="185" spans="1:207" s="1047" customFormat="1">
      <c r="A185" s="1002"/>
      <c r="B185" s="1046" t="s">
        <v>198</v>
      </c>
      <c r="C185" s="1010" t="s">
        <v>1646</v>
      </c>
      <c r="D185" s="1010" t="s">
        <v>3332</v>
      </c>
      <c r="E185" s="1006">
        <v>96033.14</v>
      </c>
      <c r="F185" s="1007"/>
      <c r="G185" s="1007"/>
      <c r="H185" s="1049"/>
      <c r="I185" s="1009"/>
      <c r="J185" s="1002"/>
      <c r="BB185" s="1007"/>
      <c r="BH185" s="1047">
        <f>4+1</f>
        <v>5</v>
      </c>
      <c r="BJ185" s="1047">
        <v>5</v>
      </c>
      <c r="CN185" s="1047">
        <v>5</v>
      </c>
      <c r="DJ185" s="1047">
        <v>10</v>
      </c>
      <c r="FY185" s="1045"/>
      <c r="GU185" s="1047">
        <v>5</v>
      </c>
      <c r="GV185" s="1047">
        <v>10</v>
      </c>
    </row>
    <row r="186" spans="1:207">
      <c r="A186" s="940"/>
      <c r="B186" s="1057"/>
      <c r="C186" s="953"/>
      <c r="D186" s="953"/>
      <c r="E186" s="954"/>
      <c r="O186" s="99"/>
      <c r="P186" s="99"/>
      <c r="T186" s="99"/>
      <c r="U186" s="99"/>
      <c r="X186" s="99"/>
      <c r="CH186" s="99"/>
      <c r="CW186" s="99"/>
      <c r="CX186" s="99"/>
      <c r="CY186" s="99"/>
      <c r="CZ186" s="99"/>
      <c r="DA186" s="99"/>
      <c r="DB186" s="99"/>
      <c r="DX186" s="99"/>
      <c r="DZ186" s="99"/>
      <c r="EM186" s="1074"/>
      <c r="EU186" s="99"/>
      <c r="FP186" s="99"/>
      <c r="GK186" s="99"/>
      <c r="GN186" s="99"/>
    </row>
    <row r="187" spans="1:207">
      <c r="A187" s="940"/>
      <c r="B187" s="1057"/>
      <c r="C187" s="953"/>
      <c r="D187" s="953"/>
      <c r="E187" s="954"/>
      <c r="O187" s="99"/>
      <c r="P187" s="99"/>
      <c r="T187" s="99"/>
      <c r="U187" s="99"/>
      <c r="X187" s="99"/>
      <c r="CH187" s="99"/>
      <c r="CW187" s="99"/>
      <c r="CX187" s="99"/>
      <c r="CY187" s="99"/>
      <c r="CZ187" s="99"/>
      <c r="DA187" s="99"/>
      <c r="DB187" s="99"/>
      <c r="DX187" s="99"/>
      <c r="DZ187" s="99"/>
      <c r="EM187" s="1074"/>
      <c r="EU187" s="99"/>
      <c r="FP187" s="99"/>
      <c r="GK187" s="99"/>
      <c r="GN187" s="99"/>
    </row>
    <row r="188" spans="1:207">
      <c r="B188" s="1057"/>
      <c r="O188" s="99"/>
      <c r="P188" s="99"/>
      <c r="T188" s="99"/>
      <c r="U188" s="99"/>
      <c r="X188" s="99"/>
      <c r="CH188" s="99"/>
      <c r="CW188" s="99"/>
      <c r="CX188" s="99"/>
      <c r="CY188" s="99"/>
      <c r="CZ188" s="99"/>
      <c r="DA188" s="99"/>
      <c r="DB188" s="99"/>
      <c r="DX188" s="99"/>
      <c r="DZ188" s="99"/>
      <c r="EU188" s="99"/>
      <c r="FP188" s="99"/>
      <c r="GK188" s="99"/>
      <c r="GN188" s="99"/>
    </row>
    <row r="189" spans="1:207" s="1060" customFormat="1">
      <c r="A189" s="1058" t="s">
        <v>19</v>
      </c>
      <c r="B189" s="1059" t="s">
        <v>3394</v>
      </c>
      <c r="C189" s="1060" t="s">
        <v>3318</v>
      </c>
      <c r="E189" s="1061">
        <f>SUM(E91:E188)</f>
        <v>9950683.4980000034</v>
      </c>
      <c r="F189" s="253"/>
      <c r="G189" s="253"/>
      <c r="H189" s="1062"/>
      <c r="I189" s="1063"/>
      <c r="J189" s="1064"/>
      <c r="BB189" s="253"/>
      <c r="DR189" s="1060">
        <f>SUM(DR92:DR188)</f>
        <v>10</v>
      </c>
      <c r="FY189" s="1058"/>
    </row>
    <row r="190" spans="1:207">
      <c r="B190" s="1057"/>
      <c r="O190" s="99"/>
      <c r="P190" s="99"/>
      <c r="T190" s="99"/>
      <c r="U190" s="99"/>
      <c r="X190" s="99"/>
      <c r="CH190" s="99"/>
      <c r="CW190" s="99"/>
      <c r="CX190" s="99"/>
      <c r="CY190" s="99"/>
      <c r="CZ190" s="99"/>
      <c r="DA190" s="99"/>
      <c r="DB190" s="99"/>
      <c r="DX190" s="99"/>
      <c r="DZ190" s="99"/>
      <c r="EU190" s="99"/>
      <c r="FP190" s="99"/>
      <c r="GK190" s="99"/>
      <c r="GN190" s="99"/>
    </row>
    <row r="191" spans="1:207">
      <c r="B191" s="1057"/>
      <c r="C191" s="953"/>
      <c r="D191" s="953"/>
      <c r="O191" s="99"/>
      <c r="P191" s="99"/>
      <c r="T191" s="99"/>
      <c r="U191" s="99"/>
      <c r="X191" s="99"/>
      <c r="CH191" s="99"/>
      <c r="CW191" s="99"/>
      <c r="CX191" s="99"/>
      <c r="CY191" s="99"/>
      <c r="CZ191" s="99"/>
      <c r="DA191" s="99"/>
      <c r="DB191" s="99"/>
      <c r="DX191" s="99"/>
      <c r="DZ191" s="99"/>
      <c r="EU191" s="99"/>
      <c r="FP191" s="99"/>
      <c r="GK191" s="99"/>
      <c r="GN191" s="99"/>
    </row>
    <row r="192" spans="1:207" s="1047" customFormat="1">
      <c r="A192" s="1002"/>
      <c r="B192" s="1066" t="s">
        <v>199</v>
      </c>
      <c r="C192" s="1010" t="s">
        <v>1657</v>
      </c>
      <c r="D192" s="1010" t="s">
        <v>3333</v>
      </c>
      <c r="E192" s="1048">
        <v>6840.9</v>
      </c>
      <c r="F192" s="1007"/>
      <c r="G192" s="1007"/>
      <c r="H192" s="1049"/>
      <c r="I192" s="1009"/>
      <c r="J192" s="1002"/>
      <c r="BB192" s="1007"/>
      <c r="FY192" s="1045"/>
    </row>
    <row r="193" spans="1:232" s="1047" customFormat="1">
      <c r="A193" s="1002"/>
      <c r="B193" s="1046" t="s">
        <v>200</v>
      </c>
      <c r="C193" s="1010" t="s">
        <v>1657</v>
      </c>
      <c r="D193" s="1010" t="s">
        <v>2846</v>
      </c>
      <c r="E193" s="1006">
        <v>62397.04</v>
      </c>
      <c r="F193" s="1007"/>
      <c r="G193" s="1007"/>
      <c r="H193" s="1049"/>
      <c r="I193" s="1009"/>
      <c r="J193" s="1002"/>
      <c r="BB193" s="1007"/>
      <c r="DJ193" s="1047">
        <v>5</v>
      </c>
      <c r="FY193" s="1045"/>
      <c r="GF193" s="1047">
        <v>5</v>
      </c>
    </row>
    <row r="194" spans="1:232" s="1047" customFormat="1">
      <c r="A194" s="1002"/>
      <c r="B194" s="1046" t="s">
        <v>201</v>
      </c>
      <c r="C194" s="1010" t="s">
        <v>1668</v>
      </c>
      <c r="D194" s="1010" t="s">
        <v>3341</v>
      </c>
      <c r="E194" s="1006">
        <v>139005</v>
      </c>
      <c r="F194" s="1007"/>
      <c r="G194" s="1007"/>
      <c r="H194" s="1049"/>
      <c r="I194" s="1009"/>
      <c r="J194" s="1002"/>
      <c r="BB194" s="1007"/>
      <c r="BY194" s="1047">
        <v>10</v>
      </c>
      <c r="DR194" s="1047">
        <v>5</v>
      </c>
      <c r="EO194" s="1047">
        <v>10</v>
      </c>
      <c r="FR194" s="1047">
        <f>10+2</f>
        <v>12</v>
      </c>
      <c r="FS194" s="1047">
        <v>10</v>
      </c>
      <c r="FY194" s="1045"/>
      <c r="GT194" s="1047">
        <v>10</v>
      </c>
    </row>
    <row r="195" spans="1:232" s="1047" customFormat="1">
      <c r="A195" s="1002"/>
      <c r="B195" s="1066" t="s">
        <v>202</v>
      </c>
      <c r="C195" s="1010" t="s">
        <v>1668</v>
      </c>
      <c r="D195" s="1047" t="s">
        <v>3395</v>
      </c>
      <c r="E195" s="1006">
        <v>185895</v>
      </c>
      <c r="F195" s="1007"/>
      <c r="G195" s="1007"/>
      <c r="H195" s="1049"/>
      <c r="I195" s="1009"/>
      <c r="J195" s="1002"/>
      <c r="AM195" s="1047">
        <v>10</v>
      </c>
      <c r="BB195" s="1007"/>
      <c r="DF195" s="1047">
        <v>5</v>
      </c>
      <c r="DI195" s="1047">
        <v>5</v>
      </c>
      <c r="DW195" s="1047">
        <v>10</v>
      </c>
      <c r="EA195" s="1047">
        <v>5</v>
      </c>
      <c r="EO195" s="1047">
        <v>10</v>
      </c>
      <c r="FT195" s="1047">
        <v>5</v>
      </c>
      <c r="FY195" s="1045"/>
    </row>
    <row r="196" spans="1:232" s="1047" customFormat="1">
      <c r="A196" s="1002"/>
      <c r="B196" s="1046" t="s">
        <v>203</v>
      </c>
      <c r="C196" s="1010" t="s">
        <v>1682</v>
      </c>
      <c r="D196" s="1010" t="s">
        <v>3341</v>
      </c>
      <c r="E196" s="1006">
        <v>139680</v>
      </c>
      <c r="F196" s="1007"/>
      <c r="G196" s="1007"/>
      <c r="H196" s="1049"/>
      <c r="I196" s="1009"/>
      <c r="J196" s="1002"/>
      <c r="BB196" s="1007"/>
      <c r="FY196" s="1045"/>
    </row>
    <row r="197" spans="1:232" s="1047" customFormat="1">
      <c r="A197" s="1002"/>
      <c r="B197" s="1066" t="s">
        <v>204</v>
      </c>
      <c r="C197" s="1010" t="s">
        <v>1682</v>
      </c>
      <c r="D197" s="1010" t="s">
        <v>3396</v>
      </c>
      <c r="E197" s="1006">
        <v>40650</v>
      </c>
      <c r="F197" s="1007"/>
      <c r="G197" s="1007"/>
      <c r="H197" s="1049"/>
      <c r="I197" s="1009"/>
      <c r="J197" s="1002"/>
      <c r="BB197" s="1007"/>
      <c r="FY197" s="1045"/>
    </row>
    <row r="198" spans="1:232" s="1047" customFormat="1">
      <c r="A198" s="1002"/>
      <c r="B198" s="1066" t="s">
        <v>205</v>
      </c>
      <c r="C198" s="1010" t="s">
        <v>1682</v>
      </c>
      <c r="D198" s="1010" t="s">
        <v>3327</v>
      </c>
      <c r="E198" s="1006">
        <v>22021</v>
      </c>
      <c r="F198" s="1007"/>
      <c r="G198" s="1007"/>
      <c r="H198" s="1049"/>
      <c r="I198" s="1009"/>
      <c r="J198" s="1002"/>
      <c r="BB198" s="1007"/>
      <c r="FY198" s="1045"/>
    </row>
    <row r="199" spans="1:232" s="1047" customFormat="1">
      <c r="A199" s="1002"/>
      <c r="B199" s="1046" t="s">
        <v>206</v>
      </c>
      <c r="C199" s="1010" t="s">
        <v>1712</v>
      </c>
      <c r="D199" s="1010" t="s">
        <v>2846</v>
      </c>
      <c r="E199" s="1006">
        <v>56586.6</v>
      </c>
      <c r="F199" s="1007"/>
      <c r="G199" s="1007"/>
      <c r="H199" s="1049"/>
      <c r="I199" s="1009"/>
      <c r="J199" s="1002"/>
      <c r="BB199" s="1007"/>
      <c r="FY199" s="1045"/>
      <c r="HG199" s="1047">
        <v>5</v>
      </c>
    </row>
    <row r="200" spans="1:232" s="1047" customFormat="1">
      <c r="A200" s="1002"/>
      <c r="B200" s="1046" t="s">
        <v>207</v>
      </c>
      <c r="C200" s="1010" t="s">
        <v>1712</v>
      </c>
      <c r="D200" s="1010" t="s">
        <v>3348</v>
      </c>
      <c r="E200" s="1006">
        <v>246650</v>
      </c>
      <c r="F200" s="1007"/>
      <c r="G200" s="1007"/>
      <c r="H200" s="1049"/>
      <c r="I200" s="1009"/>
      <c r="J200" s="1002"/>
      <c r="AM200" s="1047">
        <v>5</v>
      </c>
      <c r="BB200" s="1007"/>
      <c r="DL200" s="1047">
        <v>2</v>
      </c>
      <c r="DU200" s="1047">
        <v>10</v>
      </c>
      <c r="DW200" s="1047">
        <v>20</v>
      </c>
      <c r="EY200" s="1047">
        <v>5</v>
      </c>
      <c r="FO200" s="1047">
        <v>5</v>
      </c>
      <c r="FR200" s="1047">
        <v>5</v>
      </c>
      <c r="FS200" s="1047">
        <v>5</v>
      </c>
      <c r="FT200" s="1047">
        <v>5</v>
      </c>
      <c r="FY200" s="1045"/>
      <c r="GE200" s="1047">
        <v>5</v>
      </c>
      <c r="GT200" s="1047">
        <v>5</v>
      </c>
      <c r="GX200" s="1047">
        <v>5</v>
      </c>
      <c r="GY200" s="1047">
        <v>5</v>
      </c>
      <c r="HX200" s="1047">
        <v>10</v>
      </c>
    </row>
    <row r="201" spans="1:232" s="1047" customFormat="1">
      <c r="A201" s="1002"/>
      <c r="B201" s="1046" t="s">
        <v>208</v>
      </c>
      <c r="C201" s="1010" t="s">
        <v>1712</v>
      </c>
      <c r="D201" s="1010" t="s">
        <v>3397</v>
      </c>
      <c r="E201" s="1006">
        <v>140265</v>
      </c>
      <c r="F201" s="1007"/>
      <c r="G201" s="1007"/>
      <c r="H201" s="1049"/>
      <c r="I201" s="1009"/>
      <c r="J201" s="1002"/>
      <c r="AW201" s="1047">
        <v>2</v>
      </c>
      <c r="BB201" s="1007"/>
      <c r="CN201" s="1047">
        <v>2</v>
      </c>
      <c r="CZ201" s="1047">
        <v>3</v>
      </c>
      <c r="DH201" s="1047">
        <v>5</v>
      </c>
      <c r="DJ201" s="1047">
        <v>5</v>
      </c>
      <c r="FJ201" s="1047">
        <v>3</v>
      </c>
      <c r="FO201" s="1047">
        <v>3</v>
      </c>
      <c r="FY201" s="1045"/>
      <c r="GF201" s="1047">
        <v>5</v>
      </c>
      <c r="GO201" s="1047">
        <v>3</v>
      </c>
      <c r="GX201" s="1047">
        <v>5</v>
      </c>
      <c r="GY201" s="1047">
        <v>5</v>
      </c>
    </row>
    <row r="202" spans="1:232">
      <c r="A202" s="940"/>
      <c r="B202" s="1040" t="s">
        <v>209</v>
      </c>
      <c r="C202" s="953" t="s">
        <v>1712</v>
      </c>
      <c r="D202" s="953" t="s">
        <v>3343</v>
      </c>
      <c r="E202" s="954">
        <v>74198</v>
      </c>
      <c r="O202" s="99"/>
      <c r="P202" s="99"/>
      <c r="T202" s="99"/>
      <c r="U202" s="99"/>
      <c r="X202" s="99"/>
      <c r="AO202" s="99">
        <v>2</v>
      </c>
      <c r="BW202" s="99">
        <v>2</v>
      </c>
      <c r="CH202" s="99"/>
      <c r="CW202" s="99"/>
      <c r="CX202" s="99"/>
      <c r="CY202" s="99">
        <v>2</v>
      </c>
      <c r="CZ202" s="99"/>
      <c r="DA202" s="99"/>
      <c r="DB202" s="99"/>
      <c r="DR202" s="99">
        <v>2</v>
      </c>
      <c r="DU202" s="99">
        <v>2</v>
      </c>
      <c r="DW202" s="99">
        <v>2</v>
      </c>
      <c r="DX202" s="99"/>
      <c r="DZ202" s="99"/>
      <c r="EM202" s="1074"/>
      <c r="EU202" s="99"/>
      <c r="FP202" s="99"/>
      <c r="GF202" s="99">
        <v>2</v>
      </c>
      <c r="GG202" s="99">
        <v>2</v>
      </c>
      <c r="GK202" s="99"/>
      <c r="GN202" s="99"/>
      <c r="GU202" s="99">
        <v>2</v>
      </c>
    </row>
    <row r="203" spans="1:232" s="1047" customFormat="1">
      <c r="A203" s="1002"/>
      <c r="B203" s="1046" t="s">
        <v>210</v>
      </c>
      <c r="C203" s="1010" t="s">
        <v>1712</v>
      </c>
      <c r="D203" s="1010" t="s">
        <v>3378</v>
      </c>
      <c r="E203" s="1006">
        <v>61325</v>
      </c>
      <c r="F203" s="1007"/>
      <c r="G203" s="1007"/>
      <c r="H203" s="1049"/>
      <c r="I203" s="1009"/>
      <c r="J203" s="1002"/>
      <c r="AM203" s="1047">
        <v>5</v>
      </c>
      <c r="BB203" s="1007"/>
      <c r="DW203" s="1047">
        <v>10</v>
      </c>
      <c r="EB203" s="1047">
        <v>5</v>
      </c>
      <c r="FY203" s="1045"/>
      <c r="GF203" s="1047">
        <v>5</v>
      </c>
      <c r="GO203" s="1047">
        <v>4</v>
      </c>
    </row>
    <row r="204" spans="1:232" s="1047" customFormat="1">
      <c r="A204" s="1002"/>
      <c r="B204" s="1046" t="s">
        <v>211</v>
      </c>
      <c r="C204" s="1010" t="s">
        <v>1712</v>
      </c>
      <c r="D204" s="1010" t="s">
        <v>3398</v>
      </c>
      <c r="E204" s="1006">
        <v>8563</v>
      </c>
      <c r="F204" s="1007"/>
      <c r="G204" s="1007"/>
      <c r="H204" s="1049"/>
      <c r="I204" s="1009"/>
      <c r="J204" s="1002"/>
      <c r="BB204" s="1007"/>
      <c r="CZ204" s="1047">
        <v>1</v>
      </c>
      <c r="FY204" s="1045"/>
      <c r="GG204" s="1047">
        <v>1</v>
      </c>
    </row>
    <row r="205" spans="1:232" s="1047" customFormat="1">
      <c r="A205" s="1002"/>
      <c r="B205" s="1046" t="s">
        <v>212</v>
      </c>
      <c r="C205" s="1010" t="s">
        <v>1740</v>
      </c>
      <c r="D205" s="1010" t="s">
        <v>3332</v>
      </c>
      <c r="E205" s="1006">
        <v>75389.94</v>
      </c>
      <c r="F205" s="1007"/>
      <c r="G205" s="1007"/>
      <c r="H205" s="1049"/>
      <c r="I205" s="1009"/>
      <c r="J205" s="1002"/>
      <c r="BB205" s="1007"/>
      <c r="BY205" s="1047">
        <v>10</v>
      </c>
      <c r="BZ205" s="1047">
        <v>10</v>
      </c>
      <c r="FY205" s="1045"/>
      <c r="GZ205" s="1047">
        <v>5</v>
      </c>
    </row>
    <row r="206" spans="1:232" s="1047" customFormat="1">
      <c r="A206" s="1002"/>
      <c r="B206" s="1066" t="s">
        <v>213</v>
      </c>
      <c r="C206" s="1010" t="s">
        <v>1740</v>
      </c>
      <c r="D206" s="1010" t="s">
        <v>3344</v>
      </c>
      <c r="E206" s="1006">
        <v>20100</v>
      </c>
      <c r="F206" s="1007"/>
      <c r="G206" s="1007"/>
      <c r="H206" s="1049"/>
      <c r="I206" s="1009"/>
      <c r="J206" s="1002"/>
      <c r="BB206" s="1007"/>
      <c r="FY206" s="1045"/>
    </row>
    <row r="207" spans="1:232" s="1007" customFormat="1">
      <c r="A207" s="1041"/>
      <c r="B207" s="1071" t="s">
        <v>214</v>
      </c>
      <c r="C207" s="1007" t="s">
        <v>304</v>
      </c>
      <c r="D207" s="1007" t="s">
        <v>3399</v>
      </c>
      <c r="E207" s="1043">
        <v>0</v>
      </c>
      <c r="H207" s="1044"/>
      <c r="I207" s="1009"/>
      <c r="J207" s="1041"/>
      <c r="FY207" s="1041"/>
    </row>
    <row r="208" spans="1:232" s="1047" customFormat="1">
      <c r="A208" s="1002"/>
      <c r="B208" s="1066" t="s">
        <v>215</v>
      </c>
      <c r="C208" s="1010" t="s">
        <v>1740</v>
      </c>
      <c r="D208" s="1010" t="s">
        <v>3360</v>
      </c>
      <c r="E208" s="1006">
        <v>31575</v>
      </c>
      <c r="F208" s="1007"/>
      <c r="G208" s="1007"/>
      <c r="H208" s="1049"/>
      <c r="I208" s="1009"/>
      <c r="J208" s="1002"/>
      <c r="BB208" s="1007"/>
      <c r="FY208" s="1045"/>
    </row>
    <row r="209" spans="1:214" s="1047" customFormat="1">
      <c r="A209" s="1002"/>
      <c r="B209" s="1046" t="s">
        <v>216</v>
      </c>
      <c r="C209" s="1010" t="s">
        <v>1740</v>
      </c>
      <c r="D209" s="1010" t="s">
        <v>3355</v>
      </c>
      <c r="E209" s="1006">
        <v>46500</v>
      </c>
      <c r="F209" s="1007"/>
      <c r="G209" s="1007"/>
      <c r="H209" s="1049"/>
      <c r="I209" s="1009"/>
      <c r="J209" s="1002"/>
      <c r="BB209" s="1007"/>
      <c r="FY209" s="1045"/>
    </row>
    <row r="210" spans="1:214" s="1007" customFormat="1">
      <c r="A210" s="1041"/>
      <c r="B210" s="1042" t="s">
        <v>217</v>
      </c>
      <c r="C210" s="1007" t="s">
        <v>304</v>
      </c>
      <c r="D210" s="1007" t="s">
        <v>3396</v>
      </c>
      <c r="E210" s="1043">
        <v>0</v>
      </c>
      <c r="H210" s="1044"/>
      <c r="I210" s="1009"/>
      <c r="J210" s="1041"/>
      <c r="FY210" s="1041"/>
    </row>
    <row r="211" spans="1:214" s="1007" customFormat="1">
      <c r="A211" s="1041"/>
      <c r="B211" s="1042" t="s">
        <v>218</v>
      </c>
      <c r="C211" s="1007" t="s">
        <v>304</v>
      </c>
      <c r="D211" s="1007" t="s">
        <v>3400</v>
      </c>
      <c r="E211" s="1043">
        <v>0</v>
      </c>
      <c r="H211" s="1044"/>
      <c r="I211" s="1009"/>
      <c r="J211" s="1041"/>
      <c r="FY211" s="1041"/>
    </row>
    <row r="212" spans="1:214" s="1047" customFormat="1">
      <c r="A212" s="1002"/>
      <c r="B212" s="1046" t="s">
        <v>219</v>
      </c>
      <c r="C212" s="1010" t="s">
        <v>1796</v>
      </c>
      <c r="D212" s="1010" t="s">
        <v>3334</v>
      </c>
      <c r="E212" s="1006">
        <v>25450</v>
      </c>
      <c r="F212" s="1007"/>
      <c r="G212" s="1007"/>
      <c r="H212" s="1049"/>
      <c r="I212" s="1009"/>
      <c r="J212" s="1002"/>
      <c r="BB212" s="1007"/>
      <c r="BC212" s="1047">
        <v>5</v>
      </c>
      <c r="FW212" s="1047">
        <v>7</v>
      </c>
      <c r="FY212" s="1045"/>
    </row>
    <row r="213" spans="1:214" s="1047" customFormat="1">
      <c r="A213" s="1002"/>
      <c r="B213" s="1046" t="s">
        <v>220</v>
      </c>
      <c r="C213" s="1010" t="s">
        <v>1796</v>
      </c>
      <c r="D213" s="1010" t="s">
        <v>3321</v>
      </c>
      <c r="E213" s="1006">
        <v>202455</v>
      </c>
      <c r="F213" s="1007"/>
      <c r="G213" s="1007"/>
      <c r="H213" s="1049"/>
      <c r="I213" s="1009"/>
      <c r="J213" s="1002"/>
      <c r="Z213" s="1047">
        <v>5</v>
      </c>
      <c r="AM213" s="1047">
        <v>10</v>
      </c>
      <c r="AN213" s="1047">
        <v>5</v>
      </c>
      <c r="AO213" s="1047">
        <v>5</v>
      </c>
      <c r="AU213" s="1047">
        <v>5</v>
      </c>
      <c r="BB213" s="1007"/>
      <c r="BJ213" s="1047">
        <v>5</v>
      </c>
      <c r="BY213" s="1047">
        <v>5</v>
      </c>
      <c r="DD213" s="1047">
        <v>5</v>
      </c>
      <c r="FT213" s="1047">
        <v>10</v>
      </c>
      <c r="FY213" s="1045"/>
      <c r="GP213" s="1047">
        <v>5</v>
      </c>
      <c r="HB213" s="1047">
        <v>5</v>
      </c>
    </row>
    <row r="214" spans="1:214" s="1047" customFormat="1">
      <c r="A214" s="1002"/>
      <c r="B214" s="1046" t="s">
        <v>221</v>
      </c>
      <c r="C214" s="1010" t="s">
        <v>1796</v>
      </c>
      <c r="D214" s="1010" t="s">
        <v>3351</v>
      </c>
      <c r="E214" s="1006">
        <v>319905.15999999997</v>
      </c>
      <c r="F214" s="1007"/>
      <c r="G214" s="1007"/>
      <c r="H214" s="1049"/>
      <c r="I214" s="1009"/>
      <c r="J214" s="1002"/>
      <c r="BB214" s="1007"/>
      <c r="DR214" s="1047">
        <v>10</v>
      </c>
      <c r="FY214" s="1045"/>
      <c r="GA214" s="1047">
        <v>5</v>
      </c>
    </row>
    <row r="215" spans="1:214" s="1047" customFormat="1">
      <c r="A215" s="1002"/>
      <c r="B215" s="1046" t="s">
        <v>222</v>
      </c>
      <c r="C215" s="1010" t="s">
        <v>1797</v>
      </c>
      <c r="D215" s="1010" t="s">
        <v>2846</v>
      </c>
      <c r="E215" s="1006">
        <v>46693.8</v>
      </c>
      <c r="F215" s="1007"/>
      <c r="G215" s="1007"/>
      <c r="H215" s="1049"/>
      <c r="I215" s="1009"/>
      <c r="J215" s="1002"/>
      <c r="BB215" s="1007"/>
      <c r="FY215" s="1045"/>
      <c r="GF215" s="1047">
        <v>10</v>
      </c>
    </row>
    <row r="216" spans="1:214" s="1047" customFormat="1">
      <c r="A216" s="1002"/>
      <c r="B216" s="1046" t="s">
        <v>223</v>
      </c>
      <c r="C216" s="1010" t="s">
        <v>1797</v>
      </c>
      <c r="D216" s="1010" t="s">
        <v>3401</v>
      </c>
      <c r="E216" s="1006">
        <v>38908.519999999997</v>
      </c>
      <c r="F216" s="1007"/>
      <c r="G216" s="1007"/>
      <c r="H216" s="1049"/>
      <c r="I216" s="1009"/>
      <c r="J216" s="1002"/>
      <c r="BB216" s="1007"/>
      <c r="FY216" s="1045"/>
      <c r="GF216" s="1047">
        <v>10</v>
      </c>
      <c r="GX216" s="1047">
        <v>5</v>
      </c>
    </row>
    <row r="217" spans="1:214" s="1047" customFormat="1">
      <c r="A217" s="1002"/>
      <c r="B217" s="1066" t="s">
        <v>224</v>
      </c>
      <c r="C217" s="1010" t="s">
        <v>1797</v>
      </c>
      <c r="D217" s="1010" t="s">
        <v>3392</v>
      </c>
      <c r="E217" s="1006">
        <v>112100</v>
      </c>
      <c r="F217" s="1007"/>
      <c r="G217" s="1007"/>
      <c r="H217" s="1049"/>
      <c r="I217" s="1009"/>
      <c r="J217" s="1002"/>
      <c r="AQ217" s="1047">
        <v>3</v>
      </c>
      <c r="BB217" s="1007"/>
      <c r="BG217" s="1047" t="s">
        <v>3402</v>
      </c>
      <c r="CP217" s="1047">
        <v>1</v>
      </c>
      <c r="DO217" s="1047">
        <v>2</v>
      </c>
      <c r="FR217" s="1047">
        <v>2</v>
      </c>
      <c r="FS217" s="1047">
        <v>5</v>
      </c>
      <c r="FY217" s="1045"/>
      <c r="GR217" s="1047">
        <v>2</v>
      </c>
      <c r="GX217" s="1047">
        <v>10</v>
      </c>
      <c r="GZ217" s="1047">
        <v>2</v>
      </c>
    </row>
    <row r="218" spans="1:214" s="1047" customFormat="1">
      <c r="A218" s="1002"/>
      <c r="B218" s="1066" t="s">
        <v>225</v>
      </c>
      <c r="C218" s="1010" t="s">
        <v>1797</v>
      </c>
      <c r="D218" s="1010" t="s">
        <v>3352</v>
      </c>
      <c r="E218" s="1006">
        <v>44600</v>
      </c>
      <c r="F218" s="1007"/>
      <c r="G218" s="1007"/>
      <c r="H218" s="1049"/>
      <c r="I218" s="1009"/>
      <c r="J218" s="1002"/>
      <c r="BB218" s="1007"/>
      <c r="FY218" s="1045"/>
    </row>
    <row r="219" spans="1:214" s="1007" customFormat="1">
      <c r="A219" s="1041"/>
      <c r="B219" s="1071" t="s">
        <v>227</v>
      </c>
      <c r="C219" s="1007" t="s">
        <v>304</v>
      </c>
      <c r="D219" s="1007" t="s">
        <v>3341</v>
      </c>
      <c r="E219" s="1043">
        <v>0</v>
      </c>
      <c r="H219" s="1044"/>
      <c r="I219" s="1009"/>
      <c r="J219" s="1041"/>
      <c r="FY219" s="1041"/>
    </row>
    <row r="220" spans="1:214" s="1007" customFormat="1">
      <c r="A220" s="1041"/>
      <c r="B220" s="1071" t="s">
        <v>227</v>
      </c>
      <c r="C220" s="1007" t="s">
        <v>304</v>
      </c>
      <c r="D220" s="1007" t="s">
        <v>3332</v>
      </c>
      <c r="E220" s="1043">
        <v>0</v>
      </c>
      <c r="H220" s="1044"/>
      <c r="I220" s="1009"/>
      <c r="J220" s="1041"/>
      <c r="FY220" s="1041"/>
    </row>
    <row r="221" spans="1:214" s="1047" customFormat="1">
      <c r="A221" s="1002"/>
      <c r="B221" s="1066" t="s">
        <v>228</v>
      </c>
      <c r="C221" s="1010" t="s">
        <v>1819</v>
      </c>
      <c r="D221" s="1010" t="s">
        <v>3403</v>
      </c>
      <c r="E221" s="1006">
        <v>125385</v>
      </c>
      <c r="F221" s="1007"/>
      <c r="G221" s="1007"/>
      <c r="H221" s="1049"/>
      <c r="I221" s="1009"/>
      <c r="J221" s="1002"/>
      <c r="AO221" s="1047">
        <v>5</v>
      </c>
      <c r="AX221" s="1047">
        <v>1</v>
      </c>
      <c r="BB221" s="1007"/>
      <c r="BC221" s="1047">
        <v>2</v>
      </c>
      <c r="BH221" s="1047">
        <v>2</v>
      </c>
      <c r="BJ221" s="1047">
        <v>2</v>
      </c>
      <c r="CJ221" s="1047">
        <v>2</v>
      </c>
      <c r="CQ221" s="1047">
        <v>5</v>
      </c>
      <c r="CV221" s="1047">
        <v>1</v>
      </c>
      <c r="DJ221" s="1047">
        <v>5</v>
      </c>
      <c r="EF221" s="1047">
        <v>1</v>
      </c>
      <c r="FA221" s="1047">
        <v>2</v>
      </c>
      <c r="FY221" s="1045"/>
      <c r="GF221" s="1047">
        <v>5</v>
      </c>
      <c r="GH221" s="1047">
        <v>3</v>
      </c>
      <c r="GJ221" s="1047">
        <v>1</v>
      </c>
      <c r="GV221" s="1047">
        <v>1</v>
      </c>
      <c r="GY221" s="1047">
        <v>5</v>
      </c>
    </row>
    <row r="222" spans="1:214" s="1047" customFormat="1">
      <c r="A222" s="1002"/>
      <c r="B222" s="1046" t="s">
        <v>229</v>
      </c>
      <c r="C222" s="1010" t="s">
        <v>1819</v>
      </c>
      <c r="D222" s="1010" t="s">
        <v>2846</v>
      </c>
      <c r="E222" s="1006">
        <v>59858</v>
      </c>
      <c r="F222" s="1007"/>
      <c r="G222" s="1007"/>
      <c r="H222" s="1049"/>
      <c r="I222" s="1009"/>
      <c r="J222" s="1002"/>
      <c r="BB222" s="1007"/>
      <c r="CN222" s="1047">
        <v>5</v>
      </c>
      <c r="DD222" s="1047">
        <v>4</v>
      </c>
      <c r="EP222" s="1047">
        <v>5</v>
      </c>
      <c r="FY222" s="1045"/>
    </row>
    <row r="223" spans="1:214" s="1047" customFormat="1">
      <c r="A223" s="1002"/>
      <c r="B223" s="1046" t="s">
        <v>230</v>
      </c>
      <c r="C223" s="1010" t="s">
        <v>1819</v>
      </c>
      <c r="D223" s="1010" t="s">
        <v>3401</v>
      </c>
      <c r="E223" s="1006">
        <v>31932.240000000002</v>
      </c>
      <c r="F223" s="1007"/>
      <c r="G223" s="1007"/>
      <c r="H223" s="1049"/>
      <c r="I223" s="1009"/>
      <c r="J223" s="1002"/>
      <c r="BB223" s="1007"/>
      <c r="FY223" s="1045"/>
    </row>
    <row r="224" spans="1:214" s="1047" customFormat="1">
      <c r="A224" s="1002"/>
      <c r="B224" s="1066" t="s">
        <v>231</v>
      </c>
      <c r="C224" s="1010" t="s">
        <v>1819</v>
      </c>
      <c r="D224" s="1010" t="s">
        <v>3382</v>
      </c>
      <c r="E224" s="1006">
        <v>76098</v>
      </c>
      <c r="F224" s="1007"/>
      <c r="G224" s="1007"/>
      <c r="H224" s="1049"/>
      <c r="I224" s="1009"/>
      <c r="J224" s="1002"/>
      <c r="BB224" s="1007"/>
      <c r="EU224" s="1047">
        <v>1</v>
      </c>
      <c r="FY224" s="1045"/>
      <c r="GP224" s="1047">
        <v>5</v>
      </c>
      <c r="HF224" s="1047">
        <v>5</v>
      </c>
    </row>
    <row r="225" spans="1:232" s="1047" customFormat="1">
      <c r="A225" s="1002"/>
      <c r="B225" s="1046" t="s">
        <v>232</v>
      </c>
      <c r="C225" s="1010" t="s">
        <v>1819</v>
      </c>
      <c r="D225" s="1010" t="s">
        <v>3341</v>
      </c>
      <c r="E225" s="1006">
        <v>174605</v>
      </c>
      <c r="F225" s="1007"/>
      <c r="G225" s="1007"/>
      <c r="H225" s="1049"/>
      <c r="I225" s="1009"/>
      <c r="J225" s="1002"/>
      <c r="BB225" s="1007"/>
      <c r="FY225" s="1045"/>
    </row>
    <row r="226" spans="1:232" s="1047" customFormat="1">
      <c r="A226" s="1002"/>
      <c r="B226" s="1066" t="s">
        <v>233</v>
      </c>
      <c r="C226" s="1010" t="s">
        <v>1819</v>
      </c>
      <c r="D226" s="1010" t="s">
        <v>3404</v>
      </c>
      <c r="E226" s="1006">
        <v>344055</v>
      </c>
      <c r="F226" s="1007"/>
      <c r="G226" s="1007"/>
      <c r="H226" s="1049"/>
      <c r="I226" s="1009"/>
      <c r="J226" s="1002"/>
      <c r="AE226" s="1047">
        <v>5</v>
      </c>
      <c r="AO226" s="1047">
        <v>5</v>
      </c>
      <c r="AU226" s="1047">
        <v>5</v>
      </c>
      <c r="AW226" s="1047">
        <v>5</v>
      </c>
      <c r="BB226" s="1007"/>
      <c r="BJ226" s="1047">
        <v>5</v>
      </c>
      <c r="BN226" s="1047">
        <v>5</v>
      </c>
      <c r="BV226" s="1047">
        <v>5</v>
      </c>
      <c r="BY226" s="1047">
        <v>5</v>
      </c>
      <c r="BZ226" s="1047">
        <v>5</v>
      </c>
      <c r="CC226" s="1047">
        <v>5</v>
      </c>
      <c r="CQ226" s="1047">
        <v>5</v>
      </c>
      <c r="CT226" s="1047">
        <v>1</v>
      </c>
      <c r="CU226" s="1047">
        <v>5</v>
      </c>
      <c r="CV226" s="1047">
        <v>5</v>
      </c>
      <c r="CW226" s="1047">
        <v>5</v>
      </c>
      <c r="CZ226" s="1047">
        <v>5</v>
      </c>
      <c r="DB226" s="1047">
        <v>5</v>
      </c>
      <c r="FH226" s="1047">
        <v>5</v>
      </c>
      <c r="FJ226" s="1047">
        <v>5</v>
      </c>
      <c r="FY226" s="1045"/>
      <c r="GF226" s="1047">
        <v>10</v>
      </c>
      <c r="GY226" s="1047">
        <v>10</v>
      </c>
      <c r="HX226" s="1047">
        <v>5</v>
      </c>
    </row>
    <row r="227" spans="1:232" s="1047" customFormat="1">
      <c r="A227" s="1002"/>
      <c r="B227" s="1066" t="s">
        <v>234</v>
      </c>
      <c r="C227" s="1010" t="s">
        <v>1852</v>
      </c>
      <c r="D227" s="1010" t="s">
        <v>3405</v>
      </c>
      <c r="E227" s="1006">
        <v>81020</v>
      </c>
      <c r="F227" s="1007"/>
      <c r="G227" s="1007"/>
      <c r="H227" s="1049"/>
      <c r="I227" s="1009"/>
      <c r="J227" s="1002"/>
      <c r="AE227" s="1047">
        <v>2</v>
      </c>
      <c r="BB227" s="1007"/>
      <c r="EA227" s="1047">
        <v>2</v>
      </c>
      <c r="FO227" s="1047">
        <v>5</v>
      </c>
      <c r="FQ227" s="1047">
        <v>2</v>
      </c>
      <c r="FY227" s="1045"/>
    </row>
    <row r="228" spans="1:232" s="1007" customFormat="1">
      <c r="A228" s="1041"/>
      <c r="B228" s="1071" t="s">
        <v>3406</v>
      </c>
      <c r="C228" s="1007" t="s">
        <v>304</v>
      </c>
      <c r="D228" s="1007" t="s">
        <v>3407</v>
      </c>
      <c r="E228" s="1043">
        <v>0</v>
      </c>
      <c r="H228" s="1044"/>
      <c r="I228" s="1009"/>
      <c r="J228" s="1041"/>
      <c r="FY228" s="1041"/>
    </row>
    <row r="229" spans="1:232" s="1047" customFormat="1">
      <c r="A229" s="1002"/>
      <c r="B229" s="1066" t="s">
        <v>236</v>
      </c>
      <c r="C229" s="1010" t="s">
        <v>1852</v>
      </c>
      <c r="D229" s="1010" t="s">
        <v>3327</v>
      </c>
      <c r="E229" s="1006">
        <v>670</v>
      </c>
      <c r="F229" s="1007"/>
      <c r="G229" s="1007"/>
      <c r="H229" s="1049"/>
      <c r="I229" s="1009"/>
      <c r="J229" s="1002"/>
      <c r="BB229" s="1007"/>
      <c r="FY229" s="1045"/>
    </row>
    <row r="230" spans="1:232" s="1047" customFormat="1">
      <c r="A230" s="1002"/>
      <c r="B230" s="1066" t="s">
        <v>237</v>
      </c>
      <c r="C230" s="1010" t="s">
        <v>1852</v>
      </c>
      <c r="D230" s="1010" t="s">
        <v>3332</v>
      </c>
      <c r="E230" s="1006">
        <v>273996.5</v>
      </c>
      <c r="F230" s="1007"/>
      <c r="G230" s="1007"/>
      <c r="H230" s="1049"/>
      <c r="I230" s="1009"/>
      <c r="J230" s="1002"/>
      <c r="BB230" s="1007"/>
      <c r="CW230" s="1047">
        <v>10</v>
      </c>
      <c r="FY230" s="1045"/>
      <c r="GY230" s="1047">
        <v>15</v>
      </c>
    </row>
    <row r="231" spans="1:232" s="1047" customFormat="1">
      <c r="A231" s="1002"/>
      <c r="B231" s="1066" t="s">
        <v>238</v>
      </c>
      <c r="C231" s="1010" t="s">
        <v>1852</v>
      </c>
      <c r="D231" s="1010" t="s">
        <v>3341</v>
      </c>
      <c r="E231" s="1006">
        <v>25000</v>
      </c>
      <c r="F231" s="1007"/>
      <c r="G231" s="1007"/>
      <c r="H231" s="1049"/>
      <c r="I231" s="1009"/>
      <c r="J231" s="1002"/>
      <c r="BB231" s="1007"/>
      <c r="FY231" s="1045"/>
    </row>
    <row r="232" spans="1:232" s="1047" customFormat="1">
      <c r="A232" s="1002"/>
      <c r="B232" s="1066" t="s">
        <v>239</v>
      </c>
      <c r="C232" s="1010" t="s">
        <v>1862</v>
      </c>
      <c r="D232" s="1010" t="s">
        <v>3363</v>
      </c>
      <c r="E232" s="1006">
        <v>9251.2000000000007</v>
      </c>
      <c r="F232" s="1007"/>
      <c r="G232" s="1007"/>
      <c r="H232" s="1049"/>
      <c r="I232" s="1009"/>
      <c r="J232" s="1002"/>
      <c r="BB232" s="1007"/>
      <c r="FY232" s="1045"/>
    </row>
    <row r="233" spans="1:232" s="1047" customFormat="1">
      <c r="A233" s="1002"/>
      <c r="B233" s="1066" t="s">
        <v>240</v>
      </c>
      <c r="C233" s="1010" t="s">
        <v>1862</v>
      </c>
      <c r="D233" s="1010" t="s">
        <v>3396</v>
      </c>
      <c r="E233" s="1006">
        <v>42742</v>
      </c>
      <c r="F233" s="1007" t="s">
        <v>1627</v>
      </c>
      <c r="G233" s="1007"/>
      <c r="H233" s="1049"/>
      <c r="I233" s="1009"/>
      <c r="J233" s="1002"/>
      <c r="BB233" s="1007"/>
      <c r="FY233" s="1045"/>
    </row>
    <row r="234" spans="1:232" s="1047" customFormat="1">
      <c r="A234" s="1002"/>
      <c r="B234" s="1046" t="s">
        <v>241</v>
      </c>
      <c r="C234" s="1010" t="s">
        <v>1878</v>
      </c>
      <c r="D234" s="1010" t="s">
        <v>2846</v>
      </c>
      <c r="E234" s="1006">
        <v>69292.039999999994</v>
      </c>
      <c r="F234" s="1007"/>
      <c r="G234" s="1007"/>
      <c r="H234" s="1049"/>
      <c r="I234" s="1009"/>
      <c r="J234" s="1002"/>
      <c r="BB234" s="1007"/>
      <c r="CE234" s="1047">
        <v>4</v>
      </c>
      <c r="DU234" s="1047">
        <v>5</v>
      </c>
      <c r="FY234" s="1045"/>
    </row>
    <row r="235" spans="1:232" s="1010" customFormat="1">
      <c r="A235" s="1002"/>
      <c r="B235" s="1066" t="s">
        <v>242</v>
      </c>
      <c r="C235" s="1010" t="s">
        <v>1878</v>
      </c>
      <c r="D235" s="1010" t="s">
        <v>3408</v>
      </c>
      <c r="E235" s="1006">
        <v>18200</v>
      </c>
      <c r="H235" s="1008"/>
      <c r="I235" s="1073"/>
      <c r="J235" s="1002"/>
      <c r="BV235" s="1010">
        <v>5</v>
      </c>
      <c r="DJ235" s="1010">
        <v>5</v>
      </c>
      <c r="FY235" s="1002"/>
    </row>
    <row r="236" spans="1:232" s="1047" customFormat="1">
      <c r="A236" s="1002"/>
      <c r="B236" s="1066" t="s">
        <v>243</v>
      </c>
      <c r="C236" s="1010" t="s">
        <v>1878</v>
      </c>
      <c r="D236" s="1010" t="s">
        <v>3409</v>
      </c>
      <c r="E236" s="1006">
        <v>56625</v>
      </c>
      <c r="F236" s="1007"/>
      <c r="G236" s="1007"/>
      <c r="H236" s="1049"/>
      <c r="I236" s="1009"/>
      <c r="J236" s="1002"/>
      <c r="BB236" s="1007"/>
      <c r="FY236" s="1045"/>
    </row>
    <row r="237" spans="1:232" s="1007" customFormat="1">
      <c r="A237" s="1041"/>
      <c r="B237" s="1071" t="s">
        <v>244</v>
      </c>
      <c r="C237" s="1007" t="s">
        <v>304</v>
      </c>
      <c r="D237" s="1007" t="s">
        <v>3410</v>
      </c>
      <c r="E237" s="1043">
        <v>0</v>
      </c>
      <c r="H237" s="1044"/>
      <c r="I237" s="1009"/>
      <c r="J237" s="1041"/>
      <c r="FY237" s="1041"/>
    </row>
    <row r="238" spans="1:232" s="1047" customFormat="1">
      <c r="A238" s="1002"/>
      <c r="B238" s="1046" t="s">
        <v>245</v>
      </c>
      <c r="C238" s="1010" t="s">
        <v>2043</v>
      </c>
      <c r="D238" s="1010" t="s">
        <v>3333</v>
      </c>
      <c r="E238" s="1006"/>
      <c r="F238" s="1007" t="s">
        <v>3411</v>
      </c>
      <c r="G238" s="1007"/>
      <c r="H238" s="1049"/>
      <c r="I238" s="1009"/>
      <c r="J238" s="1002"/>
      <c r="BB238" s="1007"/>
      <c r="FY238" s="1045"/>
    </row>
    <row r="239" spans="1:232" s="1007" customFormat="1">
      <c r="A239" s="1041"/>
      <c r="B239" s="1071" t="s">
        <v>237</v>
      </c>
      <c r="C239" s="1007" t="s">
        <v>304</v>
      </c>
      <c r="D239" s="1007" t="s">
        <v>3329</v>
      </c>
      <c r="E239" s="1043">
        <v>0</v>
      </c>
      <c r="H239" s="1044"/>
      <c r="I239" s="1009"/>
      <c r="J239" s="1041"/>
      <c r="FY239" s="1041"/>
    </row>
    <row r="240" spans="1:232" s="1010" customFormat="1">
      <c r="A240" s="1002"/>
      <c r="B240" s="1046" t="s">
        <v>247</v>
      </c>
      <c r="C240" s="1010" t="s">
        <v>2050</v>
      </c>
      <c r="D240" s="1010" t="s">
        <v>2846</v>
      </c>
      <c r="E240" s="1006">
        <v>68040.56</v>
      </c>
      <c r="H240" s="1008"/>
      <c r="I240" s="1009"/>
      <c r="J240" s="1002"/>
      <c r="CZ240" s="1010">
        <v>5</v>
      </c>
      <c r="FX240" s="1010">
        <v>2</v>
      </c>
      <c r="FY240" s="1002"/>
    </row>
    <row r="241" spans="1:232" s="1047" customFormat="1">
      <c r="A241" s="1002"/>
      <c r="B241" s="1066" t="s">
        <v>248</v>
      </c>
      <c r="C241" s="1010" t="s">
        <v>2050</v>
      </c>
      <c r="D241" s="1010" t="s">
        <v>3344</v>
      </c>
      <c r="E241" s="1006">
        <v>41900</v>
      </c>
      <c r="F241" s="1007"/>
      <c r="G241" s="1007"/>
      <c r="H241" s="1049"/>
      <c r="I241" s="1009"/>
      <c r="J241" s="1002"/>
      <c r="BB241" s="1007"/>
      <c r="FY241" s="1045"/>
    </row>
    <row r="242" spans="1:232" s="1047" customFormat="1">
      <c r="A242" s="1002"/>
      <c r="B242" s="1066" t="s">
        <v>249</v>
      </c>
      <c r="C242" s="1010" t="s">
        <v>2055</v>
      </c>
      <c r="D242" s="1010" t="s">
        <v>3341</v>
      </c>
      <c r="E242" s="1006">
        <v>51800</v>
      </c>
      <c r="F242" s="1007"/>
      <c r="G242" s="1007"/>
      <c r="H242" s="1049"/>
      <c r="I242" s="1009"/>
      <c r="J242" s="1002"/>
      <c r="BB242" s="1007"/>
      <c r="FY242" s="1045"/>
    </row>
    <row r="243" spans="1:232">
      <c r="A243" s="940"/>
      <c r="B243" s="1057" t="s">
        <v>3412</v>
      </c>
      <c r="C243" s="953" t="s">
        <v>2055</v>
      </c>
      <c r="D243" s="953" t="s">
        <v>3397</v>
      </c>
      <c r="E243" s="954">
        <v>58335</v>
      </c>
      <c r="O243" s="99"/>
      <c r="P243" s="99"/>
      <c r="T243" s="99"/>
      <c r="U243" s="99"/>
      <c r="X243" s="99"/>
      <c r="CH243" s="99"/>
      <c r="CW243" s="99"/>
      <c r="CX243" s="99"/>
      <c r="CY243" s="99"/>
      <c r="CZ243" s="99"/>
      <c r="DA243" s="99"/>
      <c r="DB243" s="99"/>
      <c r="DO243" s="99">
        <v>5</v>
      </c>
      <c r="DU243" s="99">
        <v>3</v>
      </c>
      <c r="DX243" s="99"/>
      <c r="DZ243" s="99"/>
      <c r="EM243" s="1074"/>
      <c r="EU243" s="99"/>
      <c r="FP243" s="99"/>
      <c r="GK243" s="99"/>
      <c r="GN243" s="99"/>
    </row>
    <row r="244" spans="1:232" s="1047" customFormat="1">
      <c r="A244" s="1002"/>
      <c r="B244" s="1066" t="s">
        <v>251</v>
      </c>
      <c r="C244" s="1010" t="s">
        <v>2055</v>
      </c>
      <c r="D244" s="1010" t="s">
        <v>3413</v>
      </c>
      <c r="E244" s="1006">
        <v>128600</v>
      </c>
      <c r="F244" s="1007"/>
      <c r="G244" s="1007"/>
      <c r="H244" s="1049"/>
      <c r="I244" s="1009"/>
      <c r="J244" s="1002"/>
      <c r="O244" s="1047">
        <v>1</v>
      </c>
      <c r="Z244" s="1047">
        <v>1</v>
      </c>
      <c r="AD244" s="1047">
        <v>4</v>
      </c>
      <c r="AM244" s="1047">
        <v>5</v>
      </c>
      <c r="AQ244" s="1047">
        <v>2</v>
      </c>
      <c r="BB244" s="1007"/>
      <c r="BH244" s="1047">
        <v>2</v>
      </c>
      <c r="BY244" s="1047">
        <v>5</v>
      </c>
      <c r="CC244" s="1047">
        <v>2</v>
      </c>
      <c r="DJ244" s="1047">
        <v>2</v>
      </c>
      <c r="DQ244" s="1047">
        <v>2</v>
      </c>
      <c r="DU244" s="1047">
        <v>5</v>
      </c>
      <c r="EQ244" s="1047">
        <v>2</v>
      </c>
      <c r="FM244" s="1047">
        <v>2</v>
      </c>
      <c r="FY244" s="1045"/>
      <c r="GH244" s="1047">
        <v>2</v>
      </c>
    </row>
    <row r="245" spans="1:232" s="1047" customFormat="1">
      <c r="A245" s="1002"/>
      <c r="B245" s="1066" t="s">
        <v>252</v>
      </c>
      <c r="C245" s="1010" t="s">
        <v>2074</v>
      </c>
      <c r="D245" s="1010" t="s">
        <v>2846</v>
      </c>
      <c r="E245" s="1006">
        <v>78881.179999999993</v>
      </c>
      <c r="F245" s="1007"/>
      <c r="G245" s="1007"/>
      <c r="H245" s="1049"/>
      <c r="I245" s="1009"/>
      <c r="J245" s="1002"/>
      <c r="BB245" s="1007"/>
      <c r="BZ245" s="1047">
        <v>5</v>
      </c>
      <c r="CJ245" s="1047">
        <v>5</v>
      </c>
      <c r="DF245" s="1047">
        <v>10</v>
      </c>
      <c r="FA245" s="1047">
        <v>5</v>
      </c>
      <c r="FY245" s="1045"/>
      <c r="GJ245" s="1047">
        <v>5</v>
      </c>
    </row>
    <row r="246" spans="1:232" s="1047" customFormat="1">
      <c r="A246" s="1002"/>
      <c r="B246" s="1066" t="s">
        <v>253</v>
      </c>
      <c r="C246" s="1010" t="s">
        <v>2074</v>
      </c>
      <c r="D246" s="1010" t="s">
        <v>3333</v>
      </c>
      <c r="E246" s="1006">
        <v>4328.5</v>
      </c>
      <c r="F246" s="1007"/>
      <c r="G246" s="1007"/>
      <c r="H246" s="1049"/>
      <c r="I246" s="1009"/>
      <c r="J246" s="1002"/>
      <c r="BB246" s="1007"/>
      <c r="FY246" s="1045"/>
    </row>
    <row r="247" spans="1:232" s="1047" customFormat="1">
      <c r="A247" s="1002"/>
      <c r="B247" s="1066" t="s">
        <v>253</v>
      </c>
      <c r="C247" s="1010" t="s">
        <v>2074</v>
      </c>
      <c r="D247" s="1010" t="s">
        <v>3352</v>
      </c>
      <c r="E247" s="1006">
        <v>46954</v>
      </c>
      <c r="F247" s="1007"/>
      <c r="G247" s="1007"/>
      <c r="H247" s="1049"/>
      <c r="I247" s="1009"/>
      <c r="J247" s="1002"/>
      <c r="BB247" s="1007"/>
      <c r="CN247" s="1047">
        <v>5</v>
      </c>
      <c r="FY247" s="1045"/>
    </row>
    <row r="248" spans="1:232" s="1047" customFormat="1">
      <c r="A248" s="1002"/>
      <c r="B248" s="1066" t="s">
        <v>254</v>
      </c>
      <c r="C248" s="1010" t="s">
        <v>1682</v>
      </c>
      <c r="D248" s="1010" t="s">
        <v>3333</v>
      </c>
      <c r="E248" s="1006">
        <v>189500</v>
      </c>
      <c r="F248" s="1007"/>
      <c r="G248" s="1007"/>
      <c r="H248" s="1049"/>
      <c r="I248" s="1009"/>
      <c r="J248" s="1002"/>
      <c r="BB248" s="1007"/>
      <c r="FY248" s="1045"/>
    </row>
    <row r="249" spans="1:232" s="1047" customFormat="1">
      <c r="A249" s="1002"/>
      <c r="B249" s="1066" t="s">
        <v>255</v>
      </c>
      <c r="C249" s="1010" t="s">
        <v>2074</v>
      </c>
      <c r="D249" s="1010" t="s">
        <v>3332</v>
      </c>
      <c r="E249" s="1006">
        <v>83353.899999999994</v>
      </c>
      <c r="F249" s="1007"/>
      <c r="G249" s="1007"/>
      <c r="H249" s="1049"/>
      <c r="I249" s="1009"/>
      <c r="J249" s="1002"/>
      <c r="BB249" s="1007"/>
      <c r="FY249" s="1045"/>
      <c r="HX249" s="1047">
        <v>4</v>
      </c>
    </row>
    <row r="250" spans="1:232" s="1047" customFormat="1">
      <c r="A250" s="1002"/>
      <c r="B250" s="1066" t="s">
        <v>256</v>
      </c>
      <c r="C250" s="1010" t="s">
        <v>2074</v>
      </c>
      <c r="D250" s="1010" t="s">
        <v>3414</v>
      </c>
      <c r="E250" s="1006">
        <v>31875</v>
      </c>
      <c r="F250" s="1007"/>
      <c r="G250" s="1007"/>
      <c r="H250" s="1049"/>
      <c r="I250" s="1009"/>
      <c r="J250" s="1002"/>
      <c r="BB250" s="1007"/>
      <c r="CJ250" s="1047">
        <v>5</v>
      </c>
      <c r="DD250" s="1047">
        <v>5</v>
      </c>
      <c r="DH250" s="1047">
        <v>5</v>
      </c>
      <c r="FY250" s="1045"/>
    </row>
    <row r="251" spans="1:232" s="1047" customFormat="1">
      <c r="A251" s="1002"/>
      <c r="B251" s="1066" t="s">
        <v>257</v>
      </c>
      <c r="C251" s="1010" t="s">
        <v>2074</v>
      </c>
      <c r="D251" s="1010" t="s">
        <v>3321</v>
      </c>
      <c r="E251" s="1006">
        <v>187675</v>
      </c>
      <c r="F251" s="1007"/>
      <c r="G251" s="1007"/>
      <c r="H251" s="1049"/>
      <c r="I251" s="1009"/>
      <c r="J251" s="1002"/>
      <c r="AE251" s="1047">
        <v>5</v>
      </c>
      <c r="AM251" s="1047">
        <v>5</v>
      </c>
      <c r="AU251" s="1047">
        <v>5</v>
      </c>
      <c r="BB251" s="1007"/>
      <c r="BR251" s="1047">
        <v>10</v>
      </c>
      <c r="BV251" s="1047">
        <v>5</v>
      </c>
      <c r="BY251" s="1047">
        <v>5</v>
      </c>
      <c r="CC251" s="1047">
        <v>5</v>
      </c>
      <c r="CN251" s="1047">
        <v>10</v>
      </c>
      <c r="DH251" s="1047">
        <v>5</v>
      </c>
      <c r="FT251" s="1047">
        <v>5</v>
      </c>
      <c r="FY251" s="1045"/>
      <c r="GF251" s="1047">
        <v>5</v>
      </c>
      <c r="GX251" s="1047">
        <v>5</v>
      </c>
      <c r="GY251" s="1047">
        <v>10</v>
      </c>
      <c r="GZ251" s="1047">
        <v>5</v>
      </c>
      <c r="HB251" s="1047">
        <v>5</v>
      </c>
    </row>
    <row r="252" spans="1:232" s="1047" customFormat="1">
      <c r="A252" s="1002"/>
      <c r="B252" s="1066" t="s">
        <v>258</v>
      </c>
      <c r="C252" s="1010" t="s">
        <v>2074</v>
      </c>
      <c r="D252" s="1010" t="s">
        <v>3321</v>
      </c>
      <c r="E252" s="1006">
        <v>130120</v>
      </c>
      <c r="F252" s="1007"/>
      <c r="G252" s="1007"/>
      <c r="H252" s="1049"/>
      <c r="I252" s="1009"/>
      <c r="J252" s="1002"/>
      <c r="BB252" s="1007"/>
      <c r="FY252" s="1045"/>
    </row>
    <row r="253" spans="1:232" s="1047" customFormat="1">
      <c r="A253" s="1002"/>
      <c r="B253" s="1066" t="s">
        <v>259</v>
      </c>
      <c r="C253" s="1010" t="s">
        <v>2074</v>
      </c>
      <c r="D253" s="1010" t="s">
        <v>3363</v>
      </c>
      <c r="E253" s="1006">
        <v>40592</v>
      </c>
      <c r="F253" s="1007"/>
      <c r="G253" s="1007"/>
      <c r="H253" s="1049"/>
      <c r="I253" s="1009"/>
      <c r="J253" s="1002"/>
      <c r="BB253" s="1007"/>
      <c r="FY253" s="1045"/>
    </row>
    <row r="254" spans="1:232" s="1047" customFormat="1">
      <c r="A254" s="1002"/>
      <c r="B254" s="1066" t="s">
        <v>260</v>
      </c>
      <c r="C254" s="1010" t="s">
        <v>2086</v>
      </c>
      <c r="D254" s="1010" t="s">
        <v>2975</v>
      </c>
      <c r="E254" s="1006">
        <v>242357.34</v>
      </c>
      <c r="F254" s="1007"/>
      <c r="G254" s="1007"/>
      <c r="H254" s="1049"/>
      <c r="I254" s="1009"/>
      <c r="J254" s="1002"/>
      <c r="AM254" s="1047">
        <v>5</v>
      </c>
      <c r="BB254" s="1007"/>
      <c r="BY254" s="1047">
        <v>5</v>
      </c>
      <c r="EC254" s="1047">
        <v>7</v>
      </c>
      <c r="EE254" s="1047">
        <v>5</v>
      </c>
      <c r="FR254" s="1047">
        <v>2</v>
      </c>
      <c r="FY254" s="1045"/>
      <c r="GG254" s="1047">
        <v>5</v>
      </c>
      <c r="GT254" s="1047">
        <v>10</v>
      </c>
      <c r="HA254" s="1047">
        <v>5</v>
      </c>
    </row>
    <row r="255" spans="1:232" s="1047" customFormat="1">
      <c r="A255" s="1002"/>
      <c r="B255" s="1066" t="s">
        <v>261</v>
      </c>
      <c r="C255" s="1010" t="s">
        <v>2086</v>
      </c>
      <c r="D255" s="1010" t="s">
        <v>3321</v>
      </c>
      <c r="E255" s="1006">
        <v>39375</v>
      </c>
      <c r="F255" s="1007"/>
      <c r="G255" s="1007"/>
      <c r="H255" s="1049"/>
      <c r="I255" s="1009"/>
      <c r="J255" s="1002"/>
      <c r="O255" s="1047">
        <v>5</v>
      </c>
      <c r="AM255" s="1047">
        <v>10</v>
      </c>
      <c r="BB255" s="1007"/>
      <c r="FY255" s="1045"/>
      <c r="GF255" s="1047">
        <v>5</v>
      </c>
    </row>
    <row r="256" spans="1:232" s="1047" customFormat="1">
      <c r="A256" s="1002"/>
      <c r="B256" s="1066" t="s">
        <v>262</v>
      </c>
      <c r="C256" s="1010" t="s">
        <v>2086</v>
      </c>
      <c r="D256" s="1010" t="s">
        <v>3321</v>
      </c>
      <c r="E256" s="1006">
        <v>122350</v>
      </c>
      <c r="F256" s="1007"/>
      <c r="G256" s="1007"/>
      <c r="H256" s="1049"/>
      <c r="I256" s="1009"/>
      <c r="J256" s="1002"/>
      <c r="AV256" s="1047">
        <v>5</v>
      </c>
      <c r="BB256" s="1007"/>
      <c r="CC256" s="1047">
        <v>5</v>
      </c>
      <c r="CE256" s="1047">
        <v>5</v>
      </c>
      <c r="CZ256" s="1047">
        <v>5</v>
      </c>
      <c r="FL256" s="1047">
        <v>5</v>
      </c>
      <c r="FY256" s="1045"/>
      <c r="GU256" s="1047">
        <v>5</v>
      </c>
      <c r="GZ256" s="1047">
        <v>5</v>
      </c>
    </row>
    <row r="257" spans="1:209" s="1047" customFormat="1">
      <c r="A257" s="1002"/>
      <c r="B257" s="1066" t="s">
        <v>263</v>
      </c>
      <c r="C257" s="1010" t="s">
        <v>2086</v>
      </c>
      <c r="D257" s="1010" t="s">
        <v>3364</v>
      </c>
      <c r="E257" s="1006">
        <v>19500</v>
      </c>
      <c r="F257" s="1007"/>
      <c r="G257" s="1007"/>
      <c r="H257" s="1049"/>
      <c r="I257" s="1009"/>
      <c r="J257" s="1002"/>
      <c r="BB257" s="1007"/>
      <c r="FY257" s="1045"/>
    </row>
    <row r="258" spans="1:209" s="1047" customFormat="1">
      <c r="A258" s="1002"/>
      <c r="B258" s="1066" t="s">
        <v>264</v>
      </c>
      <c r="C258" s="1010" t="s">
        <v>2086</v>
      </c>
      <c r="D258" s="1010" t="s">
        <v>3415</v>
      </c>
      <c r="E258" s="1006">
        <v>128065</v>
      </c>
      <c r="F258" s="1007"/>
      <c r="G258" s="1007"/>
      <c r="H258" s="1049"/>
      <c r="I258" s="1009"/>
      <c r="J258" s="1002"/>
      <c r="AM258" s="1047">
        <v>20</v>
      </c>
      <c r="BB258" s="1007"/>
      <c r="DO258" s="1047">
        <v>10</v>
      </c>
      <c r="FY258" s="1045"/>
      <c r="GF258" s="1047">
        <v>20</v>
      </c>
      <c r="GY258" s="1047">
        <v>15</v>
      </c>
    </row>
    <row r="259" spans="1:209" s="1010" customFormat="1">
      <c r="A259" s="1002"/>
      <c r="B259" s="1066" t="s">
        <v>265</v>
      </c>
      <c r="C259" s="1010" t="s">
        <v>2086</v>
      </c>
      <c r="D259" s="1010" t="s">
        <v>3416</v>
      </c>
      <c r="E259" s="1006">
        <v>9024.9599999999991</v>
      </c>
      <c r="H259" s="1008"/>
      <c r="I259" s="1073"/>
      <c r="J259" s="1002"/>
      <c r="FY259" s="1002"/>
    </row>
    <row r="260" spans="1:209" s="1010" customFormat="1">
      <c r="A260" s="1002"/>
      <c r="B260" s="1066" t="s">
        <v>266</v>
      </c>
      <c r="C260" s="1010" t="s">
        <v>2086</v>
      </c>
      <c r="D260" s="1010" t="s">
        <v>2846</v>
      </c>
      <c r="E260" s="1006">
        <v>66880.539999999994</v>
      </c>
      <c r="H260" s="1008"/>
      <c r="I260" s="1073"/>
      <c r="J260" s="1002"/>
      <c r="FY260" s="1002"/>
    </row>
    <row r="261" spans="1:209" s="1010" customFormat="1">
      <c r="A261" s="1002"/>
      <c r="B261" s="1066" t="s">
        <v>267</v>
      </c>
      <c r="C261" s="1010" t="s">
        <v>2093</v>
      </c>
      <c r="D261" s="1010" t="s">
        <v>3416</v>
      </c>
      <c r="E261" s="1006">
        <v>75332.92</v>
      </c>
      <c r="H261" s="1008"/>
      <c r="I261" s="1073"/>
      <c r="J261" s="1002"/>
      <c r="FA261" s="1010">
        <v>5</v>
      </c>
      <c r="FY261" s="1002"/>
    </row>
    <row r="262" spans="1:209" s="1010" customFormat="1">
      <c r="A262" s="1002"/>
      <c r="B262" s="1066" t="s">
        <v>2094</v>
      </c>
      <c r="C262" s="1010" t="s">
        <v>2093</v>
      </c>
      <c r="D262" s="1010" t="s">
        <v>3417</v>
      </c>
      <c r="E262" s="1006">
        <v>175590.18</v>
      </c>
      <c r="H262" s="1008"/>
      <c r="I262" s="1073"/>
      <c r="J262" s="1002"/>
      <c r="AB262" s="1010">
        <v>3</v>
      </c>
      <c r="AC262" s="1010">
        <v>2</v>
      </c>
      <c r="AM262" s="1010">
        <v>10</v>
      </c>
      <c r="AO262" s="1010">
        <v>3</v>
      </c>
      <c r="BK262" s="1010">
        <v>2</v>
      </c>
      <c r="BR262" s="1010">
        <v>2</v>
      </c>
      <c r="DZ262" s="1010">
        <v>5</v>
      </c>
      <c r="EO262" s="1010">
        <v>5</v>
      </c>
      <c r="FO262" s="1010">
        <v>2</v>
      </c>
      <c r="FY262" s="1002"/>
    </row>
    <row r="263" spans="1:209" s="1010" customFormat="1">
      <c r="A263" s="1002"/>
      <c r="B263" s="1066" t="s">
        <v>2098</v>
      </c>
      <c r="C263" s="1010" t="s">
        <v>2093</v>
      </c>
      <c r="D263" s="1010" t="s">
        <v>2846</v>
      </c>
      <c r="E263" s="1006">
        <v>26206.32</v>
      </c>
      <c r="H263" s="1008"/>
      <c r="I263" s="1073"/>
      <c r="J263" s="1002"/>
      <c r="FY263" s="1002"/>
      <c r="GY263" s="1010">
        <v>10</v>
      </c>
    </row>
    <row r="264" spans="1:209" s="1010" customFormat="1">
      <c r="A264" s="1002"/>
      <c r="B264" s="1066" t="s">
        <v>2099</v>
      </c>
      <c r="C264" s="1010" t="s">
        <v>2093</v>
      </c>
      <c r="D264" s="1010" t="s">
        <v>3341</v>
      </c>
      <c r="E264" s="1006">
        <v>137195</v>
      </c>
      <c r="H264" s="1008"/>
      <c r="I264" s="1073"/>
      <c r="J264" s="1002"/>
      <c r="BA264" s="1010">
        <v>10</v>
      </c>
      <c r="DJ264" s="1010">
        <v>15</v>
      </c>
      <c r="FY264" s="1002"/>
      <c r="GM264" s="1010">
        <v>5</v>
      </c>
    </row>
    <row r="265" spans="1:209" s="1010" customFormat="1">
      <c r="A265" s="1002"/>
      <c r="B265" s="1066" t="s">
        <v>2111</v>
      </c>
      <c r="C265" s="1010" t="s">
        <v>2093</v>
      </c>
      <c r="D265" s="1010" t="s">
        <v>3418</v>
      </c>
      <c r="E265" s="1006">
        <v>4850</v>
      </c>
      <c r="H265" s="1008"/>
      <c r="I265" s="1073"/>
      <c r="J265" s="1002"/>
      <c r="FY265" s="1002"/>
    </row>
    <row r="266" spans="1:209" s="1010" customFormat="1">
      <c r="A266" s="1002"/>
      <c r="B266" s="1066" t="s">
        <v>2122</v>
      </c>
      <c r="C266" s="1010" t="s">
        <v>2093</v>
      </c>
      <c r="D266" s="1010" t="s">
        <v>3327</v>
      </c>
      <c r="E266" s="1006">
        <v>13380</v>
      </c>
      <c r="H266" s="1008"/>
      <c r="I266" s="1073"/>
      <c r="J266" s="1002"/>
      <c r="FY266" s="1002"/>
      <c r="GX266" s="1010">
        <v>1</v>
      </c>
    </row>
    <row r="267" spans="1:209" s="1010" customFormat="1">
      <c r="A267" s="1002"/>
      <c r="B267" s="1066" t="s">
        <v>2126</v>
      </c>
      <c r="C267" s="1010" t="s">
        <v>2127</v>
      </c>
      <c r="D267" s="1010" t="s">
        <v>3332</v>
      </c>
      <c r="E267" s="1006">
        <v>49989.24</v>
      </c>
      <c r="H267" s="1008"/>
      <c r="I267" s="1073"/>
      <c r="J267" s="1002"/>
      <c r="W267" s="1010">
        <v>2</v>
      </c>
      <c r="BZ267" s="1010">
        <v>10</v>
      </c>
      <c r="DF267" s="1010">
        <v>5</v>
      </c>
      <c r="DJ267" s="1010">
        <v>5</v>
      </c>
      <c r="FY267" s="1002"/>
    </row>
    <row r="268" spans="1:209" s="1047" customFormat="1">
      <c r="A268" s="1002"/>
      <c r="B268" s="1066" t="s">
        <v>2128</v>
      </c>
      <c r="C268" s="1010" t="s">
        <v>2127</v>
      </c>
      <c r="D268" s="1010" t="s">
        <v>3341</v>
      </c>
      <c r="E268" s="1006">
        <v>26050</v>
      </c>
      <c r="F268" s="1007"/>
      <c r="G268" s="1007"/>
      <c r="H268" s="1049"/>
      <c r="I268" s="1009"/>
      <c r="J268" s="1002"/>
      <c r="BB268" s="1007"/>
      <c r="FY268" s="1045"/>
    </row>
    <row r="269" spans="1:209" s="1047" customFormat="1">
      <c r="A269" s="1002"/>
      <c r="B269" s="1066" t="s">
        <v>2129</v>
      </c>
      <c r="C269" s="1010" t="s">
        <v>2127</v>
      </c>
      <c r="D269" s="1010" t="s">
        <v>2846</v>
      </c>
      <c r="E269" s="1006">
        <v>16484.16</v>
      </c>
      <c r="F269" s="1007"/>
      <c r="G269" s="1007"/>
      <c r="H269" s="1049"/>
      <c r="I269" s="1009"/>
      <c r="J269" s="1002"/>
      <c r="BB269" s="1007"/>
      <c r="CQ269" s="1047">
        <v>5</v>
      </c>
      <c r="FY269" s="1045"/>
    </row>
    <row r="270" spans="1:209" s="1047" customFormat="1">
      <c r="A270" s="1002"/>
      <c r="B270" s="1066" t="s">
        <v>2130</v>
      </c>
      <c r="C270" s="1010" t="s">
        <v>2127</v>
      </c>
      <c r="D270" s="1010" t="s">
        <v>3363</v>
      </c>
      <c r="E270" s="1006">
        <v>25694.5</v>
      </c>
      <c r="F270" s="1007"/>
      <c r="G270" s="1007"/>
      <c r="H270" s="1049"/>
      <c r="I270" s="1009"/>
      <c r="J270" s="1002"/>
      <c r="BB270" s="1007"/>
      <c r="FY270" s="1045"/>
    </row>
    <row r="271" spans="1:209" s="1047" customFormat="1">
      <c r="A271" s="1002"/>
      <c r="B271" s="1066" t="s">
        <v>2132</v>
      </c>
      <c r="C271" s="1010" t="s">
        <v>3419</v>
      </c>
      <c r="D271" s="1010" t="s">
        <v>3420</v>
      </c>
      <c r="E271" s="1006">
        <v>111928</v>
      </c>
      <c r="F271" s="1007"/>
      <c r="G271" s="1007"/>
      <c r="H271" s="1049"/>
      <c r="I271" s="1009"/>
      <c r="J271" s="1002"/>
      <c r="BB271" s="1007"/>
      <c r="CK271" s="1047">
        <v>5</v>
      </c>
      <c r="FY271" s="1045"/>
    </row>
    <row r="272" spans="1:209">
      <c r="A272" s="940"/>
      <c r="B272" s="1057" t="s">
        <v>3421</v>
      </c>
      <c r="C272" s="953"/>
      <c r="D272" s="953" t="s">
        <v>3422</v>
      </c>
      <c r="E272" s="954">
        <v>171685</v>
      </c>
      <c r="O272" s="99"/>
      <c r="P272" s="99"/>
      <c r="T272" s="99"/>
      <c r="U272" s="99"/>
      <c r="X272" s="99"/>
      <c r="AK272" s="99">
        <v>2</v>
      </c>
      <c r="AV272" s="99">
        <v>2</v>
      </c>
      <c r="BQ272" s="99">
        <v>3</v>
      </c>
      <c r="BY272" s="99">
        <v>10</v>
      </c>
      <c r="CH272" s="99"/>
      <c r="CW272" s="99"/>
      <c r="CX272" s="99"/>
      <c r="CY272" s="99"/>
      <c r="CZ272" s="99"/>
      <c r="DA272" s="99"/>
      <c r="DB272" s="99"/>
      <c r="DG272" s="99">
        <v>2</v>
      </c>
      <c r="DI272" s="99">
        <v>2</v>
      </c>
      <c r="DN272" s="99">
        <v>1</v>
      </c>
      <c r="DX272" s="99"/>
      <c r="DZ272" s="99"/>
      <c r="EC272" s="99">
        <v>2</v>
      </c>
      <c r="EM272" s="1074"/>
      <c r="EP272" s="99">
        <v>2</v>
      </c>
      <c r="EU272" s="99"/>
      <c r="FP272" s="99"/>
      <c r="GK272" s="99"/>
      <c r="GN272" s="99"/>
      <c r="HA272" s="99">
        <v>2</v>
      </c>
    </row>
    <row r="273" spans="1:233" s="1047" customFormat="1">
      <c r="A273" s="1002"/>
      <c r="B273" s="1066" t="s">
        <v>2149</v>
      </c>
      <c r="C273" s="1010" t="s">
        <v>2150</v>
      </c>
      <c r="D273" s="1010" t="s">
        <v>2846</v>
      </c>
      <c r="E273" s="1006">
        <v>108643.48</v>
      </c>
      <c r="F273" s="1007"/>
      <c r="G273" s="1007"/>
      <c r="H273" s="1049"/>
      <c r="I273" s="1009"/>
      <c r="J273" s="1002"/>
      <c r="BB273" s="1007"/>
      <c r="DL273" s="1047">
        <v>10</v>
      </c>
      <c r="FY273" s="1045"/>
      <c r="GF273" s="1047">
        <v>10</v>
      </c>
    </row>
    <row r="274" spans="1:233" s="1047" customFormat="1">
      <c r="A274" s="1002"/>
      <c r="B274" s="1066" t="s">
        <v>2153</v>
      </c>
      <c r="C274" s="1010" t="s">
        <v>2150</v>
      </c>
      <c r="D274" s="1010" t="s">
        <v>3341</v>
      </c>
      <c r="E274" s="1006">
        <v>38800</v>
      </c>
      <c r="F274" s="1007"/>
      <c r="G274" s="1007"/>
      <c r="H274" s="1049"/>
      <c r="I274" s="1009"/>
      <c r="J274" s="1002"/>
      <c r="BB274" s="1007"/>
      <c r="FR274" s="1047">
        <v>2</v>
      </c>
      <c r="FY274" s="1045"/>
      <c r="GT274" s="1047">
        <v>10</v>
      </c>
    </row>
    <row r="275" spans="1:233" s="1010" customFormat="1">
      <c r="A275" s="1002"/>
      <c r="B275" s="1066" t="s">
        <v>2155</v>
      </c>
      <c r="C275" s="1010" t="s">
        <v>2150</v>
      </c>
      <c r="D275" s="1010" t="s">
        <v>3401</v>
      </c>
      <c r="E275" s="1006">
        <v>64850.3</v>
      </c>
      <c r="H275" s="1008"/>
      <c r="I275" s="1073"/>
      <c r="J275" s="1002"/>
      <c r="DF275" s="1010">
        <v>5</v>
      </c>
      <c r="FY275" s="1002"/>
      <c r="GY275" s="1010">
        <v>10</v>
      </c>
    </row>
    <row r="276" spans="1:233" s="1007" customFormat="1">
      <c r="A276" s="1041"/>
      <c r="B276" s="1071" t="s">
        <v>2158</v>
      </c>
      <c r="C276" s="1007" t="s">
        <v>304</v>
      </c>
      <c r="D276" s="1007" t="s">
        <v>3423</v>
      </c>
      <c r="E276" s="1043">
        <v>0</v>
      </c>
      <c r="H276" s="1044"/>
      <c r="I276" s="1009"/>
      <c r="J276" s="1041"/>
      <c r="FY276" s="1041"/>
    </row>
    <row r="277" spans="1:233" s="1047" customFormat="1">
      <c r="A277" s="1002"/>
      <c r="B277" s="1066" t="s">
        <v>2160</v>
      </c>
      <c r="C277" s="1010" t="s">
        <v>2150</v>
      </c>
      <c r="D277" s="1010" t="s">
        <v>3360</v>
      </c>
      <c r="E277" s="1006">
        <v>37735</v>
      </c>
      <c r="F277" s="1007"/>
      <c r="G277" s="1007"/>
      <c r="H277" s="1049"/>
      <c r="I277" s="1009"/>
      <c r="J277" s="1002"/>
      <c r="BB277" s="1007"/>
      <c r="FY277" s="1045"/>
    </row>
    <row r="278" spans="1:233" s="1047" customFormat="1">
      <c r="A278" s="1002"/>
      <c r="B278" s="1066" t="s">
        <v>2164</v>
      </c>
      <c r="C278" s="1010" t="s">
        <v>2150</v>
      </c>
      <c r="D278" s="1010" t="s">
        <v>3378</v>
      </c>
      <c r="E278" s="1006">
        <v>117000</v>
      </c>
      <c r="F278" s="1007"/>
      <c r="G278" s="1007"/>
      <c r="H278" s="1049"/>
      <c r="I278" s="1009"/>
      <c r="J278" s="1002"/>
      <c r="AM278" s="1047">
        <v>10</v>
      </c>
      <c r="BB278" s="1007"/>
      <c r="BY278" s="1047">
        <v>5</v>
      </c>
      <c r="DR278" s="1047">
        <v>3</v>
      </c>
      <c r="DU278" s="1047">
        <v>3</v>
      </c>
      <c r="EO278" s="1047">
        <v>3</v>
      </c>
      <c r="FR278" s="1047">
        <v>3</v>
      </c>
      <c r="FS278" s="1047">
        <v>3</v>
      </c>
      <c r="FT278" s="1047">
        <v>10</v>
      </c>
      <c r="FY278" s="1045"/>
      <c r="GA278" s="1047">
        <v>3</v>
      </c>
      <c r="GT278" s="1047">
        <v>3</v>
      </c>
      <c r="GX278" s="1047">
        <v>5</v>
      </c>
    </row>
    <row r="279" spans="1:233" s="1047" customFormat="1">
      <c r="A279" s="1002"/>
      <c r="B279" s="1066" t="s">
        <v>2165</v>
      </c>
      <c r="C279" s="1010" t="s">
        <v>2166</v>
      </c>
      <c r="D279" s="1010" t="s">
        <v>2846</v>
      </c>
      <c r="E279" s="1006">
        <v>29189.919999999998</v>
      </c>
      <c r="F279" s="1007"/>
      <c r="G279" s="1007"/>
      <c r="H279" s="1049"/>
      <c r="I279" s="1009"/>
      <c r="J279" s="1002"/>
      <c r="BB279" s="1007"/>
      <c r="FY279" s="1045"/>
    </row>
    <row r="280" spans="1:233" s="1047" customFormat="1">
      <c r="A280" s="1002"/>
      <c r="B280" s="1066" t="s">
        <v>2169</v>
      </c>
      <c r="C280" s="1010" t="s">
        <v>2166</v>
      </c>
      <c r="D280" s="1010" t="s">
        <v>3332</v>
      </c>
      <c r="E280" s="1006">
        <v>247755.8</v>
      </c>
      <c r="F280" s="1007"/>
      <c r="G280" s="1007"/>
      <c r="H280" s="1049"/>
      <c r="I280" s="1009"/>
      <c r="J280" s="1002"/>
      <c r="BB280" s="1007"/>
      <c r="DF280" s="1047">
        <v>5</v>
      </c>
      <c r="DJ280" s="1047">
        <v>20</v>
      </c>
      <c r="FW280" s="1047">
        <v>5</v>
      </c>
      <c r="FY280" s="1045"/>
    </row>
    <row r="281" spans="1:233" s="1047" customFormat="1">
      <c r="A281" s="1002"/>
      <c r="B281" s="1066" t="s">
        <v>2178</v>
      </c>
      <c r="C281" s="1010" t="s">
        <v>3424</v>
      </c>
      <c r="D281" s="1010" t="s">
        <v>3425</v>
      </c>
      <c r="E281" s="1006">
        <v>30500</v>
      </c>
      <c r="F281" s="1007"/>
      <c r="G281" s="1007"/>
      <c r="H281" s="1049"/>
      <c r="I281" s="1009"/>
      <c r="J281" s="1002"/>
      <c r="BB281" s="1007"/>
      <c r="FY281" s="1045"/>
    </row>
    <row r="282" spans="1:233" s="1047" customFormat="1">
      <c r="A282" s="1002"/>
      <c r="B282" s="1066" t="s">
        <v>2181</v>
      </c>
      <c r="C282" s="1010" t="s">
        <v>3424</v>
      </c>
      <c r="D282" s="1010" t="s">
        <v>3425</v>
      </c>
      <c r="E282" s="1006">
        <v>14990</v>
      </c>
      <c r="F282" s="1007"/>
      <c r="G282" s="1007"/>
      <c r="H282" s="1049"/>
      <c r="I282" s="1009"/>
      <c r="J282" s="1002"/>
      <c r="BB282" s="1007"/>
      <c r="FY282" s="1045"/>
    </row>
    <row r="283" spans="1:233">
      <c r="A283" s="940"/>
      <c r="B283" s="940" t="s">
        <v>3426</v>
      </c>
      <c r="C283" s="953"/>
      <c r="D283" s="953" t="s">
        <v>3404</v>
      </c>
      <c r="E283" s="953" t="s">
        <v>3427</v>
      </c>
      <c r="O283" s="99"/>
      <c r="P283" s="99"/>
      <c r="T283" s="99"/>
      <c r="U283" s="99"/>
      <c r="X283" s="99"/>
      <c r="AC283" s="99">
        <v>5</v>
      </c>
      <c r="BS283" s="99">
        <v>5</v>
      </c>
      <c r="CH283" s="99"/>
      <c r="CW283" s="99"/>
      <c r="CX283" s="99"/>
      <c r="CY283" s="99"/>
      <c r="CZ283" s="99"/>
      <c r="DA283" s="99"/>
      <c r="DB283" s="99"/>
      <c r="DJ283" s="99">
        <v>5</v>
      </c>
      <c r="DN283" s="99">
        <v>5</v>
      </c>
      <c r="DO283" s="99">
        <v>5</v>
      </c>
      <c r="DX283" s="99"/>
      <c r="DZ283" s="99"/>
      <c r="EM283" s="1074"/>
      <c r="EU283" s="99"/>
      <c r="FP283" s="99"/>
      <c r="GK283" s="99"/>
      <c r="GN283" s="99"/>
      <c r="GT283" s="99">
        <v>5</v>
      </c>
      <c r="GY283" s="99">
        <v>10</v>
      </c>
      <c r="HY283" s="99">
        <v>5</v>
      </c>
    </row>
    <row r="284" spans="1:233" s="1047" customFormat="1">
      <c r="A284" s="1002"/>
      <c r="B284" s="1066" t="s">
        <v>2195</v>
      </c>
      <c r="C284" s="1010" t="s">
        <v>2196</v>
      </c>
      <c r="D284" s="1010" t="s">
        <v>3401</v>
      </c>
      <c r="E284" s="1006">
        <v>57645.52</v>
      </c>
      <c r="F284" s="1007"/>
      <c r="G284" s="1007"/>
      <c r="H284" s="1049"/>
      <c r="I284" s="1009"/>
      <c r="J284" s="1002"/>
      <c r="BB284" s="1007"/>
      <c r="FY284" s="1045"/>
      <c r="HA284" s="1047">
        <v>5</v>
      </c>
    </row>
    <row r="285" spans="1:233" s="1047" customFormat="1">
      <c r="A285" s="1002"/>
      <c r="B285" s="1066" t="s">
        <v>2197</v>
      </c>
      <c r="C285" s="1010" t="s">
        <v>2196</v>
      </c>
      <c r="D285" s="1010" t="s">
        <v>2846</v>
      </c>
      <c r="E285" s="1006">
        <v>32152.68</v>
      </c>
      <c r="F285" s="1007"/>
      <c r="G285" s="1007"/>
      <c r="H285" s="1049"/>
      <c r="I285" s="1009"/>
      <c r="J285" s="1002"/>
      <c r="AO285" s="1047">
        <v>5</v>
      </c>
      <c r="BB285" s="1007"/>
      <c r="FY285" s="1045"/>
    </row>
    <row r="286" spans="1:233" s="1047" customFormat="1">
      <c r="A286" s="1002"/>
      <c r="B286" s="1066" t="s">
        <v>2198</v>
      </c>
      <c r="C286" s="1010" t="s">
        <v>2196</v>
      </c>
      <c r="D286" s="1010" t="s">
        <v>3332</v>
      </c>
      <c r="E286" s="1006">
        <v>66443.22</v>
      </c>
      <c r="F286" s="1007"/>
      <c r="G286" s="1007"/>
      <c r="H286" s="1049"/>
      <c r="I286" s="1009"/>
      <c r="J286" s="1002"/>
      <c r="AE286" s="1047">
        <v>5</v>
      </c>
      <c r="BB286" s="1007"/>
      <c r="FY286" s="1045"/>
    </row>
    <row r="287" spans="1:233" s="1047" customFormat="1">
      <c r="A287" s="1002"/>
      <c r="B287" s="1066" t="s">
        <v>2199</v>
      </c>
      <c r="C287" s="1010" t="s">
        <v>2196</v>
      </c>
      <c r="D287" s="1010" t="s">
        <v>3321</v>
      </c>
      <c r="E287" s="1006">
        <v>215375</v>
      </c>
      <c r="F287" s="1007"/>
      <c r="G287" s="1007"/>
      <c r="H287" s="1049"/>
      <c r="I287" s="1009"/>
      <c r="J287" s="1002"/>
      <c r="N287" s="1047">
        <v>5</v>
      </c>
      <c r="AE287" s="1047">
        <v>5</v>
      </c>
      <c r="AM287" s="1047">
        <v>5</v>
      </c>
      <c r="AO287" s="1047">
        <v>5</v>
      </c>
      <c r="BB287" s="1007"/>
      <c r="BR287" s="1047">
        <v>5</v>
      </c>
      <c r="BV287" s="1047">
        <v>5</v>
      </c>
      <c r="BY287" s="1047">
        <v>10</v>
      </c>
      <c r="CJ287" s="1047">
        <v>5</v>
      </c>
      <c r="DH287" s="1047">
        <v>5</v>
      </c>
      <c r="DJ287" s="1047">
        <v>5</v>
      </c>
      <c r="DL287" s="1047">
        <v>5</v>
      </c>
      <c r="DU287" s="1047">
        <v>5</v>
      </c>
      <c r="DW287" s="1047">
        <v>5</v>
      </c>
      <c r="EI287" s="1047">
        <v>5</v>
      </c>
      <c r="ER287" s="1047">
        <v>5</v>
      </c>
      <c r="FA287" s="1047">
        <v>5</v>
      </c>
      <c r="FY287" s="1045"/>
      <c r="GA287" s="1047">
        <v>10</v>
      </c>
      <c r="GF287" s="1047">
        <v>5</v>
      </c>
      <c r="GM287" s="1047">
        <v>5</v>
      </c>
      <c r="GX287" s="1047">
        <v>5</v>
      </c>
      <c r="GY287" s="1047">
        <v>10</v>
      </c>
    </row>
    <row r="288" spans="1:233" s="1047" customFormat="1">
      <c r="A288" s="1002"/>
      <c r="B288" s="1066" t="s">
        <v>2200</v>
      </c>
      <c r="C288" s="1010" t="s">
        <v>2196</v>
      </c>
      <c r="D288" s="1010" t="s">
        <v>3321</v>
      </c>
      <c r="E288" s="1006">
        <v>208015</v>
      </c>
      <c r="F288" s="1007"/>
      <c r="G288" s="1007"/>
      <c r="H288" s="1049"/>
      <c r="I288" s="1009"/>
      <c r="J288" s="1002"/>
      <c r="AM288" s="1047">
        <v>5</v>
      </c>
      <c r="BB288" s="1007"/>
      <c r="BR288" s="1047">
        <v>5</v>
      </c>
      <c r="CV288" s="1047">
        <v>4</v>
      </c>
      <c r="EC288" s="1047">
        <v>7</v>
      </c>
      <c r="FT288" s="1047">
        <v>5</v>
      </c>
      <c r="FY288" s="1045"/>
      <c r="HA288" s="1047">
        <v>5</v>
      </c>
    </row>
    <row r="289" spans="1:232" s="1047" customFormat="1">
      <c r="A289" s="1002"/>
      <c r="B289" s="1066" t="s">
        <v>2203</v>
      </c>
      <c r="C289" s="1010" t="s">
        <v>2196</v>
      </c>
      <c r="D289" s="1010" t="s">
        <v>3321</v>
      </c>
      <c r="E289" s="1006">
        <v>104025</v>
      </c>
      <c r="F289" s="1007"/>
      <c r="G289" s="1007"/>
      <c r="H289" s="1049"/>
      <c r="I289" s="1009"/>
      <c r="J289" s="1002"/>
      <c r="BB289" s="1007"/>
      <c r="DF289" s="1047">
        <v>5</v>
      </c>
      <c r="FY289" s="1045"/>
      <c r="HX289" s="1047">
        <v>5</v>
      </c>
    </row>
    <row r="290" spans="1:232" s="1047" customFormat="1">
      <c r="A290" s="1002"/>
      <c r="B290" s="1066" t="s">
        <v>2205</v>
      </c>
      <c r="C290" s="1010" t="s">
        <v>2196</v>
      </c>
      <c r="D290" s="1010" t="s">
        <v>3341</v>
      </c>
      <c r="E290" s="1006">
        <v>103940</v>
      </c>
      <c r="F290" s="1007"/>
      <c r="G290" s="1007"/>
      <c r="H290" s="1049"/>
      <c r="I290" s="1009"/>
      <c r="J290" s="1002"/>
      <c r="BB290" s="1007"/>
      <c r="FR290" s="1047">
        <v>4</v>
      </c>
      <c r="FY290" s="1045"/>
      <c r="GT290" s="1047">
        <v>20</v>
      </c>
    </row>
    <row r="291" spans="1:232" s="1047" customFormat="1">
      <c r="A291" s="1002"/>
      <c r="B291" s="1066" t="s">
        <v>2206</v>
      </c>
      <c r="C291" s="1010" t="s">
        <v>2196</v>
      </c>
      <c r="D291" s="1010" t="s">
        <v>2975</v>
      </c>
      <c r="E291" s="1006">
        <v>290069.7</v>
      </c>
      <c r="F291" s="1007"/>
      <c r="G291" s="1007"/>
      <c r="H291" s="1049"/>
      <c r="I291" s="1009"/>
      <c r="J291" s="1002"/>
      <c r="P291" s="1047">
        <v>2</v>
      </c>
      <c r="BB291" s="1007"/>
      <c r="BR291" s="1047">
        <v>2</v>
      </c>
      <c r="BW291" s="1047">
        <v>2</v>
      </c>
      <c r="CC291" s="1047">
        <v>3</v>
      </c>
      <c r="DF291" s="1047">
        <v>5</v>
      </c>
      <c r="DH291" s="1047">
        <v>3</v>
      </c>
      <c r="DZ291" s="1047">
        <v>5</v>
      </c>
      <c r="EI291" s="1047">
        <v>10</v>
      </c>
      <c r="EY291" s="1047">
        <v>2</v>
      </c>
      <c r="FB291" s="1047">
        <v>2</v>
      </c>
      <c r="FH291" s="1047">
        <v>5</v>
      </c>
      <c r="FY291" s="1045"/>
      <c r="GG291" s="1047">
        <v>5</v>
      </c>
      <c r="HB291" s="1047">
        <v>5</v>
      </c>
    </row>
    <row r="292" spans="1:232" s="1010" customFormat="1">
      <c r="A292" s="1002"/>
      <c r="B292" s="1066" t="s">
        <v>2207</v>
      </c>
      <c r="C292" s="1010" t="s">
        <v>2196</v>
      </c>
      <c r="D292" s="1010" t="s">
        <v>3414</v>
      </c>
      <c r="E292" s="1006">
        <v>27700</v>
      </c>
      <c r="H292" s="1008"/>
      <c r="I292" s="1073"/>
      <c r="J292" s="1002"/>
      <c r="BZ292" s="1010">
        <v>5</v>
      </c>
      <c r="DJ292" s="1010">
        <v>5</v>
      </c>
      <c r="FY292" s="1002"/>
      <c r="HX292" s="1010">
        <v>5</v>
      </c>
    </row>
    <row r="293" spans="1:232" s="1047" customFormat="1">
      <c r="A293" s="1002"/>
      <c r="B293" s="1066" t="s">
        <v>2215</v>
      </c>
      <c r="C293" s="1010" t="s">
        <v>1740</v>
      </c>
      <c r="D293" s="1010" t="s">
        <v>3355</v>
      </c>
      <c r="E293" s="1006">
        <v>158720</v>
      </c>
      <c r="F293" s="1007"/>
      <c r="G293" s="1007"/>
      <c r="H293" s="1049"/>
      <c r="I293" s="1009"/>
      <c r="J293" s="1002"/>
      <c r="BB293" s="1007"/>
      <c r="FY293" s="1045"/>
    </row>
    <row r="294" spans="1:232" s="1047" customFormat="1">
      <c r="A294" s="1002"/>
      <c r="B294" s="1066" t="s">
        <v>2216</v>
      </c>
      <c r="C294" s="1010" t="s">
        <v>2196</v>
      </c>
      <c r="D294" s="1010" t="s">
        <v>3397</v>
      </c>
      <c r="E294" s="1006">
        <v>93880</v>
      </c>
      <c r="F294" s="1007"/>
      <c r="G294" s="1007"/>
      <c r="H294" s="1049"/>
      <c r="I294" s="1009"/>
      <c r="J294" s="1002"/>
      <c r="AE294" s="1047">
        <v>2</v>
      </c>
      <c r="BB294" s="1007"/>
      <c r="BP294" s="1047">
        <v>2</v>
      </c>
      <c r="DD294" s="1047">
        <v>2</v>
      </c>
      <c r="FY294" s="1045"/>
      <c r="GR294" s="1047">
        <v>1</v>
      </c>
      <c r="GY294" s="1047">
        <v>5</v>
      </c>
      <c r="HB294" s="1047">
        <v>2</v>
      </c>
    </row>
    <row r="295" spans="1:232" s="1010" customFormat="1">
      <c r="A295" s="1002"/>
      <c r="B295" s="1066" t="s">
        <v>2219</v>
      </c>
      <c r="C295" s="1010" t="s">
        <v>2220</v>
      </c>
      <c r="D295" s="1010" t="s">
        <v>3341</v>
      </c>
      <c r="E295" s="1006">
        <v>216450</v>
      </c>
      <c r="H295" s="1008"/>
      <c r="I295" s="1073"/>
      <c r="J295" s="1002"/>
      <c r="AO295" s="1010">
        <v>5</v>
      </c>
      <c r="CV295" s="1010">
        <v>10</v>
      </c>
      <c r="DL295" s="1010">
        <v>10</v>
      </c>
      <c r="FY295" s="1002"/>
      <c r="GH295" s="1010">
        <v>10</v>
      </c>
      <c r="GJ295" s="1010">
        <v>10</v>
      </c>
    </row>
    <row r="296" spans="1:232" s="1047" customFormat="1">
      <c r="A296" s="1002"/>
      <c r="B296" s="1066" t="s">
        <v>2221</v>
      </c>
      <c r="C296" s="1010" t="s">
        <v>2220</v>
      </c>
      <c r="D296" s="1010" t="s">
        <v>3401</v>
      </c>
      <c r="E296" s="1006">
        <v>34172.5</v>
      </c>
      <c r="F296" s="1007"/>
      <c r="G296" s="1007"/>
      <c r="H296" s="1049"/>
      <c r="I296" s="1009"/>
      <c r="J296" s="1002"/>
      <c r="BB296" s="1007"/>
      <c r="EI296" s="1047">
        <v>5</v>
      </c>
      <c r="FY296" s="1045"/>
    </row>
    <row r="297" spans="1:232" s="1047" customFormat="1">
      <c r="A297" s="1002"/>
      <c r="B297" s="1066" t="s">
        <v>2222</v>
      </c>
      <c r="C297" s="1010" t="s">
        <v>2220</v>
      </c>
      <c r="D297" s="1010" t="s">
        <v>2846</v>
      </c>
      <c r="E297" s="1006">
        <v>82383.679999999993</v>
      </c>
      <c r="F297" s="1007"/>
      <c r="G297" s="1007"/>
      <c r="H297" s="1049"/>
      <c r="I297" s="1009"/>
      <c r="J297" s="1002"/>
      <c r="BB297" s="1007"/>
      <c r="FO297" s="1047">
        <v>5</v>
      </c>
      <c r="FY297" s="1045"/>
    </row>
    <row r="298" spans="1:232" s="1047" customFormat="1">
      <c r="A298" s="1002"/>
      <c r="B298" s="1066" t="s">
        <v>2223</v>
      </c>
      <c r="C298" s="1010" t="s">
        <v>2220</v>
      </c>
      <c r="D298" s="1010" t="s">
        <v>3382</v>
      </c>
      <c r="E298" s="1006">
        <v>52300</v>
      </c>
      <c r="F298" s="1007"/>
      <c r="G298" s="1007"/>
      <c r="H298" s="1049"/>
      <c r="I298" s="1009"/>
      <c r="J298" s="1002"/>
      <c r="BB298" s="1007"/>
      <c r="BY298" s="1047">
        <v>5</v>
      </c>
      <c r="CF298" s="1047">
        <v>2</v>
      </c>
      <c r="EQ298" s="1047">
        <v>3</v>
      </c>
      <c r="FY298" s="1045"/>
      <c r="GT298" s="1047">
        <v>10</v>
      </c>
      <c r="GY298" s="1047">
        <v>2</v>
      </c>
      <c r="HD298" s="1047">
        <v>1</v>
      </c>
    </row>
    <row r="299" spans="1:232" s="1047" customFormat="1">
      <c r="A299" s="1002"/>
      <c r="B299" s="1066" t="s">
        <v>2239</v>
      </c>
      <c r="C299" s="1010" t="s">
        <v>3428</v>
      </c>
      <c r="D299" s="1010" t="s">
        <v>3332</v>
      </c>
      <c r="E299" s="1006">
        <v>108587.92</v>
      </c>
      <c r="F299" s="1007"/>
      <c r="G299" s="1007"/>
      <c r="H299" s="1049"/>
      <c r="I299" s="1009"/>
      <c r="J299" s="1002"/>
      <c r="BB299" s="1007"/>
      <c r="BY299" s="1047">
        <v>10</v>
      </c>
      <c r="CZ299" s="1047">
        <v>5</v>
      </c>
      <c r="FY299" s="1045"/>
    </row>
    <row r="300" spans="1:232" s="1010" customFormat="1">
      <c r="A300" s="1002"/>
      <c r="B300" s="1066" t="s">
        <v>2240</v>
      </c>
      <c r="C300" s="1010" t="s">
        <v>2220</v>
      </c>
      <c r="D300" s="1010" t="s">
        <v>3364</v>
      </c>
      <c r="E300" s="1006">
        <v>41640</v>
      </c>
      <c r="F300" s="1007"/>
      <c r="G300" s="1007"/>
      <c r="H300" s="1008"/>
      <c r="I300" s="1009"/>
      <c r="J300" s="1002"/>
      <c r="FY300" s="1002"/>
    </row>
    <row r="301" spans="1:232" s="1047" customFormat="1">
      <c r="A301" s="1002"/>
      <c r="B301" s="1066" t="s">
        <v>2241</v>
      </c>
      <c r="C301" s="1010" t="s">
        <v>2459</v>
      </c>
      <c r="D301" s="1010" t="s">
        <v>3332</v>
      </c>
      <c r="E301" s="1006">
        <v>113564.95</v>
      </c>
      <c r="F301" s="1007"/>
      <c r="G301" s="1007"/>
      <c r="H301" s="1049"/>
      <c r="I301" s="1009"/>
      <c r="J301" s="1002"/>
      <c r="BB301" s="1007"/>
      <c r="CJ301" s="1047">
        <v>10</v>
      </c>
      <c r="CQ301" s="1047">
        <v>5</v>
      </c>
      <c r="DD301" s="1047">
        <v>5</v>
      </c>
      <c r="DF301" s="1047">
        <v>10</v>
      </c>
      <c r="DJ301" s="1047">
        <v>10</v>
      </c>
      <c r="FY301" s="1045"/>
      <c r="GH301" s="1047">
        <v>5</v>
      </c>
      <c r="GV301" s="1047">
        <v>6</v>
      </c>
    </row>
    <row r="302" spans="1:232" s="1047" customFormat="1">
      <c r="A302" s="1002"/>
      <c r="B302" s="1066" t="s">
        <v>2242</v>
      </c>
      <c r="C302" s="1010" t="s">
        <v>2459</v>
      </c>
      <c r="D302" s="1010" t="s">
        <v>2846</v>
      </c>
      <c r="E302" s="1006">
        <v>50024.4</v>
      </c>
      <c r="F302" s="1007"/>
      <c r="G302" s="1007"/>
      <c r="H302" s="1049"/>
      <c r="I302" s="1009"/>
      <c r="J302" s="1002"/>
      <c r="AX302" s="1047">
        <v>5</v>
      </c>
      <c r="BB302" s="1007"/>
      <c r="BC302" s="1047">
        <v>5</v>
      </c>
      <c r="DD302" s="1047">
        <v>5</v>
      </c>
      <c r="FY302" s="1045"/>
    </row>
    <row r="303" spans="1:232" s="1047" customFormat="1">
      <c r="A303" s="1002"/>
      <c r="B303" s="1066" t="s">
        <v>2243</v>
      </c>
      <c r="C303" s="1010" t="s">
        <v>2459</v>
      </c>
      <c r="D303" s="1010" t="s">
        <v>3401</v>
      </c>
      <c r="E303" s="1006">
        <v>23464.92</v>
      </c>
      <c r="F303" s="1007"/>
      <c r="G303" s="1007"/>
      <c r="H303" s="1049"/>
      <c r="I303" s="1009"/>
      <c r="J303" s="1002"/>
      <c r="BB303" s="1007"/>
      <c r="FY303" s="1045"/>
    </row>
    <row r="304" spans="1:232" s="1047" customFormat="1">
      <c r="A304" s="1002"/>
      <c r="B304" s="1066" t="s">
        <v>2244</v>
      </c>
      <c r="C304" s="1010" t="s">
        <v>2464</v>
      </c>
      <c r="D304" s="1010" t="s">
        <v>2846</v>
      </c>
      <c r="E304" s="1006">
        <v>69027.42</v>
      </c>
      <c r="F304" s="1007"/>
      <c r="G304" s="1007"/>
      <c r="H304" s="1049"/>
      <c r="I304" s="1009"/>
      <c r="J304" s="1002"/>
      <c r="Z304" s="1047">
        <v>5</v>
      </c>
      <c r="BB304" s="1007"/>
      <c r="FY304" s="1045"/>
      <c r="GY304" s="1047">
        <v>20</v>
      </c>
    </row>
    <row r="305" spans="1:233" s="1047" customFormat="1">
      <c r="A305" s="1002"/>
      <c r="B305" s="1066" t="s">
        <v>2245</v>
      </c>
      <c r="C305" s="1010" t="s">
        <v>2459</v>
      </c>
      <c r="D305" s="1010" t="s">
        <v>3401</v>
      </c>
      <c r="E305" s="1006">
        <v>89204.4</v>
      </c>
      <c r="F305" s="1007"/>
      <c r="G305" s="1007"/>
      <c r="H305" s="1049"/>
      <c r="I305" s="1009"/>
      <c r="J305" s="1002"/>
      <c r="BB305" s="1007"/>
      <c r="FY305" s="1045"/>
      <c r="GY305" s="1047">
        <v>10</v>
      </c>
      <c r="HY305" s="1047">
        <v>5</v>
      </c>
    </row>
    <row r="306" spans="1:233">
      <c r="A306" s="940"/>
      <c r="B306" s="1057" t="s">
        <v>2246</v>
      </c>
      <c r="C306" s="953" t="s">
        <v>2459</v>
      </c>
      <c r="D306" s="953" t="s">
        <v>3341</v>
      </c>
      <c r="E306" s="954">
        <v>152850</v>
      </c>
      <c r="O306" s="99"/>
      <c r="P306" s="99"/>
      <c r="T306" s="99"/>
      <c r="U306" s="99"/>
      <c r="X306" s="99"/>
      <c r="CH306" s="99"/>
      <c r="CW306" s="99"/>
      <c r="CX306" s="99"/>
      <c r="CY306" s="99"/>
      <c r="CZ306" s="99"/>
      <c r="DA306" s="99"/>
      <c r="DB306" s="99"/>
      <c r="DX306" s="99"/>
      <c r="DZ306" s="99"/>
      <c r="EM306" s="1074"/>
      <c r="EU306" s="99"/>
      <c r="FP306" s="99"/>
      <c r="GF306" s="99">
        <v>10</v>
      </c>
      <c r="GK306" s="99"/>
      <c r="GN306" s="99"/>
    </row>
    <row r="307" spans="1:233" s="1047" customFormat="1">
      <c r="A307" s="1002"/>
      <c r="B307" s="1066" t="s">
        <v>2247</v>
      </c>
      <c r="C307" s="1010" t="s">
        <v>2459</v>
      </c>
      <c r="D307" s="1010" t="s">
        <v>3341</v>
      </c>
      <c r="E307" s="1006">
        <v>172100</v>
      </c>
      <c r="F307" s="1007"/>
      <c r="G307" s="1007"/>
      <c r="H307" s="1049"/>
      <c r="I307" s="1009"/>
      <c r="J307" s="1002"/>
      <c r="Z307" s="1047">
        <v>10</v>
      </c>
      <c r="BB307" s="1007"/>
      <c r="BC307" s="1047">
        <v>5</v>
      </c>
      <c r="CQ307" s="1047">
        <v>10</v>
      </c>
      <c r="EQ307" s="1047">
        <v>5</v>
      </c>
      <c r="FR307" s="1047">
        <v>2</v>
      </c>
      <c r="FY307" s="1045"/>
      <c r="GT307" s="1047">
        <v>10</v>
      </c>
    </row>
    <row r="308" spans="1:233">
      <c r="A308" s="940"/>
      <c r="B308" s="1057"/>
      <c r="C308" s="953"/>
      <c r="D308" s="953"/>
      <c r="E308" s="954"/>
      <c r="O308" s="99"/>
      <c r="P308" s="99"/>
      <c r="T308" s="99"/>
      <c r="U308" s="99"/>
      <c r="X308" s="99"/>
      <c r="CH308" s="99"/>
      <c r="CW308" s="99"/>
      <c r="CX308" s="99"/>
      <c r="CY308" s="99"/>
      <c r="CZ308" s="99"/>
      <c r="DA308" s="99"/>
      <c r="DB308" s="99"/>
      <c r="DX308" s="99"/>
      <c r="DZ308" s="99"/>
      <c r="EM308" s="1074"/>
      <c r="EU308" s="99"/>
      <c r="FP308" s="99"/>
      <c r="GK308" s="99"/>
      <c r="GN308" s="99"/>
    </row>
    <row r="309" spans="1:233">
      <c r="A309" s="940"/>
      <c r="B309" s="1057"/>
      <c r="C309" s="953"/>
      <c r="D309" s="953"/>
      <c r="E309" s="954"/>
      <c r="O309" s="99"/>
      <c r="P309" s="99"/>
      <c r="T309" s="99"/>
      <c r="U309" s="99"/>
      <c r="X309" s="99"/>
      <c r="CH309" s="99"/>
      <c r="CW309" s="99"/>
      <c r="CX309" s="99"/>
      <c r="CY309" s="99"/>
      <c r="CZ309" s="99"/>
      <c r="DA309" s="99"/>
      <c r="DB309" s="99"/>
      <c r="DX309" s="99"/>
      <c r="DZ309" s="99"/>
      <c r="EM309" s="1074"/>
      <c r="EU309" s="99"/>
      <c r="FP309" s="99"/>
      <c r="GK309" s="99"/>
      <c r="GN309" s="99"/>
    </row>
    <row r="310" spans="1:233">
      <c r="B310" s="953"/>
      <c r="O310" s="99"/>
      <c r="P310" s="99"/>
      <c r="T310" s="99"/>
      <c r="U310" s="99"/>
      <c r="X310" s="99"/>
      <c r="CH310" s="99"/>
      <c r="CW310" s="99"/>
      <c r="CX310" s="99"/>
      <c r="CY310" s="99"/>
      <c r="CZ310" s="99"/>
      <c r="DA310" s="99"/>
      <c r="DB310" s="99"/>
      <c r="DX310" s="99"/>
      <c r="DZ310" s="99"/>
      <c r="EU310" s="99"/>
      <c r="FP310" s="99"/>
      <c r="GK310" s="99"/>
      <c r="GN310" s="99"/>
    </row>
    <row r="311" spans="1:233" s="1060" customFormat="1">
      <c r="A311" s="1058" t="s">
        <v>19</v>
      </c>
      <c r="B311" s="1075" t="s">
        <v>3429</v>
      </c>
      <c r="C311" s="1060" t="s">
        <v>3318</v>
      </c>
      <c r="E311" s="1061">
        <f>SUM(E191:E310)</f>
        <v>9393578.0499999989</v>
      </c>
      <c r="F311" s="253"/>
      <c r="G311" s="253"/>
      <c r="I311" s="1063"/>
      <c r="J311" s="1064"/>
      <c r="BB311" s="253"/>
      <c r="DR311" s="1060">
        <f>SUM(DR192:DR310)</f>
        <v>20</v>
      </c>
      <c r="FY311" s="1058"/>
    </row>
    <row r="312" spans="1:233">
      <c r="B312" s="953"/>
      <c r="O312" s="99"/>
      <c r="P312" s="99"/>
      <c r="T312" s="99"/>
      <c r="U312" s="99"/>
      <c r="X312" s="99"/>
      <c r="CH312" s="99"/>
      <c r="CW312" s="99"/>
      <c r="CX312" s="99"/>
      <c r="CY312" s="99"/>
      <c r="CZ312" s="99"/>
      <c r="DA312" s="99"/>
      <c r="DB312" s="99"/>
      <c r="DX312" s="99"/>
      <c r="DZ312" s="99"/>
      <c r="EU312" s="99"/>
      <c r="FP312" s="99"/>
      <c r="GK312" s="99"/>
      <c r="GN312" s="99"/>
    </row>
    <row r="313" spans="1:233">
      <c r="B313" s="1057" t="s">
        <v>2248</v>
      </c>
      <c r="C313" s="953" t="s">
        <v>2467</v>
      </c>
      <c r="D313" s="99" t="s">
        <v>3430</v>
      </c>
      <c r="E313" s="1023">
        <v>76660</v>
      </c>
      <c r="O313" s="99"/>
      <c r="P313" s="99"/>
      <c r="T313" s="99"/>
      <c r="U313" s="99"/>
      <c r="X313" s="99"/>
      <c r="CH313" s="99"/>
      <c r="CJ313" s="99">
        <v>2</v>
      </c>
      <c r="CW313" s="99"/>
      <c r="CX313" s="99"/>
      <c r="CY313" s="99"/>
      <c r="CZ313" s="99"/>
      <c r="DA313" s="99"/>
      <c r="DB313" s="99"/>
      <c r="DX313" s="99"/>
      <c r="DZ313" s="99"/>
      <c r="EU313" s="99"/>
      <c r="FH313" s="99">
        <v>10</v>
      </c>
      <c r="FP313" s="99"/>
      <c r="GK313" s="99"/>
      <c r="GN313" s="99"/>
    </row>
    <row r="314" spans="1:233">
      <c r="A314" s="940"/>
      <c r="B314" s="1057" t="s">
        <v>2249</v>
      </c>
      <c r="C314" s="953" t="s">
        <v>2467</v>
      </c>
      <c r="D314" s="953" t="s">
        <v>3382</v>
      </c>
      <c r="E314" s="954">
        <v>57175</v>
      </c>
      <c r="O314" s="99">
        <v>2</v>
      </c>
      <c r="P314" s="99"/>
      <c r="T314" s="99"/>
      <c r="U314" s="99"/>
      <c r="X314" s="99"/>
      <c r="CH314" s="99"/>
      <c r="CW314" s="99"/>
      <c r="CX314" s="99"/>
      <c r="CY314" s="99"/>
      <c r="CZ314" s="99"/>
      <c r="DA314" s="99"/>
      <c r="DB314" s="99"/>
      <c r="DO314" s="99">
        <v>3</v>
      </c>
      <c r="DX314" s="99"/>
      <c r="DZ314" s="99"/>
      <c r="EM314" s="1074"/>
      <c r="EU314" s="99"/>
      <c r="FP314" s="99"/>
      <c r="GK314" s="99"/>
      <c r="GN314" s="99"/>
      <c r="GR314" s="99">
        <v>3</v>
      </c>
    </row>
    <row r="315" spans="1:233">
      <c r="A315" s="940"/>
      <c r="B315" s="1057" t="s">
        <v>2250</v>
      </c>
      <c r="C315" s="953" t="s">
        <v>2477</v>
      </c>
      <c r="D315" s="953" t="s">
        <v>3431</v>
      </c>
      <c r="E315" s="954">
        <v>32573.52</v>
      </c>
      <c r="O315" s="99"/>
      <c r="P315" s="99"/>
      <c r="T315" s="99"/>
      <c r="U315" s="99"/>
      <c r="X315" s="99"/>
      <c r="CH315" s="99"/>
      <c r="CW315" s="99"/>
      <c r="CX315" s="99"/>
      <c r="CY315" s="99"/>
      <c r="CZ315" s="99"/>
      <c r="DA315" s="99"/>
      <c r="DB315" s="99"/>
      <c r="DX315" s="99"/>
      <c r="DZ315" s="99"/>
      <c r="EM315" s="1074"/>
      <c r="EU315" s="99"/>
      <c r="FP315" s="99"/>
      <c r="GK315" s="99"/>
      <c r="GN315" s="99"/>
      <c r="GX315" s="99">
        <v>10</v>
      </c>
    </row>
    <row r="316" spans="1:233">
      <c r="A316" s="940"/>
      <c r="B316" s="1057" t="s">
        <v>2251</v>
      </c>
      <c r="C316" s="953" t="s">
        <v>2477</v>
      </c>
      <c r="D316" s="953" t="s">
        <v>2846</v>
      </c>
      <c r="E316" s="954">
        <v>6847.4</v>
      </c>
      <c r="O316" s="99"/>
      <c r="P316" s="99"/>
      <c r="T316" s="99"/>
      <c r="U316" s="99"/>
      <c r="X316" s="99"/>
      <c r="AU316" s="99">
        <v>5</v>
      </c>
      <c r="CH316" s="99"/>
      <c r="CW316" s="99"/>
      <c r="CX316" s="99"/>
      <c r="CY316" s="99"/>
      <c r="CZ316" s="99"/>
      <c r="DA316" s="99"/>
      <c r="DB316" s="99"/>
      <c r="DX316" s="99"/>
      <c r="DZ316" s="99"/>
      <c r="EM316" s="1074"/>
      <c r="EU316" s="99"/>
      <c r="FP316" s="99"/>
      <c r="GK316" s="99"/>
      <c r="GN316" s="99"/>
    </row>
    <row r="317" spans="1:233" s="69" customFormat="1">
      <c r="A317" s="936"/>
      <c r="B317" s="151" t="s">
        <v>2252</v>
      </c>
      <c r="C317" s="69" t="s">
        <v>304</v>
      </c>
      <c r="D317" s="69" t="s">
        <v>2112</v>
      </c>
      <c r="E317" s="937">
        <v>0</v>
      </c>
      <c r="H317" s="938"/>
      <c r="I317" s="939"/>
      <c r="J317" s="936"/>
      <c r="EM317" s="1076"/>
      <c r="FY317" s="936"/>
    </row>
    <row r="318" spans="1:233" s="69" customFormat="1">
      <c r="A318" s="936"/>
      <c r="B318" s="151" t="s">
        <v>2253</v>
      </c>
      <c r="C318" s="69" t="s">
        <v>304</v>
      </c>
      <c r="D318" s="69" t="s">
        <v>3432</v>
      </c>
      <c r="E318" s="937">
        <v>0</v>
      </c>
      <c r="H318" s="938"/>
      <c r="I318" s="939"/>
      <c r="J318" s="936"/>
      <c r="EM318" s="1076"/>
      <c r="FY318" s="936"/>
    </row>
    <row r="319" spans="1:233">
      <c r="A319" s="940"/>
      <c r="B319" s="1057" t="s">
        <v>2254</v>
      </c>
      <c r="C319" s="953" t="s">
        <v>2477</v>
      </c>
      <c r="D319" s="953" t="s">
        <v>3332</v>
      </c>
      <c r="E319" s="954">
        <v>136482.57999999999</v>
      </c>
      <c r="O319" s="99"/>
      <c r="P319" s="99"/>
      <c r="T319" s="99"/>
      <c r="U319" s="99"/>
      <c r="X319" s="99"/>
      <c r="AO319" s="99">
        <v>5</v>
      </c>
      <c r="CH319" s="99"/>
      <c r="CW319" s="99"/>
      <c r="CX319" s="99"/>
      <c r="CY319" s="99"/>
      <c r="CZ319" s="99"/>
      <c r="DA319" s="99"/>
      <c r="DB319" s="99"/>
      <c r="DF319" s="99">
        <v>10</v>
      </c>
      <c r="DJ319" s="99">
        <v>5</v>
      </c>
      <c r="DX319" s="99"/>
      <c r="DZ319" s="99"/>
      <c r="EM319" s="1074"/>
      <c r="EU319" s="99"/>
      <c r="FP319" s="99"/>
      <c r="GF319" s="99">
        <v>5</v>
      </c>
      <c r="GK319" s="99"/>
      <c r="GN319" s="99"/>
    </row>
    <row r="320" spans="1:233">
      <c r="A320" s="940"/>
      <c r="B320" s="1057" t="s">
        <v>2255</v>
      </c>
      <c r="C320" s="953" t="s">
        <v>2477</v>
      </c>
      <c r="D320" s="953" t="s">
        <v>3433</v>
      </c>
      <c r="E320" s="954">
        <v>18875</v>
      </c>
      <c r="O320" s="99"/>
      <c r="P320" s="99"/>
      <c r="T320" s="99"/>
      <c r="U320" s="99"/>
      <c r="X320" s="99"/>
      <c r="CH320" s="99"/>
      <c r="CJ320" s="99">
        <v>5</v>
      </c>
      <c r="CN320" s="99">
        <v>5</v>
      </c>
      <c r="CW320" s="99"/>
      <c r="CX320" s="99"/>
      <c r="CY320" s="99"/>
      <c r="CZ320" s="99"/>
      <c r="DA320" s="99"/>
      <c r="DB320" s="99"/>
      <c r="DX320" s="99"/>
      <c r="DZ320" s="99"/>
      <c r="EM320" s="1074"/>
      <c r="EU320" s="99"/>
      <c r="FP320" s="99"/>
      <c r="GK320" s="99"/>
      <c r="GN320" s="99"/>
    </row>
    <row r="321" spans="1:232" s="69" customFormat="1">
      <c r="A321" s="936"/>
      <c r="B321" s="151" t="s">
        <v>2256</v>
      </c>
      <c r="C321" s="69" t="s">
        <v>304</v>
      </c>
      <c r="D321" s="69" t="s">
        <v>3434</v>
      </c>
      <c r="E321" s="937">
        <v>0</v>
      </c>
      <c r="H321" s="938"/>
      <c r="I321" s="939"/>
      <c r="J321" s="936"/>
      <c r="EM321" s="1076"/>
      <c r="FY321" s="936"/>
    </row>
    <row r="322" spans="1:232">
      <c r="A322" s="940"/>
      <c r="B322" s="1057" t="s">
        <v>2257</v>
      </c>
      <c r="C322" s="953" t="s">
        <v>2477</v>
      </c>
      <c r="D322" s="953" t="s">
        <v>3435</v>
      </c>
      <c r="E322" s="954">
        <v>17965</v>
      </c>
      <c r="O322" s="99"/>
      <c r="P322" s="99"/>
      <c r="T322" s="99"/>
      <c r="U322" s="99"/>
      <c r="X322" s="99"/>
      <c r="CH322" s="99"/>
      <c r="CW322" s="99"/>
      <c r="CX322" s="99"/>
      <c r="CY322" s="99"/>
      <c r="CZ322" s="99"/>
      <c r="DA322" s="99"/>
      <c r="DB322" s="99"/>
      <c r="DX322" s="99"/>
      <c r="DZ322" s="99"/>
      <c r="EM322" s="1074"/>
      <c r="EU322" s="99"/>
      <c r="FP322" s="99"/>
      <c r="GK322" s="99"/>
      <c r="GN322" s="99"/>
    </row>
    <row r="323" spans="1:232">
      <c r="A323" s="940"/>
      <c r="B323" s="1057" t="s">
        <v>2258</v>
      </c>
      <c r="C323" s="953" t="s">
        <v>2477</v>
      </c>
      <c r="D323" s="953" t="s">
        <v>3436</v>
      </c>
      <c r="E323" s="954">
        <v>154435</v>
      </c>
      <c r="O323" s="99"/>
      <c r="P323" s="99"/>
      <c r="T323" s="99">
        <v>2</v>
      </c>
      <c r="U323" s="99"/>
      <c r="X323" s="99"/>
      <c r="AN323" s="99">
        <v>2</v>
      </c>
      <c r="CH323" s="99"/>
      <c r="CW323" s="99"/>
      <c r="CX323" s="99"/>
      <c r="CY323" s="99"/>
      <c r="CZ323" s="99"/>
      <c r="DA323" s="99"/>
      <c r="DB323" s="99"/>
      <c r="DG323" s="99">
        <v>5</v>
      </c>
      <c r="DX323" s="99"/>
      <c r="DZ323" s="99"/>
      <c r="EM323" s="1074"/>
      <c r="EU323" s="99"/>
      <c r="FP323" s="99"/>
      <c r="GK323" s="99"/>
      <c r="GN323" s="99"/>
      <c r="GT323" s="99">
        <v>10</v>
      </c>
      <c r="HA323" s="99">
        <v>2</v>
      </c>
    </row>
    <row r="324" spans="1:232">
      <c r="A324" s="940"/>
      <c r="B324" s="1057" t="s">
        <v>2259</v>
      </c>
      <c r="C324" s="953" t="s">
        <v>2477</v>
      </c>
      <c r="D324" s="953" t="s">
        <v>3332</v>
      </c>
      <c r="E324" s="954">
        <v>181751.22</v>
      </c>
      <c r="O324" s="99"/>
      <c r="P324" s="99"/>
      <c r="T324" s="99"/>
      <c r="U324" s="99"/>
      <c r="X324" s="99"/>
      <c r="CH324" s="99"/>
      <c r="CW324" s="99"/>
      <c r="CX324" s="99"/>
      <c r="CY324" s="99"/>
      <c r="CZ324" s="99"/>
      <c r="DA324" s="99"/>
      <c r="DB324" s="99"/>
      <c r="DJ324" s="99">
        <v>10</v>
      </c>
      <c r="DX324" s="99"/>
      <c r="DZ324" s="99"/>
      <c r="EM324" s="1074"/>
      <c r="EU324" s="99"/>
      <c r="FP324" s="99"/>
      <c r="FT324" s="99">
        <v>2</v>
      </c>
      <c r="GF324" s="99">
        <v>5</v>
      </c>
      <c r="GK324" s="99"/>
      <c r="GN324" s="99"/>
      <c r="GY324" s="99">
        <v>10</v>
      </c>
      <c r="HX324" s="99">
        <v>5</v>
      </c>
    </row>
    <row r="325" spans="1:232">
      <c r="A325" s="940"/>
      <c r="B325" s="1057" t="s">
        <v>2260</v>
      </c>
      <c r="C325" s="953" t="s">
        <v>2477</v>
      </c>
      <c r="D325" s="953" t="s">
        <v>3384</v>
      </c>
      <c r="E325" s="954">
        <v>106140</v>
      </c>
      <c r="O325" s="99"/>
      <c r="P325" s="99"/>
      <c r="T325" s="99"/>
      <c r="U325" s="99"/>
      <c r="X325" s="99"/>
      <c r="AM325" s="99">
        <v>10</v>
      </c>
      <c r="CH325" s="99"/>
      <c r="CW325" s="99"/>
      <c r="CX325" s="99"/>
      <c r="CY325" s="99"/>
      <c r="CZ325" s="99"/>
      <c r="DA325" s="99"/>
      <c r="DB325" s="99"/>
      <c r="DX325" s="99"/>
      <c r="DZ325" s="99"/>
      <c r="EM325" s="1074"/>
      <c r="EO325" s="99">
        <v>5</v>
      </c>
      <c r="EU325" s="99"/>
      <c r="FP325" s="99"/>
      <c r="FT325" s="99">
        <v>3</v>
      </c>
      <c r="GF325" s="99">
        <v>5</v>
      </c>
      <c r="GK325" s="99"/>
      <c r="GN325" s="99"/>
    </row>
    <row r="326" spans="1:232">
      <c r="A326" s="940"/>
      <c r="B326" s="1057"/>
      <c r="C326" s="953"/>
      <c r="D326" s="953"/>
      <c r="E326" s="954"/>
      <c r="O326" s="99"/>
      <c r="P326" s="99"/>
      <c r="T326" s="99"/>
      <c r="U326" s="99"/>
      <c r="X326" s="99"/>
      <c r="CH326" s="99"/>
      <c r="CW326" s="99"/>
      <c r="CX326" s="99"/>
      <c r="CY326" s="99"/>
      <c r="CZ326" s="99"/>
      <c r="DA326" s="99"/>
      <c r="DB326" s="99"/>
      <c r="DX326" s="99"/>
      <c r="DZ326" s="99"/>
      <c r="EM326" s="1074"/>
      <c r="EU326" s="99"/>
      <c r="FP326" s="99"/>
      <c r="GK326" s="99"/>
      <c r="GN326" s="99"/>
    </row>
    <row r="327" spans="1:232">
      <c r="A327" s="940"/>
      <c r="B327" s="1057" t="s">
        <v>2262</v>
      </c>
      <c r="C327" s="953" t="s">
        <v>2477</v>
      </c>
      <c r="D327" s="953" t="s">
        <v>3437</v>
      </c>
      <c r="E327" s="954">
        <v>135356.01</v>
      </c>
      <c r="O327" s="99"/>
      <c r="P327" s="99"/>
      <c r="T327" s="99"/>
      <c r="U327" s="99"/>
      <c r="X327" s="99"/>
      <c r="AM327" s="99">
        <v>5</v>
      </c>
      <c r="CH327" s="99"/>
      <c r="CW327" s="99"/>
      <c r="CX327" s="99"/>
      <c r="CY327" s="99"/>
      <c r="CZ327" s="99"/>
      <c r="DA327" s="99"/>
      <c r="DB327" s="99"/>
      <c r="DX327" s="99"/>
      <c r="DZ327" s="99"/>
      <c r="EM327" s="1074"/>
      <c r="EU327" s="99"/>
      <c r="FP327" s="99"/>
      <c r="GK327" s="99"/>
      <c r="GN327" s="99"/>
    </row>
    <row r="328" spans="1:232">
      <c r="A328" s="940"/>
      <c r="B328" s="1057" t="s">
        <v>2263</v>
      </c>
      <c r="C328" s="953" t="s">
        <v>2477</v>
      </c>
      <c r="D328" s="953" t="s">
        <v>3438</v>
      </c>
      <c r="E328" s="954">
        <v>94400</v>
      </c>
      <c r="O328" s="99"/>
      <c r="P328" s="99"/>
      <c r="T328" s="99"/>
      <c r="U328" s="99"/>
      <c r="X328" s="99"/>
      <c r="Z328" s="99">
        <v>1</v>
      </c>
      <c r="CC328" s="99">
        <v>2</v>
      </c>
      <c r="CH328" s="99"/>
      <c r="CW328" s="99"/>
      <c r="CX328" s="99"/>
      <c r="CY328" s="99"/>
      <c r="CZ328" s="99"/>
      <c r="DA328" s="99"/>
      <c r="DB328" s="99"/>
      <c r="DX328" s="99"/>
      <c r="DZ328" s="99"/>
      <c r="EM328" s="1074"/>
      <c r="EU328" s="99"/>
      <c r="FP328" s="99"/>
      <c r="GH328" s="99">
        <v>5</v>
      </c>
      <c r="GK328" s="99"/>
      <c r="GN328" s="99"/>
      <c r="GY328" s="99">
        <v>20</v>
      </c>
      <c r="GZ328" s="99">
        <v>1</v>
      </c>
    </row>
    <row r="329" spans="1:232">
      <c r="A329" s="940"/>
      <c r="B329" s="1057" t="s">
        <v>2264</v>
      </c>
      <c r="C329" s="953" t="s">
        <v>2477</v>
      </c>
      <c r="D329" s="953" t="s">
        <v>3439</v>
      </c>
      <c r="E329" s="954">
        <v>148670</v>
      </c>
      <c r="L329" s="99">
        <v>2</v>
      </c>
      <c r="O329" s="99"/>
      <c r="P329" s="99"/>
      <c r="T329" s="99"/>
      <c r="U329" s="99"/>
      <c r="X329" s="99"/>
      <c r="CH329" s="99"/>
      <c r="CN329" s="99">
        <v>3</v>
      </c>
      <c r="CW329" s="99"/>
      <c r="CX329" s="99"/>
      <c r="CY329" s="99"/>
      <c r="CZ329" s="99"/>
      <c r="DA329" s="99"/>
      <c r="DB329" s="99"/>
      <c r="DJ329" s="99">
        <v>7</v>
      </c>
      <c r="DX329" s="99"/>
      <c r="DZ329" s="99"/>
      <c r="EM329" s="1074"/>
      <c r="EU329" s="99"/>
      <c r="FP329" s="99"/>
      <c r="FR329" s="99">
        <v>3</v>
      </c>
      <c r="GK329" s="99"/>
      <c r="GN329" s="99"/>
      <c r="GV329" s="99">
        <v>5</v>
      </c>
      <c r="GX329" s="99">
        <v>15</v>
      </c>
    </row>
    <row r="330" spans="1:232" s="953" customFormat="1">
      <c r="A330" s="940"/>
      <c r="B330" s="1057" t="s">
        <v>2265</v>
      </c>
      <c r="C330" s="953" t="s">
        <v>2477</v>
      </c>
      <c r="D330" s="953" t="s">
        <v>3341</v>
      </c>
      <c r="E330" s="954">
        <v>142390</v>
      </c>
      <c r="H330" s="955"/>
      <c r="I330" s="1077"/>
      <c r="J330" s="940"/>
      <c r="Y330" s="953">
        <v>5</v>
      </c>
      <c r="AE330" s="953">
        <v>5</v>
      </c>
      <c r="AO330" s="953">
        <v>5</v>
      </c>
      <c r="BR330" s="953">
        <v>5</v>
      </c>
      <c r="BT330" s="953">
        <v>5</v>
      </c>
      <c r="BZ330" s="953">
        <v>5</v>
      </c>
      <c r="DJ330" s="953">
        <v>5</v>
      </c>
      <c r="DL330" s="953">
        <v>5</v>
      </c>
      <c r="EM330" s="1078"/>
      <c r="FY330" s="940"/>
      <c r="GA330" s="953">
        <v>5</v>
      </c>
      <c r="GY330" s="953">
        <v>10</v>
      </c>
      <c r="HB330" s="953">
        <v>5</v>
      </c>
    </row>
    <row r="331" spans="1:232">
      <c r="A331" s="940"/>
      <c r="B331" s="1057" t="s">
        <v>2266</v>
      </c>
      <c r="C331" s="953" t="s">
        <v>2477</v>
      </c>
      <c r="D331" s="953" t="s">
        <v>3440</v>
      </c>
      <c r="E331" s="954">
        <v>67425</v>
      </c>
      <c r="O331" s="99"/>
      <c r="P331" s="99"/>
      <c r="T331" s="99"/>
      <c r="U331" s="99"/>
      <c r="X331" s="99"/>
      <c r="CH331" s="99"/>
      <c r="CW331" s="99"/>
      <c r="CX331" s="99"/>
      <c r="CY331" s="99"/>
      <c r="CZ331" s="99"/>
      <c r="DA331" s="99"/>
      <c r="DB331" s="99"/>
      <c r="DX331" s="99"/>
      <c r="DZ331" s="99"/>
      <c r="EM331" s="1074"/>
      <c r="EU331" s="99"/>
      <c r="FO331" s="99">
        <v>15</v>
      </c>
      <c r="FP331" s="99"/>
      <c r="FT331" s="99">
        <v>15</v>
      </c>
      <c r="GK331" s="99"/>
      <c r="GN331" s="99"/>
    </row>
    <row r="332" spans="1:232">
      <c r="A332" s="940"/>
      <c r="B332" s="1057" t="s">
        <v>2267</v>
      </c>
      <c r="C332" s="953" t="s">
        <v>2521</v>
      </c>
      <c r="D332" s="953" t="s">
        <v>2846</v>
      </c>
      <c r="E332" s="954">
        <v>105400.54</v>
      </c>
      <c r="O332" s="99"/>
      <c r="P332" s="99"/>
      <c r="T332" s="99"/>
      <c r="U332" s="99"/>
      <c r="X332" s="99"/>
      <c r="CC332" s="99">
        <v>5</v>
      </c>
      <c r="CH332" s="99"/>
      <c r="CW332" s="99"/>
      <c r="CX332" s="99"/>
      <c r="CY332" s="99"/>
      <c r="CZ332" s="99"/>
      <c r="DA332" s="99"/>
      <c r="DB332" s="99"/>
      <c r="DX332" s="99"/>
      <c r="DZ332" s="99"/>
      <c r="EM332" s="1074"/>
      <c r="EU332" s="99"/>
      <c r="FP332" s="99"/>
      <c r="FR332" s="99">
        <v>2</v>
      </c>
      <c r="GK332" s="99"/>
      <c r="GL332" s="99">
        <v>5</v>
      </c>
      <c r="GN332" s="99"/>
      <c r="GT332" s="99">
        <v>10</v>
      </c>
    </row>
    <row r="333" spans="1:232" s="953" customFormat="1">
      <c r="A333" s="940"/>
      <c r="B333" s="1057" t="s">
        <v>2268</v>
      </c>
      <c r="C333" s="953" t="s">
        <v>2521</v>
      </c>
      <c r="D333" s="953" t="s">
        <v>3341</v>
      </c>
      <c r="E333" s="954">
        <v>148925</v>
      </c>
      <c r="F333" s="69"/>
      <c r="G333" s="69"/>
      <c r="H333" s="955"/>
      <c r="I333" s="939"/>
      <c r="J333" s="940"/>
      <c r="BY333" s="953">
        <v>5</v>
      </c>
      <c r="CC333" s="953">
        <v>5</v>
      </c>
      <c r="DF333" s="953">
        <v>5</v>
      </c>
      <c r="DW333" s="953">
        <v>5</v>
      </c>
      <c r="DZ333" s="953">
        <v>5</v>
      </c>
      <c r="EM333" s="1078"/>
      <c r="EO333" s="953">
        <v>5</v>
      </c>
      <c r="FR333" s="953">
        <v>2</v>
      </c>
      <c r="FT333" s="953">
        <v>5</v>
      </c>
      <c r="FY333" s="940"/>
      <c r="GE333" s="953">
        <v>10</v>
      </c>
      <c r="GF333" s="953">
        <v>5</v>
      </c>
      <c r="GT333" s="953">
        <v>10</v>
      </c>
      <c r="GZ333" s="953">
        <v>5</v>
      </c>
    </row>
    <row r="334" spans="1:232">
      <c r="A334" s="940"/>
      <c r="B334" s="1057" t="s">
        <v>2269</v>
      </c>
      <c r="C334" s="953" t="s">
        <v>2521</v>
      </c>
      <c r="D334" s="953" t="s">
        <v>3334</v>
      </c>
      <c r="E334" s="954">
        <v>7386</v>
      </c>
      <c r="O334" s="99"/>
      <c r="P334" s="99"/>
      <c r="T334" s="99"/>
      <c r="U334" s="99"/>
      <c r="X334" s="99"/>
      <c r="CH334" s="99"/>
      <c r="CW334" s="99"/>
      <c r="CX334" s="99"/>
      <c r="CY334" s="99"/>
      <c r="CZ334" s="99"/>
      <c r="DA334" s="99"/>
      <c r="DB334" s="99"/>
      <c r="DX334" s="99"/>
      <c r="DZ334" s="99"/>
      <c r="EM334" s="1074"/>
      <c r="EU334" s="99"/>
      <c r="FP334" s="99"/>
      <c r="GK334" s="99"/>
      <c r="GN334" s="99"/>
    </row>
    <row r="335" spans="1:232" s="953" customFormat="1">
      <c r="A335" s="940"/>
      <c r="B335" s="1057" t="s">
        <v>2270</v>
      </c>
      <c r="C335" s="953" t="s">
        <v>2524</v>
      </c>
      <c r="D335" s="953" t="s">
        <v>3332</v>
      </c>
      <c r="E335" s="954">
        <v>118622.42</v>
      </c>
      <c r="F335" s="69"/>
      <c r="G335" s="69"/>
      <c r="H335" s="955"/>
      <c r="I335" s="939"/>
      <c r="J335" s="940"/>
      <c r="AU335" s="953">
        <v>5</v>
      </c>
      <c r="EM335" s="1078"/>
      <c r="FR335" s="953">
        <v>2</v>
      </c>
      <c r="FY335" s="940"/>
      <c r="GT335" s="953">
        <v>10</v>
      </c>
      <c r="HA335" s="953">
        <v>5</v>
      </c>
    </row>
    <row r="336" spans="1:232">
      <c r="A336" s="940"/>
      <c r="B336" s="1057" t="s">
        <v>2271</v>
      </c>
      <c r="C336" s="953" t="s">
        <v>2524</v>
      </c>
      <c r="D336" s="953" t="s">
        <v>2846</v>
      </c>
      <c r="E336" s="954">
        <v>120489.13</v>
      </c>
      <c r="O336" s="99"/>
      <c r="P336" s="99"/>
      <c r="T336" s="99"/>
      <c r="U336" s="99"/>
      <c r="X336" s="99"/>
      <c r="CH336" s="99"/>
      <c r="CW336" s="99"/>
      <c r="CX336" s="99"/>
      <c r="CY336" s="99"/>
      <c r="CZ336" s="99"/>
      <c r="DA336" s="99"/>
      <c r="DB336" s="99"/>
      <c r="DX336" s="99"/>
      <c r="DZ336" s="99"/>
      <c r="EM336" s="1074"/>
      <c r="EU336" s="99"/>
      <c r="FP336" s="99"/>
      <c r="GK336" s="99"/>
      <c r="GN336" s="99"/>
      <c r="HG336" s="99">
        <v>5</v>
      </c>
    </row>
    <row r="337" spans="1:215">
      <c r="A337" s="940"/>
      <c r="B337" s="1057" t="s">
        <v>2272</v>
      </c>
      <c r="C337" s="953" t="s">
        <v>2524</v>
      </c>
      <c r="D337" s="953" t="s">
        <v>2853</v>
      </c>
      <c r="E337" s="954">
        <v>54450.9</v>
      </c>
      <c r="O337" s="99"/>
      <c r="P337" s="99"/>
      <c r="T337" s="99"/>
      <c r="U337" s="99"/>
      <c r="X337" s="99"/>
      <c r="CH337" s="99"/>
      <c r="CW337" s="99"/>
      <c r="CX337" s="99"/>
      <c r="CY337" s="99"/>
      <c r="CZ337" s="99"/>
      <c r="DA337" s="99"/>
      <c r="DB337" s="99"/>
      <c r="DX337" s="99"/>
      <c r="DZ337" s="99"/>
      <c r="EM337" s="1074"/>
      <c r="EU337" s="99"/>
      <c r="FP337" s="99"/>
      <c r="GK337" s="99"/>
      <c r="GN337" s="99"/>
      <c r="GU337" s="99">
        <v>5</v>
      </c>
      <c r="GV337" s="99">
        <v>5</v>
      </c>
      <c r="HG337" s="99">
        <v>5</v>
      </c>
    </row>
    <row r="338" spans="1:215">
      <c r="A338" s="940"/>
      <c r="B338" s="1057" t="s">
        <v>2273</v>
      </c>
      <c r="C338" s="953" t="s">
        <v>2524</v>
      </c>
      <c r="D338" s="953" t="s">
        <v>3441</v>
      </c>
      <c r="E338" s="954">
        <v>191525</v>
      </c>
      <c r="L338" s="99">
        <v>5</v>
      </c>
      <c r="O338" s="99"/>
      <c r="P338" s="99"/>
      <c r="T338" s="99"/>
      <c r="U338" s="99"/>
      <c r="X338" s="99"/>
      <c r="AE338" s="99">
        <v>5</v>
      </c>
      <c r="BR338" s="99">
        <v>5</v>
      </c>
      <c r="BT338" s="99">
        <v>5</v>
      </c>
      <c r="CA338" s="99">
        <v>5</v>
      </c>
      <c r="CH338" s="99"/>
      <c r="CQ338" s="99">
        <v>5</v>
      </c>
      <c r="CW338" s="99"/>
      <c r="CX338" s="99"/>
      <c r="CY338" s="99"/>
      <c r="CZ338" s="99"/>
      <c r="DA338" s="99"/>
      <c r="DB338" s="99"/>
      <c r="DH338" s="99">
        <v>5</v>
      </c>
      <c r="DJ338" s="99">
        <f>5+5</f>
        <v>10</v>
      </c>
      <c r="DL338" s="99">
        <v>5</v>
      </c>
      <c r="DN338" s="99">
        <v>5</v>
      </c>
      <c r="DO338" s="99">
        <v>5</v>
      </c>
      <c r="DX338" s="99"/>
      <c r="DZ338" s="99"/>
      <c r="EM338" s="1074"/>
      <c r="EU338" s="99"/>
      <c r="FP338" s="99"/>
      <c r="GF338" s="99">
        <v>5</v>
      </c>
      <c r="GK338" s="99"/>
      <c r="GN338" s="99"/>
      <c r="GR338" s="99">
        <v>5</v>
      </c>
    </row>
    <row r="339" spans="1:215" s="69" customFormat="1">
      <c r="A339" s="936"/>
      <c r="B339" s="151" t="s">
        <v>2274</v>
      </c>
      <c r="C339" s="69" t="s">
        <v>304</v>
      </c>
      <c r="D339" s="69" t="s">
        <v>3397</v>
      </c>
      <c r="E339" s="937">
        <v>0</v>
      </c>
      <c r="H339" s="938"/>
      <c r="I339" s="939"/>
      <c r="J339" s="936"/>
      <c r="EM339" s="1076"/>
      <c r="FY339" s="936"/>
    </row>
    <row r="340" spans="1:215">
      <c r="A340" s="940"/>
      <c r="B340" s="1057" t="s">
        <v>2275</v>
      </c>
      <c r="C340" s="953" t="s">
        <v>2530</v>
      </c>
      <c r="D340" s="953" t="s">
        <v>3333</v>
      </c>
      <c r="E340" s="954">
        <v>20055</v>
      </c>
      <c r="O340" s="99"/>
      <c r="P340" s="99"/>
      <c r="T340" s="99"/>
      <c r="U340" s="99"/>
      <c r="X340" s="99"/>
      <c r="CH340" s="99"/>
      <c r="CW340" s="99"/>
      <c r="CX340" s="99"/>
      <c r="CY340" s="99"/>
      <c r="CZ340" s="99"/>
      <c r="DA340" s="99"/>
      <c r="DB340" s="99"/>
      <c r="DX340" s="99"/>
      <c r="DZ340" s="99"/>
      <c r="EM340" s="1074"/>
      <c r="EU340" s="99"/>
      <c r="FP340" s="99"/>
      <c r="GK340" s="99"/>
      <c r="GN340" s="99"/>
    </row>
    <row r="341" spans="1:215">
      <c r="A341" s="940"/>
      <c r="B341" s="1057" t="s">
        <v>2276</v>
      </c>
      <c r="C341" s="953" t="s">
        <v>2530</v>
      </c>
      <c r="D341" s="953" t="s">
        <v>3332</v>
      </c>
      <c r="E341" s="954">
        <v>161289.79999999999</v>
      </c>
      <c r="O341" s="99"/>
      <c r="P341" s="99"/>
      <c r="T341" s="99"/>
      <c r="U341" s="99"/>
      <c r="X341" s="99"/>
      <c r="Z341" s="99">
        <v>3</v>
      </c>
      <c r="AE341" s="99">
        <v>10</v>
      </c>
      <c r="BR341" s="99">
        <v>10</v>
      </c>
      <c r="CH341" s="99"/>
      <c r="CT341" s="99">
        <v>5</v>
      </c>
      <c r="CW341" s="99"/>
      <c r="CX341" s="99"/>
      <c r="CY341" s="99"/>
      <c r="CZ341" s="99"/>
      <c r="DA341" s="99"/>
      <c r="DB341" s="99"/>
      <c r="DN341" s="99">
        <v>5</v>
      </c>
      <c r="DX341" s="99"/>
      <c r="DZ341" s="99"/>
      <c r="EM341" s="1074"/>
      <c r="EU341" s="99"/>
      <c r="FP341" s="99"/>
      <c r="GH341" s="99">
        <v>10</v>
      </c>
      <c r="GK341" s="99"/>
      <c r="GN341" s="99"/>
    </row>
    <row r="342" spans="1:215">
      <c r="A342" s="940"/>
      <c r="B342" s="1057" t="s">
        <v>2277</v>
      </c>
      <c r="C342" s="953" t="s">
        <v>2530</v>
      </c>
      <c r="D342" s="953" t="s">
        <v>3321</v>
      </c>
      <c r="E342" s="954">
        <v>201400</v>
      </c>
      <c r="O342" s="99"/>
      <c r="P342" s="99"/>
      <c r="T342" s="99"/>
      <c r="U342" s="99"/>
      <c r="X342" s="99"/>
      <c r="AD342" s="99">
        <v>5</v>
      </c>
      <c r="AE342" s="99">
        <v>5</v>
      </c>
      <c r="AM342" s="99">
        <v>5</v>
      </c>
      <c r="AO342" s="99">
        <v>5</v>
      </c>
      <c r="BH342" s="99">
        <v>5</v>
      </c>
      <c r="BJ342" s="99">
        <v>5</v>
      </c>
      <c r="BR342" s="99">
        <v>5</v>
      </c>
      <c r="BV342" s="99">
        <v>5</v>
      </c>
      <c r="BY342" s="99">
        <v>5</v>
      </c>
      <c r="CH342" s="99"/>
      <c r="CN342" s="99">
        <v>5</v>
      </c>
      <c r="CW342" s="99"/>
      <c r="CX342" s="99"/>
      <c r="CY342" s="99"/>
      <c r="CZ342" s="99"/>
      <c r="DA342" s="99"/>
      <c r="DB342" s="99"/>
      <c r="DJ342" s="99">
        <v>5</v>
      </c>
      <c r="DX342" s="99"/>
      <c r="DZ342" s="99"/>
      <c r="EM342" s="1074"/>
      <c r="ER342" s="99">
        <v>5</v>
      </c>
      <c r="EU342" s="99"/>
      <c r="FP342" s="99"/>
      <c r="FR342" s="99">
        <v>2</v>
      </c>
      <c r="FS342" s="99">
        <v>5</v>
      </c>
      <c r="GA342" s="99">
        <v>5</v>
      </c>
      <c r="GF342" s="99">
        <v>5</v>
      </c>
      <c r="GK342" s="99"/>
      <c r="GN342" s="99"/>
      <c r="GT342" s="99">
        <v>10</v>
      </c>
      <c r="GX342" s="99">
        <v>5</v>
      </c>
      <c r="GY342" s="99">
        <v>10</v>
      </c>
      <c r="HG342" s="99">
        <v>5</v>
      </c>
    </row>
    <row r="343" spans="1:215">
      <c r="A343" s="940"/>
      <c r="B343" s="1057" t="s">
        <v>2278</v>
      </c>
      <c r="C343" s="953" t="s">
        <v>2530</v>
      </c>
      <c r="D343" s="953" t="s">
        <v>3321</v>
      </c>
      <c r="E343" s="954">
        <v>216070</v>
      </c>
      <c r="O343" s="99"/>
      <c r="P343" s="99"/>
      <c r="T343" s="99"/>
      <c r="U343" s="99"/>
      <c r="X343" s="99"/>
      <c r="AM343" s="99">
        <v>5</v>
      </c>
      <c r="BY343" s="99">
        <v>5</v>
      </c>
      <c r="CH343" s="99"/>
      <c r="CN343" s="99">
        <v>5</v>
      </c>
      <c r="CV343" s="99">
        <v>5</v>
      </c>
      <c r="CW343" s="99">
        <v>5</v>
      </c>
      <c r="CX343" s="99"/>
      <c r="CY343" s="99"/>
      <c r="CZ343" s="99"/>
      <c r="DA343" s="99"/>
      <c r="DB343" s="99"/>
      <c r="DF343" s="99">
        <v>5</v>
      </c>
      <c r="DX343" s="99"/>
      <c r="DZ343" s="99"/>
      <c r="EM343" s="1074"/>
      <c r="EU343" s="99"/>
      <c r="FP343" s="99"/>
      <c r="GF343" s="99">
        <v>5</v>
      </c>
      <c r="GK343" s="99"/>
      <c r="GN343" s="99"/>
    </row>
    <row r="344" spans="1:215">
      <c r="A344" s="940"/>
      <c r="B344" s="1057" t="s">
        <v>2279</v>
      </c>
      <c r="C344" s="953" t="s">
        <v>2542</v>
      </c>
      <c r="D344" s="953" t="s">
        <v>3382</v>
      </c>
      <c r="E344" s="954">
        <v>25970</v>
      </c>
      <c r="O344" s="99"/>
      <c r="P344" s="99"/>
      <c r="T344" s="99"/>
      <c r="U344" s="99"/>
      <c r="X344" s="99"/>
      <c r="CH344" s="99"/>
      <c r="CW344" s="99"/>
      <c r="CX344" s="99"/>
      <c r="CY344" s="99"/>
      <c r="CZ344" s="99"/>
      <c r="DA344" s="99"/>
      <c r="DB344" s="99"/>
      <c r="DX344" s="99"/>
      <c r="DZ344" s="99"/>
      <c r="EM344" s="1074"/>
      <c r="EO344" s="99">
        <v>3</v>
      </c>
      <c r="EU344" s="99"/>
      <c r="FP344" s="99"/>
      <c r="FR344" s="99">
        <v>2</v>
      </c>
      <c r="GK344" s="99"/>
      <c r="GN344" s="99"/>
    </row>
    <row r="345" spans="1:215">
      <c r="A345" s="940"/>
      <c r="B345" s="1057" t="s">
        <v>2280</v>
      </c>
      <c r="C345" s="953" t="s">
        <v>2542</v>
      </c>
      <c r="D345" s="953" t="s">
        <v>3338</v>
      </c>
      <c r="E345" s="954">
        <v>136418.6</v>
      </c>
      <c r="O345" s="99"/>
      <c r="P345" s="99"/>
      <c r="T345" s="99"/>
      <c r="U345" s="99"/>
      <c r="X345" s="99"/>
      <c r="CH345" s="99"/>
      <c r="CW345" s="99"/>
      <c r="CX345" s="99"/>
      <c r="CY345" s="99"/>
      <c r="CZ345" s="99"/>
      <c r="DA345" s="99"/>
      <c r="DB345" s="99"/>
      <c r="DJ345" s="99">
        <v>5</v>
      </c>
      <c r="DX345" s="99"/>
      <c r="DZ345" s="99"/>
      <c r="EM345" s="1074"/>
      <c r="EU345" s="99"/>
      <c r="FK345" s="99">
        <v>5</v>
      </c>
      <c r="FP345" s="99"/>
      <c r="GG345" s="99">
        <v>5</v>
      </c>
      <c r="GK345" s="99"/>
      <c r="GN345" s="99"/>
    </row>
    <row r="346" spans="1:215">
      <c r="A346" s="940"/>
      <c r="B346" s="1057" t="s">
        <v>2281</v>
      </c>
      <c r="C346" s="953" t="s">
        <v>2542</v>
      </c>
      <c r="D346" s="953" t="s">
        <v>2846</v>
      </c>
      <c r="E346" s="954">
        <v>117766.32</v>
      </c>
      <c r="O346" s="99"/>
      <c r="P346" s="99"/>
      <c r="T346" s="99"/>
      <c r="U346" s="99"/>
      <c r="X346" s="99"/>
      <c r="AP346" s="99">
        <v>10</v>
      </c>
      <c r="BV346" s="99">
        <v>5</v>
      </c>
      <c r="CH346" s="99"/>
      <c r="CW346" s="99"/>
      <c r="CX346" s="99"/>
      <c r="CY346" s="99"/>
      <c r="CZ346" s="99"/>
      <c r="DA346" s="99"/>
      <c r="DB346" s="99"/>
      <c r="DK346" s="99">
        <v>5</v>
      </c>
      <c r="DX346" s="99"/>
      <c r="DZ346" s="99"/>
      <c r="EM346" s="1074"/>
      <c r="EU346" s="99"/>
      <c r="FP346" s="99"/>
      <c r="FW346" s="99">
        <v>5</v>
      </c>
      <c r="GK346" s="99"/>
      <c r="GN346" s="99"/>
      <c r="GV346" s="99">
        <v>5</v>
      </c>
    </row>
    <row r="347" spans="1:215" s="69" customFormat="1">
      <c r="A347" s="936"/>
      <c r="B347" s="151"/>
      <c r="E347" s="937"/>
      <c r="H347" s="938"/>
      <c r="I347" s="939"/>
      <c r="J347" s="936"/>
      <c r="EM347" s="1076"/>
      <c r="FY347" s="936"/>
    </row>
    <row r="348" spans="1:215" s="953" customFormat="1">
      <c r="A348" s="940"/>
      <c r="B348" s="1057" t="s">
        <v>2283</v>
      </c>
      <c r="C348" s="953" t="s">
        <v>2573</v>
      </c>
      <c r="D348" s="953" t="s">
        <v>3442</v>
      </c>
      <c r="E348" s="954">
        <v>33565</v>
      </c>
      <c r="H348" s="955"/>
      <c r="I348" s="1077"/>
      <c r="J348" s="940"/>
      <c r="CJ348" s="953">
        <v>5</v>
      </c>
      <c r="DJ348" s="953">
        <f>5+1</f>
        <v>6</v>
      </c>
      <c r="DO348" s="953">
        <v>5</v>
      </c>
      <c r="EM348" s="1078"/>
      <c r="FY348" s="940"/>
    </row>
    <row r="349" spans="1:215">
      <c r="A349" s="940"/>
      <c r="B349" s="1057"/>
      <c r="C349" s="953"/>
      <c r="D349" s="953"/>
      <c r="E349" s="954"/>
      <c r="O349" s="99"/>
      <c r="P349" s="99"/>
      <c r="T349" s="99"/>
      <c r="U349" s="99"/>
      <c r="X349" s="99"/>
      <c r="CH349" s="99"/>
      <c r="CW349" s="99"/>
      <c r="CX349" s="99"/>
      <c r="CY349" s="99"/>
      <c r="CZ349" s="99"/>
      <c r="DA349" s="99"/>
      <c r="DB349" s="99"/>
      <c r="DX349" s="99"/>
      <c r="DZ349" s="99"/>
      <c r="EM349" s="1074"/>
      <c r="EU349" s="99"/>
      <c r="FP349" s="99"/>
      <c r="GK349" s="99"/>
      <c r="GN349" s="99"/>
    </row>
    <row r="350" spans="1:215">
      <c r="A350" s="940"/>
      <c r="B350" s="1057" t="s">
        <v>2285</v>
      </c>
      <c r="C350" s="953" t="s">
        <v>2595</v>
      </c>
      <c r="D350" s="953" t="s">
        <v>3443</v>
      </c>
      <c r="E350" s="954">
        <v>15590</v>
      </c>
      <c r="F350" s="69" t="s">
        <v>3444</v>
      </c>
      <c r="O350" s="99"/>
      <c r="P350" s="99"/>
      <c r="T350" s="99"/>
      <c r="U350" s="99"/>
      <c r="X350" s="99"/>
      <c r="CH350" s="99"/>
      <c r="CW350" s="99"/>
      <c r="CX350" s="99"/>
      <c r="CY350" s="99"/>
      <c r="CZ350" s="99"/>
      <c r="DA350" s="99"/>
      <c r="DB350" s="99"/>
      <c r="DX350" s="99"/>
      <c r="DZ350" s="99"/>
      <c r="EM350" s="1074"/>
      <c r="EU350" s="99"/>
      <c r="FP350" s="99"/>
      <c r="GK350" s="99"/>
      <c r="GN350" s="99"/>
    </row>
    <row r="351" spans="1:215">
      <c r="A351" s="940"/>
      <c r="B351" s="1057" t="s">
        <v>2286</v>
      </c>
      <c r="C351" s="953" t="s">
        <v>2595</v>
      </c>
      <c r="D351" s="953" t="s">
        <v>3443</v>
      </c>
      <c r="E351" s="954">
        <v>7550</v>
      </c>
      <c r="F351" s="69" t="s">
        <v>3445</v>
      </c>
      <c r="O351" s="99"/>
      <c r="P351" s="99"/>
      <c r="T351" s="99"/>
      <c r="U351" s="99"/>
      <c r="X351" s="99"/>
      <c r="CH351" s="99"/>
      <c r="CW351" s="99"/>
      <c r="CX351" s="99"/>
      <c r="CY351" s="99"/>
      <c r="CZ351" s="99"/>
      <c r="DA351" s="99"/>
      <c r="DB351" s="99"/>
      <c r="DX351" s="99"/>
      <c r="DZ351" s="99"/>
      <c r="EM351" s="1074"/>
      <c r="EU351" s="99"/>
      <c r="FP351" s="99"/>
      <c r="GK351" s="99"/>
      <c r="GN351" s="99"/>
    </row>
    <row r="352" spans="1:215">
      <c r="A352" s="940"/>
      <c r="B352" s="1057" t="s">
        <v>2287</v>
      </c>
      <c r="C352" s="953" t="s">
        <v>2595</v>
      </c>
      <c r="D352" s="953" t="s">
        <v>3443</v>
      </c>
      <c r="E352" s="954">
        <v>18200</v>
      </c>
      <c r="F352" s="69" t="s">
        <v>3446</v>
      </c>
      <c r="O352" s="99"/>
      <c r="P352" s="99"/>
      <c r="T352" s="99"/>
      <c r="U352" s="99"/>
      <c r="X352" s="99"/>
      <c r="CH352" s="99"/>
      <c r="CW352" s="99"/>
      <c r="CX352" s="99"/>
      <c r="CY352" s="99"/>
      <c r="CZ352" s="99"/>
      <c r="DA352" s="99"/>
      <c r="DB352" s="99"/>
      <c r="DX352" s="99"/>
      <c r="DZ352" s="99"/>
      <c r="EM352" s="1074"/>
      <c r="EU352" s="99"/>
      <c r="FP352" s="99"/>
      <c r="GK352" s="99"/>
      <c r="GN352" s="99"/>
    </row>
    <row r="353" spans="1:233" s="69" customFormat="1">
      <c r="A353" s="936"/>
      <c r="B353" s="151" t="s">
        <v>2288</v>
      </c>
      <c r="C353" s="69" t="s">
        <v>304</v>
      </c>
      <c r="D353" s="69" t="s">
        <v>3447</v>
      </c>
      <c r="E353" s="937">
        <v>0</v>
      </c>
      <c r="H353" s="938"/>
      <c r="I353" s="939"/>
      <c r="J353" s="936"/>
      <c r="EM353" s="1076"/>
      <c r="FY353" s="936"/>
    </row>
    <row r="354" spans="1:233">
      <c r="A354" s="940"/>
      <c r="B354" s="1057" t="s">
        <v>2289</v>
      </c>
      <c r="C354" s="953" t="s">
        <v>2573</v>
      </c>
      <c r="D354" s="953" t="s">
        <v>3332</v>
      </c>
      <c r="E354" s="954">
        <v>269303.42</v>
      </c>
      <c r="O354" s="99">
        <v>5</v>
      </c>
      <c r="P354" s="99"/>
      <c r="T354" s="99"/>
      <c r="U354" s="99"/>
      <c r="X354" s="99"/>
      <c r="Z354" s="99">
        <v>5</v>
      </c>
      <c r="AU354" s="99">
        <v>10</v>
      </c>
      <c r="CH354" s="99"/>
      <c r="CJ354" s="99">
        <v>5</v>
      </c>
      <c r="CN354" s="99">
        <v>5</v>
      </c>
      <c r="CV354" s="99">
        <v>5</v>
      </c>
      <c r="CW354" s="99"/>
      <c r="CX354" s="99"/>
      <c r="CY354" s="99"/>
      <c r="CZ354" s="99"/>
      <c r="DA354" s="99"/>
      <c r="DB354" s="99"/>
      <c r="DL354" s="99">
        <v>10</v>
      </c>
      <c r="DX354" s="99"/>
      <c r="DZ354" s="99"/>
      <c r="EM354" s="1074"/>
      <c r="EU354" s="99"/>
      <c r="FP354" s="99"/>
      <c r="GA354" s="99">
        <v>10</v>
      </c>
      <c r="GK354" s="99"/>
      <c r="GN354" s="99"/>
      <c r="GU354" s="99">
        <v>10</v>
      </c>
      <c r="GY354" s="99">
        <v>5</v>
      </c>
      <c r="HG354" s="99">
        <v>10</v>
      </c>
    </row>
    <row r="355" spans="1:233">
      <c r="A355" s="940"/>
      <c r="B355" s="1057" t="s">
        <v>2290</v>
      </c>
      <c r="C355" s="953" t="s">
        <v>2573</v>
      </c>
      <c r="D355" s="953" t="s">
        <v>2846</v>
      </c>
      <c r="E355" s="954">
        <v>83213.48</v>
      </c>
      <c r="O355" s="99"/>
      <c r="P355" s="99"/>
      <c r="R355" s="99">
        <v>2</v>
      </c>
      <c r="T355" s="99"/>
      <c r="U355" s="99"/>
      <c r="X355" s="99"/>
      <c r="BR355" s="99">
        <v>5</v>
      </c>
      <c r="CH355" s="99"/>
      <c r="CJ355" s="99">
        <v>5</v>
      </c>
      <c r="CW355" s="99"/>
      <c r="CX355" s="99"/>
      <c r="CY355" s="99"/>
      <c r="CZ355" s="99"/>
      <c r="DA355" s="99"/>
      <c r="DB355" s="99"/>
      <c r="DF355" s="99">
        <v>10</v>
      </c>
      <c r="DK355" s="99">
        <v>5</v>
      </c>
      <c r="DX355" s="99"/>
      <c r="DZ355" s="99"/>
      <c r="EM355" s="1074"/>
      <c r="EU355" s="99"/>
      <c r="FP355" s="99"/>
      <c r="GA355" s="99">
        <v>5</v>
      </c>
      <c r="GK355" s="99"/>
      <c r="GN355" s="99"/>
    </row>
    <row r="356" spans="1:233" s="953" customFormat="1">
      <c r="A356" s="940"/>
      <c r="B356" s="1057" t="s">
        <v>2291</v>
      </c>
      <c r="C356" s="953" t="s">
        <v>2573</v>
      </c>
      <c r="D356" s="953" t="s">
        <v>3341</v>
      </c>
      <c r="E356" s="954">
        <v>121000</v>
      </c>
      <c r="H356" s="955"/>
      <c r="I356" s="1077"/>
      <c r="J356" s="940"/>
      <c r="V356" s="953">
        <v>5</v>
      </c>
      <c r="AY356" s="953">
        <v>10</v>
      </c>
      <c r="DH356" s="953">
        <v>10</v>
      </c>
      <c r="DO356" s="953">
        <v>5</v>
      </c>
      <c r="EK356" s="953">
        <v>3</v>
      </c>
      <c r="EM356" s="1078"/>
      <c r="FY356" s="940"/>
      <c r="HY356" s="953">
        <v>10</v>
      </c>
    </row>
    <row r="357" spans="1:233">
      <c r="A357" s="940"/>
      <c r="B357" s="1057" t="s">
        <v>2292</v>
      </c>
      <c r="C357" s="953" t="s">
        <v>2573</v>
      </c>
      <c r="D357" s="953" t="s">
        <v>3338</v>
      </c>
      <c r="E357" s="954">
        <v>10301.9</v>
      </c>
      <c r="O357" s="99"/>
      <c r="P357" s="99"/>
      <c r="T357" s="99"/>
      <c r="U357" s="99"/>
      <c r="X357" s="99"/>
      <c r="CC357" s="99">
        <v>5</v>
      </c>
      <c r="CH357" s="99"/>
      <c r="CW357" s="99"/>
      <c r="CX357" s="99"/>
      <c r="CY357" s="99"/>
      <c r="CZ357" s="99"/>
      <c r="DA357" s="99"/>
      <c r="DB357" s="99"/>
      <c r="DX357" s="99"/>
      <c r="DZ357" s="99"/>
      <c r="EM357" s="1074"/>
      <c r="EU357" s="99"/>
      <c r="FP357" s="99"/>
      <c r="GK357" s="99"/>
      <c r="GN357" s="99"/>
    </row>
    <row r="358" spans="1:233">
      <c r="B358" s="1057" t="s">
        <v>2293</v>
      </c>
      <c r="C358" s="953" t="s">
        <v>2573</v>
      </c>
      <c r="D358" s="99" t="s">
        <v>3332</v>
      </c>
      <c r="E358" s="1023">
        <v>156056.54</v>
      </c>
      <c r="O358" s="99"/>
      <c r="P358" s="99"/>
      <c r="T358" s="99"/>
      <c r="U358" s="99"/>
      <c r="X358" s="99"/>
      <c r="AE358" s="99">
        <v>5</v>
      </c>
      <c r="BC358" s="99">
        <f>5+1</f>
        <v>6</v>
      </c>
      <c r="BR358" s="99">
        <v>5</v>
      </c>
      <c r="CH358" s="99"/>
      <c r="CN358" s="99">
        <v>10</v>
      </c>
      <c r="CW358" s="99"/>
      <c r="CX358" s="99"/>
      <c r="CY358" s="99"/>
      <c r="CZ358" s="99"/>
      <c r="DA358" s="99"/>
      <c r="DB358" s="99"/>
      <c r="DX358" s="99"/>
      <c r="DZ358" s="99"/>
      <c r="EQ358" s="99">
        <v>5</v>
      </c>
      <c r="EU358" s="99"/>
      <c r="FP358" s="99"/>
      <c r="GK358" s="99"/>
      <c r="GN358" s="99"/>
      <c r="GY358" s="99">
        <f>5+10</f>
        <v>15</v>
      </c>
    </row>
    <row r="359" spans="1:233">
      <c r="B359" s="953"/>
      <c r="O359" s="99"/>
      <c r="P359" s="99"/>
      <c r="T359" s="99"/>
      <c r="U359" s="99"/>
      <c r="X359" s="99"/>
      <c r="CH359" s="99"/>
      <c r="CW359" s="99"/>
      <c r="CX359" s="99"/>
      <c r="CY359" s="99"/>
      <c r="CZ359" s="99"/>
      <c r="DA359" s="99"/>
      <c r="DB359" s="99"/>
      <c r="DX359" s="99"/>
      <c r="DZ359" s="99"/>
      <c r="EU359" s="99"/>
      <c r="FP359" s="99"/>
      <c r="GK359" s="99"/>
      <c r="GN359" s="99"/>
    </row>
    <row r="360" spans="1:233">
      <c r="B360" s="1057" t="s">
        <v>2295</v>
      </c>
      <c r="C360" s="953" t="s">
        <v>2601</v>
      </c>
      <c r="D360" s="99" t="s">
        <v>2846</v>
      </c>
      <c r="E360" s="1023">
        <v>60312.7</v>
      </c>
      <c r="O360" s="99"/>
      <c r="P360" s="99"/>
      <c r="T360" s="99"/>
      <c r="U360" s="99"/>
      <c r="X360" s="99"/>
      <c r="BJ360" s="99">
        <v>5</v>
      </c>
      <c r="CH360" s="99"/>
      <c r="CT360" s="99">
        <f>5+1</f>
        <v>6</v>
      </c>
      <c r="CW360" s="99"/>
      <c r="CX360" s="99"/>
      <c r="CY360" s="99"/>
      <c r="CZ360" s="99"/>
      <c r="DA360" s="99"/>
      <c r="DB360" s="99"/>
      <c r="DX360" s="99"/>
      <c r="DZ360" s="99"/>
      <c r="EU360" s="99"/>
      <c r="FP360" s="99"/>
      <c r="GK360" s="99"/>
      <c r="GN360" s="99"/>
      <c r="HY360" s="99">
        <v>5</v>
      </c>
    </row>
    <row r="361" spans="1:233">
      <c r="B361" s="1057"/>
      <c r="C361" s="953"/>
      <c r="O361" s="99"/>
      <c r="P361" s="99"/>
      <c r="T361" s="99"/>
      <c r="U361" s="99"/>
      <c r="X361" s="99"/>
      <c r="CH361" s="99"/>
      <c r="CW361" s="99"/>
      <c r="CX361" s="99"/>
      <c r="CY361" s="99"/>
      <c r="CZ361" s="99"/>
      <c r="DA361" s="99"/>
      <c r="DB361" s="99"/>
      <c r="DX361" s="99"/>
      <c r="DZ361" s="99"/>
      <c r="EU361" s="99"/>
      <c r="FP361" s="99"/>
      <c r="GK361" s="99"/>
      <c r="GN361" s="99"/>
    </row>
    <row r="362" spans="1:233">
      <c r="B362" s="1057" t="s">
        <v>2297</v>
      </c>
      <c r="C362" s="953" t="s">
        <v>2601</v>
      </c>
      <c r="D362" s="99" t="s">
        <v>3448</v>
      </c>
      <c r="E362" s="1023">
        <v>110445</v>
      </c>
      <c r="O362" s="99"/>
      <c r="P362" s="99"/>
      <c r="T362" s="99"/>
      <c r="U362" s="99"/>
      <c r="X362" s="99"/>
      <c r="CH362" s="99"/>
      <c r="CQ362" s="99">
        <v>1</v>
      </c>
      <c r="CW362" s="99"/>
      <c r="CX362" s="99"/>
      <c r="CY362" s="99"/>
      <c r="CZ362" s="99"/>
      <c r="DA362" s="99"/>
      <c r="DB362" s="99"/>
      <c r="DX362" s="99"/>
      <c r="DZ362" s="99"/>
      <c r="EB362" s="99">
        <v>3</v>
      </c>
      <c r="EI362" s="99">
        <v>2</v>
      </c>
      <c r="EU362" s="99"/>
      <c r="FP362" s="99"/>
      <c r="GK362" s="99"/>
      <c r="GN362" s="99"/>
    </row>
    <row r="363" spans="1:233">
      <c r="B363" s="1057" t="s">
        <v>2298</v>
      </c>
      <c r="C363" s="953" t="s">
        <v>2601</v>
      </c>
      <c r="D363" s="953" t="s">
        <v>3338</v>
      </c>
      <c r="E363" s="1023">
        <v>7802.9</v>
      </c>
      <c r="O363" s="99"/>
      <c r="P363" s="99"/>
      <c r="T363" s="99"/>
      <c r="U363" s="99"/>
      <c r="X363" s="99"/>
      <c r="CH363" s="99"/>
      <c r="CW363" s="99"/>
      <c r="CX363" s="99"/>
      <c r="CY363" s="99"/>
      <c r="CZ363" s="99"/>
      <c r="DA363" s="99"/>
      <c r="DB363" s="99"/>
      <c r="DX363" s="99"/>
      <c r="DZ363" s="99"/>
      <c r="EU363" s="99"/>
      <c r="FH363" s="99">
        <v>5</v>
      </c>
      <c r="FP363" s="99"/>
      <c r="GK363" s="99"/>
      <c r="GN363" s="99"/>
    </row>
    <row r="364" spans="1:233">
      <c r="B364" s="1057" t="s">
        <v>2299</v>
      </c>
      <c r="C364" s="953" t="s">
        <v>2601</v>
      </c>
      <c r="D364" s="953" t="s">
        <v>3341</v>
      </c>
      <c r="E364" s="1023">
        <v>257500</v>
      </c>
      <c r="O364" s="99"/>
      <c r="P364" s="99"/>
      <c r="T364" s="99"/>
      <c r="U364" s="99"/>
      <c r="X364" s="99"/>
      <c r="CH364" s="99"/>
      <c r="CW364" s="99"/>
      <c r="CX364" s="99"/>
      <c r="CY364" s="99"/>
      <c r="CZ364" s="99"/>
      <c r="DA364" s="99"/>
      <c r="DB364" s="99"/>
      <c r="DF364" s="99">
        <v>5</v>
      </c>
      <c r="DL364" s="99">
        <v>10</v>
      </c>
      <c r="DN364" s="99">
        <v>10</v>
      </c>
      <c r="DX364" s="99"/>
      <c r="DZ364" s="99"/>
      <c r="EU364" s="99"/>
      <c r="FK364" s="99">
        <v>10</v>
      </c>
      <c r="FP364" s="99"/>
      <c r="FR364" s="99">
        <v>4</v>
      </c>
      <c r="GK364" s="99"/>
      <c r="GN364" s="99"/>
      <c r="GT364" s="99">
        <v>20</v>
      </c>
    </row>
    <row r="365" spans="1:233">
      <c r="B365" s="1057" t="s">
        <v>2300</v>
      </c>
      <c r="C365" s="953" t="s">
        <v>2601</v>
      </c>
      <c r="D365" s="99" t="s">
        <v>2846</v>
      </c>
      <c r="E365" s="1023">
        <v>87747.39</v>
      </c>
      <c r="O365" s="99"/>
      <c r="P365" s="99"/>
      <c r="T365" s="99"/>
      <c r="U365" s="99"/>
      <c r="X365" s="99"/>
      <c r="CH365" s="99"/>
      <c r="CW365" s="99"/>
      <c r="CX365" s="99"/>
      <c r="CY365" s="99"/>
      <c r="CZ365" s="99"/>
      <c r="DA365" s="99"/>
      <c r="DB365" s="99"/>
      <c r="DX365" s="99"/>
      <c r="DZ365" s="99"/>
      <c r="EC365" s="99">
        <v>5</v>
      </c>
      <c r="EU365" s="99"/>
      <c r="FP365" s="99"/>
      <c r="GK365" s="99"/>
      <c r="GL365" s="99">
        <v>10</v>
      </c>
      <c r="GN365" s="99"/>
    </row>
    <row r="366" spans="1:233">
      <c r="B366" s="1057" t="s">
        <v>2301</v>
      </c>
      <c r="C366" s="953" t="s">
        <v>2609</v>
      </c>
      <c r="D366" s="99" t="s">
        <v>3321</v>
      </c>
      <c r="E366" s="1023">
        <v>244075</v>
      </c>
      <c r="O366" s="99"/>
      <c r="P366" s="99"/>
      <c r="T366" s="99"/>
      <c r="U366" s="99"/>
      <c r="X366" s="99"/>
      <c r="AU366" s="99">
        <v>10</v>
      </c>
      <c r="BR366" s="99">
        <v>10</v>
      </c>
      <c r="BY366" s="99">
        <v>10</v>
      </c>
      <c r="CH366" s="99"/>
      <c r="CN366" s="99">
        <v>10</v>
      </c>
      <c r="CQ366" s="99">
        <v>5</v>
      </c>
      <c r="CW366" s="99"/>
      <c r="CX366" s="99"/>
      <c r="CY366" s="99"/>
      <c r="CZ366" s="99"/>
      <c r="DA366" s="99"/>
      <c r="DB366" s="99"/>
      <c r="DF366" s="99">
        <v>5</v>
      </c>
      <c r="DH366" s="99">
        <v>10</v>
      </c>
      <c r="DK366" s="99">
        <v>5</v>
      </c>
      <c r="DL366" s="99">
        <v>5</v>
      </c>
      <c r="DN366" s="99">
        <v>5</v>
      </c>
      <c r="DO366" s="99">
        <v>2</v>
      </c>
      <c r="DW366" s="99">
        <v>5</v>
      </c>
      <c r="DX366" s="99"/>
      <c r="DZ366" s="99"/>
      <c r="EU366" s="99"/>
      <c r="FA366" s="99">
        <v>5</v>
      </c>
      <c r="FP366" s="99"/>
      <c r="GF366" s="99">
        <v>10</v>
      </c>
      <c r="GK366" s="99"/>
      <c r="GM366" s="99">
        <v>5</v>
      </c>
      <c r="GN366" s="99"/>
      <c r="GU366" s="99">
        <v>5</v>
      </c>
      <c r="GV366" s="99">
        <v>5</v>
      </c>
      <c r="GX366" s="99">
        <v>5</v>
      </c>
      <c r="GY366" s="99">
        <v>5</v>
      </c>
      <c r="HA366" s="99">
        <v>5</v>
      </c>
      <c r="HB366" s="99">
        <v>5</v>
      </c>
    </row>
    <row r="367" spans="1:233">
      <c r="B367" s="1057" t="s">
        <v>2302</v>
      </c>
      <c r="C367" s="953" t="s">
        <v>2609</v>
      </c>
      <c r="D367" s="99" t="s">
        <v>3321</v>
      </c>
      <c r="E367" s="1023">
        <v>227049</v>
      </c>
      <c r="O367" s="99"/>
      <c r="P367" s="99"/>
      <c r="T367" s="99"/>
      <c r="U367" s="99"/>
      <c r="X367" s="99"/>
      <c r="AM367" s="99">
        <v>12</v>
      </c>
      <c r="CH367" s="99"/>
      <c r="CW367" s="99"/>
      <c r="CX367" s="99"/>
      <c r="CY367" s="99"/>
      <c r="CZ367" s="99"/>
      <c r="DA367" s="99"/>
      <c r="DB367" s="99"/>
      <c r="DX367" s="99"/>
      <c r="DZ367" s="99"/>
      <c r="EU367" s="99"/>
      <c r="FP367" s="99"/>
      <c r="GK367" s="99"/>
      <c r="GN367" s="99"/>
    </row>
    <row r="368" spans="1:233">
      <c r="B368" s="1057" t="s">
        <v>2303</v>
      </c>
      <c r="C368" s="953" t="s">
        <v>2609</v>
      </c>
      <c r="D368" s="99" t="s">
        <v>3332</v>
      </c>
      <c r="E368" s="1023">
        <v>101748.24</v>
      </c>
      <c r="O368" s="99"/>
      <c r="P368" s="99"/>
      <c r="T368" s="99"/>
      <c r="U368" s="99"/>
      <c r="X368" s="99"/>
      <c r="CH368" s="99"/>
      <c r="CK368" s="99">
        <v>5</v>
      </c>
      <c r="CW368" s="99"/>
      <c r="CX368" s="99"/>
      <c r="CY368" s="99"/>
      <c r="CZ368" s="99"/>
      <c r="DA368" s="99"/>
      <c r="DB368" s="99"/>
      <c r="DK368" s="99">
        <v>10</v>
      </c>
      <c r="DX368" s="99"/>
      <c r="DZ368" s="99"/>
      <c r="EU368" s="99"/>
      <c r="FP368" s="99"/>
      <c r="GK368" s="99"/>
      <c r="GN368" s="99"/>
    </row>
    <row r="369" spans="1:207">
      <c r="B369" s="1057" t="s">
        <v>2304</v>
      </c>
      <c r="C369" s="953" t="s">
        <v>2613</v>
      </c>
      <c r="D369" s="99" t="s">
        <v>3332</v>
      </c>
      <c r="E369" s="1023">
        <v>244068.16</v>
      </c>
      <c r="O369" s="99"/>
      <c r="P369" s="99"/>
      <c r="T369" s="99"/>
      <c r="U369" s="99"/>
      <c r="X369" s="99"/>
      <c r="CH369" s="99"/>
      <c r="CV369" s="99">
        <v>5</v>
      </c>
      <c r="CW369" s="99"/>
      <c r="CX369" s="99"/>
      <c r="CY369" s="99"/>
      <c r="CZ369" s="99"/>
      <c r="DA369" s="99"/>
      <c r="DB369" s="99"/>
      <c r="DF369" s="99">
        <v>10</v>
      </c>
      <c r="DX369" s="99"/>
      <c r="DZ369" s="99"/>
      <c r="EU369" s="99"/>
      <c r="FP369" s="99"/>
      <c r="GF369" s="99">
        <v>10</v>
      </c>
      <c r="GK369" s="99"/>
      <c r="GN369" s="99"/>
      <c r="GU369" s="99">
        <v>10</v>
      </c>
    </row>
    <row r="370" spans="1:207">
      <c r="E370" s="99"/>
      <c r="F370" s="99"/>
      <c r="G370" s="99"/>
      <c r="H370" s="99"/>
      <c r="I370" s="99"/>
      <c r="J370" s="99"/>
      <c r="O370" s="99"/>
      <c r="P370" s="99"/>
      <c r="T370" s="99"/>
      <c r="U370" s="99"/>
      <c r="X370" s="99"/>
      <c r="BB370" s="99"/>
      <c r="CH370" s="99"/>
      <c r="CW370" s="99"/>
      <c r="CX370" s="99"/>
      <c r="CY370" s="99"/>
      <c r="CZ370" s="99"/>
      <c r="DA370" s="99"/>
      <c r="DB370" s="99"/>
      <c r="DX370" s="99"/>
      <c r="DZ370" s="99"/>
      <c r="EU370" s="99"/>
      <c r="FP370" s="99"/>
      <c r="FY370" s="99"/>
      <c r="GK370" s="99"/>
      <c r="GN370" s="99"/>
    </row>
    <row r="371" spans="1:207">
      <c r="B371" s="1057" t="s">
        <v>2306</v>
      </c>
      <c r="C371" s="99" t="s">
        <v>2613</v>
      </c>
      <c r="D371" s="99" t="s">
        <v>2846</v>
      </c>
      <c r="E371" s="1023">
        <v>144652.9</v>
      </c>
      <c r="O371" s="99"/>
      <c r="P371" s="99"/>
      <c r="T371" s="99"/>
      <c r="U371" s="99"/>
      <c r="X371" s="99"/>
      <c r="CH371" s="99"/>
      <c r="CW371" s="99"/>
      <c r="CX371" s="99"/>
      <c r="CY371" s="99"/>
      <c r="CZ371" s="99"/>
      <c r="DA371" s="99"/>
      <c r="DB371" s="99"/>
      <c r="DX371" s="99"/>
      <c r="DZ371" s="99"/>
      <c r="EU371" s="99"/>
      <c r="FP371" s="99"/>
      <c r="GK371" s="99"/>
      <c r="GN371" s="99"/>
    </row>
    <row r="372" spans="1:207">
      <c r="B372" s="953"/>
      <c r="O372" s="99"/>
      <c r="P372" s="99"/>
      <c r="T372" s="99"/>
      <c r="U372" s="99"/>
      <c r="X372" s="99"/>
      <c r="CH372" s="99"/>
      <c r="CW372" s="99"/>
      <c r="CX372" s="99"/>
      <c r="CY372" s="99"/>
      <c r="CZ372" s="99"/>
      <c r="DA372" s="99"/>
      <c r="DB372" s="99"/>
      <c r="DX372" s="99"/>
      <c r="DZ372" s="99"/>
      <c r="EU372" s="99"/>
      <c r="FP372" s="99"/>
      <c r="GK372" s="99"/>
      <c r="GN372" s="99"/>
    </row>
    <row r="373" spans="1:207">
      <c r="B373" s="1057" t="s">
        <v>2308</v>
      </c>
      <c r="C373" s="99" t="s">
        <v>2613</v>
      </c>
      <c r="D373" s="99" t="s">
        <v>3338</v>
      </c>
      <c r="E373" s="1023">
        <v>7651.2</v>
      </c>
      <c r="O373" s="99"/>
      <c r="P373" s="99"/>
      <c r="T373" s="99"/>
      <c r="U373" s="99"/>
      <c r="X373" s="99"/>
      <c r="CH373" s="99"/>
      <c r="CW373" s="99"/>
      <c r="CX373" s="99"/>
      <c r="CY373" s="99"/>
      <c r="CZ373" s="99"/>
      <c r="DA373" s="99"/>
      <c r="DB373" s="99"/>
      <c r="DX373" s="99"/>
      <c r="DZ373" s="99"/>
      <c r="EU373" s="99"/>
      <c r="FP373" s="99"/>
      <c r="GK373" s="99"/>
      <c r="GN373" s="99"/>
    </row>
    <row r="374" spans="1:207">
      <c r="B374" s="953" t="s">
        <v>2310</v>
      </c>
      <c r="C374" s="99" t="s">
        <v>2613</v>
      </c>
      <c r="D374" s="99" t="s">
        <v>3449</v>
      </c>
      <c r="E374" s="1023">
        <v>31362</v>
      </c>
      <c r="O374" s="99"/>
      <c r="P374" s="99"/>
      <c r="T374" s="99"/>
      <c r="U374" s="99"/>
      <c r="X374" s="99"/>
      <c r="CH374" s="99"/>
      <c r="CW374" s="99"/>
      <c r="CX374" s="99"/>
      <c r="CY374" s="99"/>
      <c r="CZ374" s="99"/>
      <c r="DA374" s="99"/>
      <c r="DB374" s="99"/>
      <c r="DX374" s="99"/>
      <c r="DZ374" s="99">
        <v>1</v>
      </c>
      <c r="EU374" s="99"/>
      <c r="FH374" s="99">
        <v>1</v>
      </c>
      <c r="FK374" s="99">
        <v>1</v>
      </c>
      <c r="FP374" s="99"/>
      <c r="GE374" s="99">
        <v>1</v>
      </c>
      <c r="GF374" s="99">
        <v>1</v>
      </c>
      <c r="GK374" s="99"/>
      <c r="GN374" s="99"/>
      <c r="GU374" s="99">
        <v>2</v>
      </c>
      <c r="GV374" s="99">
        <v>2</v>
      </c>
      <c r="GX374" s="99">
        <v>2</v>
      </c>
      <c r="GY374" s="99">
        <v>3</v>
      </c>
    </row>
    <row r="375" spans="1:207">
      <c r="B375" s="953"/>
      <c r="O375" s="99"/>
      <c r="P375" s="99"/>
      <c r="T375" s="99"/>
      <c r="U375" s="99"/>
      <c r="X375" s="99"/>
      <c r="CH375" s="99"/>
      <c r="CW375" s="99"/>
      <c r="CX375" s="99"/>
      <c r="CY375" s="99"/>
      <c r="CZ375" s="99"/>
      <c r="DA375" s="99"/>
      <c r="DB375" s="99"/>
      <c r="DX375" s="99"/>
      <c r="DZ375" s="99"/>
      <c r="EU375" s="99"/>
      <c r="FP375" s="99"/>
      <c r="GK375" s="99"/>
      <c r="GN375" s="99"/>
    </row>
    <row r="376" spans="1:207">
      <c r="B376" s="1057" t="s">
        <v>2311</v>
      </c>
      <c r="C376" s="99" t="s">
        <v>2609</v>
      </c>
      <c r="D376" s="99" t="s">
        <v>3450</v>
      </c>
      <c r="E376" s="1023">
        <v>67376.259999999995</v>
      </c>
      <c r="O376" s="99"/>
      <c r="P376" s="99"/>
      <c r="T376" s="99"/>
      <c r="U376" s="99"/>
      <c r="X376" s="99"/>
      <c r="AE376" s="99">
        <v>5</v>
      </c>
      <c r="CH376" s="99"/>
      <c r="CW376" s="99"/>
      <c r="CX376" s="99"/>
      <c r="CY376" s="99"/>
      <c r="CZ376" s="99"/>
      <c r="DA376" s="99"/>
      <c r="DB376" s="99"/>
      <c r="DX376" s="99"/>
      <c r="DZ376" s="99"/>
      <c r="EU376" s="99"/>
      <c r="FP376" s="99"/>
      <c r="GK376" s="99"/>
      <c r="GN376" s="99"/>
      <c r="GY376" s="99">
        <v>10</v>
      </c>
    </row>
    <row r="377" spans="1:207">
      <c r="B377" s="1057" t="s">
        <v>2312</v>
      </c>
      <c r="C377" s="99" t="s">
        <v>2613</v>
      </c>
      <c r="D377" s="99" t="s">
        <v>3338</v>
      </c>
      <c r="E377" s="1023">
        <v>84362.86</v>
      </c>
      <c r="O377" s="99"/>
      <c r="P377" s="99"/>
      <c r="T377" s="99"/>
      <c r="U377" s="99"/>
      <c r="X377" s="99"/>
      <c r="CH377" s="99"/>
      <c r="CW377" s="99"/>
      <c r="CX377" s="99"/>
      <c r="CY377" s="99"/>
      <c r="CZ377" s="99"/>
      <c r="DA377" s="99"/>
      <c r="DB377" s="99"/>
      <c r="DX377" s="99"/>
      <c r="DZ377" s="99"/>
      <c r="EU377" s="99"/>
      <c r="FP377" s="99"/>
      <c r="GK377" s="99"/>
      <c r="GN377" s="99"/>
    </row>
    <row r="378" spans="1:207" s="69" customFormat="1">
      <c r="A378" s="936"/>
      <c r="B378" s="69" t="s">
        <v>2313</v>
      </c>
      <c r="C378" s="69" t="s">
        <v>304</v>
      </c>
      <c r="D378" s="69" t="s">
        <v>3451</v>
      </c>
      <c r="E378" s="937">
        <v>0</v>
      </c>
      <c r="H378" s="938"/>
      <c r="I378" s="939"/>
      <c r="J378" s="936"/>
      <c r="FY378" s="936"/>
    </row>
    <row r="379" spans="1:207">
      <c r="B379" s="953"/>
      <c r="O379" s="99"/>
      <c r="P379" s="99"/>
      <c r="T379" s="99"/>
      <c r="U379" s="99"/>
      <c r="X379" s="99"/>
      <c r="CH379" s="99"/>
      <c r="CW379" s="99"/>
      <c r="CX379" s="99"/>
      <c r="CY379" s="99"/>
      <c r="CZ379" s="99"/>
      <c r="DA379" s="99"/>
      <c r="DB379" s="99"/>
      <c r="DX379" s="99"/>
      <c r="DZ379" s="99"/>
      <c r="EU379" s="99"/>
      <c r="FP379" s="99"/>
      <c r="GK379" s="99"/>
      <c r="GN379" s="99"/>
    </row>
    <row r="380" spans="1:207">
      <c r="B380" s="953"/>
      <c r="O380" s="99"/>
      <c r="P380" s="99"/>
      <c r="T380" s="99"/>
      <c r="U380" s="99"/>
      <c r="X380" s="99"/>
      <c r="CH380" s="99"/>
      <c r="CW380" s="99"/>
      <c r="CX380" s="99"/>
      <c r="CY380" s="99"/>
      <c r="CZ380" s="99"/>
      <c r="DA380" s="99"/>
      <c r="DB380" s="99"/>
      <c r="DX380" s="99"/>
      <c r="DZ380" s="99"/>
      <c r="EU380" s="99"/>
      <c r="FP380" s="99"/>
      <c r="GK380" s="99"/>
      <c r="GN380" s="99"/>
    </row>
    <row r="381" spans="1:207">
      <c r="B381" s="1057" t="s">
        <v>2316</v>
      </c>
      <c r="C381" s="99" t="s">
        <v>2613</v>
      </c>
      <c r="D381" s="99" t="s">
        <v>2972</v>
      </c>
      <c r="E381" s="1023">
        <f>80125-4725</f>
        <v>75400</v>
      </c>
      <c r="O381" s="99"/>
      <c r="P381" s="99"/>
      <c r="T381" s="99"/>
      <c r="U381" s="99"/>
      <c r="X381" s="99"/>
      <c r="AE381" s="99">
        <v>5</v>
      </c>
      <c r="BY381" s="99">
        <v>5</v>
      </c>
      <c r="CH381" s="99"/>
      <c r="CW381" s="99"/>
      <c r="CX381" s="99"/>
      <c r="CY381" s="99"/>
      <c r="CZ381" s="99"/>
      <c r="DA381" s="99"/>
      <c r="DB381" s="99"/>
      <c r="DX381" s="99"/>
      <c r="DZ381" s="99"/>
      <c r="EU381" s="99"/>
      <c r="FO381" s="99">
        <v>5</v>
      </c>
      <c r="FP381" s="99"/>
      <c r="GK381" s="99"/>
      <c r="GN381" s="99"/>
    </row>
    <row r="382" spans="1:207">
      <c r="B382" s="953"/>
      <c r="O382" s="99"/>
      <c r="P382" s="99"/>
      <c r="T382" s="99"/>
      <c r="U382" s="99"/>
      <c r="X382" s="99"/>
      <c r="CH382" s="99"/>
      <c r="CW382" s="99"/>
      <c r="CX382" s="99"/>
      <c r="CY382" s="99"/>
      <c r="CZ382" s="99"/>
      <c r="DA382" s="99"/>
      <c r="DB382" s="99"/>
      <c r="DX382" s="99"/>
      <c r="DZ382" s="99"/>
      <c r="EU382" s="99"/>
      <c r="FP382" s="99"/>
      <c r="GK382" s="99"/>
      <c r="GN382" s="99"/>
    </row>
    <row r="383" spans="1:207">
      <c r="B383" s="1057" t="s">
        <v>2318</v>
      </c>
      <c r="C383" s="99" t="s">
        <v>2630</v>
      </c>
      <c r="D383" s="99" t="s">
        <v>3341</v>
      </c>
      <c r="E383" s="1023">
        <v>146155</v>
      </c>
      <c r="O383" s="99"/>
      <c r="P383" s="99"/>
      <c r="T383" s="99"/>
      <c r="U383" s="99"/>
      <c r="X383" s="99">
        <v>3</v>
      </c>
      <c r="AU383" s="99">
        <v>5</v>
      </c>
      <c r="BV383" s="99">
        <v>5</v>
      </c>
      <c r="CH383" s="99"/>
      <c r="CK383" s="99">
        <v>5</v>
      </c>
      <c r="CN383" s="99">
        <v>5</v>
      </c>
      <c r="CW383" s="99"/>
      <c r="CX383" s="99"/>
      <c r="CY383" s="99"/>
      <c r="CZ383" s="99"/>
      <c r="DA383" s="99"/>
      <c r="DB383" s="99"/>
      <c r="DX383" s="99"/>
      <c r="DZ383" s="99"/>
      <c r="EU383" s="99"/>
      <c r="FP383" s="99"/>
      <c r="GK383" s="99"/>
      <c r="GN383" s="99"/>
      <c r="GY383" s="99">
        <v>20</v>
      </c>
    </row>
    <row r="384" spans="1:207">
      <c r="B384" s="953" t="s">
        <v>2319</v>
      </c>
      <c r="C384" s="99" t="s">
        <v>2609</v>
      </c>
      <c r="D384" s="99" t="s">
        <v>3452</v>
      </c>
      <c r="E384" s="1023">
        <v>3790</v>
      </c>
      <c r="O384" s="99"/>
      <c r="P384" s="99"/>
      <c r="T384" s="99"/>
      <c r="U384" s="99"/>
      <c r="X384" s="99"/>
      <c r="CH384" s="99"/>
      <c r="CW384" s="99"/>
      <c r="CX384" s="99"/>
      <c r="CY384" s="99"/>
      <c r="CZ384" s="99"/>
      <c r="DA384" s="99"/>
      <c r="DB384" s="99"/>
      <c r="DX384" s="99"/>
      <c r="DZ384" s="99"/>
      <c r="EU384" s="99"/>
      <c r="FP384" s="99"/>
      <c r="GK384" s="99"/>
      <c r="GN384" s="99"/>
      <c r="GS384" s="99">
        <v>1</v>
      </c>
    </row>
    <row r="385" spans="1:203">
      <c r="B385" s="953" t="s">
        <v>2320</v>
      </c>
      <c r="C385" s="99" t="s">
        <v>2630</v>
      </c>
      <c r="D385" s="99" t="s">
        <v>3453</v>
      </c>
      <c r="E385" s="1023">
        <v>64475</v>
      </c>
      <c r="O385" s="99"/>
      <c r="P385" s="99"/>
      <c r="T385" s="99"/>
      <c r="U385" s="99"/>
      <c r="X385" s="99"/>
      <c r="CH385" s="99"/>
      <c r="CW385" s="99"/>
      <c r="CX385" s="99"/>
      <c r="CY385" s="99"/>
      <c r="CZ385" s="99"/>
      <c r="DA385" s="99"/>
      <c r="DB385" s="99"/>
      <c r="DX385" s="99"/>
      <c r="DZ385" s="99"/>
      <c r="EU385" s="99"/>
      <c r="FP385" s="99"/>
      <c r="GK385" s="99"/>
      <c r="GN385" s="99"/>
    </row>
    <row r="386" spans="1:203">
      <c r="B386" s="1057" t="s">
        <v>2321</v>
      </c>
      <c r="C386" s="99" t="s">
        <v>2666</v>
      </c>
      <c r="D386" s="99" t="s">
        <v>2846</v>
      </c>
      <c r="E386" s="1023">
        <v>89692.96</v>
      </c>
      <c r="O386" s="99"/>
      <c r="P386" s="99"/>
      <c r="T386" s="99"/>
      <c r="U386" s="99"/>
      <c r="X386" s="99"/>
      <c r="AX386" s="99">
        <v>5</v>
      </c>
      <c r="CH386" s="99"/>
      <c r="CU386" s="99">
        <v>2</v>
      </c>
      <c r="CV386" s="99">
        <v>5</v>
      </c>
      <c r="CW386" s="99"/>
      <c r="CX386" s="99"/>
      <c r="CY386" s="99"/>
      <c r="CZ386" s="99"/>
      <c r="DA386" s="99"/>
      <c r="DB386" s="99"/>
      <c r="DL386" s="99">
        <v>15</v>
      </c>
      <c r="DX386" s="99"/>
      <c r="DZ386" s="99"/>
      <c r="EU386" s="99"/>
      <c r="FP386" s="99"/>
      <c r="GK386" s="99"/>
      <c r="GN386" s="99"/>
      <c r="GU386" s="99">
        <v>5</v>
      </c>
    </row>
    <row r="387" spans="1:203">
      <c r="B387" s="953"/>
      <c r="O387" s="99"/>
      <c r="P387" s="99"/>
      <c r="T387" s="99"/>
      <c r="U387" s="99"/>
      <c r="X387" s="99"/>
      <c r="CH387" s="99"/>
      <c r="CW387" s="99"/>
      <c r="CX387" s="99"/>
      <c r="CY387" s="99"/>
      <c r="CZ387" s="99"/>
      <c r="DA387" s="99"/>
      <c r="DB387" s="99"/>
      <c r="DX387" s="99"/>
      <c r="DZ387" s="99"/>
      <c r="EU387" s="99"/>
      <c r="FP387" s="99"/>
      <c r="GK387" s="99"/>
      <c r="GN387" s="99"/>
    </row>
    <row r="388" spans="1:203">
      <c r="B388" s="953"/>
      <c r="O388" s="99"/>
      <c r="P388" s="99"/>
      <c r="T388" s="99"/>
      <c r="U388" s="99"/>
      <c r="X388" s="99"/>
      <c r="CH388" s="99"/>
      <c r="CW388" s="99"/>
      <c r="CX388" s="99"/>
      <c r="CY388" s="99"/>
      <c r="CZ388" s="99"/>
      <c r="DA388" s="99"/>
      <c r="DB388" s="99"/>
      <c r="DX388" s="99"/>
      <c r="DZ388" s="99"/>
      <c r="EU388" s="99"/>
      <c r="FP388" s="99"/>
      <c r="GK388" s="99"/>
      <c r="GN388" s="99"/>
    </row>
    <row r="389" spans="1:203">
      <c r="B389" s="953"/>
      <c r="O389" s="99"/>
      <c r="P389" s="99"/>
      <c r="T389" s="99"/>
      <c r="U389" s="99"/>
      <c r="X389" s="99"/>
      <c r="CH389" s="99"/>
      <c r="CW389" s="99"/>
      <c r="CX389" s="99"/>
      <c r="CY389" s="99"/>
      <c r="CZ389" s="99"/>
      <c r="DA389" s="99"/>
      <c r="DB389" s="99"/>
      <c r="DX389" s="99"/>
      <c r="DZ389" s="99"/>
      <c r="EU389" s="99"/>
      <c r="FP389" s="99"/>
      <c r="GK389" s="99"/>
      <c r="GN389" s="99"/>
    </row>
    <row r="390" spans="1:203">
      <c r="B390" s="1057" t="s">
        <v>2325</v>
      </c>
      <c r="C390" s="99" t="s">
        <v>2667</v>
      </c>
      <c r="D390" s="99" t="s">
        <v>3454</v>
      </c>
      <c r="E390" s="1023">
        <v>48800</v>
      </c>
      <c r="O390" s="99"/>
      <c r="P390" s="99"/>
      <c r="T390" s="99"/>
      <c r="U390" s="99"/>
      <c r="X390" s="99"/>
      <c r="BR390" s="99">
        <v>10</v>
      </c>
      <c r="CH390" s="99"/>
      <c r="CW390" s="99"/>
      <c r="CX390" s="99"/>
      <c r="CY390" s="99"/>
      <c r="CZ390" s="99"/>
      <c r="DA390" s="99"/>
      <c r="DB390" s="99"/>
      <c r="DX390" s="99"/>
      <c r="DZ390" s="99"/>
      <c r="EU390" s="99"/>
      <c r="FP390" s="99"/>
      <c r="GK390" s="99"/>
      <c r="GN390" s="99"/>
    </row>
    <row r="391" spans="1:203">
      <c r="B391" s="1057" t="s">
        <v>2326</v>
      </c>
      <c r="C391" s="99" t="s">
        <v>2667</v>
      </c>
      <c r="D391" s="99" t="s">
        <v>3334</v>
      </c>
      <c r="E391" s="1023">
        <v>3500</v>
      </c>
      <c r="O391" s="99"/>
      <c r="P391" s="99"/>
      <c r="T391" s="99"/>
      <c r="U391" s="99"/>
      <c r="X391" s="99"/>
      <c r="CH391" s="99"/>
      <c r="CW391" s="99"/>
      <c r="CX391" s="99"/>
      <c r="CY391" s="99"/>
      <c r="CZ391" s="99"/>
      <c r="DA391" s="99"/>
      <c r="DB391" s="99"/>
      <c r="DX391" s="99"/>
      <c r="DZ391" s="99"/>
      <c r="EU391" s="99"/>
      <c r="FP391" s="99"/>
      <c r="GK391" s="99"/>
      <c r="GN391" s="99"/>
    </row>
    <row r="392" spans="1:203">
      <c r="B392" s="953" t="s">
        <v>2327</v>
      </c>
      <c r="C392" s="99" t="s">
        <v>2667</v>
      </c>
      <c r="D392" s="99" t="s">
        <v>3371</v>
      </c>
      <c r="E392" s="1023">
        <v>51050</v>
      </c>
      <c r="O392" s="99"/>
      <c r="P392" s="99"/>
      <c r="T392" s="99"/>
      <c r="U392" s="99"/>
      <c r="X392" s="99"/>
      <c r="CH392" s="99"/>
      <c r="CW392" s="99"/>
      <c r="CX392" s="99"/>
      <c r="CY392" s="99"/>
      <c r="CZ392" s="99"/>
      <c r="DA392" s="99"/>
      <c r="DB392" s="99"/>
      <c r="DX392" s="99"/>
      <c r="DZ392" s="99"/>
      <c r="EA392" s="99">
        <v>3</v>
      </c>
      <c r="EP392" s="99">
        <v>2</v>
      </c>
      <c r="EU392" s="99"/>
      <c r="FP392" s="99"/>
      <c r="GK392" s="99"/>
      <c r="GN392" s="99"/>
    </row>
    <row r="393" spans="1:203">
      <c r="B393" s="953"/>
      <c r="O393" s="99"/>
      <c r="P393" s="99"/>
      <c r="T393" s="99"/>
      <c r="U393" s="99"/>
      <c r="X393" s="99"/>
      <c r="CH393" s="99"/>
      <c r="CW393" s="99"/>
      <c r="CX393" s="99"/>
      <c r="CY393" s="99"/>
      <c r="CZ393" s="99"/>
      <c r="DA393" s="99"/>
      <c r="DB393" s="99"/>
      <c r="DX393" s="99"/>
      <c r="DZ393" s="99"/>
      <c r="EU393" s="99"/>
      <c r="FP393" s="99"/>
      <c r="GK393" s="99"/>
      <c r="GN393" s="99"/>
    </row>
    <row r="394" spans="1:203" s="69" customFormat="1">
      <c r="A394" s="936"/>
      <c r="B394" s="69" t="s">
        <v>2329</v>
      </c>
      <c r="C394" s="69" t="s">
        <v>1818</v>
      </c>
      <c r="D394" s="69" t="s">
        <v>3455</v>
      </c>
      <c r="E394" s="937">
        <v>0</v>
      </c>
      <c r="H394" s="938"/>
      <c r="I394" s="939"/>
      <c r="J394" s="936"/>
      <c r="FY394" s="936"/>
    </row>
    <row r="395" spans="1:203">
      <c r="B395" s="69" t="s">
        <v>2330</v>
      </c>
      <c r="C395" s="69" t="s">
        <v>304</v>
      </c>
      <c r="D395" s="69" t="s">
        <v>3456</v>
      </c>
      <c r="E395" s="937">
        <v>0</v>
      </c>
      <c r="O395" s="99"/>
      <c r="P395" s="99"/>
      <c r="T395" s="99"/>
      <c r="U395" s="99"/>
      <c r="X395" s="99"/>
      <c r="CH395" s="99"/>
      <c r="CW395" s="99"/>
      <c r="CX395" s="99"/>
      <c r="CY395" s="99"/>
      <c r="CZ395" s="99"/>
      <c r="DA395" s="99"/>
      <c r="DB395" s="99"/>
      <c r="DX395" s="99"/>
      <c r="DZ395" s="99"/>
      <c r="EU395" s="99"/>
      <c r="FP395" s="99"/>
      <c r="GK395" s="99"/>
      <c r="GN395" s="99"/>
    </row>
    <row r="396" spans="1:203">
      <c r="B396" s="1057" t="s">
        <v>2331</v>
      </c>
      <c r="C396" s="99" t="s">
        <v>2667</v>
      </c>
      <c r="D396" s="99" t="s">
        <v>2846</v>
      </c>
      <c r="E396" s="1023">
        <v>58980.52</v>
      </c>
      <c r="O396" s="99"/>
      <c r="P396" s="99"/>
      <c r="T396" s="99"/>
      <c r="U396" s="99"/>
      <c r="X396" s="99"/>
      <c r="BC396" s="99">
        <v>5</v>
      </c>
      <c r="CH396" s="99"/>
      <c r="CW396" s="99"/>
      <c r="CX396" s="99"/>
      <c r="CY396" s="99"/>
      <c r="CZ396" s="99"/>
      <c r="DA396" s="99"/>
      <c r="DB396" s="99"/>
      <c r="DK396" s="99">
        <v>5</v>
      </c>
      <c r="DN396" s="99">
        <v>5</v>
      </c>
      <c r="DX396" s="99"/>
      <c r="DZ396" s="99"/>
      <c r="EU396" s="99"/>
      <c r="FP396" s="99"/>
      <c r="GK396" s="99"/>
      <c r="GN396" s="99"/>
    </row>
    <row r="397" spans="1:203">
      <c r="B397" s="953"/>
      <c r="O397" s="99"/>
      <c r="P397" s="99"/>
      <c r="T397" s="99"/>
      <c r="U397" s="99"/>
      <c r="X397" s="99"/>
      <c r="CH397" s="99"/>
      <c r="CW397" s="99"/>
      <c r="CX397" s="99"/>
      <c r="CY397" s="99"/>
      <c r="CZ397" s="99"/>
      <c r="DA397" s="99"/>
      <c r="DB397" s="99"/>
      <c r="DX397" s="99"/>
      <c r="DZ397" s="99"/>
      <c r="EU397" s="99"/>
      <c r="FP397" s="99"/>
      <c r="GK397" s="99"/>
      <c r="GN397" s="99"/>
    </row>
    <row r="398" spans="1:203">
      <c r="B398" s="1057" t="s">
        <v>2333</v>
      </c>
      <c r="C398" s="99" t="s">
        <v>2667</v>
      </c>
      <c r="D398" s="99" t="s">
        <v>3457</v>
      </c>
      <c r="E398" s="1023">
        <v>7750</v>
      </c>
      <c r="O398" s="99"/>
      <c r="P398" s="99"/>
      <c r="T398" s="99"/>
      <c r="U398" s="99"/>
      <c r="X398" s="99"/>
      <c r="CH398" s="99"/>
      <c r="CN398" s="99">
        <v>5</v>
      </c>
      <c r="CW398" s="99"/>
      <c r="CX398" s="99"/>
      <c r="CY398" s="99"/>
      <c r="CZ398" s="99"/>
      <c r="DA398" s="99"/>
      <c r="DB398" s="99"/>
      <c r="DX398" s="99"/>
      <c r="DZ398" s="99"/>
      <c r="EU398" s="99"/>
      <c r="FP398" s="99"/>
      <c r="GK398" s="99"/>
      <c r="GN398" s="99"/>
    </row>
    <row r="399" spans="1:203">
      <c r="B399" s="69" t="s">
        <v>2334</v>
      </c>
      <c r="C399" s="69" t="s">
        <v>304</v>
      </c>
      <c r="D399" s="69" t="s">
        <v>3458</v>
      </c>
      <c r="E399" s="937">
        <v>0</v>
      </c>
      <c r="O399" s="99"/>
      <c r="P399" s="99"/>
      <c r="T399" s="99"/>
      <c r="U399" s="99"/>
      <c r="X399" s="99"/>
      <c r="CH399" s="99"/>
      <c r="CW399" s="99"/>
      <c r="CX399" s="99"/>
      <c r="CY399" s="99"/>
      <c r="CZ399" s="99"/>
      <c r="DA399" s="99"/>
      <c r="DB399" s="99"/>
      <c r="DX399" s="99"/>
      <c r="DZ399" s="99"/>
      <c r="EU399" s="99"/>
      <c r="FP399" s="99"/>
      <c r="GK399" s="99"/>
      <c r="GN399" s="99"/>
    </row>
    <row r="400" spans="1:203">
      <c r="B400" s="69" t="s">
        <v>2335</v>
      </c>
      <c r="C400" s="69" t="s">
        <v>304</v>
      </c>
      <c r="D400" s="69" t="s">
        <v>3459</v>
      </c>
      <c r="E400" s="937">
        <v>0</v>
      </c>
      <c r="O400" s="99"/>
      <c r="P400" s="99"/>
      <c r="T400" s="99"/>
      <c r="U400" s="99"/>
      <c r="X400" s="99"/>
      <c r="CH400" s="99"/>
      <c r="CW400" s="99"/>
      <c r="CX400" s="99"/>
      <c r="CY400" s="99"/>
      <c r="CZ400" s="99"/>
      <c r="DA400" s="99"/>
      <c r="DB400" s="99"/>
      <c r="DX400" s="99"/>
      <c r="DZ400" s="99"/>
      <c r="EU400" s="99"/>
      <c r="FP400" s="99"/>
      <c r="GK400" s="99"/>
      <c r="GN400" s="99"/>
    </row>
    <row r="401" spans="2:233">
      <c r="B401" s="1057" t="s">
        <v>2336</v>
      </c>
      <c r="C401" s="99" t="s">
        <v>2667</v>
      </c>
      <c r="D401" s="99" t="s">
        <v>3460</v>
      </c>
      <c r="E401" s="1023">
        <v>83600</v>
      </c>
      <c r="O401" s="99"/>
      <c r="P401" s="99"/>
      <c r="T401" s="99"/>
      <c r="U401" s="99"/>
      <c r="X401" s="99"/>
      <c r="AW401" s="99">
        <v>5</v>
      </c>
      <c r="CH401" s="99"/>
      <c r="CW401" s="99"/>
      <c r="CX401" s="99"/>
      <c r="CY401" s="99"/>
      <c r="CZ401" s="99"/>
      <c r="DA401" s="99"/>
      <c r="DB401" s="99"/>
      <c r="DX401" s="99"/>
      <c r="DZ401" s="99"/>
      <c r="EU401" s="99"/>
      <c r="FP401" s="99"/>
      <c r="GK401" s="99"/>
      <c r="GN401" s="99"/>
    </row>
    <row r="402" spans="2:233">
      <c r="B402" s="953"/>
      <c r="O402" s="99"/>
      <c r="P402" s="99"/>
      <c r="T402" s="99"/>
      <c r="U402" s="99"/>
      <c r="X402" s="99"/>
      <c r="CH402" s="99"/>
      <c r="CW402" s="99"/>
      <c r="CX402" s="99"/>
      <c r="CY402" s="99"/>
      <c r="CZ402" s="99"/>
      <c r="DA402" s="99"/>
      <c r="DB402" s="99"/>
      <c r="DX402" s="99"/>
      <c r="DZ402" s="99"/>
      <c r="EU402" s="99"/>
      <c r="FP402" s="99"/>
      <c r="GK402" s="99"/>
      <c r="GN402" s="99"/>
    </row>
    <row r="403" spans="2:233">
      <c r="B403" s="1057" t="s">
        <v>2338</v>
      </c>
      <c r="C403" s="99" t="s">
        <v>2685</v>
      </c>
      <c r="D403" s="99" t="s">
        <v>3461</v>
      </c>
      <c r="E403" s="1023">
        <v>170645</v>
      </c>
      <c r="O403" s="99"/>
      <c r="P403" s="99"/>
      <c r="T403" s="99"/>
      <c r="U403" s="99"/>
      <c r="X403" s="99"/>
      <c r="AE403" s="99">
        <v>5</v>
      </c>
      <c r="CH403" s="99"/>
      <c r="CW403" s="99"/>
      <c r="CX403" s="99"/>
      <c r="CY403" s="99"/>
      <c r="CZ403" s="99"/>
      <c r="DA403" s="99"/>
      <c r="DB403" s="99"/>
      <c r="DX403" s="99"/>
      <c r="DZ403" s="99">
        <v>5</v>
      </c>
      <c r="EA403" s="99">
        <v>5</v>
      </c>
      <c r="EU403" s="99"/>
      <c r="FP403" s="99"/>
      <c r="GK403" s="99"/>
      <c r="GN403" s="99"/>
      <c r="HY403" s="99">
        <v>5</v>
      </c>
    </row>
    <row r="404" spans="2:233">
      <c r="B404" s="1057" t="s">
        <v>2339</v>
      </c>
      <c r="C404" s="99" t="s">
        <v>2685</v>
      </c>
      <c r="D404" s="99" t="s">
        <v>2846</v>
      </c>
      <c r="E404" s="1023">
        <v>45981.599999999999</v>
      </c>
      <c r="O404" s="99"/>
      <c r="P404" s="99"/>
      <c r="T404" s="99"/>
      <c r="U404" s="99"/>
      <c r="X404" s="99"/>
      <c r="CH404" s="99"/>
      <c r="CW404" s="99"/>
      <c r="CX404" s="99"/>
      <c r="CY404" s="99"/>
      <c r="CZ404" s="99"/>
      <c r="DA404" s="99"/>
      <c r="DB404" s="99"/>
      <c r="DF404" s="99">
        <v>10</v>
      </c>
      <c r="DX404" s="99"/>
      <c r="DZ404" s="99"/>
      <c r="EU404" s="99"/>
      <c r="FP404" s="99"/>
      <c r="GK404" s="99"/>
      <c r="GN404" s="99"/>
    </row>
    <row r="405" spans="2:233">
      <c r="B405" s="1057" t="s">
        <v>2340</v>
      </c>
      <c r="C405" s="99" t="s">
        <v>2685</v>
      </c>
      <c r="D405" s="99" t="s">
        <v>3462</v>
      </c>
      <c r="E405" s="1023">
        <v>0</v>
      </c>
      <c r="F405" s="69" t="s">
        <v>901</v>
      </c>
      <c r="O405" s="99"/>
      <c r="P405" s="99"/>
      <c r="T405" s="99"/>
      <c r="U405" s="99"/>
      <c r="X405" s="99"/>
      <c r="CH405" s="99"/>
      <c r="CW405" s="99"/>
      <c r="CX405" s="99"/>
      <c r="CY405" s="99"/>
      <c r="CZ405" s="99"/>
      <c r="DA405" s="99"/>
      <c r="DB405" s="99"/>
      <c r="DX405" s="99"/>
      <c r="DZ405" s="99"/>
      <c r="EU405" s="99"/>
      <c r="FP405" s="99"/>
      <c r="GK405" s="99"/>
      <c r="GN405" s="99"/>
    </row>
    <row r="406" spans="2:233">
      <c r="B406" s="1057" t="s">
        <v>2341</v>
      </c>
      <c r="C406" s="99" t="s">
        <v>2685</v>
      </c>
      <c r="D406" s="99" t="s">
        <v>3341</v>
      </c>
      <c r="E406" s="1023">
        <v>128750</v>
      </c>
      <c r="O406" s="99"/>
      <c r="P406" s="99"/>
      <c r="T406" s="99"/>
      <c r="U406" s="99"/>
      <c r="X406" s="99"/>
      <c r="CH406" s="99"/>
      <c r="CW406" s="99">
        <v>5</v>
      </c>
      <c r="CX406" s="99"/>
      <c r="CY406" s="99"/>
      <c r="CZ406" s="99"/>
      <c r="DA406" s="99"/>
      <c r="DB406" s="99"/>
      <c r="DF406" s="99">
        <v>10</v>
      </c>
      <c r="DX406" s="99"/>
      <c r="DZ406" s="99"/>
      <c r="EU406" s="99"/>
      <c r="FP406" s="99"/>
      <c r="GK406" s="99"/>
      <c r="GN406" s="99"/>
      <c r="GX406" s="99">
        <v>10</v>
      </c>
    </row>
    <row r="407" spans="2:233">
      <c r="B407" s="1057" t="s">
        <v>2342</v>
      </c>
      <c r="C407" s="99" t="s">
        <v>2685</v>
      </c>
      <c r="D407" s="99" t="s">
        <v>3463</v>
      </c>
      <c r="E407" s="1023">
        <v>28945.7</v>
      </c>
      <c r="O407" s="99"/>
      <c r="P407" s="99"/>
      <c r="T407" s="99"/>
      <c r="U407" s="99"/>
      <c r="X407" s="99"/>
      <c r="CH407" s="99"/>
      <c r="CW407" s="99"/>
      <c r="CX407" s="99"/>
      <c r="CY407" s="99"/>
      <c r="CZ407" s="99"/>
      <c r="DA407" s="99"/>
      <c r="DB407" s="99"/>
      <c r="DD407" s="99">
        <v>5</v>
      </c>
      <c r="DF407" s="99">
        <v>10</v>
      </c>
      <c r="DX407" s="99"/>
      <c r="DZ407" s="99"/>
      <c r="EU407" s="99"/>
      <c r="FP407" s="99"/>
      <c r="GK407" s="99"/>
      <c r="GN407" s="99"/>
    </row>
    <row r="408" spans="2:233">
      <c r="B408" s="1057" t="s">
        <v>2343</v>
      </c>
      <c r="C408" s="99" t="s">
        <v>2693</v>
      </c>
      <c r="D408" s="99" t="s">
        <v>2846</v>
      </c>
      <c r="E408" s="1023">
        <v>33859.699999999997</v>
      </c>
      <c r="O408" s="99"/>
      <c r="P408" s="99"/>
      <c r="T408" s="99"/>
      <c r="U408" s="99"/>
      <c r="X408" s="99"/>
      <c r="BY408" s="99">
        <v>5</v>
      </c>
      <c r="BZ408" s="99">
        <v>5</v>
      </c>
      <c r="CH408" s="99"/>
      <c r="CQ408" s="99">
        <v>5</v>
      </c>
      <c r="CW408" s="99"/>
      <c r="CX408" s="99"/>
      <c r="CY408" s="99"/>
      <c r="CZ408" s="99"/>
      <c r="DA408" s="99"/>
      <c r="DB408" s="99"/>
      <c r="DX408" s="99"/>
      <c r="DZ408" s="99"/>
      <c r="EU408" s="99"/>
      <c r="FP408" s="99"/>
      <c r="GK408" s="99"/>
      <c r="GN408" s="99"/>
    </row>
    <row r="409" spans="2:233">
      <c r="B409" s="953"/>
      <c r="O409" s="99"/>
      <c r="P409" s="99"/>
      <c r="T409" s="99"/>
      <c r="U409" s="99"/>
      <c r="X409" s="99"/>
      <c r="CH409" s="99"/>
      <c r="CW409" s="99"/>
      <c r="CX409" s="99"/>
      <c r="CY409" s="99"/>
      <c r="CZ409" s="99"/>
      <c r="DA409" s="99"/>
      <c r="DB409" s="99"/>
      <c r="DX409" s="99"/>
      <c r="DZ409" s="99"/>
      <c r="EU409" s="99"/>
      <c r="FP409" s="99"/>
      <c r="GK409" s="99"/>
      <c r="GN409" s="99"/>
    </row>
    <row r="410" spans="2:233">
      <c r="B410" s="1057" t="s">
        <v>2345</v>
      </c>
      <c r="C410" s="99" t="s">
        <v>2693</v>
      </c>
      <c r="D410" s="99" t="s">
        <v>3463</v>
      </c>
      <c r="E410" s="1023">
        <v>74663.12</v>
      </c>
      <c r="O410" s="99"/>
      <c r="P410" s="99"/>
      <c r="T410" s="99"/>
      <c r="U410" s="99"/>
      <c r="X410" s="99"/>
      <c r="CH410" s="99"/>
      <c r="CW410" s="99"/>
      <c r="CX410" s="99"/>
      <c r="CY410" s="99"/>
      <c r="CZ410" s="99"/>
      <c r="DA410" s="99"/>
      <c r="DB410" s="99"/>
      <c r="DX410" s="99"/>
      <c r="DZ410" s="99"/>
      <c r="EO410" s="99">
        <v>5</v>
      </c>
      <c r="ER410" s="99">
        <v>5</v>
      </c>
      <c r="EU410" s="99"/>
      <c r="FP410" s="99"/>
      <c r="GK410" s="99"/>
      <c r="GN410" s="99"/>
      <c r="GU410" s="99">
        <v>10</v>
      </c>
    </row>
    <row r="411" spans="2:233">
      <c r="B411" s="953"/>
      <c r="O411" s="99"/>
      <c r="P411" s="99"/>
      <c r="T411" s="99"/>
      <c r="U411" s="99"/>
      <c r="X411" s="99"/>
      <c r="CH411" s="99"/>
      <c r="CW411" s="99"/>
      <c r="CX411" s="99"/>
      <c r="CY411" s="99"/>
      <c r="CZ411" s="99"/>
      <c r="DA411" s="99"/>
      <c r="DB411" s="99"/>
      <c r="DX411" s="99"/>
      <c r="DZ411" s="99"/>
      <c r="EU411" s="99"/>
      <c r="FP411" s="99"/>
      <c r="GK411" s="99"/>
      <c r="GN411" s="99"/>
    </row>
    <row r="412" spans="2:233">
      <c r="B412" s="1057" t="s">
        <v>2347</v>
      </c>
      <c r="C412" s="99" t="s">
        <v>2693</v>
      </c>
      <c r="D412" s="99" t="s">
        <v>3464</v>
      </c>
      <c r="E412" s="1023">
        <v>11850</v>
      </c>
      <c r="O412" s="99"/>
      <c r="P412" s="99"/>
      <c r="T412" s="99"/>
      <c r="U412" s="99"/>
      <c r="X412" s="99"/>
      <c r="CH412" s="99"/>
      <c r="CW412" s="99"/>
      <c r="CX412" s="99"/>
      <c r="CY412" s="99"/>
      <c r="CZ412" s="99"/>
      <c r="DA412" s="99"/>
      <c r="DB412" s="99"/>
      <c r="DX412" s="99"/>
      <c r="DZ412" s="99"/>
      <c r="EU412" s="99"/>
      <c r="FP412" s="99"/>
      <c r="GK412" s="99"/>
      <c r="GN412" s="99"/>
    </row>
    <row r="413" spans="2:233">
      <c r="B413" s="953"/>
      <c r="O413" s="99"/>
      <c r="P413" s="99"/>
      <c r="T413" s="99"/>
      <c r="U413" s="99"/>
      <c r="X413" s="99"/>
      <c r="CH413" s="99"/>
      <c r="CW413" s="99"/>
      <c r="CX413" s="99"/>
      <c r="CY413" s="99"/>
      <c r="CZ413" s="99"/>
      <c r="DA413" s="99"/>
      <c r="DB413" s="99"/>
      <c r="DX413" s="99"/>
      <c r="DZ413" s="99"/>
      <c r="EU413" s="99"/>
      <c r="FP413" s="99"/>
      <c r="GK413" s="99"/>
      <c r="GN413" s="99"/>
    </row>
    <row r="414" spans="2:233">
      <c r="B414" s="1057" t="s">
        <v>2349</v>
      </c>
      <c r="C414" s="99" t="s">
        <v>2695</v>
      </c>
      <c r="D414" s="99" t="s">
        <v>3332</v>
      </c>
      <c r="E414" s="1023">
        <v>168200.62</v>
      </c>
      <c r="O414" s="99"/>
      <c r="P414" s="99"/>
      <c r="T414" s="99"/>
      <c r="U414" s="99"/>
      <c r="W414" s="99">
        <v>3</v>
      </c>
      <c r="X414" s="99"/>
      <c r="AE414" s="99">
        <v>5</v>
      </c>
      <c r="CC414" s="99">
        <v>5</v>
      </c>
      <c r="CH414" s="99"/>
      <c r="CW414" s="99"/>
      <c r="CX414" s="99"/>
      <c r="CY414" s="99"/>
      <c r="CZ414" s="99"/>
      <c r="DA414" s="99"/>
      <c r="DB414" s="99"/>
      <c r="DN414" s="99">
        <v>5</v>
      </c>
      <c r="DX414" s="99"/>
      <c r="DZ414" s="99"/>
      <c r="EU414" s="99"/>
      <c r="FP414" s="99"/>
      <c r="GK414" s="99"/>
      <c r="GN414" s="99"/>
    </row>
    <row r="415" spans="2:233">
      <c r="B415" s="1057" t="s">
        <v>2350</v>
      </c>
      <c r="C415" s="99" t="s">
        <v>2695</v>
      </c>
      <c r="D415" s="99" t="s">
        <v>3341</v>
      </c>
      <c r="E415" s="1023">
        <v>177030</v>
      </c>
      <c r="O415" s="99"/>
      <c r="P415" s="99"/>
      <c r="T415" s="99"/>
      <c r="U415" s="99"/>
      <c r="X415" s="99"/>
      <c r="AU415" s="99">
        <v>10</v>
      </c>
      <c r="CH415" s="99"/>
      <c r="CW415" s="99"/>
      <c r="CX415" s="99"/>
      <c r="CY415" s="99"/>
      <c r="CZ415" s="99"/>
      <c r="DA415" s="99"/>
      <c r="DB415" s="99"/>
      <c r="DF415" s="99">
        <v>10</v>
      </c>
      <c r="DX415" s="99"/>
      <c r="DZ415" s="99"/>
      <c r="EU415" s="99"/>
      <c r="FP415" s="99"/>
      <c r="GK415" s="99"/>
      <c r="GN415" s="99"/>
      <c r="GX415" s="99">
        <v>10</v>
      </c>
    </row>
    <row r="416" spans="2:233">
      <c r="B416" s="1057" t="s">
        <v>2351</v>
      </c>
      <c r="C416" s="99" t="s">
        <v>2695</v>
      </c>
      <c r="D416" s="99" t="s">
        <v>2846</v>
      </c>
      <c r="E416" s="1023">
        <v>34597.360000000001</v>
      </c>
      <c r="O416" s="99"/>
      <c r="P416" s="99"/>
      <c r="T416" s="99"/>
      <c r="U416" s="99"/>
      <c r="X416" s="99"/>
      <c r="BY416" s="99">
        <v>5</v>
      </c>
      <c r="BZ416" s="99">
        <v>5</v>
      </c>
      <c r="CH416" s="99"/>
      <c r="CU416" s="99">
        <v>2</v>
      </c>
      <c r="CW416" s="99"/>
      <c r="CX416" s="99"/>
      <c r="CY416" s="99"/>
      <c r="CZ416" s="99"/>
      <c r="DA416" s="99"/>
      <c r="DB416" s="99"/>
      <c r="DX416" s="99"/>
      <c r="DZ416" s="99"/>
      <c r="EU416" s="99"/>
      <c r="FP416" s="99"/>
      <c r="GK416" s="99"/>
      <c r="GN416" s="99"/>
      <c r="GY416" s="99">
        <v>10</v>
      </c>
    </row>
    <row r="417" spans="2:211">
      <c r="B417" s="1057" t="s">
        <v>2352</v>
      </c>
      <c r="C417" s="99" t="s">
        <v>2695</v>
      </c>
      <c r="D417" s="99" t="s">
        <v>3465</v>
      </c>
      <c r="E417" s="1023">
        <v>61450</v>
      </c>
      <c r="O417" s="99"/>
      <c r="P417" s="99"/>
      <c r="T417" s="99"/>
      <c r="U417" s="99"/>
      <c r="X417" s="99"/>
      <c r="CH417" s="99"/>
      <c r="CW417" s="99"/>
      <c r="CX417" s="99"/>
      <c r="CY417" s="99"/>
      <c r="CZ417" s="99"/>
      <c r="DA417" s="99"/>
      <c r="DB417" s="99"/>
      <c r="DF417" s="99">
        <v>5</v>
      </c>
      <c r="DJ417" s="99">
        <v>5</v>
      </c>
      <c r="DL417" s="99">
        <v>5</v>
      </c>
      <c r="DN417" s="99">
        <v>5</v>
      </c>
      <c r="DO417" s="99">
        <v>5</v>
      </c>
      <c r="DX417" s="99"/>
      <c r="DZ417" s="99"/>
      <c r="EU417" s="99"/>
      <c r="FP417" s="99"/>
      <c r="GK417" s="99"/>
      <c r="GN417" s="99"/>
      <c r="GT417" s="99">
        <v>5</v>
      </c>
    </row>
    <row r="418" spans="2:211">
      <c r="B418" s="1057" t="s">
        <v>2353</v>
      </c>
      <c r="C418" s="99" t="s">
        <v>2695</v>
      </c>
      <c r="D418" s="99" t="s">
        <v>2846</v>
      </c>
      <c r="E418" s="1023">
        <v>57675.8</v>
      </c>
      <c r="O418" s="99"/>
      <c r="P418" s="99"/>
      <c r="T418" s="99"/>
      <c r="U418" s="99"/>
      <c r="X418" s="99"/>
      <c r="CH418" s="99"/>
      <c r="CW418" s="99"/>
      <c r="CX418" s="99"/>
      <c r="CY418" s="99"/>
      <c r="CZ418" s="99"/>
      <c r="DA418" s="99"/>
      <c r="DB418" s="99"/>
      <c r="DX418" s="99"/>
      <c r="DZ418" s="99"/>
      <c r="EU418" s="99"/>
      <c r="FP418" s="99"/>
      <c r="GK418" s="99"/>
      <c r="GN418" s="99"/>
    </row>
    <row r="419" spans="2:211">
      <c r="B419" s="1057" t="s">
        <v>2354</v>
      </c>
      <c r="C419" s="99" t="s">
        <v>2701</v>
      </c>
      <c r="D419" s="99" t="s">
        <v>2846</v>
      </c>
      <c r="E419" s="1023">
        <v>41399.96</v>
      </c>
      <c r="O419" s="99"/>
      <c r="P419" s="99"/>
      <c r="T419" s="99"/>
      <c r="U419" s="99"/>
      <c r="X419" s="99"/>
      <c r="CH419" s="99"/>
      <c r="CW419" s="99"/>
      <c r="CX419" s="99"/>
      <c r="CY419" s="99"/>
      <c r="CZ419" s="99"/>
      <c r="DA419" s="99"/>
      <c r="DB419" s="99"/>
      <c r="DX419" s="99"/>
      <c r="DZ419" s="99"/>
      <c r="EU419" s="99"/>
      <c r="FP419" s="99"/>
      <c r="FR419" s="99">
        <v>2</v>
      </c>
      <c r="GK419" s="99"/>
      <c r="GN419" s="99"/>
      <c r="GT419" s="99">
        <v>10</v>
      </c>
    </row>
    <row r="420" spans="2:211">
      <c r="B420" s="1057" t="s">
        <v>2355</v>
      </c>
      <c r="C420" s="99" t="s">
        <v>2701</v>
      </c>
      <c r="D420" s="99" t="s">
        <v>3341</v>
      </c>
      <c r="E420" s="1023">
        <v>26185</v>
      </c>
      <c r="O420" s="99"/>
      <c r="P420" s="99"/>
      <c r="T420" s="99"/>
      <c r="U420" s="99"/>
      <c r="X420" s="99"/>
      <c r="CH420" s="99"/>
      <c r="CW420" s="99"/>
      <c r="CX420" s="99"/>
      <c r="CY420" s="99"/>
      <c r="CZ420" s="99"/>
      <c r="DA420" s="99"/>
      <c r="DB420" s="99"/>
      <c r="DX420" s="99"/>
      <c r="DZ420" s="99"/>
      <c r="EU420" s="99"/>
      <c r="FP420" s="99"/>
      <c r="GK420" s="99"/>
      <c r="GN420" s="99"/>
    </row>
    <row r="421" spans="2:211">
      <c r="B421" s="1057" t="s">
        <v>2356</v>
      </c>
      <c r="C421" s="99" t="s">
        <v>2701</v>
      </c>
      <c r="D421" s="99" t="s">
        <v>3338</v>
      </c>
      <c r="E421" s="1023">
        <v>30166.66</v>
      </c>
      <c r="O421" s="99"/>
      <c r="P421" s="99"/>
      <c r="T421" s="99"/>
      <c r="U421" s="99"/>
      <c r="X421" s="99"/>
      <c r="AD421" s="99">
        <v>5</v>
      </c>
      <c r="CH421" s="99"/>
      <c r="CW421" s="99"/>
      <c r="CX421" s="99"/>
      <c r="CY421" s="99"/>
      <c r="CZ421" s="99"/>
      <c r="DA421" s="99"/>
      <c r="DB421" s="99"/>
      <c r="DX421" s="99"/>
      <c r="DZ421" s="99"/>
      <c r="EU421" s="99"/>
      <c r="FP421" s="99"/>
      <c r="GK421" s="99"/>
      <c r="GN421" s="99"/>
    </row>
    <row r="422" spans="2:211">
      <c r="B422" s="1057" t="s">
        <v>2357</v>
      </c>
      <c r="C422" s="99" t="s">
        <v>2701</v>
      </c>
      <c r="D422" s="99" t="s">
        <v>3332</v>
      </c>
      <c r="E422" s="1023">
        <v>126570.78</v>
      </c>
      <c r="O422" s="99"/>
      <c r="P422" s="99"/>
      <c r="T422" s="99"/>
      <c r="U422" s="99"/>
      <c r="X422" s="99"/>
      <c r="BH422" s="99">
        <v>5</v>
      </c>
      <c r="CH422" s="99"/>
      <c r="CW422" s="99"/>
      <c r="CX422" s="99"/>
      <c r="CY422" s="99"/>
      <c r="CZ422" s="99"/>
      <c r="DA422" s="99"/>
      <c r="DB422" s="99"/>
      <c r="DX422" s="99"/>
      <c r="DZ422" s="99"/>
      <c r="EU422" s="99">
        <v>2</v>
      </c>
      <c r="FP422" s="99"/>
      <c r="GK422" s="99"/>
      <c r="GN422" s="99"/>
    </row>
    <row r="423" spans="2:211">
      <c r="B423" s="1057"/>
      <c r="O423" s="99"/>
      <c r="P423" s="99"/>
      <c r="T423" s="99"/>
      <c r="U423" s="99"/>
      <c r="X423" s="99"/>
      <c r="CH423" s="99"/>
      <c r="CW423" s="99"/>
      <c r="CX423" s="99"/>
      <c r="CY423" s="99"/>
      <c r="CZ423" s="99"/>
      <c r="DA423" s="99"/>
      <c r="DB423" s="99"/>
      <c r="DX423" s="99"/>
      <c r="DZ423" s="99"/>
      <c r="EU423" s="99"/>
      <c r="FP423" s="99"/>
      <c r="GK423" s="99"/>
      <c r="GN423" s="99"/>
    </row>
    <row r="424" spans="2:211">
      <c r="B424" s="1057"/>
      <c r="O424" s="99"/>
      <c r="P424" s="99"/>
      <c r="T424" s="99"/>
      <c r="U424" s="99"/>
      <c r="X424" s="99"/>
      <c r="CH424" s="99"/>
      <c r="CW424" s="99"/>
      <c r="CX424" s="99"/>
      <c r="CY424" s="99"/>
      <c r="CZ424" s="99"/>
      <c r="DA424" s="99"/>
      <c r="DB424" s="99"/>
      <c r="DX424" s="99"/>
      <c r="DZ424" s="99"/>
      <c r="EU424" s="99"/>
      <c r="FP424" s="99"/>
      <c r="GK424" s="99"/>
      <c r="GN424" s="99"/>
    </row>
    <row r="425" spans="2:211">
      <c r="B425" s="953" t="s">
        <v>2360</v>
      </c>
      <c r="C425" s="99" t="s">
        <v>2701</v>
      </c>
      <c r="D425" s="99" t="s">
        <v>3466</v>
      </c>
      <c r="E425" s="1023">
        <v>107704.94</v>
      </c>
      <c r="O425" s="99"/>
      <c r="P425" s="99"/>
      <c r="T425" s="99"/>
      <c r="U425" s="99"/>
      <c r="X425" s="99"/>
      <c r="AM425" s="99">
        <v>10</v>
      </c>
      <c r="CH425" s="99"/>
      <c r="CW425" s="99"/>
      <c r="CX425" s="99"/>
      <c r="CY425" s="99"/>
      <c r="CZ425" s="99">
        <v>2</v>
      </c>
      <c r="DA425" s="99"/>
      <c r="DB425" s="99"/>
      <c r="DU425" s="99">
        <v>2</v>
      </c>
      <c r="DX425" s="99"/>
      <c r="DZ425" s="99"/>
      <c r="EU425" s="99"/>
      <c r="FP425" s="99"/>
      <c r="GF425" s="99">
        <v>5</v>
      </c>
      <c r="GK425" s="99"/>
      <c r="GN425" s="99"/>
      <c r="GT425" s="99">
        <v>5</v>
      </c>
      <c r="HC425" s="99">
        <v>5</v>
      </c>
    </row>
    <row r="426" spans="2:211">
      <c r="B426" s="1057"/>
      <c r="O426" s="99"/>
      <c r="P426" s="99"/>
      <c r="T426" s="99"/>
      <c r="U426" s="99"/>
      <c r="X426" s="99"/>
      <c r="CH426" s="99"/>
      <c r="CW426" s="99"/>
      <c r="CX426" s="99"/>
      <c r="CY426" s="99"/>
      <c r="CZ426" s="99"/>
      <c r="DA426" s="99"/>
      <c r="DB426" s="99"/>
      <c r="DX426" s="99"/>
      <c r="DZ426" s="99"/>
      <c r="EU426" s="99"/>
      <c r="FP426" s="99"/>
      <c r="GK426" s="99"/>
      <c r="GN426" s="99"/>
    </row>
    <row r="427" spans="2:211">
      <c r="B427" s="1057"/>
      <c r="O427" s="99"/>
      <c r="P427" s="99"/>
      <c r="T427" s="99"/>
      <c r="U427" s="99"/>
      <c r="X427" s="99"/>
      <c r="CH427" s="99"/>
      <c r="CW427" s="99"/>
      <c r="CX427" s="99"/>
      <c r="CY427" s="99"/>
      <c r="CZ427" s="99"/>
      <c r="DA427" s="99"/>
      <c r="DB427" s="99"/>
      <c r="DX427" s="99"/>
      <c r="DZ427" s="99"/>
      <c r="EU427" s="99"/>
      <c r="FP427" s="99"/>
      <c r="GK427" s="99"/>
      <c r="GN427" s="99"/>
    </row>
    <row r="428" spans="2:211">
      <c r="B428" s="953" t="s">
        <v>2363</v>
      </c>
      <c r="C428" s="99" t="s">
        <v>2701</v>
      </c>
      <c r="D428" s="99" t="s">
        <v>3321</v>
      </c>
      <c r="E428" s="1023">
        <v>3900</v>
      </c>
      <c r="O428" s="99"/>
      <c r="P428" s="99"/>
      <c r="T428" s="99"/>
      <c r="U428" s="99"/>
      <c r="X428" s="99"/>
      <c r="CH428" s="99"/>
      <c r="CW428" s="99"/>
      <c r="CX428" s="99"/>
      <c r="CY428" s="99"/>
      <c r="CZ428" s="99"/>
      <c r="DA428" s="99"/>
      <c r="DB428" s="99"/>
      <c r="DX428" s="99"/>
      <c r="DZ428" s="99"/>
      <c r="EU428" s="99"/>
      <c r="FP428" s="99"/>
      <c r="GK428" s="99"/>
      <c r="GN428" s="99"/>
    </row>
    <row r="429" spans="2:211">
      <c r="B429" s="953" t="s">
        <v>2364</v>
      </c>
      <c r="C429" s="99" t="s">
        <v>2701</v>
      </c>
      <c r="D429" s="99" t="s">
        <v>3321</v>
      </c>
      <c r="E429" s="1023">
        <v>64950</v>
      </c>
      <c r="O429" s="99"/>
      <c r="P429" s="99"/>
      <c r="T429" s="99"/>
      <c r="U429" s="99"/>
      <c r="X429" s="99"/>
      <c r="AE429" s="99">
        <v>10</v>
      </c>
      <c r="CH429" s="99"/>
      <c r="CW429" s="99"/>
      <c r="CX429" s="99"/>
      <c r="CY429" s="99"/>
      <c r="CZ429" s="99"/>
      <c r="DA429" s="99"/>
      <c r="DB429" s="99"/>
      <c r="DF429" s="99">
        <v>10</v>
      </c>
      <c r="DX429" s="99"/>
      <c r="DZ429" s="99"/>
      <c r="EU429" s="99"/>
      <c r="FP429" s="99"/>
      <c r="FT429" s="99">
        <v>10</v>
      </c>
      <c r="GK429" s="99"/>
      <c r="GN429" s="99"/>
    </row>
    <row r="430" spans="2:211">
      <c r="B430" s="953" t="s">
        <v>2365</v>
      </c>
      <c r="C430" s="99" t="s">
        <v>2712</v>
      </c>
      <c r="D430" s="99" t="s">
        <v>3467</v>
      </c>
      <c r="E430" s="1023">
        <v>58755</v>
      </c>
      <c r="O430" s="99"/>
      <c r="P430" s="99"/>
      <c r="T430" s="99"/>
      <c r="U430" s="99"/>
      <c r="X430" s="99"/>
      <c r="BB430" s="222"/>
      <c r="CH430" s="99"/>
      <c r="CW430" s="99"/>
      <c r="CX430" s="99"/>
      <c r="CY430" s="99"/>
      <c r="CZ430" s="99"/>
      <c r="DA430" s="99"/>
      <c r="DB430" s="99"/>
      <c r="DX430" s="99"/>
      <c r="DZ430" s="99"/>
      <c r="EU430" s="99"/>
      <c r="FP430" s="99"/>
      <c r="GK430" s="99"/>
      <c r="GN430" s="99"/>
    </row>
    <row r="431" spans="2:211">
      <c r="B431" s="953"/>
      <c r="O431" s="99"/>
      <c r="P431" s="99"/>
      <c r="T431" s="99"/>
      <c r="U431" s="99"/>
      <c r="X431" s="99"/>
      <c r="CH431" s="99"/>
      <c r="CW431" s="99"/>
      <c r="CX431" s="99"/>
      <c r="CY431" s="99"/>
      <c r="CZ431" s="99"/>
      <c r="DA431" s="99"/>
      <c r="DB431" s="99"/>
      <c r="DX431" s="99"/>
      <c r="DZ431" s="99"/>
      <c r="EU431" s="99"/>
      <c r="FP431" s="99"/>
      <c r="GK431" s="99"/>
      <c r="GN431" s="99"/>
    </row>
    <row r="432" spans="2:211">
      <c r="B432" s="1057" t="s">
        <v>2367</v>
      </c>
      <c r="C432" s="99" t="s">
        <v>2712</v>
      </c>
      <c r="D432" s="99" t="s">
        <v>3332</v>
      </c>
      <c r="E432" s="1023">
        <v>38312.400000000001</v>
      </c>
      <c r="O432" s="99"/>
      <c r="P432" s="99"/>
      <c r="T432" s="99"/>
      <c r="U432" s="99"/>
      <c r="X432" s="99"/>
      <c r="CH432" s="99"/>
      <c r="CW432" s="99"/>
      <c r="CX432" s="99"/>
      <c r="CY432" s="99"/>
      <c r="CZ432" s="99"/>
      <c r="DA432" s="99"/>
      <c r="DB432" s="99"/>
      <c r="DX432" s="99"/>
      <c r="DZ432" s="99"/>
      <c r="EU432" s="99"/>
      <c r="FP432" s="99"/>
      <c r="GK432" s="99"/>
      <c r="GN432" s="99"/>
    </row>
    <row r="433" spans="1:215">
      <c r="B433" s="953"/>
      <c r="O433" s="99"/>
      <c r="P433" s="99"/>
      <c r="T433" s="99"/>
      <c r="U433" s="99"/>
      <c r="X433" s="99"/>
      <c r="CH433" s="99"/>
      <c r="CW433" s="99"/>
      <c r="CX433" s="99"/>
      <c r="CY433" s="99"/>
      <c r="CZ433" s="99"/>
      <c r="DA433" s="99"/>
      <c r="DB433" s="99"/>
      <c r="DX433" s="99"/>
      <c r="DZ433" s="99"/>
      <c r="EU433" s="99"/>
      <c r="FP433" s="99"/>
      <c r="GK433" s="99"/>
      <c r="GN433" s="99"/>
    </row>
    <row r="434" spans="1:215">
      <c r="B434" s="953"/>
      <c r="O434" s="99"/>
      <c r="P434" s="99"/>
      <c r="T434" s="99"/>
      <c r="U434" s="99"/>
      <c r="X434" s="99"/>
      <c r="CH434" s="99"/>
      <c r="CW434" s="99"/>
      <c r="CX434" s="99"/>
      <c r="CY434" s="99"/>
      <c r="CZ434" s="99"/>
      <c r="DA434" s="99"/>
      <c r="DB434" s="99"/>
      <c r="DX434" s="99"/>
      <c r="DZ434" s="99"/>
      <c r="EU434" s="99"/>
      <c r="FP434" s="99"/>
      <c r="GK434" s="99"/>
      <c r="GN434" s="99"/>
    </row>
    <row r="435" spans="1:215">
      <c r="B435" s="1057" t="s">
        <v>2370</v>
      </c>
      <c r="C435" s="99" t="s">
        <v>2712</v>
      </c>
      <c r="D435" s="99" t="s">
        <v>2846</v>
      </c>
      <c r="E435" s="1023">
        <v>178186.08</v>
      </c>
      <c r="O435" s="99"/>
      <c r="P435" s="99"/>
      <c r="T435" s="99"/>
      <c r="U435" s="99"/>
      <c r="X435" s="99"/>
      <c r="CH435" s="99"/>
      <c r="CN435" s="99">
        <v>5</v>
      </c>
      <c r="CW435" s="99"/>
      <c r="CX435" s="99"/>
      <c r="CY435" s="99"/>
      <c r="CZ435" s="99"/>
      <c r="DA435" s="99"/>
      <c r="DB435" s="99"/>
      <c r="DU435" s="99">
        <v>5</v>
      </c>
      <c r="DX435" s="99"/>
      <c r="DZ435" s="99"/>
      <c r="ER435" s="99">
        <v>5</v>
      </c>
      <c r="EU435" s="99"/>
      <c r="FP435" s="99"/>
      <c r="GK435" s="99"/>
      <c r="GN435" s="99"/>
    </row>
    <row r="436" spans="1:215" s="953" customFormat="1">
      <c r="A436" s="940"/>
      <c r="B436" s="1057" t="s">
        <v>2371</v>
      </c>
      <c r="C436" s="953" t="s">
        <v>2712</v>
      </c>
      <c r="D436" s="953" t="s">
        <v>3338</v>
      </c>
      <c r="E436" s="954">
        <v>44167.360000000001</v>
      </c>
      <c r="H436" s="955"/>
      <c r="I436" s="1077"/>
      <c r="J436" s="940"/>
      <c r="FY436" s="940"/>
      <c r="GY436" s="953">
        <v>20</v>
      </c>
    </row>
    <row r="437" spans="1:215">
      <c r="B437" s="953" t="s">
        <v>2372</v>
      </c>
      <c r="C437" s="953" t="s">
        <v>2712</v>
      </c>
      <c r="D437" s="99" t="s">
        <v>3321</v>
      </c>
      <c r="E437" s="1023">
        <v>223375</v>
      </c>
      <c r="O437" s="99"/>
      <c r="P437" s="99"/>
      <c r="T437" s="99"/>
      <c r="U437" s="99"/>
      <c r="X437" s="99"/>
      <c r="AD437" s="99">
        <v>5</v>
      </c>
      <c r="AM437" s="99">
        <v>10</v>
      </c>
      <c r="AO437" s="99">
        <v>10</v>
      </c>
      <c r="CH437" s="99"/>
      <c r="CN437" s="99">
        <v>10</v>
      </c>
      <c r="CW437" s="99"/>
      <c r="CX437" s="99"/>
      <c r="CY437" s="99"/>
      <c r="CZ437" s="99"/>
      <c r="DA437" s="99"/>
      <c r="DB437" s="99"/>
      <c r="DF437" s="99">
        <v>5</v>
      </c>
      <c r="DK437" s="99">
        <v>5</v>
      </c>
      <c r="DX437" s="99"/>
      <c r="DZ437" s="99"/>
      <c r="EU437" s="99"/>
      <c r="FH437" s="99">
        <v>5</v>
      </c>
      <c r="FK437" s="99">
        <v>5</v>
      </c>
      <c r="FO437" s="99">
        <v>5</v>
      </c>
      <c r="FP437" s="99"/>
      <c r="FR437" s="99">
        <v>2</v>
      </c>
      <c r="FS437" s="99">
        <v>5</v>
      </c>
      <c r="FT437" s="99">
        <v>5</v>
      </c>
      <c r="GF437" s="99">
        <v>5</v>
      </c>
      <c r="GK437" s="99"/>
      <c r="GN437" s="99"/>
      <c r="GT437" s="99">
        <v>10</v>
      </c>
      <c r="GU437" s="99">
        <v>5</v>
      </c>
      <c r="GV437" s="99">
        <v>5</v>
      </c>
      <c r="GX437" s="99">
        <v>10</v>
      </c>
      <c r="GY437" s="99">
        <v>10</v>
      </c>
      <c r="HB437" s="99">
        <v>5</v>
      </c>
      <c r="HG437" s="99">
        <v>5</v>
      </c>
    </row>
    <row r="438" spans="1:215">
      <c r="B438" s="953" t="s">
        <v>2373</v>
      </c>
      <c r="C438" s="953" t="s">
        <v>2712</v>
      </c>
      <c r="D438" s="99" t="s">
        <v>3321</v>
      </c>
      <c r="E438" s="1023">
        <v>178395</v>
      </c>
      <c r="O438" s="99"/>
      <c r="P438" s="99"/>
      <c r="T438" s="99"/>
      <c r="U438" s="99"/>
      <c r="X438" s="99"/>
      <c r="AU438" s="99">
        <v>10</v>
      </c>
      <c r="CH438" s="99"/>
      <c r="CW438" s="99"/>
      <c r="CX438" s="99"/>
      <c r="CY438" s="99"/>
      <c r="CZ438" s="99"/>
      <c r="DA438" s="99"/>
      <c r="DB438" s="99"/>
      <c r="DX438" s="99"/>
      <c r="DZ438" s="99"/>
      <c r="EU438" s="99"/>
      <c r="FP438" s="99"/>
      <c r="GK438" s="99"/>
      <c r="GN438" s="99"/>
    </row>
    <row r="439" spans="1:215">
      <c r="B439" s="953"/>
      <c r="C439" s="953"/>
      <c r="O439" s="99"/>
      <c r="P439" s="99"/>
      <c r="T439" s="99"/>
      <c r="U439" s="99"/>
      <c r="X439" s="99"/>
      <c r="CH439" s="99"/>
      <c r="CW439" s="99"/>
      <c r="CX439" s="99"/>
      <c r="CY439" s="99"/>
      <c r="CZ439" s="99"/>
      <c r="DA439" s="99"/>
      <c r="DB439" s="99"/>
      <c r="DX439" s="99"/>
      <c r="DZ439" s="99"/>
      <c r="EU439" s="99"/>
      <c r="FP439" s="99"/>
      <c r="GK439" s="99"/>
      <c r="GN439" s="99"/>
    </row>
    <row r="440" spans="1:215">
      <c r="B440" s="953" t="s">
        <v>2375</v>
      </c>
      <c r="C440" s="953" t="s">
        <v>2712</v>
      </c>
      <c r="D440" s="99" t="s">
        <v>3321</v>
      </c>
      <c r="E440" s="1023">
        <v>74075</v>
      </c>
      <c r="O440" s="99"/>
      <c r="P440" s="99"/>
      <c r="T440" s="99"/>
      <c r="U440" s="99"/>
      <c r="X440" s="99"/>
      <c r="CH440" s="99"/>
      <c r="CW440" s="99"/>
      <c r="CX440" s="99"/>
      <c r="CY440" s="99"/>
      <c r="CZ440" s="99"/>
      <c r="DA440" s="99"/>
      <c r="DB440" s="99"/>
      <c r="DX440" s="99"/>
      <c r="DZ440" s="99"/>
      <c r="EU440" s="99"/>
      <c r="FP440" s="99"/>
      <c r="GK440" s="99"/>
      <c r="GN440" s="99"/>
    </row>
    <row r="441" spans="1:215">
      <c r="B441" s="1057" t="s">
        <v>2376</v>
      </c>
      <c r="C441" s="99" t="s">
        <v>2731</v>
      </c>
      <c r="D441" s="99" t="s">
        <v>3332</v>
      </c>
      <c r="E441" s="1023">
        <v>154638.82</v>
      </c>
      <c r="O441" s="99"/>
      <c r="P441" s="99">
        <v>5</v>
      </c>
      <c r="T441" s="99"/>
      <c r="U441" s="99"/>
      <c r="X441" s="99"/>
      <c r="CH441" s="99"/>
      <c r="CW441" s="99"/>
      <c r="CX441" s="99"/>
      <c r="CY441" s="99"/>
      <c r="CZ441" s="99"/>
      <c r="DA441" s="99"/>
      <c r="DB441" s="99"/>
      <c r="DF441" s="99">
        <v>6</v>
      </c>
      <c r="DX441" s="99"/>
      <c r="DZ441" s="99"/>
      <c r="EU441" s="99"/>
      <c r="FP441" s="99"/>
      <c r="GK441" s="99"/>
      <c r="GN441" s="99"/>
      <c r="HG441" s="99">
        <v>5</v>
      </c>
    </row>
    <row r="442" spans="1:215">
      <c r="B442" s="1057" t="s">
        <v>2377</v>
      </c>
      <c r="C442" s="99" t="s">
        <v>2731</v>
      </c>
      <c r="D442" s="99" t="s">
        <v>2846</v>
      </c>
      <c r="E442" s="1023">
        <v>129663.24</v>
      </c>
      <c r="O442" s="99"/>
      <c r="P442" s="99"/>
      <c r="T442" s="99"/>
      <c r="U442" s="99"/>
      <c r="X442" s="99"/>
      <c r="CD442" s="99">
        <v>2</v>
      </c>
      <c r="CH442" s="99"/>
      <c r="CW442" s="99"/>
      <c r="CX442" s="99"/>
      <c r="CY442" s="99"/>
      <c r="CZ442" s="99"/>
      <c r="DA442" s="99"/>
      <c r="DB442" s="99"/>
      <c r="DX442" s="99"/>
      <c r="DZ442" s="99"/>
      <c r="EU442" s="99"/>
      <c r="FP442" s="99"/>
      <c r="GK442" s="99"/>
      <c r="GN442" s="99"/>
    </row>
    <row r="443" spans="1:215">
      <c r="B443" s="1057" t="s">
        <v>2378</v>
      </c>
      <c r="C443" s="99" t="s">
        <v>2731</v>
      </c>
      <c r="D443" s="99" t="s">
        <v>3341</v>
      </c>
      <c r="E443" s="1023">
        <v>94050</v>
      </c>
      <c r="O443" s="99"/>
      <c r="P443" s="99"/>
      <c r="T443" s="99"/>
      <c r="U443" s="99"/>
      <c r="X443" s="99"/>
      <c r="CH443" s="99"/>
      <c r="CW443" s="99"/>
      <c r="CX443" s="99"/>
      <c r="CY443" s="99"/>
      <c r="CZ443" s="99"/>
      <c r="DA443" s="99"/>
      <c r="DB443" s="99"/>
      <c r="DK443" s="99">
        <v>15</v>
      </c>
      <c r="DX443" s="99"/>
      <c r="DZ443" s="99"/>
      <c r="EU443" s="99"/>
      <c r="FO443" s="99">
        <v>5</v>
      </c>
      <c r="FP443" s="99"/>
      <c r="GF443" s="99">
        <v>5</v>
      </c>
      <c r="GK443" s="99"/>
      <c r="GN443" s="99"/>
    </row>
    <row r="444" spans="1:215">
      <c r="B444" s="1057" t="s">
        <v>2379</v>
      </c>
      <c r="C444" s="953" t="s">
        <v>2731</v>
      </c>
      <c r="D444" s="953" t="s">
        <v>3338</v>
      </c>
      <c r="E444" s="1023">
        <v>7456.96</v>
      </c>
      <c r="O444" s="99"/>
      <c r="P444" s="99"/>
      <c r="T444" s="99"/>
      <c r="U444" s="99"/>
      <c r="X444" s="99"/>
      <c r="CH444" s="99"/>
      <c r="CW444" s="99"/>
      <c r="CX444" s="99"/>
      <c r="CY444" s="99"/>
      <c r="CZ444" s="99"/>
      <c r="DA444" s="99"/>
      <c r="DB444" s="99"/>
      <c r="DX444" s="99"/>
      <c r="DZ444" s="99"/>
      <c r="EU444" s="99"/>
      <c r="FP444" s="99"/>
      <c r="GK444" s="99"/>
      <c r="GN444" s="99"/>
    </row>
    <row r="445" spans="1:215">
      <c r="B445" s="953"/>
      <c r="O445" s="99"/>
      <c r="P445" s="99"/>
      <c r="T445" s="99"/>
      <c r="U445" s="99"/>
      <c r="X445" s="99"/>
      <c r="CH445" s="99"/>
      <c r="CW445" s="99"/>
      <c r="CX445" s="99"/>
      <c r="CY445" s="99"/>
      <c r="CZ445" s="99"/>
      <c r="DA445" s="99"/>
      <c r="DB445" s="99"/>
      <c r="DX445" s="99"/>
      <c r="DZ445" s="99"/>
      <c r="EU445" s="99"/>
      <c r="FP445" s="99"/>
      <c r="GK445" s="99"/>
      <c r="GN445" s="99"/>
    </row>
    <row r="446" spans="1:215">
      <c r="B446" s="953"/>
      <c r="O446" s="99"/>
      <c r="P446" s="99"/>
      <c r="T446" s="99"/>
      <c r="U446" s="99"/>
      <c r="X446" s="99"/>
      <c r="CH446" s="99"/>
      <c r="CW446" s="99"/>
      <c r="CX446" s="99"/>
      <c r="CY446" s="99"/>
      <c r="CZ446" s="99"/>
      <c r="DA446" s="99"/>
      <c r="DB446" s="99"/>
      <c r="DX446" s="99"/>
      <c r="DZ446" s="99"/>
      <c r="EU446" s="99"/>
      <c r="FP446" s="99"/>
      <c r="GK446" s="99"/>
      <c r="GN446" s="99"/>
    </row>
    <row r="447" spans="1:215">
      <c r="B447" s="953"/>
      <c r="O447" s="99"/>
      <c r="P447" s="99"/>
      <c r="T447" s="99"/>
      <c r="U447" s="99"/>
      <c r="X447" s="99"/>
      <c r="CH447" s="99"/>
      <c r="CW447" s="99"/>
      <c r="CX447" s="99"/>
      <c r="CY447" s="99"/>
      <c r="CZ447" s="99"/>
      <c r="DA447" s="99"/>
      <c r="DB447" s="99"/>
      <c r="DX447" s="99"/>
      <c r="DZ447" s="99"/>
      <c r="EU447" s="99"/>
      <c r="FP447" s="99"/>
      <c r="GK447" s="99"/>
      <c r="GN447" s="99"/>
    </row>
    <row r="448" spans="1:215">
      <c r="B448" s="953"/>
      <c r="O448" s="99"/>
      <c r="P448" s="99"/>
      <c r="T448" s="99"/>
      <c r="U448" s="99"/>
      <c r="X448" s="99"/>
      <c r="CH448" s="99"/>
      <c r="CW448" s="99"/>
      <c r="CX448" s="99"/>
      <c r="CY448" s="99"/>
      <c r="CZ448" s="99"/>
      <c r="DA448" s="99"/>
      <c r="DB448" s="99"/>
      <c r="DX448" s="99"/>
      <c r="DZ448" s="99"/>
      <c r="EU448" s="99"/>
      <c r="FP448" s="99"/>
      <c r="GK448" s="99"/>
      <c r="GN448" s="99"/>
    </row>
    <row r="449" spans="1:215">
      <c r="B449" s="953"/>
      <c r="O449" s="99"/>
      <c r="P449" s="99"/>
      <c r="T449" s="99"/>
      <c r="U449" s="99"/>
      <c r="X449" s="99"/>
      <c r="CH449" s="99"/>
      <c r="CW449" s="99"/>
      <c r="CX449" s="99"/>
      <c r="CY449" s="99"/>
      <c r="CZ449" s="99"/>
      <c r="DA449" s="99"/>
      <c r="DB449" s="99"/>
      <c r="DX449" s="99"/>
      <c r="DZ449" s="99"/>
      <c r="EU449" s="99"/>
      <c r="FP449" s="99"/>
      <c r="GK449" s="99"/>
      <c r="GN449" s="99"/>
    </row>
    <row r="450" spans="1:215">
      <c r="B450" s="953"/>
      <c r="O450" s="99"/>
      <c r="P450" s="99"/>
      <c r="T450" s="99"/>
      <c r="U450" s="99"/>
      <c r="X450" s="99"/>
      <c r="BB450" s="953"/>
      <c r="CH450" s="99"/>
      <c r="CW450" s="99"/>
      <c r="CX450" s="99"/>
      <c r="CY450" s="99"/>
      <c r="CZ450" s="99"/>
      <c r="DA450" s="99"/>
      <c r="DB450" s="99"/>
      <c r="DX450" s="99"/>
      <c r="DZ450" s="99"/>
      <c r="EU450" s="99"/>
      <c r="FP450" s="99"/>
      <c r="GK450" s="99"/>
      <c r="GN450" s="99"/>
    </row>
    <row r="451" spans="1:215">
      <c r="B451" s="1057" t="s">
        <v>2386</v>
      </c>
      <c r="C451" s="99" t="s">
        <v>2770</v>
      </c>
      <c r="D451" s="99" t="s">
        <v>2846</v>
      </c>
      <c r="E451" s="1023">
        <v>48585.06</v>
      </c>
      <c r="O451" s="99"/>
      <c r="P451" s="99"/>
      <c r="T451" s="99"/>
      <c r="U451" s="99"/>
      <c r="X451" s="99"/>
      <c r="CH451" s="99"/>
      <c r="CK451" s="99">
        <v>5</v>
      </c>
      <c r="CW451" s="99"/>
      <c r="CX451" s="99"/>
      <c r="CY451" s="99"/>
      <c r="CZ451" s="99"/>
      <c r="DA451" s="99"/>
      <c r="DB451" s="99"/>
      <c r="DW451" s="99">
        <v>5</v>
      </c>
      <c r="DX451" s="99"/>
      <c r="DZ451" s="99"/>
      <c r="EU451" s="99"/>
      <c r="FP451" s="99"/>
      <c r="GK451" s="99"/>
      <c r="GN451" s="99"/>
      <c r="GV451" s="99">
        <v>5</v>
      </c>
    </row>
    <row r="452" spans="1:215">
      <c r="B452" s="1057" t="s">
        <v>2387</v>
      </c>
      <c r="C452" s="99" t="s">
        <v>2770</v>
      </c>
      <c r="D452" s="99" t="s">
        <v>3338</v>
      </c>
      <c r="E452" s="1023">
        <v>126285</v>
      </c>
      <c r="O452" s="99"/>
      <c r="P452" s="99"/>
      <c r="T452" s="99"/>
      <c r="U452" s="99"/>
      <c r="X452" s="99"/>
      <c r="CH452" s="99"/>
      <c r="CK452" s="99">
        <v>5</v>
      </c>
      <c r="CW452" s="99"/>
      <c r="CX452" s="99"/>
      <c r="CY452" s="99"/>
      <c r="CZ452" s="99"/>
      <c r="DA452" s="99"/>
      <c r="DB452" s="99"/>
      <c r="DH452" s="99">
        <v>5</v>
      </c>
      <c r="DJ452" s="99">
        <v>2</v>
      </c>
      <c r="DK452" s="99">
        <v>5</v>
      </c>
      <c r="DX452" s="99"/>
      <c r="DZ452" s="99"/>
      <c r="EU452" s="99"/>
      <c r="FP452" s="99"/>
      <c r="GK452" s="99"/>
      <c r="GN452" s="99"/>
      <c r="HA452" s="99">
        <v>5</v>
      </c>
    </row>
    <row r="453" spans="1:215">
      <c r="B453" s="1057" t="s">
        <v>2388</v>
      </c>
      <c r="C453" s="99" t="s">
        <v>2770</v>
      </c>
      <c r="D453" s="99" t="s">
        <v>3364</v>
      </c>
      <c r="E453" s="1023">
        <v>36969</v>
      </c>
      <c r="O453" s="99"/>
      <c r="P453" s="99"/>
      <c r="T453" s="99"/>
      <c r="U453" s="99"/>
      <c r="X453" s="99"/>
      <c r="CH453" s="99"/>
      <c r="CW453" s="99"/>
      <c r="CX453" s="99"/>
      <c r="CY453" s="99"/>
      <c r="CZ453" s="99"/>
      <c r="DA453" s="99"/>
      <c r="DB453" s="99"/>
      <c r="DX453" s="99"/>
      <c r="DZ453" s="99"/>
      <c r="EU453" s="99"/>
      <c r="FP453" s="99"/>
      <c r="GK453" s="99"/>
      <c r="GN453" s="99"/>
    </row>
    <row r="454" spans="1:215">
      <c r="B454" s="1057" t="s">
        <v>2389</v>
      </c>
      <c r="C454" s="99" t="s">
        <v>2770</v>
      </c>
      <c r="D454" s="99" t="s">
        <v>3468</v>
      </c>
      <c r="E454" s="1023">
        <v>10250</v>
      </c>
      <c r="O454" s="99"/>
      <c r="P454" s="99"/>
      <c r="T454" s="99"/>
      <c r="U454" s="99"/>
      <c r="X454" s="99"/>
      <c r="CH454" s="99"/>
      <c r="CW454" s="99"/>
      <c r="CX454" s="99"/>
      <c r="CY454" s="99"/>
      <c r="CZ454" s="99"/>
      <c r="DA454" s="99"/>
      <c r="DB454" s="99"/>
      <c r="DH454" s="99">
        <v>5</v>
      </c>
      <c r="DX454" s="99"/>
      <c r="DZ454" s="99"/>
      <c r="EU454" s="99"/>
      <c r="FP454" s="99"/>
      <c r="GK454" s="99"/>
      <c r="GN454" s="99"/>
    </row>
    <row r="455" spans="1:215">
      <c r="B455" s="953"/>
      <c r="O455" s="99"/>
      <c r="P455" s="99"/>
      <c r="T455" s="99"/>
      <c r="U455" s="99"/>
      <c r="X455" s="99"/>
      <c r="CH455" s="99"/>
      <c r="CW455" s="99"/>
      <c r="CX455" s="99"/>
      <c r="CY455" s="99"/>
      <c r="CZ455" s="99"/>
      <c r="DA455" s="99"/>
      <c r="DB455" s="99"/>
      <c r="DX455" s="99"/>
      <c r="DZ455" s="99"/>
      <c r="EU455" s="99"/>
      <c r="FP455" s="99"/>
      <c r="GK455" s="99"/>
      <c r="GN455" s="99"/>
    </row>
    <row r="456" spans="1:215">
      <c r="B456" s="1057" t="s">
        <v>2391</v>
      </c>
      <c r="C456" s="99" t="s">
        <v>2770</v>
      </c>
      <c r="D456" s="99" t="s">
        <v>3341</v>
      </c>
      <c r="E456" s="1023">
        <v>76425</v>
      </c>
      <c r="O456" s="99"/>
      <c r="P456" s="99"/>
      <c r="T456" s="99"/>
      <c r="U456" s="99"/>
      <c r="X456" s="99"/>
      <c r="CH456" s="99"/>
      <c r="CW456" s="99"/>
      <c r="CX456" s="99"/>
      <c r="CY456" s="99"/>
      <c r="CZ456" s="99"/>
      <c r="DA456" s="99"/>
      <c r="DB456" s="99"/>
      <c r="DG456" s="99">
        <v>10</v>
      </c>
      <c r="DX456" s="99"/>
      <c r="DZ456" s="99"/>
      <c r="EU456" s="99"/>
      <c r="FP456" s="99"/>
      <c r="GJ456" s="99">
        <v>5</v>
      </c>
      <c r="GK456" s="99"/>
      <c r="GN456" s="99"/>
    </row>
    <row r="457" spans="1:215">
      <c r="B457" s="1057" t="s">
        <v>2392</v>
      </c>
      <c r="C457" s="99" t="s">
        <v>2781</v>
      </c>
      <c r="D457" s="99" t="s">
        <v>2846</v>
      </c>
      <c r="E457" s="1023">
        <v>143063.26999999999</v>
      </c>
      <c r="O457" s="99"/>
      <c r="P457" s="99"/>
      <c r="T457" s="99"/>
      <c r="U457" s="99"/>
      <c r="X457" s="99"/>
      <c r="CH457" s="99"/>
      <c r="CK457" s="99">
        <v>5</v>
      </c>
      <c r="CW457" s="99"/>
      <c r="CX457" s="99"/>
      <c r="CY457" s="99"/>
      <c r="CZ457" s="99"/>
      <c r="DA457" s="99"/>
      <c r="DB457" s="99"/>
      <c r="DX457" s="99"/>
      <c r="DZ457" s="99"/>
      <c r="EU457" s="99"/>
      <c r="FP457" s="99"/>
      <c r="GK457" s="99"/>
      <c r="GN457" s="99"/>
      <c r="GU457" s="99">
        <v>5</v>
      </c>
      <c r="GY457" s="99">
        <v>10</v>
      </c>
    </row>
    <row r="458" spans="1:215">
      <c r="B458" s="1057" t="s">
        <v>2393</v>
      </c>
      <c r="C458" s="99" t="s">
        <v>2781</v>
      </c>
      <c r="D458" s="99" t="s">
        <v>3341</v>
      </c>
      <c r="E458" s="1023">
        <v>176505</v>
      </c>
      <c r="O458" s="99"/>
      <c r="P458" s="99">
        <v>5</v>
      </c>
      <c r="T458" s="99"/>
      <c r="U458" s="99"/>
      <c r="X458" s="99"/>
      <c r="AU458" s="99">
        <v>5</v>
      </c>
      <c r="CH458" s="99"/>
      <c r="CK458" s="99">
        <v>10</v>
      </c>
      <c r="CW458" s="99"/>
      <c r="CX458" s="99">
        <v>10</v>
      </c>
      <c r="CY458" s="99"/>
      <c r="CZ458" s="99"/>
      <c r="DA458" s="99"/>
      <c r="DB458" s="99">
        <v>5</v>
      </c>
      <c r="DX458" s="99"/>
      <c r="DZ458" s="99"/>
      <c r="EU458" s="99"/>
      <c r="EY458" s="99">
        <v>5</v>
      </c>
      <c r="FK458" s="99">
        <v>5</v>
      </c>
      <c r="FP458" s="99"/>
      <c r="GK458" s="99"/>
      <c r="GN458" s="99"/>
      <c r="GX458" s="99">
        <v>15</v>
      </c>
      <c r="HG458" s="99">
        <v>5</v>
      </c>
    </row>
    <row r="459" spans="1:215">
      <c r="B459" s="1057" t="s">
        <v>2394</v>
      </c>
      <c r="C459" s="99" t="s">
        <v>2781</v>
      </c>
      <c r="D459" s="99" t="s">
        <v>3338</v>
      </c>
      <c r="E459" s="1023">
        <v>88518.22</v>
      </c>
      <c r="O459" s="99"/>
      <c r="P459" s="99"/>
      <c r="T459" s="99"/>
      <c r="U459" s="99"/>
      <c r="X459" s="99"/>
      <c r="CH459" s="99"/>
      <c r="CW459" s="99"/>
      <c r="CX459" s="99"/>
      <c r="CY459" s="99"/>
      <c r="CZ459" s="99"/>
      <c r="DA459" s="99"/>
      <c r="DB459" s="99">
        <v>5</v>
      </c>
      <c r="DX459" s="99"/>
      <c r="DZ459" s="99"/>
      <c r="EF459" s="99">
        <v>5</v>
      </c>
      <c r="EU459" s="99"/>
      <c r="FP459" s="99"/>
      <c r="GK459" s="99"/>
      <c r="GN459" s="99"/>
    </row>
    <row r="460" spans="1:215">
      <c r="B460" s="69" t="s">
        <v>2396</v>
      </c>
      <c r="C460" s="69" t="s">
        <v>304</v>
      </c>
      <c r="D460" s="69" t="s">
        <v>3469</v>
      </c>
      <c r="E460" s="937">
        <v>0</v>
      </c>
      <c r="O460" s="99"/>
      <c r="P460" s="99"/>
      <c r="T460" s="99"/>
      <c r="U460" s="99"/>
      <c r="X460" s="99"/>
      <c r="CH460" s="99"/>
      <c r="CW460" s="99"/>
      <c r="CX460" s="99"/>
      <c r="CY460" s="99"/>
      <c r="CZ460" s="99"/>
      <c r="DA460" s="99"/>
      <c r="DB460" s="99"/>
      <c r="DX460" s="99"/>
      <c r="DZ460" s="99"/>
      <c r="EU460" s="99"/>
      <c r="FP460" s="99"/>
      <c r="GK460" s="99"/>
      <c r="GN460" s="99"/>
    </row>
    <row r="461" spans="1:215">
      <c r="B461" s="69"/>
      <c r="C461" s="69"/>
      <c r="D461" s="69"/>
      <c r="E461" s="937"/>
      <c r="O461" s="99"/>
      <c r="P461" s="99"/>
      <c r="T461" s="99"/>
      <c r="U461" s="99"/>
      <c r="X461" s="99"/>
      <c r="CH461" s="99"/>
      <c r="CW461" s="99"/>
      <c r="CX461" s="99"/>
      <c r="CY461" s="99"/>
      <c r="CZ461" s="99"/>
      <c r="DA461" s="99"/>
      <c r="DB461" s="99"/>
      <c r="DX461" s="99"/>
      <c r="DZ461" s="99"/>
      <c r="EU461" s="99"/>
      <c r="FP461" s="99"/>
      <c r="GK461" s="99"/>
      <c r="GN461" s="99"/>
    </row>
    <row r="462" spans="1:215" s="953" customFormat="1">
      <c r="A462" s="940"/>
      <c r="B462" s="1057" t="s">
        <v>2398</v>
      </c>
      <c r="C462" s="953" t="s">
        <v>2781</v>
      </c>
      <c r="D462" s="953" t="s">
        <v>3321</v>
      </c>
      <c r="E462" s="954">
        <v>9500</v>
      </c>
      <c r="H462" s="955"/>
      <c r="I462" s="1077"/>
      <c r="J462" s="940"/>
      <c r="FY462" s="940"/>
    </row>
    <row r="463" spans="1:215">
      <c r="B463" s="1057" t="s">
        <v>2399</v>
      </c>
      <c r="C463" s="99" t="s">
        <v>2781</v>
      </c>
      <c r="D463" s="99" t="s">
        <v>3332</v>
      </c>
      <c r="E463" s="1023">
        <v>80460.800000000003</v>
      </c>
      <c r="O463" s="99"/>
      <c r="P463" s="99"/>
      <c r="T463" s="99"/>
      <c r="U463" s="99"/>
      <c r="X463" s="99"/>
      <c r="CH463" s="99"/>
      <c r="CW463" s="99"/>
      <c r="CX463" s="99"/>
      <c r="CY463" s="99"/>
      <c r="CZ463" s="99"/>
      <c r="DA463" s="99"/>
      <c r="DB463" s="99"/>
      <c r="DX463" s="99"/>
      <c r="DZ463" s="99"/>
      <c r="EU463" s="99"/>
      <c r="FP463" s="99"/>
      <c r="GK463" s="99"/>
      <c r="GN463" s="99"/>
    </row>
    <row r="464" spans="1:215">
      <c r="B464" s="953"/>
      <c r="O464" s="99"/>
      <c r="P464" s="99"/>
      <c r="T464" s="99"/>
      <c r="U464" s="99"/>
      <c r="X464" s="99"/>
      <c r="CH464" s="99"/>
      <c r="CW464" s="99"/>
      <c r="CX464" s="99"/>
      <c r="CY464" s="99"/>
      <c r="CZ464" s="99"/>
      <c r="DA464" s="99"/>
      <c r="DB464" s="99"/>
      <c r="DX464" s="99"/>
      <c r="DZ464" s="99"/>
      <c r="EU464" s="99"/>
      <c r="FP464" s="99"/>
      <c r="GK464" s="99"/>
      <c r="GN464" s="99"/>
    </row>
    <row r="465" spans="1:206">
      <c r="B465" s="953"/>
      <c r="O465" s="99"/>
      <c r="P465" s="99"/>
      <c r="T465" s="99"/>
      <c r="U465" s="99"/>
      <c r="X465" s="99"/>
      <c r="CH465" s="99"/>
      <c r="CW465" s="99"/>
      <c r="CX465" s="99"/>
      <c r="CY465" s="99"/>
      <c r="CZ465" s="99"/>
      <c r="DA465" s="99"/>
      <c r="DB465" s="99"/>
      <c r="DX465" s="99"/>
      <c r="DZ465" s="99"/>
      <c r="EU465" s="99"/>
      <c r="FP465" s="99"/>
      <c r="GK465" s="99"/>
      <c r="GN465" s="99"/>
    </row>
    <row r="466" spans="1:206">
      <c r="B466" s="1057" t="s">
        <v>2402</v>
      </c>
      <c r="C466" s="99" t="s">
        <v>2781</v>
      </c>
      <c r="D466" s="99" t="s">
        <v>3470</v>
      </c>
      <c r="E466" s="1023">
        <v>23800</v>
      </c>
      <c r="O466" s="99"/>
      <c r="P466" s="99"/>
      <c r="T466" s="99"/>
      <c r="U466" s="99"/>
      <c r="X466" s="99"/>
      <c r="CH466" s="99"/>
      <c r="CW466" s="99"/>
      <c r="CX466" s="99"/>
      <c r="CY466" s="99"/>
      <c r="CZ466" s="99"/>
      <c r="DA466" s="99"/>
      <c r="DB466" s="99"/>
      <c r="DX466" s="99"/>
      <c r="DZ466" s="99"/>
      <c r="EU466" s="99"/>
      <c r="FP466" s="99"/>
      <c r="GK466" s="99"/>
      <c r="GN466" s="99"/>
    </row>
    <row r="467" spans="1:206">
      <c r="B467" s="953"/>
      <c r="O467" s="99"/>
      <c r="P467" s="99"/>
      <c r="T467" s="99"/>
      <c r="U467" s="99"/>
      <c r="X467" s="99"/>
      <c r="CH467" s="99"/>
      <c r="CW467" s="99"/>
      <c r="CX467" s="99"/>
      <c r="CY467" s="99"/>
      <c r="CZ467" s="99"/>
      <c r="DA467" s="99"/>
      <c r="DB467" s="99"/>
      <c r="DX467" s="99"/>
      <c r="DZ467" s="99"/>
      <c r="EU467" s="99"/>
      <c r="FP467" s="99"/>
      <c r="GK467" s="99"/>
      <c r="GN467" s="99"/>
    </row>
    <row r="468" spans="1:206">
      <c r="B468" s="1057" t="s">
        <v>2404</v>
      </c>
      <c r="C468" s="99" t="s">
        <v>2794</v>
      </c>
      <c r="D468" s="99" t="s">
        <v>3332</v>
      </c>
      <c r="E468" s="1023">
        <v>152664.15</v>
      </c>
      <c r="O468" s="99"/>
      <c r="P468" s="99"/>
      <c r="T468" s="99"/>
      <c r="U468" s="99"/>
      <c r="X468" s="99"/>
      <c r="CH468" s="99"/>
      <c r="CW468" s="99"/>
      <c r="CX468" s="99"/>
      <c r="CY468" s="99"/>
      <c r="CZ468" s="99"/>
      <c r="DA468" s="99"/>
      <c r="DB468" s="99"/>
      <c r="DX468" s="99"/>
      <c r="DZ468" s="99"/>
      <c r="EU468" s="99"/>
      <c r="FP468" s="99"/>
      <c r="GK468" s="99"/>
      <c r="GN468" s="99"/>
    </row>
    <row r="469" spans="1:206">
      <c r="B469" s="1057" t="s">
        <v>2405</v>
      </c>
      <c r="C469" s="99" t="s">
        <v>2794</v>
      </c>
      <c r="D469" s="99" t="s">
        <v>2846</v>
      </c>
      <c r="E469" s="1023">
        <v>9782.86</v>
      </c>
      <c r="O469" s="99"/>
      <c r="P469" s="99"/>
      <c r="T469" s="99"/>
      <c r="U469" s="99"/>
      <c r="X469" s="99"/>
      <c r="CD469" s="99">
        <v>2</v>
      </c>
      <c r="CH469" s="99"/>
      <c r="CW469" s="99"/>
      <c r="CX469" s="99"/>
      <c r="CY469" s="99"/>
      <c r="CZ469" s="99"/>
      <c r="DA469" s="99"/>
      <c r="DB469" s="99"/>
      <c r="DX469" s="99"/>
      <c r="DZ469" s="99"/>
      <c r="EU469" s="99"/>
      <c r="FP469" s="99"/>
      <c r="GK469" s="99"/>
      <c r="GN469" s="99"/>
    </row>
    <row r="470" spans="1:206">
      <c r="B470" s="1057" t="s">
        <v>2406</v>
      </c>
      <c r="C470" s="99" t="s">
        <v>2794</v>
      </c>
      <c r="D470" s="99" t="s">
        <v>3338</v>
      </c>
      <c r="E470" s="1023">
        <v>33639.56</v>
      </c>
      <c r="O470" s="99"/>
      <c r="P470" s="99"/>
      <c r="T470" s="99"/>
      <c r="U470" s="99"/>
      <c r="X470" s="99"/>
      <c r="CH470" s="99"/>
      <c r="CW470" s="99"/>
      <c r="CX470" s="99"/>
      <c r="CY470" s="99"/>
      <c r="CZ470" s="99"/>
      <c r="DA470" s="99"/>
      <c r="DB470" s="99"/>
      <c r="DX470" s="99"/>
      <c r="DZ470" s="99"/>
      <c r="EU470" s="99"/>
      <c r="FP470" s="99"/>
      <c r="GK470" s="99"/>
      <c r="GN470" s="99"/>
    </row>
    <row r="471" spans="1:206">
      <c r="B471" s="953"/>
      <c r="O471" s="99"/>
      <c r="P471" s="99"/>
      <c r="T471" s="99"/>
      <c r="U471" s="99"/>
      <c r="X471" s="99"/>
      <c r="CH471" s="99"/>
      <c r="CW471" s="99"/>
      <c r="CX471" s="99"/>
      <c r="CY471" s="99"/>
      <c r="CZ471" s="99"/>
      <c r="DA471" s="99"/>
      <c r="DB471" s="99"/>
      <c r="DX471" s="99"/>
      <c r="DZ471" s="99"/>
      <c r="EU471" s="99"/>
      <c r="FP471" s="99"/>
      <c r="GK471" s="99"/>
      <c r="GN471" s="99"/>
    </row>
    <row r="472" spans="1:206">
      <c r="B472" s="69" t="s">
        <v>2408</v>
      </c>
      <c r="C472" s="69" t="s">
        <v>304</v>
      </c>
      <c r="D472" s="69" t="s">
        <v>3471</v>
      </c>
      <c r="E472" s="937">
        <v>0</v>
      </c>
      <c r="O472" s="99"/>
      <c r="P472" s="99"/>
      <c r="T472" s="99"/>
      <c r="U472" s="99"/>
      <c r="X472" s="99"/>
      <c r="CH472" s="99"/>
      <c r="CW472" s="99"/>
      <c r="CX472" s="99"/>
      <c r="CY472" s="99"/>
      <c r="CZ472" s="99"/>
      <c r="DA472" s="99"/>
      <c r="DB472" s="99"/>
      <c r="DX472" s="99"/>
      <c r="DZ472" s="99"/>
      <c r="EU472" s="99"/>
      <c r="FP472" s="99"/>
      <c r="GK472" s="99"/>
      <c r="GN472" s="99"/>
    </row>
    <row r="473" spans="1:206">
      <c r="A473" s="936"/>
      <c r="B473" s="1057"/>
      <c r="E473" s="937"/>
      <c r="O473" s="99"/>
      <c r="P473" s="99"/>
      <c r="T473" s="99"/>
      <c r="U473" s="99"/>
      <c r="X473" s="99"/>
      <c r="CH473" s="99"/>
      <c r="CW473" s="99"/>
      <c r="CX473" s="99"/>
      <c r="CY473" s="99"/>
      <c r="CZ473" s="99"/>
      <c r="DA473" s="99"/>
      <c r="DB473" s="99"/>
      <c r="DX473" s="99"/>
      <c r="DZ473" s="99"/>
      <c r="EU473" s="99"/>
      <c r="FP473" s="99"/>
      <c r="GK473" s="99"/>
      <c r="GN473" s="99"/>
    </row>
    <row r="474" spans="1:206">
      <c r="B474" s="1057"/>
      <c r="O474" s="99"/>
      <c r="P474" s="99"/>
      <c r="T474" s="99"/>
      <c r="U474" s="99"/>
      <c r="X474" s="99"/>
      <c r="CH474" s="99"/>
      <c r="CW474" s="99"/>
      <c r="CX474" s="99"/>
      <c r="CY474" s="99"/>
      <c r="CZ474" s="99"/>
      <c r="DA474" s="99"/>
      <c r="DB474" s="99"/>
      <c r="DX474" s="99"/>
      <c r="DZ474" s="99"/>
      <c r="EU474" s="99"/>
      <c r="FP474" s="99"/>
      <c r="GK474" s="99"/>
      <c r="GN474" s="99"/>
    </row>
    <row r="475" spans="1:206">
      <c r="A475" s="940"/>
      <c r="B475" s="953"/>
      <c r="O475" s="99"/>
      <c r="P475" s="99"/>
      <c r="T475" s="99"/>
      <c r="U475" s="99"/>
      <c r="X475" s="99"/>
      <c r="CH475" s="99"/>
      <c r="CW475" s="99"/>
      <c r="CX475" s="99"/>
      <c r="CY475" s="99"/>
      <c r="CZ475" s="99"/>
      <c r="DA475" s="99"/>
      <c r="DB475" s="99"/>
      <c r="DX475" s="99"/>
      <c r="DZ475" s="99"/>
      <c r="EU475" s="99"/>
      <c r="FP475" s="99"/>
      <c r="GK475" s="99"/>
      <c r="GN475" s="99"/>
    </row>
    <row r="476" spans="1:206">
      <c r="O476" s="99"/>
      <c r="P476" s="99"/>
      <c r="T476" s="99"/>
      <c r="U476" s="99"/>
      <c r="X476" s="99"/>
      <c r="CH476" s="99"/>
      <c r="CW476" s="99"/>
      <c r="CX476" s="99"/>
      <c r="CY476" s="99"/>
      <c r="CZ476" s="99"/>
      <c r="DA476" s="99"/>
      <c r="DB476" s="99"/>
      <c r="DX476" s="99"/>
      <c r="DZ476" s="99"/>
      <c r="EU476" s="99"/>
      <c r="FP476" s="99"/>
      <c r="GK476" s="99"/>
      <c r="GN476" s="99"/>
    </row>
    <row r="477" spans="1:206" s="1060" customFormat="1">
      <c r="A477" s="1058" t="s">
        <v>19</v>
      </c>
      <c r="B477" s="1060" t="s">
        <v>3472</v>
      </c>
      <c r="C477" s="1060" t="s">
        <v>3318</v>
      </c>
      <c r="E477" s="1061">
        <f>SUM(E313:E476)</f>
        <v>9619090.8900000043</v>
      </c>
      <c r="F477" s="253"/>
      <c r="G477" s="253"/>
      <c r="H477" s="1062"/>
      <c r="I477" s="1063"/>
      <c r="J477" s="1064"/>
      <c r="BB477" s="253"/>
      <c r="FY477" s="1058"/>
    </row>
    <row r="478" spans="1:206" s="953" customFormat="1">
      <c r="A478" s="940"/>
      <c r="E478" s="954"/>
      <c r="F478" s="69"/>
      <c r="G478" s="69"/>
      <c r="H478" s="955"/>
      <c r="I478" s="939"/>
      <c r="J478" s="940"/>
      <c r="FY478" s="940"/>
    </row>
    <row r="479" spans="1:206" s="953" customFormat="1">
      <c r="A479" s="940"/>
      <c r="E479" s="954"/>
      <c r="F479" s="69"/>
      <c r="G479" s="69"/>
      <c r="H479" s="955"/>
      <c r="I479" s="939"/>
      <c r="J479" s="940"/>
      <c r="FY479" s="940"/>
    </row>
    <row r="480" spans="1:206" s="953" customFormat="1">
      <c r="A480" s="940"/>
      <c r="B480" s="1057" t="s">
        <v>2412</v>
      </c>
      <c r="C480" s="953" t="s">
        <v>2794</v>
      </c>
      <c r="D480" s="953" t="s">
        <v>3338</v>
      </c>
      <c r="E480" s="954">
        <v>100605</v>
      </c>
      <c r="H480" s="955"/>
      <c r="I480" s="1077"/>
      <c r="J480" s="940"/>
      <c r="BY480" s="953">
        <v>5</v>
      </c>
      <c r="EC480" s="953">
        <v>7</v>
      </c>
      <c r="FY480" s="940"/>
      <c r="GF480" s="953">
        <v>5</v>
      </c>
      <c r="GG480" s="953">
        <v>5</v>
      </c>
      <c r="GX480" s="953">
        <v>5</v>
      </c>
    </row>
    <row r="481" spans="1:215">
      <c r="B481" s="1057" t="s">
        <v>2413</v>
      </c>
      <c r="C481" s="99" t="s">
        <v>2794</v>
      </c>
      <c r="D481" s="99" t="s">
        <v>2846</v>
      </c>
      <c r="E481" s="1023">
        <v>33357.06</v>
      </c>
      <c r="O481" s="99"/>
      <c r="P481" s="99"/>
      <c r="T481" s="99"/>
      <c r="U481" s="99"/>
      <c r="X481" s="99"/>
      <c r="CH481" s="99"/>
      <c r="CQ481" s="99">
        <v>5</v>
      </c>
      <c r="CW481" s="99"/>
      <c r="CX481" s="99"/>
      <c r="CY481" s="99"/>
      <c r="CZ481" s="99"/>
      <c r="DA481" s="99"/>
      <c r="DB481" s="99"/>
      <c r="DX481" s="99"/>
      <c r="DZ481" s="99"/>
      <c r="EU481" s="99"/>
      <c r="FP481" s="99"/>
      <c r="GK481" s="99"/>
      <c r="GN481" s="99"/>
    </row>
    <row r="482" spans="1:215" s="953" customFormat="1">
      <c r="A482" s="940"/>
      <c r="B482" s="1057" t="s">
        <v>2414</v>
      </c>
      <c r="C482" s="99" t="s">
        <v>2815</v>
      </c>
      <c r="D482" s="99" t="s">
        <v>3341</v>
      </c>
      <c r="E482" s="954">
        <v>120090</v>
      </c>
      <c r="F482" s="69"/>
      <c r="G482" s="69"/>
      <c r="H482" s="955"/>
      <c r="I482" s="939"/>
      <c r="J482" s="940"/>
      <c r="CG482" s="953">
        <v>5</v>
      </c>
      <c r="EZ482" s="953">
        <v>5</v>
      </c>
      <c r="FA482" s="953">
        <v>5</v>
      </c>
      <c r="FW482" s="953">
        <v>5</v>
      </c>
      <c r="FY482" s="940"/>
      <c r="GC482" s="953">
        <v>5</v>
      </c>
    </row>
    <row r="483" spans="1:215" s="953" customFormat="1">
      <c r="A483" s="940"/>
      <c r="C483" s="99"/>
      <c r="D483" s="99"/>
      <c r="E483" s="954"/>
      <c r="F483" s="69"/>
      <c r="G483" s="69"/>
      <c r="H483" s="955"/>
      <c r="I483" s="939"/>
      <c r="J483" s="940"/>
      <c r="FY483" s="940"/>
    </row>
    <row r="484" spans="1:215" s="953" customFormat="1">
      <c r="A484" s="940"/>
      <c r="B484" s="69" t="s">
        <v>2416</v>
      </c>
      <c r="C484" s="69" t="s">
        <v>304</v>
      </c>
      <c r="D484" s="69" t="s">
        <v>2213</v>
      </c>
      <c r="E484" s="937">
        <v>0</v>
      </c>
      <c r="F484" s="69"/>
      <c r="G484" s="69"/>
      <c r="H484" s="955"/>
      <c r="I484" s="939"/>
      <c r="J484" s="940"/>
      <c r="FY484" s="940"/>
    </row>
    <row r="485" spans="1:215" s="953" customFormat="1">
      <c r="A485" s="940"/>
      <c r="B485" s="1057" t="s">
        <v>2417</v>
      </c>
      <c r="C485" s="99" t="s">
        <v>2815</v>
      </c>
      <c r="D485" s="99" t="s">
        <v>3341</v>
      </c>
      <c r="E485" s="954">
        <v>127635</v>
      </c>
      <c r="F485" s="69"/>
      <c r="G485" s="69"/>
      <c r="H485" s="955"/>
      <c r="I485" s="939"/>
      <c r="J485" s="940"/>
      <c r="AO485" s="953">
        <v>10</v>
      </c>
      <c r="CA485" s="953">
        <v>5</v>
      </c>
      <c r="CC485" s="953">
        <v>5</v>
      </c>
      <c r="CN485" s="953">
        <v>5</v>
      </c>
      <c r="DK485" s="953">
        <v>14</v>
      </c>
      <c r="EC485" s="953">
        <v>14</v>
      </c>
      <c r="FK485" s="953">
        <v>5</v>
      </c>
      <c r="FY485" s="940"/>
    </row>
    <row r="486" spans="1:215" s="953" customFormat="1">
      <c r="A486" s="940"/>
      <c r="B486" s="1057" t="s">
        <v>2418</v>
      </c>
      <c r="C486" s="99" t="s">
        <v>2815</v>
      </c>
      <c r="D486" s="99" t="s">
        <v>3341</v>
      </c>
      <c r="E486" s="954">
        <v>98250</v>
      </c>
      <c r="F486" s="69"/>
      <c r="G486" s="69"/>
      <c r="H486" s="955"/>
      <c r="I486" s="939"/>
      <c r="J486" s="940"/>
      <c r="DZ486" s="953">
        <v>20</v>
      </c>
      <c r="FY486" s="940"/>
    </row>
    <row r="487" spans="1:215" s="953" customFormat="1">
      <c r="A487" s="940"/>
      <c r="B487" s="1057" t="s">
        <v>2419</v>
      </c>
      <c r="C487" s="99" t="s">
        <v>2815</v>
      </c>
      <c r="D487" s="99" t="s">
        <v>2846</v>
      </c>
      <c r="E487" s="954">
        <v>16432.32</v>
      </c>
      <c r="F487" s="69"/>
      <c r="G487" s="69"/>
      <c r="H487" s="955"/>
      <c r="I487" s="939"/>
      <c r="J487" s="940"/>
      <c r="EV487" s="953">
        <v>2</v>
      </c>
      <c r="FY487" s="940"/>
    </row>
    <row r="488" spans="1:215" s="953" customFormat="1">
      <c r="A488" s="940"/>
      <c r="C488" s="99"/>
      <c r="E488" s="954"/>
      <c r="F488" s="69"/>
      <c r="G488" s="69"/>
      <c r="H488" s="955"/>
      <c r="I488" s="939"/>
      <c r="J488" s="940"/>
      <c r="FY488" s="940"/>
    </row>
    <row r="489" spans="1:215" s="953" customFormat="1">
      <c r="A489" s="940"/>
      <c r="B489" s="1057" t="s">
        <v>2421</v>
      </c>
      <c r="C489" s="99" t="s">
        <v>2821</v>
      </c>
      <c r="D489" s="953" t="s">
        <v>3473</v>
      </c>
      <c r="E489" s="954">
        <v>56975</v>
      </c>
      <c r="F489" s="69"/>
      <c r="G489" s="69"/>
      <c r="H489" s="955"/>
      <c r="I489" s="939"/>
      <c r="J489" s="940"/>
      <c r="AE489" s="953">
        <v>5</v>
      </c>
      <c r="FY489" s="940"/>
    </row>
    <row r="490" spans="1:215" s="953" customFormat="1">
      <c r="A490" s="940"/>
      <c r="B490" s="1057" t="s">
        <v>2422</v>
      </c>
      <c r="C490" s="99" t="s">
        <v>2822</v>
      </c>
      <c r="D490" s="953" t="s">
        <v>3338</v>
      </c>
      <c r="E490" s="954">
        <v>13345.92</v>
      </c>
      <c r="F490" s="69"/>
      <c r="G490" s="69"/>
      <c r="H490" s="955"/>
      <c r="I490" s="939"/>
      <c r="J490" s="940"/>
      <c r="FY490" s="940"/>
    </row>
    <row r="491" spans="1:215" s="953" customFormat="1">
      <c r="A491" s="940"/>
      <c r="C491" s="99"/>
      <c r="D491" s="99"/>
      <c r="E491" s="954"/>
      <c r="F491" s="69"/>
      <c r="G491" s="69"/>
      <c r="H491" s="955"/>
      <c r="I491" s="939"/>
      <c r="J491" s="940"/>
      <c r="FY491" s="940"/>
    </row>
    <row r="492" spans="1:215" s="953" customFormat="1">
      <c r="A492" s="940"/>
      <c r="B492" s="1057" t="s">
        <v>2424</v>
      </c>
      <c r="C492" s="99" t="s">
        <v>2822</v>
      </c>
      <c r="D492" s="953" t="s">
        <v>3338</v>
      </c>
      <c r="E492" s="954">
        <v>28225.119999999999</v>
      </c>
      <c r="F492" s="69"/>
      <c r="G492" s="69"/>
      <c r="H492" s="955"/>
      <c r="I492" s="939"/>
      <c r="J492" s="940"/>
      <c r="FY492" s="940"/>
      <c r="GV492" s="953">
        <v>10</v>
      </c>
    </row>
    <row r="493" spans="1:215" s="953" customFormat="1">
      <c r="A493" s="940"/>
      <c r="B493" s="1057" t="s">
        <v>2425</v>
      </c>
      <c r="C493" s="99" t="s">
        <v>2822</v>
      </c>
      <c r="D493" s="99" t="s">
        <v>2846</v>
      </c>
      <c r="E493" s="954">
        <v>89062.080000000002</v>
      </c>
      <c r="F493" s="69"/>
      <c r="G493" s="69"/>
      <c r="H493" s="955"/>
      <c r="I493" s="939"/>
      <c r="J493" s="940"/>
      <c r="DL493" s="953">
        <v>20</v>
      </c>
      <c r="FY493" s="940"/>
      <c r="HG493" s="953">
        <v>5</v>
      </c>
    </row>
    <row r="494" spans="1:215" s="953" customFormat="1">
      <c r="A494" s="940"/>
      <c r="B494" s="1057" t="s">
        <v>2426</v>
      </c>
      <c r="C494" s="99" t="s">
        <v>2822</v>
      </c>
      <c r="D494" s="99" t="s">
        <v>3341</v>
      </c>
      <c r="E494" s="954">
        <v>13000</v>
      </c>
      <c r="F494" s="69"/>
      <c r="G494" s="69"/>
      <c r="H494" s="955"/>
      <c r="I494" s="939"/>
      <c r="J494" s="940"/>
      <c r="AQ494" s="953">
        <v>5</v>
      </c>
      <c r="FY494" s="940"/>
    </row>
    <row r="495" spans="1:215" s="953" customFormat="1" ht="13.5" customHeight="1">
      <c r="A495" s="940"/>
      <c r="C495" s="99"/>
      <c r="D495" s="99"/>
      <c r="E495" s="954"/>
      <c r="F495" s="69"/>
      <c r="G495" s="69"/>
      <c r="H495" s="955"/>
      <c r="I495" s="939"/>
      <c r="J495" s="940"/>
      <c r="FY495" s="940"/>
    </row>
    <row r="496" spans="1:215" s="953" customFormat="1" ht="13.5" customHeight="1">
      <c r="A496" s="940"/>
      <c r="C496" s="99"/>
      <c r="D496" s="99"/>
      <c r="E496" s="954"/>
      <c r="F496" s="69"/>
      <c r="G496" s="69"/>
      <c r="H496" s="955"/>
      <c r="I496" s="939"/>
      <c r="J496" s="940"/>
      <c r="FY496" s="940"/>
    </row>
    <row r="497" spans="1:233" s="953" customFormat="1" ht="13.5" customHeight="1">
      <c r="A497" s="940"/>
      <c r="C497" s="99"/>
      <c r="D497" s="99"/>
      <c r="E497" s="954"/>
      <c r="F497" s="69"/>
      <c r="G497" s="69"/>
      <c r="H497" s="955"/>
      <c r="I497" s="939"/>
      <c r="J497" s="940"/>
      <c r="FY497" s="940"/>
    </row>
    <row r="498" spans="1:233" s="953" customFormat="1" ht="13.5" customHeight="1">
      <c r="A498" s="940"/>
      <c r="B498" s="1057" t="s">
        <v>2431</v>
      </c>
      <c r="C498" s="99" t="s">
        <v>2835</v>
      </c>
      <c r="D498" s="99" t="s">
        <v>3334</v>
      </c>
      <c r="E498" s="954">
        <v>10750</v>
      </c>
      <c r="F498" s="69"/>
      <c r="G498" s="69"/>
      <c r="H498" s="955"/>
      <c r="I498" s="939"/>
      <c r="J498" s="940"/>
      <c r="BR498" s="953">
        <v>5</v>
      </c>
      <c r="FY498" s="940"/>
    </row>
    <row r="499" spans="1:233" s="953" customFormat="1" ht="13.5" customHeight="1">
      <c r="A499" s="940"/>
      <c r="B499" s="1057" t="s">
        <v>2432</v>
      </c>
      <c r="C499" s="99" t="s">
        <v>2835</v>
      </c>
      <c r="D499" s="99" t="s">
        <v>3468</v>
      </c>
      <c r="E499" s="954">
        <v>34150</v>
      </c>
      <c r="F499" s="69"/>
      <c r="G499" s="69"/>
      <c r="H499" s="955"/>
      <c r="I499" s="939"/>
      <c r="J499" s="940"/>
      <c r="BH499" s="953">
        <v>5</v>
      </c>
      <c r="BJ499" s="953">
        <v>5</v>
      </c>
      <c r="BV499" s="953">
        <v>5</v>
      </c>
      <c r="CN499" s="953">
        <v>5</v>
      </c>
      <c r="FY499" s="940"/>
    </row>
    <row r="500" spans="1:233" s="953" customFormat="1" ht="13.5" customHeight="1">
      <c r="A500" s="940"/>
      <c r="C500" s="99"/>
      <c r="D500" s="99"/>
      <c r="E500" s="954"/>
      <c r="F500" s="69"/>
      <c r="G500" s="69"/>
      <c r="H500" s="955"/>
      <c r="I500" s="939"/>
      <c r="J500" s="940"/>
      <c r="FY500" s="940"/>
    </row>
    <row r="501" spans="1:233" s="953" customFormat="1" ht="13.5" customHeight="1">
      <c r="A501" s="940"/>
      <c r="C501" s="99"/>
      <c r="D501" s="99"/>
      <c r="E501" s="954"/>
      <c r="F501" s="69"/>
      <c r="G501" s="69"/>
      <c r="H501" s="955"/>
      <c r="I501" s="939"/>
      <c r="J501" s="940"/>
      <c r="FY501" s="940"/>
    </row>
    <row r="502" spans="1:233" s="953" customFormat="1" ht="13.5" customHeight="1">
      <c r="A502" s="940"/>
      <c r="B502" s="1057" t="s">
        <v>2434</v>
      </c>
      <c r="C502" s="99" t="s">
        <v>2835</v>
      </c>
      <c r="D502" s="99" t="s">
        <v>2846</v>
      </c>
      <c r="E502" s="954">
        <v>49855.66</v>
      </c>
      <c r="F502" s="69"/>
      <c r="G502" s="69"/>
      <c r="H502" s="955"/>
      <c r="I502" s="939"/>
      <c r="J502" s="940"/>
      <c r="FY502" s="940"/>
      <c r="GY502" s="953">
        <v>25</v>
      </c>
    </row>
    <row r="503" spans="1:233" s="953" customFormat="1" ht="13.5" customHeight="1">
      <c r="A503" s="940"/>
      <c r="C503" s="99"/>
      <c r="D503" s="99"/>
      <c r="E503" s="954"/>
      <c r="F503" s="69"/>
      <c r="G503" s="69"/>
      <c r="H503" s="955"/>
      <c r="I503" s="939"/>
      <c r="J503" s="940"/>
      <c r="FY503" s="940"/>
    </row>
    <row r="504" spans="1:233" s="953" customFormat="1" ht="13.5" customHeight="1">
      <c r="A504" s="940"/>
      <c r="B504" s="1057" t="s">
        <v>2436</v>
      </c>
      <c r="C504" s="953" t="s">
        <v>2849</v>
      </c>
      <c r="D504" s="953" t="s">
        <v>3321</v>
      </c>
      <c r="E504" s="954">
        <v>198050</v>
      </c>
      <c r="F504" s="69"/>
      <c r="G504" s="69"/>
      <c r="H504" s="955"/>
      <c r="I504" s="939"/>
      <c r="J504" s="940"/>
      <c r="O504" s="953">
        <v>5</v>
      </c>
      <c r="AM504" s="953">
        <v>5</v>
      </c>
      <c r="BH504" s="953">
        <v>5</v>
      </c>
      <c r="BR504" s="953">
        <v>5</v>
      </c>
      <c r="BY504" s="953">
        <v>15</v>
      </c>
      <c r="CE504" s="953">
        <v>5</v>
      </c>
      <c r="CN504" s="953">
        <v>10</v>
      </c>
      <c r="CZ504" s="953">
        <v>5</v>
      </c>
      <c r="DL504" s="953">
        <v>5</v>
      </c>
      <c r="DU504" s="953">
        <v>5</v>
      </c>
      <c r="FH504" s="953">
        <v>5</v>
      </c>
      <c r="FY504" s="940"/>
      <c r="GA504" s="953">
        <v>5</v>
      </c>
      <c r="GG504" s="953">
        <v>5</v>
      </c>
      <c r="GX504" s="953">
        <v>10</v>
      </c>
      <c r="GY504" s="953">
        <v>10</v>
      </c>
      <c r="HG504" s="953">
        <v>5</v>
      </c>
    </row>
    <row r="505" spans="1:233" s="953" customFormat="1" ht="13.5" customHeight="1">
      <c r="A505" s="940"/>
      <c r="B505" s="1057" t="s">
        <v>2437</v>
      </c>
      <c r="C505" s="953" t="s">
        <v>2849</v>
      </c>
      <c r="D505" s="953" t="s">
        <v>3321</v>
      </c>
      <c r="E505" s="954">
        <v>167470</v>
      </c>
      <c r="F505" s="69"/>
      <c r="G505" s="69"/>
      <c r="H505" s="955"/>
      <c r="I505" s="939"/>
      <c r="J505" s="940"/>
      <c r="AM505" s="953">
        <v>5</v>
      </c>
      <c r="DZ505" s="953">
        <v>5</v>
      </c>
      <c r="FT505" s="953">
        <v>5</v>
      </c>
      <c r="FY505" s="940"/>
      <c r="HY505" s="953">
        <v>5</v>
      </c>
    </row>
    <row r="506" spans="1:233" s="953" customFormat="1" ht="13.5" customHeight="1">
      <c r="A506" s="940"/>
      <c r="B506" s="1057" t="s">
        <v>2438</v>
      </c>
      <c r="C506" s="953" t="s">
        <v>2849</v>
      </c>
      <c r="D506" s="953" t="s">
        <v>3321</v>
      </c>
      <c r="E506" s="954">
        <v>82000</v>
      </c>
      <c r="F506" s="69"/>
      <c r="G506" s="69"/>
      <c r="H506" s="955"/>
      <c r="I506" s="939"/>
      <c r="J506" s="940"/>
      <c r="FY506" s="940"/>
    </row>
    <row r="507" spans="1:233" s="953" customFormat="1" ht="13.5" customHeight="1">
      <c r="A507" s="940"/>
      <c r="B507" s="1057"/>
      <c r="C507" s="99"/>
      <c r="D507" s="99"/>
      <c r="E507" s="954"/>
      <c r="F507" s="69"/>
      <c r="G507" s="69"/>
      <c r="H507" s="955"/>
      <c r="I507" s="939"/>
      <c r="J507" s="940"/>
      <c r="FY507" s="940"/>
    </row>
    <row r="508" spans="1:233" s="953" customFormat="1" ht="13.5" customHeight="1">
      <c r="A508" s="940"/>
      <c r="C508" s="99"/>
      <c r="D508" s="99"/>
      <c r="E508" s="954"/>
      <c r="F508" s="69"/>
      <c r="G508" s="69"/>
      <c r="H508" s="955"/>
      <c r="I508" s="939"/>
      <c r="J508" s="940"/>
      <c r="FY508" s="940"/>
    </row>
    <row r="509" spans="1:233" s="953" customFormat="1" ht="13.5" customHeight="1">
      <c r="A509" s="940"/>
      <c r="C509" s="99"/>
      <c r="D509" s="99"/>
      <c r="E509" s="954"/>
      <c r="F509" s="69"/>
      <c r="G509" s="69"/>
      <c r="H509" s="955"/>
      <c r="I509" s="939"/>
      <c r="J509" s="940"/>
      <c r="FY509" s="940"/>
    </row>
    <row r="510" spans="1:233" s="953" customFormat="1" ht="13.5" customHeight="1">
      <c r="A510" s="940"/>
      <c r="B510" s="1057" t="s">
        <v>2442</v>
      </c>
      <c r="C510" s="99" t="s">
        <v>2849</v>
      </c>
      <c r="D510" s="99" t="s">
        <v>2846</v>
      </c>
      <c r="E510" s="954">
        <v>102859.16</v>
      </c>
      <c r="F510" s="69"/>
      <c r="G510" s="69"/>
      <c r="H510" s="955"/>
      <c r="I510" s="939"/>
      <c r="J510" s="940"/>
      <c r="CN510" s="953">
        <v>5</v>
      </c>
      <c r="CQ510" s="953">
        <v>5</v>
      </c>
      <c r="DD510" s="953">
        <v>5</v>
      </c>
      <c r="FY510" s="940"/>
    </row>
    <row r="511" spans="1:233" s="953" customFormat="1" ht="13.5" customHeight="1">
      <c r="A511" s="940"/>
      <c r="B511" s="1057" t="s">
        <v>2443</v>
      </c>
      <c r="C511" s="99" t="s">
        <v>2849</v>
      </c>
      <c r="D511" s="953" t="s">
        <v>3338</v>
      </c>
      <c r="E511" s="954">
        <v>11476.8</v>
      </c>
      <c r="F511" s="69"/>
      <c r="G511" s="69"/>
      <c r="H511" s="955"/>
      <c r="I511" s="939"/>
      <c r="J511" s="940"/>
      <c r="FY511" s="940"/>
    </row>
    <row r="512" spans="1:233" s="953" customFormat="1" ht="13.5" customHeight="1">
      <c r="A512" s="940"/>
      <c r="E512" s="954"/>
      <c r="F512" s="69"/>
      <c r="G512" s="69"/>
      <c r="H512" s="955"/>
      <c r="I512" s="939"/>
      <c r="J512" s="940"/>
      <c r="FY512" s="940"/>
    </row>
    <row r="513" spans="1:233" s="953" customFormat="1" ht="13.5" customHeight="1">
      <c r="A513" s="940"/>
      <c r="C513" s="99"/>
      <c r="D513" s="99"/>
      <c r="E513" s="954"/>
      <c r="F513" s="69"/>
      <c r="G513" s="69"/>
      <c r="H513" s="955"/>
      <c r="I513" s="939"/>
      <c r="J513" s="940"/>
      <c r="FY513" s="940"/>
    </row>
    <row r="514" spans="1:233" s="953" customFormat="1" ht="13.5" customHeight="1">
      <c r="A514" s="940"/>
      <c r="B514" s="1057"/>
      <c r="E514" s="954"/>
      <c r="F514" s="69"/>
      <c r="G514" s="69"/>
      <c r="H514" s="955"/>
      <c r="I514" s="939"/>
      <c r="J514" s="940"/>
      <c r="FY514" s="940"/>
    </row>
    <row r="515" spans="1:233" s="953" customFormat="1" ht="13.5" customHeight="1">
      <c r="A515" s="940"/>
      <c r="B515" s="1057" t="s">
        <v>2447</v>
      </c>
      <c r="C515" s="99" t="s">
        <v>2871</v>
      </c>
      <c r="D515" s="953" t="s">
        <v>3474</v>
      </c>
      <c r="E515" s="954">
        <v>176615.48</v>
      </c>
      <c r="F515" s="69"/>
      <c r="G515" s="69"/>
      <c r="H515" s="955"/>
      <c r="I515" s="939"/>
      <c r="J515" s="940"/>
      <c r="FY515" s="940"/>
    </row>
    <row r="516" spans="1:233" s="953" customFormat="1" ht="13.5" customHeight="1">
      <c r="A516" s="940"/>
      <c r="B516" s="1057" t="s">
        <v>2448</v>
      </c>
      <c r="C516" s="99" t="s">
        <v>2871</v>
      </c>
      <c r="D516" s="953" t="s">
        <v>3475</v>
      </c>
      <c r="E516" s="954">
        <v>142776.70000000001</v>
      </c>
      <c r="F516" s="69"/>
      <c r="G516" s="69"/>
      <c r="H516" s="955"/>
      <c r="I516" s="939"/>
      <c r="J516" s="940"/>
      <c r="CK516" s="953">
        <v>5</v>
      </c>
      <c r="FY516" s="940"/>
    </row>
    <row r="517" spans="1:233" s="953" customFormat="1" ht="13.5" customHeight="1">
      <c r="A517" s="940"/>
      <c r="B517" s="1057" t="s">
        <v>2449</v>
      </c>
      <c r="C517" s="99" t="s">
        <v>2871</v>
      </c>
      <c r="D517" s="99" t="s">
        <v>2846</v>
      </c>
      <c r="E517" s="954">
        <v>149640.64000000001</v>
      </c>
      <c r="F517" s="69"/>
      <c r="G517" s="69"/>
      <c r="H517" s="955"/>
      <c r="I517" s="939"/>
      <c r="J517" s="940"/>
      <c r="W517" s="953">
        <v>3</v>
      </c>
      <c r="AX517" s="953">
        <v>5</v>
      </c>
      <c r="BR517" s="953">
        <v>5</v>
      </c>
      <c r="FY517" s="940"/>
    </row>
    <row r="518" spans="1:233" s="953" customFormat="1" ht="13.5" customHeight="1">
      <c r="A518" s="940"/>
      <c r="B518" s="1057"/>
      <c r="E518" s="954"/>
      <c r="F518" s="69"/>
      <c r="G518" s="69"/>
      <c r="H518" s="955"/>
      <c r="I518" s="939"/>
      <c r="J518" s="940"/>
      <c r="FY518" s="940"/>
    </row>
    <row r="519" spans="1:233" s="953" customFormat="1" ht="13.5" customHeight="1">
      <c r="A519" s="940"/>
      <c r="B519" s="1057" t="s">
        <v>2451</v>
      </c>
      <c r="C519" s="99" t="s">
        <v>2871</v>
      </c>
      <c r="D519" s="953" t="s">
        <v>3341</v>
      </c>
      <c r="E519" s="954">
        <v>34000</v>
      </c>
      <c r="F519" s="69"/>
      <c r="G519" s="69"/>
      <c r="H519" s="955"/>
      <c r="I519" s="939"/>
      <c r="J519" s="940"/>
      <c r="EK519" s="953">
        <v>2</v>
      </c>
      <c r="EM519" s="953">
        <v>2</v>
      </c>
      <c r="EN519" s="953">
        <v>2</v>
      </c>
      <c r="FY519" s="940"/>
    </row>
    <row r="520" spans="1:233" s="953" customFormat="1" ht="13.5" customHeight="1">
      <c r="A520" s="940"/>
      <c r="B520" s="1057"/>
      <c r="E520" s="954"/>
      <c r="F520" s="69"/>
      <c r="G520" s="69"/>
      <c r="H520" s="955"/>
      <c r="I520" s="939"/>
      <c r="J520" s="940"/>
      <c r="FY520" s="940"/>
    </row>
    <row r="521" spans="1:233" s="953" customFormat="1" ht="13.5" customHeight="1">
      <c r="A521" s="940"/>
      <c r="B521" s="1057"/>
      <c r="E521" s="954"/>
      <c r="F521" s="69"/>
      <c r="G521" s="69"/>
      <c r="H521" s="955"/>
      <c r="I521" s="939"/>
      <c r="J521" s="940"/>
      <c r="FY521" s="940"/>
    </row>
    <row r="522" spans="1:233" s="953" customFormat="1" ht="13.5" customHeight="1">
      <c r="A522" s="940"/>
      <c r="B522" s="1057" t="s">
        <v>2456</v>
      </c>
      <c r="C522" s="99" t="s">
        <v>2884</v>
      </c>
      <c r="D522" s="99" t="s">
        <v>3334</v>
      </c>
      <c r="E522" s="954">
        <v>37242.660000000003</v>
      </c>
      <c r="F522" s="69"/>
      <c r="G522" s="69"/>
      <c r="H522" s="955"/>
      <c r="I522" s="939"/>
      <c r="J522" s="940"/>
      <c r="FY522" s="940"/>
    </row>
    <row r="523" spans="1:233" s="953" customFormat="1" ht="13.5" customHeight="1">
      <c r="A523" s="940"/>
      <c r="B523" s="1057" t="s">
        <v>2890</v>
      </c>
      <c r="C523" s="99" t="s">
        <v>2884</v>
      </c>
      <c r="D523" s="99" t="s">
        <v>3468</v>
      </c>
      <c r="E523" s="954">
        <v>7750</v>
      </c>
      <c r="F523" s="69"/>
      <c r="G523" s="69"/>
      <c r="H523" s="955"/>
      <c r="I523" s="939"/>
      <c r="J523" s="940"/>
      <c r="CN523" s="953">
        <v>5</v>
      </c>
      <c r="FY523" s="940"/>
    </row>
    <row r="524" spans="1:233" s="953" customFormat="1" ht="13.5" customHeight="1">
      <c r="A524" s="940"/>
      <c r="B524" s="1057" t="s">
        <v>2891</v>
      </c>
      <c r="C524" s="99" t="s">
        <v>2884</v>
      </c>
      <c r="D524" s="99" t="s">
        <v>2846</v>
      </c>
      <c r="E524" s="954">
        <v>85109.64</v>
      </c>
      <c r="F524" s="69"/>
      <c r="G524" s="69"/>
      <c r="H524" s="955"/>
      <c r="I524" s="939"/>
      <c r="J524" s="940"/>
      <c r="CQ524" s="953">
        <v>10</v>
      </c>
      <c r="FY524" s="940"/>
    </row>
    <row r="525" spans="1:233" s="953" customFormat="1" ht="13.5" customHeight="1">
      <c r="A525" s="940"/>
      <c r="B525" s="953" t="s">
        <v>2897</v>
      </c>
      <c r="C525" s="99" t="s">
        <v>2884</v>
      </c>
      <c r="D525" s="99" t="s">
        <v>3467</v>
      </c>
      <c r="E525" s="954">
        <v>15000</v>
      </c>
      <c r="F525" s="69"/>
      <c r="G525" s="69"/>
      <c r="H525" s="955"/>
      <c r="I525" s="939"/>
      <c r="J525" s="940"/>
      <c r="FY525" s="940"/>
    </row>
    <row r="526" spans="1:233" s="953" customFormat="1" ht="13.5" customHeight="1">
      <c r="A526" s="940"/>
      <c r="B526" s="1057" t="s">
        <v>2904</v>
      </c>
      <c r="C526" s="99" t="s">
        <v>2905</v>
      </c>
      <c r="D526" s="99" t="s">
        <v>2846</v>
      </c>
      <c r="E526" s="954">
        <v>68422.960000000006</v>
      </c>
      <c r="F526" s="69"/>
      <c r="G526" s="69"/>
      <c r="H526" s="955"/>
      <c r="I526" s="939"/>
      <c r="J526" s="940"/>
      <c r="FY526" s="940"/>
      <c r="HG526" s="953">
        <v>10</v>
      </c>
    </row>
    <row r="527" spans="1:233" s="953" customFormat="1" ht="13.5" customHeight="1">
      <c r="A527" s="940"/>
      <c r="B527" s="1057" t="s">
        <v>2907</v>
      </c>
      <c r="C527" s="99" t="s">
        <v>2905</v>
      </c>
      <c r="D527" s="953" t="s">
        <v>3341</v>
      </c>
      <c r="E527" s="954">
        <v>297723</v>
      </c>
      <c r="F527" s="69"/>
      <c r="G527" s="69"/>
      <c r="H527" s="955"/>
      <c r="I527" s="939"/>
      <c r="J527" s="940"/>
      <c r="N527" s="953">
        <v>4</v>
      </c>
      <c r="O527" s="953">
        <v>5</v>
      </c>
      <c r="P527" s="953">
        <v>5</v>
      </c>
      <c r="BH527" s="953">
        <v>5</v>
      </c>
      <c r="BJ527" s="953">
        <v>5</v>
      </c>
      <c r="BQ527" s="953">
        <v>5</v>
      </c>
      <c r="BV527" s="953">
        <v>5</v>
      </c>
      <c r="CM527" s="953">
        <v>5</v>
      </c>
      <c r="DL527" s="953">
        <v>5</v>
      </c>
      <c r="DN527" s="953">
        <v>5</v>
      </c>
      <c r="FO527" s="953">
        <v>5</v>
      </c>
      <c r="FS527" s="953">
        <v>5</v>
      </c>
      <c r="FY527" s="940"/>
      <c r="GA527" s="953">
        <v>5</v>
      </c>
      <c r="HG527" s="953">
        <v>5</v>
      </c>
      <c r="HY527" s="953">
        <v>5</v>
      </c>
    </row>
    <row r="528" spans="1:233" s="953" customFormat="1" ht="13.5" customHeight="1">
      <c r="A528" s="940"/>
      <c r="B528" s="1057" t="s">
        <v>2915</v>
      </c>
      <c r="C528" s="99" t="s">
        <v>2905</v>
      </c>
      <c r="D528" s="953" t="s">
        <v>3341</v>
      </c>
      <c r="E528" s="954">
        <v>146870</v>
      </c>
      <c r="F528" s="69"/>
      <c r="G528" s="69"/>
      <c r="H528" s="955"/>
      <c r="I528" s="939"/>
      <c r="J528" s="940"/>
      <c r="BJ528" s="953">
        <v>5</v>
      </c>
      <c r="BV528" s="953">
        <v>5</v>
      </c>
      <c r="DL528" s="953">
        <v>5</v>
      </c>
      <c r="DN528" s="953">
        <v>5</v>
      </c>
      <c r="FY528" s="940"/>
      <c r="HG528" s="953">
        <v>5</v>
      </c>
      <c r="HY528" s="953">
        <v>5</v>
      </c>
    </row>
    <row r="529" spans="1:181" s="953" customFormat="1" ht="13.5" customHeight="1">
      <c r="A529" s="940"/>
      <c r="B529" s="1057" t="s">
        <v>2919</v>
      </c>
      <c r="C529" s="99" t="s">
        <v>2905</v>
      </c>
      <c r="D529" s="953" t="s">
        <v>3476</v>
      </c>
      <c r="E529" s="954">
        <v>143043</v>
      </c>
      <c r="F529" s="69"/>
      <c r="G529" s="69"/>
      <c r="H529" s="955"/>
      <c r="I529" s="939"/>
      <c r="J529" s="940"/>
      <c r="Y529" s="953">
        <v>5</v>
      </c>
      <c r="BC529" s="953">
        <v>5</v>
      </c>
      <c r="CK529" s="953">
        <v>2</v>
      </c>
      <c r="CV529" s="953">
        <v>5</v>
      </c>
      <c r="DN529" s="953">
        <v>5</v>
      </c>
      <c r="DP529" s="953">
        <v>5</v>
      </c>
      <c r="FY529" s="940"/>
    </row>
    <row r="530" spans="1:181" s="953" customFormat="1" ht="13.5" customHeight="1">
      <c r="A530" s="940"/>
      <c r="B530" s="1057" t="s">
        <v>2920</v>
      </c>
      <c r="C530" s="99" t="s">
        <v>2905</v>
      </c>
      <c r="D530" s="953" t="s">
        <v>3475</v>
      </c>
      <c r="E530" s="954">
        <v>67025.98</v>
      </c>
      <c r="F530" s="69"/>
      <c r="G530" s="69"/>
      <c r="H530" s="955"/>
      <c r="I530" s="939"/>
      <c r="J530" s="940"/>
      <c r="W530" s="953">
        <v>4</v>
      </c>
      <c r="FU530" s="953">
        <v>5</v>
      </c>
      <c r="FW530" s="953">
        <v>5</v>
      </c>
      <c r="FY530" s="940"/>
    </row>
    <row r="531" spans="1:181" s="953" customFormat="1" ht="13.5" customHeight="1">
      <c r="A531" s="940"/>
      <c r="B531" s="1057"/>
      <c r="E531" s="954"/>
      <c r="F531" s="69"/>
      <c r="G531" s="69"/>
      <c r="H531" s="955"/>
      <c r="I531" s="939"/>
      <c r="J531" s="940"/>
      <c r="FY531" s="940"/>
    </row>
    <row r="532" spans="1:181" s="953" customFormat="1" ht="13.5" customHeight="1">
      <c r="A532" s="940"/>
      <c r="B532" s="1057" t="s">
        <v>2925</v>
      </c>
      <c r="C532" s="99" t="s">
        <v>2905</v>
      </c>
      <c r="D532" s="99" t="s">
        <v>3334</v>
      </c>
      <c r="E532" s="954">
        <v>29500</v>
      </c>
      <c r="F532" s="69"/>
      <c r="G532" s="69"/>
      <c r="H532" s="955"/>
      <c r="I532" s="939"/>
      <c r="J532" s="940"/>
      <c r="FY532" s="940"/>
    </row>
    <row r="533" spans="1:181" s="953" customFormat="1" ht="13.5" customHeight="1">
      <c r="A533" s="940"/>
      <c r="B533" s="1057" t="s">
        <v>2926</v>
      </c>
      <c r="C533" s="99" t="s">
        <v>2905</v>
      </c>
      <c r="D533" s="99" t="s">
        <v>2846</v>
      </c>
      <c r="E533" s="954">
        <v>52543.68</v>
      </c>
      <c r="F533" s="69"/>
      <c r="G533" s="69"/>
      <c r="H533" s="955"/>
      <c r="I533" s="939"/>
      <c r="J533" s="940"/>
      <c r="CU533" s="953">
        <v>2</v>
      </c>
      <c r="FY533" s="940"/>
    </row>
    <row r="534" spans="1:181" s="953" customFormat="1" ht="13.5" customHeight="1">
      <c r="A534" s="940"/>
      <c r="B534" s="1057" t="s">
        <v>2927</v>
      </c>
      <c r="C534" s="99" t="s">
        <v>2905</v>
      </c>
      <c r="D534" s="953" t="s">
        <v>3338</v>
      </c>
      <c r="E534" s="954">
        <v>41575</v>
      </c>
      <c r="F534" s="69"/>
      <c r="G534" s="69"/>
      <c r="H534" s="955"/>
      <c r="I534" s="939"/>
      <c r="J534" s="940"/>
      <c r="EP534" s="953">
        <v>5</v>
      </c>
      <c r="FJ534" s="953">
        <v>5</v>
      </c>
      <c r="FY534" s="940"/>
    </row>
    <row r="535" spans="1:181" s="953" customFormat="1" ht="13.5" customHeight="1">
      <c r="A535" s="940"/>
      <c r="B535" s="1057" t="s">
        <v>2928</v>
      </c>
      <c r="C535" s="99" t="s">
        <v>2905</v>
      </c>
      <c r="D535" s="99" t="s">
        <v>3477</v>
      </c>
      <c r="E535" s="954">
        <v>10160</v>
      </c>
      <c r="F535" s="69"/>
      <c r="G535" s="69"/>
      <c r="H535" s="955"/>
      <c r="I535" s="939"/>
      <c r="J535" s="940"/>
      <c r="FY535" s="940"/>
    </row>
    <row r="536" spans="1:181" s="953" customFormat="1" ht="13.5" customHeight="1">
      <c r="A536" s="940"/>
      <c r="C536" s="99"/>
      <c r="D536" s="99"/>
      <c r="E536" s="954"/>
      <c r="F536" s="69"/>
      <c r="G536" s="69"/>
      <c r="H536" s="955"/>
      <c r="I536" s="939"/>
      <c r="J536" s="940"/>
      <c r="FY536" s="940"/>
    </row>
    <row r="537" spans="1:181" s="953" customFormat="1" ht="13.5" customHeight="1">
      <c r="A537" s="940"/>
      <c r="C537" s="99"/>
      <c r="D537" s="10"/>
      <c r="E537" s="954"/>
      <c r="F537" s="69"/>
      <c r="G537" s="69"/>
      <c r="H537" s="955"/>
      <c r="I537" s="939"/>
      <c r="J537" s="940"/>
      <c r="FY537" s="940"/>
    </row>
    <row r="538" spans="1:181" s="953" customFormat="1" ht="13.5" customHeight="1">
      <c r="A538" s="940"/>
      <c r="E538" s="954"/>
      <c r="F538" s="69"/>
      <c r="G538" s="69"/>
      <c r="H538" s="955"/>
      <c r="I538" s="939"/>
      <c r="J538" s="940"/>
      <c r="FY538" s="940"/>
    </row>
    <row r="539" spans="1:181" s="953" customFormat="1" ht="13.5" customHeight="1">
      <c r="A539" s="940"/>
      <c r="D539" s="99"/>
      <c r="E539" s="954"/>
      <c r="F539" s="69"/>
      <c r="G539" s="69"/>
      <c r="H539" s="955"/>
      <c r="I539" s="939"/>
      <c r="J539" s="940"/>
      <c r="FY539" s="940"/>
    </row>
    <row r="540" spans="1:181" s="953" customFormat="1" ht="13.5" customHeight="1">
      <c r="A540" s="940"/>
      <c r="B540" s="69"/>
      <c r="C540" s="69"/>
      <c r="D540" s="69"/>
      <c r="E540" s="937"/>
      <c r="F540" s="69"/>
      <c r="G540" s="69"/>
      <c r="H540" s="955"/>
      <c r="I540" s="939"/>
      <c r="J540" s="940"/>
      <c r="FY540" s="940"/>
    </row>
    <row r="541" spans="1:181" s="953" customFormat="1" ht="13.5" customHeight="1">
      <c r="A541" s="940"/>
      <c r="D541" s="99"/>
      <c r="E541" s="954"/>
      <c r="F541" s="69"/>
      <c r="G541" s="69"/>
      <c r="H541" s="955"/>
      <c r="I541" s="939"/>
      <c r="J541" s="940"/>
      <c r="FY541" s="940"/>
    </row>
    <row r="542" spans="1:181" s="953" customFormat="1" ht="13.5" customHeight="1">
      <c r="A542" s="940"/>
      <c r="E542" s="954"/>
      <c r="F542" s="69"/>
      <c r="G542" s="69"/>
      <c r="H542" s="955"/>
      <c r="I542" s="939"/>
      <c r="J542" s="940"/>
      <c r="FY542" s="940"/>
    </row>
    <row r="543" spans="1:181" s="953" customFormat="1" ht="13.5" customHeight="1">
      <c r="A543" s="940"/>
      <c r="C543" s="99"/>
      <c r="D543" s="99"/>
      <c r="E543" s="954"/>
      <c r="F543" s="69"/>
      <c r="G543" s="69"/>
      <c r="H543" s="955"/>
      <c r="I543" s="939"/>
      <c r="J543" s="940"/>
      <c r="FY543" s="940"/>
    </row>
    <row r="544" spans="1:181" s="953" customFormat="1" ht="13.5" customHeight="1">
      <c r="A544" s="940"/>
      <c r="E544" s="954"/>
      <c r="F544" s="69"/>
      <c r="G544" s="69"/>
      <c r="H544" s="955"/>
      <c r="I544" s="939"/>
      <c r="J544" s="940"/>
      <c r="FY544" s="940"/>
    </row>
    <row r="545" spans="1:181" s="953" customFormat="1" ht="13.5" customHeight="1">
      <c r="A545" s="940"/>
      <c r="D545" s="99"/>
      <c r="E545" s="954"/>
      <c r="F545" s="69"/>
      <c r="G545" s="69"/>
      <c r="H545" s="955"/>
      <c r="I545" s="939"/>
      <c r="J545" s="940"/>
      <c r="FY545" s="940"/>
    </row>
    <row r="546" spans="1:181" s="953" customFormat="1" ht="13.5" customHeight="1">
      <c r="A546" s="940"/>
      <c r="C546" s="99"/>
      <c r="D546" s="99"/>
      <c r="E546" s="954"/>
      <c r="F546" s="69"/>
      <c r="G546" s="69"/>
      <c r="H546" s="955"/>
      <c r="I546" s="939"/>
      <c r="J546" s="940"/>
      <c r="FY546" s="940"/>
    </row>
    <row r="547" spans="1:181" s="953" customFormat="1" ht="13.5" customHeight="1">
      <c r="A547" s="940"/>
      <c r="C547" s="99"/>
      <c r="D547" s="99"/>
      <c r="E547" s="954"/>
      <c r="F547" s="69"/>
      <c r="G547" s="69"/>
      <c r="H547" s="955"/>
      <c r="I547" s="939"/>
      <c r="J547" s="940"/>
      <c r="FY547" s="940"/>
    </row>
    <row r="548" spans="1:181" s="953" customFormat="1" ht="13.5" customHeight="1">
      <c r="A548" s="940"/>
      <c r="C548" s="99"/>
      <c r="D548" s="99"/>
      <c r="E548" s="954"/>
      <c r="F548" s="69"/>
      <c r="G548" s="69"/>
      <c r="H548" s="955"/>
      <c r="I548" s="939"/>
      <c r="J548" s="940"/>
      <c r="FY548" s="940"/>
    </row>
    <row r="549" spans="1:181" s="953" customFormat="1" ht="13.5" customHeight="1">
      <c r="A549" s="940"/>
      <c r="C549" s="99"/>
      <c r="D549" s="99"/>
      <c r="E549" s="954"/>
      <c r="F549" s="69"/>
      <c r="G549" s="69"/>
      <c r="H549" s="955"/>
      <c r="I549" s="939"/>
      <c r="J549" s="940"/>
      <c r="FY549" s="940"/>
    </row>
    <row r="550" spans="1:181" s="956" customFormat="1" ht="13.5" customHeight="1">
      <c r="A550" s="978"/>
      <c r="C550" s="99"/>
      <c r="D550" s="1052"/>
      <c r="E550" s="979"/>
      <c r="F550" s="980"/>
      <c r="G550" s="980"/>
      <c r="H550" s="957"/>
      <c r="I550" s="981"/>
      <c r="J550" s="978"/>
      <c r="FY550" s="978"/>
    </row>
    <row r="551" spans="1:181" s="953" customFormat="1" ht="13.5" customHeight="1">
      <c r="A551" s="940"/>
      <c r="C551" s="99"/>
      <c r="D551" s="99"/>
      <c r="E551" s="954"/>
      <c r="F551" s="69"/>
      <c r="G551" s="69"/>
      <c r="H551" s="955"/>
      <c r="I551" s="939"/>
      <c r="J551" s="940"/>
      <c r="FY551" s="940"/>
    </row>
    <row r="552" spans="1:181" s="953" customFormat="1" ht="13.5" customHeight="1">
      <c r="A552" s="940"/>
      <c r="C552" s="99"/>
      <c r="D552" s="99"/>
      <c r="E552" s="954"/>
      <c r="F552" s="69"/>
      <c r="G552" s="69"/>
      <c r="H552" s="955"/>
      <c r="I552" s="939"/>
      <c r="J552" s="940"/>
      <c r="FY552" s="940"/>
    </row>
    <row r="553" spans="1:181" s="953" customFormat="1" ht="13.5" customHeight="1">
      <c r="A553" s="940"/>
      <c r="C553" s="99"/>
      <c r="D553" s="99"/>
      <c r="E553" s="954"/>
      <c r="F553" s="69"/>
      <c r="G553" s="69"/>
      <c r="H553" s="955"/>
      <c r="I553" s="939"/>
      <c r="J553" s="940"/>
      <c r="FY553" s="940"/>
    </row>
    <row r="554" spans="1:181" s="953" customFormat="1" ht="13.5" customHeight="1">
      <c r="A554" s="940"/>
      <c r="C554" s="99"/>
      <c r="D554" s="99"/>
      <c r="E554" s="954"/>
      <c r="F554" s="69"/>
      <c r="G554" s="69"/>
      <c r="H554" s="955"/>
      <c r="I554" s="939"/>
      <c r="J554" s="940"/>
      <c r="FY554" s="940"/>
    </row>
    <row r="555" spans="1:181" s="953" customFormat="1" ht="13.5" customHeight="1">
      <c r="A555" s="940"/>
      <c r="C555" s="99"/>
      <c r="D555" s="99"/>
      <c r="E555" s="954"/>
      <c r="F555" s="69"/>
      <c r="G555" s="69"/>
      <c r="H555" s="955"/>
      <c r="I555" s="939"/>
      <c r="J555" s="940"/>
      <c r="FY555" s="940"/>
    </row>
    <row r="556" spans="1:181" s="953" customFormat="1" ht="13.5" customHeight="1">
      <c r="A556" s="940"/>
      <c r="C556" s="99"/>
      <c r="D556" s="99"/>
      <c r="E556" s="954"/>
      <c r="F556" s="69"/>
      <c r="G556" s="69"/>
      <c r="H556" s="955"/>
      <c r="I556" s="939"/>
      <c r="J556" s="940"/>
      <c r="FY556" s="940"/>
    </row>
    <row r="557" spans="1:181" s="953" customFormat="1" ht="13.5" customHeight="1">
      <c r="A557" s="940"/>
      <c r="C557" s="99"/>
      <c r="D557" s="99"/>
      <c r="E557" s="954"/>
      <c r="F557" s="69"/>
      <c r="G557" s="69"/>
      <c r="H557" s="955"/>
      <c r="I557" s="939"/>
      <c r="J557" s="940"/>
      <c r="FY557" s="940"/>
    </row>
    <row r="558" spans="1:181" s="953" customFormat="1" ht="13.5" customHeight="1">
      <c r="A558" s="940"/>
      <c r="C558" s="99"/>
      <c r="D558" s="99"/>
      <c r="E558" s="954"/>
      <c r="F558" s="69"/>
      <c r="G558" s="69"/>
      <c r="H558" s="955"/>
      <c r="I558" s="939"/>
      <c r="J558" s="940"/>
      <c r="FY558" s="940"/>
    </row>
    <row r="559" spans="1:181" s="953" customFormat="1" ht="13.5" customHeight="1">
      <c r="A559" s="940"/>
      <c r="C559" s="99"/>
      <c r="D559" s="99"/>
      <c r="E559" s="954"/>
      <c r="F559" s="69"/>
      <c r="G559" s="69"/>
      <c r="H559" s="955"/>
      <c r="I559" s="939"/>
      <c r="J559" s="940"/>
      <c r="FY559" s="940"/>
    </row>
    <row r="560" spans="1:181" s="953" customFormat="1" ht="13.5" customHeight="1">
      <c r="A560" s="940"/>
      <c r="C560" s="99"/>
      <c r="D560" s="99"/>
      <c r="E560" s="954"/>
      <c r="F560" s="69"/>
      <c r="G560" s="69"/>
      <c r="H560" s="955"/>
      <c r="I560" s="939"/>
      <c r="J560" s="940"/>
      <c r="FY560" s="940"/>
    </row>
    <row r="561" spans="1:181" s="953" customFormat="1" ht="13.5" customHeight="1">
      <c r="A561" s="940"/>
      <c r="C561" s="99"/>
      <c r="D561" s="99"/>
      <c r="E561" s="954"/>
      <c r="F561" s="69"/>
      <c r="G561" s="69"/>
      <c r="H561" s="955"/>
      <c r="I561" s="939"/>
      <c r="J561" s="940"/>
      <c r="FY561" s="940"/>
    </row>
    <row r="562" spans="1:181" s="953" customFormat="1" ht="13.5" customHeight="1">
      <c r="A562" s="940"/>
      <c r="C562" s="99"/>
      <c r="D562" s="99"/>
      <c r="E562" s="954"/>
      <c r="F562" s="69"/>
      <c r="G562" s="69"/>
      <c r="H562" s="955"/>
      <c r="I562" s="939"/>
      <c r="J562" s="940"/>
      <c r="FY562" s="940"/>
    </row>
    <row r="563" spans="1:181" s="953" customFormat="1" ht="13.5" customHeight="1">
      <c r="A563" s="940"/>
      <c r="C563" s="99"/>
      <c r="D563" s="99"/>
      <c r="E563" s="954"/>
      <c r="F563" s="69"/>
      <c r="G563" s="69"/>
      <c r="H563" s="955"/>
      <c r="I563" s="939"/>
      <c r="J563" s="940"/>
      <c r="FY563" s="940"/>
    </row>
    <row r="564" spans="1:181" s="953" customFormat="1" ht="13.5" customHeight="1">
      <c r="A564" s="940"/>
      <c r="C564" s="99"/>
      <c r="D564" s="99"/>
      <c r="E564" s="954"/>
      <c r="F564" s="69"/>
      <c r="G564" s="69"/>
      <c r="H564" s="955"/>
      <c r="I564" s="939"/>
      <c r="J564" s="940"/>
      <c r="FY564" s="940"/>
    </row>
    <row r="565" spans="1:181" s="953" customFormat="1" ht="13.5" customHeight="1">
      <c r="A565" s="940"/>
      <c r="C565" s="99"/>
      <c r="D565" s="99"/>
      <c r="E565" s="954"/>
      <c r="F565" s="69"/>
      <c r="G565" s="69"/>
      <c r="H565" s="955"/>
      <c r="I565" s="939"/>
      <c r="J565" s="940"/>
      <c r="FY565" s="940"/>
    </row>
    <row r="566" spans="1:181" s="953" customFormat="1" ht="13.5" customHeight="1">
      <c r="A566" s="940"/>
      <c r="D566" s="99"/>
      <c r="E566" s="954"/>
      <c r="F566" s="69"/>
      <c r="G566" s="69"/>
      <c r="H566" s="955"/>
      <c r="I566" s="939"/>
      <c r="J566" s="940"/>
      <c r="FY566" s="940"/>
    </row>
    <row r="567" spans="1:181" s="953" customFormat="1" ht="13.5" customHeight="1">
      <c r="A567" s="940"/>
      <c r="D567" s="99"/>
      <c r="E567" s="954"/>
      <c r="F567" s="69"/>
      <c r="G567" s="69"/>
      <c r="H567" s="955"/>
      <c r="I567" s="939"/>
      <c r="J567" s="940"/>
      <c r="FY567" s="940"/>
    </row>
    <row r="568" spans="1:181" s="69" customFormat="1" ht="13.5" customHeight="1">
      <c r="A568" s="936"/>
      <c r="E568" s="937"/>
      <c r="H568" s="938"/>
      <c r="I568" s="939"/>
      <c r="J568" s="940"/>
      <c r="FY568" s="936"/>
    </row>
    <row r="569" spans="1:181" s="953" customFormat="1" ht="13.5" customHeight="1">
      <c r="A569" s="940"/>
      <c r="C569" s="99"/>
      <c r="D569" s="99"/>
      <c r="E569" s="954"/>
      <c r="F569" s="69"/>
      <c r="G569" s="69"/>
      <c r="H569" s="955"/>
      <c r="I569" s="939"/>
      <c r="J569" s="940"/>
      <c r="FY569" s="940"/>
    </row>
    <row r="570" spans="1:181" s="953" customFormat="1" ht="13.5" customHeight="1">
      <c r="A570" s="940"/>
      <c r="C570" s="99"/>
      <c r="D570" s="99"/>
      <c r="E570" s="954"/>
      <c r="F570" s="69"/>
      <c r="G570" s="69"/>
      <c r="H570" s="955"/>
      <c r="I570" s="939"/>
      <c r="J570" s="940"/>
      <c r="FY570" s="940"/>
    </row>
    <row r="571" spans="1:181" s="953" customFormat="1" ht="13.5" customHeight="1">
      <c r="A571" s="940"/>
      <c r="C571" s="99"/>
      <c r="D571" s="99"/>
      <c r="E571" s="954"/>
      <c r="F571" s="69"/>
      <c r="G571" s="69"/>
      <c r="H571" s="955"/>
      <c r="I571" s="939"/>
      <c r="J571" s="940"/>
      <c r="FY571" s="940"/>
    </row>
    <row r="572" spans="1:181" s="953" customFormat="1" ht="13.5" customHeight="1">
      <c r="A572" s="940"/>
      <c r="C572" s="99"/>
      <c r="D572" s="99"/>
      <c r="E572" s="954"/>
      <c r="F572" s="69"/>
      <c r="G572" s="69"/>
      <c r="H572" s="955"/>
      <c r="I572" s="939"/>
      <c r="J572" s="940"/>
      <c r="FY572" s="940"/>
    </row>
    <row r="573" spans="1:181" s="953" customFormat="1" ht="13.5" customHeight="1">
      <c r="A573" s="940"/>
      <c r="C573" s="99"/>
      <c r="D573" s="99"/>
      <c r="E573" s="954"/>
      <c r="F573" s="69"/>
      <c r="G573" s="69"/>
      <c r="H573" s="955"/>
      <c r="I573" s="939"/>
      <c r="J573" s="940"/>
      <c r="FY573" s="940"/>
    </row>
    <row r="574" spans="1:181" s="953" customFormat="1" ht="13.5" customHeight="1">
      <c r="A574" s="940"/>
      <c r="C574" s="99"/>
      <c r="D574" s="99"/>
      <c r="E574" s="954"/>
      <c r="F574" s="69"/>
      <c r="G574" s="69"/>
      <c r="H574" s="955"/>
      <c r="I574" s="939"/>
      <c r="J574" s="940"/>
      <c r="FY574" s="940"/>
    </row>
    <row r="575" spans="1:181" s="953" customFormat="1" ht="13.5" customHeight="1">
      <c r="A575" s="940"/>
      <c r="C575" s="99"/>
      <c r="D575" s="99"/>
      <c r="E575" s="954"/>
      <c r="F575" s="69"/>
      <c r="G575" s="69"/>
      <c r="H575" s="955"/>
      <c r="I575" s="939"/>
      <c r="J575" s="940"/>
      <c r="FY575" s="940"/>
    </row>
    <row r="576" spans="1:181" s="953" customFormat="1" ht="13.5" customHeight="1">
      <c r="A576" s="940"/>
      <c r="C576" s="99"/>
      <c r="D576" s="99"/>
      <c r="E576" s="954"/>
      <c r="F576" s="69"/>
      <c r="G576" s="69"/>
      <c r="H576" s="955"/>
      <c r="I576" s="939"/>
      <c r="J576" s="940"/>
      <c r="FY576" s="940"/>
    </row>
    <row r="577" spans="1:181" s="953" customFormat="1" ht="13.5" customHeight="1">
      <c r="A577" s="940"/>
      <c r="C577" s="99"/>
      <c r="D577" s="99"/>
      <c r="E577" s="954"/>
      <c r="F577" s="69"/>
      <c r="G577" s="69"/>
      <c r="H577" s="955"/>
      <c r="I577" s="939"/>
      <c r="J577" s="940"/>
      <c r="FY577" s="940"/>
    </row>
    <row r="578" spans="1:181" s="953" customFormat="1" ht="13.5" customHeight="1">
      <c r="A578" s="940"/>
      <c r="C578" s="99"/>
      <c r="D578" s="99"/>
      <c r="E578" s="954"/>
      <c r="F578" s="69"/>
      <c r="G578" s="69"/>
      <c r="H578" s="955"/>
      <c r="I578" s="939"/>
      <c r="J578" s="940"/>
      <c r="FY578" s="940"/>
    </row>
    <row r="579" spans="1:181" s="953" customFormat="1" ht="13.5" customHeight="1">
      <c r="A579" s="940"/>
      <c r="C579" s="99"/>
      <c r="D579" s="99"/>
      <c r="E579" s="954"/>
      <c r="F579" s="69"/>
      <c r="G579" s="69"/>
      <c r="H579" s="955"/>
      <c r="I579" s="939"/>
      <c r="J579" s="940"/>
      <c r="FY579" s="940"/>
    </row>
    <row r="580" spans="1:181" s="953" customFormat="1" ht="13.5" customHeight="1">
      <c r="A580" s="940"/>
      <c r="C580" s="99"/>
      <c r="D580" s="99"/>
      <c r="E580" s="954"/>
      <c r="F580" s="69"/>
      <c r="G580" s="69"/>
      <c r="H580" s="955"/>
      <c r="I580" s="939"/>
      <c r="J580" s="940"/>
      <c r="FY580" s="940"/>
    </row>
    <row r="581" spans="1:181" s="953" customFormat="1" ht="13.5" customHeight="1">
      <c r="A581" s="940"/>
      <c r="C581" s="99"/>
      <c r="D581" s="99"/>
      <c r="E581" s="954"/>
      <c r="F581" s="69"/>
      <c r="G581" s="69"/>
      <c r="H581" s="955"/>
      <c r="I581" s="939"/>
      <c r="J581" s="940"/>
      <c r="FY581" s="940"/>
    </row>
    <row r="582" spans="1:181" s="953" customFormat="1" ht="13.5" customHeight="1">
      <c r="A582" s="940"/>
      <c r="C582" s="99"/>
      <c r="D582" s="99"/>
      <c r="E582" s="954"/>
      <c r="F582" s="69"/>
      <c r="G582" s="69"/>
      <c r="H582" s="955"/>
      <c r="I582" s="939"/>
      <c r="J582" s="940"/>
      <c r="FY582" s="940"/>
    </row>
    <row r="583" spans="1:181" s="953" customFormat="1" ht="13.5" customHeight="1">
      <c r="A583" s="940"/>
      <c r="C583" s="99"/>
      <c r="D583" s="99"/>
      <c r="E583" s="954"/>
      <c r="F583" s="69"/>
      <c r="G583" s="69"/>
      <c r="H583" s="955"/>
      <c r="I583" s="939"/>
      <c r="J583" s="940"/>
      <c r="FY583" s="940"/>
    </row>
    <row r="584" spans="1:181" s="953" customFormat="1" ht="13.5" customHeight="1">
      <c r="A584" s="940"/>
      <c r="C584" s="99"/>
      <c r="D584" s="99"/>
      <c r="E584" s="954"/>
      <c r="F584" s="69"/>
      <c r="G584" s="69"/>
      <c r="H584" s="955"/>
      <c r="I584" s="939"/>
      <c r="J584" s="940"/>
      <c r="FY584" s="940"/>
    </row>
    <row r="585" spans="1:181" s="953" customFormat="1" ht="13.5" customHeight="1">
      <c r="A585" s="940"/>
      <c r="C585" s="99"/>
      <c r="D585" s="99"/>
      <c r="E585" s="954"/>
      <c r="F585" s="69"/>
      <c r="G585" s="69"/>
      <c r="H585" s="955"/>
      <c r="I585" s="939"/>
      <c r="J585" s="940"/>
      <c r="FY585" s="940"/>
    </row>
    <row r="586" spans="1:181" s="953" customFormat="1" ht="13.5" customHeight="1">
      <c r="A586" s="940"/>
      <c r="C586" s="99"/>
      <c r="D586" s="99"/>
      <c r="E586" s="954"/>
      <c r="F586" s="69"/>
      <c r="G586" s="69"/>
      <c r="H586" s="955"/>
      <c r="I586" s="939"/>
      <c r="J586" s="940"/>
      <c r="FY586" s="940"/>
    </row>
    <row r="587" spans="1:181" s="953" customFormat="1" ht="13.5" customHeight="1">
      <c r="A587" s="940"/>
      <c r="C587" s="99"/>
      <c r="D587" s="99"/>
      <c r="E587" s="954"/>
      <c r="F587" s="69"/>
      <c r="G587" s="69"/>
      <c r="H587" s="955"/>
      <c r="I587" s="939"/>
      <c r="J587" s="940"/>
      <c r="FY587" s="940"/>
    </row>
    <row r="588" spans="1:181" s="953" customFormat="1" ht="13.5" customHeight="1">
      <c r="A588" s="940"/>
      <c r="C588" s="99"/>
      <c r="D588" s="99"/>
      <c r="E588" s="954"/>
      <c r="F588" s="69"/>
      <c r="G588" s="69"/>
      <c r="H588" s="955"/>
      <c r="I588" s="939"/>
      <c r="J588" s="940"/>
      <c r="FY588" s="940"/>
    </row>
    <row r="589" spans="1:181" s="953" customFormat="1" ht="13.5" customHeight="1">
      <c r="A589" s="940"/>
      <c r="C589" s="99"/>
      <c r="D589" s="99"/>
      <c r="E589" s="954"/>
      <c r="F589" s="69"/>
      <c r="G589" s="69"/>
      <c r="H589" s="955"/>
      <c r="I589" s="939"/>
      <c r="J589" s="940"/>
      <c r="FY589" s="940"/>
    </row>
    <row r="590" spans="1:181" s="953" customFormat="1" ht="13.5" customHeight="1">
      <c r="A590" s="940"/>
      <c r="C590" s="99"/>
      <c r="D590" s="99"/>
      <c r="E590" s="954"/>
      <c r="F590" s="69"/>
      <c r="G590" s="69"/>
      <c r="H590" s="955"/>
      <c r="I590" s="939"/>
      <c r="J590" s="940"/>
      <c r="FY590" s="940"/>
    </row>
    <row r="591" spans="1:181" s="953" customFormat="1" ht="13.5" customHeight="1">
      <c r="A591" s="940"/>
      <c r="C591" s="99"/>
      <c r="D591" s="99"/>
      <c r="E591" s="954"/>
      <c r="F591" s="69"/>
      <c r="G591" s="69"/>
      <c r="H591" s="955"/>
      <c r="I591" s="939"/>
      <c r="J591" s="940"/>
      <c r="FY591" s="940"/>
    </row>
    <row r="592" spans="1:181" s="953" customFormat="1" ht="13.5" customHeight="1">
      <c r="A592" s="940"/>
      <c r="C592" s="99"/>
      <c r="D592" s="99"/>
      <c r="E592" s="954"/>
      <c r="F592" s="69"/>
      <c r="G592" s="69"/>
      <c r="H592" s="955"/>
      <c r="I592" s="939"/>
      <c r="J592" s="940"/>
      <c r="FY592" s="940"/>
    </row>
    <row r="593" spans="1:181" s="69" customFormat="1" ht="13.5" customHeight="1">
      <c r="A593" s="936"/>
      <c r="E593" s="937"/>
      <c r="H593" s="938"/>
      <c r="I593" s="939"/>
      <c r="J593" s="940"/>
      <c r="FY593" s="936"/>
    </row>
    <row r="594" spans="1:181" s="953" customFormat="1" ht="13.5" customHeight="1">
      <c r="A594" s="940"/>
      <c r="C594" s="99"/>
      <c r="D594" s="99"/>
      <c r="E594" s="954"/>
      <c r="F594" s="69"/>
      <c r="G594" s="69"/>
      <c r="H594" s="955"/>
      <c r="I594" s="939"/>
      <c r="J594" s="940"/>
      <c r="FY594" s="940"/>
    </row>
    <row r="595" spans="1:181" s="953" customFormat="1" ht="13.5" customHeight="1">
      <c r="A595" s="940"/>
      <c r="C595" s="99"/>
      <c r="D595" s="99"/>
      <c r="E595" s="954"/>
      <c r="F595" s="69"/>
      <c r="G595" s="69"/>
      <c r="H595" s="955"/>
      <c r="I595" s="939"/>
      <c r="J595" s="940"/>
      <c r="FY595" s="940"/>
    </row>
    <row r="596" spans="1:181" s="953" customFormat="1" ht="13.5" customHeight="1">
      <c r="A596" s="940"/>
      <c r="C596" s="99"/>
      <c r="D596" s="99"/>
      <c r="E596" s="954"/>
      <c r="F596" s="69"/>
      <c r="G596" s="69"/>
      <c r="H596" s="955"/>
      <c r="I596" s="939"/>
      <c r="J596" s="940"/>
      <c r="FY596" s="940"/>
    </row>
    <row r="597" spans="1:181" s="953" customFormat="1" ht="13.5" customHeight="1">
      <c r="A597" s="940"/>
      <c r="C597" s="99"/>
      <c r="D597" s="99"/>
      <c r="E597" s="954"/>
      <c r="F597" s="69"/>
      <c r="G597" s="69"/>
      <c r="H597" s="955"/>
      <c r="I597" s="939"/>
      <c r="J597" s="940"/>
      <c r="FY597" s="940"/>
    </row>
    <row r="598" spans="1:181" s="953" customFormat="1" ht="13.5" customHeight="1">
      <c r="A598" s="940"/>
      <c r="C598" s="99"/>
      <c r="D598" s="99"/>
      <c r="E598" s="954"/>
      <c r="F598" s="69"/>
      <c r="G598" s="69"/>
      <c r="H598" s="955"/>
      <c r="I598" s="939"/>
      <c r="J598" s="940"/>
      <c r="FY598" s="940"/>
    </row>
    <row r="599" spans="1:181" s="953" customFormat="1" ht="13.5" customHeight="1">
      <c r="A599" s="940"/>
      <c r="C599" s="99"/>
      <c r="D599" s="99"/>
      <c r="E599" s="954"/>
      <c r="F599" s="69"/>
      <c r="G599" s="69"/>
      <c r="H599" s="955"/>
      <c r="I599" s="939"/>
      <c r="J599" s="940"/>
      <c r="FY599" s="940"/>
    </row>
    <row r="600" spans="1:181" s="953" customFormat="1" ht="13.5" customHeight="1">
      <c r="A600" s="940"/>
      <c r="C600" s="99"/>
      <c r="D600" s="99"/>
      <c r="E600" s="954"/>
      <c r="F600" s="69"/>
      <c r="G600" s="69"/>
      <c r="H600" s="955"/>
      <c r="I600" s="939"/>
      <c r="J600" s="940"/>
      <c r="FY600" s="940"/>
    </row>
    <row r="601" spans="1:181" s="953" customFormat="1" ht="13.5" customHeight="1">
      <c r="A601" s="940"/>
      <c r="C601" s="99"/>
      <c r="D601" s="99"/>
      <c r="E601" s="954"/>
      <c r="F601" s="69"/>
      <c r="G601" s="69"/>
      <c r="H601" s="955"/>
      <c r="I601" s="939"/>
      <c r="J601" s="940"/>
      <c r="FY601" s="940"/>
    </row>
    <row r="602" spans="1:181" s="953" customFormat="1" ht="13.5" customHeight="1">
      <c r="A602" s="940"/>
      <c r="C602" s="99"/>
      <c r="D602" s="99"/>
      <c r="E602" s="954"/>
      <c r="F602" s="69"/>
      <c r="G602" s="69"/>
      <c r="H602" s="955"/>
      <c r="I602" s="939"/>
      <c r="J602" s="940"/>
      <c r="FY602" s="940"/>
    </row>
    <row r="603" spans="1:181" s="953" customFormat="1" ht="13.5" customHeight="1">
      <c r="A603" s="940"/>
      <c r="C603" s="99"/>
      <c r="D603" s="99"/>
      <c r="E603" s="954"/>
      <c r="F603" s="69"/>
      <c r="G603" s="69"/>
      <c r="H603" s="955"/>
      <c r="I603" s="939"/>
      <c r="J603" s="940"/>
      <c r="FY603" s="940"/>
    </row>
    <row r="604" spans="1:181" s="953" customFormat="1" ht="13.5" customHeight="1">
      <c r="A604" s="940"/>
      <c r="C604" s="99"/>
      <c r="D604" s="99"/>
      <c r="E604" s="954"/>
      <c r="F604" s="69"/>
      <c r="G604" s="69"/>
      <c r="H604" s="955"/>
      <c r="I604" s="939"/>
      <c r="J604" s="940"/>
      <c r="FY604" s="940"/>
    </row>
    <row r="605" spans="1:181" s="953" customFormat="1" ht="13.5" customHeight="1">
      <c r="A605" s="940"/>
      <c r="C605" s="99"/>
      <c r="D605" s="99"/>
      <c r="E605" s="954"/>
      <c r="F605" s="69"/>
      <c r="G605" s="69"/>
      <c r="H605" s="955"/>
      <c r="I605" s="939"/>
      <c r="J605" s="940"/>
      <c r="FY605" s="940"/>
    </row>
    <row r="606" spans="1:181" s="953" customFormat="1" ht="13.5" customHeight="1">
      <c r="A606" s="940"/>
      <c r="C606" s="99"/>
      <c r="D606" s="99"/>
      <c r="E606" s="954"/>
      <c r="F606" s="69"/>
      <c r="G606" s="69"/>
      <c r="H606" s="955"/>
      <c r="I606" s="939"/>
      <c r="J606" s="940"/>
      <c r="FY606" s="940"/>
    </row>
    <row r="607" spans="1:181" s="953" customFormat="1" ht="13.5" customHeight="1">
      <c r="A607" s="940"/>
      <c r="C607" s="99"/>
      <c r="D607" s="99"/>
      <c r="E607" s="954"/>
      <c r="F607" s="69"/>
      <c r="G607" s="69"/>
      <c r="H607" s="955"/>
      <c r="I607" s="939"/>
      <c r="J607" s="940"/>
      <c r="FY607" s="940"/>
    </row>
    <row r="608" spans="1:181" s="953" customFormat="1" ht="13.5" customHeight="1">
      <c r="A608" s="940"/>
      <c r="C608" s="99"/>
      <c r="D608" s="99"/>
      <c r="E608" s="954"/>
      <c r="F608" s="69"/>
      <c r="G608" s="69"/>
      <c r="H608" s="955"/>
      <c r="I608" s="939"/>
      <c r="J608" s="940"/>
      <c r="FY608" s="940"/>
    </row>
    <row r="609" spans="1:181" s="953" customFormat="1" ht="13.5" customHeight="1">
      <c r="A609" s="940"/>
      <c r="C609" s="99"/>
      <c r="D609" s="99"/>
      <c r="E609" s="954"/>
      <c r="F609" s="69"/>
      <c r="G609" s="69"/>
      <c r="H609" s="955"/>
      <c r="I609" s="939"/>
      <c r="J609" s="940"/>
      <c r="FY609" s="940"/>
    </row>
    <row r="610" spans="1:181" s="953" customFormat="1" ht="13.5" customHeight="1">
      <c r="A610" s="940"/>
      <c r="C610" s="99"/>
      <c r="D610" s="99"/>
      <c r="E610" s="954"/>
      <c r="F610" s="69"/>
      <c r="G610" s="69"/>
      <c r="H610" s="955"/>
      <c r="I610" s="939"/>
      <c r="J610" s="940"/>
      <c r="FY610" s="940"/>
    </row>
    <row r="611" spans="1:181" s="953" customFormat="1" ht="13.5" customHeight="1">
      <c r="A611" s="940"/>
      <c r="C611" s="99"/>
      <c r="D611" s="99"/>
      <c r="E611" s="954"/>
      <c r="F611" s="69"/>
      <c r="G611" s="69"/>
      <c r="H611" s="955"/>
      <c r="I611" s="939"/>
      <c r="J611" s="940"/>
      <c r="FY611" s="940"/>
    </row>
    <row r="612" spans="1:181" s="953" customFormat="1" ht="13.5" customHeight="1">
      <c r="A612" s="940"/>
      <c r="C612" s="99"/>
      <c r="D612" s="99"/>
      <c r="E612" s="954"/>
      <c r="F612" s="69"/>
      <c r="G612" s="69"/>
      <c r="H612" s="955"/>
      <c r="I612" s="939"/>
      <c r="J612" s="940"/>
      <c r="FY612" s="940"/>
    </row>
    <row r="613" spans="1:181" s="953" customFormat="1" ht="13.5" customHeight="1">
      <c r="A613" s="940"/>
      <c r="C613" s="99"/>
      <c r="D613" s="99"/>
      <c r="E613" s="954"/>
      <c r="F613" s="69"/>
      <c r="G613" s="69"/>
      <c r="H613" s="955"/>
      <c r="I613" s="939"/>
      <c r="J613" s="940"/>
      <c r="FY613" s="940"/>
    </row>
    <row r="614" spans="1:181" s="953" customFormat="1" ht="13.5" customHeight="1">
      <c r="A614" s="940"/>
      <c r="C614" s="99"/>
      <c r="D614" s="99"/>
      <c r="E614" s="954"/>
      <c r="F614" s="69"/>
      <c r="G614" s="69"/>
      <c r="H614" s="955"/>
      <c r="I614" s="939"/>
      <c r="J614" s="940"/>
      <c r="FY614" s="940"/>
    </row>
    <row r="615" spans="1:181" s="953" customFormat="1" ht="13.5" customHeight="1">
      <c r="A615" s="940"/>
      <c r="C615" s="99"/>
      <c r="D615" s="99"/>
      <c r="E615" s="954"/>
      <c r="F615" s="69"/>
      <c r="G615" s="69"/>
      <c r="H615" s="955"/>
      <c r="I615" s="939"/>
      <c r="J615" s="940"/>
      <c r="FY615" s="940"/>
    </row>
    <row r="616" spans="1:181" s="953" customFormat="1" ht="13.5" customHeight="1">
      <c r="A616" s="940"/>
      <c r="C616" s="99"/>
      <c r="D616" s="99"/>
      <c r="E616" s="954"/>
      <c r="F616" s="69"/>
      <c r="G616" s="69"/>
      <c r="H616" s="955"/>
      <c r="I616" s="939"/>
      <c r="J616" s="940"/>
      <c r="FY616" s="940"/>
    </row>
    <row r="617" spans="1:181" s="953" customFormat="1" ht="13.5" customHeight="1">
      <c r="A617" s="940"/>
      <c r="C617" s="99"/>
      <c r="D617" s="99"/>
      <c r="E617" s="954"/>
      <c r="F617" s="69"/>
      <c r="G617" s="69"/>
      <c r="H617" s="955"/>
      <c r="I617" s="939"/>
      <c r="J617" s="940"/>
      <c r="FY617" s="940"/>
    </row>
    <row r="618" spans="1:181" s="953" customFormat="1" ht="13.5" customHeight="1">
      <c r="A618" s="940"/>
      <c r="C618" s="99"/>
      <c r="D618" s="99"/>
      <c r="E618" s="954"/>
      <c r="F618" s="69"/>
      <c r="G618" s="69"/>
      <c r="H618" s="955"/>
      <c r="I618" s="939"/>
      <c r="J618" s="940"/>
      <c r="FY618" s="940"/>
    </row>
    <row r="619" spans="1:181" s="953" customFormat="1" ht="13.5" customHeight="1">
      <c r="A619" s="940"/>
      <c r="C619" s="99"/>
      <c r="D619" s="99"/>
      <c r="E619" s="954"/>
      <c r="F619" s="69"/>
      <c r="G619" s="69"/>
      <c r="H619" s="955"/>
      <c r="I619" s="939"/>
      <c r="J619" s="940"/>
      <c r="FY619" s="940"/>
    </row>
    <row r="620" spans="1:181" s="953" customFormat="1" ht="13.5" customHeight="1">
      <c r="A620" s="940"/>
      <c r="C620" s="99"/>
      <c r="D620" s="99"/>
      <c r="E620" s="954"/>
      <c r="F620" s="69"/>
      <c r="G620" s="69"/>
      <c r="H620" s="955"/>
      <c r="I620" s="939"/>
      <c r="J620" s="940"/>
      <c r="FY620" s="940"/>
    </row>
    <row r="621" spans="1:181" s="953" customFormat="1" ht="13.5" customHeight="1">
      <c r="A621" s="940"/>
      <c r="C621" s="99"/>
      <c r="D621" s="99"/>
      <c r="E621" s="954"/>
      <c r="F621" s="69"/>
      <c r="G621" s="69"/>
      <c r="H621" s="955"/>
      <c r="I621" s="939"/>
      <c r="J621" s="940"/>
      <c r="FY621" s="940"/>
    </row>
    <row r="622" spans="1:181" s="953" customFormat="1" ht="13.5" customHeight="1">
      <c r="A622" s="940"/>
      <c r="C622" s="99"/>
      <c r="D622" s="99"/>
      <c r="E622" s="954"/>
      <c r="F622" s="69"/>
      <c r="G622" s="69"/>
      <c r="H622" s="955"/>
      <c r="I622" s="939"/>
      <c r="J622" s="940"/>
      <c r="FY622" s="940"/>
    </row>
    <row r="623" spans="1:181" s="953" customFormat="1" ht="13.5" customHeight="1">
      <c r="A623" s="940"/>
      <c r="C623" s="99"/>
      <c r="D623" s="99"/>
      <c r="E623" s="954"/>
      <c r="F623" s="69"/>
      <c r="G623" s="69"/>
      <c r="H623" s="955"/>
      <c r="I623" s="939"/>
      <c r="J623" s="940"/>
      <c r="FY623" s="940"/>
    </row>
    <row r="624" spans="1:181" s="953" customFormat="1" ht="13.5" customHeight="1">
      <c r="A624" s="940"/>
      <c r="C624" s="99"/>
      <c r="D624" s="99"/>
      <c r="E624" s="954"/>
      <c r="F624" s="69"/>
      <c r="G624" s="69"/>
      <c r="H624" s="955"/>
      <c r="I624" s="939"/>
      <c r="J624" s="940"/>
      <c r="FY624" s="940"/>
    </row>
    <row r="625" spans="1:181" s="953" customFormat="1" ht="13.5" customHeight="1">
      <c r="A625" s="940"/>
      <c r="C625" s="99"/>
      <c r="D625" s="99"/>
      <c r="E625" s="954"/>
      <c r="F625" s="69"/>
      <c r="G625" s="69"/>
      <c r="H625" s="955"/>
      <c r="I625" s="939"/>
      <c r="J625" s="940"/>
      <c r="FY625" s="940"/>
    </row>
    <row r="626" spans="1:181" s="953" customFormat="1" ht="13.5" customHeight="1">
      <c r="A626" s="940"/>
      <c r="C626" s="99"/>
      <c r="D626" s="99"/>
      <c r="E626" s="954"/>
      <c r="F626" s="69"/>
      <c r="G626" s="69"/>
      <c r="H626" s="955"/>
      <c r="I626" s="939"/>
      <c r="J626" s="940"/>
      <c r="FY626" s="940"/>
    </row>
    <row r="627" spans="1:181" s="953" customFormat="1" ht="13.5" customHeight="1">
      <c r="A627" s="940"/>
      <c r="C627" s="99"/>
      <c r="D627" s="99"/>
      <c r="E627" s="954"/>
      <c r="F627" s="69"/>
      <c r="G627" s="69"/>
      <c r="H627" s="955"/>
      <c r="I627" s="939"/>
      <c r="J627" s="940"/>
      <c r="FY627" s="940"/>
    </row>
    <row r="628" spans="1:181" s="953" customFormat="1" ht="13.5" customHeight="1">
      <c r="A628" s="940"/>
      <c r="C628" s="99"/>
      <c r="D628" s="99"/>
      <c r="E628" s="954"/>
      <c r="F628" s="69"/>
      <c r="G628" s="69"/>
      <c r="H628" s="955"/>
      <c r="I628" s="939"/>
      <c r="J628" s="940"/>
      <c r="FY628" s="940"/>
    </row>
    <row r="629" spans="1:181" s="953" customFormat="1" ht="13.5" customHeight="1">
      <c r="A629" s="940"/>
      <c r="C629" s="99"/>
      <c r="D629" s="99"/>
      <c r="E629" s="954"/>
      <c r="F629" s="69"/>
      <c r="G629" s="69"/>
      <c r="H629" s="955"/>
      <c r="I629" s="939"/>
      <c r="J629" s="940"/>
      <c r="FY629" s="940"/>
    </row>
    <row r="630" spans="1:181" s="953" customFormat="1" ht="13.5" customHeight="1">
      <c r="A630" s="940"/>
      <c r="C630" s="99"/>
      <c r="D630" s="99"/>
      <c r="E630" s="954"/>
      <c r="F630" s="69"/>
      <c r="G630" s="69"/>
      <c r="H630" s="955"/>
      <c r="I630" s="939"/>
      <c r="J630" s="940"/>
      <c r="FY630" s="940"/>
    </row>
    <row r="631" spans="1:181" s="953" customFormat="1" ht="13.5" customHeight="1">
      <c r="A631" s="940"/>
      <c r="C631" s="99"/>
      <c r="D631" s="99"/>
      <c r="E631" s="954"/>
      <c r="F631" s="69"/>
      <c r="G631" s="69"/>
      <c r="H631" s="955"/>
      <c r="I631" s="939"/>
      <c r="J631" s="940"/>
      <c r="FY631" s="940"/>
    </row>
    <row r="632" spans="1:181" s="953" customFormat="1" ht="13.5" customHeight="1">
      <c r="A632" s="940"/>
      <c r="C632" s="99"/>
      <c r="D632" s="99"/>
      <c r="E632" s="954"/>
      <c r="F632" s="69"/>
      <c r="G632" s="69"/>
      <c r="H632" s="955"/>
      <c r="I632" s="939"/>
      <c r="J632" s="940"/>
      <c r="FY632" s="940"/>
    </row>
    <row r="633" spans="1:181" s="953" customFormat="1" ht="13.5" customHeight="1">
      <c r="A633" s="940"/>
      <c r="C633" s="99"/>
      <c r="D633" s="99"/>
      <c r="E633" s="954"/>
      <c r="F633" s="69"/>
      <c r="G633" s="69"/>
      <c r="H633" s="955"/>
      <c r="I633" s="939"/>
      <c r="J633" s="940"/>
      <c r="FY633" s="940"/>
    </row>
    <row r="634" spans="1:181" s="953" customFormat="1" ht="13.5" customHeight="1">
      <c r="A634" s="940"/>
      <c r="C634" s="99"/>
      <c r="D634" s="99"/>
      <c r="E634" s="954"/>
      <c r="F634" s="69"/>
      <c r="G634" s="69"/>
      <c r="H634" s="955"/>
      <c r="I634" s="939"/>
      <c r="J634" s="940"/>
      <c r="FY634" s="940"/>
    </row>
    <row r="635" spans="1:181" s="953" customFormat="1" ht="13.5" customHeight="1">
      <c r="A635" s="940"/>
      <c r="C635" s="99"/>
      <c r="D635" s="99"/>
      <c r="E635" s="954"/>
      <c r="F635" s="69"/>
      <c r="G635" s="69"/>
      <c r="H635" s="955"/>
      <c r="I635" s="939"/>
      <c r="J635" s="940"/>
      <c r="FY635" s="940"/>
    </row>
    <row r="636" spans="1:181" s="953" customFormat="1" ht="13.5" customHeight="1">
      <c r="A636" s="940"/>
      <c r="C636" s="99"/>
      <c r="D636" s="99"/>
      <c r="E636" s="954"/>
      <c r="F636" s="69"/>
      <c r="G636" s="69"/>
      <c r="H636" s="955"/>
      <c r="I636" s="939"/>
      <c r="J636" s="940"/>
      <c r="FY636" s="940"/>
    </row>
    <row r="637" spans="1:181" s="953" customFormat="1" ht="13.5" customHeight="1">
      <c r="A637" s="940"/>
      <c r="C637" s="99"/>
      <c r="D637" s="99"/>
      <c r="E637" s="954"/>
      <c r="F637" s="69"/>
      <c r="G637" s="69"/>
      <c r="H637" s="955"/>
      <c r="I637" s="939"/>
      <c r="J637" s="940"/>
      <c r="FY637" s="940"/>
    </row>
    <row r="638" spans="1:181" s="953" customFormat="1" ht="13.5" customHeight="1">
      <c r="A638" s="940"/>
      <c r="C638" s="99"/>
      <c r="D638" s="99"/>
      <c r="E638" s="954"/>
      <c r="F638" s="69"/>
      <c r="G638" s="69"/>
      <c r="H638" s="955"/>
      <c r="I638" s="939"/>
      <c r="J638" s="940"/>
      <c r="FY638" s="940"/>
    </row>
    <row r="639" spans="1:181" s="953" customFormat="1" ht="13.5" customHeight="1">
      <c r="A639" s="940"/>
      <c r="C639" s="99"/>
      <c r="D639" s="99"/>
      <c r="E639" s="954"/>
      <c r="F639" s="69"/>
      <c r="G639" s="69"/>
      <c r="H639" s="955"/>
      <c r="I639" s="939"/>
      <c r="J639" s="940"/>
      <c r="FY639" s="940"/>
    </row>
    <row r="640" spans="1:181" s="953" customFormat="1" ht="13.5" customHeight="1">
      <c r="A640" s="940"/>
      <c r="C640" s="99"/>
      <c r="D640" s="99"/>
      <c r="E640" s="954"/>
      <c r="F640" s="69"/>
      <c r="G640" s="69"/>
      <c r="H640" s="955"/>
      <c r="I640" s="939"/>
      <c r="J640" s="940"/>
      <c r="FY640" s="940"/>
    </row>
    <row r="641" spans="1:181" s="99" customFormat="1">
      <c r="A641" s="192"/>
      <c r="C641" s="69"/>
      <c r="E641" s="1023"/>
      <c r="F641" s="69"/>
      <c r="G641" s="69"/>
      <c r="H641" s="938"/>
      <c r="I641" s="939"/>
      <c r="J641" s="940"/>
      <c r="BB641" s="69"/>
      <c r="FY641" s="192"/>
    </row>
    <row r="642" spans="1:181" s="1060" customFormat="1">
      <c r="A642" s="1058" t="s">
        <v>19</v>
      </c>
      <c r="B642" s="1060" t="s">
        <v>3478</v>
      </c>
      <c r="C642" s="1060" t="s">
        <v>3318</v>
      </c>
      <c r="E642" s="1061">
        <f>SUM(E478:E641)</f>
        <v>2858587.86</v>
      </c>
      <c r="F642" s="253"/>
      <c r="G642" s="253"/>
      <c r="H642" s="1062"/>
      <c r="I642" s="1063"/>
      <c r="J642" s="1064"/>
      <c r="BB642" s="253"/>
      <c r="FY642" s="1058"/>
    </row>
    <row r="643" spans="1:181" s="99" customFormat="1">
      <c r="A643" s="192"/>
      <c r="E643" s="1023"/>
      <c r="F643" s="69"/>
      <c r="G643" s="69"/>
      <c r="H643" s="1024"/>
      <c r="I643" s="939"/>
      <c r="J643" s="940"/>
      <c r="BB643" s="69"/>
      <c r="FY643" s="192"/>
    </row>
    <row r="644" spans="1:181" s="99" customFormat="1">
      <c r="A644" s="192"/>
      <c r="E644" s="1023"/>
      <c r="F644" s="69"/>
      <c r="G644" s="69"/>
      <c r="H644" s="1024"/>
      <c r="I644" s="939"/>
      <c r="J644" s="940"/>
      <c r="BB644" s="69"/>
      <c r="FY644" s="192"/>
    </row>
    <row r="645" spans="1:181" s="99" customFormat="1">
      <c r="A645" s="192"/>
      <c r="B645" s="953"/>
      <c r="E645" s="1023"/>
      <c r="F645" s="69"/>
      <c r="G645" s="69"/>
      <c r="H645" s="1024"/>
      <c r="I645" s="939"/>
      <c r="J645" s="940"/>
      <c r="BB645" s="69"/>
      <c r="FY645" s="192"/>
    </row>
    <row r="646" spans="1:181" s="99" customFormat="1">
      <c r="A646" s="192"/>
      <c r="B646" s="953"/>
      <c r="E646" s="1023"/>
      <c r="F646" s="69"/>
      <c r="G646" s="69"/>
      <c r="H646" s="1024"/>
      <c r="I646" s="939"/>
      <c r="J646" s="940"/>
      <c r="BB646" s="69"/>
      <c r="FY646" s="192"/>
    </row>
    <row r="647" spans="1:181" s="99" customFormat="1">
      <c r="A647" s="192"/>
      <c r="B647" s="953"/>
      <c r="E647" s="1023"/>
      <c r="F647" s="69"/>
      <c r="G647" s="69"/>
      <c r="H647" s="1024"/>
      <c r="I647" s="939"/>
      <c r="J647" s="940"/>
      <c r="BB647" s="69"/>
      <c r="FY647" s="192"/>
    </row>
    <row r="648" spans="1:181" s="99" customFormat="1">
      <c r="A648" s="192"/>
      <c r="B648" s="953"/>
      <c r="E648" s="1023"/>
      <c r="F648" s="69"/>
      <c r="G648" s="69"/>
      <c r="H648" s="1024"/>
      <c r="I648" s="939"/>
      <c r="J648" s="940"/>
      <c r="BB648" s="69"/>
      <c r="FY648" s="192"/>
    </row>
    <row r="649" spans="1:181" s="99" customFormat="1">
      <c r="A649" s="192"/>
      <c r="B649" s="953"/>
      <c r="E649" s="1023"/>
      <c r="F649" s="69"/>
      <c r="G649" s="69"/>
      <c r="H649" s="1024"/>
      <c r="I649" s="939"/>
      <c r="J649" s="940"/>
      <c r="BB649" s="69"/>
      <c r="FY649" s="192"/>
    </row>
    <row r="650" spans="1:181" s="99" customFormat="1">
      <c r="A650" s="192"/>
      <c r="E650" s="1023"/>
      <c r="F650" s="69"/>
      <c r="G650" s="69"/>
      <c r="H650" s="1024"/>
      <c r="I650" s="939"/>
      <c r="J650" s="940"/>
      <c r="BB650" s="69"/>
      <c r="FY650" s="192"/>
    </row>
    <row r="651" spans="1:181" s="99" customFormat="1">
      <c r="A651" s="192"/>
      <c r="E651" s="1023"/>
      <c r="F651" s="69"/>
      <c r="G651" s="69"/>
      <c r="H651" s="1024"/>
      <c r="I651" s="939"/>
      <c r="J651" s="940"/>
      <c r="BB651" s="69"/>
      <c r="FY651" s="192"/>
    </row>
    <row r="652" spans="1:181" s="99" customFormat="1">
      <c r="A652" s="192"/>
      <c r="B652" s="953"/>
      <c r="E652" s="1023"/>
      <c r="F652" s="69"/>
      <c r="G652" s="69"/>
      <c r="H652" s="1024"/>
      <c r="I652" s="939"/>
      <c r="J652" s="940"/>
      <c r="BB652" s="69"/>
      <c r="FY652" s="192"/>
    </row>
    <row r="653" spans="1:181" s="99" customFormat="1">
      <c r="A653" s="192"/>
      <c r="B653" s="953"/>
      <c r="E653" s="1023"/>
      <c r="F653" s="69"/>
      <c r="G653" s="69"/>
      <c r="H653" s="1024"/>
      <c r="I653" s="939"/>
      <c r="J653" s="940"/>
      <c r="BB653" s="69"/>
      <c r="FY653" s="192"/>
    </row>
    <row r="654" spans="1:181" s="99" customFormat="1">
      <c r="A654" s="192"/>
      <c r="B654" s="953"/>
      <c r="E654" s="1023"/>
      <c r="F654" s="69"/>
      <c r="G654" s="69"/>
      <c r="H654" s="1024"/>
      <c r="I654" s="939"/>
      <c r="J654" s="940"/>
      <c r="BB654" s="69"/>
      <c r="FY654" s="192"/>
    </row>
    <row r="655" spans="1:181" s="99" customFormat="1">
      <c r="A655" s="192"/>
      <c r="B655" s="953"/>
      <c r="E655" s="1023"/>
      <c r="F655" s="69"/>
      <c r="G655" s="69"/>
      <c r="H655" s="1024"/>
      <c r="I655" s="939"/>
      <c r="J655" s="940"/>
      <c r="BB655" s="69"/>
      <c r="FY655" s="192"/>
    </row>
    <row r="656" spans="1:181" s="99" customFormat="1">
      <c r="A656" s="192"/>
      <c r="B656" s="953"/>
      <c r="E656" s="1023"/>
      <c r="F656" s="69"/>
      <c r="G656" s="69"/>
      <c r="H656" s="1024"/>
      <c r="I656" s="939"/>
      <c r="J656" s="940"/>
      <c r="BB656" s="69"/>
      <c r="FY656" s="192"/>
    </row>
    <row r="657" spans="1:181" s="99" customFormat="1">
      <c r="A657" s="192"/>
      <c r="B657" s="953"/>
      <c r="E657" s="1023"/>
      <c r="F657" s="69"/>
      <c r="G657" s="69"/>
      <c r="H657" s="1024"/>
      <c r="I657" s="939"/>
      <c r="J657" s="940"/>
      <c r="BB657" s="69"/>
      <c r="FY657" s="192"/>
    </row>
    <row r="658" spans="1:181" s="99" customFormat="1">
      <c r="A658" s="192"/>
      <c r="B658" s="953"/>
      <c r="E658" s="1023"/>
      <c r="F658" s="69"/>
      <c r="G658" s="69"/>
      <c r="H658" s="1024"/>
      <c r="I658" s="939"/>
      <c r="J658" s="940"/>
      <c r="BB658" s="69"/>
      <c r="FY658" s="192"/>
    </row>
    <row r="659" spans="1:181" s="99" customFormat="1">
      <c r="A659" s="192"/>
      <c r="B659" s="953"/>
      <c r="E659" s="1023"/>
      <c r="F659" s="69"/>
      <c r="G659" s="69"/>
      <c r="H659" s="1024"/>
      <c r="I659" s="939"/>
      <c r="J659" s="940"/>
      <c r="BB659" s="69"/>
      <c r="FY659" s="192"/>
    </row>
    <row r="660" spans="1:181" s="99" customFormat="1">
      <c r="A660" s="192"/>
      <c r="B660" s="953"/>
      <c r="E660" s="1023"/>
      <c r="F660" s="69"/>
      <c r="G660" s="69"/>
      <c r="H660" s="1024"/>
      <c r="I660" s="939"/>
      <c r="J660" s="940"/>
      <c r="BB660" s="69"/>
      <c r="FY660" s="192"/>
    </row>
    <row r="661" spans="1:181" s="953" customFormat="1">
      <c r="A661" s="192"/>
      <c r="E661" s="954"/>
      <c r="F661" s="69"/>
      <c r="G661" s="69"/>
      <c r="H661" s="955"/>
      <c r="I661" s="939"/>
      <c r="J661" s="940"/>
      <c r="FY661" s="940"/>
    </row>
    <row r="662" spans="1:181" s="99" customFormat="1">
      <c r="A662" s="192"/>
      <c r="B662" s="953"/>
      <c r="C662" s="953"/>
      <c r="E662" s="1023"/>
      <c r="F662" s="69"/>
      <c r="G662" s="69"/>
      <c r="H662" s="1024"/>
      <c r="I662" s="939"/>
      <c r="J662" s="940"/>
      <c r="BB662" s="69"/>
      <c r="FY662" s="192"/>
    </row>
    <row r="663" spans="1:181" s="99" customFormat="1">
      <c r="A663" s="192"/>
      <c r="B663" s="953"/>
      <c r="C663" s="953"/>
      <c r="E663" s="1023"/>
      <c r="F663" s="69"/>
      <c r="G663" s="69"/>
      <c r="H663" s="1024"/>
      <c r="I663" s="939"/>
      <c r="J663" s="940"/>
      <c r="BB663" s="69"/>
      <c r="FY663" s="192"/>
    </row>
    <row r="664" spans="1:181" s="99" customFormat="1">
      <c r="A664" s="192"/>
      <c r="B664" s="953"/>
      <c r="C664" s="953"/>
      <c r="E664" s="1023"/>
      <c r="F664" s="69"/>
      <c r="G664" s="69"/>
      <c r="H664" s="1024"/>
      <c r="I664" s="939"/>
      <c r="J664" s="940"/>
      <c r="BB664" s="69"/>
      <c r="FY664" s="192"/>
    </row>
    <row r="665" spans="1:181" s="99" customFormat="1">
      <c r="A665" s="192"/>
      <c r="B665" s="953"/>
      <c r="E665" s="1023"/>
      <c r="F665" s="69"/>
      <c r="G665" s="69"/>
      <c r="H665" s="1024"/>
      <c r="I665" s="939"/>
      <c r="J665" s="940"/>
      <c r="BB665" s="69"/>
      <c r="FY665" s="192"/>
    </row>
    <row r="666" spans="1:181" s="99" customFormat="1">
      <c r="A666" s="192"/>
      <c r="B666" s="953"/>
      <c r="E666" s="1023"/>
      <c r="F666" s="69"/>
      <c r="G666" s="69"/>
      <c r="H666" s="1024"/>
      <c r="I666" s="939"/>
      <c r="J666" s="940"/>
      <c r="BB666" s="69"/>
      <c r="FY666" s="192"/>
    </row>
    <row r="667" spans="1:181" s="99" customFormat="1">
      <c r="A667" s="192"/>
      <c r="B667" s="953"/>
      <c r="E667" s="1023"/>
      <c r="F667" s="69"/>
      <c r="G667" s="69"/>
      <c r="H667" s="1024"/>
      <c r="I667" s="939"/>
      <c r="J667" s="940"/>
      <c r="BB667" s="69"/>
      <c r="FY667" s="192"/>
    </row>
    <row r="668" spans="1:181" s="99" customFormat="1">
      <c r="A668" s="192"/>
      <c r="B668" s="953"/>
      <c r="E668" s="1023"/>
      <c r="F668" s="69"/>
      <c r="G668" s="69"/>
      <c r="H668" s="1024"/>
      <c r="I668" s="939"/>
      <c r="J668" s="940"/>
      <c r="BB668" s="69"/>
      <c r="FY668" s="192"/>
    </row>
    <row r="669" spans="1:181" s="99" customFormat="1">
      <c r="A669" s="192"/>
      <c r="B669" s="953"/>
      <c r="E669" s="1023"/>
      <c r="F669" s="69"/>
      <c r="G669" s="69"/>
      <c r="H669" s="1024"/>
      <c r="I669" s="939"/>
      <c r="J669" s="940"/>
      <c r="BB669" s="69"/>
      <c r="FY669" s="192"/>
    </row>
    <row r="670" spans="1:181" s="99" customFormat="1">
      <c r="A670" s="192"/>
      <c r="E670" s="1023"/>
      <c r="F670" s="69"/>
      <c r="G670" s="69"/>
      <c r="H670" s="1024"/>
      <c r="I670" s="939"/>
      <c r="J670" s="940"/>
      <c r="BB670" s="69"/>
      <c r="FY670" s="192"/>
    </row>
    <row r="671" spans="1:181" s="99" customFormat="1">
      <c r="A671" s="192"/>
      <c r="B671" s="953"/>
      <c r="E671" s="1023"/>
      <c r="F671" s="69"/>
      <c r="G671" s="69"/>
      <c r="H671" s="1024"/>
      <c r="I671" s="939"/>
      <c r="J671" s="940"/>
      <c r="BB671" s="69"/>
      <c r="FY671" s="192"/>
    </row>
    <row r="672" spans="1:181" s="99" customFormat="1">
      <c r="A672" s="192"/>
      <c r="B672" s="953"/>
      <c r="E672" s="1023"/>
      <c r="F672" s="69"/>
      <c r="G672" s="69"/>
      <c r="H672" s="1024"/>
      <c r="I672" s="939"/>
      <c r="J672" s="940"/>
      <c r="BB672" s="69"/>
      <c r="FY672" s="192"/>
    </row>
    <row r="673" spans="1:181" s="99" customFormat="1">
      <c r="A673" s="192"/>
      <c r="B673" s="953"/>
      <c r="E673" s="1023"/>
      <c r="F673" s="69"/>
      <c r="G673" s="69"/>
      <c r="H673" s="1024"/>
      <c r="I673" s="939"/>
      <c r="J673" s="940"/>
      <c r="BB673" s="69"/>
      <c r="FY673" s="192"/>
    </row>
    <row r="674" spans="1:181" s="99" customFormat="1">
      <c r="A674" s="192"/>
      <c r="B674" s="953"/>
      <c r="E674" s="1023"/>
      <c r="F674" s="69"/>
      <c r="G674" s="69"/>
      <c r="H674" s="1024"/>
      <c r="I674" s="939"/>
      <c r="J674" s="940"/>
      <c r="BB674" s="69"/>
      <c r="FY674" s="192"/>
    </row>
    <row r="675" spans="1:181" s="99" customFormat="1">
      <c r="A675" s="192"/>
      <c r="B675" s="953"/>
      <c r="E675" s="1023"/>
      <c r="F675" s="69"/>
      <c r="G675" s="69"/>
      <c r="H675" s="1024"/>
      <c r="I675" s="939"/>
      <c r="J675" s="940"/>
      <c r="BB675" s="69"/>
      <c r="FY675" s="192"/>
    </row>
    <row r="676" spans="1:181" s="99" customFormat="1">
      <c r="A676" s="192"/>
      <c r="B676" s="953"/>
      <c r="E676" s="1023"/>
      <c r="F676" s="69"/>
      <c r="G676" s="69"/>
      <c r="H676" s="1024"/>
      <c r="I676" s="939"/>
      <c r="J676" s="940"/>
      <c r="BB676" s="69"/>
      <c r="FY676" s="192"/>
    </row>
    <row r="677" spans="1:181" s="99" customFormat="1">
      <c r="A677" s="192"/>
      <c r="B677" s="953"/>
      <c r="E677" s="1023"/>
      <c r="F677" s="69"/>
      <c r="G677" s="69"/>
      <c r="H677" s="1024"/>
      <c r="I677" s="939"/>
      <c r="J677" s="940"/>
      <c r="BB677" s="69"/>
      <c r="FY677" s="192"/>
    </row>
    <row r="678" spans="1:181" s="99" customFormat="1">
      <c r="A678" s="192"/>
      <c r="B678" s="953"/>
      <c r="E678" s="1023"/>
      <c r="F678" s="69"/>
      <c r="G678" s="69"/>
      <c r="H678" s="1024"/>
      <c r="I678" s="939"/>
      <c r="J678" s="940"/>
      <c r="BB678" s="69"/>
      <c r="FY678" s="192"/>
    </row>
    <row r="679" spans="1:181" s="99" customFormat="1">
      <c r="A679" s="192"/>
      <c r="E679" s="1023"/>
      <c r="F679" s="69"/>
      <c r="G679" s="69"/>
      <c r="H679" s="1024"/>
      <c r="I679" s="939"/>
      <c r="J679" s="940"/>
      <c r="BB679" s="69"/>
      <c r="FY679" s="192"/>
    </row>
    <row r="680" spans="1:181" s="99" customFormat="1">
      <c r="A680" s="192"/>
      <c r="B680" s="953"/>
      <c r="E680" s="1023"/>
      <c r="F680" s="69"/>
      <c r="G680" s="69"/>
      <c r="H680" s="1024"/>
      <c r="I680" s="939"/>
      <c r="J680" s="940"/>
      <c r="BB680" s="69"/>
      <c r="FY680" s="192"/>
    </row>
    <row r="681" spans="1:181" s="99" customFormat="1">
      <c r="A681" s="192"/>
      <c r="B681" s="953"/>
      <c r="E681" s="1023"/>
      <c r="F681" s="69"/>
      <c r="G681" s="69"/>
      <c r="H681" s="1024"/>
      <c r="I681" s="939"/>
      <c r="J681" s="940"/>
      <c r="BB681" s="69"/>
      <c r="FY681" s="192"/>
    </row>
    <row r="682" spans="1:181" s="99" customFormat="1">
      <c r="A682" s="192"/>
      <c r="B682" s="953"/>
      <c r="E682" s="1023"/>
      <c r="F682" s="69"/>
      <c r="G682" s="69"/>
      <c r="H682" s="1024"/>
      <c r="I682" s="939"/>
      <c r="J682" s="940"/>
      <c r="BB682" s="69"/>
      <c r="FY682" s="192"/>
    </row>
    <row r="683" spans="1:181" s="99" customFormat="1">
      <c r="A683" s="192"/>
      <c r="B683" s="953"/>
      <c r="E683" s="1023"/>
      <c r="F683" s="69"/>
      <c r="G683" s="69"/>
      <c r="H683" s="1024"/>
      <c r="I683" s="939"/>
      <c r="J683" s="940"/>
      <c r="BB683" s="69"/>
      <c r="FY683" s="192"/>
    </row>
    <row r="684" spans="1:181" s="99" customFormat="1">
      <c r="A684" s="192"/>
      <c r="B684" s="953"/>
      <c r="C684" s="953"/>
      <c r="E684" s="1023"/>
      <c r="F684" s="69"/>
      <c r="G684" s="69"/>
      <c r="H684" s="1024"/>
      <c r="I684" s="939"/>
      <c r="J684" s="940"/>
      <c r="BB684" s="69"/>
      <c r="FY684" s="192"/>
    </row>
    <row r="685" spans="1:181" s="99" customFormat="1">
      <c r="A685" s="192"/>
      <c r="B685" s="953"/>
      <c r="C685" s="953"/>
      <c r="E685" s="1023"/>
      <c r="F685" s="69"/>
      <c r="G685" s="69"/>
      <c r="H685" s="1024"/>
      <c r="I685" s="939"/>
      <c r="J685" s="940"/>
      <c r="BB685" s="69"/>
      <c r="FY685" s="192"/>
    </row>
    <row r="686" spans="1:181" s="953" customFormat="1">
      <c r="A686" s="192"/>
      <c r="E686" s="954"/>
      <c r="F686" s="69"/>
      <c r="G686" s="69"/>
      <c r="H686" s="955"/>
      <c r="I686" s="939"/>
      <c r="J686" s="940"/>
      <c r="FY686" s="940"/>
    </row>
    <row r="687" spans="1:181" s="99" customFormat="1">
      <c r="A687" s="192"/>
      <c r="B687" s="953"/>
      <c r="C687" s="953"/>
      <c r="E687" s="1023"/>
      <c r="F687" s="69"/>
      <c r="G687" s="69"/>
      <c r="H687" s="1024"/>
      <c r="I687" s="939"/>
      <c r="J687" s="940"/>
      <c r="BB687" s="69"/>
      <c r="FY687" s="192"/>
    </row>
    <row r="688" spans="1:181" s="99" customFormat="1">
      <c r="A688" s="192"/>
      <c r="B688" s="953"/>
      <c r="E688" s="1023"/>
      <c r="F688" s="69"/>
      <c r="G688" s="69"/>
      <c r="H688" s="1024"/>
      <c r="I688" s="939"/>
      <c r="J688" s="940"/>
      <c r="BB688" s="69"/>
      <c r="FY688" s="192"/>
    </row>
    <row r="689" spans="1:181" s="99" customFormat="1">
      <c r="A689" s="192"/>
      <c r="B689" s="953"/>
      <c r="E689" s="1023"/>
      <c r="F689" s="69"/>
      <c r="G689" s="69"/>
      <c r="H689" s="1024"/>
      <c r="I689" s="939"/>
      <c r="J689" s="940"/>
      <c r="BB689" s="69"/>
      <c r="FY689" s="192"/>
    </row>
    <row r="690" spans="1:181" s="99" customFormat="1">
      <c r="A690" s="192"/>
      <c r="B690" s="953"/>
      <c r="E690" s="1023"/>
      <c r="F690" s="69"/>
      <c r="G690" s="69"/>
      <c r="H690" s="1024"/>
      <c r="I690" s="939"/>
      <c r="J690" s="940"/>
      <c r="BB690" s="69"/>
      <c r="FY690" s="192"/>
    </row>
    <row r="691" spans="1:181" s="99" customFormat="1">
      <c r="A691" s="192"/>
      <c r="B691" s="953"/>
      <c r="E691" s="1023"/>
      <c r="F691" s="69"/>
      <c r="G691" s="69"/>
      <c r="H691" s="1024"/>
      <c r="I691" s="939"/>
      <c r="J691" s="940"/>
      <c r="BB691" s="69"/>
      <c r="FY691" s="192"/>
    </row>
    <row r="692" spans="1:181" s="99" customFormat="1">
      <c r="A692" s="192"/>
      <c r="B692" s="953"/>
      <c r="E692" s="1023"/>
      <c r="F692" s="69"/>
      <c r="G692" s="69"/>
      <c r="H692" s="1024"/>
      <c r="I692" s="939"/>
      <c r="J692" s="940"/>
      <c r="BB692" s="69"/>
      <c r="FY692" s="192"/>
    </row>
    <row r="693" spans="1:181" s="99" customFormat="1">
      <c r="A693" s="192"/>
      <c r="B693" s="953"/>
      <c r="E693" s="1023"/>
      <c r="F693" s="69"/>
      <c r="G693" s="69"/>
      <c r="H693" s="1024"/>
      <c r="I693" s="939"/>
      <c r="J693" s="940"/>
      <c r="BB693" s="69"/>
      <c r="FY693" s="192"/>
    </row>
    <row r="694" spans="1:181" s="99" customFormat="1">
      <c r="A694" s="192"/>
      <c r="B694" s="953"/>
      <c r="E694" s="1023"/>
      <c r="F694" s="69"/>
      <c r="G694" s="69"/>
      <c r="H694" s="1024"/>
      <c r="I694" s="939"/>
      <c r="J694" s="940"/>
      <c r="BB694" s="69"/>
      <c r="FY694" s="192"/>
    </row>
    <row r="695" spans="1:181" s="99" customFormat="1">
      <c r="A695" s="192"/>
      <c r="B695" s="953"/>
      <c r="E695" s="1023"/>
      <c r="F695" s="69"/>
      <c r="G695" s="69"/>
      <c r="H695" s="1024"/>
      <c r="I695" s="939"/>
      <c r="J695" s="940"/>
      <c r="BB695" s="69"/>
      <c r="FY695" s="192"/>
    </row>
    <row r="696" spans="1:181" s="99" customFormat="1">
      <c r="A696" s="192"/>
      <c r="B696" s="953"/>
      <c r="E696" s="1023"/>
      <c r="F696" s="69"/>
      <c r="G696" s="69"/>
      <c r="H696" s="1024"/>
      <c r="I696" s="939"/>
      <c r="J696" s="940"/>
      <c r="BB696" s="69"/>
      <c r="FY696" s="192"/>
    </row>
    <row r="697" spans="1:181" s="99" customFormat="1">
      <c r="A697" s="192"/>
      <c r="B697" s="953"/>
      <c r="E697" s="1023"/>
      <c r="F697" s="69"/>
      <c r="G697" s="69"/>
      <c r="H697" s="1024"/>
      <c r="I697" s="939"/>
      <c r="J697" s="940"/>
      <c r="BB697" s="69"/>
      <c r="FY697" s="192"/>
    </row>
    <row r="698" spans="1:181" s="99" customFormat="1">
      <c r="A698" s="192"/>
      <c r="B698" s="953"/>
      <c r="E698" s="1023"/>
      <c r="F698" s="69"/>
      <c r="G698" s="69"/>
      <c r="H698" s="1024"/>
      <c r="I698" s="939"/>
      <c r="J698" s="940"/>
      <c r="BB698" s="69"/>
      <c r="FY698" s="192"/>
    </row>
    <row r="699" spans="1:181" s="99" customFormat="1">
      <c r="A699" s="192"/>
      <c r="B699" s="953"/>
      <c r="D699" s="953"/>
      <c r="E699" s="1023"/>
      <c r="F699" s="69"/>
      <c r="G699" s="69"/>
      <c r="H699" s="1024"/>
      <c r="I699" s="939"/>
      <c r="J699" s="940"/>
      <c r="BB699" s="69"/>
      <c r="FY699" s="192"/>
    </row>
    <row r="700" spans="1:181" s="99" customFormat="1">
      <c r="A700" s="192"/>
      <c r="B700" s="953"/>
      <c r="E700" s="1023"/>
      <c r="F700" s="69"/>
      <c r="G700" s="69"/>
      <c r="H700" s="1024"/>
      <c r="I700" s="939"/>
      <c r="J700" s="940"/>
      <c r="BB700" s="69"/>
      <c r="FY700" s="192"/>
    </row>
    <row r="701" spans="1:181" s="99" customFormat="1">
      <c r="A701" s="192"/>
      <c r="B701" s="953"/>
      <c r="E701" s="1023"/>
      <c r="F701" s="69"/>
      <c r="G701" s="69"/>
      <c r="H701" s="1024"/>
      <c r="I701" s="939"/>
      <c r="J701" s="940"/>
      <c r="BB701" s="69"/>
      <c r="FY701" s="192"/>
    </row>
    <row r="702" spans="1:181" s="99" customFormat="1">
      <c r="A702" s="192"/>
      <c r="B702" s="953"/>
      <c r="E702" s="1023"/>
      <c r="F702" s="69"/>
      <c r="G702" s="69"/>
      <c r="H702" s="1024"/>
      <c r="I702" s="939"/>
      <c r="J702" s="940"/>
      <c r="BB702" s="69"/>
      <c r="FY702" s="192"/>
    </row>
    <row r="703" spans="1:181" s="99" customFormat="1">
      <c r="A703" s="192"/>
      <c r="B703" s="953"/>
      <c r="E703" s="1023"/>
      <c r="F703" s="69"/>
      <c r="G703" s="69"/>
      <c r="H703" s="1024"/>
      <c r="I703" s="939"/>
      <c r="J703" s="940"/>
      <c r="BB703" s="69"/>
      <c r="FY703" s="192"/>
    </row>
    <row r="704" spans="1:181" s="99" customFormat="1">
      <c r="A704" s="192"/>
      <c r="B704" s="953"/>
      <c r="E704" s="1023"/>
      <c r="F704" s="69"/>
      <c r="G704" s="69"/>
      <c r="H704" s="1024"/>
      <c r="I704" s="939"/>
      <c r="J704" s="940"/>
      <c r="BB704" s="69"/>
      <c r="FY704" s="192"/>
    </row>
    <row r="705" spans="1:181" s="99" customFormat="1">
      <c r="A705" s="192"/>
      <c r="B705" s="953"/>
      <c r="C705" s="953"/>
      <c r="D705" s="953"/>
      <c r="E705" s="1023"/>
      <c r="F705" s="69"/>
      <c r="G705" s="69"/>
      <c r="H705" s="1024"/>
      <c r="I705" s="939"/>
      <c r="J705" s="940"/>
      <c r="BB705" s="69"/>
      <c r="FY705" s="192"/>
    </row>
    <row r="706" spans="1:181" s="99" customFormat="1">
      <c r="A706" s="192"/>
      <c r="B706" s="953"/>
      <c r="E706" s="1023"/>
      <c r="F706" s="69"/>
      <c r="G706" s="69"/>
      <c r="H706" s="1024"/>
      <c r="I706" s="939"/>
      <c r="J706" s="940"/>
      <c r="BB706" s="69"/>
      <c r="FY706" s="192"/>
    </row>
    <row r="707" spans="1:181" s="99" customFormat="1">
      <c r="A707" s="192"/>
      <c r="B707" s="953"/>
      <c r="E707" s="1023"/>
      <c r="F707" s="69"/>
      <c r="G707" s="69"/>
      <c r="H707" s="1024"/>
      <c r="I707" s="939"/>
      <c r="J707" s="940"/>
      <c r="BB707" s="69"/>
      <c r="FY707" s="192"/>
    </row>
    <row r="708" spans="1:181" s="99" customFormat="1">
      <c r="A708" s="192"/>
      <c r="B708" s="953"/>
      <c r="D708" s="953"/>
      <c r="E708" s="1023"/>
      <c r="F708" s="69"/>
      <c r="G708" s="69"/>
      <c r="H708" s="1024"/>
      <c r="I708" s="939"/>
      <c r="J708" s="940"/>
      <c r="BB708" s="69"/>
      <c r="FY708" s="192"/>
    </row>
    <row r="709" spans="1:181" s="99" customFormat="1">
      <c r="A709" s="192"/>
      <c r="B709" s="953"/>
      <c r="E709" s="1023"/>
      <c r="F709" s="69"/>
      <c r="G709" s="69"/>
      <c r="H709" s="1024"/>
      <c r="I709" s="939"/>
      <c r="J709" s="940"/>
      <c r="BB709" s="69"/>
      <c r="FY709" s="192"/>
    </row>
    <row r="710" spans="1:181" s="99" customFormat="1">
      <c r="A710" s="192"/>
      <c r="B710" s="953"/>
      <c r="D710" s="953"/>
      <c r="E710" s="1023"/>
      <c r="F710" s="69"/>
      <c r="G710" s="69"/>
      <c r="H710" s="1024"/>
      <c r="I710" s="939"/>
      <c r="J710" s="940"/>
      <c r="BB710" s="69"/>
      <c r="FY710" s="192"/>
    </row>
    <row r="711" spans="1:181" s="99" customFormat="1">
      <c r="A711" s="192"/>
      <c r="B711" s="953"/>
      <c r="E711" s="1023"/>
      <c r="F711" s="69"/>
      <c r="G711" s="69"/>
      <c r="H711" s="1024"/>
      <c r="I711" s="939"/>
      <c r="J711" s="940"/>
      <c r="BB711" s="69"/>
      <c r="FY711" s="192"/>
    </row>
    <row r="712" spans="1:181" s="99" customFormat="1">
      <c r="A712" s="192"/>
      <c r="B712" s="953"/>
      <c r="D712" s="953"/>
      <c r="E712" s="1023"/>
      <c r="F712" s="69"/>
      <c r="G712" s="69"/>
      <c r="H712" s="1024"/>
      <c r="I712" s="939"/>
      <c r="J712" s="940"/>
      <c r="BB712" s="69"/>
      <c r="FY712" s="192"/>
    </row>
    <row r="713" spans="1:181" s="99" customFormat="1">
      <c r="A713" s="192"/>
      <c r="B713" s="953"/>
      <c r="E713" s="1023"/>
      <c r="F713" s="69"/>
      <c r="G713" s="69"/>
      <c r="H713" s="1024"/>
      <c r="I713" s="939"/>
      <c r="J713" s="940"/>
      <c r="BB713" s="69"/>
      <c r="FY713" s="192"/>
    </row>
    <row r="714" spans="1:181" s="99" customFormat="1">
      <c r="A714" s="192"/>
      <c r="B714" s="953"/>
      <c r="E714" s="1023"/>
      <c r="F714" s="69"/>
      <c r="G714" s="69"/>
      <c r="H714" s="1024"/>
      <c r="I714" s="939"/>
      <c r="J714" s="940"/>
      <c r="BB714" s="69"/>
      <c r="FY714" s="192"/>
    </row>
    <row r="715" spans="1:181" s="99" customFormat="1">
      <c r="A715" s="192"/>
      <c r="B715" s="953"/>
      <c r="E715" s="1023"/>
      <c r="F715" s="69"/>
      <c r="G715" s="69"/>
      <c r="H715" s="1024"/>
      <c r="I715" s="939"/>
      <c r="J715" s="940"/>
      <c r="BB715" s="69"/>
      <c r="FY715" s="192"/>
    </row>
    <row r="716" spans="1:181" s="99" customFormat="1">
      <c r="A716" s="192"/>
      <c r="B716" s="953"/>
      <c r="E716" s="1023"/>
      <c r="F716" s="69"/>
      <c r="G716" s="69"/>
      <c r="H716" s="1024"/>
      <c r="I716" s="939"/>
      <c r="J716" s="940"/>
      <c r="BB716" s="69"/>
      <c r="FY716" s="192"/>
    </row>
    <row r="717" spans="1:181" s="99" customFormat="1">
      <c r="A717" s="192"/>
      <c r="B717" s="953"/>
      <c r="D717" s="953"/>
      <c r="E717" s="1023"/>
      <c r="F717" s="69"/>
      <c r="G717" s="69"/>
      <c r="H717" s="1024"/>
      <c r="I717" s="939"/>
      <c r="J717" s="940"/>
      <c r="BB717" s="69"/>
      <c r="FY717" s="192"/>
    </row>
    <row r="718" spans="1:181" s="99" customFormat="1">
      <c r="A718" s="192"/>
      <c r="B718" s="953"/>
      <c r="D718" s="953"/>
      <c r="E718" s="1023"/>
      <c r="F718" s="69"/>
      <c r="G718" s="69"/>
      <c r="H718" s="1024"/>
      <c r="I718" s="939"/>
      <c r="J718" s="940"/>
      <c r="BB718" s="69"/>
      <c r="FY718" s="192"/>
    </row>
    <row r="719" spans="1:181" s="99" customFormat="1">
      <c r="A719" s="192"/>
      <c r="B719" s="953"/>
      <c r="D719" s="953"/>
      <c r="E719" s="1023"/>
      <c r="F719" s="69"/>
      <c r="G719" s="69"/>
      <c r="H719" s="1024"/>
      <c r="I719" s="939"/>
      <c r="J719" s="940"/>
      <c r="BB719" s="69"/>
      <c r="FY719" s="192"/>
    </row>
    <row r="720" spans="1:181" s="99" customFormat="1">
      <c r="A720" s="192"/>
      <c r="B720" s="953"/>
      <c r="D720" s="953"/>
      <c r="E720" s="1023"/>
      <c r="F720" s="69"/>
      <c r="G720" s="69"/>
      <c r="H720" s="1024"/>
      <c r="I720" s="939"/>
      <c r="J720" s="940"/>
      <c r="BB720" s="69"/>
      <c r="FY720" s="192"/>
    </row>
    <row r="721" spans="1:181" s="99" customFormat="1">
      <c r="A721" s="192"/>
      <c r="B721" s="953"/>
      <c r="D721" s="953"/>
      <c r="E721" s="1023"/>
      <c r="F721" s="69"/>
      <c r="G721" s="69"/>
      <c r="H721" s="1024"/>
      <c r="I721" s="939"/>
      <c r="J721" s="940"/>
      <c r="BB721" s="69"/>
      <c r="FY721" s="192"/>
    </row>
    <row r="722" spans="1:181" s="99" customFormat="1">
      <c r="A722" s="192"/>
      <c r="B722" s="953"/>
      <c r="D722" s="953"/>
      <c r="E722" s="1023"/>
      <c r="F722" s="69"/>
      <c r="G722" s="69"/>
      <c r="H722" s="1024"/>
      <c r="I722" s="939"/>
      <c r="J722" s="940"/>
      <c r="BB722" s="69"/>
      <c r="FY722" s="192"/>
    </row>
    <row r="723" spans="1:181" s="99" customFormat="1">
      <c r="A723" s="192"/>
      <c r="B723" s="953"/>
      <c r="E723" s="1023"/>
      <c r="F723" s="69"/>
      <c r="G723" s="69"/>
      <c r="H723" s="1024"/>
      <c r="I723" s="939"/>
      <c r="J723" s="940"/>
      <c r="BB723" s="69"/>
      <c r="FY723" s="192"/>
    </row>
    <row r="724" spans="1:181" s="99" customFormat="1">
      <c r="A724" s="192"/>
      <c r="B724" s="953"/>
      <c r="E724" s="1023"/>
      <c r="F724" s="69"/>
      <c r="G724" s="69"/>
      <c r="H724" s="1024"/>
      <c r="I724" s="939"/>
      <c r="J724" s="940"/>
      <c r="BB724" s="69"/>
      <c r="FY724" s="192"/>
    </row>
    <row r="725" spans="1:181" s="99" customFormat="1">
      <c r="A725" s="192"/>
      <c r="B725" s="953"/>
      <c r="D725" s="953"/>
      <c r="E725" s="1023"/>
      <c r="F725" s="69"/>
      <c r="G725" s="69"/>
      <c r="H725" s="1024"/>
      <c r="I725" s="939"/>
      <c r="J725" s="940"/>
      <c r="BB725" s="69"/>
      <c r="FY725" s="192"/>
    </row>
    <row r="726" spans="1:181" s="99" customFormat="1">
      <c r="A726" s="192"/>
      <c r="B726" s="953"/>
      <c r="E726" s="1023"/>
      <c r="F726" s="69"/>
      <c r="G726" s="69"/>
      <c r="H726" s="1024"/>
      <c r="I726" s="939"/>
      <c r="J726" s="940"/>
      <c r="BB726" s="69"/>
      <c r="FY726" s="192"/>
    </row>
    <row r="727" spans="1:181" s="99" customFormat="1">
      <c r="A727" s="192"/>
      <c r="B727" s="953"/>
      <c r="E727" s="1023"/>
      <c r="F727" s="69"/>
      <c r="G727" s="69"/>
      <c r="H727" s="1024"/>
      <c r="I727" s="939"/>
      <c r="J727" s="940"/>
      <c r="BB727" s="69"/>
      <c r="FY727" s="192"/>
    </row>
    <row r="728" spans="1:181" s="99" customFormat="1">
      <c r="A728" s="192"/>
      <c r="B728" s="953"/>
      <c r="E728" s="1023"/>
      <c r="F728" s="69"/>
      <c r="G728" s="69"/>
      <c r="H728" s="1024"/>
      <c r="I728" s="939"/>
      <c r="J728" s="940"/>
      <c r="BB728" s="69"/>
      <c r="FY728" s="192"/>
    </row>
    <row r="729" spans="1:181" s="99" customFormat="1">
      <c r="A729" s="192"/>
      <c r="B729" s="953"/>
      <c r="E729" s="1023"/>
      <c r="F729" s="69"/>
      <c r="G729" s="69"/>
      <c r="H729" s="1024"/>
      <c r="I729" s="939"/>
      <c r="J729" s="940"/>
      <c r="BB729" s="69"/>
      <c r="FY729" s="192"/>
    </row>
    <row r="730" spans="1:181" s="99" customFormat="1">
      <c r="A730" s="192"/>
      <c r="B730" s="953"/>
      <c r="E730" s="1023"/>
      <c r="F730" s="69"/>
      <c r="G730" s="69"/>
      <c r="H730" s="1024"/>
      <c r="I730" s="939"/>
      <c r="J730" s="940"/>
      <c r="BB730" s="69"/>
      <c r="FY730" s="192"/>
    </row>
    <row r="731" spans="1:181" s="99" customFormat="1">
      <c r="A731" s="192"/>
      <c r="B731" s="953"/>
      <c r="E731" s="1023"/>
      <c r="F731" s="69"/>
      <c r="G731" s="69"/>
      <c r="H731" s="1024"/>
      <c r="I731" s="939"/>
      <c r="J731" s="940"/>
      <c r="BB731" s="69"/>
      <c r="FY731" s="192"/>
    </row>
    <row r="732" spans="1:181" s="99" customFormat="1">
      <c r="A732" s="192"/>
      <c r="B732" s="953"/>
      <c r="E732" s="1023"/>
      <c r="F732" s="69"/>
      <c r="G732" s="69"/>
      <c r="H732" s="1024"/>
      <c r="I732" s="939"/>
      <c r="J732" s="940"/>
      <c r="BB732" s="69"/>
      <c r="FY732" s="192"/>
    </row>
    <row r="733" spans="1:181" s="99" customFormat="1">
      <c r="A733" s="192"/>
      <c r="B733" s="953"/>
      <c r="D733" s="953"/>
      <c r="E733" s="1023"/>
      <c r="F733" s="69"/>
      <c r="G733" s="69"/>
      <c r="H733" s="1024"/>
      <c r="I733" s="939"/>
      <c r="J733" s="940"/>
      <c r="BB733" s="69"/>
      <c r="FY733" s="192"/>
    </row>
    <row r="734" spans="1:181" s="99" customFormat="1">
      <c r="A734" s="192"/>
      <c r="B734" s="953"/>
      <c r="D734" s="953"/>
      <c r="E734" s="1023"/>
      <c r="F734" s="69"/>
      <c r="G734" s="69"/>
      <c r="H734" s="1024"/>
      <c r="I734" s="939"/>
      <c r="J734" s="940"/>
      <c r="BB734" s="69"/>
      <c r="FY734" s="192"/>
    </row>
    <row r="735" spans="1:181" s="99" customFormat="1">
      <c r="A735" s="192"/>
      <c r="B735" s="953"/>
      <c r="E735" s="1023"/>
      <c r="F735" s="69"/>
      <c r="G735" s="69"/>
      <c r="H735" s="1024"/>
      <c r="I735" s="939"/>
      <c r="J735" s="940"/>
      <c r="BB735" s="69"/>
      <c r="FY735" s="192"/>
    </row>
    <row r="736" spans="1:181" s="99" customFormat="1">
      <c r="A736" s="192"/>
      <c r="B736" s="953"/>
      <c r="E736" s="1023"/>
      <c r="F736" s="69"/>
      <c r="G736" s="69"/>
      <c r="H736" s="1024"/>
      <c r="I736" s="939"/>
      <c r="J736" s="940"/>
      <c r="BB736" s="69"/>
      <c r="FY736" s="192"/>
    </row>
    <row r="737" spans="1:181" s="99" customFormat="1">
      <c r="A737" s="192"/>
      <c r="B737" s="953"/>
      <c r="D737" s="953"/>
      <c r="E737" s="1023"/>
      <c r="F737" s="69"/>
      <c r="G737" s="69"/>
      <c r="H737" s="1024"/>
      <c r="I737" s="939"/>
      <c r="J737" s="940"/>
      <c r="BB737" s="69"/>
      <c r="FY737" s="192"/>
    </row>
    <row r="738" spans="1:181" s="99" customFormat="1">
      <c r="A738" s="192"/>
      <c r="B738" s="953"/>
      <c r="E738" s="1023"/>
      <c r="F738" s="69"/>
      <c r="G738" s="69"/>
      <c r="H738" s="1024"/>
      <c r="I738" s="939"/>
      <c r="J738" s="940"/>
      <c r="BB738" s="69"/>
      <c r="FY738" s="192"/>
    </row>
    <row r="739" spans="1:181" s="99" customFormat="1">
      <c r="A739" s="192"/>
      <c r="B739" s="953"/>
      <c r="D739" s="953"/>
      <c r="E739" s="1023"/>
      <c r="F739" s="69"/>
      <c r="G739" s="69"/>
      <c r="H739" s="1024"/>
      <c r="I739" s="939"/>
      <c r="J739" s="940"/>
      <c r="BB739" s="69"/>
      <c r="FY739" s="192"/>
    </row>
    <row r="740" spans="1:181" s="99" customFormat="1">
      <c r="A740" s="192"/>
      <c r="B740" s="953"/>
      <c r="D740" s="953"/>
      <c r="E740" s="1023"/>
      <c r="F740" s="69"/>
      <c r="G740" s="69"/>
      <c r="H740" s="1024"/>
      <c r="I740" s="939"/>
      <c r="J740" s="940"/>
      <c r="BB740" s="69"/>
      <c r="FY740" s="192"/>
    </row>
    <row r="741" spans="1:181" s="99" customFormat="1">
      <c r="A741" s="192"/>
      <c r="B741" s="953"/>
      <c r="E741" s="1023"/>
      <c r="F741" s="69"/>
      <c r="G741" s="69"/>
      <c r="H741" s="1024"/>
      <c r="I741" s="939"/>
      <c r="J741" s="940"/>
      <c r="BB741" s="69"/>
      <c r="FY741" s="192"/>
    </row>
    <row r="742" spans="1:181" s="99" customFormat="1">
      <c r="A742" s="192"/>
      <c r="B742" s="953"/>
      <c r="E742" s="1023"/>
      <c r="F742" s="69"/>
      <c r="G742" s="69"/>
      <c r="H742" s="1024"/>
      <c r="I742" s="939"/>
      <c r="J742" s="940"/>
      <c r="BB742" s="69"/>
      <c r="FY742" s="192"/>
    </row>
    <row r="743" spans="1:181" s="99" customFormat="1">
      <c r="A743" s="192"/>
      <c r="B743" s="953"/>
      <c r="D743" s="953"/>
      <c r="E743" s="1023"/>
      <c r="F743" s="69"/>
      <c r="G743" s="69"/>
      <c r="H743" s="1024"/>
      <c r="I743" s="939"/>
      <c r="J743" s="940"/>
      <c r="BB743" s="69"/>
      <c r="FY743" s="192"/>
    </row>
    <row r="744" spans="1:181" s="99" customFormat="1">
      <c r="A744" s="192"/>
      <c r="B744" s="953"/>
      <c r="E744" s="1023"/>
      <c r="F744" s="69"/>
      <c r="G744" s="69"/>
      <c r="H744" s="1024"/>
      <c r="I744" s="939"/>
      <c r="J744" s="940"/>
      <c r="BB744" s="69"/>
      <c r="FY744" s="192"/>
    </row>
    <row r="745" spans="1:181" s="99" customFormat="1">
      <c r="A745" s="192"/>
      <c r="B745" s="953"/>
      <c r="E745" s="1023"/>
      <c r="F745" s="69"/>
      <c r="G745" s="69"/>
      <c r="H745" s="1024"/>
      <c r="I745" s="939"/>
      <c r="J745" s="940"/>
      <c r="BB745" s="69"/>
      <c r="FY745" s="192"/>
    </row>
    <row r="746" spans="1:181" s="99" customFormat="1">
      <c r="A746" s="192"/>
      <c r="B746" s="953"/>
      <c r="E746" s="1023"/>
      <c r="F746" s="69"/>
      <c r="G746" s="69"/>
      <c r="H746" s="1024"/>
      <c r="I746" s="939"/>
      <c r="J746" s="940"/>
      <c r="BB746" s="69"/>
      <c r="FY746" s="192"/>
    </row>
    <row r="747" spans="1:181" s="99" customFormat="1">
      <c r="A747" s="192"/>
      <c r="B747" s="953"/>
      <c r="E747" s="1023"/>
      <c r="F747" s="69"/>
      <c r="G747" s="69"/>
      <c r="H747" s="1024"/>
      <c r="I747" s="939"/>
      <c r="J747" s="940"/>
      <c r="BB747" s="69"/>
      <c r="FY747" s="192"/>
    </row>
    <row r="748" spans="1:181" s="99" customFormat="1">
      <c r="A748" s="192"/>
      <c r="B748" s="953"/>
      <c r="E748" s="1023"/>
      <c r="F748" s="69"/>
      <c r="G748" s="69"/>
      <c r="H748" s="1024"/>
      <c r="I748" s="939"/>
      <c r="J748" s="940"/>
      <c r="BB748" s="69"/>
      <c r="FY748" s="192"/>
    </row>
    <row r="749" spans="1:181" s="99" customFormat="1">
      <c r="A749" s="192"/>
      <c r="B749" s="953"/>
      <c r="E749" s="1023"/>
      <c r="F749" s="69"/>
      <c r="G749" s="69"/>
      <c r="H749" s="1024"/>
      <c r="I749" s="939"/>
      <c r="J749" s="940"/>
      <c r="BB749" s="69"/>
      <c r="FY749" s="192"/>
    </row>
    <row r="750" spans="1:181" s="99" customFormat="1">
      <c r="A750" s="192"/>
      <c r="B750" s="953"/>
      <c r="E750" s="1023"/>
      <c r="F750" s="69"/>
      <c r="G750" s="69"/>
      <c r="H750" s="1024"/>
      <c r="I750" s="939"/>
      <c r="J750" s="940"/>
      <c r="BB750" s="69"/>
      <c r="FY750" s="192"/>
    </row>
    <row r="751" spans="1:181" s="99" customFormat="1">
      <c r="A751" s="192"/>
      <c r="B751" s="953"/>
      <c r="E751" s="1023"/>
      <c r="F751" s="69"/>
      <c r="G751" s="69"/>
      <c r="H751" s="1024"/>
      <c r="I751" s="939"/>
      <c r="J751" s="940"/>
      <c r="BB751" s="69"/>
      <c r="FY751" s="192"/>
    </row>
    <row r="752" spans="1:181" s="99" customFormat="1">
      <c r="A752" s="192"/>
      <c r="B752" s="953"/>
      <c r="E752" s="1023"/>
      <c r="F752" s="69"/>
      <c r="G752" s="69"/>
      <c r="H752" s="1024"/>
      <c r="I752" s="939"/>
      <c r="J752" s="940"/>
      <c r="BB752" s="69"/>
      <c r="FY752" s="192"/>
    </row>
    <row r="753" spans="1:181" s="99" customFormat="1">
      <c r="A753" s="192"/>
      <c r="B753" s="953"/>
      <c r="E753" s="1023"/>
      <c r="F753" s="69"/>
      <c r="G753" s="69"/>
      <c r="H753" s="1024"/>
      <c r="I753" s="939"/>
      <c r="J753" s="940"/>
      <c r="BB753" s="69"/>
      <c r="FY753" s="192"/>
    </row>
    <row r="754" spans="1:181" s="99" customFormat="1">
      <c r="A754" s="192"/>
      <c r="B754" s="953"/>
      <c r="E754" s="1023"/>
      <c r="F754" s="69"/>
      <c r="G754" s="69"/>
      <c r="H754" s="1024"/>
      <c r="I754" s="939"/>
      <c r="J754" s="940"/>
      <c r="BB754" s="69"/>
      <c r="FY754" s="192"/>
    </row>
    <row r="755" spans="1:181" s="99" customFormat="1">
      <c r="A755" s="192"/>
      <c r="B755" s="953"/>
      <c r="E755" s="1023"/>
      <c r="F755" s="69"/>
      <c r="G755" s="69"/>
      <c r="H755" s="1024"/>
      <c r="I755" s="939"/>
      <c r="J755" s="940"/>
      <c r="BB755" s="69"/>
      <c r="FY755" s="192"/>
    </row>
    <row r="756" spans="1:181" s="99" customFormat="1">
      <c r="A756" s="192"/>
      <c r="B756" s="953"/>
      <c r="E756" s="1023"/>
      <c r="F756" s="69"/>
      <c r="G756" s="69"/>
      <c r="H756" s="1024"/>
      <c r="I756" s="939"/>
      <c r="J756" s="940"/>
      <c r="BB756" s="69"/>
      <c r="FY756" s="192"/>
    </row>
    <row r="757" spans="1:181" s="99" customFormat="1">
      <c r="A757" s="192"/>
      <c r="B757" s="953"/>
      <c r="E757" s="1023"/>
      <c r="F757" s="69"/>
      <c r="G757" s="69"/>
      <c r="H757" s="1024"/>
      <c r="I757" s="939"/>
      <c r="J757" s="940"/>
      <c r="BB757" s="69"/>
      <c r="FY757" s="192"/>
    </row>
    <row r="758" spans="1:181" s="953" customFormat="1">
      <c r="A758" s="192"/>
      <c r="E758" s="954"/>
      <c r="F758" s="69"/>
      <c r="G758" s="69"/>
      <c r="H758" s="955"/>
      <c r="I758" s="939"/>
      <c r="J758" s="940"/>
      <c r="FY758" s="940"/>
    </row>
    <row r="759" spans="1:181" s="99" customFormat="1">
      <c r="A759" s="192"/>
      <c r="B759" s="953"/>
      <c r="C759" s="953"/>
      <c r="D759" s="953"/>
      <c r="E759" s="1023"/>
      <c r="F759" s="69"/>
      <c r="G759" s="69"/>
      <c r="H759" s="1024"/>
      <c r="I759" s="939"/>
      <c r="J759" s="940"/>
      <c r="BB759" s="69"/>
      <c r="FY759" s="192"/>
    </row>
    <row r="760" spans="1:181" s="99" customFormat="1">
      <c r="A760" s="192"/>
      <c r="B760" s="953"/>
      <c r="E760" s="1023"/>
      <c r="F760" s="69"/>
      <c r="G760" s="69"/>
      <c r="H760" s="1024"/>
      <c r="I760" s="939"/>
      <c r="J760" s="940"/>
      <c r="BB760" s="69"/>
      <c r="FY760" s="192"/>
    </row>
    <row r="761" spans="1:181" s="99" customFormat="1">
      <c r="A761" s="192"/>
      <c r="B761" s="953"/>
      <c r="E761" s="1023"/>
      <c r="F761" s="69"/>
      <c r="G761" s="69"/>
      <c r="H761" s="1024"/>
      <c r="I761" s="939"/>
      <c r="J761" s="940"/>
      <c r="BB761" s="69"/>
      <c r="FY761" s="192"/>
    </row>
    <row r="762" spans="1:181" s="99" customFormat="1">
      <c r="A762" s="192"/>
      <c r="B762" s="953"/>
      <c r="E762" s="1023"/>
      <c r="F762" s="69"/>
      <c r="G762" s="69"/>
      <c r="H762" s="1024"/>
      <c r="I762" s="939"/>
      <c r="J762" s="940"/>
      <c r="BB762" s="69"/>
      <c r="FY762" s="192"/>
    </row>
    <row r="763" spans="1:181" s="99" customFormat="1">
      <c r="A763" s="192"/>
      <c r="B763" s="953"/>
      <c r="E763" s="1023"/>
      <c r="F763" s="69"/>
      <c r="G763" s="69"/>
      <c r="H763" s="1024"/>
      <c r="I763" s="939"/>
      <c r="J763" s="940"/>
      <c r="BB763" s="69"/>
      <c r="FY763" s="192"/>
    </row>
    <row r="764" spans="1:181" s="99" customFormat="1">
      <c r="A764" s="192"/>
      <c r="B764" s="953"/>
      <c r="E764" s="1023"/>
      <c r="F764" s="69"/>
      <c r="G764" s="69"/>
      <c r="H764" s="1024"/>
      <c r="I764" s="939"/>
      <c r="J764" s="940"/>
      <c r="BB764" s="69"/>
      <c r="FY764" s="192"/>
    </row>
    <row r="765" spans="1:181" s="99" customFormat="1">
      <c r="A765" s="192"/>
      <c r="B765" s="953"/>
      <c r="E765" s="1023"/>
      <c r="F765" s="69"/>
      <c r="G765" s="69"/>
      <c r="H765" s="1024"/>
      <c r="I765" s="939"/>
      <c r="J765" s="940"/>
      <c r="BB765" s="69"/>
      <c r="FY765" s="192"/>
    </row>
    <row r="766" spans="1:181" s="99" customFormat="1">
      <c r="A766" s="192"/>
      <c r="B766" s="953"/>
      <c r="E766" s="1023"/>
      <c r="F766" s="69"/>
      <c r="G766" s="69"/>
      <c r="H766" s="1024"/>
      <c r="I766" s="939"/>
      <c r="J766" s="940"/>
      <c r="BB766" s="69"/>
      <c r="FY766" s="192"/>
    </row>
    <row r="767" spans="1:181" s="99" customFormat="1">
      <c r="A767" s="192"/>
      <c r="B767" s="953"/>
      <c r="E767" s="1023"/>
      <c r="F767" s="69"/>
      <c r="G767" s="69"/>
      <c r="H767" s="1024"/>
      <c r="I767" s="939"/>
      <c r="J767" s="940"/>
      <c r="BB767" s="69"/>
      <c r="FY767" s="192"/>
    </row>
    <row r="768" spans="1:181" s="99" customFormat="1">
      <c r="A768" s="192"/>
      <c r="B768" s="953"/>
      <c r="E768" s="1023"/>
      <c r="F768" s="69"/>
      <c r="G768" s="69"/>
      <c r="H768" s="1024"/>
      <c r="I768" s="939"/>
      <c r="J768" s="940"/>
      <c r="BB768" s="69"/>
      <c r="FY768" s="192"/>
    </row>
    <row r="769" spans="1:181" s="99" customFormat="1">
      <c r="A769" s="192"/>
      <c r="B769" s="953"/>
      <c r="E769" s="1023"/>
      <c r="F769" s="69"/>
      <c r="G769" s="69"/>
      <c r="H769" s="1024"/>
      <c r="I769" s="939"/>
      <c r="J769" s="940"/>
      <c r="BB769" s="69"/>
      <c r="FY769" s="192"/>
    </row>
    <row r="770" spans="1:181" s="99" customFormat="1">
      <c r="A770" s="192"/>
      <c r="B770" s="953"/>
      <c r="E770" s="1023"/>
      <c r="F770" s="69"/>
      <c r="G770" s="69"/>
      <c r="H770" s="1024"/>
      <c r="I770" s="939"/>
      <c r="J770" s="940"/>
      <c r="BB770" s="69"/>
      <c r="FY770" s="192"/>
    </row>
    <row r="771" spans="1:181" s="99" customFormat="1">
      <c r="A771" s="192"/>
      <c r="B771" s="953"/>
      <c r="E771" s="1023"/>
      <c r="F771" s="69"/>
      <c r="G771" s="69"/>
      <c r="H771" s="1024"/>
      <c r="I771" s="939"/>
      <c r="J771" s="940"/>
      <c r="BB771" s="69"/>
      <c r="FY771" s="192"/>
    </row>
    <row r="772" spans="1:181" s="99" customFormat="1">
      <c r="A772" s="192"/>
      <c r="B772" s="953"/>
      <c r="E772" s="1023"/>
      <c r="F772" s="69"/>
      <c r="G772" s="69"/>
      <c r="H772" s="1024"/>
      <c r="I772" s="939"/>
      <c r="J772" s="940"/>
      <c r="BB772" s="69"/>
      <c r="FY772" s="192"/>
    </row>
    <row r="773" spans="1:181" s="99" customFormat="1">
      <c r="A773" s="192"/>
      <c r="B773" s="953"/>
      <c r="E773" s="1023"/>
      <c r="F773" s="69"/>
      <c r="G773" s="69"/>
      <c r="H773" s="1024"/>
      <c r="I773" s="939"/>
      <c r="J773" s="940"/>
      <c r="BB773" s="69"/>
      <c r="FY773" s="192"/>
    </row>
    <row r="774" spans="1:181" s="99" customFormat="1">
      <c r="A774" s="192"/>
      <c r="B774" s="953"/>
      <c r="E774" s="1023"/>
      <c r="F774" s="69"/>
      <c r="G774" s="69"/>
      <c r="H774" s="1024"/>
      <c r="I774" s="939"/>
      <c r="J774" s="940"/>
      <c r="BB774" s="69"/>
      <c r="FY774" s="192"/>
    </row>
    <row r="775" spans="1:181" s="99" customFormat="1">
      <c r="A775" s="192"/>
      <c r="B775" s="953"/>
      <c r="E775" s="1023"/>
      <c r="F775" s="69"/>
      <c r="G775" s="69"/>
      <c r="H775" s="1024"/>
      <c r="I775" s="939"/>
      <c r="J775" s="940"/>
      <c r="BB775" s="69"/>
      <c r="FY775" s="192"/>
    </row>
    <row r="776" spans="1:181" s="99" customFormat="1">
      <c r="A776" s="192"/>
      <c r="B776" s="953"/>
      <c r="E776" s="1023"/>
      <c r="F776" s="69"/>
      <c r="G776" s="69"/>
      <c r="H776" s="1024"/>
      <c r="I776" s="939"/>
      <c r="J776" s="940"/>
      <c r="BB776" s="69"/>
      <c r="FY776" s="192"/>
    </row>
    <row r="777" spans="1:181" s="99" customFormat="1">
      <c r="A777" s="192"/>
      <c r="B777" s="953"/>
      <c r="E777" s="1023"/>
      <c r="F777" s="69"/>
      <c r="G777" s="69"/>
      <c r="H777" s="1024"/>
      <c r="I777" s="939"/>
      <c r="J777" s="940"/>
      <c r="BB777" s="69"/>
      <c r="FY777" s="192"/>
    </row>
    <row r="778" spans="1:181" s="99" customFormat="1">
      <c r="A778" s="192"/>
      <c r="B778" s="953"/>
      <c r="E778" s="1023"/>
      <c r="F778" s="69"/>
      <c r="G778" s="69"/>
      <c r="H778" s="1024"/>
      <c r="I778" s="939"/>
      <c r="J778" s="940"/>
      <c r="BB778" s="69"/>
      <c r="FY778" s="192"/>
    </row>
    <row r="779" spans="1:181" s="99" customFormat="1">
      <c r="A779" s="192"/>
      <c r="B779" s="953"/>
      <c r="E779" s="1023"/>
      <c r="F779" s="69"/>
      <c r="G779" s="69"/>
      <c r="H779" s="1024"/>
      <c r="I779" s="939"/>
      <c r="J779" s="940"/>
      <c r="BB779" s="69"/>
      <c r="FY779" s="192"/>
    </row>
    <row r="780" spans="1:181" s="99" customFormat="1">
      <c r="A780" s="192"/>
      <c r="E780" s="1023"/>
      <c r="F780" s="69"/>
      <c r="G780" s="69"/>
      <c r="H780" s="1024"/>
      <c r="I780" s="939"/>
      <c r="J780" s="940"/>
      <c r="BB780" s="69"/>
      <c r="FY780" s="192"/>
    </row>
    <row r="781" spans="1:181" s="1060" customFormat="1">
      <c r="A781" s="1058" t="s">
        <v>19</v>
      </c>
      <c r="B781" s="1060" t="s">
        <v>3479</v>
      </c>
      <c r="E781" s="1061">
        <f>SUM(E644:E780)</f>
        <v>0</v>
      </c>
      <c r="F781" s="253"/>
      <c r="G781" s="253"/>
      <c r="H781" s="1062"/>
      <c r="I781" s="1063"/>
      <c r="J781" s="1064"/>
      <c r="BB781" s="253"/>
      <c r="FY781" s="1058"/>
    </row>
    <row r="782" spans="1:181" s="99" customFormat="1">
      <c r="A782" s="192"/>
      <c r="E782" s="1023"/>
      <c r="F782" s="69"/>
      <c r="G782" s="69"/>
      <c r="H782" s="1024"/>
      <c r="I782" s="939"/>
      <c r="J782" s="940"/>
      <c r="BB782" s="69"/>
      <c r="FY782" s="192"/>
    </row>
    <row r="783" spans="1:181" s="99" customFormat="1">
      <c r="A783" s="192"/>
      <c r="B783" s="953"/>
      <c r="E783" s="1023"/>
      <c r="F783" s="69"/>
      <c r="G783" s="69"/>
      <c r="H783" s="1024"/>
      <c r="I783" s="939"/>
      <c r="J783" s="940"/>
      <c r="BB783" s="69"/>
      <c r="FY783" s="192"/>
    </row>
    <row r="784" spans="1:181" s="99" customFormat="1">
      <c r="A784" s="192"/>
      <c r="B784" s="953"/>
      <c r="E784" s="1023"/>
      <c r="F784" s="69"/>
      <c r="G784" s="69"/>
      <c r="H784" s="1024"/>
      <c r="I784" s="939"/>
      <c r="J784" s="940"/>
      <c r="BB784" s="69"/>
      <c r="FY784" s="192"/>
    </row>
    <row r="785" spans="1:181" s="99" customFormat="1">
      <c r="A785" s="192"/>
      <c r="B785" s="953"/>
      <c r="E785" s="1023"/>
      <c r="F785" s="69"/>
      <c r="G785" s="69"/>
      <c r="H785" s="1024"/>
      <c r="I785" s="939"/>
      <c r="J785" s="940"/>
      <c r="BB785" s="69"/>
      <c r="FY785" s="192"/>
    </row>
    <row r="786" spans="1:181" s="99" customFormat="1">
      <c r="A786" s="192"/>
      <c r="E786" s="1023"/>
      <c r="F786" s="69"/>
      <c r="G786" s="69"/>
      <c r="H786" s="1024"/>
      <c r="I786" s="939"/>
      <c r="J786" s="940"/>
      <c r="BB786" s="69"/>
      <c r="FY786" s="192"/>
    </row>
    <row r="787" spans="1:181" s="99" customFormat="1">
      <c r="A787" s="192"/>
      <c r="B787" s="953"/>
      <c r="E787" s="1023"/>
      <c r="F787" s="69"/>
      <c r="G787" s="69"/>
      <c r="H787" s="1024"/>
      <c r="I787" s="939"/>
      <c r="J787" s="940"/>
      <c r="BB787" s="69"/>
      <c r="FY787" s="192"/>
    </row>
    <row r="788" spans="1:181" s="99" customFormat="1">
      <c r="A788" s="192"/>
      <c r="B788" s="953"/>
      <c r="E788" s="1023"/>
      <c r="F788" s="69"/>
      <c r="G788" s="69"/>
      <c r="H788" s="1024"/>
      <c r="I788" s="939"/>
      <c r="J788" s="940"/>
      <c r="BB788" s="69"/>
      <c r="FY788" s="192"/>
    </row>
    <row r="789" spans="1:181" s="99" customFormat="1">
      <c r="A789" s="192"/>
      <c r="B789" s="953"/>
      <c r="E789" s="1023"/>
      <c r="F789" s="69"/>
      <c r="G789" s="69"/>
      <c r="H789" s="1024"/>
      <c r="I789" s="939"/>
      <c r="J789" s="940"/>
      <c r="BB789" s="69"/>
      <c r="FY789" s="192"/>
    </row>
    <row r="790" spans="1:181" s="99" customFormat="1">
      <c r="A790" s="192"/>
      <c r="B790" s="953"/>
      <c r="E790" s="1023"/>
      <c r="F790" s="69"/>
      <c r="G790" s="69"/>
      <c r="H790" s="1024"/>
      <c r="I790" s="939"/>
      <c r="J790" s="940"/>
      <c r="BB790" s="69"/>
      <c r="FY790" s="192"/>
    </row>
    <row r="791" spans="1:181" s="99" customFormat="1">
      <c r="A791" s="192"/>
      <c r="E791" s="1023"/>
      <c r="F791" s="69"/>
      <c r="G791" s="69"/>
      <c r="H791" s="1024"/>
      <c r="I791" s="939"/>
      <c r="J791" s="940"/>
      <c r="BB791" s="69"/>
      <c r="FY791" s="192"/>
    </row>
    <row r="792" spans="1:181" s="99" customFormat="1">
      <c r="A792" s="192"/>
      <c r="B792" s="953"/>
      <c r="E792" s="1023"/>
      <c r="F792" s="69"/>
      <c r="G792" s="69"/>
      <c r="H792" s="1024"/>
      <c r="I792" s="939"/>
      <c r="J792" s="940"/>
      <c r="BB792" s="69"/>
      <c r="FY792" s="192"/>
    </row>
    <row r="793" spans="1:181" s="99" customFormat="1">
      <c r="A793" s="192"/>
      <c r="B793" s="953"/>
      <c r="E793" s="1023"/>
      <c r="F793" s="69"/>
      <c r="G793" s="69"/>
      <c r="H793" s="1024"/>
      <c r="I793" s="939"/>
      <c r="J793" s="940"/>
      <c r="BB793" s="69"/>
      <c r="FY793" s="192"/>
    </row>
    <row r="794" spans="1:181" s="99" customFormat="1">
      <c r="A794" s="192"/>
      <c r="B794" s="953"/>
      <c r="E794" s="1023"/>
      <c r="F794" s="69"/>
      <c r="G794" s="69"/>
      <c r="H794" s="1024"/>
      <c r="I794" s="939"/>
      <c r="J794" s="940"/>
      <c r="BB794" s="69"/>
      <c r="FY794" s="192"/>
    </row>
    <row r="795" spans="1:181" s="99" customFormat="1">
      <c r="A795" s="192"/>
      <c r="B795" s="953"/>
      <c r="E795" s="1023"/>
      <c r="F795" s="69"/>
      <c r="G795" s="69"/>
      <c r="H795" s="1024"/>
      <c r="I795" s="939"/>
      <c r="J795" s="940"/>
      <c r="BB795" s="69"/>
      <c r="FY795" s="192"/>
    </row>
    <row r="796" spans="1:181" s="99" customFormat="1">
      <c r="A796" s="192"/>
      <c r="B796" s="953"/>
      <c r="E796" s="1023"/>
      <c r="F796" s="69"/>
      <c r="G796" s="69"/>
      <c r="H796" s="1024"/>
      <c r="I796" s="939"/>
      <c r="J796" s="940"/>
      <c r="BB796" s="69"/>
      <c r="FY796" s="192"/>
    </row>
    <row r="797" spans="1:181" s="99" customFormat="1">
      <c r="A797" s="192"/>
      <c r="E797" s="1023"/>
      <c r="F797" s="69"/>
      <c r="G797" s="69"/>
      <c r="H797" s="1024"/>
      <c r="I797" s="939"/>
      <c r="J797" s="940"/>
      <c r="BB797" s="69"/>
      <c r="FY797" s="192"/>
    </row>
    <row r="798" spans="1:181" s="99" customFormat="1">
      <c r="A798" s="192"/>
      <c r="E798" s="1023"/>
      <c r="F798" s="69"/>
      <c r="G798" s="69"/>
      <c r="H798" s="1024"/>
      <c r="I798" s="939"/>
      <c r="J798" s="940"/>
      <c r="BB798" s="69"/>
      <c r="FY798" s="192"/>
    </row>
    <row r="799" spans="1:181" s="99" customFormat="1">
      <c r="A799" s="192"/>
      <c r="E799" s="1023"/>
      <c r="F799" s="69"/>
      <c r="G799" s="69"/>
      <c r="H799" s="1024"/>
      <c r="I799" s="939"/>
      <c r="J799" s="940"/>
      <c r="BB799" s="69"/>
      <c r="FY799" s="192"/>
    </row>
    <row r="800" spans="1:181" s="99" customFormat="1">
      <c r="A800" s="192"/>
      <c r="B800" s="953"/>
      <c r="E800" s="1023"/>
      <c r="F800" s="69"/>
      <c r="G800" s="69"/>
      <c r="H800" s="1024"/>
      <c r="I800" s="939"/>
      <c r="J800" s="940"/>
      <c r="BB800" s="69"/>
      <c r="FY800" s="192"/>
    </row>
    <row r="801" spans="1:181" s="99" customFormat="1">
      <c r="A801" s="192"/>
      <c r="B801" s="953"/>
      <c r="E801" s="1023"/>
      <c r="F801" s="69"/>
      <c r="G801" s="69"/>
      <c r="H801" s="1024"/>
      <c r="I801" s="939"/>
      <c r="J801" s="940"/>
      <c r="BB801" s="69"/>
      <c r="FY801" s="192"/>
    </row>
    <row r="802" spans="1:181" s="99" customFormat="1">
      <c r="A802" s="192"/>
      <c r="B802" s="953"/>
      <c r="E802" s="1023"/>
      <c r="F802" s="69"/>
      <c r="G802" s="69"/>
      <c r="H802" s="1024"/>
      <c r="I802" s="939"/>
      <c r="J802" s="940"/>
      <c r="BB802" s="69"/>
      <c r="FY802" s="192"/>
    </row>
    <row r="803" spans="1:181" s="99" customFormat="1">
      <c r="A803" s="192"/>
      <c r="B803" s="953"/>
      <c r="C803" s="953"/>
      <c r="E803" s="1023"/>
      <c r="F803" s="69"/>
      <c r="G803" s="69"/>
      <c r="H803" s="955"/>
      <c r="I803" s="939"/>
      <c r="J803" s="940"/>
      <c r="BB803" s="69"/>
      <c r="FY803" s="192"/>
    </row>
    <row r="804" spans="1:181" s="99" customFormat="1">
      <c r="A804" s="192"/>
      <c r="B804" s="953"/>
      <c r="E804" s="1023"/>
      <c r="F804" s="69"/>
      <c r="G804" s="69"/>
      <c r="H804" s="955"/>
      <c r="I804" s="939"/>
      <c r="J804" s="940"/>
      <c r="BB804" s="69"/>
      <c r="FY804" s="192"/>
    </row>
    <row r="805" spans="1:181" s="953" customFormat="1">
      <c r="A805" s="940"/>
      <c r="E805" s="954"/>
      <c r="F805" s="69"/>
      <c r="G805" s="69"/>
      <c r="H805" s="955"/>
      <c r="I805" s="939"/>
      <c r="J805" s="940"/>
      <c r="FY805" s="940"/>
    </row>
    <row r="806" spans="1:181" s="99" customFormat="1">
      <c r="A806" s="192"/>
      <c r="B806" s="953"/>
      <c r="E806" s="1023"/>
      <c r="F806" s="69"/>
      <c r="G806" s="69"/>
      <c r="H806" s="955"/>
      <c r="I806" s="939"/>
      <c r="J806" s="940"/>
      <c r="BB806" s="69"/>
      <c r="FY806" s="192"/>
    </row>
    <row r="807" spans="1:181" s="99" customFormat="1">
      <c r="A807" s="192"/>
      <c r="B807" s="953"/>
      <c r="E807" s="1023"/>
      <c r="F807" s="69"/>
      <c r="G807" s="69"/>
      <c r="H807" s="955"/>
      <c r="I807" s="939"/>
      <c r="J807" s="940"/>
      <c r="BB807" s="69"/>
      <c r="FY807" s="192"/>
    </row>
    <row r="808" spans="1:181" s="99" customFormat="1">
      <c r="A808" s="192"/>
      <c r="B808" s="953"/>
      <c r="C808" s="953"/>
      <c r="E808" s="1023"/>
      <c r="F808" s="69"/>
      <c r="G808" s="69"/>
      <c r="H808" s="955"/>
      <c r="I808" s="939"/>
      <c r="J808" s="940"/>
      <c r="BB808" s="69"/>
      <c r="FY808" s="192"/>
    </row>
    <row r="809" spans="1:181" s="99" customFormat="1">
      <c r="A809" s="192"/>
      <c r="B809" s="953"/>
      <c r="C809" s="953"/>
      <c r="D809" s="953"/>
      <c r="E809" s="1023"/>
      <c r="F809" s="69"/>
      <c r="G809" s="69"/>
      <c r="H809" s="955"/>
      <c r="I809" s="939"/>
      <c r="J809" s="940"/>
      <c r="BB809" s="69"/>
      <c r="FY809" s="192"/>
    </row>
    <row r="810" spans="1:181" s="99" customFormat="1">
      <c r="A810" s="192"/>
      <c r="B810" s="953"/>
      <c r="C810" s="953"/>
      <c r="E810" s="1023"/>
      <c r="F810" s="69"/>
      <c r="G810" s="69"/>
      <c r="H810" s="955"/>
      <c r="I810" s="939"/>
      <c r="J810" s="940"/>
      <c r="BB810" s="69"/>
      <c r="FY810" s="192"/>
    </row>
    <row r="811" spans="1:181" s="99" customFormat="1">
      <c r="A811" s="192"/>
      <c r="B811" s="953"/>
      <c r="E811" s="1023"/>
      <c r="F811" s="69"/>
      <c r="G811" s="69"/>
      <c r="H811" s="955"/>
      <c r="I811" s="939"/>
      <c r="J811" s="940"/>
      <c r="BB811" s="69"/>
      <c r="FY811" s="192"/>
    </row>
    <row r="812" spans="1:181" s="99" customFormat="1">
      <c r="A812" s="192"/>
      <c r="B812" s="953"/>
      <c r="E812" s="1023"/>
      <c r="F812" s="69"/>
      <c r="G812" s="69"/>
      <c r="H812" s="955"/>
      <c r="I812" s="939"/>
      <c r="J812" s="940"/>
      <c r="BB812" s="69"/>
      <c r="FY812" s="192"/>
    </row>
    <row r="813" spans="1:181" s="99" customFormat="1">
      <c r="A813" s="192"/>
      <c r="B813" s="953"/>
      <c r="E813" s="1023"/>
      <c r="F813" s="69"/>
      <c r="G813" s="69"/>
      <c r="H813" s="955"/>
      <c r="I813" s="939"/>
      <c r="J813" s="940"/>
      <c r="BB813" s="69"/>
      <c r="FY813" s="192"/>
    </row>
    <row r="814" spans="1:181" s="99" customFormat="1">
      <c r="A814" s="192"/>
      <c r="B814" s="953"/>
      <c r="E814" s="1023"/>
      <c r="F814" s="69"/>
      <c r="G814" s="69"/>
      <c r="H814" s="955"/>
      <c r="I814" s="939"/>
      <c r="J814" s="940"/>
      <c r="BB814" s="69"/>
      <c r="FY814" s="192"/>
    </row>
    <row r="815" spans="1:181" s="99" customFormat="1">
      <c r="A815" s="192"/>
      <c r="B815" s="953"/>
      <c r="E815" s="1023"/>
      <c r="F815" s="69"/>
      <c r="G815" s="69"/>
      <c r="H815" s="955"/>
      <c r="I815" s="939"/>
      <c r="J815" s="940"/>
      <c r="BB815" s="69"/>
      <c r="FY815" s="192"/>
    </row>
    <row r="816" spans="1:181" s="99" customFormat="1">
      <c r="A816" s="192"/>
      <c r="B816" s="953"/>
      <c r="C816" s="953"/>
      <c r="E816" s="1023"/>
      <c r="F816" s="69"/>
      <c r="G816" s="69"/>
      <c r="H816" s="955"/>
      <c r="I816" s="939"/>
      <c r="J816" s="940"/>
      <c r="BB816" s="69"/>
      <c r="FY816" s="192"/>
    </row>
    <row r="817" spans="1:181" s="99" customFormat="1">
      <c r="A817" s="192"/>
      <c r="B817" s="953"/>
      <c r="C817" s="953"/>
      <c r="E817" s="1023"/>
      <c r="F817" s="69"/>
      <c r="G817" s="69"/>
      <c r="H817" s="955"/>
      <c r="I817" s="939"/>
      <c r="J817" s="940"/>
      <c r="BB817" s="69"/>
      <c r="FY817" s="192"/>
    </row>
    <row r="818" spans="1:181" s="99" customFormat="1">
      <c r="A818" s="192"/>
      <c r="B818" s="953"/>
      <c r="E818" s="1023"/>
      <c r="F818" s="69"/>
      <c r="G818" s="69"/>
      <c r="H818" s="955"/>
      <c r="I818" s="939"/>
      <c r="J818" s="940"/>
      <c r="BB818" s="69"/>
      <c r="FY818" s="192"/>
    </row>
    <row r="819" spans="1:181" s="99" customFormat="1">
      <c r="A819" s="192"/>
      <c r="B819" s="953"/>
      <c r="E819" s="1023"/>
      <c r="F819" s="69"/>
      <c r="G819" s="69"/>
      <c r="H819" s="955"/>
      <c r="I819" s="939"/>
      <c r="J819" s="940"/>
      <c r="BB819" s="69"/>
      <c r="FY819" s="192"/>
    </row>
    <row r="820" spans="1:181" s="99" customFormat="1">
      <c r="A820" s="192"/>
      <c r="B820" s="953"/>
      <c r="E820" s="1023"/>
      <c r="F820" s="69"/>
      <c r="G820" s="69"/>
      <c r="H820" s="955"/>
      <c r="I820" s="939"/>
      <c r="J820" s="940"/>
      <c r="BB820" s="69"/>
      <c r="FY820" s="192"/>
    </row>
    <row r="821" spans="1:181" s="99" customFormat="1">
      <c r="A821" s="192"/>
      <c r="B821" s="953"/>
      <c r="E821" s="1023"/>
      <c r="F821" s="69"/>
      <c r="G821" s="69"/>
      <c r="H821" s="955"/>
      <c r="I821" s="939"/>
      <c r="J821" s="940"/>
      <c r="BB821" s="69"/>
      <c r="FY821" s="192"/>
    </row>
    <row r="822" spans="1:181" s="99" customFormat="1">
      <c r="A822" s="192"/>
      <c r="B822" s="953"/>
      <c r="E822" s="1023"/>
      <c r="F822" s="69"/>
      <c r="G822" s="69"/>
      <c r="H822" s="955"/>
      <c r="I822" s="939"/>
      <c r="J822" s="940"/>
      <c r="BB822" s="69"/>
      <c r="FY822" s="192"/>
    </row>
    <row r="823" spans="1:181" s="99" customFormat="1">
      <c r="A823" s="192"/>
      <c r="B823" s="953"/>
      <c r="E823" s="1023"/>
      <c r="F823" s="69"/>
      <c r="G823" s="69"/>
      <c r="H823" s="955"/>
      <c r="I823" s="939"/>
      <c r="J823" s="940"/>
      <c r="BB823" s="69"/>
      <c r="FY823" s="192"/>
    </row>
    <row r="824" spans="1:181" s="99" customFormat="1">
      <c r="A824" s="192"/>
      <c r="B824" s="953"/>
      <c r="C824" s="953"/>
      <c r="E824" s="1023"/>
      <c r="F824" s="69"/>
      <c r="G824" s="69"/>
      <c r="H824" s="955"/>
      <c r="I824" s="939"/>
      <c r="J824" s="940"/>
      <c r="BB824" s="69"/>
      <c r="FY824" s="192"/>
    </row>
    <row r="825" spans="1:181" s="99" customFormat="1">
      <c r="A825" s="192"/>
      <c r="B825" s="953"/>
      <c r="C825" s="953"/>
      <c r="E825" s="1023"/>
      <c r="F825" s="69"/>
      <c r="G825" s="69"/>
      <c r="H825" s="955"/>
      <c r="I825" s="939"/>
      <c r="J825" s="940"/>
      <c r="BB825" s="69"/>
      <c r="FY825" s="192"/>
    </row>
    <row r="826" spans="1:181" s="99" customFormat="1">
      <c r="A826" s="192"/>
      <c r="B826" s="953"/>
      <c r="C826" s="953"/>
      <c r="E826" s="1023"/>
      <c r="F826" s="69"/>
      <c r="G826" s="69"/>
      <c r="H826" s="955"/>
      <c r="I826" s="939"/>
      <c r="J826" s="940"/>
      <c r="BB826" s="69"/>
      <c r="FY826" s="192"/>
    </row>
    <row r="827" spans="1:181" s="99" customFormat="1">
      <c r="A827" s="192"/>
      <c r="B827" s="953"/>
      <c r="C827" s="953"/>
      <c r="E827" s="1023"/>
      <c r="F827" s="69"/>
      <c r="G827" s="69"/>
      <c r="H827" s="955"/>
      <c r="I827" s="939"/>
      <c r="J827" s="940"/>
      <c r="BB827" s="69"/>
      <c r="FY827" s="192"/>
    </row>
    <row r="828" spans="1:181" s="99" customFormat="1">
      <c r="A828" s="192"/>
      <c r="B828" s="953"/>
      <c r="C828" s="953"/>
      <c r="E828" s="1023"/>
      <c r="F828" s="69"/>
      <c r="G828" s="69"/>
      <c r="H828" s="955"/>
      <c r="I828" s="939"/>
      <c r="J828" s="940"/>
      <c r="BB828" s="69"/>
      <c r="FY828" s="192"/>
    </row>
    <row r="829" spans="1:181" s="99" customFormat="1">
      <c r="A829" s="192"/>
      <c r="B829" s="953"/>
      <c r="C829" s="953"/>
      <c r="E829" s="1023"/>
      <c r="F829" s="69"/>
      <c r="G829" s="69"/>
      <c r="H829" s="955"/>
      <c r="I829" s="939"/>
      <c r="J829" s="940"/>
      <c r="BB829" s="69"/>
      <c r="FY829" s="192"/>
    </row>
    <row r="830" spans="1:181" s="99" customFormat="1">
      <c r="A830" s="192"/>
      <c r="B830" s="953"/>
      <c r="C830" s="953"/>
      <c r="E830" s="1023"/>
      <c r="F830" s="69"/>
      <c r="G830" s="69"/>
      <c r="H830" s="955"/>
      <c r="I830" s="939"/>
      <c r="J830" s="940"/>
      <c r="BB830" s="69"/>
      <c r="FY830" s="192"/>
    </row>
    <row r="831" spans="1:181" s="99" customFormat="1">
      <c r="A831" s="192"/>
      <c r="B831" s="953"/>
      <c r="C831" s="953"/>
      <c r="E831" s="1023"/>
      <c r="F831" s="69"/>
      <c r="G831" s="69"/>
      <c r="H831" s="955"/>
      <c r="I831" s="939"/>
      <c r="J831" s="940"/>
      <c r="BB831" s="69"/>
      <c r="FY831" s="192"/>
    </row>
    <row r="832" spans="1:181" s="99" customFormat="1">
      <c r="A832" s="192"/>
      <c r="B832" s="953"/>
      <c r="E832" s="1023"/>
      <c r="F832" s="69"/>
      <c r="G832" s="69"/>
      <c r="H832" s="955"/>
      <c r="I832" s="939"/>
      <c r="J832" s="940"/>
      <c r="BB832" s="69"/>
      <c r="FY832" s="192"/>
    </row>
    <row r="833" spans="1:181" s="99" customFormat="1">
      <c r="A833" s="192"/>
      <c r="B833" s="953"/>
      <c r="C833" s="953"/>
      <c r="E833" s="1023"/>
      <c r="F833" s="69"/>
      <c r="G833" s="69"/>
      <c r="H833" s="955"/>
      <c r="I833" s="939"/>
      <c r="J833" s="940"/>
      <c r="BB833" s="69"/>
      <c r="FY833" s="192"/>
    </row>
    <row r="834" spans="1:181" s="99" customFormat="1">
      <c r="A834" s="192"/>
      <c r="B834" s="953"/>
      <c r="C834" s="953"/>
      <c r="E834" s="1023"/>
      <c r="F834" s="69"/>
      <c r="G834" s="69"/>
      <c r="H834" s="955"/>
      <c r="I834" s="939"/>
      <c r="J834" s="940"/>
      <c r="BB834" s="69"/>
      <c r="FY834" s="192"/>
    </row>
    <row r="835" spans="1:181" s="99" customFormat="1">
      <c r="A835" s="192"/>
      <c r="B835" s="953"/>
      <c r="C835" s="953"/>
      <c r="E835" s="1023"/>
      <c r="F835" s="69"/>
      <c r="G835" s="69"/>
      <c r="H835" s="955"/>
      <c r="I835" s="939"/>
      <c r="J835" s="940"/>
      <c r="BB835" s="69"/>
      <c r="FY835" s="192"/>
    </row>
    <row r="836" spans="1:181" s="99" customFormat="1">
      <c r="A836" s="192"/>
      <c r="B836" s="953"/>
      <c r="C836" s="953"/>
      <c r="E836" s="1023"/>
      <c r="F836" s="69"/>
      <c r="G836" s="69"/>
      <c r="H836" s="955"/>
      <c r="I836" s="939"/>
      <c r="J836" s="940"/>
      <c r="BB836" s="69"/>
      <c r="FY836" s="192"/>
    </row>
    <row r="837" spans="1:181" s="99" customFormat="1">
      <c r="A837" s="192"/>
      <c r="B837" s="953"/>
      <c r="C837" s="953"/>
      <c r="E837" s="1023"/>
      <c r="F837" s="69"/>
      <c r="G837" s="69"/>
      <c r="H837" s="955"/>
      <c r="I837" s="939"/>
      <c r="J837" s="940"/>
      <c r="BB837" s="69"/>
      <c r="FY837" s="192"/>
    </row>
    <row r="838" spans="1:181" s="99" customFormat="1">
      <c r="A838" s="192"/>
      <c r="B838" s="953"/>
      <c r="C838" s="953"/>
      <c r="E838" s="1023"/>
      <c r="F838" s="69"/>
      <c r="G838" s="69"/>
      <c r="H838" s="955"/>
      <c r="I838" s="939"/>
      <c r="J838" s="940"/>
      <c r="BB838" s="69"/>
      <c r="FY838" s="192"/>
    </row>
    <row r="839" spans="1:181" s="99" customFormat="1">
      <c r="A839" s="192"/>
      <c r="B839" s="953"/>
      <c r="C839" s="953"/>
      <c r="E839" s="1023"/>
      <c r="F839" s="69"/>
      <c r="G839" s="69"/>
      <c r="H839" s="955"/>
      <c r="I839" s="939"/>
      <c r="J839" s="940"/>
      <c r="BB839" s="69"/>
      <c r="FY839" s="192"/>
    </row>
    <row r="840" spans="1:181" s="99" customFormat="1">
      <c r="A840" s="192"/>
      <c r="B840" s="953"/>
      <c r="C840" s="953"/>
      <c r="E840" s="1023"/>
      <c r="F840" s="69"/>
      <c r="G840" s="69"/>
      <c r="H840" s="955"/>
      <c r="I840" s="939"/>
      <c r="J840" s="940"/>
      <c r="BB840" s="69"/>
      <c r="FY840" s="192"/>
    </row>
    <row r="841" spans="1:181" s="99" customFormat="1">
      <c r="A841" s="192"/>
      <c r="B841" s="953"/>
      <c r="C841" s="953"/>
      <c r="E841" s="1023"/>
      <c r="F841" s="69"/>
      <c r="G841" s="69"/>
      <c r="H841" s="955"/>
      <c r="I841" s="939"/>
      <c r="J841" s="940"/>
      <c r="BB841" s="69"/>
      <c r="FY841" s="192"/>
    </row>
    <row r="842" spans="1:181" s="99" customFormat="1">
      <c r="A842" s="192"/>
      <c r="B842" s="953"/>
      <c r="C842" s="953"/>
      <c r="E842" s="1023"/>
      <c r="F842" s="69"/>
      <c r="G842" s="69"/>
      <c r="H842" s="955"/>
      <c r="I842" s="939"/>
      <c r="J842" s="940"/>
      <c r="BB842" s="69"/>
      <c r="FY842" s="192"/>
    </row>
    <row r="843" spans="1:181" s="99" customFormat="1">
      <c r="A843" s="192"/>
      <c r="B843" s="953"/>
      <c r="C843" s="953"/>
      <c r="E843" s="1023"/>
      <c r="F843" s="69"/>
      <c r="G843" s="69"/>
      <c r="H843" s="955"/>
      <c r="I843" s="939"/>
      <c r="J843" s="940"/>
      <c r="BB843" s="69"/>
      <c r="FY843" s="192"/>
    </row>
    <row r="844" spans="1:181" s="99" customFormat="1">
      <c r="A844" s="192"/>
      <c r="B844" s="953"/>
      <c r="C844" s="953"/>
      <c r="E844" s="1023"/>
      <c r="F844" s="69"/>
      <c r="G844" s="69"/>
      <c r="H844" s="955"/>
      <c r="I844" s="939"/>
      <c r="J844" s="940"/>
      <c r="BB844" s="69"/>
      <c r="FY844" s="192"/>
    </row>
    <row r="845" spans="1:181" s="99" customFormat="1">
      <c r="A845" s="192"/>
      <c r="B845" s="953"/>
      <c r="C845" s="953"/>
      <c r="E845" s="1023"/>
      <c r="F845" s="69"/>
      <c r="G845" s="69"/>
      <c r="H845" s="955"/>
      <c r="I845" s="939"/>
      <c r="J845" s="940"/>
      <c r="BB845" s="69"/>
      <c r="FY845" s="192"/>
    </row>
    <row r="846" spans="1:181" s="99" customFormat="1">
      <c r="A846" s="192"/>
      <c r="B846" s="953"/>
      <c r="C846" s="953"/>
      <c r="E846" s="1023"/>
      <c r="F846" s="69"/>
      <c r="G846" s="69"/>
      <c r="H846" s="955"/>
      <c r="I846" s="939"/>
      <c r="J846" s="940"/>
      <c r="BB846" s="69"/>
      <c r="FY846" s="192"/>
    </row>
    <row r="847" spans="1:181" s="99" customFormat="1">
      <c r="A847" s="192"/>
      <c r="B847" s="953"/>
      <c r="C847" s="953"/>
      <c r="E847" s="1023"/>
      <c r="F847" s="69"/>
      <c r="G847" s="69"/>
      <c r="H847" s="955"/>
      <c r="I847" s="939"/>
      <c r="J847" s="940"/>
      <c r="BB847" s="69"/>
      <c r="FY847" s="192"/>
    </row>
    <row r="848" spans="1:181" s="99" customFormat="1">
      <c r="A848" s="192"/>
      <c r="B848" s="953"/>
      <c r="C848" s="953"/>
      <c r="E848" s="1023"/>
      <c r="F848" s="69"/>
      <c r="G848" s="69"/>
      <c r="H848" s="955"/>
      <c r="I848" s="939"/>
      <c r="J848" s="940"/>
      <c r="BB848" s="69"/>
      <c r="FY848" s="192"/>
    </row>
    <row r="849" spans="1:181" s="99" customFormat="1">
      <c r="A849" s="192"/>
      <c r="B849" s="953"/>
      <c r="C849" s="953"/>
      <c r="E849" s="1023"/>
      <c r="F849" s="69"/>
      <c r="G849" s="69"/>
      <c r="H849" s="955"/>
      <c r="I849" s="939"/>
      <c r="J849" s="940"/>
      <c r="BB849" s="69"/>
      <c r="FY849" s="192"/>
    </row>
    <row r="850" spans="1:181" s="99" customFormat="1">
      <c r="A850" s="192"/>
      <c r="B850" s="953"/>
      <c r="C850" s="953"/>
      <c r="E850" s="1023"/>
      <c r="F850" s="69"/>
      <c r="G850" s="69"/>
      <c r="H850" s="955"/>
      <c r="I850" s="939"/>
      <c r="J850" s="940"/>
      <c r="BB850" s="69"/>
      <c r="FY850" s="192"/>
    </row>
    <row r="851" spans="1:181" s="99" customFormat="1">
      <c r="A851" s="192"/>
      <c r="B851" s="953"/>
      <c r="C851" s="953"/>
      <c r="E851" s="1023"/>
      <c r="F851" s="69"/>
      <c r="G851" s="69"/>
      <c r="H851" s="955"/>
      <c r="I851" s="939"/>
      <c r="J851" s="940"/>
      <c r="BB851" s="69"/>
      <c r="FY851" s="192"/>
    </row>
    <row r="852" spans="1:181" s="99" customFormat="1">
      <c r="A852" s="192"/>
      <c r="B852" s="953"/>
      <c r="C852" s="953"/>
      <c r="E852" s="1023"/>
      <c r="F852" s="69"/>
      <c r="G852" s="69"/>
      <c r="H852" s="955"/>
      <c r="I852" s="939"/>
      <c r="J852" s="940"/>
      <c r="BB852" s="69"/>
      <c r="FY852" s="192"/>
    </row>
    <row r="853" spans="1:181" s="99" customFormat="1">
      <c r="A853" s="192"/>
      <c r="B853" s="953"/>
      <c r="C853" s="953"/>
      <c r="E853" s="1023"/>
      <c r="F853" s="69"/>
      <c r="G853" s="69"/>
      <c r="H853" s="955"/>
      <c r="I853" s="939"/>
      <c r="J853" s="940"/>
      <c r="BB853" s="69"/>
      <c r="FY853" s="192"/>
    </row>
    <row r="854" spans="1:181" s="99" customFormat="1">
      <c r="A854" s="192"/>
      <c r="B854" s="953"/>
      <c r="C854" s="953"/>
      <c r="E854" s="1023"/>
      <c r="F854" s="69"/>
      <c r="G854" s="69"/>
      <c r="H854" s="955"/>
      <c r="I854" s="939"/>
      <c r="J854" s="940"/>
      <c r="BB854" s="69"/>
      <c r="FY854" s="192"/>
    </row>
    <row r="855" spans="1:181" s="99" customFormat="1">
      <c r="A855" s="192"/>
      <c r="B855" s="953"/>
      <c r="C855" s="953"/>
      <c r="E855" s="1023"/>
      <c r="F855" s="69"/>
      <c r="G855" s="69"/>
      <c r="H855" s="955"/>
      <c r="I855" s="939"/>
      <c r="J855" s="940"/>
      <c r="BB855" s="69"/>
      <c r="FY855" s="192"/>
    </row>
    <row r="856" spans="1:181" s="99" customFormat="1">
      <c r="A856" s="192"/>
      <c r="B856" s="953"/>
      <c r="C856" s="953"/>
      <c r="E856" s="1023"/>
      <c r="F856" s="69"/>
      <c r="G856" s="69"/>
      <c r="H856" s="955"/>
      <c r="I856" s="939"/>
      <c r="J856" s="940"/>
      <c r="BB856" s="69"/>
      <c r="FY856" s="192"/>
    </row>
    <row r="857" spans="1:181" s="99" customFormat="1">
      <c r="A857" s="192"/>
      <c r="B857" s="953"/>
      <c r="C857" s="953"/>
      <c r="E857" s="1023"/>
      <c r="F857" s="69"/>
      <c r="G857" s="69"/>
      <c r="H857" s="955"/>
      <c r="I857" s="939"/>
      <c r="J857" s="940"/>
      <c r="BB857" s="69"/>
      <c r="FY857" s="192"/>
    </row>
    <row r="858" spans="1:181" s="99" customFormat="1">
      <c r="A858" s="192"/>
      <c r="B858" s="953"/>
      <c r="C858" s="953"/>
      <c r="E858" s="1023"/>
      <c r="F858" s="69"/>
      <c r="G858" s="69"/>
      <c r="H858" s="955"/>
      <c r="I858" s="939"/>
      <c r="J858" s="940"/>
      <c r="BB858" s="69"/>
      <c r="FY858" s="192"/>
    </row>
    <row r="859" spans="1:181" s="99" customFormat="1">
      <c r="A859" s="192"/>
      <c r="B859" s="953"/>
      <c r="C859" s="953"/>
      <c r="E859" s="1023"/>
      <c r="F859" s="69"/>
      <c r="G859" s="69"/>
      <c r="H859" s="955"/>
      <c r="I859" s="939"/>
      <c r="J859" s="940"/>
      <c r="BB859" s="69"/>
      <c r="FY859" s="192"/>
    </row>
    <row r="860" spans="1:181" s="99" customFormat="1">
      <c r="A860" s="192"/>
      <c r="B860" s="953"/>
      <c r="C860" s="953"/>
      <c r="E860" s="1023"/>
      <c r="F860" s="69"/>
      <c r="G860" s="69"/>
      <c r="H860" s="955"/>
      <c r="I860" s="939"/>
      <c r="J860" s="940"/>
      <c r="BB860" s="69"/>
      <c r="FY860" s="192"/>
    </row>
    <row r="861" spans="1:181" s="99" customFormat="1">
      <c r="A861" s="192"/>
      <c r="B861" s="953"/>
      <c r="C861" s="953"/>
      <c r="E861" s="1023"/>
      <c r="F861" s="69"/>
      <c r="G861" s="69"/>
      <c r="H861" s="955"/>
      <c r="I861" s="939"/>
      <c r="J861" s="940"/>
      <c r="BB861" s="69"/>
      <c r="FY861" s="192"/>
    </row>
    <row r="862" spans="1:181" s="99" customFormat="1">
      <c r="A862" s="192"/>
      <c r="B862" s="953"/>
      <c r="C862" s="953"/>
      <c r="E862" s="1023"/>
      <c r="F862" s="69"/>
      <c r="G862" s="69"/>
      <c r="H862" s="955"/>
      <c r="I862" s="939"/>
      <c r="J862" s="940"/>
      <c r="BB862" s="69"/>
      <c r="FY862" s="192"/>
    </row>
    <row r="863" spans="1:181" s="99" customFormat="1">
      <c r="A863" s="192"/>
      <c r="B863" s="953"/>
      <c r="C863" s="953"/>
      <c r="E863" s="1023"/>
      <c r="F863" s="69"/>
      <c r="G863" s="69"/>
      <c r="H863" s="955"/>
      <c r="I863" s="939"/>
      <c r="J863" s="940"/>
      <c r="BB863" s="69"/>
      <c r="FY863" s="192"/>
    </row>
    <row r="864" spans="1:181" s="99" customFormat="1">
      <c r="A864" s="192"/>
      <c r="B864" s="953"/>
      <c r="C864" s="953"/>
      <c r="E864" s="1023"/>
      <c r="F864" s="69"/>
      <c r="G864" s="69"/>
      <c r="H864" s="955"/>
      <c r="I864" s="939"/>
      <c r="J864" s="940"/>
      <c r="BB864" s="69"/>
      <c r="FY864" s="192"/>
    </row>
    <row r="865" spans="1:181" s="99" customFormat="1">
      <c r="A865" s="192"/>
      <c r="B865" s="953"/>
      <c r="C865" s="953"/>
      <c r="E865" s="1023"/>
      <c r="F865" s="69"/>
      <c r="G865" s="69"/>
      <c r="H865" s="955"/>
      <c r="I865" s="939"/>
      <c r="J865" s="940"/>
      <c r="BB865" s="69"/>
      <c r="FY865" s="192"/>
    </row>
    <row r="866" spans="1:181" s="99" customFormat="1">
      <c r="A866" s="192"/>
      <c r="B866" s="953"/>
      <c r="C866" s="953"/>
      <c r="E866" s="1023"/>
      <c r="F866" s="69"/>
      <c r="G866" s="69"/>
      <c r="H866" s="955"/>
      <c r="I866" s="939"/>
      <c r="J866" s="940"/>
      <c r="BB866" s="69"/>
      <c r="FY866" s="192"/>
    </row>
    <row r="867" spans="1:181" s="99" customFormat="1">
      <c r="A867" s="192"/>
      <c r="B867" s="953"/>
      <c r="C867" s="953"/>
      <c r="E867" s="1023"/>
      <c r="F867" s="69"/>
      <c r="G867" s="69"/>
      <c r="H867" s="955"/>
      <c r="I867" s="939"/>
      <c r="J867" s="940"/>
      <c r="BB867" s="69"/>
      <c r="FY867" s="192"/>
    </row>
    <row r="868" spans="1:181" s="99" customFormat="1">
      <c r="A868" s="192"/>
      <c r="B868" s="953"/>
      <c r="C868" s="953"/>
      <c r="E868" s="1023"/>
      <c r="F868" s="69"/>
      <c r="G868" s="69"/>
      <c r="H868" s="955"/>
      <c r="I868" s="939"/>
      <c r="J868" s="940"/>
      <c r="BB868" s="69"/>
      <c r="FY868" s="192"/>
    </row>
    <row r="869" spans="1:181" s="99" customFormat="1">
      <c r="A869" s="192"/>
      <c r="B869" s="953"/>
      <c r="C869" s="953"/>
      <c r="E869" s="1023"/>
      <c r="F869" s="69"/>
      <c r="G869" s="69"/>
      <c r="H869" s="955"/>
      <c r="I869" s="939"/>
      <c r="J869" s="940"/>
      <c r="BB869" s="69"/>
      <c r="FY869" s="192"/>
    </row>
    <row r="870" spans="1:181" s="99" customFormat="1">
      <c r="A870" s="192"/>
      <c r="B870" s="953"/>
      <c r="C870" s="953"/>
      <c r="E870" s="1023"/>
      <c r="F870" s="69"/>
      <c r="G870" s="69"/>
      <c r="H870" s="955"/>
      <c r="I870" s="939"/>
      <c r="J870" s="940"/>
      <c r="BB870" s="69"/>
      <c r="FY870" s="192"/>
    </row>
    <row r="871" spans="1:181" s="99" customFormat="1">
      <c r="A871" s="192"/>
      <c r="B871" s="953"/>
      <c r="C871" s="953"/>
      <c r="E871" s="1023"/>
      <c r="F871" s="69"/>
      <c r="G871" s="69"/>
      <c r="H871" s="955"/>
      <c r="I871" s="939"/>
      <c r="J871" s="940"/>
      <c r="BB871" s="69"/>
      <c r="FY871" s="192"/>
    </row>
    <row r="872" spans="1:181" s="99" customFormat="1">
      <c r="A872" s="192"/>
      <c r="B872" s="953"/>
      <c r="C872" s="953"/>
      <c r="E872" s="1023"/>
      <c r="F872" s="69"/>
      <c r="G872" s="69"/>
      <c r="H872" s="955"/>
      <c r="I872" s="939"/>
      <c r="J872" s="940"/>
      <c r="BB872" s="69"/>
      <c r="FY872" s="192"/>
    </row>
    <row r="873" spans="1:181" s="69" customFormat="1">
      <c r="A873" s="936"/>
      <c r="E873" s="937"/>
      <c r="H873" s="938"/>
      <c r="I873" s="939"/>
      <c r="J873" s="936"/>
      <c r="FY873" s="936"/>
    </row>
    <row r="874" spans="1:181" s="99" customFormat="1">
      <c r="A874" s="192"/>
      <c r="B874" s="953"/>
      <c r="C874" s="953"/>
      <c r="E874" s="1023"/>
      <c r="F874" s="69"/>
      <c r="G874" s="69"/>
      <c r="H874" s="955"/>
      <c r="I874" s="939"/>
      <c r="J874" s="940"/>
      <c r="BB874" s="69"/>
      <c r="FY874" s="192"/>
    </row>
    <row r="875" spans="1:181" s="99" customFormat="1">
      <c r="A875" s="192"/>
      <c r="B875" s="953"/>
      <c r="C875" s="953"/>
      <c r="E875" s="1023"/>
      <c r="F875" s="69"/>
      <c r="G875" s="69"/>
      <c r="H875" s="955"/>
      <c r="I875" s="939"/>
      <c r="J875" s="940"/>
      <c r="BB875" s="69"/>
      <c r="FY875" s="192"/>
    </row>
    <row r="876" spans="1:181" s="99" customFormat="1">
      <c r="A876" s="192"/>
      <c r="B876" s="953"/>
      <c r="C876" s="953"/>
      <c r="E876" s="1023"/>
      <c r="F876" s="69"/>
      <c r="G876" s="69"/>
      <c r="H876" s="955"/>
      <c r="I876" s="939"/>
      <c r="J876" s="940"/>
      <c r="BB876" s="69"/>
      <c r="FY876" s="192"/>
    </row>
    <row r="877" spans="1:181" s="99" customFormat="1">
      <c r="A877" s="192"/>
      <c r="B877" s="953"/>
      <c r="C877" s="953"/>
      <c r="E877" s="1023"/>
      <c r="F877" s="69"/>
      <c r="G877" s="69"/>
      <c r="H877" s="955"/>
      <c r="I877" s="939"/>
      <c r="J877" s="940"/>
      <c r="BB877" s="69"/>
      <c r="FY877" s="192"/>
    </row>
    <row r="878" spans="1:181" s="99" customFormat="1">
      <c r="A878" s="192"/>
      <c r="B878" s="953"/>
      <c r="C878" s="953"/>
      <c r="E878" s="1023"/>
      <c r="F878" s="69"/>
      <c r="G878" s="69"/>
      <c r="H878" s="955"/>
      <c r="I878" s="939"/>
      <c r="J878" s="940"/>
      <c r="BB878" s="69"/>
      <c r="FY878" s="192"/>
    </row>
    <row r="879" spans="1:181" s="99" customFormat="1">
      <c r="A879" s="192"/>
      <c r="B879" s="953"/>
      <c r="C879" s="953"/>
      <c r="E879" s="1023"/>
      <c r="F879" s="69"/>
      <c r="G879" s="69"/>
      <c r="H879" s="955"/>
      <c r="I879" s="939"/>
      <c r="J879" s="940"/>
      <c r="BB879" s="69"/>
      <c r="FY879" s="192"/>
    </row>
    <row r="880" spans="1:181" s="99" customFormat="1">
      <c r="A880" s="192"/>
      <c r="B880" s="953"/>
      <c r="C880" s="953"/>
      <c r="E880" s="1023"/>
      <c r="F880" s="69"/>
      <c r="G880" s="69"/>
      <c r="H880" s="955"/>
      <c r="I880" s="939"/>
      <c r="J880" s="940"/>
      <c r="BB880" s="69"/>
      <c r="FY880" s="192"/>
    </row>
    <row r="881" spans="1:181" s="99" customFormat="1">
      <c r="A881" s="192"/>
      <c r="B881" s="953"/>
      <c r="C881" s="953"/>
      <c r="E881" s="1023"/>
      <c r="F881" s="69"/>
      <c r="G881" s="69"/>
      <c r="H881" s="955"/>
      <c r="I881" s="939"/>
      <c r="J881" s="940"/>
      <c r="BB881" s="69"/>
      <c r="FY881" s="192"/>
    </row>
    <row r="882" spans="1:181" s="99" customFormat="1">
      <c r="A882" s="192"/>
      <c r="B882" s="953"/>
      <c r="C882" s="953"/>
      <c r="E882" s="1023"/>
      <c r="F882" s="69"/>
      <c r="G882" s="69"/>
      <c r="H882" s="955"/>
      <c r="I882" s="939"/>
      <c r="J882" s="940"/>
      <c r="BB882" s="69"/>
      <c r="FY882" s="192"/>
    </row>
    <row r="883" spans="1:181" s="99" customFormat="1">
      <c r="A883" s="192"/>
      <c r="B883" s="953"/>
      <c r="C883" s="953"/>
      <c r="E883" s="1023"/>
      <c r="F883" s="69"/>
      <c r="G883" s="69"/>
      <c r="H883" s="955"/>
      <c r="I883" s="939"/>
      <c r="J883" s="940"/>
      <c r="BB883" s="69"/>
      <c r="FY883" s="192"/>
    </row>
    <row r="884" spans="1:181" s="99" customFormat="1">
      <c r="A884" s="192"/>
      <c r="B884" s="953"/>
      <c r="C884" s="953"/>
      <c r="E884" s="1023"/>
      <c r="F884" s="69"/>
      <c r="G884" s="69"/>
      <c r="H884" s="955"/>
      <c r="I884" s="939"/>
      <c r="J884" s="940"/>
      <c r="BB884" s="69"/>
      <c r="FY884" s="192"/>
    </row>
    <row r="885" spans="1:181" s="99" customFormat="1">
      <c r="A885" s="192"/>
      <c r="B885" s="953"/>
      <c r="C885" s="953"/>
      <c r="E885" s="1023"/>
      <c r="F885" s="69"/>
      <c r="G885" s="69"/>
      <c r="H885" s="955"/>
      <c r="I885" s="939"/>
      <c r="J885" s="940"/>
      <c r="BB885" s="69"/>
      <c r="FY885" s="192"/>
    </row>
    <row r="886" spans="1:181" s="99" customFormat="1">
      <c r="A886" s="192"/>
      <c r="E886" s="1023"/>
      <c r="F886" s="69"/>
      <c r="G886" s="69"/>
      <c r="H886" s="1024"/>
      <c r="I886" s="939"/>
      <c r="J886" s="940"/>
      <c r="BB886" s="69"/>
      <c r="FY886" s="192"/>
    </row>
    <row r="887" spans="1:181" s="1060" customFormat="1">
      <c r="A887" s="1058" t="s">
        <v>19</v>
      </c>
      <c r="B887" s="1060" t="s">
        <v>3480</v>
      </c>
      <c r="E887" s="1061">
        <f>SUM(E783:E886)</f>
        <v>0</v>
      </c>
      <c r="F887" s="253"/>
      <c r="G887" s="253"/>
      <c r="H887" s="1062"/>
      <c r="I887" s="1063"/>
      <c r="J887" s="1064"/>
      <c r="BB887" s="253"/>
      <c r="FY887" s="1058"/>
    </row>
    <row r="888" spans="1:181" s="99" customFormat="1">
      <c r="A888" s="192"/>
      <c r="E888" s="1023"/>
      <c r="F888" s="69"/>
      <c r="G888" s="69"/>
      <c r="H888" s="1024"/>
      <c r="I888" s="939"/>
      <c r="J888" s="940"/>
      <c r="BB888" s="69"/>
      <c r="FY888" s="192"/>
    </row>
    <row r="889" spans="1:181" s="99" customFormat="1">
      <c r="A889" s="192"/>
      <c r="E889" s="1023"/>
      <c r="F889" s="69"/>
      <c r="G889" s="69"/>
      <c r="H889" s="1024"/>
      <c r="I889" s="939"/>
      <c r="J889" s="940"/>
      <c r="BB889" s="69"/>
      <c r="FY889" s="192"/>
    </row>
    <row r="890" spans="1:181" s="99" customFormat="1">
      <c r="A890" s="192"/>
      <c r="B890" s="953"/>
      <c r="E890" s="1023"/>
      <c r="F890" s="69"/>
      <c r="G890" s="69"/>
      <c r="H890" s="1024"/>
      <c r="I890" s="939"/>
      <c r="J890" s="940"/>
      <c r="BB890" s="69"/>
      <c r="FY890" s="192"/>
    </row>
    <row r="891" spans="1:181" s="99" customFormat="1">
      <c r="A891" s="192"/>
      <c r="B891" s="953"/>
      <c r="E891" s="1023"/>
      <c r="F891" s="69"/>
      <c r="G891" s="69"/>
      <c r="H891" s="1024"/>
      <c r="I891" s="939"/>
      <c r="J891" s="940"/>
      <c r="BB891" s="69"/>
      <c r="FY891" s="192"/>
    </row>
    <row r="892" spans="1:181" s="99" customFormat="1">
      <c r="A892" s="192"/>
      <c r="B892" s="953"/>
      <c r="E892" s="1023"/>
      <c r="F892" s="69"/>
      <c r="G892" s="69"/>
      <c r="H892" s="1024"/>
      <c r="I892" s="939"/>
      <c r="J892" s="940"/>
      <c r="BB892" s="69"/>
      <c r="FY892" s="192"/>
    </row>
    <row r="893" spans="1:181" s="99" customFormat="1">
      <c r="A893" s="192"/>
      <c r="E893" s="1023"/>
      <c r="F893" s="69"/>
      <c r="G893" s="69"/>
      <c r="H893" s="1024"/>
      <c r="I893" s="939"/>
      <c r="J893" s="940"/>
      <c r="BB893" s="69"/>
      <c r="FY893" s="192"/>
    </row>
    <row r="894" spans="1:181" s="99" customFormat="1">
      <c r="A894" s="192"/>
      <c r="E894" s="1023"/>
      <c r="F894" s="69"/>
      <c r="G894" s="69"/>
      <c r="H894" s="1024"/>
      <c r="I894" s="939"/>
      <c r="J894" s="940"/>
      <c r="BB894" s="69"/>
      <c r="FY894" s="192"/>
    </row>
    <row r="895" spans="1:181" s="99" customFormat="1">
      <c r="A895" s="192"/>
      <c r="E895" s="1023"/>
      <c r="F895" s="69"/>
      <c r="G895" s="69"/>
      <c r="H895" s="1024"/>
      <c r="I895" s="939"/>
      <c r="J895" s="940"/>
      <c r="BB895" s="69"/>
      <c r="FY895" s="192"/>
    </row>
    <row r="896" spans="1:181" s="99" customFormat="1">
      <c r="A896" s="192"/>
      <c r="B896" s="953"/>
      <c r="E896" s="1023"/>
      <c r="F896" s="69"/>
      <c r="G896" s="69"/>
      <c r="H896" s="1024"/>
      <c r="I896" s="939"/>
      <c r="J896" s="940"/>
      <c r="BB896" s="69"/>
      <c r="FY896" s="192"/>
    </row>
    <row r="897" spans="1:181" s="99" customFormat="1">
      <c r="A897" s="192"/>
      <c r="B897" s="953"/>
      <c r="E897" s="1023"/>
      <c r="F897" s="69"/>
      <c r="G897" s="69"/>
      <c r="H897" s="1024"/>
      <c r="I897" s="939"/>
      <c r="J897" s="940"/>
      <c r="BB897" s="69"/>
      <c r="FY897" s="192"/>
    </row>
    <row r="898" spans="1:181" s="99" customFormat="1">
      <c r="A898" s="192"/>
      <c r="B898" s="953"/>
      <c r="E898" s="1023"/>
      <c r="F898" s="69"/>
      <c r="G898" s="69"/>
      <c r="H898" s="1024"/>
      <c r="I898" s="939"/>
      <c r="J898" s="940"/>
      <c r="BB898" s="69"/>
      <c r="FY898" s="192"/>
    </row>
    <row r="899" spans="1:181" s="99" customFormat="1">
      <c r="A899" s="192"/>
      <c r="B899" s="953"/>
      <c r="E899" s="1023"/>
      <c r="F899" s="69"/>
      <c r="G899" s="69"/>
      <c r="H899" s="1024"/>
      <c r="I899" s="939"/>
      <c r="J899" s="940"/>
      <c r="BB899" s="69"/>
      <c r="FY899" s="192"/>
    </row>
    <row r="900" spans="1:181" s="99" customFormat="1">
      <c r="A900" s="192"/>
      <c r="B900" s="953"/>
      <c r="E900" s="1023"/>
      <c r="F900" s="69"/>
      <c r="G900" s="69"/>
      <c r="H900" s="1024"/>
      <c r="I900" s="939"/>
      <c r="J900" s="940"/>
      <c r="BB900" s="69"/>
      <c r="FY900" s="192"/>
    </row>
    <row r="901" spans="1:181" s="99" customFormat="1">
      <c r="A901" s="192"/>
      <c r="B901" s="953"/>
      <c r="E901" s="1023"/>
      <c r="F901" s="69"/>
      <c r="G901" s="69"/>
      <c r="H901" s="1024"/>
      <c r="I901" s="939"/>
      <c r="J901" s="940"/>
      <c r="BB901" s="69"/>
      <c r="FY901" s="192"/>
    </row>
    <row r="902" spans="1:181" s="99" customFormat="1">
      <c r="A902" s="192"/>
      <c r="B902" s="953"/>
      <c r="E902" s="1023"/>
      <c r="F902" s="69"/>
      <c r="G902" s="69"/>
      <c r="H902" s="1024"/>
      <c r="I902" s="939"/>
      <c r="J902" s="940"/>
      <c r="BB902" s="69"/>
      <c r="FY902" s="192"/>
    </row>
    <row r="903" spans="1:181" s="99" customFormat="1">
      <c r="A903" s="192"/>
      <c r="B903" s="953"/>
      <c r="E903" s="1023"/>
      <c r="F903" s="69"/>
      <c r="G903" s="69"/>
      <c r="H903" s="1024"/>
      <c r="I903" s="939"/>
      <c r="J903" s="940"/>
      <c r="BB903" s="69"/>
      <c r="FY903" s="192"/>
    </row>
    <row r="904" spans="1:181" s="99" customFormat="1">
      <c r="A904" s="192"/>
      <c r="E904" s="1023"/>
      <c r="F904" s="69"/>
      <c r="G904" s="69"/>
      <c r="H904" s="1024"/>
      <c r="I904" s="939"/>
      <c r="J904" s="940"/>
      <c r="BB904" s="69"/>
      <c r="FY904" s="192"/>
    </row>
    <row r="905" spans="1:181" s="99" customFormat="1">
      <c r="A905" s="192"/>
      <c r="E905" s="1023"/>
      <c r="F905" s="69"/>
      <c r="G905" s="69"/>
      <c r="H905" s="1024"/>
      <c r="I905" s="939"/>
      <c r="J905" s="940"/>
      <c r="BB905" s="69"/>
      <c r="FY905" s="192"/>
    </row>
    <row r="906" spans="1:181" s="99" customFormat="1">
      <c r="A906" s="192"/>
      <c r="E906" s="1023"/>
      <c r="F906" s="69"/>
      <c r="G906" s="69"/>
      <c r="H906" s="1024"/>
      <c r="I906" s="939"/>
      <c r="J906" s="940"/>
      <c r="BB906" s="69"/>
      <c r="FY906" s="192"/>
    </row>
    <row r="907" spans="1:181" s="99" customFormat="1">
      <c r="A907" s="192"/>
      <c r="B907" s="953"/>
      <c r="E907" s="1023"/>
      <c r="F907" s="69"/>
      <c r="G907" s="69"/>
      <c r="H907" s="1024"/>
      <c r="I907" s="939"/>
      <c r="J907" s="940"/>
      <c r="BB907" s="69"/>
      <c r="FY907" s="192"/>
    </row>
    <row r="908" spans="1:181" s="99" customFormat="1">
      <c r="A908" s="192"/>
      <c r="B908" s="953"/>
      <c r="E908" s="1023"/>
      <c r="F908" s="69"/>
      <c r="G908" s="69"/>
      <c r="H908" s="1024"/>
      <c r="I908" s="939"/>
      <c r="J908" s="940"/>
      <c r="BB908" s="69"/>
      <c r="FY908" s="192"/>
    </row>
    <row r="909" spans="1:181" s="99" customFormat="1">
      <c r="A909" s="192"/>
      <c r="B909" s="953"/>
      <c r="E909" s="1023"/>
      <c r="F909" s="69"/>
      <c r="G909" s="69"/>
      <c r="H909" s="1024"/>
      <c r="I909" s="939"/>
      <c r="J909" s="940"/>
      <c r="BB909" s="69"/>
      <c r="FY909" s="192"/>
    </row>
    <row r="910" spans="1:181" s="99" customFormat="1">
      <c r="A910" s="192"/>
      <c r="B910" s="953"/>
      <c r="E910" s="1023"/>
      <c r="F910" s="69"/>
      <c r="G910" s="69"/>
      <c r="H910" s="1024"/>
      <c r="I910" s="939"/>
      <c r="J910" s="940"/>
      <c r="BB910" s="69"/>
      <c r="FY910" s="192"/>
    </row>
    <row r="911" spans="1:181" s="99" customFormat="1">
      <c r="A911" s="192"/>
      <c r="B911" s="953"/>
      <c r="E911" s="1023"/>
      <c r="F911" s="69"/>
      <c r="G911" s="69"/>
      <c r="H911" s="1024"/>
      <c r="I911" s="939"/>
      <c r="J911" s="940"/>
      <c r="BB911" s="69"/>
      <c r="FY911" s="192"/>
    </row>
    <row r="912" spans="1:181" s="99" customFormat="1">
      <c r="A912" s="192"/>
      <c r="B912" s="953"/>
      <c r="E912" s="1023"/>
      <c r="F912" s="69"/>
      <c r="G912" s="69"/>
      <c r="H912" s="1024"/>
      <c r="I912" s="939"/>
      <c r="J912" s="940"/>
      <c r="BB912" s="69"/>
      <c r="FY912" s="192"/>
    </row>
    <row r="913" spans="1:181" s="99" customFormat="1">
      <c r="A913" s="192"/>
      <c r="E913" s="1023"/>
      <c r="F913" s="69"/>
      <c r="G913" s="69"/>
      <c r="H913" s="1024"/>
      <c r="I913" s="939"/>
      <c r="J913" s="940"/>
      <c r="BB913" s="69"/>
      <c r="FY913" s="192"/>
    </row>
    <row r="914" spans="1:181" s="99" customFormat="1">
      <c r="A914" s="192"/>
      <c r="B914" s="953"/>
      <c r="E914" s="1023"/>
      <c r="F914" s="69"/>
      <c r="G914" s="69"/>
      <c r="H914" s="1024"/>
      <c r="I914" s="939"/>
      <c r="J914" s="940"/>
      <c r="BB914" s="69"/>
      <c r="FY914" s="192"/>
    </row>
    <row r="915" spans="1:181" s="99" customFormat="1">
      <c r="A915" s="192"/>
      <c r="B915" s="953"/>
      <c r="E915" s="1023"/>
      <c r="F915" s="69"/>
      <c r="G915" s="69"/>
      <c r="H915" s="1024"/>
      <c r="I915" s="939"/>
      <c r="J915" s="940"/>
      <c r="BB915" s="69"/>
      <c r="FY915" s="192"/>
    </row>
    <row r="916" spans="1:181" s="99" customFormat="1">
      <c r="A916" s="192"/>
      <c r="B916" s="953"/>
      <c r="E916" s="1023"/>
      <c r="F916" s="69"/>
      <c r="G916" s="69"/>
      <c r="H916" s="1024"/>
      <c r="I916" s="939"/>
      <c r="J916" s="940"/>
      <c r="BB916" s="69"/>
      <c r="FY916" s="192"/>
    </row>
    <row r="917" spans="1:181" s="99" customFormat="1">
      <c r="A917" s="192"/>
      <c r="B917" s="953"/>
      <c r="E917" s="1023"/>
      <c r="F917" s="69"/>
      <c r="G917" s="69"/>
      <c r="H917" s="1024"/>
      <c r="I917" s="939"/>
      <c r="J917" s="940"/>
      <c r="BB917" s="69"/>
      <c r="FY917" s="192"/>
    </row>
    <row r="918" spans="1:181" s="99" customFormat="1">
      <c r="A918" s="192"/>
      <c r="B918" s="953"/>
      <c r="E918" s="1023"/>
      <c r="F918" s="69"/>
      <c r="G918" s="69"/>
      <c r="H918" s="1024"/>
      <c r="I918" s="939"/>
      <c r="J918" s="940"/>
      <c r="BB918" s="69"/>
      <c r="FY918" s="192"/>
    </row>
    <row r="919" spans="1:181" s="99" customFormat="1">
      <c r="A919" s="192"/>
      <c r="B919" s="953"/>
      <c r="E919" s="1023"/>
      <c r="F919" s="69"/>
      <c r="G919" s="69"/>
      <c r="H919" s="1024"/>
      <c r="I919" s="939"/>
      <c r="J919" s="940"/>
      <c r="BB919" s="69"/>
      <c r="FY919" s="192"/>
    </row>
    <row r="920" spans="1:181" s="99" customFormat="1">
      <c r="A920" s="192"/>
      <c r="B920" s="953"/>
      <c r="E920" s="1023"/>
      <c r="F920" s="69"/>
      <c r="G920" s="69"/>
      <c r="H920" s="1024"/>
      <c r="I920" s="939"/>
      <c r="J920" s="940"/>
      <c r="BB920" s="69"/>
      <c r="FY920" s="192"/>
    </row>
    <row r="921" spans="1:181" s="99" customFormat="1">
      <c r="A921" s="192"/>
      <c r="B921" s="953"/>
      <c r="E921" s="1023"/>
      <c r="F921" s="69"/>
      <c r="G921" s="69"/>
      <c r="H921" s="1024"/>
      <c r="I921" s="939"/>
      <c r="J921" s="940"/>
      <c r="BB921" s="69"/>
      <c r="FY921" s="192"/>
    </row>
    <row r="922" spans="1:181" s="99" customFormat="1">
      <c r="A922" s="192"/>
      <c r="B922" s="953"/>
      <c r="E922" s="1023"/>
      <c r="F922" s="69"/>
      <c r="G922" s="69"/>
      <c r="H922" s="1024"/>
      <c r="I922" s="939"/>
      <c r="J922" s="940"/>
      <c r="BB922" s="69"/>
      <c r="FY922" s="192"/>
    </row>
    <row r="923" spans="1:181" s="99" customFormat="1">
      <c r="A923" s="192"/>
      <c r="B923" s="953"/>
      <c r="E923" s="1023"/>
      <c r="F923" s="69"/>
      <c r="G923" s="69"/>
      <c r="H923" s="1024"/>
      <c r="I923" s="939"/>
      <c r="J923" s="940"/>
      <c r="BB923" s="69"/>
      <c r="FY923" s="192"/>
    </row>
    <row r="924" spans="1:181" s="99" customFormat="1">
      <c r="A924" s="192"/>
      <c r="B924" s="953"/>
      <c r="E924" s="1023"/>
      <c r="F924" s="69"/>
      <c r="G924" s="69"/>
      <c r="H924" s="1024"/>
      <c r="I924" s="939"/>
      <c r="J924" s="940"/>
      <c r="BB924" s="69"/>
      <c r="FY924" s="192"/>
    </row>
    <row r="925" spans="1:181" s="99" customFormat="1">
      <c r="A925" s="192"/>
      <c r="B925" s="953"/>
      <c r="E925" s="1023"/>
      <c r="F925" s="69"/>
      <c r="G925" s="69"/>
      <c r="H925" s="1024"/>
      <c r="I925" s="939"/>
      <c r="J925" s="940"/>
      <c r="BB925" s="69"/>
      <c r="FY925" s="192"/>
    </row>
    <row r="926" spans="1:181" s="99" customFormat="1">
      <c r="A926" s="192"/>
      <c r="B926" s="953"/>
      <c r="E926" s="1023"/>
      <c r="F926" s="69"/>
      <c r="G926" s="69"/>
      <c r="H926" s="1024"/>
      <c r="I926" s="939"/>
      <c r="J926" s="940"/>
      <c r="BB926" s="69"/>
      <c r="FY926" s="192"/>
    </row>
    <row r="927" spans="1:181" s="99" customFormat="1">
      <c r="A927" s="192"/>
      <c r="E927" s="1023"/>
      <c r="F927" s="69"/>
      <c r="G927" s="69"/>
      <c r="H927" s="1024"/>
      <c r="I927" s="939"/>
      <c r="J927" s="940"/>
      <c r="BB927" s="69"/>
      <c r="FY927" s="192"/>
    </row>
    <row r="928" spans="1:181" s="99" customFormat="1">
      <c r="A928" s="192"/>
      <c r="B928" s="953"/>
      <c r="E928" s="1023"/>
      <c r="F928" s="69"/>
      <c r="G928" s="69"/>
      <c r="H928" s="1024"/>
      <c r="I928" s="939"/>
      <c r="J928" s="940"/>
      <c r="BB928" s="69"/>
      <c r="FY928" s="192"/>
    </row>
    <row r="929" spans="1:181" s="99" customFormat="1">
      <c r="A929" s="192"/>
      <c r="B929" s="953"/>
      <c r="E929" s="1023"/>
      <c r="F929" s="69"/>
      <c r="G929" s="69"/>
      <c r="H929" s="1024"/>
      <c r="I929" s="939"/>
      <c r="J929" s="940"/>
      <c r="BB929" s="69"/>
      <c r="FY929" s="192"/>
    </row>
    <row r="930" spans="1:181" s="99" customFormat="1">
      <c r="A930" s="192"/>
      <c r="E930" s="1023"/>
      <c r="F930" s="69"/>
      <c r="G930" s="69"/>
      <c r="H930" s="1024"/>
      <c r="I930" s="939"/>
      <c r="J930" s="940"/>
      <c r="BB930" s="69"/>
      <c r="FY930" s="192"/>
    </row>
    <row r="931" spans="1:181" s="99" customFormat="1">
      <c r="A931" s="192"/>
      <c r="E931" s="1023"/>
      <c r="F931" s="69"/>
      <c r="G931" s="69"/>
      <c r="H931" s="1024"/>
      <c r="I931" s="939"/>
      <c r="J931" s="940"/>
      <c r="BB931" s="69"/>
      <c r="FY931" s="192"/>
    </row>
    <row r="932" spans="1:181" s="99" customFormat="1">
      <c r="A932" s="192"/>
      <c r="B932" s="953"/>
      <c r="E932" s="1023"/>
      <c r="F932" s="69"/>
      <c r="G932" s="69"/>
      <c r="H932" s="1024"/>
      <c r="I932" s="939"/>
      <c r="J932" s="940"/>
      <c r="BB932" s="69"/>
      <c r="FY932" s="192"/>
    </row>
    <row r="933" spans="1:181" s="99" customFormat="1">
      <c r="A933" s="192"/>
      <c r="B933" s="953"/>
      <c r="E933" s="1023"/>
      <c r="F933" s="69"/>
      <c r="G933" s="69"/>
      <c r="H933" s="1024"/>
      <c r="I933" s="939"/>
      <c r="J933" s="940"/>
      <c r="BB933" s="69"/>
      <c r="FY933" s="192"/>
    </row>
    <row r="934" spans="1:181" s="99" customFormat="1">
      <c r="A934" s="192"/>
      <c r="B934" s="953"/>
      <c r="E934" s="1023"/>
      <c r="F934" s="69"/>
      <c r="G934" s="69"/>
      <c r="H934" s="1024"/>
      <c r="I934" s="939"/>
      <c r="J934" s="940"/>
      <c r="BB934" s="69"/>
      <c r="FY934" s="192"/>
    </row>
    <row r="935" spans="1:181" s="99" customFormat="1">
      <c r="A935" s="192"/>
      <c r="B935" s="953"/>
      <c r="E935" s="1023"/>
      <c r="F935" s="69"/>
      <c r="G935" s="69"/>
      <c r="H935" s="1024"/>
      <c r="I935" s="939"/>
      <c r="J935" s="940"/>
      <c r="BB935" s="69"/>
      <c r="FY935" s="192"/>
    </row>
    <row r="936" spans="1:181" s="99" customFormat="1">
      <c r="A936" s="192"/>
      <c r="B936" s="953"/>
      <c r="E936" s="1023"/>
      <c r="F936" s="69"/>
      <c r="G936" s="69"/>
      <c r="H936" s="1024"/>
      <c r="I936" s="939"/>
      <c r="J936" s="940"/>
      <c r="BB936" s="69"/>
      <c r="FY936" s="192"/>
    </row>
    <row r="937" spans="1:181" s="99" customFormat="1">
      <c r="A937" s="192"/>
      <c r="B937" s="953"/>
      <c r="E937" s="1023"/>
      <c r="F937" s="69"/>
      <c r="G937" s="69"/>
      <c r="H937" s="1024"/>
      <c r="I937" s="939"/>
      <c r="J937" s="940"/>
      <c r="BB937" s="69"/>
      <c r="FY937" s="192"/>
    </row>
    <row r="938" spans="1:181" s="99" customFormat="1">
      <c r="A938" s="192"/>
      <c r="B938" s="953"/>
      <c r="E938" s="1023"/>
      <c r="F938" s="69"/>
      <c r="G938" s="69"/>
      <c r="H938" s="1024"/>
      <c r="I938" s="939"/>
      <c r="J938" s="940"/>
      <c r="BB938" s="69"/>
      <c r="FY938" s="192"/>
    </row>
    <row r="939" spans="1:181" s="99" customFormat="1">
      <c r="A939" s="192"/>
      <c r="B939" s="953"/>
      <c r="E939" s="1023"/>
      <c r="F939" s="69"/>
      <c r="G939" s="69"/>
      <c r="H939" s="1024"/>
      <c r="I939" s="939"/>
      <c r="J939" s="940"/>
      <c r="BB939" s="69"/>
      <c r="FY939" s="192"/>
    </row>
    <row r="940" spans="1:181" s="99" customFormat="1">
      <c r="A940" s="192"/>
      <c r="E940" s="1023"/>
      <c r="F940" s="69"/>
      <c r="G940" s="69"/>
      <c r="H940" s="1024"/>
      <c r="I940" s="939"/>
      <c r="J940" s="940"/>
      <c r="BB940" s="69"/>
      <c r="FY940" s="192"/>
    </row>
    <row r="941" spans="1:181" s="99" customFormat="1">
      <c r="A941" s="192"/>
      <c r="B941" s="953"/>
      <c r="C941" s="953"/>
      <c r="E941" s="1023"/>
      <c r="F941" s="69"/>
      <c r="G941" s="69"/>
      <c r="H941" s="1024"/>
      <c r="I941" s="939"/>
      <c r="J941" s="940"/>
      <c r="BB941" s="69"/>
      <c r="FY941" s="192"/>
    </row>
    <row r="942" spans="1:181" s="99" customFormat="1">
      <c r="A942" s="192"/>
      <c r="B942" s="953"/>
      <c r="C942" s="953"/>
      <c r="E942" s="1023"/>
      <c r="F942" s="69"/>
      <c r="G942" s="69"/>
      <c r="H942" s="1024"/>
      <c r="I942" s="939"/>
      <c r="J942" s="940"/>
      <c r="BB942" s="69"/>
      <c r="FY942" s="192"/>
    </row>
    <row r="943" spans="1:181" s="99" customFormat="1">
      <c r="A943" s="192"/>
      <c r="B943" s="953"/>
      <c r="E943" s="1023"/>
      <c r="F943" s="69"/>
      <c r="G943" s="69"/>
      <c r="H943" s="1024"/>
      <c r="I943" s="939"/>
      <c r="J943" s="940"/>
      <c r="BB943" s="69"/>
      <c r="FY943" s="192"/>
    </row>
    <row r="944" spans="1:181" s="99" customFormat="1">
      <c r="A944" s="192"/>
      <c r="B944" s="953"/>
      <c r="E944" s="1023"/>
      <c r="F944" s="69"/>
      <c r="G944" s="69"/>
      <c r="H944" s="1024"/>
      <c r="I944" s="939"/>
      <c r="J944" s="940"/>
      <c r="BB944" s="69"/>
      <c r="FY944" s="192"/>
    </row>
    <row r="945" spans="1:181" s="99" customFormat="1">
      <c r="A945" s="192"/>
      <c r="B945" s="953"/>
      <c r="E945" s="1023"/>
      <c r="F945" s="69"/>
      <c r="G945" s="69"/>
      <c r="H945" s="1024"/>
      <c r="I945" s="939"/>
      <c r="J945" s="940"/>
      <c r="BB945" s="69"/>
      <c r="FY945" s="192"/>
    </row>
    <row r="946" spans="1:181" s="99" customFormat="1">
      <c r="A946" s="192"/>
      <c r="B946" s="953"/>
      <c r="E946" s="1023"/>
      <c r="F946" s="69"/>
      <c r="G946" s="69"/>
      <c r="H946" s="1024"/>
      <c r="I946" s="939"/>
      <c r="J946" s="940"/>
      <c r="BB946" s="69"/>
      <c r="FY946" s="192"/>
    </row>
    <row r="947" spans="1:181" s="99" customFormat="1">
      <c r="A947" s="192"/>
      <c r="B947" s="953"/>
      <c r="E947" s="1023"/>
      <c r="F947" s="69"/>
      <c r="G947" s="69"/>
      <c r="H947" s="1024"/>
      <c r="I947" s="939"/>
      <c r="J947" s="940"/>
      <c r="BB947" s="69"/>
      <c r="FY947" s="192"/>
    </row>
    <row r="948" spans="1:181" s="99" customFormat="1">
      <c r="A948" s="192"/>
      <c r="B948" s="953"/>
      <c r="E948" s="1023"/>
      <c r="F948" s="69"/>
      <c r="G948" s="69"/>
      <c r="H948" s="1024"/>
      <c r="I948" s="939"/>
      <c r="J948" s="940"/>
      <c r="BB948" s="69"/>
      <c r="FY948" s="192"/>
    </row>
    <row r="949" spans="1:181" s="99" customFormat="1">
      <c r="A949" s="192"/>
      <c r="B949" s="953"/>
      <c r="E949" s="1023"/>
      <c r="F949" s="69"/>
      <c r="G949" s="69"/>
      <c r="H949" s="1024"/>
      <c r="I949" s="939"/>
      <c r="J949" s="940"/>
      <c r="BB949" s="69"/>
      <c r="FY949" s="192"/>
    </row>
    <row r="950" spans="1:181" s="99" customFormat="1">
      <c r="A950" s="192"/>
      <c r="B950" s="953"/>
      <c r="E950" s="1023"/>
      <c r="F950" s="69"/>
      <c r="G950" s="69"/>
      <c r="H950" s="1024"/>
      <c r="I950" s="939"/>
      <c r="J950" s="940"/>
      <c r="BB950" s="69"/>
      <c r="FY950" s="192"/>
    </row>
    <row r="951" spans="1:181" s="99" customFormat="1">
      <c r="A951" s="192"/>
      <c r="B951" s="953"/>
      <c r="E951" s="1023"/>
      <c r="F951" s="69"/>
      <c r="G951" s="69"/>
      <c r="H951" s="1024"/>
      <c r="I951" s="939"/>
      <c r="J951" s="940"/>
      <c r="BB951" s="69"/>
      <c r="FY951" s="192"/>
    </row>
    <row r="952" spans="1:181" s="99" customFormat="1">
      <c r="A952" s="192"/>
      <c r="B952" s="953"/>
      <c r="E952" s="1023"/>
      <c r="F952" s="69"/>
      <c r="G952" s="69"/>
      <c r="H952" s="1024"/>
      <c r="I952" s="939"/>
      <c r="J952" s="940"/>
      <c r="BB952" s="69"/>
      <c r="FY952" s="192"/>
    </row>
    <row r="953" spans="1:181" s="99" customFormat="1">
      <c r="A953" s="192"/>
      <c r="B953" s="953"/>
      <c r="E953" s="1023"/>
      <c r="F953" s="69"/>
      <c r="G953" s="69"/>
      <c r="H953" s="1024"/>
      <c r="I953" s="939"/>
      <c r="J953" s="940"/>
      <c r="BB953" s="69"/>
      <c r="FY953" s="192"/>
    </row>
    <row r="954" spans="1:181" s="99" customFormat="1">
      <c r="A954" s="192"/>
      <c r="B954" s="953"/>
      <c r="E954" s="1023"/>
      <c r="F954" s="69"/>
      <c r="G954" s="69"/>
      <c r="H954" s="1024"/>
      <c r="I954" s="939"/>
      <c r="J954" s="940"/>
      <c r="BB954" s="69"/>
      <c r="FY954" s="192"/>
    </row>
    <row r="955" spans="1:181" s="99" customFormat="1">
      <c r="A955" s="192"/>
      <c r="B955" s="953"/>
      <c r="E955" s="1023"/>
      <c r="F955" s="69"/>
      <c r="G955" s="69"/>
      <c r="H955" s="1024"/>
      <c r="I955" s="939"/>
      <c r="J955" s="940"/>
      <c r="BB955" s="69"/>
      <c r="FY955" s="192"/>
    </row>
    <row r="956" spans="1:181" s="99" customFormat="1">
      <c r="A956" s="192"/>
      <c r="B956" s="953"/>
      <c r="E956" s="1023"/>
      <c r="F956" s="69"/>
      <c r="G956" s="69"/>
      <c r="H956" s="1024"/>
      <c r="I956" s="939"/>
      <c r="J956" s="940"/>
      <c r="BB956" s="69"/>
      <c r="FY956" s="192"/>
    </row>
    <row r="957" spans="1:181" s="99" customFormat="1">
      <c r="A957" s="192"/>
      <c r="B957" s="953"/>
      <c r="E957" s="1023"/>
      <c r="F957" s="69"/>
      <c r="G957" s="69"/>
      <c r="H957" s="955"/>
      <c r="I957" s="939"/>
      <c r="J957" s="940"/>
      <c r="BB957" s="69"/>
      <c r="FY957" s="192"/>
    </row>
    <row r="958" spans="1:181" s="99" customFormat="1">
      <c r="A958" s="192"/>
      <c r="B958" s="953"/>
      <c r="C958" s="953"/>
      <c r="E958" s="1023"/>
      <c r="F958" s="69"/>
      <c r="G958" s="69"/>
      <c r="H958" s="955"/>
      <c r="I958" s="939"/>
      <c r="J958" s="940"/>
      <c r="BB958" s="69"/>
      <c r="FY958" s="192"/>
    </row>
    <row r="959" spans="1:181" s="99" customFormat="1">
      <c r="A959" s="192"/>
      <c r="B959" s="953"/>
      <c r="C959" s="953"/>
      <c r="E959" s="1023"/>
      <c r="F959" s="69"/>
      <c r="G959" s="69"/>
      <c r="H959" s="955"/>
      <c r="I959" s="939"/>
      <c r="J959" s="940"/>
      <c r="BB959" s="69"/>
      <c r="FY959" s="192"/>
    </row>
    <row r="960" spans="1:181" s="99" customFormat="1">
      <c r="A960" s="192"/>
      <c r="B960" s="953"/>
      <c r="C960" s="953"/>
      <c r="E960" s="1023"/>
      <c r="F960" s="69"/>
      <c r="G960" s="69"/>
      <c r="H960" s="955"/>
      <c r="I960" s="939"/>
      <c r="J960" s="940"/>
      <c r="BB960" s="69"/>
      <c r="FY960" s="192"/>
    </row>
    <row r="961" spans="1:181" s="99" customFormat="1">
      <c r="A961" s="192"/>
      <c r="B961" s="953"/>
      <c r="C961" s="953"/>
      <c r="E961" s="1023"/>
      <c r="F961" s="69"/>
      <c r="G961" s="69"/>
      <c r="H961" s="955"/>
      <c r="I961" s="939"/>
      <c r="J961" s="940"/>
      <c r="BB961" s="69"/>
      <c r="FY961" s="192"/>
    </row>
    <row r="962" spans="1:181" s="99" customFormat="1">
      <c r="A962" s="192"/>
      <c r="B962" s="953"/>
      <c r="C962" s="953"/>
      <c r="E962" s="1023"/>
      <c r="F962" s="69"/>
      <c r="G962" s="69"/>
      <c r="H962" s="955"/>
      <c r="I962" s="939"/>
      <c r="J962" s="940"/>
      <c r="BB962" s="69"/>
      <c r="FY962" s="192"/>
    </row>
    <row r="963" spans="1:181" s="99" customFormat="1">
      <c r="A963" s="192"/>
      <c r="B963" s="953"/>
      <c r="C963" s="953"/>
      <c r="E963" s="1023"/>
      <c r="F963" s="69"/>
      <c r="G963" s="69"/>
      <c r="H963" s="955"/>
      <c r="I963" s="939"/>
      <c r="J963" s="940"/>
      <c r="BB963" s="69"/>
      <c r="FY963" s="192"/>
    </row>
    <row r="964" spans="1:181" s="99" customFormat="1">
      <c r="A964" s="192"/>
      <c r="B964" s="953"/>
      <c r="C964" s="953"/>
      <c r="E964" s="1023"/>
      <c r="F964" s="69"/>
      <c r="G964" s="69"/>
      <c r="H964" s="955"/>
      <c r="I964" s="939"/>
      <c r="J964" s="940"/>
      <c r="BB964" s="69"/>
      <c r="FY964" s="192"/>
    </row>
    <row r="965" spans="1:181" s="99" customFormat="1">
      <c r="A965" s="192"/>
      <c r="B965" s="953"/>
      <c r="C965" s="953"/>
      <c r="E965" s="1023"/>
      <c r="F965" s="69"/>
      <c r="G965" s="69"/>
      <c r="H965" s="955"/>
      <c r="I965" s="939"/>
      <c r="J965" s="940"/>
      <c r="BB965" s="69"/>
      <c r="FY965" s="192"/>
    </row>
    <row r="966" spans="1:181" s="99" customFormat="1">
      <c r="A966" s="192"/>
      <c r="B966" s="953"/>
      <c r="C966" s="953"/>
      <c r="E966" s="1023"/>
      <c r="F966" s="69"/>
      <c r="G966" s="69"/>
      <c r="H966" s="955"/>
      <c r="I966" s="939"/>
      <c r="J966" s="940"/>
      <c r="BB966" s="69"/>
      <c r="FY966" s="192"/>
    </row>
    <row r="967" spans="1:181" s="99" customFormat="1">
      <c r="A967" s="192"/>
      <c r="B967" s="953"/>
      <c r="C967" s="953"/>
      <c r="E967" s="1023"/>
      <c r="F967" s="69"/>
      <c r="G967" s="69"/>
      <c r="H967" s="955"/>
      <c r="I967" s="939"/>
      <c r="J967" s="940"/>
      <c r="BB967" s="69"/>
      <c r="FY967" s="192"/>
    </row>
    <row r="968" spans="1:181" s="99" customFormat="1">
      <c r="A968" s="192"/>
      <c r="B968" s="953"/>
      <c r="C968" s="953"/>
      <c r="E968" s="1023"/>
      <c r="F968" s="69"/>
      <c r="G968" s="69"/>
      <c r="H968" s="955"/>
      <c r="I968" s="939"/>
      <c r="J968" s="940"/>
      <c r="BB968" s="69"/>
      <c r="FY968" s="192"/>
    </row>
    <row r="969" spans="1:181" s="99" customFormat="1">
      <c r="A969" s="192"/>
      <c r="B969" s="953"/>
      <c r="C969" s="953"/>
      <c r="E969" s="1023"/>
      <c r="F969" s="69"/>
      <c r="G969" s="69"/>
      <c r="H969" s="955"/>
      <c r="I969" s="939"/>
      <c r="J969" s="940"/>
      <c r="BB969" s="69"/>
      <c r="FY969" s="192"/>
    </row>
    <row r="970" spans="1:181" s="99" customFormat="1">
      <c r="A970" s="192"/>
      <c r="B970" s="953"/>
      <c r="C970" s="953"/>
      <c r="E970" s="1023"/>
      <c r="F970" s="69"/>
      <c r="G970" s="69"/>
      <c r="H970" s="955"/>
      <c r="I970" s="939"/>
      <c r="J970" s="940"/>
      <c r="BB970" s="69"/>
      <c r="FY970" s="192"/>
    </row>
    <row r="971" spans="1:181" s="99" customFormat="1">
      <c r="A971" s="192"/>
      <c r="B971" s="953"/>
      <c r="C971" s="953"/>
      <c r="E971" s="1023"/>
      <c r="F971" s="69"/>
      <c r="G971" s="69"/>
      <c r="H971" s="955"/>
      <c r="I971" s="939"/>
      <c r="J971" s="940"/>
      <c r="BB971" s="69"/>
      <c r="FY971" s="192"/>
    </row>
    <row r="972" spans="1:181" s="99" customFormat="1">
      <c r="A972" s="192"/>
      <c r="B972" s="953"/>
      <c r="C972" s="953"/>
      <c r="E972" s="1023"/>
      <c r="F972" s="69"/>
      <c r="G972" s="69"/>
      <c r="H972" s="955"/>
      <c r="I972" s="939"/>
      <c r="J972" s="940"/>
      <c r="BB972" s="69"/>
      <c r="FY972" s="192"/>
    </row>
    <row r="973" spans="1:181" s="99" customFormat="1">
      <c r="A973" s="192"/>
      <c r="B973" s="953"/>
      <c r="C973" s="953"/>
      <c r="E973" s="1023"/>
      <c r="F973" s="69"/>
      <c r="G973" s="69"/>
      <c r="H973" s="955"/>
      <c r="I973" s="939"/>
      <c r="J973" s="940"/>
      <c r="BB973" s="69"/>
      <c r="FY973" s="192"/>
    </row>
    <row r="974" spans="1:181" s="99" customFormat="1">
      <c r="A974" s="192"/>
      <c r="B974" s="953"/>
      <c r="C974" s="953"/>
      <c r="E974" s="1023"/>
      <c r="F974" s="69"/>
      <c r="G974" s="69"/>
      <c r="H974" s="955"/>
      <c r="I974" s="939"/>
      <c r="J974" s="940"/>
      <c r="BB974" s="69"/>
      <c r="FY974" s="192"/>
    </row>
    <row r="975" spans="1:181" s="99" customFormat="1">
      <c r="A975" s="192"/>
      <c r="B975" s="953"/>
      <c r="E975" s="1023"/>
      <c r="F975" s="69"/>
      <c r="G975" s="69"/>
      <c r="H975" s="1024"/>
      <c r="I975" s="939"/>
      <c r="J975" s="940"/>
      <c r="BB975" s="69"/>
      <c r="FY975" s="192"/>
    </row>
    <row r="976" spans="1:181" s="99" customFormat="1">
      <c r="A976" s="192"/>
      <c r="E976" s="1023"/>
      <c r="F976" s="69"/>
      <c r="G976" s="69"/>
      <c r="H976" s="1024"/>
      <c r="I976" s="939"/>
      <c r="J976" s="940"/>
      <c r="BB976" s="69"/>
      <c r="FY976" s="192"/>
    </row>
    <row r="977" spans="1:181" s="1060" customFormat="1">
      <c r="A977" s="1058" t="s">
        <v>19</v>
      </c>
      <c r="B977" s="1060" t="s">
        <v>3481</v>
      </c>
      <c r="E977" s="1061">
        <f>SUM(E889:E976)</f>
        <v>0</v>
      </c>
      <c r="F977" s="253"/>
      <c r="G977" s="253"/>
      <c r="H977" s="1062"/>
      <c r="I977" s="1063"/>
      <c r="J977" s="1064"/>
      <c r="BB977" s="253"/>
      <c r="FY977" s="1058"/>
    </row>
    <row r="978" spans="1:181" s="99" customFormat="1">
      <c r="A978" s="192"/>
      <c r="E978" s="1023"/>
      <c r="F978" s="69"/>
      <c r="G978" s="69"/>
      <c r="H978" s="1024"/>
      <c r="I978" s="939"/>
      <c r="J978" s="940"/>
      <c r="BB978" s="69"/>
      <c r="FY978" s="192"/>
    </row>
    <row r="979" spans="1:181" s="99" customFormat="1">
      <c r="A979" s="192"/>
      <c r="E979" s="1023"/>
      <c r="F979" s="69"/>
      <c r="G979" s="69"/>
      <c r="H979" s="1024"/>
      <c r="I979" s="939"/>
      <c r="J979" s="940"/>
      <c r="BB979" s="69"/>
      <c r="FY979" s="192"/>
    </row>
    <row r="980" spans="1:181" s="99" customFormat="1">
      <c r="A980" s="192"/>
      <c r="B980" s="953"/>
      <c r="E980" s="1023"/>
      <c r="F980" s="69"/>
      <c r="G980" s="69"/>
      <c r="H980" s="1024"/>
      <c r="I980" s="939"/>
      <c r="J980" s="940"/>
      <c r="BB980" s="69"/>
      <c r="FY980" s="192"/>
    </row>
    <row r="981" spans="1:181" s="69" customFormat="1">
      <c r="A981" s="936"/>
      <c r="E981" s="937"/>
      <c r="H981" s="938"/>
      <c r="I981" s="939"/>
      <c r="J981" s="940"/>
      <c r="FY981" s="936"/>
    </row>
    <row r="982" spans="1:181" s="99" customFormat="1">
      <c r="A982" s="192"/>
      <c r="B982" s="953"/>
      <c r="E982" s="1023"/>
      <c r="F982" s="69"/>
      <c r="G982" s="69"/>
      <c r="H982" s="1024"/>
      <c r="I982" s="939"/>
      <c r="J982" s="940"/>
      <c r="BB982" s="69"/>
      <c r="FY982" s="192"/>
    </row>
    <row r="983" spans="1:181" s="99" customFormat="1">
      <c r="A983" s="192"/>
      <c r="B983" s="953"/>
      <c r="E983" s="1023"/>
      <c r="F983" s="69"/>
      <c r="G983" s="69"/>
      <c r="H983" s="1024"/>
      <c r="I983" s="939"/>
      <c r="J983" s="940"/>
      <c r="BB983" s="69"/>
      <c r="FY983" s="192"/>
    </row>
    <row r="984" spans="1:181" s="953" customFormat="1">
      <c r="A984" s="192"/>
      <c r="E984" s="954"/>
      <c r="F984" s="69"/>
      <c r="G984" s="69"/>
      <c r="H984" s="955"/>
      <c r="I984" s="939"/>
      <c r="J984" s="940"/>
      <c r="FY984" s="940"/>
    </row>
    <row r="985" spans="1:181" s="99" customFormat="1">
      <c r="A985" s="192"/>
      <c r="B985" s="953"/>
      <c r="E985" s="1023"/>
      <c r="F985" s="69"/>
      <c r="G985" s="69"/>
      <c r="H985" s="1024"/>
      <c r="I985" s="939"/>
      <c r="J985" s="940"/>
      <c r="BB985" s="69"/>
      <c r="FY985" s="192"/>
    </row>
    <row r="986" spans="1:181" s="99" customFormat="1">
      <c r="A986" s="192"/>
      <c r="B986" s="953"/>
      <c r="E986" s="1023"/>
      <c r="F986" s="69"/>
      <c r="G986" s="69"/>
      <c r="H986" s="1024"/>
      <c r="I986" s="939"/>
      <c r="J986" s="940"/>
      <c r="BB986" s="69"/>
      <c r="FY986" s="192"/>
    </row>
    <row r="987" spans="1:181" s="99" customFormat="1">
      <c r="A987" s="192"/>
      <c r="B987" s="69"/>
      <c r="C987" s="69"/>
      <c r="D987" s="69"/>
      <c r="E987" s="937"/>
      <c r="F987" s="69"/>
      <c r="G987" s="69"/>
      <c r="H987" s="1024"/>
      <c r="I987" s="939"/>
      <c r="J987" s="940"/>
      <c r="BB987" s="69"/>
      <c r="FY987" s="192"/>
    </row>
    <row r="988" spans="1:181" s="99" customFormat="1">
      <c r="A988" s="192"/>
      <c r="B988" s="953"/>
      <c r="E988" s="1023"/>
      <c r="F988" s="69"/>
      <c r="G988" s="69"/>
      <c r="H988" s="1024"/>
      <c r="I988" s="939"/>
      <c r="J988" s="940"/>
      <c r="BB988" s="69"/>
      <c r="FY988" s="192"/>
    </row>
    <row r="989" spans="1:181" s="99" customFormat="1">
      <c r="A989" s="192"/>
      <c r="B989" s="953"/>
      <c r="E989" s="1023"/>
      <c r="F989" s="69"/>
      <c r="G989" s="69"/>
      <c r="H989" s="1024"/>
      <c r="I989" s="939"/>
      <c r="J989" s="940"/>
      <c r="BB989" s="69"/>
      <c r="FY989" s="192"/>
    </row>
    <row r="990" spans="1:181" s="99" customFormat="1">
      <c r="A990" s="192"/>
      <c r="B990" s="953"/>
      <c r="E990" s="1023"/>
      <c r="F990" s="69"/>
      <c r="G990" s="69"/>
      <c r="H990" s="1024"/>
      <c r="I990" s="939"/>
      <c r="J990" s="940"/>
      <c r="BB990" s="69"/>
      <c r="FY990" s="192"/>
    </row>
    <row r="991" spans="1:181" s="99" customFormat="1">
      <c r="A991" s="192"/>
      <c r="E991" s="1023"/>
      <c r="F991" s="69"/>
      <c r="G991" s="69"/>
      <c r="H991" s="1024"/>
      <c r="I991" s="939"/>
      <c r="J991" s="940"/>
      <c r="BB991" s="69"/>
      <c r="FY991" s="192"/>
    </row>
    <row r="992" spans="1:181" s="99" customFormat="1">
      <c r="A992" s="192"/>
      <c r="B992" s="953"/>
      <c r="E992" s="1023"/>
      <c r="F992" s="69"/>
      <c r="G992" s="69"/>
      <c r="H992" s="1024"/>
      <c r="I992" s="939"/>
      <c r="J992" s="940"/>
      <c r="BB992" s="69"/>
      <c r="FY992" s="192"/>
    </row>
    <row r="993" spans="1:181" s="99" customFormat="1">
      <c r="A993" s="192"/>
      <c r="E993" s="1023"/>
      <c r="F993" s="69"/>
      <c r="G993" s="69"/>
      <c r="H993" s="1024"/>
      <c r="I993" s="939"/>
      <c r="J993" s="940"/>
      <c r="BB993" s="69"/>
      <c r="FY993" s="192"/>
    </row>
    <row r="994" spans="1:181" s="99" customFormat="1">
      <c r="A994" s="192"/>
      <c r="B994" s="953"/>
      <c r="E994" s="1023"/>
      <c r="F994" s="69"/>
      <c r="G994" s="69"/>
      <c r="H994" s="1024"/>
      <c r="I994" s="939"/>
      <c r="J994" s="940"/>
      <c r="BB994" s="69"/>
      <c r="FY994" s="192"/>
    </row>
    <row r="995" spans="1:181" s="99" customFormat="1">
      <c r="A995" s="192"/>
      <c r="E995" s="1023"/>
      <c r="F995" s="69"/>
      <c r="G995" s="69"/>
      <c r="H995" s="1024"/>
      <c r="I995" s="939"/>
      <c r="J995" s="940"/>
      <c r="BB995" s="69"/>
      <c r="FY995" s="192"/>
    </row>
    <row r="996" spans="1:181" s="99" customFormat="1">
      <c r="A996" s="192"/>
      <c r="B996" s="953"/>
      <c r="E996" s="1023"/>
      <c r="F996" s="69"/>
      <c r="G996" s="69"/>
      <c r="H996" s="1024"/>
      <c r="I996" s="939"/>
      <c r="J996" s="940"/>
      <c r="BB996" s="69"/>
      <c r="FY996" s="192"/>
    </row>
    <row r="997" spans="1:181" s="99" customFormat="1">
      <c r="A997" s="192"/>
      <c r="B997" s="953"/>
      <c r="C997" s="953"/>
      <c r="E997" s="1023"/>
      <c r="F997" s="69"/>
      <c r="G997" s="69"/>
      <c r="H997" s="955"/>
      <c r="I997" s="939"/>
      <c r="J997" s="940"/>
      <c r="BB997" s="69"/>
      <c r="FY997" s="192"/>
    </row>
    <row r="998" spans="1:181" s="99" customFormat="1">
      <c r="A998" s="192"/>
      <c r="B998" s="953"/>
      <c r="C998" s="953"/>
      <c r="E998" s="1023"/>
      <c r="F998" s="69"/>
      <c r="G998" s="69"/>
      <c r="H998" s="955"/>
      <c r="I998" s="939"/>
      <c r="J998" s="940"/>
      <c r="BB998" s="69"/>
      <c r="FY998" s="192"/>
    </row>
    <row r="999" spans="1:181" s="99" customFormat="1">
      <c r="A999" s="192"/>
      <c r="B999" s="953"/>
      <c r="E999" s="1023"/>
      <c r="F999" s="69"/>
      <c r="G999" s="69"/>
      <c r="H999" s="955"/>
      <c r="I999" s="939"/>
      <c r="J999" s="940"/>
      <c r="BB999" s="69"/>
      <c r="FY999" s="192"/>
    </row>
    <row r="1000" spans="1:181" s="99" customFormat="1">
      <c r="A1000" s="192"/>
      <c r="B1000" s="953"/>
      <c r="E1000" s="1023"/>
      <c r="F1000" s="69"/>
      <c r="G1000" s="69"/>
      <c r="H1000" s="955"/>
      <c r="I1000" s="939"/>
      <c r="J1000" s="940"/>
      <c r="BB1000" s="69"/>
      <c r="FY1000" s="192"/>
    </row>
    <row r="1001" spans="1:181" s="99" customFormat="1">
      <c r="A1001" s="192"/>
      <c r="B1001" s="953"/>
      <c r="E1001" s="1023"/>
      <c r="F1001" s="69"/>
      <c r="G1001" s="69"/>
      <c r="H1001" s="955"/>
      <c r="I1001" s="939"/>
      <c r="J1001" s="940"/>
      <c r="BB1001" s="69"/>
      <c r="FY1001" s="192"/>
    </row>
    <row r="1002" spans="1:181" s="99" customFormat="1">
      <c r="A1002" s="192"/>
      <c r="B1002" s="953"/>
      <c r="E1002" s="1023"/>
      <c r="F1002" s="69"/>
      <c r="G1002" s="69"/>
      <c r="H1002" s="955"/>
      <c r="I1002" s="939"/>
      <c r="J1002" s="940"/>
      <c r="BB1002" s="69"/>
      <c r="FY1002" s="192"/>
    </row>
    <row r="1003" spans="1:181" s="99" customFormat="1">
      <c r="A1003" s="192"/>
      <c r="B1003" s="953"/>
      <c r="E1003" s="1023"/>
      <c r="F1003" s="69"/>
      <c r="G1003" s="69"/>
      <c r="H1003" s="955"/>
      <c r="I1003" s="939"/>
      <c r="J1003" s="940"/>
      <c r="BB1003" s="69"/>
      <c r="FY1003" s="192"/>
    </row>
    <row r="1004" spans="1:181" s="99" customFormat="1">
      <c r="A1004" s="192"/>
      <c r="B1004" s="953"/>
      <c r="E1004" s="1023"/>
      <c r="F1004" s="69"/>
      <c r="G1004" s="69"/>
      <c r="H1004" s="955"/>
      <c r="I1004" s="939"/>
      <c r="J1004" s="940"/>
      <c r="BB1004" s="69"/>
      <c r="FY1004" s="192"/>
    </row>
    <row r="1005" spans="1:181" s="953" customFormat="1" ht="14.25" customHeight="1">
      <c r="A1005" s="940"/>
      <c r="E1005" s="954"/>
      <c r="F1005" s="69"/>
      <c r="G1005" s="69"/>
      <c r="H1005" s="955"/>
      <c r="I1005" s="939"/>
      <c r="J1005" s="940"/>
      <c r="FY1005" s="940"/>
    </row>
    <row r="1006" spans="1:181" s="99" customFormat="1">
      <c r="A1006" s="192"/>
      <c r="B1006" s="953"/>
      <c r="E1006" s="1023"/>
      <c r="F1006" s="69"/>
      <c r="G1006" s="69"/>
      <c r="H1006" s="1024"/>
      <c r="I1006" s="939"/>
      <c r="J1006" s="940"/>
      <c r="BB1006" s="69"/>
      <c r="FY1006" s="192"/>
    </row>
    <row r="1007" spans="1:181" s="99" customFormat="1">
      <c r="A1007" s="192"/>
      <c r="B1007" s="953"/>
      <c r="E1007" s="1023"/>
      <c r="F1007" s="69"/>
      <c r="G1007" s="69"/>
      <c r="H1007" s="1024"/>
      <c r="I1007" s="939"/>
      <c r="J1007" s="940"/>
      <c r="BB1007" s="69"/>
      <c r="FY1007" s="192"/>
    </row>
    <row r="1008" spans="1:181" s="99" customFormat="1">
      <c r="A1008" s="192"/>
      <c r="B1008" s="953"/>
      <c r="E1008" s="1023"/>
      <c r="F1008" s="69"/>
      <c r="G1008" s="69"/>
      <c r="H1008" s="1024"/>
      <c r="I1008" s="939"/>
      <c r="J1008" s="940"/>
      <c r="BB1008" s="69"/>
      <c r="FY1008" s="192"/>
    </row>
    <row r="1009" spans="1:181" s="99" customFormat="1">
      <c r="A1009" s="192"/>
      <c r="B1009" s="953"/>
      <c r="E1009" s="1023"/>
      <c r="F1009" s="69"/>
      <c r="G1009" s="69"/>
      <c r="H1009" s="1024"/>
      <c r="I1009" s="939"/>
      <c r="J1009" s="940"/>
      <c r="BB1009" s="69"/>
      <c r="FY1009" s="192"/>
    </row>
    <row r="1010" spans="1:181" s="99" customFormat="1">
      <c r="A1010" s="192"/>
      <c r="B1010" s="953"/>
      <c r="E1010" s="1023"/>
      <c r="F1010" s="69"/>
      <c r="G1010" s="69"/>
      <c r="H1010" s="1024"/>
      <c r="I1010" s="939"/>
      <c r="J1010" s="940"/>
      <c r="BB1010" s="69"/>
      <c r="FY1010" s="192"/>
    </row>
    <row r="1011" spans="1:181" s="99" customFormat="1">
      <c r="A1011" s="192"/>
      <c r="B1011" s="953"/>
      <c r="D1011" s="953"/>
      <c r="E1011" s="1023"/>
      <c r="F1011" s="69"/>
      <c r="G1011" s="69"/>
      <c r="H1011" s="1024"/>
      <c r="I1011" s="939"/>
      <c r="J1011" s="940"/>
      <c r="BB1011" s="69"/>
      <c r="FY1011" s="192"/>
    </row>
    <row r="1012" spans="1:181" s="99" customFormat="1">
      <c r="A1012" s="192"/>
      <c r="B1012" s="953"/>
      <c r="C1012" s="953"/>
      <c r="E1012" s="1023"/>
      <c r="F1012" s="69"/>
      <c r="G1012" s="69"/>
      <c r="H1012" s="1024"/>
      <c r="I1012" s="939"/>
      <c r="J1012" s="940"/>
      <c r="BB1012" s="69"/>
      <c r="FY1012" s="192"/>
    </row>
    <row r="1013" spans="1:181" s="99" customFormat="1">
      <c r="A1013" s="192"/>
      <c r="B1013" s="953"/>
      <c r="C1013" s="953"/>
      <c r="E1013" s="1023"/>
      <c r="F1013" s="69"/>
      <c r="G1013" s="69"/>
      <c r="H1013" s="1024"/>
      <c r="I1013" s="939"/>
      <c r="J1013" s="940"/>
      <c r="BB1013" s="69"/>
      <c r="FY1013" s="192"/>
    </row>
    <row r="1014" spans="1:181" s="99" customFormat="1">
      <c r="A1014" s="192"/>
      <c r="E1014" s="1023"/>
      <c r="F1014" s="69"/>
      <c r="G1014" s="69"/>
      <c r="H1014" s="1024"/>
      <c r="I1014" s="939"/>
      <c r="J1014" s="940"/>
      <c r="BB1014" s="69"/>
      <c r="FY1014" s="192"/>
    </row>
    <row r="1015" spans="1:181" s="99" customFormat="1">
      <c r="A1015" s="192"/>
      <c r="E1015" s="1023"/>
      <c r="F1015" s="69"/>
      <c r="G1015" s="69"/>
      <c r="H1015" s="1024"/>
      <c r="I1015" s="939"/>
      <c r="J1015" s="940"/>
      <c r="BB1015" s="69"/>
      <c r="FY1015" s="192"/>
    </row>
    <row r="1016" spans="1:181" s="99" customFormat="1">
      <c r="A1016" s="192"/>
      <c r="B1016" s="953"/>
      <c r="E1016" s="1023"/>
      <c r="F1016" s="69"/>
      <c r="G1016" s="69"/>
      <c r="H1016" s="1024"/>
      <c r="I1016" s="939"/>
      <c r="J1016" s="940"/>
      <c r="BB1016" s="69"/>
      <c r="FY1016" s="192"/>
    </row>
    <row r="1017" spans="1:181" s="99" customFormat="1">
      <c r="A1017" s="192"/>
      <c r="B1017" s="953"/>
      <c r="E1017" s="1023"/>
      <c r="F1017" s="69"/>
      <c r="G1017" s="69"/>
      <c r="H1017" s="1024"/>
      <c r="I1017" s="939"/>
      <c r="J1017" s="940"/>
      <c r="BB1017" s="69"/>
      <c r="FY1017" s="192"/>
    </row>
    <row r="1018" spans="1:181" s="99" customFormat="1">
      <c r="A1018" s="192"/>
      <c r="B1018" s="953"/>
      <c r="E1018" s="1023"/>
      <c r="F1018" s="69"/>
      <c r="G1018" s="69"/>
      <c r="H1018" s="1024"/>
      <c r="I1018" s="939"/>
      <c r="J1018" s="940"/>
      <c r="BB1018" s="69"/>
      <c r="FY1018" s="192"/>
    </row>
    <row r="1019" spans="1:181" s="99" customFormat="1">
      <c r="A1019" s="192"/>
      <c r="B1019" s="953"/>
      <c r="E1019" s="1023"/>
      <c r="F1019" s="69"/>
      <c r="G1019" s="69"/>
      <c r="H1019" s="1024"/>
      <c r="I1019" s="939"/>
      <c r="J1019" s="940"/>
      <c r="BB1019" s="69"/>
      <c r="FY1019" s="192"/>
    </row>
    <row r="1020" spans="1:181" s="99" customFormat="1">
      <c r="A1020" s="192"/>
      <c r="B1020" s="953"/>
      <c r="E1020" s="1023"/>
      <c r="F1020" s="69"/>
      <c r="G1020" s="69"/>
      <c r="H1020" s="1024"/>
      <c r="I1020" s="939"/>
      <c r="J1020" s="940"/>
      <c r="BB1020" s="69"/>
      <c r="FY1020" s="192"/>
    </row>
    <row r="1021" spans="1:181" s="99" customFormat="1">
      <c r="A1021" s="192"/>
      <c r="B1021" s="953"/>
      <c r="E1021" s="1023"/>
      <c r="F1021" s="69"/>
      <c r="G1021" s="69"/>
      <c r="H1021" s="1024"/>
      <c r="I1021" s="939"/>
      <c r="J1021" s="940"/>
      <c r="BB1021" s="69"/>
      <c r="FY1021" s="192"/>
    </row>
    <row r="1022" spans="1:181" s="99" customFormat="1">
      <c r="A1022" s="192"/>
      <c r="B1022" s="953"/>
      <c r="E1022" s="1023"/>
      <c r="F1022" s="69"/>
      <c r="G1022" s="69"/>
      <c r="H1022" s="1024"/>
      <c r="I1022" s="939"/>
      <c r="J1022" s="940"/>
      <c r="BB1022" s="69"/>
      <c r="FY1022" s="192"/>
    </row>
    <row r="1023" spans="1:181" s="99" customFormat="1">
      <c r="A1023" s="192"/>
      <c r="B1023" s="953"/>
      <c r="E1023" s="1023"/>
      <c r="F1023" s="69"/>
      <c r="G1023" s="69"/>
      <c r="H1023" s="1024"/>
      <c r="I1023" s="939"/>
      <c r="J1023" s="940"/>
      <c r="BB1023" s="69"/>
      <c r="FY1023" s="192"/>
    </row>
    <row r="1024" spans="1:181" s="99" customFormat="1">
      <c r="A1024" s="192"/>
      <c r="B1024" s="953"/>
      <c r="E1024" s="1023"/>
      <c r="F1024" s="69"/>
      <c r="G1024" s="69"/>
      <c r="H1024" s="1024"/>
      <c r="I1024" s="939"/>
      <c r="J1024" s="940"/>
      <c r="BB1024" s="69"/>
      <c r="FY1024" s="192"/>
    </row>
    <row r="1025" spans="1:181" s="99" customFormat="1">
      <c r="A1025" s="192"/>
      <c r="B1025" s="953"/>
      <c r="E1025" s="1023"/>
      <c r="F1025" s="69"/>
      <c r="G1025" s="69"/>
      <c r="H1025" s="1024"/>
      <c r="I1025" s="939"/>
      <c r="J1025" s="940"/>
      <c r="BB1025" s="69"/>
      <c r="FY1025" s="192"/>
    </row>
    <row r="1026" spans="1:181" s="99" customFormat="1">
      <c r="A1026" s="192"/>
      <c r="B1026" s="953"/>
      <c r="E1026" s="1023"/>
      <c r="F1026" s="69"/>
      <c r="G1026" s="69"/>
      <c r="H1026" s="1024"/>
      <c r="I1026" s="939"/>
      <c r="J1026" s="940"/>
      <c r="BB1026" s="69"/>
      <c r="FY1026" s="192"/>
    </row>
    <row r="1027" spans="1:181" s="99" customFormat="1">
      <c r="A1027" s="192"/>
      <c r="B1027" s="953"/>
      <c r="E1027" s="1023"/>
      <c r="F1027" s="69"/>
      <c r="G1027" s="69"/>
      <c r="H1027" s="1024"/>
      <c r="I1027" s="939"/>
      <c r="J1027" s="940"/>
      <c r="BB1027" s="69"/>
      <c r="FY1027" s="192"/>
    </row>
    <row r="1028" spans="1:181" s="99" customFormat="1">
      <c r="A1028" s="192"/>
      <c r="B1028" s="953"/>
      <c r="E1028" s="1023"/>
      <c r="F1028" s="69"/>
      <c r="G1028" s="69"/>
      <c r="H1028" s="1024"/>
      <c r="I1028" s="939"/>
      <c r="J1028" s="940"/>
      <c r="BB1028" s="69"/>
      <c r="FY1028" s="192"/>
    </row>
    <row r="1029" spans="1:181" s="99" customFormat="1">
      <c r="A1029" s="192"/>
      <c r="B1029" s="953"/>
      <c r="E1029" s="1023"/>
      <c r="F1029" s="69"/>
      <c r="G1029" s="69"/>
      <c r="H1029" s="1024"/>
      <c r="I1029" s="939"/>
      <c r="J1029" s="940"/>
      <c r="BB1029" s="69"/>
      <c r="FY1029" s="192"/>
    </row>
    <row r="1030" spans="1:181" s="99" customFormat="1">
      <c r="A1030" s="192"/>
      <c r="E1030" s="1023"/>
      <c r="F1030" s="69"/>
      <c r="G1030" s="69"/>
      <c r="H1030" s="1024"/>
      <c r="I1030" s="939"/>
      <c r="J1030" s="940"/>
      <c r="BB1030" s="69"/>
      <c r="FY1030" s="192"/>
    </row>
    <row r="1031" spans="1:181" s="99" customFormat="1">
      <c r="A1031" s="192"/>
      <c r="B1031" s="953"/>
      <c r="E1031" s="1023"/>
      <c r="F1031" s="69"/>
      <c r="G1031" s="69"/>
      <c r="H1031" s="1024"/>
      <c r="I1031" s="939"/>
      <c r="J1031" s="940"/>
      <c r="BB1031" s="69"/>
      <c r="FY1031" s="192"/>
    </row>
    <row r="1032" spans="1:181" s="99" customFormat="1">
      <c r="A1032" s="192"/>
      <c r="B1032" s="953"/>
      <c r="E1032" s="1023"/>
      <c r="F1032" s="69"/>
      <c r="G1032" s="69"/>
      <c r="H1032" s="1024"/>
      <c r="I1032" s="939"/>
      <c r="J1032" s="940"/>
      <c r="BB1032" s="69"/>
      <c r="FY1032" s="192"/>
    </row>
    <row r="1033" spans="1:181" s="99" customFormat="1">
      <c r="A1033" s="192"/>
      <c r="B1033" s="953"/>
      <c r="E1033" s="1023"/>
      <c r="F1033" s="69"/>
      <c r="G1033" s="69"/>
      <c r="H1033" s="1024"/>
      <c r="I1033" s="939"/>
      <c r="J1033" s="940"/>
      <c r="BB1033" s="69"/>
      <c r="FY1033" s="192"/>
    </row>
    <row r="1034" spans="1:181" s="99" customFormat="1">
      <c r="A1034" s="192"/>
      <c r="B1034" s="953"/>
      <c r="E1034" s="1023"/>
      <c r="F1034" s="69"/>
      <c r="G1034" s="69"/>
      <c r="H1034" s="1024"/>
      <c r="I1034" s="939"/>
      <c r="J1034" s="940"/>
      <c r="BB1034" s="69"/>
      <c r="FY1034" s="192"/>
    </row>
    <row r="1035" spans="1:181" s="99" customFormat="1">
      <c r="A1035" s="192"/>
      <c r="B1035" s="953"/>
      <c r="E1035" s="1023"/>
      <c r="F1035" s="69"/>
      <c r="G1035" s="69"/>
      <c r="H1035" s="1024"/>
      <c r="I1035" s="939"/>
      <c r="J1035" s="940"/>
      <c r="BB1035" s="69"/>
      <c r="FY1035" s="192"/>
    </row>
    <row r="1036" spans="1:181" s="99" customFormat="1">
      <c r="A1036" s="192"/>
      <c r="B1036" s="953"/>
      <c r="E1036" s="1023"/>
      <c r="F1036" s="69"/>
      <c r="G1036" s="69"/>
      <c r="H1036" s="1024"/>
      <c r="I1036" s="939"/>
      <c r="J1036" s="940"/>
      <c r="BB1036" s="69"/>
      <c r="FY1036" s="192"/>
    </row>
    <row r="1037" spans="1:181" s="99" customFormat="1">
      <c r="A1037" s="192"/>
      <c r="B1037" s="953"/>
      <c r="E1037" s="1023"/>
      <c r="F1037" s="69"/>
      <c r="G1037" s="69"/>
      <c r="H1037" s="1024"/>
      <c r="I1037" s="939"/>
      <c r="J1037" s="940"/>
      <c r="BB1037" s="69"/>
      <c r="FY1037" s="192"/>
    </row>
    <row r="1038" spans="1:181" s="99" customFormat="1">
      <c r="A1038" s="192"/>
      <c r="B1038" s="953"/>
      <c r="E1038" s="1023"/>
      <c r="F1038" s="69"/>
      <c r="G1038" s="69"/>
      <c r="H1038" s="1024"/>
      <c r="I1038" s="939"/>
      <c r="J1038" s="940"/>
      <c r="BB1038" s="69"/>
      <c r="FY1038" s="192"/>
    </row>
    <row r="1039" spans="1:181" s="99" customFormat="1">
      <c r="A1039" s="192"/>
      <c r="B1039" s="953"/>
      <c r="C1039" s="953"/>
      <c r="E1039" s="1023"/>
      <c r="F1039" s="69"/>
      <c r="G1039" s="69"/>
      <c r="H1039" s="1024"/>
      <c r="I1039" s="939"/>
      <c r="J1039" s="940"/>
      <c r="BB1039" s="69"/>
      <c r="FY1039" s="192"/>
    </row>
    <row r="1040" spans="1:181" s="953" customFormat="1">
      <c r="A1040" s="940"/>
      <c r="E1040" s="954"/>
      <c r="F1040" s="69"/>
      <c r="G1040" s="69"/>
      <c r="H1040" s="955"/>
      <c r="I1040" s="939"/>
      <c r="J1040" s="940"/>
      <c r="FY1040" s="940"/>
    </row>
    <row r="1041" spans="1:181" s="99" customFormat="1">
      <c r="A1041" s="192"/>
      <c r="B1041" s="953"/>
      <c r="E1041" s="1023"/>
      <c r="F1041" s="69"/>
      <c r="G1041" s="69"/>
      <c r="H1041" s="1024"/>
      <c r="I1041" s="939"/>
      <c r="J1041" s="940"/>
      <c r="BB1041" s="69"/>
      <c r="FY1041" s="192"/>
    </row>
    <row r="1042" spans="1:181" s="953" customFormat="1">
      <c r="A1042" s="940"/>
      <c r="E1042" s="954"/>
      <c r="F1042" s="69"/>
      <c r="G1042" s="69"/>
      <c r="H1042" s="955"/>
      <c r="I1042" s="939"/>
      <c r="J1042" s="940"/>
      <c r="FY1042" s="940"/>
    </row>
    <row r="1043" spans="1:181" s="99" customFormat="1">
      <c r="A1043" s="192"/>
      <c r="B1043" s="953"/>
      <c r="E1043" s="1023"/>
      <c r="F1043" s="69"/>
      <c r="G1043" s="69"/>
      <c r="H1043" s="1024"/>
      <c r="I1043" s="939"/>
      <c r="J1043" s="940"/>
      <c r="BB1043" s="69"/>
      <c r="FY1043" s="192"/>
    </row>
    <row r="1044" spans="1:181" s="953" customFormat="1">
      <c r="A1044" s="940"/>
      <c r="E1044" s="954"/>
      <c r="F1044" s="69"/>
      <c r="G1044" s="69"/>
      <c r="H1044" s="955"/>
      <c r="I1044" s="939"/>
      <c r="J1044" s="940"/>
      <c r="FY1044" s="940"/>
    </row>
    <row r="1045" spans="1:181" s="99" customFormat="1">
      <c r="A1045" s="192"/>
      <c r="B1045" s="953"/>
      <c r="E1045" s="1023"/>
      <c r="F1045" s="69"/>
      <c r="G1045" s="69"/>
      <c r="H1045" s="1024"/>
      <c r="I1045" s="939"/>
      <c r="J1045" s="940"/>
      <c r="BB1045" s="69"/>
      <c r="FY1045" s="192"/>
    </row>
    <row r="1046" spans="1:181" s="99" customFormat="1">
      <c r="A1046" s="192"/>
      <c r="B1046" s="953"/>
      <c r="E1046" s="1023"/>
      <c r="F1046" s="69"/>
      <c r="G1046" s="69"/>
      <c r="H1046" s="1024"/>
      <c r="I1046" s="939"/>
      <c r="J1046" s="940"/>
      <c r="BB1046" s="69"/>
      <c r="FY1046" s="192"/>
    </row>
    <row r="1047" spans="1:181" s="99" customFormat="1">
      <c r="A1047" s="192"/>
      <c r="B1047" s="953"/>
      <c r="E1047" s="1023"/>
      <c r="F1047" s="69"/>
      <c r="G1047" s="69"/>
      <c r="H1047" s="1024"/>
      <c r="I1047" s="939"/>
      <c r="J1047" s="940"/>
      <c r="BB1047" s="69"/>
      <c r="FY1047" s="192"/>
    </row>
    <row r="1048" spans="1:181" s="99" customFormat="1">
      <c r="A1048" s="192"/>
      <c r="B1048" s="953"/>
      <c r="E1048" s="1023"/>
      <c r="F1048" s="69"/>
      <c r="G1048" s="69"/>
      <c r="H1048" s="1024"/>
      <c r="I1048" s="939"/>
      <c r="J1048" s="940"/>
      <c r="BB1048" s="69"/>
      <c r="FY1048" s="192"/>
    </row>
    <row r="1049" spans="1:181" s="99" customFormat="1">
      <c r="A1049" s="192"/>
      <c r="B1049" s="953"/>
      <c r="E1049" s="1023"/>
      <c r="F1049" s="69"/>
      <c r="G1049" s="69"/>
      <c r="H1049" s="1024"/>
      <c r="I1049" s="939"/>
      <c r="J1049" s="940"/>
      <c r="BB1049" s="69"/>
      <c r="FY1049" s="192"/>
    </row>
    <row r="1050" spans="1:181" s="99" customFormat="1">
      <c r="A1050" s="192"/>
      <c r="B1050" s="953"/>
      <c r="E1050" s="1023"/>
      <c r="F1050" s="69"/>
      <c r="G1050" s="69"/>
      <c r="H1050" s="1024"/>
      <c r="I1050" s="939"/>
      <c r="J1050" s="940"/>
      <c r="BB1050" s="69"/>
      <c r="FY1050" s="192"/>
    </row>
    <row r="1051" spans="1:181" s="99" customFormat="1">
      <c r="A1051" s="192"/>
      <c r="B1051" s="953"/>
      <c r="E1051" s="1023"/>
      <c r="F1051" s="69"/>
      <c r="G1051" s="69"/>
      <c r="H1051" s="1024"/>
      <c r="I1051" s="939"/>
      <c r="J1051" s="940"/>
      <c r="BB1051" s="69"/>
      <c r="FY1051" s="192"/>
    </row>
    <row r="1052" spans="1:181" s="99" customFormat="1">
      <c r="A1052" s="192"/>
      <c r="B1052" s="953"/>
      <c r="E1052" s="1023"/>
      <c r="F1052" s="69"/>
      <c r="G1052" s="69"/>
      <c r="H1052" s="1024"/>
      <c r="I1052" s="939"/>
      <c r="J1052" s="940"/>
      <c r="BB1052" s="69"/>
      <c r="FY1052" s="192"/>
    </row>
    <row r="1053" spans="1:181" s="99" customFormat="1">
      <c r="A1053" s="192"/>
      <c r="B1053" s="69"/>
      <c r="C1053" s="69"/>
      <c r="D1053" s="69"/>
      <c r="E1053" s="937"/>
      <c r="F1053" s="69"/>
      <c r="G1053" s="69"/>
      <c r="H1053" s="1024"/>
      <c r="I1053" s="939"/>
      <c r="J1053" s="940"/>
      <c r="BB1053" s="69"/>
      <c r="FY1053" s="192"/>
    </row>
    <row r="1054" spans="1:181" s="99" customFormat="1">
      <c r="A1054" s="192"/>
      <c r="B1054" s="953"/>
      <c r="E1054" s="1023"/>
      <c r="F1054" s="69"/>
      <c r="G1054" s="69"/>
      <c r="H1054" s="1024"/>
      <c r="I1054" s="939"/>
      <c r="J1054" s="940"/>
      <c r="BB1054" s="69"/>
      <c r="FY1054" s="192"/>
    </row>
    <row r="1055" spans="1:181" s="99" customFormat="1">
      <c r="A1055" s="192"/>
      <c r="E1055" s="1023"/>
      <c r="F1055" s="69"/>
      <c r="G1055" s="69"/>
      <c r="H1055" s="1024"/>
      <c r="I1055" s="939"/>
      <c r="J1055" s="940"/>
      <c r="BB1055" s="69"/>
      <c r="FY1055" s="192"/>
    </row>
    <row r="1056" spans="1:181" s="1060" customFormat="1">
      <c r="A1056" s="1058" t="s">
        <v>19</v>
      </c>
      <c r="B1056" s="1060" t="s">
        <v>3482</v>
      </c>
      <c r="E1056" s="1061">
        <f>SUM(E979:E1055)</f>
        <v>0</v>
      </c>
      <c r="F1056" s="253"/>
      <c r="G1056" s="253"/>
      <c r="H1056" s="1062"/>
      <c r="I1056" s="1063"/>
      <c r="J1056" s="1064"/>
      <c r="BB1056" s="253"/>
      <c r="FY1056" s="1058"/>
    </row>
    <row r="1057" spans="1:181" s="953" customFormat="1">
      <c r="A1057" s="940"/>
      <c r="C1057" s="1079"/>
      <c r="D1057" s="1079"/>
      <c r="E1057" s="954"/>
      <c r="F1057" s="69"/>
      <c r="G1057" s="69"/>
      <c r="H1057" s="1080"/>
      <c r="I1057" s="939"/>
      <c r="J1057" s="940"/>
      <c r="FY1057" s="940"/>
    </row>
    <row r="1058" spans="1:181" s="953" customFormat="1">
      <c r="A1058" s="940"/>
      <c r="D1058" s="99"/>
      <c r="E1058" s="954"/>
      <c r="F1058" s="69"/>
      <c r="G1058" s="69"/>
      <c r="H1058" s="1080"/>
      <c r="I1058" s="939"/>
      <c r="J1058" s="940"/>
      <c r="FY1058" s="940"/>
    </row>
    <row r="1059" spans="1:181" s="953" customFormat="1">
      <c r="A1059" s="940"/>
      <c r="D1059" s="1079"/>
      <c r="E1059" s="954"/>
      <c r="F1059" s="69"/>
      <c r="G1059" s="69"/>
      <c r="H1059" s="1080"/>
      <c r="I1059" s="939"/>
      <c r="J1059" s="940"/>
      <c r="FY1059" s="940"/>
    </row>
    <row r="1060" spans="1:181" s="953" customFormat="1">
      <c r="A1060" s="940"/>
      <c r="D1060" s="1079"/>
      <c r="E1060" s="954"/>
      <c r="F1060" s="69"/>
      <c r="G1060" s="69"/>
      <c r="H1060" s="1080"/>
      <c r="I1060" s="939"/>
      <c r="J1060" s="940"/>
      <c r="FY1060" s="940"/>
    </row>
    <row r="1061" spans="1:181" s="953" customFormat="1">
      <c r="A1061" s="940"/>
      <c r="D1061" s="1079"/>
      <c r="E1061" s="954"/>
      <c r="F1061" s="69"/>
      <c r="G1061" s="69"/>
      <c r="H1061" s="1080"/>
      <c r="I1061" s="939"/>
      <c r="J1061" s="940"/>
      <c r="FY1061" s="940"/>
    </row>
    <row r="1062" spans="1:181" s="953" customFormat="1">
      <c r="A1062" s="940"/>
      <c r="C1062" s="1079"/>
      <c r="D1062" s="1079"/>
      <c r="E1062" s="954"/>
      <c r="F1062" s="69"/>
      <c r="G1062" s="69"/>
      <c r="H1062" s="1080"/>
      <c r="I1062" s="939"/>
      <c r="J1062" s="940"/>
      <c r="FY1062" s="940"/>
    </row>
    <row r="1063" spans="1:181" s="953" customFormat="1">
      <c r="A1063" s="940"/>
      <c r="C1063" s="1079"/>
      <c r="D1063" s="1079"/>
      <c r="E1063" s="954"/>
      <c r="F1063" s="69"/>
      <c r="G1063" s="69"/>
      <c r="H1063" s="1080"/>
      <c r="I1063" s="939"/>
      <c r="J1063" s="940"/>
      <c r="FY1063" s="940"/>
    </row>
    <row r="1064" spans="1:181" s="953" customFormat="1">
      <c r="A1064" s="940"/>
      <c r="D1064" s="1079"/>
      <c r="E1064" s="954"/>
      <c r="F1064" s="69"/>
      <c r="G1064" s="69"/>
      <c r="H1064" s="1080"/>
      <c r="I1064" s="939"/>
      <c r="J1064" s="940"/>
      <c r="FY1064" s="940"/>
    </row>
    <row r="1065" spans="1:181" s="953" customFormat="1">
      <c r="A1065" s="940"/>
      <c r="C1065" s="99"/>
      <c r="D1065" s="1079"/>
      <c r="E1065" s="954"/>
      <c r="F1065" s="69"/>
      <c r="G1065" s="69"/>
      <c r="H1065" s="1080"/>
      <c r="I1065" s="939"/>
      <c r="J1065" s="940"/>
      <c r="FY1065" s="940"/>
    </row>
    <row r="1066" spans="1:181" s="953" customFormat="1">
      <c r="A1066" s="940"/>
      <c r="C1066" s="99"/>
      <c r="D1066" s="99"/>
      <c r="E1066" s="954"/>
      <c r="F1066" s="69"/>
      <c r="G1066" s="69"/>
      <c r="H1066" s="1080"/>
      <c r="I1066" s="939"/>
      <c r="J1066" s="940"/>
      <c r="FY1066" s="940"/>
    </row>
    <row r="1067" spans="1:181" s="953" customFormat="1">
      <c r="A1067" s="940"/>
      <c r="C1067" s="99"/>
      <c r="D1067" s="99"/>
      <c r="E1067" s="954"/>
      <c r="F1067" s="69"/>
      <c r="G1067" s="69"/>
      <c r="H1067" s="1080"/>
      <c r="I1067" s="939"/>
      <c r="J1067" s="940"/>
      <c r="FY1067" s="940"/>
    </row>
    <row r="1068" spans="1:181" s="953" customFormat="1">
      <c r="A1068" s="940"/>
      <c r="C1068" s="99"/>
      <c r="D1068" s="99"/>
      <c r="E1068" s="954"/>
      <c r="F1068" s="69"/>
      <c r="G1068" s="69"/>
      <c r="H1068" s="1080"/>
      <c r="I1068" s="939"/>
      <c r="J1068" s="940"/>
      <c r="FY1068" s="940"/>
    </row>
    <row r="1069" spans="1:181" s="953" customFormat="1">
      <c r="A1069" s="940"/>
      <c r="C1069" s="99"/>
      <c r="D1069" s="99"/>
      <c r="E1069" s="954"/>
      <c r="F1069" s="69"/>
      <c r="G1069" s="69"/>
      <c r="H1069" s="1080"/>
      <c r="I1069" s="939"/>
      <c r="J1069" s="940"/>
      <c r="FY1069" s="940"/>
    </row>
    <row r="1070" spans="1:181" s="953" customFormat="1">
      <c r="A1070" s="940"/>
      <c r="C1070" s="99"/>
      <c r="D1070" s="99"/>
      <c r="E1070" s="954"/>
      <c r="F1070" s="69"/>
      <c r="G1070" s="69"/>
      <c r="H1070" s="1080"/>
      <c r="I1070" s="939"/>
      <c r="J1070" s="940"/>
      <c r="FY1070" s="940"/>
    </row>
    <row r="1071" spans="1:181" s="953" customFormat="1">
      <c r="A1071" s="940"/>
      <c r="C1071" s="99"/>
      <c r="D1071" s="99"/>
      <c r="E1071" s="954"/>
      <c r="F1071" s="69"/>
      <c r="G1071" s="69"/>
      <c r="H1071" s="955"/>
      <c r="I1071" s="939"/>
      <c r="J1071" s="940"/>
      <c r="FY1071" s="940"/>
    </row>
    <row r="1072" spans="1:181" s="953" customFormat="1">
      <c r="A1072" s="940"/>
      <c r="C1072" s="99"/>
      <c r="E1072" s="954"/>
      <c r="F1072" s="69"/>
      <c r="G1072" s="69"/>
      <c r="H1072" s="955"/>
      <c r="I1072" s="939"/>
      <c r="J1072" s="940"/>
      <c r="FY1072" s="940"/>
    </row>
    <row r="1073" spans="1:181" s="953" customFormat="1">
      <c r="A1073" s="940"/>
      <c r="C1073" s="99"/>
      <c r="D1073" s="99"/>
      <c r="E1073" s="954"/>
      <c r="F1073" s="69"/>
      <c r="G1073" s="69"/>
      <c r="H1073" s="955"/>
      <c r="I1073" s="939"/>
      <c r="J1073" s="940"/>
      <c r="FY1073" s="940"/>
    </row>
    <row r="1074" spans="1:181" s="953" customFormat="1">
      <c r="A1074" s="940"/>
      <c r="E1074" s="954"/>
      <c r="F1074" s="69"/>
      <c r="G1074" s="69"/>
      <c r="H1074" s="955"/>
      <c r="I1074" s="939"/>
      <c r="J1074" s="940"/>
      <c r="FY1074" s="940"/>
    </row>
    <row r="1075" spans="1:181" s="953" customFormat="1">
      <c r="A1075" s="940"/>
      <c r="C1075" s="99"/>
      <c r="D1075" s="99"/>
      <c r="E1075" s="954"/>
      <c r="F1075" s="69"/>
      <c r="G1075" s="69"/>
      <c r="H1075" s="955"/>
      <c r="I1075" s="939"/>
      <c r="J1075" s="940"/>
      <c r="FY1075" s="940"/>
    </row>
    <row r="1076" spans="1:181" s="953" customFormat="1">
      <c r="A1076" s="940"/>
      <c r="C1076" s="99"/>
      <c r="D1076" s="99"/>
      <c r="E1076" s="954"/>
      <c r="F1076" s="69"/>
      <c r="G1076" s="69"/>
      <c r="H1076" s="955"/>
      <c r="I1076" s="939"/>
      <c r="J1076" s="940"/>
      <c r="FY1076" s="940"/>
    </row>
    <row r="1077" spans="1:181" s="953" customFormat="1">
      <c r="A1077" s="940"/>
      <c r="E1077" s="954"/>
      <c r="F1077" s="69"/>
      <c r="G1077" s="69"/>
      <c r="H1077" s="955"/>
      <c r="I1077" s="939"/>
      <c r="J1077" s="940"/>
      <c r="FY1077" s="940"/>
    </row>
    <row r="1078" spans="1:181" s="953" customFormat="1">
      <c r="A1078" s="940"/>
      <c r="C1078" s="99"/>
      <c r="E1078" s="954"/>
      <c r="F1078" s="69"/>
      <c r="G1078" s="69"/>
      <c r="H1078" s="955"/>
      <c r="I1078" s="939"/>
      <c r="J1078" s="940"/>
      <c r="FY1078" s="940"/>
    </row>
    <row r="1079" spans="1:181" s="953" customFormat="1">
      <c r="A1079" s="940"/>
      <c r="E1079" s="954"/>
      <c r="F1079" s="69"/>
      <c r="G1079" s="69"/>
      <c r="H1079" s="955"/>
      <c r="I1079" s="939"/>
      <c r="J1079" s="940"/>
      <c r="FY1079" s="940"/>
    </row>
    <row r="1080" spans="1:181" s="953" customFormat="1">
      <c r="A1080" s="940"/>
      <c r="E1080" s="954"/>
      <c r="F1080" s="69"/>
      <c r="G1080" s="69"/>
      <c r="H1080" s="955"/>
      <c r="I1080" s="939"/>
      <c r="J1080" s="940"/>
      <c r="FY1080" s="940"/>
    </row>
    <row r="1081" spans="1:181" s="953" customFormat="1">
      <c r="A1081" s="940"/>
      <c r="E1081" s="954"/>
      <c r="F1081" s="69"/>
      <c r="G1081" s="69"/>
      <c r="H1081" s="955"/>
      <c r="I1081" s="939"/>
      <c r="J1081" s="940"/>
      <c r="FY1081" s="940"/>
    </row>
    <row r="1082" spans="1:181" s="953" customFormat="1">
      <c r="A1082" s="940"/>
      <c r="E1082" s="954"/>
      <c r="F1082" s="69"/>
      <c r="G1082" s="69"/>
      <c r="H1082" s="955"/>
      <c r="I1082" s="939"/>
      <c r="J1082" s="940"/>
      <c r="FY1082" s="940"/>
    </row>
    <row r="1083" spans="1:181" s="953" customFormat="1">
      <c r="A1083" s="940"/>
      <c r="E1083" s="954"/>
      <c r="F1083" s="69"/>
      <c r="G1083" s="69"/>
      <c r="H1083" s="955"/>
      <c r="I1083" s="939"/>
      <c r="J1083" s="940"/>
      <c r="FY1083" s="940"/>
    </row>
    <row r="1084" spans="1:181" s="953" customFormat="1">
      <c r="A1084" s="940"/>
      <c r="E1084" s="954"/>
      <c r="F1084" s="69"/>
      <c r="G1084" s="69"/>
      <c r="H1084" s="955"/>
      <c r="I1084" s="939"/>
      <c r="J1084" s="940"/>
      <c r="FY1084" s="940"/>
    </row>
    <row r="1085" spans="1:181" s="953" customFormat="1">
      <c r="A1085" s="940"/>
      <c r="E1085" s="954"/>
      <c r="F1085" s="69"/>
      <c r="G1085" s="69"/>
      <c r="H1085" s="955"/>
      <c r="I1085" s="939"/>
      <c r="J1085" s="940"/>
      <c r="FY1085" s="940"/>
    </row>
    <row r="1086" spans="1:181" s="953" customFormat="1">
      <c r="A1086" s="940"/>
      <c r="E1086" s="954"/>
      <c r="F1086" s="69"/>
      <c r="G1086" s="69"/>
      <c r="H1086" s="955"/>
      <c r="I1086" s="939"/>
      <c r="J1086" s="940"/>
      <c r="FY1086" s="940"/>
    </row>
    <row r="1087" spans="1:181" s="953" customFormat="1">
      <c r="A1087" s="940"/>
      <c r="E1087" s="954"/>
      <c r="F1087" s="69"/>
      <c r="G1087" s="69"/>
      <c r="H1087" s="955"/>
      <c r="I1087" s="939"/>
      <c r="J1087" s="940"/>
      <c r="FY1087" s="940"/>
    </row>
    <row r="1088" spans="1:181" s="953" customFormat="1">
      <c r="A1088" s="940"/>
      <c r="E1088" s="954"/>
      <c r="F1088" s="69"/>
      <c r="G1088" s="69"/>
      <c r="H1088" s="955"/>
      <c r="I1088" s="939"/>
      <c r="J1088" s="940"/>
      <c r="FY1088" s="940"/>
    </row>
    <row r="1089" spans="1:181" s="953" customFormat="1">
      <c r="A1089" s="940"/>
      <c r="E1089" s="954"/>
      <c r="F1089" s="69"/>
      <c r="G1089" s="69"/>
      <c r="H1089" s="955"/>
      <c r="I1089" s="939"/>
      <c r="J1089" s="940"/>
      <c r="FY1089" s="940"/>
    </row>
    <row r="1090" spans="1:181" s="953" customFormat="1">
      <c r="A1090" s="940"/>
      <c r="E1090" s="954"/>
      <c r="F1090" s="69"/>
      <c r="G1090" s="69"/>
      <c r="H1090" s="955"/>
      <c r="I1090" s="939"/>
      <c r="J1090" s="940"/>
      <c r="FY1090" s="940"/>
    </row>
    <row r="1091" spans="1:181" s="953" customFormat="1">
      <c r="A1091" s="940"/>
      <c r="E1091" s="954"/>
      <c r="F1091" s="69"/>
      <c r="G1091" s="69"/>
      <c r="H1091" s="955"/>
      <c r="I1091" s="939"/>
      <c r="J1091" s="940"/>
      <c r="FY1091" s="940"/>
    </row>
    <row r="1092" spans="1:181" s="953" customFormat="1">
      <c r="A1092" s="940"/>
      <c r="E1092" s="954"/>
      <c r="F1092" s="69"/>
      <c r="G1092" s="69"/>
      <c r="H1092" s="955"/>
      <c r="I1092" s="939"/>
      <c r="J1092" s="940"/>
      <c r="FY1092" s="940"/>
    </row>
    <row r="1093" spans="1:181" s="953" customFormat="1">
      <c r="A1093" s="940"/>
      <c r="E1093" s="954"/>
      <c r="F1093" s="69"/>
      <c r="G1093" s="69"/>
      <c r="H1093" s="955"/>
      <c r="I1093" s="939"/>
      <c r="J1093" s="940"/>
      <c r="FY1093" s="940"/>
    </row>
    <row r="1094" spans="1:181" s="953" customFormat="1">
      <c r="A1094" s="940"/>
      <c r="E1094" s="954"/>
      <c r="F1094" s="69"/>
      <c r="G1094" s="69"/>
      <c r="H1094" s="955"/>
      <c r="I1094" s="939"/>
      <c r="J1094" s="940"/>
      <c r="FY1094" s="940"/>
    </row>
    <row r="1095" spans="1:181" s="953" customFormat="1">
      <c r="A1095" s="940"/>
      <c r="E1095" s="954"/>
      <c r="F1095" s="69"/>
      <c r="G1095" s="69"/>
      <c r="H1095" s="955"/>
      <c r="I1095" s="939"/>
      <c r="J1095" s="940"/>
      <c r="FY1095" s="940"/>
    </row>
    <row r="1096" spans="1:181" s="953" customFormat="1">
      <c r="A1096" s="940"/>
      <c r="E1096" s="954"/>
      <c r="F1096" s="69"/>
      <c r="G1096" s="69"/>
      <c r="H1096" s="955"/>
      <c r="I1096" s="939"/>
      <c r="J1096" s="940"/>
      <c r="FY1096" s="940"/>
    </row>
    <row r="1097" spans="1:181" s="953" customFormat="1">
      <c r="A1097" s="940"/>
      <c r="E1097" s="954"/>
      <c r="F1097" s="69"/>
      <c r="G1097" s="69"/>
      <c r="H1097" s="955"/>
      <c r="I1097" s="939"/>
      <c r="J1097" s="940"/>
      <c r="FY1097" s="940"/>
    </row>
    <row r="1098" spans="1:181" s="953" customFormat="1">
      <c r="A1098" s="940"/>
      <c r="E1098" s="954"/>
      <c r="F1098" s="69"/>
      <c r="G1098" s="69"/>
      <c r="H1098" s="955"/>
      <c r="I1098" s="939"/>
      <c r="J1098" s="940"/>
      <c r="FY1098" s="940"/>
    </row>
    <row r="1099" spans="1:181" s="953" customFormat="1">
      <c r="A1099" s="940"/>
      <c r="E1099" s="954"/>
      <c r="F1099" s="69"/>
      <c r="G1099" s="69"/>
      <c r="H1099" s="955"/>
      <c r="I1099" s="939"/>
      <c r="J1099" s="940"/>
      <c r="FY1099" s="940"/>
    </row>
    <row r="1100" spans="1:181" s="953" customFormat="1">
      <c r="A1100" s="940"/>
      <c r="E1100" s="954"/>
      <c r="F1100" s="69"/>
      <c r="G1100" s="69"/>
      <c r="H1100" s="955"/>
      <c r="I1100" s="939"/>
      <c r="J1100" s="940"/>
      <c r="FY1100" s="940"/>
    </row>
    <row r="1101" spans="1:181" s="953" customFormat="1">
      <c r="A1101" s="940"/>
      <c r="E1101" s="954"/>
      <c r="F1101" s="69"/>
      <c r="G1101" s="69"/>
      <c r="H1101" s="955"/>
      <c r="I1101" s="939"/>
      <c r="J1101" s="940"/>
      <c r="FY1101" s="940"/>
    </row>
    <row r="1102" spans="1:181" s="953" customFormat="1">
      <c r="A1102" s="940"/>
      <c r="E1102" s="954"/>
      <c r="F1102" s="69"/>
      <c r="G1102" s="69"/>
      <c r="H1102" s="955"/>
      <c r="I1102" s="939"/>
      <c r="J1102" s="940"/>
      <c r="FY1102" s="940"/>
    </row>
    <row r="1103" spans="1:181" s="953" customFormat="1">
      <c r="A1103" s="940"/>
      <c r="E1103" s="954"/>
      <c r="F1103" s="69"/>
      <c r="G1103" s="69"/>
      <c r="H1103" s="955"/>
      <c r="I1103" s="939"/>
      <c r="J1103" s="940"/>
      <c r="FY1103" s="940"/>
    </row>
    <row r="1104" spans="1:181" s="953" customFormat="1">
      <c r="A1104" s="940"/>
      <c r="E1104" s="954"/>
      <c r="F1104" s="69"/>
      <c r="G1104" s="69"/>
      <c r="H1104" s="955"/>
      <c r="I1104" s="939"/>
      <c r="J1104" s="940"/>
      <c r="FY1104" s="940"/>
    </row>
    <row r="1105" spans="1:181" s="953" customFormat="1">
      <c r="A1105" s="940"/>
      <c r="E1105" s="954"/>
      <c r="F1105" s="69"/>
      <c r="G1105" s="69"/>
      <c r="H1105" s="955"/>
      <c r="I1105" s="939"/>
      <c r="J1105" s="940"/>
      <c r="FY1105" s="940"/>
    </row>
    <row r="1106" spans="1:181" s="953" customFormat="1">
      <c r="A1106" s="940"/>
      <c r="E1106" s="954"/>
      <c r="F1106" s="69"/>
      <c r="G1106" s="69"/>
      <c r="H1106" s="955"/>
      <c r="I1106" s="939"/>
      <c r="J1106" s="940"/>
      <c r="FY1106" s="940"/>
    </row>
    <row r="1107" spans="1:181" s="953" customFormat="1">
      <c r="A1107" s="940"/>
      <c r="E1107" s="954"/>
      <c r="F1107" s="69"/>
      <c r="G1107" s="69"/>
      <c r="H1107" s="955"/>
      <c r="I1107" s="939"/>
      <c r="J1107" s="940"/>
      <c r="FY1107" s="940"/>
    </row>
    <row r="1108" spans="1:181" s="953" customFormat="1">
      <c r="A1108" s="940"/>
      <c r="E1108" s="954"/>
      <c r="F1108" s="69"/>
      <c r="G1108" s="69"/>
      <c r="H1108" s="955"/>
      <c r="I1108" s="939"/>
      <c r="J1108" s="940"/>
      <c r="FY1108" s="940"/>
    </row>
    <row r="1109" spans="1:181" s="953" customFormat="1">
      <c r="A1109" s="940"/>
      <c r="E1109" s="954"/>
      <c r="F1109" s="69"/>
      <c r="G1109" s="69"/>
      <c r="H1109" s="955"/>
      <c r="I1109" s="939"/>
      <c r="J1109" s="940"/>
      <c r="FY1109" s="940"/>
    </row>
    <row r="1110" spans="1:181" s="953" customFormat="1">
      <c r="A1110" s="940"/>
      <c r="E1110" s="954"/>
      <c r="F1110" s="69"/>
      <c r="G1110" s="69"/>
      <c r="H1110" s="955"/>
      <c r="I1110" s="939"/>
      <c r="J1110" s="940"/>
      <c r="FY1110" s="940"/>
    </row>
    <row r="1111" spans="1:181" s="953" customFormat="1">
      <c r="A1111" s="940"/>
      <c r="E1111" s="954"/>
      <c r="F1111" s="69"/>
      <c r="G1111" s="69"/>
      <c r="H1111" s="955"/>
      <c r="I1111" s="939"/>
      <c r="J1111" s="940"/>
      <c r="FY1111" s="940"/>
    </row>
    <row r="1112" spans="1:181" s="953" customFormat="1">
      <c r="A1112" s="940"/>
      <c r="D1112" s="99"/>
      <c r="E1112" s="954"/>
      <c r="F1112" s="69"/>
      <c r="G1112" s="69"/>
      <c r="H1112" s="955"/>
      <c r="I1112" s="939"/>
      <c r="J1112" s="940"/>
      <c r="FY1112" s="940"/>
    </row>
    <row r="1113" spans="1:181" s="953" customFormat="1">
      <c r="A1113" s="940"/>
      <c r="E1113" s="954"/>
      <c r="F1113" s="69"/>
      <c r="G1113" s="69"/>
      <c r="H1113" s="955"/>
      <c r="I1113" s="939"/>
      <c r="J1113" s="940"/>
      <c r="FY1113" s="940"/>
    </row>
    <row r="1114" spans="1:181" s="953" customFormat="1">
      <c r="A1114" s="940"/>
      <c r="E1114" s="954"/>
      <c r="F1114" s="69"/>
      <c r="G1114" s="69"/>
      <c r="H1114" s="955"/>
      <c r="I1114" s="939"/>
      <c r="J1114" s="940"/>
      <c r="FY1114" s="940"/>
    </row>
    <row r="1115" spans="1:181" s="953" customFormat="1">
      <c r="A1115" s="940"/>
      <c r="E1115" s="954"/>
      <c r="F1115" s="69"/>
      <c r="G1115" s="69"/>
      <c r="H1115" s="955"/>
      <c r="I1115" s="939"/>
      <c r="J1115" s="940"/>
      <c r="FY1115" s="940"/>
    </row>
    <row r="1116" spans="1:181" s="953" customFormat="1">
      <c r="A1116" s="940"/>
      <c r="E1116" s="954"/>
      <c r="F1116" s="69"/>
      <c r="G1116" s="69"/>
      <c r="H1116" s="955"/>
      <c r="I1116" s="939"/>
      <c r="J1116" s="940"/>
      <c r="FY1116" s="940"/>
    </row>
    <row r="1117" spans="1:181" s="953" customFormat="1">
      <c r="A1117" s="940"/>
      <c r="E1117" s="954"/>
      <c r="F1117" s="69"/>
      <c r="G1117" s="69"/>
      <c r="H1117" s="955"/>
      <c r="I1117" s="939"/>
      <c r="J1117" s="940"/>
      <c r="FY1117" s="940"/>
    </row>
    <row r="1118" spans="1:181" s="953" customFormat="1">
      <c r="A1118" s="940"/>
      <c r="E1118" s="954"/>
      <c r="F1118" s="69"/>
      <c r="G1118" s="69"/>
      <c r="H1118" s="955"/>
      <c r="I1118" s="939"/>
      <c r="J1118" s="940"/>
      <c r="FY1118" s="940"/>
    </row>
    <row r="1119" spans="1:181" s="953" customFormat="1">
      <c r="A1119" s="940"/>
      <c r="E1119" s="954"/>
      <c r="F1119" s="69"/>
      <c r="G1119" s="69"/>
      <c r="H1119" s="955"/>
      <c r="I1119" s="939"/>
      <c r="J1119" s="940"/>
      <c r="FY1119" s="940"/>
    </row>
    <row r="1120" spans="1:181" s="953" customFormat="1">
      <c r="A1120" s="940"/>
      <c r="E1120" s="954"/>
      <c r="F1120" s="69"/>
      <c r="G1120" s="69"/>
      <c r="H1120" s="955"/>
      <c r="I1120" s="939"/>
      <c r="J1120" s="940"/>
      <c r="FY1120" s="940"/>
    </row>
    <row r="1121" spans="1:181" s="953" customFormat="1">
      <c r="A1121" s="940"/>
      <c r="E1121" s="954"/>
      <c r="F1121" s="69"/>
      <c r="G1121" s="69"/>
      <c r="H1121" s="955"/>
      <c r="I1121" s="939"/>
      <c r="J1121" s="940"/>
      <c r="FY1121" s="940"/>
    </row>
    <row r="1122" spans="1:181" s="953" customFormat="1">
      <c r="A1122" s="940"/>
      <c r="E1122" s="954"/>
      <c r="F1122" s="69"/>
      <c r="G1122" s="69"/>
      <c r="H1122" s="955"/>
      <c r="I1122" s="939"/>
      <c r="J1122" s="940"/>
      <c r="FY1122" s="940"/>
    </row>
    <row r="1123" spans="1:181" s="953" customFormat="1">
      <c r="A1123" s="940"/>
      <c r="E1123" s="954"/>
      <c r="F1123" s="69"/>
      <c r="G1123" s="69"/>
      <c r="H1123" s="955"/>
      <c r="I1123" s="939"/>
      <c r="J1123" s="940"/>
      <c r="FY1123" s="940"/>
    </row>
    <row r="1124" spans="1:181" s="953" customFormat="1">
      <c r="A1124" s="940"/>
      <c r="E1124" s="954"/>
      <c r="F1124" s="69"/>
      <c r="G1124" s="69"/>
      <c r="H1124" s="955"/>
      <c r="I1124" s="939"/>
      <c r="J1124" s="940"/>
      <c r="FY1124" s="940"/>
    </row>
    <row r="1125" spans="1:181" s="953" customFormat="1">
      <c r="A1125" s="940"/>
      <c r="E1125" s="954"/>
      <c r="F1125" s="69"/>
      <c r="G1125" s="69"/>
      <c r="H1125" s="955"/>
      <c r="I1125" s="939"/>
      <c r="J1125" s="940"/>
      <c r="FY1125" s="940"/>
    </row>
    <row r="1126" spans="1:181" s="953" customFormat="1">
      <c r="A1126" s="940"/>
      <c r="E1126" s="954"/>
      <c r="F1126" s="69"/>
      <c r="G1126" s="69"/>
      <c r="H1126" s="955"/>
      <c r="I1126" s="939"/>
      <c r="J1126" s="940"/>
      <c r="FY1126" s="940"/>
    </row>
    <row r="1127" spans="1:181" s="953" customFormat="1">
      <c r="A1127" s="940"/>
      <c r="E1127" s="954"/>
      <c r="F1127" s="69"/>
      <c r="G1127" s="69"/>
      <c r="H1127" s="955"/>
      <c r="I1127" s="939"/>
      <c r="J1127" s="940"/>
      <c r="FY1127" s="940"/>
    </row>
    <row r="1128" spans="1:181" s="953" customFormat="1">
      <c r="A1128" s="940"/>
      <c r="E1128" s="954"/>
      <c r="F1128" s="69"/>
      <c r="G1128" s="69"/>
      <c r="H1128" s="955"/>
      <c r="I1128" s="939"/>
      <c r="J1128" s="940"/>
      <c r="FY1128" s="940"/>
    </row>
    <row r="1129" spans="1:181" s="953" customFormat="1">
      <c r="A1129" s="940"/>
      <c r="E1129" s="954"/>
      <c r="F1129" s="69"/>
      <c r="G1129" s="69"/>
      <c r="H1129" s="955"/>
      <c r="I1129" s="939"/>
      <c r="J1129" s="940"/>
      <c r="FY1129" s="940"/>
    </row>
    <row r="1130" spans="1:181" s="953" customFormat="1">
      <c r="A1130" s="940"/>
      <c r="E1130" s="954"/>
      <c r="F1130" s="69"/>
      <c r="G1130" s="69"/>
      <c r="H1130" s="955"/>
      <c r="I1130" s="939"/>
      <c r="J1130" s="940"/>
      <c r="FY1130" s="940"/>
    </row>
    <row r="1131" spans="1:181" s="953" customFormat="1">
      <c r="A1131" s="940"/>
      <c r="E1131" s="954"/>
      <c r="F1131" s="69"/>
      <c r="G1131" s="69"/>
      <c r="H1131" s="955"/>
      <c r="I1131" s="939"/>
      <c r="J1131" s="940"/>
      <c r="FY1131" s="940"/>
    </row>
    <row r="1132" spans="1:181" s="953" customFormat="1">
      <c r="A1132" s="940"/>
      <c r="E1132" s="954"/>
      <c r="F1132" s="69"/>
      <c r="G1132" s="69"/>
      <c r="H1132" s="955"/>
      <c r="I1132" s="939"/>
      <c r="J1132" s="940"/>
      <c r="FY1132" s="940"/>
    </row>
    <row r="1133" spans="1:181" s="953" customFormat="1">
      <c r="A1133" s="940"/>
      <c r="E1133" s="954"/>
      <c r="F1133" s="69"/>
      <c r="G1133" s="69"/>
      <c r="H1133" s="955"/>
      <c r="I1133" s="939"/>
      <c r="J1133" s="940"/>
      <c r="FY1133" s="940"/>
    </row>
    <row r="1134" spans="1:181" s="953" customFormat="1">
      <c r="A1134" s="940"/>
      <c r="E1134" s="954"/>
      <c r="F1134" s="69"/>
      <c r="G1134" s="69"/>
      <c r="H1134" s="955"/>
      <c r="I1134" s="939"/>
      <c r="J1134" s="940"/>
      <c r="FY1134" s="940"/>
    </row>
    <row r="1135" spans="1:181" s="953" customFormat="1">
      <c r="A1135" s="940"/>
      <c r="E1135" s="954"/>
      <c r="F1135" s="69"/>
      <c r="G1135" s="69"/>
      <c r="H1135" s="955"/>
      <c r="I1135" s="939"/>
      <c r="J1135" s="940"/>
      <c r="FY1135" s="940"/>
    </row>
    <row r="1136" spans="1:181" s="953" customFormat="1">
      <c r="A1136" s="940"/>
      <c r="E1136" s="954"/>
      <c r="F1136" s="69"/>
      <c r="G1136" s="69"/>
      <c r="H1136" s="955"/>
      <c r="I1136" s="939"/>
      <c r="J1136" s="940"/>
      <c r="FY1136" s="940"/>
    </row>
    <row r="1137" spans="1:181" s="953" customFormat="1">
      <c r="A1137" s="940"/>
      <c r="E1137" s="954"/>
      <c r="F1137" s="69"/>
      <c r="G1137" s="69"/>
      <c r="H1137" s="955"/>
      <c r="I1137" s="939"/>
      <c r="J1137" s="940"/>
      <c r="FY1137" s="940"/>
    </row>
    <row r="1138" spans="1:181" s="953" customFormat="1">
      <c r="A1138" s="940"/>
      <c r="E1138" s="954"/>
      <c r="F1138" s="69"/>
      <c r="G1138" s="69"/>
      <c r="H1138" s="955"/>
      <c r="I1138" s="939"/>
      <c r="J1138" s="940"/>
      <c r="FY1138" s="940"/>
    </row>
    <row r="1139" spans="1:181" s="953" customFormat="1">
      <c r="A1139" s="940"/>
      <c r="E1139" s="954"/>
      <c r="F1139" s="69"/>
      <c r="G1139" s="69"/>
      <c r="H1139" s="955"/>
      <c r="I1139" s="939"/>
      <c r="J1139" s="940"/>
      <c r="FY1139" s="940"/>
    </row>
    <row r="1140" spans="1:181" s="1060" customFormat="1">
      <c r="A1140" s="1058" t="s">
        <v>19</v>
      </c>
      <c r="B1140" s="1060" t="s">
        <v>3483</v>
      </c>
      <c r="E1140" s="1061">
        <f>SUM(E1058:E1139)</f>
        <v>0</v>
      </c>
      <c r="F1140" s="253"/>
      <c r="G1140" s="253"/>
      <c r="H1140" s="1062"/>
      <c r="I1140" s="1063"/>
      <c r="J1140" s="1064"/>
      <c r="BB1140" s="253"/>
      <c r="FY1140" s="1058"/>
    </row>
    <row r="1141" spans="1:181" s="99" customFormat="1">
      <c r="A1141" s="192"/>
      <c r="E1141" s="1023"/>
      <c r="F1141" s="69"/>
      <c r="G1141" s="69"/>
      <c r="H1141" s="1024"/>
      <c r="I1141" s="939"/>
      <c r="J1141" s="940"/>
      <c r="BB1141" s="69"/>
      <c r="FY1141" s="192"/>
    </row>
    <row r="1142" spans="1:181" s="99" customFormat="1">
      <c r="A1142" s="940"/>
      <c r="E1142" s="1023"/>
      <c r="F1142" s="69"/>
      <c r="G1142" s="69"/>
      <c r="H1142" s="1024"/>
      <c r="I1142" s="939"/>
      <c r="J1142" s="940"/>
      <c r="BB1142" s="69"/>
      <c r="FY1142" s="192"/>
    </row>
    <row r="1143" spans="1:181" s="99" customFormat="1">
      <c r="A1143" s="192"/>
      <c r="B1143" s="953"/>
      <c r="D1143" s="953"/>
      <c r="E1143" s="1023"/>
      <c r="F1143" s="69"/>
      <c r="G1143" s="69"/>
      <c r="H1143" s="1024"/>
      <c r="I1143" s="939"/>
      <c r="J1143" s="940"/>
      <c r="BB1143" s="69"/>
      <c r="FY1143" s="192"/>
    </row>
    <row r="1144" spans="1:181" s="99" customFormat="1">
      <c r="A1144" s="940"/>
      <c r="B1144" s="953"/>
      <c r="E1144" s="1023"/>
      <c r="F1144" s="69"/>
      <c r="G1144" s="69"/>
      <c r="H1144" s="1024"/>
      <c r="I1144" s="939"/>
      <c r="J1144" s="940"/>
      <c r="BB1144" s="69"/>
      <c r="FY1144" s="192"/>
    </row>
    <row r="1145" spans="1:181" s="99" customFormat="1">
      <c r="A1145" s="192"/>
      <c r="B1145" s="953"/>
      <c r="E1145" s="1023"/>
      <c r="F1145" s="69"/>
      <c r="G1145" s="69"/>
      <c r="H1145" s="1024"/>
      <c r="I1145" s="939"/>
      <c r="J1145" s="940"/>
      <c r="BB1145" s="69"/>
      <c r="FY1145" s="192"/>
    </row>
    <row r="1146" spans="1:181" s="99" customFormat="1">
      <c r="A1146" s="940"/>
      <c r="E1146" s="1023"/>
      <c r="F1146" s="69"/>
      <c r="G1146" s="69"/>
      <c r="H1146" s="1024"/>
      <c r="I1146" s="939"/>
      <c r="J1146" s="940"/>
      <c r="BB1146" s="69"/>
      <c r="FY1146" s="192"/>
    </row>
    <row r="1147" spans="1:181" s="99" customFormat="1">
      <c r="A1147" s="192"/>
      <c r="E1147" s="1023"/>
      <c r="F1147" s="69"/>
      <c r="G1147" s="69"/>
      <c r="H1147" s="1024"/>
      <c r="I1147" s="939"/>
      <c r="J1147" s="940"/>
      <c r="BB1147" s="69"/>
      <c r="FY1147" s="192"/>
    </row>
    <row r="1148" spans="1:181" s="99" customFormat="1">
      <c r="A1148" s="940"/>
      <c r="E1148" s="1023"/>
      <c r="F1148" s="69"/>
      <c r="G1148" s="69"/>
      <c r="H1148" s="1024"/>
      <c r="I1148" s="939"/>
      <c r="J1148" s="940"/>
      <c r="BB1148" s="69"/>
      <c r="FY1148" s="192"/>
    </row>
    <row r="1149" spans="1:181" s="99" customFormat="1">
      <c r="A1149" s="192"/>
      <c r="E1149" s="1023"/>
      <c r="F1149" s="69"/>
      <c r="G1149" s="69"/>
      <c r="H1149" s="1024"/>
      <c r="I1149" s="939"/>
      <c r="J1149" s="940"/>
      <c r="BB1149" s="69"/>
      <c r="FY1149" s="192"/>
    </row>
    <row r="1150" spans="1:181" s="99" customFormat="1">
      <c r="A1150" s="940"/>
      <c r="E1150" s="1023"/>
      <c r="F1150" s="69"/>
      <c r="G1150" s="69"/>
      <c r="H1150" s="1024"/>
      <c r="I1150" s="939"/>
      <c r="J1150" s="940"/>
      <c r="BB1150" s="69"/>
      <c r="FY1150" s="192"/>
    </row>
    <row r="1151" spans="1:181" s="99" customFormat="1">
      <c r="A1151" s="192"/>
      <c r="E1151" s="1023"/>
      <c r="F1151" s="69"/>
      <c r="G1151" s="69"/>
      <c r="H1151" s="1024"/>
      <c r="I1151" s="939"/>
      <c r="J1151" s="940"/>
      <c r="BB1151" s="69"/>
      <c r="FY1151" s="192"/>
    </row>
    <row r="1152" spans="1:181" s="99" customFormat="1">
      <c r="A1152" s="940"/>
      <c r="E1152" s="1023"/>
      <c r="F1152" s="69"/>
      <c r="G1152" s="69"/>
      <c r="H1152" s="1024"/>
      <c r="I1152" s="939"/>
      <c r="J1152" s="940"/>
      <c r="BB1152" s="69"/>
      <c r="FY1152" s="192"/>
    </row>
    <row r="1153" spans="1:181" s="99" customFormat="1">
      <c r="A1153" s="192"/>
      <c r="E1153" s="1023"/>
      <c r="F1153" s="69"/>
      <c r="G1153" s="69"/>
      <c r="H1153" s="1024"/>
      <c r="I1153" s="939"/>
      <c r="J1153" s="940"/>
      <c r="BB1153" s="69"/>
      <c r="FY1153" s="192"/>
    </row>
    <row r="1154" spans="1:181" s="99" customFormat="1">
      <c r="A1154" s="940"/>
      <c r="E1154" s="1023"/>
      <c r="F1154" s="69"/>
      <c r="G1154" s="69"/>
      <c r="H1154" s="1024"/>
      <c r="I1154" s="939"/>
      <c r="J1154" s="940"/>
      <c r="BB1154" s="69"/>
      <c r="FY1154" s="192"/>
    </row>
    <row r="1155" spans="1:181" s="99" customFormat="1">
      <c r="A1155" s="192"/>
      <c r="E1155" s="1023"/>
      <c r="F1155" s="69"/>
      <c r="G1155" s="69"/>
      <c r="H1155" s="1024"/>
      <c r="I1155" s="939"/>
      <c r="J1155" s="940"/>
      <c r="BB1155" s="69"/>
      <c r="FY1155" s="192"/>
    </row>
    <row r="1156" spans="1:181" s="99" customFormat="1">
      <c r="A1156" s="940"/>
      <c r="E1156" s="1023"/>
      <c r="F1156" s="69"/>
      <c r="G1156" s="69"/>
      <c r="H1156" s="1024"/>
      <c r="I1156" s="939"/>
      <c r="J1156" s="940"/>
      <c r="BB1156" s="69"/>
      <c r="FY1156" s="192"/>
    </row>
    <row r="1157" spans="1:181" s="99" customFormat="1">
      <c r="A1157" s="192"/>
      <c r="E1157" s="1023"/>
      <c r="F1157" s="69"/>
      <c r="G1157" s="69"/>
      <c r="H1157" s="1024"/>
      <c r="I1157" s="939"/>
      <c r="J1157" s="940"/>
      <c r="BB1157" s="69"/>
      <c r="FY1157" s="192"/>
    </row>
    <row r="1158" spans="1:181" s="99" customFormat="1">
      <c r="A1158" s="940"/>
      <c r="E1158" s="1023"/>
      <c r="F1158" s="69"/>
      <c r="G1158" s="69"/>
      <c r="H1158" s="1024"/>
      <c r="I1158" s="939"/>
      <c r="J1158" s="940"/>
      <c r="BB1158" s="69"/>
      <c r="FY1158" s="192"/>
    </row>
    <row r="1159" spans="1:181" s="99" customFormat="1">
      <c r="A1159" s="192"/>
      <c r="E1159" s="1023"/>
      <c r="F1159" s="69"/>
      <c r="G1159" s="69"/>
      <c r="H1159" s="1024"/>
      <c r="I1159" s="939"/>
      <c r="J1159" s="940"/>
      <c r="BB1159" s="69"/>
      <c r="FY1159" s="192"/>
    </row>
    <row r="1160" spans="1:181" s="99" customFormat="1">
      <c r="A1160" s="940"/>
      <c r="E1160" s="1023"/>
      <c r="F1160" s="69"/>
      <c r="G1160" s="69"/>
      <c r="H1160" s="1024"/>
      <c r="I1160" s="939"/>
      <c r="J1160" s="940"/>
      <c r="BB1160" s="69"/>
      <c r="FY1160" s="192"/>
    </row>
    <row r="1161" spans="1:181" s="99" customFormat="1">
      <c r="A1161" s="192"/>
      <c r="E1161" s="1023"/>
      <c r="F1161" s="69"/>
      <c r="G1161" s="69"/>
      <c r="H1161" s="1024"/>
      <c r="I1161" s="939"/>
      <c r="J1161" s="940"/>
      <c r="BB1161" s="69"/>
      <c r="FY1161" s="192"/>
    </row>
    <row r="1162" spans="1:181" s="99" customFormat="1">
      <c r="A1162" s="940"/>
      <c r="E1162" s="1023"/>
      <c r="F1162" s="69"/>
      <c r="G1162" s="69"/>
      <c r="H1162" s="1024"/>
      <c r="I1162" s="939"/>
      <c r="J1162" s="940"/>
      <c r="BB1162" s="69"/>
      <c r="FY1162" s="192"/>
    </row>
    <row r="1163" spans="1:181" s="99" customFormat="1">
      <c r="A1163" s="192"/>
      <c r="E1163" s="1023"/>
      <c r="F1163" s="69"/>
      <c r="G1163" s="69"/>
      <c r="H1163" s="1024"/>
      <c r="I1163" s="939"/>
      <c r="J1163" s="940"/>
      <c r="BB1163" s="69"/>
      <c r="FY1163" s="192"/>
    </row>
    <row r="1164" spans="1:181" s="99" customFormat="1">
      <c r="A1164" s="940"/>
      <c r="E1164" s="1023"/>
      <c r="F1164" s="69"/>
      <c r="G1164" s="69"/>
      <c r="H1164" s="1024"/>
      <c r="I1164" s="939"/>
      <c r="J1164" s="940"/>
      <c r="BB1164" s="69"/>
      <c r="FY1164" s="192"/>
    </row>
    <row r="1165" spans="1:181" s="99" customFormat="1">
      <c r="A1165" s="192"/>
      <c r="E1165" s="1023"/>
      <c r="F1165" s="69"/>
      <c r="G1165" s="69"/>
      <c r="H1165" s="1024"/>
      <c r="I1165" s="939"/>
      <c r="J1165" s="940"/>
      <c r="BB1165" s="69"/>
      <c r="FY1165" s="192"/>
    </row>
    <row r="1166" spans="1:181" s="99" customFormat="1">
      <c r="A1166" s="940"/>
      <c r="E1166" s="1023"/>
      <c r="F1166" s="69"/>
      <c r="G1166" s="69"/>
      <c r="H1166" s="1024"/>
      <c r="I1166" s="939"/>
      <c r="J1166" s="940"/>
      <c r="BB1166" s="69"/>
      <c r="FY1166" s="192"/>
    </row>
    <row r="1167" spans="1:181" s="99" customFormat="1">
      <c r="A1167" s="192"/>
      <c r="E1167" s="1023"/>
      <c r="F1167" s="69"/>
      <c r="G1167" s="69"/>
      <c r="H1167" s="1024"/>
      <c r="I1167" s="939"/>
      <c r="J1167" s="940"/>
      <c r="BB1167" s="69"/>
      <c r="FY1167" s="192"/>
    </row>
    <row r="1168" spans="1:181" s="953" customFormat="1">
      <c r="A1168" s="940"/>
      <c r="E1168" s="954"/>
      <c r="H1168" s="955"/>
      <c r="I1168" s="939"/>
      <c r="J1168" s="940"/>
      <c r="FY1168" s="940"/>
    </row>
    <row r="1169" spans="1:181" s="99" customFormat="1">
      <c r="A1169" s="192"/>
      <c r="E1169" s="1023"/>
      <c r="F1169" s="69"/>
      <c r="G1169" s="69"/>
      <c r="H1169" s="1024"/>
      <c r="I1169" s="939"/>
      <c r="J1169" s="940"/>
      <c r="BB1169" s="69"/>
      <c r="FY1169" s="192"/>
    </row>
    <row r="1170" spans="1:181" s="99" customFormat="1">
      <c r="A1170" s="940"/>
      <c r="E1170" s="1023"/>
      <c r="F1170" s="69"/>
      <c r="G1170" s="69"/>
      <c r="H1170" s="1024"/>
      <c r="I1170" s="939"/>
      <c r="J1170" s="940"/>
      <c r="BB1170" s="69"/>
      <c r="FY1170" s="192"/>
    </row>
    <row r="1171" spans="1:181" s="99" customFormat="1">
      <c r="A1171" s="192"/>
      <c r="E1171" s="1023"/>
      <c r="F1171" s="69"/>
      <c r="G1171" s="69"/>
      <c r="H1171" s="1024"/>
      <c r="I1171" s="939"/>
      <c r="J1171" s="940"/>
      <c r="BB1171" s="69"/>
      <c r="FY1171" s="192"/>
    </row>
    <row r="1172" spans="1:181" s="99" customFormat="1">
      <c r="A1172" s="940"/>
      <c r="E1172" s="1023"/>
      <c r="F1172" s="69"/>
      <c r="G1172" s="69"/>
      <c r="H1172" s="1024"/>
      <c r="I1172" s="939"/>
      <c r="J1172" s="940"/>
      <c r="BB1172" s="69"/>
      <c r="FY1172" s="192"/>
    </row>
    <row r="1173" spans="1:181" s="99" customFormat="1">
      <c r="A1173" s="192"/>
      <c r="E1173" s="1023"/>
      <c r="F1173" s="69"/>
      <c r="G1173" s="69"/>
      <c r="H1173" s="1024"/>
      <c r="I1173" s="939"/>
      <c r="J1173" s="940"/>
      <c r="BB1173" s="69"/>
      <c r="FY1173" s="192"/>
    </row>
    <row r="1174" spans="1:181" s="99" customFormat="1">
      <c r="A1174" s="940"/>
      <c r="E1174" s="1023"/>
      <c r="F1174" s="69"/>
      <c r="G1174" s="69"/>
      <c r="H1174" s="1024"/>
      <c r="I1174" s="939"/>
      <c r="J1174" s="940"/>
      <c r="BB1174" s="69"/>
      <c r="FY1174" s="192"/>
    </row>
    <row r="1175" spans="1:181" s="99" customFormat="1">
      <c r="A1175" s="192"/>
      <c r="E1175" s="1023"/>
      <c r="F1175" s="69"/>
      <c r="G1175" s="69"/>
      <c r="H1175" s="1024"/>
      <c r="I1175" s="939"/>
      <c r="J1175" s="940"/>
      <c r="BB1175" s="69"/>
      <c r="FY1175" s="192"/>
    </row>
    <row r="1176" spans="1:181" s="99" customFormat="1">
      <c r="A1176" s="940"/>
      <c r="E1176" s="1023"/>
      <c r="F1176" s="69"/>
      <c r="G1176" s="69"/>
      <c r="H1176" s="1024"/>
      <c r="I1176" s="939"/>
      <c r="J1176" s="940"/>
      <c r="BB1176" s="69"/>
      <c r="FY1176" s="192"/>
    </row>
    <row r="1177" spans="1:181" s="99" customFormat="1">
      <c r="A1177" s="192"/>
      <c r="E1177" s="1023"/>
      <c r="F1177" s="69"/>
      <c r="G1177" s="69"/>
      <c r="H1177" s="1024"/>
      <c r="I1177" s="939"/>
      <c r="J1177" s="940"/>
      <c r="BB1177" s="69"/>
      <c r="FY1177" s="192"/>
    </row>
    <row r="1178" spans="1:181" s="99" customFormat="1">
      <c r="A1178" s="940"/>
      <c r="E1178" s="1023"/>
      <c r="F1178" s="69"/>
      <c r="G1178" s="69"/>
      <c r="H1178" s="1024"/>
      <c r="I1178" s="939"/>
      <c r="J1178" s="940"/>
      <c r="BB1178" s="69"/>
      <c r="FY1178" s="192"/>
    </row>
    <row r="1179" spans="1:181" s="99" customFormat="1">
      <c r="A1179" s="192"/>
      <c r="B1179" s="953"/>
      <c r="E1179" s="1023"/>
      <c r="F1179" s="69"/>
      <c r="G1179" s="69"/>
      <c r="H1179" s="1024"/>
      <c r="I1179" s="939"/>
      <c r="J1179" s="940"/>
      <c r="BB1179" s="69"/>
      <c r="FY1179" s="192"/>
    </row>
    <row r="1180" spans="1:181" s="99" customFormat="1">
      <c r="A1180" s="940"/>
      <c r="B1180" s="953"/>
      <c r="E1180" s="1023"/>
      <c r="F1180" s="69"/>
      <c r="G1180" s="69"/>
      <c r="H1180" s="1024"/>
      <c r="I1180" s="939"/>
      <c r="J1180" s="940"/>
      <c r="BB1180" s="69"/>
      <c r="FY1180" s="192"/>
    </row>
    <row r="1181" spans="1:181" s="99" customFormat="1">
      <c r="A1181" s="192"/>
      <c r="B1181" s="953"/>
      <c r="E1181" s="1023"/>
      <c r="F1181" s="69"/>
      <c r="G1181" s="69"/>
      <c r="H1181" s="1024"/>
      <c r="I1181" s="939"/>
      <c r="J1181" s="940"/>
      <c r="BB1181" s="69"/>
      <c r="FY1181" s="192"/>
    </row>
    <row r="1182" spans="1:181" s="99" customFormat="1">
      <c r="A1182" s="940"/>
      <c r="B1182" s="953"/>
      <c r="E1182" s="1023"/>
      <c r="F1182" s="69"/>
      <c r="G1182" s="69"/>
      <c r="H1182" s="1024"/>
      <c r="I1182" s="939"/>
      <c r="J1182" s="940"/>
      <c r="BB1182" s="69"/>
      <c r="FY1182" s="192"/>
    </row>
    <row r="1183" spans="1:181" s="99" customFormat="1">
      <c r="A1183" s="192"/>
      <c r="B1183" s="953"/>
      <c r="E1183" s="1023"/>
      <c r="F1183" s="69"/>
      <c r="G1183" s="69"/>
      <c r="H1183" s="1024"/>
      <c r="I1183" s="939"/>
      <c r="J1183" s="940"/>
      <c r="BB1183" s="69"/>
      <c r="FY1183" s="192"/>
    </row>
    <row r="1184" spans="1:181" s="99" customFormat="1">
      <c r="A1184" s="940"/>
      <c r="B1184" s="953"/>
      <c r="E1184" s="1023"/>
      <c r="F1184" s="69"/>
      <c r="G1184" s="69"/>
      <c r="H1184" s="1024"/>
      <c r="I1184" s="939"/>
      <c r="J1184" s="940"/>
      <c r="BB1184" s="69"/>
      <c r="FY1184" s="192"/>
    </row>
    <row r="1185" spans="1:181" s="99" customFormat="1">
      <c r="A1185" s="192"/>
      <c r="B1185" s="953"/>
      <c r="E1185" s="1023"/>
      <c r="F1185" s="69"/>
      <c r="G1185" s="69"/>
      <c r="H1185" s="1024"/>
      <c r="I1185" s="939"/>
      <c r="J1185" s="940"/>
      <c r="BB1185" s="69"/>
      <c r="FY1185" s="192"/>
    </row>
    <row r="1186" spans="1:181" s="99" customFormat="1">
      <c r="A1186" s="940"/>
      <c r="B1186" s="953"/>
      <c r="E1186" s="1023"/>
      <c r="F1186" s="69"/>
      <c r="G1186" s="69"/>
      <c r="H1186" s="1024"/>
      <c r="I1186" s="939"/>
      <c r="J1186" s="940"/>
      <c r="BB1186" s="69"/>
      <c r="FY1186" s="192"/>
    </row>
    <row r="1187" spans="1:181" s="99" customFormat="1">
      <c r="A1187" s="192"/>
      <c r="B1187" s="953"/>
      <c r="E1187" s="1023"/>
      <c r="F1187" s="69"/>
      <c r="G1187" s="69"/>
      <c r="H1187" s="1024"/>
      <c r="I1187" s="939"/>
      <c r="J1187" s="940"/>
      <c r="BB1187" s="69"/>
      <c r="FY1187" s="192"/>
    </row>
    <row r="1188" spans="1:181" s="99" customFormat="1">
      <c r="A1188" s="940"/>
      <c r="B1188" s="953"/>
      <c r="E1188" s="1023"/>
      <c r="F1188" s="69"/>
      <c r="G1188" s="69"/>
      <c r="H1188" s="1024"/>
      <c r="I1188" s="939"/>
      <c r="J1188" s="940"/>
      <c r="BB1188" s="69"/>
      <c r="FY1188" s="192"/>
    </row>
    <row r="1189" spans="1:181" s="99" customFormat="1">
      <c r="A1189" s="192"/>
      <c r="B1189" s="953"/>
      <c r="E1189" s="1023"/>
      <c r="F1189" s="69"/>
      <c r="G1189" s="69"/>
      <c r="H1189" s="1024"/>
      <c r="I1189" s="939"/>
      <c r="J1189" s="940"/>
      <c r="BB1189" s="69"/>
      <c r="FY1189" s="192"/>
    </row>
    <row r="1190" spans="1:181" s="99" customFormat="1">
      <c r="A1190" s="940"/>
      <c r="E1190" s="1023"/>
      <c r="F1190" s="69"/>
      <c r="G1190" s="69"/>
      <c r="H1190" s="1024"/>
      <c r="I1190" s="939"/>
      <c r="J1190" s="940"/>
      <c r="BB1190" s="69"/>
      <c r="FY1190" s="192"/>
    </row>
    <row r="1191" spans="1:181" s="99" customFormat="1">
      <c r="A1191" s="192"/>
      <c r="B1191" s="953"/>
      <c r="E1191" s="1023"/>
      <c r="F1191" s="69"/>
      <c r="G1191" s="69"/>
      <c r="H1191" s="1024"/>
      <c r="I1191" s="939"/>
      <c r="J1191" s="940"/>
      <c r="BB1191" s="69"/>
      <c r="FY1191" s="192"/>
    </row>
    <row r="1192" spans="1:181" s="99" customFormat="1">
      <c r="A1192" s="940"/>
      <c r="B1192" s="953"/>
      <c r="E1192" s="1023"/>
      <c r="F1192" s="69"/>
      <c r="G1192" s="69"/>
      <c r="H1192" s="1024"/>
      <c r="I1192" s="939"/>
      <c r="J1192" s="940"/>
      <c r="BB1192" s="69"/>
      <c r="FY1192" s="192"/>
    </row>
    <row r="1193" spans="1:181" s="99" customFormat="1">
      <c r="A1193" s="192"/>
      <c r="B1193" s="953"/>
      <c r="E1193" s="1023"/>
      <c r="F1193" s="69"/>
      <c r="G1193" s="69"/>
      <c r="H1193" s="1024"/>
      <c r="I1193" s="939"/>
      <c r="J1193" s="940"/>
      <c r="BB1193" s="69"/>
      <c r="FY1193" s="192"/>
    </row>
    <row r="1194" spans="1:181" s="99" customFormat="1">
      <c r="A1194" s="940"/>
      <c r="B1194" s="953"/>
      <c r="E1194" s="1023"/>
      <c r="F1194" s="69"/>
      <c r="G1194" s="69"/>
      <c r="H1194" s="1024"/>
      <c r="I1194" s="939"/>
      <c r="J1194" s="940"/>
      <c r="BB1194" s="69"/>
      <c r="FY1194" s="192"/>
    </row>
    <row r="1195" spans="1:181" s="99" customFormat="1">
      <c r="A1195" s="192"/>
      <c r="B1195" s="953"/>
      <c r="E1195" s="1023"/>
      <c r="F1195" s="69"/>
      <c r="G1195" s="69"/>
      <c r="H1195" s="1024"/>
      <c r="I1195" s="939"/>
      <c r="J1195" s="940"/>
      <c r="BB1195" s="69"/>
      <c r="FY1195" s="192"/>
    </row>
    <row r="1196" spans="1:181" s="99" customFormat="1">
      <c r="A1196" s="192"/>
      <c r="B1196" s="953"/>
      <c r="E1196" s="1023"/>
      <c r="F1196" s="69"/>
      <c r="G1196" s="69"/>
      <c r="H1196" s="1024"/>
      <c r="I1196" s="939"/>
      <c r="J1196" s="940"/>
      <c r="BB1196" s="69"/>
      <c r="FY1196" s="192"/>
    </row>
    <row r="1197" spans="1:181" s="99" customFormat="1">
      <c r="A1197" s="192"/>
      <c r="B1197" s="953"/>
      <c r="E1197" s="1023"/>
      <c r="F1197" s="69"/>
      <c r="G1197" s="69"/>
      <c r="H1197" s="1024"/>
      <c r="I1197" s="939"/>
      <c r="J1197" s="940"/>
      <c r="BB1197" s="69"/>
      <c r="FY1197" s="192"/>
    </row>
    <row r="1198" spans="1:181" s="99" customFormat="1">
      <c r="A1198" s="192"/>
      <c r="B1198" s="953"/>
      <c r="C1198" s="69"/>
      <c r="E1198" s="1023"/>
      <c r="F1198" s="69"/>
      <c r="G1198" s="69"/>
      <c r="H1198" s="938"/>
      <c r="I1198" s="939"/>
      <c r="J1198" s="940"/>
      <c r="BB1198" s="69"/>
      <c r="FY1198" s="192"/>
    </row>
    <row r="1199" spans="1:181" s="1060" customFormat="1">
      <c r="A1199" s="1058" t="s">
        <v>19</v>
      </c>
      <c r="B1199" s="1060" t="s">
        <v>3484</v>
      </c>
      <c r="E1199" s="1061">
        <f>SUM(E1142:E1198)</f>
        <v>0</v>
      </c>
      <c r="F1199" s="253"/>
      <c r="G1199" s="253"/>
      <c r="H1199" s="1062"/>
      <c r="I1199" s="1063"/>
      <c r="J1199" s="1064"/>
      <c r="BB1199" s="253"/>
      <c r="FY1199" s="1058"/>
    </row>
    <row r="1200" spans="1:181" s="99" customFormat="1">
      <c r="A1200" s="192"/>
      <c r="B1200" s="953"/>
      <c r="E1200" s="1023"/>
      <c r="F1200" s="69"/>
      <c r="G1200" s="69"/>
      <c r="H1200" s="1024"/>
      <c r="I1200" s="939"/>
      <c r="J1200" s="940"/>
      <c r="BB1200" s="69"/>
      <c r="FY1200" s="192"/>
    </row>
    <row r="1201" spans="1:181" s="99" customFormat="1">
      <c r="A1201" s="192"/>
      <c r="B1201" s="953"/>
      <c r="E1201" s="1023"/>
      <c r="F1201" s="69"/>
      <c r="G1201" s="69"/>
      <c r="H1201" s="1024"/>
      <c r="I1201" s="939"/>
      <c r="J1201" s="940"/>
      <c r="BB1201" s="69"/>
      <c r="FY1201" s="192"/>
    </row>
    <row r="1202" spans="1:181" s="99" customFormat="1">
      <c r="A1202" s="192"/>
      <c r="B1202" s="953"/>
      <c r="E1202" s="1023"/>
      <c r="F1202" s="69"/>
      <c r="G1202" s="69"/>
      <c r="H1202" s="1024"/>
      <c r="I1202" s="939"/>
      <c r="J1202" s="940"/>
      <c r="BB1202" s="69"/>
      <c r="FY1202" s="192"/>
    </row>
    <row r="1203" spans="1:181" s="99" customFormat="1">
      <c r="A1203" s="192"/>
      <c r="B1203" s="953"/>
      <c r="E1203" s="1023"/>
      <c r="F1203" s="69"/>
      <c r="G1203" s="69"/>
      <c r="H1203" s="1024"/>
      <c r="I1203" s="939"/>
      <c r="J1203" s="940"/>
      <c r="BB1203" s="69"/>
      <c r="FY1203" s="192"/>
    </row>
    <row r="1204" spans="1:181" s="99" customFormat="1">
      <c r="A1204" s="192"/>
      <c r="B1204" s="953"/>
      <c r="E1204" s="1023"/>
      <c r="F1204" s="69"/>
      <c r="G1204" s="69"/>
      <c r="H1204" s="1024"/>
      <c r="I1204" s="939"/>
      <c r="J1204" s="940"/>
      <c r="BB1204" s="69"/>
      <c r="FY1204" s="192"/>
    </row>
    <row r="1205" spans="1:181" s="99" customFormat="1">
      <c r="A1205" s="192"/>
      <c r="B1205" s="953"/>
      <c r="E1205" s="1023"/>
      <c r="F1205" s="69"/>
      <c r="G1205" s="69"/>
      <c r="H1205" s="1024"/>
      <c r="I1205" s="939"/>
      <c r="J1205" s="940"/>
      <c r="BB1205" s="69"/>
      <c r="FY1205" s="192"/>
    </row>
    <row r="1206" spans="1:181" s="99" customFormat="1">
      <c r="A1206" s="192"/>
      <c r="B1206" s="953"/>
      <c r="E1206" s="1023"/>
      <c r="F1206" s="69"/>
      <c r="G1206" s="69"/>
      <c r="H1206" s="1024"/>
      <c r="I1206" s="939"/>
      <c r="J1206" s="940"/>
      <c r="BB1206" s="69"/>
      <c r="FY1206" s="192"/>
    </row>
    <row r="1207" spans="1:181" s="99" customFormat="1">
      <c r="A1207" s="192"/>
      <c r="B1207" s="953"/>
      <c r="E1207" s="1023"/>
      <c r="F1207" s="69"/>
      <c r="G1207" s="69"/>
      <c r="H1207" s="1024"/>
      <c r="I1207" s="939"/>
      <c r="J1207" s="940"/>
      <c r="BB1207" s="69"/>
      <c r="FY1207" s="192"/>
    </row>
    <row r="1208" spans="1:181" s="99" customFormat="1">
      <c r="A1208" s="192"/>
      <c r="B1208" s="953"/>
      <c r="E1208" s="1023"/>
      <c r="F1208" s="69"/>
      <c r="G1208" s="69"/>
      <c r="H1208" s="1024"/>
      <c r="I1208" s="939"/>
      <c r="J1208" s="940"/>
      <c r="BB1208" s="69"/>
      <c r="FY1208" s="192"/>
    </row>
    <row r="1209" spans="1:181" s="99" customFormat="1">
      <c r="A1209" s="192"/>
      <c r="B1209" s="953"/>
      <c r="E1209" s="1023"/>
      <c r="F1209" s="69"/>
      <c r="G1209" s="69"/>
      <c r="H1209" s="1024"/>
      <c r="I1209" s="939"/>
      <c r="J1209" s="940"/>
      <c r="BB1209" s="69"/>
      <c r="FY1209" s="192"/>
    </row>
    <row r="1210" spans="1:181" s="99" customFormat="1">
      <c r="A1210" s="192"/>
      <c r="B1210" s="953"/>
      <c r="E1210" s="1023"/>
      <c r="F1210" s="69"/>
      <c r="G1210" s="69"/>
      <c r="H1210" s="1024"/>
      <c r="I1210" s="939"/>
      <c r="J1210" s="940"/>
      <c r="BB1210" s="69"/>
      <c r="FY1210" s="192"/>
    </row>
    <row r="1211" spans="1:181" s="99" customFormat="1">
      <c r="A1211" s="192"/>
      <c r="B1211" s="953"/>
      <c r="E1211" s="1023"/>
      <c r="F1211" s="69"/>
      <c r="G1211" s="69"/>
      <c r="H1211" s="1024"/>
      <c r="I1211" s="939"/>
      <c r="J1211" s="940"/>
      <c r="BB1211" s="69"/>
      <c r="FY1211" s="192"/>
    </row>
    <row r="1212" spans="1:181" s="99" customFormat="1">
      <c r="A1212" s="192"/>
      <c r="B1212" s="953"/>
      <c r="E1212" s="1023"/>
      <c r="F1212" s="69"/>
      <c r="G1212" s="69"/>
      <c r="H1212" s="1024"/>
      <c r="I1212" s="939"/>
      <c r="J1212" s="940"/>
      <c r="BB1212" s="69"/>
      <c r="FY1212" s="192"/>
    </row>
    <row r="1213" spans="1:181" s="99" customFormat="1">
      <c r="A1213" s="192"/>
      <c r="B1213" s="953"/>
      <c r="E1213" s="1023"/>
      <c r="F1213" s="69"/>
      <c r="G1213" s="69"/>
      <c r="H1213" s="1024"/>
      <c r="I1213" s="939"/>
      <c r="J1213" s="940"/>
      <c r="BB1213" s="69"/>
      <c r="FY1213" s="192"/>
    </row>
    <row r="1214" spans="1:181" s="99" customFormat="1">
      <c r="A1214" s="192"/>
      <c r="B1214" s="953"/>
      <c r="E1214" s="1023"/>
      <c r="F1214" s="69"/>
      <c r="G1214" s="69"/>
      <c r="H1214" s="1024"/>
      <c r="I1214" s="939"/>
      <c r="J1214" s="940"/>
      <c r="BB1214" s="69"/>
      <c r="FY1214" s="192"/>
    </row>
    <row r="1215" spans="1:181" s="99" customFormat="1">
      <c r="A1215" s="192"/>
      <c r="B1215" s="953"/>
      <c r="E1215" s="1023"/>
      <c r="F1215" s="69"/>
      <c r="G1215" s="69"/>
      <c r="H1215" s="1024"/>
      <c r="I1215" s="939"/>
      <c r="J1215" s="940"/>
      <c r="BB1215" s="69"/>
      <c r="FY1215" s="192"/>
    </row>
    <row r="1216" spans="1:181" s="99" customFormat="1">
      <c r="A1216" s="192"/>
      <c r="B1216" s="953"/>
      <c r="E1216" s="1023"/>
      <c r="F1216" s="69"/>
      <c r="G1216" s="69"/>
      <c r="H1216" s="1024"/>
      <c r="I1216" s="939"/>
      <c r="J1216" s="940"/>
      <c r="BB1216" s="69"/>
      <c r="FY1216" s="192"/>
    </row>
    <row r="1217" spans="1:181" s="99" customFormat="1">
      <c r="A1217" s="192"/>
      <c r="B1217" s="953"/>
      <c r="E1217" s="1023"/>
      <c r="F1217" s="69"/>
      <c r="G1217" s="69"/>
      <c r="H1217" s="1024"/>
      <c r="I1217" s="939"/>
      <c r="J1217" s="940"/>
      <c r="BB1217" s="69"/>
      <c r="FY1217" s="192"/>
    </row>
    <row r="1218" spans="1:181" s="99" customFormat="1">
      <c r="A1218" s="192"/>
      <c r="B1218" s="953"/>
      <c r="E1218" s="1023"/>
      <c r="F1218" s="69"/>
      <c r="G1218" s="69"/>
      <c r="H1218" s="1024"/>
      <c r="I1218" s="939"/>
      <c r="J1218" s="940"/>
      <c r="BB1218" s="69"/>
      <c r="FY1218" s="192"/>
    </row>
    <row r="1219" spans="1:181" s="99" customFormat="1">
      <c r="A1219" s="192"/>
      <c r="B1219" s="953"/>
      <c r="E1219" s="1023"/>
      <c r="F1219" s="69"/>
      <c r="G1219" s="69"/>
      <c r="H1219" s="1024"/>
      <c r="I1219" s="939"/>
      <c r="J1219" s="940"/>
      <c r="BB1219" s="69"/>
      <c r="FY1219" s="192"/>
    </row>
    <row r="1220" spans="1:181" s="99" customFormat="1">
      <c r="A1220" s="192"/>
      <c r="B1220" s="953"/>
      <c r="E1220" s="1023"/>
      <c r="F1220" s="69"/>
      <c r="G1220" s="69"/>
      <c r="H1220" s="1024"/>
      <c r="I1220" s="939"/>
      <c r="J1220" s="940"/>
      <c r="BB1220" s="69"/>
      <c r="FY1220" s="192"/>
    </row>
    <row r="1221" spans="1:181" s="99" customFormat="1">
      <c r="A1221" s="192"/>
      <c r="B1221" s="953"/>
      <c r="E1221" s="1023"/>
      <c r="F1221" s="69"/>
      <c r="G1221" s="69"/>
      <c r="H1221" s="1024"/>
      <c r="I1221" s="939"/>
      <c r="J1221" s="940"/>
      <c r="BB1221" s="69"/>
      <c r="FY1221" s="192"/>
    </row>
    <row r="1222" spans="1:181" s="99" customFormat="1">
      <c r="A1222" s="192"/>
      <c r="B1222" s="953"/>
      <c r="E1222" s="1023"/>
      <c r="F1222" s="69"/>
      <c r="G1222" s="69"/>
      <c r="H1222" s="1024"/>
      <c r="I1222" s="939"/>
      <c r="J1222" s="940"/>
      <c r="BB1222" s="69"/>
      <c r="FY1222" s="192"/>
    </row>
    <row r="1223" spans="1:181" s="99" customFormat="1">
      <c r="A1223" s="192"/>
      <c r="B1223" s="953"/>
      <c r="E1223" s="1023"/>
      <c r="F1223" s="69"/>
      <c r="G1223" s="69"/>
      <c r="H1223" s="1024"/>
      <c r="I1223" s="939"/>
      <c r="J1223" s="940"/>
      <c r="BB1223" s="69"/>
      <c r="FY1223" s="192"/>
    </row>
    <row r="1224" spans="1:181" s="99" customFormat="1">
      <c r="A1224" s="192"/>
      <c r="B1224" s="953"/>
      <c r="E1224" s="1023"/>
      <c r="F1224" s="69"/>
      <c r="G1224" s="69"/>
      <c r="H1224" s="1024"/>
      <c r="I1224" s="939"/>
      <c r="J1224" s="940"/>
      <c r="BB1224" s="69"/>
      <c r="FY1224" s="192"/>
    </row>
    <row r="1225" spans="1:181" s="99" customFormat="1">
      <c r="A1225" s="192"/>
      <c r="B1225" s="953"/>
      <c r="E1225" s="1023"/>
      <c r="F1225" s="69"/>
      <c r="G1225" s="69"/>
      <c r="H1225" s="1024"/>
      <c r="I1225" s="939"/>
      <c r="J1225" s="940"/>
      <c r="BB1225" s="69"/>
      <c r="FY1225" s="192"/>
    </row>
    <row r="1226" spans="1:181" s="99" customFormat="1">
      <c r="A1226" s="192"/>
      <c r="B1226" s="953"/>
      <c r="E1226" s="1023"/>
      <c r="F1226" s="69"/>
      <c r="G1226" s="69"/>
      <c r="H1226" s="1024"/>
      <c r="I1226" s="939"/>
      <c r="J1226" s="940"/>
      <c r="BB1226" s="69"/>
      <c r="FY1226" s="192"/>
    </row>
    <row r="1227" spans="1:181" s="99" customFormat="1">
      <c r="A1227" s="192"/>
      <c r="B1227" s="953"/>
      <c r="E1227" s="1023"/>
      <c r="F1227" s="69"/>
      <c r="G1227" s="69"/>
      <c r="H1227" s="1024"/>
      <c r="I1227" s="939"/>
      <c r="J1227" s="940"/>
      <c r="BB1227" s="69"/>
      <c r="FY1227" s="192"/>
    </row>
    <row r="1228" spans="1:181" s="99" customFormat="1">
      <c r="A1228" s="192"/>
      <c r="B1228" s="953"/>
      <c r="E1228" s="1023"/>
      <c r="F1228" s="69"/>
      <c r="G1228" s="69"/>
      <c r="H1228" s="1024"/>
      <c r="I1228" s="939"/>
      <c r="J1228" s="940"/>
      <c r="BB1228" s="69"/>
      <c r="FY1228" s="192"/>
    </row>
    <row r="1229" spans="1:181" s="99" customFormat="1">
      <c r="A1229" s="192"/>
      <c r="B1229" s="953"/>
      <c r="E1229" s="1023"/>
      <c r="F1229" s="69"/>
      <c r="G1229" s="69"/>
      <c r="H1229" s="1024"/>
      <c r="I1229" s="939"/>
      <c r="J1229" s="940"/>
      <c r="BB1229" s="69"/>
      <c r="FY1229" s="192"/>
    </row>
    <row r="1230" spans="1:181" s="99" customFormat="1">
      <c r="A1230" s="192"/>
      <c r="B1230" s="953"/>
      <c r="E1230" s="1023"/>
      <c r="F1230" s="69"/>
      <c r="G1230" s="69"/>
      <c r="H1230" s="1024"/>
      <c r="I1230" s="939"/>
      <c r="J1230" s="940"/>
      <c r="BB1230" s="69"/>
      <c r="FY1230" s="192"/>
    </row>
    <row r="1231" spans="1:181" s="99" customFormat="1">
      <c r="A1231" s="192"/>
      <c r="B1231" s="953"/>
      <c r="E1231" s="1023"/>
      <c r="F1231" s="69"/>
      <c r="G1231" s="69"/>
      <c r="H1231" s="1024"/>
      <c r="I1231" s="939"/>
      <c r="J1231" s="940"/>
      <c r="BB1231" s="69"/>
      <c r="FY1231" s="192"/>
    </row>
    <row r="1232" spans="1:181" s="99" customFormat="1">
      <c r="A1232" s="192"/>
      <c r="B1232" s="953"/>
      <c r="E1232" s="1023"/>
      <c r="F1232" s="69"/>
      <c r="G1232" s="69"/>
      <c r="H1232" s="1024"/>
      <c r="I1232" s="939"/>
      <c r="J1232" s="940"/>
      <c r="BB1232" s="69"/>
      <c r="FY1232" s="192"/>
    </row>
    <row r="1233" spans="1:181" s="99" customFormat="1">
      <c r="A1233" s="192"/>
      <c r="B1233" s="953"/>
      <c r="E1233" s="1023"/>
      <c r="F1233" s="69"/>
      <c r="G1233" s="69"/>
      <c r="H1233" s="1024"/>
      <c r="I1233" s="939"/>
      <c r="J1233" s="940"/>
      <c r="BB1233" s="69"/>
      <c r="FY1233" s="192"/>
    </row>
    <row r="1234" spans="1:181" s="99" customFormat="1">
      <c r="A1234" s="192"/>
      <c r="B1234" s="953"/>
      <c r="E1234" s="1023"/>
      <c r="F1234" s="69"/>
      <c r="G1234" s="69"/>
      <c r="H1234" s="1024"/>
      <c r="I1234" s="939"/>
      <c r="J1234" s="940"/>
      <c r="BB1234" s="69"/>
      <c r="FY1234" s="192"/>
    </row>
    <row r="1235" spans="1:181" s="99" customFormat="1">
      <c r="A1235" s="192"/>
      <c r="B1235" s="953"/>
      <c r="E1235" s="1023"/>
      <c r="F1235" s="69"/>
      <c r="G1235" s="69"/>
      <c r="H1235" s="1024"/>
      <c r="I1235" s="939"/>
      <c r="J1235" s="940"/>
      <c r="BB1235" s="69"/>
      <c r="FY1235" s="192"/>
    </row>
    <row r="1236" spans="1:181" s="99" customFormat="1">
      <c r="A1236" s="192"/>
      <c r="B1236" s="953"/>
      <c r="E1236" s="1023"/>
      <c r="F1236" s="69"/>
      <c r="G1236" s="69"/>
      <c r="H1236" s="1024"/>
      <c r="I1236" s="939"/>
      <c r="J1236" s="940"/>
      <c r="BB1236" s="69"/>
      <c r="FY1236" s="192"/>
    </row>
    <row r="1237" spans="1:181" s="99" customFormat="1">
      <c r="A1237" s="192"/>
      <c r="B1237" s="953"/>
      <c r="E1237" s="1023"/>
      <c r="F1237" s="69"/>
      <c r="G1237" s="69"/>
      <c r="H1237" s="1024"/>
      <c r="I1237" s="939"/>
      <c r="J1237" s="940"/>
      <c r="BB1237" s="69"/>
      <c r="FY1237" s="192"/>
    </row>
    <row r="1238" spans="1:181" s="99" customFormat="1">
      <c r="A1238" s="192"/>
      <c r="B1238" s="953"/>
      <c r="E1238" s="1023"/>
      <c r="F1238" s="69"/>
      <c r="G1238" s="69"/>
      <c r="H1238" s="1024"/>
      <c r="I1238" s="939"/>
      <c r="J1238" s="940"/>
      <c r="BB1238" s="69"/>
      <c r="FY1238" s="192"/>
    </row>
    <row r="1239" spans="1:181" s="99" customFormat="1">
      <c r="A1239" s="192"/>
      <c r="B1239" s="953"/>
      <c r="E1239" s="1023"/>
      <c r="F1239" s="69"/>
      <c r="G1239" s="69"/>
      <c r="H1239" s="1024"/>
      <c r="I1239" s="939"/>
      <c r="J1239" s="940"/>
      <c r="BB1239" s="69"/>
      <c r="FY1239" s="192"/>
    </row>
    <row r="1240" spans="1:181" s="99" customFormat="1">
      <c r="A1240" s="192"/>
      <c r="B1240" s="953"/>
      <c r="E1240" s="1023"/>
      <c r="F1240" s="69"/>
      <c r="G1240" s="69"/>
      <c r="H1240" s="1024"/>
      <c r="I1240" s="939"/>
      <c r="J1240" s="940"/>
      <c r="BB1240" s="69"/>
      <c r="FY1240" s="192"/>
    </row>
    <row r="1241" spans="1:181" s="99" customFormat="1">
      <c r="A1241" s="192"/>
      <c r="B1241" s="953"/>
      <c r="E1241" s="1023"/>
      <c r="F1241" s="69"/>
      <c r="G1241" s="69"/>
      <c r="H1241" s="1024"/>
      <c r="I1241" s="939"/>
      <c r="J1241" s="940"/>
      <c r="BB1241" s="69"/>
      <c r="FY1241" s="192"/>
    </row>
    <row r="1242" spans="1:181" s="99" customFormat="1">
      <c r="A1242" s="192"/>
      <c r="B1242" s="953"/>
      <c r="E1242" s="1023"/>
      <c r="F1242" s="69"/>
      <c r="G1242" s="69"/>
      <c r="H1242" s="1024"/>
      <c r="I1242" s="939"/>
      <c r="J1242" s="940"/>
      <c r="BB1242" s="69"/>
      <c r="FY1242" s="192"/>
    </row>
    <row r="1243" spans="1:181" s="99" customFormat="1">
      <c r="A1243" s="192"/>
      <c r="B1243" s="953"/>
      <c r="E1243" s="1023"/>
      <c r="F1243" s="69"/>
      <c r="G1243" s="69"/>
      <c r="H1243" s="1024"/>
      <c r="I1243" s="939"/>
      <c r="J1243" s="940"/>
      <c r="BB1243" s="69"/>
      <c r="FY1243" s="192"/>
    </row>
    <row r="1244" spans="1:181" s="1060" customFormat="1">
      <c r="A1244" s="1058" t="s">
        <v>19</v>
      </c>
      <c r="B1244" s="1060" t="s">
        <v>3485</v>
      </c>
      <c r="E1244" s="1061">
        <f>SUM(E1201:E1243)</f>
        <v>0</v>
      </c>
      <c r="F1244" s="253"/>
      <c r="G1244" s="253"/>
      <c r="H1244" s="1062"/>
      <c r="I1244" s="1063"/>
      <c r="J1244" s="1064"/>
      <c r="BB1244" s="253"/>
      <c r="FY1244" s="1058"/>
    </row>
    <row r="1245" spans="1:181" s="99" customFormat="1">
      <c r="A1245" s="192"/>
      <c r="B1245" s="953"/>
      <c r="E1245" s="1023"/>
      <c r="F1245" s="69"/>
      <c r="G1245" s="69"/>
      <c r="H1245" s="1024"/>
      <c r="I1245" s="939"/>
      <c r="J1245" s="940"/>
      <c r="BB1245" s="69"/>
      <c r="FY1245" s="192"/>
    </row>
    <row r="1246" spans="1:181" s="99" customFormat="1">
      <c r="A1246" s="192"/>
      <c r="B1246" s="953"/>
      <c r="C1246" s="953"/>
      <c r="E1246" s="1023"/>
      <c r="F1246" s="69"/>
      <c r="G1246" s="69"/>
      <c r="H1246" s="955"/>
      <c r="I1246" s="939"/>
      <c r="J1246" s="940"/>
      <c r="BB1246" s="69"/>
      <c r="FY1246" s="192"/>
    </row>
    <row r="1247" spans="1:181" s="99" customFormat="1">
      <c r="A1247" s="192"/>
      <c r="B1247" s="953"/>
      <c r="E1247" s="1023"/>
      <c r="F1247" s="69"/>
      <c r="G1247" s="69"/>
      <c r="H1247" s="1024"/>
      <c r="I1247" s="939"/>
      <c r="J1247" s="940"/>
      <c r="BB1247" s="69"/>
      <c r="FY1247" s="192"/>
    </row>
    <row r="1248" spans="1:181" s="99" customFormat="1">
      <c r="A1248" s="192"/>
      <c r="E1248" s="1023"/>
      <c r="F1248" s="69"/>
      <c r="G1248" s="69"/>
      <c r="H1248" s="1024"/>
      <c r="I1248" s="939"/>
      <c r="J1248" s="940"/>
      <c r="BB1248" s="69"/>
      <c r="FY1248" s="192"/>
    </row>
    <row r="1249" spans="1:235">
      <c r="B1249" s="953"/>
    </row>
    <row r="1250" spans="1:235" s="1081" customFormat="1" ht="26.25" customHeight="1">
      <c r="A1250" s="1081" t="s">
        <v>3486</v>
      </c>
      <c r="B1250" s="1081" t="s">
        <v>3487</v>
      </c>
      <c r="E1250" s="1082"/>
      <c r="F1250" s="1083"/>
      <c r="G1250" s="1083"/>
      <c r="H1250" s="1084"/>
      <c r="I1250" s="1083"/>
      <c r="J1250" s="1085"/>
      <c r="L1250" s="1081">
        <f>SUM(L34:L1249)</f>
        <v>22</v>
      </c>
      <c r="M1250" s="1081">
        <f t="shared" ref="M1250:BX1250" si="5">SUM(M34:M1249)</f>
        <v>0</v>
      </c>
      <c r="N1250" s="1081">
        <f t="shared" si="5"/>
        <v>9</v>
      </c>
      <c r="O1250" s="1081">
        <f t="shared" si="5"/>
        <v>23</v>
      </c>
      <c r="P1250" s="1081">
        <f t="shared" si="5"/>
        <v>17</v>
      </c>
      <c r="Q1250" s="1081">
        <f t="shared" si="5"/>
        <v>8</v>
      </c>
      <c r="R1250" s="1081">
        <f t="shared" si="5"/>
        <v>7</v>
      </c>
      <c r="S1250" s="1081">
        <f t="shared" si="5"/>
        <v>6</v>
      </c>
      <c r="T1250" s="1081">
        <f t="shared" si="5"/>
        <v>14</v>
      </c>
      <c r="U1250" s="1081">
        <f t="shared" si="5"/>
        <v>0</v>
      </c>
      <c r="V1250" s="1081">
        <f t="shared" si="5"/>
        <v>5</v>
      </c>
      <c r="W1250" s="1081">
        <f t="shared" si="5"/>
        <v>20</v>
      </c>
      <c r="X1250" s="1081">
        <f t="shared" si="5"/>
        <v>3</v>
      </c>
      <c r="Y1250" s="1081">
        <f t="shared" si="5"/>
        <v>20</v>
      </c>
      <c r="Z1250" s="1081">
        <f t="shared" si="5"/>
        <v>37</v>
      </c>
      <c r="AA1250" s="1081">
        <f t="shared" si="5"/>
        <v>0</v>
      </c>
      <c r="AB1250" s="1081">
        <f t="shared" si="5"/>
        <v>5</v>
      </c>
      <c r="AC1250" s="1081">
        <f t="shared" si="5"/>
        <v>15</v>
      </c>
      <c r="AD1250" s="1081">
        <f t="shared" si="5"/>
        <v>56</v>
      </c>
      <c r="AE1250" s="1081">
        <f t="shared" si="5"/>
        <v>115</v>
      </c>
      <c r="AF1250" s="1081">
        <f t="shared" si="5"/>
        <v>0</v>
      </c>
      <c r="AH1250" s="1081">
        <f t="shared" si="5"/>
        <v>1</v>
      </c>
      <c r="AI1250" s="1081">
        <f t="shared" si="5"/>
        <v>0</v>
      </c>
      <c r="AJ1250" s="1081">
        <f t="shared" si="5"/>
        <v>0</v>
      </c>
      <c r="AK1250" s="1081">
        <f t="shared" si="5"/>
        <v>2</v>
      </c>
      <c r="AL1250" s="1081">
        <f t="shared" si="5"/>
        <v>42</v>
      </c>
      <c r="AM1250" s="1081">
        <f t="shared" si="5"/>
        <v>269</v>
      </c>
      <c r="AN1250" s="1081">
        <f t="shared" si="5"/>
        <v>11</v>
      </c>
      <c r="AO1250" s="1081">
        <f t="shared" si="5"/>
        <v>87</v>
      </c>
      <c r="AP1250" s="1081">
        <f t="shared" si="5"/>
        <v>10</v>
      </c>
      <c r="AQ1250" s="1081">
        <f t="shared" si="5"/>
        <v>15</v>
      </c>
      <c r="AR1250" s="1081">
        <f t="shared" si="5"/>
        <v>0</v>
      </c>
      <c r="AS1250" s="1081">
        <f t="shared" si="5"/>
        <v>0</v>
      </c>
      <c r="AT1250" s="1081">
        <f t="shared" si="5"/>
        <v>0</v>
      </c>
      <c r="AU1250" s="1081">
        <f t="shared" si="5"/>
        <v>89</v>
      </c>
      <c r="AV1250" s="1081">
        <f t="shared" si="5"/>
        <v>9</v>
      </c>
      <c r="AW1250" s="1081">
        <f t="shared" si="5"/>
        <v>14</v>
      </c>
      <c r="AX1250" s="1081">
        <f t="shared" si="5"/>
        <v>16</v>
      </c>
      <c r="AY1250" s="1081">
        <f t="shared" si="5"/>
        <v>22</v>
      </c>
      <c r="AZ1250" s="1081">
        <f t="shared" si="5"/>
        <v>0</v>
      </c>
      <c r="BA1250" s="1081">
        <f t="shared" si="5"/>
        <v>12</v>
      </c>
      <c r="BB1250" s="1081">
        <f t="shared" si="5"/>
        <v>0</v>
      </c>
      <c r="BC1250" s="1081">
        <f t="shared" si="5"/>
        <v>43</v>
      </c>
      <c r="BD1250" s="1081">
        <f t="shared" si="5"/>
        <v>0</v>
      </c>
      <c r="BE1250" s="1081">
        <f t="shared" si="5"/>
        <v>0</v>
      </c>
      <c r="BF1250" s="1081">
        <f t="shared" si="5"/>
        <v>0</v>
      </c>
      <c r="BG1250" s="1081">
        <f t="shared" si="5"/>
        <v>50</v>
      </c>
      <c r="BH1250" s="1081">
        <f t="shared" si="5"/>
        <v>50</v>
      </c>
      <c r="BI1250" s="1081">
        <f t="shared" si="5"/>
        <v>0</v>
      </c>
      <c r="BJ1250" s="1081">
        <f t="shared" si="5"/>
        <v>76</v>
      </c>
      <c r="BK1250" s="1081">
        <f t="shared" si="5"/>
        <v>2</v>
      </c>
      <c r="BL1250" s="1081">
        <f t="shared" si="5"/>
        <v>0</v>
      </c>
      <c r="BM1250" s="1081">
        <f t="shared" si="5"/>
        <v>0</v>
      </c>
      <c r="BN1250" s="1081">
        <f t="shared" si="5"/>
        <v>10</v>
      </c>
      <c r="BO1250" s="1081">
        <f t="shared" si="5"/>
        <v>0</v>
      </c>
      <c r="BP1250" s="1081">
        <f t="shared" si="5"/>
        <v>2</v>
      </c>
      <c r="BQ1250" s="1081">
        <f t="shared" si="5"/>
        <v>16</v>
      </c>
      <c r="BR1250" s="1081">
        <f t="shared" si="5"/>
        <v>110</v>
      </c>
      <c r="BS1250" s="1081">
        <f t="shared" si="5"/>
        <v>12</v>
      </c>
      <c r="BT1250" s="1081">
        <f t="shared" si="5"/>
        <v>18</v>
      </c>
      <c r="BU1250" s="1081">
        <f t="shared" si="5"/>
        <v>0</v>
      </c>
      <c r="BV1250" s="1081">
        <f t="shared" si="5"/>
        <v>105</v>
      </c>
      <c r="BW1250" s="1081">
        <f t="shared" si="5"/>
        <v>4</v>
      </c>
      <c r="BX1250" s="1081">
        <f t="shared" si="5"/>
        <v>0</v>
      </c>
      <c r="BY1250" s="1081">
        <f t="shared" ref="BY1250:EJ1250" si="6">SUM(BY34:BY1249)</f>
        <v>210</v>
      </c>
      <c r="BZ1250" s="1081">
        <f t="shared" si="6"/>
        <v>75</v>
      </c>
      <c r="CA1250" s="1081">
        <f t="shared" si="6"/>
        <v>10</v>
      </c>
      <c r="CB1250" s="1081">
        <f t="shared" si="6"/>
        <v>0</v>
      </c>
      <c r="CC1250" s="1081">
        <f t="shared" si="6"/>
        <v>100</v>
      </c>
      <c r="CD1250" s="1081">
        <f t="shared" si="6"/>
        <v>4</v>
      </c>
      <c r="CE1250" s="1081">
        <f t="shared" si="6"/>
        <v>15</v>
      </c>
      <c r="CF1250" s="1081">
        <f t="shared" si="6"/>
        <v>9</v>
      </c>
      <c r="CG1250" s="1081">
        <f t="shared" si="6"/>
        <v>8</v>
      </c>
      <c r="CH1250" s="1081">
        <f t="shared" si="6"/>
        <v>2</v>
      </c>
      <c r="CI1250" s="1081">
        <f t="shared" si="6"/>
        <v>0</v>
      </c>
      <c r="CJ1250" s="1081">
        <f t="shared" si="6"/>
        <v>54</v>
      </c>
      <c r="CK1250" s="1081">
        <f t="shared" si="6"/>
        <v>47</v>
      </c>
      <c r="CL1250" s="1081">
        <f t="shared" si="6"/>
        <v>5</v>
      </c>
      <c r="CM1250" s="1081">
        <f t="shared" si="6"/>
        <v>5</v>
      </c>
      <c r="CN1250" s="1081">
        <f t="shared" si="6"/>
        <v>230</v>
      </c>
      <c r="CO1250" s="1081">
        <f t="shared" si="6"/>
        <v>5</v>
      </c>
      <c r="CP1250" s="1081">
        <f t="shared" si="6"/>
        <v>1</v>
      </c>
      <c r="CQ1250" s="1081">
        <f t="shared" si="6"/>
        <v>81</v>
      </c>
      <c r="CR1250" s="1081">
        <f t="shared" si="6"/>
        <v>0</v>
      </c>
      <c r="CS1250" s="1081">
        <f t="shared" si="6"/>
        <v>0</v>
      </c>
      <c r="CT1250" s="1081">
        <f t="shared" si="6"/>
        <v>12</v>
      </c>
      <c r="CU1250" s="1081">
        <f t="shared" si="6"/>
        <v>11</v>
      </c>
      <c r="CV1250" s="1081">
        <f t="shared" si="6"/>
        <v>68</v>
      </c>
      <c r="CW1250" s="1081">
        <f t="shared" si="6"/>
        <v>36</v>
      </c>
      <c r="CX1250" s="1081">
        <f t="shared" si="6"/>
        <v>13</v>
      </c>
      <c r="CY1250" s="1081">
        <f t="shared" si="6"/>
        <v>12</v>
      </c>
      <c r="CZ1250" s="1081">
        <f t="shared" si="6"/>
        <v>43</v>
      </c>
      <c r="DA1250" s="1081">
        <f t="shared" si="6"/>
        <v>0</v>
      </c>
      <c r="DB1250" s="1081">
        <f t="shared" si="6"/>
        <v>15</v>
      </c>
      <c r="DC1250" s="1081">
        <f t="shared" si="6"/>
        <v>0</v>
      </c>
      <c r="DD1250" s="1081">
        <f t="shared" si="6"/>
        <v>52</v>
      </c>
      <c r="DE1250" s="1081">
        <f t="shared" si="6"/>
        <v>0</v>
      </c>
      <c r="DF1250" s="1081">
        <f t="shared" si="6"/>
        <v>230</v>
      </c>
      <c r="DG1250" s="1081">
        <f t="shared" si="6"/>
        <v>22</v>
      </c>
      <c r="DH1250" s="1081">
        <f t="shared" si="6"/>
        <v>102</v>
      </c>
      <c r="DI1250" s="1081">
        <f t="shared" si="6"/>
        <v>10</v>
      </c>
      <c r="DJ1250" s="1081">
        <f t="shared" si="6"/>
        <v>197</v>
      </c>
      <c r="DK1250" s="1081">
        <f t="shared" si="6"/>
        <v>72</v>
      </c>
      <c r="DL1250" s="1081">
        <f t="shared" si="6"/>
        <v>142</v>
      </c>
      <c r="DM1250" s="1081">
        <f t="shared" si="6"/>
        <v>8</v>
      </c>
      <c r="DN1250" s="1081">
        <f t="shared" si="6"/>
        <v>95</v>
      </c>
      <c r="DO1250" s="1081">
        <f t="shared" si="6"/>
        <v>79</v>
      </c>
      <c r="DP1250" s="1081">
        <f t="shared" si="6"/>
        <v>5</v>
      </c>
      <c r="DQ1250" s="1081">
        <f t="shared" si="6"/>
        <v>2</v>
      </c>
      <c r="DR1250" s="1081">
        <f>+DR1244+DR1199+DR1140+DR1056+DR977+DR887+DR781+DR642+DR477+DR311+DR189+DR89</f>
        <v>35</v>
      </c>
      <c r="DS1250" s="1081">
        <f t="shared" si="6"/>
        <v>5</v>
      </c>
      <c r="DT1250" s="1081">
        <f t="shared" si="6"/>
        <v>11</v>
      </c>
      <c r="DU1250" s="1081">
        <f t="shared" si="6"/>
        <v>62</v>
      </c>
      <c r="DV1250" s="1081">
        <f t="shared" si="6"/>
        <v>0</v>
      </c>
      <c r="DW1250" s="1081">
        <f t="shared" si="6"/>
        <v>102</v>
      </c>
      <c r="DX1250" s="1081">
        <f t="shared" si="6"/>
        <v>0</v>
      </c>
      <c r="DY1250" s="1081">
        <f t="shared" si="6"/>
        <v>6</v>
      </c>
      <c r="DZ1250" s="1081">
        <f t="shared" si="6"/>
        <v>105</v>
      </c>
      <c r="EA1250" s="1081">
        <f t="shared" si="6"/>
        <v>24</v>
      </c>
      <c r="EB1250" s="1081">
        <f t="shared" si="6"/>
        <v>28</v>
      </c>
      <c r="EC1250" s="1081">
        <f t="shared" si="6"/>
        <v>60</v>
      </c>
      <c r="ED1250" s="1081">
        <f t="shared" si="6"/>
        <v>13</v>
      </c>
      <c r="EE1250" s="1081">
        <f t="shared" si="6"/>
        <v>22</v>
      </c>
      <c r="EF1250" s="1081">
        <f t="shared" si="6"/>
        <v>14</v>
      </c>
      <c r="EG1250" s="1081">
        <f t="shared" si="6"/>
        <v>2</v>
      </c>
      <c r="EH1250" s="1081">
        <f t="shared" si="6"/>
        <v>3</v>
      </c>
      <c r="EI1250" s="1081">
        <f t="shared" si="6"/>
        <v>74</v>
      </c>
      <c r="EJ1250" s="1081">
        <f t="shared" si="6"/>
        <v>0</v>
      </c>
      <c r="EK1250" s="1081">
        <f t="shared" ref="EK1250:FO1250" si="7">SUM(EK34:EK1249)</f>
        <v>6</v>
      </c>
      <c r="EL1250" s="1081">
        <f t="shared" si="7"/>
        <v>0</v>
      </c>
      <c r="EM1250" s="1081">
        <f t="shared" si="7"/>
        <v>3</v>
      </c>
      <c r="EN1250" s="1081">
        <f t="shared" si="7"/>
        <v>3</v>
      </c>
      <c r="EO1250" s="1081">
        <f t="shared" si="7"/>
        <v>66</v>
      </c>
      <c r="EP1250" s="1081">
        <f t="shared" si="7"/>
        <v>27</v>
      </c>
      <c r="EQ1250" s="1081">
        <f t="shared" si="7"/>
        <v>21</v>
      </c>
      <c r="ER1250" s="1081">
        <f t="shared" si="7"/>
        <v>43</v>
      </c>
      <c r="ES1250" s="1081">
        <f t="shared" si="7"/>
        <v>0</v>
      </c>
      <c r="ET1250" s="1081">
        <f t="shared" si="7"/>
        <v>0</v>
      </c>
      <c r="EU1250" s="1081">
        <f t="shared" si="7"/>
        <v>4</v>
      </c>
      <c r="EV1250" s="1081">
        <f t="shared" si="7"/>
        <v>2</v>
      </c>
      <c r="EW1250" s="1081">
        <f t="shared" si="7"/>
        <v>0</v>
      </c>
      <c r="EX1250" s="1081">
        <f t="shared" si="7"/>
        <v>0</v>
      </c>
      <c r="EY1250" s="1081">
        <f t="shared" si="7"/>
        <v>12</v>
      </c>
      <c r="EZ1250" s="1081">
        <f t="shared" si="7"/>
        <v>5</v>
      </c>
      <c r="FA1250" s="1081">
        <f t="shared" si="7"/>
        <v>33</v>
      </c>
      <c r="FB1250" s="1081">
        <f t="shared" si="7"/>
        <v>2</v>
      </c>
      <c r="FC1250" s="1081">
        <f t="shared" si="7"/>
        <v>2</v>
      </c>
      <c r="FD1250" s="1081">
        <f t="shared" si="7"/>
        <v>0</v>
      </c>
      <c r="FE1250" s="1081">
        <f t="shared" si="7"/>
        <v>0</v>
      </c>
      <c r="FF1250" s="1081">
        <f t="shared" si="7"/>
        <v>6</v>
      </c>
      <c r="FG1250" s="1081">
        <f t="shared" si="7"/>
        <v>7</v>
      </c>
      <c r="FH1250" s="1081">
        <f t="shared" si="7"/>
        <v>71</v>
      </c>
      <c r="FI1250" s="1081">
        <f t="shared" si="7"/>
        <v>5</v>
      </c>
      <c r="FJ1250" s="1081">
        <f t="shared" si="7"/>
        <v>33</v>
      </c>
      <c r="FK1250" s="1081">
        <f t="shared" si="7"/>
        <v>33</v>
      </c>
      <c r="FL1250" s="1081">
        <f t="shared" si="7"/>
        <v>25</v>
      </c>
      <c r="FM1250" s="1081">
        <f t="shared" si="7"/>
        <v>17</v>
      </c>
      <c r="FN1250" s="1081">
        <f t="shared" si="7"/>
        <v>2</v>
      </c>
      <c r="FO1250" s="1081">
        <f t="shared" si="7"/>
        <v>103</v>
      </c>
      <c r="FQ1250" s="1081">
        <f>SUM(FQ34:FQ1249)</f>
        <v>2</v>
      </c>
      <c r="FR1250" s="1081">
        <f t="shared" ref="FR1250:IA1250" si="8">SUM(FR34:FR1249)</f>
        <v>55</v>
      </c>
      <c r="FS1250" s="1081">
        <f t="shared" si="8"/>
        <v>65</v>
      </c>
      <c r="FT1250" s="1081">
        <f t="shared" si="8"/>
        <v>192</v>
      </c>
      <c r="FU1250" s="1081">
        <f t="shared" si="8"/>
        <v>5</v>
      </c>
      <c r="FV1250" s="1081">
        <f t="shared" si="8"/>
        <v>0</v>
      </c>
      <c r="FW1250" s="1081">
        <f t="shared" si="8"/>
        <v>32</v>
      </c>
      <c r="FX1250" s="1081">
        <f t="shared" si="8"/>
        <v>2</v>
      </c>
      <c r="FY1250" s="1081">
        <f t="shared" si="8"/>
        <v>0</v>
      </c>
      <c r="FZ1250" s="1081">
        <f t="shared" si="8"/>
        <v>0</v>
      </c>
      <c r="GA1250" s="1081">
        <f t="shared" si="8"/>
        <v>78</v>
      </c>
      <c r="GB1250" s="1081">
        <f t="shared" si="8"/>
        <v>0</v>
      </c>
      <c r="GC1250" s="1081">
        <f t="shared" si="8"/>
        <v>7</v>
      </c>
      <c r="GD1250" s="1081">
        <f t="shared" si="8"/>
        <v>0</v>
      </c>
      <c r="GE1250" s="1081">
        <f t="shared" si="8"/>
        <v>26</v>
      </c>
      <c r="GF1250" s="1081">
        <f t="shared" si="8"/>
        <v>297</v>
      </c>
      <c r="GG1250" s="1081">
        <f t="shared" si="8"/>
        <v>33</v>
      </c>
      <c r="GH1250" s="1081">
        <f t="shared" si="8"/>
        <v>40</v>
      </c>
      <c r="GI1250" s="1081">
        <f t="shared" si="8"/>
        <v>0</v>
      </c>
      <c r="GJ1250" s="1081">
        <f t="shared" si="8"/>
        <v>41</v>
      </c>
      <c r="GK1250" s="1081">
        <f t="shared" si="8"/>
        <v>0</v>
      </c>
      <c r="GL1250" s="1081">
        <f t="shared" si="8"/>
        <v>16</v>
      </c>
      <c r="GM1250" s="1081">
        <f t="shared" si="8"/>
        <v>21</v>
      </c>
      <c r="GN1250" s="1081">
        <f t="shared" si="8"/>
        <v>0</v>
      </c>
      <c r="GO1250" s="1081">
        <f t="shared" si="8"/>
        <v>70</v>
      </c>
      <c r="GP1250" s="1081">
        <f t="shared" si="8"/>
        <v>13</v>
      </c>
      <c r="GQ1250" s="1081">
        <f t="shared" si="8"/>
        <v>0</v>
      </c>
      <c r="GR1250" s="1081">
        <f t="shared" si="8"/>
        <v>30</v>
      </c>
      <c r="GS1250" s="1081">
        <f t="shared" si="8"/>
        <v>1</v>
      </c>
      <c r="GT1250" s="1081">
        <f t="shared" si="8"/>
        <v>231</v>
      </c>
      <c r="GU1250" s="1081">
        <f t="shared" si="8"/>
        <v>84</v>
      </c>
      <c r="GV1250" s="1081">
        <f t="shared" si="8"/>
        <v>74</v>
      </c>
      <c r="GW1250" s="1081">
        <f t="shared" si="8"/>
        <v>0</v>
      </c>
      <c r="GX1250" s="1081">
        <f t="shared" si="8"/>
        <v>196</v>
      </c>
      <c r="GY1250" s="1081">
        <f t="shared" si="8"/>
        <v>452</v>
      </c>
      <c r="GZ1250" s="1081">
        <f t="shared" si="8"/>
        <v>35</v>
      </c>
      <c r="HA1250" s="1081">
        <f t="shared" si="8"/>
        <v>46</v>
      </c>
      <c r="HB1250" s="1081">
        <f t="shared" si="8"/>
        <v>68</v>
      </c>
      <c r="HC1250" s="1081">
        <f t="shared" si="8"/>
        <v>5</v>
      </c>
      <c r="HD1250" s="1081">
        <f t="shared" si="8"/>
        <v>1</v>
      </c>
      <c r="HE1250" s="1081">
        <f t="shared" si="8"/>
        <v>0</v>
      </c>
      <c r="HF1250" s="1081">
        <f t="shared" si="8"/>
        <v>40</v>
      </c>
      <c r="HG1250" s="1081">
        <f t="shared" si="8"/>
        <v>76</v>
      </c>
      <c r="HH1250" s="1081">
        <f t="shared" si="8"/>
        <v>0</v>
      </c>
      <c r="HI1250" s="1081">
        <f t="shared" si="8"/>
        <v>28</v>
      </c>
      <c r="HJ1250" s="1081">
        <f t="shared" si="8"/>
        <v>18</v>
      </c>
      <c r="HK1250" s="1081">
        <f t="shared" si="8"/>
        <v>0</v>
      </c>
      <c r="HL1250" s="1081">
        <f t="shared" si="8"/>
        <v>0</v>
      </c>
      <c r="HM1250" s="1081">
        <f t="shared" si="8"/>
        <v>0</v>
      </c>
      <c r="HN1250" s="1081">
        <f t="shared" si="8"/>
        <v>0</v>
      </c>
      <c r="HO1250" s="1081">
        <f t="shared" si="8"/>
        <v>0</v>
      </c>
      <c r="HP1250" s="1081">
        <f t="shared" si="8"/>
        <v>0</v>
      </c>
      <c r="HQ1250" s="1081">
        <f t="shared" si="8"/>
        <v>0</v>
      </c>
      <c r="HR1250" s="1081">
        <f t="shared" si="8"/>
        <v>0</v>
      </c>
      <c r="HS1250" s="1081">
        <f t="shared" si="8"/>
        <v>0</v>
      </c>
      <c r="HT1250" s="1081">
        <f t="shared" si="8"/>
        <v>0</v>
      </c>
      <c r="HU1250" s="1081">
        <f t="shared" si="8"/>
        <v>0</v>
      </c>
      <c r="HV1250" s="1081">
        <f t="shared" si="8"/>
        <v>0</v>
      </c>
      <c r="HW1250" s="1081">
        <f t="shared" si="8"/>
        <v>0</v>
      </c>
      <c r="HX1250" s="1081">
        <f t="shared" si="8"/>
        <v>48</v>
      </c>
      <c r="HY1250" s="1081">
        <f t="shared" si="8"/>
        <v>50</v>
      </c>
      <c r="HZ1250" s="1081">
        <f t="shared" si="8"/>
        <v>0</v>
      </c>
      <c r="IA1250" s="1081">
        <f t="shared" si="8"/>
        <v>0</v>
      </c>
    </row>
    <row r="1251" spans="1:235">
      <c r="O1251" s="99"/>
      <c r="P1251" s="99"/>
      <c r="T1251" s="99"/>
      <c r="U1251" s="99"/>
      <c r="X1251" s="99"/>
      <c r="BB1251" s="99"/>
      <c r="CH1251" s="99"/>
      <c r="CW1251" s="99"/>
      <c r="CX1251" s="99"/>
      <c r="CY1251" s="99"/>
      <c r="CZ1251" s="99"/>
      <c r="DA1251" s="99"/>
      <c r="DB1251" s="99"/>
      <c r="DX1251" s="99"/>
      <c r="DZ1251" s="99"/>
      <c r="EU1251" s="99"/>
      <c r="FY1251" s="99"/>
      <c r="GK1251" s="99"/>
      <c r="GN1251" s="99"/>
    </row>
    <row r="1252" spans="1:235" s="1086" customFormat="1" ht="35.1" customHeight="1">
      <c r="A1252" s="1086" t="s">
        <v>3488</v>
      </c>
      <c r="B1252" s="1086" t="s">
        <v>13</v>
      </c>
      <c r="E1252" s="1087"/>
      <c r="F1252" s="1088"/>
      <c r="G1252" s="1088"/>
      <c r="H1252" s="1089"/>
      <c r="I1252" s="1090"/>
      <c r="J1252" s="1091"/>
      <c r="L1252" s="1092">
        <f t="shared" ref="L1252:BW1252" si="9">+L30-L1250</f>
        <v>73</v>
      </c>
      <c r="M1252" s="1092">
        <f t="shared" si="9"/>
        <v>120</v>
      </c>
      <c r="N1252" s="1092">
        <f t="shared" si="9"/>
        <v>-15</v>
      </c>
      <c r="O1252" s="1092">
        <f t="shared" si="9"/>
        <v>34</v>
      </c>
      <c r="P1252" s="1092">
        <f t="shared" si="9"/>
        <v>155</v>
      </c>
      <c r="Q1252" s="1092">
        <f t="shared" si="9"/>
        <v>210</v>
      </c>
      <c r="R1252" s="1092">
        <f t="shared" si="9"/>
        <v>56</v>
      </c>
      <c r="S1252" s="1092">
        <f t="shared" si="9"/>
        <v>102</v>
      </c>
      <c r="T1252" s="1092">
        <f t="shared" si="9"/>
        <v>82</v>
      </c>
      <c r="U1252" s="1092">
        <f t="shared" si="9"/>
        <v>37</v>
      </c>
      <c r="V1252" s="1092">
        <f t="shared" si="9"/>
        <v>34</v>
      </c>
      <c r="W1252" s="1092">
        <f t="shared" si="9"/>
        <v>45</v>
      </c>
      <c r="X1252" s="1092">
        <f t="shared" si="9"/>
        <v>17</v>
      </c>
      <c r="Y1252" s="1092">
        <f t="shared" si="9"/>
        <v>76</v>
      </c>
      <c r="Z1252" s="1092">
        <f t="shared" si="9"/>
        <v>138</v>
      </c>
      <c r="AA1252" s="1092">
        <f t="shared" si="9"/>
        <v>50</v>
      </c>
      <c r="AB1252" s="1092">
        <f t="shared" si="9"/>
        <v>140</v>
      </c>
      <c r="AC1252" s="1092">
        <f t="shared" si="9"/>
        <v>284</v>
      </c>
      <c r="AD1252" s="1092">
        <f t="shared" si="9"/>
        <v>294</v>
      </c>
      <c r="AE1252" s="1092">
        <f t="shared" si="9"/>
        <v>537</v>
      </c>
      <c r="AF1252" s="1092">
        <f t="shared" si="9"/>
        <v>118</v>
      </c>
      <c r="AG1252" s="1092"/>
      <c r="AH1252" s="1092">
        <f t="shared" si="9"/>
        <v>-1</v>
      </c>
      <c r="AI1252" s="1092">
        <f t="shared" si="9"/>
        <v>28</v>
      </c>
      <c r="AJ1252" s="1092">
        <f t="shared" si="9"/>
        <v>16</v>
      </c>
      <c r="AK1252" s="1092">
        <f t="shared" si="9"/>
        <v>13</v>
      </c>
      <c r="AL1252" s="1092">
        <f t="shared" si="9"/>
        <v>8</v>
      </c>
      <c r="AM1252" s="1092">
        <f t="shared" si="9"/>
        <v>459</v>
      </c>
      <c r="AN1252" s="1092">
        <f t="shared" si="9"/>
        <v>116</v>
      </c>
      <c r="AO1252" s="1092">
        <f t="shared" si="9"/>
        <v>430</v>
      </c>
      <c r="AP1252" s="1092">
        <f t="shared" si="9"/>
        <v>185</v>
      </c>
      <c r="AQ1252" s="1092">
        <f t="shared" si="9"/>
        <v>85</v>
      </c>
      <c r="AR1252" s="1092">
        <f t="shared" si="9"/>
        <v>58</v>
      </c>
      <c r="AS1252" s="1092">
        <f t="shared" si="9"/>
        <v>0</v>
      </c>
      <c r="AT1252" s="1092">
        <f t="shared" si="9"/>
        <v>35</v>
      </c>
      <c r="AU1252" s="1092">
        <f t="shared" si="9"/>
        <v>111</v>
      </c>
      <c r="AV1252" s="1092">
        <f t="shared" si="9"/>
        <v>47</v>
      </c>
      <c r="AW1252" s="1092">
        <f t="shared" si="9"/>
        <v>126</v>
      </c>
      <c r="AX1252" s="1092">
        <f t="shared" si="9"/>
        <v>184</v>
      </c>
      <c r="AY1252" s="1092">
        <f t="shared" si="9"/>
        <v>82</v>
      </c>
      <c r="AZ1252" s="1092">
        <f t="shared" si="9"/>
        <v>100</v>
      </c>
      <c r="BA1252" s="1092">
        <f t="shared" si="9"/>
        <v>35</v>
      </c>
      <c r="BB1252" s="1092">
        <f t="shared" si="9"/>
        <v>50</v>
      </c>
      <c r="BC1252" s="1092">
        <f t="shared" si="9"/>
        <v>181</v>
      </c>
      <c r="BD1252" s="1092">
        <f t="shared" si="9"/>
        <v>0</v>
      </c>
      <c r="BE1252" s="1092">
        <f t="shared" si="9"/>
        <v>110</v>
      </c>
      <c r="BF1252" s="1092">
        <f t="shared" si="9"/>
        <v>50</v>
      </c>
      <c r="BG1252" s="1092">
        <f t="shared" si="9"/>
        <v>0</v>
      </c>
      <c r="BH1252" s="1092">
        <f t="shared" si="9"/>
        <v>255</v>
      </c>
      <c r="BI1252" s="1092">
        <f t="shared" si="9"/>
        <v>50</v>
      </c>
      <c r="BJ1252" s="1092">
        <f t="shared" si="9"/>
        <v>283</v>
      </c>
      <c r="BK1252" s="1092">
        <f t="shared" si="9"/>
        <v>143</v>
      </c>
      <c r="BL1252" s="1092">
        <f t="shared" si="9"/>
        <v>0</v>
      </c>
      <c r="BM1252" s="1092">
        <f t="shared" si="9"/>
        <v>0</v>
      </c>
      <c r="BN1252" s="1092">
        <f t="shared" si="9"/>
        <v>86</v>
      </c>
      <c r="BO1252" s="1092">
        <f t="shared" si="9"/>
        <v>95</v>
      </c>
      <c r="BP1252" s="1092">
        <f t="shared" si="9"/>
        <v>11</v>
      </c>
      <c r="BQ1252" s="1092">
        <f t="shared" si="9"/>
        <v>155</v>
      </c>
      <c r="BR1252" s="1092">
        <f t="shared" si="9"/>
        <v>469</v>
      </c>
      <c r="BS1252" s="1092">
        <f t="shared" si="9"/>
        <v>27</v>
      </c>
      <c r="BT1252" s="1092">
        <f t="shared" si="9"/>
        <v>202</v>
      </c>
      <c r="BU1252" s="1092">
        <f t="shared" si="9"/>
        <v>25</v>
      </c>
      <c r="BV1252" s="1092">
        <f t="shared" si="9"/>
        <v>406</v>
      </c>
      <c r="BW1252" s="1092">
        <f t="shared" si="9"/>
        <v>94</v>
      </c>
      <c r="BX1252" s="1092">
        <f t="shared" ref="BX1252:EI1252" si="10">+BX30-BX1250</f>
        <v>22</v>
      </c>
      <c r="BY1252" s="1092">
        <f t="shared" si="10"/>
        <v>670</v>
      </c>
      <c r="BZ1252" s="1092">
        <f t="shared" si="10"/>
        <v>184</v>
      </c>
      <c r="CA1252" s="1092">
        <f t="shared" si="10"/>
        <v>35</v>
      </c>
      <c r="CB1252" s="1092">
        <f t="shared" si="10"/>
        <v>132</v>
      </c>
      <c r="CC1252" s="1092">
        <f t="shared" si="10"/>
        <v>379</v>
      </c>
      <c r="CD1252" s="1092">
        <f t="shared" si="10"/>
        <v>31</v>
      </c>
      <c r="CE1252" s="1092">
        <f t="shared" si="10"/>
        <v>34</v>
      </c>
      <c r="CF1252" s="1092">
        <f t="shared" si="10"/>
        <v>57</v>
      </c>
      <c r="CG1252" s="1092">
        <f t="shared" si="10"/>
        <v>55</v>
      </c>
      <c r="CH1252" s="1092">
        <f t="shared" si="10"/>
        <v>164</v>
      </c>
      <c r="CI1252" s="1092">
        <f t="shared" si="10"/>
        <v>48</v>
      </c>
      <c r="CJ1252" s="1092">
        <f t="shared" si="10"/>
        <v>136</v>
      </c>
      <c r="CK1252" s="1092">
        <f t="shared" si="10"/>
        <v>21</v>
      </c>
      <c r="CL1252" s="1092">
        <f t="shared" si="10"/>
        <v>46</v>
      </c>
      <c r="CM1252" s="1092">
        <f t="shared" si="10"/>
        <v>27</v>
      </c>
      <c r="CN1252" s="1092">
        <f t="shared" si="10"/>
        <v>663</v>
      </c>
      <c r="CO1252" s="1092">
        <f t="shared" si="10"/>
        <v>227</v>
      </c>
      <c r="CP1252" s="1092">
        <f t="shared" si="10"/>
        <v>65</v>
      </c>
      <c r="CQ1252" s="1092">
        <f t="shared" si="10"/>
        <v>507</v>
      </c>
      <c r="CR1252" s="1092">
        <f t="shared" si="10"/>
        <v>120</v>
      </c>
      <c r="CS1252" s="1092">
        <f t="shared" si="10"/>
        <v>5</v>
      </c>
      <c r="CT1252" s="1092">
        <f t="shared" si="10"/>
        <v>10</v>
      </c>
      <c r="CU1252" s="1092">
        <f t="shared" si="10"/>
        <v>16</v>
      </c>
      <c r="CV1252" s="1092">
        <f t="shared" si="10"/>
        <v>243</v>
      </c>
      <c r="CW1252" s="1092">
        <f t="shared" si="10"/>
        <v>40</v>
      </c>
      <c r="CX1252" s="1092">
        <f t="shared" si="10"/>
        <v>217</v>
      </c>
      <c r="CY1252" s="1092">
        <f t="shared" si="10"/>
        <v>13</v>
      </c>
      <c r="CZ1252" s="1092">
        <f t="shared" si="10"/>
        <v>47</v>
      </c>
      <c r="DA1252" s="1092">
        <f t="shared" si="10"/>
        <v>74</v>
      </c>
      <c r="DB1252" s="1092">
        <f t="shared" si="10"/>
        <v>113</v>
      </c>
      <c r="DC1252" s="1092">
        <f t="shared" si="10"/>
        <v>185</v>
      </c>
      <c r="DD1252" s="1092">
        <f t="shared" si="10"/>
        <v>264</v>
      </c>
      <c r="DE1252" s="1092">
        <f t="shared" si="10"/>
        <v>25</v>
      </c>
      <c r="DF1252" s="1092">
        <f t="shared" si="10"/>
        <v>217</v>
      </c>
      <c r="DG1252" s="1092">
        <f t="shared" si="10"/>
        <v>23</v>
      </c>
      <c r="DH1252" s="1092">
        <f t="shared" si="10"/>
        <v>195</v>
      </c>
      <c r="DI1252" s="1092">
        <f t="shared" si="10"/>
        <v>115</v>
      </c>
      <c r="DJ1252" s="1092">
        <f t="shared" si="10"/>
        <v>620</v>
      </c>
      <c r="DK1252" s="1092">
        <f t="shared" si="10"/>
        <v>121</v>
      </c>
      <c r="DL1252" s="1092">
        <f t="shared" si="10"/>
        <v>412</v>
      </c>
      <c r="DM1252" s="1092">
        <f t="shared" si="10"/>
        <v>137</v>
      </c>
      <c r="DN1252" s="1092">
        <f t="shared" si="10"/>
        <v>6</v>
      </c>
      <c r="DO1252" s="1092">
        <f t="shared" si="10"/>
        <v>165</v>
      </c>
      <c r="DP1252" s="1092">
        <f t="shared" si="10"/>
        <v>115</v>
      </c>
      <c r="DQ1252" s="1092">
        <f t="shared" si="10"/>
        <v>5</v>
      </c>
      <c r="DR1252" s="1092">
        <f t="shared" si="10"/>
        <v>97</v>
      </c>
      <c r="DS1252" s="1092">
        <f t="shared" si="10"/>
        <v>418</v>
      </c>
      <c r="DT1252" s="1092">
        <f t="shared" si="10"/>
        <v>201</v>
      </c>
      <c r="DU1252" s="1092">
        <f t="shared" si="10"/>
        <v>429</v>
      </c>
      <c r="DV1252" s="1092">
        <f t="shared" si="10"/>
        <v>207</v>
      </c>
      <c r="DW1252" s="1092">
        <f t="shared" si="10"/>
        <v>290</v>
      </c>
      <c r="DX1252" s="1092">
        <f t="shared" si="10"/>
        <v>17</v>
      </c>
      <c r="DY1252" s="1092">
        <f t="shared" si="10"/>
        <v>60</v>
      </c>
      <c r="DZ1252" s="1092">
        <f t="shared" si="10"/>
        <v>137</v>
      </c>
      <c r="EA1252" s="1092">
        <f t="shared" si="10"/>
        <v>209</v>
      </c>
      <c r="EB1252" s="1092">
        <f t="shared" si="10"/>
        <v>130</v>
      </c>
      <c r="EC1252" s="1092">
        <f t="shared" si="10"/>
        <v>705</v>
      </c>
      <c r="ED1252" s="1092">
        <f t="shared" si="10"/>
        <v>145</v>
      </c>
      <c r="EE1252" s="1092">
        <f t="shared" si="10"/>
        <v>45</v>
      </c>
      <c r="EF1252" s="1092">
        <f t="shared" si="10"/>
        <v>59</v>
      </c>
      <c r="EG1252" s="1092">
        <f t="shared" si="10"/>
        <v>27</v>
      </c>
      <c r="EH1252" s="1092">
        <f t="shared" si="10"/>
        <v>32</v>
      </c>
      <c r="EI1252" s="1092">
        <f t="shared" si="10"/>
        <v>442</v>
      </c>
      <c r="EJ1252" s="1092">
        <f t="shared" ref="EJ1252:FO1252" si="11">+EJ30-EJ1250</f>
        <v>26</v>
      </c>
      <c r="EK1252" s="1092">
        <f t="shared" si="11"/>
        <v>11</v>
      </c>
      <c r="EL1252" s="1092">
        <f t="shared" si="11"/>
        <v>0</v>
      </c>
      <c r="EM1252" s="1092">
        <f t="shared" si="11"/>
        <v>20</v>
      </c>
      <c r="EN1252" s="1092">
        <f t="shared" si="11"/>
        <v>39</v>
      </c>
      <c r="EO1252" s="1092">
        <f t="shared" si="11"/>
        <v>436</v>
      </c>
      <c r="EP1252" s="1092">
        <f t="shared" si="11"/>
        <v>295</v>
      </c>
      <c r="EQ1252" s="1092">
        <f t="shared" si="11"/>
        <v>191</v>
      </c>
      <c r="ER1252" s="1092">
        <f t="shared" si="11"/>
        <v>263</v>
      </c>
      <c r="ES1252" s="1092">
        <f t="shared" si="11"/>
        <v>11</v>
      </c>
      <c r="ET1252" s="1092">
        <f t="shared" si="11"/>
        <v>205</v>
      </c>
      <c r="EU1252" s="1092">
        <f t="shared" si="11"/>
        <v>51</v>
      </c>
      <c r="EV1252" s="1092">
        <f t="shared" si="11"/>
        <v>28</v>
      </c>
      <c r="EW1252" s="1092">
        <f t="shared" si="11"/>
        <v>141</v>
      </c>
      <c r="EX1252" s="1092">
        <f t="shared" si="11"/>
        <v>23</v>
      </c>
      <c r="EY1252" s="1092">
        <f t="shared" si="11"/>
        <v>-3</v>
      </c>
      <c r="EZ1252" s="1092">
        <f t="shared" si="11"/>
        <v>22</v>
      </c>
      <c r="FA1252" s="1092">
        <f t="shared" si="11"/>
        <v>70</v>
      </c>
      <c r="FB1252" s="1092">
        <f t="shared" si="11"/>
        <v>18</v>
      </c>
      <c r="FC1252" s="1092">
        <f t="shared" si="11"/>
        <v>95</v>
      </c>
      <c r="FD1252" s="1092">
        <f t="shared" si="11"/>
        <v>20</v>
      </c>
      <c r="FE1252" s="1092">
        <f t="shared" si="11"/>
        <v>10</v>
      </c>
      <c r="FF1252" s="1092">
        <f t="shared" si="11"/>
        <v>19</v>
      </c>
      <c r="FG1252" s="1092">
        <f t="shared" si="11"/>
        <v>12</v>
      </c>
      <c r="FH1252" s="1092">
        <f t="shared" si="11"/>
        <v>321</v>
      </c>
      <c r="FI1252" s="1092">
        <f t="shared" si="11"/>
        <v>35</v>
      </c>
      <c r="FJ1252" s="1092">
        <f t="shared" si="11"/>
        <v>169</v>
      </c>
      <c r="FK1252" s="1092">
        <f t="shared" si="11"/>
        <v>17</v>
      </c>
      <c r="FL1252" s="1092">
        <f t="shared" si="11"/>
        <v>140</v>
      </c>
      <c r="FM1252" s="1092">
        <f t="shared" si="11"/>
        <v>58</v>
      </c>
      <c r="FN1252" s="1092">
        <f t="shared" si="11"/>
        <v>23</v>
      </c>
      <c r="FO1252" s="1092">
        <f t="shared" si="11"/>
        <v>140</v>
      </c>
      <c r="FQ1252" s="1092">
        <f t="shared" ref="FQ1252:IA1252" si="12">+FQ30-FQ1250</f>
        <v>68</v>
      </c>
      <c r="FR1252" s="1092">
        <f t="shared" si="12"/>
        <v>319</v>
      </c>
      <c r="FS1252" s="1092">
        <f t="shared" si="12"/>
        <v>259</v>
      </c>
      <c r="FT1252" s="1092">
        <f t="shared" si="12"/>
        <v>272</v>
      </c>
      <c r="FU1252" s="1092">
        <f t="shared" si="12"/>
        <v>108</v>
      </c>
      <c r="FV1252" s="1092">
        <f t="shared" si="12"/>
        <v>85</v>
      </c>
      <c r="FW1252" s="1092">
        <f t="shared" si="12"/>
        <v>156</v>
      </c>
      <c r="FX1252" s="1092">
        <f t="shared" si="12"/>
        <v>-16</v>
      </c>
      <c r="FY1252" s="1092">
        <f t="shared" si="12"/>
        <v>-15</v>
      </c>
      <c r="FZ1252" s="1092">
        <f t="shared" si="12"/>
        <v>0</v>
      </c>
      <c r="GA1252" s="1092">
        <f t="shared" si="12"/>
        <v>146</v>
      </c>
      <c r="GB1252" s="1092">
        <f t="shared" si="12"/>
        <v>158</v>
      </c>
      <c r="GC1252" s="1092">
        <f t="shared" si="12"/>
        <v>137</v>
      </c>
      <c r="GD1252" s="1092">
        <f t="shared" si="12"/>
        <v>18</v>
      </c>
      <c r="GE1252" s="1092">
        <f t="shared" si="12"/>
        <v>209</v>
      </c>
      <c r="GF1252" s="1092">
        <f t="shared" si="12"/>
        <v>305</v>
      </c>
      <c r="GG1252" s="1092">
        <f t="shared" si="12"/>
        <v>362</v>
      </c>
      <c r="GH1252" s="1092">
        <f t="shared" si="12"/>
        <v>261</v>
      </c>
      <c r="GI1252" s="1092">
        <f t="shared" si="12"/>
        <v>18</v>
      </c>
      <c r="GJ1252" s="1092">
        <f t="shared" si="12"/>
        <v>119</v>
      </c>
      <c r="GK1252" s="1092">
        <f t="shared" si="12"/>
        <v>125</v>
      </c>
      <c r="GL1252" s="1092">
        <f t="shared" si="12"/>
        <v>462</v>
      </c>
      <c r="GM1252" s="1092">
        <f t="shared" si="12"/>
        <v>232</v>
      </c>
      <c r="GN1252" s="1092">
        <f t="shared" si="12"/>
        <v>0</v>
      </c>
      <c r="GO1252" s="1092">
        <f t="shared" si="12"/>
        <v>2</v>
      </c>
      <c r="GP1252" s="1092">
        <f t="shared" si="12"/>
        <v>141</v>
      </c>
      <c r="GQ1252" s="1092">
        <f t="shared" si="12"/>
        <v>-3</v>
      </c>
      <c r="GR1252" s="1092">
        <f t="shared" si="12"/>
        <v>300</v>
      </c>
      <c r="GS1252" s="1092">
        <f t="shared" si="12"/>
        <v>-5</v>
      </c>
      <c r="GT1252" s="1092">
        <f t="shared" si="12"/>
        <v>201</v>
      </c>
      <c r="GU1252" s="1092">
        <f t="shared" si="12"/>
        <v>176</v>
      </c>
      <c r="GV1252" s="1092">
        <f t="shared" si="12"/>
        <v>268</v>
      </c>
      <c r="GW1252" s="1092">
        <f t="shared" si="12"/>
        <v>17</v>
      </c>
      <c r="GX1252" s="1092">
        <f t="shared" si="12"/>
        <v>370</v>
      </c>
      <c r="GY1252" s="1092">
        <f t="shared" si="12"/>
        <v>1239</v>
      </c>
      <c r="GZ1252" s="1092">
        <f t="shared" si="12"/>
        <v>194</v>
      </c>
      <c r="HA1252" s="1092">
        <f t="shared" si="12"/>
        <v>107</v>
      </c>
      <c r="HB1252" s="1092">
        <f t="shared" si="12"/>
        <v>34</v>
      </c>
      <c r="HC1252" s="1092">
        <f t="shared" si="12"/>
        <v>94</v>
      </c>
      <c r="HD1252" s="1092">
        <f t="shared" si="12"/>
        <v>453</v>
      </c>
      <c r="HE1252" s="1092">
        <f t="shared" si="12"/>
        <v>15</v>
      </c>
      <c r="HF1252" s="1092">
        <f t="shared" si="12"/>
        <v>154</v>
      </c>
      <c r="HG1252" s="1092">
        <f t="shared" si="12"/>
        <v>102</v>
      </c>
      <c r="HH1252" s="1092">
        <f t="shared" si="12"/>
        <v>5</v>
      </c>
      <c r="HI1252" s="1092">
        <f t="shared" si="12"/>
        <v>44</v>
      </c>
      <c r="HJ1252" s="1092">
        <f t="shared" si="12"/>
        <v>210</v>
      </c>
      <c r="HK1252" s="1092">
        <f t="shared" si="12"/>
        <v>100</v>
      </c>
      <c r="HL1252" s="1092">
        <f t="shared" si="12"/>
        <v>200</v>
      </c>
      <c r="HM1252" s="1092">
        <f t="shared" si="12"/>
        <v>150</v>
      </c>
      <c r="HN1252" s="1092">
        <f t="shared" si="12"/>
        <v>50</v>
      </c>
      <c r="HO1252" s="1092">
        <f t="shared" si="12"/>
        <v>50</v>
      </c>
      <c r="HP1252" s="1092">
        <f t="shared" si="12"/>
        <v>80</v>
      </c>
      <c r="HQ1252" s="1092">
        <f t="shared" si="12"/>
        <v>40</v>
      </c>
      <c r="HR1252" s="1092">
        <f t="shared" si="12"/>
        <v>200</v>
      </c>
      <c r="HS1252" s="1092">
        <f t="shared" si="12"/>
        <v>100</v>
      </c>
      <c r="HT1252" s="1092">
        <f t="shared" si="12"/>
        <v>100</v>
      </c>
      <c r="HU1252" s="1092">
        <f t="shared" si="12"/>
        <v>100</v>
      </c>
      <c r="HV1252" s="1092">
        <f t="shared" si="12"/>
        <v>100</v>
      </c>
      <c r="HW1252" s="1092">
        <f t="shared" si="12"/>
        <v>95</v>
      </c>
      <c r="HX1252" s="1092">
        <f t="shared" si="12"/>
        <v>75</v>
      </c>
      <c r="HY1252" s="1092">
        <f t="shared" si="12"/>
        <v>73</v>
      </c>
      <c r="HZ1252" s="1092">
        <f t="shared" si="12"/>
        <v>0</v>
      </c>
      <c r="IA1252" s="1092">
        <f t="shared" si="12"/>
        <v>0</v>
      </c>
    </row>
    <row r="1253" spans="1:235">
      <c r="CP1253" s="1093"/>
      <c r="FU1253" s="1093"/>
      <c r="FX1253" s="1093"/>
    </row>
    <row r="1254" spans="1:235" s="1060" customFormat="1">
      <c r="A1254" s="1058" t="s">
        <v>19</v>
      </c>
      <c r="B1254" s="1060" t="s">
        <v>3489</v>
      </c>
      <c r="C1254" s="1060" t="s">
        <v>3318</v>
      </c>
      <c r="E1254" s="1061">
        <f>+E89+E189+E311</f>
        <v>22492775.294</v>
      </c>
      <c r="F1254" s="253"/>
      <c r="G1254" s="253"/>
      <c r="H1254" s="1062"/>
      <c r="I1254" s="1063"/>
      <c r="J1254" s="1064"/>
      <c r="BB1254" s="253"/>
      <c r="FY1254" s="1058"/>
    </row>
    <row r="1255" spans="1:235" s="1060" customFormat="1">
      <c r="A1255" s="1058" t="s">
        <v>19</v>
      </c>
      <c r="B1255" s="1060" t="s">
        <v>3490</v>
      </c>
      <c r="C1255" s="1060" t="s">
        <v>3318</v>
      </c>
      <c r="E1255" s="1061">
        <f>+E781+E642+E477</f>
        <v>12477678.750000004</v>
      </c>
      <c r="F1255" s="253"/>
      <c r="G1255" s="253"/>
      <c r="H1255" s="1062"/>
      <c r="I1255" s="1063"/>
      <c r="J1255" s="1064"/>
      <c r="BB1255" s="253"/>
      <c r="FY1255" s="1058"/>
    </row>
    <row r="1256" spans="1:235" s="1060" customFormat="1">
      <c r="A1256" s="1058" t="s">
        <v>19</v>
      </c>
      <c r="B1256" s="1060" t="s">
        <v>3491</v>
      </c>
      <c r="C1256" s="1060" t="s">
        <v>3318</v>
      </c>
      <c r="E1256" s="1061">
        <f>+E887+E977+E1056</f>
        <v>0</v>
      </c>
      <c r="F1256" s="253"/>
      <c r="G1256" s="253"/>
      <c r="H1256" s="1062"/>
      <c r="I1256" s="1063"/>
      <c r="J1256" s="1064"/>
      <c r="BB1256" s="253"/>
      <c r="FY1256" s="1058"/>
    </row>
    <row r="1257" spans="1:235" s="1060" customFormat="1">
      <c r="A1257" s="1058" t="s">
        <v>19</v>
      </c>
      <c r="B1257" s="1060" t="s">
        <v>3492</v>
      </c>
      <c r="C1257" s="1060" t="s">
        <v>3318</v>
      </c>
      <c r="E1257" s="1061">
        <f>+E1244+E1199+E1140</f>
        <v>0</v>
      </c>
      <c r="F1257" s="253"/>
      <c r="G1257" s="253"/>
      <c r="H1257" s="1062"/>
      <c r="I1257" s="1063"/>
      <c r="J1257" s="1064"/>
      <c r="BB1257" s="253"/>
      <c r="FY1257" s="1058"/>
    </row>
    <row r="1259" spans="1:235">
      <c r="D1259" s="1094" t="s">
        <v>19</v>
      </c>
      <c r="E1259" s="1095">
        <f>SUM(E1254:E1258)</f>
        <v>34970454.044</v>
      </c>
      <c r="F1259" s="1096"/>
      <c r="G1259" s="1096"/>
    </row>
    <row r="1260" spans="1:235" s="69" customFormat="1">
      <c r="A1260" s="936"/>
      <c r="D1260" s="936" t="s">
        <v>3493</v>
      </c>
      <c r="E1260" s="937">
        <f>+E1259*8%</f>
        <v>2797636.3235200001</v>
      </c>
      <c r="H1260" s="938"/>
      <c r="I1260" s="939"/>
      <c r="J1260" s="940"/>
      <c r="FY1260" s="936"/>
    </row>
    <row r="1261" spans="1:235" s="69" customFormat="1">
      <c r="A1261" s="936"/>
      <c r="D1261" s="936" t="s">
        <v>3494</v>
      </c>
      <c r="E1261" s="937">
        <f>+E1259-E1260</f>
        <v>32172817.720479999</v>
      </c>
      <c r="H1261" s="938"/>
      <c r="I1261" s="939"/>
      <c r="J1261" s="940"/>
      <c r="FY1261" s="936"/>
    </row>
    <row r="1262" spans="1:235" s="1098" customFormat="1" ht="18.75">
      <c r="A1262" s="1097"/>
      <c r="B1262" s="1098" t="s">
        <v>3495</v>
      </c>
      <c r="D1262" s="1097"/>
      <c r="E1262" s="1099"/>
      <c r="H1262" s="1100"/>
      <c r="I1262" s="1101"/>
      <c r="J1262" s="1102"/>
      <c r="FY1262" s="1097"/>
    </row>
    <row r="1263" spans="1:235" s="1104" customFormat="1">
      <c r="A1263" s="1103"/>
      <c r="B1263" s="1104" t="s">
        <v>3496</v>
      </c>
      <c r="C1263" s="1104" t="s">
        <v>3497</v>
      </c>
      <c r="D1263" s="1103" t="s">
        <v>3498</v>
      </c>
      <c r="E1263" s="1105"/>
      <c r="F1263" s="1106"/>
      <c r="G1263" s="1106"/>
      <c r="H1263" s="1107"/>
      <c r="I1263" s="1108"/>
      <c r="J1263" s="1103"/>
      <c r="T1263" s="1104">
        <v>50</v>
      </c>
      <c r="W1263" s="1104">
        <v>50</v>
      </c>
      <c r="X1263" s="1104">
        <v>50</v>
      </c>
      <c r="BC1263" s="1104">
        <v>100</v>
      </c>
      <c r="FY1263" s="1103"/>
    </row>
    <row r="1264" spans="1:235" s="1110" customFormat="1">
      <c r="A1264" s="1109"/>
      <c r="B1264" s="1110" t="s">
        <v>3499</v>
      </c>
      <c r="C1264" s="1110" t="s">
        <v>3500</v>
      </c>
      <c r="D1264" s="1103" t="s">
        <v>3498</v>
      </c>
      <c r="E1264" s="1111"/>
      <c r="F1264" s="1106"/>
      <c r="G1264" s="1106"/>
      <c r="H1264" s="1112"/>
      <c r="I1264" s="1108"/>
      <c r="J1264" s="1103"/>
      <c r="AH1264" s="1110">
        <v>75</v>
      </c>
      <c r="FY1264" s="1109"/>
    </row>
    <row r="1265" spans="1:250" s="1110" customFormat="1">
      <c r="A1265" s="1109"/>
      <c r="B1265" s="1110" t="s">
        <v>3501</v>
      </c>
      <c r="C1265" s="1110" t="s">
        <v>3502</v>
      </c>
      <c r="D1265" s="1103" t="s">
        <v>3498</v>
      </c>
      <c r="E1265" s="1111"/>
      <c r="F1265" s="1106"/>
      <c r="G1265" s="1106"/>
      <c r="H1265" s="1112"/>
      <c r="I1265" s="1108"/>
      <c r="J1265" s="1103"/>
      <c r="CM1265" s="1110">
        <v>100</v>
      </c>
      <c r="FY1265" s="1109"/>
    </row>
    <row r="1266" spans="1:250" s="1114" customFormat="1">
      <c r="A1266" s="1113"/>
      <c r="D1266" s="1113"/>
      <c r="E1266" s="1115"/>
      <c r="F1266" s="69"/>
      <c r="G1266" s="69"/>
      <c r="H1266" s="1116"/>
      <c r="I1266" s="939"/>
      <c r="J1266" s="940"/>
      <c r="FY1266" s="1113"/>
    </row>
    <row r="1267" spans="1:250" s="1114" customFormat="1">
      <c r="A1267" s="1113"/>
      <c r="D1267" s="1113"/>
      <c r="E1267" s="1115"/>
      <c r="F1267" s="69"/>
      <c r="G1267" s="69"/>
      <c r="H1267" s="1116"/>
      <c r="I1267" s="939"/>
      <c r="J1267" s="940"/>
      <c r="FY1267" s="1113"/>
    </row>
    <row r="1268" spans="1:250" s="1114" customFormat="1">
      <c r="A1268" s="1113"/>
      <c r="D1268" s="1113"/>
      <c r="E1268" s="1115"/>
      <c r="F1268" s="69"/>
      <c r="G1268" s="69"/>
      <c r="H1268" s="1116"/>
      <c r="I1268" s="939"/>
      <c r="J1268" s="940"/>
      <c r="FY1268" s="1113"/>
    </row>
    <row r="1269" spans="1:250" s="1114" customFormat="1">
      <c r="A1269" s="1113"/>
      <c r="D1269" s="1113"/>
      <c r="E1269" s="1115"/>
      <c r="F1269" s="69"/>
      <c r="G1269" s="69"/>
      <c r="H1269" s="1116"/>
      <c r="I1269" s="939"/>
      <c r="J1269" s="940"/>
      <c r="FY1269" s="1113"/>
    </row>
    <row r="1270" spans="1:250" s="1114" customFormat="1">
      <c r="A1270" s="1113"/>
      <c r="D1270" s="1113"/>
      <c r="E1270" s="1115"/>
      <c r="F1270" s="69"/>
      <c r="G1270" s="69"/>
      <c r="H1270" s="1116"/>
      <c r="I1270" s="939"/>
      <c r="J1270" s="940"/>
      <c r="FY1270" s="1113"/>
    </row>
    <row r="1271" spans="1:250" s="69" customFormat="1">
      <c r="A1271" s="936"/>
      <c r="D1271" s="936"/>
      <c r="E1271" s="937"/>
      <c r="H1271" s="938"/>
      <c r="I1271" s="939"/>
      <c r="J1271" s="940"/>
      <c r="FY1271" s="936"/>
    </row>
    <row r="1272" spans="1:250" s="69" customFormat="1">
      <c r="A1272" s="936"/>
      <c r="D1272" s="936"/>
      <c r="E1272" s="937"/>
      <c r="H1272" s="938"/>
      <c r="I1272" s="939"/>
      <c r="J1272" s="940"/>
      <c r="FY1272" s="936"/>
    </row>
    <row r="1273" spans="1:250" s="69" customFormat="1">
      <c r="A1273" s="936"/>
      <c r="E1273" s="937"/>
      <c r="H1273" s="938"/>
      <c r="I1273" s="939"/>
      <c r="J1273" s="940"/>
      <c r="FY1273" s="936"/>
    </row>
    <row r="1274" spans="1:250" s="1121" customFormat="1" ht="25.5" customHeight="1">
      <c r="A1274" s="1117"/>
      <c r="B1274" s="1118"/>
      <c r="C1274" s="1118"/>
      <c r="D1274" s="1118" t="s">
        <v>19</v>
      </c>
      <c r="E1274" s="1119"/>
      <c r="F1274" s="1120"/>
      <c r="G1274" s="1120"/>
      <c r="I1274" s="1120"/>
      <c r="J1274" s="1122"/>
      <c r="L1274" s="1121">
        <f t="shared" ref="L1274:BW1274" si="13">SUM(L1252:L1273)</f>
        <v>73</v>
      </c>
      <c r="M1274" s="1121">
        <f t="shared" si="13"/>
        <v>120</v>
      </c>
      <c r="N1274" s="1121">
        <f t="shared" si="13"/>
        <v>-15</v>
      </c>
      <c r="O1274" s="1121">
        <f t="shared" si="13"/>
        <v>34</v>
      </c>
      <c r="P1274" s="1121">
        <f t="shared" si="13"/>
        <v>155</v>
      </c>
      <c r="Q1274" s="1121">
        <f t="shared" si="13"/>
        <v>210</v>
      </c>
      <c r="R1274" s="1121">
        <f t="shared" si="13"/>
        <v>56</v>
      </c>
      <c r="S1274" s="1121">
        <f t="shared" si="13"/>
        <v>102</v>
      </c>
      <c r="T1274" s="1121">
        <f t="shared" si="13"/>
        <v>132</v>
      </c>
      <c r="U1274" s="1121">
        <f t="shared" si="13"/>
        <v>37</v>
      </c>
      <c r="V1274" s="1121">
        <f t="shared" si="13"/>
        <v>34</v>
      </c>
      <c r="W1274" s="1121">
        <f t="shared" si="13"/>
        <v>95</v>
      </c>
      <c r="X1274" s="1121">
        <f t="shared" si="13"/>
        <v>67</v>
      </c>
      <c r="Y1274" s="1121">
        <f t="shared" si="13"/>
        <v>76</v>
      </c>
      <c r="Z1274" s="1121">
        <f t="shared" si="13"/>
        <v>138</v>
      </c>
      <c r="AA1274" s="1121">
        <f t="shared" si="13"/>
        <v>50</v>
      </c>
      <c r="AB1274" s="1121">
        <f t="shared" si="13"/>
        <v>140</v>
      </c>
      <c r="AC1274" s="1121">
        <f t="shared" si="13"/>
        <v>284</v>
      </c>
      <c r="AD1274" s="1121">
        <f t="shared" si="13"/>
        <v>294</v>
      </c>
      <c r="AE1274" s="1121">
        <f t="shared" si="13"/>
        <v>537</v>
      </c>
      <c r="AF1274" s="1121">
        <f t="shared" si="13"/>
        <v>118</v>
      </c>
      <c r="AH1274" s="1121">
        <f t="shared" si="13"/>
        <v>74</v>
      </c>
      <c r="AI1274" s="1121">
        <f t="shared" si="13"/>
        <v>28</v>
      </c>
      <c r="AJ1274" s="1121">
        <f t="shared" si="13"/>
        <v>16</v>
      </c>
      <c r="AK1274" s="1121">
        <f t="shared" si="13"/>
        <v>13</v>
      </c>
      <c r="AL1274" s="1121">
        <f t="shared" si="13"/>
        <v>8</v>
      </c>
      <c r="AM1274" s="1121">
        <f t="shared" si="13"/>
        <v>459</v>
      </c>
      <c r="AN1274" s="1121">
        <f t="shared" si="13"/>
        <v>116</v>
      </c>
      <c r="AO1274" s="1121">
        <f t="shared" si="13"/>
        <v>430</v>
      </c>
      <c r="AP1274" s="1121">
        <f t="shared" si="13"/>
        <v>185</v>
      </c>
      <c r="AQ1274" s="1121">
        <f t="shared" si="13"/>
        <v>85</v>
      </c>
      <c r="AR1274" s="1121">
        <f t="shared" si="13"/>
        <v>58</v>
      </c>
      <c r="AS1274" s="1121">
        <f t="shared" si="13"/>
        <v>0</v>
      </c>
      <c r="AT1274" s="1121">
        <f t="shared" si="13"/>
        <v>35</v>
      </c>
      <c r="AU1274" s="1121">
        <f t="shared" si="13"/>
        <v>111</v>
      </c>
      <c r="AV1274" s="1121">
        <f t="shared" si="13"/>
        <v>47</v>
      </c>
      <c r="AW1274" s="1121">
        <f t="shared" si="13"/>
        <v>126</v>
      </c>
      <c r="AX1274" s="1121">
        <f t="shared" si="13"/>
        <v>184</v>
      </c>
      <c r="AY1274" s="1121">
        <f t="shared" si="13"/>
        <v>82</v>
      </c>
      <c r="AZ1274" s="1121">
        <f t="shared" si="13"/>
        <v>100</v>
      </c>
      <c r="BA1274" s="1121">
        <f t="shared" si="13"/>
        <v>35</v>
      </c>
      <c r="BB1274" s="1121">
        <f t="shared" si="13"/>
        <v>50</v>
      </c>
      <c r="BC1274" s="1121">
        <f t="shared" si="13"/>
        <v>281</v>
      </c>
      <c r="BD1274" s="1121">
        <f t="shared" si="13"/>
        <v>0</v>
      </c>
      <c r="BE1274" s="1121">
        <f t="shared" si="13"/>
        <v>110</v>
      </c>
      <c r="BF1274" s="1121">
        <f t="shared" si="13"/>
        <v>50</v>
      </c>
      <c r="BG1274" s="1121">
        <f t="shared" si="13"/>
        <v>0</v>
      </c>
      <c r="BH1274" s="1121">
        <f t="shared" si="13"/>
        <v>255</v>
      </c>
      <c r="BI1274" s="1121">
        <f t="shared" si="13"/>
        <v>50</v>
      </c>
      <c r="BJ1274" s="1121">
        <f t="shared" si="13"/>
        <v>283</v>
      </c>
      <c r="BK1274" s="1121">
        <f t="shared" si="13"/>
        <v>143</v>
      </c>
      <c r="BL1274" s="1121">
        <f t="shared" si="13"/>
        <v>0</v>
      </c>
      <c r="BM1274" s="1121">
        <f t="shared" si="13"/>
        <v>0</v>
      </c>
      <c r="BN1274" s="1121">
        <f t="shared" si="13"/>
        <v>86</v>
      </c>
      <c r="BO1274" s="1121">
        <f t="shared" si="13"/>
        <v>95</v>
      </c>
      <c r="BP1274" s="1121">
        <f t="shared" si="13"/>
        <v>11</v>
      </c>
      <c r="BQ1274" s="1121">
        <f t="shared" si="13"/>
        <v>155</v>
      </c>
      <c r="BR1274" s="1121">
        <f t="shared" si="13"/>
        <v>469</v>
      </c>
      <c r="BS1274" s="1121">
        <f t="shared" si="13"/>
        <v>27</v>
      </c>
      <c r="BT1274" s="1121">
        <f t="shared" si="13"/>
        <v>202</v>
      </c>
      <c r="BU1274" s="1121">
        <f t="shared" si="13"/>
        <v>25</v>
      </c>
      <c r="BV1274" s="1121">
        <f t="shared" si="13"/>
        <v>406</v>
      </c>
      <c r="BW1274" s="1121">
        <f t="shared" si="13"/>
        <v>94</v>
      </c>
      <c r="BX1274" s="1121">
        <f t="shared" ref="BX1274:EI1274" si="14">SUM(BX1252:BX1273)</f>
        <v>22</v>
      </c>
      <c r="BY1274" s="1121">
        <f t="shared" si="14"/>
        <v>670</v>
      </c>
      <c r="BZ1274" s="1121">
        <f t="shared" si="14"/>
        <v>184</v>
      </c>
      <c r="CA1274" s="1121">
        <f t="shared" si="14"/>
        <v>35</v>
      </c>
      <c r="CB1274" s="1121">
        <f t="shared" si="14"/>
        <v>132</v>
      </c>
      <c r="CC1274" s="1121">
        <f t="shared" si="14"/>
        <v>379</v>
      </c>
      <c r="CD1274" s="1121">
        <f t="shared" si="14"/>
        <v>31</v>
      </c>
      <c r="CE1274" s="1121">
        <f t="shared" si="14"/>
        <v>34</v>
      </c>
      <c r="CF1274" s="1121">
        <f t="shared" si="14"/>
        <v>57</v>
      </c>
      <c r="CG1274" s="1121">
        <f t="shared" si="14"/>
        <v>55</v>
      </c>
      <c r="CH1274" s="1121">
        <f t="shared" si="14"/>
        <v>164</v>
      </c>
      <c r="CI1274" s="1121">
        <f t="shared" si="14"/>
        <v>48</v>
      </c>
      <c r="CJ1274" s="1121">
        <f t="shared" si="14"/>
        <v>136</v>
      </c>
      <c r="CK1274" s="1121">
        <f t="shared" si="14"/>
        <v>21</v>
      </c>
      <c r="CL1274" s="1121">
        <f t="shared" si="14"/>
        <v>46</v>
      </c>
      <c r="CM1274" s="1121">
        <f t="shared" si="14"/>
        <v>127</v>
      </c>
      <c r="CN1274" s="1121">
        <f t="shared" si="14"/>
        <v>663</v>
      </c>
      <c r="CO1274" s="1121">
        <f t="shared" si="14"/>
        <v>227</v>
      </c>
      <c r="CP1274" s="1121">
        <f t="shared" si="14"/>
        <v>65</v>
      </c>
      <c r="CQ1274" s="1121">
        <f t="shared" si="14"/>
        <v>507</v>
      </c>
      <c r="CR1274" s="1121">
        <f t="shared" si="14"/>
        <v>120</v>
      </c>
      <c r="CS1274" s="1121">
        <f t="shared" si="14"/>
        <v>5</v>
      </c>
      <c r="CT1274" s="1121">
        <f t="shared" si="14"/>
        <v>10</v>
      </c>
      <c r="CU1274" s="1121">
        <f t="shared" si="14"/>
        <v>16</v>
      </c>
      <c r="CV1274" s="1121">
        <f t="shared" si="14"/>
        <v>243</v>
      </c>
      <c r="CW1274" s="1121">
        <f t="shared" si="14"/>
        <v>40</v>
      </c>
      <c r="CX1274" s="1121">
        <f t="shared" si="14"/>
        <v>217</v>
      </c>
      <c r="CY1274" s="1121">
        <f t="shared" si="14"/>
        <v>13</v>
      </c>
      <c r="CZ1274" s="1121">
        <f t="shared" si="14"/>
        <v>47</v>
      </c>
      <c r="DA1274" s="1121">
        <f t="shared" si="14"/>
        <v>74</v>
      </c>
      <c r="DB1274" s="1121">
        <f t="shared" si="14"/>
        <v>113</v>
      </c>
      <c r="DC1274" s="1121">
        <f t="shared" si="14"/>
        <v>185</v>
      </c>
      <c r="DD1274" s="1121">
        <f t="shared" si="14"/>
        <v>264</v>
      </c>
      <c r="DE1274" s="1121">
        <f t="shared" si="14"/>
        <v>25</v>
      </c>
      <c r="DF1274" s="1121">
        <f t="shared" si="14"/>
        <v>217</v>
      </c>
      <c r="DG1274" s="1121">
        <f t="shared" si="14"/>
        <v>23</v>
      </c>
      <c r="DH1274" s="1121">
        <f t="shared" si="14"/>
        <v>195</v>
      </c>
      <c r="DI1274" s="1121">
        <f t="shared" si="14"/>
        <v>115</v>
      </c>
      <c r="DJ1274" s="1121">
        <f t="shared" si="14"/>
        <v>620</v>
      </c>
      <c r="DK1274" s="1121">
        <f t="shared" si="14"/>
        <v>121</v>
      </c>
      <c r="DL1274" s="1121">
        <f t="shared" si="14"/>
        <v>412</v>
      </c>
      <c r="DM1274" s="1121">
        <f t="shared" si="14"/>
        <v>137</v>
      </c>
      <c r="DN1274" s="1121">
        <f t="shared" si="14"/>
        <v>6</v>
      </c>
      <c r="DO1274" s="1121">
        <f t="shared" si="14"/>
        <v>165</v>
      </c>
      <c r="DP1274" s="1121">
        <f t="shared" si="14"/>
        <v>115</v>
      </c>
      <c r="DQ1274" s="1121">
        <f t="shared" si="14"/>
        <v>5</v>
      </c>
      <c r="DR1274" s="1121">
        <f t="shared" si="14"/>
        <v>97</v>
      </c>
      <c r="DS1274" s="1121">
        <f t="shared" si="14"/>
        <v>418</v>
      </c>
      <c r="DT1274" s="1121">
        <f t="shared" si="14"/>
        <v>201</v>
      </c>
      <c r="DU1274" s="1121">
        <f t="shared" si="14"/>
        <v>429</v>
      </c>
      <c r="DV1274" s="1121">
        <f t="shared" si="14"/>
        <v>207</v>
      </c>
      <c r="DW1274" s="1121">
        <f t="shared" si="14"/>
        <v>290</v>
      </c>
      <c r="DX1274" s="1121">
        <f t="shared" si="14"/>
        <v>17</v>
      </c>
      <c r="DY1274" s="1121">
        <f t="shared" si="14"/>
        <v>60</v>
      </c>
      <c r="DZ1274" s="1121">
        <f t="shared" si="14"/>
        <v>137</v>
      </c>
      <c r="EA1274" s="1121">
        <f t="shared" si="14"/>
        <v>209</v>
      </c>
      <c r="EB1274" s="1121">
        <f t="shared" si="14"/>
        <v>130</v>
      </c>
      <c r="EC1274" s="1121">
        <f t="shared" si="14"/>
        <v>705</v>
      </c>
      <c r="ED1274" s="1121">
        <f t="shared" si="14"/>
        <v>145</v>
      </c>
      <c r="EE1274" s="1121">
        <f t="shared" si="14"/>
        <v>45</v>
      </c>
      <c r="EF1274" s="1121">
        <f t="shared" si="14"/>
        <v>59</v>
      </c>
      <c r="EG1274" s="1121">
        <f t="shared" si="14"/>
        <v>27</v>
      </c>
      <c r="EH1274" s="1121">
        <f t="shared" si="14"/>
        <v>32</v>
      </c>
      <c r="EI1274" s="1121">
        <f t="shared" si="14"/>
        <v>442</v>
      </c>
      <c r="EJ1274" s="1121">
        <f t="shared" ref="EJ1274:FO1274" si="15">SUM(EJ1252:EJ1273)</f>
        <v>26</v>
      </c>
      <c r="EK1274" s="1121">
        <f t="shared" si="15"/>
        <v>11</v>
      </c>
      <c r="EL1274" s="1121">
        <f t="shared" si="15"/>
        <v>0</v>
      </c>
      <c r="EM1274" s="1121">
        <f t="shared" si="15"/>
        <v>20</v>
      </c>
      <c r="EN1274" s="1121">
        <f t="shared" si="15"/>
        <v>39</v>
      </c>
      <c r="EO1274" s="1121">
        <f t="shared" si="15"/>
        <v>436</v>
      </c>
      <c r="EP1274" s="1121">
        <f t="shared" si="15"/>
        <v>295</v>
      </c>
      <c r="EQ1274" s="1121">
        <f t="shared" si="15"/>
        <v>191</v>
      </c>
      <c r="ER1274" s="1121">
        <f t="shared" si="15"/>
        <v>263</v>
      </c>
      <c r="ES1274" s="1121">
        <f t="shared" si="15"/>
        <v>11</v>
      </c>
      <c r="ET1274" s="1121">
        <f t="shared" si="15"/>
        <v>205</v>
      </c>
      <c r="EU1274" s="1121">
        <f t="shared" si="15"/>
        <v>51</v>
      </c>
      <c r="EV1274" s="1121">
        <f t="shared" si="15"/>
        <v>28</v>
      </c>
      <c r="EW1274" s="1121">
        <f t="shared" si="15"/>
        <v>141</v>
      </c>
      <c r="EX1274" s="1121">
        <f t="shared" si="15"/>
        <v>23</v>
      </c>
      <c r="EY1274" s="1121">
        <f t="shared" si="15"/>
        <v>-3</v>
      </c>
      <c r="EZ1274" s="1121">
        <f t="shared" si="15"/>
        <v>22</v>
      </c>
      <c r="FA1274" s="1121">
        <f t="shared" si="15"/>
        <v>70</v>
      </c>
      <c r="FB1274" s="1121">
        <f t="shared" si="15"/>
        <v>18</v>
      </c>
      <c r="FC1274" s="1121">
        <f t="shared" si="15"/>
        <v>95</v>
      </c>
      <c r="FD1274" s="1121">
        <f t="shared" si="15"/>
        <v>20</v>
      </c>
      <c r="FE1274" s="1121">
        <f t="shared" si="15"/>
        <v>10</v>
      </c>
      <c r="FF1274" s="1121">
        <f t="shared" si="15"/>
        <v>19</v>
      </c>
      <c r="FG1274" s="1121">
        <f t="shared" si="15"/>
        <v>12</v>
      </c>
      <c r="FH1274" s="1121">
        <f t="shared" si="15"/>
        <v>321</v>
      </c>
      <c r="FI1274" s="1121">
        <f t="shared" si="15"/>
        <v>35</v>
      </c>
      <c r="FJ1274" s="1121">
        <f t="shared" si="15"/>
        <v>169</v>
      </c>
      <c r="FK1274" s="1121">
        <f t="shared" si="15"/>
        <v>17</v>
      </c>
      <c r="FL1274" s="1121">
        <f t="shared" si="15"/>
        <v>140</v>
      </c>
      <c r="FM1274" s="1121">
        <f t="shared" si="15"/>
        <v>58</v>
      </c>
      <c r="FN1274" s="1121">
        <f t="shared" si="15"/>
        <v>23</v>
      </c>
      <c r="FO1274" s="1121">
        <f t="shared" si="15"/>
        <v>140</v>
      </c>
      <c r="FQ1274" s="1121">
        <f t="shared" ref="FQ1274:IB1274" si="16">SUM(FQ1252:FQ1273)</f>
        <v>68</v>
      </c>
      <c r="FR1274" s="1121">
        <f t="shared" si="16"/>
        <v>319</v>
      </c>
      <c r="FS1274" s="1121">
        <f t="shared" si="16"/>
        <v>259</v>
      </c>
      <c r="FT1274" s="1121">
        <f t="shared" si="16"/>
        <v>272</v>
      </c>
      <c r="FU1274" s="1121">
        <f t="shared" si="16"/>
        <v>108</v>
      </c>
      <c r="FV1274" s="1121">
        <f t="shared" si="16"/>
        <v>85</v>
      </c>
      <c r="FW1274" s="1121">
        <f t="shared" si="16"/>
        <v>156</v>
      </c>
      <c r="FX1274" s="1121">
        <f t="shared" si="16"/>
        <v>-16</v>
      </c>
      <c r="FY1274" s="1121">
        <f t="shared" si="16"/>
        <v>-15</v>
      </c>
      <c r="FZ1274" s="1121">
        <f t="shared" si="16"/>
        <v>0</v>
      </c>
      <c r="GA1274" s="1121">
        <f t="shared" si="16"/>
        <v>146</v>
      </c>
      <c r="GB1274" s="1121">
        <f t="shared" si="16"/>
        <v>158</v>
      </c>
      <c r="GC1274" s="1121">
        <f t="shared" si="16"/>
        <v>137</v>
      </c>
      <c r="GD1274" s="1121">
        <f t="shared" si="16"/>
        <v>18</v>
      </c>
      <c r="GE1274" s="1121">
        <f t="shared" si="16"/>
        <v>209</v>
      </c>
      <c r="GF1274" s="1121">
        <f t="shared" si="16"/>
        <v>305</v>
      </c>
      <c r="GG1274" s="1121">
        <f t="shared" si="16"/>
        <v>362</v>
      </c>
      <c r="GH1274" s="1121">
        <f t="shared" si="16"/>
        <v>261</v>
      </c>
      <c r="GI1274" s="1121">
        <f t="shared" si="16"/>
        <v>18</v>
      </c>
      <c r="GJ1274" s="1121">
        <f t="shared" si="16"/>
        <v>119</v>
      </c>
      <c r="GK1274" s="1121">
        <f t="shared" si="16"/>
        <v>125</v>
      </c>
      <c r="GL1274" s="1121">
        <f t="shared" si="16"/>
        <v>462</v>
      </c>
      <c r="GM1274" s="1121">
        <f t="shared" si="16"/>
        <v>232</v>
      </c>
      <c r="GN1274" s="1121">
        <f t="shared" si="16"/>
        <v>0</v>
      </c>
      <c r="GO1274" s="1121">
        <f t="shared" si="16"/>
        <v>2</v>
      </c>
      <c r="GP1274" s="1121">
        <f t="shared" si="16"/>
        <v>141</v>
      </c>
      <c r="GQ1274" s="1121">
        <f t="shared" si="16"/>
        <v>-3</v>
      </c>
      <c r="GR1274" s="1121">
        <f t="shared" si="16"/>
        <v>300</v>
      </c>
      <c r="GS1274" s="1121">
        <f t="shared" si="16"/>
        <v>-5</v>
      </c>
      <c r="GT1274" s="1121">
        <f t="shared" si="16"/>
        <v>201</v>
      </c>
      <c r="GU1274" s="1121">
        <f t="shared" si="16"/>
        <v>176</v>
      </c>
      <c r="GV1274" s="1121">
        <f t="shared" si="16"/>
        <v>268</v>
      </c>
      <c r="GW1274" s="1121">
        <f t="shared" si="16"/>
        <v>17</v>
      </c>
      <c r="GX1274" s="1121">
        <f t="shared" si="16"/>
        <v>370</v>
      </c>
      <c r="GY1274" s="1121">
        <f t="shared" si="16"/>
        <v>1239</v>
      </c>
      <c r="GZ1274" s="1121">
        <f t="shared" si="16"/>
        <v>194</v>
      </c>
      <c r="HA1274" s="1121">
        <f t="shared" si="16"/>
        <v>107</v>
      </c>
      <c r="HB1274" s="1121">
        <f t="shared" si="16"/>
        <v>34</v>
      </c>
      <c r="HC1274" s="1121">
        <f t="shared" si="16"/>
        <v>94</v>
      </c>
      <c r="HD1274" s="1121">
        <f t="shared" si="16"/>
        <v>453</v>
      </c>
      <c r="HE1274" s="1121">
        <f t="shared" si="16"/>
        <v>15</v>
      </c>
      <c r="HF1274" s="1121">
        <f t="shared" si="16"/>
        <v>154</v>
      </c>
      <c r="HG1274" s="1121">
        <f t="shared" si="16"/>
        <v>102</v>
      </c>
      <c r="HH1274" s="1121">
        <f t="shared" si="16"/>
        <v>5</v>
      </c>
      <c r="HI1274" s="1121">
        <f t="shared" si="16"/>
        <v>44</v>
      </c>
      <c r="HJ1274" s="1121">
        <f t="shared" si="16"/>
        <v>210</v>
      </c>
      <c r="HK1274" s="1121">
        <f t="shared" si="16"/>
        <v>100</v>
      </c>
      <c r="HL1274" s="1121">
        <f t="shared" si="16"/>
        <v>200</v>
      </c>
      <c r="HM1274" s="1121">
        <f t="shared" si="16"/>
        <v>150</v>
      </c>
      <c r="HN1274" s="1121">
        <f t="shared" si="16"/>
        <v>50</v>
      </c>
      <c r="HO1274" s="1121">
        <f t="shared" si="16"/>
        <v>50</v>
      </c>
      <c r="HP1274" s="1121">
        <f t="shared" si="16"/>
        <v>80</v>
      </c>
      <c r="HQ1274" s="1121">
        <f t="shared" si="16"/>
        <v>40</v>
      </c>
      <c r="HR1274" s="1121">
        <f t="shared" si="16"/>
        <v>200</v>
      </c>
      <c r="HS1274" s="1121">
        <f t="shared" si="16"/>
        <v>100</v>
      </c>
      <c r="HT1274" s="1121">
        <f t="shared" si="16"/>
        <v>100</v>
      </c>
      <c r="HU1274" s="1121">
        <f t="shared" si="16"/>
        <v>100</v>
      </c>
      <c r="HV1274" s="1121">
        <f t="shared" si="16"/>
        <v>100</v>
      </c>
      <c r="HW1274" s="1121">
        <f t="shared" si="16"/>
        <v>95</v>
      </c>
      <c r="HX1274" s="1121">
        <f t="shared" si="16"/>
        <v>75</v>
      </c>
      <c r="HY1274" s="1121">
        <f t="shared" si="16"/>
        <v>73</v>
      </c>
      <c r="HZ1274" s="1121">
        <f t="shared" si="16"/>
        <v>0</v>
      </c>
      <c r="IA1274" s="1121">
        <f t="shared" si="16"/>
        <v>0</v>
      </c>
      <c r="IB1274" s="1121">
        <f t="shared" si="16"/>
        <v>0</v>
      </c>
      <c r="IC1274" s="1121">
        <f t="shared" ref="IC1274:IP1274" si="17">SUM(IC1252:IC1273)</f>
        <v>0</v>
      </c>
      <c r="ID1274" s="1121">
        <f t="shared" si="17"/>
        <v>0</v>
      </c>
      <c r="IE1274" s="1121">
        <f t="shared" si="17"/>
        <v>0</v>
      </c>
      <c r="IF1274" s="1121">
        <f t="shared" si="17"/>
        <v>0</v>
      </c>
      <c r="IG1274" s="1121">
        <f t="shared" si="17"/>
        <v>0</v>
      </c>
      <c r="IH1274" s="1121">
        <f t="shared" si="17"/>
        <v>0</v>
      </c>
      <c r="II1274" s="1121">
        <f t="shared" si="17"/>
        <v>0</v>
      </c>
      <c r="IJ1274" s="1121">
        <f t="shared" si="17"/>
        <v>0</v>
      </c>
      <c r="IK1274" s="1121">
        <f t="shared" si="17"/>
        <v>0</v>
      </c>
      <c r="IL1274" s="1121">
        <f t="shared" si="17"/>
        <v>0</v>
      </c>
      <c r="IM1274" s="1121">
        <f t="shared" si="17"/>
        <v>0</v>
      </c>
      <c r="IN1274" s="1121">
        <f t="shared" si="17"/>
        <v>0</v>
      </c>
      <c r="IO1274" s="1121">
        <f t="shared" si="17"/>
        <v>0</v>
      </c>
      <c r="IP1274" s="1121">
        <f t="shared" si="17"/>
        <v>0</v>
      </c>
    </row>
    <row r="1275" spans="1:250">
      <c r="O1275" s="99"/>
      <c r="P1275" s="99"/>
      <c r="T1275" s="99"/>
      <c r="U1275" s="99"/>
      <c r="X1275" s="99"/>
      <c r="CH1275" s="99"/>
      <c r="CW1275" s="99"/>
      <c r="CX1275" s="99"/>
      <c r="CY1275" s="99"/>
      <c r="CZ1275" s="99"/>
      <c r="DA1275" s="99"/>
      <c r="DB1275" s="99"/>
      <c r="DX1275" s="99"/>
      <c r="DZ1275" s="99"/>
      <c r="EU1275" s="99"/>
    </row>
    <row r="1276" spans="1:250">
      <c r="E1276" s="1123"/>
      <c r="F1276" s="69" t="s">
        <v>3489</v>
      </c>
      <c r="H1276" s="1024">
        <v>22492775</v>
      </c>
      <c r="DX1276" s="99"/>
      <c r="DZ1276" s="99"/>
    </row>
    <row r="1277" spans="1:250">
      <c r="F1277" s="69" t="s">
        <v>3503</v>
      </c>
      <c r="H1277" s="1024">
        <v>75256193</v>
      </c>
    </row>
    <row r="1278" spans="1:250">
      <c r="F1278" s="69" t="s">
        <v>19</v>
      </c>
      <c r="H1278" s="1024">
        <f>SUM(H1276:H1277)</f>
        <v>97748968</v>
      </c>
    </row>
    <row r="1279" spans="1:250">
      <c r="F1279" s="69" t="s">
        <v>314</v>
      </c>
      <c r="H1279" s="1024">
        <f>+H1278*15%</f>
        <v>14662345.199999999</v>
      </c>
    </row>
    <row r="1280" spans="1:250">
      <c r="H1280" s="1024">
        <f>+H1278-H1279</f>
        <v>83086622.799999997</v>
      </c>
    </row>
    <row r="1281" spans="7:8">
      <c r="G1281" s="112">
        <v>0.02</v>
      </c>
      <c r="H1281" s="1062">
        <f>+H1280*G1281</f>
        <v>1661732.456</v>
      </c>
    </row>
  </sheetData>
  <mergeCells count="1">
    <mergeCell ref="E11:E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002A0-0C95-4918-AE3F-629ED050CE8E}">
  <dimension ref="A1:IV789"/>
  <sheetViews>
    <sheetView topLeftCell="A70" workbookViewId="0">
      <selection activeCell="L98" sqref="L98"/>
    </sheetView>
  </sheetViews>
  <sheetFormatPr defaultColWidth="9.140625" defaultRowHeight="15"/>
  <cols>
    <col min="1" max="1" width="5.42578125" style="50" customWidth="1"/>
    <col min="2" max="2" width="10.28515625" style="10" customWidth="1"/>
    <col min="3" max="3" width="11" style="10" customWidth="1"/>
    <col min="4" max="4" width="16" style="10" customWidth="1"/>
    <col min="5" max="5" width="9.140625" style="1193"/>
    <col min="7" max="8" width="9.140625" style="10"/>
    <col min="9" max="9" width="9.5703125" style="10" customWidth="1"/>
    <col min="10" max="10" width="10.42578125" style="10" customWidth="1"/>
    <col min="11" max="11" width="9.5703125" style="10" customWidth="1"/>
    <col min="12" max="12" width="9.140625" style="10"/>
    <col min="13" max="13" width="9.5703125" style="10" customWidth="1"/>
    <col min="15" max="16" width="9.140625" style="10"/>
    <col min="18" max="18" width="9.140625" style="10"/>
    <col min="19" max="19" width="9.5703125" style="10" customWidth="1"/>
    <col min="20" max="23" width="9.140625" style="10"/>
    <col min="24" max="24" width="9.5703125" style="10" customWidth="1"/>
    <col min="25" max="29" width="9.140625" style="10"/>
    <col min="31" max="31" width="10.85546875" customWidth="1"/>
    <col min="32" max="33" width="9.5703125" style="10" customWidth="1"/>
    <col min="34" max="34" width="10.5703125" style="10" customWidth="1"/>
    <col min="35" max="37" width="9.5703125" style="10" customWidth="1"/>
    <col min="38" max="41" width="9.140625" style="10"/>
    <col min="42" max="42" width="10.140625" style="10" customWidth="1"/>
    <col min="43" max="43" width="11.85546875" style="10" customWidth="1"/>
    <col min="44" max="44" width="11.140625" style="10" customWidth="1"/>
    <col min="53" max="53" width="9.140625" style="10"/>
    <col min="54" max="54" width="10.140625" style="10" customWidth="1"/>
    <col min="55" max="55" width="8.85546875" customWidth="1"/>
    <col min="56" max="56" width="9.140625" style="10"/>
    <col min="57" max="57" width="8.85546875" customWidth="1"/>
    <col min="58" max="58" width="9.140625" style="10"/>
    <col min="63" max="76" width="8.85546875" customWidth="1"/>
    <col min="77" max="77" width="9.140625" style="10"/>
    <col min="78" max="82" width="8.85546875" customWidth="1"/>
    <col min="83" max="88" width="9.140625" style="10"/>
    <col min="89" max="89" width="16.42578125" style="10" customWidth="1"/>
    <col min="90" max="92" width="9.140625" style="10"/>
    <col min="93" max="93" width="13.7109375" style="10" customWidth="1"/>
    <col min="94" max="94" width="11.85546875" style="10" customWidth="1"/>
    <col min="95" max="96" width="9.140625" style="10"/>
    <col min="97" max="97" width="10.140625" style="10" customWidth="1"/>
    <col min="98" max="99" width="9.140625" style="10"/>
    <col min="100" max="100" width="11" style="10" customWidth="1"/>
    <col min="101" max="101" width="9.5703125" style="10" customWidth="1"/>
    <col min="102" max="112" width="9.140625" style="10"/>
    <col min="114" max="120" width="8.85546875" customWidth="1"/>
    <col min="122" max="128" width="8.85546875" customWidth="1"/>
    <col min="129" max="129" width="10.28515625" style="10" customWidth="1"/>
    <col min="130" max="130" width="10.42578125" style="10" customWidth="1"/>
    <col min="131" max="131" width="9.140625" style="10"/>
    <col min="132" max="132" width="9.140625" style="1223"/>
    <col min="133" max="133" width="9.140625" style="10"/>
    <col min="134" max="136" width="9.140625" style="50"/>
    <col min="137" max="142" width="8.85546875" customWidth="1"/>
    <col min="143" max="143" width="11.28515625" style="10" customWidth="1"/>
    <col min="144" max="145" width="9.140625" style="10"/>
    <col min="146" max="146" width="9.5703125" style="10" customWidth="1"/>
    <col min="147" max="147" width="10.7109375" style="10" customWidth="1"/>
    <col min="148" max="148" width="10.28515625" style="10" customWidth="1"/>
    <col min="149" max="149" width="9.5703125" style="10" customWidth="1"/>
    <col min="150" max="150" width="9.140625" style="10"/>
    <col min="151" max="151" width="11.7109375" style="10" customWidth="1"/>
    <col min="152" max="152" width="9.5703125" style="10" customWidth="1"/>
    <col min="153" max="153" width="11" style="10" customWidth="1"/>
    <col min="154" max="154" width="11.140625" style="10" customWidth="1"/>
    <col min="155" max="155" width="9.5703125" style="10" customWidth="1"/>
    <col min="156" max="156" width="9.140625" style="10"/>
    <col min="157" max="158" width="9.5703125" style="10" customWidth="1"/>
    <col min="159" max="160" width="9.140625" style="10"/>
    <col min="161" max="161" width="9.5703125" style="10" customWidth="1"/>
    <col min="162" max="163" width="9.140625" style="10"/>
    <col min="164" max="164" width="9.5703125" style="10" customWidth="1"/>
    <col min="165" max="16384" width="9.140625" style="10"/>
  </cols>
  <sheetData>
    <row r="1" spans="1:165" s="890" customFormat="1" ht="26.25">
      <c r="A1" s="889"/>
      <c r="E1" s="1149">
        <v>1</v>
      </c>
      <c r="F1" s="1149">
        <v>1</v>
      </c>
      <c r="G1" s="1149">
        <v>2</v>
      </c>
      <c r="H1" s="1149">
        <v>3</v>
      </c>
      <c r="I1" s="1149">
        <v>4</v>
      </c>
      <c r="J1" s="1149">
        <v>5</v>
      </c>
      <c r="K1" s="1149">
        <v>6</v>
      </c>
      <c r="L1" s="1149">
        <v>7</v>
      </c>
      <c r="M1" s="1149">
        <v>8</v>
      </c>
      <c r="N1" s="1149">
        <v>9</v>
      </c>
      <c r="O1" s="1149">
        <v>10</v>
      </c>
      <c r="P1" s="1149">
        <v>11</v>
      </c>
      <c r="Q1" s="1149">
        <v>12</v>
      </c>
      <c r="R1" s="1149">
        <v>13</v>
      </c>
      <c r="S1" s="1149">
        <v>14</v>
      </c>
      <c r="T1" s="1149">
        <v>15</v>
      </c>
      <c r="U1" s="1149">
        <v>16</v>
      </c>
      <c r="V1" s="1149">
        <v>17</v>
      </c>
      <c r="W1" s="1149">
        <v>18</v>
      </c>
      <c r="X1" s="1149">
        <v>19</v>
      </c>
      <c r="Y1" s="1149">
        <v>20</v>
      </c>
      <c r="Z1" s="1149">
        <v>21</v>
      </c>
      <c r="AA1" s="1149">
        <v>22</v>
      </c>
      <c r="AB1" s="1149">
        <v>23</v>
      </c>
      <c r="AC1" s="1149">
        <v>24</v>
      </c>
      <c r="AD1" s="1149"/>
      <c r="AE1" s="1149"/>
      <c r="AF1" s="1149">
        <v>25</v>
      </c>
      <c r="AG1" s="1149">
        <v>26</v>
      </c>
      <c r="AH1" s="1149">
        <v>27</v>
      </c>
      <c r="AI1" s="1149">
        <v>28</v>
      </c>
      <c r="AJ1" s="1149">
        <v>29</v>
      </c>
      <c r="AK1" s="1149"/>
      <c r="AL1" s="1149">
        <v>30</v>
      </c>
      <c r="AM1" s="1149">
        <v>31</v>
      </c>
      <c r="AN1" s="1149">
        <v>32</v>
      </c>
      <c r="AO1" s="1149">
        <v>33</v>
      </c>
      <c r="AP1" s="1149">
        <v>34</v>
      </c>
      <c r="AQ1" s="1149">
        <v>35</v>
      </c>
      <c r="AR1" s="1149">
        <v>36</v>
      </c>
      <c r="AS1" s="1149">
        <v>37</v>
      </c>
      <c r="AT1" s="1149">
        <v>38</v>
      </c>
      <c r="BA1" s="1150" t="s">
        <v>2173</v>
      </c>
      <c r="BB1" s="1150"/>
      <c r="BC1" s="1150"/>
      <c r="BD1" s="1150"/>
      <c r="BE1" s="1150"/>
      <c r="BF1" s="1150"/>
      <c r="BG1" s="1150"/>
      <c r="CE1" s="1151" t="s">
        <v>3529</v>
      </c>
      <c r="CF1" s="1151"/>
      <c r="CG1" s="1151"/>
      <c r="CH1" s="1151"/>
      <c r="CI1" s="1151"/>
      <c r="CK1" s="1150" t="s">
        <v>3530</v>
      </c>
      <c r="CL1" s="1150"/>
      <c r="CM1" s="1150"/>
      <c r="CN1" s="1150"/>
      <c r="CO1" s="1150"/>
      <c r="CP1" s="1150"/>
      <c r="CQ1" s="1150"/>
      <c r="CR1" s="1150"/>
      <c r="CS1" s="1152" t="s">
        <v>3531</v>
      </c>
      <c r="CT1" s="1152"/>
      <c r="CU1" s="1152"/>
      <c r="CV1" s="1152"/>
      <c r="CW1" s="1152"/>
      <c r="CX1" s="1152"/>
      <c r="CY1" s="1152"/>
      <c r="CZ1" s="1152"/>
      <c r="DA1" s="1152"/>
      <c r="DB1" s="1152"/>
      <c r="DC1" s="1152"/>
      <c r="DD1" s="1152"/>
      <c r="DE1" s="1152"/>
      <c r="DF1" s="1152"/>
      <c r="DG1" s="1152"/>
      <c r="DY1" s="1153" t="s">
        <v>3532</v>
      </c>
      <c r="DZ1" s="1153"/>
      <c r="EA1" s="1153"/>
      <c r="EB1" s="1153"/>
      <c r="ED1" s="1154" t="s">
        <v>3533</v>
      </c>
      <c r="EE1" s="1154" t="s">
        <v>3534</v>
      </c>
      <c r="EF1" s="1154"/>
      <c r="EG1" s="1154" t="s">
        <v>3533</v>
      </c>
      <c r="EH1" s="1155" t="s">
        <v>303</v>
      </c>
      <c r="EI1" s="1154"/>
      <c r="EJ1" s="1154"/>
      <c r="EM1" s="1156" t="s">
        <v>3535</v>
      </c>
      <c r="EN1" s="1156"/>
      <c r="EO1" s="1156"/>
      <c r="EP1" s="1157" t="s">
        <v>1264</v>
      </c>
      <c r="EQ1" s="1157"/>
      <c r="ER1" s="1157"/>
      <c r="ES1" s="1157"/>
      <c r="ET1" s="1157"/>
      <c r="EU1" s="1157"/>
      <c r="EV1" s="1157"/>
      <c r="EW1" s="1157"/>
      <c r="EX1" s="1157"/>
      <c r="EY1" s="1157"/>
      <c r="EZ1" s="1157"/>
      <c r="FA1" s="1157"/>
      <c r="FB1" s="1157"/>
      <c r="FC1" s="1157"/>
      <c r="FD1" s="1157"/>
      <c r="FE1" s="1157"/>
      <c r="FF1" s="1157"/>
      <c r="FG1" s="1157"/>
      <c r="FH1" s="1157"/>
    </row>
    <row r="2" spans="1:165" s="1158" customFormat="1" ht="115.5">
      <c r="A2" s="1158" t="s">
        <v>2969</v>
      </c>
      <c r="B2" s="1158" t="s">
        <v>3536</v>
      </c>
      <c r="C2" s="1158" t="s">
        <v>2844</v>
      </c>
      <c r="D2" s="1158" t="s">
        <v>2995</v>
      </c>
      <c r="E2" s="1159" t="s">
        <v>1358</v>
      </c>
      <c r="F2" s="1159" t="s">
        <v>3537</v>
      </c>
      <c r="G2" s="1159" t="s">
        <v>3538</v>
      </c>
      <c r="H2" s="1159" t="s">
        <v>3539</v>
      </c>
      <c r="I2" s="1160" t="s">
        <v>3540</v>
      </c>
      <c r="J2" s="1159" t="s">
        <v>713</v>
      </c>
      <c r="K2" s="1159" t="s">
        <v>948</v>
      </c>
      <c r="L2" s="1159" t="s">
        <v>3541</v>
      </c>
      <c r="M2" s="1159" t="s">
        <v>634</v>
      </c>
      <c r="N2" s="1159" t="s">
        <v>636</v>
      </c>
      <c r="O2" s="1159" t="s">
        <v>3542</v>
      </c>
      <c r="P2" s="1159" t="s">
        <v>638</v>
      </c>
      <c r="Q2" s="1159" t="s">
        <v>3543</v>
      </c>
      <c r="R2" s="1159" t="s">
        <v>3544</v>
      </c>
      <c r="S2" s="1159" t="s">
        <v>3545</v>
      </c>
      <c r="T2" s="1159" t="s">
        <v>3546</v>
      </c>
      <c r="U2" s="1159" t="s">
        <v>3547</v>
      </c>
      <c r="V2" s="1159" t="s">
        <v>3548</v>
      </c>
      <c r="W2" s="1159" t="s">
        <v>3549</v>
      </c>
      <c r="X2" s="1159" t="s">
        <v>640</v>
      </c>
      <c r="Y2" s="1159" t="s">
        <v>1967</v>
      </c>
      <c r="Z2" s="1159" t="s">
        <v>1969</v>
      </c>
      <c r="AA2" s="1159" t="s">
        <v>715</v>
      </c>
      <c r="AB2" s="1159" t="s">
        <v>1485</v>
      </c>
      <c r="AC2" s="1159" t="s">
        <v>3550</v>
      </c>
      <c r="AD2" s="1159" t="s">
        <v>3551</v>
      </c>
      <c r="AE2" s="1159" t="s">
        <v>3552</v>
      </c>
      <c r="AF2" s="1159" t="s">
        <v>3553</v>
      </c>
      <c r="AG2" s="1159" t="s">
        <v>717</v>
      </c>
      <c r="AH2" s="1159" t="s">
        <v>3554</v>
      </c>
      <c r="AI2" s="1159" t="s">
        <v>3555</v>
      </c>
      <c r="AJ2" s="1159" t="s">
        <v>3556</v>
      </c>
      <c r="AK2" s="1161" t="s">
        <v>3557</v>
      </c>
      <c r="AL2" s="1159" t="s">
        <v>3556</v>
      </c>
      <c r="AM2" s="1159" t="s">
        <v>3558</v>
      </c>
      <c r="AN2" s="1159" t="s">
        <v>3559</v>
      </c>
      <c r="AO2" s="1159" t="s">
        <v>3560</v>
      </c>
      <c r="AP2" s="1159" t="s">
        <v>3561</v>
      </c>
      <c r="AQ2" s="1160" t="s">
        <v>3540</v>
      </c>
      <c r="AR2" s="1160" t="s">
        <v>3540</v>
      </c>
      <c r="AS2" s="1160" t="s">
        <v>3562</v>
      </c>
      <c r="AT2" s="1160" t="s">
        <v>3562</v>
      </c>
      <c r="AU2" s="1160" t="s">
        <v>3562</v>
      </c>
      <c r="AV2" s="1160" t="s">
        <v>3562</v>
      </c>
      <c r="AW2" s="1160" t="s">
        <v>3562</v>
      </c>
      <c r="AX2" s="1160" t="s">
        <v>3562</v>
      </c>
      <c r="AY2" s="1160" t="s">
        <v>3562</v>
      </c>
      <c r="BA2" s="1162">
        <v>505</v>
      </c>
      <c r="BB2" s="1162">
        <v>507</v>
      </c>
      <c r="BC2" s="1162" t="s">
        <v>3563</v>
      </c>
      <c r="BD2" s="1162">
        <v>508</v>
      </c>
      <c r="BE2" s="1162" t="s">
        <v>3564</v>
      </c>
      <c r="BF2" s="1162">
        <v>510</v>
      </c>
      <c r="BG2" s="1162" t="s">
        <v>515</v>
      </c>
      <c r="BH2" s="1162" t="s">
        <v>1007</v>
      </c>
      <c r="BI2" s="1162" t="s">
        <v>3565</v>
      </c>
      <c r="BJ2" s="1162" t="s">
        <v>3566</v>
      </c>
      <c r="BK2" s="1162" t="s">
        <v>3567</v>
      </c>
      <c r="BL2" s="1162" t="s">
        <v>3568</v>
      </c>
      <c r="BM2" s="1162" t="s">
        <v>1122</v>
      </c>
      <c r="BN2" s="1162" t="s">
        <v>649</v>
      </c>
      <c r="BO2" s="1162">
        <v>3600</v>
      </c>
      <c r="BP2" s="1162" t="s">
        <v>3562</v>
      </c>
      <c r="BQ2" s="1162" t="s">
        <v>3562</v>
      </c>
      <c r="BR2" s="1162" t="s">
        <v>3562</v>
      </c>
      <c r="BS2" s="1162" t="s">
        <v>3562</v>
      </c>
      <c r="BT2" s="1162" t="s">
        <v>3562</v>
      </c>
      <c r="BU2" s="1162" t="s">
        <v>3562</v>
      </c>
      <c r="BV2" s="1162" t="s">
        <v>3562</v>
      </c>
      <c r="BW2" s="1162" t="s">
        <v>3562</v>
      </c>
      <c r="BX2" s="1162" t="s">
        <v>3562</v>
      </c>
      <c r="BY2" s="1162" t="s">
        <v>3562</v>
      </c>
      <c r="BZ2" s="1162"/>
      <c r="CB2" s="1158" t="s">
        <v>3569</v>
      </c>
      <c r="CE2" s="1163" t="s">
        <v>3570</v>
      </c>
      <c r="CF2" s="1163" t="s">
        <v>3571</v>
      </c>
      <c r="CG2" s="1163" t="s">
        <v>2191</v>
      </c>
      <c r="CH2" s="1163" t="s">
        <v>3572</v>
      </c>
      <c r="CI2" s="1163" t="s">
        <v>3573</v>
      </c>
      <c r="CJ2" s="1163" t="s">
        <v>3574</v>
      </c>
      <c r="CK2" s="1162" t="s">
        <v>3575</v>
      </c>
      <c r="CL2" s="1162" t="s">
        <v>3576</v>
      </c>
      <c r="CM2" s="1162" t="s">
        <v>3577</v>
      </c>
      <c r="CN2" s="1162" t="s">
        <v>3578</v>
      </c>
      <c r="CO2" s="1164" t="s">
        <v>768</v>
      </c>
      <c r="CP2" s="1164" t="s">
        <v>770</v>
      </c>
      <c r="CQ2" s="1164"/>
      <c r="CR2" s="1164"/>
      <c r="CS2" s="1165" t="s">
        <v>3579</v>
      </c>
      <c r="CT2" s="1165" t="s">
        <v>757</v>
      </c>
      <c r="CU2" s="1165" t="s">
        <v>1143</v>
      </c>
      <c r="CV2" s="1165" t="s">
        <v>395</v>
      </c>
      <c r="CW2" s="1165" t="s">
        <v>3580</v>
      </c>
      <c r="CX2" s="1165" t="s">
        <v>3581</v>
      </c>
      <c r="CY2" s="1165" t="s">
        <v>626</v>
      </c>
      <c r="CZ2" s="1166" t="s">
        <v>1064</v>
      </c>
      <c r="DA2" s="1165" t="s">
        <v>2527</v>
      </c>
      <c r="DB2" s="1165" t="s">
        <v>3582</v>
      </c>
      <c r="DC2" s="1165" t="s">
        <v>1354</v>
      </c>
      <c r="DD2" s="1165" t="s">
        <v>3583</v>
      </c>
      <c r="DE2" s="1167" t="s">
        <v>3584</v>
      </c>
      <c r="DF2" s="1167" t="s">
        <v>3584</v>
      </c>
      <c r="DG2" s="1168" t="s">
        <v>2504</v>
      </c>
      <c r="DH2" s="1169" t="s">
        <v>720</v>
      </c>
      <c r="DI2" s="1169" t="s">
        <v>1194</v>
      </c>
      <c r="DJ2" s="1169" t="s">
        <v>1605</v>
      </c>
      <c r="DK2" s="1169" t="s">
        <v>3585</v>
      </c>
      <c r="DL2" s="1169" t="s">
        <v>3586</v>
      </c>
      <c r="DM2" s="1169" t="s">
        <v>3587</v>
      </c>
      <c r="DN2" s="1169" t="s">
        <v>3588</v>
      </c>
      <c r="DO2" s="1169" t="s">
        <v>677</v>
      </c>
      <c r="DP2" s="1169" t="s">
        <v>3589</v>
      </c>
      <c r="DQ2" s="1169" t="s">
        <v>277</v>
      </c>
      <c r="DR2" s="1169" t="s">
        <v>1728</v>
      </c>
      <c r="DS2" s="1169" t="s">
        <v>3590</v>
      </c>
      <c r="DT2" s="1169" t="s">
        <v>3590</v>
      </c>
      <c r="DU2" s="1169" t="s">
        <v>1113</v>
      </c>
      <c r="DV2" s="1169" t="s">
        <v>835</v>
      </c>
      <c r="DW2" s="1169" t="s">
        <v>3590</v>
      </c>
      <c r="DY2" s="1170" t="s">
        <v>2876</v>
      </c>
      <c r="DZ2" s="1170" t="s">
        <v>1582</v>
      </c>
      <c r="EA2" s="1170" t="s">
        <v>3591</v>
      </c>
      <c r="EB2" s="1170" t="s">
        <v>3592</v>
      </c>
      <c r="ED2" s="1171" t="s">
        <v>3593</v>
      </c>
      <c r="EE2" s="1171" t="s">
        <v>3594</v>
      </c>
      <c r="EF2" s="1171" t="s">
        <v>3595</v>
      </c>
      <c r="EG2" s="1171" t="s">
        <v>3593</v>
      </c>
      <c r="EH2" s="1171" t="s">
        <v>3594</v>
      </c>
      <c r="EI2" s="1171" t="s">
        <v>3595</v>
      </c>
      <c r="EJ2" s="1171" t="s">
        <v>3596</v>
      </c>
      <c r="EM2" s="1172" t="s">
        <v>739</v>
      </c>
      <c r="EN2" s="1173"/>
      <c r="EO2" s="1173"/>
      <c r="EP2" s="1174" t="s">
        <v>1265</v>
      </c>
      <c r="EQ2" s="1174">
        <v>507</v>
      </c>
      <c r="ER2" s="1174">
        <v>508</v>
      </c>
      <c r="ES2" s="1175" t="s">
        <v>1284</v>
      </c>
      <c r="ET2" s="1174" t="s">
        <v>3597</v>
      </c>
      <c r="EU2" s="1175" t="s">
        <v>634</v>
      </c>
      <c r="EV2" s="1175" t="s">
        <v>804</v>
      </c>
      <c r="EW2" s="1174" t="s">
        <v>611</v>
      </c>
      <c r="EX2" s="1175" t="s">
        <v>3598</v>
      </c>
      <c r="EY2" s="1175" t="s">
        <v>1359</v>
      </c>
      <c r="EZ2" s="1174" t="s">
        <v>3599</v>
      </c>
      <c r="FA2" s="1175" t="s">
        <v>2068</v>
      </c>
      <c r="FB2" s="1176" t="s">
        <v>3600</v>
      </c>
      <c r="FC2" s="1176" t="s">
        <v>3108</v>
      </c>
      <c r="FD2" s="1177" t="s">
        <v>3601</v>
      </c>
      <c r="FE2" s="1176" t="s">
        <v>3602</v>
      </c>
      <c r="FF2" s="1176"/>
      <c r="FG2" s="1176"/>
      <c r="FH2" s="1178" t="s">
        <v>3603</v>
      </c>
    </row>
    <row r="3" spans="1:165" s="1179" customFormat="1" ht="38.25">
      <c r="E3" s="917" t="s">
        <v>1357</v>
      </c>
      <c r="F3" s="916" t="s">
        <v>1357</v>
      </c>
      <c r="G3" s="916" t="s">
        <v>3604</v>
      </c>
      <c r="H3" s="916" t="s">
        <v>3605</v>
      </c>
      <c r="I3" s="916" t="s">
        <v>1227</v>
      </c>
      <c r="J3" s="916" t="s">
        <v>714</v>
      </c>
      <c r="K3" s="916" t="s">
        <v>947</v>
      </c>
      <c r="L3" s="916" t="s">
        <v>3606</v>
      </c>
      <c r="M3" s="916" t="s">
        <v>635</v>
      </c>
      <c r="N3" s="916" t="s">
        <v>637</v>
      </c>
      <c r="O3" s="916" t="s">
        <v>3607</v>
      </c>
      <c r="P3" s="916" t="s">
        <v>639</v>
      </c>
      <c r="Q3" s="916" t="s">
        <v>3608</v>
      </c>
      <c r="R3" s="916" t="s">
        <v>3609</v>
      </c>
      <c r="S3" s="916" t="s">
        <v>3610</v>
      </c>
      <c r="T3" s="916" t="s">
        <v>3611</v>
      </c>
      <c r="U3" s="916" t="s">
        <v>3612</v>
      </c>
      <c r="V3" s="916" t="s">
        <v>3613</v>
      </c>
      <c r="W3" s="916" t="s">
        <v>3614</v>
      </c>
      <c r="X3" s="916" t="s">
        <v>641</v>
      </c>
      <c r="Y3" s="916" t="s">
        <v>1968</v>
      </c>
      <c r="Z3" s="916" t="s">
        <v>1970</v>
      </c>
      <c r="AA3" s="916" t="s">
        <v>716</v>
      </c>
      <c r="AB3" s="916" t="s">
        <v>1486</v>
      </c>
      <c r="AC3" s="916" t="s">
        <v>3615</v>
      </c>
      <c r="AD3" s="916" t="s">
        <v>379</v>
      </c>
      <c r="AE3" s="916" t="s">
        <v>1973</v>
      </c>
      <c r="AF3" s="916" t="s">
        <v>377</v>
      </c>
      <c r="AG3" s="916" t="s">
        <v>718</v>
      </c>
      <c r="AH3" s="916" t="s">
        <v>712</v>
      </c>
      <c r="AI3" s="916" t="s">
        <v>1975</v>
      </c>
      <c r="AJ3" s="916" t="s">
        <v>643</v>
      </c>
      <c r="AK3" s="916"/>
      <c r="AL3" s="916" t="s">
        <v>3616</v>
      </c>
      <c r="AM3" s="916" t="s">
        <v>1977</v>
      </c>
      <c r="AN3" s="916" t="s">
        <v>1966</v>
      </c>
      <c r="AO3" s="916" t="s">
        <v>1977</v>
      </c>
      <c r="AP3" s="916"/>
      <c r="AQ3" s="916" t="s">
        <v>1043</v>
      </c>
      <c r="AR3" s="916" t="s">
        <v>1229</v>
      </c>
      <c r="AS3" s="916" t="s">
        <v>3617</v>
      </c>
      <c r="AT3" s="916" t="s">
        <v>3618</v>
      </c>
      <c r="AU3" s="1179" t="s">
        <v>3619</v>
      </c>
      <c r="AV3" s="1179" t="s">
        <v>3620</v>
      </c>
      <c r="AW3" s="1179" t="s">
        <v>3621</v>
      </c>
      <c r="AX3" s="1179" t="s">
        <v>3622</v>
      </c>
      <c r="AY3" s="1179" t="s">
        <v>3623</v>
      </c>
      <c r="BA3" s="1180"/>
      <c r="BB3" s="1180"/>
      <c r="BD3" s="1180"/>
      <c r="BF3" s="1180"/>
      <c r="BG3" s="1179" t="s">
        <v>2095</v>
      </c>
      <c r="BI3" s="1179" t="s">
        <v>3624</v>
      </c>
      <c r="BJ3" s="1179" t="s">
        <v>3625</v>
      </c>
      <c r="BK3" s="1179" t="s">
        <v>2716</v>
      </c>
      <c r="BL3" s="1179" t="s">
        <v>648</v>
      </c>
      <c r="BM3" s="1179" t="s">
        <v>3626</v>
      </c>
      <c r="BN3" s="1179" t="s">
        <v>650</v>
      </c>
      <c r="BO3" s="1179" t="s">
        <v>652</v>
      </c>
      <c r="BP3" s="1179" t="s">
        <v>3627</v>
      </c>
      <c r="BQ3" s="1179" t="s">
        <v>3628</v>
      </c>
      <c r="BR3" s="1179" t="s">
        <v>3629</v>
      </c>
      <c r="BS3" s="1179" t="s">
        <v>3630</v>
      </c>
      <c r="BT3" s="1179" t="s">
        <v>3631</v>
      </c>
      <c r="BU3" s="1179" t="s">
        <v>3632</v>
      </c>
      <c r="BV3" s="1179" t="s">
        <v>3633</v>
      </c>
      <c r="BW3" s="1179" t="s">
        <v>3634</v>
      </c>
      <c r="BX3" s="1179" t="s">
        <v>3635</v>
      </c>
      <c r="BY3" s="1179" t="s">
        <v>2992</v>
      </c>
      <c r="CE3" s="1179" t="s">
        <v>3636</v>
      </c>
      <c r="CF3" s="1179" t="s">
        <v>3637</v>
      </c>
      <c r="CI3" s="1179" t="s">
        <v>3638</v>
      </c>
      <c r="CK3" s="1180"/>
      <c r="CL3" s="1180"/>
      <c r="CM3" s="1180"/>
      <c r="CN3" s="1180"/>
      <c r="CS3" s="1181" t="s">
        <v>538</v>
      </c>
      <c r="CT3" s="1181" t="s">
        <v>2555</v>
      </c>
      <c r="CU3" s="1181" t="s">
        <v>723</v>
      </c>
      <c r="CV3" s="1181" t="s">
        <v>532</v>
      </c>
      <c r="CW3" s="1181" t="s">
        <v>534</v>
      </c>
      <c r="CX3" s="1181" t="s">
        <v>2660</v>
      </c>
      <c r="CY3" s="1181" t="s">
        <v>725</v>
      </c>
      <c r="CZ3" s="1181" t="s">
        <v>2510</v>
      </c>
      <c r="DA3" s="1181" t="s">
        <v>2482</v>
      </c>
      <c r="DB3" s="1181" t="s">
        <v>2484</v>
      </c>
      <c r="DC3" s="1181" t="s">
        <v>536</v>
      </c>
      <c r="DD3" s="1181" t="s">
        <v>2507</v>
      </c>
      <c r="DE3" s="1182" t="s">
        <v>3639</v>
      </c>
      <c r="DF3" s="1182" t="s">
        <v>3640</v>
      </c>
      <c r="DG3" s="1180" t="s">
        <v>3641</v>
      </c>
      <c r="DH3" s="1181" t="s">
        <v>721</v>
      </c>
      <c r="DI3" s="1181" t="s">
        <v>2557</v>
      </c>
      <c r="DJ3" s="1181" t="s">
        <v>1532</v>
      </c>
      <c r="DK3" s="1181" t="s">
        <v>1439</v>
      </c>
      <c r="DL3" s="1181" t="s">
        <v>2508</v>
      </c>
      <c r="DM3" s="1181" t="s">
        <v>2502</v>
      </c>
      <c r="DN3" s="1181" t="s">
        <v>3642</v>
      </c>
      <c r="DO3" s="1181" t="s">
        <v>1755</v>
      </c>
      <c r="DP3" s="1181" t="s">
        <v>1534</v>
      </c>
      <c r="DQ3" s="1181" t="s">
        <v>3643</v>
      </c>
      <c r="DR3" s="1181" t="s">
        <v>3644</v>
      </c>
      <c r="DS3" s="1181" t="s">
        <v>3645</v>
      </c>
      <c r="DT3" s="1181" t="s">
        <v>3646</v>
      </c>
      <c r="DU3" s="1181" t="s">
        <v>3647</v>
      </c>
      <c r="DV3" s="1181" t="s">
        <v>3648</v>
      </c>
      <c r="DW3" s="1181" t="s">
        <v>3649</v>
      </c>
      <c r="DY3" s="1180">
        <v>24</v>
      </c>
      <c r="DZ3" s="1180">
        <v>6</v>
      </c>
      <c r="EA3" s="1180">
        <v>24</v>
      </c>
      <c r="EB3" s="1183"/>
      <c r="ED3" s="1179" t="s">
        <v>3650</v>
      </c>
      <c r="EE3" s="1179" t="s">
        <v>3650</v>
      </c>
      <c r="EF3" s="1179" t="s">
        <v>3650</v>
      </c>
      <c r="EG3" s="1179" t="s">
        <v>3650</v>
      </c>
      <c r="EH3" s="1179" t="s">
        <v>3650</v>
      </c>
      <c r="EI3" s="1179" t="s">
        <v>3650</v>
      </c>
      <c r="EJ3" s="1179" t="s">
        <v>3650</v>
      </c>
      <c r="EP3" s="1182" t="s">
        <v>3651</v>
      </c>
      <c r="EQ3" s="1184" t="s">
        <v>3652</v>
      </c>
      <c r="ER3" s="1184" t="s">
        <v>3653</v>
      </c>
      <c r="ES3" s="1182" t="s">
        <v>3654</v>
      </c>
      <c r="ET3" s="1180" t="s">
        <v>3655</v>
      </c>
      <c r="EU3" s="1180" t="s">
        <v>1669</v>
      </c>
      <c r="EV3" s="1182" t="s">
        <v>3656</v>
      </c>
      <c r="EW3" s="1180" t="s">
        <v>611</v>
      </c>
      <c r="EX3" s="1182" t="s">
        <v>3657</v>
      </c>
      <c r="EY3" s="1180" t="s">
        <v>1360</v>
      </c>
      <c r="EZ3" s="1182" t="s">
        <v>3658</v>
      </c>
      <c r="FA3" s="1182" t="s">
        <v>3659</v>
      </c>
      <c r="FB3" s="1180" t="s">
        <v>3660</v>
      </c>
      <c r="FC3" s="1180" t="s">
        <v>3661</v>
      </c>
      <c r="FD3" s="1180" t="s">
        <v>3614</v>
      </c>
      <c r="FE3" s="1180" t="s">
        <v>1287</v>
      </c>
      <c r="FF3" s="1182"/>
      <c r="FG3" s="1182"/>
      <c r="FH3" s="1179" t="s">
        <v>2831</v>
      </c>
    </row>
    <row r="4" spans="1:165" s="1186" customFormat="1" ht="15.75">
      <c r="A4" s="1185"/>
      <c r="E4" s="1187">
        <v>25</v>
      </c>
      <c r="F4" s="919"/>
      <c r="G4" s="1188">
        <v>25</v>
      </c>
      <c r="H4" s="1189">
        <v>20</v>
      </c>
      <c r="I4" s="1189">
        <v>200</v>
      </c>
      <c r="J4" s="1188">
        <v>25</v>
      </c>
      <c r="K4" s="1188">
        <v>25</v>
      </c>
      <c r="L4" s="1189">
        <v>20</v>
      </c>
      <c r="M4" s="1188">
        <v>25</v>
      </c>
      <c r="N4" s="1188">
        <v>20</v>
      </c>
      <c r="O4" s="1188">
        <v>25</v>
      </c>
      <c r="P4" s="1188">
        <v>25</v>
      </c>
      <c r="Q4" s="1188">
        <v>25</v>
      </c>
      <c r="R4" s="1188">
        <v>25</v>
      </c>
      <c r="S4" s="1188">
        <v>25</v>
      </c>
      <c r="T4" s="1188">
        <v>25</v>
      </c>
      <c r="U4" s="1189">
        <v>20</v>
      </c>
      <c r="V4" s="1188"/>
      <c r="W4" s="1188"/>
      <c r="X4" s="1188">
        <v>25</v>
      </c>
      <c r="Y4" s="1188">
        <v>25</v>
      </c>
      <c r="Z4" s="1188">
        <v>25</v>
      </c>
      <c r="AA4" s="1188">
        <v>25</v>
      </c>
      <c r="AB4" s="1188">
        <v>25</v>
      </c>
      <c r="AC4" s="1188">
        <v>25</v>
      </c>
      <c r="AD4" s="1188">
        <v>25</v>
      </c>
      <c r="AF4" s="1188">
        <v>20</v>
      </c>
      <c r="AG4" s="1188">
        <v>25</v>
      </c>
      <c r="AH4" s="1188">
        <v>20</v>
      </c>
      <c r="AI4" s="1188">
        <v>25</v>
      </c>
      <c r="AJ4" s="1188">
        <v>25</v>
      </c>
      <c r="AK4" s="1188"/>
      <c r="AL4" s="1188">
        <v>25</v>
      </c>
      <c r="AM4" s="919">
        <v>20</v>
      </c>
      <c r="AN4" s="1188">
        <v>20</v>
      </c>
      <c r="AO4" s="1188">
        <v>20</v>
      </c>
      <c r="AP4" s="919"/>
      <c r="AQ4" s="1189">
        <v>200</v>
      </c>
      <c r="AR4" s="1189">
        <v>200</v>
      </c>
      <c r="AS4" s="1186">
        <v>20</v>
      </c>
      <c r="AT4" s="1186">
        <v>20</v>
      </c>
      <c r="AU4" s="1186">
        <v>25</v>
      </c>
      <c r="AV4" s="1186">
        <v>25</v>
      </c>
      <c r="BA4" s="1190">
        <v>4</v>
      </c>
      <c r="BB4" s="1190">
        <v>4</v>
      </c>
      <c r="BD4" s="1190">
        <v>4</v>
      </c>
      <c r="BF4" s="1190">
        <v>4</v>
      </c>
      <c r="CK4" s="1191"/>
      <c r="CL4" s="1191"/>
      <c r="CM4" s="1191"/>
      <c r="CN4" s="1191"/>
      <c r="EB4" s="1192"/>
      <c r="ED4" s="1185"/>
      <c r="EE4" s="1185"/>
      <c r="EF4" s="1185"/>
    </row>
    <row r="5" spans="1:165">
      <c r="AE5" s="10"/>
      <c r="AS5" s="10"/>
      <c r="AT5" s="10"/>
      <c r="AU5" s="10"/>
      <c r="AV5" s="10"/>
      <c r="AW5" s="10"/>
      <c r="AX5" s="10"/>
      <c r="AY5" s="10"/>
      <c r="AZ5" s="10"/>
      <c r="BC5" s="10"/>
      <c r="BE5" s="10"/>
      <c r="BG5" s="10"/>
      <c r="BH5" s="10"/>
      <c r="BI5" s="10"/>
      <c r="BJ5" s="10"/>
      <c r="BK5" s="10"/>
      <c r="BL5" s="10"/>
      <c r="BM5" s="10"/>
      <c r="BN5" s="10"/>
      <c r="BO5" s="10"/>
      <c r="BP5" s="10"/>
      <c r="BQ5" s="10"/>
      <c r="BR5" s="10"/>
      <c r="BS5" s="10"/>
      <c r="BT5" s="10"/>
      <c r="BU5" s="10"/>
      <c r="BV5" s="10"/>
      <c r="BW5" s="10"/>
      <c r="BX5" s="10"/>
      <c r="BZ5" s="10"/>
      <c r="CA5" s="10"/>
      <c r="CB5" s="10"/>
      <c r="CC5" s="10"/>
      <c r="CD5" s="10"/>
      <c r="DI5" s="10"/>
      <c r="DJ5" s="10"/>
      <c r="DK5" s="10"/>
      <c r="DL5" s="10"/>
      <c r="DM5" s="10"/>
      <c r="DN5" s="10"/>
      <c r="DO5" s="10"/>
      <c r="DP5" s="10"/>
      <c r="DQ5" s="10"/>
      <c r="DR5" s="10"/>
      <c r="DS5" s="10"/>
      <c r="DT5" s="10"/>
      <c r="DU5" s="10"/>
      <c r="DV5" s="10"/>
      <c r="DW5" s="10"/>
      <c r="DX5" s="10"/>
      <c r="EB5" s="10"/>
      <c r="EG5" s="10"/>
      <c r="EH5" s="10"/>
      <c r="EI5" s="10"/>
      <c r="EJ5" s="10"/>
      <c r="EK5" s="10"/>
      <c r="EL5" s="10"/>
    </row>
    <row r="6" spans="1:165" s="1195" customFormat="1">
      <c r="A6" s="1194"/>
      <c r="B6" s="1195" t="s">
        <v>3662</v>
      </c>
      <c r="E6" s="1195">
        <v>280</v>
      </c>
      <c r="F6" s="1195">
        <v>95</v>
      </c>
      <c r="G6" s="1195">
        <v>348</v>
      </c>
      <c r="H6" s="1195">
        <v>40</v>
      </c>
      <c r="I6" s="1195">
        <v>7032</v>
      </c>
      <c r="J6" s="1195">
        <v>201</v>
      </c>
      <c r="K6" s="1195">
        <v>844</v>
      </c>
      <c r="L6" s="1195">
        <v>51</v>
      </c>
      <c r="M6" s="1195">
        <v>1299</v>
      </c>
      <c r="N6" s="1195">
        <v>-131</v>
      </c>
      <c r="O6" s="1195">
        <v>436</v>
      </c>
      <c r="P6" s="1195">
        <v>28</v>
      </c>
      <c r="Q6" s="1195">
        <v>75</v>
      </c>
      <c r="R6" s="1195">
        <v>716</v>
      </c>
      <c r="S6" s="1195">
        <v>1481</v>
      </c>
      <c r="T6" s="1195">
        <v>0</v>
      </c>
      <c r="U6" s="1195">
        <v>323</v>
      </c>
      <c r="V6" s="1195">
        <v>105</v>
      </c>
      <c r="W6" s="1195">
        <v>0</v>
      </c>
      <c r="X6" s="1195">
        <v>322</v>
      </c>
      <c r="Y6" s="1195">
        <v>210</v>
      </c>
      <c r="Z6" s="1195">
        <v>448</v>
      </c>
      <c r="AA6" s="1195">
        <v>242</v>
      </c>
      <c r="AB6" s="1195">
        <v>300</v>
      </c>
      <c r="AC6" s="1195">
        <v>0</v>
      </c>
      <c r="AD6" s="1195">
        <v>1047</v>
      </c>
      <c r="AE6" s="1195">
        <v>115</v>
      </c>
      <c r="AF6" s="1195">
        <v>998</v>
      </c>
      <c r="AG6" s="1195">
        <v>2104</v>
      </c>
      <c r="AH6" s="1195">
        <v>1199</v>
      </c>
      <c r="AI6" s="1195">
        <v>1463</v>
      </c>
      <c r="AJ6" s="1195">
        <v>2900</v>
      </c>
      <c r="AK6" s="1195">
        <v>-1535</v>
      </c>
      <c r="AL6" s="1195">
        <v>-284</v>
      </c>
      <c r="AM6" s="1195">
        <v>105</v>
      </c>
      <c r="AN6" s="1195">
        <v>110</v>
      </c>
      <c r="AO6" s="1195">
        <v>0</v>
      </c>
      <c r="AP6" s="1195">
        <v>-400</v>
      </c>
      <c r="AQ6" s="1195">
        <v>3500</v>
      </c>
      <c r="AR6" s="1195">
        <v>2500</v>
      </c>
      <c r="AS6" s="1195">
        <v>0</v>
      </c>
      <c r="AT6" s="1195">
        <v>0</v>
      </c>
      <c r="AU6" s="1195">
        <v>0</v>
      </c>
      <c r="AV6" s="1195">
        <v>0</v>
      </c>
      <c r="AW6" s="1195">
        <v>0</v>
      </c>
      <c r="BA6" s="1195">
        <v>24</v>
      </c>
      <c r="BB6" s="1195">
        <v>228</v>
      </c>
      <c r="BC6" s="1195">
        <v>168</v>
      </c>
      <c r="BD6" s="1195">
        <v>378</v>
      </c>
      <c r="BE6" s="1195">
        <v>56</v>
      </c>
      <c r="BF6" s="1195">
        <v>98</v>
      </c>
      <c r="BG6" s="1195">
        <v>71</v>
      </c>
      <c r="BH6" s="1195">
        <v>39</v>
      </c>
      <c r="BI6" s="1195">
        <v>-14</v>
      </c>
      <c r="BJ6" s="1195">
        <v>-67</v>
      </c>
      <c r="BK6" s="1195">
        <v>142</v>
      </c>
      <c r="BL6" s="1195">
        <v>64</v>
      </c>
      <c r="BM6" s="1195">
        <v>2</v>
      </c>
      <c r="BN6" s="1195">
        <v>126</v>
      </c>
      <c r="BO6" s="1195">
        <v>140</v>
      </c>
      <c r="BP6" s="1195">
        <v>-4</v>
      </c>
      <c r="BQ6" s="1195">
        <v>0</v>
      </c>
      <c r="BR6" s="1195">
        <v>4</v>
      </c>
      <c r="BS6" s="1195">
        <v>0</v>
      </c>
      <c r="BT6" s="1195">
        <v>-1</v>
      </c>
      <c r="BU6" s="1195">
        <v>1</v>
      </c>
      <c r="BV6" s="1195">
        <v>-1</v>
      </c>
      <c r="BW6" s="1195">
        <v>-1</v>
      </c>
      <c r="BX6" s="1195">
        <v>0</v>
      </c>
      <c r="BY6" s="1195">
        <v>0</v>
      </c>
      <c r="CE6" s="1195">
        <v>427</v>
      </c>
      <c r="CF6" s="1195">
        <v>401</v>
      </c>
      <c r="CG6" s="1195">
        <v>694</v>
      </c>
      <c r="CH6" s="1195">
        <v>34</v>
      </c>
      <c r="CI6" s="1195">
        <v>613</v>
      </c>
      <c r="CJ6" s="1195">
        <v>125</v>
      </c>
      <c r="CK6" s="1195">
        <v>1070</v>
      </c>
      <c r="CL6" s="1195">
        <v>185</v>
      </c>
      <c r="CM6" s="1195">
        <v>360</v>
      </c>
      <c r="CN6" s="1195">
        <v>25</v>
      </c>
      <c r="CO6" s="1195">
        <v>239200</v>
      </c>
      <c r="CP6" s="1195">
        <v>230240</v>
      </c>
      <c r="CQ6" s="1195">
        <v>0</v>
      </c>
      <c r="CR6" s="1195">
        <v>0</v>
      </c>
      <c r="CS6" s="1195">
        <v>935</v>
      </c>
      <c r="CT6" s="1195">
        <v>98</v>
      </c>
      <c r="CU6" s="1195">
        <v>405</v>
      </c>
      <c r="CV6" s="1195">
        <v>406</v>
      </c>
      <c r="CW6" s="1195">
        <v>787</v>
      </c>
      <c r="CX6" s="1195">
        <v>334</v>
      </c>
      <c r="CY6" s="1195">
        <v>256</v>
      </c>
      <c r="CZ6" s="1195">
        <v>-421</v>
      </c>
      <c r="DA6" s="1195">
        <v>182</v>
      </c>
      <c r="DB6" s="1195">
        <v>342</v>
      </c>
      <c r="DC6" s="1195">
        <v>466</v>
      </c>
      <c r="DD6" s="1195">
        <v>532</v>
      </c>
      <c r="DE6" s="1195">
        <v>90</v>
      </c>
      <c r="DF6" s="1195">
        <v>320</v>
      </c>
      <c r="DG6" s="1195">
        <v>316</v>
      </c>
      <c r="DH6" s="1195">
        <v>272</v>
      </c>
      <c r="DI6" s="1195">
        <v>178</v>
      </c>
      <c r="DJ6" s="1195">
        <v>288</v>
      </c>
      <c r="DK6" s="1195">
        <v>286</v>
      </c>
      <c r="DL6" s="1195">
        <v>86</v>
      </c>
      <c r="DM6" s="1195">
        <v>96</v>
      </c>
      <c r="DN6" s="1195">
        <v>200</v>
      </c>
      <c r="DO6" s="1195">
        <v>198</v>
      </c>
      <c r="DP6" s="1195">
        <v>198</v>
      </c>
      <c r="DQ6" s="1195">
        <v>0</v>
      </c>
      <c r="DY6" s="1195">
        <v>123</v>
      </c>
      <c r="DZ6" s="1195">
        <v>703</v>
      </c>
      <c r="EA6" s="1195">
        <v>0</v>
      </c>
      <c r="EB6" s="1195">
        <v>-4</v>
      </c>
      <c r="EC6" s="1195">
        <v>0</v>
      </c>
      <c r="ED6" s="1195">
        <v>-8</v>
      </c>
      <c r="EE6" s="1195">
        <v>29</v>
      </c>
      <c r="EF6" s="1195">
        <v>-423</v>
      </c>
      <c r="EG6" s="1195">
        <v>30</v>
      </c>
      <c r="EH6" s="1195">
        <v>-4</v>
      </c>
      <c r="EI6" s="1195">
        <v>35</v>
      </c>
      <c r="EJ6" s="1195">
        <v>-4</v>
      </c>
      <c r="EL6" s="1195">
        <v>0</v>
      </c>
      <c r="EM6" s="1195">
        <v>371</v>
      </c>
      <c r="EP6" s="1195">
        <v>1626</v>
      </c>
      <c r="EQ6" s="1195">
        <v>259</v>
      </c>
      <c r="ER6" s="1195">
        <v>1471</v>
      </c>
      <c r="ES6" s="1195">
        <v>825</v>
      </c>
      <c r="ET6" s="1195">
        <v>284</v>
      </c>
      <c r="EU6" s="1195">
        <v>2168</v>
      </c>
      <c r="EV6" s="1195">
        <v>1414</v>
      </c>
      <c r="EW6" s="1195">
        <v>387</v>
      </c>
      <c r="EX6" s="1195">
        <v>4772</v>
      </c>
      <c r="EY6" s="1195">
        <v>974</v>
      </c>
      <c r="EZ6" s="1195">
        <v>795</v>
      </c>
      <c r="FA6" s="1195">
        <v>1327</v>
      </c>
      <c r="FB6" s="1195">
        <v>1396</v>
      </c>
      <c r="FC6" s="1195">
        <v>223</v>
      </c>
      <c r="FD6" s="1195">
        <v>0</v>
      </c>
      <c r="FE6" s="1195">
        <v>1311</v>
      </c>
      <c r="FF6" s="1195">
        <v>0</v>
      </c>
      <c r="FG6" s="1195">
        <v>0</v>
      </c>
      <c r="FH6" s="1195">
        <v>3905</v>
      </c>
      <c r="FI6" s="1195">
        <v>0</v>
      </c>
    </row>
    <row r="7" spans="1:165" s="99" customFormat="1">
      <c r="A7" s="192" t="s">
        <v>3277</v>
      </c>
      <c r="E7" s="943"/>
      <c r="F7" s="943"/>
      <c r="G7" s="943"/>
      <c r="H7" s="943"/>
      <c r="I7" s="943"/>
      <c r="J7" s="943"/>
      <c r="K7" s="943"/>
      <c r="L7" s="943"/>
      <c r="M7" s="943"/>
      <c r="N7" s="943"/>
      <c r="O7" s="943"/>
      <c r="P7" s="943"/>
      <c r="Q7" s="943"/>
      <c r="R7" s="943"/>
      <c r="S7" s="943"/>
      <c r="T7" s="943"/>
      <c r="U7" s="943"/>
      <c r="V7" s="943"/>
      <c r="W7" s="943"/>
      <c r="X7" s="943"/>
      <c r="Y7" s="943"/>
      <c r="Z7" s="943"/>
      <c r="AA7" s="943"/>
      <c r="AB7" s="943"/>
      <c r="AC7" s="943"/>
      <c r="AD7" s="943"/>
      <c r="AF7" s="943"/>
      <c r="AG7" s="943"/>
      <c r="AH7" s="943"/>
      <c r="AI7" s="943"/>
      <c r="AJ7" s="943"/>
      <c r="AK7" s="943"/>
      <c r="AL7" s="943"/>
      <c r="AM7" s="943"/>
      <c r="AN7" s="943"/>
      <c r="AO7" s="943"/>
      <c r="AP7" s="943"/>
      <c r="AQ7" s="10"/>
      <c r="AR7" s="10"/>
      <c r="ED7" s="192"/>
      <c r="EE7" s="192"/>
      <c r="EF7" s="192"/>
    </row>
    <row r="8" spans="1:165" s="222" customFormat="1">
      <c r="A8" s="1196"/>
      <c r="E8" s="943"/>
      <c r="F8" s="943"/>
      <c r="G8" s="943"/>
      <c r="H8" s="943"/>
      <c r="I8" s="943"/>
      <c r="J8" s="943"/>
      <c r="K8" s="943"/>
      <c r="L8" s="943"/>
      <c r="M8" s="943"/>
      <c r="N8" s="943"/>
      <c r="O8" s="943"/>
      <c r="P8" s="943"/>
      <c r="Q8" s="943"/>
      <c r="R8" s="943"/>
      <c r="S8" s="943"/>
      <c r="T8" s="943"/>
      <c r="U8" s="943"/>
      <c r="V8" s="943"/>
      <c r="W8" s="943"/>
      <c r="X8" s="943"/>
      <c r="Y8" s="943"/>
      <c r="Z8" s="943"/>
      <c r="AA8" s="943"/>
      <c r="AB8" s="943"/>
      <c r="AC8" s="943"/>
      <c r="AD8" s="943"/>
      <c r="AF8" s="943"/>
      <c r="AG8" s="943"/>
      <c r="AH8" s="943"/>
      <c r="AI8" s="943"/>
      <c r="AJ8" s="943"/>
      <c r="AK8" s="943"/>
      <c r="AL8" s="943"/>
      <c r="AM8" s="943"/>
      <c r="AN8" s="943"/>
      <c r="AO8" s="943"/>
      <c r="AP8" s="943"/>
      <c r="AQ8" s="10"/>
      <c r="AR8" s="10"/>
      <c r="ED8" s="1196"/>
      <c r="EE8" s="1196"/>
      <c r="EF8" s="1196"/>
    </row>
    <row r="9" spans="1:165" s="613" customFormat="1">
      <c r="A9" s="168"/>
      <c r="B9" s="1131"/>
      <c r="C9" s="1129"/>
      <c r="D9" s="958"/>
      <c r="E9" s="953"/>
      <c r="F9" s="953"/>
      <c r="G9" s="953"/>
      <c r="H9" s="953"/>
      <c r="I9" s="953"/>
      <c r="J9" s="953"/>
      <c r="K9" s="953"/>
      <c r="L9" s="953"/>
      <c r="M9" s="953"/>
      <c r="N9" s="953"/>
      <c r="O9" s="953"/>
      <c r="P9" s="953"/>
      <c r="Q9" s="953"/>
      <c r="R9" s="953"/>
      <c r="S9" s="953"/>
      <c r="T9" s="953"/>
      <c r="U9" s="953"/>
      <c r="V9" s="953"/>
      <c r="W9" s="953"/>
      <c r="X9" s="953"/>
      <c r="Y9" s="953"/>
      <c r="Z9" s="953"/>
      <c r="AA9" s="953"/>
      <c r="AB9" s="953"/>
      <c r="AC9" s="953"/>
      <c r="AD9" s="953"/>
      <c r="AF9" s="953"/>
      <c r="AG9" s="953"/>
      <c r="AH9" s="953"/>
      <c r="AI9" s="953"/>
      <c r="AJ9" s="953"/>
      <c r="AK9" s="953"/>
      <c r="AL9" s="953"/>
      <c r="AM9" s="953"/>
      <c r="AN9" s="953"/>
      <c r="AO9" s="953"/>
      <c r="AP9" s="953"/>
      <c r="ED9" s="168"/>
      <c r="EE9" s="168"/>
      <c r="EF9" s="168"/>
    </row>
    <row r="10" spans="1:165">
      <c r="B10" s="1131"/>
      <c r="C10" s="1129"/>
      <c r="D10" s="958"/>
      <c r="E10" s="99"/>
      <c r="F10" s="99"/>
      <c r="G10" s="99"/>
      <c r="H10" s="99"/>
      <c r="I10" s="99"/>
      <c r="J10" s="99"/>
      <c r="K10" s="99"/>
      <c r="L10" s="99"/>
      <c r="M10" s="99"/>
      <c r="N10" s="99"/>
      <c r="O10" s="99"/>
      <c r="P10" s="99"/>
      <c r="Q10" s="99"/>
      <c r="R10" s="99"/>
      <c r="S10" s="99"/>
      <c r="T10" s="99"/>
      <c r="U10" s="99"/>
      <c r="V10" s="99"/>
      <c r="W10" s="99"/>
      <c r="X10" s="99"/>
      <c r="Y10" s="99"/>
      <c r="Z10" s="99"/>
      <c r="AA10" s="99"/>
      <c r="AB10" s="99"/>
      <c r="AC10" s="99"/>
      <c r="AD10" s="99"/>
      <c r="AE10" s="10"/>
      <c r="AF10" s="99"/>
      <c r="AG10" s="99"/>
      <c r="AH10" s="99"/>
      <c r="AI10" s="99"/>
      <c r="AJ10" s="99"/>
      <c r="AK10" s="99"/>
      <c r="AL10" s="99"/>
      <c r="AM10" s="99"/>
      <c r="AN10" s="99"/>
      <c r="AO10" s="99"/>
      <c r="AP10" s="99"/>
      <c r="AS10" s="10"/>
      <c r="AT10" s="10"/>
      <c r="AU10" s="10"/>
      <c r="AV10" s="10"/>
      <c r="AW10" s="10"/>
      <c r="AX10" s="10"/>
      <c r="AY10" s="10"/>
      <c r="AZ10" s="10"/>
      <c r="BC10" s="10"/>
      <c r="BE10" s="10"/>
      <c r="BG10" s="10"/>
      <c r="BH10" s="10"/>
      <c r="BI10" s="10"/>
      <c r="BJ10" s="10"/>
      <c r="BK10" s="10"/>
      <c r="BL10" s="10"/>
      <c r="BM10" s="10"/>
      <c r="BN10" s="10"/>
      <c r="BO10" s="10"/>
      <c r="BP10" s="10"/>
      <c r="BQ10" s="10"/>
      <c r="BR10" s="10"/>
      <c r="BS10" s="10"/>
      <c r="BT10" s="10"/>
      <c r="BU10" s="10"/>
      <c r="BV10" s="10"/>
      <c r="BW10" s="10"/>
      <c r="BX10" s="10"/>
      <c r="BZ10" s="10"/>
      <c r="CA10" s="10"/>
      <c r="CB10" s="10"/>
      <c r="CC10" s="10"/>
      <c r="CD10" s="10"/>
      <c r="DI10" s="10"/>
      <c r="DJ10" s="10"/>
      <c r="DK10" s="10"/>
      <c r="DL10" s="10"/>
      <c r="DM10" s="10"/>
      <c r="DN10" s="10"/>
      <c r="DO10" s="10"/>
      <c r="DP10" s="10"/>
      <c r="DQ10" s="10"/>
      <c r="DR10" s="10"/>
      <c r="DS10" s="10"/>
      <c r="DT10" s="10"/>
      <c r="DU10" s="10"/>
      <c r="DV10" s="10"/>
      <c r="DW10" s="10"/>
      <c r="DX10" s="10"/>
      <c r="EB10" s="10"/>
      <c r="EG10" s="10"/>
      <c r="EH10" s="10"/>
      <c r="EI10" s="10"/>
      <c r="EJ10" s="10"/>
      <c r="EK10" s="10"/>
      <c r="EL10" s="10"/>
    </row>
    <row r="11" spans="1:165" ht="48" customHeight="1">
      <c r="B11" s="1197">
        <v>9914260</v>
      </c>
      <c r="C11" s="1198">
        <v>43500</v>
      </c>
      <c r="D11" s="958" t="s">
        <v>3663</v>
      </c>
      <c r="E11" s="99"/>
      <c r="F11" s="99"/>
      <c r="G11" s="99"/>
      <c r="H11" s="99"/>
      <c r="I11" s="99"/>
      <c r="J11" s="99"/>
      <c r="K11" s="99"/>
      <c r="L11" s="99"/>
      <c r="M11" s="99"/>
      <c r="N11" s="99"/>
      <c r="O11" s="99"/>
      <c r="P11" s="99"/>
      <c r="Q11" s="99"/>
      <c r="R11" s="99"/>
      <c r="S11" s="99"/>
      <c r="T11" s="99"/>
      <c r="U11" s="99"/>
      <c r="V11" s="99"/>
      <c r="W11" s="99"/>
      <c r="X11" s="99"/>
      <c r="Y11" s="99"/>
      <c r="Z11" s="99"/>
      <c r="AA11" s="99"/>
      <c r="AB11" s="99"/>
      <c r="AC11" s="99"/>
      <c r="AD11" s="99"/>
      <c r="AE11" s="10"/>
      <c r="AF11" s="99"/>
      <c r="AG11" s="99"/>
      <c r="AH11" s="99"/>
      <c r="AI11" s="99"/>
      <c r="AJ11" s="99"/>
      <c r="AK11" s="99"/>
      <c r="AL11" s="99"/>
      <c r="AM11" s="99"/>
      <c r="AN11" s="99"/>
      <c r="AO11" s="99"/>
      <c r="AP11" s="99"/>
      <c r="AS11" s="10"/>
      <c r="AT11" s="10"/>
      <c r="AU11" s="10"/>
      <c r="AV11" s="10"/>
      <c r="AW11" s="10"/>
      <c r="AX11" s="10"/>
      <c r="AY11" s="10"/>
      <c r="AZ11" s="10"/>
      <c r="BC11" s="10"/>
      <c r="BE11" s="10"/>
      <c r="BG11" s="10"/>
      <c r="BH11" s="10"/>
      <c r="BI11" s="10"/>
      <c r="BJ11" s="10"/>
      <c r="BK11" s="10"/>
      <c r="BL11" s="10"/>
      <c r="BM11" s="10"/>
      <c r="BN11" s="10"/>
      <c r="BO11" s="10"/>
      <c r="BP11" s="10"/>
      <c r="BQ11" s="10"/>
      <c r="BR11" s="10"/>
      <c r="BS11" s="10"/>
      <c r="BT11" s="10"/>
      <c r="BU11" s="10"/>
      <c r="BV11" s="10"/>
      <c r="BW11" s="10"/>
      <c r="BX11" s="10"/>
      <c r="BZ11" s="10"/>
      <c r="CA11" s="10"/>
      <c r="CB11" s="10"/>
      <c r="CC11" s="10"/>
      <c r="CD11" s="10"/>
      <c r="DI11" s="10"/>
      <c r="DJ11" s="10"/>
      <c r="DK11" s="10"/>
      <c r="DL11" s="10"/>
      <c r="DM11" s="10"/>
      <c r="DN11" s="10"/>
      <c r="DO11" s="10"/>
      <c r="DP11" s="10"/>
      <c r="DQ11" s="10"/>
      <c r="DR11" s="10"/>
      <c r="DS11" s="10"/>
      <c r="DT11" s="10"/>
      <c r="DU11" s="10"/>
      <c r="DV11" s="10"/>
      <c r="DW11" s="10"/>
      <c r="DX11" s="10"/>
      <c r="EB11" s="10"/>
      <c r="EG11" s="1199">
        <v>106</v>
      </c>
      <c r="EH11" s="1199">
        <v>231</v>
      </c>
      <c r="EI11" s="1199">
        <v>85</v>
      </c>
      <c r="EJ11" s="1199">
        <v>24</v>
      </c>
      <c r="EK11" s="10"/>
      <c r="EL11" s="10"/>
    </row>
    <row r="12" spans="1:165" s="706" customFormat="1" ht="48" customHeight="1">
      <c r="A12" s="1200"/>
      <c r="B12" s="1201">
        <v>3058693</v>
      </c>
      <c r="C12" s="1201" t="s">
        <v>2815</v>
      </c>
      <c r="D12" s="1202" t="s">
        <v>3664</v>
      </c>
      <c r="E12" s="1203"/>
      <c r="F12" s="1203"/>
      <c r="G12" s="1203"/>
      <c r="H12" s="1203"/>
      <c r="I12" s="1203"/>
      <c r="J12" s="1203"/>
      <c r="K12" s="1203"/>
      <c r="L12" s="1203"/>
      <c r="M12" s="1203"/>
      <c r="N12" s="1203"/>
      <c r="O12" s="1203"/>
      <c r="P12" s="1203"/>
      <c r="Q12" s="1203"/>
      <c r="R12" s="1203"/>
      <c r="S12" s="1203"/>
      <c r="T12" s="1203"/>
      <c r="U12" s="1203"/>
      <c r="V12" s="1203"/>
      <c r="W12" s="1203"/>
      <c r="X12" s="1203"/>
      <c r="Y12" s="1203"/>
      <c r="Z12" s="1203"/>
      <c r="AA12" s="1203"/>
      <c r="AB12" s="1203"/>
      <c r="AC12" s="1203"/>
      <c r="AD12" s="1203"/>
      <c r="AF12" s="1203"/>
      <c r="AG12" s="1203"/>
      <c r="AH12" s="1203"/>
      <c r="AI12" s="1203"/>
      <c r="AJ12" s="1203"/>
      <c r="AK12" s="1203"/>
      <c r="AL12" s="1203"/>
      <c r="AM12" s="1203"/>
      <c r="AN12" s="1203"/>
      <c r="AO12" s="1203"/>
      <c r="AP12" s="1203"/>
      <c r="ED12" s="1200"/>
      <c r="EE12" s="1200"/>
      <c r="EF12" s="1200"/>
      <c r="EM12" s="706">
        <v>2000</v>
      </c>
    </row>
    <row r="13" spans="1:165" s="1209" customFormat="1" ht="45.75" customHeight="1">
      <c r="A13" s="1204"/>
      <c r="B13" s="1205">
        <v>3174223</v>
      </c>
      <c r="C13" s="1206" t="s">
        <v>2905</v>
      </c>
      <c r="D13" s="1207" t="s">
        <v>3665</v>
      </c>
      <c r="E13" s="1208"/>
      <c r="F13" s="1208"/>
      <c r="G13" s="1208"/>
      <c r="H13" s="1208"/>
      <c r="I13" s="1208"/>
      <c r="J13" s="1208"/>
      <c r="K13" s="1208"/>
      <c r="L13" s="1208"/>
      <c r="M13" s="1208"/>
      <c r="N13" s="1208"/>
      <c r="O13" s="1208"/>
      <c r="P13" s="1208"/>
      <c r="Q13" s="1208"/>
      <c r="R13" s="1208"/>
      <c r="S13" s="1208"/>
      <c r="T13" s="1208"/>
      <c r="U13" s="1208"/>
      <c r="V13" s="1208"/>
      <c r="W13" s="1208"/>
      <c r="X13" s="1208"/>
      <c r="Y13" s="1208"/>
      <c r="Z13" s="1208"/>
      <c r="AA13" s="1208"/>
      <c r="AB13" s="1208"/>
      <c r="AC13" s="1208"/>
      <c r="AD13" s="1208"/>
      <c r="AF13" s="1208"/>
      <c r="AG13" s="1208"/>
      <c r="AH13" s="1208"/>
      <c r="AI13" s="1208"/>
      <c r="AJ13" s="1208"/>
      <c r="AK13" s="1208"/>
      <c r="AL13" s="1208"/>
      <c r="AM13" s="1208"/>
      <c r="AN13" s="1208"/>
      <c r="AO13" s="1208"/>
      <c r="AP13" s="1208"/>
      <c r="CJ13" s="1209">
        <v>200</v>
      </c>
      <c r="ED13" s="1204"/>
      <c r="EE13" s="1204"/>
      <c r="EF13" s="1204"/>
    </row>
    <row r="14" spans="1:165" s="1212" customFormat="1" ht="105">
      <c r="A14" s="1210"/>
      <c r="B14" s="984">
        <v>3916709</v>
      </c>
      <c r="C14" s="984" t="s">
        <v>3303</v>
      </c>
      <c r="D14" s="985" t="s">
        <v>3304</v>
      </c>
      <c r="E14" s="986"/>
      <c r="F14" s="987"/>
      <c r="G14" s="987"/>
      <c r="H14" s="985"/>
      <c r="I14" s="988">
        <v>10000</v>
      </c>
      <c r="J14" s="983"/>
      <c r="K14" s="1211"/>
      <c r="L14" s="1211"/>
      <c r="M14" s="1211"/>
      <c r="N14" s="1211"/>
      <c r="O14" s="1211"/>
      <c r="P14" s="1211"/>
      <c r="Q14" s="1211"/>
      <c r="R14" s="1211"/>
      <c r="S14" s="1211"/>
      <c r="T14" s="1211"/>
      <c r="U14" s="1211"/>
      <c r="V14" s="1211"/>
      <c r="W14" s="1211"/>
      <c r="X14" s="1211"/>
      <c r="Y14" s="1211"/>
      <c r="Z14" s="1211"/>
      <c r="AA14" s="1211"/>
      <c r="AB14" s="1211"/>
      <c r="AC14" s="1211"/>
      <c r="AD14" s="1211"/>
      <c r="AF14" s="1211"/>
      <c r="AG14" s="1211"/>
      <c r="AH14" s="1211"/>
      <c r="AI14" s="1211"/>
      <c r="AJ14" s="1211"/>
      <c r="AK14" s="1211"/>
      <c r="AL14" s="1211"/>
      <c r="AM14" s="1211"/>
      <c r="AN14" s="1211"/>
      <c r="AO14" s="1211"/>
      <c r="AP14" s="1211"/>
      <c r="AQ14" s="1212">
        <v>5000</v>
      </c>
      <c r="AV14" s="1212">
        <v>125</v>
      </c>
      <c r="AX14" s="1212">
        <v>100</v>
      </c>
      <c r="AY14" s="1212">
        <v>100</v>
      </c>
      <c r="BB14" s="1212">
        <v>300</v>
      </c>
      <c r="BD14" s="1212">
        <v>200</v>
      </c>
      <c r="BE14" s="1212">
        <v>200</v>
      </c>
      <c r="ED14" s="1210"/>
      <c r="EE14" s="1210"/>
      <c r="EF14" s="1210"/>
      <c r="EG14" s="1212">
        <v>43</v>
      </c>
      <c r="EH14" s="1212">
        <v>106</v>
      </c>
      <c r="EI14" s="1212">
        <v>63</v>
      </c>
      <c r="EJ14" s="1212">
        <v>43</v>
      </c>
    </row>
    <row r="15" spans="1:165" s="1216" customFormat="1" ht="60">
      <c r="A15" s="1213"/>
      <c r="B15" s="990">
        <v>7579687</v>
      </c>
      <c r="C15" s="990" t="s">
        <v>3306</v>
      </c>
      <c r="D15" s="991" t="s">
        <v>3307</v>
      </c>
      <c r="E15" s="1214"/>
      <c r="F15" s="1214"/>
      <c r="G15" s="1214"/>
      <c r="H15" s="1214"/>
      <c r="I15" s="1214"/>
      <c r="J15" s="1214"/>
      <c r="K15" s="1214"/>
      <c r="L15" s="1214"/>
      <c r="M15" s="1214"/>
      <c r="N15" s="1215"/>
      <c r="O15" s="1214"/>
      <c r="P15" s="1214"/>
      <c r="Q15" s="1215"/>
      <c r="R15" s="1214"/>
      <c r="S15" s="1214"/>
      <c r="T15" s="1214"/>
      <c r="U15" s="1214"/>
      <c r="V15" s="1214"/>
      <c r="W15" s="1214"/>
      <c r="X15" s="1214"/>
      <c r="Y15" s="1214"/>
      <c r="Z15" s="1214"/>
      <c r="AA15" s="1214"/>
      <c r="AB15" s="1214"/>
      <c r="AC15" s="1214"/>
      <c r="AD15" s="1214"/>
      <c r="AF15" s="1214"/>
      <c r="AG15" s="1214"/>
      <c r="AH15" s="1214"/>
      <c r="AI15" s="1214"/>
      <c r="AJ15" s="1214"/>
      <c r="AK15" s="1214"/>
      <c r="AL15" s="1214"/>
      <c r="AM15" s="1214"/>
      <c r="AN15" s="1214"/>
      <c r="AO15" s="1214"/>
      <c r="AP15" s="1214"/>
      <c r="AQ15" s="1217"/>
      <c r="AR15" s="1217"/>
      <c r="BG15" s="1218"/>
      <c r="BH15" s="1218"/>
      <c r="BI15" s="1218"/>
      <c r="BJ15" s="1218"/>
      <c r="DI15" s="1218"/>
      <c r="DQ15" s="1218"/>
      <c r="ED15" s="1213"/>
      <c r="EE15" s="1213"/>
      <c r="EF15" s="1213"/>
    </row>
    <row r="16" spans="1:165" s="1222" customFormat="1" ht="120">
      <c r="A16" s="1219"/>
      <c r="B16" s="1012">
        <v>4522428</v>
      </c>
      <c r="C16" s="1012" t="s">
        <v>3313</v>
      </c>
      <c r="D16" s="1013" t="s">
        <v>3314</v>
      </c>
      <c r="E16" s="1220"/>
      <c r="F16" s="1220"/>
      <c r="G16" s="1220"/>
      <c r="H16" s="1220"/>
      <c r="I16" s="1220"/>
      <c r="J16" s="1220"/>
      <c r="K16" s="1220"/>
      <c r="L16" s="1220"/>
      <c r="M16" s="1220"/>
      <c r="N16" s="1221"/>
      <c r="O16" s="1220"/>
      <c r="P16" s="1220"/>
      <c r="Q16" s="1221"/>
      <c r="R16" s="1220"/>
      <c r="S16" s="1220"/>
      <c r="T16" s="1220"/>
      <c r="U16" s="1220"/>
      <c r="V16" s="1220"/>
      <c r="W16" s="1220"/>
      <c r="X16" s="1220"/>
      <c r="Y16" s="1220"/>
      <c r="Z16" s="1220"/>
      <c r="AA16" s="1220"/>
      <c r="AB16" s="1220"/>
      <c r="AC16" s="1220"/>
      <c r="AD16" s="1220"/>
      <c r="AF16" s="1220"/>
      <c r="AG16" s="1220"/>
      <c r="AH16" s="1220"/>
      <c r="AI16" s="1220"/>
      <c r="AJ16" s="1220"/>
      <c r="AK16" s="1220"/>
      <c r="AL16" s="1220"/>
      <c r="AM16" s="1220"/>
      <c r="AN16" s="1220"/>
      <c r="AO16" s="1220"/>
      <c r="AP16" s="1220"/>
      <c r="AQ16" s="1223"/>
      <c r="AR16" s="1223"/>
      <c r="BG16" s="1224"/>
      <c r="BH16" s="1224"/>
      <c r="BI16" s="1224"/>
      <c r="BJ16" s="1224"/>
      <c r="BP16" s="1222">
        <v>60</v>
      </c>
      <c r="BQ16" s="1222">
        <v>60</v>
      </c>
      <c r="BR16" s="1222">
        <v>60</v>
      </c>
      <c r="BT16" s="1222">
        <v>60</v>
      </c>
      <c r="BV16" s="1222">
        <v>60</v>
      </c>
      <c r="BX16" s="1222">
        <v>60</v>
      </c>
      <c r="BY16" s="1222">
        <v>60</v>
      </c>
      <c r="CV16" s="1222">
        <v>500</v>
      </c>
      <c r="DI16" s="1224"/>
      <c r="DQ16" s="1224">
        <v>300</v>
      </c>
      <c r="DR16" s="1222">
        <v>200</v>
      </c>
      <c r="DS16" s="1222">
        <v>100</v>
      </c>
      <c r="DT16" s="1222">
        <v>100</v>
      </c>
      <c r="DU16" s="1222">
        <v>100</v>
      </c>
      <c r="DV16" s="1222">
        <v>100</v>
      </c>
      <c r="DW16" s="1222">
        <v>100</v>
      </c>
      <c r="ED16" s="1219"/>
      <c r="EE16" s="1219"/>
      <c r="EF16" s="1219"/>
      <c r="EV16" s="1222">
        <v>1000</v>
      </c>
    </row>
    <row r="17" spans="1:212" s="1228" customFormat="1" ht="150">
      <c r="A17" s="1225"/>
      <c r="B17" s="1018">
        <v>3448330</v>
      </c>
      <c r="C17" s="1018" t="s">
        <v>3300</v>
      </c>
      <c r="D17" s="1019" t="s">
        <v>3317</v>
      </c>
      <c r="E17" s="1226"/>
      <c r="F17" s="1226"/>
      <c r="G17" s="1226"/>
      <c r="H17" s="1226"/>
      <c r="I17" s="1226"/>
      <c r="J17" s="1226"/>
      <c r="K17" s="1226"/>
      <c r="L17" s="1226"/>
      <c r="M17" s="1226"/>
      <c r="N17" s="1227"/>
      <c r="O17" s="1226"/>
      <c r="P17" s="1226"/>
      <c r="Q17" s="1227"/>
      <c r="R17" s="1226"/>
      <c r="S17" s="1226"/>
      <c r="T17" s="1226"/>
      <c r="U17" s="1226"/>
      <c r="V17" s="1226"/>
      <c r="W17" s="1226"/>
      <c r="X17" s="1226"/>
      <c r="Y17" s="1226"/>
      <c r="Z17" s="1226"/>
      <c r="AA17" s="1226"/>
      <c r="AB17" s="1226"/>
      <c r="AC17" s="1226"/>
      <c r="AD17" s="1226"/>
      <c r="AF17" s="1226"/>
      <c r="AG17" s="1226"/>
      <c r="AH17" s="1226"/>
      <c r="AI17" s="1226"/>
      <c r="AJ17" s="1226"/>
      <c r="AK17" s="1226"/>
      <c r="AL17" s="1226"/>
      <c r="AM17" s="1226"/>
      <c r="AN17" s="1226"/>
      <c r="AO17" s="1226"/>
      <c r="AP17" s="1226"/>
      <c r="AQ17" s="1229"/>
      <c r="AR17" s="1229"/>
      <c r="BG17" s="1230"/>
      <c r="BH17" s="1230"/>
      <c r="BI17" s="1230"/>
      <c r="BJ17" s="1230"/>
      <c r="CB17" s="1228">
        <v>1</v>
      </c>
      <c r="DI17" s="1230"/>
      <c r="DQ17" s="1230"/>
      <c r="ED17" s="1225"/>
      <c r="EE17" s="1225"/>
      <c r="EF17" s="1225"/>
    </row>
    <row r="18" spans="1:212">
      <c r="B18" s="222"/>
      <c r="C18" s="222"/>
      <c r="E18" s="10"/>
      <c r="F18" s="10"/>
      <c r="AD18" s="10"/>
      <c r="AE18" s="10"/>
      <c r="AS18" s="10"/>
      <c r="AT18" s="10"/>
      <c r="AU18" s="10"/>
      <c r="AV18" s="10"/>
      <c r="AW18" s="10"/>
      <c r="AX18" s="10"/>
      <c r="AY18" s="10"/>
      <c r="AZ18" s="10"/>
      <c r="BC18" s="10"/>
      <c r="BE18" s="10"/>
      <c r="BK18" s="10"/>
      <c r="BL18" s="10"/>
      <c r="BM18" s="10"/>
      <c r="BN18" s="10"/>
      <c r="BO18" s="10"/>
      <c r="BP18" s="10"/>
      <c r="BQ18" s="10"/>
      <c r="BR18" s="10"/>
      <c r="BS18" s="10"/>
      <c r="BT18" s="10"/>
      <c r="BU18" s="10"/>
      <c r="BV18" s="10"/>
      <c r="BW18" s="10"/>
      <c r="BX18" s="10"/>
      <c r="BZ18" s="10"/>
      <c r="CA18" s="10"/>
      <c r="CB18" s="10"/>
      <c r="CC18" s="10"/>
      <c r="CD18" s="10"/>
      <c r="DJ18" s="10"/>
      <c r="DK18" s="10"/>
      <c r="DL18" s="10"/>
      <c r="DM18" s="10"/>
      <c r="DN18" s="10"/>
      <c r="DO18" s="10"/>
      <c r="DP18" s="10"/>
      <c r="DR18" s="10"/>
      <c r="DS18" s="10"/>
      <c r="DT18" s="10"/>
      <c r="DU18" s="10"/>
      <c r="DV18" s="10"/>
      <c r="DW18" s="10"/>
      <c r="DX18" s="10"/>
      <c r="EB18" s="10"/>
      <c r="EG18" s="10"/>
      <c r="EH18" s="10"/>
      <c r="EI18" s="10"/>
      <c r="EJ18" s="10"/>
      <c r="EK18" s="10"/>
      <c r="EL18" s="10"/>
    </row>
    <row r="19" spans="1:212" s="35" customFormat="1" ht="15.75" thickBot="1">
      <c r="A19" s="429"/>
      <c r="B19" s="156"/>
      <c r="C19" s="156"/>
      <c r="BG19"/>
      <c r="BH19"/>
      <c r="BI19"/>
      <c r="BJ19"/>
      <c r="DI19"/>
      <c r="DQ19"/>
      <c r="ED19" s="429"/>
      <c r="EE19" s="429"/>
      <c r="EF19" s="429"/>
    </row>
    <row r="20" spans="1:212" s="1233" customFormat="1">
      <c r="A20" s="1231" t="s">
        <v>19</v>
      </c>
      <c r="B20" s="1232" t="s">
        <v>3277</v>
      </c>
      <c r="C20" s="1232"/>
      <c r="D20" s="1232"/>
      <c r="E20" s="1232">
        <f>SUM(E6:E19)</f>
        <v>280</v>
      </c>
      <c r="F20" s="1232">
        <f t="shared" ref="F20:BQ20" si="0">SUM(F6:F19)</f>
        <v>95</v>
      </c>
      <c r="G20" s="1232">
        <f t="shared" si="0"/>
        <v>348</v>
      </c>
      <c r="H20" s="1232">
        <f t="shared" si="0"/>
        <v>40</v>
      </c>
      <c r="I20" s="1232">
        <f t="shared" si="0"/>
        <v>17032</v>
      </c>
      <c r="J20" s="1232">
        <f t="shared" si="0"/>
        <v>201</v>
      </c>
      <c r="K20" s="1232">
        <f t="shared" si="0"/>
        <v>844</v>
      </c>
      <c r="L20" s="1232">
        <f t="shared" si="0"/>
        <v>51</v>
      </c>
      <c r="M20" s="1232">
        <f t="shared" si="0"/>
        <v>1299</v>
      </c>
      <c r="N20" s="1232">
        <f t="shared" si="0"/>
        <v>-131</v>
      </c>
      <c r="O20" s="1232">
        <f t="shared" si="0"/>
        <v>436</v>
      </c>
      <c r="P20" s="1232">
        <f t="shared" si="0"/>
        <v>28</v>
      </c>
      <c r="Q20" s="1232">
        <f t="shared" si="0"/>
        <v>75</v>
      </c>
      <c r="R20" s="1232">
        <f t="shared" si="0"/>
        <v>716</v>
      </c>
      <c r="S20" s="1232">
        <f t="shared" si="0"/>
        <v>1481</v>
      </c>
      <c r="T20" s="1232">
        <f t="shared" si="0"/>
        <v>0</v>
      </c>
      <c r="U20" s="1232">
        <f t="shared" si="0"/>
        <v>323</v>
      </c>
      <c r="V20" s="1232">
        <f t="shared" si="0"/>
        <v>105</v>
      </c>
      <c r="W20" s="1232">
        <f t="shared" si="0"/>
        <v>0</v>
      </c>
      <c r="X20" s="1232">
        <f t="shared" si="0"/>
        <v>322</v>
      </c>
      <c r="Y20" s="1232">
        <f t="shared" si="0"/>
        <v>210</v>
      </c>
      <c r="Z20" s="1232">
        <f t="shared" si="0"/>
        <v>448</v>
      </c>
      <c r="AA20" s="1232">
        <f t="shared" si="0"/>
        <v>242</v>
      </c>
      <c r="AB20" s="1232">
        <f t="shared" si="0"/>
        <v>300</v>
      </c>
      <c r="AC20" s="1232">
        <f t="shared" si="0"/>
        <v>0</v>
      </c>
      <c r="AD20" s="1232">
        <f t="shared" si="0"/>
        <v>1047</v>
      </c>
      <c r="AE20" s="1232">
        <f t="shared" si="0"/>
        <v>115</v>
      </c>
      <c r="AF20" s="1232">
        <f t="shared" si="0"/>
        <v>998</v>
      </c>
      <c r="AG20" s="1232">
        <f t="shared" si="0"/>
        <v>2104</v>
      </c>
      <c r="AH20" s="1232">
        <f t="shared" si="0"/>
        <v>1199</v>
      </c>
      <c r="AI20" s="1232">
        <f t="shared" si="0"/>
        <v>1463</v>
      </c>
      <c r="AJ20" s="1232">
        <f t="shared" si="0"/>
        <v>2900</v>
      </c>
      <c r="AK20" s="1232">
        <f t="shared" si="0"/>
        <v>-1535</v>
      </c>
      <c r="AL20" s="1232">
        <f t="shared" si="0"/>
        <v>-284</v>
      </c>
      <c r="AM20" s="1232">
        <f t="shared" si="0"/>
        <v>105</v>
      </c>
      <c r="AN20" s="1232">
        <f t="shared" si="0"/>
        <v>110</v>
      </c>
      <c r="AO20" s="1232">
        <f t="shared" si="0"/>
        <v>0</v>
      </c>
      <c r="AP20" s="1232">
        <f t="shared" si="0"/>
        <v>-400</v>
      </c>
      <c r="AQ20" s="1232">
        <f t="shared" si="0"/>
        <v>8500</v>
      </c>
      <c r="AR20" s="1232">
        <f t="shared" si="0"/>
        <v>2500</v>
      </c>
      <c r="AS20" s="1232">
        <f t="shared" si="0"/>
        <v>0</v>
      </c>
      <c r="AT20" s="1232">
        <f t="shared" si="0"/>
        <v>0</v>
      </c>
      <c r="AU20" s="1232">
        <f t="shared" si="0"/>
        <v>0</v>
      </c>
      <c r="AV20" s="1232">
        <f t="shared" si="0"/>
        <v>125</v>
      </c>
      <c r="AW20" s="1232">
        <f t="shared" si="0"/>
        <v>0</v>
      </c>
      <c r="AX20" s="1232">
        <f t="shared" si="0"/>
        <v>100</v>
      </c>
      <c r="AY20" s="1232">
        <f t="shared" si="0"/>
        <v>100</v>
      </c>
      <c r="AZ20" s="1232">
        <f t="shared" si="0"/>
        <v>0</v>
      </c>
      <c r="BA20" s="1232">
        <f t="shared" si="0"/>
        <v>24</v>
      </c>
      <c r="BB20" s="1232">
        <f t="shared" si="0"/>
        <v>528</v>
      </c>
      <c r="BC20" s="1232">
        <f t="shared" si="0"/>
        <v>168</v>
      </c>
      <c r="BD20" s="1232">
        <f t="shared" si="0"/>
        <v>578</v>
      </c>
      <c r="BE20" s="1232">
        <f t="shared" si="0"/>
        <v>256</v>
      </c>
      <c r="BF20" s="1232">
        <f t="shared" si="0"/>
        <v>98</v>
      </c>
      <c r="BG20" s="1232">
        <f t="shared" si="0"/>
        <v>71</v>
      </c>
      <c r="BH20" s="1232">
        <f t="shared" si="0"/>
        <v>39</v>
      </c>
      <c r="BI20" s="1232">
        <f t="shared" si="0"/>
        <v>-14</v>
      </c>
      <c r="BJ20" s="1232">
        <f t="shared" si="0"/>
        <v>-67</v>
      </c>
      <c r="BK20" s="1232">
        <f t="shared" si="0"/>
        <v>142</v>
      </c>
      <c r="BL20" s="1232">
        <f t="shared" si="0"/>
        <v>64</v>
      </c>
      <c r="BM20" s="1232">
        <f t="shared" si="0"/>
        <v>2</v>
      </c>
      <c r="BN20" s="1232">
        <f t="shared" si="0"/>
        <v>126</v>
      </c>
      <c r="BO20" s="1232">
        <f t="shared" si="0"/>
        <v>140</v>
      </c>
      <c r="BP20" s="1232">
        <f t="shared" si="0"/>
        <v>56</v>
      </c>
      <c r="BQ20" s="1232">
        <f t="shared" si="0"/>
        <v>60</v>
      </c>
      <c r="BR20" s="1232">
        <f t="shared" ref="BR20:DW20" si="1">SUM(BR6:BR19)</f>
        <v>64</v>
      </c>
      <c r="BS20" s="1232">
        <f t="shared" si="1"/>
        <v>0</v>
      </c>
      <c r="BT20" s="1232">
        <f t="shared" si="1"/>
        <v>59</v>
      </c>
      <c r="BU20" s="1232">
        <f t="shared" si="1"/>
        <v>1</v>
      </c>
      <c r="BV20" s="1232">
        <f t="shared" si="1"/>
        <v>59</v>
      </c>
      <c r="BW20" s="1232">
        <f t="shared" si="1"/>
        <v>-1</v>
      </c>
      <c r="BX20" s="1232">
        <f t="shared" si="1"/>
        <v>60</v>
      </c>
      <c r="BY20" s="1232">
        <f t="shared" si="1"/>
        <v>60</v>
      </c>
      <c r="BZ20" s="1232">
        <f t="shared" si="1"/>
        <v>0</v>
      </c>
      <c r="CA20" s="1232">
        <f t="shared" si="1"/>
        <v>0</v>
      </c>
      <c r="CB20" s="1232">
        <f t="shared" si="1"/>
        <v>1</v>
      </c>
      <c r="CC20" s="1232">
        <f t="shared" si="1"/>
        <v>0</v>
      </c>
      <c r="CD20" s="1232">
        <f t="shared" si="1"/>
        <v>0</v>
      </c>
      <c r="CE20" s="1232">
        <f t="shared" si="1"/>
        <v>427</v>
      </c>
      <c r="CF20" s="1232">
        <f t="shared" si="1"/>
        <v>401</v>
      </c>
      <c r="CG20" s="1232">
        <f t="shared" si="1"/>
        <v>694</v>
      </c>
      <c r="CH20" s="1232">
        <f t="shared" si="1"/>
        <v>34</v>
      </c>
      <c r="CI20" s="1232">
        <f t="shared" si="1"/>
        <v>613</v>
      </c>
      <c r="CJ20" s="1232">
        <f t="shared" si="1"/>
        <v>325</v>
      </c>
      <c r="CK20" s="1232">
        <f t="shared" si="1"/>
        <v>1070</v>
      </c>
      <c r="CL20" s="1232">
        <f t="shared" si="1"/>
        <v>185</v>
      </c>
      <c r="CM20" s="1232">
        <f t="shared" si="1"/>
        <v>360</v>
      </c>
      <c r="CN20" s="1232">
        <f t="shared" si="1"/>
        <v>25</v>
      </c>
      <c r="CO20" s="1232">
        <f t="shared" si="1"/>
        <v>239200</v>
      </c>
      <c r="CP20" s="1232">
        <f t="shared" si="1"/>
        <v>230240</v>
      </c>
      <c r="CQ20" s="1232">
        <f t="shared" si="1"/>
        <v>0</v>
      </c>
      <c r="CR20" s="1232">
        <f t="shared" si="1"/>
        <v>0</v>
      </c>
      <c r="CS20" s="1232">
        <f t="shared" si="1"/>
        <v>935</v>
      </c>
      <c r="CT20" s="1232">
        <f t="shared" si="1"/>
        <v>98</v>
      </c>
      <c r="CU20" s="1232">
        <f t="shared" si="1"/>
        <v>405</v>
      </c>
      <c r="CV20" s="1232">
        <f t="shared" si="1"/>
        <v>906</v>
      </c>
      <c r="CW20" s="1232">
        <f t="shared" si="1"/>
        <v>787</v>
      </c>
      <c r="CX20" s="1232">
        <f t="shared" si="1"/>
        <v>334</v>
      </c>
      <c r="CY20" s="1232">
        <f t="shared" si="1"/>
        <v>256</v>
      </c>
      <c r="CZ20" s="1232">
        <f t="shared" si="1"/>
        <v>-421</v>
      </c>
      <c r="DA20" s="1232">
        <f t="shared" si="1"/>
        <v>182</v>
      </c>
      <c r="DB20" s="1232">
        <f t="shared" si="1"/>
        <v>342</v>
      </c>
      <c r="DC20" s="1232">
        <f t="shared" si="1"/>
        <v>466</v>
      </c>
      <c r="DD20" s="1232">
        <f t="shared" si="1"/>
        <v>532</v>
      </c>
      <c r="DE20" s="1232">
        <f t="shared" si="1"/>
        <v>90</v>
      </c>
      <c r="DF20" s="1232">
        <f t="shared" si="1"/>
        <v>320</v>
      </c>
      <c r="DG20" s="1232">
        <f t="shared" si="1"/>
        <v>316</v>
      </c>
      <c r="DH20" s="1232">
        <f t="shared" si="1"/>
        <v>272</v>
      </c>
      <c r="DI20" s="1232">
        <f t="shared" si="1"/>
        <v>178</v>
      </c>
      <c r="DJ20" s="1232">
        <f t="shared" si="1"/>
        <v>288</v>
      </c>
      <c r="DK20" s="1232">
        <f t="shared" si="1"/>
        <v>286</v>
      </c>
      <c r="DL20" s="1232">
        <f t="shared" si="1"/>
        <v>86</v>
      </c>
      <c r="DM20" s="1232">
        <f t="shared" si="1"/>
        <v>96</v>
      </c>
      <c r="DN20" s="1232">
        <f t="shared" si="1"/>
        <v>200</v>
      </c>
      <c r="DO20" s="1232">
        <f t="shared" si="1"/>
        <v>198</v>
      </c>
      <c r="DP20" s="1232">
        <f t="shared" si="1"/>
        <v>198</v>
      </c>
      <c r="DQ20" s="1232">
        <f t="shared" si="1"/>
        <v>300</v>
      </c>
      <c r="DR20" s="1232">
        <f t="shared" si="1"/>
        <v>200</v>
      </c>
      <c r="DS20" s="1232">
        <f t="shared" si="1"/>
        <v>100</v>
      </c>
      <c r="DT20" s="1232">
        <f t="shared" si="1"/>
        <v>100</v>
      </c>
      <c r="DU20" s="1232">
        <f t="shared" si="1"/>
        <v>100</v>
      </c>
      <c r="DV20" s="1232">
        <f t="shared" si="1"/>
        <v>100</v>
      </c>
      <c r="DW20" s="1232">
        <f t="shared" si="1"/>
        <v>100</v>
      </c>
      <c r="DY20" s="1232">
        <f t="shared" ref="DY20:GJ20" si="2">SUM(DY6:DY19)</f>
        <v>123</v>
      </c>
      <c r="DZ20" s="1232">
        <f t="shared" si="2"/>
        <v>703</v>
      </c>
      <c r="EA20" s="1232">
        <f t="shared" si="2"/>
        <v>0</v>
      </c>
      <c r="EB20" s="1232">
        <f t="shared" si="2"/>
        <v>-4</v>
      </c>
      <c r="EC20" s="1232">
        <f t="shared" si="2"/>
        <v>0</v>
      </c>
      <c r="ED20" s="1232">
        <f t="shared" si="2"/>
        <v>-8</v>
      </c>
      <c r="EE20" s="1232">
        <f t="shared" si="2"/>
        <v>29</v>
      </c>
      <c r="EF20" s="1232">
        <f t="shared" si="2"/>
        <v>-423</v>
      </c>
      <c r="EG20" s="1232">
        <f t="shared" si="2"/>
        <v>179</v>
      </c>
      <c r="EH20" s="1232">
        <f t="shared" si="2"/>
        <v>333</v>
      </c>
      <c r="EI20" s="1232">
        <f t="shared" si="2"/>
        <v>183</v>
      </c>
      <c r="EJ20" s="1232">
        <f t="shared" si="2"/>
        <v>63</v>
      </c>
      <c r="EK20" s="1232">
        <f t="shared" si="2"/>
        <v>0</v>
      </c>
      <c r="EL20" s="1232">
        <f t="shared" si="2"/>
        <v>0</v>
      </c>
      <c r="EM20" s="1232">
        <f t="shared" si="2"/>
        <v>2371</v>
      </c>
      <c r="EN20" s="1232">
        <f t="shared" si="2"/>
        <v>0</v>
      </c>
      <c r="EO20" s="1232">
        <f t="shared" si="2"/>
        <v>0</v>
      </c>
      <c r="EP20" s="1232">
        <f t="shared" si="2"/>
        <v>1626</v>
      </c>
      <c r="EQ20" s="1232">
        <f t="shared" si="2"/>
        <v>259</v>
      </c>
      <c r="ER20" s="1232">
        <f t="shared" si="2"/>
        <v>1471</v>
      </c>
      <c r="ES20" s="1232">
        <f t="shared" si="2"/>
        <v>825</v>
      </c>
      <c r="ET20" s="1232">
        <f t="shared" si="2"/>
        <v>284</v>
      </c>
      <c r="EU20" s="1232">
        <f t="shared" si="2"/>
        <v>2168</v>
      </c>
      <c r="EV20" s="1232">
        <f t="shared" si="2"/>
        <v>2414</v>
      </c>
      <c r="EW20" s="1232">
        <f t="shared" si="2"/>
        <v>387</v>
      </c>
      <c r="EX20" s="1232">
        <f t="shared" si="2"/>
        <v>4772</v>
      </c>
      <c r="EY20" s="1232">
        <f t="shared" si="2"/>
        <v>974</v>
      </c>
      <c r="EZ20" s="1232">
        <f t="shared" si="2"/>
        <v>795</v>
      </c>
      <c r="FA20" s="1232">
        <f t="shared" si="2"/>
        <v>1327</v>
      </c>
      <c r="FB20" s="1232">
        <f t="shared" si="2"/>
        <v>1396</v>
      </c>
      <c r="FC20" s="1232">
        <f t="shared" si="2"/>
        <v>223</v>
      </c>
      <c r="FD20" s="1232">
        <f t="shared" si="2"/>
        <v>0</v>
      </c>
      <c r="FE20" s="1232">
        <f t="shared" si="2"/>
        <v>1311</v>
      </c>
      <c r="FF20" s="1232">
        <f t="shared" si="2"/>
        <v>0</v>
      </c>
      <c r="FG20" s="1232">
        <f t="shared" si="2"/>
        <v>0</v>
      </c>
      <c r="FH20" s="1232">
        <f t="shared" si="2"/>
        <v>3905</v>
      </c>
      <c r="FI20" s="1232">
        <f t="shared" si="2"/>
        <v>0</v>
      </c>
      <c r="FJ20" s="1232">
        <f t="shared" si="2"/>
        <v>0</v>
      </c>
      <c r="FK20" s="1232">
        <f t="shared" si="2"/>
        <v>0</v>
      </c>
      <c r="FL20" s="1232">
        <f t="shared" si="2"/>
        <v>0</v>
      </c>
      <c r="FM20" s="1232">
        <f t="shared" si="2"/>
        <v>0</v>
      </c>
      <c r="FN20" s="1232">
        <f t="shared" si="2"/>
        <v>0</v>
      </c>
      <c r="FO20" s="1232">
        <f t="shared" si="2"/>
        <v>0</v>
      </c>
      <c r="FP20" s="1232">
        <f t="shared" si="2"/>
        <v>0</v>
      </c>
      <c r="FQ20" s="1232">
        <f t="shared" si="2"/>
        <v>0</v>
      </c>
      <c r="FR20" s="1232">
        <f t="shared" si="2"/>
        <v>0</v>
      </c>
      <c r="FS20" s="1232">
        <f t="shared" si="2"/>
        <v>0</v>
      </c>
      <c r="FT20" s="1232">
        <f t="shared" si="2"/>
        <v>0</v>
      </c>
      <c r="FU20" s="1232">
        <f t="shared" si="2"/>
        <v>0</v>
      </c>
      <c r="FV20" s="1232">
        <f t="shared" si="2"/>
        <v>0</v>
      </c>
      <c r="FW20" s="1232">
        <f t="shared" si="2"/>
        <v>0</v>
      </c>
      <c r="FX20" s="1232">
        <f t="shared" si="2"/>
        <v>0</v>
      </c>
      <c r="FY20" s="1232">
        <f t="shared" si="2"/>
        <v>0</v>
      </c>
      <c r="FZ20" s="1232">
        <f t="shared" si="2"/>
        <v>0</v>
      </c>
      <c r="GA20" s="1232">
        <f t="shared" si="2"/>
        <v>0</v>
      </c>
      <c r="GB20" s="1232">
        <f t="shared" si="2"/>
        <v>0</v>
      </c>
      <c r="GC20" s="1232">
        <f t="shared" si="2"/>
        <v>0</v>
      </c>
      <c r="GD20" s="1232">
        <f t="shared" si="2"/>
        <v>0</v>
      </c>
      <c r="GE20" s="1232">
        <f t="shared" si="2"/>
        <v>0</v>
      </c>
      <c r="GF20" s="1232">
        <f t="shared" si="2"/>
        <v>0</v>
      </c>
      <c r="GG20" s="1232">
        <f t="shared" si="2"/>
        <v>0</v>
      </c>
      <c r="GH20" s="1232">
        <f t="shared" si="2"/>
        <v>0</v>
      </c>
      <c r="GI20" s="1232">
        <f t="shared" si="2"/>
        <v>0</v>
      </c>
      <c r="GJ20" s="1232">
        <f t="shared" si="2"/>
        <v>0</v>
      </c>
      <c r="GK20" s="1232">
        <f t="shared" ref="GK20:HD20" si="3">SUM(GK6:GK19)</f>
        <v>0</v>
      </c>
      <c r="GL20" s="1232">
        <f t="shared" si="3"/>
        <v>0</v>
      </c>
      <c r="GM20" s="1232">
        <f t="shared" si="3"/>
        <v>0</v>
      </c>
      <c r="GN20" s="1232">
        <f t="shared" si="3"/>
        <v>0</v>
      </c>
      <c r="GO20" s="1232">
        <f t="shared" si="3"/>
        <v>0</v>
      </c>
      <c r="GP20" s="1232">
        <f t="shared" si="3"/>
        <v>0</v>
      </c>
      <c r="GQ20" s="1232">
        <f t="shared" si="3"/>
        <v>0</v>
      </c>
      <c r="GR20" s="1232">
        <f t="shared" si="3"/>
        <v>0</v>
      </c>
      <c r="GS20" s="1232">
        <f t="shared" si="3"/>
        <v>0</v>
      </c>
      <c r="GT20" s="1232">
        <f t="shared" si="3"/>
        <v>0</v>
      </c>
      <c r="GU20" s="1232">
        <f t="shared" si="3"/>
        <v>0</v>
      </c>
      <c r="GV20" s="1232">
        <f t="shared" si="3"/>
        <v>0</v>
      </c>
      <c r="GW20" s="1232">
        <f t="shared" si="3"/>
        <v>0</v>
      </c>
      <c r="GX20" s="1232">
        <f t="shared" si="3"/>
        <v>0</v>
      </c>
      <c r="GY20" s="1232">
        <f t="shared" si="3"/>
        <v>0</v>
      </c>
      <c r="GZ20" s="1232">
        <f t="shared" si="3"/>
        <v>0</v>
      </c>
      <c r="HA20" s="1232">
        <f t="shared" si="3"/>
        <v>0</v>
      </c>
      <c r="HB20" s="1232">
        <f t="shared" si="3"/>
        <v>0</v>
      </c>
      <c r="HC20" s="1232">
        <f t="shared" si="3"/>
        <v>0</v>
      </c>
      <c r="HD20" s="1232">
        <f t="shared" si="3"/>
        <v>0</v>
      </c>
    </row>
    <row r="21" spans="1:212" ht="18.75" customHeight="1">
      <c r="E21" s="1052"/>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10"/>
      <c r="AF21" s="99"/>
      <c r="AG21" s="99"/>
      <c r="AH21" s="99"/>
      <c r="AI21" s="99"/>
      <c r="AJ21" s="99"/>
      <c r="AK21" s="99"/>
      <c r="AL21" s="99"/>
      <c r="AM21" s="99"/>
      <c r="AN21" s="99"/>
      <c r="AO21" s="99"/>
      <c r="AP21" s="99"/>
      <c r="AS21" s="10"/>
      <c r="AT21" s="10"/>
      <c r="AU21" s="10"/>
      <c r="AV21" s="10"/>
      <c r="AW21" s="10"/>
      <c r="AX21" s="10"/>
      <c r="AY21" s="10"/>
      <c r="AZ21" s="10"/>
      <c r="BC21" s="10"/>
      <c r="BE21" s="10"/>
      <c r="BG21" s="10"/>
      <c r="BH21" s="10"/>
      <c r="BI21" s="10"/>
      <c r="BJ21" s="10"/>
      <c r="BK21" s="10"/>
      <c r="BL21" s="10"/>
      <c r="BM21" s="10"/>
      <c r="BN21" s="10"/>
      <c r="BO21" s="10"/>
      <c r="BP21" s="10"/>
      <c r="BQ21" s="10"/>
      <c r="BR21" s="10"/>
      <c r="BS21" s="10"/>
      <c r="BT21" s="10"/>
      <c r="BU21" s="10"/>
      <c r="BV21" s="10"/>
      <c r="BW21" s="10"/>
      <c r="BX21" s="10"/>
      <c r="BZ21" s="10"/>
      <c r="CA21" s="10"/>
      <c r="CB21" s="10"/>
      <c r="CC21" s="10"/>
      <c r="CD21" s="10"/>
      <c r="DI21" s="10"/>
      <c r="DJ21" s="10"/>
      <c r="DK21" s="10"/>
      <c r="DL21" s="10"/>
      <c r="DM21" s="10"/>
      <c r="DN21" s="10"/>
      <c r="DO21" s="10"/>
      <c r="DP21" s="10"/>
      <c r="DQ21" s="10"/>
      <c r="DR21" s="10"/>
      <c r="DS21" s="10"/>
      <c r="DT21" s="10"/>
      <c r="DU21" s="10"/>
      <c r="DV21" s="10"/>
      <c r="DW21" s="10"/>
      <c r="DX21" s="10"/>
      <c r="EB21" s="10"/>
      <c r="EG21" s="10"/>
      <c r="EH21" s="10"/>
      <c r="EI21" s="10"/>
      <c r="EJ21" s="10"/>
      <c r="EK21" s="10"/>
      <c r="EL21" s="10"/>
    </row>
    <row r="22" spans="1:212" s="99" customFormat="1">
      <c r="E22" s="1193"/>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F22" s="10"/>
      <c r="AG22" s="10"/>
      <c r="AH22" s="10"/>
      <c r="AI22" s="10"/>
      <c r="AJ22" s="10"/>
      <c r="AK22" s="10"/>
      <c r="AL22" s="10"/>
      <c r="AM22" s="10"/>
      <c r="AN22" s="10"/>
      <c r="AO22" s="10"/>
      <c r="AP22" s="10"/>
      <c r="AQ22" s="10"/>
      <c r="AR22" s="10"/>
    </row>
    <row r="23" spans="1:212">
      <c r="F23" s="10"/>
      <c r="N23" s="10"/>
      <c r="Q23" s="10"/>
      <c r="AD23" s="10"/>
      <c r="AE23" s="10"/>
      <c r="AS23" s="10"/>
      <c r="AT23" s="10"/>
      <c r="AU23" s="10"/>
      <c r="AV23" s="10"/>
      <c r="AW23" s="10"/>
      <c r="AX23" s="10"/>
      <c r="AY23" s="10"/>
      <c r="AZ23" s="10"/>
      <c r="BC23" s="10"/>
      <c r="BE23" s="10"/>
      <c r="BG23" s="10"/>
      <c r="BH23" s="10"/>
      <c r="BI23" s="10"/>
      <c r="BJ23" s="10"/>
      <c r="BK23" s="10"/>
      <c r="BL23" s="10"/>
      <c r="BM23" s="10"/>
      <c r="BN23" s="10"/>
      <c r="BO23" s="10"/>
      <c r="BP23" s="10"/>
      <c r="BQ23" s="10"/>
      <c r="BR23" s="10"/>
      <c r="BS23" s="10"/>
      <c r="BT23" s="10"/>
      <c r="BU23" s="10"/>
      <c r="BV23" s="10"/>
      <c r="BW23" s="10"/>
      <c r="BX23" s="10"/>
      <c r="BZ23" s="10"/>
      <c r="CA23" s="10"/>
      <c r="CB23" s="10"/>
      <c r="CC23" s="10"/>
      <c r="CD23" s="10"/>
      <c r="DI23" s="10"/>
      <c r="DJ23" s="10"/>
      <c r="DK23" s="10"/>
      <c r="DL23" s="10"/>
      <c r="DM23" s="10"/>
      <c r="DN23" s="10"/>
      <c r="DO23" s="10"/>
      <c r="DP23" s="10"/>
      <c r="DQ23" s="10"/>
      <c r="DR23" s="10"/>
      <c r="DS23" s="10"/>
      <c r="DT23" s="10"/>
      <c r="DU23" s="10"/>
      <c r="DV23" s="10"/>
      <c r="DW23" s="10"/>
      <c r="DX23" s="10"/>
      <c r="EB23" s="10"/>
      <c r="EG23" s="10"/>
      <c r="EH23" s="10"/>
      <c r="EI23" s="10"/>
      <c r="EJ23" s="10"/>
      <c r="EK23" s="10"/>
      <c r="EL23" s="10"/>
    </row>
    <row r="24" spans="1:212">
      <c r="F24" s="10"/>
      <c r="N24" s="10"/>
      <c r="Q24" s="10"/>
      <c r="AD24" s="10"/>
      <c r="AE24" s="10"/>
      <c r="AS24" s="10"/>
      <c r="AT24" s="10"/>
      <c r="AU24" s="10"/>
      <c r="AV24" s="10"/>
      <c r="AW24" s="10"/>
      <c r="AX24" s="10"/>
      <c r="AY24" s="10"/>
      <c r="AZ24" s="10"/>
      <c r="BC24" s="10"/>
      <c r="BE24" s="10"/>
      <c r="BG24" s="10"/>
      <c r="BH24" s="10"/>
      <c r="BI24" s="10"/>
      <c r="BJ24" s="10"/>
      <c r="BK24" s="10"/>
      <c r="BL24" s="10"/>
      <c r="BM24" s="10"/>
      <c r="BN24" s="10"/>
      <c r="BO24" s="10"/>
      <c r="BP24" s="10"/>
      <c r="BQ24" s="10"/>
      <c r="BR24" s="10"/>
      <c r="BS24" s="10"/>
      <c r="BT24" s="10"/>
      <c r="BU24" s="10"/>
      <c r="BV24" s="10"/>
      <c r="BW24" s="10"/>
      <c r="BX24" s="10"/>
      <c r="BZ24" s="10"/>
      <c r="CA24" s="10"/>
      <c r="CB24" s="10"/>
      <c r="CC24" s="10"/>
      <c r="CD24" s="10"/>
      <c r="DI24" s="10"/>
      <c r="DJ24" s="10"/>
      <c r="DK24" s="10"/>
      <c r="DL24" s="10"/>
      <c r="DM24" s="10"/>
      <c r="DN24" s="10"/>
      <c r="DO24" s="10"/>
      <c r="DP24" s="10"/>
      <c r="DQ24" s="10"/>
      <c r="DR24" s="10"/>
      <c r="DS24" s="10"/>
      <c r="DT24" s="10"/>
      <c r="DU24" s="10"/>
      <c r="DV24" s="10"/>
      <c r="DW24" s="10"/>
      <c r="DX24" s="10"/>
      <c r="EB24" s="10"/>
      <c r="EG24" s="10"/>
      <c r="EH24" s="10"/>
      <c r="EI24" s="10"/>
      <c r="EJ24" s="10"/>
      <c r="EK24" s="10"/>
      <c r="EL24" s="10"/>
    </row>
    <row r="25" spans="1:212" s="1235" customFormat="1">
      <c r="A25" s="1234" t="s">
        <v>3318</v>
      </c>
      <c r="E25" s="1236"/>
      <c r="F25" s="1236"/>
      <c r="G25" s="1236"/>
      <c r="H25" s="1236"/>
      <c r="I25" s="1236"/>
      <c r="J25" s="1236"/>
      <c r="K25" s="1236"/>
      <c r="L25" s="1236"/>
      <c r="M25" s="1236"/>
      <c r="N25" s="1236"/>
      <c r="O25" s="1236"/>
      <c r="P25" s="1236"/>
      <c r="Q25" s="1236"/>
      <c r="R25" s="1236"/>
      <c r="S25" s="1236"/>
      <c r="T25" s="1236"/>
      <c r="U25" s="1236"/>
      <c r="V25" s="1236"/>
      <c r="W25" s="1236"/>
      <c r="X25" s="1236"/>
      <c r="Y25" s="1236"/>
      <c r="Z25" s="1236"/>
      <c r="AA25" s="1236"/>
      <c r="AB25" s="1236"/>
      <c r="AC25" s="1236"/>
      <c r="AD25" s="1236"/>
      <c r="AE25" s="1236"/>
      <c r="AF25" s="1236"/>
      <c r="AG25" s="1236"/>
      <c r="AH25" s="1236"/>
      <c r="AI25" s="1236"/>
      <c r="AJ25" s="1236"/>
      <c r="AK25" s="1236"/>
      <c r="AL25" s="1236"/>
      <c r="AM25" s="1236"/>
      <c r="AN25" s="1236"/>
      <c r="AO25" s="1236"/>
      <c r="AP25" s="1236"/>
      <c r="AQ25" s="1236"/>
      <c r="AR25" s="1236"/>
      <c r="AS25" s="1236"/>
      <c r="AT25" s="1236"/>
      <c r="AU25" s="1236"/>
      <c r="AV25" s="1236"/>
      <c r="AW25" s="1236"/>
      <c r="AX25" s="1236"/>
      <c r="AY25" s="1236"/>
      <c r="AZ25" s="1236"/>
      <c r="BA25" s="1236"/>
      <c r="BB25" s="1236"/>
      <c r="BC25" s="1236"/>
      <c r="BD25" s="1236"/>
      <c r="BE25" s="1236"/>
      <c r="BF25" s="1236"/>
      <c r="BG25" s="1236"/>
      <c r="BH25" s="1236"/>
      <c r="BI25" s="1236"/>
      <c r="BJ25" s="1236"/>
      <c r="BK25" s="1236"/>
      <c r="BL25" s="1236"/>
      <c r="BM25" s="1236"/>
      <c r="BN25" s="1236"/>
      <c r="BO25" s="1236"/>
      <c r="BP25" s="1236"/>
      <c r="BQ25" s="1236"/>
      <c r="BR25" s="1236"/>
      <c r="BS25" s="1236"/>
      <c r="BT25" s="1236"/>
      <c r="BY25" s="1236"/>
      <c r="CE25" s="1236"/>
      <c r="CF25" s="1236"/>
      <c r="CG25" s="1236"/>
      <c r="CH25" s="1236"/>
      <c r="CI25" s="1236"/>
      <c r="CJ25" s="1236"/>
      <c r="CK25" s="1236"/>
      <c r="CL25" s="1236"/>
      <c r="CM25" s="1236"/>
      <c r="CN25" s="1236"/>
      <c r="CO25" s="1236"/>
      <c r="CP25" s="1236"/>
      <c r="CQ25" s="1236"/>
      <c r="CR25" s="1236"/>
      <c r="CS25" s="1236"/>
      <c r="CT25" s="1236"/>
      <c r="CU25" s="1236"/>
      <c r="CV25" s="1236"/>
      <c r="CW25" s="1236"/>
      <c r="CX25" s="1236"/>
      <c r="CY25" s="1236"/>
      <c r="CZ25" s="1236"/>
      <c r="DA25" s="1236"/>
      <c r="DB25" s="1236"/>
      <c r="DC25" s="1236"/>
      <c r="DD25" s="1236"/>
      <c r="DE25" s="1236"/>
      <c r="DF25" s="1236"/>
      <c r="DG25" s="1236"/>
      <c r="DH25" s="1236"/>
      <c r="DI25" s="1236"/>
      <c r="DQ25" s="1236"/>
      <c r="DY25" s="1236"/>
      <c r="DZ25" s="1236"/>
      <c r="EA25" s="1236"/>
      <c r="EB25" s="1236"/>
      <c r="EC25" s="1236"/>
      <c r="ED25" s="1236"/>
      <c r="EE25" s="1236"/>
      <c r="EF25" s="1236"/>
      <c r="EM25" s="1236"/>
      <c r="EN25" s="1236"/>
      <c r="EO25" s="1236"/>
      <c r="EP25" s="1236"/>
      <c r="EQ25" s="1236"/>
      <c r="ER25" s="1236"/>
      <c r="ES25" s="1236"/>
      <c r="ET25" s="1236"/>
      <c r="EU25" s="1236"/>
      <c r="EV25" s="1236"/>
      <c r="EW25" s="1236"/>
      <c r="EX25" s="1236"/>
      <c r="EY25" s="1236"/>
      <c r="EZ25" s="1236"/>
      <c r="FA25" s="1236"/>
      <c r="FB25" s="1236"/>
      <c r="FC25" s="1236"/>
      <c r="FD25" s="1236"/>
      <c r="FE25" s="1236"/>
      <c r="FF25" s="1236"/>
      <c r="FG25" s="1236"/>
      <c r="FH25" s="1236"/>
      <c r="FI25" s="1236"/>
      <c r="FJ25" s="1236"/>
      <c r="FK25" s="1236"/>
      <c r="FL25" s="1236"/>
      <c r="FM25" s="1236"/>
      <c r="FN25" s="1236"/>
      <c r="FO25" s="1236"/>
      <c r="FP25" s="1236"/>
      <c r="FQ25" s="1236"/>
      <c r="FR25" s="1236"/>
      <c r="FS25" s="1236"/>
      <c r="FT25" s="1236"/>
      <c r="FU25" s="1236"/>
      <c r="FV25" s="1236"/>
      <c r="FW25" s="1236"/>
      <c r="FX25" s="1236"/>
      <c r="FY25" s="1236"/>
      <c r="FZ25" s="1236"/>
      <c r="GA25" s="1236"/>
      <c r="GB25" s="1236"/>
      <c r="GC25" s="1236"/>
      <c r="GD25" s="1236"/>
      <c r="GE25" s="1236"/>
      <c r="GF25" s="1236"/>
    </row>
    <row r="26" spans="1:212">
      <c r="B26" s="613"/>
      <c r="F26" s="10"/>
      <c r="N26" s="10"/>
      <c r="Q26" s="10"/>
      <c r="AD26" s="10"/>
      <c r="AE26" s="10"/>
      <c r="AS26" s="10"/>
      <c r="AT26" s="10"/>
      <c r="AU26" s="10"/>
      <c r="AV26" s="10"/>
      <c r="AW26" s="10"/>
      <c r="AX26" s="10"/>
      <c r="AY26" s="10"/>
      <c r="AZ26" s="10"/>
      <c r="BC26" s="10"/>
      <c r="BE26" s="10"/>
      <c r="BG26" s="10"/>
      <c r="BH26" s="10"/>
      <c r="BI26" s="10"/>
      <c r="BJ26" s="10"/>
      <c r="BK26" s="10"/>
      <c r="BL26" s="10"/>
      <c r="BM26" s="10"/>
      <c r="BN26" s="10"/>
      <c r="BO26" s="10"/>
      <c r="BP26" s="10"/>
      <c r="BQ26" s="10"/>
      <c r="BR26" s="10"/>
      <c r="BS26" s="10"/>
      <c r="BT26" s="10"/>
      <c r="BU26" s="10"/>
      <c r="BV26" s="10"/>
      <c r="BW26" s="10"/>
      <c r="BX26" s="10"/>
      <c r="BZ26" s="10"/>
      <c r="CA26" s="10"/>
      <c r="CB26" s="10"/>
      <c r="CC26" s="10"/>
      <c r="CD26" s="10"/>
      <c r="DI26" s="10"/>
      <c r="DJ26" s="10"/>
      <c r="DK26" s="10"/>
      <c r="DL26" s="10"/>
      <c r="DM26" s="10"/>
      <c r="DN26" s="10"/>
      <c r="DO26" s="10"/>
      <c r="DP26" s="10"/>
      <c r="DQ26" s="10"/>
      <c r="DR26" s="10"/>
      <c r="DS26" s="10"/>
      <c r="DT26" s="10"/>
      <c r="DU26" s="10"/>
      <c r="DV26" s="10"/>
      <c r="DW26" s="10"/>
      <c r="DX26" s="10"/>
      <c r="EB26" s="10"/>
      <c r="EG26" s="10"/>
      <c r="EH26" s="10"/>
      <c r="EI26" s="10"/>
      <c r="EJ26" s="10"/>
      <c r="EK26" s="10"/>
      <c r="EL26" s="10"/>
    </row>
    <row r="27" spans="1:212">
      <c r="B27" s="613"/>
      <c r="AE27" s="10"/>
      <c r="AS27" s="10"/>
      <c r="AT27" s="10"/>
      <c r="AU27" s="10"/>
      <c r="AV27" s="10"/>
      <c r="AW27" s="10"/>
      <c r="AX27" s="10"/>
      <c r="AY27" s="10"/>
      <c r="AZ27" s="10"/>
      <c r="BC27" s="10"/>
      <c r="BE27" s="10"/>
      <c r="BG27" s="10"/>
      <c r="BH27" s="10"/>
      <c r="BI27" s="10"/>
      <c r="BJ27" s="10"/>
      <c r="BK27" s="10"/>
      <c r="BL27" s="10"/>
      <c r="BM27" s="10"/>
      <c r="BN27" s="10"/>
      <c r="BO27" s="10"/>
      <c r="BP27" s="10"/>
      <c r="BQ27" s="10"/>
      <c r="BR27" s="10"/>
      <c r="BS27" s="10"/>
      <c r="BT27" s="10"/>
      <c r="BU27" s="10"/>
      <c r="BV27" s="10"/>
      <c r="BW27" s="10"/>
      <c r="BX27" s="10"/>
      <c r="BZ27" s="10"/>
      <c r="CA27" s="10"/>
      <c r="CB27" s="10"/>
      <c r="CC27" s="10"/>
      <c r="CD27" s="10"/>
      <c r="DI27" s="10"/>
      <c r="DJ27" s="10"/>
      <c r="DK27" s="10"/>
      <c r="DL27" s="10"/>
      <c r="DM27" s="10"/>
      <c r="DN27" s="10"/>
      <c r="DO27" s="10"/>
      <c r="DP27" s="10"/>
      <c r="DQ27" s="10"/>
      <c r="DR27" s="10"/>
      <c r="DS27" s="10"/>
      <c r="DT27" s="10"/>
      <c r="DU27" s="10"/>
      <c r="DV27" s="10"/>
      <c r="DW27" s="10"/>
      <c r="DX27" s="10"/>
      <c r="EB27" s="10"/>
      <c r="EG27" s="10"/>
      <c r="EH27" s="10"/>
      <c r="EI27" s="10"/>
      <c r="EJ27" s="10"/>
      <c r="EK27" s="10"/>
      <c r="EL27" s="10"/>
    </row>
    <row r="28" spans="1:212">
      <c r="B28" s="1040" t="s">
        <v>3666</v>
      </c>
      <c r="C28" s="99" t="s">
        <v>316</v>
      </c>
      <c r="D28" s="99" t="s">
        <v>2972</v>
      </c>
      <c r="AD28">
        <v>10</v>
      </c>
      <c r="AE28" s="10"/>
      <c r="AF28" s="10">
        <v>25</v>
      </c>
      <c r="AS28" s="10"/>
      <c r="AT28" s="10"/>
      <c r="AU28" s="10"/>
      <c r="AV28" s="10"/>
      <c r="AW28" s="10"/>
      <c r="AX28" s="10"/>
      <c r="AY28" s="10"/>
      <c r="AZ28" s="10"/>
      <c r="BC28" s="10"/>
      <c r="BE28" s="10"/>
      <c r="BG28" s="10"/>
      <c r="BH28" s="10"/>
      <c r="BI28" s="10"/>
      <c r="BJ28" s="10"/>
      <c r="BK28" s="10"/>
      <c r="BL28" s="10"/>
      <c r="BM28" s="10"/>
      <c r="BN28" s="10"/>
      <c r="BO28" s="10"/>
      <c r="BP28" s="10"/>
      <c r="BQ28" s="10"/>
      <c r="BR28" s="10"/>
      <c r="BS28" s="10"/>
      <c r="BT28" s="10"/>
      <c r="BU28" s="10"/>
      <c r="BV28" s="10"/>
      <c r="BW28" s="10"/>
      <c r="BX28" s="10"/>
      <c r="BZ28" s="10"/>
      <c r="CA28" s="10"/>
      <c r="CB28" s="10"/>
      <c r="CC28" s="10"/>
      <c r="CD28" s="10"/>
      <c r="DI28" s="10"/>
      <c r="DJ28" s="10"/>
      <c r="DK28" s="10"/>
      <c r="DL28" s="10"/>
      <c r="DM28" s="10"/>
      <c r="DN28" s="10"/>
      <c r="DO28" s="10"/>
      <c r="DP28" s="10"/>
      <c r="DQ28" s="10"/>
      <c r="DR28" s="10"/>
      <c r="DS28" s="10"/>
      <c r="DT28" s="10"/>
      <c r="DU28" s="10"/>
      <c r="DV28" s="10"/>
      <c r="DW28" s="10"/>
      <c r="DX28" s="10"/>
      <c r="EB28" s="10"/>
      <c r="EG28" s="10"/>
      <c r="EH28" s="10"/>
      <c r="EI28" s="10"/>
      <c r="EJ28" s="10"/>
      <c r="EK28" s="10"/>
      <c r="EL28" s="10"/>
    </row>
    <row r="29" spans="1:212">
      <c r="B29" s="613"/>
      <c r="AE29" s="10"/>
      <c r="AS29" s="10"/>
      <c r="AT29" s="10"/>
      <c r="AU29" s="10"/>
      <c r="AV29" s="10"/>
      <c r="AW29" s="10"/>
      <c r="AX29" s="10"/>
      <c r="AY29" s="10"/>
      <c r="AZ29" s="10"/>
      <c r="BC29" s="10"/>
      <c r="BE29" s="10"/>
      <c r="BG29" s="10"/>
      <c r="BH29" s="10"/>
      <c r="BI29" s="10"/>
      <c r="BJ29" s="10"/>
      <c r="BK29" s="10"/>
      <c r="BL29" s="10"/>
      <c r="BM29" s="10"/>
      <c r="BN29" s="10"/>
      <c r="BO29" s="10"/>
      <c r="BP29" s="10"/>
      <c r="BQ29" s="10"/>
      <c r="BR29" s="10"/>
      <c r="BS29" s="10"/>
      <c r="BT29" s="10"/>
      <c r="BU29" s="10"/>
      <c r="BV29" s="10"/>
      <c r="BW29" s="10"/>
      <c r="BX29" s="10"/>
      <c r="BZ29" s="10"/>
      <c r="CA29" s="10"/>
      <c r="CB29" s="10"/>
      <c r="CC29" s="10"/>
      <c r="CD29" s="10"/>
      <c r="DI29" s="10"/>
      <c r="DJ29" s="10"/>
      <c r="DK29" s="10"/>
      <c r="DL29" s="10"/>
      <c r="DM29" s="10"/>
      <c r="DN29" s="10"/>
      <c r="DO29" s="10"/>
      <c r="DP29" s="10"/>
      <c r="DQ29" s="10"/>
      <c r="DR29" s="10"/>
      <c r="DS29" s="10"/>
      <c r="DT29" s="10"/>
      <c r="DU29" s="10"/>
      <c r="DV29" s="10"/>
      <c r="DW29" s="10"/>
      <c r="DX29" s="10"/>
      <c r="EB29" s="10"/>
      <c r="EG29" s="10"/>
      <c r="EH29" s="10"/>
      <c r="EI29" s="10"/>
      <c r="EJ29" s="10"/>
      <c r="EK29" s="10"/>
      <c r="EL29" s="10"/>
    </row>
    <row r="30" spans="1:212">
      <c r="B30" s="1040" t="s">
        <v>74</v>
      </c>
      <c r="C30" s="953" t="s">
        <v>435</v>
      </c>
      <c r="D30" s="99" t="s">
        <v>3337</v>
      </c>
      <c r="AE30" s="10"/>
      <c r="AS30" s="10"/>
      <c r="AT30" s="10"/>
      <c r="AU30" s="10"/>
      <c r="AV30" s="10"/>
      <c r="AW30" s="10"/>
      <c r="AX30" s="10"/>
      <c r="AY30" s="10"/>
      <c r="AZ30" s="10"/>
      <c r="BC30" s="10"/>
      <c r="BE30" s="10"/>
      <c r="BG30" s="10"/>
      <c r="BH30" s="10"/>
      <c r="BI30" s="10"/>
      <c r="BJ30" s="10"/>
      <c r="BK30" s="10"/>
      <c r="BL30" s="10"/>
      <c r="BM30" s="10"/>
      <c r="BN30" s="10"/>
      <c r="BO30" s="10"/>
      <c r="BP30" s="10"/>
      <c r="BQ30" s="10"/>
      <c r="BR30" s="10"/>
      <c r="BS30" s="10"/>
      <c r="BT30" s="10"/>
      <c r="BU30" s="10"/>
      <c r="BV30" s="10"/>
      <c r="BW30" s="10"/>
      <c r="BX30" s="10"/>
      <c r="BZ30" s="10"/>
      <c r="CA30" s="10"/>
      <c r="CB30" s="10"/>
      <c r="CC30" s="10"/>
      <c r="CD30" s="10"/>
      <c r="DI30" s="10"/>
      <c r="DJ30" s="10"/>
      <c r="DK30" s="10"/>
      <c r="DL30" s="10"/>
      <c r="DM30" s="10"/>
      <c r="DN30" s="10"/>
      <c r="DO30" s="10"/>
      <c r="DP30" s="10"/>
      <c r="DQ30" s="10"/>
      <c r="DR30" s="10"/>
      <c r="DS30" s="10"/>
      <c r="DT30" s="10"/>
      <c r="DU30" s="10"/>
      <c r="DV30" s="10"/>
      <c r="DW30" s="10"/>
      <c r="DX30" s="10"/>
      <c r="EB30" s="10"/>
      <c r="ED30" s="50">
        <v>1</v>
      </c>
      <c r="EE30" s="50">
        <v>1</v>
      </c>
      <c r="EF30" s="50">
        <v>1</v>
      </c>
      <c r="EG30" s="10"/>
      <c r="EH30" s="10"/>
      <c r="EI30" s="10"/>
      <c r="EJ30" s="10"/>
      <c r="EK30" s="10"/>
      <c r="EL30" s="10"/>
    </row>
    <row r="31" spans="1:212">
      <c r="B31" s="953" t="s">
        <v>77</v>
      </c>
      <c r="C31" s="953" t="s">
        <v>568</v>
      </c>
      <c r="D31" s="953" t="s">
        <v>3339</v>
      </c>
      <c r="AE31" s="10"/>
      <c r="AS31" s="10"/>
      <c r="AT31" s="10"/>
      <c r="AU31" s="10"/>
      <c r="AV31" s="10"/>
      <c r="AW31" s="10"/>
      <c r="AX31" s="10"/>
      <c r="AY31" s="10"/>
      <c r="AZ31" s="10"/>
      <c r="BC31" s="10"/>
      <c r="BE31" s="10"/>
      <c r="BG31" s="10"/>
      <c r="BH31" s="10"/>
      <c r="BI31" s="10"/>
      <c r="BJ31" s="10"/>
      <c r="BK31" s="10"/>
      <c r="BL31" s="10"/>
      <c r="BM31" s="10"/>
      <c r="BN31" s="10"/>
      <c r="BO31" s="10"/>
      <c r="BP31" s="10"/>
      <c r="BQ31" s="10"/>
      <c r="BR31" s="10"/>
      <c r="BS31" s="10"/>
      <c r="BT31" s="10"/>
      <c r="BU31" s="10"/>
      <c r="BV31" s="10"/>
      <c r="BW31" s="10"/>
      <c r="BX31" s="10"/>
      <c r="BZ31" s="10"/>
      <c r="CA31" s="10"/>
      <c r="CB31" s="10"/>
      <c r="CC31" s="10"/>
      <c r="CD31" s="10"/>
      <c r="CS31" s="10">
        <v>50</v>
      </c>
      <c r="CV31" s="10">
        <v>50</v>
      </c>
      <c r="CW31" s="10">
        <v>50</v>
      </c>
      <c r="DC31" s="10">
        <v>50</v>
      </c>
      <c r="DI31" s="10"/>
      <c r="DJ31" s="10"/>
      <c r="DK31" s="10"/>
      <c r="DL31" s="10"/>
      <c r="DM31" s="10"/>
      <c r="DN31" s="10"/>
      <c r="DO31" s="10"/>
      <c r="DP31" s="10"/>
      <c r="DQ31" s="10"/>
      <c r="DR31" s="10"/>
      <c r="DS31" s="10"/>
      <c r="DT31" s="10"/>
      <c r="DU31" s="10"/>
      <c r="DV31" s="10"/>
      <c r="DW31" s="10"/>
      <c r="DX31" s="10"/>
      <c r="EB31" s="10"/>
      <c r="EG31" s="10"/>
      <c r="EH31" s="10"/>
      <c r="EI31" s="10"/>
      <c r="EJ31" s="10"/>
      <c r="EK31" s="10"/>
      <c r="EL31" s="10"/>
    </row>
    <row r="32" spans="1:212">
      <c r="B32" s="953"/>
      <c r="C32" s="953"/>
      <c r="D32" s="953"/>
      <c r="AE32" s="10"/>
      <c r="AS32" s="10"/>
      <c r="AT32" s="10"/>
      <c r="AU32" s="10"/>
      <c r="AV32" s="10"/>
      <c r="AW32" s="10"/>
      <c r="AX32" s="10"/>
      <c r="AY32" s="10"/>
      <c r="AZ32" s="10"/>
      <c r="BC32" s="10"/>
      <c r="BE32" s="10"/>
      <c r="BG32" s="10"/>
      <c r="BH32" s="10"/>
      <c r="BI32" s="10"/>
      <c r="BJ32" s="10"/>
      <c r="BK32" s="10"/>
      <c r="BL32" s="10"/>
      <c r="BM32" s="10"/>
      <c r="BN32" s="10"/>
      <c r="BO32" s="10"/>
      <c r="BP32" s="10"/>
      <c r="BQ32" s="10"/>
      <c r="BR32" s="10"/>
      <c r="BS32" s="10"/>
      <c r="BT32" s="10"/>
      <c r="BU32" s="10"/>
      <c r="BV32" s="10"/>
      <c r="BW32" s="10"/>
      <c r="BX32" s="10"/>
      <c r="BZ32" s="10"/>
      <c r="CA32" s="10"/>
      <c r="CB32" s="10"/>
      <c r="CC32" s="10"/>
      <c r="CD32" s="10"/>
      <c r="DI32" s="10"/>
      <c r="DJ32" s="10"/>
      <c r="DK32" s="10"/>
      <c r="DL32" s="10"/>
      <c r="DM32" s="10"/>
      <c r="DN32" s="10"/>
      <c r="DO32" s="10"/>
      <c r="DP32" s="10"/>
      <c r="DQ32" s="10"/>
      <c r="DR32" s="10"/>
      <c r="DS32" s="10"/>
      <c r="DT32" s="10"/>
      <c r="DU32" s="10"/>
      <c r="DV32" s="10"/>
      <c r="DW32" s="10"/>
      <c r="DX32" s="10"/>
      <c r="EB32" s="10"/>
      <c r="EG32" s="10"/>
      <c r="EH32" s="10"/>
      <c r="EI32" s="10"/>
      <c r="EJ32" s="10"/>
      <c r="EK32" s="10"/>
      <c r="EL32" s="10"/>
    </row>
    <row r="33" spans="2:158">
      <c r="B33" s="1040" t="s">
        <v>84</v>
      </c>
      <c r="C33" s="953" t="s">
        <v>661</v>
      </c>
      <c r="D33" s="953" t="s">
        <v>3343</v>
      </c>
      <c r="M33" s="10">
        <v>5</v>
      </c>
      <c r="N33">
        <v>5</v>
      </c>
      <c r="X33" s="10">
        <v>5</v>
      </c>
      <c r="AD33">
        <v>5</v>
      </c>
      <c r="AE33" s="10"/>
      <c r="AJ33" s="10">
        <v>5</v>
      </c>
      <c r="AS33" s="10"/>
      <c r="AT33" s="10"/>
      <c r="AU33" s="10"/>
      <c r="AV33" s="10"/>
      <c r="AW33" s="10"/>
      <c r="AX33" s="10"/>
      <c r="AY33" s="10"/>
      <c r="AZ33" s="10"/>
      <c r="BC33" s="10"/>
      <c r="BD33" s="10">
        <v>4</v>
      </c>
      <c r="BE33" s="10"/>
      <c r="BG33" s="10"/>
      <c r="BH33" s="10"/>
      <c r="BI33" s="10"/>
      <c r="BJ33" s="10"/>
      <c r="BK33" s="10"/>
      <c r="BL33" s="10">
        <v>2</v>
      </c>
      <c r="BM33" s="10"/>
      <c r="BN33" s="10">
        <v>2</v>
      </c>
      <c r="BO33" s="10">
        <v>2</v>
      </c>
      <c r="BP33" s="10"/>
      <c r="BQ33" s="10"/>
      <c r="BR33" s="10"/>
      <c r="BS33" s="10"/>
      <c r="BT33" s="10"/>
      <c r="BU33" s="10"/>
      <c r="BV33" s="10"/>
      <c r="BW33" s="10"/>
      <c r="BX33" s="10"/>
      <c r="BZ33" s="10"/>
      <c r="CA33" s="10"/>
      <c r="CB33" s="10"/>
      <c r="CC33" s="10"/>
      <c r="CD33" s="10"/>
      <c r="DI33" s="10"/>
      <c r="DJ33" s="10"/>
      <c r="DK33" s="10"/>
      <c r="DL33" s="10"/>
      <c r="DM33" s="10"/>
      <c r="DN33" s="10"/>
      <c r="DO33" s="10"/>
      <c r="DP33" s="10"/>
      <c r="DQ33" s="10"/>
      <c r="DR33" s="10"/>
      <c r="DS33" s="10"/>
      <c r="DT33" s="10"/>
      <c r="DU33" s="10"/>
      <c r="DV33" s="10"/>
      <c r="DW33" s="10"/>
      <c r="DX33" s="10"/>
      <c r="EB33" s="10"/>
      <c r="EG33" s="10"/>
      <c r="EH33" s="10"/>
      <c r="EI33" s="10"/>
      <c r="EJ33" s="10"/>
      <c r="EK33" s="10"/>
      <c r="EL33" s="10"/>
    </row>
    <row r="34" spans="2:158">
      <c r="B34" s="1040" t="s">
        <v>85</v>
      </c>
      <c r="C34" s="99" t="s">
        <v>660</v>
      </c>
      <c r="D34" s="99" t="s">
        <v>2846</v>
      </c>
      <c r="AE34" s="10"/>
      <c r="AS34" s="10"/>
      <c r="AT34" s="10"/>
      <c r="AU34" s="10"/>
      <c r="AV34" s="10"/>
      <c r="AW34" s="10"/>
      <c r="AX34" s="10"/>
      <c r="AY34" s="10"/>
      <c r="AZ34" s="10"/>
      <c r="BC34" s="10"/>
      <c r="BE34" s="10"/>
      <c r="BG34" s="10"/>
      <c r="BH34" s="10"/>
      <c r="BI34" s="10"/>
      <c r="BJ34" s="10"/>
      <c r="BK34" s="10"/>
      <c r="BL34" s="10"/>
      <c r="BM34" s="10"/>
      <c r="BN34" s="10"/>
      <c r="BO34" s="10"/>
      <c r="BP34" s="10"/>
      <c r="BQ34" s="10"/>
      <c r="BR34" s="10"/>
      <c r="BS34" s="10"/>
      <c r="BT34" s="10"/>
      <c r="BU34" s="10"/>
      <c r="BV34" s="10"/>
      <c r="BW34" s="10"/>
      <c r="BX34" s="10"/>
      <c r="BZ34" s="10"/>
      <c r="CA34" s="10"/>
      <c r="CB34" s="10"/>
      <c r="CC34" s="10"/>
      <c r="CD34" s="10"/>
      <c r="DI34" s="10"/>
      <c r="DJ34" s="10"/>
      <c r="DK34" s="10"/>
      <c r="DL34" s="10"/>
      <c r="DM34" s="10"/>
      <c r="DN34" s="10"/>
      <c r="DO34" s="10"/>
      <c r="DP34" s="10"/>
      <c r="DQ34" s="10"/>
      <c r="DR34" s="10"/>
      <c r="DS34" s="10"/>
      <c r="DT34" s="10"/>
      <c r="DU34" s="10"/>
      <c r="DV34" s="10"/>
      <c r="DW34" s="10"/>
      <c r="DX34" s="10"/>
      <c r="EB34" s="10"/>
      <c r="EG34" s="10"/>
      <c r="EH34" s="10"/>
      <c r="EI34" s="10">
        <v>5</v>
      </c>
      <c r="EJ34" s="10"/>
      <c r="EK34" s="10"/>
      <c r="EL34" s="10"/>
    </row>
    <row r="35" spans="2:158">
      <c r="B35" s="1040"/>
      <c r="C35" s="99"/>
      <c r="D35" s="99"/>
      <c r="AE35" s="10"/>
      <c r="AS35" s="10"/>
      <c r="AT35" s="10"/>
      <c r="AU35" s="10"/>
      <c r="AV35" s="10"/>
      <c r="AW35" s="10"/>
      <c r="AX35" s="10"/>
      <c r="AY35" s="10"/>
      <c r="AZ35" s="10"/>
      <c r="BC35" s="10"/>
      <c r="BE35" s="10"/>
      <c r="BG35" s="10"/>
      <c r="BH35" s="10"/>
      <c r="BI35" s="10"/>
      <c r="BJ35" s="10"/>
      <c r="BK35" s="10"/>
      <c r="BL35" s="10"/>
      <c r="BM35" s="10"/>
      <c r="BN35" s="10"/>
      <c r="BO35" s="10"/>
      <c r="BP35" s="10"/>
      <c r="BQ35" s="10"/>
      <c r="BR35" s="10"/>
      <c r="BS35" s="10"/>
      <c r="BT35" s="10"/>
      <c r="BU35" s="10"/>
      <c r="BV35" s="10"/>
      <c r="BW35" s="10"/>
      <c r="BX35" s="10"/>
      <c r="BZ35" s="10"/>
      <c r="CA35" s="10"/>
      <c r="CB35" s="10"/>
      <c r="CC35" s="10"/>
      <c r="CD35" s="10"/>
      <c r="DI35" s="10"/>
      <c r="DJ35" s="10"/>
      <c r="DK35" s="10"/>
      <c r="DL35" s="10"/>
      <c r="DM35" s="10"/>
      <c r="DN35" s="10"/>
      <c r="DO35" s="10"/>
      <c r="DP35" s="10"/>
      <c r="DQ35" s="10"/>
      <c r="DR35" s="10"/>
      <c r="DS35" s="10"/>
      <c r="DT35" s="10"/>
      <c r="DU35" s="10"/>
      <c r="DV35" s="10"/>
      <c r="DW35" s="10"/>
      <c r="DX35" s="10"/>
      <c r="EB35" s="10"/>
      <c r="EG35" s="10"/>
      <c r="EH35" s="10"/>
      <c r="EI35" s="10"/>
      <c r="EJ35" s="10"/>
      <c r="EK35" s="10"/>
      <c r="EL35" s="10"/>
    </row>
    <row r="36" spans="2:158">
      <c r="B36" s="1040"/>
      <c r="C36" s="99"/>
      <c r="D36" s="99"/>
      <c r="AE36" s="10"/>
      <c r="AS36" s="10"/>
      <c r="AT36" s="10"/>
      <c r="AU36" s="10"/>
      <c r="AV36" s="10"/>
      <c r="AW36" s="10"/>
      <c r="AX36" s="10"/>
      <c r="AY36" s="10"/>
      <c r="AZ36" s="10"/>
      <c r="BC36" s="10"/>
      <c r="BE36" s="10"/>
      <c r="BG36" s="10"/>
      <c r="BH36" s="10"/>
      <c r="BI36" s="10"/>
      <c r="BJ36" s="10"/>
      <c r="BK36" s="10"/>
      <c r="BL36" s="10"/>
      <c r="BM36" s="10"/>
      <c r="BN36" s="10"/>
      <c r="BO36" s="10"/>
      <c r="BP36" s="10"/>
      <c r="BQ36" s="10"/>
      <c r="BR36" s="10"/>
      <c r="BS36" s="10"/>
      <c r="BT36" s="10"/>
      <c r="BU36" s="10"/>
      <c r="BV36" s="10"/>
      <c r="BW36" s="10"/>
      <c r="BX36" s="10"/>
      <c r="BZ36" s="10"/>
      <c r="CA36" s="10"/>
      <c r="CB36" s="10"/>
      <c r="CC36" s="10"/>
      <c r="CD36" s="10"/>
      <c r="DI36" s="10"/>
      <c r="DJ36" s="10"/>
      <c r="DK36" s="10"/>
      <c r="DL36" s="10"/>
      <c r="DM36" s="10"/>
      <c r="DN36" s="10"/>
      <c r="DO36" s="10"/>
      <c r="DP36" s="10"/>
      <c r="DQ36" s="10"/>
      <c r="DR36" s="10"/>
      <c r="DS36" s="10"/>
      <c r="DT36" s="10"/>
      <c r="DU36" s="10"/>
      <c r="DV36" s="10"/>
      <c r="DW36" s="10"/>
      <c r="DX36" s="10"/>
      <c r="EB36" s="10"/>
      <c r="EG36" s="10"/>
      <c r="EH36" s="10"/>
      <c r="EI36" s="10"/>
      <c r="EJ36" s="10"/>
      <c r="EK36" s="10"/>
      <c r="EL36" s="10"/>
    </row>
    <row r="37" spans="2:158">
      <c r="B37" s="1040" t="s">
        <v>87</v>
      </c>
      <c r="C37" s="99" t="s">
        <v>672</v>
      </c>
      <c r="D37" s="953" t="s">
        <v>2972</v>
      </c>
      <c r="AE37" s="10"/>
      <c r="AS37" s="10"/>
      <c r="AT37" s="10"/>
      <c r="AU37" s="10"/>
      <c r="AV37" s="10"/>
      <c r="AW37" s="10"/>
      <c r="AX37" s="10"/>
      <c r="AY37" s="10"/>
      <c r="AZ37" s="10"/>
      <c r="BC37" s="10"/>
      <c r="BE37" s="10"/>
      <c r="BG37" s="10"/>
      <c r="BH37" s="10"/>
      <c r="BI37" s="10"/>
      <c r="BJ37" s="10"/>
      <c r="BK37" s="10"/>
      <c r="BL37" s="10"/>
      <c r="BM37" s="10"/>
      <c r="BN37" s="10"/>
      <c r="BO37" s="10"/>
      <c r="BP37" s="10"/>
      <c r="BQ37" s="10"/>
      <c r="BR37" s="10"/>
      <c r="BS37" s="10"/>
      <c r="BT37" s="10"/>
      <c r="BU37" s="10"/>
      <c r="BV37" s="10"/>
      <c r="BW37" s="10"/>
      <c r="BX37" s="10"/>
      <c r="BZ37" s="10"/>
      <c r="CA37" s="10"/>
      <c r="CB37" s="10"/>
      <c r="CC37" s="10"/>
      <c r="CD37" s="10"/>
      <c r="DI37" s="10"/>
      <c r="DJ37" s="10"/>
      <c r="DK37" s="10"/>
      <c r="DL37" s="10"/>
      <c r="DM37" s="10"/>
      <c r="DN37" s="10"/>
      <c r="DO37" s="10"/>
      <c r="DP37" s="10"/>
      <c r="DQ37" s="10"/>
      <c r="DR37" s="10"/>
      <c r="DS37" s="10"/>
      <c r="DT37" s="10"/>
      <c r="DU37" s="10"/>
      <c r="DV37" s="10"/>
      <c r="DW37" s="10"/>
      <c r="DX37" s="10"/>
      <c r="EB37" s="10"/>
      <c r="EE37" s="50">
        <v>1</v>
      </c>
      <c r="EG37" s="10">
        <v>1</v>
      </c>
      <c r="EH37" s="10"/>
      <c r="EI37" s="10">
        <v>1</v>
      </c>
      <c r="EJ37" s="10"/>
      <c r="EK37" s="10"/>
      <c r="EL37" s="10"/>
    </row>
    <row r="38" spans="2:158">
      <c r="B38" s="1040" t="s">
        <v>88</v>
      </c>
      <c r="C38" s="953" t="s">
        <v>706</v>
      </c>
      <c r="D38" s="953" t="s">
        <v>3339</v>
      </c>
      <c r="J38" s="10">
        <v>15</v>
      </c>
      <c r="M38" s="10">
        <v>6</v>
      </c>
      <c r="P38" s="10">
        <v>1</v>
      </c>
      <c r="AA38" s="10">
        <v>12</v>
      </c>
      <c r="AD38">
        <v>20</v>
      </c>
      <c r="AE38" s="10"/>
      <c r="AG38" s="10">
        <v>10</v>
      </c>
      <c r="AH38" s="10">
        <v>25</v>
      </c>
      <c r="AS38" s="10"/>
      <c r="AT38" s="10"/>
      <c r="AU38" s="10"/>
      <c r="AV38" s="10"/>
      <c r="AW38" s="10"/>
      <c r="AX38" s="10"/>
      <c r="AY38" s="10"/>
      <c r="AZ38" s="10"/>
      <c r="BC38" s="10"/>
      <c r="BE38" s="10"/>
      <c r="BG38" s="10"/>
      <c r="BH38" s="10"/>
      <c r="BI38" s="10"/>
      <c r="BJ38" s="10"/>
      <c r="BK38" s="10"/>
      <c r="BL38" s="10"/>
      <c r="BM38" s="10"/>
      <c r="BN38" s="10"/>
      <c r="BO38" s="10"/>
      <c r="BP38" s="10"/>
      <c r="BQ38" s="10"/>
      <c r="BR38" s="10"/>
      <c r="BS38" s="10"/>
      <c r="BT38" s="10"/>
      <c r="BU38" s="10"/>
      <c r="BV38" s="10"/>
      <c r="BW38" s="10"/>
      <c r="BX38" s="10"/>
      <c r="BZ38" s="10"/>
      <c r="CA38" s="10"/>
      <c r="CB38" s="10"/>
      <c r="CC38" s="10"/>
      <c r="CD38" s="10"/>
      <c r="CU38" s="10">
        <v>5</v>
      </c>
      <c r="CY38" s="10">
        <v>6</v>
      </c>
      <c r="DH38" s="10">
        <v>5</v>
      </c>
      <c r="DI38" s="10"/>
      <c r="DJ38" s="10"/>
      <c r="DK38" s="10"/>
      <c r="DL38" s="10"/>
      <c r="DM38" s="10"/>
      <c r="DN38" s="10"/>
      <c r="DO38" s="10"/>
      <c r="DP38" s="10"/>
      <c r="DQ38" s="10"/>
      <c r="DR38" s="10"/>
      <c r="DS38" s="10"/>
      <c r="DT38" s="10"/>
      <c r="DU38" s="10"/>
      <c r="DV38" s="10"/>
      <c r="DW38" s="10"/>
      <c r="DX38" s="10"/>
      <c r="EB38" s="10"/>
      <c r="EG38" s="10"/>
      <c r="EH38" s="10"/>
      <c r="EI38" s="10"/>
      <c r="EJ38" s="10"/>
      <c r="EK38" s="10"/>
      <c r="EL38" s="10"/>
      <c r="EM38" s="10">
        <v>10</v>
      </c>
    </row>
    <row r="39" spans="2:158">
      <c r="B39" s="1040"/>
      <c r="C39" s="99"/>
      <c r="D39" s="953"/>
      <c r="AE39" s="10"/>
      <c r="AS39" s="10"/>
      <c r="AT39" s="10"/>
      <c r="AU39" s="10"/>
      <c r="AV39" s="10"/>
      <c r="AW39" s="10"/>
      <c r="AX39" s="10"/>
      <c r="AY39" s="10"/>
      <c r="AZ39" s="10"/>
      <c r="BC39" s="10"/>
      <c r="BE39" s="10"/>
      <c r="BG39" s="10"/>
      <c r="BH39" s="10"/>
      <c r="BI39" s="10"/>
      <c r="BJ39" s="10"/>
      <c r="BK39" s="10"/>
      <c r="BL39" s="10"/>
      <c r="BM39" s="10"/>
      <c r="BN39" s="10"/>
      <c r="BO39" s="10"/>
      <c r="BP39" s="10"/>
      <c r="BQ39" s="10"/>
      <c r="BR39" s="10"/>
      <c r="BS39" s="10"/>
      <c r="BT39" s="10"/>
      <c r="BU39" s="10"/>
      <c r="BV39" s="10"/>
      <c r="BW39" s="10"/>
      <c r="BX39" s="10"/>
      <c r="BZ39" s="10"/>
      <c r="CA39" s="10"/>
      <c r="CB39" s="10"/>
      <c r="CC39" s="10"/>
      <c r="CD39" s="10"/>
      <c r="DI39" s="10"/>
      <c r="DJ39" s="10"/>
      <c r="DK39" s="10"/>
      <c r="DL39" s="10"/>
      <c r="DM39" s="10"/>
      <c r="DN39" s="10"/>
      <c r="DO39" s="10"/>
      <c r="DP39" s="10"/>
      <c r="DQ39" s="10"/>
      <c r="DR39" s="10"/>
      <c r="DS39" s="10"/>
      <c r="DT39" s="10"/>
      <c r="DU39" s="10"/>
      <c r="DV39" s="10"/>
      <c r="DW39" s="10"/>
      <c r="DX39" s="10"/>
      <c r="EB39" s="10"/>
      <c r="EG39" s="10"/>
      <c r="EH39" s="10"/>
      <c r="EI39" s="10"/>
      <c r="EJ39" s="10"/>
      <c r="EK39" s="10"/>
      <c r="EL39" s="10"/>
    </row>
    <row r="40" spans="2:158">
      <c r="B40" s="1040"/>
      <c r="C40" s="99"/>
      <c r="D40" s="953"/>
      <c r="AE40" s="10"/>
      <c r="AS40" s="10"/>
      <c r="AT40" s="10"/>
      <c r="AU40" s="10"/>
      <c r="AV40" s="10"/>
      <c r="AW40" s="10"/>
      <c r="AX40" s="10"/>
      <c r="AY40" s="10"/>
      <c r="AZ40" s="10"/>
      <c r="BC40" s="10"/>
      <c r="BE40" s="10"/>
      <c r="BG40" s="10"/>
      <c r="BH40" s="10"/>
      <c r="BI40" s="10"/>
      <c r="BJ40" s="10"/>
      <c r="BK40" s="10"/>
      <c r="BL40" s="10"/>
      <c r="BM40" s="10"/>
      <c r="BN40" s="10"/>
      <c r="BO40" s="10"/>
      <c r="BP40" s="10"/>
      <c r="BQ40" s="10"/>
      <c r="BR40" s="10"/>
      <c r="BS40" s="10"/>
      <c r="BT40" s="10"/>
      <c r="BU40" s="10"/>
      <c r="BV40" s="10"/>
      <c r="BW40" s="10"/>
      <c r="BX40" s="10"/>
      <c r="BZ40" s="10"/>
      <c r="CA40" s="10"/>
      <c r="CB40" s="10"/>
      <c r="CC40" s="10"/>
      <c r="CD40" s="10"/>
      <c r="DI40" s="10"/>
      <c r="DJ40" s="10"/>
      <c r="DK40" s="10"/>
      <c r="DL40" s="10"/>
      <c r="DM40" s="10"/>
      <c r="DN40" s="10"/>
      <c r="DO40" s="10"/>
      <c r="DP40" s="10"/>
      <c r="DQ40" s="10"/>
      <c r="DR40" s="10"/>
      <c r="DS40" s="10"/>
      <c r="DT40" s="10"/>
      <c r="DU40" s="10"/>
      <c r="DV40" s="10"/>
      <c r="DW40" s="10"/>
      <c r="DX40" s="10"/>
      <c r="EB40" s="10"/>
      <c r="EG40" s="10"/>
      <c r="EH40" s="10"/>
      <c r="EI40" s="10"/>
      <c r="EJ40" s="10"/>
      <c r="EK40" s="10"/>
      <c r="EL40" s="10"/>
    </row>
    <row r="41" spans="2:158">
      <c r="B41" s="1040" t="s">
        <v>93</v>
      </c>
      <c r="C41" s="953" t="s">
        <v>706</v>
      </c>
      <c r="D41" s="99" t="s">
        <v>3345</v>
      </c>
      <c r="AE41" s="10"/>
      <c r="AS41" s="10"/>
      <c r="AT41" s="10"/>
      <c r="AU41" s="10"/>
      <c r="AV41" s="10"/>
      <c r="AW41" s="10"/>
      <c r="AX41" s="10"/>
      <c r="AY41" s="10"/>
      <c r="AZ41" s="10"/>
      <c r="BC41" s="10"/>
      <c r="BE41" s="10"/>
      <c r="BG41" s="10"/>
      <c r="BH41" s="10"/>
      <c r="BI41" s="10"/>
      <c r="BJ41" s="10"/>
      <c r="BK41" s="10"/>
      <c r="BL41" s="10"/>
      <c r="BM41" s="10"/>
      <c r="BN41" s="10"/>
      <c r="BO41" s="10"/>
      <c r="BP41" s="10"/>
      <c r="BQ41" s="10"/>
      <c r="BR41" s="10"/>
      <c r="BS41" s="10"/>
      <c r="BT41" s="10"/>
      <c r="BU41" s="10"/>
      <c r="BV41" s="10"/>
      <c r="BW41" s="10"/>
      <c r="BX41" s="10"/>
      <c r="BZ41" s="10"/>
      <c r="CA41" s="10"/>
      <c r="CB41" s="10"/>
      <c r="CC41" s="10"/>
      <c r="CD41" s="10"/>
      <c r="DI41" s="10"/>
      <c r="DJ41" s="10"/>
      <c r="DK41" s="10"/>
      <c r="DL41" s="10"/>
      <c r="DM41" s="10"/>
      <c r="DN41" s="10"/>
      <c r="DO41" s="10"/>
      <c r="DP41" s="10"/>
      <c r="DQ41" s="10"/>
      <c r="DR41" s="10"/>
      <c r="DS41" s="10"/>
      <c r="DT41" s="10"/>
      <c r="DU41" s="10"/>
      <c r="DV41" s="10"/>
      <c r="DW41" s="10"/>
      <c r="DX41" s="10"/>
      <c r="EB41" s="10"/>
      <c r="EE41" s="50">
        <v>2</v>
      </c>
      <c r="EF41" s="50">
        <v>2</v>
      </c>
      <c r="EG41" s="10"/>
      <c r="EH41" s="10"/>
      <c r="EI41" s="10"/>
      <c r="EJ41" s="10"/>
      <c r="EK41" s="10"/>
      <c r="EL41" s="10"/>
    </row>
    <row r="42" spans="2:158">
      <c r="B42" s="1040" t="s">
        <v>94</v>
      </c>
      <c r="C42" s="99" t="s">
        <v>706</v>
      </c>
      <c r="D42" s="99" t="s">
        <v>3340</v>
      </c>
      <c r="AE42" s="10"/>
      <c r="AS42" s="10"/>
      <c r="AT42" s="10"/>
      <c r="AU42" s="10"/>
      <c r="AV42" s="10"/>
      <c r="AW42" s="10"/>
      <c r="AX42" s="10"/>
      <c r="AY42" s="10"/>
      <c r="AZ42" s="10"/>
      <c r="BC42" s="10"/>
      <c r="BE42" s="10"/>
      <c r="BG42" s="10"/>
      <c r="BH42" s="10"/>
      <c r="BI42" s="10"/>
      <c r="BJ42" s="10"/>
      <c r="BK42" s="10"/>
      <c r="BL42" s="10"/>
      <c r="BM42" s="10"/>
      <c r="BN42" s="10"/>
      <c r="BO42" s="10"/>
      <c r="BP42" s="10"/>
      <c r="BQ42" s="10"/>
      <c r="BR42" s="10"/>
      <c r="BS42" s="10"/>
      <c r="BT42" s="10"/>
      <c r="BU42" s="10"/>
      <c r="BV42" s="10"/>
      <c r="BW42" s="10"/>
      <c r="BX42" s="10"/>
      <c r="BZ42" s="10"/>
      <c r="CA42" s="10"/>
      <c r="CB42" s="10"/>
      <c r="CC42" s="10"/>
      <c r="CD42" s="10"/>
      <c r="CO42" s="10">
        <v>100</v>
      </c>
      <c r="CP42" s="10">
        <v>250</v>
      </c>
      <c r="DI42" s="10"/>
      <c r="DJ42" s="10"/>
      <c r="DK42" s="10"/>
      <c r="DL42" s="10"/>
      <c r="DM42" s="10"/>
      <c r="DN42" s="10"/>
      <c r="DO42" s="10"/>
      <c r="DP42" s="10"/>
      <c r="DQ42" s="10"/>
      <c r="DR42" s="10"/>
      <c r="DS42" s="10"/>
      <c r="DT42" s="10"/>
      <c r="DU42" s="10"/>
      <c r="DV42" s="10"/>
      <c r="DW42" s="10"/>
      <c r="DX42" s="10"/>
      <c r="EB42" s="10"/>
      <c r="EG42" s="10"/>
      <c r="EH42" s="10"/>
      <c r="EI42" s="10"/>
      <c r="EJ42" s="10"/>
      <c r="EK42" s="10"/>
      <c r="EL42" s="10"/>
    </row>
    <row r="43" spans="2:158">
      <c r="B43" s="1040"/>
      <c r="C43" s="99"/>
      <c r="D43" s="99"/>
      <c r="AE43" s="10"/>
      <c r="AS43" s="10"/>
      <c r="AT43" s="10"/>
      <c r="AU43" s="10"/>
      <c r="AV43" s="10"/>
      <c r="AW43" s="10"/>
      <c r="AX43" s="10"/>
      <c r="AY43" s="10"/>
      <c r="AZ43" s="10"/>
      <c r="BC43" s="10"/>
      <c r="BE43" s="10"/>
      <c r="BG43" s="10"/>
      <c r="BH43" s="10"/>
      <c r="BI43" s="10"/>
      <c r="BJ43" s="10"/>
      <c r="BK43" s="10"/>
      <c r="BL43" s="10"/>
      <c r="BM43" s="10"/>
      <c r="BN43" s="10"/>
      <c r="BO43" s="10"/>
      <c r="BP43" s="10"/>
      <c r="BQ43" s="10"/>
      <c r="BR43" s="10"/>
      <c r="BS43" s="10"/>
      <c r="BT43" s="10"/>
      <c r="BU43" s="10"/>
      <c r="BV43" s="10"/>
      <c r="BW43" s="10"/>
      <c r="BX43" s="10"/>
      <c r="BZ43" s="10"/>
      <c r="CA43" s="10"/>
      <c r="CB43" s="10"/>
      <c r="CC43" s="10"/>
      <c r="CD43" s="10"/>
      <c r="DI43" s="10"/>
      <c r="DJ43" s="10"/>
      <c r="DK43" s="10"/>
      <c r="DL43" s="10"/>
      <c r="DM43" s="10"/>
      <c r="DN43" s="10"/>
      <c r="DO43" s="10"/>
      <c r="DP43" s="10"/>
      <c r="DQ43" s="10"/>
      <c r="DR43" s="10"/>
      <c r="DS43" s="10"/>
      <c r="DT43" s="10"/>
      <c r="DU43" s="10"/>
      <c r="DV43" s="10"/>
      <c r="DW43" s="10"/>
      <c r="DX43" s="10"/>
      <c r="EB43" s="10"/>
      <c r="EG43" s="10"/>
      <c r="EH43" s="10"/>
      <c r="EI43" s="10"/>
      <c r="EJ43" s="10"/>
      <c r="EK43" s="10"/>
      <c r="EL43" s="10"/>
    </row>
    <row r="44" spans="2:158">
      <c r="B44" s="99" t="s">
        <v>98</v>
      </c>
      <c r="C44" s="99" t="s">
        <v>838</v>
      </c>
      <c r="D44" s="99" t="s">
        <v>3348</v>
      </c>
      <c r="AE44" s="10"/>
      <c r="AS44" s="10"/>
      <c r="AT44" s="10"/>
      <c r="AU44" s="10"/>
      <c r="AV44" s="10"/>
      <c r="AW44" s="10"/>
      <c r="AX44" s="10"/>
      <c r="AY44" s="10"/>
      <c r="AZ44" s="10"/>
      <c r="BC44" s="10"/>
      <c r="BE44" s="10"/>
      <c r="BG44" s="10"/>
      <c r="BH44" s="10"/>
      <c r="BI44" s="10"/>
      <c r="BJ44" s="10"/>
      <c r="BK44" s="10"/>
      <c r="BL44" s="10"/>
      <c r="BM44" s="10"/>
      <c r="BN44" s="10"/>
      <c r="BO44" s="10"/>
      <c r="BP44" s="10"/>
      <c r="BQ44" s="10"/>
      <c r="BR44" s="10"/>
      <c r="BS44" s="10"/>
      <c r="BT44" s="10"/>
      <c r="BU44" s="10"/>
      <c r="BV44" s="10"/>
      <c r="BW44" s="10"/>
      <c r="BX44" s="10"/>
      <c r="BZ44" s="10"/>
      <c r="CA44" s="10"/>
      <c r="CB44" s="10"/>
      <c r="CC44" s="10"/>
      <c r="CD44" s="10"/>
      <c r="DI44" s="10"/>
      <c r="DJ44" s="10"/>
      <c r="DK44" s="10"/>
      <c r="DL44" s="10"/>
      <c r="DM44" s="10"/>
      <c r="DN44" s="10"/>
      <c r="DO44" s="10"/>
      <c r="DP44" s="10"/>
      <c r="DQ44" s="10"/>
      <c r="DR44" s="10"/>
      <c r="DS44" s="10"/>
      <c r="DT44" s="10"/>
      <c r="DU44" s="10"/>
      <c r="DV44" s="10"/>
      <c r="DW44" s="10"/>
      <c r="DX44" s="10"/>
      <c r="EB44" s="10"/>
      <c r="EG44" s="10"/>
      <c r="EH44" s="10"/>
      <c r="EI44" s="10"/>
      <c r="EJ44" s="10"/>
      <c r="EK44" s="10"/>
      <c r="EL44" s="10"/>
    </row>
    <row r="45" spans="2:158">
      <c r="B45" s="1040" t="s">
        <v>101</v>
      </c>
      <c r="C45" s="99" t="s">
        <v>888</v>
      </c>
      <c r="D45" s="99" t="s">
        <v>2846</v>
      </c>
      <c r="AE45" s="10"/>
      <c r="AS45" s="10"/>
      <c r="AT45" s="10"/>
      <c r="AU45" s="10"/>
      <c r="AV45" s="10"/>
      <c r="AW45" s="10"/>
      <c r="AX45" s="10"/>
      <c r="AY45" s="10"/>
      <c r="AZ45" s="10"/>
      <c r="BC45" s="10"/>
      <c r="BE45" s="10"/>
      <c r="BG45" s="10"/>
      <c r="BH45" s="10"/>
      <c r="BI45" s="10"/>
      <c r="BJ45" s="10"/>
      <c r="BK45" s="10"/>
      <c r="BL45" s="10"/>
      <c r="BM45" s="10"/>
      <c r="BN45" s="10"/>
      <c r="BO45" s="10"/>
      <c r="BP45" s="10"/>
      <c r="BQ45" s="10"/>
      <c r="BR45" s="10"/>
      <c r="BS45" s="10"/>
      <c r="BT45" s="10"/>
      <c r="BU45" s="10"/>
      <c r="BV45" s="10"/>
      <c r="BW45" s="10"/>
      <c r="BX45" s="10"/>
      <c r="BZ45" s="10"/>
      <c r="CA45" s="10"/>
      <c r="CB45" s="10"/>
      <c r="CC45" s="10"/>
      <c r="CD45" s="10"/>
      <c r="DI45" s="10"/>
      <c r="DJ45" s="10"/>
      <c r="DK45" s="10"/>
      <c r="DL45" s="10"/>
      <c r="DM45" s="10"/>
      <c r="DN45" s="10"/>
      <c r="DO45" s="10"/>
      <c r="DP45" s="10"/>
      <c r="DQ45" s="10"/>
      <c r="DR45" s="10"/>
      <c r="DS45" s="10"/>
      <c r="DT45" s="10"/>
      <c r="DU45" s="10"/>
      <c r="DV45" s="10"/>
      <c r="DW45" s="10"/>
      <c r="DX45" s="10"/>
      <c r="EB45" s="10"/>
      <c r="EG45" s="10"/>
      <c r="EH45" s="10"/>
      <c r="EI45" s="10"/>
      <c r="EJ45" s="10"/>
      <c r="EK45" s="10"/>
      <c r="EL45" s="10"/>
      <c r="FB45" s="10">
        <v>100</v>
      </c>
    </row>
    <row r="46" spans="2:158">
      <c r="B46" s="99" t="s">
        <v>103</v>
      </c>
      <c r="C46" s="99" t="s">
        <v>888</v>
      </c>
      <c r="D46" s="99" t="s">
        <v>3321</v>
      </c>
      <c r="AE46" s="10"/>
      <c r="AS46" s="10"/>
      <c r="AT46" s="10"/>
      <c r="AU46" s="10"/>
      <c r="AV46" s="10"/>
      <c r="AW46" s="10"/>
      <c r="AX46" s="10"/>
      <c r="AY46" s="10"/>
      <c r="AZ46" s="10"/>
      <c r="BC46" s="10"/>
      <c r="BE46" s="10"/>
      <c r="BG46" s="10"/>
      <c r="BH46" s="10"/>
      <c r="BI46" s="10"/>
      <c r="BJ46" s="10"/>
      <c r="BK46" s="10"/>
      <c r="BL46" s="10"/>
      <c r="BM46" s="10"/>
      <c r="BN46" s="10"/>
      <c r="BO46" s="10"/>
      <c r="BP46" s="10"/>
      <c r="BQ46" s="10"/>
      <c r="BR46" s="10"/>
      <c r="BS46" s="10"/>
      <c r="BT46" s="10"/>
      <c r="BU46" s="10"/>
      <c r="BV46" s="10"/>
      <c r="BW46" s="10"/>
      <c r="BX46" s="10"/>
      <c r="BZ46" s="10"/>
      <c r="CA46" s="10"/>
      <c r="CB46" s="10"/>
      <c r="CC46" s="10"/>
      <c r="CD46" s="10"/>
      <c r="CO46" s="10">
        <v>4000</v>
      </c>
      <c r="DI46" s="10"/>
      <c r="DJ46" s="10"/>
      <c r="DK46" s="10"/>
      <c r="DL46" s="10"/>
      <c r="DM46" s="10"/>
      <c r="DN46" s="10"/>
      <c r="DO46" s="10"/>
      <c r="DP46" s="10"/>
      <c r="DQ46" s="10"/>
      <c r="DR46" s="10"/>
      <c r="DS46" s="10"/>
      <c r="DT46" s="10"/>
      <c r="DU46" s="10"/>
      <c r="DV46" s="10"/>
      <c r="DW46" s="10"/>
      <c r="DX46" s="10"/>
      <c r="EB46" s="10"/>
      <c r="EG46" s="10"/>
      <c r="EH46" s="10"/>
      <c r="EI46" s="10"/>
      <c r="EJ46" s="10"/>
      <c r="EK46" s="10"/>
      <c r="EL46" s="10"/>
    </row>
    <row r="47" spans="2:158">
      <c r="B47" s="1135" t="s">
        <v>107</v>
      </c>
      <c r="C47" s="99" t="s">
        <v>933</v>
      </c>
      <c r="D47" s="99" t="s">
        <v>3351</v>
      </c>
      <c r="J47" s="10">
        <v>50</v>
      </c>
      <c r="K47" s="10">
        <v>50</v>
      </c>
      <c r="AD47">
        <v>20</v>
      </c>
      <c r="AE47" s="10"/>
      <c r="AS47" s="10"/>
      <c r="AT47" s="10"/>
      <c r="AU47" s="10"/>
      <c r="AV47" s="10"/>
      <c r="AW47" s="10"/>
      <c r="AX47" s="10"/>
      <c r="AY47" s="10"/>
      <c r="AZ47" s="10"/>
      <c r="BC47" s="10"/>
      <c r="BE47" s="10"/>
      <c r="BG47" s="10"/>
      <c r="BH47" s="10"/>
      <c r="BI47" s="10"/>
      <c r="BJ47" s="10"/>
      <c r="BK47" s="10"/>
      <c r="BL47" s="10"/>
      <c r="BM47" s="10"/>
      <c r="BN47" s="10"/>
      <c r="BO47" s="10"/>
      <c r="BP47" s="10"/>
      <c r="BQ47" s="10"/>
      <c r="BR47" s="10"/>
      <c r="BS47" s="10"/>
      <c r="BT47" s="10"/>
      <c r="BU47" s="10"/>
      <c r="BV47" s="10"/>
      <c r="BW47" s="10"/>
      <c r="BX47" s="10"/>
      <c r="BZ47" s="10"/>
      <c r="CA47" s="10"/>
      <c r="CB47" s="10"/>
      <c r="CC47" s="10"/>
      <c r="CD47" s="10"/>
      <c r="CV47" s="10">
        <v>100</v>
      </c>
      <c r="DC47" s="10">
        <v>100</v>
      </c>
      <c r="DI47" s="10"/>
      <c r="DJ47" s="10"/>
      <c r="DK47" s="10"/>
      <c r="DL47" s="10"/>
      <c r="DM47" s="10"/>
      <c r="DN47" s="10"/>
      <c r="DO47" s="10"/>
      <c r="DP47" s="10"/>
      <c r="DQ47" s="10"/>
      <c r="DR47" s="10"/>
      <c r="DS47" s="10"/>
      <c r="DT47" s="10"/>
      <c r="DU47" s="10"/>
      <c r="DV47" s="10"/>
      <c r="DW47" s="10"/>
      <c r="DX47" s="10"/>
      <c r="EB47" s="10"/>
      <c r="EG47" s="10">
        <v>2</v>
      </c>
      <c r="EH47" s="10"/>
      <c r="EI47" s="10">
        <v>2</v>
      </c>
      <c r="EJ47" s="10"/>
      <c r="EK47" s="10"/>
      <c r="EL47" s="10"/>
    </row>
    <row r="48" spans="2:158">
      <c r="B48" s="1135" t="s">
        <v>109</v>
      </c>
      <c r="C48" s="99" t="s">
        <v>988</v>
      </c>
      <c r="D48" s="99" t="s">
        <v>3352</v>
      </c>
      <c r="AE48" s="10"/>
      <c r="AS48" s="10"/>
      <c r="AT48" s="10"/>
      <c r="AU48" s="10"/>
      <c r="AV48" s="10"/>
      <c r="AW48" s="10"/>
      <c r="AX48" s="10"/>
      <c r="AY48" s="10"/>
      <c r="AZ48" s="10"/>
      <c r="BC48" s="10"/>
      <c r="BE48" s="10"/>
      <c r="BG48" s="10"/>
      <c r="BH48" s="10"/>
      <c r="BI48" s="10"/>
      <c r="BJ48" s="10"/>
      <c r="BK48" s="10"/>
      <c r="BL48" s="10"/>
      <c r="BM48" s="10"/>
      <c r="BN48" s="10"/>
      <c r="BO48" s="10"/>
      <c r="BP48" s="10"/>
      <c r="BQ48" s="10"/>
      <c r="BR48" s="10"/>
      <c r="BS48" s="10"/>
      <c r="BT48" s="10"/>
      <c r="BU48" s="10"/>
      <c r="BV48" s="10"/>
      <c r="BW48" s="10"/>
      <c r="BX48" s="10"/>
      <c r="BZ48" s="10"/>
      <c r="CA48" s="10"/>
      <c r="CB48" s="10"/>
      <c r="CC48" s="10"/>
      <c r="CD48" s="10"/>
      <c r="DI48" s="10"/>
      <c r="DJ48" s="10"/>
      <c r="DK48" s="10"/>
      <c r="DL48" s="10"/>
      <c r="DM48" s="10"/>
      <c r="DN48" s="10"/>
      <c r="DO48" s="10"/>
      <c r="DP48" s="10"/>
      <c r="DQ48" s="10"/>
      <c r="DR48" s="10"/>
      <c r="DS48" s="10"/>
      <c r="DT48" s="10"/>
      <c r="DU48" s="10"/>
      <c r="DV48" s="10"/>
      <c r="DW48" s="10"/>
      <c r="DX48" s="10"/>
      <c r="EB48" s="10"/>
      <c r="EG48" s="10">
        <v>2</v>
      </c>
      <c r="EH48" s="10"/>
      <c r="EI48" s="10">
        <v>2</v>
      </c>
      <c r="EJ48" s="10"/>
      <c r="EK48" s="10"/>
      <c r="EL48" s="10"/>
    </row>
    <row r="49" spans="1:161">
      <c r="B49" s="1135"/>
      <c r="C49" s="99"/>
      <c r="D49" s="99"/>
      <c r="AE49" s="10"/>
      <c r="AS49" s="10"/>
      <c r="AT49" s="10"/>
      <c r="AU49" s="10"/>
      <c r="AV49" s="10"/>
      <c r="AW49" s="10"/>
      <c r="AX49" s="10"/>
      <c r="AY49" s="10"/>
      <c r="AZ49" s="10"/>
      <c r="BC49" s="10"/>
      <c r="BE49" s="10"/>
      <c r="BG49" s="10"/>
      <c r="BH49" s="10"/>
      <c r="BI49" s="10"/>
      <c r="BJ49" s="10"/>
      <c r="BK49" s="10"/>
      <c r="BL49" s="10"/>
      <c r="BM49" s="10"/>
      <c r="BN49" s="10"/>
      <c r="BO49" s="10"/>
      <c r="BP49" s="10"/>
      <c r="BQ49" s="10"/>
      <c r="BR49" s="10"/>
      <c r="BS49" s="10"/>
      <c r="BT49" s="10"/>
      <c r="BU49" s="10"/>
      <c r="BV49" s="10"/>
      <c r="BW49" s="10"/>
      <c r="BX49" s="10"/>
      <c r="BZ49" s="10"/>
      <c r="CA49" s="10"/>
      <c r="CB49" s="10"/>
      <c r="CC49" s="10"/>
      <c r="CD49" s="10"/>
      <c r="DI49" s="10"/>
      <c r="DJ49" s="10"/>
      <c r="DK49" s="10"/>
      <c r="DL49" s="10"/>
      <c r="DM49" s="10"/>
      <c r="DN49" s="10"/>
      <c r="DO49" s="10"/>
      <c r="DP49" s="10"/>
      <c r="DQ49" s="10"/>
      <c r="DR49" s="10"/>
      <c r="DS49" s="10"/>
      <c r="DT49" s="10"/>
      <c r="DU49" s="10"/>
      <c r="DV49" s="10"/>
      <c r="DW49" s="10"/>
      <c r="DX49" s="10"/>
      <c r="EB49" s="10"/>
      <c r="EG49" s="10"/>
      <c r="EH49" s="10"/>
      <c r="EI49" s="10"/>
      <c r="EJ49" s="10"/>
      <c r="EK49" s="10"/>
      <c r="EL49" s="10"/>
    </row>
    <row r="50" spans="1:161">
      <c r="B50" s="1135"/>
      <c r="C50" s="99"/>
      <c r="D50" s="99"/>
      <c r="AE50" s="10"/>
      <c r="AS50" s="10"/>
      <c r="AT50" s="10"/>
      <c r="AU50" s="10"/>
      <c r="AV50" s="10"/>
      <c r="AW50" s="10"/>
      <c r="AX50" s="10"/>
      <c r="AY50" s="10"/>
      <c r="AZ50" s="10"/>
      <c r="BC50" s="10"/>
      <c r="BE50" s="10"/>
      <c r="BG50" s="10"/>
      <c r="BH50" s="10"/>
      <c r="BI50" s="10"/>
      <c r="BJ50" s="10"/>
      <c r="BK50" s="10"/>
      <c r="BL50" s="10"/>
      <c r="BM50" s="10"/>
      <c r="BN50" s="10"/>
      <c r="BO50" s="10"/>
      <c r="BP50" s="10"/>
      <c r="BQ50" s="10"/>
      <c r="BR50" s="10"/>
      <c r="BS50" s="10"/>
      <c r="BT50" s="10"/>
      <c r="BU50" s="10"/>
      <c r="BV50" s="10"/>
      <c r="BW50" s="10"/>
      <c r="BX50" s="10"/>
      <c r="BZ50" s="10"/>
      <c r="CA50" s="10"/>
      <c r="CB50" s="10"/>
      <c r="CC50" s="10"/>
      <c r="CD50" s="10"/>
      <c r="DI50" s="10"/>
      <c r="DJ50" s="10"/>
      <c r="DK50" s="10"/>
      <c r="DL50" s="10"/>
      <c r="DM50" s="10"/>
      <c r="DN50" s="10"/>
      <c r="DO50" s="10"/>
      <c r="DP50" s="10"/>
      <c r="DQ50" s="10"/>
      <c r="DR50" s="10"/>
      <c r="DS50" s="10"/>
      <c r="DT50" s="10"/>
      <c r="DU50" s="10"/>
      <c r="DV50" s="10"/>
      <c r="DW50" s="10"/>
      <c r="DX50" s="10"/>
      <c r="EB50" s="10"/>
      <c r="EG50" s="10"/>
      <c r="EH50" s="10"/>
      <c r="EI50" s="10"/>
      <c r="EJ50" s="10"/>
      <c r="EK50" s="10"/>
      <c r="EL50" s="10"/>
    </row>
    <row r="51" spans="1:161">
      <c r="B51" s="1135"/>
      <c r="C51" s="99"/>
      <c r="D51" s="99"/>
      <c r="AE51" s="10"/>
      <c r="AS51" s="10"/>
      <c r="AT51" s="10"/>
      <c r="AU51" s="10"/>
      <c r="AV51" s="10"/>
      <c r="AW51" s="10"/>
      <c r="AX51" s="10"/>
      <c r="AY51" s="10"/>
      <c r="AZ51" s="10"/>
      <c r="BC51" s="10"/>
      <c r="BE51" s="10"/>
      <c r="BG51" s="10"/>
      <c r="BH51" s="10"/>
      <c r="BI51" s="10"/>
      <c r="BJ51" s="10"/>
      <c r="BK51" s="10"/>
      <c r="BL51" s="10"/>
      <c r="BM51" s="10"/>
      <c r="BN51" s="10"/>
      <c r="BO51" s="10"/>
      <c r="BP51" s="10"/>
      <c r="BQ51" s="10"/>
      <c r="BR51" s="10"/>
      <c r="BS51" s="10"/>
      <c r="BT51" s="10"/>
      <c r="BU51" s="10"/>
      <c r="BV51" s="10"/>
      <c r="BW51" s="10"/>
      <c r="BX51" s="10"/>
      <c r="BZ51" s="10"/>
      <c r="CA51" s="10"/>
      <c r="CB51" s="10"/>
      <c r="CC51" s="10"/>
      <c r="CD51" s="10"/>
      <c r="DI51" s="10"/>
      <c r="DJ51" s="10"/>
      <c r="DK51" s="10"/>
      <c r="DL51" s="10"/>
      <c r="DM51" s="10"/>
      <c r="DN51" s="10"/>
      <c r="DO51" s="10"/>
      <c r="DP51" s="10"/>
      <c r="DQ51" s="10"/>
      <c r="DR51" s="10"/>
      <c r="DS51" s="10"/>
      <c r="DT51" s="10"/>
      <c r="DU51" s="10"/>
      <c r="DV51" s="10"/>
      <c r="DW51" s="10"/>
      <c r="DX51" s="10"/>
      <c r="EB51" s="10"/>
      <c r="EG51" s="10"/>
      <c r="EH51" s="10"/>
      <c r="EI51" s="10"/>
      <c r="EJ51" s="10"/>
      <c r="EK51" s="10"/>
      <c r="EL51" s="10"/>
    </row>
    <row r="52" spans="1:161">
      <c r="B52" s="1135"/>
      <c r="C52" s="99"/>
      <c r="D52" s="99"/>
      <c r="AE52" s="10"/>
      <c r="AS52" s="10"/>
      <c r="AT52" s="10"/>
      <c r="AU52" s="10"/>
      <c r="AV52" s="10"/>
      <c r="AW52" s="10"/>
      <c r="AX52" s="10"/>
      <c r="AY52" s="10"/>
      <c r="AZ52" s="10"/>
      <c r="BC52" s="10"/>
      <c r="BE52" s="10"/>
      <c r="BG52" s="10"/>
      <c r="BH52" s="10"/>
      <c r="BI52" s="10"/>
      <c r="BJ52" s="10"/>
      <c r="BK52" s="10"/>
      <c r="BL52" s="10"/>
      <c r="BM52" s="10"/>
      <c r="BN52" s="10"/>
      <c r="BO52" s="10"/>
      <c r="BP52" s="10"/>
      <c r="BQ52" s="10"/>
      <c r="BR52" s="10"/>
      <c r="BS52" s="10"/>
      <c r="BT52" s="10"/>
      <c r="BU52" s="10"/>
      <c r="BV52" s="10"/>
      <c r="BW52" s="10"/>
      <c r="BX52" s="10"/>
      <c r="BZ52" s="10"/>
      <c r="CA52" s="10"/>
      <c r="CB52" s="10"/>
      <c r="CC52" s="10"/>
      <c r="CD52" s="10"/>
      <c r="DI52" s="10"/>
      <c r="DJ52" s="10"/>
      <c r="DK52" s="10"/>
      <c r="DL52" s="10"/>
      <c r="DM52" s="10"/>
      <c r="DN52" s="10"/>
      <c r="DO52" s="10"/>
      <c r="DP52" s="10"/>
      <c r="DQ52" s="10"/>
      <c r="DR52" s="10"/>
      <c r="DS52" s="10"/>
      <c r="DT52" s="10"/>
      <c r="DU52" s="10"/>
      <c r="DV52" s="10"/>
      <c r="DW52" s="10"/>
      <c r="DX52" s="10"/>
      <c r="EB52" s="10"/>
      <c r="EG52" s="10"/>
      <c r="EH52" s="10"/>
      <c r="EI52" s="10"/>
      <c r="EJ52" s="10"/>
      <c r="EK52" s="10"/>
      <c r="EL52" s="10"/>
    </row>
    <row r="53" spans="1:161">
      <c r="B53" s="1040" t="s">
        <v>116</v>
      </c>
      <c r="C53" s="953" t="s">
        <v>1039</v>
      </c>
      <c r="D53" s="99" t="s">
        <v>2846</v>
      </c>
      <c r="AE53" s="10"/>
      <c r="AQ53" s="10">
        <v>100</v>
      </c>
      <c r="AS53" s="10"/>
      <c r="AT53" s="10"/>
      <c r="AU53" s="10"/>
      <c r="AV53" s="10"/>
      <c r="AW53" s="10"/>
      <c r="AX53" s="10"/>
      <c r="AY53" s="10"/>
      <c r="AZ53" s="10"/>
      <c r="BC53" s="10"/>
      <c r="BE53" s="10"/>
      <c r="BG53" s="10"/>
      <c r="BH53" s="10"/>
      <c r="BI53" s="10"/>
      <c r="BJ53" s="10"/>
      <c r="BK53" s="10"/>
      <c r="BL53" s="10"/>
      <c r="BM53" s="10"/>
      <c r="BN53" s="10"/>
      <c r="BO53" s="10"/>
      <c r="BP53" s="10"/>
      <c r="BQ53" s="10"/>
      <c r="BR53" s="10"/>
      <c r="BS53" s="10"/>
      <c r="BT53" s="10"/>
      <c r="BU53" s="10"/>
      <c r="BV53" s="10"/>
      <c r="BW53" s="10"/>
      <c r="BX53" s="10"/>
      <c r="BZ53" s="10"/>
      <c r="CA53" s="10"/>
      <c r="CB53" s="10"/>
      <c r="CC53" s="10"/>
      <c r="CD53" s="10"/>
      <c r="DI53" s="10"/>
      <c r="DJ53" s="10"/>
      <c r="DK53" s="10"/>
      <c r="DL53" s="10"/>
      <c r="DM53" s="10"/>
      <c r="DN53" s="10"/>
      <c r="DO53" s="10"/>
      <c r="DP53" s="10"/>
      <c r="DQ53" s="10"/>
      <c r="DR53" s="10"/>
      <c r="DS53" s="10"/>
      <c r="DT53" s="10"/>
      <c r="DU53" s="10"/>
      <c r="DV53" s="10"/>
      <c r="DW53" s="10"/>
      <c r="DX53" s="10"/>
      <c r="EB53" s="10"/>
      <c r="EG53" s="10"/>
      <c r="EH53" s="10"/>
      <c r="EI53" s="10"/>
      <c r="EJ53" s="10"/>
      <c r="EK53" s="10"/>
      <c r="EL53" s="10"/>
    </row>
    <row r="54" spans="1:161">
      <c r="B54" s="1057" t="s">
        <v>121</v>
      </c>
      <c r="C54" s="953" t="s">
        <v>1039</v>
      </c>
      <c r="D54" s="953" t="s">
        <v>3360</v>
      </c>
      <c r="AE54" s="10"/>
      <c r="AS54" s="10"/>
      <c r="AT54" s="10"/>
      <c r="AU54" s="10"/>
      <c r="AV54" s="10"/>
      <c r="AW54" s="10"/>
      <c r="AX54" s="10"/>
      <c r="AY54" s="10"/>
      <c r="AZ54" s="10"/>
      <c r="BC54" s="10"/>
      <c r="BE54" s="10"/>
      <c r="BG54" s="10"/>
      <c r="BH54" s="10"/>
      <c r="BI54" s="10"/>
      <c r="BJ54" s="10"/>
      <c r="BK54" s="10"/>
      <c r="BL54" s="10"/>
      <c r="BM54" s="10"/>
      <c r="BN54" s="10"/>
      <c r="BO54" s="10"/>
      <c r="BP54" s="10"/>
      <c r="BQ54" s="10"/>
      <c r="BR54" s="10"/>
      <c r="BS54" s="10"/>
      <c r="BT54" s="10"/>
      <c r="BU54" s="10"/>
      <c r="BV54" s="10"/>
      <c r="BW54" s="10"/>
      <c r="BX54" s="10"/>
      <c r="BZ54" s="10"/>
      <c r="CA54" s="10"/>
      <c r="CB54" s="10"/>
      <c r="CC54" s="10"/>
      <c r="CD54" s="10"/>
      <c r="DI54" s="10"/>
      <c r="DJ54" s="10"/>
      <c r="DK54" s="10"/>
      <c r="DL54" s="10"/>
      <c r="DM54" s="10"/>
      <c r="DN54" s="10"/>
      <c r="DO54" s="10"/>
      <c r="DP54" s="10"/>
      <c r="DQ54" s="10"/>
      <c r="DR54" s="10"/>
      <c r="DS54" s="10"/>
      <c r="DT54" s="10"/>
      <c r="DU54" s="10"/>
      <c r="DV54" s="10"/>
      <c r="DW54" s="10"/>
      <c r="DX54" s="10"/>
      <c r="EB54" s="10"/>
      <c r="EG54" s="10"/>
      <c r="EH54" s="10"/>
      <c r="EI54" s="10"/>
      <c r="EJ54" s="10"/>
      <c r="EK54" s="10"/>
      <c r="EL54" s="10"/>
      <c r="EM54" s="10">
        <v>10</v>
      </c>
    </row>
    <row r="55" spans="1:161">
      <c r="A55" s="1040"/>
      <c r="B55" s="1057" t="s">
        <v>122</v>
      </c>
      <c r="C55" s="953" t="s">
        <v>3361</v>
      </c>
      <c r="D55" s="953" t="s">
        <v>3362</v>
      </c>
      <c r="AE55" s="10"/>
      <c r="AS55" s="10"/>
      <c r="AT55" s="10"/>
      <c r="AU55" s="10"/>
      <c r="AV55" s="10"/>
      <c r="AW55" s="10"/>
      <c r="AX55" s="10"/>
      <c r="AY55" s="10"/>
      <c r="AZ55" s="10"/>
      <c r="BC55" s="10"/>
      <c r="BE55" s="10"/>
      <c r="BG55" s="10"/>
      <c r="BH55" s="10"/>
      <c r="BI55" s="10"/>
      <c r="BJ55" s="10"/>
      <c r="BK55" s="10"/>
      <c r="BL55" s="10">
        <v>1</v>
      </c>
      <c r="BM55" s="10"/>
      <c r="BN55" s="10">
        <v>1</v>
      </c>
      <c r="BO55" s="10"/>
      <c r="BP55" s="10"/>
      <c r="BQ55" s="10"/>
      <c r="BR55" s="10"/>
      <c r="BS55" s="10"/>
      <c r="BT55" s="10"/>
      <c r="BU55" s="10"/>
      <c r="BV55" s="10"/>
      <c r="BW55" s="10"/>
      <c r="BX55" s="10"/>
      <c r="BZ55" s="10"/>
      <c r="CA55" s="10"/>
      <c r="CB55" s="10"/>
      <c r="CC55" s="10"/>
      <c r="CD55" s="10"/>
      <c r="DI55" s="10"/>
      <c r="DJ55" s="10"/>
      <c r="DK55" s="10"/>
      <c r="DL55" s="10"/>
      <c r="DM55" s="10"/>
      <c r="DN55" s="10"/>
      <c r="DO55" s="10"/>
      <c r="DP55" s="10"/>
      <c r="DQ55" s="10"/>
      <c r="DR55" s="10"/>
      <c r="DS55" s="10"/>
      <c r="DT55" s="10"/>
      <c r="DU55" s="10"/>
      <c r="DV55" s="10"/>
      <c r="DW55" s="10"/>
      <c r="DX55" s="10"/>
      <c r="EB55" s="10"/>
      <c r="EG55" s="10"/>
      <c r="EH55" s="10"/>
      <c r="EI55" s="10"/>
      <c r="EJ55" s="10"/>
      <c r="EK55" s="10"/>
      <c r="EL55" s="10"/>
    </row>
    <row r="56" spans="1:161">
      <c r="A56" s="1237"/>
      <c r="B56" s="1057" t="s">
        <v>131</v>
      </c>
      <c r="C56" s="953" t="s">
        <v>1221</v>
      </c>
      <c r="D56" s="953" t="s">
        <v>3367</v>
      </c>
      <c r="I56" s="10">
        <v>200</v>
      </c>
      <c r="AE56" s="10"/>
      <c r="AR56" s="10">
        <v>200</v>
      </c>
      <c r="AS56" s="10"/>
      <c r="AT56" s="10"/>
      <c r="AU56" s="10"/>
      <c r="AV56" s="10"/>
      <c r="AW56" s="10"/>
      <c r="AX56" s="10"/>
      <c r="AY56" s="10"/>
      <c r="AZ56" s="10"/>
      <c r="BC56" s="10"/>
      <c r="BE56" s="10"/>
      <c r="BG56" s="10"/>
      <c r="BH56" s="10"/>
      <c r="BI56" s="10"/>
      <c r="BJ56" s="10"/>
      <c r="BK56" s="10"/>
      <c r="BL56" s="10"/>
      <c r="BM56" s="10"/>
      <c r="BN56" s="10"/>
      <c r="BO56" s="10"/>
      <c r="BP56" s="10"/>
      <c r="BQ56" s="10"/>
      <c r="BR56" s="10"/>
      <c r="BS56" s="10"/>
      <c r="BT56" s="10"/>
      <c r="BU56" s="10"/>
      <c r="BV56" s="10"/>
      <c r="BW56" s="10"/>
      <c r="BX56" s="10"/>
      <c r="BZ56" s="10"/>
      <c r="CA56" s="10"/>
      <c r="CB56" s="10"/>
      <c r="CC56" s="10"/>
      <c r="CD56" s="10"/>
      <c r="DI56" s="10"/>
      <c r="DJ56" s="10"/>
      <c r="DK56" s="10"/>
      <c r="DL56" s="10"/>
      <c r="DM56" s="10"/>
      <c r="DN56" s="10"/>
      <c r="DO56" s="10"/>
      <c r="DP56" s="10"/>
      <c r="DQ56" s="10"/>
      <c r="DR56" s="10"/>
      <c r="DS56" s="10"/>
      <c r="DT56" s="10"/>
      <c r="DU56" s="10"/>
      <c r="DV56" s="10"/>
      <c r="DW56" s="10"/>
      <c r="DX56" s="10"/>
      <c r="EB56" s="10"/>
      <c r="EG56" s="10"/>
      <c r="EH56" s="10"/>
      <c r="EI56" s="10"/>
      <c r="EJ56" s="10"/>
      <c r="EK56" s="10"/>
      <c r="EL56" s="10"/>
      <c r="EM56" s="10">
        <v>20</v>
      </c>
    </row>
    <row r="57" spans="1:161">
      <c r="A57" s="1237"/>
      <c r="B57" s="1040"/>
      <c r="C57" s="99"/>
      <c r="D57" s="99"/>
      <c r="AE57" s="10"/>
      <c r="AS57" s="10"/>
      <c r="AT57" s="10"/>
      <c r="AU57" s="10"/>
      <c r="AV57" s="10"/>
      <c r="AW57" s="10"/>
      <c r="AX57" s="10"/>
      <c r="AY57" s="10"/>
      <c r="AZ57" s="10"/>
      <c r="BC57" s="10"/>
      <c r="BE57" s="10"/>
      <c r="BG57" s="10"/>
      <c r="BH57" s="10"/>
      <c r="BI57" s="10"/>
      <c r="BJ57" s="10"/>
      <c r="BK57" s="10"/>
      <c r="BL57" s="10"/>
      <c r="BM57" s="10"/>
      <c r="BN57" s="10"/>
      <c r="BO57" s="10"/>
      <c r="BP57" s="10"/>
      <c r="BQ57" s="10"/>
      <c r="BR57" s="10"/>
      <c r="BS57" s="10"/>
      <c r="BT57" s="10"/>
      <c r="BU57" s="10"/>
      <c r="BV57" s="10"/>
      <c r="BW57" s="10"/>
      <c r="BX57" s="10"/>
      <c r="BZ57" s="10"/>
      <c r="CA57" s="10"/>
      <c r="CB57" s="10"/>
      <c r="CC57" s="10"/>
      <c r="CD57" s="10"/>
      <c r="DI57" s="10"/>
      <c r="DJ57" s="10"/>
      <c r="DK57" s="10"/>
      <c r="DL57" s="10"/>
      <c r="DM57" s="10"/>
      <c r="DN57" s="10"/>
      <c r="DO57" s="10"/>
      <c r="DP57" s="10"/>
      <c r="DQ57" s="10"/>
      <c r="DR57" s="10"/>
      <c r="DS57" s="10"/>
      <c r="DT57" s="10"/>
      <c r="DU57" s="10"/>
      <c r="DV57" s="10"/>
      <c r="DW57" s="10"/>
      <c r="DX57" s="10"/>
      <c r="EB57" s="10"/>
      <c r="EG57" s="10"/>
      <c r="EH57" s="10"/>
      <c r="EI57" s="10"/>
      <c r="EJ57" s="10"/>
      <c r="EK57" s="10"/>
      <c r="EL57" s="10"/>
    </row>
    <row r="58" spans="1:161">
      <c r="A58" s="1237"/>
      <c r="B58" s="1040" t="s">
        <v>135</v>
      </c>
      <c r="C58" s="953" t="s">
        <v>1263</v>
      </c>
      <c r="D58" s="953" t="s">
        <v>3341</v>
      </c>
      <c r="AE58" s="10"/>
      <c r="AS58" s="10"/>
      <c r="AT58" s="10"/>
      <c r="AU58" s="10"/>
      <c r="AV58" s="10"/>
      <c r="AW58" s="10"/>
      <c r="AX58" s="10"/>
      <c r="AY58" s="10"/>
      <c r="AZ58" s="10"/>
      <c r="BC58" s="10"/>
      <c r="BE58" s="10"/>
      <c r="BG58" s="10"/>
      <c r="BH58" s="10"/>
      <c r="BI58" s="10"/>
      <c r="BJ58" s="10"/>
      <c r="BK58" s="10"/>
      <c r="BL58" s="10"/>
      <c r="BM58" s="10"/>
      <c r="BN58" s="10"/>
      <c r="BO58" s="10"/>
      <c r="BP58" s="10"/>
      <c r="BQ58" s="10"/>
      <c r="BR58" s="10"/>
      <c r="BS58" s="10"/>
      <c r="BT58" s="10"/>
      <c r="BU58" s="10"/>
      <c r="BV58" s="10"/>
      <c r="BW58" s="10"/>
      <c r="BX58" s="10"/>
      <c r="BZ58" s="10"/>
      <c r="CA58" s="10"/>
      <c r="CB58" s="10"/>
      <c r="CC58" s="10"/>
      <c r="CD58" s="10"/>
      <c r="DI58" s="10"/>
      <c r="DJ58" s="10"/>
      <c r="DK58" s="10"/>
      <c r="DL58" s="10"/>
      <c r="DM58" s="10"/>
      <c r="DN58" s="10"/>
      <c r="DO58" s="10"/>
      <c r="DP58" s="10"/>
      <c r="DQ58" s="10"/>
      <c r="DR58" s="10"/>
      <c r="DS58" s="10"/>
      <c r="DT58" s="10"/>
      <c r="DU58" s="10"/>
      <c r="DV58" s="10"/>
      <c r="DW58" s="10"/>
      <c r="DX58" s="10"/>
      <c r="EB58" s="10"/>
      <c r="EG58" s="10"/>
      <c r="EH58" s="10"/>
      <c r="EI58" s="10"/>
      <c r="EJ58" s="10"/>
      <c r="EK58" s="10"/>
      <c r="EL58" s="10"/>
      <c r="EP58" s="10">
        <v>50</v>
      </c>
    </row>
    <row r="59" spans="1:161">
      <c r="A59" s="1237"/>
      <c r="B59" s="1040"/>
      <c r="C59" s="99"/>
      <c r="D59" s="99"/>
      <c r="AE59" s="10"/>
      <c r="AS59" s="10"/>
      <c r="AT59" s="10"/>
      <c r="AU59" s="10"/>
      <c r="AV59" s="10"/>
      <c r="AW59" s="10"/>
      <c r="AX59" s="10"/>
      <c r="AY59" s="10"/>
      <c r="AZ59" s="10"/>
      <c r="BC59" s="10"/>
      <c r="BE59" s="10"/>
      <c r="BG59" s="10"/>
      <c r="BH59" s="10"/>
      <c r="BI59" s="10"/>
      <c r="BJ59" s="10"/>
      <c r="BK59" s="10"/>
      <c r="BL59" s="10"/>
      <c r="BM59" s="10"/>
      <c r="BN59" s="10"/>
      <c r="BO59" s="10"/>
      <c r="BP59" s="10"/>
      <c r="BQ59" s="10"/>
      <c r="BR59" s="10"/>
      <c r="BS59" s="10"/>
      <c r="BT59" s="10"/>
      <c r="BU59" s="10"/>
      <c r="BV59" s="10"/>
      <c r="BW59" s="10"/>
      <c r="BX59" s="10"/>
      <c r="BZ59" s="10"/>
      <c r="CA59" s="10"/>
      <c r="CB59" s="10"/>
      <c r="CC59" s="10"/>
      <c r="CD59" s="10"/>
      <c r="DI59" s="10"/>
      <c r="DJ59" s="10"/>
      <c r="DK59" s="10"/>
      <c r="DL59" s="10"/>
      <c r="DM59" s="10"/>
      <c r="DN59" s="10"/>
      <c r="DO59" s="10"/>
      <c r="DP59" s="10"/>
      <c r="DQ59" s="10"/>
      <c r="DR59" s="10"/>
      <c r="DS59" s="10"/>
      <c r="DT59" s="10"/>
      <c r="DU59" s="10"/>
      <c r="DV59" s="10"/>
      <c r="DW59" s="10"/>
      <c r="DX59" s="10"/>
      <c r="EB59" s="10"/>
      <c r="EG59" s="10"/>
      <c r="EH59" s="10"/>
      <c r="EI59" s="10"/>
      <c r="EJ59" s="10"/>
      <c r="EK59" s="10"/>
      <c r="EL59" s="10"/>
    </row>
    <row r="60" spans="1:161">
      <c r="A60" s="1237"/>
      <c r="B60" s="1057" t="s">
        <v>137</v>
      </c>
      <c r="C60" s="953" t="s">
        <v>1263</v>
      </c>
      <c r="D60" s="953" t="s">
        <v>3321</v>
      </c>
      <c r="AE60" s="10"/>
      <c r="AS60" s="10"/>
      <c r="AT60" s="10"/>
      <c r="AU60" s="10"/>
      <c r="AV60" s="10"/>
      <c r="AW60" s="10"/>
      <c r="AX60" s="10"/>
      <c r="AY60" s="10"/>
      <c r="AZ60" s="10"/>
      <c r="BC60" s="10"/>
      <c r="BE60" s="10">
        <v>2</v>
      </c>
      <c r="BG60" s="10"/>
      <c r="BH60" s="10"/>
      <c r="BI60" s="10"/>
      <c r="BJ60" s="10"/>
      <c r="BK60" s="10"/>
      <c r="BL60" s="10"/>
      <c r="BM60" s="10"/>
      <c r="BN60" s="10"/>
      <c r="BO60" s="10"/>
      <c r="BP60" s="10"/>
      <c r="BQ60" s="10"/>
      <c r="BR60" s="10"/>
      <c r="BS60" s="10"/>
      <c r="BT60" s="10"/>
      <c r="BU60" s="10"/>
      <c r="BV60" s="10"/>
      <c r="BW60" s="10"/>
      <c r="BX60" s="10"/>
      <c r="BZ60" s="10"/>
      <c r="CA60" s="10"/>
      <c r="CB60" s="10"/>
      <c r="CC60" s="10"/>
      <c r="CD60" s="10"/>
      <c r="DI60" s="10"/>
      <c r="DJ60" s="10"/>
      <c r="DK60" s="10"/>
      <c r="DL60" s="10"/>
      <c r="DM60" s="10"/>
      <c r="DN60" s="10"/>
      <c r="DO60" s="10"/>
      <c r="DP60" s="10"/>
      <c r="DQ60" s="10"/>
      <c r="DR60" s="10"/>
      <c r="DS60" s="10"/>
      <c r="DT60" s="10"/>
      <c r="DU60" s="10"/>
      <c r="DV60" s="10"/>
      <c r="DW60" s="10"/>
      <c r="DX60" s="10"/>
      <c r="EB60" s="10"/>
      <c r="EG60" s="10"/>
      <c r="EH60" s="10"/>
      <c r="EI60" s="10"/>
      <c r="EJ60" s="10"/>
      <c r="EK60" s="10"/>
      <c r="EL60" s="10"/>
      <c r="EP60" s="10">
        <v>50</v>
      </c>
      <c r="EV60" s="10">
        <v>50</v>
      </c>
    </row>
    <row r="61" spans="1:161">
      <c r="A61" s="1237"/>
      <c r="B61" s="1040" t="s">
        <v>138</v>
      </c>
      <c r="C61" s="953" t="s">
        <v>1263</v>
      </c>
      <c r="D61" s="953" t="s">
        <v>2846</v>
      </c>
      <c r="AE61" s="10"/>
      <c r="AS61" s="10"/>
      <c r="AT61" s="10"/>
      <c r="AU61" s="10"/>
      <c r="AV61" s="10"/>
      <c r="AW61" s="10"/>
      <c r="AX61" s="10"/>
      <c r="AY61" s="10"/>
      <c r="AZ61" s="10"/>
      <c r="BC61" s="10"/>
      <c r="BE61" s="10"/>
      <c r="BG61" s="10"/>
      <c r="BH61" s="10"/>
      <c r="BI61" s="10"/>
      <c r="BJ61" s="10"/>
      <c r="BK61" s="10"/>
      <c r="BL61" s="10"/>
      <c r="BM61" s="10"/>
      <c r="BN61" s="10"/>
      <c r="BO61" s="10"/>
      <c r="BP61" s="10"/>
      <c r="BQ61" s="10"/>
      <c r="BR61" s="10"/>
      <c r="BS61" s="10"/>
      <c r="BT61" s="10"/>
      <c r="BU61" s="10"/>
      <c r="BV61" s="10"/>
      <c r="BW61" s="10"/>
      <c r="BX61" s="10"/>
      <c r="BZ61" s="10"/>
      <c r="CA61" s="10"/>
      <c r="CB61" s="10"/>
      <c r="CC61" s="10"/>
      <c r="CD61" s="10"/>
      <c r="DI61" s="10"/>
      <c r="DJ61" s="10"/>
      <c r="DK61" s="10"/>
      <c r="DL61" s="10"/>
      <c r="DM61" s="10"/>
      <c r="DN61" s="10"/>
      <c r="DO61" s="10"/>
      <c r="DP61" s="10"/>
      <c r="DQ61" s="10"/>
      <c r="DR61" s="10"/>
      <c r="DS61" s="10"/>
      <c r="DT61" s="10"/>
      <c r="DU61" s="10"/>
      <c r="DV61" s="10"/>
      <c r="DW61" s="10"/>
      <c r="DX61" s="10"/>
      <c r="EB61" s="10"/>
      <c r="EG61" s="10"/>
      <c r="EH61" s="10"/>
      <c r="EI61" s="10"/>
      <c r="EJ61" s="10"/>
      <c r="EK61" s="10"/>
      <c r="EL61" s="10"/>
      <c r="EP61" s="10">
        <v>25</v>
      </c>
      <c r="ES61" s="10">
        <v>25</v>
      </c>
      <c r="EV61" s="10">
        <v>25</v>
      </c>
      <c r="FE61" s="10">
        <v>25</v>
      </c>
    </row>
    <row r="62" spans="1:161">
      <c r="A62" s="1237"/>
      <c r="B62" s="1057" t="s">
        <v>139</v>
      </c>
      <c r="C62" s="953" t="s">
        <v>1263</v>
      </c>
      <c r="D62" s="953" t="s">
        <v>3371</v>
      </c>
      <c r="AE62" s="10"/>
      <c r="AS62" s="10"/>
      <c r="AT62" s="10"/>
      <c r="AU62" s="10"/>
      <c r="AV62" s="10"/>
      <c r="AW62" s="10"/>
      <c r="AX62" s="10"/>
      <c r="AY62" s="10"/>
      <c r="AZ62" s="10"/>
      <c r="BC62" s="10"/>
      <c r="BE62" s="10"/>
      <c r="BG62" s="10"/>
      <c r="BH62" s="10"/>
      <c r="BI62" s="10"/>
      <c r="BJ62" s="10"/>
      <c r="BK62" s="10"/>
      <c r="BL62" s="10"/>
      <c r="BM62" s="10"/>
      <c r="BN62" s="10"/>
      <c r="BO62" s="10"/>
      <c r="BP62" s="10"/>
      <c r="BQ62" s="10"/>
      <c r="BR62" s="10"/>
      <c r="BS62" s="10"/>
      <c r="BT62" s="10"/>
      <c r="BU62" s="10"/>
      <c r="BV62" s="10"/>
      <c r="BW62" s="10"/>
      <c r="BX62" s="10"/>
      <c r="BZ62" s="10"/>
      <c r="CA62" s="10"/>
      <c r="CB62" s="10"/>
      <c r="CC62" s="10"/>
      <c r="CD62" s="10"/>
      <c r="CO62" s="10">
        <v>200</v>
      </c>
      <c r="CP62" s="10">
        <v>250</v>
      </c>
      <c r="DI62" s="10"/>
      <c r="DJ62" s="10"/>
      <c r="DK62" s="10"/>
      <c r="DL62" s="10"/>
      <c r="DM62" s="10"/>
      <c r="DN62" s="10"/>
      <c r="DO62" s="10"/>
      <c r="DP62" s="10"/>
      <c r="DQ62" s="10"/>
      <c r="DR62" s="10"/>
      <c r="DS62" s="10"/>
      <c r="DT62" s="10"/>
      <c r="DU62" s="10"/>
      <c r="DV62" s="10"/>
      <c r="DW62" s="10"/>
      <c r="DX62" s="10"/>
      <c r="EB62" s="10"/>
      <c r="EG62" s="10"/>
      <c r="EH62" s="10"/>
      <c r="EI62" s="10"/>
      <c r="EJ62" s="10"/>
      <c r="EK62" s="10"/>
      <c r="EL62" s="10"/>
    </row>
    <row r="63" spans="1:161">
      <c r="A63" s="1237"/>
      <c r="B63" s="1057" t="s">
        <v>140</v>
      </c>
      <c r="C63" s="953" t="s">
        <v>1311</v>
      </c>
      <c r="D63" s="953" t="s">
        <v>397</v>
      </c>
      <c r="AE63" s="10"/>
      <c r="AS63" s="10"/>
      <c r="AT63" s="10"/>
      <c r="AU63" s="10"/>
      <c r="AV63" s="10"/>
      <c r="AW63" s="10"/>
      <c r="AX63" s="10"/>
      <c r="AY63" s="10"/>
      <c r="AZ63" s="10"/>
      <c r="BB63" s="10">
        <v>1</v>
      </c>
      <c r="BC63" s="10">
        <v>2</v>
      </c>
      <c r="BE63" s="10"/>
      <c r="BG63" s="10"/>
      <c r="BH63" s="10"/>
      <c r="BI63" s="10"/>
      <c r="BJ63" s="10"/>
      <c r="BK63" s="10"/>
      <c r="BL63" s="10">
        <v>1</v>
      </c>
      <c r="BM63" s="10"/>
      <c r="BN63" s="10"/>
      <c r="BO63" s="10"/>
      <c r="BP63" s="10"/>
      <c r="BQ63" s="10"/>
      <c r="BR63" s="10"/>
      <c r="BS63" s="10"/>
      <c r="BT63" s="10"/>
      <c r="BU63" s="10"/>
      <c r="BV63" s="10"/>
      <c r="BW63" s="10"/>
      <c r="BX63" s="10"/>
      <c r="BZ63" s="10"/>
      <c r="CA63" s="10"/>
      <c r="CB63" s="10"/>
      <c r="CC63" s="10"/>
      <c r="CD63" s="10"/>
      <c r="DI63" s="10"/>
      <c r="DJ63" s="10"/>
      <c r="DK63" s="10"/>
      <c r="DL63" s="10"/>
      <c r="DM63" s="10"/>
      <c r="DN63" s="10"/>
      <c r="DO63" s="10"/>
      <c r="DP63" s="10"/>
      <c r="DQ63" s="10"/>
      <c r="DR63" s="10"/>
      <c r="DS63" s="10"/>
      <c r="DT63" s="10"/>
      <c r="DU63" s="10"/>
      <c r="DV63" s="10"/>
      <c r="DW63" s="10"/>
      <c r="DX63" s="10"/>
      <c r="EB63" s="10"/>
      <c r="EG63" s="10">
        <v>2</v>
      </c>
      <c r="EH63" s="10">
        <v>2</v>
      </c>
      <c r="EI63" s="10">
        <v>2</v>
      </c>
      <c r="EJ63" s="10"/>
      <c r="EK63" s="10"/>
      <c r="EL63" s="10"/>
    </row>
    <row r="64" spans="1:161">
      <c r="A64" s="1237"/>
      <c r="F64" s="10"/>
      <c r="N64" s="10"/>
      <c r="Q64" s="10"/>
      <c r="AD64" s="10"/>
      <c r="AE64" s="10"/>
      <c r="AS64" s="10"/>
      <c r="AT64" s="10"/>
      <c r="AU64" s="10"/>
      <c r="AV64" s="10"/>
      <c r="AW64" s="10"/>
      <c r="AX64" s="10"/>
      <c r="AY64" s="10"/>
      <c r="AZ64" s="10"/>
      <c r="BC64" s="10"/>
      <c r="BE64" s="10"/>
      <c r="BG64" s="10"/>
      <c r="BH64" s="10"/>
      <c r="BI64" s="10"/>
      <c r="BJ64" s="10"/>
      <c r="BK64" s="10"/>
      <c r="BL64" s="10"/>
      <c r="BM64" s="10"/>
      <c r="BN64" s="10"/>
      <c r="BO64" s="10"/>
      <c r="BP64" s="10"/>
      <c r="BQ64" s="10"/>
      <c r="BR64" s="10"/>
      <c r="BS64" s="10"/>
      <c r="BT64" s="10"/>
      <c r="BU64" s="10"/>
      <c r="BV64" s="10"/>
      <c r="BW64" s="10"/>
      <c r="BX64" s="10"/>
      <c r="BZ64" s="10"/>
      <c r="CA64" s="10"/>
      <c r="CB64" s="10"/>
      <c r="CC64" s="10"/>
      <c r="CD64" s="10"/>
      <c r="DI64" s="10"/>
      <c r="DJ64" s="10"/>
      <c r="DK64" s="10"/>
      <c r="DL64" s="10"/>
      <c r="DM64" s="10"/>
      <c r="DN64" s="10"/>
      <c r="DO64" s="10"/>
      <c r="DP64" s="10"/>
      <c r="DQ64" s="10"/>
      <c r="DR64" s="10"/>
      <c r="DS64" s="10"/>
      <c r="DT64" s="10"/>
      <c r="DU64" s="10"/>
      <c r="DV64" s="10"/>
      <c r="DW64" s="10"/>
      <c r="DX64" s="10"/>
      <c r="EB64" s="10"/>
      <c r="EG64" s="10"/>
      <c r="EH64" s="10"/>
      <c r="EI64" s="10"/>
      <c r="EJ64" s="10"/>
      <c r="EK64" s="10"/>
      <c r="EL64" s="10"/>
    </row>
    <row r="65" spans="1:161">
      <c r="A65" s="1237"/>
      <c r="B65" s="1040" t="s">
        <v>143</v>
      </c>
      <c r="C65" s="953" t="s">
        <v>1320</v>
      </c>
      <c r="D65" s="953" t="s">
        <v>2846</v>
      </c>
      <c r="AE65" s="10"/>
      <c r="AS65" s="10"/>
      <c r="AT65" s="10"/>
      <c r="AU65" s="10"/>
      <c r="AV65" s="10"/>
      <c r="AW65" s="10"/>
      <c r="AX65" s="10"/>
      <c r="AY65" s="10"/>
      <c r="AZ65" s="10"/>
      <c r="BC65" s="10"/>
      <c r="BE65" s="10"/>
      <c r="BG65" s="10"/>
      <c r="BH65" s="10"/>
      <c r="BI65" s="10"/>
      <c r="BJ65" s="10"/>
      <c r="BK65" s="10"/>
      <c r="BL65" s="10"/>
      <c r="BM65" s="10"/>
      <c r="BN65" s="10"/>
      <c r="BO65" s="10"/>
      <c r="BP65" s="10"/>
      <c r="BQ65" s="10"/>
      <c r="BR65" s="10"/>
      <c r="BS65" s="10"/>
      <c r="BT65" s="10"/>
      <c r="BU65" s="10"/>
      <c r="BV65" s="10"/>
      <c r="BW65" s="10"/>
      <c r="BX65" s="10"/>
      <c r="BZ65" s="10"/>
      <c r="CA65" s="10"/>
      <c r="CB65" s="10"/>
      <c r="CC65" s="10"/>
      <c r="CD65" s="10"/>
      <c r="CP65" s="10">
        <v>1000</v>
      </c>
      <c r="DI65" s="10"/>
      <c r="DJ65" s="10"/>
      <c r="DK65" s="10"/>
      <c r="DL65" s="10"/>
      <c r="DM65" s="10"/>
      <c r="DN65" s="10"/>
      <c r="DO65" s="10"/>
      <c r="DP65" s="10"/>
      <c r="DQ65" s="10"/>
      <c r="DR65" s="10"/>
      <c r="DS65" s="10"/>
      <c r="DT65" s="10"/>
      <c r="DU65" s="10"/>
      <c r="DV65" s="10"/>
      <c r="DW65" s="10"/>
      <c r="DX65" s="10"/>
      <c r="EB65" s="10"/>
      <c r="EG65" s="10"/>
      <c r="EH65" s="10"/>
      <c r="EI65" s="10"/>
      <c r="EJ65" s="10"/>
      <c r="EK65" s="10"/>
      <c r="EL65" s="10"/>
    </row>
    <row r="66" spans="1:161">
      <c r="A66" s="1237"/>
      <c r="B66" s="1040" t="s">
        <v>144</v>
      </c>
      <c r="C66" s="953" t="s">
        <v>1320</v>
      </c>
      <c r="D66" s="953" t="s">
        <v>3372</v>
      </c>
      <c r="F66">
        <v>20</v>
      </c>
      <c r="I66" s="10">
        <v>200</v>
      </c>
      <c r="K66" s="10">
        <v>25</v>
      </c>
      <c r="M66" s="10">
        <v>25</v>
      </c>
      <c r="X66" s="10">
        <v>25</v>
      </c>
      <c r="AA66" s="10">
        <v>25</v>
      </c>
      <c r="AE66" s="10"/>
      <c r="AF66" s="10">
        <v>25</v>
      </c>
      <c r="AJ66" s="10">
        <v>20</v>
      </c>
      <c r="AQ66" s="10">
        <v>50</v>
      </c>
      <c r="AS66" s="10"/>
      <c r="AT66" s="10"/>
      <c r="AU66" s="10"/>
      <c r="AV66" s="10"/>
      <c r="AW66" s="10"/>
      <c r="AX66" s="10"/>
      <c r="AY66" s="10"/>
      <c r="AZ66" s="10"/>
      <c r="BC66" s="10"/>
      <c r="BE66" s="10"/>
      <c r="BG66" s="10"/>
      <c r="BH66" s="10"/>
      <c r="BI66" s="10"/>
      <c r="BJ66" s="10"/>
      <c r="BK66" s="10"/>
      <c r="BL66" s="10"/>
      <c r="BM66" s="10"/>
      <c r="BN66" s="10">
        <v>2</v>
      </c>
      <c r="BO66" s="10"/>
      <c r="BP66" s="10"/>
      <c r="BQ66" s="10"/>
      <c r="BR66" s="10"/>
      <c r="BS66" s="10"/>
      <c r="BT66" s="10"/>
      <c r="BU66" s="10"/>
      <c r="BV66" s="10"/>
      <c r="BW66" s="10"/>
      <c r="BX66" s="10"/>
      <c r="BZ66" s="10"/>
      <c r="CA66" s="10"/>
      <c r="CB66" s="10"/>
      <c r="CC66" s="10"/>
      <c r="CD66" s="10"/>
      <c r="CV66" s="10">
        <v>50</v>
      </c>
      <c r="DC66" s="10">
        <v>50</v>
      </c>
      <c r="DI66" s="10"/>
      <c r="DJ66" s="10"/>
      <c r="DK66" s="10"/>
      <c r="DL66" s="10"/>
      <c r="DM66" s="10"/>
      <c r="DN66" s="10"/>
      <c r="DO66" s="10"/>
      <c r="DP66" s="10"/>
      <c r="DQ66" s="10"/>
      <c r="DR66" s="10"/>
      <c r="DS66" s="10"/>
      <c r="DT66" s="10"/>
      <c r="DU66" s="10"/>
      <c r="DV66" s="10"/>
      <c r="DW66" s="10"/>
      <c r="DX66" s="10"/>
      <c r="EB66" s="10"/>
      <c r="EG66" s="10"/>
      <c r="EH66" s="10"/>
      <c r="EI66" s="10"/>
      <c r="EJ66" s="10"/>
      <c r="EK66" s="10"/>
      <c r="EL66" s="10"/>
      <c r="EP66" s="10">
        <v>50</v>
      </c>
      <c r="EY66" s="10">
        <v>50</v>
      </c>
    </row>
    <row r="67" spans="1:161">
      <c r="A67" s="1237"/>
      <c r="B67" s="1057" t="s">
        <v>145</v>
      </c>
      <c r="C67" s="953" t="s">
        <v>1320</v>
      </c>
      <c r="D67" s="953" t="s">
        <v>3373</v>
      </c>
      <c r="J67" s="10">
        <v>25</v>
      </c>
      <c r="K67" s="10">
        <v>25</v>
      </c>
      <c r="AE67" s="10"/>
      <c r="AS67" s="10"/>
      <c r="AT67" s="10"/>
      <c r="AU67" s="10"/>
      <c r="AV67" s="10"/>
      <c r="AW67" s="10"/>
      <c r="AX67" s="10"/>
      <c r="AY67" s="10"/>
      <c r="AZ67" s="10"/>
      <c r="BC67" s="10"/>
      <c r="BE67" s="10"/>
      <c r="BG67" s="10"/>
      <c r="BH67" s="10"/>
      <c r="BI67" s="10"/>
      <c r="BJ67" s="10"/>
      <c r="BK67" s="10"/>
      <c r="BL67" s="10"/>
      <c r="BM67" s="10"/>
      <c r="BN67" s="10"/>
      <c r="BO67" s="10"/>
      <c r="BP67" s="10"/>
      <c r="BQ67" s="10"/>
      <c r="BR67" s="10"/>
      <c r="BS67" s="10"/>
      <c r="BT67" s="10"/>
      <c r="BU67" s="10"/>
      <c r="BV67" s="10"/>
      <c r="BW67" s="10"/>
      <c r="BX67" s="10"/>
      <c r="BZ67" s="10"/>
      <c r="CA67" s="10"/>
      <c r="CB67" s="10"/>
      <c r="CC67" s="10"/>
      <c r="CD67" s="10"/>
      <c r="DI67" s="10"/>
      <c r="DJ67" s="10"/>
      <c r="DK67" s="10"/>
      <c r="DL67" s="10"/>
      <c r="DM67" s="10"/>
      <c r="DN67" s="10"/>
      <c r="DO67" s="10"/>
      <c r="DP67" s="10"/>
      <c r="DQ67" s="10"/>
      <c r="DR67" s="10"/>
      <c r="DS67" s="10"/>
      <c r="DT67" s="10"/>
      <c r="DU67" s="10"/>
      <c r="DV67" s="10"/>
      <c r="DW67" s="10"/>
      <c r="DX67" s="10"/>
      <c r="EB67" s="10"/>
      <c r="EG67" s="10"/>
      <c r="EH67" s="10"/>
      <c r="EI67" s="10"/>
      <c r="EJ67" s="10"/>
      <c r="EK67" s="10"/>
      <c r="EL67" s="10"/>
    </row>
    <row r="68" spans="1:161">
      <c r="A68" s="1237"/>
      <c r="B68" s="1040" t="s">
        <v>147</v>
      </c>
      <c r="C68" s="953" t="s">
        <v>1320</v>
      </c>
      <c r="D68" s="953" t="s">
        <v>2846</v>
      </c>
      <c r="AE68" s="10"/>
      <c r="AS68" s="10"/>
      <c r="AT68" s="10"/>
      <c r="AU68" s="10"/>
      <c r="AV68" s="10"/>
      <c r="AW68" s="10"/>
      <c r="AX68" s="10"/>
      <c r="AY68" s="10"/>
      <c r="AZ68" s="10"/>
      <c r="BC68" s="10"/>
      <c r="BE68" s="10"/>
      <c r="BG68" s="10"/>
      <c r="BH68" s="10"/>
      <c r="BI68" s="10"/>
      <c r="BJ68" s="10"/>
      <c r="BK68" s="10"/>
      <c r="BL68" s="10"/>
      <c r="BM68" s="10"/>
      <c r="BN68" s="10"/>
      <c r="BO68" s="10"/>
      <c r="BP68" s="10"/>
      <c r="BQ68" s="10"/>
      <c r="BR68" s="10"/>
      <c r="BS68" s="10"/>
      <c r="BT68" s="10"/>
      <c r="BU68" s="10"/>
      <c r="BV68" s="10"/>
      <c r="BW68" s="10"/>
      <c r="BX68" s="10"/>
      <c r="BZ68" s="10"/>
      <c r="CA68" s="10"/>
      <c r="CB68" s="10"/>
      <c r="CC68" s="10"/>
      <c r="CD68" s="10"/>
      <c r="DI68" s="10"/>
      <c r="DJ68" s="10"/>
      <c r="DK68" s="10"/>
      <c r="DL68" s="10"/>
      <c r="DM68" s="10"/>
      <c r="DN68" s="10"/>
      <c r="DO68" s="10"/>
      <c r="DP68" s="10"/>
      <c r="DQ68" s="10"/>
      <c r="DR68" s="10"/>
      <c r="DS68" s="10"/>
      <c r="DT68" s="10"/>
      <c r="DU68" s="10"/>
      <c r="DV68" s="10"/>
      <c r="DW68" s="10"/>
      <c r="DX68" s="10"/>
      <c r="EB68" s="10"/>
      <c r="EG68" s="10"/>
      <c r="EH68" s="10"/>
      <c r="EI68" s="10">
        <v>2</v>
      </c>
      <c r="EJ68" s="10"/>
      <c r="EK68" s="10"/>
      <c r="EL68" s="10"/>
    </row>
    <row r="69" spans="1:161">
      <c r="A69" s="1237"/>
      <c r="B69" s="1057" t="s">
        <v>148</v>
      </c>
      <c r="C69" s="953" t="s">
        <v>1320</v>
      </c>
      <c r="D69" s="953" t="s">
        <v>3375</v>
      </c>
      <c r="AE69" s="10"/>
      <c r="AS69" s="10"/>
      <c r="AT69" s="10"/>
      <c r="AU69" s="10"/>
      <c r="AV69" s="10"/>
      <c r="AW69" s="10"/>
      <c r="AX69" s="10"/>
      <c r="AY69" s="10"/>
      <c r="AZ69" s="10"/>
      <c r="BC69" s="10"/>
      <c r="BE69" s="10"/>
      <c r="BG69" s="10"/>
      <c r="BH69" s="10"/>
      <c r="BI69" s="10"/>
      <c r="BJ69" s="10"/>
      <c r="BK69" s="10"/>
      <c r="BL69" s="10"/>
      <c r="BM69" s="10"/>
      <c r="BN69" s="10"/>
      <c r="BO69" s="10"/>
      <c r="BP69" s="10"/>
      <c r="BQ69" s="10"/>
      <c r="BR69" s="10"/>
      <c r="BS69" s="10"/>
      <c r="BT69" s="10"/>
      <c r="BU69" s="10"/>
      <c r="BV69" s="10"/>
      <c r="BW69" s="10"/>
      <c r="BX69" s="10"/>
      <c r="BZ69" s="10"/>
      <c r="CA69" s="10"/>
      <c r="CB69" s="10"/>
      <c r="CC69" s="10"/>
      <c r="CD69" s="10"/>
      <c r="DI69" s="10"/>
      <c r="DJ69" s="10"/>
      <c r="DK69" s="10"/>
      <c r="DL69" s="10"/>
      <c r="DM69" s="10"/>
      <c r="DN69" s="10"/>
      <c r="DO69" s="10"/>
      <c r="DP69" s="10"/>
      <c r="DQ69" s="10"/>
      <c r="DR69" s="10"/>
      <c r="DS69" s="10"/>
      <c r="DT69" s="10"/>
      <c r="DU69" s="10"/>
      <c r="DV69" s="10"/>
      <c r="DW69" s="10"/>
      <c r="DX69" s="10"/>
      <c r="EB69" s="10"/>
      <c r="EG69" s="10">
        <v>1</v>
      </c>
      <c r="EH69" s="10"/>
      <c r="EI69" s="10">
        <v>1</v>
      </c>
      <c r="EJ69" s="10"/>
      <c r="EK69" s="10"/>
      <c r="EL69" s="10"/>
    </row>
    <row r="70" spans="1:161">
      <c r="A70" s="1237"/>
      <c r="B70" s="1138"/>
      <c r="C70" s="1138"/>
      <c r="AE70" s="10"/>
      <c r="AS70" s="10"/>
      <c r="AT70" s="10"/>
      <c r="AU70" s="10"/>
      <c r="AV70" s="10"/>
      <c r="AW70" s="10"/>
      <c r="AX70" s="10"/>
      <c r="AY70" s="10"/>
      <c r="AZ70" s="10"/>
      <c r="BC70" s="10"/>
      <c r="BE70" s="10"/>
      <c r="BG70" s="10"/>
      <c r="BH70" s="10"/>
      <c r="BI70" s="10"/>
      <c r="BJ70" s="10"/>
      <c r="BK70" s="10"/>
      <c r="BL70" s="10"/>
      <c r="BM70" s="10"/>
      <c r="BN70" s="10"/>
      <c r="BO70" s="10"/>
      <c r="BP70" s="10"/>
      <c r="BQ70" s="10"/>
      <c r="BR70" s="10"/>
      <c r="BS70" s="10"/>
      <c r="BT70" s="10"/>
      <c r="BU70" s="10"/>
      <c r="BV70" s="10"/>
      <c r="BW70" s="10"/>
      <c r="BX70" s="10"/>
      <c r="BZ70" s="10"/>
      <c r="CA70" s="10"/>
      <c r="CB70" s="10"/>
      <c r="CC70" s="10"/>
      <c r="CD70" s="10"/>
      <c r="DI70" s="10"/>
      <c r="DJ70" s="10"/>
      <c r="DK70" s="10"/>
      <c r="DL70" s="10"/>
      <c r="DM70" s="10"/>
      <c r="DN70" s="10"/>
      <c r="DO70" s="10"/>
      <c r="DP70" s="10"/>
      <c r="DQ70" s="10"/>
      <c r="DR70" s="10"/>
      <c r="DS70" s="10"/>
      <c r="DT70" s="10"/>
      <c r="DU70" s="10"/>
      <c r="DV70" s="10"/>
      <c r="DW70" s="10"/>
      <c r="DX70" s="10"/>
      <c r="EB70" s="10"/>
      <c r="EG70" s="10"/>
      <c r="EH70" s="10"/>
      <c r="EI70" s="10"/>
      <c r="EJ70" s="10"/>
      <c r="EK70" s="10"/>
      <c r="EL70" s="10"/>
    </row>
    <row r="71" spans="1:161">
      <c r="A71" s="1237"/>
      <c r="B71" s="1138"/>
      <c r="C71" s="1138"/>
      <c r="AE71" s="10"/>
      <c r="AS71" s="10"/>
      <c r="AT71" s="10"/>
      <c r="AU71" s="10"/>
      <c r="AV71" s="10"/>
      <c r="AW71" s="10"/>
      <c r="AX71" s="10"/>
      <c r="AY71" s="10"/>
      <c r="AZ71" s="10"/>
      <c r="BC71" s="10"/>
      <c r="BE71" s="10"/>
      <c r="BG71" s="10"/>
      <c r="BH71" s="10"/>
      <c r="BI71" s="10"/>
      <c r="BJ71" s="10"/>
      <c r="BK71" s="10"/>
      <c r="BL71" s="10"/>
      <c r="BM71" s="10"/>
      <c r="BN71" s="10"/>
      <c r="BO71" s="10"/>
      <c r="BP71" s="10"/>
      <c r="BQ71" s="10"/>
      <c r="BR71" s="10"/>
      <c r="BS71" s="10"/>
      <c r="BT71" s="10"/>
      <c r="BU71" s="10"/>
      <c r="BV71" s="10"/>
      <c r="BW71" s="10"/>
      <c r="BX71" s="10"/>
      <c r="BZ71" s="10"/>
      <c r="CA71" s="10"/>
      <c r="CB71" s="10"/>
      <c r="CC71" s="10"/>
      <c r="CD71" s="10"/>
      <c r="DI71" s="10"/>
      <c r="DJ71" s="10"/>
      <c r="DK71" s="10"/>
      <c r="DL71" s="10"/>
      <c r="DM71" s="10"/>
      <c r="DN71" s="10"/>
      <c r="DO71" s="10"/>
      <c r="DP71" s="10"/>
      <c r="DQ71" s="10"/>
      <c r="DR71" s="10"/>
      <c r="DS71" s="10"/>
      <c r="DT71" s="10"/>
      <c r="DU71" s="10"/>
      <c r="DV71" s="10"/>
      <c r="DW71" s="10"/>
      <c r="DX71" s="10"/>
      <c r="EB71" s="10"/>
      <c r="EG71" s="10"/>
      <c r="EH71" s="10"/>
      <c r="EI71" s="10"/>
      <c r="EJ71" s="10"/>
      <c r="EK71" s="10"/>
      <c r="EL71" s="10"/>
    </row>
    <row r="72" spans="1:161">
      <c r="A72" s="1237"/>
      <c r="B72" s="1057" t="s">
        <v>157</v>
      </c>
      <c r="C72" s="953" t="s">
        <v>1407</v>
      </c>
      <c r="D72" s="953" t="s">
        <v>3377</v>
      </c>
      <c r="I72" s="10">
        <v>60</v>
      </c>
      <c r="J72" s="10">
        <v>25</v>
      </c>
      <c r="K72" s="10">
        <v>25</v>
      </c>
      <c r="X72" s="10">
        <v>25</v>
      </c>
      <c r="AE72" s="10"/>
      <c r="AF72" s="10">
        <v>25</v>
      </c>
      <c r="AS72" s="10"/>
      <c r="AT72" s="10"/>
      <c r="AU72" s="10"/>
      <c r="AV72" s="10"/>
      <c r="AW72" s="10"/>
      <c r="AX72" s="10"/>
      <c r="AY72" s="10"/>
      <c r="AZ72" s="10"/>
      <c r="BC72" s="10"/>
      <c r="BE72" s="10"/>
      <c r="BG72" s="10"/>
      <c r="BH72" s="10"/>
      <c r="BI72" s="10"/>
      <c r="BJ72" s="10"/>
      <c r="BK72" s="10"/>
      <c r="BL72" s="10"/>
      <c r="BM72" s="10"/>
      <c r="BN72" s="10"/>
      <c r="BO72" s="10"/>
      <c r="BP72" s="10"/>
      <c r="BQ72" s="10"/>
      <c r="BR72" s="10"/>
      <c r="BS72" s="10"/>
      <c r="BT72" s="10"/>
      <c r="BU72" s="10"/>
      <c r="BV72" s="10"/>
      <c r="BW72" s="10"/>
      <c r="BX72" s="10"/>
      <c r="BZ72" s="10"/>
      <c r="CA72" s="10"/>
      <c r="CB72" s="10"/>
      <c r="CC72" s="10"/>
      <c r="CD72" s="10"/>
      <c r="CO72" s="10">
        <v>1000</v>
      </c>
      <c r="CP72" s="10">
        <v>500</v>
      </c>
      <c r="CS72" s="10">
        <v>10</v>
      </c>
      <c r="CV72" s="10">
        <v>25</v>
      </c>
      <c r="DI72" s="10"/>
      <c r="DJ72" s="10"/>
      <c r="DK72" s="10">
        <v>25</v>
      </c>
      <c r="DL72" s="10"/>
      <c r="DM72" s="10"/>
      <c r="DN72" s="10"/>
      <c r="DO72" s="10"/>
      <c r="DP72" s="10"/>
      <c r="DQ72" s="10"/>
      <c r="DR72" s="10"/>
      <c r="DS72" s="10"/>
      <c r="DT72" s="10"/>
      <c r="DU72" s="10"/>
      <c r="DV72" s="10"/>
      <c r="DW72" s="10"/>
      <c r="DX72" s="10"/>
      <c r="EB72" s="10"/>
      <c r="EG72" s="10"/>
      <c r="EH72" s="10"/>
      <c r="EI72" s="10"/>
      <c r="EJ72" s="10"/>
      <c r="EK72" s="10"/>
      <c r="EL72" s="10"/>
      <c r="EM72" s="10">
        <v>10</v>
      </c>
      <c r="EP72" s="10">
        <v>50</v>
      </c>
      <c r="EV72" s="10">
        <v>100</v>
      </c>
      <c r="FE72" s="10">
        <v>50</v>
      </c>
    </row>
    <row r="73" spans="1:161">
      <c r="A73" s="1237"/>
      <c r="B73" s="1057" t="s">
        <v>158</v>
      </c>
      <c r="C73" s="953" t="s">
        <v>1407</v>
      </c>
      <c r="D73" s="953" t="s">
        <v>3352</v>
      </c>
      <c r="AE73" s="10"/>
      <c r="AS73" s="10"/>
      <c r="AT73" s="10"/>
      <c r="AU73" s="10"/>
      <c r="AV73" s="10"/>
      <c r="AW73" s="10"/>
      <c r="AX73" s="10"/>
      <c r="AY73" s="10"/>
      <c r="AZ73" s="10"/>
      <c r="BC73" s="10"/>
      <c r="BE73" s="10"/>
      <c r="BG73" s="10"/>
      <c r="BH73" s="10"/>
      <c r="BI73" s="10"/>
      <c r="BJ73" s="10"/>
      <c r="BK73" s="10"/>
      <c r="BL73" s="10"/>
      <c r="BM73" s="10"/>
      <c r="BN73" s="10"/>
      <c r="BO73" s="10"/>
      <c r="BP73" s="10"/>
      <c r="BQ73" s="10"/>
      <c r="BR73" s="10"/>
      <c r="BS73" s="10"/>
      <c r="BT73" s="10"/>
      <c r="BU73" s="10"/>
      <c r="BV73" s="10"/>
      <c r="BW73" s="10"/>
      <c r="BX73" s="10"/>
      <c r="BZ73" s="10"/>
      <c r="CA73" s="10"/>
      <c r="CB73" s="10"/>
      <c r="CC73" s="10"/>
      <c r="CD73" s="10"/>
      <c r="CU73" s="10">
        <v>10</v>
      </c>
      <c r="DI73" s="10"/>
      <c r="DJ73" s="10"/>
      <c r="DK73" s="10"/>
      <c r="DL73" s="10"/>
      <c r="DM73" s="10"/>
      <c r="DN73" s="10"/>
      <c r="DO73" s="10"/>
      <c r="DP73" s="10"/>
      <c r="DQ73" s="10"/>
      <c r="DR73" s="10"/>
      <c r="DS73" s="10"/>
      <c r="DT73" s="10"/>
      <c r="DU73" s="10"/>
      <c r="DV73" s="10"/>
      <c r="DW73" s="10"/>
      <c r="DX73" s="10"/>
      <c r="EB73" s="10"/>
      <c r="EG73" s="10"/>
      <c r="EH73" s="10"/>
      <c r="EI73" s="10"/>
      <c r="EJ73" s="10"/>
      <c r="EK73" s="10"/>
      <c r="EL73" s="10"/>
    </row>
    <row r="74" spans="1:161">
      <c r="A74" s="1237"/>
      <c r="B74" s="1057"/>
      <c r="C74" s="953"/>
      <c r="D74" s="953"/>
      <c r="AE74" s="10"/>
      <c r="AS74" s="10"/>
      <c r="AT74" s="10"/>
      <c r="AU74" s="10"/>
      <c r="AV74" s="10"/>
      <c r="AW74" s="10"/>
      <c r="AX74" s="10"/>
      <c r="AY74" s="10"/>
      <c r="AZ74" s="10"/>
      <c r="BC74" s="10"/>
      <c r="BE74" s="10"/>
      <c r="BG74" s="10"/>
      <c r="BH74" s="10"/>
      <c r="BI74" s="10"/>
      <c r="BJ74" s="10"/>
      <c r="BK74" s="10"/>
      <c r="BL74" s="10"/>
      <c r="BM74" s="10"/>
      <c r="BN74" s="10"/>
      <c r="BO74" s="10"/>
      <c r="BP74" s="10"/>
      <c r="BQ74" s="10"/>
      <c r="BR74" s="10"/>
      <c r="BS74" s="10"/>
      <c r="BT74" s="10"/>
      <c r="BU74" s="10"/>
      <c r="BV74" s="10"/>
      <c r="BW74" s="10"/>
      <c r="BX74" s="10"/>
      <c r="BZ74" s="10"/>
      <c r="CA74" s="10"/>
      <c r="CB74" s="10"/>
      <c r="CC74" s="10"/>
      <c r="CD74" s="10"/>
      <c r="DI74" s="10"/>
      <c r="DJ74" s="10"/>
      <c r="DK74" s="10"/>
      <c r="DL74" s="10"/>
      <c r="DM74" s="10"/>
      <c r="DN74" s="10"/>
      <c r="DO74" s="10"/>
      <c r="DP74" s="10"/>
      <c r="DQ74" s="10"/>
      <c r="DR74" s="10"/>
      <c r="DS74" s="10"/>
      <c r="DT74" s="10"/>
      <c r="DU74" s="10"/>
      <c r="DV74" s="10"/>
      <c r="DW74" s="10"/>
      <c r="DX74" s="10"/>
      <c r="EB74" s="10"/>
      <c r="EG74" s="10"/>
      <c r="EH74" s="10"/>
      <c r="EI74" s="10"/>
      <c r="EJ74" s="10"/>
      <c r="EK74" s="10"/>
      <c r="EL74" s="10"/>
    </row>
    <row r="75" spans="1:161">
      <c r="A75" s="1237"/>
      <c r="B75" s="1057"/>
      <c r="C75" s="953"/>
      <c r="D75" s="953"/>
      <c r="AE75" s="10"/>
      <c r="AS75" s="10"/>
      <c r="AT75" s="10"/>
      <c r="AU75" s="10"/>
      <c r="AV75" s="10"/>
      <c r="AW75" s="10"/>
      <c r="AX75" s="10"/>
      <c r="AY75" s="10"/>
      <c r="AZ75" s="10"/>
      <c r="BC75" s="10"/>
      <c r="BE75" s="10"/>
      <c r="BG75" s="10"/>
      <c r="BH75" s="10"/>
      <c r="BI75" s="10"/>
      <c r="BJ75" s="10"/>
      <c r="BK75" s="10"/>
      <c r="BL75" s="10"/>
      <c r="BM75" s="10"/>
      <c r="BN75" s="10"/>
      <c r="BO75" s="10"/>
      <c r="BP75" s="10"/>
      <c r="BQ75" s="10"/>
      <c r="BR75" s="10"/>
      <c r="BS75" s="10"/>
      <c r="BT75" s="10"/>
      <c r="BU75" s="10"/>
      <c r="BV75" s="10"/>
      <c r="BW75" s="10"/>
      <c r="BX75" s="10"/>
      <c r="BZ75" s="10"/>
      <c r="CA75" s="10"/>
      <c r="CB75" s="10"/>
      <c r="CC75" s="10"/>
      <c r="CD75" s="10"/>
      <c r="DI75" s="10"/>
      <c r="DJ75" s="10"/>
      <c r="DK75" s="10"/>
      <c r="DL75" s="10"/>
      <c r="DM75" s="10"/>
      <c r="DN75" s="10"/>
      <c r="DO75" s="10"/>
      <c r="DP75" s="10"/>
      <c r="DQ75" s="10"/>
      <c r="DR75" s="10"/>
      <c r="DS75" s="10"/>
      <c r="DT75" s="10"/>
      <c r="DU75" s="10"/>
      <c r="DV75" s="10"/>
      <c r="DW75" s="10"/>
      <c r="DX75" s="10"/>
      <c r="EB75" s="10"/>
      <c r="EG75" s="10"/>
      <c r="EH75" s="10"/>
      <c r="EI75" s="10"/>
      <c r="EJ75" s="10"/>
      <c r="EK75" s="10"/>
      <c r="EL75" s="10"/>
    </row>
    <row r="76" spans="1:161">
      <c r="A76" s="1237"/>
      <c r="B76" s="1057"/>
      <c r="C76" s="953"/>
      <c r="D76" s="953"/>
      <c r="AE76" s="10"/>
      <c r="AS76" s="10"/>
      <c r="AT76" s="10"/>
      <c r="AU76" s="10"/>
      <c r="AV76" s="10"/>
      <c r="AW76" s="10"/>
      <c r="AX76" s="10"/>
      <c r="AY76" s="10"/>
      <c r="AZ76" s="10"/>
      <c r="BC76" s="10"/>
      <c r="BE76" s="10"/>
      <c r="BG76" s="10"/>
      <c r="BH76" s="10"/>
      <c r="BI76" s="10"/>
      <c r="BJ76" s="10"/>
      <c r="BK76" s="10"/>
      <c r="BL76" s="10"/>
      <c r="BM76" s="10"/>
      <c r="BN76" s="10"/>
      <c r="BO76" s="10"/>
      <c r="BP76" s="10"/>
      <c r="BQ76" s="10"/>
      <c r="BR76" s="10"/>
      <c r="BS76" s="10"/>
      <c r="BT76" s="10"/>
      <c r="BU76" s="10"/>
      <c r="BV76" s="10"/>
      <c r="BW76" s="10"/>
      <c r="BX76" s="10"/>
      <c r="BZ76" s="10"/>
      <c r="CA76" s="10"/>
      <c r="CB76" s="10"/>
      <c r="CC76" s="10"/>
      <c r="CD76" s="10"/>
      <c r="DI76" s="10"/>
      <c r="DJ76" s="10"/>
      <c r="DK76" s="10"/>
      <c r="DL76" s="10"/>
      <c r="DM76" s="10"/>
      <c r="DN76" s="10"/>
      <c r="DO76" s="10"/>
      <c r="DP76" s="10"/>
      <c r="DQ76" s="10"/>
      <c r="DR76" s="10"/>
      <c r="DS76" s="10"/>
      <c r="DT76" s="10"/>
      <c r="DU76" s="10"/>
      <c r="DV76" s="10"/>
      <c r="DW76" s="10"/>
      <c r="DX76" s="10"/>
      <c r="EB76" s="10"/>
      <c r="EG76" s="10"/>
      <c r="EH76" s="10"/>
      <c r="EI76" s="10"/>
      <c r="EJ76" s="10"/>
      <c r="EK76" s="10"/>
      <c r="EL76" s="10"/>
    </row>
    <row r="77" spans="1:161">
      <c r="A77" s="1237"/>
      <c r="B77" s="1057"/>
      <c r="C77" s="953"/>
      <c r="D77" s="953"/>
      <c r="AE77" s="10"/>
      <c r="AS77" s="10"/>
      <c r="AT77" s="10"/>
      <c r="AU77" s="10"/>
      <c r="AV77" s="10"/>
      <c r="AW77" s="10"/>
      <c r="AX77" s="10"/>
      <c r="AY77" s="10"/>
      <c r="AZ77" s="10"/>
      <c r="BC77" s="10"/>
      <c r="BE77" s="10"/>
      <c r="BG77" s="10"/>
      <c r="BH77" s="10"/>
      <c r="BI77" s="10"/>
      <c r="BJ77" s="10"/>
      <c r="BK77" s="10"/>
      <c r="BL77" s="10"/>
      <c r="BM77" s="10"/>
      <c r="BN77" s="10"/>
      <c r="BO77" s="10"/>
      <c r="BP77" s="10"/>
      <c r="BQ77" s="10"/>
      <c r="BR77" s="10"/>
      <c r="BS77" s="10"/>
      <c r="BT77" s="10"/>
      <c r="BU77" s="10"/>
      <c r="BV77" s="10"/>
      <c r="BW77" s="10"/>
      <c r="BX77" s="10"/>
      <c r="BZ77" s="10"/>
      <c r="CA77" s="10"/>
      <c r="CB77" s="10"/>
      <c r="CC77" s="10"/>
      <c r="CD77" s="10"/>
      <c r="DI77" s="10"/>
      <c r="DJ77" s="10"/>
      <c r="DK77" s="10"/>
      <c r="DL77" s="10"/>
      <c r="DM77" s="10"/>
      <c r="DN77" s="10"/>
      <c r="DO77" s="10"/>
      <c r="DP77" s="10"/>
      <c r="DQ77" s="10"/>
      <c r="DR77" s="10"/>
      <c r="DS77" s="10"/>
      <c r="DT77" s="10"/>
      <c r="DU77" s="10"/>
      <c r="DV77" s="10"/>
      <c r="DW77" s="10"/>
      <c r="DX77" s="10"/>
      <c r="EB77" s="10"/>
      <c r="EG77" s="10"/>
      <c r="EH77" s="10"/>
      <c r="EI77" s="10"/>
      <c r="EJ77" s="10"/>
      <c r="EK77" s="10"/>
      <c r="EL77" s="10"/>
    </row>
    <row r="78" spans="1:161">
      <c r="A78" s="1237"/>
      <c r="B78" s="1057" t="s">
        <v>163</v>
      </c>
      <c r="C78" s="953" t="s">
        <v>1482</v>
      </c>
      <c r="D78" s="953" t="s">
        <v>3382</v>
      </c>
      <c r="F78">
        <v>25</v>
      </c>
      <c r="AB78" s="10">
        <v>5</v>
      </c>
      <c r="AE78" s="10"/>
      <c r="AF78" s="10">
        <v>10</v>
      </c>
      <c r="AI78" s="10">
        <v>25</v>
      </c>
      <c r="AK78" s="10">
        <v>50</v>
      </c>
      <c r="AS78" s="10"/>
      <c r="AT78" s="10"/>
      <c r="AU78" s="10"/>
      <c r="AV78" s="10"/>
      <c r="AW78" s="10"/>
      <c r="AX78" s="10"/>
      <c r="AY78" s="10"/>
      <c r="AZ78" s="10"/>
      <c r="BC78" s="10"/>
      <c r="BE78" s="10"/>
      <c r="BG78" s="10"/>
      <c r="BH78" s="10"/>
      <c r="BI78" s="10"/>
      <c r="BJ78" s="10"/>
      <c r="BK78" s="10"/>
      <c r="BL78" s="10"/>
      <c r="BM78" s="10"/>
      <c r="BN78" s="10"/>
      <c r="BO78" s="10"/>
      <c r="BP78" s="10"/>
      <c r="BQ78" s="10"/>
      <c r="BR78" s="10"/>
      <c r="BS78" s="10"/>
      <c r="BT78" s="10"/>
      <c r="BU78" s="10"/>
      <c r="BV78" s="10"/>
      <c r="BW78" s="10"/>
      <c r="BX78" s="10"/>
      <c r="BZ78" s="10"/>
      <c r="CA78" s="10"/>
      <c r="CB78" s="10"/>
      <c r="CC78" s="10"/>
      <c r="CD78" s="10"/>
      <c r="DI78" s="10"/>
      <c r="DJ78" s="10"/>
      <c r="DK78" s="10"/>
      <c r="DL78" s="10"/>
      <c r="DM78" s="10"/>
      <c r="DN78" s="10"/>
      <c r="DO78" s="10"/>
      <c r="DP78" s="10"/>
      <c r="DQ78" s="10"/>
      <c r="DR78" s="10"/>
      <c r="DS78" s="10"/>
      <c r="DT78" s="10"/>
      <c r="DU78" s="10"/>
      <c r="DV78" s="10"/>
      <c r="DW78" s="10"/>
      <c r="DX78" s="10"/>
      <c r="EB78" s="10"/>
      <c r="EG78" s="10"/>
      <c r="EH78" s="10"/>
      <c r="EI78" s="10"/>
      <c r="EJ78" s="10"/>
      <c r="EK78" s="10"/>
      <c r="EL78" s="10"/>
    </row>
    <row r="79" spans="1:161">
      <c r="A79" s="1237"/>
      <c r="B79" s="99"/>
      <c r="C79" s="99"/>
      <c r="D79" s="99"/>
      <c r="AE79" s="10"/>
      <c r="AS79" s="10"/>
      <c r="AT79" s="10"/>
      <c r="AU79" s="10"/>
      <c r="AV79" s="10"/>
      <c r="AW79" s="10"/>
      <c r="AX79" s="10"/>
      <c r="AY79" s="10"/>
      <c r="AZ79" s="10"/>
      <c r="BC79" s="10"/>
      <c r="BE79" s="10"/>
      <c r="BG79" s="10"/>
      <c r="BH79" s="10"/>
      <c r="BI79" s="10"/>
      <c r="BJ79" s="10"/>
      <c r="BK79" s="10"/>
      <c r="BL79" s="10"/>
      <c r="BM79" s="10"/>
      <c r="BN79" s="10"/>
      <c r="BO79" s="10"/>
      <c r="BP79" s="10"/>
      <c r="BQ79" s="10"/>
      <c r="BR79" s="10"/>
      <c r="BS79" s="10"/>
      <c r="BT79" s="10"/>
      <c r="BU79" s="10"/>
      <c r="BV79" s="10"/>
      <c r="BW79" s="10"/>
      <c r="BX79" s="10"/>
      <c r="BZ79" s="10"/>
      <c r="CA79" s="10"/>
      <c r="CB79" s="10"/>
      <c r="CC79" s="10"/>
      <c r="CD79" s="10"/>
      <c r="DI79" s="10"/>
      <c r="DJ79" s="10"/>
      <c r="DK79" s="10"/>
      <c r="DL79" s="10"/>
      <c r="DM79" s="10"/>
      <c r="DN79" s="10"/>
      <c r="DO79" s="10"/>
      <c r="DP79" s="10"/>
      <c r="DQ79" s="10"/>
      <c r="DR79" s="10"/>
      <c r="DS79" s="10"/>
      <c r="DT79" s="10"/>
      <c r="DU79" s="10"/>
      <c r="DV79" s="10"/>
      <c r="DW79" s="10"/>
      <c r="DX79" s="10"/>
      <c r="EB79" s="10"/>
      <c r="EG79" s="10"/>
      <c r="EH79" s="10"/>
      <c r="EI79" s="10"/>
      <c r="EJ79" s="10"/>
      <c r="EK79" s="10"/>
      <c r="EL79" s="10"/>
    </row>
    <row r="80" spans="1:161">
      <c r="A80" s="1237"/>
      <c r="B80" s="1040" t="s">
        <v>166</v>
      </c>
      <c r="C80" s="953" t="s">
        <v>1493</v>
      </c>
      <c r="D80" s="953" t="s">
        <v>3321</v>
      </c>
      <c r="AE80" s="10"/>
      <c r="AS80" s="10"/>
      <c r="AT80" s="10"/>
      <c r="AU80" s="10"/>
      <c r="AV80" s="10"/>
      <c r="AW80" s="10"/>
      <c r="AX80" s="10"/>
      <c r="AY80" s="10"/>
      <c r="AZ80" s="10"/>
      <c r="BC80" s="10"/>
      <c r="BE80" s="10">
        <v>2</v>
      </c>
      <c r="BG80" s="10"/>
      <c r="BH80" s="10"/>
      <c r="BI80" s="10"/>
      <c r="BJ80" s="10"/>
      <c r="BK80" s="10"/>
      <c r="BL80" s="10"/>
      <c r="BM80" s="10"/>
      <c r="BN80" s="10"/>
      <c r="BO80" s="10"/>
      <c r="BP80" s="10"/>
      <c r="BQ80" s="10"/>
      <c r="BR80" s="10"/>
      <c r="BS80" s="10"/>
      <c r="BT80" s="10"/>
      <c r="BU80" s="10"/>
      <c r="BV80" s="10"/>
      <c r="BW80" s="10"/>
      <c r="BX80" s="10"/>
      <c r="BZ80" s="10"/>
      <c r="CA80" s="10"/>
      <c r="CB80" s="10"/>
      <c r="CC80" s="10"/>
      <c r="CD80" s="10"/>
      <c r="DI80" s="10"/>
      <c r="DJ80" s="10"/>
      <c r="DK80" s="10"/>
      <c r="DL80" s="10"/>
      <c r="DM80" s="10"/>
      <c r="DN80" s="10"/>
      <c r="DO80" s="10"/>
      <c r="DP80" s="10"/>
      <c r="DQ80" s="10"/>
      <c r="DR80" s="10"/>
      <c r="DS80" s="10"/>
      <c r="DT80" s="10"/>
      <c r="DU80" s="10"/>
      <c r="DV80" s="10"/>
      <c r="DW80" s="10"/>
      <c r="DX80" s="10"/>
      <c r="EB80" s="10"/>
      <c r="EG80" s="10"/>
      <c r="EH80" s="10"/>
      <c r="EI80" s="10"/>
      <c r="EJ80" s="10"/>
      <c r="EK80" s="10"/>
      <c r="EL80" s="10"/>
    </row>
    <row r="81" spans="1:151">
      <c r="A81" s="1237"/>
      <c r="B81" s="1138"/>
      <c r="C81" s="1138"/>
      <c r="AE81" s="10"/>
      <c r="AS81" s="10"/>
      <c r="AT81" s="10"/>
      <c r="AU81" s="10"/>
      <c r="AV81" s="10"/>
      <c r="AW81" s="10"/>
      <c r="AX81" s="10"/>
      <c r="AY81" s="10"/>
      <c r="AZ81" s="10"/>
      <c r="BC81" s="10"/>
      <c r="BE81" s="10"/>
      <c r="BG81" s="10"/>
      <c r="BH81" s="10"/>
      <c r="BI81" s="10"/>
      <c r="BJ81" s="10"/>
      <c r="BK81" s="10"/>
      <c r="BL81" s="10"/>
      <c r="BM81" s="10"/>
      <c r="BN81" s="10"/>
      <c r="BO81" s="10"/>
      <c r="BP81" s="10"/>
      <c r="BQ81" s="10"/>
      <c r="BR81" s="10"/>
      <c r="BS81" s="10"/>
      <c r="BT81" s="10"/>
      <c r="BU81" s="10"/>
      <c r="BV81" s="10"/>
      <c r="BW81" s="10"/>
      <c r="BX81" s="10"/>
      <c r="BZ81" s="10"/>
      <c r="CA81" s="10"/>
      <c r="CB81" s="10"/>
      <c r="CC81" s="10"/>
      <c r="CD81" s="10"/>
      <c r="DI81" s="10"/>
      <c r="DJ81" s="10"/>
      <c r="DK81" s="10"/>
      <c r="DL81" s="10"/>
      <c r="DM81" s="10"/>
      <c r="DN81" s="10"/>
      <c r="DO81" s="10"/>
      <c r="DP81" s="10"/>
      <c r="DQ81" s="10"/>
      <c r="DR81" s="10"/>
      <c r="DS81" s="10"/>
      <c r="DT81" s="10"/>
      <c r="DU81" s="10"/>
      <c r="DV81" s="10"/>
      <c r="DW81" s="10"/>
      <c r="DX81" s="10"/>
      <c r="EB81" s="10"/>
      <c r="EG81" s="10"/>
      <c r="EH81" s="10"/>
      <c r="EI81" s="10"/>
      <c r="EJ81" s="10"/>
      <c r="EK81" s="10"/>
      <c r="EL81" s="10"/>
    </row>
    <row r="82" spans="1:151">
      <c r="A82" s="1237"/>
      <c r="B82" s="1138"/>
      <c r="C82" s="1138"/>
      <c r="AE82" s="10"/>
      <c r="AS82" s="10"/>
      <c r="AT82" s="10"/>
      <c r="AU82" s="10"/>
      <c r="AV82" s="10"/>
      <c r="AW82" s="10"/>
      <c r="AX82" s="10"/>
      <c r="AY82" s="10"/>
      <c r="AZ82" s="10"/>
      <c r="BC82" s="10"/>
      <c r="BE82" s="10"/>
      <c r="BG82" s="10"/>
      <c r="BH82" s="10"/>
      <c r="BI82" s="10"/>
      <c r="BJ82" s="10"/>
      <c r="BK82" s="10"/>
      <c r="BL82" s="10"/>
      <c r="BM82" s="10"/>
      <c r="BN82" s="10"/>
      <c r="BO82" s="10"/>
      <c r="BP82" s="10"/>
      <c r="BQ82" s="10"/>
      <c r="BR82" s="10"/>
      <c r="BS82" s="10"/>
      <c r="BT82" s="10"/>
      <c r="BU82" s="10"/>
      <c r="BV82" s="10"/>
      <c r="BW82" s="10"/>
      <c r="BX82" s="10"/>
      <c r="BZ82" s="10"/>
      <c r="CA82" s="10"/>
      <c r="CB82" s="10"/>
      <c r="CC82" s="10"/>
      <c r="CD82" s="10"/>
      <c r="DI82" s="10"/>
      <c r="DJ82" s="10"/>
      <c r="DK82" s="10"/>
      <c r="DL82" s="10"/>
      <c r="DM82" s="10"/>
      <c r="DN82" s="10"/>
      <c r="DO82" s="10"/>
      <c r="DP82" s="10"/>
      <c r="DQ82" s="10"/>
      <c r="DR82" s="10"/>
      <c r="DS82" s="10"/>
      <c r="DT82" s="10"/>
      <c r="DU82" s="10"/>
      <c r="DV82" s="10"/>
      <c r="DW82" s="10"/>
      <c r="DX82" s="10"/>
      <c r="EB82" s="10"/>
      <c r="EG82" s="10"/>
      <c r="EH82" s="10"/>
      <c r="EI82" s="10"/>
      <c r="EJ82" s="10"/>
      <c r="EK82" s="10"/>
      <c r="EL82" s="10"/>
    </row>
    <row r="83" spans="1:151">
      <c r="A83" s="1237"/>
      <c r="B83" s="1138"/>
      <c r="C83" s="1138"/>
      <c r="AE83" s="10"/>
      <c r="AS83" s="10"/>
      <c r="AT83" s="10"/>
      <c r="AU83" s="10"/>
      <c r="AV83" s="10"/>
      <c r="AW83" s="10"/>
      <c r="AX83" s="10"/>
      <c r="AY83" s="10"/>
      <c r="AZ83" s="10"/>
      <c r="BC83" s="10"/>
      <c r="BE83" s="10"/>
      <c r="BG83" s="10"/>
      <c r="BH83" s="10"/>
      <c r="BI83" s="10"/>
      <c r="BJ83" s="10"/>
      <c r="BK83" s="10"/>
      <c r="BL83" s="10"/>
      <c r="BM83" s="10"/>
      <c r="BN83" s="10"/>
      <c r="BO83" s="10"/>
      <c r="BP83" s="10"/>
      <c r="BQ83" s="10"/>
      <c r="BR83" s="10"/>
      <c r="BS83" s="10"/>
      <c r="BT83" s="10"/>
      <c r="BU83" s="10"/>
      <c r="BV83" s="10"/>
      <c r="BW83" s="10"/>
      <c r="BX83" s="10"/>
      <c r="BZ83" s="10"/>
      <c r="CA83" s="10"/>
      <c r="CB83" s="10"/>
      <c r="CC83" s="10"/>
      <c r="CD83" s="10"/>
      <c r="DI83" s="10"/>
      <c r="DJ83" s="10"/>
      <c r="DK83" s="10"/>
      <c r="DL83" s="10"/>
      <c r="DM83" s="10"/>
      <c r="DN83" s="10"/>
      <c r="DO83" s="10"/>
      <c r="DP83" s="10"/>
      <c r="DQ83" s="10"/>
      <c r="DR83" s="10"/>
      <c r="DS83" s="10"/>
      <c r="DT83" s="10"/>
      <c r="DU83" s="10"/>
      <c r="DV83" s="10"/>
      <c r="DW83" s="10"/>
      <c r="DX83" s="10"/>
      <c r="EB83" s="10"/>
      <c r="EG83" s="10"/>
      <c r="EH83" s="10"/>
      <c r="EI83" s="10"/>
      <c r="EJ83" s="10"/>
      <c r="EK83" s="10"/>
      <c r="EL83" s="10"/>
    </row>
    <row r="84" spans="1:151">
      <c r="A84" s="1237"/>
      <c r="B84" s="1040" t="s">
        <v>176</v>
      </c>
      <c r="C84" s="953" t="s">
        <v>1556</v>
      </c>
      <c r="D84" s="953" t="s">
        <v>2846</v>
      </c>
      <c r="AE84" s="10"/>
      <c r="AS84" s="10"/>
      <c r="AT84" s="10"/>
      <c r="AU84" s="10"/>
      <c r="AV84" s="10"/>
      <c r="AW84" s="10"/>
      <c r="AX84" s="10"/>
      <c r="AY84" s="10"/>
      <c r="AZ84" s="10"/>
      <c r="BC84" s="10"/>
      <c r="BE84" s="10"/>
      <c r="BG84" s="10"/>
      <c r="BH84" s="10"/>
      <c r="BI84" s="10"/>
      <c r="BJ84" s="10"/>
      <c r="BK84" s="10"/>
      <c r="BL84" s="10"/>
      <c r="BM84" s="10"/>
      <c r="BN84" s="10"/>
      <c r="BO84" s="10"/>
      <c r="BP84" s="10"/>
      <c r="BQ84" s="10"/>
      <c r="BR84" s="10"/>
      <c r="BS84" s="10"/>
      <c r="BT84" s="10"/>
      <c r="BU84" s="10"/>
      <c r="BV84" s="10"/>
      <c r="BW84" s="10"/>
      <c r="BX84" s="10"/>
      <c r="BZ84" s="10"/>
      <c r="CA84" s="10"/>
      <c r="CB84" s="10"/>
      <c r="CC84" s="10"/>
      <c r="CD84" s="10"/>
      <c r="DI84" s="10"/>
      <c r="DJ84" s="10"/>
      <c r="DK84" s="10"/>
      <c r="DL84" s="10"/>
      <c r="DM84" s="10"/>
      <c r="DN84" s="10"/>
      <c r="DO84" s="10"/>
      <c r="DP84" s="10"/>
      <c r="DQ84" s="10"/>
      <c r="DR84" s="10"/>
      <c r="DS84" s="10"/>
      <c r="DT84" s="10"/>
      <c r="DU84" s="10"/>
      <c r="DV84" s="10"/>
      <c r="DW84" s="10"/>
      <c r="DX84" s="10"/>
      <c r="EB84" s="10"/>
      <c r="EG84" s="10">
        <v>2</v>
      </c>
      <c r="EH84" s="10">
        <v>2</v>
      </c>
      <c r="EI84" s="10">
        <v>2</v>
      </c>
      <c r="EJ84" s="10"/>
      <c r="EK84" s="10"/>
      <c r="EL84" s="10"/>
    </row>
    <row r="85" spans="1:151">
      <c r="A85" s="1237"/>
      <c r="B85" s="1040"/>
      <c r="C85" s="953"/>
      <c r="D85" s="953"/>
      <c r="AE85" s="10"/>
      <c r="AS85" s="10"/>
      <c r="AT85" s="10"/>
      <c r="AU85" s="10"/>
      <c r="AV85" s="10"/>
      <c r="AW85" s="10"/>
      <c r="AX85" s="10"/>
      <c r="AY85" s="10"/>
      <c r="AZ85" s="10"/>
      <c r="BC85" s="10"/>
      <c r="BE85" s="10"/>
      <c r="BG85" s="10"/>
      <c r="BH85" s="10"/>
      <c r="BI85" s="10"/>
      <c r="BJ85" s="10"/>
      <c r="BK85" s="10"/>
      <c r="BL85" s="10"/>
      <c r="BM85" s="10"/>
      <c r="BN85" s="10"/>
      <c r="BO85" s="10"/>
      <c r="BP85" s="10"/>
      <c r="BQ85" s="10"/>
      <c r="BR85" s="10"/>
      <c r="BS85" s="10"/>
      <c r="BT85" s="10"/>
      <c r="BU85" s="10"/>
      <c r="BV85" s="10"/>
      <c r="BW85" s="10"/>
      <c r="BX85" s="10"/>
      <c r="BZ85" s="10"/>
      <c r="CA85" s="10"/>
      <c r="CB85" s="10"/>
      <c r="CC85" s="10"/>
      <c r="CD85" s="10"/>
      <c r="DI85" s="10"/>
      <c r="DJ85" s="10"/>
      <c r="DK85" s="10"/>
      <c r="DL85" s="10"/>
      <c r="DM85" s="10"/>
      <c r="DN85" s="10"/>
      <c r="DO85" s="10"/>
      <c r="DP85" s="10"/>
      <c r="DQ85" s="10"/>
      <c r="DR85" s="10"/>
      <c r="DS85" s="10"/>
      <c r="DT85" s="10"/>
      <c r="DU85" s="10"/>
      <c r="DV85" s="10"/>
      <c r="DW85" s="10"/>
      <c r="DX85" s="10"/>
      <c r="EB85" s="10"/>
      <c r="EG85" s="10"/>
      <c r="EH85" s="10"/>
      <c r="EI85" s="10"/>
      <c r="EJ85" s="10"/>
      <c r="EK85" s="10"/>
      <c r="EL85" s="10"/>
    </row>
    <row r="86" spans="1:151">
      <c r="A86" s="1237"/>
      <c r="B86" s="1040"/>
      <c r="C86" s="953"/>
      <c r="D86" s="953"/>
      <c r="AE86" s="10"/>
      <c r="AS86" s="10"/>
      <c r="AT86" s="10"/>
      <c r="AU86" s="10"/>
      <c r="AV86" s="10"/>
      <c r="AW86" s="10"/>
      <c r="AX86" s="10"/>
      <c r="AY86" s="10"/>
      <c r="AZ86" s="10"/>
      <c r="BC86" s="10"/>
      <c r="BE86" s="10"/>
      <c r="BG86" s="10"/>
      <c r="BH86" s="10"/>
      <c r="BI86" s="10"/>
      <c r="BJ86" s="10"/>
      <c r="BK86" s="10"/>
      <c r="BL86" s="10"/>
      <c r="BM86" s="10"/>
      <c r="BN86" s="10"/>
      <c r="BO86" s="10"/>
      <c r="BP86" s="10"/>
      <c r="BQ86" s="10"/>
      <c r="BR86" s="10"/>
      <c r="BS86" s="10"/>
      <c r="BT86" s="10"/>
      <c r="BU86" s="10"/>
      <c r="BV86" s="10"/>
      <c r="BW86" s="10"/>
      <c r="BX86" s="10"/>
      <c r="BZ86" s="10"/>
      <c r="CA86" s="10"/>
      <c r="CB86" s="10"/>
      <c r="CC86" s="10"/>
      <c r="CD86" s="10"/>
      <c r="DI86" s="10"/>
      <c r="DJ86" s="10"/>
      <c r="DK86" s="10"/>
      <c r="DL86" s="10"/>
      <c r="DM86" s="10"/>
      <c r="DN86" s="10"/>
      <c r="DO86" s="10"/>
      <c r="DP86" s="10"/>
      <c r="DQ86" s="10"/>
      <c r="DR86" s="10"/>
      <c r="DS86" s="10"/>
      <c r="DT86" s="10"/>
      <c r="DU86" s="10"/>
      <c r="DV86" s="10"/>
      <c r="DW86" s="10"/>
      <c r="DX86" s="10"/>
      <c r="EB86" s="10"/>
      <c r="EG86" s="10"/>
      <c r="EH86" s="10"/>
      <c r="EI86" s="10"/>
      <c r="EJ86" s="10"/>
      <c r="EK86" s="10"/>
      <c r="EL86" s="10"/>
    </row>
    <row r="87" spans="1:151">
      <c r="A87" s="1237"/>
      <c r="B87" s="1040"/>
      <c r="C87" s="953"/>
      <c r="D87" s="953"/>
      <c r="AE87" s="10"/>
      <c r="AS87" s="10"/>
      <c r="AT87" s="10"/>
      <c r="AU87" s="10"/>
      <c r="AV87" s="10"/>
      <c r="AW87" s="10"/>
      <c r="AX87" s="10"/>
      <c r="AY87" s="10"/>
      <c r="AZ87" s="10"/>
      <c r="BC87" s="10"/>
      <c r="BE87" s="10"/>
      <c r="BG87" s="10"/>
      <c r="BH87" s="10"/>
      <c r="BI87" s="10"/>
      <c r="BJ87" s="10"/>
      <c r="BK87" s="10"/>
      <c r="BL87" s="10"/>
      <c r="BM87" s="10"/>
      <c r="BN87" s="10"/>
      <c r="BO87" s="10"/>
      <c r="BP87" s="10"/>
      <c r="BQ87" s="10"/>
      <c r="BR87" s="10"/>
      <c r="BS87" s="10"/>
      <c r="BT87" s="10"/>
      <c r="BU87" s="10"/>
      <c r="BV87" s="10"/>
      <c r="BW87" s="10"/>
      <c r="BX87" s="10"/>
      <c r="BZ87" s="10"/>
      <c r="CA87" s="10"/>
      <c r="CB87" s="10"/>
      <c r="CC87" s="10"/>
      <c r="CD87" s="10"/>
      <c r="DI87" s="10"/>
      <c r="DJ87" s="10"/>
      <c r="DK87" s="10"/>
      <c r="DL87" s="10"/>
      <c r="DM87" s="10"/>
      <c r="DN87" s="10"/>
      <c r="DO87" s="10"/>
      <c r="DP87" s="10"/>
      <c r="DQ87" s="10"/>
      <c r="DR87" s="10"/>
      <c r="DS87" s="10"/>
      <c r="DT87" s="10"/>
      <c r="DU87" s="10"/>
      <c r="DV87" s="10"/>
      <c r="DW87" s="10"/>
      <c r="DX87" s="10"/>
      <c r="EB87" s="10"/>
      <c r="EG87" s="10"/>
      <c r="EH87" s="10"/>
      <c r="EI87" s="10"/>
      <c r="EJ87" s="10"/>
      <c r="EK87" s="10"/>
      <c r="EL87" s="10"/>
    </row>
    <row r="88" spans="1:151">
      <c r="A88" s="1237"/>
      <c r="B88" s="1057" t="s">
        <v>179</v>
      </c>
      <c r="C88" s="953" t="s">
        <v>1553</v>
      </c>
      <c r="D88" s="953" t="s">
        <v>3387</v>
      </c>
      <c r="AE88" s="10"/>
      <c r="AS88" s="10"/>
      <c r="AT88" s="10"/>
      <c r="AU88" s="10"/>
      <c r="AV88" s="10"/>
      <c r="AW88" s="10"/>
      <c r="AX88" s="10"/>
      <c r="AY88" s="10"/>
      <c r="AZ88" s="10"/>
      <c r="BC88" s="10"/>
      <c r="BE88" s="10"/>
      <c r="BG88" s="10"/>
      <c r="BH88" s="10"/>
      <c r="BI88" s="10"/>
      <c r="BJ88" s="10"/>
      <c r="BK88" s="10"/>
      <c r="BL88" s="10"/>
      <c r="BM88" s="10"/>
      <c r="BN88" s="10"/>
      <c r="BO88" s="10"/>
      <c r="BP88" s="10"/>
      <c r="BQ88" s="10"/>
      <c r="BR88" s="10"/>
      <c r="BS88" s="10"/>
      <c r="BT88" s="10"/>
      <c r="BU88" s="10"/>
      <c r="BV88" s="10"/>
      <c r="BW88" s="10"/>
      <c r="BX88" s="10"/>
      <c r="BZ88" s="10"/>
      <c r="CA88" s="10"/>
      <c r="CB88" s="10"/>
      <c r="CC88" s="10"/>
      <c r="CD88" s="10"/>
      <c r="CO88" s="10">
        <v>1000</v>
      </c>
      <c r="CP88" s="10">
        <v>1000</v>
      </c>
      <c r="DI88" s="10"/>
      <c r="DJ88" s="10"/>
      <c r="DK88" s="10"/>
      <c r="DL88" s="10"/>
      <c r="DM88" s="10"/>
      <c r="DN88" s="10"/>
      <c r="DO88" s="10"/>
      <c r="DP88" s="10"/>
      <c r="DQ88" s="10"/>
      <c r="DR88" s="10"/>
      <c r="DS88" s="10"/>
      <c r="DT88" s="10"/>
      <c r="DU88" s="10"/>
      <c r="DV88" s="10"/>
      <c r="DW88" s="10"/>
      <c r="DX88" s="10"/>
      <c r="EB88" s="10"/>
      <c r="EG88" s="10">
        <v>2</v>
      </c>
      <c r="EH88" s="10">
        <v>3</v>
      </c>
      <c r="EI88" s="10">
        <v>3</v>
      </c>
      <c r="EJ88" s="10">
        <v>1</v>
      </c>
      <c r="EK88" s="10"/>
      <c r="EL88" s="10"/>
    </row>
    <row r="89" spans="1:151">
      <c r="A89" s="1237"/>
      <c r="B89" s="1040" t="s">
        <v>180</v>
      </c>
      <c r="C89" s="953" t="s">
        <v>1556</v>
      </c>
      <c r="D89" s="953" t="s">
        <v>3321</v>
      </c>
      <c r="AE89" s="10"/>
      <c r="AS89" s="10"/>
      <c r="AT89" s="10"/>
      <c r="AU89" s="10"/>
      <c r="AV89" s="10"/>
      <c r="AW89" s="10"/>
      <c r="AX89" s="10"/>
      <c r="AY89" s="10"/>
      <c r="AZ89" s="10"/>
      <c r="BC89" s="10"/>
      <c r="BE89" s="10">
        <v>2</v>
      </c>
      <c r="BG89" s="10"/>
      <c r="BH89" s="10"/>
      <c r="BI89" s="10"/>
      <c r="BJ89" s="10"/>
      <c r="BK89" s="10"/>
      <c r="BL89" s="10"/>
      <c r="BM89" s="10"/>
      <c r="BN89" s="10"/>
      <c r="BO89" s="10"/>
      <c r="BP89" s="10"/>
      <c r="BQ89" s="10"/>
      <c r="BR89" s="10"/>
      <c r="BS89" s="10"/>
      <c r="BT89" s="10"/>
      <c r="BU89" s="10"/>
      <c r="BV89" s="10"/>
      <c r="BW89" s="10"/>
      <c r="BX89" s="10"/>
      <c r="BZ89" s="10"/>
      <c r="CA89" s="10"/>
      <c r="CB89" s="10"/>
      <c r="CC89" s="10"/>
      <c r="CD89" s="10"/>
      <c r="DI89" s="10"/>
      <c r="DJ89" s="10"/>
      <c r="DK89" s="10"/>
      <c r="DL89" s="10"/>
      <c r="DM89" s="10"/>
      <c r="DN89" s="10"/>
      <c r="DO89" s="10"/>
      <c r="DP89" s="10"/>
      <c r="DQ89" s="10"/>
      <c r="DR89" s="10"/>
      <c r="DS89" s="10"/>
      <c r="DT89" s="10"/>
      <c r="DU89" s="10"/>
      <c r="DV89" s="10"/>
      <c r="DW89" s="10"/>
      <c r="DX89" s="10"/>
      <c r="EB89" s="10"/>
      <c r="EE89" s="50">
        <v>1</v>
      </c>
      <c r="EF89" s="50">
        <v>1</v>
      </c>
      <c r="EG89" s="10">
        <v>1</v>
      </c>
      <c r="EH89" s="10"/>
      <c r="EI89" s="10"/>
      <c r="EJ89" s="10"/>
      <c r="EK89" s="10"/>
      <c r="EL89" s="10"/>
    </row>
    <row r="90" spans="1:151">
      <c r="A90" s="1237"/>
      <c r="B90" s="1057" t="s">
        <v>182</v>
      </c>
      <c r="C90" s="953" t="s">
        <v>1579</v>
      </c>
      <c r="D90" s="953" t="s">
        <v>3388</v>
      </c>
      <c r="AE90" s="10"/>
      <c r="AS90" s="10"/>
      <c r="AT90" s="10"/>
      <c r="AU90" s="10"/>
      <c r="AV90" s="10"/>
      <c r="AW90" s="10"/>
      <c r="AX90" s="10"/>
      <c r="AY90" s="10"/>
      <c r="AZ90" s="10"/>
      <c r="BC90" s="10"/>
      <c r="BE90" s="10"/>
      <c r="BG90" s="10"/>
      <c r="BH90" s="10"/>
      <c r="BI90" s="10"/>
      <c r="BJ90" s="10"/>
      <c r="BK90" s="10"/>
      <c r="BL90" s="10"/>
      <c r="BM90" s="10"/>
      <c r="BN90" s="10"/>
      <c r="BO90" s="10"/>
      <c r="BP90" s="10"/>
      <c r="BQ90" s="10"/>
      <c r="BR90" s="10"/>
      <c r="BS90" s="10"/>
      <c r="BT90" s="10"/>
      <c r="BU90" s="10"/>
      <c r="BV90" s="10"/>
      <c r="BW90" s="10"/>
      <c r="BX90" s="10"/>
      <c r="BZ90" s="10"/>
      <c r="CA90" s="10"/>
      <c r="CB90" s="10"/>
      <c r="CC90" s="10"/>
      <c r="CD90" s="10"/>
      <c r="CO90" s="10">
        <v>300</v>
      </c>
      <c r="CP90" s="10">
        <v>500</v>
      </c>
      <c r="DI90" s="10"/>
      <c r="DJ90" s="10"/>
      <c r="DK90" s="10"/>
      <c r="DL90" s="10"/>
      <c r="DM90" s="10"/>
      <c r="DN90" s="10"/>
      <c r="DO90" s="10"/>
      <c r="DP90" s="10"/>
      <c r="DQ90" s="10"/>
      <c r="DR90" s="10"/>
      <c r="DS90" s="10"/>
      <c r="DT90" s="10"/>
      <c r="DU90" s="10"/>
      <c r="DV90" s="10"/>
      <c r="DW90" s="10"/>
      <c r="DX90" s="10"/>
      <c r="DY90" s="10">
        <v>24</v>
      </c>
      <c r="EB90" s="10"/>
      <c r="EG90" s="10"/>
      <c r="EH90" s="10"/>
      <c r="EI90" s="10"/>
      <c r="EJ90" s="10"/>
      <c r="EK90" s="10"/>
      <c r="EL90" s="10"/>
    </row>
    <row r="91" spans="1:151">
      <c r="A91" s="1237"/>
      <c r="B91" s="99"/>
      <c r="C91" s="99"/>
      <c r="D91" s="99"/>
      <c r="AE91" s="10"/>
      <c r="AS91" s="10"/>
      <c r="AT91" s="10"/>
      <c r="AU91" s="10"/>
      <c r="AV91" s="10"/>
      <c r="AW91" s="10"/>
      <c r="AX91" s="10"/>
      <c r="AY91" s="10"/>
      <c r="AZ91" s="10"/>
      <c r="BC91" s="10"/>
      <c r="BE91" s="10"/>
      <c r="BG91" s="10"/>
      <c r="BH91" s="10"/>
      <c r="BI91" s="10"/>
      <c r="BJ91" s="10"/>
      <c r="BK91" s="10"/>
      <c r="BL91" s="10"/>
      <c r="BM91" s="10"/>
      <c r="BN91" s="10"/>
      <c r="BO91" s="10"/>
      <c r="BP91" s="10"/>
      <c r="BQ91" s="10"/>
      <c r="BR91" s="10"/>
      <c r="BS91" s="10"/>
      <c r="BT91" s="10"/>
      <c r="BU91" s="10"/>
      <c r="BV91" s="10"/>
      <c r="BW91" s="10"/>
      <c r="BX91" s="10"/>
      <c r="BZ91" s="10"/>
      <c r="CA91" s="10"/>
      <c r="CB91" s="10"/>
      <c r="CC91" s="10"/>
      <c r="CD91" s="10"/>
      <c r="DI91" s="10"/>
      <c r="DJ91" s="10"/>
      <c r="DK91" s="10"/>
      <c r="DL91" s="10"/>
      <c r="DM91" s="10"/>
      <c r="DN91" s="10"/>
      <c r="DO91" s="10"/>
      <c r="DP91" s="10"/>
      <c r="DQ91" s="10"/>
      <c r="DR91" s="10"/>
      <c r="DS91" s="10"/>
      <c r="DT91" s="10"/>
      <c r="DU91" s="10"/>
      <c r="DV91" s="10"/>
      <c r="DW91" s="10"/>
      <c r="DX91" s="10"/>
      <c r="EB91" s="10"/>
      <c r="EG91" s="10"/>
      <c r="EH91" s="10"/>
      <c r="EI91" s="10"/>
      <c r="EJ91" s="10"/>
      <c r="EK91" s="10"/>
      <c r="EL91" s="10"/>
    </row>
    <row r="92" spans="1:151">
      <c r="A92" s="1238"/>
      <c r="B92" s="99"/>
      <c r="C92" s="99"/>
      <c r="D92" s="99"/>
      <c r="AE92" s="10"/>
      <c r="AS92" s="10"/>
      <c r="AT92" s="10"/>
      <c r="AU92" s="10"/>
      <c r="AV92" s="10"/>
      <c r="AW92" s="10"/>
      <c r="AX92" s="10"/>
      <c r="AY92" s="10"/>
      <c r="AZ92" s="10"/>
      <c r="BC92" s="10"/>
      <c r="BE92" s="10"/>
      <c r="BG92" s="10"/>
      <c r="BH92" s="10"/>
      <c r="BI92" s="10"/>
      <c r="BJ92" s="10"/>
      <c r="BK92" s="10"/>
      <c r="BL92" s="10"/>
      <c r="BM92" s="10"/>
      <c r="BN92" s="10"/>
      <c r="BO92" s="10"/>
      <c r="BP92" s="10"/>
      <c r="BQ92" s="10"/>
      <c r="BR92" s="10"/>
      <c r="BS92" s="10"/>
      <c r="BT92" s="10"/>
      <c r="BU92" s="10"/>
      <c r="BV92" s="10"/>
      <c r="BW92" s="10"/>
      <c r="BX92" s="10"/>
      <c r="BZ92" s="10"/>
      <c r="CA92" s="10"/>
      <c r="CB92" s="10"/>
      <c r="CC92" s="10"/>
      <c r="CD92" s="10"/>
      <c r="DI92" s="10"/>
      <c r="DJ92" s="10"/>
      <c r="DK92" s="10"/>
      <c r="DL92" s="10"/>
      <c r="DM92" s="10"/>
      <c r="DN92" s="10"/>
      <c r="DO92" s="10"/>
      <c r="DP92" s="10"/>
      <c r="DQ92" s="10"/>
      <c r="DR92" s="10"/>
      <c r="DS92" s="10"/>
      <c r="DT92" s="10"/>
      <c r="DU92" s="10"/>
      <c r="DV92" s="10"/>
      <c r="DW92" s="10"/>
      <c r="DX92" s="10"/>
      <c r="EB92" s="10"/>
      <c r="EG92" s="10"/>
      <c r="EH92" s="10"/>
      <c r="EI92" s="10"/>
      <c r="EJ92" s="10"/>
      <c r="EK92" s="10"/>
      <c r="EL92" s="10"/>
    </row>
    <row r="93" spans="1:151">
      <c r="A93" s="1238"/>
      <c r="B93" s="1040" t="s">
        <v>186</v>
      </c>
      <c r="C93" s="953" t="s">
        <v>1579</v>
      </c>
      <c r="D93" s="953" t="s">
        <v>3341</v>
      </c>
      <c r="AE93" s="10"/>
      <c r="AS93" s="10"/>
      <c r="AT93" s="10"/>
      <c r="AU93" s="10"/>
      <c r="AV93" s="10"/>
      <c r="AW93" s="10"/>
      <c r="AX93" s="10"/>
      <c r="AY93" s="10"/>
      <c r="AZ93" s="10"/>
      <c r="BC93" s="10"/>
      <c r="BE93" s="10"/>
      <c r="BG93" s="10"/>
      <c r="BH93" s="10"/>
      <c r="BI93" s="10"/>
      <c r="BJ93" s="10"/>
      <c r="BK93" s="10"/>
      <c r="BL93" s="10"/>
      <c r="BM93" s="10"/>
      <c r="BN93" s="10"/>
      <c r="BO93" s="10"/>
      <c r="BP93" s="10"/>
      <c r="BQ93" s="10"/>
      <c r="BR93" s="10"/>
      <c r="BS93" s="10"/>
      <c r="BT93" s="10"/>
      <c r="BU93" s="10"/>
      <c r="BV93" s="10"/>
      <c r="BW93" s="10"/>
      <c r="BX93" s="10"/>
      <c r="BZ93" s="10"/>
      <c r="CA93" s="10"/>
      <c r="CB93" s="10"/>
      <c r="CC93" s="10"/>
      <c r="CD93" s="10"/>
      <c r="DI93" s="10"/>
      <c r="DJ93" s="10"/>
      <c r="DK93" s="10"/>
      <c r="DL93" s="10"/>
      <c r="DM93" s="10"/>
      <c r="DN93" s="10"/>
      <c r="DO93" s="10"/>
      <c r="DP93" s="10"/>
      <c r="DQ93" s="10"/>
      <c r="DR93" s="10"/>
      <c r="DS93" s="10"/>
      <c r="DT93" s="10"/>
      <c r="DU93" s="10"/>
      <c r="DV93" s="10"/>
      <c r="DW93" s="10"/>
      <c r="DX93" s="10"/>
      <c r="DZ93" s="10">
        <v>12</v>
      </c>
      <c r="EB93" s="10"/>
      <c r="EG93" s="10"/>
      <c r="EH93" s="10"/>
      <c r="EI93" s="10"/>
      <c r="EJ93" s="10">
        <v>1</v>
      </c>
      <c r="EK93" s="10"/>
      <c r="EL93" s="10"/>
    </row>
    <row r="94" spans="1:151">
      <c r="A94" s="1238"/>
      <c r="B94" s="1057" t="s">
        <v>188</v>
      </c>
      <c r="C94" s="953" t="s">
        <v>1579</v>
      </c>
      <c r="D94" s="953" t="s">
        <v>3375</v>
      </c>
      <c r="AE94" s="10"/>
      <c r="AS94" s="10"/>
      <c r="AT94" s="10"/>
      <c r="AU94" s="10"/>
      <c r="AV94" s="10"/>
      <c r="AW94" s="10"/>
      <c r="AX94" s="10"/>
      <c r="AY94" s="10"/>
      <c r="AZ94" s="10"/>
      <c r="BC94" s="10"/>
      <c r="BD94" s="10">
        <v>4</v>
      </c>
      <c r="BE94" s="10">
        <v>4</v>
      </c>
      <c r="BF94" s="10">
        <v>1</v>
      </c>
      <c r="BG94" s="10"/>
      <c r="BH94" s="10"/>
      <c r="BI94" s="10"/>
      <c r="BJ94" s="10"/>
      <c r="BK94" s="10"/>
      <c r="BL94" s="10"/>
      <c r="BM94" s="10"/>
      <c r="BN94" s="10"/>
      <c r="BO94" s="10"/>
      <c r="BP94" s="10"/>
      <c r="BQ94" s="10"/>
      <c r="BR94" s="10"/>
      <c r="BS94" s="10"/>
      <c r="BT94" s="10"/>
      <c r="BU94" s="10"/>
      <c r="BV94" s="10"/>
      <c r="BW94" s="10"/>
      <c r="BX94" s="10"/>
      <c r="BZ94" s="10"/>
      <c r="CA94" s="10"/>
      <c r="CB94" s="10"/>
      <c r="CC94" s="10"/>
      <c r="CD94" s="10"/>
      <c r="DI94" s="10"/>
      <c r="DJ94" s="10"/>
      <c r="DK94" s="10"/>
      <c r="DL94" s="10"/>
      <c r="DM94" s="10"/>
      <c r="DN94" s="10"/>
      <c r="DO94" s="10"/>
      <c r="DP94" s="10"/>
      <c r="DQ94" s="10"/>
      <c r="DR94" s="10"/>
      <c r="DS94" s="10"/>
      <c r="DT94" s="10"/>
      <c r="DU94" s="10"/>
      <c r="DV94" s="10"/>
      <c r="DW94" s="10"/>
      <c r="DX94" s="10"/>
      <c r="EB94" s="10"/>
      <c r="EG94" s="10"/>
      <c r="EH94" s="10"/>
      <c r="EI94" s="10"/>
      <c r="EJ94" s="10"/>
      <c r="EK94" s="10"/>
      <c r="EL94" s="10"/>
    </row>
    <row r="95" spans="1:151">
      <c r="A95" s="1238"/>
      <c r="B95" s="1057" t="s">
        <v>196</v>
      </c>
      <c r="C95" s="953" t="s">
        <v>1646</v>
      </c>
      <c r="D95" s="953" t="s">
        <v>3321</v>
      </c>
      <c r="AE95" s="10"/>
      <c r="AS95" s="10"/>
      <c r="AT95" s="10"/>
      <c r="AU95" s="10"/>
      <c r="AV95" s="10"/>
      <c r="AW95" s="10"/>
      <c r="AX95" s="10"/>
      <c r="AY95" s="10"/>
      <c r="AZ95" s="10"/>
      <c r="BC95" s="10"/>
      <c r="BE95" s="10">
        <v>2</v>
      </c>
      <c r="BG95" s="10"/>
      <c r="BH95" s="10"/>
      <c r="BI95" s="10"/>
      <c r="BJ95" s="10"/>
      <c r="BK95" s="10"/>
      <c r="BL95" s="10"/>
      <c r="BM95" s="10"/>
      <c r="BN95" s="10"/>
      <c r="BO95" s="10"/>
      <c r="BP95" s="10"/>
      <c r="BQ95" s="10"/>
      <c r="BR95" s="10"/>
      <c r="BS95" s="10"/>
      <c r="BT95" s="10"/>
      <c r="BU95" s="10"/>
      <c r="BV95" s="10"/>
      <c r="BW95" s="10"/>
      <c r="BX95" s="10"/>
      <c r="BZ95" s="10"/>
      <c r="CA95" s="10"/>
      <c r="CB95" s="10"/>
      <c r="CC95" s="10"/>
      <c r="CD95" s="10"/>
      <c r="DI95" s="10"/>
      <c r="DJ95" s="10"/>
      <c r="DK95" s="10"/>
      <c r="DL95" s="10"/>
      <c r="DM95" s="10"/>
      <c r="DN95" s="10"/>
      <c r="DO95" s="10"/>
      <c r="DP95" s="10"/>
      <c r="DQ95" s="10"/>
      <c r="DR95" s="10"/>
      <c r="DS95" s="10"/>
      <c r="DT95" s="10"/>
      <c r="DU95" s="10"/>
      <c r="DV95" s="10"/>
      <c r="DW95" s="10"/>
      <c r="DX95" s="10"/>
      <c r="EB95" s="10"/>
      <c r="EG95" s="10"/>
      <c r="EH95" s="10"/>
      <c r="EI95" s="10"/>
      <c r="EJ95" s="10"/>
      <c r="EK95" s="10"/>
      <c r="EL95" s="10"/>
      <c r="EP95" s="10">
        <v>50</v>
      </c>
    </row>
    <row r="96" spans="1:151">
      <c r="A96" s="1238"/>
      <c r="B96" s="1040" t="s">
        <v>201</v>
      </c>
      <c r="C96" s="953" t="s">
        <v>1668</v>
      </c>
      <c r="D96" s="953" t="s">
        <v>3341</v>
      </c>
      <c r="AE96" s="10"/>
      <c r="AS96" s="10"/>
      <c r="AT96" s="10"/>
      <c r="AU96" s="10"/>
      <c r="AV96" s="10"/>
      <c r="AW96" s="10"/>
      <c r="AX96" s="10"/>
      <c r="AY96" s="10"/>
      <c r="AZ96" s="10"/>
      <c r="BC96" s="10"/>
      <c r="BE96" s="10"/>
      <c r="BG96" s="10"/>
      <c r="BH96" s="10"/>
      <c r="BI96" s="10"/>
      <c r="BJ96" s="10"/>
      <c r="BK96" s="10"/>
      <c r="BL96" s="10"/>
      <c r="BM96" s="10"/>
      <c r="BN96" s="10"/>
      <c r="BO96" s="10"/>
      <c r="BP96" s="10"/>
      <c r="BQ96" s="10"/>
      <c r="BR96" s="10"/>
      <c r="BS96" s="10"/>
      <c r="BT96" s="10"/>
      <c r="BU96" s="10"/>
      <c r="BV96" s="10"/>
      <c r="BW96" s="10"/>
      <c r="BX96" s="10"/>
      <c r="BZ96" s="10"/>
      <c r="CA96" s="10"/>
      <c r="CB96" s="10"/>
      <c r="CC96" s="10"/>
      <c r="CD96" s="10"/>
      <c r="DI96" s="10"/>
      <c r="DJ96" s="10"/>
      <c r="DK96" s="10"/>
      <c r="DL96" s="10"/>
      <c r="DM96" s="10"/>
      <c r="DN96" s="10"/>
      <c r="DO96" s="10"/>
      <c r="DP96" s="10"/>
      <c r="DQ96" s="10"/>
      <c r="DR96" s="10"/>
      <c r="DS96" s="10"/>
      <c r="DT96" s="10"/>
      <c r="DU96" s="10"/>
      <c r="DV96" s="10"/>
      <c r="DW96" s="10"/>
      <c r="DX96" s="10"/>
      <c r="EB96" s="10"/>
      <c r="EG96" s="10"/>
      <c r="EH96" s="10"/>
      <c r="EI96" s="10"/>
      <c r="EJ96" s="10"/>
      <c r="EK96" s="10"/>
      <c r="EL96" s="10"/>
      <c r="EP96" s="10">
        <v>50</v>
      </c>
      <c r="EU96" s="10">
        <v>50</v>
      </c>
    </row>
    <row r="97" spans="1:149">
      <c r="A97" s="1238"/>
      <c r="AE97" s="10"/>
      <c r="AS97" s="10"/>
      <c r="AT97" s="10"/>
      <c r="AU97" s="10"/>
      <c r="AV97" s="10"/>
      <c r="AW97" s="10"/>
      <c r="AX97" s="10"/>
      <c r="AY97" s="10"/>
      <c r="AZ97" s="10"/>
      <c r="BC97" s="10"/>
      <c r="BE97" s="10"/>
      <c r="BG97" s="10"/>
      <c r="BH97" s="10"/>
      <c r="BI97" s="10"/>
      <c r="BJ97" s="10"/>
      <c r="BK97" s="10"/>
      <c r="BL97" s="10"/>
      <c r="BM97" s="10"/>
      <c r="BN97" s="10"/>
      <c r="BO97" s="10"/>
      <c r="BP97" s="10"/>
      <c r="BQ97" s="10"/>
      <c r="BR97" s="10"/>
      <c r="BS97" s="10"/>
      <c r="BT97" s="10"/>
      <c r="BU97" s="10"/>
      <c r="BV97" s="10"/>
      <c r="BW97" s="10"/>
      <c r="BX97" s="10"/>
      <c r="BZ97" s="10"/>
      <c r="CA97" s="10"/>
      <c r="CB97" s="10"/>
      <c r="CC97" s="10"/>
      <c r="CD97" s="10"/>
      <c r="DI97" s="10"/>
      <c r="DJ97" s="10"/>
      <c r="DK97" s="10"/>
      <c r="DL97" s="10"/>
      <c r="DM97" s="10"/>
      <c r="DN97" s="10"/>
      <c r="DO97" s="10"/>
      <c r="DP97" s="10"/>
      <c r="DQ97" s="10"/>
      <c r="DR97" s="10"/>
      <c r="DS97" s="10"/>
      <c r="DT97" s="10"/>
      <c r="DU97" s="10"/>
      <c r="DV97" s="10"/>
      <c r="DW97" s="10"/>
      <c r="DX97" s="10"/>
      <c r="EB97" s="10"/>
      <c r="EG97" s="10"/>
      <c r="EH97" s="10"/>
      <c r="EI97" s="10"/>
      <c r="EJ97" s="10"/>
      <c r="EK97" s="10"/>
      <c r="EL97" s="10"/>
    </row>
    <row r="98" spans="1:149">
      <c r="A98" s="1238"/>
      <c r="B98" s="1057" t="s">
        <v>204</v>
      </c>
      <c r="C98" s="953" t="s">
        <v>1682</v>
      </c>
      <c r="D98" s="953" t="s">
        <v>3396</v>
      </c>
      <c r="AE98" s="10"/>
      <c r="AS98" s="10"/>
      <c r="AT98" s="10"/>
      <c r="AU98" s="10"/>
      <c r="AV98" s="10"/>
      <c r="AW98" s="10"/>
      <c r="AX98" s="10"/>
      <c r="AY98" s="10"/>
      <c r="AZ98" s="10"/>
      <c r="BC98" s="10"/>
      <c r="BE98" s="10"/>
      <c r="BG98" s="10"/>
      <c r="BH98" s="10"/>
      <c r="BI98" s="10"/>
      <c r="BJ98" s="10"/>
      <c r="BK98" s="10"/>
      <c r="BL98" s="10"/>
      <c r="BM98" s="10"/>
      <c r="BN98" s="10"/>
      <c r="BO98" s="10"/>
      <c r="BP98" s="10"/>
      <c r="BQ98" s="10"/>
      <c r="BR98" s="10"/>
      <c r="BS98" s="10"/>
      <c r="BT98" s="10"/>
      <c r="BU98" s="10"/>
      <c r="BV98" s="10"/>
      <c r="BW98" s="10"/>
      <c r="BX98" s="10"/>
      <c r="BZ98" s="10"/>
      <c r="CA98" s="10"/>
      <c r="CB98" s="10"/>
      <c r="CC98" s="10"/>
      <c r="CD98" s="10"/>
      <c r="DI98" s="10"/>
      <c r="DJ98" s="10"/>
      <c r="DK98" s="10"/>
      <c r="DL98" s="10"/>
      <c r="DM98" s="10"/>
      <c r="DN98" s="10"/>
      <c r="DO98" s="10"/>
      <c r="DP98" s="10"/>
      <c r="DQ98" s="10"/>
      <c r="DR98" s="10"/>
      <c r="DS98" s="10"/>
      <c r="DT98" s="10"/>
      <c r="DU98" s="10"/>
      <c r="DV98" s="10"/>
      <c r="DW98" s="10"/>
      <c r="DX98" s="10"/>
      <c r="EB98" s="10"/>
      <c r="EG98" s="10"/>
      <c r="EH98" s="10">
        <v>1</v>
      </c>
      <c r="EI98" s="10">
        <v>1</v>
      </c>
      <c r="EJ98" s="10">
        <v>1</v>
      </c>
      <c r="EK98" s="10"/>
      <c r="EL98" s="10"/>
    </row>
    <row r="99" spans="1:149">
      <c r="A99" s="1238"/>
      <c r="B99" s="1040" t="s">
        <v>208</v>
      </c>
      <c r="C99" s="953" t="s">
        <v>1712</v>
      </c>
      <c r="D99" s="953" t="s">
        <v>3397</v>
      </c>
      <c r="AE99" s="10"/>
      <c r="AS99" s="10"/>
      <c r="AT99" s="10"/>
      <c r="AU99" s="10"/>
      <c r="AV99" s="10"/>
      <c r="AW99" s="10"/>
      <c r="AX99" s="10"/>
      <c r="AY99" s="10"/>
      <c r="AZ99" s="10"/>
      <c r="BC99" s="10">
        <v>12</v>
      </c>
      <c r="BE99" s="10"/>
      <c r="BG99" s="10"/>
      <c r="BH99" s="10"/>
      <c r="BI99" s="10"/>
      <c r="BJ99" s="10"/>
      <c r="BK99" s="10"/>
      <c r="BL99" s="10"/>
      <c r="BM99" s="10"/>
      <c r="BN99" s="10"/>
      <c r="BO99" s="10"/>
      <c r="BP99" s="10"/>
      <c r="BQ99" s="10"/>
      <c r="BR99" s="10"/>
      <c r="BS99" s="10"/>
      <c r="BT99" s="10"/>
      <c r="BU99" s="10"/>
      <c r="BV99" s="10"/>
      <c r="BW99" s="10"/>
      <c r="BX99" s="10"/>
      <c r="BZ99" s="10"/>
      <c r="CA99" s="10"/>
      <c r="CB99" s="10"/>
      <c r="CC99" s="10"/>
      <c r="CD99" s="10"/>
      <c r="DI99" s="10"/>
      <c r="DJ99" s="10"/>
      <c r="DK99" s="10"/>
      <c r="DL99" s="10"/>
      <c r="DM99" s="10"/>
      <c r="DN99" s="10"/>
      <c r="DO99" s="10"/>
      <c r="DP99" s="10"/>
      <c r="DQ99" s="10"/>
      <c r="DR99" s="10"/>
      <c r="DS99" s="10"/>
      <c r="DT99" s="10"/>
      <c r="DU99" s="10"/>
      <c r="DV99" s="10"/>
      <c r="DW99" s="10"/>
      <c r="DX99" s="10"/>
      <c r="EB99" s="10"/>
      <c r="EG99" s="10"/>
      <c r="EH99" s="10"/>
      <c r="EI99" s="10"/>
      <c r="EJ99" s="10"/>
      <c r="EK99" s="10"/>
      <c r="EL99" s="10"/>
    </row>
    <row r="100" spans="1:149">
      <c r="A100" s="1238"/>
      <c r="B100" s="1040" t="s">
        <v>209</v>
      </c>
      <c r="C100" s="953" t="s">
        <v>1712</v>
      </c>
      <c r="D100" s="953" t="s">
        <v>3343</v>
      </c>
      <c r="AE100" s="10"/>
      <c r="AS100" s="10"/>
      <c r="AT100" s="10"/>
      <c r="AU100" s="10"/>
      <c r="AV100" s="10"/>
      <c r="AW100" s="10"/>
      <c r="AX100" s="10"/>
      <c r="AY100" s="10"/>
      <c r="AZ100" s="10"/>
      <c r="BB100" s="10">
        <v>2</v>
      </c>
      <c r="BC100" s="10"/>
      <c r="BE100" s="10"/>
      <c r="BG100" s="10"/>
      <c r="BH100" s="10"/>
      <c r="BI100" s="10"/>
      <c r="BJ100" s="10"/>
      <c r="BK100" s="10"/>
      <c r="BL100" s="10"/>
      <c r="BM100" s="10"/>
      <c r="BN100" s="10"/>
      <c r="BO100" s="10"/>
      <c r="BP100" s="10"/>
      <c r="BQ100" s="10"/>
      <c r="BR100" s="10"/>
      <c r="BS100" s="10"/>
      <c r="BT100" s="10"/>
      <c r="BU100" s="10"/>
      <c r="BV100" s="10"/>
      <c r="BW100" s="10"/>
      <c r="BX100" s="10"/>
      <c r="BZ100" s="10"/>
      <c r="CA100" s="10"/>
      <c r="CB100" s="10"/>
      <c r="CC100" s="10"/>
      <c r="CD100" s="10"/>
      <c r="DI100" s="10"/>
      <c r="DJ100" s="10"/>
      <c r="DK100" s="10"/>
      <c r="DL100" s="10"/>
      <c r="DM100" s="10"/>
      <c r="DN100" s="10"/>
      <c r="DO100" s="10"/>
      <c r="DP100" s="10"/>
      <c r="DQ100" s="10"/>
      <c r="DR100" s="10"/>
      <c r="DS100" s="10"/>
      <c r="DT100" s="10"/>
      <c r="DU100" s="10"/>
      <c r="DV100" s="10"/>
      <c r="DW100" s="10"/>
      <c r="DX100" s="10"/>
      <c r="EB100" s="10"/>
      <c r="EG100" s="10"/>
      <c r="EH100" s="10"/>
      <c r="EI100" s="10"/>
      <c r="EJ100" s="10"/>
      <c r="EK100" s="10"/>
      <c r="EL100" s="10"/>
    </row>
    <row r="101" spans="1:149">
      <c r="A101" s="1238"/>
      <c r="B101" s="1057" t="s">
        <v>215</v>
      </c>
      <c r="C101" s="953" t="s">
        <v>1740</v>
      </c>
      <c r="D101" s="953" t="s">
        <v>3360</v>
      </c>
      <c r="AE101" s="10"/>
      <c r="AS101" s="10"/>
      <c r="AT101" s="10"/>
      <c r="AU101" s="10"/>
      <c r="AV101" s="10"/>
      <c r="AW101" s="10"/>
      <c r="AX101" s="10"/>
      <c r="AY101" s="10"/>
      <c r="AZ101" s="10"/>
      <c r="BC101" s="10"/>
      <c r="BE101" s="10"/>
      <c r="BG101" s="10"/>
      <c r="BH101" s="10"/>
      <c r="BI101" s="10"/>
      <c r="BJ101" s="10"/>
      <c r="BK101" s="10"/>
      <c r="BL101" s="10"/>
      <c r="BM101" s="10"/>
      <c r="BN101" s="10"/>
      <c r="BO101" s="10"/>
      <c r="BP101" s="10"/>
      <c r="BQ101" s="10"/>
      <c r="BR101" s="10"/>
      <c r="BS101" s="10"/>
      <c r="BT101" s="10"/>
      <c r="BU101" s="10"/>
      <c r="BV101" s="10"/>
      <c r="BW101" s="10"/>
      <c r="BX101" s="10"/>
      <c r="BZ101" s="10"/>
      <c r="CA101" s="10"/>
      <c r="CB101" s="10"/>
      <c r="CC101" s="10"/>
      <c r="CD101" s="10"/>
      <c r="DI101" s="10"/>
      <c r="DJ101" s="10"/>
      <c r="DK101" s="10"/>
      <c r="DL101" s="10"/>
      <c r="DM101" s="10"/>
      <c r="DN101" s="10"/>
      <c r="DO101" s="10"/>
      <c r="DP101" s="10"/>
      <c r="DQ101" s="10"/>
      <c r="DR101" s="10"/>
      <c r="DS101" s="10"/>
      <c r="DT101" s="10"/>
      <c r="DU101" s="10"/>
      <c r="DV101" s="10"/>
      <c r="DW101" s="10"/>
      <c r="DX101" s="10"/>
      <c r="EB101" s="10"/>
      <c r="EG101" s="10"/>
      <c r="EH101" s="10"/>
      <c r="EI101" s="10"/>
      <c r="EJ101" s="10"/>
      <c r="EK101" s="10"/>
      <c r="EL101" s="10"/>
      <c r="ES101" s="10">
        <v>100</v>
      </c>
    </row>
    <row r="102" spans="1:149">
      <c r="A102" s="1238"/>
      <c r="B102" s="1040" t="s">
        <v>221</v>
      </c>
      <c r="C102" s="953" t="s">
        <v>1796</v>
      </c>
      <c r="D102" s="953" t="s">
        <v>3351</v>
      </c>
      <c r="AE102" s="10"/>
      <c r="AK102" s="10">
        <v>20</v>
      </c>
      <c r="AS102" s="10"/>
      <c r="AT102" s="10"/>
      <c r="AU102" s="10"/>
      <c r="AV102" s="10"/>
      <c r="AW102" s="10"/>
      <c r="AX102" s="10"/>
      <c r="AY102" s="10"/>
      <c r="AZ102" s="10"/>
      <c r="BC102" s="10"/>
      <c r="BE102" s="10"/>
      <c r="BG102" s="10"/>
      <c r="BH102" s="10"/>
      <c r="BI102" s="10"/>
      <c r="BJ102" s="10"/>
      <c r="BK102" s="10"/>
      <c r="BL102" s="10"/>
      <c r="BM102" s="10"/>
      <c r="BN102" s="10"/>
      <c r="BO102" s="10"/>
      <c r="BP102" s="10"/>
      <c r="BQ102" s="10"/>
      <c r="BR102" s="10"/>
      <c r="BS102" s="10"/>
      <c r="BT102" s="10"/>
      <c r="BU102" s="10"/>
      <c r="BV102" s="10"/>
      <c r="BW102" s="10"/>
      <c r="BX102" s="10"/>
      <c r="BZ102" s="10"/>
      <c r="CA102" s="10"/>
      <c r="CB102" s="10"/>
      <c r="CC102" s="10"/>
      <c r="CD102" s="10"/>
      <c r="CP102" s="10">
        <v>2000</v>
      </c>
      <c r="DI102" s="10"/>
      <c r="DJ102" s="10"/>
      <c r="DK102" s="10"/>
      <c r="DL102" s="10"/>
      <c r="DM102" s="10"/>
      <c r="DN102" s="10"/>
      <c r="DO102" s="10"/>
      <c r="DP102" s="10"/>
      <c r="DQ102" s="10"/>
      <c r="DR102" s="10"/>
      <c r="DS102" s="10"/>
      <c r="DT102" s="10"/>
      <c r="DU102" s="10"/>
      <c r="DV102" s="10"/>
      <c r="DW102" s="10"/>
      <c r="DX102" s="10"/>
      <c r="EB102" s="10"/>
      <c r="EG102" s="10">
        <v>2</v>
      </c>
      <c r="EH102" s="10">
        <v>2</v>
      </c>
      <c r="EI102" s="10">
        <v>3</v>
      </c>
      <c r="EJ102" s="10"/>
      <c r="EK102" s="10"/>
      <c r="EL102" s="10"/>
      <c r="EM102" s="10">
        <v>10</v>
      </c>
    </row>
    <row r="103" spans="1:149">
      <c r="A103" s="1238"/>
      <c r="B103" s="1057" t="s">
        <v>225</v>
      </c>
      <c r="C103" s="953" t="s">
        <v>1797</v>
      </c>
      <c r="D103" s="953" t="s">
        <v>3352</v>
      </c>
      <c r="AE103" s="10"/>
      <c r="AS103" s="10"/>
      <c r="AT103" s="10"/>
      <c r="AU103" s="10"/>
      <c r="AV103" s="10"/>
      <c r="AW103" s="10"/>
      <c r="AX103" s="10"/>
      <c r="AY103" s="10"/>
      <c r="AZ103" s="10"/>
      <c r="BC103" s="10"/>
      <c r="BE103" s="10"/>
      <c r="BG103" s="10"/>
      <c r="BH103" s="10"/>
      <c r="BI103" s="10"/>
      <c r="BJ103" s="10"/>
      <c r="BK103" s="10"/>
      <c r="BL103" s="10"/>
      <c r="BM103" s="10"/>
      <c r="BN103" s="10"/>
      <c r="BO103" s="10"/>
      <c r="BP103" s="10"/>
      <c r="BQ103" s="10"/>
      <c r="BR103" s="10"/>
      <c r="BS103" s="10"/>
      <c r="BT103" s="10"/>
      <c r="BU103" s="10"/>
      <c r="BV103" s="10"/>
      <c r="BW103" s="10"/>
      <c r="BX103" s="10"/>
      <c r="BZ103" s="10"/>
      <c r="CA103" s="10"/>
      <c r="CB103" s="10"/>
      <c r="CC103" s="10"/>
      <c r="CD103" s="10"/>
      <c r="CJ103" s="10">
        <v>20</v>
      </c>
      <c r="DI103" s="10"/>
      <c r="DJ103" s="10"/>
      <c r="DK103" s="10"/>
      <c r="DL103" s="10"/>
      <c r="DM103" s="10"/>
      <c r="DN103" s="10"/>
      <c r="DO103" s="10"/>
      <c r="DP103" s="10"/>
      <c r="DQ103" s="10"/>
      <c r="DR103" s="10"/>
      <c r="DS103" s="10"/>
      <c r="DT103" s="10"/>
      <c r="DU103" s="10"/>
      <c r="DV103" s="10"/>
      <c r="DW103" s="10"/>
      <c r="DX103" s="10"/>
      <c r="EB103" s="10"/>
      <c r="EG103" s="10"/>
      <c r="EH103" s="10"/>
      <c r="EI103" s="10"/>
      <c r="EJ103" s="10"/>
      <c r="EK103" s="10"/>
      <c r="EL103" s="10"/>
    </row>
    <row r="104" spans="1:149">
      <c r="A104" s="1238"/>
      <c r="B104" s="1057"/>
      <c r="C104" s="953"/>
      <c r="D104" s="953"/>
      <c r="AE104" s="10"/>
      <c r="AS104" s="10"/>
      <c r="AT104" s="10"/>
      <c r="AU104" s="10"/>
      <c r="AV104" s="10"/>
      <c r="AW104" s="10"/>
      <c r="AX104" s="10"/>
      <c r="AY104" s="10"/>
      <c r="AZ104" s="10"/>
      <c r="BC104" s="10"/>
      <c r="BE104" s="10"/>
      <c r="BG104" s="10"/>
      <c r="BH104" s="10"/>
      <c r="BI104" s="10"/>
      <c r="BJ104" s="10"/>
      <c r="BK104" s="10"/>
      <c r="BL104" s="10"/>
      <c r="BM104" s="10"/>
      <c r="BN104" s="10"/>
      <c r="BO104" s="10"/>
      <c r="BP104" s="10"/>
      <c r="BQ104" s="10"/>
      <c r="BR104" s="10"/>
      <c r="BS104" s="10"/>
      <c r="BT104" s="10"/>
      <c r="BU104" s="10"/>
      <c r="BV104" s="10"/>
      <c r="BW104" s="10"/>
      <c r="BX104" s="10"/>
      <c r="BZ104" s="10"/>
      <c r="CA104" s="10"/>
      <c r="CB104" s="10"/>
      <c r="CC104" s="10"/>
      <c r="CD104" s="10"/>
      <c r="DI104" s="10"/>
      <c r="DJ104" s="10"/>
      <c r="DK104" s="10"/>
      <c r="DL104" s="10"/>
      <c r="DM104" s="10"/>
      <c r="DN104" s="10"/>
      <c r="DO104" s="10"/>
      <c r="DP104" s="10"/>
      <c r="DQ104" s="10"/>
      <c r="DR104" s="10"/>
      <c r="DS104" s="10"/>
      <c r="DT104" s="10"/>
      <c r="DU104" s="10"/>
      <c r="DV104" s="10"/>
      <c r="DW104" s="10"/>
      <c r="DX104" s="10"/>
      <c r="EB104" s="10"/>
      <c r="EG104" s="10"/>
      <c r="EH104" s="10"/>
      <c r="EI104" s="10"/>
      <c r="EJ104" s="10"/>
      <c r="EK104" s="10"/>
      <c r="EL104" s="10"/>
    </row>
    <row r="105" spans="1:149">
      <c r="A105" s="1238"/>
      <c r="B105" s="1040" t="s">
        <v>229</v>
      </c>
      <c r="C105" s="953" t="s">
        <v>1819</v>
      </c>
      <c r="D105" s="953" t="s">
        <v>2846</v>
      </c>
      <c r="I105" s="10">
        <v>100</v>
      </c>
      <c r="X105" s="10">
        <v>25</v>
      </c>
      <c r="AE105" s="10"/>
      <c r="AS105" s="10"/>
      <c r="AT105" s="10"/>
      <c r="AU105" s="10"/>
      <c r="AV105" s="10"/>
      <c r="AW105" s="10"/>
      <c r="AX105" s="10"/>
      <c r="AY105" s="10"/>
      <c r="AZ105" s="10"/>
      <c r="BC105" s="10"/>
      <c r="BE105" s="10"/>
      <c r="BG105" s="10"/>
      <c r="BH105" s="10"/>
      <c r="BI105" s="10"/>
      <c r="BJ105" s="10"/>
      <c r="BK105" s="10"/>
      <c r="BL105" s="10"/>
      <c r="BM105" s="10"/>
      <c r="BN105" s="10"/>
      <c r="BO105" s="10"/>
      <c r="BP105" s="10"/>
      <c r="BQ105" s="10"/>
      <c r="BR105" s="10"/>
      <c r="BS105" s="10"/>
      <c r="BT105" s="10"/>
      <c r="BU105" s="10"/>
      <c r="BV105" s="10"/>
      <c r="BW105" s="10"/>
      <c r="BX105" s="10"/>
      <c r="BZ105" s="10"/>
      <c r="CA105" s="10"/>
      <c r="CB105" s="10"/>
      <c r="CC105" s="10"/>
      <c r="CD105" s="10"/>
      <c r="DI105" s="10"/>
      <c r="DJ105" s="10"/>
      <c r="DK105" s="10"/>
      <c r="DL105" s="10"/>
      <c r="DM105" s="10"/>
      <c r="DN105" s="10"/>
      <c r="DO105" s="10"/>
      <c r="DP105" s="10"/>
      <c r="DQ105" s="10"/>
      <c r="DR105" s="10"/>
      <c r="DS105" s="10"/>
      <c r="DT105" s="10"/>
      <c r="DU105" s="10"/>
      <c r="DV105" s="10"/>
      <c r="DW105" s="10"/>
      <c r="DX105" s="10"/>
      <c r="DZ105" s="10">
        <v>6</v>
      </c>
      <c r="EB105" s="10"/>
      <c r="EG105" s="10"/>
      <c r="EH105" s="10"/>
      <c r="EI105" s="10"/>
      <c r="EJ105" s="10"/>
      <c r="EK105" s="10"/>
      <c r="EL105" s="10"/>
    </row>
    <row r="106" spans="1:149">
      <c r="A106" s="1238"/>
      <c r="B106" s="1057"/>
      <c r="C106" s="953"/>
      <c r="D106" s="953"/>
      <c r="AE106" s="10"/>
      <c r="AS106" s="10"/>
      <c r="AT106" s="10"/>
      <c r="AU106" s="10"/>
      <c r="AV106" s="10"/>
      <c r="AW106" s="10"/>
      <c r="AX106" s="10"/>
      <c r="AY106" s="10"/>
      <c r="AZ106" s="10"/>
      <c r="BC106" s="10"/>
      <c r="BE106" s="10"/>
      <c r="BG106" s="10"/>
      <c r="BH106" s="10"/>
      <c r="BI106" s="10"/>
      <c r="BJ106" s="10"/>
      <c r="BK106" s="10"/>
      <c r="BL106" s="10"/>
      <c r="BM106" s="10"/>
      <c r="BN106" s="10"/>
      <c r="BO106" s="10"/>
      <c r="BP106" s="10"/>
      <c r="BQ106" s="10"/>
      <c r="BR106" s="10"/>
      <c r="BS106" s="10"/>
      <c r="BT106" s="10"/>
      <c r="BU106" s="10"/>
      <c r="BV106" s="10"/>
      <c r="BW106" s="10"/>
      <c r="BX106" s="10"/>
      <c r="BZ106" s="10"/>
      <c r="CA106" s="10"/>
      <c r="CB106" s="10"/>
      <c r="CC106" s="10"/>
      <c r="CD106" s="10"/>
      <c r="DI106" s="10"/>
      <c r="DJ106" s="10"/>
      <c r="DK106" s="10"/>
      <c r="DL106" s="10"/>
      <c r="DM106" s="10"/>
      <c r="DN106" s="10"/>
      <c r="DO106" s="10"/>
      <c r="DP106" s="10"/>
      <c r="DQ106" s="10"/>
      <c r="DR106" s="10"/>
      <c r="DS106" s="10"/>
      <c r="DT106" s="10"/>
      <c r="DU106" s="10"/>
      <c r="DV106" s="10"/>
      <c r="DW106" s="10"/>
      <c r="DX106" s="10"/>
      <c r="EB106" s="10"/>
      <c r="EG106" s="10"/>
      <c r="EH106" s="10"/>
      <c r="EI106" s="10"/>
      <c r="EJ106" s="10"/>
      <c r="EK106" s="10"/>
      <c r="EL106" s="10"/>
    </row>
    <row r="107" spans="1:149">
      <c r="A107" s="1238"/>
      <c r="B107" s="1040" t="s">
        <v>232</v>
      </c>
      <c r="C107" s="953" t="s">
        <v>1819</v>
      </c>
      <c r="D107" s="953" t="s">
        <v>3341</v>
      </c>
      <c r="AA107" s="10">
        <v>25</v>
      </c>
      <c r="AE107" s="10"/>
      <c r="AS107" s="10"/>
      <c r="AT107" s="10"/>
      <c r="AU107" s="10"/>
      <c r="AV107" s="10"/>
      <c r="AW107" s="10"/>
      <c r="AX107" s="10"/>
      <c r="AY107" s="10"/>
      <c r="AZ107" s="10"/>
      <c r="BC107" s="10"/>
      <c r="BE107" s="10"/>
      <c r="BG107" s="10"/>
      <c r="BH107" s="10"/>
      <c r="BI107" s="10"/>
      <c r="BJ107" s="10"/>
      <c r="BK107" s="10"/>
      <c r="BL107" s="10"/>
      <c r="BM107" s="10"/>
      <c r="BN107" s="10"/>
      <c r="BO107" s="10"/>
      <c r="BP107" s="10"/>
      <c r="BQ107" s="10"/>
      <c r="BR107" s="10"/>
      <c r="BS107" s="10"/>
      <c r="BT107" s="10"/>
      <c r="BU107" s="10"/>
      <c r="BV107" s="10"/>
      <c r="BW107" s="10"/>
      <c r="BX107" s="10"/>
      <c r="BZ107" s="10"/>
      <c r="CA107" s="10"/>
      <c r="CB107" s="10"/>
      <c r="CC107" s="10"/>
      <c r="CD107" s="10"/>
      <c r="DI107" s="10"/>
      <c r="DJ107" s="10"/>
      <c r="DK107" s="10"/>
      <c r="DL107" s="10"/>
      <c r="DM107" s="10"/>
      <c r="DN107" s="10"/>
      <c r="DO107" s="10"/>
      <c r="DP107" s="10"/>
      <c r="DQ107" s="10"/>
      <c r="DR107" s="10"/>
      <c r="DS107" s="10"/>
      <c r="DT107" s="10"/>
      <c r="DU107" s="10"/>
      <c r="DV107" s="10"/>
      <c r="DW107" s="10"/>
      <c r="DX107" s="10"/>
      <c r="EB107" s="10"/>
      <c r="EG107" s="10"/>
      <c r="EH107" s="10"/>
      <c r="EI107" s="10"/>
      <c r="EJ107" s="10"/>
      <c r="EK107" s="10"/>
      <c r="EL107" s="10"/>
    </row>
    <row r="108" spans="1:149">
      <c r="A108" s="1238"/>
      <c r="B108" s="1057" t="s">
        <v>233</v>
      </c>
      <c r="C108" s="953" t="s">
        <v>1819</v>
      </c>
      <c r="D108" s="953" t="s">
        <v>3404</v>
      </c>
      <c r="AE108" s="10"/>
      <c r="AS108" s="10"/>
      <c r="AT108" s="10"/>
      <c r="AU108" s="10"/>
      <c r="AV108" s="10"/>
      <c r="AW108" s="10"/>
      <c r="AX108" s="10"/>
      <c r="AY108" s="10"/>
      <c r="AZ108" s="10"/>
      <c r="BC108" s="10"/>
      <c r="BE108" s="10"/>
      <c r="BG108" s="10"/>
      <c r="BH108" s="10"/>
      <c r="BI108" s="10"/>
      <c r="BJ108" s="10"/>
      <c r="BK108" s="10"/>
      <c r="BL108" s="10"/>
      <c r="BM108" s="10"/>
      <c r="BN108" s="10"/>
      <c r="BO108" s="10"/>
      <c r="BP108" s="10"/>
      <c r="BQ108" s="10"/>
      <c r="BR108" s="10"/>
      <c r="BS108" s="10"/>
      <c r="BT108" s="10"/>
      <c r="BU108" s="10"/>
      <c r="BV108" s="10"/>
      <c r="BW108" s="10"/>
      <c r="BX108" s="10"/>
      <c r="BZ108" s="10"/>
      <c r="CA108" s="10"/>
      <c r="CB108" s="10"/>
      <c r="CC108" s="10"/>
      <c r="CD108" s="10"/>
      <c r="DI108" s="10"/>
      <c r="DJ108" s="10"/>
      <c r="DK108" s="10"/>
      <c r="DL108" s="10"/>
      <c r="DM108" s="10"/>
      <c r="DN108" s="10"/>
      <c r="DO108" s="10"/>
      <c r="DP108" s="10"/>
      <c r="DQ108" s="10"/>
      <c r="DR108" s="10"/>
      <c r="DS108" s="10"/>
      <c r="DT108" s="10"/>
      <c r="DU108" s="10"/>
      <c r="DV108" s="10"/>
      <c r="DW108" s="10"/>
      <c r="DX108" s="10"/>
      <c r="EB108" s="10"/>
      <c r="EG108" s="10"/>
      <c r="EH108" s="10"/>
      <c r="EI108" s="10"/>
      <c r="EJ108" s="10"/>
      <c r="EK108" s="10"/>
      <c r="EL108" s="10"/>
      <c r="EM108" s="10">
        <v>10</v>
      </c>
    </row>
    <row r="109" spans="1:149">
      <c r="A109" s="1238"/>
      <c r="B109" s="1057" t="s">
        <v>234</v>
      </c>
      <c r="C109" s="953" t="s">
        <v>1852</v>
      </c>
      <c r="D109" s="953" t="s">
        <v>3405</v>
      </c>
      <c r="I109" s="10">
        <v>20</v>
      </c>
      <c r="AE109" s="10"/>
      <c r="AQ109" s="10">
        <v>20</v>
      </c>
      <c r="AR109" s="10">
        <v>20</v>
      </c>
      <c r="AS109" s="10"/>
      <c r="AT109" s="10"/>
      <c r="AU109" s="10"/>
      <c r="AV109" s="10"/>
      <c r="AW109" s="10"/>
      <c r="AX109" s="10"/>
      <c r="AY109" s="10"/>
      <c r="AZ109" s="10"/>
      <c r="BC109" s="10"/>
      <c r="BE109" s="10"/>
      <c r="BG109" s="10"/>
      <c r="BH109" s="10"/>
      <c r="BI109" s="10"/>
      <c r="BJ109" s="10"/>
      <c r="BK109" s="10"/>
      <c r="BL109" s="10"/>
      <c r="BM109" s="10"/>
      <c r="BN109" s="10"/>
      <c r="BO109" s="10"/>
      <c r="BP109" s="10"/>
      <c r="BQ109" s="10"/>
      <c r="BR109" s="10"/>
      <c r="BS109" s="10"/>
      <c r="BT109" s="10"/>
      <c r="BU109" s="10"/>
      <c r="BV109" s="10"/>
      <c r="BW109" s="10"/>
      <c r="BX109" s="10"/>
      <c r="BZ109" s="10"/>
      <c r="CA109" s="10"/>
      <c r="CB109" s="10"/>
      <c r="CC109" s="10"/>
      <c r="CD109" s="10"/>
      <c r="CO109" s="10">
        <v>100</v>
      </c>
      <c r="CP109" s="10">
        <v>500</v>
      </c>
      <c r="DI109" s="10"/>
      <c r="DJ109" s="10"/>
      <c r="DK109" s="10"/>
      <c r="DL109" s="10"/>
      <c r="DM109" s="10"/>
      <c r="DN109" s="10"/>
      <c r="DO109" s="10"/>
      <c r="DP109" s="10"/>
      <c r="DQ109" s="10"/>
      <c r="DR109" s="10"/>
      <c r="DS109" s="10"/>
      <c r="DT109" s="10"/>
      <c r="DU109" s="10"/>
      <c r="DV109" s="10"/>
      <c r="DW109" s="10"/>
      <c r="DX109" s="10"/>
      <c r="EB109" s="10"/>
      <c r="EG109" s="10"/>
      <c r="EH109" s="10"/>
      <c r="EI109" s="10"/>
      <c r="EJ109" s="10"/>
      <c r="EK109" s="10"/>
      <c r="EL109" s="10"/>
      <c r="EM109" s="10">
        <v>10</v>
      </c>
    </row>
    <row r="110" spans="1:149">
      <c r="A110" s="1238"/>
      <c r="B110" s="1057"/>
      <c r="C110" s="953"/>
      <c r="D110" s="953"/>
      <c r="AE110" s="10"/>
      <c r="AS110" s="10"/>
      <c r="AT110" s="10"/>
      <c r="AU110" s="10"/>
      <c r="AV110" s="10"/>
      <c r="AW110" s="10"/>
      <c r="AX110" s="10"/>
      <c r="AY110" s="10"/>
      <c r="AZ110" s="10"/>
      <c r="BC110" s="10"/>
      <c r="BE110" s="10"/>
      <c r="BG110" s="10"/>
      <c r="BH110" s="10"/>
      <c r="BI110" s="10"/>
      <c r="BJ110" s="10"/>
      <c r="BK110" s="10"/>
      <c r="BL110" s="10"/>
      <c r="BM110" s="10"/>
      <c r="BN110" s="10"/>
      <c r="BO110" s="10"/>
      <c r="BP110" s="10"/>
      <c r="BQ110" s="10"/>
      <c r="BR110" s="10"/>
      <c r="BS110" s="10"/>
      <c r="BT110" s="10"/>
      <c r="BU110" s="10"/>
      <c r="BV110" s="10"/>
      <c r="BW110" s="10"/>
      <c r="BX110" s="10"/>
      <c r="BZ110" s="10"/>
      <c r="CA110" s="10"/>
      <c r="CB110" s="10"/>
      <c r="CC110" s="10"/>
      <c r="CD110" s="10"/>
      <c r="DI110" s="10"/>
      <c r="DJ110" s="10"/>
      <c r="DK110" s="10"/>
      <c r="DL110" s="10"/>
      <c r="DM110" s="10"/>
      <c r="DN110" s="10"/>
      <c r="DO110" s="10"/>
      <c r="DP110" s="10"/>
      <c r="DQ110" s="10"/>
      <c r="DR110" s="10"/>
      <c r="DS110" s="10"/>
      <c r="DT110" s="10"/>
      <c r="DU110" s="10"/>
      <c r="DV110" s="10"/>
      <c r="DW110" s="10"/>
      <c r="DX110" s="10"/>
      <c r="EB110" s="10"/>
      <c r="EG110" s="10"/>
      <c r="EH110" s="10"/>
      <c r="EI110" s="10"/>
      <c r="EJ110" s="10"/>
      <c r="EK110" s="10"/>
      <c r="EL110" s="10"/>
    </row>
    <row r="111" spans="1:149">
      <c r="A111" s="1238"/>
      <c r="B111" s="1057"/>
      <c r="C111" s="953"/>
      <c r="D111" s="953"/>
      <c r="AE111" s="10"/>
      <c r="AS111" s="10"/>
      <c r="AT111" s="10"/>
      <c r="AU111" s="10"/>
      <c r="AV111" s="10"/>
      <c r="AW111" s="10"/>
      <c r="AX111" s="10"/>
      <c r="AY111" s="10"/>
      <c r="AZ111" s="10"/>
      <c r="BC111" s="10"/>
      <c r="BE111" s="10"/>
      <c r="BG111" s="10"/>
      <c r="BH111" s="10"/>
      <c r="BI111" s="10"/>
      <c r="BJ111" s="10"/>
      <c r="BK111" s="10"/>
      <c r="BL111" s="10"/>
      <c r="BM111" s="10"/>
      <c r="BN111" s="10"/>
      <c r="BO111" s="10"/>
      <c r="BP111" s="10"/>
      <c r="BQ111" s="10"/>
      <c r="BR111" s="10"/>
      <c r="BS111" s="10"/>
      <c r="BT111" s="10"/>
      <c r="BU111" s="10"/>
      <c r="BV111" s="10"/>
      <c r="BW111" s="10"/>
      <c r="BX111" s="10"/>
      <c r="BZ111" s="10"/>
      <c r="CA111" s="10"/>
      <c r="CB111" s="10"/>
      <c r="CC111" s="10"/>
      <c r="CD111" s="10"/>
      <c r="DI111" s="10"/>
      <c r="DJ111" s="10"/>
      <c r="DK111" s="10"/>
      <c r="DL111" s="10"/>
      <c r="DM111" s="10"/>
      <c r="DN111" s="10"/>
      <c r="DO111" s="10"/>
      <c r="DP111" s="10"/>
      <c r="DQ111" s="10"/>
      <c r="DR111" s="10"/>
      <c r="DS111" s="10"/>
      <c r="DT111" s="10"/>
      <c r="DU111" s="10"/>
      <c r="DV111" s="10"/>
      <c r="DW111" s="10"/>
      <c r="DX111" s="10"/>
      <c r="EB111" s="10"/>
      <c r="EG111" s="10"/>
      <c r="EH111" s="10"/>
      <c r="EI111" s="10"/>
      <c r="EJ111" s="10"/>
      <c r="EK111" s="10"/>
      <c r="EL111" s="10"/>
    </row>
    <row r="112" spans="1:149">
      <c r="A112" s="1238"/>
      <c r="B112" s="1057"/>
      <c r="C112" s="953"/>
      <c r="D112" s="953"/>
      <c r="AE112" s="10"/>
      <c r="AS112" s="10"/>
      <c r="AT112" s="10"/>
      <c r="AU112" s="10"/>
      <c r="AV112" s="10"/>
      <c r="AW112" s="10"/>
      <c r="AX112" s="10"/>
      <c r="AY112" s="10"/>
      <c r="AZ112" s="10"/>
      <c r="BC112" s="10"/>
      <c r="BE112" s="10"/>
      <c r="BG112" s="10"/>
      <c r="BH112" s="10"/>
      <c r="BI112" s="10"/>
      <c r="BJ112" s="10"/>
      <c r="BK112" s="10"/>
      <c r="BL112" s="10"/>
      <c r="BM112" s="10"/>
      <c r="BN112" s="10"/>
      <c r="BO112" s="10"/>
      <c r="BP112" s="10"/>
      <c r="BQ112" s="10"/>
      <c r="BR112" s="10"/>
      <c r="BS112" s="10"/>
      <c r="BT112" s="10"/>
      <c r="BU112" s="10"/>
      <c r="BV112" s="10"/>
      <c r="BW112" s="10"/>
      <c r="BX112" s="10"/>
      <c r="BZ112" s="10"/>
      <c r="CA112" s="10"/>
      <c r="CB112" s="10"/>
      <c r="CC112" s="10"/>
      <c r="CD112" s="10"/>
      <c r="DI112" s="10"/>
      <c r="DJ112" s="10"/>
      <c r="DK112" s="10"/>
      <c r="DL112" s="10"/>
      <c r="DM112" s="10"/>
      <c r="DN112" s="10"/>
      <c r="DO112" s="10"/>
      <c r="DP112" s="10"/>
      <c r="DQ112" s="10"/>
      <c r="DR112" s="10"/>
      <c r="DS112" s="10"/>
      <c r="DT112" s="10"/>
      <c r="DU112" s="10"/>
      <c r="DV112" s="10"/>
      <c r="DW112" s="10"/>
      <c r="DX112" s="10"/>
      <c r="EB112" s="10"/>
      <c r="EG112" s="10"/>
      <c r="EH112" s="10"/>
      <c r="EI112" s="10"/>
      <c r="EJ112" s="10"/>
      <c r="EK112" s="10"/>
      <c r="EL112" s="10"/>
    </row>
    <row r="113" spans="1:157">
      <c r="A113" s="1238"/>
      <c r="B113" s="1057"/>
      <c r="C113" s="953"/>
      <c r="D113" s="953"/>
      <c r="AE113" s="10"/>
      <c r="AS113" s="10"/>
      <c r="AT113" s="10"/>
      <c r="AU113" s="10"/>
      <c r="AV113" s="10"/>
      <c r="AW113" s="10"/>
      <c r="AX113" s="10"/>
      <c r="AY113" s="10"/>
      <c r="AZ113" s="10"/>
      <c r="BC113" s="10"/>
      <c r="BE113" s="10"/>
      <c r="BG113" s="10"/>
      <c r="BH113" s="10"/>
      <c r="BI113" s="10"/>
      <c r="BJ113" s="10"/>
      <c r="BK113" s="10"/>
      <c r="BL113" s="10"/>
      <c r="BM113" s="10"/>
      <c r="BN113" s="10"/>
      <c r="BO113" s="10"/>
      <c r="BP113" s="10"/>
      <c r="BQ113" s="10"/>
      <c r="BR113" s="10"/>
      <c r="BS113" s="10"/>
      <c r="BT113" s="10"/>
      <c r="BU113" s="10"/>
      <c r="BV113" s="10"/>
      <c r="BW113" s="10"/>
      <c r="BX113" s="10"/>
      <c r="BZ113" s="10"/>
      <c r="CA113" s="10"/>
      <c r="CB113" s="10"/>
      <c r="CC113" s="10"/>
      <c r="CD113" s="10"/>
      <c r="DI113" s="10"/>
      <c r="DJ113" s="10"/>
      <c r="DK113" s="10"/>
      <c r="DL113" s="10"/>
      <c r="DM113" s="10"/>
      <c r="DN113" s="10"/>
      <c r="DO113" s="10"/>
      <c r="DP113" s="10"/>
      <c r="DQ113" s="10"/>
      <c r="DR113" s="10"/>
      <c r="DS113" s="10"/>
      <c r="DT113" s="10"/>
      <c r="DU113" s="10"/>
      <c r="DV113" s="10"/>
      <c r="DW113" s="10"/>
      <c r="DX113" s="10"/>
      <c r="EB113" s="10"/>
      <c r="EG113" s="10"/>
      <c r="EH113" s="10"/>
      <c r="EI113" s="10"/>
      <c r="EJ113" s="10"/>
      <c r="EK113" s="10"/>
      <c r="EL113" s="10"/>
    </row>
    <row r="114" spans="1:157">
      <c r="A114" s="1238"/>
      <c r="B114" s="1057"/>
      <c r="C114" s="953"/>
      <c r="D114" s="953"/>
      <c r="AE114" s="10"/>
      <c r="AS114" s="10"/>
      <c r="AT114" s="10"/>
      <c r="AU114" s="10"/>
      <c r="AV114" s="10"/>
      <c r="AW114" s="10"/>
      <c r="AX114" s="10"/>
      <c r="AY114" s="10"/>
      <c r="AZ114" s="10"/>
      <c r="BC114" s="10"/>
      <c r="BE114" s="10"/>
      <c r="BG114" s="10"/>
      <c r="BH114" s="10"/>
      <c r="BI114" s="10"/>
      <c r="BJ114" s="10"/>
      <c r="BK114" s="10"/>
      <c r="BL114" s="10"/>
      <c r="BM114" s="10"/>
      <c r="BN114" s="10"/>
      <c r="BO114" s="10"/>
      <c r="BP114" s="10"/>
      <c r="BQ114" s="10"/>
      <c r="BR114" s="10"/>
      <c r="BS114" s="10"/>
      <c r="BT114" s="10"/>
      <c r="BU114" s="10"/>
      <c r="BV114" s="10"/>
      <c r="BW114" s="10"/>
      <c r="BX114" s="10"/>
      <c r="BZ114" s="10"/>
      <c r="CA114" s="10"/>
      <c r="CB114" s="10"/>
      <c r="CC114" s="10"/>
      <c r="CD114" s="10"/>
      <c r="DI114" s="10"/>
      <c r="DJ114" s="10"/>
      <c r="DK114" s="10"/>
      <c r="DL114" s="10"/>
      <c r="DM114" s="10"/>
      <c r="DN114" s="10"/>
      <c r="DO114" s="10"/>
      <c r="DP114" s="10"/>
      <c r="DQ114" s="10"/>
      <c r="DR114" s="10"/>
      <c r="DS114" s="10"/>
      <c r="DT114" s="10"/>
      <c r="DU114" s="10"/>
      <c r="DV114" s="10"/>
      <c r="DW114" s="10"/>
      <c r="DX114" s="10"/>
      <c r="EB114" s="10"/>
      <c r="EG114" s="10"/>
      <c r="EH114" s="10"/>
      <c r="EI114" s="10"/>
      <c r="EJ114" s="10"/>
      <c r="EK114" s="10"/>
      <c r="EL114" s="10"/>
    </row>
    <row r="115" spans="1:157">
      <c r="A115" s="1238"/>
      <c r="B115" s="1057"/>
      <c r="C115" s="953"/>
      <c r="D115" s="953"/>
      <c r="AE115" s="10"/>
      <c r="AS115" s="10"/>
      <c r="AT115" s="10"/>
      <c r="AU115" s="10"/>
      <c r="AV115" s="10"/>
      <c r="AW115" s="10"/>
      <c r="AX115" s="10"/>
      <c r="AY115" s="10"/>
      <c r="AZ115" s="10"/>
      <c r="BC115" s="10"/>
      <c r="BE115" s="10"/>
      <c r="BG115" s="10"/>
      <c r="BH115" s="10"/>
      <c r="BI115" s="10"/>
      <c r="BJ115" s="10"/>
      <c r="BK115" s="10"/>
      <c r="BL115" s="10"/>
      <c r="BM115" s="10"/>
      <c r="BN115" s="10"/>
      <c r="BO115" s="10"/>
      <c r="BP115" s="10"/>
      <c r="BQ115" s="10"/>
      <c r="BR115" s="10"/>
      <c r="BS115" s="10"/>
      <c r="BT115" s="10"/>
      <c r="BU115" s="10"/>
      <c r="BV115" s="10"/>
      <c r="BW115" s="10"/>
      <c r="BX115" s="10"/>
      <c r="BZ115" s="10"/>
      <c r="CA115" s="10"/>
      <c r="CB115" s="10"/>
      <c r="CC115" s="10"/>
      <c r="CD115" s="10"/>
      <c r="DI115" s="10"/>
      <c r="DJ115" s="10"/>
      <c r="DK115" s="10"/>
      <c r="DL115" s="10"/>
      <c r="DM115" s="10"/>
      <c r="DN115" s="10"/>
      <c r="DO115" s="10"/>
      <c r="DP115" s="10"/>
      <c r="DQ115" s="10"/>
      <c r="DR115" s="10"/>
      <c r="DS115" s="10"/>
      <c r="DT115" s="10"/>
      <c r="DU115" s="10"/>
      <c r="DV115" s="10"/>
      <c r="DW115" s="10"/>
      <c r="DX115" s="10"/>
      <c r="EB115" s="10"/>
      <c r="EG115" s="10"/>
      <c r="EH115" s="10"/>
      <c r="EI115" s="10"/>
      <c r="EJ115" s="10"/>
      <c r="EK115" s="10"/>
      <c r="EL115" s="10"/>
    </row>
    <row r="116" spans="1:157">
      <c r="A116" s="1238"/>
      <c r="B116" s="1057" t="s">
        <v>250</v>
      </c>
      <c r="C116" s="953" t="s">
        <v>2055</v>
      </c>
      <c r="D116" s="953" t="s">
        <v>3397</v>
      </c>
      <c r="I116" s="10">
        <v>100</v>
      </c>
      <c r="AE116" s="10"/>
      <c r="AS116" s="10"/>
      <c r="AT116" s="10"/>
      <c r="AU116" s="10"/>
      <c r="AV116" s="10"/>
      <c r="AW116" s="10"/>
      <c r="AX116" s="10"/>
      <c r="AY116" s="10"/>
      <c r="AZ116" s="10"/>
      <c r="BC116" s="10"/>
      <c r="BE116" s="10"/>
      <c r="BG116" s="10"/>
      <c r="BH116" s="10"/>
      <c r="BI116" s="10"/>
      <c r="BJ116" s="10"/>
      <c r="BK116" s="10"/>
      <c r="BL116" s="10"/>
      <c r="BM116" s="10"/>
      <c r="BN116" s="10"/>
      <c r="BO116" s="10"/>
      <c r="BP116" s="10"/>
      <c r="BQ116" s="10"/>
      <c r="BR116" s="10"/>
      <c r="BS116" s="10"/>
      <c r="BT116" s="10"/>
      <c r="BU116" s="10"/>
      <c r="BV116" s="10"/>
      <c r="BW116" s="10"/>
      <c r="BX116" s="10"/>
      <c r="BZ116" s="10"/>
      <c r="CA116" s="10"/>
      <c r="CB116" s="10"/>
      <c r="CC116" s="10"/>
      <c r="CD116" s="10"/>
      <c r="CO116" s="10">
        <v>100</v>
      </c>
      <c r="CP116" s="10">
        <v>250</v>
      </c>
      <c r="CV116" s="10">
        <v>25</v>
      </c>
      <c r="DI116" s="10"/>
      <c r="DJ116" s="10"/>
      <c r="DK116" s="10"/>
      <c r="DL116" s="10"/>
      <c r="DM116" s="10"/>
      <c r="DN116" s="10"/>
      <c r="DO116" s="10"/>
      <c r="DP116" s="10"/>
      <c r="DQ116" s="10"/>
      <c r="DR116" s="10"/>
      <c r="DS116" s="10"/>
      <c r="DT116" s="10"/>
      <c r="DU116" s="10"/>
      <c r="DV116" s="10"/>
      <c r="DW116" s="10"/>
      <c r="DX116" s="10"/>
      <c r="EB116" s="10"/>
      <c r="EG116" s="10"/>
      <c r="EH116" s="10"/>
      <c r="EI116" s="10"/>
      <c r="EJ116" s="10"/>
      <c r="EK116" s="10"/>
      <c r="EL116" s="10"/>
    </row>
    <row r="117" spans="1:157">
      <c r="A117" s="1238"/>
      <c r="B117" s="1057" t="s">
        <v>248</v>
      </c>
      <c r="C117" s="953" t="s">
        <v>2050</v>
      </c>
      <c r="D117" s="953" t="s">
        <v>3344</v>
      </c>
      <c r="AE117" s="10"/>
      <c r="AS117" s="10"/>
      <c r="AT117" s="10"/>
      <c r="AU117" s="10"/>
      <c r="AV117" s="10"/>
      <c r="AW117" s="10"/>
      <c r="AX117" s="10"/>
      <c r="AY117" s="10"/>
      <c r="AZ117" s="10"/>
      <c r="BC117" s="10"/>
      <c r="BE117" s="10"/>
      <c r="BG117" s="10"/>
      <c r="BH117" s="10"/>
      <c r="BI117" s="10"/>
      <c r="BJ117" s="10"/>
      <c r="BK117" s="10"/>
      <c r="BL117" s="10"/>
      <c r="BM117" s="10"/>
      <c r="BN117" s="10"/>
      <c r="BO117" s="10"/>
      <c r="BP117" s="10"/>
      <c r="BQ117" s="10"/>
      <c r="BR117" s="10"/>
      <c r="BS117" s="10"/>
      <c r="BT117" s="10"/>
      <c r="BU117" s="10"/>
      <c r="BV117" s="10"/>
      <c r="BW117" s="10"/>
      <c r="BX117" s="10"/>
      <c r="BZ117" s="10"/>
      <c r="CA117" s="10"/>
      <c r="CB117" s="10"/>
      <c r="CC117" s="10"/>
      <c r="CD117" s="10"/>
      <c r="CO117" s="10">
        <v>2000</v>
      </c>
      <c r="CP117" s="10">
        <v>5000</v>
      </c>
      <c r="DI117" s="10"/>
      <c r="DJ117" s="10"/>
      <c r="DK117" s="10"/>
      <c r="DL117" s="10"/>
      <c r="DM117" s="10"/>
      <c r="DN117" s="10"/>
      <c r="DO117" s="10"/>
      <c r="DP117" s="10"/>
      <c r="DQ117" s="10"/>
      <c r="DR117" s="10"/>
      <c r="DS117" s="10"/>
      <c r="DT117" s="10"/>
      <c r="DU117" s="10"/>
      <c r="DV117" s="10"/>
      <c r="DW117" s="10"/>
      <c r="DX117" s="10"/>
      <c r="EB117" s="10"/>
      <c r="EG117" s="10"/>
      <c r="EH117" s="10"/>
      <c r="EI117" s="10"/>
      <c r="EJ117" s="10"/>
      <c r="EK117" s="10"/>
      <c r="EL117" s="10"/>
    </row>
    <row r="118" spans="1:157">
      <c r="A118" s="1238"/>
      <c r="B118" s="1057" t="s">
        <v>249</v>
      </c>
      <c r="C118" s="953" t="s">
        <v>2055</v>
      </c>
      <c r="D118" s="953" t="s">
        <v>3341</v>
      </c>
      <c r="AE118" s="10"/>
      <c r="AS118" s="10"/>
      <c r="AT118" s="10"/>
      <c r="AU118" s="10"/>
      <c r="AV118" s="10"/>
      <c r="AW118" s="10"/>
      <c r="AX118" s="10"/>
      <c r="AY118" s="10"/>
      <c r="AZ118" s="10"/>
      <c r="BB118" s="10">
        <v>8</v>
      </c>
      <c r="BC118" s="10"/>
      <c r="BE118" s="10"/>
      <c r="BG118" s="10"/>
      <c r="BH118" s="10"/>
      <c r="BI118" s="10"/>
      <c r="BJ118" s="10"/>
      <c r="BK118" s="10"/>
      <c r="BL118" s="10"/>
      <c r="BM118" s="10"/>
      <c r="BN118" s="10"/>
      <c r="BO118" s="10"/>
      <c r="BP118" s="10"/>
      <c r="BQ118" s="10"/>
      <c r="BR118" s="10"/>
      <c r="BS118" s="10"/>
      <c r="BT118" s="10"/>
      <c r="BU118" s="10"/>
      <c r="BV118" s="10"/>
      <c r="BW118" s="10"/>
      <c r="BX118" s="10"/>
      <c r="BZ118" s="10"/>
      <c r="CA118" s="10"/>
      <c r="CB118" s="10"/>
      <c r="CC118" s="10"/>
      <c r="CD118" s="10"/>
      <c r="DI118" s="10"/>
      <c r="DJ118" s="10"/>
      <c r="DK118" s="10"/>
      <c r="DL118" s="10"/>
      <c r="DM118" s="10"/>
      <c r="DN118" s="10"/>
      <c r="DO118" s="10"/>
      <c r="DP118" s="10"/>
      <c r="DQ118" s="10"/>
      <c r="DR118" s="10"/>
      <c r="DS118" s="10"/>
      <c r="DT118" s="10"/>
      <c r="DU118" s="10"/>
      <c r="DV118" s="10"/>
      <c r="DW118" s="10"/>
      <c r="DX118" s="10"/>
      <c r="EB118" s="10"/>
      <c r="EG118" s="10"/>
      <c r="EH118" s="10">
        <v>1</v>
      </c>
      <c r="EI118" s="10">
        <v>1</v>
      </c>
      <c r="EJ118" s="10"/>
      <c r="EK118" s="10"/>
      <c r="EL118" s="10"/>
    </row>
    <row r="119" spans="1:157">
      <c r="A119" s="1238"/>
      <c r="B119" s="1057" t="s">
        <v>251</v>
      </c>
      <c r="C119" s="953" t="s">
        <v>2055</v>
      </c>
      <c r="D119" s="953" t="s">
        <v>3413</v>
      </c>
      <c r="AE119" s="10"/>
      <c r="AS119" s="10"/>
      <c r="AT119" s="10"/>
      <c r="AU119" s="10"/>
      <c r="AV119" s="10"/>
      <c r="AW119" s="10"/>
      <c r="AX119" s="10"/>
      <c r="AY119" s="10"/>
      <c r="AZ119" s="10"/>
      <c r="BC119" s="10"/>
      <c r="BE119" s="10"/>
      <c r="BG119" s="10"/>
      <c r="BH119" s="10"/>
      <c r="BI119" s="10"/>
      <c r="BJ119" s="10"/>
      <c r="BK119" s="10"/>
      <c r="BL119" s="10"/>
      <c r="BM119" s="10"/>
      <c r="BN119" s="10"/>
      <c r="BO119" s="10"/>
      <c r="BP119" s="10"/>
      <c r="BQ119" s="10"/>
      <c r="BR119" s="10"/>
      <c r="BS119" s="10"/>
      <c r="BT119" s="10"/>
      <c r="BU119" s="10"/>
      <c r="BV119" s="10"/>
      <c r="BW119" s="10"/>
      <c r="BX119" s="10"/>
      <c r="BZ119" s="10"/>
      <c r="CA119" s="10"/>
      <c r="CB119" s="10"/>
      <c r="CC119" s="10"/>
      <c r="CD119" s="10"/>
      <c r="DH119" s="10">
        <v>5</v>
      </c>
      <c r="DI119" s="10"/>
      <c r="DJ119" s="10"/>
      <c r="DK119" s="10"/>
      <c r="DL119" s="10"/>
      <c r="DM119" s="10"/>
      <c r="DN119" s="10"/>
      <c r="DO119" s="10"/>
      <c r="DP119" s="10"/>
      <c r="DQ119" s="10"/>
      <c r="DR119" s="10"/>
      <c r="DS119" s="10"/>
      <c r="DT119" s="10"/>
      <c r="DU119" s="10"/>
      <c r="DV119" s="10"/>
      <c r="DW119" s="10"/>
      <c r="DX119" s="10"/>
      <c r="EB119" s="10"/>
      <c r="EG119" s="10"/>
      <c r="EH119" s="10"/>
      <c r="EI119" s="10"/>
      <c r="EJ119" s="10"/>
      <c r="EK119" s="10"/>
      <c r="EL119" s="10"/>
      <c r="FA119" s="10">
        <v>10</v>
      </c>
    </row>
    <row r="120" spans="1:157">
      <c r="A120" s="1238"/>
      <c r="B120" s="1057" t="s">
        <v>254</v>
      </c>
      <c r="C120" s="953" t="s">
        <v>1682</v>
      </c>
      <c r="D120" s="953" t="s">
        <v>3333</v>
      </c>
      <c r="AE120" s="10"/>
      <c r="AS120" s="10"/>
      <c r="AT120" s="10"/>
      <c r="AU120" s="10"/>
      <c r="AV120" s="10"/>
      <c r="AW120" s="10"/>
      <c r="AX120" s="10"/>
      <c r="AY120" s="10"/>
      <c r="AZ120" s="10"/>
      <c r="BC120" s="10"/>
      <c r="BE120" s="10"/>
      <c r="BG120" s="10"/>
      <c r="BH120" s="10"/>
      <c r="BI120" s="10"/>
      <c r="BJ120" s="10"/>
      <c r="BK120" s="10"/>
      <c r="BL120" s="10"/>
      <c r="BM120" s="10"/>
      <c r="BN120" s="10"/>
      <c r="BO120" s="10"/>
      <c r="BP120" s="10"/>
      <c r="BQ120" s="10"/>
      <c r="BR120" s="10"/>
      <c r="BS120" s="10"/>
      <c r="BT120" s="10"/>
      <c r="BU120" s="10"/>
      <c r="BV120" s="10"/>
      <c r="BW120" s="10"/>
      <c r="BX120" s="10"/>
      <c r="BZ120" s="10"/>
      <c r="CA120" s="10"/>
      <c r="CB120" s="10"/>
      <c r="CC120" s="10"/>
      <c r="CD120" s="10"/>
      <c r="DI120" s="10"/>
      <c r="DJ120" s="10"/>
      <c r="DK120" s="10"/>
      <c r="DL120" s="10"/>
      <c r="DM120" s="10"/>
      <c r="DN120" s="10"/>
      <c r="DO120" s="10"/>
      <c r="DP120" s="10"/>
      <c r="DQ120" s="10"/>
      <c r="DR120" s="10"/>
      <c r="DS120" s="10"/>
      <c r="DT120" s="10"/>
      <c r="DU120" s="10"/>
      <c r="DV120" s="10"/>
      <c r="DW120" s="10"/>
      <c r="DX120" s="10"/>
      <c r="EB120" s="10"/>
      <c r="EG120" s="10">
        <v>6</v>
      </c>
      <c r="EH120" s="10">
        <v>20</v>
      </c>
      <c r="EI120" s="10"/>
      <c r="EJ120" s="10"/>
      <c r="EK120" s="10"/>
      <c r="EL120" s="10"/>
    </row>
    <row r="121" spans="1:157">
      <c r="A121" s="1238"/>
      <c r="B121" s="1057" t="s">
        <v>255</v>
      </c>
      <c r="C121" s="953" t="s">
        <v>2074</v>
      </c>
      <c r="D121" s="953" t="s">
        <v>3332</v>
      </c>
      <c r="AE121" s="10"/>
      <c r="AS121" s="10"/>
      <c r="AT121" s="10"/>
      <c r="AU121" s="10"/>
      <c r="AV121" s="10"/>
      <c r="AW121" s="10"/>
      <c r="AX121" s="10"/>
      <c r="AY121" s="10"/>
      <c r="AZ121" s="10"/>
      <c r="BC121" s="10"/>
      <c r="BE121" s="10"/>
      <c r="BG121" s="10"/>
      <c r="BH121" s="10"/>
      <c r="BI121" s="10"/>
      <c r="BJ121" s="10"/>
      <c r="BK121" s="10"/>
      <c r="BL121" s="10"/>
      <c r="BM121" s="10"/>
      <c r="BN121" s="10"/>
      <c r="BO121" s="10"/>
      <c r="BP121" s="10"/>
      <c r="BQ121" s="10"/>
      <c r="BR121" s="10"/>
      <c r="BS121" s="10"/>
      <c r="BT121" s="10"/>
      <c r="BU121" s="10"/>
      <c r="BV121" s="10"/>
      <c r="BW121" s="10"/>
      <c r="BX121" s="10"/>
      <c r="BZ121" s="10"/>
      <c r="CA121" s="10"/>
      <c r="CB121" s="10"/>
      <c r="CC121" s="10"/>
      <c r="CD121" s="10"/>
      <c r="DI121" s="10"/>
      <c r="DJ121" s="10"/>
      <c r="DK121" s="10"/>
      <c r="DL121" s="10"/>
      <c r="DM121" s="10"/>
      <c r="DN121" s="10"/>
      <c r="DO121" s="10"/>
      <c r="DP121" s="10"/>
      <c r="DQ121" s="10"/>
      <c r="DR121" s="10"/>
      <c r="DS121" s="10"/>
      <c r="DT121" s="10"/>
      <c r="DU121" s="10"/>
      <c r="DV121" s="10"/>
      <c r="DW121" s="10"/>
      <c r="DX121" s="10"/>
      <c r="EB121" s="10"/>
      <c r="EG121" s="10"/>
      <c r="EH121" s="10"/>
      <c r="EI121" s="10"/>
      <c r="EJ121" s="10"/>
      <c r="EK121" s="10"/>
      <c r="EL121" s="10"/>
      <c r="EM121" s="10">
        <v>20</v>
      </c>
    </row>
    <row r="122" spans="1:157">
      <c r="A122" s="1238"/>
      <c r="B122" s="1057" t="s">
        <v>257</v>
      </c>
      <c r="C122" s="953" t="s">
        <v>2074</v>
      </c>
      <c r="D122" s="953" t="s">
        <v>3321</v>
      </c>
      <c r="AE122" s="10"/>
      <c r="AS122" s="10"/>
      <c r="AT122" s="10"/>
      <c r="AU122" s="10"/>
      <c r="AV122" s="10"/>
      <c r="AW122" s="10"/>
      <c r="AX122" s="10"/>
      <c r="AY122" s="10"/>
      <c r="AZ122" s="10"/>
      <c r="BB122" s="10">
        <v>2</v>
      </c>
      <c r="BC122" s="10"/>
      <c r="BE122" s="10"/>
      <c r="BG122" s="10"/>
      <c r="BH122" s="10"/>
      <c r="BI122" s="10"/>
      <c r="BJ122" s="10"/>
      <c r="BK122" s="10"/>
      <c r="BL122" s="10"/>
      <c r="BM122" s="10"/>
      <c r="BN122" s="10"/>
      <c r="BO122" s="10"/>
      <c r="BP122" s="10"/>
      <c r="BQ122" s="10"/>
      <c r="BR122" s="10"/>
      <c r="BS122" s="10"/>
      <c r="BT122" s="10"/>
      <c r="BU122" s="10"/>
      <c r="BV122" s="10"/>
      <c r="BW122" s="10"/>
      <c r="BX122" s="10"/>
      <c r="BZ122" s="10"/>
      <c r="CA122" s="10"/>
      <c r="CB122" s="10"/>
      <c r="CC122" s="10"/>
      <c r="CD122" s="10"/>
      <c r="DI122" s="10"/>
      <c r="DJ122" s="10"/>
      <c r="DK122" s="10"/>
      <c r="DL122" s="10"/>
      <c r="DM122" s="10"/>
      <c r="DN122" s="10"/>
      <c r="DO122" s="10"/>
      <c r="DP122" s="10"/>
      <c r="DQ122" s="10"/>
      <c r="DR122" s="10"/>
      <c r="DS122" s="10"/>
      <c r="DT122" s="10"/>
      <c r="DU122" s="10"/>
      <c r="DV122" s="10"/>
      <c r="DW122" s="10"/>
      <c r="DX122" s="10"/>
      <c r="EB122" s="10"/>
      <c r="EG122" s="10"/>
      <c r="EH122" s="10"/>
      <c r="EI122" s="10"/>
      <c r="EJ122" s="10"/>
      <c r="EK122" s="10"/>
      <c r="EL122" s="10"/>
    </row>
    <row r="123" spans="1:157">
      <c r="A123" s="1238"/>
      <c r="B123" s="1057" t="s">
        <v>259</v>
      </c>
      <c r="C123" s="953" t="s">
        <v>2074</v>
      </c>
      <c r="D123" s="953" t="s">
        <v>3363</v>
      </c>
      <c r="AE123" s="10"/>
      <c r="AS123" s="10"/>
      <c r="AT123" s="10"/>
      <c r="AU123" s="10"/>
      <c r="AV123" s="10"/>
      <c r="AW123" s="10"/>
      <c r="AX123" s="10"/>
      <c r="AY123" s="10"/>
      <c r="AZ123" s="10"/>
      <c r="BC123" s="10"/>
      <c r="BD123" s="10">
        <v>8</v>
      </c>
      <c r="BE123" s="10"/>
      <c r="BG123" s="10"/>
      <c r="BH123" s="10"/>
      <c r="BI123" s="10"/>
      <c r="BJ123" s="10"/>
      <c r="BK123" s="10"/>
      <c r="BL123" s="10"/>
      <c r="BM123" s="10"/>
      <c r="BN123" s="10"/>
      <c r="BO123" s="10"/>
      <c r="BP123" s="10"/>
      <c r="BQ123" s="10"/>
      <c r="BR123" s="10"/>
      <c r="BS123" s="10"/>
      <c r="BT123" s="10"/>
      <c r="BU123" s="10"/>
      <c r="BV123" s="10"/>
      <c r="BW123" s="10"/>
      <c r="BX123" s="10"/>
      <c r="BZ123" s="10"/>
      <c r="CA123" s="10"/>
      <c r="CB123" s="10"/>
      <c r="CC123" s="10"/>
      <c r="CD123" s="10"/>
      <c r="DI123" s="10"/>
      <c r="DJ123" s="10"/>
      <c r="DK123" s="10"/>
      <c r="DL123" s="10"/>
      <c r="DM123" s="10"/>
      <c r="DN123" s="10"/>
      <c r="DO123" s="10"/>
      <c r="DP123" s="10"/>
      <c r="DQ123" s="10"/>
      <c r="DR123" s="10"/>
      <c r="DS123" s="10"/>
      <c r="DT123" s="10"/>
      <c r="DU123" s="10"/>
      <c r="DV123" s="10"/>
      <c r="DW123" s="10"/>
      <c r="DX123" s="10"/>
      <c r="EB123" s="10"/>
      <c r="EG123" s="10"/>
      <c r="EH123" s="10"/>
      <c r="EI123" s="10"/>
      <c r="EJ123" s="10"/>
      <c r="EK123" s="10"/>
      <c r="EL123" s="10"/>
    </row>
    <row r="124" spans="1:157">
      <c r="A124" s="1238"/>
      <c r="B124" s="1057" t="s">
        <v>260</v>
      </c>
      <c r="C124" s="953" t="s">
        <v>2086</v>
      </c>
      <c r="D124" s="953" t="s">
        <v>2975</v>
      </c>
      <c r="AE124" s="10"/>
      <c r="AS124" s="10"/>
      <c r="AT124" s="10"/>
      <c r="AU124" s="10"/>
      <c r="AV124" s="10"/>
      <c r="AW124" s="10"/>
      <c r="AX124" s="10"/>
      <c r="AY124" s="10"/>
      <c r="AZ124" s="10"/>
      <c r="BC124" s="10"/>
      <c r="BE124" s="10"/>
      <c r="BG124" s="10"/>
      <c r="BH124" s="10"/>
      <c r="BI124" s="10"/>
      <c r="BJ124" s="10"/>
      <c r="BK124" s="10"/>
      <c r="BL124" s="10"/>
      <c r="BM124" s="10"/>
      <c r="BN124" s="10"/>
      <c r="BO124" s="10"/>
      <c r="BP124" s="10"/>
      <c r="BQ124" s="10"/>
      <c r="BR124" s="10"/>
      <c r="BS124" s="10"/>
      <c r="BT124" s="10"/>
      <c r="BU124" s="10"/>
      <c r="BV124" s="10"/>
      <c r="BW124" s="10"/>
      <c r="BX124" s="10"/>
      <c r="BZ124" s="10"/>
      <c r="CA124" s="10"/>
      <c r="CB124" s="10"/>
      <c r="CC124" s="10"/>
      <c r="CD124" s="10"/>
      <c r="DI124" s="10"/>
      <c r="DJ124" s="10"/>
      <c r="DK124" s="10"/>
      <c r="DL124" s="10"/>
      <c r="DM124" s="10"/>
      <c r="DN124" s="10"/>
      <c r="DO124" s="10"/>
      <c r="DP124" s="10"/>
      <c r="DQ124" s="10"/>
      <c r="DR124" s="10"/>
      <c r="DS124" s="10"/>
      <c r="DT124" s="10"/>
      <c r="DU124" s="10"/>
      <c r="DV124" s="10"/>
      <c r="DW124" s="10"/>
      <c r="DX124" s="10"/>
      <c r="EB124" s="10"/>
      <c r="EE124" s="50">
        <v>1</v>
      </c>
      <c r="EG124" s="10">
        <v>1</v>
      </c>
      <c r="EH124" s="10"/>
      <c r="EI124" s="10">
        <v>1</v>
      </c>
      <c r="EJ124" s="10"/>
      <c r="EK124" s="10"/>
      <c r="EL124" s="10"/>
      <c r="EV124" s="10">
        <v>50</v>
      </c>
    </row>
    <row r="125" spans="1:157">
      <c r="A125" s="1238"/>
      <c r="B125" s="1057" t="s">
        <v>262</v>
      </c>
      <c r="C125" s="953" t="s">
        <v>2086</v>
      </c>
      <c r="D125" s="953" t="s">
        <v>3321</v>
      </c>
      <c r="AE125" s="10"/>
      <c r="AS125" s="10"/>
      <c r="AT125" s="10"/>
      <c r="AU125" s="10"/>
      <c r="AV125" s="10"/>
      <c r="AW125" s="10"/>
      <c r="AX125" s="10"/>
      <c r="AY125" s="10"/>
      <c r="AZ125" s="10"/>
      <c r="BB125" s="10">
        <v>2</v>
      </c>
      <c r="BC125" s="10"/>
      <c r="BE125" s="10"/>
      <c r="BG125" s="10"/>
      <c r="BH125" s="10"/>
      <c r="BI125" s="10"/>
      <c r="BJ125" s="10"/>
      <c r="BK125" s="10"/>
      <c r="BL125" s="10"/>
      <c r="BM125" s="10"/>
      <c r="BN125" s="10"/>
      <c r="BO125" s="10"/>
      <c r="BP125" s="10"/>
      <c r="BQ125" s="10"/>
      <c r="BR125" s="10"/>
      <c r="BS125" s="10"/>
      <c r="BT125" s="10"/>
      <c r="BU125" s="10"/>
      <c r="BV125" s="10"/>
      <c r="BW125" s="10"/>
      <c r="BX125" s="10"/>
      <c r="BZ125" s="10"/>
      <c r="CA125" s="10"/>
      <c r="CB125" s="10"/>
      <c r="CC125" s="10"/>
      <c r="CD125" s="10"/>
      <c r="DI125" s="10"/>
      <c r="DJ125" s="10"/>
      <c r="DK125" s="10"/>
      <c r="DL125" s="10"/>
      <c r="DM125" s="10"/>
      <c r="DN125" s="10"/>
      <c r="DO125" s="10"/>
      <c r="DP125" s="10"/>
      <c r="DQ125" s="10"/>
      <c r="DR125" s="10"/>
      <c r="DS125" s="10"/>
      <c r="DT125" s="10"/>
      <c r="DU125" s="10"/>
      <c r="DV125" s="10"/>
      <c r="DW125" s="10"/>
      <c r="DX125" s="10"/>
      <c r="EB125" s="10"/>
      <c r="EG125" s="10"/>
      <c r="EH125" s="10"/>
      <c r="EI125" s="10"/>
      <c r="EJ125" s="10"/>
      <c r="EK125" s="10"/>
      <c r="EL125" s="10"/>
    </row>
    <row r="126" spans="1:157">
      <c r="A126" s="1238"/>
      <c r="B126" s="1057" t="s">
        <v>2099</v>
      </c>
      <c r="C126" s="953" t="s">
        <v>2093</v>
      </c>
      <c r="D126" s="953" t="s">
        <v>3341</v>
      </c>
      <c r="AE126" s="10"/>
      <c r="AS126" s="10"/>
      <c r="AT126" s="10"/>
      <c r="AU126" s="10"/>
      <c r="AV126" s="10"/>
      <c r="AW126" s="10"/>
      <c r="AX126" s="10"/>
      <c r="AY126" s="10"/>
      <c r="AZ126" s="10"/>
      <c r="BC126" s="10"/>
      <c r="BE126" s="10"/>
      <c r="BG126" s="10"/>
      <c r="BH126" s="10"/>
      <c r="BI126" s="10"/>
      <c r="BJ126" s="10"/>
      <c r="BK126" s="10"/>
      <c r="BL126" s="10"/>
      <c r="BM126" s="10"/>
      <c r="BN126" s="10"/>
      <c r="BO126" s="10"/>
      <c r="BP126" s="10"/>
      <c r="BQ126" s="10"/>
      <c r="BR126" s="10"/>
      <c r="BS126" s="10"/>
      <c r="BT126" s="10"/>
      <c r="BU126" s="10"/>
      <c r="BV126" s="10"/>
      <c r="BW126" s="10"/>
      <c r="BX126" s="10"/>
      <c r="BZ126" s="10"/>
      <c r="CA126" s="10"/>
      <c r="CB126" s="10"/>
      <c r="CC126" s="10"/>
      <c r="CD126" s="10"/>
      <c r="CP126" s="10">
        <v>2000</v>
      </c>
      <c r="DI126" s="10"/>
      <c r="DJ126" s="10"/>
      <c r="DK126" s="10"/>
      <c r="DL126" s="10"/>
      <c r="DM126" s="10"/>
      <c r="DN126" s="10"/>
      <c r="DO126" s="10"/>
      <c r="DP126" s="10"/>
      <c r="DQ126" s="10"/>
      <c r="DR126" s="10"/>
      <c r="DS126" s="10"/>
      <c r="DT126" s="10"/>
      <c r="DU126" s="10"/>
      <c r="DV126" s="10"/>
      <c r="DW126" s="10"/>
      <c r="DX126" s="10"/>
      <c r="EB126" s="10"/>
      <c r="EG126" s="10"/>
      <c r="EH126" s="10"/>
      <c r="EI126" s="10"/>
      <c r="EJ126" s="10"/>
      <c r="EK126" s="10"/>
      <c r="EL126" s="10"/>
    </row>
    <row r="127" spans="1:157">
      <c r="A127" s="1238"/>
      <c r="B127" s="1057" t="s">
        <v>2128</v>
      </c>
      <c r="C127" s="953" t="s">
        <v>2127</v>
      </c>
      <c r="D127" s="953" t="s">
        <v>3341</v>
      </c>
      <c r="AE127" s="10"/>
      <c r="AS127" s="10"/>
      <c r="AT127" s="10"/>
      <c r="AU127" s="10"/>
      <c r="AV127" s="10"/>
      <c r="AW127" s="10"/>
      <c r="AX127" s="10"/>
      <c r="AY127" s="10"/>
      <c r="AZ127" s="10"/>
      <c r="BC127" s="10"/>
      <c r="BE127" s="10"/>
      <c r="BG127" s="10"/>
      <c r="BH127" s="10"/>
      <c r="BI127" s="10"/>
      <c r="BJ127" s="10"/>
      <c r="BK127" s="10"/>
      <c r="BL127" s="10"/>
      <c r="BM127" s="10"/>
      <c r="BN127" s="10"/>
      <c r="BO127" s="10"/>
      <c r="BP127" s="10"/>
      <c r="BQ127" s="10"/>
      <c r="BR127" s="10"/>
      <c r="BS127" s="10"/>
      <c r="BT127" s="10"/>
      <c r="BU127" s="10"/>
      <c r="BV127" s="10"/>
      <c r="BW127" s="10"/>
      <c r="BX127" s="10"/>
      <c r="BZ127" s="10"/>
      <c r="CA127" s="10"/>
      <c r="CB127" s="10"/>
      <c r="CC127" s="10"/>
      <c r="CD127" s="10"/>
      <c r="DI127" s="10"/>
      <c r="DJ127" s="10"/>
      <c r="DK127" s="10"/>
      <c r="DL127" s="10"/>
      <c r="DM127" s="10"/>
      <c r="DN127" s="10"/>
      <c r="DO127" s="10"/>
      <c r="DP127" s="10"/>
      <c r="DQ127" s="10"/>
      <c r="DR127" s="10"/>
      <c r="DS127" s="10"/>
      <c r="DT127" s="10"/>
      <c r="DU127" s="10"/>
      <c r="DV127" s="10"/>
      <c r="DW127" s="10"/>
      <c r="DX127" s="10"/>
      <c r="EB127" s="10"/>
      <c r="EG127" s="10"/>
      <c r="EH127" s="10"/>
      <c r="EI127" s="10"/>
      <c r="EJ127" s="10"/>
      <c r="EK127" s="10"/>
      <c r="EL127" s="10"/>
      <c r="EM127" s="10">
        <v>50</v>
      </c>
    </row>
    <row r="128" spans="1:157">
      <c r="A128" s="1238"/>
      <c r="B128" s="1057" t="s">
        <v>2094</v>
      </c>
      <c r="C128" s="953" t="s">
        <v>2093</v>
      </c>
      <c r="D128" s="953" t="s">
        <v>3417</v>
      </c>
      <c r="AE128" s="10"/>
      <c r="AS128" s="10"/>
      <c r="AT128" s="10"/>
      <c r="AU128" s="10"/>
      <c r="AV128" s="10"/>
      <c r="AW128" s="10"/>
      <c r="AX128" s="10"/>
      <c r="AY128" s="10"/>
      <c r="AZ128" s="10"/>
      <c r="BC128" s="10"/>
      <c r="BE128" s="10"/>
      <c r="BG128" s="10">
        <v>1</v>
      </c>
      <c r="BH128" s="10"/>
      <c r="BI128" s="10"/>
      <c r="BJ128" s="10"/>
      <c r="BK128" s="10"/>
      <c r="BL128" s="10">
        <v>2</v>
      </c>
      <c r="BM128" s="10"/>
      <c r="BN128" s="10"/>
      <c r="BO128" s="10"/>
      <c r="BP128" s="10"/>
      <c r="BQ128" s="10"/>
      <c r="BR128" s="10"/>
      <c r="BS128" s="10"/>
      <c r="BT128" s="10"/>
      <c r="BU128" s="10"/>
      <c r="BV128" s="10"/>
      <c r="BW128" s="10"/>
      <c r="BX128" s="10"/>
      <c r="BZ128" s="10"/>
      <c r="CA128" s="10"/>
      <c r="CB128" s="10"/>
      <c r="CC128" s="10"/>
      <c r="CD128" s="10"/>
      <c r="DI128" s="10"/>
      <c r="DJ128" s="10"/>
      <c r="DK128" s="10"/>
      <c r="DL128" s="10"/>
      <c r="DM128" s="10"/>
      <c r="DN128" s="10"/>
      <c r="DO128" s="10"/>
      <c r="DP128" s="10"/>
      <c r="DQ128" s="10"/>
      <c r="DR128" s="10"/>
      <c r="DS128" s="10"/>
      <c r="DT128" s="10"/>
      <c r="DU128" s="10"/>
      <c r="DV128" s="10"/>
      <c r="DW128" s="10"/>
      <c r="DX128" s="10"/>
      <c r="EB128" s="10"/>
      <c r="EG128" s="10"/>
      <c r="EH128" s="10"/>
      <c r="EI128" s="10"/>
      <c r="EJ128" s="10"/>
      <c r="EK128" s="10"/>
      <c r="EL128" s="10"/>
    </row>
    <row r="129" spans="1:152">
      <c r="A129" s="1238"/>
      <c r="AE129" s="10"/>
      <c r="AS129" s="10"/>
      <c r="AT129" s="10"/>
      <c r="AU129" s="10"/>
      <c r="AV129" s="10"/>
      <c r="AW129" s="10"/>
      <c r="AX129" s="10"/>
      <c r="AY129" s="10"/>
      <c r="AZ129" s="10"/>
      <c r="BC129" s="10"/>
      <c r="BE129" s="10"/>
      <c r="BG129" s="10"/>
      <c r="BH129" s="10"/>
      <c r="BI129" s="10"/>
      <c r="BJ129" s="10"/>
      <c r="BK129" s="10"/>
      <c r="BL129" s="10"/>
      <c r="BM129" s="10"/>
      <c r="BN129" s="10"/>
      <c r="BO129" s="10"/>
      <c r="BP129" s="10"/>
      <c r="BQ129" s="10"/>
      <c r="BR129" s="10"/>
      <c r="BS129" s="10"/>
      <c r="BT129" s="10"/>
      <c r="BU129" s="10"/>
      <c r="BV129" s="10"/>
      <c r="BW129" s="10"/>
      <c r="BX129" s="10"/>
      <c r="BZ129" s="10"/>
      <c r="CA129" s="10"/>
      <c r="CB129" s="10"/>
      <c r="CC129" s="10"/>
      <c r="CD129" s="10"/>
      <c r="DI129" s="10"/>
      <c r="DJ129" s="10"/>
      <c r="DK129" s="10"/>
      <c r="DL129" s="10"/>
      <c r="DM129" s="10"/>
      <c r="DN129" s="10"/>
      <c r="DO129" s="10"/>
      <c r="DP129" s="10"/>
      <c r="DQ129" s="10"/>
      <c r="DR129" s="10"/>
      <c r="DS129" s="10"/>
      <c r="DT129" s="10"/>
      <c r="DU129" s="10"/>
      <c r="DV129" s="10"/>
      <c r="DW129" s="10"/>
      <c r="DX129" s="10"/>
      <c r="EB129" s="10"/>
      <c r="EG129" s="10"/>
      <c r="EH129" s="10"/>
      <c r="EI129" s="10"/>
      <c r="EJ129" s="10"/>
      <c r="EK129" s="10"/>
      <c r="EL129" s="10"/>
    </row>
    <row r="130" spans="1:152">
      <c r="A130" s="1238"/>
      <c r="B130" s="1057" t="s">
        <v>2130</v>
      </c>
      <c r="C130" s="953" t="s">
        <v>2127</v>
      </c>
      <c r="D130" s="953" t="s">
        <v>3363</v>
      </c>
      <c r="AD130">
        <v>5</v>
      </c>
      <c r="AE130" s="10"/>
      <c r="AS130" s="10"/>
      <c r="AT130" s="10"/>
      <c r="AU130" s="10"/>
      <c r="AV130" s="10"/>
      <c r="AW130" s="10"/>
      <c r="AX130" s="10"/>
      <c r="AY130" s="10"/>
      <c r="AZ130" s="10"/>
      <c r="BC130" s="10"/>
      <c r="BE130" s="10"/>
      <c r="BG130" s="10"/>
      <c r="BH130" s="10"/>
      <c r="BI130" s="10"/>
      <c r="BJ130" s="10"/>
      <c r="BK130" s="10"/>
      <c r="BL130" s="10"/>
      <c r="BM130" s="10"/>
      <c r="BN130" s="10"/>
      <c r="BO130" s="10"/>
      <c r="BP130" s="10"/>
      <c r="BQ130" s="10"/>
      <c r="BR130" s="10"/>
      <c r="BS130" s="10"/>
      <c r="BT130" s="10"/>
      <c r="BU130" s="10"/>
      <c r="BV130" s="10"/>
      <c r="BW130" s="10"/>
      <c r="BX130" s="10"/>
      <c r="BZ130" s="10"/>
      <c r="CA130" s="10"/>
      <c r="CB130" s="10"/>
      <c r="CC130" s="10"/>
      <c r="CD130" s="10"/>
      <c r="DI130" s="10"/>
      <c r="DJ130" s="10"/>
      <c r="DK130" s="10"/>
      <c r="DL130" s="10"/>
      <c r="DM130" s="10"/>
      <c r="DN130" s="10"/>
      <c r="DO130" s="10"/>
      <c r="DP130" s="10"/>
      <c r="DQ130" s="10"/>
      <c r="DR130" s="10"/>
      <c r="DS130" s="10"/>
      <c r="DT130" s="10"/>
      <c r="DU130" s="10"/>
      <c r="DV130" s="10"/>
      <c r="DW130" s="10"/>
      <c r="DX130" s="10"/>
      <c r="EB130" s="10"/>
      <c r="EG130" s="10"/>
      <c r="EH130" s="10"/>
      <c r="EI130" s="10"/>
      <c r="EJ130" s="10"/>
      <c r="EK130" s="10"/>
      <c r="EL130" s="10"/>
    </row>
    <row r="131" spans="1:152">
      <c r="A131" s="1238"/>
      <c r="B131" s="1057" t="s">
        <v>2132</v>
      </c>
      <c r="C131" s="953" t="s">
        <v>3419</v>
      </c>
      <c r="D131" s="953" t="s">
        <v>3420</v>
      </c>
      <c r="AE131" s="10"/>
      <c r="AS131" s="10"/>
      <c r="AT131" s="10"/>
      <c r="AU131" s="10"/>
      <c r="AV131" s="10"/>
      <c r="AW131" s="10"/>
      <c r="AX131" s="10"/>
      <c r="AY131" s="10"/>
      <c r="AZ131" s="10"/>
      <c r="BC131" s="10"/>
      <c r="BE131" s="10"/>
      <c r="BG131" s="10"/>
      <c r="BH131" s="10"/>
      <c r="BI131" s="10"/>
      <c r="BJ131" s="10"/>
      <c r="BK131" s="10"/>
      <c r="BL131" s="10"/>
      <c r="BM131" s="10"/>
      <c r="BN131" s="10"/>
      <c r="BO131" s="10"/>
      <c r="BP131" s="10"/>
      <c r="BQ131" s="10"/>
      <c r="BR131" s="10"/>
      <c r="BS131" s="10"/>
      <c r="BT131" s="10"/>
      <c r="BU131" s="10"/>
      <c r="BV131" s="10"/>
      <c r="BW131" s="10"/>
      <c r="BX131" s="10"/>
      <c r="BZ131" s="10"/>
      <c r="CA131" s="10"/>
      <c r="CB131" s="10"/>
      <c r="CC131" s="10"/>
      <c r="CD131" s="10"/>
      <c r="DI131" s="10"/>
      <c r="DJ131" s="10"/>
      <c r="DK131" s="10"/>
      <c r="DL131" s="10"/>
      <c r="DM131" s="10"/>
      <c r="DN131" s="10"/>
      <c r="DO131" s="10"/>
      <c r="DP131" s="10"/>
      <c r="DQ131" s="10"/>
      <c r="DR131" s="10"/>
      <c r="DS131" s="10"/>
      <c r="DT131" s="10"/>
      <c r="DU131" s="10"/>
      <c r="DV131" s="10"/>
      <c r="DW131" s="10"/>
      <c r="DX131" s="10"/>
      <c r="DZ131" s="10">
        <v>18</v>
      </c>
      <c r="EB131" s="10"/>
      <c r="EG131" s="10"/>
      <c r="EH131" s="10"/>
      <c r="EI131" s="10"/>
      <c r="EJ131" s="10"/>
      <c r="EK131" s="10"/>
      <c r="EL131" s="10"/>
    </row>
    <row r="132" spans="1:152">
      <c r="A132" s="1238"/>
      <c r="B132" s="1057" t="s">
        <v>2145</v>
      </c>
      <c r="C132" s="953" t="s">
        <v>3419</v>
      </c>
      <c r="D132" s="953" t="s">
        <v>3422</v>
      </c>
      <c r="AE132" s="10"/>
      <c r="AS132" s="10"/>
      <c r="AT132" s="10"/>
      <c r="AU132" s="10"/>
      <c r="AV132" s="10"/>
      <c r="AW132" s="10"/>
      <c r="AX132" s="10"/>
      <c r="AY132" s="10"/>
      <c r="AZ132" s="10"/>
      <c r="BC132" s="10"/>
      <c r="BE132" s="10"/>
      <c r="BG132" s="10"/>
      <c r="BH132" s="10"/>
      <c r="BI132" s="10"/>
      <c r="BJ132" s="10"/>
      <c r="BK132" s="10"/>
      <c r="BL132" s="10"/>
      <c r="BM132" s="10"/>
      <c r="BN132" s="10">
        <v>4</v>
      </c>
      <c r="BO132" s="10"/>
      <c r="BP132" s="10"/>
      <c r="BQ132" s="10"/>
      <c r="BR132" s="10"/>
      <c r="BS132" s="10"/>
      <c r="BT132" s="10"/>
      <c r="BU132" s="10"/>
      <c r="BV132" s="10"/>
      <c r="BW132" s="10"/>
      <c r="BX132" s="10"/>
      <c r="BZ132" s="10"/>
      <c r="CA132" s="10"/>
      <c r="CB132" s="10"/>
      <c r="CC132" s="10"/>
      <c r="CD132" s="10"/>
      <c r="DI132" s="10"/>
      <c r="DJ132" s="10"/>
      <c r="DK132" s="10">
        <v>10</v>
      </c>
      <c r="DL132" s="10"/>
      <c r="DM132" s="10"/>
      <c r="DN132" s="10"/>
      <c r="DO132" s="10"/>
      <c r="DP132" s="10"/>
      <c r="DQ132" s="10"/>
      <c r="DR132" s="10"/>
      <c r="DS132" s="10"/>
      <c r="DT132" s="10"/>
      <c r="DU132" s="10"/>
      <c r="DV132" s="10"/>
      <c r="DW132" s="10"/>
      <c r="DX132" s="10"/>
      <c r="EB132" s="10"/>
      <c r="EG132" s="10"/>
      <c r="EH132" s="10"/>
      <c r="EI132" s="10"/>
      <c r="EJ132" s="10"/>
      <c r="EK132" s="10"/>
      <c r="EL132" s="10"/>
    </row>
    <row r="133" spans="1:152">
      <c r="A133" s="1238"/>
      <c r="B133" s="1057" t="s">
        <v>2155</v>
      </c>
      <c r="C133" s="953" t="s">
        <v>2155</v>
      </c>
      <c r="D133" s="953" t="s">
        <v>3401</v>
      </c>
      <c r="AE133" s="10"/>
      <c r="AJ133" s="10">
        <v>25</v>
      </c>
      <c r="AK133" s="10">
        <v>50</v>
      </c>
      <c r="AS133" s="10"/>
      <c r="AT133" s="10"/>
      <c r="AU133" s="10"/>
      <c r="AV133" s="10"/>
      <c r="AW133" s="10"/>
      <c r="AX133" s="10"/>
      <c r="AY133" s="10"/>
      <c r="AZ133" s="10"/>
      <c r="BC133" s="10"/>
      <c r="BE133" s="10"/>
      <c r="BG133" s="10"/>
      <c r="BH133" s="10"/>
      <c r="BI133" s="10"/>
      <c r="BJ133" s="10"/>
      <c r="BK133" s="10"/>
      <c r="BL133" s="10"/>
      <c r="BM133" s="10"/>
      <c r="BN133" s="10">
        <v>2</v>
      </c>
      <c r="BO133" s="10"/>
      <c r="BP133" s="10"/>
      <c r="BQ133" s="10"/>
      <c r="BR133" s="10"/>
      <c r="BS133" s="10"/>
      <c r="BT133" s="10"/>
      <c r="BU133" s="10"/>
      <c r="BV133" s="10"/>
      <c r="BW133" s="10"/>
      <c r="BX133" s="10"/>
      <c r="BZ133" s="10"/>
      <c r="CA133" s="10"/>
      <c r="CB133" s="10"/>
      <c r="CC133" s="10"/>
      <c r="CD133" s="10"/>
      <c r="CO133" s="10">
        <v>1000</v>
      </c>
      <c r="DI133" s="10"/>
      <c r="DJ133" s="10"/>
      <c r="DK133" s="10"/>
      <c r="DL133" s="10"/>
      <c r="DM133" s="10"/>
      <c r="DN133" s="10"/>
      <c r="DO133" s="10"/>
      <c r="DP133" s="10"/>
      <c r="DQ133" s="10"/>
      <c r="DR133" s="10"/>
      <c r="DS133" s="10"/>
      <c r="DT133" s="10"/>
      <c r="DU133" s="10"/>
      <c r="DV133" s="10"/>
      <c r="DW133" s="10"/>
      <c r="DX133" s="10"/>
      <c r="EB133" s="10"/>
      <c r="EG133" s="10"/>
      <c r="EH133" s="10"/>
      <c r="EI133" s="10"/>
      <c r="EJ133" s="10"/>
      <c r="EK133" s="10"/>
      <c r="EL133" s="10"/>
    </row>
    <row r="134" spans="1:152">
      <c r="A134" s="1238"/>
      <c r="B134" s="1057"/>
      <c r="C134" s="953"/>
      <c r="D134" s="953"/>
      <c r="AE134" s="10"/>
      <c r="AS134" s="10"/>
      <c r="AT134" s="10"/>
      <c r="AU134" s="10"/>
      <c r="AV134" s="10"/>
      <c r="AW134" s="10"/>
      <c r="AX134" s="10"/>
      <c r="AY134" s="10"/>
      <c r="AZ134" s="10"/>
      <c r="BC134" s="10"/>
      <c r="BE134" s="10"/>
      <c r="BG134" s="10"/>
      <c r="BH134" s="10"/>
      <c r="BI134" s="10"/>
      <c r="BJ134" s="10"/>
      <c r="BK134" s="10"/>
      <c r="BL134" s="10"/>
      <c r="BM134" s="10"/>
      <c r="BN134" s="10"/>
      <c r="BO134" s="10"/>
      <c r="BP134" s="10"/>
      <c r="BQ134" s="10"/>
      <c r="BR134" s="10"/>
      <c r="BS134" s="10"/>
      <c r="BT134" s="10"/>
      <c r="BU134" s="10"/>
      <c r="BV134" s="10"/>
      <c r="BW134" s="10"/>
      <c r="BX134" s="10"/>
      <c r="BZ134" s="10"/>
      <c r="CA134" s="10"/>
      <c r="CB134" s="10"/>
      <c r="CC134" s="10"/>
      <c r="CD134" s="10"/>
      <c r="DI134" s="10"/>
      <c r="DJ134" s="10"/>
      <c r="DK134" s="10"/>
      <c r="DL134" s="10"/>
      <c r="DM134" s="10"/>
      <c r="DN134" s="10"/>
      <c r="DO134" s="10"/>
      <c r="DP134" s="10"/>
      <c r="DQ134" s="10"/>
      <c r="DR134" s="10"/>
      <c r="DS134" s="10"/>
      <c r="DT134" s="10"/>
      <c r="DU134" s="10"/>
      <c r="DV134" s="10"/>
      <c r="DW134" s="10"/>
      <c r="DX134" s="10"/>
      <c r="EB134" s="10"/>
      <c r="EG134" s="10"/>
      <c r="EH134" s="10"/>
      <c r="EI134" s="10"/>
      <c r="EJ134" s="10"/>
      <c r="EK134" s="10"/>
      <c r="EL134" s="10"/>
    </row>
    <row r="135" spans="1:152">
      <c r="A135" s="1238"/>
      <c r="B135" s="1057"/>
      <c r="C135" s="953"/>
      <c r="D135" s="953"/>
      <c r="AE135" s="10"/>
      <c r="AS135" s="10"/>
      <c r="AT135" s="10"/>
      <c r="AU135" s="10"/>
      <c r="AV135" s="10"/>
      <c r="AW135" s="10"/>
      <c r="AX135" s="10"/>
      <c r="AY135" s="10"/>
      <c r="AZ135" s="10"/>
      <c r="BC135" s="10"/>
      <c r="BE135" s="10"/>
      <c r="BG135" s="10"/>
      <c r="BH135" s="10"/>
      <c r="BI135" s="10"/>
      <c r="BJ135" s="10"/>
      <c r="BK135" s="10"/>
      <c r="BL135" s="10"/>
      <c r="BM135" s="10"/>
      <c r="BN135" s="10"/>
      <c r="BO135" s="10"/>
      <c r="BP135" s="10"/>
      <c r="BQ135" s="10"/>
      <c r="BR135" s="10"/>
      <c r="BS135" s="10"/>
      <c r="BT135" s="10"/>
      <c r="BU135" s="10"/>
      <c r="BV135" s="10"/>
      <c r="BW135" s="10"/>
      <c r="BX135" s="10"/>
      <c r="BZ135" s="10"/>
      <c r="CA135" s="10"/>
      <c r="CB135" s="10"/>
      <c r="CC135" s="10"/>
      <c r="CD135" s="10"/>
      <c r="DI135" s="10"/>
      <c r="DJ135" s="10"/>
      <c r="DK135" s="10"/>
      <c r="DL135" s="10"/>
      <c r="DM135" s="10"/>
      <c r="DN135" s="10"/>
      <c r="DO135" s="10"/>
      <c r="DP135" s="10"/>
      <c r="DQ135" s="10"/>
      <c r="DR135" s="10"/>
      <c r="DS135" s="10"/>
      <c r="DT135" s="10"/>
      <c r="DU135" s="10"/>
      <c r="DV135" s="10"/>
      <c r="DW135" s="10"/>
      <c r="DX135" s="10"/>
      <c r="EB135" s="10"/>
      <c r="EG135" s="10"/>
      <c r="EH135" s="10"/>
      <c r="EI135" s="10"/>
      <c r="EJ135" s="10"/>
      <c r="EK135" s="10"/>
      <c r="EL135" s="10"/>
    </row>
    <row r="136" spans="1:152">
      <c r="A136" s="1238"/>
      <c r="B136" s="953" t="s">
        <v>2166</v>
      </c>
      <c r="C136" s="953" t="s">
        <v>2846</v>
      </c>
      <c r="D136" s="953"/>
      <c r="AE136" s="10"/>
      <c r="AS136" s="10"/>
      <c r="AT136" s="10"/>
      <c r="AU136" s="10"/>
      <c r="AV136" s="10"/>
      <c r="AW136" s="10"/>
      <c r="AX136" s="10"/>
      <c r="AY136" s="10"/>
      <c r="AZ136" s="10"/>
      <c r="BC136" s="10"/>
      <c r="BE136" s="10"/>
      <c r="BG136" s="10"/>
      <c r="BH136" s="10"/>
      <c r="BI136" s="10"/>
      <c r="BJ136" s="10"/>
      <c r="BK136" s="10"/>
      <c r="BL136" s="10"/>
      <c r="BM136" s="10"/>
      <c r="BN136" s="10"/>
      <c r="BO136" s="10"/>
      <c r="BP136" s="10"/>
      <c r="BQ136" s="10"/>
      <c r="BR136" s="10"/>
      <c r="BS136" s="10"/>
      <c r="BT136" s="10"/>
      <c r="BU136" s="10"/>
      <c r="BV136" s="10"/>
      <c r="BW136" s="10"/>
      <c r="BX136" s="10"/>
      <c r="BZ136" s="10"/>
      <c r="CA136" s="10"/>
      <c r="CB136" s="10"/>
      <c r="CC136" s="10"/>
      <c r="CD136" s="10"/>
      <c r="CJ136" s="10">
        <v>20</v>
      </c>
      <c r="DI136" s="10"/>
      <c r="DJ136" s="10"/>
      <c r="DK136" s="10"/>
      <c r="DL136" s="10"/>
      <c r="DM136" s="10"/>
      <c r="DN136" s="10"/>
      <c r="DO136" s="10"/>
      <c r="DP136" s="10"/>
      <c r="DQ136" s="10"/>
      <c r="DR136" s="10"/>
      <c r="DS136" s="10"/>
      <c r="DT136" s="10"/>
      <c r="DU136" s="10"/>
      <c r="DV136" s="10"/>
      <c r="DW136" s="10"/>
      <c r="DX136" s="10"/>
      <c r="EB136" s="10"/>
      <c r="EG136" s="10"/>
      <c r="EH136" s="10"/>
      <c r="EI136" s="10"/>
      <c r="EJ136" s="10"/>
      <c r="EK136" s="10"/>
      <c r="EL136" s="10"/>
    </row>
    <row r="137" spans="1:152">
      <c r="A137" s="1238"/>
      <c r="B137" s="1057" t="s">
        <v>2185</v>
      </c>
      <c r="C137" s="953"/>
      <c r="D137" s="953" t="s">
        <v>3404</v>
      </c>
      <c r="AD137">
        <v>20</v>
      </c>
      <c r="AE137" s="10"/>
      <c r="AS137" s="10"/>
      <c r="AT137" s="10"/>
      <c r="AU137" s="10"/>
      <c r="AV137" s="10"/>
      <c r="AW137" s="10"/>
      <c r="AX137" s="10"/>
      <c r="AY137" s="10"/>
      <c r="AZ137" s="10"/>
      <c r="BC137" s="10"/>
      <c r="BE137" s="10"/>
      <c r="BG137" s="10"/>
      <c r="BH137" s="10"/>
      <c r="BI137" s="10"/>
      <c r="BJ137" s="10"/>
      <c r="BK137" s="10"/>
      <c r="BL137" s="10"/>
      <c r="BM137" s="10"/>
      <c r="BN137" s="10"/>
      <c r="BO137" s="10"/>
      <c r="BP137" s="10"/>
      <c r="BQ137" s="10"/>
      <c r="BR137" s="10"/>
      <c r="BS137" s="10"/>
      <c r="BT137" s="10"/>
      <c r="BU137" s="10"/>
      <c r="BV137" s="10"/>
      <c r="BW137" s="10"/>
      <c r="BX137" s="10"/>
      <c r="BZ137" s="10"/>
      <c r="CA137" s="10"/>
      <c r="CB137" s="10"/>
      <c r="CC137" s="10"/>
      <c r="CD137" s="10"/>
      <c r="CG137" s="10">
        <v>20</v>
      </c>
      <c r="DI137" s="10"/>
      <c r="DJ137" s="10"/>
      <c r="DK137" s="10"/>
      <c r="DL137" s="10"/>
      <c r="DM137" s="10"/>
      <c r="DN137" s="10"/>
      <c r="DO137" s="10"/>
      <c r="DP137" s="10"/>
      <c r="DQ137" s="10"/>
      <c r="DR137" s="10"/>
      <c r="DS137" s="10"/>
      <c r="DT137" s="10"/>
      <c r="DU137" s="10"/>
      <c r="DV137" s="10"/>
      <c r="DW137" s="10"/>
      <c r="DX137" s="10"/>
      <c r="EB137" s="10"/>
      <c r="EG137" s="10"/>
      <c r="EH137" s="10"/>
      <c r="EI137" s="10"/>
      <c r="EJ137" s="10"/>
      <c r="EK137" s="10"/>
      <c r="EL137" s="10"/>
    </row>
    <row r="138" spans="1:152">
      <c r="A138" s="1238"/>
      <c r="B138" s="1057" t="s">
        <v>2195</v>
      </c>
      <c r="C138" s="953" t="s">
        <v>2196</v>
      </c>
      <c r="D138" s="953" t="s">
        <v>3401</v>
      </c>
      <c r="AE138" s="10"/>
      <c r="AS138" s="10"/>
      <c r="AT138" s="10"/>
      <c r="AU138" s="10"/>
      <c r="AV138" s="10"/>
      <c r="AW138" s="10"/>
      <c r="AX138" s="10"/>
      <c r="AY138" s="10"/>
      <c r="AZ138" s="10"/>
      <c r="BC138" s="10"/>
      <c r="BE138" s="10"/>
      <c r="BG138" s="10"/>
      <c r="BH138" s="10"/>
      <c r="BI138" s="10"/>
      <c r="BJ138" s="10"/>
      <c r="BK138" s="10"/>
      <c r="BL138" s="10"/>
      <c r="BM138" s="10"/>
      <c r="BN138" s="10"/>
      <c r="BO138" s="10"/>
      <c r="BP138" s="10"/>
      <c r="BQ138" s="10"/>
      <c r="BR138" s="10"/>
      <c r="BS138" s="10"/>
      <c r="BT138" s="10"/>
      <c r="BU138" s="10"/>
      <c r="BV138" s="10"/>
      <c r="BW138" s="10"/>
      <c r="BX138" s="10"/>
      <c r="BZ138" s="10"/>
      <c r="CA138" s="10"/>
      <c r="CB138" s="10"/>
      <c r="CC138" s="10"/>
      <c r="CD138" s="10"/>
      <c r="DI138" s="10"/>
      <c r="DJ138" s="10"/>
      <c r="DK138" s="10"/>
      <c r="DL138" s="10"/>
      <c r="DM138" s="10"/>
      <c r="DN138" s="10"/>
      <c r="DO138" s="10"/>
      <c r="DP138" s="10"/>
      <c r="DQ138" s="10"/>
      <c r="DR138" s="10"/>
      <c r="DS138" s="10"/>
      <c r="DT138" s="10"/>
      <c r="DU138" s="10"/>
      <c r="DV138" s="10"/>
      <c r="DW138" s="10"/>
      <c r="DX138" s="10"/>
      <c r="DZ138" s="10">
        <v>12</v>
      </c>
      <c r="EB138" s="10"/>
      <c r="EG138" s="10"/>
      <c r="EH138" s="10"/>
      <c r="EI138" s="10"/>
      <c r="EJ138" s="10"/>
      <c r="EK138" s="10"/>
      <c r="EL138" s="10"/>
    </row>
    <row r="139" spans="1:152">
      <c r="A139" s="1238"/>
      <c r="B139" s="1057" t="s">
        <v>2198</v>
      </c>
      <c r="C139" s="953" t="s">
        <v>2196</v>
      </c>
      <c r="D139" s="953" t="s">
        <v>3332</v>
      </c>
      <c r="K139" s="10">
        <v>50</v>
      </c>
      <c r="AE139" s="10"/>
      <c r="AS139" s="10"/>
      <c r="AT139" s="10"/>
      <c r="AU139" s="10"/>
      <c r="AV139" s="10"/>
      <c r="AW139" s="10"/>
      <c r="AX139" s="10"/>
      <c r="AY139" s="10"/>
      <c r="AZ139" s="10"/>
      <c r="BC139" s="10"/>
      <c r="BE139" s="10"/>
      <c r="BG139" s="10"/>
      <c r="BH139" s="10"/>
      <c r="BI139" s="10"/>
      <c r="BJ139" s="10"/>
      <c r="BK139" s="10"/>
      <c r="BL139" s="10"/>
      <c r="BM139" s="10"/>
      <c r="BN139" s="10"/>
      <c r="BO139" s="10"/>
      <c r="BP139" s="10"/>
      <c r="BQ139" s="10"/>
      <c r="BR139" s="10"/>
      <c r="BS139" s="10"/>
      <c r="BT139" s="10"/>
      <c r="BU139" s="10"/>
      <c r="BV139" s="10"/>
      <c r="BW139" s="10"/>
      <c r="BX139" s="10"/>
      <c r="BZ139" s="10"/>
      <c r="CA139" s="10"/>
      <c r="CB139" s="10"/>
      <c r="CC139" s="10"/>
      <c r="CD139" s="10"/>
      <c r="DI139" s="10"/>
      <c r="DJ139" s="10"/>
      <c r="DK139" s="10"/>
      <c r="DL139" s="10"/>
      <c r="DM139" s="10"/>
      <c r="DN139" s="10"/>
      <c r="DO139" s="10"/>
      <c r="DP139" s="10"/>
      <c r="DQ139" s="10"/>
      <c r="DR139" s="10"/>
      <c r="DS139" s="10"/>
      <c r="DT139" s="10"/>
      <c r="DU139" s="10"/>
      <c r="DV139" s="10"/>
      <c r="DW139" s="10"/>
      <c r="DX139" s="10"/>
      <c r="EB139" s="10"/>
      <c r="EG139" s="10"/>
      <c r="EH139" s="10"/>
      <c r="EI139" s="10"/>
      <c r="EJ139" s="10"/>
      <c r="EK139" s="10"/>
      <c r="EL139" s="10"/>
    </row>
    <row r="140" spans="1:152">
      <c r="A140" s="1238"/>
      <c r="B140" s="1057"/>
      <c r="C140" s="953"/>
      <c r="D140" s="953"/>
      <c r="AE140" s="10"/>
      <c r="AS140" s="10"/>
      <c r="AT140" s="10"/>
      <c r="AU140" s="10"/>
      <c r="AV140" s="10"/>
      <c r="AW140" s="10"/>
      <c r="AX140" s="10"/>
      <c r="AY140" s="10"/>
      <c r="AZ140" s="10"/>
      <c r="BC140" s="10"/>
      <c r="BE140" s="10"/>
      <c r="BG140" s="10"/>
      <c r="BH140" s="10"/>
      <c r="BI140" s="10"/>
      <c r="BJ140" s="10"/>
      <c r="BK140" s="10"/>
      <c r="BL140" s="10"/>
      <c r="BM140" s="10"/>
      <c r="BN140" s="10"/>
      <c r="BO140" s="10"/>
      <c r="BP140" s="10"/>
      <c r="BQ140" s="10"/>
      <c r="BR140" s="10"/>
      <c r="BS140" s="10"/>
      <c r="BT140" s="10"/>
      <c r="BU140" s="10"/>
      <c r="BV140" s="10"/>
      <c r="BW140" s="10"/>
      <c r="BX140" s="10"/>
      <c r="BZ140" s="10"/>
      <c r="CA140" s="10"/>
      <c r="CB140" s="10"/>
      <c r="CC140" s="10"/>
      <c r="CD140" s="10"/>
      <c r="DI140" s="10"/>
      <c r="DJ140" s="10"/>
      <c r="DK140" s="10"/>
      <c r="DL140" s="10"/>
      <c r="DM140" s="10"/>
      <c r="DN140" s="10"/>
      <c r="DO140" s="10"/>
      <c r="DP140" s="10"/>
      <c r="DQ140" s="10"/>
      <c r="DR140" s="10"/>
      <c r="DS140" s="10"/>
      <c r="DT140" s="10"/>
      <c r="DU140" s="10"/>
      <c r="DV140" s="10"/>
      <c r="DW140" s="10"/>
      <c r="DX140" s="10"/>
      <c r="EB140" s="10"/>
      <c r="EG140" s="10"/>
      <c r="EH140" s="10"/>
      <c r="EI140" s="10"/>
      <c r="EJ140" s="10"/>
      <c r="EK140" s="10"/>
      <c r="EL140" s="10"/>
    </row>
    <row r="141" spans="1:152">
      <c r="A141" s="1238"/>
      <c r="B141" s="1057"/>
      <c r="C141" s="953"/>
      <c r="D141" s="953"/>
      <c r="AE141" s="10"/>
      <c r="AS141" s="10"/>
      <c r="AT141" s="10"/>
      <c r="AU141" s="10"/>
      <c r="AV141" s="10"/>
      <c r="AW141" s="10"/>
      <c r="AX141" s="10"/>
      <c r="AY141" s="10"/>
      <c r="AZ141" s="10"/>
      <c r="BC141" s="10"/>
      <c r="BE141" s="10"/>
      <c r="BG141" s="10"/>
      <c r="BH141" s="10"/>
      <c r="BI141" s="10"/>
      <c r="BJ141" s="10"/>
      <c r="BK141" s="10"/>
      <c r="BL141" s="10"/>
      <c r="BM141" s="10"/>
      <c r="BN141" s="10"/>
      <c r="BO141" s="10"/>
      <c r="BP141" s="10"/>
      <c r="BQ141" s="10"/>
      <c r="BR141" s="10"/>
      <c r="BS141" s="10"/>
      <c r="BT141" s="10"/>
      <c r="BU141" s="10"/>
      <c r="BV141" s="10"/>
      <c r="BW141" s="10"/>
      <c r="BX141" s="10"/>
      <c r="BZ141" s="10"/>
      <c r="CA141" s="10"/>
      <c r="CB141" s="10"/>
      <c r="CC141" s="10"/>
      <c r="CD141" s="10"/>
      <c r="DI141" s="10"/>
      <c r="DJ141" s="10"/>
      <c r="DK141" s="10"/>
      <c r="DL141" s="10"/>
      <c r="DM141" s="10"/>
      <c r="DN141" s="10"/>
      <c r="DO141" s="10"/>
      <c r="DP141" s="10"/>
      <c r="DQ141" s="10"/>
      <c r="DR141" s="10"/>
      <c r="DS141" s="10"/>
      <c r="DT141" s="10"/>
      <c r="DU141" s="10"/>
      <c r="DV141" s="10"/>
      <c r="DW141" s="10"/>
      <c r="DX141" s="10"/>
      <c r="EB141" s="10"/>
      <c r="EG141" s="10"/>
      <c r="EH141" s="10"/>
      <c r="EI141" s="10"/>
      <c r="EJ141" s="10"/>
      <c r="EK141" s="10"/>
      <c r="EL141" s="10"/>
    </row>
    <row r="142" spans="1:152">
      <c r="A142" s="1238"/>
      <c r="B142" s="1057" t="s">
        <v>2203</v>
      </c>
      <c r="C142" s="953" t="s">
        <v>2196</v>
      </c>
      <c r="D142" s="953" t="s">
        <v>3321</v>
      </c>
      <c r="I142" s="10">
        <v>100</v>
      </c>
      <c r="AD142">
        <v>20</v>
      </c>
      <c r="AE142" s="10"/>
      <c r="AF142" s="10">
        <v>50</v>
      </c>
      <c r="AS142" s="10"/>
      <c r="AT142" s="10"/>
      <c r="AU142" s="10"/>
      <c r="AV142" s="10"/>
      <c r="AW142" s="10"/>
      <c r="AX142" s="10"/>
      <c r="AY142" s="10"/>
      <c r="AZ142" s="10"/>
      <c r="BB142" s="10">
        <v>2</v>
      </c>
      <c r="BC142" s="10"/>
      <c r="BE142" s="10"/>
      <c r="BG142" s="10"/>
      <c r="BH142" s="10"/>
      <c r="BI142" s="10"/>
      <c r="BJ142" s="10"/>
      <c r="BK142" s="10"/>
      <c r="BL142" s="10"/>
      <c r="BM142" s="10"/>
      <c r="BN142" s="10"/>
      <c r="BO142" s="10"/>
      <c r="BP142" s="10"/>
      <c r="BQ142" s="10"/>
      <c r="BR142" s="10"/>
      <c r="BS142" s="10"/>
      <c r="BT142" s="10"/>
      <c r="BU142" s="10"/>
      <c r="BV142" s="10"/>
      <c r="BW142" s="10"/>
      <c r="BX142" s="10"/>
      <c r="BZ142" s="10"/>
      <c r="CA142" s="10"/>
      <c r="CB142" s="10"/>
      <c r="CC142" s="10"/>
      <c r="CD142" s="10"/>
      <c r="DI142" s="10"/>
      <c r="DJ142" s="10"/>
      <c r="DK142" s="10"/>
      <c r="DL142" s="10"/>
      <c r="DM142" s="10"/>
      <c r="DN142" s="10"/>
      <c r="DO142" s="10"/>
      <c r="DP142" s="10"/>
      <c r="DQ142" s="10"/>
      <c r="DR142" s="10"/>
      <c r="DS142" s="10"/>
      <c r="DT142" s="10"/>
      <c r="DU142" s="10"/>
      <c r="DV142" s="10"/>
      <c r="DW142" s="10"/>
      <c r="DX142" s="10"/>
      <c r="EB142" s="10"/>
      <c r="EG142" s="10"/>
      <c r="EH142" s="10"/>
      <c r="EI142" s="10"/>
      <c r="EJ142" s="10"/>
      <c r="EK142" s="10"/>
      <c r="EL142" s="10"/>
      <c r="EP142" s="10">
        <v>50</v>
      </c>
      <c r="EV142" s="10">
        <v>50</v>
      </c>
    </row>
    <row r="143" spans="1:152">
      <c r="A143" s="1238"/>
      <c r="B143" s="1057"/>
      <c r="C143" s="953"/>
      <c r="D143" s="953"/>
      <c r="AE143" s="10"/>
      <c r="AS143" s="10"/>
      <c r="AT143" s="10"/>
      <c r="AU143" s="10"/>
      <c r="AV143" s="10"/>
      <c r="AW143" s="10"/>
      <c r="AX143" s="10"/>
      <c r="AY143" s="10"/>
      <c r="AZ143" s="10"/>
      <c r="BC143" s="10"/>
      <c r="BE143" s="10"/>
      <c r="BG143" s="10"/>
      <c r="BH143" s="10"/>
      <c r="BI143" s="10"/>
      <c r="BJ143" s="10"/>
      <c r="BK143" s="10"/>
      <c r="BL143" s="10"/>
      <c r="BM143" s="10"/>
      <c r="BN143" s="10"/>
      <c r="BO143" s="10"/>
      <c r="BP143" s="10"/>
      <c r="BQ143" s="10"/>
      <c r="BR143" s="10"/>
      <c r="BS143" s="10"/>
      <c r="BT143" s="10"/>
      <c r="BU143" s="10"/>
      <c r="BV143" s="10"/>
      <c r="BW143" s="10"/>
      <c r="BX143" s="10"/>
      <c r="BZ143" s="10"/>
      <c r="CA143" s="10"/>
      <c r="CB143" s="10"/>
      <c r="CC143" s="10"/>
      <c r="CD143" s="10"/>
      <c r="DI143" s="10"/>
      <c r="DJ143" s="10"/>
      <c r="DK143" s="10"/>
      <c r="DL143" s="10"/>
      <c r="DM143" s="10"/>
      <c r="DN143" s="10"/>
      <c r="DO143" s="10"/>
      <c r="DP143" s="10"/>
      <c r="DQ143" s="10"/>
      <c r="DR143" s="10"/>
      <c r="DS143" s="10"/>
      <c r="DT143" s="10"/>
      <c r="DU143" s="10"/>
      <c r="DV143" s="10"/>
      <c r="DW143" s="10"/>
      <c r="DX143" s="10"/>
      <c r="EB143" s="10"/>
      <c r="EG143" s="10"/>
      <c r="EH143" s="10"/>
      <c r="EI143" s="10"/>
      <c r="EJ143" s="10"/>
      <c r="EK143" s="10"/>
      <c r="EL143" s="10"/>
    </row>
    <row r="144" spans="1:152">
      <c r="A144" s="1238"/>
      <c r="B144" s="1057" t="s">
        <v>2206</v>
      </c>
      <c r="C144" s="953" t="s">
        <v>2196</v>
      </c>
      <c r="D144" s="953" t="s">
        <v>2975</v>
      </c>
      <c r="K144" s="10">
        <v>50</v>
      </c>
      <c r="AE144" s="10"/>
      <c r="AS144" s="10"/>
      <c r="AT144" s="10"/>
      <c r="AU144" s="10"/>
      <c r="AV144" s="10"/>
      <c r="AW144" s="10"/>
      <c r="AX144" s="10"/>
      <c r="AY144" s="10"/>
      <c r="AZ144" s="10"/>
      <c r="BC144" s="10">
        <v>1</v>
      </c>
      <c r="BE144" s="10">
        <v>2</v>
      </c>
      <c r="BG144" s="10"/>
      <c r="BH144" s="10">
        <v>1</v>
      </c>
      <c r="BI144" s="10"/>
      <c r="BJ144" s="10"/>
      <c r="BK144" s="10"/>
      <c r="BL144" s="10"/>
      <c r="BM144" s="10"/>
      <c r="BN144" s="10"/>
      <c r="BO144" s="10"/>
      <c r="BP144" s="10"/>
      <c r="BQ144" s="10"/>
      <c r="BR144" s="10"/>
      <c r="BS144" s="10"/>
      <c r="BT144" s="10"/>
      <c r="BU144" s="10"/>
      <c r="BV144" s="10"/>
      <c r="BW144" s="10"/>
      <c r="BX144" s="10"/>
      <c r="BZ144" s="10"/>
      <c r="CA144" s="10"/>
      <c r="CB144" s="10"/>
      <c r="CC144" s="10"/>
      <c r="CD144" s="10"/>
      <c r="CO144" s="10">
        <v>500</v>
      </c>
      <c r="DI144" s="10"/>
      <c r="DJ144" s="10"/>
      <c r="DK144" s="10"/>
      <c r="DL144" s="10"/>
      <c r="DM144" s="10"/>
      <c r="DN144" s="10"/>
      <c r="DO144" s="10"/>
      <c r="DP144" s="10"/>
      <c r="DQ144" s="10"/>
      <c r="DR144" s="10"/>
      <c r="DS144" s="10"/>
      <c r="DT144" s="10"/>
      <c r="DU144" s="10"/>
      <c r="DV144" s="10"/>
      <c r="DW144" s="10"/>
      <c r="DX144" s="10"/>
      <c r="EB144" s="10"/>
      <c r="EG144" s="10"/>
      <c r="EH144" s="10"/>
      <c r="EI144" s="10"/>
      <c r="EJ144" s="10"/>
      <c r="EK144" s="10"/>
      <c r="EL144" s="10"/>
    </row>
    <row r="145" spans="1:155">
      <c r="A145" s="1238"/>
      <c r="B145" s="1057" t="s">
        <v>2216</v>
      </c>
      <c r="C145" s="953" t="s">
        <v>2196</v>
      </c>
      <c r="D145" s="953" t="s">
        <v>3397</v>
      </c>
      <c r="AE145" s="10"/>
      <c r="AS145" s="10"/>
      <c r="AT145" s="10"/>
      <c r="AU145" s="10"/>
      <c r="AV145" s="10"/>
      <c r="AW145" s="10"/>
      <c r="AX145" s="10"/>
      <c r="AY145" s="10"/>
      <c r="AZ145" s="10"/>
      <c r="BC145" s="10"/>
      <c r="BD145" s="10">
        <v>4</v>
      </c>
      <c r="BE145" s="10"/>
      <c r="BF145" s="10">
        <v>4</v>
      </c>
      <c r="BG145" s="10"/>
      <c r="BH145" s="10"/>
      <c r="BI145" s="10"/>
      <c r="BJ145" s="10"/>
      <c r="BK145" s="10"/>
      <c r="BL145" s="10"/>
      <c r="BM145" s="10"/>
      <c r="BN145" s="10"/>
      <c r="BO145" s="10"/>
      <c r="BP145" s="10"/>
      <c r="BQ145" s="10"/>
      <c r="BR145" s="10"/>
      <c r="BS145" s="10"/>
      <c r="BT145" s="10"/>
      <c r="BU145" s="10"/>
      <c r="BV145" s="10"/>
      <c r="BW145" s="10"/>
      <c r="BX145" s="10"/>
      <c r="BZ145" s="10"/>
      <c r="CA145" s="10"/>
      <c r="CB145" s="10"/>
      <c r="CC145" s="10"/>
      <c r="CD145" s="10"/>
      <c r="DI145" s="10"/>
      <c r="DJ145" s="10"/>
      <c r="DK145" s="10"/>
      <c r="DL145" s="10"/>
      <c r="DM145" s="10"/>
      <c r="DN145" s="10"/>
      <c r="DO145" s="10"/>
      <c r="DP145" s="10"/>
      <c r="DQ145" s="10"/>
      <c r="DR145" s="10"/>
      <c r="DS145" s="10"/>
      <c r="DT145" s="10"/>
      <c r="DU145" s="10"/>
      <c r="DV145" s="10"/>
      <c r="DW145" s="10"/>
      <c r="DX145" s="10"/>
      <c r="EB145" s="10"/>
      <c r="EG145" s="10"/>
      <c r="EH145" s="10"/>
      <c r="EI145" s="10"/>
      <c r="EJ145" s="10"/>
      <c r="EK145" s="10"/>
      <c r="EL145" s="10"/>
    </row>
    <row r="146" spans="1:155">
      <c r="A146" s="1238"/>
      <c r="B146" s="1057"/>
      <c r="C146" s="953"/>
      <c r="D146" s="953"/>
      <c r="AE146" s="10"/>
      <c r="AS146" s="10"/>
      <c r="AT146" s="10"/>
      <c r="AU146" s="10"/>
      <c r="AV146" s="10"/>
      <c r="AW146" s="10"/>
      <c r="AX146" s="10"/>
      <c r="AY146" s="10"/>
      <c r="AZ146" s="10"/>
      <c r="BC146" s="10"/>
      <c r="BE146" s="10"/>
      <c r="BG146" s="10"/>
      <c r="BH146" s="10"/>
      <c r="BI146" s="10"/>
      <c r="BJ146" s="10"/>
      <c r="BK146" s="10"/>
      <c r="BL146" s="10"/>
      <c r="BM146" s="10"/>
      <c r="BN146" s="10"/>
      <c r="BO146" s="10"/>
      <c r="BP146" s="10"/>
      <c r="BQ146" s="10"/>
      <c r="BR146" s="10"/>
      <c r="BS146" s="10"/>
      <c r="BT146" s="10"/>
      <c r="BU146" s="10"/>
      <c r="BV146" s="10"/>
      <c r="BW146" s="10"/>
      <c r="BX146" s="10"/>
      <c r="BZ146" s="10"/>
      <c r="CA146" s="10"/>
      <c r="CB146" s="10"/>
      <c r="CC146" s="10"/>
      <c r="CD146" s="10"/>
      <c r="DI146" s="10"/>
      <c r="DJ146" s="10"/>
      <c r="DK146" s="10"/>
      <c r="DL146" s="10"/>
      <c r="DM146" s="10"/>
      <c r="DN146" s="10"/>
      <c r="DO146" s="10"/>
      <c r="DP146" s="10"/>
      <c r="DQ146" s="10"/>
      <c r="DR146" s="10"/>
      <c r="DS146" s="10"/>
      <c r="DT146" s="10"/>
      <c r="DU146" s="10"/>
      <c r="DV146" s="10"/>
      <c r="DW146" s="10"/>
      <c r="DX146" s="10"/>
      <c r="EB146" s="10"/>
      <c r="EG146" s="10"/>
      <c r="EH146" s="10"/>
      <c r="EI146" s="10"/>
      <c r="EJ146" s="10"/>
      <c r="EK146" s="10"/>
      <c r="EL146" s="10"/>
    </row>
    <row r="147" spans="1:155">
      <c r="A147" s="1238"/>
      <c r="B147" s="1057"/>
      <c r="C147" s="953"/>
      <c r="D147" s="953"/>
      <c r="AE147" s="10"/>
      <c r="AS147" s="10"/>
      <c r="AT147" s="10"/>
      <c r="AU147" s="10"/>
      <c r="AV147" s="10"/>
      <c r="AW147" s="10"/>
      <c r="AX147" s="10"/>
      <c r="AY147" s="10"/>
      <c r="AZ147" s="10"/>
      <c r="BC147" s="10"/>
      <c r="BE147" s="10"/>
      <c r="BG147" s="10"/>
      <c r="BH147" s="10"/>
      <c r="BI147" s="10"/>
      <c r="BJ147" s="10"/>
      <c r="BK147" s="10"/>
      <c r="BL147" s="10"/>
      <c r="BM147" s="10"/>
      <c r="BN147" s="10"/>
      <c r="BO147" s="10"/>
      <c r="BP147" s="10"/>
      <c r="BQ147" s="10"/>
      <c r="BR147" s="10"/>
      <c r="BS147" s="10"/>
      <c r="BT147" s="10"/>
      <c r="BU147" s="10"/>
      <c r="BV147" s="10"/>
      <c r="BW147" s="10"/>
      <c r="BX147" s="10"/>
      <c r="BZ147" s="10"/>
      <c r="CA147" s="10"/>
      <c r="CB147" s="10"/>
      <c r="CC147" s="10"/>
      <c r="CD147" s="10"/>
      <c r="DI147" s="10"/>
      <c r="DJ147" s="10"/>
      <c r="DK147" s="10"/>
      <c r="DL147" s="10"/>
      <c r="DM147" s="10"/>
      <c r="DN147" s="10"/>
      <c r="DO147" s="10"/>
      <c r="DP147" s="10"/>
      <c r="DQ147" s="10"/>
      <c r="DR147" s="10"/>
      <c r="DS147" s="10"/>
      <c r="DT147" s="10"/>
      <c r="DU147" s="10"/>
      <c r="DV147" s="10"/>
      <c r="DW147" s="10"/>
      <c r="DX147" s="10"/>
      <c r="EB147" s="10"/>
      <c r="EG147" s="10"/>
      <c r="EH147" s="10"/>
      <c r="EI147" s="10"/>
      <c r="EJ147" s="10"/>
      <c r="EK147" s="10"/>
      <c r="EL147" s="10"/>
    </row>
    <row r="148" spans="1:155">
      <c r="A148" s="1238"/>
      <c r="B148" s="1057" t="s">
        <v>2241</v>
      </c>
      <c r="C148" s="953" t="s">
        <v>2459</v>
      </c>
      <c r="D148" s="953" t="s">
        <v>3332</v>
      </c>
      <c r="AE148" s="10"/>
      <c r="AF148" s="10">
        <v>25</v>
      </c>
      <c r="AS148" s="10"/>
      <c r="AT148" s="10"/>
      <c r="AU148" s="10"/>
      <c r="AV148" s="10"/>
      <c r="AW148" s="10"/>
      <c r="AX148" s="10"/>
      <c r="AY148" s="10"/>
      <c r="AZ148" s="10"/>
      <c r="BC148" s="10"/>
      <c r="BE148" s="10"/>
      <c r="BG148" s="10"/>
      <c r="BH148" s="10"/>
      <c r="BI148" s="10"/>
      <c r="BJ148" s="10"/>
      <c r="BK148" s="10"/>
      <c r="BL148" s="10"/>
      <c r="BM148" s="10"/>
      <c r="BN148" s="10"/>
      <c r="BO148" s="10"/>
      <c r="BP148" s="10"/>
      <c r="BQ148" s="10"/>
      <c r="BR148" s="10"/>
      <c r="BS148" s="10"/>
      <c r="BT148" s="10"/>
      <c r="BU148" s="10"/>
      <c r="BV148" s="10"/>
      <c r="BW148" s="10"/>
      <c r="BX148" s="10"/>
      <c r="BZ148" s="10"/>
      <c r="CA148" s="10"/>
      <c r="CB148" s="10"/>
      <c r="CC148" s="10"/>
      <c r="CD148" s="10"/>
      <c r="DI148" s="10"/>
      <c r="DJ148" s="10"/>
      <c r="DK148" s="10"/>
      <c r="DL148" s="10"/>
      <c r="DM148" s="10"/>
      <c r="DN148" s="10"/>
      <c r="DO148" s="10"/>
      <c r="DP148" s="10"/>
      <c r="DQ148" s="10"/>
      <c r="DR148" s="10"/>
      <c r="DS148" s="10"/>
      <c r="DT148" s="10"/>
      <c r="DU148" s="10"/>
      <c r="DV148" s="10"/>
      <c r="DW148" s="10"/>
      <c r="DX148" s="10"/>
      <c r="EB148" s="10"/>
      <c r="EG148" s="10"/>
      <c r="EH148" s="10"/>
      <c r="EI148" s="10"/>
      <c r="EJ148" s="10"/>
      <c r="EK148" s="10"/>
      <c r="EL148" s="10"/>
    </row>
    <row r="149" spans="1:155">
      <c r="A149" s="1238"/>
      <c r="B149" s="1057" t="s">
        <v>2243</v>
      </c>
      <c r="C149" s="953" t="s">
        <v>2459</v>
      </c>
      <c r="D149" s="953" t="s">
        <v>3401</v>
      </c>
      <c r="AD149">
        <v>20</v>
      </c>
      <c r="AE149" s="10"/>
      <c r="AS149" s="10"/>
      <c r="AT149" s="10"/>
      <c r="AU149" s="10"/>
      <c r="AV149" s="10"/>
      <c r="AW149" s="10"/>
      <c r="AX149" s="10"/>
      <c r="AY149" s="10"/>
      <c r="AZ149" s="10"/>
      <c r="BC149" s="10"/>
      <c r="BE149" s="10"/>
      <c r="BG149" s="10"/>
      <c r="BH149" s="10"/>
      <c r="BI149" s="10"/>
      <c r="BJ149" s="10"/>
      <c r="BK149" s="10"/>
      <c r="BL149" s="10"/>
      <c r="BM149" s="10"/>
      <c r="BN149" s="10"/>
      <c r="BO149" s="10"/>
      <c r="BP149" s="10"/>
      <c r="BQ149" s="10"/>
      <c r="BR149" s="10"/>
      <c r="BS149" s="10"/>
      <c r="BT149" s="10"/>
      <c r="BU149" s="10"/>
      <c r="BV149" s="10"/>
      <c r="BW149" s="10"/>
      <c r="BX149" s="10"/>
      <c r="BZ149" s="10"/>
      <c r="CA149" s="10"/>
      <c r="CB149" s="10"/>
      <c r="CC149" s="10"/>
      <c r="CD149" s="10"/>
      <c r="DI149" s="10"/>
      <c r="DJ149" s="10"/>
      <c r="DK149" s="10"/>
      <c r="DL149" s="10"/>
      <c r="DM149" s="10"/>
      <c r="DN149" s="10"/>
      <c r="DO149" s="10"/>
      <c r="DP149" s="10"/>
      <c r="DQ149" s="10"/>
      <c r="DR149" s="10"/>
      <c r="DS149" s="10"/>
      <c r="DT149" s="10"/>
      <c r="DU149" s="10"/>
      <c r="DV149" s="10"/>
      <c r="DW149" s="10"/>
      <c r="DX149" s="10"/>
      <c r="EB149" s="10"/>
      <c r="EG149" s="10"/>
      <c r="EH149" s="10"/>
      <c r="EI149" s="10"/>
      <c r="EJ149" s="10"/>
      <c r="EK149" s="10"/>
      <c r="EL149" s="10"/>
    </row>
    <row r="150" spans="1:155">
      <c r="A150" s="1238"/>
      <c r="B150" s="1057" t="s">
        <v>2245</v>
      </c>
      <c r="C150" s="953" t="s">
        <v>2459</v>
      </c>
      <c r="D150" s="953" t="s">
        <v>3401</v>
      </c>
      <c r="AE150" s="10"/>
      <c r="AS150" s="10"/>
      <c r="AT150" s="10"/>
      <c r="AU150" s="10"/>
      <c r="AV150" s="10"/>
      <c r="AW150" s="10"/>
      <c r="AX150" s="10"/>
      <c r="AY150" s="10"/>
      <c r="AZ150" s="10"/>
      <c r="BC150" s="10"/>
      <c r="BE150" s="10"/>
      <c r="BG150" s="10"/>
      <c r="BH150" s="10"/>
      <c r="BI150" s="10"/>
      <c r="BJ150" s="10"/>
      <c r="BK150" s="10"/>
      <c r="BL150" s="10"/>
      <c r="BM150" s="10"/>
      <c r="BN150" s="10">
        <v>3</v>
      </c>
      <c r="BO150" s="10"/>
      <c r="BP150" s="10"/>
      <c r="BQ150" s="10"/>
      <c r="BR150" s="10"/>
      <c r="BS150" s="10"/>
      <c r="BT150" s="10"/>
      <c r="BU150" s="10"/>
      <c r="BV150" s="10"/>
      <c r="BW150" s="10"/>
      <c r="BX150" s="10"/>
      <c r="BZ150" s="10"/>
      <c r="CA150" s="10"/>
      <c r="CB150" s="10"/>
      <c r="CC150" s="10"/>
      <c r="CD150" s="10"/>
      <c r="DI150" s="10"/>
      <c r="DJ150" s="10"/>
      <c r="DK150" s="10"/>
      <c r="DL150" s="10"/>
      <c r="DM150" s="10"/>
      <c r="DN150" s="10"/>
      <c r="DO150" s="10"/>
      <c r="DP150" s="10"/>
      <c r="DQ150" s="10"/>
      <c r="DR150" s="10"/>
      <c r="DS150" s="10"/>
      <c r="DT150" s="10"/>
      <c r="DU150" s="10"/>
      <c r="DV150" s="10"/>
      <c r="DW150" s="10"/>
      <c r="DX150" s="10"/>
      <c r="EB150" s="10"/>
      <c r="EG150" s="10"/>
      <c r="EH150" s="10"/>
      <c r="EI150" s="10"/>
      <c r="EJ150" s="10"/>
      <c r="EK150" s="10"/>
      <c r="EL150" s="10"/>
    </row>
    <row r="151" spans="1:155">
      <c r="A151" s="1238"/>
      <c r="B151" s="1057"/>
      <c r="C151" s="953"/>
      <c r="D151" s="953"/>
      <c r="AE151" s="10"/>
      <c r="AS151" s="10"/>
      <c r="AT151" s="10"/>
      <c r="AU151" s="10"/>
      <c r="AV151" s="10"/>
      <c r="AW151" s="10"/>
      <c r="AX151" s="10"/>
      <c r="AY151" s="10"/>
      <c r="AZ151" s="10"/>
      <c r="BC151" s="10"/>
      <c r="BE151" s="10"/>
      <c r="BG151" s="10"/>
      <c r="BH151" s="10"/>
      <c r="BI151" s="10"/>
      <c r="BJ151" s="10"/>
      <c r="BK151" s="10"/>
      <c r="BL151" s="10"/>
      <c r="BM151" s="10"/>
      <c r="BN151" s="10"/>
      <c r="BO151" s="10"/>
      <c r="BP151" s="10"/>
      <c r="BQ151" s="10"/>
      <c r="BR151" s="10"/>
      <c r="BS151" s="10"/>
      <c r="BT151" s="10"/>
      <c r="BU151" s="10"/>
      <c r="BV151" s="10"/>
      <c r="BW151" s="10"/>
      <c r="BX151" s="10"/>
      <c r="BZ151" s="10"/>
      <c r="CA151" s="10"/>
      <c r="CB151" s="10"/>
      <c r="CC151" s="10"/>
      <c r="CD151" s="10"/>
      <c r="DI151" s="10"/>
      <c r="DJ151" s="10"/>
      <c r="DK151" s="10"/>
      <c r="DL151" s="10"/>
      <c r="DM151" s="10"/>
      <c r="DN151" s="10"/>
      <c r="DO151" s="10"/>
      <c r="DP151" s="10"/>
      <c r="DQ151" s="10"/>
      <c r="DR151" s="10"/>
      <c r="DS151" s="10"/>
      <c r="DT151" s="10"/>
      <c r="DU151" s="10"/>
      <c r="DV151" s="10"/>
      <c r="DW151" s="10"/>
      <c r="DX151" s="10"/>
      <c r="EB151" s="10"/>
      <c r="EG151" s="10"/>
      <c r="EH151" s="10"/>
      <c r="EI151" s="10"/>
      <c r="EJ151" s="10"/>
      <c r="EK151" s="10"/>
      <c r="EL151" s="10"/>
    </row>
    <row r="152" spans="1:155">
      <c r="A152" s="1238"/>
      <c r="B152" s="1057"/>
      <c r="C152" s="953"/>
      <c r="D152" s="953"/>
      <c r="AE152" s="10"/>
      <c r="AS152" s="10"/>
      <c r="AT152" s="10"/>
      <c r="AU152" s="10"/>
      <c r="AV152" s="10"/>
      <c r="AW152" s="10"/>
      <c r="AX152" s="10"/>
      <c r="AY152" s="10"/>
      <c r="AZ152" s="10"/>
      <c r="BC152" s="10"/>
      <c r="BE152" s="10"/>
      <c r="BG152" s="10"/>
      <c r="BH152" s="10"/>
      <c r="BI152" s="10"/>
      <c r="BJ152" s="10"/>
      <c r="BK152" s="10"/>
      <c r="BL152" s="10"/>
      <c r="BM152" s="10"/>
      <c r="BN152" s="10"/>
      <c r="BO152" s="10"/>
      <c r="BP152" s="10"/>
      <c r="BQ152" s="10"/>
      <c r="BR152" s="10"/>
      <c r="BS152" s="10"/>
      <c r="BT152" s="10"/>
      <c r="BU152" s="10"/>
      <c r="BV152" s="10"/>
      <c r="BW152" s="10"/>
      <c r="BX152" s="10"/>
      <c r="BZ152" s="10"/>
      <c r="CA152" s="10"/>
      <c r="CB152" s="10"/>
      <c r="CC152" s="10"/>
      <c r="CD152" s="10"/>
      <c r="DI152" s="10"/>
      <c r="DJ152" s="10"/>
      <c r="DK152" s="10"/>
      <c r="DL152" s="10"/>
      <c r="DM152" s="10"/>
      <c r="DN152" s="10"/>
      <c r="DO152" s="10"/>
      <c r="DP152" s="10"/>
      <c r="DQ152" s="10"/>
      <c r="DR152" s="10"/>
      <c r="DS152" s="10"/>
      <c r="DT152" s="10"/>
      <c r="DU152" s="10"/>
      <c r="DV152" s="10"/>
      <c r="DW152" s="10"/>
      <c r="DX152" s="10"/>
      <c r="EB152" s="10"/>
      <c r="EG152" s="10"/>
      <c r="EH152" s="10"/>
      <c r="EI152" s="10"/>
      <c r="EJ152" s="10"/>
      <c r="EK152" s="10"/>
      <c r="EL152" s="10"/>
    </row>
    <row r="153" spans="1:155">
      <c r="A153" s="1238"/>
      <c r="B153" s="1057"/>
      <c r="C153" s="953"/>
      <c r="D153" s="953"/>
      <c r="AE153" s="10"/>
      <c r="AS153" s="10"/>
      <c r="AT153" s="10"/>
      <c r="AU153" s="10"/>
      <c r="AV153" s="10"/>
      <c r="AW153" s="10"/>
      <c r="AX153" s="10"/>
      <c r="AY153" s="10"/>
      <c r="AZ153" s="10"/>
      <c r="BC153" s="10"/>
      <c r="BE153" s="10"/>
      <c r="BG153" s="10"/>
      <c r="BH153" s="10"/>
      <c r="BI153" s="10"/>
      <c r="BJ153" s="10"/>
      <c r="BK153" s="10"/>
      <c r="BL153" s="10"/>
      <c r="BM153" s="10"/>
      <c r="BN153" s="10"/>
      <c r="BO153" s="10"/>
      <c r="BP153" s="10"/>
      <c r="BQ153" s="10"/>
      <c r="BR153" s="10"/>
      <c r="BS153" s="10"/>
      <c r="BT153" s="10"/>
      <c r="BU153" s="10"/>
      <c r="BV153" s="10"/>
      <c r="BW153" s="10"/>
      <c r="BX153" s="10"/>
      <c r="BZ153" s="10"/>
      <c r="CA153" s="10"/>
      <c r="CB153" s="10"/>
      <c r="CC153" s="10"/>
      <c r="CD153" s="10"/>
      <c r="DI153" s="10"/>
      <c r="DJ153" s="10"/>
      <c r="DK153" s="10"/>
      <c r="DL153" s="10"/>
      <c r="DM153" s="10"/>
      <c r="DN153" s="10"/>
      <c r="DO153" s="10"/>
      <c r="DP153" s="10"/>
      <c r="DQ153" s="10"/>
      <c r="DR153" s="10"/>
      <c r="DS153" s="10"/>
      <c r="DT153" s="10"/>
      <c r="DU153" s="10"/>
      <c r="DV153" s="10"/>
      <c r="DW153" s="10"/>
      <c r="DX153" s="10"/>
      <c r="EB153" s="10"/>
      <c r="EG153" s="10"/>
      <c r="EH153" s="10"/>
      <c r="EI153" s="10"/>
      <c r="EJ153" s="10"/>
      <c r="EK153" s="10"/>
      <c r="EL153" s="10"/>
    </row>
    <row r="154" spans="1:155">
      <c r="A154" s="1238"/>
      <c r="B154" s="1057" t="s">
        <v>2254</v>
      </c>
      <c r="C154" s="953" t="s">
        <v>2477</v>
      </c>
      <c r="D154" s="953" t="s">
        <v>3332</v>
      </c>
      <c r="AE154" s="10"/>
      <c r="AS154" s="10"/>
      <c r="AT154" s="10"/>
      <c r="AU154" s="10"/>
      <c r="AV154" s="10"/>
      <c r="AW154" s="10"/>
      <c r="AX154" s="10"/>
      <c r="AY154" s="10"/>
      <c r="AZ154" s="10"/>
      <c r="BC154" s="10"/>
      <c r="BE154" s="10"/>
      <c r="BG154" s="10"/>
      <c r="BH154" s="10"/>
      <c r="BI154" s="10"/>
      <c r="BJ154" s="10"/>
      <c r="BK154" s="10"/>
      <c r="BL154" s="10"/>
      <c r="BM154" s="10"/>
      <c r="BN154" s="10"/>
      <c r="BO154" s="10"/>
      <c r="BP154" s="10"/>
      <c r="BQ154" s="10"/>
      <c r="BR154" s="10"/>
      <c r="BS154" s="10"/>
      <c r="BT154" s="10"/>
      <c r="BU154" s="10"/>
      <c r="BV154" s="10"/>
      <c r="BW154" s="10"/>
      <c r="BX154" s="10"/>
      <c r="BZ154" s="10"/>
      <c r="CA154" s="10"/>
      <c r="CB154" s="10"/>
      <c r="CC154" s="10"/>
      <c r="CD154" s="10"/>
      <c r="DI154" s="10"/>
      <c r="DJ154" s="10"/>
      <c r="DK154" s="10"/>
      <c r="DL154" s="10"/>
      <c r="DM154" s="10"/>
      <c r="DN154" s="10"/>
      <c r="DO154" s="10"/>
      <c r="DP154" s="10"/>
      <c r="DQ154" s="10"/>
      <c r="DR154" s="10"/>
      <c r="DS154" s="10"/>
      <c r="DT154" s="10"/>
      <c r="DU154" s="10"/>
      <c r="DV154" s="10"/>
      <c r="DW154" s="10"/>
      <c r="DX154" s="10"/>
      <c r="EB154" s="10"/>
      <c r="EG154" s="10">
        <v>3</v>
      </c>
      <c r="EH154" s="10">
        <v>3</v>
      </c>
      <c r="EI154" s="10">
        <v>3</v>
      </c>
      <c r="EJ154" s="10"/>
      <c r="EK154" s="10"/>
      <c r="EL154" s="10"/>
    </row>
    <row r="155" spans="1:155">
      <c r="A155" s="1238"/>
      <c r="B155" s="1057"/>
      <c r="C155" s="953"/>
      <c r="D155" s="953"/>
      <c r="AE155" s="10"/>
      <c r="AS155" s="10"/>
      <c r="AT155" s="10"/>
      <c r="AU155" s="10"/>
      <c r="AV155" s="10"/>
      <c r="AW155" s="10"/>
      <c r="AX155" s="10"/>
      <c r="AY155" s="10"/>
      <c r="AZ155" s="10"/>
      <c r="BC155" s="10"/>
      <c r="BE155" s="10"/>
      <c r="BG155" s="10"/>
      <c r="BH155" s="10"/>
      <c r="BI155" s="10"/>
      <c r="BJ155" s="10"/>
      <c r="BK155" s="10"/>
      <c r="BL155" s="10"/>
      <c r="BM155" s="10"/>
      <c r="BN155" s="10"/>
      <c r="BO155" s="10"/>
      <c r="BP155" s="10"/>
      <c r="BQ155" s="10"/>
      <c r="BR155" s="10"/>
      <c r="BS155" s="10"/>
      <c r="BT155" s="10"/>
      <c r="BU155" s="10"/>
      <c r="BV155" s="10"/>
      <c r="BW155" s="10"/>
      <c r="BX155" s="10"/>
      <c r="BZ155" s="10"/>
      <c r="CA155" s="10"/>
      <c r="CB155" s="10"/>
      <c r="CC155" s="10"/>
      <c r="CD155" s="10"/>
      <c r="DI155" s="10"/>
      <c r="DJ155" s="10"/>
      <c r="DK155" s="10"/>
      <c r="DL155" s="10"/>
      <c r="DM155" s="10"/>
      <c r="DN155" s="10"/>
      <c r="DO155" s="10"/>
      <c r="DP155" s="10"/>
      <c r="DQ155" s="10"/>
      <c r="DR155" s="10"/>
      <c r="DS155" s="10"/>
      <c r="DT155" s="10"/>
      <c r="DU155" s="10"/>
      <c r="DV155" s="10"/>
      <c r="DW155" s="10"/>
      <c r="DX155" s="10"/>
      <c r="EB155" s="10"/>
      <c r="EG155" s="10"/>
      <c r="EH155" s="10"/>
      <c r="EI155" s="10"/>
      <c r="EJ155" s="10"/>
      <c r="EK155" s="10"/>
      <c r="EL155" s="10"/>
    </row>
    <row r="156" spans="1:155">
      <c r="A156" s="1238"/>
      <c r="B156" s="1057" t="s">
        <v>2258</v>
      </c>
      <c r="C156" s="953" t="s">
        <v>2477</v>
      </c>
      <c r="D156" s="953" t="s">
        <v>3436</v>
      </c>
      <c r="AE156" s="10"/>
      <c r="AS156" s="10"/>
      <c r="AT156" s="10"/>
      <c r="AU156" s="10"/>
      <c r="AV156" s="10"/>
      <c r="AW156" s="10"/>
      <c r="AX156" s="10"/>
      <c r="AY156" s="10"/>
      <c r="AZ156" s="10"/>
      <c r="BC156" s="10"/>
      <c r="BE156" s="10"/>
      <c r="BG156" s="10"/>
      <c r="BH156" s="10"/>
      <c r="BI156" s="10"/>
      <c r="BJ156" s="10"/>
      <c r="BK156" s="10"/>
      <c r="BL156" s="10"/>
      <c r="BM156" s="10"/>
      <c r="BN156" s="10">
        <v>8</v>
      </c>
      <c r="BO156" s="10"/>
      <c r="BP156" s="10"/>
      <c r="BQ156" s="10"/>
      <c r="BR156" s="10"/>
      <c r="BS156" s="10"/>
      <c r="BT156" s="10"/>
      <c r="BU156" s="10"/>
      <c r="BV156" s="10"/>
      <c r="BW156" s="10"/>
      <c r="BX156" s="10"/>
      <c r="BZ156" s="10"/>
      <c r="CA156" s="10"/>
      <c r="CB156" s="10"/>
      <c r="CC156" s="10"/>
      <c r="CD156" s="10"/>
      <c r="DI156" s="10"/>
      <c r="DJ156" s="10"/>
      <c r="DK156" s="10"/>
      <c r="DL156" s="10"/>
      <c r="DM156" s="10"/>
      <c r="DN156" s="10"/>
      <c r="DO156" s="10"/>
      <c r="DP156" s="10"/>
      <c r="DQ156" s="10"/>
      <c r="DR156" s="10"/>
      <c r="DS156" s="10"/>
      <c r="DT156" s="10"/>
      <c r="DU156" s="10"/>
      <c r="DV156" s="10"/>
      <c r="DW156" s="10"/>
      <c r="DX156" s="10"/>
      <c r="EB156" s="10"/>
      <c r="EG156" s="10"/>
      <c r="EH156" s="10"/>
      <c r="EI156" s="10"/>
      <c r="EJ156" s="10"/>
      <c r="EK156" s="10"/>
      <c r="EL156" s="10"/>
    </row>
    <row r="157" spans="1:155">
      <c r="A157" s="1238"/>
      <c r="B157" s="1057" t="s">
        <v>2260</v>
      </c>
      <c r="C157" s="953" t="s">
        <v>2477</v>
      </c>
      <c r="D157" s="953" t="s">
        <v>3384</v>
      </c>
      <c r="AE157" s="10"/>
      <c r="AS157" s="10"/>
      <c r="AT157" s="10"/>
      <c r="AU157" s="10"/>
      <c r="AV157" s="10"/>
      <c r="AW157" s="10"/>
      <c r="AX157" s="10"/>
      <c r="AY157" s="10"/>
      <c r="AZ157" s="10"/>
      <c r="BC157" s="10"/>
      <c r="BE157" s="10"/>
      <c r="BG157" s="10"/>
      <c r="BH157" s="10"/>
      <c r="BI157" s="10"/>
      <c r="BJ157" s="10"/>
      <c r="BK157" s="10"/>
      <c r="BL157" s="10"/>
      <c r="BM157" s="10"/>
      <c r="BN157" s="10"/>
      <c r="BO157" s="10"/>
      <c r="BP157" s="10"/>
      <c r="BQ157" s="10"/>
      <c r="BR157" s="10"/>
      <c r="BS157" s="10"/>
      <c r="BT157" s="10"/>
      <c r="BU157" s="10"/>
      <c r="BV157" s="10"/>
      <c r="BW157" s="10"/>
      <c r="BX157" s="10"/>
      <c r="BZ157" s="10"/>
      <c r="CA157" s="10"/>
      <c r="CB157" s="10"/>
      <c r="CC157" s="10"/>
      <c r="CD157" s="10"/>
      <c r="CV157" s="10">
        <v>5</v>
      </c>
      <c r="DI157" s="10"/>
      <c r="DJ157" s="10">
        <v>5</v>
      </c>
      <c r="DK157" s="10"/>
      <c r="DL157" s="10"/>
      <c r="DM157" s="10"/>
      <c r="DN157" s="10"/>
      <c r="DO157" s="10"/>
      <c r="DP157" s="10">
        <v>5</v>
      </c>
      <c r="DQ157" s="10"/>
      <c r="DR157" s="10"/>
      <c r="DS157" s="10"/>
      <c r="DT157" s="10"/>
      <c r="DU157" s="10"/>
      <c r="DV157" s="10"/>
      <c r="DW157" s="10"/>
      <c r="DX157" s="10"/>
      <c r="EB157" s="10"/>
      <c r="EG157" s="10"/>
      <c r="EH157" s="10"/>
      <c r="EI157" s="10"/>
      <c r="EJ157" s="10"/>
      <c r="EK157" s="10"/>
      <c r="EL157" s="10"/>
      <c r="EY157" s="10">
        <v>15</v>
      </c>
    </row>
    <row r="158" spans="1:155">
      <c r="A158" s="1238"/>
      <c r="B158" s="1057" t="s">
        <v>2262</v>
      </c>
      <c r="C158" s="953" t="s">
        <v>2477</v>
      </c>
      <c r="D158" s="953" t="s">
        <v>3437</v>
      </c>
      <c r="AE158" s="10"/>
      <c r="AS158" s="10"/>
      <c r="AT158" s="10"/>
      <c r="AU158" s="10"/>
      <c r="AV158" s="10"/>
      <c r="AW158" s="10"/>
      <c r="AX158" s="10"/>
      <c r="AY158" s="10"/>
      <c r="AZ158" s="10"/>
      <c r="BB158" s="10">
        <v>4</v>
      </c>
      <c r="BC158" s="10">
        <v>4</v>
      </c>
      <c r="BE158" s="10"/>
      <c r="BG158" s="10"/>
      <c r="BH158" s="10"/>
      <c r="BI158" s="10"/>
      <c r="BJ158" s="10"/>
      <c r="BK158" s="10"/>
      <c r="BL158" s="10">
        <v>2</v>
      </c>
      <c r="BM158" s="10"/>
      <c r="BN158" s="10"/>
      <c r="BO158" s="10">
        <v>1</v>
      </c>
      <c r="BP158" s="10"/>
      <c r="BQ158" s="10"/>
      <c r="BR158" s="10"/>
      <c r="BS158" s="10"/>
      <c r="BT158" s="10"/>
      <c r="BU158" s="10"/>
      <c r="BV158" s="10"/>
      <c r="BW158" s="10"/>
      <c r="BX158" s="10"/>
      <c r="BZ158" s="10"/>
      <c r="CA158" s="10"/>
      <c r="CB158" s="10"/>
      <c r="CC158" s="10"/>
      <c r="CD158" s="10"/>
      <c r="DI158" s="10"/>
      <c r="DJ158" s="10"/>
      <c r="DK158" s="10"/>
      <c r="DL158" s="10"/>
      <c r="DM158" s="10"/>
      <c r="DN158" s="10"/>
      <c r="DO158" s="10"/>
      <c r="DP158" s="10"/>
      <c r="DQ158" s="10"/>
      <c r="DR158" s="10"/>
      <c r="DS158" s="10"/>
      <c r="DT158" s="10"/>
      <c r="DU158" s="10"/>
      <c r="DV158" s="10"/>
      <c r="DW158" s="10"/>
      <c r="DX158" s="10"/>
      <c r="EB158" s="10"/>
      <c r="EG158" s="10"/>
      <c r="EH158" s="10"/>
      <c r="EI158" s="10"/>
      <c r="EJ158" s="10"/>
      <c r="EK158" s="10"/>
      <c r="EL158" s="10"/>
    </row>
    <row r="159" spans="1:155">
      <c r="A159" s="1238"/>
      <c r="B159" s="1057" t="s">
        <v>2264</v>
      </c>
      <c r="C159" s="953" t="s">
        <v>2477</v>
      </c>
      <c r="D159" s="953" t="s">
        <v>3439</v>
      </c>
      <c r="F159">
        <v>5</v>
      </c>
      <c r="I159" s="10">
        <v>10</v>
      </c>
      <c r="X159" s="10">
        <v>5</v>
      </c>
      <c r="AE159" s="10"/>
      <c r="AQ159" s="10">
        <v>10</v>
      </c>
      <c r="AR159" s="10">
        <v>10</v>
      </c>
      <c r="AS159" s="10"/>
      <c r="AT159" s="10"/>
      <c r="AU159" s="10"/>
      <c r="AV159" s="10"/>
      <c r="AW159" s="10"/>
      <c r="AX159" s="10"/>
      <c r="AY159" s="10"/>
      <c r="AZ159" s="10"/>
      <c r="BC159" s="10"/>
      <c r="BE159" s="10"/>
      <c r="BG159" s="10"/>
      <c r="BH159" s="10"/>
      <c r="BI159" s="10"/>
      <c r="BJ159" s="10"/>
      <c r="BK159" s="10"/>
      <c r="BL159" s="10"/>
      <c r="BM159" s="10"/>
      <c r="BN159" s="10"/>
      <c r="BO159" s="10"/>
      <c r="BP159" s="10"/>
      <c r="BQ159" s="10"/>
      <c r="BR159" s="10"/>
      <c r="BS159" s="10"/>
      <c r="BT159" s="10"/>
      <c r="BU159" s="10"/>
      <c r="BV159" s="10"/>
      <c r="BW159" s="10"/>
      <c r="BX159" s="10"/>
      <c r="BZ159" s="10"/>
      <c r="CA159" s="10"/>
      <c r="CB159" s="10"/>
      <c r="CC159" s="10"/>
      <c r="CD159" s="10"/>
      <c r="CS159" s="10">
        <v>20</v>
      </c>
      <c r="CU159" s="10">
        <v>5</v>
      </c>
      <c r="CV159" s="10">
        <v>15</v>
      </c>
      <c r="CZ159" s="10">
        <v>5</v>
      </c>
      <c r="DD159" s="10">
        <v>5</v>
      </c>
      <c r="DG159" s="10">
        <v>5</v>
      </c>
      <c r="DI159" s="10"/>
      <c r="DJ159" s="10">
        <v>5</v>
      </c>
      <c r="DK159" s="10">
        <v>5</v>
      </c>
      <c r="DL159" s="10">
        <v>5</v>
      </c>
      <c r="DM159" s="10">
        <v>5</v>
      </c>
      <c r="DN159" s="10"/>
      <c r="DO159" s="10"/>
      <c r="DP159" s="10">
        <v>5</v>
      </c>
      <c r="DQ159" s="10"/>
      <c r="DR159" s="10"/>
      <c r="DS159" s="10"/>
      <c r="DT159" s="10"/>
      <c r="DU159" s="10"/>
      <c r="DV159" s="10"/>
      <c r="DW159" s="10"/>
      <c r="DX159" s="10"/>
      <c r="EB159" s="10"/>
      <c r="EG159" s="10"/>
      <c r="EH159" s="10"/>
      <c r="EI159" s="10"/>
      <c r="EJ159" s="10"/>
      <c r="EK159" s="10"/>
      <c r="EL159" s="10"/>
    </row>
    <row r="160" spans="1:155">
      <c r="A160" s="1238"/>
      <c r="B160" s="1057" t="s">
        <v>2269</v>
      </c>
      <c r="C160" s="953" t="s">
        <v>2521</v>
      </c>
      <c r="D160" s="953" t="s">
        <v>3334</v>
      </c>
      <c r="AE160" s="10"/>
      <c r="AS160" s="10"/>
      <c r="AT160" s="10"/>
      <c r="AU160" s="10"/>
      <c r="AV160" s="10"/>
      <c r="AW160" s="10"/>
      <c r="AX160" s="10"/>
      <c r="AY160" s="10"/>
      <c r="AZ160" s="10"/>
      <c r="BC160" s="10"/>
      <c r="BE160" s="10"/>
      <c r="BG160" s="10"/>
      <c r="BH160" s="10"/>
      <c r="BI160" s="10"/>
      <c r="BJ160" s="10"/>
      <c r="BK160" s="10"/>
      <c r="BL160" s="10"/>
      <c r="BM160" s="10"/>
      <c r="BN160" s="10"/>
      <c r="BO160" s="10"/>
      <c r="BP160" s="10"/>
      <c r="BQ160" s="10"/>
      <c r="BR160" s="10"/>
      <c r="BS160" s="10"/>
      <c r="BT160" s="10"/>
      <c r="BU160" s="10"/>
      <c r="BV160" s="10"/>
      <c r="BW160" s="10"/>
      <c r="BX160" s="10"/>
      <c r="BZ160" s="10"/>
      <c r="CA160" s="10"/>
      <c r="CB160" s="10"/>
      <c r="CC160" s="10"/>
      <c r="CD160" s="10"/>
      <c r="DI160" s="10"/>
      <c r="DJ160" s="10"/>
      <c r="DK160" s="10"/>
      <c r="DL160" s="10"/>
      <c r="DM160" s="10"/>
      <c r="DN160" s="10"/>
      <c r="DO160" s="10"/>
      <c r="DP160" s="10"/>
      <c r="DQ160" s="10"/>
      <c r="DR160" s="10"/>
      <c r="DS160" s="10"/>
      <c r="DT160" s="10"/>
      <c r="DU160" s="10"/>
      <c r="DV160" s="10"/>
      <c r="DW160" s="10"/>
      <c r="DX160" s="10"/>
      <c r="DZ160" s="10">
        <v>6</v>
      </c>
      <c r="EB160" s="10"/>
      <c r="EG160" s="10"/>
      <c r="EH160" s="10"/>
      <c r="EI160" s="10"/>
      <c r="EJ160" s="10"/>
      <c r="EK160" s="10"/>
      <c r="EL160" s="10"/>
    </row>
    <row r="161" spans="1:139" s="10" customFormat="1">
      <c r="A161" s="1238"/>
      <c r="B161" s="1136"/>
      <c r="C161" s="1137"/>
      <c r="D161" s="1137"/>
      <c r="E161" s="1193"/>
      <c r="F161"/>
      <c r="N161"/>
      <c r="Q161"/>
      <c r="AD161"/>
      <c r="ED161" s="50"/>
      <c r="EE161" s="50"/>
      <c r="EF161" s="50"/>
    </row>
    <row r="162" spans="1:139" s="10" customFormat="1">
      <c r="A162" s="1238"/>
      <c r="B162" s="1057" t="s">
        <v>2271</v>
      </c>
      <c r="C162" s="953" t="s">
        <v>2524</v>
      </c>
      <c r="D162" s="953" t="s">
        <v>2846</v>
      </c>
      <c r="E162" s="1193"/>
      <c r="F162"/>
      <c r="K162" s="10">
        <v>25</v>
      </c>
      <c r="N162"/>
      <c r="Q162"/>
      <c r="AD162"/>
      <c r="ED162" s="50"/>
      <c r="EE162" s="50"/>
      <c r="EF162" s="50"/>
      <c r="EG162" s="10">
        <v>1</v>
      </c>
      <c r="EH162" s="10">
        <v>1</v>
      </c>
      <c r="EI162" s="10">
        <v>1</v>
      </c>
    </row>
    <row r="163" spans="1:139" s="10" customFormat="1">
      <c r="A163" s="1238"/>
      <c r="B163" s="1057" t="s">
        <v>2272</v>
      </c>
      <c r="C163" s="953" t="s">
        <v>2524</v>
      </c>
      <c r="D163" s="953" t="s">
        <v>2853</v>
      </c>
      <c r="E163" s="1193"/>
      <c r="F163"/>
      <c r="N163"/>
      <c r="Q163"/>
      <c r="AD163"/>
      <c r="BN163" s="10">
        <v>5</v>
      </c>
      <c r="ED163" s="50"/>
      <c r="EE163" s="50"/>
      <c r="EF163" s="50"/>
    </row>
    <row r="164" spans="1:139" s="10" customFormat="1">
      <c r="A164" s="1238"/>
      <c r="B164" s="1057" t="s">
        <v>2273</v>
      </c>
      <c r="C164" s="953" t="s">
        <v>2524</v>
      </c>
      <c r="D164" s="953" t="s">
        <v>3441</v>
      </c>
      <c r="E164" s="1193"/>
      <c r="F164"/>
      <c r="N164"/>
      <c r="Q164"/>
      <c r="AD164"/>
      <c r="CO164" s="10">
        <v>1000</v>
      </c>
      <c r="ED164" s="50"/>
      <c r="EE164" s="50"/>
      <c r="EF164" s="50"/>
    </row>
    <row r="165" spans="1:139" s="10" customFormat="1">
      <c r="A165" s="1238"/>
      <c r="B165" s="1136"/>
      <c r="C165" s="1137"/>
      <c r="D165" s="953"/>
      <c r="E165" s="1193"/>
      <c r="F165"/>
      <c r="N165"/>
      <c r="Q165"/>
      <c r="AD165"/>
      <c r="ED165" s="50"/>
      <c r="EE165" s="50"/>
      <c r="EF165" s="50"/>
    </row>
    <row r="166" spans="1:139" s="10" customFormat="1">
      <c r="A166" s="1238"/>
      <c r="B166" s="1057" t="s">
        <v>2277</v>
      </c>
      <c r="C166" s="953" t="s">
        <v>2530</v>
      </c>
      <c r="D166" s="953" t="s">
        <v>3321</v>
      </c>
      <c r="E166" s="1193"/>
      <c r="F166"/>
      <c r="N166"/>
      <c r="Q166"/>
      <c r="AD166">
        <v>10</v>
      </c>
      <c r="ED166" s="50"/>
      <c r="EE166" s="50"/>
      <c r="EF166" s="50"/>
    </row>
    <row r="167" spans="1:139" s="10" customFormat="1">
      <c r="A167" s="1238"/>
      <c r="B167" s="1136"/>
      <c r="C167" s="1137"/>
      <c r="D167" s="1137"/>
      <c r="E167" s="1193"/>
      <c r="F167"/>
      <c r="N167"/>
      <c r="Q167"/>
      <c r="AD167"/>
      <c r="ED167" s="50"/>
      <c r="EE167" s="50"/>
      <c r="EF167" s="50"/>
    </row>
    <row r="168" spans="1:139" s="10" customFormat="1">
      <c r="A168" s="1238"/>
      <c r="B168" s="1136"/>
      <c r="C168" s="1137"/>
      <c r="D168" s="1137"/>
      <c r="E168" s="1193"/>
      <c r="F168"/>
      <c r="N168"/>
      <c r="Q168"/>
      <c r="AD168"/>
      <c r="ED168" s="50"/>
      <c r="EE168" s="50"/>
      <c r="EF168" s="50"/>
    </row>
    <row r="169" spans="1:139" s="222" customFormat="1">
      <c r="A169" s="156"/>
      <c r="B169" s="1057" t="s">
        <v>2281</v>
      </c>
      <c r="C169" s="953" t="s">
        <v>2542</v>
      </c>
      <c r="D169" s="953" t="s">
        <v>2846</v>
      </c>
      <c r="E169" s="1239"/>
      <c r="F169" s="54"/>
      <c r="N169" s="54"/>
      <c r="Q169" s="54"/>
      <c r="AD169" s="54"/>
      <c r="ED169" s="1196"/>
      <c r="EE169" s="1196"/>
      <c r="EF169" s="1196"/>
    </row>
    <row r="170" spans="1:139" s="10" customFormat="1">
      <c r="A170" s="1238"/>
      <c r="B170" s="1136"/>
      <c r="C170" s="1137"/>
      <c r="D170" s="1137"/>
      <c r="E170" s="1193"/>
      <c r="F170"/>
      <c r="N170"/>
      <c r="Q170"/>
      <c r="AD170"/>
      <c r="ED170" s="50"/>
      <c r="EE170" s="50"/>
      <c r="EF170" s="50"/>
    </row>
    <row r="171" spans="1:139" s="10" customFormat="1">
      <c r="A171" s="1238"/>
      <c r="B171" s="1136"/>
      <c r="C171" s="1137"/>
      <c r="D171" s="99"/>
      <c r="E171" s="1193"/>
      <c r="F171"/>
      <c r="N171"/>
      <c r="Q171"/>
      <c r="AD171"/>
      <c r="ED171" s="50"/>
      <c r="EE171" s="50"/>
      <c r="EF171" s="50"/>
    </row>
    <row r="172" spans="1:139" s="10" customFormat="1">
      <c r="A172" s="1238"/>
      <c r="B172" s="1057" t="s">
        <v>2293</v>
      </c>
      <c r="C172" s="953" t="s">
        <v>2573</v>
      </c>
      <c r="D172" s="99" t="s">
        <v>3332</v>
      </c>
      <c r="E172" s="1193"/>
      <c r="F172"/>
      <c r="N172"/>
      <c r="Q172"/>
      <c r="AD172"/>
      <c r="AF172" s="10">
        <v>50</v>
      </c>
      <c r="ED172" s="50"/>
      <c r="EE172" s="50"/>
      <c r="EF172" s="50"/>
    </row>
    <row r="173" spans="1:139" s="10" customFormat="1">
      <c r="A173" s="1238"/>
      <c r="B173" s="1057" t="s">
        <v>2297</v>
      </c>
      <c r="C173" s="953" t="s">
        <v>2601</v>
      </c>
      <c r="D173" s="99" t="s">
        <v>3448</v>
      </c>
      <c r="E173" s="1193"/>
      <c r="F173"/>
      <c r="N173"/>
      <c r="Q173"/>
      <c r="AD173"/>
      <c r="AJ173" s="10">
        <v>25</v>
      </c>
      <c r="AK173" s="10">
        <v>50</v>
      </c>
      <c r="BB173" s="10">
        <v>4</v>
      </c>
      <c r="BC173" s="10">
        <v>8</v>
      </c>
      <c r="ED173" s="50"/>
      <c r="EE173" s="50"/>
      <c r="EF173" s="50"/>
    </row>
    <row r="174" spans="1:139" s="10" customFormat="1">
      <c r="A174" s="1238"/>
      <c r="B174" s="1057" t="s">
        <v>2299</v>
      </c>
      <c r="C174" s="953" t="s">
        <v>2601</v>
      </c>
      <c r="D174" s="953" t="s">
        <v>3341</v>
      </c>
      <c r="E174" s="1193"/>
      <c r="F174"/>
      <c r="N174"/>
      <c r="Q174"/>
      <c r="AD174"/>
      <c r="ED174" s="50"/>
      <c r="EE174" s="50"/>
      <c r="EF174" s="50"/>
      <c r="EH174" s="10">
        <v>2</v>
      </c>
      <c r="EI174" s="10">
        <v>2</v>
      </c>
    </row>
    <row r="175" spans="1:139" s="10" customFormat="1">
      <c r="A175" s="1238"/>
      <c r="B175" s="1057"/>
      <c r="C175" s="953"/>
      <c r="D175" s="953"/>
      <c r="E175" s="1193"/>
      <c r="F175"/>
      <c r="N175"/>
      <c r="Q175"/>
      <c r="AD175"/>
      <c r="ED175" s="50"/>
      <c r="EE175" s="50"/>
      <c r="EF175" s="50"/>
    </row>
    <row r="176" spans="1:139" s="10" customFormat="1">
      <c r="A176" s="1238"/>
      <c r="B176" s="1057" t="s">
        <v>2302</v>
      </c>
      <c r="C176" s="953" t="s">
        <v>2609</v>
      </c>
      <c r="D176" s="99" t="s">
        <v>3321</v>
      </c>
      <c r="E176" s="1193"/>
      <c r="F176"/>
      <c r="N176"/>
      <c r="Q176"/>
      <c r="AD176"/>
      <c r="BB176" s="10">
        <v>1</v>
      </c>
      <c r="BC176" s="10">
        <v>4</v>
      </c>
      <c r="CI176" s="10">
        <v>10</v>
      </c>
      <c r="ED176" s="50"/>
      <c r="EE176" s="50"/>
      <c r="EF176" s="50"/>
    </row>
    <row r="177" spans="1:139" s="10" customFormat="1">
      <c r="A177" s="1238"/>
      <c r="B177" s="1057" t="s">
        <v>2303</v>
      </c>
      <c r="C177" s="953" t="s">
        <v>2609</v>
      </c>
      <c r="D177" s="99" t="s">
        <v>3332</v>
      </c>
      <c r="E177" s="1193"/>
      <c r="F177"/>
      <c r="N177"/>
      <c r="Q177"/>
      <c r="AD177"/>
      <c r="ED177" s="50"/>
      <c r="EE177" s="50"/>
      <c r="EF177" s="50"/>
      <c r="EG177" s="10">
        <v>1</v>
      </c>
      <c r="EH177" s="10">
        <f>1+2</f>
        <v>3</v>
      </c>
      <c r="EI177" s="10">
        <v>1</v>
      </c>
    </row>
    <row r="178" spans="1:139" s="10" customFormat="1">
      <c r="A178" s="1238"/>
      <c r="B178" s="1057" t="s">
        <v>2304</v>
      </c>
      <c r="C178" s="953" t="s">
        <v>2613</v>
      </c>
      <c r="D178" s="99" t="s">
        <v>3332</v>
      </c>
      <c r="E178" s="1193"/>
      <c r="F178"/>
      <c r="N178"/>
      <c r="Q178"/>
      <c r="AD178"/>
      <c r="BB178" s="10">
        <v>1</v>
      </c>
      <c r="ED178" s="50"/>
      <c r="EE178" s="50"/>
      <c r="EF178" s="50"/>
    </row>
    <row r="179" spans="1:139" s="10" customFormat="1">
      <c r="A179" s="1238"/>
      <c r="B179" s="1136"/>
      <c r="C179" s="1137"/>
      <c r="D179" s="1137"/>
      <c r="E179" s="1193"/>
      <c r="F179"/>
      <c r="N179"/>
      <c r="Q179"/>
      <c r="AD179"/>
      <c r="ED179" s="50"/>
      <c r="EE179" s="50"/>
      <c r="EF179" s="50"/>
    </row>
    <row r="180" spans="1:139" s="10" customFormat="1">
      <c r="A180" s="1238"/>
      <c r="B180" s="1057" t="s">
        <v>2306</v>
      </c>
      <c r="C180" s="99" t="s">
        <v>2613</v>
      </c>
      <c r="D180" s="99" t="s">
        <v>2846</v>
      </c>
      <c r="E180" s="1193"/>
      <c r="F180"/>
      <c r="N180"/>
      <c r="Q180"/>
      <c r="AD180"/>
      <c r="BB180" s="10">
        <v>1</v>
      </c>
      <c r="ED180" s="50"/>
      <c r="EE180" s="50"/>
      <c r="EF180" s="50"/>
    </row>
    <row r="181" spans="1:139" s="10" customFormat="1">
      <c r="A181" s="1238"/>
      <c r="B181" s="1136"/>
      <c r="C181" s="1137"/>
      <c r="D181" s="1137"/>
      <c r="E181" s="1193"/>
      <c r="F181"/>
      <c r="N181"/>
      <c r="Q181"/>
      <c r="AD181"/>
      <c r="ED181" s="50"/>
      <c r="EE181" s="50"/>
      <c r="EF181" s="50"/>
    </row>
    <row r="182" spans="1:139" s="10" customFormat="1">
      <c r="A182" s="1238"/>
      <c r="B182" s="1136"/>
      <c r="C182" s="1137"/>
      <c r="D182" s="1137"/>
      <c r="E182" s="1193"/>
      <c r="F182"/>
      <c r="N182"/>
      <c r="Q182"/>
      <c r="AD182"/>
      <c r="ED182" s="50"/>
      <c r="EE182" s="50"/>
      <c r="EF182" s="50"/>
    </row>
    <row r="183" spans="1:139" s="10" customFormat="1">
      <c r="A183" s="1238"/>
      <c r="B183" s="1057" t="s">
        <v>2312</v>
      </c>
      <c r="C183" s="99" t="s">
        <v>2613</v>
      </c>
      <c r="D183" s="99" t="s">
        <v>3338</v>
      </c>
      <c r="E183" s="1193"/>
      <c r="F183"/>
      <c r="M183" s="10">
        <v>2</v>
      </c>
      <c r="N183"/>
      <c r="Q183"/>
      <c r="AD183"/>
      <c r="ED183" s="50"/>
      <c r="EE183" s="50"/>
      <c r="EF183" s="50"/>
    </row>
    <row r="184" spans="1:139" s="10" customFormat="1">
      <c r="A184" s="1238"/>
      <c r="B184" s="1136"/>
      <c r="C184" s="1137"/>
      <c r="D184" s="1137"/>
      <c r="E184" s="1193"/>
      <c r="F184"/>
      <c r="N184"/>
      <c r="Q184"/>
      <c r="AD184"/>
      <c r="ED184" s="50"/>
      <c r="EE184" s="50"/>
      <c r="EF184" s="50"/>
    </row>
    <row r="185" spans="1:139" s="10" customFormat="1">
      <c r="A185" s="1238"/>
      <c r="B185" s="1136"/>
      <c r="C185" s="1137"/>
      <c r="D185" s="953"/>
      <c r="E185" s="1193"/>
      <c r="F185"/>
      <c r="N185"/>
      <c r="Q185"/>
      <c r="AD185"/>
      <c r="ED185" s="50"/>
      <c r="EE185" s="50"/>
      <c r="EF185" s="50"/>
    </row>
    <row r="186" spans="1:139" s="10" customFormat="1">
      <c r="A186" s="1238"/>
      <c r="B186" s="1057" t="s">
        <v>2316</v>
      </c>
      <c r="C186" s="99" t="s">
        <v>2613</v>
      </c>
      <c r="D186" s="99" t="s">
        <v>2972</v>
      </c>
      <c r="E186" s="1193"/>
      <c r="F186"/>
      <c r="N186"/>
      <c r="Q186"/>
      <c r="AD186"/>
      <c r="ED186" s="50"/>
      <c r="EE186" s="50"/>
      <c r="EF186" s="50"/>
      <c r="EH186" s="10">
        <v>2</v>
      </c>
    </row>
    <row r="187" spans="1:139" s="10" customFormat="1">
      <c r="A187" s="1238"/>
      <c r="B187" s="953" t="s">
        <v>2320</v>
      </c>
      <c r="C187" s="99" t="s">
        <v>2630</v>
      </c>
      <c r="D187" s="99" t="s">
        <v>3453</v>
      </c>
      <c r="E187" s="1193"/>
      <c r="F187"/>
      <c r="N187"/>
      <c r="Q187"/>
      <c r="AD187"/>
      <c r="AQ187" s="10">
        <v>60</v>
      </c>
      <c r="AR187" s="10">
        <v>40</v>
      </c>
      <c r="BC187" s="10">
        <v>10</v>
      </c>
      <c r="BD187" s="10">
        <v>2</v>
      </c>
      <c r="ED187" s="50"/>
      <c r="EE187" s="50"/>
      <c r="EF187" s="50"/>
    </row>
    <row r="188" spans="1:139" s="10" customFormat="1">
      <c r="A188" s="1238"/>
      <c r="B188" s="953" t="s">
        <v>2327</v>
      </c>
      <c r="C188" s="99" t="s">
        <v>2667</v>
      </c>
      <c r="D188" s="99" t="s">
        <v>3371</v>
      </c>
      <c r="E188" s="1193"/>
      <c r="F188"/>
      <c r="N188"/>
      <c r="Q188"/>
      <c r="AD188"/>
      <c r="AI188" s="10">
        <v>25</v>
      </c>
      <c r="DC188" s="10">
        <v>10</v>
      </c>
      <c r="ED188" s="50"/>
      <c r="EE188" s="50"/>
      <c r="EF188" s="50"/>
    </row>
    <row r="189" spans="1:139" s="10" customFormat="1">
      <c r="A189" s="1238"/>
      <c r="B189" s="953"/>
      <c r="C189" s="99"/>
      <c r="D189" s="99"/>
      <c r="E189" s="1193"/>
      <c r="F189"/>
      <c r="N189"/>
      <c r="Q189"/>
      <c r="AD189"/>
      <c r="ED189" s="50"/>
      <c r="EE189" s="50"/>
      <c r="EF189" s="50"/>
    </row>
    <row r="190" spans="1:139" s="10" customFormat="1">
      <c r="A190" s="1238"/>
      <c r="B190" s="953"/>
      <c r="C190" s="99"/>
      <c r="D190" s="99"/>
      <c r="E190" s="1193"/>
      <c r="F190"/>
      <c r="N190"/>
      <c r="Q190"/>
      <c r="AD190"/>
      <c r="ED190" s="50"/>
      <c r="EE190" s="50"/>
      <c r="EF190" s="50"/>
    </row>
    <row r="191" spans="1:139" s="10" customFormat="1">
      <c r="A191" s="1238"/>
      <c r="B191" s="1057" t="s">
        <v>2338</v>
      </c>
      <c r="C191" s="99" t="s">
        <v>2685</v>
      </c>
      <c r="D191" s="99" t="s">
        <v>3461</v>
      </c>
      <c r="E191" s="1023"/>
      <c r="F191"/>
      <c r="N191"/>
      <c r="Q191"/>
      <c r="AD191"/>
      <c r="BC191" s="10">
        <v>1</v>
      </c>
      <c r="ED191" s="50"/>
      <c r="EE191" s="50"/>
      <c r="EF191" s="50"/>
    </row>
    <row r="192" spans="1:139" s="10" customFormat="1">
      <c r="A192" s="1238"/>
      <c r="B192" s="1136"/>
      <c r="C192" s="1137"/>
      <c r="D192" s="1137"/>
      <c r="E192" s="1193"/>
      <c r="F192"/>
      <c r="N192"/>
      <c r="Q192"/>
      <c r="AD192"/>
      <c r="ED192" s="50"/>
      <c r="EE192" s="50"/>
      <c r="EF192" s="50"/>
    </row>
    <row r="193" spans="1:152">
      <c r="A193" s="1238"/>
      <c r="B193" s="1057" t="s">
        <v>2341</v>
      </c>
      <c r="C193" s="99" t="s">
        <v>2685</v>
      </c>
      <c r="D193" s="99" t="s">
        <v>3341</v>
      </c>
      <c r="AE193" s="10"/>
      <c r="AH193" s="10">
        <v>40</v>
      </c>
      <c r="AS193" s="10"/>
      <c r="AT193" s="10"/>
      <c r="AU193" s="10"/>
      <c r="AV193" s="10"/>
      <c r="AW193" s="10"/>
      <c r="AX193" s="10"/>
      <c r="AY193" s="10"/>
      <c r="AZ193" s="10"/>
      <c r="BC193" s="10"/>
      <c r="BE193" s="10"/>
      <c r="BG193" s="10"/>
      <c r="BH193" s="10"/>
      <c r="BI193" s="10"/>
      <c r="BJ193" s="10"/>
      <c r="BK193" s="10"/>
      <c r="BL193" s="10"/>
      <c r="BM193" s="10"/>
      <c r="BN193" s="10"/>
      <c r="BO193" s="10"/>
      <c r="BP193" s="10"/>
      <c r="BQ193" s="10"/>
      <c r="BR193" s="10"/>
      <c r="BS193" s="10"/>
      <c r="BT193" s="10"/>
      <c r="BU193" s="10"/>
      <c r="BV193" s="10"/>
      <c r="BW193" s="10"/>
      <c r="BX193" s="10"/>
      <c r="BZ193" s="10"/>
      <c r="CA193" s="10"/>
      <c r="CB193" s="10"/>
      <c r="CC193" s="10"/>
      <c r="CD193" s="10"/>
      <c r="DI193" s="10"/>
      <c r="DJ193" s="10"/>
      <c r="DK193" s="10"/>
      <c r="DL193" s="10"/>
      <c r="DM193" s="10"/>
      <c r="DN193" s="10"/>
      <c r="DO193" s="10"/>
      <c r="DP193" s="10"/>
      <c r="DQ193" s="10"/>
      <c r="DR193" s="10"/>
      <c r="DS193" s="10"/>
      <c r="DT193" s="10"/>
      <c r="DU193" s="10"/>
      <c r="DV193" s="10"/>
      <c r="DW193" s="10"/>
      <c r="DX193" s="10"/>
      <c r="EB193" s="10"/>
      <c r="EG193" s="10"/>
      <c r="EH193" s="10">
        <v>2</v>
      </c>
      <c r="EI193" s="10">
        <v>2</v>
      </c>
      <c r="EJ193" s="10"/>
      <c r="EK193" s="10"/>
      <c r="EL193" s="10"/>
    </row>
    <row r="194" spans="1:152">
      <c r="A194" s="1238"/>
      <c r="B194" s="1136"/>
      <c r="C194" s="1137"/>
      <c r="D194" s="1137"/>
      <c r="AE194" s="10"/>
      <c r="AS194" s="10"/>
      <c r="AT194" s="10"/>
      <c r="AU194" s="10"/>
      <c r="AV194" s="10"/>
      <c r="AW194" s="10"/>
      <c r="AX194" s="10"/>
      <c r="AY194" s="10"/>
      <c r="AZ194" s="10"/>
      <c r="BC194" s="10"/>
      <c r="BE194" s="10"/>
      <c r="BG194" s="10"/>
      <c r="BH194" s="10"/>
      <c r="BI194" s="10"/>
      <c r="BJ194" s="10"/>
      <c r="BK194" s="10"/>
      <c r="BL194" s="10"/>
      <c r="BM194" s="10"/>
      <c r="BN194" s="10"/>
      <c r="BO194" s="10"/>
      <c r="BP194" s="10"/>
      <c r="BQ194" s="10"/>
      <c r="BR194" s="10"/>
      <c r="BS194" s="10"/>
      <c r="BT194" s="10"/>
      <c r="BU194" s="10"/>
      <c r="BV194" s="10"/>
      <c r="BW194" s="10"/>
      <c r="BX194" s="10"/>
      <c r="BZ194" s="10"/>
      <c r="CA194" s="10"/>
      <c r="CB194" s="10"/>
      <c r="CC194" s="10"/>
      <c r="CD194" s="10"/>
      <c r="DI194" s="10"/>
      <c r="DJ194" s="10"/>
      <c r="DK194" s="10"/>
      <c r="DL194" s="10"/>
      <c r="DM194" s="10"/>
      <c r="DN194" s="10"/>
      <c r="DO194" s="10"/>
      <c r="DP194" s="10"/>
      <c r="DQ194" s="10"/>
      <c r="DR194" s="10"/>
      <c r="DS194" s="10"/>
      <c r="DT194" s="10"/>
      <c r="DU194" s="10"/>
      <c r="DV194" s="10"/>
      <c r="DW194" s="10"/>
      <c r="DX194" s="10"/>
      <c r="EB194" s="10"/>
      <c r="EG194" s="10"/>
      <c r="EH194" s="10"/>
      <c r="EI194" s="10"/>
      <c r="EJ194" s="10"/>
      <c r="EK194" s="10"/>
      <c r="EL194" s="10"/>
    </row>
    <row r="195" spans="1:152">
      <c r="A195" s="1238"/>
      <c r="B195" s="1057" t="s">
        <v>2343</v>
      </c>
      <c r="C195" s="99" t="s">
        <v>2693</v>
      </c>
      <c r="D195" s="99" t="s">
        <v>2846</v>
      </c>
      <c r="AE195" s="10"/>
      <c r="AS195" s="10"/>
      <c r="AT195" s="10"/>
      <c r="AU195" s="10"/>
      <c r="AV195" s="10"/>
      <c r="AW195" s="10"/>
      <c r="AX195" s="10"/>
      <c r="AY195" s="10"/>
      <c r="AZ195" s="10"/>
      <c r="BC195" s="10"/>
      <c r="BE195" s="10"/>
      <c r="BG195" s="10"/>
      <c r="BH195" s="10"/>
      <c r="BI195" s="10"/>
      <c r="BJ195" s="10"/>
      <c r="BK195" s="10"/>
      <c r="BL195" s="10"/>
      <c r="BM195" s="10"/>
      <c r="BN195" s="10"/>
      <c r="BO195" s="10"/>
      <c r="BP195" s="10"/>
      <c r="BQ195" s="10"/>
      <c r="BR195" s="10"/>
      <c r="BS195" s="10"/>
      <c r="BT195" s="10"/>
      <c r="BU195" s="10"/>
      <c r="BV195" s="10"/>
      <c r="BW195" s="10"/>
      <c r="BX195" s="10"/>
      <c r="BZ195" s="10"/>
      <c r="CA195" s="10"/>
      <c r="CB195" s="10"/>
      <c r="CC195" s="10"/>
      <c r="CD195" s="10"/>
      <c r="DI195" s="10"/>
      <c r="DJ195" s="10"/>
      <c r="DK195" s="10"/>
      <c r="DL195" s="10"/>
      <c r="DM195" s="10"/>
      <c r="DN195" s="10"/>
      <c r="DO195" s="10"/>
      <c r="DP195" s="10"/>
      <c r="DQ195" s="10"/>
      <c r="DR195" s="10"/>
      <c r="DS195" s="10"/>
      <c r="DT195" s="10"/>
      <c r="DU195" s="10"/>
      <c r="DV195" s="10"/>
      <c r="DW195" s="10"/>
      <c r="DX195" s="10"/>
      <c r="EB195" s="10"/>
      <c r="EG195" s="10"/>
      <c r="EH195" s="10"/>
      <c r="EI195" s="10"/>
      <c r="EJ195" s="10"/>
      <c r="EK195" s="10"/>
      <c r="EL195" s="10"/>
      <c r="EM195" s="10">
        <v>50</v>
      </c>
    </row>
    <row r="196" spans="1:152">
      <c r="A196" s="1238"/>
      <c r="B196" s="1057" t="s">
        <v>2347</v>
      </c>
      <c r="C196" s="99" t="s">
        <v>2693</v>
      </c>
      <c r="D196" s="99" t="s">
        <v>3464</v>
      </c>
      <c r="AE196" s="10"/>
      <c r="AS196" s="10"/>
      <c r="AT196" s="10"/>
      <c r="AU196" s="10"/>
      <c r="AV196" s="10"/>
      <c r="AW196" s="10"/>
      <c r="AX196" s="10"/>
      <c r="AY196" s="10"/>
      <c r="AZ196" s="10"/>
      <c r="BC196" s="10"/>
      <c r="BE196" s="10"/>
      <c r="BG196" s="10"/>
      <c r="BH196" s="10"/>
      <c r="BI196" s="10"/>
      <c r="BJ196" s="10"/>
      <c r="BK196" s="10"/>
      <c r="BL196" s="10"/>
      <c r="BM196" s="10"/>
      <c r="BN196" s="10"/>
      <c r="BO196" s="10"/>
      <c r="BP196" s="10"/>
      <c r="BQ196" s="10"/>
      <c r="BR196" s="10"/>
      <c r="BS196" s="10"/>
      <c r="BT196" s="10"/>
      <c r="BU196" s="10"/>
      <c r="BV196" s="10"/>
      <c r="BW196" s="10"/>
      <c r="BX196" s="10"/>
      <c r="BZ196" s="10"/>
      <c r="CA196" s="10"/>
      <c r="CB196" s="10"/>
      <c r="CC196" s="10"/>
      <c r="CD196" s="10"/>
      <c r="DI196" s="10"/>
      <c r="DJ196" s="10"/>
      <c r="DK196" s="10"/>
      <c r="DL196" s="10"/>
      <c r="DM196" s="10"/>
      <c r="DN196" s="10"/>
      <c r="DO196" s="10"/>
      <c r="DP196" s="10"/>
      <c r="DQ196" s="10"/>
      <c r="DR196" s="10"/>
      <c r="DS196" s="10"/>
      <c r="DT196" s="10"/>
      <c r="DU196" s="10"/>
      <c r="DV196" s="10"/>
      <c r="DW196" s="10"/>
      <c r="DX196" s="10"/>
      <c r="EB196" s="10"/>
      <c r="EG196" s="10"/>
      <c r="EH196" s="10"/>
      <c r="EI196" s="10"/>
      <c r="EJ196" s="10"/>
      <c r="EK196" s="10"/>
      <c r="EL196" s="10"/>
      <c r="EM196" s="10">
        <v>10</v>
      </c>
    </row>
    <row r="197" spans="1:152">
      <c r="A197" s="1238"/>
      <c r="B197" s="1057" t="s">
        <v>2349</v>
      </c>
      <c r="C197" s="99" t="s">
        <v>2695</v>
      </c>
      <c r="D197" s="99" t="s">
        <v>3332</v>
      </c>
      <c r="AE197" s="10"/>
      <c r="AS197" s="10"/>
      <c r="AT197" s="10"/>
      <c r="AU197" s="10"/>
      <c r="AV197" s="10"/>
      <c r="AW197" s="10"/>
      <c r="AX197" s="10"/>
      <c r="AY197" s="10"/>
      <c r="AZ197" s="10"/>
      <c r="BB197" s="10">
        <v>1</v>
      </c>
      <c r="BC197" s="10"/>
      <c r="BE197" s="10"/>
      <c r="BG197" s="10"/>
      <c r="BH197" s="10"/>
      <c r="BI197" s="10"/>
      <c r="BJ197" s="10"/>
      <c r="BK197" s="10"/>
      <c r="BL197" s="10"/>
      <c r="BM197" s="10"/>
      <c r="BN197" s="10"/>
      <c r="BO197" s="10"/>
      <c r="BP197" s="10"/>
      <c r="BQ197" s="10"/>
      <c r="BR197" s="10"/>
      <c r="BS197" s="10"/>
      <c r="BT197" s="10"/>
      <c r="BU197" s="10"/>
      <c r="BV197" s="10"/>
      <c r="BW197" s="10"/>
      <c r="BX197" s="10"/>
      <c r="BZ197" s="10"/>
      <c r="CA197" s="10"/>
      <c r="CB197" s="10"/>
      <c r="CC197" s="10"/>
      <c r="CD197" s="10"/>
      <c r="DI197" s="10"/>
      <c r="DJ197" s="10"/>
      <c r="DK197" s="10"/>
      <c r="DL197" s="10"/>
      <c r="DM197" s="10"/>
      <c r="DN197" s="10"/>
      <c r="DO197" s="10"/>
      <c r="DP197" s="10"/>
      <c r="DQ197" s="10"/>
      <c r="DR197" s="10"/>
      <c r="DS197" s="10"/>
      <c r="DT197" s="10"/>
      <c r="DU197" s="10"/>
      <c r="DV197" s="10"/>
      <c r="DW197" s="10"/>
      <c r="DX197" s="10"/>
      <c r="EB197" s="10"/>
      <c r="EG197" s="10"/>
      <c r="EH197" s="10"/>
      <c r="EI197" s="10"/>
      <c r="EJ197" s="10"/>
      <c r="EK197" s="10"/>
      <c r="EL197" s="10"/>
    </row>
    <row r="198" spans="1:152">
      <c r="A198" s="1238"/>
      <c r="B198" s="1057" t="s">
        <v>2353</v>
      </c>
      <c r="C198" s="99" t="s">
        <v>2695</v>
      </c>
      <c r="D198" s="99" t="s">
        <v>2846</v>
      </c>
      <c r="AE198" s="10"/>
      <c r="AS198" s="10"/>
      <c r="AT198" s="10"/>
      <c r="AU198" s="10"/>
      <c r="AV198" s="10"/>
      <c r="AW198" s="10"/>
      <c r="AX198" s="10"/>
      <c r="AY198" s="10"/>
      <c r="AZ198" s="10"/>
      <c r="BC198" s="10">
        <v>4</v>
      </c>
      <c r="BE198" s="10">
        <v>4</v>
      </c>
      <c r="BG198" s="10"/>
      <c r="BH198" s="10"/>
      <c r="BI198" s="10"/>
      <c r="BJ198" s="10"/>
      <c r="BK198" s="10"/>
      <c r="BL198" s="10"/>
      <c r="BM198" s="10"/>
      <c r="BN198" s="10"/>
      <c r="BO198" s="10"/>
      <c r="BP198" s="10"/>
      <c r="BQ198" s="10"/>
      <c r="BR198" s="10"/>
      <c r="BS198" s="10"/>
      <c r="BT198" s="10"/>
      <c r="BU198" s="10"/>
      <c r="BV198" s="10"/>
      <c r="BW198" s="10"/>
      <c r="BX198" s="10"/>
      <c r="BZ198" s="10"/>
      <c r="CA198" s="10"/>
      <c r="CB198" s="10"/>
      <c r="CC198" s="10"/>
      <c r="CD198" s="10"/>
      <c r="DI198" s="10"/>
      <c r="DJ198" s="10"/>
      <c r="DK198" s="10"/>
      <c r="DL198" s="10"/>
      <c r="DM198" s="10"/>
      <c r="DN198" s="10"/>
      <c r="DO198" s="10"/>
      <c r="DP198" s="10"/>
      <c r="DQ198" s="10"/>
      <c r="DR198" s="10"/>
      <c r="DS198" s="10"/>
      <c r="DT198" s="10"/>
      <c r="DU198" s="10"/>
      <c r="DV198" s="10"/>
      <c r="DW198" s="10"/>
      <c r="DX198" s="10"/>
      <c r="EB198" s="10"/>
      <c r="EG198" s="10"/>
      <c r="EH198" s="10"/>
      <c r="EI198" s="10"/>
      <c r="EJ198" s="10"/>
      <c r="EK198" s="10"/>
      <c r="EL198" s="10"/>
    </row>
    <row r="199" spans="1:152">
      <c r="A199" s="1238"/>
      <c r="B199" s="1136"/>
      <c r="C199" s="1137"/>
      <c r="D199" s="1137"/>
      <c r="AE199" s="10"/>
      <c r="AS199" s="10"/>
      <c r="AT199" s="10"/>
      <c r="AU199" s="10"/>
      <c r="AV199" s="10"/>
      <c r="AW199" s="10"/>
      <c r="AX199" s="10"/>
      <c r="AY199" s="10"/>
      <c r="AZ199" s="10"/>
      <c r="BC199" s="10"/>
      <c r="BE199" s="10"/>
      <c r="BG199" s="10"/>
      <c r="BH199" s="10"/>
      <c r="BI199" s="10"/>
      <c r="BJ199" s="10"/>
      <c r="BK199" s="10"/>
      <c r="BL199" s="10"/>
      <c r="BM199" s="10"/>
      <c r="BN199" s="10"/>
      <c r="BO199" s="10"/>
      <c r="BP199" s="10"/>
      <c r="BQ199" s="10"/>
      <c r="BR199" s="10"/>
      <c r="BS199" s="10"/>
      <c r="BT199" s="10"/>
      <c r="BU199" s="10"/>
      <c r="BV199" s="10"/>
      <c r="BW199" s="10"/>
      <c r="BX199" s="10"/>
      <c r="BZ199" s="10"/>
      <c r="CA199" s="10"/>
      <c r="CB199" s="10"/>
      <c r="CC199" s="10"/>
      <c r="CD199" s="10"/>
      <c r="DI199" s="10"/>
      <c r="DJ199" s="10"/>
      <c r="DK199" s="10"/>
      <c r="DL199" s="10"/>
      <c r="DM199" s="10"/>
      <c r="DN199" s="10"/>
      <c r="DO199" s="10"/>
      <c r="DP199" s="10"/>
      <c r="DQ199" s="10"/>
      <c r="DR199" s="10"/>
      <c r="DS199" s="10"/>
      <c r="DT199" s="10"/>
      <c r="DU199" s="10"/>
      <c r="DV199" s="10"/>
      <c r="DW199" s="10"/>
      <c r="DX199" s="10"/>
      <c r="EB199" s="10"/>
      <c r="EG199" s="10"/>
      <c r="EH199" s="10"/>
      <c r="EI199" s="10"/>
      <c r="EJ199" s="10"/>
      <c r="EK199" s="10"/>
      <c r="EL199" s="10"/>
    </row>
    <row r="200" spans="1:152">
      <c r="A200" s="1238"/>
      <c r="B200" s="1057" t="s">
        <v>2357</v>
      </c>
      <c r="C200" s="99" t="s">
        <v>2701</v>
      </c>
      <c r="D200" s="99" t="s">
        <v>3332</v>
      </c>
      <c r="AE200" s="10"/>
      <c r="AF200" s="10">
        <v>50</v>
      </c>
      <c r="AS200" s="10"/>
      <c r="AT200" s="10"/>
      <c r="AU200" s="10"/>
      <c r="AV200" s="10"/>
      <c r="AW200" s="10"/>
      <c r="AX200" s="10"/>
      <c r="AY200" s="10"/>
      <c r="AZ200" s="10"/>
      <c r="BC200" s="10">
        <v>12</v>
      </c>
      <c r="BE200" s="10"/>
      <c r="BG200" s="10"/>
      <c r="BH200" s="10"/>
      <c r="BI200" s="10"/>
      <c r="BJ200" s="10"/>
      <c r="BK200" s="10"/>
      <c r="BL200" s="10"/>
      <c r="BM200" s="10"/>
      <c r="BN200" s="10"/>
      <c r="BO200" s="10"/>
      <c r="BP200" s="10"/>
      <c r="BQ200" s="10"/>
      <c r="BR200" s="10"/>
      <c r="BS200" s="10"/>
      <c r="BT200" s="10"/>
      <c r="BU200" s="10"/>
      <c r="BV200" s="10"/>
      <c r="BW200" s="10"/>
      <c r="BX200" s="10"/>
      <c r="BZ200" s="10"/>
      <c r="CA200" s="10"/>
      <c r="CB200" s="10"/>
      <c r="CC200" s="10"/>
      <c r="CD200" s="10"/>
      <c r="DI200" s="10"/>
      <c r="DJ200" s="10"/>
      <c r="DK200" s="10"/>
      <c r="DL200" s="10"/>
      <c r="DM200" s="10"/>
      <c r="DN200" s="10"/>
      <c r="DO200" s="10"/>
      <c r="DP200" s="10"/>
      <c r="DQ200" s="10"/>
      <c r="DR200" s="10"/>
      <c r="DS200" s="10"/>
      <c r="DT200" s="10"/>
      <c r="DU200" s="10"/>
      <c r="DV200" s="10"/>
      <c r="DW200" s="10"/>
      <c r="DX200" s="10"/>
      <c r="EB200" s="10"/>
      <c r="EG200" s="10"/>
      <c r="EH200" s="10">
        <v>4</v>
      </c>
      <c r="EI200" s="10"/>
      <c r="EJ200" s="10"/>
      <c r="EK200" s="10"/>
      <c r="EL200" s="10"/>
      <c r="EP200" s="10">
        <v>20</v>
      </c>
      <c r="EV200" s="10">
        <v>20</v>
      </c>
    </row>
    <row r="201" spans="1:152">
      <c r="A201" s="1238"/>
      <c r="B201" s="1057"/>
      <c r="C201" s="99"/>
      <c r="D201" s="99"/>
      <c r="AE201" s="10"/>
      <c r="AS201" s="10"/>
      <c r="AT201" s="10"/>
      <c r="AU201" s="10"/>
      <c r="AV201" s="10"/>
      <c r="AW201" s="10"/>
      <c r="AX201" s="10"/>
      <c r="AY201" s="10"/>
      <c r="AZ201" s="10"/>
      <c r="BC201" s="10"/>
      <c r="BE201" s="10"/>
      <c r="BG201" s="10"/>
      <c r="BH201" s="10"/>
      <c r="BI201" s="10"/>
      <c r="BJ201" s="10"/>
      <c r="BK201" s="10"/>
      <c r="BL201" s="10"/>
      <c r="BM201" s="10"/>
      <c r="BN201" s="10"/>
      <c r="BO201" s="10"/>
      <c r="BP201" s="10"/>
      <c r="BQ201" s="10"/>
      <c r="BR201" s="10"/>
      <c r="BS201" s="10"/>
      <c r="BT201" s="10"/>
      <c r="BU201" s="10"/>
      <c r="BV201" s="10"/>
      <c r="BW201" s="10"/>
      <c r="BX201" s="10"/>
      <c r="BZ201" s="10"/>
      <c r="CA201" s="10"/>
      <c r="CB201" s="10"/>
      <c r="CC201" s="10"/>
      <c r="CD201" s="10"/>
      <c r="DI201" s="10"/>
      <c r="DJ201" s="10"/>
      <c r="DK201" s="10"/>
      <c r="DL201" s="10"/>
      <c r="DM201" s="10"/>
      <c r="DN201" s="10"/>
      <c r="DO201" s="10"/>
      <c r="DP201" s="10"/>
      <c r="DQ201" s="10"/>
      <c r="DR201" s="10"/>
      <c r="DS201" s="10"/>
      <c r="DT201" s="10"/>
      <c r="DU201" s="10"/>
      <c r="DV201" s="10"/>
      <c r="DW201" s="10"/>
      <c r="DX201" s="10"/>
      <c r="EB201" s="10"/>
      <c r="EG201" s="10"/>
      <c r="EH201" s="10"/>
      <c r="EI201" s="10"/>
      <c r="EJ201" s="10"/>
      <c r="EK201" s="10"/>
      <c r="EL201" s="10"/>
    </row>
    <row r="202" spans="1:152">
      <c r="A202" s="1238"/>
      <c r="B202" s="953" t="s">
        <v>2360</v>
      </c>
      <c r="C202" s="99" t="s">
        <v>2701</v>
      </c>
      <c r="D202" s="99" t="s">
        <v>3466</v>
      </c>
      <c r="AE202" s="10"/>
      <c r="AS202" s="10"/>
      <c r="AT202" s="10"/>
      <c r="AU202" s="10"/>
      <c r="AV202" s="10"/>
      <c r="AW202" s="10"/>
      <c r="AX202" s="10"/>
      <c r="AY202" s="10"/>
      <c r="AZ202" s="10"/>
      <c r="BC202" s="10"/>
      <c r="BE202" s="10"/>
      <c r="BG202" s="10">
        <v>1</v>
      </c>
      <c r="BH202" s="10"/>
      <c r="BI202" s="10"/>
      <c r="BJ202" s="10"/>
      <c r="BK202" s="10"/>
      <c r="BL202" s="10"/>
      <c r="BM202" s="10"/>
      <c r="BN202" s="10"/>
      <c r="BO202" s="10"/>
      <c r="BP202" s="10"/>
      <c r="BQ202" s="10"/>
      <c r="BR202" s="10"/>
      <c r="BS202" s="10"/>
      <c r="BT202" s="10"/>
      <c r="BU202" s="10"/>
      <c r="BV202" s="10"/>
      <c r="BW202" s="10"/>
      <c r="BX202" s="10"/>
      <c r="BZ202" s="10"/>
      <c r="CA202" s="10"/>
      <c r="CB202" s="10"/>
      <c r="CC202" s="10"/>
      <c r="CD202" s="10"/>
      <c r="CO202" s="10">
        <v>200</v>
      </c>
      <c r="DI202" s="10"/>
      <c r="DJ202" s="10"/>
      <c r="DK202" s="10"/>
      <c r="DL202" s="10"/>
      <c r="DM202" s="10"/>
      <c r="DN202" s="10"/>
      <c r="DO202" s="10"/>
      <c r="DP202" s="10"/>
      <c r="DQ202" s="10"/>
      <c r="DR202" s="10"/>
      <c r="DS202" s="10"/>
      <c r="DT202" s="10"/>
      <c r="DU202" s="10"/>
      <c r="DV202" s="10"/>
      <c r="DW202" s="10"/>
      <c r="DX202" s="10"/>
      <c r="EB202" s="10"/>
      <c r="EG202" s="10"/>
      <c r="EH202" s="10"/>
      <c r="EI202" s="10"/>
      <c r="EJ202" s="10"/>
      <c r="EK202" s="10"/>
      <c r="EL202" s="10"/>
    </row>
    <row r="203" spans="1:152">
      <c r="A203" s="1238"/>
      <c r="B203" s="953" t="s">
        <v>3667</v>
      </c>
      <c r="C203" s="99" t="s">
        <v>2701</v>
      </c>
      <c r="D203" s="99" t="s">
        <v>3321</v>
      </c>
      <c r="AE203" s="10">
        <v>25</v>
      </c>
      <c r="AS203" s="10"/>
      <c r="AT203" s="10"/>
      <c r="AU203" s="10"/>
      <c r="AV203" s="10"/>
      <c r="AW203" s="10"/>
      <c r="AX203" s="10"/>
      <c r="AY203" s="10"/>
      <c r="AZ203" s="10"/>
      <c r="BC203" s="10"/>
      <c r="BE203" s="10"/>
      <c r="BG203" s="10"/>
      <c r="BH203" s="10"/>
      <c r="BI203" s="10"/>
      <c r="BJ203" s="10"/>
      <c r="BK203" s="10"/>
      <c r="BL203" s="10"/>
      <c r="BM203" s="10"/>
      <c r="BN203" s="10"/>
      <c r="BO203" s="10"/>
      <c r="BP203" s="10"/>
      <c r="BQ203" s="10"/>
      <c r="BR203" s="10"/>
      <c r="BS203" s="10"/>
      <c r="BT203" s="10"/>
      <c r="BU203" s="10"/>
      <c r="BV203" s="10"/>
      <c r="BW203" s="10"/>
      <c r="BX203" s="10"/>
      <c r="BZ203" s="10"/>
      <c r="CA203" s="10"/>
      <c r="CB203" s="10"/>
      <c r="CC203" s="10"/>
      <c r="CD203" s="10"/>
      <c r="DI203" s="10"/>
      <c r="DJ203" s="10"/>
      <c r="DK203" s="10"/>
      <c r="DL203" s="10"/>
      <c r="DM203" s="10"/>
      <c r="DN203" s="10"/>
      <c r="DO203" s="10"/>
      <c r="DP203" s="10"/>
      <c r="DQ203" s="10"/>
      <c r="DR203" s="10"/>
      <c r="DS203" s="10"/>
      <c r="DT203" s="10"/>
      <c r="DU203" s="10"/>
      <c r="DV203" s="10"/>
      <c r="DW203" s="10"/>
      <c r="DX203" s="10"/>
      <c r="EB203" s="10"/>
      <c r="EG203" s="10"/>
      <c r="EH203" s="10"/>
      <c r="EI203" s="10"/>
      <c r="EJ203" s="10"/>
      <c r="EK203" s="10"/>
      <c r="EL203" s="10"/>
    </row>
    <row r="204" spans="1:152">
      <c r="A204" s="1238"/>
      <c r="B204" s="1057" t="s">
        <v>2370</v>
      </c>
      <c r="C204" s="99" t="s">
        <v>2712</v>
      </c>
      <c r="D204" s="99" t="s">
        <v>2846</v>
      </c>
      <c r="AE204" s="10"/>
      <c r="AS204" s="10"/>
      <c r="AT204" s="10"/>
      <c r="AU204" s="10"/>
      <c r="AV204" s="10"/>
      <c r="AW204" s="10"/>
      <c r="AX204" s="10"/>
      <c r="AY204" s="10"/>
      <c r="AZ204" s="10"/>
      <c r="BC204" s="10"/>
      <c r="BE204" s="10">
        <v>1</v>
      </c>
      <c r="BG204" s="10"/>
      <c r="BH204" s="10"/>
      <c r="BI204" s="10"/>
      <c r="BJ204" s="10"/>
      <c r="BK204" s="10"/>
      <c r="BL204" s="10"/>
      <c r="BM204" s="10"/>
      <c r="BN204" s="10"/>
      <c r="BO204" s="10"/>
      <c r="BP204" s="10"/>
      <c r="BQ204" s="10"/>
      <c r="BR204" s="10"/>
      <c r="BS204" s="10"/>
      <c r="BT204" s="10"/>
      <c r="BU204" s="10"/>
      <c r="BV204" s="10"/>
      <c r="BW204" s="10"/>
      <c r="BX204" s="10"/>
      <c r="BZ204" s="10"/>
      <c r="CA204" s="10"/>
      <c r="CB204" s="10"/>
      <c r="CC204" s="10"/>
      <c r="CD204" s="10"/>
      <c r="DI204" s="10"/>
      <c r="DJ204" s="10"/>
      <c r="DK204" s="10"/>
      <c r="DL204" s="10"/>
      <c r="DM204" s="10"/>
      <c r="DN204" s="10"/>
      <c r="DO204" s="10"/>
      <c r="DP204" s="10"/>
      <c r="DQ204" s="10"/>
      <c r="DR204" s="10"/>
      <c r="DS204" s="10"/>
      <c r="DT204" s="10"/>
      <c r="DU204" s="10"/>
      <c r="DV204" s="10"/>
      <c r="DW204" s="10"/>
      <c r="DX204" s="10"/>
      <c r="EB204" s="10"/>
      <c r="EG204" s="10"/>
      <c r="EH204" s="10"/>
      <c r="EI204" s="10"/>
      <c r="EJ204" s="10"/>
      <c r="EK204" s="10"/>
      <c r="EL204" s="10"/>
    </row>
    <row r="205" spans="1:152">
      <c r="A205" s="1238"/>
      <c r="B205" s="1136"/>
      <c r="C205" s="1137"/>
      <c r="D205" s="1137"/>
      <c r="AE205" s="10"/>
      <c r="AS205" s="10"/>
      <c r="AT205" s="10"/>
      <c r="AU205" s="10"/>
      <c r="AV205" s="10"/>
      <c r="AW205" s="10"/>
      <c r="AX205" s="10"/>
      <c r="AY205" s="10"/>
      <c r="AZ205" s="10"/>
      <c r="BC205" s="10"/>
      <c r="BE205" s="10"/>
      <c r="BG205" s="10"/>
      <c r="BH205" s="10"/>
      <c r="BI205" s="10"/>
      <c r="BJ205" s="10"/>
      <c r="BK205" s="10"/>
      <c r="BL205" s="10"/>
      <c r="BM205" s="10"/>
      <c r="BN205" s="10"/>
      <c r="BO205" s="10"/>
      <c r="BP205" s="10"/>
      <c r="BQ205" s="10"/>
      <c r="BR205" s="10"/>
      <c r="BS205" s="10"/>
      <c r="BT205" s="10"/>
      <c r="BU205" s="10"/>
      <c r="BV205" s="10"/>
      <c r="BW205" s="10"/>
      <c r="BX205" s="10"/>
      <c r="BZ205" s="10"/>
      <c r="CA205" s="10"/>
      <c r="CB205" s="10"/>
      <c r="CC205" s="10"/>
      <c r="CD205" s="10"/>
      <c r="DI205" s="10"/>
      <c r="DJ205" s="10"/>
      <c r="DK205" s="10"/>
      <c r="DL205" s="10"/>
      <c r="DM205" s="10"/>
      <c r="DN205" s="10"/>
      <c r="DO205" s="10"/>
      <c r="DP205" s="10"/>
      <c r="DQ205" s="10"/>
      <c r="DR205" s="10"/>
      <c r="DS205" s="10"/>
      <c r="DT205" s="10"/>
      <c r="DU205" s="10"/>
      <c r="DV205" s="10"/>
      <c r="DW205" s="10"/>
      <c r="DX205" s="10"/>
      <c r="EB205" s="10"/>
      <c r="EG205" s="10"/>
      <c r="EH205" s="10"/>
      <c r="EI205" s="10"/>
      <c r="EJ205" s="10"/>
      <c r="EK205" s="10"/>
      <c r="EL205" s="10"/>
    </row>
    <row r="206" spans="1:152">
      <c r="A206" s="1238"/>
      <c r="B206" s="953" t="s">
        <v>2375</v>
      </c>
      <c r="C206" s="953" t="s">
        <v>2712</v>
      </c>
      <c r="D206" s="99" t="s">
        <v>3321</v>
      </c>
      <c r="I206" s="10">
        <v>100</v>
      </c>
      <c r="AE206" s="10"/>
      <c r="AS206" s="10"/>
      <c r="AT206" s="10"/>
      <c r="AU206" s="10"/>
      <c r="AV206" s="10"/>
      <c r="AW206" s="10"/>
      <c r="AX206" s="10"/>
      <c r="AY206" s="10"/>
      <c r="AZ206" s="10"/>
      <c r="BC206" s="10">
        <v>16</v>
      </c>
      <c r="BE206" s="10"/>
      <c r="BG206" s="10"/>
      <c r="BH206" s="10"/>
      <c r="BI206" s="10"/>
      <c r="BJ206" s="10"/>
      <c r="BK206" s="10"/>
      <c r="BL206" s="10"/>
      <c r="BM206" s="10"/>
      <c r="BN206" s="10"/>
      <c r="BO206" s="10"/>
      <c r="BP206" s="10"/>
      <c r="BQ206" s="10"/>
      <c r="BR206" s="10"/>
      <c r="BS206" s="10"/>
      <c r="BT206" s="10"/>
      <c r="BU206" s="10"/>
      <c r="BV206" s="10"/>
      <c r="BW206" s="10"/>
      <c r="BX206" s="10"/>
      <c r="BZ206" s="10"/>
      <c r="CA206" s="10"/>
      <c r="CB206" s="10"/>
      <c r="CC206" s="10"/>
      <c r="CD206" s="10"/>
      <c r="DI206" s="10"/>
      <c r="DJ206" s="10"/>
      <c r="DK206" s="10"/>
      <c r="DL206" s="10"/>
      <c r="DM206" s="10"/>
      <c r="DN206" s="10"/>
      <c r="DO206" s="10"/>
      <c r="DP206" s="10"/>
      <c r="DQ206" s="10"/>
      <c r="DR206" s="10"/>
      <c r="DS206" s="10"/>
      <c r="DT206" s="10"/>
      <c r="DU206" s="10"/>
      <c r="DV206" s="10"/>
      <c r="DW206" s="10"/>
      <c r="DX206" s="10"/>
      <c r="EB206" s="10"/>
      <c r="EG206" s="10"/>
      <c r="EH206" s="10"/>
      <c r="EI206" s="10"/>
      <c r="EJ206" s="10"/>
      <c r="EK206" s="10"/>
      <c r="EL206" s="10"/>
    </row>
    <row r="207" spans="1:152">
      <c r="A207" s="1238"/>
      <c r="B207" s="1057" t="s">
        <v>2376</v>
      </c>
      <c r="C207" s="99" t="s">
        <v>2731</v>
      </c>
      <c r="D207" s="99" t="s">
        <v>3332</v>
      </c>
      <c r="AE207" s="10"/>
      <c r="AS207" s="10"/>
      <c r="AT207" s="10"/>
      <c r="AU207" s="10"/>
      <c r="AV207" s="10"/>
      <c r="AW207" s="10"/>
      <c r="AX207" s="10"/>
      <c r="AY207" s="10"/>
      <c r="AZ207" s="10"/>
      <c r="BC207" s="10"/>
      <c r="BE207" s="10">
        <v>1</v>
      </c>
      <c r="BG207" s="10"/>
      <c r="BH207" s="10"/>
      <c r="BI207" s="10"/>
      <c r="BJ207" s="10"/>
      <c r="BK207" s="10"/>
      <c r="BL207" s="10"/>
      <c r="BM207" s="10"/>
      <c r="BN207" s="10"/>
      <c r="BO207" s="10"/>
      <c r="BP207" s="10"/>
      <c r="BQ207" s="10"/>
      <c r="BR207" s="10"/>
      <c r="BS207" s="10"/>
      <c r="BT207" s="10"/>
      <c r="BU207" s="10"/>
      <c r="BV207" s="10"/>
      <c r="BW207" s="10"/>
      <c r="BX207" s="10"/>
      <c r="BZ207" s="10"/>
      <c r="CA207" s="10"/>
      <c r="CB207" s="10"/>
      <c r="CC207" s="10"/>
      <c r="CD207" s="10"/>
      <c r="DI207" s="10"/>
      <c r="DJ207" s="10"/>
      <c r="DK207" s="10"/>
      <c r="DL207" s="10"/>
      <c r="DM207" s="10"/>
      <c r="DN207" s="10"/>
      <c r="DO207" s="10"/>
      <c r="DP207" s="10"/>
      <c r="DQ207" s="10"/>
      <c r="DR207" s="10"/>
      <c r="DS207" s="10"/>
      <c r="DT207" s="10"/>
      <c r="DU207" s="10"/>
      <c r="DV207" s="10"/>
      <c r="DW207" s="10"/>
      <c r="DX207" s="10"/>
      <c r="EB207" s="10"/>
      <c r="EG207" s="10"/>
      <c r="EH207" s="10"/>
      <c r="EI207" s="10"/>
      <c r="EJ207" s="10"/>
      <c r="EK207" s="10"/>
      <c r="EL207" s="10"/>
    </row>
    <row r="208" spans="1:152">
      <c r="A208" s="1238"/>
      <c r="B208" s="1057" t="s">
        <v>2377</v>
      </c>
      <c r="C208" s="99" t="s">
        <v>2731</v>
      </c>
      <c r="D208" s="99" t="s">
        <v>2846</v>
      </c>
      <c r="AE208" s="10"/>
      <c r="AS208" s="10"/>
      <c r="AT208" s="10"/>
      <c r="AU208" s="10"/>
      <c r="AV208" s="10"/>
      <c r="AW208" s="10"/>
      <c r="AX208" s="10"/>
      <c r="AY208" s="10"/>
      <c r="AZ208" s="10"/>
      <c r="BC208" s="10"/>
      <c r="BE208" s="10">
        <v>1</v>
      </c>
      <c r="BG208" s="10"/>
      <c r="BH208" s="10"/>
      <c r="BI208" s="10"/>
      <c r="BJ208" s="10"/>
      <c r="BK208" s="10"/>
      <c r="BL208" s="10"/>
      <c r="BM208" s="10"/>
      <c r="BN208" s="10"/>
      <c r="BO208" s="10"/>
      <c r="BP208" s="10"/>
      <c r="BQ208" s="10"/>
      <c r="BR208" s="10"/>
      <c r="BS208" s="10"/>
      <c r="BT208" s="10"/>
      <c r="BU208" s="10"/>
      <c r="BV208" s="10"/>
      <c r="BW208" s="10"/>
      <c r="BX208" s="10"/>
      <c r="BZ208" s="10"/>
      <c r="CA208" s="10"/>
      <c r="CB208" s="10"/>
      <c r="CC208" s="10"/>
      <c r="CD208" s="10"/>
      <c r="DI208" s="10"/>
      <c r="DJ208" s="10"/>
      <c r="DK208" s="10"/>
      <c r="DL208" s="10"/>
      <c r="DM208" s="10"/>
      <c r="DN208" s="10"/>
      <c r="DO208" s="10"/>
      <c r="DP208" s="10"/>
      <c r="DQ208" s="10"/>
      <c r="DR208" s="10"/>
      <c r="DS208" s="10"/>
      <c r="DT208" s="10"/>
      <c r="DU208" s="10"/>
      <c r="DV208" s="10"/>
      <c r="DW208" s="10"/>
      <c r="DX208" s="10"/>
      <c r="EB208" s="10"/>
      <c r="EG208" s="10"/>
      <c r="EH208" s="10"/>
      <c r="EI208" s="10"/>
      <c r="EJ208" s="10"/>
      <c r="EK208" s="10"/>
      <c r="EL208" s="10"/>
    </row>
    <row r="209" spans="1:139" s="10" customFormat="1">
      <c r="A209" s="1238"/>
      <c r="B209" s="1057" t="s">
        <v>2378</v>
      </c>
      <c r="C209" s="99" t="s">
        <v>2731</v>
      </c>
      <c r="D209" s="99" t="s">
        <v>3341</v>
      </c>
      <c r="E209" s="1193"/>
      <c r="F209"/>
      <c r="K209" s="10">
        <v>25</v>
      </c>
      <c r="N209"/>
      <c r="Q209"/>
      <c r="X209" s="10">
        <v>25</v>
      </c>
      <c r="AD209"/>
      <c r="ED209" s="50"/>
      <c r="EE209" s="50"/>
      <c r="EF209" s="50"/>
    </row>
    <row r="210" spans="1:139" s="10" customFormat="1">
      <c r="A210" s="1238"/>
      <c r="B210" s="1057"/>
      <c r="C210" s="99"/>
      <c r="D210" s="99"/>
      <c r="E210" s="1193"/>
      <c r="F210"/>
      <c r="N210"/>
      <c r="Q210"/>
      <c r="AD210"/>
      <c r="ED210" s="50"/>
      <c r="EE210" s="50"/>
      <c r="EF210" s="50"/>
    </row>
    <row r="211" spans="1:139" s="10" customFormat="1">
      <c r="A211" s="1238"/>
      <c r="B211" s="1057"/>
      <c r="C211" s="99"/>
      <c r="D211" s="99"/>
      <c r="E211" s="1193"/>
      <c r="F211"/>
      <c r="N211"/>
      <c r="Q211"/>
      <c r="AD211"/>
      <c r="ED211" s="50"/>
      <c r="EE211" s="50"/>
      <c r="EF211" s="50"/>
    </row>
    <row r="212" spans="1:139" s="10" customFormat="1">
      <c r="A212" s="1238"/>
      <c r="B212" s="1057"/>
      <c r="C212" s="99"/>
      <c r="D212" s="99"/>
      <c r="E212" s="1193"/>
      <c r="F212"/>
      <c r="N212"/>
      <c r="Q212"/>
      <c r="AD212"/>
      <c r="ED212" s="50"/>
      <c r="EE212" s="50"/>
      <c r="EF212" s="50"/>
    </row>
    <row r="213" spans="1:139" s="10" customFormat="1">
      <c r="A213" s="1238"/>
      <c r="B213" s="1057" t="s">
        <v>2387</v>
      </c>
      <c r="C213" s="99" t="s">
        <v>2770</v>
      </c>
      <c r="D213" s="99" t="s">
        <v>3338</v>
      </c>
      <c r="E213" s="1193"/>
      <c r="F213"/>
      <c r="N213"/>
      <c r="Q213"/>
      <c r="AD213"/>
      <c r="BN213" s="10">
        <v>5</v>
      </c>
      <c r="ED213" s="50"/>
      <c r="EE213" s="50"/>
      <c r="EF213" s="50"/>
    </row>
    <row r="214" spans="1:139" s="10" customFormat="1">
      <c r="A214" s="1238"/>
      <c r="B214" s="1057" t="s">
        <v>2388</v>
      </c>
      <c r="C214" s="99" t="s">
        <v>2770</v>
      </c>
      <c r="D214" s="99" t="s">
        <v>3364</v>
      </c>
      <c r="E214" s="1193"/>
      <c r="F214"/>
      <c r="N214"/>
      <c r="Q214"/>
      <c r="X214" s="10">
        <v>50</v>
      </c>
      <c r="AD214"/>
      <c r="AN214" s="10">
        <v>20</v>
      </c>
      <c r="CV214" s="10">
        <v>41</v>
      </c>
      <c r="ED214" s="50"/>
      <c r="EE214" s="50"/>
      <c r="EF214" s="50"/>
    </row>
    <row r="215" spans="1:139" s="10" customFormat="1">
      <c r="A215" s="1238"/>
      <c r="B215" s="1057"/>
      <c r="C215" s="99"/>
      <c r="D215" s="99"/>
      <c r="E215" s="1193"/>
      <c r="F215"/>
      <c r="N215"/>
      <c r="Q215"/>
      <c r="AD215"/>
      <c r="ED215" s="50"/>
      <c r="EE215" s="50"/>
      <c r="EF215" s="50"/>
    </row>
    <row r="216" spans="1:139" s="10" customFormat="1">
      <c r="A216" s="1238"/>
      <c r="B216" s="1057"/>
      <c r="C216" s="99"/>
      <c r="D216" s="99"/>
      <c r="E216" s="1193"/>
      <c r="F216"/>
      <c r="N216"/>
      <c r="Q216"/>
      <c r="AD216"/>
      <c r="ED216" s="50"/>
      <c r="EE216" s="50"/>
      <c r="EF216" s="50"/>
    </row>
    <row r="217" spans="1:139" s="10" customFormat="1">
      <c r="A217" s="1238"/>
      <c r="B217" s="1057" t="s">
        <v>2392</v>
      </c>
      <c r="C217" s="99" t="s">
        <v>2781</v>
      </c>
      <c r="D217" s="99" t="s">
        <v>2846</v>
      </c>
      <c r="E217" s="1193"/>
      <c r="F217"/>
      <c r="K217" s="10">
        <v>25</v>
      </c>
      <c r="N217"/>
      <c r="Q217"/>
      <c r="AD217"/>
      <c r="DZ217" s="10">
        <v>6</v>
      </c>
      <c r="ED217" s="50"/>
      <c r="EE217" s="50"/>
      <c r="EF217" s="50"/>
      <c r="EI217" s="10">
        <v>3</v>
      </c>
    </row>
    <row r="218" spans="1:139" s="10" customFormat="1">
      <c r="A218" s="1238"/>
      <c r="B218" s="1057"/>
      <c r="C218" s="99"/>
      <c r="D218" s="99"/>
      <c r="E218" s="1193"/>
      <c r="F218"/>
      <c r="N218"/>
      <c r="Q218"/>
      <c r="AD218"/>
      <c r="ED218" s="50"/>
      <c r="EE218" s="50"/>
      <c r="EF218" s="50"/>
    </row>
    <row r="219" spans="1:139" s="10" customFormat="1">
      <c r="A219" s="1238"/>
      <c r="B219" s="1057" t="s">
        <v>2394</v>
      </c>
      <c r="C219" s="99" t="s">
        <v>2781</v>
      </c>
      <c r="D219" s="99" t="s">
        <v>3338</v>
      </c>
      <c r="E219" s="1193"/>
      <c r="F219"/>
      <c r="N219"/>
      <c r="Q219"/>
      <c r="AD219"/>
      <c r="BK219" s="10">
        <v>4</v>
      </c>
      <c r="DZ219" s="10">
        <v>12</v>
      </c>
      <c r="ED219" s="50"/>
      <c r="EE219" s="50"/>
      <c r="EF219" s="50"/>
    </row>
    <row r="220" spans="1:139" s="10" customFormat="1">
      <c r="A220" s="1238"/>
      <c r="B220" s="1057"/>
      <c r="C220" s="99"/>
      <c r="D220" s="99"/>
      <c r="E220" s="1193"/>
      <c r="F220"/>
      <c r="N220"/>
      <c r="Q220"/>
      <c r="AD220"/>
      <c r="ED220" s="50"/>
      <c r="EE220" s="50"/>
      <c r="EF220" s="50"/>
    </row>
    <row r="221" spans="1:139" s="10" customFormat="1">
      <c r="A221" s="1238"/>
      <c r="B221" s="1057"/>
      <c r="C221" s="99"/>
      <c r="D221" s="99"/>
      <c r="E221" s="1193"/>
      <c r="F221"/>
      <c r="N221"/>
      <c r="Q221"/>
      <c r="AD221"/>
      <c r="ED221" s="50"/>
      <c r="EE221" s="50"/>
      <c r="EF221" s="50"/>
    </row>
    <row r="222" spans="1:139" s="10" customFormat="1">
      <c r="A222" s="1238"/>
      <c r="B222" s="1057" t="s">
        <v>2398</v>
      </c>
      <c r="C222" s="953" t="s">
        <v>2781</v>
      </c>
      <c r="D222" s="953" t="s">
        <v>3338</v>
      </c>
      <c r="E222" s="1193"/>
      <c r="F222"/>
      <c r="N222"/>
      <c r="Q222"/>
      <c r="AD222">
        <v>20</v>
      </c>
      <c r="ED222" s="50"/>
      <c r="EE222" s="50"/>
      <c r="EF222" s="50"/>
    </row>
    <row r="223" spans="1:139" s="10" customFormat="1">
      <c r="A223" s="1238"/>
      <c r="B223" s="1057" t="s">
        <v>2399</v>
      </c>
      <c r="C223" s="99" t="s">
        <v>2781</v>
      </c>
      <c r="D223" s="99" t="s">
        <v>3332</v>
      </c>
      <c r="E223" s="1193"/>
      <c r="F223"/>
      <c r="N223"/>
      <c r="Q223"/>
      <c r="AD223"/>
      <c r="BC223" s="10">
        <v>20</v>
      </c>
      <c r="ED223" s="50"/>
      <c r="EE223" s="50"/>
      <c r="EF223" s="50"/>
    </row>
    <row r="224" spans="1:139" s="10" customFormat="1">
      <c r="A224" s="1238"/>
      <c r="B224" s="1136"/>
      <c r="C224" s="1137"/>
      <c r="D224" s="1137"/>
      <c r="E224" s="1193"/>
      <c r="F224"/>
      <c r="N224"/>
      <c r="Q224"/>
      <c r="AD224"/>
      <c r="ED224" s="50"/>
      <c r="EE224" s="50"/>
      <c r="EF224" s="50"/>
    </row>
    <row r="225" spans="1:136" s="10" customFormat="1">
      <c r="A225" s="1238"/>
      <c r="B225" s="1136"/>
      <c r="C225" s="1137"/>
      <c r="D225" s="1137"/>
      <c r="E225" s="1193"/>
      <c r="F225"/>
      <c r="N225"/>
      <c r="Q225"/>
      <c r="AD225"/>
      <c r="ED225" s="50"/>
      <c r="EE225" s="50"/>
      <c r="EF225" s="50"/>
    </row>
    <row r="226" spans="1:136" s="10" customFormat="1">
      <c r="A226" s="1238"/>
      <c r="B226" s="1057" t="s">
        <v>2402</v>
      </c>
      <c r="C226" s="99" t="s">
        <v>2781</v>
      </c>
      <c r="D226" s="99" t="s">
        <v>3470</v>
      </c>
      <c r="E226" s="1193"/>
      <c r="F226"/>
      <c r="N226"/>
      <c r="Q226"/>
      <c r="AD226"/>
      <c r="CO226" s="10">
        <v>2000</v>
      </c>
      <c r="ED226" s="50"/>
      <c r="EE226" s="50"/>
      <c r="EF226" s="50"/>
    </row>
    <row r="227" spans="1:136" s="10" customFormat="1">
      <c r="A227" s="1238"/>
      <c r="B227" s="1136"/>
      <c r="C227" s="1137"/>
      <c r="D227" s="1137"/>
      <c r="E227" s="1193"/>
      <c r="F227"/>
      <c r="N227"/>
      <c r="Q227"/>
      <c r="AD227"/>
      <c r="ED227" s="50"/>
      <c r="EE227" s="50"/>
      <c r="EF227" s="50"/>
    </row>
    <row r="228" spans="1:136" s="10" customFormat="1">
      <c r="A228" s="1238"/>
      <c r="B228" s="1057" t="s">
        <v>2404</v>
      </c>
      <c r="C228" s="99" t="s">
        <v>2794</v>
      </c>
      <c r="D228" s="99" t="s">
        <v>3332</v>
      </c>
      <c r="E228" s="1193"/>
      <c r="F228"/>
      <c r="K228" s="10">
        <v>25</v>
      </c>
      <c r="N228"/>
      <c r="Q228"/>
      <c r="AD228"/>
      <c r="BC228" s="10">
        <v>1</v>
      </c>
      <c r="ED228" s="50"/>
      <c r="EE228" s="50"/>
      <c r="EF228" s="50"/>
    </row>
    <row r="229" spans="1:136" s="10" customFormat="1">
      <c r="A229" s="1238"/>
      <c r="B229" s="1057" t="s">
        <v>2405</v>
      </c>
      <c r="C229" s="99" t="s">
        <v>2794</v>
      </c>
      <c r="D229" s="99" t="s">
        <v>2846</v>
      </c>
      <c r="E229" s="1193"/>
      <c r="F229"/>
      <c r="N229"/>
      <c r="Q229"/>
      <c r="AD229"/>
      <c r="CO229" s="10">
        <v>1000</v>
      </c>
      <c r="ED229" s="50"/>
      <c r="EE229" s="50"/>
      <c r="EF229" s="50"/>
    </row>
    <row r="230" spans="1:136" s="10" customFormat="1">
      <c r="A230" s="1238"/>
      <c r="B230" s="1057" t="s">
        <v>2406</v>
      </c>
      <c r="C230" s="99" t="s">
        <v>2794</v>
      </c>
      <c r="D230" s="99" t="s">
        <v>3338</v>
      </c>
      <c r="E230" s="1193"/>
      <c r="F230"/>
      <c r="N230"/>
      <c r="Q230"/>
      <c r="AD230">
        <v>20</v>
      </c>
      <c r="BL230" s="10">
        <v>4</v>
      </c>
      <c r="ED230" s="50"/>
      <c r="EE230" s="50"/>
      <c r="EF230" s="50"/>
    </row>
    <row r="231" spans="1:136" s="10" customFormat="1">
      <c r="A231" s="1238"/>
      <c r="B231" s="1057" t="s">
        <v>2412</v>
      </c>
      <c r="C231" s="953" t="s">
        <v>2794</v>
      </c>
      <c r="D231" s="953" t="s">
        <v>3338</v>
      </c>
      <c r="E231" s="1193"/>
      <c r="F231"/>
      <c r="N231"/>
      <c r="Q231"/>
      <c r="X231" s="10">
        <v>25</v>
      </c>
      <c r="AD231"/>
      <c r="BG231" s="10">
        <v>4</v>
      </c>
      <c r="ED231" s="50"/>
      <c r="EE231" s="50"/>
      <c r="EF231" s="50"/>
    </row>
    <row r="232" spans="1:136" s="10" customFormat="1">
      <c r="A232" s="1238"/>
      <c r="B232" s="1057" t="s">
        <v>2418</v>
      </c>
      <c r="C232" s="99" t="s">
        <v>2815</v>
      </c>
      <c r="D232" s="99" t="s">
        <v>3341</v>
      </c>
      <c r="E232" s="1193"/>
      <c r="F232"/>
      <c r="K232" s="10">
        <v>50</v>
      </c>
      <c r="N232"/>
      <c r="Q232"/>
      <c r="AD232"/>
      <c r="AF232" s="10">
        <v>50</v>
      </c>
      <c r="ED232" s="50"/>
      <c r="EE232" s="50"/>
      <c r="EF232" s="50"/>
    </row>
    <row r="233" spans="1:136" s="10" customFormat="1">
      <c r="A233" s="1238"/>
      <c r="B233" s="1057" t="s">
        <v>2419</v>
      </c>
      <c r="C233" s="99" t="s">
        <v>2815</v>
      </c>
      <c r="D233" s="99" t="s">
        <v>2846</v>
      </c>
      <c r="E233" s="1193"/>
      <c r="F233"/>
      <c r="N233"/>
      <c r="Q233"/>
      <c r="AD233"/>
      <c r="DK233" s="10">
        <v>10</v>
      </c>
      <c r="ED233" s="50"/>
      <c r="EE233" s="50"/>
      <c r="EF233" s="50"/>
    </row>
    <row r="234" spans="1:136" s="10" customFormat="1">
      <c r="A234" s="1238"/>
      <c r="B234" s="1136"/>
      <c r="C234" s="1137"/>
      <c r="D234" s="1137"/>
      <c r="E234" s="1193"/>
      <c r="F234"/>
      <c r="N234"/>
      <c r="Q234"/>
      <c r="AD234"/>
      <c r="ED234" s="50"/>
      <c r="EE234" s="50"/>
      <c r="EF234" s="50"/>
    </row>
    <row r="235" spans="1:136" s="10" customFormat="1">
      <c r="A235" s="1238"/>
      <c r="B235" s="1057" t="s">
        <v>2421</v>
      </c>
      <c r="C235" s="99" t="s">
        <v>2821</v>
      </c>
      <c r="D235" s="953" t="s">
        <v>3473</v>
      </c>
      <c r="E235" s="1193"/>
      <c r="F235"/>
      <c r="N235"/>
      <c r="Q235"/>
      <c r="AD235">
        <v>20</v>
      </c>
      <c r="DI235" s="10">
        <v>20</v>
      </c>
      <c r="ED235" s="50"/>
      <c r="EE235" s="50"/>
      <c r="EF235" s="50"/>
    </row>
    <row r="236" spans="1:136" s="10" customFormat="1">
      <c r="A236" s="1238"/>
      <c r="B236" s="1136"/>
      <c r="C236" s="1137"/>
      <c r="D236" s="1137"/>
      <c r="E236" s="1193"/>
      <c r="F236"/>
      <c r="N236"/>
      <c r="Q236"/>
      <c r="AD236"/>
      <c r="ED236" s="50"/>
      <c r="EE236" s="50"/>
      <c r="EF236" s="50"/>
    </row>
    <row r="237" spans="1:136" s="10" customFormat="1">
      <c r="A237" s="1238"/>
      <c r="B237" s="1057" t="s">
        <v>2425</v>
      </c>
      <c r="C237" s="99" t="s">
        <v>2822</v>
      </c>
      <c r="D237" s="99" t="s">
        <v>2846</v>
      </c>
      <c r="E237" s="1193"/>
      <c r="F237"/>
      <c r="N237"/>
      <c r="Q237"/>
      <c r="AD237"/>
      <c r="BB237" s="10">
        <v>4</v>
      </c>
      <c r="ED237" s="50"/>
      <c r="EE237" s="50"/>
      <c r="EF237" s="50"/>
    </row>
    <row r="238" spans="1:136" s="10" customFormat="1">
      <c r="A238" s="1238"/>
      <c r="B238" s="1136"/>
      <c r="C238" s="1137"/>
      <c r="D238" s="1137"/>
      <c r="E238" s="1193"/>
      <c r="F238"/>
      <c r="N238"/>
      <c r="Q238"/>
      <c r="AD238"/>
      <c r="ED238" s="50"/>
      <c r="EE238" s="50"/>
      <c r="EF238" s="50"/>
    </row>
    <row r="239" spans="1:136" s="10" customFormat="1">
      <c r="A239" s="1238"/>
      <c r="B239" s="1057" t="s">
        <v>2436</v>
      </c>
      <c r="C239" s="953" t="s">
        <v>2849</v>
      </c>
      <c r="D239" s="953" t="s">
        <v>3321</v>
      </c>
      <c r="E239" s="1193"/>
      <c r="F239"/>
      <c r="N239"/>
      <c r="Q239"/>
      <c r="AD239"/>
      <c r="BO239" s="10">
        <v>1</v>
      </c>
      <c r="ED239" s="50"/>
      <c r="EE239" s="50"/>
      <c r="EF239" s="50"/>
    </row>
    <row r="240" spans="1:136" s="10" customFormat="1">
      <c r="A240" s="1238"/>
      <c r="B240" s="1057" t="s">
        <v>2437</v>
      </c>
      <c r="C240" s="953" t="s">
        <v>2849</v>
      </c>
      <c r="D240" s="953" t="s">
        <v>3321</v>
      </c>
      <c r="E240" s="1193"/>
      <c r="F240"/>
      <c r="I240" s="10">
        <v>100</v>
      </c>
      <c r="N240"/>
      <c r="Q240"/>
      <c r="AD240"/>
      <c r="BO240" s="10">
        <v>1</v>
      </c>
      <c r="ED240" s="50"/>
      <c r="EE240" s="50"/>
      <c r="EF240" s="50"/>
    </row>
    <row r="241" spans="1:143">
      <c r="A241" s="1238"/>
      <c r="B241" s="1057" t="s">
        <v>2438</v>
      </c>
      <c r="C241" s="953" t="s">
        <v>2849</v>
      </c>
      <c r="D241" s="953" t="s">
        <v>3321</v>
      </c>
      <c r="AE241" s="10"/>
      <c r="AS241" s="10"/>
      <c r="AT241" s="10"/>
      <c r="AU241" s="10"/>
      <c r="AV241" s="10"/>
      <c r="AW241" s="10"/>
      <c r="AX241" s="10"/>
      <c r="AY241" s="10"/>
      <c r="AZ241" s="10"/>
      <c r="BC241" s="10">
        <v>20</v>
      </c>
      <c r="BE241" s="10"/>
      <c r="BG241" s="10"/>
      <c r="BH241" s="10"/>
      <c r="BI241" s="10"/>
      <c r="BJ241" s="10"/>
      <c r="BK241" s="10"/>
      <c r="BL241" s="10"/>
      <c r="BM241" s="10"/>
      <c r="BN241" s="10"/>
      <c r="BO241" s="10"/>
      <c r="BP241" s="10"/>
      <c r="BQ241" s="10"/>
      <c r="BR241" s="10"/>
      <c r="BS241" s="10"/>
      <c r="BT241" s="10"/>
      <c r="BU241" s="10"/>
      <c r="BV241" s="10"/>
      <c r="BW241" s="10"/>
      <c r="BX241" s="10"/>
      <c r="BZ241" s="10"/>
      <c r="CA241" s="10"/>
      <c r="CB241" s="10"/>
      <c r="CC241" s="10"/>
      <c r="CD241" s="10"/>
      <c r="DI241" s="10"/>
      <c r="DJ241" s="10"/>
      <c r="DK241" s="10"/>
      <c r="DL241" s="10"/>
      <c r="DM241" s="10"/>
      <c r="DN241" s="10"/>
      <c r="DO241" s="10"/>
      <c r="DP241" s="10"/>
      <c r="DQ241" s="10"/>
      <c r="DR241" s="10"/>
      <c r="DS241" s="10"/>
      <c r="DT241" s="10"/>
      <c r="DU241" s="10"/>
      <c r="DV241" s="10"/>
      <c r="DW241" s="10"/>
      <c r="DX241" s="10"/>
      <c r="EB241" s="10"/>
      <c r="EG241" s="10"/>
      <c r="EH241" s="10"/>
      <c r="EI241" s="10"/>
      <c r="EJ241" s="10"/>
      <c r="EK241" s="10"/>
      <c r="EL241" s="10"/>
    </row>
    <row r="242" spans="1:143">
      <c r="A242" s="1238"/>
      <c r="B242" s="1057"/>
      <c r="C242" s="953"/>
      <c r="D242" s="953"/>
      <c r="AE242" s="10"/>
      <c r="AS242" s="10"/>
      <c r="AT242" s="10"/>
      <c r="AU242" s="10"/>
      <c r="AV242" s="10"/>
      <c r="AW242" s="10"/>
      <c r="AX242" s="10"/>
      <c r="AY242" s="10"/>
      <c r="AZ242" s="10"/>
      <c r="BC242" s="10"/>
      <c r="BE242" s="10"/>
      <c r="BG242" s="10"/>
      <c r="BH242" s="10"/>
      <c r="BI242" s="10"/>
      <c r="BJ242" s="10"/>
      <c r="BK242" s="10"/>
      <c r="BL242" s="10"/>
      <c r="BM242" s="10"/>
      <c r="BN242" s="10"/>
      <c r="BO242" s="10"/>
      <c r="BP242" s="10"/>
      <c r="BQ242" s="10"/>
      <c r="BR242" s="10"/>
      <c r="BS242" s="10"/>
      <c r="BT242" s="10"/>
      <c r="BU242" s="10"/>
      <c r="BV242" s="10"/>
      <c r="BW242" s="10"/>
      <c r="BX242" s="10"/>
      <c r="BZ242" s="10"/>
      <c r="CA242" s="10"/>
      <c r="CB242" s="10"/>
      <c r="CC242" s="10"/>
      <c r="CD242" s="10"/>
      <c r="DI242" s="10"/>
      <c r="DJ242" s="10"/>
      <c r="DK242" s="10"/>
      <c r="DL242" s="10"/>
      <c r="DM242" s="10"/>
      <c r="DN242" s="10"/>
      <c r="DO242" s="10"/>
      <c r="DP242" s="10"/>
      <c r="DQ242" s="10"/>
      <c r="DR242" s="10"/>
      <c r="DS242" s="10"/>
      <c r="DT242" s="10"/>
      <c r="DU242" s="10"/>
      <c r="DV242" s="10"/>
      <c r="DW242" s="10"/>
      <c r="DX242" s="10"/>
      <c r="EB242" s="10"/>
      <c r="EG242" s="10"/>
      <c r="EH242" s="10"/>
      <c r="EI242" s="10"/>
      <c r="EJ242" s="10"/>
      <c r="EK242" s="10"/>
      <c r="EL242" s="10"/>
    </row>
    <row r="243" spans="1:143">
      <c r="A243" s="1238"/>
      <c r="B243" s="1057"/>
      <c r="C243" s="953"/>
      <c r="D243" s="953"/>
      <c r="AE243" s="10"/>
      <c r="AS243" s="10"/>
      <c r="AT243" s="10"/>
      <c r="AU243" s="10"/>
      <c r="AV243" s="10"/>
      <c r="AW243" s="10"/>
      <c r="AX243" s="10"/>
      <c r="AY243" s="10"/>
      <c r="AZ243" s="10"/>
      <c r="BC243" s="10"/>
      <c r="BE243" s="10"/>
      <c r="BG243" s="10"/>
      <c r="BH243" s="10"/>
      <c r="BI243" s="10"/>
      <c r="BJ243" s="10"/>
      <c r="BK243" s="10"/>
      <c r="BL243" s="10"/>
      <c r="BM243" s="10"/>
      <c r="BN243" s="10"/>
      <c r="BO243" s="10"/>
      <c r="BP243" s="10"/>
      <c r="BQ243" s="10"/>
      <c r="BR243" s="10"/>
      <c r="BS243" s="10"/>
      <c r="BT243" s="10"/>
      <c r="BU243" s="10"/>
      <c r="BV243" s="10"/>
      <c r="BW243" s="10"/>
      <c r="BX243" s="10"/>
      <c r="BZ243" s="10"/>
      <c r="CA243" s="10"/>
      <c r="CB243" s="10"/>
      <c r="CC243" s="10"/>
      <c r="CD243" s="10"/>
      <c r="DI243" s="10"/>
      <c r="DJ243" s="10"/>
      <c r="DK243" s="10"/>
      <c r="DL243" s="10"/>
      <c r="DM243" s="10"/>
      <c r="DN243" s="10"/>
      <c r="DO243" s="10"/>
      <c r="DP243" s="10"/>
      <c r="DQ243" s="10"/>
      <c r="DR243" s="10"/>
      <c r="DS243" s="10"/>
      <c r="DT243" s="10"/>
      <c r="DU243" s="10"/>
      <c r="DV243" s="10"/>
      <c r="DW243" s="10"/>
      <c r="DX243" s="10"/>
      <c r="EB243" s="10"/>
      <c r="EG243" s="10"/>
      <c r="EH243" s="10"/>
      <c r="EI243" s="10"/>
      <c r="EJ243" s="10"/>
      <c r="EK243" s="10"/>
      <c r="EL243" s="10"/>
    </row>
    <row r="244" spans="1:143">
      <c r="A244" s="1238"/>
      <c r="B244" s="1057" t="s">
        <v>2442</v>
      </c>
      <c r="C244" s="99" t="s">
        <v>2849</v>
      </c>
      <c r="D244" s="99" t="s">
        <v>2846</v>
      </c>
      <c r="AE244" s="10"/>
      <c r="AS244" s="10"/>
      <c r="AT244" s="10"/>
      <c r="AU244" s="10"/>
      <c r="AV244" s="10"/>
      <c r="AW244" s="10"/>
      <c r="AX244" s="10"/>
      <c r="AY244" s="10"/>
      <c r="AZ244" s="10"/>
      <c r="BC244" s="10"/>
      <c r="BE244" s="10"/>
      <c r="BG244" s="10"/>
      <c r="BH244" s="10"/>
      <c r="BI244" s="10"/>
      <c r="BJ244" s="10"/>
      <c r="BK244" s="10"/>
      <c r="BL244" s="10"/>
      <c r="BM244" s="10"/>
      <c r="BN244" s="10"/>
      <c r="BO244" s="10">
        <v>1</v>
      </c>
      <c r="BP244" s="10"/>
      <c r="BQ244" s="10"/>
      <c r="BR244" s="10"/>
      <c r="BS244" s="10"/>
      <c r="BT244" s="10"/>
      <c r="BU244" s="10"/>
      <c r="BV244" s="10"/>
      <c r="BW244" s="10"/>
      <c r="BX244" s="10"/>
      <c r="BZ244" s="10"/>
      <c r="CA244" s="10"/>
      <c r="CB244" s="10"/>
      <c r="CC244" s="10"/>
      <c r="CD244" s="10"/>
      <c r="DI244" s="10"/>
      <c r="DJ244" s="10"/>
      <c r="DK244" s="10"/>
      <c r="DL244" s="10"/>
      <c r="DM244" s="10"/>
      <c r="DN244" s="10"/>
      <c r="DO244" s="10"/>
      <c r="DP244" s="10"/>
      <c r="DQ244" s="10"/>
      <c r="DR244" s="10"/>
      <c r="DS244" s="10"/>
      <c r="DT244" s="10"/>
      <c r="DU244" s="10"/>
      <c r="DV244" s="10"/>
      <c r="DW244" s="10"/>
      <c r="DX244" s="10"/>
      <c r="EB244" s="10"/>
      <c r="EG244" s="10"/>
      <c r="EH244" s="10"/>
      <c r="EI244" s="10"/>
      <c r="EJ244" s="10"/>
      <c r="EK244" s="10"/>
      <c r="EL244" s="10"/>
    </row>
    <row r="245" spans="1:143">
      <c r="A245" s="1238"/>
      <c r="B245" s="953"/>
      <c r="C245" s="99"/>
      <c r="D245" s="99"/>
      <c r="AE245" s="10"/>
      <c r="AS245" s="10"/>
      <c r="AT245" s="10"/>
      <c r="AU245" s="10"/>
      <c r="AV245" s="10"/>
      <c r="AW245" s="10"/>
      <c r="AX245" s="10"/>
      <c r="AY245" s="10"/>
      <c r="AZ245" s="10"/>
      <c r="BC245" s="10"/>
      <c r="BE245" s="10"/>
      <c r="BG245" s="10"/>
      <c r="BH245" s="10"/>
      <c r="BI245" s="10"/>
      <c r="BJ245" s="10"/>
      <c r="BK245" s="10"/>
      <c r="BL245" s="10"/>
      <c r="BM245" s="10"/>
      <c r="BN245" s="10"/>
      <c r="BO245" s="10"/>
      <c r="BP245" s="10"/>
      <c r="BQ245" s="10"/>
      <c r="BR245" s="10"/>
      <c r="BS245" s="10"/>
      <c r="BT245" s="10"/>
      <c r="BU245" s="10"/>
      <c r="BV245" s="10"/>
      <c r="BW245" s="10"/>
      <c r="BX245" s="10"/>
      <c r="BZ245" s="10"/>
      <c r="CA245" s="10"/>
      <c r="CB245" s="10"/>
      <c r="CC245" s="10"/>
      <c r="CD245" s="10"/>
      <c r="DI245" s="10"/>
      <c r="DJ245" s="10"/>
      <c r="DK245" s="10"/>
      <c r="DL245" s="10"/>
      <c r="DM245" s="10"/>
      <c r="DN245" s="10"/>
      <c r="DO245" s="10"/>
      <c r="DP245" s="10"/>
      <c r="DQ245" s="10"/>
      <c r="DR245" s="10"/>
      <c r="DS245" s="10"/>
      <c r="DT245" s="10"/>
      <c r="DU245" s="10"/>
      <c r="DV245" s="10"/>
      <c r="DW245" s="10"/>
      <c r="DX245" s="10"/>
      <c r="EB245" s="10"/>
      <c r="EG245" s="10"/>
      <c r="EH245" s="10"/>
      <c r="EI245" s="10"/>
      <c r="EJ245" s="10"/>
      <c r="EK245" s="10"/>
      <c r="EL245" s="10"/>
    </row>
    <row r="246" spans="1:143">
      <c r="A246" s="1238"/>
      <c r="B246" s="1057" t="s">
        <v>2447</v>
      </c>
      <c r="C246" s="99" t="s">
        <v>2871</v>
      </c>
      <c r="D246" s="953" t="s">
        <v>3474</v>
      </c>
      <c r="AE246" s="10"/>
      <c r="AS246" s="10"/>
      <c r="AT246" s="10"/>
      <c r="AU246" s="10"/>
      <c r="AV246" s="10"/>
      <c r="AW246" s="10"/>
      <c r="AX246" s="10"/>
      <c r="AY246" s="10"/>
      <c r="AZ246" s="10"/>
      <c r="BC246" s="10"/>
      <c r="BE246" s="10"/>
      <c r="BG246" s="10"/>
      <c r="BH246" s="10"/>
      <c r="BI246" s="10"/>
      <c r="BJ246" s="10"/>
      <c r="BK246" s="10"/>
      <c r="BL246" s="10"/>
      <c r="BM246" s="10"/>
      <c r="BN246" s="10"/>
      <c r="BO246" s="10"/>
      <c r="BP246" s="10"/>
      <c r="BQ246" s="10"/>
      <c r="BR246" s="10"/>
      <c r="BS246" s="10"/>
      <c r="BT246" s="10"/>
      <c r="BU246" s="10"/>
      <c r="BV246" s="10"/>
      <c r="BW246" s="10"/>
      <c r="BX246" s="10"/>
      <c r="BZ246" s="10"/>
      <c r="CA246" s="10"/>
      <c r="CB246" s="10"/>
      <c r="CC246" s="10"/>
      <c r="CD246" s="10"/>
      <c r="DI246" s="10"/>
      <c r="DJ246" s="10"/>
      <c r="DK246" s="10"/>
      <c r="DL246" s="10"/>
      <c r="DM246" s="10"/>
      <c r="DN246" s="10"/>
      <c r="DO246" s="10"/>
      <c r="DP246" s="10"/>
      <c r="DQ246" s="10"/>
      <c r="DR246" s="10"/>
      <c r="DS246" s="10"/>
      <c r="DT246" s="10"/>
      <c r="DU246" s="10"/>
      <c r="DV246" s="10"/>
      <c r="DW246" s="10"/>
      <c r="DX246" s="10"/>
      <c r="EB246" s="10"/>
      <c r="EG246" s="10"/>
      <c r="EH246" s="10"/>
      <c r="EI246" s="10"/>
      <c r="EJ246" s="10"/>
      <c r="EK246" s="10"/>
      <c r="EL246" s="10"/>
      <c r="EM246" s="10">
        <v>10</v>
      </c>
    </row>
    <row r="247" spans="1:143">
      <c r="A247" s="1238"/>
      <c r="B247" s="1057" t="s">
        <v>2448</v>
      </c>
      <c r="C247" s="99" t="s">
        <v>2871</v>
      </c>
      <c r="D247" s="953" t="s">
        <v>3475</v>
      </c>
      <c r="AE247" s="10"/>
      <c r="AS247" s="10"/>
      <c r="AT247" s="10"/>
      <c r="AU247" s="10"/>
      <c r="AV247" s="10"/>
      <c r="AW247" s="10"/>
      <c r="AX247" s="10"/>
      <c r="AY247" s="10"/>
      <c r="AZ247" s="10"/>
      <c r="BC247" s="10"/>
      <c r="BE247" s="10"/>
      <c r="BG247" s="10"/>
      <c r="BH247" s="10"/>
      <c r="BI247" s="10"/>
      <c r="BJ247" s="10"/>
      <c r="BK247" s="10"/>
      <c r="BL247" s="10"/>
      <c r="BM247" s="10"/>
      <c r="BN247" s="10"/>
      <c r="BO247" s="10"/>
      <c r="BP247" s="10"/>
      <c r="BQ247" s="10"/>
      <c r="BR247" s="10"/>
      <c r="BS247" s="10"/>
      <c r="BT247" s="10"/>
      <c r="BU247" s="10"/>
      <c r="BV247" s="10"/>
      <c r="BW247" s="10"/>
      <c r="BX247" s="10"/>
      <c r="BZ247" s="10"/>
      <c r="CA247" s="10"/>
      <c r="CB247" s="10"/>
      <c r="CC247" s="10"/>
      <c r="CD247" s="10"/>
      <c r="DI247" s="10"/>
      <c r="DJ247" s="10"/>
      <c r="DK247" s="10"/>
      <c r="DL247" s="10"/>
      <c r="DM247" s="10"/>
      <c r="DN247" s="10"/>
      <c r="DO247" s="10"/>
      <c r="DP247" s="10"/>
      <c r="DQ247" s="10"/>
      <c r="DR247" s="10"/>
      <c r="DS247" s="10"/>
      <c r="DT247" s="10"/>
      <c r="DU247" s="10"/>
      <c r="DV247" s="10"/>
      <c r="DW247" s="10"/>
      <c r="DX247" s="10"/>
      <c r="DY247" s="10">
        <f>72+24</f>
        <v>96</v>
      </c>
      <c r="EB247" s="10"/>
      <c r="EG247" s="10"/>
      <c r="EH247" s="10"/>
      <c r="EI247" s="10"/>
      <c r="EJ247" s="10"/>
      <c r="EK247" s="10"/>
      <c r="EL247" s="10"/>
    </row>
    <row r="248" spans="1:143">
      <c r="A248" s="1238"/>
      <c r="B248" s="1057" t="s">
        <v>2449</v>
      </c>
      <c r="C248" s="99" t="s">
        <v>2871</v>
      </c>
      <c r="D248" s="99" t="s">
        <v>2846</v>
      </c>
      <c r="AE248" s="10"/>
      <c r="AS248" s="10"/>
      <c r="AT248" s="10"/>
      <c r="AU248" s="10"/>
      <c r="AV248" s="10"/>
      <c r="AW248" s="10"/>
      <c r="AX248" s="10"/>
      <c r="AY248" s="10"/>
      <c r="AZ248" s="10"/>
      <c r="BC248" s="10"/>
      <c r="BE248" s="10"/>
      <c r="BG248" s="10"/>
      <c r="BH248" s="10"/>
      <c r="BI248" s="10"/>
      <c r="BJ248" s="10"/>
      <c r="BK248" s="10"/>
      <c r="BL248" s="10"/>
      <c r="BM248" s="10"/>
      <c r="BN248" s="10">
        <v>2</v>
      </c>
      <c r="BO248" s="10"/>
      <c r="BP248" s="10"/>
      <c r="BQ248" s="10"/>
      <c r="BR248" s="10"/>
      <c r="BS248" s="10"/>
      <c r="BT248" s="10"/>
      <c r="BU248" s="10"/>
      <c r="BV248" s="10"/>
      <c r="BW248" s="10"/>
      <c r="BX248" s="10"/>
      <c r="BZ248" s="10"/>
      <c r="CA248" s="10"/>
      <c r="CB248" s="10"/>
      <c r="CC248" s="10"/>
      <c r="CD248" s="10"/>
      <c r="DI248" s="10"/>
      <c r="DJ248" s="10"/>
      <c r="DK248" s="10">
        <v>10</v>
      </c>
      <c r="DL248" s="10"/>
      <c r="DM248" s="10"/>
      <c r="DN248" s="10"/>
      <c r="DO248" s="10"/>
      <c r="DP248" s="10"/>
      <c r="DQ248" s="10"/>
      <c r="DR248" s="10"/>
      <c r="DS248" s="10"/>
      <c r="DT248" s="10"/>
      <c r="DU248" s="10"/>
      <c r="DV248" s="10"/>
      <c r="DW248" s="10"/>
      <c r="DX248" s="10"/>
      <c r="DY248" s="10">
        <f>72+24</f>
        <v>96</v>
      </c>
      <c r="EB248" s="10"/>
      <c r="EG248" s="10"/>
      <c r="EH248" s="10"/>
      <c r="EI248" s="10"/>
      <c r="EJ248" s="10"/>
      <c r="EK248" s="10"/>
      <c r="EL248" s="10"/>
    </row>
    <row r="249" spans="1:143">
      <c r="A249" s="1238"/>
      <c r="B249" s="953"/>
      <c r="C249" s="99"/>
      <c r="D249" s="99"/>
      <c r="AE249" s="10"/>
      <c r="AS249" s="10"/>
      <c r="AT249" s="10"/>
      <c r="AU249" s="10"/>
      <c r="AV249" s="10"/>
      <c r="AW249" s="10"/>
      <c r="AX249" s="10"/>
      <c r="AY249" s="10"/>
      <c r="AZ249" s="10"/>
      <c r="BC249" s="10"/>
      <c r="BE249" s="10"/>
      <c r="BG249" s="10"/>
      <c r="BH249" s="10"/>
      <c r="BI249" s="10"/>
      <c r="BJ249" s="10"/>
      <c r="BK249" s="10"/>
      <c r="BL249" s="10"/>
      <c r="BM249" s="10"/>
      <c r="BN249" s="10"/>
      <c r="BO249" s="10"/>
      <c r="BP249" s="10"/>
      <c r="BQ249" s="10"/>
      <c r="BR249" s="10"/>
      <c r="BS249" s="10"/>
      <c r="BT249" s="10"/>
      <c r="BU249" s="10"/>
      <c r="BV249" s="10"/>
      <c r="BW249" s="10"/>
      <c r="BX249" s="10"/>
      <c r="BZ249" s="10"/>
      <c r="CA249" s="10"/>
      <c r="CB249" s="10"/>
      <c r="CC249" s="10"/>
      <c r="CD249" s="10"/>
      <c r="DI249" s="10"/>
      <c r="DJ249" s="10"/>
      <c r="DK249" s="10"/>
      <c r="DL249" s="10"/>
      <c r="DM249" s="10"/>
      <c r="DN249" s="10"/>
      <c r="DO249" s="10"/>
      <c r="DP249" s="10"/>
      <c r="DQ249" s="10"/>
      <c r="DR249" s="10"/>
      <c r="DS249" s="10"/>
      <c r="DT249" s="10"/>
      <c r="DU249" s="10"/>
      <c r="DV249" s="10"/>
      <c r="DW249" s="10"/>
      <c r="DX249" s="10"/>
      <c r="EB249" s="10"/>
      <c r="EG249" s="10"/>
      <c r="EH249" s="10"/>
      <c r="EI249" s="10"/>
      <c r="EJ249" s="10"/>
      <c r="EK249" s="10"/>
      <c r="EL249" s="10"/>
    </row>
    <row r="250" spans="1:143">
      <c r="A250" s="1238"/>
      <c r="B250" s="953"/>
      <c r="C250" s="99"/>
      <c r="D250" s="1137"/>
      <c r="AE250" s="10"/>
      <c r="AS250" s="10"/>
      <c r="AT250" s="10"/>
      <c r="AU250" s="10"/>
      <c r="AV250" s="10"/>
      <c r="AW250" s="10"/>
      <c r="AX250" s="10"/>
      <c r="AY250" s="10"/>
      <c r="AZ250" s="10"/>
      <c r="BC250" s="10"/>
      <c r="BE250" s="10"/>
      <c r="BG250" s="10"/>
      <c r="BH250" s="10"/>
      <c r="BI250" s="10"/>
      <c r="BJ250" s="10"/>
      <c r="BK250" s="10"/>
      <c r="BL250" s="10"/>
      <c r="BM250" s="10"/>
      <c r="BN250" s="10"/>
      <c r="BO250" s="10"/>
      <c r="BP250" s="10"/>
      <c r="BQ250" s="10"/>
      <c r="BR250" s="10"/>
      <c r="BS250" s="10"/>
      <c r="BT250" s="10"/>
      <c r="BU250" s="10"/>
      <c r="BV250" s="10"/>
      <c r="BW250" s="10"/>
      <c r="BX250" s="10"/>
      <c r="BZ250" s="10"/>
      <c r="CA250" s="10"/>
      <c r="CB250" s="10"/>
      <c r="CC250" s="10"/>
      <c r="CD250" s="10"/>
      <c r="DI250" s="10"/>
      <c r="DJ250" s="10"/>
      <c r="DK250" s="10"/>
      <c r="DL250" s="10"/>
      <c r="DM250" s="10"/>
      <c r="DN250" s="10"/>
      <c r="DO250" s="10"/>
      <c r="DP250" s="10"/>
      <c r="DQ250" s="10"/>
      <c r="DR250" s="10"/>
      <c r="DS250" s="10"/>
      <c r="DT250" s="10"/>
      <c r="DU250" s="10"/>
      <c r="DV250" s="10"/>
      <c r="DW250" s="10"/>
      <c r="DX250" s="10"/>
      <c r="EB250" s="10"/>
      <c r="EG250" s="10"/>
      <c r="EH250" s="10"/>
      <c r="EI250" s="10"/>
      <c r="EJ250" s="10"/>
      <c r="EK250" s="10"/>
      <c r="EL250" s="10"/>
    </row>
    <row r="251" spans="1:143">
      <c r="A251" s="1238"/>
      <c r="B251" s="1057" t="s">
        <v>2447</v>
      </c>
      <c r="C251" s="99" t="s">
        <v>2871</v>
      </c>
      <c r="D251" s="953" t="s">
        <v>3474</v>
      </c>
      <c r="K251" s="10">
        <v>25</v>
      </c>
      <c r="AD251">
        <v>20</v>
      </c>
      <c r="AE251" s="10">
        <v>25</v>
      </c>
      <c r="AH251" s="10">
        <v>20</v>
      </c>
      <c r="AS251" s="10"/>
      <c r="AT251" s="10"/>
      <c r="AU251" s="10"/>
      <c r="AV251" s="10"/>
      <c r="AW251" s="10"/>
      <c r="AX251" s="10"/>
      <c r="AY251" s="10"/>
      <c r="AZ251" s="10"/>
      <c r="BC251" s="10"/>
      <c r="BE251" s="10"/>
      <c r="BG251" s="10"/>
      <c r="BH251" s="10"/>
      <c r="BI251" s="10"/>
      <c r="BJ251" s="10"/>
      <c r="BK251" s="10"/>
      <c r="BL251" s="10"/>
      <c r="BM251" s="10"/>
      <c r="BN251" s="10"/>
      <c r="BO251" s="10">
        <v>1</v>
      </c>
      <c r="BP251" s="10"/>
      <c r="BQ251" s="10"/>
      <c r="BR251" s="10"/>
      <c r="BS251" s="10"/>
      <c r="BT251" s="10"/>
      <c r="BU251" s="10"/>
      <c r="BV251" s="10"/>
      <c r="BW251" s="10"/>
      <c r="BX251" s="10"/>
      <c r="BZ251" s="10"/>
      <c r="CA251" s="10"/>
      <c r="CB251" s="10"/>
      <c r="CC251" s="10"/>
      <c r="CD251" s="10"/>
      <c r="DI251" s="10"/>
      <c r="DJ251" s="10"/>
      <c r="DK251" s="10"/>
      <c r="DL251" s="10"/>
      <c r="DM251" s="10"/>
      <c r="DN251" s="10"/>
      <c r="DO251" s="10"/>
      <c r="DP251" s="10"/>
      <c r="DQ251" s="10"/>
      <c r="DR251" s="10"/>
      <c r="DS251" s="10"/>
      <c r="DT251" s="10"/>
      <c r="DU251" s="10"/>
      <c r="DV251" s="10"/>
      <c r="DW251" s="10"/>
      <c r="DX251" s="10"/>
      <c r="EB251" s="10"/>
      <c r="EG251" s="10"/>
      <c r="EH251" s="10"/>
      <c r="EI251" s="10"/>
      <c r="EJ251" s="10"/>
      <c r="EK251" s="10"/>
      <c r="EL251" s="10"/>
    </row>
    <row r="252" spans="1:143">
      <c r="A252" s="1238"/>
      <c r="B252" s="1057" t="s">
        <v>2456</v>
      </c>
      <c r="C252" s="99" t="s">
        <v>2884</v>
      </c>
      <c r="D252" s="99" t="s">
        <v>3334</v>
      </c>
      <c r="AE252" s="10"/>
      <c r="AS252" s="10"/>
      <c r="AT252" s="10"/>
      <c r="AU252" s="10"/>
      <c r="AV252" s="10"/>
      <c r="AW252" s="10"/>
      <c r="AX252" s="10"/>
      <c r="AY252" s="10"/>
      <c r="AZ252" s="10"/>
      <c r="BC252" s="10"/>
      <c r="BE252" s="10"/>
      <c r="BG252" s="10"/>
      <c r="BH252" s="10"/>
      <c r="BI252" s="10"/>
      <c r="BJ252" s="10"/>
      <c r="BK252" s="10"/>
      <c r="BL252" s="10"/>
      <c r="BM252" s="10"/>
      <c r="BN252" s="10"/>
      <c r="BO252" s="10"/>
      <c r="BP252" s="10"/>
      <c r="BQ252" s="10"/>
      <c r="BR252" s="10"/>
      <c r="BS252" s="10"/>
      <c r="BT252" s="10"/>
      <c r="BU252" s="10"/>
      <c r="BV252" s="10"/>
      <c r="BW252" s="10"/>
      <c r="BX252" s="10"/>
      <c r="BZ252" s="10"/>
      <c r="CA252" s="10"/>
      <c r="CB252" s="10"/>
      <c r="CC252" s="10"/>
      <c r="CD252" s="10"/>
      <c r="DI252" s="10"/>
      <c r="DJ252" s="10"/>
      <c r="DK252" s="10"/>
      <c r="DL252" s="10"/>
      <c r="DM252" s="10"/>
      <c r="DN252" s="10"/>
      <c r="DO252" s="10"/>
      <c r="DP252" s="10"/>
      <c r="DQ252" s="10"/>
      <c r="DR252" s="10"/>
      <c r="DS252" s="10"/>
      <c r="DT252" s="10"/>
      <c r="DU252" s="10"/>
      <c r="DV252" s="10"/>
      <c r="DW252" s="10"/>
      <c r="DX252" s="10"/>
      <c r="DY252" s="10">
        <f>72+24</f>
        <v>96</v>
      </c>
      <c r="EB252" s="10"/>
      <c r="EG252" s="10"/>
      <c r="EH252" s="10"/>
      <c r="EI252" s="10"/>
      <c r="EJ252" s="10"/>
      <c r="EK252" s="10"/>
      <c r="EL252" s="10"/>
    </row>
    <row r="253" spans="1:143">
      <c r="A253" s="1238"/>
      <c r="B253" s="1057" t="s">
        <v>2891</v>
      </c>
      <c r="C253" s="99" t="s">
        <v>2884</v>
      </c>
      <c r="D253" s="99" t="s">
        <v>2846</v>
      </c>
      <c r="AE253" s="10"/>
      <c r="AS253" s="10"/>
      <c r="AT253" s="10"/>
      <c r="AU253" s="10"/>
      <c r="AV253" s="10"/>
      <c r="AW253" s="10"/>
      <c r="AX253" s="10"/>
      <c r="AY253" s="10"/>
      <c r="AZ253" s="10"/>
      <c r="BC253" s="10"/>
      <c r="BE253" s="10"/>
      <c r="BG253" s="10"/>
      <c r="BH253" s="10"/>
      <c r="BI253" s="10"/>
      <c r="BJ253" s="10"/>
      <c r="BK253" s="10"/>
      <c r="BL253" s="10"/>
      <c r="BM253" s="10"/>
      <c r="BN253" s="10"/>
      <c r="BO253" s="10">
        <v>1</v>
      </c>
      <c r="BP253" s="10"/>
      <c r="BQ253" s="10"/>
      <c r="BR253" s="10"/>
      <c r="BS253" s="10"/>
      <c r="BT253" s="10"/>
      <c r="BU253" s="10"/>
      <c r="BV253" s="10"/>
      <c r="BW253" s="10"/>
      <c r="BX253" s="10"/>
      <c r="BZ253" s="10"/>
      <c r="CA253" s="10"/>
      <c r="CB253" s="10"/>
      <c r="CC253" s="10"/>
      <c r="CD253" s="10"/>
      <c r="DI253" s="10"/>
      <c r="DJ253" s="10"/>
      <c r="DK253" s="10"/>
      <c r="DL253" s="10"/>
      <c r="DM253" s="10"/>
      <c r="DN253" s="10"/>
      <c r="DO253" s="10"/>
      <c r="DP253" s="10"/>
      <c r="DQ253" s="10"/>
      <c r="DR253" s="10"/>
      <c r="DS253" s="10"/>
      <c r="DT253" s="10"/>
      <c r="DU253" s="10"/>
      <c r="DV253" s="10"/>
      <c r="DW253" s="10"/>
      <c r="DX253" s="10"/>
      <c r="EB253" s="10"/>
      <c r="EG253" s="10"/>
      <c r="EH253" s="10"/>
      <c r="EI253" s="10"/>
      <c r="EJ253" s="10"/>
      <c r="EK253" s="10"/>
      <c r="EL253" s="10"/>
    </row>
    <row r="254" spans="1:143">
      <c r="A254" s="1238"/>
      <c r="B254" s="953"/>
      <c r="C254" s="99"/>
      <c r="D254" s="99"/>
      <c r="AE254" s="10"/>
      <c r="AS254" s="10"/>
      <c r="AT254" s="10"/>
      <c r="AU254" s="10"/>
      <c r="AV254" s="10"/>
      <c r="AW254" s="10"/>
      <c r="AX254" s="10"/>
      <c r="AY254" s="10"/>
      <c r="AZ254" s="10"/>
      <c r="BC254" s="10"/>
      <c r="BE254" s="10"/>
      <c r="BG254" s="10"/>
      <c r="BH254" s="10"/>
      <c r="BI254" s="10"/>
      <c r="BJ254" s="10"/>
      <c r="BK254" s="10"/>
      <c r="BL254" s="10"/>
      <c r="BM254" s="10"/>
      <c r="BN254" s="10"/>
      <c r="BO254" s="10"/>
      <c r="BP254" s="10"/>
      <c r="BQ254" s="10"/>
      <c r="BR254" s="10"/>
      <c r="BS254" s="10"/>
      <c r="BT254" s="10"/>
      <c r="BU254" s="10"/>
      <c r="BV254" s="10"/>
      <c r="BW254" s="10"/>
      <c r="BX254" s="10"/>
      <c r="BZ254" s="10"/>
      <c r="CA254" s="10"/>
      <c r="CB254" s="10"/>
      <c r="CC254" s="10"/>
      <c r="CD254" s="10"/>
      <c r="DI254" s="10"/>
      <c r="DJ254" s="10"/>
      <c r="DK254" s="10"/>
      <c r="DL254" s="10"/>
      <c r="DM254" s="10"/>
      <c r="DN254" s="10"/>
      <c r="DO254" s="10"/>
      <c r="DP254" s="10"/>
      <c r="DQ254" s="10"/>
      <c r="DR254" s="10"/>
      <c r="DS254" s="10"/>
      <c r="DT254" s="10"/>
      <c r="DU254" s="10"/>
      <c r="DV254" s="10"/>
      <c r="DW254" s="10"/>
      <c r="DX254" s="10"/>
      <c r="EB254" s="10"/>
      <c r="EG254" s="10"/>
      <c r="EH254" s="10"/>
      <c r="EI254" s="10"/>
      <c r="EJ254" s="10"/>
      <c r="EK254" s="10"/>
      <c r="EL254" s="10"/>
    </row>
    <row r="255" spans="1:143">
      <c r="A255" s="1238"/>
      <c r="B255" s="1057" t="s">
        <v>2907</v>
      </c>
      <c r="C255" s="99" t="s">
        <v>2905</v>
      </c>
      <c r="D255" s="953" t="s">
        <v>3341</v>
      </c>
      <c r="AE255" s="10"/>
      <c r="AS255" s="10"/>
      <c r="AT255" s="10"/>
      <c r="AU255" s="10"/>
      <c r="AV255" s="10"/>
      <c r="AW255" s="10"/>
      <c r="AX255" s="10"/>
      <c r="AY255" s="10"/>
      <c r="AZ255" s="10"/>
      <c r="BC255" s="10"/>
      <c r="BE255" s="10"/>
      <c r="BG255" s="10"/>
      <c r="BH255" s="10"/>
      <c r="BI255" s="10"/>
      <c r="BJ255" s="10"/>
      <c r="BK255" s="10"/>
      <c r="BL255" s="10"/>
      <c r="BM255" s="10"/>
      <c r="BN255" s="10"/>
      <c r="BO255" s="10">
        <v>2</v>
      </c>
      <c r="BP255" s="10"/>
      <c r="BQ255" s="10"/>
      <c r="BR255" s="10"/>
      <c r="BS255" s="10"/>
      <c r="BT255" s="10"/>
      <c r="BU255" s="10"/>
      <c r="BV255" s="10"/>
      <c r="BW255" s="10"/>
      <c r="BX255" s="10"/>
      <c r="BZ255" s="10"/>
      <c r="CA255" s="10"/>
      <c r="CB255" s="10"/>
      <c r="CC255" s="10"/>
      <c r="CD255" s="10"/>
      <c r="CI255" s="10">
        <v>20</v>
      </c>
      <c r="DI255" s="10"/>
      <c r="DJ255" s="10"/>
      <c r="DK255" s="10"/>
      <c r="DL255" s="10"/>
      <c r="DM255" s="10"/>
      <c r="DN255" s="10"/>
      <c r="DO255" s="10"/>
      <c r="DP255" s="10"/>
      <c r="DQ255" s="10"/>
      <c r="DR255" s="10"/>
      <c r="DS255" s="10"/>
      <c r="DT255" s="10"/>
      <c r="DU255" s="10"/>
      <c r="DV255" s="10"/>
      <c r="DW255" s="10"/>
      <c r="DX255" s="10"/>
      <c r="EB255" s="10"/>
      <c r="EG255" s="10">
        <v>1</v>
      </c>
      <c r="EH255" s="10">
        <v>1</v>
      </c>
      <c r="EI255" s="10">
        <v>1</v>
      </c>
      <c r="EJ255" s="10"/>
      <c r="EK255" s="10"/>
      <c r="EL255" s="10"/>
    </row>
    <row r="256" spans="1:143">
      <c r="A256" s="1238"/>
      <c r="B256" s="1057" t="s">
        <v>2915</v>
      </c>
      <c r="C256" s="99" t="s">
        <v>2905</v>
      </c>
      <c r="D256" s="953" t="s">
        <v>3341</v>
      </c>
      <c r="AE256" s="10"/>
      <c r="AS256" s="10"/>
      <c r="AT256" s="10"/>
      <c r="AU256" s="10"/>
      <c r="AV256" s="10"/>
      <c r="AW256" s="10"/>
      <c r="AX256" s="10"/>
      <c r="AY256" s="10"/>
      <c r="AZ256" s="10"/>
      <c r="BC256" s="10"/>
      <c r="BE256" s="10"/>
      <c r="BG256" s="10"/>
      <c r="BH256" s="10"/>
      <c r="BI256" s="10"/>
      <c r="BJ256" s="10"/>
      <c r="BK256" s="10"/>
      <c r="BL256" s="10"/>
      <c r="BM256" s="10"/>
      <c r="BN256" s="10"/>
      <c r="BO256" s="10">
        <v>1</v>
      </c>
      <c r="BP256" s="10"/>
      <c r="BQ256" s="10"/>
      <c r="BR256" s="10"/>
      <c r="BS256" s="10"/>
      <c r="BT256" s="10"/>
      <c r="BU256" s="10"/>
      <c r="BV256" s="10"/>
      <c r="BW256" s="10"/>
      <c r="BX256" s="10"/>
      <c r="BZ256" s="10"/>
      <c r="CA256" s="10"/>
      <c r="CB256" s="10"/>
      <c r="CC256" s="10"/>
      <c r="CD256" s="10"/>
      <c r="DI256" s="10"/>
      <c r="DJ256" s="10"/>
      <c r="DK256" s="10"/>
      <c r="DL256" s="10"/>
      <c r="DM256" s="10"/>
      <c r="DN256" s="10"/>
      <c r="DO256" s="10"/>
      <c r="DP256" s="10"/>
      <c r="DQ256" s="10"/>
      <c r="DR256" s="10"/>
      <c r="DS256" s="10"/>
      <c r="DT256" s="10"/>
      <c r="DU256" s="10"/>
      <c r="DV256" s="10"/>
      <c r="DW256" s="10"/>
      <c r="DX256" s="10"/>
      <c r="EB256" s="10"/>
      <c r="EG256" s="10"/>
      <c r="EH256" s="10">
        <v>1</v>
      </c>
      <c r="EI256" s="10">
        <v>1</v>
      </c>
      <c r="EJ256" s="10"/>
      <c r="EK256" s="10"/>
      <c r="EL256" s="10"/>
    </row>
    <row r="257" spans="1:136" s="10" customFormat="1">
      <c r="A257" s="1238"/>
      <c r="B257" s="1057" t="s">
        <v>2919</v>
      </c>
      <c r="C257" s="99" t="s">
        <v>2905</v>
      </c>
      <c r="D257" s="953" t="s">
        <v>3476</v>
      </c>
      <c r="E257" s="1193"/>
      <c r="F257"/>
      <c r="N257"/>
      <c r="Q257"/>
      <c r="AD257"/>
      <c r="DY257" s="10">
        <v>96</v>
      </c>
      <c r="ED257" s="50"/>
      <c r="EE257" s="50"/>
      <c r="EF257" s="50"/>
    </row>
    <row r="258" spans="1:136" s="10" customFormat="1">
      <c r="A258" s="1238"/>
      <c r="B258" s="1057" t="s">
        <v>2925</v>
      </c>
      <c r="C258" s="99" t="s">
        <v>2905</v>
      </c>
      <c r="D258" s="99" t="s">
        <v>3334</v>
      </c>
      <c r="E258" s="1193"/>
      <c r="F258"/>
      <c r="N258"/>
      <c r="Q258"/>
      <c r="AD258"/>
      <c r="AH258" s="10">
        <v>100</v>
      </c>
      <c r="ED258" s="50"/>
      <c r="EE258" s="50"/>
      <c r="EF258" s="50"/>
    </row>
    <row r="259" spans="1:136" s="10" customFormat="1">
      <c r="A259" s="1238"/>
      <c r="B259" s="1057" t="s">
        <v>2928</v>
      </c>
      <c r="C259" s="99" t="s">
        <v>2905</v>
      </c>
      <c r="D259" s="99" t="s">
        <v>3477</v>
      </c>
      <c r="E259" s="1193"/>
      <c r="F259"/>
      <c r="N259"/>
      <c r="Q259"/>
      <c r="AD259"/>
      <c r="EB259" s="10">
        <v>40</v>
      </c>
      <c r="ED259" s="50"/>
      <c r="EE259" s="50"/>
      <c r="EF259" s="50"/>
    </row>
    <row r="260" spans="1:136" s="10" customFormat="1">
      <c r="A260" s="1238"/>
      <c r="B260" s="1136"/>
      <c r="C260" s="1137"/>
      <c r="D260" s="1137"/>
      <c r="E260" s="1193"/>
      <c r="F260"/>
      <c r="N260"/>
      <c r="Q260"/>
      <c r="AD260"/>
      <c r="ED260" s="50"/>
      <c r="EE260" s="50"/>
      <c r="EF260" s="50"/>
    </row>
    <row r="261" spans="1:136" s="10" customFormat="1">
      <c r="A261" s="1238"/>
      <c r="B261" s="953"/>
      <c r="C261" s="99"/>
      <c r="D261" s="99"/>
      <c r="E261" s="1193"/>
      <c r="F261"/>
      <c r="N261"/>
      <c r="Q261"/>
      <c r="AD261"/>
      <c r="ED261" s="50"/>
      <c r="EE261" s="50"/>
      <c r="EF261" s="50"/>
    </row>
    <row r="262" spans="1:136" s="10" customFormat="1">
      <c r="A262" s="1238"/>
      <c r="B262" s="1136"/>
      <c r="C262" s="1137"/>
      <c r="D262" s="1137"/>
      <c r="E262" s="1193"/>
      <c r="F262"/>
      <c r="N262"/>
      <c r="Q262"/>
      <c r="AD262"/>
      <c r="ED262" s="50"/>
      <c r="EE262" s="50"/>
      <c r="EF262" s="50"/>
    </row>
    <row r="263" spans="1:136" s="10" customFormat="1">
      <c r="A263" s="1238"/>
      <c r="B263" s="1136"/>
      <c r="C263" s="1137"/>
      <c r="D263" s="1137"/>
      <c r="E263" s="1193"/>
      <c r="F263"/>
      <c r="N263"/>
      <c r="Q263"/>
      <c r="AD263"/>
      <c r="ED263" s="50"/>
      <c r="EE263" s="50"/>
      <c r="EF263" s="50"/>
    </row>
    <row r="264" spans="1:136" s="10" customFormat="1">
      <c r="A264" s="1238"/>
      <c r="B264" s="953"/>
      <c r="C264" s="99"/>
      <c r="D264" s="99"/>
      <c r="E264" s="1193"/>
      <c r="F264"/>
      <c r="N264"/>
      <c r="Q264"/>
      <c r="AD264"/>
      <c r="ED264" s="50"/>
      <c r="EE264" s="50"/>
      <c r="EF264" s="50"/>
    </row>
    <row r="265" spans="1:136" s="10" customFormat="1">
      <c r="A265" s="1238"/>
      <c r="B265" s="953"/>
      <c r="C265" s="99"/>
      <c r="D265" s="99"/>
      <c r="E265" s="1193"/>
      <c r="F265"/>
      <c r="N265"/>
      <c r="Q265"/>
      <c r="AD265"/>
      <c r="ED265" s="50"/>
      <c r="EE265" s="50"/>
      <c r="EF265" s="50"/>
    </row>
    <row r="266" spans="1:136" s="10" customFormat="1">
      <c r="A266" s="1238"/>
      <c r="B266" s="953"/>
      <c r="C266" s="99"/>
      <c r="D266" s="99"/>
      <c r="E266" s="1193"/>
      <c r="F266"/>
      <c r="N266"/>
      <c r="Q266"/>
      <c r="AD266"/>
      <c r="ED266" s="50"/>
      <c r="EE266" s="50"/>
      <c r="EF266" s="50"/>
    </row>
    <row r="267" spans="1:136" s="10" customFormat="1">
      <c r="A267" s="1238"/>
      <c r="B267" s="953"/>
      <c r="C267" s="99"/>
      <c r="D267" s="99"/>
      <c r="E267" s="1193"/>
      <c r="F267"/>
      <c r="N267"/>
      <c r="Q267"/>
      <c r="AD267"/>
      <c r="ED267" s="50"/>
      <c r="EE267" s="50"/>
      <c r="EF267" s="50"/>
    </row>
    <row r="268" spans="1:136" s="10" customFormat="1">
      <c r="A268" s="1238"/>
      <c r="B268" s="953"/>
      <c r="C268" s="99"/>
      <c r="D268" s="99"/>
      <c r="E268" s="1193"/>
      <c r="F268"/>
      <c r="N268"/>
      <c r="Q268"/>
      <c r="AD268"/>
      <c r="ED268" s="50"/>
      <c r="EE268" s="50"/>
      <c r="EF268" s="50"/>
    </row>
    <row r="269" spans="1:136" s="10" customFormat="1">
      <c r="A269" s="1238"/>
      <c r="B269" s="99"/>
      <c r="C269" s="99"/>
      <c r="D269" s="99"/>
      <c r="E269" s="1193"/>
      <c r="F269"/>
      <c r="N269"/>
      <c r="Q269"/>
      <c r="AD269"/>
      <c r="ED269" s="50"/>
      <c r="EE269" s="50"/>
      <c r="EF269" s="50"/>
    </row>
    <row r="270" spans="1:136" s="10" customFormat="1">
      <c r="A270" s="1238"/>
      <c r="B270" s="953"/>
      <c r="C270" s="99"/>
      <c r="D270" s="99"/>
      <c r="E270" s="1193"/>
      <c r="F270"/>
      <c r="N270"/>
      <c r="Q270"/>
      <c r="AD270"/>
      <c r="ED270" s="50"/>
      <c r="EE270" s="50"/>
      <c r="EF270" s="50"/>
    </row>
    <row r="271" spans="1:136" s="10" customFormat="1">
      <c r="A271" s="1238"/>
      <c r="B271" s="953"/>
      <c r="C271" s="99"/>
      <c r="D271" s="99"/>
      <c r="E271" s="1193"/>
      <c r="F271"/>
      <c r="N271"/>
      <c r="Q271"/>
      <c r="AD271"/>
      <c r="ED271" s="50"/>
      <c r="EE271" s="50"/>
      <c r="EF271" s="50"/>
    </row>
    <row r="272" spans="1:136" s="10" customFormat="1">
      <c r="A272" s="1238"/>
      <c r="B272" s="953"/>
      <c r="C272" s="99"/>
      <c r="D272" s="99"/>
      <c r="E272" s="1193"/>
      <c r="F272"/>
      <c r="N272"/>
      <c r="Q272"/>
      <c r="AD272"/>
      <c r="ED272" s="50"/>
      <c r="EE272" s="50"/>
      <c r="EF272" s="50"/>
    </row>
    <row r="273" spans="1:136" s="10" customFormat="1">
      <c r="A273" s="1238"/>
      <c r="B273" s="953"/>
      <c r="C273" s="99"/>
      <c r="D273" s="99"/>
      <c r="E273" s="1193"/>
      <c r="F273"/>
      <c r="N273"/>
      <c r="Q273"/>
      <c r="AD273"/>
      <c r="ED273" s="50"/>
      <c r="EE273" s="50"/>
      <c r="EF273" s="50"/>
    </row>
    <row r="274" spans="1:136" s="10" customFormat="1">
      <c r="A274" s="1238"/>
      <c r="B274" s="953"/>
      <c r="C274" s="99"/>
      <c r="D274" s="99"/>
      <c r="E274" s="1193"/>
      <c r="F274"/>
      <c r="N274"/>
      <c r="Q274"/>
      <c r="AD274"/>
      <c r="ED274" s="50"/>
      <c r="EE274" s="50"/>
      <c r="EF274" s="50"/>
    </row>
    <row r="275" spans="1:136" s="10" customFormat="1">
      <c r="A275" s="1238"/>
      <c r="B275" s="953"/>
      <c r="C275" s="99"/>
      <c r="D275" s="99"/>
      <c r="E275" s="1193"/>
      <c r="F275"/>
      <c r="N275"/>
      <c r="Q275"/>
      <c r="AD275"/>
      <c r="ED275" s="50"/>
      <c r="EE275" s="50"/>
      <c r="EF275" s="50"/>
    </row>
    <row r="276" spans="1:136" s="10" customFormat="1">
      <c r="A276" s="1238"/>
      <c r="B276" s="953"/>
      <c r="C276" s="99"/>
      <c r="D276" s="99"/>
      <c r="E276" s="1193"/>
      <c r="F276"/>
      <c r="N276"/>
      <c r="Q276"/>
      <c r="AD276"/>
      <c r="ED276" s="50"/>
      <c r="EE276" s="50"/>
      <c r="EF276" s="50"/>
    </row>
    <row r="277" spans="1:136" s="10" customFormat="1">
      <c r="A277" s="1238"/>
      <c r="B277" s="953"/>
      <c r="C277" s="99"/>
      <c r="D277" s="99"/>
      <c r="E277" s="1193"/>
      <c r="F277"/>
      <c r="N277"/>
      <c r="Q277"/>
      <c r="AD277"/>
      <c r="ED277" s="50"/>
      <c r="EE277" s="50"/>
      <c r="EF277" s="50"/>
    </row>
    <row r="278" spans="1:136" s="10" customFormat="1">
      <c r="A278" s="1238"/>
      <c r="B278" s="953"/>
      <c r="C278" s="99"/>
      <c r="D278" s="99"/>
      <c r="E278" s="1193"/>
      <c r="F278"/>
      <c r="N278"/>
      <c r="Q278"/>
      <c r="AD278"/>
      <c r="ED278" s="50"/>
      <c r="EE278" s="50"/>
      <c r="EF278" s="50"/>
    </row>
    <row r="279" spans="1:136" s="10" customFormat="1">
      <c r="A279" s="1238"/>
      <c r="B279" s="953"/>
      <c r="C279" s="99"/>
      <c r="D279" s="99"/>
      <c r="E279" s="1193"/>
      <c r="F279"/>
      <c r="N279"/>
      <c r="Q279"/>
      <c r="AD279"/>
      <c r="ED279" s="50"/>
      <c r="EE279" s="50"/>
      <c r="EF279" s="50"/>
    </row>
    <row r="280" spans="1:136" s="10" customFormat="1">
      <c r="A280" s="1238"/>
      <c r="B280" s="953"/>
      <c r="C280" s="99"/>
      <c r="D280" s="99"/>
      <c r="E280" s="1193"/>
      <c r="F280"/>
      <c r="N280"/>
      <c r="Q280"/>
      <c r="AD280"/>
      <c r="ED280" s="50"/>
      <c r="EE280" s="50"/>
      <c r="EF280" s="50"/>
    </row>
    <row r="281" spans="1:136" s="10" customFormat="1">
      <c r="A281" s="1238"/>
      <c r="B281" s="953"/>
      <c r="C281" s="99"/>
      <c r="D281" s="99"/>
      <c r="E281" s="1193"/>
      <c r="F281"/>
      <c r="N281"/>
      <c r="Q281"/>
      <c r="AD281"/>
      <c r="ED281" s="50"/>
      <c r="EE281" s="50"/>
      <c r="EF281" s="50"/>
    </row>
    <row r="282" spans="1:136" s="10" customFormat="1">
      <c r="A282" s="1238"/>
      <c r="B282" s="953"/>
      <c r="C282" s="99"/>
      <c r="D282" s="99"/>
      <c r="E282" s="1193"/>
      <c r="F282"/>
      <c r="N282"/>
      <c r="Q282"/>
      <c r="AD282"/>
      <c r="ED282" s="50"/>
      <c r="EE282" s="50"/>
      <c r="EF282" s="50"/>
    </row>
    <row r="283" spans="1:136" s="10" customFormat="1">
      <c r="A283" s="1238"/>
      <c r="B283" s="953"/>
      <c r="C283" s="99"/>
      <c r="D283" s="99"/>
      <c r="E283" s="1193"/>
      <c r="F283"/>
      <c r="N283"/>
      <c r="Q283"/>
      <c r="AD283"/>
      <c r="ED283" s="50"/>
      <c r="EE283" s="50"/>
      <c r="EF283" s="50"/>
    </row>
    <row r="284" spans="1:136" s="10" customFormat="1">
      <c r="A284" s="1238"/>
      <c r="B284" s="953"/>
      <c r="C284" s="99"/>
      <c r="D284" s="99"/>
      <c r="E284" s="1193"/>
      <c r="F284"/>
      <c r="N284"/>
      <c r="Q284"/>
      <c r="AD284"/>
      <c r="ED284" s="50"/>
      <c r="EE284" s="50"/>
      <c r="EF284" s="50"/>
    </row>
    <row r="285" spans="1:136" s="10" customFormat="1">
      <c r="A285" s="1238"/>
      <c r="B285" s="953"/>
      <c r="C285" s="99"/>
      <c r="D285" s="99"/>
      <c r="E285" s="1193"/>
      <c r="F285"/>
      <c r="N285"/>
      <c r="Q285"/>
      <c r="AD285"/>
      <c r="ED285" s="50"/>
      <c r="EE285" s="50"/>
      <c r="EF285" s="50"/>
    </row>
    <row r="286" spans="1:136" s="10" customFormat="1">
      <c r="A286" s="1238"/>
      <c r="B286" s="953"/>
      <c r="C286" s="99"/>
      <c r="D286" s="99"/>
      <c r="E286" s="1193"/>
      <c r="F286"/>
      <c r="N286"/>
      <c r="Q286"/>
      <c r="AD286"/>
      <c r="ED286" s="50"/>
      <c r="EE286" s="50"/>
      <c r="EF286" s="50"/>
    </row>
    <row r="287" spans="1:136" s="10" customFormat="1">
      <c r="A287" s="1238"/>
      <c r="B287" s="953"/>
      <c r="C287" s="99"/>
      <c r="D287" s="99"/>
      <c r="E287" s="1193"/>
      <c r="F287"/>
      <c r="N287"/>
      <c r="Q287"/>
      <c r="AD287"/>
      <c r="ED287" s="50"/>
      <c r="EE287" s="50"/>
      <c r="EF287" s="50"/>
    </row>
    <row r="288" spans="1:136" s="10" customFormat="1">
      <c r="A288" s="1238"/>
      <c r="B288" s="953"/>
      <c r="C288" s="99"/>
      <c r="D288" s="99"/>
      <c r="E288" s="1193"/>
      <c r="F288"/>
      <c r="N288"/>
      <c r="Q288"/>
      <c r="AD288"/>
      <c r="ED288" s="50"/>
      <c r="EE288" s="50"/>
      <c r="EF288" s="50"/>
    </row>
    <row r="289" spans="1:136" s="10" customFormat="1">
      <c r="A289" s="1238"/>
      <c r="B289" s="953"/>
      <c r="C289" s="99"/>
      <c r="D289" s="99"/>
      <c r="E289" s="1193"/>
      <c r="F289"/>
      <c r="N289"/>
      <c r="Q289"/>
      <c r="AD289"/>
      <c r="ED289" s="50"/>
      <c r="EE289" s="50"/>
      <c r="EF289" s="50"/>
    </row>
    <row r="290" spans="1:136" s="10" customFormat="1">
      <c r="A290" s="1238"/>
      <c r="B290" s="953"/>
      <c r="C290" s="99"/>
      <c r="D290" s="99"/>
      <c r="E290" s="1193"/>
      <c r="F290"/>
      <c r="N290"/>
      <c r="Q290"/>
      <c r="AD290"/>
      <c r="ED290" s="50"/>
      <c r="EE290" s="50"/>
      <c r="EF290" s="50"/>
    </row>
    <row r="291" spans="1:136" s="10" customFormat="1">
      <c r="A291" s="1238"/>
      <c r="B291" s="1057"/>
      <c r="C291" s="953"/>
      <c r="D291" s="953"/>
      <c r="E291" s="1193"/>
      <c r="F291"/>
      <c r="N291"/>
      <c r="Q291"/>
      <c r="AD291"/>
      <c r="ED291" s="50"/>
      <c r="EE291" s="50"/>
      <c r="EF291" s="50"/>
    </row>
    <row r="292" spans="1:136" s="10" customFormat="1">
      <c r="A292" s="1238"/>
      <c r="B292" s="953"/>
      <c r="C292" s="99"/>
      <c r="D292" s="99"/>
      <c r="E292" s="1193"/>
      <c r="F292"/>
      <c r="N292"/>
      <c r="Q292"/>
      <c r="AD292"/>
      <c r="ED292" s="50"/>
      <c r="EE292" s="50"/>
      <c r="EF292" s="50"/>
    </row>
    <row r="293" spans="1:136" s="10" customFormat="1">
      <c r="A293" s="1238"/>
      <c r="B293" s="953"/>
      <c r="C293" s="99"/>
      <c r="D293" s="99"/>
      <c r="E293" s="1193"/>
      <c r="F293"/>
      <c r="N293"/>
      <c r="Q293"/>
      <c r="AD293"/>
      <c r="ED293" s="50"/>
      <c r="EE293" s="50"/>
      <c r="EF293" s="50"/>
    </row>
    <row r="294" spans="1:136" s="10" customFormat="1">
      <c r="A294" s="1238"/>
      <c r="B294" s="953"/>
      <c r="C294" s="99"/>
      <c r="D294" s="99"/>
      <c r="E294" s="1193"/>
      <c r="F294"/>
      <c r="N294"/>
      <c r="Q294"/>
      <c r="AD294"/>
      <c r="ED294" s="50"/>
      <c r="EE294" s="50"/>
      <c r="EF294" s="50"/>
    </row>
    <row r="295" spans="1:136" s="10" customFormat="1">
      <c r="A295" s="1238"/>
      <c r="B295" s="953"/>
      <c r="C295" s="99"/>
      <c r="D295" s="99"/>
      <c r="E295" s="1193"/>
      <c r="F295"/>
      <c r="N295"/>
      <c r="Q295"/>
      <c r="AD295"/>
      <c r="ED295" s="50"/>
      <c r="EE295" s="50"/>
      <c r="EF295" s="50"/>
    </row>
    <row r="296" spans="1:136" s="10" customFormat="1">
      <c r="A296" s="1238"/>
      <c r="B296" s="953"/>
      <c r="C296" s="99"/>
      <c r="D296" s="99"/>
      <c r="E296" s="1193"/>
      <c r="F296"/>
      <c r="N296"/>
      <c r="Q296"/>
      <c r="AD296"/>
      <c r="ED296" s="50"/>
      <c r="EE296" s="50"/>
      <c r="EF296" s="50"/>
    </row>
    <row r="297" spans="1:136" s="10" customFormat="1">
      <c r="A297" s="1238"/>
      <c r="B297" s="953"/>
      <c r="C297" s="99"/>
      <c r="D297" s="99"/>
      <c r="E297" s="1193"/>
      <c r="F297"/>
      <c r="N297"/>
      <c r="Q297"/>
      <c r="AD297"/>
      <c r="ED297" s="50"/>
      <c r="EE297" s="50"/>
      <c r="EF297" s="50"/>
    </row>
    <row r="298" spans="1:136" s="10" customFormat="1">
      <c r="A298" s="1238"/>
      <c r="B298" s="953"/>
      <c r="C298" s="99"/>
      <c r="D298" s="99"/>
      <c r="E298" s="1193"/>
      <c r="F298"/>
      <c r="N298"/>
      <c r="Q298"/>
      <c r="AD298"/>
      <c r="ED298" s="50"/>
      <c r="EE298" s="50"/>
      <c r="EF298" s="50"/>
    </row>
    <row r="299" spans="1:136" s="10" customFormat="1">
      <c r="A299" s="1238"/>
      <c r="B299" s="953"/>
      <c r="C299" s="99"/>
      <c r="D299" s="99"/>
      <c r="E299" s="1193"/>
      <c r="F299"/>
      <c r="N299"/>
      <c r="Q299"/>
      <c r="AD299"/>
      <c r="ED299" s="50"/>
      <c r="EE299" s="50"/>
      <c r="EF299" s="50"/>
    </row>
    <row r="300" spans="1:136" s="10" customFormat="1">
      <c r="A300" s="1238"/>
      <c r="B300" s="953"/>
      <c r="C300" s="99"/>
      <c r="D300" s="99"/>
      <c r="E300" s="1193"/>
      <c r="F300"/>
      <c r="N300"/>
      <c r="Q300"/>
      <c r="AD300"/>
      <c r="ED300" s="50"/>
      <c r="EE300" s="50"/>
      <c r="EF300" s="50"/>
    </row>
    <row r="301" spans="1:136" s="10" customFormat="1">
      <c r="A301" s="1238"/>
      <c r="B301" s="953"/>
      <c r="C301" s="99"/>
      <c r="D301" s="99"/>
      <c r="E301" s="1193"/>
      <c r="F301"/>
      <c r="N301"/>
      <c r="Q301"/>
      <c r="AD301"/>
      <c r="ED301" s="50"/>
      <c r="EE301" s="50"/>
      <c r="EF301" s="50"/>
    </row>
    <row r="302" spans="1:136" s="10" customFormat="1">
      <c r="A302" s="1238"/>
      <c r="B302" s="953"/>
      <c r="C302" s="99"/>
      <c r="D302" s="99"/>
      <c r="E302" s="1193"/>
      <c r="F302"/>
      <c r="N302"/>
      <c r="Q302"/>
      <c r="AD302"/>
      <c r="ED302" s="50"/>
      <c r="EE302" s="50"/>
      <c r="EF302" s="50"/>
    </row>
    <row r="303" spans="1:136" s="10" customFormat="1">
      <c r="A303" s="1238"/>
      <c r="B303" s="953"/>
      <c r="C303" s="99"/>
      <c r="D303" s="99"/>
      <c r="E303" s="1193"/>
      <c r="F303"/>
      <c r="N303"/>
      <c r="Q303"/>
      <c r="AD303"/>
      <c r="ED303" s="50"/>
      <c r="EE303" s="50"/>
      <c r="EF303" s="50"/>
    </row>
    <row r="304" spans="1:136" s="10" customFormat="1">
      <c r="A304" s="1238"/>
      <c r="B304" s="953"/>
      <c r="C304" s="99"/>
      <c r="D304" s="99"/>
      <c r="E304" s="1193"/>
      <c r="F304"/>
      <c r="N304"/>
      <c r="Q304"/>
      <c r="AD304"/>
      <c r="ED304" s="50"/>
      <c r="EE304" s="50"/>
      <c r="EF304" s="50"/>
    </row>
    <row r="305" spans="1:136" s="10" customFormat="1">
      <c r="A305" s="1238"/>
      <c r="B305" s="1057"/>
      <c r="C305" s="953"/>
      <c r="D305" s="953"/>
      <c r="E305" s="1193"/>
      <c r="F305"/>
      <c r="N305"/>
      <c r="Q305"/>
      <c r="AD305"/>
      <c r="ED305" s="50"/>
      <c r="EE305" s="50"/>
      <c r="EF305" s="50"/>
    </row>
    <row r="306" spans="1:136" s="10" customFormat="1">
      <c r="A306" s="1238"/>
      <c r="B306" s="953"/>
      <c r="C306" s="99"/>
      <c r="D306" s="99"/>
      <c r="E306" s="1193"/>
      <c r="F306"/>
      <c r="N306"/>
      <c r="Q306"/>
      <c r="AD306"/>
      <c r="ED306" s="50"/>
      <c r="EE306" s="50"/>
      <c r="EF306" s="50"/>
    </row>
    <row r="307" spans="1:136" s="10" customFormat="1">
      <c r="A307" s="1238"/>
      <c r="B307" s="1057"/>
      <c r="C307" s="953"/>
      <c r="D307" s="953"/>
      <c r="E307" s="1193"/>
      <c r="F307"/>
      <c r="N307"/>
      <c r="Q307"/>
      <c r="AD307"/>
      <c r="ED307" s="50"/>
      <c r="EE307" s="50"/>
      <c r="EF307" s="50"/>
    </row>
    <row r="308" spans="1:136" s="10" customFormat="1">
      <c r="A308" s="1238"/>
      <c r="B308" s="953"/>
      <c r="C308" s="99"/>
      <c r="D308" s="99"/>
      <c r="E308" s="1193"/>
      <c r="F308"/>
      <c r="N308"/>
      <c r="Q308"/>
      <c r="AD308"/>
      <c r="ED308" s="50"/>
      <c r="EE308" s="50"/>
      <c r="EF308" s="50"/>
    </row>
    <row r="309" spans="1:136" s="10" customFormat="1">
      <c r="A309" s="1238"/>
      <c r="B309" s="1057"/>
      <c r="C309" s="953"/>
      <c r="D309" s="953"/>
      <c r="E309" s="1193"/>
      <c r="F309"/>
      <c r="N309"/>
      <c r="Q309"/>
      <c r="AD309"/>
      <c r="ED309" s="50"/>
      <c r="EE309" s="50"/>
      <c r="EF309" s="50"/>
    </row>
    <row r="310" spans="1:136" s="10" customFormat="1">
      <c r="A310" s="1238"/>
      <c r="B310" s="1057"/>
      <c r="C310" s="953"/>
      <c r="D310" s="953"/>
      <c r="E310" s="1193"/>
      <c r="F310"/>
      <c r="N310"/>
      <c r="Q310"/>
      <c r="AD310"/>
      <c r="ED310" s="50"/>
      <c r="EE310" s="50"/>
      <c r="EF310" s="50"/>
    </row>
    <row r="311" spans="1:136" s="10" customFormat="1">
      <c r="A311" s="1238"/>
      <c r="B311" s="1057"/>
      <c r="C311" s="953"/>
      <c r="D311" s="953"/>
      <c r="E311" s="1193"/>
      <c r="F311"/>
      <c r="N311"/>
      <c r="Q311"/>
      <c r="AD311"/>
      <c r="ED311" s="50"/>
      <c r="EE311" s="50"/>
      <c r="EF311" s="50"/>
    </row>
    <row r="312" spans="1:136" s="10" customFormat="1">
      <c r="A312" s="1238"/>
      <c r="B312" s="1057"/>
      <c r="C312" s="953"/>
      <c r="D312" s="953"/>
      <c r="E312" s="1193"/>
      <c r="F312"/>
      <c r="N312"/>
      <c r="Q312"/>
      <c r="AD312"/>
      <c r="ED312" s="50"/>
      <c r="EE312" s="50"/>
      <c r="EF312" s="50"/>
    </row>
    <row r="313" spans="1:136" s="10" customFormat="1">
      <c r="A313" s="1238"/>
      <c r="B313" s="953"/>
      <c r="C313" s="99"/>
      <c r="D313" s="99"/>
      <c r="E313" s="1193"/>
      <c r="F313"/>
      <c r="N313"/>
      <c r="Q313"/>
      <c r="AD313"/>
      <c r="ED313" s="50"/>
      <c r="EE313" s="50"/>
      <c r="EF313" s="50"/>
    </row>
    <row r="314" spans="1:136" s="10" customFormat="1">
      <c r="A314" s="1238"/>
      <c r="B314" s="953"/>
      <c r="C314" s="99"/>
      <c r="D314" s="99"/>
      <c r="E314" s="1193"/>
      <c r="F314"/>
      <c r="N314"/>
      <c r="Q314"/>
      <c r="AD314"/>
      <c r="ED314" s="50"/>
      <c r="EE314" s="50"/>
      <c r="EF314" s="50"/>
    </row>
    <row r="315" spans="1:136" s="10" customFormat="1">
      <c r="A315" s="1238"/>
      <c r="B315" s="1057"/>
      <c r="C315" s="953"/>
      <c r="D315" s="953"/>
      <c r="E315" s="1193"/>
      <c r="F315"/>
      <c r="N315"/>
      <c r="Q315"/>
      <c r="AD315"/>
      <c r="ED315" s="50"/>
      <c r="EE315" s="50"/>
      <c r="EF315" s="50"/>
    </row>
    <row r="316" spans="1:136" s="10" customFormat="1">
      <c r="A316" s="1238"/>
      <c r="B316" s="1057"/>
      <c r="C316" s="953"/>
      <c r="D316" s="953"/>
      <c r="E316" s="1193"/>
      <c r="F316"/>
      <c r="N316"/>
      <c r="Q316"/>
      <c r="AD316"/>
      <c r="ED316" s="50"/>
      <c r="EE316" s="50"/>
      <c r="EF316" s="50"/>
    </row>
    <row r="317" spans="1:136" s="10" customFormat="1">
      <c r="A317" s="1238"/>
      <c r="B317" s="1057"/>
      <c r="C317" s="953"/>
      <c r="D317" s="953"/>
      <c r="E317" s="1193"/>
      <c r="F317"/>
      <c r="N317"/>
      <c r="Q317"/>
      <c r="AD317"/>
      <c r="ED317" s="50"/>
      <c r="EE317" s="50"/>
      <c r="EF317" s="50"/>
    </row>
    <row r="318" spans="1:136" s="10" customFormat="1">
      <c r="A318" s="1238"/>
      <c r="B318" s="953"/>
      <c r="C318" s="99"/>
      <c r="D318" s="99"/>
      <c r="E318" s="1193"/>
      <c r="F318"/>
      <c r="N318"/>
      <c r="Q318"/>
      <c r="AD318"/>
      <c r="ED318" s="50"/>
      <c r="EE318" s="50"/>
      <c r="EF318" s="50"/>
    </row>
    <row r="319" spans="1:136" s="10" customFormat="1">
      <c r="A319" s="1238"/>
      <c r="B319" s="1057"/>
      <c r="C319" s="953"/>
      <c r="D319" s="953"/>
      <c r="E319" s="1193"/>
      <c r="F319"/>
      <c r="N319"/>
      <c r="Q319"/>
      <c r="AD319"/>
      <c r="ED319" s="50"/>
      <c r="EE319" s="50"/>
      <c r="EF319" s="50"/>
    </row>
    <row r="320" spans="1:136" s="10" customFormat="1">
      <c r="A320" s="1238"/>
      <c r="B320" s="1057"/>
      <c r="C320" s="953"/>
      <c r="D320" s="953"/>
      <c r="E320" s="1193"/>
      <c r="F320"/>
      <c r="N320"/>
      <c r="Q320"/>
      <c r="AD320"/>
      <c r="ED320" s="50"/>
      <c r="EE320" s="50"/>
      <c r="EF320" s="50"/>
    </row>
    <row r="321" spans="1:136" s="10" customFormat="1">
      <c r="A321" s="1238"/>
      <c r="B321" s="1057"/>
      <c r="C321" s="953"/>
      <c r="D321" s="953"/>
      <c r="E321" s="1193"/>
      <c r="F321"/>
      <c r="N321"/>
      <c r="Q321"/>
      <c r="AD321"/>
      <c r="ED321" s="50"/>
      <c r="EE321" s="50"/>
      <c r="EF321" s="50"/>
    </row>
    <row r="322" spans="1:136" s="10" customFormat="1">
      <c r="A322" s="1238"/>
      <c r="B322" s="1057"/>
      <c r="C322" s="953"/>
      <c r="D322" s="953"/>
      <c r="E322" s="1193"/>
      <c r="F322"/>
      <c r="N322"/>
      <c r="Q322"/>
      <c r="AD322"/>
      <c r="ED322" s="50"/>
      <c r="EE322" s="50"/>
      <c r="EF322" s="50"/>
    </row>
    <row r="323" spans="1:136" s="10" customFormat="1">
      <c r="A323" s="1238"/>
      <c r="B323" s="1057"/>
      <c r="C323" s="953"/>
      <c r="D323" s="953"/>
      <c r="E323" s="1193"/>
      <c r="F323"/>
      <c r="N323"/>
      <c r="Q323"/>
      <c r="AD323"/>
      <c r="ED323" s="50"/>
      <c r="EE323" s="50"/>
      <c r="EF323" s="50"/>
    </row>
    <row r="324" spans="1:136" s="10" customFormat="1">
      <c r="A324" s="1238"/>
      <c r="B324" s="1057"/>
      <c r="C324" s="953"/>
      <c r="D324" s="953"/>
      <c r="E324" s="1193"/>
      <c r="F324"/>
      <c r="N324"/>
      <c r="Q324"/>
      <c r="AD324"/>
      <c r="ED324" s="50"/>
      <c r="EE324" s="50"/>
      <c r="EF324" s="50"/>
    </row>
    <row r="325" spans="1:136" s="10" customFormat="1">
      <c r="A325" s="1238"/>
      <c r="B325" s="953"/>
      <c r="C325" s="99"/>
      <c r="D325" s="99"/>
      <c r="E325" s="1193"/>
      <c r="F325"/>
      <c r="N325"/>
      <c r="Q325"/>
      <c r="AD325"/>
      <c r="ED325" s="50"/>
      <c r="EE325" s="50"/>
      <c r="EF325" s="50"/>
    </row>
    <row r="326" spans="1:136" s="10" customFormat="1">
      <c r="A326" s="1238"/>
      <c r="B326" s="1057"/>
      <c r="C326" s="953"/>
      <c r="D326" s="953"/>
      <c r="E326" s="1193"/>
      <c r="F326"/>
      <c r="N326"/>
      <c r="Q326"/>
      <c r="AD326"/>
      <c r="ED326" s="50"/>
      <c r="EE326" s="50"/>
      <c r="EF326" s="50"/>
    </row>
    <row r="327" spans="1:136" s="10" customFormat="1">
      <c r="A327" s="1238"/>
      <c r="B327" s="953"/>
      <c r="C327" s="99"/>
      <c r="D327" s="99"/>
      <c r="E327" s="1193"/>
      <c r="F327"/>
      <c r="N327"/>
      <c r="Q327"/>
      <c r="AD327"/>
      <c r="ED327" s="50"/>
      <c r="EE327" s="50"/>
      <c r="EF327" s="50"/>
    </row>
    <row r="328" spans="1:136" s="10" customFormat="1">
      <c r="A328" s="1238"/>
      <c r="B328" s="1057"/>
      <c r="C328" s="953"/>
      <c r="D328" s="953"/>
      <c r="E328" s="1193"/>
      <c r="F328"/>
      <c r="N328"/>
      <c r="Q328"/>
      <c r="AD328"/>
      <c r="ED328" s="50"/>
      <c r="EE328" s="50"/>
      <c r="EF328" s="50"/>
    </row>
    <row r="329" spans="1:136" s="10" customFormat="1">
      <c r="A329" s="1238"/>
      <c r="B329" s="1057"/>
      <c r="C329" s="953"/>
      <c r="D329" s="953"/>
      <c r="E329" s="1193"/>
      <c r="F329"/>
      <c r="N329"/>
      <c r="Q329"/>
      <c r="AD329"/>
      <c r="ED329" s="50"/>
      <c r="EE329" s="50"/>
      <c r="EF329" s="50"/>
    </row>
    <row r="330" spans="1:136" s="10" customFormat="1">
      <c r="A330" s="1238"/>
      <c r="B330" s="953"/>
      <c r="C330" s="99"/>
      <c r="D330" s="99"/>
      <c r="E330" s="1193"/>
      <c r="F330"/>
      <c r="N330"/>
      <c r="Q330"/>
      <c r="AD330"/>
      <c r="ED330" s="50"/>
      <c r="EE330" s="50"/>
      <c r="EF330" s="50"/>
    </row>
    <row r="331" spans="1:136" s="10" customFormat="1">
      <c r="A331" s="1238"/>
      <c r="B331" s="953"/>
      <c r="C331" s="99"/>
      <c r="D331" s="99"/>
      <c r="E331" s="1193"/>
      <c r="F331"/>
      <c r="N331"/>
      <c r="Q331"/>
      <c r="AD331"/>
      <c r="ED331" s="50"/>
      <c r="EE331" s="50"/>
      <c r="EF331" s="50"/>
    </row>
    <row r="332" spans="1:136" s="10" customFormat="1">
      <c r="A332" s="1238"/>
      <c r="B332" s="953"/>
      <c r="C332" s="99"/>
      <c r="D332" s="99"/>
      <c r="E332" s="1193"/>
      <c r="F332"/>
      <c r="N332"/>
      <c r="Q332"/>
      <c r="AD332"/>
      <c r="ED332" s="50"/>
      <c r="EE332" s="50"/>
      <c r="EF332" s="50"/>
    </row>
    <row r="333" spans="1:136" s="10" customFormat="1">
      <c r="A333" s="1238"/>
      <c r="B333" s="953"/>
      <c r="C333" s="99"/>
      <c r="D333" s="99"/>
      <c r="E333" s="1193"/>
      <c r="F333"/>
      <c r="N333"/>
      <c r="Q333"/>
      <c r="AD333"/>
      <c r="ED333" s="50"/>
      <c r="EE333" s="50"/>
      <c r="EF333" s="50"/>
    </row>
    <row r="334" spans="1:136" s="10" customFormat="1">
      <c r="A334" s="1238"/>
      <c r="B334" s="953"/>
      <c r="C334" s="99"/>
      <c r="D334" s="99"/>
      <c r="E334" s="1193"/>
      <c r="F334"/>
      <c r="N334"/>
      <c r="Q334"/>
      <c r="AD334"/>
      <c r="ED334" s="50"/>
      <c r="EE334" s="50"/>
      <c r="EF334" s="50"/>
    </row>
    <row r="335" spans="1:136" s="10" customFormat="1">
      <c r="A335" s="1238"/>
      <c r="B335" s="953"/>
      <c r="C335" s="99"/>
      <c r="D335" s="99"/>
      <c r="E335" s="1193"/>
      <c r="F335"/>
      <c r="N335"/>
      <c r="Q335"/>
      <c r="AD335"/>
      <c r="ED335" s="50"/>
      <c r="EE335" s="50"/>
      <c r="EF335" s="50"/>
    </row>
    <row r="336" spans="1:136" s="10" customFormat="1">
      <c r="A336" s="1238"/>
      <c r="B336" s="953"/>
      <c r="C336" s="99"/>
      <c r="D336" s="99"/>
      <c r="E336" s="1193"/>
      <c r="F336"/>
      <c r="N336"/>
      <c r="Q336"/>
      <c r="AD336"/>
      <c r="ED336" s="50"/>
      <c r="EE336" s="50"/>
      <c r="EF336" s="50"/>
    </row>
    <row r="337" spans="1:136" s="10" customFormat="1">
      <c r="A337" s="1238"/>
      <c r="B337" s="953"/>
      <c r="C337" s="99"/>
      <c r="D337" s="99"/>
      <c r="E337" s="1193"/>
      <c r="F337"/>
      <c r="N337"/>
      <c r="Q337"/>
      <c r="AD337"/>
      <c r="ED337" s="50"/>
      <c r="EE337" s="50"/>
      <c r="EF337" s="50"/>
    </row>
    <row r="338" spans="1:136" s="10" customFormat="1">
      <c r="A338" s="1238"/>
      <c r="B338" s="953"/>
      <c r="C338" s="99"/>
      <c r="D338" s="99"/>
      <c r="E338" s="1193"/>
      <c r="F338"/>
      <c r="N338"/>
      <c r="Q338"/>
      <c r="AD338"/>
      <c r="ED338" s="50"/>
      <c r="EE338" s="50"/>
      <c r="EF338" s="50"/>
    </row>
    <row r="339" spans="1:136" s="10" customFormat="1">
      <c r="A339" s="1238"/>
      <c r="B339" s="953"/>
      <c r="C339" s="99"/>
      <c r="D339" s="99"/>
      <c r="E339" s="1193"/>
      <c r="F339"/>
      <c r="N339"/>
      <c r="Q339"/>
      <c r="AD339"/>
      <c r="ED339" s="50"/>
      <c r="EE339" s="50"/>
      <c r="EF339" s="50"/>
    </row>
    <row r="340" spans="1:136" s="10" customFormat="1">
      <c r="A340" s="1238"/>
      <c r="B340" s="953"/>
      <c r="C340" s="99"/>
      <c r="D340" s="99"/>
      <c r="E340" s="1193"/>
      <c r="F340"/>
      <c r="N340"/>
      <c r="Q340"/>
      <c r="AD340"/>
      <c r="ED340" s="50"/>
      <c r="EE340" s="50"/>
      <c r="EF340" s="50"/>
    </row>
    <row r="341" spans="1:136" s="10" customFormat="1">
      <c r="A341" s="1238"/>
      <c r="B341" s="953"/>
      <c r="C341" s="99"/>
      <c r="D341" s="99"/>
      <c r="E341" s="1193"/>
      <c r="F341"/>
      <c r="N341"/>
      <c r="Q341"/>
      <c r="AD341"/>
      <c r="ED341" s="50"/>
      <c r="EE341" s="50"/>
      <c r="EF341" s="50"/>
    </row>
    <row r="342" spans="1:136" s="10" customFormat="1">
      <c r="A342" s="1238"/>
      <c r="B342" s="953"/>
      <c r="C342" s="99"/>
      <c r="D342" s="99"/>
      <c r="E342" s="1193"/>
      <c r="F342"/>
      <c r="N342"/>
      <c r="Q342"/>
      <c r="AD342"/>
      <c r="ED342" s="50"/>
      <c r="EE342" s="50"/>
      <c r="EF342" s="50"/>
    </row>
    <row r="343" spans="1:136" s="10" customFormat="1">
      <c r="A343" s="1238"/>
      <c r="B343" s="953"/>
      <c r="C343" s="99"/>
      <c r="D343" s="99"/>
      <c r="E343" s="1193"/>
      <c r="F343"/>
      <c r="N343"/>
      <c r="Q343"/>
      <c r="AD343"/>
      <c r="ED343" s="50"/>
      <c r="EE343" s="50"/>
      <c r="EF343" s="50"/>
    </row>
    <row r="344" spans="1:136" s="10" customFormat="1">
      <c r="A344" s="1238"/>
      <c r="B344" s="953"/>
      <c r="C344" s="99"/>
      <c r="D344" s="99"/>
      <c r="E344" s="1193"/>
      <c r="F344"/>
      <c r="N344"/>
      <c r="Q344"/>
      <c r="AD344"/>
      <c r="ED344" s="50"/>
      <c r="EE344" s="50"/>
      <c r="EF344" s="50"/>
    </row>
    <row r="345" spans="1:136" s="10" customFormat="1">
      <c r="A345" s="1238"/>
      <c r="B345" s="953"/>
      <c r="C345" s="99"/>
      <c r="D345" s="99"/>
      <c r="E345" s="1193"/>
      <c r="F345"/>
      <c r="N345"/>
      <c r="Q345"/>
      <c r="AD345"/>
      <c r="ED345" s="50"/>
      <c r="EE345" s="50"/>
      <c r="EF345" s="50"/>
    </row>
    <row r="346" spans="1:136" s="10" customFormat="1">
      <c r="A346" s="1238"/>
      <c r="B346" s="953"/>
      <c r="C346" s="99"/>
      <c r="D346" s="99"/>
      <c r="E346" s="1193"/>
      <c r="F346"/>
      <c r="N346"/>
      <c r="Q346"/>
      <c r="AD346"/>
      <c r="ED346" s="50"/>
      <c r="EE346" s="50"/>
      <c r="EF346" s="50"/>
    </row>
    <row r="347" spans="1:136" s="10" customFormat="1">
      <c r="A347" s="1238"/>
      <c r="B347" s="953"/>
      <c r="C347" s="99"/>
      <c r="D347" s="99"/>
      <c r="E347" s="1193"/>
      <c r="F347"/>
      <c r="N347"/>
      <c r="Q347"/>
      <c r="AD347"/>
      <c r="ED347" s="50"/>
      <c r="EE347" s="50"/>
      <c r="EF347" s="50"/>
    </row>
    <row r="348" spans="1:136" s="10" customFormat="1">
      <c r="A348" s="1238"/>
      <c r="B348" s="953"/>
      <c r="C348" s="99"/>
      <c r="D348" s="99"/>
      <c r="E348" s="1193"/>
      <c r="F348"/>
      <c r="N348"/>
      <c r="Q348"/>
      <c r="AD348"/>
      <c r="ED348" s="50"/>
      <c r="EE348" s="50"/>
      <c r="EF348" s="50"/>
    </row>
    <row r="349" spans="1:136" s="10" customFormat="1">
      <c r="A349" s="1238"/>
      <c r="B349" s="953"/>
      <c r="C349" s="99"/>
      <c r="D349" s="99"/>
      <c r="E349" s="1193"/>
      <c r="F349"/>
      <c r="N349"/>
      <c r="Q349"/>
      <c r="AD349"/>
      <c r="ED349" s="50"/>
      <c r="EE349" s="50"/>
      <c r="EF349" s="50"/>
    </row>
    <row r="350" spans="1:136" s="10" customFormat="1">
      <c r="A350" s="1238"/>
      <c r="B350" s="953"/>
      <c r="C350" s="99"/>
      <c r="D350" s="99"/>
      <c r="E350" s="1193"/>
      <c r="F350"/>
      <c r="N350"/>
      <c r="Q350"/>
      <c r="AD350"/>
      <c r="ED350" s="50"/>
      <c r="EE350" s="50"/>
      <c r="EF350" s="50"/>
    </row>
    <row r="351" spans="1:136" s="10" customFormat="1">
      <c r="A351" s="1238"/>
      <c r="B351" s="953"/>
      <c r="C351" s="99"/>
      <c r="D351" s="99"/>
      <c r="E351" s="1193"/>
      <c r="F351"/>
      <c r="N351"/>
      <c r="Q351"/>
      <c r="AD351"/>
      <c r="ED351" s="50"/>
      <c r="EE351" s="50"/>
      <c r="EF351" s="50"/>
    </row>
    <row r="352" spans="1:136" s="10" customFormat="1">
      <c r="A352" s="1238"/>
      <c r="B352" s="953"/>
      <c r="C352" s="99"/>
      <c r="D352" s="99"/>
      <c r="E352" s="1193"/>
      <c r="F352"/>
      <c r="N352"/>
      <c r="Q352"/>
      <c r="AD352"/>
      <c r="ED352" s="50"/>
      <c r="EE352" s="50"/>
      <c r="EF352" s="50"/>
    </row>
    <row r="353" spans="1:136" s="10" customFormat="1">
      <c r="A353" s="1238"/>
      <c r="B353" s="953"/>
      <c r="C353" s="99"/>
      <c r="D353" s="99"/>
      <c r="E353" s="1193"/>
      <c r="F353"/>
      <c r="N353"/>
      <c r="Q353"/>
      <c r="AD353"/>
      <c r="ED353" s="50"/>
      <c r="EE353" s="50"/>
      <c r="EF353" s="50"/>
    </row>
    <row r="354" spans="1:136" s="10" customFormat="1">
      <c r="A354" s="1238"/>
      <c r="B354" s="953"/>
      <c r="C354" s="99"/>
      <c r="D354" s="99"/>
      <c r="E354" s="1193"/>
      <c r="F354"/>
      <c r="N354"/>
      <c r="Q354"/>
      <c r="AD354"/>
      <c r="ED354" s="50"/>
      <c r="EE354" s="50"/>
      <c r="EF354" s="50"/>
    </row>
    <row r="355" spans="1:136" s="10" customFormat="1">
      <c r="A355" s="1238"/>
      <c r="B355" s="953"/>
      <c r="C355" s="99"/>
      <c r="D355" s="99"/>
      <c r="E355" s="1193"/>
      <c r="F355"/>
      <c r="N355"/>
      <c r="Q355"/>
      <c r="AD355"/>
      <c r="ED355" s="50"/>
      <c r="EE355" s="50"/>
      <c r="EF355" s="50"/>
    </row>
    <row r="356" spans="1:136" s="10" customFormat="1">
      <c r="A356" s="1238"/>
      <c r="B356" s="953"/>
      <c r="C356" s="99"/>
      <c r="D356" s="99"/>
      <c r="E356" s="1193"/>
      <c r="F356"/>
      <c r="N356"/>
      <c r="Q356"/>
      <c r="AD356"/>
      <c r="ED356" s="50"/>
      <c r="EE356" s="50"/>
      <c r="EF356" s="50"/>
    </row>
    <row r="357" spans="1:136" s="10" customFormat="1">
      <c r="A357" s="1238"/>
      <c r="B357" s="953"/>
      <c r="C357" s="99"/>
      <c r="D357" s="99"/>
      <c r="E357" s="1193"/>
      <c r="F357"/>
      <c r="N357"/>
      <c r="Q357"/>
      <c r="AD357"/>
      <c r="ED357" s="50"/>
      <c r="EE357" s="50"/>
      <c r="EF357" s="50"/>
    </row>
    <row r="358" spans="1:136" s="10" customFormat="1">
      <c r="A358" s="1238"/>
      <c r="B358" s="953"/>
      <c r="C358" s="99"/>
      <c r="D358" s="1137"/>
      <c r="E358" s="1193"/>
      <c r="F358"/>
      <c r="N358"/>
      <c r="Q358"/>
      <c r="AD358"/>
      <c r="ED358" s="50"/>
      <c r="EE358" s="50"/>
      <c r="EF358" s="50"/>
    </row>
    <row r="359" spans="1:136" s="10" customFormat="1">
      <c r="A359" s="1238"/>
      <c r="B359" s="953"/>
      <c r="C359" s="99"/>
      <c r="D359" s="1137"/>
      <c r="E359" s="1193"/>
      <c r="F359"/>
      <c r="N359"/>
      <c r="Q359"/>
      <c r="AD359"/>
      <c r="ED359" s="50"/>
      <c r="EE359" s="50"/>
      <c r="EF359" s="50"/>
    </row>
    <row r="360" spans="1:136" s="10" customFormat="1">
      <c r="A360" s="1238"/>
      <c r="B360" s="953"/>
      <c r="C360" s="99"/>
      <c r="D360" s="1137"/>
      <c r="E360" s="1193"/>
      <c r="F360"/>
      <c r="N360"/>
      <c r="Q360"/>
      <c r="AD360"/>
      <c r="ED360" s="50"/>
      <c r="EE360" s="50"/>
      <c r="EF360" s="50"/>
    </row>
    <row r="361" spans="1:136" s="10" customFormat="1">
      <c r="A361" s="1238"/>
      <c r="B361" s="953"/>
      <c r="C361" s="1138"/>
      <c r="D361" s="1137"/>
      <c r="E361" s="1193"/>
      <c r="F361"/>
      <c r="N361"/>
      <c r="Q361"/>
      <c r="AD361"/>
      <c r="ED361" s="50"/>
      <c r="EE361" s="50"/>
      <c r="EF361" s="50"/>
    </row>
    <row r="362" spans="1:136" s="10" customFormat="1" ht="16.5" customHeight="1">
      <c r="A362" s="1238"/>
      <c r="B362" s="953"/>
      <c r="C362" s="1138"/>
      <c r="D362" s="1138"/>
      <c r="E362" s="1193"/>
      <c r="F362"/>
      <c r="N362"/>
      <c r="Q362"/>
      <c r="AD362"/>
      <c r="ED362" s="50"/>
      <c r="EE362" s="50"/>
      <c r="EF362" s="50"/>
    </row>
    <row r="363" spans="1:136" s="10" customFormat="1" ht="16.5" customHeight="1">
      <c r="A363" s="1238"/>
      <c r="B363" s="953"/>
      <c r="C363" s="953"/>
      <c r="D363" s="1137"/>
      <c r="E363" s="1193"/>
      <c r="F363"/>
      <c r="N363"/>
      <c r="Q363"/>
      <c r="AD363"/>
      <c r="ED363" s="50"/>
      <c r="EE363" s="50"/>
      <c r="EF363" s="50"/>
    </row>
    <row r="364" spans="1:136" s="10" customFormat="1" ht="16.5" customHeight="1">
      <c r="A364" s="1238"/>
      <c r="B364" s="953"/>
      <c r="C364" s="953"/>
      <c r="D364" s="1137"/>
      <c r="E364" s="1193"/>
      <c r="F364"/>
      <c r="N364"/>
      <c r="Q364"/>
      <c r="AD364"/>
      <c r="ED364" s="50"/>
      <c r="EE364" s="50"/>
      <c r="EF364" s="50"/>
    </row>
    <row r="365" spans="1:136" s="10" customFormat="1" ht="16.5" customHeight="1">
      <c r="A365" s="1238"/>
      <c r="B365" s="953"/>
      <c r="C365" s="99"/>
      <c r="D365" s="1138"/>
      <c r="E365" s="1193"/>
      <c r="F365"/>
      <c r="N365"/>
      <c r="Q365"/>
      <c r="AD365"/>
      <c r="ED365" s="50"/>
      <c r="EE365" s="50"/>
      <c r="EF365" s="50"/>
    </row>
    <row r="366" spans="1:136" s="10" customFormat="1" ht="16.5" customHeight="1">
      <c r="A366" s="1238"/>
      <c r="B366" s="953"/>
      <c r="C366" s="99"/>
      <c r="D366" s="99"/>
      <c r="E366" s="1193"/>
      <c r="F366"/>
      <c r="N366"/>
      <c r="Q366"/>
      <c r="AD366"/>
      <c r="ED366" s="50"/>
      <c r="EE366" s="50"/>
      <c r="EF366" s="50"/>
    </row>
    <row r="367" spans="1:136" s="10" customFormat="1" ht="16.5" customHeight="1">
      <c r="A367" s="1238"/>
      <c r="B367" s="953"/>
      <c r="C367" s="99"/>
      <c r="D367" s="99"/>
      <c r="E367" s="1193"/>
      <c r="F367"/>
      <c r="N367"/>
      <c r="Q367"/>
      <c r="AD367"/>
      <c r="ED367" s="50"/>
      <c r="EE367" s="50"/>
      <c r="EF367" s="50"/>
    </row>
    <row r="368" spans="1:136" s="10" customFormat="1" ht="16.5" customHeight="1">
      <c r="A368" s="1238"/>
      <c r="B368" s="953"/>
      <c r="C368" s="99"/>
      <c r="D368" s="99"/>
      <c r="E368" s="1193"/>
      <c r="F368"/>
      <c r="N368"/>
      <c r="Q368"/>
      <c r="AD368"/>
      <c r="ED368" s="50"/>
      <c r="EE368" s="50"/>
      <c r="EF368" s="50"/>
    </row>
    <row r="369" spans="1:136" s="10" customFormat="1" ht="16.5" customHeight="1">
      <c r="A369" s="1238"/>
      <c r="B369" s="953"/>
      <c r="C369" s="99"/>
      <c r="D369" s="99"/>
      <c r="E369" s="1193"/>
      <c r="F369"/>
      <c r="N369"/>
      <c r="Q369"/>
      <c r="AD369"/>
      <c r="ED369" s="50"/>
      <c r="EE369" s="50"/>
      <c r="EF369" s="50"/>
    </row>
    <row r="370" spans="1:136" s="10" customFormat="1" ht="16.5" customHeight="1">
      <c r="A370" s="1238"/>
      <c r="B370" s="1137"/>
      <c r="C370" s="99"/>
      <c r="D370" s="1138"/>
      <c r="E370" s="1193"/>
      <c r="F370"/>
      <c r="N370"/>
      <c r="Q370"/>
      <c r="AD370"/>
      <c r="ED370" s="50"/>
      <c r="EE370" s="50"/>
      <c r="EF370" s="50"/>
    </row>
    <row r="371" spans="1:136" s="10" customFormat="1" ht="16.5" customHeight="1">
      <c r="A371" s="1238"/>
      <c r="B371" s="953"/>
      <c r="C371" s="1138"/>
      <c r="D371" s="1138"/>
      <c r="E371" s="1193"/>
      <c r="F371"/>
      <c r="N371"/>
      <c r="Q371"/>
      <c r="AD371"/>
      <c r="ED371" s="50"/>
      <c r="EE371" s="50"/>
      <c r="EF371" s="50"/>
    </row>
    <row r="372" spans="1:136" s="10" customFormat="1" ht="16.5" customHeight="1">
      <c r="A372" s="1238"/>
      <c r="B372" s="1137"/>
      <c r="C372" s="1138"/>
      <c r="D372" s="1138"/>
      <c r="E372" s="1193"/>
      <c r="F372"/>
      <c r="N372"/>
      <c r="Q372"/>
      <c r="AD372"/>
      <c r="ED372" s="50"/>
      <c r="EE372" s="50"/>
      <c r="EF372" s="50"/>
    </row>
    <row r="373" spans="1:136" s="10" customFormat="1" ht="16.5" customHeight="1">
      <c r="A373" s="1238"/>
      <c r="B373" s="1137"/>
      <c r="C373" s="1138"/>
      <c r="D373" s="1138"/>
      <c r="E373" s="1193"/>
      <c r="F373"/>
      <c r="N373"/>
      <c r="Q373"/>
      <c r="AD373"/>
      <c r="ED373" s="50"/>
      <c r="EE373" s="50"/>
      <c r="EF373" s="50"/>
    </row>
    <row r="374" spans="1:136" s="10" customFormat="1" ht="16.5" customHeight="1">
      <c r="A374" s="1238"/>
      <c r="B374" s="1137"/>
      <c r="C374" s="99"/>
      <c r="D374" s="1138"/>
      <c r="E374" s="1193"/>
      <c r="F374"/>
      <c r="N374"/>
      <c r="Q374"/>
      <c r="AD374"/>
      <c r="ED374" s="50"/>
      <c r="EE374" s="50"/>
      <c r="EF374" s="50"/>
    </row>
    <row r="375" spans="1:136" s="10" customFormat="1" ht="16.5" customHeight="1">
      <c r="A375" s="1238"/>
      <c r="B375" s="953"/>
      <c r="C375" s="1138"/>
      <c r="D375" s="1138"/>
      <c r="E375" s="1193"/>
      <c r="F375"/>
      <c r="N375"/>
      <c r="Q375"/>
      <c r="AD375"/>
      <c r="ED375" s="50"/>
      <c r="EE375" s="50"/>
      <c r="EF375" s="50"/>
    </row>
    <row r="376" spans="1:136" s="10" customFormat="1" ht="16.5" customHeight="1">
      <c r="A376" s="1238"/>
      <c r="B376" s="953"/>
      <c r="C376" s="1138"/>
      <c r="D376" s="1138"/>
      <c r="E376" s="1193"/>
      <c r="F376"/>
      <c r="N376"/>
      <c r="Q376"/>
      <c r="AD376"/>
      <c r="ED376" s="50"/>
      <c r="EE376" s="50"/>
      <c r="EF376" s="50"/>
    </row>
    <row r="377" spans="1:136" s="10" customFormat="1" ht="16.5" customHeight="1">
      <c r="A377" s="1238"/>
      <c r="B377" s="953"/>
      <c r="C377" s="99"/>
      <c r="D377" s="99"/>
      <c r="E377" s="1193"/>
      <c r="F377"/>
      <c r="N377"/>
      <c r="Q377"/>
      <c r="AD377"/>
      <c r="ED377" s="50"/>
      <c r="EE377" s="50"/>
      <c r="EF377" s="50"/>
    </row>
    <row r="378" spans="1:136" s="10" customFormat="1" ht="16.5" customHeight="1">
      <c r="A378" s="1238"/>
      <c r="B378" s="953"/>
      <c r="C378" s="1138"/>
      <c r="D378" s="1138"/>
      <c r="E378" s="1193"/>
      <c r="F378"/>
      <c r="N378"/>
      <c r="Q378"/>
      <c r="AD378"/>
      <c r="ED378" s="50"/>
      <c r="EE378" s="50"/>
      <c r="EF378" s="50"/>
    </row>
    <row r="379" spans="1:136" s="10" customFormat="1" ht="16.5" customHeight="1">
      <c r="A379" s="1238"/>
      <c r="B379" s="953"/>
      <c r="C379" s="1138"/>
      <c r="D379" s="1138"/>
      <c r="E379" s="1193"/>
      <c r="F379"/>
      <c r="N379"/>
      <c r="Q379"/>
      <c r="AD379"/>
      <c r="ED379" s="50"/>
      <c r="EE379" s="50"/>
      <c r="EF379" s="50"/>
    </row>
    <row r="380" spans="1:136" s="10" customFormat="1" ht="16.5" customHeight="1">
      <c r="A380" s="1238"/>
      <c r="B380" s="953"/>
      <c r="C380" s="1138"/>
      <c r="D380" s="1138"/>
      <c r="E380" s="1193"/>
      <c r="F380"/>
      <c r="N380"/>
      <c r="Q380"/>
      <c r="AD380"/>
      <c r="ED380" s="50"/>
      <c r="EE380" s="50"/>
      <c r="EF380" s="50"/>
    </row>
    <row r="381" spans="1:136" s="10" customFormat="1" ht="16.5" customHeight="1">
      <c r="A381" s="1238"/>
      <c r="B381" s="953"/>
      <c r="C381" s="953"/>
      <c r="D381" s="1138"/>
      <c r="E381" s="1193"/>
      <c r="F381"/>
      <c r="N381"/>
      <c r="Q381"/>
      <c r="AD381"/>
      <c r="ED381" s="50"/>
      <c r="EE381" s="50"/>
      <c r="EF381" s="50"/>
    </row>
    <row r="382" spans="1:136" s="10" customFormat="1" ht="16.5" customHeight="1">
      <c r="A382" s="1238"/>
      <c r="B382" s="1137"/>
      <c r="C382" s="953"/>
      <c r="D382" s="1138"/>
      <c r="E382" s="1193"/>
      <c r="F382"/>
      <c r="N382"/>
      <c r="Q382"/>
      <c r="AD382"/>
      <c r="ED382" s="50"/>
      <c r="EE382" s="50"/>
      <c r="EF382" s="50"/>
    </row>
    <row r="383" spans="1:136" s="10" customFormat="1" ht="16.5" customHeight="1">
      <c r="A383" s="1238"/>
      <c r="B383" s="953"/>
      <c r="C383" s="1138"/>
      <c r="D383" s="1138"/>
      <c r="E383" s="1193"/>
      <c r="F383"/>
      <c r="N383"/>
      <c r="Q383"/>
      <c r="AD383"/>
      <c r="ED383" s="50"/>
      <c r="EE383" s="50"/>
      <c r="EF383" s="50"/>
    </row>
    <row r="384" spans="1:136" s="10" customFormat="1" ht="16.5" customHeight="1">
      <c r="A384" s="1238"/>
      <c r="B384" s="1137"/>
      <c r="C384" s="953"/>
      <c r="D384" s="1138"/>
      <c r="E384" s="1193"/>
      <c r="F384"/>
      <c r="N384"/>
      <c r="Q384"/>
      <c r="AD384"/>
      <c r="ED384" s="50"/>
      <c r="EE384" s="50"/>
      <c r="EF384" s="50"/>
    </row>
    <row r="385" spans="1:136" s="10" customFormat="1" ht="16.5" customHeight="1">
      <c r="A385" s="1238"/>
      <c r="B385" s="953"/>
      <c r="C385" s="1138"/>
      <c r="D385" s="1138"/>
      <c r="E385" s="1193"/>
      <c r="F385"/>
      <c r="N385"/>
      <c r="Q385"/>
      <c r="AD385"/>
      <c r="ED385" s="50"/>
      <c r="EE385" s="50"/>
      <c r="EF385" s="50"/>
    </row>
    <row r="386" spans="1:136" s="10" customFormat="1" ht="16.5" customHeight="1">
      <c r="A386" s="1238"/>
      <c r="B386" s="953"/>
      <c r="C386" s="1138"/>
      <c r="D386" s="1138"/>
      <c r="E386" s="1193"/>
      <c r="F386"/>
      <c r="N386"/>
      <c r="Q386"/>
      <c r="AD386"/>
      <c r="ED386" s="50"/>
      <c r="EE386" s="50"/>
      <c r="EF386" s="50"/>
    </row>
    <row r="387" spans="1:136" s="10" customFormat="1" ht="16.5" customHeight="1">
      <c r="A387" s="1238"/>
      <c r="B387" s="953"/>
      <c r="C387" s="1138"/>
      <c r="D387" s="1138"/>
      <c r="E387" s="1193"/>
      <c r="F387"/>
      <c r="N387"/>
      <c r="Q387"/>
      <c r="AD387"/>
      <c r="ED387" s="50"/>
      <c r="EE387" s="50"/>
      <c r="EF387" s="50"/>
    </row>
    <row r="388" spans="1:136" s="10" customFormat="1" ht="16.5" customHeight="1">
      <c r="A388" s="1238"/>
      <c r="B388" s="953"/>
      <c r="C388" s="1138"/>
      <c r="D388" s="1138"/>
      <c r="E388" s="1193"/>
      <c r="F388"/>
      <c r="N388"/>
      <c r="Q388"/>
      <c r="AD388"/>
      <c r="ED388" s="50"/>
      <c r="EE388" s="50"/>
      <c r="EF388" s="50"/>
    </row>
    <row r="389" spans="1:136" s="10" customFormat="1" ht="16.5" customHeight="1">
      <c r="A389" s="1238"/>
      <c r="B389" s="1137"/>
      <c r="C389" s="1138"/>
      <c r="D389" s="1138"/>
      <c r="E389" s="1193"/>
      <c r="F389"/>
      <c r="N389"/>
      <c r="Q389"/>
      <c r="AD389"/>
      <c r="ED389" s="50"/>
      <c r="EE389" s="50"/>
      <c r="EF389" s="50"/>
    </row>
    <row r="390" spans="1:136" s="10" customFormat="1" ht="16.5" customHeight="1">
      <c r="A390" s="1238"/>
      <c r="B390" s="1137"/>
      <c r="C390" s="1138"/>
      <c r="D390" s="1138"/>
      <c r="E390" s="1193"/>
      <c r="F390"/>
      <c r="N390"/>
      <c r="Q390"/>
      <c r="AD390"/>
      <c r="ED390" s="50"/>
      <c r="EE390" s="50"/>
      <c r="EF390" s="50"/>
    </row>
    <row r="391" spans="1:136" s="10" customFormat="1" ht="16.5" customHeight="1">
      <c r="A391" s="1238"/>
      <c r="B391" s="1137"/>
      <c r="C391" s="1138"/>
      <c r="D391" s="1138"/>
      <c r="E391" s="1193"/>
      <c r="F391"/>
      <c r="N391"/>
      <c r="Q391"/>
      <c r="AD391"/>
      <c r="ED391" s="50"/>
      <c r="EE391" s="50"/>
      <c r="EF391" s="50"/>
    </row>
    <row r="392" spans="1:136" s="10" customFormat="1" ht="16.5" customHeight="1">
      <c r="A392" s="1238"/>
      <c r="B392" s="953"/>
      <c r="C392" s="1138"/>
      <c r="D392" s="1138"/>
      <c r="E392" s="1193"/>
      <c r="F392"/>
      <c r="N392"/>
      <c r="Q392"/>
      <c r="AD392"/>
      <c r="ED392" s="50"/>
      <c r="EE392" s="50"/>
      <c r="EF392" s="50"/>
    </row>
    <row r="393" spans="1:136" s="10" customFormat="1" ht="16.5" customHeight="1">
      <c r="A393" s="1238"/>
      <c r="B393" s="953"/>
      <c r="C393" s="99"/>
      <c r="D393" s="99"/>
      <c r="E393" s="1193"/>
      <c r="F393"/>
      <c r="N393"/>
      <c r="Q393"/>
      <c r="AD393"/>
      <c r="ED393" s="50"/>
      <c r="EE393" s="50"/>
      <c r="EF393" s="50"/>
    </row>
    <row r="394" spans="1:136" s="10" customFormat="1" ht="16.5" customHeight="1">
      <c r="A394" s="1238"/>
      <c r="B394" s="953"/>
      <c r="C394" s="1138"/>
      <c r="D394" s="1138"/>
      <c r="E394" s="1193"/>
      <c r="F394"/>
      <c r="N394"/>
      <c r="Q394"/>
      <c r="AD394"/>
      <c r="ED394" s="50"/>
      <c r="EE394" s="50"/>
      <c r="EF394" s="50"/>
    </row>
    <row r="395" spans="1:136" s="10" customFormat="1" ht="16.5" customHeight="1">
      <c r="A395" s="1238"/>
      <c r="B395" s="953"/>
      <c r="C395" s="1138"/>
      <c r="D395" s="1138"/>
      <c r="E395" s="1193"/>
      <c r="F395"/>
      <c r="N395"/>
      <c r="Q395"/>
      <c r="AD395"/>
      <c r="ED395" s="50"/>
      <c r="EE395" s="50"/>
      <c r="EF395" s="50"/>
    </row>
    <row r="396" spans="1:136" s="10" customFormat="1" ht="16.5" customHeight="1">
      <c r="A396" s="1238"/>
      <c r="B396" s="953"/>
      <c r="C396" s="99"/>
      <c r="D396" s="99"/>
      <c r="E396" s="1193"/>
      <c r="F396"/>
      <c r="N396"/>
      <c r="Q396"/>
      <c r="AD396"/>
      <c r="ED396" s="50"/>
      <c r="EE396" s="50"/>
      <c r="EF396" s="50"/>
    </row>
    <row r="397" spans="1:136" s="10" customFormat="1" ht="16.5" customHeight="1">
      <c r="A397" s="1238"/>
      <c r="B397" s="1137"/>
      <c r="C397" s="1138"/>
      <c r="D397" s="1138"/>
      <c r="E397" s="1193"/>
      <c r="F397"/>
      <c r="N397"/>
      <c r="Q397"/>
      <c r="AD397"/>
      <c r="ED397" s="50"/>
      <c r="EE397" s="50"/>
      <c r="EF397" s="50"/>
    </row>
    <row r="398" spans="1:136" s="10" customFormat="1" ht="16.5" customHeight="1">
      <c r="A398" s="1238"/>
      <c r="B398" s="1137"/>
      <c r="C398" s="1138"/>
      <c r="D398" s="1138"/>
      <c r="E398" s="1193"/>
      <c r="F398"/>
      <c r="N398"/>
      <c r="Q398"/>
      <c r="AD398"/>
      <c r="ED398" s="50"/>
      <c r="EE398" s="50"/>
      <c r="EF398" s="50"/>
    </row>
    <row r="399" spans="1:136" s="10" customFormat="1" ht="16.5" customHeight="1">
      <c r="A399" s="1238"/>
      <c r="B399" s="953"/>
      <c r="C399" s="1138"/>
      <c r="D399" s="1138"/>
      <c r="E399" s="1193"/>
      <c r="F399"/>
      <c r="N399"/>
      <c r="Q399"/>
      <c r="AD399"/>
      <c r="ED399" s="50"/>
      <c r="EE399" s="50"/>
      <c r="EF399" s="50"/>
    </row>
    <row r="400" spans="1:136" s="10" customFormat="1" ht="16.5" customHeight="1">
      <c r="A400" s="1238"/>
      <c r="B400" s="953"/>
      <c r="C400" s="99"/>
      <c r="D400" s="99"/>
      <c r="E400" s="1193"/>
      <c r="F400"/>
      <c r="N400"/>
      <c r="Q400"/>
      <c r="AD400"/>
      <c r="ED400" s="50"/>
      <c r="EE400" s="50"/>
      <c r="EF400" s="50"/>
    </row>
    <row r="401" spans="1:136" s="10" customFormat="1" ht="16.5" customHeight="1">
      <c r="A401" s="1238"/>
      <c r="B401" s="953"/>
      <c r="C401" s="99"/>
      <c r="D401" s="99"/>
      <c r="E401" s="1193"/>
      <c r="F401"/>
      <c r="N401"/>
      <c r="Q401"/>
      <c r="AD401"/>
      <c r="ED401" s="50"/>
      <c r="EE401" s="50"/>
      <c r="EF401" s="50"/>
    </row>
    <row r="402" spans="1:136" s="10" customFormat="1" ht="16.5" customHeight="1">
      <c r="A402" s="1238"/>
      <c r="B402" s="953"/>
      <c r="C402" s="99"/>
      <c r="D402" s="99"/>
      <c r="E402" s="1193"/>
      <c r="F402"/>
      <c r="N402"/>
      <c r="Q402"/>
      <c r="AD402"/>
      <c r="ED402" s="50"/>
      <c r="EE402" s="50"/>
      <c r="EF402" s="50"/>
    </row>
    <row r="403" spans="1:136" s="10" customFormat="1" ht="16.5" customHeight="1">
      <c r="A403" s="1238"/>
      <c r="B403" s="953"/>
      <c r="C403" s="953"/>
      <c r="D403" s="1138"/>
      <c r="E403" s="1193"/>
      <c r="F403"/>
      <c r="N403"/>
      <c r="Q403"/>
      <c r="AD403"/>
      <c r="ED403" s="50"/>
      <c r="EE403" s="50"/>
      <c r="EF403" s="50"/>
    </row>
    <row r="404" spans="1:136" s="10" customFormat="1" ht="16.5" customHeight="1">
      <c r="A404" s="1238"/>
      <c r="B404" s="1137"/>
      <c r="C404" s="1137"/>
      <c r="D404" s="1138"/>
      <c r="E404" s="1193"/>
      <c r="F404"/>
      <c r="N404"/>
      <c r="Q404"/>
      <c r="AD404"/>
      <c r="ED404" s="50"/>
      <c r="EE404" s="50"/>
      <c r="EF404" s="50"/>
    </row>
    <row r="405" spans="1:136" s="10" customFormat="1" ht="16.5" customHeight="1">
      <c r="A405" s="1238"/>
      <c r="B405" s="1137"/>
      <c r="C405" s="1137"/>
      <c r="D405" s="1138"/>
      <c r="E405" s="1193"/>
      <c r="F405"/>
      <c r="N405"/>
      <c r="Q405"/>
      <c r="AD405"/>
      <c r="ED405" s="50"/>
      <c r="EE405" s="50"/>
      <c r="EF405" s="50"/>
    </row>
    <row r="406" spans="1:136" s="10" customFormat="1" ht="16.5" customHeight="1">
      <c r="A406" s="1238"/>
      <c r="B406" s="1137"/>
      <c r="C406" s="1138"/>
      <c r="D406" s="1138"/>
      <c r="E406" s="1193"/>
      <c r="F406"/>
      <c r="N406"/>
      <c r="Q406"/>
      <c r="AD406"/>
      <c r="ED406" s="50"/>
      <c r="EE406" s="50"/>
      <c r="EF406" s="50"/>
    </row>
    <row r="407" spans="1:136" s="10" customFormat="1" ht="16.5" customHeight="1">
      <c r="A407" s="1238"/>
      <c r="B407" s="953"/>
      <c r="C407" s="1138"/>
      <c r="D407" s="1138"/>
      <c r="E407" s="1193"/>
      <c r="F407"/>
      <c r="N407"/>
      <c r="Q407"/>
      <c r="AD407"/>
      <c r="ED407" s="50"/>
      <c r="EE407" s="50"/>
      <c r="EF407" s="50"/>
    </row>
    <row r="408" spans="1:136" s="10" customFormat="1" ht="16.5" customHeight="1">
      <c r="A408" s="1238"/>
      <c r="B408" s="1137"/>
      <c r="C408" s="1138"/>
      <c r="D408" s="1138"/>
      <c r="E408" s="1193"/>
      <c r="F408"/>
      <c r="N408"/>
      <c r="Q408"/>
      <c r="AD408"/>
      <c r="ED408" s="50"/>
      <c r="EE408" s="50"/>
      <c r="EF408" s="50"/>
    </row>
    <row r="409" spans="1:136" s="10" customFormat="1">
      <c r="A409" s="1238"/>
      <c r="B409" s="953"/>
      <c r="C409" s="1138"/>
      <c r="D409" s="1138"/>
      <c r="E409" s="1193"/>
      <c r="F409"/>
      <c r="N409"/>
      <c r="Q409"/>
      <c r="AD409"/>
      <c r="ED409" s="50"/>
      <c r="EE409" s="50"/>
      <c r="EF409" s="50"/>
    </row>
    <row r="410" spans="1:136" s="10" customFormat="1">
      <c r="A410" s="1238"/>
      <c r="B410" s="953"/>
      <c r="C410" s="1138"/>
      <c r="D410" s="1138"/>
      <c r="E410" s="1193"/>
      <c r="F410"/>
      <c r="N410"/>
      <c r="Q410"/>
      <c r="AD410"/>
      <c r="ED410" s="50"/>
      <c r="EE410" s="50"/>
      <c r="EF410" s="50"/>
    </row>
    <row r="411" spans="1:136" s="10" customFormat="1">
      <c r="A411" s="1238"/>
      <c r="B411" s="1137"/>
      <c r="C411" s="1138"/>
      <c r="D411" s="1138"/>
      <c r="E411" s="1193"/>
      <c r="F411"/>
      <c r="N411"/>
      <c r="Q411"/>
      <c r="AD411"/>
      <c r="ED411" s="50"/>
      <c r="EE411" s="50"/>
      <c r="EF411" s="50"/>
    </row>
    <row r="412" spans="1:136" s="10" customFormat="1">
      <c r="A412" s="1238"/>
      <c r="E412" s="1193"/>
      <c r="F412"/>
      <c r="N412"/>
      <c r="Q412"/>
      <c r="AD412"/>
      <c r="ED412" s="50"/>
      <c r="EE412" s="50"/>
      <c r="EF412" s="50"/>
    </row>
    <row r="413" spans="1:136" s="10" customFormat="1">
      <c r="A413" s="1238"/>
      <c r="B413" s="953"/>
      <c r="C413" s="1138"/>
      <c r="D413" s="1138"/>
      <c r="E413" s="1193"/>
      <c r="F413"/>
      <c r="N413"/>
      <c r="Q413"/>
      <c r="AD413"/>
      <c r="ED413" s="50"/>
      <c r="EE413" s="50"/>
      <c r="EF413" s="50"/>
    </row>
    <row r="414" spans="1:136" s="10" customFormat="1">
      <c r="A414" s="1238"/>
      <c r="B414" s="953"/>
      <c r="C414" s="1138"/>
      <c r="D414" s="1138"/>
      <c r="E414" s="1193"/>
      <c r="F414"/>
      <c r="N414"/>
      <c r="Q414"/>
      <c r="AD414"/>
      <c r="ED414" s="50"/>
      <c r="EE414" s="50"/>
      <c r="EF414" s="50"/>
    </row>
    <row r="415" spans="1:136" s="10" customFormat="1">
      <c r="A415" s="1238"/>
      <c r="B415" s="953"/>
      <c r="C415" s="1138"/>
      <c r="D415" s="1138"/>
      <c r="E415" s="1193"/>
      <c r="F415"/>
      <c r="N415"/>
      <c r="Q415"/>
      <c r="AD415"/>
      <c r="ED415" s="50"/>
      <c r="EE415" s="50"/>
      <c r="EF415" s="50"/>
    </row>
    <row r="416" spans="1:136" s="10" customFormat="1">
      <c r="A416" s="1238"/>
      <c r="B416" s="953"/>
      <c r="C416" s="1138"/>
      <c r="D416" s="1138"/>
      <c r="E416" s="1193"/>
      <c r="F416"/>
      <c r="N416"/>
      <c r="Q416"/>
      <c r="AD416"/>
      <c r="ED416" s="50"/>
      <c r="EE416" s="50"/>
      <c r="EF416" s="50"/>
    </row>
    <row r="417" spans="1:136" s="10" customFormat="1">
      <c r="A417" s="1238"/>
      <c r="B417" s="953"/>
      <c r="C417" s="1138"/>
      <c r="D417" s="1138"/>
      <c r="E417" s="1193"/>
      <c r="F417"/>
      <c r="N417"/>
      <c r="Q417"/>
      <c r="AD417"/>
      <c r="ED417" s="50"/>
      <c r="EE417" s="50"/>
      <c r="EF417" s="50"/>
    </row>
    <row r="418" spans="1:136" s="10" customFormat="1">
      <c r="A418" s="1238"/>
      <c r="B418" s="953"/>
      <c r="C418" s="1138"/>
      <c r="D418" s="1138"/>
      <c r="E418" s="1193"/>
      <c r="F418"/>
      <c r="N418"/>
      <c r="Q418"/>
      <c r="AD418"/>
      <c r="ED418" s="50"/>
      <c r="EE418" s="50"/>
      <c r="EF418" s="50"/>
    </row>
    <row r="419" spans="1:136" s="10" customFormat="1">
      <c r="A419" s="1238"/>
      <c r="B419" s="953"/>
      <c r="C419" s="1138"/>
      <c r="D419" s="1138"/>
      <c r="E419" s="1193"/>
      <c r="F419"/>
      <c r="N419"/>
      <c r="Q419"/>
      <c r="AD419"/>
      <c r="ED419" s="50"/>
      <c r="EE419" s="50"/>
      <c r="EF419" s="50"/>
    </row>
    <row r="420" spans="1:136" s="10" customFormat="1">
      <c r="A420" s="1238"/>
      <c r="B420" s="953"/>
      <c r="C420" s="1138"/>
      <c r="D420" s="1138"/>
      <c r="E420" s="1193"/>
      <c r="F420"/>
      <c r="N420"/>
      <c r="Q420"/>
      <c r="AD420"/>
      <c r="ED420" s="50"/>
      <c r="EE420" s="50"/>
      <c r="EF420" s="50"/>
    </row>
    <row r="421" spans="1:136" s="10" customFormat="1">
      <c r="A421" s="1238"/>
      <c r="B421" s="953"/>
      <c r="C421" s="1138"/>
      <c r="D421" s="1138"/>
      <c r="E421" s="1193"/>
      <c r="F421"/>
      <c r="N421"/>
      <c r="Q421"/>
      <c r="AD421"/>
      <c r="ED421" s="50"/>
      <c r="EE421" s="50"/>
      <c r="EF421" s="50"/>
    </row>
    <row r="422" spans="1:136" s="10" customFormat="1">
      <c r="A422" s="1238"/>
      <c r="B422" s="953"/>
      <c r="C422" s="1138"/>
      <c r="D422" s="1138"/>
      <c r="E422" s="1193"/>
      <c r="F422"/>
      <c r="N422"/>
      <c r="Q422"/>
      <c r="AD422"/>
      <c r="ED422" s="50"/>
      <c r="EE422" s="50"/>
      <c r="EF422" s="50"/>
    </row>
    <row r="423" spans="1:136" s="10" customFormat="1">
      <c r="A423" s="1238"/>
      <c r="B423" s="953"/>
      <c r="C423" s="1138"/>
      <c r="D423" s="1138"/>
      <c r="E423" s="1193"/>
      <c r="F423"/>
      <c r="N423"/>
      <c r="Q423"/>
      <c r="AD423"/>
      <c r="ED423" s="50"/>
      <c r="EE423" s="50"/>
      <c r="EF423" s="50"/>
    </row>
    <row r="424" spans="1:136" s="10" customFormat="1">
      <c r="A424" s="1238"/>
      <c r="B424" s="1137"/>
      <c r="C424" s="1138"/>
      <c r="D424" s="1138"/>
      <c r="E424" s="1193"/>
      <c r="F424"/>
      <c r="N424"/>
      <c r="Q424"/>
      <c r="AD424"/>
      <c r="ED424" s="50"/>
      <c r="EE424" s="50"/>
      <c r="EF424" s="50"/>
    </row>
    <row r="425" spans="1:136" s="10" customFormat="1">
      <c r="A425" s="1238"/>
      <c r="B425" s="953"/>
      <c r="C425" s="1138"/>
      <c r="D425" s="1138"/>
      <c r="E425" s="1193"/>
      <c r="F425"/>
      <c r="N425"/>
      <c r="Q425"/>
      <c r="AD425"/>
      <c r="ED425" s="50"/>
      <c r="EE425" s="50"/>
      <c r="EF425" s="50"/>
    </row>
    <row r="426" spans="1:136" s="10" customFormat="1">
      <c r="A426" s="1238"/>
      <c r="B426" s="953"/>
      <c r="C426" s="1138"/>
      <c r="D426" s="1138"/>
      <c r="E426" s="1193"/>
      <c r="F426"/>
      <c r="N426"/>
      <c r="Q426"/>
      <c r="AD426"/>
      <c r="ED426" s="50"/>
      <c r="EE426" s="50"/>
      <c r="EF426" s="50"/>
    </row>
    <row r="427" spans="1:136" s="10" customFormat="1">
      <c r="A427" s="1238"/>
      <c r="B427" s="953"/>
      <c r="C427" s="1138"/>
      <c r="D427" s="1138"/>
      <c r="E427" s="1193"/>
      <c r="F427"/>
      <c r="N427"/>
      <c r="Q427"/>
      <c r="AD427"/>
      <c r="ED427" s="50"/>
      <c r="EE427" s="50"/>
      <c r="EF427" s="50"/>
    </row>
    <row r="428" spans="1:136" s="10" customFormat="1">
      <c r="A428" s="1238"/>
      <c r="B428" s="953"/>
      <c r="C428" s="1138"/>
      <c r="D428" s="1138"/>
      <c r="E428" s="1193"/>
      <c r="F428"/>
      <c r="N428"/>
      <c r="Q428"/>
      <c r="AD428"/>
      <c r="ED428" s="50"/>
      <c r="EE428" s="50"/>
      <c r="EF428" s="50"/>
    </row>
    <row r="429" spans="1:136" s="10" customFormat="1">
      <c r="A429" s="1238"/>
      <c r="B429" s="953"/>
      <c r="C429" s="1138"/>
      <c r="D429" s="1138"/>
      <c r="E429" s="1193"/>
      <c r="F429"/>
      <c r="N429"/>
      <c r="Q429"/>
      <c r="AD429"/>
      <c r="ED429" s="50"/>
      <c r="EE429" s="50"/>
      <c r="EF429" s="50"/>
    </row>
    <row r="430" spans="1:136" s="10" customFormat="1">
      <c r="A430" s="1238"/>
      <c r="B430" s="1137"/>
      <c r="C430" s="1138"/>
      <c r="D430" s="1138"/>
      <c r="E430" s="1193"/>
      <c r="F430"/>
      <c r="N430"/>
      <c r="Q430"/>
      <c r="AD430"/>
      <c r="ED430" s="50"/>
      <c r="EE430" s="50"/>
      <c r="EF430" s="50"/>
    </row>
    <row r="431" spans="1:136" s="10" customFormat="1">
      <c r="A431" s="1238"/>
      <c r="B431" s="1137"/>
      <c r="C431" s="1138"/>
      <c r="D431" s="1138"/>
      <c r="E431" s="1193"/>
      <c r="F431"/>
      <c r="N431"/>
      <c r="Q431"/>
      <c r="AD431"/>
      <c r="ED431" s="50"/>
      <c r="EE431" s="50"/>
      <c r="EF431" s="50"/>
    </row>
    <row r="432" spans="1:136" s="10" customFormat="1">
      <c r="A432" s="1238"/>
      <c r="B432" s="1137"/>
      <c r="C432" s="1138"/>
      <c r="D432" s="1138"/>
      <c r="E432" s="1193"/>
      <c r="F432"/>
      <c r="N432"/>
      <c r="Q432"/>
      <c r="AD432"/>
      <c r="ED432" s="50"/>
      <c r="EE432" s="50"/>
      <c r="EF432" s="50"/>
    </row>
    <row r="433" spans="1:136" s="10" customFormat="1">
      <c r="A433" s="1238"/>
      <c r="B433" s="953"/>
      <c r="C433" s="1138"/>
      <c r="D433" s="1138"/>
      <c r="E433" s="1193"/>
      <c r="F433"/>
      <c r="N433"/>
      <c r="Q433"/>
      <c r="AD433"/>
      <c r="ED433" s="50"/>
      <c r="EE433" s="50"/>
      <c r="EF433" s="50"/>
    </row>
    <row r="434" spans="1:136" s="10" customFormat="1">
      <c r="A434" s="1238"/>
      <c r="B434" s="953"/>
      <c r="C434" s="1138"/>
      <c r="D434" s="1138"/>
      <c r="E434" s="1193"/>
      <c r="F434"/>
      <c r="N434"/>
      <c r="Q434"/>
      <c r="AD434"/>
      <c r="ED434" s="50"/>
      <c r="EE434" s="50"/>
      <c r="EF434" s="50"/>
    </row>
    <row r="435" spans="1:136" s="10" customFormat="1">
      <c r="A435" s="1238"/>
      <c r="B435" s="953"/>
      <c r="C435" s="1138"/>
      <c r="D435" s="1138"/>
      <c r="E435" s="1193"/>
      <c r="F435"/>
      <c r="N435"/>
      <c r="Q435"/>
      <c r="AD435"/>
      <c r="ED435" s="50"/>
      <c r="EE435" s="50"/>
      <c r="EF435" s="50"/>
    </row>
    <row r="436" spans="1:136" s="10" customFormat="1">
      <c r="A436" s="1238"/>
      <c r="B436" s="1137"/>
      <c r="C436" s="1138"/>
      <c r="D436" s="1138"/>
      <c r="E436" s="1193"/>
      <c r="F436"/>
      <c r="N436"/>
      <c r="Q436"/>
      <c r="AD436"/>
      <c r="ED436" s="50"/>
      <c r="EE436" s="50"/>
      <c r="EF436" s="50"/>
    </row>
    <row r="437" spans="1:136" s="10" customFormat="1">
      <c r="A437" s="1238"/>
      <c r="B437" s="953"/>
      <c r="C437" s="1138"/>
      <c r="D437" s="1138"/>
      <c r="E437" s="1193"/>
      <c r="F437"/>
      <c r="N437"/>
      <c r="Q437"/>
      <c r="AD437"/>
      <c r="ED437" s="50"/>
      <c r="EE437" s="50"/>
      <c r="EF437" s="50"/>
    </row>
    <row r="438" spans="1:136" s="10" customFormat="1">
      <c r="A438" s="1238"/>
      <c r="B438" s="953"/>
      <c r="C438" s="1138"/>
      <c r="D438" s="1138"/>
      <c r="E438" s="1193"/>
      <c r="F438"/>
      <c r="N438"/>
      <c r="Q438"/>
      <c r="AD438"/>
      <c r="ED438" s="50"/>
      <c r="EE438" s="50"/>
      <c r="EF438" s="50"/>
    </row>
    <row r="439" spans="1:136" s="10" customFormat="1">
      <c r="A439" s="1238"/>
      <c r="B439" s="953"/>
      <c r="C439" s="1138"/>
      <c r="D439" s="1138"/>
      <c r="E439" s="1193"/>
      <c r="F439"/>
      <c r="N439"/>
      <c r="Q439"/>
      <c r="AD439"/>
      <c r="ED439" s="50"/>
      <c r="EE439" s="50"/>
      <c r="EF439" s="50"/>
    </row>
    <row r="440" spans="1:136" s="10" customFormat="1">
      <c r="A440" s="1238"/>
      <c r="B440" s="953"/>
      <c r="C440" s="1138"/>
      <c r="D440" s="1138"/>
      <c r="E440" s="1193"/>
      <c r="F440"/>
      <c r="N440"/>
      <c r="Q440"/>
      <c r="AD440"/>
      <c r="ED440" s="50"/>
      <c r="EE440" s="50"/>
      <c r="EF440" s="50"/>
    </row>
    <row r="441" spans="1:136" s="10" customFormat="1">
      <c r="A441" s="1238"/>
      <c r="B441" s="1137"/>
      <c r="C441" s="1138"/>
      <c r="D441" s="1138"/>
      <c r="E441" s="1193"/>
      <c r="F441"/>
      <c r="N441"/>
      <c r="Q441"/>
      <c r="AD441"/>
      <c r="ED441" s="50"/>
      <c r="EE441" s="50"/>
      <c r="EF441" s="50"/>
    </row>
    <row r="442" spans="1:136" s="10" customFormat="1">
      <c r="A442" s="1238"/>
      <c r="B442" s="953"/>
      <c r="C442" s="1138"/>
      <c r="D442" s="1138"/>
      <c r="E442" s="1193"/>
      <c r="F442"/>
      <c r="N442"/>
      <c r="Q442"/>
      <c r="AD442"/>
      <c r="ED442" s="50"/>
      <c r="EE442" s="50"/>
      <c r="EF442" s="50"/>
    </row>
    <row r="443" spans="1:136" s="10" customFormat="1">
      <c r="A443" s="1238"/>
      <c r="B443" s="1137"/>
      <c r="C443" s="1138"/>
      <c r="D443" s="1138"/>
      <c r="E443" s="1193"/>
      <c r="F443"/>
      <c r="N443"/>
      <c r="Q443"/>
      <c r="AD443"/>
      <c r="ED443" s="50"/>
      <c r="EE443" s="50"/>
      <c r="EF443" s="50"/>
    </row>
    <row r="444" spans="1:136" s="10" customFormat="1">
      <c r="A444" s="1238"/>
      <c r="B444" s="953"/>
      <c r="C444" s="1138"/>
      <c r="D444" s="1138"/>
      <c r="E444" s="1193"/>
      <c r="F444"/>
      <c r="N444"/>
      <c r="Q444"/>
      <c r="AD444"/>
      <c r="ED444" s="50"/>
      <c r="EE444" s="50"/>
      <c r="EF444" s="50"/>
    </row>
    <row r="445" spans="1:136" s="10" customFormat="1">
      <c r="A445" s="1238"/>
      <c r="B445" s="953"/>
      <c r="C445" s="1138"/>
      <c r="D445" s="1138"/>
      <c r="E445" s="1193"/>
      <c r="F445"/>
      <c r="N445"/>
      <c r="Q445"/>
      <c r="AD445"/>
      <c r="ED445" s="50"/>
      <c r="EE445" s="50"/>
      <c r="EF445" s="50"/>
    </row>
    <row r="446" spans="1:136" s="10" customFormat="1">
      <c r="A446" s="1238"/>
      <c r="B446" s="1137"/>
      <c r="C446" s="1138"/>
      <c r="D446" s="1138"/>
      <c r="E446" s="1193"/>
      <c r="F446"/>
      <c r="N446"/>
      <c r="Q446"/>
      <c r="AD446"/>
      <c r="ED446" s="50"/>
      <c r="EE446" s="50"/>
      <c r="EF446" s="50"/>
    </row>
    <row r="447" spans="1:136" s="10" customFormat="1">
      <c r="A447" s="1238"/>
      <c r="B447" s="1137"/>
      <c r="C447" s="1138"/>
      <c r="D447" s="1138"/>
      <c r="E447" s="1193"/>
      <c r="F447"/>
      <c r="N447"/>
      <c r="Q447"/>
      <c r="AD447"/>
      <c r="ED447" s="50"/>
      <c r="EE447" s="50"/>
      <c r="EF447" s="50"/>
    </row>
    <row r="448" spans="1:136" s="10" customFormat="1">
      <c r="A448" s="1238"/>
      <c r="B448" s="953"/>
      <c r="C448" s="867"/>
      <c r="D448" s="867"/>
      <c r="E448" s="1193"/>
      <c r="F448"/>
      <c r="N448"/>
      <c r="Q448"/>
      <c r="AD448"/>
      <c r="ED448" s="50"/>
      <c r="EE448" s="50"/>
      <c r="EF448" s="50"/>
    </row>
    <row r="449" spans="1:136" s="10" customFormat="1">
      <c r="A449" s="1238"/>
      <c r="B449" s="953"/>
      <c r="C449" s="867"/>
      <c r="D449" s="867"/>
      <c r="E449" s="1193"/>
      <c r="F449"/>
      <c r="N449"/>
      <c r="Q449"/>
      <c r="AD449"/>
      <c r="ED449" s="50"/>
      <c r="EE449" s="50"/>
      <c r="EF449" s="50"/>
    </row>
    <row r="450" spans="1:136" s="10" customFormat="1">
      <c r="A450" s="1238"/>
      <c r="B450" s="953"/>
      <c r="C450" s="99"/>
      <c r="D450" s="99"/>
      <c r="E450" s="1193"/>
      <c r="F450"/>
      <c r="N450"/>
      <c r="Q450"/>
      <c r="AD450"/>
      <c r="ED450" s="50"/>
      <c r="EE450" s="50"/>
      <c r="EF450" s="50"/>
    </row>
    <row r="451" spans="1:136" s="10" customFormat="1">
      <c r="A451" s="1238"/>
      <c r="B451" s="953"/>
      <c r="C451" s="99"/>
      <c r="D451" s="99"/>
      <c r="E451" s="1193"/>
      <c r="F451"/>
      <c r="N451"/>
      <c r="Q451"/>
      <c r="AD451"/>
      <c r="ED451" s="50"/>
      <c r="EE451" s="50"/>
      <c r="EF451" s="50"/>
    </row>
    <row r="452" spans="1:136" s="10" customFormat="1">
      <c r="A452" s="1238"/>
      <c r="B452" s="953"/>
      <c r="C452" s="867"/>
      <c r="D452" s="867"/>
      <c r="E452" s="1193"/>
      <c r="F452"/>
      <c r="N452"/>
      <c r="Q452"/>
      <c r="AD452"/>
      <c r="ED452" s="50"/>
      <c r="EE452" s="50"/>
      <c r="EF452" s="50"/>
    </row>
    <row r="453" spans="1:136" s="10" customFormat="1">
      <c r="A453" s="1238"/>
      <c r="B453" s="953"/>
      <c r="C453" s="867"/>
      <c r="D453" s="867"/>
      <c r="E453" s="1193"/>
      <c r="F453"/>
      <c r="N453"/>
      <c r="Q453"/>
      <c r="AD453"/>
      <c r="ED453" s="50"/>
      <c r="EE453" s="50"/>
      <c r="EF453" s="50"/>
    </row>
    <row r="454" spans="1:136" s="10" customFormat="1">
      <c r="A454" s="1238"/>
      <c r="B454" s="953"/>
      <c r="C454" s="867"/>
      <c r="D454" s="867"/>
      <c r="E454" s="1193"/>
      <c r="F454"/>
      <c r="N454"/>
      <c r="Q454"/>
      <c r="AD454"/>
      <c r="ED454" s="50"/>
      <c r="EE454" s="50"/>
      <c r="EF454" s="50"/>
    </row>
    <row r="455" spans="1:136" s="10" customFormat="1">
      <c r="A455" s="1238"/>
      <c r="B455" s="953"/>
      <c r="C455" s="867"/>
      <c r="D455" s="867"/>
      <c r="E455" s="1193"/>
      <c r="F455"/>
      <c r="N455"/>
      <c r="Q455"/>
      <c r="AD455"/>
      <c r="ED455" s="50"/>
      <c r="EE455" s="50"/>
      <c r="EF455" s="50"/>
    </row>
    <row r="456" spans="1:136" s="10" customFormat="1">
      <c r="A456" s="1238"/>
      <c r="B456" s="953"/>
      <c r="C456" s="867"/>
      <c r="D456" s="867"/>
      <c r="E456" s="1193"/>
      <c r="F456"/>
      <c r="N456"/>
      <c r="Q456"/>
      <c r="AD456"/>
      <c r="ED456" s="50"/>
      <c r="EE456" s="50"/>
      <c r="EF456" s="50"/>
    </row>
    <row r="457" spans="1:136" s="10" customFormat="1">
      <c r="A457" s="1238"/>
      <c r="B457" s="953"/>
      <c r="C457" s="867"/>
      <c r="D457" s="867"/>
      <c r="E457" s="1193"/>
      <c r="F457"/>
      <c r="N457"/>
      <c r="Q457"/>
      <c r="AD457"/>
      <c r="ED457" s="50"/>
      <c r="EE457" s="50"/>
      <c r="EF457" s="50"/>
    </row>
    <row r="458" spans="1:136" s="10" customFormat="1">
      <c r="A458" s="1238"/>
      <c r="B458" s="953"/>
      <c r="C458" s="99"/>
      <c r="D458" s="99"/>
      <c r="E458" s="1193"/>
      <c r="F458"/>
      <c r="N458"/>
      <c r="Q458"/>
      <c r="AD458"/>
      <c r="ED458" s="50"/>
      <c r="EE458" s="50"/>
      <c r="EF458" s="50"/>
    </row>
    <row r="459" spans="1:136" s="10" customFormat="1">
      <c r="A459" s="1238"/>
      <c r="B459" s="953"/>
      <c r="C459" s="1138"/>
      <c r="D459" s="1138"/>
      <c r="E459" s="1193"/>
      <c r="F459"/>
      <c r="N459"/>
      <c r="Q459"/>
      <c r="AD459"/>
      <c r="ED459" s="50"/>
      <c r="EE459" s="50"/>
      <c r="EF459" s="50"/>
    </row>
    <row r="460" spans="1:136" s="10" customFormat="1">
      <c r="A460" s="1238"/>
      <c r="B460" s="953"/>
      <c r="C460" s="867"/>
      <c r="D460" s="867"/>
      <c r="E460" s="1193"/>
      <c r="F460"/>
      <c r="N460"/>
      <c r="Q460"/>
      <c r="AD460"/>
      <c r="ED460" s="50"/>
      <c r="EE460" s="50"/>
      <c r="EF460" s="50"/>
    </row>
    <row r="461" spans="1:136" s="10" customFormat="1">
      <c r="A461" s="1238"/>
      <c r="B461" s="953"/>
      <c r="C461" s="867"/>
      <c r="D461" s="867"/>
      <c r="E461" s="1193"/>
      <c r="F461"/>
      <c r="N461"/>
      <c r="Q461"/>
      <c r="AD461"/>
      <c r="ED461" s="50"/>
      <c r="EE461" s="50"/>
      <c r="EF461" s="50"/>
    </row>
    <row r="462" spans="1:136" s="10" customFormat="1">
      <c r="A462" s="1238"/>
      <c r="B462" s="953"/>
      <c r="C462" s="867"/>
      <c r="D462" s="867"/>
      <c r="E462" s="1193"/>
      <c r="F462"/>
      <c r="N462"/>
      <c r="Q462"/>
      <c r="AD462"/>
      <c r="ED462" s="50"/>
      <c r="EE462" s="50"/>
      <c r="EF462" s="50"/>
    </row>
    <row r="463" spans="1:136" s="10" customFormat="1">
      <c r="A463" s="1238"/>
      <c r="B463" s="953"/>
      <c r="C463" s="99"/>
      <c r="D463" s="99"/>
      <c r="E463" s="1193"/>
      <c r="F463"/>
      <c r="N463"/>
      <c r="Q463"/>
      <c r="AD463"/>
      <c r="ED463" s="50"/>
      <c r="EE463" s="50"/>
      <c r="EF463" s="50"/>
    </row>
    <row r="464" spans="1:136" s="10" customFormat="1">
      <c r="A464" s="1238"/>
      <c r="B464" s="953"/>
      <c r="C464" s="953"/>
      <c r="D464" s="953"/>
      <c r="E464" s="1193"/>
      <c r="F464"/>
      <c r="N464"/>
      <c r="Q464"/>
      <c r="AD464"/>
      <c r="ED464" s="50"/>
      <c r="EE464" s="50"/>
      <c r="EF464" s="50"/>
    </row>
    <row r="465" spans="1:136" s="10" customFormat="1">
      <c r="A465" s="1238"/>
      <c r="B465" s="953"/>
      <c r="C465" s="953"/>
      <c r="D465" s="99"/>
      <c r="E465" s="1193"/>
      <c r="F465"/>
      <c r="N465"/>
      <c r="Q465"/>
      <c r="AD465"/>
      <c r="ED465" s="50"/>
      <c r="EE465" s="50"/>
      <c r="EF465" s="50"/>
    </row>
    <row r="466" spans="1:136" s="10" customFormat="1">
      <c r="A466" s="1238"/>
      <c r="B466" s="953"/>
      <c r="C466" s="1240"/>
      <c r="D466" s="1240"/>
      <c r="E466" s="1193"/>
      <c r="F466"/>
      <c r="N466"/>
      <c r="Q466"/>
      <c r="AD466"/>
      <c r="ED466" s="50"/>
      <c r="EE466" s="50"/>
      <c r="EF466" s="50"/>
    </row>
    <row r="467" spans="1:136" s="10" customFormat="1">
      <c r="A467" s="1238"/>
      <c r="B467" s="953"/>
      <c r="C467" s="867"/>
      <c r="D467" s="867"/>
      <c r="E467" s="1193"/>
      <c r="F467"/>
      <c r="N467"/>
      <c r="Q467"/>
      <c r="AD467"/>
      <c r="ED467" s="50"/>
      <c r="EE467" s="50"/>
      <c r="EF467" s="50"/>
    </row>
    <row r="468" spans="1:136" s="10" customFormat="1">
      <c r="A468" s="1238"/>
      <c r="B468" s="953"/>
      <c r="C468" s="867"/>
      <c r="D468" s="867"/>
      <c r="E468" s="1193"/>
      <c r="F468"/>
      <c r="N468"/>
      <c r="Q468"/>
      <c r="AD468"/>
      <c r="ED468" s="50"/>
      <c r="EE468" s="50"/>
      <c r="EF468" s="50"/>
    </row>
    <row r="469" spans="1:136" s="10" customFormat="1">
      <c r="A469" s="1238"/>
      <c r="B469" s="953"/>
      <c r="C469" s="1138"/>
      <c r="D469" s="1138"/>
      <c r="E469" s="1193"/>
      <c r="F469"/>
      <c r="N469"/>
      <c r="Q469"/>
      <c r="AD469"/>
      <c r="ED469" s="50"/>
      <c r="EE469" s="50"/>
      <c r="EF469" s="50"/>
    </row>
    <row r="470" spans="1:136" s="10" customFormat="1">
      <c r="A470" s="1238"/>
      <c r="B470" s="953"/>
      <c r="C470" s="867"/>
      <c r="D470" s="867"/>
      <c r="E470" s="1193"/>
      <c r="F470"/>
      <c r="N470"/>
      <c r="Q470"/>
      <c r="AD470"/>
      <c r="ED470" s="50"/>
      <c r="EE470" s="50"/>
      <c r="EF470" s="50"/>
    </row>
    <row r="471" spans="1:136" s="10" customFormat="1">
      <c r="A471" s="1238"/>
      <c r="B471" s="953"/>
      <c r="C471" s="1138"/>
      <c r="D471" s="1138"/>
      <c r="E471" s="1193"/>
      <c r="F471"/>
      <c r="N471"/>
      <c r="Q471"/>
      <c r="AD471"/>
      <c r="ED471" s="50"/>
      <c r="EE471" s="50"/>
      <c r="EF471" s="50"/>
    </row>
    <row r="472" spans="1:136" s="10" customFormat="1">
      <c r="A472" s="1238"/>
      <c r="B472" s="953"/>
      <c r="C472" s="1138"/>
      <c r="D472" s="1138"/>
      <c r="E472" s="1193"/>
      <c r="F472"/>
      <c r="N472"/>
      <c r="Q472"/>
      <c r="AD472"/>
      <c r="ED472" s="50"/>
      <c r="EE472" s="50"/>
      <c r="EF472" s="50"/>
    </row>
    <row r="473" spans="1:136" s="10" customFormat="1">
      <c r="A473" s="1238"/>
      <c r="B473" s="953"/>
      <c r="C473" s="953"/>
      <c r="D473" s="99"/>
      <c r="E473" s="1193"/>
      <c r="F473"/>
      <c r="N473"/>
      <c r="Q473"/>
      <c r="AD473"/>
      <c r="ED473" s="50"/>
      <c r="EE473" s="50"/>
      <c r="EF473" s="50"/>
    </row>
    <row r="474" spans="1:136" s="10" customFormat="1">
      <c r="A474" s="1238"/>
      <c r="B474" s="953"/>
      <c r="C474" s="99"/>
      <c r="D474" s="99"/>
      <c r="E474" s="1193"/>
      <c r="F474"/>
      <c r="N474"/>
      <c r="Q474"/>
      <c r="AD474"/>
      <c r="ED474" s="50"/>
      <c r="EE474" s="50"/>
      <c r="EF474" s="50"/>
    </row>
    <row r="475" spans="1:136" s="10" customFormat="1">
      <c r="A475" s="1238"/>
      <c r="B475" s="953"/>
      <c r="C475" s="99"/>
      <c r="D475" s="99"/>
      <c r="E475" s="1193"/>
      <c r="F475"/>
      <c r="N475"/>
      <c r="Q475"/>
      <c r="AD475"/>
      <c r="ED475" s="50"/>
      <c r="EE475" s="50"/>
      <c r="EF475" s="50"/>
    </row>
    <row r="476" spans="1:136" s="10" customFormat="1">
      <c r="A476" s="1238"/>
      <c r="B476" s="953"/>
      <c r="C476" s="99"/>
      <c r="D476" s="99"/>
      <c r="E476" s="1193"/>
      <c r="F476"/>
      <c r="N476"/>
      <c r="Q476"/>
      <c r="AD476"/>
      <c r="ED476" s="50"/>
      <c r="EE476" s="50"/>
      <c r="EF476" s="50"/>
    </row>
    <row r="477" spans="1:136" s="10" customFormat="1">
      <c r="A477" s="1238"/>
      <c r="B477" s="953"/>
      <c r="C477" s="99"/>
      <c r="D477" s="99"/>
      <c r="E477" s="1193"/>
      <c r="F477"/>
      <c r="N477"/>
      <c r="Q477"/>
      <c r="AD477"/>
      <c r="ED477" s="50"/>
      <c r="EE477" s="50"/>
      <c r="EF477" s="50"/>
    </row>
    <row r="478" spans="1:136" s="10" customFormat="1">
      <c r="A478" s="1238"/>
      <c r="B478" s="953"/>
      <c r="C478" s="99"/>
      <c r="D478" s="99"/>
      <c r="E478" s="1193"/>
      <c r="F478"/>
      <c r="N478"/>
      <c r="Q478"/>
      <c r="AD478"/>
      <c r="ED478" s="50"/>
      <c r="EE478" s="50"/>
      <c r="EF478" s="50"/>
    </row>
    <row r="479" spans="1:136" s="10" customFormat="1">
      <c r="A479" s="1238"/>
      <c r="B479" s="953"/>
      <c r="C479" s="99"/>
      <c r="D479" s="99"/>
      <c r="E479" s="1193"/>
      <c r="F479"/>
      <c r="N479"/>
      <c r="Q479"/>
      <c r="AD479"/>
      <c r="ED479" s="50"/>
      <c r="EE479" s="50"/>
      <c r="EF479" s="50"/>
    </row>
    <row r="480" spans="1:136" s="10" customFormat="1">
      <c r="A480" s="1238"/>
      <c r="B480" s="953"/>
      <c r="C480" s="1138"/>
      <c r="D480" s="1138"/>
      <c r="E480" s="1193"/>
      <c r="F480"/>
      <c r="N480"/>
      <c r="Q480"/>
      <c r="AD480"/>
      <c r="ED480" s="50"/>
      <c r="EE480" s="50"/>
      <c r="EF480" s="50"/>
    </row>
    <row r="481" spans="1:136" s="10" customFormat="1">
      <c r="A481" s="1238"/>
      <c r="B481" s="1137"/>
      <c r="C481" s="99"/>
      <c r="D481" s="1138"/>
      <c r="E481" s="1193"/>
      <c r="F481"/>
      <c r="N481"/>
      <c r="Q481"/>
      <c r="AD481"/>
      <c r="ED481" s="50"/>
      <c r="EE481" s="50"/>
      <c r="EF481" s="50"/>
    </row>
    <row r="482" spans="1:136" s="10" customFormat="1">
      <c r="A482" s="1238"/>
      <c r="B482" s="1137"/>
      <c r="C482" s="99"/>
      <c r="D482" s="1138"/>
      <c r="E482" s="1193"/>
      <c r="F482"/>
      <c r="N482"/>
      <c r="Q482"/>
      <c r="AD482"/>
      <c r="ED482" s="50"/>
      <c r="EE482" s="50"/>
      <c r="EF482" s="50"/>
    </row>
    <row r="483" spans="1:136" s="10" customFormat="1">
      <c r="A483" s="1238"/>
      <c r="B483" s="1137"/>
      <c r="C483" s="99"/>
      <c r="D483" s="1138"/>
      <c r="E483" s="1193"/>
      <c r="F483"/>
      <c r="N483"/>
      <c r="Q483"/>
      <c r="AD483"/>
      <c r="ED483" s="50"/>
      <c r="EE483" s="50"/>
      <c r="EF483" s="50"/>
    </row>
    <row r="484" spans="1:136" s="10" customFormat="1">
      <c r="A484" s="1238"/>
      <c r="B484" s="953"/>
      <c r="C484" s="99"/>
      <c r="D484" s="99"/>
      <c r="E484" s="1193"/>
      <c r="F484"/>
      <c r="N484"/>
      <c r="Q484"/>
      <c r="AD484"/>
      <c r="ED484" s="50"/>
      <c r="EE484" s="50"/>
      <c r="EF484" s="50"/>
    </row>
    <row r="485" spans="1:136" s="10" customFormat="1">
      <c r="A485" s="1238"/>
      <c r="E485" s="1193"/>
      <c r="F485"/>
      <c r="N485"/>
      <c r="Q485"/>
      <c r="AD485"/>
      <c r="ED485" s="50"/>
      <c r="EE485" s="50"/>
      <c r="EF485" s="50"/>
    </row>
    <row r="486" spans="1:136" s="10" customFormat="1">
      <c r="A486" s="1238"/>
      <c r="B486" s="953"/>
      <c r="C486" s="99"/>
      <c r="D486" s="99"/>
      <c r="E486" s="1193"/>
      <c r="F486"/>
      <c r="N486"/>
      <c r="Q486"/>
      <c r="AD486"/>
      <c r="ED486" s="50"/>
      <c r="EE486" s="50"/>
      <c r="EF486" s="50"/>
    </row>
    <row r="487" spans="1:136" s="10" customFormat="1">
      <c r="A487" s="1238"/>
      <c r="B487" s="953"/>
      <c r="C487" s="1138"/>
      <c r="D487" s="1138"/>
      <c r="E487" s="1193"/>
      <c r="F487"/>
      <c r="N487"/>
      <c r="Q487"/>
      <c r="AD487"/>
      <c r="ED487" s="50"/>
      <c r="EE487" s="50"/>
      <c r="EF487" s="50"/>
    </row>
    <row r="488" spans="1:136" s="10" customFormat="1">
      <c r="A488" s="1238"/>
      <c r="B488" s="953"/>
      <c r="C488" s="99"/>
      <c r="D488" s="99"/>
      <c r="E488" s="1193"/>
      <c r="F488"/>
      <c r="N488"/>
      <c r="Q488"/>
      <c r="AD488"/>
      <c r="ED488" s="50"/>
      <c r="EE488" s="50"/>
      <c r="EF488" s="50"/>
    </row>
    <row r="489" spans="1:136" s="10" customFormat="1">
      <c r="A489" s="1238"/>
      <c r="B489" s="953"/>
      <c r="C489" s="99"/>
      <c r="D489" s="1137"/>
      <c r="E489" s="1193"/>
      <c r="F489"/>
      <c r="N489"/>
      <c r="Q489"/>
      <c r="AD489"/>
      <c r="ED489" s="50"/>
      <c r="EE489" s="50"/>
      <c r="EF489" s="50"/>
    </row>
    <row r="490" spans="1:136" s="10" customFormat="1">
      <c r="A490" s="1238"/>
      <c r="B490" s="953"/>
      <c r="C490" s="99"/>
      <c r="D490" s="1138"/>
      <c r="E490" s="1193"/>
      <c r="F490"/>
      <c r="N490"/>
      <c r="Q490"/>
      <c r="AD490"/>
      <c r="ED490" s="50"/>
      <c r="EE490" s="50"/>
      <c r="EF490" s="50"/>
    </row>
    <row r="491" spans="1:136" s="10" customFormat="1">
      <c r="A491" s="1238"/>
      <c r="B491" s="1137"/>
      <c r="C491" s="1138"/>
      <c r="D491" s="1137"/>
      <c r="E491" s="1193"/>
      <c r="F491"/>
      <c r="N491"/>
      <c r="Q491"/>
      <c r="AD491"/>
      <c r="ED491" s="50"/>
      <c r="EE491" s="50"/>
      <c r="EF491" s="50"/>
    </row>
    <row r="492" spans="1:136" s="10" customFormat="1">
      <c r="A492" s="1238"/>
      <c r="B492" s="953"/>
      <c r="C492" s="1138"/>
      <c r="D492" s="1138"/>
      <c r="E492" s="1193"/>
      <c r="F492"/>
      <c r="N492"/>
      <c r="Q492"/>
      <c r="AD492"/>
      <c r="ED492" s="50"/>
      <c r="EE492" s="50"/>
      <c r="EF492" s="50"/>
    </row>
    <row r="493" spans="1:136" s="10" customFormat="1">
      <c r="A493" s="1238"/>
      <c r="B493" s="953"/>
      <c r="C493" s="1138"/>
      <c r="D493" s="1138"/>
      <c r="E493" s="1193"/>
      <c r="F493"/>
      <c r="N493"/>
      <c r="Q493"/>
      <c r="AD493"/>
      <c r="ED493" s="50"/>
      <c r="EE493" s="50"/>
      <c r="EF493" s="50"/>
    </row>
    <row r="494" spans="1:136" s="10" customFormat="1">
      <c r="A494" s="1238"/>
      <c r="B494" s="953"/>
      <c r="C494" s="1138"/>
      <c r="D494" s="1138"/>
      <c r="E494" s="1193"/>
      <c r="F494"/>
      <c r="N494"/>
      <c r="Q494"/>
      <c r="AD494"/>
      <c r="ED494" s="50"/>
      <c r="EE494" s="50"/>
      <c r="EF494" s="50"/>
    </row>
    <row r="495" spans="1:136" s="10" customFormat="1">
      <c r="A495" s="1238"/>
      <c r="B495" s="953"/>
      <c r="C495" s="1138"/>
      <c r="D495" s="1138"/>
      <c r="E495" s="1193"/>
      <c r="F495"/>
      <c r="N495"/>
      <c r="Q495"/>
      <c r="AD495"/>
      <c r="ED495" s="50"/>
      <c r="EE495" s="50"/>
      <c r="EF495" s="50"/>
    </row>
    <row r="496" spans="1:136" s="10" customFormat="1">
      <c r="A496" s="1238"/>
      <c r="B496" s="953"/>
      <c r="C496" s="99"/>
      <c r="D496" s="99"/>
      <c r="E496" s="1193"/>
      <c r="F496"/>
      <c r="N496"/>
      <c r="Q496"/>
      <c r="AD496"/>
      <c r="ED496" s="50"/>
      <c r="EE496" s="50"/>
      <c r="EF496" s="50"/>
    </row>
    <row r="497" spans="1:136" s="10" customFormat="1">
      <c r="A497" s="1238"/>
      <c r="B497" s="953"/>
      <c r="C497" s="99"/>
      <c r="D497" s="1138"/>
      <c r="E497" s="1193"/>
      <c r="F497"/>
      <c r="N497"/>
      <c r="Q497"/>
      <c r="AD497"/>
      <c r="ED497" s="50"/>
      <c r="EE497" s="50"/>
      <c r="EF497" s="50"/>
    </row>
    <row r="498" spans="1:136" s="10" customFormat="1">
      <c r="A498" s="1238"/>
      <c r="B498" s="953"/>
      <c r="C498" s="1138"/>
      <c r="D498" s="1138"/>
      <c r="E498" s="1193"/>
      <c r="F498"/>
      <c r="N498"/>
      <c r="Q498"/>
      <c r="AD498"/>
      <c r="ED498" s="50"/>
      <c r="EE498" s="50"/>
      <c r="EF498" s="50"/>
    </row>
    <row r="499" spans="1:136" s="10" customFormat="1">
      <c r="A499" s="1238"/>
      <c r="B499" s="953"/>
      <c r="C499" s="1138"/>
      <c r="D499" s="1138"/>
      <c r="E499" s="1193"/>
      <c r="F499"/>
      <c r="N499"/>
      <c r="Q499"/>
      <c r="AD499"/>
      <c r="ED499" s="50"/>
      <c r="EE499" s="50"/>
      <c r="EF499" s="50"/>
    </row>
    <row r="500" spans="1:136" s="10" customFormat="1">
      <c r="A500" s="1238"/>
      <c r="B500" s="953"/>
      <c r="C500" s="1138"/>
      <c r="D500" s="1138"/>
      <c r="E500" s="1193"/>
      <c r="F500"/>
      <c r="N500"/>
      <c r="Q500"/>
      <c r="AD500"/>
      <c r="ED500" s="50"/>
      <c r="EE500" s="50"/>
      <c r="EF500" s="50"/>
    </row>
    <row r="501" spans="1:136" s="10" customFormat="1">
      <c r="A501" s="1238"/>
      <c r="B501" s="953"/>
      <c r="C501" s="1138"/>
      <c r="D501" s="1138"/>
      <c r="E501" s="1193"/>
      <c r="F501"/>
      <c r="N501"/>
      <c r="Q501"/>
      <c r="AD501"/>
      <c r="ED501" s="50"/>
      <c r="EE501" s="50"/>
      <c r="EF501" s="50"/>
    </row>
    <row r="502" spans="1:136" s="10" customFormat="1">
      <c r="A502" s="1238"/>
      <c r="B502" s="953"/>
      <c r="C502" s="1138"/>
      <c r="D502" s="1137"/>
      <c r="E502" s="1193"/>
      <c r="F502"/>
      <c r="N502"/>
      <c r="Q502"/>
      <c r="AD502"/>
      <c r="ED502" s="50"/>
      <c r="EE502" s="50"/>
      <c r="EF502" s="50"/>
    </row>
    <row r="503" spans="1:136" s="10" customFormat="1">
      <c r="A503" s="1238"/>
      <c r="B503" s="953"/>
      <c r="C503" s="1138"/>
      <c r="D503" s="1137"/>
      <c r="E503" s="1193"/>
      <c r="F503"/>
      <c r="N503"/>
      <c r="Q503"/>
      <c r="AD503"/>
      <c r="ED503" s="50"/>
      <c r="EE503" s="50"/>
      <c r="EF503" s="50"/>
    </row>
    <row r="504" spans="1:136" s="10" customFormat="1">
      <c r="A504" s="1238"/>
      <c r="B504" s="953"/>
      <c r="C504" s="1138"/>
      <c r="D504" s="1138"/>
      <c r="E504" s="1193"/>
      <c r="F504"/>
      <c r="N504"/>
      <c r="Q504"/>
      <c r="AD504"/>
      <c r="ED504" s="50"/>
      <c r="EE504" s="50"/>
      <c r="EF504" s="50"/>
    </row>
    <row r="505" spans="1:136" s="10" customFormat="1">
      <c r="A505" s="1238"/>
      <c r="B505" s="953"/>
      <c r="C505" s="1138"/>
      <c r="D505" s="1138"/>
      <c r="E505" s="1193"/>
      <c r="F505"/>
      <c r="N505"/>
      <c r="Q505"/>
      <c r="AD505"/>
      <c r="ED505" s="50"/>
      <c r="EE505" s="50"/>
      <c r="EF505" s="50"/>
    </row>
    <row r="506" spans="1:136" s="10" customFormat="1">
      <c r="A506" s="1238"/>
      <c r="B506" s="953"/>
      <c r="C506" s="1138"/>
      <c r="D506" s="1138"/>
      <c r="E506" s="1193"/>
      <c r="F506"/>
      <c r="N506"/>
      <c r="Q506"/>
      <c r="AD506"/>
      <c r="ED506" s="50"/>
      <c r="EE506" s="50"/>
      <c r="EF506" s="50"/>
    </row>
    <row r="507" spans="1:136" s="10" customFormat="1">
      <c r="A507" s="1238"/>
      <c r="B507" s="953"/>
      <c r="C507" s="1138"/>
      <c r="D507" s="1138"/>
      <c r="E507" s="1193"/>
      <c r="F507"/>
      <c r="N507"/>
      <c r="Q507"/>
      <c r="AD507"/>
      <c r="ED507" s="50"/>
      <c r="EE507" s="50"/>
      <c r="EF507" s="50"/>
    </row>
    <row r="508" spans="1:136" s="10" customFormat="1">
      <c r="A508" s="1238"/>
      <c r="B508" s="953"/>
      <c r="C508" s="1138"/>
      <c r="D508" s="1137"/>
      <c r="E508" s="1193"/>
      <c r="F508"/>
      <c r="N508"/>
      <c r="Q508"/>
      <c r="AD508"/>
      <c r="ED508" s="50"/>
      <c r="EE508" s="50"/>
      <c r="EF508" s="50"/>
    </row>
    <row r="509" spans="1:136" s="10" customFormat="1">
      <c r="A509" s="1238"/>
      <c r="B509" s="953"/>
      <c r="C509" s="1138"/>
      <c r="D509" s="1138"/>
      <c r="E509" s="1193"/>
      <c r="F509"/>
      <c r="N509"/>
      <c r="Q509"/>
      <c r="AD509"/>
      <c r="ED509" s="50"/>
      <c r="EE509" s="50"/>
      <c r="EF509" s="50"/>
    </row>
    <row r="510" spans="1:136" s="10" customFormat="1">
      <c r="A510" s="1238"/>
      <c r="B510" s="953"/>
      <c r="C510" s="1138"/>
      <c r="D510" s="1138"/>
      <c r="E510" s="1193"/>
      <c r="F510"/>
      <c r="N510"/>
      <c r="Q510"/>
      <c r="AD510"/>
      <c r="ED510" s="50"/>
      <c r="EE510" s="50"/>
      <c r="EF510" s="50"/>
    </row>
    <row r="511" spans="1:136" s="10" customFormat="1">
      <c r="A511" s="1238"/>
      <c r="B511" s="1137"/>
      <c r="C511" s="1138"/>
      <c r="D511" s="1138"/>
      <c r="E511" s="1193"/>
      <c r="F511"/>
      <c r="N511"/>
      <c r="Q511"/>
      <c r="AD511"/>
      <c r="ED511" s="50"/>
      <c r="EE511" s="50"/>
      <c r="EF511" s="50"/>
    </row>
    <row r="512" spans="1:136" s="10" customFormat="1">
      <c r="A512" s="1238"/>
      <c r="B512" s="953"/>
      <c r="C512" s="1138"/>
      <c r="D512" s="1138"/>
      <c r="E512" s="1193"/>
      <c r="F512"/>
      <c r="N512"/>
      <c r="Q512"/>
      <c r="AD512"/>
      <c r="ED512" s="50"/>
      <c r="EE512" s="50"/>
      <c r="EF512" s="50"/>
    </row>
    <row r="513" spans="1:136" s="10" customFormat="1">
      <c r="A513" s="1238"/>
      <c r="B513" s="953"/>
      <c r="C513" s="1138"/>
      <c r="D513" s="1138"/>
      <c r="E513" s="1193"/>
      <c r="F513"/>
      <c r="N513"/>
      <c r="Q513"/>
      <c r="AD513"/>
      <c r="ED513" s="50"/>
      <c r="EE513" s="50"/>
      <c r="EF513" s="50"/>
    </row>
    <row r="514" spans="1:136" s="10" customFormat="1">
      <c r="A514" s="1238"/>
      <c r="B514" s="953"/>
      <c r="C514" s="1138"/>
      <c r="D514" s="1138"/>
      <c r="E514" s="1193"/>
      <c r="F514"/>
      <c r="N514"/>
      <c r="Q514"/>
      <c r="AD514"/>
      <c r="ED514" s="50"/>
      <c r="EE514" s="50"/>
      <c r="EF514" s="50"/>
    </row>
    <row r="515" spans="1:136" s="10" customFormat="1">
      <c r="A515" s="1238"/>
      <c r="B515" s="953"/>
      <c r="C515" s="1138"/>
      <c r="D515" s="1138"/>
      <c r="E515" s="1193"/>
      <c r="F515"/>
      <c r="N515"/>
      <c r="Q515"/>
      <c r="AD515"/>
      <c r="ED515" s="50"/>
      <c r="EE515" s="50"/>
      <c r="EF515" s="50"/>
    </row>
    <row r="516" spans="1:136" s="10" customFormat="1">
      <c r="A516" s="1238"/>
      <c r="B516" s="953"/>
      <c r="C516" s="1137"/>
      <c r="D516" s="1137"/>
      <c r="E516" s="1193"/>
      <c r="F516"/>
      <c r="N516"/>
      <c r="Q516"/>
      <c r="AD516"/>
      <c r="ED516" s="50"/>
      <c r="EE516" s="50"/>
      <c r="EF516" s="50"/>
    </row>
    <row r="517" spans="1:136" s="10" customFormat="1">
      <c r="A517" s="1238"/>
      <c r="B517" s="953"/>
      <c r="C517" s="1138"/>
      <c r="D517" s="1138"/>
      <c r="E517" s="1193"/>
      <c r="F517"/>
      <c r="N517"/>
      <c r="Q517"/>
      <c r="AD517"/>
      <c r="ED517" s="50"/>
      <c r="EE517" s="50"/>
      <c r="EF517" s="50"/>
    </row>
    <row r="518" spans="1:136" s="10" customFormat="1">
      <c r="A518" s="1238"/>
      <c r="B518" s="953"/>
      <c r="C518" s="1138"/>
      <c r="D518" s="1138"/>
      <c r="E518" s="1193"/>
      <c r="F518"/>
      <c r="N518"/>
      <c r="Q518"/>
      <c r="AD518"/>
      <c r="ED518" s="50"/>
      <c r="EE518" s="50"/>
      <c r="EF518" s="50"/>
    </row>
    <row r="519" spans="1:136" s="10" customFormat="1">
      <c r="A519" s="1238"/>
      <c r="B519" s="953"/>
      <c r="C519" s="1138"/>
      <c r="D519" s="1138"/>
      <c r="E519" s="1193"/>
      <c r="F519"/>
      <c r="N519"/>
      <c r="Q519"/>
      <c r="AD519"/>
      <c r="ED519" s="50"/>
      <c r="EE519" s="50"/>
      <c r="EF519" s="50"/>
    </row>
    <row r="520" spans="1:136" s="10" customFormat="1">
      <c r="A520" s="1238"/>
      <c r="B520" s="953"/>
      <c r="C520" s="1138"/>
      <c r="D520" s="1138"/>
      <c r="E520" s="1193"/>
      <c r="F520"/>
      <c r="N520"/>
      <c r="Q520"/>
      <c r="AD520"/>
      <c r="ED520" s="50"/>
      <c r="EE520" s="50"/>
      <c r="EF520" s="50"/>
    </row>
    <row r="521" spans="1:136" s="10" customFormat="1">
      <c r="A521" s="1238"/>
      <c r="B521" s="953"/>
      <c r="C521" s="1138"/>
      <c r="D521" s="1138"/>
      <c r="E521" s="1193"/>
      <c r="F521"/>
      <c r="N521"/>
      <c r="Q521"/>
      <c r="AD521"/>
      <c r="ED521" s="50"/>
      <c r="EE521" s="50"/>
      <c r="EF521" s="50"/>
    </row>
    <row r="522" spans="1:136" s="10" customFormat="1">
      <c r="A522" s="1238"/>
      <c r="B522" s="953"/>
      <c r="C522" s="1138"/>
      <c r="D522" s="1138"/>
      <c r="E522" s="1193"/>
      <c r="F522"/>
      <c r="N522"/>
      <c r="Q522"/>
      <c r="AD522"/>
      <c r="ED522" s="50"/>
      <c r="EE522" s="50"/>
      <c r="EF522" s="50"/>
    </row>
    <row r="523" spans="1:136" s="10" customFormat="1">
      <c r="A523" s="1238"/>
      <c r="B523" s="953"/>
      <c r="C523" s="1138"/>
      <c r="D523" s="1138"/>
      <c r="E523" s="1193"/>
      <c r="F523"/>
      <c r="N523"/>
      <c r="Q523"/>
      <c r="AD523"/>
      <c r="ED523" s="50"/>
      <c r="EE523" s="50"/>
      <c r="EF523" s="50"/>
    </row>
    <row r="524" spans="1:136" s="10" customFormat="1">
      <c r="A524" s="1238"/>
      <c r="B524" s="1137"/>
      <c r="C524" s="1138"/>
      <c r="D524" s="1138"/>
      <c r="E524" s="1193"/>
      <c r="F524"/>
      <c r="N524"/>
      <c r="Q524"/>
      <c r="AD524"/>
      <c r="ED524" s="50"/>
      <c r="EE524" s="50"/>
      <c r="EF524" s="50"/>
    </row>
    <row r="525" spans="1:136" s="10" customFormat="1">
      <c r="A525" s="1238"/>
      <c r="B525" s="953"/>
      <c r="C525" s="99"/>
      <c r="D525" s="99"/>
      <c r="E525" s="1193"/>
      <c r="F525"/>
      <c r="N525"/>
      <c r="Q525"/>
      <c r="AD525"/>
      <c r="ED525" s="50"/>
      <c r="EE525" s="50"/>
      <c r="EF525" s="50"/>
    </row>
    <row r="526" spans="1:136" s="10" customFormat="1">
      <c r="A526" s="1238"/>
      <c r="B526" s="953"/>
      <c r="C526" s="1138"/>
      <c r="D526" s="867"/>
      <c r="E526" s="1193"/>
      <c r="F526"/>
      <c r="N526"/>
      <c r="Q526"/>
      <c r="AD526"/>
      <c r="ED526" s="50"/>
      <c r="EE526" s="50"/>
      <c r="EF526" s="50"/>
    </row>
    <row r="527" spans="1:136" s="10" customFormat="1">
      <c r="A527" s="1238"/>
      <c r="B527" s="953"/>
      <c r="C527" s="1138"/>
      <c r="D527" s="867"/>
      <c r="E527" s="1193"/>
      <c r="F527"/>
      <c r="N527"/>
      <c r="Q527"/>
      <c r="AD527"/>
      <c r="ED527" s="50"/>
      <c r="EE527" s="50"/>
      <c r="EF527" s="50"/>
    </row>
    <row r="528" spans="1:136" s="10" customFormat="1">
      <c r="A528" s="1238"/>
      <c r="B528" s="953"/>
      <c r="C528" s="1138"/>
      <c r="D528" s="92"/>
      <c r="E528" s="1193"/>
      <c r="F528"/>
      <c r="N528"/>
      <c r="Q528"/>
      <c r="AD528"/>
      <c r="ED528" s="50"/>
      <c r="EE528" s="50"/>
      <c r="EF528" s="50"/>
    </row>
    <row r="529" spans="1:136" s="10" customFormat="1">
      <c r="A529" s="1238"/>
      <c r="B529" s="953"/>
      <c r="C529" s="1138"/>
      <c r="D529" s="92"/>
      <c r="E529" s="1193"/>
      <c r="F529"/>
      <c r="N529"/>
      <c r="Q529"/>
      <c r="AD529"/>
      <c r="ED529" s="50"/>
      <c r="EE529" s="50"/>
      <c r="EF529" s="50"/>
    </row>
    <row r="530" spans="1:136" s="10" customFormat="1">
      <c r="A530" s="1238"/>
      <c r="B530" s="953"/>
      <c r="C530" s="1138"/>
      <c r="D530" s="92"/>
      <c r="E530" s="1193"/>
      <c r="F530"/>
      <c r="N530"/>
      <c r="Q530"/>
      <c r="AD530"/>
      <c r="ED530" s="50"/>
      <c r="EE530" s="50"/>
      <c r="EF530" s="50"/>
    </row>
    <row r="531" spans="1:136" s="10" customFormat="1">
      <c r="A531" s="1238"/>
      <c r="B531" s="953"/>
      <c r="C531" s="1138"/>
      <c r="D531" s="92"/>
      <c r="E531" s="1193"/>
      <c r="F531"/>
      <c r="N531"/>
      <c r="Q531"/>
      <c r="AD531"/>
      <c r="ED531" s="50"/>
      <c r="EE531" s="50"/>
      <c r="EF531" s="50"/>
    </row>
    <row r="532" spans="1:136" s="10" customFormat="1">
      <c r="A532" s="1238"/>
      <c r="B532" s="92"/>
      <c r="C532" s="1138"/>
      <c r="D532" s="92"/>
      <c r="E532" s="1193"/>
      <c r="F532"/>
      <c r="N532"/>
      <c r="Q532"/>
      <c r="AD532"/>
      <c r="ED532" s="50"/>
      <c r="EE532" s="50"/>
      <c r="EF532" s="50"/>
    </row>
    <row r="533" spans="1:136" s="10" customFormat="1">
      <c r="A533" s="1238"/>
      <c r="B533" s="92"/>
      <c r="C533" s="1138"/>
      <c r="D533" s="92"/>
      <c r="E533" s="1193"/>
      <c r="F533"/>
      <c r="N533"/>
      <c r="Q533"/>
      <c r="AD533"/>
      <c r="ED533" s="50"/>
      <c r="EE533" s="50"/>
      <c r="EF533" s="50"/>
    </row>
    <row r="534" spans="1:136" s="10" customFormat="1">
      <c r="A534" s="1238"/>
      <c r="B534" s="92"/>
      <c r="C534" s="1138"/>
      <c r="D534" s="92"/>
      <c r="E534" s="1193"/>
      <c r="F534"/>
      <c r="N534"/>
      <c r="Q534"/>
      <c r="AD534"/>
      <c r="ED534" s="50"/>
      <c r="EE534" s="50"/>
      <c r="EF534" s="50"/>
    </row>
    <row r="535" spans="1:136" s="10" customFormat="1">
      <c r="A535" s="1238"/>
      <c r="B535" s="953"/>
      <c r="C535" s="1138"/>
      <c r="D535" s="92"/>
      <c r="E535" s="1193"/>
      <c r="F535"/>
      <c r="N535"/>
      <c r="Q535"/>
      <c r="AD535"/>
      <c r="ED535" s="50"/>
      <c r="EE535" s="50"/>
      <c r="EF535" s="50"/>
    </row>
    <row r="536" spans="1:136" s="10" customFormat="1">
      <c r="A536" s="1238"/>
      <c r="B536" s="953"/>
      <c r="C536" s="1138"/>
      <c r="D536" s="92"/>
      <c r="E536" s="1193"/>
      <c r="F536"/>
      <c r="N536"/>
      <c r="Q536"/>
      <c r="AD536"/>
      <c r="ED536" s="50"/>
      <c r="EE536" s="50"/>
      <c r="EF536" s="50"/>
    </row>
    <row r="537" spans="1:136" s="10" customFormat="1">
      <c r="A537" s="1238"/>
      <c r="B537" s="1241"/>
      <c r="C537" s="867"/>
      <c r="D537" s="92"/>
      <c r="E537" s="1193"/>
      <c r="F537"/>
      <c r="N537"/>
      <c r="Q537"/>
      <c r="AD537"/>
      <c r="ED537" s="50"/>
      <c r="EE537" s="50"/>
      <c r="EF537" s="50"/>
    </row>
    <row r="538" spans="1:136" s="10" customFormat="1">
      <c r="A538" s="1238"/>
      <c r="B538" s="1241"/>
      <c r="C538" s="867"/>
      <c r="D538" s="92"/>
      <c r="E538" s="1193"/>
      <c r="F538"/>
      <c r="N538"/>
      <c r="Q538"/>
      <c r="AD538"/>
      <c r="ED538" s="50"/>
      <c r="EE538" s="50"/>
      <c r="EF538" s="50"/>
    </row>
    <row r="539" spans="1:136" s="10" customFormat="1">
      <c r="A539" s="1238"/>
      <c r="B539" s="92"/>
      <c r="C539" s="92"/>
      <c r="D539" s="92"/>
      <c r="E539" s="1193"/>
      <c r="F539"/>
      <c r="N539"/>
      <c r="Q539"/>
      <c r="AD539"/>
      <c r="ED539" s="50"/>
      <c r="EE539" s="50"/>
      <c r="EF539" s="50"/>
    </row>
    <row r="540" spans="1:136" s="10" customFormat="1">
      <c r="A540" s="1238"/>
      <c r="B540" s="92"/>
      <c r="C540" s="92"/>
      <c r="D540" s="92"/>
      <c r="E540" s="1193"/>
      <c r="F540"/>
      <c r="N540"/>
      <c r="Q540"/>
      <c r="AD540"/>
      <c r="ED540" s="50"/>
      <c r="EE540" s="50"/>
      <c r="EF540" s="50"/>
    </row>
    <row r="541" spans="1:136" s="10" customFormat="1">
      <c r="A541" s="1238"/>
      <c r="B541" s="953"/>
      <c r="C541" s="92"/>
      <c r="D541" s="92"/>
      <c r="E541" s="1193"/>
      <c r="F541"/>
      <c r="N541"/>
      <c r="Q541"/>
      <c r="AD541"/>
      <c r="ED541" s="50"/>
      <c r="EE541" s="50"/>
      <c r="EF541" s="50"/>
    </row>
    <row r="542" spans="1:136" s="10" customFormat="1">
      <c r="A542" s="1238"/>
      <c r="B542" s="953"/>
      <c r="C542" s="867"/>
      <c r="D542" s="867"/>
      <c r="E542" s="1193"/>
      <c r="F542"/>
      <c r="N542"/>
      <c r="Q542"/>
      <c r="AD542"/>
      <c r="ED542" s="50"/>
      <c r="EE542" s="50"/>
      <c r="EF542" s="50"/>
    </row>
    <row r="543" spans="1:136" s="10" customFormat="1">
      <c r="A543" s="1238"/>
      <c r="B543" s="953"/>
      <c r="C543" s="867"/>
      <c r="D543" s="867"/>
      <c r="E543" s="1193"/>
      <c r="F543"/>
      <c r="N543"/>
      <c r="Q543"/>
      <c r="AD543"/>
      <c r="ED543" s="50"/>
      <c r="EE543" s="50"/>
      <c r="EF543" s="50"/>
    </row>
    <row r="544" spans="1:136" s="10" customFormat="1">
      <c r="A544" s="1238"/>
      <c r="B544" s="953"/>
      <c r="C544" s="92"/>
      <c r="D544" s="1138"/>
      <c r="E544" s="1193"/>
      <c r="F544"/>
      <c r="N544"/>
      <c r="Q544"/>
      <c r="AD544"/>
      <c r="ED544" s="50"/>
      <c r="EE544" s="50"/>
      <c r="EF544" s="50"/>
    </row>
    <row r="545" spans="1:136" s="10" customFormat="1">
      <c r="A545" s="1238"/>
      <c r="B545" s="953"/>
      <c r="C545" s="1138"/>
      <c r="D545" s="1138"/>
      <c r="E545" s="1193"/>
      <c r="F545"/>
      <c r="N545"/>
      <c r="Q545"/>
      <c r="AD545"/>
      <c r="ED545" s="50"/>
      <c r="EE545" s="50"/>
      <c r="EF545" s="50"/>
    </row>
    <row r="546" spans="1:136" s="10" customFormat="1">
      <c r="A546" s="1238"/>
      <c r="B546" s="953"/>
      <c r="C546" s="1241"/>
      <c r="D546" s="1241"/>
      <c r="E546" s="1193"/>
      <c r="F546"/>
      <c r="N546"/>
      <c r="Q546"/>
      <c r="AD546"/>
      <c r="ED546" s="50"/>
      <c r="EE546" s="50"/>
      <c r="EF546" s="50"/>
    </row>
    <row r="547" spans="1:136" s="10" customFormat="1">
      <c r="A547" s="1238"/>
      <c r="B547" s="953"/>
      <c r="C547" s="92"/>
      <c r="D547" s="92"/>
      <c r="E547" s="1193"/>
      <c r="F547"/>
      <c r="N547"/>
      <c r="Q547"/>
      <c r="AD547"/>
      <c r="ED547" s="50"/>
      <c r="EE547" s="50"/>
      <c r="EF547" s="50"/>
    </row>
    <row r="548" spans="1:136" s="10" customFormat="1">
      <c r="A548" s="1238"/>
      <c r="B548" s="953"/>
      <c r="C548" s="92"/>
      <c r="D548" s="1138"/>
      <c r="E548" s="1193"/>
      <c r="F548"/>
      <c r="N548"/>
      <c r="Q548"/>
      <c r="AD548"/>
      <c r="ED548" s="50"/>
      <c r="EE548" s="50"/>
      <c r="EF548" s="50"/>
    </row>
    <row r="549" spans="1:136" s="10" customFormat="1">
      <c r="A549" s="1238"/>
      <c r="B549" s="1137"/>
      <c r="C549" s="92"/>
      <c r="D549" s="867"/>
      <c r="E549" s="1193"/>
      <c r="F549"/>
      <c r="N549"/>
      <c r="Q549"/>
      <c r="AD549"/>
      <c r="ED549" s="50"/>
      <c r="EE549" s="50"/>
      <c r="EF549" s="50"/>
    </row>
    <row r="550" spans="1:136" s="10" customFormat="1">
      <c r="A550" s="1238"/>
      <c r="B550" s="1137"/>
      <c r="C550" s="92"/>
      <c r="D550" s="867"/>
      <c r="E550" s="1193"/>
      <c r="F550"/>
      <c r="N550"/>
      <c r="Q550"/>
      <c r="AD550"/>
      <c r="ED550" s="50"/>
      <c r="EE550" s="50"/>
      <c r="EF550" s="50"/>
    </row>
    <row r="551" spans="1:136" s="10" customFormat="1">
      <c r="A551" s="1238"/>
      <c r="B551" s="1137"/>
      <c r="C551" s="92"/>
      <c r="D551" s="867"/>
      <c r="E551" s="1193"/>
      <c r="F551"/>
      <c r="N551"/>
      <c r="Q551"/>
      <c r="AD551"/>
      <c r="ED551" s="50"/>
      <c r="EE551" s="50"/>
      <c r="EF551" s="50"/>
    </row>
    <row r="552" spans="1:136" s="10" customFormat="1">
      <c r="A552" s="1238"/>
      <c r="B552" s="1137"/>
      <c r="C552" s="92"/>
      <c r="D552" s="1138"/>
      <c r="E552" s="1193"/>
      <c r="F552"/>
      <c r="N552"/>
      <c r="Q552"/>
      <c r="AD552"/>
      <c r="ED552" s="50"/>
      <c r="EE552" s="50"/>
      <c r="EF552" s="50"/>
    </row>
    <row r="553" spans="1:136" s="10" customFormat="1">
      <c r="A553" s="1238"/>
      <c r="B553" s="1137"/>
      <c r="C553" s="867"/>
      <c r="D553" s="1138"/>
      <c r="E553" s="1193"/>
      <c r="F553"/>
      <c r="N553"/>
      <c r="Q553"/>
      <c r="AD553"/>
      <c r="ED553" s="50"/>
      <c r="EE553" s="50"/>
      <c r="EF553" s="50"/>
    </row>
    <row r="554" spans="1:136" s="10" customFormat="1">
      <c r="A554" s="1238"/>
      <c r="B554" s="1137"/>
      <c r="C554" s="867"/>
      <c r="D554" s="1138"/>
      <c r="E554" s="1193"/>
      <c r="F554"/>
      <c r="N554"/>
      <c r="Q554"/>
      <c r="AD554"/>
      <c r="ED554" s="50"/>
      <c r="EE554" s="50"/>
      <c r="EF554" s="50"/>
    </row>
    <row r="555" spans="1:136" s="10" customFormat="1">
      <c r="A555" s="1238"/>
      <c r="B555" s="953"/>
      <c r="C555" s="99"/>
      <c r="D555" s="1138"/>
      <c r="E555" s="1193"/>
      <c r="F555"/>
      <c r="N555"/>
      <c r="Q555"/>
      <c r="AD555"/>
      <c r="ED555" s="50"/>
      <c r="EE555" s="50"/>
      <c r="EF555" s="50"/>
    </row>
    <row r="556" spans="1:136" s="10" customFormat="1">
      <c r="A556" s="1238"/>
      <c r="B556" s="953"/>
      <c r="C556" s="1138"/>
      <c r="D556" s="1138"/>
      <c r="E556" s="1193"/>
      <c r="F556"/>
      <c r="N556"/>
      <c r="Q556"/>
      <c r="AD556"/>
      <c r="ED556" s="50"/>
      <c r="EE556" s="50"/>
      <c r="EF556" s="50"/>
    </row>
    <row r="557" spans="1:136" s="10" customFormat="1">
      <c r="A557" s="1238"/>
      <c r="B557" s="1137"/>
      <c r="C557" s="1138"/>
      <c r="D557" s="1138"/>
      <c r="E557" s="1193"/>
      <c r="F557"/>
      <c r="N557"/>
      <c r="Q557"/>
      <c r="AD557"/>
      <c r="ED557" s="50"/>
      <c r="EE557" s="50"/>
      <c r="EF557" s="50"/>
    </row>
    <row r="558" spans="1:136" s="10" customFormat="1">
      <c r="A558" s="1238"/>
      <c r="B558" s="1137"/>
      <c r="C558" s="1138"/>
      <c r="D558" s="1138"/>
      <c r="E558" s="1193"/>
      <c r="F558"/>
      <c r="N558"/>
      <c r="Q558"/>
      <c r="AD558"/>
      <c r="ED558" s="50"/>
      <c r="EE558" s="50"/>
      <c r="EF558" s="50"/>
    </row>
    <row r="559" spans="1:136" s="10" customFormat="1">
      <c r="A559" s="1238"/>
      <c r="B559" s="1137"/>
      <c r="C559" s="99"/>
      <c r="D559" s="1138"/>
      <c r="E559" s="1193"/>
      <c r="F559"/>
      <c r="N559"/>
      <c r="Q559"/>
      <c r="AD559"/>
      <c r="ED559" s="50"/>
      <c r="EE559" s="50"/>
      <c r="EF559" s="50"/>
    </row>
    <row r="560" spans="1:136" s="10" customFormat="1">
      <c r="A560" s="1238"/>
      <c r="B560" s="1137"/>
      <c r="C560" s="99"/>
      <c r="D560" s="1138"/>
      <c r="E560" s="1193"/>
      <c r="F560"/>
      <c r="N560"/>
      <c r="Q560"/>
      <c r="AD560"/>
      <c r="ED560" s="50"/>
      <c r="EE560" s="50"/>
      <c r="EF560" s="50"/>
    </row>
    <row r="561" spans="1:136" s="10" customFormat="1">
      <c r="A561" s="1238"/>
      <c r="B561" s="1137"/>
      <c r="C561" s="1137"/>
      <c r="D561" s="1138"/>
      <c r="E561" s="1193"/>
      <c r="F561"/>
      <c r="N561"/>
      <c r="Q561"/>
      <c r="AD561"/>
      <c r="ED561" s="50"/>
      <c r="EE561" s="50"/>
      <c r="EF561" s="50"/>
    </row>
    <row r="562" spans="1:136" s="10" customFormat="1">
      <c r="A562" s="1238"/>
      <c r="B562" s="953"/>
      <c r="C562" s="953"/>
      <c r="D562" s="1138"/>
      <c r="E562" s="1193"/>
      <c r="F562"/>
      <c r="N562"/>
      <c r="Q562"/>
      <c r="AD562"/>
      <c r="ED562" s="50"/>
      <c r="EE562" s="50"/>
      <c r="EF562" s="50"/>
    </row>
    <row r="563" spans="1:136" s="10" customFormat="1">
      <c r="A563" s="1238"/>
      <c r="B563" s="953"/>
      <c r="C563" s="953"/>
      <c r="D563" s="1138"/>
      <c r="E563" s="1193"/>
      <c r="F563"/>
      <c r="N563"/>
      <c r="Q563"/>
      <c r="AD563"/>
      <c r="ED563" s="50"/>
      <c r="EE563" s="50"/>
      <c r="EF563" s="50"/>
    </row>
    <row r="564" spans="1:136" s="10" customFormat="1">
      <c r="A564" s="1238"/>
      <c r="B564" s="1137"/>
      <c r="C564" s="1137"/>
      <c r="D564" s="1138"/>
      <c r="E564" s="1193"/>
      <c r="F564"/>
      <c r="N564"/>
      <c r="Q564"/>
      <c r="AD564"/>
      <c r="ED564" s="50"/>
      <c r="EE564" s="50"/>
      <c r="EF564" s="50"/>
    </row>
    <row r="565" spans="1:136" s="10" customFormat="1">
      <c r="A565" s="1238"/>
      <c r="B565" s="953"/>
      <c r="C565" s="1138"/>
      <c r="D565" s="1138"/>
      <c r="E565" s="1193"/>
      <c r="F565"/>
      <c r="N565"/>
      <c r="Q565"/>
      <c r="AD565"/>
      <c r="ED565" s="50"/>
      <c r="EE565" s="50"/>
      <c r="EF565" s="50"/>
    </row>
    <row r="566" spans="1:136" s="10" customFormat="1">
      <c r="A566" s="1238"/>
      <c r="B566" s="1137"/>
      <c r="C566" s="1137"/>
      <c r="D566" s="1138"/>
      <c r="E566" s="1193"/>
      <c r="F566"/>
      <c r="N566"/>
      <c r="Q566"/>
      <c r="AD566"/>
      <c r="ED566" s="50"/>
      <c r="EE566" s="50"/>
      <c r="EF566" s="50"/>
    </row>
    <row r="567" spans="1:136" s="10" customFormat="1">
      <c r="A567" s="1238"/>
      <c r="B567" s="1137"/>
      <c r="C567" s="1137"/>
      <c r="D567" s="1138"/>
      <c r="E567" s="1193"/>
      <c r="F567"/>
      <c r="N567"/>
      <c r="Q567"/>
      <c r="AD567"/>
      <c r="ED567" s="50"/>
      <c r="EE567" s="50"/>
      <c r="EF567" s="50"/>
    </row>
    <row r="568" spans="1:136" s="10" customFormat="1">
      <c r="A568" s="1238"/>
      <c r="B568" s="953"/>
      <c r="C568" s="953"/>
      <c r="D568" s="1138"/>
      <c r="E568" s="1193"/>
      <c r="F568"/>
      <c r="N568"/>
      <c r="Q568"/>
      <c r="AD568"/>
      <c r="ED568" s="50"/>
      <c r="EE568" s="50"/>
      <c r="EF568" s="50"/>
    </row>
    <row r="569" spans="1:136" s="10" customFormat="1">
      <c r="A569" s="1238"/>
      <c r="B569" s="953"/>
      <c r="C569" s="1137"/>
      <c r="D569" s="1138"/>
      <c r="E569" s="1193"/>
      <c r="F569"/>
      <c r="N569"/>
      <c r="Q569"/>
      <c r="AD569"/>
      <c r="ED569" s="50"/>
      <c r="EE569" s="50"/>
      <c r="EF569" s="50"/>
    </row>
    <row r="570" spans="1:136" s="10" customFormat="1">
      <c r="A570" s="1238"/>
      <c r="B570" s="1137"/>
      <c r="C570" s="953"/>
      <c r="D570" s="1138"/>
      <c r="E570" s="1193"/>
      <c r="F570"/>
      <c r="N570"/>
      <c r="Q570"/>
      <c r="AD570"/>
      <c r="ED570" s="50"/>
      <c r="EE570" s="50"/>
      <c r="EF570" s="50"/>
    </row>
    <row r="571" spans="1:136" s="10" customFormat="1">
      <c r="A571" s="1238"/>
      <c r="B571" s="953"/>
      <c r="C571" s="1137"/>
      <c r="D571" s="1138"/>
      <c r="E571" s="1193"/>
      <c r="F571"/>
      <c r="N571"/>
      <c r="Q571"/>
      <c r="AD571"/>
      <c r="ED571" s="50"/>
      <c r="EE571" s="50"/>
      <c r="EF571" s="50"/>
    </row>
    <row r="572" spans="1:136" s="10" customFormat="1">
      <c r="A572" s="1238"/>
      <c r="E572" s="1193"/>
      <c r="F572"/>
      <c r="N572"/>
      <c r="Q572"/>
      <c r="AD572"/>
      <c r="ED572" s="50"/>
      <c r="EE572" s="50"/>
      <c r="EF572" s="50"/>
    </row>
    <row r="573" spans="1:136" s="10" customFormat="1">
      <c r="A573" s="1238"/>
      <c r="B573" s="1137"/>
      <c r="C573" s="1137"/>
      <c r="D573" s="1138"/>
      <c r="E573" s="1193"/>
      <c r="F573"/>
      <c r="N573"/>
      <c r="Q573"/>
      <c r="AD573"/>
      <c r="ED573" s="50"/>
      <c r="EE573" s="50"/>
      <c r="EF573" s="50"/>
    </row>
    <row r="574" spans="1:136" s="10" customFormat="1">
      <c r="A574" s="1238"/>
      <c r="B574" s="1137"/>
      <c r="C574" s="1137"/>
      <c r="D574" s="1138"/>
      <c r="E574" s="1193"/>
      <c r="F574"/>
      <c r="N574"/>
      <c r="Q574"/>
      <c r="AD574"/>
      <c r="ED574" s="50"/>
      <c r="EE574" s="50"/>
      <c r="EF574" s="50"/>
    </row>
    <row r="575" spans="1:136" s="10" customFormat="1">
      <c r="A575" s="1238"/>
      <c r="B575" s="1137"/>
      <c r="C575" s="1137"/>
      <c r="D575" s="1138"/>
      <c r="E575" s="1193"/>
      <c r="F575"/>
      <c r="N575"/>
      <c r="Q575"/>
      <c r="AD575"/>
      <c r="ED575" s="50"/>
      <c r="EE575" s="50"/>
      <c r="EF575" s="50"/>
    </row>
    <row r="576" spans="1:136" s="10" customFormat="1">
      <c r="A576" s="1238"/>
      <c r="B576" s="1137"/>
      <c r="C576" s="1137"/>
      <c r="D576" s="1138"/>
      <c r="E576" s="1193"/>
      <c r="F576"/>
      <c r="N576"/>
      <c r="Q576"/>
      <c r="AD576"/>
      <c r="ED576" s="50"/>
      <c r="EE576" s="50"/>
      <c r="EF576" s="50"/>
    </row>
    <row r="577" spans="1:136" s="10" customFormat="1">
      <c r="A577" s="1238"/>
      <c r="B577" s="1137"/>
      <c r="C577" s="1137"/>
      <c r="D577" s="1138"/>
      <c r="E577" s="1193"/>
      <c r="F577"/>
      <c r="N577"/>
      <c r="Q577"/>
      <c r="AD577"/>
      <c r="ED577" s="50"/>
      <c r="EE577" s="50"/>
      <c r="EF577" s="50"/>
    </row>
    <row r="578" spans="1:136" s="10" customFormat="1">
      <c r="A578" s="1238"/>
      <c r="B578" s="1137"/>
      <c r="C578" s="1137"/>
      <c r="D578" s="1138"/>
      <c r="E578" s="1193"/>
      <c r="F578"/>
      <c r="N578"/>
      <c r="Q578"/>
      <c r="AD578"/>
      <c r="ED578" s="50"/>
      <c r="EE578" s="50"/>
      <c r="EF578" s="50"/>
    </row>
    <row r="579" spans="1:136" s="10" customFormat="1">
      <c r="A579" s="1238"/>
      <c r="B579" s="953"/>
      <c r="C579" s="1138"/>
      <c r="D579" s="1138"/>
      <c r="E579" s="1193"/>
      <c r="F579"/>
      <c r="N579"/>
      <c r="Q579"/>
      <c r="AD579"/>
      <c r="ED579" s="50"/>
      <c r="EE579" s="50"/>
      <c r="EF579" s="50"/>
    </row>
    <row r="580" spans="1:136" s="10" customFormat="1">
      <c r="A580" s="1238"/>
      <c r="B580" s="953"/>
      <c r="C580" s="1138"/>
      <c r="D580" s="1138"/>
      <c r="E580" s="1193"/>
      <c r="F580"/>
      <c r="N580"/>
      <c r="Q580"/>
      <c r="AD580"/>
      <c r="ED580" s="50"/>
      <c r="EE580" s="50"/>
      <c r="EF580" s="50"/>
    </row>
    <row r="581" spans="1:136" s="10" customFormat="1">
      <c r="A581" s="1238"/>
      <c r="B581" s="1137"/>
      <c r="C581" s="1137"/>
      <c r="D581" s="1138"/>
      <c r="E581" s="1193"/>
      <c r="F581"/>
      <c r="N581"/>
      <c r="Q581"/>
      <c r="AD581"/>
      <c r="ED581" s="50"/>
      <c r="EE581" s="50"/>
      <c r="EF581" s="50"/>
    </row>
    <row r="582" spans="1:136" s="10" customFormat="1">
      <c r="A582" s="1238"/>
      <c r="B582" s="953"/>
      <c r="C582" s="1138"/>
      <c r="D582" s="1138"/>
      <c r="E582" s="1193"/>
      <c r="F582"/>
      <c r="N582"/>
      <c r="Q582"/>
      <c r="AD582"/>
      <c r="ED582" s="50"/>
      <c r="EE582" s="50"/>
      <c r="EF582" s="50"/>
    </row>
    <row r="583" spans="1:136" s="10" customFormat="1">
      <c r="A583" s="1238"/>
      <c r="B583" s="953"/>
      <c r="C583" s="1138"/>
      <c r="D583" s="1138"/>
      <c r="E583" s="1193"/>
      <c r="F583"/>
      <c r="N583"/>
      <c r="Q583"/>
      <c r="AD583"/>
      <c r="ED583" s="50"/>
      <c r="EE583" s="50"/>
      <c r="EF583" s="50"/>
    </row>
    <row r="584" spans="1:136" s="10" customFormat="1">
      <c r="A584" s="1238"/>
      <c r="B584" s="1137"/>
      <c r="C584" s="1137"/>
      <c r="D584" s="1138"/>
      <c r="E584" s="1193"/>
      <c r="F584"/>
      <c r="N584"/>
      <c r="Q584"/>
      <c r="AD584"/>
      <c r="ED584" s="50"/>
      <c r="EE584" s="50"/>
      <c r="EF584" s="50"/>
    </row>
    <row r="585" spans="1:136" s="10" customFormat="1">
      <c r="A585" s="1238"/>
      <c r="B585" s="1137"/>
      <c r="C585" s="1137"/>
      <c r="D585" s="1138"/>
      <c r="E585" s="1193"/>
      <c r="F585"/>
      <c r="N585"/>
      <c r="Q585"/>
      <c r="AD585"/>
      <c r="ED585" s="50"/>
      <c r="EE585" s="50"/>
      <c r="EF585" s="50"/>
    </row>
    <row r="586" spans="1:136" s="10" customFormat="1">
      <c r="A586" s="1238"/>
      <c r="B586" s="1137"/>
      <c r="C586" s="1137"/>
      <c r="D586" s="1138"/>
      <c r="E586" s="1193"/>
      <c r="F586"/>
      <c r="N586"/>
      <c r="Q586"/>
      <c r="AD586"/>
      <c r="ED586" s="50"/>
      <c r="EE586" s="50"/>
      <c r="EF586" s="50"/>
    </row>
    <row r="587" spans="1:136" s="10" customFormat="1">
      <c r="A587" s="1238"/>
      <c r="B587" s="953"/>
      <c r="C587" s="1138"/>
      <c r="D587" s="1138"/>
      <c r="E587" s="1193"/>
      <c r="F587"/>
      <c r="N587"/>
      <c r="Q587"/>
      <c r="AD587"/>
      <c r="ED587" s="50"/>
      <c r="EE587" s="50"/>
      <c r="EF587" s="50"/>
    </row>
    <row r="588" spans="1:136" s="10" customFormat="1">
      <c r="A588" s="1238"/>
      <c r="B588" s="953"/>
      <c r="C588" s="1138"/>
      <c r="D588" s="1138"/>
      <c r="E588" s="1193"/>
      <c r="F588"/>
      <c r="N588"/>
      <c r="Q588"/>
      <c r="AD588"/>
      <c r="ED588" s="50"/>
      <c r="EE588" s="50"/>
      <c r="EF588" s="50"/>
    </row>
    <row r="589" spans="1:136" s="10" customFormat="1">
      <c r="A589" s="1238"/>
      <c r="B589" s="1137"/>
      <c r="C589" s="1137"/>
      <c r="D589" s="1138"/>
      <c r="E589" s="1193"/>
      <c r="F589"/>
      <c r="N589"/>
      <c r="Q589"/>
      <c r="AD589"/>
      <c r="ED589" s="50"/>
      <c r="EE589" s="50"/>
      <c r="EF589" s="50"/>
    </row>
    <row r="590" spans="1:136" s="10" customFormat="1">
      <c r="A590" s="1238"/>
      <c r="B590" s="1137"/>
      <c r="C590" s="1137"/>
      <c r="D590" s="1138"/>
      <c r="E590" s="1193"/>
      <c r="F590"/>
      <c r="N590"/>
      <c r="Q590"/>
      <c r="AD590"/>
      <c r="ED590" s="50"/>
      <c r="EE590" s="50"/>
      <c r="EF590" s="50"/>
    </row>
    <row r="591" spans="1:136" s="10" customFormat="1">
      <c r="A591" s="1238"/>
      <c r="B591" s="953"/>
      <c r="C591" s="99"/>
      <c r="D591" s="99"/>
      <c r="E591" s="1193"/>
      <c r="F591"/>
      <c r="N591"/>
      <c r="Q591"/>
      <c r="AD591"/>
      <c r="ED591" s="50"/>
      <c r="EE591" s="50"/>
      <c r="EF591" s="50"/>
    </row>
    <row r="592" spans="1:136" s="10" customFormat="1">
      <c r="A592" s="1238"/>
      <c r="B592" s="953"/>
      <c r="C592" s="99"/>
      <c r="D592" s="99"/>
      <c r="E592" s="1193"/>
      <c r="F592"/>
      <c r="N592"/>
      <c r="Q592"/>
      <c r="AD592"/>
      <c r="ED592" s="50"/>
      <c r="EE592" s="50"/>
      <c r="EF592" s="50"/>
    </row>
    <row r="593" spans="1:136" s="10" customFormat="1">
      <c r="A593" s="1238"/>
      <c r="B593" s="92"/>
      <c r="C593" s="92"/>
      <c r="D593" s="92"/>
      <c r="E593" s="1193"/>
      <c r="F593"/>
      <c r="N593"/>
      <c r="Q593"/>
      <c r="AD593"/>
      <c r="ED593" s="50"/>
      <c r="EE593" s="50"/>
      <c r="EF593" s="50"/>
    </row>
    <row r="594" spans="1:136" s="10" customFormat="1">
      <c r="A594" s="1238"/>
      <c r="B594" s="953"/>
      <c r="C594" s="1138"/>
      <c r="D594" s="1138"/>
      <c r="E594" s="1193"/>
      <c r="F594"/>
      <c r="N594"/>
      <c r="Q594"/>
      <c r="AD594"/>
      <c r="ED594" s="50"/>
      <c r="EE594" s="50"/>
      <c r="EF594" s="50"/>
    </row>
    <row r="595" spans="1:136" s="10" customFormat="1">
      <c r="A595" s="1238"/>
      <c r="B595" s="953"/>
      <c r="C595" s="1138"/>
      <c r="D595" s="1138"/>
      <c r="E595" s="1193"/>
      <c r="F595"/>
      <c r="N595"/>
      <c r="Q595"/>
      <c r="AD595"/>
      <c r="ED595" s="50"/>
      <c r="EE595" s="50"/>
      <c r="EF595" s="50"/>
    </row>
    <row r="596" spans="1:136" s="10" customFormat="1">
      <c r="A596" s="1238"/>
      <c r="B596" s="953"/>
      <c r="C596" s="99"/>
      <c r="D596" s="92"/>
      <c r="E596" s="1193"/>
      <c r="F596"/>
      <c r="N596"/>
      <c r="Q596"/>
      <c r="AD596"/>
      <c r="ED596" s="50"/>
      <c r="EE596" s="50"/>
      <c r="EF596" s="50"/>
    </row>
    <row r="597" spans="1:136" s="10" customFormat="1">
      <c r="A597" s="1238"/>
      <c r="B597" s="953"/>
      <c r="C597" s="1138"/>
      <c r="D597" s="1138"/>
      <c r="E597" s="1193"/>
      <c r="F597"/>
      <c r="N597"/>
      <c r="Q597"/>
      <c r="AD597"/>
      <c r="ED597" s="50"/>
      <c r="EE597" s="50"/>
      <c r="EF597" s="50"/>
    </row>
    <row r="598" spans="1:136" s="10" customFormat="1">
      <c r="A598" s="1238"/>
      <c r="B598" s="953"/>
      <c r="C598" s="92"/>
      <c r="D598" s="92"/>
      <c r="E598" s="1193"/>
      <c r="F598"/>
      <c r="N598"/>
      <c r="Q598"/>
      <c r="AD598"/>
      <c r="ED598" s="50"/>
      <c r="EE598" s="50"/>
      <c r="EF598" s="50"/>
    </row>
    <row r="599" spans="1:136" s="10" customFormat="1">
      <c r="A599" s="1238"/>
      <c r="B599" s="953"/>
      <c r="C599" s="1138"/>
      <c r="D599" s="1138"/>
      <c r="E599" s="1193"/>
      <c r="F599"/>
      <c r="N599"/>
      <c r="Q599"/>
      <c r="AD599"/>
      <c r="ED599" s="50"/>
      <c r="EE599" s="50"/>
      <c r="EF599" s="50"/>
    </row>
    <row r="600" spans="1:136" s="10" customFormat="1">
      <c r="A600" s="1238"/>
      <c r="B600" s="953"/>
      <c r="C600" s="92"/>
      <c r="D600" s="92"/>
      <c r="E600" s="1193"/>
      <c r="F600"/>
      <c r="N600"/>
      <c r="Q600"/>
      <c r="AD600"/>
      <c r="ED600" s="50"/>
      <c r="EE600" s="50"/>
      <c r="EF600" s="50"/>
    </row>
    <row r="601" spans="1:136" s="10" customFormat="1">
      <c r="A601" s="1238"/>
      <c r="B601" s="99"/>
      <c r="C601" s="99"/>
      <c r="D601" s="99"/>
      <c r="E601" s="1193"/>
      <c r="F601"/>
      <c r="N601"/>
      <c r="Q601"/>
      <c r="AD601"/>
      <c r="ED601" s="50"/>
      <c r="EE601" s="50"/>
      <c r="EF601" s="50"/>
    </row>
    <row r="602" spans="1:136" s="10" customFormat="1">
      <c r="A602" s="1238"/>
      <c r="B602" s="92"/>
      <c r="C602" s="92"/>
      <c r="D602" s="1138"/>
      <c r="E602" s="1193"/>
      <c r="F602"/>
      <c r="N602"/>
      <c r="Q602"/>
      <c r="AD602"/>
      <c r="ED602" s="50"/>
      <c r="EE602" s="50"/>
      <c r="EF602" s="50"/>
    </row>
    <row r="603" spans="1:136" s="10" customFormat="1">
      <c r="A603" s="1238"/>
      <c r="B603" s="92"/>
      <c r="C603" s="92"/>
      <c r="D603" s="867"/>
      <c r="E603" s="1193"/>
      <c r="F603"/>
      <c r="N603"/>
      <c r="Q603"/>
      <c r="AD603"/>
      <c r="ED603" s="50"/>
      <c r="EE603" s="50"/>
      <c r="EF603" s="50"/>
    </row>
    <row r="604" spans="1:136" s="10" customFormat="1">
      <c r="A604" s="1238"/>
      <c r="B604" s="953"/>
      <c r="C604" s="99"/>
      <c r="D604" s="92"/>
      <c r="E604" s="1193"/>
      <c r="F604"/>
      <c r="N604"/>
      <c r="Q604"/>
      <c r="AD604"/>
      <c r="ED604" s="50"/>
      <c r="EE604" s="50"/>
      <c r="EF604" s="50"/>
    </row>
    <row r="605" spans="1:136" s="10" customFormat="1">
      <c r="A605" s="1238"/>
      <c r="B605" s="953"/>
      <c r="C605" s="92"/>
      <c r="D605" s="92"/>
      <c r="E605" s="1193"/>
      <c r="F605"/>
      <c r="N605"/>
      <c r="Q605"/>
      <c r="AD605"/>
      <c r="ED605" s="50"/>
      <c r="EE605" s="50"/>
      <c r="EF605" s="50"/>
    </row>
    <row r="606" spans="1:136" s="10" customFormat="1">
      <c r="A606" s="1238"/>
      <c r="B606" s="92"/>
      <c r="C606" s="92"/>
      <c r="D606" s="92"/>
      <c r="E606" s="1193"/>
      <c r="F606"/>
      <c r="N606"/>
      <c r="Q606"/>
      <c r="AD606"/>
      <c r="ED606" s="50"/>
      <c r="EE606" s="50"/>
      <c r="EF606" s="50"/>
    </row>
    <row r="607" spans="1:136" s="10" customFormat="1">
      <c r="A607" s="1238"/>
      <c r="B607" s="92"/>
      <c r="C607" s="867"/>
      <c r="D607" s="867"/>
      <c r="E607" s="1193"/>
      <c r="F607"/>
      <c r="N607"/>
      <c r="Q607"/>
      <c r="AD607"/>
      <c r="ED607" s="50"/>
      <c r="EE607" s="50"/>
      <c r="EF607" s="50"/>
    </row>
    <row r="608" spans="1:136" s="10" customFormat="1">
      <c r="A608" s="1238"/>
      <c r="B608" s="953"/>
      <c r="C608" s="1138"/>
      <c r="D608" s="1138"/>
      <c r="E608" s="1193"/>
      <c r="F608"/>
      <c r="N608"/>
      <c r="Q608"/>
      <c r="AD608"/>
      <c r="ED608" s="50"/>
      <c r="EE608" s="50"/>
      <c r="EF608" s="50"/>
    </row>
    <row r="609" spans="1:136" s="10" customFormat="1">
      <c r="A609" s="1238"/>
      <c r="B609" s="953"/>
      <c r="C609" s="92"/>
      <c r="D609" s="92"/>
      <c r="E609" s="1193"/>
      <c r="F609"/>
      <c r="N609"/>
      <c r="Q609"/>
      <c r="AD609"/>
      <c r="ED609" s="50"/>
      <c r="EE609" s="50"/>
      <c r="EF609" s="50"/>
    </row>
    <row r="610" spans="1:136" s="10" customFormat="1">
      <c r="A610" s="1238"/>
      <c r="B610" s="953"/>
      <c r="C610" s="92"/>
      <c r="D610" s="92"/>
      <c r="E610" s="1193"/>
      <c r="F610"/>
      <c r="N610"/>
      <c r="Q610"/>
      <c r="AD610"/>
      <c r="ED610" s="50"/>
      <c r="EE610" s="50"/>
      <c r="EF610" s="50"/>
    </row>
    <row r="611" spans="1:136" s="10" customFormat="1">
      <c r="A611" s="1238"/>
      <c r="B611" s="953"/>
      <c r="C611" s="92"/>
      <c r="D611" s="92"/>
      <c r="E611" s="1193"/>
      <c r="F611"/>
      <c r="N611"/>
      <c r="Q611"/>
      <c r="AD611"/>
      <c r="ED611" s="50"/>
      <c r="EE611" s="50"/>
      <c r="EF611" s="50"/>
    </row>
    <row r="612" spans="1:136" s="10" customFormat="1">
      <c r="A612" s="1238"/>
      <c r="B612" s="953"/>
      <c r="C612" s="92"/>
      <c r="D612" s="92"/>
      <c r="E612" s="1193"/>
      <c r="F612"/>
      <c r="N612"/>
      <c r="Q612"/>
      <c r="AD612"/>
      <c r="ED612" s="50"/>
      <c r="EE612" s="50"/>
      <c r="EF612" s="50"/>
    </row>
    <row r="613" spans="1:136" s="10" customFormat="1">
      <c r="A613" s="1238"/>
      <c r="B613" s="953"/>
      <c r="C613" s="92"/>
      <c r="D613" s="92"/>
      <c r="E613" s="1193"/>
      <c r="F613"/>
      <c r="N613"/>
      <c r="Q613"/>
      <c r="AD613"/>
      <c r="ED613" s="50"/>
      <c r="EE613" s="50"/>
      <c r="EF613" s="50"/>
    </row>
    <row r="614" spans="1:136" s="10" customFormat="1">
      <c r="A614" s="1238"/>
      <c r="B614" s="953"/>
      <c r="C614" s="92"/>
      <c r="D614" s="92"/>
      <c r="E614" s="1193"/>
      <c r="F614"/>
      <c r="N614"/>
      <c r="Q614"/>
      <c r="AD614"/>
      <c r="ED614" s="50"/>
      <c r="EE614" s="50"/>
      <c r="EF614" s="50"/>
    </row>
    <row r="615" spans="1:136" s="10" customFormat="1">
      <c r="A615" s="1238"/>
      <c r="B615" s="953"/>
      <c r="C615" s="92"/>
      <c r="D615" s="92"/>
      <c r="E615" s="1193"/>
      <c r="F615"/>
      <c r="N615"/>
      <c r="Q615"/>
      <c r="AD615"/>
      <c r="ED615" s="50"/>
      <c r="EE615" s="50"/>
      <c r="EF615" s="50"/>
    </row>
    <row r="616" spans="1:136" s="10" customFormat="1">
      <c r="A616" s="1238"/>
      <c r="B616" s="953"/>
      <c r="C616" s="92"/>
      <c r="D616" s="92"/>
      <c r="E616" s="1193"/>
      <c r="F616"/>
      <c r="N616"/>
      <c r="Q616"/>
      <c r="AD616"/>
      <c r="ED616" s="50"/>
      <c r="EE616" s="50"/>
      <c r="EF616" s="50"/>
    </row>
    <row r="617" spans="1:136" s="10" customFormat="1">
      <c r="A617" s="1238"/>
      <c r="B617" s="953"/>
      <c r="C617" s="1138"/>
      <c r="D617" s="1138"/>
      <c r="E617" s="1193"/>
      <c r="F617"/>
      <c r="N617"/>
      <c r="Q617"/>
      <c r="AD617"/>
      <c r="ED617" s="50"/>
      <c r="EE617" s="50"/>
      <c r="EF617" s="50"/>
    </row>
    <row r="618" spans="1:136" s="10" customFormat="1">
      <c r="A618" s="1238"/>
      <c r="B618" s="953"/>
      <c r="C618" s="92"/>
      <c r="D618" s="92"/>
      <c r="E618" s="1193"/>
      <c r="F618"/>
      <c r="N618"/>
      <c r="Q618"/>
      <c r="AD618"/>
      <c r="ED618" s="50"/>
      <c r="EE618" s="50"/>
      <c r="EF618" s="50"/>
    </row>
    <row r="619" spans="1:136" s="10" customFormat="1">
      <c r="A619" s="1238"/>
      <c r="B619" s="953"/>
      <c r="C619" s="1138"/>
      <c r="D619" s="1138"/>
      <c r="E619" s="1193"/>
      <c r="F619"/>
      <c r="N619"/>
      <c r="Q619"/>
      <c r="AD619"/>
      <c r="ED619" s="50"/>
      <c r="EE619" s="50"/>
      <c r="EF619" s="50"/>
    </row>
    <row r="620" spans="1:136" s="10" customFormat="1">
      <c r="A620" s="1238"/>
      <c r="B620" s="953"/>
      <c r="C620" s="92"/>
      <c r="D620" s="92"/>
      <c r="E620" s="1193"/>
      <c r="F620"/>
      <c r="N620"/>
      <c r="Q620"/>
      <c r="AD620"/>
      <c r="ED620" s="50"/>
      <c r="EE620" s="50"/>
      <c r="EF620" s="50"/>
    </row>
    <row r="621" spans="1:136" s="10" customFormat="1">
      <c r="A621" s="1238"/>
      <c r="B621" s="953"/>
      <c r="C621" s="92"/>
      <c r="D621" s="92"/>
      <c r="E621" s="1193"/>
      <c r="F621"/>
      <c r="N621"/>
      <c r="Q621"/>
      <c r="AD621"/>
      <c r="ED621" s="50"/>
      <c r="EE621" s="50"/>
      <c r="EF621" s="50"/>
    </row>
    <row r="622" spans="1:136" s="10" customFormat="1">
      <c r="A622" s="1238"/>
      <c r="B622" s="953"/>
      <c r="C622" s="953"/>
      <c r="D622" s="92"/>
      <c r="E622" s="1193"/>
      <c r="F622"/>
      <c r="N622"/>
      <c r="Q622"/>
      <c r="AD622"/>
      <c r="ED622" s="50"/>
      <c r="EE622" s="50"/>
      <c r="EF622" s="50"/>
    </row>
    <row r="623" spans="1:136" s="10" customFormat="1">
      <c r="A623" s="1238"/>
      <c r="B623" s="953"/>
      <c r="C623" s="953"/>
      <c r="D623" s="92"/>
      <c r="E623" s="1193"/>
      <c r="F623"/>
      <c r="N623"/>
      <c r="Q623"/>
      <c r="AD623"/>
      <c r="ED623" s="50"/>
      <c r="EE623" s="50"/>
      <c r="EF623" s="50"/>
    </row>
    <row r="624" spans="1:136" s="10" customFormat="1">
      <c r="A624" s="1238"/>
      <c r="B624" s="953"/>
      <c r="C624" s="92"/>
      <c r="D624" s="92"/>
      <c r="E624" s="1193"/>
      <c r="F624"/>
      <c r="N624"/>
      <c r="Q624"/>
      <c r="AD624"/>
      <c r="ED624" s="50"/>
      <c r="EE624" s="50"/>
      <c r="EF624" s="50"/>
    </row>
    <row r="625" spans="1:136" s="10" customFormat="1">
      <c r="A625" s="1238"/>
      <c r="B625" s="953"/>
      <c r="C625" s="92"/>
      <c r="D625" s="92"/>
      <c r="E625" s="1193"/>
      <c r="F625"/>
      <c r="N625"/>
      <c r="Q625"/>
      <c r="AD625"/>
      <c r="ED625" s="50"/>
      <c r="EE625" s="50"/>
      <c r="EF625" s="50"/>
    </row>
    <row r="626" spans="1:136" s="10" customFormat="1">
      <c r="A626" s="1238"/>
      <c r="B626" s="953"/>
      <c r="C626" s="92"/>
      <c r="D626" s="92"/>
      <c r="E626" s="1193"/>
      <c r="F626"/>
      <c r="N626"/>
      <c r="Q626"/>
      <c r="AD626"/>
      <c r="ED626" s="50"/>
      <c r="EE626" s="50"/>
      <c r="EF626" s="50"/>
    </row>
    <row r="627" spans="1:136" s="10" customFormat="1">
      <c r="A627" s="1238"/>
      <c r="B627" s="953"/>
      <c r="C627" s="92"/>
      <c r="D627" s="92"/>
      <c r="E627" s="1193"/>
      <c r="F627"/>
      <c r="N627"/>
      <c r="Q627"/>
      <c r="AD627"/>
      <c r="ED627" s="50"/>
      <c r="EE627" s="50"/>
      <c r="EF627" s="50"/>
    </row>
    <row r="628" spans="1:136" s="10" customFormat="1">
      <c r="A628" s="1238"/>
      <c r="B628" s="953"/>
      <c r="C628" s="92"/>
      <c r="D628" s="92"/>
      <c r="E628" s="1193"/>
      <c r="F628"/>
      <c r="N628"/>
      <c r="Q628"/>
      <c r="AD628"/>
      <c r="ED628" s="50"/>
      <c r="EE628" s="50"/>
      <c r="EF628" s="50"/>
    </row>
    <row r="629" spans="1:136" s="10" customFormat="1">
      <c r="A629" s="1238"/>
      <c r="B629" s="953"/>
      <c r="C629" s="99"/>
      <c r="D629" s="99"/>
      <c r="E629" s="1193"/>
      <c r="F629"/>
      <c r="N629"/>
      <c r="Q629"/>
      <c r="AD629"/>
      <c r="ED629" s="50"/>
      <c r="EE629" s="50"/>
      <c r="EF629" s="50"/>
    </row>
    <row r="630" spans="1:136" s="10" customFormat="1">
      <c r="A630" s="1238"/>
      <c r="B630" s="953"/>
      <c r="C630" s="92"/>
      <c r="D630" s="92"/>
      <c r="E630" s="1193"/>
      <c r="F630"/>
      <c r="N630"/>
      <c r="Q630"/>
      <c r="AD630"/>
      <c r="ED630" s="50"/>
      <c r="EE630" s="50"/>
      <c r="EF630" s="50"/>
    </row>
    <row r="631" spans="1:136" s="10" customFormat="1">
      <c r="A631" s="1238"/>
      <c r="B631" s="953"/>
      <c r="C631" s="99"/>
      <c r="D631" s="99"/>
      <c r="E631" s="1193"/>
      <c r="F631"/>
      <c r="N631"/>
      <c r="Q631"/>
      <c r="AD631"/>
      <c r="ED631" s="50"/>
      <c r="EE631" s="50"/>
      <c r="EF631" s="50"/>
    </row>
    <row r="632" spans="1:136" s="10" customFormat="1">
      <c r="A632" s="1238"/>
      <c r="B632" s="953"/>
      <c r="C632" s="92"/>
      <c r="D632" s="92"/>
      <c r="E632" s="1193"/>
      <c r="F632"/>
      <c r="N632"/>
      <c r="Q632"/>
      <c r="AD632"/>
      <c r="ED632" s="50"/>
      <c r="EE632" s="50"/>
      <c r="EF632" s="50"/>
    </row>
    <row r="633" spans="1:136" s="10" customFormat="1">
      <c r="A633" s="1238"/>
      <c r="B633" s="953"/>
      <c r="C633" s="99"/>
      <c r="D633" s="99"/>
      <c r="E633" s="1193"/>
      <c r="F633"/>
      <c r="N633"/>
      <c r="Q633"/>
      <c r="AD633"/>
      <c r="ED633" s="50"/>
      <c r="EE633" s="50"/>
      <c r="EF633" s="50"/>
    </row>
    <row r="634" spans="1:136" s="10" customFormat="1">
      <c r="A634" s="1238"/>
      <c r="B634" s="953"/>
      <c r="C634" s="99"/>
      <c r="D634" s="99"/>
      <c r="E634" s="1193"/>
      <c r="F634"/>
      <c r="N634"/>
      <c r="Q634"/>
      <c r="AD634"/>
      <c r="ED634" s="50"/>
      <c r="EE634" s="50"/>
      <c r="EF634" s="50"/>
    </row>
    <row r="635" spans="1:136" s="10" customFormat="1">
      <c r="A635" s="1238"/>
      <c r="B635" s="953"/>
      <c r="C635" s="99"/>
      <c r="D635" s="99"/>
      <c r="E635" s="1193"/>
      <c r="F635"/>
      <c r="N635"/>
      <c r="Q635"/>
      <c r="AD635"/>
      <c r="ED635" s="50"/>
      <c r="EE635" s="50"/>
      <c r="EF635" s="50"/>
    </row>
    <row r="636" spans="1:136" s="10" customFormat="1">
      <c r="A636" s="1238"/>
      <c r="B636" s="953"/>
      <c r="C636" s="99"/>
      <c r="D636" s="99"/>
      <c r="E636" s="1193"/>
      <c r="F636"/>
      <c r="N636"/>
      <c r="Q636"/>
      <c r="AD636"/>
      <c r="ED636" s="50"/>
      <c r="EE636" s="50"/>
      <c r="EF636" s="50"/>
    </row>
    <row r="637" spans="1:136" s="10" customFormat="1">
      <c r="A637" s="1238"/>
      <c r="B637" s="953"/>
      <c r="C637" s="953"/>
      <c r="D637" s="92"/>
      <c r="E637" s="1193"/>
      <c r="F637"/>
      <c r="N637"/>
      <c r="Q637"/>
      <c r="AD637"/>
      <c r="ED637" s="50"/>
      <c r="EE637" s="50"/>
      <c r="EF637" s="50"/>
    </row>
    <row r="638" spans="1:136" s="10" customFormat="1">
      <c r="A638" s="1238"/>
      <c r="B638" s="953"/>
      <c r="C638" s="953"/>
      <c r="D638" s="92"/>
      <c r="E638" s="1193"/>
      <c r="F638"/>
      <c r="N638"/>
      <c r="Q638"/>
      <c r="AD638"/>
      <c r="ED638" s="50"/>
      <c r="EE638" s="50"/>
      <c r="EF638" s="50"/>
    </row>
    <row r="639" spans="1:136" s="10" customFormat="1">
      <c r="A639" s="1238"/>
      <c r="B639" s="953"/>
      <c r="C639" s="953"/>
      <c r="D639" s="92"/>
      <c r="E639" s="1193"/>
      <c r="F639"/>
      <c r="N639"/>
      <c r="Q639"/>
      <c r="AD639"/>
      <c r="ED639" s="50"/>
      <c r="EE639" s="50"/>
      <c r="EF639" s="50"/>
    </row>
    <row r="640" spans="1:136" s="10" customFormat="1">
      <c r="A640" s="1238"/>
      <c r="B640" s="953"/>
      <c r="C640" s="953"/>
      <c r="D640" s="92"/>
      <c r="E640" s="1193"/>
      <c r="F640"/>
      <c r="N640"/>
      <c r="Q640"/>
      <c r="AD640"/>
      <c r="ED640" s="50"/>
      <c r="EE640" s="50"/>
      <c r="EF640" s="50"/>
    </row>
    <row r="641" spans="1:136" s="10" customFormat="1">
      <c r="A641" s="1238"/>
      <c r="B641" s="953"/>
      <c r="C641" s="99"/>
      <c r="D641" s="99"/>
      <c r="E641" s="1193"/>
      <c r="F641"/>
      <c r="N641"/>
      <c r="Q641"/>
      <c r="AD641"/>
      <c r="ED641" s="50"/>
      <c r="EE641" s="50"/>
      <c r="EF641" s="50"/>
    </row>
    <row r="642" spans="1:136" s="10" customFormat="1">
      <c r="A642" s="1238"/>
      <c r="B642" s="953"/>
      <c r="C642" s="953"/>
      <c r="D642" s="92"/>
      <c r="E642" s="1193"/>
      <c r="F642"/>
      <c r="N642"/>
      <c r="Q642"/>
      <c r="AD642"/>
      <c r="ED642" s="50"/>
      <c r="EE642" s="50"/>
      <c r="EF642" s="50"/>
    </row>
    <row r="643" spans="1:136" s="10" customFormat="1">
      <c r="A643" s="1238"/>
      <c r="B643" s="953"/>
      <c r="C643" s="99"/>
      <c r="D643" s="99"/>
      <c r="E643" s="1193"/>
      <c r="F643"/>
      <c r="N643"/>
      <c r="Q643"/>
      <c r="AD643"/>
      <c r="ED643" s="50"/>
      <c r="EE643" s="50"/>
      <c r="EF643" s="50"/>
    </row>
    <row r="644" spans="1:136" s="10" customFormat="1">
      <c r="A644" s="1238"/>
      <c r="B644" s="953"/>
      <c r="C644" s="953"/>
      <c r="D644" s="92"/>
      <c r="E644" s="1193"/>
      <c r="F644"/>
      <c r="N644"/>
      <c r="Q644"/>
      <c r="AD644"/>
      <c r="ED644" s="50"/>
      <c r="EE644" s="50"/>
      <c r="EF644" s="50"/>
    </row>
    <row r="645" spans="1:136" s="10" customFormat="1">
      <c r="A645" s="1238"/>
      <c r="B645" s="953"/>
      <c r="C645" s="953"/>
      <c r="D645" s="92"/>
      <c r="E645" s="1193"/>
      <c r="F645"/>
      <c r="N645"/>
      <c r="Q645"/>
      <c r="AD645"/>
      <c r="ED645" s="50"/>
      <c r="EE645" s="50"/>
      <c r="EF645" s="50"/>
    </row>
    <row r="646" spans="1:136" s="10" customFormat="1">
      <c r="A646" s="1238"/>
      <c r="B646" s="953"/>
      <c r="C646" s="92"/>
      <c r="D646" s="92"/>
      <c r="E646" s="1193"/>
      <c r="F646"/>
      <c r="N646"/>
      <c r="Q646"/>
      <c r="AD646"/>
      <c r="ED646" s="50"/>
      <c r="EE646" s="50"/>
      <c r="EF646" s="50"/>
    </row>
    <row r="647" spans="1:136" s="10" customFormat="1">
      <c r="A647" s="1238"/>
      <c r="B647" s="953"/>
      <c r="C647" s="92"/>
      <c r="D647" s="92"/>
      <c r="E647" s="1193"/>
      <c r="F647"/>
      <c r="N647"/>
      <c r="Q647"/>
      <c r="AD647"/>
      <c r="ED647" s="50"/>
      <c r="EE647" s="50"/>
      <c r="EF647" s="50"/>
    </row>
    <row r="648" spans="1:136" s="10" customFormat="1">
      <c r="A648" s="1238"/>
      <c r="B648" s="953"/>
      <c r="C648" s="92"/>
      <c r="D648" s="92"/>
      <c r="E648" s="1193"/>
      <c r="F648"/>
      <c r="N648"/>
      <c r="Q648"/>
      <c r="AD648"/>
      <c r="ED648" s="50"/>
      <c r="EE648" s="50"/>
      <c r="EF648" s="50"/>
    </row>
    <row r="649" spans="1:136" s="10" customFormat="1">
      <c r="A649" s="1238"/>
      <c r="B649" s="953"/>
      <c r="C649" s="92"/>
      <c r="D649" s="92"/>
      <c r="E649" s="1193"/>
      <c r="F649"/>
      <c r="N649"/>
      <c r="Q649"/>
      <c r="AD649"/>
      <c r="ED649" s="50"/>
      <c r="EE649" s="50"/>
      <c r="EF649" s="50"/>
    </row>
    <row r="650" spans="1:136" s="10" customFormat="1">
      <c r="A650" s="1238"/>
      <c r="B650" s="953"/>
      <c r="C650" s="99"/>
      <c r="D650" s="99"/>
      <c r="E650" s="1193"/>
      <c r="F650"/>
      <c r="N650"/>
      <c r="Q650"/>
      <c r="AD650"/>
      <c r="ED650" s="50"/>
      <c r="EE650" s="50"/>
      <c r="EF650" s="50"/>
    </row>
    <row r="651" spans="1:136" s="10" customFormat="1">
      <c r="A651" s="1238"/>
      <c r="B651" s="953"/>
      <c r="C651" s="99"/>
      <c r="D651" s="99"/>
      <c r="E651" s="1193"/>
      <c r="F651"/>
      <c r="N651"/>
      <c r="Q651"/>
      <c r="AD651"/>
      <c r="ED651" s="50"/>
      <c r="EE651" s="50"/>
      <c r="EF651" s="50"/>
    </row>
    <row r="652" spans="1:136" s="10" customFormat="1">
      <c r="A652" s="1238"/>
      <c r="B652" s="953"/>
      <c r="C652" s="99"/>
      <c r="D652" s="99"/>
      <c r="E652" s="1193"/>
      <c r="F652"/>
      <c r="N652"/>
      <c r="Q652"/>
      <c r="AD652"/>
      <c r="ED652" s="50"/>
      <c r="EE652" s="50"/>
      <c r="EF652" s="50"/>
    </row>
    <row r="653" spans="1:136" s="10" customFormat="1">
      <c r="A653" s="1238"/>
      <c r="B653" s="953"/>
      <c r="C653" s="99"/>
      <c r="D653" s="99"/>
      <c r="E653" s="1193"/>
      <c r="F653"/>
      <c r="N653"/>
      <c r="Q653"/>
      <c r="AD653"/>
      <c r="ED653" s="50"/>
      <c r="EE653" s="50"/>
      <c r="EF653" s="50"/>
    </row>
    <row r="654" spans="1:136" s="10" customFormat="1">
      <c r="A654" s="1238"/>
      <c r="B654" s="953"/>
      <c r="C654" s="99"/>
      <c r="D654" s="99"/>
      <c r="E654" s="1193"/>
      <c r="F654"/>
      <c r="N654"/>
      <c r="Q654"/>
      <c r="AD654"/>
      <c r="ED654" s="50"/>
      <c r="EE654" s="50"/>
      <c r="EF654" s="50"/>
    </row>
    <row r="655" spans="1:136" s="10" customFormat="1">
      <c r="A655" s="1238"/>
      <c r="B655" s="953"/>
      <c r="C655" s="99"/>
      <c r="D655" s="99"/>
      <c r="E655" s="1193"/>
      <c r="F655"/>
      <c r="N655"/>
      <c r="Q655"/>
      <c r="AD655"/>
      <c r="ED655" s="50"/>
      <c r="EE655" s="50"/>
      <c r="EF655" s="50"/>
    </row>
    <row r="656" spans="1:136" s="10" customFormat="1">
      <c r="A656" s="1238"/>
      <c r="B656" s="953"/>
      <c r="C656" s="99"/>
      <c r="D656" s="99"/>
      <c r="E656" s="1193"/>
      <c r="F656"/>
      <c r="N656"/>
      <c r="Q656"/>
      <c r="AD656"/>
      <c r="ED656" s="50"/>
      <c r="EE656" s="50"/>
      <c r="EF656" s="50"/>
    </row>
    <row r="657" spans="1:136" s="10" customFormat="1">
      <c r="A657" s="1238"/>
      <c r="B657" s="953"/>
      <c r="C657" s="99"/>
      <c r="D657" s="99"/>
      <c r="E657" s="1193"/>
      <c r="F657"/>
      <c r="N657"/>
      <c r="Q657"/>
      <c r="AD657"/>
      <c r="ED657" s="50"/>
      <c r="EE657" s="50"/>
      <c r="EF657" s="50"/>
    </row>
    <row r="658" spans="1:136" s="10" customFormat="1">
      <c r="A658" s="1238"/>
      <c r="B658" s="953"/>
      <c r="C658" s="953"/>
      <c r="D658" s="953"/>
      <c r="E658" s="1193"/>
      <c r="F658"/>
      <c r="N658"/>
      <c r="Q658"/>
      <c r="AD658"/>
      <c r="ED658" s="50"/>
      <c r="EE658" s="50"/>
      <c r="EF658" s="50"/>
    </row>
    <row r="659" spans="1:136" s="10" customFormat="1">
      <c r="A659" s="1238"/>
      <c r="B659" s="953"/>
      <c r="C659" s="99"/>
      <c r="D659" s="99"/>
      <c r="E659" s="1193"/>
      <c r="F659"/>
      <c r="N659"/>
      <c r="Q659"/>
      <c r="AD659"/>
      <c r="ED659" s="50"/>
      <c r="EE659" s="50"/>
      <c r="EF659" s="50"/>
    </row>
    <row r="660" spans="1:136" s="10" customFormat="1">
      <c r="A660" s="1238"/>
      <c r="B660" s="953"/>
      <c r="C660" s="99"/>
      <c r="D660" s="99"/>
      <c r="E660" s="1193"/>
      <c r="F660"/>
      <c r="N660"/>
      <c r="Q660"/>
      <c r="AD660"/>
      <c r="ED660" s="50"/>
      <c r="EE660" s="50"/>
      <c r="EF660" s="50"/>
    </row>
    <row r="661" spans="1:136" s="10" customFormat="1">
      <c r="A661" s="1238"/>
      <c r="B661" s="953"/>
      <c r="C661" s="99"/>
      <c r="D661" s="99"/>
      <c r="E661" s="1193"/>
      <c r="F661"/>
      <c r="N661"/>
      <c r="Q661"/>
      <c r="AD661"/>
      <c r="ED661" s="50"/>
      <c r="EE661" s="50"/>
      <c r="EF661" s="50"/>
    </row>
    <row r="662" spans="1:136" s="10" customFormat="1">
      <c r="A662" s="1238"/>
      <c r="B662" s="953"/>
      <c r="C662" s="99"/>
      <c r="D662" s="99"/>
      <c r="E662" s="1193"/>
      <c r="F662"/>
      <c r="N662"/>
      <c r="Q662"/>
      <c r="AD662"/>
      <c r="ED662" s="50"/>
      <c r="EE662" s="50"/>
      <c r="EF662" s="50"/>
    </row>
    <row r="663" spans="1:136" s="10" customFormat="1">
      <c r="A663" s="1238"/>
      <c r="B663" s="953"/>
      <c r="C663" s="99"/>
      <c r="D663" s="953"/>
      <c r="E663" s="1193"/>
      <c r="F663"/>
      <c r="N663"/>
      <c r="Q663"/>
      <c r="AD663"/>
      <c r="ED663" s="50"/>
      <c r="EE663" s="50"/>
      <c r="EF663" s="50"/>
    </row>
    <row r="664" spans="1:136" s="10" customFormat="1">
      <c r="A664" s="1238"/>
      <c r="B664" s="953"/>
      <c r="C664" s="99"/>
      <c r="D664" s="99"/>
      <c r="E664" s="1193"/>
      <c r="F664"/>
      <c r="N664"/>
      <c r="Q664"/>
      <c r="AD664"/>
      <c r="ED664" s="50"/>
      <c r="EE664" s="50"/>
      <c r="EF664" s="50"/>
    </row>
    <row r="665" spans="1:136" s="10" customFormat="1">
      <c r="A665" s="1238"/>
      <c r="B665" s="953"/>
      <c r="C665" s="99"/>
      <c r="D665" s="99"/>
      <c r="E665" s="1193"/>
      <c r="F665"/>
      <c r="N665"/>
      <c r="Q665"/>
      <c r="AD665"/>
      <c r="ED665" s="50"/>
      <c r="EE665" s="50"/>
      <c r="EF665" s="50"/>
    </row>
    <row r="666" spans="1:136" s="10" customFormat="1">
      <c r="A666" s="1238"/>
      <c r="B666" s="953"/>
      <c r="C666" s="99"/>
      <c r="D666" s="99"/>
      <c r="E666" s="1193"/>
      <c r="F666"/>
      <c r="N666"/>
      <c r="Q666"/>
      <c r="AD666"/>
      <c r="ED666" s="50"/>
      <c r="EE666" s="50"/>
      <c r="EF666" s="50"/>
    </row>
    <row r="667" spans="1:136" s="10" customFormat="1">
      <c r="A667" s="1238"/>
      <c r="B667" s="953"/>
      <c r="C667" s="99"/>
      <c r="D667" s="99"/>
      <c r="E667" s="1193"/>
      <c r="F667"/>
      <c r="N667"/>
      <c r="Q667"/>
      <c r="AD667"/>
      <c r="ED667" s="50"/>
      <c r="EE667" s="50"/>
      <c r="EF667" s="50"/>
    </row>
    <row r="668" spans="1:136" s="10" customFormat="1">
      <c r="A668" s="1238"/>
      <c r="B668" s="953"/>
      <c r="C668" s="99"/>
      <c r="D668" s="99"/>
      <c r="E668" s="1193"/>
      <c r="F668"/>
      <c r="N668"/>
      <c r="Q668"/>
      <c r="AD668"/>
      <c r="ED668" s="50"/>
      <c r="EE668" s="50"/>
      <c r="EF668" s="50"/>
    </row>
    <row r="669" spans="1:136" s="10" customFormat="1">
      <c r="A669" s="1238"/>
      <c r="B669" s="953"/>
      <c r="C669" s="99"/>
      <c r="D669" s="99"/>
      <c r="E669" s="1193"/>
      <c r="F669"/>
      <c r="N669"/>
      <c r="Q669"/>
      <c r="AD669"/>
      <c r="ED669" s="50"/>
      <c r="EE669" s="50"/>
      <c r="EF669" s="50"/>
    </row>
    <row r="670" spans="1:136" s="10" customFormat="1">
      <c r="A670" s="1238"/>
      <c r="B670" s="953"/>
      <c r="C670" s="99"/>
      <c r="D670" s="99"/>
      <c r="E670" s="1193"/>
      <c r="F670"/>
      <c r="N670"/>
      <c r="Q670"/>
      <c r="AD670"/>
      <c r="ED670" s="50"/>
      <c r="EE670" s="50"/>
      <c r="EF670" s="50"/>
    </row>
    <row r="671" spans="1:136" s="10" customFormat="1">
      <c r="A671" s="1238"/>
      <c r="B671" s="953"/>
      <c r="C671" s="99"/>
      <c r="D671" s="99"/>
      <c r="E671" s="1193"/>
      <c r="F671"/>
      <c r="N671"/>
      <c r="Q671"/>
      <c r="AD671"/>
      <c r="ED671" s="50"/>
      <c r="EE671" s="50"/>
      <c r="EF671" s="50"/>
    </row>
    <row r="672" spans="1:136" s="10" customFormat="1">
      <c r="A672" s="1238"/>
      <c r="B672" s="953"/>
      <c r="C672" s="99"/>
      <c r="D672" s="99"/>
      <c r="E672" s="1193"/>
      <c r="F672"/>
      <c r="N672"/>
      <c r="Q672"/>
      <c r="AD672"/>
      <c r="ED672" s="50"/>
      <c r="EE672" s="50"/>
      <c r="EF672" s="50"/>
    </row>
    <row r="673" spans="1:136" s="10" customFormat="1">
      <c r="A673" s="1238"/>
      <c r="B673" s="953"/>
      <c r="C673" s="953"/>
      <c r="D673" s="953"/>
      <c r="E673" s="1193"/>
      <c r="F673"/>
      <c r="N673"/>
      <c r="Q673"/>
      <c r="AD673"/>
      <c r="ED673" s="50"/>
      <c r="EE673" s="50"/>
      <c r="EF673" s="50"/>
    </row>
    <row r="674" spans="1:136" s="10" customFormat="1">
      <c r="A674" s="1238"/>
      <c r="B674" s="953"/>
      <c r="C674" s="99"/>
      <c r="D674" s="99"/>
      <c r="E674" s="1193"/>
      <c r="F674"/>
      <c r="N674"/>
      <c r="Q674"/>
      <c r="AD674"/>
      <c r="ED674" s="50"/>
      <c r="EE674" s="50"/>
      <c r="EF674" s="50"/>
    </row>
    <row r="675" spans="1:136" s="10" customFormat="1">
      <c r="A675" s="1238"/>
      <c r="B675" s="953"/>
      <c r="C675" s="99"/>
      <c r="D675" s="99"/>
      <c r="E675" s="1193"/>
      <c r="F675"/>
      <c r="N675"/>
      <c r="Q675"/>
      <c r="AD675"/>
      <c r="ED675" s="50"/>
      <c r="EE675" s="50"/>
      <c r="EF675" s="50"/>
    </row>
    <row r="676" spans="1:136" s="10" customFormat="1">
      <c r="A676" s="1238"/>
      <c r="B676" s="953"/>
      <c r="C676" s="99"/>
      <c r="D676" s="99"/>
      <c r="E676" s="1193"/>
      <c r="F676"/>
      <c r="N676"/>
      <c r="Q676"/>
      <c r="AD676"/>
      <c r="ED676" s="50"/>
      <c r="EE676" s="50"/>
      <c r="EF676" s="50"/>
    </row>
    <row r="677" spans="1:136" s="10" customFormat="1">
      <c r="A677" s="1238"/>
      <c r="B677" s="953"/>
      <c r="C677" s="953"/>
      <c r="D677" s="953"/>
      <c r="E677" s="1193"/>
      <c r="F677"/>
      <c r="N677"/>
      <c r="Q677"/>
      <c r="AD677"/>
      <c r="ED677" s="50"/>
      <c r="EE677" s="50"/>
      <c r="EF677" s="50"/>
    </row>
    <row r="678" spans="1:136" s="10" customFormat="1">
      <c r="A678" s="1238"/>
      <c r="B678" s="953"/>
      <c r="C678" s="99"/>
      <c r="D678" s="99"/>
      <c r="E678" s="1193"/>
      <c r="F678"/>
      <c r="N678"/>
      <c r="Q678"/>
      <c r="AD678"/>
      <c r="ED678" s="50"/>
      <c r="EE678" s="50"/>
      <c r="EF678" s="50"/>
    </row>
    <row r="679" spans="1:136" s="10" customFormat="1">
      <c r="A679" s="1238"/>
      <c r="B679" s="953"/>
      <c r="C679" s="92"/>
      <c r="D679" s="92"/>
      <c r="E679" s="1193"/>
      <c r="F679"/>
      <c r="N679"/>
      <c r="Q679"/>
      <c r="AD679"/>
      <c r="ED679" s="50"/>
      <c r="EE679" s="50"/>
      <c r="EF679" s="50"/>
    </row>
    <row r="680" spans="1:136" s="10" customFormat="1">
      <c r="A680" s="1238"/>
      <c r="B680" s="953"/>
      <c r="C680" s="99"/>
      <c r="D680" s="99"/>
      <c r="E680" s="1193"/>
      <c r="F680"/>
      <c r="N680"/>
      <c r="Q680"/>
      <c r="AD680"/>
      <c r="ED680" s="50"/>
      <c r="EE680" s="50"/>
      <c r="EF680" s="50"/>
    </row>
    <row r="681" spans="1:136" s="10" customFormat="1">
      <c r="A681" s="1238"/>
      <c r="B681" s="953"/>
      <c r="C681" s="92"/>
      <c r="D681" s="92"/>
      <c r="E681" s="1193"/>
      <c r="F681"/>
      <c r="N681"/>
      <c r="Q681"/>
      <c r="AD681"/>
      <c r="ED681" s="50"/>
      <c r="EE681" s="50"/>
      <c r="EF681" s="50"/>
    </row>
    <row r="682" spans="1:136" s="10" customFormat="1">
      <c r="A682" s="1238"/>
      <c r="B682" s="953"/>
      <c r="C682" s="92"/>
      <c r="D682" s="92"/>
      <c r="E682" s="1193"/>
      <c r="F682"/>
      <c r="N682"/>
      <c r="Q682"/>
      <c r="AD682"/>
      <c r="ED682" s="50"/>
      <c r="EE682" s="50"/>
      <c r="EF682" s="50"/>
    </row>
    <row r="683" spans="1:136" s="10" customFormat="1">
      <c r="A683" s="1238"/>
      <c r="B683" s="953"/>
      <c r="C683" s="99"/>
      <c r="D683" s="99"/>
      <c r="E683" s="1193"/>
      <c r="F683"/>
      <c r="N683"/>
      <c r="Q683"/>
      <c r="AD683"/>
      <c r="ED683" s="50"/>
      <c r="EE683" s="50"/>
      <c r="EF683" s="50"/>
    </row>
    <row r="684" spans="1:136" s="10" customFormat="1">
      <c r="A684" s="1238"/>
      <c r="B684" s="953"/>
      <c r="C684" s="92"/>
      <c r="D684" s="92"/>
      <c r="E684" s="1193"/>
      <c r="F684"/>
      <c r="N684"/>
      <c r="Q684"/>
      <c r="AD684"/>
      <c r="ED684" s="50"/>
      <c r="EE684" s="50"/>
      <c r="EF684" s="50"/>
    </row>
    <row r="685" spans="1:136" s="10" customFormat="1">
      <c r="A685" s="1238"/>
      <c r="B685" s="953"/>
      <c r="C685" s="92"/>
      <c r="D685" s="92"/>
      <c r="E685" s="1193"/>
      <c r="F685"/>
      <c r="N685"/>
      <c r="Q685"/>
      <c r="AD685"/>
      <c r="ED685" s="50"/>
      <c r="EE685" s="50"/>
      <c r="EF685" s="50"/>
    </row>
    <row r="686" spans="1:136" s="10" customFormat="1">
      <c r="A686" s="1238"/>
      <c r="B686" s="953"/>
      <c r="C686" s="92"/>
      <c r="D686" s="92"/>
      <c r="E686" s="1193"/>
      <c r="F686"/>
      <c r="N686"/>
      <c r="Q686"/>
      <c r="AD686"/>
      <c r="ED686" s="50"/>
      <c r="EE686" s="50"/>
      <c r="EF686" s="50"/>
    </row>
    <row r="687" spans="1:136" s="10" customFormat="1">
      <c r="A687" s="1238"/>
      <c r="B687" s="953"/>
      <c r="C687" s="1241"/>
      <c r="D687" s="99"/>
      <c r="E687" s="1193"/>
      <c r="F687"/>
      <c r="N687"/>
      <c r="Q687"/>
      <c r="AD687"/>
      <c r="ED687" s="50"/>
      <c r="EE687" s="50"/>
      <c r="EF687" s="50"/>
    </row>
    <row r="688" spans="1:136" s="10" customFormat="1">
      <c r="A688" s="1238"/>
      <c r="B688" s="953"/>
      <c r="C688" s="953"/>
      <c r="D688" s="1079"/>
      <c r="E688" s="1193"/>
      <c r="F688"/>
      <c r="N688"/>
      <c r="Q688"/>
      <c r="AD688"/>
      <c r="ED688" s="50"/>
      <c r="EE688" s="50"/>
      <c r="EF688" s="50"/>
    </row>
    <row r="689" spans="1:136" s="10" customFormat="1">
      <c r="A689" s="1238"/>
      <c r="B689" s="953"/>
      <c r="C689" s="953"/>
      <c r="D689" s="1079"/>
      <c r="E689" s="1193"/>
      <c r="F689"/>
      <c r="N689"/>
      <c r="Q689"/>
      <c r="AD689"/>
      <c r="ED689" s="50"/>
      <c r="EE689" s="50"/>
      <c r="EF689" s="50"/>
    </row>
    <row r="690" spans="1:136" s="10" customFormat="1">
      <c r="A690" s="1238"/>
      <c r="B690" s="953"/>
      <c r="C690" s="953"/>
      <c r="D690" s="1079"/>
      <c r="E690" s="1193"/>
      <c r="F690"/>
      <c r="N690"/>
      <c r="Q690"/>
      <c r="AD690"/>
      <c r="ED690" s="50"/>
      <c r="EE690" s="50"/>
      <c r="EF690" s="50"/>
    </row>
    <row r="691" spans="1:136" s="10" customFormat="1">
      <c r="A691" s="1238"/>
      <c r="B691" s="953"/>
      <c r="C691" s="953"/>
      <c r="D691" s="1079"/>
      <c r="E691" s="1193"/>
      <c r="F691"/>
      <c r="N691"/>
      <c r="Q691"/>
      <c r="AD691"/>
      <c r="ED691" s="50"/>
      <c r="EE691" s="50"/>
      <c r="EF691" s="50"/>
    </row>
    <row r="692" spans="1:136" s="10" customFormat="1">
      <c r="A692" s="1238"/>
      <c r="B692" s="953"/>
      <c r="C692" s="953"/>
      <c r="D692" s="1079"/>
      <c r="E692" s="1193"/>
      <c r="F692"/>
      <c r="N692"/>
      <c r="Q692"/>
      <c r="AD692"/>
      <c r="ED692" s="50"/>
      <c r="EE692" s="50"/>
      <c r="EF692" s="50"/>
    </row>
    <row r="693" spans="1:136" s="10" customFormat="1">
      <c r="A693" s="1238"/>
      <c r="B693" s="953"/>
      <c r="C693" s="99"/>
      <c r="D693" s="99"/>
      <c r="E693" s="1193"/>
      <c r="F693"/>
      <c r="N693"/>
      <c r="Q693"/>
      <c r="AD693"/>
      <c r="ED693" s="50"/>
      <c r="EE693" s="50"/>
      <c r="EF693" s="50"/>
    </row>
    <row r="694" spans="1:136" s="10" customFormat="1">
      <c r="A694" s="1238"/>
      <c r="B694" s="953"/>
      <c r="C694" s="99"/>
      <c r="D694" s="99"/>
      <c r="E694" s="1193"/>
      <c r="F694"/>
      <c r="N694"/>
      <c r="Q694"/>
      <c r="AD694"/>
      <c r="ED694" s="50"/>
      <c r="EE694" s="50"/>
      <c r="EF694" s="50"/>
    </row>
    <row r="695" spans="1:136" s="10" customFormat="1">
      <c r="A695" s="1238"/>
      <c r="B695" s="953"/>
      <c r="C695" s="92"/>
      <c r="D695" s="92"/>
      <c r="E695" s="1193"/>
      <c r="F695"/>
      <c r="N695"/>
      <c r="Q695"/>
      <c r="AD695"/>
      <c r="ED695" s="50"/>
      <c r="EE695" s="50"/>
      <c r="EF695" s="50"/>
    </row>
    <row r="696" spans="1:136" s="10" customFormat="1">
      <c r="A696" s="1238"/>
      <c r="B696" s="953"/>
      <c r="C696" s="99"/>
      <c r="D696" s="953"/>
      <c r="E696" s="1193"/>
      <c r="F696"/>
      <c r="N696"/>
      <c r="Q696"/>
      <c r="AD696"/>
      <c r="ED696" s="50"/>
      <c r="EE696" s="50"/>
      <c r="EF696" s="50"/>
    </row>
    <row r="697" spans="1:136" s="10" customFormat="1">
      <c r="A697" s="1238"/>
      <c r="B697" s="953"/>
      <c r="C697" s="92"/>
      <c r="D697" s="92"/>
      <c r="E697" s="1193"/>
      <c r="F697"/>
      <c r="N697"/>
      <c r="Q697"/>
      <c r="AD697"/>
      <c r="ED697" s="50"/>
      <c r="EE697" s="50"/>
      <c r="EF697" s="50"/>
    </row>
    <row r="698" spans="1:136" s="10" customFormat="1">
      <c r="A698" s="1238"/>
      <c r="B698" s="953"/>
      <c r="C698" s="953"/>
      <c r="D698" s="953"/>
      <c r="E698" s="1193"/>
      <c r="F698"/>
      <c r="N698"/>
      <c r="Q698"/>
      <c r="AD698"/>
      <c r="ED698" s="50"/>
      <c r="EE698" s="50"/>
      <c r="EF698" s="50"/>
    </row>
    <row r="699" spans="1:136" s="10" customFormat="1">
      <c r="A699" s="1238"/>
      <c r="B699" s="953"/>
      <c r="C699" s="953"/>
      <c r="D699" s="953"/>
      <c r="E699" s="1193"/>
      <c r="F699"/>
      <c r="N699"/>
      <c r="Q699"/>
      <c r="AD699"/>
      <c r="ED699" s="50"/>
      <c r="EE699" s="50"/>
      <c r="EF699" s="50"/>
    </row>
    <row r="700" spans="1:136" s="10" customFormat="1">
      <c r="A700" s="1238"/>
      <c r="B700" s="953"/>
      <c r="C700" s="953"/>
      <c r="D700" s="953"/>
      <c r="E700" s="1193"/>
      <c r="F700"/>
      <c r="N700"/>
      <c r="Q700"/>
      <c r="AD700"/>
      <c r="ED700" s="50"/>
      <c r="EE700" s="50"/>
      <c r="EF700" s="50"/>
    </row>
    <row r="701" spans="1:136" s="10" customFormat="1">
      <c r="A701" s="1238"/>
      <c r="B701" s="953"/>
      <c r="C701" s="953"/>
      <c r="D701" s="953"/>
      <c r="E701" s="1193"/>
      <c r="F701"/>
      <c r="N701"/>
      <c r="Q701"/>
      <c r="AD701"/>
      <c r="ED701" s="50"/>
      <c r="EE701" s="50"/>
      <c r="EF701" s="50"/>
    </row>
    <row r="702" spans="1:136" s="10" customFormat="1">
      <c r="A702" s="1238"/>
      <c r="B702" s="953"/>
      <c r="C702" s="92"/>
      <c r="D702" s="92"/>
      <c r="E702" s="1193"/>
      <c r="F702"/>
      <c r="N702"/>
      <c r="Q702"/>
      <c r="AD702"/>
      <c r="ED702" s="50"/>
      <c r="EE702" s="50"/>
      <c r="EF702" s="50"/>
    </row>
    <row r="703" spans="1:136" s="10" customFormat="1">
      <c r="A703" s="1238"/>
      <c r="B703" s="953"/>
      <c r="C703" s="92"/>
      <c r="D703" s="92"/>
      <c r="E703" s="1193"/>
      <c r="F703"/>
      <c r="N703"/>
      <c r="Q703"/>
      <c r="AD703"/>
      <c r="ED703" s="50"/>
      <c r="EE703" s="50"/>
      <c r="EF703" s="50"/>
    </row>
    <row r="704" spans="1:136" s="10" customFormat="1">
      <c r="A704" s="1238"/>
      <c r="B704" s="953"/>
      <c r="C704" s="953"/>
      <c r="D704" s="953"/>
      <c r="E704" s="1193"/>
      <c r="F704"/>
      <c r="N704"/>
      <c r="Q704"/>
      <c r="AD704"/>
      <c r="ED704" s="50"/>
      <c r="EE704" s="50"/>
      <c r="EF704" s="50"/>
    </row>
    <row r="705" spans="1:136" s="10" customFormat="1">
      <c r="A705" s="1238"/>
      <c r="B705" s="953"/>
      <c r="C705" s="92"/>
      <c r="D705" s="92"/>
      <c r="E705" s="1193"/>
      <c r="F705"/>
      <c r="N705"/>
      <c r="Q705"/>
      <c r="AD705"/>
      <c r="ED705" s="50"/>
      <c r="EE705" s="50"/>
      <c r="EF705" s="50"/>
    </row>
    <row r="706" spans="1:136" s="10" customFormat="1">
      <c r="A706" s="1238"/>
      <c r="B706" s="953"/>
      <c r="C706" s="92"/>
      <c r="D706" s="92"/>
      <c r="E706" s="1193"/>
      <c r="F706"/>
      <c r="N706"/>
      <c r="Q706"/>
      <c r="AD706"/>
      <c r="ED706" s="50"/>
      <c r="EE706" s="50"/>
      <c r="EF706" s="50"/>
    </row>
    <row r="707" spans="1:136" s="10" customFormat="1">
      <c r="A707" s="1238"/>
      <c r="B707" s="953"/>
      <c r="C707" s="953"/>
      <c r="D707" s="953"/>
      <c r="E707" s="1193"/>
      <c r="F707"/>
      <c r="N707"/>
      <c r="Q707"/>
      <c r="AD707"/>
      <c r="ED707" s="50"/>
      <c r="EE707" s="50"/>
      <c r="EF707" s="50"/>
    </row>
    <row r="708" spans="1:136" s="10" customFormat="1">
      <c r="A708" s="1238"/>
      <c r="B708" s="953"/>
      <c r="C708" s="92"/>
      <c r="D708" s="92"/>
      <c r="E708" s="1193"/>
      <c r="F708"/>
      <c r="N708"/>
      <c r="Q708"/>
      <c r="AD708"/>
      <c r="ED708" s="50"/>
      <c r="EE708" s="50"/>
      <c r="EF708" s="50"/>
    </row>
    <row r="709" spans="1:136" s="10" customFormat="1">
      <c r="A709" s="1238"/>
      <c r="B709" s="953"/>
      <c r="C709" s="953"/>
      <c r="D709" s="953"/>
      <c r="E709" s="1193"/>
      <c r="F709"/>
      <c r="N709"/>
      <c r="Q709"/>
      <c r="AD709"/>
      <c r="ED709" s="50"/>
      <c r="EE709" s="50"/>
      <c r="EF709" s="50"/>
    </row>
    <row r="710" spans="1:136" s="10" customFormat="1">
      <c r="A710" s="1238"/>
      <c r="B710" s="953"/>
      <c r="C710" s="953"/>
      <c r="D710" s="953"/>
      <c r="E710" s="1193"/>
      <c r="F710"/>
      <c r="N710"/>
      <c r="Q710"/>
      <c r="AD710"/>
      <c r="ED710" s="50"/>
      <c r="EE710" s="50"/>
      <c r="EF710" s="50"/>
    </row>
    <row r="711" spans="1:136" s="10" customFormat="1">
      <c r="A711" s="1238"/>
      <c r="B711" s="953"/>
      <c r="C711" s="953"/>
      <c r="D711" s="953"/>
      <c r="E711" s="1193"/>
      <c r="F711"/>
      <c r="N711"/>
      <c r="Q711"/>
      <c r="AD711"/>
      <c r="ED711" s="50"/>
      <c r="EE711" s="50"/>
      <c r="EF711" s="50"/>
    </row>
    <row r="712" spans="1:136" s="10" customFormat="1">
      <c r="A712" s="1238"/>
      <c r="B712" s="953"/>
      <c r="C712" s="953"/>
      <c r="D712" s="953"/>
      <c r="E712" s="1193"/>
      <c r="F712"/>
      <c r="N712"/>
      <c r="Q712"/>
      <c r="AD712"/>
      <c r="ED712" s="50"/>
      <c r="EE712" s="50"/>
      <c r="EF712" s="50"/>
    </row>
    <row r="713" spans="1:136" s="10" customFormat="1">
      <c r="A713" s="1238"/>
      <c r="B713" s="953"/>
      <c r="C713" s="953"/>
      <c r="D713" s="953"/>
      <c r="E713" s="1193"/>
      <c r="F713"/>
      <c r="N713"/>
      <c r="Q713"/>
      <c r="AD713"/>
      <c r="ED713" s="50"/>
      <c r="EE713" s="50"/>
      <c r="EF713" s="50"/>
    </row>
    <row r="714" spans="1:136" s="10" customFormat="1">
      <c r="A714" s="1238"/>
      <c r="B714" s="953"/>
      <c r="C714" s="92"/>
      <c r="D714" s="92"/>
      <c r="E714" s="1193"/>
      <c r="F714"/>
      <c r="N714"/>
      <c r="Q714"/>
      <c r="AD714"/>
      <c r="ED714" s="50"/>
      <c r="EE714" s="50"/>
      <c r="EF714" s="50"/>
    </row>
    <row r="715" spans="1:136" s="10" customFormat="1">
      <c r="A715" s="1238"/>
      <c r="B715" s="953"/>
      <c r="C715" s="92"/>
      <c r="D715" s="92"/>
      <c r="E715" s="1193"/>
      <c r="F715"/>
      <c r="N715"/>
      <c r="Q715"/>
      <c r="AD715"/>
      <c r="ED715" s="50"/>
      <c r="EE715" s="50"/>
      <c r="EF715" s="50"/>
    </row>
    <row r="716" spans="1:136" s="10" customFormat="1">
      <c r="A716" s="1238"/>
      <c r="B716" s="953"/>
      <c r="C716" s="953"/>
      <c r="D716" s="953"/>
      <c r="E716" s="1193"/>
      <c r="F716"/>
      <c r="N716"/>
      <c r="Q716"/>
      <c r="AD716"/>
      <c r="ED716" s="50"/>
      <c r="EE716" s="50"/>
      <c r="EF716" s="50"/>
    </row>
    <row r="717" spans="1:136" s="10" customFormat="1">
      <c r="A717" s="1238"/>
      <c r="B717" s="953"/>
      <c r="C717" s="953"/>
      <c r="D717" s="953"/>
      <c r="E717" s="1193"/>
      <c r="F717"/>
      <c r="N717"/>
      <c r="Q717"/>
      <c r="AD717"/>
      <c r="ED717" s="50"/>
      <c r="EE717" s="50"/>
      <c r="EF717" s="50"/>
    </row>
    <row r="718" spans="1:136" s="10" customFormat="1">
      <c r="A718" s="1238"/>
      <c r="B718" s="953"/>
      <c r="C718" s="1241"/>
      <c r="D718" s="1241"/>
      <c r="E718" s="1193"/>
      <c r="F718"/>
      <c r="N718"/>
      <c r="Q718"/>
      <c r="AD718"/>
      <c r="ED718" s="50"/>
      <c r="EE718" s="50"/>
      <c r="EF718" s="50"/>
    </row>
    <row r="719" spans="1:136" s="10" customFormat="1">
      <c r="A719" s="1238"/>
      <c r="B719" s="953"/>
      <c r="C719" s="1241"/>
      <c r="D719" s="1241"/>
      <c r="E719" s="1193"/>
      <c r="F719"/>
      <c r="N719"/>
      <c r="Q719"/>
      <c r="AD719"/>
      <c r="ED719" s="50"/>
      <c r="EE719" s="50"/>
      <c r="EF719" s="50"/>
    </row>
    <row r="720" spans="1:136" s="10" customFormat="1">
      <c r="A720" s="1238"/>
      <c r="B720" s="953"/>
      <c r="C720" s="92"/>
      <c r="D720" s="92"/>
      <c r="E720" s="1193"/>
      <c r="F720"/>
      <c r="N720"/>
      <c r="Q720"/>
      <c r="AD720"/>
      <c r="ED720" s="50"/>
      <c r="EE720" s="50"/>
      <c r="EF720" s="50"/>
    </row>
    <row r="721" spans="1:136" s="10" customFormat="1">
      <c r="A721" s="1238"/>
      <c r="B721" s="99"/>
      <c r="C721" s="99"/>
      <c r="D721" s="99"/>
      <c r="E721" s="1193"/>
      <c r="F721"/>
      <c r="N721"/>
      <c r="Q721"/>
      <c r="AD721"/>
      <c r="ED721" s="50"/>
      <c r="EE721" s="50"/>
      <c r="EF721" s="50"/>
    </row>
    <row r="722" spans="1:136" s="10" customFormat="1">
      <c r="A722" s="1238"/>
      <c r="B722" s="99"/>
      <c r="C722" s="99"/>
      <c r="D722" s="99"/>
      <c r="E722" s="1193"/>
      <c r="F722"/>
      <c r="N722"/>
      <c r="Q722"/>
      <c r="AD722"/>
      <c r="ED722" s="50"/>
      <c r="EE722" s="50"/>
      <c r="EF722" s="50"/>
    </row>
    <row r="723" spans="1:136" s="10" customFormat="1">
      <c r="A723" s="1238"/>
      <c r="B723" s="953"/>
      <c r="C723" s="92"/>
      <c r="D723" s="92"/>
      <c r="E723" s="1193"/>
      <c r="F723"/>
      <c r="N723"/>
      <c r="Q723"/>
      <c r="AD723"/>
      <c r="ED723" s="50"/>
      <c r="EE723" s="50"/>
      <c r="EF723" s="50"/>
    </row>
    <row r="724" spans="1:136" s="10" customFormat="1">
      <c r="A724" s="1238"/>
      <c r="B724" s="953"/>
      <c r="C724" s="92"/>
      <c r="D724" s="92"/>
      <c r="E724" s="1193"/>
      <c r="F724"/>
      <c r="N724"/>
      <c r="Q724"/>
      <c r="AD724"/>
      <c r="ED724" s="50"/>
      <c r="EE724" s="50"/>
      <c r="EF724" s="50"/>
    </row>
    <row r="725" spans="1:136" s="10" customFormat="1">
      <c r="A725" s="1238"/>
      <c r="B725" s="99"/>
      <c r="C725" s="99"/>
      <c r="D725" s="99"/>
      <c r="E725" s="1193"/>
      <c r="F725"/>
      <c r="N725"/>
      <c r="Q725"/>
      <c r="AD725"/>
      <c r="ED725" s="50"/>
      <c r="EE725" s="50"/>
      <c r="EF725" s="50"/>
    </row>
    <row r="726" spans="1:136" s="10" customFormat="1">
      <c r="A726" s="1238"/>
      <c r="B726" s="99"/>
      <c r="C726" s="99"/>
      <c r="D726" s="99"/>
      <c r="E726" s="1193"/>
      <c r="F726"/>
      <c r="N726"/>
      <c r="Q726"/>
      <c r="AD726"/>
      <c r="ED726" s="50"/>
      <c r="EE726" s="50"/>
      <c r="EF726" s="50"/>
    </row>
    <row r="727" spans="1:136" s="10" customFormat="1">
      <c r="A727" s="1238"/>
      <c r="B727" s="99"/>
      <c r="C727" s="92"/>
      <c r="D727" s="92"/>
      <c r="E727" s="1193"/>
      <c r="F727"/>
      <c r="N727"/>
      <c r="Q727"/>
      <c r="AD727"/>
      <c r="ED727" s="50"/>
      <c r="EE727" s="50"/>
      <c r="EF727" s="50"/>
    </row>
    <row r="728" spans="1:136" s="10" customFormat="1">
      <c r="A728" s="1238"/>
      <c r="B728" s="99"/>
      <c r="C728" s="99"/>
      <c r="D728" s="99"/>
      <c r="E728" s="1193"/>
      <c r="F728"/>
      <c r="N728"/>
      <c r="Q728"/>
      <c r="AD728"/>
      <c r="ED728" s="50"/>
      <c r="EE728" s="50"/>
      <c r="EF728" s="50"/>
    </row>
    <row r="729" spans="1:136" s="10" customFormat="1">
      <c r="A729" s="1238"/>
      <c r="B729" s="99"/>
      <c r="C729" s="92"/>
      <c r="D729" s="92"/>
      <c r="E729" s="1193"/>
      <c r="F729"/>
      <c r="N729"/>
      <c r="Q729"/>
      <c r="AD729"/>
      <c r="ED729" s="50"/>
      <c r="EE729" s="50"/>
      <c r="EF729" s="50"/>
    </row>
    <row r="730" spans="1:136" s="10" customFormat="1">
      <c r="A730" s="1238"/>
      <c r="B730" s="99"/>
      <c r="C730" s="99"/>
      <c r="D730" s="99"/>
      <c r="E730" s="1193"/>
      <c r="F730"/>
      <c r="N730"/>
      <c r="Q730"/>
      <c r="AD730"/>
      <c r="ED730" s="50"/>
      <c r="EE730" s="50"/>
      <c r="EF730" s="50"/>
    </row>
    <row r="731" spans="1:136" s="10" customFormat="1">
      <c r="A731" s="1238"/>
      <c r="B731" s="99"/>
      <c r="C731" s="99"/>
      <c r="D731" s="99"/>
      <c r="E731" s="1193"/>
      <c r="F731"/>
      <c r="N731"/>
      <c r="Q731"/>
      <c r="AD731"/>
      <c r="ED731" s="50"/>
      <c r="EE731" s="50"/>
      <c r="EF731" s="50"/>
    </row>
    <row r="732" spans="1:136" s="10" customFormat="1">
      <c r="A732" s="1238"/>
      <c r="B732" s="99"/>
      <c r="C732" s="99"/>
      <c r="D732" s="99"/>
      <c r="E732" s="1193"/>
      <c r="F732"/>
      <c r="N732"/>
      <c r="Q732"/>
      <c r="AD732"/>
      <c r="ED732" s="50"/>
      <c r="EE732" s="50"/>
      <c r="EF732" s="50"/>
    </row>
    <row r="733" spans="1:136" s="10" customFormat="1">
      <c r="A733" s="1238"/>
      <c r="B733" s="99"/>
      <c r="C733" s="99"/>
      <c r="D733" s="99"/>
      <c r="E733" s="1193"/>
      <c r="F733"/>
      <c r="N733"/>
      <c r="Q733"/>
      <c r="AD733"/>
      <c r="ED733" s="50"/>
      <c r="EE733" s="50"/>
      <c r="EF733" s="50"/>
    </row>
    <row r="734" spans="1:136" s="10" customFormat="1">
      <c r="A734" s="1238"/>
      <c r="B734" s="99"/>
      <c r="C734" s="99"/>
      <c r="D734" s="99"/>
      <c r="E734" s="1193"/>
      <c r="F734"/>
      <c r="N734"/>
      <c r="Q734"/>
      <c r="AD734"/>
      <c r="ED734" s="50"/>
      <c r="EE734" s="50"/>
      <c r="EF734" s="50"/>
    </row>
    <row r="735" spans="1:136" s="10" customFormat="1">
      <c r="A735" s="1238"/>
      <c r="B735" s="99"/>
      <c r="C735" s="99"/>
      <c r="D735" s="99"/>
      <c r="E735" s="1193"/>
      <c r="F735"/>
      <c r="N735"/>
      <c r="Q735"/>
      <c r="AD735"/>
      <c r="ED735" s="50"/>
      <c r="EE735" s="50"/>
      <c r="EF735" s="50"/>
    </row>
    <row r="736" spans="1:136" s="10" customFormat="1">
      <c r="A736" s="1238"/>
      <c r="B736" s="99"/>
      <c r="C736" s="99"/>
      <c r="D736" s="99"/>
      <c r="E736" s="1193"/>
      <c r="F736"/>
      <c r="N736"/>
      <c r="Q736"/>
      <c r="AD736"/>
      <c r="ED736" s="50"/>
      <c r="EE736" s="50"/>
      <c r="EF736" s="50"/>
    </row>
    <row r="737" spans="1:136" s="10" customFormat="1">
      <c r="A737" s="1238"/>
      <c r="B737" s="99"/>
      <c r="C737" s="99"/>
      <c r="D737" s="99"/>
      <c r="E737" s="1193"/>
      <c r="F737"/>
      <c r="N737"/>
      <c r="Q737"/>
      <c r="AD737"/>
      <c r="ED737" s="50"/>
      <c r="EE737" s="50"/>
      <c r="EF737" s="50"/>
    </row>
    <row r="738" spans="1:136" s="10" customFormat="1">
      <c r="A738" s="1238"/>
      <c r="B738" s="99"/>
      <c r="C738" s="99"/>
      <c r="D738" s="99"/>
      <c r="E738" s="1193"/>
      <c r="F738"/>
      <c r="N738"/>
      <c r="Q738"/>
      <c r="AD738"/>
      <c r="ED738" s="50"/>
      <c r="EE738" s="50"/>
      <c r="EF738" s="50"/>
    </row>
    <row r="739" spans="1:136" s="10" customFormat="1">
      <c r="A739" s="1238"/>
      <c r="B739" s="99"/>
      <c r="C739" s="92"/>
      <c r="D739" s="92"/>
      <c r="E739" s="1193"/>
      <c r="F739"/>
      <c r="N739"/>
      <c r="Q739"/>
      <c r="AD739"/>
      <c r="ED739" s="50"/>
      <c r="EE739" s="50"/>
      <c r="EF739" s="50"/>
    </row>
    <row r="740" spans="1:136" s="10" customFormat="1">
      <c r="A740" s="1238"/>
      <c r="B740" s="99"/>
      <c r="C740" s="92"/>
      <c r="D740" s="92"/>
      <c r="E740" s="1193"/>
      <c r="F740"/>
      <c r="N740"/>
      <c r="Q740"/>
      <c r="AD740"/>
      <c r="ED740" s="50"/>
      <c r="EE740" s="50"/>
      <c r="EF740" s="50"/>
    </row>
    <row r="741" spans="1:136" s="10" customFormat="1">
      <c r="A741" s="1238"/>
      <c r="B741" s="99"/>
      <c r="C741" s="92"/>
      <c r="D741" s="92"/>
      <c r="E741" s="1193"/>
      <c r="F741"/>
      <c r="N741"/>
      <c r="Q741"/>
      <c r="AD741"/>
      <c r="ED741" s="50"/>
      <c r="EE741" s="50"/>
      <c r="EF741" s="50"/>
    </row>
    <row r="742" spans="1:136" s="10" customFormat="1">
      <c r="A742" s="1238"/>
      <c r="B742" s="953"/>
      <c r="C742" s="99"/>
      <c r="D742" s="99"/>
      <c r="E742" s="1193"/>
      <c r="F742"/>
      <c r="N742"/>
      <c r="Q742"/>
      <c r="AD742"/>
      <c r="ED742" s="50"/>
      <c r="EE742" s="50"/>
      <c r="EF742" s="50"/>
    </row>
    <row r="743" spans="1:136" s="10" customFormat="1">
      <c r="A743" s="1238"/>
      <c r="B743" s="99"/>
      <c r="C743" s="92"/>
      <c r="D743" s="92"/>
      <c r="E743" s="1193"/>
      <c r="F743"/>
      <c r="N743"/>
      <c r="Q743"/>
      <c r="AD743"/>
      <c r="ED743" s="50"/>
      <c r="EE743" s="50"/>
      <c r="EF743" s="50"/>
    </row>
    <row r="744" spans="1:136" s="10" customFormat="1">
      <c r="A744" s="1238"/>
      <c r="B744" s="99"/>
      <c r="C744" s="92"/>
      <c r="D744" s="92"/>
      <c r="E744" s="1193"/>
      <c r="F744"/>
      <c r="N744"/>
      <c r="Q744"/>
      <c r="AD744"/>
      <c r="ED744" s="50"/>
      <c r="EE744" s="50"/>
      <c r="EF744" s="50"/>
    </row>
    <row r="745" spans="1:136" s="10" customFormat="1">
      <c r="A745" s="1238"/>
      <c r="B745" s="99"/>
      <c r="C745" s="92"/>
      <c r="D745" s="92"/>
      <c r="E745" s="1193"/>
      <c r="F745"/>
      <c r="N745"/>
      <c r="Q745"/>
      <c r="AD745"/>
      <c r="ED745" s="50"/>
      <c r="EE745" s="50"/>
      <c r="EF745" s="50"/>
    </row>
    <row r="746" spans="1:136" s="10" customFormat="1">
      <c r="A746" s="1238"/>
      <c r="B746" s="953"/>
      <c r="C746" s="99"/>
      <c r="D746" s="99"/>
      <c r="E746" s="1193"/>
      <c r="F746"/>
      <c r="N746"/>
      <c r="Q746"/>
      <c r="AD746"/>
      <c r="ED746" s="50"/>
      <c r="EE746" s="50"/>
      <c r="EF746" s="50"/>
    </row>
    <row r="747" spans="1:136" s="10" customFormat="1">
      <c r="A747" s="1238"/>
      <c r="B747" s="953"/>
      <c r="C747" s="99"/>
      <c r="D747" s="99"/>
      <c r="E747" s="1193"/>
      <c r="F747"/>
      <c r="N747"/>
      <c r="Q747"/>
      <c r="AD747"/>
      <c r="ED747" s="50"/>
      <c r="EE747" s="50"/>
      <c r="EF747" s="50"/>
    </row>
    <row r="748" spans="1:136" s="10" customFormat="1">
      <c r="A748" s="1238"/>
      <c r="B748" s="953"/>
      <c r="C748" s="99"/>
      <c r="D748" s="99"/>
      <c r="E748" s="1193"/>
      <c r="F748"/>
      <c r="N748"/>
      <c r="Q748"/>
      <c r="AD748"/>
      <c r="ED748" s="50"/>
      <c r="EE748" s="50"/>
      <c r="EF748" s="50"/>
    </row>
    <row r="749" spans="1:136" s="10" customFormat="1">
      <c r="A749" s="1238"/>
      <c r="B749" s="953"/>
      <c r="C749" s="99"/>
      <c r="D749" s="99"/>
      <c r="E749" s="1193"/>
      <c r="F749"/>
      <c r="N749"/>
      <c r="Q749"/>
      <c r="AD749"/>
      <c r="ED749" s="50"/>
      <c r="EE749" s="50"/>
      <c r="EF749" s="50"/>
    </row>
    <row r="750" spans="1:136" s="10" customFormat="1">
      <c r="A750" s="1238"/>
      <c r="B750" s="953"/>
      <c r="C750" s="99"/>
      <c r="D750" s="99"/>
      <c r="E750" s="1193"/>
      <c r="F750"/>
      <c r="N750"/>
      <c r="Q750"/>
      <c r="AD750"/>
      <c r="ED750" s="50"/>
      <c r="EE750" s="50"/>
      <c r="EF750" s="50"/>
    </row>
    <row r="751" spans="1:136" s="10" customFormat="1">
      <c r="A751" s="1238"/>
      <c r="B751" s="953"/>
      <c r="C751" s="99"/>
      <c r="D751" s="99"/>
      <c r="E751" s="1193"/>
      <c r="F751"/>
      <c r="N751"/>
      <c r="Q751"/>
      <c r="AD751"/>
      <c r="ED751" s="50"/>
      <c r="EE751" s="50"/>
      <c r="EF751" s="50"/>
    </row>
    <row r="752" spans="1:136" s="10" customFormat="1">
      <c r="A752" s="1238"/>
      <c r="B752" s="953"/>
      <c r="C752" s="92"/>
      <c r="D752" s="92"/>
      <c r="E752" s="1193"/>
      <c r="F752"/>
      <c r="N752"/>
      <c r="Q752"/>
      <c r="AD752"/>
      <c r="ED752" s="50"/>
      <c r="EE752" s="50"/>
      <c r="EF752" s="50"/>
    </row>
    <row r="753" spans="1:136" s="10" customFormat="1">
      <c r="A753" s="1238"/>
      <c r="B753" s="953"/>
      <c r="C753" s="92"/>
      <c r="D753" s="92"/>
      <c r="E753" s="1193"/>
      <c r="F753"/>
      <c r="N753"/>
      <c r="Q753"/>
      <c r="AD753"/>
      <c r="ED753" s="50"/>
      <c r="EE753" s="50"/>
      <c r="EF753" s="50"/>
    </row>
    <row r="754" spans="1:136" s="10" customFormat="1">
      <c r="A754" s="1238"/>
      <c r="B754" s="953"/>
      <c r="C754" s="99"/>
      <c r="D754" s="99"/>
      <c r="E754" s="1193"/>
      <c r="F754"/>
      <c r="N754"/>
      <c r="Q754"/>
      <c r="AD754"/>
      <c r="ED754" s="50"/>
      <c r="EE754" s="50"/>
      <c r="EF754" s="50"/>
    </row>
    <row r="755" spans="1:136" s="10" customFormat="1">
      <c r="A755" s="1238"/>
      <c r="B755" s="953"/>
      <c r="C755" s="92"/>
      <c r="D755" s="92"/>
      <c r="E755" s="1193"/>
      <c r="F755"/>
      <c r="N755"/>
      <c r="Q755"/>
      <c r="AD755"/>
      <c r="ED755" s="50"/>
      <c r="EE755" s="50"/>
      <c r="EF755" s="50"/>
    </row>
    <row r="756" spans="1:136" s="10" customFormat="1">
      <c r="A756" s="1238"/>
      <c r="B756" s="953"/>
      <c r="C756" s="99"/>
      <c r="D756" s="99"/>
      <c r="E756" s="1193"/>
      <c r="F756"/>
      <c r="N756"/>
      <c r="Q756"/>
      <c r="AD756"/>
      <c r="ED756" s="50"/>
      <c r="EE756" s="50"/>
      <c r="EF756" s="50"/>
    </row>
    <row r="757" spans="1:136" s="10" customFormat="1">
      <c r="A757" s="1238"/>
      <c r="B757" s="953"/>
      <c r="C757" s="99"/>
      <c r="D757" s="99"/>
      <c r="E757" s="1193"/>
      <c r="F757"/>
      <c r="N757"/>
      <c r="Q757"/>
      <c r="AD757"/>
      <c r="ED757" s="50"/>
      <c r="EE757" s="50"/>
      <c r="EF757" s="50"/>
    </row>
    <row r="758" spans="1:136" s="10" customFormat="1">
      <c r="A758" s="1238"/>
      <c r="B758" s="953"/>
      <c r="C758" s="99"/>
      <c r="D758" s="99"/>
      <c r="E758" s="1193"/>
      <c r="F758"/>
      <c r="N758"/>
      <c r="Q758"/>
      <c r="AD758"/>
      <c r="ED758" s="50"/>
      <c r="EE758" s="50"/>
      <c r="EF758" s="50"/>
    </row>
    <row r="759" spans="1:136" s="10" customFormat="1">
      <c r="A759" s="1238"/>
      <c r="B759" s="953"/>
      <c r="C759" s="92"/>
      <c r="D759" s="92"/>
      <c r="E759" s="1193"/>
      <c r="F759"/>
      <c r="N759"/>
      <c r="Q759"/>
      <c r="AD759"/>
      <c r="ED759" s="50"/>
      <c r="EE759" s="50"/>
      <c r="EF759" s="50"/>
    </row>
    <row r="760" spans="1:136" s="10" customFormat="1">
      <c r="A760" s="1238"/>
      <c r="B760" s="953"/>
      <c r="C760" s="99"/>
      <c r="D760" s="99"/>
      <c r="E760" s="1193"/>
      <c r="F760"/>
      <c r="N760"/>
      <c r="Q760"/>
      <c r="AD760"/>
      <c r="ED760" s="50"/>
      <c r="EE760" s="50"/>
      <c r="EF760" s="50"/>
    </row>
    <row r="761" spans="1:136" s="10" customFormat="1">
      <c r="A761" s="1238"/>
      <c r="B761" s="953"/>
      <c r="C761" s="92"/>
      <c r="D761" s="92"/>
      <c r="E761" s="1193"/>
      <c r="F761"/>
      <c r="N761"/>
      <c r="Q761"/>
      <c r="AD761"/>
      <c r="ED761" s="50"/>
      <c r="EE761" s="50"/>
      <c r="EF761" s="50"/>
    </row>
    <row r="762" spans="1:136" s="10" customFormat="1">
      <c r="A762" s="1238"/>
      <c r="B762" s="953"/>
      <c r="C762" s="99"/>
      <c r="D762" s="99"/>
      <c r="E762" s="1193"/>
      <c r="F762"/>
      <c r="N762"/>
      <c r="Q762"/>
      <c r="AD762"/>
      <c r="ED762" s="50"/>
      <c r="EE762" s="50"/>
      <c r="EF762" s="50"/>
    </row>
    <row r="763" spans="1:136" s="10" customFormat="1">
      <c r="A763" s="1238"/>
      <c r="B763" s="953"/>
      <c r="C763" s="99"/>
      <c r="D763" s="99"/>
      <c r="E763" s="1193"/>
      <c r="F763"/>
      <c r="N763"/>
      <c r="Q763"/>
      <c r="AD763"/>
      <c r="ED763" s="50"/>
      <c r="EE763" s="50"/>
      <c r="EF763" s="50"/>
    </row>
    <row r="764" spans="1:136" s="10" customFormat="1">
      <c r="A764" s="1238"/>
      <c r="B764" s="953"/>
      <c r="C764" s="99"/>
      <c r="D764" s="99"/>
      <c r="E764" s="1193"/>
      <c r="F764"/>
      <c r="N764"/>
      <c r="Q764"/>
      <c r="AD764"/>
      <c r="ED764" s="50"/>
      <c r="EE764" s="50"/>
      <c r="EF764" s="50"/>
    </row>
    <row r="765" spans="1:136" s="10" customFormat="1">
      <c r="A765" s="1238"/>
      <c r="B765" s="953"/>
      <c r="C765" s="99"/>
      <c r="D765" s="99"/>
      <c r="E765" s="1193"/>
      <c r="F765"/>
      <c r="N765"/>
      <c r="Q765"/>
      <c r="AD765"/>
      <c r="ED765" s="50"/>
      <c r="EE765" s="50"/>
      <c r="EF765" s="50"/>
    </row>
    <row r="766" spans="1:136" s="10" customFormat="1">
      <c r="A766" s="1238"/>
      <c r="B766" s="953"/>
      <c r="C766" s="99"/>
      <c r="D766" s="99"/>
      <c r="E766" s="1193"/>
      <c r="F766"/>
      <c r="N766"/>
      <c r="Q766"/>
      <c r="AD766"/>
      <c r="ED766" s="50"/>
      <c r="EE766" s="50"/>
      <c r="EF766" s="50"/>
    </row>
    <row r="767" spans="1:136" s="10" customFormat="1">
      <c r="A767" s="1238"/>
      <c r="B767" s="953"/>
      <c r="C767" s="99"/>
      <c r="D767" s="99"/>
      <c r="E767" s="1193"/>
      <c r="F767"/>
      <c r="N767"/>
      <c r="Q767"/>
      <c r="AD767"/>
      <c r="ED767" s="50"/>
      <c r="EE767" s="50"/>
      <c r="EF767" s="50"/>
    </row>
    <row r="768" spans="1:136" s="10" customFormat="1">
      <c r="A768" s="1238"/>
      <c r="B768" s="953"/>
      <c r="C768" s="99"/>
      <c r="D768" s="99"/>
      <c r="E768" s="1193"/>
      <c r="F768"/>
      <c r="N768"/>
      <c r="Q768"/>
      <c r="AD768"/>
      <c r="ED768" s="50"/>
      <c r="EE768" s="50"/>
      <c r="EF768" s="50"/>
    </row>
    <row r="769" spans="1:256">
      <c r="A769" s="1238"/>
      <c r="B769" s="953"/>
      <c r="C769" s="99"/>
      <c r="D769" s="99"/>
      <c r="AE769" s="10"/>
      <c r="AS769" s="10"/>
      <c r="AT769" s="10"/>
      <c r="AU769" s="10"/>
      <c r="AV769" s="10"/>
      <c r="AW769" s="10"/>
      <c r="AX769" s="10"/>
      <c r="AY769" s="10"/>
      <c r="AZ769" s="10"/>
      <c r="BC769" s="10"/>
      <c r="BE769" s="10"/>
      <c r="BG769" s="10"/>
      <c r="BH769" s="10"/>
      <c r="BI769" s="10"/>
      <c r="BJ769" s="10"/>
      <c r="BK769" s="10"/>
      <c r="BL769" s="10"/>
      <c r="BM769" s="10"/>
      <c r="BN769" s="10"/>
      <c r="BO769" s="10"/>
      <c r="BP769" s="10"/>
      <c r="BQ769" s="10"/>
      <c r="BR769" s="10"/>
      <c r="BS769" s="10"/>
      <c r="BT769" s="10"/>
      <c r="BU769" s="10"/>
      <c r="BV769" s="10"/>
      <c r="BW769" s="10"/>
      <c r="BX769" s="10"/>
      <c r="BZ769" s="10"/>
      <c r="CA769" s="10"/>
      <c r="CB769" s="10"/>
      <c r="CC769" s="10"/>
      <c r="CD769" s="10"/>
      <c r="DI769" s="10"/>
      <c r="DJ769" s="10"/>
      <c r="DK769" s="10"/>
      <c r="DL769" s="10"/>
      <c r="DM769" s="10"/>
      <c r="DN769" s="10"/>
      <c r="DO769" s="10"/>
      <c r="DP769" s="10"/>
      <c r="DQ769" s="10"/>
      <c r="DR769" s="10"/>
      <c r="DS769" s="10"/>
      <c r="DT769" s="10"/>
      <c r="DU769" s="10"/>
      <c r="DV769" s="10"/>
      <c r="DW769" s="10"/>
      <c r="DX769" s="10"/>
      <c r="EB769" s="10"/>
      <c r="EG769" s="10"/>
      <c r="EH769" s="10"/>
      <c r="EI769" s="10"/>
      <c r="EJ769" s="10"/>
      <c r="EK769" s="10"/>
      <c r="EL769" s="10"/>
    </row>
    <row r="770" spans="1:256">
      <c r="A770" s="1238"/>
      <c r="B770" s="953"/>
      <c r="C770" s="99"/>
      <c r="D770" s="99"/>
      <c r="AE770" s="10"/>
      <c r="AS770" s="10"/>
      <c r="AT770" s="10"/>
      <c r="AU770" s="10"/>
      <c r="AV770" s="10"/>
      <c r="AW770" s="10"/>
      <c r="AX770" s="10"/>
      <c r="AY770" s="10"/>
      <c r="AZ770" s="10"/>
      <c r="BC770" s="10"/>
      <c r="BE770" s="10"/>
      <c r="BG770" s="10"/>
      <c r="BH770" s="10"/>
      <c r="BI770" s="10"/>
      <c r="BJ770" s="10"/>
      <c r="BK770" s="10"/>
      <c r="BL770" s="10"/>
      <c r="BM770" s="10"/>
      <c r="BN770" s="10"/>
      <c r="BO770" s="10"/>
      <c r="BP770" s="10"/>
      <c r="BQ770" s="10"/>
      <c r="BR770" s="10"/>
      <c r="BS770" s="10"/>
      <c r="BT770" s="10"/>
      <c r="BU770" s="10"/>
      <c r="BV770" s="10"/>
      <c r="BW770" s="10"/>
      <c r="BX770" s="10"/>
      <c r="BZ770" s="10"/>
      <c r="CA770" s="10"/>
      <c r="CB770" s="10"/>
      <c r="CC770" s="10"/>
      <c r="CD770" s="10"/>
      <c r="DI770" s="10"/>
      <c r="DJ770" s="10"/>
      <c r="DK770" s="10"/>
      <c r="DL770" s="10"/>
      <c r="DM770" s="10"/>
      <c r="DN770" s="10"/>
      <c r="DO770" s="10"/>
      <c r="DP770" s="10"/>
      <c r="DQ770" s="10"/>
      <c r="DR770" s="10"/>
      <c r="DS770" s="10"/>
      <c r="DT770" s="10"/>
      <c r="DU770" s="10"/>
      <c r="DV770" s="10"/>
      <c r="DW770" s="10"/>
      <c r="DX770" s="10"/>
      <c r="EB770" s="10"/>
      <c r="EG770" s="10"/>
      <c r="EH770" s="10"/>
      <c r="EI770" s="10"/>
      <c r="EJ770" s="10"/>
      <c r="EK770" s="10"/>
      <c r="EL770" s="10"/>
    </row>
    <row r="771" spans="1:256">
      <c r="A771" s="1238"/>
      <c r="B771" s="953"/>
      <c r="C771" s="99"/>
      <c r="D771" s="99"/>
      <c r="AE771" s="10"/>
      <c r="AS771" s="10"/>
      <c r="AT771" s="10"/>
      <c r="AU771" s="10"/>
      <c r="AV771" s="10"/>
      <c r="AW771" s="10"/>
      <c r="AX771" s="10"/>
      <c r="AY771" s="10"/>
      <c r="AZ771" s="10"/>
      <c r="BC771" s="10"/>
      <c r="BE771" s="10"/>
      <c r="BG771" s="10"/>
      <c r="BH771" s="10"/>
      <c r="BI771" s="10"/>
      <c r="BJ771" s="10"/>
      <c r="BK771" s="10"/>
      <c r="BL771" s="10"/>
      <c r="BM771" s="10"/>
      <c r="BN771" s="10"/>
      <c r="BO771" s="10"/>
      <c r="BP771" s="10"/>
      <c r="BQ771" s="10"/>
      <c r="BR771" s="10"/>
      <c r="BS771" s="10"/>
      <c r="BT771" s="10"/>
      <c r="BU771" s="10"/>
      <c r="BV771" s="10"/>
      <c r="BW771" s="10"/>
      <c r="BX771" s="10"/>
      <c r="BZ771" s="10"/>
      <c r="CA771" s="10"/>
      <c r="CB771" s="10"/>
      <c r="CC771" s="10"/>
      <c r="CD771" s="10"/>
      <c r="DI771" s="10"/>
      <c r="DJ771" s="10"/>
      <c r="DK771" s="10"/>
      <c r="DL771" s="10"/>
      <c r="DM771" s="10"/>
      <c r="DN771" s="10"/>
      <c r="DO771" s="10"/>
      <c r="DP771" s="10"/>
      <c r="DQ771" s="10"/>
      <c r="DR771" s="10"/>
      <c r="DS771" s="10"/>
      <c r="DT771" s="10"/>
      <c r="DU771" s="10"/>
      <c r="DV771" s="10"/>
      <c r="DW771" s="10"/>
      <c r="DX771" s="10"/>
      <c r="EB771" s="10"/>
      <c r="EG771" s="10"/>
      <c r="EH771" s="10"/>
      <c r="EI771" s="10"/>
      <c r="EJ771" s="10"/>
      <c r="EK771" s="10"/>
      <c r="EL771" s="10"/>
    </row>
    <row r="772" spans="1:256">
      <c r="A772" s="1238"/>
      <c r="B772" s="953"/>
      <c r="C772" s="99"/>
      <c r="D772" s="99"/>
      <c r="AE772" s="10"/>
      <c r="AS772" s="10"/>
      <c r="AT772" s="10"/>
      <c r="AU772" s="10"/>
      <c r="AV772" s="10"/>
      <c r="AW772" s="10"/>
      <c r="AX772" s="10"/>
      <c r="AY772" s="10"/>
      <c r="AZ772" s="10"/>
      <c r="BC772" s="10"/>
      <c r="BE772" s="10"/>
      <c r="BG772" s="10"/>
      <c r="BH772" s="10"/>
      <c r="BI772" s="10"/>
      <c r="BJ772" s="10"/>
      <c r="BK772" s="10"/>
      <c r="BL772" s="10"/>
      <c r="BM772" s="10"/>
      <c r="BN772" s="10"/>
      <c r="BO772" s="10"/>
      <c r="BP772" s="10"/>
      <c r="BQ772" s="10"/>
      <c r="BR772" s="10"/>
      <c r="BS772" s="10"/>
      <c r="BT772" s="10"/>
      <c r="BU772" s="10"/>
      <c r="BV772" s="10"/>
      <c r="BW772" s="10"/>
      <c r="BX772" s="10"/>
      <c r="BZ772" s="10"/>
      <c r="CA772" s="10"/>
      <c r="CB772" s="10"/>
      <c r="CC772" s="10"/>
      <c r="CD772" s="10"/>
      <c r="DI772" s="10"/>
      <c r="DJ772" s="10"/>
      <c r="DK772" s="10"/>
      <c r="DL772" s="10"/>
      <c r="DM772" s="10"/>
      <c r="DN772" s="10"/>
      <c r="DO772" s="10"/>
      <c r="DP772" s="10"/>
      <c r="DQ772" s="10"/>
      <c r="DR772" s="10"/>
      <c r="DS772" s="10"/>
      <c r="DT772" s="10"/>
      <c r="DU772" s="10"/>
      <c r="DV772" s="10"/>
      <c r="DW772" s="10"/>
      <c r="DX772" s="10"/>
      <c r="EB772" s="10"/>
      <c r="EG772" s="10"/>
      <c r="EH772" s="10"/>
      <c r="EI772" s="10"/>
      <c r="EJ772" s="10"/>
      <c r="EK772" s="10"/>
      <c r="EL772" s="10"/>
    </row>
    <row r="773" spans="1:256">
      <c r="A773" s="1238"/>
      <c r="B773" s="953"/>
      <c r="C773" s="99"/>
      <c r="D773" s="99"/>
      <c r="AE773" s="10"/>
      <c r="AS773" s="10"/>
      <c r="AT773" s="10"/>
      <c r="AU773" s="10"/>
      <c r="AV773" s="10"/>
      <c r="AW773" s="10"/>
      <c r="AX773" s="10"/>
      <c r="AY773" s="10"/>
      <c r="AZ773" s="10"/>
      <c r="BC773" s="10"/>
      <c r="BE773" s="10"/>
      <c r="BG773" s="10"/>
      <c r="BH773" s="10"/>
      <c r="BI773" s="10"/>
      <c r="BJ773" s="10"/>
      <c r="BK773" s="10"/>
      <c r="BL773" s="10"/>
      <c r="BM773" s="10"/>
      <c r="BN773" s="10"/>
      <c r="BO773" s="10"/>
      <c r="BP773" s="10"/>
      <c r="BQ773" s="10"/>
      <c r="BR773" s="10"/>
      <c r="BS773" s="10"/>
      <c r="BT773" s="10"/>
      <c r="BU773" s="10"/>
      <c r="BV773" s="10"/>
      <c r="BW773" s="10"/>
      <c r="BX773" s="10"/>
      <c r="BZ773" s="10"/>
      <c r="CA773" s="10"/>
      <c r="CB773" s="10"/>
      <c r="CC773" s="10"/>
      <c r="CD773" s="10"/>
      <c r="DI773" s="10"/>
      <c r="DJ773" s="10"/>
      <c r="DK773" s="10"/>
      <c r="DL773" s="10"/>
      <c r="DM773" s="10"/>
      <c r="DN773" s="10"/>
      <c r="DO773" s="10"/>
      <c r="DP773" s="10"/>
      <c r="DQ773" s="10"/>
      <c r="DR773" s="10"/>
      <c r="DS773" s="10"/>
      <c r="DT773" s="10"/>
      <c r="DU773" s="10"/>
      <c r="DV773" s="10"/>
      <c r="DW773" s="10"/>
      <c r="DX773" s="10"/>
      <c r="EB773" s="10"/>
      <c r="EG773" s="10"/>
      <c r="EH773" s="10"/>
      <c r="EI773" s="10"/>
      <c r="EJ773" s="10"/>
      <c r="EK773" s="10"/>
      <c r="EL773" s="10"/>
    </row>
    <row r="774" spans="1:256">
      <c r="A774" s="1238"/>
      <c r="B774" s="953"/>
      <c r="C774" s="99"/>
      <c r="D774" s="99"/>
      <c r="AE774" s="10"/>
      <c r="AS774" s="10"/>
      <c r="AT774" s="10"/>
      <c r="AU774" s="10"/>
      <c r="AV774" s="10"/>
      <c r="AW774" s="10"/>
      <c r="AX774" s="10"/>
      <c r="AY774" s="10"/>
      <c r="AZ774" s="10"/>
      <c r="BC774" s="10"/>
      <c r="BE774" s="10"/>
      <c r="BG774" s="10"/>
      <c r="BH774" s="10"/>
      <c r="BI774" s="10"/>
      <c r="BJ774" s="10"/>
      <c r="BK774" s="10"/>
      <c r="BL774" s="10"/>
      <c r="BM774" s="10"/>
      <c r="BN774" s="10"/>
      <c r="BO774" s="10"/>
      <c r="BP774" s="10"/>
      <c r="BQ774" s="10"/>
      <c r="BR774" s="10"/>
      <c r="BS774" s="10"/>
      <c r="BT774" s="10"/>
      <c r="BU774" s="10"/>
      <c r="BV774" s="10"/>
      <c r="BW774" s="10"/>
      <c r="BX774" s="10"/>
      <c r="BZ774" s="10"/>
      <c r="CA774" s="10"/>
      <c r="CB774" s="10"/>
      <c r="CC774" s="10"/>
      <c r="CD774" s="10"/>
      <c r="DI774" s="10"/>
      <c r="DJ774" s="10"/>
      <c r="DK774" s="10"/>
      <c r="DL774" s="10"/>
      <c r="DM774" s="10"/>
      <c r="DN774" s="10"/>
      <c r="DO774" s="10"/>
      <c r="DP774" s="10"/>
      <c r="DQ774" s="10"/>
      <c r="DR774" s="10"/>
      <c r="DS774" s="10"/>
      <c r="DT774" s="10"/>
      <c r="DU774" s="10"/>
      <c r="DV774" s="10"/>
      <c r="DW774" s="10"/>
      <c r="DX774" s="10"/>
      <c r="EB774" s="10"/>
      <c r="EG774" s="10"/>
      <c r="EH774" s="10"/>
      <c r="EI774" s="10"/>
      <c r="EJ774" s="10"/>
      <c r="EK774" s="10"/>
      <c r="EL774" s="10"/>
    </row>
    <row r="775" spans="1:256">
      <c r="A775" s="1238"/>
      <c r="B775" s="953"/>
      <c r="C775" s="99"/>
      <c r="D775" s="99"/>
      <c r="AE775" s="10"/>
      <c r="AS775" s="10"/>
      <c r="AT775" s="10"/>
      <c r="AU775" s="10"/>
      <c r="AV775" s="10"/>
      <c r="AW775" s="10"/>
      <c r="AX775" s="10"/>
      <c r="AY775" s="10"/>
      <c r="AZ775" s="10"/>
      <c r="BC775" s="10"/>
      <c r="BE775" s="10"/>
      <c r="BG775" s="10"/>
      <c r="BH775" s="10"/>
      <c r="BI775" s="10"/>
      <c r="BJ775" s="10"/>
      <c r="BK775" s="10"/>
      <c r="BL775" s="10"/>
      <c r="BM775" s="10"/>
      <c r="BN775" s="10"/>
      <c r="BO775" s="10"/>
      <c r="BP775" s="10"/>
      <c r="BQ775" s="10"/>
      <c r="BR775" s="10"/>
      <c r="BS775" s="10"/>
      <c r="BT775" s="10"/>
      <c r="BU775" s="10"/>
      <c r="BV775" s="10"/>
      <c r="BW775" s="10"/>
      <c r="BX775" s="10"/>
      <c r="BZ775" s="10"/>
      <c r="CA775" s="10"/>
      <c r="CB775" s="10"/>
      <c r="CC775" s="10"/>
      <c r="CD775" s="10"/>
      <c r="DI775" s="10"/>
      <c r="DJ775" s="10"/>
      <c r="DK775" s="10"/>
      <c r="DL775" s="10"/>
      <c r="DM775" s="10"/>
      <c r="DN775" s="10"/>
      <c r="DO775" s="10"/>
      <c r="DP775" s="10"/>
      <c r="DQ775" s="10"/>
      <c r="DR775" s="10"/>
      <c r="DS775" s="10"/>
      <c r="DT775" s="10"/>
      <c r="DU775" s="10"/>
      <c r="DV775" s="10"/>
      <c r="DW775" s="10"/>
      <c r="DX775" s="10"/>
      <c r="EB775" s="10"/>
      <c r="EG775" s="10"/>
      <c r="EH775" s="10"/>
      <c r="EI775" s="10"/>
      <c r="EJ775" s="10"/>
      <c r="EK775" s="10"/>
      <c r="EL775" s="10"/>
    </row>
    <row r="776" spans="1:256">
      <c r="A776" s="1238"/>
      <c r="B776" s="99"/>
      <c r="C776" s="99"/>
      <c r="D776" s="99"/>
      <c r="AE776" s="10"/>
      <c r="AS776" s="10"/>
      <c r="AT776" s="10"/>
      <c r="AU776" s="10"/>
      <c r="AV776" s="10"/>
      <c r="AW776" s="10"/>
      <c r="AX776" s="10"/>
      <c r="AY776" s="10"/>
      <c r="AZ776" s="10"/>
      <c r="BC776" s="10"/>
      <c r="BE776" s="10"/>
      <c r="BG776" s="10"/>
      <c r="BH776" s="10"/>
      <c r="BI776" s="10"/>
      <c r="BJ776" s="10"/>
      <c r="BK776" s="10"/>
      <c r="BL776" s="10"/>
      <c r="BM776" s="10"/>
      <c r="BN776" s="10"/>
      <c r="BO776" s="10"/>
      <c r="BP776" s="10"/>
      <c r="BQ776" s="10"/>
      <c r="BR776" s="10"/>
      <c r="BS776" s="10"/>
      <c r="BT776" s="10"/>
      <c r="BU776" s="10"/>
      <c r="BV776" s="10"/>
      <c r="BW776" s="10"/>
      <c r="BX776" s="10"/>
      <c r="BZ776" s="10"/>
      <c r="CA776" s="10"/>
      <c r="CB776" s="10"/>
      <c r="CC776" s="10"/>
      <c r="CD776" s="10"/>
      <c r="DI776" s="10"/>
      <c r="DJ776" s="10"/>
      <c r="DK776" s="10"/>
      <c r="DL776" s="10"/>
      <c r="DM776" s="10"/>
      <c r="DN776" s="10"/>
      <c r="DO776" s="10"/>
      <c r="DP776" s="10"/>
      <c r="DQ776" s="10"/>
      <c r="DR776" s="10"/>
      <c r="DS776" s="10"/>
      <c r="DT776" s="10"/>
      <c r="DU776" s="10"/>
      <c r="DV776" s="10"/>
      <c r="DW776" s="10"/>
      <c r="DX776" s="10"/>
      <c r="EB776" s="10"/>
      <c r="EG776" s="10"/>
      <c r="EH776" s="10"/>
      <c r="EI776" s="10"/>
      <c r="EJ776" s="10"/>
      <c r="EK776" s="10"/>
      <c r="EL776" s="10"/>
    </row>
    <row r="777" spans="1:256">
      <c r="AE777" s="10"/>
      <c r="AS777" s="10"/>
      <c r="AT777" s="10"/>
      <c r="AU777" s="10"/>
      <c r="AV777" s="10"/>
      <c r="AW777" s="10"/>
      <c r="AX777" s="10"/>
      <c r="AY777" s="10"/>
      <c r="AZ777" s="10"/>
      <c r="BC777" s="10"/>
      <c r="BE777" s="10"/>
      <c r="BG777" s="10"/>
      <c r="BH777" s="10"/>
      <c r="BI777" s="10"/>
      <c r="BJ777" s="10"/>
      <c r="BK777" s="10"/>
      <c r="BL777" s="10"/>
      <c r="BM777" s="10"/>
      <c r="BN777" s="10"/>
      <c r="BO777" s="10"/>
      <c r="BP777" s="10"/>
      <c r="BQ777" s="10"/>
      <c r="BR777" s="10"/>
      <c r="BS777" s="10"/>
      <c r="BT777" s="10"/>
      <c r="BU777" s="10"/>
      <c r="BV777" s="10"/>
      <c r="BW777" s="10"/>
      <c r="BX777" s="10"/>
      <c r="BZ777" s="10"/>
      <c r="CA777" s="10"/>
      <c r="CB777" s="10"/>
      <c r="CC777" s="10"/>
      <c r="CD777" s="10"/>
      <c r="DI777" s="10"/>
      <c r="DJ777" s="10"/>
      <c r="DK777" s="10"/>
      <c r="DL777" s="10"/>
      <c r="DM777" s="10"/>
      <c r="DN777" s="10"/>
      <c r="DO777" s="10"/>
      <c r="DP777" s="10"/>
      <c r="DQ777" s="10"/>
      <c r="DR777" s="10"/>
      <c r="DS777" s="10"/>
      <c r="DT777" s="10"/>
      <c r="DU777" s="10"/>
      <c r="DV777" s="10"/>
      <c r="DW777" s="10"/>
      <c r="DX777" s="10"/>
      <c r="EB777" s="10"/>
      <c r="EG777" s="10"/>
      <c r="EH777" s="10"/>
      <c r="EI777" s="10"/>
      <c r="EJ777" s="10"/>
      <c r="EK777" s="10"/>
      <c r="EL777" s="10"/>
    </row>
    <row r="778" spans="1:256" s="1242" customFormat="1">
      <c r="A778" s="1242" t="s">
        <v>3486</v>
      </c>
      <c r="B778" s="1242" t="s">
        <v>3487</v>
      </c>
      <c r="E778" s="1243">
        <f>SUM(E27:E777)</f>
        <v>0</v>
      </c>
      <c r="F778" s="1243">
        <f t="shared" ref="F778:BQ778" si="4">SUM(F27:F777)</f>
        <v>50</v>
      </c>
      <c r="G778" s="1243">
        <f t="shared" si="4"/>
        <v>0</v>
      </c>
      <c r="H778" s="1243">
        <f t="shared" si="4"/>
        <v>0</v>
      </c>
      <c r="I778" s="1243">
        <f t="shared" si="4"/>
        <v>990</v>
      </c>
      <c r="J778" s="1243">
        <f t="shared" si="4"/>
        <v>115</v>
      </c>
      <c r="K778" s="1243">
        <f t="shared" si="4"/>
        <v>400</v>
      </c>
      <c r="L778" s="1243">
        <f t="shared" si="4"/>
        <v>0</v>
      </c>
      <c r="M778" s="1243">
        <f t="shared" si="4"/>
        <v>38</v>
      </c>
      <c r="N778" s="1243">
        <f t="shared" si="4"/>
        <v>5</v>
      </c>
      <c r="O778" s="1243">
        <f t="shared" si="4"/>
        <v>0</v>
      </c>
      <c r="P778" s="1243">
        <f t="shared" si="4"/>
        <v>1</v>
      </c>
      <c r="Q778" s="1243">
        <f t="shared" si="4"/>
        <v>0</v>
      </c>
      <c r="R778" s="1243">
        <f t="shared" si="4"/>
        <v>0</v>
      </c>
      <c r="S778" s="1243">
        <f t="shared" si="4"/>
        <v>0</v>
      </c>
      <c r="T778" s="1243">
        <f t="shared" si="4"/>
        <v>0</v>
      </c>
      <c r="U778" s="1243">
        <f t="shared" si="4"/>
        <v>0</v>
      </c>
      <c r="V778" s="1243">
        <f t="shared" si="4"/>
        <v>0</v>
      </c>
      <c r="W778" s="1243">
        <f t="shared" si="4"/>
        <v>0</v>
      </c>
      <c r="X778" s="1243">
        <f t="shared" si="4"/>
        <v>185</v>
      </c>
      <c r="Y778" s="1243">
        <f t="shared" si="4"/>
        <v>0</v>
      </c>
      <c r="Z778" s="1243">
        <f t="shared" si="4"/>
        <v>0</v>
      </c>
      <c r="AA778" s="1243">
        <f t="shared" si="4"/>
        <v>62</v>
      </c>
      <c r="AB778" s="1243">
        <f t="shared" si="4"/>
        <v>5</v>
      </c>
      <c r="AC778" s="1243">
        <f t="shared" si="4"/>
        <v>0</v>
      </c>
      <c r="AD778" s="1243">
        <f t="shared" si="4"/>
        <v>210</v>
      </c>
      <c r="AE778" s="1243">
        <f t="shared" si="4"/>
        <v>50</v>
      </c>
      <c r="AF778" s="1243">
        <f t="shared" si="4"/>
        <v>310</v>
      </c>
      <c r="AG778" s="1243">
        <f t="shared" si="4"/>
        <v>10</v>
      </c>
      <c r="AH778" s="1243">
        <f t="shared" si="4"/>
        <v>185</v>
      </c>
      <c r="AI778" s="1243">
        <f t="shared" si="4"/>
        <v>50</v>
      </c>
      <c r="AJ778" s="1243">
        <f t="shared" si="4"/>
        <v>75</v>
      </c>
      <c r="AK778" s="1243">
        <f t="shared" si="4"/>
        <v>170</v>
      </c>
      <c r="AL778" s="1243">
        <f t="shared" si="4"/>
        <v>0</v>
      </c>
      <c r="AM778" s="1243">
        <f t="shared" si="4"/>
        <v>0</v>
      </c>
      <c r="AN778" s="1243">
        <f t="shared" si="4"/>
        <v>20</v>
      </c>
      <c r="AO778" s="1243">
        <f t="shared" si="4"/>
        <v>0</v>
      </c>
      <c r="AP778" s="1243">
        <f t="shared" si="4"/>
        <v>0</v>
      </c>
      <c r="AQ778" s="1243">
        <f t="shared" si="4"/>
        <v>240</v>
      </c>
      <c r="AR778" s="1243">
        <f t="shared" si="4"/>
        <v>270</v>
      </c>
      <c r="AS778" s="1243">
        <f t="shared" si="4"/>
        <v>0</v>
      </c>
      <c r="AT778" s="1243">
        <f t="shared" si="4"/>
        <v>0</v>
      </c>
      <c r="AU778" s="1243">
        <f t="shared" si="4"/>
        <v>0</v>
      </c>
      <c r="AV778" s="1243">
        <f t="shared" si="4"/>
        <v>0</v>
      </c>
      <c r="AW778" s="1243">
        <f t="shared" si="4"/>
        <v>0</v>
      </c>
      <c r="AX778" s="1243">
        <f t="shared" si="4"/>
        <v>0</v>
      </c>
      <c r="AY778" s="1243">
        <f t="shared" si="4"/>
        <v>0</v>
      </c>
      <c r="AZ778" s="1243">
        <f t="shared" si="4"/>
        <v>0</v>
      </c>
      <c r="BA778" s="1243">
        <f t="shared" si="4"/>
        <v>0</v>
      </c>
      <c r="BB778" s="1243">
        <f t="shared" si="4"/>
        <v>33</v>
      </c>
      <c r="BC778" s="1243">
        <f t="shared" si="4"/>
        <v>115</v>
      </c>
      <c r="BD778" s="1243">
        <f t="shared" si="4"/>
        <v>22</v>
      </c>
      <c r="BE778" s="1243">
        <f t="shared" si="4"/>
        <v>21</v>
      </c>
      <c r="BF778" s="1243">
        <f t="shared" si="4"/>
        <v>5</v>
      </c>
      <c r="BG778" s="1243">
        <f t="shared" si="4"/>
        <v>6</v>
      </c>
      <c r="BH778" s="1243">
        <f t="shared" si="4"/>
        <v>1</v>
      </c>
      <c r="BI778" s="1243">
        <f t="shared" si="4"/>
        <v>0</v>
      </c>
      <c r="BJ778" s="1243">
        <f t="shared" si="4"/>
        <v>0</v>
      </c>
      <c r="BK778" s="1243">
        <f t="shared" si="4"/>
        <v>4</v>
      </c>
      <c r="BL778" s="1243">
        <f t="shared" si="4"/>
        <v>12</v>
      </c>
      <c r="BM778" s="1243">
        <f t="shared" si="4"/>
        <v>0</v>
      </c>
      <c r="BN778" s="1243">
        <f t="shared" si="4"/>
        <v>34</v>
      </c>
      <c r="BO778" s="1243">
        <f t="shared" si="4"/>
        <v>11</v>
      </c>
      <c r="BP778" s="1243">
        <f t="shared" si="4"/>
        <v>0</v>
      </c>
      <c r="BQ778" s="1243">
        <f t="shared" si="4"/>
        <v>0</v>
      </c>
      <c r="BR778" s="1243">
        <f t="shared" ref="BR778:DW778" si="5">SUM(BR27:BR777)</f>
        <v>0</v>
      </c>
      <c r="BS778" s="1243">
        <f t="shared" si="5"/>
        <v>0</v>
      </c>
      <c r="BT778" s="1243">
        <f t="shared" si="5"/>
        <v>0</v>
      </c>
      <c r="BU778" s="1243">
        <f t="shared" si="5"/>
        <v>0</v>
      </c>
      <c r="BV778" s="1243">
        <f t="shared" si="5"/>
        <v>0</v>
      </c>
      <c r="BW778" s="1243">
        <f t="shared" si="5"/>
        <v>0</v>
      </c>
      <c r="BX778" s="1243">
        <f t="shared" si="5"/>
        <v>0</v>
      </c>
      <c r="BY778" s="1243">
        <f t="shared" si="5"/>
        <v>0</v>
      </c>
      <c r="BZ778" s="1243">
        <f t="shared" si="5"/>
        <v>0</v>
      </c>
      <c r="CA778" s="1243">
        <f t="shared" si="5"/>
        <v>0</v>
      </c>
      <c r="CB778" s="1243">
        <f t="shared" si="5"/>
        <v>0</v>
      </c>
      <c r="CC778" s="1243">
        <f t="shared" si="5"/>
        <v>0</v>
      </c>
      <c r="CD778" s="1243">
        <f t="shared" si="5"/>
        <v>0</v>
      </c>
      <c r="CE778" s="1243">
        <f t="shared" si="5"/>
        <v>0</v>
      </c>
      <c r="CF778" s="1243">
        <f t="shared" si="5"/>
        <v>0</v>
      </c>
      <c r="CG778" s="1243">
        <f t="shared" si="5"/>
        <v>20</v>
      </c>
      <c r="CH778" s="1243">
        <f t="shared" si="5"/>
        <v>0</v>
      </c>
      <c r="CI778" s="1243">
        <f t="shared" si="5"/>
        <v>30</v>
      </c>
      <c r="CJ778" s="1243">
        <f t="shared" si="5"/>
        <v>40</v>
      </c>
      <c r="CK778" s="1243">
        <f t="shared" si="5"/>
        <v>0</v>
      </c>
      <c r="CL778" s="1243">
        <f t="shared" si="5"/>
        <v>0</v>
      </c>
      <c r="CM778" s="1243">
        <f t="shared" si="5"/>
        <v>0</v>
      </c>
      <c r="CN778" s="1243">
        <f t="shared" si="5"/>
        <v>0</v>
      </c>
      <c r="CO778" s="1243">
        <f t="shared" si="5"/>
        <v>14500</v>
      </c>
      <c r="CP778" s="1243">
        <f t="shared" si="5"/>
        <v>13250</v>
      </c>
      <c r="CQ778" s="1243">
        <f t="shared" si="5"/>
        <v>0</v>
      </c>
      <c r="CR778" s="1243">
        <f t="shared" si="5"/>
        <v>0</v>
      </c>
      <c r="CS778" s="1243">
        <f t="shared" si="5"/>
        <v>80</v>
      </c>
      <c r="CT778" s="1243">
        <f t="shared" si="5"/>
        <v>0</v>
      </c>
      <c r="CU778" s="1243">
        <f t="shared" si="5"/>
        <v>20</v>
      </c>
      <c r="CV778" s="1243">
        <f t="shared" si="5"/>
        <v>311</v>
      </c>
      <c r="CW778" s="1243">
        <f t="shared" si="5"/>
        <v>50</v>
      </c>
      <c r="CX778" s="1243">
        <f t="shared" si="5"/>
        <v>0</v>
      </c>
      <c r="CY778" s="1243">
        <f t="shared" si="5"/>
        <v>6</v>
      </c>
      <c r="CZ778" s="1243">
        <f t="shared" si="5"/>
        <v>5</v>
      </c>
      <c r="DA778" s="1243">
        <f t="shared" si="5"/>
        <v>0</v>
      </c>
      <c r="DB778" s="1243">
        <f t="shared" si="5"/>
        <v>0</v>
      </c>
      <c r="DC778" s="1243">
        <f t="shared" si="5"/>
        <v>210</v>
      </c>
      <c r="DD778" s="1243">
        <f t="shared" si="5"/>
        <v>5</v>
      </c>
      <c r="DE778" s="1243">
        <f t="shared" si="5"/>
        <v>0</v>
      </c>
      <c r="DF778" s="1243">
        <f t="shared" si="5"/>
        <v>0</v>
      </c>
      <c r="DG778" s="1243">
        <f t="shared" si="5"/>
        <v>5</v>
      </c>
      <c r="DH778" s="1243">
        <f t="shared" si="5"/>
        <v>10</v>
      </c>
      <c r="DI778" s="1243">
        <f t="shared" si="5"/>
        <v>20</v>
      </c>
      <c r="DJ778" s="1243">
        <f t="shared" si="5"/>
        <v>10</v>
      </c>
      <c r="DK778" s="1243">
        <f t="shared" si="5"/>
        <v>60</v>
      </c>
      <c r="DL778" s="1243">
        <f t="shared" si="5"/>
        <v>5</v>
      </c>
      <c r="DM778" s="1243">
        <f t="shared" si="5"/>
        <v>5</v>
      </c>
      <c r="DN778" s="1243">
        <f t="shared" si="5"/>
        <v>0</v>
      </c>
      <c r="DO778" s="1243">
        <f t="shared" si="5"/>
        <v>0</v>
      </c>
      <c r="DP778" s="1243">
        <f t="shared" si="5"/>
        <v>10</v>
      </c>
      <c r="DQ778" s="1243">
        <f t="shared" si="5"/>
        <v>0</v>
      </c>
      <c r="DR778" s="1243">
        <f t="shared" si="5"/>
        <v>0</v>
      </c>
      <c r="DS778" s="1243">
        <f t="shared" si="5"/>
        <v>0</v>
      </c>
      <c r="DT778" s="1243">
        <f t="shared" si="5"/>
        <v>0</v>
      </c>
      <c r="DU778" s="1243">
        <f t="shared" si="5"/>
        <v>0</v>
      </c>
      <c r="DV778" s="1243">
        <f t="shared" si="5"/>
        <v>0</v>
      </c>
      <c r="DW778" s="1243">
        <f t="shared" si="5"/>
        <v>0</v>
      </c>
      <c r="DY778" s="1243">
        <f t="shared" ref="DY778:FO778" si="6">SUM(DY27:DY777)</f>
        <v>408</v>
      </c>
      <c r="DZ778" s="1243">
        <f t="shared" si="6"/>
        <v>72</v>
      </c>
      <c r="EA778" s="1243">
        <f t="shared" si="6"/>
        <v>0</v>
      </c>
      <c r="EB778" s="1243">
        <f t="shared" si="6"/>
        <v>40</v>
      </c>
      <c r="EC778" s="1243">
        <f t="shared" si="6"/>
        <v>0</v>
      </c>
      <c r="ED778" s="1243">
        <f t="shared" si="6"/>
        <v>1</v>
      </c>
      <c r="EE778" s="1243">
        <f t="shared" si="6"/>
        <v>6</v>
      </c>
      <c r="EF778" s="1243">
        <f t="shared" si="6"/>
        <v>4</v>
      </c>
      <c r="EG778" s="1243">
        <f t="shared" si="6"/>
        <v>28</v>
      </c>
      <c r="EH778" s="1243">
        <f t="shared" si="6"/>
        <v>50</v>
      </c>
      <c r="EI778" s="1243">
        <f t="shared" si="6"/>
        <v>40</v>
      </c>
      <c r="EJ778" s="1243">
        <f t="shared" si="6"/>
        <v>3</v>
      </c>
      <c r="EK778" s="1243">
        <f t="shared" si="6"/>
        <v>0</v>
      </c>
      <c r="EL778" s="1243">
        <f t="shared" si="6"/>
        <v>0</v>
      </c>
      <c r="EM778" s="1243">
        <f t="shared" si="6"/>
        <v>220</v>
      </c>
      <c r="EN778" s="1243">
        <f t="shared" si="6"/>
        <v>0</v>
      </c>
      <c r="EO778" s="1243">
        <f t="shared" si="6"/>
        <v>0</v>
      </c>
      <c r="EP778" s="1243">
        <f t="shared" si="6"/>
        <v>395</v>
      </c>
      <c r="EQ778" s="1243">
        <f t="shared" si="6"/>
        <v>0</v>
      </c>
      <c r="ER778" s="1243">
        <f t="shared" si="6"/>
        <v>0</v>
      </c>
      <c r="ES778" s="1243">
        <f t="shared" si="6"/>
        <v>125</v>
      </c>
      <c r="ET778" s="1243">
        <f t="shared" si="6"/>
        <v>0</v>
      </c>
      <c r="EU778" s="1243">
        <f t="shared" si="6"/>
        <v>50</v>
      </c>
      <c r="EV778" s="1243">
        <f t="shared" si="6"/>
        <v>295</v>
      </c>
      <c r="EW778" s="1243">
        <f t="shared" si="6"/>
        <v>0</v>
      </c>
      <c r="EX778" s="1243">
        <f t="shared" si="6"/>
        <v>0</v>
      </c>
      <c r="EY778" s="1243">
        <f t="shared" si="6"/>
        <v>65</v>
      </c>
      <c r="EZ778" s="1243">
        <f t="shared" si="6"/>
        <v>0</v>
      </c>
      <c r="FA778" s="1243">
        <f t="shared" si="6"/>
        <v>10</v>
      </c>
      <c r="FB778" s="1243">
        <f t="shared" si="6"/>
        <v>100</v>
      </c>
      <c r="FC778" s="1243">
        <f t="shared" si="6"/>
        <v>0</v>
      </c>
      <c r="FD778" s="1243">
        <f t="shared" si="6"/>
        <v>0</v>
      </c>
      <c r="FE778" s="1243">
        <f t="shared" si="6"/>
        <v>75</v>
      </c>
      <c r="FF778" s="1243">
        <f t="shared" si="6"/>
        <v>0</v>
      </c>
      <c r="FG778" s="1243">
        <f t="shared" si="6"/>
        <v>0</v>
      </c>
      <c r="FH778" s="1243">
        <f t="shared" si="6"/>
        <v>0</v>
      </c>
      <c r="FI778" s="1243">
        <f t="shared" si="6"/>
        <v>0</v>
      </c>
      <c r="FJ778" s="1243">
        <f t="shared" si="6"/>
        <v>0</v>
      </c>
      <c r="FK778" s="1243">
        <f t="shared" si="6"/>
        <v>0</v>
      </c>
      <c r="FL778" s="1243">
        <f t="shared" si="6"/>
        <v>0</v>
      </c>
      <c r="FM778" s="1243">
        <f t="shared" si="6"/>
        <v>0</v>
      </c>
      <c r="FN778" s="1243">
        <f t="shared" si="6"/>
        <v>0</v>
      </c>
      <c r="FO778" s="1243">
        <f t="shared" si="6"/>
        <v>0</v>
      </c>
      <c r="FP778" s="1243">
        <f t="shared" ref="FP778:IA778" si="7">SUM(FP30:FP777)</f>
        <v>0</v>
      </c>
      <c r="FQ778" s="1243">
        <f t="shared" si="7"/>
        <v>0</v>
      </c>
      <c r="FR778" s="1243">
        <f t="shared" si="7"/>
        <v>0</v>
      </c>
      <c r="FS778" s="1243">
        <f t="shared" si="7"/>
        <v>0</v>
      </c>
      <c r="FT778" s="1243">
        <f t="shared" si="7"/>
        <v>0</v>
      </c>
      <c r="FU778" s="1243">
        <f t="shared" si="7"/>
        <v>0</v>
      </c>
      <c r="FV778" s="1243">
        <f t="shared" si="7"/>
        <v>0</v>
      </c>
      <c r="FW778" s="1243">
        <f t="shared" si="7"/>
        <v>0</v>
      </c>
      <c r="FX778" s="1243">
        <f t="shared" si="7"/>
        <v>0</v>
      </c>
      <c r="FY778" s="1243">
        <f t="shared" si="7"/>
        <v>0</v>
      </c>
      <c r="FZ778" s="1243">
        <f t="shared" si="7"/>
        <v>0</v>
      </c>
      <c r="GA778" s="1243">
        <f t="shared" si="7"/>
        <v>0</v>
      </c>
      <c r="GB778" s="1243">
        <f t="shared" si="7"/>
        <v>0</v>
      </c>
      <c r="GC778" s="1243">
        <f t="shared" si="7"/>
        <v>0</v>
      </c>
      <c r="GD778" s="1243">
        <f t="shared" si="7"/>
        <v>0</v>
      </c>
      <c r="GE778" s="1243">
        <f t="shared" si="7"/>
        <v>0</v>
      </c>
      <c r="GF778" s="1243">
        <f t="shared" si="7"/>
        <v>0</v>
      </c>
      <c r="GG778" s="1243">
        <f t="shared" si="7"/>
        <v>0</v>
      </c>
      <c r="GH778" s="1243">
        <f t="shared" si="7"/>
        <v>0</v>
      </c>
      <c r="GI778" s="1243">
        <f t="shared" si="7"/>
        <v>0</v>
      </c>
      <c r="GJ778" s="1243">
        <f t="shared" si="7"/>
        <v>0</v>
      </c>
      <c r="GK778" s="1243">
        <f t="shared" si="7"/>
        <v>0</v>
      </c>
      <c r="GL778" s="1243">
        <f t="shared" si="7"/>
        <v>0</v>
      </c>
      <c r="GM778" s="1243">
        <f t="shared" si="7"/>
        <v>0</v>
      </c>
      <c r="GN778" s="1243">
        <f t="shared" si="7"/>
        <v>0</v>
      </c>
      <c r="GO778" s="1243">
        <f t="shared" si="7"/>
        <v>0</v>
      </c>
      <c r="GP778" s="1243">
        <f t="shared" si="7"/>
        <v>0</v>
      </c>
      <c r="GQ778" s="1243">
        <f t="shared" si="7"/>
        <v>0</v>
      </c>
      <c r="GR778" s="1243">
        <f t="shared" si="7"/>
        <v>0</v>
      </c>
      <c r="GS778" s="1243">
        <f t="shared" si="7"/>
        <v>0</v>
      </c>
      <c r="GT778" s="1243">
        <f t="shared" si="7"/>
        <v>0</v>
      </c>
      <c r="GU778" s="1243">
        <f t="shared" si="7"/>
        <v>0</v>
      </c>
      <c r="GV778" s="1243">
        <f t="shared" si="7"/>
        <v>0</v>
      </c>
      <c r="GW778" s="1243">
        <f t="shared" si="7"/>
        <v>0</v>
      </c>
      <c r="GX778" s="1243">
        <f t="shared" si="7"/>
        <v>0</v>
      </c>
      <c r="GY778" s="1243">
        <f t="shared" si="7"/>
        <v>0</v>
      </c>
      <c r="GZ778" s="1243">
        <f t="shared" si="7"/>
        <v>0</v>
      </c>
      <c r="HA778" s="1243">
        <f t="shared" si="7"/>
        <v>0</v>
      </c>
      <c r="HB778" s="1243">
        <f t="shared" si="7"/>
        <v>0</v>
      </c>
      <c r="HC778" s="1243">
        <f t="shared" si="7"/>
        <v>0</v>
      </c>
      <c r="HD778" s="1243">
        <f t="shared" si="7"/>
        <v>0</v>
      </c>
      <c r="HE778" s="1243">
        <f t="shared" si="7"/>
        <v>0</v>
      </c>
      <c r="HF778" s="1243">
        <f t="shared" si="7"/>
        <v>0</v>
      </c>
      <c r="HG778" s="1243">
        <f t="shared" si="7"/>
        <v>0</v>
      </c>
      <c r="HH778" s="1243">
        <f t="shared" si="7"/>
        <v>0</v>
      </c>
      <c r="HI778" s="1243">
        <f t="shared" si="7"/>
        <v>0</v>
      </c>
      <c r="HJ778" s="1243">
        <f t="shared" si="7"/>
        <v>0</v>
      </c>
      <c r="HK778" s="1243">
        <f t="shared" si="7"/>
        <v>0</v>
      </c>
      <c r="HL778" s="1243">
        <f t="shared" si="7"/>
        <v>0</v>
      </c>
      <c r="HM778" s="1243">
        <f t="shared" si="7"/>
        <v>0</v>
      </c>
      <c r="HN778" s="1243">
        <f t="shared" si="7"/>
        <v>0</v>
      </c>
      <c r="HO778" s="1243">
        <f t="shared" si="7"/>
        <v>0</v>
      </c>
      <c r="HP778" s="1243">
        <f t="shared" si="7"/>
        <v>0</v>
      </c>
      <c r="HQ778" s="1243">
        <f t="shared" si="7"/>
        <v>0</v>
      </c>
      <c r="HR778" s="1243">
        <f t="shared" si="7"/>
        <v>0</v>
      </c>
      <c r="HS778" s="1243">
        <f t="shared" si="7"/>
        <v>0</v>
      </c>
      <c r="HT778" s="1243">
        <f t="shared" si="7"/>
        <v>0</v>
      </c>
      <c r="HU778" s="1243">
        <f t="shared" si="7"/>
        <v>0</v>
      </c>
      <c r="HV778" s="1243">
        <f t="shared" si="7"/>
        <v>0</v>
      </c>
      <c r="HW778" s="1243">
        <f t="shared" si="7"/>
        <v>0</v>
      </c>
      <c r="HX778" s="1243">
        <f t="shared" si="7"/>
        <v>0</v>
      </c>
      <c r="HY778" s="1243">
        <f t="shared" si="7"/>
        <v>0</v>
      </c>
      <c r="HZ778" s="1243">
        <f t="shared" si="7"/>
        <v>0</v>
      </c>
      <c r="IA778" s="1243">
        <f t="shared" si="7"/>
        <v>0</v>
      </c>
      <c r="IB778" s="1243">
        <f t="shared" ref="IB778:IV778" si="8">SUM(IB30:IB777)</f>
        <v>0</v>
      </c>
      <c r="IC778" s="1243">
        <f t="shared" si="8"/>
        <v>0</v>
      </c>
      <c r="ID778" s="1243">
        <f t="shared" si="8"/>
        <v>0</v>
      </c>
      <c r="IE778" s="1243">
        <f t="shared" si="8"/>
        <v>0</v>
      </c>
      <c r="IF778" s="1243">
        <f t="shared" si="8"/>
        <v>0</v>
      </c>
      <c r="IG778" s="1243">
        <f t="shared" si="8"/>
        <v>0</v>
      </c>
      <c r="IH778" s="1243">
        <f t="shared" si="8"/>
        <v>0</v>
      </c>
      <c r="II778" s="1243">
        <f t="shared" si="8"/>
        <v>0</v>
      </c>
      <c r="IJ778" s="1243">
        <f t="shared" si="8"/>
        <v>0</v>
      </c>
      <c r="IK778" s="1243">
        <f t="shared" si="8"/>
        <v>0</v>
      </c>
      <c r="IL778" s="1243">
        <f t="shared" si="8"/>
        <v>0</v>
      </c>
      <c r="IM778" s="1243">
        <f t="shared" si="8"/>
        <v>0</v>
      </c>
      <c r="IN778" s="1243">
        <f t="shared" si="8"/>
        <v>0</v>
      </c>
      <c r="IO778" s="1243">
        <f t="shared" si="8"/>
        <v>0</v>
      </c>
      <c r="IP778" s="1243">
        <f t="shared" si="8"/>
        <v>0</v>
      </c>
      <c r="IQ778" s="1243">
        <f t="shared" si="8"/>
        <v>0</v>
      </c>
      <c r="IR778" s="1243">
        <f t="shared" si="8"/>
        <v>0</v>
      </c>
      <c r="IS778" s="1243">
        <f t="shared" si="8"/>
        <v>0</v>
      </c>
      <c r="IT778" s="1243">
        <f t="shared" si="8"/>
        <v>0</v>
      </c>
      <c r="IU778" s="1243">
        <f t="shared" si="8"/>
        <v>0</v>
      </c>
      <c r="IV778" s="1243">
        <f t="shared" si="8"/>
        <v>0</v>
      </c>
    </row>
    <row r="779" spans="1:256">
      <c r="E779" s="10"/>
      <c r="F779" s="10"/>
      <c r="N779" s="10"/>
      <c r="Q779" s="10"/>
      <c r="AD779" s="10"/>
      <c r="AE779" s="10"/>
      <c r="AS779" s="10"/>
      <c r="AT779" s="10"/>
      <c r="AU779" s="10"/>
      <c r="AV779" s="10"/>
      <c r="AW779" s="10"/>
      <c r="AX779" s="10"/>
      <c r="AY779" s="10"/>
      <c r="AZ779" s="10"/>
      <c r="BC779" s="10"/>
      <c r="BE779" s="10"/>
      <c r="BG779" s="10"/>
      <c r="BH779" s="10"/>
      <c r="BI779" s="10"/>
      <c r="BJ779" s="10"/>
      <c r="BK779" s="10"/>
      <c r="BL779" s="10"/>
      <c r="BM779" s="10"/>
      <c r="BN779" s="10"/>
      <c r="BO779" s="10"/>
      <c r="BP779" s="10"/>
      <c r="BQ779" s="10"/>
      <c r="BR779" s="10"/>
      <c r="BS779" s="10"/>
      <c r="BT779" s="10"/>
      <c r="BU779" s="10"/>
      <c r="BV779" s="10"/>
      <c r="BW779" s="10"/>
      <c r="BX779" s="10"/>
      <c r="BZ779" s="10"/>
      <c r="CA779" s="10"/>
      <c r="CB779" s="10"/>
      <c r="CC779" s="10"/>
      <c r="CD779" s="10"/>
      <c r="DI779" s="10"/>
      <c r="DJ779" s="10"/>
      <c r="DK779" s="10"/>
      <c r="DL779" s="10"/>
      <c r="DM779" s="10"/>
      <c r="DN779" s="10"/>
      <c r="DO779" s="10"/>
      <c r="DP779" s="10"/>
      <c r="DQ779" s="10"/>
      <c r="DR779" s="10"/>
      <c r="DS779" s="10"/>
      <c r="DT779" s="10"/>
      <c r="DU779" s="10"/>
      <c r="DV779" s="10"/>
      <c r="DW779" s="10"/>
      <c r="DX779" s="10"/>
      <c r="EB779" s="10"/>
      <c r="ED779" s="10"/>
      <c r="EE779" s="10"/>
      <c r="EF779" s="10"/>
      <c r="EG779" s="10"/>
      <c r="EH779" s="10"/>
      <c r="EI779" s="10"/>
      <c r="EJ779" s="10"/>
      <c r="EK779" s="10"/>
      <c r="EL779" s="10"/>
    </row>
    <row r="780" spans="1:256" s="1244" customFormat="1" ht="35.1" customHeight="1">
      <c r="A780" s="1244" t="s">
        <v>3488</v>
      </c>
      <c r="B780" s="1244" t="s">
        <v>13</v>
      </c>
      <c r="E780" s="1245">
        <f>+E20-E778</f>
        <v>280</v>
      </c>
      <c r="F780" s="1245">
        <f t="shared" ref="F780:BQ780" si="9">+F20-F778</f>
        <v>45</v>
      </c>
      <c r="G780" s="1245">
        <f t="shared" si="9"/>
        <v>348</v>
      </c>
      <c r="H780" s="1245">
        <f t="shared" si="9"/>
        <v>40</v>
      </c>
      <c r="I780" s="1245">
        <f t="shared" si="9"/>
        <v>16042</v>
      </c>
      <c r="J780" s="1245">
        <f t="shared" si="9"/>
        <v>86</v>
      </c>
      <c r="K780" s="1245">
        <f t="shared" si="9"/>
        <v>444</v>
      </c>
      <c r="L780" s="1245">
        <f t="shared" si="9"/>
        <v>51</v>
      </c>
      <c r="M780" s="1245">
        <f t="shared" si="9"/>
        <v>1261</v>
      </c>
      <c r="N780" s="1245">
        <f t="shared" si="9"/>
        <v>-136</v>
      </c>
      <c r="O780" s="1245">
        <f t="shared" si="9"/>
        <v>436</v>
      </c>
      <c r="P780" s="1245">
        <f t="shared" si="9"/>
        <v>27</v>
      </c>
      <c r="Q780" s="1245">
        <f t="shared" si="9"/>
        <v>75</v>
      </c>
      <c r="R780" s="1245">
        <f t="shared" si="9"/>
        <v>716</v>
      </c>
      <c r="S780" s="1245">
        <f t="shared" si="9"/>
        <v>1481</v>
      </c>
      <c r="T780" s="1245">
        <f t="shared" si="9"/>
        <v>0</v>
      </c>
      <c r="U780" s="1245">
        <f t="shared" si="9"/>
        <v>323</v>
      </c>
      <c r="V780" s="1245">
        <f t="shared" si="9"/>
        <v>105</v>
      </c>
      <c r="W780" s="1245">
        <f t="shared" si="9"/>
        <v>0</v>
      </c>
      <c r="X780" s="1245">
        <f t="shared" si="9"/>
        <v>137</v>
      </c>
      <c r="Y780" s="1245">
        <f t="shared" si="9"/>
        <v>210</v>
      </c>
      <c r="Z780" s="1245">
        <f t="shared" si="9"/>
        <v>448</v>
      </c>
      <c r="AA780" s="1245">
        <f t="shared" si="9"/>
        <v>180</v>
      </c>
      <c r="AB780" s="1245">
        <f t="shared" si="9"/>
        <v>295</v>
      </c>
      <c r="AC780" s="1245">
        <f t="shared" si="9"/>
        <v>0</v>
      </c>
      <c r="AD780" s="1245">
        <f t="shared" si="9"/>
        <v>837</v>
      </c>
      <c r="AE780" s="1245">
        <f t="shared" si="9"/>
        <v>65</v>
      </c>
      <c r="AF780" s="1245">
        <f t="shared" si="9"/>
        <v>688</v>
      </c>
      <c r="AG780" s="1245">
        <f t="shared" si="9"/>
        <v>2094</v>
      </c>
      <c r="AH780" s="1245">
        <f t="shared" si="9"/>
        <v>1014</v>
      </c>
      <c r="AI780" s="1245">
        <f t="shared" si="9"/>
        <v>1413</v>
      </c>
      <c r="AJ780" s="1245">
        <f t="shared" si="9"/>
        <v>2825</v>
      </c>
      <c r="AK780" s="1245">
        <f t="shared" si="9"/>
        <v>-1705</v>
      </c>
      <c r="AL780" s="1245">
        <f t="shared" si="9"/>
        <v>-284</v>
      </c>
      <c r="AM780" s="1245">
        <f t="shared" si="9"/>
        <v>105</v>
      </c>
      <c r="AN780" s="1245">
        <f t="shared" si="9"/>
        <v>90</v>
      </c>
      <c r="AO780" s="1245">
        <f t="shared" si="9"/>
        <v>0</v>
      </c>
      <c r="AP780" s="1245">
        <f t="shared" si="9"/>
        <v>-400</v>
      </c>
      <c r="AQ780" s="1245">
        <f t="shared" si="9"/>
        <v>8260</v>
      </c>
      <c r="AR780" s="1245">
        <f t="shared" si="9"/>
        <v>2230</v>
      </c>
      <c r="AS780" s="1245">
        <f t="shared" si="9"/>
        <v>0</v>
      </c>
      <c r="AT780" s="1245">
        <f t="shared" si="9"/>
        <v>0</v>
      </c>
      <c r="AU780" s="1245">
        <f t="shared" si="9"/>
        <v>0</v>
      </c>
      <c r="AV780" s="1245">
        <f t="shared" si="9"/>
        <v>125</v>
      </c>
      <c r="AW780" s="1245">
        <f t="shared" si="9"/>
        <v>0</v>
      </c>
      <c r="AX780" s="1245">
        <f t="shared" si="9"/>
        <v>100</v>
      </c>
      <c r="AY780" s="1245">
        <f t="shared" si="9"/>
        <v>100</v>
      </c>
      <c r="AZ780" s="1245">
        <f t="shared" si="9"/>
        <v>0</v>
      </c>
      <c r="BA780" s="1245">
        <f t="shared" si="9"/>
        <v>24</v>
      </c>
      <c r="BB780" s="1245">
        <f t="shared" si="9"/>
        <v>495</v>
      </c>
      <c r="BC780" s="1245">
        <f t="shared" si="9"/>
        <v>53</v>
      </c>
      <c r="BD780" s="1245">
        <f t="shared" si="9"/>
        <v>556</v>
      </c>
      <c r="BE780" s="1245">
        <f t="shared" si="9"/>
        <v>235</v>
      </c>
      <c r="BF780" s="1245">
        <f t="shared" si="9"/>
        <v>93</v>
      </c>
      <c r="BG780" s="1245">
        <f t="shared" si="9"/>
        <v>65</v>
      </c>
      <c r="BH780" s="1245">
        <f t="shared" si="9"/>
        <v>38</v>
      </c>
      <c r="BI780" s="1245">
        <f t="shared" si="9"/>
        <v>-14</v>
      </c>
      <c r="BJ780" s="1245">
        <f t="shared" si="9"/>
        <v>-67</v>
      </c>
      <c r="BK780" s="1245">
        <f t="shared" si="9"/>
        <v>138</v>
      </c>
      <c r="BL780" s="1245">
        <f t="shared" si="9"/>
        <v>52</v>
      </c>
      <c r="BM780" s="1245">
        <f t="shared" si="9"/>
        <v>2</v>
      </c>
      <c r="BN780" s="1245">
        <f t="shared" si="9"/>
        <v>92</v>
      </c>
      <c r="BO780" s="1245">
        <f t="shared" si="9"/>
        <v>129</v>
      </c>
      <c r="BP780" s="1245">
        <f t="shared" si="9"/>
        <v>56</v>
      </c>
      <c r="BQ780" s="1245">
        <f t="shared" si="9"/>
        <v>60</v>
      </c>
      <c r="BR780" s="1245">
        <f t="shared" ref="BR780:DW780" si="10">+BR20-BR778</f>
        <v>64</v>
      </c>
      <c r="BS780" s="1245">
        <f t="shared" si="10"/>
        <v>0</v>
      </c>
      <c r="BT780" s="1245">
        <f t="shared" si="10"/>
        <v>59</v>
      </c>
      <c r="BU780" s="1245">
        <f t="shared" si="10"/>
        <v>1</v>
      </c>
      <c r="BV780" s="1245">
        <f t="shared" si="10"/>
        <v>59</v>
      </c>
      <c r="BW780" s="1245">
        <f t="shared" si="10"/>
        <v>-1</v>
      </c>
      <c r="BX780" s="1245">
        <f t="shared" si="10"/>
        <v>60</v>
      </c>
      <c r="BY780" s="1245">
        <f t="shared" si="10"/>
        <v>60</v>
      </c>
      <c r="BZ780" s="1245">
        <f t="shared" si="10"/>
        <v>0</v>
      </c>
      <c r="CA780" s="1245">
        <f t="shared" si="10"/>
        <v>0</v>
      </c>
      <c r="CB780" s="1245">
        <f t="shared" si="10"/>
        <v>1</v>
      </c>
      <c r="CC780" s="1245">
        <f t="shared" si="10"/>
        <v>0</v>
      </c>
      <c r="CD780" s="1245">
        <f t="shared" si="10"/>
        <v>0</v>
      </c>
      <c r="CE780" s="1245">
        <f t="shared" si="10"/>
        <v>427</v>
      </c>
      <c r="CF780" s="1245">
        <f t="shared" si="10"/>
        <v>401</v>
      </c>
      <c r="CG780" s="1245">
        <f t="shared" si="10"/>
        <v>674</v>
      </c>
      <c r="CH780" s="1245">
        <f t="shared" si="10"/>
        <v>34</v>
      </c>
      <c r="CI780" s="1245">
        <f t="shared" si="10"/>
        <v>583</v>
      </c>
      <c r="CJ780" s="1245">
        <f t="shared" si="10"/>
        <v>285</v>
      </c>
      <c r="CK780" s="1245">
        <f t="shared" si="10"/>
        <v>1070</v>
      </c>
      <c r="CL780" s="1245">
        <f t="shared" si="10"/>
        <v>185</v>
      </c>
      <c r="CM780" s="1245">
        <f t="shared" si="10"/>
        <v>360</v>
      </c>
      <c r="CN780" s="1245">
        <f t="shared" si="10"/>
        <v>25</v>
      </c>
      <c r="CO780" s="1245">
        <f t="shared" si="10"/>
        <v>224700</v>
      </c>
      <c r="CP780" s="1245">
        <f t="shared" si="10"/>
        <v>216990</v>
      </c>
      <c r="CQ780" s="1245">
        <f t="shared" si="10"/>
        <v>0</v>
      </c>
      <c r="CR780" s="1245">
        <f t="shared" si="10"/>
        <v>0</v>
      </c>
      <c r="CS780" s="1245">
        <f t="shared" si="10"/>
        <v>855</v>
      </c>
      <c r="CT780" s="1245">
        <f t="shared" si="10"/>
        <v>98</v>
      </c>
      <c r="CU780" s="1245">
        <f t="shared" si="10"/>
        <v>385</v>
      </c>
      <c r="CV780" s="1245">
        <f t="shared" si="10"/>
        <v>595</v>
      </c>
      <c r="CW780" s="1245">
        <f t="shared" si="10"/>
        <v>737</v>
      </c>
      <c r="CX780" s="1245">
        <f t="shared" si="10"/>
        <v>334</v>
      </c>
      <c r="CY780" s="1245">
        <f t="shared" si="10"/>
        <v>250</v>
      </c>
      <c r="CZ780" s="1245">
        <f t="shared" si="10"/>
        <v>-426</v>
      </c>
      <c r="DA780" s="1245">
        <f t="shared" si="10"/>
        <v>182</v>
      </c>
      <c r="DB780" s="1245">
        <f t="shared" si="10"/>
        <v>342</v>
      </c>
      <c r="DC780" s="1245">
        <f t="shared" si="10"/>
        <v>256</v>
      </c>
      <c r="DD780" s="1245">
        <f t="shared" si="10"/>
        <v>527</v>
      </c>
      <c r="DE780" s="1245">
        <f t="shared" si="10"/>
        <v>90</v>
      </c>
      <c r="DF780" s="1245">
        <f t="shared" si="10"/>
        <v>320</v>
      </c>
      <c r="DG780" s="1245">
        <f t="shared" si="10"/>
        <v>311</v>
      </c>
      <c r="DH780" s="1245">
        <f t="shared" si="10"/>
        <v>262</v>
      </c>
      <c r="DI780" s="1245">
        <f t="shared" si="10"/>
        <v>158</v>
      </c>
      <c r="DJ780" s="1245">
        <f t="shared" si="10"/>
        <v>278</v>
      </c>
      <c r="DK780" s="1245">
        <f t="shared" si="10"/>
        <v>226</v>
      </c>
      <c r="DL780" s="1245">
        <f t="shared" si="10"/>
        <v>81</v>
      </c>
      <c r="DM780" s="1245">
        <f t="shared" si="10"/>
        <v>91</v>
      </c>
      <c r="DN780" s="1245">
        <f t="shared" si="10"/>
        <v>200</v>
      </c>
      <c r="DO780" s="1245">
        <f t="shared" si="10"/>
        <v>198</v>
      </c>
      <c r="DP780" s="1245">
        <f t="shared" si="10"/>
        <v>188</v>
      </c>
      <c r="DQ780" s="1245">
        <f t="shared" si="10"/>
        <v>300</v>
      </c>
      <c r="DR780" s="1245">
        <f t="shared" si="10"/>
        <v>200</v>
      </c>
      <c r="DS780" s="1245">
        <f t="shared" si="10"/>
        <v>100</v>
      </c>
      <c r="DT780" s="1245">
        <f t="shared" si="10"/>
        <v>100</v>
      </c>
      <c r="DU780" s="1245">
        <f t="shared" si="10"/>
        <v>100</v>
      </c>
      <c r="DV780" s="1245">
        <f t="shared" si="10"/>
        <v>100</v>
      </c>
      <c r="DW780" s="1245">
        <f t="shared" si="10"/>
        <v>100</v>
      </c>
      <c r="DY780" s="1245">
        <f t="shared" ref="DY780:GJ780" si="11">+DY20-DY778</f>
        <v>-285</v>
      </c>
      <c r="DZ780" s="1245">
        <f t="shared" si="11"/>
        <v>631</v>
      </c>
      <c r="EA780" s="1245">
        <f t="shared" si="11"/>
        <v>0</v>
      </c>
      <c r="EB780" s="1245">
        <f t="shared" si="11"/>
        <v>-44</v>
      </c>
      <c r="EC780" s="1245">
        <f t="shared" si="11"/>
        <v>0</v>
      </c>
      <c r="ED780" s="1245">
        <f t="shared" si="11"/>
        <v>-9</v>
      </c>
      <c r="EE780" s="1245">
        <f t="shared" si="11"/>
        <v>23</v>
      </c>
      <c r="EF780" s="1245">
        <f t="shared" si="11"/>
        <v>-427</v>
      </c>
      <c r="EG780" s="1245">
        <f t="shared" si="11"/>
        <v>151</v>
      </c>
      <c r="EH780" s="1245">
        <f t="shared" si="11"/>
        <v>283</v>
      </c>
      <c r="EI780" s="1245">
        <f t="shared" si="11"/>
        <v>143</v>
      </c>
      <c r="EJ780" s="1245">
        <f t="shared" si="11"/>
        <v>60</v>
      </c>
      <c r="EK780" s="1245">
        <f t="shared" si="11"/>
        <v>0</v>
      </c>
      <c r="EL780" s="1245">
        <f t="shared" si="11"/>
        <v>0</v>
      </c>
      <c r="EM780" s="1245">
        <f t="shared" si="11"/>
        <v>2151</v>
      </c>
      <c r="EN780" s="1245">
        <f t="shared" si="11"/>
        <v>0</v>
      </c>
      <c r="EO780" s="1245">
        <f t="shared" si="11"/>
        <v>0</v>
      </c>
      <c r="EP780" s="1245">
        <f t="shared" si="11"/>
        <v>1231</v>
      </c>
      <c r="EQ780" s="1245">
        <f t="shared" si="11"/>
        <v>259</v>
      </c>
      <c r="ER780" s="1245">
        <f t="shared" si="11"/>
        <v>1471</v>
      </c>
      <c r="ES780" s="1245">
        <f t="shared" si="11"/>
        <v>700</v>
      </c>
      <c r="ET780" s="1245">
        <f t="shared" si="11"/>
        <v>284</v>
      </c>
      <c r="EU780" s="1245">
        <f t="shared" si="11"/>
        <v>2118</v>
      </c>
      <c r="EV780" s="1245">
        <f t="shared" si="11"/>
        <v>2119</v>
      </c>
      <c r="EW780" s="1245">
        <f t="shared" si="11"/>
        <v>387</v>
      </c>
      <c r="EX780" s="1245">
        <f t="shared" si="11"/>
        <v>4772</v>
      </c>
      <c r="EY780" s="1245">
        <f t="shared" si="11"/>
        <v>909</v>
      </c>
      <c r="EZ780" s="1245">
        <f t="shared" si="11"/>
        <v>795</v>
      </c>
      <c r="FA780" s="1245">
        <f t="shared" si="11"/>
        <v>1317</v>
      </c>
      <c r="FB780" s="1245">
        <f t="shared" si="11"/>
        <v>1296</v>
      </c>
      <c r="FC780" s="1245">
        <f t="shared" si="11"/>
        <v>223</v>
      </c>
      <c r="FD780" s="1245">
        <f t="shared" si="11"/>
        <v>0</v>
      </c>
      <c r="FE780" s="1245">
        <f t="shared" si="11"/>
        <v>1236</v>
      </c>
      <c r="FF780" s="1245">
        <f t="shared" si="11"/>
        <v>0</v>
      </c>
      <c r="FG780" s="1245">
        <f t="shared" si="11"/>
        <v>0</v>
      </c>
      <c r="FH780" s="1245">
        <f t="shared" si="11"/>
        <v>3905</v>
      </c>
      <c r="FI780" s="1245">
        <f t="shared" si="11"/>
        <v>0</v>
      </c>
      <c r="FJ780" s="1245">
        <f t="shared" si="11"/>
        <v>0</v>
      </c>
      <c r="FK780" s="1245">
        <f t="shared" si="11"/>
        <v>0</v>
      </c>
      <c r="FL780" s="1245">
        <f t="shared" si="11"/>
        <v>0</v>
      </c>
      <c r="FM780" s="1245">
        <f t="shared" si="11"/>
        <v>0</v>
      </c>
      <c r="FN780" s="1245">
        <f t="shared" si="11"/>
        <v>0</v>
      </c>
      <c r="FO780" s="1245">
        <f t="shared" si="11"/>
        <v>0</v>
      </c>
      <c r="FP780" s="1245">
        <f t="shared" si="11"/>
        <v>0</v>
      </c>
      <c r="FQ780" s="1245">
        <f t="shared" si="11"/>
        <v>0</v>
      </c>
      <c r="FR780" s="1245">
        <f t="shared" si="11"/>
        <v>0</v>
      </c>
      <c r="FS780" s="1245">
        <f t="shared" si="11"/>
        <v>0</v>
      </c>
      <c r="FT780" s="1245">
        <f t="shared" si="11"/>
        <v>0</v>
      </c>
      <c r="FU780" s="1245">
        <f t="shared" si="11"/>
        <v>0</v>
      </c>
      <c r="FV780" s="1245">
        <f t="shared" si="11"/>
        <v>0</v>
      </c>
      <c r="FW780" s="1245">
        <f t="shared" si="11"/>
        <v>0</v>
      </c>
      <c r="FX780" s="1245">
        <f t="shared" si="11"/>
        <v>0</v>
      </c>
      <c r="FY780" s="1245">
        <f t="shared" si="11"/>
        <v>0</v>
      </c>
      <c r="FZ780" s="1245">
        <f t="shared" si="11"/>
        <v>0</v>
      </c>
      <c r="GA780" s="1245">
        <f t="shared" si="11"/>
        <v>0</v>
      </c>
      <c r="GB780" s="1245">
        <f t="shared" si="11"/>
        <v>0</v>
      </c>
      <c r="GC780" s="1245">
        <f t="shared" si="11"/>
        <v>0</v>
      </c>
      <c r="GD780" s="1245">
        <f t="shared" si="11"/>
        <v>0</v>
      </c>
      <c r="GE780" s="1245">
        <f t="shared" si="11"/>
        <v>0</v>
      </c>
      <c r="GF780" s="1245">
        <f t="shared" si="11"/>
        <v>0</v>
      </c>
      <c r="GG780" s="1245">
        <f t="shared" si="11"/>
        <v>0</v>
      </c>
      <c r="GH780" s="1245">
        <f t="shared" si="11"/>
        <v>0</v>
      </c>
      <c r="GI780" s="1245">
        <f t="shared" si="11"/>
        <v>0</v>
      </c>
      <c r="GJ780" s="1245">
        <f t="shared" si="11"/>
        <v>0</v>
      </c>
      <c r="GK780" s="1245">
        <f t="shared" ref="GK780:IV780" si="12">+GK20-GK778</f>
        <v>0</v>
      </c>
      <c r="GL780" s="1245">
        <f t="shared" si="12"/>
        <v>0</v>
      </c>
      <c r="GM780" s="1245">
        <f t="shared" si="12"/>
        <v>0</v>
      </c>
      <c r="GN780" s="1245">
        <f t="shared" si="12"/>
        <v>0</v>
      </c>
      <c r="GO780" s="1245">
        <f t="shared" si="12"/>
        <v>0</v>
      </c>
      <c r="GP780" s="1245">
        <f t="shared" si="12"/>
        <v>0</v>
      </c>
      <c r="GQ780" s="1245">
        <f t="shared" si="12"/>
        <v>0</v>
      </c>
      <c r="GR780" s="1245">
        <f t="shared" si="12"/>
        <v>0</v>
      </c>
      <c r="GS780" s="1245">
        <f t="shared" si="12"/>
        <v>0</v>
      </c>
      <c r="GT780" s="1245">
        <f t="shared" si="12"/>
        <v>0</v>
      </c>
      <c r="GU780" s="1245">
        <f t="shared" si="12"/>
        <v>0</v>
      </c>
      <c r="GV780" s="1245">
        <f t="shared" si="12"/>
        <v>0</v>
      </c>
      <c r="GW780" s="1245">
        <f t="shared" si="12"/>
        <v>0</v>
      </c>
      <c r="GX780" s="1245">
        <f t="shared" si="12"/>
        <v>0</v>
      </c>
      <c r="GY780" s="1245">
        <f t="shared" si="12"/>
        <v>0</v>
      </c>
      <c r="GZ780" s="1245">
        <f t="shared" si="12"/>
        <v>0</v>
      </c>
      <c r="HA780" s="1245">
        <f t="shared" si="12"/>
        <v>0</v>
      </c>
      <c r="HB780" s="1245">
        <f t="shared" si="12"/>
        <v>0</v>
      </c>
      <c r="HC780" s="1245">
        <f t="shared" si="12"/>
        <v>0</v>
      </c>
      <c r="HD780" s="1245">
        <f t="shared" si="12"/>
        <v>0</v>
      </c>
      <c r="HE780" s="1245">
        <f t="shared" si="12"/>
        <v>0</v>
      </c>
      <c r="HF780" s="1245">
        <f t="shared" si="12"/>
        <v>0</v>
      </c>
      <c r="HG780" s="1245">
        <f t="shared" si="12"/>
        <v>0</v>
      </c>
      <c r="HH780" s="1245">
        <f t="shared" si="12"/>
        <v>0</v>
      </c>
      <c r="HI780" s="1245">
        <f t="shared" si="12"/>
        <v>0</v>
      </c>
      <c r="HJ780" s="1245">
        <f t="shared" si="12"/>
        <v>0</v>
      </c>
      <c r="HK780" s="1245">
        <f t="shared" si="12"/>
        <v>0</v>
      </c>
      <c r="HL780" s="1245">
        <f t="shared" si="12"/>
        <v>0</v>
      </c>
      <c r="HM780" s="1245">
        <f t="shared" si="12"/>
        <v>0</v>
      </c>
      <c r="HN780" s="1245">
        <f t="shared" si="12"/>
        <v>0</v>
      </c>
      <c r="HO780" s="1245">
        <f t="shared" si="12"/>
        <v>0</v>
      </c>
      <c r="HP780" s="1245">
        <f t="shared" si="12"/>
        <v>0</v>
      </c>
      <c r="HQ780" s="1245">
        <f t="shared" si="12"/>
        <v>0</v>
      </c>
      <c r="HR780" s="1245">
        <f t="shared" si="12"/>
        <v>0</v>
      </c>
      <c r="HS780" s="1245">
        <f t="shared" si="12"/>
        <v>0</v>
      </c>
      <c r="HT780" s="1245">
        <f t="shared" si="12"/>
        <v>0</v>
      </c>
      <c r="HU780" s="1245">
        <f t="shared" si="12"/>
        <v>0</v>
      </c>
      <c r="HV780" s="1245">
        <f t="shared" si="12"/>
        <v>0</v>
      </c>
      <c r="HW780" s="1245">
        <f t="shared" si="12"/>
        <v>0</v>
      </c>
      <c r="HX780" s="1245">
        <f t="shared" si="12"/>
        <v>0</v>
      </c>
      <c r="HY780" s="1245">
        <f t="shared" si="12"/>
        <v>0</v>
      </c>
      <c r="HZ780" s="1245">
        <f t="shared" si="12"/>
        <v>0</v>
      </c>
      <c r="IA780" s="1245">
        <f t="shared" si="12"/>
        <v>0</v>
      </c>
      <c r="IB780" s="1245">
        <f t="shared" si="12"/>
        <v>0</v>
      </c>
      <c r="IC780" s="1245">
        <f t="shared" si="12"/>
        <v>0</v>
      </c>
      <c r="ID780" s="1245">
        <f t="shared" si="12"/>
        <v>0</v>
      </c>
      <c r="IE780" s="1245">
        <f t="shared" si="12"/>
        <v>0</v>
      </c>
      <c r="IF780" s="1245">
        <f t="shared" si="12"/>
        <v>0</v>
      </c>
      <c r="IG780" s="1245">
        <f t="shared" si="12"/>
        <v>0</v>
      </c>
      <c r="IH780" s="1245">
        <f t="shared" si="12"/>
        <v>0</v>
      </c>
      <c r="II780" s="1245">
        <f t="shared" si="12"/>
        <v>0</v>
      </c>
      <c r="IJ780" s="1245">
        <f t="shared" si="12"/>
        <v>0</v>
      </c>
      <c r="IK780" s="1245">
        <f t="shared" si="12"/>
        <v>0</v>
      </c>
      <c r="IL780" s="1245">
        <f t="shared" si="12"/>
        <v>0</v>
      </c>
      <c r="IM780" s="1245">
        <f t="shared" si="12"/>
        <v>0</v>
      </c>
      <c r="IN780" s="1245">
        <f t="shared" si="12"/>
        <v>0</v>
      </c>
      <c r="IO780" s="1245">
        <f t="shared" si="12"/>
        <v>0</v>
      </c>
      <c r="IP780" s="1245">
        <f t="shared" si="12"/>
        <v>0</v>
      </c>
      <c r="IQ780" s="1245">
        <f t="shared" si="12"/>
        <v>0</v>
      </c>
      <c r="IR780" s="1245">
        <f t="shared" si="12"/>
        <v>0</v>
      </c>
      <c r="IS780" s="1245">
        <f t="shared" si="12"/>
        <v>0</v>
      </c>
      <c r="IT780" s="1245">
        <f t="shared" si="12"/>
        <v>0</v>
      </c>
      <c r="IU780" s="1245">
        <f t="shared" si="12"/>
        <v>0</v>
      </c>
      <c r="IV780" s="1245">
        <f t="shared" si="12"/>
        <v>0</v>
      </c>
    </row>
    <row r="781" spans="1:256" s="936" customFormat="1">
      <c r="A781" s="151"/>
      <c r="E781" s="1193"/>
      <c r="F781"/>
      <c r="G781" s="10"/>
      <c r="H781" s="10"/>
      <c r="I781" s="10"/>
      <c r="J781" s="10"/>
      <c r="K781" s="10"/>
      <c r="L781" s="10"/>
      <c r="M781" s="10"/>
      <c r="N781"/>
      <c r="O781" s="10"/>
      <c r="P781" s="10"/>
      <c r="Q781"/>
      <c r="R781" s="10"/>
      <c r="S781" s="10"/>
      <c r="T781" s="10"/>
      <c r="U781" s="10"/>
      <c r="V781" s="10"/>
      <c r="W781" s="10"/>
      <c r="X781" s="10"/>
      <c r="Y781" s="10"/>
      <c r="Z781" s="10"/>
      <c r="AA781" s="10"/>
      <c r="AB781" s="10"/>
      <c r="AC781" s="10"/>
      <c r="AD781"/>
      <c r="AF781" s="10"/>
      <c r="AG781" s="10"/>
      <c r="AH781" s="10"/>
      <c r="AI781" s="10"/>
      <c r="AJ781" s="10"/>
      <c r="AK781" s="10"/>
      <c r="AL781" s="10"/>
      <c r="AM781" s="10"/>
      <c r="AN781" s="10"/>
      <c r="AO781" s="10"/>
      <c r="AP781" s="10"/>
      <c r="AQ781" s="10"/>
      <c r="AR781" s="10"/>
    </row>
    <row r="782" spans="1:256">
      <c r="AE782" s="10"/>
      <c r="AS782" s="10"/>
      <c r="AT782" s="10"/>
      <c r="AU782" s="10"/>
      <c r="AV782" s="10"/>
      <c r="AW782" s="10"/>
      <c r="AX782" s="10"/>
      <c r="AY782" s="10"/>
      <c r="AZ782" s="10"/>
      <c r="BC782" s="10"/>
      <c r="BE782" s="10"/>
      <c r="BG782" s="10"/>
      <c r="BH782" s="10"/>
      <c r="BI782" s="10"/>
      <c r="BJ782" s="10"/>
      <c r="BK782" s="10"/>
      <c r="BL782" s="10"/>
      <c r="BM782" s="10"/>
      <c r="BN782" s="10"/>
      <c r="BO782" s="10"/>
      <c r="BP782" s="10"/>
      <c r="BQ782" s="10"/>
      <c r="BR782" s="10"/>
      <c r="BS782" s="10"/>
      <c r="BT782" s="10"/>
      <c r="BU782" s="10"/>
      <c r="BV782" s="10"/>
      <c r="BW782" s="10"/>
      <c r="BX782" s="10"/>
      <c r="BZ782" s="10"/>
      <c r="CA782" s="10"/>
      <c r="CB782" s="10"/>
      <c r="CC782" s="10"/>
      <c r="CD782" s="10"/>
      <c r="DI782" s="10"/>
      <c r="DJ782" s="10"/>
      <c r="DK782" s="10"/>
      <c r="DL782" s="10"/>
      <c r="DM782" s="10"/>
      <c r="DN782" s="10"/>
      <c r="DO782" s="10"/>
      <c r="DP782" s="10"/>
      <c r="DQ782" s="10"/>
      <c r="DR782" s="10"/>
      <c r="DS782" s="10"/>
      <c r="DT782" s="10"/>
      <c r="DU782" s="10"/>
      <c r="DV782" s="10"/>
      <c r="DW782" s="10"/>
      <c r="DX782" s="10"/>
      <c r="EB782" s="10"/>
      <c r="EG782" s="10"/>
      <c r="EH782" s="10"/>
      <c r="EI782" s="10"/>
      <c r="EJ782" s="10"/>
      <c r="EK782" s="10"/>
      <c r="EL782" s="10"/>
    </row>
    <row r="783" spans="1:256">
      <c r="AE783" s="10"/>
      <c r="AS783" s="10"/>
      <c r="AT783" s="10"/>
      <c r="AU783" s="10"/>
      <c r="AV783" s="10"/>
      <c r="AW783" s="10"/>
      <c r="AX783" s="10"/>
      <c r="AY783" s="10"/>
      <c r="AZ783" s="10"/>
      <c r="BC783" s="10"/>
      <c r="BE783" s="10"/>
      <c r="BG783" s="10"/>
      <c r="BH783" s="10"/>
      <c r="BI783" s="10"/>
      <c r="BJ783" s="10"/>
      <c r="BK783" s="10"/>
      <c r="BL783" s="10"/>
      <c r="BM783" s="10"/>
      <c r="BN783" s="10"/>
      <c r="BO783" s="10"/>
      <c r="BP783" s="10"/>
      <c r="BQ783" s="10"/>
      <c r="BR783" s="10"/>
      <c r="BS783" s="10"/>
      <c r="BT783" s="10"/>
      <c r="BU783" s="10"/>
      <c r="BV783" s="10"/>
      <c r="BW783" s="10"/>
      <c r="BX783" s="10"/>
      <c r="BZ783" s="10"/>
      <c r="CA783" s="10"/>
      <c r="CB783" s="10"/>
      <c r="CC783" s="10"/>
      <c r="CD783" s="10"/>
      <c r="DI783" s="10"/>
      <c r="DJ783" s="10"/>
      <c r="DK783" s="10"/>
      <c r="DL783" s="10"/>
      <c r="DM783" s="10"/>
      <c r="DN783" s="10"/>
      <c r="DO783" s="10"/>
      <c r="DP783" s="10"/>
      <c r="DQ783" s="10"/>
      <c r="DR783" s="10"/>
      <c r="DS783" s="10"/>
      <c r="DT783" s="10"/>
      <c r="DU783" s="10"/>
      <c r="DV783" s="10"/>
      <c r="DW783" s="10"/>
      <c r="DX783" s="10"/>
      <c r="EB783" s="10"/>
      <c r="EG783" s="10"/>
      <c r="EH783" s="10"/>
      <c r="EI783" s="10"/>
      <c r="EJ783" s="10"/>
      <c r="EK783" s="10"/>
      <c r="EL783" s="10"/>
    </row>
    <row r="784" spans="1:256">
      <c r="AE784" s="10"/>
      <c r="AS784" s="10"/>
      <c r="AT784" s="10"/>
      <c r="AU784" s="10"/>
      <c r="AV784" s="10"/>
      <c r="AW784" s="10"/>
      <c r="AX784" s="10"/>
      <c r="AY784" s="10"/>
      <c r="AZ784" s="10"/>
      <c r="BC784" s="10"/>
      <c r="BE784" s="10"/>
      <c r="BG784" s="10"/>
      <c r="BH784" s="10"/>
      <c r="BI784" s="10"/>
      <c r="BJ784" s="10"/>
      <c r="BK784" s="10"/>
      <c r="BL784" s="10"/>
      <c r="BM784" s="10"/>
      <c r="BN784" s="10"/>
      <c r="BO784" s="10"/>
      <c r="BP784" s="10"/>
      <c r="BQ784" s="10"/>
      <c r="BR784" s="10"/>
      <c r="BS784" s="10"/>
      <c r="BT784" s="10"/>
      <c r="BU784" s="10"/>
      <c r="BV784" s="10"/>
      <c r="BW784" s="10"/>
      <c r="BX784" s="10"/>
      <c r="BZ784" s="10"/>
      <c r="CA784" s="10"/>
      <c r="CB784" s="10"/>
      <c r="CC784" s="10"/>
      <c r="CD784" s="10"/>
      <c r="DI784" s="10"/>
      <c r="DJ784" s="10"/>
      <c r="DK784" s="10"/>
      <c r="DL784" s="10"/>
      <c r="DM784" s="10"/>
      <c r="DN784" s="10"/>
      <c r="DO784" s="10"/>
      <c r="DP784" s="10"/>
      <c r="DQ784" s="10"/>
      <c r="DR784" s="10"/>
      <c r="DS784" s="10"/>
      <c r="DT784" s="10"/>
      <c r="DU784" s="10"/>
      <c r="DV784" s="10"/>
      <c r="DW784" s="10"/>
      <c r="DX784" s="10"/>
      <c r="EB784" s="10"/>
      <c r="EG784" s="10"/>
      <c r="EH784" s="10"/>
      <c r="EI784" s="10"/>
      <c r="EJ784" s="10"/>
      <c r="EK784" s="10"/>
      <c r="EL784" s="10"/>
    </row>
    <row r="785" spans="1:256">
      <c r="AE785" s="10"/>
      <c r="AS785" s="10"/>
      <c r="AT785" s="10"/>
      <c r="AU785" s="10"/>
      <c r="AV785" s="10"/>
      <c r="AW785" s="10"/>
      <c r="AX785" s="10"/>
      <c r="AY785" s="10"/>
      <c r="AZ785" s="10"/>
      <c r="BC785" s="10"/>
      <c r="BE785" s="10"/>
      <c r="BG785" s="10"/>
      <c r="BH785" s="10"/>
      <c r="BI785" s="10"/>
      <c r="BJ785" s="10"/>
      <c r="BK785" s="10"/>
      <c r="BL785" s="10"/>
      <c r="BM785" s="10"/>
      <c r="BN785" s="10"/>
      <c r="BO785" s="10"/>
      <c r="BP785" s="10"/>
      <c r="BQ785" s="10"/>
      <c r="BR785" s="10"/>
      <c r="BS785" s="10"/>
      <c r="BT785" s="10"/>
      <c r="BU785" s="10"/>
      <c r="BV785" s="10"/>
      <c r="BW785" s="10"/>
      <c r="BX785" s="10"/>
      <c r="BZ785" s="10"/>
      <c r="CA785" s="10"/>
      <c r="CB785" s="10"/>
      <c r="CC785" s="10"/>
      <c r="CD785" s="10"/>
      <c r="DI785" s="10"/>
      <c r="DJ785" s="10"/>
      <c r="DK785" s="10"/>
      <c r="DL785" s="10"/>
      <c r="DM785" s="10"/>
      <c r="DN785" s="10"/>
      <c r="DO785" s="10"/>
      <c r="DP785" s="10"/>
      <c r="DQ785" s="10"/>
      <c r="DR785" s="10"/>
      <c r="DS785" s="10"/>
      <c r="DT785" s="10"/>
      <c r="DU785" s="10"/>
      <c r="DV785" s="10"/>
      <c r="DW785" s="10"/>
      <c r="DX785" s="10"/>
      <c r="EB785" s="10"/>
      <c r="EG785" s="10"/>
      <c r="EH785" s="10"/>
      <c r="EI785" s="10"/>
      <c r="EJ785" s="10"/>
      <c r="EK785" s="10"/>
      <c r="EL785" s="10"/>
    </row>
    <row r="786" spans="1:256">
      <c r="AE786" s="10"/>
      <c r="AS786" s="10"/>
      <c r="AT786" s="10"/>
      <c r="AU786" s="10"/>
      <c r="AV786" s="10"/>
      <c r="AW786" s="10"/>
      <c r="AX786" s="10"/>
      <c r="AY786" s="10"/>
      <c r="AZ786" s="10"/>
      <c r="BC786" s="10"/>
      <c r="BE786" s="10"/>
      <c r="BG786" s="10"/>
      <c r="BH786" s="10"/>
      <c r="BI786" s="10"/>
      <c r="BJ786" s="10"/>
      <c r="BK786" s="10"/>
      <c r="BL786" s="10"/>
      <c r="BM786" s="10"/>
      <c r="BN786" s="10"/>
      <c r="BO786" s="10"/>
      <c r="BP786" s="10"/>
      <c r="BQ786" s="10"/>
      <c r="BR786" s="10"/>
      <c r="BS786" s="10"/>
      <c r="BT786" s="10"/>
      <c r="BU786" s="10"/>
      <c r="BV786" s="10"/>
      <c r="BW786" s="10"/>
      <c r="BX786" s="10"/>
      <c r="BZ786" s="10"/>
      <c r="CA786" s="10"/>
      <c r="CB786" s="10"/>
      <c r="CC786" s="10"/>
      <c r="CD786" s="10"/>
      <c r="DI786" s="10"/>
      <c r="DJ786" s="10"/>
      <c r="DK786" s="10"/>
      <c r="DL786" s="10"/>
      <c r="DM786" s="10"/>
      <c r="DN786" s="10"/>
      <c r="DO786" s="10"/>
      <c r="DP786" s="10"/>
      <c r="DQ786" s="10"/>
      <c r="DR786" s="10"/>
      <c r="DS786" s="10"/>
      <c r="DT786" s="10"/>
      <c r="DU786" s="10"/>
      <c r="DV786" s="10"/>
      <c r="DW786" s="10"/>
      <c r="DX786" s="10"/>
      <c r="EB786" s="10"/>
      <c r="EG786" s="10"/>
      <c r="EH786" s="10"/>
      <c r="EI786" s="10"/>
      <c r="EJ786" s="10"/>
      <c r="EK786" s="10"/>
      <c r="EL786" s="10"/>
    </row>
    <row r="787" spans="1:256" s="35" customFormat="1">
      <c r="A787" s="429"/>
      <c r="E787" s="1246"/>
      <c r="F787"/>
      <c r="N787"/>
      <c r="Q787"/>
      <c r="AD787"/>
      <c r="ED787" s="429"/>
      <c r="EE787" s="429"/>
      <c r="EF787" s="429"/>
    </row>
    <row r="788" spans="1:256" s="1248" customFormat="1" ht="33.75" customHeight="1">
      <c r="A788" s="1247" t="s">
        <v>19</v>
      </c>
      <c r="B788" s="1248" t="s">
        <v>3668</v>
      </c>
      <c r="E788" s="1193">
        <f>SUM(E780:E787)</f>
        <v>280</v>
      </c>
      <c r="F788" s="1249">
        <f>SUM(F780:F787)</f>
        <v>45</v>
      </c>
      <c r="G788" s="1249">
        <f t="shared" ref="G788:BR788" si="13">SUM(G780:G787)</f>
        <v>348</v>
      </c>
      <c r="H788" s="1249">
        <f t="shared" si="13"/>
        <v>40</v>
      </c>
      <c r="I788" s="1249">
        <f t="shared" si="13"/>
        <v>16042</v>
      </c>
      <c r="J788" s="1249">
        <f t="shared" si="13"/>
        <v>86</v>
      </c>
      <c r="K788" s="1249">
        <f t="shared" si="13"/>
        <v>444</v>
      </c>
      <c r="L788" s="1249">
        <f t="shared" si="13"/>
        <v>51</v>
      </c>
      <c r="M788" s="1249">
        <f t="shared" si="13"/>
        <v>1261</v>
      </c>
      <c r="N788" s="1249">
        <f t="shared" si="13"/>
        <v>-136</v>
      </c>
      <c r="O788" s="1249">
        <f t="shared" si="13"/>
        <v>436</v>
      </c>
      <c r="P788" s="1249">
        <f t="shared" si="13"/>
        <v>27</v>
      </c>
      <c r="Q788" s="1249">
        <f t="shared" si="13"/>
        <v>75</v>
      </c>
      <c r="R788" s="1249">
        <f t="shared" si="13"/>
        <v>716</v>
      </c>
      <c r="S788" s="1249">
        <f t="shared" si="13"/>
        <v>1481</v>
      </c>
      <c r="T788" s="1249">
        <f t="shared" si="13"/>
        <v>0</v>
      </c>
      <c r="U788" s="1249">
        <f t="shared" si="13"/>
        <v>323</v>
      </c>
      <c r="V788" s="1249">
        <f t="shared" si="13"/>
        <v>105</v>
      </c>
      <c r="W788" s="1249">
        <f t="shared" si="13"/>
        <v>0</v>
      </c>
      <c r="X788" s="1249">
        <f t="shared" si="13"/>
        <v>137</v>
      </c>
      <c r="Y788" s="1249">
        <f t="shared" si="13"/>
        <v>210</v>
      </c>
      <c r="Z788" s="1249">
        <f t="shared" si="13"/>
        <v>448</v>
      </c>
      <c r="AA788" s="1249">
        <f t="shared" si="13"/>
        <v>180</v>
      </c>
      <c r="AB788" s="1249">
        <f t="shared" si="13"/>
        <v>295</v>
      </c>
      <c r="AC788" s="1249">
        <f t="shared" si="13"/>
        <v>0</v>
      </c>
      <c r="AD788" s="1249">
        <f t="shared" si="13"/>
        <v>837</v>
      </c>
      <c r="AE788" s="1249">
        <f t="shared" si="13"/>
        <v>65</v>
      </c>
      <c r="AF788" s="1249">
        <f t="shared" si="13"/>
        <v>688</v>
      </c>
      <c r="AG788" s="1249">
        <f t="shared" si="13"/>
        <v>2094</v>
      </c>
      <c r="AH788" s="1249">
        <f t="shared" si="13"/>
        <v>1014</v>
      </c>
      <c r="AI788" s="1249">
        <f t="shared" si="13"/>
        <v>1413</v>
      </c>
      <c r="AJ788" s="1249">
        <f t="shared" si="13"/>
        <v>2825</v>
      </c>
      <c r="AK788" s="1249">
        <f t="shared" si="13"/>
        <v>-1705</v>
      </c>
      <c r="AL788" s="1249">
        <f t="shared" si="13"/>
        <v>-284</v>
      </c>
      <c r="AM788" s="1249">
        <f t="shared" si="13"/>
        <v>105</v>
      </c>
      <c r="AN788" s="1249">
        <f t="shared" si="13"/>
        <v>90</v>
      </c>
      <c r="AO788" s="1249">
        <f t="shared" si="13"/>
        <v>0</v>
      </c>
      <c r="AP788" s="1249">
        <f t="shared" si="13"/>
        <v>-400</v>
      </c>
      <c r="AQ788" s="1249">
        <f t="shared" si="13"/>
        <v>8260</v>
      </c>
      <c r="AR788" s="1249">
        <f t="shared" si="13"/>
        <v>2230</v>
      </c>
      <c r="AS788" s="1249">
        <f t="shared" si="13"/>
        <v>0</v>
      </c>
      <c r="AT788" s="1249">
        <f t="shared" si="13"/>
        <v>0</v>
      </c>
      <c r="AU788" s="1249">
        <f t="shared" si="13"/>
        <v>0</v>
      </c>
      <c r="AV788" s="1249">
        <f t="shared" si="13"/>
        <v>125</v>
      </c>
      <c r="AW788" s="1249">
        <f t="shared" si="13"/>
        <v>0</v>
      </c>
      <c r="AX788" s="1249">
        <f t="shared" si="13"/>
        <v>100</v>
      </c>
      <c r="AY788" s="1249">
        <f t="shared" si="13"/>
        <v>100</v>
      </c>
      <c r="AZ788" s="1249">
        <f t="shared" si="13"/>
        <v>0</v>
      </c>
      <c r="BA788" s="1249">
        <f t="shared" si="13"/>
        <v>24</v>
      </c>
      <c r="BB788" s="1249">
        <f t="shared" si="13"/>
        <v>495</v>
      </c>
      <c r="BC788" s="1249">
        <f t="shared" si="13"/>
        <v>53</v>
      </c>
      <c r="BD788" s="1249">
        <f t="shared" si="13"/>
        <v>556</v>
      </c>
      <c r="BE788" s="1249">
        <f t="shared" si="13"/>
        <v>235</v>
      </c>
      <c r="BF788" s="1249">
        <f t="shared" si="13"/>
        <v>93</v>
      </c>
      <c r="BG788" s="1249">
        <f t="shared" si="13"/>
        <v>65</v>
      </c>
      <c r="BH788" s="1249">
        <f t="shared" si="13"/>
        <v>38</v>
      </c>
      <c r="BI788" s="1249">
        <f t="shared" si="13"/>
        <v>-14</v>
      </c>
      <c r="BJ788" s="1249">
        <f t="shared" si="13"/>
        <v>-67</v>
      </c>
      <c r="BK788" s="1249">
        <f t="shared" si="13"/>
        <v>138</v>
      </c>
      <c r="BL788" s="1249">
        <f t="shared" si="13"/>
        <v>52</v>
      </c>
      <c r="BM788" s="1249">
        <f t="shared" si="13"/>
        <v>2</v>
      </c>
      <c r="BN788" s="1249">
        <f t="shared" si="13"/>
        <v>92</v>
      </c>
      <c r="BO788" s="1249">
        <f t="shared" si="13"/>
        <v>129</v>
      </c>
      <c r="BP788" s="1249">
        <f t="shared" si="13"/>
        <v>56</v>
      </c>
      <c r="BQ788" s="1249">
        <f t="shared" si="13"/>
        <v>60</v>
      </c>
      <c r="BR788" s="1249">
        <f t="shared" si="13"/>
        <v>64</v>
      </c>
      <c r="BS788" s="1249">
        <f>SUM(BS780:BS787)</f>
        <v>0</v>
      </c>
      <c r="BT788" s="1249"/>
      <c r="BY788" s="1249">
        <f t="shared" ref="BY788:DD788" si="14">SUM(BY780:BY787)</f>
        <v>60</v>
      </c>
      <c r="BZ788" s="1249">
        <f t="shared" si="14"/>
        <v>0</v>
      </c>
      <c r="CA788" s="1249">
        <f t="shared" si="14"/>
        <v>0</v>
      </c>
      <c r="CB788" s="1249">
        <f t="shared" si="14"/>
        <v>1</v>
      </c>
      <c r="CC788" s="1249">
        <f t="shared" si="14"/>
        <v>0</v>
      </c>
      <c r="CD788" s="1249">
        <f t="shared" si="14"/>
        <v>0</v>
      </c>
      <c r="CE788" s="1249">
        <f t="shared" si="14"/>
        <v>427</v>
      </c>
      <c r="CF788" s="1249">
        <f t="shared" si="14"/>
        <v>401</v>
      </c>
      <c r="CG788" s="1249">
        <f t="shared" si="14"/>
        <v>674</v>
      </c>
      <c r="CH788" s="1249">
        <f t="shared" si="14"/>
        <v>34</v>
      </c>
      <c r="CI788" s="1249">
        <f t="shared" si="14"/>
        <v>583</v>
      </c>
      <c r="CJ788" s="1249">
        <f t="shared" si="14"/>
        <v>285</v>
      </c>
      <c r="CK788" s="1249">
        <f t="shared" si="14"/>
        <v>1070</v>
      </c>
      <c r="CL788" s="1249">
        <f t="shared" si="14"/>
        <v>185</v>
      </c>
      <c r="CM788" s="1249">
        <f t="shared" si="14"/>
        <v>360</v>
      </c>
      <c r="CN788" s="1249">
        <f t="shared" si="14"/>
        <v>25</v>
      </c>
      <c r="CO788" s="1249">
        <f t="shared" si="14"/>
        <v>224700</v>
      </c>
      <c r="CP788" s="1249">
        <f t="shared" si="14"/>
        <v>216990</v>
      </c>
      <c r="CQ788" s="1249">
        <f t="shared" si="14"/>
        <v>0</v>
      </c>
      <c r="CR788" s="1249">
        <f t="shared" si="14"/>
        <v>0</v>
      </c>
      <c r="CS788" s="1249">
        <f t="shared" si="14"/>
        <v>855</v>
      </c>
      <c r="CT788" s="1249">
        <f t="shared" si="14"/>
        <v>98</v>
      </c>
      <c r="CU788" s="1249">
        <f t="shared" si="14"/>
        <v>385</v>
      </c>
      <c r="CV788" s="1249">
        <f t="shared" si="14"/>
        <v>595</v>
      </c>
      <c r="CW788" s="1249">
        <f t="shared" si="14"/>
        <v>737</v>
      </c>
      <c r="CX788" s="1249">
        <f t="shared" si="14"/>
        <v>334</v>
      </c>
      <c r="CY788" s="1249">
        <f t="shared" si="14"/>
        <v>250</v>
      </c>
      <c r="CZ788" s="1249">
        <f t="shared" si="14"/>
        <v>-426</v>
      </c>
      <c r="DA788" s="1249">
        <f t="shared" si="14"/>
        <v>182</v>
      </c>
      <c r="DB788" s="1249">
        <f t="shared" si="14"/>
        <v>342</v>
      </c>
      <c r="DC788" s="1249">
        <f t="shared" si="14"/>
        <v>256</v>
      </c>
      <c r="DD788" s="1249">
        <f t="shared" si="14"/>
        <v>527</v>
      </c>
      <c r="DE788" s="1249">
        <f>SUM(DE780:DE787)</f>
        <v>90</v>
      </c>
      <c r="DF788" s="1249">
        <f>SUM(DF780:DF787)</f>
        <v>320</v>
      </c>
      <c r="DG788" s="1249">
        <f>SUM(DG780:DG787)</f>
        <v>311</v>
      </c>
      <c r="DH788" s="1249">
        <f>SUM(DH780:DH787)</f>
        <v>262</v>
      </c>
      <c r="DI788" s="1249">
        <f>SUM(DI780:DI787)</f>
        <v>158</v>
      </c>
      <c r="DQ788" s="1249">
        <f>SUM(DQ780:DQ787)</f>
        <v>300</v>
      </c>
      <c r="DR788" s="1249">
        <f t="shared" ref="DR788:DW788" si="15">SUM(DR780:DR787)</f>
        <v>200</v>
      </c>
      <c r="DS788" s="1249">
        <f t="shared" si="15"/>
        <v>100</v>
      </c>
      <c r="DT788" s="1249">
        <f t="shared" si="15"/>
        <v>100</v>
      </c>
      <c r="DU788" s="1249">
        <f t="shared" si="15"/>
        <v>100</v>
      </c>
      <c r="DV788" s="1249">
        <f t="shared" si="15"/>
        <v>100</v>
      </c>
      <c r="DW788" s="1249">
        <f t="shared" si="15"/>
        <v>100</v>
      </c>
      <c r="DY788" s="1249">
        <f t="shared" ref="DY788:EI788" si="16">SUM(DY780:DY787)</f>
        <v>-285</v>
      </c>
      <c r="DZ788" s="1249">
        <f t="shared" si="16"/>
        <v>631</v>
      </c>
      <c r="EA788" s="1249">
        <f t="shared" si="16"/>
        <v>0</v>
      </c>
      <c r="EB788" s="1249">
        <f t="shared" si="16"/>
        <v>-44</v>
      </c>
      <c r="EC788" s="1249">
        <f t="shared" si="16"/>
        <v>0</v>
      </c>
      <c r="ED788" s="1249">
        <f t="shared" si="16"/>
        <v>-9</v>
      </c>
      <c r="EE788" s="1249">
        <f t="shared" si="16"/>
        <v>23</v>
      </c>
      <c r="EF788" s="1249">
        <f t="shared" si="16"/>
        <v>-427</v>
      </c>
      <c r="EG788" s="1249">
        <f t="shared" si="16"/>
        <v>151</v>
      </c>
      <c r="EH788" s="1249">
        <f t="shared" si="16"/>
        <v>283</v>
      </c>
      <c r="EI788" s="1249">
        <f t="shared" si="16"/>
        <v>143</v>
      </c>
      <c r="EM788" s="1249">
        <f t="shared" ref="EM788:FH788" si="17">SUM(EM780:EM787)</f>
        <v>2151</v>
      </c>
      <c r="EN788" s="1249">
        <f t="shared" si="17"/>
        <v>0</v>
      </c>
      <c r="EO788" s="1249">
        <f t="shared" si="17"/>
        <v>0</v>
      </c>
      <c r="EP788" s="1249">
        <f t="shared" si="17"/>
        <v>1231</v>
      </c>
      <c r="EQ788" s="1249">
        <f t="shared" si="17"/>
        <v>259</v>
      </c>
      <c r="ER788" s="1249">
        <f t="shared" si="17"/>
        <v>1471</v>
      </c>
      <c r="ES788" s="1249">
        <f t="shared" si="17"/>
        <v>700</v>
      </c>
      <c r="ET788" s="1249">
        <f t="shared" si="17"/>
        <v>284</v>
      </c>
      <c r="EU788" s="1249">
        <f t="shared" si="17"/>
        <v>2118</v>
      </c>
      <c r="EV788" s="1249">
        <f t="shared" si="17"/>
        <v>2119</v>
      </c>
      <c r="EW788" s="1249">
        <f t="shared" si="17"/>
        <v>387</v>
      </c>
      <c r="EX788" s="1249">
        <f t="shared" si="17"/>
        <v>4772</v>
      </c>
      <c r="EY788" s="1249">
        <f t="shared" si="17"/>
        <v>909</v>
      </c>
      <c r="EZ788" s="1249">
        <f t="shared" si="17"/>
        <v>795</v>
      </c>
      <c r="FA788" s="1249">
        <f t="shared" si="17"/>
        <v>1317</v>
      </c>
      <c r="FB788" s="1249">
        <f t="shared" si="17"/>
        <v>1296</v>
      </c>
      <c r="FC788" s="1249">
        <f t="shared" si="17"/>
        <v>223</v>
      </c>
      <c r="FD788" s="1249">
        <f t="shared" si="17"/>
        <v>0</v>
      </c>
      <c r="FE788" s="1249">
        <f t="shared" si="17"/>
        <v>1236</v>
      </c>
      <c r="FF788" s="1249">
        <f t="shared" si="17"/>
        <v>0</v>
      </c>
      <c r="FG788" s="1249">
        <f t="shared" si="17"/>
        <v>0</v>
      </c>
      <c r="FH788" s="1249">
        <f t="shared" si="17"/>
        <v>3905</v>
      </c>
      <c r="FI788" s="1249">
        <f>SUM(FI780:FI787)</f>
        <v>0</v>
      </c>
      <c r="FJ788" s="1249">
        <f t="shared" ref="FJ788:FP788" si="18">SUM(FJ780:FJ787)</f>
        <v>0</v>
      </c>
      <c r="FK788" s="1249">
        <f t="shared" si="18"/>
        <v>0</v>
      </c>
      <c r="FL788" s="1249">
        <f t="shared" si="18"/>
        <v>0</v>
      </c>
      <c r="FM788" s="1249">
        <f t="shared" si="18"/>
        <v>0</v>
      </c>
      <c r="FN788" s="1249">
        <f t="shared" si="18"/>
        <v>0</v>
      </c>
      <c r="FO788" s="1249">
        <f t="shared" si="18"/>
        <v>0</v>
      </c>
      <c r="FP788" s="1249">
        <f t="shared" si="18"/>
        <v>0</v>
      </c>
      <c r="FQ788" s="1249">
        <f>SUM(FQ780:FQ787)</f>
        <v>0</v>
      </c>
      <c r="FR788" s="1249">
        <f t="shared" ref="FR788:IC788" si="19">SUM(FR780:FR787)</f>
        <v>0</v>
      </c>
      <c r="FS788" s="1249">
        <f t="shared" si="19"/>
        <v>0</v>
      </c>
      <c r="FT788" s="1249">
        <f t="shared" si="19"/>
        <v>0</v>
      </c>
      <c r="FU788" s="1249">
        <f t="shared" si="19"/>
        <v>0</v>
      </c>
      <c r="FV788" s="1249">
        <f t="shared" si="19"/>
        <v>0</v>
      </c>
      <c r="FW788" s="1249">
        <f t="shared" si="19"/>
        <v>0</v>
      </c>
      <c r="FX788" s="1249">
        <f t="shared" si="19"/>
        <v>0</v>
      </c>
      <c r="FY788" s="1249">
        <f t="shared" si="19"/>
        <v>0</v>
      </c>
      <c r="FZ788" s="1249">
        <f t="shared" si="19"/>
        <v>0</v>
      </c>
      <c r="GA788" s="1249">
        <f t="shared" si="19"/>
        <v>0</v>
      </c>
      <c r="GB788" s="1249">
        <f t="shared" si="19"/>
        <v>0</v>
      </c>
      <c r="GC788" s="1249">
        <f t="shared" si="19"/>
        <v>0</v>
      </c>
      <c r="GD788" s="1249">
        <f t="shared" si="19"/>
        <v>0</v>
      </c>
      <c r="GE788" s="1249">
        <f t="shared" si="19"/>
        <v>0</v>
      </c>
      <c r="GF788" s="1249">
        <f t="shared" si="19"/>
        <v>0</v>
      </c>
      <c r="GG788" s="1249">
        <f t="shared" si="19"/>
        <v>0</v>
      </c>
      <c r="GH788" s="1249">
        <f t="shared" si="19"/>
        <v>0</v>
      </c>
      <c r="GI788" s="1249">
        <f t="shared" si="19"/>
        <v>0</v>
      </c>
      <c r="GJ788" s="1249">
        <f t="shared" si="19"/>
        <v>0</v>
      </c>
      <c r="GK788" s="1249">
        <f t="shared" si="19"/>
        <v>0</v>
      </c>
      <c r="GL788" s="1249">
        <f t="shared" si="19"/>
        <v>0</v>
      </c>
      <c r="GM788" s="1249">
        <f t="shared" si="19"/>
        <v>0</v>
      </c>
      <c r="GN788" s="1249">
        <f t="shared" si="19"/>
        <v>0</v>
      </c>
      <c r="GO788" s="1249">
        <f t="shared" si="19"/>
        <v>0</v>
      </c>
      <c r="GP788" s="1249">
        <f t="shared" si="19"/>
        <v>0</v>
      </c>
      <c r="GQ788" s="1249">
        <f t="shared" si="19"/>
        <v>0</v>
      </c>
      <c r="GR788" s="1249">
        <f t="shared" si="19"/>
        <v>0</v>
      </c>
      <c r="GS788" s="1249">
        <f t="shared" si="19"/>
        <v>0</v>
      </c>
      <c r="GT788" s="1249">
        <f t="shared" si="19"/>
        <v>0</v>
      </c>
      <c r="GU788" s="1249">
        <f t="shared" si="19"/>
        <v>0</v>
      </c>
      <c r="GV788" s="1249">
        <f t="shared" si="19"/>
        <v>0</v>
      </c>
      <c r="GW788" s="1249">
        <f t="shared" si="19"/>
        <v>0</v>
      </c>
      <c r="GX788" s="1249">
        <f t="shared" si="19"/>
        <v>0</v>
      </c>
      <c r="GY788" s="1249">
        <f t="shared" si="19"/>
        <v>0</v>
      </c>
      <c r="GZ788" s="1249">
        <f t="shared" si="19"/>
        <v>0</v>
      </c>
      <c r="HA788" s="1249">
        <f t="shared" si="19"/>
        <v>0</v>
      </c>
      <c r="HB788" s="1249">
        <f t="shared" si="19"/>
        <v>0</v>
      </c>
      <c r="HC788" s="1249">
        <f t="shared" si="19"/>
        <v>0</v>
      </c>
      <c r="HD788" s="1249">
        <f t="shared" si="19"/>
        <v>0</v>
      </c>
      <c r="HE788" s="1249">
        <f t="shared" si="19"/>
        <v>0</v>
      </c>
      <c r="HF788" s="1249">
        <f t="shared" si="19"/>
        <v>0</v>
      </c>
      <c r="HG788" s="1249">
        <f t="shared" si="19"/>
        <v>0</v>
      </c>
      <c r="HH788" s="1249">
        <f t="shared" si="19"/>
        <v>0</v>
      </c>
      <c r="HI788" s="1249">
        <f t="shared" si="19"/>
        <v>0</v>
      </c>
      <c r="HJ788" s="1249">
        <f t="shared" si="19"/>
        <v>0</v>
      </c>
      <c r="HK788" s="1249">
        <f t="shared" si="19"/>
        <v>0</v>
      </c>
      <c r="HL788" s="1249">
        <f t="shared" si="19"/>
        <v>0</v>
      </c>
      <c r="HM788" s="1249">
        <f t="shared" si="19"/>
        <v>0</v>
      </c>
      <c r="HN788" s="1249">
        <f t="shared" si="19"/>
        <v>0</v>
      </c>
      <c r="HO788" s="1249">
        <f t="shared" si="19"/>
        <v>0</v>
      </c>
      <c r="HP788" s="1249">
        <f t="shared" si="19"/>
        <v>0</v>
      </c>
      <c r="HQ788" s="1249">
        <f t="shared" si="19"/>
        <v>0</v>
      </c>
      <c r="HR788" s="1249">
        <f t="shared" si="19"/>
        <v>0</v>
      </c>
      <c r="HS788" s="1249">
        <f t="shared" si="19"/>
        <v>0</v>
      </c>
      <c r="HT788" s="1249">
        <f t="shared" si="19"/>
        <v>0</v>
      </c>
      <c r="HU788" s="1249">
        <f t="shared" si="19"/>
        <v>0</v>
      </c>
      <c r="HV788" s="1249">
        <f t="shared" si="19"/>
        <v>0</v>
      </c>
      <c r="HW788" s="1249">
        <f t="shared" si="19"/>
        <v>0</v>
      </c>
      <c r="HX788" s="1249">
        <f t="shared" si="19"/>
        <v>0</v>
      </c>
      <c r="HY788" s="1249">
        <f t="shared" si="19"/>
        <v>0</v>
      </c>
      <c r="HZ788" s="1249">
        <f t="shared" si="19"/>
        <v>0</v>
      </c>
      <c r="IA788" s="1249">
        <f t="shared" si="19"/>
        <v>0</v>
      </c>
      <c r="IB788" s="1249">
        <f t="shared" si="19"/>
        <v>0</v>
      </c>
      <c r="IC788" s="1249">
        <f t="shared" si="19"/>
        <v>0</v>
      </c>
      <c r="ID788" s="1249">
        <f t="shared" ref="ID788:IU788" si="20">SUM(ID780:ID787)</f>
        <v>0</v>
      </c>
      <c r="IE788" s="1249">
        <f t="shared" si="20"/>
        <v>0</v>
      </c>
      <c r="IF788" s="1249">
        <f t="shared" si="20"/>
        <v>0</v>
      </c>
      <c r="IG788" s="1249">
        <f t="shared" si="20"/>
        <v>0</v>
      </c>
      <c r="IH788" s="1249">
        <f t="shared" si="20"/>
        <v>0</v>
      </c>
      <c r="II788" s="1249">
        <f t="shared" si="20"/>
        <v>0</v>
      </c>
      <c r="IJ788" s="1249">
        <f t="shared" si="20"/>
        <v>0</v>
      </c>
      <c r="IK788" s="1249">
        <f t="shared" si="20"/>
        <v>0</v>
      </c>
      <c r="IL788" s="1249">
        <f t="shared" si="20"/>
        <v>0</v>
      </c>
      <c r="IM788" s="1249">
        <f t="shared" si="20"/>
        <v>0</v>
      </c>
      <c r="IN788" s="1249">
        <f t="shared" si="20"/>
        <v>0</v>
      </c>
      <c r="IO788" s="1249">
        <f t="shared" si="20"/>
        <v>0</v>
      </c>
      <c r="IP788" s="1249">
        <f t="shared" si="20"/>
        <v>0</v>
      </c>
      <c r="IQ788" s="1249">
        <f t="shared" si="20"/>
        <v>0</v>
      </c>
      <c r="IR788" s="1249">
        <f t="shared" si="20"/>
        <v>0</v>
      </c>
      <c r="IS788" s="1249">
        <f t="shared" si="20"/>
        <v>0</v>
      </c>
      <c r="IT788" s="1249">
        <f t="shared" si="20"/>
        <v>0</v>
      </c>
      <c r="IU788" s="1249">
        <f t="shared" si="20"/>
        <v>0</v>
      </c>
      <c r="IV788" s="1249">
        <f>SUM(IV780:IV787)</f>
        <v>0</v>
      </c>
    </row>
    <row r="789" spans="1:256">
      <c r="CV789" s="457" t="s">
        <v>3669</v>
      </c>
      <c r="DQ789" s="457" t="s">
        <v>3670</v>
      </c>
      <c r="DR789" s="461"/>
      <c r="DS789" s="461"/>
      <c r="DT789" s="461"/>
      <c r="DU789" s="461"/>
      <c r="DV789" s="461"/>
      <c r="DW789" s="461"/>
      <c r="DX789" s="46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7D46-B4BA-4A99-8868-1E69DE199CD9}">
  <dimension ref="A1:GM628"/>
  <sheetViews>
    <sheetView topLeftCell="A75" workbookViewId="0">
      <selection activeCell="BQ84" sqref="BQ84"/>
    </sheetView>
  </sheetViews>
  <sheetFormatPr defaultColWidth="9.140625" defaultRowHeight="15"/>
  <cols>
    <col min="1" max="1" width="20" style="50" customWidth="1"/>
    <col min="2" max="2" width="9.140625" style="10"/>
    <col min="3" max="3" width="11" style="10" customWidth="1"/>
    <col min="4" max="4" width="9.140625" style="10"/>
    <col min="5" max="5" width="13.7109375" style="10" customWidth="1"/>
    <col min="6" max="23" width="9.140625" style="10"/>
    <col min="24" max="24" width="9.140625" style="50"/>
    <col min="25" max="25" width="9.140625" style="10"/>
    <col min="26" max="26" width="8.85546875" customWidth="1"/>
    <col min="27" max="38" width="9.140625" style="10"/>
    <col min="39" max="39" width="16" style="50" customWidth="1"/>
    <col min="40" max="40" width="8.85546875" customWidth="1"/>
    <col min="41" max="41" width="10.85546875" style="10" customWidth="1"/>
    <col min="42" max="43" width="9.140625" style="10"/>
    <col min="44" max="44" width="9.5703125" style="10" customWidth="1"/>
    <col min="45" max="46" width="9.140625" style="10"/>
    <col min="47" max="47" width="11.28515625" style="10" customWidth="1"/>
    <col min="48" max="50" width="9.140625" style="10"/>
    <col min="51" max="51" width="9.5703125" bestFit="1" customWidth="1"/>
    <col min="52" max="55" width="9.140625" style="10"/>
    <col min="56" max="56" width="9.5703125" style="10" customWidth="1"/>
    <col min="57" max="57" width="10.28515625" style="10" customWidth="1"/>
    <col min="58" max="58" width="11.28515625" style="10" customWidth="1"/>
    <col min="59" max="59" width="9.7109375" style="10" customWidth="1"/>
    <col min="60" max="60" width="9.140625" style="10"/>
    <col min="61" max="61" width="9.5703125" bestFit="1" customWidth="1"/>
    <col min="62" max="62" width="9.140625" style="10"/>
    <col min="63" max="63" width="9.5703125" style="10" bestFit="1" customWidth="1"/>
    <col min="64" max="64" width="9.5703125" bestFit="1" customWidth="1"/>
    <col min="65" max="67" width="9.5703125" style="10" bestFit="1" customWidth="1"/>
    <col min="68" max="68" width="9.5703125" bestFit="1" customWidth="1"/>
    <col min="69" max="69" width="9.5703125" style="10" bestFit="1" customWidth="1"/>
    <col min="70" max="70" width="9.140625" style="10"/>
    <col min="71" max="71" width="9.5703125" style="10" bestFit="1" customWidth="1"/>
    <col min="72" max="73" width="8.85546875" customWidth="1"/>
    <col min="74" max="74" width="10.7109375" customWidth="1"/>
    <col min="75" max="76" width="8.85546875" customWidth="1"/>
    <col min="77" max="80" width="9.5703125" bestFit="1" customWidth="1"/>
    <col min="81" max="84" width="8.85546875" customWidth="1"/>
    <col min="85" max="88" width="9.140625" style="10"/>
    <col min="89" max="91" width="9.5703125" style="10" bestFit="1" customWidth="1"/>
    <col min="92" max="92" width="9.140625" style="10"/>
    <col min="93" max="93" width="16.7109375" style="10" customWidth="1"/>
    <col min="94" max="131" width="9.140625" style="10"/>
    <col min="132" max="135" width="8.85546875" customWidth="1"/>
    <col min="136" max="16384" width="9.140625" style="10"/>
  </cols>
  <sheetData>
    <row r="1" spans="1:136" s="890" customFormat="1" ht="26.25">
      <c r="A1" s="889"/>
      <c r="E1" s="1250" t="s">
        <v>2741</v>
      </c>
      <c r="F1" s="1250"/>
      <c r="G1" s="1250" t="s">
        <v>3671</v>
      </c>
      <c r="H1" s="1250" t="s">
        <v>3672</v>
      </c>
      <c r="I1" s="1250"/>
      <c r="J1" s="1250"/>
      <c r="K1" s="1250" t="s">
        <v>3673</v>
      </c>
      <c r="L1" s="1250"/>
      <c r="M1" s="1250"/>
      <c r="N1" s="1250"/>
      <c r="O1" s="1250"/>
      <c r="U1" s="1250"/>
      <c r="V1" s="1250"/>
      <c r="W1" s="1250"/>
      <c r="X1" s="1251"/>
      <c r="Y1" s="1250"/>
      <c r="Z1" s="1250"/>
      <c r="AA1" s="1250"/>
      <c r="AB1" s="1250"/>
      <c r="AC1" s="1250"/>
      <c r="AD1" s="1250"/>
      <c r="AE1" s="1250"/>
      <c r="AF1" s="1250"/>
      <c r="AG1" s="1250"/>
      <c r="AH1" s="1250"/>
      <c r="AI1" s="1250"/>
      <c r="AJ1" s="1250"/>
      <c r="AK1" s="1250"/>
      <c r="AL1" s="1252"/>
      <c r="AM1" s="1253" t="s">
        <v>3674</v>
      </c>
      <c r="AN1" s="1254"/>
      <c r="AO1" s="1255" t="s">
        <v>2177</v>
      </c>
      <c r="AP1" s="1256"/>
      <c r="AQ1" s="1257">
        <v>3</v>
      </c>
      <c r="AS1" s="1257">
        <v>4</v>
      </c>
      <c r="AT1" s="1257">
        <v>5</v>
      </c>
      <c r="AU1" s="1257">
        <v>6</v>
      </c>
      <c r="AV1" s="1257">
        <v>7</v>
      </c>
      <c r="AW1" s="1257">
        <v>8</v>
      </c>
      <c r="AX1" s="1257">
        <v>9</v>
      </c>
      <c r="AY1" s="1257"/>
      <c r="BA1" s="1257">
        <v>10</v>
      </c>
      <c r="BB1" s="1257">
        <v>11</v>
      </c>
      <c r="BC1" s="1257">
        <v>12</v>
      </c>
      <c r="BD1" s="1257">
        <v>13</v>
      </c>
      <c r="BE1" s="1257">
        <v>14</v>
      </c>
      <c r="BF1" s="1257">
        <v>15</v>
      </c>
      <c r="BG1" s="1257">
        <v>16</v>
      </c>
      <c r="BH1" s="1257">
        <v>17</v>
      </c>
      <c r="BJ1" s="1257">
        <v>18</v>
      </c>
      <c r="BK1" s="1257">
        <v>19</v>
      </c>
      <c r="BM1" s="1257">
        <v>20</v>
      </c>
      <c r="BN1" s="1257">
        <v>21</v>
      </c>
      <c r="BO1" s="1257">
        <v>22</v>
      </c>
      <c r="BP1" s="1257">
        <v>22</v>
      </c>
      <c r="BQ1" s="1257">
        <v>23</v>
      </c>
      <c r="BR1" s="890">
        <v>24</v>
      </c>
      <c r="CG1" s="1258" t="s">
        <v>740</v>
      </c>
      <c r="CH1" s="1258"/>
      <c r="CI1" s="1258"/>
      <c r="CJ1" s="1258"/>
      <c r="CK1" s="1258"/>
      <c r="CL1" s="1258"/>
      <c r="CM1" s="1258"/>
      <c r="CN1" s="1258"/>
      <c r="CO1" s="1259" t="s">
        <v>3675</v>
      </c>
      <c r="CP1" s="1260"/>
      <c r="CQ1" s="1260"/>
      <c r="CR1" s="1261" t="s">
        <v>3676</v>
      </c>
      <c r="CS1" s="1261"/>
      <c r="CW1" s="1262" t="s">
        <v>3677</v>
      </c>
      <c r="CX1" s="1262"/>
      <c r="CY1" s="1262"/>
      <c r="CZ1" s="1262"/>
      <c r="DA1" s="1262"/>
      <c r="DB1" s="1262"/>
      <c r="DC1" s="1262"/>
      <c r="DF1" s="1263" t="s">
        <v>731</v>
      </c>
      <c r="DG1" s="1263"/>
      <c r="DH1" s="1263"/>
      <c r="DI1" s="1263"/>
      <c r="DJ1" s="1263"/>
      <c r="DK1" s="1264"/>
      <c r="DL1" s="1264"/>
      <c r="DM1" s="1264"/>
      <c r="DN1" s="1265"/>
      <c r="DO1" s="1265"/>
      <c r="DP1" s="1265"/>
      <c r="DQ1" s="1265"/>
      <c r="DR1" s="1265"/>
      <c r="DS1" s="1265"/>
      <c r="DT1" s="1265"/>
      <c r="DU1" s="1265"/>
      <c r="DV1" s="1265"/>
      <c r="DW1" s="1265"/>
      <c r="DX1" s="1265"/>
      <c r="DY1" s="1265"/>
      <c r="DZ1" s="1265"/>
      <c r="EA1" s="1265"/>
      <c r="EB1" s="1265"/>
    </row>
    <row r="2" spans="1:136" s="1158" customFormat="1" ht="89.25">
      <c r="A2" s="1158" t="s">
        <v>2969</v>
      </c>
      <c r="B2" s="1158" t="s">
        <v>3536</v>
      </c>
      <c r="C2" s="1179" t="s">
        <v>2844</v>
      </c>
      <c r="D2" s="1158" t="s">
        <v>2995</v>
      </c>
      <c r="E2" s="1266" t="s">
        <v>1208</v>
      </c>
      <c r="F2" s="1266" t="s">
        <v>3678</v>
      </c>
      <c r="G2" s="1266" t="s">
        <v>3679</v>
      </c>
      <c r="H2" s="1266" t="s">
        <v>3680</v>
      </c>
      <c r="I2" s="1266" t="s">
        <v>3681</v>
      </c>
      <c r="J2" s="1266" t="s">
        <v>3682</v>
      </c>
      <c r="K2" s="1267" t="s">
        <v>3683</v>
      </c>
      <c r="L2" s="1267" t="s">
        <v>3684</v>
      </c>
      <c r="M2" s="1267" t="s">
        <v>3685</v>
      </c>
      <c r="N2" s="1267" t="s">
        <v>3686</v>
      </c>
      <c r="O2" s="1267" t="s">
        <v>3687</v>
      </c>
      <c r="P2" s="1267" t="s">
        <v>3688</v>
      </c>
      <c r="Q2" s="1267" t="s">
        <v>3689</v>
      </c>
      <c r="R2" s="1267" t="s">
        <v>3687</v>
      </c>
      <c r="S2" s="1267" t="s">
        <v>3689</v>
      </c>
      <c r="T2" s="1267" t="s">
        <v>3688</v>
      </c>
      <c r="U2" s="1267"/>
      <c r="V2" s="1267" t="s">
        <v>3689</v>
      </c>
      <c r="W2" s="1266" t="s">
        <v>3690</v>
      </c>
      <c r="X2" s="1266" t="s">
        <v>3691</v>
      </c>
      <c r="Y2" s="1267" t="s">
        <v>3692</v>
      </c>
      <c r="Z2" s="1267" t="s">
        <v>3693</v>
      </c>
      <c r="AA2" s="1267" t="s">
        <v>3694</v>
      </c>
      <c r="AB2" s="1267" t="s">
        <v>3695</v>
      </c>
      <c r="AC2" s="1267" t="s">
        <v>3696</v>
      </c>
      <c r="AD2" s="1267" t="s">
        <v>3697</v>
      </c>
      <c r="AE2" s="1267" t="s">
        <v>3698</v>
      </c>
      <c r="AF2" s="1267" t="s">
        <v>3699</v>
      </c>
      <c r="AG2" s="1267" t="s">
        <v>3700</v>
      </c>
      <c r="AH2" s="1267">
        <v>405</v>
      </c>
      <c r="AI2" s="1267" t="s">
        <v>3701</v>
      </c>
      <c r="AJ2" s="1267" t="s">
        <v>3702</v>
      </c>
      <c r="AK2" s="1267" t="s">
        <v>3703</v>
      </c>
      <c r="AL2" s="1267" t="s">
        <v>3704</v>
      </c>
      <c r="AM2" s="1268" t="s">
        <v>887</v>
      </c>
      <c r="AN2" s="1268" t="s">
        <v>3705</v>
      </c>
      <c r="AO2" s="1182" t="s">
        <v>3706</v>
      </c>
      <c r="AP2" s="1180" t="s">
        <v>3707</v>
      </c>
      <c r="AQ2" s="1180" t="s">
        <v>757</v>
      </c>
      <c r="AR2" s="1180" t="s">
        <v>976</v>
      </c>
      <c r="AS2" s="1180" t="s">
        <v>2912</v>
      </c>
      <c r="AT2" s="1180" t="s">
        <v>1634</v>
      </c>
      <c r="AU2" s="1180" t="s">
        <v>835</v>
      </c>
      <c r="AV2" s="1180" t="s">
        <v>3708</v>
      </c>
      <c r="AW2" s="1180" t="s">
        <v>1936</v>
      </c>
      <c r="AX2" s="1180" t="s">
        <v>3709</v>
      </c>
      <c r="AY2" s="1180" t="s">
        <v>1122</v>
      </c>
      <c r="AZ2" s="1180" t="s">
        <v>3710</v>
      </c>
      <c r="BA2" s="1180" t="s">
        <v>318</v>
      </c>
      <c r="BB2" s="1180" t="s">
        <v>3711</v>
      </c>
      <c r="BC2" s="1180" t="s">
        <v>1040</v>
      </c>
      <c r="BD2" s="1182" t="s">
        <v>1940</v>
      </c>
      <c r="BE2" s="1180" t="s">
        <v>400</v>
      </c>
      <c r="BF2" s="1180" t="s">
        <v>586</v>
      </c>
      <c r="BG2" s="1180" t="s">
        <v>1945</v>
      </c>
      <c r="BH2" s="1180" t="s">
        <v>1946</v>
      </c>
      <c r="BI2" s="1180" t="s">
        <v>1115</v>
      </c>
      <c r="BJ2" s="1180" t="s">
        <v>318</v>
      </c>
      <c r="BK2" s="1180" t="s">
        <v>1756</v>
      </c>
      <c r="BL2" s="1182" t="s">
        <v>1113</v>
      </c>
      <c r="BM2" s="1180" t="s">
        <v>707</v>
      </c>
      <c r="BN2" s="1180" t="s">
        <v>1143</v>
      </c>
      <c r="BO2" s="1182" t="s">
        <v>3712</v>
      </c>
      <c r="BP2" s="1182" t="s">
        <v>3713</v>
      </c>
      <c r="BQ2" s="1182" t="s">
        <v>1454</v>
      </c>
      <c r="BR2" s="1182" t="s">
        <v>833</v>
      </c>
      <c r="BS2" s="1182" t="s">
        <v>3714</v>
      </c>
      <c r="BT2" s="1182" t="s">
        <v>1753</v>
      </c>
      <c r="BU2" s="1158" t="s">
        <v>488</v>
      </c>
      <c r="BV2" s="1158" t="s">
        <v>867</v>
      </c>
      <c r="BW2" s="1158" t="s">
        <v>1933</v>
      </c>
      <c r="BY2" s="1158" t="s">
        <v>1126</v>
      </c>
      <c r="BZ2" s="1158" t="s">
        <v>1265</v>
      </c>
      <c r="CA2" s="1158" t="s">
        <v>3715</v>
      </c>
      <c r="CB2" s="1158" t="s">
        <v>3716</v>
      </c>
      <c r="CG2" s="1269" t="s">
        <v>3717</v>
      </c>
      <c r="CH2" s="1269" t="s">
        <v>3718</v>
      </c>
      <c r="CI2" s="1269" t="s">
        <v>3719</v>
      </c>
      <c r="CJ2" s="1269" t="s">
        <v>3720</v>
      </c>
      <c r="CK2" s="1269" t="s">
        <v>3721</v>
      </c>
      <c r="CL2" s="1269" t="s">
        <v>3722</v>
      </c>
      <c r="CM2" s="1269" t="s">
        <v>586</v>
      </c>
      <c r="CN2" s="1269" t="s">
        <v>3723</v>
      </c>
      <c r="CO2" s="1270" t="s">
        <v>3724</v>
      </c>
      <c r="CP2" s="1270"/>
      <c r="CQ2" s="1270"/>
      <c r="CR2" s="1271"/>
      <c r="CS2" s="1272" t="s">
        <v>3725</v>
      </c>
      <c r="CW2" s="1273" t="s">
        <v>937</v>
      </c>
      <c r="CX2" s="1273" t="s">
        <v>291</v>
      </c>
      <c r="CY2" s="1273" t="s">
        <v>586</v>
      </c>
      <c r="CZ2" s="1273" t="s">
        <v>3726</v>
      </c>
      <c r="DA2" s="1273" t="s">
        <v>3727</v>
      </c>
      <c r="DB2" s="1273" t="s">
        <v>3728</v>
      </c>
      <c r="DC2" s="1273" t="s">
        <v>3729</v>
      </c>
      <c r="DE2" s="1274" t="s">
        <v>3590</v>
      </c>
      <c r="DF2" s="1274" t="s">
        <v>1138</v>
      </c>
      <c r="DG2" s="1274" t="s">
        <v>732</v>
      </c>
      <c r="DH2" s="1274" t="s">
        <v>3730</v>
      </c>
      <c r="DI2" s="1274" t="s">
        <v>3731</v>
      </c>
      <c r="DJ2" s="1274" t="s">
        <v>3732</v>
      </c>
      <c r="DK2" s="1274" t="s">
        <v>1926</v>
      </c>
      <c r="DL2" s="1274" t="s">
        <v>863</v>
      </c>
      <c r="DM2" s="1274" t="s">
        <v>3733</v>
      </c>
      <c r="DN2" s="1275" t="s">
        <v>3734</v>
      </c>
      <c r="DO2" s="1275" t="s">
        <v>462</v>
      </c>
      <c r="DP2" s="1275" t="s">
        <v>586</v>
      </c>
      <c r="DQ2" s="1275" t="s">
        <v>1265</v>
      </c>
      <c r="DR2" s="1275" t="s">
        <v>1064</v>
      </c>
      <c r="DS2" s="1275" t="s">
        <v>937</v>
      </c>
      <c r="DT2" s="1275" t="s">
        <v>293</v>
      </c>
      <c r="DU2" s="1275" t="s">
        <v>794</v>
      </c>
      <c r="DV2" s="1275" t="s">
        <v>400</v>
      </c>
      <c r="DW2" s="1275" t="s">
        <v>488</v>
      </c>
      <c r="DX2" s="1275" t="s">
        <v>1728</v>
      </c>
      <c r="DY2" s="1275" t="s">
        <v>867</v>
      </c>
      <c r="DZ2" s="1275" t="s">
        <v>1103</v>
      </c>
      <c r="EA2" s="1275" t="s">
        <v>3735</v>
      </c>
      <c r="EB2" s="1275" t="s">
        <v>3736</v>
      </c>
      <c r="EC2" s="1275" t="s">
        <v>3737</v>
      </c>
      <c r="ED2" s="1275" t="s">
        <v>3738</v>
      </c>
      <c r="EF2" s="1158" t="s">
        <v>2114</v>
      </c>
    </row>
    <row r="3" spans="1:136" s="1179" customFormat="1" ht="25.5">
      <c r="E3" s="1182"/>
      <c r="F3" s="1182"/>
      <c r="G3" s="1182"/>
      <c r="H3" s="1182"/>
      <c r="I3" s="1182"/>
      <c r="J3" s="1182"/>
      <c r="M3" s="1179" t="s">
        <v>3739</v>
      </c>
      <c r="N3" s="1179" t="s">
        <v>3739</v>
      </c>
      <c r="R3" s="1179" t="s">
        <v>3740</v>
      </c>
      <c r="S3" s="1179" t="s">
        <v>3740</v>
      </c>
      <c r="T3" s="1179" t="s">
        <v>3740</v>
      </c>
      <c r="X3" s="1182"/>
      <c r="AO3" s="1180" t="s">
        <v>3741</v>
      </c>
      <c r="AP3" s="1180" t="s">
        <v>3742</v>
      </c>
      <c r="AQ3" s="1180" t="s">
        <v>1932</v>
      </c>
      <c r="AR3" s="1180" t="s">
        <v>1127</v>
      </c>
      <c r="AS3" s="1180" t="s">
        <v>1851</v>
      </c>
      <c r="AT3" s="1180" t="s">
        <v>1935</v>
      </c>
      <c r="AU3" s="1180" t="s">
        <v>3743</v>
      </c>
      <c r="AV3" s="1180" t="s">
        <v>3744</v>
      </c>
      <c r="AW3" s="1180" t="s">
        <v>1937</v>
      </c>
      <c r="AX3" s="1180" t="s">
        <v>3745</v>
      </c>
      <c r="AY3" s="1180" t="s">
        <v>3746</v>
      </c>
      <c r="AZ3" s="1180" t="s">
        <v>1110</v>
      </c>
      <c r="BA3" s="1180" t="s">
        <v>1939</v>
      </c>
      <c r="BB3" s="1180" t="s">
        <v>1575</v>
      </c>
      <c r="BC3" s="1180" t="s">
        <v>1321</v>
      </c>
      <c r="BD3" s="1180" t="s">
        <v>1941</v>
      </c>
      <c r="BE3" s="1180" t="s">
        <v>1117</v>
      </c>
      <c r="BF3" s="1182" t="s">
        <v>3747</v>
      </c>
      <c r="BG3" s="1180" t="s">
        <v>1944</v>
      </c>
      <c r="BH3" s="1180" t="s">
        <v>1947</v>
      </c>
      <c r="BI3" s="1180" t="s">
        <v>1114</v>
      </c>
      <c r="BJ3" s="1180" t="s">
        <v>1949</v>
      </c>
      <c r="BK3" s="1180" t="s">
        <v>1950</v>
      </c>
      <c r="BL3" s="1180" t="s">
        <v>1112</v>
      </c>
      <c r="BM3" s="1182" t="s">
        <v>3748</v>
      </c>
      <c r="BN3" s="1180" t="s">
        <v>1951</v>
      </c>
      <c r="BO3" s="1180" t="s">
        <v>1106</v>
      </c>
      <c r="BP3" s="1180" t="s">
        <v>3749</v>
      </c>
      <c r="BQ3" s="1180" t="s">
        <v>1455</v>
      </c>
      <c r="BR3" s="1180" t="s">
        <v>3750</v>
      </c>
      <c r="BS3" s="1180" t="s">
        <v>1119</v>
      </c>
      <c r="BT3" s="1180" t="s">
        <v>1754</v>
      </c>
      <c r="BU3" s="1180" t="s">
        <v>1943</v>
      </c>
      <c r="BV3" s="1180" t="s">
        <v>982</v>
      </c>
      <c r="BW3" s="1158" t="s">
        <v>1934</v>
      </c>
      <c r="BX3" s="1158" t="s">
        <v>1954</v>
      </c>
      <c r="BY3" s="1179" t="s">
        <v>1125</v>
      </c>
      <c r="BZ3" s="1179" t="s">
        <v>1104</v>
      </c>
      <c r="CA3" s="1179" t="s">
        <v>1577</v>
      </c>
      <c r="CB3" s="1179" t="s">
        <v>3751</v>
      </c>
      <c r="CG3" s="1180"/>
      <c r="CH3" s="1180"/>
      <c r="CI3" s="1180"/>
      <c r="CJ3" s="1180"/>
      <c r="CK3" s="1276" t="s">
        <v>1759</v>
      </c>
      <c r="CL3" s="1276" t="s">
        <v>3752</v>
      </c>
      <c r="CM3" s="1276" t="s">
        <v>741</v>
      </c>
      <c r="CN3" s="1276" t="s">
        <v>1377</v>
      </c>
      <c r="CR3" s="1180"/>
      <c r="CS3" s="1179" t="s">
        <v>3753</v>
      </c>
      <c r="CW3" s="1180"/>
      <c r="CX3" s="1180"/>
      <c r="CY3" s="1180"/>
      <c r="CZ3" s="1180" t="s">
        <v>2463</v>
      </c>
      <c r="DA3" s="1180"/>
      <c r="DB3" s="1179" t="s">
        <v>1929</v>
      </c>
      <c r="DC3" s="1179" t="s">
        <v>3754</v>
      </c>
      <c r="DE3" s="1277" t="s">
        <v>2194</v>
      </c>
      <c r="DF3" s="1277" t="s">
        <v>1137</v>
      </c>
      <c r="DG3" s="1277" t="s">
        <v>733</v>
      </c>
      <c r="DH3" s="1277" t="s">
        <v>3755</v>
      </c>
      <c r="DI3" s="1277" t="s">
        <v>735</v>
      </c>
      <c r="DJ3" s="1277" t="s">
        <v>737</v>
      </c>
      <c r="DK3" s="1277" t="s">
        <v>1927</v>
      </c>
      <c r="DL3" s="1277" t="s">
        <v>864</v>
      </c>
      <c r="DM3" s="1278" t="s">
        <v>3756</v>
      </c>
      <c r="DN3" s="1279"/>
      <c r="DO3" s="1279" t="s">
        <v>3757</v>
      </c>
      <c r="DP3" s="1279" t="s">
        <v>3758</v>
      </c>
      <c r="DQ3" s="1279" t="s">
        <v>3759</v>
      </c>
      <c r="DR3" s="1279" t="s">
        <v>3760</v>
      </c>
      <c r="DS3" s="1279" t="s">
        <v>2519</v>
      </c>
      <c r="DT3" s="1279" t="s">
        <v>399</v>
      </c>
      <c r="DU3" s="1279" t="s">
        <v>795</v>
      </c>
      <c r="DV3" s="1279" t="s">
        <v>401</v>
      </c>
      <c r="DW3" s="1279" t="s">
        <v>489</v>
      </c>
      <c r="DX3" s="1279" t="s">
        <v>3761</v>
      </c>
      <c r="DY3" s="1279" t="s">
        <v>3762</v>
      </c>
      <c r="DZ3" s="1279" t="s">
        <v>2157</v>
      </c>
      <c r="EA3" s="1279" t="s">
        <v>2147</v>
      </c>
      <c r="EB3" s="1279" t="s">
        <v>3763</v>
      </c>
      <c r="EC3" s="1279" t="s">
        <v>3764</v>
      </c>
      <c r="ED3" s="1279" t="s">
        <v>3765</v>
      </c>
    </row>
    <row r="4" spans="1:136" s="1186" customFormat="1">
      <c r="A4" s="1185"/>
      <c r="E4" s="1188"/>
      <c r="F4" s="1188"/>
      <c r="G4" s="1188"/>
      <c r="H4" s="1188"/>
      <c r="I4" s="1188"/>
      <c r="J4" s="1188"/>
      <c r="X4" s="1188"/>
      <c r="AM4" s="1185"/>
      <c r="AO4" s="1180">
        <v>50</v>
      </c>
      <c r="AP4" s="1180">
        <v>50</v>
      </c>
      <c r="AQ4" s="1180">
        <v>50</v>
      </c>
      <c r="AR4" s="1180">
        <v>50</v>
      </c>
      <c r="AS4" s="1180">
        <v>50</v>
      </c>
      <c r="AT4" s="1180">
        <v>50</v>
      </c>
      <c r="AU4" s="1180">
        <v>50</v>
      </c>
      <c r="AV4" s="1180">
        <v>50</v>
      </c>
      <c r="AW4" s="1180">
        <v>50</v>
      </c>
      <c r="AX4" s="1180">
        <v>50</v>
      </c>
      <c r="AZ4" s="1180">
        <v>50</v>
      </c>
      <c r="BA4" s="1180">
        <v>50</v>
      </c>
      <c r="BB4" s="1180">
        <v>50</v>
      </c>
      <c r="BC4" s="1180">
        <v>50</v>
      </c>
      <c r="BD4" s="1180">
        <v>50</v>
      </c>
      <c r="BE4" s="1180">
        <v>50</v>
      </c>
      <c r="BF4" s="1180">
        <v>50</v>
      </c>
      <c r="BG4" s="1180">
        <v>50</v>
      </c>
      <c r="BH4" s="1180">
        <v>50</v>
      </c>
      <c r="BI4" s="1180">
        <v>50</v>
      </c>
      <c r="BJ4" s="1180">
        <v>50</v>
      </c>
      <c r="BK4" s="1180">
        <v>50</v>
      </c>
      <c r="BL4" s="1180">
        <v>50</v>
      </c>
      <c r="BM4" s="1180">
        <v>50</v>
      </c>
      <c r="BN4" s="1180">
        <v>50</v>
      </c>
      <c r="BO4" s="1180">
        <v>50</v>
      </c>
      <c r="BQ4" s="1180">
        <v>50</v>
      </c>
      <c r="BR4" s="1180">
        <v>50</v>
      </c>
      <c r="BS4" s="1180">
        <v>50</v>
      </c>
      <c r="BT4" s="1180">
        <v>50</v>
      </c>
      <c r="CG4" s="1280"/>
      <c r="CH4" s="1280"/>
      <c r="CI4" s="1280"/>
      <c r="CJ4" s="1280"/>
      <c r="CR4" s="1280"/>
      <c r="CW4" s="1280"/>
      <c r="CX4" s="1280"/>
      <c r="CY4" s="1280"/>
      <c r="CZ4" s="1280"/>
      <c r="DA4" s="1280"/>
    </row>
    <row r="5" spans="1:136">
      <c r="Z5" s="10"/>
      <c r="AN5" s="10"/>
      <c r="AY5" s="10"/>
      <c r="BI5" s="10"/>
      <c r="BL5" s="10"/>
      <c r="BP5" s="10"/>
      <c r="BT5" s="10"/>
      <c r="BU5" s="10"/>
      <c r="BV5" s="10"/>
      <c r="BW5" s="10"/>
      <c r="BX5" s="10"/>
      <c r="BY5" s="10"/>
      <c r="BZ5" s="10"/>
      <c r="CA5" s="10"/>
      <c r="CB5" s="10"/>
      <c r="CC5" s="10"/>
      <c r="CD5" s="10"/>
      <c r="CE5" s="10"/>
      <c r="CF5" s="10"/>
      <c r="EB5" s="10"/>
      <c r="EC5" s="10"/>
      <c r="ED5" s="10"/>
      <c r="EE5" s="10"/>
    </row>
    <row r="6" spans="1:136" s="1195" customFormat="1">
      <c r="A6" s="1194" t="s">
        <v>3662</v>
      </c>
      <c r="B6" s="1195" t="s">
        <v>3275</v>
      </c>
      <c r="C6" s="1195">
        <v>2019</v>
      </c>
      <c r="E6" s="1195">
        <v>270</v>
      </c>
      <c r="F6" s="1195">
        <v>0</v>
      </c>
      <c r="G6" s="1195">
        <v>-63</v>
      </c>
      <c r="H6" s="1195">
        <v>70</v>
      </c>
      <c r="I6" s="1195">
        <v>-84</v>
      </c>
      <c r="J6" s="1195">
        <v>346</v>
      </c>
      <c r="K6" s="1195">
        <v>144</v>
      </c>
      <c r="L6" s="1195">
        <v>64</v>
      </c>
      <c r="M6" s="1195">
        <v>-11</v>
      </c>
      <c r="N6" s="1195">
        <v>-33</v>
      </c>
      <c r="O6" s="1195">
        <v>130</v>
      </c>
      <c r="P6" s="1195">
        <v>783</v>
      </c>
      <c r="Q6" s="1195">
        <v>118</v>
      </c>
      <c r="R6" s="1195">
        <v>-89</v>
      </c>
      <c r="S6" s="1195">
        <v>-109</v>
      </c>
      <c r="T6" s="1195">
        <v>20</v>
      </c>
      <c r="U6" s="1195">
        <v>0</v>
      </c>
      <c r="V6" s="1195">
        <v>-12</v>
      </c>
      <c r="W6" s="1195">
        <v>799</v>
      </c>
      <c r="X6" s="1195">
        <v>229</v>
      </c>
      <c r="Y6" s="1195">
        <v>188</v>
      </c>
      <c r="AA6" s="1195">
        <v>363</v>
      </c>
      <c r="AB6" s="1195">
        <v>0</v>
      </c>
      <c r="AC6" s="1195">
        <v>0</v>
      </c>
      <c r="AD6" s="1195">
        <v>2</v>
      </c>
      <c r="AE6" s="1195">
        <v>169</v>
      </c>
      <c r="AF6" s="1195">
        <v>110</v>
      </c>
      <c r="AG6" s="1195">
        <v>280</v>
      </c>
      <c r="AH6" s="1195">
        <v>0</v>
      </c>
      <c r="AI6" s="1195">
        <v>180</v>
      </c>
      <c r="AJ6" s="1195">
        <v>168</v>
      </c>
      <c r="AK6" s="1195">
        <v>200</v>
      </c>
      <c r="AL6" s="1195">
        <v>0</v>
      </c>
      <c r="AM6" s="1195">
        <v>1491</v>
      </c>
      <c r="AN6" s="1195">
        <v>60</v>
      </c>
      <c r="AO6" s="1195">
        <v>598</v>
      </c>
      <c r="AP6" s="1195">
        <v>276</v>
      </c>
      <c r="AQ6" s="1195">
        <v>321</v>
      </c>
      <c r="AR6" s="1195">
        <v>822</v>
      </c>
      <c r="AS6" s="1195">
        <v>43</v>
      </c>
      <c r="AT6" s="1195">
        <v>619</v>
      </c>
      <c r="AU6" s="1195">
        <v>1231</v>
      </c>
      <c r="AV6" s="1195">
        <v>383</v>
      </c>
      <c r="AW6" s="1195">
        <v>278</v>
      </c>
      <c r="AX6" s="1195">
        <v>198</v>
      </c>
      <c r="AY6" s="1195">
        <v>2565</v>
      </c>
      <c r="AZ6" s="1195">
        <v>-4</v>
      </c>
      <c r="BA6" s="1195">
        <v>-5</v>
      </c>
      <c r="BB6" s="1195">
        <v>1229</v>
      </c>
      <c r="BC6" s="1195">
        <v>389</v>
      </c>
      <c r="BD6" s="1195">
        <v>1098</v>
      </c>
      <c r="BE6" s="1195">
        <v>1337</v>
      </c>
      <c r="BF6" s="1195">
        <v>1926</v>
      </c>
      <c r="BG6" s="1195">
        <v>815</v>
      </c>
      <c r="BH6" s="1195">
        <v>247</v>
      </c>
      <c r="BI6" s="1195">
        <v>1279</v>
      </c>
      <c r="BJ6" s="1195">
        <v>224</v>
      </c>
      <c r="BK6" s="1195">
        <v>1709</v>
      </c>
      <c r="BL6" s="1195">
        <v>764</v>
      </c>
      <c r="BM6" s="1195">
        <v>1680</v>
      </c>
      <c r="BN6" s="1195">
        <v>913</v>
      </c>
      <c r="BO6" s="1195">
        <v>2855</v>
      </c>
      <c r="BP6" s="1195">
        <v>1239</v>
      </c>
      <c r="BQ6" s="1195">
        <v>322</v>
      </c>
      <c r="BR6" s="1195">
        <v>319</v>
      </c>
      <c r="BS6" s="1195">
        <v>2616</v>
      </c>
      <c r="BT6" s="1195">
        <v>831</v>
      </c>
      <c r="BU6" s="1195">
        <v>211</v>
      </c>
      <c r="BV6" s="1195">
        <v>1503</v>
      </c>
      <c r="BW6" s="1195">
        <v>175</v>
      </c>
      <c r="BX6" s="1195">
        <v>500</v>
      </c>
      <c r="BY6" s="1195">
        <v>975</v>
      </c>
      <c r="BZ6" s="1195">
        <v>1000</v>
      </c>
      <c r="CA6" s="1195">
        <v>975</v>
      </c>
      <c r="CB6" s="1195">
        <v>1975</v>
      </c>
      <c r="CG6" s="1195">
        <v>0</v>
      </c>
      <c r="CH6" s="1195">
        <v>0</v>
      </c>
      <c r="CI6" s="1195">
        <v>0</v>
      </c>
      <c r="CJ6" s="1195">
        <v>0</v>
      </c>
      <c r="CK6" s="1195">
        <v>1264</v>
      </c>
      <c r="CL6" s="1195">
        <v>3773</v>
      </c>
      <c r="CM6" s="1195">
        <v>732</v>
      </c>
      <c r="CN6" s="1195">
        <v>239</v>
      </c>
      <c r="CO6" s="1195">
        <v>1369</v>
      </c>
      <c r="CP6" s="1195">
        <v>0</v>
      </c>
      <c r="CQ6" s="1195">
        <v>0</v>
      </c>
      <c r="CR6" s="1195">
        <v>0</v>
      </c>
      <c r="CS6" s="1195">
        <v>835</v>
      </c>
      <c r="CW6" s="1195">
        <v>0</v>
      </c>
      <c r="CX6" s="1195">
        <v>0</v>
      </c>
      <c r="CY6" s="1195">
        <v>0</v>
      </c>
      <c r="CZ6" s="1195">
        <v>501</v>
      </c>
      <c r="DA6" s="1195">
        <v>0</v>
      </c>
      <c r="DB6" s="1195">
        <v>29</v>
      </c>
      <c r="DC6" s="1195">
        <v>0</v>
      </c>
      <c r="DF6" s="1195">
        <v>253</v>
      </c>
      <c r="DG6" s="1195">
        <v>56</v>
      </c>
      <c r="DH6" s="1195">
        <v>184</v>
      </c>
      <c r="DI6" s="1195">
        <v>137</v>
      </c>
      <c r="DJ6" s="1195">
        <v>73</v>
      </c>
      <c r="DK6" s="1195">
        <v>164</v>
      </c>
      <c r="DL6" s="1195">
        <v>409</v>
      </c>
      <c r="DM6" s="1195">
        <v>868</v>
      </c>
      <c r="DN6" s="1195">
        <v>0</v>
      </c>
      <c r="DO6" s="1195">
        <v>87</v>
      </c>
      <c r="DP6" s="1195">
        <v>-144</v>
      </c>
      <c r="DQ6" s="1195">
        <v>189</v>
      </c>
      <c r="DR6" s="1195">
        <v>67</v>
      </c>
      <c r="DS6" s="1195">
        <v>423</v>
      </c>
      <c r="DT6" s="1195">
        <v>126</v>
      </c>
      <c r="DU6" s="1195">
        <v>108</v>
      </c>
      <c r="DV6" s="1195">
        <v>108</v>
      </c>
      <c r="DW6" s="1195">
        <v>40</v>
      </c>
      <c r="DX6" s="1195">
        <v>55</v>
      </c>
      <c r="DY6" s="1195">
        <v>44</v>
      </c>
      <c r="DZ6" s="1195">
        <v>-20</v>
      </c>
      <c r="EA6" s="1195">
        <v>0</v>
      </c>
      <c r="EF6" s="1195">
        <v>2</v>
      </c>
    </row>
    <row r="7" spans="1:136" s="99" customFormat="1">
      <c r="A7" s="192" t="s">
        <v>3277</v>
      </c>
      <c r="E7" s="10"/>
      <c r="F7" s="10"/>
      <c r="G7" s="10"/>
      <c r="H7" s="10"/>
      <c r="I7" s="10"/>
      <c r="J7" s="10"/>
      <c r="X7" s="50"/>
      <c r="AM7" s="192"/>
      <c r="CG7" s="1281"/>
      <c r="CH7" s="1281"/>
      <c r="CI7" s="1281"/>
      <c r="CJ7" s="1281"/>
      <c r="CR7" s="1281">
        <v>0</v>
      </c>
      <c r="CW7" s="1281">
        <v>0</v>
      </c>
      <c r="CX7" s="1281">
        <v>0</v>
      </c>
      <c r="CY7" s="1281">
        <v>0</v>
      </c>
      <c r="CZ7" s="1281">
        <v>0</v>
      </c>
      <c r="DA7" s="1281">
        <v>0</v>
      </c>
    </row>
    <row r="8" spans="1:136" s="99" customFormat="1">
      <c r="A8" s="192"/>
      <c r="E8" s="10"/>
      <c r="F8" s="10"/>
      <c r="G8" s="10"/>
      <c r="H8" s="10"/>
      <c r="I8" s="10"/>
      <c r="J8" s="10"/>
      <c r="X8" s="50"/>
      <c r="AM8" s="192"/>
      <c r="AN8" s="254"/>
      <c r="AY8" s="254"/>
      <c r="BI8" s="254"/>
      <c r="BL8" s="254"/>
      <c r="BP8" s="254"/>
      <c r="BT8" s="254"/>
      <c r="BU8" s="254"/>
      <c r="BV8" s="254"/>
      <c r="BW8" s="254"/>
      <c r="BX8" s="254"/>
      <c r="BY8" s="254"/>
      <c r="BZ8" s="254"/>
      <c r="CA8" s="254"/>
      <c r="CB8" s="254"/>
      <c r="CC8" s="254"/>
      <c r="CD8" s="254"/>
      <c r="CE8" s="254"/>
      <c r="CF8" s="254"/>
      <c r="CG8" s="1281"/>
      <c r="CH8" s="1281"/>
      <c r="CI8" s="1281"/>
      <c r="CJ8" s="1281"/>
      <c r="CR8" s="1281"/>
      <c r="CW8" s="1281"/>
      <c r="CX8" s="1281"/>
      <c r="CY8" s="1281"/>
      <c r="CZ8" s="1281"/>
      <c r="DA8" s="1281"/>
    </row>
    <row r="9" spans="1:136" s="99" customFormat="1">
      <c r="A9" s="192"/>
      <c r="B9" s="1282"/>
      <c r="C9" s="1282"/>
      <c r="D9" s="958"/>
      <c r="E9" s="10"/>
      <c r="F9" s="10"/>
      <c r="G9" s="10"/>
      <c r="H9" s="10"/>
      <c r="I9" s="10"/>
      <c r="J9" s="10"/>
      <c r="X9" s="50"/>
      <c r="AM9" s="192"/>
      <c r="AN9" s="254"/>
      <c r="AY9" s="254"/>
      <c r="BI9" s="254"/>
      <c r="BL9" s="254"/>
      <c r="BP9" s="254"/>
      <c r="BT9" s="254"/>
      <c r="BU9" s="254"/>
      <c r="BV9" s="254"/>
      <c r="BW9" s="254"/>
      <c r="BX9" s="254"/>
      <c r="BY9" s="254"/>
      <c r="BZ9" s="254"/>
      <c r="CA9" s="254"/>
      <c r="CB9" s="254"/>
      <c r="CC9" s="254"/>
      <c r="CD9" s="254"/>
      <c r="CE9" s="254"/>
      <c r="CF9" s="254"/>
      <c r="CG9" s="1281"/>
      <c r="CH9" s="1281"/>
      <c r="CI9" s="1281"/>
      <c r="CJ9" s="1281"/>
      <c r="CR9" s="1281"/>
      <c r="CW9" s="1281"/>
      <c r="CX9" s="1281"/>
      <c r="CY9" s="1281"/>
      <c r="CZ9" s="1281"/>
      <c r="DA9" s="1281"/>
    </row>
    <row r="10" spans="1:136" s="99" customFormat="1">
      <c r="A10" s="192"/>
      <c r="B10" s="1131"/>
      <c r="C10" s="1129"/>
      <c r="D10" s="958"/>
      <c r="E10" s="10"/>
      <c r="F10" s="10"/>
      <c r="G10" s="10"/>
      <c r="H10" s="10"/>
      <c r="I10" s="10"/>
      <c r="J10" s="10"/>
      <c r="X10" s="50"/>
      <c r="AM10" s="192"/>
      <c r="AN10" s="254"/>
      <c r="AY10" s="254"/>
      <c r="BI10" s="254"/>
      <c r="BL10" s="254"/>
      <c r="BP10" s="254"/>
      <c r="BT10" s="254"/>
      <c r="BU10" s="254"/>
      <c r="BV10" s="254"/>
      <c r="BW10" s="254"/>
      <c r="BX10" s="254"/>
      <c r="BY10" s="254"/>
      <c r="BZ10" s="254"/>
      <c r="CA10" s="254"/>
      <c r="CB10" s="254"/>
      <c r="CC10" s="254"/>
      <c r="CD10" s="254"/>
      <c r="CE10" s="254"/>
      <c r="CF10" s="254"/>
      <c r="CG10" s="1281"/>
      <c r="CH10" s="1281"/>
      <c r="CI10" s="1281"/>
      <c r="CJ10" s="1281"/>
      <c r="CR10" s="1281"/>
      <c r="CW10" s="1281"/>
      <c r="CX10" s="1281"/>
      <c r="CY10" s="1281"/>
      <c r="CZ10" s="1281"/>
      <c r="DA10" s="1281"/>
    </row>
    <row r="11" spans="1:136" s="99" customFormat="1" ht="105">
      <c r="A11" s="192"/>
      <c r="B11" s="962">
        <v>2414903</v>
      </c>
      <c r="C11" s="953" t="s">
        <v>3286</v>
      </c>
      <c r="D11" s="955" t="s">
        <v>3287</v>
      </c>
      <c r="E11" s="10"/>
      <c r="F11" s="10"/>
      <c r="G11" s="10"/>
      <c r="H11" s="10"/>
      <c r="I11" s="10"/>
      <c r="J11" s="10"/>
      <c r="X11" s="50"/>
      <c r="AM11" s="192"/>
      <c r="AN11" s="254"/>
      <c r="AY11" s="254"/>
      <c r="BI11" s="254"/>
      <c r="BL11" s="254"/>
      <c r="BP11" s="254"/>
      <c r="BT11" s="254"/>
      <c r="BU11" s="254"/>
      <c r="BV11" s="254"/>
      <c r="BW11" s="254"/>
      <c r="BX11" s="254"/>
      <c r="BY11" s="254"/>
      <c r="BZ11" s="254"/>
      <c r="CA11" s="254"/>
      <c r="CB11" s="254"/>
      <c r="CC11" s="254"/>
      <c r="CD11" s="254"/>
      <c r="CE11" s="254"/>
      <c r="CF11" s="254"/>
      <c r="CG11" s="1281"/>
      <c r="CH11" s="1281"/>
      <c r="CI11" s="1281"/>
      <c r="CJ11" s="1281"/>
      <c r="CR11" s="1281"/>
      <c r="CW11" s="1281"/>
      <c r="CX11" s="1281"/>
      <c r="CY11" s="1281"/>
      <c r="CZ11" s="1281"/>
      <c r="DA11" s="1281"/>
      <c r="DZ11" s="99">
        <v>100</v>
      </c>
      <c r="EA11" s="99">
        <v>477</v>
      </c>
    </row>
    <row r="12" spans="1:136" s="99" customFormat="1" ht="124.5">
      <c r="A12" s="192"/>
      <c r="B12" s="953">
        <v>3174223</v>
      </c>
      <c r="C12" s="1134" t="s">
        <v>2905</v>
      </c>
      <c r="D12" s="958" t="s">
        <v>3665</v>
      </c>
      <c r="E12" s="10"/>
      <c r="F12" s="10"/>
      <c r="G12" s="10"/>
      <c r="H12" s="10"/>
      <c r="I12" s="10"/>
      <c r="J12" s="10"/>
      <c r="X12" s="50"/>
      <c r="AM12" s="192"/>
      <c r="AN12" s="254"/>
      <c r="AY12" s="254"/>
      <c r="BI12" s="254"/>
      <c r="BL12" s="254"/>
      <c r="BP12" s="254"/>
      <c r="BT12" s="254"/>
      <c r="BU12" s="254"/>
      <c r="BV12" s="254"/>
      <c r="BW12" s="254"/>
      <c r="BX12" s="254"/>
      <c r="BY12" s="254"/>
      <c r="BZ12" s="254"/>
      <c r="CA12" s="254"/>
      <c r="CB12" s="254"/>
      <c r="CC12" s="254"/>
      <c r="CD12" s="254"/>
      <c r="CE12" s="254"/>
      <c r="CF12" s="254"/>
      <c r="CG12" s="1281"/>
      <c r="CH12" s="1281"/>
      <c r="CI12" s="1281"/>
      <c r="CJ12" s="1281"/>
      <c r="CR12" s="1281"/>
      <c r="CW12" s="1281"/>
      <c r="CX12" s="1281"/>
      <c r="CY12" s="1281"/>
      <c r="CZ12" s="1281"/>
      <c r="DA12" s="1281"/>
      <c r="DQ12" s="99">
        <v>196</v>
      </c>
    </row>
    <row r="13" spans="1:136" s="99" customFormat="1" ht="113.25">
      <c r="A13" s="192"/>
      <c r="B13" s="1133">
        <v>3058693</v>
      </c>
      <c r="C13" s="1133" t="s">
        <v>2815</v>
      </c>
      <c r="D13" s="958" t="s">
        <v>3664</v>
      </c>
      <c r="E13" s="10"/>
      <c r="F13" s="10"/>
      <c r="G13" s="10"/>
      <c r="H13" s="10"/>
      <c r="I13" s="10"/>
      <c r="J13" s="10"/>
      <c r="X13" s="50"/>
      <c r="AM13" s="192"/>
      <c r="AN13" s="254"/>
      <c r="AY13" s="254"/>
      <c r="BI13" s="254"/>
      <c r="BL13" s="254"/>
      <c r="BP13" s="254"/>
      <c r="BT13" s="254"/>
      <c r="BU13" s="254"/>
      <c r="BV13" s="254"/>
      <c r="BW13" s="254"/>
      <c r="BX13" s="254"/>
      <c r="BY13" s="254"/>
      <c r="BZ13" s="254"/>
      <c r="CA13" s="254"/>
      <c r="CB13" s="254"/>
      <c r="CC13" s="254"/>
      <c r="CD13" s="254"/>
      <c r="CE13" s="254"/>
      <c r="CF13" s="254"/>
      <c r="CG13" s="1281"/>
      <c r="CH13" s="1281"/>
      <c r="CI13" s="1281"/>
      <c r="CJ13" s="1281"/>
      <c r="CR13" s="1281"/>
      <c r="CW13" s="1281"/>
      <c r="CX13" s="1281"/>
      <c r="CY13" s="1281"/>
      <c r="CZ13" s="1281"/>
      <c r="DA13" s="1281"/>
    </row>
    <row r="14" spans="1:136" s="1284" customFormat="1" ht="90">
      <c r="A14" s="1283"/>
      <c r="B14" s="990">
        <v>7579687</v>
      </c>
      <c r="C14" s="990" t="s">
        <v>3766</v>
      </c>
      <c r="D14" s="991" t="s">
        <v>3307</v>
      </c>
      <c r="E14" s="1217"/>
      <c r="F14" s="1217"/>
      <c r="G14" s="1217"/>
      <c r="H14" s="1217"/>
      <c r="I14" s="1217"/>
      <c r="J14" s="1217"/>
      <c r="X14" s="1285"/>
      <c r="AM14" s="1283"/>
      <c r="AN14" s="1286"/>
      <c r="AY14" s="1286"/>
      <c r="BI14" s="1286"/>
      <c r="BL14" s="1286"/>
      <c r="BP14" s="1286"/>
      <c r="BT14" s="1286"/>
      <c r="BU14" s="1286"/>
      <c r="BV14" s="1286"/>
      <c r="BW14" s="1286"/>
      <c r="BX14" s="1286"/>
      <c r="BY14" s="1286"/>
      <c r="BZ14" s="1286"/>
      <c r="CA14" s="1286"/>
      <c r="CB14" s="1286"/>
      <c r="CC14" s="1286"/>
      <c r="CD14" s="1286"/>
      <c r="CE14" s="1286"/>
      <c r="CF14" s="1286"/>
      <c r="CG14" s="1214"/>
      <c r="CH14" s="1214"/>
      <c r="CI14" s="1214"/>
      <c r="CJ14" s="1214"/>
      <c r="CR14" s="1214"/>
      <c r="CW14" s="1214"/>
      <c r="CX14" s="1214"/>
      <c r="CY14" s="1214"/>
      <c r="CZ14" s="1214"/>
      <c r="DA14" s="1214"/>
    </row>
    <row r="15" spans="1:136" s="1192" customFormat="1" ht="195">
      <c r="A15" s="1287"/>
      <c r="B15" s="1012">
        <v>4522428</v>
      </c>
      <c r="C15" s="1012" t="s">
        <v>3313</v>
      </c>
      <c r="D15" s="1013" t="s">
        <v>3314</v>
      </c>
      <c r="E15" s="1223"/>
      <c r="F15" s="1223"/>
      <c r="G15" s="1223"/>
      <c r="H15" s="1223"/>
      <c r="I15" s="1223"/>
      <c r="J15" s="1223"/>
      <c r="X15" s="1288">
        <v>90</v>
      </c>
      <c r="Z15" s="1192">
        <v>100</v>
      </c>
      <c r="AB15" s="1192">
        <v>200</v>
      </c>
      <c r="AM15" s="1287"/>
      <c r="AN15" s="1289"/>
      <c r="AY15" s="1289"/>
      <c r="BI15" s="1289"/>
      <c r="BL15" s="1289"/>
      <c r="BP15" s="1289"/>
      <c r="BT15" s="1289"/>
      <c r="BU15" s="1289"/>
      <c r="BV15" s="1289"/>
      <c r="BW15" s="1289"/>
      <c r="BX15" s="1289"/>
      <c r="BY15" s="1289"/>
      <c r="BZ15" s="1289"/>
      <c r="CA15" s="1289"/>
      <c r="CB15" s="1289"/>
      <c r="CC15" s="1289"/>
      <c r="CD15" s="1289"/>
      <c r="CE15" s="1289"/>
      <c r="CF15" s="1289"/>
      <c r="CG15" s="1220"/>
      <c r="CH15" s="1220"/>
      <c r="CI15" s="1220"/>
      <c r="CJ15" s="1220"/>
      <c r="CR15" s="1220"/>
      <c r="CW15" s="1220"/>
      <c r="CX15" s="1220"/>
      <c r="CY15" s="1220"/>
      <c r="CZ15" s="1220"/>
      <c r="DA15" s="1220"/>
      <c r="DE15" s="1192">
        <v>50</v>
      </c>
      <c r="DM15" s="1192">
        <v>500</v>
      </c>
      <c r="DQ15" s="1192">
        <v>498</v>
      </c>
    </row>
    <row r="16" spans="1:136" s="1290" customFormat="1" ht="165">
      <c r="B16" s="964">
        <v>4128498</v>
      </c>
      <c r="C16" s="964" t="s">
        <v>3315</v>
      </c>
      <c r="D16" s="965" t="s">
        <v>3316</v>
      </c>
      <c r="E16" s="1291"/>
      <c r="F16" s="1291"/>
      <c r="G16" s="1291"/>
      <c r="H16" s="1291"/>
      <c r="I16" s="1291"/>
      <c r="J16" s="1291"/>
      <c r="X16" s="1292"/>
      <c r="AM16" s="1293"/>
      <c r="AN16" s="1294"/>
      <c r="AY16" s="1294"/>
      <c r="BI16" s="1294"/>
      <c r="BL16" s="1294"/>
      <c r="BP16" s="1294"/>
      <c r="BT16" s="1294"/>
      <c r="BU16" s="1294"/>
      <c r="BV16" s="1294"/>
      <c r="BW16" s="1294"/>
      <c r="BX16" s="1294"/>
      <c r="BY16" s="1294"/>
      <c r="BZ16" s="1294"/>
      <c r="CA16" s="1294"/>
      <c r="CB16" s="1294"/>
      <c r="CC16" s="1294"/>
      <c r="CD16" s="1294"/>
      <c r="CE16" s="1294"/>
      <c r="CF16" s="1294"/>
      <c r="CG16" s="1295"/>
      <c r="CH16" s="1295"/>
      <c r="CI16" s="1295"/>
      <c r="CJ16" s="1295"/>
      <c r="CR16" s="1295"/>
      <c r="CW16" s="1295"/>
      <c r="CX16" s="1295"/>
      <c r="CY16" s="1295"/>
      <c r="CZ16" s="1295"/>
      <c r="DA16" s="1295"/>
      <c r="DP16" s="1290">
        <v>500</v>
      </c>
      <c r="DU16" s="1290">
        <v>189</v>
      </c>
      <c r="DV16" s="1290">
        <v>191</v>
      </c>
      <c r="DX16" s="1290">
        <v>464</v>
      </c>
      <c r="EB16" s="1290">
        <v>143</v>
      </c>
      <c r="EC16" s="1290">
        <v>166</v>
      </c>
      <c r="ED16" s="1290">
        <v>500</v>
      </c>
    </row>
    <row r="17" spans="1:149" s="99" customFormat="1">
      <c r="A17" s="192"/>
      <c r="B17" s="953"/>
      <c r="C17" s="953"/>
      <c r="D17" s="955"/>
      <c r="E17" s="10"/>
      <c r="F17" s="10"/>
      <c r="G17" s="10"/>
      <c r="H17" s="10"/>
      <c r="I17" s="10"/>
      <c r="J17" s="10"/>
      <c r="X17" s="50"/>
      <c r="AM17" s="192"/>
      <c r="AN17" s="254"/>
      <c r="AY17" s="254"/>
      <c r="BI17" s="254"/>
      <c r="BL17" s="254"/>
      <c r="BP17" s="254"/>
      <c r="BT17" s="254"/>
      <c r="BU17" s="254"/>
      <c r="BV17" s="254"/>
      <c r="BW17" s="254"/>
      <c r="BX17" s="254"/>
      <c r="BY17" s="254"/>
      <c r="BZ17" s="254"/>
      <c r="CA17" s="254"/>
      <c r="CB17" s="254"/>
      <c r="CC17" s="254"/>
      <c r="CD17" s="254"/>
      <c r="CE17" s="254"/>
      <c r="CF17" s="254"/>
      <c r="CG17" s="1281"/>
      <c r="CH17" s="1281"/>
      <c r="CI17" s="1281"/>
      <c r="CJ17" s="1281"/>
      <c r="CR17" s="1281"/>
      <c r="CW17" s="1281"/>
      <c r="CX17" s="1281"/>
      <c r="CY17" s="1281"/>
      <c r="CZ17" s="1281"/>
      <c r="DA17" s="1281"/>
    </row>
    <row r="18" spans="1:149" s="99" customFormat="1">
      <c r="A18" s="192"/>
      <c r="B18" s="953"/>
      <c r="C18" s="953"/>
      <c r="D18" s="955"/>
      <c r="E18" s="10"/>
      <c r="F18" s="10"/>
      <c r="G18" s="10"/>
      <c r="H18" s="10"/>
      <c r="I18" s="10"/>
      <c r="J18" s="10"/>
      <c r="X18" s="50"/>
      <c r="AM18" s="192"/>
      <c r="AN18" s="254"/>
      <c r="AY18" s="254"/>
      <c r="BI18" s="254"/>
      <c r="BL18" s="254"/>
      <c r="BP18" s="254"/>
      <c r="BT18" s="254"/>
      <c r="BU18" s="254"/>
      <c r="BV18" s="254"/>
      <c r="BW18" s="254"/>
      <c r="BX18" s="254"/>
      <c r="BY18" s="254"/>
      <c r="BZ18" s="254"/>
      <c r="CA18" s="254"/>
      <c r="CB18" s="254"/>
      <c r="CC18" s="254"/>
      <c r="CD18" s="254"/>
      <c r="CE18" s="254"/>
      <c r="CF18" s="254"/>
      <c r="CG18" s="1281"/>
      <c r="CH18" s="1281"/>
      <c r="CI18" s="1281"/>
      <c r="CJ18" s="1281"/>
      <c r="CR18" s="1281"/>
      <c r="CW18" s="1281"/>
      <c r="CX18" s="1281"/>
      <c r="CY18" s="1281"/>
      <c r="CZ18" s="1281"/>
      <c r="DA18" s="1281"/>
    </row>
    <row r="19" spans="1:149" s="99" customFormat="1">
      <c r="A19" s="192"/>
      <c r="B19" s="1137"/>
      <c r="C19" s="1296"/>
      <c r="D19" s="958"/>
      <c r="E19" s="10"/>
      <c r="F19" s="10"/>
      <c r="G19" s="10"/>
      <c r="H19" s="10"/>
      <c r="I19" s="10"/>
      <c r="J19" s="10"/>
      <c r="X19" s="50"/>
      <c r="AM19" s="192"/>
      <c r="AN19" s="254"/>
      <c r="AY19" s="254"/>
      <c r="BI19" s="254"/>
      <c r="BL19" s="254"/>
      <c r="BP19" s="254"/>
      <c r="BT19" s="254"/>
      <c r="BU19" s="254"/>
      <c r="BV19" s="254"/>
      <c r="BW19" s="254"/>
      <c r="BX19" s="254"/>
      <c r="BY19" s="254"/>
      <c r="BZ19" s="254"/>
      <c r="CA19" s="254"/>
      <c r="CB19" s="254"/>
      <c r="CC19" s="254"/>
      <c r="CD19" s="254"/>
      <c r="CE19" s="254"/>
      <c r="CF19" s="254"/>
      <c r="CG19" s="1281"/>
      <c r="CH19" s="1281"/>
      <c r="CI19" s="1281"/>
      <c r="CJ19" s="1281"/>
      <c r="CR19" s="1281"/>
      <c r="CW19" s="1281"/>
      <c r="CX19" s="1281"/>
      <c r="CY19" s="1281"/>
      <c r="CZ19" s="1281"/>
      <c r="DA19" s="1281"/>
    </row>
    <row r="20" spans="1:149" s="99" customFormat="1">
      <c r="A20" s="192"/>
      <c r="B20" s="1137"/>
      <c r="C20" s="1137"/>
      <c r="D20" s="955"/>
      <c r="E20" s="10"/>
      <c r="F20" s="10"/>
      <c r="G20" s="10"/>
      <c r="H20" s="10"/>
      <c r="I20" s="10"/>
      <c r="J20" s="10"/>
      <c r="X20" s="50"/>
      <c r="AM20" s="192"/>
      <c r="AN20" s="254"/>
      <c r="AY20" s="254"/>
      <c r="BI20" s="254"/>
      <c r="BL20" s="254"/>
      <c r="BP20" s="254"/>
      <c r="BT20" s="254"/>
      <c r="BU20" s="254"/>
      <c r="BV20" s="254"/>
      <c r="BW20" s="254"/>
      <c r="BX20" s="254"/>
      <c r="BY20" s="254"/>
      <c r="BZ20" s="254"/>
      <c r="CA20" s="254"/>
      <c r="CB20" s="254"/>
      <c r="CC20" s="254"/>
      <c r="CD20" s="254"/>
      <c r="CE20" s="254"/>
      <c r="CF20" s="254"/>
      <c r="CG20" s="1281"/>
      <c r="CH20" s="1281"/>
      <c r="CI20" s="1281"/>
      <c r="CJ20" s="1281"/>
      <c r="CR20" s="1281"/>
      <c r="CW20" s="1281"/>
      <c r="CX20" s="1281"/>
      <c r="CY20" s="1281"/>
      <c r="CZ20" s="1281"/>
      <c r="DA20" s="1281"/>
    </row>
    <row r="23" spans="1:149" s="1026" customFormat="1">
      <c r="A23" s="1025" t="s">
        <v>19</v>
      </c>
      <c r="B23" s="1026" t="s">
        <v>3277</v>
      </c>
      <c r="E23" s="1026">
        <f>SUM(E6:E22)</f>
        <v>270</v>
      </c>
      <c r="F23" s="1026">
        <f t="shared" ref="F23:Y23" si="0">SUM(F6:F22)</f>
        <v>0</v>
      </c>
      <c r="G23" s="1026">
        <f t="shared" si="0"/>
        <v>-63</v>
      </c>
      <c r="H23" s="1026">
        <f t="shared" si="0"/>
        <v>70</v>
      </c>
      <c r="I23" s="1026">
        <f t="shared" si="0"/>
        <v>-84</v>
      </c>
      <c r="J23" s="1026">
        <f t="shared" si="0"/>
        <v>346</v>
      </c>
      <c r="K23" s="1026">
        <f t="shared" si="0"/>
        <v>144</v>
      </c>
      <c r="L23" s="1026">
        <f t="shared" si="0"/>
        <v>64</v>
      </c>
      <c r="M23" s="1026">
        <f t="shared" si="0"/>
        <v>-11</v>
      </c>
      <c r="N23" s="1026">
        <f t="shared" si="0"/>
        <v>-33</v>
      </c>
      <c r="O23" s="1026">
        <f t="shared" si="0"/>
        <v>130</v>
      </c>
      <c r="P23" s="1026">
        <f t="shared" si="0"/>
        <v>783</v>
      </c>
      <c r="Q23" s="1026">
        <f t="shared" si="0"/>
        <v>118</v>
      </c>
      <c r="R23" s="1026">
        <f t="shared" si="0"/>
        <v>-89</v>
      </c>
      <c r="S23" s="1026">
        <f t="shared" si="0"/>
        <v>-109</v>
      </c>
      <c r="T23" s="1026">
        <f t="shared" si="0"/>
        <v>20</v>
      </c>
      <c r="U23" s="1026">
        <f t="shared" si="0"/>
        <v>0</v>
      </c>
      <c r="V23" s="1026">
        <f t="shared" si="0"/>
        <v>-12</v>
      </c>
      <c r="W23" s="1026">
        <f t="shared" si="0"/>
        <v>799</v>
      </c>
      <c r="X23" s="1026">
        <f t="shared" si="0"/>
        <v>319</v>
      </c>
      <c r="Y23" s="1026">
        <f t="shared" si="0"/>
        <v>188</v>
      </c>
      <c r="Z23" s="1026">
        <f>SUM(Z3:Z22)</f>
        <v>100</v>
      </c>
      <c r="AA23" s="1026">
        <f t="shared" ref="AA23:CL23" si="1">SUM(AA6:AA22)</f>
        <v>363</v>
      </c>
      <c r="AB23" s="1026">
        <f t="shared" si="1"/>
        <v>200</v>
      </c>
      <c r="AC23" s="1026">
        <f t="shared" si="1"/>
        <v>0</v>
      </c>
      <c r="AD23" s="1026">
        <f t="shared" si="1"/>
        <v>2</v>
      </c>
      <c r="AE23" s="1026">
        <f t="shared" si="1"/>
        <v>169</v>
      </c>
      <c r="AF23" s="1026">
        <f t="shared" si="1"/>
        <v>110</v>
      </c>
      <c r="AG23" s="1026">
        <f t="shared" si="1"/>
        <v>280</v>
      </c>
      <c r="AH23" s="1026">
        <f t="shared" si="1"/>
        <v>0</v>
      </c>
      <c r="AI23" s="1026">
        <f t="shared" si="1"/>
        <v>180</v>
      </c>
      <c r="AJ23" s="1026">
        <f t="shared" si="1"/>
        <v>168</v>
      </c>
      <c r="AK23" s="1026">
        <f t="shared" si="1"/>
        <v>200</v>
      </c>
      <c r="AL23" s="1026">
        <f t="shared" si="1"/>
        <v>0</v>
      </c>
      <c r="AM23" s="1026">
        <f t="shared" si="1"/>
        <v>1491</v>
      </c>
      <c r="AN23" s="1026">
        <f t="shared" si="1"/>
        <v>60</v>
      </c>
      <c r="AO23" s="1026">
        <f t="shared" si="1"/>
        <v>598</v>
      </c>
      <c r="AP23" s="1026">
        <f t="shared" si="1"/>
        <v>276</v>
      </c>
      <c r="AQ23" s="1026">
        <f t="shared" si="1"/>
        <v>321</v>
      </c>
      <c r="AR23" s="1026">
        <f t="shared" si="1"/>
        <v>822</v>
      </c>
      <c r="AS23" s="1026">
        <f t="shared" si="1"/>
        <v>43</v>
      </c>
      <c r="AT23" s="1026">
        <f t="shared" si="1"/>
        <v>619</v>
      </c>
      <c r="AU23" s="1026">
        <f t="shared" si="1"/>
        <v>1231</v>
      </c>
      <c r="AV23" s="1026">
        <f t="shared" si="1"/>
        <v>383</v>
      </c>
      <c r="AW23" s="1026">
        <f t="shared" si="1"/>
        <v>278</v>
      </c>
      <c r="AX23" s="1026">
        <f t="shared" si="1"/>
        <v>198</v>
      </c>
      <c r="AY23" s="1026">
        <f t="shared" si="1"/>
        <v>2565</v>
      </c>
      <c r="AZ23" s="1026">
        <f t="shared" si="1"/>
        <v>-4</v>
      </c>
      <c r="BA23" s="1026">
        <f t="shared" si="1"/>
        <v>-5</v>
      </c>
      <c r="BB23" s="1026">
        <f t="shared" si="1"/>
        <v>1229</v>
      </c>
      <c r="BC23" s="1026">
        <f t="shared" si="1"/>
        <v>389</v>
      </c>
      <c r="BD23" s="1026">
        <f t="shared" si="1"/>
        <v>1098</v>
      </c>
      <c r="BE23" s="1026">
        <f t="shared" si="1"/>
        <v>1337</v>
      </c>
      <c r="BF23" s="1026">
        <f t="shared" si="1"/>
        <v>1926</v>
      </c>
      <c r="BG23" s="1026">
        <f t="shared" si="1"/>
        <v>815</v>
      </c>
      <c r="BH23" s="1026">
        <f t="shared" si="1"/>
        <v>247</v>
      </c>
      <c r="BI23" s="1026">
        <f t="shared" si="1"/>
        <v>1279</v>
      </c>
      <c r="BJ23" s="1026">
        <f t="shared" si="1"/>
        <v>224</v>
      </c>
      <c r="BK23" s="1026">
        <f t="shared" si="1"/>
        <v>1709</v>
      </c>
      <c r="BL23" s="1026">
        <f t="shared" si="1"/>
        <v>764</v>
      </c>
      <c r="BM23" s="1026">
        <f t="shared" si="1"/>
        <v>1680</v>
      </c>
      <c r="BN23" s="1026">
        <f t="shared" si="1"/>
        <v>913</v>
      </c>
      <c r="BO23" s="1026">
        <f t="shared" si="1"/>
        <v>2855</v>
      </c>
      <c r="BP23" s="1026">
        <f t="shared" si="1"/>
        <v>1239</v>
      </c>
      <c r="BQ23" s="1026">
        <f t="shared" si="1"/>
        <v>322</v>
      </c>
      <c r="BR23" s="1026">
        <f t="shared" si="1"/>
        <v>319</v>
      </c>
      <c r="BS23" s="1026">
        <f t="shared" si="1"/>
        <v>2616</v>
      </c>
      <c r="BT23" s="1026">
        <f t="shared" si="1"/>
        <v>831</v>
      </c>
      <c r="BU23" s="1026">
        <f t="shared" si="1"/>
        <v>211</v>
      </c>
      <c r="BV23" s="1026">
        <f t="shared" si="1"/>
        <v>1503</v>
      </c>
      <c r="BW23" s="1026">
        <f t="shared" si="1"/>
        <v>175</v>
      </c>
      <c r="BX23" s="1026">
        <f t="shared" si="1"/>
        <v>500</v>
      </c>
      <c r="BY23" s="1026">
        <f t="shared" si="1"/>
        <v>975</v>
      </c>
      <c r="BZ23" s="1026">
        <f t="shared" si="1"/>
        <v>1000</v>
      </c>
      <c r="CA23" s="1026">
        <f t="shared" si="1"/>
        <v>975</v>
      </c>
      <c r="CB23" s="1026">
        <f t="shared" si="1"/>
        <v>1975</v>
      </c>
      <c r="CC23" s="1026">
        <f t="shared" si="1"/>
        <v>0</v>
      </c>
      <c r="CD23" s="1026">
        <f t="shared" si="1"/>
        <v>0</v>
      </c>
      <c r="CE23" s="1026">
        <f t="shared" si="1"/>
        <v>0</v>
      </c>
      <c r="CF23" s="1026">
        <f t="shared" si="1"/>
        <v>0</v>
      </c>
      <c r="CG23" s="1026">
        <f t="shared" si="1"/>
        <v>0</v>
      </c>
      <c r="CH23" s="1026">
        <f t="shared" si="1"/>
        <v>0</v>
      </c>
      <c r="CI23" s="1026">
        <f t="shared" si="1"/>
        <v>0</v>
      </c>
      <c r="CJ23" s="1026">
        <f t="shared" si="1"/>
        <v>0</v>
      </c>
      <c r="CK23" s="1026">
        <f t="shared" si="1"/>
        <v>1264</v>
      </c>
      <c r="CL23" s="1026">
        <f t="shared" si="1"/>
        <v>3773</v>
      </c>
      <c r="CM23" s="1026">
        <f t="shared" ref="CM23:EA23" si="2">SUM(CM6:CM22)</f>
        <v>732</v>
      </c>
      <c r="CN23" s="1026">
        <f t="shared" si="2"/>
        <v>239</v>
      </c>
      <c r="CO23" s="1026">
        <f t="shared" si="2"/>
        <v>1369</v>
      </c>
      <c r="CP23" s="1026">
        <f t="shared" si="2"/>
        <v>0</v>
      </c>
      <c r="CQ23" s="1026">
        <f t="shared" si="2"/>
        <v>0</v>
      </c>
      <c r="CR23" s="1026">
        <f t="shared" si="2"/>
        <v>0</v>
      </c>
      <c r="CS23" s="1026">
        <f t="shared" si="2"/>
        <v>835</v>
      </c>
      <c r="CT23" s="1026">
        <f t="shared" si="2"/>
        <v>0</v>
      </c>
      <c r="CU23" s="1026">
        <f t="shared" si="2"/>
        <v>0</v>
      </c>
      <c r="CV23" s="1026">
        <f t="shared" si="2"/>
        <v>0</v>
      </c>
      <c r="CW23" s="1026">
        <f t="shared" si="2"/>
        <v>0</v>
      </c>
      <c r="CX23" s="1026">
        <f t="shared" si="2"/>
        <v>0</v>
      </c>
      <c r="CY23" s="1026">
        <f t="shared" si="2"/>
        <v>0</v>
      </c>
      <c r="CZ23" s="1026">
        <f t="shared" si="2"/>
        <v>501</v>
      </c>
      <c r="DA23" s="1026">
        <f t="shared" si="2"/>
        <v>0</v>
      </c>
      <c r="DB23" s="1026">
        <f t="shared" si="2"/>
        <v>29</v>
      </c>
      <c r="DC23" s="1026">
        <f t="shared" si="2"/>
        <v>0</v>
      </c>
      <c r="DD23" s="1026">
        <f t="shared" si="2"/>
        <v>0</v>
      </c>
      <c r="DE23" s="1026">
        <f t="shared" si="2"/>
        <v>50</v>
      </c>
      <c r="DF23" s="1026">
        <f t="shared" si="2"/>
        <v>253</v>
      </c>
      <c r="DG23" s="1026">
        <f t="shared" si="2"/>
        <v>56</v>
      </c>
      <c r="DH23" s="1026">
        <f t="shared" si="2"/>
        <v>184</v>
      </c>
      <c r="DI23" s="1026">
        <f t="shared" si="2"/>
        <v>137</v>
      </c>
      <c r="DJ23" s="1026">
        <f t="shared" si="2"/>
        <v>73</v>
      </c>
      <c r="DK23" s="1026">
        <f t="shared" si="2"/>
        <v>164</v>
      </c>
      <c r="DL23" s="1026">
        <f t="shared" si="2"/>
        <v>409</v>
      </c>
      <c r="DM23" s="1026">
        <f t="shared" si="2"/>
        <v>1368</v>
      </c>
      <c r="DN23" s="1026">
        <f t="shared" si="2"/>
        <v>0</v>
      </c>
      <c r="DO23" s="1026">
        <f t="shared" si="2"/>
        <v>87</v>
      </c>
      <c r="DP23" s="1026">
        <f t="shared" si="2"/>
        <v>356</v>
      </c>
      <c r="DQ23" s="1026">
        <f t="shared" si="2"/>
        <v>883</v>
      </c>
      <c r="DR23" s="1026">
        <f t="shared" si="2"/>
        <v>67</v>
      </c>
      <c r="DS23" s="1026">
        <f t="shared" si="2"/>
        <v>423</v>
      </c>
      <c r="DT23" s="1026">
        <f t="shared" si="2"/>
        <v>126</v>
      </c>
      <c r="DU23" s="1026">
        <f t="shared" si="2"/>
        <v>297</v>
      </c>
      <c r="DV23" s="1026">
        <f t="shared" si="2"/>
        <v>299</v>
      </c>
      <c r="DW23" s="1026">
        <f t="shared" si="2"/>
        <v>40</v>
      </c>
      <c r="DX23" s="1026">
        <f t="shared" si="2"/>
        <v>519</v>
      </c>
      <c r="DY23" s="1026">
        <f t="shared" si="2"/>
        <v>44</v>
      </c>
      <c r="DZ23" s="1026">
        <f t="shared" si="2"/>
        <v>80</v>
      </c>
      <c r="EA23" s="1026">
        <f t="shared" si="2"/>
        <v>477</v>
      </c>
      <c r="EF23" s="1026">
        <f t="shared" ref="EF23:ES23" si="3">SUM(EF6:EF22)</f>
        <v>2</v>
      </c>
      <c r="EG23" s="1026">
        <f t="shared" si="3"/>
        <v>0</v>
      </c>
      <c r="EH23" s="1026">
        <f t="shared" si="3"/>
        <v>0</v>
      </c>
      <c r="EI23" s="1026">
        <f t="shared" si="3"/>
        <v>0</v>
      </c>
      <c r="EJ23" s="1026">
        <f t="shared" si="3"/>
        <v>0</v>
      </c>
      <c r="EK23" s="1026">
        <f t="shared" si="3"/>
        <v>0</v>
      </c>
      <c r="EL23" s="1026">
        <f t="shared" si="3"/>
        <v>0</v>
      </c>
      <c r="EM23" s="1026">
        <f t="shared" si="3"/>
        <v>0</v>
      </c>
      <c r="EN23" s="1026">
        <f t="shared" si="3"/>
        <v>0</v>
      </c>
      <c r="EO23" s="1026">
        <f t="shared" si="3"/>
        <v>0</v>
      </c>
      <c r="EP23" s="1026">
        <f t="shared" si="3"/>
        <v>0</v>
      </c>
      <c r="EQ23" s="1026">
        <f t="shared" si="3"/>
        <v>0</v>
      </c>
      <c r="ER23" s="1026">
        <f t="shared" si="3"/>
        <v>0</v>
      </c>
      <c r="ES23" s="1026">
        <f t="shared" si="3"/>
        <v>0</v>
      </c>
    </row>
    <row r="24" spans="1:149">
      <c r="E24" s="99"/>
      <c r="F24" s="99"/>
      <c r="G24" s="99"/>
      <c r="H24" s="99"/>
      <c r="I24" s="99"/>
      <c r="J24" s="99"/>
      <c r="X24" s="192"/>
    </row>
    <row r="25" spans="1:149">
      <c r="E25" s="99"/>
      <c r="F25" s="99"/>
      <c r="G25" s="99"/>
      <c r="H25" s="99"/>
      <c r="I25" s="99"/>
      <c r="J25" s="99"/>
      <c r="X25" s="192"/>
    </row>
    <row r="26" spans="1:149" s="1298" customFormat="1">
      <c r="A26" s="1297" t="s">
        <v>3318</v>
      </c>
      <c r="X26" s="1297"/>
      <c r="AM26" s="1297"/>
      <c r="CG26" s="1299"/>
      <c r="CH26" s="1299"/>
      <c r="CI26" s="1299"/>
      <c r="CJ26" s="1299"/>
      <c r="CR26" s="1299"/>
      <c r="CW26" s="1299"/>
      <c r="CX26" s="1299"/>
      <c r="CY26" s="1299"/>
      <c r="CZ26" s="1299"/>
      <c r="DA26" s="1299"/>
    </row>
    <row r="27" spans="1:149">
      <c r="B27" s="613"/>
      <c r="Z27" s="10"/>
      <c r="AN27" s="10"/>
      <c r="AY27" s="10"/>
      <c r="BP27" s="10"/>
      <c r="BT27" s="10"/>
      <c r="BU27" s="10"/>
      <c r="BV27" s="10"/>
      <c r="BW27" s="10"/>
      <c r="BX27" s="10"/>
      <c r="BY27" s="10"/>
      <c r="BZ27" s="10"/>
      <c r="CA27" s="10"/>
      <c r="CB27" s="10"/>
      <c r="CC27" s="10"/>
      <c r="CD27" s="10"/>
      <c r="CE27" s="10"/>
      <c r="CF27" s="10"/>
      <c r="EB27" s="10"/>
      <c r="EC27" s="10"/>
      <c r="ED27" s="10"/>
      <c r="EE27" s="10"/>
    </row>
    <row r="28" spans="1:149">
      <c r="A28" s="1040"/>
      <c r="B28" s="99"/>
      <c r="C28" s="99"/>
      <c r="Z28" s="10"/>
      <c r="AN28" s="10"/>
      <c r="AY28" s="10"/>
      <c r="BP28" s="10"/>
      <c r="BT28" s="10"/>
      <c r="BU28" s="10"/>
      <c r="BV28" s="10"/>
      <c r="BW28" s="10"/>
      <c r="BX28" s="10"/>
      <c r="BY28" s="10"/>
      <c r="BZ28" s="10"/>
      <c r="CA28" s="10"/>
      <c r="CB28" s="10"/>
      <c r="CC28" s="10"/>
      <c r="CD28" s="10"/>
      <c r="CE28" s="10"/>
      <c r="CF28" s="10"/>
      <c r="EB28" s="10"/>
      <c r="EC28" s="10"/>
      <c r="ED28" s="10"/>
      <c r="EE28" s="10"/>
    </row>
    <row r="29" spans="1:149">
      <c r="A29" s="1040" t="s">
        <v>57</v>
      </c>
      <c r="B29" s="99" t="s">
        <v>55</v>
      </c>
      <c r="C29" s="99" t="s">
        <v>3321</v>
      </c>
      <c r="X29" s="50">
        <v>2</v>
      </c>
      <c r="Z29" s="10"/>
      <c r="AN29" s="10"/>
      <c r="AY29" s="10"/>
      <c r="BP29" s="10"/>
      <c r="BT29" s="10"/>
      <c r="BU29" s="10"/>
      <c r="BV29" s="10"/>
      <c r="BW29" s="10"/>
      <c r="BX29" s="10"/>
      <c r="BY29" s="10"/>
      <c r="BZ29" s="10"/>
      <c r="CA29" s="10"/>
      <c r="CB29" s="10"/>
      <c r="CC29" s="10"/>
      <c r="CD29" s="10"/>
      <c r="CE29" s="10"/>
      <c r="CF29" s="10"/>
      <c r="EB29" s="10"/>
      <c r="EC29" s="10"/>
      <c r="ED29" s="10"/>
      <c r="EE29" s="10"/>
    </row>
    <row r="30" spans="1:149">
      <c r="B30" s="613"/>
      <c r="Z30" s="10"/>
      <c r="AN30" s="10"/>
      <c r="AY30" s="10"/>
      <c r="BP30" s="10"/>
      <c r="BT30" s="10"/>
      <c r="BU30" s="10"/>
      <c r="BV30" s="10"/>
      <c r="BW30" s="10"/>
      <c r="BX30" s="10"/>
      <c r="BY30" s="10"/>
      <c r="BZ30" s="10"/>
      <c r="CA30" s="10"/>
      <c r="CB30" s="10"/>
      <c r="CC30" s="10"/>
      <c r="CD30" s="10"/>
      <c r="CE30" s="10"/>
      <c r="CF30" s="10"/>
      <c r="EB30" s="10"/>
      <c r="EC30" s="10"/>
      <c r="ED30" s="10"/>
      <c r="EE30" s="10"/>
    </row>
    <row r="31" spans="1:149">
      <c r="B31" s="613"/>
      <c r="Z31" s="10"/>
      <c r="AN31" s="10"/>
      <c r="AY31" s="10"/>
      <c r="BP31" s="10"/>
      <c r="BT31" s="10"/>
      <c r="BU31" s="10"/>
      <c r="BV31" s="10"/>
      <c r="BW31" s="10"/>
      <c r="BX31" s="10"/>
      <c r="BY31" s="10"/>
      <c r="BZ31" s="10"/>
      <c r="CA31" s="10"/>
      <c r="CB31" s="10"/>
      <c r="CC31" s="10"/>
      <c r="CD31" s="10"/>
      <c r="CE31" s="10"/>
      <c r="CF31" s="10"/>
      <c r="EB31" s="10"/>
      <c r="EC31" s="10"/>
      <c r="ED31" s="10"/>
      <c r="EE31" s="10"/>
    </row>
    <row r="32" spans="1:149">
      <c r="B32" s="613"/>
      <c r="Z32" s="10"/>
      <c r="AN32" s="10"/>
      <c r="AY32" s="10"/>
      <c r="BP32" s="10"/>
      <c r="BT32" s="10"/>
      <c r="BU32" s="10"/>
      <c r="BV32" s="10"/>
      <c r="BW32" s="10"/>
      <c r="BX32" s="10"/>
      <c r="BY32" s="10"/>
      <c r="BZ32" s="10"/>
      <c r="CA32" s="10"/>
      <c r="CB32" s="10"/>
      <c r="CC32" s="10"/>
      <c r="CD32" s="10"/>
      <c r="CE32" s="10"/>
      <c r="CF32" s="10"/>
      <c r="EB32" s="10"/>
      <c r="EC32" s="10"/>
      <c r="ED32" s="10"/>
      <c r="EE32" s="10"/>
    </row>
    <row r="33" spans="1:136">
      <c r="A33" s="1040" t="s">
        <v>3330</v>
      </c>
      <c r="B33" s="99" t="s">
        <v>393</v>
      </c>
      <c r="C33" s="99" t="s">
        <v>3327</v>
      </c>
      <c r="Z33" s="10"/>
      <c r="AN33" s="10"/>
      <c r="AY33" s="10"/>
      <c r="BP33" s="10"/>
      <c r="BT33" s="10"/>
      <c r="BU33" s="10"/>
      <c r="BV33" s="10"/>
      <c r="BW33" s="10"/>
      <c r="BX33" s="10"/>
      <c r="BY33" s="10"/>
      <c r="BZ33" s="10"/>
      <c r="CA33" s="10"/>
      <c r="CB33" s="10"/>
      <c r="CC33" s="10"/>
      <c r="CD33" s="10"/>
      <c r="CE33" s="10"/>
      <c r="CF33" s="10"/>
      <c r="DQ33" s="10">
        <v>40</v>
      </c>
      <c r="EB33" s="10"/>
      <c r="EC33" s="10"/>
      <c r="ED33" s="10"/>
      <c r="EE33" s="10"/>
    </row>
    <row r="34" spans="1:136">
      <c r="A34" s="1040" t="s">
        <v>64</v>
      </c>
      <c r="B34" s="99" t="s">
        <v>393</v>
      </c>
      <c r="C34" s="99" t="s">
        <v>3331</v>
      </c>
      <c r="Z34" s="10"/>
      <c r="AN34" s="10"/>
      <c r="AY34" s="10"/>
      <c r="BP34" s="10"/>
      <c r="BT34" s="10"/>
      <c r="BU34" s="10"/>
      <c r="BV34" s="10"/>
      <c r="BW34" s="10"/>
      <c r="BX34" s="10"/>
      <c r="BY34" s="10"/>
      <c r="BZ34" s="10"/>
      <c r="CA34" s="10"/>
      <c r="CB34" s="10"/>
      <c r="CC34" s="10"/>
      <c r="CD34" s="10"/>
      <c r="CE34" s="10"/>
      <c r="CF34" s="10"/>
      <c r="DQ34" s="10">
        <v>10</v>
      </c>
      <c r="DT34" s="10">
        <v>5</v>
      </c>
      <c r="DV34" s="10">
        <v>10</v>
      </c>
      <c r="EB34" s="10"/>
      <c r="EC34" s="10"/>
      <c r="ED34" s="10"/>
      <c r="EE34" s="10"/>
    </row>
    <row r="35" spans="1:136">
      <c r="A35" s="1040" t="s">
        <v>66</v>
      </c>
      <c r="B35" s="99" t="s">
        <v>393</v>
      </c>
      <c r="C35" s="99" t="s">
        <v>2846</v>
      </c>
      <c r="Z35" s="10"/>
      <c r="AN35" s="10"/>
      <c r="AY35" s="10"/>
      <c r="BP35" s="10"/>
      <c r="BT35" s="10"/>
      <c r="BU35" s="10"/>
      <c r="BV35" s="10"/>
      <c r="BW35" s="10"/>
      <c r="BX35" s="10"/>
      <c r="BY35" s="10"/>
      <c r="BZ35" s="10"/>
      <c r="CA35" s="10"/>
      <c r="CB35" s="10"/>
      <c r="CC35" s="10"/>
      <c r="CD35" s="10"/>
      <c r="CE35" s="10"/>
      <c r="CF35" s="10"/>
      <c r="DQ35" s="10">
        <v>20</v>
      </c>
      <c r="EB35" s="10"/>
      <c r="EC35" s="10"/>
      <c r="ED35" s="10"/>
      <c r="EE35" s="10"/>
    </row>
    <row r="36" spans="1:136">
      <c r="A36" s="1040" t="s">
        <v>67</v>
      </c>
      <c r="B36" s="99" t="s">
        <v>393</v>
      </c>
      <c r="C36" s="99" t="s">
        <v>3333</v>
      </c>
      <c r="Z36" s="10"/>
      <c r="AN36" s="10"/>
      <c r="AY36" s="10"/>
      <c r="BP36" s="10"/>
      <c r="BT36" s="10"/>
      <c r="BU36" s="10"/>
      <c r="BV36" s="10"/>
      <c r="BW36" s="10"/>
      <c r="BX36" s="10"/>
      <c r="BY36" s="10"/>
      <c r="BZ36" s="10"/>
      <c r="CA36" s="10"/>
      <c r="CB36" s="10"/>
      <c r="CC36" s="10"/>
      <c r="CD36" s="10"/>
      <c r="CE36" s="10"/>
      <c r="CF36" s="10"/>
      <c r="EB36" s="10"/>
      <c r="EC36" s="10"/>
      <c r="ED36" s="10"/>
      <c r="EE36" s="10"/>
      <c r="EF36" s="10">
        <v>5</v>
      </c>
    </row>
    <row r="37" spans="1:136">
      <c r="A37" s="1040"/>
      <c r="B37" s="99"/>
      <c r="C37" s="99"/>
      <c r="Z37" s="10"/>
      <c r="AN37" s="10"/>
      <c r="AY37" s="10"/>
      <c r="BP37" s="10"/>
      <c r="BT37" s="10"/>
      <c r="BU37" s="10"/>
      <c r="BV37" s="10"/>
      <c r="BW37" s="10"/>
      <c r="BX37" s="10"/>
      <c r="BY37" s="10"/>
      <c r="BZ37" s="10"/>
      <c r="CA37" s="10"/>
      <c r="CB37" s="10"/>
      <c r="CC37" s="10"/>
      <c r="CD37" s="10"/>
      <c r="CE37" s="10"/>
      <c r="CF37" s="10"/>
      <c r="EB37" s="10"/>
      <c r="EC37" s="10"/>
      <c r="ED37" s="10"/>
      <c r="EE37" s="10"/>
    </row>
    <row r="38" spans="1:136">
      <c r="A38" s="1040" t="s">
        <v>71</v>
      </c>
      <c r="B38" s="99" t="s">
        <v>435</v>
      </c>
      <c r="C38" s="99" t="s">
        <v>3335</v>
      </c>
      <c r="Z38" s="10"/>
      <c r="AN38" s="10"/>
      <c r="AY38" s="10"/>
      <c r="BP38" s="10"/>
      <c r="BT38" s="10"/>
      <c r="BU38" s="10"/>
      <c r="BV38" s="10"/>
      <c r="BW38" s="10"/>
      <c r="BX38" s="10"/>
      <c r="BY38" s="10"/>
      <c r="BZ38" s="10"/>
      <c r="CA38" s="10"/>
      <c r="CB38" s="10"/>
      <c r="CC38" s="10"/>
      <c r="CD38" s="10"/>
      <c r="CE38" s="10"/>
      <c r="CF38" s="10"/>
      <c r="DT38" s="10">
        <v>5</v>
      </c>
      <c r="DV38" s="10">
        <v>5</v>
      </c>
      <c r="EB38" s="10"/>
      <c r="EC38" s="10"/>
      <c r="ED38" s="10"/>
      <c r="EE38" s="10"/>
    </row>
    <row r="39" spans="1:136">
      <c r="A39" s="1040"/>
      <c r="B39" s="99"/>
      <c r="C39" s="99"/>
      <c r="Z39" s="10"/>
      <c r="AN39" s="10"/>
      <c r="AY39" s="10"/>
      <c r="BP39" s="10"/>
      <c r="BT39" s="10"/>
      <c r="BU39" s="10"/>
      <c r="BV39" s="10"/>
      <c r="BW39" s="10"/>
      <c r="BX39" s="10"/>
      <c r="BY39" s="10"/>
      <c r="BZ39" s="10"/>
      <c r="CA39" s="10"/>
      <c r="CB39" s="10"/>
      <c r="CC39" s="10"/>
      <c r="CD39" s="10"/>
      <c r="CE39" s="10"/>
      <c r="CF39" s="10"/>
      <c r="EB39" s="10"/>
      <c r="EC39" s="10"/>
      <c r="ED39" s="10"/>
      <c r="EE39" s="10"/>
    </row>
    <row r="40" spans="1:136">
      <c r="A40" s="1040" t="s">
        <v>79</v>
      </c>
      <c r="B40" s="953" t="s">
        <v>568</v>
      </c>
      <c r="C40" s="99" t="s">
        <v>3327</v>
      </c>
      <c r="Z40" s="10"/>
      <c r="AN40" s="10"/>
      <c r="AY40" s="10"/>
      <c r="BP40" s="10"/>
      <c r="BT40" s="10"/>
      <c r="BU40" s="10"/>
      <c r="BV40" s="10"/>
      <c r="BW40" s="10"/>
      <c r="BX40" s="10"/>
      <c r="BY40" s="10"/>
      <c r="BZ40" s="10"/>
      <c r="CA40" s="10"/>
      <c r="CB40" s="10"/>
      <c r="CC40" s="10"/>
      <c r="CD40" s="10"/>
      <c r="CE40" s="10"/>
      <c r="CF40" s="10"/>
      <c r="DT40" s="10">
        <v>5</v>
      </c>
      <c r="DW40" s="10">
        <v>5</v>
      </c>
      <c r="EB40" s="10"/>
      <c r="EC40" s="10"/>
      <c r="ED40" s="10"/>
      <c r="EE40" s="10"/>
    </row>
    <row r="41" spans="1:136">
      <c r="A41" s="1040" t="s">
        <v>81</v>
      </c>
      <c r="B41" s="953" t="s">
        <v>568</v>
      </c>
      <c r="C41" s="953" t="s">
        <v>3341</v>
      </c>
      <c r="Z41" s="10"/>
      <c r="AN41" s="10"/>
      <c r="AY41" s="10"/>
      <c r="BP41" s="10"/>
      <c r="BT41" s="10"/>
      <c r="BU41" s="10"/>
      <c r="BV41" s="10"/>
      <c r="BW41" s="10"/>
      <c r="BX41" s="10"/>
      <c r="BY41" s="10"/>
      <c r="BZ41" s="10"/>
      <c r="CA41" s="10"/>
      <c r="CB41" s="10"/>
      <c r="CC41" s="10"/>
      <c r="CD41" s="10"/>
      <c r="CE41" s="10"/>
      <c r="CF41" s="10"/>
      <c r="EB41" s="10"/>
      <c r="EC41" s="10"/>
      <c r="ED41" s="10"/>
      <c r="EE41" s="10"/>
    </row>
    <row r="42" spans="1:136">
      <c r="A42" s="1040" t="s">
        <v>84</v>
      </c>
      <c r="B42" s="953" t="s">
        <v>661</v>
      </c>
      <c r="C42" s="953" t="s">
        <v>3343</v>
      </c>
      <c r="Z42" s="10"/>
      <c r="AA42" s="10">
        <v>2</v>
      </c>
      <c r="AN42" s="10"/>
      <c r="AY42" s="10"/>
      <c r="BP42" s="10"/>
      <c r="BT42" s="10"/>
      <c r="BU42" s="10"/>
      <c r="BV42" s="10"/>
      <c r="BW42" s="10"/>
      <c r="BX42" s="10"/>
      <c r="BY42" s="10"/>
      <c r="BZ42" s="10"/>
      <c r="CA42" s="10"/>
      <c r="CB42" s="10"/>
      <c r="CC42" s="10"/>
      <c r="CD42" s="10"/>
      <c r="CE42" s="10"/>
      <c r="CF42" s="10"/>
      <c r="EB42" s="10"/>
      <c r="EC42" s="10"/>
      <c r="ED42" s="10"/>
      <c r="EE42" s="10"/>
    </row>
    <row r="43" spans="1:136">
      <c r="A43" s="1040"/>
      <c r="B43" s="953"/>
      <c r="C43" s="953"/>
      <c r="Z43" s="10"/>
      <c r="AN43" s="10"/>
      <c r="AY43" s="10"/>
      <c r="BP43" s="10"/>
      <c r="BT43" s="10"/>
      <c r="BU43" s="10"/>
      <c r="BV43" s="10"/>
      <c r="BW43" s="10"/>
      <c r="BX43" s="10"/>
      <c r="BY43" s="10"/>
      <c r="BZ43" s="10"/>
      <c r="CA43" s="10"/>
      <c r="CB43" s="10"/>
      <c r="CC43" s="10"/>
      <c r="CD43" s="10"/>
      <c r="CE43" s="10"/>
      <c r="CF43" s="10"/>
      <c r="EB43" s="10"/>
      <c r="EC43" s="10"/>
      <c r="ED43" s="10"/>
      <c r="EE43" s="10"/>
    </row>
    <row r="44" spans="1:136">
      <c r="A44" s="1040" t="s">
        <v>88</v>
      </c>
      <c r="B44" s="953" t="s">
        <v>706</v>
      </c>
      <c r="C44" s="953" t="s">
        <v>3339</v>
      </c>
      <c r="X44" s="50">
        <v>2</v>
      </c>
      <c r="Z44" s="10"/>
      <c r="AN44" s="10"/>
      <c r="AY44" s="10"/>
      <c r="BP44" s="10"/>
      <c r="BT44" s="10"/>
      <c r="BU44" s="10"/>
      <c r="BV44" s="10"/>
      <c r="BW44" s="10"/>
      <c r="BX44" s="10"/>
      <c r="BY44" s="10"/>
      <c r="BZ44" s="10"/>
      <c r="CA44" s="10"/>
      <c r="CB44" s="10"/>
      <c r="CC44" s="10"/>
      <c r="CD44" s="10"/>
      <c r="CE44" s="10"/>
      <c r="CF44" s="10"/>
      <c r="CM44" s="10">
        <v>10</v>
      </c>
      <c r="DG44" s="10">
        <v>6</v>
      </c>
      <c r="DI44" s="10">
        <v>2</v>
      </c>
      <c r="DJ44" s="10">
        <v>2</v>
      </c>
      <c r="EB44" s="10"/>
      <c r="EC44" s="10"/>
      <c r="ED44" s="10"/>
      <c r="EE44" s="10"/>
    </row>
    <row r="45" spans="1:136">
      <c r="A45" s="1040" t="s">
        <v>89</v>
      </c>
      <c r="B45" s="953" t="s">
        <v>706</v>
      </c>
      <c r="C45" s="99" t="s">
        <v>3321</v>
      </c>
      <c r="Z45" s="10"/>
      <c r="AN45" s="10"/>
      <c r="AY45" s="10"/>
      <c r="BP45" s="10"/>
      <c r="BT45" s="10"/>
      <c r="BU45" s="10"/>
      <c r="BV45" s="10"/>
      <c r="BW45" s="10"/>
      <c r="BX45" s="10"/>
      <c r="BY45" s="10"/>
      <c r="BZ45" s="10"/>
      <c r="CA45" s="10"/>
      <c r="CB45" s="10"/>
      <c r="CC45" s="10"/>
      <c r="CD45" s="10"/>
      <c r="CE45" s="10"/>
      <c r="CF45" s="10"/>
      <c r="EB45" s="10"/>
      <c r="EC45" s="10"/>
      <c r="ED45" s="10"/>
      <c r="EE45" s="10"/>
    </row>
    <row r="46" spans="1:136">
      <c r="A46" s="1040" t="s">
        <v>94</v>
      </c>
      <c r="B46" s="99" t="s">
        <v>706</v>
      </c>
      <c r="C46" s="99" t="s">
        <v>3340</v>
      </c>
      <c r="Z46" s="10"/>
      <c r="AN46" s="10"/>
      <c r="AY46" s="10"/>
      <c r="BM46" s="10">
        <v>30</v>
      </c>
      <c r="BP46" s="10"/>
      <c r="BT46" s="10"/>
      <c r="BU46" s="10"/>
      <c r="BV46" s="10"/>
      <c r="BW46" s="10"/>
      <c r="BX46" s="10"/>
      <c r="BY46" s="10"/>
      <c r="BZ46" s="10"/>
      <c r="CA46" s="10"/>
      <c r="CB46" s="10"/>
      <c r="CC46" s="10"/>
      <c r="CD46" s="10"/>
      <c r="CE46" s="10"/>
      <c r="CF46" s="10"/>
      <c r="EB46" s="10"/>
      <c r="EC46" s="10"/>
      <c r="ED46" s="10"/>
      <c r="EE46" s="10"/>
    </row>
    <row r="47" spans="1:136">
      <c r="A47" s="1040"/>
      <c r="B47" s="99"/>
      <c r="C47" s="99"/>
      <c r="Z47" s="10"/>
      <c r="AN47" s="10"/>
      <c r="AY47" s="10"/>
      <c r="BP47" s="10"/>
      <c r="BT47" s="10"/>
      <c r="BU47" s="10"/>
      <c r="BV47" s="10"/>
      <c r="BW47" s="10"/>
      <c r="BX47" s="10"/>
      <c r="BY47" s="10"/>
      <c r="BZ47" s="10"/>
      <c r="CA47" s="10"/>
      <c r="CB47" s="10"/>
      <c r="CC47" s="10"/>
      <c r="CD47" s="10"/>
      <c r="CE47" s="10"/>
      <c r="CF47" s="10"/>
      <c r="EB47" s="10"/>
      <c r="EC47" s="10"/>
      <c r="ED47" s="10"/>
      <c r="EE47" s="10"/>
    </row>
    <row r="48" spans="1:136">
      <c r="A48" s="1040"/>
      <c r="B48" s="99"/>
      <c r="C48" s="99"/>
      <c r="Z48" s="10"/>
      <c r="AN48" s="10"/>
      <c r="AY48" s="10"/>
      <c r="BP48" s="10"/>
      <c r="BT48" s="10"/>
      <c r="BU48" s="10"/>
      <c r="BV48" s="10"/>
      <c r="BW48" s="10"/>
      <c r="BX48" s="10"/>
      <c r="BY48" s="10"/>
      <c r="BZ48" s="10"/>
      <c r="CA48" s="10"/>
      <c r="CB48" s="10"/>
      <c r="CC48" s="10"/>
      <c r="CD48" s="10"/>
      <c r="CE48" s="10"/>
      <c r="CF48" s="10"/>
      <c r="EB48" s="10"/>
      <c r="EC48" s="10"/>
      <c r="ED48" s="10"/>
      <c r="EE48" s="10"/>
    </row>
    <row r="49" spans="1:117" s="10" customFormat="1">
      <c r="A49" s="99" t="s">
        <v>98</v>
      </c>
      <c r="B49" s="99" t="s">
        <v>838</v>
      </c>
      <c r="C49" s="99" t="s">
        <v>3341</v>
      </c>
      <c r="X49" s="50"/>
      <c r="AM49" s="50"/>
      <c r="BI49"/>
      <c r="BL49"/>
      <c r="DL49" s="10">
        <v>25</v>
      </c>
      <c r="DM49" s="10">
        <v>25</v>
      </c>
    </row>
    <row r="50" spans="1:117" s="10" customFormat="1">
      <c r="A50" s="99" t="s">
        <v>99</v>
      </c>
      <c r="B50" s="99" t="s">
        <v>838</v>
      </c>
      <c r="C50" s="99" t="s">
        <v>3348</v>
      </c>
      <c r="X50" s="50"/>
      <c r="AM50" s="50">
        <v>10</v>
      </c>
      <c r="BI50"/>
      <c r="BL50"/>
    </row>
    <row r="51" spans="1:117" s="10" customFormat="1">
      <c r="A51" s="1040" t="s">
        <v>101</v>
      </c>
      <c r="B51" s="99" t="s">
        <v>888</v>
      </c>
      <c r="C51" s="99" t="s">
        <v>2846</v>
      </c>
      <c r="X51" s="50">
        <v>4</v>
      </c>
      <c r="AM51" s="50"/>
      <c r="BI51"/>
      <c r="BL51"/>
    </row>
    <row r="52" spans="1:117" s="10" customFormat="1">
      <c r="A52" s="99" t="s">
        <v>103</v>
      </c>
      <c r="B52" s="99" t="s">
        <v>888</v>
      </c>
      <c r="C52" s="99" t="s">
        <v>3321</v>
      </c>
      <c r="X52" s="50">
        <v>4</v>
      </c>
      <c r="AM52" s="50"/>
      <c r="BI52"/>
      <c r="BL52"/>
    </row>
    <row r="53" spans="1:117" s="10" customFormat="1">
      <c r="A53" s="99" t="s">
        <v>105</v>
      </c>
      <c r="B53" s="99" t="s">
        <v>929</v>
      </c>
      <c r="C53" s="99" t="s">
        <v>3327</v>
      </c>
      <c r="X53" s="50"/>
      <c r="AM53" s="50"/>
      <c r="BI53"/>
      <c r="BL53"/>
    </row>
    <row r="54" spans="1:117" s="10" customFormat="1">
      <c r="A54" s="1135" t="s">
        <v>107</v>
      </c>
      <c r="B54" s="99" t="s">
        <v>933</v>
      </c>
      <c r="C54" s="99" t="s">
        <v>3351</v>
      </c>
      <c r="X54" s="50">
        <v>6</v>
      </c>
      <c r="AM54" s="50"/>
      <c r="BI54"/>
      <c r="BL54"/>
    </row>
    <row r="55" spans="1:117" s="10" customFormat="1">
      <c r="A55" s="1057" t="s">
        <v>108</v>
      </c>
      <c r="B55" s="953" t="s">
        <v>933</v>
      </c>
      <c r="C55" s="953" t="s">
        <v>3340</v>
      </c>
      <c r="X55" s="50"/>
      <c r="AM55" s="50"/>
      <c r="BI55"/>
      <c r="BL55"/>
      <c r="BV55" s="10">
        <v>50</v>
      </c>
    </row>
    <row r="56" spans="1:117" s="10" customFormat="1">
      <c r="X56" s="50"/>
      <c r="AM56" s="50"/>
      <c r="BI56"/>
      <c r="BL56"/>
    </row>
    <row r="57" spans="1:117" s="10" customFormat="1">
      <c r="A57" s="1057" t="s">
        <v>111</v>
      </c>
      <c r="B57" s="953" t="s">
        <v>988</v>
      </c>
      <c r="C57" s="953" t="s">
        <v>3321</v>
      </c>
      <c r="X57" s="50"/>
      <c r="AM57" s="50">
        <v>10</v>
      </c>
      <c r="BI57"/>
      <c r="BL57"/>
      <c r="DI57" s="10">
        <v>10</v>
      </c>
      <c r="DM57" s="10">
        <v>25</v>
      </c>
    </row>
    <row r="58" spans="1:117" s="10" customFormat="1">
      <c r="A58" s="99"/>
      <c r="B58" s="99"/>
      <c r="C58" s="99"/>
      <c r="X58" s="50"/>
      <c r="AM58" s="50"/>
      <c r="BI58"/>
      <c r="BL58"/>
    </row>
    <row r="59" spans="1:117" s="10" customFormat="1">
      <c r="A59" s="1040" t="s">
        <v>115</v>
      </c>
      <c r="B59" s="953" t="s">
        <v>988</v>
      </c>
      <c r="C59" s="953" t="s">
        <v>3357</v>
      </c>
      <c r="X59" s="50"/>
      <c r="AA59" s="10">
        <v>20</v>
      </c>
      <c r="AM59" s="50"/>
      <c r="BI59"/>
      <c r="BL59"/>
    </row>
    <row r="60" spans="1:117" s="10" customFormat="1">
      <c r="A60" s="1057" t="s">
        <v>121</v>
      </c>
      <c r="B60" s="953" t="s">
        <v>1039</v>
      </c>
      <c r="C60" s="953" t="s">
        <v>3360</v>
      </c>
      <c r="X60" s="50"/>
      <c r="AM60" s="50"/>
      <c r="BI60"/>
      <c r="BL60"/>
      <c r="CO60" s="10">
        <v>50</v>
      </c>
      <c r="DF60" s="10">
        <v>10</v>
      </c>
      <c r="DI60" s="10">
        <v>10</v>
      </c>
      <c r="DJ60" s="10">
        <v>25</v>
      </c>
      <c r="DM60" s="10">
        <v>25</v>
      </c>
    </row>
    <row r="61" spans="1:117" s="10" customFormat="1">
      <c r="A61" s="1057" t="s">
        <v>122</v>
      </c>
      <c r="B61" s="953" t="s">
        <v>3361</v>
      </c>
      <c r="C61" s="953" t="s">
        <v>3362</v>
      </c>
      <c r="X61" s="50"/>
      <c r="AM61" s="50"/>
      <c r="BI61"/>
      <c r="BL61"/>
      <c r="BV61" s="10">
        <v>15</v>
      </c>
    </row>
    <row r="62" spans="1:117" s="10" customFormat="1">
      <c r="A62" s="1040"/>
      <c r="B62" s="953"/>
      <c r="C62" s="953"/>
      <c r="X62" s="50"/>
      <c r="AM62" s="50"/>
      <c r="BI62"/>
      <c r="BL62"/>
    </row>
    <row r="63" spans="1:117" s="10" customFormat="1">
      <c r="A63" s="1040" t="s">
        <v>126</v>
      </c>
      <c r="B63" s="953" t="s">
        <v>1206</v>
      </c>
      <c r="C63" s="953" t="s">
        <v>3341</v>
      </c>
      <c r="E63" s="10">
        <v>4</v>
      </c>
      <c r="W63" s="10">
        <v>20</v>
      </c>
      <c r="X63" s="50">
        <v>12</v>
      </c>
      <c r="AM63" s="50"/>
      <c r="BI63"/>
      <c r="BL63"/>
    </row>
    <row r="64" spans="1:117" s="10" customFormat="1">
      <c r="A64" s="1057" t="s">
        <v>131</v>
      </c>
      <c r="B64" s="953" t="s">
        <v>1221</v>
      </c>
      <c r="C64" s="953" t="s">
        <v>3367</v>
      </c>
      <c r="X64" s="50"/>
      <c r="AM64" s="50"/>
      <c r="BI64"/>
      <c r="BL64"/>
      <c r="CN64" s="10">
        <v>100</v>
      </c>
      <c r="CO64" s="10">
        <v>100</v>
      </c>
    </row>
    <row r="65" spans="1:113" s="10" customFormat="1">
      <c r="A65" s="1057" t="s">
        <v>137</v>
      </c>
      <c r="B65" s="953" t="s">
        <v>1263</v>
      </c>
      <c r="C65" s="953" t="s">
        <v>3321</v>
      </c>
      <c r="X65" s="50">
        <v>2</v>
      </c>
      <c r="AM65" s="50"/>
      <c r="BI65"/>
      <c r="BL65"/>
      <c r="CO65" s="10">
        <v>50</v>
      </c>
    </row>
    <row r="66" spans="1:113" s="10" customFormat="1">
      <c r="A66" s="1040" t="s">
        <v>138</v>
      </c>
      <c r="B66" s="953" t="s">
        <v>1263</v>
      </c>
      <c r="C66" s="953" t="s">
        <v>2846</v>
      </c>
      <c r="X66" s="50"/>
      <c r="AM66" s="50"/>
      <c r="BI66"/>
      <c r="BL66"/>
      <c r="BM66" s="10">
        <v>50</v>
      </c>
      <c r="BS66" s="10">
        <v>50</v>
      </c>
    </row>
    <row r="67" spans="1:113" s="10" customFormat="1">
      <c r="A67" s="1057" t="s">
        <v>139</v>
      </c>
      <c r="B67" s="953" t="s">
        <v>1263</v>
      </c>
      <c r="C67" s="953" t="s">
        <v>3371</v>
      </c>
      <c r="X67" s="50"/>
      <c r="AM67" s="50"/>
      <c r="BI67"/>
      <c r="BL67"/>
      <c r="CO67" s="10">
        <v>10</v>
      </c>
    </row>
    <row r="68" spans="1:113" s="10" customFormat="1">
      <c r="A68" s="1057" t="s">
        <v>140</v>
      </c>
      <c r="B68" s="953" t="s">
        <v>1311</v>
      </c>
      <c r="C68" s="953" t="s">
        <v>397</v>
      </c>
      <c r="X68" s="50">
        <v>8</v>
      </c>
      <c r="AA68" s="10">
        <v>2</v>
      </c>
      <c r="AM68" s="50"/>
      <c r="BI68"/>
      <c r="BL68"/>
    </row>
    <row r="69" spans="1:113" s="10" customFormat="1">
      <c r="X69" s="50"/>
      <c r="AM69" s="50"/>
      <c r="BI69"/>
      <c r="BL69"/>
    </row>
    <row r="70" spans="1:113" s="10" customFormat="1">
      <c r="A70" s="1040" t="s">
        <v>143</v>
      </c>
      <c r="B70" s="953" t="s">
        <v>1320</v>
      </c>
      <c r="C70" s="953" t="s">
        <v>2846</v>
      </c>
      <c r="X70" s="50"/>
      <c r="AM70" s="50"/>
      <c r="BC70" s="10">
        <v>50</v>
      </c>
      <c r="BI70"/>
      <c r="BL70">
        <v>50</v>
      </c>
    </row>
    <row r="71" spans="1:113" s="10" customFormat="1">
      <c r="A71" s="1057" t="s">
        <v>144</v>
      </c>
      <c r="B71" s="953" t="s">
        <v>1320</v>
      </c>
      <c r="C71" s="953" t="s">
        <v>3372</v>
      </c>
      <c r="X71" s="50"/>
      <c r="AM71" s="50"/>
      <c r="AR71" s="10">
        <v>50</v>
      </c>
      <c r="AY71" s="10">
        <v>50</v>
      </c>
      <c r="BF71" s="10">
        <v>50</v>
      </c>
      <c r="BI71">
        <v>100</v>
      </c>
      <c r="BL71">
        <v>50</v>
      </c>
      <c r="BO71" s="10">
        <v>50</v>
      </c>
      <c r="BY71" s="10">
        <v>25</v>
      </c>
      <c r="BZ71" s="10">
        <v>25</v>
      </c>
      <c r="DI71" s="10">
        <v>10</v>
      </c>
    </row>
    <row r="72" spans="1:113" s="10" customFormat="1">
      <c r="A72" s="1040"/>
      <c r="B72" s="99"/>
      <c r="C72" s="99"/>
      <c r="X72" s="50"/>
      <c r="AM72" s="50"/>
      <c r="BI72"/>
      <c r="BL72"/>
    </row>
    <row r="73" spans="1:113" s="10" customFormat="1">
      <c r="A73" s="1057" t="s">
        <v>148</v>
      </c>
      <c r="B73" s="953" t="s">
        <v>1320</v>
      </c>
      <c r="C73" s="953" t="s">
        <v>3375</v>
      </c>
      <c r="X73" s="50"/>
      <c r="AM73" s="50"/>
      <c r="BI73"/>
      <c r="BL73"/>
    </row>
    <row r="74" spans="1:113" s="10" customFormat="1">
      <c r="A74" s="1040"/>
      <c r="B74" s="99"/>
      <c r="C74" s="99"/>
      <c r="X74" s="50"/>
      <c r="AM74" s="50"/>
      <c r="BI74"/>
      <c r="BL74"/>
    </row>
    <row r="75" spans="1:113" s="10" customFormat="1">
      <c r="A75" s="1057" t="s">
        <v>150</v>
      </c>
      <c r="B75" s="953" t="s">
        <v>1320</v>
      </c>
      <c r="C75" s="953" t="s">
        <v>3375</v>
      </c>
      <c r="X75" s="50">
        <v>4</v>
      </c>
      <c r="AM75" s="50"/>
      <c r="BI75"/>
      <c r="BL75"/>
    </row>
    <row r="76" spans="1:113" s="10" customFormat="1">
      <c r="A76" s="1057"/>
      <c r="B76" s="953"/>
      <c r="C76" s="953"/>
      <c r="X76" s="50"/>
      <c r="AM76" s="50"/>
      <c r="BI76"/>
      <c r="BL76"/>
    </row>
    <row r="77" spans="1:113" s="10" customFormat="1">
      <c r="A77" s="1040"/>
      <c r="B77" s="99"/>
      <c r="C77" s="99"/>
      <c r="X77" s="50"/>
      <c r="AM77" s="50"/>
      <c r="BI77"/>
      <c r="BL77"/>
    </row>
    <row r="78" spans="1:113" s="10" customFormat="1">
      <c r="A78" s="1057" t="s">
        <v>157</v>
      </c>
      <c r="B78" s="953" t="s">
        <v>1407</v>
      </c>
      <c r="C78" s="953" t="s">
        <v>3377</v>
      </c>
      <c r="X78" s="50"/>
      <c r="AM78" s="50"/>
      <c r="BI78"/>
      <c r="BL78"/>
    </row>
    <row r="79" spans="1:113" s="10" customFormat="1">
      <c r="A79" s="1057"/>
      <c r="B79" s="953"/>
      <c r="C79" s="953"/>
      <c r="X79" s="50"/>
      <c r="AM79" s="50"/>
      <c r="BI79"/>
      <c r="BL79"/>
    </row>
    <row r="80" spans="1:113" s="10" customFormat="1">
      <c r="A80" s="1040"/>
      <c r="B80" s="99"/>
      <c r="C80" s="99"/>
      <c r="X80" s="50"/>
      <c r="AM80" s="50"/>
      <c r="BI80"/>
      <c r="BL80"/>
    </row>
    <row r="81" spans="1:125" s="10" customFormat="1">
      <c r="A81" s="1040" t="s">
        <v>167</v>
      </c>
      <c r="B81" s="953" t="s">
        <v>1493</v>
      </c>
      <c r="C81" s="953" t="s">
        <v>3321</v>
      </c>
      <c r="X81" s="50">
        <v>2</v>
      </c>
      <c r="AM81" s="50">
        <v>10</v>
      </c>
      <c r="BI81"/>
      <c r="BL81"/>
    </row>
    <row r="82" spans="1:125" s="10" customFormat="1">
      <c r="A82" s="1040"/>
      <c r="B82" s="953"/>
      <c r="C82" s="953"/>
      <c r="X82" s="50"/>
      <c r="AM82" s="50"/>
      <c r="BI82"/>
      <c r="BL82"/>
    </row>
    <row r="83" spans="1:125" s="10" customFormat="1">
      <c r="A83" s="1040"/>
      <c r="B83" s="953"/>
      <c r="C83" s="953"/>
      <c r="X83" s="50"/>
      <c r="AM83" s="50"/>
      <c r="BI83"/>
      <c r="BL83"/>
    </row>
    <row r="84" spans="1:125" s="10" customFormat="1">
      <c r="A84" s="1040" t="s">
        <v>171</v>
      </c>
      <c r="B84" s="953" t="s">
        <v>1493</v>
      </c>
      <c r="C84" s="953" t="s">
        <v>2846</v>
      </c>
      <c r="X84" s="50"/>
      <c r="AM84" s="50"/>
      <c r="BI84"/>
      <c r="BL84"/>
      <c r="BQ84" s="10">
        <v>50</v>
      </c>
      <c r="DU84" s="10">
        <v>5</v>
      </c>
    </row>
    <row r="85" spans="1:125" s="10" customFormat="1">
      <c r="A85" s="99"/>
      <c r="B85" s="99"/>
      <c r="C85" s="99"/>
      <c r="X85" s="50"/>
      <c r="AM85" s="50"/>
      <c r="BI85"/>
      <c r="BL85"/>
    </row>
    <row r="86" spans="1:125" s="10" customFormat="1">
      <c r="A86" s="1057"/>
      <c r="B86" s="99"/>
      <c r="C86" s="953"/>
      <c r="X86" s="50"/>
      <c r="AM86" s="50"/>
      <c r="BI86"/>
      <c r="BL86"/>
    </row>
    <row r="87" spans="1:125" s="10" customFormat="1">
      <c r="A87" s="1040" t="s">
        <v>180</v>
      </c>
      <c r="B87" s="953" t="s">
        <v>1556</v>
      </c>
      <c r="C87" s="953" t="s">
        <v>3321</v>
      </c>
      <c r="X87" s="50"/>
      <c r="AM87" s="50">
        <v>10</v>
      </c>
      <c r="BI87"/>
      <c r="BL87"/>
    </row>
    <row r="88" spans="1:125" s="10" customFormat="1">
      <c r="A88" s="1057" t="s">
        <v>182</v>
      </c>
      <c r="B88" s="953" t="s">
        <v>1579</v>
      </c>
      <c r="C88" s="953" t="s">
        <v>3388</v>
      </c>
      <c r="X88" s="50"/>
      <c r="AM88" s="50"/>
      <c r="BB88" s="10">
        <v>50</v>
      </c>
      <c r="BI88"/>
      <c r="BL88"/>
      <c r="BP88" s="10">
        <v>100</v>
      </c>
      <c r="BV88" s="10">
        <v>100</v>
      </c>
      <c r="BY88" s="10">
        <v>50</v>
      </c>
      <c r="CA88" s="10">
        <v>75</v>
      </c>
    </row>
    <row r="89" spans="1:125" s="10" customFormat="1">
      <c r="A89" s="1057"/>
      <c r="B89" s="953"/>
      <c r="C89" s="953"/>
      <c r="X89" s="50"/>
      <c r="AM89" s="50"/>
      <c r="BI89"/>
      <c r="BL89"/>
    </row>
    <row r="90" spans="1:125" s="10" customFormat="1">
      <c r="A90" s="1040" t="s">
        <v>185</v>
      </c>
      <c r="B90" s="953" t="s">
        <v>1579</v>
      </c>
      <c r="C90" s="953" t="s">
        <v>3332</v>
      </c>
      <c r="X90" s="50"/>
      <c r="AM90" s="50"/>
      <c r="BI90"/>
      <c r="BL90"/>
      <c r="CO90" s="10">
        <v>50</v>
      </c>
    </row>
    <row r="91" spans="1:125" s="10" customFormat="1">
      <c r="A91" s="1040"/>
      <c r="B91" s="953"/>
      <c r="C91" s="953"/>
      <c r="X91" s="50"/>
      <c r="AM91" s="50"/>
      <c r="BI91"/>
      <c r="BL91"/>
    </row>
    <row r="92" spans="1:125" s="10" customFormat="1">
      <c r="A92" s="1040" t="s">
        <v>190</v>
      </c>
      <c r="B92" s="953" t="s">
        <v>1631</v>
      </c>
      <c r="C92" s="953" t="s">
        <v>3332</v>
      </c>
      <c r="X92" s="50"/>
      <c r="AM92" s="50"/>
      <c r="BI92"/>
      <c r="BL92"/>
      <c r="DM92" s="10">
        <v>15</v>
      </c>
    </row>
    <row r="93" spans="1:125" s="10" customFormat="1">
      <c r="A93" s="1040" t="s">
        <v>192</v>
      </c>
      <c r="B93" s="953" t="s">
        <v>1631</v>
      </c>
      <c r="C93" s="953" t="s">
        <v>2846</v>
      </c>
      <c r="X93" s="50"/>
      <c r="AM93" s="50"/>
      <c r="BI93"/>
      <c r="BL93"/>
      <c r="CO93" s="10">
        <v>100</v>
      </c>
    </row>
    <row r="94" spans="1:125" s="10" customFormat="1">
      <c r="A94" s="1057"/>
      <c r="B94" s="953"/>
      <c r="C94" s="953"/>
      <c r="X94" s="50"/>
      <c r="AM94" s="50"/>
      <c r="BI94"/>
      <c r="BL94"/>
    </row>
    <row r="95" spans="1:125" s="10" customFormat="1">
      <c r="A95" s="1057"/>
      <c r="B95" s="953"/>
      <c r="C95" s="953"/>
      <c r="X95" s="50"/>
      <c r="AM95" s="50"/>
      <c r="BI95"/>
      <c r="BL95"/>
    </row>
    <row r="96" spans="1:125" s="10" customFormat="1">
      <c r="A96" s="1057" t="s">
        <v>196</v>
      </c>
      <c r="B96" s="953" t="s">
        <v>1646</v>
      </c>
      <c r="C96" s="953" t="s">
        <v>3321</v>
      </c>
      <c r="X96" s="50">
        <v>2</v>
      </c>
      <c r="AM96" s="50"/>
      <c r="BI96"/>
      <c r="BL96"/>
    </row>
    <row r="97" spans="1:119" s="10" customFormat="1">
      <c r="A97" s="1040" t="s">
        <v>201</v>
      </c>
      <c r="B97" s="953" t="s">
        <v>1668</v>
      </c>
      <c r="C97" s="953" t="s">
        <v>3341</v>
      </c>
      <c r="X97" s="50"/>
      <c r="AM97" s="50"/>
      <c r="BI97"/>
      <c r="BL97"/>
      <c r="CO97" s="10">
        <v>50</v>
      </c>
    </row>
    <row r="98" spans="1:119" s="10" customFormat="1">
      <c r="A98" s="1040" t="s">
        <v>211</v>
      </c>
      <c r="B98" s="953" t="s">
        <v>1712</v>
      </c>
      <c r="C98" s="953" t="s">
        <v>3398</v>
      </c>
      <c r="X98" s="50"/>
      <c r="AM98" s="50"/>
      <c r="BI98">
        <v>1</v>
      </c>
      <c r="BL98"/>
      <c r="BO98" s="10">
        <v>1</v>
      </c>
      <c r="BP98" s="10">
        <v>1</v>
      </c>
      <c r="BS98" s="10">
        <v>1</v>
      </c>
      <c r="BY98" s="10">
        <v>1</v>
      </c>
      <c r="CA98" s="10">
        <v>1</v>
      </c>
      <c r="CB98" s="10">
        <v>1</v>
      </c>
    </row>
    <row r="99" spans="1:119" s="10" customFormat="1">
      <c r="A99" s="1057" t="s">
        <v>215</v>
      </c>
      <c r="B99" s="953" t="s">
        <v>1740</v>
      </c>
      <c r="C99" s="953" t="s">
        <v>3360</v>
      </c>
      <c r="X99" s="50"/>
      <c r="AM99" s="50"/>
      <c r="CK99" s="10">
        <v>100</v>
      </c>
      <c r="CM99" s="10">
        <v>60</v>
      </c>
    </row>
    <row r="100" spans="1:119" s="10" customFormat="1">
      <c r="A100" s="1040" t="s">
        <v>221</v>
      </c>
      <c r="B100" s="953" t="s">
        <v>1796</v>
      </c>
      <c r="C100" s="953" t="s">
        <v>3351</v>
      </c>
      <c r="X100" s="50">
        <v>12</v>
      </c>
      <c r="AM100" s="50"/>
    </row>
    <row r="101" spans="1:119" s="10" customFormat="1">
      <c r="A101" s="1040" t="s">
        <v>222</v>
      </c>
      <c r="B101" s="953" t="s">
        <v>1797</v>
      </c>
      <c r="C101" s="953" t="s">
        <v>2846</v>
      </c>
      <c r="H101" s="10">
        <v>2</v>
      </c>
      <c r="O101" s="10">
        <v>3</v>
      </c>
      <c r="X101" s="50"/>
      <c r="AM101" s="50"/>
    </row>
    <row r="102" spans="1:119" s="10" customFormat="1">
      <c r="A102" s="1057" t="s">
        <v>225</v>
      </c>
      <c r="B102" s="953" t="s">
        <v>1797</v>
      </c>
      <c r="C102" s="953" t="s">
        <v>3352</v>
      </c>
      <c r="E102" s="10">
        <v>4</v>
      </c>
      <c r="X102" s="50"/>
      <c r="AM102" s="50"/>
    </row>
    <row r="103" spans="1:119" s="10" customFormat="1">
      <c r="X103" s="50"/>
      <c r="AM103" s="50"/>
    </row>
    <row r="104" spans="1:119" s="10" customFormat="1">
      <c r="A104" s="1057"/>
      <c r="B104" s="953"/>
      <c r="C104" s="953"/>
      <c r="X104" s="50"/>
      <c r="AM104" s="50"/>
    </row>
    <row r="105" spans="1:119" s="10" customFormat="1">
      <c r="A105" s="1040" t="s">
        <v>230</v>
      </c>
      <c r="B105" s="953" t="s">
        <v>1819</v>
      </c>
      <c r="C105" s="953" t="s">
        <v>3401</v>
      </c>
      <c r="X105" s="50"/>
      <c r="AM105" s="50">
        <v>20</v>
      </c>
    </row>
    <row r="106" spans="1:119" s="10" customFormat="1">
      <c r="A106" s="1057" t="s">
        <v>231</v>
      </c>
      <c r="B106" s="953" t="s">
        <v>1819</v>
      </c>
      <c r="C106" s="953" t="s">
        <v>3382</v>
      </c>
      <c r="X106" s="50"/>
      <c r="AM106" s="50"/>
      <c r="CO106" s="10">
        <v>10</v>
      </c>
    </row>
    <row r="107" spans="1:119" s="10" customFormat="1">
      <c r="A107" s="1040" t="s">
        <v>232</v>
      </c>
      <c r="B107" s="953" t="s">
        <v>1819</v>
      </c>
      <c r="C107" s="953" t="s">
        <v>3341</v>
      </c>
      <c r="E107" s="10">
        <v>10</v>
      </c>
      <c r="X107" s="50"/>
      <c r="AM107" s="50"/>
    </row>
    <row r="108" spans="1:119" s="10" customFormat="1">
      <c r="A108" s="1057" t="s">
        <v>236</v>
      </c>
      <c r="B108" s="953" t="s">
        <v>1852</v>
      </c>
      <c r="C108" s="953" t="s">
        <v>3327</v>
      </c>
      <c r="X108" s="50"/>
      <c r="AM108" s="50"/>
      <c r="DO108" s="10">
        <v>1</v>
      </c>
    </row>
    <row r="109" spans="1:119" s="10" customFormat="1">
      <c r="A109" s="1057" t="s">
        <v>237</v>
      </c>
      <c r="B109" s="953" t="s">
        <v>1852</v>
      </c>
      <c r="C109" s="953" t="s">
        <v>3332</v>
      </c>
      <c r="X109" s="50">
        <v>2</v>
      </c>
      <c r="AM109" s="50"/>
    </row>
    <row r="110" spans="1:119" s="10" customFormat="1">
      <c r="A110" s="1057" t="s">
        <v>238</v>
      </c>
      <c r="B110" s="953" t="s">
        <v>1852</v>
      </c>
      <c r="C110" s="953" t="s">
        <v>3341</v>
      </c>
      <c r="E110" s="10">
        <v>10</v>
      </c>
      <c r="X110" s="50"/>
      <c r="AM110" s="50"/>
    </row>
    <row r="111" spans="1:119" s="10" customFormat="1">
      <c r="A111" s="1057" t="s">
        <v>243</v>
      </c>
      <c r="B111" s="953" t="s">
        <v>1878</v>
      </c>
      <c r="C111" s="953" t="s">
        <v>3409</v>
      </c>
      <c r="X111" s="50"/>
      <c r="AM111" s="50"/>
      <c r="CN111" s="10">
        <v>25</v>
      </c>
    </row>
    <row r="112" spans="1:119" s="10" customFormat="1">
      <c r="A112" s="1057" t="s">
        <v>250</v>
      </c>
      <c r="B112" s="953" t="s">
        <v>2055</v>
      </c>
      <c r="C112" s="953" t="s">
        <v>3397</v>
      </c>
      <c r="X112" s="50"/>
      <c r="Y112" s="10">
        <v>10</v>
      </c>
      <c r="AM112" s="50"/>
    </row>
    <row r="113" spans="1:136">
      <c r="A113" s="1057" t="s">
        <v>257</v>
      </c>
      <c r="B113" s="953" t="s">
        <v>2074</v>
      </c>
      <c r="C113" s="953" t="s">
        <v>3321</v>
      </c>
      <c r="X113" s="50">
        <v>2</v>
      </c>
      <c r="Z113" s="10"/>
      <c r="AN113" s="10"/>
      <c r="AY113" s="10"/>
      <c r="BI113" s="10"/>
      <c r="BL113" s="10"/>
      <c r="BP113" s="10"/>
      <c r="BT113" s="10"/>
      <c r="BU113" s="10"/>
      <c r="BV113" s="10"/>
      <c r="BW113" s="10"/>
      <c r="BX113" s="10"/>
      <c r="BY113" s="10"/>
      <c r="BZ113" s="10"/>
      <c r="CA113" s="10"/>
      <c r="CB113" s="10"/>
      <c r="CC113" s="10"/>
      <c r="CD113" s="10"/>
      <c r="CE113" s="10"/>
      <c r="CF113" s="10"/>
      <c r="EB113" s="10"/>
      <c r="EC113" s="10"/>
      <c r="ED113" s="10"/>
      <c r="EE113" s="10"/>
    </row>
    <row r="114" spans="1:136">
      <c r="A114" s="1057" t="s">
        <v>260</v>
      </c>
      <c r="B114" s="953" t="s">
        <v>2086</v>
      </c>
      <c r="C114" s="953" t="s">
        <v>2975</v>
      </c>
      <c r="Z114" s="10"/>
      <c r="AN114" s="10"/>
      <c r="AY114" s="10"/>
      <c r="BI114" s="10"/>
      <c r="BL114" s="10"/>
      <c r="BP114" s="10">
        <v>100</v>
      </c>
      <c r="BT114" s="10"/>
      <c r="BU114" s="10"/>
      <c r="BV114" s="10"/>
      <c r="BW114" s="10"/>
      <c r="BX114" s="10"/>
      <c r="BY114" s="10"/>
      <c r="BZ114" s="10"/>
      <c r="CA114" s="10"/>
      <c r="CB114" s="10"/>
      <c r="CC114" s="10"/>
      <c r="CD114" s="10"/>
      <c r="CE114" s="10"/>
      <c r="CF114" s="10"/>
      <c r="EB114" s="10"/>
      <c r="EC114" s="10"/>
      <c r="ED114" s="10"/>
      <c r="EE114" s="10"/>
    </row>
    <row r="115" spans="1:136">
      <c r="A115" s="1057" t="s">
        <v>262</v>
      </c>
      <c r="B115" s="953" t="s">
        <v>2086</v>
      </c>
      <c r="C115" s="953" t="s">
        <v>3321</v>
      </c>
      <c r="X115" s="50">
        <v>2</v>
      </c>
      <c r="Z115" s="10"/>
      <c r="AN115" s="10"/>
      <c r="AR115" s="10">
        <v>25</v>
      </c>
      <c r="AY115" s="10"/>
      <c r="BI115" s="10"/>
      <c r="BL115" s="10"/>
      <c r="BP115" s="10"/>
      <c r="BT115" s="10"/>
      <c r="BU115" s="10"/>
      <c r="BV115" s="10">
        <v>25</v>
      </c>
      <c r="BW115" s="10"/>
      <c r="BX115" s="10"/>
      <c r="BY115" s="10"/>
      <c r="BZ115" s="10"/>
      <c r="CA115" s="10"/>
      <c r="CB115" s="10"/>
      <c r="CC115" s="10"/>
      <c r="CD115" s="10"/>
      <c r="CE115" s="10"/>
      <c r="CF115" s="10"/>
      <c r="EB115" s="10"/>
      <c r="EC115" s="10"/>
      <c r="ED115" s="10"/>
      <c r="EE115" s="10"/>
    </row>
    <row r="116" spans="1:136">
      <c r="A116" s="1057" t="s">
        <v>266</v>
      </c>
      <c r="B116" s="953" t="s">
        <v>2086</v>
      </c>
      <c r="C116" s="953" t="s">
        <v>2846</v>
      </c>
      <c r="X116" s="50">
        <v>4</v>
      </c>
      <c r="Z116" s="10"/>
      <c r="AN116" s="10"/>
      <c r="AY116" s="10"/>
      <c r="BI116" s="10"/>
      <c r="BL116" s="10"/>
      <c r="BP116" s="10"/>
      <c r="BT116" s="10"/>
      <c r="BU116" s="10"/>
      <c r="BV116" s="10"/>
      <c r="BW116" s="10"/>
      <c r="BX116" s="10"/>
      <c r="BY116" s="10"/>
      <c r="BZ116" s="10"/>
      <c r="CA116" s="10"/>
      <c r="CB116" s="10"/>
      <c r="CC116" s="10"/>
      <c r="CD116" s="10"/>
      <c r="CE116" s="10"/>
      <c r="CF116" s="10"/>
      <c r="EB116" s="10"/>
      <c r="EC116" s="10"/>
      <c r="ED116" s="10"/>
      <c r="EE116" s="10"/>
    </row>
    <row r="117" spans="1:136">
      <c r="A117" s="1057"/>
      <c r="B117" s="953"/>
      <c r="C117" s="953"/>
      <c r="Z117" s="10"/>
      <c r="AN117" s="10"/>
      <c r="AY117" s="10"/>
      <c r="BI117" s="10"/>
      <c r="BL117" s="10"/>
      <c r="BP117" s="10"/>
      <c r="BT117" s="10"/>
      <c r="BU117" s="10"/>
      <c r="BV117" s="10"/>
      <c r="BW117" s="10"/>
      <c r="BX117" s="10"/>
      <c r="BY117" s="10"/>
      <c r="BZ117" s="10"/>
      <c r="CA117" s="10"/>
      <c r="CB117" s="10"/>
      <c r="CC117" s="10"/>
      <c r="CD117" s="10"/>
      <c r="CE117" s="10"/>
      <c r="CF117" s="10"/>
      <c r="EB117" s="10"/>
      <c r="EC117" s="10"/>
      <c r="ED117" s="10"/>
      <c r="EE117" s="10"/>
    </row>
    <row r="118" spans="1:136">
      <c r="A118" s="1057"/>
      <c r="B118" s="953"/>
      <c r="C118" s="953"/>
      <c r="Z118" s="10"/>
      <c r="AN118" s="10"/>
      <c r="AY118" s="10"/>
      <c r="BI118" s="10"/>
      <c r="BL118" s="10"/>
      <c r="BP118" s="10"/>
      <c r="BT118" s="10"/>
      <c r="BU118" s="10"/>
      <c r="BV118" s="10"/>
      <c r="BW118" s="10"/>
      <c r="BX118" s="10"/>
      <c r="BY118" s="10"/>
      <c r="BZ118" s="10"/>
      <c r="CA118" s="10"/>
      <c r="CB118" s="10"/>
      <c r="CC118" s="10"/>
      <c r="CD118" s="10"/>
      <c r="CE118" s="10"/>
      <c r="CF118" s="10"/>
      <c r="EB118" s="10"/>
      <c r="EC118" s="10"/>
      <c r="ED118" s="10"/>
      <c r="EE118" s="10"/>
    </row>
    <row r="119" spans="1:136">
      <c r="A119" s="1057"/>
      <c r="B119" s="953"/>
      <c r="C119" s="953"/>
      <c r="Z119" s="10"/>
      <c r="AN119" s="10"/>
      <c r="AY119" s="10"/>
      <c r="BI119" s="10"/>
      <c r="BL119" s="10"/>
      <c r="BP119" s="10"/>
      <c r="BT119" s="10"/>
      <c r="BU119" s="10"/>
      <c r="BV119" s="10"/>
      <c r="BW119" s="10"/>
      <c r="BX119" s="10"/>
      <c r="BY119" s="10"/>
      <c r="BZ119" s="10"/>
      <c r="CA119" s="10"/>
      <c r="CB119" s="10"/>
      <c r="CC119" s="10"/>
      <c r="CD119" s="10"/>
      <c r="CE119" s="10"/>
      <c r="CF119" s="10"/>
      <c r="EB119" s="10"/>
      <c r="EC119" s="10"/>
      <c r="ED119" s="10"/>
      <c r="EE119" s="10"/>
    </row>
    <row r="120" spans="1:136">
      <c r="A120" s="1057" t="s">
        <v>2111</v>
      </c>
      <c r="B120" s="953" t="s">
        <v>2093</v>
      </c>
      <c r="C120" s="953" t="s">
        <v>3418</v>
      </c>
      <c r="Z120" s="10"/>
      <c r="AN120" s="10"/>
      <c r="AY120" s="10"/>
      <c r="BI120" s="10"/>
      <c r="BL120" s="10"/>
      <c r="BP120" s="10"/>
      <c r="BT120" s="10"/>
      <c r="BU120" s="10"/>
      <c r="BV120" s="10"/>
      <c r="BW120" s="10"/>
      <c r="BX120" s="10"/>
      <c r="BY120" s="10"/>
      <c r="BZ120" s="10"/>
      <c r="CA120" s="10"/>
      <c r="CB120" s="10"/>
      <c r="CC120" s="10"/>
      <c r="CD120" s="10"/>
      <c r="CE120" s="10"/>
      <c r="CF120" s="10"/>
      <c r="EB120" s="10"/>
      <c r="EC120" s="10"/>
      <c r="ED120" s="10"/>
      <c r="EE120" s="10"/>
      <c r="EF120" s="10">
        <v>1</v>
      </c>
    </row>
    <row r="121" spans="1:136">
      <c r="A121" s="1057"/>
      <c r="B121" s="953"/>
      <c r="C121" s="953"/>
      <c r="Z121" s="10"/>
      <c r="AN121" s="10"/>
      <c r="AY121" s="10"/>
      <c r="BI121" s="10"/>
      <c r="BL121" s="10"/>
      <c r="BP121" s="10"/>
      <c r="BT121" s="10"/>
      <c r="BU121" s="10"/>
      <c r="BV121" s="10"/>
      <c r="BW121" s="10"/>
      <c r="BX121" s="10"/>
      <c r="BY121" s="10"/>
      <c r="BZ121" s="10"/>
      <c r="CA121" s="10"/>
      <c r="CB121" s="10"/>
      <c r="CC121" s="10"/>
      <c r="CD121" s="10"/>
      <c r="CE121" s="10"/>
      <c r="CF121" s="10"/>
      <c r="EB121" s="10"/>
      <c r="EC121" s="10"/>
      <c r="ED121" s="10"/>
      <c r="EE121" s="10"/>
    </row>
    <row r="122" spans="1:136">
      <c r="A122" s="1057"/>
      <c r="B122" s="953"/>
      <c r="C122" s="953"/>
      <c r="Z122" s="10"/>
      <c r="AN122" s="10"/>
      <c r="AY122" s="10"/>
      <c r="BI122" s="10"/>
      <c r="BL122" s="10"/>
      <c r="BP122" s="10"/>
      <c r="BT122" s="10"/>
      <c r="BU122" s="10"/>
      <c r="BV122" s="10"/>
      <c r="BW122" s="10"/>
      <c r="BX122" s="10"/>
      <c r="BY122" s="10"/>
      <c r="BZ122" s="10"/>
      <c r="CA122" s="10"/>
      <c r="CB122" s="10"/>
      <c r="CC122" s="10"/>
      <c r="CD122" s="10"/>
      <c r="CE122" s="10"/>
      <c r="CF122" s="10"/>
      <c r="EB122" s="10"/>
      <c r="EC122" s="10"/>
      <c r="ED122" s="10"/>
      <c r="EE122" s="10"/>
    </row>
    <row r="123" spans="1:136">
      <c r="A123" s="1057"/>
      <c r="B123" s="953"/>
      <c r="C123" s="953"/>
      <c r="Z123" s="10"/>
      <c r="AN123" s="10"/>
      <c r="AY123" s="10"/>
      <c r="BI123" s="10"/>
      <c r="BL123" s="10"/>
      <c r="BP123" s="10"/>
      <c r="BT123" s="10"/>
      <c r="BU123" s="10"/>
      <c r="BV123" s="10"/>
      <c r="BW123" s="10"/>
      <c r="BX123" s="10"/>
      <c r="BY123" s="10"/>
      <c r="BZ123" s="10"/>
      <c r="CA123" s="10"/>
      <c r="CB123" s="10"/>
      <c r="CC123" s="10"/>
      <c r="CD123" s="10"/>
      <c r="CE123" s="10"/>
      <c r="CF123" s="10"/>
      <c r="EB123" s="10"/>
      <c r="EC123" s="10"/>
      <c r="ED123" s="10"/>
      <c r="EE123" s="10"/>
    </row>
    <row r="124" spans="1:136">
      <c r="A124" s="1057"/>
      <c r="B124" s="953"/>
      <c r="C124" s="953"/>
      <c r="Z124" s="10"/>
      <c r="AN124" s="10"/>
      <c r="AY124" s="10"/>
      <c r="BI124" s="10"/>
      <c r="BL124" s="10"/>
      <c r="BP124" s="10"/>
      <c r="BT124" s="10"/>
      <c r="BU124" s="10"/>
      <c r="BV124" s="10"/>
      <c r="BW124" s="10"/>
      <c r="BX124" s="10"/>
      <c r="BY124" s="10"/>
      <c r="BZ124" s="10"/>
      <c r="CA124" s="10"/>
      <c r="CB124" s="10"/>
      <c r="CC124" s="10"/>
      <c r="CD124" s="10"/>
      <c r="CE124" s="10"/>
      <c r="CF124" s="10"/>
      <c r="EB124" s="10"/>
      <c r="EC124" s="10"/>
      <c r="ED124" s="10"/>
      <c r="EE124" s="10"/>
    </row>
    <row r="125" spans="1:136">
      <c r="A125" s="1057" t="s">
        <v>2130</v>
      </c>
      <c r="B125" s="953" t="s">
        <v>2127</v>
      </c>
      <c r="C125" s="953" t="s">
        <v>3363</v>
      </c>
      <c r="Z125" s="10"/>
      <c r="AA125" s="10">
        <v>2</v>
      </c>
      <c r="AN125" s="10"/>
      <c r="AY125" s="10"/>
      <c r="BI125" s="10"/>
      <c r="BL125" s="10"/>
      <c r="BP125" s="10"/>
      <c r="BT125" s="10"/>
      <c r="BU125" s="10"/>
      <c r="BV125" s="10"/>
      <c r="BW125" s="10"/>
      <c r="BX125" s="10"/>
      <c r="BY125" s="10"/>
      <c r="BZ125" s="10"/>
      <c r="CA125" s="10"/>
      <c r="CB125" s="10"/>
      <c r="CC125" s="10"/>
      <c r="CD125" s="10"/>
      <c r="CE125" s="10"/>
      <c r="CF125" s="10"/>
      <c r="EB125" s="10"/>
      <c r="EC125" s="10"/>
      <c r="ED125" s="10"/>
      <c r="EE125" s="10"/>
    </row>
    <row r="126" spans="1:136">
      <c r="A126" s="1057" t="s">
        <v>2145</v>
      </c>
      <c r="B126" s="953" t="s">
        <v>3419</v>
      </c>
      <c r="C126" s="953" t="s">
        <v>3422</v>
      </c>
      <c r="Z126" s="10"/>
      <c r="AN126" s="10"/>
      <c r="AR126" s="10">
        <v>5</v>
      </c>
      <c r="AY126" s="10"/>
      <c r="BG126" s="10">
        <v>20</v>
      </c>
      <c r="BI126" s="10">
        <v>10</v>
      </c>
      <c r="BL126" s="10">
        <v>5</v>
      </c>
      <c r="BN126" s="10">
        <v>5</v>
      </c>
      <c r="BP126" s="10"/>
      <c r="BR126" s="10">
        <v>20</v>
      </c>
      <c r="BS126" s="10">
        <v>20</v>
      </c>
      <c r="BT126" s="10"/>
      <c r="BU126" s="10"/>
      <c r="BV126" s="10">
        <v>5</v>
      </c>
      <c r="BW126" s="10"/>
      <c r="BX126" s="10"/>
      <c r="BY126" s="10">
        <v>10</v>
      </c>
      <c r="BZ126" s="10"/>
      <c r="CA126" s="10"/>
      <c r="CB126" s="10">
        <v>5</v>
      </c>
      <c r="CC126" s="10"/>
      <c r="CD126" s="10"/>
      <c r="CE126" s="10"/>
      <c r="CF126" s="10"/>
      <c r="DM126" s="10">
        <v>5</v>
      </c>
      <c r="EA126" s="10">
        <v>5</v>
      </c>
      <c r="EB126" s="10"/>
      <c r="EC126" s="10"/>
      <c r="ED126" s="10"/>
      <c r="EE126" s="10"/>
    </row>
    <row r="127" spans="1:136">
      <c r="A127" s="1057" t="s">
        <v>2149</v>
      </c>
      <c r="B127" s="953" t="s">
        <v>2150</v>
      </c>
      <c r="C127" s="953" t="s">
        <v>2846</v>
      </c>
      <c r="Z127" s="10"/>
      <c r="AJ127" s="10">
        <v>10</v>
      </c>
      <c r="AN127" s="10"/>
      <c r="AY127" s="10"/>
      <c r="BI127" s="10"/>
      <c r="BL127" s="10"/>
      <c r="BP127" s="10"/>
      <c r="BT127" s="10"/>
      <c r="BU127" s="10"/>
      <c r="BV127" s="10"/>
      <c r="BW127" s="10"/>
      <c r="BX127" s="10"/>
      <c r="BY127" s="10"/>
      <c r="BZ127" s="10"/>
      <c r="CA127" s="10"/>
      <c r="CB127" s="10"/>
      <c r="CC127" s="10"/>
      <c r="CD127" s="10"/>
      <c r="CE127" s="10"/>
      <c r="CF127" s="10"/>
      <c r="EA127" s="10">
        <v>20</v>
      </c>
      <c r="EB127" s="10"/>
      <c r="EC127" s="10"/>
      <c r="ED127" s="10"/>
      <c r="EE127" s="10"/>
    </row>
    <row r="128" spans="1:136">
      <c r="A128" s="1057" t="s">
        <v>2155</v>
      </c>
      <c r="B128" s="953" t="s">
        <v>2155</v>
      </c>
      <c r="C128" s="953" t="s">
        <v>3401</v>
      </c>
      <c r="X128" s="50">
        <v>2</v>
      </c>
      <c r="Z128" s="10"/>
      <c r="AN128" s="10"/>
      <c r="AY128" s="10"/>
      <c r="BI128" s="10"/>
      <c r="BL128" s="10"/>
      <c r="BP128" s="10"/>
      <c r="BT128" s="10"/>
      <c r="BU128" s="10"/>
      <c r="BV128" s="10"/>
      <c r="BW128" s="10"/>
      <c r="BX128" s="10"/>
      <c r="BY128" s="10"/>
      <c r="BZ128" s="10"/>
      <c r="CA128" s="10"/>
      <c r="CB128" s="10"/>
      <c r="CC128" s="10"/>
      <c r="CD128" s="10"/>
      <c r="CE128" s="10"/>
      <c r="CF128" s="10"/>
      <c r="DZ128" s="10">
        <v>5</v>
      </c>
      <c r="EA128" s="10">
        <v>5</v>
      </c>
      <c r="EB128" s="10"/>
      <c r="EC128" s="10"/>
      <c r="ED128" s="10"/>
      <c r="EE128" s="10"/>
    </row>
    <row r="129" spans="1:131" s="10" customFormat="1">
      <c r="A129" s="1057" t="s">
        <v>2160</v>
      </c>
      <c r="B129" s="953" t="s">
        <v>2150</v>
      </c>
      <c r="C129" s="953" t="s">
        <v>3360</v>
      </c>
      <c r="X129" s="50"/>
      <c r="AM129" s="50"/>
      <c r="CM129" s="10">
        <v>50</v>
      </c>
      <c r="DJ129" s="10">
        <v>15</v>
      </c>
      <c r="DM129" s="10">
        <v>10</v>
      </c>
    </row>
    <row r="130" spans="1:131" s="10" customFormat="1">
      <c r="A130" s="1057" t="s">
        <v>2164</v>
      </c>
      <c r="B130" s="953" t="s">
        <v>2150</v>
      </c>
      <c r="C130" s="953" t="s">
        <v>3378</v>
      </c>
      <c r="X130" s="50"/>
      <c r="AM130" s="50"/>
      <c r="AS130" s="10">
        <v>20</v>
      </c>
    </row>
    <row r="131" spans="1:131" s="10" customFormat="1">
      <c r="A131" s="1057"/>
      <c r="B131" s="953"/>
      <c r="C131" s="953"/>
      <c r="X131" s="50"/>
      <c r="AM131" s="50"/>
    </row>
    <row r="132" spans="1:131" s="10" customFormat="1">
      <c r="A132" s="1057" t="s">
        <v>2169</v>
      </c>
      <c r="B132" s="953" t="s">
        <v>2166</v>
      </c>
      <c r="C132" s="953" t="s">
        <v>3332</v>
      </c>
      <c r="W132" s="10">
        <v>20</v>
      </c>
      <c r="X132" s="50">
        <v>2</v>
      </c>
      <c r="AA132" s="10">
        <v>4</v>
      </c>
      <c r="AM132" s="50"/>
    </row>
    <row r="133" spans="1:131" s="10" customFormat="1">
      <c r="A133" s="1057" t="s">
        <v>2185</v>
      </c>
      <c r="B133" s="953"/>
      <c r="C133" s="953" t="s">
        <v>3404</v>
      </c>
      <c r="X133" s="50"/>
      <c r="Y133" s="10">
        <v>25</v>
      </c>
      <c r="AM133" s="50"/>
      <c r="DU133" s="10">
        <v>5</v>
      </c>
      <c r="DV133" s="10">
        <v>5</v>
      </c>
      <c r="EA133" s="10">
        <v>5</v>
      </c>
    </row>
    <row r="134" spans="1:131" s="10" customFormat="1">
      <c r="A134" s="1057"/>
      <c r="B134" s="953"/>
      <c r="C134" s="953"/>
      <c r="X134" s="50"/>
      <c r="AM134" s="50"/>
    </row>
    <row r="135" spans="1:131" s="10" customFormat="1">
      <c r="A135" s="1057" t="s">
        <v>2203</v>
      </c>
      <c r="B135" s="953" t="s">
        <v>2196</v>
      </c>
      <c r="C135" s="953" t="s">
        <v>3321</v>
      </c>
      <c r="X135" s="50">
        <v>2</v>
      </c>
      <c r="AM135" s="50"/>
      <c r="CO135" s="10">
        <v>50</v>
      </c>
    </row>
    <row r="136" spans="1:131" s="10" customFormat="1">
      <c r="A136" s="1057"/>
      <c r="B136" s="953"/>
      <c r="C136" s="953"/>
      <c r="X136" s="50"/>
      <c r="AM136" s="50"/>
    </row>
    <row r="137" spans="1:131" s="10" customFormat="1">
      <c r="A137" s="1057" t="s">
        <v>2206</v>
      </c>
      <c r="B137" s="953" t="s">
        <v>2196</v>
      </c>
      <c r="C137" s="953" t="s">
        <v>2975</v>
      </c>
      <c r="X137" s="50">
        <v>4</v>
      </c>
      <c r="AM137" s="50"/>
      <c r="BF137" s="10">
        <v>50</v>
      </c>
      <c r="CK137" s="10">
        <v>25</v>
      </c>
      <c r="CZ137" s="1300">
        <v>10</v>
      </c>
      <c r="DL137" s="10">
        <v>10</v>
      </c>
      <c r="DQ137" s="10">
        <v>10</v>
      </c>
    </row>
    <row r="138" spans="1:131" s="10" customFormat="1">
      <c r="A138" s="1057"/>
      <c r="B138" s="953"/>
      <c r="C138" s="953"/>
      <c r="X138" s="50"/>
      <c r="AM138" s="50"/>
    </row>
    <row r="139" spans="1:131" s="10" customFormat="1">
      <c r="A139" s="1057" t="s">
        <v>2257</v>
      </c>
      <c r="B139" s="953" t="s">
        <v>2477</v>
      </c>
      <c r="C139" s="953" t="s">
        <v>3435</v>
      </c>
      <c r="X139" s="50"/>
      <c r="AM139" s="50"/>
      <c r="AS139" s="10">
        <v>10</v>
      </c>
      <c r="BF139" s="10">
        <v>10</v>
      </c>
      <c r="BI139" s="10">
        <v>20</v>
      </c>
      <c r="BO139" s="10">
        <v>50</v>
      </c>
      <c r="BP139" s="10">
        <v>50</v>
      </c>
      <c r="CA139" s="10">
        <v>25</v>
      </c>
    </row>
    <row r="140" spans="1:131" s="10" customFormat="1">
      <c r="A140" s="1057" t="s">
        <v>2258</v>
      </c>
      <c r="B140" s="953" t="s">
        <v>2477</v>
      </c>
      <c r="C140" s="953" t="s">
        <v>3436</v>
      </c>
      <c r="X140" s="50"/>
      <c r="AM140" s="50"/>
      <c r="AY140" s="10">
        <v>50</v>
      </c>
      <c r="BF140" s="10">
        <v>100</v>
      </c>
      <c r="BN140" s="10">
        <v>10</v>
      </c>
    </row>
    <row r="141" spans="1:131" s="10" customFormat="1">
      <c r="A141" s="1057" t="s">
        <v>2260</v>
      </c>
      <c r="B141" s="953" t="s">
        <v>2477</v>
      </c>
      <c r="C141" s="953" t="s">
        <v>3384</v>
      </c>
      <c r="X141" s="50"/>
      <c r="AM141" s="50"/>
      <c r="BP141" s="10">
        <v>50</v>
      </c>
      <c r="BV141" s="10">
        <v>10</v>
      </c>
    </row>
    <row r="142" spans="1:131" s="10" customFormat="1">
      <c r="A142" s="1057" t="s">
        <v>2262</v>
      </c>
      <c r="B142" s="953" t="s">
        <v>2477</v>
      </c>
      <c r="C142" s="953" t="s">
        <v>3437</v>
      </c>
      <c r="H142" s="10">
        <v>2</v>
      </c>
      <c r="X142" s="50">
        <v>4</v>
      </c>
      <c r="AM142" s="50"/>
      <c r="BV142" s="10">
        <v>50</v>
      </c>
      <c r="CA142" s="10">
        <v>50</v>
      </c>
      <c r="CO142" s="10">
        <v>25</v>
      </c>
    </row>
    <row r="143" spans="1:131" s="10" customFormat="1">
      <c r="A143" s="1057"/>
      <c r="B143" s="953"/>
      <c r="C143" s="953"/>
      <c r="X143" s="50"/>
      <c r="AM143" s="50"/>
    </row>
    <row r="144" spans="1:131" s="10" customFormat="1">
      <c r="A144" s="1057" t="s">
        <v>2267</v>
      </c>
      <c r="B144" s="953" t="s">
        <v>2521</v>
      </c>
      <c r="C144" s="953" t="s">
        <v>2846</v>
      </c>
      <c r="X144" s="50"/>
      <c r="AM144" s="50"/>
      <c r="DS144" s="10">
        <v>10</v>
      </c>
    </row>
    <row r="145" spans="1:121" s="10" customFormat="1">
      <c r="A145" s="1057" t="s">
        <v>2270</v>
      </c>
      <c r="B145" s="953" t="s">
        <v>2524</v>
      </c>
      <c r="C145" s="953" t="s">
        <v>3332</v>
      </c>
      <c r="X145" s="50">
        <v>2</v>
      </c>
      <c r="AM145" s="50"/>
      <c r="DQ145" s="10">
        <v>30</v>
      </c>
    </row>
    <row r="146" spans="1:121" s="10" customFormat="1">
      <c r="A146" s="1057"/>
      <c r="B146" s="953"/>
      <c r="C146" s="953"/>
      <c r="X146" s="50"/>
      <c r="AM146" s="50"/>
    </row>
    <row r="147" spans="1:121" s="10" customFormat="1">
      <c r="A147" s="1057"/>
      <c r="B147" s="953"/>
      <c r="C147" s="953"/>
      <c r="X147" s="50"/>
      <c r="AM147" s="50"/>
    </row>
    <row r="148" spans="1:121" s="10" customFormat="1">
      <c r="A148" s="1057" t="s">
        <v>2277</v>
      </c>
      <c r="B148" s="953" t="s">
        <v>2530</v>
      </c>
      <c r="C148" s="953" t="s">
        <v>3321</v>
      </c>
      <c r="X148" s="50">
        <v>2</v>
      </c>
      <c r="AM148" s="50"/>
    </row>
    <row r="149" spans="1:121" s="10" customFormat="1">
      <c r="A149" s="1057"/>
      <c r="B149" s="953"/>
      <c r="C149" s="953"/>
      <c r="X149" s="50"/>
      <c r="AM149" s="50"/>
    </row>
    <row r="150" spans="1:121" s="10" customFormat="1">
      <c r="A150" s="1057" t="s">
        <v>2297</v>
      </c>
      <c r="B150" s="953" t="s">
        <v>2601</v>
      </c>
      <c r="C150" s="99" t="s">
        <v>3448</v>
      </c>
      <c r="X150" s="50">
        <v>2</v>
      </c>
      <c r="AM150" s="50"/>
    </row>
    <row r="151" spans="1:121" s="10" customFormat="1">
      <c r="A151" s="1057"/>
      <c r="B151" s="953"/>
      <c r="C151" s="953"/>
      <c r="X151" s="50"/>
      <c r="AM151" s="50"/>
    </row>
    <row r="152" spans="1:121" s="10" customFormat="1">
      <c r="A152" s="1057" t="s">
        <v>2300</v>
      </c>
      <c r="B152" s="953" t="s">
        <v>2601</v>
      </c>
      <c r="C152" s="99" t="s">
        <v>2846</v>
      </c>
      <c r="X152" s="50"/>
      <c r="AM152" s="50"/>
      <c r="DM152" s="10">
        <v>25</v>
      </c>
    </row>
    <row r="153" spans="1:121" s="10" customFormat="1">
      <c r="A153" s="1057"/>
      <c r="B153" s="953"/>
      <c r="C153" s="953"/>
      <c r="X153" s="50"/>
      <c r="AM153" s="50"/>
    </row>
    <row r="154" spans="1:121" s="10" customFormat="1">
      <c r="A154" s="1057" t="s">
        <v>2304</v>
      </c>
      <c r="B154" s="953" t="s">
        <v>2613</v>
      </c>
      <c r="C154" s="99" t="s">
        <v>3332</v>
      </c>
      <c r="O154" s="10">
        <v>2</v>
      </c>
      <c r="X154" s="50"/>
      <c r="AM154" s="50"/>
    </row>
    <row r="155" spans="1:121" s="10" customFormat="1">
      <c r="A155" s="1057"/>
      <c r="B155" s="953"/>
      <c r="C155" s="953"/>
      <c r="X155" s="50"/>
      <c r="AM155" s="50"/>
    </row>
    <row r="156" spans="1:121" s="10" customFormat="1">
      <c r="A156" s="1057"/>
      <c r="B156" s="953"/>
      <c r="C156" s="953"/>
      <c r="X156" s="50"/>
      <c r="AM156" s="50"/>
    </row>
    <row r="157" spans="1:121" s="10" customFormat="1">
      <c r="A157" s="953" t="s">
        <v>2310</v>
      </c>
      <c r="B157" s="99" t="s">
        <v>2613</v>
      </c>
      <c r="C157" s="99" t="s">
        <v>3449</v>
      </c>
      <c r="X157" s="50"/>
      <c r="AM157" s="50"/>
      <c r="AR157" s="10">
        <v>7</v>
      </c>
      <c r="AT157" s="10">
        <v>5</v>
      </c>
      <c r="AY157" s="10">
        <v>5</v>
      </c>
      <c r="BB157" s="10">
        <v>2</v>
      </c>
      <c r="BC157" s="10">
        <v>2</v>
      </c>
      <c r="BE157" s="10">
        <v>10</v>
      </c>
      <c r="BF157" s="10">
        <v>2</v>
      </c>
      <c r="BI157" s="10">
        <v>10</v>
      </c>
      <c r="BL157" s="10">
        <v>2</v>
      </c>
      <c r="BM157" s="10">
        <v>2</v>
      </c>
      <c r="BS157" s="10">
        <v>10</v>
      </c>
      <c r="BT157" s="10">
        <v>2</v>
      </c>
      <c r="BV157" s="10">
        <v>2</v>
      </c>
      <c r="BY157" s="10">
        <v>5</v>
      </c>
      <c r="CB157" s="10">
        <v>15</v>
      </c>
    </row>
    <row r="158" spans="1:121" s="10" customFormat="1">
      <c r="A158" s="1057" t="s">
        <v>2316</v>
      </c>
      <c r="B158" s="99" t="s">
        <v>2613</v>
      </c>
      <c r="C158" s="99" t="s">
        <v>2972</v>
      </c>
      <c r="X158" s="50"/>
      <c r="AM158" s="50"/>
      <c r="CO158" s="10">
        <v>50</v>
      </c>
    </row>
    <row r="159" spans="1:121" s="10" customFormat="1">
      <c r="A159" s="1057"/>
      <c r="B159" s="953"/>
      <c r="C159" s="953"/>
      <c r="X159" s="50"/>
      <c r="AM159" s="50"/>
    </row>
    <row r="160" spans="1:121" s="10" customFormat="1">
      <c r="A160" s="1136"/>
      <c r="B160" s="1137"/>
      <c r="C160" s="99"/>
      <c r="X160" s="50"/>
      <c r="AM160" s="50"/>
    </row>
    <row r="161" spans="1:117" s="10" customFormat="1">
      <c r="A161" s="1136"/>
      <c r="B161" s="1137"/>
      <c r="C161" s="953"/>
      <c r="X161" s="50"/>
      <c r="AM161" s="50"/>
    </row>
    <row r="162" spans="1:117" s="10" customFormat="1">
      <c r="A162" s="1136"/>
      <c r="B162" s="1137"/>
      <c r="C162" s="1137"/>
      <c r="X162" s="50"/>
      <c r="AM162" s="50"/>
    </row>
    <row r="163" spans="1:117" s="10" customFormat="1">
      <c r="A163" s="1057" t="s">
        <v>2354</v>
      </c>
      <c r="B163" s="99" t="s">
        <v>2701</v>
      </c>
      <c r="C163" s="99" t="s">
        <v>2846</v>
      </c>
      <c r="X163" s="50">
        <v>4</v>
      </c>
      <c r="AM163" s="50"/>
    </row>
    <row r="164" spans="1:117" s="10" customFormat="1">
      <c r="A164" s="1057"/>
      <c r="B164" s="99"/>
      <c r="C164" s="99"/>
      <c r="X164" s="50"/>
      <c r="AM164" s="50"/>
    </row>
    <row r="165" spans="1:117" s="10" customFormat="1">
      <c r="A165" s="1057"/>
      <c r="B165" s="99"/>
      <c r="C165" s="99"/>
      <c r="X165" s="50"/>
      <c r="AM165" s="50"/>
    </row>
    <row r="166" spans="1:117" s="10" customFormat="1">
      <c r="A166" s="953" t="s">
        <v>2360</v>
      </c>
      <c r="B166" s="99" t="s">
        <v>2701</v>
      </c>
      <c r="C166" s="99" t="s">
        <v>3466</v>
      </c>
      <c r="X166" s="50"/>
      <c r="AM166" s="50"/>
      <c r="AR166" s="10">
        <v>50</v>
      </c>
      <c r="BV166" s="10">
        <v>100</v>
      </c>
      <c r="BY166" s="10">
        <v>50</v>
      </c>
    </row>
    <row r="167" spans="1:117" s="10" customFormat="1">
      <c r="A167" s="953"/>
      <c r="B167" s="99"/>
      <c r="C167" s="99"/>
      <c r="X167" s="50"/>
      <c r="AM167" s="50"/>
    </row>
    <row r="168" spans="1:117" s="10" customFormat="1">
      <c r="A168" s="953"/>
      <c r="B168" s="99"/>
      <c r="C168" s="99"/>
      <c r="X168" s="50"/>
      <c r="AM168" s="50"/>
    </row>
    <row r="169" spans="1:117" s="10" customFormat="1">
      <c r="A169" s="953" t="s">
        <v>2365</v>
      </c>
      <c r="B169" s="99" t="s">
        <v>2712</v>
      </c>
      <c r="C169" s="99" t="s">
        <v>3467</v>
      </c>
      <c r="X169" s="50"/>
      <c r="AM169" s="50"/>
      <c r="CO169" s="10">
        <v>100</v>
      </c>
      <c r="DM169" s="10">
        <v>20</v>
      </c>
    </row>
    <row r="170" spans="1:117" s="10" customFormat="1">
      <c r="A170" s="953" t="s">
        <v>2373</v>
      </c>
      <c r="B170" s="953" t="s">
        <v>2712</v>
      </c>
      <c r="C170" s="99" t="s">
        <v>3321</v>
      </c>
      <c r="X170" s="50">
        <v>2</v>
      </c>
      <c r="AM170" s="50"/>
    </row>
    <row r="171" spans="1:117" s="10" customFormat="1">
      <c r="A171" s="953" t="s">
        <v>2375</v>
      </c>
      <c r="B171" s="953" t="s">
        <v>2712</v>
      </c>
      <c r="C171" s="99" t="s">
        <v>3321</v>
      </c>
      <c r="X171" s="50"/>
      <c r="AM171" s="50"/>
      <c r="CO171" s="10">
        <v>25</v>
      </c>
    </row>
    <row r="172" spans="1:117" s="10" customFormat="1">
      <c r="A172" s="1136"/>
      <c r="B172" s="1137"/>
      <c r="C172" s="1137"/>
      <c r="X172" s="50"/>
      <c r="AM172" s="50"/>
    </row>
    <row r="173" spans="1:117" s="10" customFormat="1">
      <c r="A173" s="1057"/>
      <c r="B173" s="953"/>
      <c r="C173" s="953"/>
      <c r="X173" s="50"/>
      <c r="AM173" s="50"/>
    </row>
    <row r="174" spans="1:117" s="10" customFormat="1">
      <c r="A174" s="1057" t="s">
        <v>2392</v>
      </c>
      <c r="B174" s="99" t="s">
        <v>2781</v>
      </c>
      <c r="C174" s="99" t="s">
        <v>2846</v>
      </c>
      <c r="X174" s="50">
        <v>4</v>
      </c>
      <c r="AM174" s="50"/>
    </row>
    <row r="175" spans="1:117" s="10" customFormat="1">
      <c r="A175" s="1136"/>
      <c r="B175" s="1137"/>
      <c r="C175" s="1137"/>
      <c r="X175" s="50"/>
      <c r="AM175" s="50"/>
    </row>
    <row r="176" spans="1:117" s="10" customFormat="1">
      <c r="A176" s="1136"/>
      <c r="B176" s="1137"/>
      <c r="C176" s="1137"/>
      <c r="X176" s="50"/>
      <c r="AM176" s="50"/>
    </row>
    <row r="177" spans="1:45" s="10" customFormat="1">
      <c r="A177" s="1057" t="s">
        <v>2425</v>
      </c>
      <c r="B177" s="99" t="s">
        <v>2822</v>
      </c>
      <c r="C177" s="99" t="s">
        <v>2846</v>
      </c>
      <c r="X177" s="50"/>
      <c r="AJ177" s="10">
        <v>10</v>
      </c>
      <c r="AM177" s="50"/>
    </row>
    <row r="178" spans="1:45" s="10" customFormat="1">
      <c r="A178" s="1057"/>
      <c r="B178" s="1137"/>
      <c r="C178" s="953"/>
      <c r="X178" s="50"/>
      <c r="AM178" s="50"/>
    </row>
    <row r="179" spans="1:45" s="10" customFormat="1">
      <c r="A179" s="1057" t="s">
        <v>2437</v>
      </c>
      <c r="B179" s="953" t="s">
        <v>2849</v>
      </c>
      <c r="C179" s="953" t="s">
        <v>3321</v>
      </c>
      <c r="X179" s="50"/>
      <c r="AM179" s="50"/>
    </row>
    <row r="180" spans="1:45" s="10" customFormat="1">
      <c r="A180" s="1136"/>
      <c r="B180" s="1137"/>
      <c r="C180" s="1137"/>
      <c r="X180" s="50"/>
      <c r="AM180" s="50"/>
    </row>
    <row r="181" spans="1:45" s="10" customFormat="1">
      <c r="A181" s="1136"/>
      <c r="B181" s="1137"/>
      <c r="C181" s="1137"/>
      <c r="X181" s="50"/>
      <c r="AM181" s="50"/>
    </row>
    <row r="182" spans="1:45" s="10" customFormat="1">
      <c r="A182" s="1057" t="s">
        <v>2442</v>
      </c>
      <c r="B182" s="99" t="s">
        <v>2849</v>
      </c>
      <c r="C182" s="99" t="s">
        <v>2846</v>
      </c>
      <c r="X182" s="50">
        <v>2</v>
      </c>
      <c r="AM182" s="50"/>
    </row>
    <row r="183" spans="1:45" s="10" customFormat="1">
      <c r="A183" s="1136"/>
      <c r="B183" s="1137"/>
      <c r="C183" s="1137"/>
      <c r="X183" s="50"/>
      <c r="AM183" s="50"/>
    </row>
    <row r="184" spans="1:45" s="10" customFormat="1">
      <c r="A184" s="1057" t="s">
        <v>2447</v>
      </c>
      <c r="B184" s="99" t="s">
        <v>2871</v>
      </c>
      <c r="C184" s="953" t="s">
        <v>3474</v>
      </c>
      <c r="X184" s="50"/>
      <c r="AA184" s="10">
        <v>2</v>
      </c>
      <c r="AM184" s="50"/>
    </row>
    <row r="185" spans="1:45" s="10" customFormat="1">
      <c r="A185" s="1057" t="s">
        <v>2449</v>
      </c>
      <c r="B185" s="99" t="s">
        <v>2871</v>
      </c>
      <c r="C185" s="99" t="s">
        <v>2846</v>
      </c>
      <c r="E185" s="10">
        <v>4</v>
      </c>
      <c r="X185" s="50"/>
      <c r="AM185" s="50"/>
    </row>
    <row r="186" spans="1:45" s="10" customFormat="1">
      <c r="A186" s="1136"/>
      <c r="B186" s="1137"/>
      <c r="C186" s="1137"/>
      <c r="X186" s="50"/>
      <c r="AM186" s="50"/>
    </row>
    <row r="187" spans="1:45" s="10" customFormat="1">
      <c r="A187" s="1136"/>
      <c r="B187" s="1137"/>
      <c r="C187" s="1137"/>
      <c r="X187" s="50"/>
      <c r="AM187" s="50"/>
    </row>
    <row r="188" spans="1:45" s="10" customFormat="1">
      <c r="A188" s="1136"/>
      <c r="B188" s="1137"/>
      <c r="C188" s="1137"/>
      <c r="X188" s="50"/>
      <c r="AM188" s="50"/>
    </row>
    <row r="189" spans="1:45" s="10" customFormat="1">
      <c r="A189" s="1057" t="s">
        <v>2907</v>
      </c>
      <c r="B189" s="99" t="s">
        <v>2905</v>
      </c>
      <c r="C189" s="953" t="s">
        <v>3341</v>
      </c>
      <c r="X189" s="50"/>
      <c r="AM189" s="50"/>
      <c r="AS189" s="10">
        <v>7</v>
      </c>
    </row>
    <row r="190" spans="1:45" s="10" customFormat="1">
      <c r="A190" s="1136"/>
      <c r="B190" s="1137"/>
      <c r="C190" s="1137"/>
      <c r="X190" s="50"/>
      <c r="AM190" s="50"/>
    </row>
    <row r="191" spans="1:45" s="10" customFormat="1">
      <c r="A191" s="1136"/>
      <c r="B191" s="1137"/>
      <c r="C191" s="1137"/>
      <c r="X191" s="50"/>
      <c r="AM191" s="50"/>
    </row>
    <row r="192" spans="1:45" s="10" customFormat="1">
      <c r="A192" s="1136"/>
      <c r="B192" s="1137"/>
      <c r="C192" s="1137"/>
      <c r="X192" s="50"/>
      <c r="AM192" s="50"/>
    </row>
    <row r="193" spans="1:39" s="10" customFormat="1">
      <c r="A193" s="1136"/>
      <c r="B193" s="1137"/>
      <c r="C193" s="1137"/>
      <c r="X193" s="50"/>
      <c r="AM193" s="50"/>
    </row>
    <row r="194" spans="1:39" s="10" customFormat="1">
      <c r="A194" s="1136"/>
      <c r="B194" s="1137"/>
      <c r="C194" s="1137"/>
      <c r="X194" s="50"/>
      <c r="AM194" s="50"/>
    </row>
    <row r="195" spans="1:39" s="10" customFormat="1">
      <c r="A195" s="1136"/>
      <c r="B195" s="1137"/>
      <c r="C195" s="1137"/>
      <c r="X195" s="50"/>
      <c r="AM195" s="50"/>
    </row>
    <row r="196" spans="1:39" s="10" customFormat="1">
      <c r="A196" s="1136"/>
      <c r="B196" s="1137"/>
      <c r="C196" s="1137"/>
      <c r="X196" s="50"/>
      <c r="AM196" s="50"/>
    </row>
    <row r="197" spans="1:39" s="10" customFormat="1">
      <c r="A197" s="1136"/>
      <c r="B197" s="1137"/>
      <c r="C197" s="1137"/>
      <c r="X197" s="50"/>
      <c r="AM197" s="50"/>
    </row>
    <row r="198" spans="1:39" s="10" customFormat="1">
      <c r="A198" s="1136"/>
      <c r="B198" s="1137"/>
      <c r="C198" s="1137"/>
      <c r="X198" s="50"/>
      <c r="AM198" s="50"/>
    </row>
    <row r="199" spans="1:39" s="10" customFormat="1">
      <c r="A199" s="1136"/>
      <c r="B199" s="1137"/>
      <c r="C199" s="1137"/>
      <c r="X199" s="50"/>
      <c r="AM199" s="50"/>
    </row>
    <row r="200" spans="1:39" s="10" customFormat="1">
      <c r="A200" s="1136"/>
      <c r="B200" s="1137"/>
      <c r="C200" s="1137"/>
      <c r="X200" s="50"/>
      <c r="AM200" s="50"/>
    </row>
    <row r="201" spans="1:39" s="10" customFormat="1">
      <c r="A201" s="1136"/>
      <c r="B201" s="1137"/>
      <c r="C201" s="1137"/>
      <c r="X201" s="50"/>
      <c r="AM201" s="50"/>
    </row>
    <row r="202" spans="1:39" s="10" customFormat="1">
      <c r="A202" s="1136"/>
      <c r="B202" s="1137"/>
      <c r="C202" s="1137"/>
      <c r="X202" s="50"/>
      <c r="AM202" s="50"/>
    </row>
    <row r="203" spans="1:39" s="10" customFormat="1">
      <c r="A203" s="1136"/>
      <c r="B203" s="1137"/>
      <c r="C203" s="1137"/>
      <c r="X203" s="50"/>
      <c r="AM203" s="50"/>
    </row>
    <row r="204" spans="1:39" s="10" customFormat="1">
      <c r="A204" s="1136"/>
      <c r="B204" s="1137"/>
      <c r="C204" s="1137"/>
      <c r="X204" s="50"/>
      <c r="AM204" s="50"/>
    </row>
    <row r="205" spans="1:39" s="10" customFormat="1">
      <c r="A205" s="1136"/>
      <c r="B205" s="1137"/>
      <c r="C205" s="1137"/>
      <c r="X205" s="50"/>
      <c r="AM205" s="50"/>
    </row>
    <row r="206" spans="1:39" s="10" customFormat="1">
      <c r="A206" s="1136"/>
      <c r="B206" s="1137"/>
      <c r="C206" s="1137"/>
      <c r="X206" s="50"/>
      <c r="AM206" s="50"/>
    </row>
    <row r="207" spans="1:39" s="10" customFormat="1">
      <c r="A207" s="1136"/>
      <c r="B207" s="1137"/>
      <c r="C207" s="1137"/>
      <c r="X207" s="50"/>
      <c r="AM207" s="50"/>
    </row>
    <row r="208" spans="1:39" s="10" customFormat="1">
      <c r="A208" s="953"/>
      <c r="B208" s="99"/>
      <c r="C208" s="1137"/>
      <c r="X208" s="50"/>
      <c r="AM208" s="50"/>
    </row>
    <row r="209" spans="1:39" s="10" customFormat="1">
      <c r="A209" s="1136"/>
      <c r="B209" s="1137"/>
      <c r="C209" s="1137"/>
      <c r="X209" s="50"/>
      <c r="AM209" s="50"/>
    </row>
    <row r="210" spans="1:39" s="10" customFormat="1">
      <c r="A210" s="1136"/>
      <c r="B210" s="1137"/>
      <c r="C210" s="1137"/>
      <c r="X210" s="50"/>
      <c r="AM210" s="50"/>
    </row>
    <row r="211" spans="1:39" s="10" customFormat="1">
      <c r="A211" s="1136"/>
      <c r="B211" s="1137"/>
      <c r="C211" s="1137"/>
      <c r="X211" s="50"/>
      <c r="AM211" s="50"/>
    </row>
    <row r="212" spans="1:39" s="10" customFormat="1">
      <c r="A212" s="953"/>
      <c r="B212" s="99"/>
      <c r="C212" s="99"/>
      <c r="X212" s="50"/>
      <c r="AM212" s="50"/>
    </row>
    <row r="213" spans="1:39" s="10" customFormat="1">
      <c r="A213" s="953"/>
      <c r="B213" s="99"/>
      <c r="C213" s="99"/>
      <c r="X213" s="50"/>
      <c r="AM213" s="50"/>
    </row>
    <row r="214" spans="1:39" s="10" customFormat="1">
      <c r="A214" s="953"/>
      <c r="B214" s="99"/>
      <c r="C214" s="99"/>
      <c r="X214" s="50"/>
      <c r="AM214" s="50"/>
    </row>
    <row r="215" spans="1:39" s="10" customFormat="1">
      <c r="A215" s="953"/>
      <c r="B215" s="99"/>
      <c r="C215" s="99"/>
      <c r="X215" s="50"/>
      <c r="AM215" s="50"/>
    </row>
    <row r="216" spans="1:39" s="10" customFormat="1">
      <c r="A216" s="1136"/>
      <c r="B216" s="1137"/>
      <c r="C216" s="1137"/>
      <c r="X216" s="50"/>
      <c r="AM216" s="50"/>
    </row>
    <row r="217" spans="1:39" s="10" customFormat="1">
      <c r="A217" s="953"/>
      <c r="B217" s="99"/>
      <c r="C217" s="99"/>
      <c r="X217" s="50"/>
      <c r="AM217" s="50"/>
    </row>
    <row r="218" spans="1:39" s="10" customFormat="1">
      <c r="A218" s="953"/>
      <c r="B218" s="99"/>
      <c r="C218" s="99"/>
      <c r="X218" s="50"/>
      <c r="AM218" s="50"/>
    </row>
    <row r="219" spans="1:39" s="10" customFormat="1">
      <c r="A219" s="953"/>
      <c r="B219" s="99"/>
      <c r="C219" s="99"/>
      <c r="X219" s="50"/>
      <c r="AM219" s="50"/>
    </row>
    <row r="220" spans="1:39" s="10" customFormat="1">
      <c r="A220" s="953"/>
      <c r="B220" s="99"/>
      <c r="C220" s="99"/>
      <c r="X220" s="50"/>
      <c r="AM220" s="50"/>
    </row>
    <row r="221" spans="1:39" s="10" customFormat="1">
      <c r="A221" s="953"/>
      <c r="B221" s="99"/>
      <c r="C221" s="99"/>
      <c r="X221" s="50"/>
      <c r="AM221" s="50"/>
    </row>
    <row r="223" spans="1:39" s="10" customFormat="1">
      <c r="A223" s="953"/>
      <c r="B223" s="99"/>
      <c r="C223" s="99"/>
      <c r="X223" s="50"/>
      <c r="AM223" s="50"/>
    </row>
    <row r="224" spans="1:39" s="10" customFormat="1">
      <c r="A224" s="953"/>
      <c r="B224" s="99"/>
      <c r="C224" s="99"/>
      <c r="X224" s="50"/>
      <c r="AM224" s="50"/>
    </row>
    <row r="226" spans="1:39" s="10" customFormat="1">
      <c r="A226" s="953"/>
      <c r="B226" s="99"/>
      <c r="C226" s="99"/>
      <c r="X226" s="50"/>
      <c r="AM226" s="50"/>
    </row>
    <row r="227" spans="1:39" s="10" customFormat="1">
      <c r="A227" s="953"/>
      <c r="B227" s="99"/>
      <c r="C227" s="99"/>
      <c r="X227" s="50"/>
      <c r="AM227" s="50"/>
    </row>
    <row r="228" spans="1:39" s="10" customFormat="1">
      <c r="A228" s="953"/>
      <c r="B228" s="99"/>
      <c r="C228" s="99"/>
      <c r="X228" s="50"/>
      <c r="AM228" s="50"/>
    </row>
    <row r="229" spans="1:39" s="10" customFormat="1">
      <c r="A229" s="953"/>
      <c r="B229" s="99"/>
      <c r="C229" s="99"/>
      <c r="X229" s="50"/>
      <c r="AM229" s="50"/>
    </row>
    <row r="230" spans="1:39" s="10" customFormat="1">
      <c r="A230" s="953"/>
      <c r="B230" s="99"/>
      <c r="C230" s="99"/>
      <c r="X230" s="50"/>
      <c r="AM230" s="50"/>
    </row>
    <row r="231" spans="1:39" s="10" customFormat="1">
      <c r="A231" s="953"/>
      <c r="B231" s="99"/>
      <c r="C231" s="99"/>
      <c r="X231" s="50"/>
      <c r="AM231" s="50"/>
    </row>
    <row r="232" spans="1:39" s="10" customFormat="1">
      <c r="A232" s="953"/>
      <c r="B232" s="99"/>
      <c r="C232" s="99"/>
      <c r="X232" s="50"/>
      <c r="AM232" s="50"/>
    </row>
    <row r="233" spans="1:39" s="10" customFormat="1">
      <c r="A233" s="953"/>
      <c r="B233" s="99"/>
      <c r="C233" s="99"/>
      <c r="X233" s="50"/>
      <c r="AM233" s="50"/>
    </row>
    <row r="234" spans="1:39" s="10" customFormat="1">
      <c r="A234" s="953"/>
      <c r="B234" s="99"/>
      <c r="C234" s="99"/>
      <c r="X234" s="50"/>
      <c r="AM234" s="50"/>
    </row>
    <row r="235" spans="1:39" s="10" customFormat="1">
      <c r="A235" s="953"/>
      <c r="B235" s="99"/>
      <c r="C235" s="99"/>
      <c r="X235" s="50"/>
      <c r="AM235" s="50"/>
    </row>
    <row r="236" spans="1:39" s="10" customFormat="1">
      <c r="A236" s="953"/>
      <c r="B236" s="99"/>
      <c r="C236" s="99"/>
      <c r="X236" s="50"/>
      <c r="AM236" s="50"/>
    </row>
    <row r="237" spans="1:39" s="10" customFormat="1">
      <c r="A237" s="953"/>
      <c r="B237" s="99"/>
      <c r="C237" s="99"/>
      <c r="X237" s="50"/>
      <c r="AM237" s="50"/>
    </row>
    <row r="238" spans="1:39" s="10" customFormat="1">
      <c r="A238" s="1136"/>
      <c r="B238" s="1137"/>
      <c r="C238" s="1137"/>
      <c r="X238" s="50"/>
      <c r="AM238" s="50"/>
    </row>
    <row r="239" spans="1:39" s="10" customFormat="1">
      <c r="A239" s="1136"/>
      <c r="B239" s="1137"/>
      <c r="C239" s="1137"/>
      <c r="X239" s="50"/>
      <c r="AM239" s="50"/>
    </row>
    <row r="240" spans="1:39" s="10" customFormat="1">
      <c r="A240" s="953"/>
      <c r="B240" s="99"/>
      <c r="C240" s="99"/>
      <c r="X240" s="50"/>
      <c r="AM240" s="50"/>
    </row>
    <row r="241" spans="1:39" s="10" customFormat="1">
      <c r="A241" s="1136"/>
      <c r="B241" s="1137"/>
      <c r="C241" s="1137"/>
      <c r="X241" s="50"/>
      <c r="AM241" s="50"/>
    </row>
    <row r="242" spans="1:39" s="10" customFormat="1">
      <c r="A242" s="1136"/>
      <c r="B242" s="1137"/>
      <c r="C242" s="1137"/>
      <c r="X242" s="50"/>
      <c r="AM242" s="50"/>
    </row>
    <row r="243" spans="1:39" s="10" customFormat="1">
      <c r="A243" s="1136"/>
      <c r="B243" s="1137"/>
      <c r="C243" s="1137"/>
      <c r="X243" s="50"/>
      <c r="AM243" s="50"/>
    </row>
    <row r="244" spans="1:39" s="10" customFormat="1">
      <c r="A244" s="1136"/>
      <c r="B244" s="1137"/>
      <c r="C244" s="1137"/>
      <c r="X244" s="50"/>
      <c r="AM244" s="50"/>
    </row>
    <row r="245" spans="1:39" s="10" customFormat="1">
      <c r="A245" s="1136"/>
      <c r="B245" s="1137"/>
      <c r="C245" s="1137"/>
      <c r="X245" s="50"/>
      <c r="AM245" s="50"/>
    </row>
    <row r="246" spans="1:39" s="10" customFormat="1">
      <c r="A246" s="953"/>
      <c r="B246" s="99"/>
      <c r="C246" s="99"/>
      <c r="X246" s="50"/>
      <c r="AM246" s="50"/>
    </row>
    <row r="247" spans="1:39" s="10" customFormat="1">
      <c r="A247" s="1136"/>
      <c r="B247" s="1137"/>
      <c r="C247" s="1137"/>
      <c r="X247" s="50"/>
      <c r="AM247" s="50"/>
    </row>
    <row r="248" spans="1:39" s="10" customFormat="1">
      <c r="A248" s="953"/>
      <c r="B248" s="99"/>
      <c r="C248" s="99"/>
      <c r="X248" s="50"/>
      <c r="AM248" s="50"/>
    </row>
    <row r="249" spans="1:39" s="10" customFormat="1">
      <c r="A249" s="953"/>
      <c r="B249" s="99"/>
      <c r="C249" s="99"/>
      <c r="X249" s="50"/>
      <c r="AM249" s="50"/>
    </row>
    <row r="250" spans="1:39" s="10" customFormat="1">
      <c r="A250" s="953"/>
      <c r="B250" s="99"/>
      <c r="C250" s="99"/>
      <c r="X250" s="50"/>
      <c r="AM250" s="50"/>
    </row>
    <row r="251" spans="1:39" s="10" customFormat="1">
      <c r="A251" s="953"/>
      <c r="B251" s="99"/>
      <c r="C251" s="99"/>
      <c r="X251" s="50"/>
      <c r="AM251" s="50"/>
    </row>
    <row r="252" spans="1:39" s="10" customFormat="1">
      <c r="A252" s="953"/>
      <c r="B252" s="99"/>
      <c r="C252" s="1024"/>
      <c r="X252" s="50"/>
      <c r="AM252" s="50"/>
    </row>
    <row r="253" spans="1:39" s="10" customFormat="1">
      <c r="X253" s="50"/>
      <c r="AM253" s="50"/>
    </row>
    <row r="254" spans="1:39" s="10" customFormat="1">
      <c r="A254" s="1136"/>
      <c r="B254" s="1137"/>
      <c r="C254" s="1137"/>
      <c r="X254" s="50"/>
      <c r="AM254" s="50"/>
    </row>
    <row r="255" spans="1:39" s="10" customFormat="1">
      <c r="A255" s="953"/>
      <c r="B255" s="99"/>
      <c r="C255" s="99"/>
      <c r="X255" s="50"/>
      <c r="AM255" s="50"/>
    </row>
    <row r="256" spans="1:39" s="10" customFormat="1">
      <c r="A256" s="953"/>
      <c r="B256" s="99"/>
      <c r="C256" s="99"/>
      <c r="X256" s="50"/>
      <c r="AM256" s="50"/>
    </row>
    <row r="257" spans="1:39" s="10" customFormat="1">
      <c r="A257" s="1136"/>
      <c r="B257" s="1137"/>
      <c r="C257" s="1137"/>
      <c r="X257" s="50"/>
      <c r="AM257" s="50"/>
    </row>
    <row r="258" spans="1:39" s="10" customFormat="1">
      <c r="A258" s="953"/>
      <c r="B258" s="99"/>
      <c r="C258" s="99"/>
      <c r="X258" s="50"/>
      <c r="AM258" s="50"/>
    </row>
    <row r="259" spans="1:39" s="10" customFormat="1">
      <c r="A259" s="953"/>
      <c r="B259" s="99"/>
      <c r="C259" s="99"/>
      <c r="X259" s="50"/>
      <c r="AM259" s="50"/>
    </row>
    <row r="260" spans="1:39" s="10" customFormat="1">
      <c r="A260" s="953"/>
      <c r="B260" s="99"/>
      <c r="C260" s="99"/>
      <c r="X260" s="50"/>
      <c r="AM260" s="50"/>
    </row>
    <row r="261" spans="1:39" s="10" customFormat="1">
      <c r="A261" s="953"/>
      <c r="B261" s="99"/>
      <c r="C261" s="99"/>
      <c r="X261" s="50"/>
      <c r="AM261" s="50"/>
    </row>
    <row r="262" spans="1:39" s="10" customFormat="1">
      <c r="A262" s="953"/>
      <c r="B262" s="99"/>
      <c r="C262" s="99"/>
      <c r="X262" s="50"/>
      <c r="AM262" s="50"/>
    </row>
    <row r="263" spans="1:39" s="10" customFormat="1">
      <c r="A263" s="953"/>
      <c r="B263" s="99"/>
      <c r="C263" s="99"/>
      <c r="X263" s="50"/>
      <c r="AM263" s="50"/>
    </row>
    <row r="264" spans="1:39" s="10" customFormat="1">
      <c r="A264" s="953"/>
      <c r="B264" s="99"/>
      <c r="C264" s="99"/>
      <c r="X264" s="50"/>
      <c r="AM264" s="50"/>
    </row>
    <row r="265" spans="1:39" s="10" customFormat="1">
      <c r="A265" s="953"/>
      <c r="B265" s="99"/>
      <c r="C265" s="99"/>
      <c r="X265" s="50"/>
      <c r="AM265" s="50"/>
    </row>
    <row r="266" spans="1:39" s="10" customFormat="1">
      <c r="A266" s="953"/>
      <c r="B266" s="99"/>
      <c r="C266" s="99"/>
      <c r="X266" s="50"/>
      <c r="AM266" s="50"/>
    </row>
    <row r="267" spans="1:39" s="10" customFormat="1">
      <c r="A267" s="953"/>
      <c r="B267" s="99"/>
      <c r="C267" s="99"/>
      <c r="X267" s="50"/>
      <c r="AM267" s="50"/>
    </row>
    <row r="268" spans="1:39" s="10" customFormat="1">
      <c r="A268" s="953"/>
      <c r="B268" s="99"/>
      <c r="C268" s="99"/>
      <c r="X268" s="50"/>
      <c r="AM268" s="50"/>
    </row>
    <row r="269" spans="1:39" s="10" customFormat="1">
      <c r="A269" s="953"/>
      <c r="B269" s="99"/>
      <c r="C269" s="99"/>
      <c r="X269" s="50"/>
      <c r="AM269" s="50"/>
    </row>
    <row r="270" spans="1:39" s="10" customFormat="1">
      <c r="A270" s="953"/>
      <c r="B270" s="99"/>
      <c r="C270" s="99"/>
      <c r="X270" s="50"/>
      <c r="AM270" s="50"/>
    </row>
    <row r="271" spans="1:39" s="10" customFormat="1">
      <c r="A271" s="953"/>
      <c r="B271" s="99"/>
      <c r="C271" s="99"/>
      <c r="X271" s="50"/>
      <c r="AM271" s="50"/>
    </row>
    <row r="272" spans="1:39" s="10" customFormat="1">
      <c r="A272" s="953"/>
      <c r="B272" s="99"/>
      <c r="C272" s="99"/>
      <c r="X272" s="50"/>
      <c r="AM272" s="50"/>
    </row>
    <row r="273" spans="1:39" s="10" customFormat="1">
      <c r="A273" s="953"/>
      <c r="B273" s="99"/>
      <c r="C273" s="99"/>
      <c r="X273" s="50"/>
      <c r="AM273" s="50"/>
    </row>
    <row r="274" spans="1:39" s="10" customFormat="1">
      <c r="A274" s="953"/>
      <c r="B274" s="99"/>
      <c r="C274" s="99"/>
      <c r="X274" s="50"/>
      <c r="AM274" s="50"/>
    </row>
    <row r="275" spans="1:39" s="10" customFormat="1">
      <c r="A275" s="953"/>
      <c r="B275" s="99"/>
      <c r="C275" s="99"/>
      <c r="X275" s="50"/>
      <c r="AM275" s="50"/>
    </row>
    <row r="276" spans="1:39" s="10" customFormat="1">
      <c r="A276" s="953"/>
      <c r="B276" s="99"/>
      <c r="C276" s="99"/>
      <c r="X276" s="50"/>
      <c r="AM276" s="50"/>
    </row>
    <row r="277" spans="1:39" s="10" customFormat="1">
      <c r="A277" s="953"/>
      <c r="B277" s="99"/>
      <c r="C277" s="99"/>
      <c r="X277" s="50"/>
      <c r="AM277" s="50"/>
    </row>
    <row r="278" spans="1:39" s="10" customFormat="1">
      <c r="A278" s="953"/>
      <c r="B278" s="99"/>
      <c r="C278" s="99"/>
      <c r="X278" s="50"/>
      <c r="AM278" s="50"/>
    </row>
    <row r="279" spans="1:39" s="10" customFormat="1">
      <c r="A279" s="953"/>
      <c r="B279" s="99"/>
      <c r="C279" s="99"/>
      <c r="X279" s="50"/>
      <c r="AM279" s="50"/>
    </row>
    <row r="280" spans="1:39" s="10" customFormat="1">
      <c r="A280" s="953"/>
      <c r="B280" s="99"/>
      <c r="C280" s="99"/>
      <c r="X280" s="50"/>
      <c r="AM280" s="50"/>
    </row>
    <row r="281" spans="1:39" s="10" customFormat="1">
      <c r="A281" s="953"/>
      <c r="B281" s="1138"/>
      <c r="C281" s="1137"/>
      <c r="X281" s="50"/>
      <c r="AM281" s="50"/>
    </row>
    <row r="282" spans="1:39" s="10" customFormat="1">
      <c r="A282" s="953"/>
      <c r="B282" s="99"/>
      <c r="C282" s="1137"/>
      <c r="X282" s="50"/>
      <c r="AM282" s="50"/>
    </row>
    <row r="283" spans="1:39" s="10" customFormat="1">
      <c r="A283" s="953"/>
      <c r="B283" s="99"/>
      <c r="C283" s="1137"/>
      <c r="X283" s="50"/>
      <c r="AM283" s="50"/>
    </row>
    <row r="284" spans="1:39" s="10" customFormat="1">
      <c r="A284" s="953"/>
      <c r="B284" s="1138"/>
      <c r="C284" s="1137"/>
      <c r="X284" s="50"/>
      <c r="AM284" s="50"/>
    </row>
    <row r="285" spans="1:39" s="10" customFormat="1">
      <c r="A285" s="1137"/>
      <c r="B285" s="99"/>
      <c r="C285" s="1137"/>
      <c r="X285" s="50"/>
      <c r="AM285" s="50"/>
    </row>
    <row r="286" spans="1:39" s="10" customFormat="1">
      <c r="A286" s="1137"/>
      <c r="B286" s="99"/>
      <c r="C286" s="1138"/>
      <c r="X286" s="50"/>
      <c r="AM286" s="50"/>
    </row>
    <row r="287" spans="1:39" s="10" customFormat="1">
      <c r="A287" s="953"/>
      <c r="B287" s="1138"/>
      <c r="C287" s="1138"/>
      <c r="X287" s="50"/>
      <c r="AM287" s="50"/>
    </row>
    <row r="288" spans="1:39" s="10" customFormat="1">
      <c r="A288" s="953"/>
      <c r="B288" s="953"/>
      <c r="C288" s="1137"/>
      <c r="X288" s="50"/>
      <c r="AM288" s="50"/>
    </row>
    <row r="289" spans="1:39" s="10" customFormat="1">
      <c r="A289" s="953"/>
      <c r="B289" s="99"/>
      <c r="C289" s="99"/>
      <c r="X289" s="50"/>
      <c r="AM289" s="50"/>
    </row>
    <row r="290" spans="1:39" s="10" customFormat="1">
      <c r="A290" s="953"/>
      <c r="B290" s="99"/>
      <c r="C290" s="99"/>
      <c r="X290" s="50"/>
      <c r="AM290" s="50"/>
    </row>
    <row r="291" spans="1:39" s="10" customFormat="1">
      <c r="A291" s="953"/>
      <c r="B291" s="1138"/>
      <c r="C291" s="1138"/>
      <c r="X291" s="50"/>
      <c r="AM291" s="50"/>
    </row>
    <row r="292" spans="1:39" s="10" customFormat="1">
      <c r="A292" s="953"/>
      <c r="B292" s="1138"/>
      <c r="C292" s="1138"/>
      <c r="X292" s="50"/>
      <c r="AM292" s="50"/>
    </row>
    <row r="293" spans="1:39" s="10" customFormat="1">
      <c r="A293" s="953"/>
      <c r="B293" s="1138"/>
      <c r="C293" s="1138"/>
      <c r="X293" s="50"/>
      <c r="AM293" s="50"/>
    </row>
    <row r="294" spans="1:39" s="10" customFormat="1">
      <c r="A294" s="953"/>
      <c r="B294" s="1138"/>
      <c r="C294" s="1138"/>
      <c r="X294" s="50"/>
      <c r="AM294" s="50"/>
    </row>
    <row r="295" spans="1:39" s="10" customFormat="1">
      <c r="A295" s="953"/>
      <c r="B295" s="99"/>
      <c r="C295" s="1138"/>
      <c r="X295" s="50"/>
      <c r="AM295" s="50"/>
    </row>
    <row r="296" spans="1:39" s="10" customFormat="1">
      <c r="A296" s="953"/>
      <c r="B296" s="99"/>
      <c r="C296" s="99"/>
      <c r="X296" s="50"/>
      <c r="AM296" s="50"/>
    </row>
    <row r="297" spans="1:39" s="10" customFormat="1">
      <c r="A297" s="953"/>
      <c r="B297" s="1138"/>
      <c r="C297" s="1138"/>
      <c r="X297" s="50"/>
      <c r="AM297" s="50"/>
    </row>
    <row r="298" spans="1:39" s="10" customFormat="1">
      <c r="A298" s="953"/>
      <c r="B298" s="953"/>
      <c r="C298" s="1138"/>
      <c r="X298" s="50"/>
      <c r="AM298" s="50"/>
    </row>
    <row r="299" spans="1:39" s="10" customFormat="1">
      <c r="A299" s="1137"/>
      <c r="B299" s="953"/>
      <c r="C299" s="1138"/>
      <c r="X299" s="50"/>
      <c r="AM299" s="50"/>
    </row>
    <row r="300" spans="1:39" s="10" customFormat="1">
      <c r="A300" s="953"/>
      <c r="B300" s="953"/>
      <c r="C300" s="1138"/>
      <c r="X300" s="50"/>
      <c r="AM300" s="50"/>
    </row>
    <row r="301" spans="1:39" s="10" customFormat="1">
      <c r="A301" s="953"/>
      <c r="B301" s="953"/>
      <c r="C301" s="1138"/>
      <c r="X301" s="50"/>
      <c r="AM301" s="50"/>
    </row>
    <row r="302" spans="1:39" s="10" customFormat="1">
      <c r="A302" s="953"/>
      <c r="B302" s="953"/>
      <c r="C302" s="1138"/>
      <c r="X302" s="50"/>
      <c r="AM302" s="50"/>
    </row>
    <row r="303" spans="1:39" s="10" customFormat="1">
      <c r="A303" s="953"/>
      <c r="B303" s="953"/>
      <c r="C303" s="1138"/>
      <c r="X303" s="50"/>
      <c r="AM303" s="50"/>
    </row>
    <row r="304" spans="1:39" s="10" customFormat="1">
      <c r="A304" s="953"/>
      <c r="B304" s="1138"/>
      <c r="C304" s="1138"/>
      <c r="X304" s="50"/>
      <c r="AM304" s="50"/>
    </row>
    <row r="305" spans="1:39" s="10" customFormat="1">
      <c r="A305" s="1137"/>
      <c r="B305" s="1138"/>
      <c r="C305" s="1138"/>
      <c r="X305" s="50"/>
      <c r="AM305" s="50"/>
    </row>
    <row r="306" spans="1:39" s="10" customFormat="1">
      <c r="A306" s="953"/>
      <c r="B306" s="99"/>
      <c r="C306" s="99"/>
      <c r="X306" s="50"/>
      <c r="AM306" s="50"/>
    </row>
    <row r="307" spans="1:39" s="10" customFormat="1">
      <c r="A307" s="953"/>
      <c r="B307" s="99"/>
      <c r="C307" s="99"/>
      <c r="X307" s="50"/>
      <c r="AM307" s="50"/>
    </row>
    <row r="308" spans="1:39" s="10" customFormat="1">
      <c r="A308" s="953"/>
      <c r="B308" s="1138"/>
      <c r="C308" s="1138"/>
      <c r="X308" s="50"/>
      <c r="AM308" s="50"/>
    </row>
    <row r="309" spans="1:39" s="10" customFormat="1">
      <c r="A309" s="953"/>
      <c r="B309" s="1138"/>
      <c r="C309" s="1138"/>
      <c r="X309" s="50"/>
      <c r="AM309" s="50"/>
    </row>
    <row r="310" spans="1:39" s="10" customFormat="1">
      <c r="A310" s="1137"/>
      <c r="B310" s="1138"/>
      <c r="C310" s="1138"/>
      <c r="X310" s="50"/>
      <c r="AM310" s="50"/>
    </row>
    <row r="311" spans="1:39" s="10" customFormat="1">
      <c r="A311" s="953"/>
      <c r="B311" s="99"/>
      <c r="C311" s="99"/>
      <c r="X311" s="50"/>
      <c r="AM311" s="50"/>
    </row>
    <row r="312" spans="1:39" s="10" customFormat="1">
      <c r="A312" s="953"/>
      <c r="B312" s="99"/>
      <c r="C312" s="99"/>
      <c r="X312" s="50"/>
      <c r="AM312" s="50"/>
    </row>
    <row r="313" spans="1:39" s="10" customFormat="1">
      <c r="A313" s="953"/>
      <c r="B313" s="953"/>
      <c r="C313" s="1138"/>
      <c r="X313" s="50"/>
      <c r="AM313" s="50"/>
    </row>
    <row r="314" spans="1:39" s="10" customFormat="1">
      <c r="A314" s="953"/>
      <c r="B314" s="99"/>
      <c r="C314" s="99"/>
      <c r="X314" s="50"/>
      <c r="AM314" s="50"/>
    </row>
    <row r="315" spans="1:39" s="10" customFormat="1">
      <c r="A315" s="1137"/>
      <c r="B315" s="1138"/>
      <c r="C315" s="1138"/>
      <c r="X315" s="50"/>
      <c r="AM315" s="50"/>
    </row>
    <row r="316" spans="1:39" s="10" customFormat="1">
      <c r="A316" s="953"/>
      <c r="B316" s="1138"/>
      <c r="C316" s="1138"/>
      <c r="X316" s="50"/>
      <c r="AM316" s="50"/>
    </row>
    <row r="317" spans="1:39" s="10" customFormat="1">
      <c r="A317" s="953"/>
      <c r="B317" s="1138"/>
      <c r="C317" s="1138"/>
      <c r="X317" s="50"/>
      <c r="AM317" s="50"/>
    </row>
    <row r="318" spans="1:39" s="10" customFormat="1">
      <c r="A318" s="953"/>
      <c r="B318" s="99"/>
      <c r="C318" s="99"/>
      <c r="X318" s="50"/>
      <c r="AM318" s="50"/>
    </row>
    <row r="319" spans="1:39" s="10" customFormat="1">
      <c r="A319" s="953"/>
      <c r="B319" s="99"/>
      <c r="C319" s="99"/>
      <c r="X319" s="50"/>
      <c r="AM319" s="50"/>
    </row>
    <row r="320" spans="1:39" s="10" customFormat="1">
      <c r="A320" s="953"/>
      <c r="B320" s="1138"/>
      <c r="C320" s="1138"/>
      <c r="X320" s="50"/>
      <c r="AM320" s="50"/>
    </row>
    <row r="321" spans="1:39" s="10" customFormat="1">
      <c r="A321" s="1057"/>
      <c r="B321" s="953"/>
      <c r="C321" s="953"/>
      <c r="X321" s="50"/>
      <c r="AM321" s="50"/>
    </row>
    <row r="322" spans="1:39" s="10" customFormat="1">
      <c r="A322" s="1057"/>
      <c r="B322" s="953"/>
      <c r="C322" s="953"/>
      <c r="X322" s="50"/>
      <c r="AM322" s="50"/>
    </row>
    <row r="323" spans="1:39" s="10" customFormat="1">
      <c r="A323" s="953"/>
      <c r="B323" s="1138"/>
      <c r="C323" s="1138"/>
      <c r="X323" s="50"/>
      <c r="AM323" s="50"/>
    </row>
    <row r="324" spans="1:39" s="10" customFormat="1">
      <c r="A324" s="1057"/>
      <c r="B324" s="953"/>
      <c r="C324" s="953"/>
      <c r="X324" s="50"/>
      <c r="AM324" s="50"/>
    </row>
    <row r="325" spans="1:39" s="10" customFormat="1">
      <c r="A325" s="1057"/>
      <c r="B325" s="953"/>
      <c r="C325" s="953"/>
      <c r="X325" s="50"/>
      <c r="AM325" s="50"/>
    </row>
    <row r="326" spans="1:39" s="10" customFormat="1">
      <c r="A326" s="953"/>
      <c r="B326" s="1138"/>
      <c r="C326" s="1138"/>
      <c r="X326" s="50"/>
      <c r="AM326" s="50"/>
    </row>
    <row r="327" spans="1:39" s="10" customFormat="1">
      <c r="A327" s="1057"/>
      <c r="B327" s="953"/>
      <c r="C327" s="953"/>
      <c r="X327" s="50"/>
      <c r="AM327" s="50"/>
    </row>
    <row r="328" spans="1:39" s="10" customFormat="1">
      <c r="A328" s="953"/>
      <c r="B328" s="1138"/>
      <c r="C328" s="1138"/>
      <c r="X328" s="50"/>
      <c r="AM328" s="50"/>
    </row>
    <row r="329" spans="1:39" s="10" customFormat="1">
      <c r="A329" s="953"/>
      <c r="B329" s="1138"/>
      <c r="C329" s="1138"/>
      <c r="X329" s="50"/>
      <c r="AM329" s="50"/>
    </row>
    <row r="330" spans="1:39" s="10" customFormat="1">
      <c r="A330" s="1057"/>
      <c r="B330" s="953"/>
      <c r="C330" s="953"/>
      <c r="X330" s="50"/>
      <c r="AM330" s="50"/>
    </row>
    <row r="331" spans="1:39" s="10" customFormat="1">
      <c r="A331" s="953"/>
      <c r="B331" s="1138"/>
      <c r="C331" s="1138"/>
      <c r="X331" s="50"/>
      <c r="AM331" s="50"/>
    </row>
    <row r="332" spans="1:39" s="10" customFormat="1">
      <c r="A332" s="953"/>
      <c r="B332" s="1138"/>
      <c r="C332" s="1138"/>
      <c r="X332" s="50"/>
      <c r="AM332" s="50"/>
    </row>
    <row r="333" spans="1:39" s="10" customFormat="1">
      <c r="A333" s="1137"/>
      <c r="B333" s="1138"/>
      <c r="C333" s="1138"/>
      <c r="X333" s="50"/>
      <c r="AM333" s="50"/>
    </row>
    <row r="334" spans="1:39" s="10" customFormat="1">
      <c r="A334" s="953"/>
      <c r="B334" s="1138"/>
      <c r="C334" s="1138"/>
      <c r="X334" s="50"/>
      <c r="AM334" s="50"/>
    </row>
    <row r="335" spans="1:39" s="10" customFormat="1">
      <c r="A335" s="953"/>
      <c r="B335" s="1138"/>
      <c r="C335" s="1138"/>
      <c r="X335" s="50"/>
      <c r="AM335" s="50"/>
    </row>
    <row r="336" spans="1:39" s="10" customFormat="1">
      <c r="A336" s="1137"/>
      <c r="B336" s="1138"/>
      <c r="C336" s="1138"/>
      <c r="X336" s="50"/>
      <c r="AM336" s="50"/>
    </row>
    <row r="337" spans="1:39" s="10" customFormat="1">
      <c r="A337" s="953"/>
      <c r="B337" s="1138"/>
      <c r="C337" s="1138"/>
      <c r="X337" s="50"/>
      <c r="AM337" s="50"/>
    </row>
    <row r="338" spans="1:39" s="10" customFormat="1">
      <c r="A338" s="1137"/>
      <c r="B338" s="1138"/>
      <c r="C338" s="1138"/>
      <c r="X338" s="50"/>
      <c r="AM338" s="50"/>
    </row>
    <row r="339" spans="1:39" s="10" customFormat="1">
      <c r="A339" s="1137"/>
      <c r="B339" s="1138"/>
      <c r="C339" s="1138"/>
      <c r="X339" s="50"/>
      <c r="AM339" s="50"/>
    </row>
    <row r="340" spans="1:39" s="10" customFormat="1">
      <c r="A340" s="953"/>
      <c r="B340" s="1138"/>
      <c r="C340" s="1138"/>
      <c r="X340" s="50"/>
      <c r="AM340" s="50"/>
    </row>
    <row r="341" spans="1:39" s="10" customFormat="1">
      <c r="A341" s="1137"/>
      <c r="B341" s="1138"/>
      <c r="C341" s="1138"/>
      <c r="X341" s="50"/>
      <c r="AM341" s="50"/>
    </row>
    <row r="342" spans="1:39" s="10" customFormat="1">
      <c r="A342" s="953"/>
      <c r="B342" s="1138"/>
      <c r="C342" s="1138"/>
      <c r="X342" s="50"/>
      <c r="AM342" s="50"/>
    </row>
    <row r="343" spans="1:39" s="10" customFormat="1">
      <c r="A343" s="1137"/>
      <c r="B343" s="1138"/>
      <c r="C343" s="1138"/>
      <c r="X343" s="50"/>
      <c r="AM343" s="50"/>
    </row>
    <row r="344" spans="1:39" s="10" customFormat="1">
      <c r="A344" s="953"/>
      <c r="B344" s="1138"/>
      <c r="C344" s="1138"/>
      <c r="X344" s="50"/>
      <c r="AM344" s="50"/>
    </row>
    <row r="345" spans="1:39" s="10" customFormat="1">
      <c r="A345" s="953"/>
      <c r="B345" s="867"/>
      <c r="C345" s="867"/>
      <c r="X345" s="50"/>
      <c r="AM345" s="50"/>
    </row>
    <row r="346" spans="1:39" s="10" customFormat="1">
      <c r="A346" s="953"/>
      <c r="B346" s="867"/>
      <c r="C346" s="867"/>
      <c r="X346" s="50"/>
      <c r="AM346" s="50"/>
    </row>
    <row r="347" spans="1:39" s="10" customFormat="1">
      <c r="A347" s="953"/>
      <c r="B347" s="99"/>
      <c r="C347" s="99"/>
      <c r="X347" s="50"/>
      <c r="AM347" s="50"/>
    </row>
    <row r="348" spans="1:39" s="10" customFormat="1">
      <c r="A348" s="953"/>
      <c r="B348" s="1138"/>
      <c r="C348" s="1138"/>
      <c r="X348" s="50"/>
      <c r="AM348" s="50"/>
    </row>
    <row r="349" spans="1:39" s="10" customFormat="1">
      <c r="A349" s="953"/>
      <c r="B349" s="1138"/>
      <c r="C349" s="1138"/>
      <c r="X349" s="50"/>
      <c r="AM349" s="50"/>
    </row>
    <row r="350" spans="1:39" s="10" customFormat="1">
      <c r="A350" s="953"/>
      <c r="B350" s="99"/>
      <c r="C350" s="99"/>
      <c r="X350" s="50"/>
      <c r="AM350" s="50"/>
    </row>
    <row r="351" spans="1:39" s="10" customFormat="1">
      <c r="A351" s="953"/>
      <c r="B351" s="953"/>
      <c r="C351" s="953"/>
      <c r="X351" s="50"/>
      <c r="AM351" s="50"/>
    </row>
    <row r="352" spans="1:39" s="10" customFormat="1">
      <c r="A352" s="953"/>
      <c r="B352" s="953"/>
      <c r="C352" s="99"/>
      <c r="X352" s="50"/>
      <c r="AM352" s="50"/>
    </row>
    <row r="353" spans="1:39" s="10" customFormat="1">
      <c r="A353" s="953"/>
      <c r="B353" s="953"/>
      <c r="C353" s="99"/>
      <c r="X353" s="50"/>
      <c r="AM353" s="50"/>
    </row>
    <row r="354" spans="1:39" s="10" customFormat="1">
      <c r="A354" s="953"/>
      <c r="B354" s="953"/>
      <c r="C354" s="99"/>
      <c r="X354" s="50"/>
      <c r="AM354" s="50"/>
    </row>
    <row r="355" spans="1:39" s="10" customFormat="1">
      <c r="A355" s="953"/>
      <c r="B355" s="953"/>
      <c r="C355" s="99"/>
      <c r="X355" s="50"/>
      <c r="AM355" s="50"/>
    </row>
    <row r="356" spans="1:39" s="10" customFormat="1">
      <c r="A356" s="953"/>
      <c r="B356" s="99"/>
      <c r="C356" s="99"/>
      <c r="X356" s="50"/>
      <c r="AM356" s="50"/>
    </row>
    <row r="357" spans="1:39" s="10" customFormat="1">
      <c r="A357" s="953"/>
      <c r="B357" s="867"/>
      <c r="C357" s="867"/>
      <c r="X357" s="50"/>
      <c r="AM357" s="50"/>
    </row>
    <row r="358" spans="1:39" s="10" customFormat="1">
      <c r="A358" s="953"/>
      <c r="B358" s="867"/>
      <c r="C358" s="867"/>
      <c r="X358" s="50"/>
      <c r="AM358" s="50"/>
    </row>
    <row r="359" spans="1:39" s="10" customFormat="1">
      <c r="A359" s="953"/>
      <c r="B359" s="867"/>
      <c r="C359" s="867"/>
      <c r="X359" s="50"/>
      <c r="AM359" s="50"/>
    </row>
    <row r="360" spans="1:39" s="10" customFormat="1">
      <c r="A360" s="953"/>
      <c r="B360" s="1240"/>
      <c r="C360" s="1240"/>
      <c r="X360" s="50"/>
      <c r="AM360" s="50"/>
    </row>
    <row r="361" spans="1:39" s="10" customFormat="1">
      <c r="A361" s="953"/>
      <c r="B361" s="867"/>
      <c r="C361" s="867"/>
      <c r="X361" s="50"/>
      <c r="AM361" s="50"/>
    </row>
    <row r="362" spans="1:39" s="10" customFormat="1">
      <c r="A362" s="953"/>
      <c r="B362" s="867"/>
      <c r="C362" s="867"/>
      <c r="X362" s="50"/>
      <c r="AM362" s="50"/>
    </row>
    <row r="363" spans="1:39" s="10" customFormat="1">
      <c r="A363" s="953"/>
      <c r="B363" s="99"/>
      <c r="C363" s="99"/>
      <c r="X363" s="50"/>
      <c r="AM363" s="50"/>
    </row>
    <row r="364" spans="1:39" s="10" customFormat="1">
      <c r="A364" s="953"/>
      <c r="B364" s="867"/>
      <c r="C364" s="867"/>
      <c r="X364" s="50"/>
      <c r="AM364" s="50"/>
    </row>
    <row r="365" spans="1:39" s="10" customFormat="1">
      <c r="A365" s="953"/>
      <c r="B365" s="867"/>
      <c r="C365" s="867"/>
      <c r="X365" s="50"/>
      <c r="AM365" s="50"/>
    </row>
    <row r="366" spans="1:39" s="10" customFormat="1">
      <c r="A366" s="953"/>
      <c r="B366" s="867"/>
      <c r="C366" s="867"/>
      <c r="X366" s="50"/>
      <c r="AM366" s="50"/>
    </row>
    <row r="367" spans="1:39" s="10" customFormat="1">
      <c r="A367" s="1057"/>
      <c r="B367" s="953"/>
      <c r="C367" s="953"/>
      <c r="X367" s="50"/>
      <c r="AM367" s="50"/>
    </row>
    <row r="368" spans="1:39" s="10" customFormat="1">
      <c r="A368" s="953"/>
      <c r="B368" s="99"/>
      <c r="C368" s="99"/>
      <c r="X368" s="50"/>
      <c r="AM368" s="50"/>
    </row>
    <row r="369" spans="1:39" s="10" customFormat="1">
      <c r="A369" s="1057"/>
      <c r="B369" s="953"/>
      <c r="C369" s="953"/>
      <c r="X369" s="50"/>
      <c r="AM369" s="50"/>
    </row>
    <row r="370" spans="1:39" s="10" customFormat="1">
      <c r="A370" s="953"/>
      <c r="B370" s="99"/>
      <c r="C370" s="953"/>
      <c r="X370" s="50"/>
      <c r="AM370" s="50"/>
    </row>
    <row r="371" spans="1:39" s="10" customFormat="1">
      <c r="A371" s="1137"/>
      <c r="B371" s="99"/>
      <c r="C371" s="1138"/>
      <c r="X371" s="50"/>
      <c r="AM371" s="50"/>
    </row>
    <row r="372" spans="1:39" s="10" customFormat="1">
      <c r="A372" s="1137"/>
      <c r="B372" s="99"/>
      <c r="C372" s="1138"/>
      <c r="X372" s="50"/>
      <c r="AM372" s="50"/>
    </row>
    <row r="373" spans="1:39" s="10" customFormat="1">
      <c r="A373" s="1057"/>
      <c r="B373" s="953"/>
      <c r="C373" s="953"/>
      <c r="X373" s="50"/>
      <c r="AM373" s="50"/>
    </row>
    <row r="374" spans="1:39" s="10" customFormat="1">
      <c r="A374" s="1057"/>
      <c r="B374" s="953"/>
      <c r="C374" s="953"/>
      <c r="X374" s="50"/>
      <c r="AM374" s="50"/>
    </row>
    <row r="375" spans="1:39" s="10" customFormat="1">
      <c r="A375" s="953"/>
      <c r="B375" s="99"/>
      <c r="C375" s="1138"/>
      <c r="X375" s="50"/>
      <c r="AM375" s="50"/>
    </row>
    <row r="376" spans="1:39" s="10" customFormat="1">
      <c r="A376" s="1137"/>
      <c r="B376" s="1138"/>
      <c r="C376" s="1138"/>
      <c r="X376" s="50"/>
      <c r="AM376" s="50"/>
    </row>
    <row r="377" spans="1:39" s="10" customFormat="1">
      <c r="A377" s="953"/>
      <c r="B377" s="99"/>
      <c r="C377" s="1138"/>
      <c r="X377" s="50"/>
      <c r="AM377" s="50"/>
    </row>
    <row r="378" spans="1:39" s="10" customFormat="1">
      <c r="A378" s="953"/>
      <c r="B378" s="99"/>
      <c r="C378" s="1138"/>
      <c r="X378" s="50"/>
      <c r="AM378" s="50"/>
    </row>
    <row r="379" spans="1:39" s="10" customFormat="1">
      <c r="A379" s="953"/>
      <c r="B379" s="99"/>
      <c r="C379" s="1138"/>
      <c r="X379" s="50"/>
      <c r="AM379" s="50"/>
    </row>
    <row r="380" spans="1:39" s="10" customFormat="1">
      <c r="A380" s="953"/>
      <c r="B380" s="1138"/>
      <c r="C380" s="1138"/>
      <c r="X380" s="50"/>
      <c r="AM380" s="50"/>
    </row>
    <row r="381" spans="1:39" s="10" customFormat="1">
      <c r="A381" s="953"/>
      <c r="B381" s="1138"/>
      <c r="C381" s="1138"/>
      <c r="X381" s="50"/>
      <c r="AM381" s="50"/>
    </row>
    <row r="382" spans="1:39" s="10" customFormat="1">
      <c r="A382" s="953"/>
      <c r="B382" s="1138"/>
      <c r="C382" s="1137"/>
      <c r="X382" s="50"/>
      <c r="AM382" s="50"/>
    </row>
    <row r="383" spans="1:39" s="10" customFormat="1">
      <c r="A383" s="953"/>
      <c r="B383" s="1138"/>
      <c r="C383" s="1138"/>
      <c r="X383" s="50"/>
      <c r="AM383" s="50"/>
    </row>
    <row r="384" spans="1:39" s="10" customFormat="1">
      <c r="A384" s="953"/>
      <c r="B384" s="1138"/>
      <c r="C384" s="1138"/>
      <c r="X384" s="50"/>
      <c r="AM384" s="50"/>
    </row>
    <row r="385" spans="1:39" s="10" customFormat="1">
      <c r="A385" s="953"/>
      <c r="B385" s="1138"/>
      <c r="C385" s="1137"/>
      <c r="X385" s="50"/>
      <c r="AM385" s="50"/>
    </row>
    <row r="386" spans="1:39" s="10" customFormat="1">
      <c r="A386" s="953"/>
      <c r="B386" s="1138"/>
      <c r="C386" s="1137"/>
      <c r="X386" s="50"/>
      <c r="AM386" s="50"/>
    </row>
    <row r="387" spans="1:39" s="10" customFormat="1">
      <c r="A387" s="953"/>
      <c r="B387" s="1138"/>
      <c r="C387" s="1137"/>
      <c r="X387" s="50"/>
      <c r="AM387" s="50"/>
    </row>
    <row r="388" spans="1:39" s="10" customFormat="1">
      <c r="A388" s="1057"/>
      <c r="B388" s="953"/>
      <c r="C388" s="953"/>
      <c r="X388" s="50"/>
      <c r="AM388" s="50"/>
    </row>
    <row r="389" spans="1:39" s="10" customFormat="1">
      <c r="A389" s="953"/>
      <c r="B389" s="1138"/>
      <c r="C389" s="1138"/>
      <c r="X389" s="50"/>
      <c r="AM389" s="50"/>
    </row>
    <row r="390" spans="1:39" s="10" customFormat="1">
      <c r="A390" s="1137"/>
      <c r="B390" s="1138"/>
      <c r="C390" s="1138"/>
      <c r="X390" s="50"/>
      <c r="AM390" s="50"/>
    </row>
    <row r="391" spans="1:39" s="10" customFormat="1">
      <c r="A391" s="953"/>
      <c r="B391" s="1138"/>
      <c r="C391" s="1138"/>
      <c r="X391" s="50"/>
      <c r="AM391" s="50"/>
    </row>
    <row r="392" spans="1:39" s="10" customFormat="1">
      <c r="A392" s="953"/>
      <c r="B392" s="1138"/>
      <c r="C392" s="1138"/>
      <c r="X392" s="50"/>
      <c r="AM392" s="50"/>
    </row>
    <row r="393" spans="1:39" s="10" customFormat="1">
      <c r="A393" s="953"/>
      <c r="B393" s="1138"/>
      <c r="C393" s="1138"/>
      <c r="X393" s="50"/>
      <c r="AM393" s="50"/>
    </row>
    <row r="394" spans="1:39" s="10" customFormat="1">
      <c r="A394" s="953"/>
      <c r="B394" s="1138"/>
      <c r="C394" s="1138"/>
      <c r="X394" s="50"/>
      <c r="AM394" s="50"/>
    </row>
    <row r="395" spans="1:39" s="10" customFormat="1">
      <c r="A395" s="953"/>
      <c r="B395" s="1138"/>
      <c r="C395" s="1138"/>
      <c r="X395" s="50"/>
      <c r="AM395" s="50"/>
    </row>
    <row r="396" spans="1:39" s="10" customFormat="1">
      <c r="A396" s="1057"/>
      <c r="B396" s="953"/>
      <c r="C396" s="953"/>
      <c r="X396" s="50"/>
      <c r="AM396" s="50"/>
    </row>
    <row r="397" spans="1:39" s="10" customFormat="1">
      <c r="A397" s="953"/>
      <c r="B397" s="1137"/>
      <c r="C397" s="1137"/>
      <c r="X397" s="50"/>
      <c r="AM397" s="50"/>
    </row>
    <row r="398" spans="1:39" s="10" customFormat="1">
      <c r="A398" s="1057"/>
      <c r="B398" s="953"/>
      <c r="C398" s="953"/>
      <c r="X398" s="50"/>
      <c r="AM398" s="50"/>
    </row>
    <row r="399" spans="1:39" s="10" customFormat="1">
      <c r="A399" s="1057"/>
      <c r="B399" s="953"/>
      <c r="C399" s="953"/>
      <c r="X399" s="50"/>
      <c r="AM399" s="50"/>
    </row>
    <row r="400" spans="1:39" s="10" customFormat="1">
      <c r="A400" s="1057"/>
      <c r="B400" s="953"/>
      <c r="C400" s="953"/>
      <c r="X400" s="50"/>
      <c r="AM400" s="50"/>
    </row>
    <row r="401" spans="1:39" s="10" customFormat="1">
      <c r="A401" s="1057"/>
      <c r="B401" s="953"/>
      <c r="C401" s="953"/>
      <c r="X401" s="50"/>
      <c r="AM401" s="50"/>
    </row>
    <row r="402" spans="1:39" s="10" customFormat="1">
      <c r="A402" s="1137"/>
      <c r="B402" s="1138"/>
      <c r="C402" s="1138"/>
      <c r="X402" s="50"/>
      <c r="AM402" s="50"/>
    </row>
    <row r="403" spans="1:39" s="10" customFormat="1">
      <c r="A403" s="1057"/>
      <c r="B403" s="953"/>
      <c r="C403" s="953"/>
      <c r="X403" s="50"/>
      <c r="AM403" s="50"/>
    </row>
    <row r="404" spans="1:39" s="10" customFormat="1">
      <c r="A404" s="953"/>
      <c r="B404" s="1138"/>
      <c r="C404" s="92"/>
      <c r="X404" s="50"/>
      <c r="AM404" s="50"/>
    </row>
    <row r="405" spans="1:39" s="10" customFormat="1">
      <c r="A405" s="953"/>
      <c r="B405" s="1138"/>
      <c r="C405" s="92"/>
      <c r="X405" s="50"/>
      <c r="AM405" s="50"/>
    </row>
    <row r="406" spans="1:39" s="10" customFormat="1">
      <c r="A406" s="1057"/>
      <c r="B406" s="953"/>
      <c r="C406" s="953"/>
      <c r="X406" s="50"/>
      <c r="AM406" s="50"/>
    </row>
    <row r="407" spans="1:39" s="10" customFormat="1">
      <c r="A407" s="953"/>
      <c r="B407" s="1138"/>
      <c r="C407" s="92"/>
      <c r="X407" s="50"/>
      <c r="AM407" s="50"/>
    </row>
    <row r="408" spans="1:39" s="10" customFormat="1">
      <c r="A408" s="953"/>
      <c r="B408" s="1138"/>
      <c r="C408" s="92"/>
      <c r="X408" s="50"/>
      <c r="AM408" s="50"/>
    </row>
    <row r="409" spans="1:39" s="10" customFormat="1">
      <c r="A409" s="953"/>
      <c r="B409" s="1138"/>
      <c r="C409" s="92"/>
      <c r="X409" s="50"/>
      <c r="AM409" s="50"/>
    </row>
    <row r="410" spans="1:39" s="10" customFormat="1">
      <c r="A410" s="953"/>
      <c r="B410" s="1138"/>
      <c r="C410" s="92"/>
      <c r="X410" s="50"/>
      <c r="AM410" s="50"/>
    </row>
    <row r="411" spans="1:39" s="10" customFormat="1">
      <c r="A411" s="953"/>
      <c r="B411" s="1138"/>
      <c r="C411" s="92"/>
      <c r="X411" s="50"/>
      <c r="AM411" s="50"/>
    </row>
    <row r="412" spans="1:39" s="10" customFormat="1">
      <c r="A412" s="953"/>
      <c r="B412" s="1138"/>
      <c r="C412" s="92"/>
      <c r="X412" s="50"/>
      <c r="AM412" s="50"/>
    </row>
    <row r="413" spans="1:39" s="10" customFormat="1">
      <c r="A413" s="1057"/>
      <c r="B413" s="953"/>
      <c r="C413" s="953"/>
      <c r="X413" s="50"/>
      <c r="AM413" s="50"/>
    </row>
    <row r="414" spans="1:39" s="10" customFormat="1">
      <c r="A414" s="953"/>
      <c r="B414" s="1138"/>
      <c r="C414" s="92"/>
      <c r="X414" s="50"/>
      <c r="AM414" s="50"/>
    </row>
    <row r="415" spans="1:39" s="10" customFormat="1">
      <c r="A415" s="92"/>
      <c r="B415" s="92"/>
      <c r="C415" s="92"/>
      <c r="X415" s="50"/>
      <c r="AM415" s="50"/>
    </row>
    <row r="416" spans="1:39" s="10" customFormat="1">
      <c r="A416" s="1057"/>
      <c r="B416" s="953"/>
      <c r="C416" s="953"/>
      <c r="X416" s="50"/>
      <c r="AM416" s="50"/>
    </row>
    <row r="417" spans="1:39" s="10" customFormat="1">
      <c r="A417" s="1057"/>
      <c r="B417" s="953"/>
      <c r="C417" s="953"/>
      <c r="X417" s="50"/>
      <c r="AM417" s="50"/>
    </row>
    <row r="418" spans="1:39" s="10" customFormat="1">
      <c r="A418" s="1057"/>
      <c r="B418" s="953"/>
      <c r="C418" s="953"/>
      <c r="X418" s="50"/>
      <c r="AM418" s="50"/>
    </row>
    <row r="419" spans="1:39" s="10" customFormat="1">
      <c r="A419" s="1057"/>
      <c r="B419" s="953"/>
      <c r="C419" s="953"/>
      <c r="X419" s="50"/>
      <c r="AM419" s="50"/>
    </row>
    <row r="420" spans="1:39" s="10" customFormat="1">
      <c r="A420" s="953"/>
      <c r="B420" s="92"/>
      <c r="C420" s="92"/>
      <c r="X420" s="50"/>
      <c r="AM420" s="50"/>
    </row>
    <row r="421" spans="1:39" s="10" customFormat="1">
      <c r="A421" s="1137"/>
      <c r="B421" s="92"/>
      <c r="C421" s="867"/>
      <c r="X421" s="50"/>
      <c r="AM421" s="50"/>
    </row>
    <row r="422" spans="1:39" s="10" customFormat="1">
      <c r="A422" s="1137"/>
      <c r="B422" s="92"/>
      <c r="C422" s="867"/>
      <c r="X422" s="50"/>
      <c r="AM422" s="50"/>
    </row>
    <row r="423" spans="1:39" s="10" customFormat="1">
      <c r="A423" s="953"/>
      <c r="B423" s="92"/>
      <c r="C423" s="1138"/>
      <c r="X423" s="50"/>
      <c r="AM423" s="50"/>
    </row>
    <row r="424" spans="1:39" s="10" customFormat="1">
      <c r="A424" s="1137"/>
      <c r="B424" s="92"/>
      <c r="C424" s="867"/>
      <c r="X424" s="50"/>
      <c r="AM424" s="50"/>
    </row>
    <row r="425" spans="1:39" s="10" customFormat="1">
      <c r="A425" s="1137"/>
      <c r="B425" s="92"/>
      <c r="C425" s="867"/>
      <c r="X425" s="50"/>
      <c r="AM425" s="50"/>
    </row>
    <row r="426" spans="1:39" s="10" customFormat="1">
      <c r="A426" s="1137"/>
      <c r="B426" s="92"/>
      <c r="C426" s="867"/>
      <c r="X426" s="50"/>
      <c r="AM426" s="50"/>
    </row>
    <row r="427" spans="1:39" s="10" customFormat="1">
      <c r="A427" s="1137"/>
      <c r="B427" s="92"/>
      <c r="C427" s="1138"/>
      <c r="X427" s="50"/>
      <c r="AM427" s="50"/>
    </row>
    <row r="428" spans="1:39" s="10" customFormat="1">
      <c r="A428" s="1057"/>
      <c r="B428" s="953"/>
      <c r="C428" s="953"/>
      <c r="X428" s="50"/>
      <c r="AM428" s="50"/>
    </row>
    <row r="429" spans="1:39" s="10" customFormat="1">
      <c r="A429" s="1057"/>
      <c r="B429" s="953"/>
      <c r="C429" s="953"/>
      <c r="X429" s="50"/>
      <c r="AM429" s="50"/>
    </row>
    <row r="430" spans="1:39" s="10" customFormat="1">
      <c r="A430" s="1057"/>
      <c r="B430" s="953"/>
      <c r="C430" s="953"/>
      <c r="X430" s="50"/>
      <c r="AM430" s="50"/>
    </row>
    <row r="431" spans="1:39" s="10" customFormat="1">
      <c r="A431" s="1137"/>
      <c r="B431" s="1137"/>
      <c r="C431" s="1138"/>
      <c r="X431" s="50"/>
      <c r="AM431" s="50"/>
    </row>
    <row r="432" spans="1:39" s="10" customFormat="1">
      <c r="A432" s="1057"/>
      <c r="B432" s="953"/>
      <c r="C432" s="953"/>
      <c r="X432" s="50"/>
      <c r="AM432" s="50"/>
    </row>
    <row r="433" spans="1:39" s="10" customFormat="1">
      <c r="A433" s="953"/>
      <c r="B433" s="953"/>
      <c r="C433" s="1138"/>
      <c r="X433" s="50"/>
      <c r="AM433" s="50"/>
    </row>
    <row r="434" spans="1:39" s="10" customFormat="1">
      <c r="A434" s="953"/>
      <c r="B434" s="953"/>
      <c r="C434" s="1138"/>
      <c r="X434" s="50"/>
      <c r="AM434" s="50"/>
    </row>
    <row r="435" spans="1:39" s="10" customFormat="1">
      <c r="A435" s="1057"/>
      <c r="B435" s="953"/>
      <c r="C435" s="953"/>
      <c r="X435" s="50"/>
      <c r="AM435" s="50"/>
    </row>
    <row r="436" spans="1:39" s="10" customFormat="1">
      <c r="A436" s="1057"/>
      <c r="B436" s="953"/>
      <c r="C436" s="953"/>
      <c r="X436" s="50"/>
      <c r="AM436" s="50"/>
    </row>
    <row r="437" spans="1:39" s="10" customFormat="1">
      <c r="A437" s="1057"/>
      <c r="B437" s="953"/>
      <c r="C437" s="953"/>
      <c r="X437" s="50"/>
      <c r="AM437" s="50"/>
    </row>
    <row r="438" spans="1:39" s="10" customFormat="1">
      <c r="A438" s="953"/>
      <c r="B438" s="953"/>
      <c r="C438" s="1138"/>
      <c r="X438" s="50"/>
      <c r="AM438" s="50"/>
    </row>
    <row r="439" spans="1:39" s="10" customFormat="1">
      <c r="A439" s="1057"/>
      <c r="B439" s="953"/>
      <c r="C439" s="953"/>
      <c r="X439" s="50"/>
      <c r="AM439" s="50"/>
    </row>
    <row r="440" spans="1:39" s="10" customFormat="1">
      <c r="A440" s="1137"/>
      <c r="B440" s="1137"/>
      <c r="C440" s="1138"/>
      <c r="X440" s="50"/>
      <c r="AM440" s="50"/>
    </row>
    <row r="441" spans="1:39" s="10" customFormat="1">
      <c r="A441" s="1057"/>
      <c r="B441" s="953"/>
      <c r="C441" s="953"/>
      <c r="X441" s="50"/>
      <c r="AM441" s="50"/>
    </row>
    <row r="442" spans="1:39" s="10" customFormat="1">
      <c r="A442" s="1057"/>
      <c r="B442" s="953"/>
      <c r="C442" s="953"/>
      <c r="X442" s="50"/>
      <c r="AM442" s="50"/>
    </row>
    <row r="443" spans="1:39" s="10" customFormat="1">
      <c r="A443" s="1057"/>
      <c r="B443" s="953"/>
      <c r="C443" s="953"/>
      <c r="X443" s="50"/>
      <c r="AM443" s="50"/>
    </row>
    <row r="444" spans="1:39" s="10" customFormat="1">
      <c r="A444" s="1137"/>
      <c r="B444" s="1137"/>
      <c r="C444" s="1138"/>
      <c r="X444" s="50"/>
      <c r="AM444" s="50"/>
    </row>
    <row r="445" spans="1:39" s="10" customFormat="1">
      <c r="A445" s="1057"/>
      <c r="B445" s="953"/>
      <c r="C445" s="953"/>
      <c r="X445" s="50"/>
      <c r="AM445" s="50"/>
    </row>
    <row r="446" spans="1:39" s="10" customFormat="1">
      <c r="A446" s="1137"/>
      <c r="B446" s="1137"/>
      <c r="C446" s="1138"/>
      <c r="X446" s="50"/>
      <c r="AM446" s="50"/>
    </row>
    <row r="447" spans="1:39" s="10" customFormat="1">
      <c r="A447" s="1137"/>
      <c r="B447" s="1137"/>
      <c r="C447" s="1138"/>
      <c r="X447" s="50"/>
      <c r="AM447" s="50"/>
    </row>
    <row r="448" spans="1:39" s="10" customFormat="1">
      <c r="A448" s="1137"/>
      <c r="B448" s="1137"/>
      <c r="C448" s="1138"/>
      <c r="X448" s="50"/>
      <c r="AM448" s="50"/>
    </row>
    <row r="449" spans="1:39" s="10" customFormat="1">
      <c r="A449" s="1057"/>
      <c r="B449" s="953"/>
      <c r="C449" s="953"/>
      <c r="X449" s="50"/>
      <c r="AM449" s="50"/>
    </row>
    <row r="450" spans="1:39" s="10" customFormat="1">
      <c r="A450" s="1137"/>
      <c r="B450" s="1137"/>
      <c r="C450" s="1138"/>
      <c r="X450" s="50"/>
      <c r="AM450" s="50"/>
    </row>
    <row r="451" spans="1:39" s="10" customFormat="1">
      <c r="A451" s="1057"/>
      <c r="B451" s="953"/>
      <c r="C451" s="953"/>
      <c r="X451" s="50"/>
      <c r="AM451" s="50"/>
    </row>
    <row r="452" spans="1:39" s="10" customFormat="1">
      <c r="A452" s="1057"/>
      <c r="B452" s="953"/>
      <c r="C452" s="953"/>
      <c r="X452" s="50"/>
      <c r="AM452" s="50"/>
    </row>
    <row r="453" spans="1:39" s="10" customFormat="1">
      <c r="A453" s="1137"/>
      <c r="B453" s="1137"/>
      <c r="C453" s="1138"/>
      <c r="X453" s="50"/>
      <c r="AM453" s="50"/>
    </row>
    <row r="454" spans="1:39" s="10" customFormat="1">
      <c r="A454" s="92"/>
      <c r="B454" s="92"/>
      <c r="C454" s="92"/>
      <c r="X454" s="50"/>
      <c r="AM454" s="50"/>
    </row>
    <row r="455" spans="1:39" s="10" customFormat="1">
      <c r="A455" s="92"/>
      <c r="B455" s="92"/>
      <c r="C455" s="1138"/>
      <c r="X455" s="50"/>
      <c r="AM455" s="50"/>
    </row>
    <row r="456" spans="1:39" s="10" customFormat="1">
      <c r="A456" s="1057"/>
      <c r="B456" s="953"/>
      <c r="C456" s="953"/>
      <c r="X456" s="50"/>
      <c r="AM456" s="50"/>
    </row>
    <row r="457" spans="1:39" s="10" customFormat="1">
      <c r="A457" s="953"/>
      <c r="B457" s="92"/>
      <c r="C457" s="92"/>
      <c r="X457" s="50"/>
      <c r="AM457" s="50"/>
    </row>
    <row r="458" spans="1:39" s="10" customFormat="1">
      <c r="A458" s="1057"/>
      <c r="B458" s="953"/>
      <c r="C458" s="953"/>
      <c r="X458" s="50"/>
      <c r="AM458" s="50"/>
    </row>
    <row r="459" spans="1:39" s="10" customFormat="1">
      <c r="A459" s="1057"/>
      <c r="B459" s="953"/>
      <c r="C459" s="953"/>
      <c r="X459" s="50"/>
      <c r="AM459" s="50"/>
    </row>
    <row r="460" spans="1:39" s="10" customFormat="1">
      <c r="A460" s="1057"/>
      <c r="B460" s="953"/>
      <c r="C460" s="953"/>
      <c r="X460" s="50"/>
      <c r="AM460" s="50"/>
    </row>
    <row r="461" spans="1:39" s="10" customFormat="1">
      <c r="A461" s="1057"/>
      <c r="B461" s="953"/>
      <c r="C461" s="953"/>
      <c r="X461" s="50"/>
      <c r="AM461" s="50"/>
    </row>
    <row r="462" spans="1:39" s="10" customFormat="1">
      <c r="A462" s="953"/>
      <c r="B462" s="92"/>
      <c r="C462" s="92"/>
      <c r="X462" s="50"/>
      <c r="AM462" s="50"/>
    </row>
    <row r="463" spans="1:39" s="10" customFormat="1">
      <c r="A463" s="953"/>
      <c r="B463" s="92"/>
      <c r="C463" s="92"/>
      <c r="X463" s="50"/>
      <c r="AM463" s="50"/>
    </row>
    <row r="464" spans="1:39" s="10" customFormat="1">
      <c r="A464" s="1057"/>
      <c r="B464" s="953"/>
      <c r="C464" s="953"/>
      <c r="X464" s="50"/>
      <c r="AM464" s="50"/>
    </row>
    <row r="465" spans="1:39" s="10" customFormat="1">
      <c r="A465" s="1057"/>
      <c r="B465" s="953"/>
      <c r="C465" s="953"/>
      <c r="X465" s="50"/>
      <c r="AM465" s="50"/>
    </row>
    <row r="466" spans="1:39" s="10" customFormat="1">
      <c r="A466" s="953"/>
      <c r="B466" s="92"/>
      <c r="C466" s="92"/>
      <c r="X466" s="50"/>
      <c r="AM466" s="50"/>
    </row>
    <row r="467" spans="1:39" s="10" customFormat="1">
      <c r="A467" s="953"/>
      <c r="B467" s="92"/>
      <c r="C467" s="92"/>
      <c r="X467" s="50"/>
      <c r="AM467" s="50"/>
    </row>
    <row r="468" spans="1:39" s="10" customFormat="1">
      <c r="A468" s="1057"/>
      <c r="B468" s="953"/>
      <c r="C468" s="953"/>
      <c r="X468" s="50"/>
      <c r="AM468" s="50"/>
    </row>
    <row r="469" spans="1:39" s="10" customFormat="1">
      <c r="A469" s="1057"/>
      <c r="B469" s="953"/>
      <c r="C469" s="953"/>
      <c r="X469" s="50"/>
      <c r="AM469" s="50"/>
    </row>
    <row r="470" spans="1:39" s="10" customFormat="1">
      <c r="A470" s="953"/>
      <c r="B470" s="953"/>
      <c r="C470" s="92"/>
      <c r="X470" s="50"/>
      <c r="AM470" s="50"/>
    </row>
    <row r="471" spans="1:39" s="10" customFormat="1">
      <c r="A471" s="953"/>
      <c r="B471" s="92"/>
      <c r="C471" s="92"/>
      <c r="X471" s="50"/>
      <c r="AM471" s="50"/>
    </row>
    <row r="472" spans="1:39" s="10" customFormat="1">
      <c r="A472" s="1057"/>
      <c r="B472" s="953"/>
      <c r="C472" s="953"/>
      <c r="X472" s="50"/>
      <c r="AM472" s="50"/>
    </row>
    <row r="473" spans="1:39" s="10" customFormat="1">
      <c r="A473" s="953"/>
      <c r="B473" s="92"/>
      <c r="C473" s="92"/>
      <c r="X473" s="50"/>
      <c r="AM473" s="50"/>
    </row>
    <row r="474" spans="1:39" s="10" customFormat="1">
      <c r="A474" s="953"/>
      <c r="B474" s="92"/>
      <c r="C474" s="92"/>
      <c r="X474" s="50"/>
      <c r="AM474" s="50"/>
    </row>
    <row r="475" spans="1:39" s="10" customFormat="1">
      <c r="A475" s="1057"/>
      <c r="B475" s="953"/>
      <c r="C475" s="953"/>
      <c r="X475" s="50"/>
      <c r="AM475" s="50"/>
    </row>
    <row r="476" spans="1:39" s="10" customFormat="1">
      <c r="A476" s="1057"/>
      <c r="B476" s="953"/>
      <c r="C476" s="953"/>
      <c r="X476" s="50"/>
      <c r="AM476" s="50"/>
    </row>
    <row r="477" spans="1:39" s="10" customFormat="1">
      <c r="A477" s="953"/>
      <c r="B477" s="92"/>
      <c r="C477" s="92"/>
      <c r="X477" s="50"/>
      <c r="AM477" s="50"/>
    </row>
    <row r="478" spans="1:39" s="10" customFormat="1">
      <c r="A478" s="953"/>
      <c r="B478" s="92"/>
      <c r="C478" s="92"/>
      <c r="X478" s="50"/>
      <c r="AM478" s="50"/>
    </row>
    <row r="479" spans="1:39" s="10" customFormat="1">
      <c r="A479" s="1057"/>
      <c r="B479" s="953"/>
      <c r="C479" s="953"/>
      <c r="X479" s="50"/>
      <c r="AM479" s="50"/>
    </row>
    <row r="480" spans="1:39" s="10" customFormat="1">
      <c r="A480" s="953"/>
      <c r="B480" s="92"/>
      <c r="C480" s="92"/>
      <c r="X480" s="50"/>
      <c r="AM480" s="50"/>
    </row>
    <row r="481" spans="1:39" s="10" customFormat="1">
      <c r="A481" s="953"/>
      <c r="B481" s="92"/>
      <c r="C481" s="92"/>
      <c r="X481" s="50"/>
      <c r="AM481" s="50"/>
    </row>
    <row r="482" spans="1:39" s="10" customFormat="1">
      <c r="A482" s="1057"/>
      <c r="B482" s="953"/>
      <c r="C482" s="953"/>
      <c r="X482" s="50"/>
      <c r="AM482" s="50"/>
    </row>
    <row r="483" spans="1:39" s="10" customFormat="1">
      <c r="A483" s="953"/>
      <c r="B483" s="953"/>
      <c r="C483" s="92"/>
      <c r="X483" s="50"/>
      <c r="AM483" s="50"/>
    </row>
    <row r="484" spans="1:39" s="10" customFormat="1">
      <c r="A484" s="1057"/>
      <c r="B484" s="953"/>
      <c r="C484" s="953"/>
      <c r="X484" s="50"/>
      <c r="AM484" s="50"/>
    </row>
    <row r="485" spans="1:39" s="10" customFormat="1">
      <c r="A485" s="953"/>
      <c r="B485" s="953"/>
      <c r="C485" s="92"/>
      <c r="X485" s="50"/>
      <c r="AM485" s="50"/>
    </row>
    <row r="486" spans="1:39" s="10" customFormat="1">
      <c r="A486" s="953"/>
      <c r="B486" s="953"/>
      <c r="C486" s="92"/>
      <c r="X486" s="50"/>
      <c r="AM486" s="50"/>
    </row>
    <row r="487" spans="1:39" s="10" customFormat="1">
      <c r="A487" s="953"/>
      <c r="B487" s="953"/>
      <c r="C487" s="92"/>
      <c r="X487" s="50"/>
      <c r="AM487" s="50"/>
    </row>
    <row r="488" spans="1:39" s="10" customFormat="1">
      <c r="A488" s="953"/>
      <c r="B488" s="953"/>
      <c r="C488" s="92"/>
      <c r="X488" s="50"/>
      <c r="AM488" s="50"/>
    </row>
    <row r="489" spans="1:39" s="10" customFormat="1">
      <c r="A489" s="953"/>
      <c r="B489" s="953"/>
      <c r="C489" s="92"/>
      <c r="X489" s="50"/>
      <c r="AM489" s="50"/>
    </row>
    <row r="490" spans="1:39" s="10" customFormat="1">
      <c r="A490" s="953"/>
      <c r="B490" s="953"/>
      <c r="C490" s="92"/>
      <c r="X490" s="50"/>
      <c r="AM490" s="50"/>
    </row>
    <row r="491" spans="1:39" s="10" customFormat="1">
      <c r="A491" s="953"/>
      <c r="B491" s="953"/>
      <c r="C491" s="92"/>
      <c r="X491" s="50"/>
      <c r="AM491" s="50"/>
    </row>
    <row r="492" spans="1:39" s="10" customFormat="1">
      <c r="A492" s="1057"/>
      <c r="B492" s="953"/>
      <c r="C492" s="953"/>
      <c r="X492" s="50"/>
      <c r="AM492" s="50"/>
    </row>
    <row r="493" spans="1:39" s="10" customFormat="1">
      <c r="A493" s="953"/>
      <c r="B493" s="92"/>
      <c r="C493" s="92"/>
      <c r="X493" s="50"/>
      <c r="AM493" s="50"/>
    </row>
    <row r="494" spans="1:39" s="10" customFormat="1">
      <c r="A494" s="953"/>
      <c r="B494" s="92"/>
      <c r="C494" s="92"/>
      <c r="X494" s="50"/>
      <c r="AM494" s="50"/>
    </row>
    <row r="495" spans="1:39" s="10" customFormat="1">
      <c r="A495" s="1057"/>
      <c r="B495" s="953"/>
      <c r="C495" s="953"/>
      <c r="X495" s="50"/>
      <c r="AM495" s="50"/>
    </row>
    <row r="496" spans="1:39" s="10" customFormat="1">
      <c r="A496" s="1057"/>
      <c r="B496" s="953"/>
      <c r="C496" s="953"/>
      <c r="X496" s="50"/>
      <c r="AM496" s="50"/>
    </row>
    <row r="497" spans="1:39" s="10" customFormat="1">
      <c r="A497" s="953"/>
      <c r="B497" s="953"/>
      <c r="C497" s="99"/>
      <c r="X497" s="50"/>
      <c r="AM497" s="50"/>
    </row>
    <row r="498" spans="1:39" s="10" customFormat="1">
      <c r="A498" s="1057"/>
      <c r="B498" s="953"/>
      <c r="C498" s="953"/>
      <c r="X498" s="50"/>
      <c r="AM498" s="50"/>
    </row>
    <row r="499" spans="1:39" s="10" customFormat="1">
      <c r="A499" s="1057"/>
      <c r="B499" s="953"/>
      <c r="C499" s="953"/>
      <c r="X499" s="50"/>
      <c r="AM499" s="50"/>
    </row>
    <row r="500" spans="1:39" s="10" customFormat="1">
      <c r="A500" s="953"/>
      <c r="B500" s="99"/>
      <c r="C500" s="99"/>
      <c r="X500" s="50"/>
      <c r="AM500" s="50"/>
    </row>
    <row r="501" spans="1:39" s="10" customFormat="1">
      <c r="A501" s="953"/>
      <c r="B501" s="953"/>
      <c r="C501" s="953"/>
      <c r="X501" s="50"/>
      <c r="AM501" s="50"/>
    </row>
    <row r="502" spans="1:39" s="10" customFormat="1">
      <c r="A502" s="1057"/>
      <c r="B502" s="953"/>
      <c r="C502" s="953"/>
      <c r="X502" s="50"/>
      <c r="AM502" s="50"/>
    </row>
    <row r="503" spans="1:39" s="10" customFormat="1">
      <c r="A503" s="1057"/>
      <c r="B503" s="953"/>
      <c r="C503" s="953"/>
      <c r="X503" s="50"/>
      <c r="AM503" s="50"/>
    </row>
    <row r="504" spans="1:39" s="10" customFormat="1">
      <c r="A504" s="1057"/>
      <c r="B504" s="953"/>
      <c r="C504" s="953"/>
      <c r="X504" s="50"/>
      <c r="AM504" s="50"/>
    </row>
    <row r="505" spans="1:39" s="10" customFormat="1">
      <c r="A505" s="953"/>
      <c r="B505" s="99"/>
      <c r="C505" s="99"/>
      <c r="X505" s="50"/>
      <c r="AM505" s="50"/>
    </row>
    <row r="506" spans="1:39" s="10" customFormat="1">
      <c r="A506" s="1057"/>
      <c r="B506" s="953"/>
      <c r="C506" s="953"/>
      <c r="X506" s="50"/>
      <c r="AM506" s="50"/>
    </row>
    <row r="507" spans="1:39" s="10" customFormat="1">
      <c r="A507" s="953"/>
      <c r="B507" s="99"/>
      <c r="C507" s="99"/>
      <c r="X507" s="50"/>
      <c r="AM507" s="50"/>
    </row>
    <row r="508" spans="1:39" s="10" customFormat="1">
      <c r="A508" s="1057"/>
      <c r="B508" s="953"/>
      <c r="C508" s="953"/>
      <c r="X508" s="50"/>
      <c r="AM508" s="50"/>
    </row>
    <row r="509" spans="1:39" s="10" customFormat="1">
      <c r="A509" s="1057"/>
      <c r="B509" s="953"/>
      <c r="C509" s="953"/>
      <c r="X509" s="50"/>
      <c r="AM509" s="50"/>
    </row>
    <row r="510" spans="1:39" s="10" customFormat="1">
      <c r="A510" s="953"/>
      <c r="B510" s="99"/>
      <c r="C510" s="99"/>
      <c r="X510" s="50"/>
      <c r="AM510" s="50"/>
    </row>
    <row r="511" spans="1:39" s="10" customFormat="1">
      <c r="A511" s="1057"/>
      <c r="B511" s="953"/>
      <c r="C511" s="953"/>
      <c r="X511" s="50"/>
      <c r="AM511" s="50"/>
    </row>
    <row r="512" spans="1:39" s="10" customFormat="1">
      <c r="A512" s="953"/>
      <c r="B512" s="99"/>
      <c r="C512" s="99"/>
      <c r="X512" s="50"/>
      <c r="AM512" s="50"/>
    </row>
    <row r="513" spans="1:39" s="10" customFormat="1">
      <c r="A513" s="953"/>
      <c r="B513" s="99"/>
      <c r="C513" s="99"/>
      <c r="X513" s="50"/>
      <c r="AM513" s="50"/>
    </row>
    <row r="514" spans="1:39" s="10" customFormat="1">
      <c r="A514" s="953"/>
      <c r="B514" s="99"/>
      <c r="C514" s="99"/>
      <c r="X514" s="50"/>
      <c r="AM514" s="50"/>
    </row>
    <row r="515" spans="1:39" s="10" customFormat="1">
      <c r="A515" s="953"/>
      <c r="B515" s="99"/>
      <c r="C515" s="99"/>
      <c r="X515" s="50"/>
      <c r="AM515" s="50"/>
    </row>
    <row r="516" spans="1:39" s="10" customFormat="1">
      <c r="A516" s="953"/>
      <c r="B516" s="99"/>
      <c r="C516" s="99"/>
      <c r="X516" s="50"/>
      <c r="AM516" s="50"/>
    </row>
    <row r="517" spans="1:39" s="10" customFormat="1">
      <c r="A517" s="953"/>
      <c r="B517" s="953"/>
      <c r="C517" s="953"/>
      <c r="X517" s="50"/>
      <c r="AM517" s="50"/>
    </row>
    <row r="518" spans="1:39" s="10" customFormat="1">
      <c r="A518" s="953"/>
      <c r="B518" s="99"/>
      <c r="C518" s="99"/>
      <c r="X518" s="50"/>
      <c r="AM518" s="50"/>
    </row>
    <row r="519" spans="1:39" s="10" customFormat="1">
      <c r="A519" s="953"/>
      <c r="B519" s="99"/>
      <c r="C519" s="99"/>
      <c r="X519" s="50"/>
      <c r="AM519" s="50"/>
    </row>
    <row r="520" spans="1:39" s="10" customFormat="1">
      <c r="A520" s="953"/>
      <c r="B520" s="99"/>
      <c r="C520" s="99"/>
      <c r="X520" s="50"/>
      <c r="AM520" s="50"/>
    </row>
    <row r="521" spans="1:39" s="10" customFormat="1">
      <c r="A521" s="953"/>
      <c r="B521" s="99"/>
      <c r="C521" s="99"/>
      <c r="X521" s="50"/>
      <c r="AM521" s="50"/>
    </row>
    <row r="522" spans="1:39" s="10" customFormat="1">
      <c r="A522" s="953"/>
      <c r="B522" s="99"/>
      <c r="C522" s="99"/>
      <c r="X522" s="50"/>
      <c r="AM522" s="50"/>
    </row>
    <row r="523" spans="1:39" s="10" customFormat="1">
      <c r="A523" s="953"/>
      <c r="B523" s="99"/>
      <c r="C523" s="99"/>
      <c r="X523" s="50"/>
      <c r="AM523" s="50"/>
    </row>
    <row r="524" spans="1:39" s="10" customFormat="1">
      <c r="A524" s="1057"/>
      <c r="B524" s="953"/>
      <c r="C524" s="953"/>
      <c r="X524" s="50"/>
      <c r="AM524" s="50"/>
    </row>
    <row r="525" spans="1:39" s="10" customFormat="1">
      <c r="A525" s="953"/>
      <c r="B525" s="99"/>
      <c r="C525" s="99"/>
      <c r="X525" s="50"/>
      <c r="AM525" s="50"/>
    </row>
    <row r="526" spans="1:39" s="10" customFormat="1">
      <c r="A526" s="1057"/>
      <c r="B526" s="953"/>
      <c r="C526" s="953"/>
      <c r="X526" s="50"/>
      <c r="AM526" s="50"/>
    </row>
    <row r="527" spans="1:39" s="10" customFormat="1">
      <c r="A527" s="953"/>
      <c r="B527" s="1241"/>
      <c r="C527" s="99"/>
      <c r="X527" s="50"/>
      <c r="AM527" s="50"/>
    </row>
    <row r="528" spans="1:39" s="10" customFormat="1">
      <c r="A528" s="953"/>
      <c r="B528" s="1241"/>
      <c r="C528" s="99"/>
      <c r="X528" s="50"/>
      <c r="AM528" s="50"/>
    </row>
    <row r="529" spans="1:39" s="10" customFormat="1">
      <c r="A529" s="953"/>
      <c r="B529" s="1241"/>
      <c r="C529" s="99"/>
      <c r="X529" s="50"/>
      <c r="AM529" s="50"/>
    </row>
    <row r="530" spans="1:39" s="10" customFormat="1">
      <c r="A530" s="953"/>
      <c r="B530" s="1241"/>
      <c r="C530" s="99"/>
      <c r="X530" s="50"/>
      <c r="AM530" s="50"/>
    </row>
    <row r="531" spans="1:39" s="10" customFormat="1">
      <c r="A531" s="953"/>
      <c r="B531" s="99"/>
      <c r="C531" s="99"/>
      <c r="X531" s="50"/>
      <c r="AM531" s="50"/>
    </row>
    <row r="532" spans="1:39" s="10" customFormat="1">
      <c r="A532" s="953"/>
      <c r="B532" s="99"/>
      <c r="C532" s="99"/>
      <c r="X532" s="50"/>
      <c r="AM532" s="50"/>
    </row>
    <row r="533" spans="1:39" s="10" customFormat="1">
      <c r="A533" s="953"/>
      <c r="B533" s="99"/>
      <c r="C533" s="99"/>
      <c r="X533" s="50"/>
      <c r="AM533" s="50"/>
    </row>
    <row r="534" spans="1:39" s="10" customFormat="1">
      <c r="A534" s="953"/>
      <c r="B534" s="99"/>
      <c r="C534" s="953"/>
      <c r="X534" s="50"/>
      <c r="AM534" s="50"/>
    </row>
    <row r="535" spans="1:39" s="10" customFormat="1">
      <c r="A535" s="953"/>
      <c r="B535" s="99"/>
      <c r="C535" s="953"/>
      <c r="X535" s="50"/>
      <c r="AM535" s="50"/>
    </row>
    <row r="536" spans="1:39" s="10" customFormat="1">
      <c r="A536" s="953"/>
      <c r="B536" s="953"/>
      <c r="C536" s="953"/>
      <c r="X536" s="50"/>
      <c r="AM536" s="50"/>
    </row>
    <row r="537" spans="1:39" s="10" customFormat="1">
      <c r="A537" s="953"/>
      <c r="B537" s="1241"/>
      <c r="C537" s="99"/>
      <c r="X537" s="50"/>
      <c r="AM537" s="50"/>
    </row>
    <row r="538" spans="1:39" s="10" customFormat="1">
      <c r="A538" s="953"/>
      <c r="B538" s="953"/>
      <c r="C538" s="953"/>
      <c r="X538" s="50"/>
      <c r="AM538" s="50"/>
    </row>
    <row r="539" spans="1:39" s="10" customFormat="1">
      <c r="A539" s="953"/>
      <c r="B539" s="1241"/>
      <c r="C539" s="99"/>
      <c r="X539" s="50"/>
      <c r="AM539" s="50"/>
    </row>
    <row r="540" spans="1:39" s="10" customFormat="1">
      <c r="A540" s="953"/>
      <c r="B540" s="1241"/>
      <c r="C540" s="99"/>
      <c r="X540" s="50"/>
      <c r="AM540" s="50"/>
    </row>
    <row r="541" spans="1:39" s="10" customFormat="1">
      <c r="A541" s="953"/>
      <c r="B541" s="1241"/>
      <c r="C541" s="99"/>
      <c r="X541" s="50"/>
      <c r="AM541" s="50"/>
    </row>
    <row r="542" spans="1:39" s="10" customFormat="1">
      <c r="A542" s="953"/>
      <c r="B542" s="953"/>
      <c r="C542" s="953"/>
      <c r="X542" s="50"/>
      <c r="AM542" s="50"/>
    </row>
    <row r="543" spans="1:39" s="10" customFormat="1">
      <c r="A543" s="953"/>
      <c r="B543" s="953"/>
      <c r="C543" s="953"/>
      <c r="X543" s="50"/>
      <c r="AM543" s="50"/>
    </row>
    <row r="544" spans="1:39" s="10" customFormat="1">
      <c r="A544" s="953"/>
      <c r="B544" s="953"/>
      <c r="C544" s="953"/>
      <c r="X544" s="50"/>
      <c r="AM544" s="50"/>
    </row>
    <row r="545" spans="1:39" s="10" customFormat="1">
      <c r="A545" s="953"/>
      <c r="B545" s="953"/>
      <c r="C545" s="99"/>
      <c r="X545" s="50"/>
      <c r="AM545" s="50"/>
    </row>
    <row r="546" spans="1:39" s="10" customFormat="1">
      <c r="A546" s="953"/>
      <c r="B546" s="953"/>
      <c r="C546" s="953"/>
      <c r="X546" s="50"/>
      <c r="AM546" s="50"/>
    </row>
    <row r="547" spans="1:39" s="10" customFormat="1">
      <c r="A547" s="953"/>
      <c r="B547" s="953"/>
      <c r="C547" s="953"/>
      <c r="X547" s="50"/>
      <c r="AM547" s="50"/>
    </row>
    <row r="548" spans="1:39" s="10" customFormat="1">
      <c r="A548" s="953"/>
      <c r="B548" s="953"/>
      <c r="C548" s="953"/>
      <c r="X548" s="50"/>
      <c r="AM548" s="50"/>
    </row>
    <row r="549" spans="1:39" s="10" customFormat="1">
      <c r="A549" s="953"/>
      <c r="B549" s="953"/>
      <c r="C549" s="953"/>
      <c r="X549" s="50"/>
      <c r="AM549" s="50"/>
    </row>
    <row r="550" spans="1:39" s="10" customFormat="1">
      <c r="A550" s="953"/>
      <c r="B550" s="953"/>
      <c r="C550" s="953"/>
      <c r="X550" s="50"/>
      <c r="AM550" s="50"/>
    </row>
    <row r="551" spans="1:39" s="10" customFormat="1">
      <c r="A551" s="953"/>
      <c r="B551" s="953"/>
      <c r="C551" s="953"/>
      <c r="X551" s="50"/>
      <c r="AM551" s="50"/>
    </row>
    <row r="552" spans="1:39" s="10" customFormat="1">
      <c r="A552" s="953"/>
      <c r="B552" s="953"/>
      <c r="C552" s="953"/>
      <c r="X552" s="50"/>
      <c r="AM552" s="50"/>
    </row>
    <row r="553" spans="1:39" s="10" customFormat="1">
      <c r="A553" s="953"/>
      <c r="B553" s="953"/>
      <c r="C553" s="953"/>
      <c r="X553" s="50"/>
      <c r="AM553" s="50"/>
    </row>
    <row r="554" spans="1:39" s="10" customFormat="1">
      <c r="A554" s="953"/>
      <c r="B554" s="953"/>
      <c r="C554" s="953"/>
      <c r="X554" s="50"/>
      <c r="AM554" s="50"/>
    </row>
    <row r="555" spans="1:39" s="10" customFormat="1">
      <c r="A555" s="953"/>
      <c r="B555" s="953"/>
      <c r="C555" s="953"/>
      <c r="X555" s="50"/>
      <c r="AM555" s="50"/>
    </row>
    <row r="556" spans="1:39" s="10" customFormat="1">
      <c r="A556" s="953"/>
      <c r="B556" s="953"/>
      <c r="C556" s="953"/>
      <c r="X556" s="50"/>
      <c r="AM556" s="50"/>
    </row>
    <row r="557" spans="1:39" s="10" customFormat="1">
      <c r="A557" s="953"/>
      <c r="B557" s="953"/>
      <c r="C557" s="953"/>
      <c r="X557" s="50"/>
      <c r="AM557" s="50"/>
    </row>
    <row r="558" spans="1:39" s="10" customFormat="1">
      <c r="A558" s="953"/>
      <c r="B558" s="953"/>
      <c r="C558" s="953"/>
      <c r="X558" s="50"/>
      <c r="AM558" s="50"/>
    </row>
    <row r="559" spans="1:39" s="10" customFormat="1">
      <c r="A559" s="953"/>
      <c r="B559" s="953"/>
      <c r="C559" s="953"/>
      <c r="X559" s="50"/>
      <c r="AM559" s="50"/>
    </row>
    <row r="560" spans="1:39" s="10" customFormat="1">
      <c r="A560" s="953"/>
      <c r="B560" s="953"/>
      <c r="C560" s="953"/>
      <c r="X560" s="50"/>
      <c r="AM560" s="50"/>
    </row>
    <row r="561" spans="1:39" s="10" customFormat="1">
      <c r="A561" s="953"/>
      <c r="B561" s="953"/>
      <c r="C561" s="953"/>
      <c r="X561" s="50"/>
      <c r="AM561" s="50"/>
    </row>
    <row r="562" spans="1:39" s="10" customFormat="1">
      <c r="A562" s="953"/>
      <c r="B562" s="953"/>
      <c r="C562" s="953"/>
      <c r="X562" s="50"/>
      <c r="AM562" s="50"/>
    </row>
    <row r="563" spans="1:39" s="10" customFormat="1">
      <c r="A563" s="953"/>
      <c r="B563" s="953"/>
      <c r="C563" s="953"/>
      <c r="X563" s="50"/>
      <c r="AM563" s="50"/>
    </row>
    <row r="564" spans="1:39" s="10" customFormat="1">
      <c r="A564" s="953"/>
      <c r="B564" s="953"/>
      <c r="C564" s="953"/>
      <c r="X564" s="50"/>
      <c r="AM564" s="50"/>
    </row>
    <row r="565" spans="1:39" s="10" customFormat="1">
      <c r="A565" s="953"/>
      <c r="B565" s="1241"/>
      <c r="C565" s="953"/>
      <c r="X565" s="50"/>
      <c r="AM565" s="50"/>
    </row>
    <row r="566" spans="1:39" s="10" customFormat="1">
      <c r="A566" s="953"/>
      <c r="B566" s="1241"/>
      <c r="C566" s="99"/>
      <c r="X566" s="50"/>
      <c r="AM566" s="50"/>
    </row>
    <row r="567" spans="1:39" s="10" customFormat="1">
      <c r="A567" s="99"/>
      <c r="B567" s="99"/>
      <c r="C567" s="99"/>
      <c r="X567" s="50"/>
      <c r="AM567" s="50"/>
    </row>
    <row r="568" spans="1:39" s="10" customFormat="1">
      <c r="A568" s="953"/>
      <c r="B568" s="99"/>
      <c r="C568" s="99"/>
      <c r="X568" s="50"/>
      <c r="AM568" s="50"/>
    </row>
    <row r="569" spans="1:39" s="10" customFormat="1">
      <c r="A569" s="99"/>
      <c r="B569" s="92"/>
      <c r="C569" s="99"/>
      <c r="X569" s="50"/>
      <c r="AM569" s="50"/>
    </row>
    <row r="570" spans="1:39" s="10" customFormat="1">
      <c r="A570" s="99"/>
      <c r="B570" s="99"/>
      <c r="C570" s="99"/>
      <c r="X570" s="50"/>
      <c r="AM570" s="50"/>
    </row>
    <row r="571" spans="1:39" s="10" customFormat="1">
      <c r="A571" s="99"/>
      <c r="B571" s="99"/>
      <c r="C571" s="99"/>
      <c r="X571" s="50"/>
      <c r="AM571" s="50"/>
    </row>
    <row r="572" spans="1:39" s="10" customFormat="1">
      <c r="A572" s="99"/>
      <c r="B572" s="99"/>
      <c r="C572" s="99"/>
      <c r="X572" s="50"/>
      <c r="AM572" s="50"/>
    </row>
    <row r="573" spans="1:39" s="10" customFormat="1">
      <c r="A573" s="99"/>
      <c r="B573" s="99"/>
      <c r="C573" s="99"/>
      <c r="X573" s="50"/>
      <c r="AM573" s="50"/>
    </row>
    <row r="574" spans="1:39" s="10" customFormat="1">
      <c r="A574" s="953"/>
      <c r="B574" s="1241"/>
      <c r="C574" s="99"/>
      <c r="X574" s="50"/>
      <c r="AM574" s="50"/>
    </row>
    <row r="575" spans="1:39" s="10" customFormat="1">
      <c r="A575" s="99"/>
      <c r="B575" s="99"/>
      <c r="C575" s="99"/>
      <c r="X575" s="50"/>
      <c r="AM575" s="50"/>
    </row>
    <row r="576" spans="1:39" s="10" customFormat="1">
      <c r="A576" s="99"/>
      <c r="B576" s="99"/>
      <c r="C576" s="99"/>
      <c r="X576" s="50"/>
      <c r="AM576" s="50"/>
    </row>
    <row r="577" spans="1:39" s="10" customFormat="1">
      <c r="A577" s="99"/>
      <c r="B577" s="99"/>
      <c r="C577" s="99"/>
      <c r="X577" s="50"/>
      <c r="AM577" s="50"/>
    </row>
    <row r="578" spans="1:39" s="10" customFormat="1">
      <c r="A578" s="99"/>
      <c r="B578" s="99"/>
      <c r="C578" s="99"/>
      <c r="X578" s="50"/>
      <c r="AM578" s="50"/>
    </row>
    <row r="579" spans="1:39" s="10" customFormat="1">
      <c r="A579" s="99"/>
      <c r="B579" s="99"/>
      <c r="C579" s="99"/>
      <c r="X579" s="50"/>
      <c r="AM579" s="50"/>
    </row>
    <row r="580" spans="1:39" s="10" customFormat="1">
      <c r="A580" s="99"/>
      <c r="B580" s="99"/>
      <c r="C580" s="99"/>
      <c r="X580" s="50"/>
      <c r="AM580" s="50"/>
    </row>
    <row r="581" spans="1:39" s="10" customFormat="1">
      <c r="A581" s="99"/>
      <c r="B581" s="99"/>
      <c r="C581" s="99"/>
      <c r="X581" s="50"/>
      <c r="AM581" s="50"/>
    </row>
    <row r="582" spans="1:39" s="10" customFormat="1">
      <c r="A582" s="953"/>
      <c r="B582" s="953"/>
      <c r="C582" s="953"/>
      <c r="X582" s="50"/>
      <c r="AM582" s="50"/>
    </row>
    <row r="583" spans="1:39" s="10" customFormat="1">
      <c r="A583" s="99"/>
      <c r="B583" s="99"/>
      <c r="C583" s="99"/>
      <c r="X583" s="50"/>
      <c r="AM583" s="50"/>
    </row>
    <row r="584" spans="1:39" s="10" customFormat="1">
      <c r="A584" s="99"/>
      <c r="B584" s="99"/>
      <c r="C584" s="99"/>
      <c r="X584" s="50"/>
      <c r="AM584" s="50"/>
    </row>
    <row r="585" spans="1:39" s="10" customFormat="1">
      <c r="A585" s="99"/>
      <c r="B585" s="99"/>
      <c r="C585" s="99"/>
      <c r="X585" s="50"/>
      <c r="AM585" s="50"/>
    </row>
    <row r="586" spans="1:39" s="10" customFormat="1">
      <c r="A586" s="99"/>
      <c r="B586" s="99"/>
      <c r="C586" s="99"/>
      <c r="X586" s="50"/>
      <c r="AM586" s="50"/>
    </row>
    <row r="587" spans="1:39" s="10" customFormat="1">
      <c r="A587" s="99"/>
      <c r="B587" s="99"/>
      <c r="C587" s="99"/>
      <c r="X587" s="50"/>
      <c r="AM587" s="50"/>
    </row>
    <row r="588" spans="1:39" s="10" customFormat="1">
      <c r="A588" s="99"/>
      <c r="B588" s="99"/>
      <c r="C588" s="99"/>
      <c r="X588" s="50"/>
      <c r="AM588" s="50"/>
    </row>
    <row r="589" spans="1:39" s="10" customFormat="1">
      <c r="A589" s="99"/>
      <c r="B589" s="99"/>
      <c r="C589" s="99"/>
      <c r="X589" s="50"/>
      <c r="AM589" s="50"/>
    </row>
    <row r="590" spans="1:39" s="10" customFormat="1">
      <c r="A590" s="99"/>
      <c r="B590" s="99"/>
      <c r="C590" s="99"/>
      <c r="X590" s="50"/>
      <c r="AM590" s="50"/>
    </row>
    <row r="591" spans="1:39" s="10" customFormat="1">
      <c r="A591" s="99"/>
      <c r="B591" s="99"/>
      <c r="C591" s="99"/>
      <c r="X591" s="50"/>
      <c r="AM591" s="50"/>
    </row>
    <row r="592" spans="1:39" s="10" customFormat="1">
      <c r="A592" s="953"/>
      <c r="B592" s="99"/>
      <c r="C592" s="99"/>
      <c r="X592" s="50"/>
      <c r="AM592" s="50"/>
    </row>
    <row r="593" spans="1:39" s="10" customFormat="1">
      <c r="A593" s="953"/>
      <c r="B593" s="92"/>
      <c r="C593" s="99"/>
      <c r="X593" s="50"/>
      <c r="AM593" s="50"/>
    </row>
    <row r="594" spans="1:39" s="10" customFormat="1">
      <c r="A594" s="953"/>
      <c r="B594" s="92"/>
      <c r="C594" s="99"/>
      <c r="X594" s="50"/>
      <c r="AM594" s="50"/>
    </row>
    <row r="595" spans="1:39" s="10" customFormat="1">
      <c r="A595" s="953"/>
      <c r="B595" s="92"/>
      <c r="C595" s="99"/>
      <c r="X595" s="50"/>
      <c r="AM595" s="50"/>
    </row>
    <row r="596" spans="1:39" s="10" customFormat="1">
      <c r="A596" s="953"/>
      <c r="B596" s="99"/>
      <c r="C596" s="99"/>
      <c r="X596" s="50"/>
      <c r="AM596" s="50"/>
    </row>
    <row r="597" spans="1:39" s="10" customFormat="1">
      <c r="A597" s="953"/>
      <c r="B597" s="92"/>
      <c r="C597" s="99"/>
      <c r="X597" s="50"/>
      <c r="AM597" s="50"/>
    </row>
    <row r="598" spans="1:39" s="10" customFormat="1">
      <c r="A598" s="953"/>
      <c r="B598" s="92"/>
      <c r="C598" s="99"/>
      <c r="X598" s="50"/>
      <c r="AM598" s="50"/>
    </row>
    <row r="599" spans="1:39" s="10" customFormat="1">
      <c r="A599" s="953"/>
      <c r="B599" s="1241"/>
      <c r="C599" s="99"/>
      <c r="X599" s="50"/>
      <c r="AM599" s="50"/>
    </row>
    <row r="600" spans="1:39" s="10" customFormat="1">
      <c r="A600" s="953"/>
      <c r="B600" s="99"/>
      <c r="C600" s="99"/>
      <c r="X600" s="50"/>
      <c r="AM600" s="50"/>
    </row>
    <row r="601" spans="1:39" s="10" customFormat="1">
      <c r="A601" s="953"/>
      <c r="B601" s="99"/>
      <c r="C601" s="99"/>
      <c r="X601" s="50"/>
      <c r="AM601" s="50"/>
    </row>
    <row r="602" spans="1:39" s="10" customFormat="1">
      <c r="A602" s="953"/>
      <c r="B602" s="99"/>
      <c r="C602" s="99"/>
      <c r="X602" s="50"/>
      <c r="AM602" s="50"/>
    </row>
    <row r="603" spans="1:39" s="10" customFormat="1">
      <c r="A603" s="1057"/>
      <c r="B603" s="953"/>
      <c r="C603" s="953"/>
      <c r="X603" s="50"/>
      <c r="AM603" s="50"/>
    </row>
    <row r="604" spans="1:39" s="10" customFormat="1">
      <c r="A604" s="953"/>
      <c r="B604" s="99"/>
      <c r="C604" s="99"/>
      <c r="X604" s="50"/>
      <c r="AM604" s="50"/>
    </row>
    <row r="605" spans="1:39" s="10" customFormat="1">
      <c r="A605" s="953"/>
      <c r="B605" s="99"/>
      <c r="C605" s="99"/>
      <c r="X605" s="50"/>
      <c r="AM605" s="50"/>
    </row>
    <row r="606" spans="1:39" s="10" customFormat="1">
      <c r="A606" s="953"/>
      <c r="B606" s="99"/>
      <c r="C606" s="99"/>
      <c r="X606" s="50"/>
      <c r="AM606" s="50"/>
    </row>
    <row r="607" spans="1:39" s="10" customFormat="1">
      <c r="A607" s="953"/>
      <c r="B607" s="99"/>
      <c r="C607" s="99"/>
      <c r="X607" s="50"/>
      <c r="AM607" s="50"/>
    </row>
    <row r="608" spans="1:39" s="10" customFormat="1">
      <c r="A608" s="953"/>
      <c r="B608" s="99"/>
      <c r="C608" s="99"/>
      <c r="X608" s="50"/>
      <c r="AM608" s="50"/>
    </row>
    <row r="609" spans="1:39" s="10" customFormat="1">
      <c r="A609" s="953"/>
      <c r="B609" s="99"/>
      <c r="C609" s="99"/>
      <c r="X609" s="50"/>
      <c r="AM609" s="50"/>
    </row>
    <row r="610" spans="1:39" s="10" customFormat="1">
      <c r="A610" s="953"/>
      <c r="B610" s="99"/>
      <c r="C610" s="99"/>
      <c r="X610" s="50"/>
      <c r="AM610" s="50"/>
    </row>
    <row r="611" spans="1:39" s="10" customFormat="1">
      <c r="A611" s="953"/>
      <c r="B611" s="99"/>
      <c r="C611" s="99"/>
      <c r="X611" s="50"/>
      <c r="AM611" s="50"/>
    </row>
    <row r="612" spans="1:39" s="10" customFormat="1">
      <c r="A612" s="953"/>
      <c r="B612" s="99"/>
      <c r="C612" s="99"/>
      <c r="X612" s="50"/>
      <c r="AM612" s="50"/>
    </row>
    <row r="613" spans="1:39" s="10" customFormat="1">
      <c r="A613" s="953"/>
      <c r="B613" s="99"/>
      <c r="C613" s="99"/>
      <c r="X613" s="50"/>
      <c r="AM613" s="50"/>
    </row>
    <row r="614" spans="1:39" s="10" customFormat="1">
      <c r="A614" s="953"/>
      <c r="B614" s="99"/>
      <c r="C614" s="99"/>
      <c r="X614" s="50"/>
      <c r="AM614" s="50"/>
    </row>
    <row r="615" spans="1:39" s="10" customFormat="1">
      <c r="A615" s="1057"/>
      <c r="B615" s="953"/>
      <c r="C615" s="953"/>
      <c r="X615" s="50"/>
      <c r="AM615" s="50"/>
    </row>
    <row r="616" spans="1:39" s="10" customFormat="1">
      <c r="A616" s="953"/>
      <c r="B616" s="99"/>
      <c r="C616" s="99"/>
      <c r="X616" s="50"/>
      <c r="AM616" s="50"/>
    </row>
    <row r="617" spans="1:39" s="10" customFormat="1">
      <c r="A617" s="953"/>
      <c r="B617" s="99"/>
      <c r="C617" s="99"/>
      <c r="X617" s="50"/>
      <c r="AM617" s="50"/>
    </row>
    <row r="618" spans="1:39" s="10" customFormat="1">
      <c r="A618" s="953"/>
      <c r="B618" s="99"/>
      <c r="C618" s="99"/>
      <c r="X618" s="50"/>
      <c r="AM618" s="50"/>
    </row>
    <row r="619" spans="1:39" s="10" customFormat="1">
      <c r="A619" s="953"/>
      <c r="B619" s="99"/>
      <c r="C619" s="99"/>
      <c r="X619" s="50"/>
      <c r="AM619" s="50"/>
    </row>
    <row r="620" spans="1:39" s="10" customFormat="1">
      <c r="A620" s="953"/>
      <c r="B620" s="99"/>
      <c r="C620" s="99"/>
      <c r="X620" s="50"/>
      <c r="AM620" s="50"/>
    </row>
    <row r="621" spans="1:39" s="10" customFormat="1">
      <c r="A621" s="953"/>
      <c r="B621" s="99"/>
      <c r="C621" s="99"/>
      <c r="X621" s="50"/>
      <c r="AM621" s="50"/>
    </row>
    <row r="622" spans="1:39" s="10" customFormat="1">
      <c r="A622" s="1057"/>
      <c r="B622" s="953"/>
      <c r="C622" s="953"/>
      <c r="X622" s="50"/>
      <c r="AM622" s="50"/>
    </row>
    <row r="623" spans="1:39" s="10" customFormat="1">
      <c r="A623" s="1057"/>
      <c r="B623" s="953"/>
      <c r="C623" s="953"/>
      <c r="X623" s="50"/>
      <c r="AM623" s="50"/>
    </row>
    <row r="624" spans="1:39" s="10" customFormat="1">
      <c r="A624" s="50"/>
      <c r="X624" s="50"/>
      <c r="AM624" s="50"/>
    </row>
    <row r="625" spans="1:195" s="1301" customFormat="1">
      <c r="A625" s="1301" t="s">
        <v>3486</v>
      </c>
      <c r="B625" s="1301" t="s">
        <v>3487</v>
      </c>
      <c r="E625" s="1301">
        <f>SUM(E28:E624)</f>
        <v>32</v>
      </c>
      <c r="F625" s="1301">
        <f t="shared" ref="F625:Y625" si="4">SUM(F28:F624)</f>
        <v>0</v>
      </c>
      <c r="G625" s="1301">
        <f t="shared" si="4"/>
        <v>0</v>
      </c>
      <c r="H625" s="1301">
        <f t="shared" si="4"/>
        <v>4</v>
      </c>
      <c r="I625" s="1301">
        <f t="shared" si="4"/>
        <v>0</v>
      </c>
      <c r="J625" s="1301">
        <f t="shared" si="4"/>
        <v>0</v>
      </c>
      <c r="K625" s="1301">
        <f t="shared" si="4"/>
        <v>0</v>
      </c>
      <c r="L625" s="1301">
        <f t="shared" si="4"/>
        <v>0</v>
      </c>
      <c r="M625" s="1301">
        <f t="shared" si="4"/>
        <v>0</v>
      </c>
      <c r="N625" s="1301">
        <f t="shared" si="4"/>
        <v>0</v>
      </c>
      <c r="O625" s="1301">
        <f t="shared" si="4"/>
        <v>5</v>
      </c>
      <c r="P625" s="1301">
        <f t="shared" si="4"/>
        <v>0</v>
      </c>
      <c r="Q625" s="1301">
        <f t="shared" si="4"/>
        <v>0</v>
      </c>
      <c r="R625" s="1301">
        <f t="shared" si="4"/>
        <v>0</v>
      </c>
      <c r="S625" s="1301">
        <f t="shared" si="4"/>
        <v>0</v>
      </c>
      <c r="T625" s="1301">
        <f t="shared" si="4"/>
        <v>0</v>
      </c>
      <c r="U625" s="1301">
        <f t="shared" si="4"/>
        <v>0</v>
      </c>
      <c r="V625" s="1301">
        <f t="shared" si="4"/>
        <v>0</v>
      </c>
      <c r="W625" s="1301">
        <f t="shared" si="4"/>
        <v>40</v>
      </c>
      <c r="X625" s="1301">
        <f t="shared" si="4"/>
        <v>102</v>
      </c>
      <c r="Y625" s="1301">
        <f t="shared" si="4"/>
        <v>35</v>
      </c>
      <c r="AA625" s="1301">
        <f t="shared" ref="AA625:CL625" si="5">SUM(AA28:AA624)</f>
        <v>32</v>
      </c>
      <c r="AB625" s="1301">
        <f t="shared" si="5"/>
        <v>0</v>
      </c>
      <c r="AC625" s="1301">
        <f t="shared" si="5"/>
        <v>0</v>
      </c>
      <c r="AD625" s="1301">
        <f t="shared" si="5"/>
        <v>0</v>
      </c>
      <c r="AE625" s="1301">
        <f t="shared" si="5"/>
        <v>0</v>
      </c>
      <c r="AF625" s="1301">
        <f t="shared" si="5"/>
        <v>0</v>
      </c>
      <c r="AG625" s="1301">
        <f t="shared" si="5"/>
        <v>0</v>
      </c>
      <c r="AH625" s="1301">
        <f t="shared" si="5"/>
        <v>0</v>
      </c>
      <c r="AI625" s="1301">
        <f t="shared" si="5"/>
        <v>0</v>
      </c>
      <c r="AJ625" s="1301">
        <f t="shared" si="5"/>
        <v>20</v>
      </c>
      <c r="AK625" s="1301">
        <f t="shared" si="5"/>
        <v>0</v>
      </c>
      <c r="AL625" s="1301">
        <f t="shared" si="5"/>
        <v>0</v>
      </c>
      <c r="AM625" s="1301">
        <f t="shared" si="5"/>
        <v>60</v>
      </c>
      <c r="AN625" s="1301">
        <f t="shared" si="5"/>
        <v>0</v>
      </c>
      <c r="AO625" s="1301">
        <f t="shared" si="5"/>
        <v>0</v>
      </c>
      <c r="AP625" s="1301">
        <f t="shared" si="5"/>
        <v>0</v>
      </c>
      <c r="AQ625" s="1301">
        <f t="shared" si="5"/>
        <v>0</v>
      </c>
      <c r="AR625" s="1301">
        <f t="shared" si="5"/>
        <v>137</v>
      </c>
      <c r="AS625" s="1301">
        <f t="shared" si="5"/>
        <v>37</v>
      </c>
      <c r="AT625" s="1301">
        <f t="shared" si="5"/>
        <v>5</v>
      </c>
      <c r="AU625" s="1301">
        <f t="shared" si="5"/>
        <v>0</v>
      </c>
      <c r="AV625" s="1301">
        <f t="shared" si="5"/>
        <v>0</v>
      </c>
      <c r="AW625" s="1301">
        <f t="shared" si="5"/>
        <v>0</v>
      </c>
      <c r="AX625" s="1301">
        <f t="shared" si="5"/>
        <v>0</v>
      </c>
      <c r="AY625" s="1301">
        <f t="shared" si="5"/>
        <v>105</v>
      </c>
      <c r="AZ625" s="1301">
        <f t="shared" si="5"/>
        <v>0</v>
      </c>
      <c r="BA625" s="1301">
        <f t="shared" si="5"/>
        <v>0</v>
      </c>
      <c r="BB625" s="1301">
        <f t="shared" si="5"/>
        <v>52</v>
      </c>
      <c r="BC625" s="1301">
        <f t="shared" si="5"/>
        <v>52</v>
      </c>
      <c r="BD625" s="1301">
        <f t="shared" si="5"/>
        <v>0</v>
      </c>
      <c r="BE625" s="1301">
        <f t="shared" si="5"/>
        <v>10</v>
      </c>
      <c r="BF625" s="1301">
        <f t="shared" si="5"/>
        <v>212</v>
      </c>
      <c r="BG625" s="1301">
        <f t="shared" si="5"/>
        <v>20</v>
      </c>
      <c r="BH625" s="1301">
        <f t="shared" si="5"/>
        <v>0</v>
      </c>
      <c r="BI625" s="1301">
        <f t="shared" si="5"/>
        <v>141</v>
      </c>
      <c r="BJ625" s="1301">
        <f t="shared" si="5"/>
        <v>0</v>
      </c>
      <c r="BK625" s="1301">
        <f t="shared" si="5"/>
        <v>0</v>
      </c>
      <c r="BL625" s="1301">
        <f t="shared" si="5"/>
        <v>107</v>
      </c>
      <c r="BM625" s="1301">
        <f t="shared" si="5"/>
        <v>82</v>
      </c>
      <c r="BN625" s="1301">
        <f t="shared" si="5"/>
        <v>15</v>
      </c>
      <c r="BO625" s="1301">
        <f t="shared" si="5"/>
        <v>101</v>
      </c>
      <c r="BP625" s="1301">
        <f t="shared" si="5"/>
        <v>301</v>
      </c>
      <c r="BQ625" s="1301">
        <f t="shared" si="5"/>
        <v>50</v>
      </c>
      <c r="BR625" s="1301">
        <f t="shared" si="5"/>
        <v>20</v>
      </c>
      <c r="BS625" s="1301">
        <f t="shared" si="5"/>
        <v>81</v>
      </c>
      <c r="BT625" s="1301">
        <f t="shared" si="5"/>
        <v>2</v>
      </c>
      <c r="BU625" s="1301">
        <f t="shared" si="5"/>
        <v>0</v>
      </c>
      <c r="BV625" s="1301">
        <f t="shared" si="5"/>
        <v>357</v>
      </c>
      <c r="BW625" s="1301">
        <f t="shared" si="5"/>
        <v>0</v>
      </c>
      <c r="BX625" s="1301">
        <f t="shared" si="5"/>
        <v>0</v>
      </c>
      <c r="BY625" s="1301">
        <f t="shared" si="5"/>
        <v>141</v>
      </c>
      <c r="BZ625" s="1301">
        <f t="shared" si="5"/>
        <v>25</v>
      </c>
      <c r="CA625" s="1301">
        <f t="shared" si="5"/>
        <v>151</v>
      </c>
      <c r="CB625" s="1301">
        <f t="shared" si="5"/>
        <v>21</v>
      </c>
      <c r="CC625" s="1301">
        <f t="shared" si="5"/>
        <v>0</v>
      </c>
      <c r="CD625" s="1301">
        <f t="shared" si="5"/>
        <v>0</v>
      </c>
      <c r="CE625" s="1301">
        <f t="shared" si="5"/>
        <v>0</v>
      </c>
      <c r="CF625" s="1301">
        <f t="shared" si="5"/>
        <v>0</v>
      </c>
      <c r="CG625" s="1301">
        <f t="shared" si="5"/>
        <v>0</v>
      </c>
      <c r="CH625" s="1301">
        <f t="shared" si="5"/>
        <v>0</v>
      </c>
      <c r="CI625" s="1301">
        <f t="shared" si="5"/>
        <v>0</v>
      </c>
      <c r="CJ625" s="1301">
        <f t="shared" si="5"/>
        <v>0</v>
      </c>
      <c r="CK625" s="1301">
        <f t="shared" si="5"/>
        <v>125</v>
      </c>
      <c r="CL625" s="1301">
        <f t="shared" si="5"/>
        <v>0</v>
      </c>
      <c r="CM625" s="1301">
        <f t="shared" ref="CM625:EA625" si="6">SUM(CM28:CM624)</f>
        <v>120</v>
      </c>
      <c r="CN625" s="1301">
        <f t="shared" si="6"/>
        <v>125</v>
      </c>
      <c r="CO625" s="1301">
        <f t="shared" si="6"/>
        <v>670</v>
      </c>
      <c r="CP625" s="1301">
        <f t="shared" si="6"/>
        <v>0</v>
      </c>
      <c r="CQ625" s="1301">
        <f t="shared" si="6"/>
        <v>0</v>
      </c>
      <c r="CR625" s="1301">
        <f t="shared" si="6"/>
        <v>0</v>
      </c>
      <c r="CS625" s="1301">
        <f t="shared" si="6"/>
        <v>0</v>
      </c>
      <c r="CT625" s="1301">
        <f t="shared" si="6"/>
        <v>0</v>
      </c>
      <c r="CU625" s="1301">
        <f t="shared" si="6"/>
        <v>0</v>
      </c>
      <c r="CV625" s="1301">
        <f t="shared" si="6"/>
        <v>0</v>
      </c>
      <c r="CW625" s="1301">
        <f t="shared" si="6"/>
        <v>0</v>
      </c>
      <c r="CX625" s="1301">
        <f t="shared" si="6"/>
        <v>0</v>
      </c>
      <c r="CY625" s="1301">
        <f t="shared" si="6"/>
        <v>0</v>
      </c>
      <c r="CZ625" s="1301">
        <f t="shared" si="6"/>
        <v>10</v>
      </c>
      <c r="DA625" s="1301">
        <f t="shared" si="6"/>
        <v>0</v>
      </c>
      <c r="DB625" s="1301">
        <f t="shared" si="6"/>
        <v>0</v>
      </c>
      <c r="DC625" s="1301">
        <f t="shared" si="6"/>
        <v>0</v>
      </c>
      <c r="DD625" s="1301">
        <f t="shared" si="6"/>
        <v>0</v>
      </c>
      <c r="DE625" s="1301">
        <f t="shared" si="6"/>
        <v>0</v>
      </c>
      <c r="DF625" s="1301">
        <f t="shared" si="6"/>
        <v>10</v>
      </c>
      <c r="DG625" s="1301">
        <f t="shared" si="6"/>
        <v>6</v>
      </c>
      <c r="DH625" s="1301">
        <f t="shared" si="6"/>
        <v>0</v>
      </c>
      <c r="DI625" s="1301">
        <f t="shared" si="6"/>
        <v>32</v>
      </c>
      <c r="DJ625" s="1301">
        <f t="shared" si="6"/>
        <v>42</v>
      </c>
      <c r="DK625" s="1301">
        <f t="shared" si="6"/>
        <v>0</v>
      </c>
      <c r="DL625" s="1301">
        <f t="shared" si="6"/>
        <v>35</v>
      </c>
      <c r="DM625" s="1301">
        <f t="shared" si="6"/>
        <v>150</v>
      </c>
      <c r="DN625" s="1301">
        <f t="shared" si="6"/>
        <v>0</v>
      </c>
      <c r="DO625" s="1301">
        <f t="shared" si="6"/>
        <v>1</v>
      </c>
      <c r="DP625" s="1301">
        <f t="shared" si="6"/>
        <v>0</v>
      </c>
      <c r="DQ625" s="1301">
        <f t="shared" si="6"/>
        <v>110</v>
      </c>
      <c r="DR625" s="1301">
        <f t="shared" si="6"/>
        <v>0</v>
      </c>
      <c r="DS625" s="1301">
        <f t="shared" si="6"/>
        <v>10</v>
      </c>
      <c r="DT625" s="1301">
        <f t="shared" si="6"/>
        <v>15</v>
      </c>
      <c r="DU625" s="1301">
        <f t="shared" si="6"/>
        <v>10</v>
      </c>
      <c r="DV625" s="1301">
        <f t="shared" si="6"/>
        <v>20</v>
      </c>
      <c r="DW625" s="1301">
        <f t="shared" si="6"/>
        <v>5</v>
      </c>
      <c r="DX625" s="1301">
        <f t="shared" si="6"/>
        <v>0</v>
      </c>
      <c r="DY625" s="1301">
        <f t="shared" si="6"/>
        <v>0</v>
      </c>
      <c r="DZ625" s="1301">
        <f t="shared" si="6"/>
        <v>5</v>
      </c>
      <c r="EA625" s="1301">
        <f t="shared" si="6"/>
        <v>35</v>
      </c>
      <c r="EF625" s="1301">
        <f t="shared" ref="EF625:EU625" si="7">SUM(EF28:EF624)</f>
        <v>6</v>
      </c>
      <c r="EG625" s="1301">
        <f t="shared" si="7"/>
        <v>0</v>
      </c>
      <c r="EH625" s="1301">
        <f t="shared" si="7"/>
        <v>0</v>
      </c>
      <c r="EI625" s="1301">
        <f t="shared" si="7"/>
        <v>0</v>
      </c>
      <c r="EJ625" s="1301">
        <f t="shared" si="7"/>
        <v>0</v>
      </c>
      <c r="EK625" s="1301">
        <f t="shared" si="7"/>
        <v>0</v>
      </c>
      <c r="EL625" s="1301">
        <f t="shared" si="7"/>
        <v>0</v>
      </c>
      <c r="EM625" s="1301">
        <f t="shared" si="7"/>
        <v>0</v>
      </c>
      <c r="EN625" s="1301">
        <f t="shared" si="7"/>
        <v>0</v>
      </c>
      <c r="EO625" s="1301">
        <f t="shared" si="7"/>
        <v>0</v>
      </c>
      <c r="EP625" s="1301">
        <f t="shared" si="7"/>
        <v>0</v>
      </c>
      <c r="EQ625" s="1301">
        <f t="shared" si="7"/>
        <v>0</v>
      </c>
      <c r="ER625" s="1301">
        <f t="shared" si="7"/>
        <v>0</v>
      </c>
      <c r="ES625" s="1301">
        <f t="shared" si="7"/>
        <v>0</v>
      </c>
      <c r="ET625" s="1301">
        <f t="shared" si="7"/>
        <v>0</v>
      </c>
      <c r="EU625" s="1301">
        <f t="shared" si="7"/>
        <v>0</v>
      </c>
      <c r="EV625" s="1301">
        <f t="shared" ref="EV625:GM625" si="8">SUM(EV27:EV624)</f>
        <v>0</v>
      </c>
      <c r="EW625" s="1301">
        <f t="shared" si="8"/>
        <v>0</v>
      </c>
      <c r="EX625" s="1301">
        <f t="shared" si="8"/>
        <v>0</v>
      </c>
      <c r="EY625" s="1301">
        <f t="shared" si="8"/>
        <v>0</v>
      </c>
      <c r="EZ625" s="1301">
        <f t="shared" si="8"/>
        <v>0</v>
      </c>
      <c r="FA625" s="1301">
        <f t="shared" si="8"/>
        <v>0</v>
      </c>
      <c r="FB625" s="1301">
        <f t="shared" si="8"/>
        <v>0</v>
      </c>
      <c r="FC625" s="1301">
        <f t="shared" si="8"/>
        <v>0</v>
      </c>
      <c r="FD625" s="1301">
        <f t="shared" si="8"/>
        <v>0</v>
      </c>
      <c r="FE625" s="1301">
        <f t="shared" si="8"/>
        <v>0</v>
      </c>
      <c r="FF625" s="1301">
        <f t="shared" si="8"/>
        <v>0</v>
      </c>
      <c r="FG625" s="1301">
        <f t="shared" si="8"/>
        <v>0</v>
      </c>
      <c r="FH625" s="1301">
        <f t="shared" si="8"/>
        <v>0</v>
      </c>
      <c r="FI625" s="1301">
        <f t="shared" si="8"/>
        <v>0</v>
      </c>
      <c r="FJ625" s="1301">
        <f t="shared" si="8"/>
        <v>0</v>
      </c>
      <c r="FK625" s="1301">
        <f t="shared" si="8"/>
        <v>0</v>
      </c>
      <c r="FL625" s="1301">
        <f t="shared" si="8"/>
        <v>0</v>
      </c>
      <c r="FM625" s="1301">
        <f t="shared" si="8"/>
        <v>0</v>
      </c>
      <c r="FN625" s="1301">
        <f t="shared" si="8"/>
        <v>0</v>
      </c>
      <c r="FO625" s="1301">
        <f t="shared" si="8"/>
        <v>0</v>
      </c>
      <c r="FP625" s="1301">
        <f t="shared" si="8"/>
        <v>0</v>
      </c>
      <c r="FQ625" s="1301">
        <f t="shared" si="8"/>
        <v>0</v>
      </c>
      <c r="FR625" s="1301">
        <f t="shared" si="8"/>
        <v>0</v>
      </c>
      <c r="FS625" s="1301">
        <f t="shared" si="8"/>
        <v>0</v>
      </c>
      <c r="FT625" s="1301">
        <f t="shared" si="8"/>
        <v>0</v>
      </c>
      <c r="FU625" s="1301">
        <f t="shared" si="8"/>
        <v>0</v>
      </c>
      <c r="FV625" s="1301">
        <f t="shared" si="8"/>
        <v>0</v>
      </c>
      <c r="FW625" s="1301">
        <f t="shared" si="8"/>
        <v>0</v>
      </c>
      <c r="FX625" s="1301">
        <f t="shared" si="8"/>
        <v>0</v>
      </c>
      <c r="FY625" s="1301">
        <f t="shared" si="8"/>
        <v>0</v>
      </c>
      <c r="FZ625" s="1301">
        <f t="shared" si="8"/>
        <v>0</v>
      </c>
      <c r="GA625" s="1301">
        <f t="shared" si="8"/>
        <v>0</v>
      </c>
      <c r="GB625" s="1301">
        <f t="shared" si="8"/>
        <v>0</v>
      </c>
      <c r="GC625" s="1301">
        <f t="shared" si="8"/>
        <v>0</v>
      </c>
      <c r="GD625" s="1301">
        <f t="shared" si="8"/>
        <v>0</v>
      </c>
      <c r="GE625" s="1301">
        <f t="shared" si="8"/>
        <v>0</v>
      </c>
      <c r="GF625" s="1301">
        <f t="shared" si="8"/>
        <v>0</v>
      </c>
      <c r="GG625" s="1301">
        <f t="shared" si="8"/>
        <v>0</v>
      </c>
      <c r="GH625" s="1301">
        <f t="shared" si="8"/>
        <v>0</v>
      </c>
      <c r="GI625" s="1301">
        <f t="shared" si="8"/>
        <v>0</v>
      </c>
      <c r="GJ625" s="1301">
        <f t="shared" si="8"/>
        <v>0</v>
      </c>
      <c r="GK625" s="1301">
        <f t="shared" si="8"/>
        <v>0</v>
      </c>
      <c r="GL625" s="1301">
        <f t="shared" si="8"/>
        <v>0</v>
      </c>
      <c r="GM625" s="1301">
        <f t="shared" si="8"/>
        <v>0</v>
      </c>
    </row>
    <row r="626" spans="1:195">
      <c r="X626" s="10"/>
      <c r="AM626" s="10"/>
      <c r="AN626" s="10"/>
      <c r="AY626" s="10"/>
      <c r="BI626" s="10"/>
      <c r="BL626" s="10"/>
      <c r="BP626" s="10"/>
      <c r="BT626" s="10"/>
      <c r="BU626" s="10"/>
      <c r="BV626" s="10"/>
      <c r="BW626" s="10"/>
      <c r="BX626" s="10"/>
      <c r="BY626" s="10"/>
      <c r="BZ626" s="10"/>
      <c r="CA626" s="10"/>
      <c r="CB626" s="10"/>
      <c r="CC626" s="10"/>
      <c r="CD626" s="10"/>
      <c r="CE626" s="10"/>
      <c r="CF626" s="10"/>
    </row>
    <row r="627" spans="1:195" s="1302" customFormat="1" ht="35.1" customHeight="1">
      <c r="A627" s="1302" t="s">
        <v>3488</v>
      </c>
      <c r="B627" s="1302" t="s">
        <v>13</v>
      </c>
      <c r="E627" s="1302">
        <f>+E23-E625</f>
        <v>238</v>
      </c>
      <c r="F627" s="1302">
        <f t="shared" ref="F627:Y627" si="9">+F23-F625</f>
        <v>0</v>
      </c>
      <c r="G627" s="1302">
        <f t="shared" si="9"/>
        <v>-63</v>
      </c>
      <c r="H627" s="1302">
        <f t="shared" si="9"/>
        <v>66</v>
      </c>
      <c r="I627" s="1302">
        <f t="shared" si="9"/>
        <v>-84</v>
      </c>
      <c r="J627" s="1302">
        <f t="shared" si="9"/>
        <v>346</v>
      </c>
      <c r="K627" s="1302">
        <f t="shared" si="9"/>
        <v>144</v>
      </c>
      <c r="L627" s="1302">
        <f t="shared" si="9"/>
        <v>64</v>
      </c>
      <c r="M627" s="1302">
        <f t="shared" si="9"/>
        <v>-11</v>
      </c>
      <c r="N627" s="1302">
        <f t="shared" si="9"/>
        <v>-33</v>
      </c>
      <c r="O627" s="1302">
        <f t="shared" si="9"/>
        <v>125</v>
      </c>
      <c r="P627" s="1302">
        <f t="shared" si="9"/>
        <v>783</v>
      </c>
      <c r="Q627" s="1302">
        <f t="shared" si="9"/>
        <v>118</v>
      </c>
      <c r="R627" s="1302">
        <f t="shared" si="9"/>
        <v>-89</v>
      </c>
      <c r="S627" s="1302">
        <f t="shared" si="9"/>
        <v>-109</v>
      </c>
      <c r="T627" s="1302">
        <f t="shared" si="9"/>
        <v>20</v>
      </c>
      <c r="U627" s="1302">
        <f t="shared" si="9"/>
        <v>0</v>
      </c>
      <c r="V627" s="1302">
        <f t="shared" si="9"/>
        <v>-12</v>
      </c>
      <c r="W627" s="1302">
        <f t="shared" si="9"/>
        <v>759</v>
      </c>
      <c r="X627" s="1302">
        <f t="shared" si="9"/>
        <v>217</v>
      </c>
      <c r="Y627" s="1302">
        <f t="shared" si="9"/>
        <v>153</v>
      </c>
      <c r="AA627" s="1302">
        <f t="shared" ref="AA627:CL627" si="10">+AA23-AA625</f>
        <v>331</v>
      </c>
      <c r="AB627" s="1302">
        <f t="shared" si="10"/>
        <v>200</v>
      </c>
      <c r="AC627" s="1302">
        <f t="shared" si="10"/>
        <v>0</v>
      </c>
      <c r="AD627" s="1302">
        <f t="shared" si="10"/>
        <v>2</v>
      </c>
      <c r="AE627" s="1302">
        <f t="shared" si="10"/>
        <v>169</v>
      </c>
      <c r="AF627" s="1302">
        <f t="shared" si="10"/>
        <v>110</v>
      </c>
      <c r="AG627" s="1302">
        <f t="shared" si="10"/>
        <v>280</v>
      </c>
      <c r="AH627" s="1302">
        <f t="shared" si="10"/>
        <v>0</v>
      </c>
      <c r="AI627" s="1302">
        <f t="shared" si="10"/>
        <v>180</v>
      </c>
      <c r="AJ627" s="1302">
        <f t="shared" si="10"/>
        <v>148</v>
      </c>
      <c r="AK627" s="1302">
        <f t="shared" si="10"/>
        <v>200</v>
      </c>
      <c r="AL627" s="1302">
        <f t="shared" si="10"/>
        <v>0</v>
      </c>
      <c r="AM627" s="1302">
        <f t="shared" si="10"/>
        <v>1431</v>
      </c>
      <c r="AN627" s="1302">
        <f t="shared" si="10"/>
        <v>60</v>
      </c>
      <c r="AO627" s="1302">
        <f t="shared" si="10"/>
        <v>598</v>
      </c>
      <c r="AP627" s="1302">
        <f t="shared" si="10"/>
        <v>276</v>
      </c>
      <c r="AQ627" s="1302">
        <f t="shared" si="10"/>
        <v>321</v>
      </c>
      <c r="AR627" s="1302">
        <f t="shared" si="10"/>
        <v>685</v>
      </c>
      <c r="AS627" s="1302">
        <f t="shared" si="10"/>
        <v>6</v>
      </c>
      <c r="AT627" s="1302">
        <f t="shared" si="10"/>
        <v>614</v>
      </c>
      <c r="AU627" s="1302">
        <f t="shared" si="10"/>
        <v>1231</v>
      </c>
      <c r="AV627" s="1302">
        <f t="shared" si="10"/>
        <v>383</v>
      </c>
      <c r="AW627" s="1302">
        <f t="shared" si="10"/>
        <v>278</v>
      </c>
      <c r="AX627" s="1302">
        <f t="shared" si="10"/>
        <v>198</v>
      </c>
      <c r="AY627" s="1302">
        <f t="shared" si="10"/>
        <v>2460</v>
      </c>
      <c r="AZ627" s="1302">
        <f t="shared" si="10"/>
        <v>-4</v>
      </c>
      <c r="BA627" s="1302">
        <f t="shared" si="10"/>
        <v>-5</v>
      </c>
      <c r="BB627" s="1302">
        <f t="shared" si="10"/>
        <v>1177</v>
      </c>
      <c r="BC627" s="1302">
        <f t="shared" si="10"/>
        <v>337</v>
      </c>
      <c r="BD627" s="1302">
        <f t="shared" si="10"/>
        <v>1098</v>
      </c>
      <c r="BE627" s="1302">
        <f t="shared" si="10"/>
        <v>1327</v>
      </c>
      <c r="BF627" s="1302">
        <f t="shared" si="10"/>
        <v>1714</v>
      </c>
      <c r="BG627" s="1302">
        <f t="shared" si="10"/>
        <v>795</v>
      </c>
      <c r="BH627" s="1302">
        <f t="shared" si="10"/>
        <v>247</v>
      </c>
      <c r="BI627" s="1302">
        <f t="shared" si="10"/>
        <v>1138</v>
      </c>
      <c r="BJ627" s="1302">
        <f t="shared" si="10"/>
        <v>224</v>
      </c>
      <c r="BK627" s="1302">
        <f t="shared" si="10"/>
        <v>1709</v>
      </c>
      <c r="BL627" s="1302">
        <f t="shared" si="10"/>
        <v>657</v>
      </c>
      <c r="BM627" s="1302">
        <f t="shared" si="10"/>
        <v>1598</v>
      </c>
      <c r="BN627" s="1302">
        <f t="shared" si="10"/>
        <v>898</v>
      </c>
      <c r="BO627" s="1302">
        <f t="shared" si="10"/>
        <v>2754</v>
      </c>
      <c r="BP627" s="1302">
        <f t="shared" si="10"/>
        <v>938</v>
      </c>
      <c r="BQ627" s="1302">
        <f t="shared" si="10"/>
        <v>272</v>
      </c>
      <c r="BR627" s="1302">
        <f t="shared" si="10"/>
        <v>299</v>
      </c>
      <c r="BS627" s="1302">
        <f t="shared" si="10"/>
        <v>2535</v>
      </c>
      <c r="BT627" s="1302">
        <f t="shared" si="10"/>
        <v>829</v>
      </c>
      <c r="BU627" s="1302">
        <f t="shared" si="10"/>
        <v>211</v>
      </c>
      <c r="BV627" s="1302">
        <f t="shared" si="10"/>
        <v>1146</v>
      </c>
      <c r="BW627" s="1302">
        <f t="shared" si="10"/>
        <v>175</v>
      </c>
      <c r="BX627" s="1302">
        <f t="shared" si="10"/>
        <v>500</v>
      </c>
      <c r="BY627" s="1302">
        <f t="shared" si="10"/>
        <v>834</v>
      </c>
      <c r="BZ627" s="1302">
        <f t="shared" si="10"/>
        <v>975</v>
      </c>
      <c r="CA627" s="1302">
        <f t="shared" si="10"/>
        <v>824</v>
      </c>
      <c r="CB627" s="1302">
        <f t="shared" si="10"/>
        <v>1954</v>
      </c>
      <c r="CC627" s="1302">
        <f t="shared" si="10"/>
        <v>0</v>
      </c>
      <c r="CD627" s="1302">
        <f t="shared" si="10"/>
        <v>0</v>
      </c>
      <c r="CE627" s="1302">
        <f t="shared" si="10"/>
        <v>0</v>
      </c>
      <c r="CF627" s="1302">
        <f t="shared" si="10"/>
        <v>0</v>
      </c>
      <c r="CG627" s="1302">
        <f t="shared" si="10"/>
        <v>0</v>
      </c>
      <c r="CH627" s="1302">
        <f t="shared" si="10"/>
        <v>0</v>
      </c>
      <c r="CI627" s="1302">
        <f t="shared" si="10"/>
        <v>0</v>
      </c>
      <c r="CJ627" s="1302">
        <f t="shared" si="10"/>
        <v>0</v>
      </c>
      <c r="CK627" s="1302">
        <f t="shared" si="10"/>
        <v>1139</v>
      </c>
      <c r="CL627" s="1302">
        <f t="shared" si="10"/>
        <v>3773</v>
      </c>
      <c r="CM627" s="1302">
        <f t="shared" ref="CM627:EA627" si="11">+CM23-CM625</f>
        <v>612</v>
      </c>
      <c r="CN627" s="1302">
        <f t="shared" si="11"/>
        <v>114</v>
      </c>
      <c r="CO627" s="1302">
        <f t="shared" si="11"/>
        <v>699</v>
      </c>
      <c r="CP627" s="1302">
        <f t="shared" si="11"/>
        <v>0</v>
      </c>
      <c r="CQ627" s="1302">
        <f t="shared" si="11"/>
        <v>0</v>
      </c>
      <c r="CR627" s="1302">
        <f t="shared" si="11"/>
        <v>0</v>
      </c>
      <c r="CS627" s="1302">
        <f t="shared" si="11"/>
        <v>835</v>
      </c>
      <c r="CT627" s="1302">
        <f t="shared" si="11"/>
        <v>0</v>
      </c>
      <c r="CU627" s="1302">
        <f t="shared" si="11"/>
        <v>0</v>
      </c>
      <c r="CV627" s="1302">
        <f t="shared" si="11"/>
        <v>0</v>
      </c>
      <c r="CW627" s="1302">
        <f t="shared" si="11"/>
        <v>0</v>
      </c>
      <c r="CX627" s="1302">
        <f t="shared" si="11"/>
        <v>0</v>
      </c>
      <c r="CY627" s="1302">
        <f t="shared" si="11"/>
        <v>0</v>
      </c>
      <c r="CZ627" s="1302">
        <f t="shared" si="11"/>
        <v>491</v>
      </c>
      <c r="DA627" s="1302">
        <f t="shared" si="11"/>
        <v>0</v>
      </c>
      <c r="DB627" s="1302">
        <f t="shared" si="11"/>
        <v>29</v>
      </c>
      <c r="DC627" s="1302">
        <f t="shared" si="11"/>
        <v>0</v>
      </c>
      <c r="DD627" s="1302">
        <f t="shared" si="11"/>
        <v>0</v>
      </c>
      <c r="DE627" s="1302">
        <f t="shared" si="11"/>
        <v>50</v>
      </c>
      <c r="DF627" s="1302">
        <f t="shared" si="11"/>
        <v>243</v>
      </c>
      <c r="DG627" s="1302">
        <f t="shared" si="11"/>
        <v>50</v>
      </c>
      <c r="DH627" s="1302">
        <f t="shared" si="11"/>
        <v>184</v>
      </c>
      <c r="DI627" s="1302">
        <f t="shared" si="11"/>
        <v>105</v>
      </c>
      <c r="DJ627" s="1302">
        <f t="shared" si="11"/>
        <v>31</v>
      </c>
      <c r="DK627" s="1302">
        <f t="shared" si="11"/>
        <v>164</v>
      </c>
      <c r="DL627" s="1302">
        <f t="shared" si="11"/>
        <v>374</v>
      </c>
      <c r="DM627" s="1302">
        <f t="shared" si="11"/>
        <v>1218</v>
      </c>
      <c r="DN627" s="1302">
        <f t="shared" si="11"/>
        <v>0</v>
      </c>
      <c r="DO627" s="1302">
        <f t="shared" si="11"/>
        <v>86</v>
      </c>
      <c r="DP627" s="1302">
        <f t="shared" si="11"/>
        <v>356</v>
      </c>
      <c r="DQ627" s="1302">
        <f t="shared" si="11"/>
        <v>773</v>
      </c>
      <c r="DR627" s="1302">
        <f t="shared" si="11"/>
        <v>67</v>
      </c>
      <c r="DS627" s="1302">
        <f t="shared" si="11"/>
        <v>413</v>
      </c>
      <c r="DT627" s="1302">
        <f t="shared" si="11"/>
        <v>111</v>
      </c>
      <c r="DU627" s="1302">
        <f t="shared" si="11"/>
        <v>287</v>
      </c>
      <c r="DV627" s="1302">
        <f t="shared" si="11"/>
        <v>279</v>
      </c>
      <c r="DW627" s="1302">
        <f t="shared" si="11"/>
        <v>35</v>
      </c>
      <c r="DX627" s="1302">
        <f t="shared" si="11"/>
        <v>519</v>
      </c>
      <c r="DY627" s="1302">
        <f t="shared" si="11"/>
        <v>44</v>
      </c>
      <c r="DZ627" s="1302">
        <f t="shared" si="11"/>
        <v>75</v>
      </c>
      <c r="EA627" s="1302">
        <f t="shared" si="11"/>
        <v>442</v>
      </c>
      <c r="EF627" s="1302">
        <f t="shared" ref="EF627:GM627" si="12">+EF23-EF625</f>
        <v>-4</v>
      </c>
      <c r="EG627" s="1302">
        <f t="shared" si="12"/>
        <v>0</v>
      </c>
      <c r="EH627" s="1302">
        <f t="shared" si="12"/>
        <v>0</v>
      </c>
      <c r="EI627" s="1302">
        <f t="shared" si="12"/>
        <v>0</v>
      </c>
      <c r="EJ627" s="1302">
        <f t="shared" si="12"/>
        <v>0</v>
      </c>
      <c r="EK627" s="1302">
        <f t="shared" si="12"/>
        <v>0</v>
      </c>
      <c r="EL627" s="1302">
        <f t="shared" si="12"/>
        <v>0</v>
      </c>
      <c r="EM627" s="1302">
        <f t="shared" si="12"/>
        <v>0</v>
      </c>
      <c r="EN627" s="1302">
        <f t="shared" si="12"/>
        <v>0</v>
      </c>
      <c r="EO627" s="1302">
        <f t="shared" si="12"/>
        <v>0</v>
      </c>
      <c r="EP627" s="1302">
        <f t="shared" si="12"/>
        <v>0</v>
      </c>
      <c r="EQ627" s="1302">
        <f t="shared" si="12"/>
        <v>0</v>
      </c>
      <c r="ER627" s="1302">
        <f t="shared" si="12"/>
        <v>0</v>
      </c>
      <c r="ES627" s="1302">
        <f t="shared" si="12"/>
        <v>0</v>
      </c>
      <c r="ET627" s="1302">
        <f t="shared" si="12"/>
        <v>0</v>
      </c>
      <c r="EU627" s="1302">
        <f t="shared" si="12"/>
        <v>0</v>
      </c>
      <c r="EV627" s="1302">
        <f t="shared" si="12"/>
        <v>0</v>
      </c>
      <c r="EW627" s="1302">
        <f t="shared" si="12"/>
        <v>0</v>
      </c>
      <c r="EX627" s="1302">
        <f t="shared" si="12"/>
        <v>0</v>
      </c>
      <c r="EY627" s="1302">
        <f t="shared" si="12"/>
        <v>0</v>
      </c>
      <c r="EZ627" s="1302">
        <f t="shared" si="12"/>
        <v>0</v>
      </c>
      <c r="FA627" s="1302">
        <f t="shared" si="12"/>
        <v>0</v>
      </c>
      <c r="FB627" s="1302">
        <f t="shared" si="12"/>
        <v>0</v>
      </c>
      <c r="FC627" s="1302">
        <f t="shared" si="12"/>
        <v>0</v>
      </c>
      <c r="FD627" s="1302">
        <f t="shared" si="12"/>
        <v>0</v>
      </c>
      <c r="FE627" s="1302">
        <f t="shared" si="12"/>
        <v>0</v>
      </c>
      <c r="FF627" s="1302">
        <f t="shared" si="12"/>
        <v>0</v>
      </c>
      <c r="FG627" s="1302">
        <f t="shared" si="12"/>
        <v>0</v>
      </c>
      <c r="FH627" s="1302">
        <f t="shared" si="12"/>
        <v>0</v>
      </c>
      <c r="FI627" s="1302">
        <f t="shared" si="12"/>
        <v>0</v>
      </c>
      <c r="FJ627" s="1302">
        <f t="shared" si="12"/>
        <v>0</v>
      </c>
      <c r="FK627" s="1302">
        <f t="shared" si="12"/>
        <v>0</v>
      </c>
      <c r="FL627" s="1302">
        <f t="shared" si="12"/>
        <v>0</v>
      </c>
      <c r="FM627" s="1302">
        <f t="shared" si="12"/>
        <v>0</v>
      </c>
      <c r="FN627" s="1302">
        <f t="shared" si="12"/>
        <v>0</v>
      </c>
      <c r="FO627" s="1302">
        <f t="shared" si="12"/>
        <v>0</v>
      </c>
      <c r="FP627" s="1302">
        <f t="shared" si="12"/>
        <v>0</v>
      </c>
      <c r="FQ627" s="1302">
        <f t="shared" si="12"/>
        <v>0</v>
      </c>
      <c r="FR627" s="1302">
        <f t="shared" si="12"/>
        <v>0</v>
      </c>
      <c r="FS627" s="1302">
        <f t="shared" si="12"/>
        <v>0</v>
      </c>
      <c r="FT627" s="1302">
        <f t="shared" si="12"/>
        <v>0</v>
      </c>
      <c r="FU627" s="1302">
        <f t="shared" si="12"/>
        <v>0</v>
      </c>
      <c r="FV627" s="1302">
        <f t="shared" si="12"/>
        <v>0</v>
      </c>
      <c r="FW627" s="1302">
        <f t="shared" si="12"/>
        <v>0</v>
      </c>
      <c r="FX627" s="1302">
        <f t="shared" si="12"/>
        <v>0</v>
      </c>
      <c r="FY627" s="1302">
        <f t="shared" si="12"/>
        <v>0</v>
      </c>
      <c r="FZ627" s="1302">
        <f t="shared" si="12"/>
        <v>0</v>
      </c>
      <c r="GA627" s="1302">
        <f t="shared" si="12"/>
        <v>0</v>
      </c>
      <c r="GB627" s="1302">
        <f t="shared" si="12"/>
        <v>0</v>
      </c>
      <c r="GC627" s="1302">
        <f t="shared" si="12"/>
        <v>0</v>
      </c>
      <c r="GD627" s="1302">
        <f t="shared" si="12"/>
        <v>0</v>
      </c>
      <c r="GE627" s="1302">
        <f t="shared" si="12"/>
        <v>0</v>
      </c>
      <c r="GF627" s="1302">
        <f t="shared" si="12"/>
        <v>0</v>
      </c>
      <c r="GG627" s="1302">
        <f t="shared" si="12"/>
        <v>0</v>
      </c>
      <c r="GH627" s="1302">
        <f t="shared" si="12"/>
        <v>0</v>
      </c>
      <c r="GI627" s="1302">
        <f t="shared" si="12"/>
        <v>0</v>
      </c>
      <c r="GJ627" s="1302">
        <f t="shared" si="12"/>
        <v>0</v>
      </c>
      <c r="GK627" s="1302">
        <f t="shared" si="12"/>
        <v>0</v>
      </c>
      <c r="GL627" s="1302">
        <f t="shared" si="12"/>
        <v>0</v>
      </c>
      <c r="GM627" s="1302">
        <f t="shared" si="12"/>
        <v>0</v>
      </c>
    </row>
    <row r="628" spans="1:195" s="936" customFormat="1" ht="45.75">
      <c r="A628" s="151"/>
      <c r="CZ628" s="1303" t="s">
        <v>3767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9CF6-E133-4F69-8F38-A268D350CD94}">
  <dimension ref="A1:IV605"/>
  <sheetViews>
    <sheetView topLeftCell="A104" workbookViewId="0">
      <selection activeCell="BP122" sqref="BP122"/>
    </sheetView>
  </sheetViews>
  <sheetFormatPr defaultColWidth="9.140625" defaultRowHeight="15"/>
  <cols>
    <col min="1" max="1" width="8.85546875" style="1337" customWidth="1"/>
    <col min="2" max="2" width="14.42578125" style="770" customWidth="1"/>
    <col min="3" max="3" width="11.140625" style="770" customWidth="1"/>
    <col min="4" max="4" width="25" style="770" customWidth="1"/>
    <col min="5" max="5" width="9.140625" style="770"/>
    <col min="6" max="6" width="9.140625" style="462"/>
    <col min="7" max="17" width="9.140625" style="770"/>
    <col min="22" max="22" width="8.85546875" customWidth="1"/>
    <col min="47" max="52" width="8.85546875" customWidth="1"/>
    <col min="53" max="70" width="9.140625" style="770"/>
    <col min="71" max="77" width="8.85546875" customWidth="1"/>
    <col min="78" max="109" width="9.140625" style="770"/>
    <col min="110" max="113" width="8.85546875" customWidth="1"/>
    <col min="114" max="16384" width="9.140625" style="770"/>
  </cols>
  <sheetData>
    <row r="1" spans="1:121" s="771" customFormat="1" ht="11.25">
      <c r="A1" s="1304"/>
      <c r="G1" s="1305" t="s">
        <v>2175</v>
      </c>
      <c r="H1" s="1305"/>
      <c r="I1" s="1305"/>
      <c r="J1" s="1305"/>
      <c r="K1" s="1305"/>
      <c r="L1" s="1305"/>
      <c r="M1" s="1305"/>
      <c r="N1" s="1305"/>
      <c r="O1" s="1305"/>
      <c r="P1" s="1305"/>
      <c r="Q1" s="1305"/>
      <c r="R1" s="1305"/>
      <c r="S1" s="1306" t="s">
        <v>3768</v>
      </c>
      <c r="T1" s="1306"/>
      <c r="U1" s="1306"/>
      <c r="V1" s="1306"/>
      <c r="W1" s="1306"/>
      <c r="X1" s="1306"/>
      <c r="Y1" s="1306"/>
      <c r="Z1" s="1306"/>
      <c r="AA1" s="1306"/>
      <c r="AB1" s="1306"/>
      <c r="AC1" s="1306"/>
      <c r="AD1" s="1306"/>
      <c r="AE1" s="1306"/>
      <c r="AF1" s="1306"/>
      <c r="AG1" s="1306"/>
      <c r="AH1" s="1306"/>
      <c r="AI1" s="1306"/>
      <c r="AJ1" s="1306"/>
      <c r="AK1" s="1306"/>
      <c r="AL1" s="1306"/>
      <c r="AM1" s="1306"/>
      <c r="AN1" s="1306"/>
      <c r="AO1" s="1306"/>
      <c r="AP1" s="1306"/>
      <c r="AQ1" s="1306"/>
      <c r="AR1" s="1306"/>
      <c r="AS1" s="1306"/>
      <c r="AT1" s="1306"/>
      <c r="BA1" s="1307" t="s">
        <v>51</v>
      </c>
      <c r="BB1" s="1307"/>
      <c r="BC1" s="1307"/>
      <c r="BD1" s="1307"/>
      <c r="BE1" s="1307"/>
      <c r="BF1" s="1307"/>
      <c r="BG1" s="1307"/>
      <c r="BH1" s="1307"/>
      <c r="BI1" s="1307"/>
      <c r="BJ1" s="1307"/>
      <c r="BK1" s="1307"/>
      <c r="BL1" s="1307"/>
      <c r="BM1" s="1307"/>
      <c r="BN1" s="1307"/>
      <c r="BO1" s="1307"/>
      <c r="BP1" s="1307"/>
      <c r="BQ1" s="1307"/>
      <c r="BR1" s="1307"/>
      <c r="BS1" s="1307"/>
      <c r="BZ1" s="1308" t="s">
        <v>3769</v>
      </c>
      <c r="CA1" s="1308"/>
      <c r="CB1" s="1308"/>
      <c r="CC1" s="1308"/>
      <c r="CD1" s="1308"/>
      <c r="CE1" s="1308"/>
      <c r="CF1" s="1308"/>
      <c r="CG1" s="1308"/>
      <c r="CH1" s="1308"/>
      <c r="CI1" s="1308"/>
      <c r="CJ1" s="1308"/>
    </row>
    <row r="2" spans="1:121" s="1309" customFormat="1" ht="114.75">
      <c r="A2" s="1309" t="s">
        <v>2969</v>
      </c>
      <c r="B2" s="1309" t="s">
        <v>2994</v>
      </c>
      <c r="C2" s="1309" t="s">
        <v>2844</v>
      </c>
      <c r="D2" s="1309" t="s">
        <v>2995</v>
      </c>
      <c r="E2" s="1309" t="s">
        <v>2997</v>
      </c>
      <c r="G2" s="1310" t="s">
        <v>3770</v>
      </c>
      <c r="H2" s="1310" t="s">
        <v>3771</v>
      </c>
      <c r="I2" s="1310" t="s">
        <v>3772</v>
      </c>
      <c r="J2" s="1310" t="s">
        <v>3773</v>
      </c>
      <c r="K2" s="1310" t="s">
        <v>3774</v>
      </c>
      <c r="L2" s="1310" t="s">
        <v>3775</v>
      </c>
      <c r="M2" s="1310" t="s">
        <v>3776</v>
      </c>
      <c r="N2" s="1310" t="s">
        <v>3777</v>
      </c>
      <c r="O2" s="1310" t="s">
        <v>3778</v>
      </c>
      <c r="P2" s="1310" t="s">
        <v>3779</v>
      </c>
      <c r="Q2" s="1311" t="s">
        <v>3780</v>
      </c>
      <c r="R2" s="1311" t="s">
        <v>3781</v>
      </c>
      <c r="S2" s="1312" t="s">
        <v>287</v>
      </c>
      <c r="T2" s="1312" t="s">
        <v>720</v>
      </c>
      <c r="U2" s="1312" t="s">
        <v>3782</v>
      </c>
      <c r="V2" s="1312" t="s">
        <v>3783</v>
      </c>
      <c r="W2" s="1312" t="s">
        <v>3784</v>
      </c>
      <c r="X2" s="1312" t="s">
        <v>912</v>
      </c>
      <c r="Y2" s="1312" t="s">
        <v>3785</v>
      </c>
      <c r="Z2" s="1312" t="s">
        <v>3786</v>
      </c>
      <c r="AA2" s="1312" t="s">
        <v>3787</v>
      </c>
      <c r="AB2" s="1312" t="s">
        <v>3788</v>
      </c>
      <c r="AC2" s="1312" t="s">
        <v>3788</v>
      </c>
      <c r="AD2" s="1312" t="s">
        <v>3788</v>
      </c>
      <c r="AE2" s="1312" t="s">
        <v>3788</v>
      </c>
      <c r="AF2" s="1312" t="s">
        <v>3788</v>
      </c>
      <c r="AG2" s="1312" t="s">
        <v>3788</v>
      </c>
      <c r="AH2" s="1312" t="s">
        <v>3789</v>
      </c>
      <c r="AI2" s="1312" t="s">
        <v>3789</v>
      </c>
      <c r="AJ2" s="1312" t="s">
        <v>3789</v>
      </c>
      <c r="AK2" s="1312" t="s">
        <v>3789</v>
      </c>
      <c r="AL2" s="1312" t="s">
        <v>3789</v>
      </c>
      <c r="AM2" s="1312" t="s">
        <v>3790</v>
      </c>
      <c r="AN2" s="1312" t="s">
        <v>3791</v>
      </c>
      <c r="AO2" s="1312" t="s">
        <v>3792</v>
      </c>
      <c r="AP2" s="1312" t="s">
        <v>1252</v>
      </c>
      <c r="AQ2" s="1312" t="s">
        <v>912</v>
      </c>
      <c r="AR2" s="1312" t="s">
        <v>3793</v>
      </c>
      <c r="AS2" s="1312" t="s">
        <v>3793</v>
      </c>
      <c r="AT2" s="1312" t="s">
        <v>3794</v>
      </c>
      <c r="AU2" s="1312" t="s">
        <v>3788</v>
      </c>
      <c r="AV2" s="1312" t="s">
        <v>3788</v>
      </c>
      <c r="AW2" s="1312" t="s">
        <v>3795</v>
      </c>
      <c r="AX2" s="1312" t="s">
        <v>3788</v>
      </c>
      <c r="BA2" s="1313" t="s">
        <v>3796</v>
      </c>
      <c r="BB2" s="1313" t="s">
        <v>3797</v>
      </c>
      <c r="BC2" s="1313" t="s">
        <v>3798</v>
      </c>
      <c r="BD2" s="1313" t="s">
        <v>3799</v>
      </c>
      <c r="BE2" s="1313" t="s">
        <v>3800</v>
      </c>
      <c r="BF2" s="1313" t="s">
        <v>3801</v>
      </c>
      <c r="BG2" s="1313" t="s">
        <v>3802</v>
      </c>
      <c r="BH2" s="1313" t="s">
        <v>3803</v>
      </c>
      <c r="BI2" s="1313" t="s">
        <v>3804</v>
      </c>
      <c r="BJ2" s="1313" t="s">
        <v>3805</v>
      </c>
      <c r="BK2" s="1313" t="s">
        <v>3806</v>
      </c>
      <c r="BL2" s="1313" t="s">
        <v>3807</v>
      </c>
      <c r="BM2" s="1313" t="s">
        <v>503</v>
      </c>
      <c r="BN2" s="1313" t="s">
        <v>3808</v>
      </c>
      <c r="BO2" s="1313" t="s">
        <v>3809</v>
      </c>
      <c r="BP2" s="1313" t="s">
        <v>3810</v>
      </c>
      <c r="BQ2" s="1313" t="s">
        <v>3811</v>
      </c>
      <c r="BR2" s="1314" t="s">
        <v>3812</v>
      </c>
      <c r="BS2" s="1314" t="s">
        <v>3813</v>
      </c>
      <c r="BT2" s="1314" t="s">
        <v>3814</v>
      </c>
      <c r="BU2" s="1314" t="s">
        <v>3815</v>
      </c>
      <c r="BV2" s="1314" t="s">
        <v>3816</v>
      </c>
      <c r="BZ2" s="1315" t="s">
        <v>3817</v>
      </c>
      <c r="CA2" s="1315" t="s">
        <v>497</v>
      </c>
      <c r="CB2" s="1315" t="s">
        <v>1432</v>
      </c>
      <c r="CC2" s="1315" t="s">
        <v>891</v>
      </c>
      <c r="CD2" s="1315" t="s">
        <v>3818</v>
      </c>
      <c r="CE2" s="1315" t="s">
        <v>3819</v>
      </c>
      <c r="CF2" s="1315" t="s">
        <v>3820</v>
      </c>
      <c r="CG2" s="1315" t="s">
        <v>3821</v>
      </c>
      <c r="CH2" s="1315" t="s">
        <v>3822</v>
      </c>
      <c r="CI2" s="1315" t="s">
        <v>3823</v>
      </c>
      <c r="CJ2" s="1315" t="s">
        <v>3824</v>
      </c>
      <c r="CK2" s="1315" t="s">
        <v>3825</v>
      </c>
      <c r="CL2" s="1315" t="s">
        <v>3826</v>
      </c>
      <c r="CM2" s="1315" t="s">
        <v>3827</v>
      </c>
      <c r="CN2" s="1315" t="s">
        <v>3828</v>
      </c>
      <c r="CO2" s="1315" t="s">
        <v>3829</v>
      </c>
      <c r="CP2" s="1315" t="s">
        <v>3830</v>
      </c>
      <c r="CQ2" s="1315" t="s">
        <v>3831</v>
      </c>
      <c r="CR2" s="1315" t="s">
        <v>3831</v>
      </c>
      <c r="CS2" s="1315" t="s">
        <v>3832</v>
      </c>
      <c r="CT2" s="1315" t="s">
        <v>3833</v>
      </c>
      <c r="CU2" s="1315" t="s">
        <v>3834</v>
      </c>
      <c r="CZ2" s="1316" t="s">
        <v>3835</v>
      </c>
      <c r="DA2" s="1316" t="s">
        <v>3836</v>
      </c>
      <c r="DB2" s="1316" t="s">
        <v>3837</v>
      </c>
      <c r="DC2" s="1316" t="s">
        <v>3838</v>
      </c>
      <c r="DD2" s="1316" t="s">
        <v>3839</v>
      </c>
      <c r="DE2" s="1316" t="s">
        <v>2887</v>
      </c>
      <c r="DF2" s="1316" t="s">
        <v>2887</v>
      </c>
      <c r="DG2" s="1316" t="s">
        <v>2887</v>
      </c>
      <c r="DH2" s="1316" t="s">
        <v>2887</v>
      </c>
      <c r="DI2" s="1316" t="s">
        <v>3840</v>
      </c>
      <c r="DK2" s="1316" t="s">
        <v>3841</v>
      </c>
      <c r="DL2" s="1316" t="s">
        <v>3842</v>
      </c>
      <c r="DM2" s="1316" t="s">
        <v>3843</v>
      </c>
      <c r="DN2" s="1317" t="s">
        <v>3844</v>
      </c>
      <c r="DO2" s="1309" t="s">
        <v>3845</v>
      </c>
      <c r="DP2" s="1318" t="s">
        <v>3846</v>
      </c>
      <c r="DQ2" s="1319" t="s">
        <v>3847</v>
      </c>
    </row>
    <row r="3" spans="1:121" s="193" customFormat="1" ht="45">
      <c r="G3" s="1320" t="s">
        <v>1887</v>
      </c>
      <c r="H3" s="1320" t="s">
        <v>1889</v>
      </c>
      <c r="I3" s="1320" t="s">
        <v>1437</v>
      </c>
      <c r="J3" s="1320" t="s">
        <v>1180</v>
      </c>
      <c r="K3" s="1320" t="s">
        <v>1178</v>
      </c>
      <c r="L3" s="1320" t="s">
        <v>1891</v>
      </c>
      <c r="M3" s="1320" t="s">
        <v>1893</v>
      </c>
      <c r="N3" s="1321" t="s">
        <v>1525</v>
      </c>
      <c r="O3" s="1321"/>
      <c r="P3" s="1321" t="s">
        <v>1895</v>
      </c>
      <c r="R3" s="193" t="s">
        <v>3848</v>
      </c>
      <c r="S3" s="193" t="s">
        <v>1841</v>
      </c>
      <c r="T3" s="193" t="s">
        <v>1925</v>
      </c>
      <c r="U3" s="193" t="s">
        <v>1531</v>
      </c>
      <c r="V3" s="193" t="s">
        <v>1531</v>
      </c>
      <c r="W3" s="193" t="s">
        <v>3849</v>
      </c>
      <c r="X3" s="193" t="s">
        <v>1473</v>
      </c>
      <c r="Y3" s="193" t="s">
        <v>3850</v>
      </c>
      <c r="Z3" s="193" t="s">
        <v>3851</v>
      </c>
      <c r="AA3" s="193" t="s">
        <v>3852</v>
      </c>
      <c r="AB3" s="193" t="s">
        <v>3853</v>
      </c>
      <c r="AC3" s="193" t="s">
        <v>3854</v>
      </c>
      <c r="AD3" s="193" t="s">
        <v>3855</v>
      </c>
      <c r="AE3" s="193" t="s">
        <v>3856</v>
      </c>
      <c r="AF3" s="193" t="s">
        <v>3857</v>
      </c>
      <c r="AG3" s="193" t="s">
        <v>3858</v>
      </c>
      <c r="AH3" s="193">
        <v>7221</v>
      </c>
      <c r="AI3" s="193">
        <v>7160</v>
      </c>
      <c r="AJ3" s="193">
        <v>7165</v>
      </c>
      <c r="AK3" s="193">
        <v>7220</v>
      </c>
      <c r="AL3" s="193">
        <v>7113</v>
      </c>
      <c r="AM3" s="193" t="s">
        <v>3859</v>
      </c>
      <c r="AN3" s="193" t="s">
        <v>3860</v>
      </c>
      <c r="AO3" s="193" t="s">
        <v>3861</v>
      </c>
      <c r="AP3" s="193" t="s">
        <v>1253</v>
      </c>
      <c r="AQ3" s="193" t="s">
        <v>1642</v>
      </c>
      <c r="AR3" s="193" t="s">
        <v>1598</v>
      </c>
      <c r="AS3" s="193" t="s">
        <v>1475</v>
      </c>
      <c r="AU3" s="193" t="s">
        <v>3862</v>
      </c>
      <c r="AV3" s="193" t="s">
        <v>3863</v>
      </c>
      <c r="AW3" s="193" t="s">
        <v>3795</v>
      </c>
      <c r="AX3" s="193" t="s">
        <v>3864</v>
      </c>
      <c r="BA3" s="1322" t="s">
        <v>1211</v>
      </c>
      <c r="BB3" s="1322" t="s">
        <v>3865</v>
      </c>
      <c r="BC3" s="1323" t="s">
        <v>3866</v>
      </c>
      <c r="BD3" s="1322" t="s">
        <v>52</v>
      </c>
      <c r="BE3" s="1323" t="s">
        <v>3867</v>
      </c>
      <c r="BF3" s="1323" t="s">
        <v>3868</v>
      </c>
      <c r="BG3" s="1322" t="s">
        <v>3869</v>
      </c>
      <c r="BH3" s="1322" t="s">
        <v>1516</v>
      </c>
      <c r="BI3" s="1322" t="s">
        <v>1681</v>
      </c>
      <c r="BJ3" s="1322" t="s">
        <v>601</v>
      </c>
      <c r="BK3" s="1322" t="s">
        <v>592</v>
      </c>
      <c r="BL3" s="1323" t="s">
        <v>3870</v>
      </c>
      <c r="BM3" s="1322" t="s">
        <v>504</v>
      </c>
      <c r="BN3" s="1322" t="s">
        <v>3871</v>
      </c>
      <c r="BO3" s="1323" t="s">
        <v>3872</v>
      </c>
      <c r="BP3" s="1323" t="s">
        <v>3873</v>
      </c>
      <c r="BQ3" s="1322" t="s">
        <v>1232</v>
      </c>
      <c r="BR3" s="1322" t="s">
        <v>3874</v>
      </c>
      <c r="BS3" s="1322" t="s">
        <v>1988</v>
      </c>
      <c r="BT3" s="1322" t="s">
        <v>2189</v>
      </c>
      <c r="BU3" s="1322" t="s">
        <v>670</v>
      </c>
      <c r="BV3" s="1322" t="s">
        <v>2193</v>
      </c>
      <c r="BZ3" s="1323" t="s">
        <v>3875</v>
      </c>
      <c r="CA3" s="1322" t="s">
        <v>498</v>
      </c>
      <c r="CB3" s="1322"/>
      <c r="CC3" s="1322" t="s">
        <v>892</v>
      </c>
      <c r="CD3" s="1322"/>
      <c r="CE3" s="1322"/>
      <c r="CF3" s="1322" t="s">
        <v>3876</v>
      </c>
      <c r="CG3" s="1322"/>
      <c r="CH3" s="1322"/>
      <c r="CI3" s="1322"/>
      <c r="CJ3" s="1322"/>
      <c r="CK3" s="1322"/>
      <c r="CM3" s="1322" t="s">
        <v>3877</v>
      </c>
      <c r="CN3" s="1322" t="s">
        <v>1434</v>
      </c>
      <c r="CO3" s="1322" t="s">
        <v>987</v>
      </c>
      <c r="CQ3" s="193" t="s">
        <v>3878</v>
      </c>
      <c r="CR3" s="1324" t="s">
        <v>3879</v>
      </c>
      <c r="CT3" s="193" t="s">
        <v>3880</v>
      </c>
      <c r="CZ3" s="1325" t="s">
        <v>3881</v>
      </c>
      <c r="DA3" s="1325" t="s">
        <v>3881</v>
      </c>
      <c r="DB3" s="1326" t="s">
        <v>3882</v>
      </c>
      <c r="DC3" s="1326" t="s">
        <v>3882</v>
      </c>
      <c r="DE3" s="193" t="s">
        <v>2888</v>
      </c>
      <c r="DF3" s="193" t="s">
        <v>2899</v>
      </c>
      <c r="DG3" s="193" t="s">
        <v>2889</v>
      </c>
      <c r="DH3" s="193" t="s">
        <v>3883</v>
      </c>
      <c r="DI3" s="193" t="s">
        <v>3884</v>
      </c>
      <c r="DL3" s="1326" t="s">
        <v>3882</v>
      </c>
      <c r="DM3" s="1326" t="s">
        <v>3882</v>
      </c>
      <c r="DP3" s="193" t="s">
        <v>3885</v>
      </c>
      <c r="DQ3" s="193" t="s">
        <v>3886</v>
      </c>
    </row>
    <row r="4" spans="1:121" s="1328" customFormat="1" ht="11.25">
      <c r="A4" s="1327" t="s">
        <v>3273</v>
      </c>
      <c r="G4" s="1329">
        <v>10</v>
      </c>
      <c r="H4" s="1329">
        <v>10</v>
      </c>
      <c r="I4" s="1329">
        <v>10</v>
      </c>
      <c r="J4" s="1329">
        <v>10</v>
      </c>
      <c r="K4" s="1329">
        <v>10</v>
      </c>
      <c r="L4" s="1329"/>
      <c r="M4" s="1329">
        <v>10</v>
      </c>
      <c r="N4" s="1330">
        <v>5</v>
      </c>
      <c r="O4" s="1330"/>
      <c r="P4" s="1330">
        <v>5</v>
      </c>
      <c r="AV4" s="1328" t="s">
        <v>3880</v>
      </c>
    </row>
    <row r="6" spans="1:121" s="1332" customFormat="1" ht="17.25" customHeight="1">
      <c r="A6" s="1331"/>
      <c r="B6" s="1332" t="s">
        <v>3662</v>
      </c>
      <c r="C6" s="1332" t="s">
        <v>2467</v>
      </c>
      <c r="G6" s="1332">
        <v>550</v>
      </c>
      <c r="H6" s="1332">
        <v>379</v>
      </c>
      <c r="I6" s="1332">
        <v>211</v>
      </c>
      <c r="J6" s="1332">
        <v>1069</v>
      </c>
      <c r="K6" s="1332">
        <v>149</v>
      </c>
      <c r="L6" s="1332">
        <v>-144</v>
      </c>
      <c r="M6" s="1332">
        <v>447</v>
      </c>
      <c r="N6" s="1332">
        <v>339</v>
      </c>
      <c r="O6" s="1332">
        <v>0</v>
      </c>
      <c r="P6" s="1332">
        <v>4</v>
      </c>
      <c r="Q6" s="1332">
        <v>-11</v>
      </c>
      <c r="R6" s="1333">
        <v>-67</v>
      </c>
      <c r="S6" s="1333">
        <v>36</v>
      </c>
      <c r="T6" s="1333">
        <v>203</v>
      </c>
      <c r="U6" s="1333">
        <v>62</v>
      </c>
      <c r="W6" s="1333">
        <v>125</v>
      </c>
      <c r="X6" s="1333">
        <v>0</v>
      </c>
      <c r="Y6" s="1333">
        <v>198</v>
      </c>
      <c r="Z6" s="1333">
        <v>440</v>
      </c>
      <c r="AA6" s="1333">
        <v>424</v>
      </c>
      <c r="AB6" s="1333">
        <v>0</v>
      </c>
      <c r="AC6" s="1333">
        <v>0</v>
      </c>
      <c r="AD6" s="1333">
        <v>48</v>
      </c>
      <c r="AE6" s="1333">
        <v>0</v>
      </c>
      <c r="AF6" s="1333">
        <v>48</v>
      </c>
      <c r="AG6" s="1333">
        <v>48</v>
      </c>
      <c r="AH6" s="1333">
        <v>-1</v>
      </c>
      <c r="AI6" s="1333">
        <v>-1</v>
      </c>
      <c r="AJ6" s="1333">
        <v>-1</v>
      </c>
      <c r="AK6" s="1333">
        <v>-1</v>
      </c>
      <c r="AL6" s="1333">
        <v>0</v>
      </c>
      <c r="AM6" s="1333">
        <v>-8</v>
      </c>
      <c r="AN6" s="1333">
        <v>-48</v>
      </c>
      <c r="AO6" s="1333">
        <v>-50</v>
      </c>
      <c r="AP6" s="1333">
        <v>-43</v>
      </c>
      <c r="AQ6" s="1333">
        <v>0</v>
      </c>
      <c r="AR6" s="1333">
        <v>0</v>
      </c>
      <c r="AS6" s="1333">
        <v>0</v>
      </c>
      <c r="AT6" s="1333">
        <v>0</v>
      </c>
      <c r="BA6" s="1332">
        <v>2470</v>
      </c>
      <c r="BB6" s="1332">
        <v>500</v>
      </c>
      <c r="BC6" s="1332">
        <v>826</v>
      </c>
      <c r="BD6" s="1332">
        <v>550</v>
      </c>
      <c r="BE6" s="1332">
        <v>1725</v>
      </c>
      <c r="BF6" s="1332">
        <v>225</v>
      </c>
      <c r="BG6" s="1332">
        <v>450</v>
      </c>
      <c r="BH6" s="1332">
        <v>475</v>
      </c>
      <c r="BI6" s="1332">
        <v>897</v>
      </c>
      <c r="BJ6" s="1332">
        <v>4100</v>
      </c>
      <c r="BK6" s="1332">
        <v>3645</v>
      </c>
      <c r="BL6" s="1332">
        <v>3878</v>
      </c>
      <c r="BM6" s="1332">
        <v>1554</v>
      </c>
      <c r="BN6" s="1332">
        <v>725</v>
      </c>
      <c r="BO6" s="1332">
        <v>775</v>
      </c>
      <c r="BP6" s="1332">
        <v>2000</v>
      </c>
      <c r="BQ6" s="1332">
        <v>1001</v>
      </c>
      <c r="BR6" s="1332">
        <v>334</v>
      </c>
      <c r="BS6" s="1333">
        <v>325</v>
      </c>
      <c r="BT6" s="1333">
        <v>164</v>
      </c>
      <c r="BU6" s="1333">
        <v>0</v>
      </c>
      <c r="BV6" s="1333">
        <v>0</v>
      </c>
      <c r="BW6" s="1333">
        <v>0</v>
      </c>
      <c r="BX6" s="1333">
        <v>0</v>
      </c>
      <c r="BY6" s="1333">
        <v>0</v>
      </c>
      <c r="BZ6" s="1332">
        <v>5</v>
      </c>
      <c r="CA6" s="1332">
        <v>5096</v>
      </c>
      <c r="CB6" s="1332">
        <v>654</v>
      </c>
      <c r="CC6" s="1332">
        <v>3570</v>
      </c>
      <c r="CD6" s="1332">
        <v>-145</v>
      </c>
      <c r="CE6" s="1332">
        <v>215</v>
      </c>
      <c r="CF6" s="1332">
        <v>-50</v>
      </c>
      <c r="CG6" s="1332">
        <v>-30</v>
      </c>
      <c r="CH6" s="1332">
        <v>-113</v>
      </c>
      <c r="CI6" s="1332">
        <v>1075</v>
      </c>
      <c r="CJ6" s="1332">
        <v>250</v>
      </c>
      <c r="CK6" s="1332">
        <v>85</v>
      </c>
      <c r="CL6" s="1332">
        <v>360</v>
      </c>
      <c r="CM6" s="1332">
        <v>-617</v>
      </c>
      <c r="CN6" s="1332">
        <v>1022</v>
      </c>
      <c r="CO6" s="1332">
        <v>2127</v>
      </c>
      <c r="CP6" s="1332">
        <v>-10</v>
      </c>
      <c r="CQ6" s="1332">
        <v>0</v>
      </c>
      <c r="CR6" s="1332">
        <v>-15</v>
      </c>
      <c r="CS6" s="1332">
        <v>0</v>
      </c>
      <c r="CT6" s="1332">
        <v>-14</v>
      </c>
      <c r="CU6" s="1332">
        <v>0</v>
      </c>
      <c r="CV6" s="1332">
        <v>0</v>
      </c>
      <c r="CW6" s="1332">
        <v>0</v>
      </c>
      <c r="CX6" s="1332">
        <v>0</v>
      </c>
      <c r="CY6" s="1332">
        <v>0</v>
      </c>
      <c r="CZ6" s="1332">
        <v>-2688</v>
      </c>
      <c r="DA6" s="1332">
        <v>2694</v>
      </c>
      <c r="DB6" s="1332">
        <v>450</v>
      </c>
      <c r="DC6" s="1332">
        <v>450</v>
      </c>
      <c r="DD6" s="1332">
        <v>6011</v>
      </c>
      <c r="DE6" s="1332">
        <v>0</v>
      </c>
      <c r="DK6" s="1332">
        <v>0</v>
      </c>
      <c r="DL6" s="1332">
        <v>0</v>
      </c>
      <c r="DM6" s="1332">
        <v>0</v>
      </c>
      <c r="DN6" s="1332">
        <v>1</v>
      </c>
    </row>
    <row r="7" spans="1:121" ht="21">
      <c r="A7" s="1334" t="s">
        <v>3277</v>
      </c>
      <c r="F7" s="770"/>
    </row>
    <row r="8" spans="1:121" s="1336" customFormat="1">
      <c r="A8" s="1335"/>
      <c r="B8" s="10"/>
      <c r="C8" s="10"/>
      <c r="D8" s="10"/>
    </row>
    <row r="9" spans="1:121" ht="11.25">
      <c r="B9" s="1336"/>
      <c r="D9" s="797"/>
      <c r="E9" s="1336"/>
      <c r="F9" s="770"/>
      <c r="R9" s="770"/>
      <c r="S9" s="770"/>
      <c r="T9" s="770"/>
      <c r="U9" s="770"/>
      <c r="V9" s="770"/>
      <c r="W9" s="770"/>
      <c r="X9" s="770"/>
      <c r="Y9" s="770"/>
      <c r="Z9" s="770"/>
      <c r="AA9" s="770"/>
      <c r="AB9" s="770"/>
      <c r="AC9" s="770"/>
      <c r="AD9" s="770"/>
      <c r="AE9" s="770"/>
      <c r="AF9" s="770"/>
      <c r="AG9" s="770"/>
      <c r="AH9" s="770"/>
      <c r="AI9" s="770"/>
      <c r="AJ9" s="770"/>
      <c r="AK9" s="770"/>
      <c r="AL9" s="770"/>
      <c r="AM9" s="770"/>
      <c r="AN9" s="770"/>
      <c r="AO9" s="770"/>
      <c r="AP9" s="770"/>
      <c r="AQ9" s="770"/>
      <c r="AR9" s="770"/>
      <c r="AS9" s="770"/>
      <c r="AT9" s="770"/>
      <c r="AU9" s="770"/>
      <c r="AV9" s="770"/>
      <c r="AW9" s="770"/>
      <c r="AX9" s="770"/>
      <c r="AY9" s="770"/>
      <c r="AZ9" s="770"/>
      <c r="BS9" s="770"/>
      <c r="BT9" s="770"/>
      <c r="BU9" s="770"/>
      <c r="BV9" s="770"/>
      <c r="BW9" s="770"/>
      <c r="BX9" s="770"/>
      <c r="BY9" s="770"/>
      <c r="DF9" s="770"/>
      <c r="DG9" s="770"/>
      <c r="DH9" s="770"/>
      <c r="DI9" s="770"/>
    </row>
    <row r="10" spans="1:121" s="1339" customFormat="1">
      <c r="A10" s="936"/>
      <c r="B10" s="173"/>
      <c r="C10" s="173"/>
      <c r="D10" s="1338"/>
      <c r="E10" s="173"/>
    </row>
    <row r="11" spans="1:121" ht="75">
      <c r="B11" s="959">
        <v>9914260</v>
      </c>
      <c r="C11" s="960">
        <v>43500</v>
      </c>
      <c r="D11" s="955" t="s">
        <v>3283</v>
      </c>
      <c r="E11" s="1339"/>
      <c r="F11" s="770"/>
      <c r="R11" s="770"/>
      <c r="S11" s="770"/>
      <c r="T11" s="770"/>
      <c r="U11" s="770"/>
      <c r="V11" s="770"/>
      <c r="W11" s="770"/>
      <c r="X11" s="770">
        <v>420</v>
      </c>
      <c r="Y11" s="770"/>
      <c r="Z11" s="770"/>
      <c r="AA11" s="770"/>
      <c r="AB11" s="770"/>
      <c r="AC11" s="770"/>
      <c r="AD11" s="770"/>
      <c r="AE11" s="770"/>
      <c r="AF11" s="770"/>
      <c r="AG11" s="770"/>
      <c r="AH11" s="770"/>
      <c r="AI11" s="770"/>
      <c r="AJ11" s="770"/>
      <c r="AK11" s="770"/>
      <c r="AL11" s="770"/>
      <c r="AM11" s="770"/>
      <c r="AN11" s="770"/>
      <c r="AO11" s="770"/>
      <c r="AP11" s="770"/>
      <c r="AQ11" s="770">
        <v>504</v>
      </c>
      <c r="AR11" s="770">
        <v>504</v>
      </c>
      <c r="AS11" s="770">
        <v>498</v>
      </c>
      <c r="AT11" s="770"/>
      <c r="AU11" s="770"/>
      <c r="AV11" s="770"/>
      <c r="AW11" s="770"/>
      <c r="AX11" s="770"/>
      <c r="AY11" s="770"/>
      <c r="AZ11" s="770"/>
      <c r="BS11" s="770"/>
      <c r="BT11" s="770"/>
      <c r="BU11" s="770"/>
      <c r="BV11" s="770"/>
      <c r="BW11" s="770"/>
      <c r="BX11" s="770"/>
      <c r="BY11" s="770"/>
      <c r="DF11" s="770"/>
      <c r="DG11" s="770"/>
      <c r="DH11" s="770"/>
      <c r="DI11" s="770"/>
    </row>
    <row r="12" spans="1:121">
      <c r="B12" s="1131"/>
      <c r="C12" s="1129"/>
      <c r="D12" s="958"/>
      <c r="E12" s="1339"/>
      <c r="R12" s="770"/>
      <c r="S12" s="770"/>
      <c r="T12" s="770"/>
      <c r="U12" s="770"/>
      <c r="V12" s="770"/>
      <c r="W12" s="770"/>
      <c r="X12" s="770"/>
      <c r="Y12" s="770"/>
      <c r="Z12" s="770"/>
      <c r="AA12" s="770"/>
      <c r="AB12" s="770"/>
      <c r="AC12" s="770"/>
      <c r="AD12" s="770"/>
      <c r="AE12" s="770"/>
      <c r="AF12" s="770"/>
      <c r="AG12" s="770"/>
      <c r="AH12" s="770"/>
      <c r="AI12" s="770"/>
      <c r="AJ12" s="770"/>
      <c r="AK12" s="770"/>
      <c r="AL12" s="770"/>
      <c r="AM12" s="770"/>
      <c r="AN12" s="770"/>
      <c r="AO12" s="770"/>
      <c r="AP12" s="770"/>
      <c r="AQ12" s="770"/>
      <c r="AR12" s="770"/>
      <c r="AS12" s="770"/>
      <c r="AT12" s="770"/>
      <c r="AU12" s="770"/>
      <c r="AV12" s="770"/>
      <c r="AW12" s="770"/>
      <c r="AX12" s="770"/>
      <c r="AY12" s="770"/>
      <c r="AZ12" s="770"/>
      <c r="BS12" s="770"/>
      <c r="BT12" s="770"/>
      <c r="BU12" s="770"/>
      <c r="BV12" s="770"/>
      <c r="BW12" s="770"/>
      <c r="BX12" s="770"/>
      <c r="BY12" s="770"/>
      <c r="DF12" s="770"/>
      <c r="DG12" s="770"/>
      <c r="DH12" s="770"/>
      <c r="DI12" s="770"/>
    </row>
    <row r="13" spans="1:121" s="1345" customFormat="1" ht="60.75" customHeight="1">
      <c r="A13" s="1340"/>
      <c r="B13" s="1341">
        <v>2776110</v>
      </c>
      <c r="C13" s="1341" t="s">
        <v>2601</v>
      </c>
      <c r="D13" s="1342" t="s">
        <v>3887</v>
      </c>
      <c r="E13" s="1343"/>
      <c r="F13" s="1344"/>
      <c r="V13" s="1345">
        <v>258</v>
      </c>
    </row>
    <row r="14" spans="1:121" s="1347" customFormat="1" ht="33.75">
      <c r="A14" s="1346"/>
      <c r="B14" s="1201">
        <v>3058693</v>
      </c>
      <c r="C14" s="1201" t="s">
        <v>2815</v>
      </c>
      <c r="D14" s="1202" t="s">
        <v>3664</v>
      </c>
      <c r="F14" s="1348"/>
      <c r="BM14" s="1349">
        <v>5000</v>
      </c>
      <c r="DD14" s="1349"/>
      <c r="DE14" s="1349">
        <v>15</v>
      </c>
      <c r="DF14" s="1349">
        <v>40</v>
      </c>
      <c r="DG14" s="1349">
        <v>10</v>
      </c>
      <c r="DH14" s="1349">
        <v>1</v>
      </c>
      <c r="DI14" s="1349">
        <v>1</v>
      </c>
      <c r="DJ14" s="1349"/>
      <c r="DO14" s="1349">
        <v>500</v>
      </c>
    </row>
    <row r="15" spans="1:121" s="1350" customFormat="1" ht="38.25" customHeight="1">
      <c r="A15" s="1210"/>
      <c r="B15" s="984">
        <v>3916709</v>
      </c>
      <c r="C15" s="984" t="s">
        <v>3303</v>
      </c>
      <c r="D15" s="985" t="s">
        <v>3304</v>
      </c>
      <c r="F15" s="1351"/>
      <c r="AB15" s="1350">
        <v>72</v>
      </c>
      <c r="AD15" s="1350">
        <v>72</v>
      </c>
      <c r="AG15" s="1350">
        <v>72</v>
      </c>
      <c r="AT15" s="1350">
        <v>20</v>
      </c>
      <c r="AU15" s="1350">
        <v>2</v>
      </c>
      <c r="AV15" s="1350">
        <v>10</v>
      </c>
      <c r="AW15" s="1350">
        <v>350</v>
      </c>
    </row>
    <row r="16" spans="1:121" s="1353" customFormat="1" ht="56.25" customHeight="1">
      <c r="A16" s="1352"/>
      <c r="B16" s="1012">
        <v>4522428</v>
      </c>
      <c r="C16" s="1012" t="s">
        <v>3313</v>
      </c>
      <c r="D16" s="1013" t="s">
        <v>3888</v>
      </c>
      <c r="F16" s="1354"/>
      <c r="W16" s="1353">
        <v>300</v>
      </c>
      <c r="AM16" s="1353">
        <v>11</v>
      </c>
      <c r="AX16" s="1353">
        <v>54</v>
      </c>
      <c r="BA16" s="1353">
        <v>2000</v>
      </c>
      <c r="BJ16" s="1353">
        <v>4000</v>
      </c>
      <c r="BK16" s="1353">
        <v>4000</v>
      </c>
      <c r="BL16" s="1353">
        <v>2000</v>
      </c>
      <c r="BV16" s="1353">
        <v>50</v>
      </c>
    </row>
    <row r="17" spans="1:256" s="1356" customFormat="1" ht="90">
      <c r="A17" s="1355"/>
      <c r="B17" s="1018">
        <v>3448330</v>
      </c>
      <c r="C17" s="1018" t="s">
        <v>3300</v>
      </c>
      <c r="D17" s="1019" t="s">
        <v>3317</v>
      </c>
      <c r="F17" s="1357"/>
      <c r="CU17" s="1356">
        <v>4</v>
      </c>
      <c r="CZ17" s="1356">
        <f>2000+2000+2000+2000+2000+2000</f>
        <v>12000</v>
      </c>
      <c r="DP17" s="1356">
        <v>1</v>
      </c>
      <c r="DQ17" s="1356">
        <v>1</v>
      </c>
    </row>
    <row r="18" spans="1:256">
      <c r="B18" s="953"/>
      <c r="C18" s="953"/>
      <c r="D18" s="99"/>
      <c r="R18" s="770"/>
      <c r="S18" s="770"/>
      <c r="T18" s="770"/>
      <c r="U18" s="770"/>
      <c r="V18" s="770"/>
      <c r="W18" s="770"/>
      <c r="X18" s="770"/>
      <c r="Y18" s="770"/>
      <c r="Z18" s="770"/>
      <c r="AA18" s="770"/>
      <c r="AB18" s="770"/>
      <c r="AC18" s="770"/>
      <c r="AD18" s="770"/>
      <c r="AE18" s="770"/>
      <c r="AF18" s="770"/>
      <c r="AG18" s="770"/>
      <c r="AH18" s="770"/>
      <c r="AI18" s="770"/>
      <c r="AJ18" s="770"/>
      <c r="AK18" s="770"/>
      <c r="AL18" s="770"/>
      <c r="AM18" s="770"/>
      <c r="AN18" s="770"/>
      <c r="AO18" s="770"/>
      <c r="AP18" s="770"/>
      <c r="AQ18" s="770"/>
      <c r="AR18" s="770"/>
      <c r="AS18" s="770"/>
      <c r="AT18" s="770"/>
      <c r="AU18" s="770"/>
      <c r="AV18" s="770"/>
      <c r="AW18" s="770"/>
      <c r="AX18" s="770"/>
      <c r="AY18" s="770"/>
      <c r="AZ18" s="770"/>
      <c r="BS18" s="770"/>
      <c r="BT18" s="770"/>
      <c r="BU18" s="770"/>
      <c r="BV18" s="770"/>
      <c r="BW18" s="770"/>
      <c r="BX18" s="770"/>
      <c r="BY18" s="770"/>
      <c r="DF18" s="770"/>
      <c r="DG18" s="770"/>
      <c r="DH18" s="770"/>
      <c r="DI18" s="770"/>
    </row>
    <row r="19" spans="1:256" ht="11.25">
      <c r="R19" s="770"/>
      <c r="S19" s="770"/>
      <c r="T19" s="770"/>
      <c r="U19" s="770"/>
      <c r="V19" s="770"/>
      <c r="W19" s="770"/>
      <c r="X19" s="770"/>
      <c r="Y19" s="770"/>
      <c r="Z19" s="770"/>
      <c r="AA19" s="770"/>
      <c r="AB19" s="770"/>
      <c r="AC19" s="770"/>
      <c r="AD19" s="770"/>
      <c r="AE19" s="770"/>
      <c r="AF19" s="770"/>
      <c r="AG19" s="770"/>
      <c r="AH19" s="770"/>
      <c r="AI19" s="770"/>
      <c r="AJ19" s="770"/>
      <c r="AK19" s="770"/>
      <c r="AL19" s="770"/>
      <c r="AM19" s="770"/>
      <c r="AN19" s="770"/>
      <c r="AO19" s="770"/>
      <c r="AP19" s="770"/>
      <c r="AQ19" s="770"/>
      <c r="AR19" s="770"/>
      <c r="AS19" s="770"/>
      <c r="AT19" s="770"/>
      <c r="AU19" s="770"/>
      <c r="AV19" s="770"/>
      <c r="AW19" s="770"/>
      <c r="AX19" s="770"/>
      <c r="AY19" s="770"/>
      <c r="AZ19" s="770"/>
      <c r="BS19" s="770"/>
      <c r="BT19" s="770"/>
      <c r="BU19" s="770"/>
      <c r="BV19" s="770"/>
      <c r="BW19" s="770"/>
      <c r="BX19" s="770"/>
      <c r="BY19" s="770"/>
      <c r="DF19" s="770"/>
      <c r="DG19" s="770"/>
      <c r="DH19" s="770"/>
      <c r="DI19" s="770"/>
    </row>
    <row r="21" spans="1:256" s="1359" customFormat="1" ht="11.25">
      <c r="A21" s="1358" t="s">
        <v>19</v>
      </c>
      <c r="B21" s="1359" t="s">
        <v>3277</v>
      </c>
      <c r="G21" s="1359">
        <f>SUM(G6:G20)</f>
        <v>550</v>
      </c>
      <c r="H21" s="1359">
        <f t="shared" ref="H21:U21" si="0">SUM(H6:H20)</f>
        <v>379</v>
      </c>
      <c r="I21" s="1359">
        <f t="shared" si="0"/>
        <v>211</v>
      </c>
      <c r="J21" s="1359">
        <f t="shared" si="0"/>
        <v>1069</v>
      </c>
      <c r="K21" s="1359">
        <f t="shared" si="0"/>
        <v>149</v>
      </c>
      <c r="L21" s="1359">
        <f t="shared" si="0"/>
        <v>-144</v>
      </c>
      <c r="M21" s="1359">
        <f t="shared" si="0"/>
        <v>447</v>
      </c>
      <c r="N21" s="1359">
        <f t="shared" si="0"/>
        <v>339</v>
      </c>
      <c r="O21" s="1359">
        <f t="shared" si="0"/>
        <v>0</v>
      </c>
      <c r="P21" s="1359">
        <f t="shared" si="0"/>
        <v>4</v>
      </c>
      <c r="Q21" s="1359">
        <f t="shared" si="0"/>
        <v>-11</v>
      </c>
      <c r="R21" s="1359">
        <f t="shared" si="0"/>
        <v>-67</v>
      </c>
      <c r="S21" s="1359">
        <f t="shared" si="0"/>
        <v>36</v>
      </c>
      <c r="T21" s="1359">
        <f t="shared" si="0"/>
        <v>203</v>
      </c>
      <c r="U21" s="1359">
        <f t="shared" si="0"/>
        <v>62</v>
      </c>
      <c r="W21" s="1359">
        <f t="shared" ref="W21:AT21" si="1">SUM(W6:W20)</f>
        <v>425</v>
      </c>
      <c r="X21" s="1359">
        <f t="shared" si="1"/>
        <v>420</v>
      </c>
      <c r="Y21" s="1359">
        <f t="shared" si="1"/>
        <v>198</v>
      </c>
      <c r="Z21" s="1359">
        <f t="shared" si="1"/>
        <v>440</v>
      </c>
      <c r="AA21" s="1359">
        <f t="shared" si="1"/>
        <v>424</v>
      </c>
      <c r="AB21" s="1359">
        <f t="shared" si="1"/>
        <v>72</v>
      </c>
      <c r="AC21" s="1359">
        <f t="shared" si="1"/>
        <v>0</v>
      </c>
      <c r="AD21" s="1359">
        <f t="shared" si="1"/>
        <v>120</v>
      </c>
      <c r="AE21" s="1359">
        <f t="shared" si="1"/>
        <v>0</v>
      </c>
      <c r="AF21" s="1359">
        <f t="shared" si="1"/>
        <v>48</v>
      </c>
      <c r="AG21" s="1359">
        <f t="shared" si="1"/>
        <v>120</v>
      </c>
      <c r="AH21" s="1359">
        <f t="shared" si="1"/>
        <v>-1</v>
      </c>
      <c r="AI21" s="1359">
        <f t="shared" si="1"/>
        <v>-1</v>
      </c>
      <c r="AJ21" s="1359">
        <f t="shared" si="1"/>
        <v>-1</v>
      </c>
      <c r="AK21" s="1359">
        <f t="shared" si="1"/>
        <v>-1</v>
      </c>
      <c r="AL21" s="1359">
        <f t="shared" si="1"/>
        <v>0</v>
      </c>
      <c r="AM21" s="1359">
        <f t="shared" si="1"/>
        <v>3</v>
      </c>
      <c r="AN21" s="1359">
        <f t="shared" si="1"/>
        <v>-48</v>
      </c>
      <c r="AO21" s="1359">
        <f t="shared" si="1"/>
        <v>-50</v>
      </c>
      <c r="AP21" s="1359">
        <f t="shared" si="1"/>
        <v>-43</v>
      </c>
      <c r="AQ21" s="1359">
        <f t="shared" si="1"/>
        <v>504</v>
      </c>
      <c r="AR21" s="1359">
        <f t="shared" si="1"/>
        <v>504</v>
      </c>
      <c r="AS21" s="1359">
        <f t="shared" si="1"/>
        <v>498</v>
      </c>
      <c r="AT21" s="1359">
        <f t="shared" si="1"/>
        <v>20</v>
      </c>
      <c r="BA21" s="1359">
        <f t="shared" ref="BA21:DL21" si="2">SUM(BA6:BA20)</f>
        <v>4470</v>
      </c>
      <c r="BB21" s="1359">
        <f t="shared" si="2"/>
        <v>500</v>
      </c>
      <c r="BC21" s="1359">
        <f t="shared" si="2"/>
        <v>826</v>
      </c>
      <c r="BD21" s="1359">
        <f t="shared" si="2"/>
        <v>550</v>
      </c>
      <c r="BE21" s="1359">
        <f t="shared" si="2"/>
        <v>1725</v>
      </c>
      <c r="BF21" s="1359">
        <f t="shared" si="2"/>
        <v>225</v>
      </c>
      <c r="BG21" s="1359">
        <f t="shared" si="2"/>
        <v>450</v>
      </c>
      <c r="BH21" s="1359">
        <f t="shared" si="2"/>
        <v>475</v>
      </c>
      <c r="BI21" s="1359">
        <f t="shared" si="2"/>
        <v>897</v>
      </c>
      <c r="BJ21" s="1359">
        <f t="shared" si="2"/>
        <v>8100</v>
      </c>
      <c r="BK21" s="1359">
        <f t="shared" si="2"/>
        <v>7645</v>
      </c>
      <c r="BL21" s="1359">
        <f t="shared" si="2"/>
        <v>5878</v>
      </c>
      <c r="BM21" s="1359">
        <f t="shared" si="2"/>
        <v>6554</v>
      </c>
      <c r="BN21" s="1359">
        <f t="shared" si="2"/>
        <v>725</v>
      </c>
      <c r="BO21" s="1359">
        <f t="shared" si="2"/>
        <v>775</v>
      </c>
      <c r="BP21" s="1359">
        <f t="shared" si="2"/>
        <v>2000</v>
      </c>
      <c r="BQ21" s="1359">
        <f t="shared" si="2"/>
        <v>1001</v>
      </c>
      <c r="BR21" s="1359">
        <f t="shared" si="2"/>
        <v>334</v>
      </c>
      <c r="BS21" s="1359">
        <f t="shared" si="2"/>
        <v>325</v>
      </c>
      <c r="BT21" s="1359">
        <f t="shared" si="2"/>
        <v>164</v>
      </c>
      <c r="BU21" s="1359">
        <f t="shared" si="2"/>
        <v>0</v>
      </c>
      <c r="BV21" s="1359">
        <f t="shared" si="2"/>
        <v>50</v>
      </c>
      <c r="BW21" s="1359">
        <f t="shared" si="2"/>
        <v>0</v>
      </c>
      <c r="BX21" s="1359">
        <f t="shared" si="2"/>
        <v>0</v>
      </c>
      <c r="BY21" s="1359">
        <f t="shared" si="2"/>
        <v>0</v>
      </c>
      <c r="BZ21" s="1359">
        <f t="shared" si="2"/>
        <v>5</v>
      </c>
      <c r="CA21" s="1359">
        <f t="shared" si="2"/>
        <v>5096</v>
      </c>
      <c r="CB21" s="1359">
        <f t="shared" si="2"/>
        <v>654</v>
      </c>
      <c r="CC21" s="1359">
        <f t="shared" si="2"/>
        <v>3570</v>
      </c>
      <c r="CD21" s="1359">
        <f t="shared" si="2"/>
        <v>-145</v>
      </c>
      <c r="CE21" s="1359">
        <f t="shared" si="2"/>
        <v>215</v>
      </c>
      <c r="CF21" s="1359">
        <f t="shared" si="2"/>
        <v>-50</v>
      </c>
      <c r="CG21" s="1359">
        <f t="shared" si="2"/>
        <v>-30</v>
      </c>
      <c r="CH21" s="1359">
        <f t="shared" si="2"/>
        <v>-113</v>
      </c>
      <c r="CI21" s="1359">
        <f t="shared" si="2"/>
        <v>1075</v>
      </c>
      <c r="CJ21" s="1359">
        <f t="shared" si="2"/>
        <v>250</v>
      </c>
      <c r="CK21" s="1359">
        <f t="shared" si="2"/>
        <v>85</v>
      </c>
      <c r="CL21" s="1359">
        <f t="shared" si="2"/>
        <v>360</v>
      </c>
      <c r="CM21" s="1359">
        <f t="shared" si="2"/>
        <v>-617</v>
      </c>
      <c r="CN21" s="1359">
        <f t="shared" si="2"/>
        <v>1022</v>
      </c>
      <c r="CO21" s="1359">
        <f t="shared" si="2"/>
        <v>2127</v>
      </c>
      <c r="CP21" s="1359">
        <f t="shared" si="2"/>
        <v>-10</v>
      </c>
      <c r="CQ21" s="1359">
        <f t="shared" si="2"/>
        <v>0</v>
      </c>
      <c r="CR21" s="1359">
        <f t="shared" si="2"/>
        <v>-15</v>
      </c>
      <c r="CS21" s="1359">
        <f t="shared" si="2"/>
        <v>0</v>
      </c>
      <c r="CT21" s="1359">
        <f t="shared" si="2"/>
        <v>-14</v>
      </c>
      <c r="CU21" s="1359">
        <f t="shared" si="2"/>
        <v>4</v>
      </c>
      <c r="CV21" s="1359">
        <f t="shared" si="2"/>
        <v>0</v>
      </c>
      <c r="CW21" s="1359">
        <f t="shared" si="2"/>
        <v>0</v>
      </c>
      <c r="CX21" s="1359">
        <f t="shared" si="2"/>
        <v>0</v>
      </c>
      <c r="CY21" s="1359">
        <f t="shared" si="2"/>
        <v>0</v>
      </c>
      <c r="CZ21" s="1359">
        <f t="shared" si="2"/>
        <v>9312</v>
      </c>
      <c r="DA21" s="1359">
        <f t="shared" si="2"/>
        <v>2694</v>
      </c>
      <c r="DB21" s="1359">
        <f t="shared" si="2"/>
        <v>450</v>
      </c>
      <c r="DC21" s="1359">
        <f t="shared" si="2"/>
        <v>450</v>
      </c>
      <c r="DD21" s="1359">
        <f t="shared" si="2"/>
        <v>6011</v>
      </c>
      <c r="DE21" s="1359">
        <f t="shared" si="2"/>
        <v>15</v>
      </c>
      <c r="DJ21" s="1359">
        <f t="shared" si="2"/>
        <v>0</v>
      </c>
      <c r="DK21" s="1359">
        <f t="shared" si="2"/>
        <v>0</v>
      </c>
      <c r="DL21" s="1359">
        <f t="shared" si="2"/>
        <v>0</v>
      </c>
      <c r="DM21" s="1359">
        <f t="shared" ref="DM21:FX21" si="3">SUM(DM6:DM20)</f>
        <v>0</v>
      </c>
      <c r="DN21" s="1359">
        <f t="shared" si="3"/>
        <v>1</v>
      </c>
      <c r="DO21" s="1359">
        <f t="shared" si="3"/>
        <v>500</v>
      </c>
      <c r="DP21" s="1359">
        <f t="shared" si="3"/>
        <v>1</v>
      </c>
      <c r="DQ21" s="1359">
        <f t="shared" si="3"/>
        <v>1</v>
      </c>
      <c r="DR21" s="1359">
        <f t="shared" si="3"/>
        <v>0</v>
      </c>
      <c r="DS21" s="1359">
        <f t="shared" si="3"/>
        <v>0</v>
      </c>
      <c r="DT21" s="1359">
        <f t="shared" si="3"/>
        <v>0</v>
      </c>
      <c r="DU21" s="1359">
        <f t="shared" si="3"/>
        <v>0</v>
      </c>
      <c r="DV21" s="1359">
        <f t="shared" si="3"/>
        <v>0</v>
      </c>
      <c r="DW21" s="1359">
        <f t="shared" si="3"/>
        <v>0</v>
      </c>
      <c r="DX21" s="1359">
        <f t="shared" si="3"/>
        <v>0</v>
      </c>
      <c r="DY21" s="1359">
        <f t="shared" si="3"/>
        <v>0</v>
      </c>
      <c r="DZ21" s="1359">
        <f t="shared" si="3"/>
        <v>0</v>
      </c>
      <c r="EA21" s="1359">
        <f t="shared" si="3"/>
        <v>0</v>
      </c>
      <c r="EB21" s="1359">
        <f t="shared" si="3"/>
        <v>0</v>
      </c>
      <c r="EC21" s="1359">
        <f t="shared" si="3"/>
        <v>0</v>
      </c>
      <c r="ED21" s="1359">
        <f t="shared" si="3"/>
        <v>0</v>
      </c>
      <c r="EE21" s="1359">
        <f t="shared" si="3"/>
        <v>0</v>
      </c>
      <c r="EF21" s="1359">
        <f t="shared" si="3"/>
        <v>0</v>
      </c>
      <c r="EG21" s="1359">
        <f t="shared" si="3"/>
        <v>0</v>
      </c>
      <c r="EH21" s="1359">
        <f t="shared" si="3"/>
        <v>0</v>
      </c>
      <c r="EI21" s="1359">
        <f t="shared" si="3"/>
        <v>0</v>
      </c>
      <c r="EJ21" s="1359">
        <f t="shared" si="3"/>
        <v>0</v>
      </c>
      <c r="EK21" s="1359">
        <f t="shared" si="3"/>
        <v>0</v>
      </c>
      <c r="EL21" s="1359">
        <f t="shared" si="3"/>
        <v>0</v>
      </c>
      <c r="EM21" s="1359">
        <f t="shared" si="3"/>
        <v>0</v>
      </c>
      <c r="EN21" s="1359">
        <f t="shared" si="3"/>
        <v>0</v>
      </c>
      <c r="EO21" s="1359">
        <f t="shared" si="3"/>
        <v>0</v>
      </c>
      <c r="EP21" s="1359">
        <f t="shared" si="3"/>
        <v>0</v>
      </c>
      <c r="EQ21" s="1359">
        <f t="shared" si="3"/>
        <v>0</v>
      </c>
      <c r="ER21" s="1359">
        <f t="shared" si="3"/>
        <v>0</v>
      </c>
      <c r="ES21" s="1359">
        <f t="shared" si="3"/>
        <v>0</v>
      </c>
      <c r="ET21" s="1359">
        <f t="shared" si="3"/>
        <v>0</v>
      </c>
      <c r="EU21" s="1359">
        <f t="shared" si="3"/>
        <v>0</v>
      </c>
      <c r="EV21" s="1359">
        <f t="shared" si="3"/>
        <v>0</v>
      </c>
      <c r="EW21" s="1359">
        <f t="shared" si="3"/>
        <v>0</v>
      </c>
      <c r="EX21" s="1359">
        <f t="shared" si="3"/>
        <v>0</v>
      </c>
      <c r="EY21" s="1359">
        <f t="shared" si="3"/>
        <v>0</v>
      </c>
      <c r="EZ21" s="1359">
        <f t="shared" si="3"/>
        <v>0</v>
      </c>
      <c r="FA21" s="1359">
        <f t="shared" si="3"/>
        <v>0</v>
      </c>
      <c r="FB21" s="1359">
        <f t="shared" si="3"/>
        <v>0</v>
      </c>
      <c r="FC21" s="1359">
        <f t="shared" si="3"/>
        <v>0</v>
      </c>
      <c r="FD21" s="1359">
        <f t="shared" si="3"/>
        <v>0</v>
      </c>
      <c r="FE21" s="1359">
        <f t="shared" si="3"/>
        <v>0</v>
      </c>
      <c r="FF21" s="1359">
        <f t="shared" si="3"/>
        <v>0</v>
      </c>
      <c r="FG21" s="1359">
        <f t="shared" si="3"/>
        <v>0</v>
      </c>
      <c r="FH21" s="1359">
        <f t="shared" si="3"/>
        <v>0</v>
      </c>
      <c r="FI21" s="1359">
        <f t="shared" si="3"/>
        <v>0</v>
      </c>
      <c r="FJ21" s="1359">
        <f t="shared" si="3"/>
        <v>0</v>
      </c>
      <c r="FK21" s="1359">
        <f t="shared" si="3"/>
        <v>0</v>
      </c>
      <c r="FL21" s="1359">
        <f t="shared" si="3"/>
        <v>0</v>
      </c>
      <c r="FM21" s="1359">
        <f t="shared" si="3"/>
        <v>0</v>
      </c>
      <c r="FN21" s="1359">
        <f t="shared" si="3"/>
        <v>0</v>
      </c>
      <c r="FO21" s="1359">
        <f t="shared" si="3"/>
        <v>0</v>
      </c>
      <c r="FP21" s="1359">
        <f t="shared" si="3"/>
        <v>0</v>
      </c>
      <c r="FQ21" s="1359">
        <f t="shared" si="3"/>
        <v>0</v>
      </c>
      <c r="FR21" s="1359">
        <f t="shared" si="3"/>
        <v>0</v>
      </c>
      <c r="FS21" s="1359">
        <f t="shared" si="3"/>
        <v>0</v>
      </c>
      <c r="FT21" s="1359">
        <f t="shared" si="3"/>
        <v>0</v>
      </c>
      <c r="FU21" s="1359">
        <f t="shared" si="3"/>
        <v>0</v>
      </c>
      <c r="FV21" s="1359">
        <f t="shared" si="3"/>
        <v>0</v>
      </c>
      <c r="FW21" s="1359">
        <f t="shared" si="3"/>
        <v>0</v>
      </c>
      <c r="FX21" s="1359">
        <f t="shared" si="3"/>
        <v>0</v>
      </c>
      <c r="FY21" s="1359">
        <f t="shared" ref="FY21:IJ21" si="4">SUM(FY6:FY20)</f>
        <v>0</v>
      </c>
      <c r="FZ21" s="1359">
        <f t="shared" si="4"/>
        <v>0</v>
      </c>
      <c r="GA21" s="1359">
        <f t="shared" si="4"/>
        <v>0</v>
      </c>
      <c r="GB21" s="1359">
        <f t="shared" si="4"/>
        <v>0</v>
      </c>
      <c r="GC21" s="1359">
        <f t="shared" si="4"/>
        <v>0</v>
      </c>
      <c r="GD21" s="1359">
        <f t="shared" si="4"/>
        <v>0</v>
      </c>
      <c r="GE21" s="1359">
        <f t="shared" si="4"/>
        <v>0</v>
      </c>
      <c r="GF21" s="1359">
        <f t="shared" si="4"/>
        <v>0</v>
      </c>
      <c r="GG21" s="1359">
        <f t="shared" si="4"/>
        <v>0</v>
      </c>
      <c r="GH21" s="1359">
        <f t="shared" si="4"/>
        <v>0</v>
      </c>
      <c r="GI21" s="1359">
        <f t="shared" si="4"/>
        <v>0</v>
      </c>
      <c r="GJ21" s="1359">
        <f t="shared" si="4"/>
        <v>0</v>
      </c>
      <c r="GK21" s="1359">
        <f t="shared" si="4"/>
        <v>0</v>
      </c>
      <c r="GL21" s="1359">
        <f t="shared" si="4"/>
        <v>0</v>
      </c>
      <c r="GM21" s="1359">
        <f t="shared" si="4"/>
        <v>0</v>
      </c>
      <c r="GN21" s="1359">
        <f t="shared" si="4"/>
        <v>0</v>
      </c>
      <c r="GO21" s="1359">
        <f t="shared" si="4"/>
        <v>0</v>
      </c>
      <c r="GP21" s="1359">
        <f t="shared" si="4"/>
        <v>0</v>
      </c>
      <c r="GQ21" s="1359">
        <f t="shared" si="4"/>
        <v>0</v>
      </c>
      <c r="GR21" s="1359">
        <f t="shared" si="4"/>
        <v>0</v>
      </c>
      <c r="GS21" s="1359">
        <f t="shared" si="4"/>
        <v>0</v>
      </c>
      <c r="GT21" s="1359">
        <f t="shared" si="4"/>
        <v>0</v>
      </c>
      <c r="GU21" s="1359">
        <f t="shared" si="4"/>
        <v>0</v>
      </c>
      <c r="GV21" s="1359">
        <f t="shared" si="4"/>
        <v>0</v>
      </c>
      <c r="GW21" s="1359">
        <f t="shared" si="4"/>
        <v>0</v>
      </c>
      <c r="GX21" s="1359">
        <f t="shared" si="4"/>
        <v>0</v>
      </c>
      <c r="GY21" s="1359">
        <f t="shared" si="4"/>
        <v>0</v>
      </c>
      <c r="GZ21" s="1359">
        <f t="shared" si="4"/>
        <v>0</v>
      </c>
      <c r="HA21" s="1359">
        <f t="shared" si="4"/>
        <v>0</v>
      </c>
      <c r="HB21" s="1359">
        <f t="shared" si="4"/>
        <v>0</v>
      </c>
      <c r="HC21" s="1359">
        <f t="shared" si="4"/>
        <v>0</v>
      </c>
      <c r="HD21" s="1359">
        <f t="shared" si="4"/>
        <v>0</v>
      </c>
      <c r="HE21" s="1359">
        <f t="shared" si="4"/>
        <v>0</v>
      </c>
      <c r="HF21" s="1359">
        <f t="shared" si="4"/>
        <v>0</v>
      </c>
      <c r="HG21" s="1359">
        <f t="shared" si="4"/>
        <v>0</v>
      </c>
      <c r="HH21" s="1359">
        <f t="shared" si="4"/>
        <v>0</v>
      </c>
      <c r="HI21" s="1359">
        <f t="shared" si="4"/>
        <v>0</v>
      </c>
      <c r="HJ21" s="1359">
        <f t="shared" si="4"/>
        <v>0</v>
      </c>
      <c r="HK21" s="1359">
        <f t="shared" si="4"/>
        <v>0</v>
      </c>
      <c r="HL21" s="1359">
        <f t="shared" si="4"/>
        <v>0</v>
      </c>
      <c r="HM21" s="1359">
        <f t="shared" si="4"/>
        <v>0</v>
      </c>
      <c r="HN21" s="1359">
        <f t="shared" si="4"/>
        <v>0</v>
      </c>
      <c r="HO21" s="1359">
        <f t="shared" si="4"/>
        <v>0</v>
      </c>
      <c r="HP21" s="1359">
        <f t="shared" si="4"/>
        <v>0</v>
      </c>
      <c r="HQ21" s="1359">
        <f t="shared" si="4"/>
        <v>0</v>
      </c>
      <c r="HR21" s="1359">
        <f t="shared" si="4"/>
        <v>0</v>
      </c>
      <c r="HS21" s="1359">
        <f t="shared" si="4"/>
        <v>0</v>
      </c>
      <c r="HT21" s="1359">
        <f t="shared" si="4"/>
        <v>0</v>
      </c>
      <c r="HU21" s="1359">
        <f t="shared" si="4"/>
        <v>0</v>
      </c>
      <c r="HV21" s="1359">
        <f t="shared" si="4"/>
        <v>0</v>
      </c>
      <c r="HW21" s="1359">
        <f t="shared" si="4"/>
        <v>0</v>
      </c>
      <c r="HX21" s="1359">
        <f t="shared" si="4"/>
        <v>0</v>
      </c>
      <c r="HY21" s="1359">
        <f t="shared" si="4"/>
        <v>0</v>
      </c>
      <c r="HZ21" s="1359">
        <f t="shared" si="4"/>
        <v>0</v>
      </c>
      <c r="IA21" s="1359">
        <f t="shared" si="4"/>
        <v>0</v>
      </c>
      <c r="IB21" s="1359">
        <f t="shared" si="4"/>
        <v>0</v>
      </c>
      <c r="IC21" s="1359">
        <f t="shared" si="4"/>
        <v>0</v>
      </c>
      <c r="ID21" s="1359">
        <f t="shared" si="4"/>
        <v>0</v>
      </c>
      <c r="IE21" s="1359">
        <f t="shared" si="4"/>
        <v>0</v>
      </c>
      <c r="IF21" s="1359">
        <f t="shared" si="4"/>
        <v>0</v>
      </c>
      <c r="IG21" s="1359">
        <f t="shared" si="4"/>
        <v>0</v>
      </c>
      <c r="IH21" s="1359">
        <f t="shared" si="4"/>
        <v>0</v>
      </c>
      <c r="II21" s="1359">
        <f t="shared" si="4"/>
        <v>0</v>
      </c>
      <c r="IJ21" s="1359">
        <f t="shared" si="4"/>
        <v>0</v>
      </c>
      <c r="IK21" s="1359">
        <f t="shared" ref="IK21:IV21" si="5">SUM(IK6:IK20)</f>
        <v>0</v>
      </c>
      <c r="IL21" s="1359">
        <f t="shared" si="5"/>
        <v>0</v>
      </c>
      <c r="IM21" s="1359">
        <f t="shared" si="5"/>
        <v>0</v>
      </c>
      <c r="IN21" s="1359">
        <f t="shared" si="5"/>
        <v>0</v>
      </c>
      <c r="IO21" s="1359">
        <f t="shared" si="5"/>
        <v>0</v>
      </c>
      <c r="IP21" s="1359">
        <f t="shared" si="5"/>
        <v>0</v>
      </c>
      <c r="IQ21" s="1359">
        <f t="shared" si="5"/>
        <v>0</v>
      </c>
      <c r="IR21" s="1359">
        <f t="shared" si="5"/>
        <v>0</v>
      </c>
      <c r="IS21" s="1359">
        <f t="shared" si="5"/>
        <v>0</v>
      </c>
      <c r="IT21" s="1359">
        <f t="shared" si="5"/>
        <v>0</v>
      </c>
      <c r="IU21" s="1359">
        <f t="shared" si="5"/>
        <v>0</v>
      </c>
      <c r="IV21" s="1359">
        <f t="shared" si="5"/>
        <v>0</v>
      </c>
    </row>
    <row r="22" spans="1:256" s="771" customFormat="1" ht="11.25">
      <c r="A22" s="1304"/>
    </row>
    <row r="23" spans="1:256" s="1361" customFormat="1" ht="11.25">
      <c r="A23" s="1360" t="s">
        <v>3318</v>
      </c>
    </row>
    <row r="24" spans="1:256">
      <c r="F24" s="770"/>
    </row>
    <row r="25" spans="1:256">
      <c r="B25" s="1040"/>
      <c r="C25" s="99"/>
      <c r="D25" s="99"/>
      <c r="V25" s="770"/>
      <c r="AU25" s="770"/>
      <c r="AV25" s="770"/>
      <c r="AW25" s="770"/>
      <c r="AX25" s="770"/>
      <c r="AY25" s="770"/>
      <c r="AZ25" s="770"/>
      <c r="DF25" s="770"/>
      <c r="DG25" s="770"/>
      <c r="DH25" s="770"/>
      <c r="DI25" s="770"/>
    </row>
    <row r="26" spans="1:256">
      <c r="A26" s="1040"/>
      <c r="B26" s="1040" t="s">
        <v>3666</v>
      </c>
      <c r="C26" s="99" t="s">
        <v>316</v>
      </c>
      <c r="D26" s="99" t="s">
        <v>2972</v>
      </c>
      <c r="R26" s="462"/>
      <c r="V26" s="770"/>
      <c r="AE26" s="770"/>
      <c r="AF26" s="770"/>
      <c r="AG26" s="770"/>
      <c r="AH26" s="770"/>
      <c r="AI26" s="770"/>
      <c r="AJ26" s="770"/>
      <c r="AK26" s="770"/>
      <c r="AL26" s="770"/>
      <c r="AM26" s="770"/>
      <c r="AN26" s="770"/>
      <c r="AO26" s="770"/>
      <c r="AP26" s="770"/>
      <c r="AQ26" s="770"/>
      <c r="AR26" s="770"/>
      <c r="AS26" s="770"/>
      <c r="AT26" s="770"/>
      <c r="AU26" s="770"/>
      <c r="AV26" s="770"/>
      <c r="AW26" s="770"/>
      <c r="AX26" s="770"/>
      <c r="AY26" s="770"/>
      <c r="AZ26" s="770"/>
      <c r="BL26" s="770">
        <v>250</v>
      </c>
      <c r="BS26" s="462"/>
      <c r="BT26" s="462"/>
      <c r="BU26" s="462"/>
      <c r="BV26" s="462"/>
      <c r="BW26" s="462"/>
      <c r="BX26" s="462"/>
      <c r="BY26" s="462"/>
      <c r="DF26" s="770"/>
      <c r="DG26" s="770"/>
      <c r="DH26" s="770"/>
      <c r="DI26" s="770"/>
    </row>
    <row r="27" spans="1:256">
      <c r="B27" s="1040" t="s">
        <v>66</v>
      </c>
      <c r="C27" s="99" t="s">
        <v>393</v>
      </c>
      <c r="D27" s="99" t="s">
        <v>2846</v>
      </c>
      <c r="R27" s="462"/>
      <c r="V27" s="770"/>
      <c r="AE27" s="770"/>
      <c r="AF27" s="770"/>
      <c r="AG27" s="770"/>
      <c r="AH27" s="770"/>
      <c r="AI27" s="770"/>
      <c r="AJ27" s="770"/>
      <c r="AK27" s="770"/>
      <c r="AL27" s="770"/>
      <c r="AM27" s="770"/>
      <c r="AN27" s="770"/>
      <c r="AO27" s="770"/>
      <c r="AP27" s="770"/>
      <c r="AQ27" s="770"/>
      <c r="AR27" s="770"/>
      <c r="AS27" s="770"/>
      <c r="AT27" s="770"/>
      <c r="AU27" s="770"/>
      <c r="AV27" s="770"/>
      <c r="AW27" s="770"/>
      <c r="AX27" s="770"/>
      <c r="AY27" s="770"/>
      <c r="AZ27" s="770"/>
      <c r="BM27" s="770">
        <v>100</v>
      </c>
      <c r="BS27" s="462"/>
      <c r="BT27" s="462"/>
      <c r="BU27" s="462"/>
      <c r="BV27" s="462"/>
      <c r="BW27" s="462"/>
      <c r="BX27" s="462"/>
      <c r="BY27" s="462"/>
      <c r="DF27" s="770"/>
      <c r="DG27" s="770"/>
      <c r="DH27" s="770"/>
      <c r="DI27" s="770"/>
    </row>
    <row r="28" spans="1:256">
      <c r="B28" s="1040"/>
      <c r="C28" s="99"/>
      <c r="D28" s="99"/>
      <c r="R28" s="462"/>
      <c r="V28" s="770"/>
      <c r="AE28" s="770"/>
      <c r="AF28" s="770"/>
      <c r="AG28" s="770"/>
      <c r="AH28" s="770"/>
      <c r="AI28" s="770"/>
      <c r="AJ28" s="770"/>
      <c r="AK28" s="770"/>
      <c r="AL28" s="770"/>
      <c r="AM28" s="770"/>
      <c r="AN28" s="770"/>
      <c r="AO28" s="770"/>
      <c r="AP28" s="770"/>
      <c r="AQ28" s="770"/>
      <c r="AR28" s="770"/>
      <c r="AS28" s="770"/>
      <c r="AT28" s="770"/>
      <c r="AU28" s="770"/>
      <c r="AV28" s="770"/>
      <c r="AW28" s="770"/>
      <c r="AX28" s="770"/>
      <c r="AY28" s="770"/>
      <c r="AZ28" s="770"/>
      <c r="BS28" s="462"/>
      <c r="BT28" s="462"/>
      <c r="BU28" s="462"/>
      <c r="BV28" s="462"/>
      <c r="BW28" s="462"/>
      <c r="BX28" s="462"/>
      <c r="BY28" s="462"/>
      <c r="DF28" s="770"/>
      <c r="DG28" s="770"/>
      <c r="DH28" s="770"/>
      <c r="DI28" s="770"/>
    </row>
    <row r="29" spans="1:256">
      <c r="B29" s="1040"/>
      <c r="C29" s="99"/>
      <c r="D29" s="99"/>
      <c r="R29" s="462"/>
      <c r="V29" s="770"/>
      <c r="AE29" s="770"/>
      <c r="AF29" s="770"/>
      <c r="AG29" s="770"/>
      <c r="AH29" s="770"/>
      <c r="AI29" s="770"/>
      <c r="AJ29" s="770"/>
      <c r="AK29" s="770"/>
      <c r="AL29" s="770"/>
      <c r="AM29" s="770"/>
      <c r="AN29" s="770"/>
      <c r="AO29" s="770"/>
      <c r="AP29" s="770"/>
      <c r="AQ29" s="770"/>
      <c r="AR29" s="770"/>
      <c r="AS29" s="770"/>
      <c r="AT29" s="770"/>
      <c r="AU29" s="770"/>
      <c r="AV29" s="770"/>
      <c r="AW29" s="770"/>
      <c r="AX29" s="770"/>
      <c r="AY29" s="770"/>
      <c r="AZ29" s="770"/>
      <c r="BS29" s="462"/>
      <c r="BT29" s="462"/>
      <c r="BU29" s="462"/>
      <c r="BV29" s="462"/>
      <c r="BW29" s="462"/>
      <c r="BX29" s="462"/>
      <c r="BY29" s="462"/>
      <c r="DF29" s="770"/>
      <c r="DG29" s="770"/>
      <c r="DH29" s="770"/>
      <c r="DI29" s="770"/>
    </row>
    <row r="30" spans="1:256">
      <c r="B30" s="1040" t="s">
        <v>71</v>
      </c>
      <c r="C30" s="99" t="s">
        <v>435</v>
      </c>
      <c r="D30" s="99" t="s">
        <v>3335</v>
      </c>
      <c r="R30" s="462"/>
      <c r="V30" s="770"/>
      <c r="AE30" s="770"/>
      <c r="AF30" s="770"/>
      <c r="AG30" s="770"/>
      <c r="AH30" s="770"/>
      <c r="AI30" s="770"/>
      <c r="AJ30" s="770"/>
      <c r="AK30" s="770"/>
      <c r="AL30" s="770"/>
      <c r="AM30" s="770"/>
      <c r="AN30" s="770"/>
      <c r="AO30" s="770"/>
      <c r="AP30" s="770"/>
      <c r="AQ30" s="770"/>
      <c r="AR30" s="770"/>
      <c r="AS30" s="770"/>
      <c r="AT30" s="770"/>
      <c r="AU30" s="770"/>
      <c r="AV30" s="770"/>
      <c r="AW30" s="770"/>
      <c r="AX30" s="770"/>
      <c r="AY30" s="770"/>
      <c r="AZ30" s="770"/>
      <c r="BS30" s="462"/>
      <c r="BT30" s="462"/>
      <c r="BU30" s="462"/>
      <c r="BV30" s="462"/>
      <c r="BW30" s="462"/>
      <c r="BX30" s="462"/>
      <c r="BY30" s="462"/>
      <c r="CA30" s="770">
        <v>25</v>
      </c>
      <c r="DF30" s="770"/>
      <c r="DG30" s="770"/>
      <c r="DH30" s="770"/>
      <c r="DI30" s="770"/>
    </row>
    <row r="31" spans="1:256">
      <c r="B31" s="1040"/>
      <c r="C31" s="99"/>
      <c r="D31" s="99"/>
      <c r="R31" s="462"/>
      <c r="V31" s="770"/>
      <c r="AE31" s="770"/>
      <c r="AF31" s="770"/>
      <c r="AG31" s="770"/>
      <c r="AH31" s="770"/>
      <c r="AI31" s="770"/>
      <c r="AJ31" s="770"/>
      <c r="AK31" s="770"/>
      <c r="AL31" s="770"/>
      <c r="AM31" s="770"/>
      <c r="AN31" s="770"/>
      <c r="AO31" s="770"/>
      <c r="AP31" s="770"/>
      <c r="AQ31" s="770"/>
      <c r="AR31" s="770"/>
      <c r="AS31" s="770"/>
      <c r="AT31" s="770"/>
      <c r="AU31" s="770"/>
      <c r="AV31" s="770"/>
      <c r="AW31" s="770"/>
      <c r="AX31" s="770"/>
      <c r="AY31" s="770"/>
      <c r="AZ31" s="770"/>
      <c r="BS31" s="462"/>
      <c r="BT31" s="462"/>
      <c r="BU31" s="462"/>
      <c r="BV31" s="462"/>
      <c r="BW31" s="462"/>
      <c r="BX31" s="462"/>
      <c r="BY31" s="462"/>
      <c r="DF31" s="770"/>
      <c r="DG31" s="770"/>
      <c r="DH31" s="770"/>
      <c r="DI31" s="770"/>
    </row>
    <row r="32" spans="1:256">
      <c r="B32" s="1040"/>
      <c r="C32" s="99"/>
      <c r="D32" s="99"/>
      <c r="R32" s="462"/>
      <c r="V32" s="770"/>
      <c r="AE32" s="770"/>
      <c r="AF32" s="770"/>
      <c r="AG32" s="770"/>
      <c r="AH32" s="770"/>
      <c r="AI32" s="770"/>
      <c r="AJ32" s="770"/>
      <c r="AK32" s="770"/>
      <c r="AL32" s="770"/>
      <c r="AM32" s="770"/>
      <c r="AN32" s="770"/>
      <c r="AO32" s="770"/>
      <c r="AP32" s="770"/>
      <c r="AQ32" s="770"/>
      <c r="AR32" s="770"/>
      <c r="AS32" s="770"/>
      <c r="AT32" s="770"/>
      <c r="AU32" s="770"/>
      <c r="AV32" s="770"/>
      <c r="AW32" s="770"/>
      <c r="AX32" s="770"/>
      <c r="AY32" s="770"/>
      <c r="AZ32" s="770"/>
      <c r="BS32" s="462"/>
      <c r="BT32" s="462"/>
      <c r="BU32" s="462"/>
      <c r="BV32" s="462"/>
      <c r="BW32" s="462"/>
      <c r="BX32" s="462"/>
      <c r="BY32" s="462"/>
      <c r="DF32" s="770"/>
      <c r="DG32" s="770"/>
      <c r="DH32" s="770"/>
      <c r="DI32" s="770"/>
    </row>
    <row r="33" spans="1:104" s="770" customFormat="1">
      <c r="A33" s="1337"/>
      <c r="B33" s="1040" t="s">
        <v>78</v>
      </c>
      <c r="C33" s="953" t="s">
        <v>568</v>
      </c>
      <c r="D33" s="953" t="s">
        <v>3340</v>
      </c>
      <c r="F33" s="462"/>
      <c r="R33" s="462"/>
      <c r="S33"/>
      <c r="T33"/>
      <c r="U33"/>
      <c r="W33"/>
      <c r="X33"/>
      <c r="Y33"/>
      <c r="Z33"/>
      <c r="AA33">
        <v>6</v>
      </c>
      <c r="AB33"/>
      <c r="AC33"/>
      <c r="AD33"/>
      <c r="BJ33" s="770">
        <v>25</v>
      </c>
      <c r="BK33" s="770">
        <v>25</v>
      </c>
      <c r="BM33" s="770">
        <v>20</v>
      </c>
      <c r="BS33" s="462"/>
      <c r="BT33" s="462"/>
      <c r="BU33" s="462"/>
      <c r="BV33" s="462"/>
      <c r="BW33" s="462"/>
      <c r="BX33" s="462"/>
      <c r="BY33" s="462"/>
    </row>
    <row r="34" spans="1:104" s="770" customFormat="1">
      <c r="A34" s="1337"/>
      <c r="B34" s="1040" t="s">
        <v>81</v>
      </c>
      <c r="C34" s="953" t="s">
        <v>568</v>
      </c>
      <c r="D34" s="953" t="s">
        <v>3341</v>
      </c>
      <c r="F34" s="462"/>
      <c r="R34" s="462"/>
      <c r="S34"/>
      <c r="T34"/>
      <c r="U34"/>
      <c r="W34"/>
      <c r="X34"/>
      <c r="Y34"/>
      <c r="Z34"/>
      <c r="AA34">
        <v>6</v>
      </c>
      <c r="AB34"/>
      <c r="AC34"/>
      <c r="AD34"/>
      <c r="BS34" s="462"/>
      <c r="BT34" s="462"/>
      <c r="BU34" s="462"/>
      <c r="BV34" s="462"/>
      <c r="BW34" s="462"/>
      <c r="BX34" s="462"/>
      <c r="BY34" s="462"/>
    </row>
    <row r="35" spans="1:104" s="770" customFormat="1">
      <c r="A35" s="1337"/>
      <c r="B35" s="1040"/>
      <c r="C35" s="953"/>
      <c r="D35" s="953"/>
      <c r="F35" s="462"/>
      <c r="R35" s="462"/>
      <c r="S35"/>
      <c r="T35"/>
      <c r="U35"/>
      <c r="W35"/>
      <c r="X35"/>
      <c r="Y35"/>
      <c r="Z35"/>
      <c r="AA35"/>
      <c r="AB35"/>
      <c r="AC35"/>
      <c r="AD35"/>
      <c r="BS35" s="462"/>
      <c r="BT35" s="462"/>
      <c r="BU35" s="462"/>
      <c r="BV35" s="462"/>
      <c r="BW35" s="462"/>
      <c r="BX35" s="462"/>
      <c r="BY35" s="462"/>
    </row>
    <row r="36" spans="1:104" s="770" customFormat="1">
      <c r="A36" s="1337"/>
      <c r="B36" s="1040"/>
      <c r="C36" s="953"/>
      <c r="D36" s="953"/>
      <c r="F36" s="462"/>
      <c r="R36" s="462"/>
      <c r="S36"/>
      <c r="T36"/>
      <c r="U36"/>
      <c r="W36"/>
      <c r="X36"/>
      <c r="Y36"/>
      <c r="Z36"/>
      <c r="AA36"/>
      <c r="AB36"/>
      <c r="AC36"/>
      <c r="AD36"/>
      <c r="BS36" s="462"/>
      <c r="BT36" s="462"/>
      <c r="BU36" s="462"/>
      <c r="BV36" s="462"/>
      <c r="BW36" s="462"/>
      <c r="BX36" s="462"/>
      <c r="BY36" s="462"/>
    </row>
    <row r="37" spans="1:104" s="770" customFormat="1">
      <c r="A37" s="1337"/>
      <c r="B37" s="1040" t="s">
        <v>88</v>
      </c>
      <c r="C37" s="953" t="s">
        <v>706</v>
      </c>
      <c r="D37" s="953" t="s">
        <v>3339</v>
      </c>
      <c r="F37" s="462"/>
      <c r="R37" s="462"/>
      <c r="S37"/>
      <c r="T37"/>
      <c r="U37"/>
      <c r="W37"/>
      <c r="X37"/>
      <c r="Y37">
        <v>6</v>
      </c>
      <c r="Z37"/>
      <c r="AA37"/>
      <c r="AB37"/>
      <c r="AC37"/>
      <c r="AD37"/>
      <c r="BM37" s="770">
        <v>100</v>
      </c>
      <c r="BS37" s="462"/>
      <c r="BT37" s="462"/>
      <c r="BU37" s="462"/>
      <c r="BV37" s="462"/>
      <c r="BW37" s="462"/>
      <c r="BX37" s="462"/>
      <c r="BY37" s="462"/>
    </row>
    <row r="38" spans="1:104" s="770" customFormat="1">
      <c r="A38" s="1337"/>
      <c r="B38" s="1040" t="s">
        <v>89</v>
      </c>
      <c r="C38" s="953" t="s">
        <v>706</v>
      </c>
      <c r="D38" s="99" t="s">
        <v>3321</v>
      </c>
      <c r="F38" s="462"/>
      <c r="R38" s="462"/>
      <c r="S38"/>
      <c r="T38"/>
      <c r="U38"/>
      <c r="W38"/>
      <c r="X38"/>
      <c r="Y38"/>
      <c r="Z38"/>
      <c r="AA38"/>
      <c r="AB38"/>
      <c r="AC38"/>
      <c r="AD38"/>
      <c r="BK38" s="770">
        <v>25</v>
      </c>
      <c r="BS38" s="462"/>
      <c r="BT38" s="462"/>
      <c r="BU38" s="462"/>
      <c r="BV38" s="462"/>
      <c r="BW38" s="462"/>
      <c r="BX38" s="462"/>
      <c r="BY38" s="462"/>
    </row>
    <row r="39" spans="1:104" s="770" customFormat="1">
      <c r="A39" s="1337"/>
      <c r="B39" s="1040"/>
      <c r="C39" s="953"/>
      <c r="D39" s="953"/>
      <c r="F39" s="462"/>
      <c r="R39" s="462"/>
      <c r="S39"/>
      <c r="T39"/>
      <c r="U39"/>
      <c r="W39"/>
      <c r="X39"/>
      <c r="Y39"/>
      <c r="Z39"/>
      <c r="AA39"/>
      <c r="AB39"/>
      <c r="AC39"/>
      <c r="AD39"/>
      <c r="BS39" s="462"/>
      <c r="BT39" s="462"/>
      <c r="BU39" s="462"/>
      <c r="BV39" s="462"/>
      <c r="BW39" s="462"/>
      <c r="BX39" s="462"/>
      <c r="BY39" s="462"/>
    </row>
    <row r="40" spans="1:104" s="770" customFormat="1">
      <c r="A40" s="1337"/>
      <c r="B40" s="1040"/>
      <c r="C40" s="99"/>
      <c r="D40" s="99"/>
      <c r="F40" s="462"/>
      <c r="R40" s="462"/>
      <c r="S40"/>
      <c r="T40"/>
      <c r="U40"/>
      <c r="W40"/>
      <c r="X40"/>
      <c r="Y40"/>
      <c r="Z40"/>
      <c r="AA40"/>
      <c r="AB40"/>
      <c r="AC40"/>
      <c r="AD40"/>
      <c r="BS40" s="462"/>
      <c r="BT40" s="462"/>
      <c r="BU40" s="462"/>
      <c r="BV40" s="462"/>
      <c r="BW40" s="462"/>
      <c r="BX40" s="462"/>
      <c r="BY40" s="462"/>
    </row>
    <row r="41" spans="1:104" s="770" customFormat="1">
      <c r="A41" s="1040"/>
      <c r="B41" s="1040" t="s">
        <v>86</v>
      </c>
      <c r="C41" s="99" t="s">
        <v>660</v>
      </c>
      <c r="D41" s="953" t="s">
        <v>3344</v>
      </c>
      <c r="F41" s="462"/>
      <c r="R41" s="462"/>
      <c r="S41"/>
      <c r="T41"/>
      <c r="U41"/>
      <c r="W41"/>
      <c r="X41"/>
      <c r="Y41"/>
      <c r="Z41"/>
      <c r="AA41"/>
      <c r="AB41"/>
      <c r="AC41"/>
      <c r="AD41"/>
      <c r="BS41" s="462"/>
      <c r="BT41" s="462"/>
      <c r="BU41" s="462">
        <v>101</v>
      </c>
      <c r="BV41" s="462"/>
      <c r="BW41" s="462"/>
      <c r="BX41" s="462"/>
      <c r="BY41" s="462"/>
    </row>
    <row r="42" spans="1:104" s="770" customFormat="1">
      <c r="A42" s="1040"/>
      <c r="B42" s="1040" t="s">
        <v>101</v>
      </c>
      <c r="C42" s="99" t="s">
        <v>888</v>
      </c>
      <c r="D42" s="99" t="s">
        <v>2846</v>
      </c>
      <c r="F42" s="462"/>
      <c r="R42" s="462"/>
      <c r="S42"/>
      <c r="T42"/>
      <c r="U42"/>
      <c r="W42"/>
      <c r="X42"/>
      <c r="Y42"/>
      <c r="Z42"/>
      <c r="AA42"/>
      <c r="AB42"/>
      <c r="AC42"/>
      <c r="AD42"/>
      <c r="BS42" s="462"/>
      <c r="BT42" s="462"/>
      <c r="BU42" s="462"/>
      <c r="BV42" s="462"/>
      <c r="BW42" s="462"/>
      <c r="BX42" s="462"/>
      <c r="BY42" s="462"/>
      <c r="CC42" s="770">
        <v>24</v>
      </c>
    </row>
    <row r="43" spans="1:104" s="770" customFormat="1">
      <c r="A43" s="1040"/>
      <c r="B43" s="1040" t="s">
        <v>103</v>
      </c>
      <c r="C43" s="99" t="s">
        <v>888</v>
      </c>
      <c r="D43" s="99" t="s">
        <v>3321</v>
      </c>
      <c r="F43" s="462"/>
      <c r="R43" s="462"/>
      <c r="S43"/>
      <c r="T43"/>
      <c r="U43"/>
      <c r="W43"/>
      <c r="X43"/>
      <c r="Y43"/>
      <c r="Z43"/>
      <c r="AA43"/>
      <c r="AB43"/>
      <c r="AC43"/>
      <c r="AD43"/>
      <c r="BD43" s="770">
        <v>25</v>
      </c>
      <c r="BK43" s="770">
        <v>25</v>
      </c>
      <c r="BS43" s="462"/>
      <c r="BT43" s="462"/>
      <c r="BU43" s="462"/>
      <c r="BV43" s="462"/>
      <c r="BW43" s="462"/>
      <c r="BX43" s="462"/>
      <c r="BY43" s="462"/>
    </row>
    <row r="44" spans="1:104" s="770" customFormat="1">
      <c r="A44" s="1040"/>
      <c r="B44" s="1040"/>
      <c r="C44" s="99"/>
      <c r="D44" s="99"/>
      <c r="F44" s="462"/>
      <c r="R44" s="462"/>
      <c r="S44"/>
      <c r="T44"/>
      <c r="U44"/>
      <c r="W44"/>
      <c r="X44"/>
      <c r="Y44"/>
      <c r="Z44"/>
      <c r="AA44"/>
      <c r="AB44"/>
      <c r="AC44"/>
      <c r="AD44"/>
      <c r="BS44" s="462"/>
      <c r="BT44" s="462"/>
      <c r="BU44" s="462"/>
      <c r="BV44" s="462"/>
      <c r="BW44" s="462"/>
      <c r="BX44" s="462"/>
      <c r="BY44" s="462"/>
    </row>
    <row r="45" spans="1:104" s="770" customFormat="1">
      <c r="A45" s="1040"/>
      <c r="B45" s="1135" t="s">
        <v>107</v>
      </c>
      <c r="C45" s="99" t="s">
        <v>933</v>
      </c>
      <c r="D45" s="99" t="s">
        <v>3351</v>
      </c>
      <c r="F45" s="462"/>
      <c r="R45" s="462"/>
      <c r="S45"/>
      <c r="T45"/>
      <c r="U45"/>
      <c r="W45"/>
      <c r="X45"/>
      <c r="Y45"/>
      <c r="Z45"/>
      <c r="AA45"/>
      <c r="AB45"/>
      <c r="AC45"/>
      <c r="AD45"/>
      <c r="BF45" s="770">
        <v>25</v>
      </c>
      <c r="BM45" s="770">
        <v>300</v>
      </c>
      <c r="BS45" s="462"/>
      <c r="BT45" s="462"/>
      <c r="BU45" s="462"/>
      <c r="BV45" s="462"/>
      <c r="BW45" s="462"/>
      <c r="BX45" s="462"/>
      <c r="BY45" s="462"/>
      <c r="CP45" s="770">
        <v>5</v>
      </c>
      <c r="CZ45" s="770">
        <v>100</v>
      </c>
    </row>
    <row r="46" spans="1:104" s="770" customFormat="1">
      <c r="A46" s="1040"/>
      <c r="B46" s="1057" t="s">
        <v>108</v>
      </c>
      <c r="C46" s="953" t="s">
        <v>933</v>
      </c>
      <c r="D46" s="953" t="s">
        <v>3340</v>
      </c>
      <c r="F46" s="462"/>
      <c r="R46" s="462"/>
      <c r="S46"/>
      <c r="T46"/>
      <c r="U46"/>
      <c r="W46"/>
      <c r="X46"/>
      <c r="Y46"/>
      <c r="Z46"/>
      <c r="AA46"/>
      <c r="AB46"/>
      <c r="AC46"/>
      <c r="AD46"/>
      <c r="BS46" s="462"/>
      <c r="BT46" s="462"/>
      <c r="BU46" s="462"/>
      <c r="BV46" s="462"/>
      <c r="BW46" s="462"/>
      <c r="BX46" s="462"/>
      <c r="BY46" s="462"/>
      <c r="CO46" s="770">
        <v>20</v>
      </c>
    </row>
    <row r="47" spans="1:104" s="770" customFormat="1">
      <c r="A47" s="1040"/>
      <c r="B47" s="1057" t="s">
        <v>111</v>
      </c>
      <c r="C47" s="953" t="s">
        <v>988</v>
      </c>
      <c r="D47" s="953" t="s">
        <v>3321</v>
      </c>
      <c r="F47" s="462"/>
      <c r="R47" s="462"/>
      <c r="S47"/>
      <c r="T47"/>
      <c r="U47"/>
      <c r="W47">
        <v>6</v>
      </c>
      <c r="X47"/>
      <c r="Y47">
        <v>6</v>
      </c>
      <c r="Z47">
        <v>6</v>
      </c>
      <c r="AA47">
        <v>12</v>
      </c>
      <c r="AB47"/>
      <c r="AC47"/>
      <c r="AD47"/>
      <c r="BS47" s="462"/>
      <c r="BT47" s="462"/>
      <c r="BU47" s="462"/>
      <c r="BV47" s="462"/>
      <c r="BW47" s="462"/>
      <c r="BX47" s="462"/>
      <c r="BY47" s="462"/>
    </row>
    <row r="48" spans="1:104" s="770" customFormat="1">
      <c r="A48" s="1040"/>
      <c r="B48" s="1057" t="s">
        <v>121</v>
      </c>
      <c r="C48" s="953" t="s">
        <v>1039</v>
      </c>
      <c r="D48" s="953" t="s">
        <v>3360</v>
      </c>
      <c r="F48" s="462"/>
      <c r="R48" s="462"/>
      <c r="S48"/>
      <c r="T48"/>
      <c r="U48"/>
      <c r="W48"/>
      <c r="X48"/>
      <c r="Y48"/>
      <c r="Z48"/>
      <c r="AA48"/>
      <c r="AB48"/>
      <c r="AC48"/>
      <c r="AD48"/>
      <c r="BJ48" s="770">
        <v>25</v>
      </c>
      <c r="BK48" s="770">
        <v>25</v>
      </c>
      <c r="BL48" s="770">
        <v>25</v>
      </c>
      <c r="BS48" s="462"/>
      <c r="BT48" s="462"/>
      <c r="BU48" s="462"/>
      <c r="BV48" s="462"/>
      <c r="BW48" s="462"/>
      <c r="BX48" s="462"/>
      <c r="BY48" s="462"/>
      <c r="CC48" s="770">
        <v>50</v>
      </c>
      <c r="CL48" s="770">
        <v>10</v>
      </c>
    </row>
    <row r="49" spans="1:93" s="770" customFormat="1">
      <c r="A49" s="1040"/>
      <c r="B49" s="1057"/>
      <c r="C49" s="953"/>
      <c r="D49" s="953"/>
      <c r="F49" s="462"/>
      <c r="R49" s="462"/>
      <c r="S49"/>
      <c r="T49"/>
      <c r="U49"/>
      <c r="W49"/>
      <c r="X49"/>
      <c r="Y49"/>
      <c r="Z49"/>
      <c r="AA49"/>
      <c r="AB49"/>
      <c r="AC49"/>
      <c r="AD49"/>
      <c r="BS49" s="462"/>
      <c r="BT49" s="462"/>
      <c r="BU49" s="462"/>
      <c r="BV49" s="462"/>
      <c r="BW49" s="462"/>
      <c r="BX49" s="462"/>
      <c r="BY49" s="462"/>
    </row>
    <row r="50" spans="1:93" s="770" customFormat="1">
      <c r="A50" s="1040"/>
      <c r="B50" s="1057"/>
      <c r="C50" s="953"/>
      <c r="D50" s="953"/>
      <c r="F50" s="462"/>
      <c r="R50" s="462"/>
      <c r="S50"/>
      <c r="T50"/>
      <c r="U50"/>
      <c r="W50"/>
      <c r="X50"/>
      <c r="Y50"/>
      <c r="Z50"/>
      <c r="AA50"/>
      <c r="AB50"/>
      <c r="AC50"/>
      <c r="AD50"/>
      <c r="BS50" s="462"/>
      <c r="BT50" s="462"/>
      <c r="BU50" s="462"/>
      <c r="BV50" s="462"/>
      <c r="BW50" s="462"/>
      <c r="BX50" s="462"/>
      <c r="BY50" s="462"/>
    </row>
    <row r="51" spans="1:93" s="770" customFormat="1">
      <c r="A51" s="1337"/>
      <c r="B51" s="1040" t="s">
        <v>126</v>
      </c>
      <c r="C51" s="953" t="s">
        <v>1206</v>
      </c>
      <c r="D51" s="953" t="s">
        <v>3341</v>
      </c>
      <c r="F51" s="462"/>
      <c r="R51" s="462"/>
      <c r="S51"/>
      <c r="T51"/>
      <c r="U51"/>
      <c r="W51"/>
      <c r="X51"/>
      <c r="Y51"/>
      <c r="Z51"/>
      <c r="AA51"/>
      <c r="AB51"/>
      <c r="AC51"/>
      <c r="AD51"/>
      <c r="BA51" s="770">
        <v>50</v>
      </c>
      <c r="BJ51" s="770">
        <v>50</v>
      </c>
      <c r="BK51" s="770">
        <v>50</v>
      </c>
      <c r="BM51" s="770">
        <v>100</v>
      </c>
      <c r="BS51" s="462"/>
      <c r="BT51" s="462"/>
      <c r="BU51" s="462"/>
      <c r="BV51" s="462"/>
      <c r="BW51" s="462"/>
      <c r="BX51" s="462"/>
      <c r="BY51" s="462"/>
      <c r="CA51" s="770">
        <v>25</v>
      </c>
    </row>
    <row r="52" spans="1:93" s="770" customFormat="1">
      <c r="A52" s="1337"/>
      <c r="B52" s="1040" t="s">
        <v>127</v>
      </c>
      <c r="C52" s="953" t="s">
        <v>1206</v>
      </c>
      <c r="D52" s="99" t="s">
        <v>2846</v>
      </c>
      <c r="F52" s="462"/>
      <c r="R52" s="462"/>
      <c r="S52"/>
      <c r="T52"/>
      <c r="U52"/>
      <c r="W52"/>
      <c r="X52"/>
      <c r="Y52"/>
      <c r="Z52"/>
      <c r="AA52"/>
      <c r="AB52"/>
      <c r="AC52"/>
      <c r="AD52"/>
      <c r="BJ52" s="770">
        <v>50</v>
      </c>
      <c r="BK52" s="770">
        <v>50</v>
      </c>
      <c r="BL52" s="770">
        <v>50</v>
      </c>
      <c r="BS52" s="462"/>
      <c r="BT52" s="462"/>
      <c r="BU52" s="462"/>
      <c r="BV52" s="462"/>
      <c r="BW52" s="462"/>
      <c r="BX52" s="462"/>
      <c r="BY52" s="462"/>
    </row>
    <row r="53" spans="1:93" s="770" customFormat="1">
      <c r="A53" s="1337"/>
      <c r="B53" s="1057" t="s">
        <v>131</v>
      </c>
      <c r="C53" s="953" t="s">
        <v>1221</v>
      </c>
      <c r="D53" s="953" t="s">
        <v>3367</v>
      </c>
      <c r="F53" s="462"/>
      <c r="R53" s="462"/>
      <c r="S53"/>
      <c r="T53"/>
      <c r="U53"/>
      <c r="W53"/>
      <c r="X53"/>
      <c r="Y53"/>
      <c r="Z53"/>
      <c r="AA53"/>
      <c r="AB53"/>
      <c r="AC53"/>
      <c r="AD53"/>
      <c r="BA53" s="770">
        <v>25</v>
      </c>
      <c r="BJ53" s="770">
        <v>25</v>
      </c>
      <c r="BK53" s="770">
        <v>25</v>
      </c>
      <c r="BM53" s="770">
        <v>100</v>
      </c>
      <c r="BQ53" s="770">
        <v>25</v>
      </c>
      <c r="BS53" s="462"/>
      <c r="BT53" s="462"/>
      <c r="BU53" s="462"/>
      <c r="BV53" s="462"/>
      <c r="BW53" s="462"/>
      <c r="BX53" s="462"/>
      <c r="BY53" s="462"/>
    </row>
    <row r="54" spans="1:93" s="770" customFormat="1">
      <c r="A54" s="1040"/>
      <c r="B54" s="1040"/>
      <c r="C54" s="99"/>
      <c r="D54" s="99"/>
      <c r="F54" s="462"/>
      <c r="R54" s="462"/>
      <c r="S54"/>
      <c r="T54"/>
      <c r="U54"/>
      <c r="W54"/>
      <c r="X54"/>
      <c r="Y54"/>
      <c r="Z54"/>
      <c r="AA54"/>
      <c r="AB54"/>
      <c r="AC54"/>
      <c r="AD54"/>
      <c r="BS54" s="462"/>
      <c r="BT54" s="462"/>
      <c r="BU54" s="462"/>
      <c r="BV54" s="462"/>
      <c r="BW54" s="462"/>
      <c r="BX54" s="462"/>
      <c r="BY54" s="462"/>
    </row>
    <row r="55" spans="1:93" s="770" customFormat="1">
      <c r="A55" s="1337"/>
      <c r="B55" s="1040" t="s">
        <v>134</v>
      </c>
      <c r="C55" s="953" t="s">
        <v>3369</v>
      </c>
      <c r="D55" s="953" t="s">
        <v>3370</v>
      </c>
      <c r="F55" s="462"/>
      <c r="R55" s="462"/>
      <c r="S55"/>
      <c r="T55"/>
      <c r="U55"/>
      <c r="W55"/>
      <c r="X55"/>
      <c r="Y55"/>
      <c r="Z55"/>
      <c r="AA55"/>
      <c r="AB55"/>
      <c r="AC55"/>
      <c r="AD55"/>
      <c r="AP55" s="770">
        <v>5</v>
      </c>
      <c r="BS55" s="462"/>
      <c r="BT55" s="462"/>
      <c r="BU55" s="462"/>
      <c r="BV55" s="462"/>
      <c r="BW55" s="462"/>
      <c r="BX55" s="462"/>
      <c r="BY55" s="462"/>
    </row>
    <row r="56" spans="1:93" s="770" customFormat="1">
      <c r="A56" s="1337"/>
      <c r="B56" s="1040" t="s">
        <v>135</v>
      </c>
      <c r="C56" s="953" t="s">
        <v>1263</v>
      </c>
      <c r="D56" s="953" t="s">
        <v>3341</v>
      </c>
      <c r="F56" s="462"/>
      <c r="R56" s="462"/>
      <c r="S56"/>
      <c r="T56"/>
      <c r="U56"/>
      <c r="W56"/>
      <c r="X56"/>
      <c r="Y56"/>
      <c r="Z56"/>
      <c r="AA56"/>
      <c r="AB56"/>
      <c r="AC56"/>
      <c r="AD56"/>
      <c r="BS56" s="462"/>
      <c r="BT56" s="462"/>
      <c r="BU56" s="462"/>
      <c r="BV56" s="462"/>
      <c r="BW56" s="462"/>
      <c r="BX56" s="462"/>
      <c r="BY56" s="462"/>
      <c r="CO56" s="770">
        <v>50</v>
      </c>
    </row>
    <row r="57" spans="1:93" s="770" customFormat="1">
      <c r="A57" s="1040"/>
      <c r="B57" s="1040"/>
      <c r="C57" s="99"/>
      <c r="D57" s="99"/>
      <c r="F57" s="462"/>
      <c r="R57" s="462"/>
      <c r="S57"/>
      <c r="T57"/>
      <c r="U57"/>
      <c r="W57"/>
      <c r="X57"/>
      <c r="Y57"/>
      <c r="Z57"/>
      <c r="AA57"/>
      <c r="AB57"/>
      <c r="AC57"/>
      <c r="AD57"/>
      <c r="BS57" s="462"/>
      <c r="BT57" s="462"/>
      <c r="BU57" s="462"/>
      <c r="BV57" s="462"/>
      <c r="BW57" s="462"/>
      <c r="BX57" s="462"/>
      <c r="BY57" s="462"/>
    </row>
    <row r="58" spans="1:93" s="770" customFormat="1">
      <c r="A58" s="1337"/>
      <c r="B58" s="1057" t="s">
        <v>137</v>
      </c>
      <c r="C58" s="953" t="s">
        <v>1263</v>
      </c>
      <c r="D58" s="953" t="s">
        <v>3321</v>
      </c>
      <c r="F58" s="462"/>
      <c r="R58" s="462"/>
      <c r="S58"/>
      <c r="T58"/>
      <c r="U58"/>
      <c r="W58"/>
      <c r="X58"/>
      <c r="Y58"/>
      <c r="Z58"/>
      <c r="AA58">
        <v>6</v>
      </c>
      <c r="AB58"/>
      <c r="AC58"/>
      <c r="AD58"/>
      <c r="BA58" s="770">
        <v>50</v>
      </c>
      <c r="BJ58" s="770">
        <v>50</v>
      </c>
      <c r="BK58" s="770">
        <v>25</v>
      </c>
      <c r="BM58" s="770">
        <v>100</v>
      </c>
      <c r="BS58" s="462"/>
      <c r="BT58" s="462"/>
      <c r="BU58" s="462"/>
      <c r="BV58" s="462"/>
      <c r="BW58" s="462"/>
      <c r="BX58" s="462"/>
      <c r="BY58" s="462"/>
      <c r="CO58" s="770">
        <v>50</v>
      </c>
    </row>
    <row r="59" spans="1:93" s="770" customFormat="1">
      <c r="A59" s="1337"/>
      <c r="B59" s="1040" t="s">
        <v>138</v>
      </c>
      <c r="C59" s="953" t="s">
        <v>1263</v>
      </c>
      <c r="D59" s="953" t="s">
        <v>2846</v>
      </c>
      <c r="F59" s="462"/>
      <c r="R59" s="462"/>
      <c r="S59"/>
      <c r="T59"/>
      <c r="U59"/>
      <c r="W59"/>
      <c r="X59"/>
      <c r="Y59"/>
      <c r="Z59"/>
      <c r="AA59"/>
      <c r="AB59"/>
      <c r="AC59"/>
      <c r="AD59"/>
      <c r="BJ59" s="770">
        <v>25</v>
      </c>
      <c r="BK59" s="770">
        <v>25</v>
      </c>
      <c r="BL59" s="770">
        <v>25</v>
      </c>
      <c r="BS59" s="462"/>
      <c r="BT59" s="462"/>
      <c r="BU59" s="462"/>
      <c r="BV59" s="462"/>
      <c r="BW59" s="462"/>
      <c r="BX59" s="462"/>
      <c r="BY59" s="462"/>
      <c r="CC59" s="770">
        <v>25</v>
      </c>
    </row>
    <row r="60" spans="1:93" s="770" customFormat="1">
      <c r="A60" s="1040"/>
      <c r="B60" s="1040"/>
      <c r="C60" s="99"/>
      <c r="D60" s="99"/>
      <c r="F60" s="462"/>
      <c r="R60" s="462"/>
      <c r="S60"/>
      <c r="T60"/>
      <c r="U60"/>
      <c r="W60"/>
      <c r="X60"/>
      <c r="Y60"/>
      <c r="Z60"/>
      <c r="AA60"/>
      <c r="AB60"/>
      <c r="AC60"/>
      <c r="AD60"/>
      <c r="BS60" s="462"/>
      <c r="BT60" s="462"/>
      <c r="BU60" s="462"/>
      <c r="BV60" s="462"/>
      <c r="BW60" s="462"/>
      <c r="BX60" s="462"/>
      <c r="BY60" s="462"/>
    </row>
    <row r="61" spans="1:93" s="770" customFormat="1">
      <c r="A61" s="1337"/>
      <c r="B61" s="1057" t="s">
        <v>142</v>
      </c>
      <c r="C61" s="953" t="s">
        <v>1311</v>
      </c>
      <c r="D61" s="953" t="s">
        <v>3321</v>
      </c>
      <c r="F61" s="462"/>
      <c r="R61" s="462"/>
      <c r="S61"/>
      <c r="T61"/>
      <c r="U61"/>
      <c r="W61"/>
      <c r="X61">
        <v>6</v>
      </c>
      <c r="Y61"/>
      <c r="Z61"/>
      <c r="AA61"/>
      <c r="AB61"/>
      <c r="AC61"/>
      <c r="AD61"/>
      <c r="AQ61" s="770">
        <v>6</v>
      </c>
      <c r="BS61" s="462"/>
      <c r="BT61" s="462"/>
      <c r="BU61" s="462"/>
      <c r="BV61" s="462"/>
      <c r="BW61" s="462"/>
      <c r="BX61" s="462"/>
      <c r="BY61" s="462"/>
    </row>
    <row r="62" spans="1:93" s="770" customFormat="1">
      <c r="A62" s="1040"/>
      <c r="B62" s="1057" t="s">
        <v>144</v>
      </c>
      <c r="C62" s="953" t="s">
        <v>1320</v>
      </c>
      <c r="D62" s="953" t="s">
        <v>3372</v>
      </c>
      <c r="E62" s="10"/>
      <c r="F62" s="462"/>
      <c r="R62" s="462"/>
      <c r="S62"/>
      <c r="T62"/>
      <c r="U62"/>
      <c r="W62"/>
      <c r="X62"/>
      <c r="Y62"/>
      <c r="Z62"/>
      <c r="AA62"/>
      <c r="AB62"/>
      <c r="AC62"/>
      <c r="AD62"/>
      <c r="BM62" s="770">
        <v>100</v>
      </c>
      <c r="BS62" s="462"/>
      <c r="BT62" s="462"/>
      <c r="BU62" s="462"/>
      <c r="BV62" s="462"/>
      <c r="BW62" s="462"/>
      <c r="BX62" s="462"/>
      <c r="BY62" s="462"/>
    </row>
    <row r="63" spans="1:93" s="770" customFormat="1">
      <c r="A63" s="1040"/>
      <c r="B63" s="1057" t="s">
        <v>153</v>
      </c>
      <c r="C63" s="953" t="s">
        <v>1386</v>
      </c>
      <c r="D63" s="953" t="s">
        <v>3352</v>
      </c>
      <c r="F63" s="462"/>
      <c r="R63" s="462"/>
      <c r="S63"/>
      <c r="T63"/>
      <c r="U63"/>
      <c r="W63"/>
      <c r="X63"/>
      <c r="Y63"/>
      <c r="Z63"/>
      <c r="AA63"/>
      <c r="AB63"/>
      <c r="AC63"/>
      <c r="AD63"/>
      <c r="BL63" s="770">
        <v>200</v>
      </c>
      <c r="BS63" s="462"/>
      <c r="BT63" s="462"/>
      <c r="BU63" s="462"/>
      <c r="BV63" s="462"/>
      <c r="BW63" s="462"/>
      <c r="BX63" s="462"/>
      <c r="BY63" s="462"/>
    </row>
    <row r="64" spans="1:93" s="770" customFormat="1">
      <c r="A64" s="1040"/>
      <c r="B64" s="1057"/>
      <c r="C64" s="953"/>
      <c r="D64" s="953"/>
      <c r="F64" s="462"/>
      <c r="R64" s="462"/>
      <c r="S64"/>
      <c r="T64"/>
      <c r="U64"/>
      <c r="W64"/>
      <c r="X64"/>
      <c r="Y64"/>
      <c r="Z64"/>
      <c r="AA64"/>
      <c r="AB64"/>
      <c r="AC64"/>
      <c r="AD64"/>
      <c r="BS64" s="462"/>
      <c r="BT64" s="462"/>
      <c r="BU64" s="462"/>
      <c r="BV64" s="462"/>
      <c r="BW64" s="462"/>
      <c r="BX64" s="462"/>
      <c r="BY64" s="462"/>
    </row>
    <row r="65" spans="1:93" s="770" customFormat="1">
      <c r="A65" s="1040"/>
      <c r="B65" s="1057"/>
      <c r="C65" s="953"/>
      <c r="D65" s="953"/>
      <c r="F65" s="462"/>
      <c r="R65" s="462"/>
      <c r="S65"/>
      <c r="T65"/>
      <c r="U65"/>
      <c r="W65"/>
      <c r="X65"/>
      <c r="Y65"/>
      <c r="Z65"/>
      <c r="AA65"/>
      <c r="AB65"/>
      <c r="AC65"/>
      <c r="AD65"/>
      <c r="BS65" s="462"/>
      <c r="BT65" s="462"/>
      <c r="BU65" s="462"/>
      <c r="BV65" s="462"/>
      <c r="BW65" s="462"/>
      <c r="BX65" s="462"/>
      <c r="BY65" s="462"/>
    </row>
    <row r="66" spans="1:93" s="770" customFormat="1">
      <c r="A66" s="1040"/>
      <c r="B66" s="1057" t="s">
        <v>157</v>
      </c>
      <c r="C66" s="953" t="s">
        <v>1407</v>
      </c>
      <c r="D66" s="953" t="s">
        <v>3377</v>
      </c>
      <c r="F66" s="462"/>
      <c r="J66" s="770">
        <v>10</v>
      </c>
      <c r="R66" s="462"/>
      <c r="S66"/>
      <c r="T66"/>
      <c r="U66"/>
      <c r="W66"/>
      <c r="X66"/>
      <c r="Y66"/>
      <c r="Z66"/>
      <c r="AA66"/>
      <c r="AB66"/>
      <c r="AC66"/>
      <c r="AD66"/>
      <c r="BM66" s="770">
        <v>100</v>
      </c>
      <c r="BS66" s="462"/>
      <c r="BT66" s="462"/>
      <c r="BU66" s="462"/>
      <c r="BV66" s="462"/>
      <c r="BW66" s="462"/>
      <c r="BX66" s="462"/>
      <c r="BY66" s="462"/>
      <c r="CB66" s="770">
        <v>10</v>
      </c>
      <c r="CC66" s="770">
        <v>10</v>
      </c>
      <c r="CN66" s="770">
        <v>20</v>
      </c>
      <c r="CO66" s="770">
        <v>20</v>
      </c>
    </row>
    <row r="67" spans="1:93" s="770" customFormat="1">
      <c r="A67" s="1040"/>
      <c r="B67" s="1057"/>
      <c r="C67" s="953"/>
      <c r="D67" s="953"/>
      <c r="F67" s="462"/>
      <c r="R67" s="462"/>
      <c r="S67"/>
      <c r="T67"/>
      <c r="U67"/>
      <c r="W67"/>
      <c r="X67"/>
      <c r="Y67"/>
      <c r="Z67"/>
      <c r="AA67"/>
      <c r="AB67"/>
      <c r="AC67"/>
      <c r="AD67"/>
      <c r="BS67" s="462"/>
      <c r="BT67" s="462"/>
      <c r="BU67" s="462"/>
      <c r="BV67" s="462"/>
      <c r="BW67" s="462"/>
      <c r="BX67" s="462"/>
      <c r="BY67" s="462"/>
    </row>
    <row r="68" spans="1:93" s="770" customFormat="1">
      <c r="A68" s="1040"/>
      <c r="B68" s="1057" t="s">
        <v>161</v>
      </c>
      <c r="C68" s="953" t="s">
        <v>1407</v>
      </c>
      <c r="D68" s="953" t="s">
        <v>3380</v>
      </c>
      <c r="F68" s="462"/>
      <c r="R68" s="462"/>
      <c r="S68"/>
      <c r="T68"/>
      <c r="U68"/>
      <c r="W68"/>
      <c r="X68">
        <v>30</v>
      </c>
      <c r="Y68"/>
      <c r="Z68"/>
      <c r="AA68"/>
      <c r="AB68"/>
      <c r="AC68"/>
      <c r="AD68"/>
      <c r="AS68" s="770">
        <v>12</v>
      </c>
      <c r="BJ68" s="770">
        <v>25</v>
      </c>
      <c r="BS68" s="462"/>
      <c r="BT68" s="462"/>
      <c r="BU68" s="462"/>
      <c r="BV68" s="462"/>
      <c r="BW68" s="462"/>
      <c r="BX68" s="462"/>
      <c r="BY68" s="462"/>
    </row>
    <row r="69" spans="1:93" s="770" customFormat="1">
      <c r="A69" s="1040"/>
      <c r="B69" s="1040" t="s">
        <v>162</v>
      </c>
      <c r="C69" s="953" t="s">
        <v>1482</v>
      </c>
      <c r="D69" s="953" t="s">
        <v>3381</v>
      </c>
      <c r="F69" s="462"/>
      <c r="R69" s="462"/>
      <c r="S69"/>
      <c r="T69"/>
      <c r="U69"/>
      <c r="W69">
        <v>6</v>
      </c>
      <c r="X69">
        <v>4</v>
      </c>
      <c r="Y69"/>
      <c r="Z69"/>
      <c r="AA69"/>
      <c r="AB69"/>
      <c r="AC69"/>
      <c r="AD69"/>
      <c r="BS69" s="462"/>
      <c r="BT69" s="462"/>
      <c r="BU69" s="462"/>
      <c r="BV69" s="462"/>
      <c r="BW69" s="462"/>
      <c r="BX69" s="462"/>
      <c r="BY69" s="462"/>
    </row>
    <row r="70" spans="1:93" s="770" customFormat="1">
      <c r="A70" s="1337"/>
      <c r="B70" s="1057" t="s">
        <v>163</v>
      </c>
      <c r="C70" s="953" t="s">
        <v>1482</v>
      </c>
      <c r="D70" s="953" t="s">
        <v>3382</v>
      </c>
      <c r="F70" s="462"/>
      <c r="R70" s="462"/>
      <c r="S70"/>
      <c r="T70"/>
      <c r="U70"/>
      <c r="W70"/>
      <c r="X70"/>
      <c r="Y70"/>
      <c r="Z70"/>
      <c r="AA70"/>
      <c r="AB70"/>
      <c r="AC70"/>
      <c r="AD70"/>
      <c r="BM70" s="770">
        <v>20</v>
      </c>
      <c r="BS70" s="462"/>
      <c r="BT70" s="462"/>
      <c r="BU70" s="462"/>
      <c r="BV70" s="462"/>
      <c r="BW70" s="462"/>
      <c r="BX70" s="462"/>
      <c r="BY70" s="462"/>
    </row>
    <row r="71" spans="1:93" s="770" customFormat="1">
      <c r="A71" s="1337"/>
      <c r="B71" s="1057"/>
      <c r="C71" s="953"/>
      <c r="D71" s="953"/>
      <c r="F71" s="462"/>
      <c r="R71" s="462"/>
      <c r="S71"/>
      <c r="T71"/>
      <c r="U71"/>
      <c r="W71"/>
      <c r="X71"/>
      <c r="Y71"/>
      <c r="Z71"/>
      <c r="AA71"/>
      <c r="AB71"/>
      <c r="AC71"/>
      <c r="AD71"/>
      <c r="BS71" s="462"/>
      <c r="BT71" s="462"/>
      <c r="BU71" s="462"/>
      <c r="BV71" s="462"/>
      <c r="BW71" s="462"/>
      <c r="BX71" s="462"/>
      <c r="BY71" s="462"/>
    </row>
    <row r="72" spans="1:93" s="770" customFormat="1">
      <c r="A72" s="1337"/>
      <c r="B72" s="1057"/>
      <c r="C72" s="953"/>
      <c r="D72" s="953"/>
      <c r="F72" s="462"/>
      <c r="R72" s="462"/>
      <c r="S72"/>
      <c r="T72"/>
      <c r="U72"/>
      <c r="W72"/>
      <c r="X72"/>
      <c r="Y72"/>
      <c r="Z72"/>
      <c r="AA72"/>
      <c r="AB72"/>
      <c r="AC72"/>
      <c r="AD72"/>
      <c r="BS72" s="462"/>
      <c r="BT72" s="462"/>
      <c r="BU72" s="462"/>
      <c r="BV72" s="462"/>
      <c r="BW72" s="462"/>
      <c r="BX72" s="462"/>
      <c r="BY72" s="462"/>
    </row>
    <row r="73" spans="1:93" s="770" customFormat="1">
      <c r="A73" s="1337"/>
      <c r="B73" s="1040" t="s">
        <v>167</v>
      </c>
      <c r="C73" s="953" t="s">
        <v>1493</v>
      </c>
      <c r="D73" s="953" t="s">
        <v>3321</v>
      </c>
      <c r="F73" s="462"/>
      <c r="R73" s="462"/>
      <c r="S73"/>
      <c r="T73"/>
      <c r="U73"/>
      <c r="W73"/>
      <c r="X73"/>
      <c r="Y73"/>
      <c r="Z73"/>
      <c r="AA73">
        <v>12</v>
      </c>
      <c r="AB73"/>
      <c r="AC73"/>
      <c r="AD73"/>
      <c r="BM73" s="770">
        <v>100</v>
      </c>
      <c r="BS73" s="462"/>
      <c r="BT73" s="462"/>
      <c r="BU73" s="462"/>
      <c r="BV73" s="462"/>
      <c r="BW73" s="462"/>
      <c r="BX73" s="462"/>
      <c r="BY73" s="462"/>
      <c r="CO73" s="770">
        <v>50</v>
      </c>
    </row>
    <row r="74" spans="1:93" s="770" customFormat="1">
      <c r="A74" s="1337"/>
      <c r="B74" s="99"/>
      <c r="C74" s="99"/>
      <c r="D74" s="99"/>
      <c r="F74" s="462"/>
      <c r="R74" s="462"/>
      <c r="S74"/>
      <c r="T74"/>
      <c r="U74"/>
      <c r="W74"/>
      <c r="X74"/>
      <c r="Y74"/>
      <c r="Z74"/>
      <c r="AA74"/>
      <c r="AB74"/>
      <c r="AC74"/>
      <c r="AD74"/>
      <c r="BS74" s="462"/>
      <c r="BT74" s="462"/>
      <c r="BU74" s="462"/>
      <c r="BV74" s="462"/>
      <c r="BW74" s="462"/>
      <c r="BX74" s="462"/>
      <c r="BY74" s="462"/>
    </row>
    <row r="75" spans="1:93" s="770" customFormat="1">
      <c r="A75" s="1040"/>
      <c r="B75" s="1057" t="s">
        <v>172</v>
      </c>
      <c r="C75" s="953" t="s">
        <v>1493</v>
      </c>
      <c r="D75" s="953" t="s">
        <v>3382</v>
      </c>
      <c r="F75" s="462"/>
      <c r="R75" s="462"/>
      <c r="S75"/>
      <c r="T75"/>
      <c r="U75"/>
      <c r="W75"/>
      <c r="X75"/>
      <c r="Y75"/>
      <c r="Z75"/>
      <c r="AA75"/>
      <c r="AB75"/>
      <c r="AC75"/>
      <c r="AD75"/>
      <c r="BA75" s="770">
        <v>25</v>
      </c>
      <c r="BH75" s="770">
        <v>25</v>
      </c>
      <c r="BL75" s="770">
        <v>25</v>
      </c>
      <c r="BS75" s="462"/>
      <c r="BT75" s="462"/>
      <c r="BU75" s="462"/>
      <c r="BV75" s="462"/>
      <c r="BW75" s="462"/>
      <c r="BX75" s="462"/>
      <c r="BY75" s="462"/>
    </row>
    <row r="76" spans="1:93" s="770" customFormat="1">
      <c r="A76" s="1040"/>
      <c r="B76" s="1057"/>
      <c r="C76" s="99"/>
      <c r="D76" s="953"/>
      <c r="F76" s="462"/>
      <c r="R76" s="462"/>
      <c r="S76"/>
      <c r="T76"/>
      <c r="U76"/>
      <c r="W76"/>
      <c r="X76"/>
      <c r="Y76"/>
      <c r="Z76"/>
      <c r="AA76"/>
      <c r="AB76"/>
      <c r="AC76"/>
      <c r="AD76"/>
      <c r="BS76" s="462"/>
      <c r="BT76" s="462"/>
      <c r="BU76" s="462"/>
      <c r="BV76" s="462"/>
      <c r="BW76" s="462"/>
      <c r="BX76" s="462"/>
      <c r="BY76" s="462"/>
    </row>
    <row r="77" spans="1:93" s="770" customFormat="1">
      <c r="A77" s="1040"/>
      <c r="B77" s="1057"/>
      <c r="C77" s="99"/>
      <c r="D77" s="953"/>
      <c r="F77" s="462"/>
      <c r="R77" s="462"/>
      <c r="S77"/>
      <c r="T77"/>
      <c r="U77"/>
      <c r="W77"/>
      <c r="X77"/>
      <c r="Y77"/>
      <c r="Z77"/>
      <c r="AA77"/>
      <c r="AB77"/>
      <c r="AC77"/>
      <c r="AD77"/>
      <c r="BS77" s="462"/>
      <c r="BT77" s="462"/>
      <c r="BU77" s="462"/>
      <c r="BV77" s="462"/>
      <c r="BW77" s="462"/>
      <c r="BX77" s="462"/>
      <c r="BY77" s="462"/>
    </row>
    <row r="78" spans="1:93" s="770" customFormat="1">
      <c r="A78" s="1040"/>
      <c r="B78" s="1040" t="s">
        <v>180</v>
      </c>
      <c r="C78" s="953" t="s">
        <v>1556</v>
      </c>
      <c r="D78" s="953" t="s">
        <v>3321</v>
      </c>
      <c r="F78" s="462"/>
      <c r="R78" s="462"/>
      <c r="S78"/>
      <c r="T78"/>
      <c r="U78"/>
      <c r="W78"/>
      <c r="X78"/>
      <c r="Y78"/>
      <c r="Z78"/>
      <c r="AA78">
        <v>6</v>
      </c>
      <c r="AB78"/>
      <c r="AC78"/>
      <c r="AD78"/>
      <c r="BK78" s="770">
        <v>25</v>
      </c>
      <c r="BS78" s="462"/>
      <c r="BT78" s="462"/>
      <c r="BU78" s="462"/>
      <c r="BV78" s="462"/>
      <c r="BW78" s="462"/>
      <c r="BX78" s="462"/>
      <c r="BY78" s="462"/>
      <c r="CO78" s="770">
        <v>50</v>
      </c>
    </row>
    <row r="79" spans="1:93" s="770" customFormat="1">
      <c r="A79" s="1040"/>
      <c r="B79" s="1057" t="s">
        <v>182</v>
      </c>
      <c r="C79" s="953" t="s">
        <v>1579</v>
      </c>
      <c r="D79" s="953" t="s">
        <v>3388</v>
      </c>
      <c r="F79" s="462"/>
      <c r="R79" s="462"/>
      <c r="S79"/>
      <c r="T79"/>
      <c r="U79"/>
      <c r="W79"/>
      <c r="X79"/>
      <c r="Y79"/>
      <c r="Z79"/>
      <c r="AA79"/>
      <c r="AB79"/>
      <c r="AC79"/>
      <c r="AD79"/>
      <c r="BM79" s="770">
        <v>100</v>
      </c>
      <c r="BS79" s="462"/>
      <c r="BT79" s="462"/>
      <c r="BU79" s="462"/>
      <c r="BV79" s="462"/>
      <c r="BW79" s="462"/>
      <c r="BX79" s="462"/>
      <c r="BY79" s="462"/>
    </row>
    <row r="80" spans="1:93" s="770" customFormat="1">
      <c r="A80" s="1040"/>
      <c r="B80" s="1040" t="s">
        <v>183</v>
      </c>
      <c r="C80" s="953" t="s">
        <v>1579</v>
      </c>
      <c r="D80" s="953" t="s">
        <v>2846</v>
      </c>
      <c r="F80" s="462"/>
      <c r="R80" s="462"/>
      <c r="S80"/>
      <c r="T80">
        <v>6</v>
      </c>
      <c r="U80"/>
      <c r="W80"/>
      <c r="X80"/>
      <c r="Y80"/>
      <c r="Z80"/>
      <c r="AA80"/>
      <c r="AB80"/>
      <c r="AC80"/>
      <c r="AD80"/>
      <c r="BS80" s="462"/>
      <c r="BT80" s="462"/>
      <c r="BU80" s="462"/>
      <c r="BV80" s="462"/>
      <c r="BW80" s="462"/>
      <c r="BX80" s="462"/>
      <c r="BY80" s="462"/>
    </row>
    <row r="81" spans="1:104" s="770" customFormat="1">
      <c r="A81" s="1040"/>
      <c r="B81" s="1057"/>
      <c r="C81" s="953"/>
      <c r="D81" s="953"/>
      <c r="F81" s="462"/>
      <c r="R81" s="462"/>
      <c r="S81"/>
      <c r="T81"/>
      <c r="U81"/>
      <c r="W81"/>
      <c r="X81"/>
      <c r="Y81"/>
      <c r="Z81"/>
      <c r="AA81"/>
      <c r="AB81"/>
      <c r="AC81"/>
      <c r="AD81"/>
      <c r="BS81" s="462"/>
      <c r="BT81" s="462"/>
      <c r="BU81" s="462"/>
      <c r="BV81" s="462"/>
      <c r="BW81" s="462"/>
      <c r="BX81" s="462"/>
      <c r="BY81" s="462"/>
    </row>
    <row r="82" spans="1:104" s="770" customFormat="1">
      <c r="A82" s="1337"/>
      <c r="B82" s="1057"/>
      <c r="C82" s="953"/>
      <c r="D82" s="953"/>
      <c r="F82" s="462"/>
      <c r="R82" s="462"/>
      <c r="S82"/>
      <c r="T82"/>
      <c r="U82"/>
      <c r="W82"/>
      <c r="X82"/>
      <c r="Y82"/>
      <c r="Z82"/>
      <c r="AA82"/>
      <c r="AB82"/>
      <c r="AC82"/>
      <c r="AD82"/>
      <c r="BS82" s="462"/>
      <c r="BT82" s="462"/>
      <c r="BU82" s="462"/>
      <c r="BV82" s="462"/>
      <c r="BW82" s="462"/>
      <c r="BX82" s="462"/>
      <c r="BY82" s="462"/>
    </row>
    <row r="83" spans="1:104" s="770" customFormat="1">
      <c r="A83" s="1337"/>
      <c r="B83" s="1040" t="s">
        <v>186</v>
      </c>
      <c r="C83" s="953" t="s">
        <v>1579</v>
      </c>
      <c r="D83" s="953" t="s">
        <v>3341</v>
      </c>
      <c r="F83" s="462"/>
      <c r="R83" s="462"/>
      <c r="S83"/>
      <c r="T83"/>
      <c r="U83"/>
      <c r="W83"/>
      <c r="X83"/>
      <c r="Y83"/>
      <c r="Z83"/>
      <c r="AA83"/>
      <c r="AB83"/>
      <c r="AC83"/>
      <c r="AD83"/>
      <c r="AR83" s="770">
        <v>6</v>
      </c>
      <c r="BS83" s="462"/>
      <c r="BT83" s="462"/>
      <c r="BU83" s="462"/>
      <c r="BV83" s="462"/>
      <c r="BW83" s="462"/>
      <c r="BX83" s="462"/>
      <c r="BY83" s="462"/>
    </row>
    <row r="84" spans="1:104" s="770" customFormat="1">
      <c r="A84" s="1337"/>
      <c r="B84" s="1040"/>
      <c r="C84" s="953"/>
      <c r="D84" s="953"/>
      <c r="F84" s="462"/>
      <c r="R84" s="462"/>
      <c r="S84"/>
      <c r="T84"/>
      <c r="U84"/>
      <c r="W84"/>
      <c r="X84"/>
      <c r="Y84"/>
      <c r="Z84"/>
      <c r="AA84"/>
      <c r="AB84"/>
      <c r="AC84"/>
      <c r="AD84"/>
      <c r="BS84" s="462"/>
      <c r="BT84" s="462"/>
      <c r="BU84" s="462"/>
      <c r="BV84" s="462"/>
      <c r="BW84" s="462"/>
      <c r="BX84" s="462"/>
      <c r="BY84" s="462"/>
    </row>
    <row r="85" spans="1:104" s="770" customFormat="1">
      <c r="A85" s="1337"/>
      <c r="B85" s="1040"/>
      <c r="C85" s="953"/>
      <c r="D85" s="953"/>
      <c r="F85" s="462"/>
      <c r="R85" s="462"/>
      <c r="S85"/>
      <c r="T85"/>
      <c r="U85"/>
      <c r="W85"/>
      <c r="X85"/>
      <c r="Y85"/>
      <c r="Z85"/>
      <c r="AA85"/>
      <c r="AB85"/>
      <c r="AC85"/>
      <c r="AD85"/>
      <c r="BS85" s="462"/>
      <c r="BT85" s="462"/>
      <c r="BU85" s="462"/>
      <c r="BV85" s="462"/>
      <c r="BW85" s="462"/>
      <c r="BX85" s="462"/>
      <c r="BY85" s="462"/>
    </row>
    <row r="86" spans="1:104" s="770" customFormat="1">
      <c r="A86" s="1040"/>
      <c r="B86" s="1057" t="s">
        <v>193</v>
      </c>
      <c r="C86" s="953" t="s">
        <v>1631</v>
      </c>
      <c r="D86" s="953" t="s">
        <v>3391</v>
      </c>
      <c r="F86" s="462"/>
      <c r="R86" s="462"/>
      <c r="S86"/>
      <c r="T86"/>
      <c r="U86">
        <v>3</v>
      </c>
      <c r="W86"/>
      <c r="X86">
        <v>6</v>
      </c>
      <c r="Y86">
        <v>3</v>
      </c>
      <c r="Z86"/>
      <c r="AA86"/>
      <c r="AB86"/>
      <c r="AC86"/>
      <c r="AD86"/>
      <c r="AQ86" s="770">
        <v>3</v>
      </c>
      <c r="AR86" s="770">
        <v>2</v>
      </c>
      <c r="BS86" s="462"/>
      <c r="BT86" s="462"/>
      <c r="BU86" s="462"/>
      <c r="BV86" s="462"/>
      <c r="BW86" s="462"/>
      <c r="BX86" s="462"/>
      <c r="BY86" s="462"/>
    </row>
    <row r="87" spans="1:104" s="770" customFormat="1">
      <c r="A87" s="1040"/>
      <c r="B87" s="1057"/>
      <c r="C87" s="953"/>
      <c r="D87" s="953"/>
      <c r="F87" s="462"/>
      <c r="R87" s="462"/>
      <c r="S87"/>
      <c r="T87"/>
      <c r="U87"/>
      <c r="W87"/>
      <c r="X87"/>
      <c r="Y87"/>
      <c r="Z87"/>
      <c r="AA87"/>
      <c r="AB87"/>
      <c r="AC87"/>
      <c r="AD87"/>
      <c r="BS87" s="462"/>
      <c r="BT87" s="462"/>
      <c r="BU87" s="462"/>
      <c r="BV87" s="462"/>
      <c r="BW87" s="462"/>
      <c r="BX87" s="462"/>
      <c r="BY87" s="462"/>
    </row>
    <row r="88" spans="1:104" s="770" customFormat="1">
      <c r="A88" s="1040"/>
      <c r="B88" s="1057"/>
      <c r="C88" s="953"/>
      <c r="D88" s="953"/>
      <c r="F88" s="462"/>
      <c r="R88" s="462"/>
      <c r="S88"/>
      <c r="T88"/>
      <c r="U88"/>
      <c r="W88"/>
      <c r="X88"/>
      <c r="Y88"/>
      <c r="Z88"/>
      <c r="AA88"/>
      <c r="AB88"/>
      <c r="AC88"/>
      <c r="AD88"/>
      <c r="BS88" s="462"/>
      <c r="BT88" s="462"/>
      <c r="BU88" s="462"/>
      <c r="BV88" s="462"/>
      <c r="BW88" s="462"/>
      <c r="BX88" s="462"/>
      <c r="BY88" s="462"/>
    </row>
    <row r="89" spans="1:104" s="770" customFormat="1">
      <c r="A89" s="1337"/>
      <c r="B89" s="1057" t="s">
        <v>195</v>
      </c>
      <c r="C89" s="953" t="s">
        <v>1646</v>
      </c>
      <c r="D89" s="953" t="s">
        <v>3392</v>
      </c>
      <c r="F89" s="462"/>
      <c r="R89" s="462"/>
      <c r="S89"/>
      <c r="T89"/>
      <c r="U89"/>
      <c r="W89">
        <v>2</v>
      </c>
      <c r="X89"/>
      <c r="Y89">
        <v>2</v>
      </c>
      <c r="Z89">
        <v>2</v>
      </c>
      <c r="AA89"/>
      <c r="AB89"/>
      <c r="AC89"/>
      <c r="AD89"/>
      <c r="BS89" s="462"/>
      <c r="BT89" s="462"/>
      <c r="BU89" s="462"/>
      <c r="BV89" s="462"/>
      <c r="BW89" s="462"/>
      <c r="BX89" s="462"/>
      <c r="BY89" s="462"/>
    </row>
    <row r="90" spans="1:104" s="770" customFormat="1">
      <c r="A90" s="1040"/>
      <c r="B90" s="1057" t="s">
        <v>196</v>
      </c>
      <c r="C90" s="953" t="s">
        <v>1646</v>
      </c>
      <c r="D90" s="953" t="s">
        <v>3321</v>
      </c>
      <c r="F90" s="462"/>
      <c r="R90" s="462"/>
      <c r="S90"/>
      <c r="T90"/>
      <c r="U90"/>
      <c r="W90"/>
      <c r="X90"/>
      <c r="Y90"/>
      <c r="Z90"/>
      <c r="AA90">
        <v>12</v>
      </c>
      <c r="AB90"/>
      <c r="AC90"/>
      <c r="AD90"/>
      <c r="BA90" s="770">
        <v>25</v>
      </c>
      <c r="BJ90" s="770">
        <v>25</v>
      </c>
      <c r="BS90" s="462"/>
      <c r="BT90" s="462"/>
      <c r="BU90" s="462"/>
      <c r="BV90" s="462"/>
      <c r="BW90" s="462"/>
      <c r="BX90" s="462"/>
      <c r="BY90" s="462"/>
    </row>
    <row r="91" spans="1:104" s="770" customFormat="1">
      <c r="A91" s="1040"/>
      <c r="B91" s="1040" t="s">
        <v>200</v>
      </c>
      <c r="C91" s="953" t="s">
        <v>1657</v>
      </c>
      <c r="D91" s="953" t="s">
        <v>2846</v>
      </c>
      <c r="F91" s="462"/>
      <c r="R91" s="462"/>
      <c r="S91"/>
      <c r="T91"/>
      <c r="U91"/>
      <c r="W91"/>
      <c r="X91"/>
      <c r="Y91"/>
      <c r="Z91"/>
      <c r="AA91"/>
      <c r="AB91"/>
      <c r="AC91"/>
      <c r="AD91"/>
      <c r="BS91" s="462"/>
      <c r="BT91" s="462"/>
      <c r="BU91" s="462"/>
      <c r="BV91" s="462"/>
      <c r="BW91" s="462"/>
      <c r="BX91" s="462"/>
      <c r="BY91" s="462"/>
      <c r="CZ91" s="770">
        <f>100*6</f>
        <v>600</v>
      </c>
    </row>
    <row r="92" spans="1:104" s="770" customFormat="1">
      <c r="A92" s="1040"/>
      <c r="B92" s="1040" t="s">
        <v>201</v>
      </c>
      <c r="C92" s="953" t="s">
        <v>1668</v>
      </c>
      <c r="D92" s="953" t="s">
        <v>3341</v>
      </c>
      <c r="F92" s="462"/>
      <c r="R92" s="462"/>
      <c r="S92"/>
      <c r="T92"/>
      <c r="U92"/>
      <c r="W92"/>
      <c r="X92"/>
      <c r="Y92"/>
      <c r="Z92"/>
      <c r="AA92"/>
      <c r="AB92"/>
      <c r="AC92"/>
      <c r="AD92"/>
      <c r="BQ92" s="770">
        <v>50</v>
      </c>
      <c r="BS92" s="462"/>
      <c r="BT92" s="462"/>
      <c r="BU92" s="462"/>
      <c r="BV92" s="462"/>
      <c r="BW92" s="462"/>
      <c r="BX92" s="462"/>
      <c r="BY92" s="462"/>
    </row>
    <row r="93" spans="1:104" s="770" customFormat="1">
      <c r="A93" s="1040"/>
      <c r="B93" s="1057" t="s">
        <v>202</v>
      </c>
      <c r="C93" s="953" t="s">
        <v>1668</v>
      </c>
      <c r="D93" s="99" t="s">
        <v>3395</v>
      </c>
      <c r="F93" s="462"/>
      <c r="R93" s="462"/>
      <c r="S93"/>
      <c r="T93"/>
      <c r="U93"/>
      <c r="W93"/>
      <c r="X93"/>
      <c r="Y93"/>
      <c r="Z93"/>
      <c r="AA93"/>
      <c r="AB93"/>
      <c r="AC93"/>
      <c r="AD93"/>
      <c r="BA93" s="770">
        <v>25</v>
      </c>
      <c r="BH93" s="770">
        <v>25</v>
      </c>
      <c r="BI93" s="770">
        <v>25</v>
      </c>
      <c r="BL93" s="770">
        <v>25</v>
      </c>
      <c r="BS93" s="462"/>
      <c r="BT93" s="462"/>
      <c r="BU93" s="462"/>
      <c r="BV93" s="462"/>
      <c r="BW93" s="462"/>
      <c r="BX93" s="462"/>
      <c r="BY93" s="462"/>
    </row>
    <row r="94" spans="1:104" s="770" customFormat="1">
      <c r="A94" s="1040"/>
      <c r="B94" s="1057" t="s">
        <v>204</v>
      </c>
      <c r="C94" s="953" t="s">
        <v>1682</v>
      </c>
      <c r="D94" s="953" t="s">
        <v>3396</v>
      </c>
      <c r="F94" s="462"/>
      <c r="R94" s="462"/>
      <c r="S94"/>
      <c r="T94"/>
      <c r="U94"/>
      <c r="W94"/>
      <c r="X94"/>
      <c r="Y94"/>
      <c r="Z94"/>
      <c r="AA94"/>
      <c r="AB94"/>
      <c r="AC94"/>
      <c r="AD94"/>
      <c r="BS94" s="462"/>
      <c r="BT94" s="462"/>
      <c r="BU94" s="462"/>
      <c r="BV94" s="462"/>
      <c r="BW94" s="462"/>
      <c r="BX94" s="462"/>
      <c r="BY94" s="462"/>
      <c r="CZ94" s="770">
        <v>100</v>
      </c>
    </row>
    <row r="95" spans="1:104" s="770" customFormat="1">
      <c r="A95" s="1040"/>
      <c r="B95" s="1040" t="s">
        <v>209</v>
      </c>
      <c r="C95" s="953" t="s">
        <v>1712</v>
      </c>
      <c r="D95" s="953" t="s">
        <v>3343</v>
      </c>
      <c r="F95" s="462"/>
      <c r="R95" s="462"/>
      <c r="S95"/>
      <c r="T95"/>
      <c r="U95"/>
      <c r="W95"/>
      <c r="X95"/>
      <c r="Y95"/>
      <c r="Z95"/>
      <c r="AA95"/>
      <c r="AB95"/>
      <c r="AC95"/>
      <c r="AD95"/>
      <c r="BM95" s="770">
        <v>4</v>
      </c>
      <c r="BS95" s="462"/>
      <c r="BT95" s="462"/>
      <c r="BU95" s="462"/>
      <c r="BV95" s="462"/>
      <c r="BW95" s="462"/>
      <c r="BX95" s="462"/>
      <c r="BY95" s="462"/>
    </row>
    <row r="96" spans="1:104" s="770" customFormat="1">
      <c r="A96" s="1040"/>
      <c r="B96" s="1040" t="s">
        <v>212</v>
      </c>
      <c r="C96" s="953" t="s">
        <v>1740</v>
      </c>
      <c r="D96" s="953" t="s">
        <v>3332</v>
      </c>
      <c r="F96" s="462"/>
      <c r="R96" s="462"/>
      <c r="S96"/>
      <c r="T96"/>
      <c r="U96"/>
      <c r="W96"/>
      <c r="X96"/>
      <c r="Y96"/>
      <c r="Z96"/>
      <c r="AA96"/>
      <c r="AB96"/>
      <c r="AC96"/>
      <c r="AD96"/>
      <c r="BS96" s="462"/>
      <c r="BT96" s="462"/>
      <c r="BU96" s="462"/>
      <c r="BV96" s="462"/>
      <c r="BW96" s="462"/>
      <c r="BX96" s="462"/>
      <c r="BY96" s="462"/>
      <c r="CC96" s="770">
        <v>10</v>
      </c>
    </row>
    <row r="97" spans="1:87" s="770" customFormat="1">
      <c r="A97" s="1337"/>
      <c r="B97" s="1057" t="s">
        <v>213</v>
      </c>
      <c r="C97" s="953" t="s">
        <v>1740</v>
      </c>
      <c r="D97" s="953" t="s">
        <v>3344</v>
      </c>
      <c r="F97" s="462"/>
      <c r="R97" s="462"/>
      <c r="S97"/>
      <c r="T97"/>
      <c r="U97"/>
      <c r="W97"/>
      <c r="X97"/>
      <c r="Y97"/>
      <c r="Z97"/>
      <c r="AA97"/>
      <c r="AB97"/>
      <c r="AC97"/>
      <c r="AD97"/>
      <c r="BS97" s="462"/>
      <c r="BT97" s="462"/>
      <c r="BU97" s="462">
        <v>200</v>
      </c>
      <c r="BV97" s="462"/>
      <c r="BW97" s="462"/>
      <c r="BX97" s="462"/>
      <c r="BY97" s="462"/>
    </row>
    <row r="98" spans="1:87" s="770" customFormat="1">
      <c r="A98" s="1337"/>
      <c r="B98" s="1057" t="s">
        <v>215</v>
      </c>
      <c r="C98" s="953" t="s">
        <v>1740</v>
      </c>
      <c r="D98" s="953" t="s">
        <v>3360</v>
      </c>
      <c r="F98" s="462"/>
      <c r="R98" s="462"/>
      <c r="S98"/>
      <c r="T98"/>
      <c r="U98"/>
      <c r="W98"/>
      <c r="X98"/>
      <c r="Y98"/>
      <c r="Z98"/>
      <c r="AA98"/>
      <c r="AB98"/>
      <c r="AC98"/>
      <c r="AD98"/>
      <c r="BK98" s="770">
        <v>25</v>
      </c>
      <c r="BS98" s="462"/>
      <c r="BT98" s="462"/>
      <c r="BU98" s="462"/>
      <c r="BV98" s="462"/>
      <c r="BW98" s="462"/>
      <c r="BX98" s="462"/>
      <c r="BY98" s="462"/>
    </row>
    <row r="99" spans="1:87" s="770" customFormat="1">
      <c r="A99" s="1337"/>
      <c r="F99" s="462"/>
      <c r="R99" s="462"/>
      <c r="S99"/>
      <c r="T99"/>
      <c r="U99"/>
      <c r="W99"/>
      <c r="X99"/>
      <c r="Y99"/>
      <c r="Z99"/>
      <c r="AA99"/>
      <c r="AB99"/>
      <c r="AC99"/>
      <c r="AD99"/>
      <c r="BS99" s="462"/>
      <c r="BT99" s="462"/>
      <c r="BU99" s="462"/>
      <c r="BV99" s="462"/>
      <c r="BW99" s="462"/>
      <c r="BX99" s="462"/>
      <c r="BY99" s="462"/>
    </row>
    <row r="100" spans="1:87" s="770" customFormat="1">
      <c r="A100" s="1337"/>
      <c r="B100" s="1057" t="s">
        <v>224</v>
      </c>
      <c r="C100" s="953" t="s">
        <v>1797</v>
      </c>
      <c r="D100" s="953" t="s">
        <v>3392</v>
      </c>
      <c r="F100" s="462"/>
      <c r="R100" s="462"/>
      <c r="S100"/>
      <c r="T100"/>
      <c r="U100"/>
      <c r="W100"/>
      <c r="X100"/>
      <c r="Y100"/>
      <c r="Z100"/>
      <c r="AA100"/>
      <c r="AB100"/>
      <c r="AC100"/>
      <c r="AD100"/>
      <c r="AQ100" s="770">
        <v>6</v>
      </c>
      <c r="AR100" s="770">
        <v>6</v>
      </c>
      <c r="BS100" s="462"/>
      <c r="BT100" s="462"/>
      <c r="BU100" s="462"/>
      <c r="BV100" s="462"/>
      <c r="BW100" s="462"/>
      <c r="BX100" s="462"/>
      <c r="BY100" s="462"/>
    </row>
    <row r="101" spans="1:87" s="770" customFormat="1">
      <c r="A101" s="1337"/>
      <c r="B101" s="1057" t="s">
        <v>225</v>
      </c>
      <c r="C101" s="953" t="s">
        <v>1797</v>
      </c>
      <c r="D101" s="953" t="s">
        <v>3352</v>
      </c>
      <c r="F101" s="462"/>
      <c r="R101" s="462"/>
      <c r="S101"/>
      <c r="T101"/>
      <c r="U101"/>
      <c r="W101"/>
      <c r="X101"/>
      <c r="Y101"/>
      <c r="Z101"/>
      <c r="AA101"/>
      <c r="AB101"/>
      <c r="AC101"/>
      <c r="AD101"/>
      <c r="BM101" s="770">
        <v>100</v>
      </c>
      <c r="BS101" s="462"/>
      <c r="BT101" s="462"/>
      <c r="BU101" s="462"/>
      <c r="BV101" s="462"/>
      <c r="BW101" s="462"/>
      <c r="BX101" s="462"/>
      <c r="BY101" s="462"/>
    </row>
    <row r="102" spans="1:87" s="770" customFormat="1">
      <c r="A102" s="1337"/>
      <c r="B102" s="1057"/>
      <c r="C102" s="953"/>
      <c r="D102" s="953"/>
      <c r="F102" s="462"/>
      <c r="R102" s="462"/>
      <c r="S102"/>
      <c r="T102"/>
      <c r="U102"/>
      <c r="W102"/>
      <c r="X102"/>
      <c r="Y102"/>
      <c r="Z102"/>
      <c r="AA102"/>
      <c r="AB102"/>
      <c r="AC102"/>
      <c r="AD102"/>
      <c r="BS102" s="462"/>
      <c r="BT102" s="462"/>
      <c r="BU102" s="462"/>
      <c r="BV102" s="462"/>
      <c r="BW102" s="462"/>
      <c r="BX102" s="462"/>
      <c r="BY102" s="462"/>
    </row>
    <row r="103" spans="1:87" s="770" customFormat="1">
      <c r="A103" s="1337"/>
      <c r="B103" s="1040" t="s">
        <v>229</v>
      </c>
      <c r="C103" s="953" t="s">
        <v>1819</v>
      </c>
      <c r="D103" s="953" t="s">
        <v>2846</v>
      </c>
      <c r="F103" s="462"/>
      <c r="R103" s="462"/>
      <c r="S103"/>
      <c r="T103"/>
      <c r="U103"/>
      <c r="W103"/>
      <c r="X103"/>
      <c r="Y103"/>
      <c r="Z103"/>
      <c r="AA103"/>
      <c r="AB103"/>
      <c r="AC103"/>
      <c r="AD103"/>
      <c r="BS103" s="462"/>
      <c r="BT103" s="462"/>
      <c r="BU103" s="462"/>
      <c r="BV103" s="462"/>
      <c r="BW103" s="462"/>
      <c r="BX103" s="462"/>
      <c r="BY103" s="462"/>
      <c r="CI103" s="770">
        <v>1</v>
      </c>
    </row>
    <row r="104" spans="1:87" s="770" customFormat="1">
      <c r="A104" s="1337"/>
      <c r="B104" s="1040"/>
      <c r="C104" s="953"/>
      <c r="D104" s="953"/>
      <c r="F104" s="462"/>
      <c r="R104" s="462"/>
      <c r="S104"/>
      <c r="T104"/>
      <c r="U104"/>
      <c r="W104"/>
      <c r="X104"/>
      <c r="Y104"/>
      <c r="Z104"/>
      <c r="AA104"/>
      <c r="AB104"/>
      <c r="AC104"/>
      <c r="AD104"/>
      <c r="BS104" s="462"/>
      <c r="BT104" s="462"/>
      <c r="BU104" s="462"/>
      <c r="BV104" s="462"/>
      <c r="BW104" s="462"/>
      <c r="BX104" s="462"/>
      <c r="BY104" s="462"/>
    </row>
    <row r="105" spans="1:87" s="770" customFormat="1">
      <c r="A105" s="1040"/>
      <c r="B105" s="1040" t="s">
        <v>232</v>
      </c>
      <c r="C105" s="953" t="s">
        <v>1819</v>
      </c>
      <c r="D105" s="953" t="s">
        <v>3341</v>
      </c>
      <c r="F105" s="462"/>
      <c r="R105" s="462"/>
      <c r="S105"/>
      <c r="T105"/>
      <c r="U105"/>
      <c r="W105"/>
      <c r="X105"/>
      <c r="Y105"/>
      <c r="Z105"/>
      <c r="AA105"/>
      <c r="AB105"/>
      <c r="AC105"/>
      <c r="AD105"/>
      <c r="BS105" s="462"/>
      <c r="BT105" s="462"/>
      <c r="BU105" s="462"/>
      <c r="BV105" s="462"/>
      <c r="BW105" s="462"/>
      <c r="BX105" s="462"/>
      <c r="BY105" s="462"/>
      <c r="CA105" s="770">
        <v>50</v>
      </c>
    </row>
    <row r="106" spans="1:87" s="770" customFormat="1">
      <c r="A106" s="1040"/>
      <c r="B106" s="1057" t="s">
        <v>234</v>
      </c>
      <c r="C106" s="953" t="s">
        <v>1852</v>
      </c>
      <c r="D106" s="953" t="s">
        <v>3405</v>
      </c>
      <c r="F106" s="462"/>
      <c r="R106" s="462"/>
      <c r="S106">
        <v>12</v>
      </c>
      <c r="T106"/>
      <c r="U106"/>
      <c r="W106"/>
      <c r="X106">
        <v>6</v>
      </c>
      <c r="Y106"/>
      <c r="Z106"/>
      <c r="AA106">
        <v>6</v>
      </c>
      <c r="AB106"/>
      <c r="AC106"/>
      <c r="AD106"/>
      <c r="BS106" s="462"/>
      <c r="BT106" s="462"/>
      <c r="BU106" s="462"/>
      <c r="BV106" s="462"/>
      <c r="BW106" s="462"/>
      <c r="BX106" s="462"/>
      <c r="BY106" s="462"/>
    </row>
    <row r="107" spans="1:87" s="770" customFormat="1">
      <c r="A107" s="1040"/>
      <c r="B107" s="1057" t="s">
        <v>3889</v>
      </c>
      <c r="C107" s="953" t="s">
        <v>1862</v>
      </c>
      <c r="D107" s="953" t="s">
        <v>3363</v>
      </c>
      <c r="F107" s="462"/>
      <c r="J107" s="770">
        <v>16</v>
      </c>
      <c r="R107" s="462"/>
      <c r="S107"/>
      <c r="T107"/>
      <c r="U107"/>
      <c r="W107"/>
      <c r="X107"/>
      <c r="Y107"/>
      <c r="Z107"/>
      <c r="AA107"/>
      <c r="AB107"/>
      <c r="AC107"/>
      <c r="AD107"/>
      <c r="BS107" s="462"/>
      <c r="BT107" s="462"/>
      <c r="BU107" s="462"/>
      <c r="BV107" s="462"/>
      <c r="BW107" s="462"/>
      <c r="BX107" s="462"/>
      <c r="BY107" s="462"/>
    </row>
    <row r="108" spans="1:87" s="770" customFormat="1">
      <c r="A108" s="1040"/>
      <c r="B108" s="1057" t="s">
        <v>243</v>
      </c>
      <c r="C108" s="953" t="s">
        <v>1878</v>
      </c>
      <c r="D108" s="953" t="s">
        <v>3409</v>
      </c>
      <c r="F108" s="462"/>
      <c r="R108" s="462"/>
      <c r="S108"/>
      <c r="T108"/>
      <c r="U108"/>
      <c r="W108"/>
      <c r="X108"/>
      <c r="Y108"/>
      <c r="Z108"/>
      <c r="AA108"/>
      <c r="AB108"/>
      <c r="AC108"/>
      <c r="AD108"/>
      <c r="BA108" s="770">
        <v>100</v>
      </c>
      <c r="BJ108" s="770">
        <v>100</v>
      </c>
      <c r="BK108" s="770">
        <v>100</v>
      </c>
      <c r="BQ108" s="770">
        <v>25</v>
      </c>
      <c r="BS108" s="462"/>
      <c r="BT108" s="462"/>
      <c r="BU108" s="462"/>
      <c r="BV108" s="462"/>
      <c r="BW108" s="462"/>
      <c r="BX108" s="462"/>
      <c r="BY108" s="462"/>
    </row>
    <row r="109" spans="1:87" s="770" customFormat="1">
      <c r="A109" s="1040"/>
      <c r="B109" s="1057" t="s">
        <v>251</v>
      </c>
      <c r="C109" s="953" t="s">
        <v>2055</v>
      </c>
      <c r="D109" s="953" t="s">
        <v>3413</v>
      </c>
      <c r="F109" s="462"/>
      <c r="R109" s="462"/>
      <c r="S109"/>
      <c r="T109"/>
      <c r="U109"/>
      <c r="W109"/>
      <c r="X109"/>
      <c r="Y109"/>
      <c r="Z109"/>
      <c r="AA109"/>
      <c r="AB109"/>
      <c r="AC109"/>
      <c r="AD109"/>
      <c r="BM109" s="770">
        <v>5</v>
      </c>
      <c r="BS109" s="462"/>
      <c r="BT109" s="462"/>
      <c r="BU109" s="462"/>
      <c r="BV109" s="462"/>
      <c r="BW109" s="462"/>
      <c r="BX109" s="462"/>
      <c r="BY109" s="462"/>
    </row>
    <row r="110" spans="1:87" s="770" customFormat="1">
      <c r="A110" s="1040"/>
      <c r="B110" s="1057" t="s">
        <v>253</v>
      </c>
      <c r="C110" s="953" t="s">
        <v>2074</v>
      </c>
      <c r="D110" s="953" t="s">
        <v>3352</v>
      </c>
      <c r="F110" s="462"/>
      <c r="R110" s="462"/>
      <c r="S110"/>
      <c r="T110"/>
      <c r="U110"/>
      <c r="W110"/>
      <c r="X110"/>
      <c r="Y110"/>
      <c r="Z110"/>
      <c r="AA110"/>
      <c r="AB110"/>
      <c r="AC110"/>
      <c r="AD110"/>
      <c r="BL110" s="770">
        <v>200</v>
      </c>
      <c r="BS110" s="462"/>
      <c r="BT110" s="462"/>
      <c r="BU110" s="462"/>
      <c r="BV110" s="462"/>
      <c r="BW110" s="462"/>
      <c r="BX110" s="462"/>
      <c r="BY110" s="462"/>
    </row>
    <row r="111" spans="1:87" s="770" customFormat="1">
      <c r="A111" s="1040"/>
      <c r="B111" s="1057" t="s">
        <v>255</v>
      </c>
      <c r="C111" s="953" t="s">
        <v>2074</v>
      </c>
      <c r="D111" s="953" t="s">
        <v>3332</v>
      </c>
      <c r="F111" s="462"/>
      <c r="R111" s="462"/>
      <c r="S111"/>
      <c r="T111"/>
      <c r="U111"/>
      <c r="W111"/>
      <c r="X111"/>
      <c r="Y111"/>
      <c r="Z111"/>
      <c r="AA111"/>
      <c r="AB111"/>
      <c r="AC111"/>
      <c r="AD111"/>
      <c r="BJ111" s="770">
        <v>25</v>
      </c>
      <c r="BK111" s="770">
        <v>25</v>
      </c>
      <c r="BS111" s="462"/>
      <c r="BT111" s="462"/>
      <c r="BU111" s="462"/>
      <c r="BV111" s="462"/>
      <c r="BW111" s="462"/>
      <c r="BX111" s="462"/>
      <c r="BY111" s="462"/>
    </row>
    <row r="112" spans="1:87" s="770" customFormat="1">
      <c r="A112" s="1040"/>
      <c r="B112" s="1057"/>
      <c r="C112" s="953"/>
      <c r="D112" s="953"/>
      <c r="F112" s="462"/>
      <c r="R112" s="462"/>
      <c r="S112"/>
      <c r="T112"/>
      <c r="U112"/>
      <c r="W112"/>
      <c r="X112"/>
      <c r="Y112"/>
      <c r="Z112"/>
      <c r="AA112"/>
      <c r="AB112"/>
      <c r="AC112"/>
      <c r="AD112"/>
      <c r="BS112" s="462"/>
      <c r="BT112" s="462"/>
      <c r="BU112" s="462"/>
      <c r="BV112" s="462"/>
      <c r="BW112" s="462"/>
      <c r="BX112" s="462"/>
      <c r="BY112" s="462"/>
    </row>
    <row r="113" spans="1:93" s="770" customFormat="1">
      <c r="A113" s="1040"/>
      <c r="B113" s="1057" t="s">
        <v>257</v>
      </c>
      <c r="C113" s="953" t="s">
        <v>2074</v>
      </c>
      <c r="D113" s="953" t="s">
        <v>3321</v>
      </c>
      <c r="F113" s="462"/>
      <c r="R113" s="462"/>
      <c r="S113"/>
      <c r="T113"/>
      <c r="U113"/>
      <c r="W113"/>
      <c r="X113"/>
      <c r="Y113"/>
      <c r="Z113"/>
      <c r="AA113"/>
      <c r="AB113"/>
      <c r="AC113"/>
      <c r="AD113"/>
      <c r="BK113" s="770">
        <v>50</v>
      </c>
      <c r="BS113" s="462"/>
      <c r="BT113" s="462"/>
      <c r="BU113" s="462"/>
      <c r="BV113" s="462"/>
      <c r="BW113" s="462"/>
      <c r="BX113" s="462"/>
      <c r="BY113" s="462"/>
    </row>
    <row r="114" spans="1:93" s="770" customFormat="1">
      <c r="A114" s="1040"/>
      <c r="B114" s="1057" t="s">
        <v>262</v>
      </c>
      <c r="C114" s="953" t="s">
        <v>2086</v>
      </c>
      <c r="D114" s="953" t="s">
        <v>3321</v>
      </c>
      <c r="F114" s="462"/>
      <c r="R114" s="462"/>
      <c r="S114"/>
      <c r="T114"/>
      <c r="U114"/>
      <c r="W114"/>
      <c r="X114"/>
      <c r="Y114"/>
      <c r="Z114"/>
      <c r="AA114"/>
      <c r="AB114"/>
      <c r="AC114"/>
      <c r="AD114"/>
      <c r="BJ114" s="770">
        <v>25</v>
      </c>
      <c r="BK114" s="770">
        <v>25</v>
      </c>
      <c r="BS114" s="462"/>
      <c r="BT114" s="462"/>
      <c r="BU114" s="462"/>
      <c r="BV114" s="462"/>
      <c r="BW114" s="462"/>
      <c r="BX114" s="462"/>
      <c r="BY114" s="462"/>
    </row>
    <row r="115" spans="1:93" s="770" customFormat="1">
      <c r="A115" s="1040"/>
      <c r="B115" s="1057" t="s">
        <v>264</v>
      </c>
      <c r="C115" s="953" t="s">
        <v>2086</v>
      </c>
      <c r="D115" s="953" t="s">
        <v>3415</v>
      </c>
      <c r="F115" s="462"/>
      <c r="R115" s="462"/>
      <c r="S115"/>
      <c r="T115"/>
      <c r="U115"/>
      <c r="W115"/>
      <c r="X115"/>
      <c r="Y115"/>
      <c r="Z115"/>
      <c r="AA115"/>
      <c r="AB115"/>
      <c r="AC115"/>
      <c r="AD115"/>
      <c r="BS115" s="462"/>
      <c r="BT115" s="462"/>
      <c r="BU115" s="462"/>
      <c r="BV115" s="462"/>
      <c r="BW115" s="462"/>
      <c r="BX115" s="462"/>
      <c r="BY115" s="462"/>
      <c r="CK115" s="770">
        <v>5</v>
      </c>
      <c r="CL115" s="770">
        <v>5</v>
      </c>
    </row>
    <row r="116" spans="1:93" s="770" customFormat="1">
      <c r="A116" s="1337"/>
      <c r="B116" s="1057" t="s">
        <v>266</v>
      </c>
      <c r="C116" s="953" t="s">
        <v>2086</v>
      </c>
      <c r="D116" s="953" t="s">
        <v>2846</v>
      </c>
      <c r="F116" s="462"/>
      <c r="R116" s="462"/>
      <c r="S116"/>
      <c r="T116"/>
      <c r="U116"/>
      <c r="W116"/>
      <c r="X116"/>
      <c r="Y116">
        <v>6</v>
      </c>
      <c r="Z116"/>
      <c r="AA116"/>
      <c r="AB116"/>
      <c r="AC116"/>
      <c r="AD116"/>
      <c r="BS116" s="462"/>
      <c r="BT116" s="462"/>
      <c r="BU116" s="462"/>
      <c r="BV116" s="462"/>
      <c r="BW116" s="462"/>
      <c r="BX116" s="462"/>
      <c r="BY116" s="462"/>
    </row>
    <row r="117" spans="1:93" s="770" customFormat="1">
      <c r="A117" s="1040"/>
      <c r="B117" s="1057" t="s">
        <v>267</v>
      </c>
      <c r="C117" s="953" t="s">
        <v>2093</v>
      </c>
      <c r="D117" s="953" t="s">
        <v>3416</v>
      </c>
      <c r="F117" s="462"/>
      <c r="R117" s="462"/>
      <c r="S117"/>
      <c r="T117"/>
      <c r="U117"/>
      <c r="W117"/>
      <c r="X117">
        <v>6</v>
      </c>
      <c r="Y117">
        <v>6</v>
      </c>
      <c r="Z117">
        <v>2</v>
      </c>
      <c r="AA117">
        <v>6</v>
      </c>
      <c r="AB117"/>
      <c r="AC117"/>
      <c r="AD117"/>
      <c r="AQ117" s="770">
        <v>2</v>
      </c>
      <c r="AR117" s="770">
        <v>2</v>
      </c>
      <c r="AS117" s="770">
        <v>2</v>
      </c>
      <c r="BS117" s="462"/>
      <c r="BT117" s="462"/>
      <c r="BU117" s="462"/>
      <c r="BV117" s="462"/>
      <c r="BW117" s="462"/>
      <c r="BX117" s="462"/>
      <c r="BY117" s="462"/>
    </row>
    <row r="118" spans="1:93" s="770" customFormat="1">
      <c r="A118" s="1040"/>
      <c r="B118" s="1057" t="s">
        <v>2099</v>
      </c>
      <c r="C118" s="953" t="s">
        <v>2093</v>
      </c>
      <c r="D118" s="953" t="s">
        <v>3341</v>
      </c>
      <c r="F118" s="462"/>
      <c r="R118" s="462"/>
      <c r="S118"/>
      <c r="T118"/>
      <c r="U118"/>
      <c r="W118"/>
      <c r="X118"/>
      <c r="Y118"/>
      <c r="Z118"/>
      <c r="AA118"/>
      <c r="AB118"/>
      <c r="AC118"/>
      <c r="AD118"/>
      <c r="BA118" s="770">
        <v>50</v>
      </c>
      <c r="BJ118" s="770">
        <v>50</v>
      </c>
      <c r="BK118" s="770">
        <v>50</v>
      </c>
      <c r="BL118" s="770">
        <v>50</v>
      </c>
      <c r="BS118" s="462"/>
      <c r="BT118" s="462"/>
      <c r="BU118" s="462"/>
      <c r="BV118" s="462"/>
      <c r="BW118" s="462"/>
      <c r="BX118" s="462"/>
      <c r="BY118" s="462"/>
    </row>
    <row r="119" spans="1:93" s="770" customFormat="1">
      <c r="A119" s="1040"/>
      <c r="B119" s="1057" t="s">
        <v>2128</v>
      </c>
      <c r="C119" s="953" t="s">
        <v>2127</v>
      </c>
      <c r="D119" s="953" t="s">
        <v>3341</v>
      </c>
      <c r="F119" s="462"/>
      <c r="R119" s="462"/>
      <c r="S119"/>
      <c r="T119"/>
      <c r="U119"/>
      <c r="W119"/>
      <c r="X119"/>
      <c r="Y119"/>
      <c r="Z119"/>
      <c r="AA119">
        <v>12</v>
      </c>
      <c r="AB119"/>
      <c r="AC119"/>
      <c r="AD119"/>
      <c r="BS119" s="462"/>
      <c r="BT119" s="462"/>
      <c r="BU119" s="462"/>
      <c r="BV119" s="462"/>
      <c r="BW119" s="462"/>
      <c r="BX119" s="462"/>
      <c r="BY119" s="462"/>
    </row>
    <row r="120" spans="1:93" s="770" customFormat="1">
      <c r="A120" s="1040"/>
      <c r="B120" s="1057" t="s">
        <v>2094</v>
      </c>
      <c r="C120" s="953" t="s">
        <v>2093</v>
      </c>
      <c r="D120" s="953" t="s">
        <v>3417</v>
      </c>
      <c r="F120" s="462"/>
      <c r="R120" s="462"/>
      <c r="S120"/>
      <c r="T120"/>
      <c r="U120"/>
      <c r="W120"/>
      <c r="X120"/>
      <c r="Y120"/>
      <c r="Z120"/>
      <c r="AA120">
        <v>12</v>
      </c>
      <c r="AB120"/>
      <c r="AC120"/>
      <c r="AD120"/>
      <c r="BS120" s="462"/>
      <c r="BT120" s="462"/>
      <c r="BU120" s="462"/>
      <c r="BV120" s="462"/>
      <c r="BW120" s="462"/>
      <c r="BX120" s="462"/>
      <c r="BY120" s="462"/>
    </row>
    <row r="121" spans="1:93" s="770" customFormat="1">
      <c r="A121" s="1040"/>
      <c r="B121" s="1057" t="s">
        <v>2130</v>
      </c>
      <c r="C121" s="953" t="s">
        <v>2127</v>
      </c>
      <c r="D121" s="953" t="s">
        <v>3363</v>
      </c>
      <c r="F121" s="462"/>
      <c r="L121" s="770">
        <v>5</v>
      </c>
      <c r="R121" s="462"/>
      <c r="S121"/>
      <c r="T121"/>
      <c r="U121"/>
      <c r="W121"/>
      <c r="X121"/>
      <c r="Y121"/>
      <c r="Z121"/>
      <c r="AA121"/>
      <c r="AB121"/>
      <c r="AC121"/>
      <c r="AD121"/>
      <c r="BS121" s="462"/>
      <c r="BT121" s="462"/>
      <c r="BU121" s="462"/>
      <c r="BV121" s="462"/>
      <c r="BW121" s="462"/>
      <c r="BX121" s="462"/>
      <c r="BY121" s="462"/>
    </row>
    <row r="122" spans="1:93" s="770" customFormat="1">
      <c r="A122" s="1040"/>
      <c r="B122" s="1057" t="s">
        <v>2145</v>
      </c>
      <c r="C122" s="953" t="s">
        <v>3419</v>
      </c>
      <c r="D122" s="953" t="s">
        <v>3422</v>
      </c>
      <c r="F122" s="462"/>
      <c r="H122" s="770">
        <v>10</v>
      </c>
      <c r="J122" s="770">
        <v>20</v>
      </c>
      <c r="R122" s="462"/>
      <c r="S122"/>
      <c r="T122"/>
      <c r="U122"/>
      <c r="W122"/>
      <c r="X122"/>
      <c r="Y122"/>
      <c r="Z122"/>
      <c r="AA122"/>
      <c r="AB122"/>
      <c r="AC122"/>
      <c r="AD122"/>
      <c r="BL122" s="770">
        <v>25</v>
      </c>
      <c r="BP122" s="770">
        <v>25</v>
      </c>
      <c r="BS122" s="462"/>
      <c r="BT122" s="462"/>
      <c r="BU122" s="462"/>
      <c r="BV122" s="462"/>
      <c r="BW122" s="462"/>
      <c r="BX122" s="462"/>
      <c r="BY122" s="462"/>
      <c r="CO122" s="770">
        <v>10</v>
      </c>
    </row>
    <row r="123" spans="1:93" s="770" customFormat="1">
      <c r="A123" s="1040"/>
      <c r="B123" s="1057" t="s">
        <v>2153</v>
      </c>
      <c r="C123" s="953" t="s">
        <v>2150</v>
      </c>
      <c r="D123" s="953" t="s">
        <v>3341</v>
      </c>
      <c r="F123" s="462"/>
      <c r="R123" s="462"/>
      <c r="S123"/>
      <c r="T123"/>
      <c r="U123"/>
      <c r="W123">
        <v>12</v>
      </c>
      <c r="X123"/>
      <c r="Y123"/>
      <c r="Z123"/>
      <c r="AA123"/>
      <c r="AB123"/>
      <c r="AC123"/>
      <c r="AD123"/>
      <c r="BS123" s="462"/>
      <c r="BT123" s="462"/>
      <c r="BU123" s="462"/>
      <c r="BV123" s="462"/>
      <c r="BW123" s="462"/>
      <c r="BX123" s="462"/>
      <c r="BY123" s="462"/>
    </row>
    <row r="124" spans="1:93" s="770" customFormat="1">
      <c r="A124" s="1040"/>
      <c r="B124" s="1057"/>
      <c r="C124" s="953"/>
      <c r="D124" s="953"/>
      <c r="F124" s="462"/>
      <c r="R124" s="462"/>
      <c r="S124"/>
      <c r="T124"/>
      <c r="U124"/>
      <c r="W124"/>
      <c r="X124"/>
      <c r="Y124"/>
      <c r="Z124"/>
      <c r="AA124"/>
      <c r="AB124"/>
      <c r="AC124"/>
      <c r="AD124"/>
      <c r="BS124" s="462"/>
      <c r="BT124" s="462"/>
      <c r="BU124" s="462"/>
      <c r="BV124" s="462"/>
      <c r="BW124" s="462"/>
      <c r="BX124" s="462"/>
      <c r="BY124" s="462"/>
    </row>
    <row r="125" spans="1:93" s="770" customFormat="1">
      <c r="A125" s="1040"/>
      <c r="B125" s="1057" t="s">
        <v>2160</v>
      </c>
      <c r="C125" s="953" t="s">
        <v>2150</v>
      </c>
      <c r="D125" s="953" t="s">
        <v>3360</v>
      </c>
      <c r="F125" s="462"/>
      <c r="R125" s="462"/>
      <c r="S125"/>
      <c r="T125"/>
      <c r="U125"/>
      <c r="W125"/>
      <c r="X125"/>
      <c r="Y125"/>
      <c r="Z125"/>
      <c r="AA125"/>
      <c r="AB125"/>
      <c r="AC125"/>
      <c r="AD125"/>
      <c r="BJ125" s="770">
        <v>125</v>
      </c>
      <c r="BS125" s="462"/>
      <c r="BT125" s="462"/>
      <c r="BU125" s="462"/>
      <c r="BV125" s="462"/>
      <c r="BW125" s="462"/>
      <c r="BX125" s="462"/>
      <c r="BY125" s="462"/>
      <c r="CK125" s="770">
        <v>10</v>
      </c>
      <c r="CL125" s="770">
        <v>10</v>
      </c>
    </row>
    <row r="126" spans="1:93" s="770" customFormat="1">
      <c r="A126" s="1040"/>
      <c r="B126" s="1057" t="s">
        <v>2164</v>
      </c>
      <c r="C126" s="953" t="s">
        <v>2150</v>
      </c>
      <c r="D126" s="953" t="s">
        <v>3378</v>
      </c>
      <c r="F126" s="462"/>
      <c r="R126" s="462"/>
      <c r="S126"/>
      <c r="T126"/>
      <c r="U126"/>
      <c r="W126"/>
      <c r="X126"/>
      <c r="Y126"/>
      <c r="Z126"/>
      <c r="AA126">
        <v>6</v>
      </c>
      <c r="AB126"/>
      <c r="AC126"/>
      <c r="AD126"/>
      <c r="BS126" s="462"/>
      <c r="BT126" s="462"/>
      <c r="BU126" s="462"/>
      <c r="BV126" s="462"/>
      <c r="BW126" s="462"/>
      <c r="BX126" s="462"/>
      <c r="BY126" s="462"/>
    </row>
    <row r="127" spans="1:93" s="770" customFormat="1">
      <c r="A127" s="1040"/>
      <c r="B127" s="1057" t="s">
        <v>2185</v>
      </c>
      <c r="C127" s="953"/>
      <c r="D127" s="953" t="s">
        <v>3404</v>
      </c>
      <c r="F127" s="462"/>
      <c r="R127" s="462"/>
      <c r="S127"/>
      <c r="T127"/>
      <c r="U127"/>
      <c r="W127"/>
      <c r="X127"/>
      <c r="Y127"/>
      <c r="Z127"/>
      <c r="AA127"/>
      <c r="AB127"/>
      <c r="AC127"/>
      <c r="AD127"/>
      <c r="BJ127" s="770">
        <v>25</v>
      </c>
      <c r="BK127" s="770">
        <v>25</v>
      </c>
      <c r="BS127" s="462"/>
      <c r="BT127" s="462">
        <v>10</v>
      </c>
      <c r="BU127" s="462"/>
      <c r="BV127" s="462"/>
      <c r="BW127" s="462"/>
      <c r="BX127" s="462"/>
      <c r="BY127" s="462"/>
    </row>
    <row r="128" spans="1:93" s="770" customFormat="1">
      <c r="A128" s="1040"/>
      <c r="B128" s="1057" t="s">
        <v>2203</v>
      </c>
      <c r="C128" s="953" t="s">
        <v>2196</v>
      </c>
      <c r="D128" s="953" t="s">
        <v>3321</v>
      </c>
      <c r="F128" s="462"/>
      <c r="R128" s="462"/>
      <c r="S128"/>
      <c r="T128"/>
      <c r="U128"/>
      <c r="W128"/>
      <c r="X128"/>
      <c r="Y128"/>
      <c r="Z128"/>
      <c r="AA128"/>
      <c r="AB128"/>
      <c r="AC128"/>
      <c r="AD128"/>
      <c r="BA128" s="770">
        <v>25</v>
      </c>
      <c r="BJ128" s="770">
        <v>25</v>
      </c>
      <c r="BK128" s="770">
        <v>25</v>
      </c>
      <c r="BL128" s="770">
        <v>25</v>
      </c>
      <c r="BS128" s="462"/>
      <c r="BT128" s="462"/>
      <c r="BU128" s="462"/>
      <c r="BV128" s="462"/>
      <c r="BW128" s="462"/>
      <c r="BX128" s="462"/>
      <c r="BY128" s="462"/>
    </row>
    <row r="129" spans="1:105" s="770" customFormat="1">
      <c r="A129" s="1040"/>
      <c r="B129" s="1057" t="s">
        <v>2206</v>
      </c>
      <c r="C129" s="953" t="s">
        <v>2196</v>
      </c>
      <c r="D129" s="953" t="s">
        <v>2975</v>
      </c>
      <c r="F129" s="462"/>
      <c r="R129" s="462"/>
      <c r="S129"/>
      <c r="T129"/>
      <c r="U129">
        <v>4</v>
      </c>
      <c r="W129"/>
      <c r="X129"/>
      <c r="Y129">
        <v>6</v>
      </c>
      <c r="Z129"/>
      <c r="AA129"/>
      <c r="AB129"/>
      <c r="AC129"/>
      <c r="AD129"/>
      <c r="BA129" s="770">
        <v>25</v>
      </c>
      <c r="BL129" s="770">
        <v>25</v>
      </c>
      <c r="BS129" s="462"/>
      <c r="BT129" s="462"/>
      <c r="BU129" s="462"/>
      <c r="BV129" s="462"/>
      <c r="BW129" s="462"/>
      <c r="BX129" s="462"/>
      <c r="BY129" s="462"/>
    </row>
    <row r="130" spans="1:105" s="770" customFormat="1">
      <c r="A130" s="1040"/>
      <c r="B130" s="1057"/>
      <c r="C130" s="953"/>
      <c r="D130" s="953"/>
      <c r="F130" s="462"/>
      <c r="R130" s="462"/>
      <c r="S130"/>
      <c r="T130"/>
      <c r="U130"/>
      <c r="W130"/>
      <c r="X130"/>
      <c r="Y130"/>
      <c r="Z130"/>
      <c r="AA130"/>
      <c r="AB130"/>
      <c r="AC130"/>
      <c r="AD130"/>
      <c r="BS130" s="462"/>
      <c r="BT130" s="462"/>
      <c r="BU130" s="462"/>
      <c r="BV130" s="462"/>
      <c r="BW130" s="462"/>
      <c r="BX130" s="462"/>
      <c r="BY130" s="462"/>
    </row>
    <row r="131" spans="1:105" s="770" customFormat="1">
      <c r="A131" s="1040"/>
      <c r="B131" s="1057" t="s">
        <v>2219</v>
      </c>
      <c r="C131" s="953" t="s">
        <v>2220</v>
      </c>
      <c r="D131" s="953" t="s">
        <v>3341</v>
      </c>
      <c r="F131" s="462"/>
      <c r="R131" s="462"/>
      <c r="S131"/>
      <c r="T131"/>
      <c r="U131"/>
      <c r="W131"/>
      <c r="X131"/>
      <c r="Y131"/>
      <c r="Z131"/>
      <c r="AA131"/>
      <c r="AB131"/>
      <c r="AC131"/>
      <c r="AD131"/>
      <c r="BS131" s="462"/>
      <c r="BT131" s="462"/>
      <c r="BU131" s="462"/>
      <c r="BV131" s="462"/>
      <c r="BW131" s="462"/>
      <c r="BX131" s="462"/>
      <c r="BY131" s="462"/>
      <c r="CB131" s="770">
        <v>25</v>
      </c>
    </row>
    <row r="132" spans="1:105" s="770" customFormat="1">
      <c r="A132" s="1040"/>
      <c r="B132" s="1057" t="s">
        <v>2222</v>
      </c>
      <c r="C132" s="953" t="s">
        <v>2220</v>
      </c>
      <c r="D132" s="953" t="s">
        <v>2846</v>
      </c>
      <c r="F132" s="462"/>
      <c r="R132" s="462"/>
      <c r="S132"/>
      <c r="T132"/>
      <c r="U132"/>
      <c r="W132"/>
      <c r="X132"/>
      <c r="Y132"/>
      <c r="Z132"/>
      <c r="AA132"/>
      <c r="AB132"/>
      <c r="AC132"/>
      <c r="AD132"/>
      <c r="BA132" s="770">
        <v>100</v>
      </c>
      <c r="BJ132" s="770">
        <v>100</v>
      </c>
      <c r="BK132" s="770">
        <v>100</v>
      </c>
      <c r="BL132" s="770">
        <v>100</v>
      </c>
      <c r="BS132" s="462"/>
      <c r="BT132" s="462"/>
      <c r="BU132" s="462"/>
      <c r="BV132" s="462"/>
      <c r="BW132" s="462"/>
      <c r="BX132" s="462"/>
      <c r="BY132" s="462"/>
    </row>
    <row r="133" spans="1:105" s="770" customFormat="1">
      <c r="A133" s="1040"/>
      <c r="B133" s="1057" t="s">
        <v>2221</v>
      </c>
      <c r="C133" s="953" t="s">
        <v>2220</v>
      </c>
      <c r="D133" s="953" t="s">
        <v>3401</v>
      </c>
      <c r="F133" s="462"/>
      <c r="J133" s="770">
        <v>30</v>
      </c>
      <c r="R133" s="462"/>
      <c r="S133"/>
      <c r="T133"/>
      <c r="U133"/>
      <c r="W133"/>
      <c r="X133"/>
      <c r="Y133"/>
      <c r="Z133"/>
      <c r="AA133"/>
      <c r="AB133"/>
      <c r="AC133"/>
      <c r="AD133"/>
      <c r="BS133" s="462"/>
      <c r="BT133" s="462"/>
      <c r="BU133" s="462"/>
      <c r="BV133" s="462"/>
      <c r="BW133" s="462"/>
      <c r="BX133" s="462"/>
      <c r="BY133" s="462"/>
    </row>
    <row r="134" spans="1:105" s="770" customFormat="1">
      <c r="A134" s="1040"/>
      <c r="B134" s="1057"/>
      <c r="C134" s="953"/>
      <c r="D134" s="953"/>
      <c r="F134" s="462"/>
      <c r="R134" s="462"/>
      <c r="S134"/>
      <c r="T134"/>
      <c r="U134"/>
      <c r="W134"/>
      <c r="X134"/>
      <c r="Y134"/>
      <c r="Z134"/>
      <c r="AA134"/>
      <c r="AB134"/>
      <c r="AC134"/>
      <c r="AD134"/>
      <c r="BS134" s="462"/>
      <c r="BT134" s="462"/>
      <c r="BU134" s="462"/>
      <c r="BV134" s="462"/>
      <c r="BW134" s="462"/>
      <c r="BX134" s="462"/>
      <c r="BY134" s="462"/>
    </row>
    <row r="135" spans="1:105" s="770" customFormat="1">
      <c r="A135" s="1040"/>
      <c r="F135" s="462"/>
      <c r="R135" s="462"/>
      <c r="S135"/>
      <c r="T135"/>
      <c r="U135"/>
      <c r="W135"/>
      <c r="X135"/>
      <c r="Y135"/>
      <c r="Z135"/>
      <c r="AA135"/>
      <c r="AB135"/>
      <c r="AC135"/>
      <c r="AD135"/>
      <c r="BS135" s="462"/>
      <c r="BT135" s="462"/>
      <c r="BU135" s="462"/>
      <c r="BV135" s="462"/>
      <c r="BW135" s="462"/>
      <c r="BX135" s="462"/>
      <c r="BY135" s="462"/>
    </row>
    <row r="136" spans="1:105" s="770" customFormat="1">
      <c r="A136" s="1040"/>
      <c r="B136" s="953"/>
      <c r="C136" s="99"/>
      <c r="D136" s="10"/>
      <c r="F136" s="462"/>
      <c r="R136" s="462"/>
      <c r="S136"/>
      <c r="T136"/>
      <c r="U136"/>
      <c r="W136"/>
      <c r="X136"/>
      <c r="Y136"/>
      <c r="Z136"/>
      <c r="AA136"/>
      <c r="AB136"/>
      <c r="AC136"/>
      <c r="AD136"/>
      <c r="BS136" s="462"/>
      <c r="BT136" s="462"/>
      <c r="BU136" s="462"/>
      <c r="BV136" s="462"/>
      <c r="BW136" s="462"/>
      <c r="BX136" s="462"/>
      <c r="BY136" s="462"/>
    </row>
    <row r="137" spans="1:105" s="770" customFormat="1">
      <c r="A137" s="1040"/>
      <c r="B137" s="1057" t="s">
        <v>2250</v>
      </c>
      <c r="C137" s="953" t="s">
        <v>2477</v>
      </c>
      <c r="D137" s="953" t="s">
        <v>3431</v>
      </c>
      <c r="F137" s="462"/>
      <c r="R137" s="462"/>
      <c r="S137"/>
      <c r="T137"/>
      <c r="U137"/>
      <c r="W137">
        <v>6</v>
      </c>
      <c r="X137"/>
      <c r="Y137"/>
      <c r="Z137"/>
      <c r="AA137"/>
      <c r="AB137"/>
      <c r="AC137"/>
      <c r="AD137"/>
      <c r="BS137" s="462"/>
      <c r="BT137" s="462"/>
      <c r="BU137" s="462"/>
      <c r="BV137" s="462"/>
      <c r="BW137" s="462"/>
      <c r="BX137" s="462"/>
      <c r="BY137" s="462"/>
    </row>
    <row r="138" spans="1:105" s="770" customFormat="1">
      <c r="A138" s="1040"/>
      <c r="B138" s="1057" t="s">
        <v>2260</v>
      </c>
      <c r="C138" s="953" t="s">
        <v>2477</v>
      </c>
      <c r="D138" s="953" t="s">
        <v>3384</v>
      </c>
      <c r="F138" s="462"/>
      <c r="N138" s="770">
        <v>5</v>
      </c>
      <c r="R138" s="462"/>
      <c r="S138"/>
      <c r="T138"/>
      <c r="U138"/>
      <c r="W138"/>
      <c r="X138"/>
      <c r="Y138"/>
      <c r="Z138"/>
      <c r="AA138">
        <v>3</v>
      </c>
      <c r="AB138"/>
      <c r="AC138"/>
      <c r="AD138"/>
      <c r="AQ138" s="770">
        <v>2</v>
      </c>
      <c r="BS138" s="462"/>
      <c r="BT138" s="462"/>
      <c r="BU138" s="462"/>
      <c r="BV138" s="462"/>
      <c r="BW138" s="462"/>
      <c r="BX138" s="462"/>
      <c r="BY138" s="462"/>
    </row>
    <row r="139" spans="1:105" s="770" customFormat="1">
      <c r="A139" s="1040"/>
      <c r="B139" s="1057" t="s">
        <v>2262</v>
      </c>
      <c r="C139" s="953" t="s">
        <v>2477</v>
      </c>
      <c r="D139" s="953" t="s">
        <v>3437</v>
      </c>
      <c r="F139" s="462"/>
      <c r="R139" s="462"/>
      <c r="S139"/>
      <c r="T139"/>
      <c r="U139"/>
      <c r="W139"/>
      <c r="X139">
        <v>6</v>
      </c>
      <c r="Y139"/>
      <c r="Z139"/>
      <c r="AA139">
        <v>6</v>
      </c>
      <c r="AB139"/>
      <c r="AC139"/>
      <c r="AD139"/>
      <c r="BS139" s="462"/>
      <c r="BT139" s="462"/>
      <c r="BU139" s="462"/>
      <c r="BV139" s="462"/>
      <c r="BW139" s="462"/>
      <c r="BX139" s="462"/>
      <c r="BY139" s="462"/>
    </row>
    <row r="140" spans="1:105" s="770" customFormat="1">
      <c r="A140" s="1040"/>
      <c r="B140" s="1057" t="s">
        <v>2264</v>
      </c>
      <c r="C140" s="953" t="s">
        <v>2477</v>
      </c>
      <c r="D140" s="953" t="s">
        <v>3439</v>
      </c>
      <c r="F140" s="462"/>
      <c r="R140" s="462"/>
      <c r="S140"/>
      <c r="T140"/>
      <c r="U140"/>
      <c r="W140"/>
      <c r="X140"/>
      <c r="Y140"/>
      <c r="Z140"/>
      <c r="AA140"/>
      <c r="AB140"/>
      <c r="AC140"/>
      <c r="AD140"/>
      <c r="BA140" s="770">
        <v>25</v>
      </c>
      <c r="BH140" s="770">
        <v>25</v>
      </c>
      <c r="BL140" s="770">
        <v>25</v>
      </c>
      <c r="BP140" s="770">
        <v>25</v>
      </c>
      <c r="BS140" s="462"/>
      <c r="BT140" s="462"/>
      <c r="BU140" s="462"/>
      <c r="BV140" s="462"/>
      <c r="BW140" s="462"/>
      <c r="BX140" s="462"/>
      <c r="BY140" s="462"/>
    </row>
    <row r="141" spans="1:105" s="770" customFormat="1">
      <c r="A141" s="1040"/>
      <c r="B141" s="1057"/>
      <c r="C141" s="953"/>
      <c r="D141" s="953"/>
      <c r="F141" s="462"/>
      <c r="R141" s="462"/>
      <c r="S141"/>
      <c r="T141"/>
      <c r="U141"/>
      <c r="W141"/>
      <c r="X141"/>
      <c r="Y141"/>
      <c r="Z141"/>
      <c r="AA141"/>
      <c r="AB141"/>
      <c r="AC141"/>
      <c r="AD141"/>
      <c r="BS141" s="462"/>
      <c r="BT141" s="462"/>
      <c r="BU141" s="462"/>
      <c r="BV141" s="462"/>
      <c r="BW141" s="462"/>
      <c r="BX141" s="462"/>
      <c r="BY141" s="462"/>
    </row>
    <row r="142" spans="1:105" s="770" customFormat="1">
      <c r="A142" s="1040"/>
      <c r="B142" s="1057" t="s">
        <v>2271</v>
      </c>
      <c r="C142" s="953" t="s">
        <v>2524</v>
      </c>
      <c r="D142" s="953" t="s">
        <v>2846</v>
      </c>
      <c r="F142" s="462"/>
      <c r="R142" s="462"/>
      <c r="S142"/>
      <c r="T142"/>
      <c r="U142"/>
      <c r="W142"/>
      <c r="X142"/>
      <c r="Y142"/>
      <c r="Z142"/>
      <c r="AA142"/>
      <c r="AB142"/>
      <c r="AC142"/>
      <c r="AD142"/>
      <c r="BS142" s="462"/>
      <c r="BT142" s="462"/>
      <c r="BU142" s="462"/>
      <c r="BV142" s="462"/>
      <c r="BW142" s="462"/>
      <c r="BX142" s="462"/>
      <c r="BY142" s="462"/>
      <c r="CZ142" s="770">
        <v>100</v>
      </c>
    </row>
    <row r="143" spans="1:105" s="770" customFormat="1">
      <c r="A143" s="1040"/>
      <c r="B143" s="1057"/>
      <c r="C143" s="953"/>
      <c r="D143" s="953"/>
      <c r="F143" s="462"/>
      <c r="R143" s="462"/>
      <c r="S143"/>
      <c r="T143"/>
      <c r="U143"/>
      <c r="W143"/>
      <c r="X143"/>
      <c r="Y143"/>
      <c r="Z143"/>
      <c r="AA143"/>
      <c r="AB143"/>
      <c r="AC143"/>
      <c r="AD143"/>
      <c r="BS143" s="462"/>
      <c r="BT143" s="462"/>
      <c r="BU143" s="462"/>
      <c r="BV143" s="462"/>
      <c r="BW143" s="462"/>
      <c r="BX143" s="462"/>
      <c r="BY143" s="462"/>
    </row>
    <row r="144" spans="1:105" s="770" customFormat="1">
      <c r="A144" s="1040"/>
      <c r="B144" s="1057" t="s">
        <v>2275</v>
      </c>
      <c r="C144" s="953" t="s">
        <v>2530</v>
      </c>
      <c r="D144" s="953" t="s">
        <v>3333</v>
      </c>
      <c r="F144" s="462"/>
      <c r="R144" s="462"/>
      <c r="S144"/>
      <c r="T144"/>
      <c r="U144"/>
      <c r="W144"/>
      <c r="X144"/>
      <c r="Y144"/>
      <c r="Z144"/>
      <c r="AA144"/>
      <c r="AB144"/>
      <c r="AC144"/>
      <c r="AD144"/>
      <c r="BS144" s="462"/>
      <c r="BT144" s="462"/>
      <c r="BU144" s="462"/>
      <c r="BV144" s="462"/>
      <c r="BW144" s="462"/>
      <c r="BX144" s="462"/>
      <c r="BY144" s="462"/>
      <c r="CZ144" s="770">
        <v>67</v>
      </c>
      <c r="DA144" s="770">
        <v>50</v>
      </c>
    </row>
    <row r="145" spans="1:77" s="770" customFormat="1">
      <c r="A145" s="1040"/>
      <c r="B145" s="1057" t="s">
        <v>2277</v>
      </c>
      <c r="C145" s="953" t="s">
        <v>2530</v>
      </c>
      <c r="D145" s="953" t="s">
        <v>3321</v>
      </c>
      <c r="F145" s="462"/>
      <c r="R145" s="462"/>
      <c r="S145"/>
      <c r="T145"/>
      <c r="U145"/>
      <c r="W145"/>
      <c r="X145"/>
      <c r="Y145"/>
      <c r="Z145"/>
      <c r="AA145"/>
      <c r="AB145"/>
      <c r="AC145"/>
      <c r="AD145"/>
      <c r="BA145" s="770">
        <v>25</v>
      </c>
      <c r="BS145" s="462"/>
      <c r="BT145" s="462"/>
      <c r="BU145" s="462"/>
      <c r="BV145" s="462"/>
      <c r="BW145" s="462"/>
      <c r="BX145" s="462"/>
      <c r="BY145" s="462"/>
    </row>
    <row r="146" spans="1:77" s="770" customFormat="1">
      <c r="A146" s="1040"/>
      <c r="B146" s="1057" t="s">
        <v>2279</v>
      </c>
      <c r="C146" s="953" t="s">
        <v>2542</v>
      </c>
      <c r="D146" s="953" t="s">
        <v>3382</v>
      </c>
      <c r="F146" s="462"/>
      <c r="I146" s="770">
        <v>10</v>
      </c>
      <c r="J146" s="770">
        <v>20</v>
      </c>
      <c r="L146" s="770">
        <v>5</v>
      </c>
      <c r="R146" s="462"/>
      <c r="S146"/>
      <c r="T146"/>
      <c r="U146"/>
      <c r="W146"/>
      <c r="X146"/>
      <c r="Y146"/>
      <c r="Z146"/>
      <c r="AA146"/>
      <c r="AB146"/>
      <c r="AC146"/>
      <c r="AD146"/>
      <c r="BS146" s="462"/>
      <c r="BT146" s="462"/>
      <c r="BU146" s="462"/>
      <c r="BV146" s="462"/>
      <c r="BW146" s="462"/>
      <c r="BX146" s="462"/>
      <c r="BY146" s="462"/>
    </row>
    <row r="147" spans="1:77" s="770" customFormat="1">
      <c r="A147" s="1040"/>
      <c r="B147" s="1057"/>
      <c r="C147" s="953"/>
      <c r="D147" s="953"/>
      <c r="F147" s="462"/>
      <c r="R147" s="462"/>
      <c r="S147"/>
      <c r="T147"/>
      <c r="U147"/>
      <c r="W147"/>
      <c r="X147"/>
      <c r="Y147"/>
      <c r="Z147"/>
      <c r="AA147"/>
      <c r="AB147"/>
      <c r="AC147"/>
      <c r="AD147"/>
      <c r="BS147" s="462"/>
      <c r="BT147" s="462"/>
      <c r="BU147" s="462"/>
      <c r="BV147" s="462"/>
      <c r="BW147" s="462"/>
      <c r="BX147" s="462"/>
      <c r="BY147" s="462"/>
    </row>
    <row r="148" spans="1:77" s="770" customFormat="1">
      <c r="A148" s="1040"/>
      <c r="B148" s="1057" t="s">
        <v>2293</v>
      </c>
      <c r="C148" s="953" t="s">
        <v>2573</v>
      </c>
      <c r="D148" s="99" t="s">
        <v>3332</v>
      </c>
      <c r="F148" s="462"/>
      <c r="I148" s="770">
        <v>10</v>
      </c>
      <c r="K148" s="770">
        <v>10</v>
      </c>
      <c r="R148" s="462"/>
      <c r="S148"/>
      <c r="T148"/>
      <c r="U148"/>
      <c r="W148"/>
      <c r="X148"/>
      <c r="Y148"/>
      <c r="Z148"/>
      <c r="AA148"/>
      <c r="AB148"/>
      <c r="AC148"/>
      <c r="AD148"/>
      <c r="BS148" s="462"/>
      <c r="BT148" s="462"/>
      <c r="BU148" s="462"/>
      <c r="BV148" s="462"/>
      <c r="BW148" s="462"/>
      <c r="BX148" s="462"/>
      <c r="BY148" s="462"/>
    </row>
    <row r="149" spans="1:77" s="770" customFormat="1">
      <c r="A149" s="1040"/>
      <c r="B149" s="1057"/>
      <c r="C149" s="953"/>
      <c r="D149" s="953"/>
      <c r="F149" s="462"/>
      <c r="R149" s="462"/>
      <c r="S149"/>
      <c r="T149"/>
      <c r="U149"/>
      <c r="W149"/>
      <c r="X149"/>
      <c r="Y149"/>
      <c r="Z149"/>
      <c r="AA149"/>
      <c r="AB149"/>
      <c r="AC149"/>
      <c r="AD149"/>
      <c r="BS149" s="462"/>
      <c r="BT149" s="462"/>
      <c r="BU149" s="462"/>
      <c r="BV149" s="462"/>
      <c r="BW149" s="462"/>
      <c r="BX149" s="462"/>
      <c r="BY149" s="462"/>
    </row>
    <row r="150" spans="1:77" s="770" customFormat="1">
      <c r="A150" s="1040"/>
      <c r="B150" s="1057"/>
      <c r="C150" s="953"/>
      <c r="D150" s="953"/>
      <c r="F150" s="462"/>
      <c r="R150" s="462"/>
      <c r="S150"/>
      <c r="T150"/>
      <c r="U150"/>
      <c r="W150"/>
      <c r="X150"/>
      <c r="Y150"/>
      <c r="Z150"/>
      <c r="AA150"/>
      <c r="AB150"/>
      <c r="AC150"/>
      <c r="AD150"/>
      <c r="BS150" s="462"/>
      <c r="BT150" s="462"/>
      <c r="BU150" s="462"/>
      <c r="BV150" s="462"/>
      <c r="BW150" s="462"/>
      <c r="BX150" s="462"/>
      <c r="BY150" s="462"/>
    </row>
    <row r="151" spans="1:77" s="770" customFormat="1">
      <c r="A151" s="1040"/>
      <c r="B151" s="1057"/>
      <c r="C151" s="953"/>
      <c r="D151" s="953"/>
      <c r="F151" s="462"/>
      <c r="R151" s="462"/>
      <c r="S151"/>
      <c r="T151"/>
      <c r="U151"/>
      <c r="W151"/>
      <c r="X151"/>
      <c r="Y151"/>
      <c r="Z151"/>
      <c r="AA151"/>
      <c r="AB151"/>
      <c r="AC151"/>
      <c r="AD151"/>
      <c r="BS151" s="462"/>
      <c r="BT151" s="462"/>
      <c r="BU151" s="462"/>
      <c r="BV151" s="462"/>
      <c r="BW151" s="462"/>
      <c r="BX151" s="462"/>
      <c r="BY151" s="462"/>
    </row>
    <row r="152" spans="1:77" s="770" customFormat="1">
      <c r="A152" s="1040"/>
      <c r="B152" s="1057" t="s">
        <v>2299</v>
      </c>
      <c r="C152" s="953" t="s">
        <v>2601</v>
      </c>
      <c r="D152" s="953" t="s">
        <v>3341</v>
      </c>
      <c r="F152" s="462"/>
      <c r="R152" s="462"/>
      <c r="S152"/>
      <c r="T152"/>
      <c r="U152"/>
      <c r="W152"/>
      <c r="X152"/>
      <c r="Y152"/>
      <c r="Z152"/>
      <c r="AA152"/>
      <c r="AB152"/>
      <c r="AC152"/>
      <c r="AD152"/>
      <c r="BA152" s="770">
        <v>50</v>
      </c>
      <c r="BJ152" s="770">
        <v>50</v>
      </c>
      <c r="BK152" s="770">
        <v>50</v>
      </c>
      <c r="BS152" s="462"/>
      <c r="BT152" s="462"/>
      <c r="BU152" s="462"/>
      <c r="BV152" s="462"/>
      <c r="BW152" s="462"/>
      <c r="BX152" s="462"/>
      <c r="BY152" s="462"/>
    </row>
    <row r="153" spans="1:77" s="770" customFormat="1">
      <c r="A153" s="1040"/>
      <c r="B153" s="1057"/>
      <c r="C153" s="953"/>
      <c r="D153" s="953"/>
      <c r="F153" s="462"/>
      <c r="R153" s="462"/>
      <c r="S153"/>
      <c r="T153"/>
      <c r="U153"/>
      <c r="W153"/>
      <c r="X153"/>
      <c r="Y153"/>
      <c r="Z153"/>
      <c r="AA153"/>
      <c r="AB153"/>
      <c r="AC153"/>
      <c r="AD153"/>
      <c r="BS153" s="462"/>
      <c r="BT153" s="462"/>
      <c r="BU153" s="462"/>
      <c r="BV153" s="462"/>
      <c r="BW153" s="462"/>
      <c r="BX153" s="462"/>
      <c r="BY153" s="462"/>
    </row>
    <row r="154" spans="1:77" s="770" customFormat="1">
      <c r="A154" s="1040"/>
      <c r="B154" s="1057" t="s">
        <v>2302</v>
      </c>
      <c r="C154" s="953" t="s">
        <v>2609</v>
      </c>
      <c r="D154" s="99" t="s">
        <v>3321</v>
      </c>
      <c r="F154" s="462"/>
      <c r="R154" s="462"/>
      <c r="S154"/>
      <c r="T154"/>
      <c r="U154"/>
      <c r="W154"/>
      <c r="X154"/>
      <c r="Y154"/>
      <c r="Z154"/>
      <c r="AA154"/>
      <c r="AB154"/>
      <c r="AC154"/>
      <c r="AD154"/>
      <c r="BJ154" s="770">
        <v>25</v>
      </c>
      <c r="BK154" s="770">
        <v>25</v>
      </c>
      <c r="BS154" s="462"/>
      <c r="BT154" s="462"/>
      <c r="BU154" s="462"/>
      <c r="BV154" s="462"/>
      <c r="BW154" s="462"/>
      <c r="BX154" s="462"/>
      <c r="BY154" s="462"/>
    </row>
    <row r="155" spans="1:77" s="770" customFormat="1">
      <c r="A155" s="1040"/>
      <c r="B155" s="1057" t="s">
        <v>2304</v>
      </c>
      <c r="C155" s="953" t="s">
        <v>2613</v>
      </c>
      <c r="D155" s="99" t="s">
        <v>3332</v>
      </c>
      <c r="F155" s="462"/>
      <c r="L155" s="770">
        <v>5</v>
      </c>
      <c r="R155" s="462"/>
      <c r="S155"/>
      <c r="T155"/>
      <c r="U155"/>
      <c r="W155"/>
      <c r="X155"/>
      <c r="Y155"/>
      <c r="Z155"/>
      <c r="AA155"/>
      <c r="AB155"/>
      <c r="AC155"/>
      <c r="AD155"/>
      <c r="BS155" s="462"/>
      <c r="BT155" s="462"/>
      <c r="BU155" s="462"/>
      <c r="BV155" s="462"/>
      <c r="BW155" s="462"/>
      <c r="BX155" s="462"/>
      <c r="BY155" s="462"/>
    </row>
    <row r="156" spans="1:77" s="770" customFormat="1">
      <c r="A156" s="1040"/>
      <c r="B156" s="1136"/>
      <c r="C156" s="1137"/>
      <c r="D156" s="1137"/>
      <c r="F156" s="462"/>
      <c r="R156" s="462"/>
      <c r="S156"/>
      <c r="T156"/>
      <c r="U156"/>
      <c r="W156"/>
      <c r="X156"/>
      <c r="Y156"/>
      <c r="Z156"/>
      <c r="AA156"/>
      <c r="AB156"/>
      <c r="AC156"/>
      <c r="AD156"/>
      <c r="BS156" s="462"/>
      <c r="BT156" s="462"/>
      <c r="BU156" s="462"/>
      <c r="BV156" s="462"/>
      <c r="BW156" s="462"/>
      <c r="BX156" s="462"/>
      <c r="BY156" s="462"/>
    </row>
    <row r="157" spans="1:77" s="770" customFormat="1">
      <c r="A157" s="1040"/>
      <c r="B157" s="1057" t="s">
        <v>2306</v>
      </c>
      <c r="C157" s="99" t="s">
        <v>2613</v>
      </c>
      <c r="D157" s="99" t="s">
        <v>2846</v>
      </c>
      <c r="F157" s="462"/>
      <c r="I157" s="770">
        <v>10</v>
      </c>
      <c r="R157" s="462"/>
      <c r="S157"/>
      <c r="T157"/>
      <c r="U157"/>
      <c r="W157"/>
      <c r="X157"/>
      <c r="Y157"/>
      <c r="Z157"/>
      <c r="AA157"/>
      <c r="AB157"/>
      <c r="AC157"/>
      <c r="AD157"/>
      <c r="BS157" s="462"/>
      <c r="BT157" s="462"/>
      <c r="BU157" s="462"/>
      <c r="BV157" s="462"/>
      <c r="BW157" s="462"/>
      <c r="BX157" s="462"/>
      <c r="BY157" s="462"/>
    </row>
    <row r="158" spans="1:77" s="770" customFormat="1">
      <c r="A158" s="1040"/>
      <c r="B158" s="1136"/>
      <c r="C158" s="1137"/>
      <c r="D158" s="1137"/>
      <c r="F158" s="462"/>
      <c r="R158" s="462"/>
      <c r="S158"/>
      <c r="T158"/>
      <c r="U158"/>
      <c r="W158"/>
      <c r="X158"/>
      <c r="Y158"/>
      <c r="Z158"/>
      <c r="AA158"/>
      <c r="AB158"/>
      <c r="AC158"/>
      <c r="AD158"/>
      <c r="BS158" s="462"/>
      <c r="BT158" s="462"/>
      <c r="BU158" s="462"/>
      <c r="BV158" s="462"/>
      <c r="BW158" s="462"/>
      <c r="BX158" s="462"/>
      <c r="BY158" s="462"/>
    </row>
    <row r="159" spans="1:77" s="770" customFormat="1">
      <c r="A159" s="1040"/>
      <c r="B159" s="1136"/>
      <c r="C159" s="1137"/>
      <c r="D159" s="1137"/>
      <c r="F159" s="462"/>
      <c r="R159" s="462"/>
      <c r="S159"/>
      <c r="T159"/>
      <c r="U159"/>
      <c r="W159"/>
      <c r="X159"/>
      <c r="Y159"/>
      <c r="Z159"/>
      <c r="AA159"/>
      <c r="AB159"/>
      <c r="AC159"/>
      <c r="AD159"/>
      <c r="BS159" s="462"/>
      <c r="BT159" s="462"/>
      <c r="BU159" s="462"/>
      <c r="BV159" s="462"/>
      <c r="BW159" s="462"/>
      <c r="BX159" s="462"/>
      <c r="BY159" s="462"/>
    </row>
    <row r="160" spans="1:77" s="770" customFormat="1">
      <c r="A160" s="1040"/>
      <c r="B160" s="1136"/>
      <c r="C160" s="1137"/>
      <c r="D160" s="1137"/>
      <c r="F160" s="462"/>
      <c r="R160" s="462"/>
      <c r="S160"/>
      <c r="T160"/>
      <c r="U160"/>
      <c r="W160"/>
      <c r="X160"/>
      <c r="Y160"/>
      <c r="Z160"/>
      <c r="AA160"/>
      <c r="AB160"/>
      <c r="AC160"/>
      <c r="AD160"/>
      <c r="BS160" s="462"/>
      <c r="BT160" s="462"/>
      <c r="BU160" s="462"/>
      <c r="BV160" s="462"/>
      <c r="BW160" s="462"/>
      <c r="BX160" s="462"/>
      <c r="BY160" s="462"/>
    </row>
    <row r="161" spans="1:93" s="770" customFormat="1">
      <c r="A161" s="1040"/>
      <c r="B161" s="1057" t="s">
        <v>2316</v>
      </c>
      <c r="C161" s="99" t="s">
        <v>2613</v>
      </c>
      <c r="D161" s="99" t="s">
        <v>2972</v>
      </c>
      <c r="F161" s="462"/>
      <c r="R161" s="462"/>
      <c r="S161"/>
      <c r="T161"/>
      <c r="U161"/>
      <c r="W161"/>
      <c r="X161"/>
      <c r="Y161"/>
      <c r="Z161"/>
      <c r="AA161"/>
      <c r="AB161"/>
      <c r="AC161"/>
      <c r="AD161"/>
      <c r="BL161" s="770">
        <v>250</v>
      </c>
      <c r="BS161" s="462"/>
      <c r="BT161" s="462"/>
      <c r="BU161" s="462"/>
      <c r="BV161" s="462"/>
      <c r="BW161" s="462"/>
      <c r="BX161" s="462"/>
      <c r="BY161" s="462"/>
    </row>
    <row r="162" spans="1:93" s="770" customFormat="1">
      <c r="A162" s="1040"/>
      <c r="B162" s="1136"/>
      <c r="C162" s="1137"/>
      <c r="D162" s="1137"/>
      <c r="F162" s="462"/>
      <c r="R162" s="462"/>
      <c r="S162"/>
      <c r="T162"/>
      <c r="U162"/>
      <c r="W162"/>
      <c r="X162"/>
      <c r="Y162"/>
      <c r="Z162"/>
      <c r="AA162"/>
      <c r="AB162"/>
      <c r="AC162"/>
      <c r="AD162"/>
      <c r="BS162" s="462"/>
      <c r="BT162" s="462"/>
      <c r="BU162" s="462"/>
      <c r="BV162" s="462"/>
      <c r="BW162" s="462"/>
      <c r="BX162" s="462"/>
      <c r="BY162" s="462"/>
    </row>
    <row r="163" spans="1:93" s="770" customFormat="1">
      <c r="A163" s="1040"/>
      <c r="B163" s="1136"/>
      <c r="C163" s="1137"/>
      <c r="D163" s="1137"/>
      <c r="F163" s="462"/>
      <c r="R163" s="462"/>
      <c r="S163"/>
      <c r="T163"/>
      <c r="U163"/>
      <c r="W163"/>
      <c r="X163"/>
      <c r="Y163"/>
      <c r="Z163"/>
      <c r="AA163"/>
      <c r="AB163"/>
      <c r="AC163"/>
      <c r="AD163"/>
      <c r="BS163" s="462"/>
      <c r="BT163" s="462"/>
      <c r="BU163" s="462"/>
      <c r="BV163" s="462"/>
      <c r="BW163" s="462"/>
      <c r="BX163" s="462"/>
      <c r="BY163" s="462"/>
    </row>
    <row r="164" spans="1:93" s="770" customFormat="1">
      <c r="A164" s="1040"/>
      <c r="B164" s="1057" t="s">
        <v>2326</v>
      </c>
      <c r="C164" s="99" t="s">
        <v>2667</v>
      </c>
      <c r="D164" s="99" t="s">
        <v>3334</v>
      </c>
      <c r="F164" s="462"/>
      <c r="R164" s="462"/>
      <c r="S164"/>
      <c r="T164"/>
      <c r="U164"/>
      <c r="W164"/>
      <c r="X164"/>
      <c r="Y164"/>
      <c r="Z164"/>
      <c r="AA164"/>
      <c r="AB164"/>
      <c r="AC164"/>
      <c r="AD164"/>
      <c r="BS164" s="462"/>
      <c r="BT164" s="462"/>
      <c r="BU164" s="462"/>
      <c r="BV164" s="462"/>
      <c r="BW164" s="462"/>
      <c r="BX164" s="462"/>
      <c r="BY164" s="462"/>
      <c r="CC164" s="770">
        <v>20</v>
      </c>
    </row>
    <row r="165" spans="1:93" s="770" customFormat="1">
      <c r="A165" s="1040"/>
      <c r="B165" s="1136"/>
      <c r="C165" s="1137"/>
      <c r="D165" s="1137"/>
      <c r="F165" s="462"/>
      <c r="R165" s="462"/>
      <c r="S165"/>
      <c r="T165"/>
      <c r="U165"/>
      <c r="W165"/>
      <c r="X165"/>
      <c r="Y165"/>
      <c r="Z165"/>
      <c r="AA165"/>
      <c r="AB165"/>
      <c r="AC165"/>
      <c r="AD165"/>
      <c r="BS165" s="462"/>
      <c r="BT165" s="462"/>
      <c r="BU165" s="462"/>
      <c r="BV165" s="462"/>
      <c r="BW165" s="462"/>
      <c r="BX165" s="462"/>
      <c r="BY165" s="462"/>
    </row>
    <row r="166" spans="1:93" s="770" customFormat="1">
      <c r="A166" s="1040"/>
      <c r="B166" s="1136"/>
      <c r="C166" s="1137"/>
      <c r="D166" s="1137"/>
      <c r="F166" s="462"/>
      <c r="R166" s="462"/>
      <c r="S166"/>
      <c r="T166"/>
      <c r="U166"/>
      <c r="W166"/>
      <c r="X166"/>
      <c r="Y166"/>
      <c r="Z166"/>
      <c r="AA166"/>
      <c r="AB166"/>
      <c r="AC166"/>
      <c r="AD166"/>
      <c r="BS166" s="462"/>
      <c r="BT166" s="462"/>
      <c r="BU166" s="462"/>
      <c r="BV166" s="462"/>
      <c r="BW166" s="462"/>
      <c r="BX166" s="462"/>
      <c r="BY166" s="462"/>
    </row>
    <row r="167" spans="1:93" s="770" customFormat="1">
      <c r="A167" s="1040"/>
      <c r="B167" s="1057" t="s">
        <v>2340</v>
      </c>
      <c r="C167" s="99" t="s">
        <v>2685</v>
      </c>
      <c r="D167" s="99" t="s">
        <v>3462</v>
      </c>
      <c r="F167" s="462"/>
      <c r="R167" s="462"/>
      <c r="S167"/>
      <c r="T167"/>
      <c r="U167">
        <v>18</v>
      </c>
      <c r="W167"/>
      <c r="X167"/>
      <c r="Y167"/>
      <c r="Z167"/>
      <c r="AA167"/>
      <c r="AB167"/>
      <c r="AC167"/>
      <c r="AD167"/>
      <c r="BS167" s="462"/>
      <c r="BT167" s="462"/>
      <c r="BU167" s="462"/>
      <c r="BV167" s="462"/>
      <c r="BW167" s="462"/>
      <c r="BX167" s="462"/>
      <c r="BY167" s="462"/>
    </row>
    <row r="168" spans="1:93" s="770" customFormat="1">
      <c r="A168" s="1040"/>
      <c r="B168" s="1057" t="s">
        <v>2347</v>
      </c>
      <c r="C168" s="99" t="s">
        <v>2693</v>
      </c>
      <c r="D168" s="99" t="s">
        <v>3464</v>
      </c>
      <c r="F168" s="462"/>
      <c r="R168" s="462"/>
      <c r="S168"/>
      <c r="T168"/>
      <c r="U168"/>
      <c r="W168"/>
      <c r="X168"/>
      <c r="Y168"/>
      <c r="Z168"/>
      <c r="AA168"/>
      <c r="AB168"/>
      <c r="AC168"/>
      <c r="AD168"/>
      <c r="BS168" s="462"/>
      <c r="BT168" s="462"/>
      <c r="BU168" s="462">
        <v>100</v>
      </c>
      <c r="BV168" s="462"/>
      <c r="BW168" s="462"/>
      <c r="BX168" s="462"/>
      <c r="BY168" s="462"/>
    </row>
    <row r="169" spans="1:93" s="770" customFormat="1">
      <c r="A169" s="1040"/>
      <c r="B169" s="1057"/>
      <c r="C169" s="99"/>
      <c r="D169" s="99"/>
      <c r="F169" s="462"/>
      <c r="R169" s="462"/>
      <c r="S169"/>
      <c r="T169"/>
      <c r="U169"/>
      <c r="W169"/>
      <c r="X169"/>
      <c r="Y169"/>
      <c r="Z169"/>
      <c r="AA169"/>
      <c r="AB169"/>
      <c r="AC169"/>
      <c r="AD169"/>
      <c r="BS169" s="462"/>
      <c r="BT169" s="462"/>
      <c r="BU169" s="462"/>
      <c r="BV169" s="462"/>
      <c r="BW169" s="462"/>
      <c r="BX169" s="462"/>
      <c r="BY169" s="462"/>
    </row>
    <row r="170" spans="1:93" s="770" customFormat="1">
      <c r="A170" s="1040"/>
      <c r="B170" s="1057"/>
      <c r="C170" s="99"/>
      <c r="D170" s="99"/>
      <c r="F170" s="462"/>
      <c r="R170" s="462"/>
      <c r="S170"/>
      <c r="T170"/>
      <c r="U170"/>
      <c r="W170"/>
      <c r="X170"/>
      <c r="Y170"/>
      <c r="Z170"/>
      <c r="AA170"/>
      <c r="AB170"/>
      <c r="AC170"/>
      <c r="AD170"/>
      <c r="BS170" s="462"/>
      <c r="BT170" s="462"/>
      <c r="BU170" s="462"/>
      <c r="BV170" s="462"/>
      <c r="BW170" s="462"/>
      <c r="BX170" s="462"/>
      <c r="BY170" s="462"/>
    </row>
    <row r="171" spans="1:93" s="770" customFormat="1">
      <c r="A171" s="1040"/>
      <c r="B171" s="1057" t="s">
        <v>2350</v>
      </c>
      <c r="C171" s="99" t="s">
        <v>2695</v>
      </c>
      <c r="D171" s="99" t="s">
        <v>3341</v>
      </c>
      <c r="F171" s="462"/>
      <c r="R171" s="462"/>
      <c r="S171"/>
      <c r="T171"/>
      <c r="U171"/>
      <c r="W171"/>
      <c r="X171"/>
      <c r="Y171"/>
      <c r="Z171"/>
      <c r="AA171">
        <v>6</v>
      </c>
      <c r="AB171"/>
      <c r="AC171"/>
      <c r="AD171"/>
      <c r="BS171" s="462"/>
      <c r="BT171" s="462"/>
      <c r="BU171" s="462"/>
      <c r="BV171" s="462"/>
      <c r="BW171" s="462"/>
      <c r="BX171" s="462"/>
      <c r="BY171" s="462"/>
    </row>
    <row r="172" spans="1:93" s="770" customFormat="1">
      <c r="A172" s="1040"/>
      <c r="B172" s="1057"/>
      <c r="C172" s="99"/>
      <c r="D172" s="99"/>
      <c r="F172" s="462"/>
      <c r="R172" s="462"/>
      <c r="S172"/>
      <c r="T172"/>
      <c r="U172"/>
      <c r="W172"/>
      <c r="X172"/>
      <c r="Y172"/>
      <c r="Z172"/>
      <c r="AA172"/>
      <c r="AB172"/>
      <c r="AC172"/>
      <c r="AD172"/>
      <c r="BS172" s="462"/>
      <c r="BT172" s="462"/>
      <c r="BU172" s="462"/>
      <c r="BV172" s="462"/>
      <c r="BW172" s="462"/>
      <c r="BX172" s="462"/>
      <c r="BY172" s="462"/>
    </row>
    <row r="173" spans="1:93" s="770" customFormat="1">
      <c r="A173" s="1040"/>
      <c r="B173" s="1057" t="s">
        <v>2355</v>
      </c>
      <c r="C173" s="99" t="s">
        <v>2701</v>
      </c>
      <c r="D173" s="99" t="s">
        <v>3341</v>
      </c>
      <c r="F173" s="462"/>
      <c r="R173" s="462"/>
      <c r="S173"/>
      <c r="T173"/>
      <c r="U173"/>
      <c r="W173"/>
      <c r="X173"/>
      <c r="Y173"/>
      <c r="Z173"/>
      <c r="AA173"/>
      <c r="AB173"/>
      <c r="AC173"/>
      <c r="AD173"/>
      <c r="BS173" s="462"/>
      <c r="BT173" s="462"/>
      <c r="BU173" s="462"/>
      <c r="BV173" s="462"/>
      <c r="BW173" s="462"/>
      <c r="BX173" s="462"/>
      <c r="BY173" s="462"/>
      <c r="CO173" s="770">
        <v>51</v>
      </c>
    </row>
    <row r="174" spans="1:93" s="770" customFormat="1">
      <c r="A174" s="1040"/>
      <c r="B174" s="1057"/>
      <c r="C174" s="99"/>
      <c r="D174" s="99"/>
      <c r="F174" s="462"/>
      <c r="R174" s="462"/>
      <c r="S174"/>
      <c r="T174"/>
      <c r="U174"/>
      <c r="W174"/>
      <c r="X174"/>
      <c r="Y174"/>
      <c r="Z174"/>
      <c r="AA174"/>
      <c r="AB174"/>
      <c r="AC174"/>
      <c r="AD174"/>
      <c r="BS174" s="462"/>
      <c r="BT174" s="462"/>
      <c r="BU174" s="462"/>
      <c r="BV174" s="462"/>
      <c r="BW174" s="462"/>
      <c r="BX174" s="462"/>
      <c r="BY174" s="462"/>
    </row>
    <row r="175" spans="1:93" s="770" customFormat="1">
      <c r="A175" s="1040"/>
      <c r="B175" s="1057"/>
      <c r="C175" s="99"/>
      <c r="D175" s="99"/>
      <c r="F175" s="462"/>
      <c r="R175" s="462"/>
      <c r="S175"/>
      <c r="T175"/>
      <c r="U175"/>
      <c r="W175"/>
      <c r="X175"/>
      <c r="Y175"/>
      <c r="Z175"/>
      <c r="AA175"/>
      <c r="AB175"/>
      <c r="AC175"/>
      <c r="AD175"/>
      <c r="BS175" s="462"/>
      <c r="BT175" s="462"/>
      <c r="BU175" s="462"/>
      <c r="BV175" s="462"/>
      <c r="BW175" s="462"/>
      <c r="BX175" s="462"/>
      <c r="BY175" s="462"/>
    </row>
    <row r="176" spans="1:93" s="770" customFormat="1">
      <c r="A176" s="1040"/>
      <c r="B176" s="1057"/>
      <c r="C176" s="99"/>
      <c r="D176" s="99"/>
      <c r="F176" s="462"/>
      <c r="R176" s="462"/>
      <c r="S176"/>
      <c r="T176"/>
      <c r="U176"/>
      <c r="W176"/>
      <c r="X176"/>
      <c r="Y176"/>
      <c r="Z176"/>
      <c r="AA176"/>
      <c r="AB176"/>
      <c r="AC176"/>
      <c r="AD176"/>
      <c r="BS176" s="462"/>
      <c r="BT176" s="462"/>
      <c r="BU176" s="462"/>
      <c r="BV176" s="462"/>
      <c r="BW176" s="462"/>
      <c r="BX176" s="462"/>
      <c r="BY176" s="462"/>
    </row>
    <row r="177" spans="1:90" s="770" customFormat="1">
      <c r="A177" s="1040"/>
      <c r="B177" s="1057"/>
      <c r="C177" s="99"/>
      <c r="D177" s="99"/>
      <c r="F177" s="462"/>
      <c r="R177" s="462"/>
      <c r="S177"/>
      <c r="T177"/>
      <c r="U177"/>
      <c r="W177"/>
      <c r="X177"/>
      <c r="Y177"/>
      <c r="Z177"/>
      <c r="AA177"/>
      <c r="AB177"/>
      <c r="AC177"/>
      <c r="AD177"/>
      <c r="BS177" s="462"/>
      <c r="BT177" s="462"/>
      <c r="BU177" s="462"/>
      <c r="BV177" s="462"/>
      <c r="BW177" s="462"/>
      <c r="BX177" s="462"/>
      <c r="BY177" s="462"/>
    </row>
    <row r="178" spans="1:90" s="770" customFormat="1">
      <c r="A178" s="1040"/>
      <c r="B178" s="953" t="s">
        <v>2365</v>
      </c>
      <c r="C178" s="99" t="s">
        <v>2712</v>
      </c>
      <c r="D178" s="99" t="s">
        <v>3467</v>
      </c>
      <c r="F178" s="462"/>
      <c r="R178" s="462"/>
      <c r="S178"/>
      <c r="T178"/>
      <c r="U178"/>
      <c r="W178"/>
      <c r="X178"/>
      <c r="Y178"/>
      <c r="Z178"/>
      <c r="AA178"/>
      <c r="AB178"/>
      <c r="AC178"/>
      <c r="AD178"/>
      <c r="BJ178" s="770">
        <v>50</v>
      </c>
      <c r="BK178" s="770">
        <v>50</v>
      </c>
      <c r="BL178" s="770">
        <v>25</v>
      </c>
      <c r="BS178" s="462"/>
      <c r="BT178" s="462"/>
      <c r="BU178" s="462"/>
      <c r="BV178" s="462"/>
      <c r="BW178" s="462"/>
      <c r="BX178" s="462"/>
      <c r="BY178" s="462"/>
      <c r="CL178" s="770">
        <v>20</v>
      </c>
    </row>
    <row r="179" spans="1:90" s="770" customFormat="1">
      <c r="A179" s="1040"/>
      <c r="B179" s="1057"/>
      <c r="C179" s="99"/>
      <c r="D179" s="99"/>
      <c r="F179" s="462"/>
      <c r="R179" s="462"/>
      <c r="S179"/>
      <c r="T179"/>
      <c r="U179"/>
      <c r="W179"/>
      <c r="X179"/>
      <c r="Y179"/>
      <c r="Z179"/>
      <c r="AA179"/>
      <c r="AB179"/>
      <c r="AC179"/>
      <c r="AD179"/>
      <c r="BS179" s="462"/>
      <c r="BT179" s="462"/>
      <c r="BU179" s="462"/>
      <c r="BV179" s="462"/>
      <c r="BW179" s="462"/>
      <c r="BX179" s="462"/>
      <c r="BY179" s="462"/>
    </row>
    <row r="180" spans="1:90" s="770" customFormat="1">
      <c r="A180" s="1040"/>
      <c r="B180" s="1057" t="s">
        <v>2367</v>
      </c>
      <c r="C180" s="99" t="s">
        <v>2712</v>
      </c>
      <c r="D180" s="99" t="s">
        <v>3332</v>
      </c>
      <c r="F180" s="462"/>
      <c r="G180" s="770">
        <v>30</v>
      </c>
      <c r="J180" s="770">
        <v>50</v>
      </c>
      <c r="R180" s="462"/>
      <c r="S180"/>
      <c r="T180"/>
      <c r="U180"/>
      <c r="W180"/>
      <c r="X180"/>
      <c r="Y180"/>
      <c r="Z180"/>
      <c r="AA180"/>
      <c r="AB180"/>
      <c r="AC180"/>
      <c r="AD180"/>
      <c r="BS180" s="462"/>
      <c r="BT180" s="462"/>
      <c r="BU180" s="462"/>
      <c r="BV180" s="462"/>
      <c r="BW180" s="462"/>
      <c r="BX180" s="462"/>
      <c r="BY180" s="462"/>
    </row>
    <row r="181" spans="1:90" s="770" customFormat="1">
      <c r="A181" s="1040"/>
      <c r="B181" s="1057"/>
      <c r="C181" s="99"/>
      <c r="D181" s="99"/>
      <c r="F181" s="462"/>
      <c r="R181" s="462"/>
      <c r="S181"/>
      <c r="T181"/>
      <c r="U181"/>
      <c r="W181"/>
      <c r="X181"/>
      <c r="Y181"/>
      <c r="Z181"/>
      <c r="AA181"/>
      <c r="AB181"/>
      <c r="AC181"/>
      <c r="AD181"/>
      <c r="BS181" s="462"/>
      <c r="BT181" s="462"/>
      <c r="BU181" s="462"/>
      <c r="BV181" s="462"/>
      <c r="BW181" s="462"/>
      <c r="BX181" s="462"/>
      <c r="BY181" s="462"/>
    </row>
    <row r="182" spans="1:90" s="770" customFormat="1">
      <c r="A182" s="1040"/>
      <c r="B182" s="1057"/>
      <c r="C182" s="99"/>
      <c r="D182" s="99"/>
      <c r="F182" s="462"/>
      <c r="R182" s="462"/>
      <c r="S182"/>
      <c r="T182"/>
      <c r="U182"/>
      <c r="W182"/>
      <c r="X182"/>
      <c r="Y182"/>
      <c r="Z182"/>
      <c r="AA182"/>
      <c r="AB182"/>
      <c r="AC182"/>
      <c r="AD182"/>
      <c r="BS182" s="462"/>
      <c r="BT182" s="462"/>
      <c r="BU182" s="462"/>
      <c r="BV182" s="462"/>
      <c r="BW182" s="462"/>
      <c r="BX182" s="462"/>
      <c r="BY182" s="462"/>
    </row>
    <row r="183" spans="1:90" s="770" customFormat="1">
      <c r="A183" s="1040"/>
      <c r="B183" s="1057"/>
      <c r="C183" s="99"/>
      <c r="D183" s="99"/>
      <c r="F183" s="462"/>
      <c r="R183" s="462"/>
      <c r="S183"/>
      <c r="T183"/>
      <c r="U183"/>
      <c r="W183"/>
      <c r="X183"/>
      <c r="Y183"/>
      <c r="Z183"/>
      <c r="AA183"/>
      <c r="AB183"/>
      <c r="AC183"/>
      <c r="AD183"/>
      <c r="BS183" s="462"/>
      <c r="BT183" s="462"/>
      <c r="BU183" s="462"/>
      <c r="BV183" s="462"/>
      <c r="BW183" s="462"/>
      <c r="BX183" s="462"/>
      <c r="BY183" s="462"/>
    </row>
    <row r="184" spans="1:90" s="770" customFormat="1">
      <c r="A184" s="1040"/>
      <c r="B184" s="1057" t="s">
        <v>2370</v>
      </c>
      <c r="C184" s="99" t="s">
        <v>2712</v>
      </c>
      <c r="D184" s="99" t="s">
        <v>2846</v>
      </c>
      <c r="F184" s="462"/>
      <c r="I184" s="770">
        <v>10</v>
      </c>
      <c r="R184" s="462"/>
      <c r="S184"/>
      <c r="T184"/>
      <c r="U184"/>
      <c r="W184"/>
      <c r="X184"/>
      <c r="Y184"/>
      <c r="Z184"/>
      <c r="AA184"/>
      <c r="AB184"/>
      <c r="AC184"/>
      <c r="AD184"/>
      <c r="BS184" s="462"/>
      <c r="BT184" s="462"/>
      <c r="BU184" s="462"/>
      <c r="BV184" s="462"/>
      <c r="BW184" s="462"/>
      <c r="BX184" s="462"/>
      <c r="BY184" s="462"/>
    </row>
    <row r="185" spans="1:90" s="770" customFormat="1">
      <c r="A185" s="1040"/>
      <c r="B185" s="1057" t="s">
        <v>2371</v>
      </c>
      <c r="C185" s="953" t="s">
        <v>2712</v>
      </c>
      <c r="D185" s="953" t="s">
        <v>3338</v>
      </c>
      <c r="F185" s="462"/>
      <c r="J185" s="770">
        <v>20</v>
      </c>
      <c r="R185" s="462"/>
      <c r="S185"/>
      <c r="T185"/>
      <c r="U185"/>
      <c r="W185"/>
      <c r="X185"/>
      <c r="Y185"/>
      <c r="Z185"/>
      <c r="AA185"/>
      <c r="AB185"/>
      <c r="AC185"/>
      <c r="AD185"/>
      <c r="BS185" s="462"/>
      <c r="BT185" s="462"/>
      <c r="BU185" s="462"/>
      <c r="BV185" s="462"/>
      <c r="BW185" s="462"/>
      <c r="BX185" s="462"/>
      <c r="BY185" s="462"/>
    </row>
    <row r="186" spans="1:90" s="770" customFormat="1">
      <c r="A186" s="1040"/>
      <c r="B186" s="1136"/>
      <c r="C186" s="1137"/>
      <c r="D186" s="1137"/>
      <c r="F186" s="462"/>
      <c r="R186" s="462"/>
      <c r="S186"/>
      <c r="T186"/>
      <c r="U186"/>
      <c r="W186"/>
      <c r="X186"/>
      <c r="Y186"/>
      <c r="Z186"/>
      <c r="AA186"/>
      <c r="AB186"/>
      <c r="AC186"/>
      <c r="AD186"/>
      <c r="BS186" s="462"/>
      <c r="BT186" s="462"/>
      <c r="BU186" s="462"/>
      <c r="BV186" s="462"/>
      <c r="BW186" s="462"/>
      <c r="BX186" s="462"/>
      <c r="BY186" s="462"/>
    </row>
    <row r="187" spans="1:90" s="770" customFormat="1">
      <c r="A187" s="1040"/>
      <c r="B187" s="1136"/>
      <c r="C187" s="1137"/>
      <c r="D187" s="1137"/>
      <c r="F187" s="462"/>
      <c r="R187" s="462"/>
      <c r="S187"/>
      <c r="T187"/>
      <c r="U187"/>
      <c r="W187"/>
      <c r="X187"/>
      <c r="Y187"/>
      <c r="Z187"/>
      <c r="AA187"/>
      <c r="AB187"/>
      <c r="AC187"/>
      <c r="AD187"/>
      <c r="BS187" s="462"/>
      <c r="BT187" s="462"/>
      <c r="BU187" s="462"/>
      <c r="BV187" s="462"/>
      <c r="BW187" s="462"/>
      <c r="BX187" s="462"/>
      <c r="BY187" s="462"/>
    </row>
    <row r="188" spans="1:90" s="770" customFormat="1">
      <c r="A188" s="1040"/>
      <c r="B188" s="1057" t="s">
        <v>2394</v>
      </c>
      <c r="C188" s="99" t="s">
        <v>2781</v>
      </c>
      <c r="D188" s="99" t="s">
        <v>3338</v>
      </c>
      <c r="F188" s="462"/>
      <c r="R188" s="462"/>
      <c r="S188"/>
      <c r="T188"/>
      <c r="U188"/>
      <c r="W188"/>
      <c r="X188"/>
      <c r="Y188"/>
      <c r="Z188"/>
      <c r="AA188">
        <v>6</v>
      </c>
      <c r="AB188"/>
      <c r="AC188"/>
      <c r="AD188"/>
      <c r="BS188" s="462"/>
      <c r="BT188" s="462"/>
      <c r="BU188" s="462"/>
      <c r="BV188" s="462"/>
      <c r="BW188" s="462"/>
      <c r="BX188" s="462"/>
      <c r="BY188" s="462"/>
    </row>
    <row r="189" spans="1:90" s="770" customFormat="1">
      <c r="A189" s="1040"/>
      <c r="B189" s="1136"/>
      <c r="C189" s="1137"/>
      <c r="D189" s="953"/>
      <c r="F189" s="462"/>
      <c r="R189" s="462"/>
      <c r="S189"/>
      <c r="T189"/>
      <c r="U189"/>
      <c r="W189"/>
      <c r="X189"/>
      <c r="Y189"/>
      <c r="Z189"/>
      <c r="AA189"/>
      <c r="AB189"/>
      <c r="AC189"/>
      <c r="AD189"/>
      <c r="BS189" s="462"/>
      <c r="BT189" s="462"/>
      <c r="BU189" s="462"/>
      <c r="BV189" s="462"/>
      <c r="BW189" s="462"/>
      <c r="BX189" s="462"/>
      <c r="BY189" s="462"/>
    </row>
    <row r="190" spans="1:90" s="770" customFormat="1">
      <c r="A190" s="1040"/>
      <c r="B190" s="1136"/>
      <c r="C190" s="1137"/>
      <c r="D190" s="1137"/>
      <c r="F190" s="462"/>
      <c r="R190" s="462"/>
      <c r="S190"/>
      <c r="T190"/>
      <c r="U190"/>
      <c r="W190"/>
      <c r="X190"/>
      <c r="Y190"/>
      <c r="Z190"/>
      <c r="AA190"/>
      <c r="AB190"/>
      <c r="AC190"/>
      <c r="AD190"/>
      <c r="BS190" s="462"/>
      <c r="BT190" s="462"/>
      <c r="BU190" s="462"/>
      <c r="BV190" s="462"/>
      <c r="BW190" s="462"/>
      <c r="BX190" s="462"/>
      <c r="BY190" s="462"/>
    </row>
    <row r="191" spans="1:90" s="770" customFormat="1">
      <c r="A191" s="1040"/>
      <c r="B191" s="1057" t="s">
        <v>2402</v>
      </c>
      <c r="C191" s="99" t="s">
        <v>2781</v>
      </c>
      <c r="D191" s="99" t="s">
        <v>3470</v>
      </c>
      <c r="F191" s="462"/>
      <c r="R191" s="462"/>
      <c r="S191"/>
      <c r="T191"/>
      <c r="U191"/>
      <c r="W191"/>
      <c r="X191"/>
      <c r="Y191"/>
      <c r="Z191"/>
      <c r="AA191"/>
      <c r="AB191"/>
      <c r="AC191"/>
      <c r="AD191"/>
      <c r="BS191" s="462"/>
      <c r="BT191" s="462"/>
      <c r="BU191" s="462">
        <v>200</v>
      </c>
      <c r="BV191" s="462"/>
      <c r="BW191" s="462"/>
      <c r="BX191" s="462"/>
      <c r="BY191" s="462"/>
    </row>
    <row r="192" spans="1:90" s="770" customFormat="1">
      <c r="A192" s="1040"/>
      <c r="B192" s="1136"/>
      <c r="C192" s="1137"/>
      <c r="D192" s="1137"/>
      <c r="F192" s="462"/>
      <c r="R192" s="462"/>
      <c r="S192"/>
      <c r="T192"/>
      <c r="U192"/>
      <c r="W192"/>
      <c r="X192"/>
      <c r="Y192"/>
      <c r="Z192"/>
      <c r="AA192"/>
      <c r="AB192"/>
      <c r="AC192"/>
      <c r="AD192"/>
      <c r="BS192" s="462"/>
      <c r="BT192" s="462"/>
      <c r="BU192" s="462"/>
      <c r="BV192" s="462"/>
      <c r="BW192" s="462"/>
      <c r="BX192" s="462"/>
      <c r="BY192" s="462"/>
    </row>
    <row r="193" spans="1:111" s="770" customFormat="1">
      <c r="A193" s="1040"/>
      <c r="B193" s="1136"/>
      <c r="C193" s="1137"/>
      <c r="D193" s="1137"/>
      <c r="F193" s="462"/>
      <c r="R193" s="462"/>
      <c r="S193"/>
      <c r="T193"/>
      <c r="U193"/>
      <c r="W193"/>
      <c r="X193"/>
      <c r="Y193"/>
      <c r="Z193"/>
      <c r="AA193"/>
      <c r="AB193"/>
      <c r="AC193"/>
      <c r="AD193"/>
      <c r="BS193" s="462"/>
      <c r="BT193" s="462"/>
      <c r="BU193" s="462"/>
      <c r="BV193" s="462"/>
      <c r="BW193" s="462"/>
      <c r="BX193" s="462"/>
      <c r="BY193" s="462"/>
    </row>
    <row r="194" spans="1:111" s="770" customFormat="1">
      <c r="A194" s="1040"/>
      <c r="B194" s="1057" t="s">
        <v>2414</v>
      </c>
      <c r="C194" s="99" t="s">
        <v>2815</v>
      </c>
      <c r="D194" s="99" t="s">
        <v>3341</v>
      </c>
      <c r="F194" s="462"/>
      <c r="R194" s="462"/>
      <c r="S194"/>
      <c r="T194"/>
      <c r="U194"/>
      <c r="W194"/>
      <c r="X194"/>
      <c r="Y194"/>
      <c r="Z194"/>
      <c r="AA194"/>
      <c r="AB194"/>
      <c r="AC194"/>
      <c r="AD194"/>
      <c r="BS194" s="462"/>
      <c r="BT194" s="462"/>
      <c r="BU194" s="462"/>
      <c r="BV194" s="462"/>
      <c r="BW194" s="462"/>
      <c r="BX194" s="462"/>
      <c r="BY194" s="462"/>
      <c r="CN194" s="770">
        <v>25</v>
      </c>
    </row>
    <row r="195" spans="1:111" s="770" customFormat="1">
      <c r="A195" s="1040"/>
      <c r="B195" s="1136"/>
      <c r="C195" s="1137"/>
      <c r="D195" s="1137"/>
      <c r="F195" s="462"/>
      <c r="R195" s="462"/>
      <c r="S195"/>
      <c r="T195"/>
      <c r="U195"/>
      <c r="W195"/>
      <c r="X195"/>
      <c r="Y195"/>
      <c r="Z195"/>
      <c r="AA195"/>
      <c r="AB195"/>
      <c r="AC195"/>
      <c r="AD195"/>
      <c r="BS195" s="462"/>
      <c r="BT195" s="462"/>
      <c r="BU195" s="462"/>
      <c r="BV195" s="462"/>
      <c r="BW195" s="462"/>
      <c r="BX195" s="462"/>
      <c r="BY195" s="462"/>
    </row>
    <row r="196" spans="1:111" s="770" customFormat="1">
      <c r="A196" s="1040"/>
      <c r="B196" s="1136"/>
      <c r="C196" s="1137"/>
      <c r="D196" s="1137"/>
      <c r="F196" s="462"/>
      <c r="R196" s="462"/>
      <c r="S196"/>
      <c r="T196"/>
      <c r="U196"/>
      <c r="W196"/>
      <c r="X196"/>
      <c r="Y196"/>
      <c r="Z196"/>
      <c r="AA196"/>
      <c r="AB196"/>
      <c r="AC196"/>
      <c r="AD196"/>
      <c r="BS196" s="462"/>
      <c r="BT196" s="462"/>
      <c r="BU196" s="462"/>
      <c r="BV196" s="462"/>
      <c r="BW196" s="462"/>
      <c r="BX196" s="462"/>
      <c r="BY196" s="462"/>
    </row>
    <row r="197" spans="1:111" s="770" customFormat="1">
      <c r="A197" s="1040"/>
      <c r="B197" s="1057" t="s">
        <v>2421</v>
      </c>
      <c r="C197" s="99" t="s">
        <v>2821</v>
      </c>
      <c r="D197" s="953" t="s">
        <v>3473</v>
      </c>
      <c r="F197" s="462"/>
      <c r="R197" s="462"/>
      <c r="S197"/>
      <c r="T197"/>
      <c r="U197"/>
      <c r="W197"/>
      <c r="X197"/>
      <c r="Y197"/>
      <c r="Z197"/>
      <c r="AA197"/>
      <c r="AB197"/>
      <c r="AC197"/>
      <c r="AD197"/>
      <c r="BL197" s="770">
        <v>250</v>
      </c>
      <c r="BS197" s="462"/>
      <c r="BT197" s="462"/>
      <c r="BU197" s="462"/>
      <c r="BV197" s="462"/>
      <c r="BW197" s="462"/>
      <c r="BX197" s="462"/>
      <c r="BY197" s="462"/>
    </row>
    <row r="198" spans="1:111" s="770" customFormat="1">
      <c r="A198" s="1040"/>
      <c r="B198" s="1136"/>
      <c r="C198" s="1137"/>
      <c r="D198" s="1137"/>
      <c r="F198" s="462"/>
      <c r="R198" s="462"/>
      <c r="S198"/>
      <c r="T198"/>
      <c r="U198"/>
      <c r="W198"/>
      <c r="X198"/>
      <c r="Y198"/>
      <c r="Z198"/>
      <c r="AA198"/>
      <c r="AB198"/>
      <c r="AC198"/>
      <c r="AD198"/>
      <c r="BS198" s="462"/>
      <c r="BT198" s="462"/>
      <c r="BU198" s="462"/>
      <c r="BV198" s="462"/>
      <c r="BW198" s="462"/>
      <c r="BX198" s="462"/>
      <c r="BY198" s="462"/>
    </row>
    <row r="199" spans="1:111" s="770" customFormat="1">
      <c r="A199" s="1040"/>
      <c r="B199" s="1057" t="s">
        <v>2425</v>
      </c>
      <c r="C199" s="99" t="s">
        <v>2822</v>
      </c>
      <c r="D199" s="99" t="s">
        <v>2846</v>
      </c>
      <c r="F199" s="462"/>
      <c r="R199" s="462"/>
      <c r="S199"/>
      <c r="T199"/>
      <c r="U199"/>
      <c r="W199"/>
      <c r="X199"/>
      <c r="Y199"/>
      <c r="Z199"/>
      <c r="AA199"/>
      <c r="AB199"/>
      <c r="AC199"/>
      <c r="AD199"/>
      <c r="BJ199" s="770">
        <v>25</v>
      </c>
      <c r="BK199" s="770">
        <v>25</v>
      </c>
      <c r="BS199" s="462"/>
      <c r="BT199" s="462"/>
      <c r="BU199" s="462"/>
      <c r="BV199" s="462"/>
      <c r="BW199" s="462"/>
      <c r="BX199" s="462"/>
      <c r="BY199" s="462"/>
    </row>
    <row r="200" spans="1:111" s="770" customFormat="1">
      <c r="A200" s="1040"/>
      <c r="B200" s="1136"/>
      <c r="C200" s="1137"/>
      <c r="D200" s="1137"/>
      <c r="F200" s="462"/>
      <c r="R200" s="462"/>
      <c r="S200"/>
      <c r="T200"/>
      <c r="U200"/>
      <c r="W200"/>
      <c r="X200"/>
      <c r="Y200"/>
      <c r="Z200"/>
      <c r="AA200"/>
      <c r="AB200"/>
      <c r="AC200"/>
      <c r="AD200"/>
      <c r="BS200" s="462"/>
      <c r="BT200" s="462"/>
      <c r="BU200" s="462"/>
      <c r="BV200" s="462"/>
      <c r="BW200" s="462"/>
      <c r="BX200" s="462"/>
      <c r="BY200" s="462"/>
    </row>
    <row r="201" spans="1:111" s="770" customFormat="1">
      <c r="A201" s="1040"/>
      <c r="B201" s="1136"/>
      <c r="C201" s="1137"/>
      <c r="D201" s="1137"/>
      <c r="F201" s="462"/>
      <c r="R201" s="462"/>
      <c r="S201"/>
      <c r="T201"/>
      <c r="U201"/>
      <c r="W201"/>
      <c r="X201"/>
      <c r="Y201"/>
      <c r="Z201"/>
      <c r="AA201"/>
      <c r="AB201"/>
      <c r="AC201"/>
      <c r="AD201"/>
      <c r="BS201" s="462"/>
      <c r="BT201" s="462"/>
      <c r="BU201" s="462"/>
      <c r="BV201" s="462"/>
      <c r="BW201" s="462"/>
      <c r="BX201" s="462"/>
      <c r="BY201" s="462"/>
    </row>
    <row r="202" spans="1:111" s="770" customFormat="1">
      <c r="A202" s="1040"/>
      <c r="B202" s="1136"/>
      <c r="C202" s="1137"/>
      <c r="D202" s="1137"/>
      <c r="F202" s="462"/>
      <c r="R202" s="462"/>
      <c r="S202"/>
      <c r="T202"/>
      <c r="U202"/>
      <c r="W202"/>
      <c r="X202"/>
      <c r="Y202"/>
      <c r="Z202"/>
      <c r="AA202"/>
      <c r="AB202"/>
      <c r="AC202"/>
      <c r="AD202"/>
      <c r="BS202" s="462"/>
      <c r="BT202" s="462"/>
      <c r="BU202" s="462"/>
      <c r="BV202" s="462"/>
      <c r="BW202" s="462"/>
      <c r="BX202" s="462"/>
      <c r="BY202" s="462"/>
    </row>
    <row r="203" spans="1:111" s="770" customFormat="1">
      <c r="A203" s="1040"/>
      <c r="B203" s="1057" t="s">
        <v>2434</v>
      </c>
      <c r="C203" s="99" t="s">
        <v>2835</v>
      </c>
      <c r="D203" s="99" t="s">
        <v>2846</v>
      </c>
      <c r="F203" s="462"/>
      <c r="R203" s="462"/>
      <c r="S203"/>
      <c r="T203"/>
      <c r="U203"/>
      <c r="W203"/>
      <c r="X203"/>
      <c r="Y203"/>
      <c r="Z203"/>
      <c r="AA203"/>
      <c r="AB203"/>
      <c r="AC203"/>
      <c r="AD203"/>
      <c r="BJ203" s="770">
        <v>25</v>
      </c>
      <c r="BK203" s="770">
        <v>25</v>
      </c>
      <c r="BS203" s="462"/>
      <c r="BT203" s="462"/>
      <c r="BU203" s="462"/>
      <c r="BV203" s="462"/>
      <c r="BW203" s="462"/>
      <c r="BX203" s="462"/>
      <c r="BY203" s="462"/>
    </row>
    <row r="204" spans="1:111" s="770" customFormat="1">
      <c r="A204" s="1040"/>
      <c r="B204" s="1057" t="s">
        <v>2447</v>
      </c>
      <c r="C204" s="99" t="s">
        <v>2871</v>
      </c>
      <c r="D204" s="953" t="s">
        <v>3474</v>
      </c>
      <c r="F204" s="462"/>
      <c r="R204" s="462"/>
      <c r="S204"/>
      <c r="T204"/>
      <c r="U204"/>
      <c r="W204"/>
      <c r="X204"/>
      <c r="Y204">
        <v>6</v>
      </c>
      <c r="Z204"/>
      <c r="AA204"/>
      <c r="AB204"/>
      <c r="AC204"/>
      <c r="AD204"/>
      <c r="AQ204" s="770">
        <v>6</v>
      </c>
      <c r="BM204" s="770">
        <v>100</v>
      </c>
      <c r="BS204" s="462"/>
      <c r="BT204" s="462"/>
      <c r="BU204" s="462"/>
      <c r="BV204" s="462"/>
      <c r="BW204" s="462"/>
      <c r="BX204" s="462"/>
      <c r="BY204" s="462"/>
      <c r="CC204" s="770">
        <v>20</v>
      </c>
      <c r="CO204" s="770">
        <v>50</v>
      </c>
    </row>
    <row r="205" spans="1:111" s="770" customFormat="1">
      <c r="A205" s="1040"/>
      <c r="B205" s="1057" t="s">
        <v>2456</v>
      </c>
      <c r="C205" s="99" t="s">
        <v>2884</v>
      </c>
      <c r="D205" s="99" t="s">
        <v>3334</v>
      </c>
      <c r="F205" s="462"/>
      <c r="R205" s="462"/>
      <c r="S205"/>
      <c r="T205"/>
      <c r="U205"/>
      <c r="W205"/>
      <c r="X205"/>
      <c r="Y205"/>
      <c r="Z205"/>
      <c r="AA205"/>
      <c r="AB205"/>
      <c r="AC205"/>
      <c r="AD205"/>
      <c r="BS205" s="462"/>
      <c r="BT205" s="462"/>
      <c r="BU205" s="462"/>
      <c r="BV205" s="462"/>
      <c r="BW205" s="462"/>
      <c r="BX205" s="462"/>
      <c r="BY205" s="462"/>
      <c r="DE205" s="770">
        <v>1</v>
      </c>
      <c r="DG205" s="770">
        <v>1</v>
      </c>
    </row>
    <row r="206" spans="1:111" s="770" customFormat="1">
      <c r="A206" s="1040"/>
      <c r="B206" s="953" t="s">
        <v>2897</v>
      </c>
      <c r="C206" s="99" t="s">
        <v>2884</v>
      </c>
      <c r="D206" s="99" t="s">
        <v>3467</v>
      </c>
      <c r="F206" s="462"/>
      <c r="R206" s="462"/>
      <c r="S206"/>
      <c r="T206"/>
      <c r="U206"/>
      <c r="W206"/>
      <c r="X206"/>
      <c r="Y206"/>
      <c r="Z206"/>
      <c r="AA206"/>
      <c r="AB206"/>
      <c r="AC206"/>
      <c r="AD206"/>
      <c r="BS206" s="462"/>
      <c r="BT206" s="462"/>
      <c r="BU206" s="462"/>
      <c r="BV206" s="462"/>
      <c r="BW206" s="462"/>
      <c r="BX206" s="462"/>
      <c r="BY206" s="462"/>
      <c r="DF206" s="770">
        <v>2</v>
      </c>
    </row>
    <row r="207" spans="1:111" s="770" customFormat="1">
      <c r="A207" s="1040"/>
      <c r="B207" s="1057" t="s">
        <v>2904</v>
      </c>
      <c r="C207" s="99" t="s">
        <v>2905</v>
      </c>
      <c r="D207" s="99" t="s">
        <v>2846</v>
      </c>
      <c r="F207" s="462"/>
      <c r="R207" s="462"/>
      <c r="S207"/>
      <c r="T207">
        <v>6</v>
      </c>
      <c r="U207"/>
      <c r="W207"/>
      <c r="X207"/>
      <c r="Y207"/>
      <c r="Z207"/>
      <c r="AA207"/>
      <c r="AB207"/>
      <c r="AC207"/>
      <c r="AD207"/>
      <c r="BS207" s="462"/>
      <c r="BT207" s="462"/>
      <c r="BU207" s="462"/>
      <c r="BV207" s="462"/>
      <c r="BW207" s="462"/>
      <c r="BX207" s="462"/>
      <c r="BY207" s="462"/>
    </row>
    <row r="208" spans="1:111" s="770" customFormat="1">
      <c r="A208" s="1040"/>
      <c r="B208" s="1136"/>
      <c r="C208" s="1137"/>
      <c r="D208" s="1137"/>
      <c r="F208" s="462"/>
      <c r="R208" s="462"/>
      <c r="S208"/>
      <c r="T208"/>
      <c r="U208"/>
      <c r="W208"/>
      <c r="X208"/>
      <c r="Y208"/>
      <c r="Z208"/>
      <c r="AA208"/>
      <c r="AB208"/>
      <c r="AC208"/>
      <c r="AD208"/>
      <c r="BS208" s="462"/>
      <c r="BT208" s="462"/>
      <c r="BU208" s="462"/>
      <c r="BV208" s="462"/>
      <c r="BW208" s="462"/>
      <c r="BX208" s="462"/>
      <c r="BY208" s="462"/>
    </row>
    <row r="209" spans="1:77" s="770" customFormat="1">
      <c r="A209" s="1040"/>
      <c r="B209" s="1136"/>
      <c r="C209" s="1137"/>
      <c r="D209" s="1137"/>
      <c r="F209" s="462"/>
      <c r="R209" s="462"/>
      <c r="S209"/>
      <c r="T209"/>
      <c r="U209"/>
      <c r="W209"/>
      <c r="X209"/>
      <c r="Y209"/>
      <c r="Z209"/>
      <c r="AA209"/>
      <c r="AB209"/>
      <c r="AC209"/>
      <c r="AD209"/>
      <c r="BS209" s="462"/>
      <c r="BT209" s="462"/>
      <c r="BU209" s="462"/>
      <c r="BV209" s="462"/>
      <c r="BW209" s="462"/>
      <c r="BX209" s="462"/>
      <c r="BY209" s="462"/>
    </row>
    <row r="210" spans="1:77" s="770" customFormat="1">
      <c r="A210" s="1040"/>
      <c r="B210" s="1136"/>
      <c r="C210" s="1137"/>
      <c r="D210" s="1137"/>
      <c r="F210" s="462"/>
      <c r="R210" s="462"/>
      <c r="S210"/>
      <c r="T210"/>
      <c r="U210"/>
      <c r="W210"/>
      <c r="X210"/>
      <c r="Y210"/>
      <c r="Z210"/>
      <c r="AA210"/>
      <c r="AB210"/>
      <c r="AC210"/>
      <c r="AD210"/>
      <c r="BS210" s="462"/>
      <c r="BT210" s="462"/>
      <c r="BU210" s="462"/>
      <c r="BV210" s="462"/>
      <c r="BW210" s="462"/>
      <c r="BX210" s="462"/>
      <c r="BY210" s="462"/>
    </row>
    <row r="211" spans="1:77" s="770" customFormat="1">
      <c r="A211" s="1040"/>
      <c r="B211" s="1136"/>
      <c r="C211" s="1137"/>
      <c r="D211" s="1137"/>
      <c r="F211" s="462"/>
      <c r="R211" s="462"/>
      <c r="S211"/>
      <c r="T211"/>
      <c r="U211"/>
      <c r="W211"/>
      <c r="X211"/>
      <c r="Y211"/>
      <c r="Z211"/>
      <c r="AA211"/>
      <c r="AB211"/>
      <c r="AC211"/>
      <c r="AD211"/>
      <c r="BS211" s="462"/>
      <c r="BT211" s="462"/>
      <c r="BU211" s="462"/>
      <c r="BV211" s="462"/>
      <c r="BW211" s="462"/>
      <c r="BX211" s="462"/>
      <c r="BY211" s="462"/>
    </row>
    <row r="212" spans="1:77" s="770" customFormat="1">
      <c r="A212" s="1040"/>
      <c r="B212" s="1057" t="s">
        <v>2926</v>
      </c>
      <c r="C212" s="99" t="s">
        <v>2905</v>
      </c>
      <c r="D212" s="99" t="s">
        <v>2846</v>
      </c>
      <c r="F212" s="462"/>
      <c r="R212" s="462"/>
      <c r="S212"/>
      <c r="T212"/>
      <c r="U212"/>
      <c r="W212"/>
      <c r="X212"/>
      <c r="Y212"/>
      <c r="Z212"/>
      <c r="AA212"/>
      <c r="AB212"/>
      <c r="AC212"/>
      <c r="AD212"/>
      <c r="BL212" s="770">
        <v>50</v>
      </c>
      <c r="BS212" s="462"/>
      <c r="BT212" s="462"/>
      <c r="BU212" s="462"/>
      <c r="BV212" s="462"/>
      <c r="BW212" s="462"/>
      <c r="BX212" s="462"/>
      <c r="BY212" s="462"/>
    </row>
    <row r="213" spans="1:77" s="770" customFormat="1">
      <c r="A213" s="1040"/>
      <c r="B213" s="1057" t="s">
        <v>2927</v>
      </c>
      <c r="C213" s="99" t="s">
        <v>2905</v>
      </c>
      <c r="D213" s="953" t="s">
        <v>3338</v>
      </c>
      <c r="F213" s="462"/>
      <c r="R213" s="462"/>
      <c r="S213"/>
      <c r="T213">
        <v>6</v>
      </c>
      <c r="U213"/>
      <c r="W213"/>
      <c r="X213"/>
      <c r="Y213"/>
      <c r="Z213"/>
      <c r="AA213"/>
      <c r="AB213"/>
      <c r="AC213"/>
      <c r="AD213"/>
      <c r="BA213" s="770">
        <v>25</v>
      </c>
      <c r="BS213" s="462"/>
      <c r="BT213" s="462"/>
      <c r="BU213" s="462"/>
      <c r="BV213" s="462"/>
      <c r="BW213" s="462"/>
      <c r="BX213" s="462"/>
      <c r="BY213" s="462"/>
    </row>
    <row r="214" spans="1:77" s="770" customFormat="1">
      <c r="A214" s="1040"/>
      <c r="B214" s="1136"/>
      <c r="C214" s="1137"/>
      <c r="D214" s="1137"/>
      <c r="F214" s="462"/>
      <c r="R214" s="462"/>
      <c r="S214"/>
      <c r="T214"/>
      <c r="U214"/>
      <c r="W214"/>
      <c r="X214"/>
      <c r="Y214"/>
      <c r="Z214"/>
      <c r="AA214"/>
      <c r="AB214"/>
      <c r="AC214"/>
      <c r="AD214"/>
      <c r="BS214" s="462"/>
      <c r="BT214" s="462"/>
      <c r="BU214" s="462"/>
      <c r="BV214" s="462"/>
      <c r="BW214" s="462"/>
      <c r="BX214" s="462"/>
      <c r="BY214" s="462"/>
    </row>
    <row r="215" spans="1:77" s="770" customFormat="1">
      <c r="A215" s="1040"/>
      <c r="B215" s="1136"/>
      <c r="C215" s="1137"/>
      <c r="D215" s="1137"/>
      <c r="F215" s="462"/>
      <c r="R215" s="462"/>
      <c r="S215"/>
      <c r="T215"/>
      <c r="U215"/>
      <c r="W215"/>
      <c r="X215"/>
      <c r="Y215"/>
      <c r="Z215"/>
      <c r="AA215"/>
      <c r="AB215"/>
      <c r="AC215"/>
      <c r="AD215"/>
      <c r="BS215" s="462"/>
      <c r="BT215" s="462"/>
      <c r="BU215" s="462"/>
      <c r="BV215" s="462"/>
      <c r="BW215" s="462"/>
      <c r="BX215" s="462"/>
      <c r="BY215" s="462"/>
    </row>
    <row r="216" spans="1:77" s="770" customFormat="1">
      <c r="A216" s="1040"/>
      <c r="B216" s="1136"/>
      <c r="C216" s="1137"/>
      <c r="D216" s="1137"/>
      <c r="F216" s="462"/>
      <c r="R216" s="462"/>
      <c r="S216"/>
      <c r="T216"/>
      <c r="U216"/>
      <c r="W216"/>
      <c r="X216"/>
      <c r="Y216"/>
      <c r="Z216"/>
      <c r="AA216"/>
      <c r="AB216"/>
      <c r="AC216"/>
      <c r="AD216"/>
      <c r="BS216" s="462"/>
      <c r="BT216" s="462"/>
      <c r="BU216" s="462"/>
      <c r="BV216" s="462"/>
      <c r="BW216" s="462"/>
      <c r="BX216" s="462"/>
      <c r="BY216" s="462"/>
    </row>
    <row r="217" spans="1:77" s="770" customFormat="1">
      <c r="A217" s="1040"/>
      <c r="B217" s="1136"/>
      <c r="C217" s="1137"/>
      <c r="D217" s="1137"/>
      <c r="F217" s="462"/>
      <c r="R217" s="462"/>
      <c r="S217"/>
      <c r="T217"/>
      <c r="U217"/>
      <c r="W217"/>
      <c r="X217"/>
      <c r="Y217"/>
      <c r="Z217"/>
      <c r="AA217"/>
      <c r="AB217"/>
      <c r="AC217"/>
      <c r="AD217"/>
      <c r="BS217" s="462"/>
      <c r="BT217" s="462"/>
      <c r="BU217" s="462"/>
      <c r="BV217" s="462"/>
      <c r="BW217" s="462"/>
      <c r="BX217" s="462"/>
      <c r="BY217" s="462"/>
    </row>
    <row r="218" spans="1:77" s="770" customFormat="1">
      <c r="A218" s="1040"/>
      <c r="B218" s="1136"/>
      <c r="C218" s="1137"/>
      <c r="D218" s="1137"/>
      <c r="F218" s="462"/>
      <c r="R218" s="462"/>
      <c r="S218"/>
      <c r="T218"/>
      <c r="U218"/>
      <c r="W218"/>
      <c r="X218"/>
      <c r="Y218"/>
      <c r="Z218"/>
      <c r="AA218"/>
      <c r="AB218"/>
      <c r="AC218"/>
      <c r="AD218"/>
      <c r="BS218" s="462"/>
      <c r="BT218" s="462"/>
      <c r="BU218" s="462"/>
      <c r="BV218" s="462"/>
      <c r="BW218" s="462"/>
      <c r="BX218" s="462"/>
      <c r="BY218" s="462"/>
    </row>
    <row r="219" spans="1:77" s="770" customFormat="1">
      <c r="A219" s="1040"/>
      <c r="B219" s="953"/>
      <c r="C219" s="99"/>
      <c r="D219" s="10"/>
      <c r="F219" s="462"/>
      <c r="R219" s="462"/>
      <c r="S219"/>
      <c r="T219"/>
      <c r="U219"/>
      <c r="W219"/>
      <c r="X219"/>
      <c r="Y219"/>
      <c r="Z219"/>
      <c r="AA219"/>
      <c r="AB219"/>
      <c r="AC219"/>
      <c r="AD219"/>
      <c r="BS219" s="462"/>
      <c r="BT219" s="462"/>
      <c r="BU219" s="462"/>
      <c r="BV219" s="462"/>
      <c r="BW219" s="462"/>
      <c r="BX219" s="462"/>
      <c r="BY219" s="462"/>
    </row>
    <row r="220" spans="1:77" s="770" customFormat="1">
      <c r="A220" s="1040"/>
      <c r="B220" s="1136"/>
      <c r="C220" s="1137"/>
      <c r="D220" s="1137"/>
      <c r="F220" s="462"/>
      <c r="R220" s="462"/>
      <c r="S220"/>
      <c r="T220"/>
      <c r="U220"/>
      <c r="W220"/>
      <c r="X220"/>
      <c r="Y220"/>
      <c r="Z220"/>
      <c r="AA220"/>
      <c r="AB220"/>
      <c r="AC220"/>
      <c r="AD220"/>
      <c r="BS220" s="462"/>
      <c r="BT220" s="462"/>
      <c r="BU220" s="462"/>
      <c r="BV220" s="462"/>
      <c r="BW220" s="462"/>
      <c r="BX220" s="462"/>
      <c r="BY220" s="462"/>
    </row>
    <row r="221" spans="1:77" s="770" customFormat="1">
      <c r="A221" s="1040"/>
      <c r="B221" s="1136"/>
      <c r="C221" s="1137"/>
      <c r="D221" s="1137"/>
      <c r="F221" s="462"/>
      <c r="R221" s="462"/>
      <c r="S221"/>
      <c r="T221"/>
      <c r="U221"/>
      <c r="W221"/>
      <c r="X221"/>
      <c r="Y221"/>
      <c r="Z221"/>
      <c r="AA221"/>
      <c r="AB221"/>
      <c r="AC221"/>
      <c r="AD221"/>
      <c r="BS221" s="462"/>
      <c r="BT221" s="462"/>
      <c r="BU221" s="462"/>
      <c r="BV221" s="462"/>
      <c r="BW221" s="462"/>
      <c r="BX221" s="462"/>
      <c r="BY221" s="462"/>
    </row>
    <row r="222" spans="1:77" s="770" customFormat="1">
      <c r="A222" s="1040"/>
      <c r="B222" s="1136"/>
      <c r="C222" s="1137"/>
      <c r="D222" s="1137"/>
      <c r="F222" s="462"/>
      <c r="R222" s="462"/>
      <c r="S222"/>
      <c r="T222"/>
      <c r="U222"/>
      <c r="W222"/>
      <c r="X222"/>
      <c r="Y222"/>
      <c r="Z222"/>
      <c r="AA222"/>
      <c r="AB222"/>
      <c r="AC222"/>
      <c r="AD222"/>
      <c r="BS222" s="462"/>
      <c r="BT222" s="462"/>
      <c r="BU222" s="462"/>
      <c r="BV222" s="462"/>
      <c r="BW222" s="462"/>
      <c r="BX222" s="462"/>
      <c r="BY222" s="462"/>
    </row>
    <row r="223" spans="1:77" s="770" customFormat="1">
      <c r="A223" s="1040"/>
      <c r="B223" s="1136"/>
      <c r="C223" s="1137"/>
      <c r="D223" s="1137"/>
      <c r="F223" s="462"/>
      <c r="R223" s="462"/>
      <c r="S223"/>
      <c r="T223"/>
      <c r="U223"/>
      <c r="W223"/>
      <c r="X223"/>
      <c r="Y223"/>
      <c r="Z223"/>
      <c r="AA223"/>
      <c r="AB223"/>
      <c r="AC223"/>
      <c r="AD223"/>
      <c r="BS223" s="462"/>
      <c r="BT223" s="462"/>
      <c r="BU223" s="462"/>
      <c r="BV223" s="462"/>
      <c r="BW223" s="462"/>
      <c r="BX223" s="462"/>
      <c r="BY223" s="462"/>
    </row>
    <row r="224" spans="1:77" s="770" customFormat="1">
      <c r="A224" s="1040"/>
      <c r="B224" s="1136"/>
      <c r="C224" s="1137"/>
      <c r="D224" s="1137"/>
      <c r="F224" s="462"/>
      <c r="R224" s="462"/>
      <c r="S224"/>
      <c r="T224"/>
      <c r="U224"/>
      <c r="W224"/>
      <c r="X224"/>
      <c r="Y224"/>
      <c r="Z224"/>
      <c r="AA224"/>
      <c r="AB224"/>
      <c r="AC224"/>
      <c r="AD224"/>
      <c r="BS224" s="462"/>
      <c r="BT224" s="462"/>
      <c r="BU224" s="462"/>
      <c r="BV224" s="462"/>
      <c r="BW224" s="462"/>
      <c r="BX224" s="462"/>
      <c r="BY224" s="462"/>
    </row>
    <row r="225" spans="1:77" s="770" customFormat="1">
      <c r="A225" s="1040"/>
      <c r="F225" s="462"/>
      <c r="R225" s="462"/>
      <c r="S225"/>
      <c r="T225"/>
      <c r="U225"/>
      <c r="W225"/>
      <c r="X225"/>
      <c r="Y225"/>
      <c r="Z225"/>
      <c r="AA225"/>
      <c r="AB225"/>
      <c r="AC225"/>
      <c r="AD225"/>
      <c r="BS225" s="462"/>
      <c r="BT225" s="462"/>
      <c r="BU225" s="462"/>
      <c r="BV225" s="462"/>
      <c r="BW225" s="462"/>
      <c r="BX225" s="462"/>
      <c r="BY225" s="462"/>
    </row>
    <row r="226" spans="1:77" s="770" customFormat="1">
      <c r="A226" s="1040"/>
      <c r="B226" s="1136"/>
      <c r="C226" s="1137"/>
      <c r="D226" s="1137"/>
      <c r="F226" s="462"/>
      <c r="R226" s="462"/>
      <c r="S226"/>
      <c r="T226"/>
      <c r="U226"/>
      <c r="W226"/>
      <c r="X226"/>
      <c r="Y226"/>
      <c r="Z226"/>
      <c r="AA226"/>
      <c r="AB226"/>
      <c r="AC226"/>
      <c r="AD226"/>
      <c r="BS226" s="462"/>
      <c r="BT226" s="462"/>
      <c r="BU226" s="462"/>
      <c r="BV226" s="462"/>
      <c r="BW226" s="462"/>
      <c r="BX226" s="462"/>
      <c r="BY226" s="462"/>
    </row>
    <row r="227" spans="1:77" s="770" customFormat="1">
      <c r="A227" s="1040"/>
      <c r="B227" s="1136"/>
      <c r="C227" s="1137"/>
      <c r="D227" s="1137"/>
      <c r="F227" s="462"/>
      <c r="R227" s="462"/>
      <c r="S227"/>
      <c r="T227"/>
      <c r="U227"/>
      <c r="W227"/>
      <c r="X227"/>
      <c r="Y227"/>
      <c r="Z227"/>
      <c r="AA227"/>
      <c r="AB227"/>
      <c r="AC227"/>
      <c r="AD227"/>
      <c r="BS227" s="462"/>
      <c r="BT227" s="462"/>
      <c r="BU227" s="462"/>
      <c r="BV227" s="462"/>
      <c r="BW227" s="462"/>
      <c r="BX227" s="462"/>
      <c r="BY227" s="462"/>
    </row>
    <row r="228" spans="1:77" s="770" customFormat="1">
      <c r="A228" s="1040"/>
      <c r="B228" s="1136"/>
      <c r="C228" s="1137"/>
      <c r="D228" s="1137"/>
      <c r="F228" s="462"/>
      <c r="R228" s="462"/>
      <c r="S228"/>
      <c r="T228"/>
      <c r="U228"/>
      <c r="W228"/>
      <c r="X228"/>
      <c r="Y228"/>
      <c r="Z228"/>
      <c r="AA228"/>
      <c r="AB228"/>
      <c r="AC228"/>
      <c r="AD228"/>
      <c r="BS228" s="462"/>
      <c r="BT228" s="462"/>
      <c r="BU228" s="462"/>
      <c r="BV228" s="462"/>
      <c r="BW228" s="462"/>
      <c r="BX228" s="462"/>
      <c r="BY228" s="462"/>
    </row>
    <row r="229" spans="1:77" s="770" customFormat="1">
      <c r="A229" s="1040"/>
      <c r="B229" s="1136"/>
      <c r="C229" s="1137"/>
      <c r="D229" s="1137"/>
      <c r="F229" s="462"/>
      <c r="R229" s="462"/>
      <c r="S229"/>
      <c r="T229"/>
      <c r="U229"/>
      <c r="W229"/>
      <c r="X229"/>
      <c r="Y229"/>
      <c r="Z229"/>
      <c r="AA229"/>
      <c r="AB229"/>
      <c r="AC229"/>
      <c r="AD229"/>
      <c r="BS229" s="462"/>
      <c r="BT229" s="462"/>
      <c r="BU229" s="462"/>
      <c r="BV229" s="462"/>
      <c r="BW229" s="462"/>
      <c r="BX229" s="462"/>
      <c r="BY229" s="462"/>
    </row>
    <row r="230" spans="1:77" s="770" customFormat="1">
      <c r="A230" s="1040"/>
      <c r="B230" s="1136"/>
      <c r="C230" s="1137"/>
      <c r="D230" s="1137"/>
      <c r="F230" s="462"/>
      <c r="R230" s="462"/>
      <c r="S230"/>
      <c r="T230"/>
      <c r="U230"/>
      <c r="W230"/>
      <c r="X230"/>
      <c r="Y230"/>
      <c r="Z230"/>
      <c r="AA230"/>
      <c r="AB230"/>
      <c r="AC230"/>
      <c r="AD230"/>
      <c r="BS230" s="462"/>
      <c r="BT230" s="462"/>
      <c r="BU230" s="462"/>
      <c r="BV230" s="462"/>
      <c r="BW230" s="462"/>
      <c r="BX230" s="462"/>
      <c r="BY230" s="462"/>
    </row>
    <row r="231" spans="1:77" s="770" customFormat="1">
      <c r="A231" s="1040"/>
      <c r="B231" s="1136"/>
      <c r="C231" s="1137"/>
      <c r="D231" s="1137"/>
      <c r="F231" s="462"/>
      <c r="R231" s="462"/>
      <c r="S231"/>
      <c r="T231"/>
      <c r="U231"/>
      <c r="W231"/>
      <c r="X231"/>
      <c r="Y231"/>
      <c r="Z231"/>
      <c r="AA231"/>
      <c r="AB231"/>
      <c r="AC231"/>
      <c r="AD231"/>
      <c r="BS231" s="462"/>
      <c r="BT231" s="462"/>
      <c r="BU231" s="462"/>
      <c r="BV231" s="462"/>
      <c r="BW231" s="462"/>
      <c r="BX231" s="462"/>
      <c r="BY231" s="462"/>
    </row>
    <row r="232" spans="1:77" s="770" customFormat="1">
      <c r="A232" s="1040"/>
      <c r="B232" s="99"/>
      <c r="C232" s="99"/>
      <c r="D232" s="10"/>
      <c r="F232" s="462"/>
      <c r="R232" s="462"/>
      <c r="S232"/>
      <c r="T232"/>
      <c r="U232"/>
      <c r="W232"/>
      <c r="X232"/>
      <c r="Y232"/>
      <c r="Z232"/>
      <c r="AA232"/>
      <c r="AB232"/>
      <c r="AC232"/>
      <c r="AD232"/>
      <c r="BS232" s="462"/>
      <c r="BT232" s="462"/>
      <c r="BU232" s="462"/>
      <c r="BV232" s="462"/>
      <c r="BW232" s="462"/>
      <c r="BX232" s="462"/>
      <c r="BY232" s="462"/>
    </row>
    <row r="233" spans="1:77" s="770" customFormat="1">
      <c r="A233" s="1040"/>
      <c r="B233" s="99"/>
      <c r="C233" s="99"/>
      <c r="D233" s="10"/>
      <c r="F233" s="462"/>
      <c r="R233" s="462"/>
      <c r="S233"/>
      <c r="T233"/>
      <c r="U233"/>
      <c r="W233"/>
      <c r="X233"/>
      <c r="Y233"/>
      <c r="Z233"/>
      <c r="AA233"/>
      <c r="AB233"/>
      <c r="AC233"/>
      <c r="AD233"/>
      <c r="BS233" s="462"/>
      <c r="BT233" s="462"/>
      <c r="BU233" s="462"/>
      <c r="BV233" s="462"/>
      <c r="BW233" s="462"/>
      <c r="BX233" s="462"/>
      <c r="BY233" s="462"/>
    </row>
    <row r="234" spans="1:77" s="770" customFormat="1">
      <c r="A234" s="1040"/>
      <c r="B234" s="1136"/>
      <c r="C234" s="1137"/>
      <c r="D234" s="1137"/>
      <c r="F234" s="462"/>
      <c r="R234" s="462"/>
      <c r="S234"/>
      <c r="T234"/>
      <c r="U234"/>
      <c r="W234"/>
      <c r="X234"/>
      <c r="Y234"/>
      <c r="Z234"/>
      <c r="AA234"/>
      <c r="AB234"/>
      <c r="AC234"/>
      <c r="AD234"/>
      <c r="BS234" s="462"/>
      <c r="BT234" s="462"/>
      <c r="BU234" s="462"/>
      <c r="BV234" s="462"/>
      <c r="BW234" s="462"/>
      <c r="BX234" s="462"/>
      <c r="BY234" s="462"/>
    </row>
    <row r="235" spans="1:77" s="770" customFormat="1">
      <c r="A235" s="1040"/>
      <c r="B235" s="953"/>
      <c r="C235" s="99"/>
      <c r="D235" s="99"/>
      <c r="F235" s="462"/>
      <c r="R235" s="462"/>
      <c r="S235"/>
      <c r="T235"/>
      <c r="U235"/>
      <c r="W235"/>
      <c r="X235"/>
      <c r="Y235"/>
      <c r="Z235"/>
      <c r="AA235"/>
      <c r="AB235"/>
      <c r="AC235"/>
      <c r="AD235"/>
      <c r="BS235" s="462"/>
      <c r="BT235" s="462"/>
      <c r="BU235" s="462"/>
      <c r="BV235" s="462"/>
      <c r="BW235" s="462"/>
      <c r="BX235" s="462"/>
      <c r="BY235" s="462"/>
    </row>
    <row r="236" spans="1:77" s="770" customFormat="1">
      <c r="A236" s="1040"/>
      <c r="B236" s="953"/>
      <c r="C236" s="99"/>
      <c r="D236" s="99"/>
      <c r="F236" s="462"/>
      <c r="R236" s="462"/>
      <c r="S236"/>
      <c r="T236"/>
      <c r="U236"/>
      <c r="W236"/>
      <c r="X236"/>
      <c r="Y236"/>
      <c r="Z236"/>
      <c r="AA236"/>
      <c r="AB236"/>
      <c r="AC236"/>
      <c r="AD236"/>
      <c r="BS236" s="462"/>
      <c r="BT236" s="462"/>
      <c r="BU236" s="462"/>
      <c r="BV236" s="462"/>
      <c r="BW236" s="462"/>
      <c r="BX236" s="462"/>
      <c r="BY236" s="462"/>
    </row>
    <row r="237" spans="1:77" s="770" customFormat="1">
      <c r="A237" s="1040"/>
      <c r="B237" s="953"/>
      <c r="C237" s="99"/>
      <c r="D237" s="99"/>
      <c r="F237" s="462"/>
      <c r="R237" s="462"/>
      <c r="S237"/>
      <c r="T237"/>
      <c r="U237"/>
      <c r="W237"/>
      <c r="X237"/>
      <c r="Y237"/>
      <c r="Z237"/>
      <c r="AA237"/>
      <c r="AB237"/>
      <c r="AC237"/>
      <c r="AD237"/>
      <c r="BS237" s="462"/>
      <c r="BT237" s="462"/>
      <c r="BU237" s="462"/>
      <c r="BV237" s="462"/>
      <c r="BW237" s="462"/>
      <c r="BX237" s="462"/>
      <c r="BY237" s="462"/>
    </row>
    <row r="238" spans="1:77" s="770" customFormat="1">
      <c r="A238" s="1040"/>
      <c r="B238" s="953"/>
      <c r="C238" s="99"/>
      <c r="D238" s="99"/>
      <c r="F238" s="462"/>
      <c r="R238" s="462"/>
      <c r="S238"/>
      <c r="T238"/>
      <c r="U238"/>
      <c r="W238"/>
      <c r="X238"/>
      <c r="Y238"/>
      <c r="Z238"/>
      <c r="AA238"/>
      <c r="AB238"/>
      <c r="AC238"/>
      <c r="AD238"/>
      <c r="BS238" s="462"/>
      <c r="BT238" s="462"/>
      <c r="BU238" s="462"/>
      <c r="BV238" s="462"/>
      <c r="BW238" s="462"/>
      <c r="BX238" s="462"/>
      <c r="BY238" s="462"/>
    </row>
    <row r="239" spans="1:77" s="770" customFormat="1">
      <c r="A239" s="1040"/>
      <c r="B239" s="953"/>
      <c r="C239" s="99"/>
      <c r="D239" s="99"/>
      <c r="F239" s="462"/>
      <c r="R239" s="462"/>
      <c r="S239"/>
      <c r="T239"/>
      <c r="U239"/>
      <c r="W239"/>
      <c r="X239"/>
      <c r="Y239"/>
      <c r="Z239"/>
      <c r="AA239"/>
      <c r="AB239"/>
      <c r="AC239"/>
      <c r="AD239"/>
      <c r="BS239" s="462"/>
      <c r="BT239" s="462"/>
      <c r="BU239" s="462"/>
      <c r="BV239" s="462"/>
      <c r="BW239" s="462"/>
      <c r="BX239" s="462"/>
      <c r="BY239" s="462"/>
    </row>
    <row r="240" spans="1:77" s="770" customFormat="1">
      <c r="A240" s="1040"/>
      <c r="F240" s="462"/>
      <c r="R240" s="462"/>
      <c r="S240"/>
      <c r="T240"/>
      <c r="U240"/>
      <c r="W240"/>
      <c r="X240"/>
      <c r="Y240"/>
      <c r="Z240"/>
      <c r="AA240"/>
      <c r="AB240"/>
      <c r="AC240"/>
      <c r="AD240"/>
      <c r="BS240" s="462"/>
      <c r="BT240" s="462"/>
      <c r="BU240" s="462"/>
      <c r="BV240" s="462"/>
      <c r="BW240" s="462"/>
      <c r="BX240" s="462"/>
      <c r="BY240" s="462"/>
    </row>
    <row r="241" spans="1:77" s="770" customFormat="1">
      <c r="A241" s="1040"/>
      <c r="B241" s="953"/>
      <c r="C241" s="99"/>
      <c r="D241" s="99"/>
      <c r="F241" s="462"/>
      <c r="R241" s="462"/>
      <c r="S241"/>
      <c r="T241"/>
      <c r="U241"/>
      <c r="W241"/>
      <c r="X241"/>
      <c r="Y241"/>
      <c r="Z241"/>
      <c r="AA241"/>
      <c r="AB241"/>
      <c r="AC241"/>
      <c r="AD241"/>
      <c r="BS241" s="462"/>
      <c r="BT241" s="462"/>
      <c r="BU241" s="462"/>
      <c r="BV241" s="462"/>
      <c r="BW241" s="462"/>
      <c r="BX241" s="462"/>
      <c r="BY241" s="462"/>
    </row>
    <row r="242" spans="1:77" s="770" customFormat="1">
      <c r="A242" s="1040"/>
      <c r="B242" s="953"/>
      <c r="C242" s="99"/>
      <c r="D242" s="99"/>
      <c r="F242" s="462"/>
      <c r="R242" s="462"/>
      <c r="S242"/>
      <c r="T242"/>
      <c r="U242"/>
      <c r="W242"/>
      <c r="X242"/>
      <c r="Y242"/>
      <c r="Z242"/>
      <c r="AA242"/>
      <c r="AB242"/>
      <c r="AC242"/>
      <c r="AD242"/>
      <c r="BS242" s="462"/>
      <c r="BT242" s="462"/>
      <c r="BU242" s="462"/>
      <c r="BV242" s="462"/>
      <c r="BW242" s="462"/>
      <c r="BX242" s="462"/>
      <c r="BY242" s="462"/>
    </row>
    <row r="243" spans="1:77" s="770" customFormat="1">
      <c r="A243" s="1040"/>
      <c r="B243" s="953"/>
      <c r="C243" s="99"/>
      <c r="D243" s="99"/>
      <c r="F243" s="462"/>
      <c r="R243" s="462"/>
      <c r="S243"/>
      <c r="T243"/>
      <c r="U243"/>
      <c r="W243"/>
      <c r="X243"/>
      <c r="Y243"/>
      <c r="Z243"/>
      <c r="AA243"/>
      <c r="AB243"/>
      <c r="AC243"/>
      <c r="AD243"/>
      <c r="BS243" s="462"/>
      <c r="BT243" s="462"/>
      <c r="BU243" s="462"/>
      <c r="BV243" s="462"/>
      <c r="BW243" s="462"/>
      <c r="BX243" s="462"/>
      <c r="BY243" s="462"/>
    </row>
    <row r="244" spans="1:77" s="770" customFormat="1">
      <c r="A244" s="1040"/>
      <c r="B244" s="953"/>
      <c r="C244" s="99"/>
      <c r="D244" s="99"/>
      <c r="F244" s="462"/>
      <c r="R244" s="462"/>
      <c r="S244"/>
      <c r="T244"/>
      <c r="U244"/>
      <c r="W244"/>
      <c r="X244"/>
      <c r="Y244"/>
      <c r="Z244"/>
      <c r="AA244"/>
      <c r="AB244"/>
      <c r="AC244"/>
      <c r="AD244"/>
      <c r="BS244" s="462"/>
      <c r="BT244" s="462"/>
      <c r="BU244" s="462"/>
      <c r="BV244" s="462"/>
      <c r="BW244" s="462"/>
      <c r="BX244" s="462"/>
      <c r="BY244" s="462"/>
    </row>
    <row r="245" spans="1:77" s="770" customFormat="1">
      <c r="A245" s="1040"/>
      <c r="B245" s="953"/>
      <c r="C245" s="99"/>
      <c r="D245" s="99"/>
      <c r="F245" s="462"/>
      <c r="R245" s="462"/>
      <c r="S245"/>
      <c r="T245"/>
      <c r="U245"/>
      <c r="W245"/>
      <c r="X245"/>
      <c r="Y245"/>
      <c r="Z245"/>
      <c r="AA245"/>
      <c r="AB245"/>
      <c r="AC245"/>
      <c r="AD245"/>
      <c r="BS245" s="462"/>
      <c r="BT245" s="462"/>
      <c r="BU245" s="462"/>
      <c r="BV245" s="462"/>
      <c r="BW245" s="462"/>
      <c r="BX245" s="462"/>
      <c r="BY245" s="462"/>
    </row>
    <row r="246" spans="1:77" s="770" customFormat="1">
      <c r="A246" s="1040"/>
      <c r="B246" s="99"/>
      <c r="C246" s="99"/>
      <c r="D246" s="10"/>
      <c r="F246" s="462"/>
      <c r="R246" s="462"/>
      <c r="S246"/>
      <c r="T246"/>
      <c r="U246"/>
      <c r="W246"/>
      <c r="X246"/>
      <c r="Y246"/>
      <c r="Z246"/>
      <c r="AA246"/>
      <c r="AB246"/>
      <c r="AC246"/>
      <c r="AD246"/>
      <c r="BS246" s="462"/>
      <c r="BT246" s="462"/>
      <c r="BU246" s="462"/>
      <c r="BV246" s="462"/>
      <c r="BW246" s="462"/>
      <c r="BX246" s="462"/>
      <c r="BY246" s="462"/>
    </row>
    <row r="247" spans="1:77" s="770" customFormat="1">
      <c r="A247" s="1040"/>
      <c r="B247" s="953"/>
      <c r="C247" s="99"/>
      <c r="D247" s="99"/>
      <c r="F247" s="462"/>
      <c r="R247" s="462"/>
      <c r="S247"/>
      <c r="T247"/>
      <c r="U247"/>
      <c r="W247"/>
      <c r="X247"/>
      <c r="Y247"/>
      <c r="Z247"/>
      <c r="AA247"/>
      <c r="AB247"/>
      <c r="AC247"/>
      <c r="AD247"/>
      <c r="BS247" s="462"/>
      <c r="BT247" s="462"/>
      <c r="BU247" s="462"/>
      <c r="BV247" s="462"/>
      <c r="BW247" s="462"/>
      <c r="BX247" s="462"/>
      <c r="BY247" s="462"/>
    </row>
    <row r="248" spans="1:77" s="770" customFormat="1">
      <c r="A248" s="1040"/>
      <c r="B248" s="99"/>
      <c r="C248" s="99"/>
      <c r="D248" s="10"/>
      <c r="F248" s="462"/>
      <c r="R248" s="462"/>
      <c r="S248"/>
      <c r="T248"/>
      <c r="U248"/>
      <c r="W248"/>
      <c r="X248"/>
      <c r="Y248"/>
      <c r="Z248"/>
      <c r="AA248"/>
      <c r="AB248"/>
      <c r="AC248"/>
      <c r="AD248"/>
      <c r="BS248" s="462"/>
      <c r="BT248" s="462"/>
      <c r="BU248" s="462"/>
      <c r="BV248" s="462"/>
      <c r="BW248" s="462"/>
      <c r="BX248" s="462"/>
      <c r="BY248" s="462"/>
    </row>
    <row r="249" spans="1:77" s="770" customFormat="1">
      <c r="A249" s="1040"/>
      <c r="B249" s="953"/>
      <c r="C249" s="99"/>
      <c r="D249" s="99"/>
      <c r="F249" s="462"/>
      <c r="R249" s="462"/>
      <c r="S249"/>
      <c r="T249"/>
      <c r="U249"/>
      <c r="W249"/>
      <c r="X249"/>
      <c r="Y249"/>
      <c r="Z249"/>
      <c r="AA249"/>
      <c r="AB249"/>
      <c r="AC249"/>
      <c r="AD249"/>
      <c r="BS249" s="462"/>
      <c r="BT249" s="462"/>
      <c r="BU249" s="462"/>
      <c r="BV249" s="462"/>
      <c r="BW249" s="462"/>
      <c r="BX249" s="462"/>
      <c r="BY249" s="462"/>
    </row>
    <row r="250" spans="1:77" s="770" customFormat="1">
      <c r="A250" s="1040"/>
      <c r="B250" s="99"/>
      <c r="C250" s="99"/>
      <c r="D250" s="10"/>
      <c r="F250" s="462"/>
      <c r="R250" s="462"/>
      <c r="S250"/>
      <c r="T250"/>
      <c r="U250"/>
      <c r="W250"/>
      <c r="X250"/>
      <c r="Y250"/>
      <c r="Z250"/>
      <c r="AA250"/>
      <c r="AB250"/>
      <c r="AC250"/>
      <c r="AD250"/>
      <c r="BS250" s="462"/>
      <c r="BT250" s="462"/>
      <c r="BU250" s="462"/>
      <c r="BV250" s="462"/>
      <c r="BW250" s="462"/>
      <c r="BX250" s="462"/>
      <c r="BY250" s="462"/>
    </row>
    <row r="251" spans="1:77" s="770" customFormat="1">
      <c r="A251" s="1040"/>
      <c r="B251" s="953"/>
      <c r="C251" s="99"/>
      <c r="D251" s="99"/>
      <c r="F251" s="462"/>
      <c r="R251" s="462"/>
      <c r="S251"/>
      <c r="T251"/>
      <c r="U251"/>
      <c r="W251"/>
      <c r="X251"/>
      <c r="Y251"/>
      <c r="Z251"/>
      <c r="AA251"/>
      <c r="AB251"/>
      <c r="AC251"/>
      <c r="AD251"/>
      <c r="BS251" s="462"/>
      <c r="BT251" s="462"/>
      <c r="BU251" s="462"/>
      <c r="BV251" s="462"/>
      <c r="BW251" s="462"/>
      <c r="BX251" s="462"/>
      <c r="BY251" s="462"/>
    </row>
    <row r="252" spans="1:77" s="770" customFormat="1">
      <c r="A252" s="1040"/>
      <c r="B252" s="953"/>
      <c r="C252" s="99"/>
      <c r="D252" s="99"/>
      <c r="F252" s="462"/>
      <c r="R252" s="462"/>
      <c r="S252"/>
      <c r="T252"/>
      <c r="U252"/>
      <c r="W252"/>
      <c r="X252"/>
      <c r="Y252"/>
      <c r="Z252"/>
      <c r="AA252"/>
      <c r="AB252"/>
      <c r="AC252"/>
      <c r="AD252"/>
      <c r="BS252" s="462"/>
      <c r="BT252" s="462"/>
      <c r="BU252" s="462"/>
      <c r="BV252" s="462"/>
      <c r="BW252" s="462"/>
      <c r="BX252" s="462"/>
      <c r="BY252" s="462"/>
    </row>
    <row r="253" spans="1:77" s="770" customFormat="1">
      <c r="A253" s="1040"/>
      <c r="F253" s="462"/>
      <c r="R253" s="462"/>
      <c r="S253"/>
      <c r="T253"/>
      <c r="U253"/>
      <c r="W253"/>
      <c r="X253"/>
      <c r="Y253"/>
      <c r="Z253"/>
      <c r="AA253"/>
      <c r="AB253"/>
      <c r="AC253"/>
      <c r="AD253"/>
      <c r="BS253" s="462"/>
      <c r="BT253" s="462"/>
      <c r="BU253" s="462"/>
      <c r="BV253" s="462"/>
      <c r="BW253" s="462"/>
      <c r="BX253" s="462"/>
      <c r="BY253" s="462"/>
    </row>
    <row r="254" spans="1:77" s="770" customFormat="1">
      <c r="A254" s="1040"/>
      <c r="B254" s="953"/>
      <c r="C254" s="99"/>
      <c r="D254" s="99"/>
      <c r="F254" s="462"/>
      <c r="R254" s="462"/>
      <c r="S254"/>
      <c r="T254"/>
      <c r="U254"/>
      <c r="W254"/>
      <c r="X254"/>
      <c r="Y254"/>
      <c r="Z254"/>
      <c r="AA254"/>
      <c r="AB254"/>
      <c r="AC254"/>
      <c r="AD254"/>
      <c r="BS254" s="462"/>
      <c r="BT254" s="462"/>
      <c r="BU254" s="462"/>
      <c r="BV254" s="462"/>
      <c r="BW254" s="462"/>
      <c r="BX254" s="462"/>
      <c r="BY254" s="462"/>
    </row>
    <row r="255" spans="1:77" s="770" customFormat="1">
      <c r="A255" s="1040"/>
      <c r="B255" s="953"/>
      <c r="C255" s="99"/>
      <c r="D255" s="99"/>
      <c r="F255" s="462"/>
      <c r="R255" s="462"/>
      <c r="S255"/>
      <c r="T255"/>
      <c r="U255"/>
      <c r="W255"/>
      <c r="X255"/>
      <c r="Y255"/>
      <c r="Z255"/>
      <c r="AA255"/>
      <c r="AB255"/>
      <c r="AC255"/>
      <c r="AD255"/>
      <c r="BS255" s="462"/>
      <c r="BT255" s="462"/>
      <c r="BU255" s="462"/>
      <c r="BV255" s="462"/>
      <c r="BW255" s="462"/>
      <c r="BX255" s="462"/>
      <c r="BY255" s="462"/>
    </row>
    <row r="256" spans="1:77" s="770" customFormat="1">
      <c r="A256" s="1040"/>
      <c r="B256" s="953"/>
      <c r="C256" s="99"/>
      <c r="D256" s="99"/>
      <c r="F256" s="462"/>
      <c r="R256" s="462"/>
      <c r="S256"/>
      <c r="T256"/>
      <c r="U256"/>
      <c r="W256"/>
      <c r="X256"/>
      <c r="Y256"/>
      <c r="Z256"/>
      <c r="AA256"/>
      <c r="AB256"/>
      <c r="AC256"/>
      <c r="AD256"/>
      <c r="BS256" s="462"/>
      <c r="BT256" s="462"/>
      <c r="BU256" s="462"/>
      <c r="BV256" s="462"/>
      <c r="BW256" s="462"/>
      <c r="BX256" s="462"/>
      <c r="BY256" s="462"/>
    </row>
    <row r="257" spans="1:77" s="770" customFormat="1">
      <c r="A257" s="1040"/>
      <c r="B257" s="99"/>
      <c r="C257" s="99"/>
      <c r="D257" s="10"/>
      <c r="F257" s="462"/>
      <c r="R257" s="462"/>
      <c r="S257"/>
      <c r="T257"/>
      <c r="U257"/>
      <c r="W257"/>
      <c r="X257"/>
      <c r="Y257"/>
      <c r="Z257"/>
      <c r="AA257"/>
      <c r="AB257"/>
      <c r="AC257"/>
      <c r="AD257"/>
      <c r="BS257" s="462"/>
      <c r="BT257" s="462"/>
      <c r="BU257" s="462"/>
      <c r="BV257" s="462"/>
      <c r="BW257" s="462"/>
      <c r="BX257" s="462"/>
      <c r="BY257" s="462"/>
    </row>
    <row r="258" spans="1:77" s="770" customFormat="1">
      <c r="A258" s="1040"/>
      <c r="B258" s="953"/>
      <c r="C258" s="99"/>
      <c r="D258" s="99"/>
      <c r="F258" s="462"/>
      <c r="R258" s="462"/>
      <c r="S258"/>
      <c r="T258"/>
      <c r="U258"/>
      <c r="W258"/>
      <c r="X258"/>
      <c r="Y258"/>
      <c r="Z258"/>
      <c r="AA258"/>
      <c r="AB258"/>
      <c r="AC258"/>
      <c r="AD258"/>
      <c r="BS258" s="462"/>
      <c r="BT258" s="462"/>
      <c r="BU258" s="462"/>
      <c r="BV258" s="462"/>
      <c r="BW258" s="462"/>
      <c r="BX258" s="462"/>
      <c r="BY258" s="462"/>
    </row>
    <row r="259" spans="1:77" s="770" customFormat="1">
      <c r="A259" s="1040"/>
      <c r="B259" s="99"/>
      <c r="C259" s="99"/>
      <c r="D259" s="10"/>
      <c r="F259" s="462"/>
      <c r="R259" s="462"/>
      <c r="S259"/>
      <c r="T259"/>
      <c r="U259"/>
      <c r="W259"/>
      <c r="X259"/>
      <c r="Y259"/>
      <c r="Z259"/>
      <c r="AA259"/>
      <c r="AB259"/>
      <c r="AC259"/>
      <c r="AD259"/>
      <c r="BS259" s="462"/>
      <c r="BT259" s="462"/>
      <c r="BU259" s="462"/>
      <c r="BV259" s="462"/>
      <c r="BW259" s="462"/>
      <c r="BX259" s="462"/>
      <c r="BY259" s="462"/>
    </row>
    <row r="260" spans="1:77" s="770" customFormat="1">
      <c r="A260" s="1040"/>
      <c r="B260" s="953"/>
      <c r="C260" s="99"/>
      <c r="D260" s="99"/>
      <c r="F260" s="462"/>
      <c r="R260" s="462"/>
      <c r="S260"/>
      <c r="T260"/>
      <c r="U260"/>
      <c r="W260"/>
      <c r="X260"/>
      <c r="Y260"/>
      <c r="Z260"/>
      <c r="AA260"/>
      <c r="AB260"/>
      <c r="AC260"/>
      <c r="AD260"/>
      <c r="BS260" s="462"/>
      <c r="BT260" s="462"/>
      <c r="BU260" s="462"/>
      <c r="BV260" s="462"/>
      <c r="BW260" s="462"/>
      <c r="BX260" s="462"/>
      <c r="BY260" s="462"/>
    </row>
    <row r="261" spans="1:77" s="770" customFormat="1">
      <c r="A261" s="1040"/>
      <c r="B261" s="953"/>
      <c r="C261" s="99"/>
      <c r="D261" s="99"/>
      <c r="F261" s="462"/>
      <c r="R261" s="462"/>
      <c r="S261"/>
      <c r="T261"/>
      <c r="U261"/>
      <c r="W261"/>
      <c r="X261"/>
      <c r="Y261"/>
      <c r="Z261"/>
      <c r="AA261"/>
      <c r="AB261"/>
      <c r="AC261"/>
      <c r="AD261"/>
      <c r="BS261" s="462"/>
      <c r="BT261" s="462"/>
      <c r="BU261" s="462"/>
      <c r="BV261" s="462"/>
      <c r="BW261" s="462"/>
      <c r="BX261" s="462"/>
      <c r="BY261" s="462"/>
    </row>
    <row r="262" spans="1:77" s="770" customFormat="1">
      <c r="A262" s="1040"/>
      <c r="B262" s="99"/>
      <c r="C262" s="99"/>
      <c r="D262" s="10"/>
      <c r="F262" s="462"/>
      <c r="R262" s="462"/>
      <c r="S262"/>
      <c r="T262"/>
      <c r="U262"/>
      <c r="W262"/>
      <c r="X262"/>
      <c r="Y262"/>
      <c r="Z262"/>
      <c r="AA262"/>
      <c r="AB262"/>
      <c r="AC262"/>
      <c r="AD262"/>
      <c r="BS262" s="462"/>
      <c r="BT262" s="462"/>
      <c r="BU262" s="462"/>
      <c r="BV262" s="462"/>
      <c r="BW262" s="462"/>
      <c r="BX262" s="462"/>
      <c r="BY262" s="462"/>
    </row>
    <row r="263" spans="1:77" s="770" customFormat="1">
      <c r="A263" s="1040"/>
      <c r="B263" s="99"/>
      <c r="C263" s="99"/>
      <c r="D263" s="10"/>
      <c r="F263" s="462"/>
      <c r="R263" s="462"/>
      <c r="S263"/>
      <c r="T263"/>
      <c r="U263"/>
      <c r="W263"/>
      <c r="X263"/>
      <c r="Y263"/>
      <c r="Z263"/>
      <c r="AA263"/>
      <c r="AB263"/>
      <c r="AC263"/>
      <c r="AD263"/>
      <c r="BS263" s="462"/>
      <c r="BT263" s="462"/>
      <c r="BU263" s="462"/>
      <c r="BV263" s="462"/>
      <c r="BW263" s="462"/>
      <c r="BX263" s="462"/>
      <c r="BY263" s="462"/>
    </row>
    <row r="264" spans="1:77" s="770" customFormat="1">
      <c r="A264" s="1040"/>
      <c r="B264" s="99"/>
      <c r="C264" s="99"/>
      <c r="D264" s="10"/>
      <c r="F264" s="462"/>
      <c r="R264" s="462"/>
      <c r="S264"/>
      <c r="T264"/>
      <c r="U264"/>
      <c r="W264"/>
      <c r="X264"/>
      <c r="Y264"/>
      <c r="Z264"/>
      <c r="AA264"/>
      <c r="AB264"/>
      <c r="AC264"/>
      <c r="AD264"/>
      <c r="BS264" s="462"/>
      <c r="BT264" s="462"/>
      <c r="BU264" s="462"/>
      <c r="BV264" s="462"/>
      <c r="BW264" s="462"/>
      <c r="BX264" s="462"/>
      <c r="BY264" s="462"/>
    </row>
    <row r="265" spans="1:77" s="770" customFormat="1">
      <c r="A265" s="1040"/>
      <c r="B265" s="953"/>
      <c r="C265" s="99"/>
      <c r="D265" s="99"/>
      <c r="F265" s="462"/>
      <c r="R265" s="462"/>
      <c r="S265"/>
      <c r="T265"/>
      <c r="U265"/>
      <c r="W265"/>
      <c r="X265"/>
      <c r="Y265"/>
      <c r="Z265"/>
      <c r="AA265"/>
      <c r="AB265"/>
      <c r="AC265"/>
      <c r="AD265"/>
      <c r="BS265" s="462"/>
      <c r="BT265" s="462"/>
      <c r="BU265" s="462"/>
      <c r="BV265" s="462"/>
      <c r="BW265" s="462"/>
      <c r="BX265" s="462"/>
      <c r="BY265" s="462"/>
    </row>
    <row r="266" spans="1:77" s="770" customFormat="1">
      <c r="A266" s="1040"/>
      <c r="B266" s="953"/>
      <c r="C266" s="99"/>
      <c r="D266" s="99"/>
      <c r="F266" s="462"/>
      <c r="R266" s="462"/>
      <c r="S266"/>
      <c r="T266"/>
      <c r="U266"/>
      <c r="W266"/>
      <c r="X266"/>
      <c r="Y266"/>
      <c r="Z266"/>
      <c r="AA266"/>
      <c r="AB266"/>
      <c r="AC266"/>
      <c r="AD266"/>
      <c r="BS266" s="462"/>
      <c r="BT266" s="462"/>
      <c r="BU266" s="462"/>
      <c r="BV266" s="462"/>
      <c r="BW266" s="462"/>
      <c r="BX266" s="462"/>
      <c r="BY266" s="462"/>
    </row>
    <row r="267" spans="1:77" s="770" customFormat="1">
      <c r="A267" s="1040"/>
      <c r="B267" s="99"/>
      <c r="C267" s="99"/>
      <c r="D267" s="10"/>
      <c r="F267" s="462"/>
      <c r="R267" s="462"/>
      <c r="S267"/>
      <c r="T267"/>
      <c r="U267"/>
      <c r="W267"/>
      <c r="X267"/>
      <c r="Y267"/>
      <c r="Z267"/>
      <c r="AA267"/>
      <c r="AB267"/>
      <c r="AC267"/>
      <c r="AD267"/>
      <c r="BS267" s="462"/>
      <c r="BT267" s="462"/>
      <c r="BU267" s="462"/>
      <c r="BV267" s="462"/>
      <c r="BW267" s="462"/>
      <c r="BX267" s="462"/>
      <c r="BY267" s="462"/>
    </row>
    <row r="268" spans="1:77" s="770" customFormat="1">
      <c r="A268" s="1040"/>
      <c r="B268" s="953"/>
      <c r="C268" s="99"/>
      <c r="D268" s="99"/>
      <c r="F268" s="462"/>
      <c r="R268" s="462"/>
      <c r="S268"/>
      <c r="T268"/>
      <c r="U268"/>
      <c r="W268"/>
      <c r="X268"/>
      <c r="Y268"/>
      <c r="Z268"/>
      <c r="AA268"/>
      <c r="AB268"/>
      <c r="AC268"/>
      <c r="AD268"/>
      <c r="BS268" s="462"/>
      <c r="BT268" s="462"/>
      <c r="BU268" s="462"/>
      <c r="BV268" s="462"/>
      <c r="BW268" s="462"/>
      <c r="BX268" s="462"/>
      <c r="BY268" s="462"/>
    </row>
    <row r="269" spans="1:77" s="770" customFormat="1">
      <c r="A269" s="1040"/>
      <c r="B269" s="953"/>
      <c r="C269" s="99"/>
      <c r="D269" s="99"/>
      <c r="F269" s="462"/>
      <c r="R269" s="462"/>
      <c r="S269"/>
      <c r="T269"/>
      <c r="U269"/>
      <c r="W269"/>
      <c r="X269"/>
      <c r="Y269"/>
      <c r="Z269"/>
      <c r="AA269"/>
      <c r="AB269"/>
      <c r="AC269"/>
      <c r="AD269"/>
      <c r="BS269" s="462"/>
      <c r="BT269" s="462"/>
      <c r="BU269" s="462"/>
      <c r="BV269" s="462"/>
      <c r="BW269" s="462"/>
      <c r="BX269" s="462"/>
      <c r="BY269" s="462"/>
    </row>
    <row r="270" spans="1:77" s="770" customFormat="1">
      <c r="A270" s="1040"/>
      <c r="B270" s="953"/>
      <c r="C270" s="99"/>
      <c r="D270" s="99"/>
      <c r="F270" s="462"/>
      <c r="R270" s="462"/>
      <c r="S270"/>
      <c r="T270"/>
      <c r="U270"/>
      <c r="W270"/>
      <c r="X270"/>
      <c r="Y270"/>
      <c r="Z270"/>
      <c r="AA270"/>
      <c r="AB270"/>
      <c r="AC270"/>
      <c r="AD270"/>
      <c r="BS270" s="462"/>
      <c r="BT270" s="462"/>
      <c r="BU270" s="462"/>
      <c r="BV270" s="462"/>
      <c r="BW270" s="462"/>
      <c r="BX270" s="462"/>
      <c r="BY270" s="462"/>
    </row>
    <row r="271" spans="1:77" s="770" customFormat="1">
      <c r="A271" s="1040"/>
      <c r="B271" s="953"/>
      <c r="C271" s="99"/>
      <c r="D271" s="99"/>
      <c r="F271" s="462"/>
      <c r="R271" s="462"/>
      <c r="S271"/>
      <c r="T271"/>
      <c r="U271"/>
      <c r="W271"/>
      <c r="X271"/>
      <c r="Y271"/>
      <c r="Z271"/>
      <c r="AA271"/>
      <c r="AB271"/>
      <c r="AC271"/>
      <c r="AD271"/>
      <c r="BS271" s="462"/>
      <c r="BT271" s="462"/>
      <c r="BU271" s="462"/>
      <c r="BV271" s="462"/>
      <c r="BW271" s="462"/>
      <c r="BX271" s="462"/>
      <c r="BY271" s="462"/>
    </row>
    <row r="272" spans="1:77" s="770" customFormat="1">
      <c r="A272" s="1040"/>
      <c r="B272" s="953"/>
      <c r="C272" s="99"/>
      <c r="D272" s="99"/>
      <c r="F272" s="462"/>
      <c r="R272" s="462"/>
      <c r="S272"/>
      <c r="T272"/>
      <c r="U272"/>
      <c r="W272"/>
      <c r="X272"/>
      <c r="Y272"/>
      <c r="Z272"/>
      <c r="AA272"/>
      <c r="AB272"/>
      <c r="AC272"/>
      <c r="AD272"/>
      <c r="BS272" s="462"/>
      <c r="BT272" s="462"/>
      <c r="BU272" s="462"/>
      <c r="BV272" s="462"/>
      <c r="BW272" s="462"/>
      <c r="BX272" s="462"/>
      <c r="BY272" s="462"/>
    </row>
    <row r="273" spans="1:77" s="770" customFormat="1">
      <c r="A273" s="1040"/>
      <c r="B273" s="953"/>
      <c r="C273" s="99"/>
      <c r="D273" s="99"/>
      <c r="F273" s="462"/>
      <c r="R273" s="462"/>
      <c r="S273"/>
      <c r="T273"/>
      <c r="U273"/>
      <c r="W273"/>
      <c r="X273"/>
      <c r="Y273"/>
      <c r="Z273"/>
      <c r="AA273"/>
      <c r="AB273"/>
      <c r="AC273"/>
      <c r="AD273"/>
      <c r="BS273" s="462"/>
      <c r="BT273" s="462"/>
      <c r="BU273" s="462"/>
      <c r="BV273" s="462"/>
      <c r="BW273" s="462"/>
      <c r="BX273" s="462"/>
      <c r="BY273" s="462"/>
    </row>
    <row r="274" spans="1:77" s="770" customFormat="1">
      <c r="A274" s="1040"/>
      <c r="B274" s="953"/>
      <c r="C274" s="99"/>
      <c r="D274" s="99"/>
      <c r="F274" s="462"/>
      <c r="R274" s="462"/>
      <c r="S274"/>
      <c r="T274"/>
      <c r="U274"/>
      <c r="W274"/>
      <c r="X274"/>
      <c r="Y274"/>
      <c r="Z274"/>
      <c r="AA274"/>
      <c r="AB274"/>
      <c r="AC274"/>
      <c r="AD274"/>
      <c r="BS274" s="462"/>
      <c r="BT274" s="462"/>
      <c r="BU274" s="462"/>
      <c r="BV274" s="462"/>
      <c r="BW274" s="462"/>
      <c r="BX274" s="462"/>
      <c r="BY274" s="462"/>
    </row>
    <row r="275" spans="1:77" s="770" customFormat="1">
      <c r="A275" s="1040"/>
      <c r="B275" s="953"/>
      <c r="C275" s="99"/>
      <c r="D275" s="99"/>
      <c r="F275" s="462"/>
      <c r="R275" s="462"/>
      <c r="S275"/>
      <c r="T275"/>
      <c r="U275"/>
      <c r="W275"/>
      <c r="X275"/>
      <c r="Y275"/>
      <c r="Z275"/>
      <c r="AA275"/>
      <c r="AB275"/>
      <c r="AC275"/>
      <c r="AD275"/>
      <c r="BS275" s="462"/>
      <c r="BT275" s="462"/>
      <c r="BU275" s="462"/>
      <c r="BV275" s="462"/>
      <c r="BW275" s="462"/>
      <c r="BX275" s="462"/>
      <c r="BY275" s="462"/>
    </row>
    <row r="276" spans="1:77" s="770" customFormat="1">
      <c r="A276" s="1040"/>
      <c r="B276" s="953"/>
      <c r="C276" s="99"/>
      <c r="D276" s="99"/>
      <c r="F276" s="462"/>
      <c r="R276" s="462"/>
      <c r="S276"/>
      <c r="T276"/>
      <c r="U276"/>
      <c r="W276"/>
      <c r="X276"/>
      <c r="Y276"/>
      <c r="Z276"/>
      <c r="AA276"/>
      <c r="AB276"/>
      <c r="AC276"/>
      <c r="AD276"/>
      <c r="BS276" s="462"/>
      <c r="BT276" s="462"/>
      <c r="BU276" s="462"/>
      <c r="BV276" s="462"/>
      <c r="BW276" s="462"/>
      <c r="BX276" s="462"/>
      <c r="BY276" s="462"/>
    </row>
    <row r="277" spans="1:77" s="770" customFormat="1">
      <c r="A277" s="1040"/>
      <c r="B277" s="953"/>
      <c r="C277" s="99"/>
      <c r="D277" s="99"/>
      <c r="F277" s="462"/>
      <c r="R277" s="462"/>
      <c r="S277"/>
      <c r="T277"/>
      <c r="U277"/>
      <c r="W277"/>
      <c r="X277"/>
      <c r="Y277"/>
      <c r="Z277"/>
      <c r="AA277"/>
      <c r="AB277"/>
      <c r="AC277"/>
      <c r="AD277"/>
      <c r="BS277" s="462"/>
      <c r="BT277" s="462"/>
      <c r="BU277" s="462"/>
      <c r="BV277" s="462"/>
      <c r="BW277" s="462"/>
      <c r="BX277" s="462"/>
      <c r="BY277" s="462"/>
    </row>
    <row r="278" spans="1:77" s="770" customFormat="1">
      <c r="A278" s="1040"/>
      <c r="B278" s="953"/>
      <c r="C278" s="99"/>
      <c r="D278" s="99"/>
      <c r="F278" s="462"/>
      <c r="R278" s="462"/>
      <c r="S278"/>
      <c r="T278"/>
      <c r="U278"/>
      <c r="W278"/>
      <c r="X278"/>
      <c r="Y278"/>
      <c r="Z278"/>
      <c r="AA278"/>
      <c r="AB278"/>
      <c r="AC278"/>
      <c r="AD278"/>
      <c r="BS278" s="462"/>
      <c r="BT278" s="462"/>
      <c r="BU278" s="462"/>
      <c r="BV278" s="462"/>
      <c r="BW278" s="462"/>
      <c r="BX278" s="462"/>
      <c r="BY278" s="462"/>
    </row>
    <row r="279" spans="1:77" s="770" customFormat="1">
      <c r="A279" s="1040"/>
      <c r="B279" s="953"/>
      <c r="C279" s="99"/>
      <c r="D279" s="99"/>
      <c r="F279" s="462"/>
      <c r="R279" s="462"/>
      <c r="S279"/>
      <c r="T279"/>
      <c r="U279"/>
      <c r="W279"/>
      <c r="X279"/>
      <c r="Y279"/>
      <c r="Z279"/>
      <c r="AA279"/>
      <c r="AB279"/>
      <c r="AC279"/>
      <c r="AD279"/>
      <c r="BS279" s="462"/>
      <c r="BT279" s="462"/>
      <c r="BU279" s="462"/>
      <c r="BV279" s="462"/>
      <c r="BW279" s="462"/>
      <c r="BX279" s="462"/>
      <c r="BY279" s="462"/>
    </row>
    <row r="280" spans="1:77" s="770" customFormat="1">
      <c r="A280" s="1040"/>
      <c r="B280" s="953"/>
      <c r="C280" s="99"/>
      <c r="D280" s="99"/>
      <c r="F280" s="462"/>
      <c r="R280" s="462"/>
      <c r="S280"/>
      <c r="T280"/>
      <c r="U280"/>
      <c r="W280"/>
      <c r="X280"/>
      <c r="Y280"/>
      <c r="Z280"/>
      <c r="AA280"/>
      <c r="AB280"/>
      <c r="AC280"/>
      <c r="AD280"/>
      <c r="BS280" s="462"/>
      <c r="BT280" s="462"/>
      <c r="BU280" s="462"/>
      <c r="BV280" s="462"/>
      <c r="BW280" s="462"/>
      <c r="BX280" s="462"/>
      <c r="BY280" s="462"/>
    </row>
    <row r="281" spans="1:77" s="770" customFormat="1">
      <c r="A281" s="1040"/>
      <c r="B281" s="99"/>
      <c r="C281" s="99"/>
      <c r="D281" s="10"/>
      <c r="F281" s="462"/>
      <c r="R281" s="462"/>
      <c r="S281"/>
      <c r="T281"/>
      <c r="U281"/>
      <c r="W281"/>
      <c r="X281"/>
      <c r="Y281"/>
      <c r="Z281"/>
      <c r="AA281"/>
      <c r="AB281"/>
      <c r="AC281"/>
      <c r="AD281"/>
      <c r="BS281" s="462"/>
      <c r="BT281" s="462"/>
      <c r="BU281" s="462"/>
      <c r="BV281" s="462"/>
      <c r="BW281" s="462"/>
      <c r="BX281" s="462"/>
      <c r="BY281" s="462"/>
    </row>
    <row r="282" spans="1:77" s="770" customFormat="1">
      <c r="A282" s="1040"/>
      <c r="B282" s="953"/>
      <c r="C282" s="99"/>
      <c r="D282" s="99"/>
      <c r="F282" s="462"/>
      <c r="R282" s="462"/>
      <c r="S282"/>
      <c r="T282"/>
      <c r="U282"/>
      <c r="W282"/>
      <c r="X282"/>
      <c r="Y282"/>
      <c r="Z282"/>
      <c r="AA282"/>
      <c r="AB282"/>
      <c r="AC282"/>
      <c r="AD282"/>
      <c r="BS282" s="462"/>
      <c r="BT282" s="462"/>
      <c r="BU282" s="462"/>
      <c r="BV282" s="462"/>
      <c r="BW282" s="462"/>
      <c r="BX282" s="462"/>
      <c r="BY282" s="462"/>
    </row>
    <row r="283" spans="1:77" s="770" customFormat="1">
      <c r="A283" s="1040"/>
      <c r="B283" s="99"/>
      <c r="C283" s="99"/>
      <c r="D283" s="10"/>
      <c r="F283" s="462"/>
      <c r="R283" s="462"/>
      <c r="S283"/>
      <c r="T283"/>
      <c r="U283"/>
      <c r="W283"/>
      <c r="X283"/>
      <c r="Y283"/>
      <c r="Z283"/>
      <c r="AA283"/>
      <c r="AB283"/>
      <c r="AC283"/>
      <c r="AD283"/>
      <c r="BS283" s="462"/>
      <c r="BT283" s="462"/>
      <c r="BU283" s="462"/>
      <c r="BV283" s="462"/>
      <c r="BW283" s="462"/>
      <c r="BX283" s="462"/>
      <c r="BY283" s="462"/>
    </row>
    <row r="284" spans="1:77" s="770" customFormat="1">
      <c r="A284" s="1040"/>
      <c r="B284" s="99"/>
      <c r="C284" s="99"/>
      <c r="D284" s="10"/>
      <c r="F284" s="462"/>
      <c r="R284" s="462"/>
      <c r="S284"/>
      <c r="T284"/>
      <c r="U284"/>
      <c r="W284"/>
      <c r="X284"/>
      <c r="Y284"/>
      <c r="Z284"/>
      <c r="AA284"/>
      <c r="AB284"/>
      <c r="AC284"/>
      <c r="AD284"/>
      <c r="BS284" s="462"/>
      <c r="BT284" s="462"/>
      <c r="BU284" s="462"/>
      <c r="BV284" s="462"/>
      <c r="BW284" s="462"/>
      <c r="BX284" s="462"/>
      <c r="BY284" s="462"/>
    </row>
    <row r="285" spans="1:77" s="770" customFormat="1">
      <c r="A285" s="1040"/>
      <c r="B285" s="99"/>
      <c r="C285" s="99"/>
      <c r="D285" s="10"/>
      <c r="F285" s="462"/>
      <c r="R285" s="462"/>
      <c r="S285"/>
      <c r="T285"/>
      <c r="U285"/>
      <c r="W285"/>
      <c r="X285"/>
      <c r="Y285"/>
      <c r="Z285"/>
      <c r="AA285"/>
      <c r="AB285"/>
      <c r="AC285"/>
      <c r="AD285"/>
      <c r="BS285" s="462"/>
      <c r="BT285" s="462"/>
      <c r="BU285" s="462"/>
      <c r="BV285" s="462"/>
      <c r="BW285" s="462"/>
      <c r="BX285" s="462"/>
      <c r="BY285" s="462"/>
    </row>
    <row r="286" spans="1:77" s="770" customFormat="1">
      <c r="A286" s="1040"/>
      <c r="B286" s="953"/>
      <c r="C286" s="99"/>
      <c r="D286" s="99"/>
      <c r="F286" s="462"/>
      <c r="R286" s="462"/>
      <c r="S286"/>
      <c r="T286"/>
      <c r="U286"/>
      <c r="W286"/>
      <c r="X286"/>
      <c r="Y286"/>
      <c r="Z286"/>
      <c r="AA286"/>
      <c r="AB286"/>
      <c r="AC286"/>
      <c r="AD286"/>
      <c r="BS286" s="462"/>
      <c r="BT286" s="462"/>
      <c r="BU286" s="462"/>
      <c r="BV286" s="462"/>
      <c r="BW286" s="462"/>
      <c r="BX286" s="462"/>
      <c r="BY286" s="462"/>
    </row>
    <row r="287" spans="1:77" s="770" customFormat="1">
      <c r="A287" s="1040"/>
      <c r="B287" s="99"/>
      <c r="C287" s="99"/>
      <c r="D287" s="10"/>
      <c r="F287" s="462"/>
      <c r="R287" s="462"/>
      <c r="S287"/>
      <c r="T287"/>
      <c r="U287"/>
      <c r="W287"/>
      <c r="X287"/>
      <c r="Y287"/>
      <c r="Z287"/>
      <c r="AA287"/>
      <c r="AB287"/>
      <c r="AC287"/>
      <c r="AD287"/>
      <c r="BS287" s="462"/>
      <c r="BT287" s="462"/>
      <c r="BU287" s="462"/>
      <c r="BV287" s="462"/>
      <c r="BW287" s="462"/>
      <c r="BX287" s="462"/>
      <c r="BY287" s="462"/>
    </row>
    <row r="288" spans="1:77" s="770" customFormat="1">
      <c r="A288" s="1040"/>
      <c r="B288" s="99"/>
      <c r="C288" s="99"/>
      <c r="D288" s="10"/>
      <c r="F288" s="462"/>
      <c r="R288" s="462"/>
      <c r="S288"/>
      <c r="T288"/>
      <c r="U288"/>
      <c r="W288"/>
      <c r="X288"/>
      <c r="Y288"/>
      <c r="Z288"/>
      <c r="AA288"/>
      <c r="AB288"/>
      <c r="AC288"/>
      <c r="AD288"/>
      <c r="BS288" s="462"/>
      <c r="BT288" s="462"/>
      <c r="BU288" s="462"/>
      <c r="BV288" s="462"/>
      <c r="BW288" s="462"/>
      <c r="BX288" s="462"/>
      <c r="BY288" s="462"/>
    </row>
    <row r="289" spans="1:77" s="770" customFormat="1">
      <c r="A289" s="1040"/>
      <c r="B289" s="953"/>
      <c r="C289" s="99"/>
      <c r="D289" s="99"/>
      <c r="F289" s="462"/>
      <c r="R289" s="462"/>
      <c r="S289"/>
      <c r="T289"/>
      <c r="U289"/>
      <c r="W289"/>
      <c r="X289"/>
      <c r="Y289"/>
      <c r="Z289"/>
      <c r="AA289"/>
      <c r="AB289"/>
      <c r="AC289"/>
      <c r="AD289"/>
      <c r="BS289" s="462"/>
      <c r="BT289" s="462"/>
      <c r="BU289" s="462"/>
      <c r="BV289" s="462"/>
      <c r="BW289" s="462"/>
      <c r="BX289" s="462"/>
      <c r="BY289" s="462"/>
    </row>
    <row r="290" spans="1:77" s="770" customFormat="1">
      <c r="A290" s="1040"/>
      <c r="B290" s="953"/>
      <c r="C290" s="99"/>
      <c r="D290" s="1138"/>
      <c r="F290" s="462"/>
      <c r="R290" s="462"/>
      <c r="S290"/>
      <c r="T290"/>
      <c r="U290"/>
      <c r="W290"/>
      <c r="X290"/>
      <c r="Y290"/>
      <c r="Z290"/>
      <c r="AA290"/>
      <c r="AB290"/>
      <c r="AC290"/>
      <c r="AD290"/>
      <c r="BS290" s="462"/>
      <c r="BT290" s="462"/>
      <c r="BU290" s="462"/>
      <c r="BV290" s="462"/>
      <c r="BW290" s="462"/>
      <c r="BX290" s="462"/>
      <c r="BY290" s="462"/>
    </row>
    <row r="291" spans="1:77" s="770" customFormat="1">
      <c r="A291" s="1040"/>
      <c r="B291" s="953"/>
      <c r="C291" s="99"/>
      <c r="D291" s="1138"/>
      <c r="F291" s="462"/>
      <c r="R291" s="462"/>
      <c r="S291"/>
      <c r="T291"/>
      <c r="U291"/>
      <c r="W291"/>
      <c r="X291"/>
      <c r="Y291"/>
      <c r="Z291"/>
      <c r="AA291"/>
      <c r="AB291"/>
      <c r="AC291"/>
      <c r="AD291"/>
      <c r="BS291" s="462"/>
      <c r="BT291" s="462"/>
      <c r="BU291" s="462"/>
      <c r="BV291" s="462"/>
      <c r="BW291" s="462"/>
      <c r="BX291" s="462"/>
      <c r="BY291" s="462"/>
    </row>
    <row r="292" spans="1:77" s="770" customFormat="1">
      <c r="A292" s="1040"/>
      <c r="B292" s="953"/>
      <c r="C292" s="99"/>
      <c r="D292" s="1137"/>
      <c r="F292" s="462"/>
      <c r="R292" s="462"/>
      <c r="S292"/>
      <c r="T292"/>
      <c r="U292"/>
      <c r="W292"/>
      <c r="X292"/>
      <c r="Y292"/>
      <c r="Z292"/>
      <c r="AA292"/>
      <c r="AB292"/>
      <c r="AC292"/>
      <c r="AD292"/>
      <c r="BS292" s="462"/>
      <c r="BT292" s="462"/>
      <c r="BU292" s="462"/>
      <c r="BV292" s="462"/>
      <c r="BW292" s="462"/>
      <c r="BX292" s="462"/>
      <c r="BY292" s="462"/>
    </row>
    <row r="293" spans="1:77" s="770" customFormat="1">
      <c r="A293" s="1040"/>
      <c r="B293" s="953"/>
      <c r="C293" s="953"/>
      <c r="D293" s="1137"/>
      <c r="F293" s="462"/>
      <c r="R293" s="462"/>
      <c r="S293"/>
      <c r="T293"/>
      <c r="U293"/>
      <c r="W293"/>
      <c r="X293"/>
      <c r="Y293"/>
      <c r="Z293"/>
      <c r="AA293"/>
      <c r="AB293"/>
      <c r="AC293"/>
      <c r="AD293"/>
      <c r="BS293" s="462"/>
      <c r="BT293" s="462"/>
      <c r="BU293" s="462"/>
      <c r="BV293" s="462"/>
      <c r="BW293" s="462"/>
      <c r="BX293" s="462"/>
      <c r="BY293" s="462"/>
    </row>
    <row r="294" spans="1:77" s="770" customFormat="1">
      <c r="A294" s="1040"/>
      <c r="B294" s="953"/>
      <c r="C294" s="99"/>
      <c r="D294" s="99"/>
      <c r="F294" s="462"/>
      <c r="R294" s="462"/>
      <c r="S294"/>
      <c r="T294"/>
      <c r="U294"/>
      <c r="W294"/>
      <c r="X294"/>
      <c r="Y294"/>
      <c r="Z294"/>
      <c r="AA294"/>
      <c r="AB294"/>
      <c r="AC294"/>
      <c r="AD294"/>
      <c r="BS294" s="462"/>
      <c r="BT294" s="462"/>
      <c r="BU294" s="462"/>
      <c r="BV294" s="462"/>
      <c r="BW294" s="462"/>
      <c r="BX294" s="462"/>
      <c r="BY294" s="462"/>
    </row>
    <row r="295" spans="1:77" s="770" customFormat="1">
      <c r="A295" s="1040"/>
      <c r="B295" s="953"/>
      <c r="C295" s="1138"/>
      <c r="D295" s="1138"/>
      <c r="F295" s="462"/>
      <c r="R295" s="462"/>
      <c r="S295"/>
      <c r="T295"/>
      <c r="U295"/>
      <c r="W295"/>
      <c r="X295"/>
      <c r="Y295"/>
      <c r="Z295"/>
      <c r="AA295"/>
      <c r="AB295"/>
      <c r="AC295"/>
      <c r="AD295"/>
      <c r="BS295" s="462"/>
      <c r="BT295" s="462"/>
      <c r="BU295" s="462"/>
      <c r="BV295" s="462"/>
      <c r="BW295" s="462"/>
      <c r="BX295" s="462"/>
      <c r="BY295" s="462"/>
    </row>
    <row r="296" spans="1:77" s="770" customFormat="1">
      <c r="A296" s="1040"/>
      <c r="B296" s="953"/>
      <c r="C296" s="953"/>
      <c r="D296" s="1137"/>
      <c r="F296" s="462"/>
      <c r="R296" s="462"/>
      <c r="S296"/>
      <c r="T296"/>
      <c r="U296"/>
      <c r="W296"/>
      <c r="X296"/>
      <c r="Y296"/>
      <c r="Z296"/>
      <c r="AA296"/>
      <c r="AB296"/>
      <c r="AC296"/>
      <c r="AD296"/>
      <c r="BS296" s="462"/>
      <c r="BT296" s="462"/>
      <c r="BU296" s="462"/>
      <c r="BV296" s="462"/>
      <c r="BW296" s="462"/>
      <c r="BX296" s="462"/>
      <c r="BY296" s="462"/>
    </row>
    <row r="297" spans="1:77" s="770" customFormat="1">
      <c r="A297" s="1040"/>
      <c r="B297" s="99"/>
      <c r="C297" s="99"/>
      <c r="D297" s="10"/>
      <c r="F297" s="462"/>
      <c r="R297" s="462"/>
      <c r="S297"/>
      <c r="T297"/>
      <c r="U297"/>
      <c r="W297"/>
      <c r="X297"/>
      <c r="Y297"/>
      <c r="Z297"/>
      <c r="AA297"/>
      <c r="AB297"/>
      <c r="AC297"/>
      <c r="AD297"/>
      <c r="BS297" s="462"/>
      <c r="BT297" s="462"/>
      <c r="BU297" s="462"/>
      <c r="BV297" s="462"/>
      <c r="BW297" s="462"/>
      <c r="BX297" s="462"/>
      <c r="BY297" s="462"/>
    </row>
    <row r="298" spans="1:77" s="770" customFormat="1">
      <c r="A298" s="1040"/>
      <c r="B298" s="953"/>
      <c r="C298" s="99"/>
      <c r="D298" s="1138"/>
      <c r="F298" s="462"/>
      <c r="R298" s="462"/>
      <c r="S298"/>
      <c r="T298"/>
      <c r="U298"/>
      <c r="W298"/>
      <c r="X298"/>
      <c r="Y298"/>
      <c r="Z298"/>
      <c r="AA298"/>
      <c r="AB298"/>
      <c r="AC298"/>
      <c r="AD298"/>
      <c r="BS298" s="462"/>
      <c r="BT298" s="462"/>
      <c r="BU298" s="462"/>
      <c r="BV298" s="462"/>
      <c r="BW298" s="462"/>
      <c r="BX298" s="462"/>
      <c r="BY298" s="462"/>
    </row>
    <row r="299" spans="1:77" s="770" customFormat="1">
      <c r="A299" s="1040"/>
      <c r="B299" s="99"/>
      <c r="C299" s="99"/>
      <c r="D299" s="10"/>
      <c r="F299" s="462"/>
      <c r="R299" s="462"/>
      <c r="S299"/>
      <c r="T299"/>
      <c r="U299"/>
      <c r="W299"/>
      <c r="X299"/>
      <c r="Y299"/>
      <c r="Z299"/>
      <c r="AA299"/>
      <c r="AB299"/>
      <c r="AC299"/>
      <c r="AD299"/>
      <c r="BS299" s="462"/>
      <c r="BT299" s="462"/>
      <c r="BU299" s="462"/>
      <c r="BV299" s="462"/>
      <c r="BW299" s="462"/>
      <c r="BX299" s="462"/>
      <c r="BY299" s="462"/>
    </row>
    <row r="300" spans="1:77" s="770" customFormat="1">
      <c r="A300" s="1040"/>
      <c r="B300" s="953"/>
      <c r="C300" s="953"/>
      <c r="D300" s="1137"/>
      <c r="F300" s="462"/>
      <c r="R300" s="462"/>
      <c r="S300"/>
      <c r="T300"/>
      <c r="U300"/>
      <c r="W300"/>
      <c r="X300"/>
      <c r="Y300"/>
      <c r="Z300"/>
      <c r="AA300"/>
      <c r="AB300"/>
      <c r="AC300"/>
      <c r="AD300"/>
      <c r="BS300" s="462"/>
      <c r="BT300" s="462"/>
      <c r="BU300" s="462"/>
      <c r="BV300" s="462"/>
      <c r="BW300" s="462"/>
      <c r="BX300" s="462"/>
      <c r="BY300" s="462"/>
    </row>
    <row r="301" spans="1:77" s="770" customFormat="1">
      <c r="A301" s="1040"/>
      <c r="B301" s="1137"/>
      <c r="C301" s="953"/>
      <c r="D301" s="1138"/>
      <c r="F301" s="462"/>
      <c r="R301" s="462"/>
      <c r="S301"/>
      <c r="T301"/>
      <c r="U301"/>
      <c r="W301"/>
      <c r="X301"/>
      <c r="Y301"/>
      <c r="Z301"/>
      <c r="AA301"/>
      <c r="AB301"/>
      <c r="AC301"/>
      <c r="AD301"/>
      <c r="BS301" s="462"/>
      <c r="BT301" s="462"/>
      <c r="BU301" s="462"/>
      <c r="BV301" s="462"/>
      <c r="BW301" s="462"/>
      <c r="BX301" s="462"/>
      <c r="BY301" s="462"/>
    </row>
    <row r="302" spans="1:77" s="770" customFormat="1">
      <c r="A302" s="1040"/>
      <c r="B302" s="953"/>
      <c r="C302" s="1137"/>
      <c r="D302" s="1137"/>
      <c r="F302" s="462"/>
      <c r="R302" s="462"/>
      <c r="S302"/>
      <c r="T302"/>
      <c r="U302"/>
      <c r="W302"/>
      <c r="X302"/>
      <c r="Y302"/>
      <c r="Z302"/>
      <c r="AA302"/>
      <c r="AB302"/>
      <c r="AC302"/>
      <c r="AD302"/>
      <c r="BS302" s="462"/>
      <c r="BT302" s="462"/>
      <c r="BU302" s="462"/>
      <c r="BV302" s="462"/>
      <c r="BW302" s="462"/>
      <c r="BX302" s="462"/>
      <c r="BY302" s="462"/>
    </row>
    <row r="303" spans="1:77" s="770" customFormat="1">
      <c r="A303" s="1040"/>
      <c r="B303" s="953"/>
      <c r="C303" s="1138"/>
      <c r="D303" s="1138"/>
      <c r="F303" s="462"/>
      <c r="R303" s="462"/>
      <c r="S303"/>
      <c r="T303"/>
      <c r="U303"/>
      <c r="W303"/>
      <c r="X303"/>
      <c r="Y303"/>
      <c r="Z303"/>
      <c r="AA303"/>
      <c r="AB303"/>
      <c r="AC303"/>
      <c r="AD303"/>
      <c r="BS303" s="462"/>
      <c r="BT303" s="462"/>
      <c r="BU303" s="462"/>
      <c r="BV303" s="462"/>
      <c r="BW303" s="462"/>
      <c r="BX303" s="462"/>
      <c r="BY303" s="462"/>
    </row>
    <row r="304" spans="1:77" s="770" customFormat="1">
      <c r="A304" s="1040"/>
      <c r="B304" s="953"/>
      <c r="C304" s="953"/>
      <c r="D304" s="1137"/>
      <c r="F304" s="462"/>
      <c r="R304" s="462"/>
      <c r="S304"/>
      <c r="T304"/>
      <c r="U304"/>
      <c r="W304"/>
      <c r="X304"/>
      <c r="Y304"/>
      <c r="Z304"/>
      <c r="AA304"/>
      <c r="AB304"/>
      <c r="AC304"/>
      <c r="AD304"/>
      <c r="BS304" s="462"/>
      <c r="BT304" s="462"/>
      <c r="BU304" s="462"/>
      <c r="BV304" s="462"/>
      <c r="BW304" s="462"/>
      <c r="BX304" s="462"/>
      <c r="BY304" s="462"/>
    </row>
    <row r="305" spans="1:77" s="770" customFormat="1">
      <c r="A305" s="1040"/>
      <c r="B305" s="99"/>
      <c r="C305" s="99"/>
      <c r="D305" s="10"/>
      <c r="F305" s="462"/>
      <c r="R305" s="462"/>
      <c r="S305"/>
      <c r="T305"/>
      <c r="U305"/>
      <c r="W305"/>
      <c r="X305"/>
      <c r="Y305"/>
      <c r="Z305"/>
      <c r="AA305"/>
      <c r="AB305"/>
      <c r="AC305"/>
      <c r="AD305"/>
      <c r="BS305" s="462"/>
      <c r="BT305" s="462"/>
      <c r="BU305" s="462"/>
      <c r="BV305" s="462"/>
      <c r="BW305" s="462"/>
      <c r="BX305" s="462"/>
      <c r="BY305" s="462"/>
    </row>
    <row r="306" spans="1:77" s="770" customFormat="1">
      <c r="A306" s="1040"/>
      <c r="B306" s="1137"/>
      <c r="C306" s="1138"/>
      <c r="D306" s="1138"/>
      <c r="F306" s="462"/>
      <c r="R306" s="462"/>
      <c r="S306"/>
      <c r="T306"/>
      <c r="U306"/>
      <c r="W306"/>
      <c r="X306"/>
      <c r="Y306"/>
      <c r="Z306"/>
      <c r="AA306"/>
      <c r="AB306"/>
      <c r="AC306"/>
      <c r="AD306"/>
      <c r="BS306" s="462"/>
      <c r="BT306" s="462"/>
      <c r="BU306" s="462"/>
      <c r="BV306" s="462"/>
      <c r="BW306" s="462"/>
      <c r="BX306" s="462"/>
      <c r="BY306" s="462"/>
    </row>
    <row r="307" spans="1:77" s="770" customFormat="1">
      <c r="A307" s="1040"/>
      <c r="B307" s="1362"/>
      <c r="C307" s="1138"/>
      <c r="D307" s="1363"/>
      <c r="F307" s="462"/>
      <c r="R307" s="462"/>
      <c r="S307"/>
      <c r="T307"/>
      <c r="U307"/>
      <c r="W307"/>
      <c r="X307"/>
      <c r="Y307"/>
      <c r="Z307"/>
      <c r="AA307"/>
      <c r="AB307"/>
      <c r="AC307"/>
      <c r="AD307"/>
      <c r="BS307" s="462"/>
      <c r="BT307" s="462"/>
      <c r="BU307" s="462"/>
      <c r="BV307" s="462"/>
      <c r="BW307" s="462"/>
      <c r="BX307" s="462"/>
      <c r="BY307" s="462"/>
    </row>
    <row r="308" spans="1:77" s="770" customFormat="1">
      <c r="A308" s="1040"/>
      <c r="B308" s="953"/>
      <c r="C308" s="1138"/>
      <c r="D308" s="1138"/>
      <c r="F308" s="462"/>
      <c r="R308" s="462"/>
      <c r="S308"/>
      <c r="T308"/>
      <c r="U308"/>
      <c r="W308"/>
      <c r="X308"/>
      <c r="Y308"/>
      <c r="Z308"/>
      <c r="AA308"/>
      <c r="AB308"/>
      <c r="AC308"/>
      <c r="AD308"/>
      <c r="BS308" s="462"/>
      <c r="BT308" s="462"/>
      <c r="BU308" s="462"/>
      <c r="BV308" s="462"/>
      <c r="BW308" s="462"/>
      <c r="BX308" s="462"/>
      <c r="BY308" s="462"/>
    </row>
    <row r="309" spans="1:77" s="770" customFormat="1">
      <c r="A309" s="1040"/>
      <c r="B309" s="1137"/>
      <c r="C309" s="1138"/>
      <c r="D309" s="1138"/>
      <c r="F309" s="462"/>
      <c r="R309" s="462"/>
      <c r="S309"/>
      <c r="T309"/>
      <c r="U309"/>
      <c r="W309"/>
      <c r="X309"/>
      <c r="Y309"/>
      <c r="Z309"/>
      <c r="AA309"/>
      <c r="AB309"/>
      <c r="AC309"/>
      <c r="AD309"/>
      <c r="BS309" s="462"/>
      <c r="BT309" s="462"/>
      <c r="BU309" s="462"/>
      <c r="BV309" s="462"/>
      <c r="BW309" s="462"/>
      <c r="BX309" s="462"/>
      <c r="BY309" s="462"/>
    </row>
    <row r="310" spans="1:77" s="770" customFormat="1">
      <c r="A310" s="1040"/>
      <c r="B310" s="1137"/>
      <c r="C310" s="1138"/>
      <c r="D310" s="1138"/>
      <c r="F310" s="462"/>
      <c r="R310" s="462"/>
      <c r="S310"/>
      <c r="T310"/>
      <c r="U310"/>
      <c r="W310"/>
      <c r="X310"/>
      <c r="Y310"/>
      <c r="Z310"/>
      <c r="AA310"/>
      <c r="AB310"/>
      <c r="AC310"/>
      <c r="AD310"/>
      <c r="BS310" s="462"/>
      <c r="BT310" s="462"/>
      <c r="BU310" s="462"/>
      <c r="BV310" s="462"/>
      <c r="BW310" s="462"/>
      <c r="BX310" s="462"/>
      <c r="BY310" s="462"/>
    </row>
    <row r="311" spans="1:77" s="770" customFormat="1">
      <c r="A311" s="1040"/>
      <c r="B311" s="1137"/>
      <c r="C311" s="1138"/>
      <c r="D311" s="1138"/>
      <c r="F311" s="462"/>
      <c r="R311" s="462"/>
      <c r="S311"/>
      <c r="T311"/>
      <c r="U311"/>
      <c r="W311"/>
      <c r="X311"/>
      <c r="Y311"/>
      <c r="Z311"/>
      <c r="AA311"/>
      <c r="AB311"/>
      <c r="AC311"/>
      <c r="AD311"/>
      <c r="BS311" s="462"/>
      <c r="BT311" s="462"/>
      <c r="BU311" s="462"/>
      <c r="BV311" s="462"/>
      <c r="BW311" s="462"/>
      <c r="BX311" s="462"/>
      <c r="BY311" s="462"/>
    </row>
    <row r="312" spans="1:77" s="770" customFormat="1">
      <c r="A312" s="1040"/>
      <c r="B312" s="1137"/>
      <c r="C312" s="1138"/>
      <c r="D312" s="1138"/>
      <c r="F312" s="462"/>
      <c r="R312" s="462"/>
      <c r="S312"/>
      <c r="T312"/>
      <c r="U312"/>
      <c r="W312"/>
      <c r="X312"/>
      <c r="Y312"/>
      <c r="Z312"/>
      <c r="AA312"/>
      <c r="AB312"/>
      <c r="AC312"/>
      <c r="AD312"/>
      <c r="BS312" s="462"/>
      <c r="BT312" s="462"/>
      <c r="BU312" s="462"/>
      <c r="BV312" s="462"/>
      <c r="BW312" s="462"/>
      <c r="BX312" s="462"/>
      <c r="BY312" s="462"/>
    </row>
    <row r="313" spans="1:77" s="770" customFormat="1">
      <c r="A313" s="1040"/>
      <c r="B313" s="99"/>
      <c r="C313" s="99"/>
      <c r="D313" s="10"/>
      <c r="F313" s="462"/>
      <c r="R313" s="462"/>
      <c r="S313"/>
      <c r="T313"/>
      <c r="U313"/>
      <c r="W313"/>
      <c r="X313"/>
      <c r="Y313"/>
      <c r="Z313"/>
      <c r="AA313"/>
      <c r="AB313"/>
      <c r="AC313"/>
      <c r="AD313"/>
      <c r="BS313" s="462"/>
      <c r="BT313" s="462"/>
      <c r="BU313" s="462"/>
      <c r="BV313" s="462"/>
      <c r="BW313" s="462"/>
      <c r="BX313" s="462"/>
      <c r="BY313" s="462"/>
    </row>
    <row r="314" spans="1:77" s="770" customFormat="1">
      <c r="A314" s="1040"/>
      <c r="B314" s="953"/>
      <c r="C314" s="953"/>
      <c r="D314" s="1138"/>
      <c r="F314" s="462"/>
      <c r="R314" s="462"/>
      <c r="S314"/>
      <c r="T314"/>
      <c r="U314"/>
      <c r="W314"/>
      <c r="X314"/>
      <c r="Y314"/>
      <c r="Z314"/>
      <c r="AA314"/>
      <c r="AB314"/>
      <c r="AC314"/>
      <c r="AD314"/>
      <c r="BS314" s="462"/>
      <c r="BT314" s="462"/>
      <c r="BU314" s="462"/>
      <c r="BV314" s="462"/>
      <c r="BW314" s="462"/>
      <c r="BX314" s="462"/>
      <c r="BY314" s="462"/>
    </row>
    <row r="315" spans="1:77" s="770" customFormat="1">
      <c r="A315" s="1040"/>
      <c r="B315" s="1137"/>
      <c r="C315" s="1138"/>
      <c r="D315" s="1138"/>
      <c r="F315" s="462"/>
      <c r="R315" s="462"/>
      <c r="S315"/>
      <c r="T315"/>
      <c r="U315"/>
      <c r="W315"/>
      <c r="X315"/>
      <c r="Y315"/>
      <c r="Z315"/>
      <c r="AA315"/>
      <c r="AB315"/>
      <c r="AC315"/>
      <c r="AD315"/>
      <c r="BS315" s="462"/>
      <c r="BT315" s="462"/>
      <c r="BU315" s="462"/>
      <c r="BV315" s="462"/>
      <c r="BW315" s="462"/>
      <c r="BX315" s="462"/>
      <c r="BY315" s="462"/>
    </row>
    <row r="316" spans="1:77" s="770" customFormat="1">
      <c r="A316" s="1040"/>
      <c r="B316" s="1137"/>
      <c r="C316" s="1138"/>
      <c r="D316" s="1138"/>
      <c r="F316" s="462"/>
      <c r="R316" s="462"/>
      <c r="S316"/>
      <c r="T316"/>
      <c r="U316"/>
      <c r="W316"/>
      <c r="X316"/>
      <c r="Y316"/>
      <c r="Z316"/>
      <c r="AA316"/>
      <c r="AB316"/>
      <c r="AC316"/>
      <c r="AD316"/>
      <c r="BS316" s="462"/>
      <c r="BT316" s="462"/>
      <c r="BU316" s="462"/>
      <c r="BV316" s="462"/>
      <c r="BW316" s="462"/>
      <c r="BX316" s="462"/>
      <c r="BY316" s="462"/>
    </row>
    <row r="317" spans="1:77" s="770" customFormat="1">
      <c r="A317" s="1040"/>
      <c r="B317" s="1137"/>
      <c r="C317" s="1138"/>
      <c r="D317" s="1138"/>
      <c r="F317" s="462"/>
      <c r="R317" s="462"/>
      <c r="S317"/>
      <c r="T317"/>
      <c r="U317"/>
      <c r="W317"/>
      <c r="X317"/>
      <c r="Y317"/>
      <c r="Z317"/>
      <c r="AA317"/>
      <c r="AB317"/>
      <c r="AC317"/>
      <c r="AD317"/>
      <c r="BS317" s="462"/>
      <c r="BT317" s="462"/>
      <c r="BU317" s="462"/>
      <c r="BV317" s="462"/>
      <c r="BW317" s="462"/>
      <c r="BX317" s="462"/>
      <c r="BY317" s="462"/>
    </row>
    <row r="318" spans="1:77" s="770" customFormat="1">
      <c r="A318" s="1040"/>
      <c r="B318" s="953"/>
      <c r="C318" s="1138"/>
      <c r="D318" s="1138"/>
      <c r="F318" s="462"/>
      <c r="R318" s="462"/>
      <c r="S318"/>
      <c r="T318"/>
      <c r="U318"/>
      <c r="W318"/>
      <c r="X318"/>
      <c r="Y318"/>
      <c r="Z318"/>
      <c r="AA318"/>
      <c r="AB318"/>
      <c r="AC318"/>
      <c r="AD318"/>
      <c r="BS318" s="462"/>
      <c r="BT318" s="462"/>
      <c r="BU318" s="462"/>
      <c r="BV318" s="462"/>
      <c r="BW318" s="462"/>
      <c r="BX318" s="462"/>
      <c r="BY318" s="462"/>
    </row>
    <row r="319" spans="1:77" s="770" customFormat="1">
      <c r="A319" s="1040"/>
      <c r="B319" s="99"/>
      <c r="C319" s="99"/>
      <c r="D319" s="10"/>
      <c r="F319" s="462"/>
      <c r="R319" s="462"/>
      <c r="S319"/>
      <c r="T319"/>
      <c r="U319"/>
      <c r="W319"/>
      <c r="X319"/>
      <c r="Y319"/>
      <c r="Z319"/>
      <c r="AA319"/>
      <c r="AB319"/>
      <c r="AC319"/>
      <c r="AD319"/>
      <c r="BS319" s="462"/>
      <c r="BT319" s="462"/>
      <c r="BU319" s="462"/>
      <c r="BV319" s="462"/>
      <c r="BW319" s="462"/>
      <c r="BX319" s="462"/>
      <c r="BY319" s="462"/>
    </row>
    <row r="320" spans="1:77" s="770" customFormat="1">
      <c r="A320" s="1040"/>
      <c r="B320" s="99"/>
      <c r="C320" s="99"/>
      <c r="D320" s="10"/>
      <c r="F320" s="462"/>
      <c r="R320" s="462"/>
      <c r="S320"/>
      <c r="T320"/>
      <c r="U320"/>
      <c r="W320"/>
      <c r="X320"/>
      <c r="Y320"/>
      <c r="Z320"/>
      <c r="AA320"/>
      <c r="AB320"/>
      <c r="AC320"/>
      <c r="AD320"/>
      <c r="BS320" s="462"/>
      <c r="BT320" s="462"/>
      <c r="BU320" s="462"/>
      <c r="BV320" s="462"/>
      <c r="BW320" s="462"/>
      <c r="BX320" s="462"/>
      <c r="BY320" s="462"/>
    </row>
    <row r="321" spans="1:77" s="770" customFormat="1">
      <c r="A321" s="1040"/>
      <c r="B321" s="99"/>
      <c r="C321" s="99"/>
      <c r="D321" s="10"/>
      <c r="F321" s="462"/>
      <c r="R321" s="462"/>
      <c r="S321"/>
      <c r="T321"/>
      <c r="U321"/>
      <c r="W321"/>
      <c r="X321"/>
      <c r="Y321"/>
      <c r="Z321"/>
      <c r="AA321"/>
      <c r="AB321"/>
      <c r="AC321"/>
      <c r="AD321"/>
      <c r="BS321" s="462"/>
      <c r="BT321" s="462"/>
      <c r="BU321" s="462"/>
      <c r="BV321" s="462"/>
      <c r="BW321" s="462"/>
      <c r="BX321" s="462"/>
      <c r="BY321" s="462"/>
    </row>
    <row r="322" spans="1:77" s="770" customFormat="1">
      <c r="A322" s="1040"/>
      <c r="B322" s="953"/>
      <c r="C322" s="1138"/>
      <c r="D322" s="1138"/>
      <c r="F322" s="462"/>
      <c r="R322" s="462"/>
      <c r="S322"/>
      <c r="T322"/>
      <c r="U322"/>
      <c r="W322"/>
      <c r="X322"/>
      <c r="Y322"/>
      <c r="Z322"/>
      <c r="AA322"/>
      <c r="AB322"/>
      <c r="AC322"/>
      <c r="AD322"/>
      <c r="BS322" s="462"/>
      <c r="BT322" s="462"/>
      <c r="BU322" s="462"/>
      <c r="BV322" s="462"/>
      <c r="BW322" s="462"/>
      <c r="BX322" s="462"/>
      <c r="BY322" s="462"/>
    </row>
    <row r="323" spans="1:77" s="770" customFormat="1">
      <c r="A323" s="1040"/>
      <c r="B323" s="953"/>
      <c r="C323" s="1138"/>
      <c r="D323" s="1138"/>
      <c r="F323" s="462"/>
      <c r="R323" s="462"/>
      <c r="S323"/>
      <c r="T323"/>
      <c r="U323"/>
      <c r="W323"/>
      <c r="X323"/>
      <c r="Y323"/>
      <c r="Z323"/>
      <c r="AA323"/>
      <c r="AB323"/>
      <c r="AC323"/>
      <c r="AD323"/>
      <c r="BS323" s="462"/>
      <c r="BT323" s="462"/>
      <c r="BU323" s="462"/>
      <c r="BV323" s="462"/>
      <c r="BW323" s="462"/>
      <c r="BX323" s="462"/>
      <c r="BY323" s="462"/>
    </row>
    <row r="324" spans="1:77" s="770" customFormat="1">
      <c r="A324" s="1040"/>
      <c r="B324" s="953"/>
      <c r="C324" s="1138"/>
      <c r="D324" s="1138"/>
      <c r="F324" s="462"/>
      <c r="R324" s="462"/>
      <c r="S324"/>
      <c r="T324"/>
      <c r="U324"/>
      <c r="W324"/>
      <c r="X324"/>
      <c r="Y324"/>
      <c r="Z324"/>
      <c r="AA324"/>
      <c r="AB324"/>
      <c r="AC324"/>
      <c r="AD324"/>
      <c r="BS324" s="462"/>
      <c r="BT324" s="462"/>
      <c r="BU324" s="462"/>
      <c r="BV324" s="462"/>
      <c r="BW324" s="462"/>
      <c r="BX324" s="462"/>
      <c r="BY324" s="462"/>
    </row>
    <row r="325" spans="1:77" s="770" customFormat="1">
      <c r="A325" s="1040"/>
      <c r="B325" s="99"/>
      <c r="C325" s="99"/>
      <c r="D325" s="10"/>
      <c r="F325" s="462"/>
      <c r="R325" s="462"/>
      <c r="S325"/>
      <c r="T325"/>
      <c r="U325"/>
      <c r="W325"/>
      <c r="X325"/>
      <c r="Y325"/>
      <c r="Z325"/>
      <c r="AA325"/>
      <c r="AB325"/>
      <c r="AC325"/>
      <c r="AD325"/>
      <c r="BS325" s="462"/>
      <c r="BT325" s="462"/>
      <c r="BU325" s="462"/>
      <c r="BV325" s="462"/>
      <c r="BW325" s="462"/>
      <c r="BX325" s="462"/>
      <c r="BY325" s="462"/>
    </row>
    <row r="326" spans="1:77" s="770" customFormat="1">
      <c r="A326" s="1040"/>
      <c r="B326" s="953"/>
      <c r="C326" s="1138"/>
      <c r="D326" s="1138"/>
      <c r="F326" s="462"/>
      <c r="R326" s="462"/>
      <c r="S326"/>
      <c r="T326"/>
      <c r="U326"/>
      <c r="W326"/>
      <c r="X326"/>
      <c r="Y326"/>
      <c r="Z326"/>
      <c r="AA326"/>
      <c r="AB326"/>
      <c r="AC326"/>
      <c r="AD326"/>
      <c r="BS326" s="462"/>
      <c r="BT326" s="462"/>
      <c r="BU326" s="462"/>
      <c r="BV326" s="462"/>
      <c r="BW326" s="462"/>
      <c r="BX326" s="462"/>
      <c r="BY326" s="462"/>
    </row>
    <row r="327" spans="1:77" s="770" customFormat="1">
      <c r="A327" s="1040"/>
      <c r="B327" s="953"/>
      <c r="C327" s="1138"/>
      <c r="D327" s="1138"/>
      <c r="F327" s="462"/>
      <c r="R327" s="462"/>
      <c r="S327"/>
      <c r="T327"/>
      <c r="U327"/>
      <c r="W327"/>
      <c r="X327"/>
      <c r="Y327"/>
      <c r="Z327"/>
      <c r="AA327"/>
      <c r="AB327"/>
      <c r="AC327"/>
      <c r="AD327"/>
      <c r="BS327" s="462"/>
      <c r="BT327" s="462"/>
      <c r="BU327" s="462"/>
      <c r="BV327" s="462"/>
      <c r="BW327" s="462"/>
      <c r="BX327" s="462"/>
      <c r="BY327" s="462"/>
    </row>
    <row r="328" spans="1:77" s="770" customFormat="1">
      <c r="A328" s="1040"/>
      <c r="B328" s="953"/>
      <c r="C328" s="1138"/>
      <c r="D328" s="1138"/>
      <c r="F328" s="462"/>
      <c r="R328" s="462"/>
      <c r="S328"/>
      <c r="T328"/>
      <c r="U328"/>
      <c r="W328"/>
      <c r="X328"/>
      <c r="Y328"/>
      <c r="Z328"/>
      <c r="AA328"/>
      <c r="AB328"/>
      <c r="AC328"/>
      <c r="AD328"/>
      <c r="BS328" s="462"/>
      <c r="BT328" s="462"/>
      <c r="BU328" s="462"/>
      <c r="BV328" s="462"/>
      <c r="BW328" s="462"/>
      <c r="BX328" s="462"/>
      <c r="BY328" s="462"/>
    </row>
    <row r="329" spans="1:77" s="770" customFormat="1">
      <c r="A329" s="1040"/>
      <c r="B329" s="953"/>
      <c r="C329" s="1138"/>
      <c r="D329" s="1138"/>
      <c r="F329" s="462"/>
      <c r="R329" s="462"/>
      <c r="S329"/>
      <c r="T329"/>
      <c r="U329"/>
      <c r="W329"/>
      <c r="X329"/>
      <c r="Y329"/>
      <c r="Z329"/>
      <c r="AA329"/>
      <c r="AB329"/>
      <c r="AC329"/>
      <c r="AD329"/>
      <c r="BS329" s="462"/>
      <c r="BT329" s="462"/>
      <c r="BU329" s="462"/>
      <c r="BV329" s="462"/>
      <c r="BW329" s="462"/>
      <c r="BX329" s="462"/>
      <c r="BY329" s="462"/>
    </row>
    <row r="330" spans="1:77" s="770" customFormat="1">
      <c r="A330" s="1040"/>
      <c r="B330" s="953"/>
      <c r="C330" s="1138"/>
      <c r="D330" s="1138"/>
      <c r="F330" s="462"/>
      <c r="R330" s="462"/>
      <c r="S330"/>
      <c r="T330"/>
      <c r="U330"/>
      <c r="W330"/>
      <c r="X330"/>
      <c r="Y330"/>
      <c r="Z330"/>
      <c r="AA330"/>
      <c r="AB330"/>
      <c r="AC330"/>
      <c r="AD330"/>
      <c r="BS330" s="462"/>
      <c r="BT330" s="462"/>
      <c r="BU330" s="462"/>
      <c r="BV330" s="462"/>
      <c r="BW330" s="462"/>
      <c r="BX330" s="462"/>
      <c r="BY330" s="462"/>
    </row>
    <row r="331" spans="1:77" s="770" customFormat="1">
      <c r="A331" s="1040"/>
      <c r="B331" s="953"/>
      <c r="C331" s="1138"/>
      <c r="D331" s="1138"/>
      <c r="F331" s="462"/>
      <c r="R331" s="462"/>
      <c r="S331"/>
      <c r="T331"/>
      <c r="U331"/>
      <c r="W331"/>
      <c r="X331"/>
      <c r="Y331"/>
      <c r="Z331"/>
      <c r="AA331"/>
      <c r="AB331"/>
      <c r="AC331"/>
      <c r="AD331"/>
      <c r="BS331" s="462"/>
      <c r="BT331" s="462"/>
      <c r="BU331" s="462"/>
      <c r="BV331" s="462"/>
      <c r="BW331" s="462"/>
      <c r="BX331" s="462"/>
      <c r="BY331" s="462"/>
    </row>
    <row r="332" spans="1:77" s="770" customFormat="1">
      <c r="A332" s="1040"/>
      <c r="B332" s="953"/>
      <c r="C332" s="1138"/>
      <c r="D332" s="1138"/>
      <c r="F332" s="462"/>
      <c r="R332" s="462"/>
      <c r="S332"/>
      <c r="T332"/>
      <c r="U332"/>
      <c r="W332"/>
      <c r="X332"/>
      <c r="Y332"/>
      <c r="Z332"/>
      <c r="AA332"/>
      <c r="AB332"/>
      <c r="AC332"/>
      <c r="AD332"/>
      <c r="BS332" s="462"/>
      <c r="BT332" s="462"/>
      <c r="BU332" s="462"/>
      <c r="BV332" s="462"/>
      <c r="BW332" s="462"/>
      <c r="BX332" s="462"/>
      <c r="BY332" s="462"/>
    </row>
    <row r="333" spans="1:77" s="770" customFormat="1">
      <c r="A333" s="1040"/>
      <c r="B333" s="953"/>
      <c r="C333" s="1138"/>
      <c r="D333" s="1138"/>
      <c r="F333" s="462"/>
      <c r="R333" s="462"/>
      <c r="S333"/>
      <c r="T333"/>
      <c r="U333"/>
      <c r="W333"/>
      <c r="X333"/>
      <c r="Y333"/>
      <c r="Z333"/>
      <c r="AA333"/>
      <c r="AB333"/>
      <c r="AC333"/>
      <c r="AD333"/>
      <c r="BS333" s="462"/>
      <c r="BT333" s="462"/>
      <c r="BU333" s="462"/>
      <c r="BV333" s="462"/>
      <c r="BW333" s="462"/>
      <c r="BX333" s="462"/>
      <c r="BY333" s="462"/>
    </row>
    <row r="334" spans="1:77" s="770" customFormat="1">
      <c r="A334" s="1040"/>
      <c r="B334" s="953"/>
      <c r="C334" s="1138"/>
      <c r="D334" s="1138"/>
      <c r="F334" s="462"/>
      <c r="R334" s="462"/>
      <c r="S334"/>
      <c r="T334"/>
      <c r="U334"/>
      <c r="W334"/>
      <c r="X334"/>
      <c r="Y334"/>
      <c r="Z334"/>
      <c r="AA334"/>
      <c r="AB334"/>
      <c r="AC334"/>
      <c r="AD334"/>
      <c r="BS334" s="462"/>
      <c r="BT334" s="462"/>
      <c r="BU334" s="462"/>
      <c r="BV334" s="462"/>
      <c r="BW334" s="462"/>
      <c r="BX334" s="462"/>
      <c r="BY334" s="462"/>
    </row>
    <row r="335" spans="1:77" s="770" customFormat="1">
      <c r="A335" s="1040"/>
      <c r="B335" s="953"/>
      <c r="C335" s="1138"/>
      <c r="D335" s="1138"/>
      <c r="F335" s="462"/>
      <c r="R335" s="462"/>
      <c r="S335"/>
      <c r="T335"/>
      <c r="U335"/>
      <c r="W335"/>
      <c r="X335"/>
      <c r="Y335"/>
      <c r="Z335"/>
      <c r="AA335"/>
      <c r="AB335"/>
      <c r="AC335"/>
      <c r="AD335"/>
      <c r="BS335" s="462"/>
      <c r="BT335" s="462"/>
      <c r="BU335" s="462"/>
      <c r="BV335" s="462"/>
      <c r="BW335" s="462"/>
      <c r="BX335" s="462"/>
      <c r="BY335" s="462"/>
    </row>
    <row r="336" spans="1:77" s="770" customFormat="1">
      <c r="A336" s="1040"/>
      <c r="B336" s="953"/>
      <c r="C336" s="1138"/>
      <c r="D336" s="1138"/>
      <c r="F336" s="462"/>
      <c r="R336" s="462"/>
      <c r="S336"/>
      <c r="T336"/>
      <c r="U336"/>
      <c r="W336"/>
      <c r="X336"/>
      <c r="Y336"/>
      <c r="Z336"/>
      <c r="AA336"/>
      <c r="AB336"/>
      <c r="AC336"/>
      <c r="AD336"/>
      <c r="BS336" s="462"/>
      <c r="BT336" s="462"/>
      <c r="BU336" s="462"/>
      <c r="BV336" s="462"/>
      <c r="BW336" s="462"/>
      <c r="BX336" s="462"/>
      <c r="BY336" s="462"/>
    </row>
    <row r="337" spans="1:77" s="770" customFormat="1">
      <c r="A337" s="1040"/>
      <c r="B337" s="1137"/>
      <c r="C337" s="1138"/>
      <c r="D337" s="1138"/>
      <c r="F337" s="462"/>
      <c r="R337" s="462"/>
      <c r="S337"/>
      <c r="T337"/>
      <c r="U337"/>
      <c r="W337"/>
      <c r="X337"/>
      <c r="Y337"/>
      <c r="Z337"/>
      <c r="AA337"/>
      <c r="AB337"/>
      <c r="AC337"/>
      <c r="AD337"/>
      <c r="BS337" s="462"/>
      <c r="BT337" s="462"/>
      <c r="BU337" s="462"/>
      <c r="BV337" s="462"/>
      <c r="BW337" s="462"/>
      <c r="BX337" s="462"/>
      <c r="BY337" s="462"/>
    </row>
    <row r="338" spans="1:77" s="770" customFormat="1">
      <c r="A338" s="1040"/>
      <c r="B338" s="953"/>
      <c r="C338" s="1138"/>
      <c r="D338" s="1138"/>
      <c r="F338" s="462"/>
      <c r="R338" s="462"/>
      <c r="S338"/>
      <c r="T338"/>
      <c r="U338"/>
      <c r="W338"/>
      <c r="X338"/>
      <c r="Y338"/>
      <c r="Z338"/>
      <c r="AA338"/>
      <c r="AB338"/>
      <c r="AC338"/>
      <c r="AD338"/>
      <c r="BS338" s="462"/>
      <c r="BT338" s="462"/>
      <c r="BU338" s="462"/>
      <c r="BV338" s="462"/>
      <c r="BW338" s="462"/>
      <c r="BX338" s="462"/>
      <c r="BY338" s="462"/>
    </row>
    <row r="339" spans="1:77" s="770" customFormat="1">
      <c r="A339" s="1040"/>
      <c r="B339" s="99"/>
      <c r="C339" s="99"/>
      <c r="D339" s="10"/>
      <c r="F339" s="462"/>
      <c r="R339" s="462"/>
      <c r="S339"/>
      <c r="T339"/>
      <c r="U339"/>
      <c r="W339"/>
      <c r="X339"/>
      <c r="Y339"/>
      <c r="Z339"/>
      <c r="AA339"/>
      <c r="AB339"/>
      <c r="AC339"/>
      <c r="AD339"/>
      <c r="BS339" s="462"/>
      <c r="BT339" s="462"/>
      <c r="BU339" s="462"/>
      <c r="BV339" s="462"/>
      <c r="BW339" s="462"/>
      <c r="BX339" s="462"/>
      <c r="BY339" s="462"/>
    </row>
    <row r="340" spans="1:77" s="770" customFormat="1">
      <c r="A340" s="1040"/>
      <c r="B340" s="953"/>
      <c r="C340" s="1138"/>
      <c r="D340" s="1138"/>
      <c r="F340" s="462"/>
      <c r="R340" s="462"/>
      <c r="S340"/>
      <c r="T340"/>
      <c r="U340"/>
      <c r="W340"/>
      <c r="X340"/>
      <c r="Y340"/>
      <c r="Z340"/>
      <c r="AA340"/>
      <c r="AB340"/>
      <c r="AC340"/>
      <c r="AD340"/>
      <c r="BS340" s="462"/>
      <c r="BT340" s="462"/>
      <c r="BU340" s="462"/>
      <c r="BV340" s="462"/>
      <c r="BW340" s="462"/>
      <c r="BX340" s="462"/>
      <c r="BY340" s="462"/>
    </row>
    <row r="341" spans="1:77" s="770" customFormat="1">
      <c r="A341" s="1040"/>
      <c r="B341" s="953"/>
      <c r="C341" s="867"/>
      <c r="D341" s="867"/>
      <c r="F341" s="462"/>
      <c r="R341" s="462"/>
      <c r="S341"/>
      <c r="T341"/>
      <c r="U341"/>
      <c r="W341"/>
      <c r="X341"/>
      <c r="Y341"/>
      <c r="Z341"/>
      <c r="AA341"/>
      <c r="AB341"/>
      <c r="AC341"/>
      <c r="AD341"/>
      <c r="BS341" s="462"/>
      <c r="BT341" s="462"/>
      <c r="BU341" s="462"/>
      <c r="BV341" s="462"/>
      <c r="BW341" s="462"/>
      <c r="BX341" s="462"/>
      <c r="BY341" s="462"/>
    </row>
    <row r="342" spans="1:77" s="770" customFormat="1">
      <c r="A342" s="1040"/>
      <c r="B342" s="953"/>
      <c r="C342" s="1138"/>
      <c r="D342" s="1138"/>
      <c r="F342" s="462"/>
      <c r="R342" s="462"/>
      <c r="S342"/>
      <c r="T342"/>
      <c r="U342"/>
      <c r="W342"/>
      <c r="X342"/>
      <c r="Y342"/>
      <c r="Z342"/>
      <c r="AA342"/>
      <c r="AB342"/>
      <c r="AC342"/>
      <c r="AD342"/>
      <c r="BS342" s="462"/>
      <c r="BT342" s="462"/>
      <c r="BU342" s="462"/>
      <c r="BV342" s="462"/>
      <c r="BW342" s="462"/>
      <c r="BX342" s="462"/>
      <c r="BY342" s="462"/>
    </row>
    <row r="343" spans="1:77" s="770" customFormat="1">
      <c r="A343" s="1040"/>
      <c r="B343" s="953"/>
      <c r="C343" s="867"/>
      <c r="D343" s="867"/>
      <c r="F343" s="462"/>
      <c r="R343" s="462"/>
      <c r="S343"/>
      <c r="T343"/>
      <c r="U343"/>
      <c r="W343"/>
      <c r="X343"/>
      <c r="Y343"/>
      <c r="Z343"/>
      <c r="AA343"/>
      <c r="AB343"/>
      <c r="AC343"/>
      <c r="AD343"/>
      <c r="BS343" s="462"/>
      <c r="BT343" s="462"/>
      <c r="BU343" s="462"/>
      <c r="BV343" s="462"/>
      <c r="BW343" s="462"/>
      <c r="BX343" s="462"/>
      <c r="BY343" s="462"/>
    </row>
    <row r="344" spans="1:77" s="770" customFormat="1">
      <c r="A344" s="1040"/>
      <c r="B344" s="953"/>
      <c r="C344" s="867"/>
      <c r="D344" s="867"/>
      <c r="F344" s="462"/>
      <c r="R344" s="462"/>
      <c r="S344"/>
      <c r="T344"/>
      <c r="U344"/>
      <c r="W344"/>
      <c r="X344"/>
      <c r="Y344"/>
      <c r="Z344"/>
      <c r="AA344"/>
      <c r="AB344"/>
      <c r="AC344"/>
      <c r="AD344"/>
      <c r="BS344" s="462"/>
      <c r="BT344" s="462"/>
      <c r="BU344" s="462"/>
      <c r="BV344" s="462"/>
      <c r="BW344" s="462"/>
      <c r="BX344" s="462"/>
      <c r="BY344" s="462"/>
    </row>
    <row r="345" spans="1:77" s="770" customFormat="1">
      <c r="A345" s="1040"/>
      <c r="B345" s="953"/>
      <c r="C345" s="867"/>
      <c r="D345" s="867"/>
      <c r="F345" s="462"/>
      <c r="R345" s="462"/>
      <c r="S345"/>
      <c r="T345"/>
      <c r="U345"/>
      <c r="W345"/>
      <c r="X345"/>
      <c r="Y345"/>
      <c r="Z345"/>
      <c r="AA345"/>
      <c r="AB345"/>
      <c r="AC345"/>
      <c r="AD345"/>
      <c r="BS345" s="462"/>
      <c r="BT345" s="462"/>
      <c r="BU345" s="462"/>
      <c r="BV345" s="462"/>
      <c r="BW345" s="462"/>
      <c r="BX345" s="462"/>
      <c r="BY345" s="462"/>
    </row>
    <row r="346" spans="1:77" s="770" customFormat="1">
      <c r="A346" s="1040"/>
      <c r="B346" s="953"/>
      <c r="C346" s="1138"/>
      <c r="D346" s="1138"/>
      <c r="F346" s="462"/>
      <c r="R346" s="462"/>
      <c r="S346"/>
      <c r="T346"/>
      <c r="U346"/>
      <c r="W346"/>
      <c r="X346"/>
      <c r="Y346"/>
      <c r="Z346"/>
      <c r="AA346"/>
      <c r="AB346"/>
      <c r="AC346"/>
      <c r="AD346"/>
      <c r="BS346" s="462"/>
      <c r="BT346" s="462"/>
      <c r="BU346" s="462"/>
      <c r="BV346" s="462"/>
      <c r="BW346" s="462"/>
      <c r="BX346" s="462"/>
      <c r="BY346" s="462"/>
    </row>
    <row r="347" spans="1:77" s="770" customFormat="1">
      <c r="A347" s="1040"/>
      <c r="B347" s="953"/>
      <c r="C347" s="953"/>
      <c r="D347" s="99"/>
      <c r="F347" s="462"/>
      <c r="R347" s="462"/>
      <c r="S347"/>
      <c r="T347"/>
      <c r="U347"/>
      <c r="W347"/>
      <c r="X347"/>
      <c r="Y347"/>
      <c r="Z347"/>
      <c r="AA347"/>
      <c r="AB347"/>
      <c r="AC347"/>
      <c r="AD347"/>
      <c r="BS347" s="462"/>
      <c r="BT347" s="462"/>
      <c r="BU347" s="462"/>
      <c r="BV347" s="462"/>
      <c r="BW347" s="462"/>
      <c r="BX347" s="462"/>
      <c r="BY347" s="462"/>
    </row>
    <row r="348" spans="1:77" s="770" customFormat="1">
      <c r="A348" s="1040"/>
      <c r="B348" s="953"/>
      <c r="C348" s="953"/>
      <c r="D348" s="99"/>
      <c r="F348" s="462"/>
      <c r="R348" s="462"/>
      <c r="S348"/>
      <c r="T348"/>
      <c r="U348"/>
      <c r="W348"/>
      <c r="X348"/>
      <c r="Y348"/>
      <c r="Z348"/>
      <c r="AA348"/>
      <c r="AB348"/>
      <c r="AC348"/>
      <c r="AD348"/>
      <c r="BS348" s="462"/>
      <c r="BT348" s="462"/>
      <c r="BU348" s="462"/>
      <c r="BV348" s="462"/>
      <c r="BW348" s="462"/>
      <c r="BX348" s="462"/>
      <c r="BY348" s="462"/>
    </row>
    <row r="349" spans="1:77" s="770" customFormat="1">
      <c r="A349" s="1040"/>
      <c r="B349" s="953"/>
      <c r="C349" s="1240"/>
      <c r="D349" s="867"/>
      <c r="F349" s="462"/>
      <c r="R349" s="462"/>
      <c r="S349"/>
      <c r="T349"/>
      <c r="U349"/>
      <c r="W349"/>
      <c r="X349"/>
      <c r="Y349"/>
      <c r="Z349"/>
      <c r="AA349"/>
      <c r="AB349"/>
      <c r="AC349"/>
      <c r="AD349"/>
      <c r="BS349" s="462"/>
      <c r="BT349" s="462"/>
      <c r="BU349" s="462"/>
      <c r="BV349" s="462"/>
      <c r="BW349" s="462"/>
      <c r="BX349" s="462"/>
      <c r="BY349" s="462"/>
    </row>
    <row r="350" spans="1:77" s="770" customFormat="1">
      <c r="A350" s="1040"/>
      <c r="B350" s="953"/>
      <c r="C350" s="99"/>
      <c r="D350" s="99"/>
      <c r="F350" s="462"/>
      <c r="R350" s="462"/>
      <c r="S350"/>
      <c r="T350"/>
      <c r="U350"/>
      <c r="W350"/>
      <c r="X350"/>
      <c r="Y350"/>
      <c r="Z350"/>
      <c r="AA350"/>
      <c r="AB350"/>
      <c r="AC350"/>
      <c r="AD350"/>
      <c r="BS350" s="462"/>
      <c r="BT350" s="462"/>
      <c r="BU350" s="462"/>
      <c r="BV350" s="462"/>
      <c r="BW350" s="462"/>
      <c r="BX350" s="462"/>
      <c r="BY350" s="462"/>
    </row>
    <row r="351" spans="1:77" s="770" customFormat="1">
      <c r="A351" s="1040"/>
      <c r="B351" s="953"/>
      <c r="C351" s="867"/>
      <c r="D351" s="867"/>
      <c r="F351" s="462"/>
      <c r="R351" s="462"/>
      <c r="S351"/>
      <c r="T351"/>
      <c r="U351"/>
      <c r="W351"/>
      <c r="X351"/>
      <c r="Y351"/>
      <c r="Z351"/>
      <c r="AA351"/>
      <c r="AB351"/>
      <c r="AC351"/>
      <c r="AD351"/>
      <c r="BS351" s="462"/>
      <c r="BT351" s="462"/>
      <c r="BU351" s="462"/>
      <c r="BV351" s="462"/>
      <c r="BW351" s="462"/>
      <c r="BX351" s="462"/>
      <c r="BY351" s="462"/>
    </row>
    <row r="352" spans="1:77" s="770" customFormat="1">
      <c r="A352" s="1040"/>
      <c r="B352" s="953"/>
      <c r="C352" s="867"/>
      <c r="D352" s="867"/>
      <c r="F352" s="462"/>
      <c r="R352" s="462"/>
      <c r="S352"/>
      <c r="T352"/>
      <c r="U352"/>
      <c r="W352"/>
      <c r="X352"/>
      <c r="Y352"/>
      <c r="Z352"/>
      <c r="AA352"/>
      <c r="AB352"/>
      <c r="AC352"/>
      <c r="AD352"/>
      <c r="BS352" s="462"/>
      <c r="BT352" s="462"/>
      <c r="BU352" s="462"/>
      <c r="BV352" s="462"/>
      <c r="BW352" s="462"/>
      <c r="BX352" s="462"/>
      <c r="BY352" s="462"/>
    </row>
    <row r="353" spans="1:77" s="770" customFormat="1">
      <c r="A353" s="1040"/>
      <c r="B353" s="953"/>
      <c r="C353" s="1240"/>
      <c r="D353" s="867"/>
      <c r="F353" s="462"/>
      <c r="R353" s="462"/>
      <c r="S353"/>
      <c r="T353"/>
      <c r="U353"/>
      <c r="W353"/>
      <c r="X353"/>
      <c r="Y353"/>
      <c r="Z353"/>
      <c r="AA353"/>
      <c r="AB353"/>
      <c r="AC353"/>
      <c r="AD353"/>
      <c r="BS353" s="462"/>
      <c r="BT353" s="462"/>
      <c r="BU353" s="462"/>
      <c r="BV353" s="462"/>
      <c r="BW353" s="462"/>
      <c r="BX353" s="462"/>
      <c r="BY353" s="462"/>
    </row>
    <row r="354" spans="1:77" s="770" customFormat="1">
      <c r="A354" s="1040"/>
      <c r="B354" s="953"/>
      <c r="C354" s="867"/>
      <c r="D354" s="867"/>
      <c r="F354" s="462"/>
      <c r="R354" s="462"/>
      <c r="S354"/>
      <c r="T354"/>
      <c r="U354"/>
      <c r="W354"/>
      <c r="X354"/>
      <c r="Y354"/>
      <c r="Z354"/>
      <c r="AA354"/>
      <c r="AB354"/>
      <c r="AC354"/>
      <c r="AD354"/>
      <c r="BS354" s="462"/>
      <c r="BT354" s="462"/>
      <c r="BU354" s="462"/>
      <c r="BV354" s="462"/>
      <c r="BW354" s="462"/>
      <c r="BX354" s="462"/>
      <c r="BY354" s="462"/>
    </row>
    <row r="355" spans="1:77" s="770" customFormat="1">
      <c r="A355" s="1040"/>
      <c r="B355" s="99"/>
      <c r="C355" s="99"/>
      <c r="D355" s="10"/>
      <c r="F355" s="462"/>
      <c r="R355" s="462"/>
      <c r="S355"/>
      <c r="T355"/>
      <c r="U355"/>
      <c r="W355"/>
      <c r="X355"/>
      <c r="Y355"/>
      <c r="Z355"/>
      <c r="AA355"/>
      <c r="AB355"/>
      <c r="AC355"/>
      <c r="AD355"/>
      <c r="BS355" s="462"/>
      <c r="BT355" s="462"/>
      <c r="BU355" s="462"/>
      <c r="BV355" s="462"/>
      <c r="BW355" s="462"/>
      <c r="BX355" s="462"/>
      <c r="BY355" s="462"/>
    </row>
    <row r="356" spans="1:77" s="770" customFormat="1">
      <c r="A356" s="1040"/>
      <c r="B356" s="99"/>
      <c r="C356" s="99"/>
      <c r="D356" s="10"/>
      <c r="F356" s="462"/>
      <c r="R356" s="462"/>
      <c r="S356"/>
      <c r="T356"/>
      <c r="U356"/>
      <c r="W356"/>
      <c r="X356"/>
      <c r="Y356"/>
      <c r="Z356"/>
      <c r="AA356"/>
      <c r="AB356"/>
      <c r="AC356"/>
      <c r="AD356"/>
      <c r="BS356" s="462"/>
      <c r="BT356" s="462"/>
      <c r="BU356" s="462"/>
      <c r="BV356" s="462"/>
      <c r="BW356" s="462"/>
      <c r="BX356" s="462"/>
      <c r="BY356" s="462"/>
    </row>
    <row r="357" spans="1:77" s="770" customFormat="1">
      <c r="A357" s="1040"/>
      <c r="B357" s="953"/>
      <c r="C357" s="99"/>
      <c r="D357" s="99"/>
      <c r="F357" s="462"/>
      <c r="R357" s="462"/>
      <c r="S357"/>
      <c r="T357"/>
      <c r="U357"/>
      <c r="W357"/>
      <c r="X357"/>
      <c r="Y357"/>
      <c r="Z357"/>
      <c r="AA357"/>
      <c r="AB357"/>
      <c r="AC357"/>
      <c r="AD357"/>
      <c r="BS357" s="462"/>
      <c r="BT357" s="462"/>
      <c r="BU357" s="462"/>
      <c r="BV357" s="462"/>
      <c r="BW357" s="462"/>
      <c r="BX357" s="462"/>
      <c r="BY357" s="462"/>
    </row>
    <row r="358" spans="1:77" s="770" customFormat="1">
      <c r="A358" s="1040"/>
      <c r="B358" s="1137"/>
      <c r="C358" s="99"/>
      <c r="D358" s="1138"/>
      <c r="F358" s="462"/>
      <c r="R358" s="462"/>
      <c r="S358"/>
      <c r="T358"/>
      <c r="U358"/>
      <c r="W358"/>
      <c r="X358"/>
      <c r="Y358"/>
      <c r="Z358"/>
      <c r="AA358"/>
      <c r="AB358"/>
      <c r="AC358"/>
      <c r="AD358"/>
      <c r="BS358" s="462"/>
      <c r="BT358" s="462"/>
      <c r="BU358" s="462"/>
      <c r="BV358" s="462"/>
      <c r="BW358" s="462"/>
      <c r="BX358" s="462"/>
      <c r="BY358" s="462"/>
    </row>
    <row r="359" spans="1:77" s="770" customFormat="1">
      <c r="A359" s="1040"/>
      <c r="B359" s="1137"/>
      <c r="C359" s="99"/>
      <c r="D359" s="1138"/>
      <c r="F359" s="462"/>
      <c r="R359" s="462"/>
      <c r="S359"/>
      <c r="T359"/>
      <c r="U359"/>
      <c r="W359"/>
      <c r="X359"/>
      <c r="Y359"/>
      <c r="Z359"/>
      <c r="AA359"/>
      <c r="AB359"/>
      <c r="AC359"/>
      <c r="AD359"/>
      <c r="BS359" s="462"/>
      <c r="BT359" s="462"/>
      <c r="BU359" s="462"/>
      <c r="BV359" s="462"/>
      <c r="BW359" s="462"/>
      <c r="BX359" s="462"/>
      <c r="BY359" s="462"/>
    </row>
    <row r="360" spans="1:77" s="770" customFormat="1">
      <c r="A360" s="1040"/>
      <c r="B360" s="1137"/>
      <c r="C360" s="99"/>
      <c r="D360" s="1138"/>
      <c r="F360" s="462"/>
      <c r="R360" s="462"/>
      <c r="S360"/>
      <c r="T360"/>
      <c r="U360"/>
      <c r="W360"/>
      <c r="X360"/>
      <c r="Y360"/>
      <c r="Z360"/>
      <c r="AA360"/>
      <c r="AB360"/>
      <c r="AC360"/>
      <c r="AD360"/>
      <c r="BS360" s="462"/>
      <c r="BT360" s="462"/>
      <c r="BU360" s="462"/>
      <c r="BV360" s="462"/>
      <c r="BW360" s="462"/>
      <c r="BX360" s="462"/>
      <c r="BY360" s="462"/>
    </row>
    <row r="361" spans="1:77" s="770" customFormat="1">
      <c r="A361" s="1040"/>
      <c r="B361" s="953"/>
      <c r="C361" s="953"/>
      <c r="D361" s="953"/>
      <c r="F361" s="462"/>
      <c r="R361" s="462"/>
      <c r="S361"/>
      <c r="T361"/>
      <c r="U361"/>
      <c r="W361"/>
      <c r="X361"/>
      <c r="Y361"/>
      <c r="Z361"/>
      <c r="AA361"/>
      <c r="AB361"/>
      <c r="AC361"/>
      <c r="AD361"/>
      <c r="BS361" s="462"/>
      <c r="BT361" s="462"/>
      <c r="BU361" s="462"/>
      <c r="BV361" s="462"/>
      <c r="BW361" s="462"/>
      <c r="BX361" s="462"/>
      <c r="BY361" s="462"/>
    </row>
    <row r="362" spans="1:77" s="770" customFormat="1">
      <c r="A362" s="1040"/>
      <c r="F362" s="462"/>
      <c r="R362" s="462"/>
      <c r="S362"/>
      <c r="T362"/>
      <c r="U362"/>
      <c r="W362"/>
      <c r="X362"/>
      <c r="Y362"/>
      <c r="Z362"/>
      <c r="AA362"/>
      <c r="AB362"/>
      <c r="AC362"/>
      <c r="AD362"/>
      <c r="BS362" s="462"/>
      <c r="BT362" s="462"/>
      <c r="BU362" s="462"/>
      <c r="BV362" s="462"/>
      <c r="BW362" s="462"/>
      <c r="BX362" s="462"/>
      <c r="BY362" s="462"/>
    </row>
    <row r="363" spans="1:77" s="770" customFormat="1">
      <c r="A363" s="1040"/>
      <c r="B363" s="953"/>
      <c r="C363" s="99"/>
      <c r="D363" s="99"/>
      <c r="F363" s="462"/>
      <c r="R363" s="462"/>
      <c r="S363"/>
      <c r="T363"/>
      <c r="U363"/>
      <c r="W363"/>
      <c r="X363"/>
      <c r="Y363"/>
      <c r="Z363"/>
      <c r="AA363"/>
      <c r="AB363"/>
      <c r="AC363"/>
      <c r="AD363"/>
      <c r="BS363" s="462"/>
      <c r="BT363" s="462"/>
      <c r="BU363" s="462"/>
      <c r="BV363" s="462"/>
      <c r="BW363" s="462"/>
      <c r="BX363" s="462"/>
      <c r="BY363" s="462"/>
    </row>
    <row r="364" spans="1:77" s="770" customFormat="1">
      <c r="A364" s="1040"/>
      <c r="B364" s="99"/>
      <c r="C364" s="99"/>
      <c r="D364" s="10"/>
      <c r="F364" s="462"/>
      <c r="R364" s="462"/>
      <c r="S364"/>
      <c r="T364"/>
      <c r="U364"/>
      <c r="W364"/>
      <c r="X364"/>
      <c r="Y364"/>
      <c r="Z364"/>
      <c r="AA364"/>
      <c r="AB364"/>
      <c r="AC364"/>
      <c r="AD364"/>
      <c r="BS364" s="462"/>
      <c r="BT364" s="462"/>
      <c r="BU364" s="462"/>
      <c r="BV364" s="462"/>
      <c r="BW364" s="462"/>
      <c r="BX364" s="462"/>
      <c r="BY364" s="462"/>
    </row>
    <row r="365" spans="1:77" s="770" customFormat="1">
      <c r="A365" s="1040"/>
      <c r="B365" s="99"/>
      <c r="C365" s="99"/>
      <c r="D365" s="10"/>
      <c r="F365" s="462"/>
      <c r="R365" s="462"/>
      <c r="S365"/>
      <c r="T365"/>
      <c r="U365"/>
      <c r="W365"/>
      <c r="X365"/>
      <c r="Y365"/>
      <c r="Z365"/>
      <c r="AA365"/>
      <c r="AB365"/>
      <c r="AC365"/>
      <c r="AD365"/>
      <c r="BS365" s="462"/>
      <c r="BT365" s="462"/>
      <c r="BU365" s="462"/>
      <c r="BV365" s="462"/>
      <c r="BW365" s="462"/>
      <c r="BX365" s="462"/>
      <c r="BY365" s="462"/>
    </row>
    <row r="366" spans="1:77" s="770" customFormat="1">
      <c r="A366" s="1040"/>
      <c r="B366" s="953"/>
      <c r="C366" s="99"/>
      <c r="D366" s="99"/>
      <c r="F366" s="462"/>
      <c r="R366" s="462"/>
      <c r="S366"/>
      <c r="T366"/>
      <c r="U366"/>
      <c r="W366"/>
      <c r="X366"/>
      <c r="Y366"/>
      <c r="Z366"/>
      <c r="AA366"/>
      <c r="AB366"/>
      <c r="AC366"/>
      <c r="AD366"/>
      <c r="BS366" s="462"/>
      <c r="BT366" s="462"/>
      <c r="BU366" s="462"/>
      <c r="BV366" s="462"/>
      <c r="BW366" s="462"/>
      <c r="BX366" s="462"/>
      <c r="BY366" s="462"/>
    </row>
    <row r="367" spans="1:77" s="770" customFormat="1">
      <c r="A367" s="1040"/>
      <c r="B367" s="953"/>
      <c r="C367" s="99"/>
      <c r="D367" s="1138"/>
      <c r="F367" s="462"/>
      <c r="R367" s="462"/>
      <c r="S367"/>
      <c r="T367"/>
      <c r="U367"/>
      <c r="W367"/>
      <c r="X367"/>
      <c r="Y367"/>
      <c r="Z367"/>
      <c r="AA367"/>
      <c r="AB367"/>
      <c r="AC367"/>
      <c r="AD367"/>
      <c r="BS367" s="462"/>
      <c r="BT367" s="462"/>
      <c r="BU367" s="462"/>
      <c r="BV367" s="462"/>
      <c r="BW367" s="462"/>
      <c r="BX367" s="462"/>
      <c r="BY367" s="462"/>
    </row>
    <row r="368" spans="1:77" s="770" customFormat="1">
      <c r="A368" s="1040"/>
      <c r="B368" s="953"/>
      <c r="C368" s="99"/>
      <c r="D368" s="1138"/>
      <c r="F368" s="462"/>
      <c r="R368" s="462"/>
      <c r="S368"/>
      <c r="T368"/>
      <c r="U368"/>
      <c r="W368"/>
      <c r="X368"/>
      <c r="Y368"/>
      <c r="Z368"/>
      <c r="AA368"/>
      <c r="AB368"/>
      <c r="AC368"/>
      <c r="AD368"/>
      <c r="BS368" s="462"/>
      <c r="BT368" s="462"/>
      <c r="BU368" s="462"/>
      <c r="BV368" s="462"/>
      <c r="BW368" s="462"/>
      <c r="BX368" s="462"/>
      <c r="BY368" s="462"/>
    </row>
    <row r="369" spans="1:77" s="770" customFormat="1">
      <c r="A369" s="1040"/>
      <c r="B369" s="99"/>
      <c r="C369" s="99"/>
      <c r="D369" s="10"/>
      <c r="F369" s="462"/>
      <c r="R369" s="462"/>
      <c r="S369"/>
      <c r="T369"/>
      <c r="U369"/>
      <c r="W369"/>
      <c r="X369"/>
      <c r="Y369"/>
      <c r="Z369"/>
      <c r="AA369"/>
      <c r="AB369"/>
      <c r="AC369"/>
      <c r="AD369"/>
      <c r="BS369" s="462"/>
      <c r="BT369" s="462"/>
      <c r="BU369" s="462"/>
      <c r="BV369" s="462"/>
      <c r="BW369" s="462"/>
      <c r="BX369" s="462"/>
      <c r="BY369" s="462"/>
    </row>
    <row r="370" spans="1:77" s="770" customFormat="1">
      <c r="A370" s="1040"/>
      <c r="B370" s="953"/>
      <c r="C370" s="1138"/>
      <c r="D370" s="1137"/>
      <c r="F370" s="462"/>
      <c r="R370" s="462"/>
      <c r="S370"/>
      <c r="T370"/>
      <c r="U370"/>
      <c r="W370"/>
      <c r="X370"/>
      <c r="Y370"/>
      <c r="Z370"/>
      <c r="AA370"/>
      <c r="AB370"/>
      <c r="AC370"/>
      <c r="AD370"/>
      <c r="BS370" s="462"/>
      <c r="BT370" s="462"/>
      <c r="BU370" s="462"/>
      <c r="BV370" s="462"/>
      <c r="BW370" s="462"/>
      <c r="BX370" s="462"/>
      <c r="BY370" s="462"/>
    </row>
    <row r="371" spans="1:77" s="770" customFormat="1">
      <c r="A371" s="1040"/>
      <c r="B371" s="99"/>
      <c r="C371" s="99"/>
      <c r="D371" s="10"/>
      <c r="F371" s="462"/>
      <c r="R371" s="462"/>
      <c r="S371"/>
      <c r="T371"/>
      <c r="U371"/>
      <c r="W371"/>
      <c r="X371"/>
      <c r="Y371"/>
      <c r="Z371"/>
      <c r="AA371"/>
      <c r="AB371"/>
      <c r="AC371"/>
      <c r="AD371"/>
      <c r="BS371" s="462"/>
      <c r="BT371" s="462"/>
      <c r="BU371" s="462"/>
      <c r="BV371" s="462"/>
      <c r="BW371" s="462"/>
      <c r="BX371" s="462"/>
      <c r="BY371" s="462"/>
    </row>
    <row r="372" spans="1:77" s="770" customFormat="1">
      <c r="A372" s="1040"/>
      <c r="B372" s="953"/>
      <c r="C372" s="1138"/>
      <c r="D372" s="1138"/>
      <c r="F372" s="462"/>
      <c r="R372" s="462"/>
      <c r="S372"/>
      <c r="T372"/>
      <c r="U372"/>
      <c r="W372"/>
      <c r="X372"/>
      <c r="Y372"/>
      <c r="Z372"/>
      <c r="AA372"/>
      <c r="AB372"/>
      <c r="AC372"/>
      <c r="AD372"/>
      <c r="BS372" s="462"/>
      <c r="BT372" s="462"/>
      <c r="BU372" s="462"/>
      <c r="BV372" s="462"/>
      <c r="BW372" s="462"/>
      <c r="BX372" s="462"/>
      <c r="BY372" s="462"/>
    </row>
    <row r="373" spans="1:77" s="770" customFormat="1">
      <c r="A373" s="1040"/>
      <c r="B373" s="953"/>
      <c r="C373" s="1138"/>
      <c r="D373" s="1138"/>
      <c r="F373" s="462"/>
      <c r="R373" s="462"/>
      <c r="S373"/>
      <c r="T373"/>
      <c r="U373"/>
      <c r="W373"/>
      <c r="X373"/>
      <c r="Y373"/>
      <c r="Z373"/>
      <c r="AA373"/>
      <c r="AB373"/>
      <c r="AC373"/>
      <c r="AD373"/>
      <c r="BS373" s="462"/>
      <c r="BT373" s="462"/>
      <c r="BU373" s="462"/>
      <c r="BV373" s="462"/>
      <c r="BW373" s="462"/>
      <c r="BX373" s="462"/>
      <c r="BY373" s="462"/>
    </row>
    <row r="374" spans="1:77" s="770" customFormat="1">
      <c r="A374" s="1040"/>
      <c r="B374" s="953"/>
      <c r="C374" s="1138"/>
      <c r="D374" s="1138"/>
      <c r="F374" s="462"/>
      <c r="R374" s="462"/>
      <c r="S374"/>
      <c r="T374"/>
      <c r="U374"/>
      <c r="W374"/>
      <c r="X374"/>
      <c r="Y374"/>
      <c r="Z374"/>
      <c r="AA374"/>
      <c r="AB374"/>
      <c r="AC374"/>
      <c r="AD374"/>
      <c r="BS374" s="462"/>
      <c r="BT374" s="462"/>
      <c r="BU374" s="462"/>
      <c r="BV374" s="462"/>
      <c r="BW374" s="462"/>
      <c r="BX374" s="462"/>
      <c r="BY374" s="462"/>
    </row>
    <row r="375" spans="1:77" s="770" customFormat="1">
      <c r="A375" s="1040"/>
      <c r="B375" s="953"/>
      <c r="C375" s="1138"/>
      <c r="D375" s="1138"/>
      <c r="F375" s="462"/>
      <c r="R375" s="462"/>
      <c r="S375"/>
      <c r="T375"/>
      <c r="U375"/>
      <c r="W375"/>
      <c r="X375"/>
      <c r="Y375"/>
      <c r="Z375"/>
      <c r="AA375"/>
      <c r="AB375"/>
      <c r="AC375"/>
      <c r="AD375"/>
      <c r="BS375" s="462"/>
      <c r="BT375" s="462"/>
      <c r="BU375" s="462"/>
      <c r="BV375" s="462"/>
      <c r="BW375" s="462"/>
      <c r="BX375" s="462"/>
      <c r="BY375" s="462"/>
    </row>
    <row r="376" spans="1:77" s="770" customFormat="1">
      <c r="A376" s="1040"/>
      <c r="B376" s="953"/>
      <c r="C376" s="1138"/>
      <c r="D376" s="1137"/>
      <c r="F376" s="462"/>
      <c r="R376" s="462"/>
      <c r="S376"/>
      <c r="T376"/>
      <c r="U376"/>
      <c r="W376"/>
      <c r="X376"/>
      <c r="Y376"/>
      <c r="Z376"/>
      <c r="AA376"/>
      <c r="AB376"/>
      <c r="AC376"/>
      <c r="AD376"/>
      <c r="BS376" s="462"/>
      <c r="BT376" s="462"/>
      <c r="BU376" s="462"/>
      <c r="BV376" s="462"/>
      <c r="BW376" s="462"/>
      <c r="BX376" s="462"/>
      <c r="BY376" s="462"/>
    </row>
    <row r="377" spans="1:77" s="770" customFormat="1">
      <c r="A377" s="1040"/>
      <c r="B377" s="99"/>
      <c r="C377" s="99"/>
      <c r="D377" s="10"/>
      <c r="F377" s="462"/>
      <c r="R377" s="462"/>
      <c r="S377"/>
      <c r="T377"/>
      <c r="U377"/>
      <c r="W377"/>
      <c r="X377"/>
      <c r="Y377"/>
      <c r="Z377"/>
      <c r="AA377"/>
      <c r="AB377"/>
      <c r="AC377"/>
      <c r="AD377"/>
      <c r="BS377" s="462"/>
      <c r="BT377" s="462"/>
      <c r="BU377" s="462"/>
      <c r="BV377" s="462"/>
      <c r="BW377" s="462"/>
      <c r="BX377" s="462"/>
      <c r="BY377" s="462"/>
    </row>
    <row r="378" spans="1:77" s="770" customFormat="1">
      <c r="A378" s="1040"/>
      <c r="B378" s="953"/>
      <c r="C378" s="1138"/>
      <c r="D378" s="1137"/>
      <c r="F378" s="462"/>
      <c r="R378" s="462"/>
      <c r="S378"/>
      <c r="T378"/>
      <c r="U378"/>
      <c r="W378"/>
      <c r="X378"/>
      <c r="Y378"/>
      <c r="Z378"/>
      <c r="AA378"/>
      <c r="AB378"/>
      <c r="AC378"/>
      <c r="AD378"/>
      <c r="BS378" s="462"/>
      <c r="BT378" s="462"/>
      <c r="BU378" s="462"/>
      <c r="BV378" s="462"/>
      <c r="BW378" s="462"/>
      <c r="BX378" s="462"/>
      <c r="BY378" s="462"/>
    </row>
    <row r="379" spans="1:77" s="770" customFormat="1">
      <c r="A379" s="1040"/>
      <c r="B379" s="953"/>
      <c r="C379" s="1138"/>
      <c r="D379" s="1137"/>
      <c r="F379" s="462"/>
      <c r="R379" s="462"/>
      <c r="S379"/>
      <c r="T379"/>
      <c r="U379"/>
      <c r="W379"/>
      <c r="X379"/>
      <c r="Y379"/>
      <c r="Z379"/>
      <c r="AA379"/>
      <c r="AB379"/>
      <c r="AC379"/>
      <c r="AD379"/>
      <c r="BS379" s="462"/>
      <c r="BT379" s="462"/>
      <c r="BU379" s="462"/>
      <c r="BV379" s="462"/>
      <c r="BW379" s="462"/>
      <c r="BX379" s="462"/>
      <c r="BY379" s="462"/>
    </row>
    <row r="380" spans="1:77" s="770" customFormat="1">
      <c r="A380" s="1040"/>
      <c r="B380" s="1137"/>
      <c r="C380" s="1138"/>
      <c r="D380" s="1138"/>
      <c r="F380" s="462"/>
      <c r="R380" s="462"/>
      <c r="S380"/>
      <c r="T380"/>
      <c r="U380"/>
      <c r="W380"/>
      <c r="X380"/>
      <c r="Y380"/>
      <c r="Z380"/>
      <c r="AA380"/>
      <c r="AB380"/>
      <c r="AC380"/>
      <c r="AD380"/>
      <c r="BS380" s="462"/>
      <c r="BT380" s="462"/>
      <c r="BU380" s="462"/>
      <c r="BV380" s="462"/>
      <c r="BW380" s="462"/>
      <c r="BX380" s="462"/>
      <c r="BY380" s="462"/>
    </row>
    <row r="381" spans="1:77" s="770" customFormat="1">
      <c r="A381" s="1040"/>
      <c r="B381" s="953"/>
      <c r="C381" s="99"/>
      <c r="D381" s="1138"/>
      <c r="F381" s="462"/>
      <c r="R381" s="462"/>
      <c r="S381"/>
      <c r="T381"/>
      <c r="U381"/>
      <c r="W381"/>
      <c r="X381"/>
      <c r="Y381"/>
      <c r="Z381"/>
      <c r="AA381"/>
      <c r="AB381"/>
      <c r="AC381"/>
      <c r="AD381"/>
      <c r="BS381" s="462"/>
      <c r="BT381" s="462"/>
      <c r="BU381" s="462"/>
      <c r="BV381" s="462"/>
      <c r="BW381" s="462"/>
      <c r="BX381" s="462"/>
      <c r="BY381" s="462"/>
    </row>
    <row r="382" spans="1:77" s="770" customFormat="1">
      <c r="A382" s="1040"/>
      <c r="B382" s="953"/>
      <c r="C382" s="99"/>
      <c r="D382" s="1138"/>
      <c r="F382" s="462"/>
      <c r="R382" s="462"/>
      <c r="S382"/>
      <c r="T382"/>
      <c r="U382"/>
      <c r="W382"/>
      <c r="X382"/>
      <c r="Y382"/>
      <c r="Z382"/>
      <c r="AA382"/>
      <c r="AB382"/>
      <c r="AC382"/>
      <c r="AD382"/>
      <c r="BS382" s="462"/>
      <c r="BT382" s="462"/>
      <c r="BU382" s="462"/>
      <c r="BV382" s="462"/>
      <c r="BW382" s="462"/>
      <c r="BX382" s="462"/>
      <c r="BY382" s="462"/>
    </row>
    <row r="383" spans="1:77" s="770" customFormat="1">
      <c r="A383" s="1040"/>
      <c r="B383" s="953"/>
      <c r="C383" s="99"/>
      <c r="D383" s="1138"/>
      <c r="F383" s="462"/>
      <c r="R383" s="462"/>
      <c r="S383"/>
      <c r="T383"/>
      <c r="U383"/>
      <c r="W383"/>
      <c r="X383"/>
      <c r="Y383"/>
      <c r="Z383"/>
      <c r="AA383"/>
      <c r="AB383"/>
      <c r="AC383"/>
      <c r="AD383"/>
      <c r="BS383" s="462"/>
      <c r="BT383" s="462"/>
      <c r="BU383" s="462"/>
      <c r="BV383" s="462"/>
      <c r="BW383" s="462"/>
      <c r="BX383" s="462"/>
      <c r="BY383" s="462"/>
    </row>
    <row r="384" spans="1:77" s="770" customFormat="1">
      <c r="A384" s="1040"/>
      <c r="B384" s="953"/>
      <c r="C384" s="99"/>
      <c r="D384" s="1138"/>
      <c r="F384" s="462"/>
      <c r="R384" s="462"/>
      <c r="S384"/>
      <c r="T384"/>
      <c r="U384"/>
      <c r="W384"/>
      <c r="X384"/>
      <c r="Y384"/>
      <c r="Z384"/>
      <c r="AA384"/>
      <c r="AB384"/>
      <c r="AC384"/>
      <c r="AD384"/>
      <c r="BS384" s="462"/>
      <c r="BT384" s="462"/>
      <c r="BU384" s="462"/>
      <c r="BV384" s="462"/>
      <c r="BW384" s="462"/>
      <c r="BX384" s="462"/>
      <c r="BY384" s="462"/>
    </row>
    <row r="385" spans="1:77" s="770" customFormat="1">
      <c r="A385" s="1040"/>
      <c r="B385" s="1137"/>
      <c r="C385" s="1138"/>
      <c r="D385" s="1138"/>
      <c r="F385" s="462"/>
      <c r="R385" s="462"/>
      <c r="S385"/>
      <c r="T385"/>
      <c r="U385"/>
      <c r="W385"/>
      <c r="X385"/>
      <c r="Y385"/>
      <c r="Z385"/>
      <c r="AA385"/>
      <c r="AB385"/>
      <c r="AC385"/>
      <c r="AD385"/>
      <c r="BS385" s="462"/>
      <c r="BT385" s="462"/>
      <c r="BU385" s="462"/>
      <c r="BV385" s="462"/>
      <c r="BW385" s="462"/>
      <c r="BX385" s="462"/>
      <c r="BY385" s="462"/>
    </row>
    <row r="386" spans="1:77" s="770" customFormat="1">
      <c r="A386" s="1040"/>
      <c r="B386" s="953"/>
      <c r="C386" s="1138"/>
      <c r="D386" s="1138"/>
      <c r="F386" s="462"/>
      <c r="R386" s="462"/>
      <c r="S386"/>
      <c r="T386"/>
      <c r="U386"/>
      <c r="W386"/>
      <c r="X386"/>
      <c r="Y386"/>
      <c r="Z386"/>
      <c r="AA386"/>
      <c r="AB386"/>
      <c r="AC386"/>
      <c r="AD386"/>
      <c r="BS386" s="462"/>
      <c r="BT386" s="462"/>
      <c r="BU386" s="462"/>
      <c r="BV386" s="462"/>
      <c r="BW386" s="462"/>
      <c r="BX386" s="462"/>
      <c r="BY386" s="462"/>
    </row>
    <row r="387" spans="1:77" s="770" customFormat="1">
      <c r="A387" s="1040"/>
      <c r="B387" s="953"/>
      <c r="C387" s="1138"/>
      <c r="D387" s="1138"/>
      <c r="F387" s="462"/>
      <c r="R387" s="462"/>
      <c r="S387"/>
      <c r="T387"/>
      <c r="U387"/>
      <c r="W387"/>
      <c r="X387"/>
      <c r="Y387"/>
      <c r="Z387"/>
      <c r="AA387"/>
      <c r="AB387"/>
      <c r="AC387"/>
      <c r="AD387"/>
      <c r="BS387" s="462"/>
      <c r="BT387" s="462"/>
      <c r="BU387" s="462"/>
      <c r="BV387" s="462"/>
      <c r="BW387" s="462"/>
      <c r="BX387" s="462"/>
      <c r="BY387" s="462"/>
    </row>
    <row r="388" spans="1:77" s="770" customFormat="1">
      <c r="A388" s="1040"/>
      <c r="B388" s="953"/>
      <c r="C388" s="99"/>
      <c r="D388" s="1138"/>
      <c r="F388" s="462"/>
      <c r="R388" s="462"/>
      <c r="S388"/>
      <c r="T388"/>
      <c r="U388"/>
      <c r="W388"/>
      <c r="X388"/>
      <c r="Y388"/>
      <c r="Z388"/>
      <c r="AA388"/>
      <c r="AB388"/>
      <c r="AC388"/>
      <c r="AD388"/>
      <c r="BS388" s="462"/>
      <c r="BT388" s="462"/>
      <c r="BU388" s="462"/>
      <c r="BV388" s="462"/>
      <c r="BW388" s="462"/>
      <c r="BX388" s="462"/>
      <c r="BY388" s="462"/>
    </row>
    <row r="389" spans="1:77" s="770" customFormat="1">
      <c r="A389" s="1040"/>
      <c r="B389" s="953"/>
      <c r="C389" s="99"/>
      <c r="D389" s="99"/>
      <c r="F389" s="462"/>
      <c r="R389" s="462"/>
      <c r="S389"/>
      <c r="T389"/>
      <c r="U389"/>
      <c r="W389"/>
      <c r="X389"/>
      <c r="Y389"/>
      <c r="Z389"/>
      <c r="AA389"/>
      <c r="AB389"/>
      <c r="AC389"/>
      <c r="AD389"/>
      <c r="BS389" s="462"/>
      <c r="BT389" s="462"/>
      <c r="BU389" s="462"/>
      <c r="BV389" s="462"/>
      <c r="BW389" s="462"/>
      <c r="BX389" s="462"/>
      <c r="BY389" s="462"/>
    </row>
    <row r="390" spans="1:77" s="770" customFormat="1">
      <c r="A390" s="1040"/>
      <c r="B390" s="953"/>
      <c r="C390" s="99"/>
      <c r="D390" s="1138"/>
      <c r="F390" s="462"/>
      <c r="R390" s="462"/>
      <c r="S390"/>
      <c r="T390"/>
      <c r="U390"/>
      <c r="W390"/>
      <c r="X390"/>
      <c r="Y390"/>
      <c r="Z390"/>
      <c r="AA390"/>
      <c r="AB390"/>
      <c r="AC390"/>
      <c r="AD390"/>
      <c r="BS390" s="462"/>
      <c r="BT390" s="462"/>
      <c r="BU390" s="462"/>
      <c r="BV390" s="462"/>
      <c r="BW390" s="462"/>
      <c r="BX390" s="462"/>
      <c r="BY390" s="462"/>
    </row>
    <row r="391" spans="1:77" s="770" customFormat="1">
      <c r="A391" s="1040"/>
      <c r="B391" s="953"/>
      <c r="C391" s="99"/>
      <c r="D391" s="1138"/>
      <c r="F391" s="462"/>
      <c r="R391" s="462"/>
      <c r="S391"/>
      <c r="T391"/>
      <c r="U391"/>
      <c r="W391"/>
      <c r="X391"/>
      <c r="Y391"/>
      <c r="Z391"/>
      <c r="AA391"/>
      <c r="AB391"/>
      <c r="AC391"/>
      <c r="AD391"/>
      <c r="BS391" s="462"/>
      <c r="BT391" s="462"/>
      <c r="BU391" s="462"/>
      <c r="BV391" s="462"/>
      <c r="BW391" s="462"/>
      <c r="BX391" s="462"/>
      <c r="BY391" s="462"/>
    </row>
    <row r="392" spans="1:77" s="770" customFormat="1">
      <c r="A392" s="1040"/>
      <c r="B392" s="953"/>
      <c r="C392" s="1138"/>
      <c r="D392" s="92"/>
      <c r="F392" s="462"/>
      <c r="R392" s="462"/>
      <c r="S392"/>
      <c r="T392"/>
      <c r="U392"/>
      <c r="W392"/>
      <c r="X392"/>
      <c r="Y392"/>
      <c r="Z392"/>
      <c r="AA392"/>
      <c r="AB392"/>
      <c r="AC392"/>
      <c r="AD392"/>
      <c r="BS392" s="462"/>
      <c r="BT392" s="462"/>
      <c r="BU392" s="462"/>
      <c r="BV392" s="462"/>
      <c r="BW392" s="462"/>
      <c r="BX392" s="462"/>
      <c r="BY392" s="462"/>
    </row>
    <row r="393" spans="1:77" s="770" customFormat="1">
      <c r="A393" s="1040"/>
      <c r="B393" s="953"/>
      <c r="C393" s="99"/>
      <c r="D393" s="1138"/>
      <c r="F393" s="462"/>
      <c r="R393" s="462"/>
      <c r="S393"/>
      <c r="T393"/>
      <c r="U393"/>
      <c r="W393"/>
      <c r="X393"/>
      <c r="Y393"/>
      <c r="Z393"/>
      <c r="AA393"/>
      <c r="AB393"/>
      <c r="AC393"/>
      <c r="AD393"/>
      <c r="BS393" s="462"/>
      <c r="BT393" s="462"/>
      <c r="BU393" s="462"/>
      <c r="BV393" s="462"/>
      <c r="BW393" s="462"/>
      <c r="BX393" s="462"/>
      <c r="BY393" s="462"/>
    </row>
    <row r="394" spans="1:77" s="770" customFormat="1">
      <c r="A394" s="1040"/>
      <c r="B394" s="953"/>
      <c r="C394" s="99"/>
      <c r="D394" s="1138"/>
      <c r="F394" s="462"/>
      <c r="R394" s="462"/>
      <c r="S394"/>
      <c r="T394"/>
      <c r="U394"/>
      <c r="W394"/>
      <c r="X394"/>
      <c r="Y394"/>
      <c r="Z394"/>
      <c r="AA394"/>
      <c r="AB394"/>
      <c r="AC394"/>
      <c r="AD394"/>
      <c r="BS394" s="462"/>
      <c r="BT394" s="462"/>
      <c r="BU394" s="462"/>
      <c r="BV394" s="462"/>
      <c r="BW394" s="462"/>
      <c r="BX394" s="462"/>
      <c r="BY394" s="462"/>
    </row>
    <row r="395" spans="1:77" s="770" customFormat="1">
      <c r="A395" s="1040"/>
      <c r="B395" s="953"/>
      <c r="C395" s="1138"/>
      <c r="D395" s="92"/>
      <c r="F395" s="462"/>
      <c r="R395" s="462"/>
      <c r="S395"/>
      <c r="T395"/>
      <c r="U395"/>
      <c r="W395"/>
      <c r="X395"/>
      <c r="Y395"/>
      <c r="Z395"/>
      <c r="AA395"/>
      <c r="AB395"/>
      <c r="AC395"/>
      <c r="AD395"/>
      <c r="BS395" s="462"/>
      <c r="BT395" s="462"/>
      <c r="BU395" s="462"/>
      <c r="BV395" s="462"/>
      <c r="BW395" s="462"/>
      <c r="BX395" s="462"/>
      <c r="BY395" s="462"/>
    </row>
    <row r="396" spans="1:77" s="770" customFormat="1">
      <c r="A396" s="1040"/>
      <c r="B396" s="953"/>
      <c r="C396" s="1138"/>
      <c r="D396" s="92"/>
      <c r="F396" s="462"/>
      <c r="R396" s="462"/>
      <c r="S396"/>
      <c r="T396"/>
      <c r="U396"/>
      <c r="W396"/>
      <c r="X396"/>
      <c r="Y396"/>
      <c r="Z396"/>
      <c r="AA396"/>
      <c r="AB396"/>
      <c r="AC396"/>
      <c r="AD396"/>
      <c r="BS396" s="462"/>
      <c r="BT396" s="462"/>
      <c r="BU396" s="462"/>
      <c r="BV396" s="462"/>
      <c r="BW396" s="462"/>
      <c r="BX396" s="462"/>
      <c r="BY396" s="462"/>
    </row>
    <row r="397" spans="1:77" s="770" customFormat="1">
      <c r="A397" s="1040"/>
      <c r="B397" s="92"/>
      <c r="C397" s="92"/>
      <c r="D397" s="92"/>
      <c r="F397" s="462"/>
      <c r="R397" s="462"/>
      <c r="S397"/>
      <c r="T397"/>
      <c r="U397"/>
      <c r="W397"/>
      <c r="X397"/>
      <c r="Y397"/>
      <c r="Z397"/>
      <c r="AA397"/>
      <c r="AB397"/>
      <c r="AC397"/>
      <c r="AD397"/>
      <c r="BS397" s="462"/>
      <c r="BT397" s="462"/>
      <c r="BU397" s="462"/>
      <c r="BV397" s="462"/>
      <c r="BW397" s="462"/>
      <c r="BX397" s="462"/>
      <c r="BY397" s="462"/>
    </row>
    <row r="398" spans="1:77" s="770" customFormat="1">
      <c r="A398" s="1040"/>
      <c r="B398" s="953"/>
      <c r="C398" s="92"/>
      <c r="D398" s="92"/>
      <c r="F398" s="462"/>
      <c r="R398" s="462"/>
      <c r="S398"/>
      <c r="T398"/>
      <c r="U398"/>
      <c r="W398"/>
      <c r="X398"/>
      <c r="Y398"/>
      <c r="Z398"/>
      <c r="AA398"/>
      <c r="AB398"/>
      <c r="AC398"/>
      <c r="AD398"/>
      <c r="BS398" s="462"/>
      <c r="BT398" s="462"/>
      <c r="BU398" s="462"/>
      <c r="BV398" s="462"/>
      <c r="BW398" s="462"/>
      <c r="BX398" s="462"/>
      <c r="BY398" s="462"/>
    </row>
    <row r="399" spans="1:77" s="770" customFormat="1">
      <c r="A399" s="1040"/>
      <c r="B399" s="953"/>
      <c r="C399" s="99"/>
      <c r="D399" s="1138"/>
      <c r="F399" s="462"/>
      <c r="R399" s="462"/>
      <c r="S399"/>
      <c r="T399"/>
      <c r="U399"/>
      <c r="W399"/>
      <c r="X399"/>
      <c r="Y399"/>
      <c r="Z399"/>
      <c r="AA399"/>
      <c r="AB399"/>
      <c r="AC399"/>
      <c r="AD399"/>
      <c r="BS399" s="462"/>
      <c r="BT399" s="462"/>
      <c r="BU399" s="462"/>
      <c r="BV399" s="462"/>
      <c r="BW399" s="462"/>
      <c r="BX399" s="462"/>
      <c r="BY399" s="462"/>
    </row>
    <row r="400" spans="1:77" s="770" customFormat="1">
      <c r="A400" s="1040"/>
      <c r="B400" s="953"/>
      <c r="C400" s="99"/>
      <c r="D400" s="1138"/>
      <c r="F400" s="462"/>
      <c r="R400" s="462"/>
      <c r="S400"/>
      <c r="T400"/>
      <c r="U400"/>
      <c r="W400"/>
      <c r="X400"/>
      <c r="Y400"/>
      <c r="Z400"/>
      <c r="AA400"/>
      <c r="AB400"/>
      <c r="AC400"/>
      <c r="AD400"/>
      <c r="BS400" s="462"/>
      <c r="BT400" s="462"/>
      <c r="BU400" s="462"/>
      <c r="BV400" s="462"/>
      <c r="BW400" s="462"/>
      <c r="BX400" s="462"/>
      <c r="BY400" s="462"/>
    </row>
    <row r="401" spans="1:77" s="770" customFormat="1">
      <c r="A401" s="1040"/>
      <c r="B401" s="953"/>
      <c r="C401" s="1241"/>
      <c r="D401" s="1241"/>
      <c r="F401" s="462"/>
      <c r="R401" s="462"/>
      <c r="S401"/>
      <c r="T401"/>
      <c r="U401"/>
      <c r="W401"/>
      <c r="X401"/>
      <c r="Y401"/>
      <c r="Z401"/>
      <c r="AA401"/>
      <c r="AB401"/>
      <c r="AC401"/>
      <c r="AD401"/>
      <c r="BS401" s="462"/>
      <c r="BT401" s="462"/>
      <c r="BU401" s="462"/>
      <c r="BV401" s="462"/>
      <c r="BW401" s="462"/>
      <c r="BX401" s="462"/>
      <c r="BY401" s="462"/>
    </row>
    <row r="402" spans="1:77" s="770" customFormat="1">
      <c r="A402" s="1040"/>
      <c r="B402" s="953"/>
      <c r="C402" s="92"/>
      <c r="D402" s="92"/>
      <c r="F402" s="462"/>
      <c r="R402" s="462"/>
      <c r="S402"/>
      <c r="T402"/>
      <c r="U402"/>
      <c r="W402"/>
      <c r="X402"/>
      <c r="Y402"/>
      <c r="Z402"/>
      <c r="AA402"/>
      <c r="AB402"/>
      <c r="AC402"/>
      <c r="AD402"/>
      <c r="BS402" s="462"/>
      <c r="BT402" s="462"/>
      <c r="BU402" s="462"/>
      <c r="BV402" s="462"/>
      <c r="BW402" s="462"/>
      <c r="BX402" s="462"/>
      <c r="BY402" s="462"/>
    </row>
    <row r="403" spans="1:77" s="770" customFormat="1">
      <c r="A403" s="1040"/>
      <c r="B403" s="953"/>
      <c r="C403" s="99"/>
      <c r="D403" s="1138"/>
      <c r="F403" s="462"/>
      <c r="R403" s="462"/>
      <c r="S403"/>
      <c r="T403"/>
      <c r="U403"/>
      <c r="W403"/>
      <c r="X403"/>
      <c r="Y403"/>
      <c r="Z403"/>
      <c r="AA403"/>
      <c r="AB403"/>
      <c r="AC403"/>
      <c r="AD403"/>
      <c r="BS403" s="462"/>
      <c r="BT403" s="462"/>
      <c r="BU403" s="462"/>
      <c r="BV403" s="462"/>
      <c r="BW403" s="462"/>
      <c r="BX403" s="462"/>
      <c r="BY403" s="462"/>
    </row>
    <row r="404" spans="1:77" s="770" customFormat="1">
      <c r="A404" s="1040"/>
      <c r="B404" s="1137"/>
      <c r="C404" s="92"/>
      <c r="D404" s="1138"/>
      <c r="F404" s="462"/>
      <c r="R404" s="462"/>
      <c r="S404"/>
      <c r="T404"/>
      <c r="U404"/>
      <c r="W404"/>
      <c r="X404"/>
      <c r="Y404"/>
      <c r="Z404"/>
      <c r="AA404"/>
      <c r="AB404"/>
      <c r="AC404"/>
      <c r="AD404"/>
      <c r="BS404" s="462"/>
      <c r="BT404" s="462"/>
      <c r="BU404" s="462"/>
      <c r="BV404" s="462"/>
      <c r="BW404" s="462"/>
      <c r="BX404" s="462"/>
      <c r="BY404" s="462"/>
    </row>
    <row r="405" spans="1:77" s="770" customFormat="1">
      <c r="A405" s="1040"/>
      <c r="B405" s="1137"/>
      <c r="C405" s="92"/>
      <c r="D405" s="1138"/>
      <c r="F405" s="462"/>
      <c r="R405" s="462"/>
      <c r="S405"/>
      <c r="T405"/>
      <c r="U405"/>
      <c r="W405"/>
      <c r="X405"/>
      <c r="Y405"/>
      <c r="Z405"/>
      <c r="AA405"/>
      <c r="AB405"/>
      <c r="AC405"/>
      <c r="AD405"/>
      <c r="BS405" s="462"/>
      <c r="BT405" s="462"/>
      <c r="BU405" s="462"/>
      <c r="BV405" s="462"/>
      <c r="BW405" s="462"/>
      <c r="BX405" s="462"/>
      <c r="BY405" s="462"/>
    </row>
    <row r="406" spans="1:77" s="770" customFormat="1">
      <c r="A406" s="1040"/>
      <c r="B406" s="953"/>
      <c r="C406" s="953"/>
      <c r="D406" s="99"/>
      <c r="F406" s="462"/>
      <c r="R406" s="462"/>
      <c r="S406"/>
      <c r="T406"/>
      <c r="U406"/>
      <c r="W406"/>
      <c r="X406"/>
      <c r="Y406"/>
      <c r="Z406"/>
      <c r="AA406"/>
      <c r="AB406"/>
      <c r="AC406"/>
      <c r="AD406"/>
      <c r="BS406" s="462"/>
      <c r="BT406" s="462"/>
      <c r="BU406" s="462"/>
      <c r="BV406" s="462"/>
      <c r="BW406" s="462"/>
      <c r="BX406" s="462"/>
      <c r="BY406" s="462"/>
    </row>
    <row r="407" spans="1:77" s="770" customFormat="1">
      <c r="A407" s="1040"/>
      <c r="B407" s="99"/>
      <c r="C407" s="99"/>
      <c r="D407" s="10"/>
      <c r="F407" s="462"/>
      <c r="R407" s="462"/>
      <c r="S407"/>
      <c r="T407"/>
      <c r="U407"/>
      <c r="W407"/>
      <c r="X407"/>
      <c r="Y407"/>
      <c r="Z407"/>
      <c r="AA407"/>
      <c r="AB407"/>
      <c r="AC407"/>
      <c r="AD407"/>
      <c r="BS407" s="462"/>
      <c r="BT407" s="462"/>
      <c r="BU407" s="462"/>
      <c r="BV407" s="462"/>
      <c r="BW407" s="462"/>
      <c r="BX407" s="462"/>
      <c r="BY407" s="462"/>
    </row>
    <row r="408" spans="1:77" s="770" customFormat="1">
      <c r="A408" s="1040"/>
      <c r="B408" s="99"/>
      <c r="C408" s="99"/>
      <c r="D408" s="10"/>
      <c r="F408" s="462"/>
      <c r="R408" s="462"/>
      <c r="S408"/>
      <c r="T408"/>
      <c r="U408"/>
      <c r="W408"/>
      <c r="X408"/>
      <c r="Y408"/>
      <c r="Z408"/>
      <c r="AA408"/>
      <c r="AB408"/>
      <c r="AC408"/>
      <c r="AD408"/>
      <c r="BS408" s="462"/>
      <c r="BT408" s="462"/>
      <c r="BU408" s="462"/>
      <c r="BV408" s="462"/>
      <c r="BW408" s="462"/>
      <c r="BX408" s="462"/>
      <c r="BY408" s="462"/>
    </row>
    <row r="409" spans="1:77" s="770" customFormat="1">
      <c r="A409" s="1040"/>
      <c r="B409" s="99"/>
      <c r="C409" s="99"/>
      <c r="D409" s="10"/>
      <c r="F409" s="462"/>
      <c r="R409" s="462"/>
      <c r="S409"/>
      <c r="T409"/>
      <c r="U409"/>
      <c r="W409"/>
      <c r="X409"/>
      <c r="Y409"/>
      <c r="Z409"/>
      <c r="AA409"/>
      <c r="AB409"/>
      <c r="AC409"/>
      <c r="AD409"/>
      <c r="BS409" s="462"/>
      <c r="BT409" s="462"/>
      <c r="BU409" s="462"/>
      <c r="BV409" s="462"/>
      <c r="BW409" s="462"/>
      <c r="BX409" s="462"/>
      <c r="BY409" s="462"/>
    </row>
    <row r="410" spans="1:77" s="770" customFormat="1">
      <c r="A410" s="1040"/>
      <c r="B410" s="1137"/>
      <c r="C410" s="1137"/>
      <c r="D410" s="1138"/>
      <c r="F410" s="462"/>
      <c r="R410" s="462"/>
      <c r="S410"/>
      <c r="T410"/>
      <c r="U410"/>
      <c r="W410"/>
      <c r="X410"/>
      <c r="Y410"/>
      <c r="Z410"/>
      <c r="AA410"/>
      <c r="AB410"/>
      <c r="AC410"/>
      <c r="AD410"/>
      <c r="BS410" s="462"/>
      <c r="BT410" s="462"/>
      <c r="BU410" s="462"/>
      <c r="BV410" s="462"/>
      <c r="BW410" s="462"/>
      <c r="BX410" s="462"/>
      <c r="BY410" s="462"/>
    </row>
    <row r="411" spans="1:77" s="770" customFormat="1">
      <c r="A411" s="1040"/>
      <c r="B411" s="953"/>
      <c r="C411" s="953"/>
      <c r="D411" s="99"/>
      <c r="F411" s="462"/>
      <c r="R411" s="462"/>
      <c r="S411"/>
      <c r="T411"/>
      <c r="U411"/>
      <c r="W411"/>
      <c r="X411"/>
      <c r="Y411"/>
      <c r="Z411"/>
      <c r="AA411"/>
      <c r="AB411"/>
      <c r="AC411"/>
      <c r="AD411"/>
      <c r="BS411" s="462"/>
      <c r="BT411" s="462"/>
      <c r="BU411" s="462"/>
      <c r="BV411" s="462"/>
      <c r="BW411" s="462"/>
      <c r="BX411" s="462"/>
      <c r="BY411" s="462"/>
    </row>
    <row r="412" spans="1:77" s="770" customFormat="1">
      <c r="A412" s="1040"/>
      <c r="B412" s="99"/>
      <c r="C412" s="99"/>
      <c r="D412" s="10"/>
      <c r="F412" s="462"/>
      <c r="R412" s="462"/>
      <c r="S412"/>
      <c r="T412"/>
      <c r="U412"/>
      <c r="W412"/>
      <c r="X412"/>
      <c r="Y412"/>
      <c r="Z412"/>
      <c r="AA412"/>
      <c r="AB412"/>
      <c r="AC412"/>
      <c r="AD412"/>
      <c r="BS412" s="462"/>
      <c r="BT412" s="462"/>
      <c r="BU412" s="462"/>
      <c r="BV412" s="462"/>
      <c r="BW412" s="462"/>
      <c r="BX412" s="462"/>
      <c r="BY412" s="462"/>
    </row>
    <row r="413" spans="1:77" s="770" customFormat="1">
      <c r="A413" s="1040"/>
      <c r="B413" s="99"/>
      <c r="C413" s="99"/>
      <c r="D413" s="10"/>
      <c r="F413" s="462"/>
      <c r="R413" s="462"/>
      <c r="S413"/>
      <c r="T413"/>
      <c r="U413"/>
      <c r="W413"/>
      <c r="X413"/>
      <c r="Y413"/>
      <c r="Z413"/>
      <c r="AA413"/>
      <c r="AB413"/>
      <c r="AC413"/>
      <c r="AD413"/>
      <c r="BS413" s="462"/>
      <c r="BT413" s="462"/>
      <c r="BU413" s="462"/>
      <c r="BV413" s="462"/>
      <c r="BW413" s="462"/>
      <c r="BX413" s="462"/>
      <c r="BY413" s="462"/>
    </row>
    <row r="414" spans="1:77" s="770" customFormat="1">
      <c r="A414" s="1040"/>
      <c r="B414" s="99"/>
      <c r="C414" s="99"/>
      <c r="D414" s="10"/>
      <c r="F414" s="462"/>
      <c r="R414" s="462"/>
      <c r="S414"/>
      <c r="T414"/>
      <c r="U414"/>
      <c r="W414"/>
      <c r="X414"/>
      <c r="Y414"/>
      <c r="Z414"/>
      <c r="AA414"/>
      <c r="AB414"/>
      <c r="AC414"/>
      <c r="AD414"/>
      <c r="BS414" s="462"/>
      <c r="BT414" s="462"/>
      <c r="BU414" s="462"/>
      <c r="BV414" s="462"/>
      <c r="BW414" s="462"/>
      <c r="BX414" s="462"/>
      <c r="BY414" s="462"/>
    </row>
    <row r="415" spans="1:77" s="770" customFormat="1">
      <c r="A415" s="1040"/>
      <c r="B415" s="99"/>
      <c r="C415" s="99"/>
      <c r="D415" s="10"/>
      <c r="F415" s="462"/>
      <c r="R415" s="462"/>
      <c r="S415"/>
      <c r="T415"/>
      <c r="U415"/>
      <c r="W415"/>
      <c r="X415"/>
      <c r="Y415"/>
      <c r="Z415"/>
      <c r="AA415"/>
      <c r="AB415"/>
      <c r="AC415"/>
      <c r="AD415"/>
      <c r="BS415" s="462"/>
      <c r="BT415" s="462"/>
      <c r="BU415" s="462"/>
      <c r="BV415" s="462"/>
      <c r="BW415" s="462"/>
      <c r="BX415" s="462"/>
      <c r="BY415" s="462"/>
    </row>
    <row r="416" spans="1:77" s="770" customFormat="1">
      <c r="A416" s="1040"/>
      <c r="B416" s="953"/>
      <c r="C416" s="953"/>
      <c r="D416" s="1138"/>
      <c r="F416" s="462"/>
      <c r="R416" s="462"/>
      <c r="S416"/>
      <c r="T416"/>
      <c r="U416"/>
      <c r="W416"/>
      <c r="X416"/>
      <c r="Y416"/>
      <c r="Z416"/>
      <c r="AA416"/>
      <c r="AB416"/>
      <c r="AC416"/>
      <c r="AD416"/>
      <c r="BS416" s="462"/>
      <c r="BT416" s="462"/>
      <c r="BU416" s="462"/>
      <c r="BV416" s="462"/>
      <c r="BW416" s="462"/>
      <c r="BX416" s="462"/>
      <c r="BY416" s="462"/>
    </row>
    <row r="417" spans="1:77" s="770" customFormat="1">
      <c r="A417" s="1040"/>
      <c r="B417" s="1137"/>
      <c r="C417" s="953"/>
      <c r="D417" s="1138"/>
      <c r="F417" s="462"/>
      <c r="R417" s="462"/>
      <c r="S417"/>
      <c r="T417"/>
      <c r="U417"/>
      <c r="W417"/>
      <c r="X417"/>
      <c r="Y417"/>
      <c r="Z417"/>
      <c r="AA417"/>
      <c r="AB417"/>
      <c r="AC417"/>
      <c r="AD417"/>
      <c r="BS417" s="462"/>
      <c r="BT417" s="462"/>
      <c r="BU417" s="462"/>
      <c r="BV417" s="462"/>
      <c r="BW417" s="462"/>
      <c r="BX417" s="462"/>
      <c r="BY417" s="462"/>
    </row>
    <row r="418" spans="1:77" s="770" customFormat="1">
      <c r="A418" s="1040"/>
      <c r="B418" s="99"/>
      <c r="C418" s="99"/>
      <c r="D418" s="10"/>
      <c r="F418" s="462"/>
      <c r="R418" s="462"/>
      <c r="S418"/>
      <c r="T418"/>
      <c r="U418"/>
      <c r="W418"/>
      <c r="X418"/>
      <c r="Y418"/>
      <c r="Z418"/>
      <c r="AA418"/>
      <c r="AB418"/>
      <c r="AC418"/>
      <c r="AD418"/>
      <c r="BS418" s="462"/>
      <c r="BT418" s="462"/>
      <c r="BU418" s="462"/>
      <c r="BV418" s="462"/>
      <c r="BW418" s="462"/>
      <c r="BX418" s="462"/>
      <c r="BY418" s="462"/>
    </row>
    <row r="419" spans="1:77" s="770" customFormat="1">
      <c r="A419" s="1040"/>
      <c r="B419" s="99"/>
      <c r="C419" s="99"/>
      <c r="D419" s="10"/>
      <c r="F419" s="462"/>
      <c r="R419" s="462"/>
      <c r="S419"/>
      <c r="T419"/>
      <c r="U419"/>
      <c r="W419"/>
      <c r="X419"/>
      <c r="Y419"/>
      <c r="Z419"/>
      <c r="AA419"/>
      <c r="AB419"/>
      <c r="AC419"/>
      <c r="AD419"/>
      <c r="BS419" s="462"/>
      <c r="BT419" s="462"/>
      <c r="BU419" s="462"/>
      <c r="BV419" s="462"/>
      <c r="BW419" s="462"/>
      <c r="BX419" s="462"/>
      <c r="BY419" s="462"/>
    </row>
    <row r="420" spans="1:77" s="770" customFormat="1">
      <c r="A420" s="1040"/>
      <c r="B420" s="953"/>
      <c r="C420" s="953"/>
      <c r="D420" s="1138"/>
      <c r="F420" s="462"/>
      <c r="R420" s="462"/>
      <c r="S420"/>
      <c r="T420"/>
      <c r="U420"/>
      <c r="W420"/>
      <c r="X420"/>
      <c r="Y420"/>
      <c r="Z420"/>
      <c r="AA420"/>
      <c r="AB420"/>
      <c r="AC420"/>
      <c r="AD420"/>
      <c r="BS420" s="462"/>
      <c r="BT420" s="462"/>
      <c r="BU420" s="462"/>
      <c r="BV420" s="462"/>
      <c r="BW420" s="462"/>
      <c r="BX420" s="462"/>
      <c r="BY420" s="462"/>
    </row>
    <row r="421" spans="1:77" s="770" customFormat="1">
      <c r="A421" s="1040"/>
      <c r="B421" s="99"/>
      <c r="C421" s="99"/>
      <c r="D421" s="10"/>
      <c r="F421" s="462"/>
      <c r="R421" s="462"/>
      <c r="S421"/>
      <c r="T421"/>
      <c r="U421"/>
      <c r="W421"/>
      <c r="X421"/>
      <c r="Y421"/>
      <c r="Z421"/>
      <c r="AA421"/>
      <c r="AB421"/>
      <c r="AC421"/>
      <c r="AD421"/>
      <c r="BS421" s="462"/>
      <c r="BT421" s="462"/>
      <c r="BU421" s="462"/>
      <c r="BV421" s="462"/>
      <c r="BW421" s="462"/>
      <c r="BX421" s="462"/>
      <c r="BY421" s="462"/>
    </row>
    <row r="422" spans="1:77" s="770" customFormat="1">
      <c r="A422" s="1040"/>
      <c r="B422" s="1137"/>
      <c r="C422" s="1137"/>
      <c r="D422" s="1138"/>
      <c r="F422" s="462"/>
      <c r="R422" s="462"/>
      <c r="S422"/>
      <c r="T422"/>
      <c r="U422"/>
      <c r="W422"/>
      <c r="X422"/>
      <c r="Y422"/>
      <c r="Z422"/>
      <c r="AA422"/>
      <c r="AB422"/>
      <c r="AC422"/>
      <c r="AD422"/>
      <c r="BS422" s="462"/>
      <c r="BT422" s="462"/>
      <c r="BU422" s="462"/>
      <c r="BV422" s="462"/>
      <c r="BW422" s="462"/>
      <c r="BX422" s="462"/>
      <c r="BY422" s="462"/>
    </row>
    <row r="423" spans="1:77" s="770" customFormat="1">
      <c r="A423" s="1040"/>
      <c r="B423" s="99"/>
      <c r="C423" s="99"/>
      <c r="D423" s="10"/>
      <c r="F423" s="462"/>
      <c r="R423" s="462"/>
      <c r="S423"/>
      <c r="T423"/>
      <c r="U423"/>
      <c r="W423"/>
      <c r="X423"/>
      <c r="Y423"/>
      <c r="Z423"/>
      <c r="AA423"/>
      <c r="AB423"/>
      <c r="AC423"/>
      <c r="AD423"/>
      <c r="BS423" s="462"/>
      <c r="BT423" s="462"/>
      <c r="BU423" s="462"/>
      <c r="BV423" s="462"/>
      <c r="BW423" s="462"/>
      <c r="BX423" s="462"/>
      <c r="BY423" s="462"/>
    </row>
    <row r="424" spans="1:77" s="770" customFormat="1">
      <c r="A424" s="1040"/>
      <c r="B424" s="99"/>
      <c r="C424" s="99"/>
      <c r="D424" s="10"/>
      <c r="F424" s="462"/>
      <c r="R424" s="462"/>
      <c r="S424"/>
      <c r="T424"/>
      <c r="U424"/>
      <c r="W424"/>
      <c r="X424"/>
      <c r="Y424"/>
      <c r="Z424"/>
      <c r="AA424"/>
      <c r="AB424"/>
      <c r="AC424"/>
      <c r="AD424"/>
      <c r="BS424" s="462"/>
      <c r="BT424" s="462"/>
      <c r="BU424" s="462"/>
      <c r="BV424" s="462"/>
      <c r="BW424" s="462"/>
      <c r="BX424" s="462"/>
      <c r="BY424" s="462"/>
    </row>
    <row r="425" spans="1:77" s="770" customFormat="1">
      <c r="A425" s="1040"/>
      <c r="B425" s="99"/>
      <c r="C425" s="99"/>
      <c r="D425" s="10"/>
      <c r="F425" s="462"/>
      <c r="R425" s="462"/>
      <c r="S425"/>
      <c r="T425"/>
      <c r="U425"/>
      <c r="W425"/>
      <c r="X425"/>
      <c r="Y425"/>
      <c r="Z425"/>
      <c r="AA425"/>
      <c r="AB425"/>
      <c r="AC425"/>
      <c r="AD425"/>
      <c r="BS425" s="462"/>
      <c r="BT425" s="462"/>
      <c r="BU425" s="462"/>
      <c r="BV425" s="462"/>
      <c r="BW425" s="462"/>
      <c r="BX425" s="462"/>
      <c r="BY425" s="462"/>
    </row>
    <row r="426" spans="1:77" s="770" customFormat="1">
      <c r="A426" s="1040"/>
      <c r="B426" s="99"/>
      <c r="C426" s="99"/>
      <c r="D426" s="10"/>
      <c r="F426" s="462"/>
      <c r="R426" s="462"/>
      <c r="S426"/>
      <c r="T426"/>
      <c r="U426"/>
      <c r="W426"/>
      <c r="X426"/>
      <c r="Y426"/>
      <c r="Z426"/>
      <c r="AA426"/>
      <c r="AB426"/>
      <c r="AC426"/>
      <c r="AD426"/>
      <c r="BS426" s="462"/>
      <c r="BT426" s="462"/>
      <c r="BU426" s="462"/>
      <c r="BV426" s="462"/>
      <c r="BW426" s="462"/>
      <c r="BX426" s="462"/>
      <c r="BY426" s="462"/>
    </row>
    <row r="427" spans="1:77" s="770" customFormat="1">
      <c r="A427" s="1040"/>
      <c r="B427" s="1137"/>
      <c r="C427" s="1137"/>
      <c r="D427" s="1138"/>
      <c r="F427" s="462"/>
      <c r="R427" s="462"/>
      <c r="S427"/>
      <c r="T427"/>
      <c r="U427"/>
      <c r="W427"/>
      <c r="X427"/>
      <c r="Y427"/>
      <c r="Z427"/>
      <c r="AA427"/>
      <c r="AB427"/>
      <c r="AC427"/>
      <c r="AD427"/>
      <c r="BS427" s="462"/>
      <c r="BT427" s="462"/>
      <c r="BU427" s="462"/>
      <c r="BV427" s="462"/>
      <c r="BW427" s="462"/>
      <c r="BX427" s="462"/>
      <c r="BY427" s="462"/>
    </row>
    <row r="428" spans="1:77" s="770" customFormat="1">
      <c r="A428" s="1040"/>
      <c r="B428" s="99"/>
      <c r="C428" s="99"/>
      <c r="D428" s="10"/>
      <c r="F428" s="462"/>
      <c r="R428" s="462"/>
      <c r="S428"/>
      <c r="T428"/>
      <c r="U428"/>
      <c r="W428"/>
      <c r="X428"/>
      <c r="Y428"/>
      <c r="Z428"/>
      <c r="AA428"/>
      <c r="AB428"/>
      <c r="AC428"/>
      <c r="AD428"/>
      <c r="BS428" s="462"/>
      <c r="BT428" s="462"/>
      <c r="BU428" s="462"/>
      <c r="BV428" s="462"/>
      <c r="BW428" s="462"/>
      <c r="BX428" s="462"/>
      <c r="BY428" s="462"/>
    </row>
    <row r="429" spans="1:77" s="770" customFormat="1">
      <c r="A429" s="1040"/>
      <c r="B429" s="99"/>
      <c r="C429" s="99"/>
      <c r="D429" s="10"/>
      <c r="F429" s="462"/>
      <c r="R429" s="462"/>
      <c r="S429"/>
      <c r="T429"/>
      <c r="U429"/>
      <c r="W429"/>
      <c r="X429"/>
      <c r="Y429"/>
      <c r="Z429"/>
      <c r="AA429"/>
      <c r="AB429"/>
      <c r="AC429"/>
      <c r="AD429"/>
      <c r="BS429" s="462"/>
      <c r="BT429" s="462"/>
      <c r="BU429" s="462"/>
      <c r="BV429" s="462"/>
      <c r="BW429" s="462"/>
      <c r="BX429" s="462"/>
      <c r="BY429" s="462"/>
    </row>
    <row r="430" spans="1:77" s="770" customFormat="1">
      <c r="A430" s="1040"/>
      <c r="B430" s="99"/>
      <c r="C430" s="99"/>
      <c r="D430" s="10"/>
      <c r="F430" s="462"/>
      <c r="R430" s="462"/>
      <c r="S430"/>
      <c r="T430"/>
      <c r="U430"/>
      <c r="W430"/>
      <c r="X430"/>
      <c r="Y430"/>
      <c r="Z430"/>
      <c r="AA430"/>
      <c r="AB430"/>
      <c r="AC430"/>
      <c r="AD430"/>
      <c r="BS430" s="462"/>
      <c r="BT430" s="462"/>
      <c r="BU430" s="462"/>
      <c r="BV430" s="462"/>
      <c r="BW430" s="462"/>
      <c r="BX430" s="462"/>
      <c r="BY430" s="462"/>
    </row>
    <row r="431" spans="1:77" s="770" customFormat="1">
      <c r="A431" s="1040"/>
      <c r="B431" s="1137"/>
      <c r="C431" s="1137"/>
      <c r="D431" s="1138"/>
      <c r="F431" s="462"/>
      <c r="R431" s="462"/>
      <c r="S431"/>
      <c r="T431"/>
      <c r="U431"/>
      <c r="W431"/>
      <c r="X431"/>
      <c r="Y431"/>
      <c r="Z431"/>
      <c r="AA431"/>
      <c r="AB431"/>
      <c r="AC431"/>
      <c r="AD431"/>
      <c r="BS431" s="462"/>
      <c r="BT431" s="462"/>
      <c r="BU431" s="462"/>
      <c r="BV431" s="462"/>
      <c r="BW431" s="462"/>
      <c r="BX431" s="462"/>
      <c r="BY431" s="462"/>
    </row>
    <row r="432" spans="1:77" s="770" customFormat="1">
      <c r="A432" s="1040"/>
      <c r="B432" s="99"/>
      <c r="C432" s="99"/>
      <c r="D432" s="10"/>
      <c r="F432" s="462"/>
      <c r="R432" s="462"/>
      <c r="S432"/>
      <c r="T432"/>
      <c r="U432"/>
      <c r="W432"/>
      <c r="X432"/>
      <c r="Y432"/>
      <c r="Z432"/>
      <c r="AA432"/>
      <c r="AB432"/>
      <c r="AC432"/>
      <c r="AD432"/>
      <c r="BS432" s="462"/>
      <c r="BT432" s="462"/>
      <c r="BU432" s="462"/>
      <c r="BV432" s="462"/>
      <c r="BW432" s="462"/>
      <c r="BX432" s="462"/>
      <c r="BY432" s="462"/>
    </row>
    <row r="433" spans="1:77" s="770" customFormat="1">
      <c r="A433" s="1040"/>
      <c r="B433" s="1137"/>
      <c r="C433" s="1137"/>
      <c r="D433" s="1138"/>
      <c r="F433" s="462"/>
      <c r="R433" s="462"/>
      <c r="S433"/>
      <c r="T433"/>
      <c r="U433"/>
      <c r="W433"/>
      <c r="X433"/>
      <c r="Y433"/>
      <c r="Z433"/>
      <c r="AA433"/>
      <c r="AB433"/>
      <c r="AC433"/>
      <c r="AD433"/>
      <c r="BS433" s="462"/>
      <c r="BT433" s="462"/>
      <c r="BU433" s="462"/>
      <c r="BV433" s="462"/>
      <c r="BW433" s="462"/>
      <c r="BX433" s="462"/>
      <c r="BY433" s="462"/>
    </row>
    <row r="434" spans="1:77" s="770" customFormat="1">
      <c r="A434" s="1040"/>
      <c r="B434" s="99"/>
      <c r="C434" s="99"/>
      <c r="D434" s="10"/>
      <c r="F434" s="462"/>
      <c r="R434" s="462"/>
      <c r="S434"/>
      <c r="T434"/>
      <c r="U434"/>
      <c r="W434"/>
      <c r="X434"/>
      <c r="Y434"/>
      <c r="Z434"/>
      <c r="AA434"/>
      <c r="AB434"/>
      <c r="AC434"/>
      <c r="AD434"/>
      <c r="BS434" s="462"/>
      <c r="BT434" s="462"/>
      <c r="BU434" s="462"/>
      <c r="BV434" s="462"/>
      <c r="BW434" s="462"/>
      <c r="BX434" s="462"/>
      <c r="BY434" s="462"/>
    </row>
    <row r="435" spans="1:77" s="770" customFormat="1">
      <c r="A435" s="1040"/>
      <c r="B435" s="99"/>
      <c r="C435" s="99"/>
      <c r="D435" s="10"/>
      <c r="F435" s="462"/>
      <c r="R435" s="462"/>
      <c r="S435"/>
      <c r="T435"/>
      <c r="U435"/>
      <c r="W435"/>
      <c r="X435"/>
      <c r="Y435"/>
      <c r="Z435"/>
      <c r="AA435"/>
      <c r="AB435"/>
      <c r="AC435"/>
      <c r="AD435"/>
      <c r="BS435" s="462"/>
      <c r="BT435" s="462"/>
      <c r="BU435" s="462"/>
      <c r="BV435" s="462"/>
      <c r="BW435" s="462"/>
      <c r="BX435" s="462"/>
      <c r="BY435" s="462"/>
    </row>
    <row r="436" spans="1:77" s="770" customFormat="1">
      <c r="A436" s="1040"/>
      <c r="B436" s="99"/>
      <c r="C436" s="99"/>
      <c r="D436" s="10"/>
      <c r="F436" s="462"/>
      <c r="R436" s="462"/>
      <c r="S436"/>
      <c r="T436"/>
      <c r="U436"/>
      <c r="W436"/>
      <c r="X436"/>
      <c r="Y436"/>
      <c r="Z436"/>
      <c r="AA436"/>
      <c r="AB436"/>
      <c r="AC436"/>
      <c r="AD436"/>
      <c r="BS436" s="462"/>
      <c r="BT436" s="462"/>
      <c r="BU436" s="462"/>
      <c r="BV436" s="462"/>
      <c r="BW436" s="462"/>
      <c r="BX436" s="462"/>
      <c r="BY436" s="462"/>
    </row>
    <row r="437" spans="1:77" s="770" customFormat="1">
      <c r="A437" s="1040"/>
      <c r="B437" s="99"/>
      <c r="C437" s="99"/>
      <c r="D437" s="10"/>
      <c r="F437" s="462"/>
      <c r="R437" s="462"/>
      <c r="S437"/>
      <c r="T437"/>
      <c r="U437"/>
      <c r="W437"/>
      <c r="X437"/>
      <c r="Y437"/>
      <c r="Z437"/>
      <c r="AA437"/>
      <c r="AB437"/>
      <c r="AC437"/>
      <c r="AD437"/>
      <c r="BS437" s="462"/>
      <c r="BT437" s="462"/>
      <c r="BU437" s="462"/>
      <c r="BV437" s="462"/>
      <c r="BW437" s="462"/>
      <c r="BX437" s="462"/>
      <c r="BY437" s="462"/>
    </row>
    <row r="438" spans="1:77" s="770" customFormat="1">
      <c r="A438" s="1040"/>
      <c r="B438" s="953"/>
      <c r="C438" s="99"/>
      <c r="D438" s="99"/>
      <c r="F438" s="462"/>
      <c r="R438" s="462"/>
      <c r="S438"/>
      <c r="T438"/>
      <c r="U438"/>
      <c r="W438"/>
      <c r="X438"/>
      <c r="Y438"/>
      <c r="Z438"/>
      <c r="AA438"/>
      <c r="AB438"/>
      <c r="AC438"/>
      <c r="AD438"/>
      <c r="BS438" s="462"/>
      <c r="BT438" s="462"/>
      <c r="BU438" s="462"/>
      <c r="BV438" s="462"/>
      <c r="BW438" s="462"/>
      <c r="BX438" s="462"/>
      <c r="BY438" s="462"/>
    </row>
    <row r="439" spans="1:77" s="770" customFormat="1">
      <c r="A439" s="1040"/>
      <c r="B439" s="92"/>
      <c r="C439" s="92"/>
      <c r="D439" s="92"/>
      <c r="F439" s="462"/>
      <c r="R439" s="462"/>
      <c r="S439"/>
      <c r="T439"/>
      <c r="U439"/>
      <c r="W439"/>
      <c r="X439"/>
      <c r="Y439"/>
      <c r="Z439"/>
      <c r="AA439"/>
      <c r="AB439"/>
      <c r="AC439"/>
      <c r="AD439"/>
      <c r="BS439" s="462"/>
      <c r="BT439" s="462"/>
      <c r="BU439" s="462"/>
      <c r="BV439" s="462"/>
      <c r="BW439" s="462"/>
      <c r="BX439" s="462"/>
      <c r="BY439" s="462"/>
    </row>
    <row r="440" spans="1:77" s="770" customFormat="1">
      <c r="A440" s="1040"/>
      <c r="B440" s="953"/>
      <c r="C440" s="99"/>
      <c r="D440" s="99"/>
      <c r="F440" s="462"/>
      <c r="R440" s="462"/>
      <c r="S440"/>
      <c r="T440"/>
      <c r="U440"/>
      <c r="W440"/>
      <c r="X440"/>
      <c r="Y440"/>
      <c r="Z440"/>
      <c r="AA440"/>
      <c r="AB440"/>
      <c r="AC440"/>
      <c r="AD440"/>
      <c r="BS440" s="462"/>
      <c r="BT440" s="462"/>
      <c r="BU440" s="462"/>
      <c r="BV440" s="462"/>
      <c r="BW440" s="462"/>
      <c r="BX440" s="462"/>
      <c r="BY440" s="462"/>
    </row>
    <row r="441" spans="1:77" s="770" customFormat="1">
      <c r="A441" s="1040"/>
      <c r="B441" s="99"/>
      <c r="C441" s="99"/>
      <c r="D441" s="10"/>
      <c r="F441" s="462"/>
      <c r="R441" s="462"/>
      <c r="S441"/>
      <c r="T441"/>
      <c r="U441"/>
      <c r="W441"/>
      <c r="X441"/>
      <c r="Y441"/>
      <c r="Z441"/>
      <c r="AA441"/>
      <c r="AB441"/>
      <c r="AC441"/>
      <c r="AD441"/>
      <c r="BS441" s="462"/>
      <c r="BT441" s="462"/>
      <c r="BU441" s="462"/>
      <c r="BV441" s="462"/>
      <c r="BW441" s="462"/>
      <c r="BX441" s="462"/>
      <c r="BY441" s="462"/>
    </row>
    <row r="442" spans="1:77" s="770" customFormat="1">
      <c r="A442" s="1040"/>
      <c r="B442" s="953"/>
      <c r="C442" s="92"/>
      <c r="D442" s="92"/>
      <c r="F442" s="462"/>
      <c r="R442" s="462"/>
      <c r="S442"/>
      <c r="T442"/>
      <c r="U442"/>
      <c r="W442"/>
      <c r="X442"/>
      <c r="Y442"/>
      <c r="Z442"/>
      <c r="AA442"/>
      <c r="AB442"/>
      <c r="AC442"/>
      <c r="AD442"/>
      <c r="BS442" s="462"/>
      <c r="BT442" s="462"/>
      <c r="BU442" s="462"/>
      <c r="BV442" s="462"/>
      <c r="BW442" s="462"/>
      <c r="BX442" s="462"/>
      <c r="BY442" s="462"/>
    </row>
    <row r="443" spans="1:77" s="770" customFormat="1">
      <c r="A443" s="1040"/>
      <c r="B443" s="99"/>
      <c r="C443" s="99"/>
      <c r="D443" s="10"/>
      <c r="F443" s="462"/>
      <c r="R443" s="462"/>
      <c r="S443"/>
      <c r="T443"/>
      <c r="U443"/>
      <c r="W443"/>
      <c r="X443"/>
      <c r="Y443"/>
      <c r="Z443"/>
      <c r="AA443"/>
      <c r="AB443"/>
      <c r="AC443"/>
      <c r="AD443"/>
      <c r="BS443" s="462"/>
      <c r="BT443" s="462"/>
      <c r="BU443" s="462"/>
      <c r="BV443" s="462"/>
      <c r="BW443" s="462"/>
      <c r="BX443" s="462"/>
      <c r="BY443" s="462"/>
    </row>
    <row r="444" spans="1:77" s="770" customFormat="1">
      <c r="A444" s="1040"/>
      <c r="B444" s="99"/>
      <c r="C444" s="99"/>
      <c r="D444" s="10"/>
      <c r="F444" s="462"/>
      <c r="R444" s="462"/>
      <c r="S444"/>
      <c r="T444"/>
      <c r="U444"/>
      <c r="W444"/>
      <c r="X444"/>
      <c r="Y444"/>
      <c r="Z444"/>
      <c r="AA444"/>
      <c r="AB444"/>
      <c r="AC444"/>
      <c r="AD444"/>
      <c r="BS444" s="462"/>
      <c r="BT444" s="462"/>
      <c r="BU444" s="462"/>
      <c r="BV444" s="462"/>
      <c r="BW444" s="462"/>
      <c r="BX444" s="462"/>
      <c r="BY444" s="462"/>
    </row>
    <row r="445" spans="1:77" s="770" customFormat="1">
      <c r="A445" s="1040"/>
      <c r="B445" s="99"/>
      <c r="C445" s="99"/>
      <c r="D445" s="10"/>
      <c r="F445" s="462"/>
      <c r="R445" s="462"/>
      <c r="S445"/>
      <c r="T445"/>
      <c r="U445"/>
      <c r="W445"/>
      <c r="X445"/>
      <c r="Y445"/>
      <c r="Z445"/>
      <c r="AA445"/>
      <c r="AB445"/>
      <c r="AC445"/>
      <c r="AD445"/>
      <c r="BS445" s="462"/>
      <c r="BT445" s="462"/>
      <c r="BU445" s="462"/>
      <c r="BV445" s="462"/>
      <c r="BW445" s="462"/>
      <c r="BX445" s="462"/>
      <c r="BY445" s="462"/>
    </row>
    <row r="446" spans="1:77" s="770" customFormat="1">
      <c r="A446" s="1040"/>
      <c r="B446" s="99"/>
      <c r="C446" s="99"/>
      <c r="D446" s="10"/>
      <c r="F446" s="462"/>
      <c r="R446" s="462"/>
      <c r="S446"/>
      <c r="T446"/>
      <c r="U446"/>
      <c r="W446"/>
      <c r="X446"/>
      <c r="Y446"/>
      <c r="Z446"/>
      <c r="AA446"/>
      <c r="AB446"/>
      <c r="AC446"/>
      <c r="AD446"/>
      <c r="BS446" s="462"/>
      <c r="BT446" s="462"/>
      <c r="BU446" s="462"/>
      <c r="BV446" s="462"/>
      <c r="BW446" s="462"/>
      <c r="BX446" s="462"/>
      <c r="BY446" s="462"/>
    </row>
    <row r="447" spans="1:77" s="770" customFormat="1">
      <c r="A447" s="1040"/>
      <c r="B447" s="99"/>
      <c r="C447" s="99"/>
      <c r="D447" s="10"/>
      <c r="F447" s="462"/>
      <c r="R447" s="462"/>
      <c r="S447"/>
      <c r="T447"/>
      <c r="U447"/>
      <c r="W447"/>
      <c r="X447"/>
      <c r="Y447"/>
      <c r="Z447"/>
      <c r="AA447"/>
      <c r="AB447"/>
      <c r="AC447"/>
      <c r="AD447"/>
      <c r="BS447" s="462"/>
      <c r="BT447" s="462"/>
      <c r="BU447" s="462"/>
      <c r="BV447" s="462"/>
      <c r="BW447" s="462"/>
      <c r="BX447" s="462"/>
      <c r="BY447" s="462"/>
    </row>
    <row r="448" spans="1:77" s="770" customFormat="1">
      <c r="A448" s="1040"/>
      <c r="B448" s="953"/>
      <c r="C448" s="99"/>
      <c r="D448" s="99"/>
      <c r="F448" s="462"/>
      <c r="R448" s="462"/>
      <c r="S448"/>
      <c r="T448"/>
      <c r="U448"/>
      <c r="W448"/>
      <c r="X448"/>
      <c r="Y448"/>
      <c r="Z448"/>
      <c r="AA448"/>
      <c r="AB448"/>
      <c r="AC448"/>
      <c r="AD448"/>
      <c r="BS448" s="462"/>
      <c r="BT448" s="462"/>
      <c r="BU448" s="462"/>
      <c r="BV448" s="462"/>
      <c r="BW448" s="462"/>
      <c r="BX448" s="462"/>
      <c r="BY448" s="462"/>
    </row>
    <row r="449" spans="1:77" s="770" customFormat="1">
      <c r="A449" s="1040"/>
      <c r="B449" s="99"/>
      <c r="C449" s="99"/>
      <c r="D449" s="10"/>
      <c r="F449" s="462"/>
      <c r="R449" s="462"/>
      <c r="S449"/>
      <c r="T449"/>
      <c r="U449"/>
      <c r="W449"/>
      <c r="X449"/>
      <c r="Y449"/>
      <c r="Z449"/>
      <c r="AA449"/>
      <c r="AB449"/>
      <c r="AC449"/>
      <c r="AD449"/>
      <c r="BS449" s="462"/>
      <c r="BT449" s="462"/>
      <c r="BU449" s="462"/>
      <c r="BV449" s="462"/>
      <c r="BW449" s="462"/>
      <c r="BX449" s="462"/>
      <c r="BY449" s="462"/>
    </row>
    <row r="450" spans="1:77" s="770" customFormat="1">
      <c r="A450" s="1040"/>
      <c r="B450" s="99"/>
      <c r="C450" s="99"/>
      <c r="D450" s="10"/>
      <c r="F450" s="462"/>
      <c r="R450" s="462"/>
      <c r="S450"/>
      <c r="T450"/>
      <c r="U450"/>
      <c r="W450"/>
      <c r="X450"/>
      <c r="Y450"/>
      <c r="Z450"/>
      <c r="AA450"/>
      <c r="AB450"/>
      <c r="AC450"/>
      <c r="AD450"/>
      <c r="BS450" s="462"/>
      <c r="BT450" s="462"/>
      <c r="BU450" s="462"/>
      <c r="BV450" s="462"/>
      <c r="BW450" s="462"/>
      <c r="BX450" s="462"/>
      <c r="BY450" s="462"/>
    </row>
    <row r="451" spans="1:77" s="770" customFormat="1">
      <c r="A451" s="1040"/>
      <c r="B451" s="953"/>
      <c r="C451" s="92"/>
      <c r="D451" s="92"/>
      <c r="F451" s="462"/>
      <c r="R451" s="462"/>
      <c r="S451"/>
      <c r="T451"/>
      <c r="U451"/>
      <c r="W451"/>
      <c r="X451"/>
      <c r="Y451"/>
      <c r="Z451"/>
      <c r="AA451"/>
      <c r="AB451"/>
      <c r="AC451"/>
      <c r="AD451"/>
      <c r="BS451" s="462"/>
      <c r="BT451" s="462"/>
      <c r="BU451" s="462"/>
      <c r="BV451" s="462"/>
      <c r="BW451" s="462"/>
      <c r="BX451" s="462"/>
      <c r="BY451" s="462"/>
    </row>
    <row r="452" spans="1:77" s="770" customFormat="1">
      <c r="A452" s="1040"/>
      <c r="B452" s="99"/>
      <c r="C452" s="99"/>
      <c r="D452" s="10"/>
      <c r="F452" s="462"/>
      <c r="R452" s="462"/>
      <c r="S452"/>
      <c r="T452"/>
      <c r="U452"/>
      <c r="W452"/>
      <c r="X452"/>
      <c r="Y452"/>
      <c r="Z452"/>
      <c r="AA452"/>
      <c r="AB452"/>
      <c r="AC452"/>
      <c r="AD452"/>
      <c r="BS452" s="462"/>
      <c r="BT452" s="462"/>
      <c r="BU452" s="462"/>
      <c r="BV452" s="462"/>
      <c r="BW452" s="462"/>
      <c r="BX452" s="462"/>
      <c r="BY452" s="462"/>
    </row>
    <row r="453" spans="1:77" s="770" customFormat="1">
      <c r="A453" s="1040"/>
      <c r="B453" s="99"/>
      <c r="C453" s="99"/>
      <c r="D453" s="10"/>
      <c r="F453" s="462"/>
      <c r="R453" s="462"/>
      <c r="S453"/>
      <c r="T453"/>
      <c r="U453"/>
      <c r="W453"/>
      <c r="X453"/>
      <c r="Y453"/>
      <c r="Z453"/>
      <c r="AA453"/>
      <c r="AB453"/>
      <c r="AC453"/>
      <c r="AD453"/>
      <c r="BS453" s="462"/>
      <c r="BT453" s="462"/>
      <c r="BU453" s="462"/>
      <c r="BV453" s="462"/>
      <c r="BW453" s="462"/>
      <c r="BX453" s="462"/>
      <c r="BY453" s="462"/>
    </row>
    <row r="454" spans="1:77" s="770" customFormat="1">
      <c r="A454" s="1040"/>
      <c r="B454" s="953"/>
      <c r="C454" s="92"/>
      <c r="D454" s="92"/>
      <c r="F454" s="462"/>
      <c r="R454" s="462"/>
      <c r="S454"/>
      <c r="T454"/>
      <c r="U454"/>
      <c r="W454"/>
      <c r="X454"/>
      <c r="Y454"/>
      <c r="Z454"/>
      <c r="AA454"/>
      <c r="AB454"/>
      <c r="AC454"/>
      <c r="AD454"/>
      <c r="BS454" s="462"/>
      <c r="BT454" s="462"/>
      <c r="BU454" s="462"/>
      <c r="BV454" s="462"/>
      <c r="BW454" s="462"/>
      <c r="BX454" s="462"/>
      <c r="BY454" s="462"/>
    </row>
    <row r="455" spans="1:77" s="770" customFormat="1">
      <c r="A455" s="1040"/>
      <c r="B455" s="953"/>
      <c r="C455" s="92"/>
      <c r="D455" s="92"/>
      <c r="F455" s="462"/>
      <c r="R455" s="462"/>
      <c r="S455"/>
      <c r="T455"/>
      <c r="U455"/>
      <c r="W455"/>
      <c r="X455"/>
      <c r="Y455"/>
      <c r="Z455"/>
      <c r="AA455"/>
      <c r="AB455"/>
      <c r="AC455"/>
      <c r="AD455"/>
      <c r="BS455" s="462"/>
      <c r="BT455" s="462"/>
      <c r="BU455" s="462"/>
      <c r="BV455" s="462"/>
      <c r="BW455" s="462"/>
      <c r="BX455" s="462"/>
      <c r="BY455" s="462"/>
    </row>
    <row r="456" spans="1:77" s="770" customFormat="1">
      <c r="A456" s="1040"/>
      <c r="B456" s="953"/>
      <c r="C456" s="92"/>
      <c r="D456" s="92"/>
      <c r="F456" s="462"/>
      <c r="R456" s="462"/>
      <c r="S456"/>
      <c r="T456"/>
      <c r="U456"/>
      <c r="W456"/>
      <c r="X456"/>
      <c r="Y456"/>
      <c r="Z456"/>
      <c r="AA456"/>
      <c r="AB456"/>
      <c r="AC456"/>
      <c r="AD456"/>
      <c r="BS456" s="462"/>
      <c r="BT456" s="462"/>
      <c r="BU456" s="462"/>
      <c r="BV456" s="462"/>
      <c r="BW456" s="462"/>
      <c r="BX456" s="462"/>
      <c r="BY456" s="462"/>
    </row>
    <row r="457" spans="1:77" s="770" customFormat="1">
      <c r="A457" s="1040"/>
      <c r="B457" s="953"/>
      <c r="C457" s="92"/>
      <c r="D457" s="92"/>
      <c r="F457" s="462"/>
      <c r="R457" s="462"/>
      <c r="S457"/>
      <c r="T457"/>
      <c r="U457"/>
      <c r="W457"/>
      <c r="X457"/>
      <c r="Y457"/>
      <c r="Z457"/>
      <c r="AA457"/>
      <c r="AB457"/>
      <c r="AC457"/>
      <c r="AD457"/>
      <c r="BS457" s="462"/>
      <c r="BT457" s="462"/>
      <c r="BU457" s="462"/>
      <c r="BV457" s="462"/>
      <c r="BW457" s="462"/>
      <c r="BX457" s="462"/>
      <c r="BY457" s="462"/>
    </row>
    <row r="458" spans="1:77" s="770" customFormat="1">
      <c r="A458" s="1040"/>
      <c r="B458" s="99"/>
      <c r="C458" s="99"/>
      <c r="D458" s="10"/>
      <c r="F458" s="462"/>
      <c r="R458" s="462"/>
      <c r="S458"/>
      <c r="T458"/>
      <c r="U458"/>
      <c r="W458"/>
      <c r="X458"/>
      <c r="Y458"/>
      <c r="Z458"/>
      <c r="AA458"/>
      <c r="AB458"/>
      <c r="AC458"/>
      <c r="AD458"/>
      <c r="BS458" s="462"/>
      <c r="BT458" s="462"/>
      <c r="BU458" s="462"/>
      <c r="BV458" s="462"/>
      <c r="BW458" s="462"/>
      <c r="BX458" s="462"/>
      <c r="BY458" s="462"/>
    </row>
    <row r="459" spans="1:77" s="770" customFormat="1">
      <c r="A459" s="1040"/>
      <c r="B459" s="953"/>
      <c r="C459" s="92"/>
      <c r="D459" s="92"/>
      <c r="F459" s="462"/>
      <c r="R459" s="462"/>
      <c r="S459"/>
      <c r="T459"/>
      <c r="U459"/>
      <c r="W459"/>
      <c r="X459"/>
      <c r="Y459"/>
      <c r="Z459"/>
      <c r="AA459"/>
      <c r="AB459"/>
      <c r="AC459"/>
      <c r="AD459"/>
      <c r="BS459" s="462"/>
      <c r="BT459" s="462"/>
      <c r="BU459" s="462"/>
      <c r="BV459" s="462"/>
      <c r="BW459" s="462"/>
      <c r="BX459" s="462"/>
      <c r="BY459" s="462"/>
    </row>
    <row r="460" spans="1:77" s="770" customFormat="1">
      <c r="A460" s="1040"/>
      <c r="B460" s="99"/>
      <c r="C460" s="99"/>
      <c r="D460" s="10"/>
      <c r="F460" s="462"/>
      <c r="R460" s="462"/>
      <c r="S460"/>
      <c r="T460"/>
      <c r="U460"/>
      <c r="W460"/>
      <c r="X460"/>
      <c r="Y460"/>
      <c r="Z460"/>
      <c r="AA460"/>
      <c r="AB460"/>
      <c r="AC460"/>
      <c r="AD460"/>
      <c r="BS460" s="462"/>
      <c r="BT460" s="462"/>
      <c r="BU460" s="462"/>
      <c r="BV460" s="462"/>
      <c r="BW460" s="462"/>
      <c r="BX460" s="462"/>
      <c r="BY460" s="462"/>
    </row>
    <row r="461" spans="1:77" s="770" customFormat="1">
      <c r="A461" s="1040"/>
      <c r="B461" s="99"/>
      <c r="C461" s="99"/>
      <c r="D461" s="10"/>
      <c r="F461" s="462"/>
      <c r="R461" s="462"/>
      <c r="S461"/>
      <c r="T461"/>
      <c r="U461"/>
      <c r="W461"/>
      <c r="X461"/>
      <c r="Y461"/>
      <c r="Z461"/>
      <c r="AA461"/>
      <c r="AB461"/>
      <c r="AC461"/>
      <c r="AD461"/>
      <c r="BS461" s="462"/>
      <c r="BT461" s="462"/>
      <c r="BU461" s="462"/>
      <c r="BV461" s="462"/>
      <c r="BW461" s="462"/>
      <c r="BX461" s="462"/>
      <c r="BY461" s="462"/>
    </row>
    <row r="462" spans="1:77" s="770" customFormat="1">
      <c r="A462" s="1040"/>
      <c r="B462" s="953"/>
      <c r="C462" s="92"/>
      <c r="D462" s="92"/>
      <c r="F462" s="462"/>
      <c r="R462" s="462"/>
      <c r="S462"/>
      <c r="T462"/>
      <c r="U462"/>
      <c r="W462"/>
      <c r="X462"/>
      <c r="Y462"/>
      <c r="Z462"/>
      <c r="AA462"/>
      <c r="AB462"/>
      <c r="AC462"/>
      <c r="AD462"/>
      <c r="BS462" s="462"/>
      <c r="BT462" s="462"/>
      <c r="BU462" s="462"/>
      <c r="BV462" s="462"/>
      <c r="BW462" s="462"/>
      <c r="BX462" s="462"/>
      <c r="BY462" s="462"/>
    </row>
    <row r="463" spans="1:77" s="770" customFormat="1">
      <c r="A463" s="1040"/>
      <c r="B463" s="953"/>
      <c r="C463" s="92"/>
      <c r="D463" s="92"/>
      <c r="F463" s="462"/>
      <c r="R463" s="462"/>
      <c r="S463"/>
      <c r="T463"/>
      <c r="U463"/>
      <c r="W463"/>
      <c r="X463"/>
      <c r="Y463"/>
      <c r="Z463"/>
      <c r="AA463"/>
      <c r="AB463"/>
      <c r="AC463"/>
      <c r="AD463"/>
      <c r="BS463" s="462"/>
      <c r="BT463" s="462"/>
      <c r="BU463" s="462"/>
      <c r="BV463" s="462"/>
      <c r="BW463" s="462"/>
      <c r="BX463" s="462"/>
      <c r="BY463" s="462"/>
    </row>
    <row r="464" spans="1:77" s="770" customFormat="1">
      <c r="A464" s="1040"/>
      <c r="B464" s="99"/>
      <c r="C464" s="99"/>
      <c r="D464" s="10"/>
      <c r="F464" s="462"/>
      <c r="R464" s="462"/>
      <c r="S464"/>
      <c r="T464"/>
      <c r="U464"/>
      <c r="W464"/>
      <c r="X464"/>
      <c r="Y464"/>
      <c r="Z464"/>
      <c r="AA464"/>
      <c r="AB464"/>
      <c r="AC464"/>
      <c r="AD464"/>
      <c r="BS464" s="462"/>
      <c r="BT464" s="462"/>
      <c r="BU464" s="462"/>
      <c r="BV464" s="462"/>
      <c r="BW464" s="462"/>
      <c r="BX464" s="462"/>
      <c r="BY464" s="462"/>
    </row>
    <row r="465" spans="1:77" s="770" customFormat="1">
      <c r="A465" s="1040"/>
      <c r="B465" s="953"/>
      <c r="C465" s="92"/>
      <c r="D465" s="92"/>
      <c r="F465" s="462"/>
      <c r="R465" s="462"/>
      <c r="S465"/>
      <c r="T465"/>
      <c r="U465"/>
      <c r="W465"/>
      <c r="X465"/>
      <c r="Y465"/>
      <c r="Z465"/>
      <c r="AA465"/>
      <c r="AB465"/>
      <c r="AC465"/>
      <c r="AD465"/>
      <c r="BS465" s="462"/>
      <c r="BT465" s="462"/>
      <c r="BU465" s="462"/>
      <c r="BV465" s="462"/>
      <c r="BW465" s="462"/>
      <c r="BX465" s="462"/>
      <c r="BY465" s="462"/>
    </row>
    <row r="466" spans="1:77" s="770" customFormat="1">
      <c r="A466" s="1040"/>
      <c r="B466" s="99"/>
      <c r="C466" s="99"/>
      <c r="D466" s="10"/>
      <c r="F466" s="462"/>
      <c r="R466" s="462"/>
      <c r="S466"/>
      <c r="T466"/>
      <c r="U466"/>
      <c r="W466"/>
      <c r="X466"/>
      <c r="Y466"/>
      <c r="Z466"/>
      <c r="AA466"/>
      <c r="AB466"/>
      <c r="AC466"/>
      <c r="AD466"/>
      <c r="BS466" s="462"/>
      <c r="BT466" s="462"/>
      <c r="BU466" s="462"/>
      <c r="BV466" s="462"/>
      <c r="BW466" s="462"/>
      <c r="BX466" s="462"/>
      <c r="BY466" s="462"/>
    </row>
    <row r="467" spans="1:77" s="770" customFormat="1">
      <c r="A467" s="1040"/>
      <c r="B467" s="99"/>
      <c r="C467" s="99"/>
      <c r="D467" s="10"/>
      <c r="F467" s="462"/>
      <c r="R467" s="462"/>
      <c r="S467"/>
      <c r="T467"/>
      <c r="U467"/>
      <c r="W467"/>
      <c r="X467"/>
      <c r="Y467"/>
      <c r="Z467"/>
      <c r="AA467"/>
      <c r="AB467"/>
      <c r="AC467"/>
      <c r="AD467"/>
      <c r="BS467" s="462"/>
      <c r="BT467" s="462"/>
      <c r="BU467" s="462"/>
      <c r="BV467" s="462"/>
      <c r="BW467" s="462"/>
      <c r="BX467" s="462"/>
      <c r="BY467" s="462"/>
    </row>
    <row r="468" spans="1:77" s="770" customFormat="1">
      <c r="A468" s="1040"/>
      <c r="B468" s="953"/>
      <c r="C468" s="92"/>
      <c r="D468" s="92"/>
      <c r="F468" s="462"/>
      <c r="R468" s="462"/>
      <c r="S468"/>
      <c r="T468"/>
      <c r="U468"/>
      <c r="W468"/>
      <c r="X468"/>
      <c r="Y468"/>
      <c r="Z468"/>
      <c r="AA468"/>
      <c r="AB468"/>
      <c r="AC468"/>
      <c r="AD468"/>
      <c r="BS468" s="462"/>
      <c r="BT468" s="462"/>
      <c r="BU468" s="462"/>
      <c r="BV468" s="462"/>
      <c r="BW468" s="462"/>
      <c r="BX468" s="462"/>
      <c r="BY468" s="462"/>
    </row>
    <row r="469" spans="1:77" s="770" customFormat="1">
      <c r="A469" s="1040"/>
      <c r="B469" s="99"/>
      <c r="C469" s="99"/>
      <c r="D469" s="10"/>
      <c r="F469" s="462"/>
      <c r="R469" s="462"/>
      <c r="S469"/>
      <c r="T469"/>
      <c r="U469"/>
      <c r="W469"/>
      <c r="X469"/>
      <c r="Y469"/>
      <c r="Z469"/>
      <c r="AA469"/>
      <c r="AB469"/>
      <c r="AC469"/>
      <c r="AD469"/>
      <c r="BS469" s="462"/>
      <c r="BT469" s="462"/>
      <c r="BU469" s="462"/>
      <c r="BV469" s="462"/>
      <c r="BW469" s="462"/>
      <c r="BX469" s="462"/>
      <c r="BY469" s="462"/>
    </row>
    <row r="470" spans="1:77" s="770" customFormat="1">
      <c r="A470" s="1040"/>
      <c r="B470" s="99"/>
      <c r="C470" s="99"/>
      <c r="D470" s="10"/>
      <c r="F470" s="462"/>
      <c r="R470" s="462"/>
      <c r="S470"/>
      <c r="T470"/>
      <c r="U470"/>
      <c r="W470"/>
      <c r="X470"/>
      <c r="Y470"/>
      <c r="Z470"/>
      <c r="AA470"/>
      <c r="AB470"/>
      <c r="AC470"/>
      <c r="AD470"/>
      <c r="BS470" s="462"/>
      <c r="BT470" s="462"/>
      <c r="BU470" s="462"/>
      <c r="BV470" s="462"/>
      <c r="BW470" s="462"/>
      <c r="BX470" s="462"/>
      <c r="BY470" s="462"/>
    </row>
    <row r="471" spans="1:77" s="770" customFormat="1">
      <c r="A471" s="1040"/>
      <c r="B471" s="953"/>
      <c r="C471" s="92"/>
      <c r="D471" s="92"/>
      <c r="F471" s="462"/>
      <c r="R471" s="462"/>
      <c r="S471"/>
      <c r="T471"/>
      <c r="U471"/>
      <c r="W471"/>
      <c r="X471"/>
      <c r="Y471"/>
      <c r="Z471"/>
      <c r="AA471"/>
      <c r="AB471"/>
      <c r="AC471"/>
      <c r="AD471"/>
      <c r="BS471" s="462"/>
      <c r="BT471" s="462"/>
      <c r="BU471" s="462"/>
      <c r="BV471" s="462"/>
      <c r="BW471" s="462"/>
      <c r="BX471" s="462"/>
      <c r="BY471" s="462"/>
    </row>
    <row r="472" spans="1:77" s="770" customFormat="1">
      <c r="A472" s="1040"/>
      <c r="B472" s="953"/>
      <c r="C472" s="953"/>
      <c r="D472" s="92"/>
      <c r="F472" s="462"/>
      <c r="R472" s="462"/>
      <c r="S472"/>
      <c r="T472"/>
      <c r="U472"/>
      <c r="W472"/>
      <c r="X472"/>
      <c r="Y472"/>
      <c r="Z472"/>
      <c r="AA472"/>
      <c r="AB472"/>
      <c r="AC472"/>
      <c r="AD472"/>
      <c r="BS472" s="462"/>
      <c r="BT472" s="462"/>
      <c r="BU472" s="462"/>
      <c r="BV472" s="462"/>
      <c r="BW472" s="462"/>
      <c r="BX472" s="462"/>
      <c r="BY472" s="462"/>
    </row>
    <row r="473" spans="1:77" s="770" customFormat="1">
      <c r="A473" s="1040"/>
      <c r="B473" s="953"/>
      <c r="C473" s="953"/>
      <c r="D473" s="92"/>
      <c r="F473" s="462"/>
      <c r="R473" s="462"/>
      <c r="S473"/>
      <c r="T473"/>
      <c r="U473"/>
      <c r="W473"/>
      <c r="X473"/>
      <c r="Y473"/>
      <c r="Z473"/>
      <c r="AA473"/>
      <c r="AB473"/>
      <c r="AC473"/>
      <c r="AD473"/>
      <c r="BS473" s="462"/>
      <c r="BT473" s="462"/>
      <c r="BU473" s="462"/>
      <c r="BV473" s="462"/>
      <c r="BW473" s="462"/>
      <c r="BX473" s="462"/>
      <c r="BY473" s="462"/>
    </row>
    <row r="474" spans="1:77" s="770" customFormat="1">
      <c r="A474" s="1040"/>
      <c r="B474" s="953"/>
      <c r="C474" s="953"/>
      <c r="D474" s="92"/>
      <c r="F474" s="462"/>
      <c r="R474" s="462"/>
      <c r="S474"/>
      <c r="T474"/>
      <c r="U474"/>
      <c r="W474"/>
      <c r="X474"/>
      <c r="Y474"/>
      <c r="Z474"/>
      <c r="AA474"/>
      <c r="AB474"/>
      <c r="AC474"/>
      <c r="AD474"/>
      <c r="BS474" s="462"/>
      <c r="BT474" s="462"/>
      <c r="BU474" s="462"/>
      <c r="BV474" s="462"/>
      <c r="BW474" s="462"/>
      <c r="BX474" s="462"/>
      <c r="BY474" s="462"/>
    </row>
    <row r="475" spans="1:77" s="770" customFormat="1">
      <c r="A475" s="1040"/>
      <c r="B475" s="99"/>
      <c r="C475" s="99"/>
      <c r="D475" s="10"/>
      <c r="F475" s="462"/>
      <c r="R475" s="462"/>
      <c r="S475"/>
      <c r="T475"/>
      <c r="U475"/>
      <c r="W475"/>
      <c r="X475"/>
      <c r="Y475"/>
      <c r="Z475"/>
      <c r="AA475"/>
      <c r="AB475"/>
      <c r="AC475"/>
      <c r="AD475"/>
      <c r="BS475" s="462"/>
      <c r="BT475" s="462"/>
      <c r="BU475" s="462"/>
      <c r="BV475" s="462"/>
      <c r="BW475" s="462"/>
      <c r="BX475" s="462"/>
      <c r="BY475" s="462"/>
    </row>
    <row r="476" spans="1:77" s="770" customFormat="1">
      <c r="A476" s="1040"/>
      <c r="B476" s="953"/>
      <c r="C476" s="953"/>
      <c r="D476" s="92"/>
      <c r="F476" s="462"/>
      <c r="R476" s="462"/>
      <c r="S476"/>
      <c r="T476"/>
      <c r="U476"/>
      <c r="W476"/>
      <c r="X476"/>
      <c r="Y476"/>
      <c r="Z476"/>
      <c r="AA476"/>
      <c r="AB476"/>
      <c r="AC476"/>
      <c r="AD476"/>
      <c r="BS476" s="462"/>
      <c r="BT476" s="462"/>
      <c r="BU476" s="462"/>
      <c r="BV476" s="462"/>
      <c r="BW476" s="462"/>
      <c r="BX476" s="462"/>
      <c r="BY476" s="462"/>
    </row>
    <row r="477" spans="1:77" s="770" customFormat="1">
      <c r="A477" s="1040"/>
      <c r="B477" s="99"/>
      <c r="C477" s="99"/>
      <c r="D477" s="10"/>
      <c r="F477" s="462"/>
      <c r="R477" s="462"/>
      <c r="S477"/>
      <c r="T477"/>
      <c r="U477"/>
      <c r="W477"/>
      <c r="X477"/>
      <c r="Y477"/>
      <c r="Z477"/>
      <c r="AA477"/>
      <c r="AB477"/>
      <c r="AC477"/>
      <c r="AD477"/>
      <c r="BS477" s="462"/>
      <c r="BT477" s="462"/>
      <c r="BU477" s="462"/>
      <c r="BV477" s="462"/>
      <c r="BW477" s="462"/>
      <c r="BX477" s="462"/>
      <c r="BY477" s="462"/>
    </row>
    <row r="478" spans="1:77" s="770" customFormat="1">
      <c r="A478" s="1040"/>
      <c r="B478" s="953"/>
      <c r="C478" s="953"/>
      <c r="D478" s="92"/>
      <c r="F478" s="462"/>
      <c r="R478" s="462"/>
      <c r="S478"/>
      <c r="T478"/>
      <c r="U478"/>
      <c r="W478"/>
      <c r="X478"/>
      <c r="Y478"/>
      <c r="Z478"/>
      <c r="AA478"/>
      <c r="AB478"/>
      <c r="AC478"/>
      <c r="AD478"/>
      <c r="BS478" s="462"/>
      <c r="BT478" s="462"/>
      <c r="BU478" s="462"/>
      <c r="BV478" s="462"/>
      <c r="BW478" s="462"/>
      <c r="BX478" s="462"/>
      <c r="BY478" s="462"/>
    </row>
    <row r="479" spans="1:77" s="770" customFormat="1">
      <c r="A479" s="1040"/>
      <c r="B479" s="99"/>
      <c r="C479" s="99"/>
      <c r="D479" s="10"/>
      <c r="F479" s="462"/>
      <c r="R479" s="462"/>
      <c r="S479"/>
      <c r="T479"/>
      <c r="U479"/>
      <c r="W479"/>
      <c r="X479"/>
      <c r="Y479"/>
      <c r="Z479"/>
      <c r="AA479"/>
      <c r="AB479"/>
      <c r="AC479"/>
      <c r="AD479"/>
      <c r="BS479" s="462"/>
      <c r="BT479" s="462"/>
      <c r="BU479" s="462"/>
      <c r="BV479" s="462"/>
      <c r="BW479" s="462"/>
      <c r="BX479" s="462"/>
      <c r="BY479" s="462"/>
    </row>
    <row r="480" spans="1:77" s="770" customFormat="1">
      <c r="A480" s="1040"/>
      <c r="B480" s="99"/>
      <c r="C480" s="99"/>
      <c r="D480" s="10"/>
      <c r="F480" s="462"/>
      <c r="R480" s="462"/>
      <c r="S480"/>
      <c r="T480"/>
      <c r="U480"/>
      <c r="W480"/>
      <c r="X480"/>
      <c r="Y480"/>
      <c r="Z480"/>
      <c r="AA480"/>
      <c r="AB480"/>
      <c r="AC480"/>
      <c r="AD480"/>
      <c r="BS480" s="462"/>
      <c r="BT480" s="462"/>
      <c r="BU480" s="462"/>
      <c r="BV480" s="462"/>
      <c r="BW480" s="462"/>
      <c r="BX480" s="462"/>
      <c r="BY480" s="462"/>
    </row>
    <row r="481" spans="1:77" s="770" customFormat="1">
      <c r="A481" s="1040"/>
      <c r="B481" s="953"/>
      <c r="C481" s="92"/>
      <c r="D481" s="92"/>
      <c r="F481" s="462"/>
      <c r="R481" s="462"/>
      <c r="S481"/>
      <c r="T481"/>
      <c r="U481"/>
      <c r="W481"/>
      <c r="X481"/>
      <c r="Y481"/>
      <c r="Z481"/>
      <c r="AA481"/>
      <c r="AB481"/>
      <c r="AC481"/>
      <c r="AD481"/>
      <c r="BS481" s="462"/>
      <c r="BT481" s="462"/>
      <c r="BU481" s="462"/>
      <c r="BV481" s="462"/>
      <c r="BW481" s="462"/>
      <c r="BX481" s="462"/>
      <c r="BY481" s="462"/>
    </row>
    <row r="482" spans="1:77" s="770" customFormat="1">
      <c r="A482" s="1040"/>
      <c r="B482" s="953"/>
      <c r="C482" s="99"/>
      <c r="D482" s="99"/>
      <c r="F482" s="462"/>
      <c r="R482" s="462"/>
      <c r="S482"/>
      <c r="T482"/>
      <c r="U482"/>
      <c r="W482"/>
      <c r="X482"/>
      <c r="Y482"/>
      <c r="Z482"/>
      <c r="AA482"/>
      <c r="AB482"/>
      <c r="AC482"/>
      <c r="AD482"/>
      <c r="BS482" s="462"/>
      <c r="BT482" s="462"/>
      <c r="BU482" s="462"/>
      <c r="BV482" s="462"/>
      <c r="BW482" s="462"/>
      <c r="BX482" s="462"/>
      <c r="BY482" s="462"/>
    </row>
    <row r="483" spans="1:77" s="770" customFormat="1">
      <c r="A483" s="1040"/>
      <c r="B483" s="953"/>
      <c r="C483" s="953"/>
      <c r="D483" s="99"/>
      <c r="F483" s="462"/>
      <c r="R483" s="462"/>
      <c r="S483"/>
      <c r="T483"/>
      <c r="U483"/>
      <c r="W483"/>
      <c r="X483"/>
      <c r="Y483"/>
      <c r="Z483"/>
      <c r="AA483"/>
      <c r="AB483"/>
      <c r="AC483"/>
      <c r="AD483"/>
      <c r="BS483" s="462"/>
      <c r="BT483" s="462"/>
      <c r="BU483" s="462"/>
      <c r="BV483" s="462"/>
      <c r="BW483" s="462"/>
      <c r="BX483" s="462"/>
      <c r="BY483" s="462"/>
    </row>
    <row r="484" spans="1:77" s="770" customFormat="1">
      <c r="A484" s="1040"/>
      <c r="B484" s="953"/>
      <c r="C484" s="953"/>
      <c r="D484" s="99"/>
      <c r="F484" s="462"/>
      <c r="R484" s="462"/>
      <c r="S484"/>
      <c r="T484"/>
      <c r="U484"/>
      <c r="W484"/>
      <c r="X484"/>
      <c r="Y484"/>
      <c r="Z484"/>
      <c r="AA484"/>
      <c r="AB484"/>
      <c r="AC484"/>
      <c r="AD484"/>
      <c r="BS484" s="462"/>
      <c r="BT484" s="462"/>
      <c r="BU484" s="462"/>
      <c r="BV484" s="462"/>
      <c r="BW484" s="462"/>
      <c r="BX484" s="462"/>
      <c r="BY484" s="462"/>
    </row>
    <row r="485" spans="1:77" s="770" customFormat="1">
      <c r="A485" s="1040"/>
      <c r="B485" s="953"/>
      <c r="C485" s="953"/>
      <c r="D485" s="99"/>
      <c r="F485" s="462"/>
      <c r="R485" s="462"/>
      <c r="S485"/>
      <c r="T485"/>
      <c r="U485"/>
      <c r="W485"/>
      <c r="X485"/>
      <c r="Y485"/>
      <c r="Z485"/>
      <c r="AA485"/>
      <c r="AB485"/>
      <c r="AC485"/>
      <c r="AD485"/>
      <c r="BS485" s="462"/>
      <c r="BT485" s="462"/>
      <c r="BU485" s="462"/>
      <c r="BV485" s="462"/>
      <c r="BW485" s="462"/>
      <c r="BX485" s="462"/>
      <c r="BY485" s="462"/>
    </row>
    <row r="486" spans="1:77" s="770" customFormat="1">
      <c r="A486" s="1040"/>
      <c r="B486" s="953"/>
      <c r="C486" s="953"/>
      <c r="D486" s="99"/>
      <c r="F486" s="462"/>
      <c r="R486" s="462"/>
      <c r="S486"/>
      <c r="T486"/>
      <c r="U486"/>
      <c r="W486"/>
      <c r="X486"/>
      <c r="Y486"/>
      <c r="Z486"/>
      <c r="AA486"/>
      <c r="AB486"/>
      <c r="AC486"/>
      <c r="AD486"/>
      <c r="BS486" s="462"/>
      <c r="BT486" s="462"/>
      <c r="BU486" s="462"/>
      <c r="BV486" s="462"/>
      <c r="BW486" s="462"/>
      <c r="BX486" s="462"/>
      <c r="BY486" s="462"/>
    </row>
    <row r="487" spans="1:77" s="770" customFormat="1">
      <c r="A487" s="1040"/>
      <c r="B487" s="99"/>
      <c r="C487" s="99"/>
      <c r="D487" s="10"/>
      <c r="F487" s="462"/>
      <c r="R487" s="462"/>
      <c r="S487"/>
      <c r="T487"/>
      <c r="U487"/>
      <c r="W487"/>
      <c r="X487"/>
      <c r="Y487"/>
      <c r="Z487"/>
      <c r="AA487"/>
      <c r="AB487"/>
      <c r="AC487"/>
      <c r="AD487"/>
      <c r="BS487" s="462"/>
      <c r="BT487" s="462"/>
      <c r="BU487" s="462"/>
      <c r="BV487" s="462"/>
      <c r="BW487" s="462"/>
      <c r="BX487" s="462"/>
      <c r="BY487" s="462"/>
    </row>
    <row r="488" spans="1:77" s="770" customFormat="1">
      <c r="A488" s="1040"/>
      <c r="B488" s="953"/>
      <c r="C488" s="99"/>
      <c r="D488" s="99"/>
      <c r="F488" s="462"/>
      <c r="R488" s="462"/>
      <c r="S488"/>
      <c r="T488"/>
      <c r="U488"/>
      <c r="W488"/>
      <c r="X488"/>
      <c r="Y488"/>
      <c r="Z488"/>
      <c r="AA488"/>
      <c r="AB488"/>
      <c r="AC488"/>
      <c r="AD488"/>
      <c r="BS488" s="462"/>
      <c r="BT488" s="462"/>
      <c r="BU488" s="462"/>
      <c r="BV488" s="462"/>
      <c r="BW488" s="462"/>
      <c r="BX488" s="462"/>
      <c r="BY488" s="462"/>
    </row>
    <row r="489" spans="1:77" s="770" customFormat="1">
      <c r="A489" s="1040"/>
      <c r="B489" s="99"/>
      <c r="C489" s="99"/>
      <c r="D489" s="10"/>
      <c r="F489" s="462"/>
      <c r="R489" s="462"/>
      <c r="S489"/>
      <c r="T489"/>
      <c r="U489"/>
      <c r="W489"/>
      <c r="X489"/>
      <c r="Y489"/>
      <c r="Z489"/>
      <c r="AA489"/>
      <c r="AB489"/>
      <c r="AC489"/>
      <c r="AD489"/>
      <c r="BS489" s="462"/>
      <c r="BT489" s="462"/>
      <c r="BU489" s="462"/>
      <c r="BV489" s="462"/>
      <c r="BW489" s="462"/>
      <c r="BX489" s="462"/>
      <c r="BY489" s="462"/>
    </row>
    <row r="490" spans="1:77" s="770" customFormat="1">
      <c r="A490" s="1040"/>
      <c r="B490" s="953"/>
      <c r="C490" s="99"/>
      <c r="D490" s="99"/>
      <c r="F490" s="462"/>
      <c r="R490" s="462"/>
      <c r="S490"/>
      <c r="T490"/>
      <c r="U490"/>
      <c r="W490"/>
      <c r="X490"/>
      <c r="Y490"/>
      <c r="Z490"/>
      <c r="AA490"/>
      <c r="AB490"/>
      <c r="AC490"/>
      <c r="AD490"/>
      <c r="BS490" s="462"/>
      <c r="BT490" s="462"/>
      <c r="BU490" s="462"/>
      <c r="BV490" s="462"/>
      <c r="BW490" s="462"/>
      <c r="BX490" s="462"/>
      <c r="BY490" s="462"/>
    </row>
    <row r="491" spans="1:77" s="770" customFormat="1">
      <c r="A491" s="1040"/>
      <c r="B491" s="99"/>
      <c r="C491" s="99"/>
      <c r="D491" s="10"/>
      <c r="F491" s="462"/>
      <c r="R491" s="462"/>
      <c r="S491"/>
      <c r="T491"/>
      <c r="U491"/>
      <c r="W491"/>
      <c r="X491"/>
      <c r="Y491"/>
      <c r="Z491"/>
      <c r="AA491"/>
      <c r="AB491"/>
      <c r="AC491"/>
      <c r="AD491"/>
      <c r="BS491" s="462"/>
      <c r="BT491" s="462"/>
      <c r="BU491" s="462"/>
      <c r="BV491" s="462"/>
      <c r="BW491" s="462"/>
      <c r="BX491" s="462"/>
      <c r="BY491" s="462"/>
    </row>
    <row r="492" spans="1:77" s="770" customFormat="1">
      <c r="A492" s="1040"/>
      <c r="B492" s="953"/>
      <c r="C492" s="99"/>
      <c r="D492" s="99"/>
      <c r="F492" s="462"/>
      <c r="R492" s="462"/>
      <c r="S492"/>
      <c r="T492"/>
      <c r="U492"/>
      <c r="W492"/>
      <c r="X492"/>
      <c r="Y492"/>
      <c r="Z492"/>
      <c r="AA492"/>
      <c r="AB492"/>
      <c r="AC492"/>
      <c r="AD492"/>
      <c r="BS492" s="462"/>
      <c r="BT492" s="462"/>
      <c r="BU492" s="462"/>
      <c r="BV492" s="462"/>
      <c r="BW492" s="462"/>
      <c r="BX492" s="462"/>
      <c r="BY492" s="462"/>
    </row>
    <row r="493" spans="1:77" s="770" customFormat="1">
      <c r="A493" s="1040"/>
      <c r="B493" s="99"/>
      <c r="C493" s="99"/>
      <c r="D493" s="10"/>
      <c r="F493" s="462"/>
      <c r="R493" s="462"/>
      <c r="S493"/>
      <c r="T493"/>
      <c r="U493"/>
      <c r="W493"/>
      <c r="X493"/>
      <c r="Y493"/>
      <c r="Z493"/>
      <c r="AA493"/>
      <c r="AB493"/>
      <c r="AC493"/>
      <c r="AD493"/>
      <c r="BS493" s="462"/>
      <c r="BT493" s="462"/>
      <c r="BU493" s="462"/>
      <c r="BV493" s="462"/>
      <c r="BW493" s="462"/>
      <c r="BX493" s="462"/>
      <c r="BY493" s="462"/>
    </row>
    <row r="494" spans="1:77" s="770" customFormat="1">
      <c r="A494" s="1040"/>
      <c r="B494" s="953"/>
      <c r="C494" s="99"/>
      <c r="D494" s="99"/>
      <c r="F494" s="462"/>
      <c r="R494" s="462"/>
      <c r="S494"/>
      <c r="T494"/>
      <c r="U494"/>
      <c r="W494"/>
      <c r="X494"/>
      <c r="Y494"/>
      <c r="Z494"/>
      <c r="AA494"/>
      <c r="AB494"/>
      <c r="AC494"/>
      <c r="AD494"/>
      <c r="BS494" s="462"/>
      <c r="BT494" s="462"/>
      <c r="BU494" s="462"/>
      <c r="BV494" s="462"/>
      <c r="BW494" s="462"/>
      <c r="BX494" s="462"/>
      <c r="BY494" s="462"/>
    </row>
    <row r="495" spans="1:77" s="770" customFormat="1">
      <c r="A495" s="1040"/>
      <c r="B495" s="953"/>
      <c r="C495" s="99"/>
      <c r="D495" s="99"/>
      <c r="F495" s="462"/>
      <c r="R495" s="462"/>
      <c r="S495"/>
      <c r="T495"/>
      <c r="U495"/>
      <c r="W495"/>
      <c r="X495"/>
      <c r="Y495"/>
      <c r="Z495"/>
      <c r="AA495"/>
      <c r="AB495"/>
      <c r="AC495"/>
      <c r="AD495"/>
      <c r="BS495" s="462"/>
      <c r="BT495" s="462"/>
      <c r="BU495" s="462"/>
      <c r="BV495" s="462"/>
      <c r="BW495" s="462"/>
      <c r="BX495" s="462"/>
      <c r="BY495" s="462"/>
    </row>
    <row r="496" spans="1:77" s="770" customFormat="1">
      <c r="A496" s="1040"/>
      <c r="B496" s="953"/>
      <c r="C496" s="99"/>
      <c r="D496" s="99"/>
      <c r="F496" s="462"/>
      <c r="R496" s="462"/>
      <c r="S496"/>
      <c r="T496"/>
      <c r="U496"/>
      <c r="W496"/>
      <c r="X496"/>
      <c r="Y496"/>
      <c r="Z496"/>
      <c r="AA496"/>
      <c r="AB496"/>
      <c r="AC496"/>
      <c r="AD496"/>
      <c r="BS496" s="462"/>
      <c r="BT496" s="462"/>
      <c r="BU496" s="462"/>
      <c r="BV496" s="462"/>
      <c r="BW496" s="462"/>
      <c r="BX496" s="462"/>
      <c r="BY496" s="462"/>
    </row>
    <row r="497" spans="1:77" s="770" customFormat="1">
      <c r="A497" s="1040"/>
      <c r="B497" s="99"/>
      <c r="C497" s="99"/>
      <c r="D497" s="10"/>
      <c r="F497" s="462"/>
      <c r="R497" s="462"/>
      <c r="S497"/>
      <c r="T497"/>
      <c r="U497"/>
      <c r="W497"/>
      <c r="X497"/>
      <c r="Y497"/>
      <c r="Z497"/>
      <c r="AA497"/>
      <c r="AB497"/>
      <c r="AC497"/>
      <c r="AD497"/>
      <c r="BS497" s="462"/>
      <c r="BT497" s="462"/>
      <c r="BU497" s="462"/>
      <c r="BV497" s="462"/>
      <c r="BW497" s="462"/>
      <c r="BX497" s="462"/>
      <c r="BY497" s="462"/>
    </row>
    <row r="498" spans="1:77" s="770" customFormat="1">
      <c r="A498" s="1040"/>
      <c r="B498" s="99"/>
      <c r="C498" s="99"/>
      <c r="D498" s="10"/>
      <c r="F498" s="462"/>
      <c r="R498" s="462"/>
      <c r="S498"/>
      <c r="T498"/>
      <c r="U498"/>
      <c r="W498"/>
      <c r="X498"/>
      <c r="Y498"/>
      <c r="Z498"/>
      <c r="AA498"/>
      <c r="AB498"/>
      <c r="AC498"/>
      <c r="AD498"/>
      <c r="BS498" s="462"/>
      <c r="BT498" s="462"/>
      <c r="BU498" s="462"/>
      <c r="BV498" s="462"/>
      <c r="BW498" s="462"/>
      <c r="BX498" s="462"/>
      <c r="BY498" s="462"/>
    </row>
    <row r="499" spans="1:77" s="770" customFormat="1">
      <c r="A499" s="1040"/>
      <c r="B499" s="99"/>
      <c r="C499" s="99"/>
      <c r="D499" s="10"/>
      <c r="F499" s="462"/>
      <c r="R499" s="462"/>
      <c r="S499"/>
      <c r="T499"/>
      <c r="U499"/>
      <c r="W499"/>
      <c r="X499"/>
      <c r="Y499"/>
      <c r="Z499"/>
      <c r="AA499"/>
      <c r="AB499"/>
      <c r="AC499"/>
      <c r="AD499"/>
      <c r="BS499" s="462"/>
      <c r="BT499" s="462"/>
      <c r="BU499" s="462"/>
      <c r="BV499" s="462"/>
      <c r="BW499" s="462"/>
      <c r="BX499" s="462"/>
      <c r="BY499" s="462"/>
    </row>
    <row r="500" spans="1:77" s="770" customFormat="1">
      <c r="A500" s="1040"/>
      <c r="B500" s="953"/>
      <c r="C500" s="99"/>
      <c r="D500" s="99"/>
      <c r="F500" s="462"/>
      <c r="R500" s="462"/>
      <c r="S500"/>
      <c r="T500"/>
      <c r="U500"/>
      <c r="W500"/>
      <c r="X500"/>
      <c r="Y500"/>
      <c r="Z500"/>
      <c r="AA500"/>
      <c r="AB500"/>
      <c r="AC500"/>
      <c r="AD500"/>
      <c r="BS500" s="462"/>
      <c r="BT500" s="462"/>
      <c r="BU500" s="462"/>
      <c r="BV500" s="462"/>
      <c r="BW500" s="462"/>
      <c r="BX500" s="462"/>
      <c r="BY500" s="462"/>
    </row>
    <row r="501" spans="1:77" s="770" customFormat="1">
      <c r="A501" s="1040"/>
      <c r="B501" s="99"/>
      <c r="C501" s="99"/>
      <c r="D501" s="10"/>
      <c r="F501" s="462"/>
      <c r="R501" s="462"/>
      <c r="S501"/>
      <c r="T501"/>
      <c r="U501"/>
      <c r="W501"/>
      <c r="X501"/>
      <c r="Y501"/>
      <c r="Z501"/>
      <c r="AA501"/>
      <c r="AB501"/>
      <c r="AC501"/>
      <c r="AD501"/>
      <c r="BS501" s="462"/>
      <c r="BT501" s="462"/>
      <c r="BU501" s="462"/>
      <c r="BV501" s="462"/>
      <c r="BW501" s="462"/>
      <c r="BX501" s="462"/>
      <c r="BY501" s="462"/>
    </row>
    <row r="502" spans="1:77" s="770" customFormat="1">
      <c r="A502" s="1040"/>
      <c r="B502" s="953"/>
      <c r="C502" s="99"/>
      <c r="D502" s="99"/>
      <c r="F502" s="462"/>
      <c r="R502" s="462"/>
      <c r="S502"/>
      <c r="T502"/>
      <c r="U502"/>
      <c r="W502"/>
      <c r="X502"/>
      <c r="Y502"/>
      <c r="Z502"/>
      <c r="AA502"/>
      <c r="AB502"/>
      <c r="AC502"/>
      <c r="AD502"/>
      <c r="BS502" s="462"/>
      <c r="BT502" s="462"/>
      <c r="BU502" s="462"/>
      <c r="BV502" s="462"/>
      <c r="BW502" s="462"/>
      <c r="BX502" s="462"/>
      <c r="BY502" s="462"/>
    </row>
    <row r="503" spans="1:77" s="770" customFormat="1">
      <c r="A503" s="1040"/>
      <c r="B503" s="99"/>
      <c r="C503" s="99"/>
      <c r="D503" s="10"/>
      <c r="F503" s="462"/>
      <c r="R503" s="462"/>
      <c r="S503"/>
      <c r="T503"/>
      <c r="U503"/>
      <c r="W503"/>
      <c r="X503"/>
      <c r="Y503"/>
      <c r="Z503"/>
      <c r="AA503"/>
      <c r="AB503"/>
      <c r="AC503"/>
      <c r="AD503"/>
      <c r="BS503" s="462"/>
      <c r="BT503" s="462"/>
      <c r="BU503" s="462"/>
      <c r="BV503" s="462"/>
      <c r="BW503" s="462"/>
      <c r="BX503" s="462"/>
      <c r="BY503" s="462"/>
    </row>
    <row r="504" spans="1:77" s="770" customFormat="1">
      <c r="A504" s="1040"/>
      <c r="B504" s="953"/>
      <c r="C504" s="99"/>
      <c r="D504" s="99"/>
      <c r="F504" s="462"/>
      <c r="R504" s="462"/>
      <c r="S504"/>
      <c r="T504"/>
      <c r="U504"/>
      <c r="W504"/>
      <c r="X504"/>
      <c r="Y504"/>
      <c r="Z504"/>
      <c r="AA504"/>
      <c r="AB504"/>
      <c r="AC504"/>
      <c r="AD504"/>
      <c r="BS504" s="462"/>
      <c r="BT504" s="462"/>
      <c r="BU504" s="462"/>
      <c r="BV504" s="462"/>
      <c r="BW504" s="462"/>
      <c r="BX504" s="462"/>
      <c r="BY504" s="462"/>
    </row>
    <row r="505" spans="1:77" s="770" customFormat="1">
      <c r="A505" s="1040"/>
      <c r="B505" s="99"/>
      <c r="C505" s="99"/>
      <c r="D505" s="10"/>
      <c r="F505" s="462"/>
      <c r="R505" s="462"/>
      <c r="S505"/>
      <c r="T505"/>
      <c r="U505"/>
      <c r="W505"/>
      <c r="X505"/>
      <c r="Y505"/>
      <c r="Z505"/>
      <c r="AA505"/>
      <c r="AB505"/>
      <c r="AC505"/>
      <c r="AD505"/>
      <c r="BS505" s="462"/>
      <c r="BT505" s="462"/>
      <c r="BU505" s="462"/>
      <c r="BV505" s="462"/>
      <c r="BW505" s="462"/>
      <c r="BX505" s="462"/>
      <c r="BY505" s="462"/>
    </row>
    <row r="506" spans="1:77" s="770" customFormat="1">
      <c r="A506" s="1040"/>
      <c r="B506" s="99"/>
      <c r="C506" s="99"/>
      <c r="D506" s="10"/>
      <c r="F506" s="462"/>
      <c r="R506" s="462"/>
      <c r="S506"/>
      <c r="T506"/>
      <c r="U506"/>
      <c r="W506"/>
      <c r="X506"/>
      <c r="Y506"/>
      <c r="Z506"/>
      <c r="AA506"/>
      <c r="AB506"/>
      <c r="AC506"/>
      <c r="AD506"/>
      <c r="BS506" s="462"/>
      <c r="BT506" s="462"/>
      <c r="BU506" s="462"/>
      <c r="BV506" s="462"/>
      <c r="BW506" s="462"/>
      <c r="BX506" s="462"/>
      <c r="BY506" s="462"/>
    </row>
    <row r="507" spans="1:77" s="770" customFormat="1">
      <c r="A507" s="1040"/>
      <c r="B507" s="953"/>
      <c r="C507" s="953"/>
      <c r="D507" s="953"/>
      <c r="F507" s="462"/>
      <c r="R507" s="462"/>
      <c r="S507"/>
      <c r="T507"/>
      <c r="U507"/>
      <c r="W507"/>
      <c r="X507"/>
      <c r="Y507"/>
      <c r="Z507"/>
      <c r="AA507"/>
      <c r="AB507"/>
      <c r="AC507"/>
      <c r="AD507"/>
      <c r="BS507" s="462"/>
      <c r="BT507" s="462"/>
      <c r="BU507" s="462"/>
      <c r="BV507" s="462"/>
      <c r="BW507" s="462"/>
      <c r="BX507" s="462"/>
      <c r="BY507" s="462"/>
    </row>
    <row r="508" spans="1:77" s="770" customFormat="1">
      <c r="A508" s="1040"/>
      <c r="B508" s="953"/>
      <c r="C508" s="953"/>
      <c r="D508" s="953"/>
      <c r="F508" s="462"/>
      <c r="R508" s="462"/>
      <c r="S508"/>
      <c r="T508"/>
      <c r="U508"/>
      <c r="W508"/>
      <c r="X508"/>
      <c r="Y508"/>
      <c r="Z508"/>
      <c r="AA508"/>
      <c r="AB508"/>
      <c r="AC508"/>
      <c r="AD508"/>
      <c r="BS508" s="462"/>
      <c r="BT508" s="462"/>
      <c r="BU508" s="462"/>
      <c r="BV508" s="462"/>
      <c r="BW508" s="462"/>
      <c r="BX508" s="462"/>
      <c r="BY508" s="462"/>
    </row>
    <row r="509" spans="1:77" s="770" customFormat="1">
      <c r="A509" s="1040"/>
      <c r="B509" s="953"/>
      <c r="C509" s="99"/>
      <c r="D509" s="99"/>
      <c r="F509" s="462"/>
      <c r="R509" s="462"/>
      <c r="S509"/>
      <c r="T509"/>
      <c r="U509"/>
      <c r="W509"/>
      <c r="X509"/>
      <c r="Y509"/>
      <c r="Z509"/>
      <c r="AA509"/>
      <c r="AB509"/>
      <c r="AC509"/>
      <c r="AD509"/>
      <c r="BS509" s="462"/>
      <c r="BT509" s="462"/>
      <c r="BU509" s="462"/>
      <c r="BV509" s="462"/>
      <c r="BW509" s="462"/>
      <c r="BX509" s="462"/>
      <c r="BY509" s="462"/>
    </row>
    <row r="510" spans="1:77" s="770" customFormat="1">
      <c r="A510" s="1040"/>
      <c r="B510" s="953"/>
      <c r="C510" s="99"/>
      <c r="D510" s="99"/>
      <c r="F510" s="462"/>
      <c r="R510" s="462"/>
      <c r="S510"/>
      <c r="T510"/>
      <c r="U510"/>
      <c r="W510"/>
      <c r="X510"/>
      <c r="Y510"/>
      <c r="Z510"/>
      <c r="AA510"/>
      <c r="AB510"/>
      <c r="AC510"/>
      <c r="AD510"/>
      <c r="BS510" s="462"/>
      <c r="BT510" s="462"/>
      <c r="BU510" s="462"/>
      <c r="BV510" s="462"/>
      <c r="BW510" s="462"/>
      <c r="BX510" s="462"/>
      <c r="BY510" s="462"/>
    </row>
    <row r="511" spans="1:77" s="770" customFormat="1">
      <c r="A511" s="1040"/>
      <c r="B511" s="953"/>
      <c r="C511" s="92"/>
      <c r="D511" s="92"/>
      <c r="F511" s="462"/>
      <c r="R511" s="462"/>
      <c r="S511"/>
      <c r="T511"/>
      <c r="U511"/>
      <c r="W511"/>
      <c r="X511"/>
      <c r="Y511"/>
      <c r="Z511"/>
      <c r="AA511"/>
      <c r="AB511"/>
      <c r="AC511"/>
      <c r="AD511"/>
      <c r="BS511" s="462"/>
      <c r="BT511" s="462"/>
      <c r="BU511" s="462"/>
      <c r="BV511" s="462"/>
      <c r="BW511" s="462"/>
      <c r="BX511" s="462"/>
      <c r="BY511" s="462"/>
    </row>
    <row r="512" spans="1:77" s="770" customFormat="1">
      <c r="A512" s="1040"/>
      <c r="B512" s="953"/>
      <c r="C512" s="953"/>
      <c r="D512" s="953"/>
      <c r="F512" s="462"/>
      <c r="R512" s="462"/>
      <c r="S512"/>
      <c r="T512"/>
      <c r="U512"/>
      <c r="W512"/>
      <c r="X512"/>
      <c r="Y512"/>
      <c r="Z512"/>
      <c r="AA512"/>
      <c r="AB512"/>
      <c r="AC512"/>
      <c r="AD512"/>
      <c r="BS512" s="462"/>
      <c r="BT512" s="462"/>
      <c r="BU512" s="462"/>
      <c r="BV512" s="462"/>
      <c r="BW512" s="462"/>
      <c r="BX512" s="462"/>
      <c r="BY512" s="462"/>
    </row>
    <row r="513" spans="1:77" s="770" customFormat="1">
      <c r="A513" s="1040"/>
      <c r="B513" s="953"/>
      <c r="C513" s="953"/>
      <c r="D513" s="953"/>
      <c r="F513" s="462"/>
      <c r="R513" s="462"/>
      <c r="S513"/>
      <c r="T513"/>
      <c r="U513"/>
      <c r="W513"/>
      <c r="X513"/>
      <c r="Y513"/>
      <c r="Z513"/>
      <c r="AA513"/>
      <c r="AB513"/>
      <c r="AC513"/>
      <c r="AD513"/>
      <c r="BS513" s="462"/>
      <c r="BT513" s="462"/>
      <c r="BU513" s="462"/>
      <c r="BV513" s="462"/>
      <c r="BW513" s="462"/>
      <c r="BX513" s="462"/>
      <c r="BY513" s="462"/>
    </row>
    <row r="514" spans="1:77" s="770" customFormat="1">
      <c r="A514" s="1040"/>
      <c r="B514" s="953"/>
      <c r="C514" s="1241"/>
      <c r="D514" s="99"/>
      <c r="F514" s="462"/>
      <c r="R514" s="462"/>
      <c r="S514"/>
      <c r="T514"/>
      <c r="U514"/>
      <c r="W514"/>
      <c r="X514"/>
      <c r="Y514"/>
      <c r="Z514"/>
      <c r="AA514"/>
      <c r="AB514"/>
      <c r="AC514"/>
      <c r="AD514"/>
      <c r="BS514" s="462"/>
      <c r="BT514" s="462"/>
      <c r="BU514" s="462"/>
      <c r="BV514" s="462"/>
      <c r="BW514" s="462"/>
      <c r="BX514" s="462"/>
      <c r="BY514" s="462"/>
    </row>
    <row r="515" spans="1:77" s="770" customFormat="1">
      <c r="A515" s="1040"/>
      <c r="B515" s="953"/>
      <c r="C515" s="953"/>
      <c r="D515" s="953"/>
      <c r="F515" s="462"/>
      <c r="R515" s="462"/>
      <c r="S515"/>
      <c r="T515"/>
      <c r="U515"/>
      <c r="W515"/>
      <c r="X515"/>
      <c r="Y515"/>
      <c r="Z515"/>
      <c r="AA515"/>
      <c r="AB515"/>
      <c r="AC515"/>
      <c r="AD515"/>
      <c r="BS515" s="462"/>
      <c r="BT515" s="462"/>
      <c r="BU515" s="462"/>
      <c r="BV515" s="462"/>
      <c r="BW515" s="462"/>
      <c r="BX515" s="462"/>
      <c r="BY515" s="462"/>
    </row>
    <row r="516" spans="1:77" s="770" customFormat="1">
      <c r="A516" s="1040"/>
      <c r="B516" s="953"/>
      <c r="C516" s="99"/>
      <c r="D516" s="99"/>
      <c r="F516" s="462"/>
      <c r="R516" s="462"/>
      <c r="S516"/>
      <c r="T516"/>
      <c r="U516"/>
      <c r="W516"/>
      <c r="X516"/>
      <c r="Y516"/>
      <c r="Z516"/>
      <c r="AA516"/>
      <c r="AB516"/>
      <c r="AC516"/>
      <c r="AD516"/>
      <c r="BS516" s="462"/>
      <c r="BT516" s="462"/>
      <c r="BU516" s="462"/>
      <c r="BV516" s="462"/>
      <c r="BW516" s="462"/>
      <c r="BX516" s="462"/>
      <c r="BY516" s="462"/>
    </row>
    <row r="517" spans="1:77" s="770" customFormat="1">
      <c r="A517" s="1040"/>
      <c r="B517" s="953"/>
      <c r="C517" s="99"/>
      <c r="D517" s="953"/>
      <c r="F517" s="462"/>
      <c r="R517" s="462"/>
      <c r="S517"/>
      <c r="T517"/>
      <c r="U517"/>
      <c r="W517"/>
      <c r="X517"/>
      <c r="Y517"/>
      <c r="Z517"/>
      <c r="AA517"/>
      <c r="AB517"/>
      <c r="AC517"/>
      <c r="AD517"/>
      <c r="BS517" s="462"/>
      <c r="BT517" s="462"/>
      <c r="BU517" s="462"/>
      <c r="BV517" s="462"/>
      <c r="BW517" s="462"/>
      <c r="BX517" s="462"/>
      <c r="BY517" s="462"/>
    </row>
    <row r="518" spans="1:77" s="770" customFormat="1">
      <c r="A518" s="1040"/>
      <c r="B518" s="953"/>
      <c r="C518" s="953"/>
      <c r="D518" s="953"/>
      <c r="F518" s="462"/>
      <c r="R518" s="462"/>
      <c r="S518"/>
      <c r="T518"/>
      <c r="U518"/>
      <c r="W518"/>
      <c r="X518"/>
      <c r="Y518"/>
      <c r="Z518"/>
      <c r="AA518"/>
      <c r="AB518"/>
      <c r="AC518"/>
      <c r="AD518"/>
      <c r="BS518" s="462"/>
      <c r="BT518" s="462"/>
      <c r="BU518" s="462"/>
      <c r="BV518" s="462"/>
      <c r="BW518" s="462"/>
      <c r="BX518" s="462"/>
      <c r="BY518" s="462"/>
    </row>
    <row r="519" spans="1:77" s="770" customFormat="1">
      <c r="A519" s="1040"/>
      <c r="B519" s="953"/>
      <c r="C519" s="953"/>
      <c r="D519" s="953"/>
      <c r="F519" s="462"/>
      <c r="R519" s="462"/>
      <c r="S519"/>
      <c r="T519"/>
      <c r="U519"/>
      <c r="W519"/>
      <c r="X519"/>
      <c r="Y519"/>
      <c r="Z519"/>
      <c r="AA519"/>
      <c r="AB519"/>
      <c r="AC519"/>
      <c r="AD519"/>
      <c r="BS519" s="462"/>
      <c r="BT519" s="462"/>
      <c r="BU519" s="462"/>
      <c r="BV519" s="462"/>
      <c r="BW519" s="462"/>
      <c r="BX519" s="462"/>
      <c r="BY519" s="462"/>
    </row>
    <row r="520" spans="1:77" s="770" customFormat="1">
      <c r="A520" s="1040"/>
      <c r="B520" s="953"/>
      <c r="C520" s="953"/>
      <c r="D520" s="953"/>
      <c r="F520" s="462"/>
      <c r="R520" s="462"/>
      <c r="S520"/>
      <c r="T520"/>
      <c r="U520"/>
      <c r="W520"/>
      <c r="X520"/>
      <c r="Y520"/>
      <c r="Z520"/>
      <c r="AA520"/>
      <c r="AB520"/>
      <c r="AC520"/>
      <c r="AD520"/>
      <c r="BS520" s="462"/>
      <c r="BT520" s="462"/>
      <c r="BU520" s="462"/>
      <c r="BV520" s="462"/>
      <c r="BW520" s="462"/>
      <c r="BX520" s="462"/>
      <c r="BY520" s="462"/>
    </row>
    <row r="521" spans="1:77" s="770" customFormat="1">
      <c r="A521" s="1040"/>
      <c r="B521" s="953"/>
      <c r="C521" s="953"/>
      <c r="D521" s="953"/>
      <c r="F521" s="462"/>
      <c r="R521" s="462"/>
      <c r="S521"/>
      <c r="T521"/>
      <c r="U521"/>
      <c r="W521"/>
      <c r="X521"/>
      <c r="Y521"/>
      <c r="Z521"/>
      <c r="AA521"/>
      <c r="AB521"/>
      <c r="AC521"/>
      <c r="AD521"/>
      <c r="BS521" s="462"/>
      <c r="BT521" s="462"/>
      <c r="BU521" s="462"/>
      <c r="BV521" s="462"/>
      <c r="BW521" s="462"/>
      <c r="BX521" s="462"/>
      <c r="BY521" s="462"/>
    </row>
    <row r="522" spans="1:77" s="770" customFormat="1">
      <c r="A522" s="1040"/>
      <c r="B522" s="953"/>
      <c r="C522" s="953"/>
      <c r="D522" s="953"/>
      <c r="F522" s="462"/>
      <c r="R522" s="462"/>
      <c r="S522"/>
      <c r="T522"/>
      <c r="U522"/>
      <c r="W522"/>
      <c r="X522"/>
      <c r="Y522"/>
      <c r="Z522"/>
      <c r="AA522"/>
      <c r="AB522"/>
      <c r="AC522"/>
      <c r="AD522"/>
      <c r="BS522" s="462"/>
      <c r="BT522" s="462"/>
      <c r="BU522" s="462"/>
      <c r="BV522" s="462"/>
      <c r="BW522" s="462"/>
      <c r="BX522" s="462"/>
      <c r="BY522" s="462"/>
    </row>
    <row r="523" spans="1:77" s="770" customFormat="1">
      <c r="A523" s="1040"/>
      <c r="B523" s="953"/>
      <c r="C523" s="953"/>
      <c r="D523" s="953"/>
      <c r="F523" s="462"/>
      <c r="R523" s="462"/>
      <c r="S523"/>
      <c r="T523"/>
      <c r="U523"/>
      <c r="W523"/>
      <c r="X523"/>
      <c r="Y523"/>
      <c r="Z523"/>
      <c r="AA523"/>
      <c r="AB523"/>
      <c r="AC523"/>
      <c r="AD523"/>
      <c r="BS523" s="462"/>
      <c r="BT523" s="462"/>
      <c r="BU523" s="462"/>
      <c r="BV523" s="462"/>
      <c r="BW523" s="462"/>
      <c r="BX523" s="462"/>
      <c r="BY523" s="462"/>
    </row>
    <row r="524" spans="1:77" s="770" customFormat="1">
      <c r="A524" s="1040"/>
      <c r="B524" s="953"/>
      <c r="C524" s="953"/>
      <c r="D524" s="953"/>
      <c r="F524" s="462"/>
      <c r="R524" s="462"/>
      <c r="S524"/>
      <c r="T524"/>
      <c r="U524"/>
      <c r="W524"/>
      <c r="X524"/>
      <c r="Y524"/>
      <c r="Z524"/>
      <c r="AA524"/>
      <c r="AB524"/>
      <c r="AC524"/>
      <c r="AD524"/>
      <c r="BS524" s="462"/>
      <c r="BT524" s="462"/>
      <c r="BU524" s="462"/>
      <c r="BV524" s="462"/>
      <c r="BW524" s="462"/>
      <c r="BX524" s="462"/>
      <c r="BY524" s="462"/>
    </row>
    <row r="525" spans="1:77" s="770" customFormat="1">
      <c r="A525" s="1040"/>
      <c r="B525" s="953"/>
      <c r="C525" s="953"/>
      <c r="D525" s="953"/>
      <c r="F525" s="462"/>
      <c r="R525" s="462"/>
      <c r="S525"/>
      <c r="T525"/>
      <c r="U525"/>
      <c r="W525"/>
      <c r="X525"/>
      <c r="Y525"/>
      <c r="Z525"/>
      <c r="AA525"/>
      <c r="AB525"/>
      <c r="AC525"/>
      <c r="AD525"/>
      <c r="BS525" s="462"/>
      <c r="BT525" s="462"/>
      <c r="BU525" s="462"/>
      <c r="BV525" s="462"/>
      <c r="BW525" s="462"/>
      <c r="BX525" s="462"/>
      <c r="BY525" s="462"/>
    </row>
    <row r="526" spans="1:77" s="770" customFormat="1">
      <c r="A526" s="1040"/>
      <c r="B526" s="953"/>
      <c r="C526" s="953"/>
      <c r="D526" s="99"/>
      <c r="F526" s="462"/>
      <c r="R526" s="462"/>
      <c r="S526"/>
      <c r="T526"/>
      <c r="U526"/>
      <c r="W526"/>
      <c r="X526"/>
      <c r="Y526"/>
      <c r="Z526"/>
      <c r="AA526"/>
      <c r="AB526"/>
      <c r="AC526"/>
      <c r="AD526"/>
      <c r="BS526" s="462"/>
      <c r="BT526" s="462"/>
      <c r="BU526" s="462"/>
      <c r="BV526" s="462"/>
      <c r="BW526" s="462"/>
      <c r="BX526" s="462"/>
      <c r="BY526" s="462"/>
    </row>
    <row r="527" spans="1:77" s="770" customFormat="1">
      <c r="A527" s="1040"/>
      <c r="B527" s="953"/>
      <c r="C527" s="953"/>
      <c r="D527" s="953"/>
      <c r="F527" s="462"/>
      <c r="R527" s="462"/>
      <c r="S527"/>
      <c r="T527"/>
      <c r="U527"/>
      <c r="W527"/>
      <c r="X527"/>
      <c r="Y527"/>
      <c r="Z527"/>
      <c r="AA527"/>
      <c r="AB527"/>
      <c r="AC527"/>
      <c r="AD527"/>
      <c r="BS527" s="462"/>
      <c r="BT527" s="462"/>
      <c r="BU527" s="462"/>
      <c r="BV527" s="462"/>
      <c r="BW527" s="462"/>
      <c r="BX527" s="462"/>
      <c r="BY527" s="462"/>
    </row>
    <row r="528" spans="1:77" s="770" customFormat="1">
      <c r="A528" s="1040"/>
      <c r="B528" s="953"/>
      <c r="C528" s="953"/>
      <c r="D528" s="953"/>
      <c r="F528" s="462"/>
      <c r="R528" s="462"/>
      <c r="S528"/>
      <c r="T528"/>
      <c r="U528"/>
      <c r="W528"/>
      <c r="X528"/>
      <c r="Y528"/>
      <c r="Z528"/>
      <c r="AA528"/>
      <c r="AB528"/>
      <c r="AC528"/>
      <c r="AD528"/>
      <c r="BS528" s="462"/>
      <c r="BT528" s="462"/>
      <c r="BU528" s="462"/>
      <c r="BV528" s="462"/>
      <c r="BW528" s="462"/>
      <c r="BX528" s="462"/>
      <c r="BY528" s="462"/>
    </row>
    <row r="529" spans="1:77" s="770" customFormat="1">
      <c r="A529" s="1040"/>
      <c r="B529" s="953"/>
      <c r="C529" s="953"/>
      <c r="D529" s="953"/>
      <c r="F529" s="462"/>
      <c r="R529" s="462"/>
      <c r="S529"/>
      <c r="T529"/>
      <c r="U529"/>
      <c r="W529"/>
      <c r="X529"/>
      <c r="Y529"/>
      <c r="Z529"/>
      <c r="AA529"/>
      <c r="AB529"/>
      <c r="AC529"/>
      <c r="AD529"/>
      <c r="BS529" s="462"/>
      <c r="BT529" s="462"/>
      <c r="BU529" s="462"/>
      <c r="BV529" s="462"/>
      <c r="BW529" s="462"/>
      <c r="BX529" s="462"/>
      <c r="BY529" s="462"/>
    </row>
    <row r="530" spans="1:77" s="770" customFormat="1">
      <c r="A530" s="1040"/>
      <c r="B530" s="953"/>
      <c r="C530" s="953"/>
      <c r="D530" s="953"/>
      <c r="F530" s="462"/>
      <c r="R530" s="462"/>
      <c r="S530"/>
      <c r="T530"/>
      <c r="U530"/>
      <c r="W530"/>
      <c r="X530"/>
      <c r="Y530"/>
      <c r="Z530"/>
      <c r="AA530"/>
      <c r="AB530"/>
      <c r="AC530"/>
      <c r="AD530"/>
      <c r="BS530" s="462"/>
      <c r="BT530" s="462"/>
      <c r="BU530" s="462"/>
      <c r="BV530" s="462"/>
      <c r="BW530" s="462"/>
      <c r="BX530" s="462"/>
      <c r="BY530" s="462"/>
    </row>
    <row r="531" spans="1:77" s="770" customFormat="1">
      <c r="A531" s="1040"/>
      <c r="B531" s="953"/>
      <c r="C531" s="953"/>
      <c r="D531" s="953"/>
      <c r="F531" s="462"/>
      <c r="R531" s="462"/>
      <c r="S531"/>
      <c r="T531"/>
      <c r="U531"/>
      <c r="W531"/>
      <c r="X531"/>
      <c r="Y531"/>
      <c r="Z531"/>
      <c r="AA531"/>
      <c r="AB531"/>
      <c r="AC531"/>
      <c r="AD531"/>
      <c r="BS531" s="462"/>
      <c r="BT531" s="462"/>
      <c r="BU531" s="462"/>
      <c r="BV531" s="462"/>
      <c r="BW531" s="462"/>
      <c r="BX531" s="462"/>
      <c r="BY531" s="462"/>
    </row>
    <row r="532" spans="1:77" s="770" customFormat="1">
      <c r="A532" s="1040"/>
      <c r="B532" s="953"/>
      <c r="C532" s="953"/>
      <c r="D532" s="953"/>
      <c r="F532" s="462"/>
      <c r="R532" s="462"/>
      <c r="S532"/>
      <c r="T532"/>
      <c r="U532"/>
      <c r="W532"/>
      <c r="X532"/>
      <c r="Y532"/>
      <c r="Z532"/>
      <c r="AA532"/>
      <c r="AB532"/>
      <c r="AC532"/>
      <c r="AD532"/>
      <c r="BS532" s="462"/>
      <c r="BT532" s="462"/>
      <c r="BU532" s="462"/>
      <c r="BV532" s="462"/>
      <c r="BW532" s="462"/>
      <c r="BX532" s="462"/>
      <c r="BY532" s="462"/>
    </row>
    <row r="533" spans="1:77" s="770" customFormat="1">
      <c r="A533" s="1040"/>
      <c r="B533" s="953"/>
      <c r="C533" s="953"/>
      <c r="D533" s="953"/>
      <c r="F533" s="462"/>
      <c r="R533" s="462"/>
      <c r="S533"/>
      <c r="T533"/>
      <c r="U533"/>
      <c r="W533"/>
      <c r="X533"/>
      <c r="Y533"/>
      <c r="Z533"/>
      <c r="AA533"/>
      <c r="AB533"/>
      <c r="AC533"/>
      <c r="AD533"/>
      <c r="BS533" s="462"/>
      <c r="BT533" s="462"/>
      <c r="BU533" s="462"/>
      <c r="BV533" s="462"/>
      <c r="BW533" s="462"/>
      <c r="BX533" s="462"/>
      <c r="BY533" s="462"/>
    </row>
    <row r="534" spans="1:77" s="770" customFormat="1">
      <c r="A534" s="1040"/>
      <c r="B534" s="953"/>
      <c r="C534" s="953"/>
      <c r="D534" s="953"/>
      <c r="F534" s="462"/>
      <c r="R534" s="462"/>
      <c r="S534"/>
      <c r="T534"/>
      <c r="U534"/>
      <c r="W534"/>
      <c r="X534"/>
      <c r="Y534"/>
      <c r="Z534"/>
      <c r="AA534"/>
      <c r="AB534"/>
      <c r="AC534"/>
      <c r="AD534"/>
      <c r="BS534" s="462"/>
      <c r="BT534" s="462"/>
      <c r="BU534" s="462"/>
      <c r="BV534" s="462"/>
      <c r="BW534" s="462"/>
      <c r="BX534" s="462"/>
      <c r="BY534" s="462"/>
    </row>
    <row r="535" spans="1:77" s="770" customFormat="1">
      <c r="A535" s="1040"/>
      <c r="B535" s="953"/>
      <c r="C535" s="953"/>
      <c r="D535" s="953"/>
      <c r="F535" s="462"/>
      <c r="R535" s="462"/>
      <c r="S535"/>
      <c r="T535"/>
      <c r="U535"/>
      <c r="W535"/>
      <c r="X535"/>
      <c r="Y535"/>
      <c r="Z535"/>
      <c r="AA535"/>
      <c r="AB535"/>
      <c r="AC535"/>
      <c r="AD535"/>
      <c r="BS535" s="462"/>
      <c r="BT535" s="462"/>
      <c r="BU535" s="462"/>
      <c r="BV535" s="462"/>
      <c r="BW535" s="462"/>
      <c r="BX535" s="462"/>
      <c r="BY535" s="462"/>
    </row>
    <row r="536" spans="1:77" s="770" customFormat="1">
      <c r="A536" s="1040"/>
      <c r="B536" s="99"/>
      <c r="C536" s="99"/>
      <c r="D536" s="99"/>
      <c r="F536" s="462"/>
      <c r="R536" s="462"/>
      <c r="S536"/>
      <c r="T536"/>
      <c r="U536"/>
      <c r="W536"/>
      <c r="X536"/>
      <c r="Y536"/>
      <c r="Z536"/>
      <c r="AA536"/>
      <c r="AB536"/>
      <c r="AC536"/>
      <c r="AD536"/>
      <c r="BS536" s="462"/>
      <c r="BT536" s="462"/>
      <c r="BU536" s="462"/>
      <c r="BV536" s="462"/>
      <c r="BW536" s="462"/>
      <c r="BX536" s="462"/>
      <c r="BY536" s="462"/>
    </row>
    <row r="537" spans="1:77" s="770" customFormat="1">
      <c r="A537" s="1040"/>
      <c r="B537" s="953"/>
      <c r="C537" s="953"/>
      <c r="D537" s="953"/>
      <c r="F537" s="462"/>
      <c r="R537" s="462"/>
      <c r="S537"/>
      <c r="T537"/>
      <c r="U537"/>
      <c r="W537"/>
      <c r="X537"/>
      <c r="Y537"/>
      <c r="Z537"/>
      <c r="AA537"/>
      <c r="AB537"/>
      <c r="AC537"/>
      <c r="AD537"/>
      <c r="BS537" s="462"/>
      <c r="BT537" s="462"/>
      <c r="BU537" s="462"/>
      <c r="BV537" s="462"/>
      <c r="BW537" s="462"/>
      <c r="BX537" s="462"/>
      <c r="BY537" s="462"/>
    </row>
    <row r="538" spans="1:77" s="770" customFormat="1">
      <c r="A538" s="1040"/>
      <c r="B538" s="953"/>
      <c r="C538" s="99"/>
      <c r="D538" s="99"/>
      <c r="F538" s="462"/>
      <c r="R538" s="462"/>
      <c r="S538"/>
      <c r="T538"/>
      <c r="U538"/>
      <c r="W538"/>
      <c r="X538"/>
      <c r="Y538"/>
      <c r="Z538"/>
      <c r="AA538"/>
      <c r="AB538"/>
      <c r="AC538"/>
      <c r="AD538"/>
      <c r="BS538" s="462"/>
      <c r="BT538" s="462"/>
      <c r="BU538" s="462"/>
      <c r="BV538" s="462"/>
      <c r="BW538" s="462"/>
      <c r="BX538" s="462"/>
      <c r="BY538" s="462"/>
    </row>
    <row r="539" spans="1:77" s="770" customFormat="1">
      <c r="A539" s="1040"/>
      <c r="B539" s="953"/>
      <c r="C539" s="99"/>
      <c r="D539" s="99"/>
      <c r="F539" s="462"/>
      <c r="R539" s="462"/>
      <c r="S539"/>
      <c r="T539"/>
      <c r="U539"/>
      <c r="W539"/>
      <c r="X539"/>
      <c r="Y539"/>
      <c r="Z539"/>
      <c r="AA539"/>
      <c r="AB539"/>
      <c r="AC539"/>
      <c r="AD539"/>
      <c r="BS539" s="462"/>
      <c r="BT539" s="462"/>
      <c r="BU539" s="462"/>
      <c r="BV539" s="462"/>
      <c r="BW539" s="462"/>
      <c r="BX539" s="462"/>
      <c r="BY539" s="462"/>
    </row>
    <row r="540" spans="1:77" s="770" customFormat="1">
      <c r="A540" s="1040"/>
      <c r="B540" s="953"/>
      <c r="C540" s="99"/>
      <c r="D540" s="99"/>
      <c r="F540" s="462"/>
      <c r="R540" s="462"/>
      <c r="S540"/>
      <c r="T540"/>
      <c r="U540"/>
      <c r="W540"/>
      <c r="X540"/>
      <c r="Y540"/>
      <c r="Z540"/>
      <c r="AA540"/>
      <c r="AB540"/>
      <c r="AC540"/>
      <c r="AD540"/>
      <c r="BS540" s="462"/>
      <c r="BT540" s="462"/>
      <c r="BU540" s="462"/>
      <c r="BV540" s="462"/>
      <c r="BW540" s="462"/>
      <c r="BX540" s="462"/>
      <c r="BY540" s="462"/>
    </row>
    <row r="541" spans="1:77" s="770" customFormat="1">
      <c r="A541" s="1040"/>
      <c r="B541" s="953"/>
      <c r="C541" s="953"/>
      <c r="D541" s="953"/>
      <c r="F541" s="462"/>
      <c r="R541" s="462"/>
      <c r="S541"/>
      <c r="T541"/>
      <c r="U541"/>
      <c r="W541"/>
      <c r="X541"/>
      <c r="Y541"/>
      <c r="Z541"/>
      <c r="AA541"/>
      <c r="AB541"/>
      <c r="AC541"/>
      <c r="AD541"/>
      <c r="BS541" s="462"/>
      <c r="BT541" s="462"/>
      <c r="BU541" s="462"/>
      <c r="BV541" s="462"/>
      <c r="BW541" s="462"/>
      <c r="BX541" s="462"/>
      <c r="BY541" s="462"/>
    </row>
    <row r="542" spans="1:77" s="770" customFormat="1">
      <c r="A542" s="1040"/>
      <c r="B542" s="99"/>
      <c r="C542" s="99"/>
      <c r="D542" s="99"/>
      <c r="F542" s="462"/>
      <c r="R542" s="462"/>
      <c r="S542"/>
      <c r="T542"/>
      <c r="U542"/>
      <c r="W542"/>
      <c r="X542"/>
      <c r="Y542"/>
      <c r="Z542"/>
      <c r="AA542"/>
      <c r="AB542"/>
      <c r="AC542"/>
      <c r="AD542"/>
      <c r="BS542" s="462"/>
      <c r="BT542" s="462"/>
      <c r="BU542" s="462"/>
      <c r="BV542" s="462"/>
      <c r="BW542" s="462"/>
      <c r="BX542" s="462"/>
      <c r="BY542" s="462"/>
    </row>
    <row r="543" spans="1:77" s="770" customFormat="1">
      <c r="A543" s="1040"/>
      <c r="B543" s="99"/>
      <c r="C543" s="99"/>
      <c r="D543" s="99"/>
      <c r="F543" s="462"/>
      <c r="R543" s="462"/>
      <c r="S543"/>
      <c r="T543"/>
      <c r="U543"/>
      <c r="W543"/>
      <c r="X543"/>
      <c r="Y543"/>
      <c r="Z543"/>
      <c r="AA543"/>
      <c r="AB543"/>
      <c r="AC543"/>
      <c r="AD543"/>
      <c r="BS543" s="462"/>
      <c r="BT543" s="462"/>
      <c r="BU543" s="462"/>
      <c r="BV543" s="462"/>
      <c r="BW543" s="462"/>
      <c r="BX543" s="462"/>
      <c r="BY543" s="462"/>
    </row>
    <row r="544" spans="1:77" s="770" customFormat="1">
      <c r="A544" s="1040"/>
      <c r="B544" s="99"/>
      <c r="C544" s="99"/>
      <c r="D544" s="99"/>
      <c r="F544" s="462"/>
      <c r="R544" s="462"/>
      <c r="S544"/>
      <c r="T544"/>
      <c r="U544"/>
      <c r="W544"/>
      <c r="X544"/>
      <c r="Y544"/>
      <c r="Z544"/>
      <c r="AA544"/>
      <c r="AB544"/>
      <c r="AC544"/>
      <c r="AD544"/>
      <c r="BS544" s="462"/>
      <c r="BT544" s="462"/>
      <c r="BU544" s="462"/>
      <c r="BV544" s="462"/>
      <c r="BW544" s="462"/>
      <c r="BX544" s="462"/>
      <c r="BY544" s="462"/>
    </row>
    <row r="545" spans="1:77" s="770" customFormat="1">
      <c r="A545" s="1040"/>
      <c r="B545" s="99"/>
      <c r="C545" s="99"/>
      <c r="D545" s="99"/>
      <c r="F545" s="462"/>
      <c r="R545" s="462"/>
      <c r="S545"/>
      <c r="T545"/>
      <c r="U545"/>
      <c r="W545"/>
      <c r="X545"/>
      <c r="Y545"/>
      <c r="Z545"/>
      <c r="AA545"/>
      <c r="AB545"/>
      <c r="AC545"/>
      <c r="AD545"/>
      <c r="BS545" s="462"/>
      <c r="BT545" s="462"/>
      <c r="BU545" s="462"/>
      <c r="BV545" s="462"/>
      <c r="BW545" s="462"/>
      <c r="BX545" s="462"/>
      <c r="BY545" s="462"/>
    </row>
    <row r="546" spans="1:77" s="770" customFormat="1">
      <c r="A546" s="1040"/>
      <c r="B546" s="953"/>
      <c r="C546" s="953"/>
      <c r="D546" s="953"/>
      <c r="F546" s="462"/>
      <c r="R546" s="462"/>
      <c r="S546"/>
      <c r="T546"/>
      <c r="U546"/>
      <c r="W546"/>
      <c r="X546"/>
      <c r="Y546"/>
      <c r="Z546"/>
      <c r="AA546"/>
      <c r="AB546"/>
      <c r="AC546"/>
      <c r="AD546"/>
      <c r="BS546" s="462"/>
      <c r="BT546" s="462"/>
      <c r="BU546" s="462"/>
      <c r="BV546" s="462"/>
      <c r="BW546" s="462"/>
      <c r="BX546" s="462"/>
      <c r="BY546" s="462"/>
    </row>
    <row r="547" spans="1:77" s="770" customFormat="1">
      <c r="A547" s="1040"/>
      <c r="B547" s="99"/>
      <c r="C547" s="99"/>
      <c r="D547" s="99"/>
      <c r="F547" s="462"/>
      <c r="R547" s="462"/>
      <c r="S547"/>
      <c r="T547"/>
      <c r="U547"/>
      <c r="W547"/>
      <c r="X547"/>
      <c r="Y547"/>
      <c r="Z547"/>
      <c r="AA547"/>
      <c r="AB547"/>
      <c r="AC547"/>
      <c r="AD547"/>
      <c r="BS547" s="462"/>
      <c r="BT547" s="462"/>
      <c r="BU547" s="462"/>
      <c r="BV547" s="462"/>
      <c r="BW547" s="462"/>
      <c r="BX547" s="462"/>
      <c r="BY547" s="462"/>
    </row>
    <row r="548" spans="1:77" s="770" customFormat="1">
      <c r="A548" s="1040"/>
      <c r="B548" s="99"/>
      <c r="C548" s="99"/>
      <c r="D548" s="99"/>
      <c r="F548" s="462"/>
      <c r="R548" s="462"/>
      <c r="S548"/>
      <c r="T548"/>
      <c r="U548"/>
      <c r="W548"/>
      <c r="X548"/>
      <c r="Y548"/>
      <c r="Z548"/>
      <c r="AA548"/>
      <c r="AB548"/>
      <c r="AC548"/>
      <c r="AD548"/>
      <c r="BS548" s="462"/>
      <c r="BT548" s="462"/>
      <c r="BU548" s="462"/>
      <c r="BV548" s="462"/>
      <c r="BW548" s="462"/>
      <c r="BX548" s="462"/>
      <c r="BY548" s="462"/>
    </row>
    <row r="549" spans="1:77" s="770" customFormat="1">
      <c r="A549" s="1040"/>
      <c r="B549" s="99"/>
      <c r="C549" s="99"/>
      <c r="D549" s="99"/>
      <c r="F549" s="462"/>
      <c r="R549" s="462"/>
      <c r="S549"/>
      <c r="T549"/>
      <c r="U549"/>
      <c r="W549"/>
      <c r="X549"/>
      <c r="Y549"/>
      <c r="Z549"/>
      <c r="AA549"/>
      <c r="AB549"/>
      <c r="AC549"/>
      <c r="AD549"/>
      <c r="BS549" s="462"/>
      <c r="BT549" s="462"/>
      <c r="BU549" s="462"/>
      <c r="BV549" s="462"/>
      <c r="BW549" s="462"/>
      <c r="BX549" s="462"/>
      <c r="BY549" s="462"/>
    </row>
    <row r="550" spans="1:77" s="770" customFormat="1">
      <c r="A550" s="1040"/>
      <c r="B550" s="99"/>
      <c r="C550" s="99"/>
      <c r="D550" s="99"/>
      <c r="F550" s="462"/>
      <c r="R550" s="462"/>
      <c r="S550"/>
      <c r="T550"/>
      <c r="U550"/>
      <c r="W550"/>
      <c r="X550"/>
      <c r="Y550"/>
      <c r="Z550"/>
      <c r="AA550"/>
      <c r="AB550"/>
      <c r="AC550"/>
      <c r="AD550"/>
      <c r="BS550" s="462"/>
      <c r="BT550" s="462"/>
      <c r="BU550" s="462"/>
      <c r="BV550" s="462"/>
      <c r="BW550" s="462"/>
      <c r="BX550" s="462"/>
      <c r="BY550" s="462"/>
    </row>
    <row r="551" spans="1:77" s="770" customFormat="1">
      <c r="A551" s="1040"/>
      <c r="B551" s="953"/>
      <c r="C551" s="953"/>
      <c r="D551" s="953"/>
      <c r="F551" s="462"/>
      <c r="R551" s="462"/>
      <c r="S551"/>
      <c r="T551"/>
      <c r="U551"/>
      <c r="W551"/>
      <c r="X551"/>
      <c r="Y551"/>
      <c r="Z551"/>
      <c r="AA551"/>
      <c r="AB551"/>
      <c r="AC551"/>
      <c r="AD551"/>
      <c r="BS551" s="462"/>
      <c r="BT551" s="462"/>
      <c r="BU551" s="462"/>
      <c r="BV551" s="462"/>
      <c r="BW551" s="462"/>
      <c r="BX551" s="462"/>
      <c r="BY551" s="462"/>
    </row>
    <row r="552" spans="1:77" s="770" customFormat="1">
      <c r="A552" s="1040"/>
      <c r="B552" s="99"/>
      <c r="C552" s="99"/>
      <c r="D552" s="99"/>
      <c r="F552" s="462"/>
      <c r="R552" s="462"/>
      <c r="S552"/>
      <c r="T552"/>
      <c r="U552"/>
      <c r="W552"/>
      <c r="X552"/>
      <c r="Y552"/>
      <c r="Z552"/>
      <c r="AA552"/>
      <c r="AB552"/>
      <c r="AC552"/>
      <c r="AD552"/>
      <c r="BS552" s="462"/>
      <c r="BT552" s="462"/>
      <c r="BU552" s="462"/>
      <c r="BV552" s="462"/>
      <c r="BW552" s="462"/>
      <c r="BX552" s="462"/>
      <c r="BY552" s="462"/>
    </row>
    <row r="553" spans="1:77" s="770" customFormat="1">
      <c r="A553" s="1040"/>
      <c r="B553" s="99"/>
      <c r="C553" s="99"/>
      <c r="D553" s="99"/>
      <c r="E553" s="10"/>
      <c r="F553" s="462"/>
      <c r="R553" s="462"/>
      <c r="S553"/>
      <c r="T553"/>
      <c r="U553"/>
      <c r="W553"/>
      <c r="X553"/>
      <c r="Y553"/>
      <c r="Z553"/>
      <c r="AA553"/>
      <c r="AB553"/>
      <c r="AC553"/>
      <c r="AD553"/>
      <c r="BS553" s="462"/>
      <c r="BT553" s="462"/>
      <c r="BU553" s="462"/>
      <c r="BV553" s="462"/>
      <c r="BW553" s="462"/>
      <c r="BX553" s="462"/>
      <c r="BY553" s="462"/>
    </row>
    <row r="554" spans="1:77" s="770" customFormat="1">
      <c r="A554" s="1040"/>
      <c r="B554" s="99"/>
      <c r="C554" s="99"/>
      <c r="D554" s="99"/>
      <c r="E554" s="10"/>
      <c r="F554" s="462"/>
      <c r="R554" s="462"/>
      <c r="S554"/>
      <c r="T554"/>
      <c r="U554"/>
      <c r="W554"/>
      <c r="X554"/>
      <c r="Y554"/>
      <c r="Z554"/>
      <c r="AA554"/>
      <c r="AB554"/>
      <c r="AC554"/>
      <c r="AD554"/>
      <c r="BS554" s="462"/>
      <c r="BT554" s="462"/>
      <c r="BU554" s="462"/>
      <c r="BV554" s="462"/>
      <c r="BW554" s="462"/>
      <c r="BX554" s="462"/>
      <c r="BY554" s="462"/>
    </row>
    <row r="555" spans="1:77" s="770" customFormat="1">
      <c r="A555" s="1040"/>
      <c r="B555" s="99"/>
      <c r="C555" s="99"/>
      <c r="D555" s="99"/>
      <c r="E555" s="10"/>
      <c r="F555" s="462"/>
      <c r="R555" s="462"/>
      <c r="S555"/>
      <c r="T555"/>
      <c r="U555"/>
      <c r="W555"/>
      <c r="X555"/>
      <c r="Y555"/>
      <c r="Z555"/>
      <c r="AA555"/>
      <c r="AB555"/>
      <c r="AC555"/>
      <c r="AD555"/>
      <c r="BS555" s="462"/>
      <c r="BT555" s="462"/>
      <c r="BU555" s="462"/>
      <c r="BV555" s="462"/>
      <c r="BW555" s="462"/>
      <c r="BX555" s="462"/>
      <c r="BY555" s="462"/>
    </row>
    <row r="556" spans="1:77" s="770" customFormat="1">
      <c r="A556" s="1040"/>
      <c r="B556" s="99"/>
      <c r="C556" s="99"/>
      <c r="D556" s="99"/>
      <c r="F556" s="462"/>
      <c r="R556" s="462"/>
      <c r="S556"/>
      <c r="T556"/>
      <c r="U556"/>
      <c r="W556"/>
      <c r="X556"/>
      <c r="Y556"/>
      <c r="Z556"/>
      <c r="AA556"/>
      <c r="AB556"/>
      <c r="AC556"/>
      <c r="AD556"/>
      <c r="BS556" s="462"/>
      <c r="BT556" s="462"/>
      <c r="BU556" s="462"/>
      <c r="BV556" s="462"/>
      <c r="BW556" s="462"/>
      <c r="BX556" s="462"/>
      <c r="BY556" s="462"/>
    </row>
    <row r="557" spans="1:77" s="770" customFormat="1">
      <c r="A557" s="1040"/>
      <c r="B557" s="953"/>
      <c r="C557" s="953"/>
      <c r="D557" s="953"/>
      <c r="F557" s="462"/>
      <c r="R557" s="462"/>
      <c r="S557"/>
      <c r="T557"/>
      <c r="U557"/>
      <c r="W557"/>
      <c r="X557"/>
      <c r="Y557"/>
      <c r="Z557"/>
      <c r="AA557"/>
      <c r="AB557"/>
      <c r="AC557"/>
      <c r="AD557"/>
      <c r="BS557" s="462"/>
      <c r="BT557" s="462"/>
      <c r="BU557" s="462"/>
      <c r="BV557" s="462"/>
      <c r="BW557" s="462"/>
      <c r="BX557" s="462"/>
      <c r="BY557" s="462"/>
    </row>
    <row r="558" spans="1:77" s="770" customFormat="1">
      <c r="A558" s="1040"/>
      <c r="B558" s="953"/>
      <c r="C558" s="953"/>
      <c r="D558" s="953"/>
      <c r="F558" s="462"/>
      <c r="R558" s="462"/>
      <c r="S558"/>
      <c r="T558"/>
      <c r="U558"/>
      <c r="W558"/>
      <c r="X558"/>
      <c r="Y558"/>
      <c r="Z558"/>
      <c r="AA558"/>
      <c r="AB558"/>
      <c r="AC558"/>
      <c r="AD558"/>
      <c r="BS558" s="462"/>
      <c r="BT558" s="462"/>
      <c r="BU558" s="462"/>
      <c r="BV558" s="462"/>
      <c r="BW558" s="462"/>
      <c r="BX558" s="462"/>
      <c r="BY558" s="462"/>
    </row>
    <row r="559" spans="1:77" s="770" customFormat="1">
      <c r="A559" s="1040"/>
      <c r="B559" s="953"/>
      <c r="C559" s="99"/>
      <c r="D559" s="99"/>
      <c r="F559" s="462"/>
      <c r="R559" s="462"/>
      <c r="S559"/>
      <c r="T559"/>
      <c r="U559"/>
      <c r="W559"/>
      <c r="X559"/>
      <c r="Y559"/>
      <c r="Z559"/>
      <c r="AA559"/>
      <c r="AB559"/>
      <c r="AC559"/>
      <c r="AD559"/>
      <c r="BS559" s="462"/>
      <c r="BT559" s="462"/>
      <c r="BU559" s="462"/>
      <c r="BV559" s="462"/>
      <c r="BW559" s="462"/>
      <c r="BX559" s="462"/>
      <c r="BY559" s="462"/>
    </row>
    <row r="560" spans="1:77" s="770" customFormat="1">
      <c r="A560" s="1040"/>
      <c r="B560" s="953"/>
      <c r="C560" s="953"/>
      <c r="D560" s="953"/>
      <c r="F560" s="462"/>
      <c r="R560" s="462"/>
      <c r="S560"/>
      <c r="T560"/>
      <c r="U560"/>
      <c r="W560"/>
      <c r="X560"/>
      <c r="Y560"/>
      <c r="Z560"/>
      <c r="AA560"/>
      <c r="AB560"/>
      <c r="AC560"/>
      <c r="AD560"/>
      <c r="BS560" s="462"/>
      <c r="BT560" s="462"/>
      <c r="BU560" s="462"/>
      <c r="BV560" s="462"/>
      <c r="BW560" s="462"/>
      <c r="BX560" s="462"/>
      <c r="BY560" s="462"/>
    </row>
    <row r="561" spans="1:77" s="770" customFormat="1">
      <c r="A561" s="1040"/>
      <c r="B561" s="953"/>
      <c r="C561" s="953"/>
      <c r="D561" s="953"/>
      <c r="F561" s="462"/>
      <c r="R561" s="462"/>
      <c r="S561"/>
      <c r="T561"/>
      <c r="U561"/>
      <c r="W561"/>
      <c r="X561"/>
      <c r="Y561"/>
      <c r="Z561"/>
      <c r="AA561"/>
      <c r="AB561"/>
      <c r="AC561"/>
      <c r="AD561"/>
      <c r="BS561" s="462"/>
      <c r="BT561" s="462"/>
      <c r="BU561" s="462"/>
      <c r="BV561" s="462"/>
      <c r="BW561" s="462"/>
      <c r="BX561" s="462"/>
      <c r="BY561" s="462"/>
    </row>
    <row r="562" spans="1:77" s="770" customFormat="1">
      <c r="A562" s="1040"/>
      <c r="B562" s="953"/>
      <c r="C562" s="99"/>
      <c r="D562" s="99"/>
      <c r="F562" s="462"/>
      <c r="R562" s="462"/>
      <c r="S562"/>
      <c r="T562"/>
      <c r="U562"/>
      <c r="W562"/>
      <c r="X562"/>
      <c r="Y562"/>
      <c r="Z562"/>
      <c r="AA562"/>
      <c r="AB562"/>
      <c r="AC562"/>
      <c r="AD562"/>
      <c r="BS562" s="462"/>
      <c r="BT562" s="462"/>
      <c r="BU562" s="462"/>
      <c r="BV562" s="462"/>
      <c r="BW562" s="462"/>
      <c r="BX562" s="462"/>
      <c r="BY562" s="462"/>
    </row>
    <row r="563" spans="1:77" s="770" customFormat="1">
      <c r="A563" s="1040"/>
      <c r="B563" s="953"/>
      <c r="C563" s="953"/>
      <c r="D563" s="953"/>
      <c r="F563" s="462"/>
      <c r="R563" s="462"/>
      <c r="S563"/>
      <c r="T563"/>
      <c r="U563"/>
      <c r="W563"/>
      <c r="X563"/>
      <c r="Y563"/>
      <c r="Z563"/>
      <c r="AA563"/>
      <c r="AB563"/>
      <c r="AC563"/>
      <c r="AD563"/>
      <c r="BS563" s="462"/>
      <c r="BT563" s="462"/>
      <c r="BU563" s="462"/>
      <c r="BV563" s="462"/>
      <c r="BW563" s="462"/>
      <c r="BX563" s="462"/>
      <c r="BY563" s="462"/>
    </row>
    <row r="564" spans="1:77" s="770" customFormat="1">
      <c r="A564" s="1040"/>
      <c r="B564" s="953"/>
      <c r="C564" s="953"/>
      <c r="D564" s="953"/>
      <c r="F564" s="462"/>
      <c r="R564" s="462"/>
      <c r="S564"/>
      <c r="T564"/>
      <c r="U564"/>
      <c r="W564"/>
      <c r="X564"/>
      <c r="Y564"/>
      <c r="Z564"/>
      <c r="AA564"/>
      <c r="AB564"/>
      <c r="AC564"/>
      <c r="AD564"/>
      <c r="BS564" s="462"/>
      <c r="BT564" s="462"/>
      <c r="BU564" s="462"/>
      <c r="BV564" s="462"/>
      <c r="BW564" s="462"/>
      <c r="BX564" s="462"/>
      <c r="BY564" s="462"/>
    </row>
    <row r="565" spans="1:77" s="770" customFormat="1">
      <c r="A565" s="1040"/>
      <c r="B565" s="953"/>
      <c r="C565" s="99"/>
      <c r="D565" s="99"/>
      <c r="F565" s="462"/>
      <c r="R565" s="462"/>
      <c r="S565"/>
      <c r="T565"/>
      <c r="U565"/>
      <c r="W565"/>
      <c r="X565"/>
      <c r="Y565"/>
      <c r="Z565"/>
      <c r="AA565"/>
      <c r="AB565"/>
      <c r="AC565"/>
      <c r="AD565"/>
      <c r="BS565" s="462"/>
      <c r="BT565" s="462"/>
      <c r="BU565" s="462"/>
      <c r="BV565" s="462"/>
      <c r="BW565" s="462"/>
      <c r="BX565" s="462"/>
      <c r="BY565" s="462"/>
    </row>
    <row r="566" spans="1:77" s="770" customFormat="1">
      <c r="A566" s="1040"/>
      <c r="B566" s="953"/>
      <c r="C566" s="99"/>
      <c r="D566" s="99"/>
      <c r="F566" s="462"/>
      <c r="R566" s="462"/>
      <c r="S566"/>
      <c r="T566"/>
      <c r="U566"/>
      <c r="W566"/>
      <c r="X566"/>
      <c r="Y566"/>
      <c r="Z566"/>
      <c r="AA566"/>
      <c r="AB566"/>
      <c r="AC566"/>
      <c r="AD566"/>
      <c r="BS566" s="462"/>
      <c r="BT566" s="462"/>
      <c r="BU566" s="462"/>
      <c r="BV566" s="462"/>
      <c r="BW566" s="462"/>
      <c r="BX566" s="462"/>
      <c r="BY566" s="462"/>
    </row>
    <row r="567" spans="1:77" s="770" customFormat="1">
      <c r="A567" s="1040"/>
      <c r="B567" s="953"/>
      <c r="C567" s="99"/>
      <c r="D567" s="99"/>
      <c r="F567" s="462"/>
      <c r="R567" s="462"/>
      <c r="S567"/>
      <c r="T567"/>
      <c r="U567"/>
      <c r="W567"/>
      <c r="X567"/>
      <c r="Y567"/>
      <c r="Z567"/>
      <c r="AA567"/>
      <c r="AB567"/>
      <c r="AC567"/>
      <c r="AD567"/>
      <c r="BS567" s="462"/>
      <c r="BT567" s="462"/>
      <c r="BU567" s="462"/>
      <c r="BV567" s="462"/>
      <c r="BW567" s="462"/>
      <c r="BX567" s="462"/>
      <c r="BY567" s="462"/>
    </row>
    <row r="568" spans="1:77" s="770" customFormat="1">
      <c r="A568" s="1040"/>
      <c r="B568" s="953"/>
      <c r="C568" s="953"/>
      <c r="D568" s="953"/>
      <c r="F568" s="462"/>
      <c r="R568" s="462"/>
      <c r="S568"/>
      <c r="T568"/>
      <c r="U568"/>
      <c r="W568"/>
      <c r="X568"/>
      <c r="Y568"/>
      <c r="Z568"/>
      <c r="AA568"/>
      <c r="AB568"/>
      <c r="AC568"/>
      <c r="AD568"/>
      <c r="BS568" s="462"/>
      <c r="BT568" s="462"/>
      <c r="BU568" s="462"/>
      <c r="BV568" s="462"/>
      <c r="BW568" s="462"/>
      <c r="BX568" s="462"/>
      <c r="BY568" s="462"/>
    </row>
    <row r="569" spans="1:77" s="770" customFormat="1">
      <c r="A569" s="1040"/>
      <c r="B569" s="953"/>
      <c r="C569" s="953"/>
      <c r="D569" s="953"/>
      <c r="F569" s="462"/>
      <c r="R569" s="462"/>
      <c r="S569"/>
      <c r="T569"/>
      <c r="U569"/>
      <c r="W569"/>
      <c r="X569"/>
      <c r="Y569"/>
      <c r="Z569"/>
      <c r="AA569"/>
      <c r="AB569"/>
      <c r="AC569"/>
      <c r="AD569"/>
      <c r="BS569" s="462"/>
      <c r="BT569" s="462"/>
      <c r="BU569" s="462"/>
      <c r="BV569" s="462"/>
      <c r="BW569" s="462"/>
      <c r="BX569" s="462"/>
      <c r="BY569" s="462"/>
    </row>
    <row r="570" spans="1:77" s="770" customFormat="1">
      <c r="A570" s="1040"/>
      <c r="B570" s="953"/>
      <c r="C570" s="953"/>
      <c r="D570" s="953"/>
      <c r="F570" s="462"/>
      <c r="R570" s="462"/>
      <c r="S570"/>
      <c r="T570"/>
      <c r="U570"/>
      <c r="W570"/>
      <c r="X570"/>
      <c r="Y570"/>
      <c r="Z570"/>
      <c r="AA570"/>
      <c r="AB570"/>
      <c r="AC570"/>
      <c r="AD570"/>
      <c r="BS570" s="462"/>
      <c r="BT570" s="462"/>
      <c r="BU570" s="462"/>
      <c r="BV570" s="462"/>
      <c r="BW570" s="462"/>
      <c r="BX570" s="462"/>
      <c r="BY570" s="462"/>
    </row>
    <row r="571" spans="1:77" s="770" customFormat="1">
      <c r="A571" s="1040"/>
      <c r="B571" s="953"/>
      <c r="C571" s="99"/>
      <c r="D571" s="99"/>
      <c r="F571" s="462"/>
      <c r="R571" s="462"/>
      <c r="S571"/>
      <c r="T571"/>
      <c r="U571"/>
      <c r="W571"/>
      <c r="X571"/>
      <c r="Y571"/>
      <c r="Z571"/>
      <c r="AA571"/>
      <c r="AB571"/>
      <c r="AC571"/>
      <c r="AD571"/>
      <c r="BS571" s="462"/>
      <c r="BT571" s="462"/>
      <c r="BU571" s="462"/>
      <c r="BV571" s="462"/>
      <c r="BW571" s="462"/>
      <c r="BX571" s="462"/>
      <c r="BY571" s="462"/>
    </row>
    <row r="572" spans="1:77" s="770" customFormat="1">
      <c r="A572" s="1040"/>
      <c r="B572" s="953"/>
      <c r="C572" s="99"/>
      <c r="D572" s="99"/>
      <c r="F572" s="462"/>
      <c r="R572" s="462"/>
      <c r="S572"/>
      <c r="T572"/>
      <c r="U572"/>
      <c r="W572"/>
      <c r="X572"/>
      <c r="Y572"/>
      <c r="Z572"/>
      <c r="AA572"/>
      <c r="AB572"/>
      <c r="AC572"/>
      <c r="AD572"/>
      <c r="BS572" s="462"/>
      <c r="BT572" s="462"/>
      <c r="BU572" s="462"/>
      <c r="BV572" s="462"/>
      <c r="BW572" s="462"/>
      <c r="BX572" s="462"/>
      <c r="BY572" s="462"/>
    </row>
    <row r="573" spans="1:77" s="770" customFormat="1">
      <c r="A573" s="1040"/>
      <c r="B573" s="953"/>
      <c r="C573" s="99"/>
      <c r="D573" s="99"/>
      <c r="F573" s="462"/>
      <c r="R573" s="462"/>
      <c r="S573"/>
      <c r="T573"/>
      <c r="U573"/>
      <c r="W573"/>
      <c r="X573"/>
      <c r="Y573"/>
      <c r="Z573"/>
      <c r="AA573"/>
      <c r="AB573"/>
      <c r="AC573"/>
      <c r="AD573"/>
      <c r="BS573" s="462"/>
      <c r="BT573" s="462"/>
      <c r="BU573" s="462"/>
      <c r="BV573" s="462"/>
      <c r="BW573" s="462"/>
      <c r="BX573" s="462"/>
      <c r="BY573" s="462"/>
    </row>
    <row r="574" spans="1:77" s="770" customFormat="1">
      <c r="A574" s="1040"/>
      <c r="B574" s="953"/>
      <c r="C574" s="99"/>
      <c r="D574" s="99"/>
      <c r="F574" s="462"/>
      <c r="R574" s="462"/>
      <c r="S574"/>
      <c r="T574"/>
      <c r="U574"/>
      <c r="W574"/>
      <c r="X574"/>
      <c r="Y574"/>
      <c r="Z574"/>
      <c r="AA574"/>
      <c r="AB574"/>
      <c r="AC574"/>
      <c r="AD574"/>
      <c r="BS574" s="462"/>
      <c r="BT574" s="462"/>
      <c r="BU574" s="462"/>
      <c r="BV574" s="462"/>
      <c r="BW574" s="462"/>
      <c r="BX574" s="462"/>
      <c r="BY574" s="462"/>
    </row>
    <row r="575" spans="1:77" s="770" customFormat="1">
      <c r="A575" s="1040"/>
      <c r="B575" s="953"/>
      <c r="C575" s="99"/>
      <c r="D575" s="99"/>
      <c r="F575" s="462"/>
      <c r="R575" s="462"/>
      <c r="S575"/>
      <c r="T575"/>
      <c r="U575"/>
      <c r="W575"/>
      <c r="X575"/>
      <c r="Y575"/>
      <c r="Z575"/>
      <c r="AA575"/>
      <c r="AB575"/>
      <c r="AC575"/>
      <c r="AD575"/>
      <c r="BS575" s="462"/>
      <c r="BT575" s="462"/>
      <c r="BU575" s="462"/>
      <c r="BV575" s="462"/>
      <c r="BW575" s="462"/>
      <c r="BX575" s="462"/>
      <c r="BY575" s="462"/>
    </row>
    <row r="576" spans="1:77" s="770" customFormat="1">
      <c r="A576" s="1040"/>
      <c r="B576" s="953"/>
      <c r="C576" s="99"/>
      <c r="D576" s="99"/>
      <c r="F576" s="462"/>
      <c r="R576" s="462"/>
      <c r="S576"/>
      <c r="T576"/>
      <c r="U576"/>
      <c r="W576"/>
      <c r="X576"/>
      <c r="Y576"/>
      <c r="Z576"/>
      <c r="AA576"/>
      <c r="AB576"/>
      <c r="AC576"/>
      <c r="AD576"/>
      <c r="BS576" s="462"/>
      <c r="BT576" s="462"/>
      <c r="BU576" s="462"/>
      <c r="BV576" s="462"/>
      <c r="BW576" s="462"/>
      <c r="BX576" s="462"/>
      <c r="BY576" s="462"/>
    </row>
    <row r="577" spans="1:113">
      <c r="A577" s="1040"/>
      <c r="B577" s="953"/>
      <c r="C577" s="953"/>
      <c r="D577" s="953"/>
      <c r="R577" s="462"/>
      <c r="V577" s="770"/>
      <c r="AE577" s="770"/>
      <c r="AF577" s="770"/>
      <c r="AG577" s="770"/>
      <c r="AH577" s="770"/>
      <c r="AI577" s="770"/>
      <c r="AJ577" s="770"/>
      <c r="AK577" s="770"/>
      <c r="AL577" s="770"/>
      <c r="AM577" s="770"/>
      <c r="AN577" s="770"/>
      <c r="AO577" s="770"/>
      <c r="AP577" s="770"/>
      <c r="AQ577" s="770"/>
      <c r="AR577" s="770"/>
      <c r="AS577" s="770"/>
      <c r="AT577" s="770"/>
      <c r="AU577" s="770"/>
      <c r="AV577" s="770"/>
      <c r="AW577" s="770"/>
      <c r="AX577" s="770"/>
      <c r="AY577" s="770"/>
      <c r="AZ577" s="770"/>
      <c r="BS577" s="462"/>
      <c r="BT577" s="462"/>
      <c r="BU577" s="462"/>
      <c r="BV577" s="462"/>
      <c r="BW577" s="462"/>
      <c r="BX577" s="462"/>
      <c r="BY577" s="462"/>
      <c r="DF577" s="770"/>
      <c r="DG577" s="770"/>
      <c r="DH577" s="770"/>
      <c r="DI577" s="770"/>
    </row>
    <row r="578" spans="1:113">
      <c r="A578" s="1040"/>
      <c r="B578" s="953"/>
      <c r="C578" s="99"/>
      <c r="D578" s="99"/>
      <c r="R578" s="462"/>
      <c r="V578" s="770"/>
      <c r="AE578" s="770"/>
      <c r="AF578" s="770"/>
      <c r="AG578" s="770"/>
      <c r="AH578" s="770"/>
      <c r="AI578" s="770"/>
      <c r="AJ578" s="770"/>
      <c r="AK578" s="770"/>
      <c r="AL578" s="770"/>
      <c r="AM578" s="770"/>
      <c r="AN578" s="770"/>
      <c r="AO578" s="770"/>
      <c r="AP578" s="770"/>
      <c r="AQ578" s="770"/>
      <c r="AR578" s="770"/>
      <c r="AS578" s="770"/>
      <c r="AT578" s="770"/>
      <c r="AU578" s="770"/>
      <c r="AV578" s="770"/>
      <c r="AW578" s="770"/>
      <c r="AX578" s="770"/>
      <c r="AY578" s="770"/>
      <c r="AZ578" s="770"/>
      <c r="BS578" s="462"/>
      <c r="BT578" s="462"/>
      <c r="BU578" s="462"/>
      <c r="BV578" s="462"/>
      <c r="BW578" s="462"/>
      <c r="BX578" s="462"/>
      <c r="BY578" s="462"/>
      <c r="DF578" s="770"/>
      <c r="DG578" s="770"/>
      <c r="DH578" s="770"/>
      <c r="DI578" s="770"/>
    </row>
    <row r="579" spans="1:113">
      <c r="A579" s="1040"/>
      <c r="B579" s="953"/>
      <c r="C579" s="99"/>
      <c r="D579" s="99"/>
      <c r="R579" s="462"/>
      <c r="V579" s="770"/>
      <c r="AE579" s="770"/>
      <c r="AF579" s="770"/>
      <c r="AG579" s="770"/>
      <c r="AH579" s="770"/>
      <c r="AI579" s="770"/>
      <c r="AJ579" s="770"/>
      <c r="AK579" s="770"/>
      <c r="AL579" s="770"/>
      <c r="AM579" s="770"/>
      <c r="AN579" s="770"/>
      <c r="AO579" s="770"/>
      <c r="AP579" s="770"/>
      <c r="AQ579" s="770"/>
      <c r="AR579" s="770"/>
      <c r="AS579" s="770"/>
      <c r="AT579" s="770"/>
      <c r="AU579" s="770"/>
      <c r="AV579" s="770"/>
      <c r="AW579" s="770"/>
      <c r="AX579" s="770"/>
      <c r="AY579" s="770"/>
      <c r="AZ579" s="770"/>
      <c r="BS579" s="462"/>
      <c r="BT579" s="462"/>
      <c r="BU579" s="462"/>
      <c r="BV579" s="462"/>
      <c r="BW579" s="462"/>
      <c r="BX579" s="462"/>
      <c r="BY579" s="462"/>
      <c r="DF579" s="770"/>
      <c r="DG579" s="770"/>
      <c r="DH579" s="770"/>
      <c r="DI579" s="770"/>
    </row>
    <row r="580" spans="1:113">
      <c r="A580" s="1040"/>
      <c r="B580" s="953"/>
      <c r="C580" s="99"/>
      <c r="D580" s="99"/>
      <c r="R580" s="462"/>
      <c r="V580" s="770"/>
      <c r="AE580" s="770"/>
      <c r="AF580" s="770"/>
      <c r="AG580" s="770"/>
      <c r="AH580" s="770"/>
      <c r="AI580" s="770"/>
      <c r="AJ580" s="770"/>
      <c r="AK580" s="770"/>
      <c r="AL580" s="770"/>
      <c r="AM580" s="770"/>
      <c r="AN580" s="770"/>
      <c r="AO580" s="770"/>
      <c r="AP580" s="770"/>
      <c r="AQ580" s="770"/>
      <c r="AR580" s="770"/>
      <c r="AS580" s="770"/>
      <c r="AT580" s="770"/>
      <c r="AU580" s="770"/>
      <c r="AV580" s="770"/>
      <c r="AW580" s="770"/>
      <c r="AX580" s="770"/>
      <c r="AY580" s="770"/>
      <c r="AZ580" s="770"/>
      <c r="BS580" s="462"/>
      <c r="BT580" s="462"/>
      <c r="BU580" s="462"/>
      <c r="BV580" s="462"/>
      <c r="BW580" s="462"/>
      <c r="BX580" s="462"/>
      <c r="BY580" s="462"/>
      <c r="DF580" s="770"/>
      <c r="DG580" s="770"/>
      <c r="DH580" s="770"/>
      <c r="DI580" s="770"/>
    </row>
    <row r="581" spans="1:113">
      <c r="A581" s="1040"/>
      <c r="B581" s="953"/>
      <c r="C581" s="99"/>
      <c r="D581" s="99"/>
      <c r="R581" s="462"/>
      <c r="V581" s="770"/>
      <c r="AE581" s="770"/>
      <c r="AF581" s="770"/>
      <c r="AG581" s="770"/>
      <c r="AH581" s="770"/>
      <c r="AI581" s="770"/>
      <c r="AJ581" s="770"/>
      <c r="AK581" s="770"/>
      <c r="AL581" s="770"/>
      <c r="AM581" s="770"/>
      <c r="AN581" s="770"/>
      <c r="AO581" s="770"/>
      <c r="AP581" s="770"/>
      <c r="AQ581" s="770"/>
      <c r="AR581" s="770"/>
      <c r="AS581" s="770"/>
      <c r="AT581" s="770"/>
      <c r="AU581" s="770"/>
      <c r="AV581" s="770"/>
      <c r="AW581" s="770"/>
      <c r="AX581" s="770"/>
      <c r="AY581" s="770"/>
      <c r="AZ581" s="770"/>
      <c r="BS581" s="462"/>
      <c r="BT581" s="462"/>
      <c r="BU581" s="462"/>
      <c r="BV581" s="462"/>
      <c r="BW581" s="462"/>
      <c r="BX581" s="462"/>
      <c r="BY581" s="462"/>
      <c r="DF581" s="770"/>
      <c r="DG581" s="770"/>
      <c r="DH581" s="770"/>
      <c r="DI581" s="770"/>
    </row>
    <row r="582" spans="1:113">
      <c r="A582" s="1040"/>
      <c r="B582" s="953"/>
      <c r="C582" s="99"/>
      <c r="D582" s="99"/>
      <c r="R582" s="462"/>
      <c r="V582" s="770"/>
      <c r="AE582" s="770"/>
      <c r="AF582" s="770"/>
      <c r="AG582" s="770"/>
      <c r="AH582" s="770"/>
      <c r="AI582" s="770"/>
      <c r="AJ582" s="770"/>
      <c r="AK582" s="770"/>
      <c r="AL582" s="770"/>
      <c r="AM582" s="770"/>
      <c r="AN582" s="770"/>
      <c r="AO582" s="770"/>
      <c r="AP582" s="770"/>
      <c r="AQ582" s="770"/>
      <c r="AR582" s="770"/>
      <c r="AS582" s="770"/>
      <c r="AT582" s="770"/>
      <c r="AU582" s="770"/>
      <c r="AV582" s="770"/>
      <c r="AW582" s="770"/>
      <c r="AX582" s="770"/>
      <c r="AY582" s="770"/>
      <c r="AZ582" s="770"/>
      <c r="BS582" s="462"/>
      <c r="BT582" s="462"/>
      <c r="BU582" s="462"/>
      <c r="BV582" s="462"/>
      <c r="BW582" s="462"/>
      <c r="BX582" s="462"/>
      <c r="BY582" s="462"/>
      <c r="DF582" s="770"/>
      <c r="DG582" s="770"/>
      <c r="DH582" s="770"/>
      <c r="DI582" s="770"/>
    </row>
    <row r="583" spans="1:113">
      <c r="A583" s="1040"/>
      <c r="B583" s="953"/>
      <c r="C583" s="99"/>
      <c r="D583" s="99"/>
      <c r="R583" s="462"/>
      <c r="V583" s="770"/>
      <c r="AE583" s="770"/>
      <c r="AF583" s="770"/>
      <c r="AG583" s="770"/>
      <c r="AH583" s="770"/>
      <c r="AI583" s="770"/>
      <c r="AJ583" s="770"/>
      <c r="AK583" s="770"/>
      <c r="AL583" s="770"/>
      <c r="AM583" s="770"/>
      <c r="AN583" s="770"/>
      <c r="AO583" s="770"/>
      <c r="AP583" s="770"/>
      <c r="AQ583" s="770"/>
      <c r="AR583" s="770"/>
      <c r="AS583" s="770"/>
      <c r="AT583" s="770"/>
      <c r="AU583" s="770"/>
      <c r="AV583" s="770"/>
      <c r="AW583" s="770"/>
      <c r="AX583" s="770"/>
      <c r="AY583" s="770"/>
      <c r="AZ583" s="770"/>
      <c r="BS583" s="462"/>
      <c r="BT583" s="462"/>
      <c r="BU583" s="462"/>
      <c r="BV583" s="462"/>
      <c r="BW583" s="462"/>
      <c r="BX583" s="462"/>
      <c r="BY583" s="462"/>
      <c r="DF583" s="770"/>
      <c r="DG583" s="770"/>
      <c r="DH583" s="770"/>
      <c r="DI583" s="770"/>
    </row>
    <row r="584" spans="1:113">
      <c r="A584" s="1040"/>
      <c r="B584" s="953"/>
      <c r="C584" s="99"/>
      <c r="D584" s="99"/>
      <c r="R584" s="462"/>
      <c r="V584" s="770"/>
      <c r="AE584" s="770"/>
      <c r="AF584" s="770"/>
      <c r="AG584" s="770"/>
      <c r="AH584" s="770"/>
      <c r="AI584" s="770"/>
      <c r="AJ584" s="770"/>
      <c r="AK584" s="770"/>
      <c r="AL584" s="770"/>
      <c r="AM584" s="770"/>
      <c r="AN584" s="770"/>
      <c r="AO584" s="770"/>
      <c r="AP584" s="770"/>
      <c r="AQ584" s="770"/>
      <c r="AR584" s="770"/>
      <c r="AS584" s="770"/>
      <c r="AT584" s="770"/>
      <c r="AU584" s="770"/>
      <c r="AV584" s="770"/>
      <c r="AW584" s="770"/>
      <c r="AX584" s="770"/>
      <c r="AY584" s="770"/>
      <c r="AZ584" s="770"/>
      <c r="BS584" s="462"/>
      <c r="BT584" s="462"/>
      <c r="BU584" s="462"/>
      <c r="BV584" s="462"/>
      <c r="BW584" s="462"/>
      <c r="BX584" s="462"/>
      <c r="BY584" s="462"/>
      <c r="DF584" s="770"/>
      <c r="DG584" s="770"/>
      <c r="DH584" s="770"/>
      <c r="DI584" s="770"/>
    </row>
    <row r="585" spans="1:113">
      <c r="A585" s="1040"/>
      <c r="B585" s="953"/>
      <c r="C585" s="99"/>
      <c r="D585" s="99"/>
      <c r="R585" s="462"/>
      <c r="V585" s="770"/>
      <c r="AE585" s="770"/>
      <c r="AF585" s="770"/>
      <c r="AG585" s="770"/>
      <c r="AH585" s="770"/>
      <c r="AI585" s="770"/>
      <c r="AJ585" s="770"/>
      <c r="AK585" s="770"/>
      <c r="AL585" s="770"/>
      <c r="AM585" s="770"/>
      <c r="AN585" s="770"/>
      <c r="AO585" s="770"/>
      <c r="AP585" s="770"/>
      <c r="AQ585" s="770"/>
      <c r="AR585" s="770"/>
      <c r="AS585" s="770"/>
      <c r="AT585" s="770"/>
      <c r="AU585" s="770"/>
      <c r="AV585" s="770"/>
      <c r="AW585" s="770"/>
      <c r="AX585" s="770"/>
      <c r="AY585" s="770"/>
      <c r="AZ585" s="770"/>
      <c r="BS585" s="462"/>
      <c r="BT585" s="462"/>
      <c r="BU585" s="462"/>
      <c r="BV585" s="462"/>
      <c r="BW585" s="462"/>
      <c r="BX585" s="462"/>
      <c r="BY585" s="462"/>
      <c r="DF585" s="770"/>
      <c r="DG585" s="770"/>
      <c r="DH585" s="770"/>
      <c r="DI585" s="770"/>
    </row>
    <row r="586" spans="1:113">
      <c r="A586" s="1040"/>
      <c r="B586" s="953"/>
      <c r="C586" s="99"/>
      <c r="D586" s="99"/>
      <c r="R586" s="462"/>
      <c r="V586" s="770"/>
      <c r="AE586" s="770"/>
      <c r="AF586" s="770"/>
      <c r="AG586" s="770"/>
      <c r="AH586" s="770"/>
      <c r="AI586" s="770"/>
      <c r="AJ586" s="770"/>
      <c r="AK586" s="770"/>
      <c r="AL586" s="770"/>
      <c r="AM586" s="770"/>
      <c r="AN586" s="770"/>
      <c r="AO586" s="770"/>
      <c r="AP586" s="770"/>
      <c r="AQ586" s="770"/>
      <c r="AR586" s="770"/>
      <c r="AS586" s="770"/>
      <c r="AT586" s="770"/>
      <c r="AU586" s="770"/>
      <c r="AV586" s="770"/>
      <c r="AW586" s="770"/>
      <c r="AX586" s="770"/>
      <c r="AY586" s="770"/>
      <c r="AZ586" s="770"/>
      <c r="BS586" s="462"/>
      <c r="BT586" s="462"/>
      <c r="BU586" s="462"/>
      <c r="BV586" s="462"/>
      <c r="BW586" s="462"/>
      <c r="BX586" s="462"/>
      <c r="BY586" s="462"/>
      <c r="DF586" s="770"/>
      <c r="DG586" s="770"/>
      <c r="DH586" s="770"/>
      <c r="DI586" s="770"/>
    </row>
    <row r="587" spans="1:113">
      <c r="A587" s="1040"/>
      <c r="B587" s="953"/>
      <c r="C587" s="99"/>
      <c r="D587" s="99"/>
      <c r="R587" s="462"/>
      <c r="V587" s="770"/>
      <c r="AE587" s="770"/>
      <c r="AF587" s="770"/>
      <c r="AG587" s="770"/>
      <c r="AH587" s="770"/>
      <c r="AI587" s="770"/>
      <c r="AJ587" s="770"/>
      <c r="AK587" s="770"/>
      <c r="AL587" s="770"/>
      <c r="AM587" s="770"/>
      <c r="AN587" s="770"/>
      <c r="AO587" s="770"/>
      <c r="AP587" s="770"/>
      <c r="AQ587" s="770"/>
      <c r="AR587" s="770"/>
      <c r="AS587" s="770"/>
      <c r="AT587" s="770"/>
      <c r="AU587" s="770"/>
      <c r="AV587" s="770"/>
      <c r="AW587" s="770"/>
      <c r="AX587" s="770"/>
      <c r="AY587" s="770"/>
      <c r="AZ587" s="770"/>
      <c r="BS587" s="462"/>
      <c r="BT587" s="462"/>
      <c r="BU587" s="462"/>
      <c r="BV587" s="462"/>
      <c r="BW587" s="462"/>
      <c r="BX587" s="462"/>
      <c r="BY587" s="462"/>
      <c r="DF587" s="770"/>
      <c r="DG587" s="770"/>
      <c r="DH587" s="770"/>
      <c r="DI587" s="770"/>
    </row>
    <row r="588" spans="1:113">
      <c r="A588" s="1040"/>
      <c r="B588" s="953"/>
      <c r="C588" s="99"/>
      <c r="D588" s="99"/>
      <c r="R588" s="462"/>
      <c r="V588" s="770"/>
      <c r="AE588" s="770"/>
      <c r="AF588" s="770"/>
      <c r="AG588" s="770"/>
      <c r="AH588" s="770"/>
      <c r="AI588" s="770"/>
      <c r="AJ588" s="770"/>
      <c r="AK588" s="770"/>
      <c r="AL588" s="770"/>
      <c r="AM588" s="770"/>
      <c r="AN588" s="770"/>
      <c r="AO588" s="770"/>
      <c r="AP588" s="770"/>
      <c r="AQ588" s="770"/>
      <c r="AR588" s="770"/>
      <c r="AS588" s="770"/>
      <c r="AT588" s="770"/>
      <c r="AU588" s="770"/>
      <c r="AV588" s="770"/>
      <c r="AW588" s="770"/>
      <c r="AX588" s="770"/>
      <c r="AY588" s="770"/>
      <c r="AZ588" s="770"/>
      <c r="BS588" s="462"/>
      <c r="BT588" s="462"/>
      <c r="BU588" s="462"/>
      <c r="BV588" s="462"/>
      <c r="BW588" s="462"/>
      <c r="BX588" s="462"/>
      <c r="BY588" s="462"/>
      <c r="DF588" s="770"/>
      <c r="DG588" s="770"/>
      <c r="DH588" s="770"/>
      <c r="DI588" s="770"/>
    </row>
    <row r="589" spans="1:113">
      <c r="A589" s="1040"/>
      <c r="B589" s="953"/>
      <c r="C589" s="953"/>
      <c r="D589" s="953"/>
      <c r="R589" s="462"/>
      <c r="V589" s="770"/>
      <c r="AE589" s="770"/>
      <c r="AF589" s="770"/>
      <c r="AG589" s="770"/>
      <c r="AH589" s="770"/>
      <c r="AI589" s="770"/>
      <c r="AJ589" s="770"/>
      <c r="AK589" s="770"/>
      <c r="AL589" s="770"/>
      <c r="AM589" s="770"/>
      <c r="AN589" s="770"/>
      <c r="AO589" s="770"/>
      <c r="AP589" s="770"/>
      <c r="AQ589" s="770"/>
      <c r="AR589" s="770"/>
      <c r="AS589" s="770"/>
      <c r="AT589" s="770"/>
      <c r="AU589" s="770"/>
      <c r="AV589" s="770"/>
      <c r="AW589" s="770"/>
      <c r="AX589" s="770"/>
      <c r="AY589" s="770"/>
      <c r="AZ589" s="770"/>
      <c r="BS589" s="462"/>
      <c r="BT589" s="462"/>
      <c r="BU589" s="462"/>
      <c r="BV589" s="462"/>
      <c r="BW589" s="462"/>
      <c r="BX589" s="462"/>
      <c r="BY589" s="462"/>
      <c r="DF589" s="770"/>
      <c r="DG589" s="770"/>
      <c r="DH589" s="770"/>
      <c r="DI589" s="770"/>
    </row>
    <row r="590" spans="1:113">
      <c r="A590" s="1040"/>
      <c r="B590" s="953"/>
      <c r="C590" s="953"/>
      <c r="D590" s="953"/>
      <c r="R590" s="462"/>
      <c r="V590" s="770"/>
      <c r="AE590" s="770"/>
      <c r="AF590" s="770"/>
      <c r="AG590" s="770"/>
      <c r="AH590" s="770"/>
      <c r="AI590" s="770"/>
      <c r="AJ590" s="770"/>
      <c r="AK590" s="770"/>
      <c r="AL590" s="770"/>
      <c r="AM590" s="770"/>
      <c r="AN590" s="770"/>
      <c r="AO590" s="770"/>
      <c r="AP590" s="770"/>
      <c r="AQ590" s="770"/>
      <c r="AR590" s="770"/>
      <c r="AS590" s="770"/>
      <c r="AT590" s="770"/>
      <c r="AU590" s="770"/>
      <c r="AV590" s="770"/>
      <c r="AW590" s="770"/>
      <c r="AX590" s="770"/>
      <c r="AY590" s="770"/>
      <c r="AZ590" s="770"/>
      <c r="BS590" s="462"/>
      <c r="BT590" s="462"/>
      <c r="BU590" s="462"/>
      <c r="BV590" s="462"/>
      <c r="BW590" s="462"/>
      <c r="BX590" s="462"/>
      <c r="BY590" s="462"/>
      <c r="DF590" s="770"/>
      <c r="DG590" s="770"/>
      <c r="DH590" s="770"/>
      <c r="DI590" s="770"/>
    </row>
    <row r="591" spans="1:113">
      <c r="B591" s="613"/>
      <c r="C591" s="10"/>
      <c r="D591" s="10"/>
      <c r="R591" s="462"/>
      <c r="V591" s="770"/>
      <c r="AE591" s="770"/>
      <c r="AF591" s="770"/>
      <c r="AG591" s="770"/>
      <c r="AH591" s="770"/>
      <c r="AI591" s="770"/>
      <c r="AJ591" s="770"/>
      <c r="AK591" s="770"/>
      <c r="AL591" s="770"/>
      <c r="AM591" s="770"/>
      <c r="AN591" s="770"/>
      <c r="AO591" s="770"/>
      <c r="AP591" s="770"/>
      <c r="AQ591" s="770"/>
      <c r="AR591" s="770"/>
      <c r="AS591" s="770"/>
      <c r="AT591" s="770"/>
      <c r="AU591" s="770"/>
      <c r="AV591" s="770"/>
      <c r="AW591" s="770"/>
      <c r="AX591" s="770"/>
      <c r="AY591" s="770"/>
      <c r="AZ591" s="770"/>
      <c r="BS591" s="462"/>
      <c r="BT591" s="462"/>
      <c r="BU591" s="462"/>
      <c r="BV591" s="462"/>
      <c r="BW591" s="462"/>
      <c r="BX591" s="462"/>
      <c r="BY591" s="462"/>
      <c r="DF591" s="770"/>
      <c r="DG591" s="770"/>
      <c r="DH591" s="770"/>
      <c r="DI591" s="770"/>
    </row>
    <row r="592" spans="1:113">
      <c r="B592" s="10"/>
      <c r="C592" s="10"/>
    </row>
    <row r="593" spans="1:238" s="1364" customFormat="1" ht="11.25">
      <c r="A593" s="1364" t="s">
        <v>3486</v>
      </c>
      <c r="B593" s="1364" t="s">
        <v>3487</v>
      </c>
      <c r="G593" s="1364">
        <f>SUM(G25:G592)</f>
        <v>30</v>
      </c>
      <c r="H593" s="1364">
        <f t="shared" ref="H593:U593" si="6">SUM(H25:H592)</f>
        <v>10</v>
      </c>
      <c r="I593" s="1364">
        <f t="shared" si="6"/>
        <v>40</v>
      </c>
      <c r="J593" s="1364">
        <f t="shared" si="6"/>
        <v>166</v>
      </c>
      <c r="K593" s="1364">
        <f t="shared" si="6"/>
        <v>10</v>
      </c>
      <c r="L593" s="1364">
        <f t="shared" si="6"/>
        <v>15</v>
      </c>
      <c r="M593" s="1364">
        <f t="shared" si="6"/>
        <v>0</v>
      </c>
      <c r="N593" s="1364">
        <f t="shared" si="6"/>
        <v>5</v>
      </c>
      <c r="O593" s="1364">
        <f t="shared" si="6"/>
        <v>0</v>
      </c>
      <c r="P593" s="1364">
        <f t="shared" si="6"/>
        <v>0</v>
      </c>
      <c r="Q593" s="1364">
        <f t="shared" si="6"/>
        <v>0</v>
      </c>
      <c r="R593" s="1364">
        <f t="shared" si="6"/>
        <v>0</v>
      </c>
      <c r="S593" s="1364">
        <f t="shared" si="6"/>
        <v>12</v>
      </c>
      <c r="T593" s="1364">
        <f t="shared" si="6"/>
        <v>18</v>
      </c>
      <c r="U593" s="1364">
        <f t="shared" si="6"/>
        <v>25</v>
      </c>
      <c r="V593" s="1364">
        <f>SUM(V25:V592)</f>
        <v>0</v>
      </c>
      <c r="W593" s="1364">
        <f t="shared" ref="W593:AT593" si="7">SUM(W25:W592)</f>
        <v>32</v>
      </c>
      <c r="X593" s="1364">
        <f t="shared" si="7"/>
        <v>64</v>
      </c>
      <c r="Y593" s="1364">
        <f t="shared" si="7"/>
        <v>41</v>
      </c>
      <c r="Z593" s="1364">
        <f t="shared" si="7"/>
        <v>10</v>
      </c>
      <c r="AA593" s="1364">
        <f t="shared" si="7"/>
        <v>123</v>
      </c>
      <c r="AB593" s="1364">
        <f t="shared" si="7"/>
        <v>0</v>
      </c>
      <c r="AC593" s="1364">
        <f t="shared" si="7"/>
        <v>0</v>
      </c>
      <c r="AD593" s="1364">
        <f t="shared" si="7"/>
        <v>0</v>
      </c>
      <c r="AE593" s="1364">
        <f t="shared" si="7"/>
        <v>0</v>
      </c>
      <c r="AF593" s="1364">
        <f t="shared" si="7"/>
        <v>0</v>
      </c>
      <c r="AG593" s="1364">
        <f t="shared" si="7"/>
        <v>0</v>
      </c>
      <c r="AH593" s="1364">
        <f t="shared" si="7"/>
        <v>0</v>
      </c>
      <c r="AI593" s="1364">
        <f t="shared" si="7"/>
        <v>0</v>
      </c>
      <c r="AJ593" s="1364">
        <f t="shared" si="7"/>
        <v>0</v>
      </c>
      <c r="AK593" s="1364">
        <f t="shared" si="7"/>
        <v>0</v>
      </c>
      <c r="AL593" s="1364">
        <f t="shared" si="7"/>
        <v>0</v>
      </c>
      <c r="AM593" s="1364">
        <f t="shared" si="7"/>
        <v>0</v>
      </c>
      <c r="AN593" s="1364">
        <f t="shared" si="7"/>
        <v>0</v>
      </c>
      <c r="AO593" s="1364">
        <f t="shared" si="7"/>
        <v>0</v>
      </c>
      <c r="AP593" s="1364">
        <f t="shared" si="7"/>
        <v>5</v>
      </c>
      <c r="AQ593" s="1364">
        <f t="shared" si="7"/>
        <v>25</v>
      </c>
      <c r="AR593" s="1364">
        <f t="shared" si="7"/>
        <v>16</v>
      </c>
      <c r="AS593" s="1364">
        <f t="shared" si="7"/>
        <v>14</v>
      </c>
      <c r="AT593" s="1364">
        <f t="shared" si="7"/>
        <v>0</v>
      </c>
      <c r="BA593" s="1364">
        <f t="shared" ref="BA593:DL593" si="8">SUM(BA25:BA592)</f>
        <v>625</v>
      </c>
      <c r="BB593" s="1364">
        <f t="shared" si="8"/>
        <v>0</v>
      </c>
      <c r="BC593" s="1364">
        <f t="shared" si="8"/>
        <v>0</v>
      </c>
      <c r="BD593" s="1364">
        <f t="shared" si="8"/>
        <v>25</v>
      </c>
      <c r="BE593" s="1364">
        <f t="shared" si="8"/>
        <v>0</v>
      </c>
      <c r="BF593" s="1364">
        <f t="shared" si="8"/>
        <v>25</v>
      </c>
      <c r="BG593" s="1364">
        <f t="shared" si="8"/>
        <v>0</v>
      </c>
      <c r="BH593" s="1364">
        <f t="shared" si="8"/>
        <v>75</v>
      </c>
      <c r="BI593" s="1364">
        <f t="shared" si="8"/>
        <v>25</v>
      </c>
      <c r="BJ593" s="1364">
        <f t="shared" si="8"/>
        <v>950</v>
      </c>
      <c r="BK593" s="1364">
        <f t="shared" si="8"/>
        <v>900</v>
      </c>
      <c r="BL593" s="1364">
        <f t="shared" si="8"/>
        <v>1625</v>
      </c>
      <c r="BM593" s="1364">
        <f t="shared" si="8"/>
        <v>1449</v>
      </c>
      <c r="BN593" s="1364">
        <f t="shared" si="8"/>
        <v>0</v>
      </c>
      <c r="BO593" s="1364">
        <f t="shared" si="8"/>
        <v>0</v>
      </c>
      <c r="BP593" s="1364">
        <f t="shared" si="8"/>
        <v>50</v>
      </c>
      <c r="BQ593" s="1364">
        <f t="shared" si="8"/>
        <v>100</v>
      </c>
      <c r="BR593" s="1364">
        <f t="shared" si="8"/>
        <v>0</v>
      </c>
      <c r="BS593" s="1364">
        <f t="shared" si="8"/>
        <v>0</v>
      </c>
      <c r="BT593" s="1364">
        <f t="shared" si="8"/>
        <v>10</v>
      </c>
      <c r="BU593" s="1364">
        <f t="shared" si="8"/>
        <v>601</v>
      </c>
      <c r="BV593" s="1364">
        <f t="shared" si="8"/>
        <v>0</v>
      </c>
      <c r="BW593" s="1364">
        <f t="shared" si="8"/>
        <v>0</v>
      </c>
      <c r="BX593" s="1364">
        <f t="shared" si="8"/>
        <v>0</v>
      </c>
      <c r="BY593" s="1364">
        <f t="shared" si="8"/>
        <v>0</v>
      </c>
      <c r="BZ593" s="1364">
        <f t="shared" si="8"/>
        <v>0</v>
      </c>
      <c r="CA593" s="1364">
        <f t="shared" si="8"/>
        <v>100</v>
      </c>
      <c r="CB593" s="1364">
        <f t="shared" si="8"/>
        <v>35</v>
      </c>
      <c r="CC593" s="1364">
        <f t="shared" si="8"/>
        <v>159</v>
      </c>
      <c r="CD593" s="1364">
        <f t="shared" si="8"/>
        <v>0</v>
      </c>
      <c r="CE593" s="1364">
        <f t="shared" si="8"/>
        <v>0</v>
      </c>
      <c r="CF593" s="1364">
        <f t="shared" si="8"/>
        <v>0</v>
      </c>
      <c r="CG593" s="1364">
        <f t="shared" si="8"/>
        <v>0</v>
      </c>
      <c r="CH593" s="1364">
        <f t="shared" si="8"/>
        <v>0</v>
      </c>
      <c r="CI593" s="1364">
        <f t="shared" si="8"/>
        <v>1</v>
      </c>
      <c r="CJ593" s="1364">
        <f t="shared" si="8"/>
        <v>0</v>
      </c>
      <c r="CK593" s="1364">
        <f t="shared" si="8"/>
        <v>15</v>
      </c>
      <c r="CL593" s="1364">
        <f t="shared" si="8"/>
        <v>45</v>
      </c>
      <c r="CM593" s="1364">
        <f t="shared" si="8"/>
        <v>0</v>
      </c>
      <c r="CN593" s="1364">
        <f t="shared" si="8"/>
        <v>45</v>
      </c>
      <c r="CO593" s="1364">
        <f t="shared" si="8"/>
        <v>351</v>
      </c>
      <c r="CP593" s="1364">
        <f t="shared" si="8"/>
        <v>5</v>
      </c>
      <c r="CQ593" s="1364">
        <f t="shared" si="8"/>
        <v>0</v>
      </c>
      <c r="CR593" s="1364">
        <f t="shared" si="8"/>
        <v>0</v>
      </c>
      <c r="CS593" s="1364">
        <f t="shared" si="8"/>
        <v>0</v>
      </c>
      <c r="CT593" s="1364">
        <f t="shared" si="8"/>
        <v>0</v>
      </c>
      <c r="CU593" s="1364">
        <f t="shared" si="8"/>
        <v>0</v>
      </c>
      <c r="CV593" s="1364">
        <f t="shared" si="8"/>
        <v>0</v>
      </c>
      <c r="CW593" s="1364">
        <f t="shared" si="8"/>
        <v>0</v>
      </c>
      <c r="CX593" s="1364">
        <f t="shared" si="8"/>
        <v>0</v>
      </c>
      <c r="CY593" s="1364">
        <f t="shared" si="8"/>
        <v>0</v>
      </c>
      <c r="CZ593" s="1364">
        <f t="shared" si="8"/>
        <v>967</v>
      </c>
      <c r="DA593" s="1364">
        <f t="shared" si="8"/>
        <v>50</v>
      </c>
      <c r="DB593" s="1364">
        <f t="shared" si="8"/>
        <v>0</v>
      </c>
      <c r="DC593" s="1364">
        <f t="shared" si="8"/>
        <v>0</v>
      </c>
      <c r="DD593" s="1364">
        <f t="shared" si="8"/>
        <v>0</v>
      </c>
      <c r="DE593" s="1364">
        <f t="shared" si="8"/>
        <v>1</v>
      </c>
      <c r="DJ593" s="1364">
        <f t="shared" si="8"/>
        <v>0</v>
      </c>
      <c r="DK593" s="1364">
        <f t="shared" si="8"/>
        <v>0</v>
      </c>
      <c r="DL593" s="1364">
        <f t="shared" si="8"/>
        <v>0</v>
      </c>
      <c r="DM593" s="1364">
        <f t="shared" ref="DM593:DV593" si="9">SUM(DM25:DM592)</f>
        <v>0</v>
      </c>
      <c r="DN593" s="1364">
        <f t="shared" si="9"/>
        <v>0</v>
      </c>
      <c r="DO593" s="1364">
        <f t="shared" si="9"/>
        <v>0</v>
      </c>
      <c r="DP593" s="1364">
        <f t="shared" si="9"/>
        <v>0</v>
      </c>
      <c r="DQ593" s="1364">
        <f t="shared" si="9"/>
        <v>0</v>
      </c>
      <c r="DR593" s="1364">
        <f t="shared" si="9"/>
        <v>0</v>
      </c>
      <c r="DS593" s="1364">
        <f t="shared" si="9"/>
        <v>0</v>
      </c>
      <c r="DT593" s="1364">
        <f t="shared" si="9"/>
        <v>0</v>
      </c>
      <c r="DU593" s="1364">
        <f t="shared" si="9"/>
        <v>0</v>
      </c>
      <c r="DV593" s="1364">
        <f t="shared" si="9"/>
        <v>0</v>
      </c>
      <c r="DW593" s="1364">
        <f t="shared" ref="DW593:GH593" si="10">SUM(DW24:DW592)</f>
        <v>0</v>
      </c>
      <c r="DX593" s="1364">
        <f t="shared" si="10"/>
        <v>0</v>
      </c>
      <c r="DY593" s="1364">
        <f t="shared" si="10"/>
        <v>0</v>
      </c>
      <c r="DZ593" s="1364">
        <f t="shared" si="10"/>
        <v>0</v>
      </c>
      <c r="EA593" s="1364">
        <f t="shared" si="10"/>
        <v>0</v>
      </c>
      <c r="EB593" s="1364">
        <f t="shared" si="10"/>
        <v>0</v>
      </c>
      <c r="EC593" s="1364">
        <f t="shared" si="10"/>
        <v>0</v>
      </c>
      <c r="ED593" s="1364">
        <f t="shared" si="10"/>
        <v>0</v>
      </c>
      <c r="EE593" s="1364">
        <f t="shared" si="10"/>
        <v>0</v>
      </c>
      <c r="EF593" s="1364">
        <f t="shared" si="10"/>
        <v>0</v>
      </c>
      <c r="EG593" s="1364">
        <f t="shared" si="10"/>
        <v>0</v>
      </c>
      <c r="EH593" s="1364">
        <f t="shared" si="10"/>
        <v>0</v>
      </c>
      <c r="EI593" s="1364">
        <f t="shared" si="10"/>
        <v>0</v>
      </c>
      <c r="EJ593" s="1364">
        <f t="shared" si="10"/>
        <v>0</v>
      </c>
      <c r="EK593" s="1364">
        <f t="shared" si="10"/>
        <v>0</v>
      </c>
      <c r="EL593" s="1364">
        <f t="shared" si="10"/>
        <v>0</v>
      </c>
      <c r="EM593" s="1364">
        <f t="shared" si="10"/>
        <v>0</v>
      </c>
      <c r="EN593" s="1364">
        <f t="shared" si="10"/>
        <v>0</v>
      </c>
      <c r="EO593" s="1364">
        <f t="shared" si="10"/>
        <v>0</v>
      </c>
      <c r="EP593" s="1364">
        <f t="shared" si="10"/>
        <v>0</v>
      </c>
      <c r="EQ593" s="1364">
        <f t="shared" si="10"/>
        <v>0</v>
      </c>
      <c r="ER593" s="1364">
        <f t="shared" si="10"/>
        <v>0</v>
      </c>
      <c r="ES593" s="1364">
        <f t="shared" si="10"/>
        <v>0</v>
      </c>
      <c r="ET593" s="1364">
        <f t="shared" si="10"/>
        <v>0</v>
      </c>
      <c r="EU593" s="1364">
        <f t="shared" si="10"/>
        <v>0</v>
      </c>
      <c r="EV593" s="1364">
        <f t="shared" si="10"/>
        <v>0</v>
      </c>
      <c r="EW593" s="1364">
        <f t="shared" si="10"/>
        <v>0</v>
      </c>
      <c r="EX593" s="1364">
        <f t="shared" si="10"/>
        <v>0</v>
      </c>
      <c r="EY593" s="1364">
        <f t="shared" si="10"/>
        <v>0</v>
      </c>
      <c r="EZ593" s="1364">
        <f t="shared" si="10"/>
        <v>0</v>
      </c>
      <c r="FA593" s="1364">
        <f t="shared" si="10"/>
        <v>0</v>
      </c>
      <c r="FB593" s="1364">
        <f t="shared" si="10"/>
        <v>0</v>
      </c>
      <c r="FC593" s="1364">
        <f t="shared" si="10"/>
        <v>0</v>
      </c>
      <c r="FD593" s="1364">
        <f t="shared" si="10"/>
        <v>0</v>
      </c>
      <c r="FE593" s="1364">
        <f t="shared" si="10"/>
        <v>0</v>
      </c>
      <c r="FF593" s="1364">
        <f t="shared" si="10"/>
        <v>0</v>
      </c>
      <c r="FG593" s="1364">
        <f t="shared" si="10"/>
        <v>0</v>
      </c>
      <c r="FH593" s="1364">
        <f t="shared" si="10"/>
        <v>0</v>
      </c>
      <c r="FI593" s="1364">
        <f t="shared" si="10"/>
        <v>0</v>
      </c>
      <c r="FJ593" s="1364">
        <f t="shared" si="10"/>
        <v>0</v>
      </c>
      <c r="FK593" s="1364">
        <f t="shared" si="10"/>
        <v>0</v>
      </c>
      <c r="FL593" s="1364">
        <f t="shared" si="10"/>
        <v>0</v>
      </c>
      <c r="FM593" s="1364">
        <f t="shared" si="10"/>
        <v>0</v>
      </c>
      <c r="FN593" s="1364">
        <f t="shared" si="10"/>
        <v>0</v>
      </c>
      <c r="FO593" s="1364">
        <f t="shared" si="10"/>
        <v>0</v>
      </c>
      <c r="FP593" s="1364">
        <f t="shared" si="10"/>
        <v>0</v>
      </c>
      <c r="FQ593" s="1364">
        <f t="shared" si="10"/>
        <v>0</v>
      </c>
      <c r="FR593" s="1364">
        <f t="shared" si="10"/>
        <v>0</v>
      </c>
      <c r="FS593" s="1364">
        <f t="shared" si="10"/>
        <v>0</v>
      </c>
      <c r="FT593" s="1364">
        <f t="shared" si="10"/>
        <v>0</v>
      </c>
      <c r="FU593" s="1364">
        <f t="shared" si="10"/>
        <v>0</v>
      </c>
      <c r="FV593" s="1364">
        <f t="shared" si="10"/>
        <v>0</v>
      </c>
      <c r="FW593" s="1364">
        <f t="shared" si="10"/>
        <v>0</v>
      </c>
      <c r="FX593" s="1364">
        <f t="shared" si="10"/>
        <v>0</v>
      </c>
      <c r="FY593" s="1364">
        <f t="shared" si="10"/>
        <v>0</v>
      </c>
      <c r="FZ593" s="1364">
        <f t="shared" si="10"/>
        <v>0</v>
      </c>
      <c r="GA593" s="1364">
        <f t="shared" si="10"/>
        <v>0</v>
      </c>
      <c r="GB593" s="1364">
        <f t="shared" si="10"/>
        <v>0</v>
      </c>
      <c r="GC593" s="1364">
        <f t="shared" si="10"/>
        <v>0</v>
      </c>
      <c r="GD593" s="1364">
        <f t="shared" si="10"/>
        <v>0</v>
      </c>
      <c r="GE593" s="1364">
        <f t="shared" si="10"/>
        <v>0</v>
      </c>
      <c r="GF593" s="1364">
        <f t="shared" si="10"/>
        <v>0</v>
      </c>
      <c r="GG593" s="1364">
        <f t="shared" si="10"/>
        <v>0</v>
      </c>
      <c r="GH593" s="1364">
        <f t="shared" si="10"/>
        <v>0</v>
      </c>
      <c r="GI593" s="1364">
        <f t="shared" ref="GI593:ID593" si="11">SUM(GI24:GI592)</f>
        <v>0</v>
      </c>
      <c r="GJ593" s="1364">
        <f t="shared" si="11"/>
        <v>0</v>
      </c>
      <c r="GK593" s="1364">
        <f t="shared" si="11"/>
        <v>0</v>
      </c>
      <c r="GL593" s="1364">
        <f t="shared" si="11"/>
        <v>0</v>
      </c>
      <c r="GM593" s="1364">
        <f t="shared" si="11"/>
        <v>0</v>
      </c>
      <c r="GN593" s="1364">
        <f t="shared" si="11"/>
        <v>0</v>
      </c>
      <c r="GO593" s="1364">
        <f t="shared" si="11"/>
        <v>0</v>
      </c>
      <c r="GP593" s="1364">
        <f t="shared" si="11"/>
        <v>0</v>
      </c>
      <c r="GQ593" s="1364">
        <f t="shared" si="11"/>
        <v>0</v>
      </c>
      <c r="GR593" s="1364">
        <f t="shared" si="11"/>
        <v>0</v>
      </c>
      <c r="GS593" s="1364">
        <f t="shared" si="11"/>
        <v>0</v>
      </c>
      <c r="GT593" s="1364">
        <f t="shared" si="11"/>
        <v>0</v>
      </c>
      <c r="GU593" s="1364">
        <f t="shared" si="11"/>
        <v>0</v>
      </c>
      <c r="GV593" s="1364">
        <f t="shared" si="11"/>
        <v>0</v>
      </c>
      <c r="GW593" s="1364">
        <f t="shared" si="11"/>
        <v>0</v>
      </c>
      <c r="GX593" s="1364">
        <f t="shared" si="11"/>
        <v>0</v>
      </c>
      <c r="GY593" s="1364">
        <f t="shared" si="11"/>
        <v>0</v>
      </c>
      <c r="GZ593" s="1364">
        <f t="shared" si="11"/>
        <v>0</v>
      </c>
      <c r="HA593" s="1364">
        <f t="shared" si="11"/>
        <v>0</v>
      </c>
      <c r="HB593" s="1364">
        <f t="shared" si="11"/>
        <v>0</v>
      </c>
      <c r="HC593" s="1364">
        <f t="shared" si="11"/>
        <v>0</v>
      </c>
      <c r="HD593" s="1364">
        <f t="shared" si="11"/>
        <v>0</v>
      </c>
      <c r="HE593" s="1364">
        <f t="shared" si="11"/>
        <v>0</v>
      </c>
      <c r="HF593" s="1364">
        <f t="shared" si="11"/>
        <v>0</v>
      </c>
      <c r="HG593" s="1364">
        <f t="shared" si="11"/>
        <v>0</v>
      </c>
      <c r="HH593" s="1364">
        <f t="shared" si="11"/>
        <v>0</v>
      </c>
      <c r="HI593" s="1364">
        <f t="shared" si="11"/>
        <v>0</v>
      </c>
      <c r="HJ593" s="1364">
        <f t="shared" si="11"/>
        <v>0</v>
      </c>
      <c r="HK593" s="1364">
        <f t="shared" si="11"/>
        <v>0</v>
      </c>
      <c r="HL593" s="1364">
        <f t="shared" si="11"/>
        <v>0</v>
      </c>
      <c r="HM593" s="1364">
        <f t="shared" si="11"/>
        <v>0</v>
      </c>
      <c r="HN593" s="1364">
        <f t="shared" si="11"/>
        <v>0</v>
      </c>
      <c r="HO593" s="1364">
        <f t="shared" si="11"/>
        <v>0</v>
      </c>
      <c r="HP593" s="1364">
        <f t="shared" si="11"/>
        <v>0</v>
      </c>
      <c r="HQ593" s="1364">
        <f t="shared" si="11"/>
        <v>0</v>
      </c>
      <c r="HR593" s="1364">
        <f t="shared" si="11"/>
        <v>0</v>
      </c>
      <c r="HS593" s="1364">
        <f t="shared" si="11"/>
        <v>0</v>
      </c>
      <c r="HT593" s="1364">
        <f t="shared" si="11"/>
        <v>0</v>
      </c>
      <c r="HU593" s="1364">
        <f t="shared" si="11"/>
        <v>0</v>
      </c>
      <c r="HV593" s="1364">
        <f t="shared" si="11"/>
        <v>0</v>
      </c>
      <c r="HW593" s="1364">
        <f t="shared" si="11"/>
        <v>0</v>
      </c>
      <c r="HX593" s="1364">
        <f t="shared" si="11"/>
        <v>0</v>
      </c>
      <c r="HY593" s="1364">
        <f t="shared" si="11"/>
        <v>0</v>
      </c>
      <c r="HZ593" s="1364">
        <f t="shared" si="11"/>
        <v>0</v>
      </c>
      <c r="IA593" s="1364">
        <f t="shared" si="11"/>
        <v>0</v>
      </c>
      <c r="IB593" s="1364">
        <f t="shared" si="11"/>
        <v>0</v>
      </c>
      <c r="IC593" s="1364">
        <f t="shared" si="11"/>
        <v>0</v>
      </c>
      <c r="ID593" s="1364">
        <f t="shared" si="11"/>
        <v>0</v>
      </c>
    </row>
    <row r="594" spans="1:238">
      <c r="R594" s="770"/>
      <c r="S594" s="770"/>
      <c r="T594" s="770"/>
      <c r="U594" s="770"/>
      <c r="V594" s="770"/>
      <c r="W594" s="770"/>
      <c r="X594" s="770"/>
      <c r="Y594" s="770"/>
      <c r="Z594" s="770"/>
      <c r="AA594" s="770"/>
      <c r="AB594" s="770"/>
      <c r="AC594" s="770"/>
      <c r="AD594" s="770"/>
      <c r="AE594" s="770"/>
      <c r="AF594" s="770"/>
      <c r="AG594" s="770"/>
      <c r="AH594" s="770"/>
      <c r="AI594" s="770"/>
      <c r="AJ594" s="770"/>
      <c r="AK594" s="770"/>
      <c r="AL594" s="770"/>
      <c r="AM594" s="770"/>
      <c r="AN594" s="770"/>
      <c r="AO594" s="770"/>
      <c r="AP594" s="770"/>
      <c r="AQ594" s="770"/>
      <c r="AR594" s="770"/>
      <c r="AS594" s="770"/>
      <c r="AT594" s="770"/>
      <c r="BS594" s="770"/>
      <c r="BT594" s="770"/>
      <c r="BU594" s="770"/>
      <c r="BV594" s="770"/>
      <c r="BW594" s="770"/>
      <c r="BX594" s="770"/>
      <c r="BY594" s="770"/>
    </row>
    <row r="595" spans="1:238" s="1365" customFormat="1" ht="24.75" customHeight="1">
      <c r="A595" s="1365" t="s">
        <v>3488</v>
      </c>
      <c r="B595" s="1365" t="s">
        <v>13</v>
      </c>
      <c r="G595" s="1365">
        <f>+G21-G593</f>
        <v>520</v>
      </c>
      <c r="H595" s="1365">
        <f t="shared" ref="H595:U595" si="12">+H21-H593</f>
        <v>369</v>
      </c>
      <c r="I595" s="1365">
        <f t="shared" si="12"/>
        <v>171</v>
      </c>
      <c r="J595" s="1365">
        <f t="shared" si="12"/>
        <v>903</v>
      </c>
      <c r="K595" s="1365">
        <f t="shared" si="12"/>
        <v>139</v>
      </c>
      <c r="L595" s="1365">
        <f t="shared" si="12"/>
        <v>-159</v>
      </c>
      <c r="M595" s="1365">
        <f t="shared" si="12"/>
        <v>447</v>
      </c>
      <c r="N595" s="1365">
        <f t="shared" si="12"/>
        <v>334</v>
      </c>
      <c r="O595" s="1365">
        <f t="shared" si="12"/>
        <v>0</v>
      </c>
      <c r="P595" s="1365">
        <f t="shared" si="12"/>
        <v>4</v>
      </c>
      <c r="Q595" s="1365">
        <f t="shared" si="12"/>
        <v>-11</v>
      </c>
      <c r="R595" s="1365">
        <f t="shared" si="12"/>
        <v>-67</v>
      </c>
      <c r="S595" s="1365">
        <f t="shared" si="12"/>
        <v>24</v>
      </c>
      <c r="T595" s="1365">
        <f t="shared" si="12"/>
        <v>185</v>
      </c>
      <c r="U595" s="1365">
        <f t="shared" si="12"/>
        <v>37</v>
      </c>
      <c r="V595" s="1365">
        <f>+V21-V593</f>
        <v>0</v>
      </c>
      <c r="W595" s="1365">
        <f t="shared" ref="W595:AT595" si="13">+W21-W593</f>
        <v>393</v>
      </c>
      <c r="X595" s="1365">
        <f t="shared" si="13"/>
        <v>356</v>
      </c>
      <c r="Y595" s="1365">
        <f t="shared" si="13"/>
        <v>157</v>
      </c>
      <c r="Z595" s="1365">
        <f t="shared" si="13"/>
        <v>430</v>
      </c>
      <c r="AA595" s="1365">
        <f t="shared" si="13"/>
        <v>301</v>
      </c>
      <c r="AB595" s="1365">
        <f t="shared" si="13"/>
        <v>72</v>
      </c>
      <c r="AC595" s="1365">
        <f t="shared" si="13"/>
        <v>0</v>
      </c>
      <c r="AD595" s="1365">
        <f t="shared" si="13"/>
        <v>120</v>
      </c>
      <c r="AE595" s="1365">
        <f t="shared" si="13"/>
        <v>0</v>
      </c>
      <c r="AF595" s="1365">
        <f t="shared" si="13"/>
        <v>48</v>
      </c>
      <c r="AG595" s="1365">
        <f t="shared" si="13"/>
        <v>120</v>
      </c>
      <c r="AH595" s="1365">
        <f t="shared" si="13"/>
        <v>-1</v>
      </c>
      <c r="AI595" s="1365">
        <f t="shared" si="13"/>
        <v>-1</v>
      </c>
      <c r="AJ595" s="1365">
        <f t="shared" si="13"/>
        <v>-1</v>
      </c>
      <c r="AK595" s="1365">
        <f t="shared" si="13"/>
        <v>-1</v>
      </c>
      <c r="AL595" s="1365">
        <f t="shared" si="13"/>
        <v>0</v>
      </c>
      <c r="AM595" s="1365">
        <f t="shared" si="13"/>
        <v>3</v>
      </c>
      <c r="AN595" s="1365">
        <f t="shared" si="13"/>
        <v>-48</v>
      </c>
      <c r="AO595" s="1365">
        <f t="shared" si="13"/>
        <v>-50</v>
      </c>
      <c r="AP595" s="1365">
        <f t="shared" si="13"/>
        <v>-48</v>
      </c>
      <c r="AQ595" s="1365">
        <f t="shared" si="13"/>
        <v>479</v>
      </c>
      <c r="AR595" s="1365">
        <f t="shared" si="13"/>
        <v>488</v>
      </c>
      <c r="AS595" s="1365">
        <f t="shared" si="13"/>
        <v>484</v>
      </c>
      <c r="AT595" s="1365">
        <f t="shared" si="13"/>
        <v>20</v>
      </c>
      <c r="BA595" s="1365">
        <f t="shared" ref="BA595:DL595" si="14">+BA21-BA593</f>
        <v>3845</v>
      </c>
      <c r="BB595" s="1365">
        <f t="shared" si="14"/>
        <v>500</v>
      </c>
      <c r="BC595" s="1365">
        <f t="shared" si="14"/>
        <v>826</v>
      </c>
      <c r="BD595" s="1365">
        <f t="shared" si="14"/>
        <v>525</v>
      </c>
      <c r="BE595" s="1365">
        <f t="shared" si="14"/>
        <v>1725</v>
      </c>
      <c r="BF595" s="1365">
        <f t="shared" si="14"/>
        <v>200</v>
      </c>
      <c r="BG595" s="1365">
        <f t="shared" si="14"/>
        <v>450</v>
      </c>
      <c r="BH595" s="1365">
        <f t="shared" si="14"/>
        <v>400</v>
      </c>
      <c r="BI595" s="1365">
        <f t="shared" si="14"/>
        <v>872</v>
      </c>
      <c r="BJ595" s="1365">
        <f t="shared" si="14"/>
        <v>7150</v>
      </c>
      <c r="BK595" s="1365">
        <f t="shared" si="14"/>
        <v>6745</v>
      </c>
      <c r="BL595" s="1365">
        <f t="shared" si="14"/>
        <v>4253</v>
      </c>
      <c r="BM595" s="1365">
        <f t="shared" si="14"/>
        <v>5105</v>
      </c>
      <c r="BN595" s="1365">
        <f t="shared" si="14"/>
        <v>725</v>
      </c>
      <c r="BO595" s="1365">
        <f t="shared" si="14"/>
        <v>775</v>
      </c>
      <c r="BP595" s="1365">
        <f t="shared" si="14"/>
        <v>1950</v>
      </c>
      <c r="BQ595" s="1365">
        <f t="shared" si="14"/>
        <v>901</v>
      </c>
      <c r="BR595" s="1365">
        <f t="shared" si="14"/>
        <v>334</v>
      </c>
      <c r="BS595" s="1365">
        <f t="shared" si="14"/>
        <v>325</v>
      </c>
      <c r="BT595" s="1365">
        <f t="shared" si="14"/>
        <v>154</v>
      </c>
      <c r="BU595" s="1365">
        <f t="shared" si="14"/>
        <v>-601</v>
      </c>
      <c r="BV595" s="1365">
        <f t="shared" si="14"/>
        <v>50</v>
      </c>
      <c r="BW595" s="1365">
        <f t="shared" si="14"/>
        <v>0</v>
      </c>
      <c r="BX595" s="1365">
        <f t="shared" si="14"/>
        <v>0</v>
      </c>
      <c r="BY595" s="1365">
        <f t="shared" si="14"/>
        <v>0</v>
      </c>
      <c r="BZ595" s="1365">
        <f t="shared" si="14"/>
        <v>5</v>
      </c>
      <c r="CA595" s="1365">
        <f t="shared" si="14"/>
        <v>4996</v>
      </c>
      <c r="CB595" s="1365">
        <f t="shared" si="14"/>
        <v>619</v>
      </c>
      <c r="CC595" s="1365">
        <f t="shared" si="14"/>
        <v>3411</v>
      </c>
      <c r="CD595" s="1365">
        <f t="shared" si="14"/>
        <v>-145</v>
      </c>
      <c r="CE595" s="1365">
        <f t="shared" si="14"/>
        <v>215</v>
      </c>
      <c r="CF595" s="1365">
        <f t="shared" si="14"/>
        <v>-50</v>
      </c>
      <c r="CG595" s="1365">
        <f t="shared" si="14"/>
        <v>-30</v>
      </c>
      <c r="CH595" s="1365">
        <f t="shared" si="14"/>
        <v>-113</v>
      </c>
      <c r="CI595" s="1365">
        <f t="shared" si="14"/>
        <v>1074</v>
      </c>
      <c r="CJ595" s="1365">
        <f t="shared" si="14"/>
        <v>250</v>
      </c>
      <c r="CK595" s="1365">
        <f t="shared" si="14"/>
        <v>70</v>
      </c>
      <c r="CL595" s="1365">
        <f t="shared" si="14"/>
        <v>315</v>
      </c>
      <c r="CM595" s="1365">
        <f t="shared" si="14"/>
        <v>-617</v>
      </c>
      <c r="CN595" s="1365">
        <f t="shared" si="14"/>
        <v>977</v>
      </c>
      <c r="CO595" s="1365">
        <f t="shared" si="14"/>
        <v>1776</v>
      </c>
      <c r="CP595" s="1365">
        <f t="shared" si="14"/>
        <v>-15</v>
      </c>
      <c r="CQ595" s="1365">
        <f t="shared" si="14"/>
        <v>0</v>
      </c>
      <c r="CR595" s="1365">
        <f t="shared" si="14"/>
        <v>-15</v>
      </c>
      <c r="CS595" s="1365">
        <f t="shared" si="14"/>
        <v>0</v>
      </c>
      <c r="CT595" s="1365">
        <f t="shared" si="14"/>
        <v>-14</v>
      </c>
      <c r="CU595" s="1365">
        <f t="shared" si="14"/>
        <v>4</v>
      </c>
      <c r="CV595" s="1365">
        <f t="shared" si="14"/>
        <v>0</v>
      </c>
      <c r="CW595" s="1365">
        <f t="shared" si="14"/>
        <v>0</v>
      </c>
      <c r="CX595" s="1365">
        <f t="shared" si="14"/>
        <v>0</v>
      </c>
      <c r="CY595" s="1365">
        <f t="shared" si="14"/>
        <v>0</v>
      </c>
      <c r="CZ595" s="1365">
        <f t="shared" si="14"/>
        <v>8345</v>
      </c>
      <c r="DA595" s="1365">
        <f t="shared" si="14"/>
        <v>2644</v>
      </c>
      <c r="DB595" s="1365">
        <f t="shared" si="14"/>
        <v>450</v>
      </c>
      <c r="DC595" s="1365">
        <f t="shared" si="14"/>
        <v>450</v>
      </c>
      <c r="DD595" s="1365">
        <f t="shared" si="14"/>
        <v>6011</v>
      </c>
      <c r="DE595" s="1365">
        <f t="shared" si="14"/>
        <v>14</v>
      </c>
      <c r="DJ595" s="1365">
        <f t="shared" si="14"/>
        <v>0</v>
      </c>
      <c r="DK595" s="1365">
        <f t="shared" si="14"/>
        <v>0</v>
      </c>
      <c r="DL595" s="1365">
        <f t="shared" si="14"/>
        <v>0</v>
      </c>
      <c r="DM595" s="1365">
        <f t="shared" ref="DM595:EZ595" si="15">+DM21-DM593</f>
        <v>0</v>
      </c>
      <c r="DN595" s="1365">
        <f t="shared" si="15"/>
        <v>1</v>
      </c>
      <c r="DO595" s="1365">
        <f t="shared" si="15"/>
        <v>500</v>
      </c>
      <c r="DP595" s="1365">
        <f t="shared" si="15"/>
        <v>1</v>
      </c>
      <c r="DQ595" s="1365">
        <f t="shared" si="15"/>
        <v>1</v>
      </c>
      <c r="DR595" s="1365">
        <f t="shared" si="15"/>
        <v>0</v>
      </c>
      <c r="DS595" s="1365">
        <f t="shared" si="15"/>
        <v>0</v>
      </c>
      <c r="DT595" s="1365">
        <f t="shared" si="15"/>
        <v>0</v>
      </c>
      <c r="DU595" s="1365">
        <f t="shared" si="15"/>
        <v>0</v>
      </c>
      <c r="DV595" s="1365">
        <f t="shared" si="15"/>
        <v>0</v>
      </c>
      <c r="DW595" s="1365">
        <f t="shared" si="15"/>
        <v>0</v>
      </c>
      <c r="DX595" s="1365">
        <f t="shared" si="15"/>
        <v>0</v>
      </c>
      <c r="DY595" s="1365">
        <f t="shared" si="15"/>
        <v>0</v>
      </c>
      <c r="DZ595" s="1365">
        <f t="shared" si="15"/>
        <v>0</v>
      </c>
      <c r="EA595" s="1365">
        <f t="shared" si="15"/>
        <v>0</v>
      </c>
      <c r="EB595" s="1365">
        <f t="shared" si="15"/>
        <v>0</v>
      </c>
      <c r="EC595" s="1365">
        <f t="shared" si="15"/>
        <v>0</v>
      </c>
      <c r="ED595" s="1365">
        <f t="shared" si="15"/>
        <v>0</v>
      </c>
      <c r="EE595" s="1365">
        <f t="shared" si="15"/>
        <v>0</v>
      </c>
      <c r="EF595" s="1365">
        <f t="shared" si="15"/>
        <v>0</v>
      </c>
      <c r="EG595" s="1365">
        <f t="shared" si="15"/>
        <v>0</v>
      </c>
      <c r="EH595" s="1365">
        <f t="shared" si="15"/>
        <v>0</v>
      </c>
      <c r="EI595" s="1365">
        <f t="shared" si="15"/>
        <v>0</v>
      </c>
      <c r="EJ595" s="1365">
        <f t="shared" si="15"/>
        <v>0</v>
      </c>
      <c r="EK595" s="1365">
        <f t="shared" si="15"/>
        <v>0</v>
      </c>
      <c r="EL595" s="1365">
        <f t="shared" si="15"/>
        <v>0</v>
      </c>
      <c r="EM595" s="1365">
        <f t="shared" si="15"/>
        <v>0</v>
      </c>
      <c r="EN595" s="1365">
        <f t="shared" si="15"/>
        <v>0</v>
      </c>
      <c r="EO595" s="1365">
        <f t="shared" si="15"/>
        <v>0</v>
      </c>
      <c r="EP595" s="1365">
        <f t="shared" si="15"/>
        <v>0</v>
      </c>
      <c r="EQ595" s="1365">
        <f t="shared" si="15"/>
        <v>0</v>
      </c>
      <c r="ER595" s="1365">
        <f t="shared" si="15"/>
        <v>0</v>
      </c>
      <c r="ES595" s="1365">
        <f t="shared" si="15"/>
        <v>0</v>
      </c>
      <c r="ET595" s="1365">
        <f t="shared" si="15"/>
        <v>0</v>
      </c>
      <c r="EU595" s="1365">
        <f t="shared" si="15"/>
        <v>0</v>
      </c>
      <c r="EV595" s="1365">
        <f t="shared" si="15"/>
        <v>0</v>
      </c>
      <c r="EW595" s="1365">
        <f t="shared" si="15"/>
        <v>0</v>
      </c>
      <c r="EX595" s="1365">
        <f t="shared" si="15"/>
        <v>0</v>
      </c>
      <c r="EY595" s="1365">
        <f t="shared" si="15"/>
        <v>0</v>
      </c>
      <c r="EZ595" s="1365">
        <f t="shared" si="15"/>
        <v>0</v>
      </c>
    </row>
    <row r="597" spans="1:238" s="1367" customFormat="1" ht="18.75">
      <c r="A597" s="1366"/>
      <c r="D597" s="1368"/>
      <c r="F597" s="1369"/>
      <c r="R597" s="1369"/>
      <c r="S597" s="1369"/>
      <c r="T597" s="1369"/>
      <c r="U597" s="1369"/>
      <c r="W597" s="1369"/>
      <c r="X597" s="1369"/>
      <c r="Y597" s="1369"/>
      <c r="Z597" s="1369"/>
      <c r="AA597" s="1369"/>
      <c r="AB597" s="1369"/>
      <c r="AC597" s="1369"/>
      <c r="AD597" s="1369"/>
      <c r="BS597" s="1369"/>
      <c r="BT597" s="1369"/>
      <c r="BU597" s="1369"/>
      <c r="BV597" s="1369"/>
      <c r="BW597" s="1369"/>
      <c r="BX597" s="1369"/>
      <c r="BY597" s="1369"/>
    </row>
    <row r="598" spans="1:238" s="1371" customFormat="1">
      <c r="A598" s="1370"/>
      <c r="F598" s="462"/>
      <c r="R598"/>
      <c r="S598"/>
      <c r="T598"/>
      <c r="U598"/>
      <c r="W598"/>
      <c r="X598"/>
      <c r="Y598"/>
      <c r="Z598"/>
      <c r="AA598"/>
      <c r="AB598"/>
      <c r="AC598"/>
      <c r="AD598"/>
      <c r="BS598"/>
      <c r="BT598"/>
      <c r="BU598"/>
      <c r="BV598"/>
      <c r="BW598"/>
      <c r="BX598"/>
      <c r="BY598"/>
      <c r="CN598" s="1371">
        <f>2.42*CN595</f>
        <v>2364.34</v>
      </c>
      <c r="CO598" s="1371">
        <f>+CO595*2.42</f>
        <v>4297.92</v>
      </c>
    </row>
    <row r="599" spans="1:238" s="1373" customFormat="1">
      <c r="A599" s="1372"/>
      <c r="F599" s="462"/>
      <c r="R599"/>
      <c r="S599"/>
      <c r="T599"/>
      <c r="U599"/>
      <c r="W599"/>
      <c r="X599"/>
      <c r="Y599"/>
      <c r="Z599"/>
      <c r="AA599"/>
      <c r="AB599"/>
      <c r="AC599"/>
      <c r="AD599"/>
      <c r="BS599"/>
      <c r="BT599"/>
      <c r="BU599"/>
      <c r="BV599"/>
      <c r="BW599"/>
      <c r="BX599"/>
      <c r="BY599"/>
    </row>
    <row r="600" spans="1:238" s="1373" customFormat="1">
      <c r="A600" s="1372"/>
      <c r="F600" s="462"/>
      <c r="R600"/>
      <c r="S600"/>
      <c r="T600"/>
      <c r="U600"/>
      <c r="W600"/>
      <c r="X600"/>
      <c r="Y600"/>
      <c r="Z600"/>
      <c r="AA600"/>
      <c r="AB600"/>
      <c r="AC600"/>
      <c r="AD600"/>
      <c r="BS600"/>
      <c r="BT600"/>
      <c r="BU600"/>
      <c r="BV600"/>
      <c r="BW600"/>
      <c r="BX600"/>
      <c r="BY600"/>
    </row>
    <row r="601" spans="1:238" s="1373" customFormat="1">
      <c r="A601" s="1372"/>
      <c r="F601" s="462"/>
      <c r="R601"/>
      <c r="S601"/>
      <c r="T601"/>
      <c r="U601"/>
      <c r="W601"/>
      <c r="X601"/>
      <c r="Y601"/>
      <c r="Z601"/>
      <c r="AA601"/>
      <c r="AB601"/>
      <c r="AC601"/>
      <c r="AD601"/>
      <c r="BS601"/>
      <c r="BT601"/>
      <c r="BU601"/>
      <c r="BV601"/>
      <c r="BW601"/>
      <c r="BX601"/>
      <c r="BY601"/>
    </row>
    <row r="602" spans="1:238" s="1373" customFormat="1">
      <c r="A602" s="1372"/>
      <c r="F602" s="462"/>
      <c r="R602"/>
      <c r="S602"/>
      <c r="T602"/>
      <c r="U602"/>
      <c r="W602"/>
      <c r="X602"/>
      <c r="Y602"/>
      <c r="Z602"/>
      <c r="AA602"/>
      <c r="AB602"/>
      <c r="AC602"/>
      <c r="AD602"/>
      <c r="BS602"/>
      <c r="BT602"/>
      <c r="BU602"/>
      <c r="BV602"/>
      <c r="BW602"/>
      <c r="BX602"/>
      <c r="BY602"/>
    </row>
    <row r="603" spans="1:238" s="1373" customFormat="1" ht="15.75" thickBot="1">
      <c r="A603" s="1372"/>
      <c r="F603" s="462"/>
      <c r="R603"/>
      <c r="S603"/>
      <c r="T603"/>
      <c r="U603"/>
      <c r="W603"/>
      <c r="X603"/>
      <c r="Y603"/>
      <c r="Z603"/>
      <c r="AA603"/>
      <c r="AB603"/>
      <c r="AC603"/>
      <c r="AD603"/>
      <c r="BS603"/>
      <c r="BT603"/>
      <c r="BU603"/>
      <c r="BV603"/>
      <c r="BW603"/>
      <c r="BX603"/>
      <c r="BY603"/>
    </row>
    <row r="604" spans="1:238" s="1375" customFormat="1" ht="19.5" thickBot="1">
      <c r="A604" s="1374" t="s">
        <v>19</v>
      </c>
      <c r="BA604" s="1375">
        <f>+BA595+BA597</f>
        <v>3845</v>
      </c>
      <c r="BB604" s="1375">
        <f t="shared" ref="BB604:BS604" si="16">+BB595+BB597</f>
        <v>500</v>
      </c>
      <c r="BC604" s="1375">
        <f t="shared" si="16"/>
        <v>826</v>
      </c>
      <c r="BD604" s="1375">
        <f t="shared" si="16"/>
        <v>525</v>
      </c>
      <c r="BE604" s="1375">
        <f t="shared" si="16"/>
        <v>1725</v>
      </c>
      <c r="BF604" s="1375">
        <f t="shared" si="16"/>
        <v>200</v>
      </c>
      <c r="BG604" s="1375">
        <f t="shared" si="16"/>
        <v>450</v>
      </c>
      <c r="BH604" s="1375">
        <f t="shared" si="16"/>
        <v>400</v>
      </c>
      <c r="BI604" s="1375">
        <f t="shared" si="16"/>
        <v>872</v>
      </c>
      <c r="BJ604" s="1375">
        <f t="shared" si="16"/>
        <v>7150</v>
      </c>
      <c r="BK604" s="1375">
        <f t="shared" si="16"/>
        <v>6745</v>
      </c>
      <c r="BL604" s="1375">
        <f t="shared" si="16"/>
        <v>4253</v>
      </c>
      <c r="BM604" s="1375">
        <f t="shared" si="16"/>
        <v>5105</v>
      </c>
      <c r="BN604" s="1375">
        <f t="shared" si="16"/>
        <v>725</v>
      </c>
      <c r="BO604" s="1375">
        <f t="shared" si="16"/>
        <v>775</v>
      </c>
      <c r="BP604" s="1375">
        <f t="shared" si="16"/>
        <v>1950</v>
      </c>
      <c r="BQ604" s="1375">
        <f t="shared" si="16"/>
        <v>901</v>
      </c>
      <c r="BR604" s="1375">
        <f t="shared" si="16"/>
        <v>334</v>
      </c>
      <c r="BS604" s="1375">
        <f t="shared" si="16"/>
        <v>325</v>
      </c>
      <c r="CN604" s="1375">
        <f>1.35*2000</f>
        <v>2700</v>
      </c>
      <c r="CO604" s="1375">
        <f>5000*1.42</f>
        <v>7100</v>
      </c>
      <c r="FC604" s="1375">
        <v>20</v>
      </c>
    </row>
    <row r="605" spans="1:238" s="1378" customFormat="1">
      <c r="A605" s="1376"/>
      <c r="B605" s="114"/>
      <c r="C605" s="1377"/>
      <c r="F605" s="462"/>
      <c r="R605"/>
      <c r="S605"/>
      <c r="T605"/>
      <c r="U605"/>
      <c r="W605"/>
      <c r="X605"/>
      <c r="Y605"/>
      <c r="Z605"/>
      <c r="AA605"/>
      <c r="AB605"/>
      <c r="AC605"/>
      <c r="AD605"/>
      <c r="BS605"/>
      <c r="BT605"/>
      <c r="BU605"/>
      <c r="BV605"/>
      <c r="BW605"/>
      <c r="BX605"/>
      <c r="BY605"/>
      <c r="CN605" s="1378">
        <f>+CN604+CN598</f>
        <v>5064.34</v>
      </c>
      <c r="CO605" s="1378">
        <f>+CO604+CO598</f>
        <v>11397.92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94B8-3D3F-42F4-A94D-4CA4FF0C8956}">
  <dimension ref="A1:IP700"/>
  <sheetViews>
    <sheetView workbookViewId="0">
      <selection activeCell="BY10" sqref="BY10"/>
    </sheetView>
  </sheetViews>
  <sheetFormatPr defaultColWidth="9.140625" defaultRowHeight="15"/>
  <cols>
    <col min="1" max="1" width="15.140625" style="10" bestFit="1" customWidth="1"/>
    <col min="2" max="2" width="11.140625" style="10" customWidth="1"/>
    <col min="3" max="3" width="13.42578125" style="10" customWidth="1"/>
    <col min="4" max="4" width="18.28515625" style="10" customWidth="1"/>
    <col min="5" max="5" width="12.140625" style="10" customWidth="1"/>
    <col min="6" max="6" width="9.140625" style="10"/>
    <col min="7" max="7" width="9.28515625" style="10" customWidth="1"/>
    <col min="8" max="34" width="9.140625" style="10"/>
    <col min="38" max="38" width="9.28515625" customWidth="1"/>
    <col min="40" max="40" width="9.140625" style="10"/>
    <col min="54" max="79" width="8.85546875" customWidth="1"/>
    <col min="80" max="94" width="9.140625" style="10"/>
    <col min="96" max="137" width="8.85546875" customWidth="1"/>
    <col min="138" max="156" width="9.140625" style="10"/>
    <col min="157" max="202" width="8.85546875" customWidth="1"/>
    <col min="203" max="205" width="9.140625" style="10"/>
    <col min="206" max="209" width="10" style="10" customWidth="1"/>
    <col min="210" max="211" width="9.140625" style="10"/>
    <col min="212" max="212" width="9.140625" style="1052"/>
    <col min="213" max="213" width="9.140625" style="10"/>
    <col min="214" max="214" width="8.85546875" customWidth="1"/>
    <col min="215" max="231" width="9.140625" style="10"/>
    <col min="232" max="233" width="8.85546875" customWidth="1"/>
    <col min="234" max="16384" width="9.140625" style="10"/>
  </cols>
  <sheetData>
    <row r="1" spans="1:250" ht="27.75">
      <c r="B1" s="1379" t="s">
        <v>3890</v>
      </c>
      <c r="C1" s="1379"/>
      <c r="D1" s="1379"/>
      <c r="E1" s="1380"/>
      <c r="F1" s="1380"/>
      <c r="G1" s="50">
        <v>1</v>
      </c>
      <c r="H1" s="50">
        <v>2</v>
      </c>
      <c r="I1" s="50">
        <v>3</v>
      </c>
      <c r="J1" s="50">
        <v>4</v>
      </c>
      <c r="K1" s="50">
        <v>5</v>
      </c>
      <c r="L1" s="50">
        <v>6</v>
      </c>
      <c r="M1" s="50">
        <v>7</v>
      </c>
      <c r="N1" s="50">
        <v>8</v>
      </c>
      <c r="O1" s="50">
        <v>9</v>
      </c>
      <c r="P1" s="50">
        <v>10</v>
      </c>
      <c r="Q1" s="50">
        <v>11</v>
      </c>
      <c r="R1" s="50">
        <v>12</v>
      </c>
      <c r="S1" s="50">
        <v>13</v>
      </c>
      <c r="T1" s="50">
        <v>14</v>
      </c>
      <c r="U1" s="50">
        <v>15</v>
      </c>
      <c r="V1" s="50">
        <v>16</v>
      </c>
      <c r="W1" s="50">
        <v>17</v>
      </c>
      <c r="X1" s="50">
        <v>18</v>
      </c>
      <c r="Y1" s="50"/>
      <c r="Z1" s="50">
        <v>19</v>
      </c>
      <c r="AA1" s="50"/>
      <c r="AB1" s="50">
        <v>20</v>
      </c>
      <c r="AC1" s="50"/>
      <c r="AD1" s="50"/>
      <c r="AE1" s="50"/>
      <c r="AF1" s="50"/>
      <c r="AG1" s="50"/>
      <c r="AN1" s="50"/>
      <c r="AP1" s="1381">
        <v>1</v>
      </c>
      <c r="AQ1" s="1381"/>
      <c r="AR1" s="1381"/>
      <c r="AS1" s="1381"/>
      <c r="AZ1" t="s">
        <v>3891</v>
      </c>
      <c r="BA1" t="s">
        <v>3891</v>
      </c>
      <c r="BB1" t="s">
        <v>3891</v>
      </c>
      <c r="CB1" s="50">
        <v>21</v>
      </c>
      <c r="CC1" s="50">
        <v>22</v>
      </c>
      <c r="CD1" s="50">
        <v>23</v>
      </c>
      <c r="CE1" s="50">
        <v>24</v>
      </c>
      <c r="CF1" s="50">
        <v>25</v>
      </c>
      <c r="CG1" s="50">
        <v>26</v>
      </c>
      <c r="CH1" s="50">
        <v>27</v>
      </c>
      <c r="CI1" s="50">
        <v>28</v>
      </c>
      <c r="CJ1" s="50">
        <v>29</v>
      </c>
      <c r="CK1" s="50">
        <v>30</v>
      </c>
      <c r="CL1" s="50">
        <v>31</v>
      </c>
      <c r="CM1" s="50">
        <v>32</v>
      </c>
      <c r="CN1" s="50">
        <v>33</v>
      </c>
      <c r="CO1" s="50">
        <v>34</v>
      </c>
      <c r="CP1" s="50"/>
      <c r="CQ1" s="25"/>
      <c r="EH1" s="50"/>
      <c r="EI1" s="50">
        <v>36</v>
      </c>
      <c r="EJ1" s="50">
        <v>37</v>
      </c>
      <c r="EK1" s="50">
        <v>38</v>
      </c>
      <c r="EL1" s="50">
        <v>39</v>
      </c>
      <c r="EM1" s="50">
        <v>40</v>
      </c>
      <c r="EN1" s="50">
        <v>41</v>
      </c>
      <c r="EO1" s="50">
        <v>42</v>
      </c>
      <c r="EP1" s="50">
        <v>43</v>
      </c>
      <c r="EQ1" s="50">
        <v>44</v>
      </c>
      <c r="ER1" s="50">
        <v>45</v>
      </c>
      <c r="ES1" s="50">
        <v>46</v>
      </c>
      <c r="ET1" s="50">
        <v>47</v>
      </c>
      <c r="EU1" s="50">
        <v>48</v>
      </c>
      <c r="EV1" s="50">
        <v>49</v>
      </c>
      <c r="EW1" s="50">
        <v>50</v>
      </c>
      <c r="EX1" s="50"/>
      <c r="GU1" s="1382"/>
      <c r="GV1" s="517"/>
      <c r="GW1" s="517"/>
      <c r="GX1" s="517"/>
      <c r="GY1" s="517"/>
      <c r="GZ1" s="517"/>
      <c r="HA1" s="517"/>
      <c r="HB1" s="517"/>
      <c r="HC1" s="517"/>
      <c r="HD1" s="1383"/>
      <c r="HE1" s="517"/>
      <c r="HG1" s="517"/>
      <c r="HH1" s="517"/>
      <c r="HI1" s="517"/>
      <c r="HJ1" s="517"/>
      <c r="HK1" s="517"/>
      <c r="HL1" s="517"/>
      <c r="HM1" s="517"/>
      <c r="HN1" s="517"/>
      <c r="HO1" s="517"/>
      <c r="HP1" s="517"/>
      <c r="HQ1" s="517"/>
      <c r="HZ1" s="1384" t="s">
        <v>2496</v>
      </c>
      <c r="IA1" s="1384"/>
      <c r="IB1" s="1384"/>
      <c r="IC1" s="1384"/>
      <c r="ID1" s="1384"/>
      <c r="IE1" s="1384"/>
      <c r="IF1" s="1384"/>
      <c r="IG1" s="1384"/>
      <c r="IH1" s="1384"/>
      <c r="II1" s="1384"/>
      <c r="IJ1" s="1384"/>
      <c r="IK1" s="1384"/>
      <c r="IL1" s="1385"/>
      <c r="IM1" s="1386"/>
    </row>
    <row r="2" spans="1:250" s="1387" customFormat="1" ht="90">
      <c r="B2" s="1182" t="s">
        <v>3892</v>
      </c>
      <c r="C2" s="1182"/>
      <c r="D2" s="1182"/>
      <c r="E2" s="1180"/>
      <c r="F2" s="1182">
        <f>21.2/30</f>
        <v>0.70666666666666667</v>
      </c>
      <c r="G2" s="1388" t="s">
        <v>3893</v>
      </c>
      <c r="H2" s="1388" t="s">
        <v>3894</v>
      </c>
      <c r="I2" s="1388" t="s">
        <v>3895</v>
      </c>
      <c r="J2" s="1388" t="s">
        <v>3896</v>
      </c>
      <c r="K2" s="1388" t="s">
        <v>3897</v>
      </c>
      <c r="L2" s="1388" t="s">
        <v>3898</v>
      </c>
      <c r="M2" s="1388" t="s">
        <v>3899</v>
      </c>
      <c r="N2" s="1388" t="s">
        <v>3900</v>
      </c>
      <c r="O2" s="1387" t="s">
        <v>798</v>
      </c>
      <c r="P2" s="1387" t="s">
        <v>3901</v>
      </c>
      <c r="Q2" s="1387" t="s">
        <v>3902</v>
      </c>
      <c r="R2" s="1387" t="s">
        <v>3903</v>
      </c>
      <c r="S2" s="1387" t="s">
        <v>3904</v>
      </c>
      <c r="T2" s="1387" t="s">
        <v>3905</v>
      </c>
      <c r="U2" s="1387" t="s">
        <v>1162</v>
      </c>
      <c r="V2" s="1387" t="s">
        <v>3906</v>
      </c>
      <c r="W2" s="1387" t="s">
        <v>3907</v>
      </c>
      <c r="X2" s="1387" t="s">
        <v>3908</v>
      </c>
      <c r="Y2" s="1387" t="s">
        <v>3909</v>
      </c>
      <c r="Z2" s="1387" t="s">
        <v>3910</v>
      </c>
      <c r="AA2" s="1387" t="s">
        <v>3911</v>
      </c>
      <c r="AB2" s="1387" t="s">
        <v>3912</v>
      </c>
      <c r="AC2" s="1387" t="s">
        <v>3913</v>
      </c>
      <c r="AD2" s="1387" t="s">
        <v>3914</v>
      </c>
      <c r="AE2" s="1387" t="s">
        <v>3915</v>
      </c>
      <c r="AF2" s="1387" t="s">
        <v>3916</v>
      </c>
      <c r="AG2" s="1389" t="s">
        <v>3917</v>
      </c>
      <c r="AH2" s="1389" t="s">
        <v>3918</v>
      </c>
      <c r="AI2" s="1387" t="s">
        <v>3919</v>
      </c>
      <c r="AJ2" s="1387" t="s">
        <v>3920</v>
      </c>
      <c r="AK2" s="1387" t="s">
        <v>3921</v>
      </c>
      <c r="AL2" s="1387" t="s">
        <v>3922</v>
      </c>
      <c r="AM2" s="1387" t="s">
        <v>3923</v>
      </c>
      <c r="AN2" s="1387" t="s">
        <v>1634</v>
      </c>
      <c r="AO2" s="1387" t="s">
        <v>3924</v>
      </c>
      <c r="AP2" s="1387" t="s">
        <v>3925</v>
      </c>
      <c r="AQ2" s="1387" t="s">
        <v>3136</v>
      </c>
      <c r="AR2" s="1387" t="s">
        <v>1608</v>
      </c>
      <c r="AS2" s="1387" t="s">
        <v>970</v>
      </c>
      <c r="AT2" s="1387" t="s">
        <v>3926</v>
      </c>
      <c r="AU2" s="1387" t="s">
        <v>3927</v>
      </c>
      <c r="AV2" s="1387" t="s">
        <v>2224</v>
      </c>
      <c r="AW2" s="1387" t="s">
        <v>867</v>
      </c>
      <c r="AX2" s="1387" t="s">
        <v>1194</v>
      </c>
      <c r="AY2" s="1387" t="s">
        <v>3928</v>
      </c>
      <c r="AZ2" s="1387" t="s">
        <v>3929</v>
      </c>
      <c r="BA2" s="1387" t="s">
        <v>293</v>
      </c>
      <c r="BB2" s="1387" t="s">
        <v>3930</v>
      </c>
      <c r="BC2" s="1387" t="s">
        <v>3931</v>
      </c>
      <c r="BD2" s="1387" t="s">
        <v>1576</v>
      </c>
      <c r="BE2" s="1387" t="s">
        <v>3932</v>
      </c>
      <c r="BF2" s="1387" t="s">
        <v>3933</v>
      </c>
      <c r="BG2" s="1387" t="s">
        <v>1643</v>
      </c>
      <c r="BH2" s="1387" t="s">
        <v>277</v>
      </c>
      <c r="BI2" s="1387" t="s">
        <v>3934</v>
      </c>
      <c r="BJ2" s="1387" t="s">
        <v>1196</v>
      </c>
      <c r="BK2" s="1387" t="s">
        <v>1240</v>
      </c>
      <c r="BL2" s="1387" t="s">
        <v>3935</v>
      </c>
      <c r="BM2" s="1387" t="s">
        <v>515</v>
      </c>
      <c r="BN2" s="1387" t="s">
        <v>3936</v>
      </c>
      <c r="BO2" s="1387" t="s">
        <v>976</v>
      </c>
      <c r="BP2" s="1387" t="s">
        <v>1103</v>
      </c>
      <c r="BQ2" s="1387" t="s">
        <v>3937</v>
      </c>
      <c r="BR2" s="1387" t="s">
        <v>3938</v>
      </c>
      <c r="BS2" s="1387" t="s">
        <v>912</v>
      </c>
      <c r="BT2" s="1387" t="s">
        <v>3939</v>
      </c>
      <c r="BU2" s="1387" t="s">
        <v>3940</v>
      </c>
      <c r="BV2" s="1387" t="s">
        <v>3941</v>
      </c>
      <c r="BW2" s="1387" t="s">
        <v>833</v>
      </c>
      <c r="CB2" s="1387">
        <f>14/30</f>
        <v>0.46666666666666667</v>
      </c>
      <c r="CC2" s="1387" t="s">
        <v>3942</v>
      </c>
      <c r="CD2" s="1387" t="s">
        <v>3943</v>
      </c>
      <c r="CE2" s="1387" t="s">
        <v>798</v>
      </c>
      <c r="CF2" s="1387" t="s">
        <v>3902</v>
      </c>
      <c r="CG2" s="1387" t="s">
        <v>3903</v>
      </c>
      <c r="CH2" s="1387" t="s">
        <v>3904</v>
      </c>
      <c r="CI2" s="1387" t="s">
        <v>3944</v>
      </c>
      <c r="CJ2" s="1387" t="s">
        <v>1162</v>
      </c>
      <c r="CK2" s="1387" t="s">
        <v>3906</v>
      </c>
      <c r="CL2" s="1387" t="s">
        <v>3945</v>
      </c>
      <c r="CM2" s="1387" t="s">
        <v>3946</v>
      </c>
      <c r="CN2" s="1387" t="s">
        <v>3908</v>
      </c>
      <c r="CO2" s="1387" t="s">
        <v>515</v>
      </c>
      <c r="CP2" s="1387" t="s">
        <v>3947</v>
      </c>
      <c r="CQ2" s="1387" t="s">
        <v>3947</v>
      </c>
      <c r="CR2" s="1387" t="s">
        <v>3919</v>
      </c>
      <c r="CS2" s="1387" t="s">
        <v>3920</v>
      </c>
      <c r="CT2" s="1387" t="s">
        <v>3921</v>
      </c>
      <c r="CU2" s="1387" t="s">
        <v>3922</v>
      </c>
      <c r="CV2" s="1387" t="s">
        <v>3923</v>
      </c>
      <c r="CW2" s="1387" t="s">
        <v>293</v>
      </c>
      <c r="CX2" s="1387" t="s">
        <v>1084</v>
      </c>
      <c r="CY2" s="1387" t="s">
        <v>970</v>
      </c>
      <c r="CZ2" s="1387" t="s">
        <v>1608</v>
      </c>
      <c r="DA2" s="1387" t="s">
        <v>3926</v>
      </c>
      <c r="DB2" s="1387" t="s">
        <v>3924</v>
      </c>
      <c r="DC2" s="1387" t="s">
        <v>3927</v>
      </c>
      <c r="DD2" s="1387" t="s">
        <v>3931</v>
      </c>
      <c r="DE2" s="1387" t="s">
        <v>755</v>
      </c>
      <c r="DF2" s="1387" t="s">
        <v>1086</v>
      </c>
      <c r="DG2" s="1387" t="s">
        <v>3948</v>
      </c>
      <c r="DH2" s="1387" t="s">
        <v>3136</v>
      </c>
      <c r="DI2" s="1387" t="s">
        <v>2224</v>
      </c>
      <c r="DJ2" s="1387" t="s">
        <v>867</v>
      </c>
      <c r="DK2" s="1387" t="s">
        <v>1194</v>
      </c>
      <c r="DL2" s="1387" t="s">
        <v>3928</v>
      </c>
      <c r="DM2" s="1387" t="s">
        <v>1576</v>
      </c>
      <c r="DN2" s="1387" t="s">
        <v>3949</v>
      </c>
      <c r="DO2" s="1387" t="s">
        <v>3933</v>
      </c>
      <c r="DP2" s="1387" t="s">
        <v>1643</v>
      </c>
      <c r="DQ2" s="1387" t="s">
        <v>3934</v>
      </c>
      <c r="DR2" s="1387" t="s">
        <v>277</v>
      </c>
      <c r="DS2" s="1387" t="s">
        <v>3935</v>
      </c>
      <c r="DT2" s="1387" t="s">
        <v>1196</v>
      </c>
      <c r="DU2" s="1387" t="s">
        <v>1240</v>
      </c>
      <c r="DV2" s="1387" t="s">
        <v>3950</v>
      </c>
      <c r="DW2" s="1387" t="s">
        <v>1103</v>
      </c>
      <c r="DX2" s="1387" t="s">
        <v>3937</v>
      </c>
      <c r="DY2" s="1387" t="s">
        <v>3938</v>
      </c>
      <c r="DZ2" s="1387" t="s">
        <v>912</v>
      </c>
      <c r="EA2" s="1387" t="s">
        <v>833</v>
      </c>
      <c r="EB2" s="1387" t="s">
        <v>3951</v>
      </c>
      <c r="EI2" s="1387" t="s">
        <v>1354</v>
      </c>
      <c r="EJ2" s="1387" t="s">
        <v>798</v>
      </c>
      <c r="EK2" s="1387" t="s">
        <v>3901</v>
      </c>
      <c r="EL2" s="1387" t="s">
        <v>3902</v>
      </c>
      <c r="EM2" s="1387" t="s">
        <v>3952</v>
      </c>
      <c r="EN2" s="1387" t="s">
        <v>3903</v>
      </c>
      <c r="EO2" s="1387" t="s">
        <v>3904</v>
      </c>
      <c r="EP2" s="1387" t="s">
        <v>3905</v>
      </c>
      <c r="EQ2" s="1387" t="s">
        <v>1162</v>
      </c>
      <c r="ER2" s="1387" t="s">
        <v>3906</v>
      </c>
      <c r="ES2" s="1387" t="s">
        <v>3945</v>
      </c>
      <c r="ET2" s="1387" t="s">
        <v>3946</v>
      </c>
      <c r="EU2" s="1387" t="s">
        <v>3908</v>
      </c>
      <c r="EV2" s="1387" t="s">
        <v>3953</v>
      </c>
      <c r="EW2" s="1387" t="s">
        <v>3912</v>
      </c>
      <c r="EX2" s="1387" t="s">
        <v>1429</v>
      </c>
      <c r="EY2" s="1387" t="s">
        <v>3954</v>
      </c>
      <c r="EZ2" s="1387" t="s">
        <v>3955</v>
      </c>
      <c r="FA2" s="1387" t="s">
        <v>3919</v>
      </c>
      <c r="FB2" s="1387" t="s">
        <v>3956</v>
      </c>
      <c r="FC2" s="1387" t="s">
        <v>3920</v>
      </c>
      <c r="FD2" s="1387" t="s">
        <v>3921</v>
      </c>
      <c r="FE2" s="1387" t="s">
        <v>3957</v>
      </c>
      <c r="FF2" s="1387" t="s">
        <v>3922</v>
      </c>
      <c r="FG2" s="1387" t="s">
        <v>3925</v>
      </c>
      <c r="FH2" s="1387" t="s">
        <v>970</v>
      </c>
      <c r="FI2" s="1387" t="s">
        <v>3926</v>
      </c>
      <c r="FJ2" s="1387" t="s">
        <v>3924</v>
      </c>
      <c r="FK2" s="1387" t="s">
        <v>293</v>
      </c>
      <c r="FL2" s="1387" t="s">
        <v>3136</v>
      </c>
      <c r="FM2" s="1387" t="s">
        <v>2224</v>
      </c>
      <c r="FN2" s="1387" t="s">
        <v>3958</v>
      </c>
      <c r="FO2" s="1387" t="s">
        <v>3959</v>
      </c>
      <c r="FP2" s="1387" t="s">
        <v>3931</v>
      </c>
      <c r="FQ2" s="1387" t="s">
        <v>1936</v>
      </c>
      <c r="FR2" s="1387" t="s">
        <v>1634</v>
      </c>
      <c r="FS2" s="1387" t="s">
        <v>1608</v>
      </c>
      <c r="FT2" s="1387" t="s">
        <v>867</v>
      </c>
      <c r="FU2" s="1387" t="s">
        <v>1194</v>
      </c>
      <c r="FV2" s="1387" t="s">
        <v>1356</v>
      </c>
      <c r="FW2" s="1387" t="s">
        <v>1050</v>
      </c>
      <c r="FX2" s="1387" t="s">
        <v>3928</v>
      </c>
      <c r="FY2" s="1387" t="s">
        <v>1576</v>
      </c>
      <c r="FZ2" s="1387" t="s">
        <v>3960</v>
      </c>
      <c r="GA2" s="1387" t="s">
        <v>1643</v>
      </c>
      <c r="GB2" s="1387" t="s">
        <v>1196</v>
      </c>
      <c r="GC2" s="1387" t="s">
        <v>1240</v>
      </c>
      <c r="GD2" s="1387" t="s">
        <v>3961</v>
      </c>
      <c r="GE2" s="1387" t="s">
        <v>3935</v>
      </c>
      <c r="GF2" s="1387" t="s">
        <v>277</v>
      </c>
      <c r="GG2" s="1387" t="s">
        <v>3934</v>
      </c>
      <c r="GH2" s="1387" t="s">
        <v>1007</v>
      </c>
      <c r="GI2" s="1387" t="s">
        <v>515</v>
      </c>
      <c r="GJ2" s="1387" t="s">
        <v>976</v>
      </c>
      <c r="GK2" s="1387" t="s">
        <v>1103</v>
      </c>
      <c r="GL2" s="1387" t="s">
        <v>794</v>
      </c>
      <c r="GM2" s="1387" t="s">
        <v>3938</v>
      </c>
      <c r="GN2" s="1387" t="s">
        <v>912</v>
      </c>
      <c r="GO2" s="1387" t="s">
        <v>3962</v>
      </c>
      <c r="GP2" s="1387" t="s">
        <v>3963</v>
      </c>
      <c r="GQ2" s="1387" t="s">
        <v>833</v>
      </c>
      <c r="GU2" s="1390" t="s">
        <v>3964</v>
      </c>
      <c r="GV2" s="18" t="s">
        <v>3965</v>
      </c>
      <c r="GW2" s="18" t="s">
        <v>937</v>
      </c>
      <c r="GX2" s="18" t="s">
        <v>3966</v>
      </c>
      <c r="GY2" s="18" t="s">
        <v>1634</v>
      </c>
      <c r="GZ2" s="18" t="s">
        <v>1936</v>
      </c>
      <c r="HA2" s="18" t="s">
        <v>1859</v>
      </c>
      <c r="HB2" s="18" t="s">
        <v>1084</v>
      </c>
      <c r="HC2" s="18" t="s">
        <v>1265</v>
      </c>
      <c r="HD2" s="1391" t="s">
        <v>3967</v>
      </c>
      <c r="HE2" s="20" t="s">
        <v>515</v>
      </c>
      <c r="HF2" s="20" t="s">
        <v>1007</v>
      </c>
      <c r="HG2" s="18" t="s">
        <v>1354</v>
      </c>
      <c r="HH2" s="18" t="s">
        <v>1349</v>
      </c>
      <c r="HI2" s="105" t="s">
        <v>3968</v>
      </c>
      <c r="HJ2" s="18" t="s">
        <v>1143</v>
      </c>
      <c r="HK2" s="18" t="s">
        <v>3948</v>
      </c>
      <c r="HL2" s="18" t="s">
        <v>1694</v>
      </c>
      <c r="HM2" s="18" t="s">
        <v>3969</v>
      </c>
      <c r="HN2" s="18" t="s">
        <v>1082</v>
      </c>
      <c r="HO2" s="18" t="s">
        <v>1608</v>
      </c>
      <c r="HP2" s="18" t="s">
        <v>3970</v>
      </c>
      <c r="HQ2" s="1387" t="s">
        <v>3971</v>
      </c>
      <c r="HR2" s="1387" t="s">
        <v>3972</v>
      </c>
      <c r="HS2" s="1387" t="s">
        <v>3973</v>
      </c>
      <c r="HT2" s="1387" t="s">
        <v>3974</v>
      </c>
      <c r="HU2" s="1387" t="s">
        <v>3975</v>
      </c>
      <c r="HV2" s="1387" t="s">
        <v>3976</v>
      </c>
      <c r="HW2" s="1387" t="s">
        <v>1753</v>
      </c>
      <c r="HX2" s="1387" t="s">
        <v>3971</v>
      </c>
      <c r="HY2" s="1387" t="s">
        <v>3972</v>
      </c>
      <c r="HZ2" s="585" t="s">
        <v>3977</v>
      </c>
      <c r="IA2" s="585" t="s">
        <v>3978</v>
      </c>
      <c r="IB2" s="585" t="s">
        <v>3979</v>
      </c>
      <c r="IC2" s="1387" t="s">
        <v>3980</v>
      </c>
      <c r="ID2" s="585" t="s">
        <v>3981</v>
      </c>
      <c r="IE2" s="9" t="s">
        <v>3982</v>
      </c>
      <c r="IF2" s="585" t="s">
        <v>3983</v>
      </c>
      <c r="IG2" s="585" t="s">
        <v>3984</v>
      </c>
      <c r="IH2" s="9" t="s">
        <v>1429</v>
      </c>
      <c r="II2" s="585" t="s">
        <v>3985</v>
      </c>
      <c r="IJ2" s="585" t="s">
        <v>3986</v>
      </c>
      <c r="IK2" s="1387" t="s">
        <v>3987</v>
      </c>
      <c r="IL2" s="585" t="s">
        <v>3988</v>
      </c>
      <c r="IM2" s="1392" t="s">
        <v>400</v>
      </c>
    </row>
    <row r="3" spans="1:250" s="1387" customFormat="1" ht="60.75" customHeight="1">
      <c r="B3" s="1182" t="s">
        <v>3989</v>
      </c>
      <c r="C3" s="1393" t="s">
        <v>3536</v>
      </c>
      <c r="D3" s="1393" t="s">
        <v>2844</v>
      </c>
      <c r="E3" s="1393" t="s">
        <v>2995</v>
      </c>
      <c r="F3" s="1394" t="s">
        <v>3990</v>
      </c>
      <c r="G3" s="1388" t="s">
        <v>3991</v>
      </c>
      <c r="H3" s="1388" t="s">
        <v>3992</v>
      </c>
      <c r="I3" s="1388" t="s">
        <v>3993</v>
      </c>
      <c r="J3" s="1388" t="s">
        <v>3994</v>
      </c>
      <c r="K3" s="1388" t="s">
        <v>3995</v>
      </c>
      <c r="L3" s="1388" t="s">
        <v>3996</v>
      </c>
      <c r="M3" s="1388" t="s">
        <v>3997</v>
      </c>
      <c r="N3" s="1388" t="s">
        <v>3998</v>
      </c>
      <c r="O3" s="1388" t="s">
        <v>3999</v>
      </c>
      <c r="P3" s="1388" t="s">
        <v>4000</v>
      </c>
      <c r="Q3" s="1387" t="s">
        <v>4001</v>
      </c>
      <c r="R3" s="1388" t="s">
        <v>4002</v>
      </c>
      <c r="S3" s="1388" t="s">
        <v>4003</v>
      </c>
      <c r="T3" s="1388" t="s">
        <v>4004</v>
      </c>
      <c r="U3" s="1387" t="s">
        <v>4005</v>
      </c>
      <c r="V3" s="1387" t="s">
        <v>4006</v>
      </c>
      <c r="W3" s="1395" t="s">
        <v>4007</v>
      </c>
      <c r="X3" s="1387" t="s">
        <v>4008</v>
      </c>
      <c r="Y3" s="1387" t="s">
        <v>4009</v>
      </c>
      <c r="Z3" s="1388" t="s">
        <v>4010</v>
      </c>
      <c r="AA3" s="1388" t="s">
        <v>4011</v>
      </c>
      <c r="AB3" s="1388" t="s">
        <v>4012</v>
      </c>
      <c r="AC3" s="1388" t="s">
        <v>1143</v>
      </c>
      <c r="AD3" s="1388"/>
      <c r="AE3" s="1388"/>
      <c r="AF3" s="1388"/>
      <c r="AG3" s="1388"/>
      <c r="AH3" s="1396" t="s">
        <v>4013</v>
      </c>
      <c r="AJ3" s="1387" t="s">
        <v>4014</v>
      </c>
      <c r="AN3" s="1388" t="s">
        <v>4015</v>
      </c>
      <c r="AO3" s="1387" t="s">
        <v>4016</v>
      </c>
      <c r="AP3" s="1387" t="s">
        <v>4017</v>
      </c>
      <c r="AQ3" s="1387" t="s">
        <v>4018</v>
      </c>
      <c r="AR3" s="1387" t="s">
        <v>4019</v>
      </c>
      <c r="AS3" s="1387" t="s">
        <v>4020</v>
      </c>
      <c r="AT3" s="1397" t="s">
        <v>4021</v>
      </c>
      <c r="AU3" s="1387" t="s">
        <v>4022</v>
      </c>
      <c r="AV3" s="1387" t="s">
        <v>4023</v>
      </c>
      <c r="AW3" s="1387" t="s">
        <v>4024</v>
      </c>
      <c r="AX3" s="1387" t="s">
        <v>2469</v>
      </c>
      <c r="AY3" s="1387" t="s">
        <v>1601</v>
      </c>
      <c r="AZ3" s="1387" t="s">
        <v>4025</v>
      </c>
      <c r="BA3" s="1387" t="s">
        <v>4026</v>
      </c>
      <c r="BB3" s="1387" t="s">
        <v>4027</v>
      </c>
      <c r="BE3" s="1387" t="s">
        <v>4028</v>
      </c>
      <c r="BG3" s="1387" t="s">
        <v>4029</v>
      </c>
      <c r="BH3" s="1387" t="s">
        <v>1750</v>
      </c>
      <c r="BJ3" s="1387" t="s">
        <v>4030</v>
      </c>
      <c r="BM3" s="1387" t="s">
        <v>4031</v>
      </c>
      <c r="BO3" s="1387" t="s">
        <v>4032</v>
      </c>
      <c r="BQ3" s="1387" t="s">
        <v>4033</v>
      </c>
      <c r="BS3" s="1387" t="s">
        <v>1089</v>
      </c>
      <c r="BU3" s="1387" t="s">
        <v>4034</v>
      </c>
      <c r="BV3" s="1387" t="s">
        <v>4035</v>
      </c>
      <c r="BW3" s="1387" t="s">
        <v>4036</v>
      </c>
      <c r="CB3" s="1398" t="s">
        <v>4037</v>
      </c>
      <c r="CC3" s="1388" t="s">
        <v>4038</v>
      </c>
      <c r="CD3" s="1388" t="s">
        <v>4039</v>
      </c>
      <c r="CE3" s="1387" t="s">
        <v>4040</v>
      </c>
      <c r="CF3" s="1388" t="s">
        <v>4041</v>
      </c>
      <c r="CG3" s="1388" t="s">
        <v>4042</v>
      </c>
      <c r="CH3" s="1388" t="s">
        <v>4043</v>
      </c>
      <c r="CI3" s="1387" t="s">
        <v>4044</v>
      </c>
      <c r="CJ3" s="1388" t="s">
        <v>4045</v>
      </c>
      <c r="CK3" s="1388" t="s">
        <v>4046</v>
      </c>
      <c r="CL3" s="1399" t="s">
        <v>4047</v>
      </c>
      <c r="CM3" s="1387" t="s">
        <v>4048</v>
      </c>
      <c r="CN3" s="1388" t="s">
        <v>4049</v>
      </c>
      <c r="CO3" s="1388" t="s">
        <v>4050</v>
      </c>
      <c r="CP3" s="1400" t="s">
        <v>4051</v>
      </c>
      <c r="CQ3" s="1400" t="s">
        <v>4052</v>
      </c>
      <c r="CT3" s="1387" t="s">
        <v>4053</v>
      </c>
      <c r="CV3" s="1387" t="s">
        <v>4054</v>
      </c>
      <c r="CW3" s="34" t="s">
        <v>4055</v>
      </c>
      <c r="CX3" s="34" t="s">
        <v>4056</v>
      </c>
      <c r="CY3" s="1387" t="s">
        <v>4057</v>
      </c>
      <c r="CZ3" s="1387" t="s">
        <v>1609</v>
      </c>
      <c r="DA3" s="1397" t="s">
        <v>4058</v>
      </c>
      <c r="DB3" s="1387" t="s">
        <v>4059</v>
      </c>
      <c r="DC3" s="1387" t="s">
        <v>4060</v>
      </c>
      <c r="DD3" s="1387" t="s">
        <v>4061</v>
      </c>
      <c r="DE3" s="1387" t="s">
        <v>4062</v>
      </c>
      <c r="DF3" s="1387" t="s">
        <v>4063</v>
      </c>
      <c r="DG3" s="1387" t="s">
        <v>4064</v>
      </c>
      <c r="DH3" s="1387" t="s">
        <v>1702</v>
      </c>
      <c r="DI3" s="1387" t="s">
        <v>4065</v>
      </c>
      <c r="DJ3" s="1387" t="s">
        <v>1700</v>
      </c>
      <c r="DK3" s="1387" t="s">
        <v>4066</v>
      </c>
      <c r="DL3" s="1387" t="s">
        <v>1612</v>
      </c>
      <c r="DN3" s="1387" t="s">
        <v>4067</v>
      </c>
      <c r="DO3" s="1387" t="s">
        <v>4068</v>
      </c>
      <c r="DP3" s="1387" t="s">
        <v>4069</v>
      </c>
      <c r="DT3" s="1387" t="s">
        <v>4070</v>
      </c>
      <c r="DV3" s="1387" t="s">
        <v>4071</v>
      </c>
      <c r="DX3" s="1387" t="s">
        <v>4072</v>
      </c>
      <c r="EA3" s="1387" t="s">
        <v>4073</v>
      </c>
      <c r="EB3" s="1387" t="s">
        <v>4074</v>
      </c>
      <c r="EH3" s="1398" t="s">
        <v>2580</v>
      </c>
      <c r="EI3" s="1388" t="s">
        <v>4075</v>
      </c>
      <c r="EJ3" s="1388" t="s">
        <v>4076</v>
      </c>
      <c r="EK3" s="1388" t="s">
        <v>4077</v>
      </c>
      <c r="EL3" s="1388" t="s">
        <v>4078</v>
      </c>
      <c r="EM3" s="1387" t="s">
        <v>4079</v>
      </c>
      <c r="EN3" s="1388" t="s">
        <v>4080</v>
      </c>
      <c r="EO3" s="1388" t="s">
        <v>4081</v>
      </c>
      <c r="EP3" s="1388" t="s">
        <v>4082</v>
      </c>
      <c r="EQ3" s="1387" t="s">
        <v>4083</v>
      </c>
      <c r="ER3" s="1387" t="s">
        <v>4084</v>
      </c>
      <c r="ES3" s="1387" t="s">
        <v>4085</v>
      </c>
      <c r="ET3" s="1388" t="s">
        <v>4086</v>
      </c>
      <c r="EU3" s="1388" t="s">
        <v>4087</v>
      </c>
      <c r="EV3" s="1388" t="s">
        <v>4088</v>
      </c>
      <c r="EW3" s="1388" t="s">
        <v>4089</v>
      </c>
      <c r="EX3" s="1388" t="s">
        <v>4090</v>
      </c>
      <c r="FA3" s="1387" t="s">
        <v>4091</v>
      </c>
      <c r="FB3" s="1387" t="s">
        <v>4092</v>
      </c>
      <c r="FC3" s="1387" t="s">
        <v>4093</v>
      </c>
      <c r="FF3" s="1387" t="s">
        <v>4094</v>
      </c>
      <c r="FG3" s="1387" t="s">
        <v>4095</v>
      </c>
      <c r="FH3" s="1387" t="s">
        <v>1632</v>
      </c>
      <c r="FI3" s="1401" t="s">
        <v>4096</v>
      </c>
      <c r="FJ3" s="1387" t="s">
        <v>4097</v>
      </c>
      <c r="FK3" s="1387" t="s">
        <v>4098</v>
      </c>
      <c r="FL3" s="1387" t="s">
        <v>2561</v>
      </c>
      <c r="FM3" s="1387" t="s">
        <v>4099</v>
      </c>
      <c r="FN3" s="1387" t="s">
        <v>4100</v>
      </c>
      <c r="FO3" s="1387" t="s">
        <v>4101</v>
      </c>
      <c r="FP3" s="1387" t="s">
        <v>4102</v>
      </c>
      <c r="FQ3" s="1387" t="s">
        <v>4103</v>
      </c>
      <c r="FR3" s="1387" t="s">
        <v>4104</v>
      </c>
      <c r="FS3" s="1387" t="s">
        <v>4105</v>
      </c>
      <c r="FT3" s="1387" t="s">
        <v>4106</v>
      </c>
      <c r="FU3" s="1387" t="s">
        <v>4107</v>
      </c>
      <c r="FV3" s="1387" t="s">
        <v>4108</v>
      </c>
      <c r="FW3" s="1387" t="s">
        <v>4109</v>
      </c>
      <c r="FX3" s="1387" t="s">
        <v>1618</v>
      </c>
      <c r="FZ3" s="1387" t="s">
        <v>4110</v>
      </c>
      <c r="GA3" s="1387" t="s">
        <v>4111</v>
      </c>
      <c r="GB3" s="1387" t="s">
        <v>4112</v>
      </c>
      <c r="GD3" s="1387" t="s">
        <v>4113</v>
      </c>
      <c r="GH3" s="1387" t="s">
        <v>1617</v>
      </c>
      <c r="GN3" s="1387" t="s">
        <v>4114</v>
      </c>
      <c r="GO3" s="1387" t="s">
        <v>4115</v>
      </c>
      <c r="GP3" s="1387" t="s">
        <v>4116</v>
      </c>
      <c r="GQ3" s="1387" t="s">
        <v>4117</v>
      </c>
      <c r="GU3" s="1402"/>
      <c r="GV3" s="1403" t="s">
        <v>979</v>
      </c>
      <c r="GW3" s="1403" t="s">
        <v>4118</v>
      </c>
      <c r="GX3" s="1403" t="s">
        <v>868</v>
      </c>
      <c r="GY3" s="1403" t="s">
        <v>1087</v>
      </c>
      <c r="GZ3" s="1403" t="s">
        <v>1085</v>
      </c>
      <c r="HA3" s="1403" t="s">
        <v>1191</v>
      </c>
      <c r="HB3" s="1403" t="s">
        <v>1083</v>
      </c>
      <c r="HC3" s="1403" t="s">
        <v>606</v>
      </c>
      <c r="HD3" s="1404" t="s">
        <v>625</v>
      </c>
      <c r="HE3" s="1403" t="s">
        <v>4119</v>
      </c>
      <c r="HF3" s="1403" t="s">
        <v>4120</v>
      </c>
      <c r="HG3" s="1403" t="s">
        <v>1353</v>
      </c>
      <c r="HH3" s="1403" t="s">
        <v>726</v>
      </c>
      <c r="HI3" s="1403" t="s">
        <v>629</v>
      </c>
      <c r="HJ3" s="1403" t="s">
        <v>1352</v>
      </c>
      <c r="HK3" s="1403" t="s">
        <v>4121</v>
      </c>
      <c r="HL3" s="1403" t="s">
        <v>4122</v>
      </c>
      <c r="HM3" s="1403" t="s">
        <v>4123</v>
      </c>
      <c r="HN3" s="1403" t="s">
        <v>1081</v>
      </c>
      <c r="HO3" s="1403" t="s">
        <v>1802</v>
      </c>
      <c r="HP3" s="1403" t="s">
        <v>631</v>
      </c>
      <c r="HQ3" s="158"/>
      <c r="HS3" s="1403" t="s">
        <v>4124</v>
      </c>
      <c r="HT3" s="1403" t="s">
        <v>4125</v>
      </c>
      <c r="HU3" s="1403" t="s">
        <v>4126</v>
      </c>
      <c r="HV3" s="1403" t="s">
        <v>4127</v>
      </c>
      <c r="HW3" s="1403" t="s">
        <v>4128</v>
      </c>
      <c r="HZ3" s="1387" t="s">
        <v>4129</v>
      </c>
      <c r="IA3" s="1387" t="s">
        <v>4130</v>
      </c>
      <c r="IB3" s="1387" t="s">
        <v>4131</v>
      </c>
      <c r="IC3" s="1387" t="s">
        <v>4132</v>
      </c>
      <c r="ID3" s="1387" t="s">
        <v>1291</v>
      </c>
      <c r="IE3" s="5">
        <v>406220</v>
      </c>
      <c r="IF3" s="1387" t="s">
        <v>4133</v>
      </c>
      <c r="IG3" s="1387" t="s">
        <v>4134</v>
      </c>
      <c r="IH3" s="5">
        <v>355220</v>
      </c>
      <c r="II3" s="1387" t="s">
        <v>4135</v>
      </c>
      <c r="IJ3" s="1387" t="s">
        <v>4136</v>
      </c>
      <c r="IK3" s="1387" t="s">
        <v>4137</v>
      </c>
      <c r="IL3" s="1387" t="s">
        <v>4138</v>
      </c>
      <c r="IM3" s="1387">
        <v>355222</v>
      </c>
    </row>
    <row r="4" spans="1:250" s="1199" customFormat="1" ht="27.75">
      <c r="B4" s="1405" t="s">
        <v>4139</v>
      </c>
      <c r="C4" s="1405"/>
      <c r="D4" s="1405"/>
      <c r="E4" s="1406"/>
      <c r="F4" s="1406"/>
      <c r="G4" s="1407">
        <v>30</v>
      </c>
      <c r="H4" s="1407">
        <v>30</v>
      </c>
      <c r="I4" s="1407">
        <v>30</v>
      </c>
      <c r="J4" s="1407">
        <v>30</v>
      </c>
      <c r="K4" s="1407">
        <v>30</v>
      </c>
      <c r="L4" s="1407">
        <v>30</v>
      </c>
      <c r="M4" s="1407">
        <v>30</v>
      </c>
      <c r="N4" s="1407">
        <v>30</v>
      </c>
      <c r="O4" s="1407">
        <v>30</v>
      </c>
      <c r="P4" s="1407">
        <v>30</v>
      </c>
      <c r="Q4" s="1407">
        <v>30</v>
      </c>
      <c r="R4" s="1407">
        <v>30</v>
      </c>
      <c r="S4" s="1407">
        <v>30</v>
      </c>
      <c r="T4" s="1407">
        <v>30</v>
      </c>
      <c r="U4" s="1407">
        <v>30</v>
      </c>
      <c r="V4" s="1407">
        <v>30</v>
      </c>
      <c r="W4" s="1408">
        <v>30</v>
      </c>
      <c r="X4" s="1407">
        <v>30</v>
      </c>
      <c r="Y4" s="1407"/>
      <c r="Z4" s="1407">
        <v>30</v>
      </c>
      <c r="AA4" s="1407"/>
      <c r="AB4" s="1407">
        <v>30</v>
      </c>
      <c r="AC4" s="1407"/>
      <c r="AD4" s="1407"/>
      <c r="AE4" s="1407"/>
      <c r="AF4" s="1407"/>
      <c r="AG4" s="1407"/>
      <c r="AN4" s="1407"/>
      <c r="CB4" s="1407"/>
      <c r="CC4" s="1407">
        <v>30</v>
      </c>
      <c r="CD4" s="1407">
        <v>30</v>
      </c>
      <c r="CE4" s="1407">
        <v>30</v>
      </c>
      <c r="CF4" s="1407">
        <v>30</v>
      </c>
      <c r="CG4" s="1407">
        <v>30</v>
      </c>
      <c r="CH4" s="1407">
        <v>30</v>
      </c>
      <c r="CI4" s="1407">
        <v>30</v>
      </c>
      <c r="CJ4" s="1407">
        <v>30</v>
      </c>
      <c r="CK4" s="1407">
        <v>30</v>
      </c>
      <c r="CL4" s="1407">
        <v>30</v>
      </c>
      <c r="CM4" s="1407">
        <v>30</v>
      </c>
      <c r="CN4" s="1407">
        <v>20</v>
      </c>
      <c r="CO4" s="1407">
        <v>30</v>
      </c>
      <c r="CP4" s="1407">
        <v>30</v>
      </c>
      <c r="CQ4" s="1407"/>
      <c r="EH4" s="1407"/>
      <c r="EI4" s="1407">
        <v>10</v>
      </c>
      <c r="EJ4" s="1407">
        <v>10</v>
      </c>
      <c r="EK4" s="1407">
        <v>10</v>
      </c>
      <c r="EL4" s="1407">
        <v>10</v>
      </c>
      <c r="EM4" s="1407">
        <v>10</v>
      </c>
      <c r="EN4" s="1407">
        <v>10</v>
      </c>
      <c r="EO4" s="1407">
        <v>10</v>
      </c>
      <c r="EP4" s="1407">
        <v>10</v>
      </c>
      <c r="EQ4" s="1407">
        <v>10</v>
      </c>
      <c r="ER4" s="1407">
        <v>10</v>
      </c>
      <c r="ES4" s="1407">
        <v>10</v>
      </c>
      <c r="ET4" s="1407">
        <v>20</v>
      </c>
      <c r="EU4" s="1407">
        <v>10</v>
      </c>
      <c r="EV4" s="1407">
        <v>10</v>
      </c>
      <c r="EW4" s="1407">
        <v>10</v>
      </c>
      <c r="EX4" s="1407">
        <v>20</v>
      </c>
      <c r="EY4" s="1199">
        <v>20</v>
      </c>
      <c r="EZ4" s="1199">
        <v>20</v>
      </c>
      <c r="GU4" s="1409"/>
      <c r="GV4" s="1410">
        <v>10</v>
      </c>
      <c r="GW4" s="1410">
        <v>10</v>
      </c>
      <c r="GX4" s="1410">
        <v>10</v>
      </c>
      <c r="GY4" s="1410">
        <v>10</v>
      </c>
      <c r="GZ4" s="1410">
        <v>10</v>
      </c>
      <c r="HA4" s="1410">
        <v>10</v>
      </c>
      <c r="HB4" s="1410">
        <v>10</v>
      </c>
      <c r="HC4" s="1410">
        <v>10</v>
      </c>
      <c r="HD4" s="1411">
        <v>10</v>
      </c>
      <c r="HE4" s="1410">
        <v>10</v>
      </c>
      <c r="HF4" s="1410">
        <v>10</v>
      </c>
      <c r="HG4" s="1410">
        <v>10</v>
      </c>
      <c r="HH4" s="1410">
        <v>10</v>
      </c>
      <c r="HI4" s="1410"/>
      <c r="HJ4" s="1410"/>
      <c r="HK4" s="1410">
        <v>10</v>
      </c>
      <c r="HL4" s="1410">
        <v>10</v>
      </c>
      <c r="HM4" s="1410">
        <v>10</v>
      </c>
      <c r="HN4" s="1410">
        <v>10</v>
      </c>
      <c r="HO4" s="1410">
        <v>10</v>
      </c>
      <c r="HP4" s="1410">
        <v>10</v>
      </c>
      <c r="HQ4" s="1410"/>
      <c r="HZ4" s="1412">
        <v>100</v>
      </c>
      <c r="IA4" s="466">
        <v>100</v>
      </c>
      <c r="IB4" s="466">
        <v>100</v>
      </c>
      <c r="IC4" s="466">
        <v>100</v>
      </c>
      <c r="ID4" s="466">
        <v>100</v>
      </c>
      <c r="IE4" s="466">
        <v>100</v>
      </c>
      <c r="IF4" s="466">
        <v>100</v>
      </c>
      <c r="IG4" s="466">
        <v>100</v>
      </c>
      <c r="IH4" s="466">
        <v>100</v>
      </c>
      <c r="II4" s="466">
        <v>100</v>
      </c>
      <c r="IJ4" s="466">
        <v>100</v>
      </c>
      <c r="IK4" s="466">
        <v>100</v>
      </c>
      <c r="IL4" s="466">
        <v>100</v>
      </c>
    </row>
    <row r="5" spans="1:250">
      <c r="B5" s="1379"/>
      <c r="C5" s="1379"/>
      <c r="D5" s="1379"/>
      <c r="E5" s="1380"/>
      <c r="F5" s="1380"/>
      <c r="G5" s="50"/>
      <c r="H5" s="50"/>
      <c r="I5" s="50"/>
      <c r="J5" s="50"/>
      <c r="K5" s="50"/>
      <c r="L5" s="50"/>
      <c r="M5" s="50"/>
      <c r="N5" s="50"/>
      <c r="O5" s="50"/>
      <c r="P5" s="50"/>
      <c r="Q5" s="50"/>
      <c r="R5" s="50"/>
      <c r="S5" s="50"/>
      <c r="T5" s="50"/>
      <c r="U5" s="50"/>
      <c r="V5" s="50"/>
      <c r="W5" s="1413"/>
      <c r="X5" s="50"/>
      <c r="Y5" s="50"/>
      <c r="Z5" s="50"/>
      <c r="AA5" s="50"/>
      <c r="AB5" s="50"/>
      <c r="AC5" s="50"/>
      <c r="AD5" s="50"/>
      <c r="AE5" s="50"/>
      <c r="AF5" s="50"/>
      <c r="AG5" s="50"/>
      <c r="AI5" s="10"/>
      <c r="AJ5" s="10"/>
      <c r="AK5" s="10"/>
      <c r="AL5" s="10"/>
      <c r="AM5" s="10"/>
      <c r="AN5" s="50"/>
      <c r="AO5" s="10"/>
      <c r="AP5" s="10"/>
      <c r="AQ5" s="10"/>
      <c r="AR5" s="10"/>
      <c r="AS5" s="10"/>
      <c r="AT5" s="10"/>
      <c r="AU5" s="10"/>
      <c r="AV5" s="1414"/>
      <c r="AW5" s="1414"/>
      <c r="AX5" s="1414"/>
      <c r="AY5" s="1414"/>
      <c r="AZ5" s="1414"/>
      <c r="BA5" s="1414"/>
      <c r="BB5" s="1414"/>
      <c r="BC5" s="1414"/>
      <c r="BD5" s="1414"/>
      <c r="BE5" s="1414"/>
      <c r="BF5" s="1414"/>
      <c r="BG5" s="1414"/>
      <c r="BH5" s="1414"/>
      <c r="BI5" s="1414"/>
      <c r="BJ5" s="1414"/>
      <c r="BK5" s="1414"/>
      <c r="BL5" s="1414"/>
      <c r="BM5" s="1415"/>
      <c r="BN5" s="1415"/>
      <c r="BO5" s="1415"/>
      <c r="BP5" s="1415"/>
      <c r="BQ5" s="1415"/>
      <c r="BR5" s="1415"/>
      <c r="BS5" s="1415"/>
      <c r="BT5" s="1415"/>
      <c r="BU5" s="1415"/>
      <c r="BV5" s="1415"/>
      <c r="BW5" s="1415"/>
      <c r="BX5" s="1415"/>
      <c r="BY5" s="10"/>
      <c r="BZ5" s="10"/>
      <c r="CA5" s="10"/>
      <c r="CB5" s="50"/>
      <c r="CC5" s="50"/>
      <c r="CD5" s="50"/>
      <c r="CE5" s="50"/>
      <c r="CF5" s="50"/>
      <c r="CG5" s="50"/>
      <c r="CH5" s="50"/>
      <c r="CI5" s="50"/>
      <c r="CJ5" s="50"/>
      <c r="CK5" s="50"/>
      <c r="CL5" s="50"/>
      <c r="CM5" s="50"/>
      <c r="CN5" s="50"/>
      <c r="CO5" s="50"/>
      <c r="CP5" s="50"/>
      <c r="CQ5" s="5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50"/>
      <c r="EI5" s="50"/>
      <c r="EJ5" s="50"/>
      <c r="EK5" s="50"/>
      <c r="EL5" s="50"/>
      <c r="EM5" s="50"/>
      <c r="EN5" s="50"/>
      <c r="EO5" s="50"/>
      <c r="EP5" s="50"/>
      <c r="EQ5" s="50"/>
      <c r="ER5" s="50"/>
      <c r="ES5" s="50"/>
      <c r="ET5" s="50"/>
      <c r="EU5" s="50"/>
      <c r="EV5" s="50"/>
      <c r="EW5" s="50"/>
      <c r="EX5" s="5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HD5" s="99"/>
      <c r="HF5" s="10"/>
      <c r="HX5" s="1415"/>
      <c r="HY5" s="1415"/>
    </row>
    <row r="6" spans="1:250" s="1416" customFormat="1" ht="15.75">
      <c r="A6" s="1416" t="s">
        <v>3662</v>
      </c>
      <c r="B6" s="1417"/>
      <c r="C6" s="1417"/>
      <c r="D6" s="1417"/>
      <c r="E6" s="1418"/>
      <c r="F6" s="1418"/>
      <c r="G6" s="1419">
        <v>2</v>
      </c>
      <c r="H6" s="1419">
        <v>-39</v>
      </c>
      <c r="I6" s="1419">
        <v>210</v>
      </c>
      <c r="J6" s="1419">
        <v>239</v>
      </c>
      <c r="K6" s="1419">
        <v>-114</v>
      </c>
      <c r="L6" s="1419">
        <v>104</v>
      </c>
      <c r="M6" s="1419">
        <v>-588</v>
      </c>
      <c r="N6" s="1419">
        <v>386</v>
      </c>
      <c r="O6" s="1419">
        <v>-126</v>
      </c>
      <c r="P6" s="1419">
        <v>-214</v>
      </c>
      <c r="Q6" s="1419">
        <v>12</v>
      </c>
      <c r="R6" s="1419">
        <v>1382</v>
      </c>
      <c r="S6" s="1419">
        <v>332</v>
      </c>
      <c r="T6" s="1419">
        <v>-367</v>
      </c>
      <c r="U6" s="1419">
        <v>44</v>
      </c>
      <c r="V6" s="1419">
        <v>68</v>
      </c>
      <c r="W6" s="1419">
        <v>-70</v>
      </c>
      <c r="X6" s="1419">
        <v>630</v>
      </c>
      <c r="Y6" s="1419">
        <v>-55</v>
      </c>
      <c r="Z6" s="1419">
        <v>857</v>
      </c>
      <c r="AA6" s="1419">
        <v>-580</v>
      </c>
      <c r="AB6" s="1419">
        <v>334</v>
      </c>
      <c r="AC6" s="1419">
        <v>6</v>
      </c>
      <c r="AD6" s="1419">
        <v>-194</v>
      </c>
      <c r="AE6" s="1419">
        <v>743</v>
      </c>
      <c r="AF6" s="1419">
        <v>-863</v>
      </c>
      <c r="AG6" s="1419">
        <v>200</v>
      </c>
      <c r="AH6" s="1419">
        <v>-892</v>
      </c>
      <c r="AI6" s="1419">
        <v>640</v>
      </c>
      <c r="AJ6" s="1419">
        <v>377</v>
      </c>
      <c r="AK6" s="1419">
        <v>206</v>
      </c>
      <c r="AL6" s="1419">
        <v>212</v>
      </c>
      <c r="AM6" s="1419">
        <v>1810</v>
      </c>
      <c r="AN6" s="1419">
        <v>104</v>
      </c>
      <c r="AO6" s="1419">
        <v>1042</v>
      </c>
      <c r="AP6" s="1419">
        <v>555</v>
      </c>
      <c r="AQ6" s="1419">
        <v>335</v>
      </c>
      <c r="AR6" s="1419">
        <v>169</v>
      </c>
      <c r="AS6" s="1419">
        <v>2729</v>
      </c>
      <c r="AT6" s="1419">
        <v>784</v>
      </c>
      <c r="AU6" s="1419">
        <v>867</v>
      </c>
      <c r="AV6" s="1419">
        <v>264</v>
      </c>
      <c r="AW6" s="1419">
        <v>9</v>
      </c>
      <c r="AX6" s="1419">
        <v>171</v>
      </c>
      <c r="AY6" s="1419">
        <v>366</v>
      </c>
      <c r="AZ6" s="1419">
        <v>2486</v>
      </c>
      <c r="BA6" s="1419">
        <v>905</v>
      </c>
      <c r="BB6" s="1419">
        <v>2357</v>
      </c>
      <c r="BC6" s="1419">
        <v>2563</v>
      </c>
      <c r="BD6" s="1419">
        <v>65</v>
      </c>
      <c r="BE6" s="1419">
        <v>162</v>
      </c>
      <c r="BF6" s="1419">
        <v>958</v>
      </c>
      <c r="BG6" s="1419">
        <v>662</v>
      </c>
      <c r="BH6" s="1419">
        <v>151</v>
      </c>
      <c r="BI6" s="1419">
        <v>307</v>
      </c>
      <c r="BJ6" s="1419">
        <v>163</v>
      </c>
      <c r="BK6" s="1419">
        <v>242</v>
      </c>
      <c r="BL6" s="1419">
        <v>486</v>
      </c>
      <c r="BM6" s="1419">
        <v>877</v>
      </c>
      <c r="BN6" s="1419">
        <v>2076</v>
      </c>
      <c r="BO6" s="1419">
        <v>12</v>
      </c>
      <c r="BP6" s="1419">
        <v>241</v>
      </c>
      <c r="BQ6" s="1419">
        <v>298</v>
      </c>
      <c r="BR6" s="1419">
        <v>153</v>
      </c>
      <c r="BS6" s="1419">
        <v>583</v>
      </c>
      <c r="BT6" s="1419">
        <v>148</v>
      </c>
      <c r="BU6" s="1419">
        <v>0</v>
      </c>
      <c r="BV6" s="1419">
        <v>92</v>
      </c>
      <c r="BW6" s="1419">
        <v>95</v>
      </c>
      <c r="BX6" s="1419">
        <v>0</v>
      </c>
      <c r="BY6" s="1419">
        <v>0</v>
      </c>
      <c r="BZ6" s="1419">
        <v>0</v>
      </c>
      <c r="CA6" s="1419">
        <v>0</v>
      </c>
      <c r="CB6" s="1419">
        <v>0</v>
      </c>
      <c r="CC6" s="1419">
        <v>247</v>
      </c>
      <c r="CD6" s="1419">
        <v>60</v>
      </c>
      <c r="CE6" s="1419">
        <v>752</v>
      </c>
      <c r="CF6" s="1419">
        <v>-100</v>
      </c>
      <c r="CG6" s="1419">
        <v>942</v>
      </c>
      <c r="CH6" s="1419">
        <v>441</v>
      </c>
      <c r="CI6" s="1419">
        <v>-159</v>
      </c>
      <c r="CJ6" s="1419">
        <v>77</v>
      </c>
      <c r="CK6" s="1419">
        <v>195</v>
      </c>
      <c r="CL6" s="1419">
        <v>-91</v>
      </c>
      <c r="CM6" s="1419">
        <v>-23</v>
      </c>
      <c r="CN6" s="1419">
        <v>28</v>
      </c>
      <c r="CO6" s="1419">
        <v>549</v>
      </c>
      <c r="CP6" s="1419">
        <v>596</v>
      </c>
      <c r="CQ6" s="1419">
        <v>-156</v>
      </c>
      <c r="CR6" s="1419">
        <v>291</v>
      </c>
      <c r="CS6" s="1419">
        <v>263</v>
      </c>
      <c r="CT6" s="1419">
        <v>262</v>
      </c>
      <c r="CU6" s="1419">
        <v>440</v>
      </c>
      <c r="CV6" s="1419">
        <v>645</v>
      </c>
      <c r="CW6" s="1419">
        <v>523</v>
      </c>
      <c r="CX6" s="1419">
        <v>486</v>
      </c>
      <c r="CY6" s="1419">
        <v>1066</v>
      </c>
      <c r="CZ6" s="1419">
        <v>239</v>
      </c>
      <c r="DA6" s="1419">
        <v>491</v>
      </c>
      <c r="DB6" s="1419">
        <v>486</v>
      </c>
      <c r="DC6" s="1419">
        <v>501</v>
      </c>
      <c r="DD6" s="1419">
        <v>825</v>
      </c>
      <c r="DE6" s="1419">
        <v>153</v>
      </c>
      <c r="DF6" s="1419">
        <v>284</v>
      </c>
      <c r="DG6" s="1419">
        <v>148</v>
      </c>
      <c r="DH6" s="1419">
        <v>-75</v>
      </c>
      <c r="DI6" s="1419">
        <v>491</v>
      </c>
      <c r="DJ6" s="1419">
        <v>467</v>
      </c>
      <c r="DK6" s="1419">
        <v>195</v>
      </c>
      <c r="DL6" s="1419">
        <v>160</v>
      </c>
      <c r="DM6" s="1419">
        <v>71</v>
      </c>
      <c r="DN6" s="1419">
        <v>165</v>
      </c>
      <c r="DO6" s="1419">
        <v>529</v>
      </c>
      <c r="DP6" s="1419">
        <v>-90</v>
      </c>
      <c r="DQ6" s="1419">
        <v>206</v>
      </c>
      <c r="DR6" s="1419">
        <v>206</v>
      </c>
      <c r="DS6" s="1419">
        <v>343</v>
      </c>
      <c r="DT6" s="1419">
        <v>214</v>
      </c>
      <c r="DU6" s="1419">
        <v>270</v>
      </c>
      <c r="DV6" s="1419">
        <v>810</v>
      </c>
      <c r="DW6" s="1419">
        <v>197</v>
      </c>
      <c r="DX6" s="1419">
        <v>629</v>
      </c>
      <c r="DY6" s="1419">
        <v>197</v>
      </c>
      <c r="DZ6" s="1419">
        <v>472</v>
      </c>
      <c r="EA6" s="1419">
        <v>95</v>
      </c>
      <c r="EB6" s="1419">
        <v>0</v>
      </c>
      <c r="EC6" s="1419">
        <v>0</v>
      </c>
      <c r="ED6" s="1419">
        <v>0</v>
      </c>
      <c r="EE6" s="1419">
        <v>0</v>
      </c>
      <c r="EF6" s="1419">
        <v>0</v>
      </c>
      <c r="EG6" s="1419">
        <v>0</v>
      </c>
      <c r="EH6" s="1419">
        <v>0</v>
      </c>
      <c r="EI6" s="1419">
        <v>312</v>
      </c>
      <c r="EJ6" s="1419">
        <v>94</v>
      </c>
      <c r="EK6" s="1419">
        <v>-176</v>
      </c>
      <c r="EL6" s="1419">
        <v>0</v>
      </c>
      <c r="EM6" s="1419">
        <v>154</v>
      </c>
      <c r="EN6" s="1419">
        <v>740</v>
      </c>
      <c r="EO6" s="1419">
        <v>316</v>
      </c>
      <c r="EP6" s="1419">
        <v>404</v>
      </c>
      <c r="EQ6" s="1419">
        <v>180</v>
      </c>
      <c r="ER6" s="1419">
        <v>22</v>
      </c>
      <c r="ES6" s="1419">
        <v>279</v>
      </c>
      <c r="ET6" s="1419">
        <v>440</v>
      </c>
      <c r="EU6" s="1419">
        <v>-1</v>
      </c>
      <c r="EV6" s="1419">
        <v>139</v>
      </c>
      <c r="EW6" s="1419">
        <v>260</v>
      </c>
      <c r="EX6" s="1419">
        <v>270</v>
      </c>
      <c r="EY6" s="1419">
        <v>1232</v>
      </c>
      <c r="EZ6" s="1419">
        <v>790</v>
      </c>
      <c r="FA6" s="1419">
        <v>387</v>
      </c>
      <c r="FB6" s="1419">
        <v>509</v>
      </c>
      <c r="FC6" s="1419">
        <v>354</v>
      </c>
      <c r="FD6" s="1419">
        <v>249</v>
      </c>
      <c r="FE6" s="1419">
        <v>233</v>
      </c>
      <c r="FF6" s="1419">
        <v>325</v>
      </c>
      <c r="FG6" s="1419">
        <v>546</v>
      </c>
      <c r="FH6" s="1419">
        <v>714</v>
      </c>
      <c r="FI6" s="1419">
        <v>608</v>
      </c>
      <c r="FJ6" s="1419">
        <v>632</v>
      </c>
      <c r="FK6" s="1419">
        <v>721</v>
      </c>
      <c r="FL6" s="1419">
        <v>363</v>
      </c>
      <c r="FM6" s="1419">
        <v>160</v>
      </c>
      <c r="FN6" s="1419">
        <v>911</v>
      </c>
      <c r="FO6" s="1419">
        <v>336</v>
      </c>
      <c r="FP6" s="1419">
        <v>852</v>
      </c>
      <c r="FQ6" s="1419">
        <v>281</v>
      </c>
      <c r="FR6" s="1419">
        <v>149</v>
      </c>
      <c r="FS6" s="1419">
        <v>277</v>
      </c>
      <c r="FT6" s="1419">
        <v>91</v>
      </c>
      <c r="FU6" s="1419">
        <v>197</v>
      </c>
      <c r="FV6" s="1419">
        <v>-16</v>
      </c>
      <c r="FW6" s="1419">
        <v>144</v>
      </c>
      <c r="FX6" s="1419">
        <v>152</v>
      </c>
      <c r="FY6" s="1419">
        <v>65</v>
      </c>
      <c r="FZ6" s="1419">
        <v>568</v>
      </c>
      <c r="GA6" s="1419">
        <v>284</v>
      </c>
      <c r="GB6" s="1419">
        <v>128</v>
      </c>
      <c r="GC6" s="1419">
        <v>264</v>
      </c>
      <c r="GD6" s="1419">
        <v>88</v>
      </c>
      <c r="GE6" s="1419">
        <v>243</v>
      </c>
      <c r="GF6" s="1419">
        <v>196</v>
      </c>
      <c r="GG6" s="1419">
        <v>201</v>
      </c>
      <c r="GH6" s="1419">
        <v>554</v>
      </c>
      <c r="GI6" s="1419">
        <v>591</v>
      </c>
      <c r="GJ6" s="1419">
        <v>200</v>
      </c>
      <c r="GK6" s="1419">
        <v>189</v>
      </c>
      <c r="GL6" s="1419">
        <v>200</v>
      </c>
      <c r="GM6" s="1419">
        <v>187</v>
      </c>
      <c r="GN6" s="1419">
        <v>170</v>
      </c>
      <c r="GO6" s="1419">
        <v>100</v>
      </c>
      <c r="GP6" s="1419">
        <v>0</v>
      </c>
      <c r="GQ6" s="1419">
        <v>95</v>
      </c>
      <c r="GR6" s="1419">
        <v>0</v>
      </c>
      <c r="GS6" s="1419">
        <v>0</v>
      </c>
      <c r="GT6" s="1419">
        <v>0</v>
      </c>
      <c r="GU6" s="1419">
        <v>0</v>
      </c>
      <c r="GV6" s="1419">
        <v>-94</v>
      </c>
      <c r="GW6" s="1419">
        <v>120</v>
      </c>
      <c r="GX6" s="1419">
        <v>38</v>
      </c>
      <c r="GY6" s="1419">
        <v>-31</v>
      </c>
      <c r="GZ6" s="1419">
        <v>120</v>
      </c>
      <c r="HA6" s="1419">
        <v>190</v>
      </c>
      <c r="HB6" s="1419">
        <v>-50</v>
      </c>
      <c r="HC6" s="1419">
        <v>-53</v>
      </c>
      <c r="HD6" s="1419">
        <v>-60</v>
      </c>
      <c r="HE6" s="1419">
        <v>-203</v>
      </c>
      <c r="HF6" s="1419">
        <v>-22</v>
      </c>
      <c r="HG6" s="1419">
        <v>-31</v>
      </c>
      <c r="HH6" s="1419">
        <v>-191</v>
      </c>
      <c r="HI6" s="1419">
        <v>42</v>
      </c>
      <c r="HJ6" s="1419">
        <v>183</v>
      </c>
      <c r="HK6" s="1419">
        <v>-7</v>
      </c>
      <c r="HL6" s="1419">
        <v>24</v>
      </c>
      <c r="HM6" s="1419">
        <v>-67</v>
      </c>
      <c r="HN6" s="1419">
        <v>-5</v>
      </c>
      <c r="HO6" s="1419">
        <v>58</v>
      </c>
      <c r="HP6" s="1419">
        <v>-7</v>
      </c>
      <c r="HQ6" s="1419">
        <v>10</v>
      </c>
      <c r="HR6" s="1419">
        <v>10</v>
      </c>
      <c r="HS6" s="1419">
        <v>0</v>
      </c>
      <c r="HT6" s="1419">
        <v>0</v>
      </c>
      <c r="HU6" s="1419">
        <v>0</v>
      </c>
      <c r="HV6" s="1419">
        <v>0</v>
      </c>
      <c r="HW6" s="1419">
        <v>0</v>
      </c>
      <c r="HX6" s="1419">
        <v>0</v>
      </c>
      <c r="HY6" s="1419">
        <v>0</v>
      </c>
      <c r="HZ6" s="1419">
        <v>3390</v>
      </c>
      <c r="IA6" s="1419">
        <v>2148</v>
      </c>
      <c r="IB6" s="1419">
        <v>2648</v>
      </c>
      <c r="IC6" s="1419">
        <v>3075</v>
      </c>
      <c r="ID6" s="1419">
        <v>28</v>
      </c>
      <c r="IE6" s="1419">
        <v>-5</v>
      </c>
      <c r="IF6" s="1419">
        <v>95</v>
      </c>
      <c r="IG6" s="1419">
        <v>844</v>
      </c>
      <c r="IH6" s="1419">
        <v>-130</v>
      </c>
      <c r="II6" s="1419">
        <v>1085</v>
      </c>
      <c r="IJ6" s="1419">
        <v>1614</v>
      </c>
      <c r="IK6" s="1419">
        <v>6165</v>
      </c>
      <c r="IL6" s="1419">
        <v>556</v>
      </c>
      <c r="IM6" s="1419">
        <v>358</v>
      </c>
      <c r="IN6" s="1419"/>
      <c r="IO6" s="1419"/>
      <c r="IP6" s="1419"/>
    </row>
    <row r="7" spans="1:250">
      <c r="B7" s="1060" t="s">
        <v>4140</v>
      </c>
    </row>
    <row r="8" spans="1:250">
      <c r="C8" s="222"/>
      <c r="D8" s="222"/>
      <c r="G8" s="50"/>
      <c r="H8" s="50"/>
      <c r="I8" s="50"/>
      <c r="J8" s="50"/>
      <c r="K8" s="50"/>
      <c r="L8" s="50"/>
      <c r="M8" s="50"/>
      <c r="N8" s="50"/>
      <c r="O8" s="50"/>
      <c r="P8" s="50"/>
      <c r="Q8" s="50"/>
      <c r="R8" s="50"/>
      <c r="S8" s="50"/>
      <c r="T8" s="50"/>
      <c r="U8" s="50"/>
      <c r="V8" s="50"/>
      <c r="W8" s="1420"/>
      <c r="X8" s="50"/>
      <c r="Y8" s="50"/>
      <c r="Z8" s="50"/>
      <c r="AA8" s="50"/>
      <c r="AB8" s="50"/>
      <c r="AC8" s="50"/>
      <c r="AD8" s="50"/>
      <c r="AE8" s="50"/>
      <c r="AF8" s="50"/>
      <c r="AG8" s="50"/>
      <c r="AI8" s="10"/>
      <c r="AJ8" s="10"/>
      <c r="AK8" s="10"/>
      <c r="AL8" s="10"/>
      <c r="AM8" s="10"/>
      <c r="AN8" s="5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50"/>
      <c r="CC8" s="50"/>
      <c r="CD8" s="50"/>
      <c r="CE8" s="50"/>
      <c r="CF8" s="50"/>
      <c r="CG8" s="50"/>
      <c r="CH8" s="50"/>
      <c r="CI8" s="50"/>
      <c r="CJ8" s="50"/>
      <c r="CK8" s="50"/>
      <c r="CL8" s="50"/>
      <c r="CM8" s="50"/>
      <c r="CN8" s="50"/>
      <c r="CO8" s="50"/>
      <c r="CP8" s="50"/>
      <c r="CQ8" s="5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50"/>
      <c r="EI8" s="50"/>
      <c r="EJ8" s="50"/>
      <c r="EK8" s="50"/>
      <c r="EL8" s="50"/>
      <c r="EM8" s="50"/>
      <c r="EN8" s="50"/>
      <c r="EO8" s="50"/>
      <c r="EP8" s="50"/>
      <c r="EQ8" s="50"/>
      <c r="ER8" s="50"/>
      <c r="ES8" s="50"/>
      <c r="ET8" s="50"/>
      <c r="EU8" s="50"/>
      <c r="EV8" s="50"/>
      <c r="EW8" s="50"/>
      <c r="EX8" s="5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HD8" s="99"/>
      <c r="HX8" s="10"/>
      <c r="HY8" s="10"/>
    </row>
    <row r="9" spans="1:250" s="1291" customFormat="1" ht="50.1" customHeight="1">
      <c r="B9" s="1421">
        <v>2776110</v>
      </c>
      <c r="C9" s="1421" t="s">
        <v>2601</v>
      </c>
      <c r="D9" s="1342" t="s">
        <v>3887</v>
      </c>
      <c r="G9" s="1292"/>
      <c r="H9" s="1292"/>
      <c r="I9" s="1292"/>
      <c r="J9" s="1292">
        <v>300</v>
      </c>
      <c r="K9" s="1292"/>
      <c r="L9" s="1292"/>
      <c r="M9" s="1292"/>
      <c r="N9" s="1292"/>
      <c r="O9" s="1292"/>
      <c r="P9" s="1292"/>
      <c r="Q9" s="1292"/>
      <c r="R9" s="1292"/>
      <c r="S9" s="1292"/>
      <c r="T9" s="1292"/>
      <c r="U9" s="1292"/>
      <c r="V9" s="1292"/>
      <c r="W9" s="1422"/>
      <c r="X9" s="1292"/>
      <c r="Y9" s="1292">
        <v>300</v>
      </c>
      <c r="Z9" s="1292"/>
      <c r="AA9" s="1292"/>
      <c r="AB9" s="1292"/>
      <c r="AC9" s="1292"/>
      <c r="AD9" s="1292"/>
      <c r="AE9" s="1292"/>
      <c r="AF9" s="1292"/>
      <c r="AG9" s="1292"/>
      <c r="AN9" s="1292"/>
      <c r="BG9" s="1291">
        <v>1200</v>
      </c>
      <c r="BM9" s="1291">
        <v>1020</v>
      </c>
      <c r="CB9" s="1292"/>
      <c r="CC9" s="1292"/>
      <c r="CD9" s="1292"/>
      <c r="CE9" s="1292"/>
      <c r="CF9" s="1292"/>
      <c r="CG9" s="1292"/>
      <c r="CH9" s="1292"/>
      <c r="CI9" s="1292"/>
      <c r="CJ9" s="1292"/>
      <c r="CK9" s="1292"/>
      <c r="CL9" s="1292"/>
      <c r="CM9" s="1292"/>
      <c r="CN9" s="1292"/>
      <c r="CO9" s="1292"/>
      <c r="CP9" s="1292"/>
      <c r="CQ9" s="1292"/>
      <c r="DR9" s="1291">
        <v>420</v>
      </c>
      <c r="EB9" s="1291">
        <v>300</v>
      </c>
      <c r="EH9" s="1292"/>
      <c r="EI9" s="1292"/>
      <c r="EJ9" s="1292"/>
      <c r="EK9" s="1292"/>
      <c r="EL9" s="1292"/>
      <c r="EM9" s="1292">
        <v>500</v>
      </c>
      <c r="EN9" s="1292"/>
      <c r="EO9" s="1292"/>
      <c r="EP9" s="1292"/>
      <c r="EQ9" s="1292"/>
      <c r="ER9" s="1292"/>
      <c r="ES9" s="1292"/>
      <c r="ET9" s="1292"/>
      <c r="EU9" s="1292"/>
      <c r="EV9" s="1292"/>
      <c r="EW9" s="1292"/>
      <c r="EX9" s="1292"/>
      <c r="FZ9" s="1291">
        <v>400</v>
      </c>
      <c r="GA9" s="1291">
        <v>900</v>
      </c>
      <c r="GF9" s="1291">
        <v>400</v>
      </c>
      <c r="HD9" s="1290"/>
      <c r="HF9" s="1423"/>
      <c r="HZ9" s="1291">
        <v>10000</v>
      </c>
      <c r="ID9" s="1291">
        <v>500</v>
      </c>
      <c r="IF9" s="1291">
        <v>2000</v>
      </c>
      <c r="IH9" s="1291">
        <v>2000</v>
      </c>
      <c r="IK9" s="1291">
        <v>3000</v>
      </c>
      <c r="IM9" s="1291">
        <v>5000</v>
      </c>
    </row>
    <row r="10" spans="1:250" s="1426" customFormat="1" ht="75">
      <c r="A10" s="1424"/>
      <c r="B10" s="964">
        <v>4128498</v>
      </c>
      <c r="C10" s="964" t="s">
        <v>3315</v>
      </c>
      <c r="D10" s="965" t="s">
        <v>3316</v>
      </c>
      <c r="E10" s="1425"/>
      <c r="G10" s="1427"/>
      <c r="H10" s="1427"/>
      <c r="I10" s="1427"/>
      <c r="J10" s="1427"/>
      <c r="K10" s="1427"/>
      <c r="L10" s="1427"/>
      <c r="M10" s="1427"/>
      <c r="N10" s="1427"/>
      <c r="O10" s="1427"/>
      <c r="P10" s="1427"/>
      <c r="Q10" s="1427"/>
      <c r="R10" s="1427"/>
      <c r="S10" s="1427"/>
      <c r="T10" s="1427"/>
      <c r="U10" s="1427"/>
      <c r="V10" s="1427"/>
      <c r="W10" s="1428"/>
      <c r="X10" s="1427"/>
      <c r="Y10" s="1427"/>
      <c r="Z10" s="1427"/>
      <c r="AA10" s="1427"/>
      <c r="AB10" s="1427"/>
      <c r="AC10" s="1427"/>
      <c r="AD10" s="1427"/>
      <c r="AE10" s="1427"/>
      <c r="AF10" s="1427"/>
      <c r="AG10" s="1427"/>
      <c r="AN10" s="1427"/>
      <c r="CB10" s="1427"/>
      <c r="CC10" s="1427"/>
      <c r="CD10" s="1427"/>
      <c r="CE10" s="1427"/>
      <c r="CF10" s="1427"/>
      <c r="CG10" s="1427"/>
      <c r="CH10" s="1427"/>
      <c r="CI10" s="1427"/>
      <c r="CJ10" s="1427"/>
      <c r="CK10" s="1427"/>
      <c r="CL10" s="1427"/>
      <c r="CM10" s="1427"/>
      <c r="CN10" s="1427"/>
      <c r="CO10" s="1427"/>
      <c r="CP10" s="1427"/>
      <c r="CQ10" s="1427"/>
      <c r="EH10" s="1427"/>
      <c r="EI10" s="1427"/>
      <c r="EJ10" s="1427"/>
      <c r="EK10" s="1427"/>
      <c r="EL10" s="1427"/>
      <c r="EM10" s="1427"/>
      <c r="EN10" s="1427"/>
      <c r="EO10" s="1427"/>
      <c r="EP10" s="1427"/>
      <c r="EQ10" s="1427"/>
      <c r="ER10" s="1427"/>
      <c r="ES10" s="1427"/>
      <c r="ET10" s="1427"/>
      <c r="EU10" s="1427"/>
      <c r="EV10" s="1427"/>
      <c r="EW10" s="1427"/>
      <c r="EX10" s="1427"/>
      <c r="HD10" s="967"/>
      <c r="HF10" s="1429"/>
      <c r="HS10" s="1291">
        <v>100</v>
      </c>
      <c r="HT10" s="1291">
        <v>100</v>
      </c>
      <c r="HU10" s="1291">
        <v>100</v>
      </c>
      <c r="HV10" s="1291">
        <v>100</v>
      </c>
      <c r="HW10" s="1291">
        <v>100</v>
      </c>
    </row>
    <row r="11" spans="1:250" s="1229" customFormat="1" ht="120">
      <c r="B11" s="1018">
        <v>3448330</v>
      </c>
      <c r="C11" s="1018" t="s">
        <v>3300</v>
      </c>
      <c r="D11" s="1019" t="s">
        <v>3317</v>
      </c>
      <c r="E11" s="1019"/>
      <c r="G11" s="1430"/>
      <c r="H11" s="1430"/>
      <c r="I11" s="1430"/>
      <c r="J11" s="1430"/>
      <c r="K11" s="1430"/>
      <c r="L11" s="1430"/>
      <c r="M11" s="1430"/>
      <c r="N11" s="1430"/>
      <c r="O11" s="1430"/>
      <c r="P11" s="1430"/>
      <c r="Q11" s="1430"/>
      <c r="R11" s="1430"/>
      <c r="S11" s="1430"/>
      <c r="T11" s="1430"/>
      <c r="U11" s="1430"/>
      <c r="V11" s="1430"/>
      <c r="W11" s="1431"/>
      <c r="X11" s="1430"/>
      <c r="Y11" s="1430"/>
      <c r="Z11" s="1430"/>
      <c r="AA11" s="1430"/>
      <c r="AB11" s="1430"/>
      <c r="AC11" s="1430"/>
      <c r="AD11" s="1430"/>
      <c r="AE11" s="1430"/>
      <c r="AF11" s="1430"/>
      <c r="AG11" s="1430"/>
      <c r="AJ11" s="1229">
        <v>420</v>
      </c>
      <c r="AN11" s="1430"/>
      <c r="AY11" s="1229">
        <v>210</v>
      </c>
      <c r="BE11" s="1229">
        <v>210</v>
      </c>
      <c r="BG11" s="1229">
        <v>420</v>
      </c>
      <c r="BH11" s="1229">
        <v>210</v>
      </c>
      <c r="BO11" s="1229">
        <v>210</v>
      </c>
      <c r="BQ11" s="1229">
        <v>300</v>
      </c>
      <c r="BS11" s="1229">
        <v>300</v>
      </c>
      <c r="BU11" s="1229">
        <v>120</v>
      </c>
      <c r="CB11" s="1430"/>
      <c r="CC11" s="1430"/>
      <c r="CD11" s="1430"/>
      <c r="CE11" s="1430">
        <v>210</v>
      </c>
      <c r="CF11" s="1430"/>
      <c r="CG11" s="1430"/>
      <c r="CH11" s="1430"/>
      <c r="CI11" s="1430"/>
      <c r="CJ11" s="1430"/>
      <c r="CK11" s="1430"/>
      <c r="CL11" s="1430"/>
      <c r="CM11" s="1430"/>
      <c r="CN11" s="1430"/>
      <c r="CO11" s="1430"/>
      <c r="CP11" s="1430"/>
      <c r="CQ11" s="1430">
        <v>240</v>
      </c>
      <c r="CS11" s="1229">
        <f>300+300</f>
        <v>600</v>
      </c>
      <c r="CV11" s="1229">
        <v>510</v>
      </c>
      <c r="CY11" s="1229">
        <v>420</v>
      </c>
      <c r="DB11" s="1229">
        <v>420</v>
      </c>
      <c r="DJ11" s="1229">
        <v>210</v>
      </c>
      <c r="DL11" s="1229">
        <v>510</v>
      </c>
      <c r="DN11" s="1229">
        <v>210</v>
      </c>
      <c r="DV11" s="1229">
        <v>510</v>
      </c>
      <c r="EH11" s="1430"/>
      <c r="EI11" s="1430"/>
      <c r="EJ11" s="1430"/>
      <c r="EK11" s="1430"/>
      <c r="EL11" s="1430"/>
      <c r="EM11" s="1430"/>
      <c r="EN11" s="1430"/>
      <c r="EO11" s="1430"/>
      <c r="EP11" s="1430"/>
      <c r="EQ11" s="1430"/>
      <c r="ER11" s="1430"/>
      <c r="ES11" s="1430"/>
      <c r="ET11" s="1430"/>
      <c r="EU11" s="1430"/>
      <c r="EV11" s="1430"/>
      <c r="EW11" s="1430"/>
      <c r="EX11" s="1430"/>
      <c r="FC11" s="1229">
        <v>300</v>
      </c>
      <c r="FH11" s="1229">
        <v>500</v>
      </c>
      <c r="FT11" s="1229">
        <v>200</v>
      </c>
      <c r="GD11" s="1229">
        <v>150</v>
      </c>
      <c r="GN11" s="1229">
        <v>500</v>
      </c>
      <c r="GO11" s="1229">
        <v>150</v>
      </c>
      <c r="HD11" s="1432"/>
      <c r="HF11" s="1433"/>
      <c r="HX11" s="1229">
        <v>60</v>
      </c>
      <c r="HY11" s="1229">
        <v>60</v>
      </c>
    </row>
    <row r="12" spans="1:250" s="35" customFormat="1">
      <c r="C12" s="962"/>
      <c r="D12" s="1434"/>
      <c r="E12" s="1435"/>
      <c r="G12" s="429"/>
      <c r="H12" s="429"/>
      <c r="I12" s="429"/>
      <c r="J12" s="429"/>
      <c r="K12" s="429"/>
      <c r="L12" s="429"/>
      <c r="M12" s="429"/>
      <c r="N12" s="429"/>
      <c r="O12" s="429"/>
      <c r="P12" s="429"/>
      <c r="Q12" s="429"/>
      <c r="R12" s="429"/>
      <c r="S12" s="429"/>
      <c r="T12" s="429"/>
      <c r="U12" s="429"/>
      <c r="V12" s="429"/>
      <c r="W12" s="1436"/>
      <c r="X12" s="429"/>
      <c r="Y12" s="429"/>
      <c r="Z12" s="429"/>
      <c r="AA12" s="429"/>
      <c r="AB12" s="429"/>
      <c r="AC12" s="429"/>
      <c r="AD12" s="429"/>
      <c r="AE12" s="429"/>
      <c r="AF12" s="429"/>
      <c r="AG12" s="429"/>
      <c r="AN12" s="429"/>
      <c r="CB12" s="429"/>
      <c r="CC12" s="429"/>
      <c r="CD12" s="429"/>
      <c r="CE12" s="429"/>
      <c r="CF12" s="429"/>
      <c r="CG12" s="429"/>
      <c r="CH12" s="429"/>
      <c r="CI12" s="429"/>
      <c r="CJ12" s="429"/>
      <c r="CK12" s="429"/>
      <c r="CL12" s="429"/>
      <c r="CM12" s="429"/>
      <c r="CN12" s="429"/>
      <c r="CO12" s="429"/>
      <c r="CP12" s="429"/>
      <c r="CQ12" s="429"/>
      <c r="EH12" s="429"/>
      <c r="EI12" s="429"/>
      <c r="EJ12" s="429"/>
      <c r="EK12" s="429"/>
      <c r="EL12" s="429"/>
      <c r="EM12" s="429"/>
      <c r="EN12" s="429"/>
      <c r="EO12" s="429"/>
      <c r="EP12" s="429"/>
      <c r="EQ12" s="429"/>
      <c r="ER12" s="429"/>
      <c r="ES12" s="429"/>
      <c r="ET12" s="429"/>
      <c r="EU12" s="429"/>
      <c r="EV12" s="429"/>
      <c r="EW12" s="429"/>
      <c r="EX12" s="429"/>
      <c r="HD12" s="1138"/>
      <c r="HF12"/>
    </row>
    <row r="13" spans="1:250" s="35" customFormat="1">
      <c r="C13" s="1133"/>
      <c r="D13" s="1133"/>
      <c r="E13" s="958"/>
      <c r="HD13" s="1363"/>
      <c r="HF13"/>
    </row>
    <row r="14" spans="1:250" s="35" customFormat="1">
      <c r="C14" s="1282"/>
      <c r="D14" s="1282"/>
      <c r="E14" s="1437"/>
      <c r="HD14" s="1363"/>
      <c r="HF14"/>
    </row>
    <row r="15" spans="1:250" s="35" customFormat="1">
      <c r="C15" s="1282"/>
      <c r="D15" s="1282"/>
      <c r="E15" s="1437"/>
      <c r="HD15" s="1363"/>
      <c r="HF15"/>
    </row>
    <row r="16" spans="1:250" s="35" customFormat="1">
      <c r="C16" s="1282"/>
      <c r="D16" s="1282"/>
      <c r="E16" s="1437"/>
      <c r="HD16" s="1363"/>
      <c r="HF16"/>
    </row>
    <row r="17" spans="1:250" s="35" customFormat="1" ht="15.75" thickBot="1">
      <c r="HD17" s="1363"/>
    </row>
    <row r="18" spans="1:250" s="1440" customFormat="1" ht="15.75" thickBot="1">
      <c r="A18" s="1438"/>
      <c r="B18" s="1439" t="s">
        <v>3486</v>
      </c>
      <c r="G18" s="1440">
        <f>SUM(G6:G17)</f>
        <v>2</v>
      </c>
      <c r="H18" s="1440">
        <f t="shared" ref="H18:BS18" si="0">SUM(H6:H17)</f>
        <v>-39</v>
      </c>
      <c r="I18" s="1440">
        <f t="shared" si="0"/>
        <v>210</v>
      </c>
      <c r="J18" s="1440">
        <f t="shared" si="0"/>
        <v>539</v>
      </c>
      <c r="K18" s="1440">
        <f t="shared" si="0"/>
        <v>-114</v>
      </c>
      <c r="L18" s="1440">
        <f t="shared" si="0"/>
        <v>104</v>
      </c>
      <c r="M18" s="1440">
        <f t="shared" si="0"/>
        <v>-588</v>
      </c>
      <c r="N18" s="1440">
        <f t="shared" si="0"/>
        <v>386</v>
      </c>
      <c r="O18" s="1440">
        <f t="shared" si="0"/>
        <v>-126</v>
      </c>
      <c r="P18" s="1440">
        <f t="shared" si="0"/>
        <v>-214</v>
      </c>
      <c r="Q18" s="1440">
        <f t="shared" si="0"/>
        <v>12</v>
      </c>
      <c r="R18" s="1440">
        <f t="shared" si="0"/>
        <v>1382</v>
      </c>
      <c r="S18" s="1440">
        <f t="shared" si="0"/>
        <v>332</v>
      </c>
      <c r="T18" s="1440">
        <f t="shared" si="0"/>
        <v>-367</v>
      </c>
      <c r="U18" s="1440">
        <f t="shared" si="0"/>
        <v>44</v>
      </c>
      <c r="V18" s="1440">
        <f t="shared" si="0"/>
        <v>68</v>
      </c>
      <c r="W18" s="1440">
        <f t="shared" si="0"/>
        <v>-70</v>
      </c>
      <c r="X18" s="1440">
        <f t="shared" si="0"/>
        <v>630</v>
      </c>
      <c r="Y18" s="1440">
        <f t="shared" si="0"/>
        <v>245</v>
      </c>
      <c r="Z18" s="1440">
        <f t="shared" si="0"/>
        <v>857</v>
      </c>
      <c r="AA18" s="1440">
        <f t="shared" si="0"/>
        <v>-580</v>
      </c>
      <c r="AB18" s="1440">
        <f t="shared" si="0"/>
        <v>334</v>
      </c>
      <c r="AC18" s="1440">
        <f t="shared" si="0"/>
        <v>6</v>
      </c>
      <c r="AD18" s="1440">
        <f t="shared" si="0"/>
        <v>-194</v>
      </c>
      <c r="AE18" s="1440">
        <f t="shared" si="0"/>
        <v>743</v>
      </c>
      <c r="AF18" s="1440">
        <f t="shared" si="0"/>
        <v>-863</v>
      </c>
      <c r="AG18" s="1440">
        <f t="shared" si="0"/>
        <v>200</v>
      </c>
      <c r="AH18" s="1440">
        <f t="shared" si="0"/>
        <v>-892</v>
      </c>
      <c r="AI18" s="1440">
        <f t="shared" si="0"/>
        <v>640</v>
      </c>
      <c r="AJ18" s="1440">
        <f t="shared" si="0"/>
        <v>797</v>
      </c>
      <c r="AK18" s="1440">
        <f t="shared" si="0"/>
        <v>206</v>
      </c>
      <c r="AL18" s="1440">
        <f t="shared" si="0"/>
        <v>212</v>
      </c>
      <c r="AM18" s="1440">
        <f t="shared" si="0"/>
        <v>1810</v>
      </c>
      <c r="AN18" s="1440">
        <f t="shared" si="0"/>
        <v>104</v>
      </c>
      <c r="AO18" s="1440">
        <f t="shared" si="0"/>
        <v>1042</v>
      </c>
      <c r="AP18" s="1440">
        <f t="shared" si="0"/>
        <v>555</v>
      </c>
      <c r="AQ18" s="1440">
        <f t="shared" si="0"/>
        <v>335</v>
      </c>
      <c r="AR18" s="1440">
        <f t="shared" si="0"/>
        <v>169</v>
      </c>
      <c r="AS18" s="1440">
        <f t="shared" si="0"/>
        <v>2729</v>
      </c>
      <c r="AT18" s="1440">
        <f t="shared" si="0"/>
        <v>784</v>
      </c>
      <c r="AU18" s="1440">
        <f t="shared" si="0"/>
        <v>867</v>
      </c>
      <c r="AV18" s="1440">
        <f t="shared" si="0"/>
        <v>264</v>
      </c>
      <c r="AW18" s="1440">
        <f t="shared" si="0"/>
        <v>9</v>
      </c>
      <c r="AX18" s="1440">
        <f t="shared" si="0"/>
        <v>171</v>
      </c>
      <c r="AY18" s="1440">
        <f t="shared" si="0"/>
        <v>576</v>
      </c>
      <c r="AZ18" s="1440">
        <f t="shared" si="0"/>
        <v>2486</v>
      </c>
      <c r="BA18" s="1440">
        <f t="shared" si="0"/>
        <v>905</v>
      </c>
      <c r="BB18" s="1440">
        <f t="shared" si="0"/>
        <v>2357</v>
      </c>
      <c r="BC18" s="1440">
        <f t="shared" si="0"/>
        <v>2563</v>
      </c>
      <c r="BD18" s="1440">
        <f t="shared" si="0"/>
        <v>65</v>
      </c>
      <c r="BE18" s="1440">
        <f t="shared" si="0"/>
        <v>372</v>
      </c>
      <c r="BF18" s="1440">
        <f t="shared" si="0"/>
        <v>958</v>
      </c>
      <c r="BG18" s="1440">
        <f t="shared" si="0"/>
        <v>2282</v>
      </c>
      <c r="BH18" s="1440">
        <f t="shared" si="0"/>
        <v>361</v>
      </c>
      <c r="BI18" s="1440">
        <f t="shared" si="0"/>
        <v>307</v>
      </c>
      <c r="BJ18" s="1440">
        <f t="shared" si="0"/>
        <v>163</v>
      </c>
      <c r="BK18" s="1440">
        <f t="shared" si="0"/>
        <v>242</v>
      </c>
      <c r="BL18" s="1440">
        <f t="shared" si="0"/>
        <v>486</v>
      </c>
      <c r="BM18" s="1440">
        <f t="shared" si="0"/>
        <v>1897</v>
      </c>
      <c r="BN18" s="1440">
        <f t="shared" si="0"/>
        <v>2076</v>
      </c>
      <c r="BO18" s="1440">
        <f t="shared" si="0"/>
        <v>222</v>
      </c>
      <c r="BP18" s="1440">
        <f t="shared" si="0"/>
        <v>241</v>
      </c>
      <c r="BQ18" s="1440">
        <f t="shared" si="0"/>
        <v>598</v>
      </c>
      <c r="BR18" s="1440">
        <f t="shared" si="0"/>
        <v>153</v>
      </c>
      <c r="BS18" s="1440">
        <f t="shared" si="0"/>
        <v>883</v>
      </c>
      <c r="BT18" s="1440">
        <f t="shared" ref="BT18:EE18" si="1">SUM(BT6:BT17)</f>
        <v>148</v>
      </c>
      <c r="BU18" s="1440">
        <f t="shared" si="1"/>
        <v>120</v>
      </c>
      <c r="BV18" s="1440">
        <f t="shared" si="1"/>
        <v>92</v>
      </c>
      <c r="BW18" s="1440">
        <f t="shared" si="1"/>
        <v>95</v>
      </c>
      <c r="BX18" s="1440">
        <f t="shared" si="1"/>
        <v>0</v>
      </c>
      <c r="BY18" s="1440">
        <f t="shared" si="1"/>
        <v>0</v>
      </c>
      <c r="BZ18" s="1440">
        <f t="shared" si="1"/>
        <v>0</v>
      </c>
      <c r="CA18" s="1440">
        <f t="shared" si="1"/>
        <v>0</v>
      </c>
      <c r="CB18" s="1440">
        <f t="shared" si="1"/>
        <v>0</v>
      </c>
      <c r="CC18" s="1440">
        <f t="shared" si="1"/>
        <v>247</v>
      </c>
      <c r="CD18" s="1440">
        <f t="shared" si="1"/>
        <v>60</v>
      </c>
      <c r="CE18" s="1440">
        <f t="shared" si="1"/>
        <v>962</v>
      </c>
      <c r="CF18" s="1440">
        <f t="shared" si="1"/>
        <v>-100</v>
      </c>
      <c r="CG18" s="1440">
        <f t="shared" si="1"/>
        <v>942</v>
      </c>
      <c r="CH18" s="1440">
        <f t="shared" si="1"/>
        <v>441</v>
      </c>
      <c r="CI18" s="1440">
        <f t="shared" si="1"/>
        <v>-159</v>
      </c>
      <c r="CJ18" s="1440">
        <f t="shared" si="1"/>
        <v>77</v>
      </c>
      <c r="CK18" s="1440">
        <f t="shared" si="1"/>
        <v>195</v>
      </c>
      <c r="CL18" s="1440">
        <f t="shared" si="1"/>
        <v>-91</v>
      </c>
      <c r="CM18" s="1440">
        <f t="shared" si="1"/>
        <v>-23</v>
      </c>
      <c r="CN18" s="1440">
        <f t="shared" si="1"/>
        <v>28</v>
      </c>
      <c r="CO18" s="1440">
        <f t="shared" si="1"/>
        <v>549</v>
      </c>
      <c r="CP18" s="1440">
        <f t="shared" si="1"/>
        <v>596</v>
      </c>
      <c r="CQ18" s="1440">
        <f t="shared" si="1"/>
        <v>84</v>
      </c>
      <c r="CR18" s="1440">
        <f t="shared" si="1"/>
        <v>291</v>
      </c>
      <c r="CS18" s="1440">
        <f t="shared" si="1"/>
        <v>863</v>
      </c>
      <c r="CT18" s="1440">
        <f t="shared" si="1"/>
        <v>262</v>
      </c>
      <c r="CU18" s="1440">
        <f t="shared" si="1"/>
        <v>440</v>
      </c>
      <c r="CV18" s="1440">
        <f t="shared" si="1"/>
        <v>1155</v>
      </c>
      <c r="CW18" s="1440">
        <f t="shared" si="1"/>
        <v>523</v>
      </c>
      <c r="CX18" s="1440">
        <f t="shared" si="1"/>
        <v>486</v>
      </c>
      <c r="CY18" s="1440">
        <f t="shared" si="1"/>
        <v>1486</v>
      </c>
      <c r="CZ18" s="1440">
        <f t="shared" si="1"/>
        <v>239</v>
      </c>
      <c r="DA18" s="1440">
        <f t="shared" si="1"/>
        <v>491</v>
      </c>
      <c r="DB18" s="1440">
        <f t="shared" si="1"/>
        <v>906</v>
      </c>
      <c r="DC18" s="1440">
        <f t="shared" si="1"/>
        <v>501</v>
      </c>
      <c r="DD18" s="1440">
        <f t="shared" si="1"/>
        <v>825</v>
      </c>
      <c r="DE18" s="1440">
        <f t="shared" si="1"/>
        <v>153</v>
      </c>
      <c r="DF18" s="1440">
        <f t="shared" si="1"/>
        <v>284</v>
      </c>
      <c r="DG18" s="1440">
        <f t="shared" si="1"/>
        <v>148</v>
      </c>
      <c r="DH18" s="1440">
        <f t="shared" si="1"/>
        <v>-75</v>
      </c>
      <c r="DI18" s="1440">
        <f t="shared" si="1"/>
        <v>491</v>
      </c>
      <c r="DJ18" s="1440">
        <f t="shared" si="1"/>
        <v>677</v>
      </c>
      <c r="DK18" s="1440">
        <f t="shared" si="1"/>
        <v>195</v>
      </c>
      <c r="DL18" s="1440">
        <f t="shared" si="1"/>
        <v>670</v>
      </c>
      <c r="DM18" s="1440">
        <f t="shared" si="1"/>
        <v>71</v>
      </c>
      <c r="DN18" s="1440">
        <f t="shared" si="1"/>
        <v>375</v>
      </c>
      <c r="DO18" s="1440">
        <f t="shared" si="1"/>
        <v>529</v>
      </c>
      <c r="DP18" s="1440">
        <f t="shared" si="1"/>
        <v>-90</v>
      </c>
      <c r="DQ18" s="1440">
        <f t="shared" si="1"/>
        <v>206</v>
      </c>
      <c r="DR18" s="1440">
        <f t="shared" si="1"/>
        <v>626</v>
      </c>
      <c r="DS18" s="1440">
        <f t="shared" si="1"/>
        <v>343</v>
      </c>
      <c r="DT18" s="1440">
        <f t="shared" si="1"/>
        <v>214</v>
      </c>
      <c r="DU18" s="1440">
        <f t="shared" si="1"/>
        <v>270</v>
      </c>
      <c r="DV18" s="1440">
        <f t="shared" si="1"/>
        <v>1320</v>
      </c>
      <c r="DW18" s="1440">
        <f t="shared" si="1"/>
        <v>197</v>
      </c>
      <c r="DX18" s="1440">
        <f t="shared" si="1"/>
        <v>629</v>
      </c>
      <c r="DY18" s="1440">
        <f t="shared" si="1"/>
        <v>197</v>
      </c>
      <c r="DZ18" s="1440">
        <f t="shared" si="1"/>
        <v>472</v>
      </c>
      <c r="EA18" s="1440">
        <f t="shared" si="1"/>
        <v>95</v>
      </c>
      <c r="EB18" s="1440">
        <f t="shared" si="1"/>
        <v>300</v>
      </c>
      <c r="EC18" s="1440">
        <f t="shared" si="1"/>
        <v>0</v>
      </c>
      <c r="ED18" s="1440">
        <f t="shared" si="1"/>
        <v>0</v>
      </c>
      <c r="EE18" s="1440">
        <f t="shared" si="1"/>
        <v>0</v>
      </c>
      <c r="EF18" s="1440">
        <f t="shared" ref="EF18:GQ18" si="2">SUM(EF6:EF17)</f>
        <v>0</v>
      </c>
      <c r="EG18" s="1440">
        <f t="shared" si="2"/>
        <v>0</v>
      </c>
      <c r="EH18" s="1440">
        <f t="shared" si="2"/>
        <v>0</v>
      </c>
      <c r="EI18" s="1440">
        <f t="shared" si="2"/>
        <v>312</v>
      </c>
      <c r="EJ18" s="1440">
        <f t="shared" si="2"/>
        <v>94</v>
      </c>
      <c r="EK18" s="1440">
        <f t="shared" si="2"/>
        <v>-176</v>
      </c>
      <c r="EL18" s="1440">
        <f t="shared" si="2"/>
        <v>0</v>
      </c>
      <c r="EM18" s="1440">
        <f t="shared" si="2"/>
        <v>654</v>
      </c>
      <c r="EN18" s="1440">
        <f t="shared" si="2"/>
        <v>740</v>
      </c>
      <c r="EO18" s="1440">
        <f t="shared" si="2"/>
        <v>316</v>
      </c>
      <c r="EP18" s="1440">
        <f t="shared" si="2"/>
        <v>404</v>
      </c>
      <c r="EQ18" s="1440">
        <f t="shared" si="2"/>
        <v>180</v>
      </c>
      <c r="ER18" s="1440">
        <f t="shared" si="2"/>
        <v>22</v>
      </c>
      <c r="ES18" s="1440">
        <f t="shared" si="2"/>
        <v>279</v>
      </c>
      <c r="ET18" s="1440">
        <f t="shared" si="2"/>
        <v>440</v>
      </c>
      <c r="EU18" s="1440">
        <f t="shared" si="2"/>
        <v>-1</v>
      </c>
      <c r="EV18" s="1440">
        <f t="shared" si="2"/>
        <v>139</v>
      </c>
      <c r="EW18" s="1440">
        <f t="shared" si="2"/>
        <v>260</v>
      </c>
      <c r="EX18" s="1440">
        <f t="shared" si="2"/>
        <v>270</v>
      </c>
      <c r="EY18" s="1440">
        <f t="shared" si="2"/>
        <v>1232</v>
      </c>
      <c r="EZ18" s="1440">
        <f t="shared" si="2"/>
        <v>790</v>
      </c>
      <c r="FA18" s="1440">
        <f t="shared" si="2"/>
        <v>387</v>
      </c>
      <c r="FB18" s="1440">
        <f t="shared" si="2"/>
        <v>509</v>
      </c>
      <c r="FC18" s="1440">
        <f t="shared" si="2"/>
        <v>654</v>
      </c>
      <c r="FD18" s="1440">
        <f t="shared" si="2"/>
        <v>249</v>
      </c>
      <c r="FE18" s="1440">
        <f t="shared" si="2"/>
        <v>233</v>
      </c>
      <c r="FF18" s="1440">
        <f t="shared" si="2"/>
        <v>325</v>
      </c>
      <c r="FG18" s="1440">
        <f t="shared" si="2"/>
        <v>546</v>
      </c>
      <c r="FH18" s="1440">
        <f t="shared" si="2"/>
        <v>1214</v>
      </c>
      <c r="FI18" s="1440">
        <f t="shared" si="2"/>
        <v>608</v>
      </c>
      <c r="FJ18" s="1440">
        <f t="shared" si="2"/>
        <v>632</v>
      </c>
      <c r="FK18" s="1440">
        <f t="shared" si="2"/>
        <v>721</v>
      </c>
      <c r="FL18" s="1440">
        <f t="shared" si="2"/>
        <v>363</v>
      </c>
      <c r="FM18" s="1440">
        <f t="shared" si="2"/>
        <v>160</v>
      </c>
      <c r="FN18" s="1440">
        <f t="shared" si="2"/>
        <v>911</v>
      </c>
      <c r="FO18" s="1440">
        <f t="shared" si="2"/>
        <v>336</v>
      </c>
      <c r="FP18" s="1440">
        <f t="shared" si="2"/>
        <v>852</v>
      </c>
      <c r="FQ18" s="1440">
        <f t="shared" si="2"/>
        <v>281</v>
      </c>
      <c r="FR18" s="1440">
        <f t="shared" si="2"/>
        <v>149</v>
      </c>
      <c r="FS18" s="1440">
        <f t="shared" si="2"/>
        <v>277</v>
      </c>
      <c r="FT18" s="1440">
        <f t="shared" si="2"/>
        <v>291</v>
      </c>
      <c r="FU18" s="1440">
        <f t="shared" si="2"/>
        <v>197</v>
      </c>
      <c r="FV18" s="1440">
        <f t="shared" si="2"/>
        <v>-16</v>
      </c>
      <c r="FW18" s="1440">
        <f t="shared" si="2"/>
        <v>144</v>
      </c>
      <c r="FX18" s="1440">
        <f t="shared" si="2"/>
        <v>152</v>
      </c>
      <c r="FY18" s="1440">
        <f t="shared" si="2"/>
        <v>65</v>
      </c>
      <c r="FZ18" s="1440">
        <f t="shared" si="2"/>
        <v>968</v>
      </c>
      <c r="GA18" s="1440">
        <f t="shared" si="2"/>
        <v>1184</v>
      </c>
      <c r="GB18" s="1440">
        <f t="shared" si="2"/>
        <v>128</v>
      </c>
      <c r="GC18" s="1440">
        <f t="shared" si="2"/>
        <v>264</v>
      </c>
      <c r="GD18" s="1440">
        <f t="shared" si="2"/>
        <v>238</v>
      </c>
      <c r="GE18" s="1440">
        <f t="shared" si="2"/>
        <v>243</v>
      </c>
      <c r="GF18" s="1440">
        <f t="shared" si="2"/>
        <v>596</v>
      </c>
      <c r="GG18" s="1440">
        <f t="shared" si="2"/>
        <v>201</v>
      </c>
      <c r="GH18" s="1440">
        <f t="shared" si="2"/>
        <v>554</v>
      </c>
      <c r="GI18" s="1440">
        <f t="shared" si="2"/>
        <v>591</v>
      </c>
      <c r="GJ18" s="1440">
        <f t="shared" si="2"/>
        <v>200</v>
      </c>
      <c r="GK18" s="1440">
        <f t="shared" si="2"/>
        <v>189</v>
      </c>
      <c r="GL18" s="1440">
        <f t="shared" si="2"/>
        <v>200</v>
      </c>
      <c r="GM18" s="1440">
        <f t="shared" si="2"/>
        <v>187</v>
      </c>
      <c r="GN18" s="1440">
        <f t="shared" si="2"/>
        <v>670</v>
      </c>
      <c r="GO18" s="1440">
        <f t="shared" si="2"/>
        <v>250</v>
      </c>
      <c r="GP18" s="1440">
        <f t="shared" si="2"/>
        <v>0</v>
      </c>
      <c r="GQ18" s="1440">
        <f t="shared" si="2"/>
        <v>95</v>
      </c>
      <c r="GR18" s="1440">
        <f t="shared" ref="GR18:HW18" si="3">SUM(GR6:GR17)</f>
        <v>0</v>
      </c>
      <c r="GS18" s="1440">
        <f t="shared" si="3"/>
        <v>0</v>
      </c>
      <c r="GT18" s="1440">
        <f t="shared" si="3"/>
        <v>0</v>
      </c>
      <c r="GU18" s="1440">
        <f t="shared" si="3"/>
        <v>0</v>
      </c>
      <c r="GV18" s="1440">
        <f t="shared" si="3"/>
        <v>-94</v>
      </c>
      <c r="GW18" s="1440">
        <f t="shared" si="3"/>
        <v>120</v>
      </c>
      <c r="GX18" s="1440">
        <f t="shared" si="3"/>
        <v>38</v>
      </c>
      <c r="GY18" s="1440">
        <f t="shared" si="3"/>
        <v>-31</v>
      </c>
      <c r="GZ18" s="1440">
        <f t="shared" si="3"/>
        <v>120</v>
      </c>
      <c r="HA18" s="1440">
        <f t="shared" si="3"/>
        <v>190</v>
      </c>
      <c r="HB18" s="1440">
        <f t="shared" si="3"/>
        <v>-50</v>
      </c>
      <c r="HC18" s="1440">
        <f t="shared" si="3"/>
        <v>-53</v>
      </c>
      <c r="HD18" s="1440">
        <f t="shared" si="3"/>
        <v>-60</v>
      </c>
      <c r="HE18" s="1440">
        <f t="shared" si="3"/>
        <v>-203</v>
      </c>
      <c r="HF18" s="1440">
        <f t="shared" si="3"/>
        <v>-22</v>
      </c>
      <c r="HG18" s="1440">
        <f t="shared" si="3"/>
        <v>-31</v>
      </c>
      <c r="HH18" s="1440">
        <f t="shared" si="3"/>
        <v>-191</v>
      </c>
      <c r="HI18" s="1440">
        <f t="shared" si="3"/>
        <v>42</v>
      </c>
      <c r="HJ18" s="1440">
        <f t="shared" si="3"/>
        <v>183</v>
      </c>
      <c r="HK18" s="1440">
        <f t="shared" si="3"/>
        <v>-7</v>
      </c>
      <c r="HL18" s="1440">
        <f t="shared" si="3"/>
        <v>24</v>
      </c>
      <c r="HM18" s="1440">
        <f t="shared" si="3"/>
        <v>-67</v>
      </c>
      <c r="HN18" s="1440">
        <f t="shared" si="3"/>
        <v>-5</v>
      </c>
      <c r="HO18" s="1440">
        <f t="shared" si="3"/>
        <v>58</v>
      </c>
      <c r="HP18" s="1440">
        <f t="shared" si="3"/>
        <v>-7</v>
      </c>
      <c r="HQ18" s="1440">
        <f t="shared" si="3"/>
        <v>10</v>
      </c>
      <c r="HR18" s="1440">
        <f t="shared" si="3"/>
        <v>10</v>
      </c>
      <c r="HS18" s="1440">
        <f t="shared" si="3"/>
        <v>100</v>
      </c>
      <c r="HT18" s="1440">
        <f t="shared" si="3"/>
        <v>100</v>
      </c>
      <c r="HU18" s="1440">
        <f t="shared" si="3"/>
        <v>100</v>
      </c>
      <c r="HV18" s="1440">
        <f t="shared" si="3"/>
        <v>100</v>
      </c>
      <c r="HW18" s="1440">
        <f t="shared" si="3"/>
        <v>100</v>
      </c>
      <c r="HX18" s="1440">
        <f>SUM(HX6:HX17)</f>
        <v>60</v>
      </c>
      <c r="HY18" s="1440">
        <f>SUM(HY6:HY17)</f>
        <v>60</v>
      </c>
      <c r="HZ18" s="1440">
        <f t="shared" ref="HZ18:IO18" si="4">SUM(HZ6:HZ17)</f>
        <v>13390</v>
      </c>
      <c r="IA18" s="1440">
        <f t="shared" si="4"/>
        <v>2148</v>
      </c>
      <c r="IB18" s="1440">
        <f t="shared" si="4"/>
        <v>2648</v>
      </c>
      <c r="IC18" s="1440">
        <f t="shared" si="4"/>
        <v>3075</v>
      </c>
      <c r="ID18" s="1440">
        <f t="shared" si="4"/>
        <v>528</v>
      </c>
      <c r="IE18" s="1440">
        <f t="shared" si="4"/>
        <v>-5</v>
      </c>
      <c r="IF18" s="1440">
        <f t="shared" si="4"/>
        <v>2095</v>
      </c>
      <c r="IG18" s="1440">
        <f t="shared" si="4"/>
        <v>844</v>
      </c>
      <c r="IH18" s="1440">
        <f t="shared" si="4"/>
        <v>1870</v>
      </c>
      <c r="II18" s="1440">
        <f t="shared" si="4"/>
        <v>1085</v>
      </c>
      <c r="IJ18" s="1440">
        <f t="shared" si="4"/>
        <v>1614</v>
      </c>
      <c r="IK18" s="1440">
        <f t="shared" si="4"/>
        <v>9165</v>
      </c>
      <c r="IL18" s="1440">
        <f t="shared" si="4"/>
        <v>556</v>
      </c>
      <c r="IM18" s="1440">
        <f t="shared" si="4"/>
        <v>5358</v>
      </c>
      <c r="IN18" s="1440">
        <f t="shared" si="4"/>
        <v>0</v>
      </c>
      <c r="IO18" s="1440">
        <f t="shared" si="4"/>
        <v>0</v>
      </c>
      <c r="IP18" s="1440">
        <f>SUM(IP6:IV17)</f>
        <v>0</v>
      </c>
    </row>
    <row r="19" spans="1:250" s="91" customFormat="1">
      <c r="HD19" s="1441"/>
    </row>
    <row r="20" spans="1:250">
      <c r="B20" s="613"/>
      <c r="AI20" s="10"/>
      <c r="AJ20" s="10"/>
      <c r="AK20" s="10"/>
      <c r="AL20" s="10"/>
      <c r="AM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HX20" s="10"/>
      <c r="HY20" s="10"/>
    </row>
    <row r="21" spans="1:250" s="263" customFormat="1">
      <c r="A21" s="253" t="s">
        <v>3318</v>
      </c>
      <c r="B21" s="253"/>
      <c r="C21" s="1442"/>
      <c r="HD21" s="1060"/>
      <c r="HF21" s="461"/>
    </row>
    <row r="22" spans="1:250">
      <c r="A22" s="69"/>
      <c r="B22" s="69"/>
      <c r="C22" s="613"/>
      <c r="AI22" s="10"/>
      <c r="AJ22" s="10"/>
      <c r="AK22" s="10"/>
      <c r="AL22" s="10"/>
      <c r="AM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HD22" s="99"/>
      <c r="HX22" s="10"/>
      <c r="HY22" s="10"/>
    </row>
    <row r="23" spans="1:250">
      <c r="A23" s="69"/>
      <c r="B23" s="69"/>
      <c r="C23" s="613"/>
      <c r="AI23" s="10"/>
      <c r="AJ23" s="10"/>
      <c r="AK23" s="10"/>
      <c r="AL23" s="10"/>
      <c r="AM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HD23" s="99"/>
      <c r="HX23" s="10"/>
      <c r="HY23" s="10"/>
    </row>
    <row r="24" spans="1:250">
      <c r="A24" s="69"/>
      <c r="B24" s="69"/>
      <c r="C24" s="613"/>
      <c r="AI24" s="10"/>
      <c r="AJ24" s="10"/>
      <c r="AK24" s="10"/>
      <c r="AL24" s="10"/>
      <c r="AM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HD24" s="99"/>
      <c r="HX24" s="10"/>
      <c r="HY24" s="10"/>
    </row>
    <row r="25" spans="1:250">
      <c r="A25" s="69"/>
      <c r="B25" s="69"/>
      <c r="C25" s="1040" t="s">
        <v>68</v>
      </c>
      <c r="D25" s="99" t="s">
        <v>393</v>
      </c>
      <c r="E25" s="99" t="s">
        <v>3331</v>
      </c>
      <c r="AI25" s="10"/>
      <c r="AJ25" s="10"/>
      <c r="AK25" s="10"/>
      <c r="AL25" s="10"/>
      <c r="AM25" s="10"/>
      <c r="AO25" s="10"/>
      <c r="AP25" s="10"/>
      <c r="AQ25" s="10"/>
      <c r="AR25" s="10"/>
      <c r="AS25" s="10"/>
      <c r="AT25" s="10"/>
      <c r="AU25" s="10"/>
      <c r="AV25" s="10"/>
      <c r="AW25" s="10"/>
      <c r="AX25" s="10"/>
      <c r="AY25" s="10"/>
      <c r="AZ25" s="10"/>
      <c r="BA25" s="10"/>
      <c r="BB25" s="10"/>
      <c r="BC25" s="10">
        <v>20</v>
      </c>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HD25" s="99"/>
      <c r="HX25" s="10"/>
      <c r="HY25" s="10"/>
    </row>
    <row r="26" spans="1:250">
      <c r="A26" s="69"/>
      <c r="B26" s="69"/>
      <c r="C26" s="1040" t="s">
        <v>75</v>
      </c>
      <c r="D26" s="99" t="s">
        <v>435</v>
      </c>
      <c r="E26" s="99" t="s">
        <v>2846</v>
      </c>
      <c r="AI26" s="10"/>
      <c r="AJ26" s="10"/>
      <c r="AK26" s="10"/>
      <c r="AL26" s="10"/>
      <c r="AM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v>30</v>
      </c>
      <c r="BN26" s="10"/>
      <c r="BO26" s="10"/>
      <c r="BP26" s="10"/>
      <c r="BQ26" s="10"/>
      <c r="BR26" s="10"/>
      <c r="BS26" s="10"/>
      <c r="BT26" s="10"/>
      <c r="BU26" s="10"/>
      <c r="BV26" s="10"/>
      <c r="BW26" s="10"/>
      <c r="BX26" s="10"/>
      <c r="BY26" s="10"/>
      <c r="BZ26" s="10"/>
      <c r="CA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HD26" s="99"/>
      <c r="HX26" s="10"/>
      <c r="HY26" s="10"/>
    </row>
    <row r="27" spans="1:250">
      <c r="A27" s="69"/>
      <c r="B27" s="69"/>
      <c r="C27" s="953" t="s">
        <v>77</v>
      </c>
      <c r="D27" s="953" t="s">
        <v>568</v>
      </c>
      <c r="E27" s="953" t="s">
        <v>3339</v>
      </c>
      <c r="AI27" s="10"/>
      <c r="AJ27" s="10">
        <v>30</v>
      </c>
      <c r="AK27" s="10"/>
      <c r="AL27" s="10"/>
      <c r="AM27" s="10">
        <v>30</v>
      </c>
      <c r="AO27" s="10"/>
      <c r="AP27" s="10"/>
      <c r="AQ27" s="10"/>
      <c r="AR27" s="10"/>
      <c r="AS27" s="10">
        <v>30</v>
      </c>
      <c r="AT27" s="10"/>
      <c r="AU27" s="10"/>
      <c r="AV27" s="10"/>
      <c r="AW27" s="10"/>
      <c r="AX27" s="10"/>
      <c r="AY27" s="10"/>
      <c r="AZ27" s="10">
        <v>30</v>
      </c>
      <c r="BA27" s="10"/>
      <c r="BB27" s="10">
        <v>30</v>
      </c>
      <c r="BC27" s="10">
        <v>30</v>
      </c>
      <c r="BD27" s="10"/>
      <c r="BE27" s="10"/>
      <c r="BF27" s="10"/>
      <c r="BG27" s="10">
        <v>30</v>
      </c>
      <c r="BH27" s="10"/>
      <c r="BI27" s="10"/>
      <c r="BJ27" s="10"/>
      <c r="BK27" s="10"/>
      <c r="BL27" s="10"/>
      <c r="BM27" s="10">
        <v>30</v>
      </c>
      <c r="BN27" s="10"/>
      <c r="BO27" s="10"/>
      <c r="BP27" s="10"/>
      <c r="BQ27" s="10"/>
      <c r="BR27" s="10"/>
      <c r="BS27" s="10"/>
      <c r="BT27" s="10"/>
      <c r="BU27" s="10"/>
      <c r="BV27" s="10"/>
      <c r="BW27" s="10"/>
      <c r="BX27" s="10"/>
      <c r="BY27" s="10"/>
      <c r="BZ27" s="10"/>
      <c r="CA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Y27" s="10">
        <v>10</v>
      </c>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HD27" s="99"/>
      <c r="HX27" s="10"/>
      <c r="HY27" s="10"/>
      <c r="HZ27" s="10">
        <v>100</v>
      </c>
      <c r="IB27" s="10">
        <v>100</v>
      </c>
      <c r="IC27" s="10">
        <v>100</v>
      </c>
      <c r="IJ27" s="10">
        <v>100</v>
      </c>
      <c r="IK27" s="10">
        <v>100</v>
      </c>
    </row>
    <row r="28" spans="1:250">
      <c r="A28" s="69"/>
      <c r="B28" s="69"/>
      <c r="C28" s="1040" t="s">
        <v>78</v>
      </c>
      <c r="D28" s="953" t="s">
        <v>568</v>
      </c>
      <c r="E28" s="953" t="s">
        <v>3340</v>
      </c>
      <c r="AI28" s="10"/>
      <c r="AJ28" s="10"/>
      <c r="AK28" s="10"/>
      <c r="AL28" s="10"/>
      <c r="AM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HD28" s="99"/>
      <c r="HX28" s="10"/>
      <c r="HY28" s="10"/>
      <c r="HZ28" s="10">
        <v>20</v>
      </c>
      <c r="IB28" s="10">
        <v>20</v>
      </c>
      <c r="IC28" s="10">
        <v>20</v>
      </c>
      <c r="IJ28" s="10">
        <v>20</v>
      </c>
      <c r="IK28" s="10">
        <v>20</v>
      </c>
      <c r="IM28" s="10">
        <v>20</v>
      </c>
    </row>
    <row r="29" spans="1:250">
      <c r="A29" s="69"/>
      <c r="B29" s="69"/>
      <c r="C29" s="1040" t="s">
        <v>84</v>
      </c>
      <c r="D29" s="953" t="s">
        <v>661</v>
      </c>
      <c r="E29" s="953" t="s">
        <v>3343</v>
      </c>
      <c r="V29" s="10">
        <v>2</v>
      </c>
      <c r="AI29" s="10"/>
      <c r="AJ29" s="10"/>
      <c r="AK29" s="10"/>
      <c r="AL29" s="10"/>
      <c r="AM29" s="10">
        <v>2</v>
      </c>
      <c r="AO29" s="10">
        <v>2</v>
      </c>
      <c r="AP29" s="10"/>
      <c r="AQ29" s="10"/>
      <c r="AR29" s="10"/>
      <c r="AS29" s="10"/>
      <c r="AT29" s="10"/>
      <c r="AU29" s="10"/>
      <c r="AV29" s="10"/>
      <c r="AW29" s="10"/>
      <c r="AX29" s="10"/>
      <c r="AY29" s="10"/>
      <c r="AZ29" s="10"/>
      <c r="BA29" s="10"/>
      <c r="BB29" s="10"/>
      <c r="BC29" s="10"/>
      <c r="BD29" s="10"/>
      <c r="BE29" s="10"/>
      <c r="BF29" s="10"/>
      <c r="BG29" s="10">
        <v>2</v>
      </c>
      <c r="BH29" s="10">
        <v>2</v>
      </c>
      <c r="BI29" s="10"/>
      <c r="BJ29" s="10"/>
      <c r="BK29" s="10"/>
      <c r="BL29" s="10"/>
      <c r="BM29" s="10"/>
      <c r="BN29" s="10"/>
      <c r="BO29" s="10"/>
      <c r="BP29" s="10"/>
      <c r="BQ29" s="10"/>
      <c r="BR29" s="10"/>
      <c r="BS29" s="10"/>
      <c r="BT29" s="10"/>
      <c r="BU29" s="10"/>
      <c r="BV29" s="10">
        <v>2</v>
      </c>
      <c r="BW29" s="10"/>
      <c r="BX29" s="10"/>
      <c r="BY29" s="10"/>
      <c r="BZ29" s="10"/>
      <c r="CA29" s="10"/>
      <c r="CK29" s="10">
        <v>2</v>
      </c>
      <c r="CQ29" s="10">
        <v>2</v>
      </c>
      <c r="CR29" s="10"/>
      <c r="CS29" s="10"/>
      <c r="CT29" s="10"/>
      <c r="CU29" s="10"/>
      <c r="CV29" s="10">
        <v>2</v>
      </c>
      <c r="CW29" s="10"/>
      <c r="CX29" s="10"/>
      <c r="CY29" s="10"/>
      <c r="CZ29" s="10"/>
      <c r="DA29" s="10"/>
      <c r="DB29" s="10">
        <v>2</v>
      </c>
      <c r="DC29" s="10"/>
      <c r="DD29" s="10"/>
      <c r="DE29" s="10"/>
      <c r="DF29" s="10"/>
      <c r="DG29" s="10"/>
      <c r="DH29" s="10"/>
      <c r="DI29" s="10"/>
      <c r="DJ29" s="10"/>
      <c r="DK29" s="10"/>
      <c r="DL29" s="10"/>
      <c r="DM29" s="10"/>
      <c r="DN29" s="10"/>
      <c r="DO29" s="10"/>
      <c r="DP29" s="10">
        <v>2</v>
      </c>
      <c r="DQ29" s="10"/>
      <c r="DR29" s="10">
        <v>2</v>
      </c>
      <c r="DS29" s="10"/>
      <c r="DT29" s="10"/>
      <c r="DU29" s="10"/>
      <c r="DV29" s="10"/>
      <c r="DW29" s="10"/>
      <c r="DX29" s="10"/>
      <c r="DY29" s="10"/>
      <c r="DZ29" s="10"/>
      <c r="EA29" s="10"/>
      <c r="EB29" s="10"/>
      <c r="EC29" s="10"/>
      <c r="ED29" s="10"/>
      <c r="EE29" s="10"/>
      <c r="EF29" s="10"/>
      <c r="EG29" s="10"/>
      <c r="ER29" s="10">
        <v>2</v>
      </c>
      <c r="FA29" s="10"/>
      <c r="FB29" s="10"/>
      <c r="FC29" s="10"/>
      <c r="FD29" s="10"/>
      <c r="FE29" s="10">
        <v>2</v>
      </c>
      <c r="FF29" s="10"/>
      <c r="FG29" s="10"/>
      <c r="FH29" s="10"/>
      <c r="FI29" s="10"/>
      <c r="FJ29" s="10">
        <v>2</v>
      </c>
      <c r="FK29" s="10"/>
      <c r="FL29" s="10"/>
      <c r="FM29" s="10"/>
      <c r="FN29" s="10"/>
      <c r="FO29" s="10"/>
      <c r="FP29" s="10"/>
      <c r="FQ29" s="10"/>
      <c r="FR29" s="10"/>
      <c r="FS29" s="10"/>
      <c r="FT29" s="10"/>
      <c r="FU29" s="10"/>
      <c r="FV29" s="10"/>
      <c r="FW29" s="10"/>
      <c r="FX29" s="10"/>
      <c r="FY29" s="10"/>
      <c r="FZ29" s="10"/>
      <c r="GA29" s="10">
        <v>2</v>
      </c>
      <c r="GB29" s="10"/>
      <c r="GC29" s="10"/>
      <c r="GD29" s="10"/>
      <c r="GE29" s="10"/>
      <c r="GF29" s="10">
        <v>2</v>
      </c>
      <c r="GG29" s="10"/>
      <c r="GH29" s="10"/>
      <c r="GI29" s="10"/>
      <c r="GJ29" s="10"/>
      <c r="GK29" s="10"/>
      <c r="GL29" s="10"/>
      <c r="GM29" s="10"/>
      <c r="GN29" s="10"/>
      <c r="GO29" s="10">
        <v>2</v>
      </c>
      <c r="GP29" s="10"/>
      <c r="GQ29" s="10"/>
      <c r="GR29" s="10"/>
      <c r="GS29" s="10"/>
      <c r="GT29" s="10"/>
      <c r="HD29" s="99"/>
      <c r="HX29" s="10"/>
      <c r="HY29" s="10"/>
    </row>
    <row r="30" spans="1:250">
      <c r="A30" s="1040"/>
      <c r="B30" s="99"/>
      <c r="C30" s="1040" t="s">
        <v>81</v>
      </c>
      <c r="D30" s="953" t="s">
        <v>568</v>
      </c>
      <c r="E30" s="953" t="s">
        <v>3341</v>
      </c>
      <c r="AI30" s="10"/>
      <c r="AJ30" s="10"/>
      <c r="AK30" s="10"/>
      <c r="AL30" s="10"/>
      <c r="AM30" s="10"/>
      <c r="AO30" s="10"/>
      <c r="AP30" s="10"/>
      <c r="AQ30" s="10"/>
      <c r="AR30" s="10"/>
      <c r="AS30" s="10"/>
      <c r="AT30" s="10"/>
      <c r="AU30" s="10"/>
      <c r="AV30" s="10"/>
      <c r="AW30" s="10"/>
      <c r="AX30" s="10"/>
      <c r="AY30" s="10"/>
      <c r="AZ30" s="10">
        <v>30</v>
      </c>
      <c r="BA30" s="10"/>
      <c r="BB30" s="10">
        <v>10</v>
      </c>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v>10</v>
      </c>
      <c r="DW30" s="10"/>
      <c r="DX30" s="10"/>
      <c r="DY30" s="10"/>
      <c r="DZ30" s="10"/>
      <c r="EA30" s="10"/>
      <c r="EB30" s="10"/>
      <c r="EC30" s="10"/>
      <c r="ED30" s="10"/>
      <c r="EE30" s="10"/>
      <c r="EF30" s="10"/>
      <c r="EG30" s="10"/>
      <c r="EP30" s="10">
        <v>10</v>
      </c>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HD30" s="99"/>
      <c r="HX30" s="10"/>
      <c r="HY30" s="10"/>
    </row>
    <row r="31" spans="1:250">
      <c r="A31" s="1040"/>
      <c r="B31" s="99"/>
      <c r="C31" s="1040"/>
      <c r="D31" s="953"/>
      <c r="E31" s="953"/>
      <c r="AI31" s="10"/>
      <c r="AJ31" s="10"/>
      <c r="AK31" s="10"/>
      <c r="AL31" s="10"/>
      <c r="AM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HD31" s="99"/>
      <c r="HX31" s="10"/>
      <c r="HY31" s="10"/>
    </row>
    <row r="32" spans="1:250">
      <c r="A32" s="1040"/>
      <c r="B32" s="99"/>
      <c r="C32" s="1040"/>
      <c r="D32" s="953"/>
      <c r="E32" s="953"/>
      <c r="AI32" s="10"/>
      <c r="AJ32" s="10"/>
      <c r="AK32" s="10"/>
      <c r="AL32" s="10"/>
      <c r="AM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HD32" s="99"/>
      <c r="HX32" s="10"/>
      <c r="HY32" s="10"/>
    </row>
    <row r="33" spans="1:247">
      <c r="A33" s="1040"/>
      <c r="B33" s="99"/>
      <c r="C33" s="1040" t="s">
        <v>88</v>
      </c>
      <c r="D33" s="953" t="s">
        <v>706</v>
      </c>
      <c r="E33" s="953" t="s">
        <v>3339</v>
      </c>
      <c r="AI33" s="10"/>
      <c r="AJ33" s="10"/>
      <c r="AK33" s="10"/>
      <c r="AL33" s="10"/>
      <c r="AM33" s="10"/>
      <c r="AO33" s="10"/>
      <c r="AP33" s="10"/>
      <c r="AQ33" s="10"/>
      <c r="AR33" s="10"/>
      <c r="AS33" s="10"/>
      <c r="AT33" s="10"/>
      <c r="AU33" s="10"/>
      <c r="AV33" s="10"/>
      <c r="AW33" s="10"/>
      <c r="AX33" s="10"/>
      <c r="AY33" s="10"/>
      <c r="AZ33" s="10">
        <v>10</v>
      </c>
      <c r="BA33" s="10"/>
      <c r="BB33" s="10">
        <v>10</v>
      </c>
      <c r="BC33" s="10"/>
      <c r="BD33" s="10"/>
      <c r="BE33" s="10"/>
      <c r="BF33" s="10"/>
      <c r="BG33" s="10">
        <v>10</v>
      </c>
      <c r="BH33" s="10"/>
      <c r="BI33" s="10"/>
      <c r="BJ33" s="10"/>
      <c r="BK33" s="10"/>
      <c r="BL33" s="10"/>
      <c r="BM33" s="10">
        <v>10</v>
      </c>
      <c r="BN33" s="10"/>
      <c r="BO33" s="10"/>
      <c r="BP33" s="10"/>
      <c r="BQ33" s="10"/>
      <c r="BR33" s="10"/>
      <c r="BS33" s="10"/>
      <c r="BT33" s="10"/>
      <c r="BU33" s="10"/>
      <c r="BV33" s="10"/>
      <c r="BW33" s="10"/>
      <c r="BX33" s="10"/>
      <c r="BY33" s="10"/>
      <c r="BZ33" s="10"/>
      <c r="CA33" s="10"/>
      <c r="CF33" s="10">
        <v>10</v>
      </c>
      <c r="CO33" s="10">
        <v>10</v>
      </c>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v>10</v>
      </c>
      <c r="DQ33" s="10"/>
      <c r="DR33" s="10"/>
      <c r="DS33" s="10"/>
      <c r="DT33" s="10"/>
      <c r="DU33" s="10"/>
      <c r="DV33" s="10">
        <v>10</v>
      </c>
      <c r="DW33" s="10"/>
      <c r="DX33" s="10"/>
      <c r="DY33" s="10"/>
      <c r="DZ33" s="10"/>
      <c r="EA33" s="10"/>
      <c r="EB33" s="10"/>
      <c r="EC33" s="10"/>
      <c r="ED33" s="10"/>
      <c r="EE33" s="10"/>
      <c r="EF33" s="10"/>
      <c r="EG33" s="10"/>
      <c r="EM33" s="10">
        <v>10</v>
      </c>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v>10</v>
      </c>
      <c r="GB33" s="10"/>
      <c r="GC33" s="10"/>
      <c r="GD33" s="10"/>
      <c r="GE33" s="10"/>
      <c r="GF33" s="10"/>
      <c r="GG33" s="10"/>
      <c r="GH33" s="10">
        <v>10</v>
      </c>
      <c r="GI33" s="10">
        <v>10</v>
      </c>
      <c r="GJ33" s="10"/>
      <c r="GK33" s="10"/>
      <c r="GL33" s="10"/>
      <c r="GM33" s="10"/>
      <c r="GN33" s="10"/>
      <c r="GO33" s="10"/>
      <c r="GP33" s="10"/>
      <c r="GQ33" s="10"/>
      <c r="GR33" s="10"/>
      <c r="GS33" s="10"/>
      <c r="GT33" s="10"/>
      <c r="HD33" s="99"/>
      <c r="HX33" s="10"/>
      <c r="HY33" s="10"/>
    </row>
    <row r="34" spans="1:247">
      <c r="A34" s="1040"/>
      <c r="B34" s="99"/>
      <c r="C34" s="1040" t="s">
        <v>89</v>
      </c>
      <c r="D34" s="953" t="s">
        <v>706</v>
      </c>
      <c r="E34" s="99" t="s">
        <v>3321</v>
      </c>
      <c r="O34" s="10">
        <v>1</v>
      </c>
      <c r="AI34" s="10"/>
      <c r="AJ34" s="10"/>
      <c r="AK34" s="10"/>
      <c r="AL34" s="10"/>
      <c r="AM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HD34" s="99"/>
      <c r="HX34" s="10"/>
      <c r="HY34" s="10"/>
    </row>
    <row r="35" spans="1:247">
      <c r="A35" s="1040"/>
      <c r="B35" s="99"/>
      <c r="C35" s="1040"/>
      <c r="D35" s="953"/>
      <c r="E35" s="99"/>
      <c r="AI35" s="10"/>
      <c r="AJ35" s="10"/>
      <c r="AK35" s="10"/>
      <c r="AL35" s="10"/>
      <c r="AM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HD35" s="99"/>
      <c r="HX35" s="10"/>
      <c r="HY35" s="10"/>
    </row>
    <row r="36" spans="1:247">
      <c r="A36" s="1040"/>
      <c r="B36" s="99"/>
      <c r="C36" s="1040"/>
      <c r="D36" s="953"/>
      <c r="E36" s="99"/>
      <c r="AI36" s="10"/>
      <c r="AJ36" s="10"/>
      <c r="AK36" s="10"/>
      <c r="AL36" s="10"/>
      <c r="AM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HD36" s="99"/>
      <c r="HX36" s="10"/>
      <c r="HY36" s="10"/>
    </row>
    <row r="37" spans="1:247">
      <c r="A37" s="1040"/>
      <c r="B37" s="99"/>
      <c r="C37" s="99" t="s">
        <v>98</v>
      </c>
      <c r="D37" s="99" t="s">
        <v>838</v>
      </c>
      <c r="E37" s="99" t="s">
        <v>3341</v>
      </c>
      <c r="AI37" s="10"/>
      <c r="AJ37" s="10"/>
      <c r="AK37" s="10"/>
      <c r="AL37" s="10"/>
      <c r="AM37" s="10"/>
      <c r="AO37" s="10"/>
      <c r="AP37" s="10"/>
      <c r="AQ37" s="10"/>
      <c r="AR37" s="10"/>
      <c r="AS37" s="10"/>
      <c r="AT37" s="10"/>
      <c r="AU37" s="10"/>
      <c r="AV37" s="10"/>
      <c r="AW37" s="10">
        <v>10</v>
      </c>
      <c r="AX37" s="10"/>
      <c r="AY37" s="10"/>
      <c r="AZ37" s="10"/>
      <c r="BA37" s="10">
        <v>10</v>
      </c>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Q37" s="10"/>
      <c r="CR37" s="10"/>
      <c r="CS37" s="10"/>
      <c r="CT37" s="10"/>
      <c r="CU37" s="10"/>
      <c r="CV37" s="10"/>
      <c r="CW37" s="10">
        <v>10</v>
      </c>
      <c r="CX37" s="10"/>
      <c r="CY37" s="10"/>
      <c r="CZ37" s="10"/>
      <c r="DA37" s="10"/>
      <c r="DB37" s="10"/>
      <c r="DC37" s="10"/>
      <c r="DD37" s="10"/>
      <c r="DE37" s="10"/>
      <c r="DF37" s="10"/>
      <c r="DG37" s="10"/>
      <c r="DH37" s="10"/>
      <c r="DI37" s="10"/>
      <c r="DJ37" s="10">
        <v>10</v>
      </c>
      <c r="DK37" s="10"/>
      <c r="DL37" s="10"/>
      <c r="DM37" s="10"/>
      <c r="DN37" s="10">
        <v>30</v>
      </c>
      <c r="DO37" s="10"/>
      <c r="DP37" s="10"/>
      <c r="DQ37" s="10"/>
      <c r="DR37" s="10"/>
      <c r="DS37" s="10"/>
      <c r="DT37" s="10"/>
      <c r="DU37" s="10"/>
      <c r="DV37" s="10"/>
      <c r="DW37" s="10"/>
      <c r="DX37" s="10"/>
      <c r="DY37" s="10"/>
      <c r="DZ37" s="10"/>
      <c r="EA37" s="10"/>
      <c r="EB37" s="10"/>
      <c r="EC37" s="10"/>
      <c r="ED37" s="10"/>
      <c r="EE37" s="10"/>
      <c r="EF37" s="10"/>
      <c r="EG37" s="10"/>
      <c r="FA37" s="10"/>
      <c r="FB37" s="10"/>
      <c r="FC37" s="10"/>
      <c r="FD37" s="10"/>
      <c r="FE37" s="10"/>
      <c r="FF37" s="10"/>
      <c r="FG37" s="10"/>
      <c r="FH37" s="10"/>
      <c r="FI37" s="10"/>
      <c r="FJ37" s="10"/>
      <c r="FK37" s="10">
        <v>10</v>
      </c>
      <c r="FL37" s="10"/>
      <c r="FM37" s="10"/>
      <c r="FN37" s="10"/>
      <c r="FO37" s="10"/>
      <c r="FP37" s="10"/>
      <c r="FQ37" s="10"/>
      <c r="FR37" s="10"/>
      <c r="FS37" s="10"/>
      <c r="FT37" s="10">
        <v>10</v>
      </c>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HD37" s="99"/>
      <c r="HX37" s="10"/>
      <c r="HY37" s="10"/>
    </row>
    <row r="38" spans="1:247">
      <c r="A38" s="1040"/>
      <c r="B38" s="99"/>
      <c r="C38" s="99"/>
      <c r="D38" s="99"/>
      <c r="E38" s="99"/>
      <c r="AI38" s="10"/>
      <c r="AJ38" s="10"/>
      <c r="AK38" s="10"/>
      <c r="AL38" s="10"/>
      <c r="AM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HD38" s="99"/>
      <c r="HX38" s="10"/>
      <c r="HY38" s="10"/>
    </row>
    <row r="39" spans="1:247">
      <c r="A39" s="1040"/>
      <c r="B39" s="99"/>
      <c r="C39" s="99"/>
      <c r="D39" s="99"/>
      <c r="E39" s="99"/>
      <c r="AI39" s="10"/>
      <c r="AJ39" s="10"/>
      <c r="AK39" s="10"/>
      <c r="AL39" s="10"/>
      <c r="AM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HD39" s="99"/>
      <c r="HX39" s="10"/>
      <c r="HY39" s="10"/>
    </row>
    <row r="40" spans="1:247">
      <c r="A40" s="1040"/>
      <c r="B40" s="99"/>
      <c r="C40" s="99" t="s">
        <v>103</v>
      </c>
      <c r="D40" s="99" t="s">
        <v>888</v>
      </c>
      <c r="E40" s="99" t="s">
        <v>3321</v>
      </c>
      <c r="AI40" s="10"/>
      <c r="AJ40" s="10"/>
      <c r="AK40" s="10"/>
      <c r="AL40" s="10"/>
      <c r="AM40" s="10"/>
      <c r="AO40" s="10"/>
      <c r="AP40" s="10"/>
      <c r="AQ40" s="10"/>
      <c r="AR40" s="10"/>
      <c r="AS40" s="10"/>
      <c r="AT40" s="10"/>
      <c r="AU40" s="10"/>
      <c r="AV40" s="10"/>
      <c r="AW40" s="10"/>
      <c r="AX40" s="10"/>
      <c r="AY40" s="10"/>
      <c r="AZ40" s="10"/>
      <c r="BA40" s="10"/>
      <c r="BB40" s="10">
        <v>20</v>
      </c>
      <c r="BC40" s="10"/>
      <c r="BD40" s="10"/>
      <c r="BE40" s="10"/>
      <c r="BF40" s="10"/>
      <c r="BG40" s="10"/>
      <c r="BH40" s="10"/>
      <c r="BI40" s="10"/>
      <c r="BJ40" s="10"/>
      <c r="BK40" s="10"/>
      <c r="BL40" s="10"/>
      <c r="BM40" s="10"/>
      <c r="BN40" s="10"/>
      <c r="BO40" s="10"/>
      <c r="BP40" s="10"/>
      <c r="BQ40" s="10"/>
      <c r="BR40" s="10"/>
      <c r="BS40" s="10">
        <v>10</v>
      </c>
      <c r="BT40" s="10"/>
      <c r="BU40" s="10"/>
      <c r="BV40" s="10"/>
      <c r="BW40" s="10"/>
      <c r="BX40" s="10"/>
      <c r="BY40" s="10"/>
      <c r="BZ40" s="10"/>
      <c r="CA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v>20</v>
      </c>
      <c r="DW40" s="10"/>
      <c r="DX40" s="10"/>
      <c r="DY40" s="10"/>
      <c r="DZ40" s="10">
        <v>10</v>
      </c>
      <c r="EA40" s="10"/>
      <c r="EB40" s="10"/>
      <c r="EC40" s="10"/>
      <c r="ED40" s="10"/>
      <c r="EE40" s="10"/>
      <c r="EF40" s="10"/>
      <c r="EG40" s="10"/>
      <c r="EP40" s="10">
        <v>20</v>
      </c>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v>10</v>
      </c>
      <c r="GO40" s="10"/>
      <c r="GP40" s="10"/>
      <c r="GQ40" s="10"/>
      <c r="GR40" s="10"/>
      <c r="GS40" s="10"/>
      <c r="GT40" s="10"/>
      <c r="HD40" s="99"/>
      <c r="HX40" s="10"/>
      <c r="HY40" s="10"/>
    </row>
    <row r="41" spans="1:247">
      <c r="A41" s="1040"/>
      <c r="B41" s="99"/>
      <c r="C41" s="99" t="s">
        <v>104</v>
      </c>
      <c r="D41" s="99" t="s">
        <v>888</v>
      </c>
      <c r="E41" s="99" t="s">
        <v>3341</v>
      </c>
      <c r="AI41" s="10"/>
      <c r="AJ41" s="10"/>
      <c r="AK41" s="10"/>
      <c r="AL41" s="10"/>
      <c r="AM41" s="10"/>
      <c r="AO41" s="10"/>
      <c r="AP41" s="10"/>
      <c r="AQ41" s="10"/>
      <c r="AR41" s="10"/>
      <c r="AS41" s="10"/>
      <c r="AT41" s="10">
        <v>10</v>
      </c>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Q41" s="10"/>
      <c r="CR41" s="10"/>
      <c r="CS41" s="10"/>
      <c r="CT41" s="10"/>
      <c r="CU41" s="10"/>
      <c r="CV41" s="10"/>
      <c r="CW41" s="10"/>
      <c r="CX41" s="10"/>
      <c r="CY41" s="10"/>
      <c r="CZ41" s="10"/>
      <c r="DA41" s="10">
        <v>10</v>
      </c>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FA41" s="10"/>
      <c r="FB41" s="10"/>
      <c r="FC41" s="10"/>
      <c r="FD41" s="10"/>
      <c r="FE41" s="10"/>
      <c r="FF41" s="10"/>
      <c r="FG41" s="10"/>
      <c r="FH41" s="10"/>
      <c r="FI41" s="10">
        <v>10</v>
      </c>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HD41" s="99"/>
      <c r="HX41" s="10"/>
      <c r="HY41" s="10"/>
    </row>
    <row r="42" spans="1:247">
      <c r="A42" s="1040"/>
      <c r="B42" s="99"/>
      <c r="C42" s="1135" t="s">
        <v>107</v>
      </c>
      <c r="D42" s="99" t="s">
        <v>933</v>
      </c>
      <c r="E42" s="99" t="s">
        <v>3351</v>
      </c>
      <c r="AI42" s="10"/>
      <c r="AJ42" s="10"/>
      <c r="AK42" s="10"/>
      <c r="AL42" s="10">
        <v>30</v>
      </c>
      <c r="AM42" s="10"/>
      <c r="AO42" s="10"/>
      <c r="AP42" s="10"/>
      <c r="AQ42" s="10"/>
      <c r="AR42" s="10"/>
      <c r="AS42" s="10">
        <v>10</v>
      </c>
      <c r="AT42" s="10"/>
      <c r="AU42" s="10"/>
      <c r="AV42" s="10"/>
      <c r="AW42" s="10"/>
      <c r="AX42" s="10"/>
      <c r="AY42" s="10"/>
      <c r="AZ42" s="10">
        <v>30</v>
      </c>
      <c r="BA42" s="10"/>
      <c r="BB42" s="10">
        <v>20</v>
      </c>
      <c r="BC42" s="10">
        <v>20</v>
      </c>
      <c r="BD42" s="10"/>
      <c r="BE42" s="10"/>
      <c r="BF42" s="10"/>
      <c r="BG42" s="10">
        <v>20</v>
      </c>
      <c r="BH42" s="10"/>
      <c r="BI42" s="10"/>
      <c r="BJ42" s="10"/>
      <c r="BK42" s="10"/>
      <c r="BL42" s="10"/>
      <c r="BM42" s="10">
        <v>40</v>
      </c>
      <c r="BN42" s="10"/>
      <c r="BO42" s="10">
        <v>4</v>
      </c>
      <c r="BP42" s="10"/>
      <c r="BQ42" s="10"/>
      <c r="BR42" s="10"/>
      <c r="BS42" s="10"/>
      <c r="BT42" s="10"/>
      <c r="BU42" s="10"/>
      <c r="BV42" s="10"/>
      <c r="BW42" s="10"/>
      <c r="BX42" s="10"/>
      <c r="BY42" s="10"/>
      <c r="BZ42" s="10"/>
      <c r="CA42" s="10"/>
      <c r="CO42" s="10">
        <v>10</v>
      </c>
      <c r="CQ42" s="10"/>
      <c r="CR42" s="10"/>
      <c r="CS42" s="10"/>
      <c r="CT42" s="10"/>
      <c r="CU42" s="10"/>
      <c r="CV42" s="10"/>
      <c r="CW42" s="10"/>
      <c r="CX42" s="10"/>
      <c r="CY42" s="10">
        <v>10</v>
      </c>
      <c r="CZ42" s="10"/>
      <c r="DA42" s="10"/>
      <c r="DB42" s="10"/>
      <c r="DC42" s="10"/>
      <c r="DD42" s="10">
        <v>20</v>
      </c>
      <c r="DE42" s="10"/>
      <c r="DF42" s="10"/>
      <c r="DG42" s="10"/>
      <c r="DH42" s="10"/>
      <c r="DI42" s="10"/>
      <c r="DJ42" s="10"/>
      <c r="DK42" s="10"/>
      <c r="DL42" s="10"/>
      <c r="DM42" s="10"/>
      <c r="DN42" s="10"/>
      <c r="DO42" s="10"/>
      <c r="DP42" s="10">
        <v>20</v>
      </c>
      <c r="DQ42" s="10"/>
      <c r="DR42" s="10"/>
      <c r="DS42" s="10"/>
      <c r="DT42" s="10"/>
      <c r="DU42" s="10"/>
      <c r="DV42" s="10">
        <v>20</v>
      </c>
      <c r="DW42" s="10"/>
      <c r="DX42" s="10"/>
      <c r="DY42" s="10"/>
      <c r="DZ42" s="10"/>
      <c r="EA42" s="10"/>
      <c r="EB42" s="10"/>
      <c r="EC42" s="10"/>
      <c r="ED42" s="10"/>
      <c r="EE42" s="10"/>
      <c r="EF42" s="10"/>
      <c r="EG42" s="10"/>
      <c r="EP42" s="10">
        <v>20</v>
      </c>
      <c r="EY42" s="10">
        <v>20</v>
      </c>
      <c r="FA42" s="10"/>
      <c r="FB42" s="10"/>
      <c r="FC42" s="10"/>
      <c r="FD42" s="10"/>
      <c r="FE42" s="10"/>
      <c r="FF42" s="10"/>
      <c r="FG42" s="10"/>
      <c r="FH42" s="10">
        <v>10</v>
      </c>
      <c r="FI42" s="10"/>
      <c r="FJ42" s="10"/>
      <c r="FK42" s="10"/>
      <c r="FL42" s="10"/>
      <c r="FM42" s="10"/>
      <c r="FN42" s="10"/>
      <c r="FO42" s="10"/>
      <c r="FP42" s="10">
        <v>20</v>
      </c>
      <c r="FQ42" s="10"/>
      <c r="FR42" s="10"/>
      <c r="FS42" s="10"/>
      <c r="FT42" s="10"/>
      <c r="FU42" s="10"/>
      <c r="FV42" s="10"/>
      <c r="FW42" s="10"/>
      <c r="FX42" s="10"/>
      <c r="FY42" s="10"/>
      <c r="FZ42" s="10"/>
      <c r="GA42" s="10">
        <v>20</v>
      </c>
      <c r="GB42" s="10"/>
      <c r="GC42" s="10"/>
      <c r="GD42" s="10"/>
      <c r="GE42" s="10"/>
      <c r="GF42" s="10"/>
      <c r="GG42" s="10"/>
      <c r="GH42" s="10"/>
      <c r="GI42" s="10">
        <v>10</v>
      </c>
      <c r="GJ42" s="10"/>
      <c r="GK42" s="10"/>
      <c r="GL42" s="10"/>
      <c r="GM42" s="10"/>
      <c r="GN42" s="10"/>
      <c r="GO42" s="10"/>
      <c r="GP42" s="10"/>
      <c r="GQ42" s="10"/>
      <c r="GR42" s="10"/>
      <c r="GS42" s="10"/>
      <c r="GT42" s="10"/>
      <c r="HD42" s="99"/>
      <c r="HX42" s="10"/>
      <c r="HY42" s="10"/>
      <c r="HZ42" s="10">
        <v>100</v>
      </c>
      <c r="IC42" s="10">
        <v>100</v>
      </c>
      <c r="IJ42" s="10">
        <v>100</v>
      </c>
      <c r="IM42" s="10">
        <v>100</v>
      </c>
    </row>
    <row r="43" spans="1:247">
      <c r="A43" s="1040"/>
      <c r="B43" s="99"/>
      <c r="C43" s="99"/>
      <c r="D43" s="99"/>
      <c r="E43" s="99"/>
      <c r="AI43" s="10"/>
      <c r="AJ43" s="10"/>
      <c r="AK43" s="10"/>
      <c r="AL43" s="10"/>
      <c r="AM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HD43" s="99"/>
      <c r="HX43" s="10"/>
      <c r="HY43" s="10"/>
    </row>
    <row r="44" spans="1:247">
      <c r="A44" s="1040"/>
      <c r="B44" s="99"/>
      <c r="C44" s="1057" t="s">
        <v>111</v>
      </c>
      <c r="D44" s="953" t="s">
        <v>988</v>
      </c>
      <c r="E44" s="953" t="s">
        <v>3321</v>
      </c>
      <c r="AI44" s="10">
        <v>10</v>
      </c>
      <c r="AJ44" s="10">
        <v>10</v>
      </c>
      <c r="AK44" s="10"/>
      <c r="AL44" s="10"/>
      <c r="AM44" s="10"/>
      <c r="AO44" s="10"/>
      <c r="AP44" s="10"/>
      <c r="AQ44" s="10"/>
      <c r="AR44" s="10"/>
      <c r="AS44" s="10">
        <v>10</v>
      </c>
      <c r="AT44" s="10"/>
      <c r="AU44" s="10"/>
      <c r="AV44" s="10"/>
      <c r="AW44" s="10">
        <v>10</v>
      </c>
      <c r="AX44" s="10"/>
      <c r="AY44" s="10"/>
      <c r="AZ44" s="10"/>
      <c r="BA44" s="10"/>
      <c r="BB44" s="10">
        <f>10+10</f>
        <v>20</v>
      </c>
      <c r="BC44" s="10">
        <v>10</v>
      </c>
      <c r="BD44" s="10"/>
      <c r="BE44" s="10"/>
      <c r="BF44" s="10"/>
      <c r="BG44" s="10"/>
      <c r="BH44" s="10">
        <v>10</v>
      </c>
      <c r="BI44" s="10"/>
      <c r="BJ44" s="10"/>
      <c r="BK44" s="10"/>
      <c r="BL44" s="10"/>
      <c r="BM44" s="10">
        <v>10</v>
      </c>
      <c r="BN44" s="10"/>
      <c r="BO44" s="10"/>
      <c r="BP44" s="10"/>
      <c r="BQ44" s="10"/>
      <c r="BR44" s="10"/>
      <c r="BS44" s="10"/>
      <c r="BT44" s="10"/>
      <c r="BU44" s="10"/>
      <c r="BV44" s="10"/>
      <c r="BW44" s="10"/>
      <c r="BX44" s="10"/>
      <c r="BY44" s="10"/>
      <c r="BZ44" s="10"/>
      <c r="CA44" s="10"/>
      <c r="CO44" s="10">
        <v>10</v>
      </c>
      <c r="CP44" s="10">
        <v>10</v>
      </c>
      <c r="CQ44" s="10"/>
      <c r="CR44" s="10"/>
      <c r="CS44" s="10">
        <v>10</v>
      </c>
      <c r="CT44" s="10"/>
      <c r="CU44" s="10"/>
      <c r="CV44" s="10"/>
      <c r="CW44" s="10"/>
      <c r="CX44" s="10"/>
      <c r="CY44" s="10">
        <v>10</v>
      </c>
      <c r="CZ44" s="10"/>
      <c r="DA44" s="10"/>
      <c r="DB44" s="10"/>
      <c r="DC44" s="10"/>
      <c r="DD44" s="10">
        <v>10</v>
      </c>
      <c r="DE44" s="10"/>
      <c r="DF44" s="10"/>
      <c r="DG44" s="10"/>
      <c r="DH44" s="10"/>
      <c r="DI44" s="10"/>
      <c r="DJ44" s="10">
        <v>10</v>
      </c>
      <c r="DK44" s="10"/>
      <c r="DL44" s="10"/>
      <c r="DM44" s="10"/>
      <c r="DN44" s="10"/>
      <c r="DO44" s="10"/>
      <c r="DP44" s="10"/>
      <c r="DQ44" s="10"/>
      <c r="DR44" s="10">
        <v>10</v>
      </c>
      <c r="DS44" s="10"/>
      <c r="DT44" s="10"/>
      <c r="DU44" s="10"/>
      <c r="DV44" s="10">
        <v>10</v>
      </c>
      <c r="DW44" s="10"/>
      <c r="DX44" s="10"/>
      <c r="DY44" s="10"/>
      <c r="DZ44" s="10"/>
      <c r="EA44" s="10"/>
      <c r="EB44" s="10"/>
      <c r="EC44" s="10"/>
      <c r="ED44" s="10"/>
      <c r="EE44" s="10"/>
      <c r="EF44" s="10"/>
      <c r="EG44" s="10"/>
      <c r="FA44" s="10">
        <v>10</v>
      </c>
      <c r="FB44" s="10"/>
      <c r="FC44" s="10">
        <v>10</v>
      </c>
      <c r="FD44" s="10"/>
      <c r="FE44" s="10"/>
      <c r="FF44" s="10"/>
      <c r="FG44" s="10"/>
      <c r="FH44" s="10">
        <v>10</v>
      </c>
      <c r="FI44" s="10"/>
      <c r="FJ44" s="10"/>
      <c r="FK44" s="10"/>
      <c r="FL44" s="10"/>
      <c r="FM44" s="10"/>
      <c r="FN44" s="10"/>
      <c r="FO44" s="10"/>
      <c r="FP44" s="10">
        <v>10</v>
      </c>
      <c r="FQ44" s="10"/>
      <c r="FR44" s="10"/>
      <c r="FS44" s="10"/>
      <c r="FT44" s="10">
        <v>10</v>
      </c>
      <c r="FU44" s="10"/>
      <c r="FV44" s="10"/>
      <c r="FW44" s="10"/>
      <c r="FX44" s="10"/>
      <c r="FY44" s="10"/>
      <c r="FZ44" s="10"/>
      <c r="GA44" s="10"/>
      <c r="GB44" s="10"/>
      <c r="GC44" s="10"/>
      <c r="GD44" s="10"/>
      <c r="GE44" s="10"/>
      <c r="GF44" s="10">
        <v>10</v>
      </c>
      <c r="GG44" s="10"/>
      <c r="GH44" s="10">
        <v>10</v>
      </c>
      <c r="GI44" s="10">
        <v>10</v>
      </c>
      <c r="GJ44" s="10"/>
      <c r="GK44" s="10"/>
      <c r="GL44" s="10"/>
      <c r="GM44" s="10"/>
      <c r="GN44" s="10"/>
      <c r="GO44" s="10">
        <v>10</v>
      </c>
      <c r="GP44" s="10"/>
      <c r="GQ44" s="10"/>
      <c r="GR44" s="10"/>
      <c r="GS44" s="10"/>
      <c r="GT44" s="10"/>
      <c r="HD44" s="99"/>
      <c r="HX44" s="10"/>
      <c r="HY44" s="10"/>
    </row>
    <row r="45" spans="1:247">
      <c r="A45" s="1040"/>
      <c r="B45" s="99"/>
      <c r="C45" s="99"/>
      <c r="D45" s="99"/>
      <c r="E45" s="99"/>
      <c r="AI45" s="10"/>
      <c r="AJ45" s="10"/>
      <c r="AK45" s="10"/>
      <c r="AL45" s="10"/>
      <c r="AM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HD45" s="99"/>
      <c r="HX45" s="10"/>
      <c r="HY45" s="10"/>
    </row>
    <row r="46" spans="1:247">
      <c r="A46" s="1040"/>
      <c r="B46" s="99"/>
      <c r="C46" s="1040" t="s">
        <v>115</v>
      </c>
      <c r="D46" s="953" t="s">
        <v>988</v>
      </c>
      <c r="E46" s="953" t="s">
        <v>3357</v>
      </c>
      <c r="J46" s="10">
        <v>30</v>
      </c>
      <c r="AI46" s="10"/>
      <c r="AJ46" s="10"/>
      <c r="AK46" s="10"/>
      <c r="AL46" s="10"/>
      <c r="AM46" s="10"/>
      <c r="AO46" s="10"/>
      <c r="AP46" s="10"/>
      <c r="AQ46" s="10"/>
      <c r="AR46" s="10"/>
      <c r="AS46" s="10"/>
      <c r="AT46" s="10">
        <v>20</v>
      </c>
      <c r="AU46" s="10"/>
      <c r="AV46" s="10"/>
      <c r="AW46" s="10">
        <v>20</v>
      </c>
      <c r="AX46" s="10"/>
      <c r="AY46" s="10"/>
      <c r="AZ46" s="10">
        <v>30</v>
      </c>
      <c r="BA46" s="10"/>
      <c r="BB46" s="10">
        <v>30</v>
      </c>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E46" s="10">
        <v>30</v>
      </c>
      <c r="CI46" s="10">
        <v>30</v>
      </c>
      <c r="CQ46" s="10"/>
      <c r="CR46" s="10"/>
      <c r="CS46" s="10"/>
      <c r="CT46" s="10">
        <v>60</v>
      </c>
      <c r="CU46" s="10"/>
      <c r="CV46" s="10"/>
      <c r="CW46" s="10"/>
      <c r="CX46" s="10"/>
      <c r="CY46" s="10"/>
      <c r="CZ46" s="10"/>
      <c r="DA46" s="10">
        <v>20</v>
      </c>
      <c r="DB46" s="10"/>
      <c r="DC46" s="10"/>
      <c r="DD46" s="10"/>
      <c r="DE46" s="10"/>
      <c r="DF46" s="10"/>
      <c r="DG46" s="10"/>
      <c r="DH46" s="10"/>
      <c r="DI46" s="10"/>
      <c r="DJ46" s="10">
        <v>20</v>
      </c>
      <c r="DK46" s="10"/>
      <c r="DL46" s="10"/>
      <c r="DM46" s="10"/>
      <c r="DN46" s="10"/>
      <c r="DO46" s="10"/>
      <c r="DP46" s="10"/>
      <c r="DQ46" s="10">
        <v>30</v>
      </c>
      <c r="DR46" s="10"/>
      <c r="DS46" s="10"/>
      <c r="DT46" s="10"/>
      <c r="DU46" s="10"/>
      <c r="DV46" s="10"/>
      <c r="DW46" s="10"/>
      <c r="DX46" s="10"/>
      <c r="DY46" s="10"/>
      <c r="DZ46" s="10"/>
      <c r="EA46" s="10"/>
      <c r="EB46" s="10"/>
      <c r="EC46" s="10"/>
      <c r="ED46" s="10"/>
      <c r="EE46" s="10"/>
      <c r="EF46" s="10"/>
      <c r="EG46" s="10"/>
      <c r="EM46" s="10">
        <v>30</v>
      </c>
      <c r="EP46" s="10">
        <v>30</v>
      </c>
      <c r="FA46" s="10"/>
      <c r="FB46" s="10"/>
      <c r="FC46" s="10"/>
      <c r="FD46" s="10"/>
      <c r="FE46" s="10"/>
      <c r="FF46" s="10"/>
      <c r="FG46" s="10"/>
      <c r="FH46" s="10"/>
      <c r="FI46" s="10">
        <v>20</v>
      </c>
      <c r="FJ46" s="10"/>
      <c r="FK46" s="10"/>
      <c r="FL46" s="10"/>
      <c r="FM46" s="10"/>
      <c r="FN46" s="10"/>
      <c r="FO46" s="10"/>
      <c r="FP46" s="10"/>
      <c r="FQ46" s="10"/>
      <c r="FR46" s="10"/>
      <c r="FS46" s="10"/>
      <c r="FT46" s="10">
        <v>20</v>
      </c>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HD46" s="99"/>
      <c r="HX46" s="10"/>
      <c r="HY46" s="10"/>
    </row>
    <row r="47" spans="1:247" s="35" customFormat="1">
      <c r="A47" s="1237"/>
      <c r="B47" s="1138"/>
      <c r="C47" s="1040"/>
      <c r="D47" s="953"/>
      <c r="E47" s="953"/>
      <c r="HD47" s="1138"/>
      <c r="HF47"/>
    </row>
    <row r="48" spans="1:247" s="35" customFormat="1">
      <c r="A48" s="1237"/>
      <c r="B48" s="1138"/>
      <c r="C48" s="1040"/>
      <c r="D48" s="953"/>
      <c r="E48" s="953"/>
      <c r="HD48" s="1138"/>
      <c r="HF48"/>
    </row>
    <row r="49" spans="1:245" s="35" customFormat="1">
      <c r="A49" s="1237"/>
      <c r="B49" s="1138"/>
      <c r="C49" s="1057" t="s">
        <v>120</v>
      </c>
      <c r="D49" s="953" t="s">
        <v>1039</v>
      </c>
      <c r="E49" s="953" t="s">
        <v>3339</v>
      </c>
      <c r="R49" s="35">
        <v>10</v>
      </c>
      <c r="AJ49" s="35">
        <v>10</v>
      </c>
      <c r="AS49" s="35">
        <v>10</v>
      </c>
      <c r="AX49" s="35">
        <v>10</v>
      </c>
      <c r="BJ49" s="35">
        <v>10</v>
      </c>
      <c r="BW49" s="35">
        <v>10</v>
      </c>
      <c r="CG49" s="35">
        <v>10</v>
      </c>
      <c r="CS49" s="35">
        <v>10</v>
      </c>
      <c r="CY49" s="35">
        <v>10</v>
      </c>
      <c r="DK49" s="35">
        <v>10</v>
      </c>
      <c r="DT49" s="35">
        <v>10</v>
      </c>
      <c r="EA49" s="35">
        <v>10</v>
      </c>
      <c r="EN49" s="35">
        <v>10</v>
      </c>
      <c r="FC49" s="35">
        <v>10</v>
      </c>
      <c r="FH49" s="35">
        <v>10</v>
      </c>
      <c r="FU49" s="35">
        <v>10</v>
      </c>
      <c r="GB49" s="35">
        <v>10</v>
      </c>
      <c r="GQ49" s="35">
        <v>10</v>
      </c>
      <c r="HD49" s="1138"/>
      <c r="HF49"/>
    </row>
    <row r="50" spans="1:245" s="35" customFormat="1">
      <c r="A50" s="1237"/>
      <c r="B50" s="1138"/>
      <c r="C50" s="1057" t="s">
        <v>122</v>
      </c>
      <c r="D50" s="953" t="s">
        <v>3361</v>
      </c>
      <c r="E50" s="953" t="s">
        <v>3362</v>
      </c>
      <c r="AM50" s="35">
        <v>3</v>
      </c>
      <c r="AS50" s="35">
        <v>5</v>
      </c>
      <c r="BH50" s="35">
        <v>5</v>
      </c>
      <c r="BI50" s="35">
        <v>2</v>
      </c>
      <c r="BW50" s="35">
        <v>2</v>
      </c>
      <c r="CV50" s="35">
        <v>3</v>
      </c>
      <c r="CY50" s="35">
        <v>5</v>
      </c>
      <c r="DQ50" s="35">
        <v>2</v>
      </c>
      <c r="DR50" s="35">
        <v>5</v>
      </c>
      <c r="EA50" s="35">
        <v>2</v>
      </c>
      <c r="FE50" s="35">
        <v>3</v>
      </c>
      <c r="FH50" s="35">
        <v>5</v>
      </c>
      <c r="GF50" s="35">
        <v>5</v>
      </c>
      <c r="GG50" s="35">
        <v>2</v>
      </c>
      <c r="GQ50" s="35">
        <v>2</v>
      </c>
      <c r="HD50" s="1138"/>
      <c r="HF50"/>
    </row>
    <row r="51" spans="1:245" s="35" customFormat="1">
      <c r="A51" s="1237"/>
      <c r="B51" s="1138"/>
      <c r="C51" s="1040"/>
      <c r="D51" s="953"/>
      <c r="E51" s="953"/>
      <c r="HD51" s="1138"/>
      <c r="HF51"/>
    </row>
    <row r="52" spans="1:245" s="35" customFormat="1">
      <c r="B52" s="1238"/>
      <c r="C52" s="1040" t="s">
        <v>126</v>
      </c>
      <c r="D52" s="953" t="s">
        <v>1206</v>
      </c>
      <c r="E52" s="953" t="s">
        <v>3341</v>
      </c>
      <c r="I52" s="35">
        <v>30</v>
      </c>
      <c r="AJ52" s="35">
        <v>10</v>
      </c>
      <c r="BB52" s="35">
        <v>10</v>
      </c>
      <c r="CS52" s="35">
        <v>10</v>
      </c>
      <c r="DV52" s="35">
        <v>10</v>
      </c>
      <c r="EZ52" s="35">
        <v>10</v>
      </c>
      <c r="FC52" s="35">
        <v>10</v>
      </c>
      <c r="GD52" s="35">
        <v>10</v>
      </c>
      <c r="HD52" s="1138"/>
    </row>
    <row r="53" spans="1:245" s="35" customFormat="1">
      <c r="A53" s="1040"/>
      <c r="B53" s="99"/>
      <c r="C53" s="99"/>
      <c r="HD53" s="1138"/>
    </row>
    <row r="54" spans="1:245" s="35" customFormat="1">
      <c r="A54" s="1040"/>
      <c r="B54" s="99"/>
      <c r="C54" s="1040" t="s">
        <v>129</v>
      </c>
      <c r="D54" s="953" t="s">
        <v>1221</v>
      </c>
      <c r="E54" s="953" t="s">
        <v>3365</v>
      </c>
      <c r="EY54" s="35">
        <v>20</v>
      </c>
      <c r="EZ54" s="35">
        <v>10</v>
      </c>
      <c r="HD54" s="1138"/>
    </row>
    <row r="55" spans="1:245" s="35" customFormat="1">
      <c r="A55" s="99"/>
      <c r="B55" s="99"/>
      <c r="C55" s="99"/>
      <c r="HD55" s="1138"/>
    </row>
    <row r="56" spans="1:245" s="35" customFormat="1">
      <c r="A56" s="1040"/>
      <c r="B56" s="99"/>
      <c r="C56" s="1040" t="s">
        <v>134</v>
      </c>
      <c r="D56" s="953" t="s">
        <v>3369</v>
      </c>
      <c r="E56" s="953" t="s">
        <v>3370</v>
      </c>
      <c r="HD56" s="1138"/>
      <c r="HX56" s="35">
        <v>10</v>
      </c>
      <c r="HY56" s="35">
        <v>10</v>
      </c>
    </row>
    <row r="57" spans="1:245" s="35" customFormat="1">
      <c r="A57" s="1237"/>
      <c r="B57" s="1138"/>
      <c r="C57" s="1040" t="s">
        <v>135</v>
      </c>
      <c r="D57" s="953" t="s">
        <v>1263</v>
      </c>
      <c r="E57" s="953" t="s">
        <v>3341</v>
      </c>
      <c r="BA57" s="35">
        <v>30</v>
      </c>
      <c r="BR57" s="35">
        <v>10</v>
      </c>
      <c r="DY57" s="35">
        <v>10</v>
      </c>
      <c r="GM57" s="35">
        <v>10</v>
      </c>
      <c r="HD57" s="1138"/>
    </row>
    <row r="58" spans="1:245" s="35" customFormat="1">
      <c r="A58" s="1237"/>
      <c r="B58" s="1138"/>
      <c r="C58" s="1057" t="s">
        <v>137</v>
      </c>
      <c r="D58" s="953" t="s">
        <v>1263</v>
      </c>
      <c r="E58" s="953" t="s">
        <v>3321</v>
      </c>
      <c r="EY58" s="35">
        <v>10</v>
      </c>
      <c r="HD58" s="1138"/>
    </row>
    <row r="59" spans="1:245" s="35" customFormat="1">
      <c r="A59" s="1040"/>
      <c r="B59" s="99"/>
      <c r="C59" s="1040" t="s">
        <v>138</v>
      </c>
      <c r="D59" s="953" t="s">
        <v>1263</v>
      </c>
      <c r="E59" s="953" t="s">
        <v>2846</v>
      </c>
      <c r="BB59" s="35">
        <v>30</v>
      </c>
      <c r="BC59" s="35">
        <v>10</v>
      </c>
      <c r="BM59" s="35">
        <v>10</v>
      </c>
      <c r="CO59" s="35">
        <v>10</v>
      </c>
      <c r="CV59" s="35">
        <v>10</v>
      </c>
      <c r="DD59" s="35">
        <v>10</v>
      </c>
      <c r="FP59" s="35">
        <v>10</v>
      </c>
      <c r="GI59" s="35">
        <v>10</v>
      </c>
      <c r="HD59" s="1138"/>
      <c r="IA59" s="35">
        <v>20</v>
      </c>
      <c r="IB59" s="35">
        <v>30</v>
      </c>
      <c r="ID59" s="35">
        <v>30</v>
      </c>
    </row>
    <row r="60" spans="1:245" s="35" customFormat="1">
      <c r="A60" s="1237"/>
      <c r="B60" s="1138"/>
      <c r="C60" s="1057" t="s">
        <v>139</v>
      </c>
      <c r="D60" s="953" t="s">
        <v>1263</v>
      </c>
      <c r="E60" s="953" t="s">
        <v>3371</v>
      </c>
      <c r="I60" s="35">
        <v>3</v>
      </c>
      <c r="R60" s="35">
        <v>2</v>
      </c>
      <c r="AJ60" s="35">
        <v>3</v>
      </c>
      <c r="AL60" s="35">
        <v>3</v>
      </c>
      <c r="AM60" s="35">
        <v>1</v>
      </c>
      <c r="AS60" s="35">
        <v>11</v>
      </c>
      <c r="AY60" s="35">
        <v>3</v>
      </c>
      <c r="BA60" s="35">
        <v>9</v>
      </c>
      <c r="BB60" s="35">
        <v>6</v>
      </c>
      <c r="BC60" s="35">
        <v>4</v>
      </c>
      <c r="BE60" s="35">
        <v>6</v>
      </c>
      <c r="BH60" s="35">
        <v>1</v>
      </c>
      <c r="BJ60" s="35">
        <v>3</v>
      </c>
      <c r="BM60" s="35">
        <v>8</v>
      </c>
      <c r="BP60" s="35">
        <v>6</v>
      </c>
      <c r="BV60" s="35">
        <v>4</v>
      </c>
      <c r="CG60" s="35">
        <v>2</v>
      </c>
      <c r="CO60" s="35">
        <v>3</v>
      </c>
      <c r="CQ60" s="35">
        <v>4</v>
      </c>
      <c r="CS60" s="35">
        <v>3</v>
      </c>
      <c r="CV60" s="35">
        <v>1</v>
      </c>
      <c r="CW60" s="35">
        <v>4</v>
      </c>
      <c r="CY60" s="35">
        <v>6</v>
      </c>
      <c r="DL60" s="35">
        <v>3</v>
      </c>
      <c r="DN60" s="35">
        <v>6</v>
      </c>
      <c r="DR60" s="35">
        <v>1</v>
      </c>
      <c r="DT60" s="35">
        <v>3</v>
      </c>
      <c r="DV60" s="35">
        <v>1</v>
      </c>
      <c r="DW60" s="35">
        <v>3</v>
      </c>
      <c r="EN60" s="35">
        <v>2</v>
      </c>
      <c r="FC60" s="35">
        <v>3</v>
      </c>
      <c r="FE60" s="35">
        <v>1</v>
      </c>
      <c r="FH60" s="35">
        <v>6</v>
      </c>
      <c r="FK60" s="35">
        <v>4</v>
      </c>
      <c r="FX60" s="35">
        <v>3</v>
      </c>
      <c r="FZ60" s="35">
        <v>3</v>
      </c>
      <c r="GB60" s="35">
        <v>3</v>
      </c>
      <c r="GD60" s="35">
        <v>3</v>
      </c>
      <c r="GF60" s="35">
        <v>1</v>
      </c>
      <c r="GH60" s="35">
        <v>1</v>
      </c>
      <c r="GI60" s="35">
        <v>3</v>
      </c>
      <c r="GK60" s="35">
        <v>3</v>
      </c>
      <c r="GO60" s="35">
        <v>4</v>
      </c>
      <c r="HD60" s="1138"/>
      <c r="HZ60" s="35">
        <v>20</v>
      </c>
      <c r="IA60" s="35">
        <v>5</v>
      </c>
      <c r="IB60" s="35">
        <v>10</v>
      </c>
      <c r="IK60" s="35">
        <v>10</v>
      </c>
    </row>
    <row r="61" spans="1:245" s="35" customFormat="1">
      <c r="A61" s="1237"/>
      <c r="B61" s="1138"/>
      <c r="C61" s="1138"/>
      <c r="HD61" s="1138"/>
    </row>
    <row r="62" spans="1:245" s="35" customFormat="1">
      <c r="A62" s="1237"/>
      <c r="B62" s="1138"/>
      <c r="C62" s="1138"/>
      <c r="HD62" s="1138"/>
    </row>
    <row r="63" spans="1:245" s="35" customFormat="1">
      <c r="A63" s="1237"/>
      <c r="B63" s="1138"/>
      <c r="C63" s="1138"/>
      <c r="HD63" s="1138"/>
    </row>
    <row r="64" spans="1:245" s="35" customFormat="1">
      <c r="A64" s="1237"/>
      <c r="B64" s="1138"/>
      <c r="C64" s="1040" t="s">
        <v>143</v>
      </c>
      <c r="D64" s="953" t="s">
        <v>1320</v>
      </c>
      <c r="E64" s="953" t="s">
        <v>2846</v>
      </c>
      <c r="AS64" s="35">
        <v>10</v>
      </c>
      <c r="CY64" s="35">
        <v>10</v>
      </c>
      <c r="FH64" s="35">
        <v>10</v>
      </c>
      <c r="HD64" s="1138"/>
    </row>
    <row r="65" spans="1:245" s="35" customFormat="1">
      <c r="A65" s="1237"/>
      <c r="B65" s="1138"/>
      <c r="C65" s="1040" t="s">
        <v>144</v>
      </c>
      <c r="D65" s="953" t="s">
        <v>1320</v>
      </c>
      <c r="E65" s="953" t="s">
        <v>3372</v>
      </c>
      <c r="N65" s="35">
        <v>10</v>
      </c>
      <c r="U65" s="35">
        <v>10</v>
      </c>
      <c r="AC65" s="35">
        <v>10</v>
      </c>
      <c r="AH65" s="35">
        <v>10</v>
      </c>
      <c r="AS65" s="35">
        <v>10</v>
      </c>
      <c r="AZ65" s="35">
        <v>30</v>
      </c>
      <c r="BB65" s="35">
        <v>10</v>
      </c>
      <c r="BC65" s="35">
        <v>30</v>
      </c>
      <c r="BE65" s="35">
        <v>10</v>
      </c>
      <c r="BM65" s="35">
        <v>10</v>
      </c>
      <c r="BW65" s="35">
        <v>10</v>
      </c>
      <c r="CD65" s="35">
        <v>10</v>
      </c>
      <c r="CH65" s="35">
        <v>10</v>
      </c>
      <c r="CJ65" s="35">
        <v>10</v>
      </c>
      <c r="CO65" s="35">
        <v>10</v>
      </c>
      <c r="CY65" s="35">
        <v>20</v>
      </c>
      <c r="DD65" s="35">
        <v>10</v>
      </c>
      <c r="DV65" s="35">
        <v>10</v>
      </c>
      <c r="EA65" s="35">
        <v>10</v>
      </c>
      <c r="EI65" s="35">
        <v>10</v>
      </c>
      <c r="EO65" s="35">
        <v>10</v>
      </c>
      <c r="FH65" s="35">
        <v>10</v>
      </c>
      <c r="FP65" s="35">
        <v>10</v>
      </c>
      <c r="FV65" s="35">
        <v>10</v>
      </c>
      <c r="GD65" s="35">
        <v>10</v>
      </c>
      <c r="GH65" s="35">
        <v>10</v>
      </c>
      <c r="GI65" s="35">
        <v>10</v>
      </c>
      <c r="GQ65" s="35">
        <v>10</v>
      </c>
      <c r="HD65" s="1138"/>
    </row>
    <row r="66" spans="1:245" s="35" customFormat="1">
      <c r="A66" s="1237"/>
      <c r="B66" s="1138"/>
      <c r="C66" s="1237"/>
      <c r="D66" s="1137"/>
      <c r="E66" s="1137"/>
      <c r="HD66" s="1138"/>
    </row>
    <row r="67" spans="1:245" s="35" customFormat="1">
      <c r="A67" s="1237"/>
      <c r="B67" s="1138"/>
      <c r="C67" s="1237"/>
      <c r="D67" s="1137"/>
      <c r="E67" s="1137"/>
      <c r="HD67" s="1138"/>
    </row>
    <row r="68" spans="1:245" s="35" customFormat="1">
      <c r="A68" s="1237"/>
      <c r="B68" s="1138"/>
      <c r="C68" s="1040" t="s">
        <v>151</v>
      </c>
      <c r="D68" s="953" t="s">
        <v>1386</v>
      </c>
      <c r="E68" s="953" t="s">
        <v>2846</v>
      </c>
      <c r="HD68" s="1138"/>
      <c r="IJ68" s="35">
        <v>27</v>
      </c>
    </row>
    <row r="69" spans="1:245" s="35" customFormat="1">
      <c r="A69" s="1040"/>
      <c r="B69" s="99"/>
      <c r="C69" s="1040" t="s">
        <v>152</v>
      </c>
      <c r="D69" s="953" t="s">
        <v>1386</v>
      </c>
      <c r="E69" s="953" t="s">
        <v>3341</v>
      </c>
      <c r="AS69" s="35">
        <v>20</v>
      </c>
      <c r="BP69" s="35">
        <v>10</v>
      </c>
      <c r="CY69" s="35">
        <v>20</v>
      </c>
      <c r="DW69" s="35">
        <v>10</v>
      </c>
      <c r="FH69" s="35">
        <v>20</v>
      </c>
      <c r="GK69" s="35">
        <v>10</v>
      </c>
      <c r="HD69" s="1138"/>
    </row>
    <row r="70" spans="1:245" s="35" customFormat="1">
      <c r="A70" s="99"/>
      <c r="B70" s="99"/>
      <c r="C70" s="99"/>
      <c r="HD70" s="1138"/>
    </row>
    <row r="71" spans="1:245" s="35" customFormat="1">
      <c r="A71" s="99"/>
      <c r="B71" s="99"/>
      <c r="C71" s="99"/>
      <c r="HD71" s="1138"/>
    </row>
    <row r="72" spans="1:245" s="35" customFormat="1">
      <c r="A72" s="99"/>
      <c r="B72" s="99"/>
      <c r="C72" s="99"/>
      <c r="HD72" s="1138"/>
    </row>
    <row r="73" spans="1:245" s="35" customFormat="1">
      <c r="A73" s="99"/>
      <c r="B73" s="99"/>
      <c r="C73" s="1057" t="s">
        <v>157</v>
      </c>
      <c r="D73" s="953" t="s">
        <v>1407</v>
      </c>
      <c r="E73" s="953" t="s">
        <v>3377</v>
      </c>
      <c r="AS73" s="35">
        <v>40</v>
      </c>
      <c r="BB73" s="35">
        <v>40</v>
      </c>
      <c r="CY73" s="35">
        <v>10</v>
      </c>
      <c r="DV73" s="35">
        <v>10</v>
      </c>
      <c r="EP73" s="35">
        <v>10</v>
      </c>
      <c r="FH73" s="35">
        <v>10</v>
      </c>
      <c r="HD73" s="1138"/>
      <c r="IG73" s="35">
        <v>25</v>
      </c>
      <c r="IH73" s="35">
        <v>25</v>
      </c>
    </row>
    <row r="74" spans="1:245" s="35" customFormat="1">
      <c r="A74" s="99"/>
      <c r="B74" s="99"/>
      <c r="C74" s="1057"/>
      <c r="D74" s="953"/>
      <c r="E74" s="953"/>
      <c r="HD74" s="1138"/>
    </row>
    <row r="75" spans="1:245" s="35" customFormat="1">
      <c r="A75" s="99"/>
      <c r="B75" s="99"/>
      <c r="C75" s="1057"/>
      <c r="D75" s="953"/>
      <c r="E75" s="953"/>
      <c r="HD75" s="1138"/>
    </row>
    <row r="76" spans="1:245" s="35" customFormat="1">
      <c r="A76" s="99"/>
      <c r="B76" s="99"/>
      <c r="C76" s="1040" t="s">
        <v>162</v>
      </c>
      <c r="D76" s="953" t="s">
        <v>1482</v>
      </c>
      <c r="E76" s="953" t="s">
        <v>3381</v>
      </c>
      <c r="AO76" s="35">
        <v>20</v>
      </c>
      <c r="AZ76" s="35">
        <v>15</v>
      </c>
      <c r="BC76" s="35">
        <v>5</v>
      </c>
      <c r="BM76" s="35">
        <v>10</v>
      </c>
      <c r="HD76" s="1138"/>
    </row>
    <row r="77" spans="1:245" s="35" customFormat="1">
      <c r="A77" s="99"/>
      <c r="B77" s="99"/>
      <c r="C77" s="1057" t="s">
        <v>163</v>
      </c>
      <c r="D77" s="953" t="s">
        <v>1482</v>
      </c>
      <c r="E77" s="953" t="s">
        <v>3382</v>
      </c>
      <c r="HD77" s="1138"/>
      <c r="IK77" s="35">
        <v>50</v>
      </c>
    </row>
    <row r="78" spans="1:245" s="35" customFormat="1">
      <c r="A78" s="99"/>
      <c r="B78" s="99"/>
      <c r="C78" s="99"/>
      <c r="HD78" s="1138"/>
    </row>
    <row r="79" spans="1:245" s="35" customFormat="1">
      <c r="A79" s="99"/>
      <c r="B79" s="99"/>
      <c r="C79" s="99"/>
      <c r="HD79" s="1138"/>
    </row>
    <row r="80" spans="1:245" s="35" customFormat="1">
      <c r="A80" s="99"/>
      <c r="B80" s="99"/>
      <c r="C80" s="1040" t="s">
        <v>167</v>
      </c>
      <c r="D80" s="953" t="s">
        <v>1493</v>
      </c>
      <c r="E80" s="953" t="s">
        <v>3321</v>
      </c>
      <c r="AS80" s="35">
        <v>10</v>
      </c>
      <c r="CY80" s="35">
        <v>10</v>
      </c>
      <c r="FH80" s="35">
        <v>10</v>
      </c>
      <c r="HD80" s="1138"/>
    </row>
    <row r="81" spans="1:247" s="35" customFormat="1">
      <c r="A81" s="99"/>
      <c r="B81" s="99"/>
      <c r="C81" s="1040"/>
      <c r="D81" s="953"/>
      <c r="E81" s="953"/>
      <c r="HD81" s="1138"/>
    </row>
    <row r="82" spans="1:247" s="35" customFormat="1">
      <c r="A82" s="99"/>
      <c r="B82" s="99"/>
      <c r="C82" s="1040"/>
      <c r="D82" s="953"/>
      <c r="E82" s="953"/>
      <c r="HD82" s="1138"/>
    </row>
    <row r="83" spans="1:247" s="35" customFormat="1">
      <c r="A83" s="1040"/>
      <c r="B83" s="99"/>
      <c r="C83" s="1040" t="s">
        <v>170</v>
      </c>
      <c r="D83" s="953" t="s">
        <v>1493</v>
      </c>
      <c r="E83" s="953" t="s">
        <v>3341</v>
      </c>
      <c r="AW83" s="35">
        <v>10</v>
      </c>
      <c r="AY83" s="35">
        <v>10</v>
      </c>
      <c r="BA83" s="35">
        <v>10</v>
      </c>
      <c r="BC83" s="35">
        <v>30</v>
      </c>
      <c r="BE83" s="35">
        <v>10</v>
      </c>
      <c r="BG83" s="35">
        <v>10</v>
      </c>
      <c r="BH83" s="35">
        <v>10</v>
      </c>
      <c r="BJ83" s="35">
        <v>10</v>
      </c>
      <c r="BM83" s="35">
        <f>30+10</f>
        <v>40</v>
      </c>
      <c r="BS83" s="35">
        <v>10</v>
      </c>
      <c r="CO83" s="35">
        <v>10</v>
      </c>
      <c r="CW83" s="35">
        <v>10</v>
      </c>
      <c r="DJ83" s="35">
        <v>10</v>
      </c>
      <c r="DL83" s="35">
        <v>10</v>
      </c>
      <c r="DN83" s="35">
        <v>10</v>
      </c>
      <c r="DP83" s="35">
        <v>10</v>
      </c>
      <c r="DR83" s="35">
        <v>10</v>
      </c>
      <c r="DT83" s="35">
        <v>10</v>
      </c>
      <c r="DZ83" s="35">
        <v>10</v>
      </c>
      <c r="FK83" s="35">
        <v>10</v>
      </c>
      <c r="FT83" s="35">
        <v>10</v>
      </c>
      <c r="FX83" s="35">
        <v>10</v>
      </c>
      <c r="FZ83" s="35">
        <v>10</v>
      </c>
      <c r="GA83" s="35">
        <v>10</v>
      </c>
      <c r="GB83" s="35">
        <v>10</v>
      </c>
      <c r="GF83" s="35">
        <v>10</v>
      </c>
      <c r="GI83" s="35">
        <v>10</v>
      </c>
      <c r="GN83" s="35">
        <v>10</v>
      </c>
      <c r="HD83" s="1138"/>
    </row>
    <row r="84" spans="1:247" s="35" customFormat="1">
      <c r="A84" s="1237"/>
      <c r="B84" s="1138"/>
      <c r="C84" s="1040" t="s">
        <v>171</v>
      </c>
      <c r="D84" s="953" t="s">
        <v>1493</v>
      </c>
      <c r="E84" s="953" t="s">
        <v>2846</v>
      </c>
      <c r="AO84" s="35">
        <v>30</v>
      </c>
      <c r="HD84" s="1138"/>
    </row>
    <row r="85" spans="1:247" s="35" customFormat="1">
      <c r="A85" s="1237"/>
      <c r="B85" s="1138"/>
      <c r="C85" s="1138"/>
      <c r="HD85" s="1138"/>
    </row>
    <row r="86" spans="1:247" s="35" customFormat="1">
      <c r="A86" s="99"/>
      <c r="B86" s="99"/>
      <c r="C86" s="99"/>
      <c r="HD86" s="1138"/>
    </row>
    <row r="87" spans="1:247" s="35" customFormat="1">
      <c r="A87" s="99"/>
      <c r="B87" s="99"/>
      <c r="C87" s="99"/>
      <c r="HD87" s="1138"/>
    </row>
    <row r="88" spans="1:247" s="35" customFormat="1">
      <c r="A88" s="1237"/>
      <c r="B88" s="1138"/>
      <c r="C88" s="1040" t="s">
        <v>180</v>
      </c>
      <c r="D88" s="953" t="s">
        <v>1556</v>
      </c>
      <c r="E88" s="953" t="s">
        <v>3321</v>
      </c>
      <c r="BB88" s="35">
        <v>10</v>
      </c>
      <c r="DV88" s="35">
        <v>10</v>
      </c>
      <c r="EP88" s="35">
        <v>10</v>
      </c>
      <c r="HD88" s="1138"/>
    </row>
    <row r="89" spans="1:247" s="35" customFormat="1">
      <c r="A89" s="99"/>
      <c r="B89" s="99"/>
      <c r="C89" s="1057" t="s">
        <v>182</v>
      </c>
      <c r="D89" s="953" t="s">
        <v>1579</v>
      </c>
      <c r="E89" s="953" t="s">
        <v>3388</v>
      </c>
      <c r="BG89" s="35">
        <v>10</v>
      </c>
      <c r="DP89" s="35">
        <v>10</v>
      </c>
      <c r="GA89" s="35">
        <v>10</v>
      </c>
      <c r="HD89" s="1138"/>
    </row>
    <row r="90" spans="1:247" s="35" customFormat="1">
      <c r="A90" s="99"/>
      <c r="B90" s="99"/>
      <c r="C90" s="1040" t="s">
        <v>183</v>
      </c>
      <c r="D90" s="953" t="s">
        <v>1579</v>
      </c>
      <c r="E90" s="953" t="s">
        <v>2846</v>
      </c>
      <c r="AJ90" s="35">
        <v>10</v>
      </c>
      <c r="CS90" s="35">
        <v>10</v>
      </c>
      <c r="FC90" s="35">
        <v>10</v>
      </c>
      <c r="HD90" s="1138"/>
    </row>
    <row r="91" spans="1:247" s="35" customFormat="1">
      <c r="A91" s="1237"/>
      <c r="B91" s="1138"/>
      <c r="C91" s="1057" t="s">
        <v>187</v>
      </c>
      <c r="D91" s="953" t="s">
        <v>1579</v>
      </c>
      <c r="E91" s="953" t="s">
        <v>3327</v>
      </c>
      <c r="Y91" s="35">
        <v>1</v>
      </c>
      <c r="AH91" s="35">
        <v>3</v>
      </c>
      <c r="AN91" s="35">
        <v>2</v>
      </c>
      <c r="AT91" s="35">
        <v>3</v>
      </c>
      <c r="AY91" s="35">
        <v>2</v>
      </c>
      <c r="BB91" s="35">
        <v>3</v>
      </c>
      <c r="BG91" s="35">
        <v>3</v>
      </c>
      <c r="BM91" s="35">
        <v>2</v>
      </c>
      <c r="BP91" s="35">
        <v>3</v>
      </c>
      <c r="BQ91" s="35">
        <v>3</v>
      </c>
      <c r="CE91" s="35">
        <v>2</v>
      </c>
      <c r="CO91" s="35">
        <v>2</v>
      </c>
      <c r="CZ91" s="35">
        <v>2</v>
      </c>
      <c r="DJ91" s="35">
        <v>2</v>
      </c>
      <c r="DL91" s="35">
        <v>2</v>
      </c>
      <c r="DP91" s="35">
        <v>5</v>
      </c>
      <c r="DS91" s="35">
        <v>2</v>
      </c>
      <c r="DV91" s="35">
        <v>4</v>
      </c>
      <c r="DW91" s="35">
        <v>3</v>
      </c>
      <c r="EY91" s="35">
        <v>2</v>
      </c>
      <c r="FI91" s="35">
        <v>2</v>
      </c>
      <c r="FX91" s="35">
        <v>2</v>
      </c>
      <c r="GA91" s="35">
        <v>3</v>
      </c>
      <c r="GH91" s="35">
        <v>3</v>
      </c>
      <c r="GK91" s="35">
        <v>3</v>
      </c>
      <c r="HD91" s="1138"/>
    </row>
    <row r="92" spans="1:247" s="35" customFormat="1">
      <c r="A92" s="1237"/>
      <c r="B92" s="1138"/>
      <c r="C92" s="1138"/>
      <c r="HD92" s="1138"/>
    </row>
    <row r="93" spans="1:247" s="35" customFormat="1">
      <c r="A93" s="1057"/>
      <c r="B93" s="953"/>
      <c r="C93" s="953"/>
      <c r="HD93" s="1138"/>
    </row>
    <row r="94" spans="1:247" s="35" customFormat="1">
      <c r="A94" s="1057"/>
      <c r="B94" s="953"/>
      <c r="C94" s="1040" t="s">
        <v>191</v>
      </c>
      <c r="D94" s="953" t="s">
        <v>1631</v>
      </c>
      <c r="E94" s="953" t="s">
        <v>3365</v>
      </c>
      <c r="FH94" s="35">
        <v>10</v>
      </c>
      <c r="HD94" s="1138"/>
      <c r="IK94" s="35">
        <v>20</v>
      </c>
      <c r="IL94" s="35">
        <v>10</v>
      </c>
      <c r="IM94" s="35">
        <v>20</v>
      </c>
    </row>
    <row r="95" spans="1:247" s="35" customFormat="1">
      <c r="A95" s="1057"/>
      <c r="B95" s="953"/>
      <c r="C95" s="1057" t="s">
        <v>195</v>
      </c>
      <c r="D95" s="953" t="s">
        <v>1646</v>
      </c>
      <c r="E95" s="953" t="s">
        <v>3392</v>
      </c>
      <c r="AM95" s="35">
        <v>5</v>
      </c>
      <c r="AZ95" s="35">
        <v>5</v>
      </c>
      <c r="BB95" s="35">
        <f>5+5</f>
        <v>10</v>
      </c>
      <c r="BJ95" s="35">
        <v>5</v>
      </c>
      <c r="BM95" s="35">
        <v>5</v>
      </c>
      <c r="DT95" s="35">
        <v>5</v>
      </c>
      <c r="DV95" s="35">
        <v>5</v>
      </c>
      <c r="EP95" s="35">
        <v>5</v>
      </c>
      <c r="GB95" s="35">
        <v>5</v>
      </c>
      <c r="HD95" s="1138"/>
    </row>
    <row r="96" spans="1:247" s="35" customFormat="1">
      <c r="A96" s="1057"/>
      <c r="B96" s="953"/>
      <c r="C96" s="1057" t="s">
        <v>202</v>
      </c>
      <c r="D96" s="953" t="s">
        <v>1668</v>
      </c>
      <c r="E96" s="99" t="s">
        <v>3395</v>
      </c>
      <c r="AJ96" s="35">
        <v>10</v>
      </c>
      <c r="AW96" s="35">
        <v>10</v>
      </c>
      <c r="BB96" s="35">
        <v>5</v>
      </c>
      <c r="BE96" s="35">
        <v>2</v>
      </c>
      <c r="BG96" s="35">
        <v>20</v>
      </c>
      <c r="CS96" s="35">
        <v>10</v>
      </c>
      <c r="DJ96" s="35">
        <v>10</v>
      </c>
      <c r="DN96" s="35">
        <v>2</v>
      </c>
      <c r="DP96" s="35">
        <v>20</v>
      </c>
      <c r="DV96" s="35">
        <v>5</v>
      </c>
      <c r="FC96" s="35">
        <v>10</v>
      </c>
      <c r="FT96" s="35">
        <v>10</v>
      </c>
      <c r="GA96" s="35">
        <v>20</v>
      </c>
      <c r="GD96" s="35">
        <v>2</v>
      </c>
      <c r="GH96" s="35">
        <v>5</v>
      </c>
      <c r="HD96" s="1138"/>
    </row>
    <row r="97" spans="1:247" s="35" customFormat="1">
      <c r="A97" s="1057"/>
      <c r="B97" s="953"/>
      <c r="C97" s="1040" t="s">
        <v>203</v>
      </c>
      <c r="D97" s="953" t="s">
        <v>1682</v>
      </c>
      <c r="E97" s="953" t="s">
        <v>3341</v>
      </c>
      <c r="BB97" s="35">
        <v>10</v>
      </c>
      <c r="BC97" s="35">
        <v>30</v>
      </c>
      <c r="BN97" s="35">
        <v>10</v>
      </c>
      <c r="CX97" s="35">
        <v>10</v>
      </c>
      <c r="DV97" s="35">
        <v>10</v>
      </c>
      <c r="EP97" s="35">
        <v>10</v>
      </c>
      <c r="FN97" s="35">
        <v>10</v>
      </c>
      <c r="HD97" s="1138"/>
    </row>
    <row r="98" spans="1:247" s="35" customFormat="1">
      <c r="A98" s="1057"/>
      <c r="B98" s="953"/>
      <c r="C98" s="1057" t="s">
        <v>205</v>
      </c>
      <c r="D98" s="953" t="s">
        <v>1682</v>
      </c>
      <c r="E98" s="953" t="s">
        <v>3327</v>
      </c>
      <c r="AH98" s="35">
        <v>2</v>
      </c>
      <c r="AS98" s="35">
        <v>3</v>
      </c>
      <c r="AT98" s="35">
        <v>2</v>
      </c>
      <c r="AW98" s="35">
        <v>2</v>
      </c>
      <c r="BG98" s="35">
        <v>1</v>
      </c>
      <c r="CT98" s="35">
        <v>1</v>
      </c>
      <c r="CY98" s="35">
        <v>3</v>
      </c>
      <c r="DA98" s="35">
        <v>2</v>
      </c>
      <c r="DD98" s="35">
        <v>5</v>
      </c>
      <c r="DJ98" s="35">
        <v>1</v>
      </c>
      <c r="DP98" s="35">
        <v>2</v>
      </c>
      <c r="DX98" s="35">
        <v>1</v>
      </c>
      <c r="EM98" s="35">
        <v>2</v>
      </c>
      <c r="FC98" s="35">
        <v>1</v>
      </c>
      <c r="FH98" s="35">
        <v>3</v>
      </c>
      <c r="FP98" s="35">
        <v>5</v>
      </c>
      <c r="FT98" s="35">
        <v>2</v>
      </c>
      <c r="GI98" s="35">
        <v>2</v>
      </c>
      <c r="GL98" s="35">
        <v>2</v>
      </c>
      <c r="HD98" s="1138"/>
    </row>
    <row r="99" spans="1:247" s="35" customFormat="1">
      <c r="A99" s="1057"/>
      <c r="B99" s="953"/>
      <c r="C99" s="1040" t="s">
        <v>206</v>
      </c>
      <c r="D99" s="953" t="s">
        <v>1712</v>
      </c>
      <c r="E99" s="953" t="s">
        <v>2846</v>
      </c>
      <c r="AU99" s="35">
        <v>10</v>
      </c>
      <c r="AY99" s="35">
        <v>10</v>
      </c>
      <c r="AZ99" s="35">
        <v>10</v>
      </c>
      <c r="BJ99" s="35">
        <v>10</v>
      </c>
      <c r="CE99" s="35">
        <v>10</v>
      </c>
      <c r="DC99" s="35">
        <v>10</v>
      </c>
      <c r="DL99" s="35">
        <v>10</v>
      </c>
      <c r="DT99" s="35">
        <v>10</v>
      </c>
      <c r="EM99" s="35">
        <v>10</v>
      </c>
      <c r="FO99" s="35">
        <v>10</v>
      </c>
      <c r="FX99" s="35">
        <v>10</v>
      </c>
      <c r="GB99" s="35">
        <v>10</v>
      </c>
      <c r="HD99" s="1138"/>
    </row>
    <row r="100" spans="1:247" s="35" customFormat="1">
      <c r="A100" s="1057"/>
      <c r="B100" s="953"/>
      <c r="C100" s="1040" t="s">
        <v>209</v>
      </c>
      <c r="D100" s="953" t="s">
        <v>1712</v>
      </c>
      <c r="E100" s="953" t="s">
        <v>3343</v>
      </c>
      <c r="AI100" s="35">
        <v>2</v>
      </c>
      <c r="AL100" s="35">
        <v>2</v>
      </c>
      <c r="BI100" s="35">
        <v>2</v>
      </c>
      <c r="BL100" s="35">
        <v>2</v>
      </c>
      <c r="CR100" s="35">
        <v>2</v>
      </c>
      <c r="CU100" s="35">
        <v>2</v>
      </c>
      <c r="DQ100" s="35">
        <v>2</v>
      </c>
      <c r="DS100" s="35">
        <v>2</v>
      </c>
      <c r="FA100" s="35">
        <v>2</v>
      </c>
      <c r="FF100" s="35">
        <v>2</v>
      </c>
      <c r="GE100" s="35">
        <v>2</v>
      </c>
      <c r="GG100" s="35">
        <v>2</v>
      </c>
      <c r="HD100" s="1138"/>
    </row>
    <row r="101" spans="1:247" s="35" customFormat="1">
      <c r="A101" s="1057"/>
      <c r="B101" s="953"/>
      <c r="C101" s="1040" t="s">
        <v>220</v>
      </c>
      <c r="D101" s="953" t="s">
        <v>1796</v>
      </c>
      <c r="E101" s="953" t="s">
        <v>3321</v>
      </c>
      <c r="AS101" s="35">
        <v>10</v>
      </c>
      <c r="BB101" s="35">
        <v>10</v>
      </c>
      <c r="CY101" s="35">
        <v>10</v>
      </c>
      <c r="DV101" s="35">
        <v>10</v>
      </c>
      <c r="EP101" s="35">
        <v>10</v>
      </c>
      <c r="FH101" s="35">
        <v>10</v>
      </c>
      <c r="HD101" s="1138"/>
    </row>
    <row r="102" spans="1:247" s="35" customFormat="1">
      <c r="A102" s="1057"/>
      <c r="B102" s="953"/>
      <c r="C102" s="1040" t="s">
        <v>221</v>
      </c>
      <c r="D102" s="953" t="s">
        <v>1796</v>
      </c>
      <c r="E102" s="953" t="s">
        <v>3351</v>
      </c>
      <c r="AH102" s="35">
        <v>60</v>
      </c>
      <c r="AJ102" s="35">
        <v>10</v>
      </c>
      <c r="AS102" s="35">
        <v>10</v>
      </c>
      <c r="AT102" s="35">
        <v>10</v>
      </c>
      <c r="AU102" s="35">
        <v>10</v>
      </c>
      <c r="BB102" s="35">
        <v>20</v>
      </c>
      <c r="BM102" s="35">
        <v>10</v>
      </c>
      <c r="CO102" s="35">
        <v>10</v>
      </c>
      <c r="CS102" s="35">
        <v>10</v>
      </c>
      <c r="CY102" s="35">
        <v>10</v>
      </c>
      <c r="DA102" s="35">
        <v>10</v>
      </c>
      <c r="DC102" s="35">
        <v>10</v>
      </c>
      <c r="DV102" s="35">
        <v>20</v>
      </c>
      <c r="EP102" s="35">
        <v>10</v>
      </c>
      <c r="FC102" s="35">
        <v>10</v>
      </c>
      <c r="FH102" s="35">
        <v>10</v>
      </c>
      <c r="FI102" s="35">
        <v>10</v>
      </c>
      <c r="FO102" s="35">
        <v>10</v>
      </c>
      <c r="GH102" s="35">
        <v>10</v>
      </c>
      <c r="GI102" s="35">
        <v>10</v>
      </c>
      <c r="HD102" s="1138"/>
    </row>
    <row r="103" spans="1:247" s="35" customFormat="1">
      <c r="A103" s="1057"/>
      <c r="B103" s="953"/>
      <c r="C103" s="1040" t="s">
        <v>222</v>
      </c>
      <c r="D103" s="953" t="s">
        <v>1797</v>
      </c>
      <c r="E103" s="953" t="s">
        <v>2846</v>
      </c>
      <c r="EY103" s="35">
        <v>20</v>
      </c>
      <c r="HD103" s="1138"/>
    </row>
    <row r="104" spans="1:247" s="35" customFormat="1">
      <c r="A104" s="1057"/>
      <c r="B104" s="953"/>
      <c r="C104" s="1057" t="s">
        <v>224</v>
      </c>
      <c r="D104" s="953" t="s">
        <v>1797</v>
      </c>
      <c r="E104" s="953" t="s">
        <v>3392</v>
      </c>
      <c r="R104" s="35">
        <v>5</v>
      </c>
      <c r="S104" s="35">
        <v>3</v>
      </c>
      <c r="AC104" s="35">
        <v>3</v>
      </c>
      <c r="AI104" s="35">
        <v>2</v>
      </c>
      <c r="AJ104" s="35">
        <v>2</v>
      </c>
      <c r="AR104" s="35">
        <v>3</v>
      </c>
      <c r="AS104" s="35">
        <v>5</v>
      </c>
      <c r="AW104" s="35">
        <v>4</v>
      </c>
      <c r="BB104" s="35">
        <v>10</v>
      </c>
      <c r="BP104" s="35">
        <v>3</v>
      </c>
      <c r="CG104" s="35">
        <v>5</v>
      </c>
      <c r="CH104" s="35">
        <v>3</v>
      </c>
      <c r="CR104" s="35">
        <v>2</v>
      </c>
      <c r="CS104" s="35">
        <v>2</v>
      </c>
      <c r="CY104" s="35">
        <v>5</v>
      </c>
      <c r="CZ104" s="35">
        <v>3</v>
      </c>
      <c r="DJ104" s="35">
        <v>4</v>
      </c>
      <c r="DV104" s="35">
        <v>10</v>
      </c>
      <c r="DW104" s="35">
        <v>3</v>
      </c>
      <c r="EN104" s="35">
        <v>5</v>
      </c>
      <c r="EO104" s="35">
        <v>3</v>
      </c>
      <c r="EP104" s="35">
        <v>10</v>
      </c>
      <c r="FA104" s="35">
        <v>2</v>
      </c>
      <c r="FC104" s="35">
        <v>2</v>
      </c>
      <c r="FH104" s="35">
        <v>5</v>
      </c>
      <c r="FS104" s="35">
        <v>3</v>
      </c>
      <c r="FT104" s="35">
        <v>4</v>
      </c>
      <c r="GK104" s="35">
        <v>3</v>
      </c>
      <c r="HD104" s="1138"/>
    </row>
    <row r="105" spans="1:247" s="35" customFormat="1">
      <c r="A105" s="1057"/>
      <c r="B105" s="953"/>
      <c r="C105" s="1057" t="s">
        <v>231</v>
      </c>
      <c r="D105" s="953" t="s">
        <v>1819</v>
      </c>
      <c r="E105" s="953" t="s">
        <v>3382</v>
      </c>
      <c r="AT105" s="35">
        <v>2</v>
      </c>
      <c r="AW105" s="35">
        <v>10</v>
      </c>
      <c r="BA105" s="35">
        <v>5</v>
      </c>
      <c r="BJ105" s="35">
        <v>3</v>
      </c>
      <c r="BW105" s="35">
        <v>4</v>
      </c>
      <c r="CR105" s="35">
        <v>5</v>
      </c>
      <c r="CV105" s="35">
        <v>5</v>
      </c>
      <c r="DA105" s="35">
        <v>2</v>
      </c>
      <c r="DT105" s="35">
        <v>3</v>
      </c>
      <c r="DZ105" s="35">
        <v>5</v>
      </c>
      <c r="EA105" s="35">
        <v>4</v>
      </c>
      <c r="EY105" s="35">
        <v>10</v>
      </c>
      <c r="EZ105" s="35">
        <v>5</v>
      </c>
      <c r="FE105" s="35">
        <v>5</v>
      </c>
      <c r="FI105" s="35">
        <v>2</v>
      </c>
      <c r="GB105" s="35">
        <v>3</v>
      </c>
      <c r="GQ105" s="35">
        <v>4</v>
      </c>
      <c r="HD105" s="1138"/>
      <c r="HZ105" s="35">
        <v>50</v>
      </c>
      <c r="IK105" s="35">
        <v>20</v>
      </c>
      <c r="IM105" s="35">
        <v>20</v>
      </c>
    </row>
    <row r="106" spans="1:247" s="35" customFormat="1">
      <c r="A106" s="1057"/>
      <c r="B106" s="953"/>
      <c r="C106" s="1040" t="s">
        <v>232</v>
      </c>
      <c r="D106" s="953" t="s">
        <v>1819</v>
      </c>
      <c r="E106" s="953" t="s">
        <v>3341</v>
      </c>
      <c r="AM106" s="35">
        <v>10</v>
      </c>
      <c r="BK106" s="35">
        <v>10</v>
      </c>
      <c r="BQ106" s="35">
        <v>30</v>
      </c>
      <c r="BS106" s="35">
        <v>10</v>
      </c>
      <c r="CV106" s="35">
        <v>10</v>
      </c>
      <c r="DU106" s="35">
        <v>10</v>
      </c>
      <c r="DZ106" s="35">
        <v>10</v>
      </c>
      <c r="FE106" s="35">
        <v>10</v>
      </c>
      <c r="GC106" s="35">
        <v>10</v>
      </c>
      <c r="GN106" s="35">
        <v>10</v>
      </c>
      <c r="HD106" s="1138"/>
    </row>
    <row r="107" spans="1:247" s="35" customFormat="1">
      <c r="A107" s="1057"/>
      <c r="B107" s="953"/>
      <c r="C107" s="1057" t="s">
        <v>233</v>
      </c>
      <c r="D107" s="953" t="s">
        <v>1819</v>
      </c>
      <c r="E107" s="953" t="s">
        <v>3404</v>
      </c>
      <c r="AS107" s="35">
        <v>10</v>
      </c>
      <c r="AZ107" s="35">
        <v>10</v>
      </c>
      <c r="BG107" s="35">
        <v>10</v>
      </c>
      <c r="CE107" s="35">
        <v>10</v>
      </c>
      <c r="CY107" s="35">
        <v>10</v>
      </c>
      <c r="DP107" s="35">
        <v>10</v>
      </c>
      <c r="EM107" s="35">
        <v>10</v>
      </c>
      <c r="FH107" s="35">
        <v>10</v>
      </c>
      <c r="GA107" s="35">
        <v>10</v>
      </c>
      <c r="HD107" s="1138"/>
    </row>
    <row r="108" spans="1:247" s="35" customFormat="1">
      <c r="A108" s="1057"/>
      <c r="B108" s="953"/>
      <c r="C108" s="1057" t="s">
        <v>3528</v>
      </c>
      <c r="D108" s="953" t="s">
        <v>1852</v>
      </c>
      <c r="E108" s="953" t="s">
        <v>3332</v>
      </c>
      <c r="BB108" s="35">
        <v>60</v>
      </c>
      <c r="BG108" s="35">
        <v>20</v>
      </c>
      <c r="DP108" s="35">
        <v>20</v>
      </c>
      <c r="GA108" s="35">
        <v>20</v>
      </c>
      <c r="HD108" s="1138"/>
    </row>
    <row r="109" spans="1:247" s="35" customFormat="1">
      <c r="A109" s="1057"/>
      <c r="B109" s="953"/>
      <c r="HD109" s="1138"/>
    </row>
    <row r="110" spans="1:247" s="35" customFormat="1">
      <c r="A110" s="1057"/>
      <c r="B110" s="953"/>
      <c r="C110" s="1057"/>
      <c r="D110" s="953"/>
      <c r="E110" s="953"/>
      <c r="HD110" s="1138"/>
    </row>
    <row r="111" spans="1:247" s="35" customFormat="1">
      <c r="A111" s="1057"/>
      <c r="B111" s="953"/>
      <c r="C111" s="1040" t="s">
        <v>241</v>
      </c>
      <c r="D111" s="953" t="s">
        <v>1878</v>
      </c>
      <c r="E111" s="953" t="s">
        <v>2846</v>
      </c>
      <c r="F111" s="954"/>
      <c r="BB111" s="35">
        <v>10</v>
      </c>
      <c r="DV111" s="35">
        <v>10</v>
      </c>
      <c r="EP111" s="35">
        <v>10</v>
      </c>
      <c r="HD111" s="1138"/>
      <c r="HZ111" s="35">
        <v>100</v>
      </c>
    </row>
    <row r="112" spans="1:247" s="35" customFormat="1">
      <c r="A112" s="1057"/>
      <c r="B112" s="953"/>
      <c r="C112" s="1057" t="s">
        <v>255</v>
      </c>
      <c r="D112" s="953" t="s">
        <v>2074</v>
      </c>
      <c r="E112" s="953" t="s">
        <v>3332</v>
      </c>
      <c r="EY112" s="35">
        <v>30</v>
      </c>
      <c r="HD112" s="1138"/>
    </row>
    <row r="113" spans="1:245" s="35" customFormat="1">
      <c r="C113" s="1057" t="s">
        <v>260</v>
      </c>
      <c r="D113" s="953" t="s">
        <v>2086</v>
      </c>
      <c r="E113" s="953" t="s">
        <v>2975</v>
      </c>
      <c r="AM113" s="35">
        <v>40</v>
      </c>
      <c r="BC113" s="35">
        <v>30</v>
      </c>
      <c r="CV113" s="35">
        <v>10</v>
      </c>
      <c r="FE113" s="35">
        <v>10</v>
      </c>
      <c r="HD113" s="1138"/>
      <c r="HZ113" s="35">
        <v>100</v>
      </c>
      <c r="IC113" s="35">
        <v>100</v>
      </c>
      <c r="IK113" s="35">
        <v>100</v>
      </c>
    </row>
    <row r="114" spans="1:245" s="35" customFormat="1">
      <c r="C114" s="1057" t="s">
        <v>263</v>
      </c>
      <c r="D114" s="953" t="s">
        <v>2086</v>
      </c>
      <c r="E114" s="953" t="s">
        <v>3364</v>
      </c>
      <c r="EY114" s="35">
        <v>30</v>
      </c>
      <c r="EZ114" s="35">
        <v>20</v>
      </c>
      <c r="HD114" s="1138"/>
    </row>
    <row r="115" spans="1:245" s="35" customFormat="1">
      <c r="A115" s="1136"/>
      <c r="B115" s="1137"/>
      <c r="C115" s="1057" t="s">
        <v>266</v>
      </c>
      <c r="D115" s="953" t="s">
        <v>2086</v>
      </c>
      <c r="E115" s="953" t="s">
        <v>2846</v>
      </c>
      <c r="AS115" s="35">
        <v>10</v>
      </c>
      <c r="AZ115" s="35">
        <v>30</v>
      </c>
      <c r="CY115" s="35">
        <v>10</v>
      </c>
      <c r="FH115" s="35">
        <v>10</v>
      </c>
      <c r="HD115" s="1138"/>
    </row>
    <row r="116" spans="1:245" s="35" customFormat="1">
      <c r="A116" s="1057"/>
      <c r="B116" s="953"/>
      <c r="C116" s="1057" t="s">
        <v>2094</v>
      </c>
      <c r="D116" s="953" t="s">
        <v>2093</v>
      </c>
      <c r="E116" s="953" t="s">
        <v>3417</v>
      </c>
      <c r="AD116" s="35">
        <v>30</v>
      </c>
      <c r="HD116" s="1138"/>
    </row>
    <row r="117" spans="1:245" s="35" customFormat="1">
      <c r="A117" s="1136"/>
      <c r="B117" s="1137"/>
      <c r="C117" s="953"/>
      <c r="HD117" s="1138"/>
    </row>
    <row r="118" spans="1:245" s="35" customFormat="1">
      <c r="A118" s="1136"/>
      <c r="B118" s="1137"/>
      <c r="C118" s="953"/>
      <c r="HD118" s="1138"/>
    </row>
    <row r="119" spans="1:245" s="35" customFormat="1">
      <c r="A119" s="1136"/>
      <c r="B119" s="1137"/>
      <c r="C119" s="1057" t="s">
        <v>2122</v>
      </c>
      <c r="D119" s="953" t="s">
        <v>2093</v>
      </c>
      <c r="E119" s="953" t="s">
        <v>3327</v>
      </c>
      <c r="AI119" s="35">
        <v>1</v>
      </c>
      <c r="AR119" s="35">
        <v>1</v>
      </c>
      <c r="AS119" s="35">
        <v>1</v>
      </c>
      <c r="AU119" s="35">
        <v>1</v>
      </c>
      <c r="AZ119" s="35">
        <v>1</v>
      </c>
      <c r="BB119" s="35">
        <v>1</v>
      </c>
      <c r="BF119" s="35">
        <v>1</v>
      </c>
      <c r="BG119" s="35">
        <v>1</v>
      </c>
      <c r="BL119" s="35">
        <v>1</v>
      </c>
      <c r="CE119" s="35">
        <v>1</v>
      </c>
      <c r="CR119" s="35">
        <v>1</v>
      </c>
      <c r="CY119" s="35">
        <v>1</v>
      </c>
      <c r="CZ119" s="35">
        <v>1</v>
      </c>
      <c r="DC119" s="35">
        <v>1</v>
      </c>
      <c r="DO119" s="35">
        <v>1</v>
      </c>
      <c r="DP119" s="35">
        <v>1</v>
      </c>
      <c r="DS119" s="35">
        <v>1</v>
      </c>
      <c r="DV119" s="35">
        <v>1</v>
      </c>
      <c r="EM119" s="35">
        <v>1</v>
      </c>
      <c r="EP119" s="35">
        <v>1</v>
      </c>
      <c r="FA119" s="35">
        <v>1</v>
      </c>
      <c r="FB119" s="35">
        <v>1</v>
      </c>
      <c r="FH119" s="35">
        <v>1</v>
      </c>
      <c r="FO119" s="35">
        <v>1</v>
      </c>
      <c r="FS119" s="35">
        <v>1</v>
      </c>
      <c r="GA119" s="35">
        <v>1</v>
      </c>
      <c r="GE119" s="35">
        <v>1</v>
      </c>
      <c r="HD119" s="1138"/>
    </row>
    <row r="120" spans="1:245" s="35" customFormat="1">
      <c r="A120" s="1136"/>
      <c r="B120" s="1137"/>
      <c r="C120" s="1057" t="s">
        <v>2132</v>
      </c>
      <c r="D120" s="953" t="s">
        <v>3419</v>
      </c>
      <c r="E120" s="953" t="s">
        <v>3420</v>
      </c>
      <c r="AS120" s="35">
        <v>30</v>
      </c>
      <c r="AZ120" s="35">
        <v>30</v>
      </c>
      <c r="BB120" s="35">
        <v>30</v>
      </c>
      <c r="BM120" s="35">
        <v>30</v>
      </c>
      <c r="BN120" s="35">
        <v>10</v>
      </c>
      <c r="EY120" s="35">
        <v>20</v>
      </c>
      <c r="HD120" s="1138"/>
    </row>
    <row r="121" spans="1:245" s="35" customFormat="1">
      <c r="A121" s="1136"/>
      <c r="B121" s="1137"/>
      <c r="C121" s="1137"/>
      <c r="HD121" s="1138"/>
    </row>
    <row r="122" spans="1:245" s="35" customFormat="1">
      <c r="A122" s="1057"/>
      <c r="B122" s="953"/>
      <c r="C122" s="953"/>
      <c r="HD122" s="1138"/>
    </row>
    <row r="123" spans="1:245" s="35" customFormat="1">
      <c r="A123" s="1057"/>
      <c r="B123" s="953"/>
      <c r="C123" s="1057" t="s">
        <v>2169</v>
      </c>
      <c r="D123" s="953" t="s">
        <v>2166</v>
      </c>
      <c r="E123" s="953" t="s">
        <v>3332</v>
      </c>
      <c r="HD123" s="1138"/>
      <c r="IB123" s="35">
        <v>50</v>
      </c>
    </row>
    <row r="124" spans="1:245" s="35" customFormat="1">
      <c r="A124" s="1136"/>
      <c r="B124" s="1137"/>
      <c r="C124" s="1057" t="s">
        <v>2185</v>
      </c>
      <c r="D124" s="953"/>
      <c r="E124" s="953" t="s">
        <v>3404</v>
      </c>
      <c r="AO124" s="35">
        <v>10</v>
      </c>
      <c r="AS124" s="35">
        <v>10</v>
      </c>
      <c r="BB124" s="35">
        <v>10</v>
      </c>
      <c r="BE124" s="35">
        <v>10</v>
      </c>
      <c r="BG124" s="35">
        <v>10</v>
      </c>
      <c r="CY124" s="35">
        <v>10</v>
      </c>
      <c r="DB124" s="35">
        <v>10</v>
      </c>
      <c r="DN124" s="35">
        <v>10</v>
      </c>
      <c r="DP124" s="35">
        <v>10</v>
      </c>
      <c r="DV124" s="35">
        <v>10</v>
      </c>
      <c r="EP124" s="35">
        <v>10</v>
      </c>
      <c r="FH124" s="35">
        <v>10</v>
      </c>
      <c r="FJ124" s="35">
        <v>10</v>
      </c>
      <c r="FZ124" s="35">
        <v>10</v>
      </c>
      <c r="GA124" s="35">
        <v>10</v>
      </c>
      <c r="HD124" s="1138"/>
      <c r="HZ124" s="35">
        <v>50</v>
      </c>
      <c r="IB124" s="35">
        <v>50</v>
      </c>
    </row>
    <row r="125" spans="1:245" s="35" customFormat="1">
      <c r="A125" s="1057"/>
      <c r="B125" s="953"/>
      <c r="C125" s="953"/>
      <c r="HD125" s="1138"/>
    </row>
    <row r="126" spans="1:245" s="35" customFormat="1">
      <c r="A126" s="1057"/>
      <c r="B126" s="953"/>
      <c r="C126" s="953"/>
      <c r="HD126" s="1138"/>
    </row>
    <row r="127" spans="1:245" s="35" customFormat="1">
      <c r="A127" s="1057"/>
      <c r="B127" s="953"/>
      <c r="C127" s="1057" t="s">
        <v>2206</v>
      </c>
      <c r="D127" s="953" t="s">
        <v>2196</v>
      </c>
      <c r="E127" s="953" t="s">
        <v>2975</v>
      </c>
      <c r="AJ127" s="35">
        <v>5</v>
      </c>
      <c r="AM127" s="35">
        <v>5</v>
      </c>
      <c r="BC127" s="35">
        <v>10</v>
      </c>
      <c r="BE127" s="35">
        <v>5</v>
      </c>
      <c r="BG127" s="35">
        <v>10</v>
      </c>
      <c r="CQ127" s="35">
        <v>5</v>
      </c>
      <c r="CS127" s="35">
        <v>5</v>
      </c>
      <c r="CV127" s="35">
        <v>5</v>
      </c>
      <c r="DD127" s="35">
        <v>10</v>
      </c>
      <c r="DP127" s="35">
        <v>5</v>
      </c>
      <c r="FC127" s="35">
        <v>5</v>
      </c>
      <c r="FE127" s="35">
        <v>5</v>
      </c>
      <c r="FP127" s="35">
        <v>10</v>
      </c>
      <c r="GA127" s="35">
        <v>5</v>
      </c>
      <c r="GO127" s="35">
        <v>5</v>
      </c>
      <c r="HD127" s="1138"/>
    </row>
    <row r="128" spans="1:245" s="35" customFormat="1">
      <c r="A128" s="1057"/>
      <c r="B128" s="953"/>
      <c r="C128" s="953"/>
      <c r="HD128" s="1138"/>
    </row>
    <row r="129" spans="1:246" s="35" customFormat="1">
      <c r="A129" s="1057"/>
      <c r="B129" s="953"/>
      <c r="C129" s="953"/>
      <c r="HD129" s="1138"/>
    </row>
    <row r="130" spans="1:246" s="35" customFormat="1">
      <c r="A130" s="1057"/>
      <c r="B130" s="953"/>
      <c r="C130" s="1057" t="s">
        <v>2223</v>
      </c>
      <c r="D130" s="953" t="s">
        <v>2220</v>
      </c>
      <c r="E130" s="953" t="s">
        <v>3382</v>
      </c>
      <c r="AV130" s="35">
        <v>2</v>
      </c>
      <c r="DI130" s="35">
        <v>2</v>
      </c>
      <c r="FM130" s="35">
        <v>2</v>
      </c>
      <c r="HD130" s="1138"/>
    </row>
    <row r="131" spans="1:246" s="35" customFormat="1">
      <c r="A131" s="1057"/>
      <c r="B131" s="953"/>
      <c r="C131" s="1057" t="s">
        <v>2242</v>
      </c>
      <c r="D131" s="953" t="s">
        <v>2459</v>
      </c>
      <c r="E131" s="953" t="s">
        <v>2846</v>
      </c>
      <c r="BM131" s="35">
        <v>30</v>
      </c>
      <c r="HD131" s="1138"/>
    </row>
    <row r="132" spans="1:246" s="35" customFormat="1">
      <c r="A132" s="1057"/>
      <c r="B132" s="953"/>
      <c r="C132" s="1057" t="s">
        <v>2245</v>
      </c>
      <c r="D132" s="953" t="s">
        <v>2459</v>
      </c>
      <c r="E132" s="953" t="s">
        <v>3401</v>
      </c>
      <c r="EY132" s="35">
        <v>20</v>
      </c>
      <c r="HD132" s="1138"/>
    </row>
    <row r="133" spans="1:246" s="35" customFormat="1">
      <c r="A133" s="1057"/>
      <c r="B133" s="953"/>
      <c r="C133" s="1057" t="s">
        <v>2246</v>
      </c>
      <c r="D133" s="953" t="s">
        <v>2459</v>
      </c>
      <c r="E133" s="953" t="s">
        <v>3341</v>
      </c>
      <c r="AS133" s="35">
        <v>20</v>
      </c>
      <c r="BA133" s="35">
        <v>20</v>
      </c>
      <c r="BB133" s="35">
        <v>40</v>
      </c>
      <c r="BR133" s="35">
        <v>10</v>
      </c>
      <c r="CW133" s="35">
        <v>20</v>
      </c>
      <c r="CY133" s="35">
        <v>20</v>
      </c>
      <c r="DV133" s="35">
        <v>40</v>
      </c>
      <c r="DY133" s="35">
        <v>10</v>
      </c>
      <c r="EP133" s="35">
        <v>40</v>
      </c>
      <c r="FH133" s="35">
        <v>20</v>
      </c>
      <c r="FK133" s="35">
        <v>20</v>
      </c>
      <c r="GM133" s="35">
        <v>10</v>
      </c>
      <c r="HD133" s="1138"/>
    </row>
    <row r="134" spans="1:246" s="35" customFormat="1">
      <c r="A134" s="1057"/>
      <c r="B134" s="953"/>
      <c r="C134" s="1057" t="s">
        <v>2247</v>
      </c>
      <c r="D134" s="953" t="s">
        <v>2459</v>
      </c>
      <c r="E134" s="953" t="s">
        <v>3341</v>
      </c>
      <c r="AC134" s="35">
        <v>30</v>
      </c>
      <c r="BM134" s="35">
        <v>20</v>
      </c>
      <c r="CO134" s="35">
        <v>20</v>
      </c>
      <c r="EY134" s="35">
        <v>20</v>
      </c>
      <c r="EZ134" s="35">
        <v>10</v>
      </c>
      <c r="GI134" s="35">
        <v>20</v>
      </c>
      <c r="HD134" s="1138"/>
    </row>
    <row r="135" spans="1:246" s="35" customFormat="1">
      <c r="A135" s="1057"/>
      <c r="B135" s="953"/>
      <c r="C135" s="1057" t="s">
        <v>2248</v>
      </c>
      <c r="D135" s="953" t="s">
        <v>2467</v>
      </c>
      <c r="E135" s="99" t="s">
        <v>3430</v>
      </c>
      <c r="AT135" s="35">
        <v>15</v>
      </c>
      <c r="HD135" s="1138"/>
      <c r="HZ135" s="35">
        <v>200</v>
      </c>
    </row>
    <row r="136" spans="1:246" s="35" customFormat="1">
      <c r="A136" s="1057"/>
      <c r="B136" s="953"/>
      <c r="C136" s="1057" t="s">
        <v>2249</v>
      </c>
      <c r="D136" s="953" t="s">
        <v>2467</v>
      </c>
      <c r="E136" s="953" t="s">
        <v>3382</v>
      </c>
      <c r="I136" s="35">
        <v>5</v>
      </c>
      <c r="S136" s="35">
        <v>5</v>
      </c>
      <c r="AX136" s="35">
        <v>5</v>
      </c>
      <c r="BA136" s="35">
        <v>20</v>
      </c>
      <c r="BB136" s="35">
        <v>20</v>
      </c>
      <c r="BC136" s="35">
        <v>20</v>
      </c>
      <c r="BM136" s="35">
        <v>5</v>
      </c>
      <c r="HD136" s="1138"/>
      <c r="IC136" s="35">
        <v>20</v>
      </c>
    </row>
    <row r="137" spans="1:246" s="35" customFormat="1">
      <c r="A137" s="1136"/>
      <c r="B137" s="1137"/>
      <c r="C137" s="1057"/>
      <c r="D137" s="953"/>
      <c r="E137" s="953"/>
      <c r="HD137" s="1138"/>
    </row>
    <row r="138" spans="1:246" s="35" customFormat="1">
      <c r="A138" s="1136"/>
      <c r="B138" s="1137"/>
      <c r="C138" s="1057"/>
      <c r="D138" s="953"/>
      <c r="E138" s="953"/>
      <c r="HD138" s="1138"/>
    </row>
    <row r="139" spans="1:246" s="35" customFormat="1">
      <c r="A139" s="1136"/>
      <c r="B139" s="1137"/>
      <c r="C139" s="1057" t="s">
        <v>2258</v>
      </c>
      <c r="D139" s="953" t="s">
        <v>2477</v>
      </c>
      <c r="E139" s="953" t="s">
        <v>3436</v>
      </c>
      <c r="AU139" s="35">
        <v>2</v>
      </c>
      <c r="BG139" s="35">
        <v>5</v>
      </c>
      <c r="DC139" s="35">
        <v>2</v>
      </c>
      <c r="DP139" s="35">
        <v>5</v>
      </c>
      <c r="FO139" s="35">
        <v>2</v>
      </c>
      <c r="GA139" s="35">
        <v>5</v>
      </c>
      <c r="HD139" s="1138"/>
      <c r="II139" s="35">
        <v>5</v>
      </c>
      <c r="IJ139" s="35">
        <v>15</v>
      </c>
      <c r="IL139" s="35">
        <v>5</v>
      </c>
    </row>
    <row r="140" spans="1:246" s="35" customFormat="1">
      <c r="A140" s="1443"/>
      <c r="B140" s="173"/>
      <c r="C140" s="1057" t="s">
        <v>2259</v>
      </c>
      <c r="D140" s="953" t="s">
        <v>2477</v>
      </c>
      <c r="E140" s="953" t="s">
        <v>3332</v>
      </c>
      <c r="BW140" s="35">
        <v>10</v>
      </c>
      <c r="EA140" s="35">
        <v>10</v>
      </c>
      <c r="GQ140" s="35">
        <v>10</v>
      </c>
      <c r="HD140" s="1138"/>
    </row>
    <row r="141" spans="1:246" s="35" customFormat="1">
      <c r="A141" s="1136"/>
      <c r="B141" s="1137"/>
      <c r="C141" s="1057" t="s">
        <v>2260</v>
      </c>
      <c r="D141" s="953" t="s">
        <v>2477</v>
      </c>
      <c r="E141" s="953" t="s">
        <v>3384</v>
      </c>
      <c r="AW141" s="35">
        <v>10</v>
      </c>
      <c r="BA141" s="35">
        <v>10</v>
      </c>
      <c r="BC141" s="35">
        <v>5</v>
      </c>
      <c r="HD141" s="1138"/>
      <c r="HZ141" s="35">
        <v>10</v>
      </c>
      <c r="IC141" s="35">
        <v>10</v>
      </c>
      <c r="II141" s="35">
        <v>5</v>
      </c>
      <c r="IJ141" s="35">
        <v>20</v>
      </c>
      <c r="IK141" s="35">
        <v>10</v>
      </c>
    </row>
    <row r="142" spans="1:246" s="35" customFormat="1">
      <c r="A142" s="1057"/>
      <c r="B142" s="953"/>
      <c r="C142" s="1057" t="s">
        <v>2264</v>
      </c>
      <c r="D142" s="953" t="s">
        <v>2477</v>
      </c>
      <c r="E142" s="953" t="s">
        <v>3439</v>
      </c>
      <c r="AU142" s="35">
        <v>5</v>
      </c>
      <c r="AZ142" s="35">
        <v>5</v>
      </c>
      <c r="BA142" s="35">
        <v>10</v>
      </c>
      <c r="BB142" s="35">
        <v>5</v>
      </c>
      <c r="BN142" s="35">
        <v>10</v>
      </c>
      <c r="BP142" s="35">
        <v>5</v>
      </c>
      <c r="CE142" s="35">
        <v>5</v>
      </c>
      <c r="CW142" s="35">
        <v>10</v>
      </c>
      <c r="DW142" s="35">
        <v>5</v>
      </c>
      <c r="EM142" s="35">
        <v>5</v>
      </c>
      <c r="FK142" s="35">
        <v>10</v>
      </c>
      <c r="GK142" s="35">
        <v>5</v>
      </c>
      <c r="HD142" s="1138"/>
    </row>
    <row r="143" spans="1:246" s="35" customFormat="1">
      <c r="A143" s="1057"/>
      <c r="B143" s="953"/>
      <c r="C143" s="953"/>
      <c r="HD143" s="1138"/>
    </row>
    <row r="144" spans="1:246" s="35" customFormat="1">
      <c r="A144" s="1057"/>
      <c r="B144" s="953"/>
      <c r="C144" s="953"/>
      <c r="HD144" s="1138"/>
    </row>
    <row r="145" spans="1:212" s="35" customFormat="1">
      <c r="A145" s="1057"/>
      <c r="B145" s="953"/>
      <c r="C145" s="1057" t="s">
        <v>2267</v>
      </c>
      <c r="D145" s="953" t="s">
        <v>2521</v>
      </c>
      <c r="E145" s="953" t="s">
        <v>2846</v>
      </c>
      <c r="BG145" s="35">
        <v>10</v>
      </c>
      <c r="DP145" s="35">
        <v>10</v>
      </c>
      <c r="GA145" s="35">
        <v>10</v>
      </c>
      <c r="HD145" s="1138"/>
    </row>
    <row r="146" spans="1:212" s="35" customFormat="1">
      <c r="A146" s="1057"/>
      <c r="B146" s="953"/>
      <c r="C146" s="1057" t="s">
        <v>2270</v>
      </c>
      <c r="D146" s="953" t="s">
        <v>2524</v>
      </c>
      <c r="E146" s="953" t="s">
        <v>3332</v>
      </c>
      <c r="AN146" s="35">
        <v>4</v>
      </c>
      <c r="DE146" s="35">
        <v>4</v>
      </c>
      <c r="FR146" s="35">
        <v>4</v>
      </c>
      <c r="HD146" s="1138"/>
    </row>
    <row r="147" spans="1:212" s="35" customFormat="1">
      <c r="A147" s="1057"/>
      <c r="B147" s="953"/>
      <c r="C147" s="1057" t="s">
        <v>2279</v>
      </c>
      <c r="D147" s="953" t="s">
        <v>2542</v>
      </c>
      <c r="E147" s="953" t="s">
        <v>3382</v>
      </c>
      <c r="BA147" s="35">
        <v>5</v>
      </c>
      <c r="HD147" s="1138"/>
    </row>
    <row r="148" spans="1:212" s="35" customFormat="1">
      <c r="A148" s="1057"/>
      <c r="B148" s="953"/>
      <c r="C148" s="1057" t="s">
        <v>2281</v>
      </c>
      <c r="D148" s="953" t="s">
        <v>2542</v>
      </c>
      <c r="E148" s="953" t="s">
        <v>2846</v>
      </c>
      <c r="BG148" s="35">
        <v>30</v>
      </c>
      <c r="HD148" s="1138"/>
    </row>
    <row r="149" spans="1:212" s="35" customFormat="1">
      <c r="A149" s="1057"/>
      <c r="B149" s="953"/>
      <c r="C149" s="953"/>
      <c r="HD149" s="1138"/>
    </row>
    <row r="150" spans="1:212" s="35" customFormat="1">
      <c r="A150" s="1057"/>
      <c r="B150" s="953"/>
      <c r="C150" s="953"/>
      <c r="HD150" s="1138"/>
    </row>
    <row r="151" spans="1:212" s="35" customFormat="1">
      <c r="A151" s="1057"/>
      <c r="B151" s="953"/>
      <c r="C151" s="1057" t="s">
        <v>2289</v>
      </c>
      <c r="D151" s="953" t="s">
        <v>2573</v>
      </c>
      <c r="E151" s="953" t="s">
        <v>3332</v>
      </c>
      <c r="EY151" s="35">
        <v>30</v>
      </c>
      <c r="EZ151" s="35">
        <v>10</v>
      </c>
      <c r="HD151" s="1138"/>
    </row>
    <row r="152" spans="1:212" s="35" customFormat="1">
      <c r="A152" s="1057"/>
      <c r="B152" s="953"/>
      <c r="C152" s="953"/>
      <c r="HD152" s="1138"/>
    </row>
    <row r="153" spans="1:212" s="35" customFormat="1">
      <c r="A153" s="1136"/>
      <c r="B153" s="1137"/>
      <c r="C153" s="1057" t="s">
        <v>2299</v>
      </c>
      <c r="D153" s="953" t="s">
        <v>2601</v>
      </c>
      <c r="E153" s="953" t="s">
        <v>3341</v>
      </c>
      <c r="AZ153" s="35">
        <v>20</v>
      </c>
      <c r="CE153" s="35">
        <v>20</v>
      </c>
      <c r="EM153" s="35">
        <v>20</v>
      </c>
      <c r="HD153" s="1138"/>
    </row>
    <row r="154" spans="1:212" s="35" customFormat="1">
      <c r="A154" s="1136"/>
      <c r="B154" s="1137"/>
      <c r="C154" s="1057" t="s">
        <v>2300</v>
      </c>
      <c r="D154" s="953" t="s">
        <v>2601</v>
      </c>
      <c r="E154" s="99" t="s">
        <v>2846</v>
      </c>
      <c r="AS154" s="35">
        <v>10</v>
      </c>
      <c r="CY154" s="35">
        <v>10</v>
      </c>
      <c r="FH154" s="35">
        <v>10</v>
      </c>
      <c r="HD154" s="1138"/>
    </row>
    <row r="155" spans="1:212" s="35" customFormat="1">
      <c r="A155" s="1057"/>
      <c r="B155" s="953"/>
      <c r="C155" s="953"/>
      <c r="HD155" s="1138"/>
    </row>
    <row r="156" spans="1:212" s="35" customFormat="1">
      <c r="A156" s="1136"/>
      <c r="B156" s="1137"/>
      <c r="C156" s="1057" t="s">
        <v>2304</v>
      </c>
      <c r="D156" s="953" t="s">
        <v>2613</v>
      </c>
      <c r="E156" s="99" t="s">
        <v>3332</v>
      </c>
      <c r="EY156" s="35">
        <v>30</v>
      </c>
      <c r="HD156" s="1138"/>
    </row>
    <row r="157" spans="1:212" s="35" customFormat="1">
      <c r="A157" s="1057"/>
      <c r="B157" s="953"/>
      <c r="C157" s="953"/>
      <c r="HD157" s="1138"/>
    </row>
    <row r="158" spans="1:212" s="35" customFormat="1">
      <c r="A158" s="1136"/>
      <c r="B158" s="1137"/>
      <c r="C158" s="1057" t="s">
        <v>2306</v>
      </c>
      <c r="D158" s="99" t="s">
        <v>2613</v>
      </c>
      <c r="E158" s="99" t="s">
        <v>2846</v>
      </c>
      <c r="AU158" s="35">
        <v>10</v>
      </c>
      <c r="DC158" s="35">
        <v>10</v>
      </c>
      <c r="FO158" s="35">
        <v>10</v>
      </c>
      <c r="HD158" s="1138"/>
    </row>
    <row r="159" spans="1:212" s="35" customFormat="1">
      <c r="A159" s="1136"/>
      <c r="B159" s="1137"/>
      <c r="C159" s="1137"/>
      <c r="HD159" s="1138"/>
    </row>
    <row r="160" spans="1:212" s="35" customFormat="1">
      <c r="A160" s="1136"/>
      <c r="B160" s="1137"/>
      <c r="C160" s="1057" t="s">
        <v>2308</v>
      </c>
      <c r="D160" s="99" t="s">
        <v>2613</v>
      </c>
      <c r="E160" s="99" t="s">
        <v>3338</v>
      </c>
      <c r="EY160" s="35">
        <v>10</v>
      </c>
      <c r="EZ160" s="35">
        <v>10</v>
      </c>
      <c r="HD160" s="1138"/>
    </row>
    <row r="161" spans="1:212" s="35" customFormat="1">
      <c r="A161" s="1136"/>
      <c r="B161" s="1137"/>
      <c r="C161" s="1137"/>
      <c r="HD161" s="1138"/>
    </row>
    <row r="162" spans="1:212" s="35" customFormat="1">
      <c r="A162" s="1136"/>
      <c r="B162" s="1137"/>
      <c r="C162" s="1137"/>
      <c r="HD162" s="1138"/>
    </row>
    <row r="163" spans="1:212" s="35" customFormat="1">
      <c r="A163" s="1136"/>
      <c r="B163" s="1137"/>
      <c r="C163" s="1137"/>
      <c r="HD163" s="1138"/>
    </row>
    <row r="164" spans="1:212" s="35" customFormat="1">
      <c r="A164" s="1136"/>
      <c r="B164" s="1137"/>
      <c r="C164" s="1057" t="s">
        <v>2318</v>
      </c>
      <c r="D164" s="99" t="s">
        <v>2630</v>
      </c>
      <c r="E164" s="99" t="s">
        <v>3341</v>
      </c>
      <c r="BB164" s="35">
        <v>30</v>
      </c>
      <c r="BM164" s="35">
        <v>30</v>
      </c>
      <c r="HD164" s="1138"/>
    </row>
    <row r="165" spans="1:212" s="35" customFormat="1">
      <c r="A165" s="1136"/>
      <c r="B165" s="1137"/>
      <c r="C165" s="1057"/>
      <c r="D165" s="99"/>
      <c r="E165" s="99"/>
      <c r="HD165" s="1138"/>
    </row>
    <row r="166" spans="1:212" s="35" customFormat="1">
      <c r="A166" s="1136"/>
      <c r="B166" s="1137"/>
      <c r="C166" s="953" t="s">
        <v>2320</v>
      </c>
      <c r="D166" s="99" t="s">
        <v>2630</v>
      </c>
      <c r="E166" s="99" t="s">
        <v>3453</v>
      </c>
      <c r="I166" s="35">
        <v>10</v>
      </c>
      <c r="BC166" s="35">
        <v>3</v>
      </c>
      <c r="EY166" s="35">
        <v>2</v>
      </c>
      <c r="EZ166" s="35">
        <v>5</v>
      </c>
      <c r="HD166" s="1138"/>
    </row>
    <row r="167" spans="1:212" s="35" customFormat="1">
      <c r="A167" s="1057"/>
      <c r="B167" s="953"/>
      <c r="C167" s="1057" t="s">
        <v>2321</v>
      </c>
      <c r="D167" s="99" t="s">
        <v>2666</v>
      </c>
      <c r="E167" s="99" t="s">
        <v>2846</v>
      </c>
      <c r="AZ167" s="35">
        <v>10</v>
      </c>
      <c r="BB167" s="35">
        <v>10</v>
      </c>
      <c r="CE167" s="35">
        <v>10</v>
      </c>
      <c r="DV167" s="35">
        <v>10</v>
      </c>
      <c r="EM167" s="35">
        <v>10</v>
      </c>
      <c r="EP167" s="35">
        <v>10</v>
      </c>
      <c r="HD167" s="1138"/>
    </row>
    <row r="168" spans="1:212" s="35" customFormat="1">
      <c r="A168" s="1136"/>
      <c r="B168" s="1137"/>
      <c r="C168" s="1136"/>
      <c r="D168" s="1138"/>
      <c r="E168" s="1138"/>
      <c r="HD168" s="1138"/>
    </row>
    <row r="169" spans="1:212" s="35" customFormat="1">
      <c r="A169" s="1136"/>
      <c r="B169" s="1137"/>
      <c r="C169" s="1057" t="s">
        <v>2325</v>
      </c>
      <c r="D169" s="99" t="s">
        <v>2667</v>
      </c>
      <c r="E169" s="99" t="s">
        <v>3454</v>
      </c>
      <c r="EY169" s="35">
        <v>50</v>
      </c>
      <c r="EZ169" s="35">
        <v>20</v>
      </c>
      <c r="HD169" s="1138"/>
    </row>
    <row r="170" spans="1:212" s="35" customFormat="1">
      <c r="A170" s="1136"/>
      <c r="B170" s="1137"/>
      <c r="C170" s="953" t="s">
        <v>2327</v>
      </c>
      <c r="D170" s="99" t="s">
        <v>2667</v>
      </c>
      <c r="E170" s="99" t="s">
        <v>3371</v>
      </c>
      <c r="AM170" s="35">
        <v>2</v>
      </c>
      <c r="AT170" s="35">
        <v>2</v>
      </c>
      <c r="BB170" s="35">
        <v>2</v>
      </c>
      <c r="BC170" s="35">
        <v>2</v>
      </c>
      <c r="BG170" s="35">
        <v>1</v>
      </c>
      <c r="BV170" s="35">
        <v>3</v>
      </c>
      <c r="CQ170" s="35">
        <v>3</v>
      </c>
      <c r="CV170" s="35">
        <v>2</v>
      </c>
      <c r="DA170" s="35">
        <v>2</v>
      </c>
      <c r="DD170" s="35">
        <v>2</v>
      </c>
      <c r="DP170" s="35">
        <v>1</v>
      </c>
      <c r="DV170" s="35">
        <v>2</v>
      </c>
      <c r="FE170" s="35">
        <v>2</v>
      </c>
      <c r="FI170" s="35">
        <v>2</v>
      </c>
      <c r="FP170" s="35">
        <v>2</v>
      </c>
      <c r="GA170" s="35">
        <v>1</v>
      </c>
      <c r="GH170" s="35">
        <v>2</v>
      </c>
      <c r="GO170" s="35">
        <v>3</v>
      </c>
      <c r="HD170" s="1138"/>
    </row>
    <row r="171" spans="1:212" s="35" customFormat="1">
      <c r="A171" s="1136"/>
      <c r="B171" s="1137"/>
      <c r="C171" s="953"/>
      <c r="D171" s="99"/>
      <c r="E171" s="99"/>
      <c r="HD171" s="1138"/>
    </row>
    <row r="172" spans="1:212" s="35" customFormat="1">
      <c r="A172" s="1136"/>
      <c r="B172" s="1137"/>
      <c r="C172" s="953"/>
      <c r="D172" s="99"/>
      <c r="E172" s="99"/>
      <c r="HD172" s="1138"/>
    </row>
    <row r="173" spans="1:212" s="35" customFormat="1">
      <c r="A173" s="1057"/>
      <c r="B173" s="953"/>
      <c r="C173" s="1057" t="s">
        <v>2331</v>
      </c>
      <c r="D173" s="99" t="s">
        <v>2667</v>
      </c>
      <c r="E173" s="99" t="s">
        <v>2846</v>
      </c>
      <c r="AM173" s="35">
        <v>30</v>
      </c>
      <c r="EY173" s="35">
        <v>10</v>
      </c>
      <c r="EZ173" s="35">
        <v>10</v>
      </c>
      <c r="HD173" s="1138"/>
    </row>
    <row r="174" spans="1:212" s="35" customFormat="1">
      <c r="A174" s="1136"/>
      <c r="B174" s="1137"/>
      <c r="C174" s="1057"/>
      <c r="D174" s="99"/>
      <c r="E174" s="99"/>
      <c r="HD174" s="1138"/>
    </row>
    <row r="175" spans="1:212" s="35" customFormat="1">
      <c r="A175" s="1136"/>
      <c r="B175" s="1137"/>
      <c r="C175" s="1057"/>
      <c r="D175" s="99"/>
      <c r="E175" s="99"/>
      <c r="HD175" s="1138"/>
    </row>
    <row r="176" spans="1:212" s="35" customFormat="1">
      <c r="A176" s="1136"/>
      <c r="B176" s="1137"/>
      <c r="C176" s="1057" t="s">
        <v>2336</v>
      </c>
      <c r="D176" s="99" t="s">
        <v>2667</v>
      </c>
      <c r="E176" s="99" t="s">
        <v>3460</v>
      </c>
      <c r="AS176" s="35">
        <v>10</v>
      </c>
      <c r="AZ176" s="35">
        <v>10</v>
      </c>
      <c r="BB176" s="35">
        <v>10</v>
      </c>
      <c r="BC176" s="35">
        <v>10</v>
      </c>
      <c r="CE176" s="35">
        <v>10</v>
      </c>
      <c r="CY176" s="35">
        <v>10</v>
      </c>
      <c r="DD176" s="35">
        <v>10</v>
      </c>
      <c r="DV176" s="35">
        <v>10</v>
      </c>
      <c r="EK176" s="35">
        <v>10</v>
      </c>
      <c r="EP176" s="35">
        <v>10</v>
      </c>
      <c r="FH176" s="35">
        <v>10</v>
      </c>
      <c r="FP176" s="35">
        <v>10</v>
      </c>
      <c r="HD176" s="1138"/>
    </row>
    <row r="177" spans="1:245" s="35" customFormat="1">
      <c r="A177" s="1136"/>
      <c r="B177" s="1137"/>
      <c r="C177" s="1057"/>
      <c r="D177" s="99"/>
      <c r="E177" s="99"/>
      <c r="HD177" s="1138"/>
    </row>
    <row r="178" spans="1:245" s="35" customFormat="1">
      <c r="A178" s="1136"/>
      <c r="B178" s="1137"/>
      <c r="C178" s="1057" t="s">
        <v>2339</v>
      </c>
      <c r="D178" s="99" t="s">
        <v>2685</v>
      </c>
      <c r="E178" s="99" t="s">
        <v>2846</v>
      </c>
      <c r="AO178" s="35">
        <v>10</v>
      </c>
      <c r="BB178" s="35">
        <v>10</v>
      </c>
      <c r="CQ178" s="35">
        <v>10</v>
      </c>
      <c r="DB178" s="35">
        <v>10</v>
      </c>
      <c r="FJ178" s="35">
        <v>10</v>
      </c>
      <c r="GO178" s="35">
        <v>10</v>
      </c>
      <c r="HD178" s="1138"/>
    </row>
    <row r="179" spans="1:245" s="35" customFormat="1">
      <c r="A179" s="1136"/>
      <c r="B179" s="1137"/>
      <c r="C179" s="1057"/>
      <c r="D179" s="99"/>
      <c r="E179" s="99"/>
      <c r="HD179" s="1138"/>
    </row>
    <row r="180" spans="1:245" s="35" customFormat="1">
      <c r="A180" s="1136"/>
      <c r="B180" s="1137"/>
      <c r="C180" s="1057" t="s">
        <v>2341</v>
      </c>
      <c r="D180" s="99" t="s">
        <v>2685</v>
      </c>
      <c r="E180" s="99" t="s">
        <v>3341</v>
      </c>
      <c r="AO180" s="35">
        <v>10</v>
      </c>
      <c r="DB180" s="35">
        <v>10</v>
      </c>
      <c r="EY180" s="35">
        <v>10</v>
      </c>
      <c r="EZ180" s="35">
        <v>10</v>
      </c>
      <c r="FJ180" s="35">
        <v>10</v>
      </c>
      <c r="HD180" s="1138"/>
    </row>
    <row r="181" spans="1:245" s="35" customFormat="1">
      <c r="A181" s="1057"/>
      <c r="B181" s="953"/>
      <c r="C181" s="953"/>
      <c r="HD181" s="1138"/>
    </row>
    <row r="182" spans="1:245" s="35" customFormat="1">
      <c r="A182" s="1057"/>
      <c r="B182" s="1137"/>
      <c r="C182" s="1057" t="s">
        <v>2350</v>
      </c>
      <c r="D182" s="99" t="s">
        <v>2695</v>
      </c>
      <c r="E182" s="99" t="s">
        <v>3341</v>
      </c>
      <c r="AK182" s="35">
        <v>10</v>
      </c>
      <c r="AM182" s="35">
        <v>10</v>
      </c>
      <c r="AO182" s="35">
        <v>30</v>
      </c>
      <c r="AZ182" s="35">
        <v>10</v>
      </c>
      <c r="CE182" s="35">
        <v>10</v>
      </c>
      <c r="CT182" s="35">
        <v>10</v>
      </c>
      <c r="CV182" s="35">
        <v>10</v>
      </c>
      <c r="EM182" s="35">
        <v>10</v>
      </c>
      <c r="FD182" s="35">
        <v>10</v>
      </c>
      <c r="FE182" s="35">
        <v>10</v>
      </c>
      <c r="HD182" s="1138"/>
    </row>
    <row r="183" spans="1:245" s="35" customFormat="1">
      <c r="A183" s="1136"/>
      <c r="B183" s="1137"/>
      <c r="C183" s="1137"/>
      <c r="HD183" s="1138"/>
    </row>
    <row r="184" spans="1:245" s="35" customFormat="1">
      <c r="A184" s="1057"/>
      <c r="B184" s="1137"/>
      <c r="C184" s="1057" t="s">
        <v>2356</v>
      </c>
      <c r="D184" s="99" t="s">
        <v>2701</v>
      </c>
      <c r="E184" s="99" t="s">
        <v>3338</v>
      </c>
      <c r="BN184" s="35">
        <v>30</v>
      </c>
      <c r="HD184" s="1138"/>
    </row>
    <row r="185" spans="1:245" s="35" customFormat="1">
      <c r="A185" s="1136"/>
      <c r="B185" s="1137"/>
      <c r="C185" s="1137"/>
      <c r="HD185" s="1138"/>
    </row>
    <row r="186" spans="1:245" s="35" customFormat="1">
      <c r="A186" s="1136"/>
      <c r="B186" s="1137"/>
      <c r="C186" s="953" t="s">
        <v>4141</v>
      </c>
      <c r="D186" s="99" t="s">
        <v>2701</v>
      </c>
      <c r="E186" s="99" t="s">
        <v>3321</v>
      </c>
      <c r="EY186" s="35">
        <v>10</v>
      </c>
      <c r="HD186" s="1138"/>
    </row>
    <row r="187" spans="1:245" s="35" customFormat="1">
      <c r="A187" s="1136"/>
      <c r="B187" s="1137"/>
      <c r="C187" s="953" t="s">
        <v>2365</v>
      </c>
      <c r="D187" s="99" t="s">
        <v>2712</v>
      </c>
      <c r="E187" s="99" t="s">
        <v>3467</v>
      </c>
      <c r="HD187" s="1138"/>
      <c r="HZ187" s="35">
        <v>30</v>
      </c>
      <c r="IB187" s="35">
        <v>10</v>
      </c>
      <c r="ID187" s="35">
        <v>10</v>
      </c>
      <c r="IF187" s="35">
        <v>30</v>
      </c>
      <c r="IK187" s="35">
        <v>30</v>
      </c>
    </row>
    <row r="188" spans="1:245" s="35" customFormat="1">
      <c r="A188" s="1136"/>
      <c r="B188" s="1137"/>
      <c r="C188" s="1137"/>
      <c r="HD188" s="1138"/>
    </row>
    <row r="189" spans="1:245" s="35" customFormat="1">
      <c r="A189" s="1136"/>
      <c r="B189" s="1137"/>
      <c r="C189" s="953" t="s">
        <v>2373</v>
      </c>
      <c r="D189" s="953" t="s">
        <v>2712</v>
      </c>
      <c r="E189" s="99" t="s">
        <v>3321</v>
      </c>
      <c r="FF189" s="35">
        <v>1</v>
      </c>
      <c r="HD189" s="1138"/>
    </row>
    <row r="190" spans="1:245" s="35" customFormat="1">
      <c r="A190" s="1136"/>
      <c r="B190" s="1137"/>
      <c r="C190" s="1137"/>
      <c r="HD190" s="1138"/>
    </row>
    <row r="191" spans="1:245" s="35" customFormat="1">
      <c r="A191" s="1136"/>
      <c r="B191" s="1137"/>
      <c r="C191" s="1137"/>
      <c r="HD191" s="1138"/>
    </row>
    <row r="192" spans="1:245" s="35" customFormat="1">
      <c r="A192" s="1136"/>
      <c r="B192" s="1137"/>
      <c r="C192" s="1057" t="s">
        <v>2386</v>
      </c>
      <c r="D192" s="99" t="s">
        <v>2770</v>
      </c>
      <c r="E192" s="99" t="s">
        <v>2846</v>
      </c>
      <c r="BC192" s="35">
        <v>30</v>
      </c>
      <c r="HD192" s="1138"/>
    </row>
    <row r="193" spans="1:245" s="35" customFormat="1">
      <c r="A193" s="1136"/>
      <c r="B193" s="1137"/>
      <c r="C193" s="1057" t="s">
        <v>2387</v>
      </c>
      <c r="D193" s="99" t="s">
        <v>2770</v>
      </c>
      <c r="E193" s="99" t="s">
        <v>3338</v>
      </c>
      <c r="HD193" s="1138"/>
      <c r="IK193" s="35">
        <v>100</v>
      </c>
    </row>
    <row r="194" spans="1:245" s="35" customFormat="1">
      <c r="A194" s="1136"/>
      <c r="B194" s="1137"/>
      <c r="C194" s="1057"/>
      <c r="D194" s="99"/>
      <c r="E194" s="99"/>
      <c r="HD194" s="1138"/>
    </row>
    <row r="195" spans="1:245" s="35" customFormat="1">
      <c r="A195" s="1136"/>
      <c r="B195" s="1137"/>
      <c r="C195" s="1057" t="s">
        <v>2392</v>
      </c>
      <c r="D195" s="99" t="s">
        <v>2781</v>
      </c>
      <c r="E195" s="99" t="s">
        <v>2846</v>
      </c>
      <c r="BC195" s="35">
        <v>30</v>
      </c>
      <c r="HD195" s="1138"/>
    </row>
    <row r="196" spans="1:245" s="35" customFormat="1">
      <c r="A196" s="1136"/>
      <c r="B196" s="1137"/>
      <c r="C196" s="1057"/>
      <c r="D196" s="99"/>
      <c r="E196" s="99"/>
      <c r="HD196" s="1138"/>
    </row>
    <row r="197" spans="1:245" s="35" customFormat="1">
      <c r="A197" s="1136"/>
      <c r="B197" s="1137"/>
      <c r="C197" s="1057"/>
      <c r="D197" s="99"/>
      <c r="E197" s="99"/>
      <c r="HD197" s="1138"/>
    </row>
    <row r="198" spans="1:245" s="35" customFormat="1">
      <c r="A198" s="1136"/>
      <c r="B198" s="1137"/>
      <c r="C198" s="1057" t="s">
        <v>2413</v>
      </c>
      <c r="D198" s="99" t="s">
        <v>2794</v>
      </c>
      <c r="E198" s="99" t="s">
        <v>2846</v>
      </c>
      <c r="AS198" s="35">
        <v>10</v>
      </c>
      <c r="CY198" s="35">
        <v>10</v>
      </c>
      <c r="EY198" s="35">
        <v>10</v>
      </c>
      <c r="FH198" s="35">
        <v>10</v>
      </c>
      <c r="HD198" s="1138"/>
    </row>
    <row r="199" spans="1:245" s="35" customFormat="1">
      <c r="A199" s="1136"/>
      <c r="B199" s="1137"/>
      <c r="C199" s="1057" t="s">
        <v>2414</v>
      </c>
      <c r="D199" s="99" t="s">
        <v>2815</v>
      </c>
      <c r="E199" s="99" t="s">
        <v>3341</v>
      </c>
      <c r="I199" s="35">
        <v>30</v>
      </c>
      <c r="HD199" s="1138"/>
    </row>
    <row r="200" spans="1:245" s="35" customFormat="1">
      <c r="A200" s="1136"/>
      <c r="B200" s="1137"/>
      <c r="C200" s="1137"/>
      <c r="HD200" s="1138"/>
    </row>
    <row r="201" spans="1:245" s="35" customFormat="1">
      <c r="A201" s="1136"/>
      <c r="B201" s="1137"/>
      <c r="C201" s="1137"/>
      <c r="HD201" s="1138"/>
    </row>
    <row r="202" spans="1:245" s="35" customFormat="1">
      <c r="A202" s="1136"/>
      <c r="B202" s="1137"/>
      <c r="C202" s="1137"/>
      <c r="HD202" s="1138"/>
    </row>
    <row r="203" spans="1:245" s="35" customFormat="1">
      <c r="A203" s="1136"/>
      <c r="B203" s="1137"/>
      <c r="C203" s="1137"/>
      <c r="HD203" s="1138"/>
    </row>
    <row r="204" spans="1:245" s="35" customFormat="1">
      <c r="A204" s="1136"/>
      <c r="B204" s="1137"/>
      <c r="C204" s="1057" t="s">
        <v>2442</v>
      </c>
      <c r="D204" s="99" t="s">
        <v>2849</v>
      </c>
      <c r="E204" s="99" t="s">
        <v>2846</v>
      </c>
      <c r="J204" s="35">
        <v>30</v>
      </c>
      <c r="AO204" s="35">
        <v>30</v>
      </c>
      <c r="HD204" s="1138"/>
    </row>
    <row r="205" spans="1:245" s="35" customFormat="1">
      <c r="A205" s="1136"/>
      <c r="B205" s="1137"/>
      <c r="C205" s="1057" t="s">
        <v>2443</v>
      </c>
      <c r="D205" s="99" t="s">
        <v>2849</v>
      </c>
      <c r="E205" s="953" t="s">
        <v>3338</v>
      </c>
      <c r="EY205" s="35">
        <v>30</v>
      </c>
      <c r="HD205" s="1138"/>
    </row>
    <row r="206" spans="1:245" s="35" customFormat="1">
      <c r="A206" s="1136"/>
      <c r="B206" s="1137"/>
      <c r="C206" s="1137"/>
      <c r="HD206" s="1138"/>
    </row>
    <row r="207" spans="1:245" s="35" customFormat="1">
      <c r="A207" s="1136"/>
      <c r="B207" s="1137"/>
      <c r="C207" s="1137"/>
      <c r="HD207" s="1138"/>
    </row>
    <row r="208" spans="1:245" s="35" customFormat="1">
      <c r="A208" s="1136"/>
      <c r="B208" s="1137"/>
      <c r="C208" s="1137"/>
      <c r="HD208" s="1138"/>
    </row>
    <row r="209" spans="1:240" s="35" customFormat="1">
      <c r="A209" s="1136"/>
      <c r="B209" s="1137"/>
      <c r="C209" s="1057" t="s">
        <v>2904</v>
      </c>
      <c r="D209" s="99" t="s">
        <v>2905</v>
      </c>
      <c r="E209" s="99" t="s">
        <v>2846</v>
      </c>
      <c r="Y209" s="35">
        <v>30</v>
      </c>
      <c r="HD209" s="1138"/>
    </row>
    <row r="210" spans="1:240" s="35" customFormat="1">
      <c r="A210" s="1136"/>
      <c r="B210" s="1137"/>
      <c r="C210" s="1057"/>
      <c r="D210" s="99"/>
      <c r="E210" s="99"/>
      <c r="HD210" s="1138"/>
    </row>
    <row r="211" spans="1:240" s="35" customFormat="1">
      <c r="A211" s="1136"/>
      <c r="B211" s="1137"/>
      <c r="C211" s="1057" t="s">
        <v>2915</v>
      </c>
      <c r="D211" s="99" t="s">
        <v>2905</v>
      </c>
      <c r="E211" s="953" t="s">
        <v>3341</v>
      </c>
      <c r="J211" s="35">
        <v>10</v>
      </c>
      <c r="HD211" s="1138"/>
    </row>
    <row r="212" spans="1:240" s="35" customFormat="1">
      <c r="A212" s="1136"/>
      <c r="B212" s="1137"/>
      <c r="C212" s="1057" t="s">
        <v>2919</v>
      </c>
      <c r="D212" s="99" t="s">
        <v>2905</v>
      </c>
      <c r="E212" s="953" t="s">
        <v>3476</v>
      </c>
      <c r="AM212" s="35">
        <v>10</v>
      </c>
      <c r="AO212" s="35">
        <v>30</v>
      </c>
      <c r="EY212" s="35">
        <v>20</v>
      </c>
      <c r="HD212" s="1138"/>
    </row>
    <row r="213" spans="1:240" s="35" customFormat="1">
      <c r="A213" s="1136"/>
      <c r="B213" s="1137"/>
      <c r="C213" s="1057"/>
      <c r="D213" s="99"/>
      <c r="E213" s="99"/>
      <c r="HD213" s="1138"/>
    </row>
    <row r="214" spans="1:240" s="35" customFormat="1">
      <c r="A214" s="1136"/>
      <c r="B214" s="1137"/>
      <c r="C214" s="1057" t="s">
        <v>2926</v>
      </c>
      <c r="D214" s="99" t="s">
        <v>2905</v>
      </c>
      <c r="E214" s="99" t="s">
        <v>2846</v>
      </c>
      <c r="EY214" s="35">
        <v>10</v>
      </c>
      <c r="EZ214" s="35">
        <v>10</v>
      </c>
      <c r="HD214" s="1138"/>
    </row>
    <row r="215" spans="1:240" s="35" customFormat="1">
      <c r="A215" s="1136"/>
      <c r="B215" s="1137"/>
      <c r="C215" s="1137"/>
      <c r="HD215" s="1138"/>
    </row>
    <row r="216" spans="1:240" s="35" customFormat="1">
      <c r="A216" s="1136"/>
      <c r="B216" s="1137"/>
      <c r="C216" s="1137"/>
      <c r="HD216" s="1138"/>
    </row>
    <row r="217" spans="1:240" s="35" customFormat="1">
      <c r="A217" s="1136"/>
      <c r="B217" s="1137"/>
      <c r="C217" s="1137"/>
      <c r="HD217" s="1138"/>
    </row>
    <row r="218" spans="1:240" s="35" customFormat="1">
      <c r="A218" s="1136"/>
      <c r="B218" s="1137"/>
      <c r="C218" s="1057" t="s">
        <v>2447</v>
      </c>
      <c r="D218" s="99" t="s">
        <v>2871</v>
      </c>
      <c r="E218" s="953" t="s">
        <v>3474</v>
      </c>
      <c r="BJ218" s="35">
        <v>30</v>
      </c>
      <c r="HD218" s="1138"/>
      <c r="IF218" s="35">
        <v>100</v>
      </c>
    </row>
    <row r="219" spans="1:240" s="35" customFormat="1">
      <c r="A219" s="1136"/>
      <c r="B219" s="1137"/>
      <c r="C219" s="1137"/>
      <c r="HD219" s="1138"/>
    </row>
    <row r="220" spans="1:240" s="35" customFormat="1">
      <c r="A220" s="1136"/>
      <c r="B220" s="1137"/>
      <c r="C220" s="1137"/>
      <c r="HD220" s="1138"/>
    </row>
    <row r="221" spans="1:240" s="35" customFormat="1">
      <c r="A221" s="1136"/>
      <c r="B221" s="1137"/>
      <c r="C221" s="1137"/>
      <c r="HD221" s="1138"/>
    </row>
    <row r="222" spans="1:240" s="35" customFormat="1">
      <c r="A222" s="1136"/>
      <c r="B222" s="1137"/>
      <c r="C222" s="1137"/>
      <c r="HD222" s="1138"/>
    </row>
    <row r="223" spans="1:240" s="35" customFormat="1">
      <c r="A223" s="1136"/>
      <c r="B223" s="1137"/>
      <c r="C223" s="1137"/>
      <c r="HD223" s="1138"/>
    </row>
    <row r="224" spans="1:240" s="35" customFormat="1">
      <c r="A224" s="1136"/>
      <c r="B224" s="1137"/>
      <c r="C224" s="1137"/>
      <c r="HD224" s="1138"/>
    </row>
    <row r="225" spans="1:212" s="35" customFormat="1">
      <c r="A225" s="1136"/>
      <c r="B225" s="1137"/>
      <c r="C225" s="1137"/>
      <c r="HD225" s="1138"/>
    </row>
    <row r="226" spans="1:212" s="35" customFormat="1">
      <c r="A226" s="1136"/>
      <c r="B226" s="1137"/>
      <c r="C226" s="1137"/>
      <c r="HD226" s="1138"/>
    </row>
    <row r="227" spans="1:212" s="35" customFormat="1">
      <c r="A227" s="1136"/>
      <c r="B227" s="1137"/>
      <c r="C227" s="1137"/>
      <c r="HD227" s="1138"/>
    </row>
    <row r="228" spans="1:212" s="35" customFormat="1">
      <c r="A228" s="1136"/>
      <c r="B228" s="1137"/>
      <c r="C228" s="1137"/>
      <c r="HD228" s="1138"/>
    </row>
    <row r="229" spans="1:212" s="35" customFormat="1">
      <c r="A229" s="1136"/>
      <c r="B229" s="1137"/>
      <c r="C229" s="1137"/>
      <c r="HD229" s="1138"/>
    </row>
    <row r="230" spans="1:212" s="35" customFormat="1">
      <c r="A230" s="1136"/>
      <c r="B230" s="1137"/>
      <c r="C230" s="1137"/>
      <c r="HD230" s="1138"/>
    </row>
    <row r="231" spans="1:212" s="35" customFormat="1">
      <c r="A231" s="1136"/>
      <c r="B231" s="1137"/>
      <c r="C231" s="1137"/>
      <c r="HD231" s="1138"/>
    </row>
    <row r="232" spans="1:212" s="35" customFormat="1">
      <c r="A232" s="1136"/>
      <c r="B232" s="1137"/>
      <c r="C232" s="1137"/>
      <c r="HD232" s="1138"/>
    </row>
    <row r="233" spans="1:212" s="35" customFormat="1">
      <c r="A233" s="1136"/>
      <c r="B233" s="1137"/>
      <c r="C233" s="1137"/>
      <c r="HD233" s="1138"/>
    </row>
    <row r="234" spans="1:212" s="35" customFormat="1">
      <c r="A234" s="1136"/>
      <c r="B234" s="1137"/>
      <c r="C234" s="1137"/>
      <c r="HD234" s="1138"/>
    </row>
    <row r="235" spans="1:212" s="35" customFormat="1">
      <c r="A235" s="1136"/>
      <c r="B235" s="1137"/>
      <c r="C235" s="1137"/>
      <c r="HD235" s="1138"/>
    </row>
    <row r="236" spans="1:212" s="35" customFormat="1">
      <c r="A236" s="1136"/>
      <c r="B236" s="1137"/>
      <c r="C236" s="1137"/>
      <c r="HD236" s="1138"/>
    </row>
    <row r="237" spans="1:212" s="35" customFormat="1">
      <c r="A237" s="1136"/>
      <c r="B237" s="1137"/>
      <c r="C237" s="1137"/>
      <c r="HD237" s="1138"/>
    </row>
    <row r="238" spans="1:212" s="35" customFormat="1">
      <c r="A238" s="1136"/>
      <c r="B238" s="1137"/>
      <c r="C238" s="1137"/>
      <c r="HD238" s="1138"/>
    </row>
    <row r="239" spans="1:212" s="35" customFormat="1">
      <c r="A239" s="1136"/>
      <c r="B239" s="1137"/>
      <c r="C239" s="1137"/>
      <c r="HD239" s="1138"/>
    </row>
    <row r="240" spans="1:212" s="35" customFormat="1">
      <c r="A240" s="1136"/>
      <c r="B240" s="1137"/>
      <c r="C240" s="1137"/>
      <c r="HD240" s="1138"/>
    </row>
    <row r="241" spans="1:212" s="35" customFormat="1">
      <c r="A241" s="1136"/>
      <c r="B241" s="1137"/>
      <c r="C241" s="1137"/>
      <c r="HD241" s="1138"/>
    </row>
    <row r="242" spans="1:212" s="35" customFormat="1">
      <c r="A242" s="1136"/>
      <c r="B242" s="1137"/>
      <c r="C242" s="1137"/>
      <c r="HD242" s="1138"/>
    </row>
    <row r="243" spans="1:212" s="35" customFormat="1">
      <c r="A243" s="1136"/>
      <c r="B243" s="1137"/>
      <c r="C243" s="1137"/>
      <c r="HD243" s="1138"/>
    </row>
    <row r="244" spans="1:212" s="35" customFormat="1">
      <c r="A244" s="1136"/>
      <c r="B244" s="1137"/>
      <c r="C244" s="1137"/>
      <c r="HD244" s="1138"/>
    </row>
    <row r="245" spans="1:212" s="35" customFormat="1">
      <c r="A245" s="1136"/>
      <c r="B245" s="1137"/>
      <c r="C245" s="1137"/>
      <c r="HD245" s="1138"/>
    </row>
    <row r="246" spans="1:212" s="35" customFormat="1">
      <c r="A246" s="1136"/>
      <c r="B246" s="1137"/>
      <c r="C246" s="1137"/>
      <c r="HD246" s="1138"/>
    </row>
    <row r="247" spans="1:212" s="35" customFormat="1">
      <c r="A247" s="1136"/>
      <c r="B247" s="1137"/>
      <c r="C247" s="1137"/>
      <c r="HD247" s="1138"/>
    </row>
    <row r="248" spans="1:212" s="35" customFormat="1">
      <c r="A248" s="1136"/>
      <c r="B248" s="1137"/>
      <c r="C248" s="1137"/>
      <c r="HD248" s="1138"/>
    </row>
    <row r="249" spans="1:212" s="35" customFormat="1">
      <c r="A249" s="1136"/>
      <c r="B249" s="1137"/>
      <c r="C249" s="1137"/>
      <c r="HD249" s="1138"/>
    </row>
    <row r="250" spans="1:212" s="35" customFormat="1">
      <c r="A250" s="1136"/>
      <c r="B250" s="1137"/>
      <c r="C250" s="1137"/>
      <c r="HD250" s="1138"/>
    </row>
    <row r="251" spans="1:212" s="35" customFormat="1">
      <c r="A251" s="1136"/>
      <c r="B251" s="1137"/>
      <c r="C251" s="1137"/>
      <c r="HD251" s="1138"/>
    </row>
    <row r="252" spans="1:212" s="35" customFormat="1">
      <c r="A252" s="1136"/>
      <c r="B252" s="1137"/>
      <c r="C252" s="1137"/>
      <c r="HD252" s="1138"/>
    </row>
    <row r="253" spans="1:212" s="35" customFormat="1">
      <c r="A253" s="1136"/>
      <c r="B253" s="1137"/>
      <c r="C253" s="1137"/>
      <c r="HD253" s="1138"/>
    </row>
    <row r="254" spans="1:212" s="35" customFormat="1">
      <c r="A254" s="1136"/>
      <c r="B254" s="1137"/>
      <c r="C254" s="1137"/>
      <c r="HD254" s="1138"/>
    </row>
    <row r="255" spans="1:212" s="35" customFormat="1">
      <c r="A255" s="1136"/>
      <c r="B255" s="1137"/>
      <c r="C255" s="1137"/>
      <c r="HD255" s="1138"/>
    </row>
    <row r="256" spans="1:212" s="35" customFormat="1">
      <c r="A256" s="1136"/>
      <c r="B256" s="1137"/>
      <c r="C256" s="1137"/>
      <c r="HD256" s="1138"/>
    </row>
    <row r="257" spans="1:212" s="35" customFormat="1">
      <c r="A257" s="1136"/>
      <c r="B257" s="1137"/>
      <c r="C257" s="1137"/>
      <c r="HD257" s="1138"/>
    </row>
    <row r="258" spans="1:212" s="35" customFormat="1">
      <c r="A258" s="1136"/>
      <c r="B258" s="1137"/>
      <c r="C258" s="1137"/>
      <c r="HD258" s="1138"/>
    </row>
    <row r="259" spans="1:212" s="35" customFormat="1">
      <c r="A259" s="1136"/>
      <c r="B259" s="1137"/>
      <c r="C259" s="1137"/>
      <c r="HD259" s="1138"/>
    </row>
    <row r="260" spans="1:212" s="35" customFormat="1">
      <c r="A260" s="1136"/>
      <c r="B260" s="1137"/>
      <c r="C260" s="1137"/>
      <c r="HD260" s="1138"/>
    </row>
    <row r="261" spans="1:212" s="35" customFormat="1">
      <c r="A261" s="953"/>
      <c r="B261" s="99"/>
      <c r="C261" s="99"/>
      <c r="HD261" s="1138"/>
    </row>
    <row r="262" spans="1:212" s="35" customFormat="1">
      <c r="A262" s="953"/>
      <c r="B262" s="99"/>
      <c r="C262" s="99"/>
      <c r="HD262" s="1138"/>
    </row>
    <row r="263" spans="1:212" s="35" customFormat="1">
      <c r="A263" s="1136"/>
      <c r="B263" s="1137"/>
      <c r="C263" s="1137"/>
      <c r="HD263" s="1138"/>
    </row>
    <row r="264" spans="1:212" s="35" customFormat="1">
      <c r="A264" s="1136"/>
      <c r="B264" s="1137"/>
      <c r="C264" s="1137"/>
      <c r="HD264" s="1138"/>
    </row>
    <row r="265" spans="1:212" s="35" customFormat="1">
      <c r="A265" s="953"/>
      <c r="B265" s="99"/>
      <c r="C265" s="99"/>
      <c r="HD265" s="1138"/>
    </row>
    <row r="266" spans="1:212" s="35" customFormat="1">
      <c r="A266" s="1136"/>
      <c r="B266" s="1137"/>
      <c r="C266" s="1137"/>
      <c r="HD266" s="1138"/>
    </row>
    <row r="267" spans="1:212" s="35" customFormat="1">
      <c r="A267" s="953"/>
      <c r="B267" s="99"/>
      <c r="C267" s="99"/>
      <c r="HD267" s="1138"/>
    </row>
    <row r="268" spans="1:212" s="35" customFormat="1">
      <c r="A268" s="1136"/>
      <c r="B268" s="1137"/>
      <c r="C268" s="1137"/>
      <c r="HD268" s="1138"/>
    </row>
    <row r="269" spans="1:212" s="35" customFormat="1">
      <c r="A269" s="953"/>
      <c r="B269" s="99"/>
      <c r="C269" s="99"/>
      <c r="HD269" s="1138"/>
    </row>
    <row r="270" spans="1:212" s="35" customFormat="1">
      <c r="A270" s="1136"/>
      <c r="B270" s="1137"/>
      <c r="C270" s="1137"/>
      <c r="HD270" s="1138"/>
    </row>
    <row r="271" spans="1:212" s="35" customFormat="1">
      <c r="A271" s="1136"/>
      <c r="B271" s="1137"/>
      <c r="C271" s="1137"/>
      <c r="HD271" s="1138"/>
    </row>
    <row r="272" spans="1:212" s="35" customFormat="1">
      <c r="A272" s="1136"/>
      <c r="B272" s="1137"/>
      <c r="C272" s="1137"/>
      <c r="HD272" s="1138"/>
    </row>
    <row r="273" spans="1:212" s="35" customFormat="1">
      <c r="A273" s="1136"/>
      <c r="B273" s="1137"/>
      <c r="C273" s="1137"/>
      <c r="HD273" s="1138"/>
    </row>
    <row r="274" spans="1:212" s="35" customFormat="1">
      <c r="A274" s="1136"/>
      <c r="B274" s="1137"/>
      <c r="C274" s="1137"/>
      <c r="HD274" s="1138"/>
    </row>
    <row r="275" spans="1:212" s="35" customFormat="1">
      <c r="A275" s="953"/>
      <c r="B275" s="99"/>
      <c r="C275" s="99"/>
      <c r="HD275" s="1138"/>
    </row>
    <row r="276" spans="1:212" s="35" customFormat="1">
      <c r="A276" s="953"/>
      <c r="B276" s="99"/>
      <c r="C276" s="99"/>
      <c r="HD276" s="1138"/>
    </row>
    <row r="277" spans="1:212" s="35" customFormat="1">
      <c r="A277" s="953"/>
      <c r="B277" s="99"/>
      <c r="C277" s="99"/>
      <c r="HD277" s="1138"/>
    </row>
    <row r="278" spans="1:212" s="35" customFormat="1">
      <c r="A278" s="953"/>
      <c r="B278" s="99"/>
      <c r="C278" s="99"/>
      <c r="HD278" s="1138"/>
    </row>
    <row r="279" spans="1:212" s="35" customFormat="1">
      <c r="A279" s="953"/>
      <c r="B279" s="99"/>
      <c r="C279" s="99"/>
      <c r="HD279" s="1138"/>
    </row>
    <row r="280" spans="1:212" s="35" customFormat="1">
      <c r="A280" s="1137"/>
      <c r="B280" s="1138"/>
      <c r="C280" s="1138"/>
      <c r="HD280" s="1138"/>
    </row>
    <row r="281" spans="1:212" s="35" customFormat="1">
      <c r="A281" s="99"/>
      <c r="B281" s="99"/>
      <c r="C281" s="99"/>
      <c r="HD281" s="1138"/>
    </row>
    <row r="282" spans="1:212" s="35" customFormat="1">
      <c r="A282" s="953"/>
      <c r="B282" s="99"/>
      <c r="C282" s="99"/>
      <c r="HD282" s="1138"/>
    </row>
    <row r="283" spans="1:212" s="35" customFormat="1">
      <c r="A283" s="953"/>
      <c r="B283" s="99"/>
      <c r="C283" s="99"/>
      <c r="HD283" s="1138"/>
    </row>
    <row r="284" spans="1:212" s="35" customFormat="1">
      <c r="A284" s="953"/>
      <c r="B284" s="99"/>
      <c r="C284" s="99"/>
      <c r="HD284" s="1138"/>
    </row>
    <row r="285" spans="1:212" s="35" customFormat="1">
      <c r="A285" s="953"/>
      <c r="B285" s="99"/>
      <c r="C285" s="99"/>
      <c r="HD285" s="1138"/>
    </row>
    <row r="286" spans="1:212" s="35" customFormat="1">
      <c r="A286" s="953"/>
      <c r="B286" s="99"/>
      <c r="C286" s="99"/>
      <c r="HD286" s="1138"/>
    </row>
    <row r="287" spans="1:212" s="35" customFormat="1">
      <c r="A287" s="1137"/>
      <c r="B287" s="1138"/>
      <c r="C287" s="1138"/>
      <c r="HD287" s="1138"/>
    </row>
    <row r="288" spans="1:212" s="35" customFormat="1">
      <c r="A288" s="953"/>
      <c r="B288" s="99"/>
      <c r="C288" s="99"/>
      <c r="HD288" s="1138"/>
    </row>
    <row r="289" spans="1:212" s="35" customFormat="1">
      <c r="A289" s="1137"/>
      <c r="B289" s="1138"/>
      <c r="C289" s="1138"/>
      <c r="HD289" s="1138"/>
    </row>
    <row r="290" spans="1:212" s="35" customFormat="1">
      <c r="A290" s="1137"/>
      <c r="B290" s="1138"/>
      <c r="C290" s="1138"/>
      <c r="HD290" s="1138"/>
    </row>
    <row r="291" spans="1:212" s="35" customFormat="1">
      <c r="A291" s="953"/>
      <c r="B291" s="99"/>
      <c r="C291" s="99"/>
      <c r="HD291" s="1138"/>
    </row>
    <row r="292" spans="1:212" s="35" customFormat="1">
      <c r="A292" s="953"/>
      <c r="B292" s="99"/>
      <c r="C292" s="99"/>
      <c r="HD292" s="1138"/>
    </row>
    <row r="293" spans="1:212" s="35" customFormat="1">
      <c r="A293" s="953"/>
      <c r="B293" s="99"/>
      <c r="C293" s="99"/>
      <c r="HD293" s="1138"/>
    </row>
    <row r="294" spans="1:212" s="35" customFormat="1">
      <c r="A294" s="953"/>
      <c r="B294" s="99"/>
      <c r="C294" s="99"/>
      <c r="HD294" s="1138"/>
    </row>
    <row r="295" spans="1:212" s="35" customFormat="1">
      <c r="A295" s="953"/>
      <c r="B295" s="99"/>
      <c r="C295" s="99"/>
      <c r="HD295" s="1138"/>
    </row>
    <row r="296" spans="1:212" s="35" customFormat="1">
      <c r="A296" s="953"/>
      <c r="B296" s="99"/>
      <c r="C296" s="99"/>
      <c r="HD296" s="1138"/>
    </row>
    <row r="297" spans="1:212" s="35" customFormat="1">
      <c r="A297" s="953"/>
      <c r="B297" s="99"/>
      <c r="C297" s="99"/>
      <c r="HD297" s="1138"/>
    </row>
    <row r="298" spans="1:212" s="35" customFormat="1">
      <c r="A298" s="1137"/>
      <c r="B298" s="1138"/>
      <c r="C298" s="1138"/>
      <c r="HD298" s="1138"/>
    </row>
    <row r="299" spans="1:212" s="35" customFormat="1">
      <c r="A299" s="1137"/>
      <c r="B299" s="1138"/>
      <c r="C299" s="1138"/>
      <c r="HD299" s="1138"/>
    </row>
    <row r="300" spans="1:212" s="35" customFormat="1">
      <c r="A300" s="1137"/>
      <c r="B300" s="1138"/>
      <c r="C300" s="1138"/>
      <c r="HD300" s="1138"/>
    </row>
    <row r="301" spans="1:212" s="35" customFormat="1">
      <c r="A301" s="1137"/>
      <c r="B301" s="1138"/>
      <c r="C301" s="1138"/>
      <c r="HD301" s="1138"/>
    </row>
    <row r="302" spans="1:212" s="35" customFormat="1">
      <c r="A302" s="953"/>
      <c r="B302" s="99"/>
      <c r="C302" s="99"/>
      <c r="HD302" s="1138"/>
    </row>
    <row r="303" spans="1:212" s="35" customFormat="1">
      <c r="A303" s="953"/>
      <c r="B303" s="99"/>
      <c r="C303" s="99"/>
      <c r="HD303" s="1138"/>
    </row>
    <row r="304" spans="1:212" s="35" customFormat="1">
      <c r="A304" s="953"/>
      <c r="B304" s="99"/>
      <c r="C304" s="99"/>
      <c r="HD304" s="1138"/>
    </row>
    <row r="305" spans="1:212" s="35" customFormat="1">
      <c r="A305" s="953"/>
      <c r="B305" s="99"/>
      <c r="C305" s="99"/>
      <c r="HD305" s="1138"/>
    </row>
    <row r="306" spans="1:212" s="35" customFormat="1">
      <c r="A306" s="953"/>
      <c r="B306" s="99"/>
      <c r="C306" s="99"/>
      <c r="HD306" s="1138"/>
    </row>
    <row r="307" spans="1:212" s="35" customFormat="1">
      <c r="A307" s="953"/>
      <c r="B307" s="99"/>
      <c r="C307" s="99"/>
      <c r="HD307" s="1138"/>
    </row>
    <row r="308" spans="1:212" s="35" customFormat="1">
      <c r="A308" s="953"/>
      <c r="B308" s="99"/>
      <c r="C308" s="99"/>
      <c r="HD308" s="1138"/>
    </row>
    <row r="309" spans="1:212" s="35" customFormat="1">
      <c r="A309" s="953"/>
      <c r="B309" s="99"/>
      <c r="C309" s="99"/>
      <c r="HD309" s="1138"/>
    </row>
    <row r="310" spans="1:212" s="35" customFormat="1">
      <c r="A310" s="953"/>
      <c r="B310" s="99"/>
      <c r="C310" s="99"/>
      <c r="HD310" s="1138"/>
    </row>
    <row r="311" spans="1:212" s="35" customFormat="1">
      <c r="A311" s="1137"/>
      <c r="B311" s="1138"/>
      <c r="C311" s="1138"/>
      <c r="HD311" s="1138"/>
    </row>
    <row r="312" spans="1:212" s="35" customFormat="1">
      <c r="A312" s="1137"/>
      <c r="B312" s="1138"/>
      <c r="C312" s="1138"/>
      <c r="HD312" s="1138"/>
    </row>
    <row r="313" spans="1:212" s="35" customFormat="1">
      <c r="A313" s="1137"/>
      <c r="B313" s="1138"/>
      <c r="C313" s="1138"/>
      <c r="HD313" s="1138"/>
    </row>
    <row r="314" spans="1:212" s="35" customFormat="1">
      <c r="A314" s="953"/>
      <c r="B314" s="99"/>
      <c r="C314" s="99"/>
      <c r="HD314" s="1138"/>
    </row>
    <row r="315" spans="1:212" s="35" customFormat="1">
      <c r="A315" s="953"/>
      <c r="B315" s="99"/>
      <c r="C315" s="99"/>
      <c r="HD315" s="1138"/>
    </row>
    <row r="316" spans="1:212" s="35" customFormat="1">
      <c r="A316" s="1137"/>
      <c r="B316" s="1138"/>
      <c r="C316" s="1138"/>
      <c r="HD316" s="1138"/>
    </row>
    <row r="317" spans="1:212" s="35" customFormat="1">
      <c r="A317" s="1137"/>
      <c r="B317" s="1138"/>
      <c r="C317" s="1138"/>
      <c r="HD317" s="1138"/>
    </row>
    <row r="318" spans="1:212" s="35" customFormat="1">
      <c r="A318" s="953"/>
      <c r="B318" s="99"/>
      <c r="C318" s="99"/>
      <c r="HD318" s="1138"/>
    </row>
    <row r="319" spans="1:212" s="35" customFormat="1">
      <c r="A319" s="953"/>
      <c r="B319" s="99"/>
      <c r="C319" s="99"/>
      <c r="HD319" s="1138"/>
    </row>
    <row r="320" spans="1:212" s="35" customFormat="1">
      <c r="A320" s="1137"/>
      <c r="B320" s="1138"/>
      <c r="C320" s="1138"/>
      <c r="HD320" s="1138"/>
    </row>
    <row r="321" spans="1:212" s="35" customFormat="1">
      <c r="A321" s="1137"/>
      <c r="B321" s="1138"/>
      <c r="C321" s="1138"/>
      <c r="HD321" s="1138"/>
    </row>
    <row r="322" spans="1:212" s="35" customFormat="1">
      <c r="A322" s="953"/>
      <c r="B322" s="99"/>
      <c r="C322" s="99"/>
      <c r="HD322" s="1138"/>
    </row>
    <row r="323" spans="1:212" s="35" customFormat="1">
      <c r="A323" s="953"/>
      <c r="B323" s="99"/>
      <c r="C323" s="99"/>
      <c r="HD323" s="1138"/>
    </row>
    <row r="324" spans="1:212" s="35" customFormat="1">
      <c r="A324" s="953"/>
      <c r="B324" s="99"/>
      <c r="C324" s="99"/>
      <c r="HD324" s="1138"/>
    </row>
    <row r="325" spans="1:212" s="35" customFormat="1">
      <c r="A325" s="953"/>
      <c r="B325" s="99"/>
      <c r="C325" s="99"/>
      <c r="HD325" s="1138"/>
    </row>
    <row r="326" spans="1:212" s="35" customFormat="1">
      <c r="A326" s="953"/>
      <c r="B326" s="99"/>
      <c r="C326" s="99"/>
      <c r="HD326" s="1138"/>
    </row>
    <row r="327" spans="1:212" s="35" customFormat="1">
      <c r="A327" s="953"/>
      <c r="B327" s="99"/>
      <c r="C327" s="99"/>
      <c r="HD327" s="1138"/>
    </row>
    <row r="328" spans="1:212" s="35" customFormat="1">
      <c r="A328" s="953"/>
      <c r="B328" s="99"/>
      <c r="C328" s="99"/>
      <c r="HD328" s="1138"/>
    </row>
    <row r="329" spans="1:212" s="35" customFormat="1">
      <c r="A329" s="953"/>
      <c r="B329" s="99"/>
      <c r="C329" s="99"/>
      <c r="HD329" s="1138"/>
    </row>
    <row r="330" spans="1:212" s="35" customFormat="1">
      <c r="A330" s="953"/>
      <c r="B330" s="99"/>
      <c r="C330" s="99"/>
      <c r="HD330" s="1138"/>
    </row>
    <row r="331" spans="1:212" s="35" customFormat="1">
      <c r="A331" s="953"/>
      <c r="B331" s="99"/>
      <c r="C331" s="99"/>
      <c r="HD331" s="1138"/>
    </row>
    <row r="332" spans="1:212" s="35" customFormat="1">
      <c r="A332" s="1137"/>
      <c r="B332" s="1138"/>
      <c r="C332" s="1138"/>
      <c r="HD332" s="1138"/>
    </row>
    <row r="333" spans="1:212" s="35" customFormat="1">
      <c r="A333" s="953"/>
      <c r="B333" s="99"/>
      <c r="C333" s="99"/>
      <c r="HD333" s="1138"/>
    </row>
    <row r="334" spans="1:212" s="35" customFormat="1">
      <c r="A334" s="953"/>
      <c r="B334" s="99"/>
      <c r="C334" s="99"/>
      <c r="HD334" s="1138"/>
    </row>
    <row r="335" spans="1:212" s="35" customFormat="1">
      <c r="A335" s="1137"/>
      <c r="B335" s="1138"/>
      <c r="C335" s="1138"/>
      <c r="HD335" s="1138"/>
    </row>
    <row r="336" spans="1:212" s="35" customFormat="1">
      <c r="A336" s="953"/>
      <c r="B336" s="99"/>
      <c r="C336" s="99"/>
      <c r="HD336" s="1138"/>
    </row>
    <row r="337" spans="1:212" s="35" customFormat="1">
      <c r="HD337" s="1138"/>
    </row>
    <row r="338" spans="1:212" s="35" customFormat="1">
      <c r="A338" s="953"/>
      <c r="B338" s="99"/>
      <c r="C338" s="1137"/>
      <c r="HD338" s="1138"/>
    </row>
    <row r="339" spans="1:212" s="35" customFormat="1">
      <c r="A339" s="953"/>
      <c r="B339" s="99"/>
      <c r="C339" s="1137"/>
      <c r="HD339" s="1138"/>
    </row>
    <row r="340" spans="1:212" s="35" customFormat="1">
      <c r="A340" s="953"/>
      <c r="B340" s="953"/>
      <c r="C340" s="1137"/>
      <c r="HD340" s="1138"/>
    </row>
    <row r="341" spans="1:212" s="35" customFormat="1">
      <c r="A341" s="953"/>
      <c r="B341" s="953"/>
      <c r="C341" s="1137"/>
      <c r="HD341" s="1138"/>
    </row>
    <row r="342" spans="1:212" s="35" customFormat="1">
      <c r="A342" s="953"/>
      <c r="B342" s="953"/>
      <c r="C342" s="1137"/>
      <c r="HD342" s="1138"/>
    </row>
    <row r="343" spans="1:212" s="35" customFormat="1">
      <c r="A343" s="953"/>
      <c r="B343" s="99"/>
      <c r="C343" s="99"/>
      <c r="HD343" s="1138"/>
    </row>
    <row r="344" spans="1:212" s="35" customFormat="1">
      <c r="A344" s="1137"/>
      <c r="B344" s="1138"/>
      <c r="C344" s="1138"/>
      <c r="HD344" s="1138"/>
    </row>
    <row r="345" spans="1:212" s="35" customFormat="1">
      <c r="A345" s="953"/>
      <c r="B345" s="1138"/>
      <c r="C345" s="1138"/>
      <c r="HD345" s="1138"/>
    </row>
    <row r="346" spans="1:212" s="35" customFormat="1">
      <c r="A346" s="1137"/>
      <c r="B346" s="1138"/>
      <c r="C346" s="1138"/>
      <c r="HD346" s="1138"/>
    </row>
    <row r="347" spans="1:212" s="35" customFormat="1">
      <c r="A347" s="1137"/>
      <c r="B347" s="1138"/>
      <c r="C347" s="1138"/>
      <c r="HD347" s="1138"/>
    </row>
    <row r="348" spans="1:212" s="35" customFormat="1">
      <c r="A348" s="1137"/>
      <c r="B348" s="1138"/>
      <c r="C348" s="1138"/>
      <c r="HD348" s="1138"/>
    </row>
    <row r="349" spans="1:212" s="35" customFormat="1">
      <c r="A349" s="1137"/>
      <c r="B349" s="1138"/>
      <c r="C349" s="1138"/>
      <c r="HD349" s="1138"/>
    </row>
    <row r="350" spans="1:212" s="35" customFormat="1">
      <c r="A350" s="953"/>
      <c r="B350" s="1138"/>
      <c r="C350" s="1138"/>
      <c r="HD350" s="1138"/>
    </row>
    <row r="351" spans="1:212" s="35" customFormat="1">
      <c r="A351" s="953"/>
      <c r="B351" s="1138"/>
      <c r="C351" s="1138"/>
      <c r="HD351" s="1138"/>
    </row>
    <row r="352" spans="1:212" s="35" customFormat="1">
      <c r="A352" s="1137"/>
      <c r="B352" s="1138"/>
      <c r="C352" s="1138"/>
      <c r="HD352" s="1138"/>
    </row>
    <row r="353" spans="1:212" s="35" customFormat="1">
      <c r="A353" s="1137"/>
      <c r="B353" s="1138"/>
      <c r="C353" s="1138"/>
      <c r="HD353" s="1138"/>
    </row>
    <row r="354" spans="1:212" s="35" customFormat="1">
      <c r="A354" s="1137"/>
      <c r="B354" s="1138"/>
      <c r="C354" s="1138"/>
      <c r="HD354" s="1138"/>
    </row>
    <row r="355" spans="1:212" s="35" customFormat="1">
      <c r="A355" s="1137"/>
      <c r="B355" s="1138"/>
      <c r="C355" s="1138"/>
      <c r="HD355" s="1138"/>
    </row>
    <row r="356" spans="1:212" s="35" customFormat="1">
      <c r="A356" s="1137"/>
      <c r="B356" s="1138"/>
      <c r="C356" s="1138"/>
      <c r="HD356" s="1138"/>
    </row>
    <row r="357" spans="1:212" s="35" customFormat="1">
      <c r="A357" s="1137"/>
      <c r="B357" s="1138"/>
      <c r="C357" s="1138"/>
      <c r="HD357" s="1138"/>
    </row>
    <row r="358" spans="1:212" s="35" customFormat="1">
      <c r="A358" s="1137"/>
      <c r="B358" s="1138"/>
      <c r="C358" s="1138"/>
      <c r="HD358" s="1138"/>
    </row>
    <row r="359" spans="1:212" s="35" customFormat="1">
      <c r="A359" s="953"/>
      <c r="B359" s="99"/>
      <c r="C359" s="99"/>
      <c r="HD359" s="1138"/>
    </row>
    <row r="360" spans="1:212" s="35" customFormat="1">
      <c r="A360" s="953"/>
      <c r="B360" s="1138"/>
      <c r="C360" s="1138"/>
      <c r="HD360" s="1138"/>
    </row>
    <row r="361" spans="1:212" s="35" customFormat="1">
      <c r="A361" s="953"/>
      <c r="B361" s="1138"/>
      <c r="C361" s="1138"/>
      <c r="HD361" s="1138"/>
    </row>
    <row r="362" spans="1:212" s="35" customFormat="1">
      <c r="A362" s="953"/>
      <c r="B362" s="953"/>
      <c r="C362" s="1138"/>
      <c r="HD362" s="1138"/>
    </row>
    <row r="363" spans="1:212" s="35" customFormat="1">
      <c r="A363" s="1137"/>
      <c r="B363" s="953"/>
      <c r="C363" s="1138"/>
      <c r="HD363" s="1138"/>
    </row>
    <row r="364" spans="1:212" s="35" customFormat="1">
      <c r="A364" s="1137"/>
      <c r="B364" s="1137"/>
      <c r="C364" s="1138"/>
      <c r="HD364" s="1138"/>
    </row>
    <row r="365" spans="1:212" s="35" customFormat="1">
      <c r="A365" s="1137"/>
      <c r="B365" s="1137"/>
      <c r="C365" s="1138"/>
      <c r="HD365" s="1138"/>
    </row>
    <row r="366" spans="1:212" s="35" customFormat="1">
      <c r="A366" s="1137"/>
      <c r="B366" s="1138"/>
      <c r="C366" s="1138"/>
      <c r="HD366" s="1138"/>
    </row>
    <row r="367" spans="1:212" s="35" customFormat="1">
      <c r="A367" s="1137"/>
      <c r="B367" s="1137"/>
      <c r="C367" s="1138"/>
      <c r="HD367" s="1138"/>
    </row>
    <row r="368" spans="1:212" s="35" customFormat="1">
      <c r="A368" s="1137"/>
      <c r="B368" s="1138"/>
      <c r="C368" s="1138"/>
      <c r="HD368" s="1138"/>
    </row>
    <row r="369" spans="1:212" s="35" customFormat="1">
      <c r="A369" s="1137"/>
      <c r="B369" s="1138"/>
      <c r="C369" s="1138"/>
      <c r="HD369" s="1138"/>
    </row>
    <row r="370" spans="1:212" s="35" customFormat="1">
      <c r="A370" s="953"/>
      <c r="B370" s="1138"/>
      <c r="C370" s="1138"/>
      <c r="HD370" s="1138"/>
    </row>
    <row r="371" spans="1:212" s="35" customFormat="1">
      <c r="A371" s="1137"/>
      <c r="B371" s="1138"/>
      <c r="C371" s="1138"/>
      <c r="HD371" s="1138"/>
    </row>
    <row r="372" spans="1:212" s="35" customFormat="1">
      <c r="A372" s="953"/>
      <c r="B372" s="1138"/>
      <c r="C372" s="1138"/>
      <c r="HD372" s="1138"/>
    </row>
    <row r="373" spans="1:212" s="35" customFormat="1">
      <c r="A373" s="1137"/>
      <c r="B373" s="1138"/>
      <c r="C373" s="1138"/>
      <c r="HD373" s="1138"/>
    </row>
    <row r="374" spans="1:212" s="35" customFormat="1">
      <c r="A374" s="1137"/>
      <c r="B374" s="1138"/>
      <c r="C374" s="1138"/>
      <c r="HD374" s="1138"/>
    </row>
    <row r="375" spans="1:212" s="35" customFormat="1">
      <c r="A375" s="953"/>
      <c r="B375" s="1138"/>
      <c r="C375" s="1138"/>
      <c r="HD375" s="1138"/>
    </row>
    <row r="376" spans="1:212" s="35" customFormat="1">
      <c r="A376" s="953"/>
      <c r="B376" s="1138"/>
      <c r="C376" s="1138"/>
      <c r="HD376" s="1138"/>
    </row>
    <row r="377" spans="1:212" s="35" customFormat="1">
      <c r="A377" s="953"/>
      <c r="B377" s="1138"/>
      <c r="C377" s="1138"/>
      <c r="HD377" s="1138"/>
    </row>
    <row r="378" spans="1:212" s="35" customFormat="1">
      <c r="A378" s="953"/>
      <c r="B378" s="1138"/>
      <c r="C378" s="1138"/>
      <c r="HD378" s="1138"/>
    </row>
    <row r="379" spans="1:212" s="35" customFormat="1">
      <c r="A379" s="1137"/>
      <c r="B379" s="1138"/>
      <c r="C379" s="1138"/>
      <c r="HD379" s="1138"/>
    </row>
    <row r="380" spans="1:212" s="35" customFormat="1">
      <c r="A380" s="953"/>
      <c r="B380" s="1138"/>
      <c r="C380" s="1138"/>
      <c r="HD380" s="1138"/>
    </row>
    <row r="381" spans="1:212" s="35" customFormat="1">
      <c r="A381" s="1137"/>
      <c r="B381" s="1138"/>
      <c r="C381" s="1138"/>
      <c r="HD381" s="1138"/>
    </row>
    <row r="382" spans="1:212" s="35" customFormat="1">
      <c r="A382" s="953"/>
      <c r="B382" s="1138"/>
      <c r="C382" s="1138"/>
      <c r="HD382" s="1138"/>
    </row>
    <row r="383" spans="1:212" s="35" customFormat="1">
      <c r="A383" s="1137"/>
      <c r="B383" s="1138"/>
      <c r="C383" s="1138"/>
      <c r="HD383" s="1138"/>
    </row>
    <row r="384" spans="1:212" s="35" customFormat="1">
      <c r="A384" s="1137"/>
      <c r="B384" s="1138"/>
      <c r="C384" s="1138"/>
      <c r="HD384" s="1138"/>
    </row>
    <row r="385" spans="1:212" s="35" customFormat="1">
      <c r="A385" s="953"/>
      <c r="B385" s="1138"/>
      <c r="C385" s="1138"/>
      <c r="HD385" s="1138"/>
    </row>
    <row r="386" spans="1:212" s="35" customFormat="1">
      <c r="A386" s="1137"/>
      <c r="B386" s="1138"/>
      <c r="C386" s="1138"/>
      <c r="HD386" s="1138"/>
    </row>
    <row r="387" spans="1:212" s="35" customFormat="1">
      <c r="A387" s="1137"/>
      <c r="B387" s="1138"/>
      <c r="C387" s="1138"/>
      <c r="HD387" s="1138"/>
    </row>
    <row r="388" spans="1:212" s="35" customFormat="1">
      <c r="A388" s="1137"/>
      <c r="B388" s="1138"/>
      <c r="C388" s="1138"/>
      <c r="HD388" s="1138"/>
    </row>
    <row r="389" spans="1:212" s="35" customFormat="1">
      <c r="A389" s="953"/>
      <c r="B389" s="1138"/>
      <c r="C389" s="1138"/>
      <c r="HD389" s="1138"/>
    </row>
    <row r="390" spans="1:212" s="35" customFormat="1">
      <c r="A390" s="1137"/>
      <c r="B390" s="1138"/>
      <c r="C390" s="1138"/>
      <c r="HD390" s="1138"/>
    </row>
    <row r="391" spans="1:212" s="35" customFormat="1">
      <c r="A391" s="953"/>
      <c r="B391" s="1138"/>
      <c r="C391" s="1138"/>
      <c r="HD391" s="1138"/>
    </row>
    <row r="392" spans="1:212" s="35" customFormat="1">
      <c r="A392" s="953"/>
      <c r="B392" s="1138"/>
      <c r="C392" s="1138"/>
      <c r="HD392" s="1138"/>
    </row>
    <row r="393" spans="1:212" s="35" customFormat="1">
      <c r="A393" s="953"/>
      <c r="B393" s="1138"/>
      <c r="C393" s="1138"/>
      <c r="HD393" s="1138"/>
    </row>
    <row r="394" spans="1:212" s="35" customFormat="1">
      <c r="A394" s="1137"/>
      <c r="B394" s="1138"/>
      <c r="C394" s="1138"/>
      <c r="HD394" s="1138"/>
    </row>
    <row r="395" spans="1:212" s="35" customFormat="1">
      <c r="A395" s="953"/>
      <c r="B395" s="1138"/>
      <c r="C395" s="1138"/>
      <c r="HD395" s="1138"/>
    </row>
    <row r="396" spans="1:212" s="35" customFormat="1">
      <c r="A396" s="953"/>
      <c r="B396" s="1138"/>
      <c r="C396" s="1138"/>
      <c r="HD396" s="1138"/>
    </row>
    <row r="397" spans="1:212" s="35" customFormat="1">
      <c r="A397" s="1137"/>
      <c r="B397" s="1138"/>
      <c r="C397" s="1138"/>
      <c r="HD397" s="1138"/>
    </row>
    <row r="398" spans="1:212" s="35" customFormat="1">
      <c r="A398" s="953"/>
      <c r="B398" s="1138"/>
      <c r="C398" s="1138"/>
      <c r="HD398" s="1138"/>
    </row>
    <row r="399" spans="1:212" s="35" customFormat="1">
      <c r="A399" s="1137"/>
      <c r="B399" s="1138"/>
      <c r="C399" s="1138"/>
      <c r="HD399" s="1138"/>
    </row>
    <row r="400" spans="1:212" s="35" customFormat="1">
      <c r="A400" s="953"/>
      <c r="B400" s="1138"/>
      <c r="C400" s="1138"/>
      <c r="HD400" s="1138"/>
    </row>
    <row r="401" spans="1:212" s="35" customFormat="1">
      <c r="A401" s="1137"/>
      <c r="B401" s="1138"/>
      <c r="C401" s="1138"/>
      <c r="HD401" s="1138"/>
    </row>
    <row r="402" spans="1:212" s="35" customFormat="1">
      <c r="A402" s="953"/>
      <c r="B402" s="1138"/>
      <c r="C402" s="1138"/>
      <c r="HD402" s="1138"/>
    </row>
    <row r="403" spans="1:212" s="35" customFormat="1">
      <c r="A403" s="1137"/>
      <c r="B403" s="1138"/>
      <c r="C403" s="1138"/>
      <c r="HD403" s="1138"/>
    </row>
    <row r="404" spans="1:212" s="35" customFormat="1">
      <c r="A404" s="1137"/>
      <c r="B404" s="1138"/>
      <c r="C404" s="1138"/>
      <c r="HD404" s="1138"/>
    </row>
    <row r="405" spans="1:212" s="35" customFormat="1">
      <c r="A405" s="1137"/>
      <c r="B405" s="1138"/>
      <c r="C405" s="1138"/>
      <c r="HD405" s="1138"/>
    </row>
    <row r="406" spans="1:212" s="35" customFormat="1">
      <c r="A406" s="1137"/>
      <c r="B406" s="1138"/>
      <c r="C406" s="1138"/>
      <c r="HD406" s="1138"/>
    </row>
    <row r="407" spans="1:212" s="35" customFormat="1">
      <c r="A407" s="953"/>
      <c r="B407" s="99"/>
      <c r="C407" s="99"/>
      <c r="HD407" s="1138"/>
    </row>
    <row r="408" spans="1:212" s="35" customFormat="1">
      <c r="A408" s="1137"/>
      <c r="B408" s="99"/>
      <c r="C408" s="99"/>
      <c r="HD408" s="1138"/>
    </row>
    <row r="409" spans="1:212" s="35" customFormat="1">
      <c r="A409" s="953"/>
      <c r="B409" s="99"/>
      <c r="C409" s="99"/>
      <c r="HD409" s="1138"/>
    </row>
    <row r="410" spans="1:212" s="35" customFormat="1">
      <c r="A410" s="1137"/>
      <c r="B410" s="99"/>
      <c r="C410" s="99"/>
      <c r="HD410" s="1138"/>
    </row>
    <row r="411" spans="1:212" s="35" customFormat="1">
      <c r="A411" s="953"/>
      <c r="B411" s="99"/>
      <c r="C411" s="99"/>
      <c r="HD411" s="1138"/>
    </row>
    <row r="412" spans="1:212" s="35" customFormat="1">
      <c r="A412" s="1137"/>
      <c r="B412" s="99"/>
      <c r="C412" s="99"/>
      <c r="HD412" s="1138"/>
    </row>
    <row r="413" spans="1:212" s="35" customFormat="1">
      <c r="A413" s="1137"/>
      <c r="B413" s="99"/>
      <c r="C413" s="99"/>
      <c r="HD413" s="1138"/>
    </row>
    <row r="414" spans="1:212" s="35" customFormat="1">
      <c r="A414" s="1137"/>
      <c r="B414" s="99"/>
      <c r="C414" s="99"/>
      <c r="HD414" s="1138"/>
    </row>
    <row r="415" spans="1:212" s="35" customFormat="1">
      <c r="A415" s="953"/>
      <c r="B415" s="99"/>
      <c r="C415" s="99"/>
      <c r="HD415" s="1138"/>
    </row>
    <row r="416" spans="1:212" s="35" customFormat="1">
      <c r="A416" s="1137"/>
      <c r="B416" s="99"/>
      <c r="C416" s="99"/>
      <c r="HD416" s="1138"/>
    </row>
    <row r="417" spans="1:212" s="35" customFormat="1">
      <c r="A417" s="1137"/>
      <c r="B417" s="99"/>
      <c r="C417" s="99"/>
      <c r="HD417" s="1138"/>
    </row>
    <row r="418" spans="1:212" s="35" customFormat="1">
      <c r="A418" s="1137"/>
      <c r="B418" s="99"/>
      <c r="C418" s="99"/>
      <c r="HD418" s="1138"/>
    </row>
    <row r="419" spans="1:212" s="35" customFormat="1">
      <c r="A419" s="953"/>
      <c r="B419" s="99"/>
      <c r="C419" s="99"/>
      <c r="HD419" s="1138"/>
    </row>
    <row r="420" spans="1:212" s="35" customFormat="1">
      <c r="A420" s="953"/>
      <c r="B420" s="99"/>
      <c r="C420" s="99"/>
      <c r="HD420" s="1138"/>
    </row>
    <row r="421" spans="1:212" s="35" customFormat="1">
      <c r="A421" s="953"/>
      <c r="B421" s="99"/>
      <c r="C421" s="99"/>
      <c r="HD421" s="1138"/>
    </row>
    <row r="422" spans="1:212" s="35" customFormat="1">
      <c r="A422" s="953"/>
      <c r="B422" s="99"/>
      <c r="C422" s="99"/>
      <c r="HD422" s="1138"/>
    </row>
    <row r="423" spans="1:212" s="35" customFormat="1">
      <c r="A423" s="953"/>
      <c r="B423" s="99"/>
      <c r="C423" s="99"/>
      <c r="HD423" s="1138"/>
    </row>
    <row r="424" spans="1:212" s="35" customFormat="1">
      <c r="A424" s="953"/>
      <c r="B424" s="99"/>
      <c r="C424" s="99"/>
      <c r="HD424" s="1138"/>
    </row>
    <row r="425" spans="1:212" s="35" customFormat="1">
      <c r="A425" s="953"/>
      <c r="B425" s="953"/>
      <c r="C425" s="953"/>
      <c r="HD425" s="1138"/>
    </row>
    <row r="426" spans="1:212" s="35" customFormat="1">
      <c r="A426" s="953"/>
      <c r="B426" s="99"/>
      <c r="C426" s="99"/>
      <c r="HD426" s="1138"/>
    </row>
    <row r="427" spans="1:212" s="35" customFormat="1">
      <c r="A427" s="953"/>
      <c r="B427" s="99"/>
      <c r="C427" s="99"/>
      <c r="HD427" s="1138"/>
    </row>
    <row r="428" spans="1:212" s="35" customFormat="1">
      <c r="A428" s="953"/>
      <c r="B428" s="99"/>
      <c r="C428" s="99"/>
      <c r="HD428" s="1138"/>
    </row>
    <row r="429" spans="1:212" s="35" customFormat="1">
      <c r="A429" s="953"/>
      <c r="B429" s="99"/>
      <c r="C429" s="99"/>
      <c r="HD429" s="1138"/>
    </row>
    <row r="430" spans="1:212" s="35" customFormat="1">
      <c r="A430" s="1137"/>
      <c r="B430" s="1138"/>
      <c r="C430" s="1138"/>
      <c r="HD430" s="1138"/>
    </row>
    <row r="431" spans="1:212" s="35" customFormat="1">
      <c r="A431" s="1137"/>
      <c r="B431" s="1138"/>
      <c r="C431" s="1138"/>
      <c r="HD431" s="1138"/>
    </row>
    <row r="432" spans="1:212" s="35" customFormat="1">
      <c r="A432" s="1137"/>
      <c r="B432" s="1138"/>
      <c r="C432" s="1138"/>
      <c r="HD432" s="1138"/>
    </row>
    <row r="433" spans="1:212" s="35" customFormat="1">
      <c r="A433" s="953"/>
      <c r="B433" s="867"/>
      <c r="C433" s="867"/>
      <c r="HD433" s="1138"/>
    </row>
    <row r="434" spans="1:212" s="35" customFormat="1">
      <c r="A434" s="953"/>
      <c r="B434" s="867"/>
      <c r="C434" s="867"/>
      <c r="HD434" s="1138"/>
    </row>
    <row r="435" spans="1:212" s="35" customFormat="1">
      <c r="A435" s="1137"/>
      <c r="B435" s="1138"/>
      <c r="C435" s="1138"/>
      <c r="HD435" s="1138"/>
    </row>
    <row r="436" spans="1:212" s="35" customFormat="1">
      <c r="A436" s="953"/>
      <c r="B436" s="953"/>
      <c r="C436" s="99"/>
      <c r="HD436" s="1138"/>
    </row>
    <row r="437" spans="1:212" s="35" customFormat="1">
      <c r="A437" s="953"/>
      <c r="B437" s="953"/>
      <c r="C437" s="99"/>
      <c r="HD437" s="1138"/>
    </row>
    <row r="438" spans="1:212" s="35" customFormat="1">
      <c r="A438" s="953"/>
      <c r="B438" s="953"/>
      <c r="C438" s="953"/>
      <c r="HD438" s="1138"/>
    </row>
    <row r="439" spans="1:212" s="35" customFormat="1">
      <c r="A439" s="953"/>
      <c r="B439" s="953"/>
      <c r="C439" s="99"/>
      <c r="HD439" s="1138"/>
    </row>
    <row r="440" spans="1:212" s="35" customFormat="1">
      <c r="A440" s="953"/>
      <c r="B440" s="953"/>
      <c r="C440" s="953"/>
      <c r="HD440" s="1138"/>
    </row>
    <row r="441" spans="1:212" s="35" customFormat="1">
      <c r="A441" s="953"/>
      <c r="B441" s="99"/>
      <c r="C441" s="99"/>
      <c r="HD441" s="1138"/>
    </row>
    <row r="442" spans="1:212" s="35" customFormat="1">
      <c r="A442" s="953"/>
      <c r="B442" s="99"/>
      <c r="C442" s="99"/>
      <c r="HD442" s="1138"/>
    </row>
    <row r="443" spans="1:212" s="35" customFormat="1">
      <c r="A443" s="1137"/>
      <c r="B443" s="99"/>
      <c r="C443" s="1138"/>
      <c r="HD443" s="1138"/>
    </row>
    <row r="444" spans="1:212" s="35" customFormat="1">
      <c r="A444" s="953"/>
      <c r="B444" s="99"/>
      <c r="C444" s="99"/>
      <c r="HD444" s="1138"/>
    </row>
    <row r="445" spans="1:212" s="35" customFormat="1">
      <c r="A445" s="1137"/>
      <c r="B445" s="1138"/>
      <c r="C445" s="1138"/>
      <c r="HD445" s="1138"/>
    </row>
    <row r="446" spans="1:212" s="35" customFormat="1">
      <c r="A446" s="953"/>
      <c r="B446" s="99"/>
      <c r="C446" s="1138"/>
      <c r="HD446" s="1138"/>
    </row>
    <row r="447" spans="1:212" s="35" customFormat="1">
      <c r="A447" s="1137"/>
      <c r="B447" s="1138"/>
      <c r="C447" s="1138"/>
      <c r="HD447" s="1138"/>
    </row>
    <row r="448" spans="1:212" s="35" customFormat="1">
      <c r="A448" s="953"/>
      <c r="B448" s="1138"/>
      <c r="C448" s="1137"/>
      <c r="HD448" s="1138"/>
    </row>
    <row r="449" spans="1:212" s="35" customFormat="1">
      <c r="A449" s="953"/>
      <c r="B449" s="1138"/>
      <c r="C449" s="1137"/>
      <c r="HD449" s="1138"/>
    </row>
    <row r="450" spans="1:212" s="35" customFormat="1">
      <c r="A450" s="953"/>
      <c r="B450" s="1138"/>
      <c r="C450" s="1137"/>
      <c r="HD450" s="1138"/>
    </row>
    <row r="451" spans="1:212" s="35" customFormat="1">
      <c r="A451" s="1137"/>
      <c r="B451" s="99"/>
      <c r="C451" s="1138"/>
      <c r="HD451" s="1138"/>
    </row>
    <row r="452" spans="1:212" s="35" customFormat="1">
      <c r="A452" s="953"/>
      <c r="B452" s="99"/>
      <c r="C452" s="99"/>
      <c r="HD452" s="1138"/>
    </row>
    <row r="453" spans="1:212" s="35" customFormat="1">
      <c r="A453" s="953"/>
      <c r="B453" s="99"/>
      <c r="C453" s="1138"/>
      <c r="HD453" s="1138"/>
    </row>
    <row r="454" spans="1:212" s="35" customFormat="1">
      <c r="A454" s="1137"/>
      <c r="B454" s="1138"/>
      <c r="C454" s="1138"/>
      <c r="HD454" s="1138"/>
    </row>
    <row r="455" spans="1:212" s="35" customFormat="1">
      <c r="A455" s="953"/>
      <c r="B455" s="1138"/>
      <c r="C455" s="1138"/>
      <c r="HD455" s="1138"/>
    </row>
    <row r="456" spans="1:212" s="35" customFormat="1">
      <c r="A456" s="1137"/>
      <c r="B456" s="1138"/>
      <c r="C456" s="1138"/>
      <c r="HD456" s="1138"/>
    </row>
    <row r="457" spans="1:212" s="35" customFormat="1">
      <c r="A457" s="1137"/>
      <c r="B457" s="1138"/>
      <c r="C457" s="1138"/>
      <c r="HD457" s="1138"/>
    </row>
    <row r="458" spans="1:212" s="35" customFormat="1">
      <c r="A458" s="1137"/>
      <c r="B458" s="1138"/>
      <c r="C458" s="1138"/>
      <c r="HD458" s="1138"/>
    </row>
    <row r="459" spans="1:212" s="35" customFormat="1">
      <c r="A459" s="953"/>
      <c r="B459" s="1138"/>
      <c r="C459" s="1137"/>
      <c r="HD459" s="1138"/>
    </row>
    <row r="460" spans="1:212" s="35" customFormat="1">
      <c r="A460" s="1137"/>
      <c r="B460" s="1138"/>
      <c r="C460" s="1137"/>
      <c r="HD460" s="1138"/>
    </row>
    <row r="461" spans="1:212" s="35" customFormat="1">
      <c r="A461" s="1137"/>
      <c r="B461" s="1138"/>
      <c r="C461" s="1137"/>
      <c r="HD461" s="1138"/>
    </row>
    <row r="462" spans="1:212" s="35" customFormat="1">
      <c r="A462" s="1137"/>
      <c r="B462" s="99"/>
      <c r="C462" s="1138"/>
      <c r="HD462" s="1138"/>
    </row>
    <row r="463" spans="1:212" s="35" customFormat="1">
      <c r="A463" s="953"/>
      <c r="B463" s="99"/>
      <c r="C463" s="1138"/>
      <c r="HD463" s="1138"/>
    </row>
    <row r="464" spans="1:212" s="35" customFormat="1">
      <c r="A464" s="1137"/>
      <c r="B464" s="1138"/>
      <c r="C464" s="1138"/>
      <c r="HD464" s="1138"/>
    </row>
    <row r="465" spans="1:212" s="35" customFormat="1">
      <c r="A465" s="953"/>
      <c r="B465" s="1138"/>
      <c r="C465" s="1138"/>
      <c r="HD465" s="1138"/>
    </row>
    <row r="466" spans="1:212" s="35" customFormat="1">
      <c r="A466" s="953"/>
      <c r="B466" s="1138"/>
      <c r="C466" s="1138"/>
      <c r="HD466" s="1138"/>
    </row>
    <row r="467" spans="1:212" s="35" customFormat="1">
      <c r="A467" s="953"/>
      <c r="B467" s="1138"/>
      <c r="C467" s="1138"/>
      <c r="HD467" s="1138"/>
    </row>
    <row r="468" spans="1:212" s="35" customFormat="1">
      <c r="A468" s="953"/>
      <c r="B468" s="1138"/>
      <c r="C468" s="1138"/>
      <c r="HD468" s="1138"/>
    </row>
    <row r="469" spans="1:212" s="35" customFormat="1">
      <c r="A469" s="1137"/>
      <c r="B469" s="1138"/>
      <c r="C469" s="1138"/>
      <c r="HD469" s="1138"/>
    </row>
    <row r="470" spans="1:212" s="35" customFormat="1">
      <c r="A470" s="953"/>
      <c r="B470" s="1138"/>
      <c r="C470" s="1138"/>
      <c r="HD470" s="1138"/>
    </row>
    <row r="471" spans="1:212" s="35" customFormat="1">
      <c r="A471" s="953"/>
      <c r="B471" s="1138"/>
      <c r="C471" s="1138"/>
      <c r="HD471" s="1138"/>
    </row>
    <row r="472" spans="1:212" s="35" customFormat="1">
      <c r="A472" s="953"/>
      <c r="B472" s="1137"/>
      <c r="C472" s="1137"/>
      <c r="HD472" s="1138"/>
    </row>
    <row r="473" spans="1:212" s="35" customFormat="1">
      <c r="A473" s="953"/>
      <c r="B473" s="1138"/>
      <c r="C473" s="1138"/>
      <c r="HD473" s="1138"/>
    </row>
    <row r="474" spans="1:212" s="35" customFormat="1">
      <c r="A474" s="953"/>
      <c r="B474" s="1138"/>
      <c r="C474" s="1138"/>
      <c r="HD474" s="1138"/>
    </row>
    <row r="475" spans="1:212" s="35" customFormat="1">
      <c r="A475" s="953"/>
      <c r="B475" s="1138"/>
      <c r="C475" s="1138"/>
      <c r="HD475" s="1138"/>
    </row>
    <row r="476" spans="1:212" s="35" customFormat="1">
      <c r="A476" s="953"/>
      <c r="B476" s="1138"/>
      <c r="C476" s="1138"/>
      <c r="HD476" s="1138"/>
    </row>
    <row r="477" spans="1:212" s="35" customFormat="1">
      <c r="A477" s="1137"/>
      <c r="B477" s="1138"/>
      <c r="C477" s="1138"/>
      <c r="HD477" s="1138"/>
    </row>
    <row r="478" spans="1:212" s="35" customFormat="1">
      <c r="A478" s="953"/>
      <c r="B478" s="1138"/>
      <c r="C478" s="1138"/>
      <c r="HD478" s="1138"/>
    </row>
    <row r="479" spans="1:212" s="35" customFormat="1">
      <c r="A479" s="953"/>
      <c r="B479" s="1138"/>
      <c r="C479" s="1138"/>
      <c r="HD479" s="1138"/>
    </row>
    <row r="480" spans="1:212" s="35" customFormat="1">
      <c r="A480" s="1137"/>
      <c r="B480" s="1138"/>
      <c r="C480" s="1138"/>
      <c r="HD480" s="1138"/>
    </row>
    <row r="481" spans="1:212" s="35" customFormat="1">
      <c r="A481" s="1137"/>
      <c r="B481" s="1138"/>
      <c r="C481" s="1138"/>
      <c r="HD481" s="1138"/>
    </row>
    <row r="482" spans="1:212" s="35" customFormat="1">
      <c r="A482" s="1137"/>
      <c r="B482" s="1138"/>
      <c r="C482" s="1138"/>
      <c r="HD482" s="1138"/>
    </row>
    <row r="483" spans="1:212" s="35" customFormat="1">
      <c r="A483" s="953"/>
      <c r="B483" s="99"/>
      <c r="C483" s="99"/>
      <c r="HD483" s="1138"/>
    </row>
    <row r="484" spans="1:212" s="35" customFormat="1">
      <c r="A484" s="1137"/>
      <c r="B484" s="1138"/>
      <c r="C484" s="1138"/>
      <c r="HD484" s="1138"/>
    </row>
    <row r="485" spans="1:212" s="35" customFormat="1">
      <c r="A485" s="953"/>
      <c r="B485" s="1138"/>
      <c r="C485" s="92"/>
      <c r="HD485" s="1138"/>
    </row>
    <row r="486" spans="1:212" s="35" customFormat="1">
      <c r="A486" s="953"/>
      <c r="B486" s="1138"/>
      <c r="C486" s="92"/>
      <c r="HD486" s="1138"/>
    </row>
    <row r="487" spans="1:212" s="35" customFormat="1">
      <c r="A487" s="953"/>
      <c r="B487" s="1138"/>
      <c r="C487" s="92"/>
      <c r="HD487" s="1138"/>
    </row>
    <row r="488" spans="1:212" s="35" customFormat="1">
      <c r="A488" s="953"/>
      <c r="B488" s="1138"/>
      <c r="C488" s="92"/>
      <c r="HD488" s="1138"/>
    </row>
    <row r="489" spans="1:212" s="35" customFormat="1">
      <c r="A489" s="953"/>
      <c r="B489" s="1138"/>
      <c r="C489" s="92"/>
      <c r="HD489" s="1138"/>
    </row>
    <row r="490" spans="1:212" s="35" customFormat="1">
      <c r="A490" s="953"/>
      <c r="B490" s="1138"/>
      <c r="C490" s="92"/>
      <c r="HD490" s="1138"/>
    </row>
    <row r="491" spans="1:212" s="35" customFormat="1">
      <c r="A491" s="953"/>
      <c r="B491" s="1138"/>
      <c r="C491" s="92"/>
      <c r="HD491" s="1138"/>
    </row>
    <row r="492" spans="1:212" s="35" customFormat="1">
      <c r="A492" s="92"/>
      <c r="B492" s="1138"/>
      <c r="C492" s="92"/>
      <c r="HD492" s="1138"/>
    </row>
    <row r="493" spans="1:212" s="35" customFormat="1">
      <c r="A493" s="953"/>
      <c r="B493" s="1138"/>
      <c r="C493" s="92"/>
      <c r="HD493" s="1138"/>
    </row>
    <row r="494" spans="1:212" s="35" customFormat="1">
      <c r="A494" s="1137"/>
      <c r="B494" s="1138"/>
      <c r="C494" s="1138"/>
      <c r="HD494" s="1138"/>
    </row>
    <row r="495" spans="1:212" s="35" customFormat="1">
      <c r="A495" s="1137"/>
      <c r="B495" s="1138"/>
      <c r="C495" s="1138"/>
      <c r="HD495" s="1138"/>
    </row>
    <row r="496" spans="1:212" s="35" customFormat="1">
      <c r="A496" s="1137"/>
      <c r="B496" s="1138"/>
      <c r="C496" s="1138"/>
      <c r="HD496" s="1138"/>
    </row>
    <row r="497" spans="1:212" s="35" customFormat="1">
      <c r="A497" s="92"/>
      <c r="B497" s="92"/>
      <c r="C497" s="92"/>
      <c r="HD497" s="1138"/>
    </row>
    <row r="498" spans="1:212" s="35" customFormat="1">
      <c r="A498" s="953"/>
      <c r="B498" s="92"/>
      <c r="C498" s="92"/>
      <c r="HD498" s="1138"/>
    </row>
    <row r="499" spans="1:212" s="35" customFormat="1">
      <c r="A499" s="1137"/>
      <c r="B499" s="1138"/>
      <c r="C499" s="1138"/>
      <c r="HD499" s="1138"/>
    </row>
    <row r="500" spans="1:212" s="35" customFormat="1">
      <c r="A500" s="953"/>
      <c r="B500" s="92"/>
      <c r="C500" s="1138"/>
      <c r="HD500" s="1138"/>
    </row>
    <row r="501" spans="1:212" s="35" customFormat="1">
      <c r="A501" s="953"/>
      <c r="B501" s="1241"/>
      <c r="C501" s="1241"/>
      <c r="HD501" s="1138"/>
    </row>
    <row r="502" spans="1:212" s="35" customFormat="1">
      <c r="A502" s="1137"/>
      <c r="B502" s="1241"/>
      <c r="C502" s="1138"/>
      <c r="HD502" s="1138"/>
    </row>
    <row r="503" spans="1:212" s="35" customFormat="1">
      <c r="A503" s="1137"/>
      <c r="B503" s="92"/>
      <c r="C503" s="1138"/>
      <c r="HD503" s="1138"/>
    </row>
    <row r="504" spans="1:212" s="35" customFormat="1">
      <c r="A504" s="1137"/>
      <c r="B504" s="92"/>
      <c r="C504" s="1138"/>
      <c r="HD504" s="1138"/>
    </row>
    <row r="505" spans="1:212" s="35" customFormat="1">
      <c r="A505" s="1137"/>
      <c r="B505" s="92"/>
      <c r="C505" s="1138"/>
      <c r="HD505" s="1138"/>
    </row>
    <row r="506" spans="1:212" s="35" customFormat="1">
      <c r="A506" s="1137"/>
      <c r="B506" s="92"/>
      <c r="C506" s="1138"/>
      <c r="HD506" s="1138"/>
    </row>
    <row r="507" spans="1:212" s="35" customFormat="1">
      <c r="A507" s="1137"/>
      <c r="B507" s="92"/>
      <c r="C507" s="1138"/>
      <c r="HD507" s="1138"/>
    </row>
    <row r="508" spans="1:212" s="35" customFormat="1">
      <c r="A508" s="1137"/>
      <c r="B508" s="99"/>
      <c r="C508" s="1138"/>
      <c r="HD508" s="1138"/>
    </row>
    <row r="509" spans="1:212" s="35" customFormat="1">
      <c r="A509" s="1137"/>
      <c r="B509" s="99"/>
      <c r="C509" s="1138"/>
      <c r="HD509" s="1138"/>
    </row>
    <row r="510" spans="1:212" s="35" customFormat="1">
      <c r="A510" s="1137"/>
      <c r="B510" s="99"/>
      <c r="C510" s="1138"/>
      <c r="HD510" s="1138"/>
    </row>
    <row r="511" spans="1:212" s="35" customFormat="1">
      <c r="A511" s="953"/>
      <c r="B511" s="953"/>
      <c r="C511" s="1138"/>
      <c r="HD511" s="1138"/>
    </row>
    <row r="512" spans="1:212" s="35" customFormat="1">
      <c r="A512" s="1137"/>
      <c r="B512" s="1138"/>
      <c r="C512" s="1138"/>
      <c r="HD512" s="1138"/>
    </row>
    <row r="513" spans="1:212" s="35" customFormat="1">
      <c r="A513" s="1137"/>
      <c r="B513" s="1138"/>
      <c r="C513" s="1138"/>
      <c r="HD513" s="1138"/>
    </row>
    <row r="514" spans="1:212" s="35" customFormat="1">
      <c r="A514" s="1137"/>
      <c r="B514" s="1138"/>
      <c r="C514" s="1138"/>
      <c r="HD514" s="1138"/>
    </row>
    <row r="515" spans="1:212" s="35" customFormat="1">
      <c r="A515" s="953"/>
      <c r="B515" s="953"/>
      <c r="C515" s="1138"/>
      <c r="HD515" s="1138"/>
    </row>
    <row r="516" spans="1:212" s="35" customFormat="1">
      <c r="A516" s="1137"/>
      <c r="B516" s="1138"/>
      <c r="C516" s="1138"/>
      <c r="HD516" s="1138"/>
    </row>
    <row r="517" spans="1:212" s="35" customFormat="1">
      <c r="A517" s="1137"/>
      <c r="B517" s="1138"/>
      <c r="C517" s="1138"/>
      <c r="HD517" s="1138"/>
    </row>
    <row r="518" spans="1:212" s="35" customFormat="1">
      <c r="A518" s="1137"/>
      <c r="B518" s="1138"/>
      <c r="C518" s="1138"/>
      <c r="HD518" s="1138"/>
    </row>
    <row r="519" spans="1:212" s="35" customFormat="1">
      <c r="A519" s="953"/>
      <c r="B519" s="953"/>
      <c r="C519" s="1138"/>
      <c r="HD519" s="1138"/>
    </row>
    <row r="520" spans="1:212" s="35" customFormat="1">
      <c r="A520" s="1137"/>
      <c r="B520" s="1137"/>
      <c r="C520" s="1138"/>
      <c r="HD520" s="1138"/>
    </row>
    <row r="521" spans="1:212" s="35" customFormat="1">
      <c r="A521" s="1137"/>
      <c r="B521" s="1137"/>
      <c r="C521" s="1138"/>
      <c r="HD521" s="1138"/>
    </row>
    <row r="522" spans="1:212" s="35" customFormat="1">
      <c r="A522" s="1137"/>
      <c r="B522" s="1137"/>
      <c r="C522" s="1138"/>
      <c r="HD522" s="1138"/>
    </row>
    <row r="523" spans="1:212" s="35" customFormat="1">
      <c r="A523" s="953"/>
      <c r="B523" s="953"/>
      <c r="C523" s="1138"/>
      <c r="HD523" s="1138"/>
    </row>
    <row r="524" spans="1:212" s="35" customFormat="1">
      <c r="A524" s="1137"/>
      <c r="B524" s="1137"/>
      <c r="C524" s="1138"/>
      <c r="HD524" s="1138"/>
    </row>
    <row r="525" spans="1:212" s="35" customFormat="1">
      <c r="A525" s="1137"/>
      <c r="B525" s="1137"/>
      <c r="C525" s="1138"/>
      <c r="HD525" s="1138"/>
    </row>
    <row r="526" spans="1:212" s="35" customFormat="1">
      <c r="A526" s="1137"/>
      <c r="B526" s="1137"/>
      <c r="C526" s="1138"/>
      <c r="HD526" s="1138"/>
    </row>
    <row r="527" spans="1:212" s="35" customFormat="1">
      <c r="A527" s="1137"/>
      <c r="B527" s="1137"/>
      <c r="C527" s="1138"/>
      <c r="HD527" s="1138"/>
    </row>
    <row r="528" spans="1:212" s="35" customFormat="1">
      <c r="A528" s="1137"/>
      <c r="B528" s="1137"/>
      <c r="C528" s="1138"/>
      <c r="HD528" s="1138"/>
    </row>
    <row r="529" spans="1:212" s="35" customFormat="1">
      <c r="A529" s="1137"/>
      <c r="B529" s="1137"/>
      <c r="C529" s="1138"/>
      <c r="HD529" s="1138"/>
    </row>
    <row r="530" spans="1:212" s="35" customFormat="1">
      <c r="A530" s="1137"/>
      <c r="B530" s="1137"/>
      <c r="C530" s="1138"/>
      <c r="HD530" s="1138"/>
    </row>
    <row r="531" spans="1:212" s="35" customFormat="1">
      <c r="A531" s="1137"/>
      <c r="B531" s="1137"/>
      <c r="C531" s="1138"/>
      <c r="HD531" s="1138"/>
    </row>
    <row r="532" spans="1:212" s="35" customFormat="1">
      <c r="A532" s="1137"/>
      <c r="B532" s="1137"/>
      <c r="C532" s="1138"/>
      <c r="HD532" s="1138"/>
    </row>
    <row r="533" spans="1:212" s="35" customFormat="1">
      <c r="A533" s="1137"/>
      <c r="B533" s="1137"/>
      <c r="C533" s="1138"/>
      <c r="HD533" s="1138"/>
    </row>
    <row r="534" spans="1:212" s="35" customFormat="1">
      <c r="A534" s="1137"/>
      <c r="B534" s="1137"/>
      <c r="C534" s="1138"/>
      <c r="HD534" s="1138"/>
    </row>
    <row r="535" spans="1:212" s="35" customFormat="1">
      <c r="A535" s="1137"/>
      <c r="B535" s="1137"/>
      <c r="C535" s="1138"/>
      <c r="HD535" s="1138"/>
    </row>
    <row r="536" spans="1:212" s="35" customFormat="1">
      <c r="A536" s="1137"/>
      <c r="B536" s="1137"/>
      <c r="C536" s="1138"/>
      <c r="HD536" s="1138"/>
    </row>
    <row r="537" spans="1:212" s="35" customFormat="1">
      <c r="A537" s="1137"/>
      <c r="B537" s="1137"/>
      <c r="C537" s="1138"/>
      <c r="HD537" s="1138"/>
    </row>
    <row r="538" spans="1:212" s="35" customFormat="1">
      <c r="A538" s="1137"/>
      <c r="B538" s="1137"/>
      <c r="C538" s="1138"/>
      <c r="HD538" s="1138"/>
    </row>
    <row r="539" spans="1:212" s="35" customFormat="1">
      <c r="A539" s="1137"/>
      <c r="B539" s="1137"/>
      <c r="C539" s="1138"/>
      <c r="HD539" s="1138"/>
    </row>
    <row r="540" spans="1:212" s="35" customFormat="1">
      <c r="A540" s="953"/>
      <c r="B540" s="99"/>
      <c r="C540" s="1138"/>
      <c r="HD540" s="1138"/>
    </row>
    <row r="541" spans="1:212" s="35" customFormat="1">
      <c r="A541" s="953"/>
      <c r="B541" s="99"/>
      <c r="C541" s="99"/>
      <c r="HD541" s="1138"/>
    </row>
    <row r="542" spans="1:212" s="35" customFormat="1">
      <c r="A542" s="1137"/>
      <c r="B542" s="1240"/>
      <c r="C542" s="867"/>
      <c r="HD542" s="1138"/>
    </row>
    <row r="543" spans="1:212" s="35" customFormat="1">
      <c r="A543" s="1137"/>
      <c r="B543" s="1240"/>
      <c r="C543" s="867"/>
      <c r="HD543" s="1138"/>
    </row>
    <row r="544" spans="1:212" s="35" customFormat="1">
      <c r="A544" s="1137"/>
      <c r="B544" s="1240"/>
      <c r="C544" s="867"/>
      <c r="HD544" s="1138"/>
    </row>
    <row r="545" spans="1:212" s="35" customFormat="1">
      <c r="A545" s="953"/>
      <c r="B545" s="92"/>
      <c r="C545" s="92"/>
      <c r="HD545" s="1138"/>
    </row>
    <row r="546" spans="1:212" s="35" customFormat="1">
      <c r="A546" s="953"/>
      <c r="B546" s="92"/>
      <c r="C546" s="92"/>
      <c r="HD546" s="1138"/>
    </row>
    <row r="547" spans="1:212" s="35" customFormat="1">
      <c r="A547" s="92"/>
      <c r="B547" s="92"/>
      <c r="C547" s="1138"/>
      <c r="HD547" s="1138"/>
    </row>
    <row r="548" spans="1:212" s="35" customFormat="1">
      <c r="A548" s="1137"/>
      <c r="B548" s="1137"/>
      <c r="C548" s="1138"/>
      <c r="HD548" s="1138"/>
    </row>
    <row r="549" spans="1:212" s="35" customFormat="1">
      <c r="A549" s="1137"/>
      <c r="B549" s="1137"/>
      <c r="C549" s="1138"/>
      <c r="HD549" s="1138"/>
    </row>
    <row r="550" spans="1:212" s="35" customFormat="1">
      <c r="A550" s="1137"/>
      <c r="B550" s="1137"/>
      <c r="C550" s="1138"/>
      <c r="HD550" s="1138"/>
    </row>
    <row r="551" spans="1:212" s="35" customFormat="1">
      <c r="A551" s="953"/>
      <c r="B551" s="99"/>
      <c r="C551" s="99"/>
      <c r="HD551" s="1138"/>
    </row>
    <row r="552" spans="1:212" s="35" customFormat="1">
      <c r="A552" s="1137"/>
      <c r="B552" s="1137"/>
      <c r="C552" s="1138"/>
      <c r="HD552" s="1138"/>
    </row>
    <row r="553" spans="1:212" s="35" customFormat="1">
      <c r="A553" s="953"/>
      <c r="B553" s="92"/>
      <c r="C553" s="92"/>
      <c r="HD553" s="1138"/>
    </row>
    <row r="554" spans="1:212" s="35" customFormat="1">
      <c r="A554" s="92"/>
      <c r="B554" s="92"/>
      <c r="C554" s="92"/>
      <c r="HD554" s="1138"/>
    </row>
    <row r="555" spans="1:212" s="35" customFormat="1">
      <c r="A555" s="92"/>
      <c r="B555" s="92"/>
      <c r="C555" s="92"/>
      <c r="HD555" s="1138"/>
    </row>
    <row r="556" spans="1:212" s="35" customFormat="1">
      <c r="A556" s="953"/>
      <c r="B556" s="92"/>
      <c r="C556" s="92"/>
      <c r="HD556" s="1138"/>
    </row>
    <row r="557" spans="1:212" s="35" customFormat="1">
      <c r="A557" s="1137"/>
      <c r="B557" s="1137"/>
      <c r="C557" s="1138"/>
      <c r="HD557" s="1138"/>
    </row>
    <row r="558" spans="1:212" s="35" customFormat="1">
      <c r="A558" s="953"/>
      <c r="B558" s="92"/>
      <c r="C558" s="92"/>
      <c r="HD558" s="1138"/>
    </row>
    <row r="559" spans="1:212" s="35" customFormat="1">
      <c r="A559" s="953"/>
      <c r="B559" s="92"/>
      <c r="C559" s="92"/>
      <c r="HD559" s="1138"/>
    </row>
    <row r="560" spans="1:212" s="35" customFormat="1">
      <c r="A560" s="953"/>
      <c r="B560" s="92"/>
      <c r="C560" s="92"/>
      <c r="HD560" s="1138"/>
    </row>
    <row r="561" spans="1:212" s="35" customFormat="1">
      <c r="A561" s="1137"/>
      <c r="B561" s="1137"/>
      <c r="C561" s="1138"/>
      <c r="HD561" s="1138"/>
    </row>
    <row r="562" spans="1:212" s="35" customFormat="1">
      <c r="A562" s="953"/>
      <c r="B562" s="92"/>
      <c r="C562" s="92"/>
      <c r="HD562" s="1138"/>
    </row>
    <row r="563" spans="1:212" s="35" customFormat="1">
      <c r="A563" s="1137"/>
      <c r="B563" s="867"/>
      <c r="C563" s="867"/>
      <c r="HD563" s="1138"/>
    </row>
    <row r="564" spans="1:212" s="35" customFormat="1">
      <c r="A564" s="1137"/>
      <c r="B564" s="867"/>
      <c r="C564" s="867"/>
      <c r="HD564" s="1138"/>
    </row>
    <row r="565" spans="1:212" s="35" customFormat="1">
      <c r="A565" s="1137"/>
      <c r="B565" s="867"/>
      <c r="C565" s="867"/>
      <c r="HD565" s="1138"/>
    </row>
    <row r="566" spans="1:212" s="35" customFormat="1">
      <c r="A566" s="1137"/>
      <c r="B566" s="867"/>
      <c r="C566" s="867"/>
      <c r="HD566" s="1138"/>
    </row>
    <row r="567" spans="1:212" s="35" customFormat="1">
      <c r="A567" s="1137"/>
      <c r="B567" s="1137"/>
      <c r="C567" s="1138"/>
      <c r="HD567" s="1138"/>
    </row>
    <row r="568" spans="1:212" s="35" customFormat="1">
      <c r="A568" s="953"/>
      <c r="B568" s="92"/>
      <c r="C568" s="92"/>
      <c r="HD568" s="1138"/>
    </row>
    <row r="569" spans="1:212" s="35" customFormat="1">
      <c r="A569" s="1137"/>
      <c r="B569" s="1137"/>
      <c r="C569" s="1138"/>
      <c r="HD569" s="1138"/>
    </row>
    <row r="570" spans="1:212" s="35" customFormat="1">
      <c r="A570" s="953"/>
      <c r="B570" s="92"/>
      <c r="C570" s="92"/>
      <c r="HD570" s="1138"/>
    </row>
    <row r="571" spans="1:212" s="35" customFormat="1">
      <c r="A571" s="953"/>
      <c r="B571" s="953"/>
      <c r="C571" s="92"/>
      <c r="HD571" s="1138"/>
    </row>
    <row r="572" spans="1:212" s="35" customFormat="1">
      <c r="A572" s="953"/>
      <c r="B572" s="92"/>
      <c r="C572" s="92"/>
      <c r="HD572" s="1138"/>
    </row>
    <row r="573" spans="1:212" s="35" customFormat="1">
      <c r="A573" s="953"/>
      <c r="B573" s="92"/>
      <c r="C573" s="92"/>
      <c r="HD573" s="1138"/>
    </row>
    <row r="574" spans="1:212" s="35" customFormat="1">
      <c r="A574" s="953"/>
      <c r="B574" s="92"/>
      <c r="C574" s="92"/>
      <c r="HD574" s="1138"/>
    </row>
    <row r="575" spans="1:212" s="35" customFormat="1">
      <c r="A575" s="953"/>
      <c r="B575" s="92"/>
      <c r="C575" s="92"/>
      <c r="HD575" s="1138"/>
    </row>
    <row r="576" spans="1:212" s="35" customFormat="1">
      <c r="A576" s="1137"/>
      <c r="B576" s="1137"/>
      <c r="C576" s="1138"/>
      <c r="HD576" s="1138"/>
    </row>
    <row r="577" spans="1:212" s="35" customFormat="1">
      <c r="A577" s="953"/>
      <c r="B577" s="92"/>
      <c r="C577" s="92"/>
      <c r="HD577" s="1138"/>
    </row>
    <row r="578" spans="1:212" s="35" customFormat="1">
      <c r="A578" s="953"/>
      <c r="B578" s="953"/>
      <c r="C578" s="92"/>
      <c r="HD578" s="1138"/>
    </row>
    <row r="579" spans="1:212" s="35" customFormat="1">
      <c r="A579" s="1137"/>
      <c r="B579" s="1137"/>
      <c r="C579" s="1138"/>
      <c r="HD579" s="1138"/>
    </row>
    <row r="580" spans="1:212" s="35" customFormat="1">
      <c r="A580" s="953"/>
      <c r="B580" s="953"/>
      <c r="C580" s="92"/>
      <c r="HD580" s="1138"/>
    </row>
    <row r="581" spans="1:212" s="35" customFormat="1">
      <c r="A581" s="1137"/>
      <c r="B581" s="1137"/>
      <c r="C581" s="1138"/>
      <c r="HD581" s="1138"/>
    </row>
    <row r="582" spans="1:212" s="35" customFormat="1">
      <c r="A582" s="953"/>
      <c r="B582" s="953"/>
      <c r="C582" s="92"/>
      <c r="HD582" s="1138"/>
    </row>
    <row r="583" spans="1:212" s="35" customFormat="1">
      <c r="A583" s="1137"/>
      <c r="B583" s="1137"/>
      <c r="C583" s="1138"/>
      <c r="HD583" s="1138"/>
    </row>
    <row r="584" spans="1:212" s="35" customFormat="1">
      <c r="A584" s="953"/>
      <c r="B584" s="953"/>
      <c r="C584" s="92"/>
      <c r="HD584" s="1138"/>
    </row>
    <row r="585" spans="1:212" s="35" customFormat="1">
      <c r="A585" s="953"/>
      <c r="B585" s="92"/>
      <c r="C585" s="92"/>
      <c r="HD585" s="1138"/>
    </row>
    <row r="586" spans="1:212" s="35" customFormat="1">
      <c r="A586" s="953"/>
      <c r="B586" s="92"/>
      <c r="C586" s="92"/>
      <c r="HD586" s="1138"/>
    </row>
    <row r="587" spans="1:212" s="35" customFormat="1">
      <c r="A587" s="953"/>
      <c r="B587" s="953"/>
      <c r="C587" s="92"/>
      <c r="HD587" s="1138"/>
    </row>
    <row r="588" spans="1:212" s="35" customFormat="1">
      <c r="A588" s="953"/>
      <c r="B588" s="92"/>
      <c r="C588" s="92"/>
      <c r="HD588" s="1138"/>
    </row>
    <row r="589" spans="1:212" s="35" customFormat="1">
      <c r="A589" s="953"/>
      <c r="B589" s="92"/>
      <c r="C589" s="92"/>
      <c r="HD589" s="1138"/>
    </row>
    <row r="590" spans="1:212" s="35" customFormat="1">
      <c r="A590" s="1137"/>
      <c r="B590" s="1137"/>
      <c r="C590" s="1138"/>
      <c r="HD590" s="1138"/>
    </row>
    <row r="591" spans="1:212" s="35" customFormat="1">
      <c r="A591" s="953"/>
      <c r="B591" s="92"/>
      <c r="C591" s="92"/>
      <c r="HD591" s="1138"/>
    </row>
    <row r="592" spans="1:212" s="35" customFormat="1">
      <c r="A592" s="953"/>
      <c r="B592" s="92"/>
      <c r="C592" s="92"/>
      <c r="HD592" s="1138"/>
    </row>
    <row r="593" spans="1:212" s="35" customFormat="1">
      <c r="A593" s="953"/>
      <c r="B593" s="92"/>
      <c r="C593" s="92"/>
      <c r="HD593" s="1138"/>
    </row>
    <row r="594" spans="1:212" s="35" customFormat="1">
      <c r="A594" s="1137"/>
      <c r="B594" s="1137"/>
      <c r="C594" s="1138"/>
      <c r="HD594" s="1138"/>
    </row>
    <row r="595" spans="1:212" s="35" customFormat="1">
      <c r="A595" s="1137"/>
      <c r="B595" s="1137"/>
      <c r="C595" s="1138"/>
      <c r="HD595" s="1138"/>
    </row>
    <row r="596" spans="1:212" s="35" customFormat="1">
      <c r="A596" s="1137"/>
      <c r="B596" s="1137"/>
      <c r="C596" s="1138"/>
      <c r="HD596" s="1138"/>
    </row>
    <row r="597" spans="1:212" s="35" customFormat="1">
      <c r="A597" s="953"/>
      <c r="B597" s="953"/>
      <c r="C597" s="99"/>
      <c r="HD597" s="1138"/>
    </row>
    <row r="598" spans="1:212" s="35" customFormat="1">
      <c r="A598" s="953"/>
      <c r="B598" s="99"/>
      <c r="C598" s="99"/>
      <c r="HD598" s="1138"/>
    </row>
    <row r="599" spans="1:212" s="35" customFormat="1">
      <c r="A599" s="953"/>
      <c r="B599" s="99"/>
      <c r="C599" s="99"/>
      <c r="HD599" s="1138"/>
    </row>
    <row r="600" spans="1:212" s="35" customFormat="1">
      <c r="A600" s="1137"/>
      <c r="B600" s="1137"/>
      <c r="C600" s="1138"/>
      <c r="HD600" s="1138"/>
    </row>
    <row r="601" spans="1:212" s="35" customFormat="1">
      <c r="A601" s="1137"/>
      <c r="B601" s="1137"/>
      <c r="C601" s="1138"/>
      <c r="HD601" s="1138"/>
    </row>
    <row r="602" spans="1:212" s="35" customFormat="1">
      <c r="A602" s="953"/>
      <c r="B602" s="99"/>
      <c r="C602" s="99"/>
      <c r="HD602" s="1138"/>
    </row>
    <row r="603" spans="1:212" s="35" customFormat="1">
      <c r="A603" s="953"/>
      <c r="B603" s="99"/>
      <c r="C603" s="99"/>
      <c r="HD603" s="1138"/>
    </row>
    <row r="604" spans="1:212" s="35" customFormat="1">
      <c r="A604" s="953"/>
      <c r="B604" s="99"/>
      <c r="C604" s="99"/>
      <c r="HD604" s="1138"/>
    </row>
    <row r="605" spans="1:212" s="35" customFormat="1">
      <c r="A605" s="1137"/>
      <c r="B605" s="1137"/>
      <c r="C605" s="1138"/>
      <c r="HD605" s="1138"/>
    </row>
    <row r="606" spans="1:212" s="35" customFormat="1">
      <c r="A606" s="1137"/>
      <c r="B606" s="1137"/>
      <c r="C606" s="1138"/>
      <c r="HD606" s="1138"/>
    </row>
    <row r="607" spans="1:212" s="35" customFormat="1">
      <c r="A607" s="953"/>
      <c r="B607" s="99"/>
      <c r="C607" s="99"/>
      <c r="HD607" s="1138"/>
    </row>
    <row r="608" spans="1:212" s="35" customFormat="1">
      <c r="A608" s="1137"/>
      <c r="B608" s="1137"/>
      <c r="C608" s="1138"/>
      <c r="HD608" s="1138"/>
    </row>
    <row r="609" spans="1:212" s="35" customFormat="1">
      <c r="A609" s="953"/>
      <c r="B609" s="99"/>
      <c r="C609" s="99"/>
      <c r="HD609" s="1138"/>
    </row>
    <row r="610" spans="1:212" s="35" customFormat="1">
      <c r="A610" s="1137"/>
      <c r="B610" s="1137"/>
      <c r="C610" s="1138"/>
      <c r="HD610" s="1138"/>
    </row>
    <row r="611" spans="1:212" s="35" customFormat="1">
      <c r="A611" s="1137"/>
      <c r="B611" s="1137"/>
      <c r="C611" s="1138"/>
      <c r="HD611" s="1138"/>
    </row>
    <row r="612" spans="1:212" s="35" customFormat="1">
      <c r="A612" s="953"/>
      <c r="B612" s="99"/>
      <c r="C612" s="99"/>
      <c r="HD612" s="1138"/>
    </row>
    <row r="613" spans="1:212" s="35" customFormat="1">
      <c r="A613" s="1137"/>
      <c r="B613" s="1137"/>
      <c r="C613" s="1138"/>
      <c r="HD613" s="1138"/>
    </row>
    <row r="614" spans="1:212" s="35" customFormat="1">
      <c r="A614" s="1137"/>
      <c r="B614" s="1137"/>
      <c r="C614" s="1138"/>
      <c r="HD614" s="1138"/>
    </row>
    <row r="615" spans="1:212" s="35" customFormat="1">
      <c r="A615" s="1137"/>
      <c r="B615" s="1137"/>
      <c r="C615" s="1138"/>
      <c r="HD615" s="1138"/>
    </row>
    <row r="616" spans="1:212" s="35" customFormat="1">
      <c r="A616" s="953"/>
      <c r="B616" s="99"/>
      <c r="C616" s="99"/>
      <c r="HD616" s="1138"/>
    </row>
    <row r="617" spans="1:212" s="35" customFormat="1">
      <c r="A617" s="953"/>
      <c r="B617" s="99"/>
      <c r="C617" s="99"/>
      <c r="HD617" s="1138"/>
    </row>
    <row r="618" spans="1:212" s="35" customFormat="1">
      <c r="A618" s="1137"/>
      <c r="B618" s="1137"/>
      <c r="C618" s="1138"/>
      <c r="HD618" s="1138"/>
    </row>
    <row r="619" spans="1:212" s="35" customFormat="1">
      <c r="A619" s="953"/>
      <c r="B619" s="953"/>
      <c r="C619" s="953"/>
      <c r="HD619" s="1138"/>
    </row>
    <row r="620" spans="1:212" s="35" customFormat="1">
      <c r="A620" s="953"/>
      <c r="B620" s="99"/>
      <c r="C620" s="99"/>
      <c r="HD620" s="1138"/>
    </row>
    <row r="621" spans="1:212" s="35" customFormat="1">
      <c r="A621" s="953"/>
      <c r="B621" s="99"/>
      <c r="C621" s="1079"/>
      <c r="HD621" s="1138"/>
    </row>
    <row r="622" spans="1:212" s="35" customFormat="1">
      <c r="A622" s="953"/>
      <c r="B622" s="99"/>
      <c r="C622" s="99"/>
      <c r="HD622" s="1138"/>
    </row>
    <row r="623" spans="1:212" s="35" customFormat="1">
      <c r="A623" s="953"/>
      <c r="B623" s="99"/>
      <c r="C623" s="953"/>
      <c r="HD623" s="1138"/>
    </row>
    <row r="624" spans="1:212" s="35" customFormat="1">
      <c r="A624" s="953"/>
      <c r="B624" s="953"/>
      <c r="C624" s="953"/>
      <c r="HD624" s="1138"/>
    </row>
    <row r="625" spans="1:212" s="35" customFormat="1">
      <c r="A625" s="953"/>
      <c r="B625" s="953"/>
      <c r="C625" s="953"/>
      <c r="HD625" s="1138"/>
    </row>
    <row r="626" spans="1:212" s="35" customFormat="1">
      <c r="A626" s="953"/>
      <c r="B626" s="953"/>
      <c r="C626" s="953"/>
      <c r="HD626" s="1138"/>
    </row>
    <row r="627" spans="1:212" s="35" customFormat="1">
      <c r="A627" s="953"/>
      <c r="B627" s="953"/>
      <c r="C627" s="953"/>
      <c r="HD627" s="1138"/>
    </row>
    <row r="628" spans="1:212" s="35" customFormat="1">
      <c r="A628" s="953"/>
      <c r="B628" s="953"/>
      <c r="C628" s="953"/>
      <c r="HD628" s="1138"/>
    </row>
    <row r="629" spans="1:212" s="35" customFormat="1">
      <c r="A629" s="953"/>
      <c r="B629" s="953"/>
      <c r="C629" s="953"/>
      <c r="HD629" s="1138"/>
    </row>
    <row r="630" spans="1:212" s="35" customFormat="1">
      <c r="A630" s="953"/>
      <c r="B630" s="953"/>
      <c r="C630" s="953"/>
      <c r="HD630" s="1138"/>
    </row>
    <row r="631" spans="1:212" s="35" customFormat="1">
      <c r="A631" s="953"/>
      <c r="B631" s="953"/>
      <c r="C631" s="953"/>
      <c r="HD631" s="1138"/>
    </row>
    <row r="632" spans="1:212" s="35" customFormat="1">
      <c r="A632" s="953"/>
      <c r="B632" s="953"/>
      <c r="C632" s="953"/>
      <c r="HD632" s="1138"/>
    </row>
    <row r="633" spans="1:212" s="35" customFormat="1">
      <c r="A633" s="953"/>
      <c r="B633" s="953"/>
      <c r="C633" s="953"/>
      <c r="HD633" s="1138"/>
    </row>
    <row r="634" spans="1:212" s="35" customFormat="1">
      <c r="A634" s="953"/>
      <c r="B634" s="953"/>
      <c r="C634" s="953"/>
      <c r="HD634" s="1138"/>
    </row>
    <row r="635" spans="1:212" s="35" customFormat="1">
      <c r="A635" s="953"/>
      <c r="B635" s="953"/>
      <c r="C635" s="953"/>
      <c r="HD635" s="1138"/>
    </row>
    <row r="636" spans="1:212" s="35" customFormat="1">
      <c r="A636" s="1137"/>
      <c r="B636" s="1137"/>
      <c r="C636" s="1138"/>
      <c r="HD636" s="1138"/>
    </row>
    <row r="637" spans="1:212" s="35" customFormat="1">
      <c r="A637" s="1137"/>
      <c r="B637" s="1137"/>
      <c r="C637" s="1138"/>
      <c r="HD637" s="1138"/>
    </row>
    <row r="638" spans="1:212" s="35" customFormat="1">
      <c r="A638" s="953"/>
      <c r="B638" s="953"/>
      <c r="C638" s="953"/>
      <c r="HD638" s="1138"/>
    </row>
    <row r="639" spans="1:212" s="35" customFormat="1">
      <c r="A639" s="1137"/>
      <c r="B639" s="1137"/>
      <c r="C639" s="1138"/>
      <c r="HD639" s="1138"/>
    </row>
    <row r="640" spans="1:212" s="35" customFormat="1">
      <c r="A640" s="953"/>
      <c r="B640" s="953"/>
      <c r="C640" s="953"/>
      <c r="HD640" s="1138"/>
    </row>
    <row r="641" spans="1:212" s="35" customFormat="1">
      <c r="A641" s="1137"/>
      <c r="B641" s="1137"/>
      <c r="C641" s="1138"/>
      <c r="HD641" s="1138"/>
    </row>
    <row r="642" spans="1:212" s="35" customFormat="1">
      <c r="A642" s="953"/>
      <c r="B642" s="953"/>
      <c r="C642" s="953"/>
      <c r="HD642" s="1138"/>
    </row>
    <row r="643" spans="1:212" s="35" customFormat="1">
      <c r="A643" s="1137"/>
      <c r="B643" s="1137"/>
      <c r="C643" s="1138"/>
      <c r="HD643" s="1138"/>
    </row>
    <row r="644" spans="1:212" s="35" customFormat="1">
      <c r="A644" s="953"/>
      <c r="B644" s="953"/>
      <c r="C644" s="953"/>
      <c r="HD644" s="1138"/>
    </row>
    <row r="645" spans="1:212" s="35" customFormat="1">
      <c r="A645" s="1137"/>
      <c r="B645" s="1137"/>
      <c r="C645" s="1138"/>
      <c r="HD645" s="1138"/>
    </row>
    <row r="646" spans="1:212" s="35" customFormat="1">
      <c r="A646" s="953"/>
      <c r="B646" s="953"/>
      <c r="C646" s="953"/>
      <c r="HD646" s="1138"/>
    </row>
    <row r="647" spans="1:212" s="35" customFormat="1">
      <c r="A647" s="953"/>
      <c r="B647" s="953"/>
      <c r="C647" s="953"/>
      <c r="HD647" s="1138"/>
    </row>
    <row r="648" spans="1:212" s="35" customFormat="1">
      <c r="A648" s="1137"/>
      <c r="B648" s="1137"/>
      <c r="C648" s="1138"/>
      <c r="HD648" s="1138"/>
    </row>
    <row r="649" spans="1:212" s="35" customFormat="1">
      <c r="A649" s="1137"/>
      <c r="B649" s="1137"/>
      <c r="C649" s="1138"/>
      <c r="HD649" s="1138"/>
    </row>
    <row r="650" spans="1:212" s="35" customFormat="1">
      <c r="A650" s="1137"/>
      <c r="B650" s="1137"/>
      <c r="C650" s="1138"/>
      <c r="HD650" s="1138"/>
    </row>
    <row r="651" spans="1:212" s="35" customFormat="1">
      <c r="A651" s="953"/>
      <c r="B651" s="953"/>
      <c r="C651" s="953"/>
      <c r="HD651" s="1138"/>
    </row>
    <row r="652" spans="1:212" s="35" customFormat="1">
      <c r="A652" s="1137"/>
      <c r="B652" s="1137"/>
      <c r="C652" s="1138"/>
      <c r="HD652" s="1138"/>
    </row>
    <row r="653" spans="1:212" s="35" customFormat="1">
      <c r="A653" s="1137"/>
      <c r="B653" s="1137"/>
      <c r="C653" s="1138"/>
      <c r="HD653" s="1138"/>
    </row>
    <row r="654" spans="1:212" s="35" customFormat="1">
      <c r="A654" s="1137"/>
      <c r="B654" s="1137"/>
      <c r="C654" s="1138"/>
      <c r="HD654" s="1138"/>
    </row>
    <row r="655" spans="1:212" s="35" customFormat="1">
      <c r="A655" s="99"/>
      <c r="B655" s="99"/>
      <c r="C655" s="99"/>
      <c r="HD655" s="1138"/>
    </row>
    <row r="656" spans="1:212" s="35" customFormat="1">
      <c r="A656" s="1137"/>
      <c r="B656" s="1137"/>
      <c r="C656" s="1138"/>
      <c r="HD656" s="1138"/>
    </row>
    <row r="657" spans="1:212" s="35" customFormat="1">
      <c r="A657" s="99"/>
      <c r="B657" s="99"/>
      <c r="C657" s="99"/>
      <c r="HD657" s="1138"/>
    </row>
    <row r="658" spans="1:212" s="35" customFormat="1">
      <c r="A658" s="99"/>
      <c r="B658" s="99"/>
      <c r="C658" s="99"/>
      <c r="HD658" s="1138"/>
    </row>
    <row r="659" spans="1:212" s="35" customFormat="1">
      <c r="A659" s="99"/>
      <c r="B659" s="99"/>
      <c r="C659" s="99"/>
      <c r="HD659" s="1138"/>
    </row>
    <row r="660" spans="1:212" s="35" customFormat="1">
      <c r="A660" s="99"/>
      <c r="B660" s="99"/>
      <c r="C660" s="99"/>
      <c r="HD660" s="1138"/>
    </row>
    <row r="661" spans="1:212" s="35" customFormat="1">
      <c r="A661" s="99"/>
      <c r="B661" s="99"/>
      <c r="C661" s="99"/>
      <c r="HD661" s="1138"/>
    </row>
    <row r="662" spans="1:212" s="35" customFormat="1">
      <c r="A662" s="99"/>
      <c r="B662" s="99"/>
      <c r="C662" s="99"/>
      <c r="HD662" s="1138"/>
    </row>
    <row r="663" spans="1:212" s="35" customFormat="1">
      <c r="A663" s="1137"/>
      <c r="B663" s="1137"/>
      <c r="C663" s="1138"/>
      <c r="HD663" s="1138"/>
    </row>
    <row r="664" spans="1:212" s="35" customFormat="1">
      <c r="A664" s="99"/>
      <c r="B664" s="99"/>
      <c r="C664" s="99"/>
      <c r="HD664" s="1138"/>
    </row>
    <row r="665" spans="1:212" s="35" customFormat="1">
      <c r="A665" s="99"/>
      <c r="B665" s="99"/>
      <c r="C665" s="99"/>
      <c r="HD665" s="1138"/>
    </row>
    <row r="666" spans="1:212" s="35" customFormat="1">
      <c r="A666" s="99"/>
      <c r="B666" s="99"/>
      <c r="C666" s="99"/>
      <c r="HD666" s="1138"/>
    </row>
    <row r="667" spans="1:212" s="35" customFormat="1">
      <c r="A667" s="99"/>
      <c r="B667" s="99"/>
      <c r="C667" s="99"/>
      <c r="HD667" s="1138"/>
    </row>
    <row r="668" spans="1:212" s="35" customFormat="1">
      <c r="A668" s="1137"/>
      <c r="B668" s="1137"/>
      <c r="C668" s="1138"/>
      <c r="HD668" s="1138"/>
    </row>
    <row r="669" spans="1:212" s="35" customFormat="1">
      <c r="A669" s="1137"/>
      <c r="B669" s="1137"/>
      <c r="C669" s="1138"/>
      <c r="HD669" s="1138"/>
    </row>
    <row r="670" spans="1:212" s="35" customFormat="1">
      <c r="A670" s="953"/>
      <c r="B670" s="99"/>
      <c r="C670" s="99"/>
      <c r="HD670" s="1138"/>
    </row>
    <row r="671" spans="1:212" s="35" customFormat="1">
      <c r="A671" s="1137"/>
      <c r="B671" s="1137"/>
      <c r="C671" s="1138"/>
      <c r="HD671" s="1138"/>
    </row>
    <row r="672" spans="1:212" s="35" customFormat="1">
      <c r="A672" s="953"/>
      <c r="B672" s="99"/>
      <c r="C672" s="99"/>
      <c r="HD672" s="1138"/>
    </row>
    <row r="673" spans="1:212" s="35" customFormat="1">
      <c r="A673" s="1137"/>
      <c r="B673" s="1137"/>
      <c r="C673" s="1138"/>
      <c r="HD673" s="1138"/>
    </row>
    <row r="674" spans="1:212" s="35" customFormat="1">
      <c r="A674" s="1137"/>
      <c r="B674" s="1137"/>
      <c r="C674" s="1138"/>
      <c r="HD674" s="1138"/>
    </row>
    <row r="675" spans="1:212" s="35" customFormat="1">
      <c r="A675" s="953"/>
      <c r="B675" s="99"/>
      <c r="C675" s="99"/>
      <c r="HD675" s="1138"/>
    </row>
    <row r="676" spans="1:212" s="35" customFormat="1">
      <c r="A676" s="1137"/>
      <c r="B676" s="1137"/>
      <c r="C676" s="1138"/>
      <c r="HD676" s="1138"/>
    </row>
    <row r="677" spans="1:212" s="35" customFormat="1">
      <c r="A677" s="953"/>
      <c r="B677" s="99"/>
      <c r="C677" s="99"/>
      <c r="HD677" s="1138"/>
    </row>
    <row r="678" spans="1:212" s="35" customFormat="1">
      <c r="A678" s="953"/>
      <c r="B678" s="99"/>
      <c r="C678" s="99"/>
      <c r="HD678" s="1138"/>
    </row>
    <row r="679" spans="1:212" s="35" customFormat="1">
      <c r="A679" s="953"/>
      <c r="B679" s="99"/>
      <c r="C679" s="99"/>
      <c r="HD679" s="1138"/>
    </row>
    <row r="680" spans="1:212" s="35" customFormat="1">
      <c r="A680" s="1137"/>
      <c r="B680" s="1138"/>
      <c r="C680" s="1138"/>
      <c r="HD680" s="1138"/>
    </row>
    <row r="681" spans="1:212" s="35" customFormat="1">
      <c r="A681" s="953"/>
      <c r="B681" s="99"/>
      <c r="C681" s="99"/>
      <c r="HD681" s="1138"/>
    </row>
    <row r="682" spans="1:212" s="35" customFormat="1">
      <c r="A682" s="1137"/>
      <c r="B682" s="1138"/>
      <c r="C682" s="1138"/>
      <c r="HD682" s="1138"/>
    </row>
    <row r="683" spans="1:212" s="35" customFormat="1">
      <c r="A683" s="1137"/>
      <c r="B683" s="1138"/>
      <c r="C683" s="1138"/>
      <c r="HD683" s="1138"/>
    </row>
    <row r="684" spans="1:212" s="35" customFormat="1">
      <c r="A684" s="1137"/>
      <c r="B684" s="1138"/>
      <c r="C684" s="1138"/>
      <c r="HD684" s="1138"/>
    </row>
    <row r="685" spans="1:212" s="35" customFormat="1">
      <c r="A685" s="1137"/>
      <c r="B685" s="1137"/>
      <c r="C685" s="1138"/>
      <c r="HD685" s="1138"/>
    </row>
    <row r="686" spans="1:212" s="35" customFormat="1">
      <c r="A686" s="1137"/>
      <c r="B686" s="1137"/>
      <c r="C686" s="1138"/>
      <c r="HD686" s="1138"/>
    </row>
    <row r="687" spans="1:212" s="35" customFormat="1">
      <c r="A687" s="1137"/>
      <c r="B687" s="1137"/>
      <c r="C687" s="1138"/>
      <c r="HD687" s="1138"/>
    </row>
    <row r="688" spans="1:212" s="35" customFormat="1">
      <c r="A688" s="1136"/>
      <c r="B688" s="1137"/>
      <c r="C688" s="1137"/>
      <c r="HD688" s="1138"/>
    </row>
    <row r="689" spans="1:250" s="35" customFormat="1" ht="15.75" thickBot="1">
      <c r="HD689" s="1363"/>
    </row>
    <row r="690" spans="1:250" s="1446" customFormat="1" ht="15.75" thickBot="1">
      <c r="A690" s="1444"/>
      <c r="B690" s="1445" t="s">
        <v>3494</v>
      </c>
      <c r="G690" s="1446">
        <f t="shared" ref="G690:BR690" si="5">SUM(G23:G689)</f>
        <v>0</v>
      </c>
      <c r="H690" s="1446">
        <f t="shared" si="5"/>
        <v>0</v>
      </c>
      <c r="I690" s="1446">
        <f t="shared" si="5"/>
        <v>78</v>
      </c>
      <c r="J690" s="1446">
        <f t="shared" si="5"/>
        <v>70</v>
      </c>
      <c r="K690" s="1446">
        <f t="shared" si="5"/>
        <v>0</v>
      </c>
      <c r="L690" s="1446">
        <f t="shared" si="5"/>
        <v>0</v>
      </c>
      <c r="M690" s="1446">
        <f t="shared" si="5"/>
        <v>0</v>
      </c>
      <c r="N690" s="1446">
        <f t="shared" si="5"/>
        <v>10</v>
      </c>
      <c r="O690" s="1446">
        <f t="shared" si="5"/>
        <v>1</v>
      </c>
      <c r="P690" s="1446">
        <f t="shared" si="5"/>
        <v>0</v>
      </c>
      <c r="Q690" s="1446">
        <f t="shared" si="5"/>
        <v>0</v>
      </c>
      <c r="R690" s="1446">
        <f t="shared" si="5"/>
        <v>17</v>
      </c>
      <c r="S690" s="1446">
        <f t="shared" si="5"/>
        <v>8</v>
      </c>
      <c r="T690" s="1446">
        <f t="shared" si="5"/>
        <v>0</v>
      </c>
      <c r="U690" s="1446">
        <f t="shared" si="5"/>
        <v>10</v>
      </c>
      <c r="V690" s="1446">
        <f t="shared" si="5"/>
        <v>2</v>
      </c>
      <c r="W690" s="1446">
        <f t="shared" si="5"/>
        <v>0</v>
      </c>
      <c r="X690" s="1446">
        <f t="shared" si="5"/>
        <v>0</v>
      </c>
      <c r="Y690" s="1446">
        <f t="shared" si="5"/>
        <v>31</v>
      </c>
      <c r="Z690" s="1446">
        <f t="shared" si="5"/>
        <v>0</v>
      </c>
      <c r="AA690" s="1446">
        <f t="shared" si="5"/>
        <v>0</v>
      </c>
      <c r="AB690" s="1446">
        <f t="shared" si="5"/>
        <v>0</v>
      </c>
      <c r="AC690" s="1446">
        <f t="shared" si="5"/>
        <v>43</v>
      </c>
      <c r="AD690" s="1446">
        <f t="shared" si="5"/>
        <v>30</v>
      </c>
      <c r="AE690" s="1446">
        <f t="shared" si="5"/>
        <v>0</v>
      </c>
      <c r="AF690" s="1446">
        <f t="shared" si="5"/>
        <v>0</v>
      </c>
      <c r="AG690" s="1446">
        <f t="shared" si="5"/>
        <v>0</v>
      </c>
      <c r="AH690" s="1446">
        <f t="shared" si="5"/>
        <v>75</v>
      </c>
      <c r="AI690" s="1446">
        <f t="shared" si="5"/>
        <v>15</v>
      </c>
      <c r="AJ690" s="1446">
        <f t="shared" si="5"/>
        <v>100</v>
      </c>
      <c r="AK690" s="1446">
        <f t="shared" si="5"/>
        <v>10</v>
      </c>
      <c r="AL690" s="1446">
        <f t="shared" si="5"/>
        <v>35</v>
      </c>
      <c r="AM690" s="1446">
        <f t="shared" si="5"/>
        <v>148</v>
      </c>
      <c r="AN690" s="1446">
        <f t="shared" si="5"/>
        <v>6</v>
      </c>
      <c r="AO690" s="1446">
        <f t="shared" si="5"/>
        <v>172</v>
      </c>
      <c r="AP690" s="1446">
        <f t="shared" si="5"/>
        <v>0</v>
      </c>
      <c r="AQ690" s="1446">
        <f t="shared" si="5"/>
        <v>0</v>
      </c>
      <c r="AR690" s="1446">
        <f t="shared" si="5"/>
        <v>4</v>
      </c>
      <c r="AS690" s="1446">
        <f t="shared" si="5"/>
        <v>305</v>
      </c>
      <c r="AT690" s="1446">
        <f t="shared" si="5"/>
        <v>64</v>
      </c>
      <c r="AU690" s="1446">
        <f t="shared" si="5"/>
        <v>38</v>
      </c>
      <c r="AV690" s="1446">
        <f t="shared" si="5"/>
        <v>2</v>
      </c>
      <c r="AW690" s="1446">
        <f t="shared" si="5"/>
        <v>86</v>
      </c>
      <c r="AX690" s="1446">
        <f t="shared" si="5"/>
        <v>15</v>
      </c>
      <c r="AY690" s="1446">
        <f t="shared" si="5"/>
        <v>25</v>
      </c>
      <c r="AZ690" s="1446">
        <f t="shared" si="5"/>
        <v>316</v>
      </c>
      <c r="BA690" s="1446">
        <f t="shared" si="5"/>
        <v>129</v>
      </c>
      <c r="BB690" s="1446">
        <f t="shared" si="5"/>
        <v>552</v>
      </c>
      <c r="BC690" s="1446">
        <f t="shared" si="5"/>
        <v>329</v>
      </c>
      <c r="BD690" s="1446">
        <f t="shared" si="5"/>
        <v>0</v>
      </c>
      <c r="BE690" s="1446">
        <f t="shared" si="5"/>
        <v>43</v>
      </c>
      <c r="BF690" s="1446">
        <f t="shared" si="5"/>
        <v>1</v>
      </c>
      <c r="BG690" s="1446">
        <f t="shared" si="5"/>
        <v>203</v>
      </c>
      <c r="BH690" s="1446">
        <f t="shared" si="5"/>
        <v>28</v>
      </c>
      <c r="BI690" s="1446">
        <f t="shared" si="5"/>
        <v>4</v>
      </c>
      <c r="BJ690" s="1446">
        <f t="shared" si="5"/>
        <v>71</v>
      </c>
      <c r="BK690" s="1446">
        <f t="shared" si="5"/>
        <v>10</v>
      </c>
      <c r="BL690" s="1446">
        <f t="shared" si="5"/>
        <v>3</v>
      </c>
      <c r="BM690" s="1446">
        <f t="shared" si="5"/>
        <v>330</v>
      </c>
      <c r="BN690" s="1446">
        <f t="shared" si="5"/>
        <v>60</v>
      </c>
      <c r="BO690" s="1446">
        <f t="shared" si="5"/>
        <v>4</v>
      </c>
      <c r="BP690" s="1446">
        <f t="shared" si="5"/>
        <v>27</v>
      </c>
      <c r="BQ690" s="1446">
        <f t="shared" si="5"/>
        <v>33</v>
      </c>
      <c r="BR690" s="1446">
        <f t="shared" si="5"/>
        <v>20</v>
      </c>
      <c r="BS690" s="1446">
        <f t="shared" ref="BS690:ED690" si="6">SUM(BS23:BS689)</f>
        <v>30</v>
      </c>
      <c r="BT690" s="1446">
        <f t="shared" si="6"/>
        <v>0</v>
      </c>
      <c r="BU690" s="1446">
        <f t="shared" si="6"/>
        <v>0</v>
      </c>
      <c r="BV690" s="1446">
        <f t="shared" si="6"/>
        <v>9</v>
      </c>
      <c r="BW690" s="1446">
        <f t="shared" si="6"/>
        <v>36</v>
      </c>
      <c r="BX690" s="1446">
        <f t="shared" si="6"/>
        <v>0</v>
      </c>
      <c r="BY690" s="1446">
        <f t="shared" si="6"/>
        <v>0</v>
      </c>
      <c r="BZ690" s="1446">
        <f t="shared" si="6"/>
        <v>0</v>
      </c>
      <c r="CA690" s="1446">
        <f t="shared" si="6"/>
        <v>0</v>
      </c>
      <c r="CB690" s="1446">
        <f t="shared" si="6"/>
        <v>0</v>
      </c>
      <c r="CC690" s="1446">
        <f t="shared" si="6"/>
        <v>0</v>
      </c>
      <c r="CD690" s="1446">
        <f t="shared" si="6"/>
        <v>10</v>
      </c>
      <c r="CE690" s="1446">
        <f t="shared" si="6"/>
        <v>108</v>
      </c>
      <c r="CF690" s="1446">
        <f t="shared" si="6"/>
        <v>10</v>
      </c>
      <c r="CG690" s="1446">
        <f t="shared" si="6"/>
        <v>17</v>
      </c>
      <c r="CH690" s="1446">
        <f t="shared" si="6"/>
        <v>13</v>
      </c>
      <c r="CI690" s="1446">
        <f t="shared" si="6"/>
        <v>30</v>
      </c>
      <c r="CJ690" s="1446">
        <f t="shared" si="6"/>
        <v>10</v>
      </c>
      <c r="CK690" s="1446">
        <f t="shared" si="6"/>
        <v>2</v>
      </c>
      <c r="CL690" s="1446">
        <f t="shared" si="6"/>
        <v>0</v>
      </c>
      <c r="CM690" s="1446">
        <f t="shared" si="6"/>
        <v>0</v>
      </c>
      <c r="CN690" s="1446">
        <f t="shared" si="6"/>
        <v>0</v>
      </c>
      <c r="CO690" s="1446">
        <f t="shared" si="6"/>
        <v>95</v>
      </c>
      <c r="CP690" s="1446">
        <f t="shared" si="6"/>
        <v>10</v>
      </c>
      <c r="CQ690" s="1446">
        <f t="shared" si="6"/>
        <v>24</v>
      </c>
      <c r="CR690" s="1446">
        <f t="shared" si="6"/>
        <v>10</v>
      </c>
      <c r="CS690" s="1446">
        <f t="shared" si="6"/>
        <v>70</v>
      </c>
      <c r="CT690" s="1446">
        <f t="shared" si="6"/>
        <v>71</v>
      </c>
      <c r="CU690" s="1446">
        <f t="shared" si="6"/>
        <v>2</v>
      </c>
      <c r="CV690" s="1446">
        <f t="shared" si="6"/>
        <v>58</v>
      </c>
      <c r="CW690" s="1446">
        <f t="shared" si="6"/>
        <v>54</v>
      </c>
      <c r="CX690" s="1446">
        <f t="shared" si="6"/>
        <v>10</v>
      </c>
      <c r="CY690" s="1446">
        <f t="shared" si="6"/>
        <v>220</v>
      </c>
      <c r="CZ690" s="1446">
        <f t="shared" si="6"/>
        <v>6</v>
      </c>
      <c r="DA690" s="1446">
        <f t="shared" si="6"/>
        <v>46</v>
      </c>
      <c r="DB690" s="1446">
        <f t="shared" si="6"/>
        <v>32</v>
      </c>
      <c r="DC690" s="1446">
        <f t="shared" si="6"/>
        <v>33</v>
      </c>
      <c r="DD690" s="1446">
        <f t="shared" si="6"/>
        <v>77</v>
      </c>
      <c r="DE690" s="1446">
        <f t="shared" si="6"/>
        <v>4</v>
      </c>
      <c r="DF690" s="1446">
        <f t="shared" si="6"/>
        <v>0</v>
      </c>
      <c r="DG690" s="1446">
        <f t="shared" si="6"/>
        <v>0</v>
      </c>
      <c r="DH690" s="1446">
        <f t="shared" si="6"/>
        <v>0</v>
      </c>
      <c r="DI690" s="1446">
        <f t="shared" si="6"/>
        <v>2</v>
      </c>
      <c r="DJ690" s="1446">
        <f t="shared" si="6"/>
        <v>67</v>
      </c>
      <c r="DK690" s="1446">
        <f t="shared" si="6"/>
        <v>10</v>
      </c>
      <c r="DL690" s="1446">
        <f t="shared" si="6"/>
        <v>25</v>
      </c>
      <c r="DM690" s="1446">
        <f t="shared" si="6"/>
        <v>0</v>
      </c>
      <c r="DN690" s="1446">
        <f t="shared" si="6"/>
        <v>58</v>
      </c>
      <c r="DO690" s="1446">
        <f t="shared" si="6"/>
        <v>1</v>
      </c>
      <c r="DP690" s="1446">
        <f t="shared" si="6"/>
        <v>141</v>
      </c>
      <c r="DQ690" s="1446">
        <f t="shared" si="6"/>
        <v>34</v>
      </c>
      <c r="DR690" s="1446">
        <f t="shared" si="6"/>
        <v>28</v>
      </c>
      <c r="DS690" s="1446">
        <f t="shared" si="6"/>
        <v>5</v>
      </c>
      <c r="DT690" s="1446">
        <f t="shared" si="6"/>
        <v>41</v>
      </c>
      <c r="DU690" s="1446">
        <f t="shared" si="6"/>
        <v>10</v>
      </c>
      <c r="DV690" s="1446">
        <f t="shared" si="6"/>
        <v>258</v>
      </c>
      <c r="DW690" s="1446">
        <f t="shared" si="6"/>
        <v>24</v>
      </c>
      <c r="DX690" s="1446">
        <f t="shared" si="6"/>
        <v>1</v>
      </c>
      <c r="DY690" s="1446">
        <f t="shared" si="6"/>
        <v>20</v>
      </c>
      <c r="DZ690" s="1446">
        <f t="shared" si="6"/>
        <v>35</v>
      </c>
      <c r="EA690" s="1446">
        <f t="shared" si="6"/>
        <v>36</v>
      </c>
      <c r="EB690" s="1446">
        <f t="shared" si="6"/>
        <v>0</v>
      </c>
      <c r="EC690" s="1446">
        <f t="shared" si="6"/>
        <v>0</v>
      </c>
      <c r="ED690" s="1446">
        <f t="shared" si="6"/>
        <v>0</v>
      </c>
      <c r="EE690" s="1446">
        <f t="shared" ref="EE690:GP690" si="7">SUM(EE23:EE689)</f>
        <v>0</v>
      </c>
      <c r="EF690" s="1446">
        <f t="shared" si="7"/>
        <v>0</v>
      </c>
      <c r="EG690" s="1446">
        <f t="shared" si="7"/>
        <v>0</v>
      </c>
      <c r="EH690" s="1446">
        <f t="shared" si="7"/>
        <v>0</v>
      </c>
      <c r="EI690" s="1446">
        <f t="shared" si="7"/>
        <v>10</v>
      </c>
      <c r="EJ690" s="1446">
        <f t="shared" si="7"/>
        <v>0</v>
      </c>
      <c r="EK690" s="1446">
        <f t="shared" si="7"/>
        <v>10</v>
      </c>
      <c r="EL690" s="1446">
        <f t="shared" si="7"/>
        <v>0</v>
      </c>
      <c r="EM690" s="1446">
        <f t="shared" si="7"/>
        <v>108</v>
      </c>
      <c r="EN690" s="1446">
        <f t="shared" si="7"/>
        <v>17</v>
      </c>
      <c r="EO690" s="1446">
        <f t="shared" si="7"/>
        <v>13</v>
      </c>
      <c r="EP690" s="1446">
        <f t="shared" si="7"/>
        <v>226</v>
      </c>
      <c r="EQ690" s="1446">
        <f t="shared" si="7"/>
        <v>0</v>
      </c>
      <c r="ER690" s="1446">
        <f t="shared" si="7"/>
        <v>2</v>
      </c>
      <c r="ES690" s="1446">
        <f t="shared" si="7"/>
        <v>0</v>
      </c>
      <c r="ET690" s="1446">
        <f t="shared" si="7"/>
        <v>0</v>
      </c>
      <c r="EU690" s="1446">
        <f t="shared" si="7"/>
        <v>0</v>
      </c>
      <c r="EV690" s="1446">
        <f t="shared" si="7"/>
        <v>0</v>
      </c>
      <c r="EW690" s="1446">
        <f t="shared" si="7"/>
        <v>0</v>
      </c>
      <c r="EX690" s="1446">
        <f t="shared" si="7"/>
        <v>0</v>
      </c>
      <c r="EY690" s="1446">
        <f t="shared" si="7"/>
        <v>434</v>
      </c>
      <c r="EZ690" s="1446">
        <f t="shared" si="7"/>
        <v>130</v>
      </c>
      <c r="FA690" s="1446">
        <f t="shared" si="7"/>
        <v>15</v>
      </c>
      <c r="FB690" s="1446">
        <f t="shared" si="7"/>
        <v>1</v>
      </c>
      <c r="FC690" s="1446">
        <f t="shared" si="7"/>
        <v>71</v>
      </c>
      <c r="FD690" s="1446">
        <f t="shared" si="7"/>
        <v>10</v>
      </c>
      <c r="FE690" s="1446">
        <f t="shared" si="7"/>
        <v>48</v>
      </c>
      <c r="FF690" s="1446">
        <f t="shared" si="7"/>
        <v>3</v>
      </c>
      <c r="FG690" s="1446">
        <f t="shared" si="7"/>
        <v>0</v>
      </c>
      <c r="FH690" s="1446">
        <f t="shared" si="7"/>
        <v>220</v>
      </c>
      <c r="FI690" s="1446">
        <f t="shared" si="7"/>
        <v>46</v>
      </c>
      <c r="FJ690" s="1446">
        <f t="shared" si="7"/>
        <v>32</v>
      </c>
      <c r="FK690" s="1446">
        <f t="shared" si="7"/>
        <v>54</v>
      </c>
      <c r="FL690" s="1446">
        <f t="shared" si="7"/>
        <v>0</v>
      </c>
      <c r="FM690" s="1446">
        <f t="shared" si="7"/>
        <v>2</v>
      </c>
      <c r="FN690" s="1446">
        <f t="shared" si="7"/>
        <v>10</v>
      </c>
      <c r="FO690" s="1446">
        <f t="shared" si="7"/>
        <v>33</v>
      </c>
      <c r="FP690" s="1446">
        <f t="shared" si="7"/>
        <v>77</v>
      </c>
      <c r="FQ690" s="1446">
        <f t="shared" si="7"/>
        <v>0</v>
      </c>
      <c r="FR690" s="1446">
        <f t="shared" si="7"/>
        <v>4</v>
      </c>
      <c r="FS690" s="1446">
        <f t="shared" si="7"/>
        <v>4</v>
      </c>
      <c r="FT690" s="1446">
        <f t="shared" si="7"/>
        <v>66</v>
      </c>
      <c r="FU690" s="1446">
        <f t="shared" si="7"/>
        <v>10</v>
      </c>
      <c r="FV690" s="1446">
        <f t="shared" si="7"/>
        <v>10</v>
      </c>
      <c r="FW690" s="1446">
        <f t="shared" si="7"/>
        <v>0</v>
      </c>
      <c r="FX690" s="1446">
        <f t="shared" si="7"/>
        <v>25</v>
      </c>
      <c r="FY690" s="1446">
        <f t="shared" si="7"/>
        <v>0</v>
      </c>
      <c r="FZ690" s="1446">
        <f t="shared" si="7"/>
        <v>23</v>
      </c>
      <c r="GA690" s="1446">
        <f t="shared" si="7"/>
        <v>137</v>
      </c>
      <c r="GB690" s="1446">
        <f t="shared" si="7"/>
        <v>41</v>
      </c>
      <c r="GC690" s="1446">
        <f t="shared" si="7"/>
        <v>10</v>
      </c>
      <c r="GD690" s="1446">
        <f t="shared" si="7"/>
        <v>25</v>
      </c>
      <c r="GE690" s="1446">
        <f t="shared" si="7"/>
        <v>3</v>
      </c>
      <c r="GF690" s="1446">
        <f t="shared" si="7"/>
        <v>28</v>
      </c>
      <c r="GG690" s="1446">
        <f t="shared" si="7"/>
        <v>4</v>
      </c>
      <c r="GH690" s="1446">
        <f t="shared" si="7"/>
        <v>51</v>
      </c>
      <c r="GI690" s="1446">
        <f t="shared" si="7"/>
        <v>95</v>
      </c>
      <c r="GJ690" s="1446">
        <f t="shared" si="7"/>
        <v>0</v>
      </c>
      <c r="GK690" s="1446">
        <f t="shared" si="7"/>
        <v>24</v>
      </c>
      <c r="GL690" s="1446">
        <f t="shared" si="7"/>
        <v>2</v>
      </c>
      <c r="GM690" s="1446">
        <f t="shared" si="7"/>
        <v>20</v>
      </c>
      <c r="GN690" s="1446">
        <f t="shared" si="7"/>
        <v>30</v>
      </c>
      <c r="GO690" s="1446">
        <f t="shared" si="7"/>
        <v>34</v>
      </c>
      <c r="GP690" s="1446">
        <f t="shared" si="7"/>
        <v>0</v>
      </c>
      <c r="GQ690" s="1446">
        <f t="shared" ref="GQ690:HW690" si="8">SUM(GQ23:GQ689)</f>
        <v>36</v>
      </c>
      <c r="GR690" s="1446">
        <f t="shared" si="8"/>
        <v>0</v>
      </c>
      <c r="GS690" s="1446">
        <f t="shared" si="8"/>
        <v>0</v>
      </c>
      <c r="GT690" s="1446">
        <f t="shared" si="8"/>
        <v>0</v>
      </c>
      <c r="GU690" s="1446">
        <f t="shared" si="8"/>
        <v>0</v>
      </c>
      <c r="GV690" s="1446">
        <f t="shared" si="8"/>
        <v>0</v>
      </c>
      <c r="GW690" s="1446">
        <f t="shared" si="8"/>
        <v>0</v>
      </c>
      <c r="GX690" s="1446">
        <f t="shared" si="8"/>
        <v>0</v>
      </c>
      <c r="GY690" s="1446">
        <f t="shared" si="8"/>
        <v>0</v>
      </c>
      <c r="GZ690" s="1446">
        <f t="shared" si="8"/>
        <v>0</v>
      </c>
      <c r="HA690" s="1446">
        <f t="shared" si="8"/>
        <v>0</v>
      </c>
      <c r="HB690" s="1446">
        <f t="shared" si="8"/>
        <v>0</v>
      </c>
      <c r="HC690" s="1446">
        <f t="shared" si="8"/>
        <v>0</v>
      </c>
      <c r="HD690" s="1446">
        <f t="shared" si="8"/>
        <v>0</v>
      </c>
      <c r="HE690" s="1446">
        <f t="shared" si="8"/>
        <v>0</v>
      </c>
      <c r="HF690" s="1446">
        <f t="shared" si="8"/>
        <v>0</v>
      </c>
      <c r="HG690" s="1446">
        <f t="shared" si="8"/>
        <v>0</v>
      </c>
      <c r="HH690" s="1446">
        <f t="shared" si="8"/>
        <v>0</v>
      </c>
      <c r="HI690" s="1446">
        <f t="shared" si="8"/>
        <v>0</v>
      </c>
      <c r="HJ690" s="1446">
        <f t="shared" si="8"/>
        <v>0</v>
      </c>
      <c r="HK690" s="1446">
        <f t="shared" si="8"/>
        <v>0</v>
      </c>
      <c r="HL690" s="1446">
        <f t="shared" si="8"/>
        <v>0</v>
      </c>
      <c r="HM690" s="1446">
        <f t="shared" si="8"/>
        <v>0</v>
      </c>
      <c r="HN690" s="1446">
        <f t="shared" si="8"/>
        <v>0</v>
      </c>
      <c r="HO690" s="1446">
        <f t="shared" si="8"/>
        <v>0</v>
      </c>
      <c r="HP690" s="1446">
        <f t="shared" si="8"/>
        <v>0</v>
      </c>
      <c r="HQ690" s="1446">
        <f t="shared" si="8"/>
        <v>0</v>
      </c>
      <c r="HR690" s="1446">
        <f t="shared" si="8"/>
        <v>0</v>
      </c>
      <c r="HS690" s="1446">
        <f t="shared" si="8"/>
        <v>0</v>
      </c>
      <c r="HT690" s="1446">
        <f t="shared" si="8"/>
        <v>0</v>
      </c>
      <c r="HU690" s="1446">
        <f t="shared" si="8"/>
        <v>0</v>
      </c>
      <c r="HV690" s="1446">
        <f t="shared" si="8"/>
        <v>0</v>
      </c>
      <c r="HW690" s="1446">
        <f t="shared" si="8"/>
        <v>0</v>
      </c>
      <c r="HX690" s="1446">
        <f>SUM(HX23:HX689)</f>
        <v>10</v>
      </c>
      <c r="HY690" s="1446">
        <f>SUM(HY23:HY689)</f>
        <v>10</v>
      </c>
      <c r="HZ690" s="1446">
        <f t="shared" ref="HZ690:IO690" si="9">SUM(HZ23:HZ689)</f>
        <v>780</v>
      </c>
      <c r="IA690" s="1446">
        <f t="shared" si="9"/>
        <v>25</v>
      </c>
      <c r="IB690" s="1446">
        <f t="shared" si="9"/>
        <v>270</v>
      </c>
      <c r="IC690" s="1446">
        <f t="shared" si="9"/>
        <v>350</v>
      </c>
      <c r="ID690" s="1446">
        <f t="shared" si="9"/>
        <v>40</v>
      </c>
      <c r="IE690" s="1446">
        <f t="shared" si="9"/>
        <v>0</v>
      </c>
      <c r="IF690" s="1446">
        <f t="shared" si="9"/>
        <v>130</v>
      </c>
      <c r="IG690" s="1446">
        <f t="shared" si="9"/>
        <v>25</v>
      </c>
      <c r="IH690" s="1446">
        <f t="shared" si="9"/>
        <v>25</v>
      </c>
      <c r="II690" s="1446">
        <f t="shared" si="9"/>
        <v>10</v>
      </c>
      <c r="IJ690" s="1446">
        <f t="shared" si="9"/>
        <v>282</v>
      </c>
      <c r="IK690" s="1446">
        <f t="shared" si="9"/>
        <v>460</v>
      </c>
      <c r="IL690" s="1446">
        <f t="shared" si="9"/>
        <v>15</v>
      </c>
      <c r="IM690" s="1446">
        <f t="shared" si="9"/>
        <v>160</v>
      </c>
      <c r="IN690" s="1446">
        <f t="shared" si="9"/>
        <v>0</v>
      </c>
      <c r="IO690" s="1446">
        <f t="shared" si="9"/>
        <v>0</v>
      </c>
      <c r="IP690" s="1446">
        <f>SUM(IP23:IV689)</f>
        <v>0</v>
      </c>
    </row>
    <row r="691" spans="1:250" s="41" customFormat="1" ht="15.75" thickBot="1">
      <c r="A691" s="1447"/>
      <c r="B691" s="1448"/>
    </row>
    <row r="692" spans="1:250" s="1451" customFormat="1" ht="29.25" customHeight="1" thickBot="1">
      <c r="A692" s="1449"/>
      <c r="B692" s="1450" t="s">
        <v>4142</v>
      </c>
      <c r="G692" s="1451">
        <f>+G18-G690</f>
        <v>2</v>
      </c>
      <c r="H692" s="1451">
        <f t="shared" ref="H692:BS692" si="10">+H18-H690</f>
        <v>-39</v>
      </c>
      <c r="I692" s="1451">
        <f t="shared" si="10"/>
        <v>132</v>
      </c>
      <c r="J692" s="1451">
        <f t="shared" si="10"/>
        <v>469</v>
      </c>
      <c r="K692" s="1451">
        <f t="shared" si="10"/>
        <v>-114</v>
      </c>
      <c r="L692" s="1451">
        <f t="shared" si="10"/>
        <v>104</v>
      </c>
      <c r="M692" s="1451">
        <f t="shared" si="10"/>
        <v>-588</v>
      </c>
      <c r="N692" s="1451">
        <f t="shared" si="10"/>
        <v>376</v>
      </c>
      <c r="O692" s="1451">
        <f t="shared" si="10"/>
        <v>-127</v>
      </c>
      <c r="P692" s="1451">
        <f t="shared" si="10"/>
        <v>-214</v>
      </c>
      <c r="Q692" s="1451">
        <f t="shared" si="10"/>
        <v>12</v>
      </c>
      <c r="R692" s="1451">
        <f t="shared" si="10"/>
        <v>1365</v>
      </c>
      <c r="S692" s="1451">
        <f t="shared" si="10"/>
        <v>324</v>
      </c>
      <c r="T692" s="1451">
        <f t="shared" si="10"/>
        <v>-367</v>
      </c>
      <c r="U692" s="1451">
        <f t="shared" si="10"/>
        <v>34</v>
      </c>
      <c r="V692" s="1451">
        <f t="shared" si="10"/>
        <v>66</v>
      </c>
      <c r="W692" s="1451">
        <f t="shared" si="10"/>
        <v>-70</v>
      </c>
      <c r="X692" s="1451">
        <f t="shared" si="10"/>
        <v>630</v>
      </c>
      <c r="Y692" s="1451">
        <f t="shared" si="10"/>
        <v>214</v>
      </c>
      <c r="Z692" s="1451">
        <f t="shared" si="10"/>
        <v>857</v>
      </c>
      <c r="AA692" s="1451">
        <f t="shared" si="10"/>
        <v>-580</v>
      </c>
      <c r="AB692" s="1451">
        <f t="shared" si="10"/>
        <v>334</v>
      </c>
      <c r="AC692" s="1451">
        <f t="shared" si="10"/>
        <v>-37</v>
      </c>
      <c r="AD692" s="1451">
        <f t="shared" si="10"/>
        <v>-224</v>
      </c>
      <c r="AE692" s="1451">
        <f t="shared" si="10"/>
        <v>743</v>
      </c>
      <c r="AF692" s="1451">
        <f t="shared" si="10"/>
        <v>-863</v>
      </c>
      <c r="AG692" s="1451">
        <f t="shared" si="10"/>
        <v>200</v>
      </c>
      <c r="AH692" s="1451">
        <f t="shared" si="10"/>
        <v>-967</v>
      </c>
      <c r="AI692" s="1451">
        <f t="shared" si="10"/>
        <v>625</v>
      </c>
      <c r="AJ692" s="1451">
        <f t="shared" si="10"/>
        <v>697</v>
      </c>
      <c r="AK692" s="1451">
        <f t="shared" si="10"/>
        <v>196</v>
      </c>
      <c r="AL692" s="1451">
        <f t="shared" si="10"/>
        <v>177</v>
      </c>
      <c r="AM692" s="1451">
        <f t="shared" si="10"/>
        <v>1662</v>
      </c>
      <c r="AN692" s="1451">
        <f t="shared" si="10"/>
        <v>98</v>
      </c>
      <c r="AO692" s="1451">
        <f t="shared" si="10"/>
        <v>870</v>
      </c>
      <c r="AP692" s="1451">
        <f t="shared" si="10"/>
        <v>555</v>
      </c>
      <c r="AQ692" s="1451">
        <f t="shared" si="10"/>
        <v>335</v>
      </c>
      <c r="AR692" s="1451">
        <f t="shared" si="10"/>
        <v>165</v>
      </c>
      <c r="AS692" s="1451">
        <f t="shared" si="10"/>
        <v>2424</v>
      </c>
      <c r="AT692" s="1451">
        <f t="shared" si="10"/>
        <v>720</v>
      </c>
      <c r="AU692" s="1451">
        <f t="shared" si="10"/>
        <v>829</v>
      </c>
      <c r="AV692" s="1451">
        <f t="shared" si="10"/>
        <v>262</v>
      </c>
      <c r="AW692" s="1451">
        <f t="shared" si="10"/>
        <v>-77</v>
      </c>
      <c r="AX692" s="1451">
        <f t="shared" si="10"/>
        <v>156</v>
      </c>
      <c r="AY692" s="1451">
        <f t="shared" si="10"/>
        <v>551</v>
      </c>
      <c r="AZ692" s="1451">
        <f t="shared" si="10"/>
        <v>2170</v>
      </c>
      <c r="BA692" s="1451">
        <f t="shared" si="10"/>
        <v>776</v>
      </c>
      <c r="BB692" s="1451">
        <f t="shared" si="10"/>
        <v>1805</v>
      </c>
      <c r="BC692" s="1451">
        <f t="shared" si="10"/>
        <v>2234</v>
      </c>
      <c r="BD692" s="1451">
        <f t="shared" si="10"/>
        <v>65</v>
      </c>
      <c r="BE692" s="1451">
        <f t="shared" si="10"/>
        <v>329</v>
      </c>
      <c r="BF692" s="1451">
        <f t="shared" si="10"/>
        <v>957</v>
      </c>
      <c r="BG692" s="1451">
        <f t="shared" si="10"/>
        <v>2079</v>
      </c>
      <c r="BH692" s="1451">
        <f t="shared" si="10"/>
        <v>333</v>
      </c>
      <c r="BI692" s="1451">
        <f t="shared" si="10"/>
        <v>303</v>
      </c>
      <c r="BJ692" s="1451">
        <f t="shared" si="10"/>
        <v>92</v>
      </c>
      <c r="BK692" s="1451">
        <f t="shared" si="10"/>
        <v>232</v>
      </c>
      <c r="BL692" s="1451">
        <f t="shared" si="10"/>
        <v>483</v>
      </c>
      <c r="BM692" s="1451">
        <f t="shared" si="10"/>
        <v>1567</v>
      </c>
      <c r="BN692" s="1451">
        <f t="shared" si="10"/>
        <v>2016</v>
      </c>
      <c r="BO692" s="1451">
        <f t="shared" si="10"/>
        <v>218</v>
      </c>
      <c r="BP692" s="1451">
        <f t="shared" si="10"/>
        <v>214</v>
      </c>
      <c r="BQ692" s="1451">
        <f t="shared" si="10"/>
        <v>565</v>
      </c>
      <c r="BR692" s="1451">
        <f t="shared" si="10"/>
        <v>133</v>
      </c>
      <c r="BS692" s="1451">
        <f t="shared" si="10"/>
        <v>853</v>
      </c>
      <c r="BT692" s="1451">
        <f t="shared" ref="BT692:EE692" si="11">+BT18-BT690</f>
        <v>148</v>
      </c>
      <c r="BU692" s="1451">
        <f t="shared" si="11"/>
        <v>120</v>
      </c>
      <c r="BV692" s="1451">
        <f t="shared" si="11"/>
        <v>83</v>
      </c>
      <c r="BW692" s="1451">
        <f t="shared" si="11"/>
        <v>59</v>
      </c>
      <c r="BX692" s="1451">
        <f t="shared" si="11"/>
        <v>0</v>
      </c>
      <c r="BY692" s="1451">
        <f t="shared" si="11"/>
        <v>0</v>
      </c>
      <c r="BZ692" s="1451">
        <f t="shared" si="11"/>
        <v>0</v>
      </c>
      <c r="CA692" s="1451">
        <f t="shared" si="11"/>
        <v>0</v>
      </c>
      <c r="CB692" s="1451">
        <f t="shared" si="11"/>
        <v>0</v>
      </c>
      <c r="CC692" s="1451">
        <f t="shared" si="11"/>
        <v>247</v>
      </c>
      <c r="CD692" s="1451">
        <f t="shared" si="11"/>
        <v>50</v>
      </c>
      <c r="CE692" s="1451">
        <f t="shared" si="11"/>
        <v>854</v>
      </c>
      <c r="CF692" s="1451">
        <f t="shared" si="11"/>
        <v>-110</v>
      </c>
      <c r="CG692" s="1451">
        <f t="shared" si="11"/>
        <v>925</v>
      </c>
      <c r="CH692" s="1451">
        <f t="shared" si="11"/>
        <v>428</v>
      </c>
      <c r="CI692" s="1451">
        <f t="shared" si="11"/>
        <v>-189</v>
      </c>
      <c r="CJ692" s="1451">
        <f t="shared" si="11"/>
        <v>67</v>
      </c>
      <c r="CK692" s="1451">
        <f t="shared" si="11"/>
        <v>193</v>
      </c>
      <c r="CL692" s="1451">
        <f t="shared" si="11"/>
        <v>-91</v>
      </c>
      <c r="CM692" s="1451">
        <f t="shared" si="11"/>
        <v>-23</v>
      </c>
      <c r="CN692" s="1451">
        <f t="shared" si="11"/>
        <v>28</v>
      </c>
      <c r="CO692" s="1451">
        <f t="shared" si="11"/>
        <v>454</v>
      </c>
      <c r="CP692" s="1451">
        <f t="shared" si="11"/>
        <v>586</v>
      </c>
      <c r="CQ692" s="1451">
        <f t="shared" si="11"/>
        <v>60</v>
      </c>
      <c r="CR692" s="1451">
        <f t="shared" si="11"/>
        <v>281</v>
      </c>
      <c r="CS692" s="1451">
        <f t="shared" si="11"/>
        <v>793</v>
      </c>
      <c r="CT692" s="1451">
        <f t="shared" si="11"/>
        <v>191</v>
      </c>
      <c r="CU692" s="1451">
        <f t="shared" si="11"/>
        <v>438</v>
      </c>
      <c r="CV692" s="1451">
        <f t="shared" si="11"/>
        <v>1097</v>
      </c>
      <c r="CW692" s="1451">
        <f t="shared" si="11"/>
        <v>469</v>
      </c>
      <c r="CX692" s="1451">
        <f t="shared" si="11"/>
        <v>476</v>
      </c>
      <c r="CY692" s="1451">
        <f t="shared" si="11"/>
        <v>1266</v>
      </c>
      <c r="CZ692" s="1451">
        <f t="shared" si="11"/>
        <v>233</v>
      </c>
      <c r="DA692" s="1451">
        <f t="shared" si="11"/>
        <v>445</v>
      </c>
      <c r="DB692" s="1451">
        <f t="shared" si="11"/>
        <v>874</v>
      </c>
      <c r="DC692" s="1451">
        <f t="shared" si="11"/>
        <v>468</v>
      </c>
      <c r="DD692" s="1451">
        <f t="shared" si="11"/>
        <v>748</v>
      </c>
      <c r="DE692" s="1451">
        <f t="shared" si="11"/>
        <v>149</v>
      </c>
      <c r="DF692" s="1451">
        <f t="shared" si="11"/>
        <v>284</v>
      </c>
      <c r="DG692" s="1451">
        <f t="shared" si="11"/>
        <v>148</v>
      </c>
      <c r="DH692" s="1451">
        <f t="shared" si="11"/>
        <v>-75</v>
      </c>
      <c r="DI692" s="1451">
        <f t="shared" si="11"/>
        <v>489</v>
      </c>
      <c r="DJ692" s="1451">
        <f t="shared" si="11"/>
        <v>610</v>
      </c>
      <c r="DK692" s="1451">
        <f t="shared" si="11"/>
        <v>185</v>
      </c>
      <c r="DL692" s="1451">
        <f t="shared" si="11"/>
        <v>645</v>
      </c>
      <c r="DM692" s="1451">
        <f t="shared" si="11"/>
        <v>71</v>
      </c>
      <c r="DN692" s="1451">
        <f t="shared" si="11"/>
        <v>317</v>
      </c>
      <c r="DO692" s="1451">
        <f t="shared" si="11"/>
        <v>528</v>
      </c>
      <c r="DP692" s="1451">
        <f t="shared" si="11"/>
        <v>-231</v>
      </c>
      <c r="DQ692" s="1451">
        <f t="shared" si="11"/>
        <v>172</v>
      </c>
      <c r="DR692" s="1451">
        <f t="shared" si="11"/>
        <v>598</v>
      </c>
      <c r="DS692" s="1451">
        <f t="shared" si="11"/>
        <v>338</v>
      </c>
      <c r="DT692" s="1451">
        <f t="shared" si="11"/>
        <v>173</v>
      </c>
      <c r="DU692" s="1451">
        <f t="shared" si="11"/>
        <v>260</v>
      </c>
      <c r="DV692" s="1451">
        <f t="shared" si="11"/>
        <v>1062</v>
      </c>
      <c r="DW692" s="1451">
        <f t="shared" si="11"/>
        <v>173</v>
      </c>
      <c r="DX692" s="1451">
        <f t="shared" si="11"/>
        <v>628</v>
      </c>
      <c r="DY692" s="1451">
        <f t="shared" si="11"/>
        <v>177</v>
      </c>
      <c r="DZ692" s="1451">
        <f t="shared" si="11"/>
        <v>437</v>
      </c>
      <c r="EA692" s="1451">
        <f t="shared" si="11"/>
        <v>59</v>
      </c>
      <c r="EB692" s="1451">
        <f t="shared" si="11"/>
        <v>300</v>
      </c>
      <c r="EC692" s="1451">
        <f t="shared" si="11"/>
        <v>0</v>
      </c>
      <c r="ED692" s="1451">
        <f t="shared" si="11"/>
        <v>0</v>
      </c>
      <c r="EE692" s="1451">
        <f t="shared" si="11"/>
        <v>0</v>
      </c>
      <c r="EF692" s="1451">
        <f t="shared" ref="EF692:GQ692" si="12">+EF18-EF690</f>
        <v>0</v>
      </c>
      <c r="EG692" s="1451">
        <f t="shared" si="12"/>
        <v>0</v>
      </c>
      <c r="EH692" s="1451">
        <f t="shared" si="12"/>
        <v>0</v>
      </c>
      <c r="EI692" s="1451">
        <f t="shared" si="12"/>
        <v>302</v>
      </c>
      <c r="EJ692" s="1451">
        <f t="shared" si="12"/>
        <v>94</v>
      </c>
      <c r="EK692" s="1451">
        <f t="shared" si="12"/>
        <v>-186</v>
      </c>
      <c r="EL692" s="1451">
        <f t="shared" si="12"/>
        <v>0</v>
      </c>
      <c r="EM692" s="1451">
        <f t="shared" si="12"/>
        <v>546</v>
      </c>
      <c r="EN692" s="1451">
        <f t="shared" si="12"/>
        <v>723</v>
      </c>
      <c r="EO692" s="1451">
        <f t="shared" si="12"/>
        <v>303</v>
      </c>
      <c r="EP692" s="1451">
        <f t="shared" si="12"/>
        <v>178</v>
      </c>
      <c r="EQ692" s="1451">
        <f t="shared" si="12"/>
        <v>180</v>
      </c>
      <c r="ER692" s="1451">
        <f t="shared" si="12"/>
        <v>20</v>
      </c>
      <c r="ES692" s="1451">
        <f t="shared" si="12"/>
        <v>279</v>
      </c>
      <c r="ET692" s="1451">
        <f t="shared" si="12"/>
        <v>440</v>
      </c>
      <c r="EU692" s="1451">
        <f t="shared" si="12"/>
        <v>-1</v>
      </c>
      <c r="EV692" s="1451">
        <f t="shared" si="12"/>
        <v>139</v>
      </c>
      <c r="EW692" s="1451">
        <f t="shared" si="12"/>
        <v>260</v>
      </c>
      <c r="EX692" s="1451">
        <f t="shared" si="12"/>
        <v>270</v>
      </c>
      <c r="EY692" s="1451">
        <f t="shared" si="12"/>
        <v>798</v>
      </c>
      <c r="EZ692" s="1451">
        <f t="shared" si="12"/>
        <v>660</v>
      </c>
      <c r="FA692" s="1451">
        <f t="shared" si="12"/>
        <v>372</v>
      </c>
      <c r="FB692" s="1451">
        <f t="shared" si="12"/>
        <v>508</v>
      </c>
      <c r="FC692" s="1451">
        <f t="shared" si="12"/>
        <v>583</v>
      </c>
      <c r="FD692" s="1451">
        <f t="shared" si="12"/>
        <v>239</v>
      </c>
      <c r="FE692" s="1451">
        <f t="shared" si="12"/>
        <v>185</v>
      </c>
      <c r="FF692" s="1451">
        <f t="shared" si="12"/>
        <v>322</v>
      </c>
      <c r="FG692" s="1451">
        <f t="shared" si="12"/>
        <v>546</v>
      </c>
      <c r="FH692" s="1451">
        <f t="shared" si="12"/>
        <v>994</v>
      </c>
      <c r="FI692" s="1451">
        <f t="shared" si="12"/>
        <v>562</v>
      </c>
      <c r="FJ692" s="1451">
        <f t="shared" si="12"/>
        <v>600</v>
      </c>
      <c r="FK692" s="1451">
        <f t="shared" si="12"/>
        <v>667</v>
      </c>
      <c r="FL692" s="1451">
        <f t="shared" si="12"/>
        <v>363</v>
      </c>
      <c r="FM692" s="1451">
        <f t="shared" si="12"/>
        <v>158</v>
      </c>
      <c r="FN692" s="1451">
        <f t="shared" si="12"/>
        <v>901</v>
      </c>
      <c r="FO692" s="1451">
        <f t="shared" si="12"/>
        <v>303</v>
      </c>
      <c r="FP692" s="1451">
        <f t="shared" si="12"/>
        <v>775</v>
      </c>
      <c r="FQ692" s="1451">
        <f t="shared" si="12"/>
        <v>281</v>
      </c>
      <c r="FR692" s="1451">
        <f t="shared" si="12"/>
        <v>145</v>
      </c>
      <c r="FS692" s="1451">
        <f t="shared" si="12"/>
        <v>273</v>
      </c>
      <c r="FT692" s="1451">
        <f t="shared" si="12"/>
        <v>225</v>
      </c>
      <c r="FU692" s="1451">
        <f t="shared" si="12"/>
        <v>187</v>
      </c>
      <c r="FV692" s="1451">
        <f t="shared" si="12"/>
        <v>-26</v>
      </c>
      <c r="FW692" s="1451">
        <f t="shared" si="12"/>
        <v>144</v>
      </c>
      <c r="FX692" s="1451">
        <f t="shared" si="12"/>
        <v>127</v>
      </c>
      <c r="FY692" s="1451">
        <f t="shared" si="12"/>
        <v>65</v>
      </c>
      <c r="FZ692" s="1451">
        <f t="shared" si="12"/>
        <v>945</v>
      </c>
      <c r="GA692" s="1451">
        <f t="shared" si="12"/>
        <v>1047</v>
      </c>
      <c r="GB692" s="1451">
        <f t="shared" si="12"/>
        <v>87</v>
      </c>
      <c r="GC692" s="1451">
        <f t="shared" si="12"/>
        <v>254</v>
      </c>
      <c r="GD692" s="1451">
        <f t="shared" si="12"/>
        <v>213</v>
      </c>
      <c r="GE692" s="1451">
        <f t="shared" si="12"/>
        <v>240</v>
      </c>
      <c r="GF692" s="1451">
        <f t="shared" si="12"/>
        <v>568</v>
      </c>
      <c r="GG692" s="1451">
        <f t="shared" si="12"/>
        <v>197</v>
      </c>
      <c r="GH692" s="1451">
        <f t="shared" si="12"/>
        <v>503</v>
      </c>
      <c r="GI692" s="1451">
        <f t="shared" si="12"/>
        <v>496</v>
      </c>
      <c r="GJ692" s="1451">
        <f t="shared" si="12"/>
        <v>200</v>
      </c>
      <c r="GK692" s="1451">
        <f t="shared" si="12"/>
        <v>165</v>
      </c>
      <c r="GL692" s="1451">
        <f t="shared" si="12"/>
        <v>198</v>
      </c>
      <c r="GM692" s="1451">
        <f t="shared" si="12"/>
        <v>167</v>
      </c>
      <c r="GN692" s="1451">
        <f t="shared" si="12"/>
        <v>640</v>
      </c>
      <c r="GO692" s="1451">
        <f t="shared" si="12"/>
        <v>216</v>
      </c>
      <c r="GP692" s="1451">
        <f t="shared" si="12"/>
        <v>0</v>
      </c>
      <c r="GQ692" s="1451">
        <f t="shared" si="12"/>
        <v>59</v>
      </c>
      <c r="GR692" s="1451">
        <f t="shared" ref="GR692:IP692" si="13">+GR18-GR690</f>
        <v>0</v>
      </c>
      <c r="GS692" s="1451">
        <f t="shared" si="13"/>
        <v>0</v>
      </c>
      <c r="GT692" s="1451">
        <f t="shared" si="13"/>
        <v>0</v>
      </c>
      <c r="GU692" s="1451">
        <f t="shared" si="13"/>
        <v>0</v>
      </c>
      <c r="GV692" s="1451">
        <f t="shared" si="13"/>
        <v>-94</v>
      </c>
      <c r="GW692" s="1451">
        <f t="shared" si="13"/>
        <v>120</v>
      </c>
      <c r="GX692" s="1451">
        <f t="shared" si="13"/>
        <v>38</v>
      </c>
      <c r="GY692" s="1451">
        <f t="shared" si="13"/>
        <v>-31</v>
      </c>
      <c r="GZ692" s="1451">
        <f t="shared" si="13"/>
        <v>120</v>
      </c>
      <c r="HA692" s="1451">
        <f t="shared" si="13"/>
        <v>190</v>
      </c>
      <c r="HB692" s="1451">
        <f t="shared" si="13"/>
        <v>-50</v>
      </c>
      <c r="HC692" s="1451">
        <f t="shared" si="13"/>
        <v>-53</v>
      </c>
      <c r="HD692" s="1451">
        <f t="shared" si="13"/>
        <v>-60</v>
      </c>
      <c r="HE692" s="1451">
        <f t="shared" si="13"/>
        <v>-203</v>
      </c>
      <c r="HF692" s="1451">
        <f t="shared" si="13"/>
        <v>-22</v>
      </c>
      <c r="HG692" s="1451">
        <f t="shared" si="13"/>
        <v>-31</v>
      </c>
      <c r="HH692" s="1451">
        <f t="shared" si="13"/>
        <v>-191</v>
      </c>
      <c r="HI692" s="1451">
        <f t="shared" si="13"/>
        <v>42</v>
      </c>
      <c r="HJ692" s="1451">
        <f t="shared" si="13"/>
        <v>183</v>
      </c>
      <c r="HK692" s="1451">
        <f t="shared" si="13"/>
        <v>-7</v>
      </c>
      <c r="HL692" s="1451">
        <f t="shared" si="13"/>
        <v>24</v>
      </c>
      <c r="HM692" s="1451">
        <f t="shared" si="13"/>
        <v>-67</v>
      </c>
      <c r="HN692" s="1451">
        <f t="shared" si="13"/>
        <v>-5</v>
      </c>
      <c r="HO692" s="1451">
        <f t="shared" si="13"/>
        <v>58</v>
      </c>
      <c r="HP692" s="1451">
        <f t="shared" si="13"/>
        <v>-7</v>
      </c>
      <c r="HQ692" s="1451">
        <f t="shared" si="13"/>
        <v>10</v>
      </c>
      <c r="HR692" s="1451">
        <f t="shared" si="13"/>
        <v>10</v>
      </c>
      <c r="HS692" s="1451">
        <f t="shared" si="13"/>
        <v>100</v>
      </c>
      <c r="HT692" s="1451">
        <f t="shared" si="13"/>
        <v>100</v>
      </c>
      <c r="HU692" s="1451">
        <f t="shared" si="13"/>
        <v>100</v>
      </c>
      <c r="HV692" s="1451">
        <f t="shared" si="13"/>
        <v>100</v>
      </c>
      <c r="HW692" s="1451">
        <f t="shared" si="13"/>
        <v>100</v>
      </c>
      <c r="HX692" s="1451">
        <f>+HX18-HX690</f>
        <v>50</v>
      </c>
      <c r="HY692" s="1451">
        <f>+HY18-HY690</f>
        <v>50</v>
      </c>
      <c r="HZ692" s="1451">
        <f t="shared" ref="HZ692:IO692" si="14">+HZ18-HZ690</f>
        <v>12610</v>
      </c>
      <c r="IA692" s="1451">
        <f t="shared" si="14"/>
        <v>2123</v>
      </c>
      <c r="IB692" s="1451">
        <f t="shared" si="14"/>
        <v>2378</v>
      </c>
      <c r="IC692" s="1451">
        <f t="shared" si="14"/>
        <v>2725</v>
      </c>
      <c r="ID692" s="1451">
        <f t="shared" si="14"/>
        <v>488</v>
      </c>
      <c r="IE692" s="1451">
        <f t="shared" si="14"/>
        <v>-5</v>
      </c>
      <c r="IF692" s="1451">
        <f t="shared" si="14"/>
        <v>1965</v>
      </c>
      <c r="IG692" s="1451">
        <f t="shared" si="14"/>
        <v>819</v>
      </c>
      <c r="IH692" s="1451">
        <f t="shared" si="14"/>
        <v>1845</v>
      </c>
      <c r="II692" s="1451">
        <f t="shared" si="14"/>
        <v>1075</v>
      </c>
      <c r="IJ692" s="1451">
        <f t="shared" si="14"/>
        <v>1332</v>
      </c>
      <c r="IK692" s="1451">
        <f t="shared" si="14"/>
        <v>8705</v>
      </c>
      <c r="IL692" s="1451">
        <f t="shared" si="14"/>
        <v>541</v>
      </c>
      <c r="IM692" s="1451">
        <f t="shared" si="14"/>
        <v>5198</v>
      </c>
      <c r="IN692" s="1451">
        <f t="shared" si="14"/>
        <v>0</v>
      </c>
      <c r="IO692" s="1451">
        <f t="shared" si="14"/>
        <v>0</v>
      </c>
      <c r="IP692" s="1451">
        <f t="shared" si="13"/>
        <v>0</v>
      </c>
    </row>
    <row r="693" spans="1:250" s="91" customFormat="1">
      <c r="HD693" s="1441"/>
    </row>
    <row r="694" spans="1:250" s="173" customFormat="1">
      <c r="AI694" s="55"/>
      <c r="AJ694" s="55"/>
      <c r="AK694" s="55"/>
      <c r="AL694" s="55"/>
      <c r="AM694" s="55"/>
      <c r="AO694" s="55"/>
      <c r="AP694" s="55"/>
      <c r="AQ694" s="55"/>
      <c r="AR694" s="55"/>
      <c r="AS694" s="55"/>
      <c r="AT694" s="55"/>
      <c r="AU694" s="55"/>
      <c r="AV694" s="55"/>
      <c r="AW694" s="55"/>
      <c r="AX694" s="55"/>
      <c r="AY694" s="55"/>
      <c r="AZ694" s="55"/>
      <c r="BA694" s="55"/>
      <c r="BB694" s="55"/>
      <c r="BC694" s="55"/>
      <c r="BD694" s="55"/>
      <c r="BE694" s="55"/>
      <c r="BF694" s="55"/>
      <c r="BG694" s="55"/>
      <c r="CQ694" s="55"/>
      <c r="CR694" s="55"/>
      <c r="CS694" s="55"/>
      <c r="CT694" s="55"/>
      <c r="CU694" s="55"/>
      <c r="CV694" s="55"/>
      <c r="CW694" s="55"/>
      <c r="CX694" s="55"/>
      <c r="CY694" s="55"/>
      <c r="CZ694" s="55"/>
      <c r="DA694" s="55"/>
      <c r="DB694" s="55"/>
      <c r="DC694" s="55"/>
      <c r="DD694" s="55"/>
      <c r="DE694" s="55"/>
      <c r="DF694" s="55"/>
      <c r="DG694" s="55"/>
      <c r="DH694" s="55"/>
      <c r="DI694" s="55"/>
      <c r="DJ694" s="55"/>
      <c r="DK694" s="55"/>
      <c r="DL694" s="55"/>
      <c r="DM694" s="55"/>
      <c r="DN694" s="55"/>
      <c r="DO694" s="55"/>
      <c r="DP694" s="55"/>
      <c r="DQ694" s="55"/>
      <c r="FA694" s="55"/>
      <c r="FC694" s="55"/>
      <c r="FD694" s="55"/>
      <c r="FE694" s="55"/>
      <c r="FF694" s="55"/>
      <c r="FG694" s="55"/>
      <c r="FH694" s="55"/>
      <c r="FI694" s="55"/>
      <c r="FJ694" s="55"/>
      <c r="FK694" s="55"/>
      <c r="FL694" s="55"/>
      <c r="FM694" s="55"/>
      <c r="FN694" s="55"/>
      <c r="FO694" s="55"/>
      <c r="FP694" s="55"/>
      <c r="FQ694" s="55"/>
      <c r="FR694" s="55"/>
      <c r="FS694" s="55"/>
      <c r="FT694" s="55"/>
      <c r="FU694" s="55"/>
      <c r="FV694" s="55"/>
      <c r="FW694" s="55"/>
      <c r="FX694" s="55"/>
      <c r="FY694" s="55"/>
      <c r="HF694" s="55"/>
    </row>
    <row r="695" spans="1:250" s="69" customFormat="1"/>
    <row r="696" spans="1:250" s="69" customFormat="1"/>
    <row r="697" spans="1:250">
      <c r="AI697" s="10"/>
      <c r="AJ697" s="10"/>
      <c r="AK697" s="10"/>
      <c r="AL697" s="10"/>
      <c r="AM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c r="DO697" s="10"/>
      <c r="DP697" s="10"/>
      <c r="DQ697" s="10"/>
      <c r="DR697" s="10"/>
      <c r="DS697" s="10"/>
      <c r="DT697" s="10"/>
      <c r="DU697" s="10"/>
      <c r="DV697" s="10"/>
      <c r="DW697" s="10"/>
      <c r="DX697" s="10"/>
      <c r="DY697" s="10"/>
      <c r="DZ697" s="10"/>
      <c r="EA697" s="10"/>
      <c r="EB697" s="10"/>
      <c r="EC697" s="10"/>
      <c r="ED697" s="10"/>
      <c r="EE697" s="10"/>
      <c r="EF697" s="10"/>
      <c r="EG697" s="10"/>
      <c r="FA697" s="10"/>
      <c r="FB697" s="10"/>
      <c r="FC697" s="10"/>
      <c r="FD697" s="10"/>
      <c r="FE697" s="10"/>
      <c r="FF697" s="10"/>
      <c r="FG697" s="10"/>
      <c r="FH697" s="10"/>
      <c r="FI697" s="10"/>
      <c r="FJ697" s="10"/>
      <c r="FK697" s="10"/>
      <c r="FL697" s="10"/>
      <c r="FM697" s="10"/>
      <c r="FN697" s="10"/>
      <c r="FO697" s="10"/>
      <c r="FP697" s="10"/>
      <c r="FQ697" s="10"/>
      <c r="FR697" s="10"/>
      <c r="FS697" s="10"/>
      <c r="FT697" s="10"/>
      <c r="FU697" s="10"/>
      <c r="FV697" s="10"/>
      <c r="FW697" s="10"/>
      <c r="FX697" s="10"/>
      <c r="FY697" s="10"/>
      <c r="FZ697" s="10"/>
      <c r="GA697" s="10"/>
      <c r="GB697" s="10"/>
      <c r="GC697" s="10"/>
      <c r="GD697" s="10"/>
      <c r="GE697" s="10"/>
      <c r="GF697" s="10"/>
      <c r="GG697" s="10"/>
      <c r="GH697" s="10"/>
      <c r="GI697" s="10"/>
      <c r="GJ697" s="10"/>
      <c r="GK697" s="10"/>
      <c r="GL697" s="10"/>
      <c r="GM697" s="10"/>
      <c r="GN697" s="10"/>
      <c r="GO697" s="10"/>
      <c r="GP697" s="10"/>
      <c r="GQ697" s="10"/>
      <c r="GR697" s="10"/>
      <c r="GS697" s="10"/>
      <c r="GT697" s="10"/>
      <c r="HD697" s="99"/>
      <c r="HF697" s="10"/>
      <c r="HX697" s="10"/>
      <c r="HY697" s="10"/>
    </row>
    <row r="698" spans="1:250" s="114" customFormat="1" ht="15.75" thickBot="1">
      <c r="AI698"/>
      <c r="AJ698"/>
      <c r="AK698"/>
      <c r="AL698"/>
      <c r="AM698"/>
      <c r="AO698"/>
      <c r="AP698"/>
      <c r="AQ698"/>
      <c r="AR698"/>
      <c r="AS698"/>
      <c r="AT698"/>
      <c r="AU698"/>
      <c r="AV698"/>
      <c r="AW698"/>
      <c r="AX698"/>
      <c r="AY698"/>
      <c r="AZ698"/>
      <c r="BA698"/>
      <c r="BB698"/>
      <c r="BC698"/>
      <c r="CQ698"/>
      <c r="CR698"/>
      <c r="CS698"/>
      <c r="CT698"/>
      <c r="CU698"/>
      <c r="CV698"/>
      <c r="CW698"/>
      <c r="CX698"/>
      <c r="CY698"/>
      <c r="CZ698"/>
      <c r="DA698"/>
      <c r="DB698"/>
      <c r="DC698"/>
      <c r="DD698"/>
      <c r="DE698"/>
      <c r="DF698"/>
      <c r="DG698"/>
      <c r="DH698"/>
      <c r="DI698"/>
      <c r="DJ698"/>
      <c r="DK698"/>
      <c r="DL698"/>
      <c r="DM698"/>
      <c r="DN698"/>
      <c r="DO698"/>
      <c r="DP698"/>
      <c r="DQ698"/>
      <c r="FA698"/>
      <c r="FC698"/>
      <c r="FD698"/>
      <c r="FF698"/>
      <c r="FG698"/>
      <c r="FH698"/>
      <c r="FI698"/>
      <c r="FJ698"/>
      <c r="FK698"/>
      <c r="FL698"/>
      <c r="FM698"/>
      <c r="FN698"/>
      <c r="FO698"/>
      <c r="FP698"/>
      <c r="FQ698"/>
      <c r="FR698"/>
      <c r="FS698"/>
      <c r="FT698"/>
      <c r="FU698"/>
      <c r="FV698"/>
      <c r="HD698" s="1452"/>
      <c r="HF698"/>
    </row>
    <row r="699" spans="1:250" s="1454" customFormat="1" ht="24" thickBot="1">
      <c r="A699" s="1453" t="s">
        <v>4143</v>
      </c>
      <c r="B699" s="1454" t="s">
        <v>4144</v>
      </c>
      <c r="G699" s="1454">
        <f t="shared" ref="G699:BS699" si="15">SUM(G692:G698)</f>
        <v>2</v>
      </c>
      <c r="H699" s="1454">
        <f t="shared" si="15"/>
        <v>-39</v>
      </c>
      <c r="I699" s="1454">
        <f t="shared" si="15"/>
        <v>132</v>
      </c>
      <c r="J699" s="1454">
        <f t="shared" si="15"/>
        <v>469</v>
      </c>
      <c r="K699" s="1454">
        <f t="shared" si="15"/>
        <v>-114</v>
      </c>
      <c r="L699" s="1454">
        <f t="shared" si="15"/>
        <v>104</v>
      </c>
      <c r="M699" s="1454">
        <f t="shared" si="15"/>
        <v>-588</v>
      </c>
      <c r="N699" s="1454">
        <f t="shared" si="15"/>
        <v>376</v>
      </c>
      <c r="O699" s="1454">
        <f t="shared" si="15"/>
        <v>-127</v>
      </c>
      <c r="P699" s="1454">
        <f t="shared" si="15"/>
        <v>-214</v>
      </c>
      <c r="Q699" s="1454">
        <f t="shared" si="15"/>
        <v>12</v>
      </c>
      <c r="R699" s="1454">
        <f t="shared" si="15"/>
        <v>1365</v>
      </c>
      <c r="S699" s="1454">
        <f t="shared" si="15"/>
        <v>324</v>
      </c>
      <c r="T699" s="1454">
        <f t="shared" si="15"/>
        <v>-367</v>
      </c>
      <c r="U699" s="1454">
        <f t="shared" si="15"/>
        <v>34</v>
      </c>
      <c r="V699" s="1454">
        <f t="shared" si="15"/>
        <v>66</v>
      </c>
      <c r="W699" s="1454">
        <f t="shared" si="15"/>
        <v>-70</v>
      </c>
      <c r="X699" s="1454">
        <f t="shared" si="15"/>
        <v>630</v>
      </c>
      <c r="Y699" s="1454">
        <f t="shared" si="15"/>
        <v>214</v>
      </c>
      <c r="Z699" s="1454">
        <f t="shared" si="15"/>
        <v>857</v>
      </c>
      <c r="AA699" s="1454">
        <f t="shared" si="15"/>
        <v>-580</v>
      </c>
      <c r="AB699" s="1454">
        <f t="shared" si="15"/>
        <v>334</v>
      </c>
      <c r="AC699" s="1454">
        <f t="shared" si="15"/>
        <v>-37</v>
      </c>
      <c r="AD699" s="1454">
        <f t="shared" si="15"/>
        <v>-224</v>
      </c>
      <c r="AE699" s="1454">
        <f t="shared" si="15"/>
        <v>743</v>
      </c>
      <c r="AF699" s="1454">
        <f t="shared" si="15"/>
        <v>-863</v>
      </c>
      <c r="AG699" s="1454">
        <f t="shared" si="15"/>
        <v>200</v>
      </c>
      <c r="AH699" s="1454">
        <f t="shared" si="15"/>
        <v>-967</v>
      </c>
      <c r="AI699" s="1454">
        <f t="shared" si="15"/>
        <v>625</v>
      </c>
      <c r="AJ699" s="1454">
        <f t="shared" si="15"/>
        <v>697</v>
      </c>
      <c r="AK699" s="1454">
        <f t="shared" si="15"/>
        <v>196</v>
      </c>
      <c r="AL699" s="1454">
        <f t="shared" si="15"/>
        <v>177</v>
      </c>
      <c r="AM699" s="1454">
        <f t="shared" si="15"/>
        <v>1662</v>
      </c>
      <c r="AN699" s="1454">
        <f t="shared" si="15"/>
        <v>98</v>
      </c>
      <c r="AO699" s="1454">
        <f t="shared" si="15"/>
        <v>870</v>
      </c>
      <c r="AP699" s="1454">
        <f t="shared" si="15"/>
        <v>555</v>
      </c>
      <c r="AQ699" s="1454">
        <f t="shared" si="15"/>
        <v>335</v>
      </c>
      <c r="AR699" s="1454">
        <f t="shared" si="15"/>
        <v>165</v>
      </c>
      <c r="AS699" s="1454">
        <f t="shared" si="15"/>
        <v>2424</v>
      </c>
      <c r="AT699" s="1454">
        <f t="shared" si="15"/>
        <v>720</v>
      </c>
      <c r="AU699" s="1454">
        <f t="shared" si="15"/>
        <v>829</v>
      </c>
      <c r="AV699" s="1454">
        <f t="shared" si="15"/>
        <v>262</v>
      </c>
      <c r="AW699" s="1454">
        <f t="shared" si="15"/>
        <v>-77</v>
      </c>
      <c r="AX699" s="1454">
        <f t="shared" si="15"/>
        <v>156</v>
      </c>
      <c r="AY699" s="1454">
        <f t="shared" si="15"/>
        <v>551</v>
      </c>
      <c r="AZ699" s="1454">
        <f t="shared" si="15"/>
        <v>2170</v>
      </c>
      <c r="BA699" s="1454">
        <f t="shared" si="15"/>
        <v>776</v>
      </c>
      <c r="BB699" s="1454">
        <f t="shared" si="15"/>
        <v>1805</v>
      </c>
      <c r="BC699" s="1454">
        <f t="shared" si="15"/>
        <v>2234</v>
      </c>
      <c r="BD699" s="1454">
        <f t="shared" si="15"/>
        <v>65</v>
      </c>
      <c r="BE699" s="1454">
        <f t="shared" si="15"/>
        <v>329</v>
      </c>
      <c r="BF699" s="1454">
        <f t="shared" si="15"/>
        <v>957</v>
      </c>
      <c r="BG699" s="1454">
        <f t="shared" si="15"/>
        <v>2079</v>
      </c>
      <c r="BH699" s="1454">
        <f t="shared" si="15"/>
        <v>333</v>
      </c>
      <c r="BI699" s="1454">
        <f t="shared" si="15"/>
        <v>303</v>
      </c>
      <c r="BJ699" s="1454">
        <f t="shared" si="15"/>
        <v>92</v>
      </c>
      <c r="BK699" s="1454">
        <f t="shared" si="15"/>
        <v>232</v>
      </c>
      <c r="BL699" s="1454">
        <f t="shared" si="15"/>
        <v>483</v>
      </c>
      <c r="BM699" s="1454">
        <f t="shared" si="15"/>
        <v>1567</v>
      </c>
      <c r="BN699" s="1454">
        <f t="shared" si="15"/>
        <v>2016</v>
      </c>
      <c r="BO699" s="1454">
        <f t="shared" si="15"/>
        <v>218</v>
      </c>
      <c r="BP699" s="1454">
        <f t="shared" si="15"/>
        <v>214</v>
      </c>
      <c r="BQ699" s="1454">
        <f t="shared" si="15"/>
        <v>565</v>
      </c>
      <c r="BR699" s="1454">
        <f t="shared" si="15"/>
        <v>133</v>
      </c>
      <c r="BS699" s="1454">
        <f t="shared" si="15"/>
        <v>853</v>
      </c>
      <c r="BT699" s="1454">
        <f t="shared" ref="BT699:EE699" si="16">SUM(BT692:BT698)</f>
        <v>148</v>
      </c>
      <c r="BU699" s="1454">
        <f t="shared" si="16"/>
        <v>120</v>
      </c>
      <c r="BV699" s="1454">
        <f t="shared" si="16"/>
        <v>83</v>
      </c>
      <c r="BW699" s="1454">
        <f t="shared" si="16"/>
        <v>59</v>
      </c>
      <c r="BX699" s="1454">
        <f t="shared" si="16"/>
        <v>0</v>
      </c>
      <c r="BY699" s="1454">
        <f t="shared" si="16"/>
        <v>0</v>
      </c>
      <c r="BZ699" s="1454">
        <f t="shared" si="16"/>
        <v>0</v>
      </c>
      <c r="CA699" s="1454">
        <f t="shared" si="16"/>
        <v>0</v>
      </c>
      <c r="CB699" s="1454">
        <f t="shared" si="16"/>
        <v>0</v>
      </c>
      <c r="CC699" s="1454">
        <f t="shared" si="16"/>
        <v>247</v>
      </c>
      <c r="CD699" s="1454">
        <f t="shared" si="16"/>
        <v>50</v>
      </c>
      <c r="CE699" s="1454">
        <f t="shared" si="16"/>
        <v>854</v>
      </c>
      <c r="CF699" s="1454">
        <f t="shared" si="16"/>
        <v>-110</v>
      </c>
      <c r="CG699" s="1454">
        <f t="shared" si="16"/>
        <v>925</v>
      </c>
      <c r="CH699" s="1454">
        <f t="shared" si="16"/>
        <v>428</v>
      </c>
      <c r="CI699" s="1454">
        <f t="shared" si="16"/>
        <v>-189</v>
      </c>
      <c r="CJ699" s="1454">
        <f t="shared" si="16"/>
        <v>67</v>
      </c>
      <c r="CK699" s="1454">
        <f t="shared" si="16"/>
        <v>193</v>
      </c>
      <c r="CL699" s="1454">
        <f t="shared" si="16"/>
        <v>-91</v>
      </c>
      <c r="CM699" s="1454">
        <f t="shared" si="16"/>
        <v>-23</v>
      </c>
      <c r="CN699" s="1454">
        <f t="shared" si="16"/>
        <v>28</v>
      </c>
      <c r="CO699" s="1454">
        <f t="shared" si="16"/>
        <v>454</v>
      </c>
      <c r="CP699" s="1454">
        <f t="shared" si="16"/>
        <v>586</v>
      </c>
      <c r="CQ699" s="1454">
        <f t="shared" si="16"/>
        <v>60</v>
      </c>
      <c r="CR699" s="1454">
        <f t="shared" si="16"/>
        <v>281</v>
      </c>
      <c r="CS699" s="1454">
        <f t="shared" si="16"/>
        <v>793</v>
      </c>
      <c r="CT699" s="1454">
        <f t="shared" si="16"/>
        <v>191</v>
      </c>
      <c r="CU699" s="1454">
        <f t="shared" si="16"/>
        <v>438</v>
      </c>
      <c r="CV699" s="1454">
        <f t="shared" si="16"/>
        <v>1097</v>
      </c>
      <c r="CW699" s="1454">
        <f t="shared" si="16"/>
        <v>469</v>
      </c>
      <c r="CX699" s="1454">
        <f t="shared" si="16"/>
        <v>476</v>
      </c>
      <c r="CY699" s="1454">
        <f t="shared" si="16"/>
        <v>1266</v>
      </c>
      <c r="CZ699" s="1454">
        <f t="shared" si="16"/>
        <v>233</v>
      </c>
      <c r="DA699" s="1454">
        <f t="shared" si="16"/>
        <v>445</v>
      </c>
      <c r="DB699" s="1454">
        <f t="shared" si="16"/>
        <v>874</v>
      </c>
      <c r="DC699" s="1454">
        <f t="shared" si="16"/>
        <v>468</v>
      </c>
      <c r="DD699" s="1454">
        <f t="shared" si="16"/>
        <v>748</v>
      </c>
      <c r="DE699" s="1454">
        <f t="shared" si="16"/>
        <v>149</v>
      </c>
      <c r="DF699" s="1454">
        <f t="shared" si="16"/>
        <v>284</v>
      </c>
      <c r="DG699" s="1454">
        <f t="shared" si="16"/>
        <v>148</v>
      </c>
      <c r="DH699" s="1454">
        <f t="shared" si="16"/>
        <v>-75</v>
      </c>
      <c r="DI699" s="1454">
        <f t="shared" si="16"/>
        <v>489</v>
      </c>
      <c r="DJ699" s="1454">
        <f t="shared" si="16"/>
        <v>610</v>
      </c>
      <c r="DK699" s="1454">
        <f t="shared" si="16"/>
        <v>185</v>
      </c>
      <c r="DL699" s="1454">
        <f t="shared" si="16"/>
        <v>645</v>
      </c>
      <c r="DM699" s="1454">
        <f t="shared" si="16"/>
        <v>71</v>
      </c>
      <c r="DN699" s="1454">
        <f t="shared" si="16"/>
        <v>317</v>
      </c>
      <c r="DO699" s="1454">
        <f t="shared" si="16"/>
        <v>528</v>
      </c>
      <c r="DP699" s="1454">
        <f t="shared" si="16"/>
        <v>-231</v>
      </c>
      <c r="DQ699" s="1454">
        <f t="shared" si="16"/>
        <v>172</v>
      </c>
      <c r="DR699" s="1454">
        <f t="shared" si="16"/>
        <v>598</v>
      </c>
      <c r="DS699" s="1454">
        <f t="shared" si="16"/>
        <v>338</v>
      </c>
      <c r="DT699" s="1454">
        <f t="shared" si="16"/>
        <v>173</v>
      </c>
      <c r="DU699" s="1454">
        <f t="shared" si="16"/>
        <v>260</v>
      </c>
      <c r="DV699" s="1454">
        <f t="shared" si="16"/>
        <v>1062</v>
      </c>
      <c r="DW699" s="1454">
        <f t="shared" si="16"/>
        <v>173</v>
      </c>
      <c r="DX699" s="1454">
        <f t="shared" si="16"/>
        <v>628</v>
      </c>
      <c r="DY699" s="1454">
        <f t="shared" si="16"/>
        <v>177</v>
      </c>
      <c r="DZ699" s="1454">
        <f t="shared" si="16"/>
        <v>437</v>
      </c>
      <c r="EA699" s="1454">
        <f t="shared" si="16"/>
        <v>59</v>
      </c>
      <c r="EB699" s="1454">
        <f t="shared" si="16"/>
        <v>300</v>
      </c>
      <c r="EC699" s="1454">
        <f t="shared" si="16"/>
        <v>0</v>
      </c>
      <c r="ED699" s="1454">
        <f t="shared" si="16"/>
        <v>0</v>
      </c>
      <c r="EE699" s="1454">
        <f t="shared" si="16"/>
        <v>0</v>
      </c>
      <c r="EF699" s="1454">
        <f t="shared" ref="EF699:GQ699" si="17">SUM(EF692:EF698)</f>
        <v>0</v>
      </c>
      <c r="EG699" s="1454">
        <f t="shared" si="17"/>
        <v>0</v>
      </c>
      <c r="EH699" s="1454">
        <f t="shared" si="17"/>
        <v>0</v>
      </c>
      <c r="EI699" s="1454">
        <f t="shared" si="17"/>
        <v>302</v>
      </c>
      <c r="EJ699" s="1454">
        <f t="shared" si="17"/>
        <v>94</v>
      </c>
      <c r="EK699" s="1454">
        <f t="shared" si="17"/>
        <v>-186</v>
      </c>
      <c r="EL699" s="1454">
        <f t="shared" si="17"/>
        <v>0</v>
      </c>
      <c r="EM699" s="1454">
        <f t="shared" si="17"/>
        <v>546</v>
      </c>
      <c r="EN699" s="1454">
        <f t="shared" si="17"/>
        <v>723</v>
      </c>
      <c r="EO699" s="1454">
        <f t="shared" si="17"/>
        <v>303</v>
      </c>
      <c r="EP699" s="1454">
        <f t="shared" si="17"/>
        <v>178</v>
      </c>
      <c r="EQ699" s="1454">
        <f t="shared" si="17"/>
        <v>180</v>
      </c>
      <c r="ER699" s="1454">
        <f t="shared" si="17"/>
        <v>20</v>
      </c>
      <c r="ES699" s="1454">
        <f t="shared" si="17"/>
        <v>279</v>
      </c>
      <c r="ET699" s="1454">
        <f t="shared" si="17"/>
        <v>440</v>
      </c>
      <c r="EU699" s="1454">
        <f t="shared" si="17"/>
        <v>-1</v>
      </c>
      <c r="EV699" s="1454">
        <f t="shared" si="17"/>
        <v>139</v>
      </c>
      <c r="EW699" s="1454">
        <f t="shared" si="17"/>
        <v>260</v>
      </c>
      <c r="EX699" s="1454">
        <f t="shared" si="17"/>
        <v>270</v>
      </c>
      <c r="EY699" s="1454">
        <f t="shared" si="17"/>
        <v>798</v>
      </c>
      <c r="EZ699" s="1454">
        <f t="shared" si="17"/>
        <v>660</v>
      </c>
      <c r="FA699" s="1454">
        <f t="shared" si="17"/>
        <v>372</v>
      </c>
      <c r="FB699" s="1454">
        <f t="shared" si="17"/>
        <v>508</v>
      </c>
      <c r="FC699" s="1454">
        <f t="shared" si="17"/>
        <v>583</v>
      </c>
      <c r="FD699" s="1454">
        <f t="shared" si="17"/>
        <v>239</v>
      </c>
      <c r="FE699" s="1454">
        <f t="shared" si="17"/>
        <v>185</v>
      </c>
      <c r="FF699" s="1454">
        <f t="shared" si="17"/>
        <v>322</v>
      </c>
      <c r="FG699" s="1454">
        <f t="shared" si="17"/>
        <v>546</v>
      </c>
      <c r="FH699" s="1454">
        <f t="shared" si="17"/>
        <v>994</v>
      </c>
      <c r="FI699" s="1454">
        <f t="shared" si="17"/>
        <v>562</v>
      </c>
      <c r="FJ699" s="1454">
        <f t="shared" si="17"/>
        <v>600</v>
      </c>
      <c r="FK699" s="1454">
        <f t="shared" si="17"/>
        <v>667</v>
      </c>
      <c r="FL699" s="1454">
        <f t="shared" si="17"/>
        <v>363</v>
      </c>
      <c r="FM699" s="1454">
        <f t="shared" si="17"/>
        <v>158</v>
      </c>
      <c r="FN699" s="1454">
        <f t="shared" si="17"/>
        <v>901</v>
      </c>
      <c r="FO699" s="1454">
        <f t="shared" si="17"/>
        <v>303</v>
      </c>
      <c r="FP699" s="1454">
        <f t="shared" si="17"/>
        <v>775</v>
      </c>
      <c r="FQ699" s="1454">
        <f t="shared" si="17"/>
        <v>281</v>
      </c>
      <c r="FR699" s="1454">
        <f t="shared" si="17"/>
        <v>145</v>
      </c>
      <c r="FS699" s="1454">
        <f t="shared" si="17"/>
        <v>273</v>
      </c>
      <c r="FT699" s="1454">
        <f t="shared" si="17"/>
        <v>225</v>
      </c>
      <c r="FU699" s="1454">
        <f t="shared" si="17"/>
        <v>187</v>
      </c>
      <c r="FV699" s="1454">
        <f t="shared" si="17"/>
        <v>-26</v>
      </c>
      <c r="FW699" s="1454">
        <f t="shared" si="17"/>
        <v>144</v>
      </c>
      <c r="FX699" s="1454">
        <f t="shared" si="17"/>
        <v>127</v>
      </c>
      <c r="FY699" s="1454">
        <f t="shared" si="17"/>
        <v>65</v>
      </c>
      <c r="FZ699" s="1454">
        <f t="shared" si="17"/>
        <v>945</v>
      </c>
      <c r="GA699" s="1454">
        <f t="shared" si="17"/>
        <v>1047</v>
      </c>
      <c r="GB699" s="1454">
        <f t="shared" si="17"/>
        <v>87</v>
      </c>
      <c r="GC699" s="1454">
        <f t="shared" si="17"/>
        <v>254</v>
      </c>
      <c r="GD699" s="1454">
        <f t="shared" si="17"/>
        <v>213</v>
      </c>
      <c r="GE699" s="1454">
        <f t="shared" si="17"/>
        <v>240</v>
      </c>
      <c r="GF699" s="1454">
        <f t="shared" si="17"/>
        <v>568</v>
      </c>
      <c r="GG699" s="1454">
        <f t="shared" si="17"/>
        <v>197</v>
      </c>
      <c r="GH699" s="1454">
        <f t="shared" si="17"/>
        <v>503</v>
      </c>
      <c r="GI699" s="1454">
        <f t="shared" si="17"/>
        <v>496</v>
      </c>
      <c r="GJ699" s="1454">
        <f t="shared" si="17"/>
        <v>200</v>
      </c>
      <c r="GK699" s="1454">
        <f t="shared" si="17"/>
        <v>165</v>
      </c>
      <c r="GL699" s="1454">
        <f t="shared" si="17"/>
        <v>198</v>
      </c>
      <c r="GM699" s="1454">
        <f t="shared" si="17"/>
        <v>167</v>
      </c>
      <c r="GN699" s="1454">
        <f t="shared" si="17"/>
        <v>640</v>
      </c>
      <c r="GO699" s="1454">
        <f t="shared" si="17"/>
        <v>216</v>
      </c>
      <c r="GP699" s="1454">
        <f t="shared" si="17"/>
        <v>0</v>
      </c>
      <c r="GQ699" s="1454">
        <f t="shared" si="17"/>
        <v>59</v>
      </c>
      <c r="GR699" s="1454">
        <f t="shared" ref="GR699:HW699" si="18">SUM(GR692:GR698)</f>
        <v>0</v>
      </c>
      <c r="GS699" s="1454">
        <f t="shared" si="18"/>
        <v>0</v>
      </c>
      <c r="GT699" s="1454">
        <f t="shared" si="18"/>
        <v>0</v>
      </c>
      <c r="GU699" s="1454">
        <f t="shared" si="18"/>
        <v>0</v>
      </c>
      <c r="GV699" s="1454">
        <f t="shared" si="18"/>
        <v>-94</v>
      </c>
      <c r="GW699" s="1454">
        <f t="shared" si="18"/>
        <v>120</v>
      </c>
      <c r="GX699" s="1454">
        <f t="shared" si="18"/>
        <v>38</v>
      </c>
      <c r="GY699" s="1454">
        <f t="shared" si="18"/>
        <v>-31</v>
      </c>
      <c r="GZ699" s="1454">
        <f t="shared" si="18"/>
        <v>120</v>
      </c>
      <c r="HA699" s="1454">
        <f t="shared" si="18"/>
        <v>190</v>
      </c>
      <c r="HB699" s="1454">
        <f t="shared" si="18"/>
        <v>-50</v>
      </c>
      <c r="HC699" s="1454">
        <f t="shared" si="18"/>
        <v>-53</v>
      </c>
      <c r="HD699" s="1454">
        <f t="shared" si="18"/>
        <v>-60</v>
      </c>
      <c r="HE699" s="1454">
        <f t="shared" si="18"/>
        <v>-203</v>
      </c>
      <c r="HF699" s="1454">
        <f t="shared" si="18"/>
        <v>-22</v>
      </c>
      <c r="HG699" s="1454">
        <f t="shared" si="18"/>
        <v>-31</v>
      </c>
      <c r="HH699" s="1454">
        <f t="shared" si="18"/>
        <v>-191</v>
      </c>
      <c r="HI699" s="1454">
        <f t="shared" si="18"/>
        <v>42</v>
      </c>
      <c r="HJ699" s="1454">
        <f t="shared" si="18"/>
        <v>183</v>
      </c>
      <c r="HK699" s="1454">
        <f t="shared" si="18"/>
        <v>-7</v>
      </c>
      <c r="HL699" s="1454">
        <f t="shared" si="18"/>
        <v>24</v>
      </c>
      <c r="HM699" s="1454">
        <f t="shared" si="18"/>
        <v>-67</v>
      </c>
      <c r="HN699" s="1454">
        <f t="shared" si="18"/>
        <v>-5</v>
      </c>
      <c r="HO699" s="1454">
        <f t="shared" si="18"/>
        <v>58</v>
      </c>
      <c r="HP699" s="1454">
        <f t="shared" si="18"/>
        <v>-7</v>
      </c>
      <c r="HQ699" s="1454">
        <f t="shared" si="18"/>
        <v>10</v>
      </c>
      <c r="HR699" s="1454">
        <f t="shared" si="18"/>
        <v>10</v>
      </c>
      <c r="HS699" s="1454">
        <f t="shared" si="18"/>
        <v>100</v>
      </c>
      <c r="HT699" s="1454">
        <f t="shared" si="18"/>
        <v>100</v>
      </c>
      <c r="HU699" s="1454">
        <f t="shared" si="18"/>
        <v>100</v>
      </c>
      <c r="HV699" s="1454">
        <f t="shared" si="18"/>
        <v>100</v>
      </c>
      <c r="HW699" s="1454">
        <f t="shared" si="18"/>
        <v>100</v>
      </c>
      <c r="HX699" s="1454">
        <f>SUM(HX692:HX698)</f>
        <v>50</v>
      </c>
      <c r="HY699" s="1454">
        <f>SUM(HY692:HY698)</f>
        <v>50</v>
      </c>
      <c r="HZ699" s="1454">
        <f t="shared" ref="HZ699:IO699" si="19">SUM(HZ692:HZ698)</f>
        <v>12610</v>
      </c>
      <c r="IA699" s="1454">
        <f t="shared" si="19"/>
        <v>2123</v>
      </c>
      <c r="IB699" s="1454">
        <f t="shared" si="19"/>
        <v>2378</v>
      </c>
      <c r="IC699" s="1454">
        <f t="shared" si="19"/>
        <v>2725</v>
      </c>
      <c r="ID699" s="1454">
        <f t="shared" si="19"/>
        <v>488</v>
      </c>
      <c r="IE699" s="1454">
        <f t="shared" si="19"/>
        <v>-5</v>
      </c>
      <c r="IF699" s="1454">
        <f t="shared" si="19"/>
        <v>1965</v>
      </c>
      <c r="IG699" s="1454">
        <f t="shared" si="19"/>
        <v>819</v>
      </c>
      <c r="IH699" s="1454">
        <f t="shared" si="19"/>
        <v>1845</v>
      </c>
      <c r="II699" s="1454">
        <f t="shared" si="19"/>
        <v>1075</v>
      </c>
      <c r="IJ699" s="1454">
        <f t="shared" si="19"/>
        <v>1332</v>
      </c>
      <c r="IK699" s="1454">
        <f t="shared" si="19"/>
        <v>8705</v>
      </c>
      <c r="IL699" s="1454">
        <f t="shared" si="19"/>
        <v>541</v>
      </c>
      <c r="IM699" s="1454">
        <f t="shared" si="19"/>
        <v>5198</v>
      </c>
      <c r="IN699" s="1454">
        <f t="shared" si="19"/>
        <v>0</v>
      </c>
      <c r="IO699" s="1454">
        <f t="shared" si="19"/>
        <v>0</v>
      </c>
      <c r="IP699" s="1454">
        <f>SUM(IP692:IV698)</f>
        <v>0</v>
      </c>
    </row>
    <row r="700" spans="1:250" s="91" customFormat="1">
      <c r="AI700"/>
      <c r="AJ700"/>
      <c r="AK700"/>
      <c r="AL700"/>
      <c r="AM700"/>
      <c r="AO700"/>
      <c r="AP700"/>
      <c r="AQ700"/>
      <c r="AR700"/>
      <c r="AS700"/>
      <c r="AT700"/>
      <c r="AU700"/>
      <c r="AV700"/>
      <c r="AW700"/>
      <c r="AX700"/>
      <c r="AY700"/>
      <c r="AZ700"/>
      <c r="BA700"/>
      <c r="BB700"/>
      <c r="BC700"/>
      <c r="CQ700"/>
      <c r="CR700"/>
      <c r="CS700"/>
      <c r="CT700"/>
      <c r="CU700"/>
      <c r="CV700"/>
      <c r="CW700"/>
      <c r="CX700"/>
      <c r="CY700"/>
      <c r="CZ700"/>
      <c r="DA700"/>
      <c r="DB700"/>
      <c r="DC700"/>
      <c r="DD700"/>
      <c r="DE700"/>
      <c r="DF700"/>
      <c r="DG700"/>
      <c r="DH700"/>
      <c r="DI700"/>
      <c r="DJ700"/>
      <c r="DK700"/>
      <c r="DL700"/>
      <c r="DM700"/>
      <c r="DN700"/>
      <c r="DO700"/>
      <c r="DP700"/>
      <c r="DQ700"/>
      <c r="FA700"/>
      <c r="FC700"/>
      <c r="FD700"/>
      <c r="FF700"/>
      <c r="FG700"/>
      <c r="FH700"/>
      <c r="FI700"/>
      <c r="FJ700"/>
      <c r="FK700"/>
      <c r="FL700"/>
      <c r="FM700"/>
      <c r="FN700"/>
      <c r="FO700"/>
      <c r="FP700"/>
      <c r="FQ700"/>
      <c r="FR700"/>
      <c r="FS700"/>
      <c r="FT700"/>
      <c r="FU700"/>
      <c r="FV700"/>
      <c r="HD700" s="1441"/>
      <c r="HF70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5E27-487E-44E0-8CB2-BFE3FD04FBDE}">
  <dimension ref="A1:IV246"/>
  <sheetViews>
    <sheetView topLeftCell="A133" workbookViewId="0">
      <selection activeCell="F1" sqref="F1:FZ2"/>
    </sheetView>
  </sheetViews>
  <sheetFormatPr defaultRowHeight="15"/>
  <cols>
    <col min="1" max="1" width="25" style="25" customWidth="1"/>
    <col min="2" max="2" width="13.85546875" style="25" customWidth="1"/>
    <col min="4" max="4" width="12.42578125" customWidth="1"/>
    <col min="5" max="5" width="11.140625" style="1456" customWidth="1"/>
  </cols>
  <sheetData>
    <row r="1" spans="1:256" s="565" customFormat="1" ht="120">
      <c r="A1" s="255" t="s">
        <v>4145</v>
      </c>
      <c r="B1" s="255" t="s">
        <v>4146</v>
      </c>
      <c r="C1" s="255" t="s">
        <v>2971</v>
      </c>
      <c r="D1" s="1455" t="s">
        <v>4147</v>
      </c>
      <c r="E1" s="1456" t="s">
        <v>2845</v>
      </c>
      <c r="F1" s="1457" t="s">
        <v>4148</v>
      </c>
      <c r="G1" s="1457" t="s">
        <v>4149</v>
      </c>
      <c r="H1" s="1457" t="s">
        <v>4150</v>
      </c>
      <c r="I1" s="1457" t="s">
        <v>4151</v>
      </c>
      <c r="J1" s="1457" t="s">
        <v>4152</v>
      </c>
      <c r="K1" s="1457" t="s">
        <v>4153</v>
      </c>
      <c r="L1" s="1457" t="s">
        <v>4154</v>
      </c>
      <c r="M1" s="1457" t="s">
        <v>4155</v>
      </c>
      <c r="N1" s="1457" t="s">
        <v>4156</v>
      </c>
      <c r="O1" s="1457" t="s">
        <v>4157</v>
      </c>
      <c r="P1" s="1457" t="s">
        <v>4158</v>
      </c>
      <c r="Q1" s="1457" t="s">
        <v>4159</v>
      </c>
      <c r="R1" s="1457" t="s">
        <v>4160</v>
      </c>
      <c r="S1" s="1457" t="s">
        <v>4161</v>
      </c>
      <c r="T1" s="1457" t="s">
        <v>4162</v>
      </c>
      <c r="U1" s="1457" t="s">
        <v>4163</v>
      </c>
      <c r="V1" s="1457" t="s">
        <v>4164</v>
      </c>
      <c r="W1" s="1457" t="s">
        <v>4165</v>
      </c>
      <c r="X1" s="1457" t="s">
        <v>4166</v>
      </c>
      <c r="Y1" s="1457" t="s">
        <v>4167</v>
      </c>
      <c r="Z1" s="1457" t="s">
        <v>4168</v>
      </c>
      <c r="AA1" s="1457" t="s">
        <v>4169</v>
      </c>
      <c r="AB1" s="1457" t="s">
        <v>4170</v>
      </c>
      <c r="AC1" s="1457" t="s">
        <v>4171</v>
      </c>
      <c r="AD1" s="1457" t="s">
        <v>4172</v>
      </c>
      <c r="AE1" s="1457" t="s">
        <v>4173</v>
      </c>
      <c r="AF1" s="1457" t="s">
        <v>4174</v>
      </c>
      <c r="AG1" s="1457" t="s">
        <v>4175</v>
      </c>
      <c r="AH1" s="1457" t="s">
        <v>4176</v>
      </c>
      <c r="AI1" s="1457" t="s">
        <v>4177</v>
      </c>
      <c r="AJ1" s="1457" t="s">
        <v>4178</v>
      </c>
      <c r="AK1" s="1457" t="s">
        <v>4179</v>
      </c>
      <c r="AL1" s="1457" t="s">
        <v>4180</v>
      </c>
      <c r="AM1" s="1457" t="s">
        <v>4181</v>
      </c>
      <c r="AN1" s="1457" t="s">
        <v>4182</v>
      </c>
      <c r="AO1" s="1457" t="s">
        <v>4183</v>
      </c>
      <c r="AP1" s="1457" t="s">
        <v>4184</v>
      </c>
      <c r="AQ1" s="1457" t="s">
        <v>4185</v>
      </c>
      <c r="AR1" s="1457" t="s">
        <v>4186</v>
      </c>
      <c r="AS1" s="1457" t="s">
        <v>4187</v>
      </c>
      <c r="AT1" s="1457" t="s">
        <v>4188</v>
      </c>
      <c r="AU1" s="1457" t="s">
        <v>4189</v>
      </c>
      <c r="AV1" s="1457" t="s">
        <v>4190</v>
      </c>
      <c r="AW1" s="1457" t="s">
        <v>4191</v>
      </c>
      <c r="AX1" s="1457" t="s">
        <v>4192</v>
      </c>
      <c r="AY1" s="1457" t="s">
        <v>1457</v>
      </c>
      <c r="AZ1" s="1457" t="s">
        <v>4193</v>
      </c>
      <c r="BA1" s="1457" t="s">
        <v>4194</v>
      </c>
      <c r="BB1" s="1457" t="s">
        <v>4195</v>
      </c>
      <c r="BC1" s="1457" t="s">
        <v>4196</v>
      </c>
      <c r="BD1" s="1457" t="s">
        <v>4197</v>
      </c>
      <c r="BE1" s="1457" t="s">
        <v>4198</v>
      </c>
      <c r="BF1" s="1457" t="s">
        <v>4199</v>
      </c>
      <c r="BG1" s="1457" t="s">
        <v>4200</v>
      </c>
      <c r="BH1" s="1457" t="s">
        <v>4201</v>
      </c>
      <c r="BI1" s="1457" t="s">
        <v>4202</v>
      </c>
      <c r="BJ1" s="1457" t="s">
        <v>4203</v>
      </c>
      <c r="BK1" s="1457" t="s">
        <v>4204</v>
      </c>
      <c r="BL1" s="1457" t="s">
        <v>4205</v>
      </c>
      <c r="BM1" s="1457" t="s">
        <v>4206</v>
      </c>
      <c r="BN1" s="1457" t="s">
        <v>4207</v>
      </c>
      <c r="BO1" s="1457" t="s">
        <v>4208</v>
      </c>
      <c r="BP1" s="1457" t="s">
        <v>4209</v>
      </c>
      <c r="BQ1" s="1457" t="s">
        <v>4210</v>
      </c>
      <c r="BR1" s="1457" t="s">
        <v>4211</v>
      </c>
      <c r="BS1" s="1457" t="s">
        <v>4212</v>
      </c>
      <c r="BT1" s="1457" t="s">
        <v>4213</v>
      </c>
      <c r="BU1" s="1457" t="s">
        <v>4214</v>
      </c>
      <c r="BV1" s="1457" t="s">
        <v>4215</v>
      </c>
      <c r="BW1" s="1457" t="s">
        <v>4216</v>
      </c>
      <c r="BX1" s="1457" t="s">
        <v>4217</v>
      </c>
      <c r="BY1" s="1457" t="s">
        <v>4218</v>
      </c>
      <c r="BZ1" s="1457" t="s">
        <v>4219</v>
      </c>
      <c r="CA1" s="1457" t="s">
        <v>4220</v>
      </c>
      <c r="CB1" s="1457" t="s">
        <v>4221</v>
      </c>
      <c r="CC1" s="1457" t="s">
        <v>4222</v>
      </c>
      <c r="CD1" s="1457" t="s">
        <v>4223</v>
      </c>
      <c r="CE1" s="1457" t="s">
        <v>4224</v>
      </c>
      <c r="CF1" s="1457" t="s">
        <v>4225</v>
      </c>
      <c r="CG1" s="1457" t="s">
        <v>4226</v>
      </c>
      <c r="CH1" s="1457" t="s">
        <v>4227</v>
      </c>
      <c r="CI1" s="1457" t="s">
        <v>4228</v>
      </c>
      <c r="CJ1" s="1457" t="s">
        <v>4229</v>
      </c>
      <c r="CK1" s="1457" t="s">
        <v>4230</v>
      </c>
      <c r="CL1" s="1457" t="s">
        <v>4231</v>
      </c>
      <c r="CM1" s="1457" t="s">
        <v>4232</v>
      </c>
      <c r="CN1" s="1457" t="s">
        <v>4233</v>
      </c>
      <c r="CO1" s="1457" t="s">
        <v>4234</v>
      </c>
      <c r="CP1" s="1457" t="s">
        <v>4235</v>
      </c>
      <c r="CQ1" s="1457" t="s">
        <v>4236</v>
      </c>
      <c r="CR1" s="1457" t="s">
        <v>4237</v>
      </c>
      <c r="CS1" s="1457" t="s">
        <v>4238</v>
      </c>
      <c r="CT1" s="1457" t="s">
        <v>4239</v>
      </c>
      <c r="CU1" s="1457" t="s">
        <v>4240</v>
      </c>
      <c r="CV1" s="1457" t="s">
        <v>4241</v>
      </c>
      <c r="CW1" s="1457" t="s">
        <v>4242</v>
      </c>
      <c r="CX1" s="1457" t="s">
        <v>4243</v>
      </c>
      <c r="CY1" s="1457" t="s">
        <v>4244</v>
      </c>
      <c r="CZ1" s="1457" t="s">
        <v>4245</v>
      </c>
      <c r="DA1" s="1457" t="s">
        <v>4246</v>
      </c>
      <c r="DB1" s="1457" t="s">
        <v>4247</v>
      </c>
      <c r="DC1" s="1457" t="s">
        <v>4248</v>
      </c>
      <c r="DD1" s="1457" t="s">
        <v>4249</v>
      </c>
      <c r="DE1" s="1457" t="s">
        <v>4250</v>
      </c>
      <c r="DF1" s="1457" t="s">
        <v>4251</v>
      </c>
      <c r="DG1" s="1457" t="s">
        <v>4252</v>
      </c>
      <c r="DH1" s="1457" t="s">
        <v>4253</v>
      </c>
      <c r="DI1" s="1457" t="s">
        <v>4254</v>
      </c>
      <c r="DJ1" s="1457" t="s">
        <v>4255</v>
      </c>
      <c r="DK1" s="1457" t="s">
        <v>4256</v>
      </c>
      <c r="DL1" s="1457" t="s">
        <v>4257</v>
      </c>
      <c r="DM1" s="1457" t="s">
        <v>4258</v>
      </c>
      <c r="DN1" s="1457" t="s">
        <v>4259</v>
      </c>
      <c r="DO1" s="1457" t="s">
        <v>4260</v>
      </c>
      <c r="DP1" s="1457" t="s">
        <v>1518</v>
      </c>
      <c r="DQ1" s="1457" t="s">
        <v>4261</v>
      </c>
      <c r="DR1" s="1457" t="s">
        <v>4262</v>
      </c>
      <c r="DS1" s="1457" t="s">
        <v>4263</v>
      </c>
      <c r="DT1" s="1457" t="s">
        <v>4264</v>
      </c>
      <c r="DU1" s="1457" t="s">
        <v>4265</v>
      </c>
      <c r="DV1" s="1457" t="s">
        <v>4266</v>
      </c>
      <c r="DW1" s="1457" t="s">
        <v>4267</v>
      </c>
      <c r="DX1" s="1457" t="s">
        <v>4268</v>
      </c>
      <c r="DY1" s="1457" t="s">
        <v>4269</v>
      </c>
      <c r="DZ1" s="1457" t="s">
        <v>4270</v>
      </c>
      <c r="EA1" s="1457" t="s">
        <v>4271</v>
      </c>
      <c r="EB1" s="1457" t="s">
        <v>4272</v>
      </c>
      <c r="EC1" s="1457" t="s">
        <v>4273</v>
      </c>
      <c r="EE1" s="1457" t="s">
        <v>4274</v>
      </c>
      <c r="EF1" s="1458" t="s">
        <v>4275</v>
      </c>
      <c r="EG1" s="1458" t="s">
        <v>4275</v>
      </c>
      <c r="EH1" s="1458" t="s">
        <v>4276</v>
      </c>
      <c r="EI1" s="1458" t="s">
        <v>4277</v>
      </c>
      <c r="EJ1" s="1458" t="s">
        <v>4276</v>
      </c>
      <c r="EK1" s="416"/>
      <c r="EL1" s="416" t="s">
        <v>4278</v>
      </c>
      <c r="EM1" s="1458" t="s">
        <v>4279</v>
      </c>
      <c r="EN1" s="1458" t="s">
        <v>4280</v>
      </c>
      <c r="EO1" s="1457" t="s">
        <v>4281</v>
      </c>
      <c r="EP1" s="1457" t="s">
        <v>4282</v>
      </c>
      <c r="EQ1" s="1459" t="s">
        <v>4283</v>
      </c>
      <c r="ER1" s="1458" t="s">
        <v>4284</v>
      </c>
      <c r="ES1" s="1459" t="s">
        <v>4285</v>
      </c>
      <c r="ET1" s="1459" t="s">
        <v>4286</v>
      </c>
      <c r="EU1" s="1458" t="s">
        <v>4287</v>
      </c>
      <c r="EV1" s="1457" t="s">
        <v>4288</v>
      </c>
      <c r="EW1" s="416" t="s">
        <v>4289</v>
      </c>
      <c r="EX1" s="1458" t="s">
        <v>4290</v>
      </c>
      <c r="EY1" s="416" t="s">
        <v>4291</v>
      </c>
      <c r="EZ1" s="1458" t="s">
        <v>4292</v>
      </c>
      <c r="FA1" s="1458" t="s">
        <v>4293</v>
      </c>
      <c r="FB1" s="1458" t="s">
        <v>4294</v>
      </c>
      <c r="FC1" s="416" t="s">
        <v>4295</v>
      </c>
      <c r="FD1" s="1460" t="s">
        <v>4296</v>
      </c>
      <c r="FE1" s="837" t="s">
        <v>4289</v>
      </c>
      <c r="FF1" s="416"/>
      <c r="FG1" s="1457" t="s">
        <v>4297</v>
      </c>
      <c r="FH1" s="1457" t="s">
        <v>4298</v>
      </c>
      <c r="FI1" s="1457" t="s">
        <v>4299</v>
      </c>
      <c r="FJ1" s="1457" t="s">
        <v>4300</v>
      </c>
      <c r="FK1" s="1457" t="s">
        <v>4301</v>
      </c>
      <c r="FL1" s="1457" t="s">
        <v>4302</v>
      </c>
      <c r="FM1" s="1457" t="s">
        <v>4303</v>
      </c>
      <c r="FN1" s="1457" t="s">
        <v>4304</v>
      </c>
      <c r="FO1" s="1457" t="s">
        <v>4305</v>
      </c>
      <c r="FP1" s="1457" t="s">
        <v>4306</v>
      </c>
      <c r="FQ1" s="1457" t="s">
        <v>4307</v>
      </c>
      <c r="FR1" s="1457" t="s">
        <v>4308</v>
      </c>
      <c r="FS1" s="1457" t="s">
        <v>4309</v>
      </c>
      <c r="FT1" s="1457" t="s">
        <v>4310</v>
      </c>
      <c r="FU1" s="1457" t="s">
        <v>4311</v>
      </c>
      <c r="FV1" s="1457" t="s">
        <v>4312</v>
      </c>
      <c r="FW1" s="1457" t="s">
        <v>4313</v>
      </c>
      <c r="FX1" s="1457" t="s">
        <v>4314</v>
      </c>
      <c r="FY1" s="1457" t="s">
        <v>4315</v>
      </c>
      <c r="FZ1" s="1457" t="s">
        <v>4316</v>
      </c>
      <c r="IV1" s="1461"/>
    </row>
    <row r="2" spans="1:256">
      <c r="F2" s="1462" t="s">
        <v>4317</v>
      </c>
      <c r="G2" s="1462" t="s">
        <v>4318</v>
      </c>
      <c r="H2" s="1462" t="s">
        <v>4319</v>
      </c>
      <c r="I2" s="1462" t="s">
        <v>4320</v>
      </c>
      <c r="J2" s="1462" t="s">
        <v>4321</v>
      </c>
      <c r="K2" s="1462" t="s">
        <v>4322</v>
      </c>
      <c r="L2" s="1462" t="s">
        <v>4323</v>
      </c>
      <c r="M2" s="1462" t="s">
        <v>4324</v>
      </c>
      <c r="N2" s="1462" t="s">
        <v>4325</v>
      </c>
      <c r="O2" s="1462" t="s">
        <v>4326</v>
      </c>
      <c r="P2" s="1462" t="s">
        <v>4327</v>
      </c>
      <c r="Q2" s="1462" t="s">
        <v>4328</v>
      </c>
      <c r="R2" s="1462" t="s">
        <v>4329</v>
      </c>
      <c r="S2" s="1462" t="s">
        <v>4330</v>
      </c>
      <c r="T2" s="1462" t="s">
        <v>4331</v>
      </c>
      <c r="U2" s="1462" t="s">
        <v>4332</v>
      </c>
      <c r="V2" s="1462" t="s">
        <v>4333</v>
      </c>
      <c r="W2" s="1462" t="s">
        <v>4334</v>
      </c>
      <c r="X2" s="1462" t="s">
        <v>4335</v>
      </c>
      <c r="Y2" s="1462" t="s">
        <v>4336</v>
      </c>
      <c r="Z2" s="1462" t="s">
        <v>4337</v>
      </c>
      <c r="AA2" s="1462" t="s">
        <v>4338</v>
      </c>
      <c r="AB2" s="1462" t="s">
        <v>4339</v>
      </c>
      <c r="AC2" s="1462" t="s">
        <v>4340</v>
      </c>
      <c r="AD2" s="1462" t="s">
        <v>4341</v>
      </c>
      <c r="AE2" s="1462" t="s">
        <v>4342</v>
      </c>
      <c r="AF2" s="1462" t="s">
        <v>4343</v>
      </c>
      <c r="AG2" s="1462" t="s">
        <v>4344</v>
      </c>
      <c r="AH2" s="1462" t="s">
        <v>4345</v>
      </c>
      <c r="AI2" s="1462" t="s">
        <v>4346</v>
      </c>
      <c r="AJ2" s="1462" t="s">
        <v>4347</v>
      </c>
      <c r="AK2" s="1462" t="s">
        <v>4348</v>
      </c>
      <c r="AL2" s="1462" t="s">
        <v>4349</v>
      </c>
      <c r="AM2" s="1462" t="s">
        <v>4350</v>
      </c>
      <c r="AN2" s="1462" t="s">
        <v>4351</v>
      </c>
      <c r="AO2" s="1462" t="s">
        <v>4352</v>
      </c>
      <c r="AP2" s="1462" t="s">
        <v>4353</v>
      </c>
      <c r="AQ2" s="1462" t="s">
        <v>4354</v>
      </c>
      <c r="AR2" s="1462" t="s">
        <v>4355</v>
      </c>
      <c r="AS2" s="1462" t="s">
        <v>4356</v>
      </c>
      <c r="AT2" s="1462" t="s">
        <v>4357</v>
      </c>
      <c r="AU2" s="1462" t="s">
        <v>4358</v>
      </c>
      <c r="AV2" s="1462" t="s">
        <v>4359</v>
      </c>
      <c r="AW2" s="1462" t="s">
        <v>4360</v>
      </c>
      <c r="AX2" s="1462" t="s">
        <v>4361</v>
      </c>
      <c r="AY2" s="1462" t="s">
        <v>1458</v>
      </c>
      <c r="AZ2" s="1462" t="s">
        <v>4362</v>
      </c>
      <c r="BA2" s="1462" t="s">
        <v>4363</v>
      </c>
      <c r="BB2" s="1462" t="s">
        <v>4364</v>
      </c>
      <c r="BC2" s="1462" t="s">
        <v>4365</v>
      </c>
      <c r="BD2" s="1462" t="s">
        <v>4366</v>
      </c>
      <c r="BE2" s="1462" t="s">
        <v>4367</v>
      </c>
      <c r="BF2" s="1462" t="s">
        <v>4368</v>
      </c>
      <c r="BG2" s="1462" t="s">
        <v>4369</v>
      </c>
      <c r="BH2" s="1462" t="s">
        <v>4370</v>
      </c>
      <c r="BI2" s="1462" t="s">
        <v>4371</v>
      </c>
      <c r="BJ2" s="1462" t="s">
        <v>4372</v>
      </c>
      <c r="BK2" s="1462" t="s">
        <v>4373</v>
      </c>
      <c r="BL2" s="1462" t="s">
        <v>4374</v>
      </c>
      <c r="BM2" s="1462" t="s">
        <v>4375</v>
      </c>
      <c r="BN2" s="1462" t="s">
        <v>4376</v>
      </c>
      <c r="BO2" s="1462" t="s">
        <v>4377</v>
      </c>
      <c r="BP2" s="1462" t="s">
        <v>4378</v>
      </c>
      <c r="BQ2" s="1462" t="s">
        <v>4379</v>
      </c>
      <c r="BR2" s="1462" t="s">
        <v>4380</v>
      </c>
      <c r="BS2" s="1462" t="s">
        <v>4381</v>
      </c>
      <c r="BT2" s="1462" t="s">
        <v>4382</v>
      </c>
      <c r="BU2" s="1462" t="s">
        <v>4383</v>
      </c>
      <c r="BV2" s="1462" t="s">
        <v>4384</v>
      </c>
      <c r="BW2" s="1462" t="s">
        <v>4385</v>
      </c>
      <c r="BX2" s="1462" t="s">
        <v>4386</v>
      </c>
      <c r="BY2" s="1462" t="s">
        <v>4387</v>
      </c>
      <c r="BZ2" s="1462" t="s">
        <v>4388</v>
      </c>
      <c r="CA2" s="1462" t="s">
        <v>4389</v>
      </c>
      <c r="CB2" s="1462" t="s">
        <v>4390</v>
      </c>
      <c r="CC2" s="1462" t="s">
        <v>4391</v>
      </c>
      <c r="CD2" s="1462" t="s">
        <v>4392</v>
      </c>
      <c r="CE2" s="1462" t="s">
        <v>4393</v>
      </c>
      <c r="CF2" s="1462" t="s">
        <v>4394</v>
      </c>
      <c r="CG2" s="1462" t="s">
        <v>4395</v>
      </c>
      <c r="CH2" s="1462" t="s">
        <v>4396</v>
      </c>
      <c r="CI2" s="1462" t="s">
        <v>4397</v>
      </c>
      <c r="CJ2" s="1462" t="s">
        <v>4398</v>
      </c>
      <c r="CK2" s="1462" t="s">
        <v>4399</v>
      </c>
      <c r="CL2" s="1462" t="s">
        <v>4400</v>
      </c>
      <c r="CM2" s="1462" t="s">
        <v>4401</v>
      </c>
      <c r="CN2" s="1462" t="s">
        <v>4402</v>
      </c>
      <c r="CO2" s="1462" t="s">
        <v>4403</v>
      </c>
      <c r="CP2" s="1462" t="s">
        <v>4404</v>
      </c>
      <c r="CQ2" s="1462" t="s">
        <v>4405</v>
      </c>
      <c r="CR2" s="1462" t="s">
        <v>4406</v>
      </c>
      <c r="CS2" s="1462" t="s">
        <v>4407</v>
      </c>
      <c r="CT2" s="1462" t="s">
        <v>4408</v>
      </c>
      <c r="CU2" s="1462" t="s">
        <v>4409</v>
      </c>
      <c r="CV2" s="1462" t="s">
        <v>4410</v>
      </c>
      <c r="CW2" s="1462" t="s">
        <v>4411</v>
      </c>
      <c r="CX2" s="1462" t="s">
        <v>4412</v>
      </c>
      <c r="CY2" s="1462" t="s">
        <v>4413</v>
      </c>
      <c r="CZ2" s="1462" t="s">
        <v>4414</v>
      </c>
      <c r="DA2" s="1462" t="s">
        <v>4415</v>
      </c>
      <c r="DB2" s="1462" t="s">
        <v>4416</v>
      </c>
      <c r="DC2" s="1462" t="s">
        <v>4417</v>
      </c>
      <c r="DD2" s="1462" t="s">
        <v>4418</v>
      </c>
      <c r="DE2" s="1462" t="s">
        <v>4419</v>
      </c>
      <c r="DF2" s="1462" t="s">
        <v>4420</v>
      </c>
      <c r="DG2" s="1462" t="s">
        <v>4421</v>
      </c>
      <c r="DH2" s="1462" t="s">
        <v>4422</v>
      </c>
      <c r="DI2" s="1462" t="s">
        <v>4423</v>
      </c>
      <c r="DJ2" s="1462" t="s">
        <v>4424</v>
      </c>
      <c r="DK2" s="1462" t="s">
        <v>4425</v>
      </c>
      <c r="DL2" s="1462" t="s">
        <v>4426</v>
      </c>
      <c r="DM2" s="1462" t="s">
        <v>4427</v>
      </c>
      <c r="DN2" s="1462" t="s">
        <v>4428</v>
      </c>
      <c r="DO2" s="1462" t="s">
        <v>4429</v>
      </c>
      <c r="DP2" s="1462" t="s">
        <v>1519</v>
      </c>
      <c r="DQ2" s="1462" t="s">
        <v>4430</v>
      </c>
      <c r="DR2" s="1462" t="s">
        <v>4431</v>
      </c>
      <c r="DS2" s="1462" t="s">
        <v>4432</v>
      </c>
      <c r="DT2" s="1462" t="s">
        <v>1729</v>
      </c>
      <c r="DU2" s="1462" t="s">
        <v>4433</v>
      </c>
      <c r="DV2" s="1462" t="s">
        <v>4434</v>
      </c>
      <c r="DW2" s="1462" t="s">
        <v>4435</v>
      </c>
      <c r="DX2" s="1462" t="s">
        <v>4436</v>
      </c>
      <c r="DY2" s="1462" t="s">
        <v>4437</v>
      </c>
      <c r="DZ2" s="1462" t="s">
        <v>4438</v>
      </c>
      <c r="EA2" s="1462" t="s">
        <v>4439</v>
      </c>
      <c r="EB2" s="1462" t="s">
        <v>4440</v>
      </c>
      <c r="EC2" s="1462" t="s">
        <v>4441</v>
      </c>
      <c r="EE2" s="1462" t="s">
        <v>4442</v>
      </c>
      <c r="EF2" s="1462" t="s">
        <v>4443</v>
      </c>
      <c r="EG2" s="1462" t="s">
        <v>4444</v>
      </c>
      <c r="EH2" s="1462" t="s">
        <v>4445</v>
      </c>
      <c r="EI2" s="1462" t="s">
        <v>4446</v>
      </c>
      <c r="EJ2" s="1462" t="s">
        <v>4447</v>
      </c>
      <c r="EK2" s="1462"/>
      <c r="EL2" s="1462" t="s">
        <v>4448</v>
      </c>
      <c r="EM2" s="1463" t="s">
        <v>4449</v>
      </c>
      <c r="EN2" s="1463" t="s">
        <v>4450</v>
      </c>
      <c r="EO2" s="1462" t="s">
        <v>4451</v>
      </c>
      <c r="EP2" s="1462" t="s">
        <v>4452</v>
      </c>
      <c r="EQ2" s="1462" t="s">
        <v>4453</v>
      </c>
      <c r="ER2" s="10" t="s">
        <v>4454</v>
      </c>
      <c r="ES2" s="1463" t="s">
        <v>2908</v>
      </c>
      <c r="ET2" s="1463" t="s">
        <v>4455</v>
      </c>
      <c r="EU2" s="10" t="s">
        <v>4456</v>
      </c>
      <c r="EV2" s="10" t="s">
        <v>4457</v>
      </c>
      <c r="EW2" s="10" t="s">
        <v>4458</v>
      </c>
      <c r="EX2" s="10" t="s">
        <v>4459</v>
      </c>
      <c r="EY2" s="10" t="s">
        <v>4460</v>
      </c>
      <c r="EZ2" s="10" t="s">
        <v>4461</v>
      </c>
      <c r="FA2" s="10" t="s">
        <v>4462</v>
      </c>
      <c r="FB2" s="10" t="s">
        <v>4463</v>
      </c>
      <c r="FC2" s="114" t="s">
        <v>4464</v>
      </c>
      <c r="FD2" s="868" t="s">
        <v>4465</v>
      </c>
      <c r="FE2" s="868" t="s">
        <v>4465</v>
      </c>
      <c r="FF2" s="114"/>
      <c r="FG2" s="1462" t="s">
        <v>4466</v>
      </c>
      <c r="FH2" s="1462" t="s">
        <v>4467</v>
      </c>
      <c r="FI2" s="1462" t="s">
        <v>4468</v>
      </c>
      <c r="FJ2" s="1462" t="s">
        <v>4469</v>
      </c>
      <c r="FK2" s="1462" t="s">
        <v>4470</v>
      </c>
      <c r="FL2" s="1462" t="s">
        <v>4471</v>
      </c>
      <c r="FM2" s="1462" t="s">
        <v>4472</v>
      </c>
      <c r="FN2" s="1462" t="s">
        <v>4473</v>
      </c>
      <c r="FO2" s="1462" t="s">
        <v>4474</v>
      </c>
      <c r="FP2" s="1462" t="s">
        <v>4475</v>
      </c>
      <c r="FQ2" s="1462" t="s">
        <v>4476</v>
      </c>
      <c r="FR2" s="1462" t="s">
        <v>4477</v>
      </c>
      <c r="FS2" s="1462" t="s">
        <v>4478</v>
      </c>
      <c r="FT2" s="1462" t="s">
        <v>4479</v>
      </c>
      <c r="FU2" s="1462" t="s">
        <v>4480</v>
      </c>
      <c r="FV2" s="1462" t="s">
        <v>4481</v>
      </c>
      <c r="FW2" s="1462" t="s">
        <v>4482</v>
      </c>
      <c r="FX2" s="1462" t="s">
        <v>4483</v>
      </c>
      <c r="FY2" s="1462" t="s">
        <v>4484</v>
      </c>
      <c r="FZ2" s="1462" t="s">
        <v>4485</v>
      </c>
      <c r="IV2" s="126"/>
    </row>
    <row r="3" spans="1:256">
      <c r="B3"/>
      <c r="C3" s="25"/>
      <c r="E3"/>
    </row>
    <row r="4" spans="1:256" s="1466" customFormat="1">
      <c r="A4" s="1464"/>
      <c r="B4" s="1465"/>
      <c r="C4" s="1464"/>
      <c r="E4" s="1465"/>
    </row>
    <row r="5" spans="1:256">
      <c r="A5"/>
      <c r="C5" s="126"/>
    </row>
    <row r="6" spans="1:256">
      <c r="A6"/>
      <c r="C6" s="126"/>
      <c r="D6" s="1467"/>
    </row>
    <row r="9" spans="1:256" s="1060" customFormat="1">
      <c r="A9" s="1058" t="s">
        <v>19</v>
      </c>
      <c r="B9" s="1058" t="s">
        <v>3277</v>
      </c>
      <c r="E9" s="1468"/>
      <c r="F9" s="1060">
        <f t="shared" ref="F9:BQ9" si="0">SUM(F4:F8)</f>
        <v>0</v>
      </c>
      <c r="G9" s="1060">
        <f t="shared" si="0"/>
        <v>0</v>
      </c>
      <c r="H9" s="1060">
        <f t="shared" si="0"/>
        <v>0</v>
      </c>
      <c r="I9" s="1060">
        <f t="shared" si="0"/>
        <v>0</v>
      </c>
      <c r="J9" s="1060">
        <f t="shared" si="0"/>
        <v>0</v>
      </c>
      <c r="K9" s="1060">
        <f t="shared" si="0"/>
        <v>0</v>
      </c>
      <c r="L9" s="1060">
        <f t="shared" si="0"/>
        <v>0</v>
      </c>
      <c r="M9" s="1060">
        <f t="shared" si="0"/>
        <v>0</v>
      </c>
      <c r="N9" s="1060">
        <f t="shared" si="0"/>
        <v>0</v>
      </c>
      <c r="O9" s="1060">
        <f t="shared" si="0"/>
        <v>0</v>
      </c>
      <c r="P9" s="1060">
        <f t="shared" si="0"/>
        <v>0</v>
      </c>
      <c r="Q9" s="1060">
        <f t="shared" si="0"/>
        <v>0</v>
      </c>
      <c r="R9" s="1060">
        <f t="shared" si="0"/>
        <v>0</v>
      </c>
      <c r="S9" s="1060">
        <f t="shared" si="0"/>
        <v>0</v>
      </c>
      <c r="T9" s="1060">
        <f t="shared" si="0"/>
        <v>0</v>
      </c>
      <c r="U9" s="1060">
        <f t="shared" si="0"/>
        <v>0</v>
      </c>
      <c r="V9" s="1060">
        <f t="shared" si="0"/>
        <v>0</v>
      </c>
      <c r="W9" s="1060">
        <f t="shared" si="0"/>
        <v>0</v>
      </c>
      <c r="X9" s="1060">
        <f t="shared" si="0"/>
        <v>0</v>
      </c>
      <c r="Y9" s="1060">
        <f t="shared" si="0"/>
        <v>0</v>
      </c>
      <c r="Z9" s="1060">
        <f t="shared" si="0"/>
        <v>0</v>
      </c>
      <c r="AA9" s="1060">
        <f t="shared" si="0"/>
        <v>0</v>
      </c>
      <c r="AB9" s="1060">
        <f t="shared" si="0"/>
        <v>0</v>
      </c>
      <c r="AC9" s="1060">
        <f t="shared" si="0"/>
        <v>0</v>
      </c>
      <c r="AD9" s="1060">
        <f t="shared" si="0"/>
        <v>0</v>
      </c>
      <c r="AE9" s="1060">
        <f t="shared" si="0"/>
        <v>0</v>
      </c>
      <c r="AF9" s="1060">
        <f t="shared" si="0"/>
        <v>0</v>
      </c>
      <c r="AG9" s="1060">
        <f t="shared" si="0"/>
        <v>0</v>
      </c>
      <c r="AH9" s="1060">
        <f t="shared" si="0"/>
        <v>0</v>
      </c>
      <c r="AI9" s="1060">
        <f t="shared" si="0"/>
        <v>0</v>
      </c>
      <c r="AJ9" s="1060">
        <f t="shared" si="0"/>
        <v>0</v>
      </c>
      <c r="AK9" s="1060">
        <f t="shared" si="0"/>
        <v>0</v>
      </c>
      <c r="AL9" s="1060">
        <f t="shared" si="0"/>
        <v>0</v>
      </c>
      <c r="AM9" s="1060">
        <f t="shared" si="0"/>
        <v>0</v>
      </c>
      <c r="AN9" s="1060">
        <f t="shared" si="0"/>
        <v>0</v>
      </c>
      <c r="AO9" s="1060">
        <f t="shared" si="0"/>
        <v>0</v>
      </c>
      <c r="AP9" s="1060">
        <f t="shared" si="0"/>
        <v>0</v>
      </c>
      <c r="AQ9" s="1060">
        <f t="shared" si="0"/>
        <v>0</v>
      </c>
      <c r="AR9" s="1060">
        <f t="shared" si="0"/>
        <v>0</v>
      </c>
      <c r="AS9" s="1060">
        <f t="shared" si="0"/>
        <v>0</v>
      </c>
      <c r="AT9" s="1060">
        <f t="shared" si="0"/>
        <v>0</v>
      </c>
      <c r="AU9" s="1060">
        <f t="shared" si="0"/>
        <v>0</v>
      </c>
      <c r="AV9" s="1060">
        <f t="shared" si="0"/>
        <v>0</v>
      </c>
      <c r="AW9" s="1060">
        <f t="shared" si="0"/>
        <v>0</v>
      </c>
      <c r="AX9" s="1060">
        <f t="shared" si="0"/>
        <v>0</v>
      </c>
      <c r="AY9" s="1060">
        <f t="shared" si="0"/>
        <v>0</v>
      </c>
      <c r="AZ9" s="1060">
        <f t="shared" si="0"/>
        <v>0</v>
      </c>
      <c r="BA9" s="1060">
        <f t="shared" si="0"/>
        <v>0</v>
      </c>
      <c r="BB9" s="1060">
        <f t="shared" si="0"/>
        <v>0</v>
      </c>
      <c r="BC9" s="1060">
        <f t="shared" si="0"/>
        <v>0</v>
      </c>
      <c r="BD9" s="1060">
        <f t="shared" si="0"/>
        <v>0</v>
      </c>
      <c r="BE9" s="1060">
        <f t="shared" si="0"/>
        <v>0</v>
      </c>
      <c r="BF9" s="1060">
        <f t="shared" si="0"/>
        <v>0</v>
      </c>
      <c r="BG9" s="1060">
        <f t="shared" si="0"/>
        <v>0</v>
      </c>
      <c r="BH9" s="1060">
        <f t="shared" si="0"/>
        <v>0</v>
      </c>
      <c r="BI9" s="1060">
        <f t="shared" si="0"/>
        <v>0</v>
      </c>
      <c r="BJ9" s="1060">
        <f t="shared" si="0"/>
        <v>0</v>
      </c>
      <c r="BK9" s="1060">
        <f t="shared" si="0"/>
        <v>0</v>
      </c>
      <c r="BL9" s="1060">
        <f t="shared" si="0"/>
        <v>0</v>
      </c>
      <c r="BM9" s="1060">
        <f t="shared" si="0"/>
        <v>0</v>
      </c>
      <c r="BN9" s="1060">
        <f t="shared" si="0"/>
        <v>0</v>
      </c>
      <c r="BO9" s="1060">
        <f t="shared" si="0"/>
        <v>0</v>
      </c>
      <c r="BP9" s="1060">
        <f t="shared" si="0"/>
        <v>0</v>
      </c>
      <c r="BQ9" s="1060">
        <f t="shared" si="0"/>
        <v>0</v>
      </c>
      <c r="BR9" s="1060">
        <f t="shared" ref="BR9:EC9" si="1">SUM(BR4:BR8)</f>
        <v>0</v>
      </c>
      <c r="BS9" s="1060">
        <f t="shared" si="1"/>
        <v>0</v>
      </c>
      <c r="BT9" s="1060">
        <f t="shared" si="1"/>
        <v>0</v>
      </c>
      <c r="BU9" s="1060">
        <f t="shared" si="1"/>
        <v>0</v>
      </c>
      <c r="BV9" s="1060">
        <f t="shared" si="1"/>
        <v>0</v>
      </c>
      <c r="BW9" s="1060">
        <f t="shared" si="1"/>
        <v>0</v>
      </c>
      <c r="BX9" s="1060">
        <f t="shared" si="1"/>
        <v>0</v>
      </c>
      <c r="BY9" s="1060">
        <f t="shared" si="1"/>
        <v>0</v>
      </c>
      <c r="BZ9" s="1060">
        <f t="shared" si="1"/>
        <v>0</v>
      </c>
      <c r="CA9" s="1060">
        <f t="shared" si="1"/>
        <v>0</v>
      </c>
      <c r="CB9" s="1060">
        <f t="shared" si="1"/>
        <v>0</v>
      </c>
      <c r="CC9" s="1060">
        <f t="shared" si="1"/>
        <v>0</v>
      </c>
      <c r="CD9" s="1060">
        <f t="shared" si="1"/>
        <v>0</v>
      </c>
      <c r="CE9" s="1060">
        <f t="shared" si="1"/>
        <v>0</v>
      </c>
      <c r="CF9" s="1060">
        <f t="shared" si="1"/>
        <v>0</v>
      </c>
      <c r="CG9" s="1060">
        <f t="shared" si="1"/>
        <v>0</v>
      </c>
      <c r="CH9" s="1060">
        <f t="shared" si="1"/>
        <v>0</v>
      </c>
      <c r="CI9" s="1060">
        <f t="shared" si="1"/>
        <v>0</v>
      </c>
      <c r="CJ9" s="1060">
        <f t="shared" si="1"/>
        <v>0</v>
      </c>
      <c r="CK9" s="1060">
        <f t="shared" si="1"/>
        <v>0</v>
      </c>
      <c r="CL9" s="1060">
        <f t="shared" si="1"/>
        <v>0</v>
      </c>
      <c r="CM9" s="1060">
        <f t="shared" si="1"/>
        <v>0</v>
      </c>
      <c r="CN9" s="1060">
        <f t="shared" si="1"/>
        <v>0</v>
      </c>
      <c r="CO9" s="1060">
        <f t="shared" si="1"/>
        <v>0</v>
      </c>
      <c r="CP9" s="1060">
        <f t="shared" si="1"/>
        <v>0</v>
      </c>
      <c r="CQ9" s="1060">
        <f t="shared" si="1"/>
        <v>0</v>
      </c>
      <c r="CR9" s="1060">
        <f t="shared" si="1"/>
        <v>0</v>
      </c>
      <c r="CS9" s="1060">
        <f t="shared" si="1"/>
        <v>0</v>
      </c>
      <c r="CT9" s="1060">
        <f t="shared" si="1"/>
        <v>0</v>
      </c>
      <c r="CU9" s="1060">
        <f t="shared" si="1"/>
        <v>0</v>
      </c>
      <c r="CV9" s="1060">
        <f t="shared" si="1"/>
        <v>0</v>
      </c>
      <c r="CW9" s="1060">
        <f t="shared" si="1"/>
        <v>0</v>
      </c>
      <c r="CX9" s="1060">
        <f t="shared" si="1"/>
        <v>0</v>
      </c>
      <c r="CY9" s="1060">
        <f t="shared" si="1"/>
        <v>0</v>
      </c>
      <c r="CZ9" s="1060">
        <f t="shared" si="1"/>
        <v>0</v>
      </c>
      <c r="DA9" s="1060">
        <f t="shared" si="1"/>
        <v>0</v>
      </c>
      <c r="DB9" s="1060">
        <f t="shared" si="1"/>
        <v>0</v>
      </c>
      <c r="DC9" s="1060">
        <f t="shared" si="1"/>
        <v>0</v>
      </c>
      <c r="DD9" s="1060">
        <f t="shared" si="1"/>
        <v>0</v>
      </c>
      <c r="DE9" s="1060">
        <f t="shared" si="1"/>
        <v>0</v>
      </c>
      <c r="DF9" s="1060">
        <f t="shared" si="1"/>
        <v>0</v>
      </c>
      <c r="DG9" s="1060">
        <f t="shared" si="1"/>
        <v>0</v>
      </c>
      <c r="DH9" s="1060">
        <f t="shared" si="1"/>
        <v>0</v>
      </c>
      <c r="DI9" s="1060">
        <f t="shared" si="1"/>
        <v>0</v>
      </c>
      <c r="DJ9" s="1060">
        <f t="shared" si="1"/>
        <v>0</v>
      </c>
      <c r="DK9" s="1060">
        <f t="shared" si="1"/>
        <v>0</v>
      </c>
      <c r="DL9" s="1060">
        <f t="shared" si="1"/>
        <v>0</v>
      </c>
      <c r="DM9" s="1060">
        <f t="shared" si="1"/>
        <v>0</v>
      </c>
      <c r="DN9" s="1060">
        <f t="shared" si="1"/>
        <v>0</v>
      </c>
      <c r="DO9" s="1060">
        <f t="shared" si="1"/>
        <v>0</v>
      </c>
      <c r="DP9" s="1060">
        <f t="shared" si="1"/>
        <v>0</v>
      </c>
      <c r="DQ9" s="1060">
        <f t="shared" si="1"/>
        <v>0</v>
      </c>
      <c r="DR9" s="1060">
        <f t="shared" si="1"/>
        <v>0</v>
      </c>
      <c r="DS9" s="1060">
        <f t="shared" si="1"/>
        <v>0</v>
      </c>
      <c r="DT9" s="1060">
        <f t="shared" si="1"/>
        <v>0</v>
      </c>
      <c r="DU9" s="1060">
        <f t="shared" si="1"/>
        <v>0</v>
      </c>
      <c r="DV9" s="1060">
        <f t="shared" si="1"/>
        <v>0</v>
      </c>
      <c r="DW9" s="1060">
        <f t="shared" si="1"/>
        <v>0</v>
      </c>
      <c r="DX9" s="1060">
        <f t="shared" si="1"/>
        <v>0</v>
      </c>
      <c r="DY9" s="1060">
        <f t="shared" si="1"/>
        <v>0</v>
      </c>
      <c r="DZ9" s="1060">
        <f t="shared" si="1"/>
        <v>0</v>
      </c>
      <c r="EA9" s="1060">
        <f t="shared" si="1"/>
        <v>0</v>
      </c>
      <c r="EB9" s="1060">
        <f t="shared" si="1"/>
        <v>0</v>
      </c>
      <c r="EC9" s="1060">
        <f t="shared" si="1"/>
        <v>0</v>
      </c>
      <c r="ED9" s="1060">
        <f t="shared" ref="ED9:GO9" si="2">SUM(ED4:ED8)</f>
        <v>0</v>
      </c>
      <c r="EE9" s="1060">
        <f t="shared" si="2"/>
        <v>0</v>
      </c>
      <c r="EF9" s="1060">
        <f t="shared" si="2"/>
        <v>0</v>
      </c>
      <c r="EG9" s="1060">
        <f t="shared" si="2"/>
        <v>0</v>
      </c>
      <c r="EH9" s="1060">
        <f t="shared" si="2"/>
        <v>0</v>
      </c>
      <c r="EI9" s="1060">
        <f t="shared" si="2"/>
        <v>0</v>
      </c>
      <c r="EJ9" s="1060">
        <f t="shared" si="2"/>
        <v>0</v>
      </c>
      <c r="EK9" s="1060">
        <f t="shared" si="2"/>
        <v>0</v>
      </c>
      <c r="EL9" s="1060">
        <f t="shared" si="2"/>
        <v>0</v>
      </c>
      <c r="EM9" s="1060">
        <f t="shared" si="2"/>
        <v>0</v>
      </c>
      <c r="EN9" s="1060">
        <f t="shared" si="2"/>
        <v>0</v>
      </c>
      <c r="EO9" s="1060">
        <f t="shared" si="2"/>
        <v>0</v>
      </c>
      <c r="EP9" s="1060">
        <f t="shared" si="2"/>
        <v>0</v>
      </c>
      <c r="EQ9" s="1060">
        <f t="shared" si="2"/>
        <v>0</v>
      </c>
      <c r="ER9" s="1060">
        <f t="shared" si="2"/>
        <v>0</v>
      </c>
      <c r="ES9" s="1060">
        <f t="shared" si="2"/>
        <v>0</v>
      </c>
      <c r="ET9" s="1060">
        <f t="shared" si="2"/>
        <v>0</v>
      </c>
      <c r="EU9" s="1060">
        <f t="shared" si="2"/>
        <v>0</v>
      </c>
      <c r="EV9" s="1060">
        <f t="shared" si="2"/>
        <v>0</v>
      </c>
      <c r="EW9" s="1060">
        <f t="shared" si="2"/>
        <v>0</v>
      </c>
      <c r="EX9" s="1060">
        <f t="shared" si="2"/>
        <v>0</v>
      </c>
      <c r="EY9" s="1060">
        <f t="shared" si="2"/>
        <v>0</v>
      </c>
      <c r="EZ9" s="1060">
        <f t="shared" si="2"/>
        <v>0</v>
      </c>
      <c r="FA9" s="1060">
        <f t="shared" si="2"/>
        <v>0</v>
      </c>
      <c r="FB9" s="1060">
        <f t="shared" si="2"/>
        <v>0</v>
      </c>
      <c r="FC9" s="1060">
        <f t="shared" si="2"/>
        <v>0</v>
      </c>
      <c r="FD9" s="1060">
        <f t="shared" si="2"/>
        <v>0</v>
      </c>
      <c r="FE9" s="1060">
        <f t="shared" si="2"/>
        <v>0</v>
      </c>
      <c r="FF9" s="1060">
        <f t="shared" si="2"/>
        <v>0</v>
      </c>
      <c r="FG9" s="1060">
        <f t="shared" si="2"/>
        <v>0</v>
      </c>
      <c r="FH9" s="1060">
        <f t="shared" si="2"/>
        <v>0</v>
      </c>
      <c r="FI9" s="1060">
        <f t="shared" si="2"/>
        <v>0</v>
      </c>
      <c r="FJ9" s="1060">
        <f t="shared" si="2"/>
        <v>0</v>
      </c>
      <c r="FK9" s="1060">
        <f t="shared" si="2"/>
        <v>0</v>
      </c>
      <c r="FL9" s="1060">
        <f t="shared" si="2"/>
        <v>0</v>
      </c>
      <c r="FM9" s="1060">
        <f t="shared" si="2"/>
        <v>0</v>
      </c>
      <c r="FN9" s="1060">
        <f t="shared" si="2"/>
        <v>0</v>
      </c>
      <c r="FO9" s="1060">
        <f t="shared" si="2"/>
        <v>0</v>
      </c>
      <c r="FP9" s="1060">
        <f t="shared" si="2"/>
        <v>0</v>
      </c>
      <c r="FQ9" s="1060">
        <f t="shared" si="2"/>
        <v>0</v>
      </c>
      <c r="FR9" s="1060">
        <f t="shared" si="2"/>
        <v>0</v>
      </c>
      <c r="FS9" s="1060">
        <f t="shared" si="2"/>
        <v>0</v>
      </c>
      <c r="FT9" s="1060">
        <f t="shared" si="2"/>
        <v>0</v>
      </c>
      <c r="FU9" s="1060">
        <f t="shared" si="2"/>
        <v>0</v>
      </c>
      <c r="FV9" s="1060">
        <f t="shared" si="2"/>
        <v>0</v>
      </c>
      <c r="FW9" s="1060">
        <f t="shared" si="2"/>
        <v>0</v>
      </c>
      <c r="FX9" s="1060">
        <f t="shared" si="2"/>
        <v>0</v>
      </c>
      <c r="FY9" s="1060">
        <f t="shared" si="2"/>
        <v>0</v>
      </c>
      <c r="FZ9" s="1060">
        <f t="shared" si="2"/>
        <v>0</v>
      </c>
      <c r="GA9" s="1060">
        <f t="shared" si="2"/>
        <v>0</v>
      </c>
      <c r="GB9" s="1060">
        <f t="shared" si="2"/>
        <v>0</v>
      </c>
      <c r="GC9" s="1060">
        <f t="shared" si="2"/>
        <v>0</v>
      </c>
      <c r="GD9" s="1060">
        <f t="shared" si="2"/>
        <v>0</v>
      </c>
      <c r="GE9" s="1060">
        <f t="shared" si="2"/>
        <v>0</v>
      </c>
      <c r="GF9" s="1060">
        <f t="shared" si="2"/>
        <v>0</v>
      </c>
      <c r="GG9" s="1060">
        <f t="shared" si="2"/>
        <v>0</v>
      </c>
      <c r="GH9" s="1060">
        <f t="shared" si="2"/>
        <v>0</v>
      </c>
      <c r="GI9" s="1060">
        <f t="shared" si="2"/>
        <v>0</v>
      </c>
      <c r="GJ9" s="1060">
        <f t="shared" si="2"/>
        <v>0</v>
      </c>
      <c r="GK9" s="1060">
        <f t="shared" si="2"/>
        <v>0</v>
      </c>
      <c r="GL9" s="1060">
        <f t="shared" si="2"/>
        <v>0</v>
      </c>
      <c r="GM9" s="1060">
        <f t="shared" si="2"/>
        <v>0</v>
      </c>
      <c r="GN9" s="1060">
        <f t="shared" si="2"/>
        <v>0</v>
      </c>
      <c r="GO9" s="1060">
        <f t="shared" si="2"/>
        <v>0</v>
      </c>
      <c r="GP9" s="1060">
        <f t="shared" ref="GP9:IV9" si="3">SUM(GP4:GP8)</f>
        <v>0</v>
      </c>
      <c r="GQ9" s="1060">
        <f t="shared" si="3"/>
        <v>0</v>
      </c>
      <c r="GR9" s="1060">
        <f t="shared" si="3"/>
        <v>0</v>
      </c>
      <c r="GS9" s="1060">
        <f t="shared" si="3"/>
        <v>0</v>
      </c>
      <c r="GT9" s="1060">
        <f t="shared" si="3"/>
        <v>0</v>
      </c>
      <c r="GU9" s="1060">
        <f t="shared" si="3"/>
        <v>0</v>
      </c>
      <c r="GV9" s="1060">
        <f t="shared" si="3"/>
        <v>0</v>
      </c>
      <c r="GW9" s="1060">
        <f t="shared" si="3"/>
        <v>0</v>
      </c>
      <c r="GX9" s="1060">
        <f t="shared" si="3"/>
        <v>0</v>
      </c>
      <c r="GY9" s="1060">
        <f t="shared" si="3"/>
        <v>0</v>
      </c>
      <c r="GZ9" s="1060">
        <f t="shared" si="3"/>
        <v>0</v>
      </c>
      <c r="HA9" s="1060">
        <f t="shared" si="3"/>
        <v>0</v>
      </c>
      <c r="HB9" s="1060">
        <f t="shared" si="3"/>
        <v>0</v>
      </c>
      <c r="HC9" s="1060">
        <f t="shared" si="3"/>
        <v>0</v>
      </c>
      <c r="HD9" s="1060">
        <f t="shared" si="3"/>
        <v>0</v>
      </c>
      <c r="HE9" s="1060">
        <f t="shared" si="3"/>
        <v>0</v>
      </c>
      <c r="HF9" s="1060">
        <f t="shared" si="3"/>
        <v>0</v>
      </c>
      <c r="HG9" s="1060">
        <f t="shared" si="3"/>
        <v>0</v>
      </c>
      <c r="HH9" s="1060">
        <f t="shared" si="3"/>
        <v>0</v>
      </c>
      <c r="HI9" s="1060">
        <f t="shared" si="3"/>
        <v>0</v>
      </c>
      <c r="HJ9" s="1060">
        <f t="shared" si="3"/>
        <v>0</v>
      </c>
      <c r="HK9" s="1060">
        <f t="shared" si="3"/>
        <v>0</v>
      </c>
      <c r="HL9" s="1060">
        <f t="shared" si="3"/>
        <v>0</v>
      </c>
      <c r="HM9" s="1060">
        <f t="shared" si="3"/>
        <v>0</v>
      </c>
      <c r="HN9" s="1060">
        <f t="shared" si="3"/>
        <v>0</v>
      </c>
      <c r="HO9" s="1060">
        <f t="shared" si="3"/>
        <v>0</v>
      </c>
      <c r="HP9" s="1060">
        <f t="shared" si="3"/>
        <v>0</v>
      </c>
      <c r="HQ9" s="1060">
        <f t="shared" si="3"/>
        <v>0</v>
      </c>
      <c r="HR9" s="1060">
        <f t="shared" si="3"/>
        <v>0</v>
      </c>
      <c r="HS9" s="1060">
        <f t="shared" si="3"/>
        <v>0</v>
      </c>
      <c r="HT9" s="1060">
        <f t="shared" si="3"/>
        <v>0</v>
      </c>
      <c r="HU9" s="1060">
        <f t="shared" si="3"/>
        <v>0</v>
      </c>
      <c r="HV9" s="1060">
        <f t="shared" si="3"/>
        <v>0</v>
      </c>
      <c r="HW9" s="1060">
        <f t="shared" si="3"/>
        <v>0</v>
      </c>
      <c r="HX9" s="1060">
        <f t="shared" si="3"/>
        <v>0</v>
      </c>
      <c r="HY9" s="1060">
        <f t="shared" si="3"/>
        <v>0</v>
      </c>
      <c r="HZ9" s="1060">
        <f t="shared" si="3"/>
        <v>0</v>
      </c>
      <c r="IA9" s="1060">
        <f t="shared" si="3"/>
        <v>0</v>
      </c>
      <c r="IB9" s="1060">
        <f t="shared" si="3"/>
        <v>0</v>
      </c>
      <c r="IC9" s="1060">
        <f t="shared" si="3"/>
        <v>0</v>
      </c>
      <c r="ID9" s="1060">
        <f t="shared" si="3"/>
        <v>0</v>
      </c>
      <c r="IE9" s="1060">
        <f t="shared" si="3"/>
        <v>0</v>
      </c>
      <c r="IF9" s="1060">
        <f t="shared" si="3"/>
        <v>0</v>
      </c>
      <c r="IG9" s="1060">
        <f t="shared" si="3"/>
        <v>0</v>
      </c>
      <c r="IH9" s="1060">
        <f t="shared" si="3"/>
        <v>0</v>
      </c>
      <c r="II9" s="1060">
        <f t="shared" si="3"/>
        <v>0</v>
      </c>
      <c r="IJ9" s="1060">
        <f t="shared" si="3"/>
        <v>0</v>
      </c>
      <c r="IK9" s="1060">
        <f t="shared" si="3"/>
        <v>0</v>
      </c>
      <c r="IL9" s="1060">
        <f t="shared" si="3"/>
        <v>0</v>
      </c>
      <c r="IM9" s="1060">
        <f t="shared" si="3"/>
        <v>0</v>
      </c>
      <c r="IN9" s="1060">
        <f t="shared" si="3"/>
        <v>0</v>
      </c>
      <c r="IO9" s="1060">
        <f t="shared" si="3"/>
        <v>0</v>
      </c>
      <c r="IP9" s="1060">
        <f t="shared" si="3"/>
        <v>0</v>
      </c>
      <c r="IQ9" s="1060">
        <f t="shared" si="3"/>
        <v>0</v>
      </c>
      <c r="IR9" s="1060">
        <f t="shared" si="3"/>
        <v>0</v>
      </c>
      <c r="IS9" s="1060">
        <f t="shared" si="3"/>
        <v>0</v>
      </c>
      <c r="IT9" s="1060">
        <f t="shared" si="3"/>
        <v>0</v>
      </c>
      <c r="IU9" s="1060">
        <f t="shared" si="3"/>
        <v>0</v>
      </c>
      <c r="IV9" s="1060">
        <f t="shared" si="3"/>
        <v>0</v>
      </c>
    </row>
    <row r="11" spans="1:256" s="1471" customFormat="1">
      <c r="A11" s="1469" t="s">
        <v>3318</v>
      </c>
      <c r="B11" s="1470"/>
      <c r="E11" s="1472"/>
    </row>
    <row r="14" spans="1:256">
      <c r="B14" s="126"/>
    </row>
    <row r="15" spans="1:256">
      <c r="B15" s="126"/>
      <c r="C15" s="126"/>
      <c r="D15" s="126"/>
    </row>
    <row r="16" spans="1:256">
      <c r="A16"/>
      <c r="B16" s="92" t="s">
        <v>4486</v>
      </c>
      <c r="C16" s="92" t="s">
        <v>4487</v>
      </c>
      <c r="D16" s="92" t="s">
        <v>4488</v>
      </c>
      <c r="AM16">
        <v>30</v>
      </c>
      <c r="AY16">
        <v>5</v>
      </c>
      <c r="BG16">
        <v>10</v>
      </c>
      <c r="DR16">
        <v>10</v>
      </c>
      <c r="GE16">
        <v>10</v>
      </c>
    </row>
    <row r="17" spans="1:4">
      <c r="A17"/>
      <c r="B17"/>
    </row>
    <row r="18" spans="1:4">
      <c r="A18"/>
      <c r="B18"/>
    </row>
    <row r="19" spans="1:4">
      <c r="A19"/>
      <c r="B19"/>
    </row>
    <row r="20" spans="1:4">
      <c r="B20" s="50"/>
      <c r="C20" s="613"/>
      <c r="D20" s="613"/>
    </row>
    <row r="21" spans="1:4">
      <c r="B21" s="613"/>
      <c r="C21" s="613"/>
      <c r="D21" s="613"/>
    </row>
    <row r="22" spans="1:4">
      <c r="B22" s="126"/>
    </row>
    <row r="23" spans="1:4">
      <c r="B23" s="168"/>
      <c r="C23" s="613"/>
      <c r="D23" s="613"/>
    </row>
    <row r="24" spans="1:4">
      <c r="B24" s="168"/>
      <c r="C24" s="613"/>
      <c r="D24" s="613"/>
    </row>
    <row r="25" spans="1:4">
      <c r="B25" s="168"/>
      <c r="C25" s="613"/>
      <c r="D25" s="613"/>
    </row>
    <row r="26" spans="1:4">
      <c r="B26" s="50"/>
      <c r="C26" s="613"/>
      <c r="D26" s="613"/>
    </row>
    <row r="27" spans="1:4">
      <c r="B27" s="50"/>
      <c r="C27" s="613"/>
      <c r="D27" s="613"/>
    </row>
    <row r="28" spans="1:4">
      <c r="B28" s="50"/>
      <c r="C28" s="613"/>
      <c r="D28" s="613"/>
    </row>
    <row r="29" spans="1:4">
      <c r="B29" s="50"/>
      <c r="C29" s="613"/>
      <c r="D29" s="613"/>
    </row>
    <row r="30" spans="1:4">
      <c r="B30" s="50"/>
      <c r="C30" s="613"/>
      <c r="D30" s="613"/>
    </row>
    <row r="31" spans="1:4">
      <c r="B31" s="50"/>
      <c r="C31" s="613"/>
      <c r="D31" s="613"/>
    </row>
    <row r="32" spans="1:4">
      <c r="B32" s="50"/>
      <c r="C32" s="613"/>
      <c r="D32" s="613"/>
    </row>
    <row r="33" spans="2:5">
      <c r="B33" s="613"/>
      <c r="C33" s="10"/>
      <c r="D33" s="10"/>
    </row>
    <row r="34" spans="2:5">
      <c r="B34" s="613"/>
      <c r="C34" s="613"/>
      <c r="D34" s="613"/>
    </row>
    <row r="35" spans="2:5">
      <c r="B35" s="613"/>
      <c r="C35" s="10"/>
      <c r="D35" s="10"/>
    </row>
    <row r="36" spans="2:5">
      <c r="B36" s="613"/>
      <c r="C36" s="613"/>
      <c r="D36" s="613"/>
    </row>
    <row r="37" spans="2:5">
      <c r="B37" s="613"/>
      <c r="C37" s="613"/>
      <c r="D37" s="613"/>
    </row>
    <row r="38" spans="2:5">
      <c r="B38" s="126"/>
    </row>
    <row r="39" spans="2:5">
      <c r="B39" s="613"/>
      <c r="C39" s="10"/>
      <c r="D39" s="10"/>
    </row>
    <row r="40" spans="2:5">
      <c r="B40" s="126"/>
      <c r="C40" s="126"/>
      <c r="D40" s="126"/>
    </row>
    <row r="41" spans="2:5">
      <c r="B41" s="126"/>
    </row>
    <row r="42" spans="2:5">
      <c r="B42" s="126"/>
      <c r="C42" s="126"/>
    </row>
    <row r="43" spans="2:5">
      <c r="B43" s="613"/>
      <c r="C43" s="613"/>
      <c r="D43" s="10"/>
    </row>
    <row r="44" spans="2:5">
      <c r="B44" s="126"/>
    </row>
    <row r="45" spans="2:5">
      <c r="B45" s="126"/>
      <c r="C45" s="126"/>
    </row>
    <row r="46" spans="2:5">
      <c r="B46" s="613"/>
      <c r="C46" s="613"/>
      <c r="D46" s="613"/>
    </row>
    <row r="47" spans="2:5">
      <c r="B47" s="50"/>
      <c r="C47" s="10"/>
      <c r="D47" s="10"/>
    </row>
    <row r="48" spans="2:5">
      <c r="B48" s="50"/>
      <c r="C48" s="10"/>
      <c r="D48" s="1473"/>
      <c r="E48" s="1474"/>
    </row>
    <row r="49" spans="2:4">
      <c r="B49" s="126"/>
    </row>
    <row r="50" spans="2:4">
      <c r="B50" s="126"/>
    </row>
    <row r="51" spans="2:4">
      <c r="B51" s="50"/>
      <c r="C51" s="10"/>
      <c r="D51" s="1473"/>
    </row>
    <row r="52" spans="2:4">
      <c r="B52" s="613"/>
      <c r="C52" s="10"/>
      <c r="D52" s="613"/>
    </row>
    <row r="53" spans="2:4">
      <c r="B53" s="50"/>
      <c r="C53" s="10"/>
      <c r="D53" s="1475"/>
    </row>
    <row r="54" spans="2:4">
      <c r="B54" s="613"/>
      <c r="C54" s="10"/>
      <c r="D54" s="10"/>
    </row>
    <row r="55" spans="2:4">
      <c r="B55" s="613"/>
      <c r="C55" s="10"/>
      <c r="D55" s="10"/>
    </row>
    <row r="56" spans="2:4">
      <c r="B56" s="50"/>
      <c r="C56" s="10"/>
      <c r="D56" s="1473"/>
    </row>
    <row r="57" spans="2:4">
      <c r="B57" s="50"/>
      <c r="C57" s="10"/>
      <c r="D57" s="1473"/>
    </row>
    <row r="58" spans="2:4">
      <c r="B58" s="50"/>
      <c r="C58" s="10"/>
      <c r="D58" s="1473"/>
    </row>
    <row r="59" spans="2:4">
      <c r="B59" s="126"/>
      <c r="C59" s="126"/>
    </row>
    <row r="60" spans="2:4">
      <c r="B60" s="50"/>
      <c r="C60" s="10"/>
      <c r="D60" s="1473"/>
    </row>
    <row r="61" spans="2:4">
      <c r="B61" s="168"/>
      <c r="C61" s="10"/>
      <c r="D61" s="1473"/>
    </row>
    <row r="62" spans="2:4">
      <c r="B62" s="126"/>
      <c r="D62" s="1473"/>
    </row>
    <row r="63" spans="2:4">
      <c r="B63" s="126"/>
    </row>
    <row r="64" spans="2:4">
      <c r="B64" s="613"/>
      <c r="C64" s="10"/>
      <c r="D64" s="10"/>
    </row>
    <row r="65" spans="2:5">
      <c r="B65" s="613"/>
      <c r="C65" s="10"/>
      <c r="D65" s="10"/>
    </row>
    <row r="66" spans="2:5">
      <c r="B66" s="613"/>
      <c r="C66" s="10"/>
      <c r="D66" s="1473"/>
      <c r="E66" s="428"/>
    </row>
    <row r="67" spans="2:5">
      <c r="B67" s="613"/>
      <c r="C67" s="10"/>
      <c r="D67" s="10"/>
      <c r="E67" s="428"/>
    </row>
    <row r="68" spans="2:5">
      <c r="B68" s="613"/>
      <c r="C68" s="10"/>
      <c r="D68" s="1473"/>
      <c r="E68" s="428"/>
    </row>
    <row r="69" spans="2:5">
      <c r="B69" s="613"/>
      <c r="C69" s="10"/>
      <c r="D69" s="1476"/>
      <c r="E69" s="428"/>
    </row>
    <row r="70" spans="2:5">
      <c r="B70" s="1238"/>
      <c r="C70" s="35"/>
      <c r="D70" s="1476"/>
      <c r="E70" s="428"/>
    </row>
    <row r="71" spans="2:5">
      <c r="B71" s="1238"/>
      <c r="C71" s="35"/>
      <c r="D71" s="1476"/>
      <c r="E71" s="428"/>
    </row>
    <row r="72" spans="2:5">
      <c r="B72" s="1238"/>
      <c r="C72" s="35"/>
      <c r="D72" s="1476"/>
      <c r="E72" s="428"/>
    </row>
    <row r="73" spans="2:5">
      <c r="B73" s="613"/>
      <c r="C73" s="613"/>
      <c r="D73" s="10"/>
    </row>
    <row r="74" spans="2:5">
      <c r="B74" s="126"/>
    </row>
    <row r="75" spans="2:5">
      <c r="B75" s="126"/>
    </row>
    <row r="76" spans="2:5">
      <c r="B76" s="1238"/>
      <c r="C76" s="613"/>
      <c r="D76" s="1473"/>
    </row>
    <row r="77" spans="2:5">
      <c r="B77" s="613"/>
      <c r="C77" s="10"/>
      <c r="D77" s="10"/>
    </row>
    <row r="78" spans="2:5">
      <c r="B78" s="1238"/>
      <c r="C78" s="613"/>
      <c r="D78" s="1473"/>
    </row>
    <row r="79" spans="2:5">
      <c r="B79" s="613"/>
      <c r="C79" s="10"/>
      <c r="D79" s="10"/>
    </row>
    <row r="80" spans="2:5">
      <c r="B80" s="613"/>
      <c r="C80" s="10"/>
      <c r="D80" s="10"/>
    </row>
    <row r="81" spans="1:26">
      <c r="A81" s="1477" t="s">
        <v>4489</v>
      </c>
      <c r="B81" s="10" t="s">
        <v>4490</v>
      </c>
      <c r="C81" s="10" t="s">
        <v>3332</v>
      </c>
      <c r="D81" s="1478"/>
      <c r="E81" s="1479"/>
      <c r="Z81">
        <v>30</v>
      </c>
    </row>
    <row r="82" spans="1:26">
      <c r="B82" s="613"/>
      <c r="C82" s="10"/>
      <c r="D82" s="10"/>
    </row>
    <row r="83" spans="1:26">
      <c r="A83" s="1480"/>
      <c r="B83" s="50" t="s">
        <v>4491</v>
      </c>
      <c r="C83" s="613" t="s">
        <v>4492</v>
      </c>
      <c r="D83" s="613" t="s">
        <v>4493</v>
      </c>
    </row>
    <row r="84" spans="1:26">
      <c r="B84" s="613"/>
      <c r="C84" s="613"/>
      <c r="D84" s="1475"/>
    </row>
    <row r="85" spans="1:26">
      <c r="B85" s="126"/>
    </row>
    <row r="86" spans="1:26">
      <c r="B86" s="10"/>
      <c r="C86" s="10"/>
      <c r="D86" s="10"/>
    </row>
    <row r="87" spans="1:26">
      <c r="B87" s="613"/>
      <c r="C87" s="613"/>
      <c r="D87" s="1473"/>
    </row>
    <row r="88" spans="1:26">
      <c r="B88" s="126"/>
    </row>
    <row r="89" spans="1:26">
      <c r="B89" s="613"/>
      <c r="C89" s="613"/>
      <c r="D89" s="1475"/>
    </row>
    <row r="90" spans="1:26">
      <c r="B90" s="10"/>
      <c r="C90" s="10"/>
      <c r="D90" s="10"/>
    </row>
    <row r="91" spans="1:26">
      <c r="B91" s="613"/>
      <c r="C91" s="613"/>
      <c r="D91" s="1475"/>
    </row>
    <row r="92" spans="1:26">
      <c r="B92" s="126"/>
      <c r="C92" s="126"/>
    </row>
    <row r="93" spans="1:26">
      <c r="B93" s="613"/>
      <c r="C93" s="613"/>
      <c r="D93" s="1475"/>
    </row>
    <row r="94" spans="1:26">
      <c r="B94" s="126"/>
    </row>
    <row r="95" spans="1:26">
      <c r="B95" s="613"/>
      <c r="C95" s="613"/>
      <c r="D95" s="10"/>
    </row>
    <row r="96" spans="1:26">
      <c r="B96" s="613"/>
      <c r="C96" s="613"/>
      <c r="D96" s="10"/>
    </row>
    <row r="97" spans="2:4">
      <c r="B97" s="613"/>
      <c r="C97" s="613"/>
      <c r="D97" s="10"/>
    </row>
    <row r="98" spans="2:4">
      <c r="B98" s="613"/>
      <c r="C98" s="613"/>
      <c r="D98" s="1473"/>
    </row>
    <row r="99" spans="2:4">
      <c r="B99" s="126"/>
    </row>
    <row r="100" spans="2:4">
      <c r="B100" s="613"/>
      <c r="C100" s="613"/>
      <c r="D100" s="10"/>
    </row>
    <row r="101" spans="2:4">
      <c r="B101" s="126"/>
    </row>
    <row r="102" spans="2:4">
      <c r="B102" s="613"/>
      <c r="C102" s="613"/>
      <c r="D102" s="10"/>
    </row>
    <row r="103" spans="2:4">
      <c r="B103" s="126"/>
    </row>
    <row r="104" spans="2:4">
      <c r="B104" s="126"/>
    </row>
    <row r="105" spans="2:4">
      <c r="B105" s="613"/>
      <c r="C105" s="613"/>
      <c r="D105" s="10"/>
    </row>
    <row r="106" spans="2:4">
      <c r="B106" s="126"/>
    </row>
    <row r="107" spans="2:4">
      <c r="B107" s="126"/>
    </row>
    <row r="108" spans="2:4">
      <c r="B108" s="613"/>
      <c r="C108" s="613"/>
      <c r="D108" s="613"/>
    </row>
    <row r="109" spans="2:4">
      <c r="B109" s="613"/>
      <c r="C109" s="10"/>
      <c r="D109" s="10"/>
    </row>
    <row r="110" spans="2:4">
      <c r="B110" s="126"/>
    </row>
    <row r="111" spans="2:4">
      <c r="B111" s="613"/>
      <c r="C111" s="10"/>
      <c r="D111" s="10"/>
    </row>
    <row r="112" spans="2:4">
      <c r="B112" s="613"/>
      <c r="C112" s="10"/>
      <c r="D112" s="10"/>
    </row>
    <row r="113" spans="2:4">
      <c r="B113" s="126"/>
      <c r="C113" s="126"/>
    </row>
    <row r="114" spans="2:4">
      <c r="B114" s="613"/>
      <c r="C114" s="10"/>
      <c r="D114" s="10"/>
    </row>
    <row r="115" spans="2:4">
      <c r="B115" s="613"/>
      <c r="C115" s="10"/>
      <c r="D115" s="10"/>
    </row>
    <row r="116" spans="2:4">
      <c r="B116" s="613"/>
      <c r="C116" s="10"/>
      <c r="D116" s="10"/>
    </row>
    <row r="117" spans="2:4">
      <c r="B117" s="613"/>
      <c r="C117" s="10"/>
      <c r="D117" s="10"/>
    </row>
    <row r="118" spans="2:4">
      <c r="B118" s="613"/>
      <c r="C118" s="10"/>
      <c r="D118" s="10"/>
    </row>
    <row r="119" spans="2:4">
      <c r="B119" s="613"/>
      <c r="C119" s="10"/>
      <c r="D119" s="10"/>
    </row>
    <row r="120" spans="2:4">
      <c r="B120" s="613"/>
      <c r="C120" s="10"/>
      <c r="D120" s="35"/>
    </row>
    <row r="121" spans="2:4">
      <c r="B121" s="613"/>
      <c r="C121" s="10"/>
      <c r="D121" s="35"/>
    </row>
    <row r="122" spans="2:4">
      <c r="B122" s="613"/>
      <c r="C122" s="10"/>
      <c r="D122" s="35"/>
    </row>
    <row r="123" spans="2:4">
      <c r="B123" s="613"/>
      <c r="C123" s="10"/>
      <c r="D123" s="35"/>
    </row>
    <row r="124" spans="2:4">
      <c r="B124" s="613"/>
      <c r="C124" s="10"/>
      <c r="D124" s="35"/>
    </row>
    <row r="125" spans="2:4">
      <c r="B125" s="613"/>
      <c r="C125" s="613"/>
      <c r="D125" s="613"/>
    </row>
    <row r="126" spans="2:4">
      <c r="B126" s="126"/>
    </row>
    <row r="127" spans="2:4">
      <c r="B127" s="126"/>
    </row>
    <row r="128" spans="2:4">
      <c r="B128" s="10"/>
      <c r="C128" s="10"/>
      <c r="D128" s="10"/>
    </row>
    <row r="129" spans="2:5">
      <c r="B129" s="126"/>
    </row>
    <row r="130" spans="2:5">
      <c r="B130" s="613"/>
      <c r="C130" s="10"/>
      <c r="D130" s="10"/>
    </row>
    <row r="131" spans="2:5">
      <c r="B131" s="126"/>
    </row>
    <row r="132" spans="2:5">
      <c r="B132" s="613"/>
      <c r="C132" s="50"/>
      <c r="D132" s="10"/>
      <c r="E132" s="10"/>
    </row>
    <row r="133" spans="2:5" ht="15.75" customHeight="1">
      <c r="B133" s="126"/>
    </row>
    <row r="134" spans="2:5">
      <c r="B134" s="613"/>
      <c r="C134" s="10"/>
      <c r="D134" s="10"/>
    </row>
    <row r="135" spans="2:5">
      <c r="B135" s="126"/>
    </row>
    <row r="136" spans="2:5">
      <c r="B136" s="613"/>
      <c r="C136" s="613"/>
      <c r="D136" s="10"/>
    </row>
    <row r="137" spans="2:5">
      <c r="B137" s="613"/>
      <c r="C137" s="10"/>
      <c r="D137" s="10"/>
    </row>
    <row r="138" spans="2:5">
      <c r="B138" s="613"/>
      <c r="C138" s="10"/>
      <c r="D138" s="10"/>
    </row>
    <row r="139" spans="2:5">
      <c r="B139" s="126"/>
    </row>
    <row r="140" spans="2:5">
      <c r="B140" s="126"/>
    </row>
    <row r="141" spans="2:5">
      <c r="B141" s="613"/>
      <c r="C141" s="10"/>
      <c r="D141" s="10"/>
    </row>
    <row r="142" spans="2:5">
      <c r="B142" s="126"/>
    </row>
    <row r="143" spans="2:5">
      <c r="B143" s="126"/>
    </row>
    <row r="144" spans="2:5">
      <c r="B144" s="126"/>
    </row>
    <row r="145" spans="1:159">
      <c r="B145" s="613"/>
      <c r="C145" s="613"/>
      <c r="D145" s="613"/>
    </row>
    <row r="146" spans="1:159">
      <c r="B146" s="613"/>
      <c r="C146" s="613"/>
      <c r="D146" s="613"/>
    </row>
    <row r="147" spans="1:159">
      <c r="A147" s="1481"/>
      <c r="B147" s="613"/>
      <c r="C147" s="613"/>
      <c r="D147" s="613"/>
    </row>
    <row r="148" spans="1:159">
      <c r="B148" s="613"/>
      <c r="C148" s="613"/>
      <c r="D148" s="613"/>
    </row>
    <row r="149" spans="1:159">
      <c r="B149" s="613"/>
      <c r="C149" s="613"/>
      <c r="D149" s="10"/>
    </row>
    <row r="150" spans="1:159">
      <c r="A150" s="1238" t="s">
        <v>4494</v>
      </c>
      <c r="B150" s="35" t="s">
        <v>4495</v>
      </c>
      <c r="C150" s="35" t="s">
        <v>2846</v>
      </c>
      <c r="D150" s="613"/>
      <c r="FC150">
        <v>20</v>
      </c>
    </row>
    <row r="151" spans="1:159">
      <c r="A151" s="1238" t="s">
        <v>4496</v>
      </c>
      <c r="B151" s="35" t="s">
        <v>4497</v>
      </c>
      <c r="C151" s="35" t="s">
        <v>4498</v>
      </c>
      <c r="D151" s="613"/>
      <c r="AY151">
        <v>3</v>
      </c>
      <c r="CN151">
        <v>3</v>
      </c>
      <c r="DQ151">
        <v>3</v>
      </c>
    </row>
    <row r="152" spans="1:159" ht="45.75">
      <c r="A152" s="1137" t="s">
        <v>4499</v>
      </c>
      <c r="B152" s="1138" t="s">
        <v>4500</v>
      </c>
      <c r="C152" s="1138" t="s">
        <v>4501</v>
      </c>
      <c r="D152" s="1093" t="s">
        <v>4502</v>
      </c>
      <c r="E152" s="1456">
        <v>15841</v>
      </c>
    </row>
    <row r="153" spans="1:159">
      <c r="A153" s="1238" t="s">
        <v>4503</v>
      </c>
      <c r="B153" s="35" t="s">
        <v>4504</v>
      </c>
      <c r="C153" s="35" t="s">
        <v>3332</v>
      </c>
      <c r="D153" s="10"/>
      <c r="E153" s="10">
        <v>2700</v>
      </c>
    </row>
    <row r="154" spans="1:159">
      <c r="A154" s="1238" t="s">
        <v>4505</v>
      </c>
      <c r="B154" s="35" t="s">
        <v>4506</v>
      </c>
      <c r="C154" s="35" t="s">
        <v>3357</v>
      </c>
      <c r="D154" s="10"/>
      <c r="E154" s="1456">
        <f>150*50</f>
        <v>7500</v>
      </c>
    </row>
    <row r="155" spans="1:159">
      <c r="A155" s="1238" t="s">
        <v>4507</v>
      </c>
      <c r="B155" s="35" t="s">
        <v>4508</v>
      </c>
      <c r="C155" s="35" t="s">
        <v>3333</v>
      </c>
      <c r="E155" s="1456">
        <f>150*50</f>
        <v>7500</v>
      </c>
    </row>
    <row r="156" spans="1:159">
      <c r="A156" s="613" t="s">
        <v>4509</v>
      </c>
      <c r="B156" s="613" t="s">
        <v>4510</v>
      </c>
      <c r="C156" s="1238" t="s">
        <v>3332</v>
      </c>
      <c r="D156" s="10"/>
      <c r="E156" s="1456">
        <f>5380+5420</f>
        <v>10800</v>
      </c>
      <c r="ER156">
        <v>20</v>
      </c>
      <c r="ES156">
        <v>20</v>
      </c>
    </row>
    <row r="157" spans="1:159">
      <c r="A157" s="1238" t="s">
        <v>4511</v>
      </c>
      <c r="B157" s="10" t="s">
        <v>4512</v>
      </c>
      <c r="C157" s="35" t="s">
        <v>4513</v>
      </c>
      <c r="E157" s="1456">
        <f>150*50</f>
        <v>7500</v>
      </c>
    </row>
    <row r="158" spans="1:159">
      <c r="B158" s="1238" t="s">
        <v>4514</v>
      </c>
      <c r="C158" s="35" t="s">
        <v>4515</v>
      </c>
      <c r="D158" s="35" t="s">
        <v>3321</v>
      </c>
      <c r="E158" s="1456">
        <f>150*100</f>
        <v>15000</v>
      </c>
    </row>
    <row r="159" spans="1:159">
      <c r="B159" s="613" t="s">
        <v>4516</v>
      </c>
      <c r="C159" s="613" t="s">
        <v>4517</v>
      </c>
      <c r="D159" s="1238" t="s">
        <v>2846</v>
      </c>
    </row>
    <row r="160" spans="1:159">
      <c r="B160" s="613" t="s">
        <v>4518</v>
      </c>
      <c r="C160" s="613" t="s">
        <v>4519</v>
      </c>
      <c r="D160" s="10" t="s">
        <v>3357</v>
      </c>
      <c r="E160" s="1456">
        <f>96*150</f>
        <v>14400</v>
      </c>
    </row>
    <row r="161" spans="1:180">
      <c r="B161"/>
    </row>
    <row r="162" spans="1:180">
      <c r="B162" s="613" t="s">
        <v>4520</v>
      </c>
      <c r="C162" s="613" t="s">
        <v>4521</v>
      </c>
      <c r="D162" s="1238" t="s">
        <v>3340</v>
      </c>
      <c r="E162" s="1456">
        <v>7116</v>
      </c>
      <c r="AY162">
        <v>10</v>
      </c>
      <c r="EP162">
        <v>5</v>
      </c>
      <c r="FC162">
        <v>5</v>
      </c>
      <c r="FX162">
        <v>5</v>
      </c>
    </row>
    <row r="163" spans="1:180">
      <c r="B163" s="953" t="s">
        <v>4522</v>
      </c>
      <c r="C163" s="953" t="s">
        <v>4517</v>
      </c>
      <c r="D163" s="1137" t="s">
        <v>3321</v>
      </c>
    </row>
    <row r="164" spans="1:180">
      <c r="B164" s="953"/>
      <c r="C164" s="953"/>
      <c r="D164" s="1137"/>
    </row>
    <row r="165" spans="1:180">
      <c r="B165" s="953" t="s">
        <v>4523</v>
      </c>
      <c r="C165" s="953" t="s">
        <v>4524</v>
      </c>
      <c r="D165" s="1137" t="s">
        <v>3474</v>
      </c>
      <c r="E165" s="1456">
        <v>7011</v>
      </c>
      <c r="BH165">
        <v>3</v>
      </c>
      <c r="EP165">
        <v>5</v>
      </c>
      <c r="ER165">
        <v>3</v>
      </c>
      <c r="ES165">
        <v>3</v>
      </c>
      <c r="FX165">
        <v>3</v>
      </c>
    </row>
    <row r="166" spans="1:180">
      <c r="B166" s="953"/>
      <c r="C166" s="953"/>
      <c r="D166" s="1137"/>
    </row>
    <row r="167" spans="1:180">
      <c r="B167" s="953"/>
      <c r="C167" s="953"/>
      <c r="D167" s="1137"/>
    </row>
    <row r="168" spans="1:180">
      <c r="B168" s="613" t="s">
        <v>4525</v>
      </c>
      <c r="C168" s="613" t="s">
        <v>4526</v>
      </c>
      <c r="D168" s="1238" t="s">
        <v>3332</v>
      </c>
      <c r="E168" s="1456">
        <f>23*243</f>
        <v>5589</v>
      </c>
    </row>
    <row r="169" spans="1:180">
      <c r="B169" s="613"/>
      <c r="C169" s="10"/>
      <c r="D169" s="10"/>
    </row>
    <row r="170" spans="1:180">
      <c r="A170" s="1480"/>
      <c r="B170" s="953" t="s">
        <v>4527</v>
      </c>
      <c r="C170" s="953" t="s">
        <v>4528</v>
      </c>
      <c r="D170" s="1137" t="s">
        <v>3321</v>
      </c>
      <c r="E170" s="1456">
        <v>11225</v>
      </c>
      <c r="AP170">
        <v>10</v>
      </c>
      <c r="BX170">
        <v>5</v>
      </c>
      <c r="EP170">
        <v>5</v>
      </c>
      <c r="FX170">
        <v>5</v>
      </c>
    </row>
    <row r="171" spans="1:180">
      <c r="A171" s="1480"/>
      <c r="B171" s="613"/>
      <c r="C171" s="10"/>
      <c r="D171" s="10"/>
    </row>
    <row r="172" spans="1:180">
      <c r="A172" s="1480"/>
      <c r="B172" s="1137" t="s">
        <v>4529</v>
      </c>
      <c r="C172" s="1137" t="s">
        <v>4530</v>
      </c>
      <c r="D172" s="1137" t="s">
        <v>4531</v>
      </c>
      <c r="E172" s="1456">
        <v>46517</v>
      </c>
      <c r="K172">
        <v>5</v>
      </c>
      <c r="Q172">
        <v>5</v>
      </c>
      <c r="S172">
        <v>5</v>
      </c>
      <c r="AQ172">
        <v>5</v>
      </c>
      <c r="AY172">
        <v>5</v>
      </c>
      <c r="BH172">
        <v>5</v>
      </c>
      <c r="BU172">
        <v>5</v>
      </c>
      <c r="BV172">
        <v>5</v>
      </c>
      <c r="EF172">
        <v>5</v>
      </c>
    </row>
    <row r="173" spans="1:180">
      <c r="B173" s="953" t="s">
        <v>4532</v>
      </c>
      <c r="C173" s="953" t="s">
        <v>4533</v>
      </c>
      <c r="D173" s="953" t="s">
        <v>2846</v>
      </c>
      <c r="E173" s="1456">
        <v>12393</v>
      </c>
      <c r="BV173">
        <v>10</v>
      </c>
      <c r="ER173">
        <v>5</v>
      </c>
      <c r="FA173">
        <v>5</v>
      </c>
    </row>
    <row r="174" spans="1:180">
      <c r="B174" s="613"/>
      <c r="C174" s="10"/>
      <c r="D174" s="10"/>
    </row>
    <row r="175" spans="1:180">
      <c r="B175" s="953" t="s">
        <v>4534</v>
      </c>
      <c r="C175" s="953" t="s">
        <v>4535</v>
      </c>
      <c r="D175" s="99" t="s">
        <v>2846</v>
      </c>
      <c r="E175" s="1456">
        <v>4350</v>
      </c>
    </row>
    <row r="176" spans="1:180">
      <c r="B176" s="953" t="s">
        <v>4536</v>
      </c>
      <c r="C176" s="953" t="s">
        <v>4537</v>
      </c>
      <c r="D176" s="99" t="s">
        <v>3321</v>
      </c>
      <c r="E176" s="1456">
        <v>4324</v>
      </c>
      <c r="ER176">
        <v>6</v>
      </c>
      <c r="ES176">
        <v>10</v>
      </c>
    </row>
    <row r="177" spans="2:120">
      <c r="B177" s="613"/>
      <c r="C177" s="10"/>
      <c r="D177" s="10"/>
    </row>
    <row r="178" spans="2:120">
      <c r="B178" s="613"/>
      <c r="C178" s="10"/>
      <c r="D178" s="10"/>
    </row>
    <row r="179" spans="2:120">
      <c r="B179" s="953" t="s">
        <v>4538</v>
      </c>
      <c r="C179" s="953" t="s">
        <v>4539</v>
      </c>
      <c r="D179" s="99" t="s">
        <v>4501</v>
      </c>
      <c r="E179" s="1456">
        <v>4528</v>
      </c>
      <c r="O179">
        <v>6</v>
      </c>
      <c r="DP179">
        <v>5</v>
      </c>
    </row>
    <row r="180" spans="2:120">
      <c r="B180" s="613"/>
      <c r="C180" s="10"/>
      <c r="D180" s="10"/>
    </row>
    <row r="181" spans="2:120">
      <c r="B181" s="613"/>
      <c r="C181" s="10"/>
      <c r="D181" s="10"/>
    </row>
    <row r="182" spans="2:120">
      <c r="B182" s="613"/>
      <c r="C182" s="10"/>
      <c r="D182" s="10"/>
    </row>
    <row r="183" spans="2:120">
      <c r="B183" s="613"/>
      <c r="C183" s="10"/>
      <c r="D183" s="10"/>
    </row>
    <row r="184" spans="2:120">
      <c r="B184" s="613"/>
      <c r="C184" s="10"/>
      <c r="D184" s="10"/>
    </row>
    <row r="185" spans="2:120">
      <c r="B185" s="613"/>
      <c r="C185" s="10"/>
      <c r="D185" s="10"/>
    </row>
    <row r="186" spans="2:120">
      <c r="B186" s="613"/>
      <c r="C186" s="10"/>
      <c r="D186" s="10"/>
    </row>
    <row r="187" spans="2:120">
      <c r="B187" s="613"/>
      <c r="C187" s="10"/>
      <c r="D187" s="10"/>
    </row>
    <row r="188" spans="2:120">
      <c r="B188" s="613"/>
      <c r="C188" s="10"/>
      <c r="D188" s="10"/>
    </row>
    <row r="189" spans="2:120">
      <c r="B189" s="613"/>
      <c r="C189" s="10"/>
      <c r="D189" s="10"/>
    </row>
    <row r="190" spans="2:120">
      <c r="B190" s="613"/>
      <c r="C190" s="10"/>
      <c r="D190" s="10"/>
    </row>
    <row r="191" spans="2:120">
      <c r="B191" s="613"/>
      <c r="C191" s="10"/>
      <c r="D191" s="10"/>
    </row>
    <row r="192" spans="2:120">
      <c r="B192" s="613"/>
      <c r="C192" s="613"/>
      <c r="D192" s="613"/>
    </row>
    <row r="193" spans="1:5">
      <c r="B193" s="613"/>
      <c r="C193" s="10"/>
      <c r="D193" s="10"/>
    </row>
    <row r="194" spans="1:5">
      <c r="B194" s="126"/>
    </row>
    <row r="195" spans="1:5">
      <c r="B195" s="126"/>
    </row>
    <row r="196" spans="1:5">
      <c r="B196" s="613"/>
      <c r="C196" s="10"/>
      <c r="D196" s="10"/>
    </row>
    <row r="197" spans="1:5">
      <c r="B197" s="126"/>
    </row>
    <row r="198" spans="1:5">
      <c r="B198" s="613"/>
      <c r="C198" s="10"/>
      <c r="D198" s="10"/>
    </row>
    <row r="199" spans="1:5">
      <c r="B199" s="613"/>
      <c r="C199" s="10"/>
      <c r="D199" s="10"/>
    </row>
    <row r="200" spans="1:5">
      <c r="B200" s="126"/>
    </row>
    <row r="201" spans="1:5">
      <c r="B201" s="126"/>
    </row>
    <row r="202" spans="1:5">
      <c r="B202" s="126"/>
    </row>
    <row r="203" spans="1:5">
      <c r="B203" s="126"/>
    </row>
    <row r="204" spans="1:5">
      <c r="B204" s="126"/>
    </row>
    <row r="205" spans="1:5">
      <c r="B205" s="126"/>
    </row>
    <row r="206" spans="1:5">
      <c r="B206" s="613"/>
      <c r="C206" s="10"/>
      <c r="D206" s="10"/>
    </row>
    <row r="207" spans="1:5">
      <c r="B207" s="126"/>
    </row>
    <row r="208" spans="1:5" s="54" customFormat="1">
      <c r="A208" s="1482"/>
      <c r="B208" s="222"/>
      <c r="C208" s="222"/>
      <c r="D208" s="222"/>
      <c r="E208" s="1483"/>
    </row>
    <row r="209" spans="1:5">
      <c r="B209" s="126"/>
    </row>
    <row r="210" spans="1:5">
      <c r="B210" s="126"/>
    </row>
    <row r="211" spans="1:5">
      <c r="B211" s="126"/>
    </row>
    <row r="212" spans="1:5" s="54" customFormat="1">
      <c r="A212" s="1482"/>
      <c r="B212" s="222"/>
      <c r="C212" s="222"/>
      <c r="D212" s="222"/>
      <c r="E212" s="1483"/>
    </row>
    <row r="213" spans="1:5">
      <c r="B213" s="126"/>
    </row>
    <row r="214" spans="1:5">
      <c r="B214" s="613"/>
      <c r="C214" s="10"/>
      <c r="D214" s="10"/>
    </row>
    <row r="215" spans="1:5">
      <c r="B215" s="613"/>
      <c r="C215" s="10"/>
      <c r="D215" s="10"/>
    </row>
    <row r="216" spans="1:5">
      <c r="B216" s="613"/>
      <c r="C216" s="10"/>
      <c r="D216" s="10"/>
    </row>
    <row r="217" spans="1:5">
      <c r="B217" s="613"/>
      <c r="C217" s="10"/>
      <c r="D217" s="10"/>
    </row>
    <row r="218" spans="1:5">
      <c r="B218" s="613"/>
      <c r="C218" s="10"/>
      <c r="D218" s="10"/>
    </row>
    <row r="219" spans="1:5">
      <c r="B219" s="613"/>
      <c r="C219" s="10"/>
      <c r="D219" s="10"/>
    </row>
    <row r="220" spans="1:5">
      <c r="B220" s="613"/>
      <c r="C220" s="10"/>
      <c r="D220" s="10"/>
    </row>
    <row r="221" spans="1:5">
      <c r="B221" s="613"/>
      <c r="C221" s="10"/>
      <c r="D221" s="10"/>
    </row>
    <row r="222" spans="1:5">
      <c r="B222" s="613"/>
      <c r="C222" s="613"/>
      <c r="D222" s="10"/>
    </row>
    <row r="223" spans="1:5">
      <c r="B223" s="613"/>
      <c r="C223" s="10"/>
      <c r="D223" s="10"/>
    </row>
    <row r="224" spans="1:5">
      <c r="B224" s="613"/>
      <c r="C224" s="613"/>
      <c r="D224" s="613"/>
    </row>
    <row r="225" spans="2:4">
      <c r="B225" s="10"/>
      <c r="C225" s="10"/>
      <c r="D225" s="10"/>
    </row>
    <row r="226" spans="2:4">
      <c r="B226" s="10"/>
      <c r="C226" s="613"/>
      <c r="D226" s="10"/>
    </row>
    <row r="227" spans="2:4">
      <c r="B227" s="126"/>
    </row>
    <row r="228" spans="2:4">
      <c r="B228" s="10"/>
      <c r="C228" s="613"/>
      <c r="D228" s="10"/>
    </row>
    <row r="229" spans="2:4">
      <c r="B229" s="126"/>
    </row>
    <row r="230" spans="2:4">
      <c r="B230" s="126"/>
    </row>
    <row r="231" spans="2:4">
      <c r="B231" s="10"/>
      <c r="C231" s="10"/>
      <c r="D231" s="10"/>
    </row>
    <row r="232" spans="2:4">
      <c r="B232" s="126"/>
    </row>
    <row r="233" spans="2:4">
      <c r="B233" s="126"/>
    </row>
    <row r="234" spans="2:4">
      <c r="B234" s="126"/>
    </row>
    <row r="235" spans="2:4">
      <c r="B235" s="126"/>
    </row>
    <row r="236" spans="2:4">
      <c r="B236" s="126"/>
    </row>
    <row r="237" spans="2:4">
      <c r="B237" s="126"/>
    </row>
    <row r="238" spans="2:4">
      <c r="B238" s="126"/>
    </row>
    <row r="239" spans="2:4">
      <c r="B239" s="126"/>
    </row>
    <row r="240" spans="2:4">
      <c r="B240" s="126"/>
    </row>
    <row r="241" spans="1:256">
      <c r="B241" s="126"/>
    </row>
    <row r="243" spans="1:256">
      <c r="A243" s="1484"/>
      <c r="B243" s="1480"/>
      <c r="C243" s="54"/>
    </row>
    <row r="244" spans="1:256" s="1486" customFormat="1">
      <c r="A244" s="1485" t="s">
        <v>3486</v>
      </c>
      <c r="B244" s="1485" t="s">
        <v>3318</v>
      </c>
      <c r="E244" s="1487">
        <f>SUM(E12:E243)</f>
        <v>184294</v>
      </c>
      <c r="F244" s="1486">
        <f>SUM(F12:F243)</f>
        <v>0</v>
      </c>
      <c r="G244" s="1486">
        <f t="shared" ref="G244:BR244" si="4">SUM(G12:G243)</f>
        <v>0</v>
      </c>
      <c r="H244" s="1486">
        <f t="shared" si="4"/>
        <v>0</v>
      </c>
      <c r="I244" s="1486">
        <f t="shared" si="4"/>
        <v>0</v>
      </c>
      <c r="J244" s="1486">
        <f t="shared" si="4"/>
        <v>0</v>
      </c>
      <c r="K244" s="1486">
        <f t="shared" si="4"/>
        <v>5</v>
      </c>
      <c r="L244" s="1486">
        <f t="shared" si="4"/>
        <v>0</v>
      </c>
      <c r="M244" s="1486">
        <f t="shared" si="4"/>
        <v>0</v>
      </c>
      <c r="N244" s="1486">
        <f t="shared" si="4"/>
        <v>0</v>
      </c>
      <c r="O244" s="1486">
        <f t="shared" si="4"/>
        <v>6</v>
      </c>
      <c r="P244" s="1486">
        <f t="shared" si="4"/>
        <v>0</v>
      </c>
      <c r="Q244" s="1486">
        <f t="shared" si="4"/>
        <v>5</v>
      </c>
      <c r="R244" s="1486">
        <f t="shared" si="4"/>
        <v>0</v>
      </c>
      <c r="S244" s="1486">
        <f t="shared" si="4"/>
        <v>5</v>
      </c>
      <c r="T244" s="1486">
        <f t="shared" si="4"/>
        <v>0</v>
      </c>
      <c r="U244" s="1486">
        <f t="shared" si="4"/>
        <v>0</v>
      </c>
      <c r="V244" s="1486">
        <f t="shared" si="4"/>
        <v>0</v>
      </c>
      <c r="W244" s="1486">
        <f t="shared" si="4"/>
        <v>0</v>
      </c>
      <c r="X244" s="1486">
        <f t="shared" si="4"/>
        <v>0</v>
      </c>
      <c r="Y244" s="1486">
        <f t="shared" si="4"/>
        <v>0</v>
      </c>
      <c r="Z244" s="1486">
        <f t="shared" si="4"/>
        <v>30</v>
      </c>
      <c r="AA244" s="1486">
        <f t="shared" si="4"/>
        <v>0</v>
      </c>
      <c r="AB244" s="1486">
        <f t="shared" si="4"/>
        <v>0</v>
      </c>
      <c r="AC244" s="1486">
        <f t="shared" si="4"/>
        <v>0</v>
      </c>
      <c r="AD244" s="1486">
        <f t="shared" si="4"/>
        <v>0</v>
      </c>
      <c r="AE244" s="1486">
        <f t="shared" si="4"/>
        <v>0</v>
      </c>
      <c r="AF244" s="1486">
        <f t="shared" si="4"/>
        <v>0</v>
      </c>
      <c r="AG244" s="1486">
        <f t="shared" si="4"/>
        <v>0</v>
      </c>
      <c r="AH244" s="1486">
        <f t="shared" si="4"/>
        <v>0</v>
      </c>
      <c r="AI244" s="1486">
        <f t="shared" si="4"/>
        <v>0</v>
      </c>
      <c r="AJ244" s="1486">
        <f t="shared" si="4"/>
        <v>0</v>
      </c>
      <c r="AK244" s="1486">
        <f t="shared" si="4"/>
        <v>0</v>
      </c>
      <c r="AL244" s="1486">
        <f t="shared" si="4"/>
        <v>0</v>
      </c>
      <c r="AM244" s="1486">
        <f t="shared" si="4"/>
        <v>30</v>
      </c>
      <c r="AN244" s="1486">
        <f t="shared" si="4"/>
        <v>0</v>
      </c>
      <c r="AO244" s="1486">
        <f t="shared" si="4"/>
        <v>0</v>
      </c>
      <c r="AP244" s="1486">
        <f t="shared" si="4"/>
        <v>10</v>
      </c>
      <c r="AQ244" s="1486">
        <f t="shared" si="4"/>
        <v>5</v>
      </c>
      <c r="AR244" s="1486">
        <f t="shared" si="4"/>
        <v>0</v>
      </c>
      <c r="AS244" s="1486">
        <f t="shared" si="4"/>
        <v>0</v>
      </c>
      <c r="AT244" s="1486">
        <f t="shared" si="4"/>
        <v>0</v>
      </c>
      <c r="AU244" s="1486">
        <f t="shared" si="4"/>
        <v>0</v>
      </c>
      <c r="AV244" s="1486">
        <f t="shared" si="4"/>
        <v>0</v>
      </c>
      <c r="AW244" s="1486">
        <f t="shared" si="4"/>
        <v>0</v>
      </c>
      <c r="AX244" s="1486">
        <f t="shared" si="4"/>
        <v>0</v>
      </c>
      <c r="AY244" s="1486">
        <f t="shared" si="4"/>
        <v>23</v>
      </c>
      <c r="AZ244" s="1486">
        <f t="shared" si="4"/>
        <v>0</v>
      </c>
      <c r="BA244" s="1486">
        <f t="shared" si="4"/>
        <v>0</v>
      </c>
      <c r="BB244" s="1486">
        <f t="shared" si="4"/>
        <v>0</v>
      </c>
      <c r="BC244" s="1486">
        <f t="shared" si="4"/>
        <v>0</v>
      </c>
      <c r="BD244" s="1486">
        <f t="shared" si="4"/>
        <v>0</v>
      </c>
      <c r="BE244" s="1486">
        <f t="shared" si="4"/>
        <v>0</v>
      </c>
      <c r="BF244" s="1486">
        <f t="shared" si="4"/>
        <v>0</v>
      </c>
      <c r="BG244" s="1486">
        <f t="shared" si="4"/>
        <v>10</v>
      </c>
      <c r="BH244" s="1486">
        <f t="shared" si="4"/>
        <v>8</v>
      </c>
      <c r="BI244" s="1486">
        <f t="shared" si="4"/>
        <v>0</v>
      </c>
      <c r="BJ244" s="1486">
        <f t="shared" si="4"/>
        <v>0</v>
      </c>
      <c r="BK244" s="1486">
        <f t="shared" si="4"/>
        <v>0</v>
      </c>
      <c r="BL244" s="1486">
        <f t="shared" si="4"/>
        <v>0</v>
      </c>
      <c r="BM244" s="1486">
        <f t="shared" si="4"/>
        <v>0</v>
      </c>
      <c r="BN244" s="1486">
        <f t="shared" si="4"/>
        <v>0</v>
      </c>
      <c r="BO244" s="1486">
        <f t="shared" si="4"/>
        <v>0</v>
      </c>
      <c r="BP244" s="1486">
        <f t="shared" si="4"/>
        <v>0</v>
      </c>
      <c r="BQ244" s="1486">
        <f t="shared" si="4"/>
        <v>0</v>
      </c>
      <c r="BR244" s="1486">
        <f t="shared" si="4"/>
        <v>0</v>
      </c>
      <c r="BS244" s="1486">
        <f t="shared" ref="BS244:ED244" si="5">SUM(BS12:BS243)</f>
        <v>0</v>
      </c>
      <c r="BT244" s="1486">
        <f t="shared" si="5"/>
        <v>0</v>
      </c>
      <c r="BU244" s="1486">
        <f t="shared" si="5"/>
        <v>5</v>
      </c>
      <c r="BV244" s="1486">
        <f t="shared" si="5"/>
        <v>15</v>
      </c>
      <c r="BW244" s="1486">
        <f t="shared" si="5"/>
        <v>0</v>
      </c>
      <c r="BX244" s="1486">
        <f t="shared" si="5"/>
        <v>5</v>
      </c>
      <c r="BY244" s="1486">
        <f t="shared" si="5"/>
        <v>0</v>
      </c>
      <c r="BZ244" s="1486">
        <f t="shared" si="5"/>
        <v>0</v>
      </c>
      <c r="CA244" s="1486">
        <f t="shared" si="5"/>
        <v>0</v>
      </c>
      <c r="CB244" s="1486">
        <f t="shared" si="5"/>
        <v>0</v>
      </c>
      <c r="CC244" s="1486">
        <f t="shared" si="5"/>
        <v>0</v>
      </c>
      <c r="CD244" s="1486">
        <f t="shared" si="5"/>
        <v>0</v>
      </c>
      <c r="CE244" s="1486">
        <f t="shared" si="5"/>
        <v>0</v>
      </c>
      <c r="CF244" s="1486">
        <f t="shared" si="5"/>
        <v>0</v>
      </c>
      <c r="CG244" s="1486">
        <f t="shared" si="5"/>
        <v>0</v>
      </c>
      <c r="CH244" s="1486">
        <f t="shared" si="5"/>
        <v>0</v>
      </c>
      <c r="CI244" s="1486">
        <f t="shared" si="5"/>
        <v>0</v>
      </c>
      <c r="CJ244" s="1486">
        <f t="shared" si="5"/>
        <v>0</v>
      </c>
      <c r="CK244" s="1486">
        <f t="shared" si="5"/>
        <v>0</v>
      </c>
      <c r="CL244" s="1486">
        <f t="shared" si="5"/>
        <v>0</v>
      </c>
      <c r="CM244" s="1486">
        <f t="shared" si="5"/>
        <v>0</v>
      </c>
      <c r="CN244" s="1486">
        <f t="shared" si="5"/>
        <v>3</v>
      </c>
      <c r="CO244" s="1486">
        <f t="shared" si="5"/>
        <v>0</v>
      </c>
      <c r="CP244" s="1486">
        <f t="shared" si="5"/>
        <v>0</v>
      </c>
      <c r="CQ244" s="1486">
        <f t="shared" si="5"/>
        <v>0</v>
      </c>
      <c r="CR244" s="1486">
        <f t="shared" si="5"/>
        <v>0</v>
      </c>
      <c r="CS244" s="1486">
        <f t="shared" si="5"/>
        <v>0</v>
      </c>
      <c r="CT244" s="1486">
        <f t="shared" si="5"/>
        <v>0</v>
      </c>
      <c r="CU244" s="1486">
        <f t="shared" si="5"/>
        <v>0</v>
      </c>
      <c r="CV244" s="1486">
        <f t="shared" si="5"/>
        <v>0</v>
      </c>
      <c r="CW244" s="1486">
        <f t="shared" si="5"/>
        <v>0</v>
      </c>
      <c r="CX244" s="1486">
        <f t="shared" si="5"/>
        <v>0</v>
      </c>
      <c r="CY244" s="1486">
        <f t="shared" si="5"/>
        <v>0</v>
      </c>
      <c r="CZ244" s="1486">
        <f t="shared" si="5"/>
        <v>0</v>
      </c>
      <c r="DA244" s="1486">
        <f t="shared" si="5"/>
        <v>0</v>
      </c>
      <c r="DB244" s="1486">
        <f t="shared" si="5"/>
        <v>0</v>
      </c>
      <c r="DC244" s="1486">
        <f t="shared" si="5"/>
        <v>0</v>
      </c>
      <c r="DD244" s="1486">
        <f t="shared" si="5"/>
        <v>0</v>
      </c>
      <c r="DE244" s="1486">
        <f t="shared" si="5"/>
        <v>0</v>
      </c>
      <c r="DF244" s="1486">
        <f t="shared" si="5"/>
        <v>0</v>
      </c>
      <c r="DG244" s="1486">
        <f t="shared" si="5"/>
        <v>0</v>
      </c>
      <c r="DH244" s="1486">
        <f t="shared" si="5"/>
        <v>0</v>
      </c>
      <c r="DI244" s="1486">
        <f t="shared" si="5"/>
        <v>0</v>
      </c>
      <c r="DJ244" s="1486">
        <f t="shared" si="5"/>
        <v>0</v>
      </c>
      <c r="DK244" s="1486">
        <f t="shared" si="5"/>
        <v>0</v>
      </c>
      <c r="DL244" s="1486">
        <f t="shared" si="5"/>
        <v>0</v>
      </c>
      <c r="DM244" s="1486">
        <f t="shared" si="5"/>
        <v>0</v>
      </c>
      <c r="DN244" s="1486">
        <f t="shared" si="5"/>
        <v>0</v>
      </c>
      <c r="DO244" s="1486">
        <f t="shared" si="5"/>
        <v>0</v>
      </c>
      <c r="DP244" s="1486">
        <f t="shared" si="5"/>
        <v>5</v>
      </c>
      <c r="DQ244" s="1486">
        <f t="shared" si="5"/>
        <v>3</v>
      </c>
      <c r="DR244" s="1486">
        <f t="shared" si="5"/>
        <v>10</v>
      </c>
      <c r="DS244" s="1486">
        <f t="shared" si="5"/>
        <v>0</v>
      </c>
      <c r="DT244" s="1486">
        <f t="shared" si="5"/>
        <v>0</v>
      </c>
      <c r="DU244" s="1486">
        <f t="shared" si="5"/>
        <v>0</v>
      </c>
      <c r="DV244" s="1486">
        <f t="shared" si="5"/>
        <v>0</v>
      </c>
      <c r="DW244" s="1486">
        <f t="shared" si="5"/>
        <v>0</v>
      </c>
      <c r="DX244" s="1486">
        <f t="shared" si="5"/>
        <v>0</v>
      </c>
      <c r="DY244" s="1486">
        <f t="shared" si="5"/>
        <v>0</v>
      </c>
      <c r="DZ244" s="1486">
        <f t="shared" si="5"/>
        <v>0</v>
      </c>
      <c r="EA244" s="1486">
        <f t="shared" si="5"/>
        <v>0</v>
      </c>
      <c r="EB244" s="1486">
        <f t="shared" si="5"/>
        <v>0</v>
      </c>
      <c r="EC244" s="1486">
        <f t="shared" si="5"/>
        <v>0</v>
      </c>
      <c r="ED244" s="1486">
        <f t="shared" si="5"/>
        <v>0</v>
      </c>
      <c r="EE244" s="1486">
        <f t="shared" ref="EE244:GP244" si="6">SUM(EE12:EE243)</f>
        <v>0</v>
      </c>
      <c r="EF244" s="1486">
        <f t="shared" si="6"/>
        <v>5</v>
      </c>
      <c r="EG244" s="1486">
        <f t="shared" si="6"/>
        <v>0</v>
      </c>
      <c r="EH244" s="1486">
        <f t="shared" si="6"/>
        <v>0</v>
      </c>
      <c r="EI244" s="1486">
        <f t="shared" si="6"/>
        <v>0</v>
      </c>
      <c r="EJ244" s="1486">
        <f t="shared" si="6"/>
        <v>0</v>
      </c>
      <c r="EK244" s="1486">
        <f t="shared" si="6"/>
        <v>0</v>
      </c>
      <c r="EL244" s="1486">
        <f t="shared" si="6"/>
        <v>0</v>
      </c>
      <c r="EM244" s="1486">
        <f t="shared" si="6"/>
        <v>0</v>
      </c>
      <c r="EN244" s="1486">
        <f t="shared" si="6"/>
        <v>0</v>
      </c>
      <c r="EO244" s="1486">
        <f t="shared" si="6"/>
        <v>0</v>
      </c>
      <c r="EP244" s="1486">
        <f t="shared" si="6"/>
        <v>15</v>
      </c>
      <c r="EQ244" s="1486">
        <f t="shared" si="6"/>
        <v>0</v>
      </c>
      <c r="ER244" s="1486">
        <f t="shared" si="6"/>
        <v>34</v>
      </c>
      <c r="ES244" s="1486">
        <f t="shared" si="6"/>
        <v>33</v>
      </c>
      <c r="ET244" s="1486">
        <f t="shared" si="6"/>
        <v>0</v>
      </c>
      <c r="EU244" s="1486">
        <f t="shared" si="6"/>
        <v>0</v>
      </c>
      <c r="EV244" s="1486">
        <f t="shared" si="6"/>
        <v>0</v>
      </c>
      <c r="EW244" s="1486">
        <f t="shared" si="6"/>
        <v>0</v>
      </c>
      <c r="EX244" s="1486">
        <f t="shared" si="6"/>
        <v>0</v>
      </c>
      <c r="EY244" s="1486">
        <f t="shared" si="6"/>
        <v>0</v>
      </c>
      <c r="EZ244" s="1486">
        <f t="shared" si="6"/>
        <v>0</v>
      </c>
      <c r="FA244" s="1486">
        <f t="shared" si="6"/>
        <v>5</v>
      </c>
      <c r="FB244" s="1486">
        <f t="shared" si="6"/>
        <v>0</v>
      </c>
      <c r="FC244" s="1486">
        <f t="shared" si="6"/>
        <v>25</v>
      </c>
      <c r="FD244" s="1486">
        <f t="shared" si="6"/>
        <v>0</v>
      </c>
      <c r="FE244" s="1486">
        <f t="shared" si="6"/>
        <v>0</v>
      </c>
      <c r="FF244" s="1486">
        <f t="shared" si="6"/>
        <v>0</v>
      </c>
      <c r="FG244" s="1486">
        <f t="shared" si="6"/>
        <v>0</v>
      </c>
      <c r="FH244" s="1486">
        <f t="shared" si="6"/>
        <v>0</v>
      </c>
      <c r="FI244" s="1486">
        <f t="shared" si="6"/>
        <v>0</v>
      </c>
      <c r="FJ244" s="1486">
        <f t="shared" si="6"/>
        <v>0</v>
      </c>
      <c r="FK244" s="1486">
        <f t="shared" si="6"/>
        <v>0</v>
      </c>
      <c r="FL244" s="1486">
        <f t="shared" si="6"/>
        <v>0</v>
      </c>
      <c r="FM244" s="1486">
        <f t="shared" si="6"/>
        <v>0</v>
      </c>
      <c r="FN244" s="1486">
        <f t="shared" si="6"/>
        <v>0</v>
      </c>
      <c r="FO244" s="1486">
        <f t="shared" si="6"/>
        <v>0</v>
      </c>
      <c r="FP244" s="1486">
        <f t="shared" si="6"/>
        <v>0</v>
      </c>
      <c r="FQ244" s="1486">
        <f t="shared" si="6"/>
        <v>0</v>
      </c>
      <c r="FR244" s="1486">
        <f t="shared" si="6"/>
        <v>0</v>
      </c>
      <c r="FS244" s="1486">
        <f t="shared" si="6"/>
        <v>0</v>
      </c>
      <c r="FT244" s="1486">
        <f t="shared" si="6"/>
        <v>0</v>
      </c>
      <c r="FU244" s="1486">
        <f t="shared" si="6"/>
        <v>0</v>
      </c>
      <c r="FV244" s="1486">
        <f t="shared" si="6"/>
        <v>0</v>
      </c>
      <c r="FW244" s="1486">
        <f t="shared" si="6"/>
        <v>0</v>
      </c>
      <c r="FX244" s="1486">
        <f t="shared" si="6"/>
        <v>13</v>
      </c>
      <c r="FY244" s="1486">
        <f t="shared" si="6"/>
        <v>0</v>
      </c>
      <c r="FZ244" s="1486">
        <f t="shared" si="6"/>
        <v>0</v>
      </c>
      <c r="GA244" s="1486">
        <f t="shared" si="6"/>
        <v>0</v>
      </c>
      <c r="GB244" s="1486">
        <f t="shared" si="6"/>
        <v>0</v>
      </c>
      <c r="GC244" s="1486">
        <f t="shared" si="6"/>
        <v>0</v>
      </c>
      <c r="GD244" s="1486">
        <f t="shared" si="6"/>
        <v>0</v>
      </c>
      <c r="GE244" s="1486">
        <f t="shared" si="6"/>
        <v>10</v>
      </c>
      <c r="GF244" s="1486">
        <f t="shared" si="6"/>
        <v>0</v>
      </c>
      <c r="GG244" s="1486">
        <f t="shared" si="6"/>
        <v>0</v>
      </c>
      <c r="GH244" s="1486">
        <f t="shared" si="6"/>
        <v>0</v>
      </c>
      <c r="GI244" s="1486">
        <f t="shared" si="6"/>
        <v>0</v>
      </c>
      <c r="GJ244" s="1486">
        <f t="shared" si="6"/>
        <v>0</v>
      </c>
      <c r="GK244" s="1486">
        <f t="shared" si="6"/>
        <v>0</v>
      </c>
      <c r="GL244" s="1486">
        <f t="shared" si="6"/>
        <v>0</v>
      </c>
      <c r="GM244" s="1486">
        <f t="shared" si="6"/>
        <v>0</v>
      </c>
      <c r="GN244" s="1486">
        <f t="shared" si="6"/>
        <v>0</v>
      </c>
      <c r="GO244" s="1486">
        <f t="shared" si="6"/>
        <v>0</v>
      </c>
      <c r="GP244" s="1486">
        <f t="shared" si="6"/>
        <v>0</v>
      </c>
      <c r="GQ244" s="1486">
        <f t="shared" ref="GQ244:IV244" si="7">SUM(GQ12:GQ243)</f>
        <v>0</v>
      </c>
      <c r="GR244" s="1486">
        <f t="shared" si="7"/>
        <v>0</v>
      </c>
      <c r="GS244" s="1486">
        <f t="shared" si="7"/>
        <v>0</v>
      </c>
      <c r="GT244" s="1486">
        <f t="shared" si="7"/>
        <v>0</v>
      </c>
      <c r="GU244" s="1486">
        <f t="shared" si="7"/>
        <v>0</v>
      </c>
      <c r="GV244" s="1486">
        <f t="shared" si="7"/>
        <v>0</v>
      </c>
      <c r="GW244" s="1486">
        <f t="shared" si="7"/>
        <v>0</v>
      </c>
      <c r="GX244" s="1486">
        <f t="shared" si="7"/>
        <v>0</v>
      </c>
      <c r="GY244" s="1486">
        <f t="shared" si="7"/>
        <v>0</v>
      </c>
      <c r="GZ244" s="1486">
        <f t="shared" si="7"/>
        <v>0</v>
      </c>
      <c r="HA244" s="1486">
        <f t="shared" si="7"/>
        <v>0</v>
      </c>
      <c r="HB244" s="1486">
        <f t="shared" si="7"/>
        <v>0</v>
      </c>
      <c r="HC244" s="1486">
        <f t="shared" si="7"/>
        <v>0</v>
      </c>
      <c r="HD244" s="1486">
        <f t="shared" si="7"/>
        <v>0</v>
      </c>
      <c r="HE244" s="1486">
        <f t="shared" si="7"/>
        <v>0</v>
      </c>
      <c r="HF244" s="1486">
        <f t="shared" si="7"/>
        <v>0</v>
      </c>
      <c r="HG244" s="1486">
        <f t="shared" si="7"/>
        <v>0</v>
      </c>
      <c r="HH244" s="1486">
        <f t="shared" si="7"/>
        <v>0</v>
      </c>
      <c r="HI244" s="1486">
        <f t="shared" si="7"/>
        <v>0</v>
      </c>
      <c r="HJ244" s="1486">
        <f t="shared" si="7"/>
        <v>0</v>
      </c>
      <c r="HK244" s="1486">
        <f t="shared" si="7"/>
        <v>0</v>
      </c>
      <c r="HL244" s="1486">
        <f t="shared" si="7"/>
        <v>0</v>
      </c>
      <c r="HM244" s="1486">
        <f t="shared" si="7"/>
        <v>0</v>
      </c>
      <c r="HN244" s="1486">
        <f t="shared" si="7"/>
        <v>0</v>
      </c>
      <c r="HO244" s="1486">
        <f t="shared" si="7"/>
        <v>0</v>
      </c>
      <c r="HP244" s="1486">
        <f t="shared" si="7"/>
        <v>0</v>
      </c>
      <c r="HQ244" s="1486">
        <f t="shared" si="7"/>
        <v>0</v>
      </c>
      <c r="HR244" s="1486">
        <f t="shared" si="7"/>
        <v>0</v>
      </c>
      <c r="HS244" s="1486">
        <f t="shared" si="7"/>
        <v>0</v>
      </c>
      <c r="HT244" s="1486">
        <f t="shared" si="7"/>
        <v>0</v>
      </c>
      <c r="HU244" s="1486">
        <f t="shared" si="7"/>
        <v>0</v>
      </c>
      <c r="HV244" s="1486">
        <f t="shared" si="7"/>
        <v>0</v>
      </c>
      <c r="HW244" s="1486">
        <f t="shared" si="7"/>
        <v>0</v>
      </c>
      <c r="HX244" s="1486">
        <f t="shared" si="7"/>
        <v>0</v>
      </c>
      <c r="HY244" s="1486">
        <f t="shared" si="7"/>
        <v>0</v>
      </c>
      <c r="HZ244" s="1486">
        <f t="shared" si="7"/>
        <v>0</v>
      </c>
      <c r="IA244" s="1486">
        <f t="shared" si="7"/>
        <v>0</v>
      </c>
      <c r="IB244" s="1486">
        <f t="shared" si="7"/>
        <v>0</v>
      </c>
      <c r="IC244" s="1486">
        <f t="shared" si="7"/>
        <v>0</v>
      </c>
      <c r="ID244" s="1486">
        <f t="shared" si="7"/>
        <v>0</v>
      </c>
      <c r="IE244" s="1486">
        <f t="shared" si="7"/>
        <v>0</v>
      </c>
      <c r="IF244" s="1486">
        <f t="shared" si="7"/>
        <v>0</v>
      </c>
      <c r="IG244" s="1486">
        <f t="shared" si="7"/>
        <v>0</v>
      </c>
      <c r="IH244" s="1486">
        <f t="shared" si="7"/>
        <v>0</v>
      </c>
      <c r="II244" s="1486">
        <f t="shared" si="7"/>
        <v>0</v>
      </c>
      <c r="IJ244" s="1486">
        <f t="shared" si="7"/>
        <v>0</v>
      </c>
      <c r="IK244" s="1486">
        <f t="shared" si="7"/>
        <v>0</v>
      </c>
      <c r="IL244" s="1486">
        <f t="shared" si="7"/>
        <v>0</v>
      </c>
      <c r="IM244" s="1486">
        <f t="shared" si="7"/>
        <v>0</v>
      </c>
      <c r="IN244" s="1486">
        <f t="shared" si="7"/>
        <v>0</v>
      </c>
      <c r="IO244" s="1486">
        <f t="shared" si="7"/>
        <v>0</v>
      </c>
      <c r="IP244" s="1486">
        <f t="shared" si="7"/>
        <v>0</v>
      </c>
      <c r="IQ244" s="1486">
        <f t="shared" si="7"/>
        <v>0</v>
      </c>
      <c r="IR244" s="1486">
        <f t="shared" si="7"/>
        <v>0</v>
      </c>
      <c r="IS244" s="1486">
        <f t="shared" si="7"/>
        <v>0</v>
      </c>
      <c r="IT244" s="1486">
        <f t="shared" si="7"/>
        <v>0</v>
      </c>
      <c r="IU244" s="1486">
        <f t="shared" si="7"/>
        <v>0</v>
      </c>
      <c r="IV244" s="1486">
        <f t="shared" si="7"/>
        <v>0</v>
      </c>
    </row>
    <row r="246" spans="1:256" s="1489" customFormat="1">
      <c r="A246" s="1488" t="s">
        <v>4540</v>
      </c>
      <c r="B246" s="1488" t="s">
        <v>13</v>
      </c>
      <c r="E246" s="1490"/>
      <c r="F246" s="1489">
        <f t="shared" ref="F246:BQ246" si="8">+F9-F244</f>
        <v>0</v>
      </c>
      <c r="G246" s="1489">
        <f t="shared" si="8"/>
        <v>0</v>
      </c>
      <c r="H246" s="1489">
        <f t="shared" si="8"/>
        <v>0</v>
      </c>
      <c r="I246" s="1489">
        <f t="shared" si="8"/>
        <v>0</v>
      </c>
      <c r="J246" s="1489">
        <f t="shared" si="8"/>
        <v>0</v>
      </c>
      <c r="K246" s="1489">
        <f t="shared" si="8"/>
        <v>-5</v>
      </c>
      <c r="L246" s="1489">
        <f t="shared" si="8"/>
        <v>0</v>
      </c>
      <c r="M246" s="1489">
        <f t="shared" si="8"/>
        <v>0</v>
      </c>
      <c r="N246" s="1489">
        <f t="shared" si="8"/>
        <v>0</v>
      </c>
      <c r="O246" s="1489">
        <f t="shared" si="8"/>
        <v>-6</v>
      </c>
      <c r="P246" s="1489">
        <f t="shared" si="8"/>
        <v>0</v>
      </c>
      <c r="Q246" s="1489">
        <f t="shared" si="8"/>
        <v>-5</v>
      </c>
      <c r="R246" s="1489">
        <f t="shared" si="8"/>
        <v>0</v>
      </c>
      <c r="S246" s="1489">
        <f t="shared" si="8"/>
        <v>-5</v>
      </c>
      <c r="T246" s="1489">
        <f t="shared" si="8"/>
        <v>0</v>
      </c>
      <c r="U246" s="1489">
        <f t="shared" si="8"/>
        <v>0</v>
      </c>
      <c r="V246" s="1489">
        <f t="shared" si="8"/>
        <v>0</v>
      </c>
      <c r="W246" s="1489">
        <f t="shared" si="8"/>
        <v>0</v>
      </c>
      <c r="X246" s="1489">
        <f t="shared" si="8"/>
        <v>0</v>
      </c>
      <c r="Y246" s="1489">
        <f t="shared" si="8"/>
        <v>0</v>
      </c>
      <c r="Z246" s="1489">
        <f t="shared" si="8"/>
        <v>-30</v>
      </c>
      <c r="AA246" s="1489">
        <f t="shared" si="8"/>
        <v>0</v>
      </c>
      <c r="AB246" s="1489">
        <f t="shared" si="8"/>
        <v>0</v>
      </c>
      <c r="AC246" s="1489">
        <f t="shared" si="8"/>
        <v>0</v>
      </c>
      <c r="AD246" s="1489">
        <f t="shared" si="8"/>
        <v>0</v>
      </c>
      <c r="AE246" s="1489">
        <f t="shared" si="8"/>
        <v>0</v>
      </c>
      <c r="AF246" s="1489">
        <f t="shared" si="8"/>
        <v>0</v>
      </c>
      <c r="AG246" s="1489">
        <f t="shared" si="8"/>
        <v>0</v>
      </c>
      <c r="AH246" s="1489">
        <f t="shared" si="8"/>
        <v>0</v>
      </c>
      <c r="AI246" s="1489">
        <f t="shared" si="8"/>
        <v>0</v>
      </c>
      <c r="AJ246" s="1489">
        <f t="shared" si="8"/>
        <v>0</v>
      </c>
      <c r="AK246" s="1489">
        <f t="shared" si="8"/>
        <v>0</v>
      </c>
      <c r="AL246" s="1489">
        <f t="shared" si="8"/>
        <v>0</v>
      </c>
      <c r="AM246" s="1489">
        <f t="shared" si="8"/>
        <v>-30</v>
      </c>
      <c r="AN246" s="1489">
        <f t="shared" si="8"/>
        <v>0</v>
      </c>
      <c r="AO246" s="1489">
        <f t="shared" si="8"/>
        <v>0</v>
      </c>
      <c r="AP246" s="1489">
        <f t="shared" si="8"/>
        <v>-10</v>
      </c>
      <c r="AQ246" s="1489">
        <f t="shared" si="8"/>
        <v>-5</v>
      </c>
      <c r="AR246" s="1489">
        <f t="shared" si="8"/>
        <v>0</v>
      </c>
      <c r="AS246" s="1489">
        <f t="shared" si="8"/>
        <v>0</v>
      </c>
      <c r="AT246" s="1489">
        <f t="shared" si="8"/>
        <v>0</v>
      </c>
      <c r="AU246" s="1489">
        <f t="shared" si="8"/>
        <v>0</v>
      </c>
      <c r="AV246" s="1489">
        <f t="shared" si="8"/>
        <v>0</v>
      </c>
      <c r="AW246" s="1489">
        <f t="shared" si="8"/>
        <v>0</v>
      </c>
      <c r="AX246" s="1489">
        <f t="shared" si="8"/>
        <v>0</v>
      </c>
      <c r="AY246" s="1489">
        <f t="shared" si="8"/>
        <v>-23</v>
      </c>
      <c r="AZ246" s="1489">
        <f t="shared" si="8"/>
        <v>0</v>
      </c>
      <c r="BA246" s="1489">
        <f t="shared" si="8"/>
        <v>0</v>
      </c>
      <c r="BB246" s="1489">
        <f t="shared" si="8"/>
        <v>0</v>
      </c>
      <c r="BC246" s="1489">
        <f t="shared" si="8"/>
        <v>0</v>
      </c>
      <c r="BD246" s="1489">
        <f t="shared" si="8"/>
        <v>0</v>
      </c>
      <c r="BE246" s="1489">
        <f t="shared" si="8"/>
        <v>0</v>
      </c>
      <c r="BF246" s="1489">
        <f t="shared" si="8"/>
        <v>0</v>
      </c>
      <c r="BG246" s="1489">
        <f t="shared" si="8"/>
        <v>-10</v>
      </c>
      <c r="BH246" s="1489">
        <f t="shared" si="8"/>
        <v>-8</v>
      </c>
      <c r="BI246" s="1489">
        <f t="shared" si="8"/>
        <v>0</v>
      </c>
      <c r="BJ246" s="1489">
        <f t="shared" si="8"/>
        <v>0</v>
      </c>
      <c r="BK246" s="1489">
        <f t="shared" si="8"/>
        <v>0</v>
      </c>
      <c r="BL246" s="1489">
        <f t="shared" si="8"/>
        <v>0</v>
      </c>
      <c r="BM246" s="1489">
        <f t="shared" si="8"/>
        <v>0</v>
      </c>
      <c r="BN246" s="1489">
        <f t="shared" si="8"/>
        <v>0</v>
      </c>
      <c r="BO246" s="1489">
        <f t="shared" si="8"/>
        <v>0</v>
      </c>
      <c r="BP246" s="1489">
        <f t="shared" si="8"/>
        <v>0</v>
      </c>
      <c r="BQ246" s="1489">
        <f t="shared" si="8"/>
        <v>0</v>
      </c>
      <c r="BR246" s="1489">
        <f t="shared" ref="BR246:EC246" si="9">+BR9-BR244</f>
        <v>0</v>
      </c>
      <c r="BS246" s="1489">
        <f t="shared" si="9"/>
        <v>0</v>
      </c>
      <c r="BT246" s="1489">
        <f t="shared" si="9"/>
        <v>0</v>
      </c>
      <c r="BU246" s="1489">
        <f t="shared" si="9"/>
        <v>-5</v>
      </c>
      <c r="BV246" s="1489">
        <f t="shared" si="9"/>
        <v>-15</v>
      </c>
      <c r="BW246" s="1489">
        <f t="shared" si="9"/>
        <v>0</v>
      </c>
      <c r="BX246" s="1489">
        <f t="shared" si="9"/>
        <v>-5</v>
      </c>
      <c r="BY246" s="1489">
        <f t="shared" si="9"/>
        <v>0</v>
      </c>
      <c r="BZ246" s="1489">
        <f t="shared" si="9"/>
        <v>0</v>
      </c>
      <c r="CA246" s="1489">
        <f t="shared" si="9"/>
        <v>0</v>
      </c>
      <c r="CB246" s="1489">
        <f t="shared" si="9"/>
        <v>0</v>
      </c>
      <c r="CC246" s="1489">
        <f t="shared" si="9"/>
        <v>0</v>
      </c>
      <c r="CD246" s="1489">
        <f t="shared" si="9"/>
        <v>0</v>
      </c>
      <c r="CE246" s="1489">
        <f t="shared" si="9"/>
        <v>0</v>
      </c>
      <c r="CF246" s="1489">
        <f t="shared" si="9"/>
        <v>0</v>
      </c>
      <c r="CG246" s="1489">
        <f t="shared" si="9"/>
        <v>0</v>
      </c>
      <c r="CH246" s="1489">
        <f t="shared" si="9"/>
        <v>0</v>
      </c>
      <c r="CI246" s="1489">
        <f t="shared" si="9"/>
        <v>0</v>
      </c>
      <c r="CJ246" s="1489">
        <f t="shared" si="9"/>
        <v>0</v>
      </c>
      <c r="CK246" s="1489">
        <f t="shared" si="9"/>
        <v>0</v>
      </c>
      <c r="CL246" s="1489">
        <f t="shared" si="9"/>
        <v>0</v>
      </c>
      <c r="CM246" s="1489">
        <f t="shared" si="9"/>
        <v>0</v>
      </c>
      <c r="CN246" s="1489">
        <f t="shared" si="9"/>
        <v>-3</v>
      </c>
      <c r="CO246" s="1489">
        <f t="shared" si="9"/>
        <v>0</v>
      </c>
      <c r="CP246" s="1489">
        <f t="shared" si="9"/>
        <v>0</v>
      </c>
      <c r="CQ246" s="1489">
        <f t="shared" si="9"/>
        <v>0</v>
      </c>
      <c r="CR246" s="1489">
        <f t="shared" si="9"/>
        <v>0</v>
      </c>
      <c r="CS246" s="1489">
        <f t="shared" si="9"/>
        <v>0</v>
      </c>
      <c r="CT246" s="1489">
        <f t="shared" si="9"/>
        <v>0</v>
      </c>
      <c r="CU246" s="1489">
        <f t="shared" si="9"/>
        <v>0</v>
      </c>
      <c r="CV246" s="1489">
        <f t="shared" si="9"/>
        <v>0</v>
      </c>
      <c r="CW246" s="1489">
        <f t="shared" si="9"/>
        <v>0</v>
      </c>
      <c r="CX246" s="1489">
        <f t="shared" si="9"/>
        <v>0</v>
      </c>
      <c r="CY246" s="1489">
        <f t="shared" si="9"/>
        <v>0</v>
      </c>
      <c r="CZ246" s="1489">
        <f t="shared" si="9"/>
        <v>0</v>
      </c>
      <c r="DA246" s="1489">
        <f t="shared" si="9"/>
        <v>0</v>
      </c>
      <c r="DB246" s="1489">
        <f t="shared" si="9"/>
        <v>0</v>
      </c>
      <c r="DC246" s="1489">
        <f t="shared" si="9"/>
        <v>0</v>
      </c>
      <c r="DD246" s="1489">
        <f t="shared" si="9"/>
        <v>0</v>
      </c>
      <c r="DE246" s="1489">
        <f t="shared" si="9"/>
        <v>0</v>
      </c>
      <c r="DF246" s="1489">
        <f t="shared" si="9"/>
        <v>0</v>
      </c>
      <c r="DG246" s="1489">
        <f t="shared" si="9"/>
        <v>0</v>
      </c>
      <c r="DH246" s="1489">
        <f t="shared" si="9"/>
        <v>0</v>
      </c>
      <c r="DI246" s="1489">
        <f t="shared" si="9"/>
        <v>0</v>
      </c>
      <c r="DJ246" s="1489">
        <f t="shared" si="9"/>
        <v>0</v>
      </c>
      <c r="DK246" s="1489">
        <f t="shared" si="9"/>
        <v>0</v>
      </c>
      <c r="DL246" s="1489">
        <f t="shared" si="9"/>
        <v>0</v>
      </c>
      <c r="DM246" s="1489">
        <f t="shared" si="9"/>
        <v>0</v>
      </c>
      <c r="DN246" s="1489">
        <f t="shared" si="9"/>
        <v>0</v>
      </c>
      <c r="DO246" s="1489">
        <f t="shared" si="9"/>
        <v>0</v>
      </c>
      <c r="DP246" s="1489">
        <f t="shared" si="9"/>
        <v>-5</v>
      </c>
      <c r="DQ246" s="1489">
        <f t="shared" si="9"/>
        <v>-3</v>
      </c>
      <c r="DR246" s="1489">
        <f t="shared" si="9"/>
        <v>-10</v>
      </c>
      <c r="DS246" s="1489">
        <f t="shared" si="9"/>
        <v>0</v>
      </c>
      <c r="DT246" s="1489">
        <f t="shared" si="9"/>
        <v>0</v>
      </c>
      <c r="DU246" s="1489">
        <f t="shared" si="9"/>
        <v>0</v>
      </c>
      <c r="DV246" s="1489">
        <f t="shared" si="9"/>
        <v>0</v>
      </c>
      <c r="DW246" s="1489">
        <f t="shared" si="9"/>
        <v>0</v>
      </c>
      <c r="DX246" s="1489">
        <f t="shared" si="9"/>
        <v>0</v>
      </c>
      <c r="DY246" s="1489">
        <f t="shared" si="9"/>
        <v>0</v>
      </c>
      <c r="DZ246" s="1489">
        <f t="shared" si="9"/>
        <v>0</v>
      </c>
      <c r="EA246" s="1489">
        <f t="shared" si="9"/>
        <v>0</v>
      </c>
      <c r="EB246" s="1489">
        <f t="shared" si="9"/>
        <v>0</v>
      </c>
      <c r="EC246" s="1489">
        <f t="shared" si="9"/>
        <v>0</v>
      </c>
      <c r="ED246" s="1489">
        <f t="shared" ref="ED246:GO246" si="10">+ED9-ED244</f>
        <v>0</v>
      </c>
      <c r="EE246" s="1489">
        <f t="shared" si="10"/>
        <v>0</v>
      </c>
      <c r="EF246" s="1489">
        <f t="shared" si="10"/>
        <v>-5</v>
      </c>
      <c r="EG246" s="1489">
        <f t="shared" si="10"/>
        <v>0</v>
      </c>
      <c r="EH246" s="1489">
        <f t="shared" si="10"/>
        <v>0</v>
      </c>
      <c r="EI246" s="1489">
        <f t="shared" si="10"/>
        <v>0</v>
      </c>
      <c r="EJ246" s="1489">
        <f t="shared" si="10"/>
        <v>0</v>
      </c>
      <c r="EK246" s="1489">
        <f t="shared" si="10"/>
        <v>0</v>
      </c>
      <c r="EL246" s="1489">
        <f t="shared" si="10"/>
        <v>0</v>
      </c>
      <c r="EM246" s="1489">
        <f t="shared" si="10"/>
        <v>0</v>
      </c>
      <c r="EN246" s="1489">
        <f t="shared" si="10"/>
        <v>0</v>
      </c>
      <c r="EO246" s="1489">
        <f t="shared" si="10"/>
        <v>0</v>
      </c>
      <c r="EP246" s="1489">
        <f t="shared" si="10"/>
        <v>-15</v>
      </c>
      <c r="EQ246" s="1489">
        <f t="shared" si="10"/>
        <v>0</v>
      </c>
      <c r="ER246" s="1489">
        <f t="shared" si="10"/>
        <v>-34</v>
      </c>
      <c r="ES246" s="1489">
        <f t="shared" si="10"/>
        <v>-33</v>
      </c>
      <c r="ET246" s="1489">
        <f t="shared" si="10"/>
        <v>0</v>
      </c>
      <c r="EU246" s="1489">
        <f t="shared" si="10"/>
        <v>0</v>
      </c>
      <c r="EV246" s="1489">
        <f t="shared" si="10"/>
        <v>0</v>
      </c>
      <c r="EW246" s="1489">
        <f t="shared" si="10"/>
        <v>0</v>
      </c>
      <c r="EX246" s="1489">
        <f t="shared" si="10"/>
        <v>0</v>
      </c>
      <c r="EY246" s="1489">
        <f t="shared" si="10"/>
        <v>0</v>
      </c>
      <c r="EZ246" s="1489">
        <f t="shared" si="10"/>
        <v>0</v>
      </c>
      <c r="FA246" s="1489">
        <f t="shared" si="10"/>
        <v>-5</v>
      </c>
      <c r="FB246" s="1489">
        <f t="shared" si="10"/>
        <v>0</v>
      </c>
      <c r="FC246" s="1489">
        <f t="shared" si="10"/>
        <v>-25</v>
      </c>
      <c r="FD246" s="1489">
        <f t="shared" si="10"/>
        <v>0</v>
      </c>
      <c r="FE246" s="1489">
        <f t="shared" si="10"/>
        <v>0</v>
      </c>
      <c r="FF246" s="1489">
        <f t="shared" si="10"/>
        <v>0</v>
      </c>
      <c r="FG246" s="1489">
        <f t="shared" si="10"/>
        <v>0</v>
      </c>
      <c r="FH246" s="1489">
        <f t="shared" si="10"/>
        <v>0</v>
      </c>
      <c r="FI246" s="1489">
        <f t="shared" si="10"/>
        <v>0</v>
      </c>
      <c r="FJ246" s="1489">
        <f t="shared" si="10"/>
        <v>0</v>
      </c>
      <c r="FK246" s="1489">
        <f t="shared" si="10"/>
        <v>0</v>
      </c>
      <c r="FL246" s="1489">
        <f t="shared" si="10"/>
        <v>0</v>
      </c>
      <c r="FM246" s="1489">
        <f t="shared" si="10"/>
        <v>0</v>
      </c>
      <c r="FN246" s="1489">
        <f t="shared" si="10"/>
        <v>0</v>
      </c>
      <c r="FO246" s="1489">
        <f t="shared" si="10"/>
        <v>0</v>
      </c>
      <c r="FP246" s="1489">
        <f t="shared" si="10"/>
        <v>0</v>
      </c>
      <c r="FQ246" s="1489">
        <f t="shared" si="10"/>
        <v>0</v>
      </c>
      <c r="FR246" s="1489">
        <f t="shared" si="10"/>
        <v>0</v>
      </c>
      <c r="FS246" s="1489">
        <f t="shared" si="10"/>
        <v>0</v>
      </c>
      <c r="FT246" s="1489">
        <f t="shared" si="10"/>
        <v>0</v>
      </c>
      <c r="FU246" s="1489">
        <f t="shared" si="10"/>
        <v>0</v>
      </c>
      <c r="FV246" s="1489">
        <f t="shared" si="10"/>
        <v>0</v>
      </c>
      <c r="FW246" s="1489">
        <f t="shared" si="10"/>
        <v>0</v>
      </c>
      <c r="FX246" s="1489">
        <f t="shared" si="10"/>
        <v>-13</v>
      </c>
      <c r="FY246" s="1489">
        <f t="shared" si="10"/>
        <v>0</v>
      </c>
      <c r="FZ246" s="1489">
        <f t="shared" si="10"/>
        <v>0</v>
      </c>
      <c r="GA246" s="1489">
        <f t="shared" si="10"/>
        <v>0</v>
      </c>
      <c r="GB246" s="1489">
        <f t="shared" si="10"/>
        <v>0</v>
      </c>
      <c r="GC246" s="1489">
        <f t="shared" si="10"/>
        <v>0</v>
      </c>
      <c r="GD246" s="1489">
        <f t="shared" si="10"/>
        <v>0</v>
      </c>
      <c r="GE246" s="1489">
        <f t="shared" si="10"/>
        <v>-10</v>
      </c>
      <c r="GF246" s="1489">
        <f t="shared" si="10"/>
        <v>0</v>
      </c>
      <c r="GG246" s="1489">
        <f t="shared" si="10"/>
        <v>0</v>
      </c>
      <c r="GH246" s="1489">
        <f t="shared" si="10"/>
        <v>0</v>
      </c>
      <c r="GI246" s="1489">
        <f t="shared" si="10"/>
        <v>0</v>
      </c>
      <c r="GJ246" s="1489">
        <f t="shared" si="10"/>
        <v>0</v>
      </c>
      <c r="GK246" s="1489">
        <f t="shared" si="10"/>
        <v>0</v>
      </c>
      <c r="GL246" s="1489">
        <f t="shared" si="10"/>
        <v>0</v>
      </c>
      <c r="GM246" s="1489">
        <f t="shared" si="10"/>
        <v>0</v>
      </c>
      <c r="GN246" s="1489">
        <f t="shared" si="10"/>
        <v>0</v>
      </c>
      <c r="GO246" s="1489">
        <f t="shared" si="10"/>
        <v>0</v>
      </c>
      <c r="GP246" s="1489">
        <f t="shared" ref="GP246:IV246" si="11">+GP9-GP244</f>
        <v>0</v>
      </c>
      <c r="GQ246" s="1489">
        <f t="shared" si="11"/>
        <v>0</v>
      </c>
      <c r="GR246" s="1489">
        <f t="shared" si="11"/>
        <v>0</v>
      </c>
      <c r="GS246" s="1489">
        <f t="shared" si="11"/>
        <v>0</v>
      </c>
      <c r="GT246" s="1489">
        <f t="shared" si="11"/>
        <v>0</v>
      </c>
      <c r="GU246" s="1489">
        <f t="shared" si="11"/>
        <v>0</v>
      </c>
      <c r="GV246" s="1489">
        <f t="shared" si="11"/>
        <v>0</v>
      </c>
      <c r="GW246" s="1489">
        <f t="shared" si="11"/>
        <v>0</v>
      </c>
      <c r="GX246" s="1489">
        <f t="shared" si="11"/>
        <v>0</v>
      </c>
      <c r="GY246" s="1489">
        <f t="shared" si="11"/>
        <v>0</v>
      </c>
      <c r="GZ246" s="1489">
        <f t="shared" si="11"/>
        <v>0</v>
      </c>
      <c r="HA246" s="1489">
        <f t="shared" si="11"/>
        <v>0</v>
      </c>
      <c r="HB246" s="1489">
        <f t="shared" si="11"/>
        <v>0</v>
      </c>
      <c r="HC246" s="1489">
        <f t="shared" si="11"/>
        <v>0</v>
      </c>
      <c r="HD246" s="1489">
        <f t="shared" si="11"/>
        <v>0</v>
      </c>
      <c r="HE246" s="1489">
        <f t="shared" si="11"/>
        <v>0</v>
      </c>
      <c r="HF246" s="1489">
        <f t="shared" si="11"/>
        <v>0</v>
      </c>
      <c r="HG246" s="1489">
        <f t="shared" si="11"/>
        <v>0</v>
      </c>
      <c r="HH246" s="1489">
        <f t="shared" si="11"/>
        <v>0</v>
      </c>
      <c r="HI246" s="1489">
        <f t="shared" si="11"/>
        <v>0</v>
      </c>
      <c r="HJ246" s="1489">
        <f t="shared" si="11"/>
        <v>0</v>
      </c>
      <c r="HK246" s="1489">
        <f t="shared" si="11"/>
        <v>0</v>
      </c>
      <c r="HL246" s="1489">
        <f t="shared" si="11"/>
        <v>0</v>
      </c>
      <c r="HM246" s="1489">
        <f t="shared" si="11"/>
        <v>0</v>
      </c>
      <c r="HN246" s="1489">
        <f t="shared" si="11"/>
        <v>0</v>
      </c>
      <c r="HO246" s="1489">
        <f t="shared" si="11"/>
        <v>0</v>
      </c>
      <c r="HP246" s="1489">
        <f t="shared" si="11"/>
        <v>0</v>
      </c>
      <c r="HQ246" s="1489">
        <f t="shared" si="11"/>
        <v>0</v>
      </c>
      <c r="HR246" s="1489">
        <f t="shared" si="11"/>
        <v>0</v>
      </c>
      <c r="HS246" s="1489">
        <f t="shared" si="11"/>
        <v>0</v>
      </c>
      <c r="HT246" s="1489">
        <f t="shared" si="11"/>
        <v>0</v>
      </c>
      <c r="HU246" s="1489">
        <f t="shared" si="11"/>
        <v>0</v>
      </c>
      <c r="HV246" s="1489">
        <f t="shared" si="11"/>
        <v>0</v>
      </c>
      <c r="HW246" s="1489">
        <f t="shared" si="11"/>
        <v>0</v>
      </c>
      <c r="HX246" s="1489">
        <f t="shared" si="11"/>
        <v>0</v>
      </c>
      <c r="HY246" s="1489">
        <f t="shared" si="11"/>
        <v>0</v>
      </c>
      <c r="HZ246" s="1489">
        <f t="shared" si="11"/>
        <v>0</v>
      </c>
      <c r="IA246" s="1489">
        <f t="shared" si="11"/>
        <v>0</v>
      </c>
      <c r="IB246" s="1489">
        <f t="shared" si="11"/>
        <v>0</v>
      </c>
      <c r="IC246" s="1489">
        <f t="shared" si="11"/>
        <v>0</v>
      </c>
      <c r="ID246" s="1489">
        <f t="shared" si="11"/>
        <v>0</v>
      </c>
      <c r="IE246" s="1489">
        <f t="shared" si="11"/>
        <v>0</v>
      </c>
      <c r="IF246" s="1489">
        <f t="shared" si="11"/>
        <v>0</v>
      </c>
      <c r="IG246" s="1489">
        <f t="shared" si="11"/>
        <v>0</v>
      </c>
      <c r="IH246" s="1489">
        <f t="shared" si="11"/>
        <v>0</v>
      </c>
      <c r="II246" s="1489">
        <f t="shared" si="11"/>
        <v>0</v>
      </c>
      <c r="IJ246" s="1489">
        <f t="shared" si="11"/>
        <v>0</v>
      </c>
      <c r="IK246" s="1489">
        <f t="shared" si="11"/>
        <v>0</v>
      </c>
      <c r="IL246" s="1489">
        <f t="shared" si="11"/>
        <v>0</v>
      </c>
      <c r="IM246" s="1489">
        <f t="shared" si="11"/>
        <v>0</v>
      </c>
      <c r="IN246" s="1489">
        <f t="shared" si="11"/>
        <v>0</v>
      </c>
      <c r="IO246" s="1489">
        <f t="shared" si="11"/>
        <v>0</v>
      </c>
      <c r="IP246" s="1489">
        <f t="shared" si="11"/>
        <v>0</v>
      </c>
      <c r="IQ246" s="1489">
        <f t="shared" si="11"/>
        <v>0</v>
      </c>
      <c r="IR246" s="1489">
        <f t="shared" si="11"/>
        <v>0</v>
      </c>
      <c r="IS246" s="1489">
        <f t="shared" si="11"/>
        <v>0</v>
      </c>
      <c r="IT246" s="1489">
        <f t="shared" si="11"/>
        <v>0</v>
      </c>
      <c r="IU246" s="1489">
        <f t="shared" si="11"/>
        <v>0</v>
      </c>
      <c r="IV246" s="1489">
        <f t="shared" si="1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40D1-D815-45EB-8906-CAFE8E56D0A8}">
  <dimension ref="A1:IV206"/>
  <sheetViews>
    <sheetView workbookViewId="0">
      <selection activeCell="H31" sqref="H31"/>
    </sheetView>
  </sheetViews>
  <sheetFormatPr defaultRowHeight="15"/>
  <cols>
    <col min="1" max="1" width="9.140625" style="25"/>
    <col min="2" max="2" width="17.28515625" customWidth="1"/>
  </cols>
  <sheetData>
    <row r="1" spans="1:256" ht="84.75">
      <c r="A1" s="255" t="s">
        <v>4145</v>
      </c>
      <c r="B1" s="1455" t="s">
        <v>4146</v>
      </c>
      <c r="C1" s="1455" t="s">
        <v>2971</v>
      </c>
      <c r="D1" s="1455" t="s">
        <v>4147</v>
      </c>
      <c r="E1" s="1491" t="s">
        <v>4541</v>
      </c>
      <c r="F1" s="1491" t="s">
        <v>4542</v>
      </c>
      <c r="G1" s="1491" t="s">
        <v>4543</v>
      </c>
      <c r="H1" s="1491" t="s">
        <v>4544</v>
      </c>
      <c r="I1" s="1491" t="s">
        <v>4545</v>
      </c>
      <c r="J1" s="1491" t="s">
        <v>4546</v>
      </c>
      <c r="K1" s="1491" t="s">
        <v>4547</v>
      </c>
      <c r="L1" s="1491" t="s">
        <v>4548</v>
      </c>
      <c r="M1" s="1491" t="s">
        <v>4549</v>
      </c>
      <c r="N1" s="1491" t="s">
        <v>4550</v>
      </c>
      <c r="O1" s="1491" t="s">
        <v>4551</v>
      </c>
      <c r="P1" s="1491" t="s">
        <v>4552</v>
      </c>
      <c r="Q1" s="1491" t="s">
        <v>4553</v>
      </c>
      <c r="R1" s="1491" t="s">
        <v>4554</v>
      </c>
      <c r="S1" s="1491" t="s">
        <v>4555</v>
      </c>
      <c r="T1" s="1491" t="s">
        <v>4556</v>
      </c>
      <c r="U1" s="1491" t="s">
        <v>4557</v>
      </c>
      <c r="V1" s="1491" t="s">
        <v>4558</v>
      </c>
      <c r="W1" s="1491" t="s">
        <v>4559</v>
      </c>
      <c r="X1" s="1491" t="s">
        <v>4560</v>
      </c>
      <c r="Y1" s="1491" t="s">
        <v>4561</v>
      </c>
      <c r="Z1" s="1491" t="s">
        <v>4562</v>
      </c>
      <c r="AA1" s="1491" t="s">
        <v>4563</v>
      </c>
      <c r="AB1" s="1491" t="s">
        <v>4564</v>
      </c>
      <c r="AC1" s="1491" t="s">
        <v>4565</v>
      </c>
      <c r="AD1" s="1491" t="s">
        <v>4566</v>
      </c>
      <c r="AE1" s="1491" t="s">
        <v>4567</v>
      </c>
      <c r="AF1" s="1491" t="s">
        <v>4568</v>
      </c>
      <c r="AG1" s="1491" t="s">
        <v>4569</v>
      </c>
      <c r="AH1" s="1491" t="s">
        <v>4570</v>
      </c>
      <c r="AI1" s="1491" t="s">
        <v>4571</v>
      </c>
      <c r="AJ1" s="1491" t="s">
        <v>4572</v>
      </c>
      <c r="AK1" s="1491" t="s">
        <v>4573</v>
      </c>
      <c r="AL1" s="1491" t="s">
        <v>4574</v>
      </c>
      <c r="AM1" s="1491" t="s">
        <v>4575</v>
      </c>
      <c r="AN1" s="1491" t="s">
        <v>4576</v>
      </c>
      <c r="AO1" s="1491" t="s">
        <v>4577</v>
      </c>
      <c r="AP1" s="1491" t="s">
        <v>4578</v>
      </c>
      <c r="AQ1" s="1491" t="s">
        <v>4579</v>
      </c>
      <c r="AR1" s="1491" t="s">
        <v>4580</v>
      </c>
      <c r="AS1" s="1491" t="s">
        <v>4581</v>
      </c>
      <c r="AT1" s="1491" t="s">
        <v>4582</v>
      </c>
      <c r="AU1" s="1491" t="s">
        <v>4583</v>
      </c>
      <c r="AV1" s="1491" t="s">
        <v>4584</v>
      </c>
      <c r="AW1" s="1491" t="s">
        <v>4585</v>
      </c>
      <c r="AX1" s="1491" t="s">
        <v>4586</v>
      </c>
      <c r="AY1" s="1491" t="s">
        <v>4587</v>
      </c>
      <c r="AZ1" s="1491" t="s">
        <v>4588</v>
      </c>
      <c r="BA1" s="1491" t="s">
        <v>4589</v>
      </c>
      <c r="BB1" s="1491" t="s">
        <v>4590</v>
      </c>
      <c r="BC1" s="1491" t="s">
        <v>4591</v>
      </c>
      <c r="BD1" s="1491" t="s">
        <v>4592</v>
      </c>
      <c r="BE1" s="1491" t="s">
        <v>4593</v>
      </c>
      <c r="BF1" s="1491" t="s">
        <v>4594</v>
      </c>
      <c r="BG1" s="1491" t="s">
        <v>4595</v>
      </c>
      <c r="BH1" s="1491" t="s">
        <v>4596</v>
      </c>
      <c r="BI1" s="1491" t="s">
        <v>4597</v>
      </c>
      <c r="BJ1" s="1491" t="s">
        <v>4598</v>
      </c>
      <c r="BK1" s="1491" t="s">
        <v>4599</v>
      </c>
      <c r="BL1" s="1491" t="s">
        <v>4600</v>
      </c>
      <c r="BM1" s="1491" t="s">
        <v>4601</v>
      </c>
      <c r="BN1" s="1491" t="s">
        <v>4602</v>
      </c>
      <c r="BO1" s="1491" t="s">
        <v>4603</v>
      </c>
      <c r="BP1" s="1491" t="s">
        <v>4604</v>
      </c>
      <c r="BQ1" s="1491" t="s">
        <v>4605</v>
      </c>
      <c r="BR1" s="1491" t="s">
        <v>4606</v>
      </c>
      <c r="BS1" s="1491" t="s">
        <v>4607</v>
      </c>
      <c r="BT1" s="1491" t="s">
        <v>4608</v>
      </c>
      <c r="BU1" s="1491" t="s">
        <v>4609</v>
      </c>
      <c r="BV1" s="1491" t="s">
        <v>4610</v>
      </c>
      <c r="BW1" s="1491" t="s">
        <v>4611</v>
      </c>
      <c r="BX1" s="1491" t="s">
        <v>4612</v>
      </c>
      <c r="BY1" s="1491" t="s">
        <v>4613</v>
      </c>
      <c r="BZ1" s="1491" t="s">
        <v>4614</v>
      </c>
      <c r="CA1" s="1491" t="s">
        <v>4615</v>
      </c>
      <c r="CB1" s="1491" t="s">
        <v>4616</v>
      </c>
      <c r="CC1" s="1491" t="s">
        <v>4617</v>
      </c>
      <c r="CD1" s="1491" t="s">
        <v>4618</v>
      </c>
      <c r="CE1" s="1491" t="s">
        <v>4619</v>
      </c>
      <c r="CF1" s="1491" t="s">
        <v>4620</v>
      </c>
      <c r="CG1" s="1491" t="s">
        <v>4621</v>
      </c>
      <c r="CH1" s="1491" t="s">
        <v>4622</v>
      </c>
      <c r="CI1" s="1491" t="s">
        <v>4623</v>
      </c>
      <c r="CJ1" s="1491" t="s">
        <v>4624</v>
      </c>
      <c r="CK1" s="1491" t="s">
        <v>4625</v>
      </c>
      <c r="CL1" s="1491" t="s">
        <v>4626</v>
      </c>
      <c r="CM1" s="1491" t="s">
        <v>4627</v>
      </c>
      <c r="CN1" s="1491" t="s">
        <v>4628</v>
      </c>
      <c r="CO1" s="1491" t="s">
        <v>4629</v>
      </c>
      <c r="CP1" s="1491" t="s">
        <v>4630</v>
      </c>
      <c r="CQ1" s="1491" t="s">
        <v>4631</v>
      </c>
      <c r="CR1" s="1491" t="s">
        <v>4632</v>
      </c>
      <c r="CS1" s="1491" t="s">
        <v>4633</v>
      </c>
      <c r="CT1" s="1491" t="s">
        <v>4634</v>
      </c>
      <c r="CU1" s="1491" t="s">
        <v>4635</v>
      </c>
      <c r="CV1" s="1491" t="s">
        <v>4636</v>
      </c>
      <c r="CW1" s="1491" t="s">
        <v>4637</v>
      </c>
      <c r="CX1" s="1491" t="s">
        <v>4638</v>
      </c>
      <c r="CY1" s="1491" t="s">
        <v>4639</v>
      </c>
      <c r="CZ1" s="1491" t="s">
        <v>4640</v>
      </c>
      <c r="DA1" s="1491" t="s">
        <v>4641</v>
      </c>
      <c r="DB1" s="1491" t="s">
        <v>4642</v>
      </c>
      <c r="DC1" s="1491" t="s">
        <v>4643</v>
      </c>
      <c r="DD1" s="1491" t="s">
        <v>4644</v>
      </c>
      <c r="DE1" s="1491" t="s">
        <v>4645</v>
      </c>
      <c r="DF1" s="1491" t="s">
        <v>4646</v>
      </c>
      <c r="DG1" s="1491" t="s">
        <v>4647</v>
      </c>
      <c r="DH1" s="1491" t="s">
        <v>4648</v>
      </c>
      <c r="DI1" s="1491" t="s">
        <v>4649</v>
      </c>
      <c r="DJ1" s="1491" t="s">
        <v>4650</v>
      </c>
      <c r="DK1" s="1491" t="s">
        <v>4651</v>
      </c>
      <c r="DL1" s="1491" t="s">
        <v>4652</v>
      </c>
    </row>
    <row r="2" spans="1:256">
      <c r="E2" s="1462" t="s">
        <v>4653</v>
      </c>
      <c r="F2" s="1462" t="s">
        <v>4654</v>
      </c>
      <c r="G2" s="1462" t="s">
        <v>4655</v>
      </c>
      <c r="H2" s="1462" t="s">
        <v>4656</v>
      </c>
      <c r="I2" s="1462" t="s">
        <v>4657</v>
      </c>
      <c r="J2" s="1462" t="s">
        <v>4658</v>
      </c>
      <c r="K2" s="1462" t="s">
        <v>4659</v>
      </c>
      <c r="L2" s="1462" t="s">
        <v>4660</v>
      </c>
      <c r="M2" s="1462" t="s">
        <v>4661</v>
      </c>
      <c r="N2" s="1462" t="s">
        <v>4662</v>
      </c>
      <c r="O2" s="1462" t="s">
        <v>4663</v>
      </c>
      <c r="P2" s="1462" t="s">
        <v>4664</v>
      </c>
      <c r="Q2" s="1462" t="s">
        <v>4665</v>
      </c>
      <c r="R2" s="1462" t="s">
        <v>4666</v>
      </c>
      <c r="S2" s="1462" t="s">
        <v>4667</v>
      </c>
      <c r="T2" s="1462" t="s">
        <v>4668</v>
      </c>
      <c r="U2" s="1462" t="s">
        <v>4669</v>
      </c>
      <c r="V2" s="1462" t="s">
        <v>4670</v>
      </c>
      <c r="W2" s="1462" t="s">
        <v>4671</v>
      </c>
      <c r="X2" s="1462" t="s">
        <v>4672</v>
      </c>
      <c r="Y2" s="1462" t="s">
        <v>4673</v>
      </c>
      <c r="Z2" s="1462" t="s">
        <v>4674</v>
      </c>
      <c r="AA2" s="1462" t="s">
        <v>4675</v>
      </c>
      <c r="AB2" s="1462" t="s">
        <v>4676</v>
      </c>
      <c r="AC2" s="1462" t="s">
        <v>4677</v>
      </c>
      <c r="AD2" s="1462" t="s">
        <v>4678</v>
      </c>
      <c r="AE2" s="1462" t="s">
        <v>4679</v>
      </c>
      <c r="AF2" s="1462" t="s">
        <v>4680</v>
      </c>
      <c r="AG2" s="1462" t="s">
        <v>4681</v>
      </c>
      <c r="AH2" s="1462" t="s">
        <v>4682</v>
      </c>
      <c r="AI2" s="1462" t="s">
        <v>4683</v>
      </c>
      <c r="AJ2" s="1462" t="s">
        <v>4684</v>
      </c>
      <c r="AK2" s="1462" t="s">
        <v>4685</v>
      </c>
      <c r="AL2" s="1462" t="s">
        <v>4686</v>
      </c>
      <c r="AM2" s="1462" t="s">
        <v>4687</v>
      </c>
      <c r="AN2" s="1462" t="s">
        <v>4688</v>
      </c>
      <c r="AO2" s="1462" t="s">
        <v>4689</v>
      </c>
      <c r="AP2" s="1462" t="s">
        <v>4690</v>
      </c>
      <c r="AQ2" s="1462" t="s">
        <v>4691</v>
      </c>
      <c r="AR2" s="1462" t="s">
        <v>4692</v>
      </c>
      <c r="AS2" s="1462" t="s">
        <v>4693</v>
      </c>
      <c r="AT2" s="1462" t="s">
        <v>4694</v>
      </c>
      <c r="AU2" s="1462" t="s">
        <v>4695</v>
      </c>
      <c r="AV2" s="1462" t="s">
        <v>4696</v>
      </c>
      <c r="AW2" s="1462" t="s">
        <v>4697</v>
      </c>
      <c r="AX2" s="1462" t="s">
        <v>4698</v>
      </c>
      <c r="AY2" s="1462" t="s">
        <v>4699</v>
      </c>
      <c r="AZ2" s="1462" t="s">
        <v>4700</v>
      </c>
      <c r="BA2" s="1462" t="s">
        <v>4701</v>
      </c>
      <c r="BB2" s="1462" t="s">
        <v>4702</v>
      </c>
      <c r="BC2" s="1462" t="s">
        <v>4703</v>
      </c>
      <c r="BD2" s="1462" t="s">
        <v>4704</v>
      </c>
      <c r="BE2" s="1462" t="s">
        <v>4705</v>
      </c>
      <c r="BF2" s="1462" t="s">
        <v>4706</v>
      </c>
      <c r="BG2" s="1462" t="s">
        <v>4707</v>
      </c>
      <c r="BH2" s="1462" t="s">
        <v>4708</v>
      </c>
      <c r="BI2" s="1462" t="s">
        <v>4709</v>
      </c>
      <c r="BJ2" s="1462" t="s">
        <v>4710</v>
      </c>
      <c r="BK2" s="1462" t="s">
        <v>4711</v>
      </c>
      <c r="BL2" s="1462" t="s">
        <v>4712</v>
      </c>
      <c r="BM2" s="1462" t="s">
        <v>4713</v>
      </c>
      <c r="BN2" s="1462" t="s">
        <v>4714</v>
      </c>
      <c r="BO2" s="1462" t="s">
        <v>4715</v>
      </c>
      <c r="BP2" s="1462" t="s">
        <v>4716</v>
      </c>
      <c r="BQ2" s="1462" t="s">
        <v>4717</v>
      </c>
      <c r="BR2" s="1462" t="s">
        <v>4718</v>
      </c>
      <c r="BS2" s="1462" t="s">
        <v>4719</v>
      </c>
      <c r="BT2" s="1462" t="s">
        <v>4720</v>
      </c>
      <c r="BU2" s="1462" t="s">
        <v>4721</v>
      </c>
      <c r="BV2" s="1462" t="s">
        <v>4722</v>
      </c>
      <c r="BW2" s="1462" t="s">
        <v>4723</v>
      </c>
      <c r="BX2" s="1462" t="s">
        <v>4724</v>
      </c>
      <c r="BY2" s="1462" t="s">
        <v>4725</v>
      </c>
      <c r="BZ2" s="1462" t="s">
        <v>4726</v>
      </c>
      <c r="CA2" s="1462" t="s">
        <v>4727</v>
      </c>
      <c r="CB2" s="1462" t="s">
        <v>4728</v>
      </c>
      <c r="CC2" s="1462" t="s">
        <v>4729</v>
      </c>
      <c r="CD2" s="1462" t="s">
        <v>4730</v>
      </c>
      <c r="CE2" s="1462" t="s">
        <v>4731</v>
      </c>
      <c r="CF2" s="1462" t="s">
        <v>4732</v>
      </c>
      <c r="CG2" s="1462" t="s">
        <v>4733</v>
      </c>
      <c r="CH2" s="1462" t="s">
        <v>4734</v>
      </c>
      <c r="CI2" s="1462" t="s">
        <v>4735</v>
      </c>
      <c r="CJ2" s="1462" t="s">
        <v>4736</v>
      </c>
      <c r="CK2" s="1462" t="s">
        <v>4737</v>
      </c>
      <c r="CL2" s="1462" t="s">
        <v>4738</v>
      </c>
      <c r="CM2" s="1462" t="s">
        <v>4739</v>
      </c>
      <c r="CN2" s="1462" t="s">
        <v>4740</v>
      </c>
      <c r="CO2" s="1462" t="s">
        <v>4741</v>
      </c>
      <c r="CP2" s="1462" t="s">
        <v>4742</v>
      </c>
      <c r="CQ2" s="1462" t="s">
        <v>4743</v>
      </c>
      <c r="CR2" s="1462" t="s">
        <v>4744</v>
      </c>
      <c r="CS2" s="1462" t="s">
        <v>4745</v>
      </c>
      <c r="CT2" s="1462" t="s">
        <v>4746</v>
      </c>
      <c r="CU2" s="1462" t="s">
        <v>4747</v>
      </c>
      <c r="CV2" s="1462" t="s">
        <v>4748</v>
      </c>
      <c r="CW2" s="1462" t="s">
        <v>4749</v>
      </c>
      <c r="CX2" s="1462" t="s">
        <v>4750</v>
      </c>
      <c r="CY2" s="1462" t="s">
        <v>4751</v>
      </c>
      <c r="CZ2" s="1462" t="s">
        <v>4752</v>
      </c>
      <c r="DA2" s="1462" t="s">
        <v>4753</v>
      </c>
      <c r="DB2" s="1462" t="s">
        <v>4754</v>
      </c>
      <c r="DC2" s="1462" t="s">
        <v>4755</v>
      </c>
      <c r="DD2" s="1462" t="s">
        <v>4756</v>
      </c>
      <c r="DE2" s="1462" t="s">
        <v>4757</v>
      </c>
      <c r="DF2" s="1462" t="s">
        <v>4758</v>
      </c>
      <c r="DG2" s="1462" t="s">
        <v>4759</v>
      </c>
      <c r="DH2" s="1462" t="s">
        <v>4760</v>
      </c>
      <c r="DI2" s="1462" t="s">
        <v>4761</v>
      </c>
      <c r="DJ2" s="1462" t="s">
        <v>4762</v>
      </c>
      <c r="DK2" s="1462" t="s">
        <v>4763</v>
      </c>
      <c r="DL2" s="1462" t="s">
        <v>4764</v>
      </c>
    </row>
    <row r="3" spans="1:256">
      <c r="E3" s="1492"/>
      <c r="F3" s="1492"/>
      <c r="G3" s="1492"/>
      <c r="H3" s="1492"/>
      <c r="I3" s="1492"/>
      <c r="J3" s="1492"/>
      <c r="K3" s="1492"/>
      <c r="L3" s="1492"/>
      <c r="M3" s="1492"/>
      <c r="N3" s="1492"/>
      <c r="O3" s="1492"/>
      <c r="P3" s="1492"/>
      <c r="Q3" s="1492"/>
      <c r="R3" s="1492"/>
      <c r="S3" s="1492"/>
      <c r="T3" s="1492"/>
      <c r="U3" s="1492"/>
      <c r="V3" s="1492"/>
      <c r="W3" s="1492"/>
      <c r="X3" s="1492"/>
      <c r="Y3" s="1492"/>
      <c r="Z3" s="1492"/>
      <c r="AA3" s="1492"/>
      <c r="AB3" s="1492"/>
      <c r="AC3" s="1492"/>
      <c r="AD3" s="1492"/>
      <c r="AE3" s="1492"/>
      <c r="AF3" s="1492"/>
      <c r="AG3" s="1492"/>
      <c r="AH3" s="1492"/>
      <c r="AI3" s="1492"/>
      <c r="AJ3" s="1492"/>
      <c r="AK3" s="1492"/>
      <c r="AL3" s="1492"/>
      <c r="AM3" s="1492"/>
      <c r="AN3" s="1492"/>
      <c r="AO3" s="1492"/>
      <c r="AP3" s="1492"/>
      <c r="AQ3" s="1492"/>
      <c r="AR3" s="1492"/>
      <c r="AS3" s="1492"/>
      <c r="AT3" s="1492"/>
      <c r="AU3" s="1492"/>
      <c r="AV3" s="1492"/>
      <c r="AW3" s="1492"/>
      <c r="AX3" s="1492"/>
      <c r="AY3" s="1492"/>
      <c r="AZ3" s="1492"/>
      <c r="BA3" s="1492"/>
      <c r="BB3" s="1492"/>
      <c r="BC3" s="1492"/>
      <c r="BD3" s="1492"/>
      <c r="BE3" s="1492"/>
      <c r="BF3" s="1492"/>
      <c r="BG3" s="1492"/>
      <c r="BH3" s="1492"/>
      <c r="BI3" s="1492"/>
      <c r="BJ3" s="1492"/>
      <c r="BK3" s="1492"/>
      <c r="BL3" s="1492"/>
      <c r="BM3" s="1492"/>
      <c r="BN3" s="1492"/>
      <c r="BO3" s="1492"/>
      <c r="BP3" s="1492"/>
      <c r="BQ3" s="1492"/>
      <c r="BR3" s="1492"/>
      <c r="BS3" s="1492"/>
      <c r="BT3" s="1492"/>
      <c r="BU3" s="1492"/>
      <c r="BV3" s="1492"/>
      <c r="BW3" s="1492"/>
      <c r="BX3" s="1492"/>
      <c r="BY3" s="1492"/>
      <c r="BZ3" s="1492"/>
      <c r="CA3" s="1492"/>
      <c r="CB3" s="1492"/>
      <c r="CC3" s="1492"/>
      <c r="CD3" s="1492"/>
      <c r="CE3" s="1492"/>
      <c r="CF3" s="1492"/>
      <c r="CG3" s="1492"/>
      <c r="CH3" s="1492"/>
      <c r="CI3" s="1492"/>
      <c r="CJ3" s="1492"/>
      <c r="CK3" s="1492"/>
      <c r="CL3" s="1492"/>
      <c r="CM3" s="1492"/>
      <c r="CN3" s="1492"/>
      <c r="CO3" s="1492"/>
      <c r="CP3" s="1492"/>
      <c r="CQ3" s="1492"/>
      <c r="CR3" s="1492"/>
      <c r="CS3" s="1492"/>
      <c r="CT3" s="1492"/>
      <c r="CU3" s="1492"/>
      <c r="CV3" s="1492"/>
      <c r="CW3" s="1492"/>
      <c r="CX3" s="1492"/>
      <c r="CY3" s="1492"/>
      <c r="CZ3" s="1492"/>
      <c r="DA3" s="1492"/>
      <c r="DB3" s="1492"/>
      <c r="DC3" s="1492"/>
      <c r="DD3" s="1492"/>
      <c r="DE3" s="1492"/>
      <c r="DF3" s="1492"/>
      <c r="DG3" s="1492"/>
      <c r="DH3" s="1492"/>
      <c r="DI3" s="1492"/>
      <c r="DJ3" s="1492"/>
      <c r="DK3" s="1492"/>
      <c r="DL3" s="1492"/>
    </row>
    <row r="4" spans="1:256" s="1494" customFormat="1">
      <c r="A4" s="1493" t="s">
        <v>3662</v>
      </c>
      <c r="B4" s="1494" t="s">
        <v>3275</v>
      </c>
      <c r="E4" s="1494">
        <v>0</v>
      </c>
      <c r="F4" s="1494">
        <v>0</v>
      </c>
      <c r="G4" s="1494">
        <v>0</v>
      </c>
      <c r="H4" s="1494">
        <v>0</v>
      </c>
      <c r="I4" s="1494">
        <v>0</v>
      </c>
      <c r="J4" s="1494">
        <v>0</v>
      </c>
      <c r="K4" s="1494">
        <v>0</v>
      </c>
      <c r="L4" s="1494">
        <v>0</v>
      </c>
      <c r="M4" s="1494">
        <v>0</v>
      </c>
      <c r="N4" s="1494">
        <v>0</v>
      </c>
      <c r="O4" s="1494">
        <v>0</v>
      </c>
      <c r="P4" s="1494">
        <v>-5</v>
      </c>
      <c r="Q4" s="1494">
        <v>-90</v>
      </c>
      <c r="R4" s="1494">
        <v>0</v>
      </c>
      <c r="S4" s="1494">
        <v>0</v>
      </c>
      <c r="T4" s="1494">
        <v>0</v>
      </c>
      <c r="U4" s="1494">
        <v>-20</v>
      </c>
      <c r="V4" s="1494">
        <v>-15</v>
      </c>
      <c r="W4" s="1494">
        <v>0</v>
      </c>
      <c r="X4" s="1494">
        <v>-9</v>
      </c>
      <c r="Y4" s="1494">
        <v>0</v>
      </c>
      <c r="Z4" s="1494">
        <v>0</v>
      </c>
      <c r="AA4" s="1494">
        <v>0</v>
      </c>
      <c r="AB4" s="1494">
        <v>0</v>
      </c>
      <c r="AC4" s="1494">
        <v>0</v>
      </c>
      <c r="AD4" s="1494">
        <v>0</v>
      </c>
      <c r="AE4" s="1494">
        <v>0</v>
      </c>
      <c r="AF4" s="1494">
        <v>0</v>
      </c>
      <c r="AG4" s="1494">
        <v>0</v>
      </c>
      <c r="AH4" s="1494">
        <v>0</v>
      </c>
      <c r="AI4" s="1494">
        <v>0</v>
      </c>
      <c r="AJ4" s="1494">
        <v>0</v>
      </c>
      <c r="AK4" s="1494">
        <v>0</v>
      </c>
      <c r="AL4" s="1494">
        <v>0</v>
      </c>
      <c r="AM4" s="1494">
        <v>0</v>
      </c>
      <c r="AN4" s="1494">
        <v>0</v>
      </c>
      <c r="AO4" s="1494">
        <v>0</v>
      </c>
      <c r="AP4" s="1494">
        <v>0</v>
      </c>
      <c r="AQ4" s="1494">
        <v>0</v>
      </c>
      <c r="AR4" s="1494">
        <v>0</v>
      </c>
      <c r="AS4" s="1494">
        <v>0</v>
      </c>
      <c r="AT4" s="1494">
        <v>0</v>
      </c>
      <c r="AU4" s="1494">
        <v>0</v>
      </c>
      <c r="AV4" s="1494">
        <v>0</v>
      </c>
      <c r="AW4" s="1494">
        <v>0</v>
      </c>
      <c r="AX4" s="1494">
        <v>0</v>
      </c>
      <c r="AY4" s="1494">
        <v>0</v>
      </c>
      <c r="AZ4" s="1494">
        <v>0</v>
      </c>
      <c r="BA4" s="1494">
        <v>0</v>
      </c>
      <c r="BB4" s="1494">
        <v>0</v>
      </c>
      <c r="BC4" s="1494">
        <v>0</v>
      </c>
      <c r="BD4" s="1494">
        <v>0</v>
      </c>
      <c r="BE4" s="1494">
        <v>0</v>
      </c>
      <c r="BF4" s="1494">
        <v>0</v>
      </c>
      <c r="BG4" s="1494">
        <v>0</v>
      </c>
      <c r="BH4" s="1494">
        <v>0</v>
      </c>
      <c r="BI4" s="1494">
        <v>0</v>
      </c>
      <c r="BJ4" s="1494">
        <v>0</v>
      </c>
      <c r="BK4" s="1494">
        <v>0</v>
      </c>
      <c r="BL4" s="1494">
        <v>0</v>
      </c>
      <c r="BM4" s="1494">
        <v>0</v>
      </c>
      <c r="BN4" s="1494">
        <v>0</v>
      </c>
      <c r="BO4" s="1494">
        <v>0</v>
      </c>
      <c r="BP4" s="1494">
        <v>0</v>
      </c>
      <c r="BQ4" s="1494">
        <v>-2</v>
      </c>
      <c r="BR4" s="1494">
        <v>-2</v>
      </c>
      <c r="BS4" s="1494">
        <v>0</v>
      </c>
      <c r="BT4" s="1494">
        <v>0</v>
      </c>
      <c r="BU4" s="1494">
        <v>0</v>
      </c>
      <c r="BV4" s="1494">
        <v>0</v>
      </c>
      <c r="BW4" s="1494">
        <v>0</v>
      </c>
      <c r="BX4" s="1494">
        <v>0</v>
      </c>
      <c r="BY4" s="1494">
        <v>0</v>
      </c>
      <c r="BZ4" s="1494">
        <v>0</v>
      </c>
      <c r="CA4" s="1494">
        <v>0</v>
      </c>
      <c r="CB4" s="1494">
        <v>0</v>
      </c>
      <c r="CC4" s="1494">
        <v>0</v>
      </c>
      <c r="CD4" s="1494">
        <v>-1</v>
      </c>
      <c r="CE4" s="1494">
        <v>0</v>
      </c>
      <c r="CF4" s="1494">
        <v>0</v>
      </c>
      <c r="CG4" s="1494">
        <v>-5</v>
      </c>
      <c r="CH4" s="1494">
        <v>-52</v>
      </c>
      <c r="CI4" s="1494">
        <v>-2</v>
      </c>
      <c r="CJ4" s="1494">
        <v>0</v>
      </c>
      <c r="CK4" s="1494">
        <v>0</v>
      </c>
      <c r="CL4" s="1494">
        <v>0</v>
      </c>
      <c r="CM4" s="1494">
        <v>0</v>
      </c>
      <c r="CN4" s="1494">
        <v>0</v>
      </c>
      <c r="CO4" s="1494">
        <v>0</v>
      </c>
      <c r="CP4" s="1494">
        <v>0</v>
      </c>
      <c r="CQ4" s="1494">
        <v>0</v>
      </c>
      <c r="CR4" s="1494">
        <v>0</v>
      </c>
      <c r="CS4" s="1494">
        <v>0</v>
      </c>
      <c r="CT4" s="1494">
        <v>0</v>
      </c>
      <c r="CU4" s="1494">
        <v>0</v>
      </c>
      <c r="CV4" s="1494">
        <v>0</v>
      </c>
      <c r="CW4" s="1494">
        <v>0</v>
      </c>
      <c r="CX4" s="1494">
        <v>-22</v>
      </c>
      <c r="CY4" s="1494">
        <v>0</v>
      </c>
      <c r="CZ4" s="1494">
        <v>0</v>
      </c>
      <c r="DA4" s="1494">
        <v>0</v>
      </c>
      <c r="DB4" s="1494">
        <v>-10</v>
      </c>
      <c r="DC4" s="1494">
        <v>0</v>
      </c>
      <c r="DD4" s="1494">
        <v>0</v>
      </c>
      <c r="DE4" s="1494">
        <v>0</v>
      </c>
      <c r="DF4" s="1494">
        <v>0</v>
      </c>
      <c r="DG4" s="1494">
        <v>0</v>
      </c>
      <c r="DH4" s="1494">
        <v>0</v>
      </c>
      <c r="DI4" s="1494">
        <v>0</v>
      </c>
      <c r="DJ4" s="1494">
        <v>0</v>
      </c>
      <c r="DK4" s="1494">
        <v>-4</v>
      </c>
      <c r="DL4" s="1494">
        <v>-14</v>
      </c>
      <c r="DM4" s="1494">
        <v>0</v>
      </c>
      <c r="DN4" s="1494">
        <v>0</v>
      </c>
      <c r="DO4" s="1494">
        <v>0</v>
      </c>
      <c r="DP4" s="1494">
        <v>0</v>
      </c>
      <c r="DQ4" s="1494">
        <v>0</v>
      </c>
      <c r="DR4" s="1494">
        <v>0</v>
      </c>
      <c r="DS4" s="1494">
        <v>0</v>
      </c>
      <c r="DT4" s="1494">
        <v>0</v>
      </c>
      <c r="DU4" s="1494">
        <v>0</v>
      </c>
      <c r="DV4" s="1494">
        <v>0</v>
      </c>
      <c r="DW4" s="1494">
        <v>0</v>
      </c>
      <c r="DX4" s="1494">
        <v>0</v>
      </c>
      <c r="DY4" s="1494">
        <v>0</v>
      </c>
      <c r="DZ4" s="1494">
        <v>0</v>
      </c>
      <c r="EA4" s="1494">
        <v>0</v>
      </c>
      <c r="EB4" s="1494">
        <v>0</v>
      </c>
      <c r="EC4" s="1494">
        <v>0</v>
      </c>
      <c r="ED4" s="1494">
        <v>0</v>
      </c>
      <c r="EE4" s="1494">
        <v>0</v>
      </c>
      <c r="EF4" s="1494">
        <v>0</v>
      </c>
      <c r="EG4" s="1494">
        <v>0</v>
      </c>
      <c r="EH4" s="1494">
        <v>0</v>
      </c>
      <c r="EI4" s="1494">
        <v>0</v>
      </c>
      <c r="EJ4" s="1494">
        <v>0</v>
      </c>
      <c r="EK4" s="1494">
        <v>0</v>
      </c>
      <c r="EL4" s="1494">
        <v>0</v>
      </c>
      <c r="EM4" s="1494">
        <v>0</v>
      </c>
      <c r="EN4" s="1494">
        <v>0</v>
      </c>
      <c r="EO4" s="1494">
        <v>0</v>
      </c>
      <c r="EP4" s="1494">
        <v>0</v>
      </c>
      <c r="EQ4" s="1494">
        <v>0</v>
      </c>
    </row>
    <row r="5" spans="1:256">
      <c r="A5" s="25" t="s">
        <v>4765</v>
      </c>
      <c r="B5" s="25" t="s">
        <v>4766</v>
      </c>
      <c r="C5" s="126" t="s">
        <v>4767</v>
      </c>
      <c r="E5" s="1456"/>
      <c r="P5">
        <v>3</v>
      </c>
      <c r="U5">
        <v>20</v>
      </c>
      <c r="X5">
        <v>10</v>
      </c>
      <c r="BQ5">
        <v>3</v>
      </c>
      <c r="BW5">
        <v>2</v>
      </c>
      <c r="BZ5">
        <v>8</v>
      </c>
      <c r="CD5">
        <v>5</v>
      </c>
      <c r="CH5">
        <v>6</v>
      </c>
      <c r="CI5">
        <v>1</v>
      </c>
      <c r="DB5">
        <v>3</v>
      </c>
      <c r="DK5">
        <v>7</v>
      </c>
      <c r="DL5">
        <v>7</v>
      </c>
    </row>
    <row r="6" spans="1:256">
      <c r="A6" s="25" t="s">
        <v>4768</v>
      </c>
      <c r="B6" s="25" t="s">
        <v>4766</v>
      </c>
      <c r="C6" s="126" t="s">
        <v>4769</v>
      </c>
      <c r="P6">
        <v>92</v>
      </c>
      <c r="U6">
        <v>40</v>
      </c>
      <c r="V6">
        <v>48</v>
      </c>
      <c r="BR6">
        <v>114</v>
      </c>
      <c r="CH6">
        <v>85</v>
      </c>
      <c r="DB6">
        <v>17</v>
      </c>
      <c r="DK6">
        <v>8</v>
      </c>
    </row>
    <row r="7" spans="1:256">
      <c r="A7" s="25" t="s">
        <v>4770</v>
      </c>
      <c r="B7" s="25" t="s">
        <v>4766</v>
      </c>
      <c r="C7" s="126" t="s">
        <v>4769</v>
      </c>
      <c r="CG7">
        <v>103</v>
      </c>
      <c r="DB7">
        <v>1</v>
      </c>
      <c r="DK7">
        <f>1+56</f>
        <v>57</v>
      </c>
      <c r="DL7">
        <v>30</v>
      </c>
      <c r="ES7">
        <v>79</v>
      </c>
      <c r="FW7">
        <v>23</v>
      </c>
    </row>
    <row r="8" spans="1:256">
      <c r="B8" s="25"/>
      <c r="C8" s="126"/>
    </row>
    <row r="9" spans="1:256">
      <c r="B9" s="25"/>
      <c r="C9" s="126"/>
    </row>
    <row r="10" spans="1:256">
      <c r="B10" s="25"/>
      <c r="C10" s="126"/>
    </row>
    <row r="12" spans="1:256" s="1060" customFormat="1">
      <c r="A12" s="25"/>
      <c r="B12" s="1060" t="s">
        <v>3277</v>
      </c>
      <c r="E12" s="1060">
        <f t="shared" ref="E12:BP12" si="0">SUM(E4:E11)</f>
        <v>0</v>
      </c>
      <c r="F12" s="1060">
        <f t="shared" si="0"/>
        <v>0</v>
      </c>
      <c r="G12" s="1060">
        <f t="shared" si="0"/>
        <v>0</v>
      </c>
      <c r="H12" s="1060">
        <f t="shared" si="0"/>
        <v>0</v>
      </c>
      <c r="I12" s="1060">
        <f t="shared" si="0"/>
        <v>0</v>
      </c>
      <c r="J12" s="1060">
        <f t="shared" si="0"/>
        <v>0</v>
      </c>
      <c r="K12" s="1060">
        <f t="shared" si="0"/>
        <v>0</v>
      </c>
      <c r="L12" s="1060">
        <f t="shared" si="0"/>
        <v>0</v>
      </c>
      <c r="M12" s="1060">
        <f t="shared" si="0"/>
        <v>0</v>
      </c>
      <c r="N12" s="1060">
        <f t="shared" si="0"/>
        <v>0</v>
      </c>
      <c r="O12" s="1060">
        <f t="shared" si="0"/>
        <v>0</v>
      </c>
      <c r="P12" s="1060">
        <f t="shared" si="0"/>
        <v>90</v>
      </c>
      <c r="Q12" s="1060">
        <f t="shared" si="0"/>
        <v>-90</v>
      </c>
      <c r="R12" s="1060">
        <f t="shared" si="0"/>
        <v>0</v>
      </c>
      <c r="S12" s="1060">
        <f t="shared" si="0"/>
        <v>0</v>
      </c>
      <c r="T12" s="1060">
        <f t="shared" si="0"/>
        <v>0</v>
      </c>
      <c r="U12" s="1060">
        <f t="shared" si="0"/>
        <v>40</v>
      </c>
      <c r="V12" s="1060">
        <f t="shared" si="0"/>
        <v>33</v>
      </c>
      <c r="W12" s="1060">
        <f t="shared" si="0"/>
        <v>0</v>
      </c>
      <c r="X12" s="1060">
        <f t="shared" si="0"/>
        <v>1</v>
      </c>
      <c r="Y12" s="1060">
        <f t="shared" si="0"/>
        <v>0</v>
      </c>
      <c r="Z12" s="1060">
        <f t="shared" si="0"/>
        <v>0</v>
      </c>
      <c r="AA12" s="1060">
        <f t="shared" si="0"/>
        <v>0</v>
      </c>
      <c r="AB12" s="1060">
        <f t="shared" si="0"/>
        <v>0</v>
      </c>
      <c r="AC12" s="1060">
        <f t="shared" si="0"/>
        <v>0</v>
      </c>
      <c r="AD12" s="1060">
        <f t="shared" si="0"/>
        <v>0</v>
      </c>
      <c r="AE12" s="1060">
        <f t="shared" si="0"/>
        <v>0</v>
      </c>
      <c r="AF12" s="1060">
        <f t="shared" si="0"/>
        <v>0</v>
      </c>
      <c r="AG12" s="1060">
        <f t="shared" si="0"/>
        <v>0</v>
      </c>
      <c r="AH12" s="1060">
        <f t="shared" si="0"/>
        <v>0</v>
      </c>
      <c r="AI12" s="1060">
        <f t="shared" si="0"/>
        <v>0</v>
      </c>
      <c r="AJ12" s="1060">
        <f t="shared" si="0"/>
        <v>0</v>
      </c>
      <c r="AK12" s="1060">
        <f t="shared" si="0"/>
        <v>0</v>
      </c>
      <c r="AL12" s="1060">
        <f t="shared" si="0"/>
        <v>0</v>
      </c>
      <c r="AM12" s="1060">
        <f t="shared" si="0"/>
        <v>0</v>
      </c>
      <c r="AN12" s="1060">
        <f t="shared" si="0"/>
        <v>0</v>
      </c>
      <c r="AO12" s="1060">
        <f t="shared" si="0"/>
        <v>0</v>
      </c>
      <c r="AP12" s="1060">
        <f t="shared" si="0"/>
        <v>0</v>
      </c>
      <c r="AQ12" s="1060">
        <f t="shared" si="0"/>
        <v>0</v>
      </c>
      <c r="AR12" s="1060">
        <f t="shared" si="0"/>
        <v>0</v>
      </c>
      <c r="AS12" s="1060">
        <f t="shared" si="0"/>
        <v>0</v>
      </c>
      <c r="AT12" s="1060">
        <f t="shared" si="0"/>
        <v>0</v>
      </c>
      <c r="AU12" s="1060">
        <f t="shared" si="0"/>
        <v>0</v>
      </c>
      <c r="AV12" s="1060">
        <f t="shared" si="0"/>
        <v>0</v>
      </c>
      <c r="AW12" s="1060">
        <f t="shared" si="0"/>
        <v>0</v>
      </c>
      <c r="AX12" s="1060">
        <f t="shared" si="0"/>
        <v>0</v>
      </c>
      <c r="AY12" s="1060">
        <f t="shared" si="0"/>
        <v>0</v>
      </c>
      <c r="AZ12" s="1060">
        <f t="shared" si="0"/>
        <v>0</v>
      </c>
      <c r="BA12" s="1060">
        <f t="shared" si="0"/>
        <v>0</v>
      </c>
      <c r="BB12" s="1060">
        <f t="shared" si="0"/>
        <v>0</v>
      </c>
      <c r="BC12" s="1060">
        <f t="shared" si="0"/>
        <v>0</v>
      </c>
      <c r="BD12" s="1060">
        <f t="shared" si="0"/>
        <v>0</v>
      </c>
      <c r="BE12" s="1060">
        <f t="shared" si="0"/>
        <v>0</v>
      </c>
      <c r="BF12" s="1060">
        <f t="shared" si="0"/>
        <v>0</v>
      </c>
      <c r="BG12" s="1060">
        <f t="shared" si="0"/>
        <v>0</v>
      </c>
      <c r="BH12" s="1060">
        <f t="shared" si="0"/>
        <v>0</v>
      </c>
      <c r="BI12" s="1060">
        <f t="shared" si="0"/>
        <v>0</v>
      </c>
      <c r="BJ12" s="1060">
        <f t="shared" si="0"/>
        <v>0</v>
      </c>
      <c r="BK12" s="1060">
        <f t="shared" si="0"/>
        <v>0</v>
      </c>
      <c r="BL12" s="1060">
        <f t="shared" si="0"/>
        <v>0</v>
      </c>
      <c r="BM12" s="1060">
        <f t="shared" si="0"/>
        <v>0</v>
      </c>
      <c r="BN12" s="1060">
        <f t="shared" si="0"/>
        <v>0</v>
      </c>
      <c r="BO12" s="1060">
        <f t="shared" si="0"/>
        <v>0</v>
      </c>
      <c r="BP12" s="1060">
        <f t="shared" si="0"/>
        <v>0</v>
      </c>
      <c r="BQ12" s="1060">
        <f t="shared" ref="BQ12:EB12" si="1">SUM(BQ4:BQ11)</f>
        <v>1</v>
      </c>
      <c r="BR12" s="1060">
        <f t="shared" si="1"/>
        <v>112</v>
      </c>
      <c r="BS12" s="1060">
        <f t="shared" si="1"/>
        <v>0</v>
      </c>
      <c r="BT12" s="1060">
        <f t="shared" si="1"/>
        <v>0</v>
      </c>
      <c r="BU12" s="1060">
        <f t="shared" si="1"/>
        <v>0</v>
      </c>
      <c r="BV12" s="1060">
        <f t="shared" si="1"/>
        <v>0</v>
      </c>
      <c r="BW12" s="1060">
        <f t="shared" si="1"/>
        <v>2</v>
      </c>
      <c r="BX12" s="1060">
        <f t="shared" si="1"/>
        <v>0</v>
      </c>
      <c r="BY12" s="1060">
        <f t="shared" si="1"/>
        <v>0</v>
      </c>
      <c r="BZ12" s="1060">
        <f t="shared" si="1"/>
        <v>8</v>
      </c>
      <c r="CA12" s="1060">
        <f t="shared" si="1"/>
        <v>0</v>
      </c>
      <c r="CB12" s="1060">
        <f t="shared" si="1"/>
        <v>0</v>
      </c>
      <c r="CC12" s="1060">
        <f t="shared" si="1"/>
        <v>0</v>
      </c>
      <c r="CD12" s="1060">
        <f t="shared" si="1"/>
        <v>4</v>
      </c>
      <c r="CE12" s="1060">
        <f t="shared" si="1"/>
        <v>0</v>
      </c>
      <c r="CF12" s="1060">
        <f t="shared" si="1"/>
        <v>0</v>
      </c>
      <c r="CG12" s="1060">
        <f t="shared" si="1"/>
        <v>98</v>
      </c>
      <c r="CH12" s="1060">
        <f t="shared" si="1"/>
        <v>39</v>
      </c>
      <c r="CI12" s="1060">
        <f t="shared" si="1"/>
        <v>-1</v>
      </c>
      <c r="CJ12" s="1060">
        <f t="shared" si="1"/>
        <v>0</v>
      </c>
      <c r="CK12" s="1060">
        <f t="shared" si="1"/>
        <v>0</v>
      </c>
      <c r="CL12" s="1060">
        <f t="shared" si="1"/>
        <v>0</v>
      </c>
      <c r="CM12" s="1060">
        <f t="shared" si="1"/>
        <v>0</v>
      </c>
      <c r="CN12" s="1060">
        <f t="shared" si="1"/>
        <v>0</v>
      </c>
      <c r="CO12" s="1060">
        <f t="shared" si="1"/>
        <v>0</v>
      </c>
      <c r="CP12" s="1060">
        <f t="shared" si="1"/>
        <v>0</v>
      </c>
      <c r="CQ12" s="1060">
        <f t="shared" si="1"/>
        <v>0</v>
      </c>
      <c r="CR12" s="1060">
        <f t="shared" si="1"/>
        <v>0</v>
      </c>
      <c r="CS12" s="1060">
        <f t="shared" si="1"/>
        <v>0</v>
      </c>
      <c r="CT12" s="1060">
        <f t="shared" si="1"/>
        <v>0</v>
      </c>
      <c r="CU12" s="1060">
        <f t="shared" si="1"/>
        <v>0</v>
      </c>
      <c r="CV12" s="1060">
        <f t="shared" si="1"/>
        <v>0</v>
      </c>
      <c r="CW12" s="1060">
        <f t="shared" si="1"/>
        <v>0</v>
      </c>
      <c r="CX12" s="1060">
        <f t="shared" si="1"/>
        <v>-22</v>
      </c>
      <c r="CY12" s="1060">
        <f t="shared" si="1"/>
        <v>0</v>
      </c>
      <c r="CZ12" s="1060">
        <f t="shared" si="1"/>
        <v>0</v>
      </c>
      <c r="DA12" s="1060">
        <f t="shared" si="1"/>
        <v>0</v>
      </c>
      <c r="DB12" s="1060">
        <f t="shared" si="1"/>
        <v>11</v>
      </c>
      <c r="DC12" s="1060">
        <f t="shared" si="1"/>
        <v>0</v>
      </c>
      <c r="DD12" s="1060">
        <f t="shared" si="1"/>
        <v>0</v>
      </c>
      <c r="DE12" s="1060">
        <f t="shared" si="1"/>
        <v>0</v>
      </c>
      <c r="DF12" s="1060">
        <f t="shared" si="1"/>
        <v>0</v>
      </c>
      <c r="DG12" s="1060">
        <f t="shared" si="1"/>
        <v>0</v>
      </c>
      <c r="DH12" s="1060">
        <f t="shared" si="1"/>
        <v>0</v>
      </c>
      <c r="DI12" s="1060">
        <f t="shared" si="1"/>
        <v>0</v>
      </c>
      <c r="DJ12" s="1060">
        <f t="shared" si="1"/>
        <v>0</v>
      </c>
      <c r="DK12" s="1060">
        <f t="shared" si="1"/>
        <v>68</v>
      </c>
      <c r="DL12" s="1060">
        <f t="shared" si="1"/>
        <v>23</v>
      </c>
      <c r="DM12" s="1060">
        <f t="shared" si="1"/>
        <v>0</v>
      </c>
      <c r="DN12" s="1060">
        <f t="shared" si="1"/>
        <v>0</v>
      </c>
      <c r="DO12" s="1060">
        <f t="shared" si="1"/>
        <v>0</v>
      </c>
      <c r="DP12" s="1060">
        <f t="shared" si="1"/>
        <v>0</v>
      </c>
      <c r="DQ12" s="1060">
        <f t="shared" si="1"/>
        <v>0</v>
      </c>
      <c r="DR12" s="1060">
        <f t="shared" si="1"/>
        <v>0</v>
      </c>
      <c r="DS12" s="1060">
        <f t="shared" si="1"/>
        <v>0</v>
      </c>
      <c r="DT12" s="1060">
        <f t="shared" si="1"/>
        <v>0</v>
      </c>
      <c r="DU12" s="1060">
        <f t="shared" si="1"/>
        <v>0</v>
      </c>
      <c r="DV12" s="1060">
        <f t="shared" si="1"/>
        <v>0</v>
      </c>
      <c r="DW12" s="1060">
        <f t="shared" si="1"/>
        <v>0</v>
      </c>
      <c r="DX12" s="1060">
        <f t="shared" si="1"/>
        <v>0</v>
      </c>
      <c r="DY12" s="1060">
        <f t="shared" si="1"/>
        <v>0</v>
      </c>
      <c r="DZ12" s="1060">
        <f t="shared" si="1"/>
        <v>0</v>
      </c>
      <c r="EA12" s="1060">
        <f t="shared" si="1"/>
        <v>0</v>
      </c>
      <c r="EB12" s="1060">
        <f t="shared" si="1"/>
        <v>0</v>
      </c>
      <c r="EC12" s="1060">
        <f t="shared" ref="EC12:GN12" si="2">SUM(EC4:EC11)</f>
        <v>0</v>
      </c>
      <c r="ED12" s="1060">
        <f t="shared" si="2"/>
        <v>0</v>
      </c>
      <c r="EE12" s="1060">
        <f t="shared" si="2"/>
        <v>0</v>
      </c>
      <c r="EF12" s="1060">
        <f t="shared" si="2"/>
        <v>0</v>
      </c>
      <c r="EG12" s="1060">
        <f t="shared" si="2"/>
        <v>0</v>
      </c>
      <c r="EH12" s="1060">
        <f t="shared" si="2"/>
        <v>0</v>
      </c>
      <c r="EI12" s="1060">
        <f t="shared" si="2"/>
        <v>0</v>
      </c>
      <c r="EJ12" s="1060">
        <f t="shared" si="2"/>
        <v>0</v>
      </c>
      <c r="EK12" s="1060">
        <f t="shared" si="2"/>
        <v>0</v>
      </c>
      <c r="EL12" s="1060">
        <f t="shared" si="2"/>
        <v>0</v>
      </c>
      <c r="EM12" s="1060">
        <f t="shared" si="2"/>
        <v>0</v>
      </c>
      <c r="EN12" s="1060">
        <f t="shared" si="2"/>
        <v>0</v>
      </c>
      <c r="EO12" s="1060">
        <f t="shared" si="2"/>
        <v>0</v>
      </c>
      <c r="EP12" s="1060">
        <f t="shared" si="2"/>
        <v>0</v>
      </c>
      <c r="EQ12" s="1060">
        <f t="shared" si="2"/>
        <v>0</v>
      </c>
      <c r="ER12" s="1060">
        <f t="shared" si="2"/>
        <v>0</v>
      </c>
      <c r="ES12" s="1060">
        <f t="shared" si="2"/>
        <v>79</v>
      </c>
      <c r="ET12" s="1060">
        <f t="shared" si="2"/>
        <v>0</v>
      </c>
      <c r="EU12" s="1060">
        <f t="shared" si="2"/>
        <v>0</v>
      </c>
      <c r="EV12" s="1060">
        <f t="shared" si="2"/>
        <v>0</v>
      </c>
      <c r="EW12" s="1060">
        <f t="shared" si="2"/>
        <v>0</v>
      </c>
      <c r="EX12" s="1060">
        <f t="shared" si="2"/>
        <v>0</v>
      </c>
      <c r="EY12" s="1060">
        <f t="shared" si="2"/>
        <v>0</v>
      </c>
      <c r="EZ12" s="1060">
        <f t="shared" si="2"/>
        <v>0</v>
      </c>
      <c r="FA12" s="1060">
        <f t="shared" si="2"/>
        <v>0</v>
      </c>
      <c r="FB12" s="1060">
        <f t="shared" si="2"/>
        <v>0</v>
      </c>
      <c r="FC12" s="1060">
        <f t="shared" si="2"/>
        <v>0</v>
      </c>
      <c r="FD12" s="1060">
        <f t="shared" si="2"/>
        <v>0</v>
      </c>
      <c r="FE12" s="1060">
        <f t="shared" si="2"/>
        <v>0</v>
      </c>
      <c r="FF12" s="1060">
        <f t="shared" si="2"/>
        <v>0</v>
      </c>
      <c r="FG12" s="1060">
        <f t="shared" si="2"/>
        <v>0</v>
      </c>
      <c r="FH12" s="1060">
        <f t="shared" si="2"/>
        <v>0</v>
      </c>
      <c r="FI12" s="1060">
        <f t="shared" si="2"/>
        <v>0</v>
      </c>
      <c r="FJ12" s="1060">
        <f t="shared" si="2"/>
        <v>0</v>
      </c>
      <c r="FK12" s="1060">
        <f t="shared" si="2"/>
        <v>0</v>
      </c>
      <c r="FL12" s="1060">
        <f t="shared" si="2"/>
        <v>0</v>
      </c>
      <c r="FM12" s="1060">
        <f t="shared" si="2"/>
        <v>0</v>
      </c>
      <c r="FN12" s="1060">
        <f t="shared" si="2"/>
        <v>0</v>
      </c>
      <c r="FO12" s="1060">
        <f t="shared" si="2"/>
        <v>0</v>
      </c>
      <c r="FP12" s="1060">
        <f t="shared" si="2"/>
        <v>0</v>
      </c>
      <c r="FQ12" s="1060">
        <f t="shared" si="2"/>
        <v>0</v>
      </c>
      <c r="FR12" s="1060">
        <f t="shared" si="2"/>
        <v>0</v>
      </c>
      <c r="FS12" s="1060">
        <f t="shared" si="2"/>
        <v>0</v>
      </c>
      <c r="FT12" s="1060">
        <f t="shared" si="2"/>
        <v>0</v>
      </c>
      <c r="FU12" s="1060">
        <f t="shared" si="2"/>
        <v>0</v>
      </c>
      <c r="FV12" s="1060">
        <f t="shared" si="2"/>
        <v>0</v>
      </c>
      <c r="FW12" s="1060">
        <f t="shared" si="2"/>
        <v>23</v>
      </c>
      <c r="FX12" s="1060">
        <f t="shared" si="2"/>
        <v>0</v>
      </c>
      <c r="FY12" s="1060">
        <f t="shared" si="2"/>
        <v>0</v>
      </c>
      <c r="FZ12" s="1060">
        <f t="shared" si="2"/>
        <v>0</v>
      </c>
      <c r="GA12" s="1060">
        <f t="shared" si="2"/>
        <v>0</v>
      </c>
      <c r="GB12" s="1060">
        <f t="shared" si="2"/>
        <v>0</v>
      </c>
      <c r="GC12" s="1060">
        <f t="shared" si="2"/>
        <v>0</v>
      </c>
      <c r="GD12" s="1060">
        <f t="shared" si="2"/>
        <v>0</v>
      </c>
      <c r="GE12" s="1060">
        <f t="shared" si="2"/>
        <v>0</v>
      </c>
      <c r="GF12" s="1060">
        <f t="shared" si="2"/>
        <v>0</v>
      </c>
      <c r="GG12" s="1060">
        <f t="shared" si="2"/>
        <v>0</v>
      </c>
      <c r="GH12" s="1060">
        <f t="shared" si="2"/>
        <v>0</v>
      </c>
      <c r="GI12" s="1060">
        <f t="shared" si="2"/>
        <v>0</v>
      </c>
      <c r="GJ12" s="1060">
        <f t="shared" si="2"/>
        <v>0</v>
      </c>
      <c r="GK12" s="1060">
        <f t="shared" si="2"/>
        <v>0</v>
      </c>
      <c r="GL12" s="1060">
        <f t="shared" si="2"/>
        <v>0</v>
      </c>
      <c r="GM12" s="1060">
        <f t="shared" si="2"/>
        <v>0</v>
      </c>
      <c r="GN12" s="1060">
        <f t="shared" si="2"/>
        <v>0</v>
      </c>
      <c r="GO12" s="1060">
        <f t="shared" ref="GO12:IV12" si="3">SUM(GO4:GO11)</f>
        <v>0</v>
      </c>
      <c r="GP12" s="1060">
        <f t="shared" si="3"/>
        <v>0</v>
      </c>
      <c r="GQ12" s="1060">
        <f t="shared" si="3"/>
        <v>0</v>
      </c>
      <c r="GR12" s="1060">
        <f t="shared" si="3"/>
        <v>0</v>
      </c>
      <c r="GS12" s="1060">
        <f t="shared" si="3"/>
        <v>0</v>
      </c>
      <c r="GT12" s="1060">
        <f t="shared" si="3"/>
        <v>0</v>
      </c>
      <c r="GU12" s="1060">
        <f t="shared" si="3"/>
        <v>0</v>
      </c>
      <c r="GV12" s="1060">
        <f t="shared" si="3"/>
        <v>0</v>
      </c>
      <c r="GW12" s="1060">
        <f t="shared" si="3"/>
        <v>0</v>
      </c>
      <c r="GX12" s="1060">
        <f t="shared" si="3"/>
        <v>0</v>
      </c>
      <c r="GY12" s="1060">
        <f t="shared" si="3"/>
        <v>0</v>
      </c>
      <c r="GZ12" s="1060">
        <f t="shared" si="3"/>
        <v>0</v>
      </c>
      <c r="HA12" s="1060">
        <f t="shared" si="3"/>
        <v>0</v>
      </c>
      <c r="HB12" s="1060">
        <f t="shared" si="3"/>
        <v>0</v>
      </c>
      <c r="HC12" s="1060">
        <f t="shared" si="3"/>
        <v>0</v>
      </c>
      <c r="HD12" s="1060">
        <f t="shared" si="3"/>
        <v>0</v>
      </c>
      <c r="HE12" s="1060">
        <f t="shared" si="3"/>
        <v>0</v>
      </c>
      <c r="HF12" s="1060">
        <f t="shared" si="3"/>
        <v>0</v>
      </c>
      <c r="HG12" s="1060">
        <f t="shared" si="3"/>
        <v>0</v>
      </c>
      <c r="HH12" s="1060">
        <f t="shared" si="3"/>
        <v>0</v>
      </c>
      <c r="HI12" s="1060">
        <f t="shared" si="3"/>
        <v>0</v>
      </c>
      <c r="HJ12" s="1060">
        <f t="shared" si="3"/>
        <v>0</v>
      </c>
      <c r="HK12" s="1060">
        <f t="shared" si="3"/>
        <v>0</v>
      </c>
      <c r="HL12" s="1060">
        <f t="shared" si="3"/>
        <v>0</v>
      </c>
      <c r="HM12" s="1060">
        <f t="shared" si="3"/>
        <v>0</v>
      </c>
      <c r="HN12" s="1060">
        <f t="shared" si="3"/>
        <v>0</v>
      </c>
      <c r="HO12" s="1060">
        <f t="shared" si="3"/>
        <v>0</v>
      </c>
      <c r="HP12" s="1060">
        <f t="shared" si="3"/>
        <v>0</v>
      </c>
      <c r="HQ12" s="1060">
        <f t="shared" si="3"/>
        <v>0</v>
      </c>
      <c r="HR12" s="1060">
        <f t="shared" si="3"/>
        <v>0</v>
      </c>
      <c r="HS12" s="1060">
        <f t="shared" si="3"/>
        <v>0</v>
      </c>
      <c r="HT12" s="1060">
        <f t="shared" si="3"/>
        <v>0</v>
      </c>
      <c r="HU12" s="1060">
        <f t="shared" si="3"/>
        <v>0</v>
      </c>
      <c r="HV12" s="1060">
        <f t="shared" si="3"/>
        <v>0</v>
      </c>
      <c r="HW12" s="1060">
        <f t="shared" si="3"/>
        <v>0</v>
      </c>
      <c r="HX12" s="1060">
        <f t="shared" si="3"/>
        <v>0</v>
      </c>
      <c r="HY12" s="1060">
        <f t="shared" si="3"/>
        <v>0</v>
      </c>
      <c r="HZ12" s="1060">
        <f t="shared" si="3"/>
        <v>0</v>
      </c>
      <c r="IA12" s="1060">
        <f t="shared" si="3"/>
        <v>0</v>
      </c>
      <c r="IB12" s="1060">
        <f t="shared" si="3"/>
        <v>0</v>
      </c>
      <c r="IC12" s="1060">
        <f t="shared" si="3"/>
        <v>0</v>
      </c>
      <c r="ID12" s="1060">
        <f t="shared" si="3"/>
        <v>0</v>
      </c>
      <c r="IE12" s="1060">
        <f t="shared" si="3"/>
        <v>0</v>
      </c>
      <c r="IF12" s="1060">
        <f t="shared" si="3"/>
        <v>0</v>
      </c>
      <c r="IG12" s="1060">
        <f t="shared" si="3"/>
        <v>0</v>
      </c>
      <c r="IH12" s="1060">
        <f t="shared" si="3"/>
        <v>0</v>
      </c>
      <c r="II12" s="1060">
        <f t="shared" si="3"/>
        <v>0</v>
      </c>
      <c r="IJ12" s="1060">
        <f t="shared" si="3"/>
        <v>0</v>
      </c>
      <c r="IK12" s="1060">
        <f t="shared" si="3"/>
        <v>0</v>
      </c>
      <c r="IL12" s="1060">
        <f t="shared" si="3"/>
        <v>0</v>
      </c>
      <c r="IM12" s="1060">
        <f t="shared" si="3"/>
        <v>0</v>
      </c>
      <c r="IN12" s="1060">
        <f t="shared" si="3"/>
        <v>0</v>
      </c>
      <c r="IO12" s="1060">
        <f t="shared" si="3"/>
        <v>0</v>
      </c>
      <c r="IP12" s="1060">
        <f t="shared" si="3"/>
        <v>0</v>
      </c>
      <c r="IQ12" s="1060">
        <f t="shared" si="3"/>
        <v>0</v>
      </c>
      <c r="IR12" s="1060">
        <f t="shared" si="3"/>
        <v>0</v>
      </c>
      <c r="IS12" s="1060">
        <f t="shared" si="3"/>
        <v>0</v>
      </c>
      <c r="IT12" s="1060">
        <f t="shared" si="3"/>
        <v>0</v>
      </c>
      <c r="IU12" s="1060">
        <f t="shared" si="3"/>
        <v>0</v>
      </c>
      <c r="IV12" s="1060">
        <f t="shared" si="3"/>
        <v>0</v>
      </c>
    </row>
    <row r="14" spans="1:256" s="1471" customFormat="1">
      <c r="A14" s="1469" t="s">
        <v>3318</v>
      </c>
    </row>
    <row r="16" spans="1:256">
      <c r="B16" s="959"/>
      <c r="C16" s="959"/>
      <c r="D16" s="126"/>
      <c r="E16" s="126"/>
    </row>
    <row r="17" spans="1:116">
      <c r="B17" s="50" t="s">
        <v>4771</v>
      </c>
      <c r="C17" s="613" t="s">
        <v>4772</v>
      </c>
      <c r="D17" s="613" t="s">
        <v>4773</v>
      </c>
      <c r="P17">
        <v>2</v>
      </c>
      <c r="U17">
        <v>3</v>
      </c>
      <c r="V17">
        <v>3</v>
      </c>
      <c r="BQ17">
        <v>2</v>
      </c>
      <c r="BR17">
        <v>2</v>
      </c>
      <c r="BZ17">
        <v>2</v>
      </c>
      <c r="CG17">
        <v>2</v>
      </c>
      <c r="CH17">
        <v>2</v>
      </c>
      <c r="CX17">
        <v>2</v>
      </c>
      <c r="DB17">
        <v>2</v>
      </c>
      <c r="DK17">
        <v>3</v>
      </c>
    </row>
    <row r="18" spans="1:116">
      <c r="A18" s="613"/>
      <c r="B18" s="613"/>
      <c r="C18" s="613"/>
    </row>
    <row r="19" spans="1:116">
      <c r="A19" s="613"/>
      <c r="B19" s="613"/>
      <c r="C19" s="613"/>
    </row>
    <row r="20" spans="1:116">
      <c r="B20" s="613" t="s">
        <v>4520</v>
      </c>
      <c r="C20" s="613" t="s">
        <v>4521</v>
      </c>
      <c r="D20" s="1238" t="s">
        <v>3340</v>
      </c>
      <c r="V20">
        <v>10</v>
      </c>
    </row>
    <row r="21" spans="1:116">
      <c r="A21" s="50"/>
      <c r="B21" s="1137" t="s">
        <v>4529</v>
      </c>
      <c r="C21" s="1137" t="s">
        <v>4530</v>
      </c>
      <c r="D21" s="1137" t="s">
        <v>4531</v>
      </c>
      <c r="U21">
        <v>5</v>
      </c>
      <c r="V21">
        <v>5</v>
      </c>
      <c r="X21">
        <v>5</v>
      </c>
      <c r="BR21">
        <v>5</v>
      </c>
      <c r="BZ21">
        <v>6</v>
      </c>
      <c r="CG21">
        <v>5</v>
      </c>
      <c r="CH21">
        <v>5</v>
      </c>
      <c r="DB21">
        <v>5</v>
      </c>
      <c r="DK21">
        <v>5</v>
      </c>
      <c r="DL21">
        <v>5</v>
      </c>
    </row>
    <row r="22" spans="1:116">
      <c r="A22" s="613"/>
      <c r="B22" s="953" t="s">
        <v>4532</v>
      </c>
      <c r="C22" s="953" t="s">
        <v>4533</v>
      </c>
      <c r="D22" s="953" t="s">
        <v>2846</v>
      </c>
      <c r="BQ22">
        <v>1</v>
      </c>
      <c r="CH22">
        <v>2</v>
      </c>
    </row>
    <row r="23" spans="1:116">
      <c r="B23" s="126"/>
    </row>
    <row r="24" spans="1:116">
      <c r="A24" s="613"/>
      <c r="B24" s="613"/>
      <c r="C24" s="613"/>
      <c r="E24" s="1456"/>
    </row>
    <row r="25" spans="1:116">
      <c r="A25" s="50"/>
      <c r="B25" s="10"/>
      <c r="C25" s="613"/>
    </row>
    <row r="26" spans="1:116">
      <c r="A26" s="613"/>
      <c r="B26" s="953" t="s">
        <v>4534</v>
      </c>
      <c r="C26" s="953" t="s">
        <v>4535</v>
      </c>
      <c r="D26" s="99" t="s">
        <v>2846</v>
      </c>
      <c r="CH26">
        <v>15</v>
      </c>
    </row>
    <row r="27" spans="1:116">
      <c r="A27" s="168"/>
      <c r="B27" s="613"/>
      <c r="C27" s="613"/>
      <c r="D27" s="126"/>
    </row>
    <row r="28" spans="1:116">
      <c r="A28" s="10"/>
      <c r="B28" s="10"/>
      <c r="C28" s="10"/>
    </row>
    <row r="29" spans="1:116" s="1498" customFormat="1">
      <c r="A29" s="1495"/>
      <c r="B29" s="1496" t="s">
        <v>4774</v>
      </c>
      <c r="C29" s="1497" t="s">
        <v>4775</v>
      </c>
      <c r="D29" s="1497" t="s">
        <v>2846</v>
      </c>
      <c r="CH29" s="1498">
        <v>5</v>
      </c>
    </row>
    <row r="30" spans="1:116" s="1498" customFormat="1">
      <c r="A30" s="1499"/>
      <c r="B30" s="1500"/>
      <c r="C30" s="1500"/>
      <c r="E30" s="1501"/>
    </row>
    <row r="31" spans="1:116" s="1498" customFormat="1">
      <c r="A31" s="1499"/>
      <c r="B31" s="1496" t="s">
        <v>4776</v>
      </c>
      <c r="C31" s="1497" t="s">
        <v>4777</v>
      </c>
      <c r="D31" s="1497" t="s">
        <v>4778</v>
      </c>
      <c r="E31" s="1501"/>
      <c r="DK31" s="1498">
        <v>1</v>
      </c>
      <c r="DL31" s="1498">
        <v>1</v>
      </c>
    </row>
    <row r="32" spans="1:116">
      <c r="A32" s="613"/>
      <c r="B32" s="10"/>
      <c r="C32" s="10"/>
      <c r="E32" s="1456"/>
    </row>
    <row r="33" spans="1:5">
      <c r="A33" s="50"/>
      <c r="B33" s="613"/>
      <c r="C33" s="613"/>
      <c r="E33" s="1456"/>
    </row>
    <row r="34" spans="1:5">
      <c r="A34" s="50"/>
      <c r="B34" s="613"/>
      <c r="C34" s="613"/>
      <c r="E34" s="1456"/>
    </row>
    <row r="35" spans="1:5">
      <c r="A35" s="50"/>
      <c r="B35" s="613"/>
      <c r="C35" s="613"/>
      <c r="E35" s="1456"/>
    </row>
    <row r="36" spans="1:5">
      <c r="A36" s="50"/>
      <c r="B36" s="613"/>
      <c r="C36" s="613"/>
      <c r="E36" s="1456"/>
    </row>
    <row r="37" spans="1:5">
      <c r="A37" s="613"/>
      <c r="B37" s="613"/>
      <c r="C37" s="10"/>
      <c r="E37" s="1456"/>
    </row>
    <row r="38" spans="1:5">
      <c r="A38" s="50"/>
      <c r="B38" s="613"/>
      <c r="C38" s="613"/>
    </row>
    <row r="39" spans="1:5">
      <c r="A39" s="613"/>
      <c r="B39" s="613"/>
      <c r="C39" s="10"/>
      <c r="D39" s="1456"/>
    </row>
    <row r="40" spans="1:5">
      <c r="A40" s="50"/>
      <c r="B40" s="613"/>
      <c r="C40" s="613"/>
    </row>
    <row r="42" spans="1:5">
      <c r="A42" s="613"/>
      <c r="B42" s="10"/>
      <c r="C42" s="10"/>
    </row>
    <row r="43" spans="1:5">
      <c r="A43" s="613"/>
      <c r="B43" s="10"/>
      <c r="C43" s="10"/>
      <c r="D43" s="1456"/>
    </row>
    <row r="44" spans="1:5">
      <c r="B44" s="126"/>
    </row>
    <row r="45" spans="1:5">
      <c r="A45" s="613"/>
      <c r="B45" s="10"/>
      <c r="C45" s="10"/>
      <c r="D45" s="1456"/>
    </row>
    <row r="46" spans="1:5">
      <c r="A46" s="613"/>
      <c r="B46" s="10"/>
      <c r="C46" s="10"/>
    </row>
    <row r="47" spans="1:5">
      <c r="A47" s="50"/>
      <c r="B47" s="10"/>
      <c r="C47" s="1473"/>
    </row>
    <row r="48" spans="1:5">
      <c r="B48" s="126"/>
    </row>
    <row r="49" spans="1:3">
      <c r="B49" s="126"/>
      <c r="C49" s="126"/>
    </row>
    <row r="50" spans="1:3">
      <c r="A50" s="50"/>
      <c r="B50" s="10"/>
      <c r="C50" s="1473"/>
    </row>
    <row r="51" spans="1:3">
      <c r="B51" s="126"/>
      <c r="C51" s="126"/>
    </row>
    <row r="52" spans="1:3">
      <c r="A52" s="613"/>
      <c r="B52" s="613"/>
      <c r="C52" s="10"/>
    </row>
    <row r="53" spans="1:3">
      <c r="B53" s="126"/>
      <c r="C53" s="126"/>
    </row>
    <row r="54" spans="1:3">
      <c r="A54" s="613"/>
      <c r="B54" s="10"/>
      <c r="C54" s="1473"/>
    </row>
    <row r="55" spans="1:3">
      <c r="A55" s="1238"/>
      <c r="B55" s="35"/>
      <c r="C55" s="1476"/>
    </row>
    <row r="56" spans="1:3">
      <c r="A56" s="613"/>
      <c r="B56" s="10"/>
      <c r="C56" s="1476"/>
    </row>
    <row r="57" spans="1:3">
      <c r="A57" s="1238"/>
      <c r="B57" s="35"/>
      <c r="C57" s="1476"/>
    </row>
    <row r="58" spans="1:3">
      <c r="A58" s="1238"/>
      <c r="B58" s="35"/>
      <c r="C58" s="1476"/>
    </row>
    <row r="59" spans="1:3">
      <c r="A59" s="613"/>
      <c r="B59" s="613"/>
      <c r="C59" s="10"/>
    </row>
    <row r="60" spans="1:3">
      <c r="B60" s="126"/>
    </row>
    <row r="61" spans="1:3">
      <c r="A61" s="613"/>
      <c r="B61" s="613"/>
      <c r="C61" s="10"/>
    </row>
    <row r="62" spans="1:3">
      <c r="B62" s="126"/>
    </row>
    <row r="63" spans="1:3">
      <c r="A63" s="613"/>
      <c r="B63" s="613"/>
      <c r="C63" s="613"/>
    </row>
    <row r="64" spans="1:3">
      <c r="B64" s="126"/>
    </row>
    <row r="65" spans="1:256">
      <c r="B65" s="126"/>
    </row>
    <row r="66" spans="1:256">
      <c r="B66" s="126"/>
    </row>
    <row r="67" spans="1:256">
      <c r="B67" s="126"/>
    </row>
    <row r="70" spans="1:256" s="1074" customFormat="1">
      <c r="A70" s="1502" t="s">
        <v>3486</v>
      </c>
      <c r="B70" s="1074" t="s">
        <v>3318</v>
      </c>
      <c r="E70" s="1074">
        <f>SUM(E15:E69)</f>
        <v>0</v>
      </c>
      <c r="F70" s="1074">
        <f t="shared" ref="F70:BQ70" si="4">SUM(F15:F69)</f>
        <v>0</v>
      </c>
      <c r="G70" s="1074">
        <f t="shared" si="4"/>
        <v>0</v>
      </c>
      <c r="H70" s="1074">
        <f t="shared" si="4"/>
        <v>0</v>
      </c>
      <c r="I70" s="1074">
        <f t="shared" si="4"/>
        <v>0</v>
      </c>
      <c r="J70" s="1074">
        <f t="shared" si="4"/>
        <v>0</v>
      </c>
      <c r="K70" s="1074">
        <f t="shared" si="4"/>
        <v>0</v>
      </c>
      <c r="L70" s="1074">
        <f t="shared" si="4"/>
        <v>0</v>
      </c>
      <c r="M70" s="1074">
        <f t="shared" si="4"/>
        <v>0</v>
      </c>
      <c r="N70" s="1074">
        <f t="shared" si="4"/>
        <v>0</v>
      </c>
      <c r="O70" s="1074">
        <f t="shared" si="4"/>
        <v>0</v>
      </c>
      <c r="P70" s="1074">
        <f t="shared" si="4"/>
        <v>2</v>
      </c>
      <c r="Q70" s="1074">
        <f t="shared" si="4"/>
        <v>0</v>
      </c>
      <c r="R70" s="1074">
        <f t="shared" si="4"/>
        <v>0</v>
      </c>
      <c r="S70" s="1074">
        <f t="shared" si="4"/>
        <v>0</v>
      </c>
      <c r="T70" s="1074">
        <f t="shared" si="4"/>
        <v>0</v>
      </c>
      <c r="U70" s="1074">
        <f t="shared" si="4"/>
        <v>8</v>
      </c>
      <c r="V70" s="1074">
        <f t="shared" si="4"/>
        <v>18</v>
      </c>
      <c r="W70" s="1074">
        <f t="shared" si="4"/>
        <v>0</v>
      </c>
      <c r="X70" s="1074">
        <f t="shared" si="4"/>
        <v>5</v>
      </c>
      <c r="Y70" s="1074">
        <f t="shared" si="4"/>
        <v>0</v>
      </c>
      <c r="Z70" s="1074">
        <f t="shared" si="4"/>
        <v>0</v>
      </c>
      <c r="AA70" s="1074">
        <f t="shared" si="4"/>
        <v>0</v>
      </c>
      <c r="AB70" s="1074">
        <f t="shared" si="4"/>
        <v>0</v>
      </c>
      <c r="AC70" s="1074">
        <f t="shared" si="4"/>
        <v>0</v>
      </c>
      <c r="AD70" s="1074">
        <f t="shared" si="4"/>
        <v>0</v>
      </c>
      <c r="AE70" s="1074">
        <f t="shared" si="4"/>
        <v>0</v>
      </c>
      <c r="AF70" s="1074">
        <f t="shared" si="4"/>
        <v>0</v>
      </c>
      <c r="AG70" s="1074">
        <f t="shared" si="4"/>
        <v>0</v>
      </c>
      <c r="AH70" s="1074">
        <f t="shared" si="4"/>
        <v>0</v>
      </c>
      <c r="AI70" s="1074">
        <f t="shared" si="4"/>
        <v>0</v>
      </c>
      <c r="AJ70" s="1074">
        <f t="shared" si="4"/>
        <v>0</v>
      </c>
      <c r="AK70" s="1074">
        <f t="shared" si="4"/>
        <v>0</v>
      </c>
      <c r="AL70" s="1074">
        <f t="shared" si="4"/>
        <v>0</v>
      </c>
      <c r="AM70" s="1074">
        <f t="shared" si="4"/>
        <v>0</v>
      </c>
      <c r="AN70" s="1074">
        <f t="shared" si="4"/>
        <v>0</v>
      </c>
      <c r="AO70" s="1074">
        <f t="shared" si="4"/>
        <v>0</v>
      </c>
      <c r="AP70" s="1074">
        <f t="shared" si="4"/>
        <v>0</v>
      </c>
      <c r="AQ70" s="1074">
        <f t="shared" si="4"/>
        <v>0</v>
      </c>
      <c r="AR70" s="1074">
        <f t="shared" si="4"/>
        <v>0</v>
      </c>
      <c r="AS70" s="1074">
        <f t="shared" si="4"/>
        <v>0</v>
      </c>
      <c r="AT70" s="1074">
        <f t="shared" si="4"/>
        <v>0</v>
      </c>
      <c r="AU70" s="1074">
        <f t="shared" si="4"/>
        <v>0</v>
      </c>
      <c r="AV70" s="1074">
        <f t="shared" si="4"/>
        <v>0</v>
      </c>
      <c r="AW70" s="1074">
        <f t="shared" si="4"/>
        <v>0</v>
      </c>
      <c r="AX70" s="1074">
        <f t="shared" si="4"/>
        <v>0</v>
      </c>
      <c r="AY70" s="1074">
        <f t="shared" si="4"/>
        <v>0</v>
      </c>
      <c r="AZ70" s="1074">
        <f t="shared" si="4"/>
        <v>0</v>
      </c>
      <c r="BA70" s="1074">
        <f t="shared" si="4"/>
        <v>0</v>
      </c>
      <c r="BB70" s="1074">
        <f t="shared" si="4"/>
        <v>0</v>
      </c>
      <c r="BC70" s="1074">
        <f t="shared" si="4"/>
        <v>0</v>
      </c>
      <c r="BD70" s="1074">
        <f t="shared" si="4"/>
        <v>0</v>
      </c>
      <c r="BE70" s="1074">
        <f t="shared" si="4"/>
        <v>0</v>
      </c>
      <c r="BF70" s="1074">
        <f t="shared" si="4"/>
        <v>0</v>
      </c>
      <c r="BG70" s="1074">
        <f t="shared" si="4"/>
        <v>0</v>
      </c>
      <c r="BH70" s="1074">
        <f t="shared" si="4"/>
        <v>0</v>
      </c>
      <c r="BI70" s="1074">
        <f t="shared" si="4"/>
        <v>0</v>
      </c>
      <c r="BJ70" s="1074">
        <f t="shared" si="4"/>
        <v>0</v>
      </c>
      <c r="BK70" s="1074">
        <f t="shared" si="4"/>
        <v>0</v>
      </c>
      <c r="BL70" s="1074">
        <f t="shared" si="4"/>
        <v>0</v>
      </c>
      <c r="BM70" s="1074">
        <f t="shared" si="4"/>
        <v>0</v>
      </c>
      <c r="BN70" s="1074">
        <f t="shared" si="4"/>
        <v>0</v>
      </c>
      <c r="BO70" s="1074">
        <f t="shared" si="4"/>
        <v>0</v>
      </c>
      <c r="BP70" s="1074">
        <f t="shared" si="4"/>
        <v>0</v>
      </c>
      <c r="BQ70" s="1074">
        <f t="shared" si="4"/>
        <v>3</v>
      </c>
      <c r="BR70" s="1074">
        <f t="shared" ref="BR70:EC70" si="5">SUM(BR15:BR69)</f>
        <v>7</v>
      </c>
      <c r="BS70" s="1074">
        <f t="shared" si="5"/>
        <v>0</v>
      </c>
      <c r="BT70" s="1074">
        <f t="shared" si="5"/>
        <v>0</v>
      </c>
      <c r="BU70" s="1074">
        <f t="shared" si="5"/>
        <v>0</v>
      </c>
      <c r="BV70" s="1074">
        <f t="shared" si="5"/>
        <v>0</v>
      </c>
      <c r="BW70" s="1074">
        <f t="shared" si="5"/>
        <v>0</v>
      </c>
      <c r="BX70" s="1074">
        <f t="shared" si="5"/>
        <v>0</v>
      </c>
      <c r="BY70" s="1074">
        <f t="shared" si="5"/>
        <v>0</v>
      </c>
      <c r="BZ70" s="1074">
        <f t="shared" si="5"/>
        <v>8</v>
      </c>
      <c r="CA70" s="1074">
        <f t="shared" si="5"/>
        <v>0</v>
      </c>
      <c r="CB70" s="1074">
        <f t="shared" si="5"/>
        <v>0</v>
      </c>
      <c r="CC70" s="1074">
        <f t="shared" si="5"/>
        <v>0</v>
      </c>
      <c r="CD70" s="1074">
        <f t="shared" si="5"/>
        <v>0</v>
      </c>
      <c r="CE70" s="1074">
        <f t="shared" si="5"/>
        <v>0</v>
      </c>
      <c r="CF70" s="1074">
        <f t="shared" si="5"/>
        <v>0</v>
      </c>
      <c r="CG70" s="1074">
        <f t="shared" si="5"/>
        <v>7</v>
      </c>
      <c r="CH70" s="1074">
        <f t="shared" si="5"/>
        <v>29</v>
      </c>
      <c r="CI70" s="1074">
        <f t="shared" si="5"/>
        <v>0</v>
      </c>
      <c r="CJ70" s="1074">
        <f t="shared" si="5"/>
        <v>0</v>
      </c>
      <c r="CK70" s="1074">
        <f t="shared" si="5"/>
        <v>0</v>
      </c>
      <c r="CL70" s="1074">
        <f t="shared" si="5"/>
        <v>0</v>
      </c>
      <c r="CM70" s="1074">
        <f t="shared" si="5"/>
        <v>0</v>
      </c>
      <c r="CN70" s="1074">
        <f t="shared" si="5"/>
        <v>0</v>
      </c>
      <c r="CO70" s="1074">
        <f t="shared" si="5"/>
        <v>0</v>
      </c>
      <c r="CP70" s="1074">
        <f t="shared" si="5"/>
        <v>0</v>
      </c>
      <c r="CQ70" s="1074">
        <f t="shared" si="5"/>
        <v>0</v>
      </c>
      <c r="CR70" s="1074">
        <f t="shared" si="5"/>
        <v>0</v>
      </c>
      <c r="CS70" s="1074">
        <f t="shared" si="5"/>
        <v>0</v>
      </c>
      <c r="CT70" s="1074">
        <f t="shared" si="5"/>
        <v>0</v>
      </c>
      <c r="CU70" s="1074">
        <f t="shared" si="5"/>
        <v>0</v>
      </c>
      <c r="CV70" s="1074">
        <f t="shared" si="5"/>
        <v>0</v>
      </c>
      <c r="CW70" s="1074">
        <f t="shared" si="5"/>
        <v>0</v>
      </c>
      <c r="CX70" s="1074">
        <f t="shared" si="5"/>
        <v>2</v>
      </c>
      <c r="CY70" s="1074">
        <f t="shared" si="5"/>
        <v>0</v>
      </c>
      <c r="CZ70" s="1074">
        <f t="shared" si="5"/>
        <v>0</v>
      </c>
      <c r="DA70" s="1074">
        <f t="shared" si="5"/>
        <v>0</v>
      </c>
      <c r="DB70" s="1074">
        <f t="shared" si="5"/>
        <v>7</v>
      </c>
      <c r="DC70" s="1074">
        <f t="shared" si="5"/>
        <v>0</v>
      </c>
      <c r="DD70" s="1074">
        <f t="shared" si="5"/>
        <v>0</v>
      </c>
      <c r="DE70" s="1074">
        <f t="shared" si="5"/>
        <v>0</v>
      </c>
      <c r="DF70" s="1074">
        <f t="shared" si="5"/>
        <v>0</v>
      </c>
      <c r="DG70" s="1074">
        <f t="shared" si="5"/>
        <v>0</v>
      </c>
      <c r="DH70" s="1074">
        <f t="shared" si="5"/>
        <v>0</v>
      </c>
      <c r="DI70" s="1074">
        <f t="shared" si="5"/>
        <v>0</v>
      </c>
      <c r="DJ70" s="1074">
        <f t="shared" si="5"/>
        <v>0</v>
      </c>
      <c r="DK70" s="1074">
        <f t="shared" si="5"/>
        <v>9</v>
      </c>
      <c r="DL70" s="1074">
        <f t="shared" si="5"/>
        <v>6</v>
      </c>
      <c r="DM70" s="1074">
        <f t="shared" si="5"/>
        <v>0</v>
      </c>
      <c r="DN70" s="1074">
        <f t="shared" si="5"/>
        <v>0</v>
      </c>
      <c r="DO70" s="1074">
        <f t="shared" si="5"/>
        <v>0</v>
      </c>
      <c r="DP70" s="1074">
        <f t="shared" si="5"/>
        <v>0</v>
      </c>
      <c r="DQ70" s="1074">
        <f t="shared" si="5"/>
        <v>0</v>
      </c>
      <c r="DR70" s="1074">
        <f t="shared" si="5"/>
        <v>0</v>
      </c>
      <c r="DS70" s="1074">
        <f t="shared" si="5"/>
        <v>0</v>
      </c>
      <c r="DT70" s="1074">
        <f t="shared" si="5"/>
        <v>0</v>
      </c>
      <c r="DU70" s="1074">
        <f t="shared" si="5"/>
        <v>0</v>
      </c>
      <c r="DV70" s="1074">
        <f t="shared" si="5"/>
        <v>0</v>
      </c>
      <c r="DW70" s="1074">
        <f t="shared" si="5"/>
        <v>0</v>
      </c>
      <c r="DX70" s="1074">
        <f t="shared" si="5"/>
        <v>0</v>
      </c>
      <c r="DY70" s="1074">
        <f t="shared" si="5"/>
        <v>0</v>
      </c>
      <c r="DZ70" s="1074">
        <f t="shared" si="5"/>
        <v>0</v>
      </c>
      <c r="EA70" s="1074">
        <f t="shared" si="5"/>
        <v>0</v>
      </c>
      <c r="EB70" s="1074">
        <f t="shared" si="5"/>
        <v>0</v>
      </c>
      <c r="EC70" s="1074">
        <f t="shared" si="5"/>
        <v>0</v>
      </c>
      <c r="ED70" s="1074">
        <f t="shared" ref="ED70:GO70" si="6">SUM(ED15:ED69)</f>
        <v>0</v>
      </c>
      <c r="EE70" s="1074">
        <f t="shared" si="6"/>
        <v>0</v>
      </c>
      <c r="EF70" s="1074">
        <f t="shared" si="6"/>
        <v>0</v>
      </c>
      <c r="EG70" s="1074">
        <f t="shared" si="6"/>
        <v>0</v>
      </c>
      <c r="EH70" s="1074">
        <f t="shared" si="6"/>
        <v>0</v>
      </c>
      <c r="EI70" s="1074">
        <f t="shared" si="6"/>
        <v>0</v>
      </c>
      <c r="EJ70" s="1074">
        <f t="shared" si="6"/>
        <v>0</v>
      </c>
      <c r="EK70" s="1074">
        <f t="shared" si="6"/>
        <v>0</v>
      </c>
      <c r="EL70" s="1074">
        <f t="shared" si="6"/>
        <v>0</v>
      </c>
      <c r="EM70" s="1074">
        <f t="shared" si="6"/>
        <v>0</v>
      </c>
      <c r="EN70" s="1074">
        <f t="shared" si="6"/>
        <v>0</v>
      </c>
      <c r="EO70" s="1074">
        <f t="shared" si="6"/>
        <v>0</v>
      </c>
      <c r="EP70" s="1074">
        <f t="shared" si="6"/>
        <v>0</v>
      </c>
      <c r="EQ70" s="1074">
        <f t="shared" si="6"/>
        <v>0</v>
      </c>
      <c r="ER70" s="1074">
        <f t="shared" si="6"/>
        <v>0</v>
      </c>
      <c r="ES70" s="1074">
        <f t="shared" si="6"/>
        <v>0</v>
      </c>
      <c r="ET70" s="1074">
        <f t="shared" si="6"/>
        <v>0</v>
      </c>
      <c r="EU70" s="1074">
        <f t="shared" si="6"/>
        <v>0</v>
      </c>
      <c r="EV70" s="1074">
        <f t="shared" si="6"/>
        <v>0</v>
      </c>
      <c r="EW70" s="1074">
        <f t="shared" si="6"/>
        <v>0</v>
      </c>
      <c r="EX70" s="1074">
        <f t="shared" si="6"/>
        <v>0</v>
      </c>
      <c r="EY70" s="1074">
        <f t="shared" si="6"/>
        <v>0</v>
      </c>
      <c r="EZ70" s="1074">
        <f t="shared" si="6"/>
        <v>0</v>
      </c>
      <c r="FA70" s="1074">
        <f t="shared" si="6"/>
        <v>0</v>
      </c>
      <c r="FB70" s="1074">
        <f t="shared" si="6"/>
        <v>0</v>
      </c>
      <c r="FC70" s="1074">
        <f t="shared" si="6"/>
        <v>0</v>
      </c>
      <c r="FD70" s="1074">
        <f t="shared" si="6"/>
        <v>0</v>
      </c>
      <c r="FE70" s="1074">
        <f t="shared" si="6"/>
        <v>0</v>
      </c>
      <c r="FF70" s="1074">
        <f t="shared" si="6"/>
        <v>0</v>
      </c>
      <c r="FG70" s="1074">
        <f t="shared" si="6"/>
        <v>0</v>
      </c>
      <c r="FH70" s="1074">
        <f t="shared" si="6"/>
        <v>0</v>
      </c>
      <c r="FI70" s="1074">
        <f t="shared" si="6"/>
        <v>0</v>
      </c>
      <c r="FJ70" s="1074">
        <f t="shared" si="6"/>
        <v>0</v>
      </c>
      <c r="FK70" s="1074">
        <f t="shared" si="6"/>
        <v>0</v>
      </c>
      <c r="FL70" s="1074">
        <f t="shared" si="6"/>
        <v>0</v>
      </c>
      <c r="FM70" s="1074">
        <f t="shared" si="6"/>
        <v>0</v>
      </c>
      <c r="FN70" s="1074">
        <f t="shared" si="6"/>
        <v>0</v>
      </c>
      <c r="FO70" s="1074">
        <f t="shared" si="6"/>
        <v>0</v>
      </c>
      <c r="FP70" s="1074">
        <f t="shared" si="6"/>
        <v>0</v>
      </c>
      <c r="FQ70" s="1074">
        <f t="shared" si="6"/>
        <v>0</v>
      </c>
      <c r="FR70" s="1074">
        <f t="shared" si="6"/>
        <v>0</v>
      </c>
      <c r="FS70" s="1074">
        <f t="shared" si="6"/>
        <v>0</v>
      </c>
      <c r="FT70" s="1074">
        <f t="shared" si="6"/>
        <v>0</v>
      </c>
      <c r="FU70" s="1074">
        <f t="shared" si="6"/>
        <v>0</v>
      </c>
      <c r="FV70" s="1074">
        <f t="shared" si="6"/>
        <v>0</v>
      </c>
      <c r="FW70" s="1074">
        <f t="shared" si="6"/>
        <v>0</v>
      </c>
      <c r="FX70" s="1074">
        <f t="shared" si="6"/>
        <v>0</v>
      </c>
      <c r="FY70" s="1074">
        <f t="shared" si="6"/>
        <v>0</v>
      </c>
      <c r="FZ70" s="1074">
        <f t="shared" si="6"/>
        <v>0</v>
      </c>
      <c r="GA70" s="1074">
        <f t="shared" si="6"/>
        <v>0</v>
      </c>
      <c r="GB70" s="1074">
        <f t="shared" si="6"/>
        <v>0</v>
      </c>
      <c r="GC70" s="1074">
        <f t="shared" si="6"/>
        <v>0</v>
      </c>
      <c r="GD70" s="1074">
        <f t="shared" si="6"/>
        <v>0</v>
      </c>
      <c r="GE70" s="1074">
        <f t="shared" si="6"/>
        <v>0</v>
      </c>
      <c r="GF70" s="1074">
        <f t="shared" si="6"/>
        <v>0</v>
      </c>
      <c r="GG70" s="1074">
        <f t="shared" si="6"/>
        <v>0</v>
      </c>
      <c r="GH70" s="1074">
        <f t="shared" si="6"/>
        <v>0</v>
      </c>
      <c r="GI70" s="1074">
        <f t="shared" si="6"/>
        <v>0</v>
      </c>
      <c r="GJ70" s="1074">
        <f t="shared" si="6"/>
        <v>0</v>
      </c>
      <c r="GK70" s="1074">
        <f t="shared" si="6"/>
        <v>0</v>
      </c>
      <c r="GL70" s="1074">
        <f t="shared" si="6"/>
        <v>0</v>
      </c>
      <c r="GM70" s="1074">
        <f t="shared" si="6"/>
        <v>0</v>
      </c>
      <c r="GN70" s="1074">
        <f t="shared" si="6"/>
        <v>0</v>
      </c>
      <c r="GO70" s="1074">
        <f t="shared" si="6"/>
        <v>0</v>
      </c>
      <c r="GP70" s="1074">
        <f t="shared" ref="GP70:IV70" si="7">SUM(GP15:GP69)</f>
        <v>0</v>
      </c>
      <c r="GQ70" s="1074">
        <f t="shared" si="7"/>
        <v>0</v>
      </c>
      <c r="GR70" s="1074">
        <f t="shared" si="7"/>
        <v>0</v>
      </c>
      <c r="GS70" s="1074">
        <f t="shared" si="7"/>
        <v>0</v>
      </c>
      <c r="GT70" s="1074">
        <f t="shared" si="7"/>
        <v>0</v>
      </c>
      <c r="GU70" s="1074">
        <f t="shared" si="7"/>
        <v>0</v>
      </c>
      <c r="GV70" s="1074">
        <f t="shared" si="7"/>
        <v>0</v>
      </c>
      <c r="GW70" s="1074">
        <f t="shared" si="7"/>
        <v>0</v>
      </c>
      <c r="GX70" s="1074">
        <f t="shared" si="7"/>
        <v>0</v>
      </c>
      <c r="GY70" s="1074">
        <f t="shared" si="7"/>
        <v>0</v>
      </c>
      <c r="GZ70" s="1074">
        <f t="shared" si="7"/>
        <v>0</v>
      </c>
      <c r="HA70" s="1074">
        <f t="shared" si="7"/>
        <v>0</v>
      </c>
      <c r="HB70" s="1074">
        <f t="shared" si="7"/>
        <v>0</v>
      </c>
      <c r="HC70" s="1074">
        <f t="shared" si="7"/>
        <v>0</v>
      </c>
      <c r="HD70" s="1074">
        <f t="shared" si="7"/>
        <v>0</v>
      </c>
      <c r="HE70" s="1074">
        <f t="shared" si="7"/>
        <v>0</v>
      </c>
      <c r="HF70" s="1074">
        <f t="shared" si="7"/>
        <v>0</v>
      </c>
      <c r="HG70" s="1074">
        <f t="shared" si="7"/>
        <v>0</v>
      </c>
      <c r="HH70" s="1074">
        <f t="shared" si="7"/>
        <v>0</v>
      </c>
      <c r="HI70" s="1074">
        <f t="shared" si="7"/>
        <v>0</v>
      </c>
      <c r="HJ70" s="1074">
        <f t="shared" si="7"/>
        <v>0</v>
      </c>
      <c r="HK70" s="1074">
        <f t="shared" si="7"/>
        <v>0</v>
      </c>
      <c r="HL70" s="1074">
        <f t="shared" si="7"/>
        <v>0</v>
      </c>
      <c r="HM70" s="1074">
        <f t="shared" si="7"/>
        <v>0</v>
      </c>
      <c r="HN70" s="1074">
        <f t="shared" si="7"/>
        <v>0</v>
      </c>
      <c r="HO70" s="1074">
        <f t="shared" si="7"/>
        <v>0</v>
      </c>
      <c r="HP70" s="1074">
        <f t="shared" si="7"/>
        <v>0</v>
      </c>
      <c r="HQ70" s="1074">
        <f t="shared" si="7"/>
        <v>0</v>
      </c>
      <c r="HR70" s="1074">
        <f t="shared" si="7"/>
        <v>0</v>
      </c>
      <c r="HS70" s="1074">
        <f t="shared" si="7"/>
        <v>0</v>
      </c>
      <c r="HT70" s="1074">
        <f t="shared" si="7"/>
        <v>0</v>
      </c>
      <c r="HU70" s="1074">
        <f t="shared" si="7"/>
        <v>0</v>
      </c>
      <c r="HV70" s="1074">
        <f t="shared" si="7"/>
        <v>0</v>
      </c>
      <c r="HW70" s="1074">
        <f t="shared" si="7"/>
        <v>0</v>
      </c>
      <c r="HX70" s="1074">
        <f t="shared" si="7"/>
        <v>0</v>
      </c>
      <c r="HY70" s="1074">
        <f t="shared" si="7"/>
        <v>0</v>
      </c>
      <c r="HZ70" s="1074">
        <f t="shared" si="7"/>
        <v>0</v>
      </c>
      <c r="IA70" s="1074">
        <f t="shared" si="7"/>
        <v>0</v>
      </c>
      <c r="IB70" s="1074">
        <f t="shared" si="7"/>
        <v>0</v>
      </c>
      <c r="IC70" s="1074">
        <f t="shared" si="7"/>
        <v>0</v>
      </c>
      <c r="ID70" s="1074">
        <f t="shared" si="7"/>
        <v>0</v>
      </c>
      <c r="IE70" s="1074">
        <f t="shared" si="7"/>
        <v>0</v>
      </c>
      <c r="IF70" s="1074">
        <f t="shared" si="7"/>
        <v>0</v>
      </c>
      <c r="IG70" s="1074">
        <f t="shared" si="7"/>
        <v>0</v>
      </c>
      <c r="IH70" s="1074">
        <f t="shared" si="7"/>
        <v>0</v>
      </c>
      <c r="II70" s="1074">
        <f t="shared" si="7"/>
        <v>0</v>
      </c>
      <c r="IJ70" s="1074">
        <f t="shared" si="7"/>
        <v>0</v>
      </c>
      <c r="IK70" s="1074">
        <f t="shared" si="7"/>
        <v>0</v>
      </c>
      <c r="IL70" s="1074">
        <f t="shared" si="7"/>
        <v>0</v>
      </c>
      <c r="IM70" s="1074">
        <f t="shared" si="7"/>
        <v>0</v>
      </c>
      <c r="IN70" s="1074">
        <f t="shared" si="7"/>
        <v>0</v>
      </c>
      <c r="IO70" s="1074">
        <f t="shared" si="7"/>
        <v>0</v>
      </c>
      <c r="IP70" s="1074">
        <f t="shared" si="7"/>
        <v>0</v>
      </c>
      <c r="IQ70" s="1074">
        <f t="shared" si="7"/>
        <v>0</v>
      </c>
      <c r="IR70" s="1074">
        <f t="shared" si="7"/>
        <v>0</v>
      </c>
      <c r="IS70" s="1074">
        <f t="shared" si="7"/>
        <v>0</v>
      </c>
      <c r="IT70" s="1074">
        <f t="shared" si="7"/>
        <v>0</v>
      </c>
      <c r="IU70" s="1074">
        <f t="shared" si="7"/>
        <v>0</v>
      </c>
      <c r="IV70" s="1074">
        <f t="shared" si="7"/>
        <v>0</v>
      </c>
    </row>
    <row r="72" spans="1:256" s="1489" customFormat="1">
      <c r="A72" s="1488" t="s">
        <v>4540</v>
      </c>
      <c r="B72" s="1489" t="s">
        <v>13</v>
      </c>
      <c r="E72" s="1489">
        <f>+E12-E70</f>
        <v>0</v>
      </c>
      <c r="F72" s="1489">
        <f t="shared" ref="F72:BQ72" si="8">+F12-F70</f>
        <v>0</v>
      </c>
      <c r="G72" s="1489">
        <f t="shared" si="8"/>
        <v>0</v>
      </c>
      <c r="H72" s="1489">
        <f t="shared" si="8"/>
        <v>0</v>
      </c>
      <c r="I72" s="1489">
        <f t="shared" si="8"/>
        <v>0</v>
      </c>
      <c r="J72" s="1489">
        <f t="shared" si="8"/>
        <v>0</v>
      </c>
      <c r="K72" s="1489">
        <f t="shared" si="8"/>
        <v>0</v>
      </c>
      <c r="L72" s="1489">
        <f t="shared" si="8"/>
        <v>0</v>
      </c>
      <c r="M72" s="1489">
        <f t="shared" si="8"/>
        <v>0</v>
      </c>
      <c r="N72" s="1489">
        <f t="shared" si="8"/>
        <v>0</v>
      </c>
      <c r="O72" s="1489">
        <f t="shared" si="8"/>
        <v>0</v>
      </c>
      <c r="P72" s="1489">
        <f t="shared" si="8"/>
        <v>88</v>
      </c>
      <c r="Q72" s="1489">
        <f t="shared" si="8"/>
        <v>-90</v>
      </c>
      <c r="R72" s="1489">
        <f t="shared" si="8"/>
        <v>0</v>
      </c>
      <c r="S72" s="1489">
        <f t="shared" si="8"/>
        <v>0</v>
      </c>
      <c r="T72" s="1489">
        <f t="shared" si="8"/>
        <v>0</v>
      </c>
      <c r="U72" s="1489">
        <f t="shared" si="8"/>
        <v>32</v>
      </c>
      <c r="V72" s="1489">
        <f t="shared" si="8"/>
        <v>15</v>
      </c>
      <c r="W72" s="1489">
        <f t="shared" si="8"/>
        <v>0</v>
      </c>
      <c r="X72" s="1489">
        <f t="shared" si="8"/>
        <v>-4</v>
      </c>
      <c r="Y72" s="1489">
        <f t="shared" si="8"/>
        <v>0</v>
      </c>
      <c r="Z72" s="1489">
        <f t="shared" si="8"/>
        <v>0</v>
      </c>
      <c r="AA72" s="1489">
        <f t="shared" si="8"/>
        <v>0</v>
      </c>
      <c r="AB72" s="1489">
        <f t="shared" si="8"/>
        <v>0</v>
      </c>
      <c r="AC72" s="1489">
        <f t="shared" si="8"/>
        <v>0</v>
      </c>
      <c r="AD72" s="1489">
        <f t="shared" si="8"/>
        <v>0</v>
      </c>
      <c r="AE72" s="1489">
        <f t="shared" si="8"/>
        <v>0</v>
      </c>
      <c r="AF72" s="1489">
        <f t="shared" si="8"/>
        <v>0</v>
      </c>
      <c r="AG72" s="1489">
        <f t="shared" si="8"/>
        <v>0</v>
      </c>
      <c r="AH72" s="1489">
        <f t="shared" si="8"/>
        <v>0</v>
      </c>
      <c r="AI72" s="1489">
        <f t="shared" si="8"/>
        <v>0</v>
      </c>
      <c r="AJ72" s="1489">
        <f t="shared" si="8"/>
        <v>0</v>
      </c>
      <c r="AK72" s="1489">
        <f t="shared" si="8"/>
        <v>0</v>
      </c>
      <c r="AL72" s="1489">
        <f t="shared" si="8"/>
        <v>0</v>
      </c>
      <c r="AM72" s="1489">
        <f t="shared" si="8"/>
        <v>0</v>
      </c>
      <c r="AN72" s="1489">
        <f t="shared" si="8"/>
        <v>0</v>
      </c>
      <c r="AO72" s="1489">
        <f t="shared" si="8"/>
        <v>0</v>
      </c>
      <c r="AP72" s="1489">
        <f t="shared" si="8"/>
        <v>0</v>
      </c>
      <c r="AQ72" s="1489">
        <f t="shared" si="8"/>
        <v>0</v>
      </c>
      <c r="AR72" s="1489">
        <f t="shared" si="8"/>
        <v>0</v>
      </c>
      <c r="AS72" s="1489">
        <f t="shared" si="8"/>
        <v>0</v>
      </c>
      <c r="AT72" s="1489">
        <f t="shared" si="8"/>
        <v>0</v>
      </c>
      <c r="AU72" s="1489">
        <f t="shared" si="8"/>
        <v>0</v>
      </c>
      <c r="AV72" s="1489">
        <f t="shared" si="8"/>
        <v>0</v>
      </c>
      <c r="AW72" s="1489">
        <f t="shared" si="8"/>
        <v>0</v>
      </c>
      <c r="AX72" s="1489">
        <f t="shared" si="8"/>
        <v>0</v>
      </c>
      <c r="AY72" s="1489">
        <f t="shared" si="8"/>
        <v>0</v>
      </c>
      <c r="AZ72" s="1489">
        <f t="shared" si="8"/>
        <v>0</v>
      </c>
      <c r="BA72" s="1489">
        <f t="shared" si="8"/>
        <v>0</v>
      </c>
      <c r="BB72" s="1489">
        <f t="shared" si="8"/>
        <v>0</v>
      </c>
      <c r="BC72" s="1489">
        <f t="shared" si="8"/>
        <v>0</v>
      </c>
      <c r="BD72" s="1489">
        <f t="shared" si="8"/>
        <v>0</v>
      </c>
      <c r="BE72" s="1489">
        <f t="shared" si="8"/>
        <v>0</v>
      </c>
      <c r="BF72" s="1489">
        <f t="shared" si="8"/>
        <v>0</v>
      </c>
      <c r="BG72" s="1489">
        <f t="shared" si="8"/>
        <v>0</v>
      </c>
      <c r="BH72" s="1489">
        <f t="shared" si="8"/>
        <v>0</v>
      </c>
      <c r="BI72" s="1489">
        <f t="shared" si="8"/>
        <v>0</v>
      </c>
      <c r="BJ72" s="1489">
        <f t="shared" si="8"/>
        <v>0</v>
      </c>
      <c r="BK72" s="1489">
        <f t="shared" si="8"/>
        <v>0</v>
      </c>
      <c r="BL72" s="1489">
        <f t="shared" si="8"/>
        <v>0</v>
      </c>
      <c r="BM72" s="1489">
        <f t="shared" si="8"/>
        <v>0</v>
      </c>
      <c r="BN72" s="1489">
        <f t="shared" si="8"/>
        <v>0</v>
      </c>
      <c r="BO72" s="1489">
        <f t="shared" si="8"/>
        <v>0</v>
      </c>
      <c r="BP72" s="1489">
        <f t="shared" si="8"/>
        <v>0</v>
      </c>
      <c r="BQ72" s="1489">
        <f t="shared" si="8"/>
        <v>-2</v>
      </c>
      <c r="BR72" s="1489">
        <f t="shared" ref="BR72:EC72" si="9">+BR12-BR70</f>
        <v>105</v>
      </c>
      <c r="BS72" s="1489">
        <f t="shared" si="9"/>
        <v>0</v>
      </c>
      <c r="BT72" s="1489">
        <f t="shared" si="9"/>
        <v>0</v>
      </c>
      <c r="BU72" s="1489">
        <f t="shared" si="9"/>
        <v>0</v>
      </c>
      <c r="BV72" s="1489">
        <f t="shared" si="9"/>
        <v>0</v>
      </c>
      <c r="BW72" s="1489">
        <f t="shared" si="9"/>
        <v>2</v>
      </c>
      <c r="BX72" s="1489">
        <f t="shared" si="9"/>
        <v>0</v>
      </c>
      <c r="BY72" s="1489">
        <f t="shared" si="9"/>
        <v>0</v>
      </c>
      <c r="BZ72" s="1489">
        <f t="shared" si="9"/>
        <v>0</v>
      </c>
      <c r="CA72" s="1489">
        <f t="shared" si="9"/>
        <v>0</v>
      </c>
      <c r="CB72" s="1489">
        <f t="shared" si="9"/>
        <v>0</v>
      </c>
      <c r="CC72" s="1489">
        <f t="shared" si="9"/>
        <v>0</v>
      </c>
      <c r="CD72" s="1489">
        <f t="shared" si="9"/>
        <v>4</v>
      </c>
      <c r="CE72" s="1489">
        <f t="shared" si="9"/>
        <v>0</v>
      </c>
      <c r="CF72" s="1489">
        <f t="shared" si="9"/>
        <v>0</v>
      </c>
      <c r="CG72" s="1489">
        <f t="shared" si="9"/>
        <v>91</v>
      </c>
      <c r="CH72" s="1489">
        <f t="shared" si="9"/>
        <v>10</v>
      </c>
      <c r="CI72" s="1489">
        <f t="shared" si="9"/>
        <v>-1</v>
      </c>
      <c r="CJ72" s="1489">
        <f t="shared" si="9"/>
        <v>0</v>
      </c>
      <c r="CK72" s="1489">
        <f t="shared" si="9"/>
        <v>0</v>
      </c>
      <c r="CL72" s="1489">
        <f t="shared" si="9"/>
        <v>0</v>
      </c>
      <c r="CM72" s="1489">
        <f t="shared" si="9"/>
        <v>0</v>
      </c>
      <c r="CN72" s="1489">
        <f t="shared" si="9"/>
        <v>0</v>
      </c>
      <c r="CO72" s="1489">
        <f t="shared" si="9"/>
        <v>0</v>
      </c>
      <c r="CP72" s="1489">
        <f t="shared" si="9"/>
        <v>0</v>
      </c>
      <c r="CQ72" s="1489">
        <f t="shared" si="9"/>
        <v>0</v>
      </c>
      <c r="CR72" s="1489">
        <f t="shared" si="9"/>
        <v>0</v>
      </c>
      <c r="CS72" s="1489">
        <f t="shared" si="9"/>
        <v>0</v>
      </c>
      <c r="CT72" s="1489">
        <f t="shared" si="9"/>
        <v>0</v>
      </c>
      <c r="CU72" s="1489">
        <f t="shared" si="9"/>
        <v>0</v>
      </c>
      <c r="CV72" s="1489">
        <f t="shared" si="9"/>
        <v>0</v>
      </c>
      <c r="CW72" s="1489">
        <f t="shared" si="9"/>
        <v>0</v>
      </c>
      <c r="CX72" s="1489">
        <f t="shared" si="9"/>
        <v>-24</v>
      </c>
      <c r="CY72" s="1489">
        <f t="shared" si="9"/>
        <v>0</v>
      </c>
      <c r="CZ72" s="1489">
        <f t="shared" si="9"/>
        <v>0</v>
      </c>
      <c r="DA72" s="1489">
        <f t="shared" si="9"/>
        <v>0</v>
      </c>
      <c r="DB72" s="1489">
        <f t="shared" si="9"/>
        <v>4</v>
      </c>
      <c r="DC72" s="1489">
        <f t="shared" si="9"/>
        <v>0</v>
      </c>
      <c r="DD72" s="1489">
        <f t="shared" si="9"/>
        <v>0</v>
      </c>
      <c r="DE72" s="1489">
        <f t="shared" si="9"/>
        <v>0</v>
      </c>
      <c r="DF72" s="1489">
        <f t="shared" si="9"/>
        <v>0</v>
      </c>
      <c r="DG72" s="1489">
        <f t="shared" si="9"/>
        <v>0</v>
      </c>
      <c r="DH72" s="1489">
        <f t="shared" si="9"/>
        <v>0</v>
      </c>
      <c r="DI72" s="1489">
        <f t="shared" si="9"/>
        <v>0</v>
      </c>
      <c r="DJ72" s="1489">
        <f t="shared" si="9"/>
        <v>0</v>
      </c>
      <c r="DK72" s="1489">
        <f t="shared" si="9"/>
        <v>59</v>
      </c>
      <c r="DL72" s="1489">
        <f t="shared" si="9"/>
        <v>17</v>
      </c>
      <c r="DM72" s="1489">
        <f t="shared" si="9"/>
        <v>0</v>
      </c>
      <c r="DN72" s="1489">
        <f t="shared" si="9"/>
        <v>0</v>
      </c>
      <c r="DO72" s="1489">
        <f t="shared" si="9"/>
        <v>0</v>
      </c>
      <c r="DP72" s="1489">
        <f t="shared" si="9"/>
        <v>0</v>
      </c>
      <c r="DQ72" s="1489">
        <f t="shared" si="9"/>
        <v>0</v>
      </c>
      <c r="DR72" s="1489">
        <f t="shared" si="9"/>
        <v>0</v>
      </c>
      <c r="DS72" s="1489">
        <f t="shared" si="9"/>
        <v>0</v>
      </c>
      <c r="DT72" s="1489">
        <f t="shared" si="9"/>
        <v>0</v>
      </c>
      <c r="DU72" s="1489">
        <f t="shared" si="9"/>
        <v>0</v>
      </c>
      <c r="DV72" s="1489">
        <f t="shared" si="9"/>
        <v>0</v>
      </c>
      <c r="DW72" s="1489">
        <f t="shared" si="9"/>
        <v>0</v>
      </c>
      <c r="DX72" s="1489">
        <f t="shared" si="9"/>
        <v>0</v>
      </c>
      <c r="DY72" s="1489">
        <f t="shared" si="9"/>
        <v>0</v>
      </c>
      <c r="DZ72" s="1489">
        <f t="shared" si="9"/>
        <v>0</v>
      </c>
      <c r="EA72" s="1489">
        <f t="shared" si="9"/>
        <v>0</v>
      </c>
      <c r="EB72" s="1489">
        <f t="shared" si="9"/>
        <v>0</v>
      </c>
      <c r="EC72" s="1489">
        <f t="shared" si="9"/>
        <v>0</v>
      </c>
      <c r="ED72" s="1489">
        <f t="shared" ref="ED72:GO72" si="10">+ED12-ED70</f>
        <v>0</v>
      </c>
      <c r="EE72" s="1489">
        <f t="shared" si="10"/>
        <v>0</v>
      </c>
      <c r="EF72" s="1489">
        <f t="shared" si="10"/>
        <v>0</v>
      </c>
      <c r="EG72" s="1489">
        <f t="shared" si="10"/>
        <v>0</v>
      </c>
      <c r="EH72" s="1489">
        <f t="shared" si="10"/>
        <v>0</v>
      </c>
      <c r="EI72" s="1489">
        <f t="shared" si="10"/>
        <v>0</v>
      </c>
      <c r="EJ72" s="1489">
        <f t="shared" si="10"/>
        <v>0</v>
      </c>
      <c r="EK72" s="1489">
        <f t="shared" si="10"/>
        <v>0</v>
      </c>
      <c r="EL72" s="1489">
        <f t="shared" si="10"/>
        <v>0</v>
      </c>
      <c r="EM72" s="1489">
        <f t="shared" si="10"/>
        <v>0</v>
      </c>
      <c r="EN72" s="1489">
        <f t="shared" si="10"/>
        <v>0</v>
      </c>
      <c r="EO72" s="1489">
        <f t="shared" si="10"/>
        <v>0</v>
      </c>
      <c r="EP72" s="1489">
        <f t="shared" si="10"/>
        <v>0</v>
      </c>
      <c r="EQ72" s="1489">
        <f t="shared" si="10"/>
        <v>0</v>
      </c>
      <c r="ER72" s="1489">
        <f t="shared" si="10"/>
        <v>0</v>
      </c>
      <c r="ES72" s="1489">
        <f t="shared" si="10"/>
        <v>79</v>
      </c>
      <c r="ET72" s="1489">
        <f t="shared" si="10"/>
        <v>0</v>
      </c>
      <c r="EU72" s="1489">
        <f t="shared" si="10"/>
        <v>0</v>
      </c>
      <c r="EV72" s="1489">
        <f t="shared" si="10"/>
        <v>0</v>
      </c>
      <c r="EW72" s="1489">
        <f t="shared" si="10"/>
        <v>0</v>
      </c>
      <c r="EX72" s="1489">
        <f t="shared" si="10"/>
        <v>0</v>
      </c>
      <c r="EY72" s="1489">
        <f t="shared" si="10"/>
        <v>0</v>
      </c>
      <c r="EZ72" s="1489">
        <f t="shared" si="10"/>
        <v>0</v>
      </c>
      <c r="FA72" s="1489">
        <f t="shared" si="10"/>
        <v>0</v>
      </c>
      <c r="FB72" s="1489">
        <f t="shared" si="10"/>
        <v>0</v>
      </c>
      <c r="FC72" s="1489">
        <f t="shared" si="10"/>
        <v>0</v>
      </c>
      <c r="FD72" s="1489">
        <f t="shared" si="10"/>
        <v>0</v>
      </c>
      <c r="FE72" s="1489">
        <f t="shared" si="10"/>
        <v>0</v>
      </c>
      <c r="FF72" s="1489">
        <f t="shared" si="10"/>
        <v>0</v>
      </c>
      <c r="FG72" s="1489">
        <f t="shared" si="10"/>
        <v>0</v>
      </c>
      <c r="FH72" s="1489">
        <f t="shared" si="10"/>
        <v>0</v>
      </c>
      <c r="FI72" s="1489">
        <f t="shared" si="10"/>
        <v>0</v>
      </c>
      <c r="FJ72" s="1489">
        <f t="shared" si="10"/>
        <v>0</v>
      </c>
      <c r="FK72" s="1489">
        <f t="shared" si="10"/>
        <v>0</v>
      </c>
      <c r="FL72" s="1489">
        <f t="shared" si="10"/>
        <v>0</v>
      </c>
      <c r="FM72" s="1489">
        <f t="shared" si="10"/>
        <v>0</v>
      </c>
      <c r="FN72" s="1489">
        <f t="shared" si="10"/>
        <v>0</v>
      </c>
      <c r="FO72" s="1489">
        <f t="shared" si="10"/>
        <v>0</v>
      </c>
      <c r="FP72" s="1489">
        <f t="shared" si="10"/>
        <v>0</v>
      </c>
      <c r="FQ72" s="1489">
        <f t="shared" si="10"/>
        <v>0</v>
      </c>
      <c r="FR72" s="1489">
        <f t="shared" si="10"/>
        <v>0</v>
      </c>
      <c r="FS72" s="1489">
        <f t="shared" si="10"/>
        <v>0</v>
      </c>
      <c r="FT72" s="1489">
        <f t="shared" si="10"/>
        <v>0</v>
      </c>
      <c r="FU72" s="1489">
        <f t="shared" si="10"/>
        <v>0</v>
      </c>
      <c r="FV72" s="1489">
        <f t="shared" si="10"/>
        <v>0</v>
      </c>
      <c r="FW72" s="1489">
        <f t="shared" si="10"/>
        <v>23</v>
      </c>
      <c r="FX72" s="1489">
        <f t="shared" si="10"/>
        <v>0</v>
      </c>
      <c r="FY72" s="1489">
        <f t="shared" si="10"/>
        <v>0</v>
      </c>
      <c r="FZ72" s="1489">
        <f t="shared" si="10"/>
        <v>0</v>
      </c>
      <c r="GA72" s="1489">
        <f t="shared" si="10"/>
        <v>0</v>
      </c>
      <c r="GB72" s="1489">
        <f t="shared" si="10"/>
        <v>0</v>
      </c>
      <c r="GC72" s="1489">
        <f t="shared" si="10"/>
        <v>0</v>
      </c>
      <c r="GD72" s="1489">
        <f t="shared" si="10"/>
        <v>0</v>
      </c>
      <c r="GE72" s="1489">
        <f t="shared" si="10"/>
        <v>0</v>
      </c>
      <c r="GF72" s="1489">
        <f t="shared" si="10"/>
        <v>0</v>
      </c>
      <c r="GG72" s="1489">
        <f t="shared" si="10"/>
        <v>0</v>
      </c>
      <c r="GH72" s="1489">
        <f t="shared" si="10"/>
        <v>0</v>
      </c>
      <c r="GI72" s="1489">
        <f t="shared" si="10"/>
        <v>0</v>
      </c>
      <c r="GJ72" s="1489">
        <f t="shared" si="10"/>
        <v>0</v>
      </c>
      <c r="GK72" s="1489">
        <f t="shared" si="10"/>
        <v>0</v>
      </c>
      <c r="GL72" s="1489">
        <f t="shared" si="10"/>
        <v>0</v>
      </c>
      <c r="GM72" s="1489">
        <f t="shared" si="10"/>
        <v>0</v>
      </c>
      <c r="GN72" s="1489">
        <f t="shared" si="10"/>
        <v>0</v>
      </c>
      <c r="GO72" s="1489">
        <f t="shared" si="10"/>
        <v>0</v>
      </c>
      <c r="GP72" s="1489">
        <f t="shared" ref="GP72:IV72" si="11">+GP12-GP70</f>
        <v>0</v>
      </c>
      <c r="GQ72" s="1489">
        <f t="shared" si="11"/>
        <v>0</v>
      </c>
      <c r="GR72" s="1489">
        <f t="shared" si="11"/>
        <v>0</v>
      </c>
      <c r="GS72" s="1489">
        <f t="shared" si="11"/>
        <v>0</v>
      </c>
      <c r="GT72" s="1489">
        <f t="shared" si="11"/>
        <v>0</v>
      </c>
      <c r="GU72" s="1489">
        <f t="shared" si="11"/>
        <v>0</v>
      </c>
      <c r="GV72" s="1489">
        <f t="shared" si="11"/>
        <v>0</v>
      </c>
      <c r="GW72" s="1489">
        <f t="shared" si="11"/>
        <v>0</v>
      </c>
      <c r="GX72" s="1489">
        <f t="shared" si="11"/>
        <v>0</v>
      </c>
      <c r="GY72" s="1489">
        <f t="shared" si="11"/>
        <v>0</v>
      </c>
      <c r="GZ72" s="1489">
        <f t="shared" si="11"/>
        <v>0</v>
      </c>
      <c r="HA72" s="1489">
        <f t="shared" si="11"/>
        <v>0</v>
      </c>
      <c r="HB72" s="1489">
        <f t="shared" si="11"/>
        <v>0</v>
      </c>
      <c r="HC72" s="1489">
        <f t="shared" si="11"/>
        <v>0</v>
      </c>
      <c r="HD72" s="1489">
        <f t="shared" si="11"/>
        <v>0</v>
      </c>
      <c r="HE72" s="1489">
        <f t="shared" si="11"/>
        <v>0</v>
      </c>
      <c r="HF72" s="1489">
        <f t="shared" si="11"/>
        <v>0</v>
      </c>
      <c r="HG72" s="1489">
        <f t="shared" si="11"/>
        <v>0</v>
      </c>
      <c r="HH72" s="1489">
        <f t="shared" si="11"/>
        <v>0</v>
      </c>
      <c r="HI72" s="1489">
        <f t="shared" si="11"/>
        <v>0</v>
      </c>
      <c r="HJ72" s="1489">
        <f t="shared" si="11"/>
        <v>0</v>
      </c>
      <c r="HK72" s="1489">
        <f t="shared" si="11"/>
        <v>0</v>
      </c>
      <c r="HL72" s="1489">
        <f t="shared" si="11"/>
        <v>0</v>
      </c>
      <c r="HM72" s="1489">
        <f t="shared" si="11"/>
        <v>0</v>
      </c>
      <c r="HN72" s="1489">
        <f t="shared" si="11"/>
        <v>0</v>
      </c>
      <c r="HO72" s="1489">
        <f t="shared" si="11"/>
        <v>0</v>
      </c>
      <c r="HP72" s="1489">
        <f t="shared" si="11"/>
        <v>0</v>
      </c>
      <c r="HQ72" s="1489">
        <f t="shared" si="11"/>
        <v>0</v>
      </c>
      <c r="HR72" s="1489">
        <f t="shared" si="11"/>
        <v>0</v>
      </c>
      <c r="HS72" s="1489">
        <f t="shared" si="11"/>
        <v>0</v>
      </c>
      <c r="HT72" s="1489">
        <f t="shared" si="11"/>
        <v>0</v>
      </c>
      <c r="HU72" s="1489">
        <f t="shared" si="11"/>
        <v>0</v>
      </c>
      <c r="HV72" s="1489">
        <f t="shared" si="11"/>
        <v>0</v>
      </c>
      <c r="HW72" s="1489">
        <f t="shared" si="11"/>
        <v>0</v>
      </c>
      <c r="HX72" s="1489">
        <f t="shared" si="11"/>
        <v>0</v>
      </c>
      <c r="HY72" s="1489">
        <f t="shared" si="11"/>
        <v>0</v>
      </c>
      <c r="HZ72" s="1489">
        <f t="shared" si="11"/>
        <v>0</v>
      </c>
      <c r="IA72" s="1489">
        <f t="shared" si="11"/>
        <v>0</v>
      </c>
      <c r="IB72" s="1489">
        <f t="shared" si="11"/>
        <v>0</v>
      </c>
      <c r="IC72" s="1489">
        <f t="shared" si="11"/>
        <v>0</v>
      </c>
      <c r="ID72" s="1489">
        <f t="shared" si="11"/>
        <v>0</v>
      </c>
      <c r="IE72" s="1489">
        <f t="shared" si="11"/>
        <v>0</v>
      </c>
      <c r="IF72" s="1489">
        <f t="shared" si="11"/>
        <v>0</v>
      </c>
      <c r="IG72" s="1489">
        <f t="shared" si="11"/>
        <v>0</v>
      </c>
      <c r="IH72" s="1489">
        <f t="shared" si="11"/>
        <v>0</v>
      </c>
      <c r="II72" s="1489">
        <f t="shared" si="11"/>
        <v>0</v>
      </c>
      <c r="IJ72" s="1489">
        <f t="shared" si="11"/>
        <v>0</v>
      </c>
      <c r="IK72" s="1489">
        <f t="shared" si="11"/>
        <v>0</v>
      </c>
      <c r="IL72" s="1489">
        <f t="shared" si="11"/>
        <v>0</v>
      </c>
      <c r="IM72" s="1489">
        <f t="shared" si="11"/>
        <v>0</v>
      </c>
      <c r="IN72" s="1489">
        <f t="shared" si="11"/>
        <v>0</v>
      </c>
      <c r="IO72" s="1489">
        <f t="shared" si="11"/>
        <v>0</v>
      </c>
      <c r="IP72" s="1489">
        <f t="shared" si="11"/>
        <v>0</v>
      </c>
      <c r="IQ72" s="1489">
        <f t="shared" si="11"/>
        <v>0</v>
      </c>
      <c r="IR72" s="1489">
        <f t="shared" si="11"/>
        <v>0</v>
      </c>
      <c r="IS72" s="1489">
        <f t="shared" si="11"/>
        <v>0</v>
      </c>
      <c r="IT72" s="1489">
        <f t="shared" si="11"/>
        <v>0</v>
      </c>
      <c r="IU72" s="1489">
        <f t="shared" si="11"/>
        <v>0</v>
      </c>
      <c r="IV72" s="1489">
        <f t="shared" si="11"/>
        <v>0</v>
      </c>
    </row>
    <row r="86" spans="5:5">
      <c r="E86">
        <v>10</v>
      </c>
    </row>
    <row r="123" spans="1:26">
      <c r="A123" s="1477" t="s">
        <v>4779</v>
      </c>
      <c r="B123" s="10" t="s">
        <v>4780</v>
      </c>
      <c r="C123" s="10" t="s">
        <v>4781</v>
      </c>
      <c r="Z123">
        <v>30</v>
      </c>
    </row>
    <row r="137" spans="53:80">
      <c r="BA137">
        <v>2</v>
      </c>
      <c r="CB137">
        <v>2</v>
      </c>
    </row>
    <row r="146" spans="20:102">
      <c r="W146">
        <v>5</v>
      </c>
      <c r="AE146">
        <v>2</v>
      </c>
      <c r="BK146">
        <v>2</v>
      </c>
      <c r="BM146">
        <v>3</v>
      </c>
      <c r="CB146">
        <v>2</v>
      </c>
      <c r="CQ146">
        <v>2</v>
      </c>
      <c r="CX146">
        <v>3</v>
      </c>
    </row>
    <row r="154" spans="20:102">
      <c r="T154">
        <v>7</v>
      </c>
      <c r="U154">
        <v>1</v>
      </c>
      <c r="BJ154">
        <v>5</v>
      </c>
      <c r="BK154">
        <v>10</v>
      </c>
      <c r="CW154">
        <v>5</v>
      </c>
    </row>
    <row r="163" spans="3:120">
      <c r="BA163">
        <v>20</v>
      </c>
      <c r="CY163">
        <v>20</v>
      </c>
      <c r="DA163">
        <v>20</v>
      </c>
      <c r="DB163">
        <v>20</v>
      </c>
      <c r="DP163">
        <v>5</v>
      </c>
    </row>
    <row r="175" spans="3:120" ht="30">
      <c r="C175" s="613" t="s">
        <v>4782</v>
      </c>
      <c r="D175" s="10" t="s">
        <v>4783</v>
      </c>
      <c r="E175" s="1473" t="s">
        <v>2846</v>
      </c>
    </row>
    <row r="191" spans="1:159">
      <c r="A191" s="613" t="s">
        <v>4784</v>
      </c>
      <c r="B191" s="613" t="s">
        <v>4785</v>
      </c>
      <c r="C191" s="613" t="s">
        <v>3332</v>
      </c>
      <c r="FC191">
        <v>20</v>
      </c>
    </row>
    <row r="196" spans="3:178">
      <c r="C196" s="1238" t="s">
        <v>4786</v>
      </c>
      <c r="D196" s="35" t="s">
        <v>4787</v>
      </c>
      <c r="E196" s="1476" t="s">
        <v>3332</v>
      </c>
    </row>
    <row r="206" spans="3:178">
      <c r="E206">
        <v>28135</v>
      </c>
      <c r="F206">
        <v>3</v>
      </c>
      <c r="K206">
        <v>5</v>
      </c>
      <c r="O206">
        <v>3</v>
      </c>
      <c r="S206">
        <v>5</v>
      </c>
      <c r="AQ206">
        <v>5</v>
      </c>
      <c r="AX206">
        <v>10</v>
      </c>
      <c r="EF206">
        <v>2</v>
      </c>
      <c r="EG206">
        <v>3</v>
      </c>
      <c r="EI206">
        <v>5</v>
      </c>
      <c r="EM206">
        <v>5</v>
      </c>
      <c r="EU206">
        <v>2</v>
      </c>
      <c r="EV206">
        <v>2</v>
      </c>
      <c r="EW206">
        <v>5</v>
      </c>
      <c r="FV206">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9447-2034-4023-815F-9F55F95BB0D6}">
  <dimension ref="A1:FW212"/>
  <sheetViews>
    <sheetView topLeftCell="EJ1" workbookViewId="0">
      <selection activeCell="E1" sqref="E1:EJ2"/>
    </sheetView>
  </sheetViews>
  <sheetFormatPr defaultRowHeight="15"/>
  <cols>
    <col min="2" max="2" width="16" customWidth="1"/>
    <col min="85" max="86" width="9.140625" style="1507"/>
  </cols>
  <sheetData>
    <row r="1" spans="1:173" s="565" customFormat="1" ht="132">
      <c r="A1" s="255" t="s">
        <v>4145</v>
      </c>
      <c r="B1" s="1455" t="s">
        <v>4788</v>
      </c>
      <c r="C1" s="1455" t="s">
        <v>2971</v>
      </c>
      <c r="D1" s="1455" t="s">
        <v>4147</v>
      </c>
      <c r="E1" s="239" t="s">
        <v>4789</v>
      </c>
      <c r="F1" s="239" t="s">
        <v>4790</v>
      </c>
      <c r="G1" s="239" t="s">
        <v>4791</v>
      </c>
      <c r="H1" s="239" t="s">
        <v>4792</v>
      </c>
      <c r="I1" s="239" t="s">
        <v>4793</v>
      </c>
      <c r="J1" s="239" t="s">
        <v>4794</v>
      </c>
      <c r="K1" s="239" t="s">
        <v>4795</v>
      </c>
      <c r="L1" s="239" t="s">
        <v>4796</v>
      </c>
      <c r="M1" s="239" t="s">
        <v>4797</v>
      </c>
      <c r="N1" s="239" t="s">
        <v>4798</v>
      </c>
      <c r="O1" s="239" t="s">
        <v>4799</v>
      </c>
      <c r="P1" s="239" t="s">
        <v>4800</v>
      </c>
      <c r="Q1" s="239" t="s">
        <v>4801</v>
      </c>
      <c r="R1" s="239" t="s">
        <v>4802</v>
      </c>
      <c r="S1" s="239" t="s">
        <v>4802</v>
      </c>
      <c r="T1" s="239" t="s">
        <v>4803</v>
      </c>
      <c r="U1" s="239" t="s">
        <v>4804</v>
      </c>
      <c r="V1" s="239" t="s">
        <v>4805</v>
      </c>
      <c r="W1" s="239" t="s">
        <v>4806</v>
      </c>
      <c r="X1" s="239" t="s">
        <v>4807</v>
      </c>
      <c r="Y1" s="239" t="s">
        <v>4808</v>
      </c>
      <c r="Z1" s="239" t="s">
        <v>4809</v>
      </c>
      <c r="AA1" s="239" t="s">
        <v>4810</v>
      </c>
      <c r="AB1" s="239" t="s">
        <v>4811</v>
      </c>
      <c r="AC1" s="239" t="s">
        <v>4812</v>
      </c>
      <c r="AD1" s="239" t="s">
        <v>4813</v>
      </c>
      <c r="AE1" s="239" t="s">
        <v>4814</v>
      </c>
      <c r="AF1" s="239" t="s">
        <v>4815</v>
      </c>
      <c r="AG1" s="239" t="s">
        <v>4816</v>
      </c>
      <c r="AH1" s="239" t="s">
        <v>4817</v>
      </c>
      <c r="AI1" s="239" t="s">
        <v>4818</v>
      </c>
      <c r="AJ1" s="239" t="s">
        <v>4819</v>
      </c>
      <c r="AK1" s="239" t="s">
        <v>4820</v>
      </c>
      <c r="AL1" s="239" t="s">
        <v>4821</v>
      </c>
      <c r="AM1" s="239" t="s">
        <v>4822</v>
      </c>
      <c r="AN1" s="239" t="s">
        <v>4823</v>
      </c>
      <c r="AO1" s="239" t="s">
        <v>4824</v>
      </c>
      <c r="AP1" s="239" t="s">
        <v>4825</v>
      </c>
      <c r="AQ1" s="239" t="s">
        <v>4826</v>
      </c>
      <c r="AR1" s="239" t="s">
        <v>4827</v>
      </c>
      <c r="AS1" s="239" t="s">
        <v>4828</v>
      </c>
      <c r="AT1" s="239" t="s">
        <v>4829</v>
      </c>
      <c r="AU1" s="239" t="s">
        <v>4830</v>
      </c>
      <c r="AV1" s="239" t="s">
        <v>4831</v>
      </c>
      <c r="AW1" s="239" t="s">
        <v>4832</v>
      </c>
      <c r="AX1" s="239" t="s">
        <v>4833</v>
      </c>
      <c r="AY1" s="239" t="s">
        <v>4834</v>
      </c>
      <c r="AZ1" s="239" t="s">
        <v>4835</v>
      </c>
      <c r="BA1" s="239" t="s">
        <v>4836</v>
      </c>
      <c r="BB1" s="239" t="s">
        <v>4837</v>
      </c>
      <c r="BC1" s="239" t="s">
        <v>4838</v>
      </c>
      <c r="BD1" s="239" t="s">
        <v>4839</v>
      </c>
      <c r="BE1" s="239" t="s">
        <v>4840</v>
      </c>
      <c r="BF1" s="239" t="s">
        <v>4841</v>
      </c>
      <c r="BG1" s="239" t="s">
        <v>4842</v>
      </c>
      <c r="BH1" s="239" t="s">
        <v>4843</v>
      </c>
      <c r="BI1" s="239" t="s">
        <v>4844</v>
      </c>
      <c r="BJ1" s="239" t="s">
        <v>4845</v>
      </c>
      <c r="BK1" s="239" t="s">
        <v>4846</v>
      </c>
      <c r="BL1" s="239" t="s">
        <v>4847</v>
      </c>
      <c r="BM1" s="239" t="s">
        <v>4848</v>
      </c>
      <c r="BN1" s="239" t="s">
        <v>4849</v>
      </c>
      <c r="BO1" s="239" t="s">
        <v>4850</v>
      </c>
      <c r="BP1" s="239" t="s">
        <v>4851</v>
      </c>
      <c r="BQ1" s="239" t="s">
        <v>4852</v>
      </c>
      <c r="BR1" s="239" t="s">
        <v>4853</v>
      </c>
      <c r="BS1" s="239" t="s">
        <v>4854</v>
      </c>
      <c r="BT1" s="239" t="s">
        <v>4855</v>
      </c>
      <c r="BU1" s="239" t="s">
        <v>4856</v>
      </c>
      <c r="BV1" s="239" t="s">
        <v>4857</v>
      </c>
      <c r="BW1" s="239" t="s">
        <v>4858</v>
      </c>
      <c r="BX1" s="239" t="s">
        <v>4859</v>
      </c>
      <c r="BY1" s="239" t="s">
        <v>4860</v>
      </c>
      <c r="BZ1" s="239" t="s">
        <v>4861</v>
      </c>
      <c r="CA1" s="1459" t="s">
        <v>4862</v>
      </c>
      <c r="CB1" s="1459" t="s">
        <v>4863</v>
      </c>
      <c r="CC1" s="416" t="s">
        <v>4864</v>
      </c>
      <c r="CD1" s="1503" t="s">
        <v>4865</v>
      </c>
      <c r="CE1" s="1503" t="s">
        <v>4866</v>
      </c>
      <c r="CG1" s="1805" t="s">
        <v>4867</v>
      </c>
      <c r="CH1" s="1806"/>
      <c r="CI1" s="239" t="s">
        <v>4868</v>
      </c>
      <c r="CJ1" s="239" t="s">
        <v>4869</v>
      </c>
      <c r="CK1" s="239" t="s">
        <v>4870</v>
      </c>
      <c r="CL1" s="239" t="s">
        <v>4871</v>
      </c>
      <c r="CM1" s="239" t="s">
        <v>4872</v>
      </c>
      <c r="CN1" s="239" t="s">
        <v>4873</v>
      </c>
      <c r="CO1" s="239" t="s">
        <v>4874</v>
      </c>
      <c r="CP1" s="239" t="s">
        <v>4875</v>
      </c>
      <c r="CQ1" s="239" t="s">
        <v>4876</v>
      </c>
      <c r="CR1" s="239" t="s">
        <v>4877</v>
      </c>
      <c r="CS1" s="239" t="s">
        <v>4878</v>
      </c>
      <c r="CT1" s="239" t="s">
        <v>4879</v>
      </c>
      <c r="CU1" s="1504" t="s">
        <v>4880</v>
      </c>
      <c r="CV1" s="1504" t="s">
        <v>4881</v>
      </c>
      <c r="CW1" s="1504" t="s">
        <v>4882</v>
      </c>
      <c r="CX1" s="1504" t="s">
        <v>4883</v>
      </c>
      <c r="CY1" s="1504" t="s">
        <v>4884</v>
      </c>
      <c r="CZ1" s="1504" t="s">
        <v>4885</v>
      </c>
      <c r="DA1" s="1504" t="s">
        <v>4886</v>
      </c>
      <c r="DB1" s="1504" t="s">
        <v>4887</v>
      </c>
      <c r="DC1" s="1504" t="s">
        <v>4888</v>
      </c>
      <c r="DD1" s="1504" t="s">
        <v>4889</v>
      </c>
      <c r="DE1" s="1504" t="s">
        <v>4890</v>
      </c>
      <c r="DF1" s="1504" t="s">
        <v>4891</v>
      </c>
      <c r="DG1" s="1504" t="s">
        <v>4892</v>
      </c>
      <c r="DH1" s="1504" t="s">
        <v>4893</v>
      </c>
      <c r="DI1" s="1504" t="s">
        <v>4894</v>
      </c>
      <c r="DJ1" s="1505" t="s">
        <v>4895</v>
      </c>
      <c r="DK1" s="1504" t="s">
        <v>4896</v>
      </c>
      <c r="DL1" s="1504" t="s">
        <v>4897</v>
      </c>
      <c r="DM1" s="1504" t="s">
        <v>4898</v>
      </c>
      <c r="DN1" s="1504" t="s">
        <v>4899</v>
      </c>
      <c r="DO1" s="1504" t="s">
        <v>4900</v>
      </c>
      <c r="DP1" s="1504" t="s">
        <v>4901</v>
      </c>
      <c r="DQ1" s="1504" t="s">
        <v>4902</v>
      </c>
      <c r="DR1" s="1504" t="s">
        <v>4903</v>
      </c>
      <c r="DS1" s="1504" t="s">
        <v>4904</v>
      </c>
      <c r="DT1" s="1504"/>
      <c r="DU1" s="1504"/>
      <c r="DV1" s="1504"/>
      <c r="DW1" s="1504"/>
      <c r="DX1" s="1504"/>
      <c r="DY1" s="416" t="s">
        <v>4905</v>
      </c>
      <c r="DZ1" s="1504" t="s">
        <v>4906</v>
      </c>
      <c r="EA1" s="1504" t="s">
        <v>4907</v>
      </c>
      <c r="EB1" s="1504" t="s">
        <v>4908</v>
      </c>
      <c r="EC1" s="1504" t="s">
        <v>4909</v>
      </c>
      <c r="ED1" s="1504" t="s">
        <v>4910</v>
      </c>
      <c r="EE1" s="1459" t="s">
        <v>4911</v>
      </c>
      <c r="EF1" s="1459" t="s">
        <v>4912</v>
      </c>
      <c r="EG1" s="1459" t="s">
        <v>4913</v>
      </c>
      <c r="EH1" s="1459" t="s">
        <v>4914</v>
      </c>
      <c r="EI1" s="1459" t="s">
        <v>4915</v>
      </c>
      <c r="EJ1" s="1459" t="s">
        <v>4916</v>
      </c>
    </row>
    <row r="2" spans="1:173" s="10" customFormat="1">
      <c r="E2" s="1462" t="s">
        <v>4917</v>
      </c>
      <c r="F2" s="1462" t="s">
        <v>4918</v>
      </c>
      <c r="G2" s="1462" t="s">
        <v>4919</v>
      </c>
      <c r="H2" s="1462" t="s">
        <v>4920</v>
      </c>
      <c r="I2" s="1462" t="s">
        <v>4921</v>
      </c>
      <c r="J2" s="1462" t="s">
        <v>4922</v>
      </c>
      <c r="K2" s="1462" t="s">
        <v>4923</v>
      </c>
      <c r="L2" s="1462" t="s">
        <v>4924</v>
      </c>
      <c r="M2" s="1462" t="s">
        <v>4925</v>
      </c>
      <c r="N2" s="1462" t="s">
        <v>4926</v>
      </c>
      <c r="O2" s="1462" t="s">
        <v>4927</v>
      </c>
      <c r="P2" s="1462" t="s">
        <v>4928</v>
      </c>
      <c r="Q2" s="1462" t="s">
        <v>4929</v>
      </c>
      <c r="R2" s="1462" t="s">
        <v>4930</v>
      </c>
      <c r="S2" s="1462" t="s">
        <v>4931</v>
      </c>
      <c r="T2" s="1462" t="s">
        <v>4932</v>
      </c>
      <c r="U2" s="1462" t="s">
        <v>4933</v>
      </c>
      <c r="V2" s="1462" t="s">
        <v>4934</v>
      </c>
      <c r="W2" s="1462" t="s">
        <v>4935</v>
      </c>
      <c r="X2" s="1462" t="s">
        <v>4936</v>
      </c>
      <c r="Y2" s="1462" t="s">
        <v>4937</v>
      </c>
      <c r="Z2" s="1462" t="s">
        <v>4938</v>
      </c>
      <c r="AA2" s="1462" t="s">
        <v>4939</v>
      </c>
      <c r="AB2" s="1462" t="s">
        <v>4940</v>
      </c>
      <c r="AC2" s="1462" t="s">
        <v>4941</v>
      </c>
      <c r="AD2" s="1462" t="s">
        <v>4942</v>
      </c>
      <c r="AE2" s="1462" t="s">
        <v>4943</v>
      </c>
      <c r="AF2" s="1462" t="s">
        <v>4944</v>
      </c>
      <c r="AG2" s="1462" t="s">
        <v>4945</v>
      </c>
      <c r="AH2" s="1462" t="s">
        <v>4946</v>
      </c>
      <c r="AI2" s="1462" t="s">
        <v>4947</v>
      </c>
      <c r="AJ2" s="1462" t="s">
        <v>4948</v>
      </c>
      <c r="AK2" s="1462" t="s">
        <v>4949</v>
      </c>
      <c r="AL2" s="1462" t="s">
        <v>4950</v>
      </c>
      <c r="AM2" s="1462" t="s">
        <v>4951</v>
      </c>
      <c r="AN2" s="1462" t="s">
        <v>4952</v>
      </c>
      <c r="AO2" s="1462" t="s">
        <v>4953</v>
      </c>
      <c r="AP2" s="1462" t="s">
        <v>4954</v>
      </c>
      <c r="AQ2" s="1462" t="s">
        <v>4955</v>
      </c>
      <c r="AR2" s="1462" t="s">
        <v>4956</v>
      </c>
      <c r="AS2" s="1462" t="s">
        <v>4957</v>
      </c>
      <c r="AT2" s="1462" t="s">
        <v>4958</v>
      </c>
      <c r="AU2" s="1462" t="s">
        <v>4959</v>
      </c>
      <c r="AV2" s="1462" t="s">
        <v>4960</v>
      </c>
      <c r="AW2" s="1462" t="s">
        <v>4961</v>
      </c>
      <c r="AX2" s="1462" t="s">
        <v>4962</v>
      </c>
      <c r="AY2" s="1462" t="s">
        <v>4963</v>
      </c>
      <c r="AZ2" s="1462" t="s">
        <v>4964</v>
      </c>
      <c r="BA2" s="1462" t="s">
        <v>4965</v>
      </c>
      <c r="BB2" s="1462" t="s">
        <v>4966</v>
      </c>
      <c r="BC2" s="1462" t="s">
        <v>4967</v>
      </c>
      <c r="BD2" s="1462" t="s">
        <v>4968</v>
      </c>
      <c r="BE2" s="1462" t="s">
        <v>4969</v>
      </c>
      <c r="BF2" s="1462" t="s">
        <v>4970</v>
      </c>
      <c r="BG2" s="1462" t="s">
        <v>4971</v>
      </c>
      <c r="BH2" s="1462" t="s">
        <v>4972</v>
      </c>
      <c r="BI2" s="1462" t="s">
        <v>4973</v>
      </c>
      <c r="BJ2" s="1462" t="s">
        <v>4974</v>
      </c>
      <c r="BK2" s="1462" t="s">
        <v>4975</v>
      </c>
      <c r="BL2" s="1462" t="s">
        <v>4976</v>
      </c>
      <c r="BM2" s="1462" t="s">
        <v>4977</v>
      </c>
      <c r="BN2" s="1462" t="s">
        <v>4978</v>
      </c>
      <c r="BO2" s="1462" t="s">
        <v>4979</v>
      </c>
      <c r="BP2" s="1462" t="s">
        <v>4980</v>
      </c>
      <c r="BQ2" s="1462" t="s">
        <v>4981</v>
      </c>
      <c r="BR2" s="1462" t="s">
        <v>4982</v>
      </c>
      <c r="BS2" s="1462" t="s">
        <v>4983</v>
      </c>
      <c r="BT2" s="1462" t="s">
        <v>4984</v>
      </c>
      <c r="BU2" s="1462" t="s">
        <v>4985</v>
      </c>
      <c r="BV2" s="1462" t="s">
        <v>4986</v>
      </c>
      <c r="BW2" s="1462" t="s">
        <v>4987</v>
      </c>
      <c r="BX2" s="1462" t="s">
        <v>4988</v>
      </c>
      <c r="BY2" s="1462" t="s">
        <v>4989</v>
      </c>
      <c r="BZ2" s="1462" t="s">
        <v>4990</v>
      </c>
      <c r="CA2" s="10" t="s">
        <v>4991</v>
      </c>
      <c r="CB2" s="10" t="s">
        <v>4992</v>
      </c>
      <c r="CC2" s="1462" t="s">
        <v>4993</v>
      </c>
      <c r="CD2" s="1462" t="s">
        <v>4994</v>
      </c>
      <c r="CE2" s="1462" t="s">
        <v>4995</v>
      </c>
      <c r="CG2" s="1506" t="s">
        <v>4996</v>
      </c>
      <c r="CH2" s="1506" t="s">
        <v>4997</v>
      </c>
      <c r="CI2" s="1462" t="s">
        <v>4998</v>
      </c>
      <c r="CJ2" s="1462" t="s">
        <v>4999</v>
      </c>
      <c r="CK2" s="1462" t="s">
        <v>5000</v>
      </c>
      <c r="CL2" s="1462" t="s">
        <v>5001</v>
      </c>
      <c r="CM2" s="1462" t="s">
        <v>5002</v>
      </c>
      <c r="CN2" s="1462" t="s">
        <v>5003</v>
      </c>
      <c r="CO2" s="1462" t="s">
        <v>5004</v>
      </c>
      <c r="CP2" s="1462" t="s">
        <v>5005</v>
      </c>
      <c r="CQ2" s="1462" t="s">
        <v>5006</v>
      </c>
      <c r="CR2" s="1462" t="s">
        <v>5007</v>
      </c>
      <c r="CS2" s="1462" t="s">
        <v>5008</v>
      </c>
      <c r="CT2" s="1462" t="s">
        <v>5009</v>
      </c>
      <c r="CU2" s="1462" t="s">
        <v>5010</v>
      </c>
      <c r="CV2" s="1462" t="s">
        <v>5011</v>
      </c>
      <c r="CW2" s="1462" t="s">
        <v>5012</v>
      </c>
      <c r="CX2" s="1462" t="s">
        <v>5013</v>
      </c>
      <c r="CY2" s="1462" t="s">
        <v>5014</v>
      </c>
      <c r="CZ2" s="1462" t="s">
        <v>5015</v>
      </c>
      <c r="DA2" s="1462" t="s">
        <v>5016</v>
      </c>
      <c r="DB2" s="1462" t="s">
        <v>5017</v>
      </c>
      <c r="DC2" s="1462" t="s">
        <v>5018</v>
      </c>
      <c r="DD2" s="1462"/>
      <c r="DE2" s="1462" t="s">
        <v>5019</v>
      </c>
      <c r="DF2" s="1462" t="s">
        <v>5020</v>
      </c>
      <c r="DG2" s="1462" t="s">
        <v>5021</v>
      </c>
      <c r="DH2" s="1462" t="s">
        <v>5022</v>
      </c>
      <c r="DI2" s="1462" t="s">
        <v>5023</v>
      </c>
      <c r="DJ2" s="1462" t="s">
        <v>5024</v>
      </c>
      <c r="DK2" s="1462" t="s">
        <v>5025</v>
      </c>
      <c r="DL2" s="1462" t="s">
        <v>2473</v>
      </c>
      <c r="DM2" s="1462" t="s">
        <v>5026</v>
      </c>
      <c r="DN2" s="1462" t="s">
        <v>2472</v>
      </c>
      <c r="DO2" s="1462" t="s">
        <v>2738</v>
      </c>
      <c r="DP2" s="1462" t="s">
        <v>2734</v>
      </c>
      <c r="DQ2" s="1462" t="s">
        <v>2736</v>
      </c>
      <c r="DR2" s="1462" t="s">
        <v>5027</v>
      </c>
      <c r="DS2" s="1462" t="s">
        <v>5028</v>
      </c>
      <c r="DY2" s="114" t="s">
        <v>5029</v>
      </c>
      <c r="ED2" s="10" t="s">
        <v>5030</v>
      </c>
      <c r="EH2" s="10" t="s">
        <v>5031</v>
      </c>
    </row>
    <row r="4" spans="1:173">
      <c r="B4" s="25"/>
      <c r="C4" s="126"/>
    </row>
    <row r="5" spans="1:173">
      <c r="B5" s="25"/>
      <c r="C5" s="126"/>
    </row>
    <row r="6" spans="1:173" s="1060" customFormat="1">
      <c r="A6" s="1058" t="s">
        <v>19</v>
      </c>
      <c r="B6" s="1060" t="s">
        <v>3277</v>
      </c>
      <c r="E6" s="1060">
        <f t="shared" ref="E6:BP6" si="0">SUM(E3:E3)</f>
        <v>0</v>
      </c>
      <c r="F6" s="1060">
        <f t="shared" si="0"/>
        <v>0</v>
      </c>
      <c r="G6" s="1060">
        <f t="shared" si="0"/>
        <v>0</v>
      </c>
      <c r="H6" s="1060">
        <f t="shared" si="0"/>
        <v>0</v>
      </c>
      <c r="I6" s="1060">
        <f t="shared" si="0"/>
        <v>0</v>
      </c>
      <c r="J6" s="1060">
        <f t="shared" si="0"/>
        <v>0</v>
      </c>
      <c r="K6" s="1060">
        <f t="shared" si="0"/>
        <v>0</v>
      </c>
      <c r="L6" s="1060">
        <f t="shared" si="0"/>
        <v>0</v>
      </c>
      <c r="M6" s="1060">
        <f t="shared" si="0"/>
        <v>0</v>
      </c>
      <c r="N6" s="1060">
        <f t="shared" si="0"/>
        <v>0</v>
      </c>
      <c r="O6" s="1060">
        <f t="shared" si="0"/>
        <v>0</v>
      </c>
      <c r="P6" s="1060">
        <f t="shared" si="0"/>
        <v>0</v>
      </c>
      <c r="Q6" s="1060">
        <f t="shared" si="0"/>
        <v>0</v>
      </c>
      <c r="R6" s="1060">
        <f t="shared" si="0"/>
        <v>0</v>
      </c>
      <c r="S6" s="1060">
        <f t="shared" si="0"/>
        <v>0</v>
      </c>
      <c r="T6" s="1060">
        <f t="shared" si="0"/>
        <v>0</v>
      </c>
      <c r="U6" s="1060">
        <f t="shared" si="0"/>
        <v>0</v>
      </c>
      <c r="V6" s="1060">
        <f t="shared" si="0"/>
        <v>0</v>
      </c>
      <c r="W6" s="1060">
        <f t="shared" si="0"/>
        <v>0</v>
      </c>
      <c r="X6" s="1060">
        <f t="shared" si="0"/>
        <v>0</v>
      </c>
      <c r="Y6" s="1060">
        <f t="shared" si="0"/>
        <v>0</v>
      </c>
      <c r="Z6" s="1060">
        <f t="shared" si="0"/>
        <v>0</v>
      </c>
      <c r="AA6" s="1060">
        <f t="shared" si="0"/>
        <v>0</v>
      </c>
      <c r="AB6" s="1060">
        <f t="shared" si="0"/>
        <v>0</v>
      </c>
      <c r="AC6" s="1060">
        <f t="shared" si="0"/>
        <v>0</v>
      </c>
      <c r="AD6" s="1060">
        <f t="shared" si="0"/>
        <v>0</v>
      </c>
      <c r="AE6" s="1060">
        <f t="shared" si="0"/>
        <v>0</v>
      </c>
      <c r="AF6" s="1060">
        <f t="shared" si="0"/>
        <v>0</v>
      </c>
      <c r="AG6" s="1060">
        <f t="shared" si="0"/>
        <v>0</v>
      </c>
      <c r="AH6" s="1060">
        <f t="shared" si="0"/>
        <v>0</v>
      </c>
      <c r="AI6" s="1060">
        <f t="shared" si="0"/>
        <v>0</v>
      </c>
      <c r="AJ6" s="1060">
        <f t="shared" si="0"/>
        <v>0</v>
      </c>
      <c r="AK6" s="1060">
        <f t="shared" si="0"/>
        <v>0</v>
      </c>
      <c r="AL6" s="1060">
        <f t="shared" si="0"/>
        <v>0</v>
      </c>
      <c r="AM6" s="1060">
        <f t="shared" si="0"/>
        <v>0</v>
      </c>
      <c r="AN6" s="1060">
        <f t="shared" si="0"/>
        <v>0</v>
      </c>
      <c r="AO6" s="1060">
        <f t="shared" si="0"/>
        <v>0</v>
      </c>
      <c r="AP6" s="1060">
        <f t="shared" si="0"/>
        <v>0</v>
      </c>
      <c r="AQ6" s="1060">
        <f t="shared" si="0"/>
        <v>0</v>
      </c>
      <c r="AR6" s="1060">
        <f t="shared" si="0"/>
        <v>0</v>
      </c>
      <c r="AS6" s="1060">
        <f t="shared" si="0"/>
        <v>0</v>
      </c>
      <c r="AT6" s="1060">
        <f t="shared" si="0"/>
        <v>0</v>
      </c>
      <c r="AU6" s="1060">
        <f t="shared" si="0"/>
        <v>0</v>
      </c>
      <c r="AV6" s="1060">
        <f t="shared" si="0"/>
        <v>0</v>
      </c>
      <c r="AW6" s="1060">
        <f t="shared" si="0"/>
        <v>0</v>
      </c>
      <c r="AX6" s="1060">
        <f t="shared" si="0"/>
        <v>0</v>
      </c>
      <c r="AY6" s="1060">
        <f t="shared" si="0"/>
        <v>0</v>
      </c>
      <c r="AZ6" s="1060">
        <f t="shared" si="0"/>
        <v>0</v>
      </c>
      <c r="BA6" s="1060">
        <f t="shared" si="0"/>
        <v>0</v>
      </c>
      <c r="BB6" s="1060">
        <f t="shared" si="0"/>
        <v>0</v>
      </c>
      <c r="BC6" s="1060">
        <f t="shared" si="0"/>
        <v>0</v>
      </c>
      <c r="BD6" s="1060">
        <f t="shared" si="0"/>
        <v>0</v>
      </c>
      <c r="BE6" s="1060">
        <f t="shared" si="0"/>
        <v>0</v>
      </c>
      <c r="BF6" s="1060">
        <f t="shared" si="0"/>
        <v>0</v>
      </c>
      <c r="BG6" s="1060">
        <f t="shared" si="0"/>
        <v>0</v>
      </c>
      <c r="BH6" s="1060">
        <f t="shared" si="0"/>
        <v>0</v>
      </c>
      <c r="BI6" s="1060">
        <f t="shared" si="0"/>
        <v>0</v>
      </c>
      <c r="BJ6" s="1060">
        <f t="shared" si="0"/>
        <v>0</v>
      </c>
      <c r="BK6" s="1060">
        <f t="shared" si="0"/>
        <v>0</v>
      </c>
      <c r="BL6" s="1060">
        <f t="shared" si="0"/>
        <v>0</v>
      </c>
      <c r="BM6" s="1060">
        <f t="shared" si="0"/>
        <v>0</v>
      </c>
      <c r="BN6" s="1060">
        <f t="shared" si="0"/>
        <v>0</v>
      </c>
      <c r="BO6" s="1060">
        <f t="shared" si="0"/>
        <v>0</v>
      </c>
      <c r="BP6" s="1060">
        <f t="shared" si="0"/>
        <v>0</v>
      </c>
      <c r="BQ6" s="1060">
        <f t="shared" ref="BQ6:EB6" si="1">SUM(BQ3:BQ3)</f>
        <v>0</v>
      </c>
      <c r="BR6" s="1060">
        <f t="shared" si="1"/>
        <v>0</v>
      </c>
      <c r="BS6" s="1060">
        <f t="shared" si="1"/>
        <v>0</v>
      </c>
      <c r="BT6" s="1060">
        <f t="shared" si="1"/>
        <v>0</v>
      </c>
      <c r="BU6" s="1060">
        <f t="shared" si="1"/>
        <v>0</v>
      </c>
      <c r="BV6" s="1060">
        <f t="shared" si="1"/>
        <v>0</v>
      </c>
      <c r="BW6" s="1060">
        <f t="shared" si="1"/>
        <v>0</v>
      </c>
      <c r="BX6" s="1060">
        <f t="shared" si="1"/>
        <v>0</v>
      </c>
      <c r="BY6" s="1060">
        <f t="shared" si="1"/>
        <v>0</v>
      </c>
      <c r="BZ6" s="1060">
        <f t="shared" si="1"/>
        <v>0</v>
      </c>
      <c r="CA6" s="1060">
        <f t="shared" si="1"/>
        <v>0</v>
      </c>
      <c r="CB6" s="1060">
        <f t="shared" si="1"/>
        <v>0</v>
      </c>
      <c r="CC6" s="1060">
        <f t="shared" si="1"/>
        <v>0</v>
      </c>
      <c r="CD6" s="1060">
        <f t="shared" si="1"/>
        <v>0</v>
      </c>
      <c r="CE6" s="1060">
        <f t="shared" si="1"/>
        <v>0</v>
      </c>
      <c r="CF6" s="1060">
        <f t="shared" si="1"/>
        <v>0</v>
      </c>
      <c r="CG6" s="1060">
        <f t="shared" si="1"/>
        <v>0</v>
      </c>
      <c r="CH6" s="1060">
        <f t="shared" si="1"/>
        <v>0</v>
      </c>
      <c r="CI6" s="1060">
        <f t="shared" si="1"/>
        <v>0</v>
      </c>
      <c r="CJ6" s="1060">
        <f t="shared" si="1"/>
        <v>0</v>
      </c>
      <c r="CK6" s="1060">
        <f t="shared" si="1"/>
        <v>0</v>
      </c>
      <c r="CL6" s="1060">
        <f t="shared" si="1"/>
        <v>0</v>
      </c>
      <c r="CM6" s="1060">
        <f t="shared" si="1"/>
        <v>0</v>
      </c>
      <c r="CN6" s="1060">
        <f t="shared" si="1"/>
        <v>0</v>
      </c>
      <c r="CO6" s="1060">
        <f t="shared" si="1"/>
        <v>0</v>
      </c>
      <c r="CP6" s="1060">
        <f t="shared" si="1"/>
        <v>0</v>
      </c>
      <c r="CQ6" s="1060">
        <f t="shared" si="1"/>
        <v>0</v>
      </c>
      <c r="CR6" s="1060">
        <f t="shared" si="1"/>
        <v>0</v>
      </c>
      <c r="CS6" s="1060">
        <f t="shared" si="1"/>
        <v>0</v>
      </c>
      <c r="CT6" s="1060">
        <f t="shared" si="1"/>
        <v>0</v>
      </c>
      <c r="CU6" s="1060">
        <f t="shared" si="1"/>
        <v>0</v>
      </c>
      <c r="CV6" s="1060">
        <f t="shared" si="1"/>
        <v>0</v>
      </c>
      <c r="CW6" s="1060">
        <f t="shared" si="1"/>
        <v>0</v>
      </c>
      <c r="CX6" s="1060">
        <f t="shared" si="1"/>
        <v>0</v>
      </c>
      <c r="CY6" s="1060">
        <f t="shared" si="1"/>
        <v>0</v>
      </c>
      <c r="CZ6" s="1060">
        <f t="shared" si="1"/>
        <v>0</v>
      </c>
      <c r="DA6" s="1060">
        <f t="shared" si="1"/>
        <v>0</v>
      </c>
      <c r="DB6" s="1060">
        <f t="shared" si="1"/>
        <v>0</v>
      </c>
      <c r="DC6" s="1060">
        <f t="shared" si="1"/>
        <v>0</v>
      </c>
      <c r="DD6" s="1060">
        <f t="shared" si="1"/>
        <v>0</v>
      </c>
      <c r="DE6" s="1060">
        <f t="shared" si="1"/>
        <v>0</v>
      </c>
      <c r="DF6" s="1060">
        <f t="shared" si="1"/>
        <v>0</v>
      </c>
      <c r="DG6" s="1060">
        <f t="shared" si="1"/>
        <v>0</v>
      </c>
      <c r="DH6" s="1060">
        <f t="shared" si="1"/>
        <v>0</v>
      </c>
      <c r="DI6" s="1060">
        <f t="shared" si="1"/>
        <v>0</v>
      </c>
      <c r="DJ6" s="1060">
        <f t="shared" si="1"/>
        <v>0</v>
      </c>
      <c r="DK6" s="1060">
        <f t="shared" si="1"/>
        <v>0</v>
      </c>
      <c r="DL6" s="1060">
        <f t="shared" si="1"/>
        <v>0</v>
      </c>
      <c r="DM6" s="1060">
        <f t="shared" si="1"/>
        <v>0</v>
      </c>
      <c r="DN6" s="1060">
        <f t="shared" si="1"/>
        <v>0</v>
      </c>
      <c r="DO6" s="1060">
        <f t="shared" si="1"/>
        <v>0</v>
      </c>
      <c r="DP6" s="1060">
        <f t="shared" si="1"/>
        <v>0</v>
      </c>
      <c r="DQ6" s="1060">
        <f t="shared" si="1"/>
        <v>0</v>
      </c>
      <c r="DR6" s="1060">
        <f t="shared" si="1"/>
        <v>0</v>
      </c>
      <c r="DS6" s="1060">
        <f t="shared" si="1"/>
        <v>0</v>
      </c>
      <c r="DT6" s="1060">
        <f t="shared" si="1"/>
        <v>0</v>
      </c>
      <c r="DU6" s="1060">
        <f t="shared" si="1"/>
        <v>0</v>
      </c>
      <c r="DV6" s="1060">
        <f t="shared" si="1"/>
        <v>0</v>
      </c>
      <c r="DW6" s="1060">
        <f t="shared" si="1"/>
        <v>0</v>
      </c>
      <c r="DX6" s="1060">
        <f t="shared" si="1"/>
        <v>0</v>
      </c>
      <c r="DY6" s="1060">
        <f t="shared" si="1"/>
        <v>0</v>
      </c>
      <c r="DZ6" s="1060">
        <f t="shared" si="1"/>
        <v>0</v>
      </c>
      <c r="EA6" s="1060">
        <f t="shared" si="1"/>
        <v>0</v>
      </c>
      <c r="EB6" s="1060">
        <f t="shared" si="1"/>
        <v>0</v>
      </c>
      <c r="EC6" s="1060">
        <f t="shared" ref="EC6:EG6" si="2">SUM(EC3:EC3)</f>
        <v>0</v>
      </c>
      <c r="ED6" s="1060">
        <f t="shared" si="2"/>
        <v>0</v>
      </c>
      <c r="EE6" s="1060">
        <f t="shared" si="2"/>
        <v>0</v>
      </c>
      <c r="EF6" s="1060">
        <f t="shared" si="2"/>
        <v>0</v>
      </c>
      <c r="EG6" s="1060">
        <f t="shared" si="2"/>
        <v>0</v>
      </c>
      <c r="EH6" s="1060">
        <f>SUM(EH4:EH5)</f>
        <v>0</v>
      </c>
      <c r="EI6" s="1060">
        <f t="shared" ref="EI6:FQ6" si="3">SUM(EI3:EI3)</f>
        <v>0</v>
      </c>
      <c r="EJ6" s="1060">
        <f t="shared" si="3"/>
        <v>0</v>
      </c>
      <c r="EK6" s="1060">
        <f t="shared" si="3"/>
        <v>0</v>
      </c>
      <c r="EL6" s="1060">
        <f t="shared" si="3"/>
        <v>0</v>
      </c>
      <c r="EM6" s="1060">
        <f t="shared" si="3"/>
        <v>0</v>
      </c>
      <c r="EN6" s="1060">
        <f t="shared" si="3"/>
        <v>0</v>
      </c>
      <c r="EO6" s="1060">
        <f t="shared" si="3"/>
        <v>0</v>
      </c>
      <c r="EP6" s="1060">
        <f t="shared" si="3"/>
        <v>0</v>
      </c>
      <c r="EQ6" s="1060">
        <f t="shared" si="3"/>
        <v>0</v>
      </c>
      <c r="ER6" s="1060">
        <f t="shared" si="3"/>
        <v>0</v>
      </c>
      <c r="ES6" s="1060">
        <f t="shared" si="3"/>
        <v>0</v>
      </c>
      <c r="ET6" s="1060">
        <f t="shared" si="3"/>
        <v>0</v>
      </c>
      <c r="EU6" s="1060">
        <f t="shared" si="3"/>
        <v>0</v>
      </c>
      <c r="EV6" s="1060">
        <f t="shared" si="3"/>
        <v>0</v>
      </c>
      <c r="EW6" s="1060">
        <f t="shared" si="3"/>
        <v>0</v>
      </c>
      <c r="EX6" s="1060">
        <f t="shared" si="3"/>
        <v>0</v>
      </c>
      <c r="EY6" s="1060">
        <f t="shared" si="3"/>
        <v>0</v>
      </c>
      <c r="EZ6" s="1060">
        <f t="shared" si="3"/>
        <v>0</v>
      </c>
      <c r="FA6" s="1060">
        <f t="shared" si="3"/>
        <v>0</v>
      </c>
      <c r="FB6" s="1060">
        <f t="shared" si="3"/>
        <v>0</v>
      </c>
      <c r="FC6" s="1060">
        <f t="shared" si="3"/>
        <v>0</v>
      </c>
      <c r="FD6" s="1060">
        <f t="shared" si="3"/>
        <v>0</v>
      </c>
      <c r="FE6" s="1060">
        <f t="shared" si="3"/>
        <v>0</v>
      </c>
      <c r="FF6" s="1060">
        <f t="shared" si="3"/>
        <v>0</v>
      </c>
      <c r="FG6" s="1060">
        <f t="shared" si="3"/>
        <v>0</v>
      </c>
      <c r="FH6" s="1060">
        <f t="shared" si="3"/>
        <v>0</v>
      </c>
      <c r="FI6" s="1060">
        <f t="shared" si="3"/>
        <v>0</v>
      </c>
      <c r="FJ6" s="1060">
        <f t="shared" si="3"/>
        <v>0</v>
      </c>
      <c r="FK6" s="1060">
        <f t="shared" si="3"/>
        <v>0</v>
      </c>
      <c r="FL6" s="1060">
        <f t="shared" si="3"/>
        <v>0</v>
      </c>
      <c r="FM6" s="1060">
        <f t="shared" si="3"/>
        <v>0</v>
      </c>
      <c r="FN6" s="1060">
        <f t="shared" si="3"/>
        <v>0</v>
      </c>
      <c r="FO6" s="1060">
        <f t="shared" si="3"/>
        <v>0</v>
      </c>
      <c r="FP6" s="1060">
        <f t="shared" si="3"/>
        <v>0</v>
      </c>
      <c r="FQ6" s="1060">
        <f t="shared" si="3"/>
        <v>0</v>
      </c>
    </row>
    <row r="8" spans="1:173" s="1471" customFormat="1">
      <c r="A8" s="1469" t="s">
        <v>3318</v>
      </c>
      <c r="CG8" s="1507"/>
      <c r="CH8" s="1507"/>
    </row>
    <row r="10" spans="1:173">
      <c r="B10" s="126"/>
      <c r="C10" s="126"/>
      <c r="D10" s="126"/>
      <c r="DY10" s="126"/>
    </row>
    <row r="11" spans="1:173">
      <c r="B11" s="126"/>
    </row>
    <row r="12" spans="1:173">
      <c r="A12" s="126"/>
      <c r="B12" s="126"/>
      <c r="C12" s="126"/>
    </row>
    <row r="13" spans="1:173">
      <c r="B13" s="126"/>
      <c r="C13" s="126"/>
      <c r="D13" s="126"/>
    </row>
    <row r="14" spans="1:173">
      <c r="A14" s="613"/>
      <c r="B14" s="10"/>
      <c r="C14" s="10"/>
    </row>
    <row r="15" spans="1:173">
      <c r="A15" s="126"/>
      <c r="B15" s="126"/>
      <c r="C15" s="126"/>
    </row>
    <row r="16" spans="1:173">
      <c r="A16" s="126"/>
      <c r="B16" s="126"/>
      <c r="C16" s="126"/>
    </row>
    <row r="17" spans="1:130" s="126" customFormat="1">
      <c r="CG17" s="1508"/>
      <c r="CH17" s="1508"/>
      <c r="DY17"/>
    </row>
    <row r="18" spans="1:130">
      <c r="A18" s="50"/>
      <c r="B18" s="10"/>
      <c r="C18" s="10"/>
    </row>
    <row r="19" spans="1:130">
      <c r="A19" s="126"/>
      <c r="C19" s="126"/>
    </row>
    <row r="20" spans="1:130">
      <c r="A20" s="50"/>
      <c r="B20" s="10"/>
      <c r="C20" s="1473"/>
      <c r="CG20"/>
      <c r="CH20"/>
    </row>
    <row r="21" spans="1:130">
      <c r="B21" s="126"/>
    </row>
    <row r="22" spans="1:130">
      <c r="A22" s="50"/>
      <c r="B22" s="10"/>
      <c r="C22" s="1473"/>
    </row>
    <row r="23" spans="1:130">
      <c r="DT23" s="54"/>
      <c r="DZ23" s="54"/>
    </row>
    <row r="24" spans="1:130">
      <c r="B24" s="126"/>
    </row>
    <row r="25" spans="1:130">
      <c r="A25" s="50"/>
      <c r="B25" s="10"/>
      <c r="C25" s="1473"/>
    </row>
    <row r="26" spans="1:130">
      <c r="B26" s="126"/>
      <c r="C26" s="126"/>
    </row>
    <row r="27" spans="1:130">
      <c r="A27" s="50"/>
      <c r="B27" s="10"/>
      <c r="C27" s="1473"/>
    </row>
    <row r="28" spans="1:130">
      <c r="A28" s="50"/>
      <c r="B28" s="10"/>
      <c r="C28" s="1473"/>
    </row>
    <row r="29" spans="1:130">
      <c r="A29" s="126"/>
      <c r="C29" s="1473"/>
    </row>
    <row r="30" spans="1:130">
      <c r="A30" s="126"/>
      <c r="B30" s="126"/>
    </row>
    <row r="31" spans="1:130">
      <c r="A31" s="613"/>
      <c r="B31" s="10"/>
      <c r="C31" s="1473"/>
      <c r="CG31"/>
      <c r="CH31"/>
    </row>
    <row r="32" spans="1:130">
      <c r="A32" s="126"/>
      <c r="B32" s="126"/>
    </row>
    <row r="33" spans="1:86">
      <c r="A33" s="613"/>
      <c r="B33" s="10"/>
      <c r="C33" s="1473"/>
    </row>
    <row r="34" spans="1:86">
      <c r="A34" s="126"/>
    </row>
    <row r="35" spans="1:86">
      <c r="A35" s="1238"/>
      <c r="B35" s="613"/>
      <c r="C35" s="1473"/>
    </row>
    <row r="36" spans="1:86">
      <c r="B36" s="126"/>
    </row>
    <row r="37" spans="1:86">
      <c r="A37" s="613"/>
      <c r="B37" s="613"/>
      <c r="C37" s="10"/>
      <c r="CG37"/>
      <c r="CH37"/>
    </row>
    <row r="38" spans="1:86">
      <c r="B38" s="126"/>
    </row>
    <row r="39" spans="1:86" ht="14.25" customHeight="1">
      <c r="A39" s="613"/>
      <c r="B39" s="613"/>
      <c r="C39" s="613"/>
    </row>
    <row r="40" spans="1:86">
      <c r="A40" s="126"/>
      <c r="B40" s="126"/>
      <c r="C40" s="126"/>
    </row>
    <row r="41" spans="1:86">
      <c r="B41" s="126"/>
    </row>
    <row r="43" spans="1:86">
      <c r="A43" s="126"/>
      <c r="B43" s="126"/>
    </row>
    <row r="44" spans="1:86">
      <c r="B44" s="126"/>
    </row>
    <row r="45" spans="1:86">
      <c r="B45" s="126"/>
    </row>
    <row r="47" spans="1:86">
      <c r="B47" s="126"/>
    </row>
    <row r="49" spans="1:3">
      <c r="B49" s="126"/>
    </row>
    <row r="50" spans="1:3">
      <c r="B50" s="126"/>
    </row>
    <row r="51" spans="1:3">
      <c r="A51" s="126"/>
      <c r="B51" s="126"/>
      <c r="C51" s="126"/>
    </row>
    <row r="52" spans="1:3">
      <c r="B52" s="126"/>
    </row>
    <row r="53" spans="1:3">
      <c r="A53" s="126"/>
    </row>
    <row r="54" spans="1:3">
      <c r="B54" s="126"/>
    </row>
    <row r="55" spans="1:3">
      <c r="A55" s="126"/>
    </row>
    <row r="56" spans="1:3">
      <c r="A56" s="126"/>
    </row>
    <row r="57" spans="1:3">
      <c r="A57" s="126"/>
    </row>
    <row r="58" spans="1:3">
      <c r="B58" s="126"/>
    </row>
    <row r="59" spans="1:3">
      <c r="A59" s="126"/>
    </row>
    <row r="60" spans="1:3">
      <c r="A60" s="126"/>
    </row>
    <row r="61" spans="1:3">
      <c r="A61" s="126"/>
    </row>
    <row r="62" spans="1:3">
      <c r="A62" s="126"/>
    </row>
    <row r="63" spans="1:3">
      <c r="A63" s="126"/>
      <c r="B63" s="126"/>
      <c r="C63" s="126"/>
    </row>
    <row r="64" spans="1:3">
      <c r="B64" s="126"/>
    </row>
    <row r="66" spans="1:26">
      <c r="B66" s="126"/>
    </row>
    <row r="67" spans="1:26">
      <c r="A67" s="126"/>
    </row>
    <row r="68" spans="1:26">
      <c r="A68" s="126"/>
    </row>
    <row r="69" spans="1:26">
      <c r="A69" s="126"/>
    </row>
    <row r="70" spans="1:26">
      <c r="B70" s="126"/>
    </row>
    <row r="71" spans="1:26">
      <c r="B71" s="126"/>
      <c r="C71" s="126"/>
    </row>
    <row r="72" spans="1:26">
      <c r="A72" s="1337"/>
      <c r="B72" s="613"/>
      <c r="C72" s="613"/>
      <c r="Z72">
        <v>30</v>
      </c>
    </row>
    <row r="73" spans="1:26">
      <c r="A73" s="126"/>
      <c r="B73" s="126"/>
      <c r="C73" s="126"/>
    </row>
    <row r="74" spans="1:26">
      <c r="A74" s="126"/>
      <c r="B74" s="126"/>
      <c r="C74" s="126"/>
    </row>
    <row r="75" spans="1:26">
      <c r="A75" s="126"/>
      <c r="B75" s="126"/>
    </row>
    <row r="76" spans="1:26">
      <c r="A76" s="126"/>
      <c r="B76" s="126"/>
    </row>
    <row r="77" spans="1:26">
      <c r="B77" s="126"/>
      <c r="C77" s="126"/>
    </row>
    <row r="78" spans="1:26">
      <c r="B78" s="126"/>
    </row>
    <row r="79" spans="1:26">
      <c r="A79" s="126"/>
      <c r="B79" s="126"/>
    </row>
    <row r="80" spans="1:26">
      <c r="B80" s="126"/>
    </row>
    <row r="81" spans="1:4">
      <c r="A81" s="126"/>
      <c r="B81" s="126"/>
    </row>
    <row r="82" spans="1:4">
      <c r="A82" s="126"/>
      <c r="B82" s="126"/>
      <c r="D82" s="1456"/>
    </row>
    <row r="83" spans="1:4">
      <c r="A83" s="126"/>
      <c r="B83" s="126"/>
    </row>
    <row r="84" spans="1:4">
      <c r="A84" s="126"/>
      <c r="B84" s="126"/>
    </row>
    <row r="85" spans="1:4">
      <c r="A85" s="126"/>
    </row>
    <row r="86" spans="1:4">
      <c r="B86" s="126"/>
    </row>
    <row r="87" spans="1:4">
      <c r="A87" s="126"/>
    </row>
    <row r="88" spans="1:4">
      <c r="B88" s="126"/>
    </row>
    <row r="89" spans="1:4">
      <c r="A89" s="126"/>
      <c r="D89" s="1456"/>
    </row>
    <row r="90" spans="1:4">
      <c r="A90" s="126"/>
    </row>
    <row r="91" spans="1:4">
      <c r="A91" s="126"/>
    </row>
    <row r="92" spans="1:4">
      <c r="A92" s="126"/>
    </row>
    <row r="93" spans="1:4">
      <c r="A93" s="126"/>
    </row>
    <row r="94" spans="1:4">
      <c r="A94" s="126"/>
    </row>
    <row r="95" spans="1:4">
      <c r="A95" s="126"/>
    </row>
    <row r="96" spans="1:4">
      <c r="A96" s="126"/>
    </row>
    <row r="97" spans="1:3">
      <c r="A97" s="126"/>
    </row>
    <row r="98" spans="1:3">
      <c r="A98" s="126"/>
      <c r="B98" s="126"/>
      <c r="C98" s="126"/>
    </row>
    <row r="99" spans="1:3">
      <c r="A99" s="126"/>
    </row>
    <row r="100" spans="1:3">
      <c r="B100" s="126"/>
    </row>
    <row r="101" spans="1:3">
      <c r="A101" s="126"/>
    </row>
    <row r="102" spans="1:3">
      <c r="B102" s="126"/>
    </row>
    <row r="103" spans="1:3">
      <c r="A103" s="126"/>
    </row>
    <row r="104" spans="1:3">
      <c r="A104" s="126"/>
    </row>
    <row r="105" spans="1:3">
      <c r="A105" s="126"/>
    </row>
    <row r="106" spans="1:3">
      <c r="A106" s="126"/>
    </row>
    <row r="107" spans="1:3">
      <c r="A107" s="126"/>
    </row>
    <row r="108" spans="1:3">
      <c r="A108" s="126"/>
    </row>
    <row r="109" spans="1:3">
      <c r="A109" s="126"/>
    </row>
    <row r="110" spans="1:3">
      <c r="B110" s="126"/>
    </row>
    <row r="111" spans="1:3">
      <c r="B111" s="126"/>
    </row>
    <row r="112" spans="1:3">
      <c r="A112" s="126"/>
    </row>
    <row r="113" spans="1:138">
      <c r="A113" s="126"/>
    </row>
    <row r="114" spans="1:138">
      <c r="A114" s="126"/>
      <c r="B114" s="126"/>
    </row>
    <row r="115" spans="1:138">
      <c r="A115" s="126"/>
      <c r="B115" s="126"/>
      <c r="C115" s="126"/>
    </row>
    <row r="116" spans="1:138">
      <c r="B116" s="126"/>
    </row>
    <row r="117" spans="1:138">
      <c r="B117" s="126"/>
    </row>
    <row r="118" spans="1:138">
      <c r="B118" s="126"/>
    </row>
    <row r="119" spans="1:138">
      <c r="B119" s="126"/>
    </row>
    <row r="126" spans="1:138">
      <c r="B126" s="126"/>
    </row>
    <row r="128" spans="1:138" s="1510" customFormat="1">
      <c r="A128" s="1509" t="s">
        <v>3486</v>
      </c>
      <c r="B128" s="1510" t="s">
        <v>3318</v>
      </c>
      <c r="E128" s="1510">
        <f t="shared" ref="E128:BP128" si="4">SUM(E8:E127)</f>
        <v>0</v>
      </c>
      <c r="F128" s="1510">
        <f t="shared" si="4"/>
        <v>0</v>
      </c>
      <c r="G128" s="1510">
        <f t="shared" si="4"/>
        <v>0</v>
      </c>
      <c r="H128" s="1510">
        <f t="shared" si="4"/>
        <v>0</v>
      </c>
      <c r="I128" s="1510">
        <f t="shared" si="4"/>
        <v>0</v>
      </c>
      <c r="J128" s="1510">
        <f t="shared" si="4"/>
        <v>0</v>
      </c>
      <c r="K128" s="1510">
        <f t="shared" si="4"/>
        <v>0</v>
      </c>
      <c r="L128" s="1510">
        <f t="shared" si="4"/>
        <v>0</v>
      </c>
      <c r="M128" s="1510">
        <f t="shared" si="4"/>
        <v>0</v>
      </c>
      <c r="N128" s="1510">
        <f t="shared" si="4"/>
        <v>0</v>
      </c>
      <c r="O128" s="1510">
        <f t="shared" si="4"/>
        <v>0</v>
      </c>
      <c r="P128" s="1510">
        <f t="shared" si="4"/>
        <v>0</v>
      </c>
      <c r="Q128" s="1510">
        <f t="shared" si="4"/>
        <v>0</v>
      </c>
      <c r="R128" s="1510">
        <f t="shared" si="4"/>
        <v>0</v>
      </c>
      <c r="S128" s="1510">
        <f t="shared" si="4"/>
        <v>0</v>
      </c>
      <c r="T128" s="1510">
        <f t="shared" si="4"/>
        <v>0</v>
      </c>
      <c r="U128" s="1510">
        <f t="shared" si="4"/>
        <v>0</v>
      </c>
      <c r="V128" s="1510">
        <f t="shared" si="4"/>
        <v>0</v>
      </c>
      <c r="W128" s="1510">
        <f t="shared" si="4"/>
        <v>0</v>
      </c>
      <c r="X128" s="1510">
        <f t="shared" si="4"/>
        <v>0</v>
      </c>
      <c r="Y128" s="1510">
        <f t="shared" si="4"/>
        <v>0</v>
      </c>
      <c r="Z128" s="1510">
        <f t="shared" si="4"/>
        <v>30</v>
      </c>
      <c r="AA128" s="1510">
        <f t="shared" si="4"/>
        <v>0</v>
      </c>
      <c r="AB128" s="1510">
        <f t="shared" si="4"/>
        <v>0</v>
      </c>
      <c r="AC128" s="1510">
        <f t="shared" si="4"/>
        <v>0</v>
      </c>
      <c r="AD128" s="1510">
        <f t="shared" si="4"/>
        <v>0</v>
      </c>
      <c r="AE128" s="1510">
        <f t="shared" si="4"/>
        <v>0</v>
      </c>
      <c r="AF128" s="1510">
        <f t="shared" si="4"/>
        <v>0</v>
      </c>
      <c r="AG128" s="1510">
        <f t="shared" si="4"/>
        <v>0</v>
      </c>
      <c r="AH128" s="1510">
        <f t="shared" si="4"/>
        <v>0</v>
      </c>
      <c r="AI128" s="1510">
        <f t="shared" si="4"/>
        <v>0</v>
      </c>
      <c r="AJ128" s="1510">
        <f t="shared" si="4"/>
        <v>0</v>
      </c>
      <c r="AK128" s="1510">
        <f t="shared" si="4"/>
        <v>0</v>
      </c>
      <c r="AL128" s="1510">
        <f t="shared" si="4"/>
        <v>0</v>
      </c>
      <c r="AM128" s="1510">
        <f t="shared" si="4"/>
        <v>0</v>
      </c>
      <c r="AN128" s="1510">
        <f t="shared" si="4"/>
        <v>0</v>
      </c>
      <c r="AO128" s="1510">
        <f t="shared" si="4"/>
        <v>0</v>
      </c>
      <c r="AP128" s="1510">
        <f t="shared" si="4"/>
        <v>0</v>
      </c>
      <c r="AQ128" s="1510">
        <f t="shared" si="4"/>
        <v>0</v>
      </c>
      <c r="AR128" s="1510">
        <f t="shared" si="4"/>
        <v>0</v>
      </c>
      <c r="AS128" s="1510">
        <f t="shared" si="4"/>
        <v>0</v>
      </c>
      <c r="AT128" s="1510">
        <f t="shared" si="4"/>
        <v>0</v>
      </c>
      <c r="AU128" s="1510">
        <f t="shared" si="4"/>
        <v>0</v>
      </c>
      <c r="AV128" s="1510">
        <f t="shared" si="4"/>
        <v>0</v>
      </c>
      <c r="AW128" s="1510">
        <f t="shared" si="4"/>
        <v>0</v>
      </c>
      <c r="AX128" s="1510">
        <f t="shared" si="4"/>
        <v>0</v>
      </c>
      <c r="AY128" s="1510">
        <f t="shared" si="4"/>
        <v>0</v>
      </c>
      <c r="AZ128" s="1510">
        <f t="shared" si="4"/>
        <v>0</v>
      </c>
      <c r="BA128" s="1510">
        <f t="shared" si="4"/>
        <v>0</v>
      </c>
      <c r="BB128" s="1510">
        <f t="shared" si="4"/>
        <v>0</v>
      </c>
      <c r="BC128" s="1510">
        <f t="shared" si="4"/>
        <v>0</v>
      </c>
      <c r="BD128" s="1510">
        <f t="shared" si="4"/>
        <v>0</v>
      </c>
      <c r="BE128" s="1510">
        <f t="shared" si="4"/>
        <v>0</v>
      </c>
      <c r="BF128" s="1510">
        <f t="shared" si="4"/>
        <v>0</v>
      </c>
      <c r="BG128" s="1510">
        <f t="shared" si="4"/>
        <v>0</v>
      </c>
      <c r="BH128" s="1510">
        <f t="shared" si="4"/>
        <v>0</v>
      </c>
      <c r="BI128" s="1510">
        <f t="shared" si="4"/>
        <v>0</v>
      </c>
      <c r="BJ128" s="1510">
        <f t="shared" si="4"/>
        <v>0</v>
      </c>
      <c r="BK128" s="1510">
        <f t="shared" si="4"/>
        <v>0</v>
      </c>
      <c r="BL128" s="1510">
        <f t="shared" si="4"/>
        <v>0</v>
      </c>
      <c r="BM128" s="1510">
        <f t="shared" si="4"/>
        <v>0</v>
      </c>
      <c r="BN128" s="1510">
        <f t="shared" si="4"/>
        <v>0</v>
      </c>
      <c r="BO128" s="1510">
        <f t="shared" si="4"/>
        <v>0</v>
      </c>
      <c r="BP128" s="1510">
        <f t="shared" si="4"/>
        <v>0</v>
      </c>
      <c r="BQ128" s="1510">
        <f t="shared" ref="BQ128:EB128" si="5">SUM(BQ8:BQ127)</f>
        <v>0</v>
      </c>
      <c r="BR128" s="1510">
        <f t="shared" si="5"/>
        <v>0</v>
      </c>
      <c r="BS128" s="1510">
        <f t="shared" si="5"/>
        <v>0</v>
      </c>
      <c r="BT128" s="1510">
        <f t="shared" si="5"/>
        <v>0</v>
      </c>
      <c r="BU128" s="1510">
        <f t="shared" si="5"/>
        <v>0</v>
      </c>
      <c r="BV128" s="1510">
        <f t="shared" si="5"/>
        <v>0</v>
      </c>
      <c r="BW128" s="1510">
        <f t="shared" si="5"/>
        <v>0</v>
      </c>
      <c r="BX128" s="1510">
        <f t="shared" si="5"/>
        <v>0</v>
      </c>
      <c r="BY128" s="1510">
        <f t="shared" si="5"/>
        <v>0</v>
      </c>
      <c r="BZ128" s="1510">
        <f t="shared" si="5"/>
        <v>0</v>
      </c>
      <c r="CA128" s="1510">
        <f t="shared" si="5"/>
        <v>0</v>
      </c>
      <c r="CB128" s="1510">
        <f t="shared" si="5"/>
        <v>0</v>
      </c>
      <c r="CC128" s="1510">
        <f t="shared" si="5"/>
        <v>0</v>
      </c>
      <c r="CD128" s="1510">
        <f t="shared" si="5"/>
        <v>0</v>
      </c>
      <c r="CE128" s="1510">
        <f t="shared" si="5"/>
        <v>0</v>
      </c>
      <c r="CF128" s="1510">
        <f t="shared" si="5"/>
        <v>0</v>
      </c>
      <c r="CG128" s="1510">
        <f t="shared" si="5"/>
        <v>0</v>
      </c>
      <c r="CH128" s="1510">
        <f t="shared" si="5"/>
        <v>0</v>
      </c>
      <c r="CI128" s="1510">
        <f t="shared" si="5"/>
        <v>0</v>
      </c>
      <c r="CJ128" s="1510">
        <f t="shared" si="5"/>
        <v>0</v>
      </c>
      <c r="CK128" s="1510">
        <f t="shared" si="5"/>
        <v>0</v>
      </c>
      <c r="CL128" s="1510">
        <f t="shared" si="5"/>
        <v>0</v>
      </c>
      <c r="CM128" s="1510">
        <f t="shared" si="5"/>
        <v>0</v>
      </c>
      <c r="CN128" s="1510">
        <f t="shared" si="5"/>
        <v>0</v>
      </c>
      <c r="CO128" s="1510">
        <f t="shared" si="5"/>
        <v>0</v>
      </c>
      <c r="CP128" s="1510">
        <f t="shared" si="5"/>
        <v>0</v>
      </c>
      <c r="CQ128" s="1510">
        <f t="shared" si="5"/>
        <v>0</v>
      </c>
      <c r="CR128" s="1510">
        <f t="shared" si="5"/>
        <v>0</v>
      </c>
      <c r="CS128" s="1510">
        <f t="shared" si="5"/>
        <v>0</v>
      </c>
      <c r="CT128" s="1510">
        <f t="shared" si="5"/>
        <v>0</v>
      </c>
      <c r="CU128" s="1510">
        <f t="shared" si="5"/>
        <v>0</v>
      </c>
      <c r="CV128" s="1510">
        <f t="shared" si="5"/>
        <v>0</v>
      </c>
      <c r="CW128" s="1510">
        <f t="shared" si="5"/>
        <v>0</v>
      </c>
      <c r="CX128" s="1510">
        <f t="shared" si="5"/>
        <v>0</v>
      </c>
      <c r="CY128" s="1510">
        <f t="shared" si="5"/>
        <v>0</v>
      </c>
      <c r="CZ128" s="1510">
        <f t="shared" si="5"/>
        <v>0</v>
      </c>
      <c r="DA128" s="1510">
        <f t="shared" si="5"/>
        <v>0</v>
      </c>
      <c r="DB128" s="1510">
        <f t="shared" si="5"/>
        <v>0</v>
      </c>
      <c r="DC128" s="1510">
        <f t="shared" si="5"/>
        <v>0</v>
      </c>
      <c r="DD128" s="1510">
        <f t="shared" si="5"/>
        <v>0</v>
      </c>
      <c r="DE128" s="1510">
        <f t="shared" si="5"/>
        <v>0</v>
      </c>
      <c r="DF128" s="1510">
        <f t="shared" si="5"/>
        <v>0</v>
      </c>
      <c r="DG128" s="1510">
        <f t="shared" si="5"/>
        <v>0</v>
      </c>
      <c r="DH128" s="1510">
        <f t="shared" si="5"/>
        <v>0</v>
      </c>
      <c r="DI128" s="1510">
        <f t="shared" si="5"/>
        <v>0</v>
      </c>
      <c r="DJ128" s="1510">
        <f t="shared" si="5"/>
        <v>0</v>
      </c>
      <c r="DK128" s="1510">
        <f t="shared" si="5"/>
        <v>0</v>
      </c>
      <c r="DL128" s="1510">
        <f t="shared" si="5"/>
        <v>0</v>
      </c>
      <c r="DM128" s="1510">
        <f t="shared" si="5"/>
        <v>0</v>
      </c>
      <c r="DN128" s="1510">
        <f t="shared" si="5"/>
        <v>0</v>
      </c>
      <c r="DO128" s="1510">
        <f t="shared" si="5"/>
        <v>0</v>
      </c>
      <c r="DP128" s="1510">
        <f t="shared" si="5"/>
        <v>0</v>
      </c>
      <c r="DQ128" s="1510">
        <f t="shared" si="5"/>
        <v>0</v>
      </c>
      <c r="DR128" s="1510">
        <f t="shared" si="5"/>
        <v>0</v>
      </c>
      <c r="DS128" s="1510">
        <f t="shared" si="5"/>
        <v>0</v>
      </c>
      <c r="DT128" s="1510">
        <f t="shared" si="5"/>
        <v>0</v>
      </c>
      <c r="DU128" s="1510">
        <f t="shared" si="5"/>
        <v>0</v>
      </c>
      <c r="DV128" s="1510">
        <f t="shared" si="5"/>
        <v>0</v>
      </c>
      <c r="DW128" s="1510">
        <f t="shared" si="5"/>
        <v>0</v>
      </c>
      <c r="DX128" s="1510">
        <f t="shared" si="5"/>
        <v>0</v>
      </c>
      <c r="DY128" s="1510">
        <f t="shared" si="5"/>
        <v>0</v>
      </c>
      <c r="DZ128" s="1510">
        <f t="shared" si="5"/>
        <v>0</v>
      </c>
      <c r="EA128" s="1510">
        <f t="shared" si="5"/>
        <v>0</v>
      </c>
      <c r="EB128" s="1510">
        <f t="shared" si="5"/>
        <v>0</v>
      </c>
      <c r="EC128" s="1510">
        <f t="shared" ref="EC128:EH128" si="6">SUM(EC8:EC127)</f>
        <v>0</v>
      </c>
      <c r="ED128" s="1510">
        <f t="shared" si="6"/>
        <v>0</v>
      </c>
      <c r="EE128" s="1510">
        <f t="shared" si="6"/>
        <v>0</v>
      </c>
      <c r="EF128" s="1510">
        <f t="shared" si="6"/>
        <v>0</v>
      </c>
      <c r="EG128" s="1510">
        <f t="shared" si="6"/>
        <v>0</v>
      </c>
      <c r="EH128" s="1510">
        <f t="shared" si="6"/>
        <v>0</v>
      </c>
    </row>
    <row r="129" spans="1:138" s="1512" customFormat="1">
      <c r="A129" s="1511"/>
      <c r="BS129" s="1512" t="s">
        <v>5032</v>
      </c>
    </row>
    <row r="130" spans="1:138">
      <c r="W130">
        <v>5</v>
      </c>
      <c r="AE130">
        <v>2</v>
      </c>
      <c r="BK130">
        <v>2</v>
      </c>
      <c r="BM130">
        <v>3</v>
      </c>
      <c r="CB130">
        <v>2</v>
      </c>
      <c r="CG130"/>
      <c r="CH130"/>
      <c r="CS130">
        <v>2</v>
      </c>
      <c r="CZ130">
        <v>3</v>
      </c>
    </row>
    <row r="131" spans="1:138" s="1489" customFormat="1">
      <c r="A131" s="1488" t="s">
        <v>4540</v>
      </c>
      <c r="B131" s="1489" t="s">
        <v>13</v>
      </c>
      <c r="E131" s="1489">
        <f t="shared" ref="E131:BP131" si="7">+E6-E128</f>
        <v>0</v>
      </c>
      <c r="F131" s="1489">
        <f t="shared" si="7"/>
        <v>0</v>
      </c>
      <c r="G131" s="1489">
        <f t="shared" si="7"/>
        <v>0</v>
      </c>
      <c r="H131" s="1489">
        <f t="shared" si="7"/>
        <v>0</v>
      </c>
      <c r="I131" s="1489">
        <f t="shared" si="7"/>
        <v>0</v>
      </c>
      <c r="J131" s="1489">
        <f t="shared" si="7"/>
        <v>0</v>
      </c>
      <c r="K131" s="1489">
        <f t="shared" si="7"/>
        <v>0</v>
      </c>
      <c r="L131" s="1489">
        <f t="shared" si="7"/>
        <v>0</v>
      </c>
      <c r="M131" s="1489">
        <f t="shared" si="7"/>
        <v>0</v>
      </c>
      <c r="N131" s="1489">
        <f t="shared" si="7"/>
        <v>0</v>
      </c>
      <c r="O131" s="1489">
        <f t="shared" si="7"/>
        <v>0</v>
      </c>
      <c r="P131" s="1489">
        <f t="shared" si="7"/>
        <v>0</v>
      </c>
      <c r="Q131" s="1489">
        <f t="shared" si="7"/>
        <v>0</v>
      </c>
      <c r="R131" s="1489">
        <f t="shared" si="7"/>
        <v>0</v>
      </c>
      <c r="S131" s="1489">
        <f t="shared" si="7"/>
        <v>0</v>
      </c>
      <c r="T131" s="1489">
        <f t="shared" si="7"/>
        <v>0</v>
      </c>
      <c r="U131" s="1489">
        <f t="shared" si="7"/>
        <v>0</v>
      </c>
      <c r="V131" s="1489">
        <f t="shared" si="7"/>
        <v>0</v>
      </c>
      <c r="W131" s="1489">
        <f t="shared" si="7"/>
        <v>0</v>
      </c>
      <c r="X131" s="1489">
        <f t="shared" si="7"/>
        <v>0</v>
      </c>
      <c r="Y131" s="1489">
        <f t="shared" si="7"/>
        <v>0</v>
      </c>
      <c r="Z131" s="1489">
        <f t="shared" si="7"/>
        <v>-30</v>
      </c>
      <c r="AA131" s="1489">
        <f t="shared" si="7"/>
        <v>0</v>
      </c>
      <c r="AB131" s="1489">
        <f t="shared" si="7"/>
        <v>0</v>
      </c>
      <c r="AC131" s="1489">
        <f t="shared" si="7"/>
        <v>0</v>
      </c>
      <c r="AD131" s="1489">
        <f t="shared" si="7"/>
        <v>0</v>
      </c>
      <c r="AE131" s="1489">
        <f t="shared" si="7"/>
        <v>0</v>
      </c>
      <c r="AF131" s="1489">
        <f t="shared" si="7"/>
        <v>0</v>
      </c>
      <c r="AG131" s="1489">
        <f t="shared" si="7"/>
        <v>0</v>
      </c>
      <c r="AH131" s="1489">
        <f t="shared" si="7"/>
        <v>0</v>
      </c>
      <c r="AI131" s="1489">
        <f t="shared" si="7"/>
        <v>0</v>
      </c>
      <c r="AJ131" s="1489">
        <f t="shared" si="7"/>
        <v>0</v>
      </c>
      <c r="AK131" s="1489">
        <f t="shared" si="7"/>
        <v>0</v>
      </c>
      <c r="AL131" s="1489">
        <f t="shared" si="7"/>
        <v>0</v>
      </c>
      <c r="AM131" s="1489">
        <f t="shared" si="7"/>
        <v>0</v>
      </c>
      <c r="AN131" s="1489">
        <f t="shared" si="7"/>
        <v>0</v>
      </c>
      <c r="AO131" s="1489">
        <f t="shared" si="7"/>
        <v>0</v>
      </c>
      <c r="AP131" s="1489">
        <f t="shared" si="7"/>
        <v>0</v>
      </c>
      <c r="AQ131" s="1489">
        <f t="shared" si="7"/>
        <v>0</v>
      </c>
      <c r="AR131" s="1489">
        <f t="shared" si="7"/>
        <v>0</v>
      </c>
      <c r="AS131" s="1489">
        <f t="shared" si="7"/>
        <v>0</v>
      </c>
      <c r="AT131" s="1489">
        <f t="shared" si="7"/>
        <v>0</v>
      </c>
      <c r="AU131" s="1489">
        <f t="shared" si="7"/>
        <v>0</v>
      </c>
      <c r="AV131" s="1489">
        <f t="shared" si="7"/>
        <v>0</v>
      </c>
      <c r="AW131" s="1489">
        <f t="shared" si="7"/>
        <v>0</v>
      </c>
      <c r="AX131" s="1489">
        <f t="shared" si="7"/>
        <v>0</v>
      </c>
      <c r="AY131" s="1489">
        <f t="shared" si="7"/>
        <v>0</v>
      </c>
      <c r="AZ131" s="1489">
        <f t="shared" si="7"/>
        <v>0</v>
      </c>
      <c r="BA131" s="1489">
        <f t="shared" si="7"/>
        <v>0</v>
      </c>
      <c r="BB131" s="1489">
        <f t="shared" si="7"/>
        <v>0</v>
      </c>
      <c r="BC131" s="1489">
        <f t="shared" si="7"/>
        <v>0</v>
      </c>
      <c r="BD131" s="1489">
        <f t="shared" si="7"/>
        <v>0</v>
      </c>
      <c r="BE131" s="1489">
        <f t="shared" si="7"/>
        <v>0</v>
      </c>
      <c r="BF131" s="1489">
        <f t="shared" si="7"/>
        <v>0</v>
      </c>
      <c r="BG131" s="1489">
        <f t="shared" si="7"/>
        <v>0</v>
      </c>
      <c r="BH131" s="1489">
        <f t="shared" si="7"/>
        <v>0</v>
      </c>
      <c r="BI131" s="1489">
        <f t="shared" si="7"/>
        <v>0</v>
      </c>
      <c r="BJ131" s="1489">
        <f t="shared" si="7"/>
        <v>0</v>
      </c>
      <c r="BK131" s="1489">
        <f t="shared" si="7"/>
        <v>0</v>
      </c>
      <c r="BL131" s="1489">
        <f t="shared" si="7"/>
        <v>0</v>
      </c>
      <c r="BM131" s="1489">
        <f t="shared" si="7"/>
        <v>0</v>
      </c>
      <c r="BN131" s="1489">
        <f t="shared" si="7"/>
        <v>0</v>
      </c>
      <c r="BO131" s="1489">
        <f t="shared" si="7"/>
        <v>0</v>
      </c>
      <c r="BP131" s="1489">
        <f t="shared" si="7"/>
        <v>0</v>
      </c>
      <c r="BQ131" s="1489">
        <f t="shared" ref="BQ131:EB131" si="8">+BQ6-BQ128</f>
        <v>0</v>
      </c>
      <c r="BR131" s="1489">
        <f t="shared" si="8"/>
        <v>0</v>
      </c>
      <c r="BS131" s="1489">
        <f t="shared" si="8"/>
        <v>0</v>
      </c>
      <c r="BT131" s="1489">
        <f t="shared" si="8"/>
        <v>0</v>
      </c>
      <c r="BU131" s="1489">
        <f t="shared" si="8"/>
        <v>0</v>
      </c>
      <c r="BV131" s="1489">
        <f t="shared" si="8"/>
        <v>0</v>
      </c>
      <c r="BW131" s="1489">
        <f t="shared" si="8"/>
        <v>0</v>
      </c>
      <c r="BX131" s="1489">
        <f t="shared" si="8"/>
        <v>0</v>
      </c>
      <c r="BY131" s="1489">
        <f t="shared" si="8"/>
        <v>0</v>
      </c>
      <c r="BZ131" s="1489">
        <f t="shared" si="8"/>
        <v>0</v>
      </c>
      <c r="CA131" s="1489">
        <f t="shared" si="8"/>
        <v>0</v>
      </c>
      <c r="CB131" s="1489">
        <f t="shared" si="8"/>
        <v>0</v>
      </c>
      <c r="CC131" s="1489">
        <f t="shared" si="8"/>
        <v>0</v>
      </c>
      <c r="CD131" s="1489">
        <f t="shared" si="8"/>
        <v>0</v>
      </c>
      <c r="CE131" s="1489">
        <f t="shared" si="8"/>
        <v>0</v>
      </c>
      <c r="CF131" s="1489">
        <f t="shared" si="8"/>
        <v>0</v>
      </c>
      <c r="CG131" s="1489">
        <f t="shared" si="8"/>
        <v>0</v>
      </c>
      <c r="CH131" s="1489">
        <f t="shared" si="8"/>
        <v>0</v>
      </c>
      <c r="CI131" s="1489">
        <f t="shared" si="8"/>
        <v>0</v>
      </c>
      <c r="CJ131" s="1489">
        <f t="shared" si="8"/>
        <v>0</v>
      </c>
      <c r="CK131" s="1489">
        <f t="shared" si="8"/>
        <v>0</v>
      </c>
      <c r="CL131" s="1489">
        <f t="shared" si="8"/>
        <v>0</v>
      </c>
      <c r="CM131" s="1489">
        <f t="shared" si="8"/>
        <v>0</v>
      </c>
      <c r="CN131" s="1489">
        <f t="shared" si="8"/>
        <v>0</v>
      </c>
      <c r="CO131" s="1489">
        <f t="shared" si="8"/>
        <v>0</v>
      </c>
      <c r="CP131" s="1489">
        <f t="shared" si="8"/>
        <v>0</v>
      </c>
      <c r="CQ131" s="1489">
        <f t="shared" si="8"/>
        <v>0</v>
      </c>
      <c r="CR131" s="1489">
        <f t="shared" si="8"/>
        <v>0</v>
      </c>
      <c r="CS131" s="1489">
        <f t="shared" si="8"/>
        <v>0</v>
      </c>
      <c r="CT131" s="1489">
        <f t="shared" si="8"/>
        <v>0</v>
      </c>
      <c r="CU131" s="1489">
        <f t="shared" si="8"/>
        <v>0</v>
      </c>
      <c r="CV131" s="1489">
        <f t="shared" si="8"/>
        <v>0</v>
      </c>
      <c r="CW131" s="1489">
        <f t="shared" si="8"/>
        <v>0</v>
      </c>
      <c r="CX131" s="1489">
        <f t="shared" si="8"/>
        <v>0</v>
      </c>
      <c r="CY131" s="1489">
        <f t="shared" si="8"/>
        <v>0</v>
      </c>
      <c r="CZ131" s="1489">
        <f t="shared" si="8"/>
        <v>0</v>
      </c>
      <c r="DA131" s="1489">
        <f t="shared" si="8"/>
        <v>0</v>
      </c>
      <c r="DB131" s="1489">
        <f t="shared" si="8"/>
        <v>0</v>
      </c>
      <c r="DC131" s="1489">
        <f t="shared" si="8"/>
        <v>0</v>
      </c>
      <c r="DD131" s="1489">
        <f t="shared" si="8"/>
        <v>0</v>
      </c>
      <c r="DE131" s="1489">
        <f t="shared" si="8"/>
        <v>0</v>
      </c>
      <c r="DF131" s="1489">
        <f t="shared" si="8"/>
        <v>0</v>
      </c>
      <c r="DG131" s="1489">
        <f t="shared" si="8"/>
        <v>0</v>
      </c>
      <c r="DH131" s="1489">
        <f t="shared" si="8"/>
        <v>0</v>
      </c>
      <c r="DI131" s="1489">
        <f t="shared" si="8"/>
        <v>0</v>
      </c>
      <c r="DJ131" s="1489">
        <f t="shared" si="8"/>
        <v>0</v>
      </c>
      <c r="DK131" s="1489">
        <f t="shared" si="8"/>
        <v>0</v>
      </c>
      <c r="DL131" s="1489">
        <f t="shared" si="8"/>
        <v>0</v>
      </c>
      <c r="DM131" s="1489">
        <f t="shared" si="8"/>
        <v>0</v>
      </c>
      <c r="DN131" s="1489">
        <f t="shared" si="8"/>
        <v>0</v>
      </c>
      <c r="DO131" s="1489">
        <f t="shared" si="8"/>
        <v>0</v>
      </c>
      <c r="DP131" s="1489">
        <f t="shared" si="8"/>
        <v>0</v>
      </c>
      <c r="DQ131" s="1489">
        <f t="shared" si="8"/>
        <v>0</v>
      </c>
      <c r="DR131" s="1489">
        <f t="shared" si="8"/>
        <v>0</v>
      </c>
      <c r="DS131" s="1489">
        <f t="shared" si="8"/>
        <v>0</v>
      </c>
      <c r="DT131" s="1489">
        <f t="shared" si="8"/>
        <v>0</v>
      </c>
      <c r="DU131" s="1489">
        <f t="shared" si="8"/>
        <v>0</v>
      </c>
      <c r="DV131" s="1489">
        <f t="shared" si="8"/>
        <v>0</v>
      </c>
      <c r="DW131" s="1489">
        <f t="shared" si="8"/>
        <v>0</v>
      </c>
      <c r="DX131" s="1489">
        <f t="shared" si="8"/>
        <v>0</v>
      </c>
      <c r="DY131" s="1489">
        <f t="shared" si="8"/>
        <v>0</v>
      </c>
      <c r="DZ131" s="1489">
        <f t="shared" si="8"/>
        <v>0</v>
      </c>
      <c r="EA131" s="1489">
        <f t="shared" si="8"/>
        <v>0</v>
      </c>
      <c r="EB131" s="1489">
        <f t="shared" si="8"/>
        <v>0</v>
      </c>
      <c r="EC131" s="1489">
        <f t="shared" ref="EC131:EH131" si="9">+EC6-EC128</f>
        <v>0</v>
      </c>
      <c r="ED131" s="1489">
        <f t="shared" si="9"/>
        <v>0</v>
      </c>
      <c r="EE131" s="1489">
        <f t="shared" si="9"/>
        <v>0</v>
      </c>
      <c r="EF131" s="1489">
        <f t="shared" si="9"/>
        <v>0</v>
      </c>
      <c r="EG131" s="1489">
        <f t="shared" si="9"/>
        <v>0</v>
      </c>
      <c r="EH131" s="1489">
        <f t="shared" si="9"/>
        <v>0</v>
      </c>
    </row>
    <row r="188" spans="5:179">
      <c r="DY188">
        <v>10</v>
      </c>
    </row>
    <row r="189" spans="5:179">
      <c r="DY189">
        <v>10</v>
      </c>
    </row>
    <row r="190" spans="5:179">
      <c r="E190">
        <v>28135</v>
      </c>
      <c r="F190">
        <v>3</v>
      </c>
      <c r="K190">
        <v>5</v>
      </c>
      <c r="O190">
        <v>3</v>
      </c>
      <c r="S190">
        <v>5</v>
      </c>
      <c r="AQ190">
        <v>5</v>
      </c>
      <c r="AX190">
        <v>10</v>
      </c>
      <c r="EG190">
        <v>2</v>
      </c>
      <c r="EH190">
        <v>3</v>
      </c>
      <c r="EJ190">
        <v>5</v>
      </c>
      <c r="EN190">
        <v>5</v>
      </c>
      <c r="EV190">
        <v>2</v>
      </c>
      <c r="EW190">
        <v>2</v>
      </c>
      <c r="EX190">
        <v>5</v>
      </c>
      <c r="FW190">
        <v>5</v>
      </c>
    </row>
    <row r="210" spans="129:129">
      <c r="DY210" s="1486">
        <f>SUM(DY9:DY209)</f>
        <v>20</v>
      </c>
    </row>
    <row r="212" spans="129:129">
      <c r="DY212" s="1489">
        <f>+DY6-DY210</f>
        <v>-20</v>
      </c>
    </row>
  </sheetData>
  <mergeCells count="1">
    <mergeCell ref="CG1:CH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BA09-8632-4FF7-AF25-AD2D17D4A368}">
  <dimension ref="A1:IV221"/>
  <sheetViews>
    <sheetView topLeftCell="A154" workbookViewId="0">
      <selection sqref="A1:XFD1048576"/>
    </sheetView>
  </sheetViews>
  <sheetFormatPr defaultRowHeight="15"/>
  <sheetData>
    <row r="1" spans="1:179" s="565" customFormat="1" ht="96">
      <c r="A1" s="255" t="s">
        <v>4145</v>
      </c>
      <c r="B1" s="1455" t="s">
        <v>4788</v>
      </c>
      <c r="C1" s="1455" t="s">
        <v>2971</v>
      </c>
      <c r="D1" s="1455" t="s">
        <v>4147</v>
      </c>
      <c r="E1" s="239" t="s">
        <v>5033</v>
      </c>
      <c r="F1" s="239" t="s">
        <v>5034</v>
      </c>
      <c r="G1" s="239" t="s">
        <v>5035</v>
      </c>
      <c r="H1" s="239" t="s">
        <v>5036</v>
      </c>
      <c r="I1" s="239" t="s">
        <v>5037</v>
      </c>
      <c r="J1" s="239" t="s">
        <v>5038</v>
      </c>
      <c r="K1" s="239" t="s">
        <v>5039</v>
      </c>
      <c r="L1" s="239" t="s">
        <v>5040</v>
      </c>
      <c r="M1" s="239" t="s">
        <v>5041</v>
      </c>
      <c r="N1" s="239" t="s">
        <v>5042</v>
      </c>
      <c r="O1" s="239" t="s">
        <v>5043</v>
      </c>
      <c r="P1" s="239" t="s">
        <v>5044</v>
      </c>
      <c r="Q1" s="239" t="s">
        <v>5045</v>
      </c>
      <c r="R1" s="239" t="s">
        <v>5046</v>
      </c>
      <c r="S1" s="239" t="s">
        <v>5047</v>
      </c>
      <c r="T1" s="239" t="s">
        <v>5048</v>
      </c>
      <c r="U1" s="239" t="s">
        <v>5049</v>
      </c>
      <c r="V1" s="239" t="s">
        <v>5050</v>
      </c>
      <c r="W1" s="239" t="s">
        <v>5051</v>
      </c>
      <c r="X1" s="239" t="s">
        <v>5052</v>
      </c>
      <c r="Y1" s="239" t="s">
        <v>5053</v>
      </c>
      <c r="Z1" s="239" t="s">
        <v>5054</v>
      </c>
      <c r="AA1" s="1459" t="s">
        <v>5055</v>
      </c>
      <c r="AB1" s="239" t="s">
        <v>5056</v>
      </c>
      <c r="AC1" s="1504" t="s">
        <v>5057</v>
      </c>
      <c r="AD1" s="1504" t="s">
        <v>5058</v>
      </c>
      <c r="AE1" s="1504" t="s">
        <v>5059</v>
      </c>
      <c r="AF1" s="239" t="s">
        <v>5060</v>
      </c>
      <c r="AG1" s="239" t="s">
        <v>5061</v>
      </c>
      <c r="AH1" s="239" t="s">
        <v>5062</v>
      </c>
      <c r="AI1" s="239" t="s">
        <v>5063</v>
      </c>
      <c r="AJ1" s="239" t="s">
        <v>5064</v>
      </c>
      <c r="AK1" s="239" t="s">
        <v>5065</v>
      </c>
      <c r="AL1" s="239" t="s">
        <v>5066</v>
      </c>
      <c r="AM1" s="239" t="s">
        <v>5067</v>
      </c>
      <c r="AN1" s="239" t="s">
        <v>5068</v>
      </c>
      <c r="AO1" s="239" t="s">
        <v>5069</v>
      </c>
      <c r="AP1" s="239" t="s">
        <v>5070</v>
      </c>
      <c r="AQ1" s="239" t="s">
        <v>5071</v>
      </c>
      <c r="AR1" s="239" t="s">
        <v>5072</v>
      </c>
      <c r="AS1" s="239" t="s">
        <v>5073</v>
      </c>
      <c r="AT1" s="239" t="s">
        <v>5074</v>
      </c>
      <c r="AU1" s="239" t="s">
        <v>5075</v>
      </c>
      <c r="AV1" s="239" t="s">
        <v>5076</v>
      </c>
      <c r="AW1" s="239" t="s">
        <v>5077</v>
      </c>
      <c r="AX1" s="239" t="s">
        <v>5078</v>
      </c>
      <c r="AY1" s="239" t="s">
        <v>5079</v>
      </c>
      <c r="AZ1" s="239" t="s">
        <v>5080</v>
      </c>
      <c r="BA1" s="239" t="s">
        <v>5081</v>
      </c>
      <c r="BB1" s="239" t="s">
        <v>5082</v>
      </c>
      <c r="BC1" s="239" t="s">
        <v>5083</v>
      </c>
      <c r="BD1" s="239" t="s">
        <v>5084</v>
      </c>
      <c r="BE1" s="239" t="s">
        <v>5085</v>
      </c>
      <c r="BF1" s="239" t="s">
        <v>5086</v>
      </c>
      <c r="BG1" s="1513" t="s">
        <v>5087</v>
      </c>
      <c r="BH1" s="1504" t="s">
        <v>1820</v>
      </c>
      <c r="BI1" s="1504" t="s">
        <v>5088</v>
      </c>
      <c r="BJ1" s="239" t="s">
        <v>5089</v>
      </c>
      <c r="BK1" s="1503" t="s">
        <v>5090</v>
      </c>
      <c r="BM1" s="1459" t="s">
        <v>5091</v>
      </c>
      <c r="BN1" s="1503" t="s">
        <v>5092</v>
      </c>
      <c r="BO1" s="1503" t="s">
        <v>5093</v>
      </c>
      <c r="BP1" s="1503" t="s">
        <v>5094</v>
      </c>
      <c r="BQ1" s="239" t="s">
        <v>5095</v>
      </c>
      <c r="BR1" s="239" t="s">
        <v>5096</v>
      </c>
      <c r="BS1" s="239" t="s">
        <v>5097</v>
      </c>
      <c r="BT1" s="239" t="s">
        <v>5098</v>
      </c>
      <c r="BU1" s="239" t="s">
        <v>5099</v>
      </c>
      <c r="BV1" s="239" t="s">
        <v>5100</v>
      </c>
      <c r="BW1" s="239" t="s">
        <v>5101</v>
      </c>
      <c r="BX1" s="239" t="s">
        <v>5102</v>
      </c>
      <c r="BY1" s="239" t="s">
        <v>5103</v>
      </c>
      <c r="BZ1" s="239" t="s">
        <v>5104</v>
      </c>
      <c r="CA1" s="239" t="s">
        <v>5105</v>
      </c>
      <c r="CB1" s="239" t="s">
        <v>5106</v>
      </c>
      <c r="CC1" s="239" t="s">
        <v>5107</v>
      </c>
      <c r="CD1" s="239" t="s">
        <v>5108</v>
      </c>
      <c r="CE1" s="239" t="s">
        <v>5109</v>
      </c>
      <c r="CF1" s="239" t="s">
        <v>5110</v>
      </c>
      <c r="CG1" s="239" t="s">
        <v>5111</v>
      </c>
      <c r="CH1" s="239" t="s">
        <v>5112</v>
      </c>
      <c r="CI1" s="239" t="s">
        <v>5113</v>
      </c>
      <c r="CJ1" s="239" t="s">
        <v>5114</v>
      </c>
      <c r="CK1" s="239" t="s">
        <v>5115</v>
      </c>
      <c r="CL1" s="239" t="s">
        <v>5116</v>
      </c>
      <c r="CM1" s="239" t="s">
        <v>4166</v>
      </c>
      <c r="CN1" s="239" t="s">
        <v>5117</v>
      </c>
      <c r="CO1" s="239" t="s">
        <v>5118</v>
      </c>
      <c r="CP1" s="239" t="s">
        <v>5119</v>
      </c>
      <c r="CQ1" s="239" t="s">
        <v>5120</v>
      </c>
      <c r="CR1" s="239" t="s">
        <v>5121</v>
      </c>
      <c r="CS1" s="239" t="s">
        <v>5122</v>
      </c>
      <c r="CT1" s="239" t="s">
        <v>5123</v>
      </c>
      <c r="CU1" s="239" t="s">
        <v>5124</v>
      </c>
      <c r="CV1" s="239" t="s">
        <v>5125</v>
      </c>
      <c r="CW1" s="239" t="s">
        <v>5126</v>
      </c>
      <c r="CX1" s="239" t="s">
        <v>5127</v>
      </c>
      <c r="CY1" s="239" t="s">
        <v>5128</v>
      </c>
      <c r="CZ1" s="239" t="s">
        <v>5129</v>
      </c>
      <c r="DA1" s="239" t="s">
        <v>5130</v>
      </c>
      <c r="DB1" s="239" t="s">
        <v>5131</v>
      </c>
      <c r="DC1" s="239" t="s">
        <v>5132</v>
      </c>
      <c r="DD1" s="239" t="s">
        <v>5133</v>
      </c>
      <c r="DE1" s="239" t="s">
        <v>5134</v>
      </c>
      <c r="DF1" s="239" t="s">
        <v>5135</v>
      </c>
      <c r="DG1" s="239" t="s">
        <v>5136</v>
      </c>
      <c r="DH1" s="239" t="s">
        <v>5137</v>
      </c>
      <c r="DI1" s="239" t="s">
        <v>5138</v>
      </c>
      <c r="DJ1" s="239" t="s">
        <v>5139</v>
      </c>
      <c r="DK1" s="239" t="s">
        <v>5140</v>
      </c>
      <c r="DL1" s="239" t="s">
        <v>5141</v>
      </c>
      <c r="DM1" s="239" t="s">
        <v>5142</v>
      </c>
      <c r="DN1" s="239" t="s">
        <v>5143</v>
      </c>
      <c r="DO1" s="239" t="s">
        <v>5144</v>
      </c>
      <c r="DP1" s="239" t="s">
        <v>5145</v>
      </c>
      <c r="DQ1" s="239" t="s">
        <v>5146</v>
      </c>
      <c r="DR1" s="239" t="s">
        <v>5147</v>
      </c>
      <c r="DS1" s="239" t="s">
        <v>5148</v>
      </c>
      <c r="DT1" s="239" t="s">
        <v>5149</v>
      </c>
      <c r="DU1" s="239" t="s">
        <v>5150</v>
      </c>
      <c r="DV1" s="239" t="s">
        <v>5151</v>
      </c>
      <c r="DW1" s="239" t="s">
        <v>5152</v>
      </c>
      <c r="DX1" s="239" t="s">
        <v>5153</v>
      </c>
      <c r="DY1" s="239" t="s">
        <v>5154</v>
      </c>
      <c r="DZ1" s="239" t="s">
        <v>5155</v>
      </c>
      <c r="EA1" s="239" t="s">
        <v>5156</v>
      </c>
      <c r="EB1" s="239" t="s">
        <v>5157</v>
      </c>
      <c r="EC1" s="239" t="s">
        <v>5158</v>
      </c>
    </row>
    <row r="2" spans="1:179" s="10" customFormat="1">
      <c r="E2" s="1462" t="s">
        <v>5159</v>
      </c>
      <c r="F2" s="1462" t="s">
        <v>5160</v>
      </c>
      <c r="G2" s="1462" t="s">
        <v>5161</v>
      </c>
      <c r="H2" s="1462" t="s">
        <v>5162</v>
      </c>
      <c r="I2" s="1462" t="s">
        <v>5163</v>
      </c>
      <c r="J2" s="1462" t="s">
        <v>5164</v>
      </c>
      <c r="K2" s="1462" t="s">
        <v>5165</v>
      </c>
      <c r="L2" s="1462" t="s">
        <v>5166</v>
      </c>
      <c r="M2" s="1462" t="s">
        <v>5167</v>
      </c>
      <c r="N2" s="1462" t="s">
        <v>5168</v>
      </c>
      <c r="O2" s="1462" t="s">
        <v>5169</v>
      </c>
      <c r="P2" s="1462" t="s">
        <v>5170</v>
      </c>
      <c r="Q2" s="1462" t="s">
        <v>5171</v>
      </c>
      <c r="R2" s="1462" t="s">
        <v>5172</v>
      </c>
      <c r="S2" s="1462" t="s">
        <v>5173</v>
      </c>
      <c r="T2" s="1462" t="s">
        <v>5174</v>
      </c>
      <c r="U2" s="1462" t="s">
        <v>5175</v>
      </c>
      <c r="V2" s="1462" t="s">
        <v>5176</v>
      </c>
      <c r="W2" s="1462" t="s">
        <v>5177</v>
      </c>
      <c r="X2" s="1462" t="s">
        <v>5178</v>
      </c>
      <c r="Y2" s="1462" t="s">
        <v>5179</v>
      </c>
      <c r="Z2" s="1462" t="s">
        <v>5180</v>
      </c>
      <c r="AA2" s="1462" t="s">
        <v>5181</v>
      </c>
      <c r="AB2" s="1462" t="s">
        <v>5182</v>
      </c>
      <c r="AC2" s="1462" t="s">
        <v>5183</v>
      </c>
      <c r="AD2" s="10" t="s">
        <v>5184</v>
      </c>
      <c r="AE2" s="10" t="s">
        <v>5185</v>
      </c>
      <c r="AF2" s="1462" t="s">
        <v>5186</v>
      </c>
      <c r="AG2" s="1462" t="s">
        <v>5187</v>
      </c>
      <c r="AH2" s="1462" t="s">
        <v>5188</v>
      </c>
      <c r="AI2" s="1462" t="s">
        <v>5189</v>
      </c>
      <c r="AJ2" s="1462" t="s">
        <v>5190</v>
      </c>
      <c r="AK2" s="1462" t="s">
        <v>5191</v>
      </c>
      <c r="AL2" s="1462" t="s">
        <v>5192</v>
      </c>
      <c r="AM2" s="1462" t="s">
        <v>5193</v>
      </c>
      <c r="AN2" s="1462" t="s">
        <v>5194</v>
      </c>
      <c r="AO2" s="1462" t="s">
        <v>5195</v>
      </c>
      <c r="AP2" s="1462" t="s">
        <v>5196</v>
      </c>
      <c r="AQ2" s="1462" t="s">
        <v>5197</v>
      </c>
      <c r="AR2" s="1462" t="s">
        <v>5198</v>
      </c>
      <c r="AS2" s="1462" t="s">
        <v>5199</v>
      </c>
      <c r="AT2" s="1462" t="s">
        <v>5200</v>
      </c>
      <c r="AU2" s="1462" t="s">
        <v>5201</v>
      </c>
      <c r="AV2" s="1462" t="s">
        <v>5202</v>
      </c>
      <c r="AW2" s="1462" t="s">
        <v>5203</v>
      </c>
      <c r="AX2" s="1462" t="s">
        <v>5204</v>
      </c>
      <c r="AY2" s="1462" t="s">
        <v>5205</v>
      </c>
      <c r="AZ2" s="1462" t="s">
        <v>5206</v>
      </c>
      <c r="BA2" s="1462" t="s">
        <v>5207</v>
      </c>
      <c r="BB2" s="1462" t="s">
        <v>5208</v>
      </c>
      <c r="BC2" s="1462" t="s">
        <v>5209</v>
      </c>
      <c r="BD2" s="1462" t="s">
        <v>5210</v>
      </c>
      <c r="BE2" s="1462" t="s">
        <v>5211</v>
      </c>
      <c r="BF2" s="1462" t="s">
        <v>5212</v>
      </c>
      <c r="BG2" s="1462" t="s">
        <v>5213</v>
      </c>
      <c r="BH2" s="1462" t="s">
        <v>1821</v>
      </c>
      <c r="BI2" s="1462" t="s">
        <v>5214</v>
      </c>
      <c r="BJ2" s="1462" t="s">
        <v>5215</v>
      </c>
      <c r="BK2" s="1462" t="s">
        <v>5216</v>
      </c>
      <c r="BM2" s="10" t="s">
        <v>5217</v>
      </c>
      <c r="BN2" s="1462" t="s">
        <v>5218</v>
      </c>
      <c r="BO2" s="1462" t="s">
        <v>5219</v>
      </c>
      <c r="BP2" s="1462" t="s">
        <v>5220</v>
      </c>
      <c r="BQ2" s="1462" t="s">
        <v>5221</v>
      </c>
      <c r="BR2" s="1462" t="s">
        <v>5222</v>
      </c>
      <c r="BS2" s="1462" t="s">
        <v>5223</v>
      </c>
      <c r="BT2" s="1462" t="s">
        <v>5224</v>
      </c>
      <c r="BU2" s="1462" t="s">
        <v>5225</v>
      </c>
      <c r="BV2" s="1462" t="s">
        <v>5226</v>
      </c>
      <c r="BW2" s="1462" t="s">
        <v>5227</v>
      </c>
      <c r="BX2" s="1462" t="s">
        <v>5228</v>
      </c>
      <c r="BY2" s="1462" t="s">
        <v>5229</v>
      </c>
      <c r="BZ2" s="1462" t="s">
        <v>5230</v>
      </c>
      <c r="CA2" s="1462" t="s">
        <v>5231</v>
      </c>
      <c r="CB2" s="1462" t="s">
        <v>5232</v>
      </c>
      <c r="CC2" s="1462" t="s">
        <v>5233</v>
      </c>
      <c r="CD2" s="1462" t="s">
        <v>5234</v>
      </c>
      <c r="CE2" s="1462" t="s">
        <v>5235</v>
      </c>
      <c r="CF2" s="1462" t="s">
        <v>5236</v>
      </c>
      <c r="CG2" s="1462" t="s">
        <v>5237</v>
      </c>
      <c r="CH2" s="1462" t="s">
        <v>5238</v>
      </c>
      <c r="CI2" s="1462" t="s">
        <v>5239</v>
      </c>
      <c r="CJ2" s="1462" t="s">
        <v>5240</v>
      </c>
      <c r="CK2" s="1462" t="s">
        <v>5241</v>
      </c>
      <c r="CL2" s="1462" t="s">
        <v>5242</v>
      </c>
      <c r="CM2" s="1462" t="s">
        <v>5243</v>
      </c>
      <c r="CN2" s="1462" t="s">
        <v>5244</v>
      </c>
      <c r="CO2" s="1462" t="s">
        <v>5245</v>
      </c>
      <c r="CP2" s="1462" t="s">
        <v>5246</v>
      </c>
      <c r="CQ2" s="1462" t="s">
        <v>5247</v>
      </c>
      <c r="CR2" s="1462" t="s">
        <v>5248</v>
      </c>
      <c r="CS2" s="1462" t="s">
        <v>5249</v>
      </c>
      <c r="CT2" s="1462" t="s">
        <v>5250</v>
      </c>
      <c r="CU2" s="1462" t="s">
        <v>5251</v>
      </c>
      <c r="CV2" s="1462" t="s">
        <v>5252</v>
      </c>
      <c r="CW2" s="1462" t="s">
        <v>5253</v>
      </c>
      <c r="CX2" s="1462" t="s">
        <v>5254</v>
      </c>
      <c r="CY2" s="1462" t="s">
        <v>5255</v>
      </c>
      <c r="CZ2" s="1462" t="s">
        <v>5256</v>
      </c>
      <c r="DA2" s="1462" t="s">
        <v>5257</v>
      </c>
      <c r="DB2" s="1462" t="s">
        <v>5258</v>
      </c>
      <c r="DC2" s="1462" t="s">
        <v>5259</v>
      </c>
      <c r="DD2" s="1462" t="s">
        <v>5260</v>
      </c>
      <c r="DE2" s="1462" t="s">
        <v>5261</v>
      </c>
      <c r="DF2" s="1462" t="s">
        <v>5262</v>
      </c>
      <c r="DG2" s="1462" t="s">
        <v>5263</v>
      </c>
      <c r="DH2" s="1462" t="s">
        <v>5264</v>
      </c>
      <c r="DI2" s="1462" t="s">
        <v>5265</v>
      </c>
      <c r="DJ2" s="1462" t="s">
        <v>5266</v>
      </c>
      <c r="DK2" s="1462" t="s">
        <v>5267</v>
      </c>
      <c r="DL2" s="1462" t="s">
        <v>5268</v>
      </c>
      <c r="DM2" s="1462" t="s">
        <v>5269</v>
      </c>
      <c r="DN2" s="1462" t="s">
        <v>5270</v>
      </c>
      <c r="DO2" s="1462" t="s">
        <v>5271</v>
      </c>
      <c r="DP2" s="1462" t="s">
        <v>5272</v>
      </c>
      <c r="DQ2" s="1462" t="s">
        <v>5273</v>
      </c>
      <c r="DR2" s="1462" t="s">
        <v>5274</v>
      </c>
      <c r="DS2" s="1462" t="s">
        <v>5275</v>
      </c>
      <c r="DT2" s="1462" t="s">
        <v>5276</v>
      </c>
      <c r="DU2" s="1462" t="s">
        <v>5277</v>
      </c>
      <c r="DV2" s="1462" t="s">
        <v>5278</v>
      </c>
      <c r="DW2" s="1462" t="s">
        <v>5279</v>
      </c>
      <c r="DX2" s="1462" t="s">
        <v>5280</v>
      </c>
      <c r="DY2" s="1462" t="s">
        <v>5281</v>
      </c>
      <c r="DZ2" s="1462" t="s">
        <v>5282</v>
      </c>
      <c r="EA2" s="1462" t="s">
        <v>5283</v>
      </c>
      <c r="EB2" s="1462" t="s">
        <v>5284</v>
      </c>
      <c r="EC2" s="1462" t="s">
        <v>5285</v>
      </c>
    </row>
    <row r="4" spans="1:179" s="1514" customFormat="1">
      <c r="A4" s="1514" t="s">
        <v>3662</v>
      </c>
      <c r="B4" s="1515" t="s">
        <v>3275</v>
      </c>
      <c r="E4" s="1514">
        <v>16</v>
      </c>
      <c r="F4" s="1514">
        <v>0</v>
      </c>
      <c r="G4" s="1514">
        <v>0</v>
      </c>
      <c r="H4" s="1514">
        <v>0</v>
      </c>
      <c r="I4" s="1514">
        <v>79</v>
      </c>
      <c r="J4" s="1514">
        <v>0</v>
      </c>
      <c r="K4" s="1514">
        <v>18</v>
      </c>
      <c r="L4" s="1514">
        <v>0</v>
      </c>
      <c r="M4" s="1514">
        <v>0</v>
      </c>
      <c r="N4" s="1514">
        <v>0</v>
      </c>
      <c r="O4" s="1514">
        <v>0</v>
      </c>
      <c r="P4" s="1514">
        <v>-2</v>
      </c>
      <c r="Q4" s="1514">
        <v>0</v>
      </c>
      <c r="R4" s="1514">
        <v>13</v>
      </c>
      <c r="S4" s="1514">
        <v>19</v>
      </c>
      <c r="T4" s="1514">
        <v>-2</v>
      </c>
      <c r="U4" s="1514">
        <v>0</v>
      </c>
      <c r="V4" s="1514">
        <v>-5</v>
      </c>
      <c r="W4" s="1514">
        <v>-9</v>
      </c>
      <c r="X4" s="1514">
        <v>0</v>
      </c>
      <c r="Y4" s="1514">
        <v>0</v>
      </c>
      <c r="Z4" s="1514">
        <v>86</v>
      </c>
      <c r="AA4" s="1514">
        <v>0</v>
      </c>
      <c r="AB4" s="1514">
        <v>50</v>
      </c>
      <c r="AC4" s="1514">
        <v>90</v>
      </c>
      <c r="AD4" s="1514">
        <v>-5</v>
      </c>
      <c r="AE4" s="1514">
        <v>56</v>
      </c>
      <c r="AF4" s="1514">
        <v>0</v>
      </c>
      <c r="AG4" s="1514">
        <v>0</v>
      </c>
      <c r="AH4" s="1514">
        <v>0</v>
      </c>
      <c r="AI4" s="1514">
        <v>0</v>
      </c>
      <c r="AJ4" s="1514">
        <v>0</v>
      </c>
      <c r="AK4" s="1514">
        <v>0</v>
      </c>
      <c r="AL4" s="1514">
        <v>0</v>
      </c>
      <c r="AM4" s="1514">
        <v>0</v>
      </c>
      <c r="AN4" s="1514">
        <v>0</v>
      </c>
      <c r="AO4" s="1514">
        <v>0</v>
      </c>
      <c r="AP4" s="1514">
        <v>0</v>
      </c>
      <c r="AQ4" s="1514">
        <v>0</v>
      </c>
      <c r="AR4" s="1514">
        <v>0</v>
      </c>
      <c r="AS4" s="1514">
        <v>0</v>
      </c>
      <c r="AT4" s="1514">
        <v>0</v>
      </c>
      <c r="AU4" s="1514">
        <v>0</v>
      </c>
      <c r="AV4" s="1514">
        <v>0</v>
      </c>
      <c r="AW4" s="1514">
        <v>0</v>
      </c>
      <c r="AX4" s="1514">
        <v>0</v>
      </c>
      <c r="AY4" s="1514">
        <v>0</v>
      </c>
      <c r="AZ4" s="1514">
        <v>0</v>
      </c>
      <c r="BA4" s="1514">
        <v>-2</v>
      </c>
      <c r="BB4" s="1514">
        <v>0</v>
      </c>
      <c r="BC4" s="1514">
        <v>0</v>
      </c>
      <c r="BD4" s="1514">
        <v>0</v>
      </c>
      <c r="BE4" s="1514">
        <v>0</v>
      </c>
      <c r="BF4" s="1514">
        <v>0</v>
      </c>
      <c r="BG4" s="1514">
        <v>188</v>
      </c>
      <c r="BH4" s="1514">
        <v>51</v>
      </c>
      <c r="BI4" s="1514">
        <v>0</v>
      </c>
      <c r="BJ4" s="1514">
        <v>41</v>
      </c>
      <c r="BK4" s="1514">
        <v>-15</v>
      </c>
      <c r="BL4" s="1514">
        <v>0</v>
      </c>
      <c r="BM4" s="1514">
        <v>31</v>
      </c>
      <c r="BN4" s="1514">
        <v>0</v>
      </c>
      <c r="BO4" s="1514">
        <v>0</v>
      </c>
      <c r="BP4" s="1514">
        <v>1</v>
      </c>
      <c r="BQ4" s="1514">
        <v>1</v>
      </c>
      <c r="BR4" s="1514">
        <v>0</v>
      </c>
      <c r="BS4" s="1514">
        <v>0</v>
      </c>
      <c r="BT4" s="1514">
        <v>0</v>
      </c>
      <c r="BU4" s="1514">
        <v>0</v>
      </c>
      <c r="BV4" s="1514">
        <v>-5</v>
      </c>
      <c r="BW4" s="1514">
        <v>0</v>
      </c>
      <c r="BX4" s="1514">
        <v>0</v>
      </c>
      <c r="BY4" s="1514">
        <v>0</v>
      </c>
      <c r="BZ4" s="1514">
        <v>-2</v>
      </c>
      <c r="CA4" s="1514">
        <v>0</v>
      </c>
      <c r="CB4" s="1514">
        <v>2</v>
      </c>
      <c r="CC4" s="1514">
        <v>0</v>
      </c>
      <c r="CD4" s="1514">
        <v>-2</v>
      </c>
      <c r="CE4" s="1514">
        <v>0</v>
      </c>
      <c r="CF4" s="1514">
        <v>0</v>
      </c>
      <c r="CG4" s="1514">
        <v>137</v>
      </c>
      <c r="CH4" s="1514">
        <v>0</v>
      </c>
      <c r="CI4" s="1514">
        <v>-21</v>
      </c>
      <c r="CJ4" s="1514">
        <v>29</v>
      </c>
      <c r="CK4" s="1514">
        <v>0</v>
      </c>
      <c r="CL4" s="1514">
        <v>1</v>
      </c>
      <c r="CM4" s="1514">
        <v>0</v>
      </c>
      <c r="CN4" s="1514">
        <v>0</v>
      </c>
      <c r="CO4" s="1514">
        <v>0</v>
      </c>
      <c r="CP4" s="1514">
        <v>0</v>
      </c>
      <c r="CQ4" s="1514">
        <v>83</v>
      </c>
      <c r="CR4" s="1514">
        <v>99</v>
      </c>
      <c r="CS4" s="1514">
        <v>0</v>
      </c>
      <c r="CT4" s="1514">
        <v>0</v>
      </c>
      <c r="CU4" s="1514">
        <v>0</v>
      </c>
      <c r="CV4" s="1514">
        <v>0</v>
      </c>
      <c r="CW4" s="1514">
        <v>-5</v>
      </c>
      <c r="CX4" s="1514">
        <v>-93</v>
      </c>
      <c r="CY4" s="1514">
        <v>0</v>
      </c>
      <c r="CZ4" s="1514">
        <v>0</v>
      </c>
      <c r="DA4" s="1514">
        <v>1</v>
      </c>
      <c r="DB4" s="1514">
        <v>0</v>
      </c>
      <c r="DC4" s="1514">
        <v>0</v>
      </c>
      <c r="DD4" s="1514">
        <v>0</v>
      </c>
      <c r="DE4" s="1514">
        <v>0</v>
      </c>
      <c r="DF4" s="1514">
        <v>0</v>
      </c>
      <c r="DG4" s="1514">
        <v>0</v>
      </c>
      <c r="DH4" s="1514">
        <v>0</v>
      </c>
      <c r="DI4" s="1514">
        <v>0</v>
      </c>
      <c r="DJ4" s="1514">
        <v>0</v>
      </c>
      <c r="DK4" s="1514">
        <v>0</v>
      </c>
      <c r="DL4" s="1514">
        <v>-2</v>
      </c>
      <c r="DM4" s="1514">
        <v>0</v>
      </c>
      <c r="DN4" s="1514">
        <v>0</v>
      </c>
      <c r="DO4" s="1514">
        <v>0</v>
      </c>
      <c r="DP4" s="1514">
        <v>0</v>
      </c>
      <c r="DQ4" s="1514">
        <v>0</v>
      </c>
      <c r="DR4" s="1514">
        <v>0</v>
      </c>
      <c r="DS4" s="1514">
        <v>0</v>
      </c>
      <c r="DT4" s="1514">
        <v>0</v>
      </c>
      <c r="DU4" s="1514">
        <v>0</v>
      </c>
      <c r="DV4" s="1514">
        <v>0</v>
      </c>
      <c r="DW4" s="1514">
        <v>0</v>
      </c>
      <c r="DX4" s="1514">
        <v>0</v>
      </c>
      <c r="DY4" s="1514">
        <v>0</v>
      </c>
      <c r="DZ4" s="1514">
        <v>0</v>
      </c>
      <c r="EA4" s="1514">
        <v>0</v>
      </c>
      <c r="EB4" s="1514">
        <v>0</v>
      </c>
      <c r="EC4" s="1514">
        <v>0</v>
      </c>
      <c r="ED4" s="1514">
        <v>0</v>
      </c>
      <c r="EE4" s="1514">
        <v>0</v>
      </c>
      <c r="EF4" s="1514">
        <v>0</v>
      </c>
      <c r="EG4" s="1514">
        <v>0</v>
      </c>
      <c r="EH4" s="1514">
        <v>0</v>
      </c>
      <c r="EI4" s="1514">
        <v>0</v>
      </c>
      <c r="EJ4" s="1514">
        <v>0</v>
      </c>
      <c r="EK4" s="1514">
        <v>0</v>
      </c>
      <c r="EL4" s="1514">
        <v>0</v>
      </c>
      <c r="EM4" s="1514">
        <v>0</v>
      </c>
      <c r="EN4" s="1514">
        <v>0</v>
      </c>
      <c r="EO4" s="1514">
        <v>0</v>
      </c>
      <c r="EP4" s="1514">
        <v>0</v>
      </c>
      <c r="EQ4" s="1514">
        <v>0</v>
      </c>
      <c r="ER4" s="1514">
        <v>0</v>
      </c>
      <c r="ES4" s="1514">
        <v>0</v>
      </c>
      <c r="ET4" s="1514">
        <v>0</v>
      </c>
      <c r="EU4" s="1514">
        <v>0</v>
      </c>
      <c r="EV4" s="1514">
        <v>0</v>
      </c>
      <c r="EW4" s="1514">
        <v>0</v>
      </c>
      <c r="EX4" s="1514">
        <v>0</v>
      </c>
      <c r="EY4" s="1514">
        <v>0</v>
      </c>
      <c r="EZ4" s="1514">
        <v>0</v>
      </c>
      <c r="FA4" s="1514">
        <v>0</v>
      </c>
      <c r="FB4" s="1514">
        <v>0</v>
      </c>
    </row>
    <row r="5" spans="1:179">
      <c r="A5" s="25" t="s">
        <v>4765</v>
      </c>
      <c r="B5" s="25" t="s">
        <v>4766</v>
      </c>
      <c r="C5" s="126" t="s">
        <v>4767</v>
      </c>
      <c r="E5" s="1456"/>
      <c r="I5">
        <v>43</v>
      </c>
      <c r="K5">
        <v>10</v>
      </c>
      <c r="P5">
        <v>92</v>
      </c>
      <c r="W5">
        <v>1</v>
      </c>
      <c r="Z5">
        <v>78</v>
      </c>
      <c r="EP5">
        <v>33</v>
      </c>
    </row>
    <row r="6" spans="1:179">
      <c r="A6" s="25" t="s">
        <v>4768</v>
      </c>
      <c r="B6" s="25" t="s">
        <v>4766</v>
      </c>
      <c r="C6" s="126" t="s">
        <v>4769</v>
      </c>
      <c r="I6">
        <v>36</v>
      </c>
      <c r="K6">
        <v>6</v>
      </c>
      <c r="AB6">
        <v>46</v>
      </c>
      <c r="BG6">
        <v>168</v>
      </c>
      <c r="BH6">
        <v>40</v>
      </c>
      <c r="CQ6">
        <v>78</v>
      </c>
      <c r="ES6">
        <v>79</v>
      </c>
      <c r="FW6">
        <v>23</v>
      </c>
    </row>
    <row r="7" spans="1:179">
      <c r="A7" s="25" t="s">
        <v>4770</v>
      </c>
      <c r="B7" s="25" t="s">
        <v>4766</v>
      </c>
      <c r="C7" s="126" t="s">
        <v>4769</v>
      </c>
      <c r="E7">
        <v>15</v>
      </c>
      <c r="R7">
        <v>13</v>
      </c>
      <c r="S7">
        <v>19</v>
      </c>
      <c r="AB7">
        <v>5</v>
      </c>
      <c r="BH7">
        <v>2</v>
      </c>
      <c r="BJ7">
        <v>3</v>
      </c>
      <c r="CG7">
        <v>116</v>
      </c>
      <c r="CJ7">
        <v>15</v>
      </c>
      <c r="CX7">
        <v>4</v>
      </c>
    </row>
    <row r="8" spans="1:179">
      <c r="A8" s="25"/>
      <c r="B8" s="25"/>
      <c r="C8" s="126"/>
    </row>
    <row r="9" spans="1:179">
      <c r="B9" s="25"/>
      <c r="C9" s="126"/>
    </row>
    <row r="10" spans="1:179">
      <c r="B10" s="25"/>
      <c r="C10" s="126"/>
    </row>
    <row r="11" spans="1:179">
      <c r="B11" s="25"/>
      <c r="C11" s="126"/>
    </row>
    <row r="12" spans="1:179">
      <c r="B12" s="25"/>
      <c r="C12" s="126"/>
    </row>
    <row r="13" spans="1:179">
      <c r="B13" s="25"/>
      <c r="C13" s="126"/>
    </row>
    <row r="14" spans="1:179">
      <c r="B14" s="25"/>
      <c r="C14" s="126"/>
    </row>
    <row r="15" spans="1:179">
      <c r="B15" s="25"/>
      <c r="C15" s="126"/>
    </row>
    <row r="16" spans="1:179">
      <c r="B16" s="25"/>
      <c r="C16" s="126"/>
    </row>
    <row r="17" spans="1:256">
      <c r="B17" s="25"/>
      <c r="C17" s="126"/>
    </row>
    <row r="18" spans="1:256">
      <c r="B18" s="25"/>
      <c r="C18" s="126"/>
    </row>
    <row r="19" spans="1:256">
      <c r="B19" s="25"/>
      <c r="C19" s="126"/>
    </row>
    <row r="20" spans="1:256">
      <c r="B20" s="25"/>
      <c r="C20" s="126"/>
    </row>
    <row r="21" spans="1:256">
      <c r="B21" s="25"/>
      <c r="C21" s="126"/>
    </row>
    <row r="22" spans="1:256">
      <c r="B22" s="25"/>
      <c r="C22" s="126"/>
    </row>
    <row r="23" spans="1:256">
      <c r="B23" s="25"/>
      <c r="C23" s="126"/>
    </row>
    <row r="24" spans="1:256">
      <c r="B24" s="25"/>
      <c r="C24" s="126"/>
    </row>
    <row r="25" spans="1:256" s="1060" customFormat="1">
      <c r="A25" s="1058" t="s">
        <v>19</v>
      </c>
      <c r="B25" s="1060" t="s">
        <v>3277</v>
      </c>
      <c r="E25" s="1060">
        <f t="shared" ref="E25:BP25" si="0">SUM(E3:E24)</f>
        <v>31</v>
      </c>
      <c r="F25" s="1060">
        <f t="shared" si="0"/>
        <v>0</v>
      </c>
      <c r="G25" s="1060">
        <f t="shared" si="0"/>
        <v>0</v>
      </c>
      <c r="H25" s="1060">
        <f t="shared" si="0"/>
        <v>0</v>
      </c>
      <c r="I25" s="1060">
        <f t="shared" si="0"/>
        <v>158</v>
      </c>
      <c r="J25" s="1060">
        <f t="shared" si="0"/>
        <v>0</v>
      </c>
      <c r="K25" s="1060">
        <f t="shared" si="0"/>
        <v>34</v>
      </c>
      <c r="L25" s="1060">
        <f t="shared" si="0"/>
        <v>0</v>
      </c>
      <c r="M25" s="1060">
        <f t="shared" si="0"/>
        <v>0</v>
      </c>
      <c r="N25" s="1060">
        <f t="shared" si="0"/>
        <v>0</v>
      </c>
      <c r="O25" s="1060">
        <f t="shared" si="0"/>
        <v>0</v>
      </c>
      <c r="P25" s="1060">
        <f t="shared" si="0"/>
        <v>90</v>
      </c>
      <c r="Q25" s="1060">
        <f t="shared" si="0"/>
        <v>0</v>
      </c>
      <c r="R25" s="1060">
        <f t="shared" si="0"/>
        <v>26</v>
      </c>
      <c r="S25" s="1060">
        <f t="shared" si="0"/>
        <v>38</v>
      </c>
      <c r="T25" s="1060">
        <f t="shared" si="0"/>
        <v>-2</v>
      </c>
      <c r="U25" s="1060">
        <f t="shared" si="0"/>
        <v>0</v>
      </c>
      <c r="V25" s="1060">
        <f t="shared" si="0"/>
        <v>-5</v>
      </c>
      <c r="W25" s="1060">
        <f t="shared" si="0"/>
        <v>-8</v>
      </c>
      <c r="X25" s="1060">
        <f t="shared" si="0"/>
        <v>0</v>
      </c>
      <c r="Y25" s="1060">
        <f t="shared" si="0"/>
        <v>0</v>
      </c>
      <c r="Z25" s="1060">
        <f t="shared" si="0"/>
        <v>164</v>
      </c>
      <c r="AA25" s="1060">
        <f t="shared" si="0"/>
        <v>0</v>
      </c>
      <c r="AB25" s="1060">
        <f t="shared" si="0"/>
        <v>101</v>
      </c>
      <c r="AC25" s="1060">
        <f t="shared" si="0"/>
        <v>90</v>
      </c>
      <c r="AD25" s="1060">
        <f t="shared" si="0"/>
        <v>-5</v>
      </c>
      <c r="AE25" s="1060">
        <f t="shared" si="0"/>
        <v>56</v>
      </c>
      <c r="AF25" s="1060">
        <f t="shared" si="0"/>
        <v>0</v>
      </c>
      <c r="AG25" s="1060">
        <f t="shared" si="0"/>
        <v>0</v>
      </c>
      <c r="AH25" s="1060">
        <f t="shared" si="0"/>
        <v>0</v>
      </c>
      <c r="AI25" s="1060">
        <f t="shared" si="0"/>
        <v>0</v>
      </c>
      <c r="AJ25" s="1060">
        <f t="shared" si="0"/>
        <v>0</v>
      </c>
      <c r="AK25" s="1060">
        <f t="shared" si="0"/>
        <v>0</v>
      </c>
      <c r="AL25" s="1060">
        <f t="shared" si="0"/>
        <v>0</v>
      </c>
      <c r="AM25" s="1060">
        <f t="shared" si="0"/>
        <v>0</v>
      </c>
      <c r="AN25" s="1060">
        <f t="shared" si="0"/>
        <v>0</v>
      </c>
      <c r="AO25" s="1060">
        <f t="shared" si="0"/>
        <v>0</v>
      </c>
      <c r="AP25" s="1060">
        <f t="shared" si="0"/>
        <v>0</v>
      </c>
      <c r="AQ25" s="1060">
        <f t="shared" si="0"/>
        <v>0</v>
      </c>
      <c r="AR25" s="1060">
        <f t="shared" si="0"/>
        <v>0</v>
      </c>
      <c r="AS25" s="1060">
        <f t="shared" si="0"/>
        <v>0</v>
      </c>
      <c r="AT25" s="1060">
        <f t="shared" si="0"/>
        <v>0</v>
      </c>
      <c r="AU25" s="1060">
        <f t="shared" si="0"/>
        <v>0</v>
      </c>
      <c r="AV25" s="1060">
        <f t="shared" si="0"/>
        <v>0</v>
      </c>
      <c r="AW25" s="1060">
        <f t="shared" si="0"/>
        <v>0</v>
      </c>
      <c r="AX25" s="1060">
        <f t="shared" si="0"/>
        <v>0</v>
      </c>
      <c r="AY25" s="1060">
        <f t="shared" si="0"/>
        <v>0</v>
      </c>
      <c r="AZ25" s="1060">
        <f t="shared" si="0"/>
        <v>0</v>
      </c>
      <c r="BA25" s="1060">
        <f t="shared" si="0"/>
        <v>-2</v>
      </c>
      <c r="BB25" s="1060">
        <f t="shared" si="0"/>
        <v>0</v>
      </c>
      <c r="BC25" s="1060">
        <f t="shared" si="0"/>
        <v>0</v>
      </c>
      <c r="BD25" s="1060">
        <f t="shared" si="0"/>
        <v>0</v>
      </c>
      <c r="BE25" s="1060">
        <f t="shared" si="0"/>
        <v>0</v>
      </c>
      <c r="BF25" s="1060">
        <f t="shared" si="0"/>
        <v>0</v>
      </c>
      <c r="BG25" s="1060">
        <f t="shared" si="0"/>
        <v>356</v>
      </c>
      <c r="BH25" s="1060">
        <f t="shared" si="0"/>
        <v>93</v>
      </c>
      <c r="BI25" s="1060">
        <f t="shared" si="0"/>
        <v>0</v>
      </c>
      <c r="BJ25" s="1060">
        <f t="shared" si="0"/>
        <v>44</v>
      </c>
      <c r="BK25" s="1060">
        <f t="shared" si="0"/>
        <v>-15</v>
      </c>
      <c r="BL25" s="1060">
        <f t="shared" si="0"/>
        <v>0</v>
      </c>
      <c r="BM25" s="1060">
        <f t="shared" si="0"/>
        <v>31</v>
      </c>
      <c r="BN25" s="1060">
        <f t="shared" si="0"/>
        <v>0</v>
      </c>
      <c r="BO25" s="1060">
        <f t="shared" si="0"/>
        <v>0</v>
      </c>
      <c r="BP25" s="1060">
        <f t="shared" si="0"/>
        <v>1</v>
      </c>
      <c r="BQ25" s="1060">
        <f t="shared" ref="BQ25:EB25" si="1">SUM(BQ3:BQ24)</f>
        <v>1</v>
      </c>
      <c r="BR25" s="1060">
        <f t="shared" si="1"/>
        <v>0</v>
      </c>
      <c r="BS25" s="1060">
        <f t="shared" si="1"/>
        <v>0</v>
      </c>
      <c r="BT25" s="1060">
        <f t="shared" si="1"/>
        <v>0</v>
      </c>
      <c r="BU25" s="1060">
        <f t="shared" si="1"/>
        <v>0</v>
      </c>
      <c r="BV25" s="1060">
        <f t="shared" si="1"/>
        <v>-5</v>
      </c>
      <c r="BW25" s="1060">
        <f t="shared" si="1"/>
        <v>0</v>
      </c>
      <c r="BX25" s="1060">
        <f t="shared" si="1"/>
        <v>0</v>
      </c>
      <c r="BY25" s="1060">
        <f t="shared" si="1"/>
        <v>0</v>
      </c>
      <c r="BZ25" s="1060">
        <f t="shared" si="1"/>
        <v>-2</v>
      </c>
      <c r="CA25" s="1060">
        <f t="shared" si="1"/>
        <v>0</v>
      </c>
      <c r="CB25" s="1060">
        <f t="shared" si="1"/>
        <v>2</v>
      </c>
      <c r="CC25" s="1060">
        <f t="shared" si="1"/>
        <v>0</v>
      </c>
      <c r="CD25" s="1060">
        <f t="shared" si="1"/>
        <v>-2</v>
      </c>
      <c r="CE25" s="1060">
        <f t="shared" si="1"/>
        <v>0</v>
      </c>
      <c r="CF25" s="1060">
        <f t="shared" si="1"/>
        <v>0</v>
      </c>
      <c r="CG25" s="1060">
        <f t="shared" si="1"/>
        <v>253</v>
      </c>
      <c r="CH25" s="1060">
        <f t="shared" si="1"/>
        <v>0</v>
      </c>
      <c r="CI25" s="1060">
        <f t="shared" si="1"/>
        <v>-21</v>
      </c>
      <c r="CJ25" s="1060">
        <f t="shared" si="1"/>
        <v>44</v>
      </c>
      <c r="CK25" s="1060">
        <f t="shared" si="1"/>
        <v>0</v>
      </c>
      <c r="CL25" s="1060">
        <f t="shared" si="1"/>
        <v>1</v>
      </c>
      <c r="CM25" s="1060">
        <f t="shared" si="1"/>
        <v>0</v>
      </c>
      <c r="CN25" s="1060">
        <f t="shared" si="1"/>
        <v>0</v>
      </c>
      <c r="CO25" s="1060">
        <f t="shared" si="1"/>
        <v>0</v>
      </c>
      <c r="CP25" s="1060">
        <f t="shared" si="1"/>
        <v>0</v>
      </c>
      <c r="CQ25" s="1060">
        <f t="shared" si="1"/>
        <v>161</v>
      </c>
      <c r="CR25" s="1060">
        <f t="shared" si="1"/>
        <v>99</v>
      </c>
      <c r="CS25" s="1060">
        <f t="shared" si="1"/>
        <v>0</v>
      </c>
      <c r="CT25" s="1060">
        <f t="shared" si="1"/>
        <v>0</v>
      </c>
      <c r="CU25" s="1060">
        <f t="shared" si="1"/>
        <v>0</v>
      </c>
      <c r="CV25" s="1060">
        <f t="shared" si="1"/>
        <v>0</v>
      </c>
      <c r="CW25" s="1060">
        <f t="shared" si="1"/>
        <v>-5</v>
      </c>
      <c r="CX25" s="1060">
        <f t="shared" si="1"/>
        <v>-89</v>
      </c>
      <c r="CY25" s="1060">
        <f t="shared" si="1"/>
        <v>0</v>
      </c>
      <c r="CZ25" s="1060">
        <f t="shared" si="1"/>
        <v>0</v>
      </c>
      <c r="DA25" s="1060">
        <f t="shared" si="1"/>
        <v>1</v>
      </c>
      <c r="DB25" s="1060">
        <f t="shared" si="1"/>
        <v>0</v>
      </c>
      <c r="DC25" s="1060">
        <f t="shared" si="1"/>
        <v>0</v>
      </c>
      <c r="DD25" s="1060">
        <f t="shared" si="1"/>
        <v>0</v>
      </c>
      <c r="DE25" s="1060">
        <f t="shared" si="1"/>
        <v>0</v>
      </c>
      <c r="DF25" s="1060">
        <f t="shared" si="1"/>
        <v>0</v>
      </c>
      <c r="DG25" s="1060">
        <f t="shared" si="1"/>
        <v>0</v>
      </c>
      <c r="DH25" s="1060">
        <f t="shared" si="1"/>
        <v>0</v>
      </c>
      <c r="DI25" s="1060">
        <f t="shared" si="1"/>
        <v>0</v>
      </c>
      <c r="DJ25" s="1060">
        <f t="shared" si="1"/>
        <v>0</v>
      </c>
      <c r="DK25" s="1060">
        <f t="shared" si="1"/>
        <v>0</v>
      </c>
      <c r="DL25" s="1060">
        <f t="shared" si="1"/>
        <v>-2</v>
      </c>
      <c r="DM25" s="1060">
        <f t="shared" si="1"/>
        <v>0</v>
      </c>
      <c r="DN25" s="1060">
        <f t="shared" si="1"/>
        <v>0</v>
      </c>
      <c r="DO25" s="1060">
        <f t="shared" si="1"/>
        <v>0</v>
      </c>
      <c r="DP25" s="1060">
        <f t="shared" si="1"/>
        <v>0</v>
      </c>
      <c r="DQ25" s="1060">
        <f t="shared" si="1"/>
        <v>0</v>
      </c>
      <c r="DR25" s="1060">
        <f t="shared" si="1"/>
        <v>0</v>
      </c>
      <c r="DS25" s="1060">
        <f t="shared" si="1"/>
        <v>0</v>
      </c>
      <c r="DT25" s="1060">
        <f t="shared" si="1"/>
        <v>0</v>
      </c>
      <c r="DU25" s="1060">
        <f t="shared" si="1"/>
        <v>0</v>
      </c>
      <c r="DV25" s="1060">
        <f t="shared" si="1"/>
        <v>0</v>
      </c>
      <c r="DW25" s="1060">
        <f t="shared" si="1"/>
        <v>0</v>
      </c>
      <c r="DX25" s="1060">
        <f t="shared" si="1"/>
        <v>0</v>
      </c>
      <c r="DY25" s="1060">
        <f t="shared" si="1"/>
        <v>0</v>
      </c>
      <c r="DZ25" s="1060">
        <f t="shared" si="1"/>
        <v>0</v>
      </c>
      <c r="EA25" s="1060">
        <f t="shared" si="1"/>
        <v>0</v>
      </c>
      <c r="EB25" s="1060">
        <f t="shared" si="1"/>
        <v>0</v>
      </c>
      <c r="EC25" s="1060">
        <f t="shared" ref="EC25:GN25" si="2">SUM(EC3:EC24)</f>
        <v>0</v>
      </c>
      <c r="ED25" s="1060">
        <f t="shared" si="2"/>
        <v>0</v>
      </c>
      <c r="EE25" s="1060">
        <f t="shared" si="2"/>
        <v>0</v>
      </c>
      <c r="EF25" s="1060">
        <f t="shared" si="2"/>
        <v>0</v>
      </c>
      <c r="EG25" s="1060">
        <f t="shared" si="2"/>
        <v>0</v>
      </c>
      <c r="EH25" s="1060">
        <f t="shared" si="2"/>
        <v>0</v>
      </c>
      <c r="EI25" s="1060">
        <f t="shared" si="2"/>
        <v>0</v>
      </c>
      <c r="EJ25" s="1060">
        <f t="shared" si="2"/>
        <v>0</v>
      </c>
      <c r="EK25" s="1060">
        <f t="shared" si="2"/>
        <v>0</v>
      </c>
      <c r="EL25" s="1060">
        <f t="shared" si="2"/>
        <v>0</v>
      </c>
      <c r="EM25" s="1060">
        <f t="shared" si="2"/>
        <v>0</v>
      </c>
      <c r="EN25" s="1060">
        <f t="shared" si="2"/>
        <v>0</v>
      </c>
      <c r="EO25" s="1060">
        <f t="shared" si="2"/>
        <v>0</v>
      </c>
      <c r="EP25" s="1060">
        <f t="shared" si="2"/>
        <v>33</v>
      </c>
      <c r="EQ25" s="1060">
        <f t="shared" si="2"/>
        <v>0</v>
      </c>
      <c r="ER25" s="1060">
        <f t="shared" si="2"/>
        <v>0</v>
      </c>
      <c r="ES25" s="1060">
        <f t="shared" si="2"/>
        <v>79</v>
      </c>
      <c r="ET25" s="1060">
        <f t="shared" si="2"/>
        <v>0</v>
      </c>
      <c r="EU25" s="1060">
        <f t="shared" si="2"/>
        <v>0</v>
      </c>
      <c r="EV25" s="1060">
        <f t="shared" si="2"/>
        <v>0</v>
      </c>
      <c r="EW25" s="1060">
        <f t="shared" si="2"/>
        <v>0</v>
      </c>
      <c r="EX25" s="1060">
        <f t="shared" si="2"/>
        <v>0</v>
      </c>
      <c r="EY25" s="1060">
        <f t="shared" si="2"/>
        <v>0</v>
      </c>
      <c r="EZ25" s="1060">
        <f t="shared" si="2"/>
        <v>0</v>
      </c>
      <c r="FA25" s="1060">
        <f t="shared" si="2"/>
        <v>0</v>
      </c>
      <c r="FB25" s="1060">
        <f t="shared" si="2"/>
        <v>0</v>
      </c>
      <c r="FC25" s="1060">
        <f t="shared" si="2"/>
        <v>0</v>
      </c>
      <c r="FD25" s="1060">
        <f t="shared" si="2"/>
        <v>0</v>
      </c>
      <c r="FE25" s="1060">
        <f t="shared" si="2"/>
        <v>0</v>
      </c>
      <c r="FF25" s="1060">
        <f t="shared" si="2"/>
        <v>0</v>
      </c>
      <c r="FG25" s="1060">
        <f t="shared" si="2"/>
        <v>0</v>
      </c>
      <c r="FH25" s="1060">
        <f t="shared" si="2"/>
        <v>0</v>
      </c>
      <c r="FI25" s="1060">
        <f t="shared" si="2"/>
        <v>0</v>
      </c>
      <c r="FJ25" s="1060">
        <f t="shared" si="2"/>
        <v>0</v>
      </c>
      <c r="FK25" s="1060">
        <f t="shared" si="2"/>
        <v>0</v>
      </c>
      <c r="FL25" s="1060">
        <f t="shared" si="2"/>
        <v>0</v>
      </c>
      <c r="FM25" s="1060">
        <f t="shared" si="2"/>
        <v>0</v>
      </c>
      <c r="FN25" s="1060">
        <f t="shared" si="2"/>
        <v>0</v>
      </c>
      <c r="FO25" s="1060">
        <f t="shared" si="2"/>
        <v>0</v>
      </c>
      <c r="FP25" s="1060">
        <f t="shared" si="2"/>
        <v>0</v>
      </c>
      <c r="FQ25" s="1060">
        <f t="shared" si="2"/>
        <v>0</v>
      </c>
      <c r="FR25" s="1060">
        <f t="shared" si="2"/>
        <v>0</v>
      </c>
      <c r="FS25" s="1060">
        <f t="shared" si="2"/>
        <v>0</v>
      </c>
      <c r="FT25" s="1060">
        <f t="shared" si="2"/>
        <v>0</v>
      </c>
      <c r="FU25" s="1060">
        <f t="shared" si="2"/>
        <v>0</v>
      </c>
      <c r="FV25" s="1060">
        <f t="shared" si="2"/>
        <v>0</v>
      </c>
      <c r="FW25" s="1060">
        <f t="shared" si="2"/>
        <v>23</v>
      </c>
      <c r="FX25" s="1060">
        <f t="shared" si="2"/>
        <v>0</v>
      </c>
      <c r="FY25" s="1060">
        <f t="shared" si="2"/>
        <v>0</v>
      </c>
      <c r="FZ25" s="1060">
        <f t="shared" si="2"/>
        <v>0</v>
      </c>
      <c r="GA25" s="1060">
        <f t="shared" si="2"/>
        <v>0</v>
      </c>
      <c r="GB25" s="1060">
        <f t="shared" si="2"/>
        <v>0</v>
      </c>
      <c r="GC25" s="1060">
        <f t="shared" si="2"/>
        <v>0</v>
      </c>
      <c r="GD25" s="1060">
        <f t="shared" si="2"/>
        <v>0</v>
      </c>
      <c r="GE25" s="1060">
        <f t="shared" si="2"/>
        <v>0</v>
      </c>
      <c r="GF25" s="1060">
        <f t="shared" si="2"/>
        <v>0</v>
      </c>
      <c r="GG25" s="1060">
        <f t="shared" si="2"/>
        <v>0</v>
      </c>
      <c r="GH25" s="1060">
        <f t="shared" si="2"/>
        <v>0</v>
      </c>
      <c r="GI25" s="1060">
        <f t="shared" si="2"/>
        <v>0</v>
      </c>
      <c r="GJ25" s="1060">
        <f t="shared" si="2"/>
        <v>0</v>
      </c>
      <c r="GK25" s="1060">
        <f t="shared" si="2"/>
        <v>0</v>
      </c>
      <c r="GL25" s="1060">
        <f t="shared" si="2"/>
        <v>0</v>
      </c>
      <c r="GM25" s="1060">
        <f t="shared" si="2"/>
        <v>0</v>
      </c>
      <c r="GN25" s="1060">
        <f t="shared" si="2"/>
        <v>0</v>
      </c>
      <c r="GO25" s="1060">
        <f t="shared" ref="GO25:IS25" si="3">SUM(GO3:GO24)</f>
        <v>0</v>
      </c>
      <c r="GP25" s="1060">
        <f t="shared" si="3"/>
        <v>0</v>
      </c>
      <c r="GQ25" s="1060">
        <f t="shared" si="3"/>
        <v>0</v>
      </c>
      <c r="GR25" s="1060">
        <f t="shared" si="3"/>
        <v>0</v>
      </c>
      <c r="GS25" s="1060">
        <f t="shared" si="3"/>
        <v>0</v>
      </c>
      <c r="GT25" s="1060">
        <f t="shared" si="3"/>
        <v>0</v>
      </c>
      <c r="GU25" s="1060">
        <f t="shared" si="3"/>
        <v>0</v>
      </c>
      <c r="GV25" s="1060">
        <f t="shared" si="3"/>
        <v>0</v>
      </c>
      <c r="GW25" s="1060">
        <f t="shared" si="3"/>
        <v>0</v>
      </c>
      <c r="GX25" s="1060">
        <f t="shared" si="3"/>
        <v>0</v>
      </c>
      <c r="GY25" s="1060">
        <f t="shared" si="3"/>
        <v>0</v>
      </c>
      <c r="GZ25" s="1060">
        <f t="shared" si="3"/>
        <v>0</v>
      </c>
      <c r="HA25" s="1060">
        <f t="shared" si="3"/>
        <v>0</v>
      </c>
      <c r="HB25" s="1060">
        <f t="shared" si="3"/>
        <v>0</v>
      </c>
      <c r="HC25" s="1060">
        <f t="shared" si="3"/>
        <v>0</v>
      </c>
      <c r="HD25" s="1060">
        <f t="shared" si="3"/>
        <v>0</v>
      </c>
      <c r="HE25" s="1060">
        <f t="shared" si="3"/>
        <v>0</v>
      </c>
      <c r="HF25" s="1060">
        <f t="shared" si="3"/>
        <v>0</v>
      </c>
      <c r="HG25" s="1060">
        <f t="shared" si="3"/>
        <v>0</v>
      </c>
      <c r="HH25" s="1060">
        <f t="shared" si="3"/>
        <v>0</v>
      </c>
      <c r="HI25" s="1060">
        <f t="shared" si="3"/>
        <v>0</v>
      </c>
      <c r="HJ25" s="1060">
        <f t="shared" si="3"/>
        <v>0</v>
      </c>
      <c r="HK25" s="1060">
        <f t="shared" si="3"/>
        <v>0</v>
      </c>
      <c r="HL25" s="1060">
        <f t="shared" si="3"/>
        <v>0</v>
      </c>
      <c r="HM25" s="1060">
        <f t="shared" si="3"/>
        <v>0</v>
      </c>
      <c r="HN25" s="1060">
        <f t="shared" si="3"/>
        <v>0</v>
      </c>
      <c r="HO25" s="1060">
        <f t="shared" si="3"/>
        <v>0</v>
      </c>
      <c r="HP25" s="1060">
        <f t="shared" si="3"/>
        <v>0</v>
      </c>
      <c r="HQ25" s="1060">
        <f t="shared" si="3"/>
        <v>0</v>
      </c>
      <c r="HR25" s="1060">
        <f t="shared" si="3"/>
        <v>0</v>
      </c>
      <c r="HS25" s="1060">
        <f t="shared" si="3"/>
        <v>0</v>
      </c>
      <c r="HT25" s="1060">
        <f t="shared" si="3"/>
        <v>0</v>
      </c>
      <c r="HU25" s="1060">
        <f t="shared" si="3"/>
        <v>0</v>
      </c>
      <c r="HV25" s="1060">
        <f t="shared" si="3"/>
        <v>0</v>
      </c>
      <c r="HW25" s="1060">
        <f t="shared" si="3"/>
        <v>0</v>
      </c>
      <c r="HX25" s="1060">
        <f t="shared" si="3"/>
        <v>0</v>
      </c>
      <c r="HY25" s="1060">
        <f t="shared" si="3"/>
        <v>0</v>
      </c>
      <c r="HZ25" s="1060">
        <f t="shared" si="3"/>
        <v>0</v>
      </c>
      <c r="IA25" s="1060">
        <f t="shared" si="3"/>
        <v>0</v>
      </c>
      <c r="IB25" s="1060">
        <f t="shared" si="3"/>
        <v>0</v>
      </c>
      <c r="IC25" s="1060">
        <f t="shared" si="3"/>
        <v>0</v>
      </c>
      <c r="ID25" s="1060">
        <f t="shared" si="3"/>
        <v>0</v>
      </c>
      <c r="IE25" s="1060">
        <f t="shared" si="3"/>
        <v>0</v>
      </c>
      <c r="IF25" s="1060">
        <f t="shared" si="3"/>
        <v>0</v>
      </c>
      <c r="IG25" s="1060">
        <f t="shared" si="3"/>
        <v>0</v>
      </c>
      <c r="IH25" s="1060">
        <f t="shared" si="3"/>
        <v>0</v>
      </c>
      <c r="II25" s="1060">
        <f t="shared" si="3"/>
        <v>0</v>
      </c>
      <c r="IJ25" s="1060">
        <f t="shared" si="3"/>
        <v>0</v>
      </c>
      <c r="IK25" s="1060">
        <f t="shared" si="3"/>
        <v>0</v>
      </c>
      <c r="IL25" s="1060">
        <f t="shared" si="3"/>
        <v>0</v>
      </c>
      <c r="IM25" s="1060">
        <f t="shared" si="3"/>
        <v>0</v>
      </c>
      <c r="IN25" s="1060">
        <f t="shared" si="3"/>
        <v>0</v>
      </c>
      <c r="IO25" s="1060">
        <f t="shared" si="3"/>
        <v>0</v>
      </c>
      <c r="IP25" s="1060">
        <f t="shared" si="3"/>
        <v>0</v>
      </c>
      <c r="IQ25" s="1060">
        <f t="shared" si="3"/>
        <v>0</v>
      </c>
      <c r="IR25" s="1060">
        <f t="shared" si="3"/>
        <v>0</v>
      </c>
      <c r="IS25" s="1060">
        <f t="shared" si="3"/>
        <v>0</v>
      </c>
      <c r="IT25" s="1060">
        <f>SUM(IT3:IT24)</f>
        <v>0</v>
      </c>
      <c r="IU25" s="1060">
        <f>SUM(IU3:IU24)</f>
        <v>0</v>
      </c>
      <c r="IV25" s="1060">
        <f>SUM(IV3:IV24)</f>
        <v>0</v>
      </c>
    </row>
    <row r="27" spans="1:256" s="1471" customFormat="1">
      <c r="A27" s="1469" t="s">
        <v>3318</v>
      </c>
    </row>
    <row r="29" spans="1:256">
      <c r="B29" s="126"/>
      <c r="C29" s="126"/>
      <c r="D29" s="126"/>
      <c r="E29" s="126"/>
    </row>
    <row r="30" spans="1:256">
      <c r="B30" s="50" t="s">
        <v>4771</v>
      </c>
      <c r="C30" s="613" t="s">
        <v>4772</v>
      </c>
      <c r="D30" s="613" t="s">
        <v>4773</v>
      </c>
      <c r="E30" s="126"/>
      <c r="I30">
        <v>2</v>
      </c>
      <c r="K30">
        <v>3</v>
      </c>
      <c r="W30">
        <v>1</v>
      </c>
      <c r="Z30">
        <v>1</v>
      </c>
      <c r="AB30">
        <v>3</v>
      </c>
      <c r="AE30">
        <v>1</v>
      </c>
      <c r="BG30">
        <v>2</v>
      </c>
      <c r="BH30">
        <v>3</v>
      </c>
      <c r="BJ30">
        <v>3</v>
      </c>
      <c r="BM30">
        <v>3</v>
      </c>
      <c r="BV30">
        <v>2</v>
      </c>
      <c r="CQ30">
        <v>2</v>
      </c>
      <c r="CR30">
        <v>2</v>
      </c>
    </row>
    <row r="31" spans="1:256">
      <c r="B31" s="126"/>
      <c r="C31" s="126"/>
      <c r="D31" s="126"/>
      <c r="E31" s="126"/>
    </row>
    <row r="32" spans="1:256">
      <c r="B32" s="126"/>
      <c r="C32" s="126"/>
      <c r="D32" s="126"/>
      <c r="E32" s="126"/>
    </row>
    <row r="33" spans="1:88">
      <c r="A33" s="50"/>
      <c r="B33" s="613"/>
      <c r="C33" s="10"/>
    </row>
    <row r="34" spans="1:88">
      <c r="A34" s="50"/>
      <c r="B34" s="1477" t="s">
        <v>5286</v>
      </c>
      <c r="C34" s="10" t="s">
        <v>4490</v>
      </c>
      <c r="D34" s="10" t="s">
        <v>3321</v>
      </c>
    </row>
    <row r="35" spans="1:88">
      <c r="A35" s="613"/>
      <c r="B35" s="10"/>
      <c r="C35" s="613"/>
      <c r="D35" s="126"/>
    </row>
    <row r="36" spans="1:88">
      <c r="A36" s="613"/>
    </row>
    <row r="37" spans="1:88">
      <c r="B37" s="1477" t="s">
        <v>5287</v>
      </c>
      <c r="C37" s="10" t="s">
        <v>5288</v>
      </c>
      <c r="D37" s="10" t="s">
        <v>3474</v>
      </c>
      <c r="R37">
        <v>2</v>
      </c>
    </row>
    <row r="38" spans="1:88">
      <c r="B38" s="1477"/>
      <c r="C38" s="35"/>
      <c r="D38" s="35"/>
    </row>
    <row r="39" spans="1:88">
      <c r="B39" s="1477"/>
      <c r="C39" s="35"/>
      <c r="D39" s="35"/>
    </row>
    <row r="40" spans="1:88">
      <c r="B40" s="1135" t="s">
        <v>5289</v>
      </c>
      <c r="C40" s="1138" t="s">
        <v>5290</v>
      </c>
      <c r="D40" s="1138" t="s">
        <v>5291</v>
      </c>
      <c r="AE40">
        <v>5</v>
      </c>
      <c r="CG40">
        <v>5</v>
      </c>
      <c r="CJ40">
        <v>5</v>
      </c>
    </row>
    <row r="41" spans="1:88">
      <c r="B41" s="1135"/>
      <c r="C41" s="1138"/>
      <c r="D41" s="1138"/>
    </row>
    <row r="42" spans="1:88">
      <c r="B42" s="1135"/>
      <c r="C42" s="1138"/>
      <c r="D42" s="1138"/>
    </row>
    <row r="43" spans="1:88">
      <c r="B43" s="1135"/>
      <c r="C43" s="1138"/>
      <c r="D43" s="1138"/>
    </row>
    <row r="44" spans="1:88">
      <c r="B44" s="1135"/>
      <c r="C44" s="1138"/>
      <c r="D44" s="1138"/>
    </row>
    <row r="45" spans="1:88">
      <c r="A45" s="50"/>
      <c r="B45" s="953" t="s">
        <v>5292</v>
      </c>
      <c r="C45" s="953" t="s">
        <v>5293</v>
      </c>
      <c r="D45" s="953" t="s">
        <v>3321</v>
      </c>
      <c r="BM45">
        <v>5</v>
      </c>
    </row>
    <row r="46" spans="1:88">
      <c r="B46" s="126"/>
    </row>
    <row r="47" spans="1:88">
      <c r="B47" s="126"/>
    </row>
    <row r="48" spans="1:88">
      <c r="A48" s="613"/>
      <c r="B48" s="613"/>
      <c r="C48" s="613"/>
      <c r="D48" s="126"/>
    </row>
    <row r="49" spans="1:4">
      <c r="A49" s="50"/>
      <c r="B49" s="10"/>
      <c r="C49" s="613"/>
    </row>
    <row r="50" spans="1:4">
      <c r="B50" s="126"/>
      <c r="D50" s="126"/>
    </row>
    <row r="51" spans="1:4">
      <c r="A51" s="613"/>
      <c r="B51" s="613"/>
      <c r="C51" s="613"/>
    </row>
    <row r="52" spans="1:4">
      <c r="B52" s="126"/>
    </row>
    <row r="53" spans="1:4">
      <c r="A53" s="50"/>
      <c r="B53" s="10"/>
      <c r="C53" s="613"/>
    </row>
    <row r="54" spans="1:4">
      <c r="A54" s="613"/>
      <c r="B54" s="613"/>
      <c r="C54" s="613"/>
    </row>
    <row r="55" spans="1:4">
      <c r="A55" s="613"/>
      <c r="B55" s="613"/>
      <c r="C55" s="613"/>
    </row>
    <row r="56" spans="1:4">
      <c r="A56" s="50"/>
      <c r="B56" s="613"/>
      <c r="C56" s="613"/>
    </row>
    <row r="57" spans="1:4">
      <c r="A57" s="168"/>
      <c r="B57" s="613"/>
      <c r="C57" s="613"/>
    </row>
    <row r="58" spans="1:4">
      <c r="B58" s="126"/>
    </row>
    <row r="59" spans="1:4">
      <c r="A59" s="613"/>
      <c r="B59" s="613"/>
      <c r="C59" s="613"/>
    </row>
    <row r="60" spans="1:4">
      <c r="A60" s="50"/>
      <c r="B60" s="613"/>
      <c r="C60" s="613"/>
    </row>
    <row r="61" spans="1:4">
      <c r="A61" s="613"/>
      <c r="B61" s="613"/>
      <c r="C61" s="613"/>
    </row>
    <row r="62" spans="1:4">
      <c r="A62" s="50"/>
      <c r="B62" s="613"/>
      <c r="C62" s="613"/>
    </row>
    <row r="63" spans="1:4">
      <c r="B63" s="126"/>
    </row>
    <row r="64" spans="1:4">
      <c r="A64" s="613"/>
      <c r="B64" s="10"/>
      <c r="C64" s="10"/>
    </row>
    <row r="65" spans="1:5">
      <c r="A65" s="613"/>
      <c r="B65" s="613"/>
      <c r="C65" s="613"/>
    </row>
    <row r="66" spans="1:5">
      <c r="B66" s="126"/>
      <c r="C66" s="126"/>
      <c r="D66" s="126"/>
    </row>
    <row r="67" spans="1:5">
      <c r="B67" s="126"/>
    </row>
    <row r="68" spans="1:5">
      <c r="A68" s="613"/>
      <c r="B68" s="613"/>
      <c r="C68" s="613"/>
    </row>
    <row r="69" spans="1:5">
      <c r="A69" s="50"/>
      <c r="B69" s="10"/>
      <c r="C69" s="10"/>
    </row>
    <row r="70" spans="1:5" s="126" customFormat="1"/>
    <row r="71" spans="1:5">
      <c r="A71" s="50"/>
      <c r="B71" s="10"/>
      <c r="C71" s="1473"/>
    </row>
    <row r="72" spans="1:5">
      <c r="A72" s="613"/>
      <c r="B72" s="10"/>
      <c r="C72" s="613"/>
    </row>
    <row r="73" spans="1:5">
      <c r="B73" s="126"/>
      <c r="C73" s="126"/>
    </row>
    <row r="74" spans="1:5">
      <c r="B74" s="126"/>
    </row>
    <row r="75" spans="1:5">
      <c r="A75" s="613"/>
      <c r="B75" s="10"/>
      <c r="C75" s="10"/>
    </row>
    <row r="76" spans="1:5">
      <c r="A76" s="50"/>
      <c r="B76" s="10"/>
      <c r="C76" s="1473"/>
    </row>
    <row r="77" spans="1:5">
      <c r="B77" s="126"/>
    </row>
    <row r="78" spans="1:5">
      <c r="A78" s="613"/>
      <c r="B78" s="10"/>
      <c r="C78" s="10"/>
    </row>
    <row r="79" spans="1:5">
      <c r="B79" s="126"/>
      <c r="C79" s="126"/>
    </row>
    <row r="80" spans="1:5">
      <c r="A80" s="613"/>
      <c r="B80" s="613"/>
      <c r="C80" s="10"/>
      <c r="E80" s="1456"/>
    </row>
    <row r="81" spans="1:5">
      <c r="A81" s="613"/>
      <c r="B81" s="10"/>
      <c r="C81" s="1473"/>
      <c r="E81" s="1456"/>
    </row>
    <row r="82" spans="1:5">
      <c r="A82" s="1238"/>
      <c r="B82" s="35"/>
      <c r="C82" s="1476"/>
      <c r="E82" s="1456"/>
    </row>
    <row r="83" spans="1:5">
      <c r="A83" s="613"/>
      <c r="B83" s="613"/>
      <c r="C83" s="10"/>
      <c r="E83" s="1456"/>
    </row>
    <row r="84" spans="1:5">
      <c r="A84" s="613"/>
      <c r="B84" s="613"/>
      <c r="C84" s="1475"/>
      <c r="E84" s="1456"/>
    </row>
    <row r="85" spans="1:5">
      <c r="A85" s="613"/>
      <c r="B85" s="613"/>
      <c r="C85" s="10"/>
      <c r="E85" s="1456"/>
    </row>
    <row r="86" spans="1:5">
      <c r="A86" s="613"/>
      <c r="B86" s="613"/>
      <c r="C86" s="10"/>
      <c r="E86" s="1456"/>
    </row>
    <row r="87" spans="1:5">
      <c r="A87" s="613"/>
      <c r="B87" s="10"/>
      <c r="C87" s="10"/>
      <c r="E87" s="1456"/>
    </row>
    <row r="88" spans="1:5">
      <c r="B88" s="126"/>
    </row>
    <row r="89" spans="1:5">
      <c r="A89" s="613"/>
      <c r="B89" s="613"/>
      <c r="C89" s="10"/>
    </row>
    <row r="90" spans="1:5">
      <c r="B90" s="126"/>
    </row>
    <row r="91" spans="1:5">
      <c r="A91" s="613"/>
      <c r="B91" s="613"/>
      <c r="C91" s="613"/>
    </row>
    <row r="92" spans="1:5">
      <c r="B92" s="126"/>
    </row>
    <row r="93" spans="1:5">
      <c r="A93" s="613"/>
      <c r="B93" s="613"/>
      <c r="C93" s="613"/>
    </row>
    <row r="94" spans="1:5">
      <c r="B94" s="126"/>
    </row>
    <row r="95" spans="1:5">
      <c r="A95" s="10"/>
      <c r="B95" s="10"/>
      <c r="C95" s="10"/>
    </row>
    <row r="96" spans="1:5">
      <c r="A96" s="613"/>
      <c r="B96" s="613"/>
      <c r="C96" s="10"/>
      <c r="E96" s="1456"/>
    </row>
    <row r="97" spans="1:3">
      <c r="B97" s="126"/>
    </row>
    <row r="98" spans="1:3">
      <c r="B98" s="126"/>
    </row>
    <row r="99" spans="1:3">
      <c r="A99" s="10"/>
      <c r="B99" s="10"/>
      <c r="C99" s="10"/>
    </row>
    <row r="100" spans="1:3">
      <c r="B100" s="126"/>
    </row>
    <row r="101" spans="1:3">
      <c r="A101" s="10"/>
      <c r="B101" s="10"/>
      <c r="C101" s="10"/>
    </row>
    <row r="102" spans="1:3">
      <c r="B102" s="126"/>
    </row>
    <row r="103" spans="1:3">
      <c r="B103" s="126"/>
    </row>
    <row r="104" spans="1:3">
      <c r="A104" s="613"/>
      <c r="B104" s="613"/>
      <c r="C104" s="613"/>
    </row>
    <row r="105" spans="1:3">
      <c r="B105" s="126"/>
    </row>
    <row r="106" spans="1:3">
      <c r="A106" s="613"/>
      <c r="B106" s="10"/>
      <c r="C106" s="10"/>
    </row>
    <row r="107" spans="1:3">
      <c r="B107" s="126"/>
    </row>
    <row r="108" spans="1:3">
      <c r="A108" s="613"/>
      <c r="B108" s="10"/>
      <c r="C108" s="10"/>
    </row>
    <row r="109" spans="1:3">
      <c r="A109" s="613"/>
      <c r="B109" s="10"/>
      <c r="C109" s="10"/>
    </row>
    <row r="110" spans="1:3">
      <c r="A110" s="613"/>
      <c r="B110" s="10"/>
      <c r="C110" s="10"/>
    </row>
    <row r="111" spans="1:3">
      <c r="B111" s="126"/>
    </row>
    <row r="112" spans="1:3">
      <c r="A112" s="613"/>
      <c r="B112" s="10"/>
      <c r="C112" s="10"/>
    </row>
    <row r="113" spans="1:95">
      <c r="A113" s="613"/>
      <c r="B113" s="10"/>
      <c r="C113" s="10"/>
    </row>
    <row r="114" spans="1:95">
      <c r="A114" s="613"/>
      <c r="B114" s="10"/>
      <c r="C114" s="10"/>
    </row>
    <row r="115" spans="1:95">
      <c r="B115" s="126"/>
    </row>
    <row r="116" spans="1:95">
      <c r="A116" s="613"/>
      <c r="B116" s="613"/>
      <c r="C116" s="613"/>
    </row>
    <row r="117" spans="1:95">
      <c r="B117" s="126"/>
    </row>
    <row r="118" spans="1:95">
      <c r="A118" s="10"/>
      <c r="B118" s="10"/>
      <c r="C118" s="10"/>
    </row>
    <row r="119" spans="1:95">
      <c r="B119" s="126"/>
    </row>
    <row r="120" spans="1:95">
      <c r="A120" s="613"/>
      <c r="B120" s="10"/>
      <c r="C120" s="10"/>
    </row>
    <row r="121" spans="1:95">
      <c r="B121" s="126"/>
    </row>
    <row r="122" spans="1:95">
      <c r="A122" s="1238" t="s">
        <v>5294</v>
      </c>
      <c r="B122" s="35" t="s">
        <v>5295</v>
      </c>
      <c r="C122" s="35" t="s">
        <v>3341</v>
      </c>
      <c r="Z122">
        <v>30</v>
      </c>
    </row>
    <row r="123" spans="1:95">
      <c r="A123" s="1238" t="s">
        <v>4503</v>
      </c>
      <c r="B123" s="35" t="s">
        <v>4504</v>
      </c>
      <c r="C123" s="35" t="s">
        <v>3332</v>
      </c>
      <c r="CQ123">
        <v>30</v>
      </c>
    </row>
    <row r="124" spans="1:95">
      <c r="A124" s="613"/>
      <c r="B124" s="10"/>
      <c r="C124" s="10"/>
    </row>
    <row r="125" spans="1:95">
      <c r="A125" s="613" t="s">
        <v>4520</v>
      </c>
      <c r="B125" s="613" t="s">
        <v>4521</v>
      </c>
      <c r="C125" s="1238" t="s">
        <v>3340</v>
      </c>
      <c r="BM125">
        <v>5</v>
      </c>
      <c r="CB125">
        <v>4</v>
      </c>
      <c r="CJ125">
        <v>5</v>
      </c>
    </row>
    <row r="126" spans="1:95">
      <c r="A126" s="953" t="s">
        <v>4523</v>
      </c>
      <c r="B126" s="953" t="s">
        <v>4524</v>
      </c>
      <c r="C126" s="1137" t="s">
        <v>3474</v>
      </c>
      <c r="BH126">
        <v>3</v>
      </c>
      <c r="BV126">
        <v>5</v>
      </c>
    </row>
    <row r="127" spans="1:95">
      <c r="B127" s="126"/>
      <c r="C127" s="126"/>
    </row>
    <row r="128" spans="1:95">
      <c r="A128" s="953" t="s">
        <v>4527</v>
      </c>
      <c r="B128" s="953" t="s">
        <v>4528</v>
      </c>
      <c r="C128" s="1137" t="s">
        <v>3321</v>
      </c>
      <c r="BJ128">
        <v>5</v>
      </c>
    </row>
    <row r="129" spans="1:95">
      <c r="A129" s="613"/>
      <c r="B129" s="613"/>
      <c r="C129" s="613"/>
    </row>
    <row r="130" spans="1:95">
      <c r="A130" s="1137" t="s">
        <v>4529</v>
      </c>
      <c r="B130" s="1137" t="s">
        <v>4530</v>
      </c>
      <c r="C130" s="1137" t="s">
        <v>4531</v>
      </c>
      <c r="E130">
        <v>5</v>
      </c>
      <c r="I130">
        <v>5</v>
      </c>
      <c r="K130">
        <v>5</v>
      </c>
      <c r="R130">
        <v>5</v>
      </c>
      <c r="S130">
        <v>5</v>
      </c>
      <c r="U130">
        <v>5</v>
      </c>
      <c r="Z130">
        <v>5</v>
      </c>
      <c r="AE130">
        <v>5</v>
      </c>
      <c r="BH130">
        <v>5</v>
      </c>
      <c r="CG130">
        <v>5</v>
      </c>
      <c r="CJ130">
        <v>5</v>
      </c>
    </row>
    <row r="131" spans="1:95">
      <c r="A131" s="953" t="s">
        <v>4532</v>
      </c>
      <c r="B131" s="953" t="s">
        <v>4533</v>
      </c>
      <c r="C131" s="953" t="s">
        <v>2846</v>
      </c>
      <c r="BJ131">
        <v>5</v>
      </c>
      <c r="BV131">
        <v>5</v>
      </c>
    </row>
    <row r="132" spans="1:95">
      <c r="A132" s="613"/>
      <c r="B132" s="613"/>
      <c r="C132" s="10"/>
    </row>
    <row r="133" spans="1:95">
      <c r="B133" s="126"/>
    </row>
    <row r="134" spans="1:95">
      <c r="A134" s="953" t="s">
        <v>4538</v>
      </c>
      <c r="B134" s="953" t="s">
        <v>4539</v>
      </c>
      <c r="C134" s="99" t="s">
        <v>4501</v>
      </c>
      <c r="CB134">
        <v>9</v>
      </c>
    </row>
    <row r="135" spans="1:95">
      <c r="B135" s="126"/>
    </row>
    <row r="136" spans="1:95">
      <c r="A136" s="1040" t="s">
        <v>4774</v>
      </c>
      <c r="B136" s="953" t="s">
        <v>4775</v>
      </c>
      <c r="C136" s="953" t="s">
        <v>2846</v>
      </c>
      <c r="AE136">
        <v>5</v>
      </c>
    </row>
    <row r="137" spans="1:95">
      <c r="A137" s="613"/>
      <c r="B137" s="613"/>
      <c r="C137" s="10"/>
      <c r="D137" s="1456"/>
    </row>
    <row r="138" spans="1:95">
      <c r="A138" s="1040" t="s">
        <v>4776</v>
      </c>
      <c r="B138" s="953" t="s">
        <v>4777</v>
      </c>
      <c r="C138" s="953" t="s">
        <v>4778</v>
      </c>
      <c r="CQ138">
        <v>1</v>
      </c>
    </row>
    <row r="139" spans="1:95">
      <c r="A139" s="613"/>
      <c r="B139" s="613"/>
      <c r="C139" s="10"/>
    </row>
    <row r="140" spans="1:95">
      <c r="A140" s="613"/>
      <c r="B140" s="10"/>
      <c r="C140" s="10"/>
    </row>
    <row r="141" spans="1:95">
      <c r="A141" s="613"/>
      <c r="B141" s="10"/>
      <c r="C141" s="10"/>
    </row>
    <row r="142" spans="1:95">
      <c r="A142" s="613"/>
      <c r="B142" s="10"/>
      <c r="C142" s="10"/>
      <c r="D142" s="1456"/>
    </row>
    <row r="143" spans="1:95">
      <c r="A143" s="613"/>
      <c r="B143" s="10"/>
      <c r="C143" s="10"/>
      <c r="D143" s="1456"/>
    </row>
    <row r="144" spans="1:95">
      <c r="A144" s="613"/>
      <c r="B144" s="10"/>
      <c r="C144" s="10"/>
    </row>
    <row r="145" spans="1:3">
      <c r="A145" s="613"/>
      <c r="B145" s="10"/>
      <c r="C145" s="10"/>
    </row>
    <row r="146" spans="1:3">
      <c r="A146" s="613"/>
      <c r="B146" s="10"/>
      <c r="C146" s="10"/>
    </row>
    <row r="147" spans="1:3">
      <c r="A147" s="613"/>
      <c r="B147" s="10"/>
      <c r="C147" s="10"/>
    </row>
    <row r="148" spans="1:3">
      <c r="B148" s="126"/>
    </row>
    <row r="149" spans="1:3">
      <c r="B149" s="126"/>
    </row>
    <row r="150" spans="1:3">
      <c r="A150" s="613"/>
      <c r="B150" s="10"/>
      <c r="C150" s="10"/>
    </row>
    <row r="151" spans="1:3">
      <c r="B151" s="126"/>
    </row>
    <row r="152" spans="1:3">
      <c r="A152" s="613"/>
      <c r="B152" s="10"/>
      <c r="C152" s="10"/>
    </row>
    <row r="153" spans="1:3">
      <c r="A153" s="613"/>
      <c r="B153" s="10"/>
      <c r="C153" s="10"/>
    </row>
    <row r="154" spans="1:3">
      <c r="A154" s="613"/>
      <c r="B154" s="613"/>
      <c r="C154" s="10"/>
    </row>
    <row r="155" spans="1:3">
      <c r="A155" s="10"/>
      <c r="B155" s="613"/>
      <c r="C155" s="10"/>
    </row>
    <row r="156" spans="1:3">
      <c r="A156" s="10"/>
      <c r="B156" s="613"/>
      <c r="C156" s="10"/>
    </row>
    <row r="157" spans="1:3">
      <c r="B157" s="126"/>
    </row>
    <row r="158" spans="1:3">
      <c r="A158" s="10"/>
      <c r="B158" s="10"/>
      <c r="C158" s="10"/>
    </row>
    <row r="159" spans="1:3">
      <c r="B159" s="126"/>
    </row>
    <row r="160" spans="1:3">
      <c r="B160" s="126"/>
    </row>
    <row r="161" spans="1:168">
      <c r="B161" s="126"/>
    </row>
    <row r="162" spans="1:168">
      <c r="B162" s="126"/>
    </row>
    <row r="163" spans="1:168">
      <c r="B163" s="126"/>
    </row>
    <row r="164" spans="1:168">
      <c r="B164" s="126"/>
    </row>
    <row r="165" spans="1:168">
      <c r="B165" s="126"/>
    </row>
    <row r="167" spans="1:168" s="1074" customFormat="1">
      <c r="A167" s="1502" t="s">
        <v>3486</v>
      </c>
      <c r="B167" s="1074" t="s">
        <v>3318</v>
      </c>
      <c r="E167" s="1074">
        <f>SUM(E28:E166)</f>
        <v>5</v>
      </c>
      <c r="F167" s="1074">
        <f t="shared" ref="F167:BQ167" si="4">SUM(F28:F166)</f>
        <v>0</v>
      </c>
      <c r="G167" s="1074">
        <f t="shared" si="4"/>
        <v>0</v>
      </c>
      <c r="H167" s="1074">
        <f t="shared" si="4"/>
        <v>0</v>
      </c>
      <c r="I167" s="1074">
        <f t="shared" si="4"/>
        <v>7</v>
      </c>
      <c r="J167" s="1074">
        <f t="shared" si="4"/>
        <v>0</v>
      </c>
      <c r="K167" s="1074">
        <f t="shared" si="4"/>
        <v>8</v>
      </c>
      <c r="L167" s="1074">
        <f t="shared" si="4"/>
        <v>0</v>
      </c>
      <c r="M167" s="1074">
        <f t="shared" si="4"/>
        <v>0</v>
      </c>
      <c r="N167" s="1074">
        <f t="shared" si="4"/>
        <v>0</v>
      </c>
      <c r="O167" s="1074">
        <f t="shared" si="4"/>
        <v>0</v>
      </c>
      <c r="P167" s="1074">
        <f t="shared" si="4"/>
        <v>0</v>
      </c>
      <c r="Q167" s="1074">
        <f t="shared" si="4"/>
        <v>0</v>
      </c>
      <c r="R167" s="1074">
        <f t="shared" si="4"/>
        <v>7</v>
      </c>
      <c r="S167" s="1074">
        <f t="shared" si="4"/>
        <v>5</v>
      </c>
      <c r="T167" s="1074">
        <f t="shared" si="4"/>
        <v>0</v>
      </c>
      <c r="U167" s="1074">
        <f t="shared" si="4"/>
        <v>5</v>
      </c>
      <c r="V167" s="1074">
        <f t="shared" si="4"/>
        <v>0</v>
      </c>
      <c r="W167" s="1074">
        <f t="shared" si="4"/>
        <v>1</v>
      </c>
      <c r="X167" s="1074">
        <f t="shared" si="4"/>
        <v>0</v>
      </c>
      <c r="Y167" s="1074">
        <f t="shared" si="4"/>
        <v>0</v>
      </c>
      <c r="Z167" s="1074">
        <f t="shared" si="4"/>
        <v>36</v>
      </c>
      <c r="AA167" s="1074">
        <f t="shared" si="4"/>
        <v>0</v>
      </c>
      <c r="AB167" s="1074">
        <f t="shared" si="4"/>
        <v>3</v>
      </c>
      <c r="AC167" s="1074">
        <f t="shared" si="4"/>
        <v>0</v>
      </c>
      <c r="AD167" s="1074">
        <f t="shared" si="4"/>
        <v>0</v>
      </c>
      <c r="AE167" s="1074">
        <f t="shared" si="4"/>
        <v>16</v>
      </c>
      <c r="AF167" s="1074">
        <f t="shared" si="4"/>
        <v>0</v>
      </c>
      <c r="AG167" s="1074">
        <f t="shared" si="4"/>
        <v>0</v>
      </c>
      <c r="AH167" s="1074">
        <f t="shared" si="4"/>
        <v>0</v>
      </c>
      <c r="AI167" s="1074">
        <f t="shared" si="4"/>
        <v>0</v>
      </c>
      <c r="AJ167" s="1074">
        <f t="shared" si="4"/>
        <v>0</v>
      </c>
      <c r="AK167" s="1074">
        <f t="shared" si="4"/>
        <v>0</v>
      </c>
      <c r="AL167" s="1074">
        <f t="shared" si="4"/>
        <v>0</v>
      </c>
      <c r="AM167" s="1074">
        <f t="shared" si="4"/>
        <v>0</v>
      </c>
      <c r="AN167" s="1074">
        <f t="shared" si="4"/>
        <v>0</v>
      </c>
      <c r="AO167" s="1074">
        <f t="shared" si="4"/>
        <v>0</v>
      </c>
      <c r="AP167" s="1074">
        <f t="shared" si="4"/>
        <v>0</v>
      </c>
      <c r="AQ167" s="1074">
        <f t="shared" si="4"/>
        <v>0</v>
      </c>
      <c r="AR167" s="1074">
        <f t="shared" si="4"/>
        <v>0</v>
      </c>
      <c r="AS167" s="1074">
        <f t="shared" si="4"/>
        <v>0</v>
      </c>
      <c r="AT167" s="1074">
        <f t="shared" si="4"/>
        <v>0</v>
      </c>
      <c r="AU167" s="1074">
        <f t="shared" si="4"/>
        <v>0</v>
      </c>
      <c r="AV167" s="1074">
        <f t="shared" si="4"/>
        <v>0</v>
      </c>
      <c r="AW167" s="1074">
        <f t="shared" si="4"/>
        <v>0</v>
      </c>
      <c r="AX167" s="1074">
        <f t="shared" si="4"/>
        <v>0</v>
      </c>
      <c r="AY167" s="1074">
        <f t="shared" si="4"/>
        <v>0</v>
      </c>
      <c r="AZ167" s="1074">
        <f t="shared" si="4"/>
        <v>0</v>
      </c>
      <c r="BA167" s="1074">
        <f t="shared" si="4"/>
        <v>0</v>
      </c>
      <c r="BB167" s="1074">
        <f t="shared" si="4"/>
        <v>0</v>
      </c>
      <c r="BC167" s="1074">
        <f t="shared" si="4"/>
        <v>0</v>
      </c>
      <c r="BD167" s="1074">
        <f t="shared" si="4"/>
        <v>0</v>
      </c>
      <c r="BE167" s="1074">
        <f t="shared" si="4"/>
        <v>0</v>
      </c>
      <c r="BF167" s="1074">
        <f t="shared" si="4"/>
        <v>0</v>
      </c>
      <c r="BG167" s="1074">
        <f t="shared" si="4"/>
        <v>2</v>
      </c>
      <c r="BH167" s="1074">
        <f t="shared" si="4"/>
        <v>11</v>
      </c>
      <c r="BI167" s="1074">
        <f t="shared" si="4"/>
        <v>0</v>
      </c>
      <c r="BJ167" s="1074">
        <f t="shared" si="4"/>
        <v>13</v>
      </c>
      <c r="BK167" s="1074">
        <f t="shared" si="4"/>
        <v>0</v>
      </c>
      <c r="BL167" s="1074">
        <f t="shared" si="4"/>
        <v>0</v>
      </c>
      <c r="BM167" s="1074">
        <f t="shared" si="4"/>
        <v>13</v>
      </c>
      <c r="BN167" s="1074">
        <f t="shared" si="4"/>
        <v>0</v>
      </c>
      <c r="BO167" s="1074">
        <f t="shared" si="4"/>
        <v>0</v>
      </c>
      <c r="BP167" s="1074">
        <f t="shared" si="4"/>
        <v>0</v>
      </c>
      <c r="BQ167" s="1074">
        <f t="shared" si="4"/>
        <v>0</v>
      </c>
      <c r="BR167" s="1074">
        <f t="shared" ref="BR167:EC167" si="5">SUM(BR28:BR166)</f>
        <v>0</v>
      </c>
      <c r="BS167" s="1074">
        <f t="shared" si="5"/>
        <v>0</v>
      </c>
      <c r="BT167" s="1074">
        <f t="shared" si="5"/>
        <v>0</v>
      </c>
      <c r="BU167" s="1074">
        <f t="shared" si="5"/>
        <v>0</v>
      </c>
      <c r="BV167" s="1074">
        <f t="shared" si="5"/>
        <v>12</v>
      </c>
      <c r="BW167" s="1074">
        <f t="shared" si="5"/>
        <v>0</v>
      </c>
      <c r="BX167" s="1074">
        <f t="shared" si="5"/>
        <v>0</v>
      </c>
      <c r="BY167" s="1074">
        <f t="shared" si="5"/>
        <v>0</v>
      </c>
      <c r="BZ167" s="1074">
        <f t="shared" si="5"/>
        <v>0</v>
      </c>
      <c r="CA167" s="1074">
        <f t="shared" si="5"/>
        <v>0</v>
      </c>
      <c r="CB167" s="1074">
        <f t="shared" si="5"/>
        <v>13</v>
      </c>
      <c r="CC167" s="1074">
        <f t="shared" si="5"/>
        <v>0</v>
      </c>
      <c r="CD167" s="1074">
        <f t="shared" si="5"/>
        <v>0</v>
      </c>
      <c r="CE167" s="1074">
        <f t="shared" si="5"/>
        <v>0</v>
      </c>
      <c r="CF167" s="1074">
        <f t="shared" si="5"/>
        <v>0</v>
      </c>
      <c r="CG167" s="1074">
        <f t="shared" si="5"/>
        <v>10</v>
      </c>
      <c r="CH167" s="1074">
        <f t="shared" si="5"/>
        <v>0</v>
      </c>
      <c r="CI167" s="1074">
        <f t="shared" si="5"/>
        <v>0</v>
      </c>
      <c r="CJ167" s="1074">
        <f t="shared" si="5"/>
        <v>15</v>
      </c>
      <c r="CK167" s="1074">
        <f t="shared" si="5"/>
        <v>0</v>
      </c>
      <c r="CL167" s="1074">
        <f t="shared" si="5"/>
        <v>0</v>
      </c>
      <c r="CM167" s="1074">
        <f t="shared" si="5"/>
        <v>0</v>
      </c>
      <c r="CN167" s="1074">
        <f t="shared" si="5"/>
        <v>0</v>
      </c>
      <c r="CO167" s="1074">
        <f t="shared" si="5"/>
        <v>0</v>
      </c>
      <c r="CP167" s="1074">
        <f t="shared" si="5"/>
        <v>0</v>
      </c>
      <c r="CQ167" s="1074">
        <f t="shared" si="5"/>
        <v>33</v>
      </c>
      <c r="CR167" s="1074">
        <f t="shared" si="5"/>
        <v>2</v>
      </c>
      <c r="CS167" s="1074">
        <f t="shared" si="5"/>
        <v>0</v>
      </c>
      <c r="CT167" s="1074">
        <f t="shared" si="5"/>
        <v>0</v>
      </c>
      <c r="CU167" s="1074">
        <f t="shared" si="5"/>
        <v>0</v>
      </c>
      <c r="CV167" s="1074">
        <f t="shared" si="5"/>
        <v>0</v>
      </c>
      <c r="CW167" s="1074">
        <f t="shared" si="5"/>
        <v>0</v>
      </c>
      <c r="CX167" s="1074">
        <f t="shared" si="5"/>
        <v>0</v>
      </c>
      <c r="CY167" s="1074">
        <f t="shared" si="5"/>
        <v>0</v>
      </c>
      <c r="CZ167" s="1074">
        <f t="shared" si="5"/>
        <v>0</v>
      </c>
      <c r="DA167" s="1074">
        <f t="shared" si="5"/>
        <v>0</v>
      </c>
      <c r="DB167" s="1074">
        <f t="shared" si="5"/>
        <v>0</v>
      </c>
      <c r="DC167" s="1074">
        <f t="shared" si="5"/>
        <v>0</v>
      </c>
      <c r="DD167" s="1074">
        <f t="shared" si="5"/>
        <v>0</v>
      </c>
      <c r="DE167" s="1074">
        <f t="shared" si="5"/>
        <v>0</v>
      </c>
      <c r="DF167" s="1074">
        <f t="shared" si="5"/>
        <v>0</v>
      </c>
      <c r="DG167" s="1074">
        <f t="shared" si="5"/>
        <v>0</v>
      </c>
      <c r="DH167" s="1074">
        <f t="shared" si="5"/>
        <v>0</v>
      </c>
      <c r="DI167" s="1074">
        <f t="shared" si="5"/>
        <v>0</v>
      </c>
      <c r="DJ167" s="1074">
        <f t="shared" si="5"/>
        <v>0</v>
      </c>
      <c r="DK167" s="1074">
        <f t="shared" si="5"/>
        <v>0</v>
      </c>
      <c r="DL167" s="1074">
        <f t="shared" si="5"/>
        <v>0</v>
      </c>
      <c r="DM167" s="1074">
        <f t="shared" si="5"/>
        <v>0</v>
      </c>
      <c r="DN167" s="1074">
        <f t="shared" si="5"/>
        <v>0</v>
      </c>
      <c r="DO167" s="1074">
        <f t="shared" si="5"/>
        <v>0</v>
      </c>
      <c r="DP167" s="1074">
        <f t="shared" si="5"/>
        <v>0</v>
      </c>
      <c r="DQ167" s="1074">
        <f t="shared" si="5"/>
        <v>0</v>
      </c>
      <c r="DR167" s="1074">
        <f t="shared" si="5"/>
        <v>0</v>
      </c>
      <c r="DS167" s="1074">
        <f t="shared" si="5"/>
        <v>0</v>
      </c>
      <c r="DT167" s="1074">
        <f t="shared" si="5"/>
        <v>0</v>
      </c>
      <c r="DU167" s="1074">
        <f t="shared" si="5"/>
        <v>0</v>
      </c>
      <c r="DV167" s="1074">
        <f t="shared" si="5"/>
        <v>0</v>
      </c>
      <c r="DW167" s="1074">
        <f t="shared" si="5"/>
        <v>0</v>
      </c>
      <c r="DX167" s="1074">
        <f t="shared" si="5"/>
        <v>0</v>
      </c>
      <c r="DY167" s="1074">
        <f t="shared" si="5"/>
        <v>0</v>
      </c>
      <c r="DZ167" s="1074">
        <f t="shared" si="5"/>
        <v>0</v>
      </c>
      <c r="EA167" s="1074">
        <f t="shared" si="5"/>
        <v>0</v>
      </c>
      <c r="EB167" s="1074">
        <f t="shared" si="5"/>
        <v>0</v>
      </c>
      <c r="EC167" s="1074">
        <f t="shared" si="5"/>
        <v>0</v>
      </c>
      <c r="ED167" s="1074">
        <f t="shared" ref="ED167:FL167" si="6">SUM(ED28:ED166)</f>
        <v>0</v>
      </c>
      <c r="EE167" s="1074">
        <f t="shared" si="6"/>
        <v>0</v>
      </c>
      <c r="EF167" s="1074">
        <f t="shared" si="6"/>
        <v>0</v>
      </c>
      <c r="EG167" s="1074">
        <f t="shared" si="6"/>
        <v>0</v>
      </c>
      <c r="EH167" s="1074">
        <f t="shared" si="6"/>
        <v>0</v>
      </c>
      <c r="EI167" s="1074">
        <f t="shared" si="6"/>
        <v>0</v>
      </c>
      <c r="EJ167" s="1074">
        <f t="shared" si="6"/>
        <v>0</v>
      </c>
      <c r="EK167" s="1074">
        <f t="shared" si="6"/>
        <v>0</v>
      </c>
      <c r="EL167" s="1074">
        <f t="shared" si="6"/>
        <v>0</v>
      </c>
      <c r="EM167" s="1074">
        <f t="shared" si="6"/>
        <v>0</v>
      </c>
      <c r="EN167" s="1074">
        <f t="shared" si="6"/>
        <v>0</v>
      </c>
      <c r="EO167" s="1074">
        <f t="shared" si="6"/>
        <v>0</v>
      </c>
      <c r="EP167" s="1074">
        <f t="shared" si="6"/>
        <v>0</v>
      </c>
      <c r="EQ167" s="1074">
        <f t="shared" si="6"/>
        <v>0</v>
      </c>
      <c r="ER167" s="1074">
        <f t="shared" si="6"/>
        <v>0</v>
      </c>
      <c r="ES167" s="1074">
        <f t="shared" si="6"/>
        <v>0</v>
      </c>
      <c r="ET167" s="1074">
        <f t="shared" si="6"/>
        <v>0</v>
      </c>
      <c r="EU167" s="1074">
        <f t="shared" si="6"/>
        <v>0</v>
      </c>
      <c r="EV167" s="1074">
        <f t="shared" si="6"/>
        <v>0</v>
      </c>
      <c r="EW167" s="1074">
        <f t="shared" si="6"/>
        <v>0</v>
      </c>
      <c r="EX167" s="1074">
        <f t="shared" si="6"/>
        <v>0</v>
      </c>
      <c r="EY167" s="1074">
        <f t="shared" si="6"/>
        <v>0</v>
      </c>
      <c r="EZ167" s="1074">
        <f t="shared" si="6"/>
        <v>0</v>
      </c>
      <c r="FA167" s="1074">
        <f t="shared" si="6"/>
        <v>0</v>
      </c>
      <c r="FB167" s="1074">
        <f t="shared" si="6"/>
        <v>0</v>
      </c>
      <c r="FC167" s="1074">
        <f t="shared" si="6"/>
        <v>0</v>
      </c>
      <c r="FD167" s="1074">
        <f t="shared" si="6"/>
        <v>0</v>
      </c>
      <c r="FE167" s="1074">
        <f t="shared" si="6"/>
        <v>0</v>
      </c>
      <c r="FF167" s="1074">
        <f t="shared" si="6"/>
        <v>0</v>
      </c>
      <c r="FG167" s="1074">
        <f t="shared" si="6"/>
        <v>0</v>
      </c>
      <c r="FH167" s="1074">
        <f t="shared" si="6"/>
        <v>0</v>
      </c>
      <c r="FI167" s="1074">
        <f t="shared" si="6"/>
        <v>0</v>
      </c>
      <c r="FJ167" s="1074">
        <f t="shared" si="6"/>
        <v>0</v>
      </c>
      <c r="FK167" s="1074">
        <f t="shared" si="6"/>
        <v>0</v>
      </c>
      <c r="FL167" s="1074">
        <f t="shared" si="6"/>
        <v>0</v>
      </c>
    </row>
    <row r="169" spans="1:168" s="1489" customFormat="1">
      <c r="A169" s="1488" t="s">
        <v>4540</v>
      </c>
      <c r="B169" s="1489" t="s">
        <v>13</v>
      </c>
      <c r="E169" s="1489">
        <f>+E25-E167</f>
        <v>26</v>
      </c>
      <c r="F169" s="1489">
        <f t="shared" ref="F169:BQ169" si="7">+F25-F167</f>
        <v>0</v>
      </c>
      <c r="G169" s="1489">
        <f t="shared" si="7"/>
        <v>0</v>
      </c>
      <c r="H169" s="1489">
        <f t="shared" si="7"/>
        <v>0</v>
      </c>
      <c r="I169" s="1489">
        <f t="shared" si="7"/>
        <v>151</v>
      </c>
      <c r="J169" s="1489">
        <f t="shared" si="7"/>
        <v>0</v>
      </c>
      <c r="K169" s="1489">
        <f t="shared" si="7"/>
        <v>26</v>
      </c>
      <c r="L169" s="1489">
        <f t="shared" si="7"/>
        <v>0</v>
      </c>
      <c r="M169" s="1489">
        <f t="shared" si="7"/>
        <v>0</v>
      </c>
      <c r="N169" s="1489">
        <f t="shared" si="7"/>
        <v>0</v>
      </c>
      <c r="O169" s="1489">
        <f t="shared" si="7"/>
        <v>0</v>
      </c>
      <c r="P169" s="1489">
        <f t="shared" si="7"/>
        <v>90</v>
      </c>
      <c r="Q169" s="1489">
        <f t="shared" si="7"/>
        <v>0</v>
      </c>
      <c r="R169" s="1489">
        <f t="shared" si="7"/>
        <v>19</v>
      </c>
      <c r="S169" s="1489">
        <f t="shared" si="7"/>
        <v>33</v>
      </c>
      <c r="T169" s="1489">
        <f t="shared" si="7"/>
        <v>-2</v>
      </c>
      <c r="U169" s="1489">
        <f t="shared" si="7"/>
        <v>-5</v>
      </c>
      <c r="V169" s="1489">
        <f t="shared" si="7"/>
        <v>-5</v>
      </c>
      <c r="W169" s="1489">
        <f t="shared" si="7"/>
        <v>-9</v>
      </c>
      <c r="X169" s="1489">
        <f t="shared" si="7"/>
        <v>0</v>
      </c>
      <c r="Y169" s="1489">
        <f t="shared" si="7"/>
        <v>0</v>
      </c>
      <c r="Z169" s="1489">
        <f t="shared" si="7"/>
        <v>128</v>
      </c>
      <c r="AA169" s="1489">
        <f t="shared" si="7"/>
        <v>0</v>
      </c>
      <c r="AB169" s="1489">
        <f t="shared" si="7"/>
        <v>98</v>
      </c>
      <c r="AC169" s="1489">
        <f t="shared" si="7"/>
        <v>90</v>
      </c>
      <c r="AD169" s="1489">
        <f t="shared" si="7"/>
        <v>-5</v>
      </c>
      <c r="AE169" s="1489">
        <f t="shared" si="7"/>
        <v>40</v>
      </c>
      <c r="AF169" s="1489">
        <f t="shared" si="7"/>
        <v>0</v>
      </c>
      <c r="AG169" s="1489">
        <f t="shared" si="7"/>
        <v>0</v>
      </c>
      <c r="AH169" s="1489">
        <f t="shared" si="7"/>
        <v>0</v>
      </c>
      <c r="AI169" s="1489">
        <f t="shared" si="7"/>
        <v>0</v>
      </c>
      <c r="AJ169" s="1489">
        <f t="shared" si="7"/>
        <v>0</v>
      </c>
      <c r="AK169" s="1489">
        <f t="shared" si="7"/>
        <v>0</v>
      </c>
      <c r="AL169" s="1489">
        <f t="shared" si="7"/>
        <v>0</v>
      </c>
      <c r="AM169" s="1489">
        <f t="shared" si="7"/>
        <v>0</v>
      </c>
      <c r="AN169" s="1489">
        <f t="shared" si="7"/>
        <v>0</v>
      </c>
      <c r="AO169" s="1489">
        <f t="shared" si="7"/>
        <v>0</v>
      </c>
      <c r="AP169" s="1489">
        <f t="shared" si="7"/>
        <v>0</v>
      </c>
      <c r="AQ169" s="1489">
        <f t="shared" si="7"/>
        <v>0</v>
      </c>
      <c r="AR169" s="1489">
        <f t="shared" si="7"/>
        <v>0</v>
      </c>
      <c r="AS169" s="1489">
        <f t="shared" si="7"/>
        <v>0</v>
      </c>
      <c r="AT169" s="1489">
        <f t="shared" si="7"/>
        <v>0</v>
      </c>
      <c r="AU169" s="1489">
        <f t="shared" si="7"/>
        <v>0</v>
      </c>
      <c r="AV169" s="1489">
        <f t="shared" si="7"/>
        <v>0</v>
      </c>
      <c r="AW169" s="1489">
        <f t="shared" si="7"/>
        <v>0</v>
      </c>
      <c r="AX169" s="1489">
        <f t="shared" si="7"/>
        <v>0</v>
      </c>
      <c r="AY169" s="1489">
        <f t="shared" si="7"/>
        <v>0</v>
      </c>
      <c r="AZ169" s="1489">
        <f t="shared" si="7"/>
        <v>0</v>
      </c>
      <c r="BA169" s="1489">
        <f t="shared" si="7"/>
        <v>-2</v>
      </c>
      <c r="BB169" s="1489">
        <f t="shared" si="7"/>
        <v>0</v>
      </c>
      <c r="BC169" s="1489">
        <f t="shared" si="7"/>
        <v>0</v>
      </c>
      <c r="BD169" s="1489">
        <f t="shared" si="7"/>
        <v>0</v>
      </c>
      <c r="BE169" s="1489">
        <f t="shared" si="7"/>
        <v>0</v>
      </c>
      <c r="BF169" s="1489">
        <f t="shared" si="7"/>
        <v>0</v>
      </c>
      <c r="BG169" s="1489">
        <f t="shared" si="7"/>
        <v>354</v>
      </c>
      <c r="BH169" s="1489">
        <f t="shared" si="7"/>
        <v>82</v>
      </c>
      <c r="BI169" s="1489">
        <f t="shared" si="7"/>
        <v>0</v>
      </c>
      <c r="BJ169" s="1489">
        <f t="shared" si="7"/>
        <v>31</v>
      </c>
      <c r="BK169" s="1489">
        <f t="shared" si="7"/>
        <v>-15</v>
      </c>
      <c r="BL169" s="1489">
        <f t="shared" si="7"/>
        <v>0</v>
      </c>
      <c r="BM169" s="1489">
        <f t="shared" si="7"/>
        <v>18</v>
      </c>
      <c r="BN169" s="1489">
        <f t="shared" si="7"/>
        <v>0</v>
      </c>
      <c r="BO169" s="1489">
        <f t="shared" si="7"/>
        <v>0</v>
      </c>
      <c r="BP169" s="1489">
        <f t="shared" si="7"/>
        <v>1</v>
      </c>
      <c r="BQ169" s="1489">
        <f t="shared" si="7"/>
        <v>1</v>
      </c>
      <c r="BR169" s="1489">
        <f t="shared" ref="BR169:EC169" si="8">+BR25-BR167</f>
        <v>0</v>
      </c>
      <c r="BS169" s="1489">
        <f t="shared" si="8"/>
        <v>0</v>
      </c>
      <c r="BT169" s="1489">
        <f t="shared" si="8"/>
        <v>0</v>
      </c>
      <c r="BU169" s="1489">
        <f t="shared" si="8"/>
        <v>0</v>
      </c>
      <c r="BV169" s="1489">
        <f t="shared" si="8"/>
        <v>-17</v>
      </c>
      <c r="BW169" s="1489">
        <f t="shared" si="8"/>
        <v>0</v>
      </c>
      <c r="BX169" s="1489">
        <f t="shared" si="8"/>
        <v>0</v>
      </c>
      <c r="BY169" s="1489">
        <f t="shared" si="8"/>
        <v>0</v>
      </c>
      <c r="BZ169" s="1489">
        <f t="shared" si="8"/>
        <v>-2</v>
      </c>
      <c r="CA169" s="1489">
        <f t="shared" si="8"/>
        <v>0</v>
      </c>
      <c r="CB169" s="1489">
        <f t="shared" si="8"/>
        <v>-11</v>
      </c>
      <c r="CC169" s="1489">
        <f t="shared" si="8"/>
        <v>0</v>
      </c>
      <c r="CD169" s="1489">
        <f t="shared" si="8"/>
        <v>-2</v>
      </c>
      <c r="CE169" s="1489">
        <f t="shared" si="8"/>
        <v>0</v>
      </c>
      <c r="CF169" s="1489">
        <f t="shared" si="8"/>
        <v>0</v>
      </c>
      <c r="CG169" s="1489">
        <f t="shared" si="8"/>
        <v>243</v>
      </c>
      <c r="CH169" s="1489">
        <f t="shared" si="8"/>
        <v>0</v>
      </c>
      <c r="CI169" s="1489">
        <f t="shared" si="8"/>
        <v>-21</v>
      </c>
      <c r="CJ169" s="1489">
        <f t="shared" si="8"/>
        <v>29</v>
      </c>
      <c r="CK169" s="1489">
        <f t="shared" si="8"/>
        <v>0</v>
      </c>
      <c r="CL169" s="1489">
        <f t="shared" si="8"/>
        <v>1</v>
      </c>
      <c r="CM169" s="1489">
        <f t="shared" si="8"/>
        <v>0</v>
      </c>
      <c r="CN169" s="1489">
        <f t="shared" si="8"/>
        <v>0</v>
      </c>
      <c r="CO169" s="1489">
        <f t="shared" si="8"/>
        <v>0</v>
      </c>
      <c r="CP169" s="1489">
        <f t="shared" si="8"/>
        <v>0</v>
      </c>
      <c r="CQ169" s="1489">
        <f t="shared" si="8"/>
        <v>128</v>
      </c>
      <c r="CR169" s="1489">
        <f t="shared" si="8"/>
        <v>97</v>
      </c>
      <c r="CS169" s="1489">
        <f t="shared" si="8"/>
        <v>0</v>
      </c>
      <c r="CT169" s="1489">
        <f t="shared" si="8"/>
        <v>0</v>
      </c>
      <c r="CU169" s="1489">
        <f t="shared" si="8"/>
        <v>0</v>
      </c>
      <c r="CV169" s="1489">
        <f t="shared" si="8"/>
        <v>0</v>
      </c>
      <c r="CW169" s="1489">
        <f t="shared" si="8"/>
        <v>-5</v>
      </c>
      <c r="CX169" s="1489">
        <f t="shared" si="8"/>
        <v>-89</v>
      </c>
      <c r="CY169" s="1489">
        <f t="shared" si="8"/>
        <v>0</v>
      </c>
      <c r="CZ169" s="1489">
        <f t="shared" si="8"/>
        <v>0</v>
      </c>
      <c r="DA169" s="1489">
        <f t="shared" si="8"/>
        <v>1</v>
      </c>
      <c r="DB169" s="1489">
        <f t="shared" si="8"/>
        <v>0</v>
      </c>
      <c r="DC169" s="1489">
        <f t="shared" si="8"/>
        <v>0</v>
      </c>
      <c r="DD169" s="1489">
        <f t="shared" si="8"/>
        <v>0</v>
      </c>
      <c r="DE169" s="1489">
        <f t="shared" si="8"/>
        <v>0</v>
      </c>
      <c r="DF169" s="1489">
        <f t="shared" si="8"/>
        <v>0</v>
      </c>
      <c r="DG169" s="1489">
        <f t="shared" si="8"/>
        <v>0</v>
      </c>
      <c r="DH169" s="1489">
        <f t="shared" si="8"/>
        <v>0</v>
      </c>
      <c r="DI169" s="1489">
        <f t="shared" si="8"/>
        <v>0</v>
      </c>
      <c r="DJ169" s="1489">
        <f t="shared" si="8"/>
        <v>0</v>
      </c>
      <c r="DK169" s="1489">
        <f t="shared" si="8"/>
        <v>0</v>
      </c>
      <c r="DL169" s="1489">
        <f t="shared" si="8"/>
        <v>-2</v>
      </c>
      <c r="DM169" s="1489">
        <f t="shared" si="8"/>
        <v>0</v>
      </c>
      <c r="DN169" s="1489">
        <f t="shared" si="8"/>
        <v>0</v>
      </c>
      <c r="DO169" s="1489">
        <f t="shared" si="8"/>
        <v>0</v>
      </c>
      <c r="DP169" s="1489">
        <f t="shared" si="8"/>
        <v>0</v>
      </c>
      <c r="DQ169" s="1489">
        <f t="shared" si="8"/>
        <v>0</v>
      </c>
      <c r="DR169" s="1489">
        <f t="shared" si="8"/>
        <v>0</v>
      </c>
      <c r="DS169" s="1489">
        <f t="shared" si="8"/>
        <v>0</v>
      </c>
      <c r="DT169" s="1489">
        <f t="shared" si="8"/>
        <v>0</v>
      </c>
      <c r="DU169" s="1489">
        <f t="shared" si="8"/>
        <v>0</v>
      </c>
      <c r="DV169" s="1489">
        <f t="shared" si="8"/>
        <v>0</v>
      </c>
      <c r="DW169" s="1489">
        <f t="shared" si="8"/>
        <v>0</v>
      </c>
      <c r="DX169" s="1489">
        <f t="shared" si="8"/>
        <v>0</v>
      </c>
      <c r="DY169" s="1489">
        <f t="shared" si="8"/>
        <v>0</v>
      </c>
      <c r="DZ169" s="1489">
        <f t="shared" si="8"/>
        <v>0</v>
      </c>
      <c r="EA169" s="1489">
        <f t="shared" si="8"/>
        <v>0</v>
      </c>
      <c r="EB169" s="1489">
        <f t="shared" si="8"/>
        <v>0</v>
      </c>
      <c r="EC169" s="1489">
        <f t="shared" si="8"/>
        <v>0</v>
      </c>
      <c r="ED169" s="1489">
        <f t="shared" ref="ED169:FL169" si="9">+ED25-ED167</f>
        <v>0</v>
      </c>
      <c r="EE169" s="1489">
        <f t="shared" si="9"/>
        <v>0</v>
      </c>
      <c r="EF169" s="1489">
        <f t="shared" si="9"/>
        <v>0</v>
      </c>
      <c r="EG169" s="1489">
        <f t="shared" si="9"/>
        <v>0</v>
      </c>
      <c r="EH169" s="1489">
        <f t="shared" si="9"/>
        <v>0</v>
      </c>
      <c r="EI169" s="1489">
        <f t="shared" si="9"/>
        <v>0</v>
      </c>
      <c r="EJ169" s="1489">
        <f t="shared" si="9"/>
        <v>0</v>
      </c>
      <c r="EK169" s="1489">
        <f t="shared" si="9"/>
        <v>0</v>
      </c>
      <c r="EL169" s="1489">
        <f t="shared" si="9"/>
        <v>0</v>
      </c>
      <c r="EM169" s="1489">
        <f t="shared" si="9"/>
        <v>0</v>
      </c>
      <c r="EN169" s="1489">
        <f t="shared" si="9"/>
        <v>0</v>
      </c>
      <c r="EO169" s="1489">
        <f t="shared" si="9"/>
        <v>0</v>
      </c>
      <c r="EP169" s="1489">
        <f t="shared" si="9"/>
        <v>33</v>
      </c>
      <c r="EQ169" s="1489">
        <f t="shared" si="9"/>
        <v>0</v>
      </c>
      <c r="ER169" s="1489">
        <f t="shared" si="9"/>
        <v>0</v>
      </c>
      <c r="ES169" s="1489">
        <f t="shared" si="9"/>
        <v>79</v>
      </c>
      <c r="ET169" s="1489">
        <f t="shared" si="9"/>
        <v>0</v>
      </c>
      <c r="EU169" s="1489">
        <f t="shared" si="9"/>
        <v>0</v>
      </c>
      <c r="EV169" s="1489">
        <f t="shared" si="9"/>
        <v>0</v>
      </c>
      <c r="EW169" s="1489">
        <f t="shared" si="9"/>
        <v>0</v>
      </c>
      <c r="EX169" s="1489">
        <f t="shared" si="9"/>
        <v>0</v>
      </c>
      <c r="EY169" s="1489">
        <f t="shared" si="9"/>
        <v>0</v>
      </c>
      <c r="EZ169" s="1489">
        <f t="shared" si="9"/>
        <v>0</v>
      </c>
      <c r="FA169" s="1489">
        <f t="shared" si="9"/>
        <v>0</v>
      </c>
      <c r="FB169" s="1489">
        <f t="shared" si="9"/>
        <v>0</v>
      </c>
      <c r="FC169" s="1489">
        <f t="shared" si="9"/>
        <v>0</v>
      </c>
      <c r="FD169" s="1489">
        <f t="shared" si="9"/>
        <v>0</v>
      </c>
      <c r="FE169" s="1489">
        <f t="shared" si="9"/>
        <v>0</v>
      </c>
      <c r="FF169" s="1489">
        <f t="shared" si="9"/>
        <v>0</v>
      </c>
      <c r="FG169" s="1489">
        <f t="shared" si="9"/>
        <v>0</v>
      </c>
      <c r="FH169" s="1489">
        <f t="shared" si="9"/>
        <v>0</v>
      </c>
      <c r="FI169" s="1489">
        <f t="shared" si="9"/>
        <v>0</v>
      </c>
      <c r="FJ169" s="1489">
        <f t="shared" si="9"/>
        <v>0</v>
      </c>
      <c r="FK169" s="1489">
        <f t="shared" si="9"/>
        <v>0</v>
      </c>
      <c r="FL169" s="1489">
        <f t="shared" si="9"/>
        <v>0</v>
      </c>
    </row>
    <row r="172" spans="1:168">
      <c r="CQ172">
        <f>+CQ169+CR169</f>
        <v>225</v>
      </c>
    </row>
    <row r="221" spans="5:178">
      <c r="E221">
        <v>28135</v>
      </c>
      <c r="F221">
        <v>3</v>
      </c>
      <c r="K221">
        <v>5</v>
      </c>
      <c r="O221">
        <v>3</v>
      </c>
      <c r="S221">
        <v>5</v>
      </c>
      <c r="AQ221">
        <v>5</v>
      </c>
      <c r="AX221">
        <v>10</v>
      </c>
      <c r="EF221">
        <v>2</v>
      </c>
      <c r="EG221">
        <v>3</v>
      </c>
      <c r="EI221">
        <v>5</v>
      </c>
      <c r="EM221">
        <v>5</v>
      </c>
      <c r="EU221">
        <v>2</v>
      </c>
      <c r="EV221">
        <v>2</v>
      </c>
      <c r="EW221">
        <v>5</v>
      </c>
      <c r="FV221">
        <v>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17150-1F5D-492A-8801-13AC5B460ACB}">
  <dimension ref="A1:IV69"/>
  <sheetViews>
    <sheetView topLeftCell="A2" workbookViewId="0">
      <selection sqref="A1:XFD1048576"/>
    </sheetView>
  </sheetViews>
  <sheetFormatPr defaultColWidth="9.140625" defaultRowHeight="15"/>
  <cols>
    <col min="1" max="2" width="9.140625" style="1523"/>
    <col min="3" max="3" width="10.28515625" style="1523" customWidth="1"/>
    <col min="4" max="5" width="9.140625" style="1523"/>
    <col min="6" max="6" width="11.28515625" style="1523" customWidth="1"/>
    <col min="7" max="25" width="9.140625" style="1523"/>
    <col min="26" max="26" width="9.140625" style="1527"/>
    <col min="27" max="27" width="9.140625" style="1523"/>
    <col min="28" max="28" width="20.42578125" style="1523" customWidth="1"/>
    <col min="29" max="31" width="9.140625" style="1523"/>
    <col min="32" max="32" width="9.140625" style="1527"/>
    <col min="33" max="50" width="9.140625" style="1523"/>
    <col min="51" max="51" width="9.140625" style="1527"/>
    <col min="52" max="56" width="9.140625" style="1523"/>
    <col min="57" max="57" width="9.140625" style="1527"/>
    <col min="58" max="65" width="9.140625" style="1523"/>
    <col min="66" max="66" width="11" style="1523" bestFit="1" customWidth="1"/>
    <col min="67" max="124" width="9.140625" style="1523"/>
    <col min="125" max="126" width="9.140625" style="1527"/>
    <col min="127" max="16384" width="9.140625" style="1523"/>
  </cols>
  <sheetData>
    <row r="1" spans="1:256" s="1516" customFormat="1" ht="91.5" customHeight="1">
      <c r="A1" s="1516" t="s">
        <v>5296</v>
      </c>
      <c r="E1" s="1516" t="s">
        <v>5297</v>
      </c>
      <c r="F1" s="1516" t="s">
        <v>5298</v>
      </c>
      <c r="G1" s="1516" t="s">
        <v>5299</v>
      </c>
      <c r="H1" s="1516" t="s">
        <v>5300</v>
      </c>
      <c r="I1" s="1516" t="s">
        <v>5301</v>
      </c>
      <c r="J1" s="1516" t="s">
        <v>5302</v>
      </c>
      <c r="K1" s="1516" t="s">
        <v>5303</v>
      </c>
      <c r="L1" s="1516" t="s">
        <v>5304</v>
      </c>
      <c r="M1" s="1516" t="s">
        <v>5305</v>
      </c>
      <c r="N1" s="1516" t="s">
        <v>5306</v>
      </c>
      <c r="O1" s="1516" t="s">
        <v>5307</v>
      </c>
      <c r="P1" s="1516" t="s">
        <v>5308</v>
      </c>
      <c r="S1" s="1516" t="s">
        <v>5309</v>
      </c>
      <c r="T1" s="1516" t="s">
        <v>5310</v>
      </c>
      <c r="U1" s="1516" t="s">
        <v>5311</v>
      </c>
      <c r="W1" s="1516" t="s">
        <v>5312</v>
      </c>
      <c r="X1" s="1516" t="s">
        <v>5313</v>
      </c>
      <c r="Y1" s="1516" t="s">
        <v>5314</v>
      </c>
      <c r="Z1" s="1517"/>
      <c r="AA1" s="1516" t="s">
        <v>5315</v>
      </c>
      <c r="AB1" s="1516" t="s">
        <v>5316</v>
      </c>
      <c r="AC1" s="1516" t="s">
        <v>5317</v>
      </c>
      <c r="AD1" s="1516" t="s">
        <v>5318</v>
      </c>
      <c r="AE1" s="1516" t="s">
        <v>5319</v>
      </c>
      <c r="AF1" s="1517"/>
      <c r="AG1" s="1516" t="s">
        <v>5320</v>
      </c>
      <c r="AH1" s="1516" t="s">
        <v>5321</v>
      </c>
      <c r="AI1" s="1516" t="s">
        <v>5322</v>
      </c>
      <c r="AM1" s="1516" t="s">
        <v>5323</v>
      </c>
      <c r="AO1" s="1516" t="s">
        <v>5324</v>
      </c>
      <c r="AP1" s="1516" t="s">
        <v>5325</v>
      </c>
      <c r="AQ1" s="1516" t="s">
        <v>5326</v>
      </c>
      <c r="AR1" s="1516" t="s">
        <v>5327</v>
      </c>
      <c r="AS1" s="1516" t="s">
        <v>5328</v>
      </c>
      <c r="AU1" s="1516" t="s">
        <v>5329</v>
      </c>
      <c r="AV1" s="1518" t="s">
        <v>5330</v>
      </c>
      <c r="AW1" s="1516" t="s">
        <v>5331</v>
      </c>
      <c r="AX1" s="1516" t="s">
        <v>5332</v>
      </c>
      <c r="AY1" s="1517"/>
      <c r="AZ1" s="1516" t="s">
        <v>5333</v>
      </c>
      <c r="BA1" s="1516" t="s">
        <v>5334</v>
      </c>
      <c r="BB1" s="1516" t="s">
        <v>5335</v>
      </c>
      <c r="BC1" s="1516" t="s">
        <v>5336</v>
      </c>
      <c r="BD1" s="1516" t="s">
        <v>5337</v>
      </c>
      <c r="BE1" s="1517" t="s">
        <v>5338</v>
      </c>
      <c r="BG1" s="1516" t="s">
        <v>5339</v>
      </c>
      <c r="BI1" s="1516" t="s">
        <v>5300</v>
      </c>
      <c r="BJ1" s="1516" t="s">
        <v>5340</v>
      </c>
      <c r="BK1" s="1516" t="s">
        <v>5341</v>
      </c>
      <c r="BL1" s="1519"/>
      <c r="BM1" s="1519"/>
      <c r="BN1" s="1519"/>
      <c r="BO1" s="1519"/>
      <c r="BP1" s="1519"/>
      <c r="BQ1" s="1519"/>
      <c r="BR1" s="1519"/>
      <c r="BW1" s="1516" t="s">
        <v>5342</v>
      </c>
      <c r="BX1" s="1516" t="s">
        <v>5343</v>
      </c>
      <c r="BY1" s="1516" t="s">
        <v>5344</v>
      </c>
      <c r="BZ1" s="1516" t="s">
        <v>5345</v>
      </c>
      <c r="CA1" s="1516" t="s">
        <v>5346</v>
      </c>
      <c r="CB1" s="1516" t="s">
        <v>5345</v>
      </c>
      <c r="CC1" s="1516" t="s">
        <v>5347</v>
      </c>
      <c r="CD1" s="1516" t="s">
        <v>5348</v>
      </c>
      <c r="CE1" s="1516" t="s">
        <v>5348</v>
      </c>
      <c r="CF1" s="1516" t="s">
        <v>5349</v>
      </c>
      <c r="CG1" s="1516" t="s">
        <v>5350</v>
      </c>
      <c r="CH1" s="1516" t="s">
        <v>5351</v>
      </c>
      <c r="CI1" s="1516" t="s">
        <v>5352</v>
      </c>
      <c r="CJ1" s="1516" t="s">
        <v>5353</v>
      </c>
      <c r="CK1" s="1516" t="s">
        <v>5354</v>
      </c>
      <c r="CL1" s="1516" t="s">
        <v>5346</v>
      </c>
      <c r="CM1" s="1516" t="s">
        <v>5313</v>
      </c>
      <c r="CN1" s="1516" t="s">
        <v>5355</v>
      </c>
      <c r="CO1" s="1516" t="s">
        <v>5356</v>
      </c>
      <c r="CP1" s="1516" t="s">
        <v>5357</v>
      </c>
      <c r="CQ1" s="1516" t="s">
        <v>5313</v>
      </c>
      <c r="CR1" s="1516" t="s">
        <v>5358</v>
      </c>
      <c r="CS1" s="1519"/>
      <c r="CT1" s="1519"/>
      <c r="CU1" s="1519"/>
      <c r="CV1" s="1519"/>
      <c r="CW1" s="1519"/>
      <c r="CX1" s="1519"/>
      <c r="CY1" s="1519"/>
      <c r="CZ1" s="1519"/>
      <c r="DA1" s="1519"/>
      <c r="DB1" s="1519" t="s">
        <v>5359</v>
      </c>
      <c r="DC1" s="1519" t="s">
        <v>5360</v>
      </c>
      <c r="DD1" s="1519"/>
      <c r="DE1" s="1519"/>
      <c r="DF1" s="1519"/>
      <c r="DG1" s="1519"/>
      <c r="DH1" s="1519" t="s">
        <v>5361</v>
      </c>
      <c r="DI1" s="1519"/>
      <c r="DJ1" s="1519"/>
      <c r="DK1" s="1519"/>
      <c r="DL1" s="1519"/>
      <c r="DM1" s="1519"/>
      <c r="DN1" s="1519"/>
      <c r="DO1" s="1519"/>
      <c r="DP1" s="1516" t="s">
        <v>5362</v>
      </c>
      <c r="DR1" s="1516" t="s">
        <v>5363</v>
      </c>
      <c r="DT1" s="1516" t="s">
        <v>5364</v>
      </c>
      <c r="DU1" s="1517"/>
      <c r="DV1" s="1517"/>
      <c r="DY1" s="1516" t="s">
        <v>5365</v>
      </c>
      <c r="DZ1" s="1516" t="s">
        <v>5366</v>
      </c>
      <c r="EA1" s="1516" t="s">
        <v>5367</v>
      </c>
      <c r="EB1" s="1516" t="s">
        <v>5368</v>
      </c>
      <c r="EC1" s="1516" t="s">
        <v>5368</v>
      </c>
      <c r="ED1" s="1516" t="s">
        <v>5369</v>
      </c>
      <c r="EE1" s="1516" t="s">
        <v>5370</v>
      </c>
      <c r="EG1" s="1516" t="s">
        <v>5371</v>
      </c>
      <c r="EH1" s="1516" t="s">
        <v>5372</v>
      </c>
      <c r="EI1" s="1516" t="s">
        <v>5372</v>
      </c>
      <c r="EJ1" s="1516" t="s">
        <v>5373</v>
      </c>
      <c r="EK1" s="1516" t="s">
        <v>5359</v>
      </c>
      <c r="EL1" s="1516" t="s">
        <v>5374</v>
      </c>
      <c r="EM1" s="1516" t="s">
        <v>5375</v>
      </c>
      <c r="EN1" s="1516" t="s">
        <v>5376</v>
      </c>
      <c r="EO1" s="1516" t="s">
        <v>5377</v>
      </c>
      <c r="EP1" s="1516" t="s">
        <v>5378</v>
      </c>
      <c r="EQ1" s="1516" t="s">
        <v>5379</v>
      </c>
      <c r="ER1" s="1516" t="s">
        <v>5379</v>
      </c>
      <c r="ES1" s="1516" t="s">
        <v>5380</v>
      </c>
      <c r="ET1" s="1516" t="s">
        <v>5381</v>
      </c>
      <c r="EU1" s="1516" t="s">
        <v>5382</v>
      </c>
      <c r="EV1" s="1516" t="s">
        <v>5383</v>
      </c>
      <c r="EW1" s="1516" t="s">
        <v>5384</v>
      </c>
      <c r="EX1" s="1516" t="s">
        <v>5385</v>
      </c>
      <c r="EY1" s="1516" t="s">
        <v>5386</v>
      </c>
      <c r="EZ1" s="1516" t="s">
        <v>5387</v>
      </c>
      <c r="FA1" s="1516" t="s">
        <v>5387</v>
      </c>
      <c r="FB1" s="1516" t="s">
        <v>5388</v>
      </c>
      <c r="FC1" s="1516" t="s">
        <v>5388</v>
      </c>
      <c r="FD1" s="1516" t="s">
        <v>5389</v>
      </c>
      <c r="FE1" s="1516" t="s">
        <v>5390</v>
      </c>
      <c r="FG1" s="1516" t="s">
        <v>5391</v>
      </c>
      <c r="FH1" s="1516" t="s">
        <v>5392</v>
      </c>
      <c r="FI1" s="1516" t="s">
        <v>5393</v>
      </c>
      <c r="FJ1" s="1516" t="s">
        <v>5393</v>
      </c>
      <c r="FK1" s="1516" t="s">
        <v>5394</v>
      </c>
      <c r="FM1" s="1516" t="s">
        <v>5395</v>
      </c>
      <c r="FN1" s="1516" t="s">
        <v>5396</v>
      </c>
      <c r="FO1" s="1516" t="s">
        <v>5397</v>
      </c>
      <c r="FP1" s="1516" t="s">
        <v>5361</v>
      </c>
      <c r="FR1" s="1516" t="s">
        <v>5398</v>
      </c>
      <c r="FS1" s="1516" t="s">
        <v>5399</v>
      </c>
      <c r="FT1" s="1516" t="s">
        <v>5400</v>
      </c>
      <c r="FU1" s="1516" t="s">
        <v>5401</v>
      </c>
      <c r="FV1" s="1516" t="s">
        <v>5402</v>
      </c>
      <c r="FW1" s="1516" t="s">
        <v>5403</v>
      </c>
      <c r="FX1" s="1516" t="s">
        <v>5403</v>
      </c>
      <c r="FY1" s="1516" t="s">
        <v>5404</v>
      </c>
      <c r="FZ1" s="1516" t="s">
        <v>5405</v>
      </c>
      <c r="GA1" s="1516" t="s">
        <v>5406</v>
      </c>
      <c r="GB1" s="1516" t="s">
        <v>5407</v>
      </c>
      <c r="GD1" s="1516" t="s">
        <v>5408</v>
      </c>
      <c r="GE1" s="1516" t="s">
        <v>5409</v>
      </c>
      <c r="GF1" s="1516" t="s">
        <v>5410</v>
      </c>
      <c r="GG1" s="1516" t="s">
        <v>5411</v>
      </c>
      <c r="GH1" s="1516" t="s">
        <v>5411</v>
      </c>
      <c r="GI1" s="1516" t="s">
        <v>5412</v>
      </c>
      <c r="GJ1" s="1516" t="s">
        <v>5412</v>
      </c>
      <c r="GK1" s="1516" t="s">
        <v>5412</v>
      </c>
      <c r="GL1" s="1516" t="s">
        <v>5356</v>
      </c>
      <c r="GM1" s="1516" t="s">
        <v>5356</v>
      </c>
      <c r="GN1" s="1516" t="s">
        <v>5413</v>
      </c>
      <c r="GO1" s="1516" t="s">
        <v>5385</v>
      </c>
      <c r="GP1" s="1516" t="s">
        <v>5414</v>
      </c>
      <c r="GQ1" s="1516" t="s">
        <v>5415</v>
      </c>
      <c r="HZ1" s="1516" t="s">
        <v>5416</v>
      </c>
      <c r="IA1" s="1518" t="s">
        <v>5417</v>
      </c>
    </row>
    <row r="2" spans="1:256" s="1516" customFormat="1" ht="84.75" customHeight="1">
      <c r="A2" s="1516" t="s">
        <v>5418</v>
      </c>
      <c r="E2" s="1516" t="s">
        <v>5419</v>
      </c>
      <c r="F2" s="1520" t="s">
        <v>5420</v>
      </c>
      <c r="G2" s="1516" t="s">
        <v>5421</v>
      </c>
      <c r="H2" s="1516" t="s">
        <v>5422</v>
      </c>
      <c r="I2" s="1516" t="s">
        <v>5423</v>
      </c>
      <c r="J2" s="1516" t="s">
        <v>5424</v>
      </c>
      <c r="K2" s="1516" t="s">
        <v>5425</v>
      </c>
      <c r="L2" s="1516" t="s">
        <v>5426</v>
      </c>
      <c r="M2" s="1516" t="s">
        <v>5427</v>
      </c>
      <c r="N2" s="1516" t="s">
        <v>5428</v>
      </c>
      <c r="O2" s="1516" t="s">
        <v>5429</v>
      </c>
      <c r="P2" s="1516" t="s">
        <v>5430</v>
      </c>
      <c r="S2" s="1521" t="s">
        <v>5431</v>
      </c>
      <c r="T2" s="1516" t="s">
        <v>1457</v>
      </c>
      <c r="U2" s="1516" t="s">
        <v>5432</v>
      </c>
      <c r="W2" s="1516" t="s">
        <v>5433</v>
      </c>
      <c r="X2" s="1516" t="s">
        <v>4192</v>
      </c>
      <c r="Y2" s="1516" t="s">
        <v>5434</v>
      </c>
      <c r="Z2" s="1517"/>
      <c r="AA2" s="1516" t="s">
        <v>5435</v>
      </c>
      <c r="AB2" s="1516" t="s">
        <v>5436</v>
      </c>
      <c r="AC2" s="1516" t="s">
        <v>5437</v>
      </c>
      <c r="AD2" s="1516" t="s">
        <v>5438</v>
      </c>
      <c r="AE2" s="1516" t="s">
        <v>5439</v>
      </c>
      <c r="AF2" s="1517"/>
      <c r="AG2" s="1516" t="s">
        <v>4278</v>
      </c>
      <c r="AH2" s="1516" t="s">
        <v>5440</v>
      </c>
      <c r="AI2" s="1516" t="s">
        <v>5047</v>
      </c>
      <c r="AM2" s="1516" t="s">
        <v>5441</v>
      </c>
      <c r="AO2" s="1516" t="s">
        <v>5442</v>
      </c>
      <c r="AP2" s="1516" t="s">
        <v>5443</v>
      </c>
      <c r="AQ2" s="1516" t="s">
        <v>5444</v>
      </c>
      <c r="AR2" s="1516" t="s">
        <v>5445</v>
      </c>
      <c r="AS2" s="1516" t="s">
        <v>5446</v>
      </c>
      <c r="AU2" s="1516" t="s">
        <v>5447</v>
      </c>
      <c r="AV2" s="1516" t="s">
        <v>5448</v>
      </c>
      <c r="AW2" s="1516" t="s">
        <v>5449</v>
      </c>
      <c r="AX2" s="1516" t="s">
        <v>5450</v>
      </c>
      <c r="AY2" s="1517"/>
      <c r="AZ2" s="1516" t="s">
        <v>5451</v>
      </c>
      <c r="BA2" s="1516" t="s">
        <v>5452</v>
      </c>
      <c r="BB2" s="1516" t="s">
        <v>5453</v>
      </c>
      <c r="BC2" s="1516" t="s">
        <v>5454</v>
      </c>
      <c r="BD2" s="1516" t="s">
        <v>5455</v>
      </c>
      <c r="BE2" s="1517" t="s">
        <v>5456</v>
      </c>
      <c r="BG2" s="1522" t="s">
        <v>5457</v>
      </c>
      <c r="BI2" s="1516" t="s">
        <v>5422</v>
      </c>
      <c r="BJ2" s="1516" t="s">
        <v>5458</v>
      </c>
      <c r="BK2" s="1522" t="s">
        <v>5459</v>
      </c>
      <c r="BL2" s="1519"/>
      <c r="BM2" s="1519"/>
      <c r="BN2" s="1519"/>
      <c r="BO2" s="1519"/>
      <c r="BP2" s="1519"/>
      <c r="BQ2" s="1519"/>
      <c r="BR2" s="1519"/>
      <c r="BW2" s="1516" t="s">
        <v>5460</v>
      </c>
      <c r="BX2" s="1516" t="s">
        <v>5461</v>
      </c>
      <c r="BY2" s="1516" t="s">
        <v>5462</v>
      </c>
      <c r="BZ2" s="1516" t="s">
        <v>4284</v>
      </c>
      <c r="CA2" s="1516" t="s">
        <v>4282</v>
      </c>
      <c r="CB2" s="1516" t="s">
        <v>4284</v>
      </c>
      <c r="CC2" s="1516" t="s">
        <v>1820</v>
      </c>
      <c r="CD2" s="1516" t="s">
        <v>5463</v>
      </c>
      <c r="CE2" s="1516" t="s">
        <v>5463</v>
      </c>
      <c r="CF2" s="1516" t="s">
        <v>5464</v>
      </c>
      <c r="CG2" s="1516" t="s">
        <v>4148</v>
      </c>
      <c r="CH2" s="1516" t="s">
        <v>5465</v>
      </c>
      <c r="CI2" s="1516" t="s">
        <v>5466</v>
      </c>
      <c r="CJ2" s="1516" t="s">
        <v>4836</v>
      </c>
      <c r="CK2" s="1516" t="s">
        <v>5467</v>
      </c>
      <c r="CL2" s="1516" t="s">
        <v>4282</v>
      </c>
      <c r="CM2" s="1516" t="s">
        <v>4192</v>
      </c>
      <c r="CN2" s="1516" t="s">
        <v>5468</v>
      </c>
      <c r="CO2" s="1516" t="s">
        <v>5469</v>
      </c>
      <c r="CP2" s="1516" t="s">
        <v>4153</v>
      </c>
      <c r="CQ2" s="1516" t="s">
        <v>4192</v>
      </c>
      <c r="CR2" s="1516" t="s">
        <v>5470</v>
      </c>
      <c r="CS2" s="1519"/>
      <c r="CT2" s="1519"/>
      <c r="CU2" s="1519"/>
      <c r="CV2" s="1519"/>
      <c r="CW2" s="1519"/>
      <c r="CX2" s="1519"/>
      <c r="CY2" s="1519"/>
      <c r="CZ2" s="1519"/>
      <c r="DA2" s="1519"/>
      <c r="DB2" s="1519" t="s">
        <v>5471</v>
      </c>
      <c r="DC2" s="1519" t="s">
        <v>5472</v>
      </c>
      <c r="DD2" s="1519"/>
      <c r="DE2" s="1519"/>
      <c r="DF2" s="1519"/>
      <c r="DG2" s="1519"/>
      <c r="DH2" s="1519" t="s">
        <v>5473</v>
      </c>
      <c r="DI2" s="1519"/>
      <c r="DJ2" s="1519"/>
      <c r="DK2" s="1519"/>
      <c r="DL2" s="1519"/>
      <c r="DM2" s="1519"/>
      <c r="DN2" s="1519"/>
      <c r="DO2" s="1519"/>
      <c r="DP2" s="1516" t="s">
        <v>5474</v>
      </c>
      <c r="DR2" s="1516" t="s">
        <v>5475</v>
      </c>
      <c r="DT2" s="1516" t="s">
        <v>5476</v>
      </c>
      <c r="DU2" s="1517"/>
      <c r="DV2" s="1517"/>
      <c r="DY2" s="1516" t="s">
        <v>5477</v>
      </c>
      <c r="DZ2" s="1516" t="s">
        <v>5478</v>
      </c>
      <c r="EA2" s="1516" t="s">
        <v>5479</v>
      </c>
      <c r="EB2" s="1516" t="s">
        <v>5480</v>
      </c>
      <c r="EC2" s="1516" t="s">
        <v>5480</v>
      </c>
      <c r="ED2" s="1523" t="s">
        <v>5481</v>
      </c>
      <c r="EE2" s="1516" t="s">
        <v>5482</v>
      </c>
      <c r="EG2" s="1516" t="s">
        <v>5483</v>
      </c>
      <c r="EH2" s="1516" t="s">
        <v>5484</v>
      </c>
      <c r="EI2" s="1516" t="s">
        <v>5484</v>
      </c>
      <c r="EJ2" s="1516" t="s">
        <v>5485</v>
      </c>
      <c r="EK2" s="1516" t="s">
        <v>5471</v>
      </c>
      <c r="EL2" s="1516" t="s">
        <v>5486</v>
      </c>
      <c r="EM2" s="1516" t="s">
        <v>5487</v>
      </c>
      <c r="EN2" s="1516" t="s">
        <v>5488</v>
      </c>
      <c r="EO2" s="1516" t="s">
        <v>5489</v>
      </c>
      <c r="EP2" s="1516" t="s">
        <v>5490</v>
      </c>
      <c r="EQ2" s="1516" t="s">
        <v>5491</v>
      </c>
      <c r="ER2" s="1516" t="s">
        <v>5491</v>
      </c>
      <c r="ES2" s="1516" t="s">
        <v>5492</v>
      </c>
      <c r="ET2" s="1516" t="s">
        <v>5493</v>
      </c>
      <c r="EU2" s="1516" t="s">
        <v>5494</v>
      </c>
      <c r="EV2" s="1516" t="s">
        <v>5495</v>
      </c>
      <c r="EW2" s="1516" t="s">
        <v>5496</v>
      </c>
      <c r="EX2" s="1516" t="s">
        <v>5497</v>
      </c>
      <c r="EY2" s="1516" t="s">
        <v>5498</v>
      </c>
      <c r="EZ2" s="1516" t="s">
        <v>5499</v>
      </c>
      <c r="FA2" s="1516" t="s">
        <v>5499</v>
      </c>
      <c r="FB2" s="1516" t="s">
        <v>5500</v>
      </c>
      <c r="FC2" s="1516" t="s">
        <v>5500</v>
      </c>
      <c r="FD2" s="1516" t="s">
        <v>5501</v>
      </c>
      <c r="FE2" s="1516" t="s">
        <v>5502</v>
      </c>
      <c r="FF2" s="1516" t="s">
        <v>4170</v>
      </c>
      <c r="FG2" s="1516" t="s">
        <v>5503</v>
      </c>
      <c r="FH2" s="1516" t="s">
        <v>5504</v>
      </c>
      <c r="FI2" s="1516" t="s">
        <v>5505</v>
      </c>
      <c r="FJ2" s="1516" t="s">
        <v>5505</v>
      </c>
      <c r="FK2" s="1516" t="s">
        <v>5506</v>
      </c>
      <c r="FM2" s="1516" t="s">
        <v>5507</v>
      </c>
      <c r="FN2" s="1516" t="s">
        <v>5038</v>
      </c>
      <c r="FO2" s="1516" t="s">
        <v>4542</v>
      </c>
      <c r="FP2" s="1516" t="s">
        <v>5473</v>
      </c>
      <c r="FR2" s="1516" t="s">
        <v>5508</v>
      </c>
      <c r="FS2" s="1516" t="s">
        <v>5509</v>
      </c>
      <c r="FT2" s="1516" t="s">
        <v>5510</v>
      </c>
      <c r="FU2" s="1516" t="s">
        <v>5511</v>
      </c>
      <c r="FV2" s="1516" t="s">
        <v>5512</v>
      </c>
      <c r="FW2" s="1516" t="s">
        <v>5158</v>
      </c>
      <c r="FX2" s="1516" t="s">
        <v>5158</v>
      </c>
      <c r="FY2" s="1516" t="s">
        <v>4605</v>
      </c>
      <c r="FZ2" s="1516" t="s">
        <v>5513</v>
      </c>
      <c r="GA2" s="1516" t="s">
        <v>5514</v>
      </c>
      <c r="GB2" s="1516" t="s">
        <v>5515</v>
      </c>
      <c r="GD2" s="1516" t="s">
        <v>4626</v>
      </c>
      <c r="GE2" s="1516" t="s">
        <v>5516</v>
      </c>
      <c r="GF2" s="1516" t="s">
        <v>5517</v>
      </c>
      <c r="GG2" s="1516" t="s">
        <v>5518</v>
      </c>
      <c r="GH2" s="1516" t="s">
        <v>5518</v>
      </c>
      <c r="GI2" s="1516" t="s">
        <v>5519</v>
      </c>
      <c r="GJ2" s="1516" t="s">
        <v>5520</v>
      </c>
      <c r="GK2" s="1516" t="s">
        <v>5521</v>
      </c>
      <c r="GL2" s="1516" t="s">
        <v>5469</v>
      </c>
      <c r="GM2" s="1516" t="s">
        <v>5469</v>
      </c>
      <c r="GN2" s="1516" t="s">
        <v>5522</v>
      </c>
      <c r="GO2" s="1516" t="s">
        <v>5497</v>
      </c>
      <c r="GP2" s="1516" t="s">
        <v>5523</v>
      </c>
      <c r="GQ2" s="1516" t="s">
        <v>5524</v>
      </c>
      <c r="GS2" s="1516" t="s">
        <v>5525</v>
      </c>
      <c r="GT2" s="1516" t="s">
        <v>5526</v>
      </c>
      <c r="HR2" s="1516" t="s">
        <v>5527</v>
      </c>
      <c r="HS2" s="1516" t="s">
        <v>5528</v>
      </c>
      <c r="HT2" s="1516" t="s">
        <v>5528</v>
      </c>
      <c r="HU2" s="1516" t="s">
        <v>5528</v>
      </c>
      <c r="HV2" s="1516" t="s">
        <v>5528</v>
      </c>
      <c r="HW2" s="1516" t="s">
        <v>5529</v>
      </c>
      <c r="HX2" s="1516" t="s">
        <v>5530</v>
      </c>
      <c r="HY2" s="1516" t="s">
        <v>5531</v>
      </c>
      <c r="HZ2" s="1516" t="s">
        <v>4446</v>
      </c>
      <c r="IA2" s="1518" t="s">
        <v>5532</v>
      </c>
      <c r="IB2" s="1516" t="s">
        <v>5533</v>
      </c>
      <c r="IC2" s="1516" t="s">
        <v>5534</v>
      </c>
      <c r="ID2" s="1516" t="s">
        <v>5535</v>
      </c>
    </row>
    <row r="3" spans="1:256" s="1516" customFormat="1" ht="84.75" customHeight="1">
      <c r="A3" s="1516" t="s">
        <v>5536</v>
      </c>
      <c r="B3" s="1516" t="s">
        <v>2844</v>
      </c>
      <c r="C3" s="1516" t="s">
        <v>5537</v>
      </c>
      <c r="D3" s="1516" t="s">
        <v>16</v>
      </c>
      <c r="E3" s="1516" t="s">
        <v>1628</v>
      </c>
      <c r="F3" s="1516" t="s">
        <v>5538</v>
      </c>
      <c r="G3" s="1516" t="s">
        <v>5539</v>
      </c>
      <c r="H3" s="1518" t="s">
        <v>5540</v>
      </c>
      <c r="I3" s="1518" t="s">
        <v>5541</v>
      </c>
      <c r="J3" s="1516" t="s">
        <v>5542</v>
      </c>
      <c r="K3" s="1516" t="s">
        <v>5543</v>
      </c>
      <c r="L3" s="1516" t="s">
        <v>5544</v>
      </c>
      <c r="M3" s="1516" t="s">
        <v>1767</v>
      </c>
      <c r="N3" s="1516" t="s">
        <v>5545</v>
      </c>
      <c r="O3" s="1516" t="s">
        <v>5546</v>
      </c>
      <c r="P3" s="1516" t="s">
        <v>1870</v>
      </c>
      <c r="Q3" s="1516" t="s">
        <v>5547</v>
      </c>
      <c r="R3" s="1516" t="s">
        <v>5548</v>
      </c>
      <c r="S3" s="1516" t="s">
        <v>1787</v>
      </c>
      <c r="T3" s="1516" t="s">
        <v>5549</v>
      </c>
      <c r="U3" s="1516" t="s">
        <v>5550</v>
      </c>
      <c r="V3" s="1516" t="s">
        <v>5551</v>
      </c>
      <c r="W3" s="1516" t="s">
        <v>5552</v>
      </c>
      <c r="X3" s="1516" t="s">
        <v>5553</v>
      </c>
      <c r="Y3" s="1516" t="s">
        <v>1764</v>
      </c>
      <c r="Z3" s="1517" t="s">
        <v>5554</v>
      </c>
      <c r="AA3" s="1516" t="s">
        <v>5555</v>
      </c>
      <c r="AB3" s="1516" t="s">
        <v>5556</v>
      </c>
      <c r="AC3" s="1516" t="s">
        <v>5557</v>
      </c>
      <c r="AD3" s="1516" t="s">
        <v>5558</v>
      </c>
      <c r="AE3" s="1516" t="s">
        <v>5559</v>
      </c>
      <c r="AF3" s="1517" t="s">
        <v>5560</v>
      </c>
      <c r="AG3" s="1516" t="s">
        <v>5561</v>
      </c>
      <c r="AH3" s="1516" t="s">
        <v>5562</v>
      </c>
      <c r="AI3" s="1516" t="s">
        <v>5563</v>
      </c>
      <c r="AJ3" s="1516" t="s">
        <v>5564</v>
      </c>
      <c r="AK3" s="1516" t="s">
        <v>5565</v>
      </c>
      <c r="AL3" s="1516" t="s">
        <v>5566</v>
      </c>
      <c r="AM3" s="1516" t="s">
        <v>5567</v>
      </c>
      <c r="AN3" s="1516" t="s">
        <v>5568</v>
      </c>
      <c r="AO3" s="1516" t="s">
        <v>5569</v>
      </c>
      <c r="AP3" s="1516" t="s">
        <v>5570</v>
      </c>
      <c r="AQ3" s="1516" t="s">
        <v>5571</v>
      </c>
      <c r="AR3" s="1516" t="s">
        <v>5572</v>
      </c>
      <c r="AS3" s="1516" t="s">
        <v>5573</v>
      </c>
      <c r="AT3" s="1516" t="s">
        <v>5574</v>
      </c>
      <c r="AU3" s="1516" t="s">
        <v>5575</v>
      </c>
      <c r="AV3" s="1516" t="s">
        <v>5576</v>
      </c>
      <c r="AW3" s="1516" t="s">
        <v>5577</v>
      </c>
      <c r="AX3" s="1516" t="s">
        <v>5578</v>
      </c>
      <c r="AY3" s="1517" t="s">
        <v>5579</v>
      </c>
      <c r="AZ3" s="1516" t="s">
        <v>5580</v>
      </c>
      <c r="BA3" s="1516" t="s">
        <v>5581</v>
      </c>
      <c r="BB3" s="1516" t="s">
        <v>5582</v>
      </c>
      <c r="BC3" s="1516" t="s">
        <v>5583</v>
      </c>
      <c r="BD3" s="1516" t="s">
        <v>5584</v>
      </c>
      <c r="BE3" s="1517" t="s">
        <v>5585</v>
      </c>
      <c r="BF3" s="1516" t="s">
        <v>5586</v>
      </c>
      <c r="BG3" s="1516" t="s">
        <v>5587</v>
      </c>
      <c r="BH3" s="1516" t="s">
        <v>5588</v>
      </c>
      <c r="BI3" s="1516" t="s">
        <v>5589</v>
      </c>
      <c r="BJ3" s="1516" t="s">
        <v>5590</v>
      </c>
      <c r="BK3" s="1516" t="s">
        <v>5591</v>
      </c>
      <c r="BL3" s="1519" t="s">
        <v>5592</v>
      </c>
      <c r="BM3" s="1519" t="s">
        <v>5593</v>
      </c>
      <c r="BN3" s="1519" t="s">
        <v>5594</v>
      </c>
      <c r="BO3" s="1519" t="s">
        <v>5595</v>
      </c>
      <c r="BP3" s="1519" t="s">
        <v>5596</v>
      </c>
      <c r="BQ3" s="1519" t="s">
        <v>5597</v>
      </c>
      <c r="BR3" s="1519" t="s">
        <v>5598</v>
      </c>
      <c r="BS3" s="1516" t="s">
        <v>5599</v>
      </c>
      <c r="BT3" s="1516" t="s">
        <v>5600</v>
      </c>
      <c r="BU3" s="1516" t="s">
        <v>5601</v>
      </c>
      <c r="BV3" s="1516" t="s">
        <v>5602</v>
      </c>
      <c r="BW3" s="1516" t="s">
        <v>5603</v>
      </c>
      <c r="BX3" s="1516" t="s">
        <v>5604</v>
      </c>
      <c r="BY3" s="1516" t="s">
        <v>5605</v>
      </c>
      <c r="BZ3" s="1516" t="s">
        <v>5606</v>
      </c>
      <c r="CA3" s="1516" t="s">
        <v>5607</v>
      </c>
      <c r="CB3" s="1516" t="s">
        <v>5608</v>
      </c>
      <c r="CC3" s="1516" t="s">
        <v>5609</v>
      </c>
      <c r="CD3" s="1516" t="s">
        <v>5610</v>
      </c>
      <c r="CE3" s="1516" t="s">
        <v>5611</v>
      </c>
      <c r="CF3" s="1516" t="s">
        <v>5612</v>
      </c>
      <c r="CG3" s="1516" t="s">
        <v>5613</v>
      </c>
      <c r="CH3" s="1516" t="s">
        <v>5614</v>
      </c>
      <c r="CI3" s="1516" t="s">
        <v>5615</v>
      </c>
      <c r="CJ3" s="1516" t="s">
        <v>5616</v>
      </c>
      <c r="CK3" s="1516" t="s">
        <v>5617</v>
      </c>
      <c r="CL3" s="1516" t="s">
        <v>5618</v>
      </c>
      <c r="CM3" s="1516" t="s">
        <v>5619</v>
      </c>
      <c r="CN3" s="1516" t="s">
        <v>5620</v>
      </c>
      <c r="CO3" s="1516" t="s">
        <v>5621</v>
      </c>
      <c r="CP3" s="1516" t="s">
        <v>5622</v>
      </c>
      <c r="CQ3" s="1516" t="s">
        <v>5623</v>
      </c>
      <c r="CR3" s="1516" t="s">
        <v>5624</v>
      </c>
      <c r="CS3" s="1519" t="s">
        <v>5625</v>
      </c>
      <c r="CT3" s="1519" t="s">
        <v>5626</v>
      </c>
      <c r="CU3" s="1519" t="s">
        <v>5627</v>
      </c>
      <c r="CV3" s="1519" t="s">
        <v>5628</v>
      </c>
      <c r="CW3" s="1519" t="s">
        <v>5629</v>
      </c>
      <c r="CX3" s="1519" t="s">
        <v>5630</v>
      </c>
      <c r="CY3" s="1519" t="s">
        <v>5631</v>
      </c>
      <c r="CZ3" s="1519" t="s">
        <v>5632</v>
      </c>
      <c r="DA3" s="1519" t="s">
        <v>5633</v>
      </c>
      <c r="DB3" s="1519" t="s">
        <v>5634</v>
      </c>
      <c r="DC3" s="1519" t="s">
        <v>5635</v>
      </c>
      <c r="DD3" s="1519" t="s">
        <v>5636</v>
      </c>
      <c r="DE3" s="1519" t="s">
        <v>5350</v>
      </c>
      <c r="DF3" s="1519" t="s">
        <v>5637</v>
      </c>
      <c r="DG3" s="1519" t="s">
        <v>5638</v>
      </c>
      <c r="DH3" s="1519" t="s">
        <v>5639</v>
      </c>
      <c r="DI3" s="1519" t="s">
        <v>5357</v>
      </c>
      <c r="DJ3" s="1519" t="s">
        <v>5640</v>
      </c>
      <c r="DK3" s="1519" t="s">
        <v>5641</v>
      </c>
      <c r="DL3" s="1519" t="s">
        <v>5642</v>
      </c>
      <c r="DM3" s="1519" t="s">
        <v>5643</v>
      </c>
      <c r="DN3" s="1519" t="s">
        <v>5644</v>
      </c>
      <c r="DO3" s="1519" t="s">
        <v>5645</v>
      </c>
      <c r="DP3" s="1516" t="s">
        <v>5646</v>
      </c>
      <c r="DQ3" s="1516" t="s">
        <v>5647</v>
      </c>
      <c r="DR3" s="1516" t="s">
        <v>5648</v>
      </c>
      <c r="DS3" s="1516" t="s">
        <v>5649</v>
      </c>
      <c r="DT3" s="1516" t="s">
        <v>5650</v>
      </c>
      <c r="DU3" s="1517" t="s">
        <v>5651</v>
      </c>
      <c r="DV3" s="1517" t="s">
        <v>5652</v>
      </c>
      <c r="DW3" s="1516" t="s">
        <v>5653</v>
      </c>
      <c r="DX3" s="1516" t="s">
        <v>5654</v>
      </c>
      <c r="DY3" s="1516" t="s">
        <v>5655</v>
      </c>
      <c r="DZ3" s="1516" t="s">
        <v>5656</v>
      </c>
      <c r="EA3" s="1516" t="s">
        <v>5413</v>
      </c>
      <c r="EB3" s="1516" t="s">
        <v>5657</v>
      </c>
      <c r="EC3" s="1516" t="s">
        <v>5658</v>
      </c>
      <c r="ED3" s="1516" t="s">
        <v>5659</v>
      </c>
      <c r="EE3" s="1516" t="s">
        <v>5660</v>
      </c>
      <c r="EF3" s="1516" t="s">
        <v>5661</v>
      </c>
      <c r="EG3" s="1516" t="s">
        <v>5662</v>
      </c>
      <c r="EH3" s="1516" t="s">
        <v>5663</v>
      </c>
      <c r="EI3" s="1516" t="s">
        <v>5664</v>
      </c>
      <c r="EJ3" s="1516" t="s">
        <v>5665</v>
      </c>
      <c r="EK3" s="1516" t="s">
        <v>5666</v>
      </c>
      <c r="EL3" s="1516" t="s">
        <v>5667</v>
      </c>
      <c r="EM3" s="1516" t="s">
        <v>5668</v>
      </c>
      <c r="EN3" s="1516" t="s">
        <v>5669</v>
      </c>
      <c r="EO3" s="1516" t="s">
        <v>5313</v>
      </c>
      <c r="EP3" s="1516" t="s">
        <v>5670</v>
      </c>
      <c r="EQ3" s="1516" t="s">
        <v>5671</v>
      </c>
      <c r="ER3" s="1516" t="s">
        <v>5672</v>
      </c>
      <c r="ES3" s="1516" t="s">
        <v>5673</v>
      </c>
      <c r="ET3" s="1516" t="s">
        <v>1788</v>
      </c>
      <c r="EU3" s="1516" t="s">
        <v>5674</v>
      </c>
      <c r="EV3" s="1516" t="s">
        <v>5675</v>
      </c>
      <c r="EW3" s="1516" t="s">
        <v>5676</v>
      </c>
      <c r="EX3" s="1516" t="s">
        <v>5401</v>
      </c>
      <c r="EY3" s="1516" t="s">
        <v>5677</v>
      </c>
      <c r="EZ3" s="1516" t="s">
        <v>5678</v>
      </c>
      <c r="FA3" s="1516" t="s">
        <v>5377</v>
      </c>
      <c r="FB3" s="1516" t="s">
        <v>5679</v>
      </c>
      <c r="FC3" s="1516" t="s">
        <v>5680</v>
      </c>
      <c r="FD3" s="1516" t="s">
        <v>5681</v>
      </c>
      <c r="FE3" s="1516" t="s">
        <v>5682</v>
      </c>
      <c r="FF3" s="1516" t="s">
        <v>5683</v>
      </c>
      <c r="FG3" s="1516" t="s">
        <v>5684</v>
      </c>
      <c r="FH3" s="1516" t="s">
        <v>5685</v>
      </c>
      <c r="FI3" s="1516" t="s">
        <v>5686</v>
      </c>
      <c r="FJ3" s="1516" t="s">
        <v>5687</v>
      </c>
      <c r="FK3" s="1516" t="s">
        <v>5688</v>
      </c>
      <c r="FL3" s="1516" t="s">
        <v>5689</v>
      </c>
      <c r="FM3" s="1516" t="s">
        <v>5690</v>
      </c>
      <c r="FN3" s="1516" t="s">
        <v>5691</v>
      </c>
      <c r="FO3" s="1516" t="s">
        <v>5692</v>
      </c>
      <c r="FP3" s="1516" t="s">
        <v>5693</v>
      </c>
      <c r="FQ3" s="1516" t="s">
        <v>5694</v>
      </c>
      <c r="FR3" s="1516" t="s">
        <v>5695</v>
      </c>
      <c r="FS3" s="1516" t="s">
        <v>5696</v>
      </c>
      <c r="FT3" s="1516" t="s">
        <v>5697</v>
      </c>
      <c r="FU3" s="1516" t="s">
        <v>5698</v>
      </c>
      <c r="FV3" s="1516" t="s">
        <v>5699</v>
      </c>
      <c r="FW3" s="1516" t="s">
        <v>5700</v>
      </c>
      <c r="FX3" s="1516" t="s">
        <v>5701</v>
      </c>
      <c r="FY3" s="1516" t="s">
        <v>5702</v>
      </c>
      <c r="FZ3" s="1516" t="s">
        <v>5703</v>
      </c>
      <c r="GA3" s="1516" t="s">
        <v>5704</v>
      </c>
      <c r="GB3" s="1516" t="s">
        <v>5705</v>
      </c>
      <c r="GC3" s="1516" t="s">
        <v>5706</v>
      </c>
      <c r="GD3" s="1516" t="s">
        <v>5362</v>
      </c>
      <c r="GE3" s="1516" t="s">
        <v>5707</v>
      </c>
      <c r="GF3" s="1516" t="s">
        <v>5708</v>
      </c>
      <c r="GG3" s="1516" t="s">
        <v>5709</v>
      </c>
      <c r="GH3" s="1516" t="s">
        <v>5710</v>
      </c>
      <c r="GI3" s="1516" t="s">
        <v>5711</v>
      </c>
      <c r="GJ3" s="1516" t="s">
        <v>5712</v>
      </c>
      <c r="GK3" s="1516" t="s">
        <v>5713</v>
      </c>
      <c r="GL3" s="1516" t="s">
        <v>5714</v>
      </c>
      <c r="GM3" s="1516" t="s">
        <v>5715</v>
      </c>
      <c r="GN3" s="1516" t="s">
        <v>5716</v>
      </c>
      <c r="GO3" s="1516" t="s">
        <v>5717</v>
      </c>
      <c r="GP3" s="1516" t="s">
        <v>5718</v>
      </c>
      <c r="GQ3" s="1516" t="s">
        <v>5719</v>
      </c>
      <c r="GR3" s="1516" t="s">
        <v>5720</v>
      </c>
      <c r="GS3" s="1516" t="s">
        <v>5721</v>
      </c>
      <c r="GT3" s="1516" t="s">
        <v>5722</v>
      </c>
      <c r="GU3" s="1516" t="s">
        <v>5723</v>
      </c>
      <c r="GV3" s="1516" t="s">
        <v>5724</v>
      </c>
      <c r="GW3" s="1516" t="s">
        <v>5725</v>
      </c>
      <c r="GX3" s="1516" t="s">
        <v>5726</v>
      </c>
      <c r="GY3" s="1516" t="s">
        <v>5727</v>
      </c>
      <c r="GZ3" s="1516" t="s">
        <v>5728</v>
      </c>
      <c r="HA3" s="1516" t="s">
        <v>5729</v>
      </c>
      <c r="HB3" s="1516" t="s">
        <v>5730</v>
      </c>
      <c r="HC3" s="1516" t="s">
        <v>5731</v>
      </c>
      <c r="HD3" s="1516" t="s">
        <v>5732</v>
      </c>
      <c r="HE3" s="1516" t="s">
        <v>5733</v>
      </c>
      <c r="HF3" s="1516" t="s">
        <v>5734</v>
      </c>
      <c r="HG3" s="1516" t="s">
        <v>5735</v>
      </c>
      <c r="HH3" s="1516" t="s">
        <v>5736</v>
      </c>
      <c r="HI3" s="1516" t="s">
        <v>5737</v>
      </c>
      <c r="HJ3" s="1516" t="s">
        <v>5738</v>
      </c>
      <c r="HK3" s="1516" t="s">
        <v>5739</v>
      </c>
      <c r="HL3" s="1516" t="s">
        <v>5740</v>
      </c>
      <c r="HM3" s="1516" t="s">
        <v>5741</v>
      </c>
      <c r="HN3" s="1516" t="s">
        <v>5742</v>
      </c>
      <c r="HO3" s="1516" t="s">
        <v>5743</v>
      </c>
      <c r="HP3" s="1516" t="s">
        <v>5744</v>
      </c>
      <c r="HQ3" s="1516" t="s">
        <v>5745</v>
      </c>
      <c r="HR3" s="1516" t="s">
        <v>5746</v>
      </c>
      <c r="HS3" s="1516" t="s">
        <v>5747</v>
      </c>
      <c r="HT3" s="1516" t="s">
        <v>5748</v>
      </c>
      <c r="HU3" s="1516" t="s">
        <v>5749</v>
      </c>
      <c r="HV3" s="1516" t="s">
        <v>5750</v>
      </c>
      <c r="HW3" s="1516" t="s">
        <v>5751</v>
      </c>
      <c r="HX3" s="1516" t="s">
        <v>5752</v>
      </c>
      <c r="HY3" s="1516" t="s">
        <v>5753</v>
      </c>
      <c r="HZ3" s="1516" t="s">
        <v>5754</v>
      </c>
      <c r="IA3" s="1516" t="s">
        <v>5755</v>
      </c>
      <c r="IB3" s="1516" t="s">
        <v>5756</v>
      </c>
      <c r="IC3" s="1516" t="s">
        <v>5757</v>
      </c>
      <c r="ID3" s="1516" t="s">
        <v>5758</v>
      </c>
      <c r="IE3" s="1516" t="s">
        <v>5759</v>
      </c>
      <c r="IF3" s="1516" t="s">
        <v>5760</v>
      </c>
      <c r="IG3" s="1516" t="s">
        <v>5301</v>
      </c>
      <c r="IH3" s="1516" t="s">
        <v>5761</v>
      </c>
      <c r="II3" s="1516" t="s">
        <v>5762</v>
      </c>
      <c r="IJ3" s="1516" t="s">
        <v>5763</v>
      </c>
      <c r="IK3" s="1516" t="s">
        <v>5764</v>
      </c>
      <c r="IL3" s="1516" t="s">
        <v>5765</v>
      </c>
      <c r="IM3" s="1516" t="s">
        <v>5320</v>
      </c>
      <c r="IN3" s="1516" t="s">
        <v>5766</v>
      </c>
      <c r="IO3" s="1516" t="s">
        <v>5767</v>
      </c>
      <c r="IP3" s="1516" t="s">
        <v>5768</v>
      </c>
      <c r="IQ3" s="1516" t="s">
        <v>5769</v>
      </c>
    </row>
    <row r="4" spans="1:256" s="1524" customFormat="1" ht="30">
      <c r="A4" s="1524" t="s">
        <v>5770</v>
      </c>
      <c r="B4" s="1524" t="s">
        <v>3662</v>
      </c>
      <c r="E4" s="1524">
        <v>258</v>
      </c>
      <c r="F4" s="1524">
        <v>538</v>
      </c>
      <c r="G4" s="1524">
        <v>473</v>
      </c>
      <c r="H4" s="1524">
        <v>1010</v>
      </c>
      <c r="I4" s="1524">
        <v>1190</v>
      </c>
      <c r="J4" s="1524">
        <v>346</v>
      </c>
      <c r="K4" s="1524">
        <v>1118</v>
      </c>
      <c r="L4" s="1524">
        <v>202</v>
      </c>
      <c r="M4" s="1524">
        <v>314</v>
      </c>
      <c r="N4" s="1524">
        <v>1065</v>
      </c>
      <c r="O4" s="1524">
        <v>194</v>
      </c>
      <c r="P4" s="1524">
        <v>123</v>
      </c>
      <c r="Q4" s="1524">
        <v>1159</v>
      </c>
      <c r="R4" s="1524">
        <v>399</v>
      </c>
      <c r="S4" s="1524">
        <v>489</v>
      </c>
      <c r="T4" s="1524">
        <v>1769</v>
      </c>
      <c r="U4" s="1524">
        <v>1004</v>
      </c>
      <c r="V4" s="1524">
        <v>385</v>
      </c>
      <c r="W4" s="1524">
        <v>404</v>
      </c>
      <c r="X4" s="1524">
        <v>122</v>
      </c>
      <c r="Y4" s="1524">
        <v>163</v>
      </c>
      <c r="Z4" s="1524">
        <v>210</v>
      </c>
      <c r="AA4" s="1524">
        <v>914</v>
      </c>
      <c r="AB4" s="1524">
        <v>342</v>
      </c>
      <c r="AC4" s="1524">
        <v>131</v>
      </c>
      <c r="AD4" s="1524">
        <v>480</v>
      </c>
      <c r="AE4" s="1524">
        <v>626</v>
      </c>
      <c r="AG4" s="1524">
        <v>0</v>
      </c>
      <c r="AH4" s="1524">
        <v>284</v>
      </c>
      <c r="AI4" s="1524">
        <v>230</v>
      </c>
      <c r="AJ4" s="1524">
        <v>1519</v>
      </c>
      <c r="AL4" s="1524">
        <v>1438</v>
      </c>
      <c r="AM4" s="1524">
        <v>358</v>
      </c>
      <c r="AN4" s="1524">
        <v>0</v>
      </c>
      <c r="AO4" s="1524">
        <v>121</v>
      </c>
      <c r="AP4" s="1524">
        <v>323</v>
      </c>
      <c r="AQ4" s="1524">
        <v>806</v>
      </c>
      <c r="AR4" s="1524">
        <v>955</v>
      </c>
      <c r="AS4" s="1524">
        <v>131</v>
      </c>
      <c r="AT4" s="1524">
        <v>446</v>
      </c>
      <c r="AU4" s="1524">
        <v>413</v>
      </c>
      <c r="AV4" s="1524">
        <v>238</v>
      </c>
      <c r="AW4" s="1524">
        <v>1706</v>
      </c>
      <c r="AX4" s="1524">
        <v>292</v>
      </c>
      <c r="AY4" s="1524">
        <v>207</v>
      </c>
      <c r="AZ4" s="1524">
        <v>56</v>
      </c>
      <c r="BA4" s="1524">
        <v>569</v>
      </c>
      <c r="BC4" s="1524">
        <v>256</v>
      </c>
      <c r="BD4" s="1524">
        <v>1109</v>
      </c>
      <c r="BE4" s="1524">
        <v>1749</v>
      </c>
      <c r="BF4" s="1524">
        <v>0</v>
      </c>
      <c r="BG4" s="1524">
        <v>0</v>
      </c>
      <c r="BH4" s="1524">
        <v>0</v>
      </c>
      <c r="BI4" s="1524">
        <v>927</v>
      </c>
      <c r="BJ4" s="1524">
        <v>178</v>
      </c>
      <c r="BK4" s="1524">
        <v>500</v>
      </c>
      <c r="BL4" s="1524">
        <v>0</v>
      </c>
      <c r="BM4" s="1524">
        <v>0</v>
      </c>
      <c r="BN4" s="1524">
        <v>0</v>
      </c>
      <c r="BO4" s="1524">
        <v>0</v>
      </c>
      <c r="BP4" s="1524">
        <v>0</v>
      </c>
      <c r="BQ4" s="1524">
        <v>0</v>
      </c>
      <c r="BR4" s="1524">
        <v>0</v>
      </c>
      <c r="BS4" s="1524">
        <v>0</v>
      </c>
      <c r="BT4" s="1524">
        <v>0</v>
      </c>
      <c r="BU4" s="1524">
        <v>0</v>
      </c>
      <c r="BV4" s="1524">
        <v>0</v>
      </c>
      <c r="BW4" s="1524">
        <v>550</v>
      </c>
      <c r="BX4" s="1524">
        <v>124</v>
      </c>
      <c r="BY4" s="1524">
        <v>355</v>
      </c>
      <c r="BZ4" s="1524">
        <v>0</v>
      </c>
      <c r="CA4" s="1524">
        <v>0</v>
      </c>
      <c r="CB4" s="1524">
        <v>0</v>
      </c>
      <c r="CC4" s="1524">
        <v>0</v>
      </c>
      <c r="CD4" s="1524">
        <v>0</v>
      </c>
      <c r="CE4" s="1524">
        <v>0</v>
      </c>
      <c r="CF4" s="1524">
        <v>240</v>
      </c>
      <c r="CG4" s="1524">
        <v>0</v>
      </c>
      <c r="CH4" s="1524">
        <v>200</v>
      </c>
      <c r="CI4" s="1524">
        <v>185</v>
      </c>
      <c r="CJ4" s="1524">
        <v>0</v>
      </c>
      <c r="CK4" s="1524">
        <v>283</v>
      </c>
      <c r="CL4" s="1524">
        <v>0</v>
      </c>
      <c r="CM4" s="1524">
        <v>0</v>
      </c>
      <c r="CN4" s="1524">
        <v>233</v>
      </c>
      <c r="CO4" s="1524">
        <v>250</v>
      </c>
      <c r="CP4" s="1524">
        <v>792</v>
      </c>
      <c r="CQ4" s="1524">
        <v>0</v>
      </c>
      <c r="CR4" s="1524">
        <v>400</v>
      </c>
      <c r="CS4" s="1524">
        <v>0</v>
      </c>
      <c r="CT4" s="1524">
        <v>0</v>
      </c>
      <c r="CU4" s="1524">
        <v>0</v>
      </c>
      <c r="CV4" s="1524">
        <v>0</v>
      </c>
      <c r="CW4" s="1524">
        <v>0</v>
      </c>
      <c r="CX4" s="1524">
        <v>0</v>
      </c>
      <c r="CY4" s="1524">
        <v>0</v>
      </c>
      <c r="CZ4" s="1524">
        <v>0</v>
      </c>
      <c r="DA4" s="1524">
        <v>0</v>
      </c>
      <c r="DB4" s="1524">
        <v>0</v>
      </c>
      <c r="DC4" s="1524">
        <v>0</v>
      </c>
      <c r="DD4" s="1524">
        <v>0</v>
      </c>
      <c r="DE4" s="1524">
        <v>0</v>
      </c>
      <c r="DF4" s="1524">
        <v>0</v>
      </c>
      <c r="DG4" s="1524">
        <v>0</v>
      </c>
      <c r="DH4" s="1524">
        <v>0</v>
      </c>
      <c r="DI4" s="1524">
        <v>0</v>
      </c>
      <c r="DJ4" s="1524">
        <v>0</v>
      </c>
      <c r="DK4" s="1524">
        <v>0</v>
      </c>
      <c r="DL4" s="1524">
        <v>0</v>
      </c>
      <c r="DM4" s="1524">
        <v>0</v>
      </c>
      <c r="DN4" s="1524">
        <v>0</v>
      </c>
      <c r="DO4" s="1524">
        <v>0</v>
      </c>
      <c r="DP4" s="1524">
        <v>198</v>
      </c>
      <c r="DQ4" s="1524">
        <v>200</v>
      </c>
      <c r="DR4" s="1524">
        <v>580</v>
      </c>
      <c r="DS4" s="1524">
        <v>200</v>
      </c>
      <c r="DT4" s="1524">
        <v>190</v>
      </c>
      <c r="DU4" s="1524">
        <v>945</v>
      </c>
      <c r="DV4" s="1524">
        <v>453</v>
      </c>
      <c r="DW4" s="1524">
        <v>1000</v>
      </c>
      <c r="DX4" s="1524">
        <v>0</v>
      </c>
      <c r="DY4" s="1524">
        <v>283</v>
      </c>
      <c r="DZ4" s="1524">
        <v>199</v>
      </c>
      <c r="EA4" s="1524">
        <v>467</v>
      </c>
      <c r="EB4" s="1524">
        <v>40</v>
      </c>
      <c r="EC4" s="1524">
        <v>31</v>
      </c>
      <c r="ED4" s="1524">
        <v>211</v>
      </c>
      <c r="EE4" s="1524">
        <v>92</v>
      </c>
      <c r="EF4" s="1524">
        <v>0</v>
      </c>
      <c r="EG4" s="1524">
        <v>0</v>
      </c>
      <c r="EH4" s="1524">
        <v>153</v>
      </c>
      <c r="EI4" s="1524">
        <v>232</v>
      </c>
      <c r="EJ4" s="1524">
        <v>0</v>
      </c>
      <c r="EK4" s="1524">
        <v>0</v>
      </c>
      <c r="EL4" s="1524">
        <v>518</v>
      </c>
      <c r="EM4" s="1524">
        <v>469</v>
      </c>
      <c r="EN4" s="1524">
        <v>0</v>
      </c>
      <c r="EO4" s="1524">
        <v>0</v>
      </c>
      <c r="EP4" s="1524">
        <v>24</v>
      </c>
      <c r="EQ4" s="1524">
        <v>178</v>
      </c>
      <c r="ER4" s="1524">
        <v>366</v>
      </c>
      <c r="ES4" s="1524">
        <v>0</v>
      </c>
      <c r="ET4" s="1524">
        <v>469</v>
      </c>
      <c r="EU4" s="1524">
        <v>244</v>
      </c>
      <c r="EV4" s="1524">
        <v>0</v>
      </c>
      <c r="EW4" s="1524">
        <v>194</v>
      </c>
      <c r="EX4" s="1524">
        <v>0</v>
      </c>
      <c r="EY4" s="1524">
        <v>253</v>
      </c>
      <c r="EZ4" s="1524">
        <v>0</v>
      </c>
      <c r="FA4" s="1524">
        <v>0</v>
      </c>
      <c r="FB4" s="1524">
        <v>0</v>
      </c>
      <c r="FC4" s="1524">
        <v>0</v>
      </c>
      <c r="FD4" s="1524">
        <v>0</v>
      </c>
      <c r="FE4" s="1524">
        <v>0</v>
      </c>
      <c r="FF4" s="1524">
        <v>0</v>
      </c>
      <c r="FG4" s="1524">
        <v>0</v>
      </c>
      <c r="FH4" s="1524">
        <v>0</v>
      </c>
      <c r="FI4" s="1524">
        <v>0</v>
      </c>
      <c r="FJ4" s="1524">
        <v>0</v>
      </c>
      <c r="FK4" s="1524">
        <v>0</v>
      </c>
      <c r="FL4" s="1524">
        <v>0</v>
      </c>
      <c r="FM4" s="1524">
        <v>0</v>
      </c>
      <c r="FN4" s="1524">
        <v>0</v>
      </c>
      <c r="FO4" s="1524">
        <v>0</v>
      </c>
      <c r="FP4" s="1524">
        <v>0</v>
      </c>
      <c r="FQ4" s="1524">
        <v>0</v>
      </c>
      <c r="FR4" s="1524">
        <v>50</v>
      </c>
      <c r="FS4" s="1524">
        <v>0</v>
      </c>
      <c r="FT4" s="1524">
        <v>0</v>
      </c>
      <c r="FU4" s="1524">
        <v>0</v>
      </c>
      <c r="FV4" s="1524">
        <v>0</v>
      </c>
      <c r="FW4" s="1524">
        <v>0</v>
      </c>
      <c r="FX4" s="1524">
        <v>0</v>
      </c>
      <c r="FY4" s="1524">
        <v>195</v>
      </c>
      <c r="FZ4" s="1524">
        <v>210</v>
      </c>
      <c r="GA4" s="1524">
        <v>0</v>
      </c>
      <c r="GB4" s="1524">
        <v>0</v>
      </c>
      <c r="GC4" s="1524">
        <v>0</v>
      </c>
      <c r="GD4" s="1524">
        <v>0</v>
      </c>
      <c r="GE4" s="1524">
        <v>0</v>
      </c>
      <c r="GF4" s="1524">
        <v>0</v>
      </c>
      <c r="GG4" s="1524">
        <v>0</v>
      </c>
      <c r="GH4" s="1524">
        <v>0</v>
      </c>
      <c r="GI4" s="1524">
        <v>0</v>
      </c>
      <c r="GJ4" s="1524">
        <v>0</v>
      </c>
      <c r="GK4" s="1524">
        <v>0</v>
      </c>
      <c r="GL4" s="1524">
        <v>0</v>
      </c>
      <c r="GM4" s="1524">
        <v>0</v>
      </c>
      <c r="GN4" s="1524">
        <v>0</v>
      </c>
      <c r="GO4" s="1524">
        <v>0</v>
      </c>
      <c r="GP4" s="1524">
        <v>0</v>
      </c>
      <c r="GQ4" s="1524">
        <v>0</v>
      </c>
      <c r="GR4" s="1524">
        <v>0</v>
      </c>
      <c r="GS4" s="1524">
        <v>198</v>
      </c>
      <c r="GT4" s="1524">
        <v>50</v>
      </c>
      <c r="GU4" s="1524">
        <v>125</v>
      </c>
      <c r="GV4" s="1524">
        <v>154</v>
      </c>
      <c r="GW4" s="1524">
        <v>36</v>
      </c>
      <c r="GX4" s="1524">
        <v>0</v>
      </c>
      <c r="GY4" s="1524">
        <v>340</v>
      </c>
      <c r="GZ4" s="1524">
        <v>201</v>
      </c>
      <c r="HA4" s="1524">
        <v>0</v>
      </c>
      <c r="HC4" s="1524">
        <v>749</v>
      </c>
      <c r="HD4" s="1524">
        <v>999</v>
      </c>
      <c r="HE4" s="1524">
        <v>599</v>
      </c>
      <c r="HF4" s="1524">
        <v>0</v>
      </c>
      <c r="HG4" s="1524">
        <v>0</v>
      </c>
      <c r="HH4" s="1524">
        <v>250</v>
      </c>
      <c r="HI4" s="1524">
        <v>0</v>
      </c>
      <c r="HJ4" s="1524">
        <v>0</v>
      </c>
      <c r="HK4" s="1524">
        <v>432</v>
      </c>
      <c r="HL4" s="1524">
        <v>0</v>
      </c>
      <c r="HM4" s="1524">
        <v>0</v>
      </c>
      <c r="HN4" s="1524">
        <v>0</v>
      </c>
      <c r="HO4" s="1524">
        <v>0</v>
      </c>
      <c r="HP4" s="1524">
        <v>0</v>
      </c>
      <c r="HQ4" s="1524">
        <v>92</v>
      </c>
      <c r="HR4" s="1524">
        <v>102</v>
      </c>
      <c r="HS4" s="1524">
        <v>158</v>
      </c>
      <c r="HT4" s="1524">
        <v>198</v>
      </c>
      <c r="HU4" s="1524">
        <v>198</v>
      </c>
      <c r="HV4" s="1524">
        <v>198</v>
      </c>
      <c r="HW4" s="1524">
        <v>36</v>
      </c>
      <c r="HX4" s="1524">
        <v>265</v>
      </c>
      <c r="HY4" s="1524">
        <v>0</v>
      </c>
      <c r="HZ4" s="1524">
        <v>70</v>
      </c>
      <c r="IA4" s="1524">
        <v>210</v>
      </c>
      <c r="IB4" s="1524">
        <v>50</v>
      </c>
      <c r="IC4" s="1524">
        <v>355</v>
      </c>
      <c r="ID4" s="1524">
        <v>254</v>
      </c>
      <c r="IE4" s="1524">
        <v>0</v>
      </c>
      <c r="IF4" s="1524">
        <v>0</v>
      </c>
      <c r="IG4" s="1524">
        <v>0</v>
      </c>
      <c r="IH4" s="1524">
        <v>0</v>
      </c>
      <c r="II4" s="1524">
        <v>0</v>
      </c>
      <c r="IJ4" s="1524">
        <v>0</v>
      </c>
      <c r="IK4" s="1524">
        <v>0</v>
      </c>
      <c r="IL4" s="1524">
        <v>0</v>
      </c>
      <c r="IM4" s="1524">
        <v>0</v>
      </c>
      <c r="IN4" s="1524">
        <v>0</v>
      </c>
      <c r="IO4" s="1524">
        <v>0</v>
      </c>
      <c r="IP4" s="1524">
        <v>0</v>
      </c>
      <c r="IQ4" s="1524">
        <v>0</v>
      </c>
      <c r="IR4" s="1524">
        <v>0</v>
      </c>
      <c r="IS4" s="1524">
        <v>0</v>
      </c>
      <c r="IT4" s="1524">
        <v>0</v>
      </c>
      <c r="IU4" s="1524">
        <v>0</v>
      </c>
      <c r="IV4" s="1524">
        <v>0</v>
      </c>
    </row>
    <row r="7" spans="1:256" s="1525" customFormat="1">
      <c r="A7" s="1525" t="s">
        <v>3277</v>
      </c>
      <c r="B7" s="1525" t="s">
        <v>5771</v>
      </c>
    </row>
    <row r="12" spans="1:256" s="1526" customFormat="1" ht="30" customHeight="1">
      <c r="A12" s="1526" t="s">
        <v>19</v>
      </c>
      <c r="B12" s="1807" t="s">
        <v>3411</v>
      </c>
      <c r="C12" s="1808"/>
      <c r="E12" s="1526">
        <f t="shared" ref="E12:BP12" si="0">SUM(E4:E11)</f>
        <v>258</v>
      </c>
      <c r="F12" s="1526">
        <f t="shared" si="0"/>
        <v>538</v>
      </c>
      <c r="G12" s="1526">
        <f t="shared" si="0"/>
        <v>473</v>
      </c>
      <c r="H12" s="1526">
        <f t="shared" si="0"/>
        <v>1010</v>
      </c>
      <c r="I12" s="1526">
        <f t="shared" si="0"/>
        <v>1190</v>
      </c>
      <c r="J12" s="1526">
        <f t="shared" si="0"/>
        <v>346</v>
      </c>
      <c r="K12" s="1526">
        <f t="shared" si="0"/>
        <v>1118</v>
      </c>
      <c r="L12" s="1526">
        <f t="shared" si="0"/>
        <v>202</v>
      </c>
      <c r="M12" s="1526">
        <f t="shared" si="0"/>
        <v>314</v>
      </c>
      <c r="N12" s="1526">
        <f t="shared" si="0"/>
        <v>1065</v>
      </c>
      <c r="O12" s="1526">
        <f t="shared" si="0"/>
        <v>194</v>
      </c>
      <c r="P12" s="1526">
        <f t="shared" si="0"/>
        <v>123</v>
      </c>
      <c r="Q12" s="1526">
        <f t="shared" si="0"/>
        <v>1159</v>
      </c>
      <c r="R12" s="1526">
        <f t="shared" si="0"/>
        <v>399</v>
      </c>
      <c r="S12" s="1526">
        <f t="shared" si="0"/>
        <v>489</v>
      </c>
      <c r="T12" s="1526">
        <f t="shared" si="0"/>
        <v>1769</v>
      </c>
      <c r="U12" s="1526">
        <f t="shared" si="0"/>
        <v>1004</v>
      </c>
      <c r="V12" s="1526">
        <f t="shared" si="0"/>
        <v>385</v>
      </c>
      <c r="W12" s="1526">
        <f t="shared" si="0"/>
        <v>404</v>
      </c>
      <c r="X12" s="1526">
        <f t="shared" si="0"/>
        <v>122</v>
      </c>
      <c r="Y12" s="1526">
        <f t="shared" si="0"/>
        <v>163</v>
      </c>
      <c r="Z12" s="1526">
        <f t="shared" si="0"/>
        <v>210</v>
      </c>
      <c r="AA12" s="1526">
        <f t="shared" si="0"/>
        <v>914</v>
      </c>
      <c r="AB12" s="1526">
        <f t="shared" si="0"/>
        <v>342</v>
      </c>
      <c r="AC12" s="1526">
        <f t="shared" si="0"/>
        <v>131</v>
      </c>
      <c r="AD12" s="1526">
        <f t="shared" si="0"/>
        <v>480</v>
      </c>
      <c r="AE12" s="1526">
        <f t="shared" si="0"/>
        <v>626</v>
      </c>
      <c r="AF12" s="1526">
        <f t="shared" si="0"/>
        <v>0</v>
      </c>
      <c r="AG12" s="1526">
        <f t="shared" si="0"/>
        <v>0</v>
      </c>
      <c r="AH12" s="1526">
        <f t="shared" si="0"/>
        <v>284</v>
      </c>
      <c r="AI12" s="1526">
        <f t="shared" si="0"/>
        <v>230</v>
      </c>
      <c r="AJ12" s="1526">
        <f t="shared" si="0"/>
        <v>1519</v>
      </c>
      <c r="AK12" s="1526">
        <f t="shared" si="0"/>
        <v>0</v>
      </c>
      <c r="AL12" s="1526">
        <f t="shared" si="0"/>
        <v>1438</v>
      </c>
      <c r="AM12" s="1526">
        <f t="shared" si="0"/>
        <v>358</v>
      </c>
      <c r="AN12" s="1526">
        <f t="shared" si="0"/>
        <v>0</v>
      </c>
      <c r="AO12" s="1526">
        <f t="shared" si="0"/>
        <v>121</v>
      </c>
      <c r="AP12" s="1526">
        <f t="shared" si="0"/>
        <v>323</v>
      </c>
      <c r="AQ12" s="1526">
        <f t="shared" si="0"/>
        <v>806</v>
      </c>
      <c r="AR12" s="1526">
        <f t="shared" si="0"/>
        <v>955</v>
      </c>
      <c r="AS12" s="1526">
        <f t="shared" si="0"/>
        <v>131</v>
      </c>
      <c r="AT12" s="1526">
        <f t="shared" si="0"/>
        <v>446</v>
      </c>
      <c r="AU12" s="1526">
        <f t="shared" si="0"/>
        <v>413</v>
      </c>
      <c r="AV12" s="1526">
        <f t="shared" si="0"/>
        <v>238</v>
      </c>
      <c r="AW12" s="1526">
        <f t="shared" si="0"/>
        <v>1706</v>
      </c>
      <c r="AX12" s="1526">
        <f t="shared" si="0"/>
        <v>292</v>
      </c>
      <c r="AY12" s="1526">
        <f t="shared" si="0"/>
        <v>207</v>
      </c>
      <c r="AZ12" s="1526">
        <f t="shared" si="0"/>
        <v>56</v>
      </c>
      <c r="BA12" s="1526">
        <f t="shared" si="0"/>
        <v>569</v>
      </c>
      <c r="BB12" s="1526">
        <f t="shared" si="0"/>
        <v>0</v>
      </c>
      <c r="BC12" s="1526">
        <f t="shared" si="0"/>
        <v>256</v>
      </c>
      <c r="BD12" s="1526">
        <f t="shared" si="0"/>
        <v>1109</v>
      </c>
      <c r="BE12" s="1526">
        <f t="shared" si="0"/>
        <v>1749</v>
      </c>
      <c r="BF12" s="1526">
        <f t="shared" si="0"/>
        <v>0</v>
      </c>
      <c r="BG12" s="1526">
        <f t="shared" si="0"/>
        <v>0</v>
      </c>
      <c r="BH12" s="1526">
        <f t="shared" si="0"/>
        <v>0</v>
      </c>
      <c r="BI12" s="1526">
        <f t="shared" si="0"/>
        <v>927</v>
      </c>
      <c r="BJ12" s="1526">
        <f t="shared" si="0"/>
        <v>178</v>
      </c>
      <c r="BK12" s="1526">
        <f t="shared" si="0"/>
        <v>500</v>
      </c>
      <c r="BL12" s="1526">
        <f t="shared" si="0"/>
        <v>0</v>
      </c>
      <c r="BM12" s="1526">
        <f t="shared" si="0"/>
        <v>0</v>
      </c>
      <c r="BN12" s="1526">
        <f t="shared" si="0"/>
        <v>0</v>
      </c>
      <c r="BO12" s="1526">
        <f t="shared" si="0"/>
        <v>0</v>
      </c>
      <c r="BP12" s="1526">
        <f t="shared" si="0"/>
        <v>0</v>
      </c>
      <c r="BQ12" s="1526">
        <f t="shared" ref="BQ12:EB12" si="1">SUM(BQ4:BQ11)</f>
        <v>0</v>
      </c>
      <c r="BR12" s="1526">
        <f t="shared" si="1"/>
        <v>0</v>
      </c>
      <c r="BS12" s="1526">
        <f t="shared" si="1"/>
        <v>0</v>
      </c>
      <c r="BT12" s="1526">
        <f t="shared" si="1"/>
        <v>0</v>
      </c>
      <c r="BU12" s="1526">
        <f t="shared" si="1"/>
        <v>0</v>
      </c>
      <c r="BV12" s="1526">
        <f t="shared" si="1"/>
        <v>0</v>
      </c>
      <c r="BW12" s="1526">
        <f t="shared" si="1"/>
        <v>550</v>
      </c>
      <c r="BX12" s="1526">
        <f t="shared" si="1"/>
        <v>124</v>
      </c>
      <c r="BY12" s="1526">
        <f t="shared" si="1"/>
        <v>355</v>
      </c>
      <c r="BZ12" s="1526">
        <f t="shared" si="1"/>
        <v>0</v>
      </c>
      <c r="CA12" s="1526">
        <f t="shared" si="1"/>
        <v>0</v>
      </c>
      <c r="CB12" s="1526">
        <f t="shared" si="1"/>
        <v>0</v>
      </c>
      <c r="CC12" s="1526">
        <f t="shared" si="1"/>
        <v>0</v>
      </c>
      <c r="CD12" s="1526">
        <f t="shared" si="1"/>
        <v>0</v>
      </c>
      <c r="CE12" s="1526">
        <f t="shared" si="1"/>
        <v>0</v>
      </c>
      <c r="CF12" s="1526">
        <f t="shared" si="1"/>
        <v>240</v>
      </c>
      <c r="CG12" s="1526">
        <f t="shared" si="1"/>
        <v>0</v>
      </c>
      <c r="CH12" s="1526">
        <f t="shared" si="1"/>
        <v>200</v>
      </c>
      <c r="CI12" s="1526">
        <f t="shared" si="1"/>
        <v>185</v>
      </c>
      <c r="CJ12" s="1526">
        <f t="shared" si="1"/>
        <v>0</v>
      </c>
      <c r="CK12" s="1526">
        <f t="shared" si="1"/>
        <v>283</v>
      </c>
      <c r="CL12" s="1526">
        <f t="shared" si="1"/>
        <v>0</v>
      </c>
      <c r="CM12" s="1526">
        <f t="shared" si="1"/>
        <v>0</v>
      </c>
      <c r="CN12" s="1526">
        <f t="shared" si="1"/>
        <v>233</v>
      </c>
      <c r="CO12" s="1526">
        <f t="shared" si="1"/>
        <v>250</v>
      </c>
      <c r="CP12" s="1526">
        <f t="shared" si="1"/>
        <v>792</v>
      </c>
      <c r="CQ12" s="1526">
        <f t="shared" si="1"/>
        <v>0</v>
      </c>
      <c r="CR12" s="1526">
        <f t="shared" si="1"/>
        <v>400</v>
      </c>
      <c r="CS12" s="1526">
        <f t="shared" si="1"/>
        <v>0</v>
      </c>
      <c r="CT12" s="1526">
        <f t="shared" si="1"/>
        <v>0</v>
      </c>
      <c r="CU12" s="1526">
        <f t="shared" si="1"/>
        <v>0</v>
      </c>
      <c r="CV12" s="1526">
        <f t="shared" si="1"/>
        <v>0</v>
      </c>
      <c r="CW12" s="1526">
        <f t="shared" si="1"/>
        <v>0</v>
      </c>
      <c r="CX12" s="1526">
        <f t="shared" si="1"/>
        <v>0</v>
      </c>
      <c r="CY12" s="1526">
        <f t="shared" si="1"/>
        <v>0</v>
      </c>
      <c r="CZ12" s="1526">
        <f t="shared" si="1"/>
        <v>0</v>
      </c>
      <c r="DA12" s="1526">
        <f t="shared" si="1"/>
        <v>0</v>
      </c>
      <c r="DB12" s="1526">
        <f t="shared" si="1"/>
        <v>0</v>
      </c>
      <c r="DC12" s="1526">
        <f t="shared" si="1"/>
        <v>0</v>
      </c>
      <c r="DD12" s="1526">
        <f t="shared" si="1"/>
        <v>0</v>
      </c>
      <c r="DE12" s="1526">
        <f t="shared" si="1"/>
        <v>0</v>
      </c>
      <c r="DF12" s="1526">
        <f t="shared" si="1"/>
        <v>0</v>
      </c>
      <c r="DG12" s="1526">
        <f t="shared" si="1"/>
        <v>0</v>
      </c>
      <c r="DH12" s="1526">
        <f t="shared" si="1"/>
        <v>0</v>
      </c>
      <c r="DI12" s="1526">
        <f t="shared" si="1"/>
        <v>0</v>
      </c>
      <c r="DJ12" s="1526">
        <f t="shared" si="1"/>
        <v>0</v>
      </c>
      <c r="DK12" s="1526">
        <f t="shared" si="1"/>
        <v>0</v>
      </c>
      <c r="DL12" s="1526">
        <f t="shared" si="1"/>
        <v>0</v>
      </c>
      <c r="DM12" s="1526">
        <f t="shared" si="1"/>
        <v>0</v>
      </c>
      <c r="DN12" s="1526">
        <f t="shared" si="1"/>
        <v>0</v>
      </c>
      <c r="DO12" s="1526">
        <f t="shared" si="1"/>
        <v>0</v>
      </c>
      <c r="DP12" s="1526">
        <f t="shared" si="1"/>
        <v>198</v>
      </c>
      <c r="DQ12" s="1526">
        <f t="shared" si="1"/>
        <v>200</v>
      </c>
      <c r="DR12" s="1526">
        <f t="shared" si="1"/>
        <v>580</v>
      </c>
      <c r="DS12" s="1526">
        <f t="shared" si="1"/>
        <v>200</v>
      </c>
      <c r="DT12" s="1526">
        <f t="shared" si="1"/>
        <v>190</v>
      </c>
      <c r="DU12" s="1526">
        <f t="shared" si="1"/>
        <v>945</v>
      </c>
      <c r="DV12" s="1526">
        <f t="shared" si="1"/>
        <v>453</v>
      </c>
      <c r="DW12" s="1526">
        <f t="shared" si="1"/>
        <v>1000</v>
      </c>
      <c r="DX12" s="1526">
        <f t="shared" si="1"/>
        <v>0</v>
      </c>
      <c r="DY12" s="1526">
        <f t="shared" si="1"/>
        <v>283</v>
      </c>
      <c r="DZ12" s="1526">
        <f t="shared" si="1"/>
        <v>199</v>
      </c>
      <c r="EA12" s="1526">
        <f t="shared" si="1"/>
        <v>467</v>
      </c>
      <c r="EB12" s="1526">
        <f t="shared" si="1"/>
        <v>40</v>
      </c>
      <c r="EC12" s="1526">
        <f t="shared" ref="EC12:GN12" si="2">SUM(EC4:EC11)</f>
        <v>31</v>
      </c>
      <c r="ED12" s="1526">
        <f t="shared" si="2"/>
        <v>211</v>
      </c>
      <c r="EE12" s="1526">
        <f t="shared" si="2"/>
        <v>92</v>
      </c>
      <c r="EF12" s="1526">
        <f t="shared" si="2"/>
        <v>0</v>
      </c>
      <c r="EG12" s="1526">
        <f t="shared" si="2"/>
        <v>0</v>
      </c>
      <c r="EH12" s="1526">
        <f t="shared" si="2"/>
        <v>153</v>
      </c>
      <c r="EI12" s="1526">
        <f t="shared" si="2"/>
        <v>232</v>
      </c>
      <c r="EJ12" s="1526">
        <f t="shared" si="2"/>
        <v>0</v>
      </c>
      <c r="EK12" s="1526">
        <f t="shared" si="2"/>
        <v>0</v>
      </c>
      <c r="EL12" s="1526">
        <f t="shared" si="2"/>
        <v>518</v>
      </c>
      <c r="EM12" s="1526">
        <f t="shared" si="2"/>
        <v>469</v>
      </c>
      <c r="EN12" s="1526">
        <f t="shared" si="2"/>
        <v>0</v>
      </c>
      <c r="EO12" s="1526">
        <f t="shared" si="2"/>
        <v>0</v>
      </c>
      <c r="EP12" s="1526">
        <f t="shared" si="2"/>
        <v>24</v>
      </c>
      <c r="EQ12" s="1526">
        <f t="shared" si="2"/>
        <v>178</v>
      </c>
      <c r="ER12" s="1526">
        <f t="shared" si="2"/>
        <v>366</v>
      </c>
      <c r="ES12" s="1526">
        <f t="shared" si="2"/>
        <v>0</v>
      </c>
      <c r="ET12" s="1526">
        <f t="shared" si="2"/>
        <v>469</v>
      </c>
      <c r="EU12" s="1526">
        <f t="shared" si="2"/>
        <v>244</v>
      </c>
      <c r="EV12" s="1526">
        <f t="shared" si="2"/>
        <v>0</v>
      </c>
      <c r="EW12" s="1526">
        <f t="shared" si="2"/>
        <v>194</v>
      </c>
      <c r="EX12" s="1526">
        <f t="shared" si="2"/>
        <v>0</v>
      </c>
      <c r="EY12" s="1526">
        <f t="shared" si="2"/>
        <v>253</v>
      </c>
      <c r="EZ12" s="1526">
        <f t="shared" si="2"/>
        <v>0</v>
      </c>
      <c r="FA12" s="1526">
        <f t="shared" si="2"/>
        <v>0</v>
      </c>
      <c r="FB12" s="1526">
        <f t="shared" si="2"/>
        <v>0</v>
      </c>
      <c r="FC12" s="1526">
        <f t="shared" si="2"/>
        <v>0</v>
      </c>
      <c r="FD12" s="1526">
        <f t="shared" si="2"/>
        <v>0</v>
      </c>
      <c r="FE12" s="1526">
        <f t="shared" si="2"/>
        <v>0</v>
      </c>
      <c r="FF12" s="1526">
        <f t="shared" si="2"/>
        <v>0</v>
      </c>
      <c r="FG12" s="1526">
        <f t="shared" si="2"/>
        <v>0</v>
      </c>
      <c r="FH12" s="1526">
        <f t="shared" si="2"/>
        <v>0</v>
      </c>
      <c r="FI12" s="1526">
        <f t="shared" si="2"/>
        <v>0</v>
      </c>
      <c r="FJ12" s="1526">
        <f t="shared" si="2"/>
        <v>0</v>
      </c>
      <c r="FK12" s="1526">
        <f t="shared" si="2"/>
        <v>0</v>
      </c>
      <c r="FL12" s="1526">
        <f t="shared" si="2"/>
        <v>0</v>
      </c>
      <c r="FM12" s="1526">
        <f t="shared" si="2"/>
        <v>0</v>
      </c>
      <c r="FN12" s="1526">
        <f t="shared" si="2"/>
        <v>0</v>
      </c>
      <c r="FO12" s="1526">
        <f t="shared" si="2"/>
        <v>0</v>
      </c>
      <c r="FP12" s="1526">
        <f t="shared" si="2"/>
        <v>0</v>
      </c>
      <c r="FQ12" s="1526">
        <f t="shared" si="2"/>
        <v>0</v>
      </c>
      <c r="FR12" s="1526">
        <f t="shared" si="2"/>
        <v>50</v>
      </c>
      <c r="FS12" s="1526">
        <f t="shared" si="2"/>
        <v>0</v>
      </c>
      <c r="FT12" s="1526">
        <f t="shared" si="2"/>
        <v>0</v>
      </c>
      <c r="FU12" s="1526">
        <f t="shared" si="2"/>
        <v>0</v>
      </c>
      <c r="FV12" s="1526">
        <f t="shared" si="2"/>
        <v>0</v>
      </c>
      <c r="FW12" s="1526">
        <f t="shared" si="2"/>
        <v>0</v>
      </c>
      <c r="FX12" s="1526">
        <f t="shared" si="2"/>
        <v>0</v>
      </c>
      <c r="FY12" s="1526">
        <f t="shared" si="2"/>
        <v>195</v>
      </c>
      <c r="FZ12" s="1526">
        <f t="shared" si="2"/>
        <v>210</v>
      </c>
      <c r="GA12" s="1526">
        <f t="shared" si="2"/>
        <v>0</v>
      </c>
      <c r="GB12" s="1526">
        <f t="shared" si="2"/>
        <v>0</v>
      </c>
      <c r="GC12" s="1526">
        <f t="shared" si="2"/>
        <v>0</v>
      </c>
      <c r="GD12" s="1526">
        <f t="shared" si="2"/>
        <v>0</v>
      </c>
      <c r="GE12" s="1526">
        <f t="shared" si="2"/>
        <v>0</v>
      </c>
      <c r="GF12" s="1526">
        <f t="shared" si="2"/>
        <v>0</v>
      </c>
      <c r="GG12" s="1526">
        <f t="shared" si="2"/>
        <v>0</v>
      </c>
      <c r="GH12" s="1526">
        <f t="shared" si="2"/>
        <v>0</v>
      </c>
      <c r="GI12" s="1526">
        <f t="shared" si="2"/>
        <v>0</v>
      </c>
      <c r="GJ12" s="1526">
        <f t="shared" si="2"/>
        <v>0</v>
      </c>
      <c r="GK12" s="1526">
        <f t="shared" si="2"/>
        <v>0</v>
      </c>
      <c r="GL12" s="1526">
        <f t="shared" si="2"/>
        <v>0</v>
      </c>
      <c r="GM12" s="1526">
        <f t="shared" si="2"/>
        <v>0</v>
      </c>
      <c r="GN12" s="1526">
        <f t="shared" si="2"/>
        <v>0</v>
      </c>
      <c r="GO12" s="1526">
        <f t="shared" ref="GO12:IV12" si="3">SUM(GO4:GO11)</f>
        <v>0</v>
      </c>
      <c r="GP12" s="1526">
        <f t="shared" si="3"/>
        <v>0</v>
      </c>
      <c r="GQ12" s="1526">
        <f t="shared" si="3"/>
        <v>0</v>
      </c>
      <c r="GR12" s="1526">
        <f t="shared" si="3"/>
        <v>0</v>
      </c>
      <c r="GS12" s="1526">
        <f t="shared" si="3"/>
        <v>198</v>
      </c>
      <c r="GT12" s="1526">
        <f t="shared" si="3"/>
        <v>50</v>
      </c>
      <c r="GU12" s="1526">
        <f t="shared" si="3"/>
        <v>125</v>
      </c>
      <c r="GV12" s="1526">
        <f t="shared" si="3"/>
        <v>154</v>
      </c>
      <c r="GW12" s="1526">
        <f t="shared" si="3"/>
        <v>36</v>
      </c>
      <c r="GX12" s="1526">
        <f t="shared" si="3"/>
        <v>0</v>
      </c>
      <c r="GY12" s="1526">
        <f t="shared" si="3"/>
        <v>340</v>
      </c>
      <c r="GZ12" s="1526">
        <f t="shared" si="3"/>
        <v>201</v>
      </c>
      <c r="HA12" s="1526">
        <f t="shared" si="3"/>
        <v>0</v>
      </c>
      <c r="HB12" s="1526">
        <f t="shared" si="3"/>
        <v>0</v>
      </c>
      <c r="HC12" s="1526">
        <f t="shared" si="3"/>
        <v>749</v>
      </c>
      <c r="HD12" s="1526">
        <f t="shared" si="3"/>
        <v>999</v>
      </c>
      <c r="HE12" s="1526">
        <f t="shared" si="3"/>
        <v>599</v>
      </c>
      <c r="HF12" s="1526">
        <f t="shared" si="3"/>
        <v>0</v>
      </c>
      <c r="HG12" s="1526">
        <f t="shared" si="3"/>
        <v>0</v>
      </c>
      <c r="HH12" s="1526">
        <f t="shared" si="3"/>
        <v>250</v>
      </c>
      <c r="HI12" s="1526">
        <f t="shared" si="3"/>
        <v>0</v>
      </c>
      <c r="HJ12" s="1526">
        <f t="shared" si="3"/>
        <v>0</v>
      </c>
      <c r="HK12" s="1526">
        <f t="shared" si="3"/>
        <v>432</v>
      </c>
      <c r="HL12" s="1526">
        <f t="shared" si="3"/>
        <v>0</v>
      </c>
      <c r="HM12" s="1526">
        <f t="shared" si="3"/>
        <v>0</v>
      </c>
      <c r="HN12" s="1526">
        <f t="shared" si="3"/>
        <v>0</v>
      </c>
      <c r="HO12" s="1526">
        <f t="shared" si="3"/>
        <v>0</v>
      </c>
      <c r="HP12" s="1526">
        <f t="shared" si="3"/>
        <v>0</v>
      </c>
      <c r="HQ12" s="1526">
        <f t="shared" si="3"/>
        <v>92</v>
      </c>
      <c r="HR12" s="1526">
        <f t="shared" si="3"/>
        <v>102</v>
      </c>
      <c r="HS12" s="1526">
        <f t="shared" si="3"/>
        <v>158</v>
      </c>
      <c r="HT12" s="1526">
        <f t="shared" si="3"/>
        <v>198</v>
      </c>
      <c r="HU12" s="1526">
        <f t="shared" si="3"/>
        <v>198</v>
      </c>
      <c r="HV12" s="1526">
        <f t="shared" si="3"/>
        <v>198</v>
      </c>
      <c r="HW12" s="1526">
        <f t="shared" si="3"/>
        <v>36</v>
      </c>
      <c r="HX12" s="1526">
        <f t="shared" si="3"/>
        <v>265</v>
      </c>
      <c r="HY12" s="1526">
        <f t="shared" si="3"/>
        <v>0</v>
      </c>
      <c r="HZ12" s="1526">
        <f t="shared" si="3"/>
        <v>70</v>
      </c>
      <c r="IA12" s="1526">
        <f t="shared" si="3"/>
        <v>210</v>
      </c>
      <c r="IB12" s="1526">
        <f t="shared" si="3"/>
        <v>50</v>
      </c>
      <c r="IC12" s="1526">
        <f t="shared" si="3"/>
        <v>355</v>
      </c>
      <c r="ID12" s="1526">
        <f t="shared" si="3"/>
        <v>254</v>
      </c>
      <c r="IE12" s="1526">
        <f t="shared" si="3"/>
        <v>0</v>
      </c>
      <c r="IF12" s="1526">
        <f t="shared" si="3"/>
        <v>0</v>
      </c>
      <c r="IG12" s="1526">
        <f t="shared" si="3"/>
        <v>0</v>
      </c>
      <c r="IH12" s="1526">
        <f t="shared" si="3"/>
        <v>0</v>
      </c>
      <c r="II12" s="1526">
        <f t="shared" si="3"/>
        <v>0</v>
      </c>
      <c r="IJ12" s="1526">
        <f t="shared" si="3"/>
        <v>0</v>
      </c>
      <c r="IK12" s="1526">
        <f t="shared" si="3"/>
        <v>0</v>
      </c>
      <c r="IL12" s="1526">
        <f t="shared" si="3"/>
        <v>0</v>
      </c>
      <c r="IM12" s="1526">
        <f t="shared" si="3"/>
        <v>0</v>
      </c>
      <c r="IN12" s="1526">
        <f t="shared" si="3"/>
        <v>0</v>
      </c>
      <c r="IO12" s="1526">
        <f t="shared" si="3"/>
        <v>0</v>
      </c>
      <c r="IP12" s="1526">
        <f t="shared" si="3"/>
        <v>0</v>
      </c>
      <c r="IQ12" s="1526">
        <f t="shared" si="3"/>
        <v>0</v>
      </c>
      <c r="IR12" s="1526">
        <f t="shared" si="3"/>
        <v>0</v>
      </c>
      <c r="IS12" s="1526">
        <f t="shared" si="3"/>
        <v>0</v>
      </c>
      <c r="IT12" s="1526">
        <f t="shared" si="3"/>
        <v>0</v>
      </c>
      <c r="IU12" s="1526">
        <f t="shared" si="3"/>
        <v>0</v>
      </c>
      <c r="IV12" s="1526">
        <f t="shared" si="3"/>
        <v>0</v>
      </c>
    </row>
    <row r="14" spans="1:256">
      <c r="A14" s="1523">
        <v>1</v>
      </c>
      <c r="B14" s="1523" t="s">
        <v>5772</v>
      </c>
      <c r="C14" s="1523" t="s">
        <v>5773</v>
      </c>
      <c r="D14" s="1523">
        <v>7603</v>
      </c>
      <c r="BI14" s="1523">
        <v>842</v>
      </c>
      <c r="BJ14" s="1523">
        <v>161</v>
      </c>
    </row>
    <row r="21" spans="1:62" ht="33.75" customHeight="1">
      <c r="A21" s="1809" t="s">
        <v>5774</v>
      </c>
      <c r="B21" s="1809"/>
      <c r="BI21" s="1523">
        <v>85</v>
      </c>
      <c r="BJ21" s="1523">
        <v>17</v>
      </c>
    </row>
    <row r="22" spans="1:62" s="1528" customFormat="1">
      <c r="A22" s="1528" t="s">
        <v>19</v>
      </c>
      <c r="B22" s="1528" t="s">
        <v>5775</v>
      </c>
      <c r="C22" s="1528" t="s">
        <v>3318</v>
      </c>
      <c r="BI22" s="1528">
        <f>SUM(BI14:BI21)</f>
        <v>927</v>
      </c>
      <c r="BJ22" s="1528">
        <f>SUM(BJ14:BJ21)</f>
        <v>178</v>
      </c>
    </row>
    <row r="24" spans="1:62" s="1529" customFormat="1" ht="30" customHeight="1">
      <c r="A24" s="1529" t="s">
        <v>3488</v>
      </c>
      <c r="B24" s="1529" t="s">
        <v>13</v>
      </c>
      <c r="C24" s="1810" t="s">
        <v>3411</v>
      </c>
      <c r="D24" s="1811"/>
      <c r="BI24" s="1529">
        <f>+BI12-BI22</f>
        <v>0</v>
      </c>
      <c r="BJ24" s="1529">
        <f>+BJ12-BJ22</f>
        <v>0</v>
      </c>
    </row>
    <row r="50" spans="1:197" s="1530" customFormat="1" ht="72">
      <c r="A50" s="1530" t="s">
        <v>5776</v>
      </c>
      <c r="DP50" s="1531"/>
      <c r="DQ50" s="1531"/>
    </row>
    <row r="52" spans="1:197" ht="45">
      <c r="A52" s="1523">
        <v>1</v>
      </c>
      <c r="B52" s="1523" t="s">
        <v>5777</v>
      </c>
      <c r="C52" s="1523" t="s">
        <v>5778</v>
      </c>
      <c r="J52" s="1523">
        <v>500</v>
      </c>
      <c r="K52" s="1523">
        <v>500</v>
      </c>
      <c r="M52" s="1523">
        <v>500</v>
      </c>
      <c r="P52" s="1523">
        <v>500</v>
      </c>
      <c r="U52" s="1523">
        <v>1000</v>
      </c>
      <c r="X52" s="1523" t="s">
        <v>5779</v>
      </c>
      <c r="AA52" s="1523">
        <v>200</v>
      </c>
      <c r="AC52" s="1523">
        <v>100</v>
      </c>
      <c r="AD52" s="1523" t="s">
        <v>5779</v>
      </c>
      <c r="AH52" s="1523">
        <v>250</v>
      </c>
      <c r="AK52" s="1523">
        <v>1500</v>
      </c>
      <c r="AL52" s="1523">
        <v>5000</v>
      </c>
      <c r="AM52" s="1523">
        <v>500</v>
      </c>
      <c r="AN52" s="1523" t="s">
        <v>5779</v>
      </c>
      <c r="AO52" s="1523">
        <v>200</v>
      </c>
      <c r="AP52" s="1523" t="s">
        <v>5779</v>
      </c>
      <c r="AS52" s="1523">
        <v>200</v>
      </c>
      <c r="AU52" s="1523">
        <v>250</v>
      </c>
      <c r="AV52" s="1523">
        <v>250</v>
      </c>
      <c r="AX52" s="1523">
        <v>300</v>
      </c>
      <c r="BA52" s="1523">
        <v>500</v>
      </c>
      <c r="BB52" s="1523" t="s">
        <v>5779</v>
      </c>
      <c r="BC52" s="1523">
        <v>150</v>
      </c>
      <c r="BK52" s="1523">
        <v>500</v>
      </c>
      <c r="BW52" s="1523">
        <v>200</v>
      </c>
      <c r="BX52" s="1523">
        <v>250</v>
      </c>
      <c r="BZ52" s="1523" t="s">
        <v>5779</v>
      </c>
      <c r="CA52" s="1523" t="s">
        <v>5779</v>
      </c>
      <c r="CB52" s="1523" t="s">
        <v>5779</v>
      </c>
      <c r="CC52" s="1523" t="s">
        <v>5779</v>
      </c>
      <c r="CD52" s="1523" t="s">
        <v>5779</v>
      </c>
      <c r="CE52" s="1523" t="s">
        <v>5779</v>
      </c>
      <c r="CF52" s="1523">
        <v>250</v>
      </c>
      <c r="CG52" s="1523" t="s">
        <v>5779</v>
      </c>
      <c r="CH52" s="1523" t="s">
        <v>5779</v>
      </c>
      <c r="CI52" s="1523">
        <v>250</v>
      </c>
      <c r="CJ52" s="1523" t="s">
        <v>5779</v>
      </c>
      <c r="CK52" s="1523" t="s">
        <v>5779</v>
      </c>
      <c r="CL52" s="1523" t="s">
        <v>5779</v>
      </c>
      <c r="CM52" s="1523" t="s">
        <v>5779</v>
      </c>
      <c r="CN52" s="1523">
        <v>200</v>
      </c>
      <c r="CR52" s="1523">
        <v>250</v>
      </c>
      <c r="CS52" s="1523" t="s">
        <v>5780</v>
      </c>
      <c r="CT52" s="1523" t="s">
        <v>5780</v>
      </c>
      <c r="CU52" s="1523" t="s">
        <v>5780</v>
      </c>
      <c r="CV52" s="1523" t="s">
        <v>5780</v>
      </c>
      <c r="CW52" s="1523" t="s">
        <v>5780</v>
      </c>
      <c r="CX52" s="1523" t="s">
        <v>5780</v>
      </c>
      <c r="CY52" s="1523" t="s">
        <v>5780</v>
      </c>
      <c r="CZ52" s="1523" t="s">
        <v>5780</v>
      </c>
      <c r="DA52" s="1523" t="s">
        <v>5780</v>
      </c>
      <c r="DB52" s="1523" t="s">
        <v>5780</v>
      </c>
      <c r="DC52" s="1523" t="s">
        <v>5780</v>
      </c>
      <c r="DD52" s="1523" t="s">
        <v>5780</v>
      </c>
      <c r="DE52" s="1523" t="s">
        <v>5780</v>
      </c>
      <c r="DF52" s="1523" t="s">
        <v>5780</v>
      </c>
      <c r="DG52" s="1523" t="s">
        <v>5780</v>
      </c>
      <c r="DH52" s="1523" t="s">
        <v>5780</v>
      </c>
      <c r="DI52" s="1523" t="s">
        <v>5780</v>
      </c>
      <c r="DJ52" s="1523" t="s">
        <v>5780</v>
      </c>
      <c r="DK52" s="1523" t="s">
        <v>5780</v>
      </c>
      <c r="DL52" s="1523" t="s">
        <v>5780</v>
      </c>
      <c r="DM52" s="1523" t="s">
        <v>5780</v>
      </c>
      <c r="DN52" s="1523" t="s">
        <v>5780</v>
      </c>
      <c r="DO52" s="1523" t="s">
        <v>5780</v>
      </c>
      <c r="DW52" s="1523" t="s">
        <v>5779</v>
      </c>
      <c r="DY52" s="1523">
        <v>500</v>
      </c>
      <c r="DZ52" s="1523">
        <v>200</v>
      </c>
      <c r="EA52" s="1523">
        <v>250</v>
      </c>
      <c r="EB52" s="1523">
        <v>250</v>
      </c>
      <c r="EC52" s="1523">
        <v>250</v>
      </c>
      <c r="ED52" s="1523">
        <v>250</v>
      </c>
      <c r="EE52" s="1523">
        <v>500</v>
      </c>
      <c r="EG52" s="1523" t="s">
        <v>5779</v>
      </c>
      <c r="EH52" s="1523">
        <v>250</v>
      </c>
      <c r="EI52" s="1523">
        <v>250</v>
      </c>
      <c r="EJ52" s="1523" t="s">
        <v>5779</v>
      </c>
      <c r="EK52" s="1523" t="s">
        <v>5779</v>
      </c>
      <c r="EL52" s="1523">
        <v>500</v>
      </c>
      <c r="EM52" s="1523">
        <v>500</v>
      </c>
      <c r="EN52" s="1523" t="s">
        <v>5779</v>
      </c>
      <c r="EO52" s="1523" t="s">
        <v>5779</v>
      </c>
      <c r="EP52" s="1523">
        <v>250</v>
      </c>
      <c r="EQ52" s="1523" t="s">
        <v>5779</v>
      </c>
      <c r="ER52" s="1523" t="s">
        <v>5779</v>
      </c>
      <c r="ES52" s="1523" t="s">
        <v>5779</v>
      </c>
      <c r="ET52" s="1523">
        <v>500</v>
      </c>
      <c r="EU52" s="1523">
        <v>250</v>
      </c>
      <c r="EV52" s="1523" t="s">
        <v>5779</v>
      </c>
      <c r="EW52" s="1523" t="s">
        <v>5779</v>
      </c>
      <c r="EX52" s="1523" t="s">
        <v>5779</v>
      </c>
      <c r="EY52" s="1523">
        <v>250</v>
      </c>
      <c r="EZ52" s="1523" t="s">
        <v>5779</v>
      </c>
      <c r="FA52" s="1523" t="s">
        <v>5779</v>
      </c>
      <c r="FB52" s="1523" t="s">
        <v>5779</v>
      </c>
      <c r="FC52" s="1523" t="s">
        <v>5779</v>
      </c>
      <c r="FD52" s="1523" t="s">
        <v>5779</v>
      </c>
      <c r="FE52" s="1523" t="s">
        <v>5779</v>
      </c>
      <c r="FF52" s="1523" t="s">
        <v>5779</v>
      </c>
      <c r="FG52" s="1523" t="s">
        <v>5779</v>
      </c>
      <c r="FH52" s="1523" t="s">
        <v>5779</v>
      </c>
      <c r="FI52" s="1523" t="s">
        <v>5779</v>
      </c>
      <c r="FJ52" s="1523" t="s">
        <v>5779</v>
      </c>
      <c r="FK52" s="1523" t="s">
        <v>5779</v>
      </c>
      <c r="FL52" s="1523" t="s">
        <v>5781</v>
      </c>
      <c r="FM52" s="1523">
        <v>250</v>
      </c>
      <c r="FN52" s="1523" t="s">
        <v>5779</v>
      </c>
      <c r="FO52" s="1523" t="s">
        <v>5779</v>
      </c>
      <c r="FP52" s="1523" t="s">
        <v>5779</v>
      </c>
      <c r="FQ52" s="1523" t="s">
        <v>5779</v>
      </c>
      <c r="FR52" s="1523" t="s">
        <v>5779</v>
      </c>
      <c r="FS52" s="1523" t="s">
        <v>5779</v>
      </c>
      <c r="FT52" s="1523">
        <v>250</v>
      </c>
      <c r="FU52" s="1523" t="s">
        <v>5779</v>
      </c>
      <c r="FV52" s="1523" t="s">
        <v>5779</v>
      </c>
      <c r="FW52" s="1523" t="s">
        <v>5779</v>
      </c>
      <c r="FX52" s="1523" t="s">
        <v>5779</v>
      </c>
      <c r="FY52" s="1523">
        <v>200</v>
      </c>
      <c r="FZ52" s="1523">
        <v>200</v>
      </c>
      <c r="GA52" s="1523" t="s">
        <v>5779</v>
      </c>
      <c r="GB52" s="1523" t="s">
        <v>5779</v>
      </c>
      <c r="GC52" s="1523" t="s">
        <v>5782</v>
      </c>
      <c r="GD52" s="1523" t="s">
        <v>5779</v>
      </c>
      <c r="GE52" s="1523" t="s">
        <v>5779</v>
      </c>
      <c r="GF52" s="1523" t="s">
        <v>5779</v>
      </c>
      <c r="GG52" s="1523" t="s">
        <v>5779</v>
      </c>
      <c r="GH52" s="1523" t="s">
        <v>5779</v>
      </c>
      <c r="GI52" s="1523" t="s">
        <v>5779</v>
      </c>
      <c r="GJ52" s="1523" t="s">
        <v>5779</v>
      </c>
      <c r="GK52" s="1523" t="s">
        <v>5779</v>
      </c>
      <c r="GL52" s="1523" t="s">
        <v>5779</v>
      </c>
      <c r="GM52" s="1523" t="s">
        <v>5779</v>
      </c>
      <c r="GN52" s="1523" t="s">
        <v>5779</v>
      </c>
      <c r="GO52" s="1523" t="s">
        <v>5779</v>
      </c>
    </row>
    <row r="53" spans="1:197">
      <c r="A53" s="1523">
        <v>2</v>
      </c>
      <c r="B53" s="1523" t="s">
        <v>5783</v>
      </c>
      <c r="C53" s="1523" t="s">
        <v>5778</v>
      </c>
      <c r="F53" s="1523" t="s">
        <v>5784</v>
      </c>
      <c r="G53" s="1523" t="s">
        <v>5785</v>
      </c>
      <c r="H53" s="1523" t="s">
        <v>5786</v>
      </c>
      <c r="I53" s="1523" t="s">
        <v>5787</v>
      </c>
      <c r="J53" s="1523" t="s">
        <v>5788</v>
      </c>
      <c r="K53" s="1523" t="s">
        <v>5789</v>
      </c>
      <c r="L53" s="1523" t="s">
        <v>5790</v>
      </c>
      <c r="M53" s="1523" t="s">
        <v>5791</v>
      </c>
      <c r="N53" s="1523" t="s">
        <v>5792</v>
      </c>
      <c r="EQ53" s="1532">
        <v>300</v>
      </c>
      <c r="ER53" s="1532">
        <v>300</v>
      </c>
    </row>
    <row r="56" spans="1:197">
      <c r="A56" s="1523">
        <v>3</v>
      </c>
      <c r="B56" s="1523" t="s">
        <v>5793</v>
      </c>
      <c r="C56" s="1523" t="s">
        <v>5794</v>
      </c>
      <c r="F56" s="25" t="s">
        <v>5795</v>
      </c>
      <c r="G56" s="25" t="s">
        <v>5796</v>
      </c>
      <c r="H56" s="25" t="s">
        <v>5797</v>
      </c>
      <c r="I56" s="25" t="s">
        <v>5798</v>
      </c>
      <c r="J56" s="25" t="s">
        <v>5799</v>
      </c>
      <c r="K56" s="25" t="s">
        <v>5800</v>
      </c>
      <c r="L56" s="25" t="s">
        <v>5801</v>
      </c>
      <c r="M56" s="25" t="s">
        <v>5802</v>
      </c>
      <c r="N56" s="25" t="s">
        <v>5803</v>
      </c>
      <c r="O56" s="25" t="s">
        <v>5804</v>
      </c>
      <c r="P56" s="25" t="s">
        <v>5805</v>
      </c>
      <c r="Q56" s="25" t="s">
        <v>5806</v>
      </c>
      <c r="R56" s="25" t="s">
        <v>5807</v>
      </c>
      <c r="S56" s="25" t="s">
        <v>5808</v>
      </c>
    </row>
    <row r="59" spans="1:197">
      <c r="AK59" s="1523">
        <v>0</v>
      </c>
    </row>
    <row r="69" spans="19:19">
      <c r="S69" s="1533"/>
    </row>
  </sheetData>
  <mergeCells count="3">
    <mergeCell ref="B12:C12"/>
    <mergeCell ref="A21:B21"/>
    <mergeCell ref="C24:D2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2135-3C7F-49FD-9BAA-C4AE68FC9859}">
  <dimension ref="A1:HU29"/>
  <sheetViews>
    <sheetView workbookViewId="0">
      <selection activeCell="N30" sqref="N30"/>
    </sheetView>
  </sheetViews>
  <sheetFormatPr defaultRowHeight="15"/>
  <sheetData>
    <row r="1" spans="1:229" ht="30">
      <c r="A1" s="255" t="s">
        <v>4145</v>
      </c>
      <c r="B1" s="1455" t="s">
        <v>4788</v>
      </c>
      <c r="C1" s="1455" t="s">
        <v>2971</v>
      </c>
      <c r="D1" s="1455" t="s">
        <v>4147</v>
      </c>
      <c r="E1" s="1455" t="s">
        <v>2845</v>
      </c>
      <c r="F1" s="1534" t="s">
        <v>5809</v>
      </c>
      <c r="G1" s="1534" t="s">
        <v>5809</v>
      </c>
      <c r="H1" s="1534"/>
      <c r="I1" s="1534"/>
      <c r="J1" s="1534"/>
      <c r="K1" s="1534"/>
      <c r="L1" s="1534"/>
      <c r="M1" s="1534"/>
      <c r="N1" s="1534"/>
      <c r="O1" s="1534"/>
      <c r="P1" s="1534"/>
      <c r="Q1" s="1534"/>
      <c r="R1" s="1534"/>
      <c r="S1" s="1534"/>
      <c r="T1" s="1534"/>
      <c r="U1" s="1534"/>
      <c r="V1" s="1534"/>
      <c r="W1" s="1534"/>
      <c r="X1" s="1534"/>
      <c r="Y1" s="1534"/>
      <c r="Z1" s="1534"/>
      <c r="AA1" s="1534"/>
      <c r="AB1" s="1534"/>
      <c r="AC1" s="1534"/>
      <c r="AD1" s="1534"/>
      <c r="AE1" s="1534"/>
      <c r="AF1" s="1534"/>
      <c r="AG1" s="1534"/>
      <c r="AH1" s="1534"/>
      <c r="AI1" s="1534"/>
      <c r="AJ1" s="1534"/>
      <c r="AK1" s="1534"/>
      <c r="AL1" s="1534"/>
      <c r="AM1" s="1534"/>
      <c r="AN1" s="1534"/>
      <c r="AO1" s="1534"/>
      <c r="AP1" s="1534"/>
      <c r="AQ1" s="1534"/>
      <c r="AR1" s="1534"/>
      <c r="AS1" s="1534"/>
      <c r="AT1" s="1534"/>
      <c r="AU1" s="1534"/>
      <c r="AV1" s="1534"/>
      <c r="AW1" s="1534"/>
      <c r="AX1" s="1534"/>
      <c r="AY1" s="1534"/>
      <c r="AZ1" s="1534"/>
      <c r="BA1" s="1534"/>
      <c r="BB1" s="1534"/>
      <c r="BC1" s="1534"/>
      <c r="BD1" s="1513"/>
      <c r="BE1" s="1535"/>
      <c r="BF1" s="1534"/>
      <c r="BG1" s="1536"/>
      <c r="BH1" s="1534"/>
      <c r="BI1" s="1534"/>
      <c r="BJ1" s="1534"/>
      <c r="BK1" s="1534"/>
      <c r="BL1" s="1534"/>
      <c r="BM1" s="1534"/>
      <c r="BN1" s="1534"/>
      <c r="BO1" s="1534"/>
      <c r="BP1" s="1534"/>
      <c r="BQ1" s="1534"/>
      <c r="BR1" s="1534"/>
      <c r="BS1" s="1534"/>
      <c r="BT1" s="1534"/>
      <c r="BU1" s="1534"/>
      <c r="BV1" s="1534"/>
      <c r="BW1" s="1534"/>
      <c r="BX1" s="1534"/>
      <c r="BY1" s="1534"/>
      <c r="BZ1" s="1534"/>
      <c r="CA1" s="1534"/>
      <c r="CB1" s="1534"/>
      <c r="CC1" s="1534"/>
      <c r="CD1" s="1534"/>
      <c r="CE1" s="1534"/>
      <c r="CF1" s="1534"/>
      <c r="CG1" s="1534"/>
      <c r="CH1" s="1534"/>
      <c r="CI1" s="1534"/>
      <c r="CJ1" s="1534"/>
      <c r="CK1" s="1534"/>
      <c r="CL1" s="1534"/>
      <c r="CM1" s="1534"/>
      <c r="CN1" s="1534"/>
      <c r="CO1" s="1534"/>
      <c r="CP1" s="1534"/>
      <c r="CQ1" s="1534"/>
      <c r="CR1" s="1534"/>
      <c r="CS1" s="1534"/>
      <c r="CT1" s="1534"/>
      <c r="CU1" s="1534"/>
      <c r="CV1" s="1534"/>
      <c r="CW1" s="1534"/>
      <c r="CX1" s="1534"/>
      <c r="CY1" s="1534"/>
      <c r="CZ1" s="1534"/>
      <c r="DA1" s="1534"/>
      <c r="DB1" s="1534"/>
      <c r="DC1" s="1534"/>
      <c r="DD1" s="1534"/>
      <c r="DE1" s="1534"/>
      <c r="DF1" s="1534"/>
      <c r="DG1" s="1534"/>
      <c r="DH1" s="1534"/>
      <c r="DI1" s="1534"/>
      <c r="DJ1" s="1534"/>
      <c r="DK1" s="1534"/>
      <c r="DL1" s="1534"/>
      <c r="DM1" s="1534"/>
      <c r="DN1" s="1534"/>
      <c r="DO1" s="1534"/>
      <c r="DP1" s="1534"/>
      <c r="DQ1" s="1534"/>
      <c r="DR1" s="1534"/>
      <c r="DS1" s="1534"/>
      <c r="DT1" s="1534"/>
      <c r="DU1" s="1534"/>
      <c r="DV1" s="1534"/>
      <c r="DW1" s="1534"/>
      <c r="DX1" s="1534"/>
      <c r="DY1" s="1534"/>
      <c r="DZ1" s="1534"/>
      <c r="EA1" s="1534"/>
      <c r="EB1" s="1534"/>
      <c r="EC1" s="1534"/>
      <c r="ED1" s="1534"/>
      <c r="EE1" s="1534"/>
      <c r="EF1" s="1534"/>
      <c r="EG1" s="1534"/>
      <c r="EH1" s="1534"/>
      <c r="EI1" s="1534"/>
      <c r="EJ1" s="1534"/>
      <c r="EK1" s="1534"/>
      <c r="EL1" s="1534"/>
      <c r="EM1" s="1534"/>
      <c r="EN1" s="1534"/>
      <c r="EO1" s="1534"/>
      <c r="EP1" s="1534"/>
      <c r="EQ1" s="1534"/>
      <c r="ER1" s="1534"/>
      <c r="ES1" s="1534"/>
      <c r="ET1" s="1534"/>
      <c r="EU1" s="1534"/>
      <c r="EV1" s="1534"/>
      <c r="EW1" s="1534"/>
      <c r="EX1" s="1534"/>
      <c r="EY1" s="1534"/>
      <c r="EZ1" s="1534"/>
      <c r="FA1" s="1534"/>
      <c r="FB1" s="1534"/>
      <c r="FC1" s="1534"/>
      <c r="FD1" s="1534"/>
      <c r="FE1" s="1534"/>
      <c r="FF1" s="1534"/>
      <c r="FG1" s="1534"/>
      <c r="FH1" s="1534"/>
      <c r="FI1" s="1534"/>
      <c r="FJ1" s="1534"/>
      <c r="FK1" s="1534"/>
      <c r="FL1" s="1534"/>
      <c r="FM1" s="1534"/>
      <c r="FN1" s="1534"/>
      <c r="FO1" s="1534"/>
      <c r="FP1" s="1534"/>
      <c r="FQ1" s="1534"/>
      <c r="FR1" s="1534"/>
      <c r="FS1" s="1534"/>
      <c r="FT1" s="1534"/>
      <c r="FU1" s="1534"/>
      <c r="FV1" s="1534"/>
      <c r="FW1" s="1534"/>
      <c r="FX1" s="1534"/>
      <c r="FY1" s="1534"/>
      <c r="FZ1" s="1534"/>
      <c r="GA1" s="1534"/>
      <c r="GB1" s="1534"/>
      <c r="GC1" s="1534"/>
      <c r="GD1" s="1534"/>
      <c r="GE1" s="1534"/>
      <c r="GF1" s="1534"/>
      <c r="GG1" s="1534"/>
      <c r="GH1" s="1534"/>
      <c r="GI1" s="1534"/>
      <c r="GJ1" s="1534"/>
      <c r="GK1" s="1534"/>
      <c r="GL1" s="1534"/>
      <c r="GM1" s="1534"/>
      <c r="GN1" s="1534"/>
      <c r="GO1" s="1534"/>
      <c r="GP1" s="1534"/>
      <c r="GQ1" s="1534"/>
      <c r="GR1" s="1534"/>
      <c r="GS1" s="1534"/>
      <c r="GT1" s="1534"/>
      <c r="GU1" s="1534"/>
      <c r="GV1" s="1534"/>
      <c r="GW1" s="1534"/>
      <c r="GX1" s="1534"/>
      <c r="GY1" s="1534"/>
      <c r="GZ1" s="1534"/>
      <c r="HA1" s="1535"/>
      <c r="HB1" s="1535"/>
      <c r="HC1" s="1535"/>
      <c r="HD1" s="1535"/>
      <c r="HE1" s="1535"/>
      <c r="HF1" s="1535"/>
      <c r="HG1" s="1535"/>
      <c r="HH1" s="1535"/>
      <c r="HI1" s="1535"/>
      <c r="HJ1" s="1535"/>
      <c r="HK1" s="1535"/>
      <c r="HN1" s="1535"/>
      <c r="HO1" s="1535"/>
      <c r="HP1" s="1535"/>
      <c r="HQ1" s="1535"/>
      <c r="HR1" s="1535"/>
      <c r="HT1" s="1535"/>
      <c r="HU1" s="1535"/>
    </row>
    <row r="2" spans="1:229" s="10" customFormat="1">
      <c r="F2" s="1462"/>
      <c r="G2" s="1462"/>
      <c r="H2" s="1462"/>
      <c r="I2" s="1462"/>
      <c r="J2" s="1462"/>
      <c r="K2" s="1462"/>
      <c r="L2" s="1462"/>
      <c r="M2" s="1462"/>
      <c r="N2" s="1462"/>
      <c r="O2" s="1462"/>
      <c r="P2" s="1462"/>
      <c r="Q2" s="1462"/>
      <c r="R2" s="1462"/>
      <c r="S2" s="1462"/>
      <c r="T2" s="1462"/>
      <c r="U2" s="1462"/>
      <c r="V2" s="1462"/>
      <c r="W2" s="1462"/>
      <c r="X2" s="1462"/>
      <c r="Y2" s="1462"/>
      <c r="Z2" s="1462"/>
      <c r="AA2" s="1462"/>
      <c r="AB2" s="1462"/>
      <c r="AC2" s="1462"/>
      <c r="AD2" s="1462"/>
      <c r="AE2" s="1462"/>
      <c r="AF2" s="1462"/>
      <c r="AG2" s="1462"/>
      <c r="AH2" s="1462"/>
      <c r="AI2" s="1462"/>
      <c r="AJ2" s="1462"/>
      <c r="AK2" s="1462"/>
      <c r="AL2" s="1462"/>
      <c r="AM2" s="1462"/>
      <c r="AN2" s="1462"/>
      <c r="AO2" s="1462"/>
      <c r="AP2" s="1462"/>
      <c r="AQ2" s="1462"/>
      <c r="AR2" s="1462"/>
      <c r="AS2" s="1462"/>
      <c r="AT2" s="1462"/>
      <c r="AU2" s="1462"/>
      <c r="AV2" s="1462"/>
      <c r="AW2" s="1462"/>
      <c r="AX2" s="1462"/>
      <c r="AY2" s="1462"/>
      <c r="AZ2" s="1462"/>
      <c r="BA2" s="1462"/>
      <c r="BB2" s="1462"/>
      <c r="BC2" s="1462"/>
      <c r="BD2" s="1462"/>
      <c r="BE2" s="1462"/>
      <c r="BF2" s="1462"/>
      <c r="BG2" s="1462"/>
      <c r="BH2" s="1462"/>
      <c r="BI2" s="1462"/>
      <c r="BJ2" s="1462"/>
      <c r="BK2" s="1462"/>
      <c r="BL2" s="1462"/>
      <c r="BM2" s="1462"/>
      <c r="BN2" s="1462"/>
      <c r="BO2" s="1462"/>
      <c r="BP2" s="1462"/>
      <c r="BQ2" s="1462"/>
      <c r="BR2" s="1462"/>
      <c r="BS2" s="1462"/>
      <c r="BT2" s="1462"/>
      <c r="BU2" s="1462"/>
      <c r="BV2" s="1462"/>
      <c r="BW2" s="1462"/>
      <c r="BX2" s="1462"/>
      <c r="BY2" s="1462"/>
      <c r="BZ2" s="1462"/>
      <c r="CA2" s="1462"/>
      <c r="CB2" s="1462"/>
      <c r="CC2" s="1462"/>
      <c r="CD2" s="1462"/>
      <c r="CE2" s="1462"/>
      <c r="CF2" s="1462"/>
      <c r="CG2" s="1462"/>
      <c r="CH2" s="1462"/>
      <c r="CI2" s="1462"/>
      <c r="CJ2" s="1462"/>
      <c r="CK2" s="1462"/>
      <c r="CL2" s="1462"/>
      <c r="CM2" s="1462"/>
      <c r="CN2" s="1462"/>
      <c r="CO2" s="1462"/>
      <c r="CP2" s="1462"/>
      <c r="CQ2" s="1462"/>
      <c r="CR2" s="1462"/>
      <c r="CS2" s="1462"/>
      <c r="CT2" s="1462"/>
      <c r="CU2" s="1462"/>
      <c r="CV2" s="1462"/>
      <c r="CW2" s="1462"/>
      <c r="CX2" s="1462"/>
      <c r="CY2" s="1462"/>
      <c r="CZ2" s="1462"/>
      <c r="DA2" s="1462"/>
      <c r="DB2" s="1462"/>
      <c r="DC2" s="1462"/>
      <c r="DD2" s="1462"/>
      <c r="DE2" s="1462"/>
      <c r="DF2" s="1462"/>
      <c r="DG2" s="1462"/>
      <c r="DH2" s="1462"/>
      <c r="DI2" s="1462"/>
      <c r="DJ2" s="1462"/>
      <c r="DK2" s="1462"/>
      <c r="DL2" s="1462"/>
      <c r="DM2" s="1462"/>
      <c r="DN2" s="1462"/>
      <c r="DO2" s="1462"/>
      <c r="DP2" s="1462"/>
      <c r="DQ2" s="1462"/>
      <c r="DR2" s="1462"/>
      <c r="DS2" s="1462"/>
      <c r="DT2" s="1462"/>
      <c r="DU2" s="1462"/>
      <c r="DV2" s="1462"/>
      <c r="DW2" s="1462"/>
      <c r="DX2" s="1462"/>
      <c r="DY2" s="1462"/>
      <c r="DZ2" s="1462"/>
      <c r="EA2" s="1462"/>
      <c r="EB2" s="1462"/>
      <c r="EC2" s="1462"/>
      <c r="ED2" s="1462"/>
      <c r="EE2" s="1462"/>
      <c r="EF2" s="1462"/>
      <c r="EG2" s="1462"/>
      <c r="EH2" s="1462"/>
      <c r="EI2" s="1462"/>
      <c r="EJ2" s="1462"/>
      <c r="EK2" s="1462"/>
      <c r="EL2" s="1462"/>
      <c r="EM2" s="1462"/>
      <c r="EN2" s="1462"/>
      <c r="EO2" s="1462"/>
      <c r="EP2" s="1462"/>
      <c r="EQ2" s="1462"/>
      <c r="ER2" s="1462"/>
      <c r="ES2" s="1462"/>
      <c r="ET2" s="1462"/>
      <c r="EU2" s="1462"/>
      <c r="EV2" s="1462"/>
      <c r="EW2" s="1462"/>
      <c r="EX2" s="1462"/>
      <c r="EY2" s="1462"/>
      <c r="EZ2" s="1462"/>
      <c r="FA2" s="1462"/>
      <c r="FB2" s="1462"/>
      <c r="FC2" s="1462"/>
      <c r="FD2" s="1462"/>
      <c r="FE2" s="1462"/>
      <c r="FF2" s="1462"/>
      <c r="FG2" s="1462"/>
      <c r="FH2" s="1462"/>
      <c r="FI2" s="1462"/>
      <c r="FJ2" s="1462"/>
      <c r="FK2" s="1462"/>
      <c r="FL2" s="1462"/>
      <c r="FM2" s="1462"/>
      <c r="FN2" s="1462"/>
      <c r="FO2" s="1462"/>
      <c r="FP2" s="1462"/>
      <c r="FQ2" s="1462"/>
      <c r="FR2" s="1462"/>
      <c r="FS2" s="1462"/>
      <c r="FT2" s="1462"/>
      <c r="FU2" s="1462"/>
      <c r="FV2" s="1462"/>
      <c r="FW2" s="1462"/>
      <c r="FX2" s="1462"/>
      <c r="FY2" s="1462"/>
      <c r="FZ2" s="1462"/>
      <c r="GA2" s="1462"/>
      <c r="GB2" s="1462"/>
      <c r="GC2" s="1462"/>
      <c r="GD2" s="1462"/>
      <c r="GE2" s="1462"/>
      <c r="GF2" s="1462"/>
      <c r="GG2" s="1462"/>
      <c r="GH2" s="1462"/>
      <c r="GI2" s="1462"/>
      <c r="GJ2" s="1462"/>
      <c r="GK2" s="1462"/>
      <c r="GL2" s="1462"/>
      <c r="GM2" s="1462"/>
      <c r="GN2" s="1462"/>
      <c r="GO2" s="1462"/>
      <c r="GP2" s="1462"/>
      <c r="GQ2" s="1462"/>
      <c r="GR2" s="1462"/>
      <c r="GS2" s="1462"/>
      <c r="GT2" s="1462"/>
      <c r="GU2" s="1462"/>
      <c r="GV2" s="1462"/>
      <c r="GW2" s="1462"/>
      <c r="GX2" s="1462"/>
      <c r="GY2" s="1462"/>
      <c r="GZ2" s="1462"/>
      <c r="HA2" s="1462"/>
      <c r="HB2" s="1462"/>
      <c r="HC2" s="1462"/>
      <c r="HD2" s="1462"/>
      <c r="HE2" s="1462"/>
      <c r="HF2" s="1462"/>
      <c r="HG2" s="1462"/>
      <c r="HH2" s="1462"/>
      <c r="HI2" s="1462"/>
      <c r="HJ2" s="1462"/>
      <c r="HK2" s="1462"/>
      <c r="HN2" s="1462"/>
      <c r="HO2" s="1462"/>
      <c r="HP2" s="1462"/>
      <c r="HQ2" s="1462"/>
      <c r="HR2" s="1462"/>
      <c r="HT2" s="1462"/>
      <c r="HU2" s="1462"/>
    </row>
    <row r="4" spans="1:229" s="1230" customFormat="1">
      <c r="B4" s="1537"/>
    </row>
    <row r="5" spans="1:229">
      <c r="C5" s="25"/>
    </row>
    <row r="6" spans="1:229">
      <c r="B6" s="126"/>
    </row>
    <row r="13" spans="1:229" s="1060" customFormat="1">
      <c r="A13" s="1058" t="s">
        <v>19</v>
      </c>
      <c r="B13" s="1060" t="s">
        <v>3277</v>
      </c>
      <c r="E13" s="1060">
        <f>SUM(E5:E12)</f>
        <v>0</v>
      </c>
      <c r="F13" s="1060">
        <f>SUM(F3:F12)</f>
        <v>0</v>
      </c>
      <c r="G13" s="1060">
        <f>SUM(G3:G12)</f>
        <v>0</v>
      </c>
      <c r="H13" s="1060">
        <f>SUM(H3:H12)</f>
        <v>0</v>
      </c>
      <c r="I13" s="1060">
        <f>SUM(I3:I12)</f>
        <v>0</v>
      </c>
    </row>
    <row r="15" spans="1:229" s="1471" customFormat="1">
      <c r="A15" s="1469" t="s">
        <v>3318</v>
      </c>
    </row>
    <row r="17" spans="1:9">
      <c r="B17" s="613"/>
      <c r="C17" s="613"/>
      <c r="D17" s="613"/>
      <c r="E17" s="126"/>
      <c r="F17" s="126"/>
    </row>
    <row r="18" spans="1:9">
      <c r="B18" s="126"/>
      <c r="C18" s="959"/>
    </row>
    <row r="19" spans="1:9">
      <c r="B19" s="126"/>
    </row>
    <row r="20" spans="1:9">
      <c r="B20" s="613"/>
      <c r="C20" s="613"/>
      <c r="D20" s="613"/>
      <c r="E20" s="126"/>
    </row>
    <row r="22" spans="1:9">
      <c r="B22" s="613"/>
      <c r="C22" s="613"/>
      <c r="D22" s="10"/>
    </row>
    <row r="27" spans="1:9" s="1074" customFormat="1">
      <c r="A27" s="1502" t="s">
        <v>3486</v>
      </c>
      <c r="B27" s="1074" t="s">
        <v>3318</v>
      </c>
      <c r="F27" s="1074">
        <f>SUM(F16:F26)</f>
        <v>0</v>
      </c>
      <c r="G27" s="1074">
        <f>SUM(G16:G26)</f>
        <v>0</v>
      </c>
      <c r="H27" s="1074">
        <f>SUM(H16:H26)</f>
        <v>0</v>
      </c>
      <c r="I27" s="1074">
        <f>SUM(I16:I26)</f>
        <v>0</v>
      </c>
    </row>
    <row r="29" spans="1:9" s="1489" customFormat="1">
      <c r="A29" s="1488" t="s">
        <v>4540</v>
      </c>
      <c r="B29" s="1489" t="s">
        <v>13</v>
      </c>
      <c r="F29" s="1489">
        <f>+F13-F27</f>
        <v>0</v>
      </c>
      <c r="G29" s="1489">
        <f>+G13-G27</f>
        <v>0</v>
      </c>
      <c r="H29" s="1489">
        <f>+H13-H27</f>
        <v>0</v>
      </c>
      <c r="I29" s="1489">
        <f>+I13-I27</f>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FDCD-634F-4C6D-B66C-874732218EE9}">
  <dimension ref="A1:R5710"/>
  <sheetViews>
    <sheetView workbookViewId="0">
      <selection activeCell="AA21" sqref="AA21"/>
    </sheetView>
  </sheetViews>
  <sheetFormatPr defaultRowHeight="15"/>
  <cols>
    <col min="2" max="2" width="13.42578125" customWidth="1"/>
    <col min="4" max="4" width="12.7109375" customWidth="1"/>
    <col min="5" max="5" width="12.42578125" customWidth="1"/>
    <col min="6" max="6" width="14.42578125" customWidth="1"/>
    <col min="9" max="9" width="11.140625" customWidth="1"/>
    <col min="11" max="11" width="11.85546875" customWidth="1"/>
    <col min="12" max="12" width="17.42578125" customWidth="1"/>
    <col min="15" max="15" width="12.7109375" customWidth="1"/>
    <col min="16" max="16" width="16.140625" customWidth="1"/>
  </cols>
  <sheetData>
    <row r="1" spans="1:18">
      <c r="A1" t="s">
        <v>6519</v>
      </c>
      <c r="B1" t="s">
        <v>6406</v>
      </c>
      <c r="C1" t="s">
        <v>6092</v>
      </c>
      <c r="D1" t="s">
        <v>6408</v>
      </c>
      <c r="E1" t="s">
        <v>6520</v>
      </c>
      <c r="F1" t="s">
        <v>6521</v>
      </c>
      <c r="G1" t="s">
        <v>6458</v>
      </c>
      <c r="H1" t="s">
        <v>5986</v>
      </c>
      <c r="I1" t="s">
        <v>6407</v>
      </c>
      <c r="J1" t="s">
        <v>6457</v>
      </c>
      <c r="K1" t="s">
        <v>6427</v>
      </c>
      <c r="L1" t="s">
        <v>6522</v>
      </c>
      <c r="N1" t="s">
        <v>6519</v>
      </c>
      <c r="O1" t="s">
        <v>6408</v>
      </c>
      <c r="P1" t="s">
        <v>6669</v>
      </c>
      <c r="Q1" t="s">
        <v>6092</v>
      </c>
      <c r="R1" t="s">
        <v>5811</v>
      </c>
    </row>
    <row r="2" spans="1:18">
      <c r="A2" s="1546" t="s">
        <v>314</v>
      </c>
      <c r="B2" s="1817">
        <v>18</v>
      </c>
      <c r="C2" s="1546" t="s">
        <v>55</v>
      </c>
      <c r="D2" s="1546" t="s">
        <v>56</v>
      </c>
      <c r="E2" s="1546" t="s">
        <v>6226</v>
      </c>
      <c r="F2" s="1546" t="s">
        <v>38</v>
      </c>
      <c r="G2" s="1818"/>
      <c r="H2" s="1818"/>
      <c r="I2" s="1818">
        <v>1</v>
      </c>
      <c r="J2" s="1546" t="s">
        <v>6523</v>
      </c>
      <c r="K2" s="1546" t="s">
        <v>6427</v>
      </c>
      <c r="L2" s="1546" t="s">
        <v>6524</v>
      </c>
      <c r="N2" s="1546" t="s">
        <v>314</v>
      </c>
      <c r="O2" s="1546" t="s">
        <v>56</v>
      </c>
      <c r="P2" s="1817">
        <v>4</v>
      </c>
      <c r="Q2" s="1546" t="s">
        <v>55</v>
      </c>
      <c r="R2" s="1546" t="s">
        <v>6427</v>
      </c>
    </row>
    <row r="3" spans="1:18">
      <c r="A3" s="1546" t="s">
        <v>314</v>
      </c>
      <c r="B3" s="1817">
        <v>19</v>
      </c>
      <c r="C3" s="1546" t="s">
        <v>55</v>
      </c>
      <c r="D3" s="1546" t="s">
        <v>56</v>
      </c>
      <c r="E3" s="1546" t="s">
        <v>6227</v>
      </c>
      <c r="F3" s="1546" t="s">
        <v>5961</v>
      </c>
      <c r="G3" s="1818">
        <v>1</v>
      </c>
      <c r="H3" s="1818"/>
      <c r="I3" s="1818">
        <v>2</v>
      </c>
      <c r="J3" s="1546" t="s">
        <v>6523</v>
      </c>
      <c r="K3" s="1546" t="s">
        <v>6427</v>
      </c>
      <c r="L3" s="1546" t="s">
        <v>6524</v>
      </c>
      <c r="N3" s="1546" t="s">
        <v>314</v>
      </c>
      <c r="O3" s="1546" t="s">
        <v>57</v>
      </c>
      <c r="P3" s="1817">
        <v>56</v>
      </c>
      <c r="Q3" s="1546" t="s">
        <v>55</v>
      </c>
      <c r="R3" s="1546" t="s">
        <v>6456</v>
      </c>
    </row>
    <row r="4" spans="1:18">
      <c r="A4" s="1546" t="s">
        <v>314</v>
      </c>
      <c r="B4" s="1817">
        <v>20</v>
      </c>
      <c r="C4" s="1546" t="s">
        <v>55</v>
      </c>
      <c r="D4" s="1546" t="s">
        <v>56</v>
      </c>
      <c r="E4" s="1546" t="s">
        <v>6228</v>
      </c>
      <c r="F4" s="1546" t="s">
        <v>22</v>
      </c>
      <c r="G4" s="1818">
        <v>1</v>
      </c>
      <c r="H4" s="1818"/>
      <c r="I4" s="1818">
        <v>2</v>
      </c>
      <c r="J4" s="1546" t="s">
        <v>6523</v>
      </c>
      <c r="K4" s="1546" t="s">
        <v>6427</v>
      </c>
      <c r="L4" s="1546" t="s">
        <v>6524</v>
      </c>
      <c r="N4" s="1546" t="s">
        <v>314</v>
      </c>
      <c r="O4" s="1546" t="s">
        <v>58</v>
      </c>
      <c r="P4" s="1817">
        <v>96</v>
      </c>
      <c r="Q4" s="1546" t="s">
        <v>55</v>
      </c>
      <c r="R4" s="1546" t="s">
        <v>6456</v>
      </c>
    </row>
    <row r="5" spans="1:18">
      <c r="A5" s="1546" t="s">
        <v>314</v>
      </c>
      <c r="B5" s="1817">
        <v>21</v>
      </c>
      <c r="C5" s="1546" t="s">
        <v>55</v>
      </c>
      <c r="D5" s="1546" t="s">
        <v>56</v>
      </c>
      <c r="E5" s="1546" t="s">
        <v>6525</v>
      </c>
      <c r="F5" s="1546" t="s">
        <v>6094</v>
      </c>
      <c r="G5" s="1818">
        <v>1</v>
      </c>
      <c r="H5" s="1818"/>
      <c r="I5" s="1818">
        <v>2</v>
      </c>
      <c r="J5" s="1546" t="s">
        <v>6523</v>
      </c>
      <c r="K5" s="1546" t="s">
        <v>6427</v>
      </c>
      <c r="L5" s="1546" t="s">
        <v>6524</v>
      </c>
      <c r="N5" s="1546" t="s">
        <v>314</v>
      </c>
      <c r="O5" s="1546" t="s">
        <v>59</v>
      </c>
      <c r="P5" s="1817">
        <v>131</v>
      </c>
      <c r="Q5" s="1546" t="s">
        <v>316</v>
      </c>
      <c r="R5" s="1546" t="s">
        <v>6427</v>
      </c>
    </row>
    <row r="6" spans="1:18">
      <c r="A6" s="1546" t="s">
        <v>314</v>
      </c>
      <c r="B6" s="1817">
        <v>22</v>
      </c>
      <c r="C6" s="1546" t="s">
        <v>55</v>
      </c>
      <c r="D6" s="1546" t="s">
        <v>56</v>
      </c>
      <c r="E6" s="1546" t="s">
        <v>6229</v>
      </c>
      <c r="F6" s="1546" t="s">
        <v>5880</v>
      </c>
      <c r="G6" s="1818"/>
      <c r="H6" s="1818"/>
      <c r="I6" s="1818">
        <v>2</v>
      </c>
      <c r="J6" s="1546" t="s">
        <v>6523</v>
      </c>
      <c r="K6" s="1546" t="s">
        <v>6427</v>
      </c>
      <c r="L6" s="1546" t="s">
        <v>6524</v>
      </c>
      <c r="N6" s="1546" t="s">
        <v>314</v>
      </c>
      <c r="O6" s="1546" t="s">
        <v>60</v>
      </c>
      <c r="P6" s="1817">
        <v>183</v>
      </c>
      <c r="Q6" s="1546" t="s">
        <v>316</v>
      </c>
      <c r="R6" s="1546" t="s">
        <v>6456</v>
      </c>
    </row>
    <row r="7" spans="1:18">
      <c r="A7" s="1546" t="s">
        <v>314</v>
      </c>
      <c r="B7" s="1817">
        <v>23</v>
      </c>
      <c r="C7" s="1546" t="s">
        <v>55</v>
      </c>
      <c r="D7" s="1546" t="s">
        <v>56</v>
      </c>
      <c r="E7" s="1546" t="s">
        <v>6230</v>
      </c>
      <c r="F7" s="1546" t="s">
        <v>6231</v>
      </c>
      <c r="G7" s="1818"/>
      <c r="H7" s="1818"/>
      <c r="I7" s="1818">
        <v>2</v>
      </c>
      <c r="J7" s="1546" t="s">
        <v>6523</v>
      </c>
      <c r="K7" s="1546" t="s">
        <v>6427</v>
      </c>
      <c r="L7" s="1546" t="s">
        <v>6524</v>
      </c>
      <c r="N7" s="1546" t="s">
        <v>314</v>
      </c>
      <c r="O7" s="1546" t="s">
        <v>61</v>
      </c>
      <c r="P7" s="1817">
        <v>220</v>
      </c>
      <c r="Q7" s="1546" t="s">
        <v>316</v>
      </c>
      <c r="R7" s="1546" t="s">
        <v>6456</v>
      </c>
    </row>
    <row r="8" spans="1:18">
      <c r="A8" s="1546" t="s">
        <v>314</v>
      </c>
      <c r="B8" s="1817">
        <v>24</v>
      </c>
      <c r="C8" s="1546" t="s">
        <v>55</v>
      </c>
      <c r="D8" s="1546" t="s">
        <v>56</v>
      </c>
      <c r="E8" s="1546" t="s">
        <v>6095</v>
      </c>
      <c r="F8" s="1546" t="s">
        <v>6096</v>
      </c>
      <c r="G8" s="1818"/>
      <c r="H8" s="1818"/>
      <c r="I8" s="1818">
        <v>3</v>
      </c>
      <c r="J8" s="1546" t="s">
        <v>6523</v>
      </c>
      <c r="K8" s="1546" t="s">
        <v>6427</v>
      </c>
      <c r="L8" s="1546" t="s">
        <v>6524</v>
      </c>
      <c r="N8" s="1546" t="s">
        <v>314</v>
      </c>
      <c r="O8" s="1546" t="s">
        <v>62</v>
      </c>
      <c r="P8" s="1817">
        <v>258</v>
      </c>
      <c r="Q8" s="1546" t="s">
        <v>316</v>
      </c>
      <c r="R8" s="1546" t="s">
        <v>6427</v>
      </c>
    </row>
    <row r="9" spans="1:18">
      <c r="A9" s="1546" t="s">
        <v>314</v>
      </c>
      <c r="B9" s="1817">
        <v>26</v>
      </c>
      <c r="C9" s="1546" t="s">
        <v>55</v>
      </c>
      <c r="D9" s="1546" t="s">
        <v>56</v>
      </c>
      <c r="E9" s="1546" t="s">
        <v>6232</v>
      </c>
      <c r="F9" s="1546" t="s">
        <v>52</v>
      </c>
      <c r="G9" s="1818"/>
      <c r="H9" s="1818">
        <v>25</v>
      </c>
      <c r="I9" s="1818">
        <v>25</v>
      </c>
      <c r="J9" s="1546" t="s">
        <v>6523</v>
      </c>
      <c r="K9" s="1546" t="s">
        <v>6427</v>
      </c>
      <c r="L9" s="1546" t="s">
        <v>6524</v>
      </c>
      <c r="N9" s="1546" t="s">
        <v>314</v>
      </c>
      <c r="O9" s="1546" t="s">
        <v>63</v>
      </c>
      <c r="P9" s="1817">
        <v>286</v>
      </c>
      <c r="Q9" s="1546" t="s">
        <v>393</v>
      </c>
      <c r="R9" s="1546" t="s">
        <v>6456</v>
      </c>
    </row>
    <row r="10" spans="1:18">
      <c r="A10" s="1546" t="s">
        <v>314</v>
      </c>
      <c r="B10" s="1817">
        <v>28</v>
      </c>
      <c r="C10" s="1546" t="s">
        <v>55</v>
      </c>
      <c r="D10" s="1546" t="s">
        <v>56</v>
      </c>
      <c r="E10" s="1546" t="s">
        <v>6097</v>
      </c>
      <c r="F10" s="1546" t="s">
        <v>39</v>
      </c>
      <c r="G10" s="1818"/>
      <c r="H10" s="1818"/>
      <c r="I10" s="1818">
        <v>1</v>
      </c>
      <c r="J10" s="1546" t="s">
        <v>6523</v>
      </c>
      <c r="K10" s="1546" t="s">
        <v>6427</v>
      </c>
      <c r="L10" s="1546" t="s">
        <v>6524</v>
      </c>
      <c r="N10" s="1546" t="s">
        <v>314</v>
      </c>
      <c r="O10" s="1546" t="s">
        <v>64</v>
      </c>
      <c r="P10" s="1817">
        <v>322</v>
      </c>
      <c r="Q10" s="1546" t="s">
        <v>393</v>
      </c>
      <c r="R10" s="1546" t="s">
        <v>6456</v>
      </c>
    </row>
    <row r="11" spans="1:18">
      <c r="A11" s="1546" t="s">
        <v>314</v>
      </c>
      <c r="B11" s="1817">
        <v>30</v>
      </c>
      <c r="C11" s="1546" t="s">
        <v>55</v>
      </c>
      <c r="D11" s="1546" t="s">
        <v>56</v>
      </c>
      <c r="E11" s="1546" t="s">
        <v>25</v>
      </c>
      <c r="F11" s="1546" t="s">
        <v>2938</v>
      </c>
      <c r="G11" s="1818">
        <v>1</v>
      </c>
      <c r="H11" s="1818"/>
      <c r="I11" s="1818">
        <v>2</v>
      </c>
      <c r="J11" s="1546" t="s">
        <v>6523</v>
      </c>
      <c r="K11" s="1546" t="s">
        <v>6427</v>
      </c>
      <c r="L11" s="1546" t="s">
        <v>6524</v>
      </c>
      <c r="N11" s="1546" t="s">
        <v>314</v>
      </c>
      <c r="O11" s="1546" t="s">
        <v>65</v>
      </c>
      <c r="P11" s="1817">
        <v>362</v>
      </c>
      <c r="Q11" s="1546" t="s">
        <v>393</v>
      </c>
      <c r="R11" s="1546" t="s">
        <v>6427</v>
      </c>
    </row>
    <row r="12" spans="1:18">
      <c r="A12" s="1546" t="s">
        <v>314</v>
      </c>
      <c r="B12" s="1817">
        <v>39</v>
      </c>
      <c r="C12" s="1546" t="s">
        <v>55</v>
      </c>
      <c r="D12" s="1546" t="s">
        <v>56</v>
      </c>
      <c r="E12" s="1546" t="s">
        <v>6526</v>
      </c>
      <c r="F12" s="1546" t="s">
        <v>21</v>
      </c>
      <c r="G12" s="1818">
        <v>4</v>
      </c>
      <c r="H12" s="1818"/>
      <c r="I12" s="1818">
        <v>42</v>
      </c>
      <c r="J12" s="1546" t="s">
        <v>6523</v>
      </c>
      <c r="K12" s="1546" t="s">
        <v>6427</v>
      </c>
      <c r="L12" s="1546" t="s">
        <v>6524</v>
      </c>
      <c r="N12" s="1546" t="s">
        <v>314</v>
      </c>
      <c r="O12" s="1546" t="s">
        <v>66</v>
      </c>
      <c r="P12" s="1817">
        <v>404</v>
      </c>
      <c r="Q12" s="1546" t="s">
        <v>393</v>
      </c>
      <c r="R12" s="1546" t="s">
        <v>6456</v>
      </c>
    </row>
    <row r="13" spans="1:18">
      <c r="A13" s="1546" t="s">
        <v>314</v>
      </c>
      <c r="B13" s="1817">
        <v>66</v>
      </c>
      <c r="C13" s="1546" t="s">
        <v>55</v>
      </c>
      <c r="D13" s="1546" t="s">
        <v>57</v>
      </c>
      <c r="E13" s="1546" t="s">
        <v>6233</v>
      </c>
      <c r="F13" s="1546" t="s">
        <v>274</v>
      </c>
      <c r="G13" s="1818">
        <v>3</v>
      </c>
      <c r="H13" s="1818">
        <v>5</v>
      </c>
      <c r="I13" s="1818">
        <v>15</v>
      </c>
      <c r="J13" s="1546" t="s">
        <v>6527</v>
      </c>
      <c r="K13" s="1546" t="s">
        <v>6456</v>
      </c>
      <c r="L13" s="1546" t="s">
        <v>6515</v>
      </c>
      <c r="N13" s="1546" t="s">
        <v>314</v>
      </c>
      <c r="O13" s="1546" t="s">
        <v>67</v>
      </c>
      <c r="P13" s="1817">
        <v>442</v>
      </c>
      <c r="Q13" s="1546" t="s">
        <v>393</v>
      </c>
      <c r="R13" s="1546" t="s">
        <v>6456</v>
      </c>
    </row>
    <row r="14" spans="1:18">
      <c r="A14" s="1546" t="s">
        <v>314</v>
      </c>
      <c r="B14" s="1817">
        <v>67</v>
      </c>
      <c r="C14" s="1546" t="s">
        <v>55</v>
      </c>
      <c r="D14" s="1546" t="s">
        <v>57</v>
      </c>
      <c r="E14" s="1546" t="s">
        <v>6528</v>
      </c>
      <c r="F14" s="1546" t="s">
        <v>288</v>
      </c>
      <c r="G14" s="1818">
        <v>1</v>
      </c>
      <c r="H14" s="1818">
        <v>5</v>
      </c>
      <c r="I14" s="1818">
        <v>5</v>
      </c>
      <c r="J14" s="1546" t="s">
        <v>6527</v>
      </c>
      <c r="K14" s="1546" t="s">
        <v>6456</v>
      </c>
      <c r="L14" s="1546" t="s">
        <v>6515</v>
      </c>
      <c r="N14" s="1546" t="s">
        <v>314</v>
      </c>
      <c r="O14" s="1546" t="s">
        <v>68</v>
      </c>
      <c r="P14" s="1817">
        <v>471</v>
      </c>
      <c r="Q14" s="1546" t="s">
        <v>393</v>
      </c>
      <c r="R14" s="1546" t="s">
        <v>6456</v>
      </c>
    </row>
    <row r="15" spans="1:18">
      <c r="A15" s="1546" t="s">
        <v>314</v>
      </c>
      <c r="B15" s="1817">
        <v>69</v>
      </c>
      <c r="C15" s="1546" t="s">
        <v>55</v>
      </c>
      <c r="D15" s="1546" t="s">
        <v>57</v>
      </c>
      <c r="E15" s="1546" t="s">
        <v>287</v>
      </c>
      <c r="F15" s="1546" t="s">
        <v>286</v>
      </c>
      <c r="G15" s="1818">
        <v>1</v>
      </c>
      <c r="H15" s="1818">
        <v>5</v>
      </c>
      <c r="I15" s="1818">
        <v>5</v>
      </c>
      <c r="J15" s="1546" t="s">
        <v>6527</v>
      </c>
      <c r="K15" s="1546" t="s">
        <v>6456</v>
      </c>
      <c r="L15" s="1546" t="s">
        <v>6515</v>
      </c>
      <c r="N15" s="1546" t="s">
        <v>314</v>
      </c>
      <c r="O15" s="1546" t="s">
        <v>69</v>
      </c>
      <c r="P15" s="1817">
        <v>511</v>
      </c>
      <c r="Q15" s="1546" t="s">
        <v>393</v>
      </c>
      <c r="R15" s="1546" t="s">
        <v>6456</v>
      </c>
    </row>
    <row r="16" spans="1:18">
      <c r="A16" s="1546" t="s">
        <v>314</v>
      </c>
      <c r="B16" s="1817">
        <v>70</v>
      </c>
      <c r="C16" s="1546" t="s">
        <v>55</v>
      </c>
      <c r="D16" s="1546" t="s">
        <v>57</v>
      </c>
      <c r="E16" s="1546" t="s">
        <v>285</v>
      </c>
      <c r="F16" s="1546" t="s">
        <v>284</v>
      </c>
      <c r="G16" s="1818">
        <v>1</v>
      </c>
      <c r="H16" s="1818">
        <v>5</v>
      </c>
      <c r="I16" s="1818">
        <v>5</v>
      </c>
      <c r="J16" s="1546" t="s">
        <v>6527</v>
      </c>
      <c r="K16" s="1546" t="s">
        <v>6456</v>
      </c>
      <c r="L16" s="1546" t="s">
        <v>6515</v>
      </c>
      <c r="N16" s="1546" t="s">
        <v>314</v>
      </c>
      <c r="O16" s="1546" t="s">
        <v>70</v>
      </c>
      <c r="P16" s="1817">
        <v>549</v>
      </c>
      <c r="Q16" s="1546" t="s">
        <v>435</v>
      </c>
      <c r="R16" s="1546" t="s">
        <v>6456</v>
      </c>
    </row>
    <row r="17" spans="1:18">
      <c r="A17" s="1546" t="s">
        <v>314</v>
      </c>
      <c r="B17" s="1817">
        <v>71</v>
      </c>
      <c r="C17" s="1546" t="s">
        <v>55</v>
      </c>
      <c r="D17" s="1546" t="s">
        <v>57</v>
      </c>
      <c r="E17" s="1546" t="s">
        <v>283</v>
      </c>
      <c r="F17" s="1546" t="s">
        <v>282</v>
      </c>
      <c r="G17" s="1818">
        <v>1</v>
      </c>
      <c r="H17" s="1818">
        <v>5</v>
      </c>
      <c r="I17" s="1818">
        <v>5</v>
      </c>
      <c r="J17" s="1546" t="s">
        <v>6527</v>
      </c>
      <c r="K17" s="1546" t="s">
        <v>6456</v>
      </c>
      <c r="L17" s="1546" t="s">
        <v>6515</v>
      </c>
      <c r="N17" s="1546" t="s">
        <v>314</v>
      </c>
      <c r="O17" s="1546" t="s">
        <v>71</v>
      </c>
      <c r="P17" s="1817">
        <v>601</v>
      </c>
      <c r="Q17" s="1546" t="s">
        <v>435</v>
      </c>
      <c r="R17" s="1546" t="s">
        <v>6456</v>
      </c>
    </row>
    <row r="18" spans="1:18">
      <c r="A18" s="1546" t="s">
        <v>314</v>
      </c>
      <c r="B18" s="1817">
        <v>72</v>
      </c>
      <c r="C18" s="1546" t="s">
        <v>55</v>
      </c>
      <c r="D18" s="1546" t="s">
        <v>57</v>
      </c>
      <c r="E18" s="1546" t="s">
        <v>283</v>
      </c>
      <c r="F18" s="1546" t="s">
        <v>282</v>
      </c>
      <c r="G18" s="1818">
        <v>2</v>
      </c>
      <c r="H18" s="1818">
        <v>1</v>
      </c>
      <c r="I18" s="1818">
        <v>2</v>
      </c>
      <c r="J18" s="1546" t="s">
        <v>6527</v>
      </c>
      <c r="K18" s="1546" t="s">
        <v>6456</v>
      </c>
      <c r="L18" s="1546" t="s">
        <v>6515</v>
      </c>
      <c r="N18" s="1546" t="s">
        <v>314</v>
      </c>
      <c r="O18" s="1546" t="s">
        <v>72</v>
      </c>
      <c r="P18" s="1817">
        <v>660</v>
      </c>
      <c r="Q18" s="1546" t="s">
        <v>435</v>
      </c>
      <c r="R18" s="1546" t="s">
        <v>6456</v>
      </c>
    </row>
    <row r="19" spans="1:18">
      <c r="A19" s="1546" t="s">
        <v>314</v>
      </c>
      <c r="B19" s="1817">
        <v>74</v>
      </c>
      <c r="C19" s="1546" t="s">
        <v>55</v>
      </c>
      <c r="D19" s="1546" t="s">
        <v>57</v>
      </c>
      <c r="E19" s="1546" t="s">
        <v>6098</v>
      </c>
      <c r="F19" s="1546" t="s">
        <v>276</v>
      </c>
      <c r="G19" s="1818">
        <v>1</v>
      </c>
      <c r="H19" s="1818">
        <v>4</v>
      </c>
      <c r="I19" s="1818">
        <v>4</v>
      </c>
      <c r="J19" s="1546" t="s">
        <v>6527</v>
      </c>
      <c r="K19" s="1546" t="s">
        <v>6456</v>
      </c>
      <c r="L19" s="1546" t="s">
        <v>6515</v>
      </c>
      <c r="N19" s="1546" t="s">
        <v>314</v>
      </c>
      <c r="O19" s="1546" t="s">
        <v>73</v>
      </c>
      <c r="P19" s="1817">
        <v>689</v>
      </c>
      <c r="Q19" s="1546" t="s">
        <v>435</v>
      </c>
      <c r="R19" s="1546" t="s">
        <v>6427</v>
      </c>
    </row>
    <row r="20" spans="1:18">
      <c r="A20" s="1546" t="s">
        <v>314</v>
      </c>
      <c r="B20" s="1817">
        <v>75</v>
      </c>
      <c r="C20" s="1546" t="s">
        <v>55</v>
      </c>
      <c r="D20" s="1546" t="s">
        <v>57</v>
      </c>
      <c r="E20" s="1546" t="s">
        <v>6099</v>
      </c>
      <c r="F20" s="1546" t="s">
        <v>294</v>
      </c>
      <c r="G20" s="1818">
        <v>1</v>
      </c>
      <c r="H20" s="1818">
        <v>3</v>
      </c>
      <c r="I20" s="1818">
        <v>3</v>
      </c>
      <c r="J20" s="1546" t="s">
        <v>6527</v>
      </c>
      <c r="K20" s="1546" t="s">
        <v>6456</v>
      </c>
      <c r="L20" s="1546" t="s">
        <v>6515</v>
      </c>
      <c r="N20" s="1546" t="s">
        <v>314</v>
      </c>
      <c r="O20" s="1546" t="s">
        <v>74</v>
      </c>
      <c r="P20" s="1817">
        <v>727</v>
      </c>
      <c r="Q20" s="1546" t="s">
        <v>435</v>
      </c>
      <c r="R20" s="1546" t="s">
        <v>6456</v>
      </c>
    </row>
    <row r="21" spans="1:18">
      <c r="A21" s="1546" t="s">
        <v>314</v>
      </c>
      <c r="B21" s="1817">
        <v>76</v>
      </c>
      <c r="C21" s="1546" t="s">
        <v>55</v>
      </c>
      <c r="D21" s="1546" t="s">
        <v>57</v>
      </c>
      <c r="E21" s="1546" t="s">
        <v>293</v>
      </c>
      <c r="F21" s="1546" t="s">
        <v>292</v>
      </c>
      <c r="G21" s="1818">
        <v>3</v>
      </c>
      <c r="H21" s="1818">
        <v>4</v>
      </c>
      <c r="I21" s="1818">
        <v>12</v>
      </c>
      <c r="J21" s="1546" t="s">
        <v>6527</v>
      </c>
      <c r="K21" s="1546" t="s">
        <v>6456</v>
      </c>
      <c r="L21" s="1546" t="s">
        <v>6515</v>
      </c>
      <c r="N21" s="1546" t="s">
        <v>314</v>
      </c>
      <c r="O21" s="1546" t="s">
        <v>75</v>
      </c>
      <c r="P21" s="1817">
        <v>761</v>
      </c>
      <c r="Q21" s="1546" t="s">
        <v>435</v>
      </c>
      <c r="R21" s="1546" t="s">
        <v>6456</v>
      </c>
    </row>
    <row r="22" spans="1:18">
      <c r="A22" s="1546" t="s">
        <v>314</v>
      </c>
      <c r="B22" s="1817">
        <v>77</v>
      </c>
      <c r="C22" s="1546" t="s">
        <v>55</v>
      </c>
      <c r="D22" s="1546" t="s">
        <v>57</v>
      </c>
      <c r="E22" s="1546" t="s">
        <v>277</v>
      </c>
      <c r="F22" s="1546" t="s">
        <v>278</v>
      </c>
      <c r="G22" s="1818">
        <v>1</v>
      </c>
      <c r="H22" s="1818">
        <v>4</v>
      </c>
      <c r="I22" s="1818">
        <v>4</v>
      </c>
      <c r="J22" s="1546" t="s">
        <v>6527</v>
      </c>
      <c r="K22" s="1546" t="s">
        <v>6456</v>
      </c>
      <c r="L22" s="1546" t="s">
        <v>6515</v>
      </c>
      <c r="N22" s="1546" t="s">
        <v>314</v>
      </c>
      <c r="O22" s="1546" t="s">
        <v>76</v>
      </c>
      <c r="P22" s="1817">
        <v>797</v>
      </c>
      <c r="Q22" s="1546" t="s">
        <v>435</v>
      </c>
      <c r="R22" s="1546" t="s">
        <v>6456</v>
      </c>
    </row>
    <row r="23" spans="1:18">
      <c r="A23" s="1546" t="s">
        <v>314</v>
      </c>
      <c r="B23" s="1817">
        <v>78</v>
      </c>
      <c r="C23" s="1546" t="s">
        <v>55</v>
      </c>
      <c r="D23" s="1546" t="s">
        <v>57</v>
      </c>
      <c r="E23" s="1546" t="s">
        <v>291</v>
      </c>
      <c r="F23" s="1546" t="s">
        <v>290</v>
      </c>
      <c r="G23" s="1818">
        <v>1</v>
      </c>
      <c r="H23" s="1818">
        <v>4</v>
      </c>
      <c r="I23" s="1818">
        <v>4</v>
      </c>
      <c r="J23" s="1546" t="s">
        <v>6527</v>
      </c>
      <c r="K23" s="1546" t="s">
        <v>6456</v>
      </c>
      <c r="L23" s="1546" t="s">
        <v>6515</v>
      </c>
      <c r="N23" s="1546" t="s">
        <v>314</v>
      </c>
      <c r="O23" s="1546" t="s">
        <v>77</v>
      </c>
      <c r="P23" s="1817">
        <v>835</v>
      </c>
      <c r="Q23" s="1546" t="s">
        <v>568</v>
      </c>
      <c r="R23" s="1546" t="s">
        <v>6456</v>
      </c>
    </row>
    <row r="24" spans="1:18">
      <c r="A24" s="1546" t="s">
        <v>314</v>
      </c>
      <c r="B24" s="1817">
        <v>79</v>
      </c>
      <c r="C24" s="1546" t="s">
        <v>55</v>
      </c>
      <c r="D24" s="1546" t="s">
        <v>57</v>
      </c>
      <c r="E24" s="1546" t="s">
        <v>6100</v>
      </c>
      <c r="F24" s="1546" t="s">
        <v>280</v>
      </c>
      <c r="G24" s="1818">
        <v>1</v>
      </c>
      <c r="H24" s="1818">
        <v>4</v>
      </c>
      <c r="I24" s="1818">
        <v>4</v>
      </c>
      <c r="J24" s="1546" t="s">
        <v>6527</v>
      </c>
      <c r="K24" s="1546" t="s">
        <v>6456</v>
      </c>
      <c r="L24" s="1546" t="s">
        <v>6515</v>
      </c>
      <c r="N24" s="1546" t="s">
        <v>314</v>
      </c>
      <c r="O24" s="1546" t="s">
        <v>78</v>
      </c>
      <c r="P24" s="1817">
        <v>883</v>
      </c>
      <c r="Q24" s="1546" t="s">
        <v>568</v>
      </c>
      <c r="R24" s="1546" t="s">
        <v>6456</v>
      </c>
    </row>
    <row r="25" spans="1:18">
      <c r="A25" s="1546" t="s">
        <v>314</v>
      </c>
      <c r="B25" s="1817">
        <v>81</v>
      </c>
      <c r="C25" s="1546" t="s">
        <v>55</v>
      </c>
      <c r="D25" s="1546" t="s">
        <v>57</v>
      </c>
      <c r="E25" s="1546" t="s">
        <v>434</v>
      </c>
      <c r="F25" s="1546" t="s">
        <v>303</v>
      </c>
      <c r="G25" s="1818">
        <v>1</v>
      </c>
      <c r="H25" s="1818">
        <v>2</v>
      </c>
      <c r="I25" s="1818">
        <v>2</v>
      </c>
      <c r="J25" s="1546" t="s">
        <v>6527</v>
      </c>
      <c r="K25" s="1546" t="s">
        <v>6456</v>
      </c>
      <c r="L25" s="1546" t="s">
        <v>6515</v>
      </c>
      <c r="N25" s="1546" t="s">
        <v>314</v>
      </c>
      <c r="O25" s="1546" t="s">
        <v>79</v>
      </c>
      <c r="P25" s="1817">
        <v>935</v>
      </c>
      <c r="Q25" s="1546" t="s">
        <v>568</v>
      </c>
      <c r="R25" s="1546" t="s">
        <v>6456</v>
      </c>
    </row>
    <row r="26" spans="1:18">
      <c r="A26" s="1546" t="s">
        <v>314</v>
      </c>
      <c r="B26" s="1817">
        <v>142</v>
      </c>
      <c r="C26" s="1546" t="s">
        <v>316</v>
      </c>
      <c r="D26" s="1546" t="s">
        <v>59</v>
      </c>
      <c r="E26" s="1546" t="s">
        <v>6098</v>
      </c>
      <c r="F26" s="1546" t="s">
        <v>276</v>
      </c>
      <c r="G26" s="1818">
        <v>1</v>
      </c>
      <c r="H26" s="1818">
        <v>4</v>
      </c>
      <c r="I26" s="1818">
        <v>4</v>
      </c>
      <c r="J26" s="1546" t="s">
        <v>6527</v>
      </c>
      <c r="K26" s="1546" t="s">
        <v>6427</v>
      </c>
      <c r="L26" s="1546" t="s">
        <v>6529</v>
      </c>
      <c r="N26" s="1546" t="s">
        <v>314</v>
      </c>
      <c r="O26" s="1546" t="s">
        <v>80</v>
      </c>
      <c r="P26" s="1817">
        <v>971</v>
      </c>
      <c r="Q26" s="1546" t="s">
        <v>568</v>
      </c>
      <c r="R26" s="1546" t="s">
        <v>6456</v>
      </c>
    </row>
    <row r="27" spans="1:18">
      <c r="A27" s="1546" t="s">
        <v>314</v>
      </c>
      <c r="B27" s="1817">
        <v>143</v>
      </c>
      <c r="C27" s="1546" t="s">
        <v>316</v>
      </c>
      <c r="D27" s="1546" t="s">
        <v>59</v>
      </c>
      <c r="E27" s="1546" t="s">
        <v>6099</v>
      </c>
      <c r="F27" s="1546" t="s">
        <v>294</v>
      </c>
      <c r="G27" s="1818">
        <v>1</v>
      </c>
      <c r="H27" s="1818">
        <v>4</v>
      </c>
      <c r="I27" s="1818">
        <v>4</v>
      </c>
      <c r="J27" s="1546" t="s">
        <v>6527</v>
      </c>
      <c r="K27" s="1546" t="s">
        <v>6427</v>
      </c>
      <c r="L27" s="1546" t="s">
        <v>6529</v>
      </c>
      <c r="N27" s="1546" t="s">
        <v>314</v>
      </c>
      <c r="O27" s="1546" t="s">
        <v>81</v>
      </c>
      <c r="P27" s="1817">
        <v>1012</v>
      </c>
      <c r="Q27" s="1546" t="s">
        <v>568</v>
      </c>
      <c r="R27" s="1546" t="s">
        <v>6456</v>
      </c>
    </row>
    <row r="28" spans="1:18">
      <c r="A28" s="1546" t="s">
        <v>314</v>
      </c>
      <c r="B28" s="1817">
        <v>144</v>
      </c>
      <c r="C28" s="1546" t="s">
        <v>316</v>
      </c>
      <c r="D28" s="1546" t="s">
        <v>59</v>
      </c>
      <c r="E28" s="1546" t="s">
        <v>293</v>
      </c>
      <c r="F28" s="1546" t="s">
        <v>292</v>
      </c>
      <c r="G28" s="1818">
        <v>1</v>
      </c>
      <c r="H28" s="1818">
        <v>4</v>
      </c>
      <c r="I28" s="1818">
        <v>4</v>
      </c>
      <c r="J28" s="1546" t="s">
        <v>6527</v>
      </c>
      <c r="K28" s="1546" t="s">
        <v>6427</v>
      </c>
      <c r="L28" s="1546" t="s">
        <v>6529</v>
      </c>
      <c r="N28" s="1546" t="s">
        <v>314</v>
      </c>
      <c r="O28" s="1546" t="s">
        <v>82</v>
      </c>
      <c r="P28" s="1817">
        <v>1054</v>
      </c>
      <c r="Q28" s="1546" t="s">
        <v>568</v>
      </c>
      <c r="R28" s="1546" t="s">
        <v>6456</v>
      </c>
    </row>
    <row r="29" spans="1:18">
      <c r="A29" s="1546" t="s">
        <v>314</v>
      </c>
      <c r="B29" s="1817">
        <v>145</v>
      </c>
      <c r="C29" s="1546" t="s">
        <v>316</v>
      </c>
      <c r="D29" s="1546" t="s">
        <v>59</v>
      </c>
      <c r="E29" s="1546" t="s">
        <v>318</v>
      </c>
      <c r="F29" s="1546" t="s">
        <v>319</v>
      </c>
      <c r="G29" s="1818">
        <v>1</v>
      </c>
      <c r="H29" s="1818">
        <v>4</v>
      </c>
      <c r="I29" s="1818">
        <v>4</v>
      </c>
      <c r="J29" s="1546" t="s">
        <v>6527</v>
      </c>
      <c r="K29" s="1546" t="s">
        <v>6427</v>
      </c>
      <c r="L29" s="1546" t="s">
        <v>6529</v>
      </c>
      <c r="N29" s="1546" t="s">
        <v>314</v>
      </c>
      <c r="O29" s="1546" t="s">
        <v>83</v>
      </c>
      <c r="P29" s="1817">
        <v>1088</v>
      </c>
      <c r="Q29" s="1546" t="s">
        <v>609</v>
      </c>
      <c r="R29" s="1546" t="s">
        <v>6456</v>
      </c>
    </row>
    <row r="30" spans="1:18">
      <c r="A30" s="1546" t="s">
        <v>314</v>
      </c>
      <c r="B30" s="1817">
        <v>146</v>
      </c>
      <c r="C30" s="1546" t="s">
        <v>316</v>
      </c>
      <c r="D30" s="1546" t="s">
        <v>59</v>
      </c>
      <c r="E30" s="1546" t="s">
        <v>277</v>
      </c>
      <c r="F30" s="1546" t="s">
        <v>278</v>
      </c>
      <c r="G30" s="1818"/>
      <c r="H30" s="1818"/>
      <c r="I30" s="1818">
        <v>2</v>
      </c>
      <c r="J30" s="1546" t="s">
        <v>6523</v>
      </c>
      <c r="K30" s="1546" t="s">
        <v>6427</v>
      </c>
      <c r="L30" s="1546" t="s">
        <v>6529</v>
      </c>
      <c r="N30" s="1546" t="s">
        <v>314</v>
      </c>
      <c r="O30" s="1546" t="s">
        <v>84</v>
      </c>
      <c r="P30" s="1817">
        <v>1115</v>
      </c>
      <c r="Q30" s="1546" t="s">
        <v>661</v>
      </c>
      <c r="R30" s="1546" t="s">
        <v>6456</v>
      </c>
    </row>
    <row r="31" spans="1:18">
      <c r="A31" s="1546" t="s">
        <v>314</v>
      </c>
      <c r="B31" s="1817">
        <v>147</v>
      </c>
      <c r="C31" s="1546" t="s">
        <v>316</v>
      </c>
      <c r="D31" s="1546" t="s">
        <v>59</v>
      </c>
      <c r="E31" s="1546" t="s">
        <v>6101</v>
      </c>
      <c r="F31" s="1546" t="s">
        <v>321</v>
      </c>
      <c r="G31" s="1818">
        <v>1</v>
      </c>
      <c r="H31" s="1818">
        <v>4</v>
      </c>
      <c r="I31" s="1818">
        <v>4</v>
      </c>
      <c r="J31" s="1546" t="s">
        <v>6527</v>
      </c>
      <c r="K31" s="1546" t="s">
        <v>6427</v>
      </c>
      <c r="L31" s="1546" t="s">
        <v>6529</v>
      </c>
      <c r="N31" s="1546" t="s">
        <v>314</v>
      </c>
      <c r="O31" s="1546" t="s">
        <v>85</v>
      </c>
      <c r="P31" s="1817">
        <v>1184</v>
      </c>
      <c r="Q31" s="1546" t="s">
        <v>660</v>
      </c>
      <c r="R31" s="1546" t="s">
        <v>6456</v>
      </c>
    </row>
    <row r="32" spans="1:18">
      <c r="A32" s="1546" t="s">
        <v>314</v>
      </c>
      <c r="B32" s="1817">
        <v>148</v>
      </c>
      <c r="C32" s="1546" t="s">
        <v>316</v>
      </c>
      <c r="D32" s="1546" t="s">
        <v>59</v>
      </c>
      <c r="E32" s="1546" t="s">
        <v>6530</v>
      </c>
      <c r="F32" s="1546" t="s">
        <v>323</v>
      </c>
      <c r="G32" s="1818"/>
      <c r="H32" s="1818"/>
      <c r="I32" s="1818">
        <v>2</v>
      </c>
      <c r="J32" s="1546" t="s">
        <v>6523</v>
      </c>
      <c r="K32" s="1546" t="s">
        <v>6427</v>
      </c>
      <c r="L32" s="1546" t="s">
        <v>6529</v>
      </c>
      <c r="N32" s="1546" t="s">
        <v>314</v>
      </c>
      <c r="O32" s="1546" t="s">
        <v>86</v>
      </c>
      <c r="P32" s="1817">
        <v>1224</v>
      </c>
      <c r="Q32" s="1546" t="s">
        <v>660</v>
      </c>
      <c r="R32" s="1546" t="s">
        <v>6456</v>
      </c>
    </row>
    <row r="33" spans="1:18">
      <c r="A33" s="1546" t="s">
        <v>314</v>
      </c>
      <c r="B33" s="1817">
        <v>149</v>
      </c>
      <c r="C33" s="1546" t="s">
        <v>316</v>
      </c>
      <c r="D33" s="1546" t="s">
        <v>59</v>
      </c>
      <c r="E33" s="1546" t="s">
        <v>6102</v>
      </c>
      <c r="F33" s="1546" t="s">
        <v>325</v>
      </c>
      <c r="G33" s="1818"/>
      <c r="H33" s="1818"/>
      <c r="I33" s="1818">
        <v>3</v>
      </c>
      <c r="J33" s="1546" t="s">
        <v>6523</v>
      </c>
      <c r="K33" s="1546" t="s">
        <v>6427</v>
      </c>
      <c r="L33" s="1546" t="s">
        <v>6529</v>
      </c>
      <c r="N33" s="1546" t="s">
        <v>314</v>
      </c>
      <c r="O33" s="1546" t="s">
        <v>87</v>
      </c>
      <c r="P33" s="1817">
        <v>1257</v>
      </c>
      <c r="Q33" s="1546" t="s">
        <v>672</v>
      </c>
      <c r="R33" s="1546" t="s">
        <v>6456</v>
      </c>
    </row>
    <row r="34" spans="1:18">
      <c r="A34" s="1546" t="s">
        <v>314</v>
      </c>
      <c r="B34" s="1817">
        <v>150</v>
      </c>
      <c r="C34" s="1546" t="s">
        <v>316</v>
      </c>
      <c r="D34" s="1546" t="s">
        <v>59</v>
      </c>
      <c r="E34" s="1546" t="s">
        <v>6103</v>
      </c>
      <c r="F34" s="1546" t="s">
        <v>327</v>
      </c>
      <c r="G34" s="1818">
        <v>2</v>
      </c>
      <c r="H34" s="1818">
        <v>4</v>
      </c>
      <c r="I34" s="1818">
        <v>8</v>
      </c>
      <c r="J34" s="1546" t="s">
        <v>6527</v>
      </c>
      <c r="K34" s="1546" t="s">
        <v>6427</v>
      </c>
      <c r="L34" s="1546" t="s">
        <v>6529</v>
      </c>
      <c r="N34" s="1546" t="s">
        <v>314</v>
      </c>
      <c r="O34" s="1546" t="s">
        <v>88</v>
      </c>
      <c r="P34" s="1817">
        <v>1293</v>
      </c>
      <c r="Q34" s="1546" t="s">
        <v>706</v>
      </c>
      <c r="R34" s="1546" t="s">
        <v>6456</v>
      </c>
    </row>
    <row r="35" spans="1:18">
      <c r="A35" s="1546" t="s">
        <v>314</v>
      </c>
      <c r="B35" s="1817">
        <v>151</v>
      </c>
      <c r="C35" s="1546" t="s">
        <v>316</v>
      </c>
      <c r="D35" s="1546" t="s">
        <v>59</v>
      </c>
      <c r="E35" s="1546" t="s">
        <v>6104</v>
      </c>
      <c r="F35" s="1546" t="s">
        <v>329</v>
      </c>
      <c r="G35" s="1818"/>
      <c r="H35" s="1818"/>
      <c r="I35" s="1818">
        <v>2</v>
      </c>
      <c r="J35" s="1546" t="s">
        <v>6523</v>
      </c>
      <c r="K35" s="1546" t="s">
        <v>6427</v>
      </c>
      <c r="L35" s="1546" t="s">
        <v>6529</v>
      </c>
      <c r="N35" s="1546" t="s">
        <v>314</v>
      </c>
      <c r="O35" s="1546" t="s">
        <v>89</v>
      </c>
      <c r="P35" s="1817">
        <v>1362</v>
      </c>
      <c r="Q35" s="1546" t="s">
        <v>706</v>
      </c>
      <c r="R35" s="1546" t="s">
        <v>6456</v>
      </c>
    </row>
    <row r="36" spans="1:18">
      <c r="A36" s="1546" t="s">
        <v>314</v>
      </c>
      <c r="B36" s="1817">
        <v>152</v>
      </c>
      <c r="C36" s="1546" t="s">
        <v>316</v>
      </c>
      <c r="D36" s="1546" t="s">
        <v>59</v>
      </c>
      <c r="E36" s="1546" t="s">
        <v>310</v>
      </c>
      <c r="F36" s="1546" t="s">
        <v>311</v>
      </c>
      <c r="G36" s="1818">
        <v>1</v>
      </c>
      <c r="H36" s="1818">
        <v>4</v>
      </c>
      <c r="I36" s="1818">
        <v>4</v>
      </c>
      <c r="J36" s="1546" t="s">
        <v>6527</v>
      </c>
      <c r="K36" s="1546" t="s">
        <v>6427</v>
      </c>
      <c r="L36" s="1546" t="s">
        <v>6529</v>
      </c>
      <c r="N36" s="1546" t="s">
        <v>314</v>
      </c>
      <c r="O36" s="1546" t="s">
        <v>90</v>
      </c>
      <c r="P36" s="1817">
        <v>1409</v>
      </c>
      <c r="Q36" s="1546" t="s">
        <v>706</v>
      </c>
      <c r="R36" s="1546" t="s">
        <v>6456</v>
      </c>
    </row>
    <row r="37" spans="1:18">
      <c r="A37" s="1546" t="s">
        <v>314</v>
      </c>
      <c r="B37" s="1817">
        <v>153</v>
      </c>
      <c r="C37" s="1546" t="s">
        <v>316</v>
      </c>
      <c r="D37" s="1546" t="s">
        <v>59</v>
      </c>
      <c r="E37" s="1546" t="s">
        <v>6105</v>
      </c>
      <c r="F37" s="1546" t="s">
        <v>331</v>
      </c>
      <c r="G37" s="1818"/>
      <c r="H37" s="1818"/>
      <c r="I37" s="1818">
        <v>2</v>
      </c>
      <c r="J37" s="1546" t="s">
        <v>6523</v>
      </c>
      <c r="K37" s="1546" t="s">
        <v>6427</v>
      </c>
      <c r="L37" s="1546" t="s">
        <v>6529</v>
      </c>
      <c r="N37" s="1546" t="s">
        <v>314</v>
      </c>
      <c r="O37" s="1546" t="s">
        <v>91</v>
      </c>
      <c r="P37" s="1817">
        <v>1448</v>
      </c>
      <c r="Q37" s="1546" t="s">
        <v>706</v>
      </c>
      <c r="R37" s="1546" t="s">
        <v>6456</v>
      </c>
    </row>
    <row r="38" spans="1:18">
      <c r="A38" s="1546" t="s">
        <v>314</v>
      </c>
      <c r="B38" s="1817">
        <v>154</v>
      </c>
      <c r="C38" s="1546" t="s">
        <v>316</v>
      </c>
      <c r="D38" s="1546" t="s">
        <v>59</v>
      </c>
      <c r="E38" s="1546" t="s">
        <v>6106</v>
      </c>
      <c r="F38" s="1546" t="s">
        <v>333</v>
      </c>
      <c r="G38" s="1818"/>
      <c r="H38" s="1818"/>
      <c r="I38" s="1818">
        <v>2</v>
      </c>
      <c r="J38" s="1546" t="s">
        <v>6523</v>
      </c>
      <c r="K38" s="1546" t="s">
        <v>6427</v>
      </c>
      <c r="L38" s="1546" t="s">
        <v>6529</v>
      </c>
      <c r="N38" s="1546" t="s">
        <v>314</v>
      </c>
      <c r="O38" s="1546" t="s">
        <v>92</v>
      </c>
      <c r="P38" s="1817">
        <v>1477</v>
      </c>
      <c r="Q38" s="1546" t="s">
        <v>706</v>
      </c>
      <c r="R38" s="1546" t="s">
        <v>6456</v>
      </c>
    </row>
    <row r="39" spans="1:18">
      <c r="A39" s="1546" t="s">
        <v>314</v>
      </c>
      <c r="B39" s="1817">
        <v>155</v>
      </c>
      <c r="C39" s="1546" t="s">
        <v>316</v>
      </c>
      <c r="D39" s="1546" t="s">
        <v>59</v>
      </c>
      <c r="E39" s="1546" t="s">
        <v>6531</v>
      </c>
      <c r="F39" s="1546" t="s">
        <v>335</v>
      </c>
      <c r="G39" s="1818">
        <v>1</v>
      </c>
      <c r="H39" s="1818">
        <v>4</v>
      </c>
      <c r="I39" s="1818">
        <v>4</v>
      </c>
      <c r="J39" s="1546" t="s">
        <v>6527</v>
      </c>
      <c r="K39" s="1546" t="s">
        <v>6427</v>
      </c>
      <c r="L39" s="1546" t="s">
        <v>6529</v>
      </c>
      <c r="N39" s="1546" t="s">
        <v>314</v>
      </c>
      <c r="O39" s="1546" t="s">
        <v>93</v>
      </c>
      <c r="P39" s="1817">
        <v>1516</v>
      </c>
      <c r="Q39" s="1546" t="s">
        <v>706</v>
      </c>
      <c r="R39" s="1546" t="s">
        <v>6456</v>
      </c>
    </row>
    <row r="40" spans="1:18">
      <c r="A40" s="1546" t="s">
        <v>314</v>
      </c>
      <c r="B40" s="1817">
        <v>157</v>
      </c>
      <c r="C40" s="1546" t="s">
        <v>316</v>
      </c>
      <c r="D40" s="1546" t="s">
        <v>59</v>
      </c>
      <c r="E40" s="1546" t="s">
        <v>6234</v>
      </c>
      <c r="F40" s="1546" t="s">
        <v>5830</v>
      </c>
      <c r="G40" s="1818"/>
      <c r="H40" s="1818"/>
      <c r="I40" s="1818">
        <v>2</v>
      </c>
      <c r="J40" s="1546" t="s">
        <v>6523</v>
      </c>
      <c r="K40" s="1546" t="s">
        <v>6427</v>
      </c>
      <c r="L40" s="1546" t="s">
        <v>6529</v>
      </c>
      <c r="N40" s="1546" t="s">
        <v>314</v>
      </c>
      <c r="O40" s="1546" t="s">
        <v>94</v>
      </c>
      <c r="P40" s="1817">
        <v>1553</v>
      </c>
      <c r="Q40" s="1546" t="s">
        <v>706</v>
      </c>
      <c r="R40" s="1546" t="s">
        <v>6456</v>
      </c>
    </row>
    <row r="41" spans="1:18">
      <c r="A41" s="1546" t="s">
        <v>314</v>
      </c>
      <c r="B41" s="1817">
        <v>158</v>
      </c>
      <c r="C41" s="1546" t="s">
        <v>316</v>
      </c>
      <c r="D41" s="1546" t="s">
        <v>59</v>
      </c>
      <c r="E41" s="1546" t="s">
        <v>6235</v>
      </c>
      <c r="F41" s="1546" t="s">
        <v>339</v>
      </c>
      <c r="G41" s="1818"/>
      <c r="H41" s="1818"/>
      <c r="I41" s="1818">
        <v>2</v>
      </c>
      <c r="J41" s="1546" t="s">
        <v>6523</v>
      </c>
      <c r="K41" s="1546" t="s">
        <v>6427</v>
      </c>
      <c r="L41" s="1546" t="s">
        <v>6529</v>
      </c>
      <c r="N41" s="1546" t="s">
        <v>314</v>
      </c>
      <c r="O41" s="1546" t="s">
        <v>95</v>
      </c>
      <c r="P41" s="1817">
        <v>1590</v>
      </c>
      <c r="Q41" s="1546" t="s">
        <v>789</v>
      </c>
      <c r="R41" s="1546" t="s">
        <v>6427</v>
      </c>
    </row>
    <row r="42" spans="1:18">
      <c r="A42" s="1546" t="s">
        <v>314</v>
      </c>
      <c r="B42" s="1817">
        <v>159</v>
      </c>
      <c r="C42" s="1546" t="s">
        <v>316</v>
      </c>
      <c r="D42" s="1546" t="s">
        <v>59</v>
      </c>
      <c r="E42" s="1546" t="s">
        <v>6236</v>
      </c>
      <c r="F42" s="1546" t="s">
        <v>341</v>
      </c>
      <c r="G42" s="1818"/>
      <c r="H42" s="1818"/>
      <c r="I42" s="1818">
        <v>2</v>
      </c>
      <c r="J42" s="1546" t="s">
        <v>6523</v>
      </c>
      <c r="K42" s="1546" t="s">
        <v>6427</v>
      </c>
      <c r="L42" s="1546" t="s">
        <v>6529</v>
      </c>
      <c r="N42" s="1546" t="s">
        <v>314</v>
      </c>
      <c r="O42" s="1546" t="s">
        <v>96</v>
      </c>
      <c r="P42" s="1817">
        <v>1633</v>
      </c>
      <c r="Q42" s="1546" t="s">
        <v>802</v>
      </c>
      <c r="R42" s="1546" t="s">
        <v>6456</v>
      </c>
    </row>
    <row r="43" spans="1:18">
      <c r="A43" s="1546" t="s">
        <v>314</v>
      </c>
      <c r="B43" s="1817">
        <v>160</v>
      </c>
      <c r="C43" s="1546" t="s">
        <v>316</v>
      </c>
      <c r="D43" s="1546" t="s">
        <v>59</v>
      </c>
      <c r="E43" s="1546" t="s">
        <v>6237</v>
      </c>
      <c r="F43" s="1546" t="s">
        <v>343</v>
      </c>
      <c r="G43" s="1818"/>
      <c r="H43" s="1818"/>
      <c r="I43" s="1818">
        <v>2</v>
      </c>
      <c r="J43" s="1546" t="s">
        <v>6523</v>
      </c>
      <c r="K43" s="1546" t="s">
        <v>6427</v>
      </c>
      <c r="L43" s="1546" t="s">
        <v>6529</v>
      </c>
      <c r="N43" s="1546" t="s">
        <v>314</v>
      </c>
      <c r="O43" s="1546" t="s">
        <v>97</v>
      </c>
      <c r="P43" s="1817">
        <v>1668</v>
      </c>
      <c r="Q43" s="1546" t="s">
        <v>802</v>
      </c>
      <c r="R43" s="1546" t="s">
        <v>6427</v>
      </c>
    </row>
    <row r="44" spans="1:18">
      <c r="A44" s="1546" t="s">
        <v>314</v>
      </c>
      <c r="B44" s="1817">
        <v>161</v>
      </c>
      <c r="C44" s="1546" t="s">
        <v>316</v>
      </c>
      <c r="D44" s="1546" t="s">
        <v>59</v>
      </c>
      <c r="E44" s="1546" t="s">
        <v>6238</v>
      </c>
      <c r="F44" s="1546" t="s">
        <v>345</v>
      </c>
      <c r="G44" s="1818"/>
      <c r="H44" s="1818"/>
      <c r="I44" s="1818">
        <v>2</v>
      </c>
      <c r="J44" s="1546" t="s">
        <v>6523</v>
      </c>
      <c r="K44" s="1546" t="s">
        <v>6427</v>
      </c>
      <c r="L44" s="1546" t="s">
        <v>6529</v>
      </c>
      <c r="N44" s="1546" t="s">
        <v>314</v>
      </c>
      <c r="O44" s="1546" t="s">
        <v>98</v>
      </c>
      <c r="P44" s="1817">
        <v>1710</v>
      </c>
      <c r="Q44" s="1546" t="s">
        <v>838</v>
      </c>
      <c r="R44" s="1546" t="s">
        <v>6456</v>
      </c>
    </row>
    <row r="45" spans="1:18">
      <c r="A45" s="1546" t="s">
        <v>314</v>
      </c>
      <c r="B45" s="1817">
        <v>162</v>
      </c>
      <c r="C45" s="1546" t="s">
        <v>316</v>
      </c>
      <c r="D45" s="1546" t="s">
        <v>59</v>
      </c>
      <c r="E45" s="1546" t="s">
        <v>6239</v>
      </c>
      <c r="F45" s="1546" t="s">
        <v>347</v>
      </c>
      <c r="G45" s="1818"/>
      <c r="H45" s="1818"/>
      <c r="I45" s="1818">
        <v>2</v>
      </c>
      <c r="J45" s="1546" t="s">
        <v>6523</v>
      </c>
      <c r="K45" s="1546" t="s">
        <v>6427</v>
      </c>
      <c r="L45" s="1546" t="s">
        <v>6529</v>
      </c>
      <c r="N45" s="1546" t="s">
        <v>314</v>
      </c>
      <c r="O45" s="1546" t="s">
        <v>99</v>
      </c>
      <c r="P45" s="1817">
        <v>1764</v>
      </c>
      <c r="Q45" s="1546" t="s">
        <v>881</v>
      </c>
      <c r="R45" s="1546" t="s">
        <v>6456</v>
      </c>
    </row>
    <row r="46" spans="1:18">
      <c r="A46" s="1546" t="s">
        <v>314</v>
      </c>
      <c r="B46" s="1817">
        <v>163</v>
      </c>
      <c r="C46" s="1546" t="s">
        <v>316</v>
      </c>
      <c r="D46" s="1546" t="s">
        <v>59</v>
      </c>
      <c r="E46" s="1546" t="s">
        <v>6240</v>
      </c>
      <c r="F46" s="1546" t="s">
        <v>349</v>
      </c>
      <c r="G46" s="1818"/>
      <c r="H46" s="1818"/>
      <c r="I46" s="1818">
        <v>2</v>
      </c>
      <c r="J46" s="1546" t="s">
        <v>6523</v>
      </c>
      <c r="K46" s="1546" t="s">
        <v>6427</v>
      </c>
      <c r="L46" s="1546" t="s">
        <v>6529</v>
      </c>
      <c r="N46" s="1546" t="s">
        <v>314</v>
      </c>
      <c r="O46" s="1546" t="s">
        <v>100</v>
      </c>
      <c r="P46" s="1817">
        <v>1798</v>
      </c>
      <c r="Q46" s="1546" t="s">
        <v>881</v>
      </c>
      <c r="R46" s="1546" t="s">
        <v>6456</v>
      </c>
    </row>
    <row r="47" spans="1:18">
      <c r="A47" s="1546" t="s">
        <v>314</v>
      </c>
      <c r="B47" s="1817">
        <v>164</v>
      </c>
      <c r="C47" s="1546" t="s">
        <v>316</v>
      </c>
      <c r="D47" s="1546" t="s">
        <v>59</v>
      </c>
      <c r="E47" s="1546" t="s">
        <v>6241</v>
      </c>
      <c r="F47" s="1546" t="s">
        <v>351</v>
      </c>
      <c r="G47" s="1818">
        <v>1</v>
      </c>
      <c r="H47" s="1818">
        <v>5</v>
      </c>
      <c r="I47" s="1818">
        <v>5</v>
      </c>
      <c r="J47" s="1546" t="s">
        <v>6527</v>
      </c>
      <c r="K47" s="1546" t="s">
        <v>6427</v>
      </c>
      <c r="L47" s="1546" t="s">
        <v>6529</v>
      </c>
      <c r="N47" s="1546" t="s">
        <v>314</v>
      </c>
      <c r="O47" s="1546" t="s">
        <v>101</v>
      </c>
      <c r="P47" s="1817">
        <v>1829</v>
      </c>
      <c r="Q47" s="1546" t="s">
        <v>888</v>
      </c>
      <c r="R47" s="1546" t="s">
        <v>6456</v>
      </c>
    </row>
    <row r="48" spans="1:18">
      <c r="A48" s="1546" t="s">
        <v>314</v>
      </c>
      <c r="B48" s="1817">
        <v>165</v>
      </c>
      <c r="C48" s="1546" t="s">
        <v>316</v>
      </c>
      <c r="D48" s="1546" t="s">
        <v>59</v>
      </c>
      <c r="E48" s="1546" t="s">
        <v>844</v>
      </c>
      <c r="F48" s="1546" t="s">
        <v>353</v>
      </c>
      <c r="G48" s="1818">
        <v>1</v>
      </c>
      <c r="H48" s="1818">
        <v>5</v>
      </c>
      <c r="I48" s="1818">
        <v>5</v>
      </c>
      <c r="J48" s="1546" t="s">
        <v>6527</v>
      </c>
      <c r="K48" s="1546" t="s">
        <v>6427</v>
      </c>
      <c r="L48" s="1546" t="s">
        <v>6529</v>
      </c>
      <c r="N48" s="1546" t="s">
        <v>314</v>
      </c>
      <c r="O48" s="1546" t="s">
        <v>102</v>
      </c>
      <c r="P48" s="1817">
        <v>1871</v>
      </c>
      <c r="Q48" s="1546" t="s">
        <v>888</v>
      </c>
      <c r="R48" s="1546" t="s">
        <v>6456</v>
      </c>
    </row>
    <row r="49" spans="1:18">
      <c r="A49" s="1546" t="s">
        <v>314</v>
      </c>
      <c r="B49" s="1817">
        <v>194</v>
      </c>
      <c r="C49" s="1546" t="s">
        <v>316</v>
      </c>
      <c r="D49" s="1546" t="s">
        <v>60</v>
      </c>
      <c r="E49" s="1546" t="s">
        <v>6242</v>
      </c>
      <c r="F49" s="1546" t="s">
        <v>313</v>
      </c>
      <c r="G49" s="1818"/>
      <c r="H49" s="1818"/>
      <c r="I49" s="1818">
        <v>2</v>
      </c>
      <c r="J49" s="1546" t="s">
        <v>6523</v>
      </c>
      <c r="K49" s="1546" t="s">
        <v>6456</v>
      </c>
      <c r="L49" s="1546" t="s">
        <v>6515</v>
      </c>
      <c r="N49" s="1546" t="s">
        <v>314</v>
      </c>
      <c r="O49" s="1546" t="s">
        <v>103</v>
      </c>
      <c r="P49" s="1817">
        <v>1912</v>
      </c>
      <c r="Q49" s="1546" t="s">
        <v>888</v>
      </c>
      <c r="R49" s="1546" t="s">
        <v>6456</v>
      </c>
    </row>
    <row r="50" spans="1:18">
      <c r="A50" s="1546" t="s">
        <v>314</v>
      </c>
      <c r="B50" s="1817">
        <v>195</v>
      </c>
      <c r="C50" s="1546" t="s">
        <v>316</v>
      </c>
      <c r="D50" s="1546" t="s">
        <v>60</v>
      </c>
      <c r="E50" s="1546" t="s">
        <v>361</v>
      </c>
      <c r="F50" s="1546" t="s">
        <v>362</v>
      </c>
      <c r="G50" s="1818"/>
      <c r="H50" s="1818"/>
      <c r="I50" s="1818">
        <v>2</v>
      </c>
      <c r="J50" s="1546" t="s">
        <v>6523</v>
      </c>
      <c r="K50" s="1546" t="s">
        <v>6456</v>
      </c>
      <c r="L50" s="1546" t="s">
        <v>6515</v>
      </c>
      <c r="N50" s="1546" t="s">
        <v>314</v>
      </c>
      <c r="O50" s="1546" t="s">
        <v>104</v>
      </c>
      <c r="P50" s="1817">
        <v>1954</v>
      </c>
      <c r="Q50" s="1546" t="s">
        <v>888</v>
      </c>
      <c r="R50" s="1546" t="s">
        <v>6456</v>
      </c>
    </row>
    <row r="51" spans="1:18">
      <c r="A51" s="1546" t="s">
        <v>314</v>
      </c>
      <c r="B51" s="1817">
        <v>231</v>
      </c>
      <c r="C51" s="1546" t="s">
        <v>316</v>
      </c>
      <c r="D51" s="1546" t="s">
        <v>61</v>
      </c>
      <c r="E51" s="1546" t="s">
        <v>6243</v>
      </c>
      <c r="F51" s="1546" t="s">
        <v>6532</v>
      </c>
      <c r="G51" s="1818"/>
      <c r="H51" s="1818">
        <v>25</v>
      </c>
      <c r="I51" s="1818">
        <v>250</v>
      </c>
      <c r="J51" s="1546" t="s">
        <v>6523</v>
      </c>
      <c r="K51" s="1546" t="s">
        <v>6456</v>
      </c>
      <c r="L51" s="1546" t="s">
        <v>6515</v>
      </c>
      <c r="N51" s="1546" t="s">
        <v>314</v>
      </c>
      <c r="O51" s="1546" t="s">
        <v>105</v>
      </c>
      <c r="P51" s="1817">
        <v>1992</v>
      </c>
      <c r="Q51" s="1546" t="s">
        <v>929</v>
      </c>
      <c r="R51" s="1546" t="s">
        <v>6456</v>
      </c>
    </row>
    <row r="52" spans="1:18">
      <c r="A52" s="1546" t="s">
        <v>314</v>
      </c>
      <c r="B52" s="1817">
        <v>233</v>
      </c>
      <c r="C52" s="1546" t="s">
        <v>316</v>
      </c>
      <c r="D52" s="1546" t="s">
        <v>61</v>
      </c>
      <c r="E52" s="1546" t="s">
        <v>6533</v>
      </c>
      <c r="F52" s="1546" t="s">
        <v>377</v>
      </c>
      <c r="G52" s="1818">
        <v>1</v>
      </c>
      <c r="H52" s="1818">
        <v>25</v>
      </c>
      <c r="I52" s="1818">
        <v>25</v>
      </c>
      <c r="J52" s="1546" t="s">
        <v>6527</v>
      </c>
      <c r="K52" s="1546" t="s">
        <v>6456</v>
      </c>
      <c r="L52" s="1546" t="s">
        <v>6515</v>
      </c>
      <c r="N52" s="1546" t="s">
        <v>314</v>
      </c>
      <c r="O52" s="1546" t="s">
        <v>106</v>
      </c>
      <c r="P52" s="1817">
        <v>2032</v>
      </c>
      <c r="Q52" s="1546" t="s">
        <v>933</v>
      </c>
      <c r="R52" s="1546" t="s">
        <v>6456</v>
      </c>
    </row>
    <row r="53" spans="1:18">
      <c r="A53" s="1546" t="s">
        <v>314</v>
      </c>
      <c r="B53" s="1817">
        <v>234</v>
      </c>
      <c r="C53" s="1546" t="s">
        <v>316</v>
      </c>
      <c r="D53" s="1546" t="s">
        <v>61</v>
      </c>
      <c r="E53" s="1546" t="s">
        <v>6244</v>
      </c>
      <c r="F53" s="1546" t="s">
        <v>379</v>
      </c>
      <c r="G53" s="1818">
        <v>1</v>
      </c>
      <c r="H53" s="1818"/>
      <c r="I53" s="1818">
        <v>10</v>
      </c>
      <c r="J53" s="1546" t="s">
        <v>6523</v>
      </c>
      <c r="K53" s="1546" t="s">
        <v>6456</v>
      </c>
      <c r="L53" s="1546" t="s">
        <v>6515</v>
      </c>
      <c r="N53" s="1546" t="s">
        <v>314</v>
      </c>
      <c r="O53" s="1546" t="s">
        <v>107</v>
      </c>
      <c r="P53" s="1817">
        <v>2078</v>
      </c>
      <c r="Q53" s="1546" t="s">
        <v>933</v>
      </c>
      <c r="R53" s="1546" t="s">
        <v>6456</v>
      </c>
    </row>
    <row r="54" spans="1:18">
      <c r="A54" s="1546" t="s">
        <v>314</v>
      </c>
      <c r="B54" s="1817">
        <v>237</v>
      </c>
      <c r="C54" s="1546" t="s">
        <v>316</v>
      </c>
      <c r="D54" s="1546" t="s">
        <v>61</v>
      </c>
      <c r="E54" s="1546" t="s">
        <v>555</v>
      </c>
      <c r="F54" s="1546" t="s">
        <v>381</v>
      </c>
      <c r="G54" s="1818">
        <v>1</v>
      </c>
      <c r="H54" s="1818">
        <v>5</v>
      </c>
      <c r="I54" s="1818">
        <v>5</v>
      </c>
      <c r="J54" s="1546" t="s">
        <v>6527</v>
      </c>
      <c r="K54" s="1546" t="s">
        <v>6456</v>
      </c>
      <c r="L54" s="1546" t="s">
        <v>6515</v>
      </c>
      <c r="N54" s="1546" t="s">
        <v>314</v>
      </c>
      <c r="O54" s="1546" t="s">
        <v>108</v>
      </c>
      <c r="P54" s="1817">
        <v>2173</v>
      </c>
      <c r="Q54" s="1546" t="s">
        <v>933</v>
      </c>
      <c r="R54" s="1546" t="s">
        <v>6456</v>
      </c>
    </row>
    <row r="55" spans="1:18">
      <c r="A55" s="1546" t="s">
        <v>314</v>
      </c>
      <c r="B55" s="1817">
        <v>238</v>
      </c>
      <c r="C55" s="1546" t="s">
        <v>316</v>
      </c>
      <c r="D55" s="1546" t="s">
        <v>61</v>
      </c>
      <c r="E55" s="1546" t="s">
        <v>6245</v>
      </c>
      <c r="F55" s="1546" t="s">
        <v>383</v>
      </c>
      <c r="G55" s="1818">
        <v>1</v>
      </c>
      <c r="H55" s="1818">
        <v>5</v>
      </c>
      <c r="I55" s="1818">
        <v>5</v>
      </c>
      <c r="J55" s="1546" t="s">
        <v>6527</v>
      </c>
      <c r="K55" s="1546" t="s">
        <v>6456</v>
      </c>
      <c r="L55" s="1546" t="s">
        <v>6515</v>
      </c>
      <c r="N55" s="1546" t="s">
        <v>314</v>
      </c>
      <c r="O55" s="1546" t="s">
        <v>109</v>
      </c>
      <c r="P55" s="1817">
        <v>2226</v>
      </c>
      <c r="Q55" s="1546" t="s">
        <v>988</v>
      </c>
      <c r="R55" s="1546" t="s">
        <v>6456</v>
      </c>
    </row>
    <row r="56" spans="1:18">
      <c r="A56" s="1546" t="s">
        <v>314</v>
      </c>
      <c r="B56" s="1817">
        <v>266</v>
      </c>
      <c r="C56" s="1546" t="s">
        <v>316</v>
      </c>
      <c r="D56" s="1546" t="s">
        <v>62</v>
      </c>
      <c r="E56" s="1546" t="s">
        <v>389</v>
      </c>
      <c r="F56" s="1546" t="s">
        <v>390</v>
      </c>
      <c r="G56" s="1818"/>
      <c r="H56" s="1818"/>
      <c r="I56" s="1818">
        <v>4</v>
      </c>
      <c r="J56" s="1546" t="s">
        <v>6523</v>
      </c>
      <c r="K56" s="1546" t="s">
        <v>6427</v>
      </c>
      <c r="L56" s="1546" t="s">
        <v>6534</v>
      </c>
      <c r="N56" s="1546" t="s">
        <v>314</v>
      </c>
      <c r="O56" s="1546" t="s">
        <v>110</v>
      </c>
      <c r="P56" s="1817">
        <v>2260</v>
      </c>
      <c r="Q56" s="1546" t="s">
        <v>988</v>
      </c>
      <c r="R56" s="1546" t="s">
        <v>6456</v>
      </c>
    </row>
    <row r="57" spans="1:18">
      <c r="A57" s="1546" t="s">
        <v>314</v>
      </c>
      <c r="B57" s="1817">
        <v>267</v>
      </c>
      <c r="C57" s="1546" t="s">
        <v>316</v>
      </c>
      <c r="D57" s="1546" t="s">
        <v>62</v>
      </c>
      <c r="E57" s="1546" t="s">
        <v>6107</v>
      </c>
      <c r="F57" s="1546" t="s">
        <v>392</v>
      </c>
      <c r="G57" s="1818">
        <v>1</v>
      </c>
      <c r="H57" s="1818">
        <v>4</v>
      </c>
      <c r="I57" s="1818">
        <v>4</v>
      </c>
      <c r="J57" s="1546" t="s">
        <v>6527</v>
      </c>
      <c r="K57" s="1546" t="s">
        <v>6427</v>
      </c>
      <c r="L57" s="1546" t="s">
        <v>6534</v>
      </c>
      <c r="N57" s="1546" t="s">
        <v>314</v>
      </c>
      <c r="O57" s="1546" t="s">
        <v>111</v>
      </c>
      <c r="P57" s="1817">
        <v>2291</v>
      </c>
      <c r="Q57" s="1546" t="s">
        <v>988</v>
      </c>
      <c r="R57" s="1546" t="s">
        <v>6456</v>
      </c>
    </row>
    <row r="58" spans="1:18">
      <c r="A58" s="1546" t="s">
        <v>314</v>
      </c>
      <c r="B58" s="1817">
        <v>269</v>
      </c>
      <c r="C58" s="1546" t="s">
        <v>316</v>
      </c>
      <c r="D58" s="1546" t="s">
        <v>62</v>
      </c>
      <c r="E58" s="1546" t="s">
        <v>6228</v>
      </c>
      <c r="F58" s="1546" t="s">
        <v>22</v>
      </c>
      <c r="G58" s="1818">
        <v>1</v>
      </c>
      <c r="H58" s="1818">
        <v>5</v>
      </c>
      <c r="I58" s="1818">
        <v>5</v>
      </c>
      <c r="J58" s="1546" t="s">
        <v>6527</v>
      </c>
      <c r="K58" s="1546" t="s">
        <v>6427</v>
      </c>
      <c r="L58" s="1546" t="s">
        <v>6534</v>
      </c>
      <c r="N58" s="1546" t="s">
        <v>314</v>
      </c>
      <c r="O58" s="1546" t="s">
        <v>112</v>
      </c>
      <c r="P58" s="1817">
        <v>2334</v>
      </c>
      <c r="Q58" s="1546" t="s">
        <v>1022</v>
      </c>
      <c r="R58" s="1546" t="s">
        <v>6456</v>
      </c>
    </row>
    <row r="59" spans="1:18">
      <c r="A59" s="1546" t="s">
        <v>314</v>
      </c>
      <c r="B59" s="1817">
        <v>278</v>
      </c>
      <c r="C59" s="1546" t="s">
        <v>316</v>
      </c>
      <c r="D59" s="1546" t="s">
        <v>62</v>
      </c>
      <c r="E59" s="1546" t="s">
        <v>6535</v>
      </c>
      <c r="F59" s="1546" t="s">
        <v>21</v>
      </c>
      <c r="G59" s="1818">
        <v>2</v>
      </c>
      <c r="H59" s="1818"/>
      <c r="I59" s="1818">
        <v>13</v>
      </c>
      <c r="J59" s="1546" t="s">
        <v>6523</v>
      </c>
      <c r="K59" s="1546" t="s">
        <v>6427</v>
      </c>
      <c r="L59" s="1546" t="s">
        <v>6534</v>
      </c>
      <c r="N59" s="1546" t="s">
        <v>314</v>
      </c>
      <c r="O59" s="1546" t="s">
        <v>113</v>
      </c>
      <c r="P59" s="1817">
        <v>2381</v>
      </c>
      <c r="Q59" s="1546" t="s">
        <v>988</v>
      </c>
      <c r="R59" s="1546" t="s">
        <v>6456</v>
      </c>
    </row>
    <row r="60" spans="1:18">
      <c r="A60" s="1546" t="s">
        <v>314</v>
      </c>
      <c r="B60" s="1817">
        <v>297</v>
      </c>
      <c r="C60" s="1546" t="s">
        <v>393</v>
      </c>
      <c r="D60" s="1546" t="s">
        <v>63</v>
      </c>
      <c r="E60" s="1546" t="s">
        <v>395</v>
      </c>
      <c r="F60" s="1546" t="s">
        <v>3759</v>
      </c>
      <c r="G60" s="1818">
        <v>4</v>
      </c>
      <c r="H60" s="1818">
        <v>10</v>
      </c>
      <c r="I60" s="1818">
        <v>40</v>
      </c>
      <c r="J60" s="1546" t="s">
        <v>6527</v>
      </c>
      <c r="K60" s="1546" t="s">
        <v>6456</v>
      </c>
      <c r="L60" s="1546" t="s">
        <v>6515</v>
      </c>
      <c r="N60" s="1546" t="s">
        <v>314</v>
      </c>
      <c r="O60" s="1546" t="s">
        <v>114</v>
      </c>
      <c r="P60" s="1817">
        <v>2431</v>
      </c>
      <c r="Q60" s="1546" t="s">
        <v>988</v>
      </c>
      <c r="R60" s="1546" t="s">
        <v>6427</v>
      </c>
    </row>
    <row r="61" spans="1:18">
      <c r="A61" s="1546" t="s">
        <v>314</v>
      </c>
      <c r="B61" s="1817">
        <v>333</v>
      </c>
      <c r="C61" s="1546" t="s">
        <v>393</v>
      </c>
      <c r="D61" s="1546" t="s">
        <v>64</v>
      </c>
      <c r="E61" s="1546" t="s">
        <v>400</v>
      </c>
      <c r="F61" s="1546" t="s">
        <v>401</v>
      </c>
      <c r="G61" s="1818">
        <v>2</v>
      </c>
      <c r="H61" s="1818">
        <v>5</v>
      </c>
      <c r="I61" s="1818">
        <v>10</v>
      </c>
      <c r="J61" s="1546" t="s">
        <v>6527</v>
      </c>
      <c r="K61" s="1546" t="s">
        <v>6456</v>
      </c>
      <c r="L61" s="1546" t="s">
        <v>6515</v>
      </c>
      <c r="N61" s="1546" t="s">
        <v>314</v>
      </c>
      <c r="O61" s="1546" t="s">
        <v>115</v>
      </c>
      <c r="P61" s="1817">
        <v>2477</v>
      </c>
      <c r="Q61" s="1546" t="s">
        <v>988</v>
      </c>
      <c r="R61" s="1546" t="s">
        <v>6456</v>
      </c>
    </row>
    <row r="62" spans="1:18">
      <c r="A62" s="1546" t="s">
        <v>314</v>
      </c>
      <c r="B62" s="1817">
        <v>334</v>
      </c>
      <c r="C62" s="1546" t="s">
        <v>393</v>
      </c>
      <c r="D62" s="1546" t="s">
        <v>64</v>
      </c>
      <c r="E62" s="1546" t="s">
        <v>398</v>
      </c>
      <c r="F62" s="1546" t="s">
        <v>399</v>
      </c>
      <c r="G62" s="1818">
        <v>1</v>
      </c>
      <c r="H62" s="1818">
        <v>5</v>
      </c>
      <c r="I62" s="1818">
        <v>5</v>
      </c>
      <c r="J62" s="1546" t="s">
        <v>6527</v>
      </c>
      <c r="K62" s="1546" t="s">
        <v>6456</v>
      </c>
      <c r="L62" s="1546" t="s">
        <v>6515</v>
      </c>
      <c r="N62" s="1546" t="s">
        <v>314</v>
      </c>
      <c r="O62" s="1546" t="s">
        <v>116</v>
      </c>
      <c r="P62" s="1817">
        <v>2521</v>
      </c>
      <c r="Q62" s="1546" t="s">
        <v>1039</v>
      </c>
      <c r="R62" s="1546" t="s">
        <v>6456</v>
      </c>
    </row>
    <row r="63" spans="1:18">
      <c r="A63" s="1546" t="s">
        <v>314</v>
      </c>
      <c r="B63" s="1817">
        <v>335</v>
      </c>
      <c r="C63" s="1546" t="s">
        <v>393</v>
      </c>
      <c r="D63" s="1546" t="s">
        <v>64</v>
      </c>
      <c r="E63" s="1546" t="s">
        <v>395</v>
      </c>
      <c r="F63" s="1546" t="s">
        <v>3759</v>
      </c>
      <c r="G63" s="1818">
        <v>1</v>
      </c>
      <c r="H63" s="1818">
        <v>10</v>
      </c>
      <c r="I63" s="1818">
        <v>10</v>
      </c>
      <c r="J63" s="1546" t="s">
        <v>6527</v>
      </c>
      <c r="K63" s="1546" t="s">
        <v>6456</v>
      </c>
      <c r="L63" s="1546" t="s">
        <v>6515</v>
      </c>
      <c r="N63" s="1546" t="s">
        <v>314</v>
      </c>
      <c r="O63" s="1546" t="s">
        <v>117</v>
      </c>
      <c r="P63" s="1817">
        <v>2564</v>
      </c>
      <c r="Q63" s="1546" t="s">
        <v>1039</v>
      </c>
      <c r="R63" s="1546" t="s">
        <v>6456</v>
      </c>
    </row>
    <row r="64" spans="1:18">
      <c r="A64" s="1546" t="s">
        <v>314</v>
      </c>
      <c r="B64" s="1817">
        <v>373</v>
      </c>
      <c r="C64" s="1546" t="s">
        <v>393</v>
      </c>
      <c r="D64" s="1546" t="s">
        <v>65</v>
      </c>
      <c r="E64" s="1546" t="s">
        <v>395</v>
      </c>
      <c r="F64" s="1546" t="s">
        <v>3759</v>
      </c>
      <c r="G64" s="1818">
        <v>3</v>
      </c>
      <c r="H64" s="1818">
        <v>10</v>
      </c>
      <c r="I64" s="1818">
        <v>30</v>
      </c>
      <c r="J64" s="1546" t="s">
        <v>6527</v>
      </c>
      <c r="K64" s="1546" t="s">
        <v>6427</v>
      </c>
      <c r="L64" s="1546" t="s">
        <v>6536</v>
      </c>
      <c r="N64" s="1546" t="s">
        <v>314</v>
      </c>
      <c r="O64" s="1546" t="s">
        <v>118</v>
      </c>
      <c r="P64" s="1817">
        <v>2614</v>
      </c>
      <c r="Q64" s="1546" t="s">
        <v>1039</v>
      </c>
      <c r="R64" s="1546" t="s">
        <v>6427</v>
      </c>
    </row>
    <row r="65" spans="1:18">
      <c r="A65" s="1546" t="s">
        <v>314</v>
      </c>
      <c r="B65" s="1817">
        <v>375</v>
      </c>
      <c r="C65" s="1546" t="s">
        <v>393</v>
      </c>
      <c r="D65" s="1546" t="s">
        <v>65</v>
      </c>
      <c r="E65" s="1546" t="s">
        <v>6246</v>
      </c>
      <c r="F65" s="1546" t="s">
        <v>5924</v>
      </c>
      <c r="G65" s="1818">
        <v>1</v>
      </c>
      <c r="H65" s="1818">
        <v>5</v>
      </c>
      <c r="I65" s="1818">
        <v>5</v>
      </c>
      <c r="J65" s="1546" t="s">
        <v>6527</v>
      </c>
      <c r="K65" s="1546" t="s">
        <v>6427</v>
      </c>
      <c r="L65" s="1546" t="s">
        <v>6536</v>
      </c>
      <c r="N65" s="1546" t="s">
        <v>314</v>
      </c>
      <c r="O65" s="1546" t="s">
        <v>119</v>
      </c>
      <c r="P65" s="1817">
        <v>2645</v>
      </c>
      <c r="Q65" s="1546" t="s">
        <v>1039</v>
      </c>
      <c r="R65" s="1546" t="s">
        <v>6427</v>
      </c>
    </row>
    <row r="66" spans="1:18">
      <c r="A66" s="1546" t="s">
        <v>314</v>
      </c>
      <c r="B66" s="1817">
        <v>395</v>
      </c>
      <c r="C66" s="1546" t="s">
        <v>393</v>
      </c>
      <c r="D66" s="1546" t="s">
        <v>65</v>
      </c>
      <c r="E66" s="1546" t="s">
        <v>409</v>
      </c>
      <c r="F66" s="1546" t="s">
        <v>21</v>
      </c>
      <c r="G66" s="1818">
        <v>4</v>
      </c>
      <c r="H66" s="1818"/>
      <c r="I66" s="1818">
        <v>35</v>
      </c>
      <c r="J66" s="1546" t="s">
        <v>6523</v>
      </c>
      <c r="K66" s="1546" t="s">
        <v>6427</v>
      </c>
      <c r="L66" s="1546" t="s">
        <v>6536</v>
      </c>
      <c r="N66" s="1546" t="s">
        <v>314</v>
      </c>
      <c r="O66" s="1546" t="s">
        <v>120</v>
      </c>
      <c r="P66" s="1817">
        <v>2745</v>
      </c>
      <c r="Q66" s="1546" t="s">
        <v>1039</v>
      </c>
      <c r="R66" s="1546" t="s">
        <v>6456</v>
      </c>
    </row>
    <row r="67" spans="1:18">
      <c r="A67" s="1546" t="s">
        <v>314</v>
      </c>
      <c r="B67" s="1817">
        <v>415</v>
      </c>
      <c r="C67" s="1546" t="s">
        <v>393</v>
      </c>
      <c r="D67" s="1546" t="s">
        <v>66</v>
      </c>
      <c r="E67" s="1546" t="s">
        <v>416</v>
      </c>
      <c r="F67" s="1546" t="s">
        <v>6515</v>
      </c>
      <c r="G67" s="1818">
        <v>1</v>
      </c>
      <c r="H67" s="1818">
        <v>10</v>
      </c>
      <c r="I67" s="1818">
        <v>10</v>
      </c>
      <c r="J67" s="1546" t="s">
        <v>6527</v>
      </c>
      <c r="K67" s="1546" t="s">
        <v>6456</v>
      </c>
      <c r="L67" s="1546" t="s">
        <v>6515</v>
      </c>
      <c r="N67" s="1546" t="s">
        <v>314</v>
      </c>
      <c r="O67" s="1546" t="s">
        <v>121</v>
      </c>
      <c r="P67" s="1817">
        <v>2819</v>
      </c>
      <c r="Q67" s="1546" t="s">
        <v>1039</v>
      </c>
      <c r="R67" s="1546" t="s">
        <v>6456</v>
      </c>
    </row>
    <row r="68" spans="1:18">
      <c r="A68" s="1546" t="s">
        <v>314</v>
      </c>
      <c r="B68" s="1817">
        <v>417</v>
      </c>
      <c r="C68" s="1546" t="s">
        <v>393</v>
      </c>
      <c r="D68" s="1546" t="s">
        <v>66</v>
      </c>
      <c r="E68" s="1546" t="s">
        <v>395</v>
      </c>
      <c r="F68" s="1546" t="s">
        <v>3759</v>
      </c>
      <c r="G68" s="1818">
        <v>2</v>
      </c>
      <c r="H68" s="1818">
        <v>10</v>
      </c>
      <c r="I68" s="1818">
        <v>20</v>
      </c>
      <c r="J68" s="1546" t="s">
        <v>6527</v>
      </c>
      <c r="K68" s="1546" t="s">
        <v>6456</v>
      </c>
      <c r="L68" s="1546" t="s">
        <v>6515</v>
      </c>
      <c r="N68" s="1546" t="s">
        <v>314</v>
      </c>
      <c r="O68" s="1546" t="s">
        <v>122</v>
      </c>
      <c r="P68" s="1817">
        <v>2859</v>
      </c>
      <c r="Q68" s="1546" t="s">
        <v>1168</v>
      </c>
      <c r="R68" s="1546" t="s">
        <v>6456</v>
      </c>
    </row>
    <row r="69" spans="1:18">
      <c r="A69" s="1546" t="s">
        <v>314</v>
      </c>
      <c r="B69" s="1817">
        <v>419</v>
      </c>
      <c r="C69" s="1546" t="s">
        <v>393</v>
      </c>
      <c r="D69" s="1546" t="s">
        <v>66</v>
      </c>
      <c r="E69" s="1546" t="s">
        <v>503</v>
      </c>
      <c r="F69" s="1546" t="s">
        <v>504</v>
      </c>
      <c r="G69" s="1818">
        <v>1</v>
      </c>
      <c r="H69" s="1818">
        <v>100</v>
      </c>
      <c r="I69" s="1818">
        <v>100</v>
      </c>
      <c r="J69" s="1546" t="s">
        <v>6527</v>
      </c>
      <c r="K69" s="1546" t="s">
        <v>6456</v>
      </c>
      <c r="L69" s="1546" t="s">
        <v>6515</v>
      </c>
      <c r="N69" s="1546" t="s">
        <v>314</v>
      </c>
      <c r="O69" s="1546" t="s">
        <v>123</v>
      </c>
      <c r="P69" s="1817">
        <v>2921</v>
      </c>
      <c r="Q69" s="1546" t="s">
        <v>1168</v>
      </c>
      <c r="R69" s="1546" t="s">
        <v>6427</v>
      </c>
    </row>
    <row r="70" spans="1:18">
      <c r="A70" s="1546" t="s">
        <v>314</v>
      </c>
      <c r="B70" s="1817">
        <v>452</v>
      </c>
      <c r="C70" s="1546" t="s">
        <v>393</v>
      </c>
      <c r="D70" s="1546" t="s">
        <v>67</v>
      </c>
      <c r="E70" s="1546" t="s">
        <v>420</v>
      </c>
      <c r="F70" s="1546" t="s">
        <v>6515</v>
      </c>
      <c r="G70" s="1818"/>
      <c r="H70" s="1818"/>
      <c r="I70" s="1818">
        <v>5</v>
      </c>
      <c r="J70" s="1546" t="s">
        <v>6523</v>
      </c>
      <c r="K70" s="1546" t="s">
        <v>6456</v>
      </c>
      <c r="L70" s="1546" t="s">
        <v>6515</v>
      </c>
      <c r="N70" s="1546" t="s">
        <v>314</v>
      </c>
      <c r="O70" s="1546" t="s">
        <v>124</v>
      </c>
      <c r="P70" s="1817">
        <v>2970</v>
      </c>
      <c r="Q70" s="1546" t="s">
        <v>1168</v>
      </c>
      <c r="R70" s="1546" t="s">
        <v>6456</v>
      </c>
    </row>
    <row r="71" spans="1:18">
      <c r="A71" s="1546" t="s">
        <v>314</v>
      </c>
      <c r="B71" s="1817">
        <v>482</v>
      </c>
      <c r="C71" s="1546" t="s">
        <v>393</v>
      </c>
      <c r="D71" s="1546" t="s">
        <v>68</v>
      </c>
      <c r="E71" s="1546" t="s">
        <v>1665</v>
      </c>
      <c r="F71" s="1546" t="s">
        <v>422</v>
      </c>
      <c r="G71" s="1818">
        <v>1</v>
      </c>
      <c r="H71" s="1818">
        <v>4</v>
      </c>
      <c r="I71" s="1818">
        <v>4</v>
      </c>
      <c r="J71" s="1546" t="s">
        <v>6527</v>
      </c>
      <c r="K71" s="1546" t="s">
        <v>6456</v>
      </c>
      <c r="L71" s="1546" t="s">
        <v>6515</v>
      </c>
      <c r="N71" s="1546" t="s">
        <v>314</v>
      </c>
      <c r="O71" s="1546" t="s">
        <v>125</v>
      </c>
      <c r="P71" s="1817">
        <v>3016</v>
      </c>
      <c r="Q71" s="1546" t="s">
        <v>1168</v>
      </c>
      <c r="R71" s="1546" t="s">
        <v>6456</v>
      </c>
    </row>
    <row r="72" spans="1:18">
      <c r="A72" s="1546" t="s">
        <v>314</v>
      </c>
      <c r="B72" s="1817">
        <v>483</v>
      </c>
      <c r="C72" s="1546" t="s">
        <v>393</v>
      </c>
      <c r="D72" s="1546" t="s">
        <v>68</v>
      </c>
      <c r="E72" s="1546" t="s">
        <v>6531</v>
      </c>
      <c r="F72" s="1546" t="s">
        <v>335</v>
      </c>
      <c r="G72" s="1818">
        <v>1</v>
      </c>
      <c r="H72" s="1818">
        <v>4</v>
      </c>
      <c r="I72" s="1818">
        <v>4</v>
      </c>
      <c r="J72" s="1546" t="s">
        <v>6527</v>
      </c>
      <c r="K72" s="1546" t="s">
        <v>6456</v>
      </c>
      <c r="L72" s="1546" t="s">
        <v>6515</v>
      </c>
      <c r="N72" s="1546" t="s">
        <v>314</v>
      </c>
      <c r="O72" s="1546" t="s">
        <v>126</v>
      </c>
      <c r="P72" s="1817">
        <v>3051</v>
      </c>
      <c r="Q72" s="1546" t="s">
        <v>1206</v>
      </c>
      <c r="R72" s="1546" t="s">
        <v>6456</v>
      </c>
    </row>
    <row r="73" spans="1:18">
      <c r="A73" s="1546" t="s">
        <v>314</v>
      </c>
      <c r="B73" s="1817">
        <v>484</v>
      </c>
      <c r="C73" s="1546" t="s">
        <v>393</v>
      </c>
      <c r="D73" s="1546" t="s">
        <v>68</v>
      </c>
      <c r="E73" s="1546" t="s">
        <v>6108</v>
      </c>
      <c r="F73" s="1546" t="s">
        <v>424</v>
      </c>
      <c r="G73" s="1818">
        <v>1</v>
      </c>
      <c r="H73" s="1818">
        <v>4</v>
      </c>
      <c r="I73" s="1818">
        <v>4</v>
      </c>
      <c r="J73" s="1546" t="s">
        <v>6527</v>
      </c>
      <c r="K73" s="1546" t="s">
        <v>6456</v>
      </c>
      <c r="L73" s="1546" t="s">
        <v>6515</v>
      </c>
      <c r="N73" s="1546" t="s">
        <v>314</v>
      </c>
      <c r="O73" s="1546" t="s">
        <v>127</v>
      </c>
      <c r="P73" s="1817">
        <v>3099</v>
      </c>
      <c r="Q73" s="1546" t="s">
        <v>1206</v>
      </c>
      <c r="R73" s="1546" t="s">
        <v>6456</v>
      </c>
    </row>
    <row r="74" spans="1:18">
      <c r="A74" s="1546" t="s">
        <v>314</v>
      </c>
      <c r="B74" s="1817">
        <v>485</v>
      </c>
      <c r="C74" s="1546" t="s">
        <v>393</v>
      </c>
      <c r="D74" s="1546" t="s">
        <v>68</v>
      </c>
      <c r="E74" s="1546" t="s">
        <v>6105</v>
      </c>
      <c r="F74" s="1546" t="s">
        <v>331</v>
      </c>
      <c r="G74" s="1818">
        <v>1</v>
      </c>
      <c r="H74" s="1818"/>
      <c r="I74" s="1818">
        <v>2</v>
      </c>
      <c r="J74" s="1546" t="s">
        <v>6523</v>
      </c>
      <c r="K74" s="1546" t="s">
        <v>6456</v>
      </c>
      <c r="L74" s="1546" t="s">
        <v>6515</v>
      </c>
      <c r="N74" s="1546" t="s">
        <v>314</v>
      </c>
      <c r="O74" s="1546" t="s">
        <v>128</v>
      </c>
      <c r="P74" s="1817">
        <v>3142</v>
      </c>
      <c r="Q74" s="1546" t="s">
        <v>1221</v>
      </c>
      <c r="R74" s="1546" t="s">
        <v>6456</v>
      </c>
    </row>
    <row r="75" spans="1:18">
      <c r="A75" s="1546" t="s">
        <v>314</v>
      </c>
      <c r="B75" s="1817">
        <v>487</v>
      </c>
      <c r="C75" s="1546" t="s">
        <v>393</v>
      </c>
      <c r="D75" s="1546" t="s">
        <v>68</v>
      </c>
      <c r="E75" s="1546" t="s">
        <v>1699</v>
      </c>
      <c r="F75" s="1546" t="s">
        <v>6488</v>
      </c>
      <c r="G75" s="1818"/>
      <c r="H75" s="1818"/>
      <c r="I75" s="1818">
        <v>20</v>
      </c>
      <c r="J75" s="1546" t="s">
        <v>6523</v>
      </c>
      <c r="K75" s="1546" t="s">
        <v>6456</v>
      </c>
      <c r="L75" s="1546" t="s">
        <v>6515</v>
      </c>
      <c r="N75" s="1546" t="s">
        <v>314</v>
      </c>
      <c r="O75" s="1546" t="s">
        <v>129</v>
      </c>
      <c r="P75" s="1817">
        <v>3174</v>
      </c>
      <c r="Q75" s="1546" t="s">
        <v>1221</v>
      </c>
      <c r="R75" s="1546" t="s">
        <v>6456</v>
      </c>
    </row>
    <row r="76" spans="1:18">
      <c r="A76" s="1546" t="s">
        <v>314</v>
      </c>
      <c r="B76" s="1817">
        <v>488</v>
      </c>
      <c r="C76" s="1546" t="s">
        <v>393</v>
      </c>
      <c r="D76" s="1546" t="s">
        <v>68</v>
      </c>
      <c r="E76" s="1546" t="s">
        <v>779</v>
      </c>
      <c r="F76" s="1546" t="s">
        <v>6515</v>
      </c>
      <c r="G76" s="1818"/>
      <c r="H76" s="1818"/>
      <c r="I76" s="1818">
        <v>30</v>
      </c>
      <c r="J76" s="1546" t="s">
        <v>6523</v>
      </c>
      <c r="K76" s="1546" t="s">
        <v>6456</v>
      </c>
      <c r="L76" s="1546" t="s">
        <v>6515</v>
      </c>
      <c r="N76" s="1546" t="s">
        <v>314</v>
      </c>
      <c r="O76" s="1546" t="s">
        <v>130</v>
      </c>
      <c r="P76" s="1817">
        <v>3215</v>
      </c>
      <c r="Q76" s="1546" t="s">
        <v>1221</v>
      </c>
      <c r="R76" s="1546" t="s">
        <v>6427</v>
      </c>
    </row>
    <row r="77" spans="1:18">
      <c r="A77" s="1546" t="s">
        <v>314</v>
      </c>
      <c r="B77" s="1817">
        <v>521</v>
      </c>
      <c r="C77" s="1546" t="s">
        <v>393</v>
      </c>
      <c r="D77" s="1546" t="s">
        <v>69</v>
      </c>
      <c r="E77" s="1546" t="s">
        <v>416</v>
      </c>
      <c r="F77" s="1546" t="s">
        <v>6515</v>
      </c>
      <c r="G77" s="1818">
        <v>3</v>
      </c>
      <c r="H77" s="1818">
        <v>10</v>
      </c>
      <c r="I77" s="1818">
        <v>30</v>
      </c>
      <c r="J77" s="1546" t="s">
        <v>6527</v>
      </c>
      <c r="K77" s="1546" t="s">
        <v>6456</v>
      </c>
      <c r="L77" s="1546" t="s">
        <v>6515</v>
      </c>
      <c r="N77" s="1546" t="s">
        <v>314</v>
      </c>
      <c r="O77" s="1546" t="s">
        <v>131</v>
      </c>
      <c r="P77" s="1817">
        <v>3250</v>
      </c>
      <c r="Q77" s="1546" t="s">
        <v>1221</v>
      </c>
      <c r="R77" s="1546" t="s">
        <v>6456</v>
      </c>
    </row>
    <row r="78" spans="1:18">
      <c r="A78" s="1546" t="s">
        <v>314</v>
      </c>
      <c r="B78" s="1817">
        <v>560</v>
      </c>
      <c r="C78" s="1546" t="s">
        <v>435</v>
      </c>
      <c r="D78" s="1546" t="s">
        <v>70</v>
      </c>
      <c r="E78" s="1546" t="s">
        <v>465</v>
      </c>
      <c r="F78" s="1546" t="s">
        <v>751</v>
      </c>
      <c r="G78" s="1818">
        <v>1</v>
      </c>
      <c r="H78" s="1818">
        <v>5</v>
      </c>
      <c r="I78" s="1818">
        <v>5</v>
      </c>
      <c r="J78" s="1546" t="s">
        <v>6527</v>
      </c>
      <c r="K78" s="1546" t="s">
        <v>6456</v>
      </c>
      <c r="L78" s="1546" t="s">
        <v>6515</v>
      </c>
      <c r="N78" s="1546" t="s">
        <v>314</v>
      </c>
      <c r="O78" s="1546" t="s">
        <v>132</v>
      </c>
      <c r="P78" s="1817">
        <v>3290</v>
      </c>
      <c r="Q78" s="1546" t="s">
        <v>1221</v>
      </c>
      <c r="R78" s="1546" t="s">
        <v>6427</v>
      </c>
    </row>
    <row r="79" spans="1:18">
      <c r="A79" s="1546" t="s">
        <v>314</v>
      </c>
      <c r="B79" s="1817">
        <v>561</v>
      </c>
      <c r="C79" s="1546" t="s">
        <v>435</v>
      </c>
      <c r="D79" s="1546" t="s">
        <v>70</v>
      </c>
      <c r="E79" s="1546" t="s">
        <v>6247</v>
      </c>
      <c r="F79" s="1546" t="s">
        <v>463</v>
      </c>
      <c r="G79" s="1818">
        <v>1</v>
      </c>
      <c r="H79" s="1818">
        <v>5</v>
      </c>
      <c r="I79" s="1818">
        <v>5</v>
      </c>
      <c r="J79" s="1546" t="s">
        <v>6527</v>
      </c>
      <c r="K79" s="1546" t="s">
        <v>6456</v>
      </c>
      <c r="L79" s="1546" t="s">
        <v>6515</v>
      </c>
      <c r="N79" s="1546" t="s">
        <v>314</v>
      </c>
      <c r="O79" s="1546" t="s">
        <v>133</v>
      </c>
      <c r="P79" s="1817">
        <v>3329</v>
      </c>
      <c r="Q79" s="1546" t="s">
        <v>1221</v>
      </c>
      <c r="R79" s="1546" t="s">
        <v>6456</v>
      </c>
    </row>
    <row r="80" spans="1:18">
      <c r="A80" s="1546" t="s">
        <v>314</v>
      </c>
      <c r="B80" s="1817">
        <v>562</v>
      </c>
      <c r="C80" s="1546" t="s">
        <v>435</v>
      </c>
      <c r="D80" s="1546" t="s">
        <v>70</v>
      </c>
      <c r="E80" s="1546" t="s">
        <v>6226</v>
      </c>
      <c r="F80" s="1546" t="s">
        <v>38</v>
      </c>
      <c r="G80" s="1818">
        <v>1</v>
      </c>
      <c r="H80" s="1818">
        <v>5</v>
      </c>
      <c r="I80" s="1818">
        <v>5</v>
      </c>
      <c r="J80" s="1546" t="s">
        <v>6527</v>
      </c>
      <c r="K80" s="1546" t="s">
        <v>6456</v>
      </c>
      <c r="L80" s="1546" t="s">
        <v>6515</v>
      </c>
      <c r="N80" s="1546" t="s">
        <v>314</v>
      </c>
      <c r="O80" s="1546" t="s">
        <v>134</v>
      </c>
      <c r="P80" s="1817">
        <v>3364</v>
      </c>
      <c r="Q80" s="1546" t="s">
        <v>1258</v>
      </c>
      <c r="R80" s="1546" t="s">
        <v>6456</v>
      </c>
    </row>
    <row r="81" spans="1:18">
      <c r="A81" s="1546" t="s">
        <v>314</v>
      </c>
      <c r="B81" s="1817">
        <v>563</v>
      </c>
      <c r="C81" s="1546" t="s">
        <v>435</v>
      </c>
      <c r="D81" s="1546" t="s">
        <v>70</v>
      </c>
      <c r="E81" s="1546" t="s">
        <v>462</v>
      </c>
      <c r="F81" s="1546" t="s">
        <v>461</v>
      </c>
      <c r="G81" s="1818">
        <v>1</v>
      </c>
      <c r="H81" s="1818">
        <v>5</v>
      </c>
      <c r="I81" s="1818">
        <v>5</v>
      </c>
      <c r="J81" s="1546" t="s">
        <v>6527</v>
      </c>
      <c r="K81" s="1546" t="s">
        <v>6456</v>
      </c>
      <c r="L81" s="1546" t="s">
        <v>6515</v>
      </c>
      <c r="N81" s="1546" t="s">
        <v>314</v>
      </c>
      <c r="O81" s="1546" t="s">
        <v>135</v>
      </c>
      <c r="P81" s="1817">
        <v>3401</v>
      </c>
      <c r="Q81" s="1546" t="s">
        <v>1263</v>
      </c>
      <c r="R81" s="1546" t="s">
        <v>6456</v>
      </c>
    </row>
    <row r="82" spans="1:18">
      <c r="A82" s="1546" t="s">
        <v>314</v>
      </c>
      <c r="B82" s="1817">
        <v>564</v>
      </c>
      <c r="C82" s="1546" t="s">
        <v>435</v>
      </c>
      <c r="D82" s="1546" t="s">
        <v>70</v>
      </c>
      <c r="E82" s="1546" t="s">
        <v>6248</v>
      </c>
      <c r="F82" s="1546" t="s">
        <v>459</v>
      </c>
      <c r="G82" s="1818">
        <v>1</v>
      </c>
      <c r="H82" s="1818">
        <v>5</v>
      </c>
      <c r="I82" s="1818">
        <v>5</v>
      </c>
      <c r="J82" s="1546" t="s">
        <v>6527</v>
      </c>
      <c r="K82" s="1546" t="s">
        <v>6456</v>
      </c>
      <c r="L82" s="1546" t="s">
        <v>6515</v>
      </c>
      <c r="N82" s="1546" t="s">
        <v>314</v>
      </c>
      <c r="O82" s="1546" t="s">
        <v>136</v>
      </c>
      <c r="P82" s="1817">
        <v>3441</v>
      </c>
      <c r="Q82" s="1546" t="s">
        <v>1263</v>
      </c>
      <c r="R82" s="1546" t="s">
        <v>6456</v>
      </c>
    </row>
    <row r="83" spans="1:18">
      <c r="A83" s="1546" t="s">
        <v>314</v>
      </c>
      <c r="B83" s="1817">
        <v>565</v>
      </c>
      <c r="C83" s="1546" t="s">
        <v>435</v>
      </c>
      <c r="D83" s="1546" t="s">
        <v>70</v>
      </c>
      <c r="E83" s="1546" t="s">
        <v>458</v>
      </c>
      <c r="F83" s="1546" t="s">
        <v>457</v>
      </c>
      <c r="G83" s="1818">
        <v>1</v>
      </c>
      <c r="H83" s="1818">
        <v>5</v>
      </c>
      <c r="I83" s="1818">
        <v>5</v>
      </c>
      <c r="J83" s="1546" t="s">
        <v>6527</v>
      </c>
      <c r="K83" s="1546" t="s">
        <v>6456</v>
      </c>
      <c r="L83" s="1546" t="s">
        <v>6515</v>
      </c>
      <c r="N83" s="1546" t="s">
        <v>314</v>
      </c>
      <c r="O83" s="1546" t="s">
        <v>137</v>
      </c>
      <c r="P83" s="1817">
        <v>3488</v>
      </c>
      <c r="Q83" s="1546" t="s">
        <v>1263</v>
      </c>
      <c r="R83" s="1546" t="s">
        <v>6456</v>
      </c>
    </row>
    <row r="84" spans="1:18">
      <c r="A84" s="1546" t="s">
        <v>314</v>
      </c>
      <c r="B84" s="1817">
        <v>566</v>
      </c>
      <c r="C84" s="1546" t="s">
        <v>435</v>
      </c>
      <c r="D84" s="1546" t="s">
        <v>70</v>
      </c>
      <c r="E84" s="1546" t="s">
        <v>555</v>
      </c>
      <c r="F84" s="1546" t="s">
        <v>381</v>
      </c>
      <c r="G84" s="1818">
        <v>1</v>
      </c>
      <c r="H84" s="1818">
        <v>5</v>
      </c>
      <c r="I84" s="1818">
        <v>5</v>
      </c>
      <c r="J84" s="1546" t="s">
        <v>6527</v>
      </c>
      <c r="K84" s="1546" t="s">
        <v>6456</v>
      </c>
      <c r="L84" s="1546" t="s">
        <v>6515</v>
      </c>
      <c r="N84" s="1546" t="s">
        <v>314</v>
      </c>
      <c r="O84" s="1546" t="s">
        <v>138</v>
      </c>
      <c r="P84" s="1817">
        <v>3540</v>
      </c>
      <c r="Q84" s="1546" t="s">
        <v>1263</v>
      </c>
      <c r="R84" s="1546" t="s">
        <v>6456</v>
      </c>
    </row>
    <row r="85" spans="1:18">
      <c r="A85" s="1546" t="s">
        <v>314</v>
      </c>
      <c r="B85" s="1817">
        <v>567</v>
      </c>
      <c r="C85" s="1546" t="s">
        <v>435</v>
      </c>
      <c r="D85" s="1546" t="s">
        <v>70</v>
      </c>
      <c r="E85" s="1546" t="s">
        <v>5867</v>
      </c>
      <c r="F85" s="1546" t="s">
        <v>455</v>
      </c>
      <c r="G85" s="1818">
        <v>1</v>
      </c>
      <c r="H85" s="1818">
        <v>5</v>
      </c>
      <c r="I85" s="1818">
        <v>5</v>
      </c>
      <c r="J85" s="1546" t="s">
        <v>6527</v>
      </c>
      <c r="K85" s="1546" t="s">
        <v>6456</v>
      </c>
      <c r="L85" s="1546" t="s">
        <v>6515</v>
      </c>
      <c r="N85" s="1546" t="s">
        <v>314</v>
      </c>
      <c r="O85" s="1546" t="s">
        <v>139</v>
      </c>
      <c r="P85" s="1817">
        <v>3604</v>
      </c>
      <c r="Q85" s="1546" t="s">
        <v>1304</v>
      </c>
      <c r="R85" s="1546" t="s">
        <v>6456</v>
      </c>
    </row>
    <row r="86" spans="1:18">
      <c r="A86" s="1546" t="s">
        <v>314</v>
      </c>
      <c r="B86" s="1817">
        <v>568</v>
      </c>
      <c r="C86" s="1546" t="s">
        <v>435</v>
      </c>
      <c r="D86" s="1546" t="s">
        <v>70</v>
      </c>
      <c r="E86" s="1546" t="s">
        <v>6249</v>
      </c>
      <c r="F86" s="1546" t="s">
        <v>453</v>
      </c>
      <c r="G86" s="1818">
        <v>1</v>
      </c>
      <c r="H86" s="1818">
        <v>5</v>
      </c>
      <c r="I86" s="1818">
        <v>5</v>
      </c>
      <c r="J86" s="1546" t="s">
        <v>6527</v>
      </c>
      <c r="K86" s="1546" t="s">
        <v>6456</v>
      </c>
      <c r="L86" s="1546" t="s">
        <v>6515</v>
      </c>
      <c r="N86" s="1546" t="s">
        <v>314</v>
      </c>
      <c r="O86" s="1546" t="s">
        <v>140</v>
      </c>
      <c r="P86" s="1817">
        <v>3664</v>
      </c>
      <c r="Q86" s="1546" t="s">
        <v>1311</v>
      </c>
      <c r="R86" s="1546" t="s">
        <v>6456</v>
      </c>
    </row>
    <row r="87" spans="1:18">
      <c r="A87" s="1546" t="s">
        <v>314</v>
      </c>
      <c r="B87" s="1817">
        <v>569</v>
      </c>
      <c r="C87" s="1546" t="s">
        <v>435</v>
      </c>
      <c r="D87" s="1546" t="s">
        <v>70</v>
      </c>
      <c r="E87" s="1546" t="s">
        <v>6250</v>
      </c>
      <c r="F87" s="1546" t="s">
        <v>339</v>
      </c>
      <c r="G87" s="1818">
        <v>1</v>
      </c>
      <c r="H87" s="1818">
        <v>5</v>
      </c>
      <c r="I87" s="1818">
        <v>5</v>
      </c>
      <c r="J87" s="1546" t="s">
        <v>6527</v>
      </c>
      <c r="K87" s="1546" t="s">
        <v>6456</v>
      </c>
      <c r="L87" s="1546" t="s">
        <v>6515</v>
      </c>
      <c r="N87" s="1546" t="s">
        <v>314</v>
      </c>
      <c r="O87" s="1546" t="s">
        <v>141</v>
      </c>
      <c r="P87" s="1817">
        <v>3705</v>
      </c>
      <c r="Q87" s="1546" t="s">
        <v>1311</v>
      </c>
      <c r="R87" s="1546" t="s">
        <v>6456</v>
      </c>
    </row>
    <row r="88" spans="1:18">
      <c r="A88" s="1546" t="s">
        <v>314</v>
      </c>
      <c r="B88" s="1817">
        <v>570</v>
      </c>
      <c r="C88" s="1546" t="s">
        <v>435</v>
      </c>
      <c r="D88" s="1546" t="s">
        <v>70</v>
      </c>
      <c r="E88" s="1546" t="s">
        <v>6242</v>
      </c>
      <c r="F88" s="1546" t="s">
        <v>313</v>
      </c>
      <c r="G88" s="1818">
        <v>1</v>
      </c>
      <c r="H88" s="1818">
        <v>5</v>
      </c>
      <c r="I88" s="1818">
        <v>5</v>
      </c>
      <c r="J88" s="1546" t="s">
        <v>6527</v>
      </c>
      <c r="K88" s="1546" t="s">
        <v>6456</v>
      </c>
      <c r="L88" s="1546" t="s">
        <v>6515</v>
      </c>
      <c r="N88" s="1546" t="s">
        <v>314</v>
      </c>
      <c r="O88" s="1546" t="s">
        <v>142</v>
      </c>
      <c r="P88" s="1817">
        <v>3742</v>
      </c>
      <c r="Q88" s="1546" t="s">
        <v>1311</v>
      </c>
      <c r="R88" s="1546" t="s">
        <v>6456</v>
      </c>
    </row>
    <row r="89" spans="1:18">
      <c r="A89" s="1546" t="s">
        <v>314</v>
      </c>
      <c r="B89" s="1817">
        <v>571</v>
      </c>
      <c r="C89" s="1546" t="s">
        <v>435</v>
      </c>
      <c r="D89" s="1546" t="s">
        <v>70</v>
      </c>
      <c r="E89" s="1546" t="s">
        <v>361</v>
      </c>
      <c r="F89" s="1546" t="s">
        <v>362</v>
      </c>
      <c r="G89" s="1818">
        <v>1</v>
      </c>
      <c r="H89" s="1818">
        <v>5</v>
      </c>
      <c r="I89" s="1818">
        <v>5</v>
      </c>
      <c r="J89" s="1546" t="s">
        <v>6527</v>
      </c>
      <c r="K89" s="1546" t="s">
        <v>6456</v>
      </c>
      <c r="L89" s="1546" t="s">
        <v>6515</v>
      </c>
      <c r="N89" s="1546" t="s">
        <v>314</v>
      </c>
      <c r="O89" s="1546" t="s">
        <v>143</v>
      </c>
      <c r="P89" s="1817">
        <v>3782</v>
      </c>
      <c r="Q89" s="1546" t="s">
        <v>1320</v>
      </c>
      <c r="R89" s="1546" t="s">
        <v>6456</v>
      </c>
    </row>
    <row r="90" spans="1:18">
      <c r="A90" s="1546" t="s">
        <v>314</v>
      </c>
      <c r="B90" s="1817">
        <v>572</v>
      </c>
      <c r="C90" s="1546" t="s">
        <v>435</v>
      </c>
      <c r="D90" s="1546" t="s">
        <v>70</v>
      </c>
      <c r="E90" s="1546" t="s">
        <v>6251</v>
      </c>
      <c r="F90" s="1546" t="s">
        <v>450</v>
      </c>
      <c r="G90" s="1818">
        <v>1</v>
      </c>
      <c r="H90" s="1818">
        <v>5</v>
      </c>
      <c r="I90" s="1818">
        <v>5</v>
      </c>
      <c r="J90" s="1546" t="s">
        <v>6527</v>
      </c>
      <c r="K90" s="1546" t="s">
        <v>6456</v>
      </c>
      <c r="L90" s="1546" t="s">
        <v>6515</v>
      </c>
      <c r="N90" s="1546" t="s">
        <v>314</v>
      </c>
      <c r="O90" s="1546" t="s">
        <v>144</v>
      </c>
      <c r="P90" s="1817">
        <v>3821</v>
      </c>
      <c r="Q90" s="1546" t="s">
        <v>1329</v>
      </c>
      <c r="R90" s="1546" t="s">
        <v>6456</v>
      </c>
    </row>
    <row r="91" spans="1:18">
      <c r="A91" s="1546" t="s">
        <v>314</v>
      </c>
      <c r="B91" s="1817">
        <v>573</v>
      </c>
      <c r="C91" s="1546" t="s">
        <v>435</v>
      </c>
      <c r="D91" s="1546" t="s">
        <v>70</v>
      </c>
      <c r="E91" s="1546" t="s">
        <v>6252</v>
      </c>
      <c r="F91" s="1546" t="s">
        <v>448</v>
      </c>
      <c r="G91" s="1818">
        <v>1</v>
      </c>
      <c r="H91" s="1818">
        <v>5</v>
      </c>
      <c r="I91" s="1818">
        <v>5</v>
      </c>
      <c r="J91" s="1546" t="s">
        <v>6527</v>
      </c>
      <c r="K91" s="1546" t="s">
        <v>6456</v>
      </c>
      <c r="L91" s="1546" t="s">
        <v>6515</v>
      </c>
      <c r="N91" s="1546" t="s">
        <v>314</v>
      </c>
      <c r="O91" s="1546" t="s">
        <v>145</v>
      </c>
      <c r="P91" s="1817">
        <v>3963</v>
      </c>
      <c r="Q91" s="1546" t="s">
        <v>1329</v>
      </c>
      <c r="R91" s="1546" t="s">
        <v>6456</v>
      </c>
    </row>
    <row r="92" spans="1:18">
      <c r="A92" s="1546" t="s">
        <v>314</v>
      </c>
      <c r="B92" s="1817">
        <v>574</v>
      </c>
      <c r="C92" s="1546" t="s">
        <v>435</v>
      </c>
      <c r="D92" s="1546" t="s">
        <v>70</v>
      </c>
      <c r="E92" s="1546" t="s">
        <v>6253</v>
      </c>
      <c r="F92" s="1546" t="s">
        <v>6254</v>
      </c>
      <c r="G92" s="1818">
        <v>1</v>
      </c>
      <c r="H92" s="1818">
        <v>5</v>
      </c>
      <c r="I92" s="1818">
        <v>5</v>
      </c>
      <c r="J92" s="1546" t="s">
        <v>6527</v>
      </c>
      <c r="K92" s="1546" t="s">
        <v>6456</v>
      </c>
      <c r="L92" s="1546" t="s">
        <v>6515</v>
      </c>
      <c r="N92" s="1546" t="s">
        <v>314</v>
      </c>
      <c r="O92" s="1546" t="s">
        <v>146</v>
      </c>
      <c r="P92" s="1817">
        <v>4004</v>
      </c>
      <c r="Q92" s="1546" t="s">
        <v>1329</v>
      </c>
      <c r="R92" s="1546" t="s">
        <v>6456</v>
      </c>
    </row>
    <row r="93" spans="1:18">
      <c r="A93" s="1546" t="s">
        <v>314</v>
      </c>
      <c r="B93" s="1817">
        <v>575</v>
      </c>
      <c r="C93" s="1546" t="s">
        <v>435</v>
      </c>
      <c r="D93" s="1546" t="s">
        <v>70</v>
      </c>
      <c r="E93" s="1546" t="s">
        <v>6255</v>
      </c>
      <c r="F93" s="1546" t="s">
        <v>5929</v>
      </c>
      <c r="G93" s="1818">
        <v>1</v>
      </c>
      <c r="H93" s="1818">
        <v>5</v>
      </c>
      <c r="I93" s="1818">
        <v>5</v>
      </c>
      <c r="J93" s="1546" t="s">
        <v>6527</v>
      </c>
      <c r="K93" s="1546" t="s">
        <v>6456</v>
      </c>
      <c r="L93" s="1546" t="s">
        <v>6515</v>
      </c>
      <c r="N93" s="1546" t="s">
        <v>314</v>
      </c>
      <c r="O93" s="1546" t="s">
        <v>147</v>
      </c>
      <c r="P93" s="1817">
        <v>4041</v>
      </c>
      <c r="Q93" s="1546" t="s">
        <v>1320</v>
      </c>
      <c r="R93" s="1546" t="s">
        <v>6456</v>
      </c>
    </row>
    <row r="94" spans="1:18">
      <c r="A94" s="1546" t="s">
        <v>314</v>
      </c>
      <c r="B94" s="1817">
        <v>576</v>
      </c>
      <c r="C94" s="1546" t="s">
        <v>435</v>
      </c>
      <c r="D94" s="1546" t="s">
        <v>70</v>
      </c>
      <c r="E94" s="1546" t="s">
        <v>443</v>
      </c>
      <c r="F94" s="1546" t="s">
        <v>442</v>
      </c>
      <c r="G94" s="1818">
        <v>1</v>
      </c>
      <c r="H94" s="1818">
        <v>5</v>
      </c>
      <c r="I94" s="1818">
        <v>5</v>
      </c>
      <c r="J94" s="1546" t="s">
        <v>6527</v>
      </c>
      <c r="K94" s="1546" t="s">
        <v>6456</v>
      </c>
      <c r="L94" s="1546" t="s">
        <v>6515</v>
      </c>
      <c r="N94" s="1546" t="s">
        <v>314</v>
      </c>
      <c r="O94" s="1546" t="s">
        <v>148</v>
      </c>
      <c r="P94" s="1817">
        <v>4086</v>
      </c>
      <c r="Q94" s="1546" t="s">
        <v>1329</v>
      </c>
      <c r="R94" s="1546" t="s">
        <v>6456</v>
      </c>
    </row>
    <row r="95" spans="1:18">
      <c r="A95" s="1546" t="s">
        <v>314</v>
      </c>
      <c r="B95" s="1817">
        <v>577</v>
      </c>
      <c r="C95" s="1546" t="s">
        <v>435</v>
      </c>
      <c r="D95" s="1546" t="s">
        <v>70</v>
      </c>
      <c r="E95" s="1546" t="s">
        <v>441</v>
      </c>
      <c r="F95" s="1546" t="s">
        <v>440</v>
      </c>
      <c r="G95" s="1818">
        <v>1</v>
      </c>
      <c r="H95" s="1818">
        <v>5</v>
      </c>
      <c r="I95" s="1818">
        <v>5</v>
      </c>
      <c r="J95" s="1546" t="s">
        <v>6527</v>
      </c>
      <c r="K95" s="1546" t="s">
        <v>6456</v>
      </c>
      <c r="L95" s="1546" t="s">
        <v>6515</v>
      </c>
      <c r="N95" s="1546" t="s">
        <v>314</v>
      </c>
      <c r="O95" s="1546" t="s">
        <v>149</v>
      </c>
      <c r="P95" s="1817">
        <v>4124</v>
      </c>
      <c r="Q95" s="1546" t="s">
        <v>1320</v>
      </c>
      <c r="R95" s="1546" t="s">
        <v>6456</v>
      </c>
    </row>
    <row r="96" spans="1:18">
      <c r="A96" s="1546" t="s">
        <v>314</v>
      </c>
      <c r="B96" s="1817">
        <v>578</v>
      </c>
      <c r="C96" s="1546" t="s">
        <v>435</v>
      </c>
      <c r="D96" s="1546" t="s">
        <v>70</v>
      </c>
      <c r="E96" s="1546" t="s">
        <v>1661</v>
      </c>
      <c r="F96" s="1546" t="s">
        <v>438</v>
      </c>
      <c r="G96" s="1818">
        <v>1</v>
      </c>
      <c r="H96" s="1818">
        <v>5</v>
      </c>
      <c r="I96" s="1818">
        <v>5</v>
      </c>
      <c r="J96" s="1546" t="s">
        <v>6527</v>
      </c>
      <c r="K96" s="1546" t="s">
        <v>6456</v>
      </c>
      <c r="L96" s="1546" t="s">
        <v>6515</v>
      </c>
      <c r="N96" s="1546" t="s">
        <v>314</v>
      </c>
      <c r="O96" s="1546" t="s">
        <v>150</v>
      </c>
      <c r="P96" s="1817">
        <v>4168</v>
      </c>
      <c r="Q96" s="1546" t="s">
        <v>1320</v>
      </c>
      <c r="R96" s="1546" t="s">
        <v>6456</v>
      </c>
    </row>
    <row r="97" spans="1:18">
      <c r="A97" s="1546" t="s">
        <v>314</v>
      </c>
      <c r="B97" s="1817">
        <v>579</v>
      </c>
      <c r="C97" s="1546" t="s">
        <v>435</v>
      </c>
      <c r="D97" s="1546" t="s">
        <v>70</v>
      </c>
      <c r="E97" s="1546" t="s">
        <v>6256</v>
      </c>
      <c r="F97" s="1546" t="s">
        <v>436</v>
      </c>
      <c r="G97" s="1818">
        <v>1</v>
      </c>
      <c r="H97" s="1818">
        <v>5</v>
      </c>
      <c r="I97" s="1818">
        <v>5</v>
      </c>
      <c r="J97" s="1546" t="s">
        <v>6527</v>
      </c>
      <c r="K97" s="1546" t="s">
        <v>6456</v>
      </c>
      <c r="L97" s="1546" t="s">
        <v>6515</v>
      </c>
      <c r="N97" s="1546" t="s">
        <v>314</v>
      </c>
      <c r="O97" s="1546" t="s">
        <v>151</v>
      </c>
      <c r="P97" s="1817">
        <v>4227</v>
      </c>
      <c r="Q97" s="1546" t="s">
        <v>1386</v>
      </c>
      <c r="R97" s="1546" t="s">
        <v>6456</v>
      </c>
    </row>
    <row r="98" spans="1:18">
      <c r="A98" s="1546" t="s">
        <v>314</v>
      </c>
      <c r="B98" s="1817">
        <v>581</v>
      </c>
      <c r="C98" s="1546" t="s">
        <v>435</v>
      </c>
      <c r="D98" s="1546" t="s">
        <v>70</v>
      </c>
      <c r="E98" s="1546" t="s">
        <v>471</v>
      </c>
      <c r="F98" s="1546" t="s">
        <v>470</v>
      </c>
      <c r="G98" s="1818">
        <v>1</v>
      </c>
      <c r="H98" s="1818">
        <v>4</v>
      </c>
      <c r="I98" s="1818">
        <v>4</v>
      </c>
      <c r="J98" s="1546" t="s">
        <v>6527</v>
      </c>
      <c r="K98" s="1546" t="s">
        <v>6456</v>
      </c>
      <c r="L98" s="1546" t="s">
        <v>6515</v>
      </c>
      <c r="N98" s="1546" t="s">
        <v>314</v>
      </c>
      <c r="O98" s="1546" t="s">
        <v>152</v>
      </c>
      <c r="P98" s="1817">
        <v>4263</v>
      </c>
      <c r="Q98" s="1546" t="s">
        <v>1386</v>
      </c>
      <c r="R98" s="1546" t="s">
        <v>6456</v>
      </c>
    </row>
    <row r="99" spans="1:18">
      <c r="A99" s="1546" t="s">
        <v>314</v>
      </c>
      <c r="B99" s="1817">
        <v>582</v>
      </c>
      <c r="C99" s="1546" t="s">
        <v>435</v>
      </c>
      <c r="D99" s="1546" t="s">
        <v>70</v>
      </c>
      <c r="E99" s="1546" t="s">
        <v>6099</v>
      </c>
      <c r="F99" s="1546" t="s">
        <v>294</v>
      </c>
      <c r="G99" s="1818">
        <v>1</v>
      </c>
      <c r="H99" s="1818">
        <v>4</v>
      </c>
      <c r="I99" s="1818">
        <v>4</v>
      </c>
      <c r="J99" s="1546" t="s">
        <v>6527</v>
      </c>
      <c r="K99" s="1546" t="s">
        <v>6456</v>
      </c>
      <c r="L99" s="1546" t="s">
        <v>6515</v>
      </c>
      <c r="N99" s="1546" t="s">
        <v>314</v>
      </c>
      <c r="O99" s="1546" t="s">
        <v>153</v>
      </c>
      <c r="P99" s="1817">
        <v>4303</v>
      </c>
      <c r="Q99" s="1546" t="s">
        <v>1386</v>
      </c>
      <c r="R99" s="1546" t="s">
        <v>6456</v>
      </c>
    </row>
    <row r="100" spans="1:18">
      <c r="A100" s="1546" t="s">
        <v>314</v>
      </c>
      <c r="B100" s="1817">
        <v>583</v>
      </c>
      <c r="C100" s="1546" t="s">
        <v>435</v>
      </c>
      <c r="D100" s="1546" t="s">
        <v>70</v>
      </c>
      <c r="E100" s="1546" t="s">
        <v>469</v>
      </c>
      <c r="F100" s="1546" t="s">
        <v>6257</v>
      </c>
      <c r="G100" s="1818">
        <v>1</v>
      </c>
      <c r="H100" s="1818">
        <v>4</v>
      </c>
      <c r="I100" s="1818">
        <v>4</v>
      </c>
      <c r="J100" s="1546" t="s">
        <v>6527</v>
      </c>
      <c r="K100" s="1546" t="s">
        <v>6456</v>
      </c>
      <c r="L100" s="1546" t="s">
        <v>6515</v>
      </c>
      <c r="N100" s="1546" t="s">
        <v>314</v>
      </c>
      <c r="O100" s="1546" t="s">
        <v>154</v>
      </c>
      <c r="P100" s="1817">
        <v>4341</v>
      </c>
      <c r="Q100" s="1546" t="s">
        <v>1395</v>
      </c>
      <c r="R100" s="1546" t="s">
        <v>6456</v>
      </c>
    </row>
    <row r="101" spans="1:18">
      <c r="A101" s="1546" t="s">
        <v>314</v>
      </c>
      <c r="B101" s="1817">
        <v>584</v>
      </c>
      <c r="C101" s="1546" t="s">
        <v>435</v>
      </c>
      <c r="D101" s="1546" t="s">
        <v>70</v>
      </c>
      <c r="E101" s="1546" t="s">
        <v>1665</v>
      </c>
      <c r="F101" s="1546" t="s">
        <v>422</v>
      </c>
      <c r="G101" s="1818">
        <v>1</v>
      </c>
      <c r="H101" s="1818">
        <v>4</v>
      </c>
      <c r="I101" s="1818">
        <v>4</v>
      </c>
      <c r="J101" s="1546" t="s">
        <v>6527</v>
      </c>
      <c r="K101" s="1546" t="s">
        <v>6456</v>
      </c>
      <c r="L101" s="1546" t="s">
        <v>6515</v>
      </c>
      <c r="N101" s="1546" t="s">
        <v>314</v>
      </c>
      <c r="O101" s="1546" t="s">
        <v>155</v>
      </c>
      <c r="P101" s="1817">
        <v>4395</v>
      </c>
      <c r="Q101" s="1546" t="s">
        <v>1552</v>
      </c>
      <c r="R101" s="1546" t="s">
        <v>6456</v>
      </c>
    </row>
    <row r="102" spans="1:18">
      <c r="A102" s="1546" t="s">
        <v>314</v>
      </c>
      <c r="B102" s="1817">
        <v>585</v>
      </c>
      <c r="C102" s="1546" t="s">
        <v>435</v>
      </c>
      <c r="D102" s="1546" t="s">
        <v>70</v>
      </c>
      <c r="E102" s="1546" t="s">
        <v>6109</v>
      </c>
      <c r="F102" s="1546" t="s">
        <v>466</v>
      </c>
      <c r="G102" s="1818">
        <v>1</v>
      </c>
      <c r="H102" s="1818">
        <v>4</v>
      </c>
      <c r="I102" s="1818">
        <v>4</v>
      </c>
      <c r="J102" s="1546" t="s">
        <v>6527</v>
      </c>
      <c r="K102" s="1546" t="s">
        <v>6456</v>
      </c>
      <c r="L102" s="1546" t="s">
        <v>6515</v>
      </c>
      <c r="N102" s="1546" t="s">
        <v>314</v>
      </c>
      <c r="O102" s="1546" t="s">
        <v>156</v>
      </c>
      <c r="P102" s="1817">
        <v>4424</v>
      </c>
      <c r="Q102" s="1546" t="s">
        <v>1407</v>
      </c>
      <c r="R102" s="1546" t="s">
        <v>6456</v>
      </c>
    </row>
    <row r="103" spans="1:18">
      <c r="A103" s="1546" t="s">
        <v>314</v>
      </c>
      <c r="B103" s="1817">
        <v>620</v>
      </c>
      <c r="C103" s="1546" t="s">
        <v>435</v>
      </c>
      <c r="D103" s="1546" t="s">
        <v>71</v>
      </c>
      <c r="E103" s="1546" t="s">
        <v>293</v>
      </c>
      <c r="F103" s="1546" t="s">
        <v>292</v>
      </c>
      <c r="G103" s="1818">
        <v>1</v>
      </c>
      <c r="H103" s="1818">
        <v>4</v>
      </c>
      <c r="I103" s="1818">
        <v>4</v>
      </c>
      <c r="J103" s="1546" t="s">
        <v>6527</v>
      </c>
      <c r="K103" s="1546" t="s">
        <v>6456</v>
      </c>
      <c r="L103" s="1546" t="s">
        <v>6515</v>
      </c>
      <c r="N103" s="1546" t="s">
        <v>314</v>
      </c>
      <c r="O103" s="1546" t="s">
        <v>157</v>
      </c>
      <c r="P103" s="1817">
        <v>4471</v>
      </c>
      <c r="Q103" s="1546" t="s">
        <v>1407</v>
      </c>
      <c r="R103" s="1546" t="s">
        <v>6456</v>
      </c>
    </row>
    <row r="104" spans="1:18">
      <c r="A104" s="1546" t="s">
        <v>314</v>
      </c>
      <c r="B104" s="1817">
        <v>621</v>
      </c>
      <c r="C104" s="1546" t="s">
        <v>435</v>
      </c>
      <c r="D104" s="1546" t="s">
        <v>71</v>
      </c>
      <c r="E104" s="1546" t="s">
        <v>492</v>
      </c>
      <c r="F104" s="1546" t="s">
        <v>493</v>
      </c>
      <c r="G104" s="1818">
        <v>1</v>
      </c>
      <c r="H104" s="1818">
        <v>4</v>
      </c>
      <c r="I104" s="1818">
        <v>4</v>
      </c>
      <c r="J104" s="1546" t="s">
        <v>6527</v>
      </c>
      <c r="K104" s="1546" t="s">
        <v>6456</v>
      </c>
      <c r="L104" s="1546" t="s">
        <v>6515</v>
      </c>
      <c r="N104" s="1546" t="s">
        <v>314</v>
      </c>
      <c r="O104" s="1546" t="s">
        <v>98</v>
      </c>
      <c r="P104" s="1817">
        <v>4561</v>
      </c>
      <c r="Q104" s="1546" t="s">
        <v>838</v>
      </c>
      <c r="R104" s="1546" t="s">
        <v>6456</v>
      </c>
    </row>
    <row r="105" spans="1:18">
      <c r="A105" s="1546" t="s">
        <v>314</v>
      </c>
      <c r="B105" s="1817">
        <v>623</v>
      </c>
      <c r="C105" s="1546" t="s">
        <v>435</v>
      </c>
      <c r="D105" s="1546" t="s">
        <v>71</v>
      </c>
      <c r="E105" s="1546" t="s">
        <v>398</v>
      </c>
      <c r="F105" s="1546" t="s">
        <v>399</v>
      </c>
      <c r="G105" s="1818">
        <v>1</v>
      </c>
      <c r="H105" s="1818">
        <v>5</v>
      </c>
      <c r="I105" s="1818">
        <v>5</v>
      </c>
      <c r="J105" s="1546" t="s">
        <v>6527</v>
      </c>
      <c r="K105" s="1546" t="s">
        <v>6456</v>
      </c>
      <c r="L105" s="1546" t="s">
        <v>6515</v>
      </c>
      <c r="N105" s="1546" t="s">
        <v>314</v>
      </c>
      <c r="O105" s="1546" t="s">
        <v>159</v>
      </c>
      <c r="P105" s="1817">
        <v>4599</v>
      </c>
      <c r="Q105" s="1546" t="s">
        <v>1407</v>
      </c>
      <c r="R105" s="1546" t="s">
        <v>6427</v>
      </c>
    </row>
    <row r="106" spans="1:18">
      <c r="A106" s="1546" t="s">
        <v>314</v>
      </c>
      <c r="B106" s="1817">
        <v>624</v>
      </c>
      <c r="C106" s="1546" t="s">
        <v>435</v>
      </c>
      <c r="D106" s="1546" t="s">
        <v>71</v>
      </c>
      <c r="E106" s="1546" t="s">
        <v>400</v>
      </c>
      <c r="F106" s="1546" t="s">
        <v>401</v>
      </c>
      <c r="G106" s="1818">
        <v>1</v>
      </c>
      <c r="H106" s="1818">
        <v>5</v>
      </c>
      <c r="I106" s="1818">
        <v>5</v>
      </c>
      <c r="J106" s="1546" t="s">
        <v>6527</v>
      </c>
      <c r="K106" s="1546" t="s">
        <v>6456</v>
      </c>
      <c r="L106" s="1546" t="s">
        <v>6515</v>
      </c>
      <c r="N106" s="1546" t="s">
        <v>314</v>
      </c>
      <c r="O106" s="1546" t="s">
        <v>160</v>
      </c>
      <c r="P106" s="1817">
        <v>4646</v>
      </c>
      <c r="Q106" s="1546" t="s">
        <v>1407</v>
      </c>
      <c r="R106" s="1546" t="s">
        <v>6427</v>
      </c>
    </row>
    <row r="107" spans="1:18">
      <c r="A107" s="1546" t="s">
        <v>314</v>
      </c>
      <c r="B107" s="1817">
        <v>626</v>
      </c>
      <c r="C107" s="1546" t="s">
        <v>435</v>
      </c>
      <c r="D107" s="1546" t="s">
        <v>71</v>
      </c>
      <c r="E107" s="1546" t="s">
        <v>497</v>
      </c>
      <c r="F107" s="1546" t="s">
        <v>498</v>
      </c>
      <c r="G107" s="1818">
        <v>1</v>
      </c>
      <c r="H107" s="1818"/>
      <c r="I107" s="1818">
        <v>25</v>
      </c>
      <c r="J107" s="1546" t="s">
        <v>6523</v>
      </c>
      <c r="K107" s="1546" t="s">
        <v>6456</v>
      </c>
      <c r="L107" s="1546" t="s">
        <v>6515</v>
      </c>
      <c r="N107" s="1546" t="s">
        <v>314</v>
      </c>
      <c r="O107" s="1546" t="s">
        <v>161</v>
      </c>
      <c r="P107" s="1817">
        <v>4685</v>
      </c>
      <c r="Q107" s="1546" t="s">
        <v>1472</v>
      </c>
      <c r="R107" s="1546" t="s">
        <v>6456</v>
      </c>
    </row>
    <row r="108" spans="1:18">
      <c r="A108" s="1546" t="s">
        <v>314</v>
      </c>
      <c r="B108" s="1817">
        <v>671</v>
      </c>
      <c r="C108" s="1546" t="s">
        <v>435</v>
      </c>
      <c r="D108" s="1546" t="s">
        <v>72</v>
      </c>
      <c r="E108" s="1546" t="s">
        <v>6258</v>
      </c>
      <c r="F108" s="1546" t="s">
        <v>502</v>
      </c>
      <c r="G108" s="1818">
        <v>1</v>
      </c>
      <c r="H108" s="1818">
        <v>5</v>
      </c>
      <c r="I108" s="1818">
        <v>5</v>
      </c>
      <c r="J108" s="1546" t="s">
        <v>6527</v>
      </c>
      <c r="K108" s="1546" t="s">
        <v>6456</v>
      </c>
      <c r="L108" s="1546" t="s">
        <v>6515</v>
      </c>
      <c r="N108" s="1546" t="s">
        <v>314</v>
      </c>
      <c r="O108" s="1546" t="s">
        <v>162</v>
      </c>
      <c r="P108" s="1817">
        <v>4722</v>
      </c>
      <c r="Q108" s="1546" t="s">
        <v>1482</v>
      </c>
      <c r="R108" s="1546" t="s">
        <v>6456</v>
      </c>
    </row>
    <row r="109" spans="1:18">
      <c r="A109" s="1546" t="s">
        <v>314</v>
      </c>
      <c r="B109" s="1817">
        <v>700</v>
      </c>
      <c r="C109" s="1546" t="s">
        <v>435</v>
      </c>
      <c r="D109" s="1546" t="s">
        <v>73</v>
      </c>
      <c r="E109" s="1546" t="s">
        <v>505</v>
      </c>
      <c r="F109" s="1546" t="s">
        <v>6515</v>
      </c>
      <c r="G109" s="1818">
        <v>1</v>
      </c>
      <c r="H109" s="1818">
        <v>5</v>
      </c>
      <c r="I109" s="1818">
        <v>5</v>
      </c>
      <c r="J109" s="1546" t="s">
        <v>6527</v>
      </c>
      <c r="K109" s="1546" t="s">
        <v>6427</v>
      </c>
      <c r="L109" s="1546" t="s">
        <v>6537</v>
      </c>
      <c r="N109" s="1546" t="s">
        <v>314</v>
      </c>
      <c r="O109" s="1546" t="s">
        <v>163</v>
      </c>
      <c r="P109" s="1817">
        <v>4764</v>
      </c>
      <c r="Q109" s="1546" t="s">
        <v>1482</v>
      </c>
      <c r="R109" s="1546" t="s">
        <v>6456</v>
      </c>
    </row>
    <row r="110" spans="1:18">
      <c r="A110" s="1546" t="s">
        <v>314</v>
      </c>
      <c r="B110" s="1817">
        <v>701</v>
      </c>
      <c r="C110" s="1546" t="s">
        <v>435</v>
      </c>
      <c r="D110" s="1546" t="s">
        <v>73</v>
      </c>
      <c r="E110" s="1546" t="s">
        <v>488</v>
      </c>
      <c r="F110" s="1546" t="s">
        <v>506</v>
      </c>
      <c r="G110" s="1818">
        <v>1</v>
      </c>
      <c r="H110" s="1818">
        <v>5</v>
      </c>
      <c r="I110" s="1818">
        <v>5</v>
      </c>
      <c r="J110" s="1546" t="s">
        <v>6527</v>
      </c>
      <c r="K110" s="1546" t="s">
        <v>6427</v>
      </c>
      <c r="L110" s="1546" t="s">
        <v>6537</v>
      </c>
      <c r="N110" s="1546" t="s">
        <v>314</v>
      </c>
      <c r="O110" s="1546" t="s">
        <v>164</v>
      </c>
      <c r="P110" s="1817">
        <v>4807</v>
      </c>
      <c r="Q110" s="1546" t="s">
        <v>1482</v>
      </c>
      <c r="R110" s="1546" t="s">
        <v>6427</v>
      </c>
    </row>
    <row r="111" spans="1:18">
      <c r="A111" s="1546" t="s">
        <v>314</v>
      </c>
      <c r="B111" s="1817">
        <v>702</v>
      </c>
      <c r="C111" s="1546" t="s">
        <v>435</v>
      </c>
      <c r="D111" s="1546" t="s">
        <v>73</v>
      </c>
      <c r="E111" s="1546" t="s">
        <v>1661</v>
      </c>
      <c r="F111" s="1546" t="s">
        <v>438</v>
      </c>
      <c r="G111" s="1818">
        <v>2</v>
      </c>
      <c r="H111" s="1818">
        <v>5</v>
      </c>
      <c r="I111" s="1818">
        <v>10</v>
      </c>
      <c r="J111" s="1546" t="s">
        <v>6527</v>
      </c>
      <c r="K111" s="1546" t="s">
        <v>6427</v>
      </c>
      <c r="L111" s="1546" t="s">
        <v>6537</v>
      </c>
      <c r="N111" s="1546" t="s">
        <v>314</v>
      </c>
      <c r="O111" s="1546" t="s">
        <v>165</v>
      </c>
      <c r="P111" s="1817">
        <v>4853</v>
      </c>
      <c r="Q111" s="1546" t="s">
        <v>1493</v>
      </c>
      <c r="R111" s="1546" t="s">
        <v>6456</v>
      </c>
    </row>
    <row r="112" spans="1:18">
      <c r="A112" s="1546" t="s">
        <v>314</v>
      </c>
      <c r="B112" s="1817">
        <v>703</v>
      </c>
      <c r="C112" s="1546" t="s">
        <v>435</v>
      </c>
      <c r="D112" s="1546" t="s">
        <v>73</v>
      </c>
      <c r="E112" s="1546" t="s">
        <v>6256</v>
      </c>
      <c r="F112" s="1546" t="s">
        <v>436</v>
      </c>
      <c r="G112" s="1818">
        <v>2</v>
      </c>
      <c r="H112" s="1818">
        <v>5</v>
      </c>
      <c r="I112" s="1818">
        <v>10</v>
      </c>
      <c r="J112" s="1546" t="s">
        <v>6527</v>
      </c>
      <c r="K112" s="1546" t="s">
        <v>6427</v>
      </c>
      <c r="L112" s="1546" t="s">
        <v>6537</v>
      </c>
      <c r="N112" s="1546" t="s">
        <v>314</v>
      </c>
      <c r="O112" s="1546" t="s">
        <v>166</v>
      </c>
      <c r="P112" s="1817">
        <v>4897</v>
      </c>
      <c r="Q112" s="1546" t="s">
        <v>1493</v>
      </c>
      <c r="R112" s="1546" t="s">
        <v>6456</v>
      </c>
    </row>
    <row r="113" spans="1:18">
      <c r="A113" s="1546" t="s">
        <v>314</v>
      </c>
      <c r="B113" s="1817">
        <v>719</v>
      </c>
      <c r="C113" s="1546" t="s">
        <v>435</v>
      </c>
      <c r="D113" s="1546" t="s">
        <v>73</v>
      </c>
      <c r="E113" s="1546" t="s">
        <v>409</v>
      </c>
      <c r="F113" s="1546" t="s">
        <v>21</v>
      </c>
      <c r="G113" s="1818">
        <v>6</v>
      </c>
      <c r="H113" s="1818"/>
      <c r="I113" s="1818">
        <v>30</v>
      </c>
      <c r="J113" s="1546" t="s">
        <v>6523</v>
      </c>
      <c r="K113" s="1546" t="s">
        <v>6427</v>
      </c>
      <c r="L113" s="1546" t="s">
        <v>6537</v>
      </c>
      <c r="N113" s="1546" t="s">
        <v>314</v>
      </c>
      <c r="O113" s="1546" t="s">
        <v>167</v>
      </c>
      <c r="P113" s="1817">
        <v>4942</v>
      </c>
      <c r="Q113" s="1546" t="s">
        <v>1493</v>
      </c>
      <c r="R113" s="1546" t="s">
        <v>6456</v>
      </c>
    </row>
    <row r="114" spans="1:18">
      <c r="A114" s="1546" t="s">
        <v>314</v>
      </c>
      <c r="B114" s="1817">
        <v>738</v>
      </c>
      <c r="C114" s="1546" t="s">
        <v>435</v>
      </c>
      <c r="D114" s="1546" t="s">
        <v>74</v>
      </c>
      <c r="E114" s="1546" t="s">
        <v>6241</v>
      </c>
      <c r="F114" s="1546" t="s">
        <v>351</v>
      </c>
      <c r="G114" s="1818">
        <v>1</v>
      </c>
      <c r="H114" s="1818">
        <v>5</v>
      </c>
      <c r="I114" s="1818">
        <v>5</v>
      </c>
      <c r="J114" s="1546" t="s">
        <v>6527</v>
      </c>
      <c r="K114" s="1546" t="s">
        <v>6456</v>
      </c>
      <c r="L114" s="1546" t="s">
        <v>6515</v>
      </c>
      <c r="N114" s="1546" t="s">
        <v>314</v>
      </c>
      <c r="O114" s="1546" t="s">
        <v>168</v>
      </c>
      <c r="P114" s="1817">
        <v>4992</v>
      </c>
      <c r="Q114" s="1546" t="s">
        <v>1493</v>
      </c>
      <c r="R114" s="1546" t="s">
        <v>6456</v>
      </c>
    </row>
    <row r="115" spans="1:18">
      <c r="A115" s="1546" t="s">
        <v>314</v>
      </c>
      <c r="B115" s="1817">
        <v>739</v>
      </c>
      <c r="C115" s="1546" t="s">
        <v>435</v>
      </c>
      <c r="D115" s="1546" t="s">
        <v>74</v>
      </c>
      <c r="E115" s="1546" t="s">
        <v>6246</v>
      </c>
      <c r="F115" s="1546" t="s">
        <v>5924</v>
      </c>
      <c r="G115" s="1818">
        <v>1</v>
      </c>
      <c r="H115" s="1818">
        <v>5</v>
      </c>
      <c r="I115" s="1818">
        <v>5</v>
      </c>
      <c r="J115" s="1546" t="s">
        <v>6527</v>
      </c>
      <c r="K115" s="1546" t="s">
        <v>6456</v>
      </c>
      <c r="L115" s="1546" t="s">
        <v>6515</v>
      </c>
      <c r="N115" s="1546" t="s">
        <v>314</v>
      </c>
      <c r="O115" s="1546" t="s">
        <v>169</v>
      </c>
      <c r="P115" s="1817">
        <v>5038</v>
      </c>
      <c r="Q115" s="1546" t="s">
        <v>1493</v>
      </c>
      <c r="R115" s="1546" t="s">
        <v>6456</v>
      </c>
    </row>
    <row r="116" spans="1:18">
      <c r="A116" s="1546" t="s">
        <v>314</v>
      </c>
      <c r="B116" s="1817">
        <v>741</v>
      </c>
      <c r="C116" s="1546" t="s">
        <v>435</v>
      </c>
      <c r="D116" s="1546" t="s">
        <v>74</v>
      </c>
      <c r="E116" s="1546" t="s">
        <v>494</v>
      </c>
      <c r="F116" s="1546" t="s">
        <v>6110</v>
      </c>
      <c r="G116" s="1818">
        <v>1</v>
      </c>
      <c r="H116" s="1818">
        <v>100</v>
      </c>
      <c r="I116" s="1818">
        <v>100</v>
      </c>
      <c r="J116" s="1546" t="s">
        <v>6527</v>
      </c>
      <c r="K116" s="1546" t="s">
        <v>6456</v>
      </c>
      <c r="L116" s="1546" t="s">
        <v>6515</v>
      </c>
      <c r="N116" s="1546" t="s">
        <v>314</v>
      </c>
      <c r="O116" s="1546" t="s">
        <v>170</v>
      </c>
      <c r="P116" s="1817">
        <v>5079</v>
      </c>
      <c r="Q116" s="1546" t="s">
        <v>1493</v>
      </c>
      <c r="R116" s="1546" t="s">
        <v>6456</v>
      </c>
    </row>
    <row r="117" spans="1:18">
      <c r="A117" s="1546" t="s">
        <v>314</v>
      </c>
      <c r="B117" s="1817">
        <v>742</v>
      </c>
      <c r="C117" s="1546" t="s">
        <v>435</v>
      </c>
      <c r="D117" s="1546" t="s">
        <v>74</v>
      </c>
      <c r="E117" s="1546" t="s">
        <v>495</v>
      </c>
      <c r="F117" s="1546" t="s">
        <v>6110</v>
      </c>
      <c r="G117" s="1818">
        <v>1</v>
      </c>
      <c r="H117" s="1818">
        <v>100</v>
      </c>
      <c r="I117" s="1818">
        <v>100</v>
      </c>
      <c r="J117" s="1546" t="s">
        <v>6527</v>
      </c>
      <c r="K117" s="1546" t="s">
        <v>6456</v>
      </c>
      <c r="L117" s="1546" t="s">
        <v>6515</v>
      </c>
      <c r="N117" s="1546" t="s">
        <v>314</v>
      </c>
      <c r="O117" s="1546" t="s">
        <v>171</v>
      </c>
      <c r="P117" s="1817">
        <v>5124</v>
      </c>
      <c r="Q117" s="1546" t="s">
        <v>1493</v>
      </c>
      <c r="R117" s="1546" t="s">
        <v>6456</v>
      </c>
    </row>
    <row r="118" spans="1:18">
      <c r="A118" s="1546" t="s">
        <v>314</v>
      </c>
      <c r="B118" s="1817">
        <v>743</v>
      </c>
      <c r="C118" s="1546" t="s">
        <v>435</v>
      </c>
      <c r="D118" s="1546" t="s">
        <v>74</v>
      </c>
      <c r="E118" s="1546" t="s">
        <v>496</v>
      </c>
      <c r="F118" s="1546" t="s">
        <v>6110</v>
      </c>
      <c r="G118" s="1818">
        <v>1</v>
      </c>
      <c r="H118" s="1818">
        <v>100</v>
      </c>
      <c r="I118" s="1818">
        <v>100</v>
      </c>
      <c r="J118" s="1546" t="s">
        <v>6527</v>
      </c>
      <c r="K118" s="1546" t="s">
        <v>6456</v>
      </c>
      <c r="L118" s="1546" t="s">
        <v>6515</v>
      </c>
      <c r="N118" s="1546" t="s">
        <v>314</v>
      </c>
      <c r="O118" s="1546" t="s">
        <v>172</v>
      </c>
      <c r="P118" s="1817">
        <v>5163</v>
      </c>
      <c r="Q118" s="1546" t="s">
        <v>1493</v>
      </c>
      <c r="R118" s="1546" t="s">
        <v>6456</v>
      </c>
    </row>
    <row r="119" spans="1:18">
      <c r="A119" s="1546" t="s">
        <v>314</v>
      </c>
      <c r="B119" s="1817">
        <v>772</v>
      </c>
      <c r="C119" s="1546" t="s">
        <v>435</v>
      </c>
      <c r="D119" s="1546" t="s">
        <v>75</v>
      </c>
      <c r="E119" s="1546" t="s">
        <v>515</v>
      </c>
      <c r="F119" s="1546" t="s">
        <v>4031</v>
      </c>
      <c r="G119" s="1818">
        <v>1</v>
      </c>
      <c r="H119" s="1818">
        <v>30</v>
      </c>
      <c r="I119" s="1818">
        <v>30</v>
      </c>
      <c r="J119" s="1546" t="s">
        <v>6527</v>
      </c>
      <c r="K119" s="1546" t="s">
        <v>6456</v>
      </c>
      <c r="L119" s="1546" t="s">
        <v>6515</v>
      </c>
      <c r="N119" s="1546" t="s">
        <v>314</v>
      </c>
      <c r="O119" s="1546" t="s">
        <v>173</v>
      </c>
      <c r="P119" s="1817">
        <v>5235</v>
      </c>
      <c r="Q119" s="1546" t="s">
        <v>1493</v>
      </c>
      <c r="R119" s="1546" t="s">
        <v>6456</v>
      </c>
    </row>
    <row r="120" spans="1:18">
      <c r="A120" s="1546" t="s">
        <v>314</v>
      </c>
      <c r="B120" s="1817">
        <v>808</v>
      </c>
      <c r="C120" s="1546" t="s">
        <v>435</v>
      </c>
      <c r="D120" s="1546" t="s">
        <v>76</v>
      </c>
      <c r="E120" s="1546" t="s">
        <v>6100</v>
      </c>
      <c r="F120" s="1546" t="s">
        <v>280</v>
      </c>
      <c r="G120" s="1818">
        <v>1</v>
      </c>
      <c r="H120" s="1818">
        <v>4</v>
      </c>
      <c r="I120" s="1818">
        <v>4</v>
      </c>
      <c r="J120" s="1546" t="s">
        <v>6527</v>
      </c>
      <c r="K120" s="1546" t="s">
        <v>6456</v>
      </c>
      <c r="L120" s="1546" t="s">
        <v>6515</v>
      </c>
      <c r="N120" s="1546" t="s">
        <v>314</v>
      </c>
      <c r="O120" s="1546" t="s">
        <v>174</v>
      </c>
      <c r="P120" s="1817">
        <v>5265</v>
      </c>
      <c r="Q120" s="1546" t="s">
        <v>1493</v>
      </c>
      <c r="R120" s="1546" t="s">
        <v>6427</v>
      </c>
    </row>
    <row r="121" spans="1:18">
      <c r="A121" s="1546" t="s">
        <v>314</v>
      </c>
      <c r="B121" s="1817">
        <v>809</v>
      </c>
      <c r="C121" s="1546" t="s">
        <v>435</v>
      </c>
      <c r="D121" s="1546" t="s">
        <v>76</v>
      </c>
      <c r="E121" s="1546" t="s">
        <v>6111</v>
      </c>
      <c r="F121" s="1546" t="s">
        <v>522</v>
      </c>
      <c r="G121" s="1818">
        <v>1</v>
      </c>
      <c r="H121" s="1818">
        <v>4</v>
      </c>
      <c r="I121" s="1818">
        <v>4</v>
      </c>
      <c r="J121" s="1546" t="s">
        <v>6527</v>
      </c>
      <c r="K121" s="1546" t="s">
        <v>6456</v>
      </c>
      <c r="L121" s="1546" t="s">
        <v>6515</v>
      </c>
      <c r="N121" s="1546" t="s">
        <v>314</v>
      </c>
      <c r="O121" s="1546" t="s">
        <v>175</v>
      </c>
      <c r="P121" s="1817">
        <v>5319</v>
      </c>
      <c r="Q121" s="1546" t="s">
        <v>1541</v>
      </c>
      <c r="R121" s="1546" t="s">
        <v>6427</v>
      </c>
    </row>
    <row r="122" spans="1:18">
      <c r="A122" s="1546" t="s">
        <v>314</v>
      </c>
      <c r="B122" s="1817">
        <v>811</v>
      </c>
      <c r="C122" s="1546" t="s">
        <v>435</v>
      </c>
      <c r="D122" s="1546" t="s">
        <v>76</v>
      </c>
      <c r="E122" s="1546" t="s">
        <v>6256</v>
      </c>
      <c r="F122" s="1546" t="s">
        <v>436</v>
      </c>
      <c r="G122" s="1818">
        <v>1</v>
      </c>
      <c r="H122" s="1818">
        <v>5</v>
      </c>
      <c r="I122" s="1818">
        <v>5</v>
      </c>
      <c r="J122" s="1546" t="s">
        <v>6527</v>
      </c>
      <c r="K122" s="1546" t="s">
        <v>6456</v>
      </c>
      <c r="L122" s="1546" t="s">
        <v>6515</v>
      </c>
      <c r="N122" s="1546" t="s">
        <v>314</v>
      </c>
      <c r="O122" s="1546" t="s">
        <v>176</v>
      </c>
      <c r="P122" s="1817">
        <v>5401</v>
      </c>
      <c r="Q122" s="1546" t="s">
        <v>1548</v>
      </c>
      <c r="R122" s="1546" t="s">
        <v>6456</v>
      </c>
    </row>
    <row r="123" spans="1:18">
      <c r="A123" s="1546" t="s">
        <v>314</v>
      </c>
      <c r="B123" s="1817">
        <v>846</v>
      </c>
      <c r="C123" s="1546" t="s">
        <v>568</v>
      </c>
      <c r="D123" s="1546" t="s">
        <v>77</v>
      </c>
      <c r="E123" s="1546" t="s">
        <v>531</v>
      </c>
      <c r="F123" s="1546" t="s">
        <v>532</v>
      </c>
      <c r="G123" s="1818">
        <v>1</v>
      </c>
      <c r="H123" s="1818">
        <v>50</v>
      </c>
      <c r="I123" s="1818">
        <v>50</v>
      </c>
      <c r="J123" s="1546" t="s">
        <v>6527</v>
      </c>
      <c r="K123" s="1546" t="s">
        <v>6456</v>
      </c>
      <c r="L123" s="1546" t="s">
        <v>6515</v>
      </c>
      <c r="N123" s="1546" t="s">
        <v>314</v>
      </c>
      <c r="O123" s="1546" t="s">
        <v>177</v>
      </c>
      <c r="P123" s="1817">
        <v>5442</v>
      </c>
      <c r="Q123" s="1546" t="s">
        <v>1548</v>
      </c>
      <c r="R123" s="1546" t="s">
        <v>6456</v>
      </c>
    </row>
    <row r="124" spans="1:18">
      <c r="A124" s="1546" t="s">
        <v>314</v>
      </c>
      <c r="B124" s="1817">
        <v>847</v>
      </c>
      <c r="C124" s="1546" t="s">
        <v>568</v>
      </c>
      <c r="D124" s="1546" t="s">
        <v>77</v>
      </c>
      <c r="E124" s="1546" t="s">
        <v>533</v>
      </c>
      <c r="F124" s="1546" t="s">
        <v>534</v>
      </c>
      <c r="G124" s="1818"/>
      <c r="H124" s="1818">
        <v>50</v>
      </c>
      <c r="I124" s="1818">
        <v>50</v>
      </c>
      <c r="J124" s="1546" t="s">
        <v>6523</v>
      </c>
      <c r="K124" s="1546" t="s">
        <v>6456</v>
      </c>
      <c r="L124" s="1546" t="s">
        <v>6515</v>
      </c>
      <c r="N124" s="1546" t="s">
        <v>314</v>
      </c>
      <c r="O124" s="1546" t="s">
        <v>178</v>
      </c>
      <c r="P124" s="1817">
        <v>5475</v>
      </c>
      <c r="Q124" s="1546" t="s">
        <v>1548</v>
      </c>
      <c r="R124" s="1546" t="s">
        <v>6427</v>
      </c>
    </row>
    <row r="125" spans="1:18">
      <c r="A125" s="1546" t="s">
        <v>314</v>
      </c>
      <c r="B125" s="1817">
        <v>848</v>
      </c>
      <c r="C125" s="1546" t="s">
        <v>568</v>
      </c>
      <c r="D125" s="1546" t="s">
        <v>77</v>
      </c>
      <c r="E125" s="1546" t="s">
        <v>6538</v>
      </c>
      <c r="F125" s="1546" t="s">
        <v>536</v>
      </c>
      <c r="G125" s="1818">
        <v>1</v>
      </c>
      <c r="H125" s="1818">
        <v>50</v>
      </c>
      <c r="I125" s="1818">
        <v>50</v>
      </c>
      <c r="J125" s="1546" t="s">
        <v>6527</v>
      </c>
      <c r="K125" s="1546" t="s">
        <v>6456</v>
      </c>
      <c r="L125" s="1546" t="s">
        <v>6515</v>
      </c>
      <c r="N125" s="1546" t="s">
        <v>314</v>
      </c>
      <c r="O125" s="1546" t="s">
        <v>179</v>
      </c>
      <c r="P125" s="1817">
        <v>5519</v>
      </c>
      <c r="Q125" s="1546" t="s">
        <v>1553</v>
      </c>
      <c r="R125" s="1546" t="s">
        <v>6456</v>
      </c>
    </row>
    <row r="126" spans="1:18">
      <c r="A126" s="1546" t="s">
        <v>314</v>
      </c>
      <c r="B126" s="1817">
        <v>849</v>
      </c>
      <c r="C126" s="1546" t="s">
        <v>568</v>
      </c>
      <c r="D126" s="1546" t="s">
        <v>77</v>
      </c>
      <c r="E126" s="1546" t="s">
        <v>6539</v>
      </c>
      <c r="F126" s="1546" t="s">
        <v>538</v>
      </c>
      <c r="G126" s="1818">
        <v>1</v>
      </c>
      <c r="H126" s="1818">
        <v>50</v>
      </c>
      <c r="I126" s="1818">
        <v>50</v>
      </c>
      <c r="J126" s="1546" t="s">
        <v>6527</v>
      </c>
      <c r="K126" s="1546" t="s">
        <v>6456</v>
      </c>
      <c r="L126" s="1546" t="s">
        <v>6515</v>
      </c>
      <c r="N126" s="1546" t="s">
        <v>314</v>
      </c>
      <c r="O126" s="1546" t="s">
        <v>180</v>
      </c>
      <c r="P126" s="1817">
        <v>5562</v>
      </c>
      <c r="Q126" s="1546" t="s">
        <v>1556</v>
      </c>
      <c r="R126" s="1546" t="s">
        <v>6456</v>
      </c>
    </row>
    <row r="127" spans="1:18">
      <c r="A127" s="1546" t="s">
        <v>314</v>
      </c>
      <c r="B127" s="1817">
        <v>851</v>
      </c>
      <c r="C127" s="1546" t="s">
        <v>568</v>
      </c>
      <c r="D127" s="1546" t="s">
        <v>77</v>
      </c>
      <c r="E127" s="1546" t="s">
        <v>6080</v>
      </c>
      <c r="F127" s="1546" t="s">
        <v>6540</v>
      </c>
      <c r="G127" s="1818">
        <v>1</v>
      </c>
      <c r="H127" s="1818">
        <v>100</v>
      </c>
      <c r="I127" s="1818">
        <v>100</v>
      </c>
      <c r="J127" s="1546" t="s">
        <v>6527</v>
      </c>
      <c r="K127" s="1546" t="s">
        <v>6456</v>
      </c>
      <c r="L127" s="1546" t="s">
        <v>6515</v>
      </c>
      <c r="N127" s="1546" t="s">
        <v>314</v>
      </c>
      <c r="O127" s="1546" t="s">
        <v>181</v>
      </c>
      <c r="P127" s="1817">
        <v>5613</v>
      </c>
      <c r="Q127" s="1546" t="s">
        <v>1556</v>
      </c>
      <c r="R127" s="1546" t="s">
        <v>6456</v>
      </c>
    </row>
    <row r="128" spans="1:18">
      <c r="A128" s="1546" t="s">
        <v>314</v>
      </c>
      <c r="B128" s="1817">
        <v>852</v>
      </c>
      <c r="C128" s="1546" t="s">
        <v>568</v>
      </c>
      <c r="D128" s="1546" t="s">
        <v>77</v>
      </c>
      <c r="E128" s="1546" t="s">
        <v>542</v>
      </c>
      <c r="F128" s="1546" t="s">
        <v>6541</v>
      </c>
      <c r="G128" s="1818">
        <v>1</v>
      </c>
      <c r="H128" s="1818">
        <v>100</v>
      </c>
      <c r="I128" s="1818">
        <v>100</v>
      </c>
      <c r="J128" s="1546" t="s">
        <v>6527</v>
      </c>
      <c r="K128" s="1546" t="s">
        <v>6456</v>
      </c>
      <c r="L128" s="1546" t="s">
        <v>6515</v>
      </c>
      <c r="N128" s="1546" t="s">
        <v>314</v>
      </c>
      <c r="O128" s="1546" t="s">
        <v>182</v>
      </c>
      <c r="P128" s="1817">
        <v>5663</v>
      </c>
      <c r="Q128" s="1546" t="s">
        <v>1579</v>
      </c>
      <c r="R128" s="1546" t="s">
        <v>6456</v>
      </c>
    </row>
    <row r="129" spans="1:18">
      <c r="A129" s="1546" t="s">
        <v>314</v>
      </c>
      <c r="B129" s="1817">
        <v>853</v>
      </c>
      <c r="C129" s="1546" t="s">
        <v>568</v>
      </c>
      <c r="D129" s="1546" t="s">
        <v>77</v>
      </c>
      <c r="E129" s="1546" t="s">
        <v>1349</v>
      </c>
      <c r="F129" s="1546" t="s">
        <v>6542</v>
      </c>
      <c r="G129" s="1818">
        <v>1</v>
      </c>
      <c r="H129" s="1818">
        <v>100</v>
      </c>
      <c r="I129" s="1818">
        <v>100</v>
      </c>
      <c r="J129" s="1546" t="s">
        <v>6527</v>
      </c>
      <c r="K129" s="1546" t="s">
        <v>6456</v>
      </c>
      <c r="L129" s="1546" t="s">
        <v>6515</v>
      </c>
      <c r="N129" s="1546" t="s">
        <v>314</v>
      </c>
      <c r="O129" s="1546" t="s">
        <v>183</v>
      </c>
      <c r="P129" s="1817">
        <v>5714</v>
      </c>
      <c r="Q129" s="1546" t="s">
        <v>1579</v>
      </c>
      <c r="R129" s="1546" t="s">
        <v>6456</v>
      </c>
    </row>
    <row r="130" spans="1:18">
      <c r="A130" s="1546" t="s">
        <v>314</v>
      </c>
      <c r="B130" s="1817">
        <v>855</v>
      </c>
      <c r="C130" s="1546" t="s">
        <v>568</v>
      </c>
      <c r="D130" s="1546" t="s">
        <v>77</v>
      </c>
      <c r="E130" s="1546" t="s">
        <v>546</v>
      </c>
      <c r="F130" s="1546" t="s">
        <v>6543</v>
      </c>
      <c r="G130" s="1818">
        <v>1</v>
      </c>
      <c r="H130" s="1818">
        <v>100</v>
      </c>
      <c r="I130" s="1818">
        <v>100</v>
      </c>
      <c r="J130" s="1546" t="s">
        <v>6527</v>
      </c>
      <c r="K130" s="1546" t="s">
        <v>6456</v>
      </c>
      <c r="L130" s="1546" t="s">
        <v>6515</v>
      </c>
      <c r="N130" s="1546" t="s">
        <v>314</v>
      </c>
      <c r="O130" s="1546" t="s">
        <v>184</v>
      </c>
      <c r="P130" s="1817">
        <v>5752</v>
      </c>
      <c r="Q130" s="1546" t="s">
        <v>1579</v>
      </c>
      <c r="R130" s="1546" t="s">
        <v>6427</v>
      </c>
    </row>
    <row r="131" spans="1:18">
      <c r="A131" s="1546" t="s">
        <v>314</v>
      </c>
      <c r="B131" s="1817">
        <v>856</v>
      </c>
      <c r="C131" s="1546" t="s">
        <v>568</v>
      </c>
      <c r="D131" s="1546" t="s">
        <v>77</v>
      </c>
      <c r="E131" s="1546" t="s">
        <v>548</v>
      </c>
      <c r="F131" s="1546" t="s">
        <v>6544</v>
      </c>
      <c r="G131" s="1818">
        <v>1</v>
      </c>
      <c r="H131" s="1818">
        <v>100</v>
      </c>
      <c r="I131" s="1818">
        <v>100</v>
      </c>
      <c r="J131" s="1546" t="s">
        <v>6527</v>
      </c>
      <c r="K131" s="1546" t="s">
        <v>6456</v>
      </c>
      <c r="L131" s="1546" t="s">
        <v>6515</v>
      </c>
      <c r="N131" s="1546" t="s">
        <v>314</v>
      </c>
      <c r="O131" s="1546" t="s">
        <v>185</v>
      </c>
      <c r="P131" s="1817">
        <v>5786</v>
      </c>
      <c r="Q131" s="1546" t="s">
        <v>1579</v>
      </c>
      <c r="R131" s="1546" t="s">
        <v>6456</v>
      </c>
    </row>
    <row r="132" spans="1:18">
      <c r="A132" s="1546" t="s">
        <v>314</v>
      </c>
      <c r="B132" s="1817">
        <v>858</v>
      </c>
      <c r="C132" s="1546" t="s">
        <v>568</v>
      </c>
      <c r="D132" s="1546" t="s">
        <v>77</v>
      </c>
      <c r="E132" s="1546" t="s">
        <v>551</v>
      </c>
      <c r="F132" s="1546" t="s">
        <v>552</v>
      </c>
      <c r="G132" s="1818">
        <v>1</v>
      </c>
      <c r="H132" s="1818">
        <v>30</v>
      </c>
      <c r="I132" s="1818">
        <v>30</v>
      </c>
      <c r="J132" s="1546" t="s">
        <v>6527</v>
      </c>
      <c r="K132" s="1546" t="s">
        <v>6456</v>
      </c>
      <c r="L132" s="1546" t="s">
        <v>6515</v>
      </c>
      <c r="N132" s="1546" t="s">
        <v>314</v>
      </c>
      <c r="O132" s="1546" t="s">
        <v>186</v>
      </c>
      <c r="P132" s="1817">
        <v>5826</v>
      </c>
      <c r="Q132" s="1546" t="s">
        <v>1579</v>
      </c>
      <c r="R132" s="1546" t="s">
        <v>6456</v>
      </c>
    </row>
    <row r="133" spans="1:18">
      <c r="A133" s="1546" t="s">
        <v>314</v>
      </c>
      <c r="B133" s="1817">
        <v>859</v>
      </c>
      <c r="C133" s="1546" t="s">
        <v>568</v>
      </c>
      <c r="D133" s="1546" t="s">
        <v>77</v>
      </c>
      <c r="E133" s="1546" t="s">
        <v>970</v>
      </c>
      <c r="F133" s="1546" t="s">
        <v>4020</v>
      </c>
      <c r="G133" s="1818">
        <v>1</v>
      </c>
      <c r="H133" s="1818">
        <v>30</v>
      </c>
      <c r="I133" s="1818">
        <v>30</v>
      </c>
      <c r="J133" s="1546" t="s">
        <v>6527</v>
      </c>
      <c r="K133" s="1546" t="s">
        <v>6456</v>
      </c>
      <c r="L133" s="1546" t="s">
        <v>6515</v>
      </c>
      <c r="N133" s="1546" t="s">
        <v>314</v>
      </c>
      <c r="O133" s="1546" t="s">
        <v>187</v>
      </c>
      <c r="P133" s="1817">
        <v>5866</v>
      </c>
      <c r="Q133" s="1546" t="s">
        <v>1579</v>
      </c>
      <c r="R133" s="1546" t="s">
        <v>6456</v>
      </c>
    </row>
    <row r="134" spans="1:18">
      <c r="A134" s="1546" t="s">
        <v>314</v>
      </c>
      <c r="B134" s="1817">
        <v>860</v>
      </c>
      <c r="C134" s="1546" t="s">
        <v>568</v>
      </c>
      <c r="D134" s="1546" t="s">
        <v>77</v>
      </c>
      <c r="E134" s="1546" t="s">
        <v>555</v>
      </c>
      <c r="F134" s="1546" t="s">
        <v>556</v>
      </c>
      <c r="G134" s="1818">
        <v>1</v>
      </c>
      <c r="H134" s="1818">
        <v>30</v>
      </c>
      <c r="I134" s="1818">
        <v>30</v>
      </c>
      <c r="J134" s="1546" t="s">
        <v>6527</v>
      </c>
      <c r="K134" s="1546" t="s">
        <v>6456</v>
      </c>
      <c r="L134" s="1546" t="s">
        <v>6515</v>
      </c>
      <c r="N134" s="1546" t="s">
        <v>314</v>
      </c>
      <c r="O134" s="1546" t="s">
        <v>188</v>
      </c>
      <c r="P134" s="1817">
        <v>5932</v>
      </c>
      <c r="Q134" s="1546" t="s">
        <v>1579</v>
      </c>
      <c r="R134" s="1546" t="s">
        <v>6456</v>
      </c>
    </row>
    <row r="135" spans="1:18">
      <c r="A135" s="1546" t="s">
        <v>314</v>
      </c>
      <c r="B135" s="1817">
        <v>861</v>
      </c>
      <c r="C135" s="1546" t="s">
        <v>568</v>
      </c>
      <c r="D135" s="1546" t="s">
        <v>77</v>
      </c>
      <c r="E135" s="1546" t="s">
        <v>515</v>
      </c>
      <c r="F135" s="1546" t="s">
        <v>4031</v>
      </c>
      <c r="G135" s="1818">
        <v>1</v>
      </c>
      <c r="H135" s="1818">
        <v>30</v>
      </c>
      <c r="I135" s="1818">
        <v>30</v>
      </c>
      <c r="J135" s="1546" t="s">
        <v>6527</v>
      </c>
      <c r="K135" s="1546" t="s">
        <v>6456</v>
      </c>
      <c r="L135" s="1546" t="s">
        <v>6515</v>
      </c>
      <c r="N135" s="1546" t="s">
        <v>314</v>
      </c>
      <c r="O135" s="1546" t="s">
        <v>189</v>
      </c>
      <c r="P135" s="1817">
        <v>6000</v>
      </c>
      <c r="Q135" s="1546" t="s">
        <v>1579</v>
      </c>
      <c r="R135" s="1546" t="s">
        <v>6427</v>
      </c>
    </row>
    <row r="136" spans="1:18">
      <c r="A136" s="1546" t="s">
        <v>314</v>
      </c>
      <c r="B136" s="1817">
        <v>862</v>
      </c>
      <c r="C136" s="1546" t="s">
        <v>568</v>
      </c>
      <c r="D136" s="1546" t="s">
        <v>77</v>
      </c>
      <c r="E136" s="1546" t="s">
        <v>558</v>
      </c>
      <c r="F136" s="1546" t="s">
        <v>6259</v>
      </c>
      <c r="G136" s="1818">
        <v>1</v>
      </c>
      <c r="H136" s="1818">
        <v>30</v>
      </c>
      <c r="I136" s="1818">
        <v>30</v>
      </c>
      <c r="J136" s="1546" t="s">
        <v>6527</v>
      </c>
      <c r="K136" s="1546" t="s">
        <v>6456</v>
      </c>
      <c r="L136" s="1546" t="s">
        <v>6515</v>
      </c>
      <c r="N136" s="1546" t="s">
        <v>314</v>
      </c>
      <c r="O136" s="1546" t="s">
        <v>190</v>
      </c>
      <c r="P136" s="1817">
        <v>6035</v>
      </c>
      <c r="Q136" s="1546" t="s">
        <v>1631</v>
      </c>
      <c r="R136" s="1546" t="s">
        <v>6456</v>
      </c>
    </row>
    <row r="137" spans="1:18">
      <c r="A137" s="1546" t="s">
        <v>314</v>
      </c>
      <c r="B137" s="1817">
        <v>863</v>
      </c>
      <c r="C137" s="1546" t="s">
        <v>568</v>
      </c>
      <c r="D137" s="1546" t="s">
        <v>77</v>
      </c>
      <c r="E137" s="1546" t="s">
        <v>1699</v>
      </c>
      <c r="F137" s="1546" t="s">
        <v>560</v>
      </c>
      <c r="G137" s="1818">
        <v>1</v>
      </c>
      <c r="H137" s="1818">
        <v>30</v>
      </c>
      <c r="I137" s="1818">
        <v>30</v>
      </c>
      <c r="J137" s="1546" t="s">
        <v>6527</v>
      </c>
      <c r="K137" s="1546" t="s">
        <v>6456</v>
      </c>
      <c r="L137" s="1546" t="s">
        <v>6515</v>
      </c>
      <c r="N137" s="1546" t="s">
        <v>314</v>
      </c>
      <c r="O137" s="1546" t="s">
        <v>191</v>
      </c>
      <c r="P137" s="1817">
        <v>6082</v>
      </c>
      <c r="Q137" s="1546" t="s">
        <v>1631</v>
      </c>
      <c r="R137" s="1546" t="s">
        <v>6456</v>
      </c>
    </row>
    <row r="138" spans="1:18">
      <c r="A138" s="1546" t="s">
        <v>314</v>
      </c>
      <c r="B138" s="1817">
        <v>864</v>
      </c>
      <c r="C138" s="1546" t="s">
        <v>568</v>
      </c>
      <c r="D138" s="1546" t="s">
        <v>77</v>
      </c>
      <c r="E138" s="1546" t="s">
        <v>6134</v>
      </c>
      <c r="F138" s="1546" t="s">
        <v>562</v>
      </c>
      <c r="G138" s="1818">
        <v>1</v>
      </c>
      <c r="H138" s="1818">
        <v>30</v>
      </c>
      <c r="I138" s="1818">
        <v>30</v>
      </c>
      <c r="J138" s="1546" t="s">
        <v>6527</v>
      </c>
      <c r="K138" s="1546" t="s">
        <v>6456</v>
      </c>
      <c r="L138" s="1546" t="s">
        <v>6515</v>
      </c>
      <c r="N138" s="1546" t="s">
        <v>314</v>
      </c>
      <c r="O138" s="1546" t="s">
        <v>192</v>
      </c>
      <c r="P138" s="1817">
        <v>6123</v>
      </c>
      <c r="Q138" s="1546" t="s">
        <v>1631</v>
      </c>
      <c r="R138" s="1546" t="s">
        <v>6456</v>
      </c>
    </row>
    <row r="139" spans="1:18">
      <c r="A139" s="1546" t="s">
        <v>314</v>
      </c>
      <c r="B139" s="1817">
        <v>865</v>
      </c>
      <c r="C139" s="1546" t="s">
        <v>568</v>
      </c>
      <c r="D139" s="1546" t="s">
        <v>77</v>
      </c>
      <c r="E139" s="1546" t="s">
        <v>563</v>
      </c>
      <c r="F139" s="1546" t="s">
        <v>564</v>
      </c>
      <c r="G139" s="1818">
        <v>1</v>
      </c>
      <c r="H139" s="1818">
        <v>30</v>
      </c>
      <c r="I139" s="1818">
        <v>30</v>
      </c>
      <c r="J139" s="1546" t="s">
        <v>6527</v>
      </c>
      <c r="K139" s="1546" t="s">
        <v>6456</v>
      </c>
      <c r="L139" s="1546" t="s">
        <v>6515</v>
      </c>
      <c r="N139" s="1546" t="s">
        <v>314</v>
      </c>
      <c r="O139" s="1546" t="s">
        <v>193</v>
      </c>
      <c r="P139" s="1817">
        <v>6156</v>
      </c>
      <c r="Q139" s="1546" t="s">
        <v>1631</v>
      </c>
      <c r="R139" s="1546" t="s">
        <v>6456</v>
      </c>
    </row>
    <row r="140" spans="1:18">
      <c r="A140" s="1546" t="s">
        <v>314</v>
      </c>
      <c r="B140" s="1817">
        <v>867</v>
      </c>
      <c r="C140" s="1546" t="s">
        <v>568</v>
      </c>
      <c r="D140" s="1546" t="s">
        <v>77</v>
      </c>
      <c r="E140" s="1546" t="s">
        <v>6260</v>
      </c>
      <c r="F140" s="1546" t="s">
        <v>567</v>
      </c>
      <c r="G140" s="1818">
        <v>1</v>
      </c>
      <c r="H140" s="1818">
        <v>10</v>
      </c>
      <c r="I140" s="1818">
        <v>10</v>
      </c>
      <c r="J140" s="1546" t="s">
        <v>6527</v>
      </c>
      <c r="K140" s="1546" t="s">
        <v>6456</v>
      </c>
      <c r="L140" s="1546" t="s">
        <v>6515</v>
      </c>
      <c r="N140" s="1546" t="s">
        <v>314</v>
      </c>
      <c r="O140" s="1546" t="s">
        <v>194</v>
      </c>
      <c r="P140" s="1817">
        <v>6220</v>
      </c>
      <c r="Q140" s="1546" t="s">
        <v>1631</v>
      </c>
      <c r="R140" s="1546" t="s">
        <v>6427</v>
      </c>
    </row>
    <row r="141" spans="1:18">
      <c r="A141" s="1546" t="s">
        <v>314</v>
      </c>
      <c r="B141" s="1817">
        <v>895</v>
      </c>
      <c r="C141" s="1546" t="s">
        <v>568</v>
      </c>
      <c r="D141" s="1546" t="s">
        <v>78</v>
      </c>
      <c r="E141" s="1546" t="s">
        <v>283</v>
      </c>
      <c r="F141" s="1546" t="s">
        <v>282</v>
      </c>
      <c r="G141" s="1818">
        <v>1</v>
      </c>
      <c r="H141" s="1818">
        <v>5</v>
      </c>
      <c r="I141" s="1818">
        <v>5</v>
      </c>
      <c r="J141" s="1546" t="s">
        <v>6527</v>
      </c>
      <c r="K141" s="1546" t="s">
        <v>6456</v>
      </c>
      <c r="L141" s="1546" t="s">
        <v>6515</v>
      </c>
      <c r="N141" s="1546" t="s">
        <v>314</v>
      </c>
      <c r="O141" s="1546" t="s">
        <v>195</v>
      </c>
      <c r="P141" s="1817">
        <v>6266</v>
      </c>
      <c r="Q141" s="1546" t="s">
        <v>1646</v>
      </c>
      <c r="R141" s="1546" t="s">
        <v>6456</v>
      </c>
    </row>
    <row r="142" spans="1:18">
      <c r="A142" s="1546" t="s">
        <v>314</v>
      </c>
      <c r="B142" s="1817">
        <v>896</v>
      </c>
      <c r="C142" s="1546" t="s">
        <v>568</v>
      </c>
      <c r="D142" s="1546" t="s">
        <v>78</v>
      </c>
      <c r="E142" s="1546" t="s">
        <v>6233</v>
      </c>
      <c r="F142" s="1546" t="s">
        <v>274</v>
      </c>
      <c r="G142" s="1818">
        <v>1</v>
      </c>
      <c r="H142" s="1818">
        <v>5</v>
      </c>
      <c r="I142" s="1818">
        <v>5</v>
      </c>
      <c r="J142" s="1546" t="s">
        <v>6527</v>
      </c>
      <c r="K142" s="1546" t="s">
        <v>6456</v>
      </c>
      <c r="L142" s="1546" t="s">
        <v>6515</v>
      </c>
      <c r="N142" s="1546" t="s">
        <v>314</v>
      </c>
      <c r="O142" s="1546" t="s">
        <v>196</v>
      </c>
      <c r="P142" s="1817">
        <v>6315</v>
      </c>
      <c r="Q142" s="1546" t="s">
        <v>1646</v>
      </c>
      <c r="R142" s="1546" t="s">
        <v>6456</v>
      </c>
    </row>
    <row r="143" spans="1:18">
      <c r="A143" s="1546" t="s">
        <v>314</v>
      </c>
      <c r="B143" s="1817">
        <v>897</v>
      </c>
      <c r="C143" s="1546" t="s">
        <v>568</v>
      </c>
      <c r="D143" s="1546" t="s">
        <v>78</v>
      </c>
      <c r="E143" s="1546" t="s">
        <v>1672</v>
      </c>
      <c r="F143" s="1546" t="s">
        <v>577</v>
      </c>
      <c r="G143" s="1818">
        <v>2</v>
      </c>
      <c r="H143" s="1818">
        <v>5</v>
      </c>
      <c r="I143" s="1818">
        <v>10</v>
      </c>
      <c r="J143" s="1546" t="s">
        <v>6527</v>
      </c>
      <c r="K143" s="1546" t="s">
        <v>6456</v>
      </c>
      <c r="L143" s="1546" t="s">
        <v>6515</v>
      </c>
      <c r="N143" s="1546" t="s">
        <v>314</v>
      </c>
      <c r="O143" s="1546" t="s">
        <v>197</v>
      </c>
      <c r="P143" s="1817">
        <v>6370</v>
      </c>
      <c r="Q143" s="1546" t="s">
        <v>1646</v>
      </c>
      <c r="R143" s="1546" t="s">
        <v>6427</v>
      </c>
    </row>
    <row r="144" spans="1:18">
      <c r="A144" s="1546" t="s">
        <v>314</v>
      </c>
      <c r="B144" s="1817">
        <v>898</v>
      </c>
      <c r="C144" s="1546" t="s">
        <v>568</v>
      </c>
      <c r="D144" s="1546" t="s">
        <v>78</v>
      </c>
      <c r="E144" s="1546" t="s">
        <v>6545</v>
      </c>
      <c r="F144" s="1546" t="s">
        <v>579</v>
      </c>
      <c r="G144" s="1818">
        <v>1</v>
      </c>
      <c r="H144" s="1818">
        <v>5</v>
      </c>
      <c r="I144" s="1818">
        <v>5</v>
      </c>
      <c r="J144" s="1546" t="s">
        <v>6527</v>
      </c>
      <c r="K144" s="1546" t="s">
        <v>6456</v>
      </c>
      <c r="L144" s="1546" t="s">
        <v>6515</v>
      </c>
      <c r="N144" s="1546" t="s">
        <v>314</v>
      </c>
      <c r="O144" s="1546" t="s">
        <v>198</v>
      </c>
      <c r="P144" s="1817">
        <v>6409</v>
      </c>
      <c r="Q144" s="1546" t="s">
        <v>1646</v>
      </c>
      <c r="R144" s="1546" t="s">
        <v>6456</v>
      </c>
    </row>
    <row r="145" spans="1:18">
      <c r="A145" s="1546" t="s">
        <v>314</v>
      </c>
      <c r="B145" s="1817">
        <v>899</v>
      </c>
      <c r="C145" s="1546" t="s">
        <v>568</v>
      </c>
      <c r="D145" s="1546" t="s">
        <v>78</v>
      </c>
      <c r="E145" s="1546" t="s">
        <v>1661</v>
      </c>
      <c r="F145" s="1546" t="s">
        <v>438</v>
      </c>
      <c r="G145" s="1818">
        <v>1</v>
      </c>
      <c r="H145" s="1818">
        <v>5</v>
      </c>
      <c r="I145" s="1818">
        <v>5</v>
      </c>
      <c r="J145" s="1546" t="s">
        <v>6527</v>
      </c>
      <c r="K145" s="1546" t="s">
        <v>6456</v>
      </c>
      <c r="L145" s="1546" t="s">
        <v>6515</v>
      </c>
      <c r="N145" s="1546" t="s">
        <v>314</v>
      </c>
      <c r="O145" s="1546" t="s">
        <v>199</v>
      </c>
      <c r="P145" s="1817">
        <v>6459</v>
      </c>
      <c r="Q145" s="1546" t="s">
        <v>1657</v>
      </c>
      <c r="R145" s="1546" t="s">
        <v>6456</v>
      </c>
    </row>
    <row r="146" spans="1:18">
      <c r="A146" s="1546" t="s">
        <v>314</v>
      </c>
      <c r="B146" s="1817">
        <v>900</v>
      </c>
      <c r="C146" s="1546" t="s">
        <v>568</v>
      </c>
      <c r="D146" s="1546" t="s">
        <v>78</v>
      </c>
      <c r="E146" s="1546" t="s">
        <v>580</v>
      </c>
      <c r="F146" s="1546" t="s">
        <v>581</v>
      </c>
      <c r="G146" s="1818">
        <v>1</v>
      </c>
      <c r="H146" s="1818">
        <v>5</v>
      </c>
      <c r="I146" s="1818">
        <v>5</v>
      </c>
      <c r="J146" s="1546" t="s">
        <v>6527</v>
      </c>
      <c r="K146" s="1546" t="s">
        <v>6456</v>
      </c>
      <c r="L146" s="1546" t="s">
        <v>6515</v>
      </c>
      <c r="N146" s="1546" t="s">
        <v>314</v>
      </c>
      <c r="O146" s="1546" t="s">
        <v>200</v>
      </c>
      <c r="P146" s="1817">
        <v>6490</v>
      </c>
      <c r="Q146" s="1546" t="s">
        <v>1657</v>
      </c>
      <c r="R146" s="1546" t="s">
        <v>6456</v>
      </c>
    </row>
    <row r="147" spans="1:18">
      <c r="A147" s="1546" t="s">
        <v>314</v>
      </c>
      <c r="B147" s="1817">
        <v>901</v>
      </c>
      <c r="C147" s="1546" t="s">
        <v>568</v>
      </c>
      <c r="D147" s="1546" t="s">
        <v>78</v>
      </c>
      <c r="E147" s="1546" t="s">
        <v>582</v>
      </c>
      <c r="F147" s="1546" t="s">
        <v>583</v>
      </c>
      <c r="G147" s="1818">
        <v>1</v>
      </c>
      <c r="H147" s="1818">
        <v>5</v>
      </c>
      <c r="I147" s="1818">
        <v>5</v>
      </c>
      <c r="J147" s="1546" t="s">
        <v>6527</v>
      </c>
      <c r="K147" s="1546" t="s">
        <v>6456</v>
      </c>
      <c r="L147" s="1546" t="s">
        <v>6515</v>
      </c>
      <c r="N147" s="1546" t="s">
        <v>314</v>
      </c>
      <c r="O147" s="1546" t="s">
        <v>201</v>
      </c>
      <c r="P147" s="1817">
        <v>6524</v>
      </c>
      <c r="Q147" s="1546" t="s">
        <v>1668</v>
      </c>
      <c r="R147" s="1546" t="s">
        <v>6456</v>
      </c>
    </row>
    <row r="148" spans="1:18">
      <c r="A148" s="1546" t="s">
        <v>314</v>
      </c>
      <c r="B148" s="1817">
        <v>902</v>
      </c>
      <c r="C148" s="1546" t="s">
        <v>568</v>
      </c>
      <c r="D148" s="1546" t="s">
        <v>78</v>
      </c>
      <c r="E148" s="1546" t="s">
        <v>586</v>
      </c>
      <c r="F148" s="1546" t="s">
        <v>5919</v>
      </c>
      <c r="G148" s="1818">
        <v>1</v>
      </c>
      <c r="H148" s="1818">
        <v>5</v>
      </c>
      <c r="I148" s="1818">
        <v>5</v>
      </c>
      <c r="J148" s="1546" t="s">
        <v>6527</v>
      </c>
      <c r="K148" s="1546" t="s">
        <v>6456</v>
      </c>
      <c r="L148" s="1546" t="s">
        <v>6515</v>
      </c>
      <c r="N148" s="1546" t="s">
        <v>314</v>
      </c>
      <c r="O148" s="1546" t="s">
        <v>202</v>
      </c>
      <c r="P148" s="1817">
        <v>6565</v>
      </c>
      <c r="Q148" s="1546" t="s">
        <v>1668</v>
      </c>
      <c r="R148" s="1546" t="s">
        <v>6456</v>
      </c>
    </row>
    <row r="149" spans="1:18">
      <c r="A149" s="1546" t="s">
        <v>314</v>
      </c>
      <c r="B149" s="1817">
        <v>904</v>
      </c>
      <c r="C149" s="1546" t="s">
        <v>568</v>
      </c>
      <c r="D149" s="1546" t="s">
        <v>78</v>
      </c>
      <c r="E149" s="1546" t="s">
        <v>6261</v>
      </c>
      <c r="F149" s="1546" t="s">
        <v>6026</v>
      </c>
      <c r="G149" s="1818">
        <v>1</v>
      </c>
      <c r="H149" s="1818">
        <v>6</v>
      </c>
      <c r="I149" s="1818">
        <v>6</v>
      </c>
      <c r="J149" s="1546" t="s">
        <v>6527</v>
      </c>
      <c r="K149" s="1546" t="s">
        <v>6456</v>
      </c>
      <c r="L149" s="1546" t="s">
        <v>6515</v>
      </c>
      <c r="N149" s="1546" t="s">
        <v>314</v>
      </c>
      <c r="O149" s="1546" t="s">
        <v>203</v>
      </c>
      <c r="P149" s="1817">
        <v>6613</v>
      </c>
      <c r="Q149" s="1546" t="s">
        <v>1682</v>
      </c>
      <c r="R149" s="1546" t="s">
        <v>6456</v>
      </c>
    </row>
    <row r="150" spans="1:18">
      <c r="A150" s="1546" t="s">
        <v>314</v>
      </c>
      <c r="B150" s="1817">
        <v>906</v>
      </c>
      <c r="C150" s="1546" t="s">
        <v>568</v>
      </c>
      <c r="D150" s="1546" t="s">
        <v>78</v>
      </c>
      <c r="E150" s="1546" t="s">
        <v>503</v>
      </c>
      <c r="F150" s="1546" t="s">
        <v>504</v>
      </c>
      <c r="G150" s="1818"/>
      <c r="H150" s="1818"/>
      <c r="I150" s="1818">
        <v>20</v>
      </c>
      <c r="J150" s="1546" t="s">
        <v>6523</v>
      </c>
      <c r="K150" s="1546" t="s">
        <v>6456</v>
      </c>
      <c r="L150" s="1546" t="s">
        <v>6515</v>
      </c>
      <c r="N150" s="1546" t="s">
        <v>314</v>
      </c>
      <c r="O150" s="1546" t="s">
        <v>204</v>
      </c>
      <c r="P150" s="1817">
        <v>6651</v>
      </c>
      <c r="Q150" s="1546" t="s">
        <v>1682</v>
      </c>
      <c r="R150" s="1546" t="s">
        <v>6456</v>
      </c>
    </row>
    <row r="151" spans="1:18">
      <c r="A151" s="1546" t="s">
        <v>314</v>
      </c>
      <c r="B151" s="1817">
        <v>907</v>
      </c>
      <c r="C151" s="1546" t="s">
        <v>568</v>
      </c>
      <c r="D151" s="1546" t="s">
        <v>78</v>
      </c>
      <c r="E151" s="1546" t="s">
        <v>6262</v>
      </c>
      <c r="F151" s="1546" t="s">
        <v>601</v>
      </c>
      <c r="G151" s="1818"/>
      <c r="H151" s="1818">
        <v>25</v>
      </c>
      <c r="I151" s="1818">
        <v>25</v>
      </c>
      <c r="J151" s="1546" t="s">
        <v>6523</v>
      </c>
      <c r="K151" s="1546" t="s">
        <v>6456</v>
      </c>
      <c r="L151" s="1546" t="s">
        <v>6515</v>
      </c>
      <c r="N151" s="1546" t="s">
        <v>314</v>
      </c>
      <c r="O151" s="1546" t="s">
        <v>205</v>
      </c>
      <c r="P151" s="1817">
        <v>6688</v>
      </c>
      <c r="Q151" s="1546" t="s">
        <v>1682</v>
      </c>
      <c r="R151" s="1546" t="s">
        <v>6456</v>
      </c>
    </row>
    <row r="152" spans="1:18">
      <c r="A152" s="1546" t="s">
        <v>314</v>
      </c>
      <c r="B152" s="1817">
        <v>908</v>
      </c>
      <c r="C152" s="1546" t="s">
        <v>568</v>
      </c>
      <c r="D152" s="1546" t="s">
        <v>78</v>
      </c>
      <c r="E152" s="1546" t="s">
        <v>6263</v>
      </c>
      <c r="F152" s="1546" t="s">
        <v>592</v>
      </c>
      <c r="G152" s="1818"/>
      <c r="H152" s="1818">
        <v>25</v>
      </c>
      <c r="I152" s="1818">
        <v>25</v>
      </c>
      <c r="J152" s="1546" t="s">
        <v>6523</v>
      </c>
      <c r="K152" s="1546" t="s">
        <v>6456</v>
      </c>
      <c r="L152" s="1546" t="s">
        <v>6515</v>
      </c>
      <c r="N152" s="1546" t="s">
        <v>314</v>
      </c>
      <c r="O152" s="1546" t="s">
        <v>206</v>
      </c>
      <c r="P152" s="1817">
        <v>6751</v>
      </c>
      <c r="Q152" s="1546" t="s">
        <v>1712</v>
      </c>
      <c r="R152" s="1546" t="s">
        <v>6456</v>
      </c>
    </row>
    <row r="153" spans="1:18">
      <c r="A153" s="1546" t="s">
        <v>314</v>
      </c>
      <c r="B153" s="1817">
        <v>911</v>
      </c>
      <c r="C153" s="1546" t="s">
        <v>568</v>
      </c>
      <c r="D153" s="1546" t="s">
        <v>78</v>
      </c>
      <c r="E153" s="1546" t="s">
        <v>6080</v>
      </c>
      <c r="F153" s="1546" t="s">
        <v>6540</v>
      </c>
      <c r="G153" s="1818">
        <v>1</v>
      </c>
      <c r="H153" s="1818"/>
      <c r="I153" s="1818">
        <v>20</v>
      </c>
      <c r="J153" s="1546" t="s">
        <v>6523</v>
      </c>
      <c r="K153" s="1546" t="s">
        <v>6456</v>
      </c>
      <c r="L153" s="1546" t="s">
        <v>6515</v>
      </c>
      <c r="N153" s="1546" t="s">
        <v>314</v>
      </c>
      <c r="O153" s="1546" t="s">
        <v>207</v>
      </c>
      <c r="P153" s="1817">
        <v>6792</v>
      </c>
      <c r="Q153" s="1546" t="s">
        <v>1712</v>
      </c>
      <c r="R153" s="1546" t="s">
        <v>6456</v>
      </c>
    </row>
    <row r="154" spans="1:18">
      <c r="A154" s="1546" t="s">
        <v>314</v>
      </c>
      <c r="B154" s="1817">
        <v>912</v>
      </c>
      <c r="C154" s="1546" t="s">
        <v>568</v>
      </c>
      <c r="D154" s="1546" t="s">
        <v>78</v>
      </c>
      <c r="E154" s="1546" t="s">
        <v>542</v>
      </c>
      <c r="F154" s="1546" t="s">
        <v>6541</v>
      </c>
      <c r="G154" s="1818">
        <v>1</v>
      </c>
      <c r="H154" s="1818"/>
      <c r="I154" s="1818">
        <v>20</v>
      </c>
      <c r="J154" s="1546" t="s">
        <v>6523</v>
      </c>
      <c r="K154" s="1546" t="s">
        <v>6456</v>
      </c>
      <c r="L154" s="1546" t="s">
        <v>6515</v>
      </c>
      <c r="N154" s="1546" t="s">
        <v>314</v>
      </c>
      <c r="O154" s="1546" t="s">
        <v>208</v>
      </c>
      <c r="P154" s="1817">
        <v>6862</v>
      </c>
      <c r="Q154" s="1546" t="s">
        <v>1712</v>
      </c>
      <c r="R154" s="1546" t="s">
        <v>6456</v>
      </c>
    </row>
    <row r="155" spans="1:18">
      <c r="A155" s="1546" t="s">
        <v>314</v>
      </c>
      <c r="B155" s="1817">
        <v>913</v>
      </c>
      <c r="C155" s="1546" t="s">
        <v>568</v>
      </c>
      <c r="D155" s="1546" t="s">
        <v>78</v>
      </c>
      <c r="E155" s="1546" t="s">
        <v>1349</v>
      </c>
      <c r="F155" s="1546" t="s">
        <v>6542</v>
      </c>
      <c r="G155" s="1818"/>
      <c r="H155" s="1818"/>
      <c r="I155" s="1818">
        <v>20</v>
      </c>
      <c r="J155" s="1546" t="s">
        <v>6523</v>
      </c>
      <c r="K155" s="1546" t="s">
        <v>6456</v>
      </c>
      <c r="L155" s="1546" t="s">
        <v>6515</v>
      </c>
      <c r="N155" s="1546" t="s">
        <v>314</v>
      </c>
      <c r="O155" s="1546" t="s">
        <v>209</v>
      </c>
      <c r="P155" s="1817">
        <v>6906</v>
      </c>
      <c r="Q155" s="1546" t="s">
        <v>1712</v>
      </c>
      <c r="R155" s="1546" t="s">
        <v>6456</v>
      </c>
    </row>
    <row r="156" spans="1:18">
      <c r="A156" s="1546" t="s">
        <v>314</v>
      </c>
      <c r="B156" s="1817">
        <v>914</v>
      </c>
      <c r="C156" s="1546" t="s">
        <v>568</v>
      </c>
      <c r="D156" s="1546" t="s">
        <v>78</v>
      </c>
      <c r="E156" s="1546" t="s">
        <v>546</v>
      </c>
      <c r="F156" s="1546" t="s">
        <v>6543</v>
      </c>
      <c r="G156" s="1818"/>
      <c r="H156" s="1818"/>
      <c r="I156" s="1818">
        <v>20</v>
      </c>
      <c r="J156" s="1546" t="s">
        <v>6523</v>
      </c>
      <c r="K156" s="1546" t="s">
        <v>6456</v>
      </c>
      <c r="L156" s="1546" t="s">
        <v>6515</v>
      </c>
      <c r="N156" s="1546" t="s">
        <v>314</v>
      </c>
      <c r="O156" s="1546" t="s">
        <v>210</v>
      </c>
      <c r="P156" s="1817">
        <v>6962</v>
      </c>
      <c r="Q156" s="1546" t="s">
        <v>1712</v>
      </c>
      <c r="R156" s="1546" t="s">
        <v>6456</v>
      </c>
    </row>
    <row r="157" spans="1:18">
      <c r="A157" s="1546" t="s">
        <v>314</v>
      </c>
      <c r="B157" s="1817">
        <v>915</v>
      </c>
      <c r="C157" s="1546" t="s">
        <v>568</v>
      </c>
      <c r="D157" s="1546" t="s">
        <v>78</v>
      </c>
      <c r="E157" s="1546" t="s">
        <v>548</v>
      </c>
      <c r="F157" s="1546" t="s">
        <v>6544</v>
      </c>
      <c r="G157" s="1818"/>
      <c r="H157" s="1818"/>
      <c r="I157" s="1818">
        <v>20</v>
      </c>
      <c r="J157" s="1546" t="s">
        <v>6523</v>
      </c>
      <c r="K157" s="1546" t="s">
        <v>6456</v>
      </c>
      <c r="L157" s="1546" t="s">
        <v>6515</v>
      </c>
      <c r="N157" s="1546" t="s">
        <v>314</v>
      </c>
      <c r="O157" s="1546" t="s">
        <v>211</v>
      </c>
      <c r="P157" s="1817">
        <v>7001</v>
      </c>
      <c r="Q157" s="1546" t="s">
        <v>1712</v>
      </c>
      <c r="R157" s="1546" t="s">
        <v>6456</v>
      </c>
    </row>
    <row r="158" spans="1:18">
      <c r="A158" s="1546" t="s">
        <v>314</v>
      </c>
      <c r="B158" s="1817">
        <v>916</v>
      </c>
      <c r="C158" s="1546" t="s">
        <v>568</v>
      </c>
      <c r="D158" s="1546" t="s">
        <v>78</v>
      </c>
      <c r="E158" s="1546" t="s">
        <v>400</v>
      </c>
      <c r="F158" s="1546" t="s">
        <v>6518</v>
      </c>
      <c r="G158" s="1818"/>
      <c r="H158" s="1818"/>
      <c r="I158" s="1818">
        <v>20</v>
      </c>
      <c r="J158" s="1546" t="s">
        <v>6523</v>
      </c>
      <c r="K158" s="1546" t="s">
        <v>6456</v>
      </c>
      <c r="L158" s="1546" t="s">
        <v>6515</v>
      </c>
      <c r="N158" s="1546" t="s">
        <v>314</v>
      </c>
      <c r="O158" s="1546" t="s">
        <v>212</v>
      </c>
      <c r="P158" s="1817">
        <v>7044</v>
      </c>
      <c r="Q158" s="1546" t="s">
        <v>1740</v>
      </c>
      <c r="R158" s="1546" t="s">
        <v>6456</v>
      </c>
    </row>
    <row r="159" spans="1:18">
      <c r="A159" s="1546" t="s">
        <v>314</v>
      </c>
      <c r="B159" s="1817">
        <v>946</v>
      </c>
      <c r="C159" s="1546" t="s">
        <v>568</v>
      </c>
      <c r="D159" s="1546" t="s">
        <v>79</v>
      </c>
      <c r="E159" s="1546" t="s">
        <v>398</v>
      </c>
      <c r="F159" s="1546" t="s">
        <v>399</v>
      </c>
      <c r="G159" s="1818">
        <v>1</v>
      </c>
      <c r="H159" s="1818">
        <v>5</v>
      </c>
      <c r="I159" s="1818">
        <v>5</v>
      </c>
      <c r="J159" s="1546" t="s">
        <v>6527</v>
      </c>
      <c r="K159" s="1546" t="s">
        <v>6456</v>
      </c>
      <c r="L159" s="1546" t="s">
        <v>6515</v>
      </c>
      <c r="N159" s="1546" t="s">
        <v>314</v>
      </c>
      <c r="O159" s="1546" t="s">
        <v>213</v>
      </c>
      <c r="P159" s="1817">
        <v>7094</v>
      </c>
      <c r="Q159" s="1546" t="s">
        <v>1743</v>
      </c>
      <c r="R159" s="1546" t="s">
        <v>6456</v>
      </c>
    </row>
    <row r="160" spans="1:18">
      <c r="A160" s="1546" t="s">
        <v>314</v>
      </c>
      <c r="B160" s="1817">
        <v>947</v>
      </c>
      <c r="C160" s="1546" t="s">
        <v>568</v>
      </c>
      <c r="D160" s="1546" t="s">
        <v>79</v>
      </c>
      <c r="E160" s="1546" t="s">
        <v>488</v>
      </c>
      <c r="F160" s="1546" t="s">
        <v>489</v>
      </c>
      <c r="G160" s="1818">
        <v>1</v>
      </c>
      <c r="H160" s="1818">
        <v>5</v>
      </c>
      <c r="I160" s="1818">
        <v>5</v>
      </c>
      <c r="J160" s="1546" t="s">
        <v>6527</v>
      </c>
      <c r="K160" s="1546" t="s">
        <v>6456</v>
      </c>
      <c r="L160" s="1546" t="s">
        <v>6515</v>
      </c>
      <c r="N160" s="1546" t="s">
        <v>314</v>
      </c>
      <c r="O160" s="1546" t="s">
        <v>214</v>
      </c>
      <c r="P160" s="1817">
        <v>7128</v>
      </c>
      <c r="Q160" s="1546" t="s">
        <v>1743</v>
      </c>
      <c r="R160" s="1546" t="s">
        <v>6427</v>
      </c>
    </row>
    <row r="161" spans="1:18">
      <c r="A161" s="1546" t="s">
        <v>314</v>
      </c>
      <c r="B161" s="1817">
        <v>982</v>
      </c>
      <c r="C161" s="1546" t="s">
        <v>568</v>
      </c>
      <c r="D161" s="1546" t="s">
        <v>80</v>
      </c>
      <c r="E161" s="1546" t="s">
        <v>593</v>
      </c>
      <c r="F161" s="1546" t="s">
        <v>438</v>
      </c>
      <c r="G161" s="1818">
        <v>1</v>
      </c>
      <c r="H161" s="1818">
        <v>5</v>
      </c>
      <c r="I161" s="1818">
        <v>5</v>
      </c>
      <c r="J161" s="1546" t="s">
        <v>6527</v>
      </c>
      <c r="K161" s="1546" t="s">
        <v>6456</v>
      </c>
      <c r="L161" s="1546" t="s">
        <v>6515</v>
      </c>
      <c r="N161" s="1546" t="s">
        <v>314</v>
      </c>
      <c r="O161" s="1546" t="s">
        <v>215</v>
      </c>
      <c r="P161" s="1817">
        <v>7201</v>
      </c>
      <c r="Q161" s="1546" t="s">
        <v>1740</v>
      </c>
      <c r="R161" s="1546" t="s">
        <v>6456</v>
      </c>
    </row>
    <row r="162" spans="1:18">
      <c r="A162" s="1546" t="s">
        <v>314</v>
      </c>
      <c r="B162" s="1817">
        <v>983</v>
      </c>
      <c r="C162" s="1546" t="s">
        <v>568</v>
      </c>
      <c r="D162" s="1546" t="s">
        <v>80</v>
      </c>
      <c r="E162" s="1546" t="s">
        <v>6256</v>
      </c>
      <c r="F162" s="1546" t="s">
        <v>436</v>
      </c>
      <c r="G162" s="1818">
        <v>1</v>
      </c>
      <c r="H162" s="1818"/>
      <c r="I162" s="1818">
        <v>3</v>
      </c>
      <c r="J162" s="1546" t="s">
        <v>6523</v>
      </c>
      <c r="K162" s="1546" t="s">
        <v>6456</v>
      </c>
      <c r="L162" s="1546" t="s">
        <v>6515</v>
      </c>
      <c r="N162" s="1546" t="s">
        <v>314</v>
      </c>
      <c r="O162" s="1546" t="s">
        <v>216</v>
      </c>
      <c r="P162" s="1817">
        <v>7237</v>
      </c>
      <c r="Q162" s="1546" t="s">
        <v>1743</v>
      </c>
      <c r="R162" s="1546" t="s">
        <v>6456</v>
      </c>
    </row>
    <row r="163" spans="1:18">
      <c r="A163" s="1546" t="s">
        <v>314</v>
      </c>
      <c r="B163" s="1817">
        <v>984</v>
      </c>
      <c r="C163" s="1546" t="s">
        <v>568</v>
      </c>
      <c r="D163" s="1546" t="s">
        <v>80</v>
      </c>
      <c r="E163" s="1546" t="s">
        <v>586</v>
      </c>
      <c r="F163" s="1546" t="s">
        <v>5919</v>
      </c>
      <c r="G163" s="1818">
        <v>1</v>
      </c>
      <c r="H163" s="1818"/>
      <c r="I163" s="1818">
        <v>2</v>
      </c>
      <c r="J163" s="1546" t="s">
        <v>6523</v>
      </c>
      <c r="K163" s="1546" t="s">
        <v>6456</v>
      </c>
      <c r="L163" s="1546" t="s">
        <v>6515</v>
      </c>
      <c r="N163" s="1546" t="s">
        <v>314</v>
      </c>
      <c r="O163" s="1546" t="s">
        <v>217</v>
      </c>
      <c r="P163" s="1817">
        <v>7281</v>
      </c>
      <c r="Q163" s="1546" t="s">
        <v>1740</v>
      </c>
      <c r="R163" s="1546" t="s">
        <v>6427</v>
      </c>
    </row>
    <row r="164" spans="1:18">
      <c r="A164" s="1546" t="s">
        <v>314</v>
      </c>
      <c r="B164" s="1817">
        <v>985</v>
      </c>
      <c r="C164" s="1546" t="s">
        <v>568</v>
      </c>
      <c r="D164" s="1546" t="s">
        <v>80</v>
      </c>
      <c r="E164" s="1546" t="s">
        <v>594</v>
      </c>
      <c r="F164" s="1546" t="s">
        <v>595</v>
      </c>
      <c r="G164" s="1818"/>
      <c r="H164" s="1818"/>
      <c r="I164" s="1818">
        <v>2</v>
      </c>
      <c r="J164" s="1546" t="s">
        <v>6523</v>
      </c>
      <c r="K164" s="1546" t="s">
        <v>6456</v>
      </c>
      <c r="L164" s="1546" t="s">
        <v>6515</v>
      </c>
      <c r="N164" s="1546" t="s">
        <v>314</v>
      </c>
      <c r="O164" s="1546" t="s">
        <v>218</v>
      </c>
      <c r="P164" s="1817">
        <v>7318</v>
      </c>
      <c r="Q164" s="1546" t="s">
        <v>1740</v>
      </c>
      <c r="R164" s="1546" t="s">
        <v>6427</v>
      </c>
    </row>
    <row r="165" spans="1:18">
      <c r="A165" s="1546" t="s">
        <v>314</v>
      </c>
      <c r="B165" s="1817">
        <v>986</v>
      </c>
      <c r="C165" s="1546" t="s">
        <v>568</v>
      </c>
      <c r="D165" s="1546" t="s">
        <v>80</v>
      </c>
      <c r="E165" s="1546" t="s">
        <v>6264</v>
      </c>
      <c r="F165" s="1546" t="s">
        <v>6254</v>
      </c>
      <c r="G165" s="1818">
        <v>1</v>
      </c>
      <c r="H165" s="1818"/>
      <c r="I165" s="1818">
        <v>3</v>
      </c>
      <c r="J165" s="1546" t="s">
        <v>6523</v>
      </c>
      <c r="K165" s="1546" t="s">
        <v>6456</v>
      </c>
      <c r="L165" s="1546" t="s">
        <v>6515</v>
      </c>
      <c r="N165" s="1546" t="s">
        <v>314</v>
      </c>
      <c r="O165" s="1546" t="s">
        <v>219</v>
      </c>
      <c r="P165" s="1817">
        <v>7356</v>
      </c>
      <c r="Q165" s="1546" t="s">
        <v>1796</v>
      </c>
      <c r="R165" s="1546" t="s">
        <v>6456</v>
      </c>
    </row>
    <row r="166" spans="1:18">
      <c r="A166" s="1546" t="s">
        <v>314</v>
      </c>
      <c r="B166" s="1817">
        <v>987</v>
      </c>
      <c r="C166" s="1546" t="s">
        <v>568</v>
      </c>
      <c r="D166" s="1546" t="s">
        <v>80</v>
      </c>
      <c r="E166" s="1546" t="s">
        <v>416</v>
      </c>
      <c r="F166" s="1546" t="s">
        <v>6515</v>
      </c>
      <c r="G166" s="1818">
        <v>2</v>
      </c>
      <c r="H166" s="1818">
        <v>10</v>
      </c>
      <c r="I166" s="1818">
        <v>20</v>
      </c>
      <c r="J166" s="1546" t="s">
        <v>6527</v>
      </c>
      <c r="K166" s="1546" t="s">
        <v>6456</v>
      </c>
      <c r="L166" s="1546" t="s">
        <v>6515</v>
      </c>
      <c r="N166" s="1546" t="s">
        <v>314</v>
      </c>
      <c r="O166" s="1546" t="s">
        <v>220</v>
      </c>
      <c r="P166" s="1817">
        <v>7394</v>
      </c>
      <c r="Q166" s="1546" t="s">
        <v>1796</v>
      </c>
      <c r="R166" s="1546" t="s">
        <v>6456</v>
      </c>
    </row>
    <row r="167" spans="1:18">
      <c r="A167" s="1546" t="s">
        <v>314</v>
      </c>
      <c r="B167" s="1817">
        <v>1022</v>
      </c>
      <c r="C167" s="1546" t="s">
        <v>568</v>
      </c>
      <c r="D167" s="1546" t="s">
        <v>81</v>
      </c>
      <c r="E167" s="1546" t="s">
        <v>416</v>
      </c>
      <c r="F167" s="1546" t="s">
        <v>6515</v>
      </c>
      <c r="G167" s="1818">
        <v>2</v>
      </c>
      <c r="H167" s="1818">
        <v>10</v>
      </c>
      <c r="I167" s="1818">
        <v>20</v>
      </c>
      <c r="J167" s="1546" t="s">
        <v>6527</v>
      </c>
      <c r="K167" s="1546" t="s">
        <v>6456</v>
      </c>
      <c r="L167" s="1546" t="s">
        <v>6515</v>
      </c>
      <c r="N167" s="1546" t="s">
        <v>314</v>
      </c>
      <c r="O167" s="1546" t="s">
        <v>221</v>
      </c>
      <c r="P167" s="1817">
        <v>7444</v>
      </c>
      <c r="Q167" s="1546" t="s">
        <v>1796</v>
      </c>
      <c r="R167" s="1546" t="s">
        <v>6456</v>
      </c>
    </row>
    <row r="168" spans="1:18">
      <c r="A168" s="1546" t="s">
        <v>314</v>
      </c>
      <c r="B168" s="1817">
        <v>1023</v>
      </c>
      <c r="C168" s="1546" t="s">
        <v>568</v>
      </c>
      <c r="D168" s="1546" t="s">
        <v>81</v>
      </c>
      <c r="E168" s="1546" t="s">
        <v>5901</v>
      </c>
      <c r="F168" s="1546" t="s">
        <v>585</v>
      </c>
      <c r="G168" s="1818">
        <v>1</v>
      </c>
      <c r="H168" s="1818">
        <v>5</v>
      </c>
      <c r="I168" s="1818">
        <v>5</v>
      </c>
      <c r="J168" s="1546" t="s">
        <v>6527</v>
      </c>
      <c r="K168" s="1546" t="s">
        <v>6456</v>
      </c>
      <c r="L168" s="1546" t="s">
        <v>6515</v>
      </c>
      <c r="N168" s="1546" t="s">
        <v>314</v>
      </c>
      <c r="O168" s="1546" t="s">
        <v>222</v>
      </c>
      <c r="P168" s="1817">
        <v>7506</v>
      </c>
      <c r="Q168" s="1546" t="s">
        <v>1797</v>
      </c>
      <c r="R168" s="1546" t="s">
        <v>6456</v>
      </c>
    </row>
    <row r="169" spans="1:18">
      <c r="A169" s="1546" t="s">
        <v>314</v>
      </c>
      <c r="B169" s="1817">
        <v>1024</v>
      </c>
      <c r="C169" s="1546" t="s">
        <v>568</v>
      </c>
      <c r="D169" s="1546" t="s">
        <v>81</v>
      </c>
      <c r="E169" s="1546" t="s">
        <v>6264</v>
      </c>
      <c r="F169" s="1546" t="s">
        <v>6254</v>
      </c>
      <c r="G169" s="1818">
        <v>1</v>
      </c>
      <c r="H169" s="1818">
        <v>5</v>
      </c>
      <c r="I169" s="1818">
        <v>5</v>
      </c>
      <c r="J169" s="1546" t="s">
        <v>6527</v>
      </c>
      <c r="K169" s="1546" t="s">
        <v>6456</v>
      </c>
      <c r="L169" s="1546" t="s">
        <v>6515</v>
      </c>
      <c r="N169" s="1546" t="s">
        <v>314</v>
      </c>
      <c r="O169" s="1546" t="s">
        <v>223</v>
      </c>
      <c r="P169" s="1817">
        <v>7544</v>
      </c>
      <c r="Q169" s="1546" t="s">
        <v>1797</v>
      </c>
      <c r="R169" s="1546" t="s">
        <v>6456</v>
      </c>
    </row>
    <row r="170" spans="1:18">
      <c r="A170" s="1546" t="s">
        <v>314</v>
      </c>
      <c r="B170" s="1817">
        <v>1025</v>
      </c>
      <c r="C170" s="1546" t="s">
        <v>568</v>
      </c>
      <c r="D170" s="1546" t="s">
        <v>81</v>
      </c>
      <c r="E170" s="1546" t="s">
        <v>488</v>
      </c>
      <c r="F170" s="1546" t="s">
        <v>506</v>
      </c>
      <c r="G170" s="1818">
        <v>1</v>
      </c>
      <c r="H170" s="1818">
        <v>5</v>
      </c>
      <c r="I170" s="1818">
        <v>5</v>
      </c>
      <c r="J170" s="1546" t="s">
        <v>6527</v>
      </c>
      <c r="K170" s="1546" t="s">
        <v>6456</v>
      </c>
      <c r="L170" s="1546" t="s">
        <v>6515</v>
      </c>
      <c r="N170" s="1546" t="s">
        <v>314</v>
      </c>
      <c r="O170" s="1546" t="s">
        <v>224</v>
      </c>
      <c r="P170" s="1817">
        <v>7585</v>
      </c>
      <c r="Q170" s="1546" t="s">
        <v>1797</v>
      </c>
      <c r="R170" s="1546" t="s">
        <v>6456</v>
      </c>
    </row>
    <row r="171" spans="1:18">
      <c r="A171" s="1546" t="s">
        <v>314</v>
      </c>
      <c r="B171" s="1817">
        <v>1026</v>
      </c>
      <c r="C171" s="1546" t="s">
        <v>568</v>
      </c>
      <c r="D171" s="1546" t="s">
        <v>81</v>
      </c>
      <c r="E171" s="1546" t="s">
        <v>6251</v>
      </c>
      <c r="F171" s="1546" t="s">
        <v>450</v>
      </c>
      <c r="G171" s="1818">
        <v>1</v>
      </c>
      <c r="H171" s="1818">
        <v>5</v>
      </c>
      <c r="I171" s="1818">
        <v>5</v>
      </c>
      <c r="J171" s="1546" t="s">
        <v>6527</v>
      </c>
      <c r="K171" s="1546" t="s">
        <v>6456</v>
      </c>
      <c r="L171" s="1546" t="s">
        <v>6515</v>
      </c>
      <c r="N171" s="1546" t="s">
        <v>314</v>
      </c>
      <c r="O171" s="1546" t="s">
        <v>225</v>
      </c>
      <c r="P171" s="1817">
        <v>7636</v>
      </c>
      <c r="Q171" s="1546" t="s">
        <v>1797</v>
      </c>
      <c r="R171" s="1546" t="s">
        <v>6456</v>
      </c>
    </row>
    <row r="172" spans="1:18">
      <c r="A172" s="1546" t="s">
        <v>314</v>
      </c>
      <c r="B172" s="1817">
        <v>1027</v>
      </c>
      <c r="C172" s="1546" t="s">
        <v>568</v>
      </c>
      <c r="D172" s="1546" t="s">
        <v>81</v>
      </c>
      <c r="E172" s="1546" t="s">
        <v>287</v>
      </c>
      <c r="F172" s="1546" t="s">
        <v>286</v>
      </c>
      <c r="G172" s="1818">
        <v>1</v>
      </c>
      <c r="H172" s="1818">
        <v>5</v>
      </c>
      <c r="I172" s="1818">
        <v>5</v>
      </c>
      <c r="J172" s="1546" t="s">
        <v>6527</v>
      </c>
      <c r="K172" s="1546" t="s">
        <v>6456</v>
      </c>
      <c r="L172" s="1546" t="s">
        <v>6515</v>
      </c>
      <c r="N172" s="1546" t="s">
        <v>314</v>
      </c>
      <c r="O172" s="1546" t="s">
        <v>226</v>
      </c>
      <c r="P172" s="1817">
        <v>7673</v>
      </c>
      <c r="Q172" s="1546" t="s">
        <v>1797</v>
      </c>
      <c r="R172" s="1546" t="s">
        <v>6456</v>
      </c>
    </row>
    <row r="173" spans="1:18">
      <c r="A173" s="1546" t="s">
        <v>314</v>
      </c>
      <c r="B173" s="1817">
        <v>1028</v>
      </c>
      <c r="C173" s="1546" t="s">
        <v>568</v>
      </c>
      <c r="D173" s="1546" t="s">
        <v>81</v>
      </c>
      <c r="E173" s="1546" t="s">
        <v>6546</v>
      </c>
      <c r="F173" s="1546" t="s">
        <v>3174</v>
      </c>
      <c r="G173" s="1818">
        <v>1</v>
      </c>
      <c r="H173" s="1818">
        <v>5</v>
      </c>
      <c r="I173" s="1818">
        <v>5</v>
      </c>
      <c r="J173" s="1546" t="s">
        <v>6527</v>
      </c>
      <c r="K173" s="1546" t="s">
        <v>6456</v>
      </c>
      <c r="L173" s="1546" t="s">
        <v>6515</v>
      </c>
      <c r="N173" s="1546" t="s">
        <v>314</v>
      </c>
      <c r="O173" s="1546" t="s">
        <v>227</v>
      </c>
      <c r="P173" s="1817">
        <v>7710</v>
      </c>
      <c r="Q173" s="1546" t="s">
        <v>1797</v>
      </c>
      <c r="R173" s="1546" t="s">
        <v>6427</v>
      </c>
    </row>
    <row r="174" spans="1:18">
      <c r="A174" s="1546" t="s">
        <v>314</v>
      </c>
      <c r="B174" s="1817">
        <v>1029</v>
      </c>
      <c r="C174" s="1546" t="s">
        <v>568</v>
      </c>
      <c r="D174" s="1546" t="s">
        <v>81</v>
      </c>
      <c r="E174" s="1546" t="s">
        <v>6547</v>
      </c>
      <c r="F174" s="1546" t="s">
        <v>603</v>
      </c>
      <c r="G174" s="1818">
        <v>1</v>
      </c>
      <c r="H174" s="1818">
        <v>5</v>
      </c>
      <c r="I174" s="1818">
        <v>5</v>
      </c>
      <c r="J174" s="1546" t="s">
        <v>6527</v>
      </c>
      <c r="K174" s="1546" t="s">
        <v>6456</v>
      </c>
      <c r="L174" s="1546" t="s">
        <v>6515</v>
      </c>
      <c r="N174" s="1546" t="s">
        <v>314</v>
      </c>
      <c r="O174" s="1546" t="s">
        <v>228</v>
      </c>
      <c r="P174" s="1817">
        <v>7756</v>
      </c>
      <c r="Q174" s="1546" t="s">
        <v>1819</v>
      </c>
      <c r="R174" s="1546" t="s">
        <v>6456</v>
      </c>
    </row>
    <row r="175" spans="1:18">
      <c r="A175" s="1546" t="s">
        <v>314</v>
      </c>
      <c r="B175" s="1817">
        <v>1031</v>
      </c>
      <c r="C175" s="1546" t="s">
        <v>568</v>
      </c>
      <c r="D175" s="1546" t="s">
        <v>81</v>
      </c>
      <c r="E175" s="1546" t="s">
        <v>6109</v>
      </c>
      <c r="F175" s="1546" t="s">
        <v>466</v>
      </c>
      <c r="G175" s="1818">
        <v>2</v>
      </c>
      <c r="H175" s="1818">
        <v>4</v>
      </c>
      <c r="I175" s="1818">
        <v>8</v>
      </c>
      <c r="J175" s="1546" t="s">
        <v>6527</v>
      </c>
      <c r="K175" s="1546" t="s">
        <v>6456</v>
      </c>
      <c r="L175" s="1546" t="s">
        <v>6515</v>
      </c>
      <c r="N175" s="1546" t="s">
        <v>314</v>
      </c>
      <c r="O175" s="1546" t="s">
        <v>229</v>
      </c>
      <c r="P175" s="1817">
        <v>7815</v>
      </c>
      <c r="Q175" s="1546" t="s">
        <v>1819</v>
      </c>
      <c r="R175" s="1546" t="s">
        <v>6456</v>
      </c>
    </row>
    <row r="176" spans="1:18">
      <c r="A176" s="1546" t="s">
        <v>314</v>
      </c>
      <c r="B176" s="1817">
        <v>1032</v>
      </c>
      <c r="C176" s="1546" t="s">
        <v>568</v>
      </c>
      <c r="D176" s="1546" t="s">
        <v>81</v>
      </c>
      <c r="E176" s="1546" t="s">
        <v>310</v>
      </c>
      <c r="F176" s="1546" t="s">
        <v>311</v>
      </c>
      <c r="G176" s="1818">
        <v>2</v>
      </c>
      <c r="H176" s="1818">
        <v>4</v>
      </c>
      <c r="I176" s="1818">
        <v>8</v>
      </c>
      <c r="J176" s="1546" t="s">
        <v>6527</v>
      </c>
      <c r="K176" s="1546" t="s">
        <v>6456</v>
      </c>
      <c r="L176" s="1546" t="s">
        <v>6515</v>
      </c>
      <c r="N176" s="1546" t="s">
        <v>314</v>
      </c>
      <c r="O176" s="1546" t="s">
        <v>230</v>
      </c>
      <c r="P176" s="1817">
        <v>7858</v>
      </c>
      <c r="Q176" s="1546" t="s">
        <v>1819</v>
      </c>
      <c r="R176" s="1546" t="s">
        <v>6456</v>
      </c>
    </row>
    <row r="177" spans="1:18">
      <c r="A177" s="1546" t="s">
        <v>314</v>
      </c>
      <c r="B177" s="1817">
        <v>1034</v>
      </c>
      <c r="C177" s="1546" t="s">
        <v>568</v>
      </c>
      <c r="D177" s="1546" t="s">
        <v>81</v>
      </c>
      <c r="E177" s="1546" t="s">
        <v>605</v>
      </c>
      <c r="F177" s="1546" t="s">
        <v>606</v>
      </c>
      <c r="G177" s="1818">
        <v>1</v>
      </c>
      <c r="H177" s="1818">
        <v>10</v>
      </c>
      <c r="I177" s="1818">
        <v>10</v>
      </c>
      <c r="J177" s="1546" t="s">
        <v>6527</v>
      </c>
      <c r="K177" s="1546" t="s">
        <v>6456</v>
      </c>
      <c r="L177" s="1546" t="s">
        <v>6515</v>
      </c>
      <c r="N177" s="1546" t="s">
        <v>314</v>
      </c>
      <c r="O177" s="1546" t="s">
        <v>231</v>
      </c>
      <c r="P177" s="1817">
        <v>7895</v>
      </c>
      <c r="Q177" s="1546" t="s">
        <v>1819</v>
      </c>
      <c r="R177" s="1546" t="s">
        <v>6456</v>
      </c>
    </row>
    <row r="178" spans="1:18">
      <c r="A178" s="1546" t="s">
        <v>314</v>
      </c>
      <c r="B178" s="1817">
        <v>1036</v>
      </c>
      <c r="C178" s="1546" t="s">
        <v>568</v>
      </c>
      <c r="D178" s="1546" t="s">
        <v>81</v>
      </c>
      <c r="E178" s="1546" t="s">
        <v>558</v>
      </c>
      <c r="F178" s="1546" t="s">
        <v>6259</v>
      </c>
      <c r="G178" s="1818">
        <v>1</v>
      </c>
      <c r="H178" s="1818">
        <v>30</v>
      </c>
      <c r="I178" s="1818">
        <v>30</v>
      </c>
      <c r="J178" s="1546" t="s">
        <v>6527</v>
      </c>
      <c r="K178" s="1546" t="s">
        <v>6456</v>
      </c>
      <c r="L178" s="1546" t="s">
        <v>6515</v>
      </c>
      <c r="N178" s="1546" t="s">
        <v>314</v>
      </c>
      <c r="O178" s="1546" t="s">
        <v>232</v>
      </c>
      <c r="P178" s="1817">
        <v>7950</v>
      </c>
      <c r="Q178" s="1546" t="s">
        <v>1819</v>
      </c>
      <c r="R178" s="1546" t="s">
        <v>6456</v>
      </c>
    </row>
    <row r="179" spans="1:18">
      <c r="A179" s="1546" t="s">
        <v>314</v>
      </c>
      <c r="B179" s="1817">
        <v>1040</v>
      </c>
      <c r="C179" s="1546" t="s">
        <v>568</v>
      </c>
      <c r="D179" s="1546" t="s">
        <v>81</v>
      </c>
      <c r="E179" s="1546" t="s">
        <v>6261</v>
      </c>
      <c r="F179" s="1546" t="s">
        <v>6026</v>
      </c>
      <c r="G179" s="1818">
        <v>1</v>
      </c>
      <c r="H179" s="1818">
        <v>6</v>
      </c>
      <c r="I179" s="1818">
        <v>6</v>
      </c>
      <c r="J179" s="1546" t="s">
        <v>6527</v>
      </c>
      <c r="K179" s="1546" t="s">
        <v>6456</v>
      </c>
      <c r="L179" s="1546" t="s">
        <v>6515</v>
      </c>
      <c r="N179" s="1546" t="s">
        <v>314</v>
      </c>
      <c r="O179" s="1546" t="s">
        <v>233</v>
      </c>
      <c r="P179" s="1817">
        <v>7996</v>
      </c>
      <c r="Q179" s="1546" t="s">
        <v>1819</v>
      </c>
      <c r="R179" s="1546" t="s">
        <v>6456</v>
      </c>
    </row>
    <row r="180" spans="1:18">
      <c r="A180" s="1546" t="s">
        <v>314</v>
      </c>
      <c r="B180" s="1817">
        <v>1065</v>
      </c>
      <c r="C180" s="1546" t="s">
        <v>568</v>
      </c>
      <c r="D180" s="1546" t="s">
        <v>82</v>
      </c>
      <c r="E180" s="1546" t="s">
        <v>6249</v>
      </c>
      <c r="F180" s="1546" t="s">
        <v>453</v>
      </c>
      <c r="G180" s="1818">
        <v>1</v>
      </c>
      <c r="H180" s="1818">
        <v>5</v>
      </c>
      <c r="I180" s="1818">
        <v>5</v>
      </c>
      <c r="J180" s="1546" t="s">
        <v>6527</v>
      </c>
      <c r="K180" s="1546" t="s">
        <v>6456</v>
      </c>
      <c r="L180" s="1546" t="s">
        <v>6515</v>
      </c>
      <c r="N180" s="1546" t="s">
        <v>314</v>
      </c>
      <c r="O180" s="1546" t="s">
        <v>234</v>
      </c>
      <c r="P180" s="1817">
        <v>8058</v>
      </c>
      <c r="Q180" s="1546" t="s">
        <v>1843</v>
      </c>
      <c r="R180" s="1546" t="s">
        <v>6456</v>
      </c>
    </row>
    <row r="181" spans="1:18">
      <c r="A181" s="1546" t="s">
        <v>314</v>
      </c>
      <c r="B181" s="1817">
        <v>1098</v>
      </c>
      <c r="C181" s="1546" t="s">
        <v>609</v>
      </c>
      <c r="D181" s="1546" t="s">
        <v>83</v>
      </c>
      <c r="E181" s="1546" t="s">
        <v>610</v>
      </c>
      <c r="F181" s="1546" t="s">
        <v>1650</v>
      </c>
      <c r="G181" s="1818">
        <v>13</v>
      </c>
      <c r="H181" s="1818">
        <v>4</v>
      </c>
      <c r="I181" s="1818">
        <v>52</v>
      </c>
      <c r="J181" s="1546" t="s">
        <v>6527</v>
      </c>
      <c r="K181" s="1546" t="s">
        <v>6456</v>
      </c>
      <c r="L181" s="1546" t="s">
        <v>6515</v>
      </c>
      <c r="N181" s="1546" t="s">
        <v>314</v>
      </c>
      <c r="O181" s="1546" t="s">
        <v>235</v>
      </c>
      <c r="P181" s="1817">
        <v>8103</v>
      </c>
      <c r="Q181" s="1546" t="s">
        <v>1843</v>
      </c>
      <c r="R181" s="1546" t="s">
        <v>6427</v>
      </c>
    </row>
    <row r="182" spans="1:18">
      <c r="A182" s="1546" t="s">
        <v>314</v>
      </c>
      <c r="B182" s="1817">
        <v>1099</v>
      </c>
      <c r="C182" s="1546" t="s">
        <v>609</v>
      </c>
      <c r="D182" s="1546" t="s">
        <v>83</v>
      </c>
      <c r="E182" s="1546" t="s">
        <v>611</v>
      </c>
      <c r="F182" s="1546" t="s">
        <v>6515</v>
      </c>
      <c r="G182" s="1818"/>
      <c r="H182" s="1818">
        <v>200</v>
      </c>
      <c r="I182" s="1818">
        <v>200</v>
      </c>
      <c r="J182" s="1546" t="s">
        <v>6523</v>
      </c>
      <c r="K182" s="1546" t="s">
        <v>6456</v>
      </c>
      <c r="L182" s="1546" t="s">
        <v>6515</v>
      </c>
      <c r="N182" s="1546" t="s">
        <v>314</v>
      </c>
      <c r="O182" s="1546" t="s">
        <v>236</v>
      </c>
      <c r="P182" s="1817">
        <v>8132</v>
      </c>
      <c r="Q182" s="1546" t="s">
        <v>1852</v>
      </c>
      <c r="R182" s="1546" t="s">
        <v>6456</v>
      </c>
    </row>
    <row r="183" spans="1:18">
      <c r="A183" s="1546" t="s">
        <v>314</v>
      </c>
      <c r="B183" s="1817">
        <v>1126</v>
      </c>
      <c r="C183" s="1546" t="s">
        <v>661</v>
      </c>
      <c r="D183" s="1546" t="s">
        <v>84</v>
      </c>
      <c r="E183" s="1546" t="s">
        <v>613</v>
      </c>
      <c r="F183" s="1546" t="s">
        <v>614</v>
      </c>
      <c r="G183" s="1818">
        <v>1</v>
      </c>
      <c r="H183" s="1818"/>
      <c r="I183" s="1818">
        <v>2</v>
      </c>
      <c r="J183" s="1546" t="s">
        <v>6523</v>
      </c>
      <c r="K183" s="1546" t="s">
        <v>6456</v>
      </c>
      <c r="L183" s="1546" t="s">
        <v>6515</v>
      </c>
      <c r="N183" s="1546" t="s">
        <v>314</v>
      </c>
      <c r="O183" s="1546" t="s">
        <v>237</v>
      </c>
      <c r="P183" s="1817">
        <v>8166</v>
      </c>
      <c r="Q183" s="1546" t="s">
        <v>1852</v>
      </c>
      <c r="R183" s="1546" t="s">
        <v>6456</v>
      </c>
    </row>
    <row r="184" spans="1:18">
      <c r="A184" s="1546" t="s">
        <v>314</v>
      </c>
      <c r="B184" s="1817">
        <v>1127</v>
      </c>
      <c r="C184" s="1546" t="s">
        <v>661</v>
      </c>
      <c r="D184" s="1546" t="s">
        <v>84</v>
      </c>
      <c r="E184" s="1546" t="s">
        <v>615</v>
      </c>
      <c r="F184" s="1546" t="s">
        <v>616</v>
      </c>
      <c r="G184" s="1818">
        <v>1</v>
      </c>
      <c r="H184" s="1818"/>
      <c r="I184" s="1818">
        <v>2</v>
      </c>
      <c r="J184" s="1546" t="s">
        <v>6523</v>
      </c>
      <c r="K184" s="1546" t="s">
        <v>6456</v>
      </c>
      <c r="L184" s="1546" t="s">
        <v>6515</v>
      </c>
      <c r="N184" s="1546" t="s">
        <v>314</v>
      </c>
      <c r="O184" s="1546" t="s">
        <v>238</v>
      </c>
      <c r="P184" s="1817">
        <v>8216</v>
      </c>
      <c r="Q184" s="1546" t="s">
        <v>1852</v>
      </c>
      <c r="R184" s="1546" t="s">
        <v>6456</v>
      </c>
    </row>
    <row r="185" spans="1:18">
      <c r="A185" s="1546" t="s">
        <v>314</v>
      </c>
      <c r="B185" s="1817">
        <v>1128</v>
      </c>
      <c r="C185" s="1546" t="s">
        <v>661</v>
      </c>
      <c r="D185" s="1546" t="s">
        <v>84</v>
      </c>
      <c r="E185" s="1546" t="s">
        <v>617</v>
      </c>
      <c r="F185" s="1546" t="s">
        <v>618</v>
      </c>
      <c r="G185" s="1818">
        <v>1</v>
      </c>
      <c r="H185" s="1818"/>
      <c r="I185" s="1818">
        <v>2</v>
      </c>
      <c r="J185" s="1546" t="s">
        <v>6523</v>
      </c>
      <c r="K185" s="1546" t="s">
        <v>6456</v>
      </c>
      <c r="L185" s="1546" t="s">
        <v>6515</v>
      </c>
      <c r="N185" s="1546" t="s">
        <v>314</v>
      </c>
      <c r="O185" s="1546" t="s">
        <v>239</v>
      </c>
      <c r="P185" s="1817">
        <v>8250</v>
      </c>
      <c r="Q185" s="1546" t="s">
        <v>1856</v>
      </c>
      <c r="R185" s="1546" t="s">
        <v>6456</v>
      </c>
    </row>
    <row r="186" spans="1:18">
      <c r="A186" s="1546" t="s">
        <v>314</v>
      </c>
      <c r="B186" s="1817">
        <v>1129</v>
      </c>
      <c r="C186" s="1546" t="s">
        <v>661</v>
      </c>
      <c r="D186" s="1546" t="s">
        <v>84</v>
      </c>
      <c r="E186" s="1546" t="s">
        <v>619</v>
      </c>
      <c r="F186" s="1546" t="s">
        <v>620</v>
      </c>
      <c r="G186" s="1818"/>
      <c r="H186" s="1818"/>
      <c r="I186" s="1818">
        <v>2</v>
      </c>
      <c r="J186" s="1546" t="s">
        <v>6523</v>
      </c>
      <c r="K186" s="1546" t="s">
        <v>6456</v>
      </c>
      <c r="L186" s="1546" t="s">
        <v>6515</v>
      </c>
      <c r="N186" s="1546" t="s">
        <v>314</v>
      </c>
      <c r="O186" s="1546" t="s">
        <v>240</v>
      </c>
      <c r="P186" s="1817">
        <v>8286</v>
      </c>
      <c r="Q186" s="1546" t="s">
        <v>1862</v>
      </c>
      <c r="R186" s="1546" t="s">
        <v>6456</v>
      </c>
    </row>
    <row r="187" spans="1:18">
      <c r="A187" s="1546" t="s">
        <v>314</v>
      </c>
      <c r="B187" s="1817">
        <v>1130</v>
      </c>
      <c r="C187" s="1546" t="s">
        <v>661</v>
      </c>
      <c r="D187" s="1546" t="s">
        <v>84</v>
      </c>
      <c r="E187" s="1546" t="s">
        <v>6265</v>
      </c>
      <c r="F187" s="1546" t="s">
        <v>585</v>
      </c>
      <c r="G187" s="1818"/>
      <c r="H187" s="1818"/>
      <c r="I187" s="1818">
        <v>2</v>
      </c>
      <c r="J187" s="1546" t="s">
        <v>6523</v>
      </c>
      <c r="K187" s="1546" t="s">
        <v>6456</v>
      </c>
      <c r="L187" s="1546" t="s">
        <v>6515</v>
      </c>
      <c r="N187" s="1546" t="s">
        <v>314</v>
      </c>
      <c r="O187" s="1546" t="s">
        <v>241</v>
      </c>
      <c r="P187" s="1817">
        <v>8334</v>
      </c>
      <c r="Q187" s="1546" t="s">
        <v>1878</v>
      </c>
      <c r="R187" s="1546" t="s">
        <v>6456</v>
      </c>
    </row>
    <row r="188" spans="1:18">
      <c r="A188" s="1546" t="s">
        <v>314</v>
      </c>
      <c r="B188" s="1817">
        <v>1133</v>
      </c>
      <c r="C188" s="1546" t="s">
        <v>661</v>
      </c>
      <c r="D188" s="1546" t="s">
        <v>84</v>
      </c>
      <c r="E188" s="1546" t="s">
        <v>6112</v>
      </c>
      <c r="F188" s="1546" t="s">
        <v>6515</v>
      </c>
      <c r="G188" s="1818"/>
      <c r="H188" s="1818"/>
      <c r="I188" s="1818">
        <v>2</v>
      </c>
      <c r="J188" s="1546" t="s">
        <v>6523</v>
      </c>
      <c r="K188" s="1546" t="s">
        <v>6456</v>
      </c>
      <c r="L188" s="1546" t="s">
        <v>6515</v>
      </c>
      <c r="N188" s="1546" t="s">
        <v>314</v>
      </c>
      <c r="O188" s="1546" t="s">
        <v>242</v>
      </c>
      <c r="P188" s="1817">
        <v>8373</v>
      </c>
      <c r="Q188" s="1546" t="s">
        <v>1878</v>
      </c>
      <c r="R188" s="1546" t="s">
        <v>6456</v>
      </c>
    </row>
    <row r="189" spans="1:18">
      <c r="A189" s="1546" t="s">
        <v>314</v>
      </c>
      <c r="B189" s="1817">
        <v>1138</v>
      </c>
      <c r="C189" s="1546" t="s">
        <v>661</v>
      </c>
      <c r="D189" s="1546" t="s">
        <v>84</v>
      </c>
      <c r="E189" s="1546" t="s">
        <v>277</v>
      </c>
      <c r="F189" s="1546" t="s">
        <v>623</v>
      </c>
      <c r="G189" s="1818">
        <v>1</v>
      </c>
      <c r="H189" s="1818"/>
      <c r="I189" s="1818">
        <v>2</v>
      </c>
      <c r="J189" s="1546" t="s">
        <v>6523</v>
      </c>
      <c r="K189" s="1546" t="s">
        <v>6456</v>
      </c>
      <c r="L189" s="1546" t="s">
        <v>6515</v>
      </c>
      <c r="N189" s="1546" t="s">
        <v>314</v>
      </c>
      <c r="O189" s="1546" t="s">
        <v>243</v>
      </c>
      <c r="P189" s="1817">
        <v>8405</v>
      </c>
      <c r="Q189" s="1546" t="s">
        <v>1878</v>
      </c>
      <c r="R189" s="1546" t="s">
        <v>6456</v>
      </c>
    </row>
    <row r="190" spans="1:18">
      <c r="A190" s="1546" t="s">
        <v>314</v>
      </c>
      <c r="B190" s="1817">
        <v>1139</v>
      </c>
      <c r="C190" s="1546" t="s">
        <v>661</v>
      </c>
      <c r="D190" s="1546" t="s">
        <v>84</v>
      </c>
      <c r="E190" s="1546" t="s">
        <v>624</v>
      </c>
      <c r="F190" s="1546" t="s">
        <v>625</v>
      </c>
      <c r="G190" s="1818"/>
      <c r="H190" s="1818"/>
      <c r="I190" s="1818">
        <v>2</v>
      </c>
      <c r="J190" s="1546" t="s">
        <v>6523</v>
      </c>
      <c r="K190" s="1546" t="s">
        <v>6456</v>
      </c>
      <c r="L190" s="1546" t="s">
        <v>6515</v>
      </c>
      <c r="N190" s="1546" t="s">
        <v>314</v>
      </c>
      <c r="O190" s="1546" t="s">
        <v>244</v>
      </c>
      <c r="P190" s="1817">
        <v>8444</v>
      </c>
      <c r="Q190" s="1546" t="s">
        <v>1882</v>
      </c>
      <c r="R190" s="1546" t="s">
        <v>6427</v>
      </c>
    </row>
    <row r="191" spans="1:18">
      <c r="A191" s="1546" t="s">
        <v>314</v>
      </c>
      <c r="B191" s="1817">
        <v>1140</v>
      </c>
      <c r="C191" s="1546" t="s">
        <v>661</v>
      </c>
      <c r="D191" s="1546" t="s">
        <v>84</v>
      </c>
      <c r="E191" s="1546" t="s">
        <v>626</v>
      </c>
      <c r="F191" s="1546" t="s">
        <v>627</v>
      </c>
      <c r="G191" s="1818"/>
      <c r="H191" s="1818"/>
      <c r="I191" s="1818">
        <v>2</v>
      </c>
      <c r="J191" s="1546" t="s">
        <v>6523</v>
      </c>
      <c r="K191" s="1546" t="s">
        <v>6456</v>
      </c>
      <c r="L191" s="1546" t="s">
        <v>6515</v>
      </c>
      <c r="N191" s="1546" t="s">
        <v>314</v>
      </c>
      <c r="O191" s="1546" t="s">
        <v>245</v>
      </c>
      <c r="P191" s="1817">
        <v>8868</v>
      </c>
      <c r="Q191" s="1546" t="s">
        <v>2043</v>
      </c>
      <c r="R191" s="1546" t="s">
        <v>6456</v>
      </c>
    </row>
    <row r="192" spans="1:18">
      <c r="A192" s="1546" t="s">
        <v>314</v>
      </c>
      <c r="B192" s="1817">
        <v>1141</v>
      </c>
      <c r="C192" s="1546" t="s">
        <v>661</v>
      </c>
      <c r="D192" s="1546" t="s">
        <v>84</v>
      </c>
      <c r="E192" s="1546" t="s">
        <v>6195</v>
      </c>
      <c r="F192" s="1546" t="s">
        <v>629</v>
      </c>
      <c r="G192" s="1818"/>
      <c r="H192" s="1818"/>
      <c r="I192" s="1818">
        <v>2</v>
      </c>
      <c r="J192" s="1546" t="s">
        <v>6523</v>
      </c>
      <c r="K192" s="1546" t="s">
        <v>6456</v>
      </c>
      <c r="L192" s="1546" t="s">
        <v>6515</v>
      </c>
      <c r="N192" s="1546" t="s">
        <v>314</v>
      </c>
      <c r="O192" s="1546" t="s">
        <v>246</v>
      </c>
      <c r="P192" s="1817">
        <v>8905</v>
      </c>
      <c r="Q192" s="1546" t="s">
        <v>2043</v>
      </c>
      <c r="R192" s="1546" t="s">
        <v>6427</v>
      </c>
    </row>
    <row r="193" spans="1:18">
      <c r="A193" s="1546" t="s">
        <v>314</v>
      </c>
      <c r="B193" s="1817">
        <v>1142</v>
      </c>
      <c r="C193" s="1546" t="s">
        <v>661</v>
      </c>
      <c r="D193" s="1546" t="s">
        <v>84</v>
      </c>
      <c r="E193" s="1546" t="s">
        <v>6079</v>
      </c>
      <c r="F193" s="1546" t="s">
        <v>631</v>
      </c>
      <c r="G193" s="1818"/>
      <c r="H193" s="1818"/>
      <c r="I193" s="1818">
        <v>2</v>
      </c>
      <c r="J193" s="1546" t="s">
        <v>6523</v>
      </c>
      <c r="K193" s="1546" t="s">
        <v>6456</v>
      </c>
      <c r="L193" s="1546" t="s">
        <v>6515</v>
      </c>
      <c r="N193" s="1546" t="s">
        <v>314</v>
      </c>
      <c r="O193" s="1546" t="s">
        <v>247</v>
      </c>
      <c r="P193" s="1817">
        <v>8939</v>
      </c>
      <c r="Q193" s="1546" t="s">
        <v>2050</v>
      </c>
      <c r="R193" s="1546" t="s">
        <v>6456</v>
      </c>
    </row>
    <row r="194" spans="1:18">
      <c r="A194" s="1546" t="s">
        <v>314</v>
      </c>
      <c r="B194" s="1817">
        <v>1143</v>
      </c>
      <c r="C194" s="1546" t="s">
        <v>661</v>
      </c>
      <c r="D194" s="1546" t="s">
        <v>84</v>
      </c>
      <c r="E194" s="1546" t="s">
        <v>555</v>
      </c>
      <c r="F194" s="1546" t="s">
        <v>728</v>
      </c>
      <c r="G194" s="1818"/>
      <c r="H194" s="1818"/>
      <c r="I194" s="1818">
        <v>2</v>
      </c>
      <c r="J194" s="1546" t="s">
        <v>6523</v>
      </c>
      <c r="K194" s="1546" t="s">
        <v>6456</v>
      </c>
      <c r="L194" s="1546" t="s">
        <v>6515</v>
      </c>
      <c r="N194" s="1546" t="s">
        <v>314</v>
      </c>
      <c r="O194" s="1546" t="s">
        <v>248</v>
      </c>
      <c r="P194" s="1817">
        <v>8991</v>
      </c>
      <c r="Q194" s="1546" t="s">
        <v>2050</v>
      </c>
      <c r="R194" s="1546" t="s">
        <v>6456</v>
      </c>
    </row>
    <row r="195" spans="1:18">
      <c r="A195" s="1546" t="s">
        <v>314</v>
      </c>
      <c r="B195" s="1817">
        <v>1145</v>
      </c>
      <c r="C195" s="1546" t="s">
        <v>661</v>
      </c>
      <c r="D195" s="1546" t="s">
        <v>84</v>
      </c>
      <c r="E195" s="1546" t="s">
        <v>6113</v>
      </c>
      <c r="F195" s="1546" t="s">
        <v>633</v>
      </c>
      <c r="G195" s="1818">
        <v>1</v>
      </c>
      <c r="H195" s="1818">
        <v>2</v>
      </c>
      <c r="I195" s="1818">
        <v>2</v>
      </c>
      <c r="J195" s="1546" t="s">
        <v>6527</v>
      </c>
      <c r="K195" s="1546" t="s">
        <v>6456</v>
      </c>
      <c r="L195" s="1546" t="s">
        <v>6515</v>
      </c>
      <c r="N195" s="1546" t="s">
        <v>314</v>
      </c>
      <c r="O195" s="1546" t="s">
        <v>249</v>
      </c>
      <c r="P195" s="1817">
        <v>9021</v>
      </c>
      <c r="Q195" s="1546" t="s">
        <v>2055</v>
      </c>
      <c r="R195" s="1546" t="s">
        <v>6456</v>
      </c>
    </row>
    <row r="196" spans="1:18">
      <c r="A196" s="1546" t="s">
        <v>314</v>
      </c>
      <c r="B196" s="1817">
        <v>1147</v>
      </c>
      <c r="C196" s="1546" t="s">
        <v>661</v>
      </c>
      <c r="D196" s="1546" t="s">
        <v>84</v>
      </c>
      <c r="E196" s="1546" t="s">
        <v>634</v>
      </c>
      <c r="F196" s="1546" t="s">
        <v>635</v>
      </c>
      <c r="G196" s="1818"/>
      <c r="H196" s="1818"/>
      <c r="I196" s="1818">
        <v>5</v>
      </c>
      <c r="J196" s="1546" t="s">
        <v>6523</v>
      </c>
      <c r="K196" s="1546" t="s">
        <v>6456</v>
      </c>
      <c r="L196" s="1546" t="s">
        <v>6515</v>
      </c>
      <c r="N196" s="1546" t="s">
        <v>314</v>
      </c>
      <c r="O196" s="1546" t="s">
        <v>250</v>
      </c>
      <c r="P196" s="1817">
        <v>9054</v>
      </c>
      <c r="Q196" s="1546" t="s">
        <v>2055</v>
      </c>
      <c r="R196" s="1546" t="s">
        <v>6456</v>
      </c>
    </row>
    <row r="197" spans="1:18">
      <c r="A197" s="1546" t="s">
        <v>314</v>
      </c>
      <c r="B197" s="1817">
        <v>1148</v>
      </c>
      <c r="C197" s="1546" t="s">
        <v>661</v>
      </c>
      <c r="D197" s="1546" t="s">
        <v>84</v>
      </c>
      <c r="E197" s="1546" t="s">
        <v>636</v>
      </c>
      <c r="F197" s="1546" t="s">
        <v>637</v>
      </c>
      <c r="G197" s="1818"/>
      <c r="H197" s="1818"/>
      <c r="I197" s="1818">
        <v>5</v>
      </c>
      <c r="J197" s="1546" t="s">
        <v>6523</v>
      </c>
      <c r="K197" s="1546" t="s">
        <v>6456</v>
      </c>
      <c r="L197" s="1546" t="s">
        <v>6515</v>
      </c>
      <c r="N197" s="1546" t="s">
        <v>314</v>
      </c>
      <c r="O197" s="1546" t="s">
        <v>251</v>
      </c>
      <c r="P197" s="1817">
        <v>9100</v>
      </c>
      <c r="Q197" s="1546" t="s">
        <v>2055</v>
      </c>
      <c r="R197" s="1546" t="s">
        <v>6456</v>
      </c>
    </row>
    <row r="198" spans="1:18">
      <c r="A198" s="1546" t="s">
        <v>314</v>
      </c>
      <c r="B198" s="1817">
        <v>1150</v>
      </c>
      <c r="C198" s="1546" t="s">
        <v>661</v>
      </c>
      <c r="D198" s="1546" t="s">
        <v>84</v>
      </c>
      <c r="E198" s="1546" t="s">
        <v>640</v>
      </c>
      <c r="F198" s="1546" t="s">
        <v>641</v>
      </c>
      <c r="G198" s="1818"/>
      <c r="H198" s="1818"/>
      <c r="I198" s="1818">
        <v>5</v>
      </c>
      <c r="J198" s="1546" t="s">
        <v>6523</v>
      </c>
      <c r="K198" s="1546" t="s">
        <v>6456</v>
      </c>
      <c r="L198" s="1546" t="s">
        <v>6515</v>
      </c>
      <c r="N198" s="1546" t="s">
        <v>314</v>
      </c>
      <c r="O198" s="1546" t="s">
        <v>252</v>
      </c>
      <c r="P198" s="1817">
        <v>9161</v>
      </c>
      <c r="Q198" s="1546" t="s">
        <v>2074</v>
      </c>
      <c r="R198" s="1546" t="s">
        <v>6456</v>
      </c>
    </row>
    <row r="199" spans="1:18">
      <c r="A199" s="1546" t="s">
        <v>314</v>
      </c>
      <c r="B199" s="1817">
        <v>1151</v>
      </c>
      <c r="C199" s="1546" t="s">
        <v>661</v>
      </c>
      <c r="D199" s="1546" t="s">
        <v>84</v>
      </c>
      <c r="E199" s="1546" t="s">
        <v>6244</v>
      </c>
      <c r="F199" s="1546" t="s">
        <v>379</v>
      </c>
      <c r="G199" s="1818"/>
      <c r="H199" s="1818"/>
      <c r="I199" s="1818">
        <v>5</v>
      </c>
      <c r="J199" s="1546" t="s">
        <v>6523</v>
      </c>
      <c r="K199" s="1546" t="s">
        <v>6456</v>
      </c>
      <c r="L199" s="1546" t="s">
        <v>6515</v>
      </c>
      <c r="N199" s="1546" t="s">
        <v>314</v>
      </c>
      <c r="O199" s="1546" t="s">
        <v>253</v>
      </c>
      <c r="P199" s="1817">
        <v>9201</v>
      </c>
      <c r="Q199" s="1546" t="s">
        <v>2074</v>
      </c>
      <c r="R199" s="1546" t="s">
        <v>6456</v>
      </c>
    </row>
    <row r="200" spans="1:18">
      <c r="A200" s="1546" t="s">
        <v>314</v>
      </c>
      <c r="B200" s="1817">
        <v>1152</v>
      </c>
      <c r="C200" s="1546" t="s">
        <v>661</v>
      </c>
      <c r="D200" s="1546" t="s">
        <v>84</v>
      </c>
      <c r="E200" s="1546" t="s">
        <v>6266</v>
      </c>
      <c r="F200" s="1546" t="s">
        <v>643</v>
      </c>
      <c r="G200" s="1818"/>
      <c r="H200" s="1818"/>
      <c r="I200" s="1818">
        <v>5</v>
      </c>
      <c r="J200" s="1546" t="s">
        <v>6523</v>
      </c>
      <c r="K200" s="1546" t="s">
        <v>6456</v>
      </c>
      <c r="L200" s="1546" t="s">
        <v>6515</v>
      </c>
      <c r="N200" s="1546" t="s">
        <v>314</v>
      </c>
      <c r="O200" s="1546" t="s">
        <v>253</v>
      </c>
      <c r="P200" s="1817">
        <v>9238</v>
      </c>
      <c r="Q200" s="1546" t="s">
        <v>2074</v>
      </c>
      <c r="R200" s="1546" t="s">
        <v>6456</v>
      </c>
    </row>
    <row r="201" spans="1:18">
      <c r="A201" s="1546" t="s">
        <v>314</v>
      </c>
      <c r="B201" s="1817">
        <v>1155</v>
      </c>
      <c r="C201" s="1546" t="s">
        <v>661</v>
      </c>
      <c r="D201" s="1546" t="s">
        <v>84</v>
      </c>
      <c r="E201" s="1546" t="s">
        <v>6114</v>
      </c>
      <c r="F201" s="1546" t="s">
        <v>646</v>
      </c>
      <c r="G201" s="1818">
        <v>1</v>
      </c>
      <c r="H201" s="1818">
        <v>4</v>
      </c>
      <c r="I201" s="1818">
        <v>4</v>
      </c>
      <c r="J201" s="1546" t="s">
        <v>6527</v>
      </c>
      <c r="K201" s="1546" t="s">
        <v>6456</v>
      </c>
      <c r="L201" s="1546" t="s">
        <v>6515</v>
      </c>
      <c r="N201" s="1546" t="s">
        <v>314</v>
      </c>
      <c r="O201" s="1546" t="s">
        <v>254</v>
      </c>
      <c r="P201" s="1817">
        <v>9278</v>
      </c>
      <c r="Q201" s="1546" t="s">
        <v>1682</v>
      </c>
      <c r="R201" s="1546" t="s">
        <v>6456</v>
      </c>
    </row>
    <row r="202" spans="1:18">
      <c r="A202" s="1546" t="s">
        <v>314</v>
      </c>
      <c r="B202" s="1817">
        <v>1156</v>
      </c>
      <c r="C202" s="1546" t="s">
        <v>661</v>
      </c>
      <c r="D202" s="1546" t="s">
        <v>84</v>
      </c>
      <c r="E202" s="1546" t="s">
        <v>647</v>
      </c>
      <c r="F202" s="1546" t="s">
        <v>648</v>
      </c>
      <c r="G202" s="1818">
        <v>1</v>
      </c>
      <c r="H202" s="1818"/>
      <c r="I202" s="1818">
        <v>2</v>
      </c>
      <c r="J202" s="1546" t="s">
        <v>6523</v>
      </c>
      <c r="K202" s="1546" t="s">
        <v>6456</v>
      </c>
      <c r="L202" s="1546" t="s">
        <v>6515</v>
      </c>
      <c r="N202" s="1546" t="s">
        <v>314</v>
      </c>
      <c r="O202" s="1546" t="s">
        <v>255</v>
      </c>
      <c r="P202" s="1817">
        <v>9317</v>
      </c>
      <c r="Q202" s="1546" t="s">
        <v>2074</v>
      </c>
      <c r="R202" s="1546" t="s">
        <v>6456</v>
      </c>
    </row>
    <row r="203" spans="1:18">
      <c r="A203" s="1546" t="s">
        <v>314</v>
      </c>
      <c r="B203" s="1817">
        <v>1157</v>
      </c>
      <c r="C203" s="1546" t="s">
        <v>661</v>
      </c>
      <c r="D203" s="1546" t="s">
        <v>84</v>
      </c>
      <c r="E203" s="1546" t="s">
        <v>649</v>
      </c>
      <c r="F203" s="1546" t="s">
        <v>650</v>
      </c>
      <c r="G203" s="1818">
        <v>1</v>
      </c>
      <c r="H203" s="1818"/>
      <c r="I203" s="1818">
        <v>2</v>
      </c>
      <c r="J203" s="1546" t="s">
        <v>6523</v>
      </c>
      <c r="K203" s="1546" t="s">
        <v>6456</v>
      </c>
      <c r="L203" s="1546" t="s">
        <v>6515</v>
      </c>
      <c r="N203" s="1546" t="s">
        <v>314</v>
      </c>
      <c r="O203" s="1546" t="s">
        <v>256</v>
      </c>
      <c r="P203" s="1817">
        <v>9363</v>
      </c>
      <c r="Q203" s="1546" t="s">
        <v>2074</v>
      </c>
      <c r="R203" s="1546" t="s">
        <v>6456</v>
      </c>
    </row>
    <row r="204" spans="1:18">
      <c r="A204" s="1546" t="s">
        <v>314</v>
      </c>
      <c r="B204" s="1817">
        <v>1158</v>
      </c>
      <c r="C204" s="1546" t="s">
        <v>661</v>
      </c>
      <c r="D204" s="1546" t="s">
        <v>84</v>
      </c>
      <c r="E204" s="1546" t="s">
        <v>651</v>
      </c>
      <c r="F204" s="1546" t="s">
        <v>652</v>
      </c>
      <c r="G204" s="1818"/>
      <c r="H204" s="1818"/>
      <c r="I204" s="1818">
        <v>2</v>
      </c>
      <c r="J204" s="1546" t="s">
        <v>6523</v>
      </c>
      <c r="K204" s="1546" t="s">
        <v>6456</v>
      </c>
      <c r="L204" s="1546" t="s">
        <v>6515</v>
      </c>
      <c r="N204" s="1546" t="s">
        <v>314</v>
      </c>
      <c r="O204" s="1546" t="s">
        <v>257</v>
      </c>
      <c r="P204" s="1817">
        <v>9398</v>
      </c>
      <c r="Q204" s="1546" t="s">
        <v>2074</v>
      </c>
      <c r="R204" s="1546" t="s">
        <v>6456</v>
      </c>
    </row>
    <row r="205" spans="1:18">
      <c r="A205" s="1546" t="s">
        <v>314</v>
      </c>
      <c r="B205" s="1817">
        <v>1160</v>
      </c>
      <c r="C205" s="1546" t="s">
        <v>661</v>
      </c>
      <c r="D205" s="1546" t="s">
        <v>84</v>
      </c>
      <c r="E205" s="1546" t="s">
        <v>653</v>
      </c>
      <c r="F205" s="1546" t="s">
        <v>654</v>
      </c>
      <c r="G205" s="1818">
        <v>1</v>
      </c>
      <c r="H205" s="1818"/>
      <c r="I205" s="1818">
        <v>2</v>
      </c>
      <c r="J205" s="1546" t="s">
        <v>6523</v>
      </c>
      <c r="K205" s="1546" t="s">
        <v>6456</v>
      </c>
      <c r="L205" s="1546" t="s">
        <v>6515</v>
      </c>
      <c r="N205" s="1546" t="s">
        <v>314</v>
      </c>
      <c r="O205" s="1546" t="s">
        <v>258</v>
      </c>
      <c r="P205" s="1817">
        <v>9447</v>
      </c>
      <c r="Q205" s="1546" t="s">
        <v>2074</v>
      </c>
      <c r="R205" s="1546" t="s">
        <v>6456</v>
      </c>
    </row>
    <row r="206" spans="1:18">
      <c r="A206" s="1546" t="s">
        <v>314</v>
      </c>
      <c r="B206" s="1817">
        <v>1161</v>
      </c>
      <c r="C206" s="1546" t="s">
        <v>661</v>
      </c>
      <c r="D206" s="1546" t="s">
        <v>84</v>
      </c>
      <c r="E206" s="1546" t="s">
        <v>6103</v>
      </c>
      <c r="F206" s="1546" t="s">
        <v>327</v>
      </c>
      <c r="G206" s="1818"/>
      <c r="H206" s="1818"/>
      <c r="I206" s="1818">
        <v>2</v>
      </c>
      <c r="J206" s="1546" t="s">
        <v>6523</v>
      </c>
      <c r="K206" s="1546" t="s">
        <v>6456</v>
      </c>
      <c r="L206" s="1546" t="s">
        <v>6515</v>
      </c>
      <c r="N206" s="1546" t="s">
        <v>314</v>
      </c>
      <c r="O206" s="1546" t="s">
        <v>259</v>
      </c>
      <c r="P206" s="1817">
        <v>9492</v>
      </c>
      <c r="Q206" s="1546" t="s">
        <v>2074</v>
      </c>
      <c r="R206" s="1546" t="s">
        <v>6456</v>
      </c>
    </row>
    <row r="207" spans="1:18">
      <c r="A207" s="1546" t="s">
        <v>314</v>
      </c>
      <c r="B207" s="1817">
        <v>1162</v>
      </c>
      <c r="C207" s="1546" t="s">
        <v>661</v>
      </c>
      <c r="D207" s="1546" t="s">
        <v>84</v>
      </c>
      <c r="E207" s="1546" t="s">
        <v>492</v>
      </c>
      <c r="F207" s="1546" t="s">
        <v>493</v>
      </c>
      <c r="G207" s="1818"/>
      <c r="H207" s="1818"/>
      <c r="I207" s="1818">
        <v>2</v>
      </c>
      <c r="J207" s="1546" t="s">
        <v>6523</v>
      </c>
      <c r="K207" s="1546" t="s">
        <v>6456</v>
      </c>
      <c r="L207" s="1546" t="s">
        <v>6515</v>
      </c>
      <c r="N207" s="1546" t="s">
        <v>314</v>
      </c>
      <c r="O207" s="1546" t="s">
        <v>260</v>
      </c>
      <c r="P207" s="1817">
        <v>9529</v>
      </c>
      <c r="Q207" s="1546" t="s">
        <v>2086</v>
      </c>
      <c r="R207" s="1546" t="s">
        <v>6456</v>
      </c>
    </row>
    <row r="208" spans="1:18">
      <c r="A208" s="1546" t="s">
        <v>314</v>
      </c>
      <c r="B208" s="1817">
        <v>1163</v>
      </c>
      <c r="C208" s="1546" t="s">
        <v>661</v>
      </c>
      <c r="D208" s="1546" t="s">
        <v>84</v>
      </c>
      <c r="E208" s="1546" t="s">
        <v>626</v>
      </c>
      <c r="F208" s="1546" t="s">
        <v>6548</v>
      </c>
      <c r="G208" s="1818">
        <v>1</v>
      </c>
      <c r="H208" s="1818"/>
      <c r="I208" s="1818">
        <v>2</v>
      </c>
      <c r="J208" s="1546" t="s">
        <v>6523</v>
      </c>
      <c r="K208" s="1546" t="s">
        <v>6456</v>
      </c>
      <c r="L208" s="1546" t="s">
        <v>6515</v>
      </c>
      <c r="N208" s="1546" t="s">
        <v>314</v>
      </c>
      <c r="O208" s="1546" t="s">
        <v>261</v>
      </c>
      <c r="P208" s="1817">
        <v>9596</v>
      </c>
      <c r="Q208" s="1546" t="s">
        <v>2086</v>
      </c>
      <c r="R208" s="1546" t="s">
        <v>6456</v>
      </c>
    </row>
    <row r="209" spans="1:18">
      <c r="A209" s="1546" t="s">
        <v>314</v>
      </c>
      <c r="B209" s="1817">
        <v>1164</v>
      </c>
      <c r="C209" s="1546" t="s">
        <v>661</v>
      </c>
      <c r="D209" s="1546" t="s">
        <v>84</v>
      </c>
      <c r="E209" s="1546" t="s">
        <v>3947</v>
      </c>
      <c r="F209" s="1546" t="s">
        <v>657</v>
      </c>
      <c r="G209" s="1818">
        <v>1</v>
      </c>
      <c r="H209" s="1818"/>
      <c r="I209" s="1818">
        <v>2</v>
      </c>
      <c r="J209" s="1546" t="s">
        <v>6523</v>
      </c>
      <c r="K209" s="1546" t="s">
        <v>6456</v>
      </c>
      <c r="L209" s="1546" t="s">
        <v>6515</v>
      </c>
      <c r="N209" s="1546" t="s">
        <v>314</v>
      </c>
      <c r="O209" s="1546" t="s">
        <v>262</v>
      </c>
      <c r="P209" s="1817">
        <v>9634</v>
      </c>
      <c r="Q209" s="1546" t="s">
        <v>2086</v>
      </c>
      <c r="R209" s="1546" t="s">
        <v>6456</v>
      </c>
    </row>
    <row r="210" spans="1:18">
      <c r="A210" s="1546" t="s">
        <v>314</v>
      </c>
      <c r="B210" s="1817">
        <v>1195</v>
      </c>
      <c r="C210" s="1546" t="s">
        <v>660</v>
      </c>
      <c r="D210" s="1546" t="s">
        <v>85</v>
      </c>
      <c r="E210" s="1546" t="s">
        <v>663</v>
      </c>
      <c r="F210" s="1546" t="s">
        <v>6515</v>
      </c>
      <c r="G210" s="1818">
        <v>1</v>
      </c>
      <c r="H210" s="1818">
        <v>1</v>
      </c>
      <c r="I210" s="1818">
        <v>1</v>
      </c>
      <c r="J210" s="1546" t="s">
        <v>6527</v>
      </c>
      <c r="K210" s="1546" t="s">
        <v>6456</v>
      </c>
      <c r="L210" s="1546" t="s">
        <v>6515</v>
      </c>
      <c r="N210" s="1546" t="s">
        <v>314</v>
      </c>
      <c r="O210" s="1546" t="s">
        <v>263</v>
      </c>
      <c r="P210" s="1817">
        <v>9679</v>
      </c>
      <c r="Q210" s="1546" t="s">
        <v>2086</v>
      </c>
      <c r="R210" s="1546" t="s">
        <v>6456</v>
      </c>
    </row>
    <row r="211" spans="1:18">
      <c r="A211" s="1546" t="s">
        <v>314</v>
      </c>
      <c r="B211" s="1817">
        <v>1197</v>
      </c>
      <c r="C211" s="1546" t="s">
        <v>660</v>
      </c>
      <c r="D211" s="1546" t="s">
        <v>85</v>
      </c>
      <c r="E211" s="1546" t="s">
        <v>496</v>
      </c>
      <c r="F211" s="1546" t="s">
        <v>303</v>
      </c>
      <c r="G211" s="1818">
        <v>5</v>
      </c>
      <c r="H211" s="1818">
        <v>50</v>
      </c>
      <c r="I211" s="1818">
        <v>250</v>
      </c>
      <c r="J211" s="1546" t="s">
        <v>6527</v>
      </c>
      <c r="K211" s="1546" t="s">
        <v>6456</v>
      </c>
      <c r="L211" s="1546" t="s">
        <v>6515</v>
      </c>
      <c r="N211" s="1546" t="s">
        <v>314</v>
      </c>
      <c r="O211" s="1546" t="s">
        <v>264</v>
      </c>
      <c r="P211" s="1817">
        <v>9710</v>
      </c>
      <c r="Q211" s="1546" t="s">
        <v>2086</v>
      </c>
      <c r="R211" s="1546" t="s">
        <v>6456</v>
      </c>
    </row>
    <row r="212" spans="1:18">
      <c r="A212" s="1546" t="s">
        <v>314</v>
      </c>
      <c r="B212" s="1817">
        <v>1235</v>
      </c>
      <c r="C212" s="1546" t="s">
        <v>660</v>
      </c>
      <c r="D212" s="1546" t="s">
        <v>86</v>
      </c>
      <c r="E212" s="1546" t="s">
        <v>669</v>
      </c>
      <c r="F212" s="1546" t="s">
        <v>670</v>
      </c>
      <c r="G212" s="1818"/>
      <c r="H212" s="1818">
        <v>25</v>
      </c>
      <c r="I212" s="1818">
        <v>100</v>
      </c>
      <c r="J212" s="1546" t="s">
        <v>6523</v>
      </c>
      <c r="K212" s="1546" t="s">
        <v>6456</v>
      </c>
      <c r="L212" s="1546" t="s">
        <v>6515</v>
      </c>
      <c r="N212" s="1546" t="s">
        <v>314</v>
      </c>
      <c r="O212" s="1546" t="s">
        <v>265</v>
      </c>
      <c r="P212" s="1817">
        <v>9750</v>
      </c>
      <c r="Q212" s="1546" t="s">
        <v>2086</v>
      </c>
      <c r="R212" s="1546" t="s">
        <v>6456</v>
      </c>
    </row>
    <row r="213" spans="1:18">
      <c r="A213" s="1546" t="s">
        <v>314</v>
      </c>
      <c r="B213" s="1817">
        <v>1268</v>
      </c>
      <c r="C213" s="1546" t="s">
        <v>672</v>
      </c>
      <c r="D213" s="1546" t="s">
        <v>87</v>
      </c>
      <c r="E213" s="1546" t="s">
        <v>673</v>
      </c>
      <c r="F213" s="1546" t="s">
        <v>676</v>
      </c>
      <c r="G213" s="1818">
        <v>1</v>
      </c>
      <c r="H213" s="1818">
        <v>50</v>
      </c>
      <c r="I213" s="1818">
        <v>50</v>
      </c>
      <c r="J213" s="1546" t="s">
        <v>6527</v>
      </c>
      <c r="K213" s="1546" t="s">
        <v>6456</v>
      </c>
      <c r="L213" s="1546" t="s">
        <v>6515</v>
      </c>
      <c r="N213" s="1546" t="s">
        <v>314</v>
      </c>
      <c r="O213" s="1546" t="s">
        <v>266</v>
      </c>
      <c r="P213" s="1817">
        <v>9786</v>
      </c>
      <c r="Q213" s="1546" t="s">
        <v>2086</v>
      </c>
      <c r="R213" s="1546" t="s">
        <v>6456</v>
      </c>
    </row>
    <row r="214" spans="1:18">
      <c r="A214" s="1546" t="s">
        <v>314</v>
      </c>
      <c r="B214" s="1817">
        <v>1269</v>
      </c>
      <c r="C214" s="1546" t="s">
        <v>672</v>
      </c>
      <c r="D214" s="1546" t="s">
        <v>87</v>
      </c>
      <c r="E214" s="1546" t="s">
        <v>674</v>
      </c>
      <c r="F214" s="1546" t="s">
        <v>6515</v>
      </c>
      <c r="G214" s="1818">
        <v>1</v>
      </c>
      <c r="H214" s="1818">
        <v>100</v>
      </c>
      <c r="I214" s="1818">
        <v>100</v>
      </c>
      <c r="J214" s="1546" t="s">
        <v>6527</v>
      </c>
      <c r="K214" s="1546" t="s">
        <v>6456</v>
      </c>
      <c r="L214" s="1546" t="s">
        <v>6515</v>
      </c>
      <c r="N214" s="1546" t="s">
        <v>314</v>
      </c>
      <c r="O214" s="1546" t="s">
        <v>267</v>
      </c>
      <c r="P214" s="1817">
        <v>9827</v>
      </c>
      <c r="Q214" s="1546" t="s">
        <v>2093</v>
      </c>
      <c r="R214" s="1546" t="s">
        <v>6456</v>
      </c>
    </row>
    <row r="215" spans="1:18">
      <c r="A215" s="1546" t="s">
        <v>314</v>
      </c>
      <c r="B215" s="1817">
        <v>1270</v>
      </c>
      <c r="C215" s="1546" t="s">
        <v>672</v>
      </c>
      <c r="D215" s="1546" t="s">
        <v>87</v>
      </c>
      <c r="E215" s="1546" t="s">
        <v>675</v>
      </c>
      <c r="F215" s="1546" t="s">
        <v>6515</v>
      </c>
      <c r="G215" s="1818">
        <v>1</v>
      </c>
      <c r="H215" s="1818">
        <v>50</v>
      </c>
      <c r="I215" s="1818">
        <v>50</v>
      </c>
      <c r="J215" s="1546" t="s">
        <v>6527</v>
      </c>
      <c r="K215" s="1546" t="s">
        <v>6456</v>
      </c>
      <c r="L215" s="1546" t="s">
        <v>6515</v>
      </c>
      <c r="N215" s="1546" t="s">
        <v>314</v>
      </c>
      <c r="O215" s="1546" t="s">
        <v>2094</v>
      </c>
      <c r="P215" s="1817">
        <v>9876</v>
      </c>
      <c r="Q215" s="1546" t="s">
        <v>2093</v>
      </c>
      <c r="R215" s="1546" t="s">
        <v>6456</v>
      </c>
    </row>
    <row r="216" spans="1:18">
      <c r="A216" s="1546" t="s">
        <v>314</v>
      </c>
      <c r="B216" s="1817">
        <v>1272</v>
      </c>
      <c r="C216" s="1546" t="s">
        <v>672</v>
      </c>
      <c r="D216" s="1546" t="s">
        <v>87</v>
      </c>
      <c r="E216" s="1546" t="s">
        <v>677</v>
      </c>
      <c r="F216" s="1546" t="s">
        <v>678</v>
      </c>
      <c r="G216" s="1818">
        <v>1</v>
      </c>
      <c r="H216" s="1818">
        <v>4</v>
      </c>
      <c r="I216" s="1818">
        <v>4</v>
      </c>
      <c r="J216" s="1546" t="s">
        <v>6527</v>
      </c>
      <c r="K216" s="1546" t="s">
        <v>6456</v>
      </c>
      <c r="L216" s="1546" t="s">
        <v>6515</v>
      </c>
      <c r="N216" s="1546" t="s">
        <v>314</v>
      </c>
      <c r="O216" s="1546" t="s">
        <v>2098</v>
      </c>
      <c r="P216" s="1817">
        <v>9932</v>
      </c>
      <c r="Q216" s="1546" t="s">
        <v>2093</v>
      </c>
      <c r="R216" s="1546" t="s">
        <v>6456</v>
      </c>
    </row>
    <row r="217" spans="1:18">
      <c r="A217" s="1546" t="s">
        <v>314</v>
      </c>
      <c r="B217" s="1817">
        <v>1304</v>
      </c>
      <c r="C217" s="1546" t="s">
        <v>706</v>
      </c>
      <c r="D217" s="1546" t="s">
        <v>88</v>
      </c>
      <c r="E217" s="1546" t="s">
        <v>434</v>
      </c>
      <c r="F217" s="1546" t="s">
        <v>303</v>
      </c>
      <c r="G217" s="1818">
        <v>1</v>
      </c>
      <c r="H217" s="1818">
        <v>2</v>
      </c>
      <c r="I217" s="1818">
        <v>2</v>
      </c>
      <c r="J217" s="1546" t="s">
        <v>6527</v>
      </c>
      <c r="K217" s="1546" t="s">
        <v>6456</v>
      </c>
      <c r="L217" s="1546" t="s">
        <v>6515</v>
      </c>
      <c r="N217" s="1546" t="s">
        <v>314</v>
      </c>
      <c r="O217" s="1546" t="s">
        <v>2099</v>
      </c>
      <c r="P217" s="1817">
        <v>9970</v>
      </c>
      <c r="Q217" s="1546" t="s">
        <v>2093</v>
      </c>
      <c r="R217" s="1546" t="s">
        <v>6456</v>
      </c>
    </row>
    <row r="218" spans="1:18">
      <c r="A218" s="1546" t="s">
        <v>314</v>
      </c>
      <c r="B218" s="1817">
        <v>1306</v>
      </c>
      <c r="C218" s="1546" t="s">
        <v>706</v>
      </c>
      <c r="D218" s="1546" t="s">
        <v>88</v>
      </c>
      <c r="E218" s="1546" t="s">
        <v>707</v>
      </c>
      <c r="F218" s="1546" t="s">
        <v>708</v>
      </c>
      <c r="G218" s="1818">
        <v>1</v>
      </c>
      <c r="H218" s="1818">
        <v>4</v>
      </c>
      <c r="I218" s="1818">
        <v>4</v>
      </c>
      <c r="J218" s="1546" t="s">
        <v>6527</v>
      </c>
      <c r="K218" s="1546" t="s">
        <v>6456</v>
      </c>
      <c r="L218" s="1546" t="s">
        <v>6515</v>
      </c>
      <c r="N218" s="1546" t="s">
        <v>314</v>
      </c>
      <c r="O218" s="1546" t="s">
        <v>2111</v>
      </c>
      <c r="P218" s="1817">
        <v>10011</v>
      </c>
      <c r="Q218" s="1546" t="s">
        <v>2093</v>
      </c>
      <c r="R218" s="1546" t="s">
        <v>6456</v>
      </c>
    </row>
    <row r="219" spans="1:18">
      <c r="A219" s="1546" t="s">
        <v>314</v>
      </c>
      <c r="B219" s="1817">
        <v>1307</v>
      </c>
      <c r="C219" s="1546" t="s">
        <v>706</v>
      </c>
      <c r="D219" s="1546" t="s">
        <v>88</v>
      </c>
      <c r="E219" s="1546" t="s">
        <v>291</v>
      </c>
      <c r="F219" s="1546" t="s">
        <v>290</v>
      </c>
      <c r="G219" s="1818">
        <v>1</v>
      </c>
      <c r="H219" s="1818">
        <v>4</v>
      </c>
      <c r="I219" s="1818">
        <v>4</v>
      </c>
      <c r="J219" s="1546" t="s">
        <v>6527</v>
      </c>
      <c r="K219" s="1546" t="s">
        <v>6456</v>
      </c>
      <c r="L219" s="1546" t="s">
        <v>6515</v>
      </c>
      <c r="N219" s="1546" t="s">
        <v>314</v>
      </c>
      <c r="O219" s="1546" t="s">
        <v>2122</v>
      </c>
      <c r="P219" s="1817">
        <v>10042</v>
      </c>
      <c r="Q219" s="1546" t="s">
        <v>2093</v>
      </c>
      <c r="R219" s="1546" t="s">
        <v>6456</v>
      </c>
    </row>
    <row r="220" spans="1:18">
      <c r="A220" s="1546" t="s">
        <v>314</v>
      </c>
      <c r="B220" s="1817">
        <v>1308</v>
      </c>
      <c r="C220" s="1546" t="s">
        <v>706</v>
      </c>
      <c r="D220" s="1546" t="s">
        <v>88</v>
      </c>
      <c r="E220" s="1546" t="s">
        <v>492</v>
      </c>
      <c r="F220" s="1546" t="s">
        <v>493</v>
      </c>
      <c r="G220" s="1818">
        <v>1</v>
      </c>
      <c r="H220" s="1818">
        <v>4</v>
      </c>
      <c r="I220" s="1818">
        <v>4</v>
      </c>
      <c r="J220" s="1546" t="s">
        <v>6527</v>
      </c>
      <c r="K220" s="1546" t="s">
        <v>6456</v>
      </c>
      <c r="L220" s="1546" t="s">
        <v>6515</v>
      </c>
      <c r="N220" s="1546" t="s">
        <v>314</v>
      </c>
      <c r="O220" s="1546" t="s">
        <v>2126</v>
      </c>
      <c r="P220" s="1817">
        <v>10085</v>
      </c>
      <c r="Q220" s="1546" t="s">
        <v>2127</v>
      </c>
      <c r="R220" s="1546" t="s">
        <v>6456</v>
      </c>
    </row>
    <row r="221" spans="1:18">
      <c r="A221" s="1546" t="s">
        <v>314</v>
      </c>
      <c r="B221" s="1817">
        <v>1309</v>
      </c>
      <c r="C221" s="1546" t="s">
        <v>706</v>
      </c>
      <c r="D221" s="1546" t="s">
        <v>88</v>
      </c>
      <c r="E221" s="1546" t="s">
        <v>6115</v>
      </c>
      <c r="F221" s="1546" t="s">
        <v>710</v>
      </c>
      <c r="G221" s="1818">
        <v>1</v>
      </c>
      <c r="H221" s="1818">
        <v>4</v>
      </c>
      <c r="I221" s="1818">
        <v>4</v>
      </c>
      <c r="J221" s="1546" t="s">
        <v>6527</v>
      </c>
      <c r="K221" s="1546" t="s">
        <v>6456</v>
      </c>
      <c r="L221" s="1546" t="s">
        <v>6515</v>
      </c>
      <c r="N221" s="1546" t="s">
        <v>314</v>
      </c>
      <c r="O221" s="1546" t="s">
        <v>2128</v>
      </c>
      <c r="P221" s="1817">
        <v>10127</v>
      </c>
      <c r="Q221" s="1546" t="s">
        <v>2127</v>
      </c>
      <c r="R221" s="1546" t="s">
        <v>6456</v>
      </c>
    </row>
    <row r="222" spans="1:18">
      <c r="A222" s="1546" t="s">
        <v>314</v>
      </c>
      <c r="B222" s="1817">
        <v>1311</v>
      </c>
      <c r="C222" s="1546" t="s">
        <v>706</v>
      </c>
      <c r="D222" s="1546" t="s">
        <v>88</v>
      </c>
      <c r="E222" s="1546" t="s">
        <v>711</v>
      </c>
      <c r="F222" s="1546" t="s">
        <v>712</v>
      </c>
      <c r="G222" s="1818">
        <v>1</v>
      </c>
      <c r="H222" s="1818">
        <v>20</v>
      </c>
      <c r="I222" s="1818">
        <v>20</v>
      </c>
      <c r="J222" s="1546" t="s">
        <v>6527</v>
      </c>
      <c r="K222" s="1546" t="s">
        <v>6456</v>
      </c>
      <c r="L222" s="1546" t="s">
        <v>6515</v>
      </c>
      <c r="N222" s="1546" t="s">
        <v>314</v>
      </c>
      <c r="O222" s="1546" t="s">
        <v>2129</v>
      </c>
      <c r="P222" s="1817">
        <v>10166</v>
      </c>
      <c r="Q222" s="1546" t="s">
        <v>2127</v>
      </c>
      <c r="R222" s="1546" t="s">
        <v>6456</v>
      </c>
    </row>
    <row r="223" spans="1:18">
      <c r="A223" s="1546" t="s">
        <v>314</v>
      </c>
      <c r="B223" s="1817">
        <v>1312</v>
      </c>
      <c r="C223" s="1546" t="s">
        <v>706</v>
      </c>
      <c r="D223" s="1546" t="s">
        <v>88</v>
      </c>
      <c r="E223" s="1546" t="s">
        <v>711</v>
      </c>
      <c r="F223" s="1546" t="s">
        <v>712</v>
      </c>
      <c r="G223" s="1818"/>
      <c r="H223" s="1818"/>
      <c r="I223" s="1818">
        <v>5</v>
      </c>
      <c r="J223" s="1546" t="s">
        <v>6523</v>
      </c>
      <c r="K223" s="1546" t="s">
        <v>6456</v>
      </c>
      <c r="L223" s="1546" t="s">
        <v>6515</v>
      </c>
      <c r="N223" s="1546" t="s">
        <v>314</v>
      </c>
      <c r="O223" s="1546" t="s">
        <v>2130</v>
      </c>
      <c r="P223" s="1817">
        <v>10203</v>
      </c>
      <c r="Q223" s="1546" t="s">
        <v>2131</v>
      </c>
      <c r="R223" s="1546" t="s">
        <v>6456</v>
      </c>
    </row>
    <row r="224" spans="1:18">
      <c r="A224" s="1546" t="s">
        <v>314</v>
      </c>
      <c r="B224" s="1817">
        <v>1313</v>
      </c>
      <c r="C224" s="1546" t="s">
        <v>706</v>
      </c>
      <c r="D224" s="1546" t="s">
        <v>88</v>
      </c>
      <c r="E224" s="1546" t="s">
        <v>6244</v>
      </c>
      <c r="F224" s="1546" t="s">
        <v>379</v>
      </c>
      <c r="G224" s="1818">
        <v>1</v>
      </c>
      <c r="H224" s="1818">
        <v>20</v>
      </c>
      <c r="I224" s="1818">
        <v>20</v>
      </c>
      <c r="J224" s="1546" t="s">
        <v>6527</v>
      </c>
      <c r="K224" s="1546" t="s">
        <v>6456</v>
      </c>
      <c r="L224" s="1546" t="s">
        <v>6515</v>
      </c>
      <c r="N224" s="1546" t="s">
        <v>314</v>
      </c>
      <c r="O224" s="1546" t="s">
        <v>2132</v>
      </c>
      <c r="P224" s="1817">
        <v>10241</v>
      </c>
      <c r="Q224" s="1546" t="s">
        <v>2133</v>
      </c>
      <c r="R224" s="1546" t="s">
        <v>6456</v>
      </c>
    </row>
    <row r="225" spans="1:18">
      <c r="A225" s="1546" t="s">
        <v>314</v>
      </c>
      <c r="B225" s="1817">
        <v>1314</v>
      </c>
      <c r="C225" s="1546" t="s">
        <v>706</v>
      </c>
      <c r="D225" s="1546" t="s">
        <v>88</v>
      </c>
      <c r="E225" s="1546" t="s">
        <v>713</v>
      </c>
      <c r="F225" s="1546" t="s">
        <v>714</v>
      </c>
      <c r="G225" s="1818">
        <v>1</v>
      </c>
      <c r="H225" s="1818"/>
      <c r="I225" s="1818">
        <v>15</v>
      </c>
      <c r="J225" s="1546" t="s">
        <v>6523</v>
      </c>
      <c r="K225" s="1546" t="s">
        <v>6456</v>
      </c>
      <c r="L225" s="1546" t="s">
        <v>6515</v>
      </c>
      <c r="N225" s="1546" t="s">
        <v>314</v>
      </c>
      <c r="O225" s="1546" t="s">
        <v>2145</v>
      </c>
      <c r="P225" s="1817">
        <v>10279</v>
      </c>
      <c r="Q225" s="1546" t="s">
        <v>2133</v>
      </c>
      <c r="R225" s="1546" t="s">
        <v>6456</v>
      </c>
    </row>
    <row r="226" spans="1:18">
      <c r="A226" s="1546" t="s">
        <v>314</v>
      </c>
      <c r="B226" s="1817">
        <v>1315</v>
      </c>
      <c r="C226" s="1546" t="s">
        <v>706</v>
      </c>
      <c r="D226" s="1546" t="s">
        <v>88</v>
      </c>
      <c r="E226" s="1546" t="s">
        <v>634</v>
      </c>
      <c r="F226" s="1546" t="s">
        <v>635</v>
      </c>
      <c r="G226" s="1818">
        <v>1</v>
      </c>
      <c r="H226" s="1818"/>
      <c r="I226" s="1818">
        <v>6</v>
      </c>
      <c r="J226" s="1546" t="s">
        <v>6523</v>
      </c>
      <c r="K226" s="1546" t="s">
        <v>6456</v>
      </c>
      <c r="L226" s="1546" t="s">
        <v>6515</v>
      </c>
      <c r="N226" s="1546" t="s">
        <v>314</v>
      </c>
      <c r="O226" s="1546" t="s">
        <v>2149</v>
      </c>
      <c r="P226" s="1817">
        <v>10368</v>
      </c>
      <c r="Q226" s="1546" t="s">
        <v>2150</v>
      </c>
      <c r="R226" s="1546" t="s">
        <v>6456</v>
      </c>
    </row>
    <row r="227" spans="1:18">
      <c r="A227" s="1546" t="s">
        <v>314</v>
      </c>
      <c r="B227" s="1817">
        <v>1316</v>
      </c>
      <c r="C227" s="1546" t="s">
        <v>706</v>
      </c>
      <c r="D227" s="1546" t="s">
        <v>88</v>
      </c>
      <c r="E227" s="1546" t="s">
        <v>638</v>
      </c>
      <c r="F227" s="1546" t="s">
        <v>639</v>
      </c>
      <c r="G227" s="1818"/>
      <c r="H227" s="1818"/>
      <c r="I227" s="1818">
        <v>1</v>
      </c>
      <c r="J227" s="1546" t="s">
        <v>6523</v>
      </c>
      <c r="K227" s="1546" t="s">
        <v>6456</v>
      </c>
      <c r="L227" s="1546" t="s">
        <v>6515</v>
      </c>
      <c r="N227" s="1546" t="s">
        <v>314</v>
      </c>
      <c r="O227" s="1546" t="s">
        <v>2153</v>
      </c>
      <c r="P227" s="1817">
        <v>10410</v>
      </c>
      <c r="Q227" s="1546" t="s">
        <v>2150</v>
      </c>
      <c r="R227" s="1546" t="s">
        <v>6456</v>
      </c>
    </row>
    <row r="228" spans="1:18">
      <c r="A228" s="1546" t="s">
        <v>314</v>
      </c>
      <c r="B228" s="1817">
        <v>1317</v>
      </c>
      <c r="C228" s="1546" t="s">
        <v>706</v>
      </c>
      <c r="D228" s="1546" t="s">
        <v>88</v>
      </c>
      <c r="E228" s="1546" t="s">
        <v>715</v>
      </c>
      <c r="F228" s="1546" t="s">
        <v>716</v>
      </c>
      <c r="G228" s="1818"/>
      <c r="H228" s="1818"/>
      <c r="I228" s="1818">
        <v>12</v>
      </c>
      <c r="J228" s="1546" t="s">
        <v>6523</v>
      </c>
      <c r="K228" s="1546" t="s">
        <v>6456</v>
      </c>
      <c r="L228" s="1546" t="s">
        <v>6515</v>
      </c>
      <c r="N228" s="1546" t="s">
        <v>314</v>
      </c>
      <c r="O228" s="1546" t="s">
        <v>2155</v>
      </c>
      <c r="P228" s="1817">
        <v>10448</v>
      </c>
      <c r="Q228" s="1546" t="s">
        <v>2150</v>
      </c>
      <c r="R228" s="1546" t="s">
        <v>6456</v>
      </c>
    </row>
    <row r="229" spans="1:18">
      <c r="A229" s="1546" t="s">
        <v>314</v>
      </c>
      <c r="B229" s="1817">
        <v>1318</v>
      </c>
      <c r="C229" s="1546" t="s">
        <v>706</v>
      </c>
      <c r="D229" s="1546" t="s">
        <v>88</v>
      </c>
      <c r="E229" s="1546" t="s">
        <v>717</v>
      </c>
      <c r="F229" s="1546" t="s">
        <v>718</v>
      </c>
      <c r="G229" s="1818">
        <v>1</v>
      </c>
      <c r="H229" s="1818"/>
      <c r="I229" s="1818">
        <v>10</v>
      </c>
      <c r="J229" s="1546" t="s">
        <v>6523</v>
      </c>
      <c r="K229" s="1546" t="s">
        <v>6456</v>
      </c>
      <c r="L229" s="1546" t="s">
        <v>6515</v>
      </c>
      <c r="N229" s="1546" t="s">
        <v>314</v>
      </c>
      <c r="O229" s="1546" t="s">
        <v>2158</v>
      </c>
      <c r="P229" s="1817">
        <v>10492</v>
      </c>
      <c r="Q229" s="1546" t="s">
        <v>2150</v>
      </c>
      <c r="R229" s="1546" t="s">
        <v>6427</v>
      </c>
    </row>
    <row r="230" spans="1:18">
      <c r="A230" s="1546" t="s">
        <v>314</v>
      </c>
      <c r="B230" s="1817">
        <v>1320</v>
      </c>
      <c r="C230" s="1546" t="s">
        <v>706</v>
      </c>
      <c r="D230" s="1546" t="s">
        <v>88</v>
      </c>
      <c r="E230" s="1546" t="s">
        <v>6267</v>
      </c>
      <c r="F230" s="1546" t="s">
        <v>723</v>
      </c>
      <c r="G230" s="1818"/>
      <c r="H230" s="1818"/>
      <c r="I230" s="1818">
        <v>5</v>
      </c>
      <c r="J230" s="1546" t="s">
        <v>6523</v>
      </c>
      <c r="K230" s="1546" t="s">
        <v>6456</v>
      </c>
      <c r="L230" s="1546" t="s">
        <v>6515</v>
      </c>
      <c r="N230" s="1546" t="s">
        <v>314</v>
      </c>
      <c r="O230" s="1546" t="s">
        <v>2160</v>
      </c>
      <c r="P230" s="1817">
        <v>10531</v>
      </c>
      <c r="Q230" s="1546" t="s">
        <v>2150</v>
      </c>
      <c r="R230" s="1546" t="s">
        <v>6456</v>
      </c>
    </row>
    <row r="231" spans="1:18">
      <c r="A231" s="1546" t="s">
        <v>314</v>
      </c>
      <c r="B231" s="1817">
        <v>1321</v>
      </c>
      <c r="C231" s="1546" t="s">
        <v>706</v>
      </c>
      <c r="D231" s="1546" t="s">
        <v>88</v>
      </c>
      <c r="E231" s="1546" t="s">
        <v>720</v>
      </c>
      <c r="F231" s="1546" t="s">
        <v>721</v>
      </c>
      <c r="G231" s="1818"/>
      <c r="H231" s="1818"/>
      <c r="I231" s="1818">
        <v>5</v>
      </c>
      <c r="J231" s="1546" t="s">
        <v>6523</v>
      </c>
      <c r="K231" s="1546" t="s">
        <v>6456</v>
      </c>
      <c r="L231" s="1546" t="s">
        <v>6515</v>
      </c>
      <c r="N231" s="1546" t="s">
        <v>314</v>
      </c>
      <c r="O231" s="1546" t="s">
        <v>2164</v>
      </c>
      <c r="P231" s="1817">
        <v>10564</v>
      </c>
      <c r="Q231" s="1546" t="s">
        <v>2150</v>
      </c>
      <c r="R231" s="1546" t="s">
        <v>6456</v>
      </c>
    </row>
    <row r="232" spans="1:18">
      <c r="A232" s="1546" t="s">
        <v>314</v>
      </c>
      <c r="B232" s="1817">
        <v>1322</v>
      </c>
      <c r="C232" s="1546" t="s">
        <v>706</v>
      </c>
      <c r="D232" s="1546" t="s">
        <v>88</v>
      </c>
      <c r="E232" s="1546" t="s">
        <v>6549</v>
      </c>
      <c r="F232" s="1546" t="s">
        <v>725</v>
      </c>
      <c r="G232" s="1818"/>
      <c r="H232" s="1818"/>
      <c r="I232" s="1818">
        <v>6</v>
      </c>
      <c r="J232" s="1546" t="s">
        <v>6523</v>
      </c>
      <c r="K232" s="1546" t="s">
        <v>6456</v>
      </c>
      <c r="L232" s="1546" t="s">
        <v>6515</v>
      </c>
      <c r="N232" s="1546" t="s">
        <v>314</v>
      </c>
      <c r="O232" s="1546" t="s">
        <v>2165</v>
      </c>
      <c r="P232" s="1817">
        <v>10614</v>
      </c>
      <c r="Q232" s="1546" t="s">
        <v>2166</v>
      </c>
      <c r="R232" s="1546" t="s">
        <v>6456</v>
      </c>
    </row>
    <row r="233" spans="1:18">
      <c r="A233" s="1546" t="s">
        <v>314</v>
      </c>
      <c r="B233" s="1817">
        <v>1324</v>
      </c>
      <c r="C233" s="1546" t="s">
        <v>706</v>
      </c>
      <c r="D233" s="1546" t="s">
        <v>88</v>
      </c>
      <c r="E233" s="1546" t="s">
        <v>503</v>
      </c>
      <c r="F233" s="1546" t="s">
        <v>504</v>
      </c>
      <c r="G233" s="1818">
        <v>1</v>
      </c>
      <c r="H233" s="1818">
        <v>100</v>
      </c>
      <c r="I233" s="1818">
        <v>100</v>
      </c>
      <c r="J233" s="1546" t="s">
        <v>6527</v>
      </c>
      <c r="K233" s="1546" t="s">
        <v>6456</v>
      </c>
      <c r="L233" s="1546" t="s">
        <v>6515</v>
      </c>
      <c r="N233" s="1546" t="s">
        <v>314</v>
      </c>
      <c r="O233" s="1546" t="s">
        <v>2169</v>
      </c>
      <c r="P233" s="1817">
        <v>10647</v>
      </c>
      <c r="Q233" s="1546" t="s">
        <v>2166</v>
      </c>
      <c r="R233" s="1546" t="s">
        <v>6456</v>
      </c>
    </row>
    <row r="234" spans="1:18">
      <c r="A234" s="1546" t="s">
        <v>314</v>
      </c>
      <c r="B234" s="1817">
        <v>1326</v>
      </c>
      <c r="C234" s="1546" t="s">
        <v>706</v>
      </c>
      <c r="D234" s="1546" t="s">
        <v>88</v>
      </c>
      <c r="E234" s="1546" t="s">
        <v>605</v>
      </c>
      <c r="F234" s="1546" t="s">
        <v>606</v>
      </c>
      <c r="G234" s="1818">
        <v>1</v>
      </c>
      <c r="H234" s="1818">
        <v>10</v>
      </c>
      <c r="I234" s="1818">
        <v>10</v>
      </c>
      <c r="J234" s="1546" t="s">
        <v>6527</v>
      </c>
      <c r="K234" s="1546" t="s">
        <v>6456</v>
      </c>
      <c r="L234" s="1546" t="s">
        <v>6515</v>
      </c>
      <c r="N234" s="1546" t="s">
        <v>314</v>
      </c>
      <c r="O234" s="1546" t="s">
        <v>2178</v>
      </c>
      <c r="P234" s="1817">
        <v>10696</v>
      </c>
      <c r="Q234" s="1546" t="s">
        <v>2166</v>
      </c>
      <c r="R234" s="1546" t="s">
        <v>6456</v>
      </c>
    </row>
    <row r="235" spans="1:18">
      <c r="A235" s="1546" t="s">
        <v>314</v>
      </c>
      <c r="B235" s="1817">
        <v>1327</v>
      </c>
      <c r="C235" s="1546" t="s">
        <v>706</v>
      </c>
      <c r="D235" s="1546" t="s">
        <v>88</v>
      </c>
      <c r="E235" s="1546" t="s">
        <v>1349</v>
      </c>
      <c r="F235" s="1546" t="s">
        <v>726</v>
      </c>
      <c r="G235" s="1818">
        <v>1</v>
      </c>
      <c r="H235" s="1818">
        <v>10</v>
      </c>
      <c r="I235" s="1818">
        <v>10</v>
      </c>
      <c r="J235" s="1546" t="s">
        <v>6527</v>
      </c>
      <c r="K235" s="1546" t="s">
        <v>6456</v>
      </c>
      <c r="L235" s="1546" t="s">
        <v>6515</v>
      </c>
      <c r="N235" s="1546" t="s">
        <v>314</v>
      </c>
      <c r="O235" s="1546" t="s">
        <v>2181</v>
      </c>
      <c r="P235" s="1817">
        <v>10727</v>
      </c>
      <c r="Q235" s="1546" t="s">
        <v>2166</v>
      </c>
      <c r="R235" s="1546" t="s">
        <v>6456</v>
      </c>
    </row>
    <row r="236" spans="1:18">
      <c r="A236" s="1546" t="s">
        <v>314</v>
      </c>
      <c r="B236" s="1817">
        <v>1328</v>
      </c>
      <c r="C236" s="1546" t="s">
        <v>706</v>
      </c>
      <c r="D236" s="1546" t="s">
        <v>88</v>
      </c>
      <c r="E236" s="1546" t="s">
        <v>515</v>
      </c>
      <c r="F236" s="1546" t="s">
        <v>727</v>
      </c>
      <c r="G236" s="1818">
        <v>1</v>
      </c>
      <c r="H236" s="1818">
        <v>10</v>
      </c>
      <c r="I236" s="1818">
        <v>10</v>
      </c>
      <c r="J236" s="1546" t="s">
        <v>6527</v>
      </c>
      <c r="K236" s="1546" t="s">
        <v>6456</v>
      </c>
      <c r="L236" s="1546" t="s">
        <v>6515</v>
      </c>
      <c r="N236" s="1546" t="s">
        <v>314</v>
      </c>
      <c r="O236" s="1546" t="s">
        <v>2185</v>
      </c>
      <c r="P236" s="1817">
        <v>10755</v>
      </c>
      <c r="Q236" s="1546" t="s">
        <v>2166</v>
      </c>
      <c r="R236" s="1546" t="s">
        <v>6456</v>
      </c>
    </row>
    <row r="237" spans="1:18">
      <c r="A237" s="1546" t="s">
        <v>314</v>
      </c>
      <c r="B237" s="1817">
        <v>1329</v>
      </c>
      <c r="C237" s="1546" t="s">
        <v>706</v>
      </c>
      <c r="D237" s="1546" t="s">
        <v>88</v>
      </c>
      <c r="E237" s="1546" t="s">
        <v>555</v>
      </c>
      <c r="F237" s="1546" t="s">
        <v>728</v>
      </c>
      <c r="G237" s="1818">
        <v>1</v>
      </c>
      <c r="H237" s="1818">
        <v>10</v>
      </c>
      <c r="I237" s="1818">
        <v>10</v>
      </c>
      <c r="J237" s="1546" t="s">
        <v>6527</v>
      </c>
      <c r="K237" s="1546" t="s">
        <v>6456</v>
      </c>
      <c r="L237" s="1546" t="s">
        <v>6515</v>
      </c>
      <c r="N237" s="1546" t="s">
        <v>314</v>
      </c>
      <c r="O237" s="1546" t="s">
        <v>2195</v>
      </c>
      <c r="P237" s="1817">
        <v>10831</v>
      </c>
      <c r="Q237" s="1546" t="s">
        <v>2196</v>
      </c>
      <c r="R237" s="1546" t="s">
        <v>6456</v>
      </c>
    </row>
    <row r="238" spans="1:18">
      <c r="A238" s="1546" t="s">
        <v>314</v>
      </c>
      <c r="B238" s="1817">
        <v>1331</v>
      </c>
      <c r="C238" s="1546" t="s">
        <v>706</v>
      </c>
      <c r="D238" s="1546" t="s">
        <v>88</v>
      </c>
      <c r="E238" s="1546" t="s">
        <v>613</v>
      </c>
      <c r="F238" s="1546" t="s">
        <v>614</v>
      </c>
      <c r="G238" s="1818">
        <v>1</v>
      </c>
      <c r="H238" s="1818">
        <v>5</v>
      </c>
      <c r="I238" s="1818">
        <v>5</v>
      </c>
      <c r="J238" s="1546" t="s">
        <v>6527</v>
      </c>
      <c r="K238" s="1546" t="s">
        <v>6456</v>
      </c>
      <c r="L238" s="1546" t="s">
        <v>6515</v>
      </c>
      <c r="N238" s="1546" t="s">
        <v>314</v>
      </c>
      <c r="O238" s="1546" t="s">
        <v>2197</v>
      </c>
      <c r="P238" s="1817">
        <v>10873</v>
      </c>
      <c r="Q238" s="1546" t="s">
        <v>2196</v>
      </c>
      <c r="R238" s="1546" t="s">
        <v>6456</v>
      </c>
    </row>
    <row r="239" spans="1:18">
      <c r="A239" s="1546" t="s">
        <v>314</v>
      </c>
      <c r="B239" s="1817">
        <v>1334</v>
      </c>
      <c r="C239" s="1546" t="s">
        <v>706</v>
      </c>
      <c r="D239" s="1546" t="s">
        <v>88</v>
      </c>
      <c r="E239" s="1546" t="s">
        <v>6116</v>
      </c>
      <c r="F239" s="1546" t="s">
        <v>730</v>
      </c>
      <c r="G239" s="1818">
        <v>1</v>
      </c>
      <c r="H239" s="1818">
        <v>6</v>
      </c>
      <c r="I239" s="1818">
        <v>6</v>
      </c>
      <c r="J239" s="1546" t="s">
        <v>6527</v>
      </c>
      <c r="K239" s="1546" t="s">
        <v>6456</v>
      </c>
      <c r="L239" s="1546" t="s">
        <v>6515</v>
      </c>
      <c r="N239" s="1546" t="s">
        <v>314</v>
      </c>
      <c r="O239" s="1546" t="s">
        <v>2198</v>
      </c>
      <c r="P239" s="1817">
        <v>10909</v>
      </c>
      <c r="Q239" s="1546" t="s">
        <v>2196</v>
      </c>
      <c r="R239" s="1546" t="s">
        <v>6456</v>
      </c>
    </row>
    <row r="240" spans="1:18">
      <c r="A240" s="1546" t="s">
        <v>314</v>
      </c>
      <c r="B240" s="1817">
        <v>1337</v>
      </c>
      <c r="C240" s="1546" t="s">
        <v>706</v>
      </c>
      <c r="D240" s="1546" t="s">
        <v>88</v>
      </c>
      <c r="E240" s="1546" t="s">
        <v>732</v>
      </c>
      <c r="F240" s="1546" t="s">
        <v>733</v>
      </c>
      <c r="G240" s="1818"/>
      <c r="H240" s="1818"/>
      <c r="I240" s="1818">
        <v>6</v>
      </c>
      <c r="J240" s="1546" t="s">
        <v>6523</v>
      </c>
      <c r="K240" s="1546" t="s">
        <v>6456</v>
      </c>
      <c r="L240" s="1546" t="s">
        <v>6515</v>
      </c>
      <c r="N240" s="1546" t="s">
        <v>314</v>
      </c>
      <c r="O240" s="1546" t="s">
        <v>2199</v>
      </c>
      <c r="P240" s="1817">
        <v>10956</v>
      </c>
      <c r="Q240" s="1546" t="s">
        <v>2196</v>
      </c>
      <c r="R240" s="1546" t="s">
        <v>6456</v>
      </c>
    </row>
    <row r="241" spans="1:18">
      <c r="A241" s="1546" t="s">
        <v>314</v>
      </c>
      <c r="B241" s="1817">
        <v>1338</v>
      </c>
      <c r="C241" s="1546" t="s">
        <v>706</v>
      </c>
      <c r="D241" s="1546" t="s">
        <v>88</v>
      </c>
      <c r="E241" s="1546" t="s">
        <v>6019</v>
      </c>
      <c r="F241" s="1546" t="s">
        <v>735</v>
      </c>
      <c r="G241" s="1818"/>
      <c r="H241" s="1818"/>
      <c r="I241" s="1818">
        <v>2</v>
      </c>
      <c r="J241" s="1546" t="s">
        <v>6523</v>
      </c>
      <c r="K241" s="1546" t="s">
        <v>6456</v>
      </c>
      <c r="L241" s="1546" t="s">
        <v>6515</v>
      </c>
      <c r="N241" s="1546" t="s">
        <v>314</v>
      </c>
      <c r="O241" s="1546" t="s">
        <v>2200</v>
      </c>
      <c r="P241" s="1817">
        <v>11004</v>
      </c>
      <c r="Q241" s="1546" t="s">
        <v>2196</v>
      </c>
      <c r="R241" s="1546" t="s">
        <v>6456</v>
      </c>
    </row>
    <row r="242" spans="1:18">
      <c r="A242" s="1546" t="s">
        <v>314</v>
      </c>
      <c r="B242" s="1817">
        <v>1339</v>
      </c>
      <c r="C242" s="1546" t="s">
        <v>706</v>
      </c>
      <c r="D242" s="1546" t="s">
        <v>88</v>
      </c>
      <c r="E242" s="1546" t="s">
        <v>3732</v>
      </c>
      <c r="F242" s="1546" t="s">
        <v>737</v>
      </c>
      <c r="G242" s="1818"/>
      <c r="H242" s="1818"/>
      <c r="I242" s="1818">
        <v>2</v>
      </c>
      <c r="J242" s="1546" t="s">
        <v>6523</v>
      </c>
      <c r="K242" s="1546" t="s">
        <v>6456</v>
      </c>
      <c r="L242" s="1546" t="s">
        <v>6515</v>
      </c>
      <c r="N242" s="1546" t="s">
        <v>314</v>
      </c>
      <c r="O242" s="1546" t="s">
        <v>2203</v>
      </c>
      <c r="P242" s="1817">
        <v>11055</v>
      </c>
      <c r="Q242" s="1546" t="s">
        <v>2196</v>
      </c>
      <c r="R242" s="1546" t="s">
        <v>6456</v>
      </c>
    </row>
    <row r="243" spans="1:18">
      <c r="A243" s="1546" t="s">
        <v>314</v>
      </c>
      <c r="B243" s="1817">
        <v>1344</v>
      </c>
      <c r="C243" s="1546" t="s">
        <v>706</v>
      </c>
      <c r="D243" s="1546" t="s">
        <v>88</v>
      </c>
      <c r="E243" s="1546" t="s">
        <v>586</v>
      </c>
      <c r="F243" s="1546" t="s">
        <v>741</v>
      </c>
      <c r="G243" s="1818"/>
      <c r="H243" s="1818"/>
      <c r="I243" s="1818">
        <v>10</v>
      </c>
      <c r="J243" s="1546" t="s">
        <v>6523</v>
      </c>
      <c r="K243" s="1546" t="s">
        <v>6456</v>
      </c>
      <c r="L243" s="1546" t="s">
        <v>6515</v>
      </c>
      <c r="N243" s="1546" t="s">
        <v>314</v>
      </c>
      <c r="O243" s="1546" t="s">
        <v>2205</v>
      </c>
      <c r="P243" s="1817">
        <v>11100</v>
      </c>
      <c r="Q243" s="1546" t="s">
        <v>2196</v>
      </c>
      <c r="R243" s="1546" t="s">
        <v>6456</v>
      </c>
    </row>
    <row r="244" spans="1:18">
      <c r="A244" s="1546" t="s">
        <v>314</v>
      </c>
      <c r="B244" s="1817">
        <v>1346</v>
      </c>
      <c r="C244" s="1546" t="s">
        <v>706</v>
      </c>
      <c r="D244" s="1546" t="s">
        <v>88</v>
      </c>
      <c r="E244" s="1546" t="s">
        <v>739</v>
      </c>
      <c r="F244" s="1546" t="s">
        <v>303</v>
      </c>
      <c r="G244" s="1818">
        <v>1</v>
      </c>
      <c r="H244" s="1818">
        <v>10</v>
      </c>
      <c r="I244" s="1818">
        <v>10</v>
      </c>
      <c r="J244" s="1546" t="s">
        <v>6527</v>
      </c>
      <c r="K244" s="1546" t="s">
        <v>6456</v>
      </c>
      <c r="L244" s="1546" t="s">
        <v>6515</v>
      </c>
      <c r="N244" s="1546" t="s">
        <v>314</v>
      </c>
      <c r="O244" s="1546" t="s">
        <v>2206</v>
      </c>
      <c r="P244" s="1817">
        <v>11142</v>
      </c>
      <c r="Q244" s="1546" t="s">
        <v>2196</v>
      </c>
      <c r="R244" s="1546" t="s">
        <v>6456</v>
      </c>
    </row>
    <row r="245" spans="1:18">
      <c r="A245" s="1546" t="s">
        <v>314</v>
      </c>
      <c r="B245" s="1817">
        <v>1372</v>
      </c>
      <c r="C245" s="1546" t="s">
        <v>706</v>
      </c>
      <c r="D245" s="1546" t="s">
        <v>89</v>
      </c>
      <c r="E245" s="1546" t="s">
        <v>6547</v>
      </c>
      <c r="F245" s="1546" t="s">
        <v>603</v>
      </c>
      <c r="G245" s="1818">
        <v>3</v>
      </c>
      <c r="H245" s="1818">
        <v>1</v>
      </c>
      <c r="I245" s="1818">
        <v>3</v>
      </c>
      <c r="J245" s="1546" t="s">
        <v>6527</v>
      </c>
      <c r="K245" s="1546" t="s">
        <v>6456</v>
      </c>
      <c r="L245" s="1546" t="s">
        <v>6515</v>
      </c>
      <c r="N245" s="1546" t="s">
        <v>314</v>
      </c>
      <c r="O245" s="1546" t="s">
        <v>2207</v>
      </c>
      <c r="P245" s="1817">
        <v>11241</v>
      </c>
      <c r="Q245" s="1546" t="s">
        <v>2196</v>
      </c>
      <c r="R245" s="1546" t="s">
        <v>6456</v>
      </c>
    </row>
    <row r="246" spans="1:18">
      <c r="A246" s="1546" t="s">
        <v>314</v>
      </c>
      <c r="B246" s="1817">
        <v>1373</v>
      </c>
      <c r="C246" s="1546" t="s">
        <v>706</v>
      </c>
      <c r="D246" s="1546" t="s">
        <v>89</v>
      </c>
      <c r="E246" s="1546" t="s">
        <v>6247</v>
      </c>
      <c r="F246" s="1546" t="s">
        <v>463</v>
      </c>
      <c r="G246" s="1818">
        <v>1</v>
      </c>
      <c r="H246" s="1818">
        <v>5</v>
      </c>
      <c r="I246" s="1818">
        <v>5</v>
      </c>
      <c r="J246" s="1546" t="s">
        <v>6527</v>
      </c>
      <c r="K246" s="1546" t="s">
        <v>6456</v>
      </c>
      <c r="L246" s="1546" t="s">
        <v>6515</v>
      </c>
      <c r="N246" s="1546" t="s">
        <v>314</v>
      </c>
      <c r="O246" s="1546" t="s">
        <v>2215</v>
      </c>
      <c r="P246" s="1817">
        <v>11280</v>
      </c>
      <c r="Q246" s="1546" t="s">
        <v>1743</v>
      </c>
      <c r="R246" s="1546" t="s">
        <v>6456</v>
      </c>
    </row>
    <row r="247" spans="1:18">
      <c r="A247" s="1546" t="s">
        <v>314</v>
      </c>
      <c r="B247" s="1817">
        <v>1374</v>
      </c>
      <c r="C247" s="1546" t="s">
        <v>706</v>
      </c>
      <c r="D247" s="1546" t="s">
        <v>89</v>
      </c>
      <c r="E247" s="1546" t="s">
        <v>6226</v>
      </c>
      <c r="F247" s="1546" t="s">
        <v>38</v>
      </c>
      <c r="G247" s="1818">
        <v>1</v>
      </c>
      <c r="H247" s="1818">
        <v>5</v>
      </c>
      <c r="I247" s="1818">
        <v>5</v>
      </c>
      <c r="J247" s="1546" t="s">
        <v>6527</v>
      </c>
      <c r="K247" s="1546" t="s">
        <v>6456</v>
      </c>
      <c r="L247" s="1546" t="s">
        <v>6515</v>
      </c>
      <c r="N247" s="1546" t="s">
        <v>314</v>
      </c>
      <c r="O247" s="1546" t="s">
        <v>2216</v>
      </c>
      <c r="P247" s="1817">
        <v>11323</v>
      </c>
      <c r="Q247" s="1546" t="s">
        <v>2196</v>
      </c>
      <c r="R247" s="1546" t="s">
        <v>6456</v>
      </c>
    </row>
    <row r="248" spans="1:18">
      <c r="A248" s="1546" t="s">
        <v>314</v>
      </c>
      <c r="B248" s="1817">
        <v>1375</v>
      </c>
      <c r="C248" s="1546" t="s">
        <v>706</v>
      </c>
      <c r="D248" s="1546" t="s">
        <v>89</v>
      </c>
      <c r="E248" s="1546" t="s">
        <v>6268</v>
      </c>
      <c r="F248" s="1546" t="s">
        <v>745</v>
      </c>
      <c r="G248" s="1818">
        <v>1</v>
      </c>
      <c r="H248" s="1818">
        <v>5</v>
      </c>
      <c r="I248" s="1818">
        <v>5</v>
      </c>
      <c r="J248" s="1546" t="s">
        <v>6527</v>
      </c>
      <c r="K248" s="1546" t="s">
        <v>6456</v>
      </c>
      <c r="L248" s="1546" t="s">
        <v>6515</v>
      </c>
      <c r="N248" s="1546" t="s">
        <v>314</v>
      </c>
      <c r="O248" s="1546" t="s">
        <v>2219</v>
      </c>
      <c r="P248" s="1817">
        <v>11375</v>
      </c>
      <c r="Q248" s="1546" t="s">
        <v>2220</v>
      </c>
      <c r="R248" s="1546" t="s">
        <v>6456</v>
      </c>
    </row>
    <row r="249" spans="1:18">
      <c r="A249" s="1546" t="s">
        <v>314</v>
      </c>
      <c r="B249" s="1817">
        <v>1376</v>
      </c>
      <c r="C249" s="1546" t="s">
        <v>706</v>
      </c>
      <c r="D249" s="1546" t="s">
        <v>89</v>
      </c>
      <c r="E249" s="1546" t="s">
        <v>458</v>
      </c>
      <c r="F249" s="1546" t="s">
        <v>457</v>
      </c>
      <c r="G249" s="1818">
        <v>1</v>
      </c>
      <c r="H249" s="1818">
        <v>5</v>
      </c>
      <c r="I249" s="1818">
        <v>5</v>
      </c>
      <c r="J249" s="1546" t="s">
        <v>6527</v>
      </c>
      <c r="K249" s="1546" t="s">
        <v>6456</v>
      </c>
      <c r="L249" s="1546" t="s">
        <v>6515</v>
      </c>
      <c r="N249" s="1546" t="s">
        <v>314</v>
      </c>
      <c r="O249" s="1546" t="s">
        <v>2221</v>
      </c>
      <c r="P249" s="1817">
        <v>11421</v>
      </c>
      <c r="Q249" s="1546" t="s">
        <v>2220</v>
      </c>
      <c r="R249" s="1546" t="s">
        <v>6456</v>
      </c>
    </row>
    <row r="250" spans="1:18">
      <c r="A250" s="1546" t="s">
        <v>314</v>
      </c>
      <c r="B250" s="1817">
        <v>1377</v>
      </c>
      <c r="C250" s="1546" t="s">
        <v>706</v>
      </c>
      <c r="D250" s="1546" t="s">
        <v>89</v>
      </c>
      <c r="E250" s="1546" t="s">
        <v>593</v>
      </c>
      <c r="F250" s="1546" t="s">
        <v>438</v>
      </c>
      <c r="G250" s="1818">
        <v>1</v>
      </c>
      <c r="H250" s="1818">
        <v>5</v>
      </c>
      <c r="I250" s="1818">
        <v>5</v>
      </c>
      <c r="J250" s="1546" t="s">
        <v>6527</v>
      </c>
      <c r="K250" s="1546" t="s">
        <v>6456</v>
      </c>
      <c r="L250" s="1546" t="s">
        <v>6515</v>
      </c>
      <c r="N250" s="1546" t="s">
        <v>314</v>
      </c>
      <c r="O250" s="1546" t="s">
        <v>2222</v>
      </c>
      <c r="P250" s="1817">
        <v>11460</v>
      </c>
      <c r="Q250" s="1546" t="s">
        <v>2220</v>
      </c>
      <c r="R250" s="1546" t="s">
        <v>6456</v>
      </c>
    </row>
    <row r="251" spans="1:18">
      <c r="A251" s="1546" t="s">
        <v>314</v>
      </c>
      <c r="B251" s="1817">
        <v>1378</v>
      </c>
      <c r="C251" s="1546" t="s">
        <v>706</v>
      </c>
      <c r="D251" s="1546" t="s">
        <v>89</v>
      </c>
      <c r="E251" s="1546" t="s">
        <v>555</v>
      </c>
      <c r="F251" s="1546" t="s">
        <v>381</v>
      </c>
      <c r="G251" s="1818">
        <v>1</v>
      </c>
      <c r="H251" s="1818">
        <v>5</v>
      </c>
      <c r="I251" s="1818">
        <v>5</v>
      </c>
      <c r="J251" s="1546" t="s">
        <v>6527</v>
      </c>
      <c r="K251" s="1546" t="s">
        <v>6456</v>
      </c>
      <c r="L251" s="1546" t="s">
        <v>6515</v>
      </c>
      <c r="N251" s="1546" t="s">
        <v>314</v>
      </c>
      <c r="O251" s="1546" t="s">
        <v>2223</v>
      </c>
      <c r="P251" s="1817">
        <v>11500</v>
      </c>
      <c r="Q251" s="1546" t="s">
        <v>2220</v>
      </c>
      <c r="R251" s="1546" t="s">
        <v>6456</v>
      </c>
    </row>
    <row r="252" spans="1:18">
      <c r="A252" s="1546" t="s">
        <v>314</v>
      </c>
      <c r="B252" s="1817">
        <v>1379</v>
      </c>
      <c r="C252" s="1546" t="s">
        <v>706</v>
      </c>
      <c r="D252" s="1546" t="s">
        <v>89</v>
      </c>
      <c r="E252" s="1546" t="s">
        <v>5867</v>
      </c>
      <c r="F252" s="1546" t="s">
        <v>455</v>
      </c>
      <c r="G252" s="1818">
        <v>1</v>
      </c>
      <c r="H252" s="1818">
        <v>5</v>
      </c>
      <c r="I252" s="1818">
        <v>5</v>
      </c>
      <c r="J252" s="1546" t="s">
        <v>6527</v>
      </c>
      <c r="K252" s="1546" t="s">
        <v>6456</v>
      </c>
      <c r="L252" s="1546" t="s">
        <v>6515</v>
      </c>
      <c r="N252" s="1546" t="s">
        <v>314</v>
      </c>
      <c r="O252" s="1546" t="s">
        <v>2239</v>
      </c>
      <c r="P252" s="1817">
        <v>11541</v>
      </c>
      <c r="Q252" s="1546" t="s">
        <v>2220</v>
      </c>
      <c r="R252" s="1546" t="s">
        <v>6456</v>
      </c>
    </row>
    <row r="253" spans="1:18">
      <c r="A253" s="1546" t="s">
        <v>314</v>
      </c>
      <c r="B253" s="1817">
        <v>1380</v>
      </c>
      <c r="C253" s="1546" t="s">
        <v>706</v>
      </c>
      <c r="D253" s="1546" t="s">
        <v>89</v>
      </c>
      <c r="E253" s="1546" t="s">
        <v>3122</v>
      </c>
      <c r="F253" s="1546" t="s">
        <v>800</v>
      </c>
      <c r="G253" s="1818">
        <v>1</v>
      </c>
      <c r="H253" s="1818">
        <v>5</v>
      </c>
      <c r="I253" s="1818">
        <v>5</v>
      </c>
      <c r="J253" s="1546" t="s">
        <v>6527</v>
      </c>
      <c r="K253" s="1546" t="s">
        <v>6456</v>
      </c>
      <c r="L253" s="1546" t="s">
        <v>6515</v>
      </c>
      <c r="N253" s="1546" t="s">
        <v>314</v>
      </c>
      <c r="O253" s="1546" t="s">
        <v>2240</v>
      </c>
      <c r="P253" s="1817">
        <v>11586</v>
      </c>
      <c r="Q253" s="1546" t="s">
        <v>2220</v>
      </c>
      <c r="R253" s="1546" t="s">
        <v>6456</v>
      </c>
    </row>
    <row r="254" spans="1:18">
      <c r="A254" s="1546" t="s">
        <v>314</v>
      </c>
      <c r="B254" s="1817">
        <v>1382</v>
      </c>
      <c r="C254" s="1546" t="s">
        <v>706</v>
      </c>
      <c r="D254" s="1546" t="s">
        <v>89</v>
      </c>
      <c r="E254" s="1546" t="s">
        <v>277</v>
      </c>
      <c r="F254" s="1546" t="s">
        <v>278</v>
      </c>
      <c r="G254" s="1818">
        <v>1</v>
      </c>
      <c r="H254" s="1818">
        <v>4</v>
      </c>
      <c r="I254" s="1818">
        <v>4</v>
      </c>
      <c r="J254" s="1546" t="s">
        <v>6527</v>
      </c>
      <c r="K254" s="1546" t="s">
        <v>6456</v>
      </c>
      <c r="L254" s="1546" t="s">
        <v>6515</v>
      </c>
      <c r="N254" s="1546" t="s">
        <v>314</v>
      </c>
      <c r="O254" s="1546" t="s">
        <v>2241</v>
      </c>
      <c r="P254" s="1817">
        <v>11625</v>
      </c>
      <c r="Q254" s="1546" t="s">
        <v>2459</v>
      </c>
      <c r="R254" s="1546" t="s">
        <v>6456</v>
      </c>
    </row>
    <row r="255" spans="1:18">
      <c r="A255" s="1546" t="s">
        <v>314</v>
      </c>
      <c r="B255" s="1817">
        <v>1383</v>
      </c>
      <c r="C255" s="1546" t="s">
        <v>706</v>
      </c>
      <c r="D255" s="1546" t="s">
        <v>89</v>
      </c>
      <c r="E255" s="1546" t="s">
        <v>6098</v>
      </c>
      <c r="F255" s="1546" t="s">
        <v>276</v>
      </c>
      <c r="G255" s="1818">
        <v>1</v>
      </c>
      <c r="H255" s="1818">
        <v>4</v>
      </c>
      <c r="I255" s="1818">
        <v>4</v>
      </c>
      <c r="J255" s="1546" t="s">
        <v>6527</v>
      </c>
      <c r="K255" s="1546" t="s">
        <v>6456</v>
      </c>
      <c r="L255" s="1546" t="s">
        <v>6515</v>
      </c>
      <c r="N255" s="1546" t="s">
        <v>314</v>
      </c>
      <c r="O255" s="1546" t="s">
        <v>2242</v>
      </c>
      <c r="P255" s="1817">
        <v>11669</v>
      </c>
      <c r="Q255" s="1546" t="s">
        <v>2459</v>
      </c>
      <c r="R255" s="1546" t="s">
        <v>6456</v>
      </c>
    </row>
    <row r="256" spans="1:18">
      <c r="A256" s="1546" t="s">
        <v>314</v>
      </c>
      <c r="B256" s="1817">
        <v>1384</v>
      </c>
      <c r="C256" s="1546" t="s">
        <v>706</v>
      </c>
      <c r="D256" s="1546" t="s">
        <v>89</v>
      </c>
      <c r="E256" s="1546" t="s">
        <v>6099</v>
      </c>
      <c r="F256" s="1546" t="s">
        <v>294</v>
      </c>
      <c r="G256" s="1818">
        <v>1</v>
      </c>
      <c r="H256" s="1818">
        <v>4</v>
      </c>
      <c r="I256" s="1818">
        <v>4</v>
      </c>
      <c r="J256" s="1546" t="s">
        <v>6527</v>
      </c>
      <c r="K256" s="1546" t="s">
        <v>6456</v>
      </c>
      <c r="L256" s="1546" t="s">
        <v>6515</v>
      </c>
      <c r="N256" s="1546" t="s">
        <v>314</v>
      </c>
      <c r="O256" s="1546" t="s">
        <v>2243</v>
      </c>
      <c r="P256" s="1817">
        <v>11710</v>
      </c>
      <c r="Q256" s="1546" t="s">
        <v>2459</v>
      </c>
      <c r="R256" s="1546" t="s">
        <v>6456</v>
      </c>
    </row>
    <row r="257" spans="1:18">
      <c r="A257" s="1546" t="s">
        <v>314</v>
      </c>
      <c r="B257" s="1817">
        <v>1385</v>
      </c>
      <c r="C257" s="1546" t="s">
        <v>706</v>
      </c>
      <c r="D257" s="1546" t="s">
        <v>89</v>
      </c>
      <c r="E257" s="1546" t="s">
        <v>6531</v>
      </c>
      <c r="F257" s="1546" t="s">
        <v>335</v>
      </c>
      <c r="G257" s="1818">
        <v>2</v>
      </c>
      <c r="H257" s="1818">
        <v>4</v>
      </c>
      <c r="I257" s="1818">
        <v>8</v>
      </c>
      <c r="J257" s="1546" t="s">
        <v>6527</v>
      </c>
      <c r="K257" s="1546" t="s">
        <v>6456</v>
      </c>
      <c r="L257" s="1546" t="s">
        <v>6515</v>
      </c>
      <c r="N257" s="1546" t="s">
        <v>314</v>
      </c>
      <c r="O257" s="1546" t="s">
        <v>2244</v>
      </c>
      <c r="P257" s="1817">
        <v>11747</v>
      </c>
      <c r="Q257" s="1546" t="s">
        <v>2464</v>
      </c>
      <c r="R257" s="1546" t="s">
        <v>6456</v>
      </c>
    </row>
    <row r="258" spans="1:18">
      <c r="A258" s="1546" t="s">
        <v>314</v>
      </c>
      <c r="B258" s="1817">
        <v>1386</v>
      </c>
      <c r="C258" s="1546" t="s">
        <v>706</v>
      </c>
      <c r="D258" s="1546" t="s">
        <v>89</v>
      </c>
      <c r="E258" s="1546" t="s">
        <v>6104</v>
      </c>
      <c r="F258" s="1546" t="s">
        <v>329</v>
      </c>
      <c r="G258" s="1818">
        <v>1</v>
      </c>
      <c r="H258" s="1818">
        <v>4</v>
      </c>
      <c r="I258" s="1818">
        <v>4</v>
      </c>
      <c r="J258" s="1546" t="s">
        <v>6527</v>
      </c>
      <c r="K258" s="1546" t="s">
        <v>6456</v>
      </c>
      <c r="L258" s="1546" t="s">
        <v>6515</v>
      </c>
      <c r="N258" s="1546" t="s">
        <v>314</v>
      </c>
      <c r="O258" s="1546" t="s">
        <v>2245</v>
      </c>
      <c r="P258" s="1817">
        <v>11786</v>
      </c>
      <c r="Q258" s="1546" t="s">
        <v>2459</v>
      </c>
      <c r="R258" s="1546" t="s">
        <v>6456</v>
      </c>
    </row>
    <row r="259" spans="1:18">
      <c r="A259" s="1546" t="s">
        <v>314</v>
      </c>
      <c r="B259" s="1817">
        <v>1387</v>
      </c>
      <c r="C259" s="1546" t="s">
        <v>706</v>
      </c>
      <c r="D259" s="1546" t="s">
        <v>89</v>
      </c>
      <c r="E259" s="1546" t="s">
        <v>6100</v>
      </c>
      <c r="F259" s="1546" t="s">
        <v>280</v>
      </c>
      <c r="G259" s="1818">
        <v>1</v>
      </c>
      <c r="H259" s="1818">
        <v>4</v>
      </c>
      <c r="I259" s="1818">
        <v>4</v>
      </c>
      <c r="J259" s="1546" t="s">
        <v>6527</v>
      </c>
      <c r="K259" s="1546" t="s">
        <v>6456</v>
      </c>
      <c r="L259" s="1546" t="s">
        <v>6515</v>
      </c>
      <c r="N259" s="1546" t="s">
        <v>314</v>
      </c>
      <c r="O259" s="1546" t="s">
        <v>2246</v>
      </c>
      <c r="P259" s="1817">
        <v>11825</v>
      </c>
      <c r="Q259" s="1546" t="s">
        <v>2459</v>
      </c>
      <c r="R259" s="1546" t="s">
        <v>6456</v>
      </c>
    </row>
    <row r="260" spans="1:18">
      <c r="A260" s="1546" t="s">
        <v>314</v>
      </c>
      <c r="B260" s="1817">
        <v>1388</v>
      </c>
      <c r="C260" s="1546" t="s">
        <v>706</v>
      </c>
      <c r="D260" s="1546" t="s">
        <v>89</v>
      </c>
      <c r="E260" s="1546" t="s">
        <v>310</v>
      </c>
      <c r="F260" s="1546" t="s">
        <v>311</v>
      </c>
      <c r="G260" s="1818">
        <v>1</v>
      </c>
      <c r="H260" s="1818">
        <v>4</v>
      </c>
      <c r="I260" s="1818">
        <v>4</v>
      </c>
      <c r="J260" s="1546" t="s">
        <v>6527</v>
      </c>
      <c r="K260" s="1546" t="s">
        <v>6456</v>
      </c>
      <c r="L260" s="1546" t="s">
        <v>6515</v>
      </c>
      <c r="N260" s="1546" t="s">
        <v>314</v>
      </c>
      <c r="O260" s="1546" t="s">
        <v>2247</v>
      </c>
      <c r="P260" s="1817">
        <v>11863</v>
      </c>
      <c r="Q260" s="1546" t="s">
        <v>2459</v>
      </c>
      <c r="R260" s="1546" t="s">
        <v>6456</v>
      </c>
    </row>
    <row r="261" spans="1:18">
      <c r="A261" s="1546" t="s">
        <v>314</v>
      </c>
      <c r="B261" s="1817">
        <v>1389</v>
      </c>
      <c r="C261" s="1546" t="s">
        <v>706</v>
      </c>
      <c r="D261" s="1546" t="s">
        <v>89</v>
      </c>
      <c r="E261" s="1546" t="s">
        <v>293</v>
      </c>
      <c r="F261" s="1546" t="s">
        <v>292</v>
      </c>
      <c r="G261" s="1818">
        <v>1</v>
      </c>
      <c r="H261" s="1818">
        <v>4</v>
      </c>
      <c r="I261" s="1818">
        <v>4</v>
      </c>
      <c r="J261" s="1546" t="s">
        <v>6527</v>
      </c>
      <c r="K261" s="1546" t="s">
        <v>6456</v>
      </c>
      <c r="L261" s="1546" t="s">
        <v>6515</v>
      </c>
      <c r="N261" s="1546" t="s">
        <v>314</v>
      </c>
      <c r="O261" s="1546" t="s">
        <v>2248</v>
      </c>
      <c r="P261" s="1817">
        <v>11906</v>
      </c>
      <c r="Q261" s="1546" t="s">
        <v>2467</v>
      </c>
      <c r="R261" s="1546" t="s">
        <v>6427</v>
      </c>
    </row>
    <row r="262" spans="1:18">
      <c r="A262" s="1546" t="s">
        <v>314</v>
      </c>
      <c r="B262" s="1817">
        <v>1390</v>
      </c>
      <c r="C262" s="1546" t="s">
        <v>706</v>
      </c>
      <c r="D262" s="1546" t="s">
        <v>89</v>
      </c>
      <c r="E262" s="1546" t="s">
        <v>707</v>
      </c>
      <c r="F262" s="1546" t="s">
        <v>708</v>
      </c>
      <c r="G262" s="1818">
        <v>1</v>
      </c>
      <c r="H262" s="1818">
        <v>4</v>
      </c>
      <c r="I262" s="1818">
        <v>4</v>
      </c>
      <c r="J262" s="1546" t="s">
        <v>6527</v>
      </c>
      <c r="K262" s="1546" t="s">
        <v>6456</v>
      </c>
      <c r="L262" s="1546" t="s">
        <v>6515</v>
      </c>
      <c r="N262" s="1546" t="s">
        <v>314</v>
      </c>
      <c r="O262" s="1546" t="s">
        <v>2249</v>
      </c>
      <c r="P262" s="1817">
        <v>11949</v>
      </c>
      <c r="Q262" s="1546" t="s">
        <v>2467</v>
      </c>
      <c r="R262" s="1546" t="s">
        <v>6456</v>
      </c>
    </row>
    <row r="263" spans="1:18">
      <c r="A263" s="1546" t="s">
        <v>314</v>
      </c>
      <c r="B263" s="1817">
        <v>1391</v>
      </c>
      <c r="C263" s="1546" t="s">
        <v>706</v>
      </c>
      <c r="D263" s="1546" t="s">
        <v>89</v>
      </c>
      <c r="E263" s="1546" t="s">
        <v>6117</v>
      </c>
      <c r="F263" s="1546" t="s">
        <v>743</v>
      </c>
      <c r="G263" s="1818">
        <v>1</v>
      </c>
      <c r="H263" s="1818">
        <v>4</v>
      </c>
      <c r="I263" s="1818">
        <v>4</v>
      </c>
      <c r="J263" s="1546" t="s">
        <v>6527</v>
      </c>
      <c r="K263" s="1546" t="s">
        <v>6456</v>
      </c>
      <c r="L263" s="1546" t="s">
        <v>6515</v>
      </c>
      <c r="N263" s="1546" t="s">
        <v>314</v>
      </c>
      <c r="O263" s="1546" t="s">
        <v>2250</v>
      </c>
      <c r="P263" s="1817">
        <v>11995</v>
      </c>
      <c r="Q263" s="1546" t="s">
        <v>2477</v>
      </c>
      <c r="R263" s="1546" t="s">
        <v>6456</v>
      </c>
    </row>
    <row r="264" spans="1:18">
      <c r="A264" s="1546" t="s">
        <v>314</v>
      </c>
      <c r="B264" s="1817">
        <v>1393</v>
      </c>
      <c r="C264" s="1546" t="s">
        <v>706</v>
      </c>
      <c r="D264" s="1546" t="s">
        <v>89</v>
      </c>
      <c r="E264" s="1546" t="s">
        <v>6263</v>
      </c>
      <c r="F264" s="1546" t="s">
        <v>592</v>
      </c>
      <c r="G264" s="1818"/>
      <c r="H264" s="1818">
        <v>25</v>
      </c>
      <c r="I264" s="1818">
        <v>25</v>
      </c>
      <c r="J264" s="1546" t="s">
        <v>6523</v>
      </c>
      <c r="K264" s="1546" t="s">
        <v>6456</v>
      </c>
      <c r="L264" s="1546" t="s">
        <v>6515</v>
      </c>
      <c r="N264" s="1546" t="s">
        <v>314</v>
      </c>
      <c r="O264" s="1546" t="s">
        <v>2251</v>
      </c>
      <c r="P264" s="1817">
        <v>12042</v>
      </c>
      <c r="Q264" s="1546" t="s">
        <v>2477</v>
      </c>
      <c r="R264" s="1546" t="s">
        <v>6456</v>
      </c>
    </row>
    <row r="265" spans="1:18">
      <c r="A265" s="1546" t="s">
        <v>314</v>
      </c>
      <c r="B265" s="1817">
        <v>1395</v>
      </c>
      <c r="C265" s="1546" t="s">
        <v>706</v>
      </c>
      <c r="D265" s="1546" t="s">
        <v>89</v>
      </c>
      <c r="E265" s="1546" t="s">
        <v>797</v>
      </c>
      <c r="F265" s="1546" t="s">
        <v>798</v>
      </c>
      <c r="G265" s="1818">
        <v>1</v>
      </c>
      <c r="H265" s="1818">
        <v>1</v>
      </c>
      <c r="I265" s="1818">
        <v>1</v>
      </c>
      <c r="J265" s="1546" t="s">
        <v>6527</v>
      </c>
      <c r="K265" s="1546" t="s">
        <v>6456</v>
      </c>
      <c r="L265" s="1546" t="s">
        <v>6515</v>
      </c>
      <c r="N265" s="1546" t="s">
        <v>314</v>
      </c>
      <c r="O265" s="1546" t="s">
        <v>2252</v>
      </c>
      <c r="P265" s="1817">
        <v>12076</v>
      </c>
      <c r="Q265" s="1546" t="s">
        <v>2477</v>
      </c>
      <c r="R265" s="1546" t="s">
        <v>6427</v>
      </c>
    </row>
    <row r="266" spans="1:18">
      <c r="A266" s="1546" t="s">
        <v>314</v>
      </c>
      <c r="B266" s="1817">
        <v>1419</v>
      </c>
      <c r="C266" s="1546" t="s">
        <v>706</v>
      </c>
      <c r="D266" s="1546" t="s">
        <v>90</v>
      </c>
      <c r="E266" s="1546" t="s">
        <v>6249</v>
      </c>
      <c r="F266" s="1546" t="s">
        <v>453</v>
      </c>
      <c r="G266" s="1818">
        <v>1</v>
      </c>
      <c r="H266" s="1818">
        <v>5</v>
      </c>
      <c r="I266" s="1818">
        <v>5</v>
      </c>
      <c r="J266" s="1546" t="s">
        <v>6527</v>
      </c>
      <c r="K266" s="1546" t="s">
        <v>6456</v>
      </c>
      <c r="L266" s="1546" t="s">
        <v>6515</v>
      </c>
      <c r="N266" s="1546" t="s">
        <v>314</v>
      </c>
      <c r="O266" s="1546" t="s">
        <v>2253</v>
      </c>
      <c r="P266" s="1817">
        <v>12108</v>
      </c>
      <c r="Q266" s="1546" t="s">
        <v>2477</v>
      </c>
      <c r="R266" s="1546" t="s">
        <v>6427</v>
      </c>
    </row>
    <row r="267" spans="1:18">
      <c r="A267" s="1546" t="s">
        <v>314</v>
      </c>
      <c r="B267" s="1817">
        <v>1420</v>
      </c>
      <c r="C267" s="1546" t="s">
        <v>706</v>
      </c>
      <c r="D267" s="1546" t="s">
        <v>90</v>
      </c>
      <c r="E267" s="1546" t="s">
        <v>6269</v>
      </c>
      <c r="F267" s="1546" t="s">
        <v>747</v>
      </c>
      <c r="G267" s="1818">
        <v>1</v>
      </c>
      <c r="H267" s="1818">
        <v>5</v>
      </c>
      <c r="I267" s="1818">
        <v>5</v>
      </c>
      <c r="J267" s="1546" t="s">
        <v>6527</v>
      </c>
      <c r="K267" s="1546" t="s">
        <v>6456</v>
      </c>
      <c r="L267" s="1546" t="s">
        <v>6515</v>
      </c>
      <c r="N267" s="1546" t="s">
        <v>314</v>
      </c>
      <c r="O267" s="1546" t="s">
        <v>2254</v>
      </c>
      <c r="P267" s="1817">
        <v>12190</v>
      </c>
      <c r="Q267" s="1546" t="s">
        <v>2477</v>
      </c>
      <c r="R267" s="1546" t="s">
        <v>6456</v>
      </c>
    </row>
    <row r="268" spans="1:18">
      <c r="A268" s="1546" t="s">
        <v>314</v>
      </c>
      <c r="B268" s="1817">
        <v>1421</v>
      </c>
      <c r="C268" s="1546" t="s">
        <v>706</v>
      </c>
      <c r="D268" s="1546" t="s">
        <v>90</v>
      </c>
      <c r="E268" s="1546" t="s">
        <v>488</v>
      </c>
      <c r="F268" s="1546" t="s">
        <v>506</v>
      </c>
      <c r="G268" s="1818">
        <v>1</v>
      </c>
      <c r="H268" s="1818">
        <v>5</v>
      </c>
      <c r="I268" s="1818">
        <v>5</v>
      </c>
      <c r="J268" s="1546" t="s">
        <v>6527</v>
      </c>
      <c r="K268" s="1546" t="s">
        <v>6456</v>
      </c>
      <c r="L268" s="1546" t="s">
        <v>6515</v>
      </c>
      <c r="N268" s="1546" t="s">
        <v>314</v>
      </c>
      <c r="O268" s="1546" t="s">
        <v>2255</v>
      </c>
      <c r="P268" s="1817">
        <v>12231</v>
      </c>
      <c r="Q268" s="1546" t="s">
        <v>2477</v>
      </c>
      <c r="R268" s="1546" t="s">
        <v>6456</v>
      </c>
    </row>
    <row r="269" spans="1:18">
      <c r="A269" s="1546" t="s">
        <v>314</v>
      </c>
      <c r="B269" s="1817">
        <v>1422</v>
      </c>
      <c r="C269" s="1546" t="s">
        <v>706</v>
      </c>
      <c r="D269" s="1546" t="s">
        <v>90</v>
      </c>
      <c r="E269" s="1546" t="s">
        <v>1662</v>
      </c>
      <c r="F269" s="1546" t="s">
        <v>362</v>
      </c>
      <c r="G269" s="1818">
        <v>1</v>
      </c>
      <c r="H269" s="1818">
        <v>5</v>
      </c>
      <c r="I269" s="1818">
        <v>5</v>
      </c>
      <c r="J269" s="1546" t="s">
        <v>6527</v>
      </c>
      <c r="K269" s="1546" t="s">
        <v>6456</v>
      </c>
      <c r="L269" s="1546" t="s">
        <v>6515</v>
      </c>
      <c r="N269" s="1546" t="s">
        <v>314</v>
      </c>
      <c r="O269" s="1546" t="s">
        <v>2256</v>
      </c>
      <c r="P269" s="1817">
        <v>12271</v>
      </c>
      <c r="Q269" s="1546" t="s">
        <v>2490</v>
      </c>
      <c r="R269" s="1546" t="s">
        <v>6427</v>
      </c>
    </row>
    <row r="270" spans="1:18">
      <c r="A270" s="1546" t="s">
        <v>314</v>
      </c>
      <c r="B270" s="1817">
        <v>1423</v>
      </c>
      <c r="C270" s="1546" t="s">
        <v>706</v>
      </c>
      <c r="D270" s="1546" t="s">
        <v>90</v>
      </c>
      <c r="E270" s="1546" t="s">
        <v>6251</v>
      </c>
      <c r="F270" s="1546" t="s">
        <v>450</v>
      </c>
      <c r="G270" s="1818">
        <v>1</v>
      </c>
      <c r="H270" s="1818">
        <v>5</v>
      </c>
      <c r="I270" s="1818">
        <v>5</v>
      </c>
      <c r="J270" s="1546" t="s">
        <v>6527</v>
      </c>
      <c r="K270" s="1546" t="s">
        <v>6456</v>
      </c>
      <c r="L270" s="1546" t="s">
        <v>6515</v>
      </c>
      <c r="N270" s="1546" t="s">
        <v>314</v>
      </c>
      <c r="O270" s="1546" t="s">
        <v>2257</v>
      </c>
      <c r="P270" s="1817">
        <v>12321</v>
      </c>
      <c r="Q270" s="1546" t="s">
        <v>2490</v>
      </c>
      <c r="R270" s="1546" t="s">
        <v>6456</v>
      </c>
    </row>
    <row r="271" spans="1:18">
      <c r="A271" s="1546" t="s">
        <v>314</v>
      </c>
      <c r="B271" s="1817">
        <v>1424</v>
      </c>
      <c r="C271" s="1546" t="s">
        <v>706</v>
      </c>
      <c r="D271" s="1546" t="s">
        <v>90</v>
      </c>
      <c r="E271" s="1546" t="s">
        <v>6264</v>
      </c>
      <c r="F271" s="1546" t="s">
        <v>6254</v>
      </c>
      <c r="G271" s="1818">
        <v>1</v>
      </c>
      <c r="H271" s="1818">
        <v>5</v>
      </c>
      <c r="I271" s="1818">
        <v>5</v>
      </c>
      <c r="J271" s="1546" t="s">
        <v>6527</v>
      </c>
      <c r="K271" s="1546" t="s">
        <v>6456</v>
      </c>
      <c r="L271" s="1546" t="s">
        <v>6515</v>
      </c>
      <c r="N271" s="1546" t="s">
        <v>314</v>
      </c>
      <c r="O271" s="1546" t="s">
        <v>2258</v>
      </c>
      <c r="P271" s="1817">
        <v>12350</v>
      </c>
      <c r="Q271" s="1546" t="s">
        <v>2490</v>
      </c>
      <c r="R271" s="1546" t="s">
        <v>6456</v>
      </c>
    </row>
    <row r="272" spans="1:18">
      <c r="A272" s="1546" t="s">
        <v>314</v>
      </c>
      <c r="B272" s="1817">
        <v>1427</v>
      </c>
      <c r="C272" s="1546" t="s">
        <v>706</v>
      </c>
      <c r="D272" s="1546" t="s">
        <v>90</v>
      </c>
      <c r="E272" s="1546" t="s">
        <v>6270</v>
      </c>
      <c r="F272" s="1546" t="s">
        <v>750</v>
      </c>
      <c r="G272" s="1818">
        <v>1</v>
      </c>
      <c r="H272" s="1818">
        <v>5</v>
      </c>
      <c r="I272" s="1818">
        <v>5</v>
      </c>
      <c r="J272" s="1546" t="s">
        <v>6527</v>
      </c>
      <c r="K272" s="1546" t="s">
        <v>6456</v>
      </c>
      <c r="L272" s="1546" t="s">
        <v>6515</v>
      </c>
      <c r="N272" s="1546" t="s">
        <v>314</v>
      </c>
      <c r="O272" s="1546" t="s">
        <v>2254</v>
      </c>
      <c r="P272" s="1817">
        <v>12410</v>
      </c>
      <c r="Q272" s="1546" t="s">
        <v>2477</v>
      </c>
      <c r="R272" s="1546" t="s">
        <v>6456</v>
      </c>
    </row>
    <row r="273" spans="1:18">
      <c r="A273" s="1546" t="s">
        <v>314</v>
      </c>
      <c r="B273" s="1817">
        <v>1428</v>
      </c>
      <c r="C273" s="1546" t="s">
        <v>706</v>
      </c>
      <c r="D273" s="1546" t="s">
        <v>90</v>
      </c>
      <c r="E273" s="1546" t="s">
        <v>6270</v>
      </c>
      <c r="F273" s="1546" t="s">
        <v>750</v>
      </c>
      <c r="G273" s="1818">
        <v>5</v>
      </c>
      <c r="H273" s="1818">
        <v>1</v>
      </c>
      <c r="I273" s="1818">
        <v>5</v>
      </c>
      <c r="J273" s="1546" t="s">
        <v>6527</v>
      </c>
      <c r="K273" s="1546" t="s">
        <v>6456</v>
      </c>
      <c r="L273" s="1546" t="s">
        <v>6515</v>
      </c>
      <c r="N273" s="1546" t="s">
        <v>314</v>
      </c>
      <c r="O273" s="1546" t="s">
        <v>2260</v>
      </c>
      <c r="P273" s="1817">
        <v>12456</v>
      </c>
      <c r="Q273" s="1546" t="s">
        <v>2477</v>
      </c>
      <c r="R273" s="1546" t="s">
        <v>6456</v>
      </c>
    </row>
    <row r="274" spans="1:18">
      <c r="A274" s="1546" t="s">
        <v>314</v>
      </c>
      <c r="B274" s="1817">
        <v>1429</v>
      </c>
      <c r="C274" s="1546" t="s">
        <v>706</v>
      </c>
      <c r="D274" s="1546" t="s">
        <v>90</v>
      </c>
      <c r="E274" s="1546" t="s">
        <v>283</v>
      </c>
      <c r="F274" s="1546" t="s">
        <v>282</v>
      </c>
      <c r="G274" s="1818">
        <v>1</v>
      </c>
      <c r="H274" s="1818">
        <v>5</v>
      </c>
      <c r="I274" s="1818">
        <v>5</v>
      </c>
      <c r="J274" s="1546" t="s">
        <v>6527</v>
      </c>
      <c r="K274" s="1546" t="s">
        <v>6456</v>
      </c>
      <c r="L274" s="1546" t="s">
        <v>6515</v>
      </c>
      <c r="N274" s="1546" t="s">
        <v>314</v>
      </c>
      <c r="O274" s="1546" t="s">
        <v>2261</v>
      </c>
      <c r="P274" s="1817">
        <v>12516</v>
      </c>
      <c r="Q274" s="1546" t="s">
        <v>2477</v>
      </c>
      <c r="R274" s="1546" t="s">
        <v>6456</v>
      </c>
    </row>
    <row r="275" spans="1:18">
      <c r="A275" s="1546" t="s">
        <v>314</v>
      </c>
      <c r="B275" s="1817">
        <v>1430</v>
      </c>
      <c r="C275" s="1546" t="s">
        <v>706</v>
      </c>
      <c r="D275" s="1546" t="s">
        <v>90</v>
      </c>
      <c r="E275" s="1546" t="s">
        <v>6245</v>
      </c>
      <c r="F275" s="1546" t="s">
        <v>383</v>
      </c>
      <c r="G275" s="1818">
        <v>1</v>
      </c>
      <c r="H275" s="1818">
        <v>5</v>
      </c>
      <c r="I275" s="1818">
        <v>5</v>
      </c>
      <c r="J275" s="1546" t="s">
        <v>6527</v>
      </c>
      <c r="K275" s="1546" t="s">
        <v>6456</v>
      </c>
      <c r="L275" s="1546" t="s">
        <v>6515</v>
      </c>
      <c r="N275" s="1546" t="s">
        <v>314</v>
      </c>
      <c r="O275" s="1546" t="s">
        <v>2262</v>
      </c>
      <c r="P275" s="1817">
        <v>12566</v>
      </c>
      <c r="Q275" s="1546" t="s">
        <v>2477</v>
      </c>
      <c r="R275" s="1546" t="s">
        <v>6456</v>
      </c>
    </row>
    <row r="276" spans="1:18">
      <c r="A276" s="1546" t="s">
        <v>314</v>
      </c>
      <c r="B276" s="1817">
        <v>1461</v>
      </c>
      <c r="C276" s="1546" t="s">
        <v>706</v>
      </c>
      <c r="D276" s="1546" t="s">
        <v>91</v>
      </c>
      <c r="E276" s="1546" t="s">
        <v>6256</v>
      </c>
      <c r="F276" s="1546" t="s">
        <v>436</v>
      </c>
      <c r="G276" s="1818">
        <v>1</v>
      </c>
      <c r="H276" s="1818">
        <v>5</v>
      </c>
      <c r="I276" s="1818">
        <v>5</v>
      </c>
      <c r="J276" s="1546" t="s">
        <v>6527</v>
      </c>
      <c r="K276" s="1546" t="s">
        <v>6456</v>
      </c>
      <c r="L276" s="1546" t="s">
        <v>6515</v>
      </c>
      <c r="N276" s="1546" t="s">
        <v>314</v>
      </c>
      <c r="O276" s="1546" t="s">
        <v>2263</v>
      </c>
      <c r="P276" s="1817">
        <v>12618</v>
      </c>
      <c r="Q276" s="1546" t="s">
        <v>2477</v>
      </c>
      <c r="R276" s="1546" t="s">
        <v>6456</v>
      </c>
    </row>
    <row r="277" spans="1:18">
      <c r="A277" s="1546" t="s">
        <v>314</v>
      </c>
      <c r="B277" s="1817">
        <v>1488</v>
      </c>
      <c r="C277" s="1546" t="s">
        <v>706</v>
      </c>
      <c r="D277" s="1546" t="s">
        <v>92</v>
      </c>
      <c r="E277" s="1546" t="s">
        <v>753</v>
      </c>
      <c r="F277" s="1546" t="s">
        <v>754</v>
      </c>
      <c r="G277" s="1818">
        <v>1</v>
      </c>
      <c r="H277" s="1818">
        <v>5</v>
      </c>
      <c r="I277" s="1818">
        <v>5</v>
      </c>
      <c r="J277" s="1546" t="s">
        <v>6527</v>
      </c>
      <c r="K277" s="1546" t="s">
        <v>6456</v>
      </c>
      <c r="L277" s="1546" t="s">
        <v>6515</v>
      </c>
      <c r="N277" s="1546" t="s">
        <v>314</v>
      </c>
      <c r="O277" s="1546" t="s">
        <v>2264</v>
      </c>
      <c r="P277" s="1817">
        <v>12663</v>
      </c>
      <c r="Q277" s="1546" t="s">
        <v>2477</v>
      </c>
      <c r="R277" s="1546" t="s">
        <v>6456</v>
      </c>
    </row>
    <row r="278" spans="1:18">
      <c r="A278" s="1546" t="s">
        <v>314</v>
      </c>
      <c r="B278" s="1817">
        <v>1489</v>
      </c>
      <c r="C278" s="1546" t="s">
        <v>706</v>
      </c>
      <c r="D278" s="1546" t="s">
        <v>92</v>
      </c>
      <c r="E278" s="1546" t="s">
        <v>755</v>
      </c>
      <c r="F278" s="1546" t="s">
        <v>756</v>
      </c>
      <c r="G278" s="1818">
        <v>1</v>
      </c>
      <c r="H278" s="1818">
        <v>5</v>
      </c>
      <c r="I278" s="1818">
        <v>5</v>
      </c>
      <c r="J278" s="1546" t="s">
        <v>6527</v>
      </c>
      <c r="K278" s="1546" t="s">
        <v>6456</v>
      </c>
      <c r="L278" s="1546" t="s">
        <v>6515</v>
      </c>
      <c r="N278" s="1546" t="s">
        <v>314</v>
      </c>
      <c r="O278" s="1546" t="s">
        <v>2265</v>
      </c>
      <c r="P278" s="1817">
        <v>12744</v>
      </c>
      <c r="Q278" s="1546" t="s">
        <v>2477</v>
      </c>
      <c r="R278" s="1546" t="s">
        <v>6456</v>
      </c>
    </row>
    <row r="279" spans="1:18">
      <c r="A279" s="1546" t="s">
        <v>314</v>
      </c>
      <c r="B279" s="1817">
        <v>1490</v>
      </c>
      <c r="C279" s="1546" t="s">
        <v>706</v>
      </c>
      <c r="D279" s="1546" t="s">
        <v>92</v>
      </c>
      <c r="E279" s="1546" t="s">
        <v>6242</v>
      </c>
      <c r="F279" s="1546" t="s">
        <v>313</v>
      </c>
      <c r="G279" s="1818">
        <v>1</v>
      </c>
      <c r="H279" s="1818">
        <v>5</v>
      </c>
      <c r="I279" s="1818">
        <v>5</v>
      </c>
      <c r="J279" s="1546" t="s">
        <v>6527</v>
      </c>
      <c r="K279" s="1546" t="s">
        <v>6456</v>
      </c>
      <c r="L279" s="1546" t="s">
        <v>6515</v>
      </c>
      <c r="N279" s="1546" t="s">
        <v>314</v>
      </c>
      <c r="O279" s="1546" t="s">
        <v>2261</v>
      </c>
      <c r="P279" s="1817">
        <v>12788</v>
      </c>
      <c r="Q279" s="1546" t="s">
        <v>2490</v>
      </c>
      <c r="R279" s="1546" t="s">
        <v>6456</v>
      </c>
    </row>
    <row r="280" spans="1:18">
      <c r="A280" s="1546" t="s">
        <v>314</v>
      </c>
      <c r="B280" s="1817">
        <v>1491</v>
      </c>
      <c r="C280" s="1546" t="s">
        <v>706</v>
      </c>
      <c r="D280" s="1546" t="s">
        <v>92</v>
      </c>
      <c r="E280" s="1546" t="s">
        <v>6264</v>
      </c>
      <c r="F280" s="1546" t="s">
        <v>6254</v>
      </c>
      <c r="G280" s="1818">
        <v>1</v>
      </c>
      <c r="H280" s="1818">
        <v>5</v>
      </c>
      <c r="I280" s="1818">
        <v>5</v>
      </c>
      <c r="J280" s="1546" t="s">
        <v>6527</v>
      </c>
      <c r="K280" s="1546" t="s">
        <v>6456</v>
      </c>
      <c r="L280" s="1546" t="s">
        <v>6515</v>
      </c>
      <c r="N280" s="1546" t="s">
        <v>314</v>
      </c>
      <c r="O280" s="1546" t="s">
        <v>2267</v>
      </c>
      <c r="P280" s="1817">
        <v>12825</v>
      </c>
      <c r="Q280" s="1546" t="s">
        <v>2521</v>
      </c>
      <c r="R280" s="1546" t="s">
        <v>6456</v>
      </c>
    </row>
    <row r="281" spans="1:18">
      <c r="A281" s="1546" t="s">
        <v>314</v>
      </c>
      <c r="B281" s="1817">
        <v>1492</v>
      </c>
      <c r="C281" s="1546" t="s">
        <v>706</v>
      </c>
      <c r="D281" s="1546" t="s">
        <v>92</v>
      </c>
      <c r="E281" s="1546" t="s">
        <v>757</v>
      </c>
      <c r="F281" s="1546" t="s">
        <v>758</v>
      </c>
      <c r="G281" s="1818">
        <v>4</v>
      </c>
      <c r="H281" s="1818">
        <v>1</v>
      </c>
      <c r="I281" s="1818">
        <v>4</v>
      </c>
      <c r="J281" s="1546" t="s">
        <v>6527</v>
      </c>
      <c r="K281" s="1546" t="s">
        <v>6456</v>
      </c>
      <c r="L281" s="1546" t="s">
        <v>6515</v>
      </c>
      <c r="N281" s="1546" t="s">
        <v>314</v>
      </c>
      <c r="O281" s="1546" t="s">
        <v>2268</v>
      </c>
      <c r="P281" s="1817">
        <v>12874</v>
      </c>
      <c r="Q281" s="1546" t="s">
        <v>2521</v>
      </c>
      <c r="R281" s="1546" t="s">
        <v>6456</v>
      </c>
    </row>
    <row r="282" spans="1:18">
      <c r="A282" s="1546" t="s">
        <v>314</v>
      </c>
      <c r="B282" s="1817">
        <v>1493</v>
      </c>
      <c r="C282" s="1546" t="s">
        <v>706</v>
      </c>
      <c r="D282" s="1546" t="s">
        <v>92</v>
      </c>
      <c r="E282" s="1546" t="s">
        <v>555</v>
      </c>
      <c r="F282" s="1546" t="s">
        <v>381</v>
      </c>
      <c r="G282" s="1818">
        <v>1</v>
      </c>
      <c r="H282" s="1818">
        <v>5</v>
      </c>
      <c r="I282" s="1818">
        <v>5</v>
      </c>
      <c r="J282" s="1546" t="s">
        <v>6527</v>
      </c>
      <c r="K282" s="1546" t="s">
        <v>6456</v>
      </c>
      <c r="L282" s="1546" t="s">
        <v>6515</v>
      </c>
      <c r="N282" s="1546" t="s">
        <v>314</v>
      </c>
      <c r="O282" s="1546" t="s">
        <v>2269</v>
      </c>
      <c r="P282" s="1817">
        <v>12918</v>
      </c>
      <c r="Q282" s="1546" t="s">
        <v>2521</v>
      </c>
      <c r="R282" s="1546" t="s">
        <v>6456</v>
      </c>
    </row>
    <row r="283" spans="1:18">
      <c r="A283" s="1546" t="s">
        <v>314</v>
      </c>
      <c r="B283" s="1817">
        <v>1508</v>
      </c>
      <c r="C283" s="1546" t="s">
        <v>706</v>
      </c>
      <c r="D283" s="1546" t="s">
        <v>92</v>
      </c>
      <c r="E283" s="1546" t="s">
        <v>409</v>
      </c>
      <c r="F283" s="1546" t="s">
        <v>21</v>
      </c>
      <c r="G283" s="1818">
        <v>9</v>
      </c>
      <c r="H283" s="1818"/>
      <c r="I283" s="1818">
        <v>29</v>
      </c>
      <c r="J283" s="1546" t="s">
        <v>6523</v>
      </c>
      <c r="K283" s="1546" t="s">
        <v>6456</v>
      </c>
      <c r="L283" s="1546" t="s">
        <v>6515</v>
      </c>
      <c r="N283" s="1546" t="s">
        <v>314</v>
      </c>
      <c r="O283" s="1546" t="s">
        <v>2270</v>
      </c>
      <c r="P283" s="1817">
        <v>12958</v>
      </c>
      <c r="Q283" s="1546" t="s">
        <v>2524</v>
      </c>
      <c r="R283" s="1546" t="s">
        <v>6456</v>
      </c>
    </row>
    <row r="284" spans="1:18">
      <c r="A284" s="1546" t="s">
        <v>314</v>
      </c>
      <c r="B284" s="1817">
        <v>1527</v>
      </c>
      <c r="C284" s="1546" t="s">
        <v>706</v>
      </c>
      <c r="D284" s="1546" t="s">
        <v>93</v>
      </c>
      <c r="E284" s="1546" t="s">
        <v>674</v>
      </c>
      <c r="F284" s="1546" t="s">
        <v>764</v>
      </c>
      <c r="G284" s="1818">
        <v>2</v>
      </c>
      <c r="H284" s="1818">
        <v>100</v>
      </c>
      <c r="I284" s="1818">
        <v>200</v>
      </c>
      <c r="J284" s="1546" t="s">
        <v>6527</v>
      </c>
      <c r="K284" s="1546" t="s">
        <v>6456</v>
      </c>
      <c r="L284" s="1546" t="s">
        <v>6515</v>
      </c>
      <c r="N284" s="1546" t="s">
        <v>314</v>
      </c>
      <c r="O284" s="1546" t="s">
        <v>2271</v>
      </c>
      <c r="P284" s="1817">
        <v>13009</v>
      </c>
      <c r="Q284" s="1546" t="s">
        <v>2524</v>
      </c>
      <c r="R284" s="1546" t="s">
        <v>6456</v>
      </c>
    </row>
    <row r="285" spans="1:18">
      <c r="A285" s="1546" t="s">
        <v>314</v>
      </c>
      <c r="B285" s="1817">
        <v>1528</v>
      </c>
      <c r="C285" s="1546" t="s">
        <v>706</v>
      </c>
      <c r="D285" s="1546" t="s">
        <v>93</v>
      </c>
      <c r="E285" s="1546" t="s">
        <v>765</v>
      </c>
      <c r="F285" s="1546" t="s">
        <v>6515</v>
      </c>
      <c r="G285" s="1818">
        <v>2</v>
      </c>
      <c r="H285" s="1818">
        <v>100</v>
      </c>
      <c r="I285" s="1818">
        <v>200</v>
      </c>
      <c r="J285" s="1546" t="s">
        <v>6527</v>
      </c>
      <c r="K285" s="1546" t="s">
        <v>6456</v>
      </c>
      <c r="L285" s="1546" t="s">
        <v>6515</v>
      </c>
      <c r="N285" s="1546" t="s">
        <v>314</v>
      </c>
      <c r="O285" s="1546" t="s">
        <v>2272</v>
      </c>
      <c r="P285" s="1817">
        <v>13057</v>
      </c>
      <c r="Q285" s="1546" t="s">
        <v>2524</v>
      </c>
      <c r="R285" s="1546" t="s">
        <v>6456</v>
      </c>
    </row>
    <row r="286" spans="1:18">
      <c r="A286" s="1546" t="s">
        <v>314</v>
      </c>
      <c r="B286" s="1817">
        <v>1565</v>
      </c>
      <c r="C286" s="1546" t="s">
        <v>706</v>
      </c>
      <c r="D286" s="1546" t="s">
        <v>94</v>
      </c>
      <c r="E286" s="1546" t="s">
        <v>707</v>
      </c>
      <c r="F286" s="1546" t="s">
        <v>767</v>
      </c>
      <c r="G286" s="1818">
        <v>1</v>
      </c>
      <c r="H286" s="1818"/>
      <c r="I286" s="1818">
        <v>30</v>
      </c>
      <c r="J286" s="1546" t="s">
        <v>6523</v>
      </c>
      <c r="K286" s="1546" t="s">
        <v>6456</v>
      </c>
      <c r="L286" s="1546" t="s">
        <v>6515</v>
      </c>
      <c r="N286" s="1546" t="s">
        <v>314</v>
      </c>
      <c r="O286" s="1546" t="s">
        <v>2273</v>
      </c>
      <c r="P286" s="1817">
        <v>13092</v>
      </c>
      <c r="Q286" s="1546" t="s">
        <v>2524</v>
      </c>
      <c r="R286" s="1546" t="s">
        <v>6456</v>
      </c>
    </row>
    <row r="287" spans="1:18">
      <c r="A287" s="1546" t="s">
        <v>314</v>
      </c>
      <c r="B287" s="1817">
        <v>1567</v>
      </c>
      <c r="C287" s="1546" t="s">
        <v>706</v>
      </c>
      <c r="D287" s="1546" t="s">
        <v>94</v>
      </c>
      <c r="E287" s="1546" t="s">
        <v>768</v>
      </c>
      <c r="F287" s="1546" t="s">
        <v>769</v>
      </c>
      <c r="G287" s="1818"/>
      <c r="H287" s="1818"/>
      <c r="I287" s="1818">
        <v>100</v>
      </c>
      <c r="J287" s="1546" t="s">
        <v>6523</v>
      </c>
      <c r="K287" s="1546" t="s">
        <v>6456</v>
      </c>
      <c r="L287" s="1546" t="s">
        <v>6515</v>
      </c>
      <c r="N287" s="1546" t="s">
        <v>314</v>
      </c>
      <c r="O287" s="1546" t="s">
        <v>2274</v>
      </c>
      <c r="P287" s="1817">
        <v>13137</v>
      </c>
      <c r="Q287" s="1546" t="s">
        <v>2524</v>
      </c>
      <c r="R287" s="1546" t="s">
        <v>6427</v>
      </c>
    </row>
    <row r="288" spans="1:18">
      <c r="A288" s="1546" t="s">
        <v>314</v>
      </c>
      <c r="B288" s="1817">
        <v>1568</v>
      </c>
      <c r="C288" s="1546" t="s">
        <v>706</v>
      </c>
      <c r="D288" s="1546" t="s">
        <v>94</v>
      </c>
      <c r="E288" s="1546" t="s">
        <v>770</v>
      </c>
      <c r="F288" s="1546" t="s">
        <v>769</v>
      </c>
      <c r="G288" s="1818"/>
      <c r="H288" s="1818"/>
      <c r="I288" s="1818">
        <v>250</v>
      </c>
      <c r="J288" s="1546" t="s">
        <v>6523</v>
      </c>
      <c r="K288" s="1546" t="s">
        <v>6456</v>
      </c>
      <c r="L288" s="1546" t="s">
        <v>6515</v>
      </c>
      <c r="N288" s="1546" t="s">
        <v>314</v>
      </c>
      <c r="O288" s="1546" t="s">
        <v>2275</v>
      </c>
      <c r="P288" s="1817">
        <v>13180</v>
      </c>
      <c r="Q288" s="1546" t="s">
        <v>2530</v>
      </c>
      <c r="R288" s="1546" t="s">
        <v>6456</v>
      </c>
    </row>
    <row r="289" spans="1:18">
      <c r="A289" s="1546" t="s">
        <v>314</v>
      </c>
      <c r="B289" s="1817">
        <v>1603</v>
      </c>
      <c r="C289" s="1546" t="s">
        <v>789</v>
      </c>
      <c r="D289" s="1546" t="s">
        <v>95</v>
      </c>
      <c r="E289" s="1546" t="s">
        <v>790</v>
      </c>
      <c r="F289" s="1546" t="s">
        <v>791</v>
      </c>
      <c r="G289" s="1818">
        <v>2</v>
      </c>
      <c r="H289" s="1818">
        <v>5</v>
      </c>
      <c r="I289" s="1818">
        <v>10</v>
      </c>
      <c r="J289" s="1546" t="s">
        <v>6527</v>
      </c>
      <c r="K289" s="1546" t="s">
        <v>6427</v>
      </c>
      <c r="L289" s="1546" t="s">
        <v>6550</v>
      </c>
      <c r="N289" s="1546" t="s">
        <v>314</v>
      </c>
      <c r="O289" s="1546" t="s">
        <v>2276</v>
      </c>
      <c r="P289" s="1817">
        <v>13220</v>
      </c>
      <c r="Q289" s="1546" t="s">
        <v>2530</v>
      </c>
      <c r="R289" s="1546" t="s">
        <v>6456</v>
      </c>
    </row>
    <row r="290" spans="1:18">
      <c r="A290" s="1546" t="s">
        <v>314</v>
      </c>
      <c r="B290" s="1817">
        <v>1604</v>
      </c>
      <c r="C290" s="1546" t="s">
        <v>789</v>
      </c>
      <c r="D290" s="1546" t="s">
        <v>95</v>
      </c>
      <c r="E290" s="1546" t="s">
        <v>1661</v>
      </c>
      <c r="F290" s="1546" t="s">
        <v>438</v>
      </c>
      <c r="G290" s="1818">
        <v>2</v>
      </c>
      <c r="H290" s="1818">
        <v>5</v>
      </c>
      <c r="I290" s="1818">
        <v>10</v>
      </c>
      <c r="J290" s="1546" t="s">
        <v>6527</v>
      </c>
      <c r="K290" s="1546" t="s">
        <v>6427</v>
      </c>
      <c r="L290" s="1546" t="s">
        <v>6550</v>
      </c>
      <c r="N290" s="1546" t="s">
        <v>314</v>
      </c>
      <c r="O290" s="1546" t="s">
        <v>2277</v>
      </c>
      <c r="P290" s="1817">
        <v>13265</v>
      </c>
      <c r="Q290" s="1546" t="s">
        <v>2530</v>
      </c>
      <c r="R290" s="1546" t="s">
        <v>6456</v>
      </c>
    </row>
    <row r="291" spans="1:18">
      <c r="A291" s="1546" t="s">
        <v>314</v>
      </c>
      <c r="B291" s="1817">
        <v>1605</v>
      </c>
      <c r="C291" s="1546" t="s">
        <v>789</v>
      </c>
      <c r="D291" s="1546" t="s">
        <v>95</v>
      </c>
      <c r="E291" s="1546" t="s">
        <v>6256</v>
      </c>
      <c r="F291" s="1546" t="s">
        <v>436</v>
      </c>
      <c r="G291" s="1818">
        <v>2</v>
      </c>
      <c r="H291" s="1818">
        <v>5</v>
      </c>
      <c r="I291" s="1818">
        <v>10</v>
      </c>
      <c r="J291" s="1546" t="s">
        <v>6527</v>
      </c>
      <c r="K291" s="1546" t="s">
        <v>6427</v>
      </c>
      <c r="L291" s="1546" t="s">
        <v>6550</v>
      </c>
      <c r="N291" s="1546" t="s">
        <v>314</v>
      </c>
      <c r="O291" s="1546" t="s">
        <v>2278</v>
      </c>
      <c r="P291" s="1817">
        <v>13316</v>
      </c>
      <c r="Q291" s="1546" t="s">
        <v>2530</v>
      </c>
      <c r="R291" s="1546" t="s">
        <v>6456</v>
      </c>
    </row>
    <row r="292" spans="1:18">
      <c r="A292" s="1546" t="s">
        <v>314</v>
      </c>
      <c r="B292" s="1817">
        <v>1608</v>
      </c>
      <c r="C292" s="1546" t="s">
        <v>789</v>
      </c>
      <c r="D292" s="1546" t="s">
        <v>95</v>
      </c>
      <c r="E292" s="1546" t="s">
        <v>443</v>
      </c>
      <c r="F292" s="1546" t="s">
        <v>442</v>
      </c>
      <c r="G292" s="1818">
        <v>1</v>
      </c>
      <c r="H292" s="1818">
        <v>5</v>
      </c>
      <c r="I292" s="1818">
        <v>5</v>
      </c>
      <c r="J292" s="1546" t="s">
        <v>6527</v>
      </c>
      <c r="K292" s="1546" t="s">
        <v>6427</v>
      </c>
      <c r="L292" s="1546" t="s">
        <v>6550</v>
      </c>
      <c r="N292" s="1546" t="s">
        <v>314</v>
      </c>
      <c r="O292" s="1546" t="s">
        <v>2279</v>
      </c>
      <c r="P292" s="1817">
        <v>13366</v>
      </c>
      <c r="Q292" s="1546" t="s">
        <v>2542</v>
      </c>
      <c r="R292" s="1546" t="s">
        <v>6456</v>
      </c>
    </row>
    <row r="293" spans="1:18">
      <c r="A293" s="1546" t="s">
        <v>314</v>
      </c>
      <c r="B293" s="1817">
        <v>1609</v>
      </c>
      <c r="C293" s="1546" t="s">
        <v>789</v>
      </c>
      <c r="D293" s="1546" t="s">
        <v>95</v>
      </c>
      <c r="E293" s="1546" t="s">
        <v>441</v>
      </c>
      <c r="F293" s="1546" t="s">
        <v>440</v>
      </c>
      <c r="G293" s="1818">
        <v>1</v>
      </c>
      <c r="H293" s="1818">
        <v>5</v>
      </c>
      <c r="I293" s="1818">
        <v>5</v>
      </c>
      <c r="J293" s="1546" t="s">
        <v>6527</v>
      </c>
      <c r="K293" s="1546" t="s">
        <v>6427</v>
      </c>
      <c r="L293" s="1546" t="s">
        <v>6550</v>
      </c>
      <c r="N293" s="1546" t="s">
        <v>314</v>
      </c>
      <c r="O293" s="1546" t="s">
        <v>2280</v>
      </c>
      <c r="P293" s="1817">
        <v>13405</v>
      </c>
      <c r="Q293" s="1546" t="s">
        <v>2542</v>
      </c>
      <c r="R293" s="1546" t="s">
        <v>6456</v>
      </c>
    </row>
    <row r="294" spans="1:18">
      <c r="A294" s="1546" t="s">
        <v>314</v>
      </c>
      <c r="B294" s="1817">
        <v>1610</v>
      </c>
      <c r="C294" s="1546" t="s">
        <v>789</v>
      </c>
      <c r="D294" s="1546" t="s">
        <v>95</v>
      </c>
      <c r="E294" s="1546" t="s">
        <v>361</v>
      </c>
      <c r="F294" s="1546" t="s">
        <v>362</v>
      </c>
      <c r="G294" s="1818">
        <v>1</v>
      </c>
      <c r="H294" s="1818">
        <v>5</v>
      </c>
      <c r="I294" s="1818">
        <v>5</v>
      </c>
      <c r="J294" s="1546" t="s">
        <v>6527</v>
      </c>
      <c r="K294" s="1546" t="s">
        <v>6427</v>
      </c>
      <c r="L294" s="1546" t="s">
        <v>6550</v>
      </c>
      <c r="N294" s="1546" t="s">
        <v>314</v>
      </c>
      <c r="O294" s="1546" t="s">
        <v>2281</v>
      </c>
      <c r="P294" s="1817">
        <v>13455</v>
      </c>
      <c r="Q294" s="1546" t="s">
        <v>2542</v>
      </c>
      <c r="R294" s="1546" t="s">
        <v>6456</v>
      </c>
    </row>
    <row r="295" spans="1:18">
      <c r="A295" s="1546" t="s">
        <v>314</v>
      </c>
      <c r="B295" s="1817">
        <v>1611</v>
      </c>
      <c r="C295" s="1546" t="s">
        <v>789</v>
      </c>
      <c r="D295" s="1546" t="s">
        <v>95</v>
      </c>
      <c r="E295" s="1546" t="s">
        <v>5901</v>
      </c>
      <c r="F295" s="1546" t="s">
        <v>585</v>
      </c>
      <c r="G295" s="1818">
        <v>1</v>
      </c>
      <c r="H295" s="1818">
        <v>5</v>
      </c>
      <c r="I295" s="1818">
        <v>5</v>
      </c>
      <c r="J295" s="1546" t="s">
        <v>6527</v>
      </c>
      <c r="K295" s="1546" t="s">
        <v>6427</v>
      </c>
      <c r="L295" s="1546" t="s">
        <v>6550</v>
      </c>
      <c r="N295" s="1546" t="s">
        <v>314</v>
      </c>
      <c r="O295" s="1546" t="s">
        <v>2282</v>
      </c>
      <c r="P295" s="1817">
        <v>13498</v>
      </c>
      <c r="Q295" s="1546" t="s">
        <v>2554</v>
      </c>
      <c r="R295" s="1546" t="s">
        <v>6456</v>
      </c>
    </row>
    <row r="296" spans="1:18">
      <c r="A296" s="1546" t="s">
        <v>314</v>
      </c>
      <c r="B296" s="1817">
        <v>1612</v>
      </c>
      <c r="C296" s="1546" t="s">
        <v>789</v>
      </c>
      <c r="D296" s="1546" t="s">
        <v>95</v>
      </c>
      <c r="E296" s="1546" t="s">
        <v>1662</v>
      </c>
      <c r="F296" s="1546" t="s">
        <v>362</v>
      </c>
      <c r="G296" s="1818">
        <v>1</v>
      </c>
      <c r="H296" s="1818">
        <v>5</v>
      </c>
      <c r="I296" s="1818">
        <v>5</v>
      </c>
      <c r="J296" s="1546" t="s">
        <v>6527</v>
      </c>
      <c r="K296" s="1546" t="s">
        <v>6427</v>
      </c>
      <c r="L296" s="1546" t="s">
        <v>6550</v>
      </c>
      <c r="N296" s="1546" t="s">
        <v>314</v>
      </c>
      <c r="O296" s="1546" t="s">
        <v>2283</v>
      </c>
      <c r="P296" s="1817">
        <v>13582</v>
      </c>
      <c r="Q296" s="1546" t="s">
        <v>2573</v>
      </c>
      <c r="R296" s="1546" t="s">
        <v>6456</v>
      </c>
    </row>
    <row r="297" spans="1:18">
      <c r="A297" s="1546" t="s">
        <v>314</v>
      </c>
      <c r="B297" s="1817">
        <v>1613</v>
      </c>
      <c r="C297" s="1546" t="s">
        <v>789</v>
      </c>
      <c r="D297" s="1546" t="s">
        <v>95</v>
      </c>
      <c r="E297" s="1546" t="s">
        <v>6242</v>
      </c>
      <c r="F297" s="1546" t="s">
        <v>313</v>
      </c>
      <c r="G297" s="1818">
        <v>1</v>
      </c>
      <c r="H297" s="1818">
        <v>5</v>
      </c>
      <c r="I297" s="1818">
        <v>5</v>
      </c>
      <c r="J297" s="1546" t="s">
        <v>6527</v>
      </c>
      <c r="K297" s="1546" t="s">
        <v>6427</v>
      </c>
      <c r="L297" s="1546" t="s">
        <v>6550</v>
      </c>
      <c r="N297" s="1546" t="s">
        <v>314</v>
      </c>
      <c r="O297" s="1546" t="s">
        <v>2284</v>
      </c>
      <c r="P297" s="1817">
        <v>13619</v>
      </c>
      <c r="Q297" s="1546" t="s">
        <v>2573</v>
      </c>
      <c r="R297" s="1546" t="s">
        <v>6456</v>
      </c>
    </row>
    <row r="298" spans="1:18">
      <c r="A298" s="1546" t="s">
        <v>314</v>
      </c>
      <c r="B298" s="1817">
        <v>1614</v>
      </c>
      <c r="C298" s="1546" t="s">
        <v>789</v>
      </c>
      <c r="D298" s="1546" t="s">
        <v>95</v>
      </c>
      <c r="E298" s="1546" t="s">
        <v>619</v>
      </c>
      <c r="F298" s="1546" t="s">
        <v>620</v>
      </c>
      <c r="G298" s="1818">
        <v>2</v>
      </c>
      <c r="H298" s="1818">
        <v>5</v>
      </c>
      <c r="I298" s="1818">
        <v>10</v>
      </c>
      <c r="J298" s="1546" t="s">
        <v>6527</v>
      </c>
      <c r="K298" s="1546" t="s">
        <v>6427</v>
      </c>
      <c r="L298" s="1546" t="s">
        <v>6550</v>
      </c>
      <c r="N298" s="1546" t="s">
        <v>314</v>
      </c>
      <c r="O298" s="1546" t="s">
        <v>2285</v>
      </c>
      <c r="P298" s="1817">
        <v>13663</v>
      </c>
      <c r="Q298" s="1546" t="s">
        <v>2582</v>
      </c>
      <c r="R298" s="1546" t="s">
        <v>6456</v>
      </c>
    </row>
    <row r="299" spans="1:18">
      <c r="A299" s="1546" t="s">
        <v>314</v>
      </c>
      <c r="B299" s="1817">
        <v>1616</v>
      </c>
      <c r="C299" s="1546" t="s">
        <v>789</v>
      </c>
      <c r="D299" s="1546" t="s">
        <v>95</v>
      </c>
      <c r="E299" s="1546" t="s">
        <v>488</v>
      </c>
      <c r="F299" s="1546" t="s">
        <v>489</v>
      </c>
      <c r="G299" s="1818">
        <v>1</v>
      </c>
      <c r="H299" s="1818">
        <v>5</v>
      </c>
      <c r="I299" s="1818">
        <v>5</v>
      </c>
      <c r="J299" s="1546" t="s">
        <v>6527</v>
      </c>
      <c r="K299" s="1546" t="s">
        <v>6427</v>
      </c>
      <c r="L299" s="1546" t="s">
        <v>6550</v>
      </c>
      <c r="N299" s="1546" t="s">
        <v>314</v>
      </c>
      <c r="O299" s="1546" t="s">
        <v>2286</v>
      </c>
      <c r="P299" s="1817">
        <v>13693</v>
      </c>
      <c r="Q299" s="1546" t="s">
        <v>2582</v>
      </c>
      <c r="R299" s="1546" t="s">
        <v>6456</v>
      </c>
    </row>
    <row r="300" spans="1:18">
      <c r="A300" s="1546" t="s">
        <v>314</v>
      </c>
      <c r="B300" s="1817">
        <v>1617</v>
      </c>
      <c r="C300" s="1546" t="s">
        <v>789</v>
      </c>
      <c r="D300" s="1546" t="s">
        <v>95</v>
      </c>
      <c r="E300" s="1546" t="s">
        <v>794</v>
      </c>
      <c r="F300" s="1546" t="s">
        <v>795</v>
      </c>
      <c r="G300" s="1818">
        <v>1</v>
      </c>
      <c r="H300" s="1818">
        <v>5</v>
      </c>
      <c r="I300" s="1818">
        <v>5</v>
      </c>
      <c r="J300" s="1546" t="s">
        <v>6527</v>
      </c>
      <c r="K300" s="1546" t="s">
        <v>6427</v>
      </c>
      <c r="L300" s="1546" t="s">
        <v>6550</v>
      </c>
      <c r="N300" s="1546" t="s">
        <v>314</v>
      </c>
      <c r="O300" s="1546" t="s">
        <v>2287</v>
      </c>
      <c r="P300" s="1817">
        <v>13722</v>
      </c>
      <c r="Q300" s="1546" t="s">
        <v>2582</v>
      </c>
      <c r="R300" s="1546" t="s">
        <v>6456</v>
      </c>
    </row>
    <row r="301" spans="1:18">
      <c r="A301" s="1546" t="s">
        <v>314</v>
      </c>
      <c r="B301" s="1817">
        <v>1644</v>
      </c>
      <c r="C301" s="1546" t="s">
        <v>802</v>
      </c>
      <c r="D301" s="1546" t="s">
        <v>96</v>
      </c>
      <c r="E301" s="1546" t="s">
        <v>804</v>
      </c>
      <c r="F301" s="1546" t="s">
        <v>6551</v>
      </c>
      <c r="G301" s="1818"/>
      <c r="H301" s="1818">
        <v>200</v>
      </c>
      <c r="I301" s="1818">
        <v>200</v>
      </c>
      <c r="J301" s="1546" t="s">
        <v>6523</v>
      </c>
      <c r="K301" s="1546" t="s">
        <v>6456</v>
      </c>
      <c r="L301" s="1546" t="s">
        <v>6515</v>
      </c>
      <c r="N301" s="1546" t="s">
        <v>314</v>
      </c>
      <c r="O301" s="1546" t="s">
        <v>2288</v>
      </c>
      <c r="P301" s="1817">
        <v>13751</v>
      </c>
      <c r="Q301" s="1546" t="s">
        <v>2595</v>
      </c>
      <c r="R301" s="1546" t="s">
        <v>6427</v>
      </c>
    </row>
    <row r="302" spans="1:18">
      <c r="A302" s="1546" t="s">
        <v>314</v>
      </c>
      <c r="B302" s="1817">
        <v>1679</v>
      </c>
      <c r="C302" s="1546" t="s">
        <v>802</v>
      </c>
      <c r="D302" s="1546" t="s">
        <v>97</v>
      </c>
      <c r="E302" s="1546" t="s">
        <v>6118</v>
      </c>
      <c r="F302" s="1546" t="s">
        <v>424</v>
      </c>
      <c r="G302" s="1818">
        <v>1</v>
      </c>
      <c r="H302" s="1818">
        <v>4</v>
      </c>
      <c r="I302" s="1818">
        <v>4</v>
      </c>
      <c r="J302" s="1546" t="s">
        <v>6527</v>
      </c>
      <c r="K302" s="1546" t="s">
        <v>6427</v>
      </c>
      <c r="L302" s="1546" t="s">
        <v>6552</v>
      </c>
      <c r="N302" s="1546" t="s">
        <v>314</v>
      </c>
      <c r="O302" s="1546" t="s">
        <v>2289</v>
      </c>
      <c r="P302" s="1817">
        <v>13787</v>
      </c>
      <c r="Q302" s="1546" t="s">
        <v>2573</v>
      </c>
      <c r="R302" s="1546" t="s">
        <v>6456</v>
      </c>
    </row>
    <row r="303" spans="1:18">
      <c r="A303" s="1546" t="s">
        <v>314</v>
      </c>
      <c r="B303" s="1817">
        <v>1680</v>
      </c>
      <c r="C303" s="1546" t="s">
        <v>802</v>
      </c>
      <c r="D303" s="1546" t="s">
        <v>97</v>
      </c>
      <c r="E303" s="1546" t="s">
        <v>6098</v>
      </c>
      <c r="F303" s="1546" t="s">
        <v>276</v>
      </c>
      <c r="G303" s="1818">
        <v>1</v>
      </c>
      <c r="H303" s="1818">
        <v>4</v>
      </c>
      <c r="I303" s="1818">
        <v>4</v>
      </c>
      <c r="J303" s="1546" t="s">
        <v>6527</v>
      </c>
      <c r="K303" s="1546" t="s">
        <v>6427</v>
      </c>
      <c r="L303" s="1546" t="s">
        <v>6552</v>
      </c>
      <c r="N303" s="1546" t="s">
        <v>314</v>
      </c>
      <c r="O303" s="1546" t="s">
        <v>2290</v>
      </c>
      <c r="P303" s="1817">
        <v>13838</v>
      </c>
      <c r="Q303" s="1546" t="s">
        <v>2573</v>
      </c>
      <c r="R303" s="1546" t="s">
        <v>6456</v>
      </c>
    </row>
    <row r="304" spans="1:18">
      <c r="A304" s="1546" t="s">
        <v>314</v>
      </c>
      <c r="B304" s="1817">
        <v>1681</v>
      </c>
      <c r="C304" s="1546" t="s">
        <v>802</v>
      </c>
      <c r="D304" s="1546" t="s">
        <v>97</v>
      </c>
      <c r="E304" s="1546" t="s">
        <v>6119</v>
      </c>
      <c r="F304" s="1546" t="s">
        <v>321</v>
      </c>
      <c r="G304" s="1818">
        <v>1</v>
      </c>
      <c r="H304" s="1818">
        <v>4</v>
      </c>
      <c r="I304" s="1818">
        <v>4</v>
      </c>
      <c r="J304" s="1546" t="s">
        <v>6527</v>
      </c>
      <c r="K304" s="1546" t="s">
        <v>6427</v>
      </c>
      <c r="L304" s="1546" t="s">
        <v>6552</v>
      </c>
      <c r="N304" s="1546" t="s">
        <v>314</v>
      </c>
      <c r="O304" s="1546" t="s">
        <v>2291</v>
      </c>
      <c r="P304" s="1817">
        <v>13877</v>
      </c>
      <c r="Q304" s="1546" t="s">
        <v>2573</v>
      </c>
      <c r="R304" s="1546" t="s">
        <v>6456</v>
      </c>
    </row>
    <row r="305" spans="1:18">
      <c r="A305" s="1546" t="s">
        <v>314</v>
      </c>
      <c r="B305" s="1817">
        <v>1682</v>
      </c>
      <c r="C305" s="1546" t="s">
        <v>802</v>
      </c>
      <c r="D305" s="1546" t="s">
        <v>97</v>
      </c>
      <c r="E305" s="1546" t="s">
        <v>835</v>
      </c>
      <c r="F305" s="1546" t="s">
        <v>6271</v>
      </c>
      <c r="G305" s="1818">
        <v>1</v>
      </c>
      <c r="H305" s="1818">
        <v>4</v>
      </c>
      <c r="I305" s="1818">
        <v>4</v>
      </c>
      <c r="J305" s="1546" t="s">
        <v>6527</v>
      </c>
      <c r="K305" s="1546" t="s">
        <v>6427</v>
      </c>
      <c r="L305" s="1546" t="s">
        <v>6552</v>
      </c>
      <c r="N305" s="1546" t="s">
        <v>314</v>
      </c>
      <c r="O305" s="1546" t="s">
        <v>2292</v>
      </c>
      <c r="P305" s="1817">
        <v>13915</v>
      </c>
      <c r="Q305" s="1546" t="s">
        <v>2573</v>
      </c>
      <c r="R305" s="1546" t="s">
        <v>6456</v>
      </c>
    </row>
    <row r="306" spans="1:18">
      <c r="A306" s="1546" t="s">
        <v>314</v>
      </c>
      <c r="B306" s="1817">
        <v>1683</v>
      </c>
      <c r="C306" s="1546" t="s">
        <v>802</v>
      </c>
      <c r="D306" s="1546" t="s">
        <v>97</v>
      </c>
      <c r="E306" s="1546" t="s">
        <v>833</v>
      </c>
      <c r="F306" s="1546" t="s">
        <v>832</v>
      </c>
      <c r="G306" s="1818">
        <v>1</v>
      </c>
      <c r="H306" s="1818">
        <v>4</v>
      </c>
      <c r="I306" s="1818">
        <v>4</v>
      </c>
      <c r="J306" s="1546" t="s">
        <v>6527</v>
      </c>
      <c r="K306" s="1546" t="s">
        <v>6427</v>
      </c>
      <c r="L306" s="1546" t="s">
        <v>6552</v>
      </c>
      <c r="N306" s="1546" t="s">
        <v>314</v>
      </c>
      <c r="O306" s="1546" t="s">
        <v>2293</v>
      </c>
      <c r="P306" s="1817">
        <v>13953</v>
      </c>
      <c r="Q306" s="1546" t="s">
        <v>2573</v>
      </c>
      <c r="R306" s="1546" t="s">
        <v>6456</v>
      </c>
    </row>
    <row r="307" spans="1:18">
      <c r="A307" s="1546" t="s">
        <v>314</v>
      </c>
      <c r="B307" s="1817">
        <v>1684</v>
      </c>
      <c r="C307" s="1546" t="s">
        <v>802</v>
      </c>
      <c r="D307" s="1546" t="s">
        <v>97</v>
      </c>
      <c r="E307" s="1546" t="s">
        <v>6120</v>
      </c>
      <c r="F307" s="1546" t="s">
        <v>329</v>
      </c>
      <c r="G307" s="1818">
        <v>1</v>
      </c>
      <c r="H307" s="1818">
        <v>4</v>
      </c>
      <c r="I307" s="1818">
        <v>4</v>
      </c>
      <c r="J307" s="1546" t="s">
        <v>6527</v>
      </c>
      <c r="K307" s="1546" t="s">
        <v>6427</v>
      </c>
      <c r="L307" s="1546" t="s">
        <v>6552</v>
      </c>
      <c r="N307" s="1546" t="s">
        <v>314</v>
      </c>
      <c r="O307" s="1546" t="s">
        <v>2294</v>
      </c>
      <c r="P307" s="1817">
        <v>14008</v>
      </c>
      <c r="Q307" s="1546" t="s">
        <v>2601</v>
      </c>
      <c r="R307" s="1546" t="s">
        <v>6427</v>
      </c>
    </row>
    <row r="308" spans="1:18">
      <c r="A308" s="1546" t="s">
        <v>314</v>
      </c>
      <c r="B308" s="1817">
        <v>1685</v>
      </c>
      <c r="C308" s="1546" t="s">
        <v>802</v>
      </c>
      <c r="D308" s="1546" t="s">
        <v>97</v>
      </c>
      <c r="E308" s="1546" t="s">
        <v>277</v>
      </c>
      <c r="F308" s="1546" t="s">
        <v>278</v>
      </c>
      <c r="G308" s="1818">
        <v>1</v>
      </c>
      <c r="H308" s="1818">
        <v>4</v>
      </c>
      <c r="I308" s="1818">
        <v>4</v>
      </c>
      <c r="J308" s="1546" t="s">
        <v>6527</v>
      </c>
      <c r="K308" s="1546" t="s">
        <v>6427</v>
      </c>
      <c r="L308" s="1546" t="s">
        <v>6552</v>
      </c>
      <c r="N308" s="1546" t="s">
        <v>314</v>
      </c>
      <c r="O308" s="1546" t="s">
        <v>2295</v>
      </c>
      <c r="P308" s="1817">
        <v>14059</v>
      </c>
      <c r="Q308" s="1546" t="s">
        <v>2601</v>
      </c>
      <c r="R308" s="1546" t="s">
        <v>6456</v>
      </c>
    </row>
    <row r="309" spans="1:18">
      <c r="A309" s="1546" t="s">
        <v>314</v>
      </c>
      <c r="B309" s="1817">
        <v>1686</v>
      </c>
      <c r="C309" s="1546" t="s">
        <v>802</v>
      </c>
      <c r="D309" s="1546" t="s">
        <v>97</v>
      </c>
      <c r="E309" s="1546" t="s">
        <v>830</v>
      </c>
      <c r="F309" s="1546" t="s">
        <v>829</v>
      </c>
      <c r="G309" s="1818">
        <v>1</v>
      </c>
      <c r="H309" s="1818">
        <v>4</v>
      </c>
      <c r="I309" s="1818">
        <v>4</v>
      </c>
      <c r="J309" s="1546" t="s">
        <v>6527</v>
      </c>
      <c r="K309" s="1546" t="s">
        <v>6427</v>
      </c>
      <c r="L309" s="1546" t="s">
        <v>6552</v>
      </c>
      <c r="N309" s="1546" t="s">
        <v>314</v>
      </c>
      <c r="O309" s="1546" t="s">
        <v>2296</v>
      </c>
      <c r="P309" s="1817">
        <v>14104</v>
      </c>
      <c r="Q309" s="1546" t="s">
        <v>2601</v>
      </c>
      <c r="R309" s="1546" t="s">
        <v>6427</v>
      </c>
    </row>
    <row r="310" spans="1:18">
      <c r="A310" s="1546" t="s">
        <v>314</v>
      </c>
      <c r="B310" s="1817">
        <v>1687</v>
      </c>
      <c r="C310" s="1546" t="s">
        <v>802</v>
      </c>
      <c r="D310" s="1546" t="s">
        <v>97</v>
      </c>
      <c r="E310" s="1546" t="s">
        <v>6121</v>
      </c>
      <c r="F310" s="1546" t="s">
        <v>6122</v>
      </c>
      <c r="G310" s="1818">
        <v>1</v>
      </c>
      <c r="H310" s="1818">
        <v>4</v>
      </c>
      <c r="I310" s="1818">
        <v>4</v>
      </c>
      <c r="J310" s="1546" t="s">
        <v>6527</v>
      </c>
      <c r="K310" s="1546" t="s">
        <v>6427</v>
      </c>
      <c r="L310" s="1546" t="s">
        <v>6552</v>
      </c>
      <c r="N310" s="1546" t="s">
        <v>314</v>
      </c>
      <c r="O310" s="1546" t="s">
        <v>2297</v>
      </c>
      <c r="P310" s="1817">
        <v>14137</v>
      </c>
      <c r="Q310" s="1546" t="s">
        <v>2601</v>
      </c>
      <c r="R310" s="1546" t="s">
        <v>6456</v>
      </c>
    </row>
    <row r="311" spans="1:18">
      <c r="A311" s="1546" t="s">
        <v>314</v>
      </c>
      <c r="B311" s="1817">
        <v>1688</v>
      </c>
      <c r="C311" s="1546" t="s">
        <v>802</v>
      </c>
      <c r="D311" s="1546" t="s">
        <v>97</v>
      </c>
      <c r="E311" s="1546" t="s">
        <v>6530</v>
      </c>
      <c r="F311" s="1546" t="s">
        <v>323</v>
      </c>
      <c r="G311" s="1818">
        <v>1</v>
      </c>
      <c r="H311" s="1818">
        <v>4</v>
      </c>
      <c r="I311" s="1818">
        <v>4</v>
      </c>
      <c r="J311" s="1546" t="s">
        <v>6527</v>
      </c>
      <c r="K311" s="1546" t="s">
        <v>6427</v>
      </c>
      <c r="L311" s="1546" t="s">
        <v>6552</v>
      </c>
      <c r="N311" s="1546" t="s">
        <v>314</v>
      </c>
      <c r="O311" s="1546" t="s">
        <v>2298</v>
      </c>
      <c r="P311" s="1817">
        <v>14186</v>
      </c>
      <c r="Q311" s="1546" t="s">
        <v>2601</v>
      </c>
      <c r="R311" s="1546" t="s">
        <v>6456</v>
      </c>
    </row>
    <row r="312" spans="1:18">
      <c r="A312" s="1546" t="s">
        <v>314</v>
      </c>
      <c r="B312" s="1817">
        <v>1689</v>
      </c>
      <c r="C312" s="1546" t="s">
        <v>802</v>
      </c>
      <c r="D312" s="1546" t="s">
        <v>97</v>
      </c>
      <c r="E312" s="1546" t="s">
        <v>615</v>
      </c>
      <c r="F312" s="1546" t="s">
        <v>826</v>
      </c>
      <c r="G312" s="1818">
        <v>1</v>
      </c>
      <c r="H312" s="1818">
        <v>4</v>
      </c>
      <c r="I312" s="1818">
        <v>4</v>
      </c>
      <c r="J312" s="1546" t="s">
        <v>6527</v>
      </c>
      <c r="K312" s="1546" t="s">
        <v>6427</v>
      </c>
      <c r="L312" s="1546" t="s">
        <v>6552</v>
      </c>
      <c r="N312" s="1546" t="s">
        <v>314</v>
      </c>
      <c r="O312" s="1546" t="s">
        <v>2299</v>
      </c>
      <c r="P312" s="1817">
        <v>14220</v>
      </c>
      <c r="Q312" s="1546" t="s">
        <v>2601</v>
      </c>
      <c r="R312" s="1546" t="s">
        <v>6456</v>
      </c>
    </row>
    <row r="313" spans="1:18">
      <c r="A313" s="1546" t="s">
        <v>314</v>
      </c>
      <c r="B313" s="1817">
        <v>1690</v>
      </c>
      <c r="C313" s="1546" t="s">
        <v>802</v>
      </c>
      <c r="D313" s="1546" t="s">
        <v>97</v>
      </c>
      <c r="E313" s="1546" t="s">
        <v>1665</v>
      </c>
      <c r="F313" s="1546" t="s">
        <v>422</v>
      </c>
      <c r="G313" s="1818">
        <v>1</v>
      </c>
      <c r="H313" s="1818">
        <v>4</v>
      </c>
      <c r="I313" s="1818">
        <v>4</v>
      </c>
      <c r="J313" s="1546" t="s">
        <v>6527</v>
      </c>
      <c r="K313" s="1546" t="s">
        <v>6427</v>
      </c>
      <c r="L313" s="1546" t="s">
        <v>6552</v>
      </c>
      <c r="N313" s="1546" t="s">
        <v>314</v>
      </c>
      <c r="O313" s="1546" t="s">
        <v>2300</v>
      </c>
      <c r="P313" s="1817">
        <v>14268</v>
      </c>
      <c r="Q313" s="1546" t="s">
        <v>2601</v>
      </c>
      <c r="R313" s="1546" t="s">
        <v>6456</v>
      </c>
    </row>
    <row r="314" spans="1:18">
      <c r="A314" s="1546" t="s">
        <v>314</v>
      </c>
      <c r="B314" s="1817">
        <v>1691</v>
      </c>
      <c r="C314" s="1546" t="s">
        <v>802</v>
      </c>
      <c r="D314" s="1546" t="s">
        <v>97</v>
      </c>
      <c r="E314" s="1546" t="s">
        <v>6123</v>
      </c>
      <c r="F314" s="1546" t="s">
        <v>824</v>
      </c>
      <c r="G314" s="1818">
        <v>1</v>
      </c>
      <c r="H314" s="1818">
        <v>4</v>
      </c>
      <c r="I314" s="1818">
        <v>4</v>
      </c>
      <c r="J314" s="1546" t="s">
        <v>6527</v>
      </c>
      <c r="K314" s="1546" t="s">
        <v>6427</v>
      </c>
      <c r="L314" s="1546" t="s">
        <v>6552</v>
      </c>
      <c r="N314" s="1546" t="s">
        <v>314</v>
      </c>
      <c r="O314" s="1546" t="s">
        <v>2301</v>
      </c>
      <c r="P314" s="1817">
        <v>14310</v>
      </c>
      <c r="Q314" s="1546" t="s">
        <v>2609</v>
      </c>
      <c r="R314" s="1546" t="s">
        <v>6456</v>
      </c>
    </row>
    <row r="315" spans="1:18">
      <c r="A315" s="1546" t="s">
        <v>314</v>
      </c>
      <c r="B315" s="1817">
        <v>1692</v>
      </c>
      <c r="C315" s="1546" t="s">
        <v>802</v>
      </c>
      <c r="D315" s="1546" t="s">
        <v>97</v>
      </c>
      <c r="E315" s="1546" t="s">
        <v>6124</v>
      </c>
      <c r="F315" s="1546" t="s">
        <v>822</v>
      </c>
      <c r="G315" s="1818">
        <v>1</v>
      </c>
      <c r="H315" s="1818">
        <v>4</v>
      </c>
      <c r="I315" s="1818">
        <v>4</v>
      </c>
      <c r="J315" s="1546" t="s">
        <v>6527</v>
      </c>
      <c r="K315" s="1546" t="s">
        <v>6427</v>
      </c>
      <c r="L315" s="1546" t="s">
        <v>6552</v>
      </c>
      <c r="N315" s="1546" t="s">
        <v>314</v>
      </c>
      <c r="O315" s="1546" t="s">
        <v>2302</v>
      </c>
      <c r="P315" s="1817">
        <v>14360</v>
      </c>
      <c r="Q315" s="1546" t="s">
        <v>2609</v>
      </c>
      <c r="R315" s="1546" t="s">
        <v>6456</v>
      </c>
    </row>
    <row r="316" spans="1:18">
      <c r="A316" s="1546" t="s">
        <v>314</v>
      </c>
      <c r="B316" s="1817">
        <v>1693</v>
      </c>
      <c r="C316" s="1546" t="s">
        <v>802</v>
      </c>
      <c r="D316" s="1546" t="s">
        <v>97</v>
      </c>
      <c r="E316" s="1546" t="s">
        <v>821</v>
      </c>
      <c r="F316" s="1546" t="s">
        <v>820</v>
      </c>
      <c r="G316" s="1818">
        <v>1</v>
      </c>
      <c r="H316" s="1818">
        <v>4</v>
      </c>
      <c r="I316" s="1818">
        <v>4</v>
      </c>
      <c r="J316" s="1546" t="s">
        <v>6527</v>
      </c>
      <c r="K316" s="1546" t="s">
        <v>6427</v>
      </c>
      <c r="L316" s="1546" t="s">
        <v>6552</v>
      </c>
      <c r="N316" s="1546" t="s">
        <v>314</v>
      </c>
      <c r="O316" s="1546" t="s">
        <v>2299</v>
      </c>
      <c r="P316" s="1817">
        <v>14409</v>
      </c>
      <c r="Q316" s="1546" t="s">
        <v>2609</v>
      </c>
      <c r="R316" s="1546" t="s">
        <v>6456</v>
      </c>
    </row>
    <row r="317" spans="1:18">
      <c r="A317" s="1546" t="s">
        <v>314</v>
      </c>
      <c r="B317" s="1817">
        <v>1694</v>
      </c>
      <c r="C317" s="1546" t="s">
        <v>802</v>
      </c>
      <c r="D317" s="1546" t="s">
        <v>97</v>
      </c>
      <c r="E317" s="1546" t="s">
        <v>819</v>
      </c>
      <c r="F317" s="1546" t="s">
        <v>818</v>
      </c>
      <c r="G317" s="1818">
        <v>1</v>
      </c>
      <c r="H317" s="1818">
        <v>4</v>
      </c>
      <c r="I317" s="1818">
        <v>4</v>
      </c>
      <c r="J317" s="1546" t="s">
        <v>6527</v>
      </c>
      <c r="K317" s="1546" t="s">
        <v>6427</v>
      </c>
      <c r="L317" s="1546" t="s">
        <v>6552</v>
      </c>
      <c r="N317" s="1546" t="s">
        <v>314</v>
      </c>
      <c r="O317" s="1546" t="s">
        <v>2304</v>
      </c>
      <c r="P317" s="1817">
        <v>14458</v>
      </c>
      <c r="Q317" s="1546" t="s">
        <v>2613</v>
      </c>
      <c r="R317" s="1546" t="s">
        <v>6456</v>
      </c>
    </row>
    <row r="318" spans="1:18">
      <c r="A318" s="1546" t="s">
        <v>314</v>
      </c>
      <c r="B318" s="1817">
        <v>1695</v>
      </c>
      <c r="C318" s="1546" t="s">
        <v>802</v>
      </c>
      <c r="D318" s="1546" t="s">
        <v>97</v>
      </c>
      <c r="E318" s="1546" t="s">
        <v>6100</v>
      </c>
      <c r="F318" s="1546" t="s">
        <v>280</v>
      </c>
      <c r="G318" s="1818">
        <v>1</v>
      </c>
      <c r="H318" s="1818">
        <v>4</v>
      </c>
      <c r="I318" s="1818">
        <v>4</v>
      </c>
      <c r="J318" s="1546" t="s">
        <v>6527</v>
      </c>
      <c r="K318" s="1546" t="s">
        <v>6427</v>
      </c>
      <c r="L318" s="1546" t="s">
        <v>6552</v>
      </c>
      <c r="N318" s="1546" t="s">
        <v>314</v>
      </c>
      <c r="O318" s="1546" t="s">
        <v>2305</v>
      </c>
      <c r="P318" s="1817">
        <v>14509</v>
      </c>
      <c r="Q318" s="1546" t="s">
        <v>2613</v>
      </c>
      <c r="R318" s="1546" t="s">
        <v>6456</v>
      </c>
    </row>
    <row r="319" spans="1:18">
      <c r="A319" s="1546" t="s">
        <v>314</v>
      </c>
      <c r="B319" s="1817">
        <v>1696</v>
      </c>
      <c r="C319" s="1546" t="s">
        <v>802</v>
      </c>
      <c r="D319" s="1546" t="s">
        <v>97</v>
      </c>
      <c r="E319" s="1546" t="s">
        <v>6125</v>
      </c>
      <c r="F319" s="1546" t="s">
        <v>816</v>
      </c>
      <c r="G319" s="1818">
        <v>1</v>
      </c>
      <c r="H319" s="1818">
        <v>4</v>
      </c>
      <c r="I319" s="1818">
        <v>4</v>
      </c>
      <c r="J319" s="1546" t="s">
        <v>6527</v>
      </c>
      <c r="K319" s="1546" t="s">
        <v>6427</v>
      </c>
      <c r="L319" s="1546" t="s">
        <v>6552</v>
      </c>
      <c r="N319" s="1546" t="s">
        <v>314</v>
      </c>
      <c r="O319" s="1546" t="s">
        <v>2306</v>
      </c>
      <c r="P319" s="1817">
        <v>14543</v>
      </c>
      <c r="Q319" s="1546" t="s">
        <v>2613</v>
      </c>
      <c r="R319" s="1546" t="s">
        <v>6456</v>
      </c>
    </row>
    <row r="320" spans="1:18">
      <c r="A320" s="1546" t="s">
        <v>314</v>
      </c>
      <c r="B320" s="1817">
        <v>1720</v>
      </c>
      <c r="C320" s="1546" t="s">
        <v>838</v>
      </c>
      <c r="D320" s="1546" t="s">
        <v>98</v>
      </c>
      <c r="E320" s="1546" t="s">
        <v>860</v>
      </c>
      <c r="F320" s="1546" t="s">
        <v>751</v>
      </c>
      <c r="G320" s="1818">
        <v>1</v>
      </c>
      <c r="H320" s="1818">
        <v>5</v>
      </c>
      <c r="I320" s="1818">
        <v>5</v>
      </c>
      <c r="J320" s="1546" t="s">
        <v>6527</v>
      </c>
      <c r="K320" s="1546" t="s">
        <v>6456</v>
      </c>
      <c r="L320" s="1546" t="s">
        <v>6515</v>
      </c>
      <c r="N320" s="1546" t="s">
        <v>314</v>
      </c>
      <c r="O320" s="1546" t="s">
        <v>2307</v>
      </c>
      <c r="P320" s="1817">
        <v>14594</v>
      </c>
      <c r="Q320" s="1546" t="s">
        <v>2613</v>
      </c>
      <c r="R320" s="1546" t="s">
        <v>6456</v>
      </c>
    </row>
    <row r="321" spans="1:18">
      <c r="A321" s="1546" t="s">
        <v>314</v>
      </c>
      <c r="B321" s="1817">
        <v>1721</v>
      </c>
      <c r="C321" s="1546" t="s">
        <v>838</v>
      </c>
      <c r="D321" s="1546" t="s">
        <v>98</v>
      </c>
      <c r="E321" s="1546" t="s">
        <v>6126</v>
      </c>
      <c r="F321" s="1546" t="s">
        <v>857</v>
      </c>
      <c r="G321" s="1818">
        <v>1</v>
      </c>
      <c r="H321" s="1818">
        <v>4</v>
      </c>
      <c r="I321" s="1818">
        <v>4</v>
      </c>
      <c r="J321" s="1546" t="s">
        <v>6527</v>
      </c>
      <c r="K321" s="1546" t="s">
        <v>6456</v>
      </c>
      <c r="L321" s="1546" t="s">
        <v>6515</v>
      </c>
      <c r="N321" s="1546" t="s">
        <v>314</v>
      </c>
      <c r="O321" s="1546" t="s">
        <v>2308</v>
      </c>
      <c r="P321" s="1817">
        <v>14689</v>
      </c>
      <c r="Q321" s="1546" t="s">
        <v>2613</v>
      </c>
      <c r="R321" s="1546" t="s">
        <v>6456</v>
      </c>
    </row>
    <row r="322" spans="1:18">
      <c r="A322" s="1546" t="s">
        <v>314</v>
      </c>
      <c r="B322" s="1817">
        <v>1722</v>
      </c>
      <c r="C322" s="1546" t="s">
        <v>838</v>
      </c>
      <c r="D322" s="1546" t="s">
        <v>98</v>
      </c>
      <c r="E322" s="1546" t="s">
        <v>6272</v>
      </c>
      <c r="F322" s="1546" t="s">
        <v>855</v>
      </c>
      <c r="G322" s="1818">
        <v>1</v>
      </c>
      <c r="H322" s="1818">
        <v>5</v>
      </c>
      <c r="I322" s="1818">
        <v>5</v>
      </c>
      <c r="J322" s="1546" t="s">
        <v>6527</v>
      </c>
      <c r="K322" s="1546" t="s">
        <v>6456</v>
      </c>
      <c r="L322" s="1546" t="s">
        <v>6515</v>
      </c>
      <c r="N322" s="1546" t="s">
        <v>314</v>
      </c>
      <c r="O322" s="1546" t="s">
        <v>2309</v>
      </c>
      <c r="P322" s="1817">
        <v>14725</v>
      </c>
      <c r="Q322" s="1546" t="s">
        <v>2626</v>
      </c>
      <c r="R322" s="1546" t="s">
        <v>6456</v>
      </c>
    </row>
    <row r="323" spans="1:18">
      <c r="A323" s="1546" t="s">
        <v>314</v>
      </c>
      <c r="B323" s="1817">
        <v>1723</v>
      </c>
      <c r="C323" s="1546" t="s">
        <v>838</v>
      </c>
      <c r="D323" s="1546" t="s">
        <v>98</v>
      </c>
      <c r="E323" s="1546" t="s">
        <v>6249</v>
      </c>
      <c r="F323" s="1546" t="s">
        <v>453</v>
      </c>
      <c r="G323" s="1818">
        <v>2</v>
      </c>
      <c r="H323" s="1818">
        <v>5</v>
      </c>
      <c r="I323" s="1818">
        <v>10</v>
      </c>
      <c r="J323" s="1546" t="s">
        <v>6527</v>
      </c>
      <c r="K323" s="1546" t="s">
        <v>6456</v>
      </c>
      <c r="L323" s="1546" t="s">
        <v>6515</v>
      </c>
      <c r="N323" s="1546" t="s">
        <v>314</v>
      </c>
      <c r="O323" s="1546" t="s">
        <v>2310</v>
      </c>
      <c r="P323" s="1817">
        <v>14760</v>
      </c>
      <c r="Q323" s="1546" t="s">
        <v>2613</v>
      </c>
      <c r="R323" s="1546" t="s">
        <v>6456</v>
      </c>
    </row>
    <row r="324" spans="1:18">
      <c r="A324" s="1546" t="s">
        <v>314</v>
      </c>
      <c r="B324" s="1817">
        <v>1724</v>
      </c>
      <c r="C324" s="1546" t="s">
        <v>838</v>
      </c>
      <c r="D324" s="1546" t="s">
        <v>98</v>
      </c>
      <c r="E324" s="1546" t="s">
        <v>6273</v>
      </c>
      <c r="F324" s="1546" t="s">
        <v>853</v>
      </c>
      <c r="G324" s="1818">
        <v>1</v>
      </c>
      <c r="H324" s="1818">
        <v>3</v>
      </c>
      <c r="I324" s="1818">
        <v>3</v>
      </c>
      <c r="J324" s="1546" t="s">
        <v>6527</v>
      </c>
      <c r="K324" s="1546" t="s">
        <v>6456</v>
      </c>
      <c r="L324" s="1546" t="s">
        <v>6515</v>
      </c>
      <c r="N324" s="1546" t="s">
        <v>314</v>
      </c>
      <c r="O324" s="1546" t="s">
        <v>2300</v>
      </c>
      <c r="P324" s="1817">
        <v>14820</v>
      </c>
      <c r="Q324" s="1546" t="s">
        <v>2609</v>
      </c>
      <c r="R324" s="1546" t="s">
        <v>6456</v>
      </c>
    </row>
    <row r="325" spans="1:18">
      <c r="A325" s="1546" t="s">
        <v>314</v>
      </c>
      <c r="B325" s="1817">
        <v>1725</v>
      </c>
      <c r="C325" s="1546" t="s">
        <v>838</v>
      </c>
      <c r="D325" s="1546" t="s">
        <v>98</v>
      </c>
      <c r="E325" s="1546" t="s">
        <v>283</v>
      </c>
      <c r="F325" s="1546" t="s">
        <v>282</v>
      </c>
      <c r="G325" s="1818">
        <v>1</v>
      </c>
      <c r="H325" s="1818">
        <v>5</v>
      </c>
      <c r="I325" s="1818">
        <v>5</v>
      </c>
      <c r="J325" s="1546" t="s">
        <v>6527</v>
      </c>
      <c r="K325" s="1546" t="s">
        <v>6456</v>
      </c>
      <c r="L325" s="1546" t="s">
        <v>6515</v>
      </c>
      <c r="N325" s="1546" t="s">
        <v>314</v>
      </c>
      <c r="O325" s="1546" t="s">
        <v>2312</v>
      </c>
      <c r="P325" s="1817">
        <v>14874</v>
      </c>
      <c r="Q325" s="1546" t="s">
        <v>2613</v>
      </c>
      <c r="R325" s="1546" t="s">
        <v>6456</v>
      </c>
    </row>
    <row r="326" spans="1:18">
      <c r="A326" s="1546" t="s">
        <v>314</v>
      </c>
      <c r="B326" s="1817">
        <v>1726</v>
      </c>
      <c r="C326" s="1546" t="s">
        <v>838</v>
      </c>
      <c r="D326" s="1546" t="s">
        <v>98</v>
      </c>
      <c r="E326" s="1546" t="s">
        <v>6274</v>
      </c>
      <c r="F326" s="1546" t="s">
        <v>851</v>
      </c>
      <c r="G326" s="1818">
        <v>1</v>
      </c>
      <c r="H326" s="1818">
        <v>5</v>
      </c>
      <c r="I326" s="1818">
        <v>5</v>
      </c>
      <c r="J326" s="1546" t="s">
        <v>6527</v>
      </c>
      <c r="K326" s="1546" t="s">
        <v>6456</v>
      </c>
      <c r="L326" s="1546" t="s">
        <v>6515</v>
      </c>
      <c r="N326" s="1546" t="s">
        <v>314</v>
      </c>
      <c r="O326" s="1546" t="s">
        <v>2313</v>
      </c>
      <c r="P326" s="1817">
        <v>14918</v>
      </c>
      <c r="Q326" s="1546" t="s">
        <v>2613</v>
      </c>
      <c r="R326" s="1546" t="s">
        <v>6427</v>
      </c>
    </row>
    <row r="327" spans="1:18">
      <c r="A327" s="1546" t="s">
        <v>314</v>
      </c>
      <c r="B327" s="1817">
        <v>1727</v>
      </c>
      <c r="C327" s="1546" t="s">
        <v>838</v>
      </c>
      <c r="D327" s="1546" t="s">
        <v>98</v>
      </c>
      <c r="E327" s="1546" t="s">
        <v>6553</v>
      </c>
      <c r="F327" s="1546" t="s">
        <v>849</v>
      </c>
      <c r="G327" s="1818">
        <v>1</v>
      </c>
      <c r="H327" s="1818">
        <v>5</v>
      </c>
      <c r="I327" s="1818">
        <v>5</v>
      </c>
      <c r="J327" s="1546" t="s">
        <v>6527</v>
      </c>
      <c r="K327" s="1546" t="s">
        <v>6456</v>
      </c>
      <c r="L327" s="1546" t="s">
        <v>6515</v>
      </c>
      <c r="N327" s="1546" t="s">
        <v>314</v>
      </c>
      <c r="O327" s="1546" t="s">
        <v>2314</v>
      </c>
      <c r="P327" s="1817">
        <v>14960</v>
      </c>
      <c r="Q327" s="1546" t="s">
        <v>2613</v>
      </c>
      <c r="R327" s="1546" t="s">
        <v>6456</v>
      </c>
    </row>
    <row r="328" spans="1:18">
      <c r="A328" s="1546" t="s">
        <v>314</v>
      </c>
      <c r="B328" s="1817">
        <v>1728</v>
      </c>
      <c r="C328" s="1546" t="s">
        <v>838</v>
      </c>
      <c r="D328" s="1546" t="s">
        <v>98</v>
      </c>
      <c r="E328" s="1546" t="s">
        <v>871</v>
      </c>
      <c r="F328" s="1546" t="s">
        <v>6515</v>
      </c>
      <c r="G328" s="1818">
        <v>2</v>
      </c>
      <c r="H328" s="1818">
        <v>5</v>
      </c>
      <c r="I328" s="1818">
        <v>10</v>
      </c>
      <c r="J328" s="1546" t="s">
        <v>6527</v>
      </c>
      <c r="K328" s="1546" t="s">
        <v>6456</v>
      </c>
      <c r="L328" s="1546" t="s">
        <v>6515</v>
      </c>
      <c r="N328" s="1546" t="s">
        <v>314</v>
      </c>
      <c r="O328" s="1546" t="s">
        <v>2315</v>
      </c>
      <c r="P328" s="1817">
        <v>15005</v>
      </c>
      <c r="Q328" s="1546" t="s">
        <v>2613</v>
      </c>
      <c r="R328" s="1546" t="s">
        <v>6456</v>
      </c>
    </row>
    <row r="329" spans="1:18">
      <c r="A329" s="1546" t="s">
        <v>314</v>
      </c>
      <c r="B329" s="1817">
        <v>1730</v>
      </c>
      <c r="C329" s="1546" t="s">
        <v>838</v>
      </c>
      <c r="D329" s="1546" t="s">
        <v>98</v>
      </c>
      <c r="E329" s="1546" t="s">
        <v>6098</v>
      </c>
      <c r="F329" s="1546" t="s">
        <v>276</v>
      </c>
      <c r="G329" s="1818">
        <v>1</v>
      </c>
      <c r="H329" s="1818">
        <v>4</v>
      </c>
      <c r="I329" s="1818">
        <v>4</v>
      </c>
      <c r="J329" s="1546" t="s">
        <v>6527</v>
      </c>
      <c r="K329" s="1546" t="s">
        <v>6456</v>
      </c>
      <c r="L329" s="1546" t="s">
        <v>6515</v>
      </c>
      <c r="N329" s="1546" t="s">
        <v>314</v>
      </c>
      <c r="O329" s="1546" t="s">
        <v>2316</v>
      </c>
      <c r="P329" s="1817">
        <v>15043</v>
      </c>
      <c r="Q329" s="1546" t="s">
        <v>2613</v>
      </c>
      <c r="R329" s="1546" t="s">
        <v>6456</v>
      </c>
    </row>
    <row r="330" spans="1:18">
      <c r="A330" s="1546" t="s">
        <v>314</v>
      </c>
      <c r="B330" s="1817">
        <v>1731</v>
      </c>
      <c r="C330" s="1546" t="s">
        <v>838</v>
      </c>
      <c r="D330" s="1546" t="s">
        <v>98</v>
      </c>
      <c r="E330" s="1546" t="s">
        <v>6099</v>
      </c>
      <c r="F330" s="1546" t="s">
        <v>294</v>
      </c>
      <c r="G330" s="1818">
        <v>1</v>
      </c>
      <c r="H330" s="1818">
        <v>4</v>
      </c>
      <c r="I330" s="1818">
        <v>4</v>
      </c>
      <c r="J330" s="1546" t="s">
        <v>6527</v>
      </c>
      <c r="K330" s="1546" t="s">
        <v>6456</v>
      </c>
      <c r="L330" s="1546" t="s">
        <v>6515</v>
      </c>
      <c r="N330" s="1546" t="s">
        <v>314</v>
      </c>
      <c r="O330" s="1546" t="s">
        <v>2317</v>
      </c>
      <c r="P330" s="1817">
        <v>15081</v>
      </c>
      <c r="Q330" s="1546" t="s">
        <v>2630</v>
      </c>
      <c r="R330" s="1546" t="s">
        <v>6456</v>
      </c>
    </row>
    <row r="331" spans="1:18">
      <c r="A331" s="1546" t="s">
        <v>314</v>
      </c>
      <c r="B331" s="1817">
        <v>1732</v>
      </c>
      <c r="C331" s="1546" t="s">
        <v>838</v>
      </c>
      <c r="D331" s="1546" t="s">
        <v>98</v>
      </c>
      <c r="E331" s="1546" t="s">
        <v>6127</v>
      </c>
      <c r="F331" s="1546" t="s">
        <v>847</v>
      </c>
      <c r="G331" s="1818">
        <v>2</v>
      </c>
      <c r="H331" s="1818">
        <v>4</v>
      </c>
      <c r="I331" s="1818">
        <v>8</v>
      </c>
      <c r="J331" s="1546" t="s">
        <v>6527</v>
      </c>
      <c r="K331" s="1546" t="s">
        <v>6456</v>
      </c>
      <c r="L331" s="1546" t="s">
        <v>6515</v>
      </c>
      <c r="N331" s="1546" t="s">
        <v>314</v>
      </c>
      <c r="O331" s="1546" t="s">
        <v>2318</v>
      </c>
      <c r="P331" s="1817">
        <v>15125</v>
      </c>
      <c r="Q331" s="1546" t="s">
        <v>2630</v>
      </c>
      <c r="R331" s="1546" t="s">
        <v>6456</v>
      </c>
    </row>
    <row r="332" spans="1:18">
      <c r="A332" s="1546" t="s">
        <v>314</v>
      </c>
      <c r="B332" s="1817">
        <v>1733</v>
      </c>
      <c r="C332" s="1546" t="s">
        <v>838</v>
      </c>
      <c r="D332" s="1546" t="s">
        <v>98</v>
      </c>
      <c r="E332" s="1546" t="s">
        <v>277</v>
      </c>
      <c r="F332" s="1546" t="s">
        <v>278</v>
      </c>
      <c r="G332" s="1818">
        <v>2</v>
      </c>
      <c r="H332" s="1818">
        <v>4</v>
      </c>
      <c r="I332" s="1818">
        <v>8</v>
      </c>
      <c r="J332" s="1546" t="s">
        <v>6527</v>
      </c>
      <c r="K332" s="1546" t="s">
        <v>6456</v>
      </c>
      <c r="L332" s="1546" t="s">
        <v>6515</v>
      </c>
      <c r="N332" s="1546" t="s">
        <v>314</v>
      </c>
      <c r="O332" s="1546" t="s">
        <v>2303</v>
      </c>
      <c r="P332" s="1817">
        <v>15166</v>
      </c>
      <c r="Q332" s="1546" t="s">
        <v>2609</v>
      </c>
      <c r="R332" s="1546" t="s">
        <v>6456</v>
      </c>
    </row>
    <row r="333" spans="1:18">
      <c r="A333" s="1546" t="s">
        <v>314</v>
      </c>
      <c r="B333" s="1817">
        <v>1734</v>
      </c>
      <c r="C333" s="1546" t="s">
        <v>838</v>
      </c>
      <c r="D333" s="1546" t="s">
        <v>98</v>
      </c>
      <c r="E333" s="1546" t="s">
        <v>6554</v>
      </c>
      <c r="F333" s="1546" t="s">
        <v>845</v>
      </c>
      <c r="G333" s="1818">
        <v>1</v>
      </c>
      <c r="H333" s="1818">
        <v>4</v>
      </c>
      <c r="I333" s="1818">
        <v>4</v>
      </c>
      <c r="J333" s="1546" t="s">
        <v>6527</v>
      </c>
      <c r="K333" s="1546" t="s">
        <v>6456</v>
      </c>
      <c r="L333" s="1546" t="s">
        <v>6515</v>
      </c>
      <c r="N333" s="1546" t="s">
        <v>314</v>
      </c>
      <c r="O333" s="1546" t="s">
        <v>2320</v>
      </c>
      <c r="P333" s="1817">
        <v>15199</v>
      </c>
      <c r="Q333" s="1546" t="s">
        <v>2630</v>
      </c>
      <c r="R333" s="1546" t="s">
        <v>6456</v>
      </c>
    </row>
    <row r="334" spans="1:18">
      <c r="A334" s="1546" t="s">
        <v>314</v>
      </c>
      <c r="B334" s="1817">
        <v>1735</v>
      </c>
      <c r="C334" s="1546" t="s">
        <v>838</v>
      </c>
      <c r="D334" s="1546" t="s">
        <v>98</v>
      </c>
      <c r="E334" s="1546" t="s">
        <v>844</v>
      </c>
      <c r="F334" s="1546" t="s">
        <v>843</v>
      </c>
      <c r="G334" s="1818">
        <v>1</v>
      </c>
      <c r="H334" s="1818">
        <v>4</v>
      </c>
      <c r="I334" s="1818">
        <v>4</v>
      </c>
      <c r="J334" s="1546" t="s">
        <v>6527</v>
      </c>
      <c r="K334" s="1546" t="s">
        <v>6456</v>
      </c>
      <c r="L334" s="1546" t="s">
        <v>6515</v>
      </c>
      <c r="N334" s="1546" t="s">
        <v>314</v>
      </c>
      <c r="O334" s="1546" t="s">
        <v>2321</v>
      </c>
      <c r="P334" s="1817">
        <v>15237</v>
      </c>
      <c r="Q334" s="1546" t="s">
        <v>2655</v>
      </c>
      <c r="R334" s="1546" t="s">
        <v>6456</v>
      </c>
    </row>
    <row r="335" spans="1:18">
      <c r="A335" s="1546" t="s">
        <v>314</v>
      </c>
      <c r="B335" s="1817">
        <v>1736</v>
      </c>
      <c r="C335" s="1546" t="s">
        <v>838</v>
      </c>
      <c r="D335" s="1546" t="s">
        <v>98</v>
      </c>
      <c r="E335" s="1546" t="s">
        <v>842</v>
      </c>
      <c r="F335" s="1546" t="s">
        <v>841</v>
      </c>
      <c r="G335" s="1818">
        <v>5</v>
      </c>
      <c r="H335" s="1818">
        <v>4</v>
      </c>
      <c r="I335" s="1818">
        <v>20</v>
      </c>
      <c r="J335" s="1546" t="s">
        <v>6527</v>
      </c>
      <c r="K335" s="1546" t="s">
        <v>6456</v>
      </c>
      <c r="L335" s="1546" t="s">
        <v>6515</v>
      </c>
      <c r="N335" s="1546" t="s">
        <v>314</v>
      </c>
      <c r="O335" s="1546" t="s">
        <v>2322</v>
      </c>
      <c r="P335" s="1817">
        <v>15277</v>
      </c>
      <c r="Q335" s="1546" t="s">
        <v>2655</v>
      </c>
      <c r="R335" s="1546" t="s">
        <v>6427</v>
      </c>
    </row>
    <row r="336" spans="1:18">
      <c r="A336" s="1546" t="s">
        <v>314</v>
      </c>
      <c r="B336" s="1817">
        <v>1737</v>
      </c>
      <c r="C336" s="1546" t="s">
        <v>838</v>
      </c>
      <c r="D336" s="1546" t="s">
        <v>98</v>
      </c>
      <c r="E336" s="1546" t="s">
        <v>840</v>
      </c>
      <c r="F336" s="1546" t="s">
        <v>839</v>
      </c>
      <c r="G336" s="1818">
        <v>5</v>
      </c>
      <c r="H336" s="1818">
        <v>4</v>
      </c>
      <c r="I336" s="1818">
        <v>20</v>
      </c>
      <c r="J336" s="1546" t="s">
        <v>6527</v>
      </c>
      <c r="K336" s="1546" t="s">
        <v>6456</v>
      </c>
      <c r="L336" s="1546" t="s">
        <v>6515</v>
      </c>
      <c r="N336" s="1546" t="s">
        <v>314</v>
      </c>
      <c r="O336" s="1546" t="s">
        <v>2323</v>
      </c>
      <c r="P336" s="1817">
        <v>15323</v>
      </c>
      <c r="Q336" s="1546" t="s">
        <v>2655</v>
      </c>
      <c r="R336" s="1546" t="s">
        <v>6456</v>
      </c>
    </row>
    <row r="337" spans="1:18">
      <c r="A337" s="1546" t="s">
        <v>314</v>
      </c>
      <c r="B337" s="1817">
        <v>1738</v>
      </c>
      <c r="C337" s="1546" t="s">
        <v>838</v>
      </c>
      <c r="D337" s="1546" t="s">
        <v>98</v>
      </c>
      <c r="E337" s="1546" t="s">
        <v>291</v>
      </c>
      <c r="F337" s="1546" t="s">
        <v>290</v>
      </c>
      <c r="G337" s="1818">
        <v>2</v>
      </c>
      <c r="H337" s="1818">
        <v>4</v>
      </c>
      <c r="I337" s="1818">
        <v>8</v>
      </c>
      <c r="J337" s="1546" t="s">
        <v>6527</v>
      </c>
      <c r="K337" s="1546" t="s">
        <v>6456</v>
      </c>
      <c r="L337" s="1546" t="s">
        <v>6515</v>
      </c>
      <c r="N337" s="1546" t="s">
        <v>314</v>
      </c>
      <c r="O337" s="1546" t="s">
        <v>2324</v>
      </c>
      <c r="P337" s="1817">
        <v>15414</v>
      </c>
      <c r="Q337" s="1546" t="s">
        <v>2666</v>
      </c>
      <c r="R337" s="1546" t="s">
        <v>6456</v>
      </c>
    </row>
    <row r="338" spans="1:18">
      <c r="A338" s="1546" t="s">
        <v>314</v>
      </c>
      <c r="B338" s="1817">
        <v>1740</v>
      </c>
      <c r="C338" s="1546" t="s">
        <v>838</v>
      </c>
      <c r="D338" s="1546" t="s">
        <v>98</v>
      </c>
      <c r="E338" s="1546" t="s">
        <v>6128</v>
      </c>
      <c r="F338" s="1546" t="s">
        <v>6555</v>
      </c>
      <c r="G338" s="1818"/>
      <c r="H338" s="1818"/>
      <c r="I338" s="1818">
        <v>25</v>
      </c>
      <c r="J338" s="1546" t="s">
        <v>6523</v>
      </c>
      <c r="K338" s="1546" t="s">
        <v>6456</v>
      </c>
      <c r="L338" s="1546" t="s">
        <v>6515</v>
      </c>
      <c r="N338" s="1546" t="s">
        <v>314</v>
      </c>
      <c r="O338" s="1546" t="s">
        <v>2325</v>
      </c>
      <c r="P338" s="1817">
        <v>15477</v>
      </c>
      <c r="Q338" s="1546" t="s">
        <v>2667</v>
      </c>
      <c r="R338" s="1546" t="s">
        <v>6456</v>
      </c>
    </row>
    <row r="339" spans="1:18">
      <c r="A339" s="1546" t="s">
        <v>314</v>
      </c>
      <c r="B339" s="1817">
        <v>1741</v>
      </c>
      <c r="C339" s="1546" t="s">
        <v>838</v>
      </c>
      <c r="D339" s="1546" t="s">
        <v>98</v>
      </c>
      <c r="E339" s="1546" t="s">
        <v>863</v>
      </c>
      <c r="F339" s="1546" t="s">
        <v>864</v>
      </c>
      <c r="G339" s="1818"/>
      <c r="H339" s="1818"/>
      <c r="I339" s="1818">
        <v>25</v>
      </c>
      <c r="J339" s="1546" t="s">
        <v>6523</v>
      </c>
      <c r="K339" s="1546" t="s">
        <v>6456</v>
      </c>
      <c r="L339" s="1546" t="s">
        <v>6515</v>
      </c>
      <c r="N339" s="1546" t="s">
        <v>314</v>
      </c>
      <c r="O339" s="1546" t="s">
        <v>2326</v>
      </c>
      <c r="P339" s="1817">
        <v>15516</v>
      </c>
      <c r="Q339" s="1546" t="s">
        <v>2667</v>
      </c>
      <c r="R339" s="1546" t="s">
        <v>6456</v>
      </c>
    </row>
    <row r="340" spans="1:18">
      <c r="A340" s="1546" t="s">
        <v>314</v>
      </c>
      <c r="B340" s="1817">
        <v>1743</v>
      </c>
      <c r="C340" s="1546" t="s">
        <v>838</v>
      </c>
      <c r="D340" s="1546" t="s">
        <v>98</v>
      </c>
      <c r="E340" s="1546" t="s">
        <v>6077</v>
      </c>
      <c r="F340" s="1546" t="s">
        <v>868</v>
      </c>
      <c r="G340" s="1818">
        <v>1</v>
      </c>
      <c r="H340" s="1818">
        <v>10</v>
      </c>
      <c r="I340" s="1818">
        <v>10</v>
      </c>
      <c r="J340" s="1546" t="s">
        <v>6527</v>
      </c>
      <c r="K340" s="1546" t="s">
        <v>6456</v>
      </c>
      <c r="L340" s="1546" t="s">
        <v>6515</v>
      </c>
      <c r="N340" s="1546" t="s">
        <v>314</v>
      </c>
      <c r="O340" s="1546" t="s">
        <v>2327</v>
      </c>
      <c r="P340" s="1817">
        <v>15555</v>
      </c>
      <c r="Q340" s="1546" t="s">
        <v>2669</v>
      </c>
      <c r="R340" s="1546" t="s">
        <v>6456</v>
      </c>
    </row>
    <row r="341" spans="1:18">
      <c r="A341" s="1546" t="s">
        <v>314</v>
      </c>
      <c r="B341" s="1817">
        <v>1744</v>
      </c>
      <c r="C341" s="1546" t="s">
        <v>838</v>
      </c>
      <c r="D341" s="1546" t="s">
        <v>98</v>
      </c>
      <c r="E341" s="1546" t="s">
        <v>867</v>
      </c>
      <c r="F341" s="1546" t="s">
        <v>866</v>
      </c>
      <c r="G341" s="1818">
        <v>1</v>
      </c>
      <c r="H341" s="1818">
        <v>10</v>
      </c>
      <c r="I341" s="1818">
        <v>10</v>
      </c>
      <c r="J341" s="1546" t="s">
        <v>6527</v>
      </c>
      <c r="K341" s="1546" t="s">
        <v>6456</v>
      </c>
      <c r="L341" s="1546" t="s">
        <v>6515</v>
      </c>
      <c r="N341" s="1546" t="s">
        <v>314</v>
      </c>
      <c r="O341" s="1546" t="s">
        <v>2328</v>
      </c>
      <c r="P341" s="1817">
        <v>15596</v>
      </c>
      <c r="Q341" s="1546" t="s">
        <v>2667</v>
      </c>
      <c r="R341" s="1546" t="s">
        <v>6456</v>
      </c>
    </row>
    <row r="342" spans="1:18">
      <c r="A342" s="1546" t="s">
        <v>314</v>
      </c>
      <c r="B342" s="1817">
        <v>1746</v>
      </c>
      <c r="C342" s="1546" t="s">
        <v>838</v>
      </c>
      <c r="D342" s="1546" t="s">
        <v>98</v>
      </c>
      <c r="E342" s="1546" t="s">
        <v>865</v>
      </c>
      <c r="F342" s="1546" t="s">
        <v>6275</v>
      </c>
      <c r="G342" s="1818">
        <v>1</v>
      </c>
      <c r="H342" s="1818">
        <v>30</v>
      </c>
      <c r="I342" s="1818">
        <v>30</v>
      </c>
      <c r="J342" s="1546" t="s">
        <v>6527</v>
      </c>
      <c r="K342" s="1546" t="s">
        <v>6456</v>
      </c>
      <c r="L342" s="1546" t="s">
        <v>6515</v>
      </c>
      <c r="N342" s="1546" t="s">
        <v>314</v>
      </c>
      <c r="O342" s="1546" t="s">
        <v>2329</v>
      </c>
      <c r="P342" s="1817">
        <v>15659</v>
      </c>
      <c r="Q342" s="1546" t="s">
        <v>2667</v>
      </c>
      <c r="R342" s="1546" t="s">
        <v>6427</v>
      </c>
    </row>
    <row r="343" spans="1:18">
      <c r="A343" s="1546" t="s">
        <v>314</v>
      </c>
      <c r="B343" s="1817">
        <v>1777</v>
      </c>
      <c r="C343" s="1546" t="s">
        <v>881</v>
      </c>
      <c r="D343" s="1546" t="s">
        <v>99</v>
      </c>
      <c r="E343" s="1546" t="s">
        <v>6276</v>
      </c>
      <c r="F343" s="1546" t="s">
        <v>887</v>
      </c>
      <c r="G343" s="1818">
        <v>1</v>
      </c>
      <c r="H343" s="1818">
        <v>10</v>
      </c>
      <c r="I343" s="1818">
        <v>10</v>
      </c>
      <c r="J343" s="1546" t="s">
        <v>6527</v>
      </c>
      <c r="K343" s="1546" t="s">
        <v>6456</v>
      </c>
      <c r="L343" s="1546" t="s">
        <v>6515</v>
      </c>
      <c r="N343" s="1546" t="s">
        <v>314</v>
      </c>
      <c r="O343" s="1546" t="s">
        <v>2330</v>
      </c>
      <c r="P343" s="1817">
        <v>15692</v>
      </c>
      <c r="Q343" s="1546" t="s">
        <v>2667</v>
      </c>
      <c r="R343" s="1546" t="s">
        <v>6427</v>
      </c>
    </row>
    <row r="344" spans="1:18">
      <c r="A344" s="1546" t="s">
        <v>314</v>
      </c>
      <c r="B344" s="1817">
        <v>1808</v>
      </c>
      <c r="C344" s="1546" t="s">
        <v>881</v>
      </c>
      <c r="D344" s="1546" t="s">
        <v>100</v>
      </c>
      <c r="E344" s="1546" t="s">
        <v>883</v>
      </c>
      <c r="F344" s="1546" t="s">
        <v>921</v>
      </c>
      <c r="G344" s="1818">
        <v>1</v>
      </c>
      <c r="H344" s="1818">
        <v>2</v>
      </c>
      <c r="I344" s="1818">
        <v>2</v>
      </c>
      <c r="J344" s="1546" t="s">
        <v>6527</v>
      </c>
      <c r="K344" s="1546" t="s">
        <v>6456</v>
      </c>
      <c r="L344" s="1546" t="s">
        <v>6515</v>
      </c>
      <c r="N344" s="1546" t="s">
        <v>314</v>
      </c>
      <c r="O344" s="1546" t="s">
        <v>2331</v>
      </c>
      <c r="P344" s="1817">
        <v>15728</v>
      </c>
      <c r="Q344" s="1546" t="s">
        <v>2667</v>
      </c>
      <c r="R344" s="1546" t="s">
        <v>6456</v>
      </c>
    </row>
    <row r="345" spans="1:18">
      <c r="A345" s="1546" t="s">
        <v>314</v>
      </c>
      <c r="B345" s="1817">
        <v>1809</v>
      </c>
      <c r="C345" s="1546" t="s">
        <v>881</v>
      </c>
      <c r="D345" s="1546" t="s">
        <v>100</v>
      </c>
      <c r="E345" s="1546" t="s">
        <v>884</v>
      </c>
      <c r="F345" s="1546" t="s">
        <v>2194</v>
      </c>
      <c r="G345" s="1818"/>
      <c r="H345" s="1818">
        <v>5</v>
      </c>
      <c r="I345" s="1818">
        <v>5</v>
      </c>
      <c r="J345" s="1546" t="s">
        <v>6523</v>
      </c>
      <c r="K345" s="1546" t="s">
        <v>6456</v>
      </c>
      <c r="L345" s="1546" t="s">
        <v>6515</v>
      </c>
      <c r="N345" s="1546" t="s">
        <v>314</v>
      </c>
      <c r="O345" s="1546" t="s">
        <v>2332</v>
      </c>
      <c r="P345" s="1817">
        <v>15765</v>
      </c>
      <c r="Q345" s="1546" t="s">
        <v>2667</v>
      </c>
      <c r="R345" s="1546" t="s">
        <v>6427</v>
      </c>
    </row>
    <row r="346" spans="1:18">
      <c r="A346" s="1546" t="s">
        <v>314</v>
      </c>
      <c r="B346" s="1817">
        <v>1810</v>
      </c>
      <c r="C346" s="1546" t="s">
        <v>881</v>
      </c>
      <c r="D346" s="1546" t="s">
        <v>100</v>
      </c>
      <c r="E346" s="1546" t="s">
        <v>885</v>
      </c>
      <c r="F346" s="1546" t="s">
        <v>2193</v>
      </c>
      <c r="G346" s="1818"/>
      <c r="H346" s="1818">
        <v>2</v>
      </c>
      <c r="I346" s="1818">
        <v>2</v>
      </c>
      <c r="J346" s="1546" t="s">
        <v>6523</v>
      </c>
      <c r="K346" s="1546" t="s">
        <v>6456</v>
      </c>
      <c r="L346" s="1546" t="s">
        <v>6515</v>
      </c>
      <c r="N346" s="1546" t="s">
        <v>314</v>
      </c>
      <c r="O346" s="1546" t="s">
        <v>2333</v>
      </c>
      <c r="P346" s="1817">
        <v>15800</v>
      </c>
      <c r="Q346" s="1546" t="s">
        <v>2667</v>
      </c>
      <c r="R346" s="1546" t="s">
        <v>6456</v>
      </c>
    </row>
    <row r="347" spans="1:18">
      <c r="A347" s="1546" t="s">
        <v>314</v>
      </c>
      <c r="B347" s="1817">
        <v>1840</v>
      </c>
      <c r="C347" s="1546" t="s">
        <v>888</v>
      </c>
      <c r="D347" s="1546" t="s">
        <v>101</v>
      </c>
      <c r="E347" s="1546" t="s">
        <v>889</v>
      </c>
      <c r="F347" s="1546" t="s">
        <v>3660</v>
      </c>
      <c r="G347" s="1818"/>
      <c r="H347" s="1818"/>
      <c r="I347" s="1818">
        <v>100</v>
      </c>
      <c r="J347" s="1546" t="s">
        <v>6523</v>
      </c>
      <c r="K347" s="1546" t="s">
        <v>6456</v>
      </c>
      <c r="L347" s="1546" t="s">
        <v>6515</v>
      </c>
      <c r="N347" s="1546" t="s">
        <v>314</v>
      </c>
      <c r="O347" s="1546" t="s">
        <v>2334</v>
      </c>
      <c r="P347" s="1817">
        <v>15834</v>
      </c>
      <c r="Q347" s="1546" t="s">
        <v>2667</v>
      </c>
      <c r="R347" s="1546" t="s">
        <v>6427</v>
      </c>
    </row>
    <row r="348" spans="1:18">
      <c r="A348" s="1546" t="s">
        <v>314</v>
      </c>
      <c r="B348" s="1817">
        <v>1841</v>
      </c>
      <c r="C348" s="1546" t="s">
        <v>888</v>
      </c>
      <c r="D348" s="1546" t="s">
        <v>101</v>
      </c>
      <c r="E348" s="1546" t="s">
        <v>891</v>
      </c>
      <c r="F348" s="1546" t="s">
        <v>892</v>
      </c>
      <c r="G348" s="1818"/>
      <c r="H348" s="1818"/>
      <c r="I348" s="1818">
        <v>24</v>
      </c>
      <c r="J348" s="1546" t="s">
        <v>6523</v>
      </c>
      <c r="K348" s="1546" t="s">
        <v>6456</v>
      </c>
      <c r="L348" s="1546" t="s">
        <v>6515</v>
      </c>
      <c r="N348" s="1546" t="s">
        <v>314</v>
      </c>
      <c r="O348" s="1546" t="s">
        <v>2335</v>
      </c>
      <c r="P348" s="1817">
        <v>15876</v>
      </c>
      <c r="Q348" s="1546" t="s">
        <v>2667</v>
      </c>
      <c r="R348" s="1546" t="s">
        <v>6427</v>
      </c>
    </row>
    <row r="349" spans="1:18">
      <c r="A349" s="1546" t="s">
        <v>314</v>
      </c>
      <c r="B349" s="1817">
        <v>1842</v>
      </c>
      <c r="C349" s="1546" t="s">
        <v>888</v>
      </c>
      <c r="D349" s="1546" t="s">
        <v>101</v>
      </c>
      <c r="E349" s="1546" t="s">
        <v>434</v>
      </c>
      <c r="F349" s="1546" t="s">
        <v>303</v>
      </c>
      <c r="G349" s="1818">
        <v>2</v>
      </c>
      <c r="H349" s="1818">
        <v>2</v>
      </c>
      <c r="I349" s="1818">
        <v>4</v>
      </c>
      <c r="J349" s="1546" t="s">
        <v>6527</v>
      </c>
      <c r="K349" s="1546" t="s">
        <v>6456</v>
      </c>
      <c r="L349" s="1546" t="s">
        <v>6515</v>
      </c>
      <c r="N349" s="1546" t="s">
        <v>314</v>
      </c>
      <c r="O349" s="1546" t="s">
        <v>2336</v>
      </c>
      <c r="P349" s="1817">
        <v>15914</v>
      </c>
      <c r="Q349" s="1546" t="s">
        <v>2667</v>
      </c>
      <c r="R349" s="1546" t="s">
        <v>6456</v>
      </c>
    </row>
    <row r="350" spans="1:18">
      <c r="A350" s="1546" t="s">
        <v>314</v>
      </c>
      <c r="B350" s="1817">
        <v>1844</v>
      </c>
      <c r="C350" s="1546" t="s">
        <v>888</v>
      </c>
      <c r="D350" s="1546" t="s">
        <v>101</v>
      </c>
      <c r="E350" s="1546" t="s">
        <v>6277</v>
      </c>
      <c r="F350" s="1546" t="s">
        <v>3174</v>
      </c>
      <c r="G350" s="1818">
        <v>2</v>
      </c>
      <c r="H350" s="1818">
        <v>1</v>
      </c>
      <c r="I350" s="1818">
        <v>2</v>
      </c>
      <c r="J350" s="1546" t="s">
        <v>6527</v>
      </c>
      <c r="K350" s="1546" t="s">
        <v>6456</v>
      </c>
      <c r="L350" s="1546" t="s">
        <v>6515</v>
      </c>
      <c r="N350" s="1546" t="s">
        <v>314</v>
      </c>
      <c r="O350" s="1546" t="s">
        <v>2337</v>
      </c>
      <c r="P350" s="1817">
        <v>15952</v>
      </c>
      <c r="Q350" s="1546" t="s">
        <v>2667</v>
      </c>
      <c r="R350" s="1546" t="s">
        <v>6456</v>
      </c>
    </row>
    <row r="351" spans="1:18">
      <c r="A351" s="1546" t="s">
        <v>314</v>
      </c>
      <c r="B351" s="1817">
        <v>1845</v>
      </c>
      <c r="C351" s="1546" t="s">
        <v>888</v>
      </c>
      <c r="D351" s="1546" t="s">
        <v>101</v>
      </c>
      <c r="E351" s="1546" t="s">
        <v>897</v>
      </c>
      <c r="F351" s="1546" t="s">
        <v>896</v>
      </c>
      <c r="G351" s="1818">
        <v>2</v>
      </c>
      <c r="H351" s="1818">
        <v>1</v>
      </c>
      <c r="I351" s="1818">
        <v>2</v>
      </c>
      <c r="J351" s="1546" t="s">
        <v>6527</v>
      </c>
      <c r="K351" s="1546" t="s">
        <v>6456</v>
      </c>
      <c r="L351" s="1546" t="s">
        <v>6515</v>
      </c>
      <c r="N351" s="1546" t="s">
        <v>314</v>
      </c>
      <c r="O351" s="1546" t="s">
        <v>2338</v>
      </c>
      <c r="P351" s="1817">
        <v>16022</v>
      </c>
      <c r="Q351" s="1546" t="s">
        <v>2685</v>
      </c>
      <c r="R351" s="1546" t="s">
        <v>6456</v>
      </c>
    </row>
    <row r="352" spans="1:18">
      <c r="A352" s="1546" t="s">
        <v>314</v>
      </c>
      <c r="B352" s="1817">
        <v>1846</v>
      </c>
      <c r="C352" s="1546" t="s">
        <v>888</v>
      </c>
      <c r="D352" s="1546" t="s">
        <v>101</v>
      </c>
      <c r="E352" s="1546" t="s">
        <v>1672</v>
      </c>
      <c r="F352" s="1546" t="s">
        <v>577</v>
      </c>
      <c r="G352" s="1818">
        <v>1</v>
      </c>
      <c r="H352" s="1818">
        <v>5</v>
      </c>
      <c r="I352" s="1818">
        <v>5</v>
      </c>
      <c r="J352" s="1546" t="s">
        <v>6527</v>
      </c>
      <c r="K352" s="1546" t="s">
        <v>6456</v>
      </c>
      <c r="L352" s="1546" t="s">
        <v>6515</v>
      </c>
      <c r="N352" s="1546" t="s">
        <v>314</v>
      </c>
      <c r="O352" s="1546" t="s">
        <v>2339</v>
      </c>
      <c r="P352" s="1817">
        <v>16071</v>
      </c>
      <c r="Q352" s="1546" t="s">
        <v>2685</v>
      </c>
      <c r="R352" s="1546" t="s">
        <v>6456</v>
      </c>
    </row>
    <row r="353" spans="1:18">
      <c r="A353" s="1546" t="s">
        <v>314</v>
      </c>
      <c r="B353" s="1817">
        <v>1847</v>
      </c>
      <c r="C353" s="1546" t="s">
        <v>888</v>
      </c>
      <c r="D353" s="1546" t="s">
        <v>101</v>
      </c>
      <c r="E353" s="1546" t="s">
        <v>283</v>
      </c>
      <c r="F353" s="1546" t="s">
        <v>282</v>
      </c>
      <c r="G353" s="1818">
        <v>1</v>
      </c>
      <c r="H353" s="1818">
        <v>5</v>
      </c>
      <c r="I353" s="1818">
        <v>5</v>
      </c>
      <c r="J353" s="1546" t="s">
        <v>6527</v>
      </c>
      <c r="K353" s="1546" t="s">
        <v>6456</v>
      </c>
      <c r="L353" s="1546" t="s">
        <v>6515</v>
      </c>
      <c r="N353" s="1546" t="s">
        <v>314</v>
      </c>
      <c r="O353" s="1546" t="s">
        <v>2340</v>
      </c>
      <c r="P353" s="1817">
        <v>16109</v>
      </c>
      <c r="Q353" s="1546" t="s">
        <v>2685</v>
      </c>
      <c r="R353" s="1546" t="s">
        <v>6456</v>
      </c>
    </row>
    <row r="354" spans="1:18">
      <c r="A354" s="1546" t="s">
        <v>314</v>
      </c>
      <c r="B354" s="1817">
        <v>1848</v>
      </c>
      <c r="C354" s="1546" t="s">
        <v>888</v>
      </c>
      <c r="D354" s="1546" t="s">
        <v>101</v>
      </c>
      <c r="E354" s="1546" t="s">
        <v>6256</v>
      </c>
      <c r="F354" s="1546" t="s">
        <v>436</v>
      </c>
      <c r="G354" s="1818">
        <v>2</v>
      </c>
      <c r="H354" s="1818">
        <v>5</v>
      </c>
      <c r="I354" s="1818">
        <v>10</v>
      </c>
      <c r="J354" s="1546" t="s">
        <v>6527</v>
      </c>
      <c r="K354" s="1546" t="s">
        <v>6456</v>
      </c>
      <c r="L354" s="1546" t="s">
        <v>6515</v>
      </c>
      <c r="N354" s="1546" t="s">
        <v>314</v>
      </c>
      <c r="O354" s="1546" t="s">
        <v>2341</v>
      </c>
      <c r="P354" s="1817">
        <v>16142</v>
      </c>
      <c r="Q354" s="1546" t="s">
        <v>2685</v>
      </c>
      <c r="R354" s="1546" t="s">
        <v>6456</v>
      </c>
    </row>
    <row r="355" spans="1:18">
      <c r="A355" s="1546" t="s">
        <v>314</v>
      </c>
      <c r="B355" s="1817">
        <v>1849</v>
      </c>
      <c r="C355" s="1546" t="s">
        <v>888</v>
      </c>
      <c r="D355" s="1546" t="s">
        <v>101</v>
      </c>
      <c r="E355" s="1546" t="s">
        <v>895</v>
      </c>
      <c r="F355" s="1546" t="s">
        <v>894</v>
      </c>
      <c r="G355" s="1818">
        <v>1</v>
      </c>
      <c r="H355" s="1818">
        <v>5</v>
      </c>
      <c r="I355" s="1818">
        <v>5</v>
      </c>
      <c r="J355" s="1546" t="s">
        <v>6527</v>
      </c>
      <c r="K355" s="1546" t="s">
        <v>6456</v>
      </c>
      <c r="L355" s="1546" t="s">
        <v>6515</v>
      </c>
      <c r="N355" s="1546" t="s">
        <v>314</v>
      </c>
      <c r="O355" s="1546" t="s">
        <v>2342</v>
      </c>
      <c r="P355" s="1817">
        <v>16182</v>
      </c>
      <c r="Q355" s="1546" t="s">
        <v>2685</v>
      </c>
      <c r="R355" s="1546" t="s">
        <v>6456</v>
      </c>
    </row>
    <row r="356" spans="1:18">
      <c r="A356" s="1546" t="s">
        <v>314</v>
      </c>
      <c r="B356" s="1817">
        <v>1851</v>
      </c>
      <c r="C356" s="1546" t="s">
        <v>888</v>
      </c>
      <c r="D356" s="1546" t="s">
        <v>101</v>
      </c>
      <c r="E356" s="1546" t="s">
        <v>293</v>
      </c>
      <c r="F356" s="1546" t="s">
        <v>292</v>
      </c>
      <c r="G356" s="1818">
        <v>1</v>
      </c>
      <c r="H356" s="1818">
        <v>4</v>
      </c>
      <c r="I356" s="1818">
        <v>4</v>
      </c>
      <c r="J356" s="1546" t="s">
        <v>6527</v>
      </c>
      <c r="K356" s="1546" t="s">
        <v>6456</v>
      </c>
      <c r="L356" s="1546" t="s">
        <v>6515</v>
      </c>
      <c r="N356" s="1546" t="s">
        <v>314</v>
      </c>
      <c r="O356" s="1546" t="s">
        <v>2343</v>
      </c>
      <c r="P356" s="1817">
        <v>16223</v>
      </c>
      <c r="Q356" s="1546" t="s">
        <v>2693</v>
      </c>
      <c r="R356" s="1546" t="s">
        <v>6456</v>
      </c>
    </row>
    <row r="357" spans="1:18">
      <c r="A357" s="1546" t="s">
        <v>314</v>
      </c>
      <c r="B357" s="1817">
        <v>1852</v>
      </c>
      <c r="C357" s="1546" t="s">
        <v>888</v>
      </c>
      <c r="D357" s="1546" t="s">
        <v>101</v>
      </c>
      <c r="E357" s="1546" t="s">
        <v>6129</v>
      </c>
      <c r="F357" s="1546" t="s">
        <v>984</v>
      </c>
      <c r="G357" s="1818">
        <v>3</v>
      </c>
      <c r="H357" s="1818">
        <v>1</v>
      </c>
      <c r="I357" s="1818">
        <v>3</v>
      </c>
      <c r="J357" s="1546" t="s">
        <v>6527</v>
      </c>
      <c r="K357" s="1546" t="s">
        <v>6456</v>
      </c>
      <c r="L357" s="1546" t="s">
        <v>6515</v>
      </c>
      <c r="N357" s="1546" t="s">
        <v>314</v>
      </c>
      <c r="O357" s="1546" t="s">
        <v>2344</v>
      </c>
      <c r="P357" s="1817">
        <v>16265</v>
      </c>
      <c r="Q357" s="1546" t="s">
        <v>2693</v>
      </c>
      <c r="R357" s="1546" t="s">
        <v>6427</v>
      </c>
    </row>
    <row r="358" spans="1:18">
      <c r="A358" s="1546" t="s">
        <v>314</v>
      </c>
      <c r="B358" s="1817">
        <v>1854</v>
      </c>
      <c r="C358" s="1546" t="s">
        <v>888</v>
      </c>
      <c r="D358" s="1546" t="s">
        <v>101</v>
      </c>
      <c r="E358" s="1546" t="s">
        <v>900</v>
      </c>
      <c r="F358" s="1546" t="s">
        <v>6515</v>
      </c>
      <c r="G358" s="1818">
        <v>1</v>
      </c>
      <c r="H358" s="1818"/>
      <c r="I358" s="1818">
        <v>200</v>
      </c>
      <c r="J358" s="1546" t="s">
        <v>6523</v>
      </c>
      <c r="K358" s="1546" t="s">
        <v>6456</v>
      </c>
      <c r="L358" s="1546" t="s">
        <v>6515</v>
      </c>
      <c r="N358" s="1546" t="s">
        <v>314</v>
      </c>
      <c r="O358" s="1546" t="s">
        <v>2345</v>
      </c>
      <c r="P358" s="1817">
        <v>16304</v>
      </c>
      <c r="Q358" s="1546" t="s">
        <v>2693</v>
      </c>
      <c r="R358" s="1546" t="s">
        <v>6456</v>
      </c>
    </row>
    <row r="359" spans="1:18">
      <c r="A359" s="1546" t="s">
        <v>314</v>
      </c>
      <c r="B359" s="1817">
        <v>1881</v>
      </c>
      <c r="C359" s="1546" t="s">
        <v>888</v>
      </c>
      <c r="D359" s="1546" t="s">
        <v>102</v>
      </c>
      <c r="E359" s="1546" t="s">
        <v>792</v>
      </c>
      <c r="F359" s="1546" t="s">
        <v>793</v>
      </c>
      <c r="G359" s="1818">
        <v>4</v>
      </c>
      <c r="H359" s="1818">
        <v>1</v>
      </c>
      <c r="I359" s="1818">
        <v>4</v>
      </c>
      <c r="J359" s="1546" t="s">
        <v>6527</v>
      </c>
      <c r="K359" s="1546" t="s">
        <v>6456</v>
      </c>
      <c r="L359" s="1546" t="s">
        <v>6515</v>
      </c>
      <c r="N359" s="1546" t="s">
        <v>314</v>
      </c>
      <c r="O359" s="1546" t="s">
        <v>2346</v>
      </c>
      <c r="P359" s="1817">
        <v>16340</v>
      </c>
      <c r="Q359" s="1546" t="s">
        <v>2693</v>
      </c>
      <c r="R359" s="1546" t="s">
        <v>6427</v>
      </c>
    </row>
    <row r="360" spans="1:18">
      <c r="A360" s="1546" t="s">
        <v>314</v>
      </c>
      <c r="B360" s="1817">
        <v>1882</v>
      </c>
      <c r="C360" s="1546" t="s">
        <v>888</v>
      </c>
      <c r="D360" s="1546" t="s">
        <v>102</v>
      </c>
      <c r="E360" s="1546" t="s">
        <v>6240</v>
      </c>
      <c r="F360" s="1546" t="s">
        <v>349</v>
      </c>
      <c r="G360" s="1818">
        <v>1</v>
      </c>
      <c r="H360" s="1818">
        <v>5</v>
      </c>
      <c r="I360" s="1818">
        <v>5</v>
      </c>
      <c r="J360" s="1546" t="s">
        <v>6527</v>
      </c>
      <c r="K360" s="1546" t="s">
        <v>6456</v>
      </c>
      <c r="L360" s="1546" t="s">
        <v>6515</v>
      </c>
      <c r="N360" s="1546" t="s">
        <v>314</v>
      </c>
      <c r="O360" s="1546" t="s">
        <v>2347</v>
      </c>
      <c r="P360" s="1817">
        <v>16371</v>
      </c>
      <c r="Q360" s="1546" t="s">
        <v>2693</v>
      </c>
      <c r="R360" s="1546" t="s">
        <v>6456</v>
      </c>
    </row>
    <row r="361" spans="1:18">
      <c r="A361" s="1546" t="s">
        <v>314</v>
      </c>
      <c r="B361" s="1817">
        <v>1883</v>
      </c>
      <c r="C361" s="1546" t="s">
        <v>888</v>
      </c>
      <c r="D361" s="1546" t="s">
        <v>102</v>
      </c>
      <c r="E361" s="1546" t="s">
        <v>908</v>
      </c>
      <c r="F361" s="1546" t="s">
        <v>907</v>
      </c>
      <c r="G361" s="1818">
        <v>1</v>
      </c>
      <c r="H361" s="1818">
        <v>5</v>
      </c>
      <c r="I361" s="1818">
        <v>5</v>
      </c>
      <c r="J361" s="1546" t="s">
        <v>6527</v>
      </c>
      <c r="K361" s="1546" t="s">
        <v>6456</v>
      </c>
      <c r="L361" s="1546" t="s">
        <v>6515</v>
      </c>
      <c r="N361" s="1546" t="s">
        <v>314</v>
      </c>
      <c r="O361" s="1546" t="s">
        <v>2348</v>
      </c>
      <c r="P361" s="1817">
        <v>16408</v>
      </c>
      <c r="Q361" s="1546" t="s">
        <v>2695</v>
      </c>
      <c r="R361" s="1546" t="s">
        <v>6456</v>
      </c>
    </row>
    <row r="362" spans="1:18">
      <c r="A362" s="1546" t="s">
        <v>314</v>
      </c>
      <c r="B362" s="1817">
        <v>1884</v>
      </c>
      <c r="C362" s="1546" t="s">
        <v>888</v>
      </c>
      <c r="D362" s="1546" t="s">
        <v>102</v>
      </c>
      <c r="E362" s="1546" t="s">
        <v>6272</v>
      </c>
      <c r="F362" s="1546" t="s">
        <v>855</v>
      </c>
      <c r="G362" s="1818">
        <v>1</v>
      </c>
      <c r="H362" s="1818">
        <v>5</v>
      </c>
      <c r="I362" s="1818">
        <v>5</v>
      </c>
      <c r="J362" s="1546" t="s">
        <v>6527</v>
      </c>
      <c r="K362" s="1546" t="s">
        <v>6456</v>
      </c>
      <c r="L362" s="1546" t="s">
        <v>6515</v>
      </c>
      <c r="N362" s="1546" t="s">
        <v>314</v>
      </c>
      <c r="O362" s="1546" t="s">
        <v>2349</v>
      </c>
      <c r="P362" s="1817">
        <v>16456</v>
      </c>
      <c r="Q362" s="1546" t="s">
        <v>2695</v>
      </c>
      <c r="R362" s="1546" t="s">
        <v>6456</v>
      </c>
    </row>
    <row r="363" spans="1:18">
      <c r="A363" s="1546" t="s">
        <v>314</v>
      </c>
      <c r="B363" s="1817">
        <v>1885</v>
      </c>
      <c r="C363" s="1546" t="s">
        <v>888</v>
      </c>
      <c r="D363" s="1546" t="s">
        <v>102</v>
      </c>
      <c r="E363" s="1546" t="s">
        <v>6249</v>
      </c>
      <c r="F363" s="1546" t="s">
        <v>453</v>
      </c>
      <c r="G363" s="1818">
        <v>1</v>
      </c>
      <c r="H363" s="1818">
        <v>5</v>
      </c>
      <c r="I363" s="1818">
        <v>5</v>
      </c>
      <c r="J363" s="1546" t="s">
        <v>6527</v>
      </c>
      <c r="K363" s="1546" t="s">
        <v>6456</v>
      </c>
      <c r="L363" s="1546" t="s">
        <v>6515</v>
      </c>
      <c r="N363" s="1546" t="s">
        <v>314</v>
      </c>
      <c r="O363" s="1546" t="s">
        <v>2350</v>
      </c>
      <c r="P363" s="1817">
        <v>16501</v>
      </c>
      <c r="Q363" s="1546" t="s">
        <v>2695</v>
      </c>
      <c r="R363" s="1546" t="s">
        <v>6456</v>
      </c>
    </row>
    <row r="364" spans="1:18">
      <c r="A364" s="1546" t="s">
        <v>314</v>
      </c>
      <c r="B364" s="1817">
        <v>1886</v>
      </c>
      <c r="C364" s="1546" t="s">
        <v>888</v>
      </c>
      <c r="D364" s="1546" t="s">
        <v>102</v>
      </c>
      <c r="E364" s="1546" t="s">
        <v>443</v>
      </c>
      <c r="F364" s="1546" t="s">
        <v>442</v>
      </c>
      <c r="G364" s="1818">
        <v>1</v>
      </c>
      <c r="H364" s="1818">
        <v>5</v>
      </c>
      <c r="I364" s="1818">
        <v>5</v>
      </c>
      <c r="J364" s="1546" t="s">
        <v>6527</v>
      </c>
      <c r="K364" s="1546" t="s">
        <v>6456</v>
      </c>
      <c r="L364" s="1546" t="s">
        <v>6515</v>
      </c>
      <c r="N364" s="1546" t="s">
        <v>314</v>
      </c>
      <c r="O364" s="1546" t="s">
        <v>2351</v>
      </c>
      <c r="P364" s="1817">
        <v>16552</v>
      </c>
      <c r="Q364" s="1546" t="s">
        <v>2695</v>
      </c>
      <c r="R364" s="1546" t="s">
        <v>6456</v>
      </c>
    </row>
    <row r="365" spans="1:18">
      <c r="A365" s="1546" t="s">
        <v>314</v>
      </c>
      <c r="B365" s="1817">
        <v>1887</v>
      </c>
      <c r="C365" s="1546" t="s">
        <v>888</v>
      </c>
      <c r="D365" s="1546" t="s">
        <v>102</v>
      </c>
      <c r="E365" s="1546" t="s">
        <v>283</v>
      </c>
      <c r="F365" s="1546" t="s">
        <v>282</v>
      </c>
      <c r="G365" s="1818">
        <v>1</v>
      </c>
      <c r="H365" s="1818">
        <v>5</v>
      </c>
      <c r="I365" s="1818">
        <v>5</v>
      </c>
      <c r="J365" s="1546" t="s">
        <v>6527</v>
      </c>
      <c r="K365" s="1546" t="s">
        <v>6456</v>
      </c>
      <c r="L365" s="1546" t="s">
        <v>6515</v>
      </c>
      <c r="N365" s="1546" t="s">
        <v>314</v>
      </c>
      <c r="O365" s="1546" t="s">
        <v>2352</v>
      </c>
      <c r="P365" s="1817">
        <v>16599</v>
      </c>
      <c r="Q365" s="1546" t="s">
        <v>2695</v>
      </c>
      <c r="R365" s="1546" t="s">
        <v>6456</v>
      </c>
    </row>
    <row r="366" spans="1:18">
      <c r="A366" s="1546" t="s">
        <v>314</v>
      </c>
      <c r="B366" s="1817">
        <v>1888</v>
      </c>
      <c r="C366" s="1546" t="s">
        <v>888</v>
      </c>
      <c r="D366" s="1546" t="s">
        <v>102</v>
      </c>
      <c r="E366" s="1546" t="s">
        <v>1661</v>
      </c>
      <c r="F366" s="1546" t="s">
        <v>438</v>
      </c>
      <c r="G366" s="1818">
        <v>1</v>
      </c>
      <c r="H366" s="1818">
        <v>5</v>
      </c>
      <c r="I366" s="1818">
        <v>5</v>
      </c>
      <c r="J366" s="1546" t="s">
        <v>6527</v>
      </c>
      <c r="K366" s="1546" t="s">
        <v>6456</v>
      </c>
      <c r="L366" s="1546" t="s">
        <v>6515</v>
      </c>
      <c r="N366" s="1546" t="s">
        <v>314</v>
      </c>
      <c r="O366" s="1546" t="s">
        <v>2353</v>
      </c>
      <c r="P366" s="1817">
        <v>16646</v>
      </c>
      <c r="Q366" s="1546" t="s">
        <v>2695</v>
      </c>
      <c r="R366" s="1546" t="s">
        <v>6456</v>
      </c>
    </row>
    <row r="367" spans="1:18">
      <c r="A367" s="1546" t="s">
        <v>314</v>
      </c>
      <c r="B367" s="1817">
        <v>1889</v>
      </c>
      <c r="C367" s="1546" t="s">
        <v>888</v>
      </c>
      <c r="D367" s="1546" t="s">
        <v>102</v>
      </c>
      <c r="E367" s="1546" t="s">
        <v>6256</v>
      </c>
      <c r="F367" s="1546" t="s">
        <v>436</v>
      </c>
      <c r="G367" s="1818">
        <v>2</v>
      </c>
      <c r="H367" s="1818">
        <v>5</v>
      </c>
      <c r="I367" s="1818">
        <v>10</v>
      </c>
      <c r="J367" s="1546" t="s">
        <v>6527</v>
      </c>
      <c r="K367" s="1546" t="s">
        <v>6456</v>
      </c>
      <c r="L367" s="1546" t="s">
        <v>6515</v>
      </c>
      <c r="N367" s="1546" t="s">
        <v>314</v>
      </c>
      <c r="O367" s="1546" t="s">
        <v>2354</v>
      </c>
      <c r="P367" s="1817">
        <v>16691</v>
      </c>
      <c r="Q367" s="1546" t="s">
        <v>2701</v>
      </c>
      <c r="R367" s="1546" t="s">
        <v>6456</v>
      </c>
    </row>
    <row r="368" spans="1:18">
      <c r="A368" s="1546" t="s">
        <v>314</v>
      </c>
      <c r="B368" s="1817">
        <v>1890</v>
      </c>
      <c r="C368" s="1546" t="s">
        <v>888</v>
      </c>
      <c r="D368" s="1546" t="s">
        <v>102</v>
      </c>
      <c r="E368" s="1546" t="s">
        <v>6278</v>
      </c>
      <c r="F368" s="1546" t="s">
        <v>5973</v>
      </c>
      <c r="G368" s="1818">
        <v>1</v>
      </c>
      <c r="H368" s="1818">
        <v>5</v>
      </c>
      <c r="I368" s="1818">
        <v>5</v>
      </c>
      <c r="J368" s="1546" t="s">
        <v>6527</v>
      </c>
      <c r="K368" s="1546" t="s">
        <v>6456</v>
      </c>
      <c r="L368" s="1546" t="s">
        <v>6515</v>
      </c>
      <c r="N368" s="1546" t="s">
        <v>314</v>
      </c>
      <c r="O368" s="1546" t="s">
        <v>2355</v>
      </c>
      <c r="P368" s="1817">
        <v>16735</v>
      </c>
      <c r="Q368" s="1546" t="s">
        <v>2701</v>
      </c>
      <c r="R368" s="1546" t="s">
        <v>6456</v>
      </c>
    </row>
    <row r="369" spans="1:18">
      <c r="A369" s="1546" t="s">
        <v>314</v>
      </c>
      <c r="B369" s="1817">
        <v>1891</v>
      </c>
      <c r="C369" s="1546" t="s">
        <v>888</v>
      </c>
      <c r="D369" s="1546" t="s">
        <v>102</v>
      </c>
      <c r="E369" s="1546" t="s">
        <v>6279</v>
      </c>
      <c r="F369" s="1546" t="s">
        <v>5971</v>
      </c>
      <c r="G369" s="1818">
        <v>1</v>
      </c>
      <c r="H369" s="1818">
        <v>5</v>
      </c>
      <c r="I369" s="1818">
        <v>5</v>
      </c>
      <c r="J369" s="1546" t="s">
        <v>6527</v>
      </c>
      <c r="K369" s="1546" t="s">
        <v>6456</v>
      </c>
      <c r="L369" s="1546" t="s">
        <v>6515</v>
      </c>
      <c r="N369" s="1546" t="s">
        <v>314</v>
      </c>
      <c r="O369" s="1546" t="s">
        <v>2356</v>
      </c>
      <c r="P369" s="1817">
        <v>16772</v>
      </c>
      <c r="Q369" s="1546" t="s">
        <v>2701</v>
      </c>
      <c r="R369" s="1546" t="s">
        <v>6456</v>
      </c>
    </row>
    <row r="370" spans="1:18">
      <c r="A370" s="1546" t="s">
        <v>314</v>
      </c>
      <c r="B370" s="1817">
        <v>1892</v>
      </c>
      <c r="C370" s="1546" t="s">
        <v>888</v>
      </c>
      <c r="D370" s="1546" t="s">
        <v>102</v>
      </c>
      <c r="E370" s="1546" t="s">
        <v>6280</v>
      </c>
      <c r="F370" s="1546" t="s">
        <v>750</v>
      </c>
      <c r="G370" s="1818">
        <v>1</v>
      </c>
      <c r="H370" s="1818">
        <v>5</v>
      </c>
      <c r="I370" s="1818">
        <v>5</v>
      </c>
      <c r="J370" s="1546" t="s">
        <v>6527</v>
      </c>
      <c r="K370" s="1546" t="s">
        <v>6456</v>
      </c>
      <c r="L370" s="1546" t="s">
        <v>6515</v>
      </c>
      <c r="N370" s="1546" t="s">
        <v>314</v>
      </c>
      <c r="O370" s="1546" t="s">
        <v>2357</v>
      </c>
      <c r="P370" s="1817">
        <v>16810</v>
      </c>
      <c r="Q370" s="1546" t="s">
        <v>2701</v>
      </c>
      <c r="R370" s="1546" t="s">
        <v>6456</v>
      </c>
    </row>
    <row r="371" spans="1:18">
      <c r="A371" s="1546" t="s">
        <v>314</v>
      </c>
      <c r="B371" s="1817">
        <v>1922</v>
      </c>
      <c r="C371" s="1546" t="s">
        <v>888</v>
      </c>
      <c r="D371" s="1546" t="s">
        <v>103</v>
      </c>
      <c r="E371" s="1546" t="s">
        <v>6099</v>
      </c>
      <c r="F371" s="1546" t="s">
        <v>294</v>
      </c>
      <c r="G371" s="1818">
        <v>1</v>
      </c>
      <c r="H371" s="1818">
        <v>4</v>
      </c>
      <c r="I371" s="1818">
        <v>4</v>
      </c>
      <c r="J371" s="1546" t="s">
        <v>6527</v>
      </c>
      <c r="K371" s="1546" t="s">
        <v>6456</v>
      </c>
      <c r="L371" s="1546" t="s">
        <v>6515</v>
      </c>
      <c r="N371" s="1546" t="s">
        <v>314</v>
      </c>
      <c r="O371" s="1546" t="s">
        <v>2358</v>
      </c>
      <c r="P371" s="1817">
        <v>16856</v>
      </c>
      <c r="Q371" s="1546" t="s">
        <v>2701</v>
      </c>
      <c r="R371" s="1546" t="s">
        <v>6456</v>
      </c>
    </row>
    <row r="372" spans="1:18">
      <c r="A372" s="1546" t="s">
        <v>314</v>
      </c>
      <c r="B372" s="1817">
        <v>1923</v>
      </c>
      <c r="C372" s="1546" t="s">
        <v>888</v>
      </c>
      <c r="D372" s="1546" t="s">
        <v>103</v>
      </c>
      <c r="E372" s="1546" t="s">
        <v>6531</v>
      </c>
      <c r="F372" s="1546" t="s">
        <v>335</v>
      </c>
      <c r="G372" s="1818">
        <v>1</v>
      </c>
      <c r="H372" s="1818">
        <v>4</v>
      </c>
      <c r="I372" s="1818">
        <v>4</v>
      </c>
      <c r="J372" s="1546" t="s">
        <v>6527</v>
      </c>
      <c r="K372" s="1546" t="s">
        <v>6456</v>
      </c>
      <c r="L372" s="1546" t="s">
        <v>6515</v>
      </c>
      <c r="N372" s="1546" t="s">
        <v>314</v>
      </c>
      <c r="O372" s="1546" t="s">
        <v>2359</v>
      </c>
      <c r="P372" s="1817">
        <v>16895</v>
      </c>
      <c r="Q372" s="1546" t="s">
        <v>2701</v>
      </c>
      <c r="R372" s="1546" t="s">
        <v>6456</v>
      </c>
    </row>
    <row r="373" spans="1:18">
      <c r="A373" s="1546" t="s">
        <v>314</v>
      </c>
      <c r="B373" s="1817">
        <v>1924</v>
      </c>
      <c r="C373" s="1546" t="s">
        <v>888</v>
      </c>
      <c r="D373" s="1546" t="s">
        <v>103</v>
      </c>
      <c r="E373" s="1546" t="s">
        <v>6108</v>
      </c>
      <c r="F373" s="1546" t="s">
        <v>424</v>
      </c>
      <c r="G373" s="1818">
        <v>1</v>
      </c>
      <c r="H373" s="1818">
        <v>4</v>
      </c>
      <c r="I373" s="1818">
        <v>4</v>
      </c>
      <c r="J373" s="1546" t="s">
        <v>6527</v>
      </c>
      <c r="K373" s="1546" t="s">
        <v>6456</v>
      </c>
      <c r="L373" s="1546" t="s">
        <v>6515</v>
      </c>
      <c r="N373" s="1546" t="s">
        <v>314</v>
      </c>
      <c r="O373" s="1546" t="s">
        <v>2360</v>
      </c>
      <c r="P373" s="1817">
        <v>16962</v>
      </c>
      <c r="Q373" s="1546" t="s">
        <v>2701</v>
      </c>
      <c r="R373" s="1546" t="s">
        <v>6456</v>
      </c>
    </row>
    <row r="374" spans="1:18">
      <c r="A374" s="1546" t="s">
        <v>314</v>
      </c>
      <c r="B374" s="1817">
        <v>1925</v>
      </c>
      <c r="C374" s="1546" t="s">
        <v>888</v>
      </c>
      <c r="D374" s="1546" t="s">
        <v>103</v>
      </c>
      <c r="E374" s="1546" t="s">
        <v>615</v>
      </c>
      <c r="F374" s="1546" t="s">
        <v>826</v>
      </c>
      <c r="G374" s="1818">
        <v>1</v>
      </c>
      <c r="H374" s="1818">
        <v>4</v>
      </c>
      <c r="I374" s="1818">
        <v>4</v>
      </c>
      <c r="J374" s="1546" t="s">
        <v>6527</v>
      </c>
      <c r="K374" s="1546" t="s">
        <v>6456</v>
      </c>
      <c r="L374" s="1546" t="s">
        <v>6515</v>
      </c>
      <c r="N374" s="1546" t="s">
        <v>314</v>
      </c>
      <c r="O374" s="1546" t="s">
        <v>2361</v>
      </c>
      <c r="P374" s="1817">
        <v>17011</v>
      </c>
      <c r="Q374" s="1546" t="s">
        <v>2707</v>
      </c>
      <c r="R374" s="1546" t="s">
        <v>6456</v>
      </c>
    </row>
    <row r="375" spans="1:18">
      <c r="A375" s="1546" t="s">
        <v>314</v>
      </c>
      <c r="B375" s="1817">
        <v>1926</v>
      </c>
      <c r="C375" s="1546" t="s">
        <v>888</v>
      </c>
      <c r="D375" s="1546" t="s">
        <v>103</v>
      </c>
      <c r="E375" s="1546" t="s">
        <v>310</v>
      </c>
      <c r="F375" s="1546" t="s">
        <v>311</v>
      </c>
      <c r="G375" s="1818">
        <v>1</v>
      </c>
      <c r="H375" s="1818">
        <v>4</v>
      </c>
      <c r="I375" s="1818">
        <v>4</v>
      </c>
      <c r="J375" s="1546" t="s">
        <v>6527</v>
      </c>
      <c r="K375" s="1546" t="s">
        <v>6456</v>
      </c>
      <c r="L375" s="1546" t="s">
        <v>6515</v>
      </c>
      <c r="N375" s="1546" t="s">
        <v>314</v>
      </c>
      <c r="O375" s="1546" t="s">
        <v>2362</v>
      </c>
      <c r="P375" s="1817">
        <v>17057</v>
      </c>
      <c r="Q375" s="1546" t="s">
        <v>2707</v>
      </c>
      <c r="R375" s="1546" t="s">
        <v>6456</v>
      </c>
    </row>
    <row r="376" spans="1:18">
      <c r="A376" s="1546" t="s">
        <v>314</v>
      </c>
      <c r="B376" s="1817">
        <v>1927</v>
      </c>
      <c r="C376" s="1546" t="s">
        <v>888</v>
      </c>
      <c r="D376" s="1546" t="s">
        <v>103</v>
      </c>
      <c r="E376" s="1546" t="s">
        <v>6117</v>
      </c>
      <c r="F376" s="1546" t="s">
        <v>743</v>
      </c>
      <c r="G376" s="1818">
        <v>1</v>
      </c>
      <c r="H376" s="1818">
        <v>4</v>
      </c>
      <c r="I376" s="1818">
        <v>4</v>
      </c>
      <c r="J376" s="1546" t="s">
        <v>6527</v>
      </c>
      <c r="K376" s="1546" t="s">
        <v>6456</v>
      </c>
      <c r="L376" s="1546" t="s">
        <v>6515</v>
      </c>
      <c r="N376" s="1546" t="s">
        <v>314</v>
      </c>
      <c r="O376" s="1546" t="s">
        <v>2363</v>
      </c>
      <c r="P376" s="1817">
        <v>17106</v>
      </c>
      <c r="Q376" s="1546" t="s">
        <v>2701</v>
      </c>
      <c r="R376" s="1546" t="s">
        <v>6456</v>
      </c>
    </row>
    <row r="377" spans="1:18">
      <c r="A377" s="1546" t="s">
        <v>314</v>
      </c>
      <c r="B377" s="1817">
        <v>1928</v>
      </c>
      <c r="C377" s="1546" t="s">
        <v>888</v>
      </c>
      <c r="D377" s="1546" t="s">
        <v>103</v>
      </c>
      <c r="E377" s="1546" t="s">
        <v>6130</v>
      </c>
      <c r="F377" s="1546" t="s">
        <v>909</v>
      </c>
      <c r="G377" s="1818">
        <v>1</v>
      </c>
      <c r="H377" s="1818">
        <v>10</v>
      </c>
      <c r="I377" s="1818">
        <v>10</v>
      </c>
      <c r="J377" s="1546" t="s">
        <v>6527</v>
      </c>
      <c r="K377" s="1546" t="s">
        <v>6456</v>
      </c>
      <c r="L377" s="1546" t="s">
        <v>6515</v>
      </c>
      <c r="N377" s="1546" t="s">
        <v>314</v>
      </c>
      <c r="O377" s="1546" t="s">
        <v>2364</v>
      </c>
      <c r="P377" s="1817">
        <v>17139</v>
      </c>
      <c r="Q377" s="1546" t="s">
        <v>2712</v>
      </c>
      <c r="R377" s="1546" t="s">
        <v>6456</v>
      </c>
    </row>
    <row r="378" spans="1:18">
      <c r="A378" s="1546" t="s">
        <v>314</v>
      </c>
      <c r="B378" s="1817">
        <v>1930</v>
      </c>
      <c r="C378" s="1546" t="s">
        <v>888</v>
      </c>
      <c r="D378" s="1546" t="s">
        <v>103</v>
      </c>
      <c r="E378" s="1546" t="s">
        <v>605</v>
      </c>
      <c r="F378" s="1546" t="s">
        <v>606</v>
      </c>
      <c r="G378" s="1818">
        <v>2</v>
      </c>
      <c r="H378" s="1818">
        <v>10</v>
      </c>
      <c r="I378" s="1818">
        <v>20</v>
      </c>
      <c r="J378" s="1546" t="s">
        <v>6527</v>
      </c>
      <c r="K378" s="1546" t="s">
        <v>6456</v>
      </c>
      <c r="L378" s="1546" t="s">
        <v>6515</v>
      </c>
      <c r="N378" s="1546" t="s">
        <v>314</v>
      </c>
      <c r="O378" s="1546" t="s">
        <v>2365</v>
      </c>
      <c r="P378" s="1817">
        <v>17182</v>
      </c>
      <c r="Q378" s="1546" t="s">
        <v>2712</v>
      </c>
      <c r="R378" s="1546" t="s">
        <v>6456</v>
      </c>
    </row>
    <row r="379" spans="1:18">
      <c r="A379" s="1546" t="s">
        <v>314</v>
      </c>
      <c r="B379" s="1817">
        <v>1931</v>
      </c>
      <c r="C379" s="1546" t="s">
        <v>888</v>
      </c>
      <c r="D379" s="1546" t="s">
        <v>103</v>
      </c>
      <c r="E379" s="1546" t="s">
        <v>912</v>
      </c>
      <c r="F379" s="1546" t="s">
        <v>911</v>
      </c>
      <c r="G379" s="1818">
        <v>1</v>
      </c>
      <c r="H379" s="1818">
        <v>10</v>
      </c>
      <c r="I379" s="1818">
        <v>10</v>
      </c>
      <c r="J379" s="1546" t="s">
        <v>6527</v>
      </c>
      <c r="K379" s="1546" t="s">
        <v>6456</v>
      </c>
      <c r="L379" s="1546" t="s">
        <v>6515</v>
      </c>
      <c r="N379" s="1546" t="s">
        <v>314</v>
      </c>
      <c r="O379" s="1546" t="s">
        <v>2366</v>
      </c>
      <c r="P379" s="1817">
        <v>17222</v>
      </c>
      <c r="Q379" s="1546" t="s">
        <v>2712</v>
      </c>
      <c r="R379" s="1546" t="s">
        <v>6456</v>
      </c>
    </row>
    <row r="380" spans="1:18">
      <c r="A380" s="1546" t="s">
        <v>314</v>
      </c>
      <c r="B380" s="1817">
        <v>1933</v>
      </c>
      <c r="C380" s="1546" t="s">
        <v>888</v>
      </c>
      <c r="D380" s="1546" t="s">
        <v>103</v>
      </c>
      <c r="E380" s="1546" t="s">
        <v>768</v>
      </c>
      <c r="F380" s="1546" t="s">
        <v>769</v>
      </c>
      <c r="G380" s="1818">
        <v>1</v>
      </c>
      <c r="H380" s="1818"/>
      <c r="I380" s="1818">
        <v>4000</v>
      </c>
      <c r="J380" s="1546" t="s">
        <v>6523</v>
      </c>
      <c r="K380" s="1546" t="s">
        <v>6456</v>
      </c>
      <c r="L380" s="1546" t="s">
        <v>6515</v>
      </c>
      <c r="N380" s="1546" t="s">
        <v>314</v>
      </c>
      <c r="O380" s="1546" t="s">
        <v>2367</v>
      </c>
      <c r="P380" s="1817">
        <v>17262</v>
      </c>
      <c r="Q380" s="1546" t="s">
        <v>2712</v>
      </c>
      <c r="R380" s="1546" t="s">
        <v>6456</v>
      </c>
    </row>
    <row r="381" spans="1:18">
      <c r="A381" s="1546" t="s">
        <v>314</v>
      </c>
      <c r="B381" s="1817">
        <v>1934</v>
      </c>
      <c r="C381" s="1546" t="s">
        <v>888</v>
      </c>
      <c r="D381" s="1546" t="s">
        <v>103</v>
      </c>
      <c r="E381" s="1546" t="s">
        <v>434</v>
      </c>
      <c r="F381" s="1546" t="s">
        <v>303</v>
      </c>
      <c r="G381" s="1818">
        <v>2</v>
      </c>
      <c r="H381" s="1818">
        <v>2</v>
      </c>
      <c r="I381" s="1818">
        <v>4</v>
      </c>
      <c r="J381" s="1546" t="s">
        <v>6527</v>
      </c>
      <c r="K381" s="1546" t="s">
        <v>6456</v>
      </c>
      <c r="L381" s="1546" t="s">
        <v>6515</v>
      </c>
      <c r="N381" s="1546" t="s">
        <v>314</v>
      </c>
      <c r="O381" s="1546" t="s">
        <v>2368</v>
      </c>
      <c r="P381" s="1817">
        <v>17301</v>
      </c>
      <c r="Q381" s="1546" t="s">
        <v>2712</v>
      </c>
      <c r="R381" s="1546" t="s">
        <v>6456</v>
      </c>
    </row>
    <row r="382" spans="1:18">
      <c r="A382" s="1546" t="s">
        <v>314</v>
      </c>
      <c r="B382" s="1817">
        <v>1935</v>
      </c>
      <c r="C382" s="1546" t="s">
        <v>888</v>
      </c>
      <c r="D382" s="1546" t="s">
        <v>103</v>
      </c>
      <c r="E382" s="1546" t="s">
        <v>914</v>
      </c>
      <c r="F382" s="1546" t="s">
        <v>52</v>
      </c>
      <c r="G382" s="1818">
        <v>1</v>
      </c>
      <c r="H382" s="1818">
        <v>25</v>
      </c>
      <c r="I382" s="1818">
        <v>25</v>
      </c>
      <c r="J382" s="1546" t="s">
        <v>6527</v>
      </c>
      <c r="K382" s="1546" t="s">
        <v>6456</v>
      </c>
      <c r="L382" s="1546" t="s">
        <v>6515</v>
      </c>
      <c r="N382" s="1546" t="s">
        <v>314</v>
      </c>
      <c r="O382" s="1546" t="s">
        <v>2369</v>
      </c>
      <c r="P382" s="1817">
        <v>17339</v>
      </c>
      <c r="Q382" s="1546" t="s">
        <v>2712</v>
      </c>
      <c r="R382" s="1546" t="s">
        <v>6456</v>
      </c>
    </row>
    <row r="383" spans="1:18">
      <c r="A383" s="1546" t="s">
        <v>314</v>
      </c>
      <c r="B383" s="1817">
        <v>1936</v>
      </c>
      <c r="C383" s="1546" t="s">
        <v>888</v>
      </c>
      <c r="D383" s="1546" t="s">
        <v>103</v>
      </c>
      <c r="E383" s="1546" t="s">
        <v>6263</v>
      </c>
      <c r="F383" s="1546" t="s">
        <v>592</v>
      </c>
      <c r="G383" s="1818">
        <v>1</v>
      </c>
      <c r="H383" s="1818">
        <v>25</v>
      </c>
      <c r="I383" s="1818">
        <v>25</v>
      </c>
      <c r="J383" s="1546" t="s">
        <v>6527</v>
      </c>
      <c r="K383" s="1546" t="s">
        <v>6456</v>
      </c>
      <c r="L383" s="1546" t="s">
        <v>6515</v>
      </c>
      <c r="N383" s="1546" t="s">
        <v>314</v>
      </c>
      <c r="O383" s="1546" t="s">
        <v>2370</v>
      </c>
      <c r="P383" s="1817">
        <v>17381</v>
      </c>
      <c r="Q383" s="1546" t="s">
        <v>2712</v>
      </c>
      <c r="R383" s="1546" t="s">
        <v>6456</v>
      </c>
    </row>
    <row r="384" spans="1:18">
      <c r="A384" s="1546" t="s">
        <v>314</v>
      </c>
      <c r="B384" s="1817">
        <v>1964</v>
      </c>
      <c r="C384" s="1546" t="s">
        <v>888</v>
      </c>
      <c r="D384" s="1546" t="s">
        <v>104</v>
      </c>
      <c r="E384" s="1546" t="s">
        <v>580</v>
      </c>
      <c r="F384" s="1546" t="s">
        <v>581</v>
      </c>
      <c r="G384" s="1818">
        <v>4</v>
      </c>
      <c r="H384" s="1818">
        <v>5</v>
      </c>
      <c r="I384" s="1818">
        <v>20</v>
      </c>
      <c r="J384" s="1546" t="s">
        <v>6527</v>
      </c>
      <c r="K384" s="1546" t="s">
        <v>6456</v>
      </c>
      <c r="L384" s="1546" t="s">
        <v>6515</v>
      </c>
      <c r="N384" s="1546" t="s">
        <v>314</v>
      </c>
      <c r="O384" s="1546" t="s">
        <v>2371</v>
      </c>
      <c r="P384" s="1817">
        <v>17432</v>
      </c>
      <c r="Q384" s="1546" t="s">
        <v>2712</v>
      </c>
      <c r="R384" s="1546" t="s">
        <v>6456</v>
      </c>
    </row>
    <row r="385" spans="1:18">
      <c r="A385" s="1546" t="s">
        <v>314</v>
      </c>
      <c r="B385" s="1817">
        <v>1966</v>
      </c>
      <c r="C385" s="1546" t="s">
        <v>888</v>
      </c>
      <c r="D385" s="1546" t="s">
        <v>104</v>
      </c>
      <c r="E385" s="1546" t="s">
        <v>649</v>
      </c>
      <c r="F385" s="1546" t="s">
        <v>917</v>
      </c>
      <c r="G385" s="1818">
        <v>1</v>
      </c>
      <c r="H385" s="1818">
        <v>10</v>
      </c>
      <c r="I385" s="1818">
        <v>10</v>
      </c>
      <c r="J385" s="1546" t="s">
        <v>6527</v>
      </c>
      <c r="K385" s="1546" t="s">
        <v>6456</v>
      </c>
      <c r="L385" s="1546" t="s">
        <v>6515</v>
      </c>
      <c r="N385" s="1546" t="s">
        <v>314</v>
      </c>
      <c r="O385" s="1546" t="s">
        <v>2372</v>
      </c>
      <c r="P385" s="1817">
        <v>17469</v>
      </c>
      <c r="Q385" s="1546" t="s">
        <v>2712</v>
      </c>
      <c r="R385" s="1546" t="s">
        <v>6456</v>
      </c>
    </row>
    <row r="386" spans="1:18">
      <c r="A386" s="1546" t="s">
        <v>314</v>
      </c>
      <c r="B386" s="1817">
        <v>2003</v>
      </c>
      <c r="C386" s="1546" t="s">
        <v>929</v>
      </c>
      <c r="D386" s="1546" t="s">
        <v>105</v>
      </c>
      <c r="E386" s="1546" t="s">
        <v>908</v>
      </c>
      <c r="F386" s="1546" t="s">
        <v>907</v>
      </c>
      <c r="G386" s="1818"/>
      <c r="H386" s="1818">
        <v>1</v>
      </c>
      <c r="I386" s="1818">
        <v>2</v>
      </c>
      <c r="J386" s="1546" t="s">
        <v>6523</v>
      </c>
      <c r="K386" s="1546" t="s">
        <v>6456</v>
      </c>
      <c r="L386" s="1546" t="s">
        <v>6515</v>
      </c>
      <c r="N386" s="1546" t="s">
        <v>314</v>
      </c>
      <c r="O386" s="1546" t="s">
        <v>2373</v>
      </c>
      <c r="P386" s="1817">
        <v>17518</v>
      </c>
      <c r="Q386" s="1546" t="s">
        <v>2712</v>
      </c>
      <c r="R386" s="1546" t="s">
        <v>6456</v>
      </c>
    </row>
    <row r="387" spans="1:18">
      <c r="A387" s="1546" t="s">
        <v>314</v>
      </c>
      <c r="B387" s="1817">
        <v>2004</v>
      </c>
      <c r="C387" s="1546" t="s">
        <v>929</v>
      </c>
      <c r="D387" s="1546" t="s">
        <v>105</v>
      </c>
      <c r="E387" s="1546" t="s">
        <v>458</v>
      </c>
      <c r="F387" s="1546" t="s">
        <v>457</v>
      </c>
      <c r="G387" s="1818"/>
      <c r="H387" s="1818">
        <v>1</v>
      </c>
      <c r="I387" s="1818">
        <v>2</v>
      </c>
      <c r="J387" s="1546" t="s">
        <v>6523</v>
      </c>
      <c r="K387" s="1546" t="s">
        <v>6456</v>
      </c>
      <c r="L387" s="1546" t="s">
        <v>6515</v>
      </c>
      <c r="N387" s="1546" t="s">
        <v>314</v>
      </c>
      <c r="O387" s="1546" t="s">
        <v>2374</v>
      </c>
      <c r="P387" s="1817">
        <v>17568</v>
      </c>
      <c r="Q387" s="1546" t="s">
        <v>2712</v>
      </c>
      <c r="R387" s="1546" t="s">
        <v>6427</v>
      </c>
    </row>
    <row r="388" spans="1:18">
      <c r="A388" s="1546" t="s">
        <v>314</v>
      </c>
      <c r="B388" s="1817">
        <v>2005</v>
      </c>
      <c r="C388" s="1546" t="s">
        <v>929</v>
      </c>
      <c r="D388" s="1546" t="s">
        <v>105</v>
      </c>
      <c r="E388" s="1546" t="s">
        <v>555</v>
      </c>
      <c r="F388" s="1546" t="s">
        <v>381</v>
      </c>
      <c r="G388" s="1818"/>
      <c r="H388" s="1818">
        <v>1</v>
      </c>
      <c r="I388" s="1818">
        <v>2</v>
      </c>
      <c r="J388" s="1546" t="s">
        <v>6523</v>
      </c>
      <c r="K388" s="1546" t="s">
        <v>6456</v>
      </c>
      <c r="L388" s="1546" t="s">
        <v>6515</v>
      </c>
      <c r="N388" s="1546" t="s">
        <v>314</v>
      </c>
      <c r="O388" s="1546" t="s">
        <v>2375</v>
      </c>
      <c r="P388" s="1817">
        <v>17610</v>
      </c>
      <c r="Q388" s="1546" t="s">
        <v>2712</v>
      </c>
      <c r="R388" s="1546" t="s">
        <v>6456</v>
      </c>
    </row>
    <row r="389" spans="1:18">
      <c r="A389" s="1546" t="s">
        <v>314</v>
      </c>
      <c r="B389" s="1817">
        <v>2006</v>
      </c>
      <c r="C389" s="1546" t="s">
        <v>929</v>
      </c>
      <c r="D389" s="1546" t="s">
        <v>105</v>
      </c>
      <c r="E389" s="1546" t="s">
        <v>931</v>
      </c>
      <c r="F389" s="1546" t="s">
        <v>930</v>
      </c>
      <c r="G389" s="1818"/>
      <c r="H389" s="1818">
        <v>1</v>
      </c>
      <c r="I389" s="1818">
        <v>2</v>
      </c>
      <c r="J389" s="1546" t="s">
        <v>6523</v>
      </c>
      <c r="K389" s="1546" t="s">
        <v>6456</v>
      </c>
      <c r="L389" s="1546" t="s">
        <v>6515</v>
      </c>
      <c r="N389" s="1546" t="s">
        <v>314</v>
      </c>
      <c r="O389" s="1546" t="s">
        <v>2376</v>
      </c>
      <c r="P389" s="1817">
        <v>17646</v>
      </c>
      <c r="Q389" s="1546" t="s">
        <v>2731</v>
      </c>
      <c r="R389" s="1546" t="s">
        <v>6427</v>
      </c>
    </row>
    <row r="390" spans="1:18">
      <c r="A390" s="1546" t="s">
        <v>314</v>
      </c>
      <c r="B390" s="1817">
        <v>2043</v>
      </c>
      <c r="C390" s="1546" t="s">
        <v>933</v>
      </c>
      <c r="D390" s="1546" t="s">
        <v>106</v>
      </c>
      <c r="E390" s="1546" t="s">
        <v>937</v>
      </c>
      <c r="F390" s="1546" t="s">
        <v>936</v>
      </c>
      <c r="G390" s="1818">
        <v>1</v>
      </c>
      <c r="H390" s="1818">
        <v>4</v>
      </c>
      <c r="I390" s="1818">
        <v>4</v>
      </c>
      <c r="J390" s="1546" t="s">
        <v>6527</v>
      </c>
      <c r="K390" s="1546" t="s">
        <v>6456</v>
      </c>
      <c r="L390" s="1546" t="s">
        <v>6515</v>
      </c>
      <c r="N390" s="1546" t="s">
        <v>314</v>
      </c>
      <c r="O390" s="1546" t="s">
        <v>2377</v>
      </c>
      <c r="P390" s="1817">
        <v>17690</v>
      </c>
      <c r="Q390" s="1546" t="s">
        <v>2731</v>
      </c>
      <c r="R390" s="1546" t="s">
        <v>6456</v>
      </c>
    </row>
    <row r="391" spans="1:18">
      <c r="A391" s="1546" t="s">
        <v>314</v>
      </c>
      <c r="B391" s="1817">
        <v>2044</v>
      </c>
      <c r="C391" s="1546" t="s">
        <v>933</v>
      </c>
      <c r="D391" s="1546" t="s">
        <v>106</v>
      </c>
      <c r="E391" s="1546" t="s">
        <v>6098</v>
      </c>
      <c r="F391" s="1546" t="s">
        <v>276</v>
      </c>
      <c r="G391" s="1818">
        <v>1</v>
      </c>
      <c r="H391" s="1818">
        <v>4</v>
      </c>
      <c r="I391" s="1818">
        <v>4</v>
      </c>
      <c r="J391" s="1546" t="s">
        <v>6527</v>
      </c>
      <c r="K391" s="1546" t="s">
        <v>6456</v>
      </c>
      <c r="L391" s="1546" t="s">
        <v>6515</v>
      </c>
      <c r="N391" s="1546" t="s">
        <v>314</v>
      </c>
      <c r="O391" s="1546" t="s">
        <v>2377</v>
      </c>
      <c r="P391" s="1817">
        <v>17734</v>
      </c>
      <c r="Q391" s="1546" t="s">
        <v>2731</v>
      </c>
      <c r="R391" s="1546" t="s">
        <v>6456</v>
      </c>
    </row>
    <row r="392" spans="1:18">
      <c r="A392" s="1546" t="s">
        <v>314</v>
      </c>
      <c r="B392" s="1817">
        <v>2045</v>
      </c>
      <c r="C392" s="1546" t="s">
        <v>933</v>
      </c>
      <c r="D392" s="1546" t="s">
        <v>106</v>
      </c>
      <c r="E392" s="1546" t="s">
        <v>6099</v>
      </c>
      <c r="F392" s="1546" t="s">
        <v>294</v>
      </c>
      <c r="G392" s="1818">
        <v>1</v>
      </c>
      <c r="H392" s="1818">
        <v>4</v>
      </c>
      <c r="I392" s="1818">
        <v>4</v>
      </c>
      <c r="J392" s="1546" t="s">
        <v>6527</v>
      </c>
      <c r="K392" s="1546" t="s">
        <v>6456</v>
      </c>
      <c r="L392" s="1546" t="s">
        <v>6515</v>
      </c>
      <c r="N392" s="1546" t="s">
        <v>314</v>
      </c>
      <c r="O392" s="1546" t="s">
        <v>2378</v>
      </c>
      <c r="P392" s="1817">
        <v>17779</v>
      </c>
      <c r="Q392" s="1546" t="s">
        <v>2731</v>
      </c>
      <c r="R392" s="1546" t="s">
        <v>6456</v>
      </c>
    </row>
    <row r="393" spans="1:18">
      <c r="A393" s="1546" t="s">
        <v>314</v>
      </c>
      <c r="B393" s="1817">
        <v>2046</v>
      </c>
      <c r="C393" s="1546" t="s">
        <v>933</v>
      </c>
      <c r="D393" s="1546" t="s">
        <v>106</v>
      </c>
      <c r="E393" s="1546" t="s">
        <v>318</v>
      </c>
      <c r="F393" s="1546" t="s">
        <v>319</v>
      </c>
      <c r="G393" s="1818">
        <v>1</v>
      </c>
      <c r="H393" s="1818">
        <v>4</v>
      </c>
      <c r="I393" s="1818">
        <v>4</v>
      </c>
      <c r="J393" s="1546" t="s">
        <v>6527</v>
      </c>
      <c r="K393" s="1546" t="s">
        <v>6456</v>
      </c>
      <c r="L393" s="1546" t="s">
        <v>6515</v>
      </c>
      <c r="N393" s="1546" t="s">
        <v>314</v>
      </c>
      <c r="O393" s="1546" t="s">
        <v>2378</v>
      </c>
      <c r="P393" s="1817">
        <v>17816</v>
      </c>
      <c r="Q393" s="1546" t="s">
        <v>2731</v>
      </c>
      <c r="R393" s="1546" t="s">
        <v>6456</v>
      </c>
    </row>
    <row r="394" spans="1:18">
      <c r="A394" s="1546" t="s">
        <v>314</v>
      </c>
      <c r="B394" s="1817">
        <v>2047</v>
      </c>
      <c r="C394" s="1546" t="s">
        <v>933</v>
      </c>
      <c r="D394" s="1546" t="s">
        <v>106</v>
      </c>
      <c r="E394" s="1546" t="s">
        <v>277</v>
      </c>
      <c r="F394" s="1546" t="s">
        <v>278</v>
      </c>
      <c r="G394" s="1818">
        <v>1</v>
      </c>
      <c r="H394" s="1818">
        <v>4</v>
      </c>
      <c r="I394" s="1818">
        <v>4</v>
      </c>
      <c r="J394" s="1546" t="s">
        <v>6527</v>
      </c>
      <c r="K394" s="1546" t="s">
        <v>6456</v>
      </c>
      <c r="L394" s="1546" t="s">
        <v>6515</v>
      </c>
      <c r="N394" s="1546" t="s">
        <v>314</v>
      </c>
      <c r="O394" s="1546" t="s">
        <v>2375</v>
      </c>
      <c r="P394" s="1817">
        <v>17859</v>
      </c>
      <c r="Q394" s="1546" t="s">
        <v>2731</v>
      </c>
      <c r="R394" s="1546" t="s">
        <v>6456</v>
      </c>
    </row>
    <row r="395" spans="1:18">
      <c r="A395" s="1546" t="s">
        <v>314</v>
      </c>
      <c r="B395" s="1817">
        <v>2048</v>
      </c>
      <c r="C395" s="1546" t="s">
        <v>933</v>
      </c>
      <c r="D395" s="1546" t="s">
        <v>106</v>
      </c>
      <c r="E395" s="1546" t="s">
        <v>6102</v>
      </c>
      <c r="F395" s="1546" t="s">
        <v>325</v>
      </c>
      <c r="G395" s="1818">
        <v>1</v>
      </c>
      <c r="H395" s="1818">
        <v>5</v>
      </c>
      <c r="I395" s="1818">
        <v>5</v>
      </c>
      <c r="J395" s="1546" t="s">
        <v>6527</v>
      </c>
      <c r="K395" s="1546" t="s">
        <v>6456</v>
      </c>
      <c r="L395" s="1546" t="s">
        <v>6515</v>
      </c>
      <c r="N395" s="1546" t="s">
        <v>314</v>
      </c>
      <c r="O395" s="1546" t="s">
        <v>2376</v>
      </c>
      <c r="P395" s="1817">
        <v>17920</v>
      </c>
      <c r="Q395" s="1546" t="s">
        <v>2731</v>
      </c>
      <c r="R395" s="1546" t="s">
        <v>6427</v>
      </c>
    </row>
    <row r="396" spans="1:18">
      <c r="A396" s="1546" t="s">
        <v>314</v>
      </c>
      <c r="B396" s="1817">
        <v>2049</v>
      </c>
      <c r="C396" s="1546" t="s">
        <v>933</v>
      </c>
      <c r="D396" s="1546" t="s">
        <v>106</v>
      </c>
      <c r="E396" s="1546" t="s">
        <v>6109</v>
      </c>
      <c r="F396" s="1546" t="s">
        <v>466</v>
      </c>
      <c r="G396" s="1818">
        <v>1</v>
      </c>
      <c r="H396" s="1818">
        <v>4</v>
      </c>
      <c r="I396" s="1818">
        <v>4</v>
      </c>
      <c r="J396" s="1546" t="s">
        <v>6527</v>
      </c>
      <c r="K396" s="1546" t="s">
        <v>6456</v>
      </c>
      <c r="L396" s="1546" t="s">
        <v>6515</v>
      </c>
      <c r="N396" s="1546" t="s">
        <v>314</v>
      </c>
      <c r="O396" s="1546" t="s">
        <v>2383</v>
      </c>
      <c r="P396" s="1817">
        <v>17953</v>
      </c>
      <c r="Q396" s="1546" t="s">
        <v>2731</v>
      </c>
      <c r="R396" s="1546" t="s">
        <v>6427</v>
      </c>
    </row>
    <row r="397" spans="1:18">
      <c r="A397" s="1546" t="s">
        <v>314</v>
      </c>
      <c r="B397" s="1817">
        <v>2050</v>
      </c>
      <c r="C397" s="1546" t="s">
        <v>933</v>
      </c>
      <c r="D397" s="1546" t="s">
        <v>106</v>
      </c>
      <c r="E397" s="1546" t="s">
        <v>935</v>
      </c>
      <c r="F397" s="1546" t="s">
        <v>934</v>
      </c>
      <c r="G397" s="1818">
        <v>1</v>
      </c>
      <c r="H397" s="1818">
        <v>4</v>
      </c>
      <c r="I397" s="1818">
        <v>4</v>
      </c>
      <c r="J397" s="1546" t="s">
        <v>6527</v>
      </c>
      <c r="K397" s="1546" t="s">
        <v>6456</v>
      </c>
      <c r="L397" s="1546" t="s">
        <v>6515</v>
      </c>
      <c r="N397" s="1546" t="s">
        <v>314</v>
      </c>
      <c r="O397" s="1546" t="s">
        <v>2384</v>
      </c>
      <c r="P397" s="1817">
        <v>17997</v>
      </c>
      <c r="Q397" s="1546" t="s">
        <v>2766</v>
      </c>
      <c r="R397" s="1546" t="s">
        <v>6456</v>
      </c>
    </row>
    <row r="398" spans="1:18">
      <c r="A398" s="1546" t="s">
        <v>314</v>
      </c>
      <c r="B398" s="1817">
        <v>2051</v>
      </c>
      <c r="C398" s="1546" t="s">
        <v>933</v>
      </c>
      <c r="D398" s="1546" t="s">
        <v>106</v>
      </c>
      <c r="E398" s="1546" t="s">
        <v>6125</v>
      </c>
      <c r="F398" s="1546" t="s">
        <v>816</v>
      </c>
      <c r="G398" s="1818">
        <v>1</v>
      </c>
      <c r="H398" s="1818">
        <v>4</v>
      </c>
      <c r="I398" s="1818">
        <v>4</v>
      </c>
      <c r="J398" s="1546" t="s">
        <v>6527</v>
      </c>
      <c r="K398" s="1546" t="s">
        <v>6456</v>
      </c>
      <c r="L398" s="1546" t="s">
        <v>6515</v>
      </c>
      <c r="N398" s="1546" t="s">
        <v>314</v>
      </c>
      <c r="O398" s="1546" t="s">
        <v>2385</v>
      </c>
      <c r="P398" s="1817">
        <v>18077</v>
      </c>
      <c r="Q398" s="1546" t="s">
        <v>2731</v>
      </c>
      <c r="R398" s="1546" t="s">
        <v>6427</v>
      </c>
    </row>
    <row r="399" spans="1:18">
      <c r="A399" s="1546" t="s">
        <v>314</v>
      </c>
      <c r="B399" s="1817">
        <v>2053</v>
      </c>
      <c r="C399" s="1546" t="s">
        <v>933</v>
      </c>
      <c r="D399" s="1546" t="s">
        <v>106</v>
      </c>
      <c r="E399" s="1546" t="s">
        <v>860</v>
      </c>
      <c r="F399" s="1546" t="s">
        <v>751</v>
      </c>
      <c r="G399" s="1818">
        <v>1</v>
      </c>
      <c r="H399" s="1818">
        <v>5</v>
      </c>
      <c r="I399" s="1818">
        <v>5</v>
      </c>
      <c r="J399" s="1546" t="s">
        <v>6527</v>
      </c>
      <c r="K399" s="1546" t="s">
        <v>6456</v>
      </c>
      <c r="L399" s="1546" t="s">
        <v>6515</v>
      </c>
      <c r="N399" s="1546" t="s">
        <v>314</v>
      </c>
      <c r="O399" s="1546" t="s">
        <v>2386</v>
      </c>
      <c r="P399" s="1817">
        <v>18131</v>
      </c>
      <c r="Q399" s="1546" t="s">
        <v>2770</v>
      </c>
      <c r="R399" s="1546" t="s">
        <v>6456</v>
      </c>
    </row>
    <row r="400" spans="1:18">
      <c r="A400" s="1546" t="s">
        <v>314</v>
      </c>
      <c r="B400" s="1817">
        <v>2054</v>
      </c>
      <c r="C400" s="1546" t="s">
        <v>933</v>
      </c>
      <c r="D400" s="1546" t="s">
        <v>106</v>
      </c>
      <c r="E400" s="1546" t="s">
        <v>6272</v>
      </c>
      <c r="F400" s="1546" t="s">
        <v>855</v>
      </c>
      <c r="G400" s="1818">
        <v>1</v>
      </c>
      <c r="H400" s="1818">
        <v>5</v>
      </c>
      <c r="I400" s="1818">
        <v>5</v>
      </c>
      <c r="J400" s="1546" t="s">
        <v>6527</v>
      </c>
      <c r="K400" s="1546" t="s">
        <v>6456</v>
      </c>
      <c r="L400" s="1546" t="s">
        <v>6515</v>
      </c>
      <c r="N400" s="1546" t="s">
        <v>314</v>
      </c>
      <c r="O400" s="1546" t="s">
        <v>2387</v>
      </c>
      <c r="P400" s="1817">
        <v>18173</v>
      </c>
      <c r="Q400" s="1546" t="s">
        <v>2770</v>
      </c>
      <c r="R400" s="1546" t="s">
        <v>6456</v>
      </c>
    </row>
    <row r="401" spans="1:18">
      <c r="A401" s="1546" t="s">
        <v>314</v>
      </c>
      <c r="B401" s="1817">
        <v>2055</v>
      </c>
      <c r="C401" s="1546" t="s">
        <v>933</v>
      </c>
      <c r="D401" s="1546" t="s">
        <v>106</v>
      </c>
      <c r="E401" s="1546" t="s">
        <v>488</v>
      </c>
      <c r="F401" s="1546" t="s">
        <v>506</v>
      </c>
      <c r="G401" s="1818">
        <v>1</v>
      </c>
      <c r="H401" s="1818">
        <v>5</v>
      </c>
      <c r="I401" s="1818">
        <v>5</v>
      </c>
      <c r="J401" s="1546" t="s">
        <v>6527</v>
      </c>
      <c r="K401" s="1546" t="s">
        <v>6456</v>
      </c>
      <c r="L401" s="1546" t="s">
        <v>6515</v>
      </c>
      <c r="N401" s="1546" t="s">
        <v>314</v>
      </c>
      <c r="O401" s="1546" t="s">
        <v>2388</v>
      </c>
      <c r="P401" s="1817">
        <v>18221</v>
      </c>
      <c r="Q401" s="1546" t="s">
        <v>2770</v>
      </c>
      <c r="R401" s="1546" t="s">
        <v>6456</v>
      </c>
    </row>
    <row r="402" spans="1:18">
      <c r="A402" s="1546" t="s">
        <v>314</v>
      </c>
      <c r="B402" s="1817">
        <v>2056</v>
      </c>
      <c r="C402" s="1546" t="s">
        <v>933</v>
      </c>
      <c r="D402" s="1546" t="s">
        <v>106</v>
      </c>
      <c r="E402" s="1546" t="s">
        <v>939</v>
      </c>
      <c r="F402" s="1546" t="s">
        <v>938</v>
      </c>
      <c r="G402" s="1818">
        <v>1</v>
      </c>
      <c r="H402" s="1818">
        <v>5</v>
      </c>
      <c r="I402" s="1818">
        <v>5</v>
      </c>
      <c r="J402" s="1546" t="s">
        <v>6527</v>
      </c>
      <c r="K402" s="1546" t="s">
        <v>6456</v>
      </c>
      <c r="L402" s="1546" t="s">
        <v>6515</v>
      </c>
      <c r="N402" s="1546" t="s">
        <v>314</v>
      </c>
      <c r="O402" s="1546" t="s">
        <v>2389</v>
      </c>
      <c r="P402" s="1817">
        <v>18263</v>
      </c>
      <c r="Q402" s="1546" t="s">
        <v>2770</v>
      </c>
      <c r="R402" s="1546" t="s">
        <v>6456</v>
      </c>
    </row>
    <row r="403" spans="1:18">
      <c r="A403" s="1546" t="s">
        <v>314</v>
      </c>
      <c r="B403" s="1817">
        <v>2057</v>
      </c>
      <c r="C403" s="1546" t="s">
        <v>933</v>
      </c>
      <c r="D403" s="1546" t="s">
        <v>106</v>
      </c>
      <c r="E403" s="1546" t="s">
        <v>6553</v>
      </c>
      <c r="F403" s="1546" t="s">
        <v>849</v>
      </c>
      <c r="G403" s="1818">
        <v>1</v>
      </c>
      <c r="H403" s="1818">
        <v>5</v>
      </c>
      <c r="I403" s="1818">
        <v>5</v>
      </c>
      <c r="J403" s="1546" t="s">
        <v>6527</v>
      </c>
      <c r="K403" s="1546" t="s">
        <v>6456</v>
      </c>
      <c r="L403" s="1546" t="s">
        <v>6515</v>
      </c>
      <c r="N403" s="1546" t="s">
        <v>314</v>
      </c>
      <c r="O403" s="1546" t="s">
        <v>2390</v>
      </c>
      <c r="P403" s="1817">
        <v>18296</v>
      </c>
      <c r="Q403" s="1546" t="s">
        <v>2770</v>
      </c>
      <c r="R403" s="1546" t="s">
        <v>6456</v>
      </c>
    </row>
    <row r="404" spans="1:18">
      <c r="A404" s="1546" t="s">
        <v>314</v>
      </c>
      <c r="B404" s="1817">
        <v>2058</v>
      </c>
      <c r="C404" s="1546" t="s">
        <v>933</v>
      </c>
      <c r="D404" s="1546" t="s">
        <v>106</v>
      </c>
      <c r="E404" s="1546" t="s">
        <v>895</v>
      </c>
      <c r="F404" s="1546" t="s">
        <v>894</v>
      </c>
      <c r="G404" s="1818">
        <v>1</v>
      </c>
      <c r="H404" s="1818">
        <v>5</v>
      </c>
      <c r="I404" s="1818">
        <v>5</v>
      </c>
      <c r="J404" s="1546" t="s">
        <v>6527</v>
      </c>
      <c r="K404" s="1546" t="s">
        <v>6456</v>
      </c>
      <c r="L404" s="1546" t="s">
        <v>6515</v>
      </c>
      <c r="N404" s="1546" t="s">
        <v>314</v>
      </c>
      <c r="O404" s="1546" t="s">
        <v>2391</v>
      </c>
      <c r="P404" s="1817">
        <v>18339</v>
      </c>
      <c r="Q404" s="1546" t="s">
        <v>2770</v>
      </c>
      <c r="R404" s="1546" t="s">
        <v>6456</v>
      </c>
    </row>
    <row r="405" spans="1:18">
      <c r="A405" s="1546" t="s">
        <v>314</v>
      </c>
      <c r="B405" s="1817">
        <v>2089</v>
      </c>
      <c r="C405" s="1546" t="s">
        <v>933</v>
      </c>
      <c r="D405" s="1546" t="s">
        <v>107</v>
      </c>
      <c r="E405" s="1546" t="s">
        <v>494</v>
      </c>
      <c r="F405" s="1546" t="s">
        <v>303</v>
      </c>
      <c r="G405" s="1818">
        <v>2</v>
      </c>
      <c r="H405" s="1818">
        <v>50</v>
      </c>
      <c r="I405" s="1818">
        <v>100</v>
      </c>
      <c r="J405" s="1546" t="s">
        <v>6527</v>
      </c>
      <c r="K405" s="1546" t="s">
        <v>6456</v>
      </c>
      <c r="L405" s="1546" t="s">
        <v>6515</v>
      </c>
      <c r="N405" s="1546" t="s">
        <v>314</v>
      </c>
      <c r="O405" s="1546" t="s">
        <v>2392</v>
      </c>
      <c r="P405" s="1817">
        <v>18383</v>
      </c>
      <c r="Q405" s="1546" t="s">
        <v>2781</v>
      </c>
      <c r="R405" s="1546" t="s">
        <v>6456</v>
      </c>
    </row>
    <row r="406" spans="1:18">
      <c r="A406" s="1546" t="s">
        <v>314</v>
      </c>
      <c r="B406" s="1817">
        <v>2090</v>
      </c>
      <c r="C406" s="1546" t="s">
        <v>933</v>
      </c>
      <c r="D406" s="1546" t="s">
        <v>107</v>
      </c>
      <c r="E406" s="1546" t="s">
        <v>496</v>
      </c>
      <c r="F406" s="1546" t="s">
        <v>303</v>
      </c>
      <c r="G406" s="1818">
        <v>2</v>
      </c>
      <c r="H406" s="1818">
        <v>50</v>
      </c>
      <c r="I406" s="1818">
        <v>100</v>
      </c>
      <c r="J406" s="1546" t="s">
        <v>6527</v>
      </c>
      <c r="K406" s="1546" t="s">
        <v>6456</v>
      </c>
      <c r="L406" s="1546" t="s">
        <v>6515</v>
      </c>
      <c r="N406" s="1546" t="s">
        <v>314</v>
      </c>
      <c r="O406" s="1546" t="s">
        <v>2393</v>
      </c>
      <c r="P406" s="1817">
        <v>18429</v>
      </c>
      <c r="Q406" s="1546" t="s">
        <v>2781</v>
      </c>
      <c r="R406" s="1546" t="s">
        <v>6456</v>
      </c>
    </row>
    <row r="407" spans="1:18">
      <c r="A407" s="1546" t="s">
        <v>314</v>
      </c>
      <c r="B407" s="1817">
        <v>2091</v>
      </c>
      <c r="C407" s="1546" t="s">
        <v>933</v>
      </c>
      <c r="D407" s="1546" t="s">
        <v>107</v>
      </c>
      <c r="E407" s="1546" t="s">
        <v>6131</v>
      </c>
      <c r="F407" s="1546" t="s">
        <v>6515</v>
      </c>
      <c r="G407" s="1818">
        <v>2</v>
      </c>
      <c r="H407" s="1818">
        <v>50</v>
      </c>
      <c r="I407" s="1818">
        <v>100</v>
      </c>
      <c r="J407" s="1546" t="s">
        <v>6527</v>
      </c>
      <c r="K407" s="1546" t="s">
        <v>6456</v>
      </c>
      <c r="L407" s="1546" t="s">
        <v>6515</v>
      </c>
      <c r="N407" s="1546" t="s">
        <v>314</v>
      </c>
      <c r="O407" s="1546" t="s">
        <v>2394</v>
      </c>
      <c r="P407" s="1817">
        <v>18477</v>
      </c>
      <c r="Q407" s="1546" t="s">
        <v>2781</v>
      </c>
      <c r="R407" s="1546" t="s">
        <v>6456</v>
      </c>
    </row>
    <row r="408" spans="1:18">
      <c r="A408" s="1546" t="s">
        <v>314</v>
      </c>
      <c r="B408" s="1817">
        <v>2093</v>
      </c>
      <c r="C408" s="1546" t="s">
        <v>933</v>
      </c>
      <c r="D408" s="1546" t="s">
        <v>107</v>
      </c>
      <c r="E408" s="1546" t="s">
        <v>434</v>
      </c>
      <c r="F408" s="1546" t="s">
        <v>303</v>
      </c>
      <c r="G408" s="1818">
        <v>3</v>
      </c>
      <c r="H408" s="1818">
        <v>2</v>
      </c>
      <c r="I408" s="1818">
        <v>6</v>
      </c>
      <c r="J408" s="1546" t="s">
        <v>6527</v>
      </c>
      <c r="K408" s="1546" t="s">
        <v>6456</v>
      </c>
      <c r="L408" s="1546" t="s">
        <v>6515</v>
      </c>
      <c r="N408" s="1546" t="s">
        <v>314</v>
      </c>
      <c r="O408" s="1546" t="s">
        <v>2395</v>
      </c>
      <c r="P408" s="1817">
        <v>18520</v>
      </c>
      <c r="Q408" s="1546" t="s">
        <v>2781</v>
      </c>
      <c r="R408" s="1546" t="s">
        <v>6456</v>
      </c>
    </row>
    <row r="409" spans="1:18">
      <c r="A409" s="1546" t="s">
        <v>314</v>
      </c>
      <c r="B409" s="1817">
        <v>2095</v>
      </c>
      <c r="C409" s="1546" t="s">
        <v>933</v>
      </c>
      <c r="D409" s="1546" t="s">
        <v>107</v>
      </c>
      <c r="E409" s="1546" t="s">
        <v>713</v>
      </c>
      <c r="F409" s="1546" t="s">
        <v>714</v>
      </c>
      <c r="G409" s="1818">
        <v>2</v>
      </c>
      <c r="H409" s="1818">
        <v>25</v>
      </c>
      <c r="I409" s="1818">
        <v>50</v>
      </c>
      <c r="J409" s="1546" t="s">
        <v>6527</v>
      </c>
      <c r="K409" s="1546" t="s">
        <v>6456</v>
      </c>
      <c r="L409" s="1546" t="s">
        <v>6515</v>
      </c>
      <c r="N409" s="1546" t="s">
        <v>314</v>
      </c>
      <c r="O409" s="1546" t="s">
        <v>2396</v>
      </c>
      <c r="P409" s="1817">
        <v>18602</v>
      </c>
      <c r="Q409" s="1546" t="s">
        <v>2781</v>
      </c>
      <c r="R409" s="1546" t="s">
        <v>6427</v>
      </c>
    </row>
    <row r="410" spans="1:18">
      <c r="A410" s="1546" t="s">
        <v>314</v>
      </c>
      <c r="B410" s="1817">
        <v>2096</v>
      </c>
      <c r="C410" s="1546" t="s">
        <v>933</v>
      </c>
      <c r="D410" s="1546" t="s">
        <v>107</v>
      </c>
      <c r="E410" s="1546" t="s">
        <v>948</v>
      </c>
      <c r="F410" s="1546" t="s">
        <v>947</v>
      </c>
      <c r="G410" s="1818">
        <v>2</v>
      </c>
      <c r="H410" s="1818">
        <v>25</v>
      </c>
      <c r="I410" s="1818">
        <v>50</v>
      </c>
      <c r="J410" s="1546" t="s">
        <v>6527</v>
      </c>
      <c r="K410" s="1546" t="s">
        <v>6456</v>
      </c>
      <c r="L410" s="1546" t="s">
        <v>6515</v>
      </c>
      <c r="N410" s="1546" t="s">
        <v>314</v>
      </c>
      <c r="O410" s="1546" t="s">
        <v>2397</v>
      </c>
      <c r="P410" s="1817">
        <v>18634</v>
      </c>
      <c r="Q410" s="1546" t="s">
        <v>2790</v>
      </c>
      <c r="R410" s="1546" t="s">
        <v>6456</v>
      </c>
    </row>
    <row r="411" spans="1:18">
      <c r="A411" s="1546" t="s">
        <v>314</v>
      </c>
      <c r="B411" s="1817">
        <v>2097</v>
      </c>
      <c r="C411" s="1546" t="s">
        <v>933</v>
      </c>
      <c r="D411" s="1546" t="s">
        <v>107</v>
      </c>
      <c r="E411" s="1546" t="s">
        <v>6244</v>
      </c>
      <c r="F411" s="1546" t="s">
        <v>379</v>
      </c>
      <c r="G411" s="1818">
        <v>1</v>
      </c>
      <c r="H411" s="1818">
        <v>20</v>
      </c>
      <c r="I411" s="1818">
        <v>20</v>
      </c>
      <c r="J411" s="1546" t="s">
        <v>6527</v>
      </c>
      <c r="K411" s="1546" t="s">
        <v>6456</v>
      </c>
      <c r="L411" s="1546" t="s">
        <v>6515</v>
      </c>
      <c r="N411" s="1546" t="s">
        <v>314</v>
      </c>
      <c r="O411" s="1546" t="s">
        <v>2398</v>
      </c>
      <c r="P411" s="1817">
        <v>18680</v>
      </c>
      <c r="Q411" s="1546" t="s">
        <v>2781</v>
      </c>
      <c r="R411" s="1546" t="s">
        <v>6456</v>
      </c>
    </row>
    <row r="412" spans="1:18">
      <c r="A412" s="1546" t="s">
        <v>314</v>
      </c>
      <c r="B412" s="1817">
        <v>2099</v>
      </c>
      <c r="C412" s="1546" t="s">
        <v>933</v>
      </c>
      <c r="D412" s="1546" t="s">
        <v>107</v>
      </c>
      <c r="E412" s="1546" t="s">
        <v>586</v>
      </c>
      <c r="F412" s="1546" t="s">
        <v>532</v>
      </c>
      <c r="G412" s="1818">
        <v>2</v>
      </c>
      <c r="H412" s="1818">
        <v>50</v>
      </c>
      <c r="I412" s="1818">
        <v>100</v>
      </c>
      <c r="J412" s="1546" t="s">
        <v>6527</v>
      </c>
      <c r="K412" s="1546" t="s">
        <v>6456</v>
      </c>
      <c r="L412" s="1546" t="s">
        <v>6515</v>
      </c>
      <c r="N412" s="1546" t="s">
        <v>314</v>
      </c>
      <c r="O412" s="1546" t="s">
        <v>2399</v>
      </c>
      <c r="P412" s="1817">
        <v>18713</v>
      </c>
      <c r="Q412" s="1546" t="s">
        <v>2781</v>
      </c>
      <c r="R412" s="1546" t="s">
        <v>6456</v>
      </c>
    </row>
    <row r="413" spans="1:18">
      <c r="A413" s="1546" t="s">
        <v>314</v>
      </c>
      <c r="B413" s="1817">
        <v>2100</v>
      </c>
      <c r="C413" s="1546" t="s">
        <v>933</v>
      </c>
      <c r="D413" s="1546" t="s">
        <v>107</v>
      </c>
      <c r="E413" s="1546" t="s">
        <v>6538</v>
      </c>
      <c r="F413" s="1546" t="s">
        <v>536</v>
      </c>
      <c r="G413" s="1818">
        <v>2</v>
      </c>
      <c r="H413" s="1818">
        <v>50</v>
      </c>
      <c r="I413" s="1818">
        <v>100</v>
      </c>
      <c r="J413" s="1546" t="s">
        <v>6527</v>
      </c>
      <c r="K413" s="1546" t="s">
        <v>6456</v>
      </c>
      <c r="L413" s="1546" t="s">
        <v>6515</v>
      </c>
      <c r="N413" s="1546" t="s">
        <v>314</v>
      </c>
      <c r="O413" s="1546" t="s">
        <v>2400</v>
      </c>
      <c r="P413" s="1817">
        <v>18749</v>
      </c>
      <c r="Q413" s="1546" t="s">
        <v>2781</v>
      </c>
      <c r="R413" s="1546" t="s">
        <v>6427</v>
      </c>
    </row>
    <row r="414" spans="1:18">
      <c r="A414" s="1546" t="s">
        <v>314</v>
      </c>
      <c r="B414" s="1817">
        <v>2102</v>
      </c>
      <c r="C414" s="1546" t="s">
        <v>933</v>
      </c>
      <c r="D414" s="1546" t="s">
        <v>107</v>
      </c>
      <c r="E414" s="1546" t="s">
        <v>6080</v>
      </c>
      <c r="F414" s="1546" t="s">
        <v>6540</v>
      </c>
      <c r="G414" s="1818">
        <v>1</v>
      </c>
      <c r="H414" s="1818">
        <v>100</v>
      </c>
      <c r="I414" s="1818">
        <v>100</v>
      </c>
      <c r="J414" s="1546" t="s">
        <v>6527</v>
      </c>
      <c r="K414" s="1546" t="s">
        <v>6456</v>
      </c>
      <c r="L414" s="1546" t="s">
        <v>6515</v>
      </c>
      <c r="N414" s="1546" t="s">
        <v>314</v>
      </c>
      <c r="O414" s="1546" t="s">
        <v>2401</v>
      </c>
      <c r="P414" s="1817">
        <v>18792</v>
      </c>
      <c r="Q414" s="1546" t="s">
        <v>2781</v>
      </c>
      <c r="R414" s="1546" t="s">
        <v>6456</v>
      </c>
    </row>
    <row r="415" spans="1:18">
      <c r="A415" s="1546" t="s">
        <v>314</v>
      </c>
      <c r="B415" s="1817">
        <v>2103</v>
      </c>
      <c r="C415" s="1546" t="s">
        <v>933</v>
      </c>
      <c r="D415" s="1546" t="s">
        <v>107</v>
      </c>
      <c r="E415" s="1546" t="s">
        <v>1349</v>
      </c>
      <c r="F415" s="1546" t="s">
        <v>6542</v>
      </c>
      <c r="G415" s="1818">
        <v>1</v>
      </c>
      <c r="H415" s="1818">
        <v>100</v>
      </c>
      <c r="I415" s="1818">
        <v>100</v>
      </c>
      <c r="J415" s="1546" t="s">
        <v>6527</v>
      </c>
      <c r="K415" s="1546" t="s">
        <v>6456</v>
      </c>
      <c r="L415" s="1546" t="s">
        <v>6515</v>
      </c>
      <c r="N415" s="1546" t="s">
        <v>314</v>
      </c>
      <c r="O415" s="1546" t="s">
        <v>2402</v>
      </c>
      <c r="P415" s="1817">
        <v>18841</v>
      </c>
      <c r="Q415" s="1546" t="s">
        <v>2781</v>
      </c>
      <c r="R415" s="1546" t="s">
        <v>6456</v>
      </c>
    </row>
    <row r="416" spans="1:18">
      <c r="A416" s="1546" t="s">
        <v>314</v>
      </c>
      <c r="B416" s="1817">
        <v>2105</v>
      </c>
      <c r="C416" s="1546" t="s">
        <v>933</v>
      </c>
      <c r="D416" s="1546" t="s">
        <v>107</v>
      </c>
      <c r="E416" s="1546" t="s">
        <v>546</v>
      </c>
      <c r="F416" s="1546" t="s">
        <v>6543</v>
      </c>
      <c r="G416" s="1818">
        <v>1</v>
      </c>
      <c r="H416" s="1818">
        <v>100</v>
      </c>
      <c r="I416" s="1818">
        <v>100</v>
      </c>
      <c r="J416" s="1546" t="s">
        <v>6527</v>
      </c>
      <c r="K416" s="1546" t="s">
        <v>6456</v>
      </c>
      <c r="L416" s="1546" t="s">
        <v>6515</v>
      </c>
      <c r="N416" s="1546" t="s">
        <v>314</v>
      </c>
      <c r="O416" s="1546" t="s">
        <v>2403</v>
      </c>
      <c r="P416" s="1817">
        <v>18873</v>
      </c>
      <c r="Q416" s="1546" t="s">
        <v>2781</v>
      </c>
      <c r="R416" s="1546" t="s">
        <v>6456</v>
      </c>
    </row>
    <row r="417" spans="1:18">
      <c r="A417" s="1546" t="s">
        <v>314</v>
      </c>
      <c r="B417" s="1817">
        <v>2106</v>
      </c>
      <c r="C417" s="1546" t="s">
        <v>933</v>
      </c>
      <c r="D417" s="1546" t="s">
        <v>107</v>
      </c>
      <c r="E417" s="1546" t="s">
        <v>400</v>
      </c>
      <c r="F417" s="1546" t="s">
        <v>6518</v>
      </c>
      <c r="G417" s="1818">
        <v>1</v>
      </c>
      <c r="H417" s="1818">
        <v>100</v>
      </c>
      <c r="I417" s="1818">
        <v>100</v>
      </c>
      <c r="J417" s="1546" t="s">
        <v>6527</v>
      </c>
      <c r="K417" s="1546" t="s">
        <v>6456</v>
      </c>
      <c r="L417" s="1546" t="s">
        <v>6515</v>
      </c>
      <c r="N417" s="1546" t="s">
        <v>314</v>
      </c>
      <c r="O417" s="1546" t="s">
        <v>2404</v>
      </c>
      <c r="P417" s="1817">
        <v>18907</v>
      </c>
      <c r="Q417" s="1546" t="s">
        <v>2794</v>
      </c>
      <c r="R417" s="1546" t="s">
        <v>6427</v>
      </c>
    </row>
    <row r="418" spans="1:18">
      <c r="A418" s="1546" t="s">
        <v>314</v>
      </c>
      <c r="B418" s="1817">
        <v>2108</v>
      </c>
      <c r="C418" s="1546" t="s">
        <v>933</v>
      </c>
      <c r="D418" s="1546" t="s">
        <v>107</v>
      </c>
      <c r="E418" s="1546" t="s">
        <v>6031</v>
      </c>
      <c r="F418" s="1546" t="s">
        <v>3868</v>
      </c>
      <c r="G418" s="1818"/>
      <c r="H418" s="1818">
        <v>25</v>
      </c>
      <c r="I418" s="1818">
        <v>25</v>
      </c>
      <c r="J418" s="1546" t="s">
        <v>6523</v>
      </c>
      <c r="K418" s="1546" t="s">
        <v>6456</v>
      </c>
      <c r="L418" s="1546" t="s">
        <v>6515</v>
      </c>
      <c r="N418" s="1546" t="s">
        <v>314</v>
      </c>
      <c r="O418" s="1546" t="s">
        <v>2405</v>
      </c>
      <c r="P418" s="1817">
        <v>18953</v>
      </c>
      <c r="Q418" s="1546" t="s">
        <v>2794</v>
      </c>
      <c r="R418" s="1546" t="s">
        <v>6427</v>
      </c>
    </row>
    <row r="419" spans="1:18">
      <c r="A419" s="1546" t="s">
        <v>314</v>
      </c>
      <c r="B419" s="1817">
        <v>2109</v>
      </c>
      <c r="C419" s="1546" t="s">
        <v>933</v>
      </c>
      <c r="D419" s="1546" t="s">
        <v>107</v>
      </c>
      <c r="E419" s="1546" t="s">
        <v>503</v>
      </c>
      <c r="F419" s="1546" t="s">
        <v>504</v>
      </c>
      <c r="G419" s="1818">
        <v>3</v>
      </c>
      <c r="H419" s="1818">
        <v>100</v>
      </c>
      <c r="I419" s="1818">
        <v>300</v>
      </c>
      <c r="J419" s="1546" t="s">
        <v>6527</v>
      </c>
      <c r="K419" s="1546" t="s">
        <v>6456</v>
      </c>
      <c r="L419" s="1546" t="s">
        <v>6515</v>
      </c>
      <c r="N419" s="1546" t="s">
        <v>314</v>
      </c>
      <c r="O419" s="1546" t="s">
        <v>2406</v>
      </c>
      <c r="P419" s="1817">
        <v>18990</v>
      </c>
      <c r="Q419" s="1546" t="s">
        <v>2794</v>
      </c>
      <c r="R419" s="1546" t="s">
        <v>6427</v>
      </c>
    </row>
    <row r="420" spans="1:18">
      <c r="A420" s="1546" t="s">
        <v>314</v>
      </c>
      <c r="B420" s="1817">
        <v>2111</v>
      </c>
      <c r="C420" s="1546" t="s">
        <v>933</v>
      </c>
      <c r="D420" s="1546" t="s">
        <v>107</v>
      </c>
      <c r="E420" s="1546" t="s">
        <v>6556</v>
      </c>
      <c r="F420" s="1546" t="s">
        <v>6515</v>
      </c>
      <c r="G420" s="1818"/>
      <c r="H420" s="1818"/>
      <c r="I420" s="1818">
        <v>5</v>
      </c>
      <c r="J420" s="1546" t="s">
        <v>6523</v>
      </c>
      <c r="K420" s="1546" t="s">
        <v>6456</v>
      </c>
      <c r="L420" s="1546" t="s">
        <v>6515</v>
      </c>
      <c r="N420" s="1546" t="s">
        <v>314</v>
      </c>
      <c r="O420" s="1546" t="s">
        <v>2404</v>
      </c>
      <c r="P420" s="1817">
        <v>19034</v>
      </c>
      <c r="Q420" s="1546" t="s">
        <v>2794</v>
      </c>
      <c r="R420" s="1546" t="s">
        <v>6427</v>
      </c>
    </row>
    <row r="421" spans="1:18">
      <c r="A421" s="1546" t="s">
        <v>314</v>
      </c>
      <c r="B421" s="1817">
        <v>2113</v>
      </c>
      <c r="C421" s="1546" t="s">
        <v>933</v>
      </c>
      <c r="D421" s="1546" t="s">
        <v>107</v>
      </c>
      <c r="E421" s="1546" t="s">
        <v>6098</v>
      </c>
      <c r="F421" s="1546" t="s">
        <v>276</v>
      </c>
      <c r="G421" s="1818">
        <v>1</v>
      </c>
      <c r="H421" s="1818">
        <v>4</v>
      </c>
      <c r="I421" s="1818">
        <v>4</v>
      </c>
      <c r="J421" s="1546" t="s">
        <v>6527</v>
      </c>
      <c r="K421" s="1546" t="s">
        <v>6456</v>
      </c>
      <c r="L421" s="1546" t="s">
        <v>6515</v>
      </c>
      <c r="N421" s="1546" t="s">
        <v>314</v>
      </c>
      <c r="O421" s="1546" t="s">
        <v>2405</v>
      </c>
      <c r="P421" s="1817">
        <v>19079</v>
      </c>
      <c r="Q421" s="1546" t="s">
        <v>2800</v>
      </c>
      <c r="R421" s="1546" t="s">
        <v>6427</v>
      </c>
    </row>
    <row r="422" spans="1:18">
      <c r="A422" s="1546" t="s">
        <v>314</v>
      </c>
      <c r="B422" s="1817">
        <v>2114</v>
      </c>
      <c r="C422" s="1546" t="s">
        <v>933</v>
      </c>
      <c r="D422" s="1546" t="s">
        <v>107</v>
      </c>
      <c r="E422" s="1546" t="s">
        <v>6099</v>
      </c>
      <c r="F422" s="1546" t="s">
        <v>294</v>
      </c>
      <c r="G422" s="1818">
        <v>2</v>
      </c>
      <c r="H422" s="1818">
        <v>4</v>
      </c>
      <c r="I422" s="1818">
        <v>8</v>
      </c>
      <c r="J422" s="1546" t="s">
        <v>6527</v>
      </c>
      <c r="K422" s="1546" t="s">
        <v>6456</v>
      </c>
      <c r="L422" s="1546" t="s">
        <v>6515</v>
      </c>
      <c r="N422" s="1546" t="s">
        <v>314</v>
      </c>
      <c r="O422" s="1546" t="s">
        <v>2406</v>
      </c>
      <c r="P422" s="1817">
        <v>19123</v>
      </c>
      <c r="Q422" s="1546" t="s">
        <v>2800</v>
      </c>
      <c r="R422" s="1546" t="s">
        <v>6427</v>
      </c>
    </row>
    <row r="423" spans="1:18">
      <c r="A423" s="1546" t="s">
        <v>314</v>
      </c>
      <c r="B423" s="1817">
        <v>2115</v>
      </c>
      <c r="C423" s="1546" t="s">
        <v>933</v>
      </c>
      <c r="D423" s="1546" t="s">
        <v>107</v>
      </c>
      <c r="E423" s="1546" t="s">
        <v>6102</v>
      </c>
      <c r="F423" s="1546" t="s">
        <v>325</v>
      </c>
      <c r="G423" s="1818">
        <v>2</v>
      </c>
      <c r="H423" s="1818">
        <v>5</v>
      </c>
      <c r="I423" s="1818">
        <v>10</v>
      </c>
      <c r="J423" s="1546" t="s">
        <v>6527</v>
      </c>
      <c r="K423" s="1546" t="s">
        <v>6456</v>
      </c>
      <c r="L423" s="1546" t="s">
        <v>6515</v>
      </c>
      <c r="N423" s="1546" t="s">
        <v>314</v>
      </c>
      <c r="O423" s="1546" t="s">
        <v>2407</v>
      </c>
      <c r="P423" s="1817">
        <v>19165</v>
      </c>
      <c r="Q423" s="1546" t="s">
        <v>2800</v>
      </c>
      <c r="R423" s="1546" t="s">
        <v>6456</v>
      </c>
    </row>
    <row r="424" spans="1:18">
      <c r="A424" s="1546" t="s">
        <v>314</v>
      </c>
      <c r="B424" s="1817">
        <v>2116</v>
      </c>
      <c r="C424" s="1546" t="s">
        <v>933</v>
      </c>
      <c r="D424" s="1546" t="s">
        <v>107</v>
      </c>
      <c r="E424" s="1546" t="s">
        <v>6531</v>
      </c>
      <c r="F424" s="1546" t="s">
        <v>335</v>
      </c>
      <c r="G424" s="1818">
        <v>2</v>
      </c>
      <c r="H424" s="1818">
        <v>4</v>
      </c>
      <c r="I424" s="1818">
        <v>8</v>
      </c>
      <c r="J424" s="1546" t="s">
        <v>6527</v>
      </c>
      <c r="K424" s="1546" t="s">
        <v>6456</v>
      </c>
      <c r="L424" s="1546" t="s">
        <v>6515</v>
      </c>
      <c r="N424" s="1546" t="s">
        <v>314</v>
      </c>
      <c r="O424" s="1546" t="s">
        <v>2408</v>
      </c>
      <c r="P424" s="1817">
        <v>19231</v>
      </c>
      <c r="Q424" s="1546" t="s">
        <v>2781</v>
      </c>
      <c r="R424" s="1546" t="s">
        <v>6456</v>
      </c>
    </row>
    <row r="425" spans="1:18">
      <c r="A425" s="1546" t="s">
        <v>314</v>
      </c>
      <c r="B425" s="1817">
        <v>2117</v>
      </c>
      <c r="C425" s="1546" t="s">
        <v>933</v>
      </c>
      <c r="D425" s="1546" t="s">
        <v>107</v>
      </c>
      <c r="E425" s="1546" t="s">
        <v>6108</v>
      </c>
      <c r="F425" s="1546" t="s">
        <v>424</v>
      </c>
      <c r="G425" s="1818">
        <v>3</v>
      </c>
      <c r="H425" s="1818">
        <v>4</v>
      </c>
      <c r="I425" s="1818">
        <v>12</v>
      </c>
      <c r="J425" s="1546" t="s">
        <v>6527</v>
      </c>
      <c r="K425" s="1546" t="s">
        <v>6456</v>
      </c>
      <c r="L425" s="1546" t="s">
        <v>6515</v>
      </c>
      <c r="N425" s="1546" t="s">
        <v>314</v>
      </c>
      <c r="O425" s="1546" t="s">
        <v>2412</v>
      </c>
      <c r="P425" s="1817">
        <v>19264</v>
      </c>
      <c r="Q425" s="1546" t="s">
        <v>2815</v>
      </c>
      <c r="R425" s="1546" t="s">
        <v>6456</v>
      </c>
    </row>
    <row r="426" spans="1:18">
      <c r="A426" s="1546" t="s">
        <v>314</v>
      </c>
      <c r="B426" s="1817">
        <v>2118</v>
      </c>
      <c r="C426" s="1546" t="s">
        <v>933</v>
      </c>
      <c r="D426" s="1546" t="s">
        <v>107</v>
      </c>
      <c r="E426" s="1546" t="s">
        <v>492</v>
      </c>
      <c r="F426" s="1546" t="s">
        <v>493</v>
      </c>
      <c r="G426" s="1818">
        <v>5</v>
      </c>
      <c r="H426" s="1818">
        <v>4</v>
      </c>
      <c r="I426" s="1818">
        <v>20</v>
      </c>
      <c r="J426" s="1546" t="s">
        <v>6527</v>
      </c>
      <c r="K426" s="1546" t="s">
        <v>6456</v>
      </c>
      <c r="L426" s="1546" t="s">
        <v>6515</v>
      </c>
      <c r="N426" s="1546" t="s">
        <v>314</v>
      </c>
      <c r="O426" s="1546" t="s">
        <v>2413</v>
      </c>
      <c r="P426" s="1817">
        <v>19312</v>
      </c>
      <c r="Q426" s="1546" t="s">
        <v>2815</v>
      </c>
      <c r="R426" s="1546" t="s">
        <v>6456</v>
      </c>
    </row>
    <row r="427" spans="1:18">
      <c r="A427" s="1546" t="s">
        <v>314</v>
      </c>
      <c r="B427" s="1817">
        <v>2119</v>
      </c>
      <c r="C427" s="1546" t="s">
        <v>933</v>
      </c>
      <c r="D427" s="1546" t="s">
        <v>107</v>
      </c>
      <c r="E427" s="1546" t="s">
        <v>1064</v>
      </c>
      <c r="F427" s="1546" t="s">
        <v>955</v>
      </c>
      <c r="G427" s="1818">
        <v>3</v>
      </c>
      <c r="H427" s="1818">
        <v>4</v>
      </c>
      <c r="I427" s="1818">
        <v>12</v>
      </c>
      <c r="J427" s="1546" t="s">
        <v>6527</v>
      </c>
      <c r="K427" s="1546" t="s">
        <v>6456</v>
      </c>
      <c r="L427" s="1546" t="s">
        <v>6515</v>
      </c>
      <c r="N427" s="1546" t="s">
        <v>314</v>
      </c>
      <c r="O427" s="1546" t="s">
        <v>2414</v>
      </c>
      <c r="P427" s="1817">
        <v>19355</v>
      </c>
      <c r="Q427" s="1546" t="s">
        <v>2815</v>
      </c>
      <c r="R427" s="1546" t="s">
        <v>6456</v>
      </c>
    </row>
    <row r="428" spans="1:18">
      <c r="A428" s="1546" t="s">
        <v>314</v>
      </c>
      <c r="B428" s="1817">
        <v>2120</v>
      </c>
      <c r="C428" s="1546" t="s">
        <v>933</v>
      </c>
      <c r="D428" s="1546" t="s">
        <v>107</v>
      </c>
      <c r="E428" s="1546" t="s">
        <v>707</v>
      </c>
      <c r="F428" s="1546" t="s">
        <v>708</v>
      </c>
      <c r="G428" s="1818">
        <v>3</v>
      </c>
      <c r="H428" s="1818">
        <v>4</v>
      </c>
      <c r="I428" s="1818">
        <v>12</v>
      </c>
      <c r="J428" s="1546" t="s">
        <v>6527</v>
      </c>
      <c r="K428" s="1546" t="s">
        <v>6456</v>
      </c>
      <c r="L428" s="1546" t="s">
        <v>6515</v>
      </c>
      <c r="N428" s="1546" t="s">
        <v>314</v>
      </c>
      <c r="O428" s="1546" t="s">
        <v>2415</v>
      </c>
      <c r="P428" s="1817">
        <v>19401</v>
      </c>
      <c r="Q428" s="1546" t="s">
        <v>2815</v>
      </c>
      <c r="R428" s="1546" t="s">
        <v>6456</v>
      </c>
    </row>
    <row r="429" spans="1:18">
      <c r="A429" s="1546" t="s">
        <v>314</v>
      </c>
      <c r="B429" s="1817">
        <v>2121</v>
      </c>
      <c r="C429" s="1546" t="s">
        <v>933</v>
      </c>
      <c r="D429" s="1546" t="s">
        <v>107</v>
      </c>
      <c r="E429" s="1546" t="s">
        <v>842</v>
      </c>
      <c r="F429" s="1546" t="s">
        <v>841</v>
      </c>
      <c r="G429" s="1818">
        <v>1</v>
      </c>
      <c r="H429" s="1818">
        <v>4</v>
      </c>
      <c r="I429" s="1818">
        <v>4</v>
      </c>
      <c r="J429" s="1546" t="s">
        <v>6527</v>
      </c>
      <c r="K429" s="1546" t="s">
        <v>6456</v>
      </c>
      <c r="L429" s="1546" t="s">
        <v>6515</v>
      </c>
      <c r="N429" s="1546" t="s">
        <v>314</v>
      </c>
      <c r="O429" s="1546" t="s">
        <v>2416</v>
      </c>
      <c r="P429" s="1817">
        <v>19428</v>
      </c>
      <c r="Q429" s="1546" t="s">
        <v>2815</v>
      </c>
      <c r="R429" s="1546" t="s">
        <v>6427</v>
      </c>
    </row>
    <row r="430" spans="1:18">
      <c r="A430" s="1546" t="s">
        <v>314</v>
      </c>
      <c r="B430" s="1817">
        <v>2122</v>
      </c>
      <c r="C430" s="1546" t="s">
        <v>933</v>
      </c>
      <c r="D430" s="1546" t="s">
        <v>107</v>
      </c>
      <c r="E430" s="1546" t="s">
        <v>840</v>
      </c>
      <c r="F430" s="1546" t="s">
        <v>839</v>
      </c>
      <c r="G430" s="1818">
        <v>1</v>
      </c>
      <c r="H430" s="1818">
        <v>4</v>
      </c>
      <c r="I430" s="1818">
        <v>4</v>
      </c>
      <c r="J430" s="1546" t="s">
        <v>6527</v>
      </c>
      <c r="K430" s="1546" t="s">
        <v>6456</v>
      </c>
      <c r="L430" s="1546" t="s">
        <v>6515</v>
      </c>
      <c r="N430" s="1546" t="s">
        <v>314</v>
      </c>
      <c r="O430" s="1546" t="s">
        <v>2417</v>
      </c>
      <c r="P430" s="1817">
        <v>19460</v>
      </c>
      <c r="Q430" s="1546" t="s">
        <v>2815</v>
      </c>
      <c r="R430" s="1546" t="s">
        <v>6456</v>
      </c>
    </row>
    <row r="431" spans="1:18">
      <c r="A431" s="1546" t="s">
        <v>314</v>
      </c>
      <c r="B431" s="1817">
        <v>2124</v>
      </c>
      <c r="C431" s="1546" t="s">
        <v>933</v>
      </c>
      <c r="D431" s="1546" t="s">
        <v>107</v>
      </c>
      <c r="E431" s="1546" t="s">
        <v>970</v>
      </c>
      <c r="F431" s="1546" t="s">
        <v>969</v>
      </c>
      <c r="G431" s="1818"/>
      <c r="H431" s="1818"/>
      <c r="I431" s="1818">
        <v>3</v>
      </c>
      <c r="J431" s="1546" t="s">
        <v>6523</v>
      </c>
      <c r="K431" s="1546" t="s">
        <v>6456</v>
      </c>
      <c r="L431" s="1546" t="s">
        <v>6515</v>
      </c>
      <c r="N431" s="1546" t="s">
        <v>314</v>
      </c>
      <c r="O431" s="1546" t="s">
        <v>2418</v>
      </c>
      <c r="P431" s="1817">
        <v>19498</v>
      </c>
      <c r="Q431" s="1546" t="s">
        <v>2815</v>
      </c>
      <c r="R431" s="1546" t="s">
        <v>6456</v>
      </c>
    </row>
    <row r="432" spans="1:18">
      <c r="A432" s="1546" t="s">
        <v>314</v>
      </c>
      <c r="B432" s="1817">
        <v>2125</v>
      </c>
      <c r="C432" s="1546" t="s">
        <v>933</v>
      </c>
      <c r="D432" s="1546" t="s">
        <v>107</v>
      </c>
      <c r="E432" s="1546" t="s">
        <v>6228</v>
      </c>
      <c r="F432" s="1546" t="s">
        <v>22</v>
      </c>
      <c r="G432" s="1818">
        <v>1</v>
      </c>
      <c r="H432" s="1818">
        <v>5</v>
      </c>
      <c r="I432" s="1818">
        <v>5</v>
      </c>
      <c r="J432" s="1546" t="s">
        <v>6527</v>
      </c>
      <c r="K432" s="1546" t="s">
        <v>6456</v>
      </c>
      <c r="L432" s="1546" t="s">
        <v>6515</v>
      </c>
      <c r="N432" s="1546" t="s">
        <v>314</v>
      </c>
      <c r="O432" s="1546" t="s">
        <v>2419</v>
      </c>
      <c r="P432" s="1817">
        <v>19535</v>
      </c>
      <c r="Q432" s="1546" t="s">
        <v>2815</v>
      </c>
      <c r="R432" s="1546" t="s">
        <v>6456</v>
      </c>
    </row>
    <row r="433" spans="1:18">
      <c r="A433" s="1546" t="s">
        <v>314</v>
      </c>
      <c r="B433" s="1817">
        <v>2126</v>
      </c>
      <c r="C433" s="1546" t="s">
        <v>933</v>
      </c>
      <c r="D433" s="1546" t="s">
        <v>107</v>
      </c>
      <c r="E433" s="1546" t="s">
        <v>458</v>
      </c>
      <c r="F433" s="1546" t="s">
        <v>457</v>
      </c>
      <c r="G433" s="1818">
        <v>1</v>
      </c>
      <c r="H433" s="1818">
        <v>5</v>
      </c>
      <c r="I433" s="1818">
        <v>5</v>
      </c>
      <c r="J433" s="1546" t="s">
        <v>6527</v>
      </c>
      <c r="K433" s="1546" t="s">
        <v>6456</v>
      </c>
      <c r="L433" s="1546" t="s">
        <v>6515</v>
      </c>
      <c r="N433" s="1546" t="s">
        <v>314</v>
      </c>
      <c r="O433" s="1546" t="s">
        <v>2420</v>
      </c>
      <c r="P433" s="1817">
        <v>19566</v>
      </c>
      <c r="Q433" s="1546" t="s">
        <v>2815</v>
      </c>
      <c r="R433" s="1546" t="s">
        <v>6456</v>
      </c>
    </row>
    <row r="434" spans="1:18">
      <c r="A434" s="1546" t="s">
        <v>314</v>
      </c>
      <c r="B434" s="1817">
        <v>2127</v>
      </c>
      <c r="C434" s="1546" t="s">
        <v>933</v>
      </c>
      <c r="D434" s="1546" t="s">
        <v>107</v>
      </c>
      <c r="E434" s="1546" t="s">
        <v>555</v>
      </c>
      <c r="F434" s="1546" t="s">
        <v>381</v>
      </c>
      <c r="G434" s="1818">
        <v>2</v>
      </c>
      <c r="H434" s="1818">
        <v>5</v>
      </c>
      <c r="I434" s="1818">
        <v>10</v>
      </c>
      <c r="J434" s="1546" t="s">
        <v>6527</v>
      </c>
      <c r="K434" s="1546" t="s">
        <v>6456</v>
      </c>
      <c r="L434" s="1546" t="s">
        <v>6515</v>
      </c>
      <c r="N434" s="1546" t="s">
        <v>314</v>
      </c>
      <c r="O434" s="1546" t="s">
        <v>2421</v>
      </c>
      <c r="P434" s="1817">
        <v>19647</v>
      </c>
      <c r="Q434" s="1546" t="s">
        <v>2821</v>
      </c>
      <c r="R434" s="1546" t="s">
        <v>6456</v>
      </c>
    </row>
    <row r="435" spans="1:18">
      <c r="A435" s="1546" t="s">
        <v>314</v>
      </c>
      <c r="B435" s="1817">
        <v>2129</v>
      </c>
      <c r="C435" s="1546" t="s">
        <v>933</v>
      </c>
      <c r="D435" s="1546" t="s">
        <v>107</v>
      </c>
      <c r="E435" s="1546" t="s">
        <v>968</v>
      </c>
      <c r="F435" s="1546" t="s">
        <v>967</v>
      </c>
      <c r="G435" s="1818">
        <v>1</v>
      </c>
      <c r="H435" s="1818">
        <v>5</v>
      </c>
      <c r="I435" s="1818">
        <v>5</v>
      </c>
      <c r="J435" s="1546" t="s">
        <v>6527</v>
      </c>
      <c r="K435" s="1546" t="s">
        <v>6456</v>
      </c>
      <c r="L435" s="1546" t="s">
        <v>6515</v>
      </c>
      <c r="N435" s="1546" t="s">
        <v>314</v>
      </c>
      <c r="O435" s="1546" t="s">
        <v>2422</v>
      </c>
      <c r="P435" s="1817">
        <v>19679</v>
      </c>
      <c r="Q435" s="1546" t="s">
        <v>2822</v>
      </c>
      <c r="R435" s="1546" t="s">
        <v>6456</v>
      </c>
    </row>
    <row r="436" spans="1:18">
      <c r="A436" s="1546" t="s">
        <v>314</v>
      </c>
      <c r="B436" s="1817">
        <v>2130</v>
      </c>
      <c r="C436" s="1546" t="s">
        <v>933</v>
      </c>
      <c r="D436" s="1546" t="s">
        <v>107</v>
      </c>
      <c r="E436" s="1546" t="s">
        <v>6557</v>
      </c>
      <c r="F436" s="1546" t="s">
        <v>965</v>
      </c>
      <c r="G436" s="1818">
        <v>1</v>
      </c>
      <c r="H436" s="1818"/>
      <c r="I436" s="1818">
        <v>3</v>
      </c>
      <c r="J436" s="1546" t="s">
        <v>6523</v>
      </c>
      <c r="K436" s="1546" t="s">
        <v>6456</v>
      </c>
      <c r="L436" s="1546" t="s">
        <v>6515</v>
      </c>
      <c r="N436" s="1546" t="s">
        <v>314</v>
      </c>
      <c r="O436" s="1546" t="s">
        <v>2423</v>
      </c>
      <c r="P436" s="1817">
        <v>19720</v>
      </c>
      <c r="Q436" s="1546" t="s">
        <v>2826</v>
      </c>
      <c r="R436" s="1546" t="s">
        <v>6456</v>
      </c>
    </row>
    <row r="437" spans="1:18">
      <c r="A437" s="1546" t="s">
        <v>314</v>
      </c>
      <c r="B437" s="1817">
        <v>2131</v>
      </c>
      <c r="C437" s="1546" t="s">
        <v>933</v>
      </c>
      <c r="D437" s="1546" t="s">
        <v>107</v>
      </c>
      <c r="E437" s="1546" t="s">
        <v>964</v>
      </c>
      <c r="F437" s="1546" t="s">
        <v>963</v>
      </c>
      <c r="G437" s="1818">
        <v>1</v>
      </c>
      <c r="H437" s="1818">
        <v>5</v>
      </c>
      <c r="I437" s="1818">
        <v>5</v>
      </c>
      <c r="J437" s="1546" t="s">
        <v>6527</v>
      </c>
      <c r="K437" s="1546" t="s">
        <v>6456</v>
      </c>
      <c r="L437" s="1546" t="s">
        <v>6515</v>
      </c>
      <c r="N437" s="1546" t="s">
        <v>314</v>
      </c>
      <c r="O437" s="1546" t="s">
        <v>2424</v>
      </c>
      <c r="P437" s="1817">
        <v>19757</v>
      </c>
      <c r="Q437" s="1546" t="s">
        <v>2822</v>
      </c>
      <c r="R437" s="1546" t="s">
        <v>6456</v>
      </c>
    </row>
    <row r="438" spans="1:18">
      <c r="A438" s="1546" t="s">
        <v>314</v>
      </c>
      <c r="B438" s="1817">
        <v>2132</v>
      </c>
      <c r="C438" s="1546" t="s">
        <v>933</v>
      </c>
      <c r="D438" s="1546" t="s">
        <v>107</v>
      </c>
      <c r="E438" s="1546" t="s">
        <v>962</v>
      </c>
      <c r="F438" s="1546" t="s">
        <v>961</v>
      </c>
      <c r="G438" s="1818">
        <v>1</v>
      </c>
      <c r="H438" s="1818">
        <v>5</v>
      </c>
      <c r="I438" s="1818">
        <v>5</v>
      </c>
      <c r="J438" s="1546" t="s">
        <v>6527</v>
      </c>
      <c r="K438" s="1546" t="s">
        <v>6456</v>
      </c>
      <c r="L438" s="1546" t="s">
        <v>6515</v>
      </c>
      <c r="N438" s="1546" t="s">
        <v>314</v>
      </c>
      <c r="O438" s="1546" t="s">
        <v>2425</v>
      </c>
      <c r="P438" s="1817">
        <v>19799</v>
      </c>
      <c r="Q438" s="1546" t="s">
        <v>2822</v>
      </c>
      <c r="R438" s="1546" t="s">
        <v>6456</v>
      </c>
    </row>
    <row r="439" spans="1:18">
      <c r="A439" s="1546" t="s">
        <v>314</v>
      </c>
      <c r="B439" s="1817">
        <v>2133</v>
      </c>
      <c r="C439" s="1546" t="s">
        <v>933</v>
      </c>
      <c r="D439" s="1546" t="s">
        <v>107</v>
      </c>
      <c r="E439" s="1546" t="s">
        <v>960</v>
      </c>
      <c r="F439" s="1546" t="s">
        <v>959</v>
      </c>
      <c r="G439" s="1818">
        <v>1</v>
      </c>
      <c r="H439" s="1818">
        <v>10</v>
      </c>
      <c r="I439" s="1818">
        <v>10</v>
      </c>
      <c r="J439" s="1546" t="s">
        <v>6527</v>
      </c>
      <c r="K439" s="1546" t="s">
        <v>6456</v>
      </c>
      <c r="L439" s="1546" t="s">
        <v>6515</v>
      </c>
      <c r="N439" s="1546" t="s">
        <v>314</v>
      </c>
      <c r="O439" s="1546" t="s">
        <v>2426</v>
      </c>
      <c r="P439" s="1817">
        <v>19841</v>
      </c>
      <c r="Q439" s="1546" t="s">
        <v>2822</v>
      </c>
      <c r="R439" s="1546" t="s">
        <v>6456</v>
      </c>
    </row>
    <row r="440" spans="1:18">
      <c r="A440" s="1546" t="s">
        <v>314</v>
      </c>
      <c r="B440" s="1817">
        <v>2134</v>
      </c>
      <c r="C440" s="1546" t="s">
        <v>933</v>
      </c>
      <c r="D440" s="1546" t="s">
        <v>107</v>
      </c>
      <c r="E440" s="1546" t="s">
        <v>895</v>
      </c>
      <c r="F440" s="1546" t="s">
        <v>894</v>
      </c>
      <c r="G440" s="1818"/>
      <c r="H440" s="1818"/>
      <c r="I440" s="1818">
        <v>3</v>
      </c>
      <c r="J440" s="1546" t="s">
        <v>6523</v>
      </c>
      <c r="K440" s="1546" t="s">
        <v>6456</v>
      </c>
      <c r="L440" s="1546" t="s">
        <v>6515</v>
      </c>
      <c r="N440" s="1546" t="s">
        <v>314</v>
      </c>
      <c r="O440" s="1546" t="s">
        <v>2427</v>
      </c>
      <c r="P440" s="1817">
        <v>19880</v>
      </c>
      <c r="Q440" s="1546" t="s">
        <v>2822</v>
      </c>
      <c r="R440" s="1546" t="s">
        <v>6456</v>
      </c>
    </row>
    <row r="441" spans="1:18">
      <c r="A441" s="1546" t="s">
        <v>314</v>
      </c>
      <c r="B441" s="1817">
        <v>2135</v>
      </c>
      <c r="C441" s="1546" t="s">
        <v>933</v>
      </c>
      <c r="D441" s="1546" t="s">
        <v>107</v>
      </c>
      <c r="E441" s="1546" t="s">
        <v>6112</v>
      </c>
      <c r="F441" s="1546" t="s">
        <v>6515</v>
      </c>
      <c r="G441" s="1818">
        <v>1</v>
      </c>
      <c r="H441" s="1818">
        <v>5</v>
      </c>
      <c r="I441" s="1818">
        <v>5</v>
      </c>
      <c r="J441" s="1546" t="s">
        <v>6527</v>
      </c>
      <c r="K441" s="1546" t="s">
        <v>6456</v>
      </c>
      <c r="L441" s="1546" t="s">
        <v>6515</v>
      </c>
      <c r="N441" s="1546" t="s">
        <v>314</v>
      </c>
      <c r="O441" s="1546" t="s">
        <v>2428</v>
      </c>
      <c r="P441" s="1817">
        <v>19938</v>
      </c>
      <c r="Q441" s="1546" t="s">
        <v>2822</v>
      </c>
      <c r="R441" s="1546" t="s">
        <v>6456</v>
      </c>
    </row>
    <row r="442" spans="1:18">
      <c r="A442" s="1546" t="s">
        <v>314</v>
      </c>
      <c r="B442" s="1817">
        <v>2136</v>
      </c>
      <c r="C442" s="1546" t="s">
        <v>933</v>
      </c>
      <c r="D442" s="1546" t="s">
        <v>107</v>
      </c>
      <c r="E442" s="1546" t="s">
        <v>6132</v>
      </c>
      <c r="F442" s="1546" t="s">
        <v>6515</v>
      </c>
      <c r="G442" s="1818">
        <v>1</v>
      </c>
      <c r="H442" s="1818"/>
      <c r="I442" s="1818">
        <v>2</v>
      </c>
      <c r="J442" s="1546" t="s">
        <v>6523</v>
      </c>
      <c r="K442" s="1546" t="s">
        <v>6456</v>
      </c>
      <c r="L442" s="1546" t="s">
        <v>6515</v>
      </c>
      <c r="N442" s="1546" t="s">
        <v>314</v>
      </c>
      <c r="O442" s="1546" t="s">
        <v>2429</v>
      </c>
      <c r="P442" s="1817">
        <v>19973</v>
      </c>
      <c r="Q442" s="1546" t="s">
        <v>2822</v>
      </c>
      <c r="R442" s="1546" t="s">
        <v>6456</v>
      </c>
    </row>
    <row r="443" spans="1:18">
      <c r="A443" s="1546" t="s">
        <v>314</v>
      </c>
      <c r="B443" s="1817">
        <v>2137</v>
      </c>
      <c r="C443" s="1546" t="s">
        <v>933</v>
      </c>
      <c r="D443" s="1546" t="s">
        <v>107</v>
      </c>
      <c r="E443" s="1546" t="s">
        <v>958</v>
      </c>
      <c r="F443" s="1546" t="s">
        <v>6515</v>
      </c>
      <c r="G443" s="1818">
        <v>2</v>
      </c>
      <c r="H443" s="1818">
        <v>10</v>
      </c>
      <c r="I443" s="1818">
        <v>20</v>
      </c>
      <c r="J443" s="1546" t="s">
        <v>6527</v>
      </c>
      <c r="K443" s="1546" t="s">
        <v>6456</v>
      </c>
      <c r="L443" s="1546" t="s">
        <v>6515</v>
      </c>
      <c r="N443" s="1546" t="s">
        <v>314</v>
      </c>
      <c r="O443" s="1546" t="s">
        <v>2430</v>
      </c>
      <c r="P443" s="1817">
        <v>20036</v>
      </c>
      <c r="Q443" s="1546" t="s">
        <v>2822</v>
      </c>
      <c r="R443" s="1546" t="s">
        <v>6456</v>
      </c>
    </row>
    <row r="444" spans="1:18">
      <c r="A444" s="1546" t="s">
        <v>314</v>
      </c>
      <c r="B444" s="1817">
        <v>2138</v>
      </c>
      <c r="C444" s="1546" t="s">
        <v>933</v>
      </c>
      <c r="D444" s="1546" t="s">
        <v>107</v>
      </c>
      <c r="E444" s="1546" t="s">
        <v>957</v>
      </c>
      <c r="F444" s="1546" t="s">
        <v>6515</v>
      </c>
      <c r="G444" s="1818">
        <v>1</v>
      </c>
      <c r="H444" s="1818">
        <v>10</v>
      </c>
      <c r="I444" s="1818">
        <v>10</v>
      </c>
      <c r="J444" s="1546" t="s">
        <v>6527</v>
      </c>
      <c r="K444" s="1546" t="s">
        <v>6456</v>
      </c>
      <c r="L444" s="1546" t="s">
        <v>6515</v>
      </c>
      <c r="N444" s="1546" t="s">
        <v>314</v>
      </c>
      <c r="O444" s="1546" t="s">
        <v>2431</v>
      </c>
      <c r="P444" s="1817">
        <v>20113</v>
      </c>
      <c r="Q444" s="1546" t="s">
        <v>2835</v>
      </c>
      <c r="R444" s="1546" t="s">
        <v>6456</v>
      </c>
    </row>
    <row r="445" spans="1:18">
      <c r="A445" s="1546" t="s">
        <v>314</v>
      </c>
      <c r="B445" s="1817">
        <v>2140</v>
      </c>
      <c r="C445" s="1546" t="s">
        <v>933</v>
      </c>
      <c r="D445" s="1546" t="s">
        <v>107</v>
      </c>
      <c r="E445" s="1546" t="s">
        <v>976</v>
      </c>
      <c r="F445" s="1546" t="s">
        <v>975</v>
      </c>
      <c r="G445" s="1818"/>
      <c r="H445" s="1818"/>
      <c r="I445" s="1818">
        <v>4</v>
      </c>
      <c r="J445" s="1546" t="s">
        <v>6523</v>
      </c>
      <c r="K445" s="1546" t="s">
        <v>6456</v>
      </c>
      <c r="L445" s="1546" t="s">
        <v>6515</v>
      </c>
      <c r="N445" s="1546" t="s">
        <v>314</v>
      </c>
      <c r="O445" s="1546" t="s">
        <v>2432</v>
      </c>
      <c r="P445" s="1817">
        <v>20151</v>
      </c>
      <c r="Q445" s="1546" t="s">
        <v>2835</v>
      </c>
      <c r="R445" s="1546" t="s">
        <v>6456</v>
      </c>
    </row>
    <row r="446" spans="1:18">
      <c r="A446" s="1546" t="s">
        <v>314</v>
      </c>
      <c r="B446" s="1817">
        <v>2141</v>
      </c>
      <c r="C446" s="1546" t="s">
        <v>933</v>
      </c>
      <c r="D446" s="1546" t="s">
        <v>107</v>
      </c>
      <c r="E446" s="1546" t="s">
        <v>6281</v>
      </c>
      <c r="F446" s="1546" t="s">
        <v>6282</v>
      </c>
      <c r="G446" s="1818">
        <v>1</v>
      </c>
      <c r="H446" s="1818">
        <v>30</v>
      </c>
      <c r="I446" s="1818">
        <v>30</v>
      </c>
      <c r="J446" s="1546" t="s">
        <v>6527</v>
      </c>
      <c r="K446" s="1546" t="s">
        <v>6456</v>
      </c>
      <c r="L446" s="1546" t="s">
        <v>6515</v>
      </c>
      <c r="N446" s="1546" t="s">
        <v>314</v>
      </c>
      <c r="O446" s="1546" t="s">
        <v>2433</v>
      </c>
      <c r="P446" s="1817">
        <v>20187</v>
      </c>
      <c r="Q446" s="1546" t="s">
        <v>2835</v>
      </c>
      <c r="R446" s="1546" t="s">
        <v>6456</v>
      </c>
    </row>
    <row r="447" spans="1:18">
      <c r="A447" s="1546" t="s">
        <v>314</v>
      </c>
      <c r="B447" s="1817">
        <v>2142</v>
      </c>
      <c r="C447" s="1546" t="s">
        <v>933</v>
      </c>
      <c r="D447" s="1546" t="s">
        <v>107</v>
      </c>
      <c r="E447" s="1546" t="s">
        <v>515</v>
      </c>
      <c r="F447" s="1546" t="s">
        <v>6490</v>
      </c>
      <c r="G447" s="1818">
        <v>1</v>
      </c>
      <c r="H447" s="1818">
        <v>30</v>
      </c>
      <c r="I447" s="1818">
        <v>30</v>
      </c>
      <c r="J447" s="1546" t="s">
        <v>6527</v>
      </c>
      <c r="K447" s="1546" t="s">
        <v>6456</v>
      </c>
      <c r="L447" s="1546" t="s">
        <v>6515</v>
      </c>
      <c r="N447" s="1546" t="s">
        <v>314</v>
      </c>
      <c r="O447" s="1546" t="s">
        <v>2434</v>
      </c>
      <c r="P447" s="1817">
        <v>20279</v>
      </c>
      <c r="Q447" s="1546" t="s">
        <v>2835</v>
      </c>
      <c r="R447" s="1546" t="s">
        <v>6456</v>
      </c>
    </row>
    <row r="448" spans="1:18">
      <c r="A448" s="1546" t="s">
        <v>314</v>
      </c>
      <c r="B448" s="1817">
        <v>2143</v>
      </c>
      <c r="C448" s="1546" t="s">
        <v>933</v>
      </c>
      <c r="D448" s="1546" t="s">
        <v>107</v>
      </c>
      <c r="E448" s="1546" t="s">
        <v>558</v>
      </c>
      <c r="F448" s="1546" t="s">
        <v>6498</v>
      </c>
      <c r="G448" s="1818">
        <v>1</v>
      </c>
      <c r="H448" s="1818">
        <v>30</v>
      </c>
      <c r="I448" s="1818">
        <v>30</v>
      </c>
      <c r="J448" s="1546" t="s">
        <v>6527</v>
      </c>
      <c r="K448" s="1546" t="s">
        <v>6456</v>
      </c>
      <c r="L448" s="1546" t="s">
        <v>6515</v>
      </c>
      <c r="N448" s="1546" t="s">
        <v>314</v>
      </c>
      <c r="O448" s="1546" t="s">
        <v>2435</v>
      </c>
      <c r="P448" s="1817">
        <v>20321</v>
      </c>
      <c r="Q448" s="1546" t="s">
        <v>2835</v>
      </c>
      <c r="R448" s="1546" t="s">
        <v>6427</v>
      </c>
    </row>
    <row r="449" spans="1:18">
      <c r="A449" s="1546" t="s">
        <v>314</v>
      </c>
      <c r="B449" s="1817">
        <v>2145</v>
      </c>
      <c r="C449" s="1546" t="s">
        <v>933</v>
      </c>
      <c r="D449" s="1546" t="s">
        <v>107</v>
      </c>
      <c r="E449" s="1546" t="s">
        <v>6260</v>
      </c>
      <c r="F449" s="1546" t="s">
        <v>567</v>
      </c>
      <c r="G449" s="1818">
        <v>2</v>
      </c>
      <c r="H449" s="1818">
        <v>10</v>
      </c>
      <c r="I449" s="1818">
        <v>20</v>
      </c>
      <c r="J449" s="1546" t="s">
        <v>6527</v>
      </c>
      <c r="K449" s="1546" t="s">
        <v>6456</v>
      </c>
      <c r="L449" s="1546" t="s">
        <v>6515</v>
      </c>
      <c r="N449" s="1546" t="s">
        <v>314</v>
      </c>
      <c r="O449" s="1546" t="s">
        <v>2436</v>
      </c>
      <c r="P449" s="1817">
        <v>20356</v>
      </c>
      <c r="Q449" s="1546" t="s">
        <v>2849</v>
      </c>
      <c r="R449" s="1546" t="s">
        <v>6456</v>
      </c>
    </row>
    <row r="450" spans="1:18">
      <c r="A450" s="1546" t="s">
        <v>314</v>
      </c>
      <c r="B450" s="1817">
        <v>2147</v>
      </c>
      <c r="C450" s="1546" t="s">
        <v>933</v>
      </c>
      <c r="D450" s="1546" t="s">
        <v>107</v>
      </c>
      <c r="E450" s="1546" t="s">
        <v>970</v>
      </c>
      <c r="F450" s="1546" t="s">
        <v>979</v>
      </c>
      <c r="G450" s="1818">
        <v>1</v>
      </c>
      <c r="H450" s="1818">
        <v>10</v>
      </c>
      <c r="I450" s="1818">
        <v>10</v>
      </c>
      <c r="J450" s="1546" t="s">
        <v>6527</v>
      </c>
      <c r="K450" s="1546" t="s">
        <v>6456</v>
      </c>
      <c r="L450" s="1546" t="s">
        <v>6515</v>
      </c>
      <c r="N450" s="1546" t="s">
        <v>314</v>
      </c>
      <c r="O450" s="1546" t="s">
        <v>2437</v>
      </c>
      <c r="P450" s="1817">
        <v>20407</v>
      </c>
      <c r="Q450" s="1546" t="s">
        <v>2849</v>
      </c>
      <c r="R450" s="1546" t="s">
        <v>6456</v>
      </c>
    </row>
    <row r="451" spans="1:18">
      <c r="A451" s="1546" t="s">
        <v>314</v>
      </c>
      <c r="B451" s="1817">
        <v>2148</v>
      </c>
      <c r="C451" s="1546" t="s">
        <v>933</v>
      </c>
      <c r="D451" s="1546" t="s">
        <v>107</v>
      </c>
      <c r="E451" s="1546" t="s">
        <v>555</v>
      </c>
      <c r="F451" s="1546" t="s">
        <v>728</v>
      </c>
      <c r="G451" s="1818">
        <v>2</v>
      </c>
      <c r="H451" s="1818">
        <v>10</v>
      </c>
      <c r="I451" s="1818">
        <v>20</v>
      </c>
      <c r="J451" s="1546" t="s">
        <v>6527</v>
      </c>
      <c r="K451" s="1546" t="s">
        <v>6456</v>
      </c>
      <c r="L451" s="1546" t="s">
        <v>6515</v>
      </c>
      <c r="N451" s="1546" t="s">
        <v>314</v>
      </c>
      <c r="O451" s="1546" t="s">
        <v>2438</v>
      </c>
      <c r="P451" s="1817">
        <v>20458</v>
      </c>
      <c r="Q451" s="1546" t="s">
        <v>2849</v>
      </c>
      <c r="R451" s="1546" t="s">
        <v>6456</v>
      </c>
    </row>
    <row r="452" spans="1:18">
      <c r="A452" s="1546" t="s">
        <v>314</v>
      </c>
      <c r="B452" s="1817">
        <v>2149</v>
      </c>
      <c r="C452" s="1546" t="s">
        <v>933</v>
      </c>
      <c r="D452" s="1546" t="s">
        <v>107</v>
      </c>
      <c r="E452" s="1546" t="s">
        <v>515</v>
      </c>
      <c r="F452" s="1546" t="s">
        <v>727</v>
      </c>
      <c r="G452" s="1818">
        <v>1</v>
      </c>
      <c r="H452" s="1818">
        <v>10</v>
      </c>
      <c r="I452" s="1818">
        <v>10</v>
      </c>
      <c r="J452" s="1546" t="s">
        <v>6527</v>
      </c>
      <c r="K452" s="1546" t="s">
        <v>6456</v>
      </c>
      <c r="L452" s="1546" t="s">
        <v>6515</v>
      </c>
      <c r="N452" s="1546" t="s">
        <v>314</v>
      </c>
      <c r="O452" s="1546" t="s">
        <v>2439</v>
      </c>
      <c r="P452" s="1817">
        <v>20496</v>
      </c>
      <c r="Q452" s="1546" t="s">
        <v>2849</v>
      </c>
      <c r="R452" s="1546" t="s">
        <v>6427</v>
      </c>
    </row>
    <row r="453" spans="1:18">
      <c r="A453" s="1546" t="s">
        <v>314</v>
      </c>
      <c r="B453" s="1817">
        <v>2150</v>
      </c>
      <c r="C453" s="1546" t="s">
        <v>933</v>
      </c>
      <c r="D453" s="1546" t="s">
        <v>107</v>
      </c>
      <c r="E453" s="1546" t="s">
        <v>1694</v>
      </c>
      <c r="F453" s="1546" t="s">
        <v>977</v>
      </c>
      <c r="G453" s="1818">
        <v>2</v>
      </c>
      <c r="H453" s="1818">
        <v>10</v>
      </c>
      <c r="I453" s="1818">
        <v>20</v>
      </c>
      <c r="J453" s="1546" t="s">
        <v>6527</v>
      </c>
      <c r="K453" s="1546" t="s">
        <v>6456</v>
      </c>
      <c r="L453" s="1546" t="s">
        <v>6515</v>
      </c>
      <c r="N453" s="1546" t="s">
        <v>314</v>
      </c>
      <c r="O453" s="1546" t="s">
        <v>2440</v>
      </c>
      <c r="P453" s="1817">
        <v>20572</v>
      </c>
      <c r="Q453" s="1546" t="s">
        <v>2849</v>
      </c>
      <c r="R453" s="1546" t="s">
        <v>6427</v>
      </c>
    </row>
    <row r="454" spans="1:18">
      <c r="A454" s="1546" t="s">
        <v>314</v>
      </c>
      <c r="B454" s="1817">
        <v>2151</v>
      </c>
      <c r="C454" s="1546" t="s">
        <v>933</v>
      </c>
      <c r="D454" s="1546" t="s">
        <v>107</v>
      </c>
      <c r="E454" s="1546" t="s">
        <v>605</v>
      </c>
      <c r="F454" s="1546" t="s">
        <v>606</v>
      </c>
      <c r="G454" s="1818">
        <v>2</v>
      </c>
      <c r="H454" s="1818">
        <v>10</v>
      </c>
      <c r="I454" s="1818">
        <v>20</v>
      </c>
      <c r="J454" s="1546" t="s">
        <v>6527</v>
      </c>
      <c r="K454" s="1546" t="s">
        <v>6456</v>
      </c>
      <c r="L454" s="1546" t="s">
        <v>6515</v>
      </c>
      <c r="N454" s="1546" t="s">
        <v>314</v>
      </c>
      <c r="O454" s="1546" t="s">
        <v>2376</v>
      </c>
      <c r="P454" s="1817">
        <v>20651</v>
      </c>
      <c r="Q454" s="1546" t="s">
        <v>2731</v>
      </c>
      <c r="R454" s="1546" t="s">
        <v>6427</v>
      </c>
    </row>
    <row r="455" spans="1:18">
      <c r="A455" s="1546" t="s">
        <v>314</v>
      </c>
      <c r="B455" s="1817">
        <v>2185</v>
      </c>
      <c r="C455" s="1546" t="s">
        <v>933</v>
      </c>
      <c r="D455" s="1546" t="s">
        <v>108</v>
      </c>
      <c r="E455" s="1546" t="s">
        <v>6233</v>
      </c>
      <c r="F455" s="1546" t="s">
        <v>274</v>
      </c>
      <c r="G455" s="1818">
        <v>1</v>
      </c>
      <c r="H455" s="1818">
        <v>5</v>
      </c>
      <c r="I455" s="1818">
        <v>5</v>
      </c>
      <c r="J455" s="1546" t="s">
        <v>6527</v>
      </c>
      <c r="K455" s="1546" t="s">
        <v>6456</v>
      </c>
      <c r="L455" s="1546" t="s">
        <v>6515</v>
      </c>
      <c r="N455" s="1546" t="s">
        <v>314</v>
      </c>
      <c r="O455" s="1546" t="s">
        <v>2442</v>
      </c>
      <c r="P455" s="1817">
        <v>20695</v>
      </c>
      <c r="Q455" s="1546" t="s">
        <v>2849</v>
      </c>
      <c r="R455" s="1546" t="s">
        <v>6456</v>
      </c>
    </row>
    <row r="456" spans="1:18">
      <c r="A456" s="1546" t="s">
        <v>314</v>
      </c>
      <c r="B456" s="1817">
        <v>2186</v>
      </c>
      <c r="C456" s="1546" t="s">
        <v>933</v>
      </c>
      <c r="D456" s="1546" t="s">
        <v>108</v>
      </c>
      <c r="E456" s="1546" t="s">
        <v>6272</v>
      </c>
      <c r="F456" s="1546" t="s">
        <v>855</v>
      </c>
      <c r="G456" s="1818">
        <v>1</v>
      </c>
      <c r="H456" s="1818">
        <v>5</v>
      </c>
      <c r="I456" s="1818">
        <v>5</v>
      </c>
      <c r="J456" s="1546" t="s">
        <v>6527</v>
      </c>
      <c r="K456" s="1546" t="s">
        <v>6456</v>
      </c>
      <c r="L456" s="1546" t="s">
        <v>6515</v>
      </c>
      <c r="N456" s="1546" t="s">
        <v>314</v>
      </c>
      <c r="O456" s="1546" t="s">
        <v>2443</v>
      </c>
      <c r="P456" s="1817">
        <v>20743</v>
      </c>
      <c r="Q456" s="1546" t="s">
        <v>2849</v>
      </c>
      <c r="R456" s="1546" t="s">
        <v>6456</v>
      </c>
    </row>
    <row r="457" spans="1:18">
      <c r="A457" s="1546" t="s">
        <v>314</v>
      </c>
      <c r="B457" s="1817">
        <v>2187</v>
      </c>
      <c r="C457" s="1546" t="s">
        <v>933</v>
      </c>
      <c r="D457" s="1546" t="s">
        <v>108</v>
      </c>
      <c r="E457" s="1546" t="s">
        <v>1662</v>
      </c>
      <c r="F457" s="1546" t="s">
        <v>362</v>
      </c>
      <c r="G457" s="1818">
        <v>1</v>
      </c>
      <c r="H457" s="1818"/>
      <c r="I457" s="1818">
        <v>3</v>
      </c>
      <c r="J457" s="1546" t="s">
        <v>6523</v>
      </c>
      <c r="K457" s="1546" t="s">
        <v>6456</v>
      </c>
      <c r="L457" s="1546" t="s">
        <v>6515</v>
      </c>
      <c r="N457" s="1546" t="s">
        <v>314</v>
      </c>
      <c r="O457" s="1546" t="s">
        <v>2444</v>
      </c>
      <c r="P457" s="1817">
        <v>20783</v>
      </c>
      <c r="Q457" s="1546" t="s">
        <v>2868</v>
      </c>
      <c r="R457" s="1546" t="s">
        <v>6456</v>
      </c>
    </row>
    <row r="458" spans="1:18">
      <c r="A458" s="1546" t="s">
        <v>314</v>
      </c>
      <c r="B458" s="1817">
        <v>2188</v>
      </c>
      <c r="C458" s="1546" t="s">
        <v>933</v>
      </c>
      <c r="D458" s="1546" t="s">
        <v>108</v>
      </c>
      <c r="E458" s="1546" t="s">
        <v>285</v>
      </c>
      <c r="F458" s="1546" t="s">
        <v>284</v>
      </c>
      <c r="G458" s="1818">
        <v>1</v>
      </c>
      <c r="H458" s="1818">
        <v>5</v>
      </c>
      <c r="I458" s="1818">
        <v>5</v>
      </c>
      <c r="J458" s="1546" t="s">
        <v>6527</v>
      </c>
      <c r="K458" s="1546" t="s">
        <v>6456</v>
      </c>
      <c r="L458" s="1546" t="s">
        <v>6515</v>
      </c>
      <c r="N458" s="1546" t="s">
        <v>314</v>
      </c>
      <c r="O458" s="1546" t="s">
        <v>2445</v>
      </c>
      <c r="P458" s="1817">
        <v>20854</v>
      </c>
      <c r="Q458" s="1546" t="s">
        <v>2871</v>
      </c>
      <c r="R458" s="1546" t="s">
        <v>6456</v>
      </c>
    </row>
    <row r="459" spans="1:18">
      <c r="A459" s="1546" t="s">
        <v>314</v>
      </c>
      <c r="B459" s="1817">
        <v>2189</v>
      </c>
      <c r="C459" s="1546" t="s">
        <v>933</v>
      </c>
      <c r="D459" s="1546" t="s">
        <v>108</v>
      </c>
      <c r="E459" s="1546" t="s">
        <v>283</v>
      </c>
      <c r="F459" s="1546" t="s">
        <v>282</v>
      </c>
      <c r="G459" s="1818">
        <v>1</v>
      </c>
      <c r="H459" s="1818">
        <v>5</v>
      </c>
      <c r="I459" s="1818">
        <v>5</v>
      </c>
      <c r="J459" s="1546" t="s">
        <v>6527</v>
      </c>
      <c r="K459" s="1546" t="s">
        <v>6456</v>
      </c>
      <c r="L459" s="1546" t="s">
        <v>6515</v>
      </c>
      <c r="N459" s="1546" t="s">
        <v>314</v>
      </c>
      <c r="O459" s="1546" t="s">
        <v>2446</v>
      </c>
      <c r="P459" s="1817">
        <v>20905</v>
      </c>
      <c r="Q459" s="1546" t="s">
        <v>2871</v>
      </c>
      <c r="R459" s="1546" t="s">
        <v>6456</v>
      </c>
    </row>
    <row r="460" spans="1:18">
      <c r="A460" s="1546" t="s">
        <v>314</v>
      </c>
      <c r="B460" s="1817">
        <v>2190</v>
      </c>
      <c r="C460" s="1546" t="s">
        <v>933</v>
      </c>
      <c r="D460" s="1546" t="s">
        <v>108</v>
      </c>
      <c r="E460" s="1546" t="s">
        <v>1661</v>
      </c>
      <c r="F460" s="1546" t="s">
        <v>438</v>
      </c>
      <c r="G460" s="1818">
        <v>1</v>
      </c>
      <c r="H460" s="1818">
        <v>5</v>
      </c>
      <c r="I460" s="1818">
        <v>5</v>
      </c>
      <c r="J460" s="1546" t="s">
        <v>6527</v>
      </c>
      <c r="K460" s="1546" t="s">
        <v>6456</v>
      </c>
      <c r="L460" s="1546" t="s">
        <v>6515</v>
      </c>
      <c r="N460" s="1546" t="s">
        <v>314</v>
      </c>
      <c r="O460" s="1546" t="s">
        <v>2447</v>
      </c>
      <c r="P460" s="1817">
        <v>20956</v>
      </c>
      <c r="Q460" s="1546" t="s">
        <v>2871</v>
      </c>
      <c r="R460" s="1546" t="s">
        <v>6456</v>
      </c>
    </row>
    <row r="461" spans="1:18">
      <c r="A461" s="1546" t="s">
        <v>314</v>
      </c>
      <c r="B461" s="1817">
        <v>2191</v>
      </c>
      <c r="C461" s="1546" t="s">
        <v>933</v>
      </c>
      <c r="D461" s="1546" t="s">
        <v>108</v>
      </c>
      <c r="E461" s="1546" t="s">
        <v>960</v>
      </c>
      <c r="F461" s="1546" t="s">
        <v>959</v>
      </c>
      <c r="G461" s="1818"/>
      <c r="H461" s="1818"/>
      <c r="I461" s="1818">
        <v>5</v>
      </c>
      <c r="J461" s="1546" t="s">
        <v>6523</v>
      </c>
      <c r="K461" s="1546" t="s">
        <v>6456</v>
      </c>
      <c r="L461" s="1546" t="s">
        <v>6515</v>
      </c>
      <c r="N461" s="1546" t="s">
        <v>314</v>
      </c>
      <c r="O461" s="1546" t="s">
        <v>2448</v>
      </c>
      <c r="P461" s="1817">
        <v>21013</v>
      </c>
      <c r="Q461" s="1546" t="s">
        <v>2871</v>
      </c>
      <c r="R461" s="1546" t="s">
        <v>6456</v>
      </c>
    </row>
    <row r="462" spans="1:18">
      <c r="A462" s="1546" t="s">
        <v>314</v>
      </c>
      <c r="B462" s="1817">
        <v>2192</v>
      </c>
      <c r="C462" s="1546" t="s">
        <v>933</v>
      </c>
      <c r="D462" s="1546" t="s">
        <v>108</v>
      </c>
      <c r="E462" s="1546" t="s">
        <v>895</v>
      </c>
      <c r="F462" s="1546" t="s">
        <v>894</v>
      </c>
      <c r="G462" s="1818">
        <v>1</v>
      </c>
      <c r="H462" s="1818">
        <v>5</v>
      </c>
      <c r="I462" s="1818">
        <v>5</v>
      </c>
      <c r="J462" s="1546" t="s">
        <v>6527</v>
      </c>
      <c r="K462" s="1546" t="s">
        <v>6456</v>
      </c>
      <c r="L462" s="1546" t="s">
        <v>6515</v>
      </c>
      <c r="N462" s="1546" t="s">
        <v>314</v>
      </c>
      <c r="O462" s="1546" t="s">
        <v>2449</v>
      </c>
      <c r="P462" s="1817">
        <v>21051</v>
      </c>
      <c r="Q462" s="1546" t="s">
        <v>2871</v>
      </c>
      <c r="R462" s="1546" t="s">
        <v>6456</v>
      </c>
    </row>
    <row r="463" spans="1:18">
      <c r="A463" s="1546" t="s">
        <v>314</v>
      </c>
      <c r="B463" s="1817">
        <v>2193</v>
      </c>
      <c r="C463" s="1546" t="s">
        <v>933</v>
      </c>
      <c r="D463" s="1546" t="s">
        <v>108</v>
      </c>
      <c r="E463" s="1546" t="s">
        <v>5901</v>
      </c>
      <c r="F463" s="1546" t="s">
        <v>585</v>
      </c>
      <c r="G463" s="1818">
        <v>1</v>
      </c>
      <c r="H463" s="1818">
        <v>5</v>
      </c>
      <c r="I463" s="1818">
        <v>5</v>
      </c>
      <c r="J463" s="1546" t="s">
        <v>6527</v>
      </c>
      <c r="K463" s="1546" t="s">
        <v>6456</v>
      </c>
      <c r="L463" s="1546" t="s">
        <v>6515</v>
      </c>
      <c r="N463" s="1546" t="s">
        <v>314</v>
      </c>
      <c r="O463" s="1546" t="s">
        <v>2450</v>
      </c>
      <c r="P463" s="1817">
        <v>21097</v>
      </c>
      <c r="Q463" s="1546" t="s">
        <v>2871</v>
      </c>
      <c r="R463" s="1546" t="s">
        <v>6456</v>
      </c>
    </row>
    <row r="464" spans="1:18">
      <c r="A464" s="1546" t="s">
        <v>314</v>
      </c>
      <c r="B464" s="1817">
        <v>2195</v>
      </c>
      <c r="C464" s="1546" t="s">
        <v>933</v>
      </c>
      <c r="D464" s="1546" t="s">
        <v>108</v>
      </c>
      <c r="E464" s="1546" t="s">
        <v>277</v>
      </c>
      <c r="F464" s="1546" t="s">
        <v>278</v>
      </c>
      <c r="G464" s="1818">
        <v>1</v>
      </c>
      <c r="H464" s="1818">
        <v>4</v>
      </c>
      <c r="I464" s="1818">
        <v>4</v>
      </c>
      <c r="J464" s="1546" t="s">
        <v>6527</v>
      </c>
      <c r="K464" s="1546" t="s">
        <v>6456</v>
      </c>
      <c r="L464" s="1546" t="s">
        <v>6515</v>
      </c>
      <c r="N464" s="1546" t="s">
        <v>314</v>
      </c>
      <c r="O464" s="1546" t="s">
        <v>2451</v>
      </c>
      <c r="P464" s="1817">
        <v>21134</v>
      </c>
      <c r="Q464" s="1546" t="s">
        <v>2871</v>
      </c>
      <c r="R464" s="1546" t="s">
        <v>6456</v>
      </c>
    </row>
    <row r="465" spans="1:18">
      <c r="A465" s="1546" t="s">
        <v>314</v>
      </c>
      <c r="B465" s="1817">
        <v>2196</v>
      </c>
      <c r="C465" s="1546" t="s">
        <v>933</v>
      </c>
      <c r="D465" s="1546" t="s">
        <v>108</v>
      </c>
      <c r="E465" s="1546" t="s">
        <v>310</v>
      </c>
      <c r="F465" s="1546" t="s">
        <v>311</v>
      </c>
      <c r="G465" s="1818">
        <v>1</v>
      </c>
      <c r="H465" s="1818">
        <v>4</v>
      </c>
      <c r="I465" s="1818">
        <v>4</v>
      </c>
      <c r="J465" s="1546" t="s">
        <v>6527</v>
      </c>
      <c r="K465" s="1546" t="s">
        <v>6456</v>
      </c>
      <c r="L465" s="1546" t="s">
        <v>6515</v>
      </c>
      <c r="N465" s="1546" t="s">
        <v>314</v>
      </c>
      <c r="O465" s="1546" t="s">
        <v>2452</v>
      </c>
      <c r="P465" s="1817">
        <v>21168</v>
      </c>
      <c r="Q465" s="1546" t="s">
        <v>2871</v>
      </c>
      <c r="R465" s="1546" t="s">
        <v>6427</v>
      </c>
    </row>
    <row r="466" spans="1:18">
      <c r="A466" s="1546" t="s">
        <v>314</v>
      </c>
      <c r="B466" s="1817">
        <v>2198</v>
      </c>
      <c r="C466" s="1546" t="s">
        <v>933</v>
      </c>
      <c r="D466" s="1546" t="s">
        <v>108</v>
      </c>
      <c r="E466" s="1546" t="s">
        <v>986</v>
      </c>
      <c r="F466" s="1546" t="s">
        <v>987</v>
      </c>
      <c r="G466" s="1818"/>
      <c r="H466" s="1818"/>
      <c r="I466" s="1818">
        <v>20</v>
      </c>
      <c r="J466" s="1546" t="s">
        <v>6523</v>
      </c>
      <c r="K466" s="1546" t="s">
        <v>6456</v>
      </c>
      <c r="L466" s="1546" t="s">
        <v>6515</v>
      </c>
      <c r="N466" s="1546" t="s">
        <v>314</v>
      </c>
      <c r="O466" s="1546" t="s">
        <v>2453</v>
      </c>
      <c r="P466" s="1817">
        <v>21210</v>
      </c>
      <c r="Q466" s="1546" t="s">
        <v>609</v>
      </c>
      <c r="R466" s="1546" t="s">
        <v>6456</v>
      </c>
    </row>
    <row r="467" spans="1:18">
      <c r="A467" s="1546" t="s">
        <v>314</v>
      </c>
      <c r="B467" s="1817">
        <v>2200</v>
      </c>
      <c r="C467" s="1546" t="s">
        <v>933</v>
      </c>
      <c r="D467" s="1546" t="s">
        <v>108</v>
      </c>
      <c r="E467" s="1546" t="s">
        <v>771</v>
      </c>
      <c r="F467" s="1546" t="s">
        <v>6515</v>
      </c>
      <c r="G467" s="1818">
        <v>1</v>
      </c>
      <c r="H467" s="1818"/>
      <c r="I467" s="1818">
        <v>20</v>
      </c>
      <c r="J467" s="1546" t="s">
        <v>6523</v>
      </c>
      <c r="K467" s="1546" t="s">
        <v>6456</v>
      </c>
      <c r="L467" s="1546" t="s">
        <v>6515</v>
      </c>
      <c r="N467" s="1546" t="s">
        <v>314</v>
      </c>
      <c r="O467" s="1546" t="s">
        <v>2454</v>
      </c>
      <c r="P467" s="1817">
        <v>21241</v>
      </c>
      <c r="Q467" s="1546" t="s">
        <v>2884</v>
      </c>
      <c r="R467" s="1546" t="s">
        <v>6456</v>
      </c>
    </row>
    <row r="468" spans="1:18">
      <c r="A468" s="1546" t="s">
        <v>314</v>
      </c>
      <c r="B468" s="1817">
        <v>2202</v>
      </c>
      <c r="C468" s="1546" t="s">
        <v>933</v>
      </c>
      <c r="D468" s="1546" t="s">
        <v>108</v>
      </c>
      <c r="E468" s="1546" t="s">
        <v>6283</v>
      </c>
      <c r="F468" s="1546" t="s">
        <v>982</v>
      </c>
      <c r="G468" s="1818">
        <v>1</v>
      </c>
      <c r="H468" s="1818">
        <v>50</v>
      </c>
      <c r="I468" s="1818">
        <v>50</v>
      </c>
      <c r="J468" s="1546" t="s">
        <v>6527</v>
      </c>
      <c r="K468" s="1546" t="s">
        <v>6456</v>
      </c>
      <c r="L468" s="1546" t="s">
        <v>6515</v>
      </c>
      <c r="N468" s="1546" t="s">
        <v>314</v>
      </c>
      <c r="O468" s="1546" t="s">
        <v>2455</v>
      </c>
      <c r="P468" s="1817">
        <v>21287</v>
      </c>
      <c r="Q468" s="1546" t="s">
        <v>2884</v>
      </c>
      <c r="R468" s="1546" t="s">
        <v>6456</v>
      </c>
    </row>
    <row r="469" spans="1:18">
      <c r="A469" s="1546" t="s">
        <v>314</v>
      </c>
      <c r="B469" s="1817">
        <v>2237</v>
      </c>
      <c r="C469" s="1546" t="s">
        <v>988</v>
      </c>
      <c r="D469" s="1546" t="s">
        <v>109</v>
      </c>
      <c r="E469" s="1546" t="s">
        <v>989</v>
      </c>
      <c r="F469" s="1546" t="s">
        <v>303</v>
      </c>
      <c r="G469" s="1818">
        <v>2</v>
      </c>
      <c r="H469" s="1818">
        <v>50</v>
      </c>
      <c r="I469" s="1818">
        <v>100</v>
      </c>
      <c r="J469" s="1546" t="s">
        <v>6527</v>
      </c>
      <c r="K469" s="1546" t="s">
        <v>6456</v>
      </c>
      <c r="L469" s="1546" t="s">
        <v>6515</v>
      </c>
      <c r="N469" s="1546" t="s">
        <v>314</v>
      </c>
      <c r="O469" s="1546" t="s">
        <v>2456</v>
      </c>
      <c r="P469" s="1817">
        <v>21328</v>
      </c>
      <c r="Q469" s="1546" t="s">
        <v>2884</v>
      </c>
      <c r="R469" s="1546" t="s">
        <v>6456</v>
      </c>
    </row>
    <row r="470" spans="1:18">
      <c r="A470" s="1546" t="s">
        <v>314</v>
      </c>
      <c r="B470" s="1817">
        <v>2238</v>
      </c>
      <c r="C470" s="1546" t="s">
        <v>988</v>
      </c>
      <c r="D470" s="1546" t="s">
        <v>109</v>
      </c>
      <c r="E470" s="1546" t="s">
        <v>990</v>
      </c>
      <c r="F470" s="1546" t="s">
        <v>303</v>
      </c>
      <c r="G470" s="1818">
        <v>2</v>
      </c>
      <c r="H470" s="1818">
        <v>50</v>
      </c>
      <c r="I470" s="1818">
        <v>100</v>
      </c>
      <c r="J470" s="1546" t="s">
        <v>6527</v>
      </c>
      <c r="K470" s="1546" t="s">
        <v>6456</v>
      </c>
      <c r="L470" s="1546" t="s">
        <v>6515</v>
      </c>
      <c r="N470" s="1546" t="s">
        <v>314</v>
      </c>
      <c r="O470" s="1546" t="s">
        <v>2890</v>
      </c>
      <c r="P470" s="1817">
        <v>21368</v>
      </c>
      <c r="Q470" s="1546" t="s">
        <v>2884</v>
      </c>
      <c r="R470" s="1546" t="s">
        <v>6456</v>
      </c>
    </row>
    <row r="471" spans="1:18">
      <c r="A471" s="1546" t="s">
        <v>314</v>
      </c>
      <c r="B471" s="1817">
        <v>2271</v>
      </c>
      <c r="C471" s="1546" t="s">
        <v>988</v>
      </c>
      <c r="D471" s="1546" t="s">
        <v>110</v>
      </c>
      <c r="E471" s="1546" t="s">
        <v>6249</v>
      </c>
      <c r="F471" s="1546" t="s">
        <v>453</v>
      </c>
      <c r="G471" s="1818">
        <v>1</v>
      </c>
      <c r="H471" s="1818">
        <v>5</v>
      </c>
      <c r="I471" s="1818">
        <v>5</v>
      </c>
      <c r="J471" s="1546" t="s">
        <v>6527</v>
      </c>
      <c r="K471" s="1546" t="s">
        <v>6456</v>
      </c>
      <c r="L471" s="1546" t="s">
        <v>6515</v>
      </c>
      <c r="N471" s="1546" t="s">
        <v>314</v>
      </c>
      <c r="O471" s="1546" t="s">
        <v>2891</v>
      </c>
      <c r="P471" s="1817">
        <v>21406</v>
      </c>
      <c r="Q471" s="1546" t="s">
        <v>2884</v>
      </c>
      <c r="R471" s="1546" t="s">
        <v>6456</v>
      </c>
    </row>
    <row r="472" spans="1:18">
      <c r="A472" s="1546" t="s">
        <v>314</v>
      </c>
      <c r="B472" s="1817">
        <v>2272</v>
      </c>
      <c r="C472" s="1546" t="s">
        <v>988</v>
      </c>
      <c r="D472" s="1546" t="s">
        <v>110</v>
      </c>
      <c r="E472" s="1546" t="s">
        <v>6256</v>
      </c>
      <c r="F472" s="1546" t="s">
        <v>436</v>
      </c>
      <c r="G472" s="1818">
        <v>1</v>
      </c>
      <c r="H472" s="1818">
        <v>5</v>
      </c>
      <c r="I472" s="1818">
        <v>5</v>
      </c>
      <c r="J472" s="1546" t="s">
        <v>6527</v>
      </c>
      <c r="K472" s="1546" t="s">
        <v>6456</v>
      </c>
      <c r="L472" s="1546" t="s">
        <v>6515</v>
      </c>
      <c r="N472" s="1546" t="s">
        <v>314</v>
      </c>
      <c r="O472" s="1546" t="s">
        <v>2897</v>
      </c>
      <c r="P472" s="1817">
        <v>21447</v>
      </c>
      <c r="Q472" s="1546" t="s">
        <v>2884</v>
      </c>
      <c r="R472" s="1546" t="s">
        <v>6456</v>
      </c>
    </row>
    <row r="473" spans="1:18">
      <c r="A473" s="1546" t="s">
        <v>314</v>
      </c>
      <c r="B473" s="1817">
        <v>2301</v>
      </c>
      <c r="C473" s="1546" t="s">
        <v>988</v>
      </c>
      <c r="D473" s="1546" t="s">
        <v>111</v>
      </c>
      <c r="E473" s="1546" t="s">
        <v>6019</v>
      </c>
      <c r="F473" s="1546" t="s">
        <v>735</v>
      </c>
      <c r="G473" s="1818"/>
      <c r="H473" s="1818"/>
      <c r="I473" s="1818">
        <v>10</v>
      </c>
      <c r="J473" s="1546" t="s">
        <v>6523</v>
      </c>
      <c r="K473" s="1546" t="s">
        <v>6456</v>
      </c>
      <c r="L473" s="1546" t="s">
        <v>6515</v>
      </c>
      <c r="N473" s="1546" t="s">
        <v>314</v>
      </c>
      <c r="O473" s="1546" t="s">
        <v>2904</v>
      </c>
      <c r="P473" s="1817">
        <v>21481</v>
      </c>
      <c r="Q473" s="1546" t="s">
        <v>2905</v>
      </c>
      <c r="R473" s="1546" t="s">
        <v>6456</v>
      </c>
    </row>
    <row r="474" spans="1:18">
      <c r="A474" s="1546" t="s">
        <v>314</v>
      </c>
      <c r="B474" s="1817">
        <v>2302</v>
      </c>
      <c r="C474" s="1546" t="s">
        <v>988</v>
      </c>
      <c r="D474" s="1546" t="s">
        <v>111</v>
      </c>
      <c r="E474" s="1546" t="s">
        <v>6128</v>
      </c>
      <c r="F474" s="1546" t="s">
        <v>6555</v>
      </c>
      <c r="G474" s="1818"/>
      <c r="H474" s="1818"/>
      <c r="I474" s="1818">
        <v>25</v>
      </c>
      <c r="J474" s="1546" t="s">
        <v>6523</v>
      </c>
      <c r="K474" s="1546" t="s">
        <v>6456</v>
      </c>
      <c r="L474" s="1546" t="s">
        <v>6515</v>
      </c>
      <c r="N474" s="1546" t="s">
        <v>314</v>
      </c>
      <c r="O474" s="1546" t="s">
        <v>2907</v>
      </c>
      <c r="P474" s="1817">
        <v>21525</v>
      </c>
      <c r="Q474" s="1546" t="s">
        <v>2905</v>
      </c>
      <c r="R474" s="1546" t="s">
        <v>6456</v>
      </c>
    </row>
    <row r="475" spans="1:18">
      <c r="A475" s="1546" t="s">
        <v>314</v>
      </c>
      <c r="B475" s="1817">
        <v>2303</v>
      </c>
      <c r="C475" s="1546" t="s">
        <v>988</v>
      </c>
      <c r="D475" s="1546" t="s">
        <v>111</v>
      </c>
      <c r="E475" s="1546" t="s">
        <v>6276</v>
      </c>
      <c r="F475" s="1546" t="s">
        <v>887</v>
      </c>
      <c r="G475" s="1818"/>
      <c r="H475" s="1818"/>
      <c r="I475" s="1818">
        <v>10</v>
      </c>
      <c r="J475" s="1546" t="s">
        <v>6523</v>
      </c>
      <c r="K475" s="1546" t="s">
        <v>6456</v>
      </c>
      <c r="L475" s="1546" t="s">
        <v>6515</v>
      </c>
      <c r="N475" s="1546" t="s">
        <v>314</v>
      </c>
      <c r="O475" s="1546" t="s">
        <v>2915</v>
      </c>
      <c r="P475" s="1817">
        <v>21584</v>
      </c>
      <c r="Q475" s="1546" t="s">
        <v>2905</v>
      </c>
      <c r="R475" s="1546" t="s">
        <v>6456</v>
      </c>
    </row>
    <row r="476" spans="1:18">
      <c r="A476" s="1546" t="s">
        <v>314</v>
      </c>
      <c r="B476" s="1817">
        <v>2305</v>
      </c>
      <c r="C476" s="1546" t="s">
        <v>988</v>
      </c>
      <c r="D476" s="1546" t="s">
        <v>111</v>
      </c>
      <c r="E476" s="1546" t="s">
        <v>994</v>
      </c>
      <c r="F476" s="1546" t="s">
        <v>993</v>
      </c>
      <c r="G476" s="1818">
        <v>1</v>
      </c>
      <c r="H476" s="1818">
        <v>6</v>
      </c>
      <c r="I476" s="1818">
        <v>6</v>
      </c>
      <c r="J476" s="1546" t="s">
        <v>6527</v>
      </c>
      <c r="K476" s="1546" t="s">
        <v>6456</v>
      </c>
      <c r="L476" s="1546" t="s">
        <v>6515</v>
      </c>
      <c r="N476" s="1546" t="s">
        <v>314</v>
      </c>
      <c r="O476" s="1546" t="s">
        <v>2919</v>
      </c>
      <c r="P476" s="1817">
        <v>21640</v>
      </c>
      <c r="Q476" s="1546" t="s">
        <v>2905</v>
      </c>
      <c r="R476" s="1546" t="s">
        <v>6456</v>
      </c>
    </row>
    <row r="477" spans="1:18">
      <c r="A477" s="1546" t="s">
        <v>314</v>
      </c>
      <c r="B477" s="1817">
        <v>2306</v>
      </c>
      <c r="C477" s="1546" t="s">
        <v>988</v>
      </c>
      <c r="D477" s="1546" t="s">
        <v>111</v>
      </c>
      <c r="E477" s="1546" t="s">
        <v>6116</v>
      </c>
      <c r="F477" s="1546" t="s">
        <v>730</v>
      </c>
      <c r="G477" s="1818">
        <v>1</v>
      </c>
      <c r="H477" s="1818">
        <v>6</v>
      </c>
      <c r="I477" s="1818">
        <v>6</v>
      </c>
      <c r="J477" s="1546" t="s">
        <v>6527</v>
      </c>
      <c r="K477" s="1546" t="s">
        <v>6456</v>
      </c>
      <c r="L477" s="1546" t="s">
        <v>6515</v>
      </c>
      <c r="N477" s="1546" t="s">
        <v>314</v>
      </c>
      <c r="O477" s="1546" t="s">
        <v>2920</v>
      </c>
      <c r="P477" s="1817">
        <v>21685</v>
      </c>
      <c r="Q477" s="1546" t="s">
        <v>2905</v>
      </c>
      <c r="R477" s="1546" t="s">
        <v>6456</v>
      </c>
    </row>
    <row r="478" spans="1:18">
      <c r="A478" s="1546" t="s">
        <v>314</v>
      </c>
      <c r="B478" s="1817">
        <v>2307</v>
      </c>
      <c r="C478" s="1546" t="s">
        <v>988</v>
      </c>
      <c r="D478" s="1546" t="s">
        <v>111</v>
      </c>
      <c r="E478" s="1546" t="s">
        <v>6133</v>
      </c>
      <c r="F478" s="1546" t="s">
        <v>991</v>
      </c>
      <c r="G478" s="1818">
        <v>1</v>
      </c>
      <c r="H478" s="1818">
        <v>6</v>
      </c>
      <c r="I478" s="1818">
        <v>6</v>
      </c>
      <c r="J478" s="1546" t="s">
        <v>6527</v>
      </c>
      <c r="K478" s="1546" t="s">
        <v>6456</v>
      </c>
      <c r="L478" s="1546" t="s">
        <v>6515</v>
      </c>
      <c r="N478" s="1546" t="s">
        <v>314</v>
      </c>
      <c r="O478" s="1546" t="s">
        <v>2922</v>
      </c>
      <c r="P478" s="1817">
        <v>21724</v>
      </c>
      <c r="Q478" s="1546" t="s">
        <v>2905</v>
      </c>
      <c r="R478" s="1546" t="s">
        <v>6456</v>
      </c>
    </row>
    <row r="479" spans="1:18">
      <c r="A479" s="1546" t="s">
        <v>314</v>
      </c>
      <c r="B479" s="1817">
        <v>2308</v>
      </c>
      <c r="C479" s="1546" t="s">
        <v>988</v>
      </c>
      <c r="D479" s="1546" t="s">
        <v>111</v>
      </c>
      <c r="E479" s="1546" t="s">
        <v>6261</v>
      </c>
      <c r="F479" s="1546" t="s">
        <v>6026</v>
      </c>
      <c r="G479" s="1818">
        <v>2</v>
      </c>
      <c r="H479" s="1818">
        <v>6</v>
      </c>
      <c r="I479" s="1818">
        <v>12</v>
      </c>
      <c r="J479" s="1546" t="s">
        <v>6527</v>
      </c>
      <c r="K479" s="1546" t="s">
        <v>6456</v>
      </c>
      <c r="L479" s="1546" t="s">
        <v>6515</v>
      </c>
      <c r="N479" s="1546" t="s">
        <v>314</v>
      </c>
      <c r="O479" s="1546" t="s">
        <v>2924</v>
      </c>
      <c r="P479" s="1817">
        <v>21775</v>
      </c>
      <c r="Q479" s="1546" t="s">
        <v>2905</v>
      </c>
      <c r="R479" s="1546" t="s">
        <v>6456</v>
      </c>
    </row>
    <row r="480" spans="1:18">
      <c r="A480" s="1546" t="s">
        <v>314</v>
      </c>
      <c r="B480" s="1817">
        <v>2310</v>
      </c>
      <c r="C480" s="1546" t="s">
        <v>988</v>
      </c>
      <c r="D480" s="1546" t="s">
        <v>111</v>
      </c>
      <c r="E480" s="1546" t="s">
        <v>970</v>
      </c>
      <c r="F480" s="1546" t="s">
        <v>979</v>
      </c>
      <c r="G480" s="1818">
        <v>1</v>
      </c>
      <c r="H480" s="1818">
        <v>10</v>
      </c>
      <c r="I480" s="1818">
        <v>10</v>
      </c>
      <c r="J480" s="1546" t="s">
        <v>6527</v>
      </c>
      <c r="K480" s="1546" t="s">
        <v>6456</v>
      </c>
      <c r="L480" s="1546" t="s">
        <v>6515</v>
      </c>
      <c r="N480" s="1546" t="s">
        <v>314</v>
      </c>
      <c r="O480" s="1546" t="s">
        <v>2925</v>
      </c>
      <c r="P480" s="1817">
        <v>21806</v>
      </c>
      <c r="Q480" s="1546" t="s">
        <v>2905</v>
      </c>
      <c r="R480" s="1546" t="s">
        <v>6456</v>
      </c>
    </row>
    <row r="481" spans="1:18">
      <c r="A481" s="1546" t="s">
        <v>314</v>
      </c>
      <c r="B481" s="1817">
        <v>2311</v>
      </c>
      <c r="C481" s="1546" t="s">
        <v>988</v>
      </c>
      <c r="D481" s="1546" t="s">
        <v>111</v>
      </c>
      <c r="E481" s="1546" t="s">
        <v>277</v>
      </c>
      <c r="F481" s="1546" t="s">
        <v>623</v>
      </c>
      <c r="G481" s="1818">
        <v>1</v>
      </c>
      <c r="H481" s="1818">
        <v>10</v>
      </c>
      <c r="I481" s="1818">
        <v>10</v>
      </c>
      <c r="J481" s="1546" t="s">
        <v>6527</v>
      </c>
      <c r="K481" s="1546" t="s">
        <v>6456</v>
      </c>
      <c r="L481" s="1546" t="s">
        <v>6515</v>
      </c>
      <c r="N481" s="1546" t="s">
        <v>314</v>
      </c>
      <c r="O481" s="1546" t="s">
        <v>2926</v>
      </c>
      <c r="P481" s="1817">
        <v>21844</v>
      </c>
      <c r="Q481" s="1546" t="s">
        <v>2905</v>
      </c>
      <c r="R481" s="1546" t="s">
        <v>6456</v>
      </c>
    </row>
    <row r="482" spans="1:18">
      <c r="A482" s="1546" t="s">
        <v>314</v>
      </c>
      <c r="B482" s="1817">
        <v>2312</v>
      </c>
      <c r="C482" s="1546" t="s">
        <v>988</v>
      </c>
      <c r="D482" s="1546" t="s">
        <v>111</v>
      </c>
      <c r="E482" s="1546" t="s">
        <v>6053</v>
      </c>
      <c r="F482" s="1546" t="s">
        <v>1008</v>
      </c>
      <c r="G482" s="1818">
        <v>1</v>
      </c>
      <c r="H482" s="1818">
        <v>10</v>
      </c>
      <c r="I482" s="1818">
        <v>10</v>
      </c>
      <c r="J482" s="1546" t="s">
        <v>6527</v>
      </c>
      <c r="K482" s="1546" t="s">
        <v>6456</v>
      </c>
      <c r="L482" s="1546" t="s">
        <v>6515</v>
      </c>
      <c r="N482" s="1546" t="s">
        <v>314</v>
      </c>
      <c r="O482" s="1546" t="s">
        <v>2927</v>
      </c>
      <c r="P482" s="1817">
        <v>21882</v>
      </c>
      <c r="Q482" s="1546" t="s">
        <v>2905</v>
      </c>
      <c r="R482" s="1546" t="s">
        <v>6456</v>
      </c>
    </row>
    <row r="483" spans="1:18">
      <c r="A483" s="1546" t="s">
        <v>314</v>
      </c>
      <c r="B483" s="1817">
        <v>2313</v>
      </c>
      <c r="C483" s="1546" t="s">
        <v>988</v>
      </c>
      <c r="D483" s="1546" t="s">
        <v>111</v>
      </c>
      <c r="E483" s="1546" t="s">
        <v>515</v>
      </c>
      <c r="F483" s="1546" t="s">
        <v>727</v>
      </c>
      <c r="G483" s="1818">
        <v>1</v>
      </c>
      <c r="H483" s="1818">
        <v>10</v>
      </c>
      <c r="I483" s="1818">
        <v>10</v>
      </c>
      <c r="J483" s="1546" t="s">
        <v>6527</v>
      </c>
      <c r="K483" s="1546" t="s">
        <v>6456</v>
      </c>
      <c r="L483" s="1546" t="s">
        <v>6515</v>
      </c>
      <c r="N483" s="1546" t="s">
        <v>314</v>
      </c>
      <c r="O483" s="1546" t="s">
        <v>2928</v>
      </c>
      <c r="P483" s="1817">
        <v>21920</v>
      </c>
      <c r="Q483" s="1546" t="s">
        <v>2905</v>
      </c>
      <c r="R483" s="1546" t="s">
        <v>6456</v>
      </c>
    </row>
    <row r="484" spans="1:18">
      <c r="A484" s="1546" t="s">
        <v>314</v>
      </c>
      <c r="B484" s="1817">
        <v>2314</v>
      </c>
      <c r="C484" s="1546" t="s">
        <v>988</v>
      </c>
      <c r="D484" s="1546" t="s">
        <v>111</v>
      </c>
      <c r="E484" s="1546" t="s">
        <v>1007</v>
      </c>
      <c r="F484" s="1546" t="s">
        <v>1006</v>
      </c>
      <c r="G484" s="1818">
        <v>1</v>
      </c>
      <c r="H484" s="1818">
        <v>10</v>
      </c>
      <c r="I484" s="1818">
        <v>10</v>
      </c>
      <c r="J484" s="1546" t="s">
        <v>6527</v>
      </c>
      <c r="K484" s="1546" t="s">
        <v>6456</v>
      </c>
      <c r="L484" s="1546" t="s">
        <v>6515</v>
      </c>
      <c r="N484" s="1546" t="s">
        <v>314</v>
      </c>
      <c r="O484" s="1546" t="s">
        <v>2935</v>
      </c>
      <c r="P484" s="1817">
        <v>21956</v>
      </c>
      <c r="Q484" s="1546" t="s">
        <v>2905</v>
      </c>
      <c r="R484" s="1546" t="s">
        <v>6427</v>
      </c>
    </row>
    <row r="485" spans="1:18">
      <c r="A485" s="1546" t="s">
        <v>314</v>
      </c>
      <c r="B485" s="1817">
        <v>2315</v>
      </c>
      <c r="C485" s="1546" t="s">
        <v>988</v>
      </c>
      <c r="D485" s="1546" t="s">
        <v>111</v>
      </c>
      <c r="E485" s="1546" t="s">
        <v>867</v>
      </c>
      <c r="F485" s="1546" t="s">
        <v>866</v>
      </c>
      <c r="G485" s="1818">
        <v>1</v>
      </c>
      <c r="H485" s="1818">
        <v>10</v>
      </c>
      <c r="I485" s="1818">
        <v>10</v>
      </c>
      <c r="J485" s="1546" t="s">
        <v>6527</v>
      </c>
      <c r="K485" s="1546" t="s">
        <v>6456</v>
      </c>
      <c r="L485" s="1546" t="s">
        <v>6515</v>
      </c>
      <c r="N485" s="1546" t="s">
        <v>314</v>
      </c>
      <c r="O485" s="1546" t="s">
        <v>2947</v>
      </c>
      <c r="P485" s="1817">
        <v>22018</v>
      </c>
      <c r="Q485" s="1546" t="s">
        <v>2948</v>
      </c>
      <c r="R485" s="1546" t="s">
        <v>6456</v>
      </c>
    </row>
    <row r="486" spans="1:18">
      <c r="A486" s="1546" t="s">
        <v>314</v>
      </c>
      <c r="B486" s="1817">
        <v>2316</v>
      </c>
      <c r="C486" s="1546" t="s">
        <v>988</v>
      </c>
      <c r="D486" s="1546" t="s">
        <v>111</v>
      </c>
      <c r="E486" s="1546" t="s">
        <v>1694</v>
      </c>
      <c r="F486" s="1546" t="s">
        <v>977</v>
      </c>
      <c r="G486" s="1818">
        <v>1</v>
      </c>
      <c r="H486" s="1818">
        <v>10</v>
      </c>
      <c r="I486" s="1818">
        <v>10</v>
      </c>
      <c r="J486" s="1546" t="s">
        <v>6527</v>
      </c>
      <c r="K486" s="1546" t="s">
        <v>6456</v>
      </c>
      <c r="L486" s="1546" t="s">
        <v>6515</v>
      </c>
      <c r="N486" s="1546" t="s">
        <v>314</v>
      </c>
      <c r="O486" s="1546" t="s">
        <v>2949</v>
      </c>
      <c r="P486" s="1817">
        <v>22062</v>
      </c>
      <c r="Q486" s="1546" t="s">
        <v>2948</v>
      </c>
      <c r="R486" s="1546" t="s">
        <v>6456</v>
      </c>
    </row>
    <row r="487" spans="1:18">
      <c r="A487" s="1546" t="s">
        <v>314</v>
      </c>
      <c r="B487" s="1817">
        <v>2317</v>
      </c>
      <c r="C487" s="1546" t="s">
        <v>988</v>
      </c>
      <c r="D487" s="1546" t="s">
        <v>111</v>
      </c>
      <c r="E487" s="1546" t="s">
        <v>6134</v>
      </c>
      <c r="F487" s="1546" t="s">
        <v>1005</v>
      </c>
      <c r="G487" s="1818">
        <v>1</v>
      </c>
      <c r="H487" s="1818">
        <v>10</v>
      </c>
      <c r="I487" s="1818">
        <v>10</v>
      </c>
      <c r="J487" s="1546" t="s">
        <v>6527</v>
      </c>
      <c r="K487" s="1546" t="s">
        <v>6456</v>
      </c>
      <c r="L487" s="1546" t="s">
        <v>6515</v>
      </c>
      <c r="N487" s="1546" t="s">
        <v>314</v>
      </c>
      <c r="O487" s="1546" t="s">
        <v>2950</v>
      </c>
      <c r="P487" s="1817">
        <v>22106</v>
      </c>
      <c r="Q487" s="1546" t="s">
        <v>2948</v>
      </c>
      <c r="R487" s="1546" t="s">
        <v>6456</v>
      </c>
    </row>
    <row r="488" spans="1:18">
      <c r="A488" s="1546" t="s">
        <v>314</v>
      </c>
      <c r="B488" s="1817">
        <v>2318</v>
      </c>
      <c r="C488" s="1546" t="s">
        <v>988</v>
      </c>
      <c r="D488" s="1546" t="s">
        <v>111</v>
      </c>
      <c r="E488" s="1546" t="s">
        <v>6079</v>
      </c>
      <c r="F488" s="1546" t="s">
        <v>631</v>
      </c>
      <c r="G488" s="1818">
        <v>1</v>
      </c>
      <c r="H488" s="1818">
        <v>10</v>
      </c>
      <c r="I488" s="1818">
        <v>10</v>
      </c>
      <c r="J488" s="1546" t="s">
        <v>6527</v>
      </c>
      <c r="K488" s="1546" t="s">
        <v>6456</v>
      </c>
      <c r="L488" s="1546" t="s">
        <v>6515</v>
      </c>
      <c r="N488" s="1546" t="s">
        <v>314</v>
      </c>
      <c r="O488" s="1546" t="s">
        <v>2963</v>
      </c>
      <c r="P488" s="1817">
        <v>22156</v>
      </c>
      <c r="Q488" s="1546" t="s">
        <v>2948</v>
      </c>
      <c r="R488" s="1546" t="s">
        <v>6456</v>
      </c>
    </row>
    <row r="489" spans="1:18">
      <c r="A489" s="1546" t="s">
        <v>314</v>
      </c>
      <c r="B489" s="1817">
        <v>2347</v>
      </c>
      <c r="C489" s="1546" t="s">
        <v>1022</v>
      </c>
      <c r="D489" s="1546" t="s">
        <v>112</v>
      </c>
      <c r="E489" s="1546" t="s">
        <v>1019</v>
      </c>
      <c r="F489" s="1546" t="s">
        <v>6515</v>
      </c>
      <c r="G489" s="1818">
        <v>3</v>
      </c>
      <c r="H489" s="1818">
        <v>10</v>
      </c>
      <c r="I489" s="1818">
        <v>30</v>
      </c>
      <c r="J489" s="1546" t="s">
        <v>6527</v>
      </c>
      <c r="K489" s="1546" t="s">
        <v>6456</v>
      </c>
      <c r="L489" s="1546" t="s">
        <v>6515</v>
      </c>
      <c r="N489" s="1546" t="s">
        <v>314</v>
      </c>
      <c r="O489" s="1546" t="s">
        <v>2955</v>
      </c>
      <c r="P489" s="1817">
        <v>22241</v>
      </c>
      <c r="Q489" s="1546" t="s">
        <v>2956</v>
      </c>
      <c r="R489" s="1546" t="s">
        <v>6456</v>
      </c>
    </row>
    <row r="490" spans="1:18">
      <c r="A490" s="1546" t="s">
        <v>314</v>
      </c>
      <c r="B490" s="1817">
        <v>2391</v>
      </c>
      <c r="C490" s="1546" t="s">
        <v>988</v>
      </c>
      <c r="D490" s="1546" t="s">
        <v>113</v>
      </c>
      <c r="E490" s="1546" t="s">
        <v>937</v>
      </c>
      <c r="F490" s="1546" t="s">
        <v>936</v>
      </c>
      <c r="G490" s="1818">
        <v>1</v>
      </c>
      <c r="H490" s="1818">
        <v>4</v>
      </c>
      <c r="I490" s="1818">
        <v>4</v>
      </c>
      <c r="J490" s="1546" t="s">
        <v>6527</v>
      </c>
      <c r="K490" s="1546" t="s">
        <v>6456</v>
      </c>
      <c r="L490" s="1546" t="s">
        <v>6515</v>
      </c>
    </row>
    <row r="491" spans="1:18">
      <c r="A491" s="1546" t="s">
        <v>314</v>
      </c>
      <c r="B491" s="1817">
        <v>2392</v>
      </c>
      <c r="C491" s="1546" t="s">
        <v>988</v>
      </c>
      <c r="D491" s="1546" t="s">
        <v>113</v>
      </c>
      <c r="E491" s="1546" t="s">
        <v>293</v>
      </c>
      <c r="F491" s="1546" t="s">
        <v>292</v>
      </c>
      <c r="G491" s="1818">
        <v>2</v>
      </c>
      <c r="H491" s="1818">
        <v>4</v>
      </c>
      <c r="I491" s="1818">
        <v>8</v>
      </c>
      <c r="J491" s="1546" t="s">
        <v>6527</v>
      </c>
      <c r="K491" s="1546" t="s">
        <v>6456</v>
      </c>
      <c r="L491" s="1546" t="s">
        <v>6515</v>
      </c>
    </row>
    <row r="492" spans="1:18">
      <c r="A492" s="1546" t="s">
        <v>314</v>
      </c>
      <c r="B492" s="1817">
        <v>2393</v>
      </c>
      <c r="C492" s="1546" t="s">
        <v>988</v>
      </c>
      <c r="D492" s="1546" t="s">
        <v>113</v>
      </c>
      <c r="E492" s="1546" t="s">
        <v>835</v>
      </c>
      <c r="F492" s="1546" t="s">
        <v>6271</v>
      </c>
      <c r="G492" s="1818">
        <v>1</v>
      </c>
      <c r="H492" s="1818">
        <v>4</v>
      </c>
      <c r="I492" s="1818">
        <v>4</v>
      </c>
      <c r="J492" s="1546" t="s">
        <v>6527</v>
      </c>
      <c r="K492" s="1546" t="s">
        <v>6456</v>
      </c>
      <c r="L492" s="1546" t="s">
        <v>6515</v>
      </c>
    </row>
    <row r="493" spans="1:18">
      <c r="A493" s="1546" t="s">
        <v>314</v>
      </c>
      <c r="B493" s="1817">
        <v>2394</v>
      </c>
      <c r="C493" s="1546" t="s">
        <v>988</v>
      </c>
      <c r="D493" s="1546" t="s">
        <v>113</v>
      </c>
      <c r="E493" s="1546" t="s">
        <v>833</v>
      </c>
      <c r="F493" s="1546" t="s">
        <v>832</v>
      </c>
      <c r="G493" s="1818">
        <v>1</v>
      </c>
      <c r="H493" s="1818">
        <v>4</v>
      </c>
      <c r="I493" s="1818">
        <v>4</v>
      </c>
      <c r="J493" s="1546" t="s">
        <v>6527</v>
      </c>
      <c r="K493" s="1546" t="s">
        <v>6456</v>
      </c>
      <c r="L493" s="1546" t="s">
        <v>6515</v>
      </c>
    </row>
    <row r="494" spans="1:18">
      <c r="A494" s="1546" t="s">
        <v>314</v>
      </c>
      <c r="B494" s="1817">
        <v>2395</v>
      </c>
      <c r="C494" s="1546" t="s">
        <v>988</v>
      </c>
      <c r="D494" s="1546" t="s">
        <v>113</v>
      </c>
      <c r="E494" s="1546" t="s">
        <v>6135</v>
      </c>
      <c r="F494" s="1546" t="s">
        <v>1003</v>
      </c>
      <c r="G494" s="1818">
        <v>1</v>
      </c>
      <c r="H494" s="1818">
        <v>4</v>
      </c>
      <c r="I494" s="1818">
        <v>4</v>
      </c>
      <c r="J494" s="1546" t="s">
        <v>6527</v>
      </c>
      <c r="K494" s="1546" t="s">
        <v>6456</v>
      </c>
      <c r="L494" s="1546" t="s">
        <v>6515</v>
      </c>
    </row>
    <row r="495" spans="1:18">
      <c r="A495" s="1546" t="s">
        <v>314</v>
      </c>
      <c r="B495" s="1817">
        <v>2396</v>
      </c>
      <c r="C495" s="1546" t="s">
        <v>988</v>
      </c>
      <c r="D495" s="1546" t="s">
        <v>113</v>
      </c>
      <c r="E495" s="1546" t="s">
        <v>6136</v>
      </c>
      <c r="F495" s="1546" t="s">
        <v>1001</v>
      </c>
      <c r="G495" s="1818">
        <v>1</v>
      </c>
      <c r="H495" s="1818">
        <v>10</v>
      </c>
      <c r="I495" s="1818">
        <v>10</v>
      </c>
      <c r="J495" s="1546" t="s">
        <v>6527</v>
      </c>
      <c r="K495" s="1546" t="s">
        <v>6456</v>
      </c>
      <c r="L495" s="1546" t="s">
        <v>6515</v>
      </c>
    </row>
    <row r="496" spans="1:18">
      <c r="A496" s="1546" t="s">
        <v>314</v>
      </c>
      <c r="B496" s="1817">
        <v>2397</v>
      </c>
      <c r="C496" s="1546" t="s">
        <v>988</v>
      </c>
      <c r="D496" s="1546" t="s">
        <v>113</v>
      </c>
      <c r="E496" s="1546" t="s">
        <v>469</v>
      </c>
      <c r="F496" s="1546" t="s">
        <v>6257</v>
      </c>
      <c r="G496" s="1818">
        <v>1</v>
      </c>
      <c r="H496" s="1818">
        <v>4</v>
      </c>
      <c r="I496" s="1818">
        <v>4</v>
      </c>
      <c r="J496" s="1546" t="s">
        <v>6527</v>
      </c>
      <c r="K496" s="1546" t="s">
        <v>6456</v>
      </c>
      <c r="L496" s="1546" t="s">
        <v>6515</v>
      </c>
    </row>
    <row r="497" spans="1:12">
      <c r="A497" s="1546" t="s">
        <v>314</v>
      </c>
      <c r="B497" s="1817">
        <v>2398</v>
      </c>
      <c r="C497" s="1546" t="s">
        <v>988</v>
      </c>
      <c r="D497" s="1546" t="s">
        <v>113</v>
      </c>
      <c r="E497" s="1546" t="s">
        <v>318</v>
      </c>
      <c r="F497" s="1546" t="s">
        <v>319</v>
      </c>
      <c r="G497" s="1818">
        <v>2</v>
      </c>
      <c r="H497" s="1818">
        <v>4</v>
      </c>
      <c r="I497" s="1818">
        <v>8</v>
      </c>
      <c r="J497" s="1546" t="s">
        <v>6527</v>
      </c>
      <c r="K497" s="1546" t="s">
        <v>6456</v>
      </c>
      <c r="L497" s="1546" t="s">
        <v>6515</v>
      </c>
    </row>
    <row r="498" spans="1:12">
      <c r="A498" s="1546" t="s">
        <v>314</v>
      </c>
      <c r="B498" s="1817">
        <v>2399</v>
      </c>
      <c r="C498" s="1546" t="s">
        <v>988</v>
      </c>
      <c r="D498" s="1546" t="s">
        <v>113</v>
      </c>
      <c r="E498" s="1546" t="s">
        <v>277</v>
      </c>
      <c r="F498" s="1546" t="s">
        <v>278</v>
      </c>
      <c r="G498" s="1818">
        <v>2</v>
      </c>
      <c r="H498" s="1818">
        <v>4</v>
      </c>
      <c r="I498" s="1818">
        <v>8</v>
      </c>
      <c r="J498" s="1546" t="s">
        <v>6527</v>
      </c>
      <c r="K498" s="1546" t="s">
        <v>6456</v>
      </c>
      <c r="L498" s="1546" t="s">
        <v>6515</v>
      </c>
    </row>
    <row r="499" spans="1:12">
      <c r="A499" s="1546" t="s">
        <v>314</v>
      </c>
      <c r="B499" s="1817">
        <v>2400</v>
      </c>
      <c r="C499" s="1546" t="s">
        <v>988</v>
      </c>
      <c r="D499" s="1546" t="s">
        <v>113</v>
      </c>
      <c r="E499" s="1546" t="s">
        <v>6137</v>
      </c>
      <c r="F499" s="1546" t="s">
        <v>999</v>
      </c>
      <c r="G499" s="1818">
        <v>1</v>
      </c>
      <c r="H499" s="1818">
        <v>4</v>
      </c>
      <c r="I499" s="1818">
        <v>4</v>
      </c>
      <c r="J499" s="1546" t="s">
        <v>6527</v>
      </c>
      <c r="K499" s="1546" t="s">
        <v>6456</v>
      </c>
      <c r="L499" s="1546" t="s">
        <v>6515</v>
      </c>
    </row>
    <row r="500" spans="1:12">
      <c r="A500" s="1546" t="s">
        <v>314</v>
      </c>
      <c r="B500" s="1817">
        <v>2401</v>
      </c>
      <c r="C500" s="1546" t="s">
        <v>988</v>
      </c>
      <c r="D500" s="1546" t="s">
        <v>113</v>
      </c>
      <c r="E500" s="1546" t="s">
        <v>873</v>
      </c>
      <c r="F500" s="1546" t="s">
        <v>6284</v>
      </c>
      <c r="G500" s="1818">
        <v>1</v>
      </c>
      <c r="H500" s="1818">
        <v>4</v>
      </c>
      <c r="I500" s="1818">
        <v>4</v>
      </c>
      <c r="J500" s="1546" t="s">
        <v>6527</v>
      </c>
      <c r="K500" s="1546" t="s">
        <v>6456</v>
      </c>
      <c r="L500" s="1546" t="s">
        <v>6515</v>
      </c>
    </row>
    <row r="501" spans="1:12">
      <c r="A501" s="1546" t="s">
        <v>314</v>
      </c>
      <c r="B501" s="1817">
        <v>2402</v>
      </c>
      <c r="C501" s="1546" t="s">
        <v>988</v>
      </c>
      <c r="D501" s="1546" t="s">
        <v>113</v>
      </c>
      <c r="E501" s="1546" t="s">
        <v>6102</v>
      </c>
      <c r="F501" s="1546" t="s">
        <v>325</v>
      </c>
      <c r="G501" s="1818">
        <v>1</v>
      </c>
      <c r="H501" s="1818">
        <v>5</v>
      </c>
      <c r="I501" s="1818">
        <v>5</v>
      </c>
      <c r="J501" s="1546" t="s">
        <v>6527</v>
      </c>
      <c r="K501" s="1546" t="s">
        <v>6456</v>
      </c>
      <c r="L501" s="1546" t="s">
        <v>6515</v>
      </c>
    </row>
    <row r="502" spans="1:12">
      <c r="A502" s="1546" t="s">
        <v>314</v>
      </c>
      <c r="B502" s="1817">
        <v>2403</v>
      </c>
      <c r="C502" s="1546" t="s">
        <v>988</v>
      </c>
      <c r="D502" s="1546" t="s">
        <v>113</v>
      </c>
      <c r="E502" s="1546" t="s">
        <v>6531</v>
      </c>
      <c r="F502" s="1546" t="s">
        <v>335</v>
      </c>
      <c r="G502" s="1818">
        <v>1</v>
      </c>
      <c r="H502" s="1818">
        <v>4</v>
      </c>
      <c r="I502" s="1818">
        <v>4</v>
      </c>
      <c r="J502" s="1546" t="s">
        <v>6527</v>
      </c>
      <c r="K502" s="1546" t="s">
        <v>6456</v>
      </c>
      <c r="L502" s="1546" t="s">
        <v>6515</v>
      </c>
    </row>
    <row r="503" spans="1:12">
      <c r="A503" s="1546" t="s">
        <v>314</v>
      </c>
      <c r="B503" s="1817">
        <v>2404</v>
      </c>
      <c r="C503" s="1546" t="s">
        <v>988</v>
      </c>
      <c r="D503" s="1546" t="s">
        <v>113</v>
      </c>
      <c r="E503" s="1546" t="s">
        <v>6123</v>
      </c>
      <c r="F503" s="1546" t="s">
        <v>824</v>
      </c>
      <c r="G503" s="1818">
        <v>1</v>
      </c>
      <c r="H503" s="1818">
        <v>4</v>
      </c>
      <c r="I503" s="1818">
        <v>4</v>
      </c>
      <c r="J503" s="1546" t="s">
        <v>6527</v>
      </c>
      <c r="K503" s="1546" t="s">
        <v>6456</v>
      </c>
      <c r="L503" s="1546" t="s">
        <v>6515</v>
      </c>
    </row>
    <row r="504" spans="1:12">
      <c r="A504" s="1546" t="s">
        <v>314</v>
      </c>
      <c r="B504" s="1817">
        <v>2405</v>
      </c>
      <c r="C504" s="1546" t="s">
        <v>988</v>
      </c>
      <c r="D504" s="1546" t="s">
        <v>113</v>
      </c>
      <c r="E504" s="1546" t="s">
        <v>6124</v>
      </c>
      <c r="F504" s="1546" t="s">
        <v>822</v>
      </c>
      <c r="G504" s="1818">
        <v>1</v>
      </c>
      <c r="H504" s="1818">
        <v>4</v>
      </c>
      <c r="I504" s="1818">
        <v>4</v>
      </c>
      <c r="J504" s="1546" t="s">
        <v>6527</v>
      </c>
      <c r="K504" s="1546" t="s">
        <v>6456</v>
      </c>
      <c r="L504" s="1546" t="s">
        <v>6515</v>
      </c>
    </row>
    <row r="505" spans="1:12">
      <c r="A505" s="1546" t="s">
        <v>314</v>
      </c>
      <c r="B505" s="1817">
        <v>2406</v>
      </c>
      <c r="C505" s="1546" t="s">
        <v>988</v>
      </c>
      <c r="D505" s="1546" t="s">
        <v>113</v>
      </c>
      <c r="E505" s="1546" t="s">
        <v>998</v>
      </c>
      <c r="F505" s="1546" t="s">
        <v>997</v>
      </c>
      <c r="G505" s="1818">
        <v>1</v>
      </c>
      <c r="H505" s="1818">
        <v>4</v>
      </c>
      <c r="I505" s="1818">
        <v>4</v>
      </c>
      <c r="J505" s="1546" t="s">
        <v>6527</v>
      </c>
      <c r="K505" s="1546" t="s">
        <v>6456</v>
      </c>
      <c r="L505" s="1546" t="s">
        <v>6515</v>
      </c>
    </row>
    <row r="506" spans="1:12">
      <c r="A506" s="1546" t="s">
        <v>314</v>
      </c>
      <c r="B506" s="1817">
        <v>2407</v>
      </c>
      <c r="C506" s="1546" t="s">
        <v>988</v>
      </c>
      <c r="D506" s="1546" t="s">
        <v>113</v>
      </c>
      <c r="E506" s="1546" t="s">
        <v>3947</v>
      </c>
      <c r="F506" s="1546" t="s">
        <v>657</v>
      </c>
      <c r="G506" s="1818">
        <v>1</v>
      </c>
      <c r="H506" s="1818">
        <v>4</v>
      </c>
      <c r="I506" s="1818">
        <v>4</v>
      </c>
      <c r="J506" s="1546" t="s">
        <v>6527</v>
      </c>
      <c r="K506" s="1546" t="s">
        <v>6456</v>
      </c>
      <c r="L506" s="1546" t="s">
        <v>6515</v>
      </c>
    </row>
    <row r="507" spans="1:12">
      <c r="A507" s="1546" t="s">
        <v>314</v>
      </c>
      <c r="B507" s="1817">
        <v>2408</v>
      </c>
      <c r="C507" s="1546" t="s">
        <v>988</v>
      </c>
      <c r="D507" s="1546" t="s">
        <v>113</v>
      </c>
      <c r="E507" s="1546" t="s">
        <v>6138</v>
      </c>
      <c r="F507" s="1546" t="s">
        <v>995</v>
      </c>
      <c r="G507" s="1818">
        <v>1</v>
      </c>
      <c r="H507" s="1818">
        <v>4</v>
      </c>
      <c r="I507" s="1818">
        <v>4</v>
      </c>
      <c r="J507" s="1546" t="s">
        <v>6527</v>
      </c>
      <c r="K507" s="1546" t="s">
        <v>6456</v>
      </c>
      <c r="L507" s="1546" t="s">
        <v>6515</v>
      </c>
    </row>
    <row r="508" spans="1:12">
      <c r="A508" s="1546" t="s">
        <v>314</v>
      </c>
      <c r="B508" s="1817">
        <v>2409</v>
      </c>
      <c r="C508" s="1546" t="s">
        <v>988</v>
      </c>
      <c r="D508" s="1546" t="s">
        <v>113</v>
      </c>
      <c r="E508" s="1546" t="s">
        <v>935</v>
      </c>
      <c r="F508" s="1546" t="s">
        <v>934</v>
      </c>
      <c r="G508" s="1818">
        <v>1</v>
      </c>
      <c r="H508" s="1818">
        <v>4</v>
      </c>
      <c r="I508" s="1818">
        <v>4</v>
      </c>
      <c r="J508" s="1546" t="s">
        <v>6527</v>
      </c>
      <c r="K508" s="1546" t="s">
        <v>6456</v>
      </c>
      <c r="L508" s="1546" t="s">
        <v>6515</v>
      </c>
    </row>
    <row r="509" spans="1:12">
      <c r="A509" s="1546" t="s">
        <v>314</v>
      </c>
      <c r="B509" s="1817">
        <v>2410</v>
      </c>
      <c r="C509" s="1546" t="s">
        <v>988</v>
      </c>
      <c r="D509" s="1546" t="s">
        <v>113</v>
      </c>
      <c r="E509" s="1546" t="s">
        <v>6125</v>
      </c>
      <c r="F509" s="1546" t="s">
        <v>816</v>
      </c>
      <c r="G509" s="1818">
        <v>1</v>
      </c>
      <c r="H509" s="1818">
        <v>4</v>
      </c>
      <c r="I509" s="1818">
        <v>4</v>
      </c>
      <c r="J509" s="1546" t="s">
        <v>6527</v>
      </c>
      <c r="K509" s="1546" t="s">
        <v>6456</v>
      </c>
      <c r="L509" s="1546" t="s">
        <v>6515</v>
      </c>
    </row>
    <row r="510" spans="1:12">
      <c r="A510" s="1546" t="s">
        <v>314</v>
      </c>
      <c r="B510" s="1817">
        <v>2442</v>
      </c>
      <c r="C510" s="1546" t="s">
        <v>988</v>
      </c>
      <c r="D510" s="1546" t="s">
        <v>114</v>
      </c>
      <c r="E510" s="1546" t="s">
        <v>6233</v>
      </c>
      <c r="F510" s="1546" t="s">
        <v>274</v>
      </c>
      <c r="G510" s="1818">
        <v>1</v>
      </c>
      <c r="H510" s="1818">
        <v>5</v>
      </c>
      <c r="I510" s="1818">
        <v>5</v>
      </c>
      <c r="J510" s="1546" t="s">
        <v>6527</v>
      </c>
      <c r="K510" s="1546" t="s">
        <v>6427</v>
      </c>
      <c r="L510" s="1546" t="s">
        <v>6558</v>
      </c>
    </row>
    <row r="511" spans="1:12">
      <c r="A511" s="1546" t="s">
        <v>314</v>
      </c>
      <c r="B511" s="1817">
        <v>2486</v>
      </c>
      <c r="C511" s="1546" t="s">
        <v>988</v>
      </c>
      <c r="D511" s="1546" t="s">
        <v>115</v>
      </c>
      <c r="E511" s="1546" t="s">
        <v>586</v>
      </c>
      <c r="F511" s="1546" t="s">
        <v>5919</v>
      </c>
      <c r="G511" s="1818">
        <v>5</v>
      </c>
      <c r="H511" s="1818">
        <v>5</v>
      </c>
      <c r="I511" s="1818">
        <v>25</v>
      </c>
      <c r="J511" s="1546" t="s">
        <v>6527</v>
      </c>
      <c r="K511" s="1546" t="s">
        <v>6456</v>
      </c>
      <c r="L511" s="1546" t="s">
        <v>6515</v>
      </c>
    </row>
    <row r="512" spans="1:12">
      <c r="A512" s="1546" t="s">
        <v>314</v>
      </c>
      <c r="B512" s="1817">
        <v>2487</v>
      </c>
      <c r="C512" s="1546" t="s">
        <v>988</v>
      </c>
      <c r="D512" s="1546" t="s">
        <v>115</v>
      </c>
      <c r="E512" s="1546" t="s">
        <v>283</v>
      </c>
      <c r="F512" s="1546" t="s">
        <v>282</v>
      </c>
      <c r="G512" s="1818">
        <v>10</v>
      </c>
      <c r="H512" s="1818">
        <v>5</v>
      </c>
      <c r="I512" s="1818">
        <v>50</v>
      </c>
      <c r="J512" s="1546" t="s">
        <v>6527</v>
      </c>
      <c r="K512" s="1546" t="s">
        <v>6456</v>
      </c>
      <c r="L512" s="1546" t="s">
        <v>6515</v>
      </c>
    </row>
    <row r="513" spans="1:12">
      <c r="A513" s="1546" t="s">
        <v>314</v>
      </c>
      <c r="B513" s="1817">
        <v>2488</v>
      </c>
      <c r="C513" s="1546" t="s">
        <v>988</v>
      </c>
      <c r="D513" s="1546" t="s">
        <v>115</v>
      </c>
      <c r="E513" s="1546" t="s">
        <v>6285</v>
      </c>
      <c r="F513" s="1546" t="s">
        <v>1031</v>
      </c>
      <c r="G513" s="1818">
        <v>1</v>
      </c>
      <c r="H513" s="1818">
        <v>2</v>
      </c>
      <c r="I513" s="1818">
        <v>2</v>
      </c>
      <c r="J513" s="1546" t="s">
        <v>6527</v>
      </c>
      <c r="K513" s="1546" t="s">
        <v>6456</v>
      </c>
      <c r="L513" s="1546" t="s">
        <v>6515</v>
      </c>
    </row>
    <row r="514" spans="1:12">
      <c r="A514" s="1546" t="s">
        <v>314</v>
      </c>
      <c r="B514" s="1817">
        <v>2489</v>
      </c>
      <c r="C514" s="1546" t="s">
        <v>988</v>
      </c>
      <c r="D514" s="1546" t="s">
        <v>115</v>
      </c>
      <c r="E514" s="1546" t="s">
        <v>6274</v>
      </c>
      <c r="F514" s="1546" t="s">
        <v>851</v>
      </c>
      <c r="G514" s="1818">
        <v>3</v>
      </c>
      <c r="H514" s="1818">
        <v>5</v>
      </c>
      <c r="I514" s="1818">
        <v>15</v>
      </c>
      <c r="J514" s="1546" t="s">
        <v>6527</v>
      </c>
      <c r="K514" s="1546" t="s">
        <v>6456</v>
      </c>
      <c r="L514" s="1546" t="s">
        <v>6515</v>
      </c>
    </row>
    <row r="515" spans="1:12">
      <c r="A515" s="1546" t="s">
        <v>314</v>
      </c>
      <c r="B515" s="1817">
        <v>2490</v>
      </c>
      <c r="C515" s="1546" t="s">
        <v>988</v>
      </c>
      <c r="D515" s="1546" t="s">
        <v>115</v>
      </c>
      <c r="E515" s="1546" t="s">
        <v>962</v>
      </c>
      <c r="F515" s="1546" t="s">
        <v>961</v>
      </c>
      <c r="G515" s="1818">
        <v>3</v>
      </c>
      <c r="H515" s="1818">
        <v>5</v>
      </c>
      <c r="I515" s="1818">
        <v>15</v>
      </c>
      <c r="J515" s="1546" t="s">
        <v>6527</v>
      </c>
      <c r="K515" s="1546" t="s">
        <v>6456</v>
      </c>
      <c r="L515" s="1546" t="s">
        <v>6515</v>
      </c>
    </row>
    <row r="516" spans="1:12">
      <c r="A516" s="1546" t="s">
        <v>314</v>
      </c>
      <c r="B516" s="1817">
        <v>2492</v>
      </c>
      <c r="C516" s="1546" t="s">
        <v>988</v>
      </c>
      <c r="D516" s="1546" t="s">
        <v>115</v>
      </c>
      <c r="E516" s="1546" t="s">
        <v>6113</v>
      </c>
      <c r="F516" s="1546" t="s">
        <v>633</v>
      </c>
      <c r="G516" s="1818">
        <v>10</v>
      </c>
      <c r="H516" s="1818">
        <v>2</v>
      </c>
      <c r="I516" s="1818">
        <v>20</v>
      </c>
      <c r="J516" s="1546" t="s">
        <v>6527</v>
      </c>
      <c r="K516" s="1546" t="s">
        <v>6456</v>
      </c>
      <c r="L516" s="1546" t="s">
        <v>6515</v>
      </c>
    </row>
    <row r="517" spans="1:12">
      <c r="A517" s="1546" t="s">
        <v>314</v>
      </c>
      <c r="B517" s="1817">
        <v>2494</v>
      </c>
      <c r="C517" s="1546" t="s">
        <v>988</v>
      </c>
      <c r="D517" s="1546" t="s">
        <v>115</v>
      </c>
      <c r="E517" s="1546" t="s">
        <v>6286</v>
      </c>
      <c r="F517" s="1546" t="s">
        <v>6493</v>
      </c>
      <c r="G517" s="1818">
        <v>1</v>
      </c>
      <c r="H517" s="1818">
        <v>30</v>
      </c>
      <c r="I517" s="1818">
        <v>30</v>
      </c>
      <c r="J517" s="1546" t="s">
        <v>6527</v>
      </c>
      <c r="K517" s="1546" t="s">
        <v>6456</v>
      </c>
      <c r="L517" s="1546" t="s">
        <v>6515</v>
      </c>
    </row>
    <row r="518" spans="1:12">
      <c r="A518" s="1546" t="s">
        <v>314</v>
      </c>
      <c r="B518" s="1817">
        <v>2496</v>
      </c>
      <c r="C518" s="1546" t="s">
        <v>988</v>
      </c>
      <c r="D518" s="1546" t="s">
        <v>115</v>
      </c>
      <c r="E518" s="1546" t="s">
        <v>1036</v>
      </c>
      <c r="F518" s="1546" t="s">
        <v>1035</v>
      </c>
      <c r="G518" s="1818">
        <v>1</v>
      </c>
      <c r="H518" s="1818">
        <v>30</v>
      </c>
      <c r="I518" s="1818">
        <v>30</v>
      </c>
      <c r="J518" s="1546" t="s">
        <v>6527</v>
      </c>
      <c r="K518" s="1546" t="s">
        <v>6456</v>
      </c>
      <c r="L518" s="1546" t="s">
        <v>6515</v>
      </c>
    </row>
    <row r="519" spans="1:12">
      <c r="A519" s="1546" t="s">
        <v>314</v>
      </c>
      <c r="B519" s="1817">
        <v>2497</v>
      </c>
      <c r="C519" s="1546" t="s">
        <v>988</v>
      </c>
      <c r="D519" s="1546" t="s">
        <v>115</v>
      </c>
      <c r="E519" s="1546" t="s">
        <v>1689</v>
      </c>
      <c r="F519" s="1546" t="s">
        <v>1033</v>
      </c>
      <c r="G519" s="1818">
        <v>2</v>
      </c>
      <c r="H519" s="1818">
        <v>30</v>
      </c>
      <c r="I519" s="1818">
        <v>60</v>
      </c>
      <c r="J519" s="1546" t="s">
        <v>6527</v>
      </c>
      <c r="K519" s="1546" t="s">
        <v>6456</v>
      </c>
      <c r="L519" s="1546" t="s">
        <v>6515</v>
      </c>
    </row>
    <row r="520" spans="1:12">
      <c r="A520" s="1546" t="s">
        <v>314</v>
      </c>
      <c r="B520" s="1817">
        <v>2499</v>
      </c>
      <c r="C520" s="1546" t="s">
        <v>988</v>
      </c>
      <c r="D520" s="1546" t="s">
        <v>115</v>
      </c>
      <c r="E520" s="1546" t="s">
        <v>649</v>
      </c>
      <c r="F520" s="1546" t="s">
        <v>917</v>
      </c>
      <c r="G520" s="1818">
        <v>2</v>
      </c>
      <c r="H520" s="1818">
        <v>10</v>
      </c>
      <c r="I520" s="1818">
        <v>20</v>
      </c>
      <c r="J520" s="1546" t="s">
        <v>6527</v>
      </c>
      <c r="K520" s="1546" t="s">
        <v>6456</v>
      </c>
      <c r="L520" s="1546" t="s">
        <v>6515</v>
      </c>
    </row>
    <row r="521" spans="1:12">
      <c r="A521" s="1546" t="s">
        <v>314</v>
      </c>
      <c r="B521" s="1817">
        <v>2500</v>
      </c>
      <c r="C521" s="1546" t="s">
        <v>988</v>
      </c>
      <c r="D521" s="1546" t="s">
        <v>115</v>
      </c>
      <c r="E521" s="1546" t="s">
        <v>867</v>
      </c>
      <c r="F521" s="1546" t="s">
        <v>866</v>
      </c>
      <c r="G521" s="1818">
        <v>2</v>
      </c>
      <c r="H521" s="1818">
        <v>10</v>
      </c>
      <c r="I521" s="1818">
        <v>20</v>
      </c>
      <c r="J521" s="1546" t="s">
        <v>6527</v>
      </c>
      <c r="K521" s="1546" t="s">
        <v>6456</v>
      </c>
      <c r="L521" s="1546" t="s">
        <v>6515</v>
      </c>
    </row>
    <row r="522" spans="1:12">
      <c r="A522" s="1546" t="s">
        <v>314</v>
      </c>
      <c r="B522" s="1817">
        <v>2501</v>
      </c>
      <c r="C522" s="1546" t="s">
        <v>988</v>
      </c>
      <c r="D522" s="1546" t="s">
        <v>115</v>
      </c>
      <c r="E522" s="1546" t="s">
        <v>1349</v>
      </c>
      <c r="F522" s="1546" t="s">
        <v>726</v>
      </c>
      <c r="G522" s="1818">
        <v>3</v>
      </c>
      <c r="H522" s="1818">
        <v>10</v>
      </c>
      <c r="I522" s="1818">
        <v>30</v>
      </c>
      <c r="J522" s="1546" t="s">
        <v>6527</v>
      </c>
      <c r="K522" s="1546" t="s">
        <v>6456</v>
      </c>
      <c r="L522" s="1546" t="s">
        <v>6515</v>
      </c>
    </row>
    <row r="523" spans="1:12">
      <c r="A523" s="1546" t="s">
        <v>314</v>
      </c>
      <c r="B523" s="1817">
        <v>2502</v>
      </c>
      <c r="C523" s="1546" t="s">
        <v>988</v>
      </c>
      <c r="D523" s="1546" t="s">
        <v>115</v>
      </c>
      <c r="E523" s="1546" t="s">
        <v>605</v>
      </c>
      <c r="F523" s="1546" t="s">
        <v>606</v>
      </c>
      <c r="G523" s="1818">
        <v>3</v>
      </c>
      <c r="H523" s="1818">
        <v>10</v>
      </c>
      <c r="I523" s="1818">
        <v>30</v>
      </c>
      <c r="J523" s="1546" t="s">
        <v>6527</v>
      </c>
      <c r="K523" s="1546" t="s">
        <v>6456</v>
      </c>
      <c r="L523" s="1546" t="s">
        <v>6515</v>
      </c>
    </row>
    <row r="524" spans="1:12">
      <c r="A524" s="1546" t="s">
        <v>314</v>
      </c>
      <c r="B524" s="1817">
        <v>2511</v>
      </c>
      <c r="C524" s="1546" t="s">
        <v>988</v>
      </c>
      <c r="D524" s="1546" t="s">
        <v>115</v>
      </c>
      <c r="E524" s="1546" t="s">
        <v>1029</v>
      </c>
      <c r="F524" s="1546" t="s">
        <v>21</v>
      </c>
      <c r="G524" s="1818">
        <v>46</v>
      </c>
      <c r="H524" s="1818"/>
      <c r="I524" s="1818">
        <v>347</v>
      </c>
      <c r="J524" s="1546" t="s">
        <v>6523</v>
      </c>
      <c r="K524" s="1546" t="s">
        <v>6456</v>
      </c>
      <c r="L524" s="1546" t="s">
        <v>6515</v>
      </c>
    </row>
    <row r="525" spans="1:12">
      <c r="A525" s="1546" t="s">
        <v>314</v>
      </c>
      <c r="B525" s="1817">
        <v>2532</v>
      </c>
      <c r="C525" s="1546" t="s">
        <v>1039</v>
      </c>
      <c r="D525" s="1546" t="s">
        <v>116</v>
      </c>
      <c r="E525" s="1546" t="s">
        <v>6247</v>
      </c>
      <c r="F525" s="1546" t="s">
        <v>463</v>
      </c>
      <c r="G525" s="1818">
        <v>1</v>
      </c>
      <c r="H525" s="1818">
        <v>5</v>
      </c>
      <c r="I525" s="1818">
        <v>5</v>
      </c>
      <c r="J525" s="1546" t="s">
        <v>6527</v>
      </c>
      <c r="K525" s="1546" t="s">
        <v>6456</v>
      </c>
      <c r="L525" s="1546" t="s">
        <v>6515</v>
      </c>
    </row>
    <row r="526" spans="1:12">
      <c r="A526" s="1546" t="s">
        <v>314</v>
      </c>
      <c r="B526" s="1817">
        <v>2534</v>
      </c>
      <c r="C526" s="1546" t="s">
        <v>1039</v>
      </c>
      <c r="D526" s="1546" t="s">
        <v>116</v>
      </c>
      <c r="E526" s="1546" t="s">
        <v>555</v>
      </c>
      <c r="F526" s="1546" t="s">
        <v>381</v>
      </c>
      <c r="G526" s="1818">
        <v>1</v>
      </c>
      <c r="H526" s="1818">
        <v>5</v>
      </c>
      <c r="I526" s="1818">
        <v>5</v>
      </c>
      <c r="J526" s="1546" t="s">
        <v>6527</v>
      </c>
      <c r="K526" s="1546" t="s">
        <v>6456</v>
      </c>
      <c r="L526" s="1546" t="s">
        <v>6515</v>
      </c>
    </row>
    <row r="527" spans="1:12">
      <c r="A527" s="1546" t="s">
        <v>314</v>
      </c>
      <c r="B527" s="1817">
        <v>2535</v>
      </c>
      <c r="C527" s="1546" t="s">
        <v>1039</v>
      </c>
      <c r="D527" s="1546" t="s">
        <v>116</v>
      </c>
      <c r="E527" s="1546" t="s">
        <v>5867</v>
      </c>
      <c r="F527" s="1546" t="s">
        <v>455</v>
      </c>
      <c r="G527" s="1818">
        <v>1</v>
      </c>
      <c r="H527" s="1818">
        <v>5</v>
      </c>
      <c r="I527" s="1818">
        <v>5</v>
      </c>
      <c r="J527" s="1546" t="s">
        <v>6527</v>
      </c>
      <c r="K527" s="1546" t="s">
        <v>6456</v>
      </c>
      <c r="L527" s="1546" t="s">
        <v>6515</v>
      </c>
    </row>
    <row r="528" spans="1:12">
      <c r="A528" s="1546" t="s">
        <v>314</v>
      </c>
      <c r="B528" s="1817">
        <v>2536</v>
      </c>
      <c r="C528" s="1546" t="s">
        <v>1039</v>
      </c>
      <c r="D528" s="1546" t="s">
        <v>116</v>
      </c>
      <c r="E528" s="1546" t="s">
        <v>1047</v>
      </c>
      <c r="F528" s="1546" t="s">
        <v>1046</v>
      </c>
      <c r="G528" s="1818">
        <v>1</v>
      </c>
      <c r="H528" s="1818">
        <v>5</v>
      </c>
      <c r="I528" s="1818">
        <v>5</v>
      </c>
      <c r="J528" s="1546" t="s">
        <v>6527</v>
      </c>
      <c r="K528" s="1546" t="s">
        <v>6456</v>
      </c>
      <c r="L528" s="1546" t="s">
        <v>6515</v>
      </c>
    </row>
    <row r="529" spans="1:12">
      <c r="A529" s="1546" t="s">
        <v>314</v>
      </c>
      <c r="B529" s="1817">
        <v>2537</v>
      </c>
      <c r="C529" s="1546" t="s">
        <v>1039</v>
      </c>
      <c r="D529" s="1546" t="s">
        <v>116</v>
      </c>
      <c r="E529" s="1546" t="s">
        <v>3068</v>
      </c>
      <c r="F529" s="1546" t="s">
        <v>1044</v>
      </c>
      <c r="G529" s="1818">
        <v>1</v>
      </c>
      <c r="H529" s="1818">
        <v>5</v>
      </c>
      <c r="I529" s="1818">
        <v>5</v>
      </c>
      <c r="J529" s="1546" t="s">
        <v>6527</v>
      </c>
      <c r="K529" s="1546" t="s">
        <v>6456</v>
      </c>
      <c r="L529" s="1546" t="s">
        <v>6515</v>
      </c>
    </row>
    <row r="530" spans="1:12">
      <c r="A530" s="1546" t="s">
        <v>314</v>
      </c>
      <c r="B530" s="1817">
        <v>2538</v>
      </c>
      <c r="C530" s="1546" t="s">
        <v>1039</v>
      </c>
      <c r="D530" s="1546" t="s">
        <v>116</v>
      </c>
      <c r="E530" s="1546" t="s">
        <v>1662</v>
      </c>
      <c r="F530" s="1546" t="s">
        <v>362</v>
      </c>
      <c r="G530" s="1818">
        <v>1</v>
      </c>
      <c r="H530" s="1818">
        <v>5</v>
      </c>
      <c r="I530" s="1818">
        <v>5</v>
      </c>
      <c r="J530" s="1546" t="s">
        <v>6527</v>
      </c>
      <c r="K530" s="1546" t="s">
        <v>6456</v>
      </c>
      <c r="L530" s="1546" t="s">
        <v>6515</v>
      </c>
    </row>
    <row r="531" spans="1:12">
      <c r="A531" s="1546" t="s">
        <v>314</v>
      </c>
      <c r="B531" s="1817">
        <v>2539</v>
      </c>
      <c r="C531" s="1546" t="s">
        <v>1039</v>
      </c>
      <c r="D531" s="1546" t="s">
        <v>116</v>
      </c>
      <c r="E531" s="1546" t="s">
        <v>6256</v>
      </c>
      <c r="F531" s="1546" t="s">
        <v>436</v>
      </c>
      <c r="G531" s="1818">
        <v>2</v>
      </c>
      <c r="H531" s="1818">
        <v>5</v>
      </c>
      <c r="I531" s="1818">
        <v>10</v>
      </c>
      <c r="J531" s="1546" t="s">
        <v>6527</v>
      </c>
      <c r="K531" s="1546" t="s">
        <v>6456</v>
      </c>
      <c r="L531" s="1546" t="s">
        <v>6515</v>
      </c>
    </row>
    <row r="532" spans="1:12">
      <c r="A532" s="1546" t="s">
        <v>314</v>
      </c>
      <c r="B532" s="1817">
        <v>2541</v>
      </c>
      <c r="C532" s="1546" t="s">
        <v>1039</v>
      </c>
      <c r="D532" s="1546" t="s">
        <v>116</v>
      </c>
      <c r="E532" s="1546" t="s">
        <v>960</v>
      </c>
      <c r="F532" s="1546" t="s">
        <v>959</v>
      </c>
      <c r="G532" s="1818">
        <v>5</v>
      </c>
      <c r="H532" s="1818">
        <v>1</v>
      </c>
      <c r="I532" s="1818">
        <v>5</v>
      </c>
      <c r="J532" s="1546" t="s">
        <v>6527</v>
      </c>
      <c r="K532" s="1546" t="s">
        <v>6456</v>
      </c>
      <c r="L532" s="1546" t="s">
        <v>6515</v>
      </c>
    </row>
    <row r="533" spans="1:12">
      <c r="A533" s="1546" t="s">
        <v>314</v>
      </c>
      <c r="B533" s="1817">
        <v>2543</v>
      </c>
      <c r="C533" s="1546" t="s">
        <v>1039</v>
      </c>
      <c r="D533" s="1546" t="s">
        <v>116</v>
      </c>
      <c r="E533" s="1546" t="s">
        <v>1040</v>
      </c>
      <c r="F533" s="1546" t="s">
        <v>1041</v>
      </c>
      <c r="G533" s="1818">
        <v>1</v>
      </c>
      <c r="H533" s="1818">
        <v>4</v>
      </c>
      <c r="I533" s="1818">
        <v>4</v>
      </c>
      <c r="J533" s="1546" t="s">
        <v>6527</v>
      </c>
      <c r="K533" s="1546" t="s">
        <v>6456</v>
      </c>
      <c r="L533" s="1546" t="s">
        <v>6515</v>
      </c>
    </row>
    <row r="534" spans="1:12">
      <c r="A534" s="1546" t="s">
        <v>314</v>
      </c>
      <c r="B534" s="1817">
        <v>2545</v>
      </c>
      <c r="C534" s="1546" t="s">
        <v>1039</v>
      </c>
      <c r="D534" s="1546" t="s">
        <v>116</v>
      </c>
      <c r="E534" s="1546" t="s">
        <v>6286</v>
      </c>
      <c r="F534" s="1546" t="s">
        <v>6493</v>
      </c>
      <c r="G534" s="1818">
        <v>1</v>
      </c>
      <c r="H534" s="1818">
        <v>30</v>
      </c>
      <c r="I534" s="1818">
        <v>30</v>
      </c>
      <c r="J534" s="1546" t="s">
        <v>6527</v>
      </c>
      <c r="K534" s="1546" t="s">
        <v>6456</v>
      </c>
      <c r="L534" s="1546" t="s">
        <v>6515</v>
      </c>
    </row>
    <row r="535" spans="1:12">
      <c r="A535" s="1546" t="s">
        <v>314</v>
      </c>
      <c r="B535" s="1817">
        <v>2547</v>
      </c>
      <c r="C535" s="1546" t="s">
        <v>1039</v>
      </c>
      <c r="D535" s="1546" t="s">
        <v>116</v>
      </c>
      <c r="E535" s="1546" t="s">
        <v>6287</v>
      </c>
      <c r="F535" s="1546" t="s">
        <v>1043</v>
      </c>
      <c r="G535" s="1818">
        <v>5</v>
      </c>
      <c r="H535" s="1818">
        <v>20</v>
      </c>
      <c r="I535" s="1818">
        <v>100</v>
      </c>
      <c r="J535" s="1546" t="s">
        <v>6527</v>
      </c>
      <c r="K535" s="1546" t="s">
        <v>6456</v>
      </c>
      <c r="L535" s="1546" t="s">
        <v>6515</v>
      </c>
    </row>
    <row r="536" spans="1:12">
      <c r="A536" s="1546" t="s">
        <v>314</v>
      </c>
      <c r="B536" s="1817">
        <v>2574</v>
      </c>
      <c r="C536" s="1546" t="s">
        <v>1039</v>
      </c>
      <c r="D536" s="1546" t="s">
        <v>117</v>
      </c>
      <c r="E536" s="1546" t="s">
        <v>6247</v>
      </c>
      <c r="F536" s="1546" t="s">
        <v>463</v>
      </c>
      <c r="G536" s="1818">
        <v>1</v>
      </c>
      <c r="H536" s="1818">
        <v>5</v>
      </c>
      <c r="I536" s="1818">
        <v>5</v>
      </c>
      <c r="J536" s="1546" t="s">
        <v>6527</v>
      </c>
      <c r="K536" s="1546" t="s">
        <v>6456</v>
      </c>
      <c r="L536" s="1546" t="s">
        <v>6515</v>
      </c>
    </row>
    <row r="537" spans="1:12">
      <c r="A537" s="1546" t="s">
        <v>314</v>
      </c>
      <c r="B537" s="1817">
        <v>2575</v>
      </c>
      <c r="C537" s="1546" t="s">
        <v>1039</v>
      </c>
      <c r="D537" s="1546" t="s">
        <v>117</v>
      </c>
      <c r="E537" s="1546" t="s">
        <v>6233</v>
      </c>
      <c r="F537" s="1546" t="s">
        <v>274</v>
      </c>
      <c r="G537" s="1818">
        <v>1</v>
      </c>
      <c r="H537" s="1818">
        <v>5</v>
      </c>
      <c r="I537" s="1818">
        <v>5</v>
      </c>
      <c r="J537" s="1546" t="s">
        <v>6527</v>
      </c>
      <c r="K537" s="1546" t="s">
        <v>6456</v>
      </c>
      <c r="L537" s="1546" t="s">
        <v>6515</v>
      </c>
    </row>
    <row r="538" spans="1:12">
      <c r="A538" s="1546" t="s">
        <v>314</v>
      </c>
      <c r="B538" s="1817">
        <v>2576</v>
      </c>
      <c r="C538" s="1546" t="s">
        <v>1039</v>
      </c>
      <c r="D538" s="1546" t="s">
        <v>117</v>
      </c>
      <c r="E538" s="1546" t="s">
        <v>6239</v>
      </c>
      <c r="F538" s="1546" t="s">
        <v>347</v>
      </c>
      <c r="G538" s="1818">
        <v>1</v>
      </c>
      <c r="H538" s="1818">
        <v>5</v>
      </c>
      <c r="I538" s="1818">
        <v>5</v>
      </c>
      <c r="J538" s="1546" t="s">
        <v>6527</v>
      </c>
      <c r="K538" s="1546" t="s">
        <v>6456</v>
      </c>
      <c r="L538" s="1546" t="s">
        <v>6515</v>
      </c>
    </row>
    <row r="539" spans="1:12">
      <c r="A539" s="1546" t="s">
        <v>314</v>
      </c>
      <c r="B539" s="1817">
        <v>2577</v>
      </c>
      <c r="C539" s="1546" t="s">
        <v>1039</v>
      </c>
      <c r="D539" s="1546" t="s">
        <v>117</v>
      </c>
      <c r="E539" s="1546" t="s">
        <v>6248</v>
      </c>
      <c r="F539" s="1546" t="s">
        <v>459</v>
      </c>
      <c r="G539" s="1818">
        <v>1</v>
      </c>
      <c r="H539" s="1818">
        <v>5</v>
      </c>
      <c r="I539" s="1818">
        <v>5</v>
      </c>
      <c r="J539" s="1546" t="s">
        <v>6527</v>
      </c>
      <c r="K539" s="1546" t="s">
        <v>6456</v>
      </c>
      <c r="L539" s="1546" t="s">
        <v>6515</v>
      </c>
    </row>
    <row r="540" spans="1:12">
      <c r="A540" s="1546" t="s">
        <v>314</v>
      </c>
      <c r="B540" s="1817">
        <v>2578</v>
      </c>
      <c r="C540" s="1546" t="s">
        <v>1039</v>
      </c>
      <c r="D540" s="1546" t="s">
        <v>117</v>
      </c>
      <c r="E540" s="1546" t="s">
        <v>555</v>
      </c>
      <c r="F540" s="1546" t="s">
        <v>381</v>
      </c>
      <c r="G540" s="1818">
        <v>1</v>
      </c>
      <c r="H540" s="1818">
        <v>5</v>
      </c>
      <c r="I540" s="1818">
        <v>5</v>
      </c>
      <c r="J540" s="1546" t="s">
        <v>6527</v>
      </c>
      <c r="K540" s="1546" t="s">
        <v>6456</v>
      </c>
      <c r="L540" s="1546" t="s">
        <v>6515</v>
      </c>
    </row>
    <row r="541" spans="1:12">
      <c r="A541" s="1546" t="s">
        <v>314</v>
      </c>
      <c r="B541" s="1817">
        <v>2579</v>
      </c>
      <c r="C541" s="1546" t="s">
        <v>1039</v>
      </c>
      <c r="D541" s="1546" t="s">
        <v>117</v>
      </c>
      <c r="E541" s="1546" t="s">
        <v>5867</v>
      </c>
      <c r="F541" s="1546" t="s">
        <v>455</v>
      </c>
      <c r="G541" s="1818">
        <v>1</v>
      </c>
      <c r="H541" s="1818">
        <v>5</v>
      </c>
      <c r="I541" s="1818">
        <v>5</v>
      </c>
      <c r="J541" s="1546" t="s">
        <v>6527</v>
      </c>
      <c r="K541" s="1546" t="s">
        <v>6456</v>
      </c>
      <c r="L541" s="1546" t="s">
        <v>6515</v>
      </c>
    </row>
    <row r="542" spans="1:12">
      <c r="A542" s="1546" t="s">
        <v>314</v>
      </c>
      <c r="B542" s="1817">
        <v>2580</v>
      </c>
      <c r="C542" s="1546" t="s">
        <v>1039</v>
      </c>
      <c r="D542" s="1546" t="s">
        <v>117</v>
      </c>
      <c r="E542" s="1546" t="s">
        <v>6230</v>
      </c>
      <c r="F542" s="1546" t="s">
        <v>6231</v>
      </c>
      <c r="G542" s="1818">
        <v>1</v>
      </c>
      <c r="H542" s="1818">
        <v>5</v>
      </c>
      <c r="I542" s="1818">
        <v>5</v>
      </c>
      <c r="J542" s="1546" t="s">
        <v>6527</v>
      </c>
      <c r="K542" s="1546" t="s">
        <v>6456</v>
      </c>
      <c r="L542" s="1546" t="s">
        <v>6515</v>
      </c>
    </row>
    <row r="543" spans="1:12">
      <c r="A543" s="1546" t="s">
        <v>314</v>
      </c>
      <c r="B543" s="1817">
        <v>2581</v>
      </c>
      <c r="C543" s="1546" t="s">
        <v>1039</v>
      </c>
      <c r="D543" s="1546" t="s">
        <v>117</v>
      </c>
      <c r="E543" s="1546" t="s">
        <v>6273</v>
      </c>
      <c r="F543" s="1546" t="s">
        <v>853</v>
      </c>
      <c r="G543" s="1818">
        <v>1</v>
      </c>
      <c r="H543" s="1818">
        <v>5</v>
      </c>
      <c r="I543" s="1818">
        <v>5</v>
      </c>
      <c r="J543" s="1546" t="s">
        <v>6527</v>
      </c>
      <c r="K543" s="1546" t="s">
        <v>6456</v>
      </c>
      <c r="L543" s="1546" t="s">
        <v>6515</v>
      </c>
    </row>
    <row r="544" spans="1:12">
      <c r="A544" s="1546" t="s">
        <v>314</v>
      </c>
      <c r="B544" s="1817">
        <v>2582</v>
      </c>
      <c r="C544" s="1546" t="s">
        <v>1039</v>
      </c>
      <c r="D544" s="1546" t="s">
        <v>117</v>
      </c>
      <c r="E544" s="1546" t="s">
        <v>488</v>
      </c>
      <c r="F544" s="1546" t="s">
        <v>506</v>
      </c>
      <c r="G544" s="1818">
        <v>1</v>
      </c>
      <c r="H544" s="1818">
        <v>5</v>
      </c>
      <c r="I544" s="1818">
        <v>5</v>
      </c>
      <c r="J544" s="1546" t="s">
        <v>6527</v>
      </c>
      <c r="K544" s="1546" t="s">
        <v>6456</v>
      </c>
      <c r="L544" s="1546" t="s">
        <v>6515</v>
      </c>
    </row>
    <row r="545" spans="1:12">
      <c r="A545" s="1546" t="s">
        <v>314</v>
      </c>
      <c r="B545" s="1817">
        <v>2583</v>
      </c>
      <c r="C545" s="1546" t="s">
        <v>1039</v>
      </c>
      <c r="D545" s="1546" t="s">
        <v>117</v>
      </c>
      <c r="E545" s="1546" t="s">
        <v>5901</v>
      </c>
      <c r="F545" s="1546" t="s">
        <v>585</v>
      </c>
      <c r="G545" s="1818">
        <v>1</v>
      </c>
      <c r="H545" s="1818">
        <v>5</v>
      </c>
      <c r="I545" s="1818">
        <v>5</v>
      </c>
      <c r="J545" s="1546" t="s">
        <v>6527</v>
      </c>
      <c r="K545" s="1546" t="s">
        <v>6456</v>
      </c>
      <c r="L545" s="1546" t="s">
        <v>6515</v>
      </c>
    </row>
    <row r="546" spans="1:12">
      <c r="A546" s="1546" t="s">
        <v>314</v>
      </c>
      <c r="B546" s="1817">
        <v>2584</v>
      </c>
      <c r="C546" s="1546" t="s">
        <v>1039</v>
      </c>
      <c r="D546" s="1546" t="s">
        <v>117</v>
      </c>
      <c r="E546" s="1546" t="s">
        <v>6242</v>
      </c>
      <c r="F546" s="1546" t="s">
        <v>313</v>
      </c>
      <c r="G546" s="1818">
        <v>1</v>
      </c>
      <c r="H546" s="1818">
        <v>5</v>
      </c>
      <c r="I546" s="1818">
        <v>5</v>
      </c>
      <c r="J546" s="1546" t="s">
        <v>6527</v>
      </c>
      <c r="K546" s="1546" t="s">
        <v>6456</v>
      </c>
      <c r="L546" s="1546" t="s">
        <v>6515</v>
      </c>
    </row>
    <row r="547" spans="1:12">
      <c r="A547" s="1546" t="s">
        <v>314</v>
      </c>
      <c r="B547" s="1817">
        <v>2585</v>
      </c>
      <c r="C547" s="1546" t="s">
        <v>1039</v>
      </c>
      <c r="D547" s="1546" t="s">
        <v>117</v>
      </c>
      <c r="E547" s="1546" t="s">
        <v>6252</v>
      </c>
      <c r="F547" s="1546" t="s">
        <v>448</v>
      </c>
      <c r="G547" s="1818">
        <v>1</v>
      </c>
      <c r="H547" s="1818">
        <v>5</v>
      </c>
      <c r="I547" s="1818">
        <v>5</v>
      </c>
      <c r="J547" s="1546" t="s">
        <v>6527</v>
      </c>
      <c r="K547" s="1546" t="s">
        <v>6456</v>
      </c>
      <c r="L547" s="1546" t="s">
        <v>6515</v>
      </c>
    </row>
    <row r="548" spans="1:12">
      <c r="A548" s="1546" t="s">
        <v>314</v>
      </c>
      <c r="B548" s="1817">
        <v>2586</v>
      </c>
      <c r="C548" s="1546" t="s">
        <v>1039</v>
      </c>
      <c r="D548" s="1546" t="s">
        <v>117</v>
      </c>
      <c r="E548" s="1546" t="s">
        <v>586</v>
      </c>
      <c r="F548" s="1546" t="s">
        <v>5919</v>
      </c>
      <c r="G548" s="1818">
        <v>1</v>
      </c>
      <c r="H548" s="1818">
        <v>5</v>
      </c>
      <c r="I548" s="1818">
        <v>5</v>
      </c>
      <c r="J548" s="1546" t="s">
        <v>6527</v>
      </c>
      <c r="K548" s="1546" t="s">
        <v>6456</v>
      </c>
      <c r="L548" s="1546" t="s">
        <v>6515</v>
      </c>
    </row>
    <row r="549" spans="1:12">
      <c r="A549" s="1546" t="s">
        <v>314</v>
      </c>
      <c r="B549" s="1817">
        <v>2587</v>
      </c>
      <c r="C549" s="1546" t="s">
        <v>1039</v>
      </c>
      <c r="D549" s="1546" t="s">
        <v>117</v>
      </c>
      <c r="E549" s="1546" t="s">
        <v>939</v>
      </c>
      <c r="F549" s="1546" t="s">
        <v>938</v>
      </c>
      <c r="G549" s="1818">
        <v>1</v>
      </c>
      <c r="H549" s="1818">
        <v>5</v>
      </c>
      <c r="I549" s="1818">
        <v>5</v>
      </c>
      <c r="J549" s="1546" t="s">
        <v>6527</v>
      </c>
      <c r="K549" s="1546" t="s">
        <v>6456</v>
      </c>
      <c r="L549" s="1546" t="s">
        <v>6515</v>
      </c>
    </row>
    <row r="550" spans="1:12">
      <c r="A550" s="1546" t="s">
        <v>314</v>
      </c>
      <c r="B550" s="1817">
        <v>2588</v>
      </c>
      <c r="C550" s="1546" t="s">
        <v>1039</v>
      </c>
      <c r="D550" s="1546" t="s">
        <v>117</v>
      </c>
      <c r="E550" s="1546" t="s">
        <v>964</v>
      </c>
      <c r="F550" s="1546" t="s">
        <v>963</v>
      </c>
      <c r="G550" s="1818">
        <v>1</v>
      </c>
      <c r="H550" s="1818">
        <v>5</v>
      </c>
      <c r="I550" s="1818">
        <v>5</v>
      </c>
      <c r="J550" s="1546" t="s">
        <v>6527</v>
      </c>
      <c r="K550" s="1546" t="s">
        <v>6456</v>
      </c>
      <c r="L550" s="1546" t="s">
        <v>6515</v>
      </c>
    </row>
    <row r="551" spans="1:12">
      <c r="A551" s="1546" t="s">
        <v>314</v>
      </c>
      <c r="B551" s="1817">
        <v>2589</v>
      </c>
      <c r="C551" s="1546" t="s">
        <v>1039</v>
      </c>
      <c r="D551" s="1546" t="s">
        <v>117</v>
      </c>
      <c r="E551" s="1546" t="s">
        <v>441</v>
      </c>
      <c r="F551" s="1546" t="s">
        <v>440</v>
      </c>
      <c r="G551" s="1818">
        <v>1</v>
      </c>
      <c r="H551" s="1818">
        <v>5</v>
      </c>
      <c r="I551" s="1818">
        <v>5</v>
      </c>
      <c r="J551" s="1546" t="s">
        <v>6527</v>
      </c>
      <c r="K551" s="1546" t="s">
        <v>6456</v>
      </c>
      <c r="L551" s="1546" t="s">
        <v>6515</v>
      </c>
    </row>
    <row r="552" spans="1:12">
      <c r="A552" s="1546" t="s">
        <v>314</v>
      </c>
      <c r="B552" s="1817">
        <v>2590</v>
      </c>
      <c r="C552" s="1546" t="s">
        <v>1039</v>
      </c>
      <c r="D552" s="1546" t="s">
        <v>117</v>
      </c>
      <c r="E552" s="1546" t="s">
        <v>6270</v>
      </c>
      <c r="F552" s="1546" t="s">
        <v>750</v>
      </c>
      <c r="G552" s="1818">
        <v>1</v>
      </c>
      <c r="H552" s="1818">
        <v>5</v>
      </c>
      <c r="I552" s="1818">
        <v>5</v>
      </c>
      <c r="J552" s="1546" t="s">
        <v>6527</v>
      </c>
      <c r="K552" s="1546" t="s">
        <v>6456</v>
      </c>
      <c r="L552" s="1546" t="s">
        <v>6515</v>
      </c>
    </row>
    <row r="553" spans="1:12">
      <c r="A553" s="1546" t="s">
        <v>314</v>
      </c>
      <c r="B553" s="1817">
        <v>2591</v>
      </c>
      <c r="C553" s="1546" t="s">
        <v>1039</v>
      </c>
      <c r="D553" s="1546" t="s">
        <v>117</v>
      </c>
      <c r="E553" s="1546" t="s">
        <v>6288</v>
      </c>
      <c r="F553" s="1546" t="s">
        <v>5961</v>
      </c>
      <c r="G553" s="1818">
        <v>1</v>
      </c>
      <c r="H553" s="1818">
        <v>5</v>
      </c>
      <c r="I553" s="1818">
        <v>5</v>
      </c>
      <c r="J553" s="1546" t="s">
        <v>6527</v>
      </c>
      <c r="K553" s="1546" t="s">
        <v>6456</v>
      </c>
      <c r="L553" s="1546" t="s">
        <v>6515</v>
      </c>
    </row>
    <row r="554" spans="1:12">
      <c r="A554" s="1546" t="s">
        <v>314</v>
      </c>
      <c r="B554" s="1817">
        <v>2592</v>
      </c>
      <c r="C554" s="1546" t="s">
        <v>1039</v>
      </c>
      <c r="D554" s="1546" t="s">
        <v>117</v>
      </c>
      <c r="E554" s="1546" t="s">
        <v>1050</v>
      </c>
      <c r="F554" s="1546" t="s">
        <v>1049</v>
      </c>
      <c r="G554" s="1818">
        <v>1</v>
      </c>
      <c r="H554" s="1818">
        <v>5</v>
      </c>
      <c r="I554" s="1818">
        <v>5</v>
      </c>
      <c r="J554" s="1546" t="s">
        <v>6527</v>
      </c>
      <c r="K554" s="1546" t="s">
        <v>6456</v>
      </c>
      <c r="L554" s="1546" t="s">
        <v>6515</v>
      </c>
    </row>
    <row r="555" spans="1:12">
      <c r="A555" s="1546" t="s">
        <v>314</v>
      </c>
      <c r="B555" s="1817">
        <v>2593</v>
      </c>
      <c r="C555" s="1546" t="s">
        <v>1039</v>
      </c>
      <c r="D555" s="1546" t="s">
        <v>117</v>
      </c>
      <c r="E555" s="1546" t="s">
        <v>1048</v>
      </c>
      <c r="F555" s="1546" t="s">
        <v>461</v>
      </c>
      <c r="G555" s="1818">
        <v>1</v>
      </c>
      <c r="H555" s="1818">
        <v>5</v>
      </c>
      <c r="I555" s="1818">
        <v>5</v>
      </c>
      <c r="J555" s="1546" t="s">
        <v>6527</v>
      </c>
      <c r="K555" s="1546" t="s">
        <v>6456</v>
      </c>
      <c r="L555" s="1546" t="s">
        <v>6515</v>
      </c>
    </row>
    <row r="556" spans="1:12">
      <c r="A556" s="1546" t="s">
        <v>314</v>
      </c>
      <c r="B556" s="1817">
        <v>2594</v>
      </c>
      <c r="C556" s="1546" t="s">
        <v>1039</v>
      </c>
      <c r="D556" s="1546" t="s">
        <v>117</v>
      </c>
      <c r="E556" s="1546" t="s">
        <v>6256</v>
      </c>
      <c r="F556" s="1546" t="s">
        <v>436</v>
      </c>
      <c r="G556" s="1818">
        <v>1</v>
      </c>
      <c r="H556" s="1818">
        <v>5</v>
      </c>
      <c r="I556" s="1818">
        <v>5</v>
      </c>
      <c r="J556" s="1546" t="s">
        <v>6527</v>
      </c>
      <c r="K556" s="1546" t="s">
        <v>6456</v>
      </c>
      <c r="L556" s="1546" t="s">
        <v>6515</v>
      </c>
    </row>
    <row r="557" spans="1:12">
      <c r="A557" s="1546" t="s">
        <v>314</v>
      </c>
      <c r="B557" s="1817">
        <v>2595</v>
      </c>
      <c r="C557" s="1546" t="s">
        <v>1039</v>
      </c>
      <c r="D557" s="1546" t="s">
        <v>117</v>
      </c>
      <c r="E557" s="1546" t="s">
        <v>1662</v>
      </c>
      <c r="F557" s="1546" t="s">
        <v>362</v>
      </c>
      <c r="G557" s="1818">
        <v>1</v>
      </c>
      <c r="H557" s="1818">
        <v>5</v>
      </c>
      <c r="I557" s="1818">
        <v>5</v>
      </c>
      <c r="J557" s="1546" t="s">
        <v>6527</v>
      </c>
      <c r="K557" s="1546" t="s">
        <v>6456</v>
      </c>
      <c r="L557" s="1546" t="s">
        <v>6515</v>
      </c>
    </row>
    <row r="558" spans="1:12">
      <c r="A558" s="1546" t="s">
        <v>314</v>
      </c>
      <c r="B558" s="1817">
        <v>2596</v>
      </c>
      <c r="C558" s="1546" t="s">
        <v>1039</v>
      </c>
      <c r="D558" s="1546" t="s">
        <v>117</v>
      </c>
      <c r="E558" s="1546" t="s">
        <v>5901</v>
      </c>
      <c r="F558" s="1546" t="s">
        <v>585</v>
      </c>
      <c r="G558" s="1818">
        <v>1</v>
      </c>
      <c r="H558" s="1818">
        <v>5</v>
      </c>
      <c r="I558" s="1818">
        <v>5</v>
      </c>
      <c r="J558" s="1546" t="s">
        <v>6527</v>
      </c>
      <c r="K558" s="1546" t="s">
        <v>6456</v>
      </c>
      <c r="L558" s="1546" t="s">
        <v>6515</v>
      </c>
    </row>
    <row r="559" spans="1:12">
      <c r="A559" s="1546" t="s">
        <v>314</v>
      </c>
      <c r="B559" s="1817">
        <v>2598</v>
      </c>
      <c r="C559" s="1546" t="s">
        <v>1039</v>
      </c>
      <c r="D559" s="1546" t="s">
        <v>117</v>
      </c>
      <c r="E559" s="1546" t="s">
        <v>6103</v>
      </c>
      <c r="F559" s="1546" t="s">
        <v>327</v>
      </c>
      <c r="G559" s="1818">
        <v>1</v>
      </c>
      <c r="H559" s="1818">
        <v>4</v>
      </c>
      <c r="I559" s="1818">
        <v>4</v>
      </c>
      <c r="J559" s="1546" t="s">
        <v>6527</v>
      </c>
      <c r="K559" s="1546" t="s">
        <v>6456</v>
      </c>
      <c r="L559" s="1546" t="s">
        <v>6515</v>
      </c>
    </row>
    <row r="560" spans="1:12">
      <c r="A560" s="1546" t="s">
        <v>314</v>
      </c>
      <c r="B560" s="1817">
        <v>2624</v>
      </c>
      <c r="C560" s="1546" t="s">
        <v>1039</v>
      </c>
      <c r="D560" s="1546" t="s">
        <v>118</v>
      </c>
      <c r="E560" s="1546" t="s">
        <v>957</v>
      </c>
      <c r="F560" s="1546" t="s">
        <v>6515</v>
      </c>
      <c r="G560" s="1818">
        <v>1</v>
      </c>
      <c r="H560" s="1818">
        <v>10</v>
      </c>
      <c r="I560" s="1818">
        <v>10</v>
      </c>
      <c r="J560" s="1546" t="s">
        <v>6527</v>
      </c>
      <c r="K560" s="1546" t="s">
        <v>6427</v>
      </c>
      <c r="L560" s="1546" t="s">
        <v>6559</v>
      </c>
    </row>
    <row r="561" spans="1:12">
      <c r="A561" s="1546" t="s">
        <v>314</v>
      </c>
      <c r="B561" s="1817">
        <v>2626</v>
      </c>
      <c r="C561" s="1546" t="s">
        <v>1039</v>
      </c>
      <c r="D561" s="1546" t="s">
        <v>118</v>
      </c>
      <c r="E561" s="1546" t="s">
        <v>711</v>
      </c>
      <c r="F561" s="1546" t="s">
        <v>712</v>
      </c>
      <c r="G561" s="1818">
        <v>3</v>
      </c>
      <c r="H561" s="1818">
        <v>20</v>
      </c>
      <c r="I561" s="1818">
        <v>60</v>
      </c>
      <c r="J561" s="1546" t="s">
        <v>6527</v>
      </c>
      <c r="K561" s="1546" t="s">
        <v>6427</v>
      </c>
      <c r="L561" s="1546" t="s">
        <v>6559</v>
      </c>
    </row>
    <row r="562" spans="1:12">
      <c r="A562" s="1546" t="s">
        <v>314</v>
      </c>
      <c r="B562" s="1817">
        <v>2627</v>
      </c>
      <c r="C562" s="1546" t="s">
        <v>1039</v>
      </c>
      <c r="D562" s="1546" t="s">
        <v>118</v>
      </c>
      <c r="E562" s="1546" t="s">
        <v>6266</v>
      </c>
      <c r="F562" s="1546" t="s">
        <v>643</v>
      </c>
      <c r="G562" s="1818">
        <v>4</v>
      </c>
      <c r="H562" s="1818">
        <v>25</v>
      </c>
      <c r="I562" s="1818">
        <v>100</v>
      </c>
      <c r="J562" s="1546" t="s">
        <v>6527</v>
      </c>
      <c r="K562" s="1546" t="s">
        <v>6427</v>
      </c>
      <c r="L562" s="1546" t="s">
        <v>6559</v>
      </c>
    </row>
    <row r="563" spans="1:12">
      <c r="A563" s="1546" t="s">
        <v>314</v>
      </c>
      <c r="B563" s="1817">
        <v>2629</v>
      </c>
      <c r="C563" s="1546" t="s">
        <v>1039</v>
      </c>
      <c r="D563" s="1546" t="s">
        <v>118</v>
      </c>
      <c r="E563" s="1546" t="s">
        <v>494</v>
      </c>
      <c r="F563" s="1546" t="s">
        <v>303</v>
      </c>
      <c r="G563" s="1818">
        <v>8</v>
      </c>
      <c r="H563" s="1818">
        <v>50</v>
      </c>
      <c r="I563" s="1818">
        <v>400</v>
      </c>
      <c r="J563" s="1546" t="s">
        <v>6527</v>
      </c>
      <c r="K563" s="1546" t="s">
        <v>6427</v>
      </c>
      <c r="L563" s="1546" t="s">
        <v>6559</v>
      </c>
    </row>
    <row r="564" spans="1:12">
      <c r="A564" s="1546" t="s">
        <v>314</v>
      </c>
      <c r="B564" s="1817">
        <v>2630</v>
      </c>
      <c r="C564" s="1546" t="s">
        <v>1039</v>
      </c>
      <c r="D564" s="1546" t="s">
        <v>118</v>
      </c>
      <c r="E564" s="1546" t="s">
        <v>496</v>
      </c>
      <c r="F564" s="1546" t="s">
        <v>303</v>
      </c>
      <c r="G564" s="1818">
        <v>8</v>
      </c>
      <c r="H564" s="1818">
        <v>50</v>
      </c>
      <c r="I564" s="1818">
        <v>400</v>
      </c>
      <c r="J564" s="1546" t="s">
        <v>6527</v>
      </c>
      <c r="K564" s="1546" t="s">
        <v>6427</v>
      </c>
      <c r="L564" s="1546" t="s">
        <v>6559</v>
      </c>
    </row>
    <row r="565" spans="1:12">
      <c r="A565" s="1546" t="s">
        <v>314</v>
      </c>
      <c r="B565" s="1817">
        <v>2655</v>
      </c>
      <c r="C565" s="1546" t="s">
        <v>1039</v>
      </c>
      <c r="D565" s="1546" t="s">
        <v>119</v>
      </c>
      <c r="E565" s="1546" t="s">
        <v>6289</v>
      </c>
      <c r="F565" s="1546" t="s">
        <v>6290</v>
      </c>
      <c r="G565" s="1818"/>
      <c r="H565" s="1818">
        <v>1</v>
      </c>
      <c r="I565" s="1818">
        <v>2</v>
      </c>
      <c r="J565" s="1546" t="s">
        <v>6523</v>
      </c>
      <c r="K565" s="1546" t="s">
        <v>6427</v>
      </c>
      <c r="L565" s="1546" t="s">
        <v>6560</v>
      </c>
    </row>
    <row r="566" spans="1:12">
      <c r="A566" s="1546" t="s">
        <v>314</v>
      </c>
      <c r="B566" s="1817">
        <v>2656</v>
      </c>
      <c r="C566" s="1546" t="s">
        <v>1039</v>
      </c>
      <c r="D566" s="1546" t="s">
        <v>119</v>
      </c>
      <c r="E566" s="1546" t="s">
        <v>6291</v>
      </c>
      <c r="F566" s="1546" t="s">
        <v>6292</v>
      </c>
      <c r="G566" s="1818"/>
      <c r="H566" s="1818">
        <v>1</v>
      </c>
      <c r="I566" s="1818">
        <v>2</v>
      </c>
      <c r="J566" s="1546" t="s">
        <v>6523</v>
      </c>
      <c r="K566" s="1546" t="s">
        <v>6427</v>
      </c>
      <c r="L566" s="1546" t="s">
        <v>6560</v>
      </c>
    </row>
    <row r="567" spans="1:12">
      <c r="A567" s="1546" t="s">
        <v>314</v>
      </c>
      <c r="B567" s="1817">
        <v>2657</v>
      </c>
      <c r="C567" s="1546" t="s">
        <v>1039</v>
      </c>
      <c r="D567" s="1546" t="s">
        <v>119</v>
      </c>
      <c r="E567" s="1546" t="s">
        <v>555</v>
      </c>
      <c r="F567" s="1546" t="s">
        <v>381</v>
      </c>
      <c r="G567" s="1818"/>
      <c r="H567" s="1818">
        <v>1</v>
      </c>
      <c r="I567" s="1818">
        <v>2</v>
      </c>
      <c r="J567" s="1546" t="s">
        <v>6523</v>
      </c>
      <c r="K567" s="1546" t="s">
        <v>6427</v>
      </c>
      <c r="L567" s="1546" t="s">
        <v>6560</v>
      </c>
    </row>
    <row r="568" spans="1:12">
      <c r="A568" s="1546" t="s">
        <v>314</v>
      </c>
      <c r="B568" s="1817">
        <v>2658</v>
      </c>
      <c r="C568" s="1546" t="s">
        <v>1039</v>
      </c>
      <c r="D568" s="1546" t="s">
        <v>119</v>
      </c>
      <c r="E568" s="1546" t="s">
        <v>5868</v>
      </c>
      <c r="F568" s="1546" t="s">
        <v>5869</v>
      </c>
      <c r="G568" s="1818"/>
      <c r="H568" s="1818">
        <v>1</v>
      </c>
      <c r="I568" s="1818">
        <v>2</v>
      </c>
      <c r="J568" s="1546" t="s">
        <v>6523</v>
      </c>
      <c r="K568" s="1546" t="s">
        <v>6427</v>
      </c>
      <c r="L568" s="1546" t="s">
        <v>6560</v>
      </c>
    </row>
    <row r="569" spans="1:12">
      <c r="A569" s="1546" t="s">
        <v>314</v>
      </c>
      <c r="B569" s="1817">
        <v>2659</v>
      </c>
      <c r="C569" s="1546" t="s">
        <v>1039</v>
      </c>
      <c r="D569" s="1546" t="s">
        <v>119</v>
      </c>
      <c r="E569" s="1546" t="s">
        <v>6293</v>
      </c>
      <c r="F569" s="1546" t="s">
        <v>5882</v>
      </c>
      <c r="G569" s="1818"/>
      <c r="H569" s="1818">
        <v>1</v>
      </c>
      <c r="I569" s="1818">
        <v>2</v>
      </c>
      <c r="J569" s="1546" t="s">
        <v>6523</v>
      </c>
      <c r="K569" s="1546" t="s">
        <v>6427</v>
      </c>
      <c r="L569" s="1546" t="s">
        <v>6560</v>
      </c>
    </row>
    <row r="570" spans="1:12">
      <c r="A570" s="1546" t="s">
        <v>314</v>
      </c>
      <c r="B570" s="1817">
        <v>2660</v>
      </c>
      <c r="C570" s="1546" t="s">
        <v>1039</v>
      </c>
      <c r="D570" s="1546" t="s">
        <v>119</v>
      </c>
      <c r="E570" s="1546" t="s">
        <v>6242</v>
      </c>
      <c r="F570" s="1546" t="s">
        <v>313</v>
      </c>
      <c r="G570" s="1818"/>
      <c r="H570" s="1818">
        <v>1</v>
      </c>
      <c r="I570" s="1818">
        <v>2</v>
      </c>
      <c r="J570" s="1546" t="s">
        <v>6523</v>
      </c>
      <c r="K570" s="1546" t="s">
        <v>6427</v>
      </c>
      <c r="L570" s="1546" t="s">
        <v>6560</v>
      </c>
    </row>
    <row r="571" spans="1:12">
      <c r="A571" s="1546" t="s">
        <v>314</v>
      </c>
      <c r="B571" s="1817">
        <v>2661</v>
      </c>
      <c r="C571" s="1546" t="s">
        <v>1039</v>
      </c>
      <c r="D571" s="1546" t="s">
        <v>119</v>
      </c>
      <c r="E571" s="1546" t="s">
        <v>6139</v>
      </c>
      <c r="F571" s="1546" t="s">
        <v>6140</v>
      </c>
      <c r="G571" s="1818"/>
      <c r="H571" s="1818">
        <v>1</v>
      </c>
      <c r="I571" s="1818">
        <v>2</v>
      </c>
      <c r="J571" s="1546" t="s">
        <v>6523</v>
      </c>
      <c r="K571" s="1546" t="s">
        <v>6427</v>
      </c>
      <c r="L571" s="1546" t="s">
        <v>6560</v>
      </c>
    </row>
    <row r="572" spans="1:12">
      <c r="A572" s="1546" t="s">
        <v>314</v>
      </c>
      <c r="B572" s="1817">
        <v>2662</v>
      </c>
      <c r="C572" s="1546" t="s">
        <v>1039</v>
      </c>
      <c r="D572" s="1546" t="s">
        <v>119</v>
      </c>
      <c r="E572" s="1546" t="s">
        <v>361</v>
      </c>
      <c r="F572" s="1546" t="s">
        <v>362</v>
      </c>
      <c r="G572" s="1818"/>
      <c r="H572" s="1818">
        <v>1</v>
      </c>
      <c r="I572" s="1818">
        <v>2</v>
      </c>
      <c r="J572" s="1546" t="s">
        <v>6523</v>
      </c>
      <c r="K572" s="1546" t="s">
        <v>6427</v>
      </c>
      <c r="L572" s="1546" t="s">
        <v>6560</v>
      </c>
    </row>
    <row r="573" spans="1:12">
      <c r="A573" s="1546" t="s">
        <v>314</v>
      </c>
      <c r="B573" s="1817">
        <v>2663</v>
      </c>
      <c r="C573" s="1546" t="s">
        <v>1039</v>
      </c>
      <c r="D573" s="1546" t="s">
        <v>119</v>
      </c>
      <c r="E573" s="1546" t="s">
        <v>6141</v>
      </c>
      <c r="F573" s="1546" t="s">
        <v>6096</v>
      </c>
      <c r="G573" s="1818"/>
      <c r="H573" s="1818">
        <v>1</v>
      </c>
      <c r="I573" s="1818">
        <v>2</v>
      </c>
      <c r="J573" s="1546" t="s">
        <v>6523</v>
      </c>
      <c r="K573" s="1546" t="s">
        <v>6427</v>
      </c>
      <c r="L573" s="1546" t="s">
        <v>6560</v>
      </c>
    </row>
    <row r="574" spans="1:12">
      <c r="A574" s="1546" t="s">
        <v>314</v>
      </c>
      <c r="B574" s="1817">
        <v>2664</v>
      </c>
      <c r="C574" s="1546" t="s">
        <v>1039</v>
      </c>
      <c r="D574" s="1546" t="s">
        <v>119</v>
      </c>
      <c r="E574" s="1546" t="s">
        <v>6251</v>
      </c>
      <c r="F574" s="1546" t="s">
        <v>450</v>
      </c>
      <c r="G574" s="1818"/>
      <c r="H574" s="1818">
        <v>1</v>
      </c>
      <c r="I574" s="1818">
        <v>2</v>
      </c>
      <c r="J574" s="1546" t="s">
        <v>6523</v>
      </c>
      <c r="K574" s="1546" t="s">
        <v>6427</v>
      </c>
      <c r="L574" s="1546" t="s">
        <v>6560</v>
      </c>
    </row>
    <row r="575" spans="1:12">
      <c r="A575" s="1546" t="s">
        <v>314</v>
      </c>
      <c r="B575" s="1817">
        <v>2665</v>
      </c>
      <c r="C575" s="1546" t="s">
        <v>1039</v>
      </c>
      <c r="D575" s="1546" t="s">
        <v>119</v>
      </c>
      <c r="E575" s="1546" t="s">
        <v>5920</v>
      </c>
      <c r="F575" s="1546" t="s">
        <v>5921</v>
      </c>
      <c r="G575" s="1818"/>
      <c r="H575" s="1818">
        <v>1</v>
      </c>
      <c r="I575" s="1818">
        <v>2</v>
      </c>
      <c r="J575" s="1546" t="s">
        <v>6523</v>
      </c>
      <c r="K575" s="1546" t="s">
        <v>6427</v>
      </c>
      <c r="L575" s="1546" t="s">
        <v>6560</v>
      </c>
    </row>
    <row r="576" spans="1:12">
      <c r="A576" s="1546" t="s">
        <v>314</v>
      </c>
      <c r="B576" s="1817">
        <v>2666</v>
      </c>
      <c r="C576" s="1546" t="s">
        <v>1039</v>
      </c>
      <c r="D576" s="1546" t="s">
        <v>119</v>
      </c>
      <c r="E576" s="1546" t="s">
        <v>939</v>
      </c>
      <c r="F576" s="1546" t="s">
        <v>938</v>
      </c>
      <c r="G576" s="1818"/>
      <c r="H576" s="1818">
        <v>1</v>
      </c>
      <c r="I576" s="1818">
        <v>2</v>
      </c>
      <c r="J576" s="1546" t="s">
        <v>6523</v>
      </c>
      <c r="K576" s="1546" t="s">
        <v>6427</v>
      </c>
      <c r="L576" s="1546" t="s">
        <v>6560</v>
      </c>
    </row>
    <row r="577" spans="1:12">
      <c r="A577" s="1546" t="s">
        <v>314</v>
      </c>
      <c r="B577" s="1817">
        <v>2667</v>
      </c>
      <c r="C577" s="1546" t="s">
        <v>1039</v>
      </c>
      <c r="D577" s="1546" t="s">
        <v>119</v>
      </c>
      <c r="E577" s="1546" t="s">
        <v>1064</v>
      </c>
      <c r="F577" s="1546" t="s">
        <v>1063</v>
      </c>
      <c r="G577" s="1818"/>
      <c r="H577" s="1818">
        <v>1</v>
      </c>
      <c r="I577" s="1818">
        <v>2</v>
      </c>
      <c r="J577" s="1546" t="s">
        <v>6523</v>
      </c>
      <c r="K577" s="1546" t="s">
        <v>6427</v>
      </c>
      <c r="L577" s="1546" t="s">
        <v>6560</v>
      </c>
    </row>
    <row r="578" spans="1:12">
      <c r="A578" s="1546" t="s">
        <v>314</v>
      </c>
      <c r="B578" s="1817">
        <v>2668</v>
      </c>
      <c r="C578" s="1546" t="s">
        <v>1039</v>
      </c>
      <c r="D578" s="1546" t="s">
        <v>119</v>
      </c>
      <c r="E578" s="1546" t="s">
        <v>619</v>
      </c>
      <c r="F578" s="1546" t="s">
        <v>620</v>
      </c>
      <c r="G578" s="1818"/>
      <c r="H578" s="1818">
        <v>1</v>
      </c>
      <c r="I578" s="1818">
        <v>2</v>
      </c>
      <c r="J578" s="1546" t="s">
        <v>6523</v>
      </c>
      <c r="K578" s="1546" t="s">
        <v>6427</v>
      </c>
      <c r="L578" s="1546" t="s">
        <v>6560</v>
      </c>
    </row>
    <row r="579" spans="1:12">
      <c r="A579" s="1546" t="s">
        <v>314</v>
      </c>
      <c r="B579" s="1817">
        <v>2669</v>
      </c>
      <c r="C579" s="1546" t="s">
        <v>1039</v>
      </c>
      <c r="D579" s="1546" t="s">
        <v>119</v>
      </c>
      <c r="E579" s="1546" t="s">
        <v>844</v>
      </c>
      <c r="F579" s="1546" t="s">
        <v>353</v>
      </c>
      <c r="G579" s="1818"/>
      <c r="H579" s="1818">
        <v>1</v>
      </c>
      <c r="I579" s="1818">
        <v>2</v>
      </c>
      <c r="J579" s="1546" t="s">
        <v>6523</v>
      </c>
      <c r="K579" s="1546" t="s">
        <v>6427</v>
      </c>
      <c r="L579" s="1546" t="s">
        <v>6560</v>
      </c>
    </row>
    <row r="580" spans="1:12">
      <c r="A580" s="1546" t="s">
        <v>314</v>
      </c>
      <c r="B580" s="1817">
        <v>2670</v>
      </c>
      <c r="C580" s="1546" t="s">
        <v>1039</v>
      </c>
      <c r="D580" s="1546" t="s">
        <v>119</v>
      </c>
      <c r="E580" s="1546" t="s">
        <v>6264</v>
      </c>
      <c r="F580" s="1546" t="s">
        <v>6254</v>
      </c>
      <c r="G580" s="1818"/>
      <c r="H580" s="1818">
        <v>1</v>
      </c>
      <c r="I580" s="1818">
        <v>2</v>
      </c>
      <c r="J580" s="1546" t="s">
        <v>6523</v>
      </c>
      <c r="K580" s="1546" t="s">
        <v>6427</v>
      </c>
      <c r="L580" s="1546" t="s">
        <v>6560</v>
      </c>
    </row>
    <row r="581" spans="1:12">
      <c r="A581" s="1546" t="s">
        <v>314</v>
      </c>
      <c r="B581" s="1817">
        <v>2671</v>
      </c>
      <c r="C581" s="1546" t="s">
        <v>1039</v>
      </c>
      <c r="D581" s="1546" t="s">
        <v>119</v>
      </c>
      <c r="E581" s="1546" t="s">
        <v>1048</v>
      </c>
      <c r="F581" s="1546" t="s">
        <v>461</v>
      </c>
      <c r="G581" s="1818"/>
      <c r="H581" s="1818">
        <v>1</v>
      </c>
      <c r="I581" s="1818">
        <v>2</v>
      </c>
      <c r="J581" s="1546" t="s">
        <v>6523</v>
      </c>
      <c r="K581" s="1546" t="s">
        <v>6427</v>
      </c>
      <c r="L581" s="1546" t="s">
        <v>6560</v>
      </c>
    </row>
    <row r="582" spans="1:12">
      <c r="A582" s="1546" t="s">
        <v>314</v>
      </c>
      <c r="B582" s="1817">
        <v>2672</v>
      </c>
      <c r="C582" s="1546" t="s">
        <v>1039</v>
      </c>
      <c r="D582" s="1546" t="s">
        <v>119</v>
      </c>
      <c r="E582" s="1546" t="s">
        <v>580</v>
      </c>
      <c r="F582" s="1546" t="s">
        <v>581</v>
      </c>
      <c r="G582" s="1818"/>
      <c r="H582" s="1818">
        <v>1</v>
      </c>
      <c r="I582" s="1818">
        <v>2</v>
      </c>
      <c r="J582" s="1546" t="s">
        <v>6523</v>
      </c>
      <c r="K582" s="1546" t="s">
        <v>6427</v>
      </c>
      <c r="L582" s="1546" t="s">
        <v>6560</v>
      </c>
    </row>
    <row r="583" spans="1:12">
      <c r="A583" s="1546" t="s">
        <v>314</v>
      </c>
      <c r="B583" s="1817">
        <v>2673</v>
      </c>
      <c r="C583" s="1546" t="s">
        <v>1039</v>
      </c>
      <c r="D583" s="1546" t="s">
        <v>119</v>
      </c>
      <c r="E583" s="1546" t="s">
        <v>6256</v>
      </c>
      <c r="F583" s="1546" t="s">
        <v>436</v>
      </c>
      <c r="G583" s="1818"/>
      <c r="H583" s="1818">
        <v>1</v>
      </c>
      <c r="I583" s="1818">
        <v>2</v>
      </c>
      <c r="J583" s="1546" t="s">
        <v>6523</v>
      </c>
      <c r="K583" s="1546" t="s">
        <v>6427</v>
      </c>
      <c r="L583" s="1546" t="s">
        <v>6560</v>
      </c>
    </row>
    <row r="584" spans="1:12">
      <c r="A584" s="1546" t="s">
        <v>314</v>
      </c>
      <c r="B584" s="1817">
        <v>2674</v>
      </c>
      <c r="C584" s="1546" t="s">
        <v>1039</v>
      </c>
      <c r="D584" s="1546" t="s">
        <v>119</v>
      </c>
      <c r="E584" s="1546" t="s">
        <v>6294</v>
      </c>
      <c r="F584" s="1546" t="s">
        <v>362</v>
      </c>
      <c r="G584" s="1818"/>
      <c r="H584" s="1818">
        <v>1</v>
      </c>
      <c r="I584" s="1818">
        <v>2</v>
      </c>
      <c r="J584" s="1546" t="s">
        <v>6523</v>
      </c>
      <c r="K584" s="1546" t="s">
        <v>6427</v>
      </c>
      <c r="L584" s="1546" t="s">
        <v>6560</v>
      </c>
    </row>
    <row r="585" spans="1:12">
      <c r="A585" s="1546" t="s">
        <v>314</v>
      </c>
      <c r="B585" s="1817">
        <v>2676</v>
      </c>
      <c r="C585" s="1546" t="s">
        <v>1039</v>
      </c>
      <c r="D585" s="1546" t="s">
        <v>119</v>
      </c>
      <c r="E585" s="1546" t="s">
        <v>6280</v>
      </c>
      <c r="F585" s="1546" t="s">
        <v>750</v>
      </c>
      <c r="G585" s="1818"/>
      <c r="H585" s="1818">
        <v>1</v>
      </c>
      <c r="I585" s="1818">
        <v>2</v>
      </c>
      <c r="J585" s="1546" t="s">
        <v>6523</v>
      </c>
      <c r="K585" s="1546" t="s">
        <v>6427</v>
      </c>
      <c r="L585" s="1546" t="s">
        <v>6560</v>
      </c>
    </row>
    <row r="586" spans="1:12">
      <c r="A586" s="1546" t="s">
        <v>314</v>
      </c>
      <c r="B586" s="1817">
        <v>2677</v>
      </c>
      <c r="C586" s="1546" t="s">
        <v>1039</v>
      </c>
      <c r="D586" s="1546" t="s">
        <v>119</v>
      </c>
      <c r="E586" s="1546" t="s">
        <v>1061</v>
      </c>
      <c r="F586" s="1546" t="s">
        <v>1060</v>
      </c>
      <c r="G586" s="1818"/>
      <c r="H586" s="1818">
        <v>1</v>
      </c>
      <c r="I586" s="1818">
        <v>2</v>
      </c>
      <c r="J586" s="1546" t="s">
        <v>6523</v>
      </c>
      <c r="K586" s="1546" t="s">
        <v>6427</v>
      </c>
      <c r="L586" s="1546" t="s">
        <v>6560</v>
      </c>
    </row>
    <row r="587" spans="1:12">
      <c r="A587" s="1546" t="s">
        <v>314</v>
      </c>
      <c r="B587" s="1817">
        <v>2678</v>
      </c>
      <c r="C587" s="1546" t="s">
        <v>1039</v>
      </c>
      <c r="D587" s="1546" t="s">
        <v>119</v>
      </c>
      <c r="E587" s="1546" t="s">
        <v>1059</v>
      </c>
      <c r="F587" s="1546" t="s">
        <v>1058</v>
      </c>
      <c r="G587" s="1818"/>
      <c r="H587" s="1818">
        <v>1</v>
      </c>
      <c r="I587" s="1818">
        <v>2</v>
      </c>
      <c r="J587" s="1546" t="s">
        <v>6523</v>
      </c>
      <c r="K587" s="1546" t="s">
        <v>6427</v>
      </c>
      <c r="L587" s="1546" t="s">
        <v>6560</v>
      </c>
    </row>
    <row r="588" spans="1:12">
      <c r="A588" s="1546" t="s">
        <v>314</v>
      </c>
      <c r="B588" s="1817">
        <v>2680</v>
      </c>
      <c r="C588" s="1546" t="s">
        <v>1039</v>
      </c>
      <c r="D588" s="1546" t="s">
        <v>119</v>
      </c>
      <c r="E588" s="1546" t="s">
        <v>1103</v>
      </c>
      <c r="F588" s="1546" t="s">
        <v>1102</v>
      </c>
      <c r="G588" s="1818"/>
      <c r="H588" s="1818">
        <v>1</v>
      </c>
      <c r="I588" s="1818">
        <v>2</v>
      </c>
      <c r="J588" s="1546" t="s">
        <v>6523</v>
      </c>
      <c r="K588" s="1546" t="s">
        <v>6427</v>
      </c>
      <c r="L588" s="1546" t="s">
        <v>6560</v>
      </c>
    </row>
    <row r="589" spans="1:12">
      <c r="A589" s="1546" t="s">
        <v>314</v>
      </c>
      <c r="B589" s="1817">
        <v>2681</v>
      </c>
      <c r="C589" s="1546" t="s">
        <v>1039</v>
      </c>
      <c r="D589" s="1546" t="s">
        <v>119</v>
      </c>
      <c r="E589" s="1546" t="s">
        <v>976</v>
      </c>
      <c r="F589" s="1546" t="s">
        <v>975</v>
      </c>
      <c r="G589" s="1818"/>
      <c r="H589" s="1818">
        <v>1</v>
      </c>
      <c r="I589" s="1818">
        <v>2</v>
      </c>
      <c r="J589" s="1546" t="s">
        <v>6523</v>
      </c>
      <c r="K589" s="1546" t="s">
        <v>6427</v>
      </c>
      <c r="L589" s="1546" t="s">
        <v>6560</v>
      </c>
    </row>
    <row r="590" spans="1:12">
      <c r="A590" s="1546" t="s">
        <v>314</v>
      </c>
      <c r="B590" s="1817">
        <v>2682</v>
      </c>
      <c r="C590" s="1546" t="s">
        <v>1039</v>
      </c>
      <c r="D590" s="1546" t="s">
        <v>119</v>
      </c>
      <c r="E590" s="1546" t="s">
        <v>555</v>
      </c>
      <c r="F590" s="1546" t="s">
        <v>556</v>
      </c>
      <c r="G590" s="1818"/>
      <c r="H590" s="1818">
        <v>1</v>
      </c>
      <c r="I590" s="1818">
        <v>2</v>
      </c>
      <c r="J590" s="1546" t="s">
        <v>6523</v>
      </c>
      <c r="K590" s="1546" t="s">
        <v>6427</v>
      </c>
      <c r="L590" s="1546" t="s">
        <v>6560</v>
      </c>
    </row>
    <row r="591" spans="1:12">
      <c r="A591" s="1546" t="s">
        <v>314</v>
      </c>
      <c r="B591" s="1817">
        <v>2683</v>
      </c>
      <c r="C591" s="1546" t="s">
        <v>1039</v>
      </c>
      <c r="D591" s="1546" t="s">
        <v>119</v>
      </c>
      <c r="E591" s="1546" t="s">
        <v>1101</v>
      </c>
      <c r="F591" s="1546" t="s">
        <v>6500</v>
      </c>
      <c r="G591" s="1818"/>
      <c r="H591" s="1818">
        <v>1</v>
      </c>
      <c r="I591" s="1818">
        <v>2</v>
      </c>
      <c r="J591" s="1546" t="s">
        <v>6523</v>
      </c>
      <c r="K591" s="1546" t="s">
        <v>6427</v>
      </c>
      <c r="L591" s="1546" t="s">
        <v>6560</v>
      </c>
    </row>
    <row r="592" spans="1:12">
      <c r="A592" s="1546" t="s">
        <v>314</v>
      </c>
      <c r="B592" s="1817">
        <v>2684</v>
      </c>
      <c r="C592" s="1546" t="s">
        <v>1039</v>
      </c>
      <c r="D592" s="1546" t="s">
        <v>119</v>
      </c>
      <c r="E592" s="1546" t="s">
        <v>1099</v>
      </c>
      <c r="F592" s="1546" t="s">
        <v>6561</v>
      </c>
      <c r="G592" s="1818"/>
      <c r="H592" s="1818">
        <v>1</v>
      </c>
      <c r="I592" s="1818">
        <v>2</v>
      </c>
      <c r="J592" s="1546" t="s">
        <v>6523</v>
      </c>
      <c r="K592" s="1546" t="s">
        <v>6427</v>
      </c>
      <c r="L592" s="1546" t="s">
        <v>6560</v>
      </c>
    </row>
    <row r="593" spans="1:12">
      <c r="A593" s="1546" t="s">
        <v>314</v>
      </c>
      <c r="B593" s="1817">
        <v>2685</v>
      </c>
      <c r="C593" s="1546" t="s">
        <v>1039</v>
      </c>
      <c r="D593" s="1546" t="s">
        <v>119</v>
      </c>
      <c r="E593" s="1546" t="s">
        <v>649</v>
      </c>
      <c r="F593" s="1546" t="s">
        <v>6498</v>
      </c>
      <c r="G593" s="1818"/>
      <c r="H593" s="1818">
        <v>1</v>
      </c>
      <c r="I593" s="1818">
        <v>2</v>
      </c>
      <c r="J593" s="1546" t="s">
        <v>6523</v>
      </c>
      <c r="K593" s="1546" t="s">
        <v>6427</v>
      </c>
      <c r="L593" s="1546" t="s">
        <v>6560</v>
      </c>
    </row>
    <row r="594" spans="1:12">
      <c r="A594" s="1546" t="s">
        <v>314</v>
      </c>
      <c r="B594" s="1817">
        <v>2686</v>
      </c>
      <c r="C594" s="1546" t="s">
        <v>1039</v>
      </c>
      <c r="D594" s="1546" t="s">
        <v>119</v>
      </c>
      <c r="E594" s="1546" t="s">
        <v>6053</v>
      </c>
      <c r="F594" s="1546" t="s">
        <v>6295</v>
      </c>
      <c r="G594" s="1818"/>
      <c r="H594" s="1818">
        <v>1</v>
      </c>
      <c r="I594" s="1818">
        <v>2</v>
      </c>
      <c r="J594" s="1546" t="s">
        <v>6523</v>
      </c>
      <c r="K594" s="1546" t="s">
        <v>6427</v>
      </c>
      <c r="L594" s="1546" t="s">
        <v>6560</v>
      </c>
    </row>
    <row r="595" spans="1:12">
      <c r="A595" s="1546" t="s">
        <v>314</v>
      </c>
      <c r="B595" s="1817">
        <v>2687</v>
      </c>
      <c r="C595" s="1546" t="s">
        <v>1039</v>
      </c>
      <c r="D595" s="1546" t="s">
        <v>119</v>
      </c>
      <c r="E595" s="1546" t="s">
        <v>6073</v>
      </c>
      <c r="F595" s="1546" t="s">
        <v>1095</v>
      </c>
      <c r="G595" s="1818"/>
      <c r="H595" s="1818">
        <v>1</v>
      </c>
      <c r="I595" s="1818">
        <v>2</v>
      </c>
      <c r="J595" s="1546" t="s">
        <v>6523</v>
      </c>
      <c r="K595" s="1546" t="s">
        <v>6427</v>
      </c>
      <c r="L595" s="1546" t="s">
        <v>6560</v>
      </c>
    </row>
    <row r="596" spans="1:12">
      <c r="A596" s="1546" t="s">
        <v>314</v>
      </c>
      <c r="B596" s="1817">
        <v>2688</v>
      </c>
      <c r="C596" s="1546" t="s">
        <v>1039</v>
      </c>
      <c r="D596" s="1546" t="s">
        <v>119</v>
      </c>
      <c r="E596" s="1546" t="s">
        <v>515</v>
      </c>
      <c r="F596" s="1546" t="s">
        <v>6490</v>
      </c>
      <c r="G596" s="1818"/>
      <c r="H596" s="1818">
        <v>1</v>
      </c>
      <c r="I596" s="1818">
        <v>2</v>
      </c>
      <c r="J596" s="1546" t="s">
        <v>6523</v>
      </c>
      <c r="K596" s="1546" t="s">
        <v>6427</v>
      </c>
      <c r="L596" s="1546" t="s">
        <v>6560</v>
      </c>
    </row>
    <row r="597" spans="1:12">
      <c r="A597" s="1546" t="s">
        <v>314</v>
      </c>
      <c r="B597" s="1817">
        <v>2689</v>
      </c>
      <c r="C597" s="1546" t="s">
        <v>1039</v>
      </c>
      <c r="D597" s="1546" t="s">
        <v>119</v>
      </c>
      <c r="E597" s="1546" t="s">
        <v>1699</v>
      </c>
      <c r="F597" s="1546" t="s">
        <v>6488</v>
      </c>
      <c r="G597" s="1818"/>
      <c r="H597" s="1818">
        <v>1</v>
      </c>
      <c r="I597" s="1818">
        <v>2</v>
      </c>
      <c r="J597" s="1546" t="s">
        <v>6523</v>
      </c>
      <c r="K597" s="1546" t="s">
        <v>6427</v>
      </c>
      <c r="L597" s="1546" t="s">
        <v>6560</v>
      </c>
    </row>
    <row r="598" spans="1:12">
      <c r="A598" s="1546" t="s">
        <v>314</v>
      </c>
      <c r="B598" s="1817">
        <v>2690</v>
      </c>
      <c r="C598" s="1546" t="s">
        <v>1039</v>
      </c>
      <c r="D598" s="1546" t="s">
        <v>119</v>
      </c>
      <c r="E598" s="1546" t="s">
        <v>6562</v>
      </c>
      <c r="F598" s="1546" t="s">
        <v>6296</v>
      </c>
      <c r="G598" s="1818"/>
      <c r="H598" s="1818">
        <v>1</v>
      </c>
      <c r="I598" s="1818">
        <v>2</v>
      </c>
      <c r="J598" s="1546" t="s">
        <v>6523</v>
      </c>
      <c r="K598" s="1546" t="s">
        <v>6427</v>
      </c>
      <c r="L598" s="1546" t="s">
        <v>6560</v>
      </c>
    </row>
    <row r="599" spans="1:12">
      <c r="A599" s="1546" t="s">
        <v>314</v>
      </c>
      <c r="B599" s="1817">
        <v>2691</v>
      </c>
      <c r="C599" s="1546" t="s">
        <v>1039</v>
      </c>
      <c r="D599" s="1546" t="s">
        <v>119</v>
      </c>
      <c r="E599" s="1546" t="s">
        <v>1082</v>
      </c>
      <c r="F599" s="1546" t="s">
        <v>4018</v>
      </c>
      <c r="G599" s="1818"/>
      <c r="H599" s="1818">
        <v>1</v>
      </c>
      <c r="I599" s="1818">
        <v>2</v>
      </c>
      <c r="J599" s="1546" t="s">
        <v>6523</v>
      </c>
      <c r="K599" s="1546" t="s">
        <v>6427</v>
      </c>
      <c r="L599" s="1546" t="s">
        <v>6560</v>
      </c>
    </row>
    <row r="600" spans="1:12">
      <c r="A600" s="1546" t="s">
        <v>314</v>
      </c>
      <c r="B600" s="1817">
        <v>2692</v>
      </c>
      <c r="C600" s="1546" t="s">
        <v>1039</v>
      </c>
      <c r="D600" s="1546" t="s">
        <v>119</v>
      </c>
      <c r="E600" s="1546" t="s">
        <v>1690</v>
      </c>
      <c r="F600" s="1546" t="s">
        <v>6499</v>
      </c>
      <c r="G600" s="1818"/>
      <c r="H600" s="1818">
        <v>1</v>
      </c>
      <c r="I600" s="1818">
        <v>2</v>
      </c>
      <c r="J600" s="1546" t="s">
        <v>6523</v>
      </c>
      <c r="K600" s="1546" t="s">
        <v>6427</v>
      </c>
      <c r="L600" s="1546" t="s">
        <v>6560</v>
      </c>
    </row>
    <row r="601" spans="1:12">
      <c r="A601" s="1546" t="s">
        <v>314</v>
      </c>
      <c r="B601" s="1817">
        <v>2693</v>
      </c>
      <c r="C601" s="1546" t="s">
        <v>1039</v>
      </c>
      <c r="D601" s="1546" t="s">
        <v>119</v>
      </c>
      <c r="E601" s="1546" t="s">
        <v>912</v>
      </c>
      <c r="F601" s="1546" t="s">
        <v>1089</v>
      </c>
      <c r="G601" s="1818"/>
      <c r="H601" s="1818">
        <v>1</v>
      </c>
      <c r="I601" s="1818">
        <v>2</v>
      </c>
      <c r="J601" s="1546" t="s">
        <v>6523</v>
      </c>
      <c r="K601" s="1546" t="s">
        <v>6427</v>
      </c>
      <c r="L601" s="1546" t="s">
        <v>6560</v>
      </c>
    </row>
    <row r="602" spans="1:12">
      <c r="A602" s="1546" t="s">
        <v>314</v>
      </c>
      <c r="B602" s="1817">
        <v>2695</v>
      </c>
      <c r="C602" s="1546" t="s">
        <v>1039</v>
      </c>
      <c r="D602" s="1546" t="s">
        <v>119</v>
      </c>
      <c r="E602" s="1546" t="s">
        <v>970</v>
      </c>
      <c r="F602" s="1546" t="s">
        <v>979</v>
      </c>
      <c r="G602" s="1818"/>
      <c r="H602" s="1818">
        <v>1</v>
      </c>
      <c r="I602" s="1818">
        <v>2</v>
      </c>
      <c r="J602" s="1546" t="s">
        <v>6523</v>
      </c>
      <c r="K602" s="1546" t="s">
        <v>6427</v>
      </c>
      <c r="L602" s="1546" t="s">
        <v>6560</v>
      </c>
    </row>
    <row r="603" spans="1:12">
      <c r="A603" s="1546" t="s">
        <v>314</v>
      </c>
      <c r="B603" s="1817">
        <v>2696</v>
      </c>
      <c r="C603" s="1546" t="s">
        <v>1039</v>
      </c>
      <c r="D603" s="1546" t="s">
        <v>119</v>
      </c>
      <c r="E603" s="1546" t="s">
        <v>6281</v>
      </c>
      <c r="F603" s="1546" t="s">
        <v>1088</v>
      </c>
      <c r="G603" s="1818"/>
      <c r="H603" s="1818">
        <v>1</v>
      </c>
      <c r="I603" s="1818">
        <v>2</v>
      </c>
      <c r="J603" s="1546" t="s">
        <v>6523</v>
      </c>
      <c r="K603" s="1546" t="s">
        <v>6427</v>
      </c>
      <c r="L603" s="1546" t="s">
        <v>6560</v>
      </c>
    </row>
    <row r="604" spans="1:12">
      <c r="A604" s="1546" t="s">
        <v>314</v>
      </c>
      <c r="B604" s="1817">
        <v>2697</v>
      </c>
      <c r="C604" s="1546" t="s">
        <v>1039</v>
      </c>
      <c r="D604" s="1546" t="s">
        <v>119</v>
      </c>
      <c r="E604" s="1546" t="s">
        <v>755</v>
      </c>
      <c r="F604" s="1546" t="s">
        <v>1087</v>
      </c>
      <c r="G604" s="1818"/>
      <c r="H604" s="1818">
        <v>1</v>
      </c>
      <c r="I604" s="1818">
        <v>2</v>
      </c>
      <c r="J604" s="1546" t="s">
        <v>6523</v>
      </c>
      <c r="K604" s="1546" t="s">
        <v>6427</v>
      </c>
      <c r="L604" s="1546" t="s">
        <v>6560</v>
      </c>
    </row>
    <row r="605" spans="1:12">
      <c r="A605" s="1546" t="s">
        <v>314</v>
      </c>
      <c r="B605" s="1817">
        <v>2698</v>
      </c>
      <c r="C605" s="1546" t="s">
        <v>1039</v>
      </c>
      <c r="D605" s="1546" t="s">
        <v>119</v>
      </c>
      <c r="E605" s="1546" t="s">
        <v>1086</v>
      </c>
      <c r="F605" s="1546" t="s">
        <v>1085</v>
      </c>
      <c r="G605" s="1818"/>
      <c r="H605" s="1818">
        <v>1</v>
      </c>
      <c r="I605" s="1818">
        <v>2</v>
      </c>
      <c r="J605" s="1546" t="s">
        <v>6523</v>
      </c>
      <c r="K605" s="1546" t="s">
        <v>6427</v>
      </c>
      <c r="L605" s="1546" t="s">
        <v>6560</v>
      </c>
    </row>
    <row r="606" spans="1:12">
      <c r="A606" s="1546" t="s">
        <v>314</v>
      </c>
      <c r="B606" s="1817">
        <v>2699</v>
      </c>
      <c r="C606" s="1546" t="s">
        <v>1039</v>
      </c>
      <c r="D606" s="1546" t="s">
        <v>119</v>
      </c>
      <c r="E606" s="1546" t="s">
        <v>1084</v>
      </c>
      <c r="F606" s="1546" t="s">
        <v>1083</v>
      </c>
      <c r="G606" s="1818"/>
      <c r="H606" s="1818">
        <v>1</v>
      </c>
      <c r="I606" s="1818">
        <v>4</v>
      </c>
      <c r="J606" s="1546" t="s">
        <v>6523</v>
      </c>
      <c r="K606" s="1546" t="s">
        <v>6427</v>
      </c>
      <c r="L606" s="1546" t="s">
        <v>6560</v>
      </c>
    </row>
    <row r="607" spans="1:12">
      <c r="A607" s="1546" t="s">
        <v>314</v>
      </c>
      <c r="B607" s="1817">
        <v>2700</v>
      </c>
      <c r="C607" s="1546" t="s">
        <v>1039</v>
      </c>
      <c r="D607" s="1546" t="s">
        <v>119</v>
      </c>
      <c r="E607" s="1546" t="s">
        <v>624</v>
      </c>
      <c r="F607" s="1546" t="s">
        <v>625</v>
      </c>
      <c r="G607" s="1818"/>
      <c r="H607" s="1818">
        <v>1</v>
      </c>
      <c r="I607" s="1818">
        <v>4</v>
      </c>
      <c r="J607" s="1546" t="s">
        <v>6523</v>
      </c>
      <c r="K607" s="1546" t="s">
        <v>6427</v>
      </c>
      <c r="L607" s="1546" t="s">
        <v>6560</v>
      </c>
    </row>
    <row r="608" spans="1:12">
      <c r="A608" s="1546" t="s">
        <v>314</v>
      </c>
      <c r="B608" s="1817">
        <v>2701</v>
      </c>
      <c r="C608" s="1546" t="s">
        <v>1039</v>
      </c>
      <c r="D608" s="1546" t="s">
        <v>119</v>
      </c>
      <c r="E608" s="1546" t="s">
        <v>1349</v>
      </c>
      <c r="F608" s="1546" t="s">
        <v>726</v>
      </c>
      <c r="G608" s="1818"/>
      <c r="H608" s="1818">
        <v>1</v>
      </c>
      <c r="I608" s="1818">
        <v>2</v>
      </c>
      <c r="J608" s="1546" t="s">
        <v>6523</v>
      </c>
      <c r="K608" s="1546" t="s">
        <v>6427</v>
      </c>
      <c r="L608" s="1546" t="s">
        <v>6560</v>
      </c>
    </row>
    <row r="609" spans="1:12">
      <c r="A609" s="1546" t="s">
        <v>314</v>
      </c>
      <c r="B609" s="1817">
        <v>2702</v>
      </c>
      <c r="C609" s="1546" t="s">
        <v>1039</v>
      </c>
      <c r="D609" s="1546" t="s">
        <v>119</v>
      </c>
      <c r="E609" s="1546" t="s">
        <v>1694</v>
      </c>
      <c r="F609" s="1546" t="s">
        <v>977</v>
      </c>
      <c r="G609" s="1818"/>
      <c r="H609" s="1818">
        <v>1</v>
      </c>
      <c r="I609" s="1818">
        <v>2</v>
      </c>
      <c r="J609" s="1546" t="s">
        <v>6523</v>
      </c>
      <c r="K609" s="1546" t="s">
        <v>6427</v>
      </c>
      <c r="L609" s="1546" t="s">
        <v>6560</v>
      </c>
    </row>
    <row r="610" spans="1:12">
      <c r="A610" s="1546" t="s">
        <v>314</v>
      </c>
      <c r="B610" s="1817">
        <v>2703</v>
      </c>
      <c r="C610" s="1546" t="s">
        <v>1039</v>
      </c>
      <c r="D610" s="1546" t="s">
        <v>119</v>
      </c>
      <c r="E610" s="1546" t="s">
        <v>1082</v>
      </c>
      <c r="F610" s="1546" t="s">
        <v>1081</v>
      </c>
      <c r="G610" s="1818"/>
      <c r="H610" s="1818">
        <v>1</v>
      </c>
      <c r="I610" s="1818">
        <v>4</v>
      </c>
      <c r="J610" s="1546" t="s">
        <v>6523</v>
      </c>
      <c r="K610" s="1546" t="s">
        <v>6427</v>
      </c>
      <c r="L610" s="1546" t="s">
        <v>6560</v>
      </c>
    </row>
    <row r="611" spans="1:12">
      <c r="A611" s="1546" t="s">
        <v>314</v>
      </c>
      <c r="B611" s="1817">
        <v>2704</v>
      </c>
      <c r="C611" s="1546" t="s">
        <v>1039</v>
      </c>
      <c r="D611" s="1546" t="s">
        <v>119</v>
      </c>
      <c r="E611" s="1546" t="s">
        <v>605</v>
      </c>
      <c r="F611" s="1546" t="s">
        <v>606</v>
      </c>
      <c r="G611" s="1818"/>
      <c r="H611" s="1818">
        <v>1</v>
      </c>
      <c r="I611" s="1818">
        <v>5</v>
      </c>
      <c r="J611" s="1546" t="s">
        <v>6523</v>
      </c>
      <c r="K611" s="1546" t="s">
        <v>6427</v>
      </c>
      <c r="L611" s="1546" t="s">
        <v>6560</v>
      </c>
    </row>
    <row r="612" spans="1:12">
      <c r="A612" s="1546" t="s">
        <v>314</v>
      </c>
      <c r="B612" s="1817">
        <v>2705</v>
      </c>
      <c r="C612" s="1546" t="s">
        <v>1039</v>
      </c>
      <c r="D612" s="1546" t="s">
        <v>119</v>
      </c>
      <c r="E612" s="1546" t="s">
        <v>2146</v>
      </c>
      <c r="F612" s="1546" t="s">
        <v>979</v>
      </c>
      <c r="G612" s="1818"/>
      <c r="H612" s="1818">
        <v>1</v>
      </c>
      <c r="I612" s="1818">
        <v>5</v>
      </c>
      <c r="J612" s="1546" t="s">
        <v>6523</v>
      </c>
      <c r="K612" s="1546" t="s">
        <v>6427</v>
      </c>
      <c r="L612" s="1546" t="s">
        <v>6560</v>
      </c>
    </row>
    <row r="613" spans="1:12">
      <c r="A613" s="1546" t="s">
        <v>314</v>
      </c>
      <c r="B613" s="1817">
        <v>2706</v>
      </c>
      <c r="C613" s="1546" t="s">
        <v>1039</v>
      </c>
      <c r="D613" s="1546" t="s">
        <v>119</v>
      </c>
      <c r="E613" s="1546" t="s">
        <v>912</v>
      </c>
      <c r="F613" s="1546" t="s">
        <v>911</v>
      </c>
      <c r="G613" s="1818"/>
      <c r="H613" s="1818">
        <v>1</v>
      </c>
      <c r="I613" s="1818">
        <v>2</v>
      </c>
      <c r="J613" s="1546" t="s">
        <v>6523</v>
      </c>
      <c r="K613" s="1546" t="s">
        <v>6427</v>
      </c>
      <c r="L613" s="1546" t="s">
        <v>6560</v>
      </c>
    </row>
    <row r="614" spans="1:12">
      <c r="A614" s="1546" t="s">
        <v>314</v>
      </c>
      <c r="B614" s="1817">
        <v>2707</v>
      </c>
      <c r="C614" s="1546" t="s">
        <v>1039</v>
      </c>
      <c r="D614" s="1546" t="s">
        <v>119</v>
      </c>
      <c r="E614" s="1546" t="s">
        <v>1079</v>
      </c>
      <c r="F614" s="1546" t="s">
        <v>1078</v>
      </c>
      <c r="G614" s="1818"/>
      <c r="H614" s="1818">
        <v>1</v>
      </c>
      <c r="I614" s="1818">
        <v>2</v>
      </c>
      <c r="J614" s="1546" t="s">
        <v>6523</v>
      </c>
      <c r="K614" s="1546" t="s">
        <v>6427</v>
      </c>
      <c r="L614" s="1546" t="s">
        <v>6560</v>
      </c>
    </row>
    <row r="615" spans="1:12">
      <c r="A615" s="1546" t="s">
        <v>314</v>
      </c>
      <c r="B615" s="1817">
        <v>2709</v>
      </c>
      <c r="C615" s="1546" t="s">
        <v>1039</v>
      </c>
      <c r="D615" s="1546" t="s">
        <v>119</v>
      </c>
      <c r="E615" s="1546" t="s">
        <v>976</v>
      </c>
      <c r="F615" s="1546" t="s">
        <v>5996</v>
      </c>
      <c r="G615" s="1818"/>
      <c r="H615" s="1818">
        <v>1</v>
      </c>
      <c r="I615" s="1818">
        <v>5</v>
      </c>
      <c r="J615" s="1546" t="s">
        <v>6523</v>
      </c>
      <c r="K615" s="1546" t="s">
        <v>6427</v>
      </c>
      <c r="L615" s="1546" t="s">
        <v>6560</v>
      </c>
    </row>
    <row r="616" spans="1:12">
      <c r="A616" s="1546" t="s">
        <v>314</v>
      </c>
      <c r="B616" s="1817">
        <v>2710</v>
      </c>
      <c r="C616" s="1546" t="s">
        <v>1039</v>
      </c>
      <c r="D616" s="1546" t="s">
        <v>119</v>
      </c>
      <c r="E616" s="1546" t="s">
        <v>1126</v>
      </c>
      <c r="F616" s="1546" t="s">
        <v>1125</v>
      </c>
      <c r="G616" s="1818"/>
      <c r="H616" s="1818">
        <v>1</v>
      </c>
      <c r="I616" s="1818">
        <v>5</v>
      </c>
      <c r="J616" s="1546" t="s">
        <v>6523</v>
      </c>
      <c r="K616" s="1546" t="s">
        <v>6427</v>
      </c>
      <c r="L616" s="1546" t="s">
        <v>6560</v>
      </c>
    </row>
    <row r="617" spans="1:12">
      <c r="A617" s="1546" t="s">
        <v>314</v>
      </c>
      <c r="B617" s="1817">
        <v>2711</v>
      </c>
      <c r="C617" s="1546" t="s">
        <v>1039</v>
      </c>
      <c r="D617" s="1546" t="s">
        <v>119</v>
      </c>
      <c r="E617" s="1546" t="s">
        <v>833</v>
      </c>
      <c r="F617" s="1546" t="s">
        <v>6563</v>
      </c>
      <c r="G617" s="1818"/>
      <c r="H617" s="1818">
        <v>1</v>
      </c>
      <c r="I617" s="1818">
        <v>5</v>
      </c>
      <c r="J617" s="1546" t="s">
        <v>6523</v>
      </c>
      <c r="K617" s="1546" t="s">
        <v>6427</v>
      </c>
      <c r="L617" s="1546" t="s">
        <v>6560</v>
      </c>
    </row>
    <row r="618" spans="1:12">
      <c r="A618" s="1546" t="s">
        <v>314</v>
      </c>
      <c r="B618" s="1817">
        <v>2712</v>
      </c>
      <c r="C618" s="1546" t="s">
        <v>1039</v>
      </c>
      <c r="D618" s="1546" t="s">
        <v>119</v>
      </c>
      <c r="E618" s="1546" t="s">
        <v>1123</v>
      </c>
      <c r="F618" s="1546" t="s">
        <v>6008</v>
      </c>
      <c r="G618" s="1818"/>
      <c r="H618" s="1818">
        <v>1</v>
      </c>
      <c r="I618" s="1818">
        <v>5</v>
      </c>
      <c r="J618" s="1546" t="s">
        <v>6523</v>
      </c>
      <c r="K618" s="1546" t="s">
        <v>6427</v>
      </c>
      <c r="L618" s="1546" t="s">
        <v>6560</v>
      </c>
    </row>
    <row r="619" spans="1:12">
      <c r="A619" s="1546" t="s">
        <v>314</v>
      </c>
      <c r="B619" s="1817">
        <v>2713</v>
      </c>
      <c r="C619" s="1546" t="s">
        <v>1039</v>
      </c>
      <c r="D619" s="1546" t="s">
        <v>119</v>
      </c>
      <c r="E619" s="1546" t="s">
        <v>1122</v>
      </c>
      <c r="F619" s="1546" t="s">
        <v>6297</v>
      </c>
      <c r="G619" s="1818"/>
      <c r="H619" s="1818">
        <v>1</v>
      </c>
      <c r="I619" s="1818">
        <v>5</v>
      </c>
      <c r="J619" s="1546" t="s">
        <v>6523</v>
      </c>
      <c r="K619" s="1546" t="s">
        <v>6427</v>
      </c>
      <c r="L619" s="1546" t="s">
        <v>6560</v>
      </c>
    </row>
    <row r="620" spans="1:12">
      <c r="A620" s="1546" t="s">
        <v>314</v>
      </c>
      <c r="B620" s="1817">
        <v>2714</v>
      </c>
      <c r="C620" s="1546" t="s">
        <v>1039</v>
      </c>
      <c r="D620" s="1546" t="s">
        <v>119</v>
      </c>
      <c r="E620" s="1546" t="s">
        <v>794</v>
      </c>
      <c r="F620" s="1546" t="s">
        <v>6017</v>
      </c>
      <c r="G620" s="1818"/>
      <c r="H620" s="1818">
        <v>1</v>
      </c>
      <c r="I620" s="1818">
        <v>5</v>
      </c>
      <c r="J620" s="1546" t="s">
        <v>6523</v>
      </c>
      <c r="K620" s="1546" t="s">
        <v>6427</v>
      </c>
      <c r="L620" s="1546" t="s">
        <v>6560</v>
      </c>
    </row>
    <row r="621" spans="1:12">
      <c r="A621" s="1546" t="s">
        <v>314</v>
      </c>
      <c r="B621" s="1817">
        <v>2715</v>
      </c>
      <c r="C621" s="1546" t="s">
        <v>1039</v>
      </c>
      <c r="D621" s="1546" t="s">
        <v>119</v>
      </c>
      <c r="E621" s="1546" t="s">
        <v>6298</v>
      </c>
      <c r="F621" s="1546" t="s">
        <v>6005</v>
      </c>
      <c r="G621" s="1818"/>
      <c r="H621" s="1818">
        <v>1</v>
      </c>
      <c r="I621" s="1818">
        <v>5</v>
      </c>
      <c r="J621" s="1546" t="s">
        <v>6523</v>
      </c>
      <c r="K621" s="1546" t="s">
        <v>6427</v>
      </c>
      <c r="L621" s="1546" t="s">
        <v>6560</v>
      </c>
    </row>
    <row r="622" spans="1:12">
      <c r="A622" s="1546" t="s">
        <v>314</v>
      </c>
      <c r="B622" s="1817">
        <v>2716</v>
      </c>
      <c r="C622" s="1546" t="s">
        <v>1039</v>
      </c>
      <c r="D622" s="1546" t="s">
        <v>119</v>
      </c>
      <c r="E622" s="1546" t="s">
        <v>586</v>
      </c>
      <c r="F622" s="1546" t="s">
        <v>6299</v>
      </c>
      <c r="G622" s="1818"/>
      <c r="H622" s="1818">
        <v>1</v>
      </c>
      <c r="I622" s="1818">
        <v>5</v>
      </c>
      <c r="J622" s="1546" t="s">
        <v>6523</v>
      </c>
      <c r="K622" s="1546" t="s">
        <v>6427</v>
      </c>
      <c r="L622" s="1546" t="s">
        <v>6560</v>
      </c>
    </row>
    <row r="623" spans="1:12">
      <c r="A623" s="1546" t="s">
        <v>314</v>
      </c>
      <c r="B623" s="1817">
        <v>2717</v>
      </c>
      <c r="C623" s="1546" t="s">
        <v>1039</v>
      </c>
      <c r="D623" s="1546" t="s">
        <v>119</v>
      </c>
      <c r="E623" s="1546" t="s">
        <v>1115</v>
      </c>
      <c r="F623" s="1546" t="s">
        <v>6008</v>
      </c>
      <c r="G623" s="1818"/>
      <c r="H623" s="1818">
        <v>1</v>
      </c>
      <c r="I623" s="1818">
        <v>5</v>
      </c>
      <c r="J623" s="1546" t="s">
        <v>6523</v>
      </c>
      <c r="K623" s="1546" t="s">
        <v>6427</v>
      </c>
      <c r="L623" s="1546" t="s">
        <v>6560</v>
      </c>
    </row>
    <row r="624" spans="1:12">
      <c r="A624" s="1546" t="s">
        <v>314</v>
      </c>
      <c r="B624" s="1817">
        <v>2718</v>
      </c>
      <c r="C624" s="1546" t="s">
        <v>1039</v>
      </c>
      <c r="D624" s="1546" t="s">
        <v>119</v>
      </c>
      <c r="E624" s="1546" t="s">
        <v>6283</v>
      </c>
      <c r="F624" s="1546" t="s">
        <v>982</v>
      </c>
      <c r="G624" s="1818"/>
      <c r="H624" s="1818">
        <v>1</v>
      </c>
      <c r="I624" s="1818">
        <v>5</v>
      </c>
      <c r="J624" s="1546" t="s">
        <v>6523</v>
      </c>
      <c r="K624" s="1546" t="s">
        <v>6427</v>
      </c>
      <c r="L624" s="1546" t="s">
        <v>6560</v>
      </c>
    </row>
    <row r="625" spans="1:12">
      <c r="A625" s="1546" t="s">
        <v>314</v>
      </c>
      <c r="B625" s="1817">
        <v>2719</v>
      </c>
      <c r="C625" s="1546" t="s">
        <v>1039</v>
      </c>
      <c r="D625" s="1546" t="s">
        <v>119</v>
      </c>
      <c r="E625" s="1546" t="s">
        <v>1113</v>
      </c>
      <c r="F625" s="1546" t="s">
        <v>6011</v>
      </c>
      <c r="G625" s="1818"/>
      <c r="H625" s="1818">
        <v>1</v>
      </c>
      <c r="I625" s="1818">
        <v>5</v>
      </c>
      <c r="J625" s="1546" t="s">
        <v>6523</v>
      </c>
      <c r="K625" s="1546" t="s">
        <v>6427</v>
      </c>
      <c r="L625" s="1546" t="s">
        <v>6560</v>
      </c>
    </row>
    <row r="626" spans="1:12">
      <c r="A626" s="1546" t="s">
        <v>314</v>
      </c>
      <c r="B626" s="1817">
        <v>2720</v>
      </c>
      <c r="C626" s="1546" t="s">
        <v>1039</v>
      </c>
      <c r="D626" s="1546" t="s">
        <v>119</v>
      </c>
      <c r="E626" s="1546" t="s">
        <v>1111</v>
      </c>
      <c r="F626" s="1546" t="s">
        <v>6000</v>
      </c>
      <c r="G626" s="1818"/>
      <c r="H626" s="1818">
        <v>1</v>
      </c>
      <c r="I626" s="1818">
        <v>5</v>
      </c>
      <c r="J626" s="1546" t="s">
        <v>6523</v>
      </c>
      <c r="K626" s="1546" t="s">
        <v>6427</v>
      </c>
      <c r="L626" s="1546" t="s">
        <v>6560</v>
      </c>
    </row>
    <row r="627" spans="1:12">
      <c r="A627" s="1546" t="s">
        <v>314</v>
      </c>
      <c r="B627" s="1817">
        <v>2721</v>
      </c>
      <c r="C627" s="1546" t="s">
        <v>1039</v>
      </c>
      <c r="D627" s="1546" t="s">
        <v>119</v>
      </c>
      <c r="E627" s="1546" t="s">
        <v>6300</v>
      </c>
      <c r="F627" s="1546" t="s">
        <v>1108</v>
      </c>
      <c r="G627" s="1818"/>
      <c r="H627" s="1818">
        <v>1</v>
      </c>
      <c r="I627" s="1818">
        <v>5</v>
      </c>
      <c r="J627" s="1546" t="s">
        <v>6523</v>
      </c>
      <c r="K627" s="1546" t="s">
        <v>6427</v>
      </c>
      <c r="L627" s="1546" t="s">
        <v>6560</v>
      </c>
    </row>
    <row r="628" spans="1:12">
      <c r="A628" s="1546" t="s">
        <v>314</v>
      </c>
      <c r="B628" s="1817">
        <v>2722</v>
      </c>
      <c r="C628" s="1546" t="s">
        <v>1039</v>
      </c>
      <c r="D628" s="1546" t="s">
        <v>119</v>
      </c>
      <c r="E628" s="1546" t="s">
        <v>6301</v>
      </c>
      <c r="F628" s="1546" t="s">
        <v>6013</v>
      </c>
      <c r="G628" s="1818"/>
      <c r="H628" s="1818">
        <v>1</v>
      </c>
      <c r="I628" s="1818">
        <v>5</v>
      </c>
      <c r="J628" s="1546" t="s">
        <v>6523</v>
      </c>
      <c r="K628" s="1546" t="s">
        <v>6427</v>
      </c>
      <c r="L628" s="1546" t="s">
        <v>6560</v>
      </c>
    </row>
    <row r="629" spans="1:12">
      <c r="A629" s="1546" t="s">
        <v>314</v>
      </c>
      <c r="B629" s="1817">
        <v>2723</v>
      </c>
      <c r="C629" s="1546" t="s">
        <v>1039</v>
      </c>
      <c r="D629" s="1546" t="s">
        <v>119</v>
      </c>
      <c r="E629" s="1546" t="s">
        <v>6564</v>
      </c>
      <c r="F629" s="1546" t="s">
        <v>1104</v>
      </c>
      <c r="G629" s="1818"/>
      <c r="H629" s="1818">
        <v>1</v>
      </c>
      <c r="I629" s="1818">
        <v>5</v>
      </c>
      <c r="J629" s="1546" t="s">
        <v>6523</v>
      </c>
      <c r="K629" s="1546" t="s">
        <v>6427</v>
      </c>
      <c r="L629" s="1546" t="s">
        <v>6560</v>
      </c>
    </row>
    <row r="630" spans="1:12">
      <c r="A630" s="1546" t="s">
        <v>314</v>
      </c>
      <c r="B630" s="1817">
        <v>2727</v>
      </c>
      <c r="C630" s="1546" t="s">
        <v>1039</v>
      </c>
      <c r="D630" s="1546" t="s">
        <v>119</v>
      </c>
      <c r="E630" s="1546" t="s">
        <v>503</v>
      </c>
      <c r="F630" s="1546" t="s">
        <v>504</v>
      </c>
      <c r="G630" s="1818"/>
      <c r="H630" s="1818"/>
      <c r="I630" s="1818">
        <v>2</v>
      </c>
      <c r="J630" s="1546" t="s">
        <v>6523</v>
      </c>
      <c r="K630" s="1546" t="s">
        <v>6427</v>
      </c>
      <c r="L630" s="1546" t="s">
        <v>6560</v>
      </c>
    </row>
    <row r="631" spans="1:12">
      <c r="A631" s="1546" t="s">
        <v>314</v>
      </c>
      <c r="B631" s="1817">
        <v>2729</v>
      </c>
      <c r="C631" s="1546" t="s">
        <v>1039</v>
      </c>
      <c r="D631" s="1546" t="s">
        <v>119</v>
      </c>
      <c r="E631" s="1546" t="s">
        <v>586</v>
      </c>
      <c r="F631" s="1546" t="s">
        <v>741</v>
      </c>
      <c r="G631" s="1818"/>
      <c r="H631" s="1818"/>
      <c r="I631" s="1818">
        <v>2</v>
      </c>
      <c r="J631" s="1546" t="s">
        <v>6523</v>
      </c>
      <c r="K631" s="1546" t="s">
        <v>6427</v>
      </c>
      <c r="L631" s="1546" t="s">
        <v>6560</v>
      </c>
    </row>
    <row r="632" spans="1:12">
      <c r="A632" s="1546" t="s">
        <v>314</v>
      </c>
      <c r="B632" s="1817">
        <v>2756</v>
      </c>
      <c r="C632" s="1546" t="s">
        <v>1039</v>
      </c>
      <c r="D632" s="1546" t="s">
        <v>120</v>
      </c>
      <c r="E632" s="1546" t="s">
        <v>6247</v>
      </c>
      <c r="F632" s="1546" t="s">
        <v>463</v>
      </c>
      <c r="G632" s="1818">
        <v>1</v>
      </c>
      <c r="H632" s="1818">
        <v>5</v>
      </c>
      <c r="I632" s="1818">
        <v>5</v>
      </c>
      <c r="J632" s="1546" t="s">
        <v>6527</v>
      </c>
      <c r="K632" s="1546" t="s">
        <v>6456</v>
      </c>
      <c r="L632" s="1546" t="s">
        <v>6515</v>
      </c>
    </row>
    <row r="633" spans="1:12">
      <c r="A633" s="1546" t="s">
        <v>314</v>
      </c>
      <c r="B633" s="1817">
        <v>2757</v>
      </c>
      <c r="C633" s="1546" t="s">
        <v>1039</v>
      </c>
      <c r="D633" s="1546" t="s">
        <v>120</v>
      </c>
      <c r="E633" s="1546" t="s">
        <v>6302</v>
      </c>
      <c r="F633" s="1546" t="s">
        <v>896</v>
      </c>
      <c r="G633" s="1818"/>
      <c r="H633" s="1818"/>
      <c r="I633" s="1818">
        <v>2</v>
      </c>
      <c r="J633" s="1546" t="s">
        <v>6523</v>
      </c>
      <c r="K633" s="1546" t="s">
        <v>6456</v>
      </c>
      <c r="L633" s="1546" t="s">
        <v>6515</v>
      </c>
    </row>
    <row r="634" spans="1:12">
      <c r="A634" s="1546" t="s">
        <v>314</v>
      </c>
      <c r="B634" s="1817">
        <v>2758</v>
      </c>
      <c r="C634" s="1546" t="s">
        <v>1039</v>
      </c>
      <c r="D634" s="1546" t="s">
        <v>120</v>
      </c>
      <c r="E634" s="1546" t="s">
        <v>6228</v>
      </c>
      <c r="F634" s="1546" t="s">
        <v>22</v>
      </c>
      <c r="G634" s="1818">
        <v>1</v>
      </c>
      <c r="H634" s="1818">
        <v>5</v>
      </c>
      <c r="I634" s="1818">
        <v>5</v>
      </c>
      <c r="J634" s="1546" t="s">
        <v>6527</v>
      </c>
      <c r="K634" s="1546" t="s">
        <v>6456</v>
      </c>
      <c r="L634" s="1546" t="s">
        <v>6515</v>
      </c>
    </row>
    <row r="635" spans="1:12">
      <c r="A635" s="1546" t="s">
        <v>314</v>
      </c>
      <c r="B635" s="1817">
        <v>2759</v>
      </c>
      <c r="C635" s="1546" t="s">
        <v>1039</v>
      </c>
      <c r="D635" s="1546" t="s">
        <v>120</v>
      </c>
      <c r="E635" s="1546" t="s">
        <v>458</v>
      </c>
      <c r="F635" s="1546" t="s">
        <v>457</v>
      </c>
      <c r="G635" s="1818">
        <v>1</v>
      </c>
      <c r="H635" s="1818">
        <v>5</v>
      </c>
      <c r="I635" s="1818">
        <v>5</v>
      </c>
      <c r="J635" s="1546" t="s">
        <v>6527</v>
      </c>
      <c r="K635" s="1546" t="s">
        <v>6456</v>
      </c>
      <c r="L635" s="1546" t="s">
        <v>6515</v>
      </c>
    </row>
    <row r="636" spans="1:12">
      <c r="A636" s="1546" t="s">
        <v>314</v>
      </c>
      <c r="B636" s="1817">
        <v>2760</v>
      </c>
      <c r="C636" s="1546" t="s">
        <v>1039</v>
      </c>
      <c r="D636" s="1546" t="s">
        <v>120</v>
      </c>
      <c r="E636" s="1546" t="s">
        <v>555</v>
      </c>
      <c r="F636" s="1546" t="s">
        <v>381</v>
      </c>
      <c r="G636" s="1818">
        <v>1</v>
      </c>
      <c r="H636" s="1818">
        <v>5</v>
      </c>
      <c r="I636" s="1818">
        <v>5</v>
      </c>
      <c r="J636" s="1546" t="s">
        <v>6527</v>
      </c>
      <c r="K636" s="1546" t="s">
        <v>6456</v>
      </c>
      <c r="L636" s="1546" t="s">
        <v>6515</v>
      </c>
    </row>
    <row r="637" spans="1:12">
      <c r="A637" s="1546" t="s">
        <v>314</v>
      </c>
      <c r="B637" s="1817">
        <v>2761</v>
      </c>
      <c r="C637" s="1546" t="s">
        <v>1039</v>
      </c>
      <c r="D637" s="1546" t="s">
        <v>120</v>
      </c>
      <c r="E637" s="1546" t="s">
        <v>5867</v>
      </c>
      <c r="F637" s="1546" t="s">
        <v>455</v>
      </c>
      <c r="G637" s="1818">
        <v>1</v>
      </c>
      <c r="H637" s="1818">
        <v>5</v>
      </c>
      <c r="I637" s="1818">
        <v>5</v>
      </c>
      <c r="J637" s="1546" t="s">
        <v>6527</v>
      </c>
      <c r="K637" s="1546" t="s">
        <v>6456</v>
      </c>
      <c r="L637" s="1546" t="s">
        <v>6515</v>
      </c>
    </row>
    <row r="638" spans="1:12">
      <c r="A638" s="1546" t="s">
        <v>314</v>
      </c>
      <c r="B638" s="1817">
        <v>2763</v>
      </c>
      <c r="C638" s="1546" t="s">
        <v>1039</v>
      </c>
      <c r="D638" s="1546" t="s">
        <v>120</v>
      </c>
      <c r="E638" s="1546" t="s">
        <v>6272</v>
      </c>
      <c r="F638" s="1546" t="s">
        <v>855</v>
      </c>
      <c r="G638" s="1818">
        <v>1</v>
      </c>
      <c r="H638" s="1818">
        <v>5</v>
      </c>
      <c r="I638" s="1818">
        <v>5</v>
      </c>
      <c r="J638" s="1546" t="s">
        <v>6527</v>
      </c>
      <c r="K638" s="1546" t="s">
        <v>6456</v>
      </c>
      <c r="L638" s="1546" t="s">
        <v>6515</v>
      </c>
    </row>
    <row r="639" spans="1:12">
      <c r="A639" s="1546" t="s">
        <v>314</v>
      </c>
      <c r="B639" s="1817">
        <v>2764</v>
      </c>
      <c r="C639" s="1546" t="s">
        <v>1039</v>
      </c>
      <c r="D639" s="1546" t="s">
        <v>120</v>
      </c>
      <c r="E639" s="1546" t="s">
        <v>6249</v>
      </c>
      <c r="F639" s="1546" t="s">
        <v>453</v>
      </c>
      <c r="G639" s="1818">
        <v>1</v>
      </c>
      <c r="H639" s="1818">
        <v>5</v>
      </c>
      <c r="I639" s="1818">
        <v>5</v>
      </c>
      <c r="J639" s="1546" t="s">
        <v>6527</v>
      </c>
      <c r="K639" s="1546" t="s">
        <v>6456</v>
      </c>
      <c r="L639" s="1546" t="s">
        <v>6515</v>
      </c>
    </row>
    <row r="640" spans="1:12">
      <c r="A640" s="1546" t="s">
        <v>314</v>
      </c>
      <c r="B640" s="1817">
        <v>2765</v>
      </c>
      <c r="C640" s="1546" t="s">
        <v>1039</v>
      </c>
      <c r="D640" s="1546" t="s">
        <v>120</v>
      </c>
      <c r="E640" s="1546" t="s">
        <v>968</v>
      </c>
      <c r="F640" s="1546" t="s">
        <v>967</v>
      </c>
      <c r="G640" s="1818">
        <v>1</v>
      </c>
      <c r="H640" s="1818">
        <v>5</v>
      </c>
      <c r="I640" s="1818">
        <v>5</v>
      </c>
      <c r="J640" s="1546" t="s">
        <v>6527</v>
      </c>
      <c r="K640" s="1546" t="s">
        <v>6456</v>
      </c>
      <c r="L640" s="1546" t="s">
        <v>6515</v>
      </c>
    </row>
    <row r="641" spans="1:12">
      <c r="A641" s="1546" t="s">
        <v>314</v>
      </c>
      <c r="B641" s="1817">
        <v>2766</v>
      </c>
      <c r="C641" s="1546" t="s">
        <v>1039</v>
      </c>
      <c r="D641" s="1546" t="s">
        <v>120</v>
      </c>
      <c r="E641" s="1546" t="s">
        <v>6528</v>
      </c>
      <c r="F641" s="1546" t="s">
        <v>288</v>
      </c>
      <c r="G641" s="1818"/>
      <c r="H641" s="1818"/>
      <c r="I641" s="1818">
        <v>1</v>
      </c>
      <c r="J641" s="1546" t="s">
        <v>6523</v>
      </c>
      <c r="K641" s="1546" t="s">
        <v>6456</v>
      </c>
      <c r="L641" s="1546" t="s">
        <v>6515</v>
      </c>
    </row>
    <row r="642" spans="1:12">
      <c r="A642" s="1546" t="s">
        <v>314</v>
      </c>
      <c r="B642" s="1817">
        <v>2767</v>
      </c>
      <c r="C642" s="1546" t="s">
        <v>1039</v>
      </c>
      <c r="D642" s="1546" t="s">
        <v>120</v>
      </c>
      <c r="E642" s="1546" t="s">
        <v>615</v>
      </c>
      <c r="F642" s="1546" t="s">
        <v>616</v>
      </c>
      <c r="G642" s="1818"/>
      <c r="H642" s="1818"/>
      <c r="I642" s="1818">
        <v>1</v>
      </c>
      <c r="J642" s="1546" t="s">
        <v>6523</v>
      </c>
      <c r="K642" s="1546" t="s">
        <v>6456</v>
      </c>
      <c r="L642" s="1546" t="s">
        <v>6515</v>
      </c>
    </row>
    <row r="643" spans="1:12">
      <c r="A643" s="1546" t="s">
        <v>314</v>
      </c>
      <c r="B643" s="1817">
        <v>2768</v>
      </c>
      <c r="C643" s="1546" t="s">
        <v>1039</v>
      </c>
      <c r="D643" s="1546" t="s">
        <v>120</v>
      </c>
      <c r="E643" s="1546" t="s">
        <v>939</v>
      </c>
      <c r="F643" s="1546" t="s">
        <v>938</v>
      </c>
      <c r="G643" s="1818">
        <v>1</v>
      </c>
      <c r="H643" s="1818">
        <v>5</v>
      </c>
      <c r="I643" s="1818">
        <v>5</v>
      </c>
      <c r="J643" s="1546" t="s">
        <v>6527</v>
      </c>
      <c r="K643" s="1546" t="s">
        <v>6456</v>
      </c>
      <c r="L643" s="1546" t="s">
        <v>6515</v>
      </c>
    </row>
    <row r="644" spans="1:12">
      <c r="A644" s="1546" t="s">
        <v>314</v>
      </c>
      <c r="B644" s="1817">
        <v>2769</v>
      </c>
      <c r="C644" s="1546" t="s">
        <v>1039</v>
      </c>
      <c r="D644" s="1546" t="s">
        <v>120</v>
      </c>
      <c r="E644" s="1546" t="s">
        <v>617</v>
      </c>
      <c r="F644" s="1546" t="s">
        <v>618</v>
      </c>
      <c r="G644" s="1818">
        <v>1</v>
      </c>
      <c r="H644" s="1818"/>
      <c r="I644" s="1818">
        <v>2</v>
      </c>
      <c r="J644" s="1546" t="s">
        <v>6523</v>
      </c>
      <c r="K644" s="1546" t="s">
        <v>6456</v>
      </c>
      <c r="L644" s="1546" t="s">
        <v>6515</v>
      </c>
    </row>
    <row r="645" spans="1:12">
      <c r="A645" s="1546" t="s">
        <v>314</v>
      </c>
      <c r="B645" s="1817">
        <v>2770</v>
      </c>
      <c r="C645" s="1546" t="s">
        <v>1039</v>
      </c>
      <c r="D645" s="1546" t="s">
        <v>120</v>
      </c>
      <c r="E645" s="1546" t="s">
        <v>1141</v>
      </c>
      <c r="F645" s="1546" t="s">
        <v>1140</v>
      </c>
      <c r="G645" s="1818"/>
      <c r="H645" s="1818"/>
      <c r="I645" s="1818">
        <v>2</v>
      </c>
      <c r="J645" s="1546" t="s">
        <v>6523</v>
      </c>
      <c r="K645" s="1546" t="s">
        <v>6456</v>
      </c>
      <c r="L645" s="1546" t="s">
        <v>6515</v>
      </c>
    </row>
    <row r="646" spans="1:12">
      <c r="A646" s="1546" t="s">
        <v>314</v>
      </c>
      <c r="B646" s="1817">
        <v>2771</v>
      </c>
      <c r="C646" s="1546" t="s">
        <v>1039</v>
      </c>
      <c r="D646" s="1546" t="s">
        <v>120</v>
      </c>
      <c r="E646" s="1546" t="s">
        <v>443</v>
      </c>
      <c r="F646" s="1546" t="s">
        <v>442</v>
      </c>
      <c r="G646" s="1818">
        <v>1</v>
      </c>
      <c r="H646" s="1818">
        <v>5</v>
      </c>
      <c r="I646" s="1818">
        <v>5</v>
      </c>
      <c r="J646" s="1546" t="s">
        <v>6527</v>
      </c>
      <c r="K646" s="1546" t="s">
        <v>6456</v>
      </c>
      <c r="L646" s="1546" t="s">
        <v>6515</v>
      </c>
    </row>
    <row r="647" spans="1:12">
      <c r="A647" s="1546" t="s">
        <v>314</v>
      </c>
      <c r="B647" s="1817">
        <v>2772</v>
      </c>
      <c r="C647" s="1546" t="s">
        <v>1039</v>
      </c>
      <c r="D647" s="1546" t="s">
        <v>120</v>
      </c>
      <c r="E647" s="1546" t="s">
        <v>619</v>
      </c>
      <c r="F647" s="1546" t="s">
        <v>620</v>
      </c>
      <c r="G647" s="1818">
        <v>1</v>
      </c>
      <c r="H647" s="1818">
        <v>5</v>
      </c>
      <c r="I647" s="1818">
        <v>5</v>
      </c>
      <c r="J647" s="1546" t="s">
        <v>6527</v>
      </c>
      <c r="K647" s="1546" t="s">
        <v>6456</v>
      </c>
      <c r="L647" s="1546" t="s">
        <v>6515</v>
      </c>
    </row>
    <row r="648" spans="1:12">
      <c r="A648" s="1546" t="s">
        <v>314</v>
      </c>
      <c r="B648" s="1817">
        <v>2773</v>
      </c>
      <c r="C648" s="1546" t="s">
        <v>1039</v>
      </c>
      <c r="D648" s="1546" t="s">
        <v>120</v>
      </c>
      <c r="E648" s="1546" t="s">
        <v>1050</v>
      </c>
      <c r="F648" s="1546" t="s">
        <v>1049</v>
      </c>
      <c r="G648" s="1818">
        <v>1</v>
      </c>
      <c r="H648" s="1818">
        <v>5</v>
      </c>
      <c r="I648" s="1818">
        <v>5</v>
      </c>
      <c r="J648" s="1546" t="s">
        <v>6527</v>
      </c>
      <c r="K648" s="1546" t="s">
        <v>6456</v>
      </c>
      <c r="L648" s="1546" t="s">
        <v>6515</v>
      </c>
    </row>
    <row r="649" spans="1:12">
      <c r="A649" s="1546" t="s">
        <v>314</v>
      </c>
      <c r="B649" s="1817">
        <v>2774</v>
      </c>
      <c r="C649" s="1546" t="s">
        <v>1039</v>
      </c>
      <c r="D649" s="1546" t="s">
        <v>120</v>
      </c>
      <c r="E649" s="1546" t="s">
        <v>6256</v>
      </c>
      <c r="F649" s="1546" t="s">
        <v>436</v>
      </c>
      <c r="G649" s="1818">
        <v>1</v>
      </c>
      <c r="H649" s="1818">
        <v>5</v>
      </c>
      <c r="I649" s="1818">
        <v>5</v>
      </c>
      <c r="J649" s="1546" t="s">
        <v>6527</v>
      </c>
      <c r="K649" s="1546" t="s">
        <v>6456</v>
      </c>
      <c r="L649" s="1546" t="s">
        <v>6515</v>
      </c>
    </row>
    <row r="650" spans="1:12">
      <c r="A650" s="1546" t="s">
        <v>314</v>
      </c>
      <c r="B650" s="1817">
        <v>2775</v>
      </c>
      <c r="C650" s="1546" t="s">
        <v>1039</v>
      </c>
      <c r="D650" s="1546" t="s">
        <v>120</v>
      </c>
      <c r="E650" s="1546" t="s">
        <v>962</v>
      </c>
      <c r="F650" s="1546" t="s">
        <v>961</v>
      </c>
      <c r="G650" s="1818">
        <v>1</v>
      </c>
      <c r="H650" s="1818">
        <v>5</v>
      </c>
      <c r="I650" s="1818">
        <v>5</v>
      </c>
      <c r="J650" s="1546" t="s">
        <v>6527</v>
      </c>
      <c r="K650" s="1546" t="s">
        <v>6456</v>
      </c>
      <c r="L650" s="1546" t="s">
        <v>6515</v>
      </c>
    </row>
    <row r="651" spans="1:12">
      <c r="A651" s="1546" t="s">
        <v>314</v>
      </c>
      <c r="B651" s="1817">
        <v>2777</v>
      </c>
      <c r="C651" s="1546" t="s">
        <v>1039</v>
      </c>
      <c r="D651" s="1546" t="s">
        <v>120</v>
      </c>
      <c r="E651" s="1546" t="s">
        <v>960</v>
      </c>
      <c r="F651" s="1546" t="s">
        <v>959</v>
      </c>
      <c r="G651" s="1818">
        <v>1</v>
      </c>
      <c r="H651" s="1818"/>
      <c r="I651" s="1818">
        <v>5</v>
      </c>
      <c r="J651" s="1546" t="s">
        <v>6523</v>
      </c>
      <c r="K651" s="1546" t="s">
        <v>6456</v>
      </c>
      <c r="L651" s="1546" t="s">
        <v>6515</v>
      </c>
    </row>
    <row r="652" spans="1:12">
      <c r="A652" s="1546" t="s">
        <v>314</v>
      </c>
      <c r="B652" s="1817">
        <v>2778</v>
      </c>
      <c r="C652" s="1546" t="s">
        <v>1039</v>
      </c>
      <c r="D652" s="1546" t="s">
        <v>120</v>
      </c>
      <c r="E652" s="1546" t="s">
        <v>6112</v>
      </c>
      <c r="F652" s="1546" t="s">
        <v>6515</v>
      </c>
      <c r="G652" s="1818">
        <v>1</v>
      </c>
      <c r="H652" s="1818">
        <v>10</v>
      </c>
      <c r="I652" s="1818">
        <v>10</v>
      </c>
      <c r="J652" s="1546" t="s">
        <v>6527</v>
      </c>
      <c r="K652" s="1546" t="s">
        <v>6456</v>
      </c>
      <c r="L652" s="1546" t="s">
        <v>6515</v>
      </c>
    </row>
    <row r="653" spans="1:12">
      <c r="A653" s="1546" t="s">
        <v>314</v>
      </c>
      <c r="B653" s="1817">
        <v>2779</v>
      </c>
      <c r="C653" s="1546" t="s">
        <v>1039</v>
      </c>
      <c r="D653" s="1546" t="s">
        <v>120</v>
      </c>
      <c r="E653" s="1546" t="s">
        <v>958</v>
      </c>
      <c r="F653" s="1546" t="s">
        <v>6515</v>
      </c>
      <c r="G653" s="1818">
        <v>1</v>
      </c>
      <c r="H653" s="1818">
        <v>10</v>
      </c>
      <c r="I653" s="1818">
        <v>10</v>
      </c>
      <c r="J653" s="1546" t="s">
        <v>6527</v>
      </c>
      <c r="K653" s="1546" t="s">
        <v>6456</v>
      </c>
      <c r="L653" s="1546" t="s">
        <v>6515</v>
      </c>
    </row>
    <row r="654" spans="1:12">
      <c r="A654" s="1546" t="s">
        <v>314</v>
      </c>
      <c r="B654" s="1817">
        <v>2780</v>
      </c>
      <c r="C654" s="1546" t="s">
        <v>1039</v>
      </c>
      <c r="D654" s="1546" t="s">
        <v>120</v>
      </c>
      <c r="E654" s="1546" t="s">
        <v>871</v>
      </c>
      <c r="F654" s="1546" t="s">
        <v>6515</v>
      </c>
      <c r="G654" s="1818">
        <v>1</v>
      </c>
      <c r="H654" s="1818">
        <v>5</v>
      </c>
      <c r="I654" s="1818">
        <v>5</v>
      </c>
      <c r="J654" s="1546" t="s">
        <v>6527</v>
      </c>
      <c r="K654" s="1546" t="s">
        <v>6456</v>
      </c>
      <c r="L654" s="1546" t="s">
        <v>6515</v>
      </c>
    </row>
    <row r="655" spans="1:12">
      <c r="A655" s="1546" t="s">
        <v>314</v>
      </c>
      <c r="B655" s="1817">
        <v>2782</v>
      </c>
      <c r="C655" s="1546" t="s">
        <v>1039</v>
      </c>
      <c r="D655" s="1546" t="s">
        <v>120</v>
      </c>
      <c r="E655" s="1546" t="s">
        <v>937</v>
      </c>
      <c r="F655" s="1546" t="s">
        <v>936</v>
      </c>
      <c r="G655" s="1818">
        <v>1</v>
      </c>
      <c r="H655" s="1818">
        <v>4</v>
      </c>
      <c r="I655" s="1818">
        <v>4</v>
      </c>
      <c r="J655" s="1546" t="s">
        <v>6527</v>
      </c>
      <c r="K655" s="1546" t="s">
        <v>6456</v>
      </c>
      <c r="L655" s="1546" t="s">
        <v>6515</v>
      </c>
    </row>
    <row r="656" spans="1:12">
      <c r="A656" s="1546" t="s">
        <v>314</v>
      </c>
      <c r="B656" s="1817">
        <v>2783</v>
      </c>
      <c r="C656" s="1546" t="s">
        <v>1039</v>
      </c>
      <c r="D656" s="1546" t="s">
        <v>120</v>
      </c>
      <c r="E656" s="1546" t="s">
        <v>6099</v>
      </c>
      <c r="F656" s="1546" t="s">
        <v>294</v>
      </c>
      <c r="G656" s="1818">
        <v>1</v>
      </c>
      <c r="H656" s="1818">
        <v>4</v>
      </c>
      <c r="I656" s="1818">
        <v>4</v>
      </c>
      <c r="J656" s="1546" t="s">
        <v>6527</v>
      </c>
      <c r="K656" s="1546" t="s">
        <v>6456</v>
      </c>
      <c r="L656" s="1546" t="s">
        <v>6515</v>
      </c>
    </row>
    <row r="657" spans="1:12">
      <c r="A657" s="1546" t="s">
        <v>314</v>
      </c>
      <c r="B657" s="1817">
        <v>2784</v>
      </c>
      <c r="C657" s="1546" t="s">
        <v>1039</v>
      </c>
      <c r="D657" s="1546" t="s">
        <v>120</v>
      </c>
      <c r="E657" s="1546" t="s">
        <v>492</v>
      </c>
      <c r="F657" s="1546" t="s">
        <v>493</v>
      </c>
      <c r="G657" s="1818">
        <v>2</v>
      </c>
      <c r="H657" s="1818">
        <v>4</v>
      </c>
      <c r="I657" s="1818">
        <v>8</v>
      </c>
      <c r="J657" s="1546" t="s">
        <v>6527</v>
      </c>
      <c r="K657" s="1546" t="s">
        <v>6456</v>
      </c>
      <c r="L657" s="1546" t="s">
        <v>6515</v>
      </c>
    </row>
    <row r="658" spans="1:12">
      <c r="A658" s="1546" t="s">
        <v>314</v>
      </c>
      <c r="B658" s="1817">
        <v>2785</v>
      </c>
      <c r="C658" s="1546" t="s">
        <v>1039</v>
      </c>
      <c r="D658" s="1546" t="s">
        <v>120</v>
      </c>
      <c r="E658" s="1546" t="s">
        <v>1143</v>
      </c>
      <c r="F658" s="1546" t="s">
        <v>1142</v>
      </c>
      <c r="G658" s="1818">
        <v>1</v>
      </c>
      <c r="H658" s="1818">
        <v>4</v>
      </c>
      <c r="I658" s="1818">
        <v>4</v>
      </c>
      <c r="J658" s="1546" t="s">
        <v>6527</v>
      </c>
      <c r="K658" s="1546" t="s">
        <v>6456</v>
      </c>
      <c r="L658" s="1546" t="s">
        <v>6515</v>
      </c>
    </row>
    <row r="659" spans="1:12">
      <c r="A659" s="1546" t="s">
        <v>314</v>
      </c>
      <c r="B659" s="1817">
        <v>2786</v>
      </c>
      <c r="C659" s="1546" t="s">
        <v>1039</v>
      </c>
      <c r="D659" s="1546" t="s">
        <v>120</v>
      </c>
      <c r="E659" s="1546" t="s">
        <v>291</v>
      </c>
      <c r="F659" s="1546" t="s">
        <v>290</v>
      </c>
      <c r="G659" s="1818">
        <v>1</v>
      </c>
      <c r="H659" s="1818">
        <v>4</v>
      </c>
      <c r="I659" s="1818">
        <v>4</v>
      </c>
      <c r="J659" s="1546" t="s">
        <v>6527</v>
      </c>
      <c r="K659" s="1546" t="s">
        <v>6456</v>
      </c>
      <c r="L659" s="1546" t="s">
        <v>6515</v>
      </c>
    </row>
    <row r="660" spans="1:12">
      <c r="A660" s="1546" t="s">
        <v>314</v>
      </c>
      <c r="B660" s="1817">
        <v>2787</v>
      </c>
      <c r="C660" s="1546" t="s">
        <v>1039</v>
      </c>
      <c r="D660" s="1546" t="s">
        <v>120</v>
      </c>
      <c r="E660" s="1546" t="s">
        <v>842</v>
      </c>
      <c r="F660" s="1546" t="s">
        <v>841</v>
      </c>
      <c r="G660" s="1818">
        <v>2</v>
      </c>
      <c r="H660" s="1818">
        <v>4</v>
      </c>
      <c r="I660" s="1818">
        <v>8</v>
      </c>
      <c r="J660" s="1546" t="s">
        <v>6527</v>
      </c>
      <c r="K660" s="1546" t="s">
        <v>6456</v>
      </c>
      <c r="L660" s="1546" t="s">
        <v>6515</v>
      </c>
    </row>
    <row r="661" spans="1:12">
      <c r="A661" s="1546" t="s">
        <v>314</v>
      </c>
      <c r="B661" s="1817">
        <v>2788</v>
      </c>
      <c r="C661" s="1546" t="s">
        <v>1039</v>
      </c>
      <c r="D661" s="1546" t="s">
        <v>120</v>
      </c>
      <c r="E661" s="1546" t="s">
        <v>840</v>
      </c>
      <c r="F661" s="1546" t="s">
        <v>839</v>
      </c>
      <c r="G661" s="1818">
        <v>1</v>
      </c>
      <c r="H661" s="1818">
        <v>4</v>
      </c>
      <c r="I661" s="1818">
        <v>4</v>
      </c>
      <c r="J661" s="1546" t="s">
        <v>6527</v>
      </c>
      <c r="K661" s="1546" t="s">
        <v>6456</v>
      </c>
      <c r="L661" s="1546" t="s">
        <v>6515</v>
      </c>
    </row>
    <row r="662" spans="1:12">
      <c r="A662" s="1546" t="s">
        <v>314</v>
      </c>
      <c r="B662" s="1817">
        <v>2789</v>
      </c>
      <c r="C662" s="1546" t="s">
        <v>1039</v>
      </c>
      <c r="D662" s="1546" t="s">
        <v>120</v>
      </c>
      <c r="E662" s="1546" t="s">
        <v>6109</v>
      </c>
      <c r="F662" s="1546" t="s">
        <v>466</v>
      </c>
      <c r="G662" s="1818">
        <v>1</v>
      </c>
      <c r="H662" s="1818">
        <v>4</v>
      </c>
      <c r="I662" s="1818">
        <v>4</v>
      </c>
      <c r="J662" s="1546" t="s">
        <v>6527</v>
      </c>
      <c r="K662" s="1546" t="s">
        <v>6456</v>
      </c>
      <c r="L662" s="1546" t="s">
        <v>6515</v>
      </c>
    </row>
    <row r="663" spans="1:12">
      <c r="A663" s="1546" t="s">
        <v>314</v>
      </c>
      <c r="B663" s="1817">
        <v>2791</v>
      </c>
      <c r="C663" s="1546" t="s">
        <v>1039</v>
      </c>
      <c r="D663" s="1546" t="s">
        <v>120</v>
      </c>
      <c r="E663" s="1546" t="s">
        <v>970</v>
      </c>
      <c r="F663" s="1546" t="s">
        <v>979</v>
      </c>
      <c r="G663" s="1818">
        <v>1</v>
      </c>
      <c r="H663" s="1818">
        <v>10</v>
      </c>
      <c r="I663" s="1818">
        <v>10</v>
      </c>
      <c r="J663" s="1546" t="s">
        <v>6527</v>
      </c>
      <c r="K663" s="1546" t="s">
        <v>6456</v>
      </c>
      <c r="L663" s="1546" t="s">
        <v>6515</v>
      </c>
    </row>
    <row r="664" spans="1:12">
      <c r="A664" s="1546" t="s">
        <v>314</v>
      </c>
      <c r="B664" s="1817">
        <v>2792</v>
      </c>
      <c r="C664" s="1546" t="s">
        <v>1039</v>
      </c>
      <c r="D664" s="1546" t="s">
        <v>120</v>
      </c>
      <c r="E664" s="1546" t="s">
        <v>6134</v>
      </c>
      <c r="F664" s="1546" t="s">
        <v>1005</v>
      </c>
      <c r="G664" s="1818">
        <v>1</v>
      </c>
      <c r="H664" s="1818">
        <v>10</v>
      </c>
      <c r="I664" s="1818">
        <v>10</v>
      </c>
      <c r="J664" s="1546" t="s">
        <v>6527</v>
      </c>
      <c r="K664" s="1546" t="s">
        <v>6456</v>
      </c>
      <c r="L664" s="1546" t="s">
        <v>6515</v>
      </c>
    </row>
    <row r="665" spans="1:12">
      <c r="A665" s="1546" t="s">
        <v>314</v>
      </c>
      <c r="B665" s="1817">
        <v>2793</v>
      </c>
      <c r="C665" s="1546" t="s">
        <v>1039</v>
      </c>
      <c r="D665" s="1546" t="s">
        <v>120</v>
      </c>
      <c r="E665" s="1546" t="s">
        <v>833</v>
      </c>
      <c r="F665" s="1546" t="s">
        <v>1166</v>
      </c>
      <c r="G665" s="1818">
        <v>1</v>
      </c>
      <c r="H665" s="1818">
        <v>10</v>
      </c>
      <c r="I665" s="1818">
        <v>10</v>
      </c>
      <c r="J665" s="1546" t="s">
        <v>6527</v>
      </c>
      <c r="K665" s="1546" t="s">
        <v>6456</v>
      </c>
      <c r="L665" s="1546" t="s">
        <v>6515</v>
      </c>
    </row>
    <row r="666" spans="1:12">
      <c r="A666" s="1546" t="s">
        <v>314</v>
      </c>
      <c r="B666" s="1817">
        <v>2794</v>
      </c>
      <c r="C666" s="1546" t="s">
        <v>1039</v>
      </c>
      <c r="D666" s="1546" t="s">
        <v>120</v>
      </c>
      <c r="E666" s="1546" t="s">
        <v>1196</v>
      </c>
      <c r="F666" s="1546" t="s">
        <v>1195</v>
      </c>
      <c r="G666" s="1818">
        <v>1</v>
      </c>
      <c r="H666" s="1818">
        <v>10</v>
      </c>
      <c r="I666" s="1818">
        <v>10</v>
      </c>
      <c r="J666" s="1546" t="s">
        <v>6527</v>
      </c>
      <c r="K666" s="1546" t="s">
        <v>6456</v>
      </c>
      <c r="L666" s="1546" t="s">
        <v>6515</v>
      </c>
    </row>
    <row r="667" spans="1:12">
      <c r="A667" s="1546" t="s">
        <v>314</v>
      </c>
      <c r="B667" s="1817">
        <v>2795</v>
      </c>
      <c r="C667" s="1546" t="s">
        <v>1039</v>
      </c>
      <c r="D667" s="1546" t="s">
        <v>120</v>
      </c>
      <c r="E667" s="1546" t="s">
        <v>1194</v>
      </c>
      <c r="F667" s="1546" t="s">
        <v>1193</v>
      </c>
      <c r="G667" s="1818">
        <v>1</v>
      </c>
      <c r="H667" s="1818">
        <v>10</v>
      </c>
      <c r="I667" s="1818">
        <v>10</v>
      </c>
      <c r="J667" s="1546" t="s">
        <v>6527</v>
      </c>
      <c r="K667" s="1546" t="s">
        <v>6456</v>
      </c>
      <c r="L667" s="1546" t="s">
        <v>6515</v>
      </c>
    </row>
    <row r="668" spans="1:12">
      <c r="A668" s="1546" t="s">
        <v>314</v>
      </c>
      <c r="B668" s="1817">
        <v>2796</v>
      </c>
      <c r="C668" s="1546" t="s">
        <v>1039</v>
      </c>
      <c r="D668" s="1546" t="s">
        <v>120</v>
      </c>
      <c r="E668" s="1546" t="s">
        <v>1192</v>
      </c>
      <c r="F668" s="1546" t="s">
        <v>1191</v>
      </c>
      <c r="G668" s="1818">
        <v>1</v>
      </c>
      <c r="H668" s="1818">
        <v>10</v>
      </c>
      <c r="I668" s="1818">
        <v>10</v>
      </c>
      <c r="J668" s="1546" t="s">
        <v>6527</v>
      </c>
      <c r="K668" s="1546" t="s">
        <v>6456</v>
      </c>
      <c r="L668" s="1546" t="s">
        <v>6515</v>
      </c>
    </row>
    <row r="669" spans="1:12">
      <c r="A669" s="1546" t="s">
        <v>314</v>
      </c>
      <c r="B669" s="1817">
        <v>2830</v>
      </c>
      <c r="C669" s="1546" t="s">
        <v>1039</v>
      </c>
      <c r="D669" s="1546" t="s">
        <v>121</v>
      </c>
      <c r="E669" s="1546" t="s">
        <v>739</v>
      </c>
      <c r="F669" s="1546" t="s">
        <v>303</v>
      </c>
      <c r="G669" s="1818">
        <v>1</v>
      </c>
      <c r="H669" s="1818">
        <v>10</v>
      </c>
      <c r="I669" s="1818">
        <v>10</v>
      </c>
      <c r="J669" s="1546" t="s">
        <v>6527</v>
      </c>
      <c r="K669" s="1546" t="s">
        <v>6456</v>
      </c>
      <c r="L669" s="1546" t="s">
        <v>6515</v>
      </c>
    </row>
    <row r="670" spans="1:12">
      <c r="A670" s="1546" t="s">
        <v>314</v>
      </c>
      <c r="B670" s="1817">
        <v>2831</v>
      </c>
      <c r="C670" s="1546" t="s">
        <v>1039</v>
      </c>
      <c r="D670" s="1546" t="s">
        <v>121</v>
      </c>
      <c r="E670" s="1546" t="s">
        <v>1136</v>
      </c>
      <c r="F670" s="1546" t="s">
        <v>1135</v>
      </c>
      <c r="G670" s="1818"/>
      <c r="H670" s="1818"/>
      <c r="I670" s="1818">
        <v>50</v>
      </c>
      <c r="J670" s="1546" t="s">
        <v>6523</v>
      </c>
      <c r="K670" s="1546" t="s">
        <v>6456</v>
      </c>
      <c r="L670" s="1546" t="s">
        <v>6515</v>
      </c>
    </row>
    <row r="671" spans="1:12">
      <c r="A671" s="1546" t="s">
        <v>314</v>
      </c>
      <c r="B671" s="1817">
        <v>2832</v>
      </c>
      <c r="C671" s="1546" t="s">
        <v>1039</v>
      </c>
      <c r="D671" s="1546" t="s">
        <v>121</v>
      </c>
      <c r="E671" s="1546" t="s">
        <v>1138</v>
      </c>
      <c r="F671" s="1546" t="s">
        <v>1137</v>
      </c>
      <c r="G671" s="1818"/>
      <c r="H671" s="1818"/>
      <c r="I671" s="1818">
        <v>10</v>
      </c>
      <c r="J671" s="1546" t="s">
        <v>6523</v>
      </c>
      <c r="K671" s="1546" t="s">
        <v>6456</v>
      </c>
      <c r="L671" s="1546" t="s">
        <v>6515</v>
      </c>
    </row>
    <row r="672" spans="1:12">
      <c r="A672" s="1546" t="s">
        <v>314</v>
      </c>
      <c r="B672" s="1817">
        <v>2833</v>
      </c>
      <c r="C672" s="1546" t="s">
        <v>1039</v>
      </c>
      <c r="D672" s="1546" t="s">
        <v>121</v>
      </c>
      <c r="E672" s="1546" t="s">
        <v>6019</v>
      </c>
      <c r="F672" s="1546" t="s">
        <v>735</v>
      </c>
      <c r="G672" s="1818"/>
      <c r="H672" s="1818"/>
      <c r="I672" s="1818">
        <v>10</v>
      </c>
      <c r="J672" s="1546" t="s">
        <v>6523</v>
      </c>
      <c r="K672" s="1546" t="s">
        <v>6456</v>
      </c>
      <c r="L672" s="1546" t="s">
        <v>6515</v>
      </c>
    </row>
    <row r="673" spans="1:12">
      <c r="A673" s="1546" t="s">
        <v>314</v>
      </c>
      <c r="B673" s="1817">
        <v>2834</v>
      </c>
      <c r="C673" s="1546" t="s">
        <v>1039</v>
      </c>
      <c r="D673" s="1546" t="s">
        <v>121</v>
      </c>
      <c r="E673" s="1546" t="s">
        <v>6128</v>
      </c>
      <c r="F673" s="1546" t="s">
        <v>6555</v>
      </c>
      <c r="G673" s="1818"/>
      <c r="H673" s="1818"/>
      <c r="I673" s="1818">
        <v>25</v>
      </c>
      <c r="J673" s="1546" t="s">
        <v>6523</v>
      </c>
      <c r="K673" s="1546" t="s">
        <v>6456</v>
      </c>
      <c r="L673" s="1546" t="s">
        <v>6515</v>
      </c>
    </row>
    <row r="674" spans="1:12">
      <c r="A674" s="1546" t="s">
        <v>314</v>
      </c>
      <c r="B674" s="1817">
        <v>2835</v>
      </c>
      <c r="C674" s="1546" t="s">
        <v>1039</v>
      </c>
      <c r="D674" s="1546" t="s">
        <v>121</v>
      </c>
      <c r="E674" s="1546" t="s">
        <v>3732</v>
      </c>
      <c r="F674" s="1546" t="s">
        <v>737</v>
      </c>
      <c r="G674" s="1818"/>
      <c r="H674" s="1818">
        <v>25</v>
      </c>
      <c r="I674" s="1818">
        <v>25</v>
      </c>
      <c r="J674" s="1546" t="s">
        <v>6523</v>
      </c>
      <c r="K674" s="1546" t="s">
        <v>6456</v>
      </c>
      <c r="L674" s="1546" t="s">
        <v>6515</v>
      </c>
    </row>
    <row r="675" spans="1:12">
      <c r="A675" s="1546" t="s">
        <v>314</v>
      </c>
      <c r="B675" s="1817">
        <v>2836</v>
      </c>
      <c r="C675" s="1546" t="s">
        <v>1039</v>
      </c>
      <c r="D675" s="1546" t="s">
        <v>121</v>
      </c>
      <c r="E675" s="1546" t="s">
        <v>6262</v>
      </c>
      <c r="F675" s="1546" t="s">
        <v>601</v>
      </c>
      <c r="G675" s="1818"/>
      <c r="H675" s="1818">
        <v>25</v>
      </c>
      <c r="I675" s="1818">
        <v>25</v>
      </c>
      <c r="J675" s="1546" t="s">
        <v>6523</v>
      </c>
      <c r="K675" s="1546" t="s">
        <v>6456</v>
      </c>
      <c r="L675" s="1546" t="s">
        <v>6515</v>
      </c>
    </row>
    <row r="676" spans="1:12">
      <c r="A676" s="1546" t="s">
        <v>314</v>
      </c>
      <c r="B676" s="1817">
        <v>2837</v>
      </c>
      <c r="C676" s="1546" t="s">
        <v>1039</v>
      </c>
      <c r="D676" s="1546" t="s">
        <v>121</v>
      </c>
      <c r="E676" s="1546" t="s">
        <v>6303</v>
      </c>
      <c r="F676" s="1546" t="s">
        <v>592</v>
      </c>
      <c r="G676" s="1818"/>
      <c r="H676" s="1818">
        <v>25</v>
      </c>
      <c r="I676" s="1818">
        <v>25</v>
      </c>
      <c r="J676" s="1546" t="s">
        <v>6523</v>
      </c>
      <c r="K676" s="1546" t="s">
        <v>6456</v>
      </c>
      <c r="L676" s="1546" t="s">
        <v>6515</v>
      </c>
    </row>
    <row r="677" spans="1:12">
      <c r="A677" s="1546" t="s">
        <v>314</v>
      </c>
      <c r="B677" s="1817">
        <v>2838</v>
      </c>
      <c r="C677" s="1546" t="s">
        <v>1039</v>
      </c>
      <c r="D677" s="1546" t="s">
        <v>121</v>
      </c>
      <c r="E677" s="1546" t="s">
        <v>6142</v>
      </c>
      <c r="F677" s="1546" t="s">
        <v>1207</v>
      </c>
      <c r="G677" s="1818"/>
      <c r="H677" s="1818"/>
      <c r="I677" s="1818">
        <v>10</v>
      </c>
      <c r="J677" s="1546" t="s">
        <v>6523</v>
      </c>
      <c r="K677" s="1546" t="s">
        <v>6456</v>
      </c>
      <c r="L677" s="1546" t="s">
        <v>6515</v>
      </c>
    </row>
    <row r="678" spans="1:12">
      <c r="A678" s="1546" t="s">
        <v>314</v>
      </c>
      <c r="B678" s="1817">
        <v>2839</v>
      </c>
      <c r="C678" s="1546" t="s">
        <v>1039</v>
      </c>
      <c r="D678" s="1546" t="s">
        <v>121</v>
      </c>
      <c r="E678" s="1546" t="s">
        <v>891</v>
      </c>
      <c r="F678" s="1546" t="s">
        <v>892</v>
      </c>
      <c r="G678" s="1818"/>
      <c r="H678" s="1818"/>
      <c r="I678" s="1818">
        <v>50</v>
      </c>
      <c r="J678" s="1546" t="s">
        <v>6523</v>
      </c>
      <c r="K678" s="1546" t="s">
        <v>6456</v>
      </c>
      <c r="L678" s="1546" t="s">
        <v>6515</v>
      </c>
    </row>
    <row r="679" spans="1:12">
      <c r="A679" s="1546" t="s">
        <v>314</v>
      </c>
      <c r="B679" s="1817">
        <v>2840</v>
      </c>
      <c r="C679" s="1546" t="s">
        <v>1039</v>
      </c>
      <c r="D679" s="1546" t="s">
        <v>121</v>
      </c>
      <c r="E679" s="1546" t="s">
        <v>586</v>
      </c>
      <c r="F679" s="1546" t="s">
        <v>6532</v>
      </c>
      <c r="G679" s="1818"/>
      <c r="H679" s="1818">
        <v>25</v>
      </c>
      <c r="I679" s="1818">
        <v>25</v>
      </c>
      <c r="J679" s="1546" t="s">
        <v>6523</v>
      </c>
      <c r="K679" s="1546" t="s">
        <v>6456</v>
      </c>
      <c r="L679" s="1546" t="s">
        <v>6515</v>
      </c>
    </row>
    <row r="680" spans="1:12">
      <c r="A680" s="1546" t="s">
        <v>314</v>
      </c>
      <c r="B680" s="1817">
        <v>2870</v>
      </c>
      <c r="C680" s="1546" t="s">
        <v>1168</v>
      </c>
      <c r="D680" s="1546" t="s">
        <v>122</v>
      </c>
      <c r="E680" s="1546" t="s">
        <v>6234</v>
      </c>
      <c r="F680" s="1546" t="s">
        <v>5830</v>
      </c>
      <c r="G680" s="1818"/>
      <c r="H680" s="1818">
        <v>2</v>
      </c>
      <c r="I680" s="1818">
        <v>2</v>
      </c>
      <c r="J680" s="1546" t="s">
        <v>6523</v>
      </c>
      <c r="K680" s="1546" t="s">
        <v>6456</v>
      </c>
      <c r="L680" s="1546" t="s">
        <v>6515</v>
      </c>
    </row>
    <row r="681" spans="1:12">
      <c r="A681" s="1546" t="s">
        <v>314</v>
      </c>
      <c r="B681" s="1817">
        <v>2871</v>
      </c>
      <c r="C681" s="1546" t="s">
        <v>1168</v>
      </c>
      <c r="D681" s="1546" t="s">
        <v>122</v>
      </c>
      <c r="E681" s="1546" t="s">
        <v>835</v>
      </c>
      <c r="F681" s="1546" t="s">
        <v>1147</v>
      </c>
      <c r="G681" s="1818"/>
      <c r="H681" s="1818">
        <v>2</v>
      </c>
      <c r="I681" s="1818">
        <v>2</v>
      </c>
      <c r="J681" s="1546" t="s">
        <v>6523</v>
      </c>
      <c r="K681" s="1546" t="s">
        <v>6456</v>
      </c>
      <c r="L681" s="1546" t="s">
        <v>6515</v>
      </c>
    </row>
    <row r="682" spans="1:12">
      <c r="A682" s="1546" t="s">
        <v>314</v>
      </c>
      <c r="B682" s="1817">
        <v>2872</v>
      </c>
      <c r="C682" s="1546" t="s">
        <v>1168</v>
      </c>
      <c r="D682" s="1546" t="s">
        <v>122</v>
      </c>
      <c r="E682" s="1546" t="s">
        <v>6240</v>
      </c>
      <c r="F682" s="1546" t="s">
        <v>349</v>
      </c>
      <c r="G682" s="1818"/>
      <c r="H682" s="1818">
        <v>2</v>
      </c>
      <c r="I682" s="1818">
        <v>2</v>
      </c>
      <c r="J682" s="1546" t="s">
        <v>6523</v>
      </c>
      <c r="K682" s="1546" t="s">
        <v>6456</v>
      </c>
      <c r="L682" s="1546" t="s">
        <v>6515</v>
      </c>
    </row>
    <row r="683" spans="1:12">
      <c r="A683" s="1546" t="s">
        <v>314</v>
      </c>
      <c r="B683" s="1817">
        <v>2873</v>
      </c>
      <c r="C683" s="1546" t="s">
        <v>1168</v>
      </c>
      <c r="D683" s="1546" t="s">
        <v>122</v>
      </c>
      <c r="E683" s="1546" t="s">
        <v>908</v>
      </c>
      <c r="F683" s="1546" t="s">
        <v>907</v>
      </c>
      <c r="G683" s="1818">
        <v>1</v>
      </c>
      <c r="H683" s="1818">
        <v>2</v>
      </c>
      <c r="I683" s="1818">
        <v>2</v>
      </c>
      <c r="J683" s="1546" t="s">
        <v>6527</v>
      </c>
      <c r="K683" s="1546" t="s">
        <v>6456</v>
      </c>
      <c r="L683" s="1546" t="s">
        <v>6515</v>
      </c>
    </row>
    <row r="684" spans="1:12">
      <c r="A684" s="1546" t="s">
        <v>314</v>
      </c>
      <c r="B684" s="1817">
        <v>2874</v>
      </c>
      <c r="C684" s="1546" t="s">
        <v>1168</v>
      </c>
      <c r="D684" s="1546" t="s">
        <v>122</v>
      </c>
      <c r="E684" s="1546" t="s">
        <v>6304</v>
      </c>
      <c r="F684" s="1546" t="s">
        <v>1149</v>
      </c>
      <c r="G684" s="1818"/>
      <c r="H684" s="1818">
        <v>1</v>
      </c>
      <c r="I684" s="1818">
        <v>1</v>
      </c>
      <c r="J684" s="1546" t="s">
        <v>6523</v>
      </c>
      <c r="K684" s="1546" t="s">
        <v>6456</v>
      </c>
      <c r="L684" s="1546" t="s">
        <v>6515</v>
      </c>
    </row>
    <row r="685" spans="1:12">
      <c r="A685" s="1546" t="s">
        <v>314</v>
      </c>
      <c r="B685" s="1817">
        <v>2875</v>
      </c>
      <c r="C685" s="1546" t="s">
        <v>1168</v>
      </c>
      <c r="D685" s="1546" t="s">
        <v>122</v>
      </c>
      <c r="E685" s="1546" t="s">
        <v>488</v>
      </c>
      <c r="F685" s="1546" t="s">
        <v>506</v>
      </c>
      <c r="G685" s="1818"/>
      <c r="H685" s="1818">
        <v>2</v>
      </c>
      <c r="I685" s="1818">
        <v>2</v>
      </c>
      <c r="J685" s="1546" t="s">
        <v>6523</v>
      </c>
      <c r="K685" s="1546" t="s">
        <v>6456</v>
      </c>
      <c r="L685" s="1546" t="s">
        <v>6515</v>
      </c>
    </row>
    <row r="686" spans="1:12">
      <c r="A686" s="1546" t="s">
        <v>314</v>
      </c>
      <c r="B686" s="1817">
        <v>2876</v>
      </c>
      <c r="C686" s="1546" t="s">
        <v>1168</v>
      </c>
      <c r="D686" s="1546" t="s">
        <v>122</v>
      </c>
      <c r="E686" s="1546" t="s">
        <v>6557</v>
      </c>
      <c r="F686" s="1546" t="s">
        <v>965</v>
      </c>
      <c r="G686" s="1818">
        <v>1</v>
      </c>
      <c r="H686" s="1818">
        <v>3</v>
      </c>
      <c r="I686" s="1818">
        <v>3</v>
      </c>
      <c r="J686" s="1546" t="s">
        <v>6527</v>
      </c>
      <c r="K686" s="1546" t="s">
        <v>6456</v>
      </c>
      <c r="L686" s="1546" t="s">
        <v>6515</v>
      </c>
    </row>
    <row r="687" spans="1:12">
      <c r="A687" s="1546" t="s">
        <v>314</v>
      </c>
      <c r="B687" s="1817">
        <v>2877</v>
      </c>
      <c r="C687" s="1546" t="s">
        <v>1168</v>
      </c>
      <c r="D687" s="1546" t="s">
        <v>122</v>
      </c>
      <c r="E687" s="1546" t="s">
        <v>1150</v>
      </c>
      <c r="F687" s="1546" t="s">
        <v>1151</v>
      </c>
      <c r="G687" s="1818"/>
      <c r="H687" s="1818">
        <v>2</v>
      </c>
      <c r="I687" s="1818">
        <v>2</v>
      </c>
      <c r="J687" s="1546" t="s">
        <v>6523</v>
      </c>
      <c r="K687" s="1546" t="s">
        <v>6456</v>
      </c>
      <c r="L687" s="1546" t="s">
        <v>6515</v>
      </c>
    </row>
    <row r="688" spans="1:12">
      <c r="A688" s="1546" t="s">
        <v>314</v>
      </c>
      <c r="B688" s="1817">
        <v>2878</v>
      </c>
      <c r="C688" s="1546" t="s">
        <v>1168</v>
      </c>
      <c r="D688" s="1546" t="s">
        <v>122</v>
      </c>
      <c r="E688" s="1546" t="s">
        <v>964</v>
      </c>
      <c r="F688" s="1546" t="s">
        <v>963</v>
      </c>
      <c r="G688" s="1818">
        <v>1</v>
      </c>
      <c r="H688" s="1818">
        <v>3</v>
      </c>
      <c r="I688" s="1818">
        <v>3</v>
      </c>
      <c r="J688" s="1546" t="s">
        <v>6527</v>
      </c>
      <c r="K688" s="1546" t="s">
        <v>6456</v>
      </c>
      <c r="L688" s="1546" t="s">
        <v>6515</v>
      </c>
    </row>
    <row r="689" spans="1:12">
      <c r="A689" s="1546" t="s">
        <v>314</v>
      </c>
      <c r="B689" s="1817">
        <v>2879</v>
      </c>
      <c r="C689" s="1546" t="s">
        <v>1168</v>
      </c>
      <c r="D689" s="1546" t="s">
        <v>122</v>
      </c>
      <c r="E689" s="1546" t="s">
        <v>1152</v>
      </c>
      <c r="F689" s="1546" t="s">
        <v>1153</v>
      </c>
      <c r="G689" s="1818">
        <v>1</v>
      </c>
      <c r="H689" s="1818">
        <v>2</v>
      </c>
      <c r="I689" s="1818">
        <v>2</v>
      </c>
      <c r="J689" s="1546" t="s">
        <v>6527</v>
      </c>
      <c r="K689" s="1546" t="s">
        <v>6456</v>
      </c>
      <c r="L689" s="1546" t="s">
        <v>6515</v>
      </c>
    </row>
    <row r="690" spans="1:12">
      <c r="A690" s="1546" t="s">
        <v>314</v>
      </c>
      <c r="B690" s="1817">
        <v>2880</v>
      </c>
      <c r="C690" s="1546" t="s">
        <v>1168</v>
      </c>
      <c r="D690" s="1546" t="s">
        <v>122</v>
      </c>
      <c r="E690" s="1546" t="s">
        <v>619</v>
      </c>
      <c r="F690" s="1546" t="s">
        <v>620</v>
      </c>
      <c r="G690" s="1818">
        <v>1</v>
      </c>
      <c r="H690" s="1818">
        <v>5</v>
      </c>
      <c r="I690" s="1818">
        <v>5</v>
      </c>
      <c r="J690" s="1546" t="s">
        <v>6527</v>
      </c>
      <c r="K690" s="1546" t="s">
        <v>6456</v>
      </c>
      <c r="L690" s="1546" t="s">
        <v>6515</v>
      </c>
    </row>
    <row r="691" spans="1:12">
      <c r="A691" s="1546" t="s">
        <v>314</v>
      </c>
      <c r="B691" s="1817">
        <v>2881</v>
      </c>
      <c r="C691" s="1546" t="s">
        <v>1168</v>
      </c>
      <c r="D691" s="1546" t="s">
        <v>122</v>
      </c>
      <c r="E691" s="1546" t="s">
        <v>1154</v>
      </c>
      <c r="F691" s="1546" t="s">
        <v>347</v>
      </c>
      <c r="G691" s="1818"/>
      <c r="H691" s="1818">
        <v>2</v>
      </c>
      <c r="I691" s="1818">
        <v>2</v>
      </c>
      <c r="J691" s="1546" t="s">
        <v>6523</v>
      </c>
      <c r="K691" s="1546" t="s">
        <v>6456</v>
      </c>
      <c r="L691" s="1546" t="s">
        <v>6515</v>
      </c>
    </row>
    <row r="692" spans="1:12">
      <c r="A692" s="1546" t="s">
        <v>314</v>
      </c>
      <c r="B692" s="1817">
        <v>2882</v>
      </c>
      <c r="C692" s="1546" t="s">
        <v>1168</v>
      </c>
      <c r="D692" s="1546" t="s">
        <v>122</v>
      </c>
      <c r="E692" s="1546" t="s">
        <v>1050</v>
      </c>
      <c r="F692" s="1546" t="s">
        <v>1049</v>
      </c>
      <c r="G692" s="1818">
        <v>1</v>
      </c>
      <c r="H692" s="1818">
        <v>3</v>
      </c>
      <c r="I692" s="1818">
        <v>3</v>
      </c>
      <c r="J692" s="1546" t="s">
        <v>6527</v>
      </c>
      <c r="K692" s="1546" t="s">
        <v>6456</v>
      </c>
      <c r="L692" s="1546" t="s">
        <v>6515</v>
      </c>
    </row>
    <row r="693" spans="1:12">
      <c r="A693" s="1546" t="s">
        <v>314</v>
      </c>
      <c r="B693" s="1817">
        <v>2883</v>
      </c>
      <c r="C693" s="1546" t="s">
        <v>1168</v>
      </c>
      <c r="D693" s="1546" t="s">
        <v>122</v>
      </c>
      <c r="E693" s="1546" t="s">
        <v>6264</v>
      </c>
      <c r="F693" s="1546" t="s">
        <v>6254</v>
      </c>
      <c r="G693" s="1818"/>
      <c r="H693" s="1818">
        <v>2</v>
      </c>
      <c r="I693" s="1818">
        <v>2</v>
      </c>
      <c r="J693" s="1546" t="s">
        <v>6523</v>
      </c>
      <c r="K693" s="1546" t="s">
        <v>6456</v>
      </c>
      <c r="L693" s="1546" t="s">
        <v>6515</v>
      </c>
    </row>
    <row r="694" spans="1:12">
      <c r="A694" s="1546" t="s">
        <v>314</v>
      </c>
      <c r="B694" s="1817">
        <v>2884</v>
      </c>
      <c r="C694" s="1546" t="s">
        <v>1168</v>
      </c>
      <c r="D694" s="1546" t="s">
        <v>122</v>
      </c>
      <c r="E694" s="1546" t="s">
        <v>6305</v>
      </c>
      <c r="F694" s="1546" t="s">
        <v>585</v>
      </c>
      <c r="G694" s="1818"/>
      <c r="H694" s="1818">
        <v>2</v>
      </c>
      <c r="I694" s="1818">
        <v>2</v>
      </c>
      <c r="J694" s="1546" t="s">
        <v>6523</v>
      </c>
      <c r="K694" s="1546" t="s">
        <v>6456</v>
      </c>
      <c r="L694" s="1546" t="s">
        <v>6515</v>
      </c>
    </row>
    <row r="695" spans="1:12">
      <c r="A695" s="1546" t="s">
        <v>314</v>
      </c>
      <c r="B695" s="1817">
        <v>2885</v>
      </c>
      <c r="C695" s="1546" t="s">
        <v>1168</v>
      </c>
      <c r="D695" s="1546" t="s">
        <v>122</v>
      </c>
      <c r="E695" s="1546" t="s">
        <v>6306</v>
      </c>
      <c r="F695" s="1546" t="s">
        <v>1157</v>
      </c>
      <c r="G695" s="1818">
        <v>1</v>
      </c>
      <c r="H695" s="1818">
        <v>2</v>
      </c>
      <c r="I695" s="1818">
        <v>2</v>
      </c>
      <c r="J695" s="1546" t="s">
        <v>6527</v>
      </c>
      <c r="K695" s="1546" t="s">
        <v>6456</v>
      </c>
      <c r="L695" s="1546" t="s">
        <v>6515</v>
      </c>
    </row>
    <row r="696" spans="1:12">
      <c r="A696" s="1546" t="s">
        <v>314</v>
      </c>
      <c r="B696" s="1817">
        <v>2886</v>
      </c>
      <c r="C696" s="1546" t="s">
        <v>1168</v>
      </c>
      <c r="D696" s="1546" t="s">
        <v>122</v>
      </c>
      <c r="E696" s="1546" t="s">
        <v>6226</v>
      </c>
      <c r="F696" s="1546" t="s">
        <v>38</v>
      </c>
      <c r="G696" s="1818">
        <v>1</v>
      </c>
      <c r="H696" s="1818">
        <v>2</v>
      </c>
      <c r="I696" s="1818">
        <v>2</v>
      </c>
      <c r="J696" s="1546" t="s">
        <v>6527</v>
      </c>
      <c r="K696" s="1546" t="s">
        <v>6456</v>
      </c>
      <c r="L696" s="1546" t="s">
        <v>6515</v>
      </c>
    </row>
    <row r="697" spans="1:12">
      <c r="A697" s="1546" t="s">
        <v>314</v>
      </c>
      <c r="B697" s="1817">
        <v>2887</v>
      </c>
      <c r="C697" s="1546" t="s">
        <v>1168</v>
      </c>
      <c r="D697" s="1546" t="s">
        <v>122</v>
      </c>
      <c r="E697" s="1546" t="s">
        <v>939</v>
      </c>
      <c r="F697" s="1546" t="s">
        <v>938</v>
      </c>
      <c r="G697" s="1818">
        <v>2</v>
      </c>
      <c r="H697" s="1818">
        <v>5</v>
      </c>
      <c r="I697" s="1818">
        <v>10</v>
      </c>
      <c r="J697" s="1546" t="s">
        <v>6527</v>
      </c>
      <c r="K697" s="1546" t="s">
        <v>6456</v>
      </c>
      <c r="L697" s="1546" t="s">
        <v>6515</v>
      </c>
    </row>
    <row r="698" spans="1:12">
      <c r="A698" s="1546" t="s">
        <v>314</v>
      </c>
      <c r="B698" s="1817">
        <v>2888</v>
      </c>
      <c r="C698" s="1546" t="s">
        <v>1168</v>
      </c>
      <c r="D698" s="1546" t="s">
        <v>122</v>
      </c>
      <c r="E698" s="1546" t="s">
        <v>6279</v>
      </c>
      <c r="F698" s="1546" t="s">
        <v>5971</v>
      </c>
      <c r="G698" s="1818"/>
      <c r="H698" s="1818">
        <v>2</v>
      </c>
      <c r="I698" s="1818">
        <v>2</v>
      </c>
      <c r="J698" s="1546" t="s">
        <v>6523</v>
      </c>
      <c r="K698" s="1546" t="s">
        <v>6456</v>
      </c>
      <c r="L698" s="1546" t="s">
        <v>6515</v>
      </c>
    </row>
    <row r="699" spans="1:12">
      <c r="A699" s="1546" t="s">
        <v>314</v>
      </c>
      <c r="B699" s="1817">
        <v>2890</v>
      </c>
      <c r="C699" s="1546" t="s">
        <v>1168</v>
      </c>
      <c r="D699" s="1546" t="s">
        <v>122</v>
      </c>
      <c r="E699" s="1546" t="s">
        <v>1159</v>
      </c>
      <c r="F699" s="1546" t="s">
        <v>1160</v>
      </c>
      <c r="G699" s="1818">
        <v>1</v>
      </c>
      <c r="H699" s="1818">
        <v>3</v>
      </c>
      <c r="I699" s="1818">
        <v>3</v>
      </c>
      <c r="J699" s="1546" t="s">
        <v>6527</v>
      </c>
      <c r="K699" s="1546" t="s">
        <v>6456</v>
      </c>
      <c r="L699" s="1546" t="s">
        <v>6515</v>
      </c>
    </row>
    <row r="700" spans="1:12">
      <c r="A700" s="1546" t="s">
        <v>314</v>
      </c>
      <c r="B700" s="1817">
        <v>2891</v>
      </c>
      <c r="C700" s="1546" t="s">
        <v>1168</v>
      </c>
      <c r="D700" s="1546" t="s">
        <v>122</v>
      </c>
      <c r="E700" s="1546" t="s">
        <v>1161</v>
      </c>
      <c r="F700" s="1546" t="s">
        <v>1162</v>
      </c>
      <c r="G700" s="1818"/>
      <c r="H700" s="1818">
        <v>3</v>
      </c>
      <c r="I700" s="1818">
        <v>3</v>
      </c>
      <c r="J700" s="1546" t="s">
        <v>6523</v>
      </c>
      <c r="K700" s="1546" t="s">
        <v>6456</v>
      </c>
      <c r="L700" s="1546" t="s">
        <v>6515</v>
      </c>
    </row>
    <row r="701" spans="1:12">
      <c r="A701" s="1546" t="s">
        <v>314</v>
      </c>
      <c r="B701" s="1817">
        <v>2893</v>
      </c>
      <c r="C701" s="1546" t="s">
        <v>1168</v>
      </c>
      <c r="D701" s="1546" t="s">
        <v>122</v>
      </c>
      <c r="E701" s="1546" t="s">
        <v>1036</v>
      </c>
      <c r="F701" s="1546" t="s">
        <v>1163</v>
      </c>
      <c r="G701" s="1818"/>
      <c r="H701" s="1818">
        <v>2</v>
      </c>
      <c r="I701" s="1818">
        <v>2</v>
      </c>
      <c r="J701" s="1546" t="s">
        <v>6523</v>
      </c>
      <c r="K701" s="1546" t="s">
        <v>6456</v>
      </c>
      <c r="L701" s="1546" t="s">
        <v>6515</v>
      </c>
    </row>
    <row r="702" spans="1:12">
      <c r="A702" s="1546" t="s">
        <v>314</v>
      </c>
      <c r="B702" s="1817">
        <v>2895</v>
      </c>
      <c r="C702" s="1546" t="s">
        <v>1168</v>
      </c>
      <c r="D702" s="1546" t="s">
        <v>122</v>
      </c>
      <c r="E702" s="1546" t="s">
        <v>277</v>
      </c>
      <c r="F702" s="1546" t="s">
        <v>623</v>
      </c>
      <c r="G702" s="1818">
        <v>1</v>
      </c>
      <c r="H702" s="1818">
        <v>5</v>
      </c>
      <c r="I702" s="1818">
        <v>5</v>
      </c>
      <c r="J702" s="1546" t="s">
        <v>6527</v>
      </c>
      <c r="K702" s="1546" t="s">
        <v>6456</v>
      </c>
      <c r="L702" s="1546" t="s">
        <v>6515</v>
      </c>
    </row>
    <row r="703" spans="1:12">
      <c r="A703" s="1546" t="s">
        <v>314</v>
      </c>
      <c r="B703" s="1817">
        <v>2897</v>
      </c>
      <c r="C703" s="1546" t="s">
        <v>1168</v>
      </c>
      <c r="D703" s="1546" t="s">
        <v>122</v>
      </c>
      <c r="E703" s="1546" t="s">
        <v>1165</v>
      </c>
      <c r="F703" s="1546" t="s">
        <v>1166</v>
      </c>
      <c r="G703" s="1818"/>
      <c r="H703" s="1818">
        <v>2</v>
      </c>
      <c r="I703" s="1818">
        <v>2</v>
      </c>
      <c r="J703" s="1546" t="s">
        <v>6523</v>
      </c>
      <c r="K703" s="1546" t="s">
        <v>6456</v>
      </c>
      <c r="L703" s="1546" t="s">
        <v>6515</v>
      </c>
    </row>
    <row r="704" spans="1:12">
      <c r="A704" s="1546" t="s">
        <v>314</v>
      </c>
      <c r="B704" s="1817">
        <v>2898</v>
      </c>
      <c r="C704" s="1546" t="s">
        <v>1168</v>
      </c>
      <c r="D704" s="1546" t="s">
        <v>122</v>
      </c>
      <c r="E704" s="1546" t="s">
        <v>6195</v>
      </c>
      <c r="F704" s="1546" t="s">
        <v>629</v>
      </c>
      <c r="G704" s="1818"/>
      <c r="H704" s="1818">
        <v>3</v>
      </c>
      <c r="I704" s="1818">
        <v>3</v>
      </c>
      <c r="J704" s="1546" t="s">
        <v>6523</v>
      </c>
      <c r="K704" s="1546" t="s">
        <v>6456</v>
      </c>
      <c r="L704" s="1546" t="s">
        <v>6515</v>
      </c>
    </row>
    <row r="705" spans="1:12">
      <c r="A705" s="1546" t="s">
        <v>314</v>
      </c>
      <c r="B705" s="1817">
        <v>2899</v>
      </c>
      <c r="C705" s="1546" t="s">
        <v>1168</v>
      </c>
      <c r="D705" s="1546" t="s">
        <v>122</v>
      </c>
      <c r="E705" s="1546" t="s">
        <v>2146</v>
      </c>
      <c r="F705" s="1546" t="s">
        <v>979</v>
      </c>
      <c r="G705" s="1818"/>
      <c r="H705" s="1818">
        <v>5</v>
      </c>
      <c r="I705" s="1818">
        <v>5</v>
      </c>
      <c r="J705" s="1546" t="s">
        <v>6523</v>
      </c>
      <c r="K705" s="1546" t="s">
        <v>6456</v>
      </c>
      <c r="L705" s="1546" t="s">
        <v>6515</v>
      </c>
    </row>
    <row r="706" spans="1:12">
      <c r="A706" s="1546" t="s">
        <v>314</v>
      </c>
      <c r="B706" s="1817">
        <v>2900</v>
      </c>
      <c r="C706" s="1546" t="s">
        <v>1168</v>
      </c>
      <c r="D706" s="1546" t="s">
        <v>122</v>
      </c>
      <c r="E706" s="1546" t="s">
        <v>1036</v>
      </c>
      <c r="F706" s="1546" t="s">
        <v>1167</v>
      </c>
      <c r="G706" s="1818"/>
      <c r="H706" s="1818">
        <v>2</v>
      </c>
      <c r="I706" s="1818">
        <v>2</v>
      </c>
      <c r="J706" s="1546" t="s">
        <v>6523</v>
      </c>
      <c r="K706" s="1546" t="s">
        <v>6456</v>
      </c>
      <c r="L706" s="1546" t="s">
        <v>6515</v>
      </c>
    </row>
    <row r="707" spans="1:12">
      <c r="A707" s="1546" t="s">
        <v>314</v>
      </c>
      <c r="B707" s="1817">
        <v>2902</v>
      </c>
      <c r="C707" s="1546" t="s">
        <v>1168</v>
      </c>
      <c r="D707" s="1546" t="s">
        <v>122</v>
      </c>
      <c r="E707" s="1546" t="s">
        <v>6283</v>
      </c>
      <c r="F707" s="1546" t="s">
        <v>982</v>
      </c>
      <c r="G707" s="1818">
        <v>1</v>
      </c>
      <c r="H707" s="1818">
        <v>15</v>
      </c>
      <c r="I707" s="1818">
        <v>15</v>
      </c>
      <c r="J707" s="1546" t="s">
        <v>6527</v>
      </c>
      <c r="K707" s="1546" t="s">
        <v>6456</v>
      </c>
      <c r="L707" s="1546" t="s">
        <v>6515</v>
      </c>
    </row>
    <row r="708" spans="1:12">
      <c r="A708" s="1546" t="s">
        <v>314</v>
      </c>
      <c r="B708" s="1817">
        <v>2903</v>
      </c>
      <c r="C708" s="1546" t="s">
        <v>1168</v>
      </c>
      <c r="D708" s="1546" t="s">
        <v>122</v>
      </c>
      <c r="E708" s="1546" t="s">
        <v>649</v>
      </c>
      <c r="F708" s="1546" t="s">
        <v>650</v>
      </c>
      <c r="G708" s="1818">
        <v>1</v>
      </c>
      <c r="H708" s="1818">
        <v>1</v>
      </c>
      <c r="I708" s="1818">
        <v>1</v>
      </c>
      <c r="J708" s="1546" t="s">
        <v>6527</v>
      </c>
      <c r="K708" s="1546" t="s">
        <v>6456</v>
      </c>
      <c r="L708" s="1546" t="s">
        <v>6515</v>
      </c>
    </row>
    <row r="709" spans="1:12">
      <c r="A709" s="1546" t="s">
        <v>314</v>
      </c>
      <c r="B709" s="1817">
        <v>2904</v>
      </c>
      <c r="C709" s="1546" t="s">
        <v>1168</v>
      </c>
      <c r="D709" s="1546" t="s">
        <v>122</v>
      </c>
      <c r="E709" s="1546" t="s">
        <v>647</v>
      </c>
      <c r="F709" s="1546" t="s">
        <v>648</v>
      </c>
      <c r="G709" s="1818"/>
      <c r="H709" s="1818">
        <v>1</v>
      </c>
      <c r="I709" s="1818">
        <v>1</v>
      </c>
      <c r="J709" s="1546" t="s">
        <v>6523</v>
      </c>
      <c r="K709" s="1546" t="s">
        <v>6456</v>
      </c>
      <c r="L709" s="1546" t="s">
        <v>6515</v>
      </c>
    </row>
    <row r="710" spans="1:12">
      <c r="A710" s="1546" t="s">
        <v>314</v>
      </c>
      <c r="B710" s="1817">
        <v>2905</v>
      </c>
      <c r="C710" s="1546" t="s">
        <v>1168</v>
      </c>
      <c r="D710" s="1546" t="s">
        <v>122</v>
      </c>
      <c r="E710" s="1546" t="s">
        <v>6269</v>
      </c>
      <c r="F710" s="1546" t="s">
        <v>747</v>
      </c>
      <c r="G710" s="1818">
        <v>1</v>
      </c>
      <c r="H710" s="1818">
        <v>3</v>
      </c>
      <c r="I710" s="1818">
        <v>3</v>
      </c>
      <c r="J710" s="1546" t="s">
        <v>6527</v>
      </c>
      <c r="K710" s="1546" t="s">
        <v>6456</v>
      </c>
      <c r="L710" s="1546" t="s">
        <v>6515</v>
      </c>
    </row>
    <row r="711" spans="1:12">
      <c r="A711" s="1546" t="s">
        <v>314</v>
      </c>
      <c r="B711" s="1817">
        <v>2937</v>
      </c>
      <c r="C711" s="1546" t="s">
        <v>1168</v>
      </c>
      <c r="D711" s="1546" t="s">
        <v>123</v>
      </c>
      <c r="E711" s="1546" t="s">
        <v>1177</v>
      </c>
      <c r="F711" s="1546" t="s">
        <v>1178</v>
      </c>
      <c r="G711" s="1818">
        <v>1</v>
      </c>
      <c r="H711" s="1818">
        <v>10</v>
      </c>
      <c r="I711" s="1818">
        <v>10</v>
      </c>
      <c r="J711" s="1546" t="s">
        <v>6527</v>
      </c>
      <c r="K711" s="1546" t="s">
        <v>6427</v>
      </c>
      <c r="L711" s="1546" t="s">
        <v>6565</v>
      </c>
    </row>
    <row r="712" spans="1:12">
      <c r="A712" s="1546" t="s">
        <v>314</v>
      </c>
      <c r="B712" s="1817">
        <v>2938</v>
      </c>
      <c r="C712" s="1546" t="s">
        <v>1168</v>
      </c>
      <c r="D712" s="1546" t="s">
        <v>123</v>
      </c>
      <c r="E712" s="1546" t="s">
        <v>1179</v>
      </c>
      <c r="F712" s="1546" t="s">
        <v>1180</v>
      </c>
      <c r="G712" s="1818">
        <v>2</v>
      </c>
      <c r="H712" s="1818">
        <v>10</v>
      </c>
      <c r="I712" s="1818">
        <v>20</v>
      </c>
      <c r="J712" s="1546" t="s">
        <v>6527</v>
      </c>
      <c r="K712" s="1546" t="s">
        <v>6427</v>
      </c>
      <c r="L712" s="1546" t="s">
        <v>6565</v>
      </c>
    </row>
    <row r="713" spans="1:12">
      <c r="A713" s="1546" t="s">
        <v>314</v>
      </c>
      <c r="B713" s="1817">
        <v>2940</v>
      </c>
      <c r="C713" s="1546" t="s">
        <v>1168</v>
      </c>
      <c r="D713" s="1546" t="s">
        <v>123</v>
      </c>
      <c r="E713" s="1546" t="s">
        <v>494</v>
      </c>
      <c r="F713" s="1546" t="s">
        <v>303</v>
      </c>
      <c r="G713" s="1818">
        <v>1</v>
      </c>
      <c r="H713" s="1818">
        <v>50</v>
      </c>
      <c r="I713" s="1818">
        <v>50</v>
      </c>
      <c r="J713" s="1546" t="s">
        <v>6527</v>
      </c>
      <c r="K713" s="1546" t="s">
        <v>6427</v>
      </c>
      <c r="L713" s="1546" t="s">
        <v>6565</v>
      </c>
    </row>
    <row r="714" spans="1:12">
      <c r="A714" s="1546" t="s">
        <v>314</v>
      </c>
      <c r="B714" s="1817">
        <v>2941</v>
      </c>
      <c r="C714" s="1546" t="s">
        <v>1168</v>
      </c>
      <c r="D714" s="1546" t="s">
        <v>123</v>
      </c>
      <c r="E714" s="1546" t="s">
        <v>495</v>
      </c>
      <c r="F714" s="1546" t="s">
        <v>303</v>
      </c>
      <c r="G714" s="1818">
        <v>1</v>
      </c>
      <c r="H714" s="1818">
        <v>50</v>
      </c>
      <c r="I714" s="1818">
        <v>50</v>
      </c>
      <c r="J714" s="1546" t="s">
        <v>6527</v>
      </c>
      <c r="K714" s="1546" t="s">
        <v>6427</v>
      </c>
      <c r="L714" s="1546" t="s">
        <v>6565</v>
      </c>
    </row>
    <row r="715" spans="1:12">
      <c r="A715" s="1546" t="s">
        <v>314</v>
      </c>
      <c r="B715" s="1817">
        <v>2942</v>
      </c>
      <c r="C715" s="1546" t="s">
        <v>1168</v>
      </c>
      <c r="D715" s="1546" t="s">
        <v>123</v>
      </c>
      <c r="E715" s="1546" t="s">
        <v>496</v>
      </c>
      <c r="F715" s="1546" t="s">
        <v>303</v>
      </c>
      <c r="G715" s="1818">
        <v>1</v>
      </c>
      <c r="H715" s="1818">
        <v>50</v>
      </c>
      <c r="I715" s="1818">
        <v>50</v>
      </c>
      <c r="J715" s="1546" t="s">
        <v>6527</v>
      </c>
      <c r="K715" s="1546" t="s">
        <v>6427</v>
      </c>
      <c r="L715" s="1546" t="s">
        <v>6565</v>
      </c>
    </row>
    <row r="716" spans="1:12">
      <c r="A716" s="1546" t="s">
        <v>314</v>
      </c>
      <c r="B716" s="1817">
        <v>2943</v>
      </c>
      <c r="C716" s="1546" t="s">
        <v>1168</v>
      </c>
      <c r="D716" s="1546" t="s">
        <v>123</v>
      </c>
      <c r="E716" s="1546" t="s">
        <v>6113</v>
      </c>
      <c r="F716" s="1546" t="s">
        <v>633</v>
      </c>
      <c r="G716" s="1818">
        <v>1</v>
      </c>
      <c r="H716" s="1818">
        <v>2</v>
      </c>
      <c r="I716" s="1818">
        <v>2</v>
      </c>
      <c r="J716" s="1546" t="s">
        <v>6527</v>
      </c>
      <c r="K716" s="1546" t="s">
        <v>6427</v>
      </c>
      <c r="L716" s="1546" t="s">
        <v>6565</v>
      </c>
    </row>
    <row r="717" spans="1:12">
      <c r="A717" s="1546" t="s">
        <v>314</v>
      </c>
      <c r="B717" s="1817">
        <v>2945</v>
      </c>
      <c r="C717" s="1546" t="s">
        <v>1168</v>
      </c>
      <c r="D717" s="1546" t="s">
        <v>123</v>
      </c>
      <c r="E717" s="1546" t="s">
        <v>711</v>
      </c>
      <c r="F717" s="1546" t="s">
        <v>712</v>
      </c>
      <c r="G717" s="1818"/>
      <c r="H717" s="1818">
        <v>10</v>
      </c>
      <c r="I717" s="1818">
        <v>10</v>
      </c>
      <c r="J717" s="1546" t="s">
        <v>6523</v>
      </c>
      <c r="K717" s="1546" t="s">
        <v>6427</v>
      </c>
      <c r="L717" s="1546" t="s">
        <v>6565</v>
      </c>
    </row>
    <row r="718" spans="1:12">
      <c r="A718" s="1546" t="s">
        <v>314</v>
      </c>
      <c r="B718" s="1817">
        <v>2947</v>
      </c>
      <c r="C718" s="1546" t="s">
        <v>1168</v>
      </c>
      <c r="D718" s="1546" t="s">
        <v>123</v>
      </c>
      <c r="E718" s="1546" t="s">
        <v>6114</v>
      </c>
      <c r="F718" s="1546" t="s">
        <v>646</v>
      </c>
      <c r="G718" s="1818">
        <v>2</v>
      </c>
      <c r="H718" s="1818">
        <v>4</v>
      </c>
      <c r="I718" s="1818">
        <v>8</v>
      </c>
      <c r="J718" s="1546" t="s">
        <v>6527</v>
      </c>
      <c r="K718" s="1546" t="s">
        <v>6427</v>
      </c>
      <c r="L718" s="1546" t="s">
        <v>6565</v>
      </c>
    </row>
    <row r="719" spans="1:12">
      <c r="A719" s="1546" t="s">
        <v>314</v>
      </c>
      <c r="B719" s="1817">
        <v>2986</v>
      </c>
      <c r="C719" s="1546" t="s">
        <v>1168</v>
      </c>
      <c r="D719" s="1546" t="s">
        <v>124</v>
      </c>
      <c r="E719" s="1546" t="s">
        <v>1103</v>
      </c>
      <c r="F719" s="1546" t="s">
        <v>1183</v>
      </c>
      <c r="G719" s="1818">
        <v>1</v>
      </c>
      <c r="H719" s="1818">
        <v>3</v>
      </c>
      <c r="I719" s="1818">
        <v>3</v>
      </c>
      <c r="J719" s="1546" t="s">
        <v>6527</v>
      </c>
      <c r="K719" s="1546" t="s">
        <v>6456</v>
      </c>
      <c r="L719" s="1546" t="s">
        <v>6515</v>
      </c>
    </row>
    <row r="720" spans="1:12">
      <c r="A720" s="1546" t="s">
        <v>314</v>
      </c>
      <c r="B720" s="1817">
        <v>2987</v>
      </c>
      <c r="C720" s="1546" t="s">
        <v>1168</v>
      </c>
      <c r="D720" s="1546" t="s">
        <v>124</v>
      </c>
      <c r="E720" s="1546" t="s">
        <v>443</v>
      </c>
      <c r="F720" s="1546" t="s">
        <v>442</v>
      </c>
      <c r="G720" s="1818">
        <v>1</v>
      </c>
      <c r="H720" s="1818">
        <v>5</v>
      </c>
      <c r="I720" s="1818">
        <v>5</v>
      </c>
      <c r="J720" s="1546" t="s">
        <v>6527</v>
      </c>
      <c r="K720" s="1546" t="s">
        <v>6456</v>
      </c>
      <c r="L720" s="1546" t="s">
        <v>6515</v>
      </c>
    </row>
    <row r="721" spans="1:12">
      <c r="A721" s="1546" t="s">
        <v>314</v>
      </c>
      <c r="B721" s="1817">
        <v>2988</v>
      </c>
      <c r="C721" s="1546" t="s">
        <v>1168</v>
      </c>
      <c r="D721" s="1546" t="s">
        <v>124</v>
      </c>
      <c r="E721" s="1546" t="s">
        <v>5940</v>
      </c>
      <c r="F721" s="1546" t="s">
        <v>6307</v>
      </c>
      <c r="G721" s="1818">
        <v>1</v>
      </c>
      <c r="H721" s="1818">
        <v>5</v>
      </c>
      <c r="I721" s="1818">
        <v>5</v>
      </c>
      <c r="J721" s="1546" t="s">
        <v>6527</v>
      </c>
      <c r="K721" s="1546" t="s">
        <v>6456</v>
      </c>
      <c r="L721" s="1546" t="s">
        <v>6515</v>
      </c>
    </row>
    <row r="722" spans="1:12">
      <c r="A722" s="1546" t="s">
        <v>314</v>
      </c>
      <c r="B722" s="1817">
        <v>2989</v>
      </c>
      <c r="C722" s="1546" t="s">
        <v>1168</v>
      </c>
      <c r="D722" s="1546" t="s">
        <v>124</v>
      </c>
      <c r="E722" s="1546" t="s">
        <v>6245</v>
      </c>
      <c r="F722" s="1546" t="s">
        <v>383</v>
      </c>
      <c r="G722" s="1818">
        <v>1</v>
      </c>
      <c r="H722" s="1818">
        <v>3</v>
      </c>
      <c r="I722" s="1818">
        <v>3</v>
      </c>
      <c r="J722" s="1546" t="s">
        <v>6527</v>
      </c>
      <c r="K722" s="1546" t="s">
        <v>6456</v>
      </c>
      <c r="L722" s="1546" t="s">
        <v>6515</v>
      </c>
    </row>
    <row r="723" spans="1:12">
      <c r="A723" s="1546" t="s">
        <v>314</v>
      </c>
      <c r="B723" s="1817">
        <v>2990</v>
      </c>
      <c r="C723" s="1546" t="s">
        <v>1168</v>
      </c>
      <c r="D723" s="1546" t="s">
        <v>124</v>
      </c>
      <c r="E723" s="1546" t="s">
        <v>6528</v>
      </c>
      <c r="F723" s="1546" t="s">
        <v>288</v>
      </c>
      <c r="G723" s="1818">
        <v>1</v>
      </c>
      <c r="H723" s="1818">
        <v>5</v>
      </c>
      <c r="I723" s="1818">
        <v>5</v>
      </c>
      <c r="J723" s="1546" t="s">
        <v>6527</v>
      </c>
      <c r="K723" s="1546" t="s">
        <v>6456</v>
      </c>
      <c r="L723" s="1546" t="s">
        <v>6515</v>
      </c>
    </row>
    <row r="724" spans="1:12">
      <c r="A724" s="1546" t="s">
        <v>314</v>
      </c>
      <c r="B724" s="1817">
        <v>2991</v>
      </c>
      <c r="C724" s="1546" t="s">
        <v>1168</v>
      </c>
      <c r="D724" s="1546" t="s">
        <v>124</v>
      </c>
      <c r="E724" s="1546" t="s">
        <v>6230</v>
      </c>
      <c r="F724" s="1546" t="s">
        <v>6231</v>
      </c>
      <c r="G724" s="1818">
        <v>1</v>
      </c>
      <c r="H724" s="1818">
        <v>3</v>
      </c>
      <c r="I724" s="1818">
        <v>3</v>
      </c>
      <c r="J724" s="1546" t="s">
        <v>6527</v>
      </c>
      <c r="K724" s="1546" t="s">
        <v>6456</v>
      </c>
      <c r="L724" s="1546" t="s">
        <v>6515</v>
      </c>
    </row>
    <row r="725" spans="1:12">
      <c r="A725" s="1546" t="s">
        <v>314</v>
      </c>
      <c r="B725" s="1817">
        <v>2992</v>
      </c>
      <c r="C725" s="1546" t="s">
        <v>1168</v>
      </c>
      <c r="D725" s="1546" t="s">
        <v>124</v>
      </c>
      <c r="E725" s="1546" t="s">
        <v>6273</v>
      </c>
      <c r="F725" s="1546" t="s">
        <v>853</v>
      </c>
      <c r="G725" s="1818"/>
      <c r="H725" s="1818">
        <v>3</v>
      </c>
      <c r="I725" s="1818">
        <v>3</v>
      </c>
      <c r="J725" s="1546" t="s">
        <v>6523</v>
      </c>
      <c r="K725" s="1546" t="s">
        <v>6456</v>
      </c>
      <c r="L725" s="1546" t="s">
        <v>6515</v>
      </c>
    </row>
    <row r="726" spans="1:12">
      <c r="A726" s="1546" t="s">
        <v>314</v>
      </c>
      <c r="B726" s="1817">
        <v>2993</v>
      </c>
      <c r="C726" s="1546" t="s">
        <v>1168</v>
      </c>
      <c r="D726" s="1546" t="s">
        <v>124</v>
      </c>
      <c r="E726" s="1546" t="s">
        <v>6143</v>
      </c>
      <c r="F726" s="1546" t="s">
        <v>6144</v>
      </c>
      <c r="G726" s="1818"/>
      <c r="H726" s="1818">
        <v>3</v>
      </c>
      <c r="I726" s="1818">
        <v>3</v>
      </c>
      <c r="J726" s="1546" t="s">
        <v>6523</v>
      </c>
      <c r="K726" s="1546" t="s">
        <v>6456</v>
      </c>
      <c r="L726" s="1546" t="s">
        <v>6515</v>
      </c>
    </row>
    <row r="727" spans="1:12">
      <c r="A727" s="1546" t="s">
        <v>314</v>
      </c>
      <c r="B727" s="1817">
        <v>2994</v>
      </c>
      <c r="C727" s="1546" t="s">
        <v>1168</v>
      </c>
      <c r="D727" s="1546" t="s">
        <v>124</v>
      </c>
      <c r="E727" s="1546" t="s">
        <v>6145</v>
      </c>
      <c r="F727" s="1546" t="s">
        <v>6146</v>
      </c>
      <c r="G727" s="1818">
        <v>1</v>
      </c>
      <c r="H727" s="1818">
        <v>5</v>
      </c>
      <c r="I727" s="1818">
        <v>5</v>
      </c>
      <c r="J727" s="1546" t="s">
        <v>6527</v>
      </c>
      <c r="K727" s="1546" t="s">
        <v>6456</v>
      </c>
      <c r="L727" s="1546" t="s">
        <v>6515</v>
      </c>
    </row>
    <row r="728" spans="1:12">
      <c r="A728" s="1546" t="s">
        <v>314</v>
      </c>
      <c r="B728" s="1817">
        <v>2995</v>
      </c>
      <c r="C728" s="1546" t="s">
        <v>1168</v>
      </c>
      <c r="D728" s="1546" t="s">
        <v>124</v>
      </c>
      <c r="E728" s="1546" t="s">
        <v>1086</v>
      </c>
      <c r="F728" s="1546" t="s">
        <v>1294</v>
      </c>
      <c r="G728" s="1818">
        <v>1</v>
      </c>
      <c r="H728" s="1818">
        <v>1</v>
      </c>
      <c r="I728" s="1818">
        <v>1</v>
      </c>
      <c r="J728" s="1546" t="s">
        <v>6527</v>
      </c>
      <c r="K728" s="1546" t="s">
        <v>6456</v>
      </c>
      <c r="L728" s="1546" t="s">
        <v>6515</v>
      </c>
    </row>
    <row r="729" spans="1:12">
      <c r="A729" s="1546" t="s">
        <v>314</v>
      </c>
      <c r="B729" s="1817">
        <v>2996</v>
      </c>
      <c r="C729" s="1546" t="s">
        <v>1168</v>
      </c>
      <c r="D729" s="1546" t="s">
        <v>124</v>
      </c>
      <c r="E729" s="1546" t="s">
        <v>6111</v>
      </c>
      <c r="F729" s="1546" t="s">
        <v>522</v>
      </c>
      <c r="G729" s="1818"/>
      <c r="H729" s="1818">
        <v>1</v>
      </c>
      <c r="I729" s="1818">
        <v>1</v>
      </c>
      <c r="J729" s="1546" t="s">
        <v>6523</v>
      </c>
      <c r="K729" s="1546" t="s">
        <v>6456</v>
      </c>
      <c r="L729" s="1546" t="s">
        <v>6515</v>
      </c>
    </row>
    <row r="730" spans="1:12">
      <c r="A730" s="1546" t="s">
        <v>314</v>
      </c>
      <c r="B730" s="1817">
        <v>3028</v>
      </c>
      <c r="C730" s="1546" t="s">
        <v>1168</v>
      </c>
      <c r="D730" s="1546" t="s">
        <v>125</v>
      </c>
      <c r="E730" s="1546" t="s">
        <v>1205</v>
      </c>
      <c r="F730" s="1546" t="s">
        <v>6515</v>
      </c>
      <c r="G730" s="1818">
        <v>3</v>
      </c>
      <c r="H730" s="1818">
        <v>10</v>
      </c>
      <c r="I730" s="1818">
        <v>30</v>
      </c>
      <c r="J730" s="1546" t="s">
        <v>6527</v>
      </c>
      <c r="K730" s="1546" t="s">
        <v>6456</v>
      </c>
      <c r="L730" s="1546" t="s">
        <v>6515</v>
      </c>
    </row>
    <row r="731" spans="1:12">
      <c r="A731" s="1546" t="s">
        <v>314</v>
      </c>
      <c r="B731" s="1817">
        <v>3061</v>
      </c>
      <c r="C731" s="1546" t="s">
        <v>1206</v>
      </c>
      <c r="D731" s="1546" t="s">
        <v>126</v>
      </c>
      <c r="E731" s="1546" t="s">
        <v>6147</v>
      </c>
      <c r="F731" s="1546" t="s">
        <v>303</v>
      </c>
      <c r="G731" s="1818">
        <v>1</v>
      </c>
      <c r="H731" s="1818">
        <v>20</v>
      </c>
      <c r="I731" s="1818">
        <v>20</v>
      </c>
      <c r="J731" s="1546" t="s">
        <v>6527</v>
      </c>
      <c r="K731" s="1546" t="s">
        <v>6456</v>
      </c>
      <c r="L731" s="1546" t="s">
        <v>6515</v>
      </c>
    </row>
    <row r="732" spans="1:12">
      <c r="A732" s="1546" t="s">
        <v>314</v>
      </c>
      <c r="B732" s="1817">
        <v>3062</v>
      </c>
      <c r="C732" s="1546" t="s">
        <v>1206</v>
      </c>
      <c r="D732" s="1546" t="s">
        <v>126</v>
      </c>
      <c r="E732" s="1546" t="s">
        <v>1208</v>
      </c>
      <c r="F732" s="1546" t="s">
        <v>1207</v>
      </c>
      <c r="G732" s="1818">
        <v>4</v>
      </c>
      <c r="H732" s="1818">
        <v>1</v>
      </c>
      <c r="I732" s="1818">
        <v>4</v>
      </c>
      <c r="J732" s="1546" t="s">
        <v>6527</v>
      </c>
      <c r="K732" s="1546" t="s">
        <v>6456</v>
      </c>
      <c r="L732" s="1546" t="s">
        <v>6515</v>
      </c>
    </row>
    <row r="733" spans="1:12">
      <c r="A733" s="1546" t="s">
        <v>314</v>
      </c>
      <c r="B733" s="1817">
        <v>3063</v>
      </c>
      <c r="C733" s="1546" t="s">
        <v>1206</v>
      </c>
      <c r="D733" s="1546" t="s">
        <v>126</v>
      </c>
      <c r="E733" s="1546" t="s">
        <v>497</v>
      </c>
      <c r="F733" s="1546" t="s">
        <v>498</v>
      </c>
      <c r="G733" s="1818">
        <v>1</v>
      </c>
      <c r="H733" s="1818">
        <v>25</v>
      </c>
      <c r="I733" s="1818">
        <v>25</v>
      </c>
      <c r="J733" s="1546" t="s">
        <v>6527</v>
      </c>
      <c r="K733" s="1546" t="s">
        <v>6456</v>
      </c>
      <c r="L733" s="1546" t="s">
        <v>6515</v>
      </c>
    </row>
    <row r="734" spans="1:12">
      <c r="A734" s="1546" t="s">
        <v>314</v>
      </c>
      <c r="B734" s="1817">
        <v>3064</v>
      </c>
      <c r="C734" s="1546" t="s">
        <v>1206</v>
      </c>
      <c r="D734" s="1546" t="s">
        <v>126</v>
      </c>
      <c r="E734" s="1546" t="s">
        <v>434</v>
      </c>
      <c r="F734" s="1546" t="s">
        <v>303</v>
      </c>
      <c r="G734" s="1818">
        <v>6</v>
      </c>
      <c r="H734" s="1818">
        <v>2</v>
      </c>
      <c r="I734" s="1818">
        <v>12</v>
      </c>
      <c r="J734" s="1546" t="s">
        <v>6527</v>
      </c>
      <c r="K734" s="1546" t="s">
        <v>6456</v>
      </c>
      <c r="L734" s="1546" t="s">
        <v>6515</v>
      </c>
    </row>
    <row r="735" spans="1:12">
      <c r="A735" s="1546" t="s">
        <v>314</v>
      </c>
      <c r="B735" s="1817">
        <v>3066</v>
      </c>
      <c r="C735" s="1546" t="s">
        <v>1206</v>
      </c>
      <c r="D735" s="1546" t="s">
        <v>126</v>
      </c>
      <c r="E735" s="1546" t="s">
        <v>434</v>
      </c>
      <c r="F735" s="1546" t="s">
        <v>1210</v>
      </c>
      <c r="G735" s="1818">
        <v>1</v>
      </c>
      <c r="H735" s="1818">
        <v>6</v>
      </c>
      <c r="I735" s="1818">
        <v>6</v>
      </c>
      <c r="J735" s="1546" t="s">
        <v>6527</v>
      </c>
      <c r="K735" s="1546" t="s">
        <v>6456</v>
      </c>
      <c r="L735" s="1546" t="s">
        <v>6515</v>
      </c>
    </row>
    <row r="736" spans="1:12">
      <c r="A736" s="1546" t="s">
        <v>314</v>
      </c>
      <c r="B736" s="1817">
        <v>3068</v>
      </c>
      <c r="C736" s="1546" t="s">
        <v>1206</v>
      </c>
      <c r="D736" s="1546" t="s">
        <v>126</v>
      </c>
      <c r="E736" s="1546" t="s">
        <v>6308</v>
      </c>
      <c r="F736" s="1546" t="s">
        <v>1211</v>
      </c>
      <c r="G736" s="1818">
        <v>2</v>
      </c>
      <c r="H736" s="1818">
        <v>25</v>
      </c>
      <c r="I736" s="1818">
        <v>50</v>
      </c>
      <c r="J736" s="1546" t="s">
        <v>6527</v>
      </c>
      <c r="K736" s="1546" t="s">
        <v>6456</v>
      </c>
      <c r="L736" s="1546" t="s">
        <v>6515</v>
      </c>
    </row>
    <row r="737" spans="1:12">
      <c r="A737" s="1546" t="s">
        <v>314</v>
      </c>
      <c r="B737" s="1817">
        <v>3069</v>
      </c>
      <c r="C737" s="1546" t="s">
        <v>1206</v>
      </c>
      <c r="D737" s="1546" t="s">
        <v>126</v>
      </c>
      <c r="E737" s="1546" t="s">
        <v>6262</v>
      </c>
      <c r="F737" s="1546" t="s">
        <v>601</v>
      </c>
      <c r="G737" s="1818">
        <v>2</v>
      </c>
      <c r="H737" s="1818">
        <v>25</v>
      </c>
      <c r="I737" s="1818">
        <v>50</v>
      </c>
      <c r="J737" s="1546" t="s">
        <v>6527</v>
      </c>
      <c r="K737" s="1546" t="s">
        <v>6456</v>
      </c>
      <c r="L737" s="1546" t="s">
        <v>6515</v>
      </c>
    </row>
    <row r="738" spans="1:12">
      <c r="A738" s="1546" t="s">
        <v>314</v>
      </c>
      <c r="B738" s="1817">
        <v>3070</v>
      </c>
      <c r="C738" s="1546" t="s">
        <v>1206</v>
      </c>
      <c r="D738" s="1546" t="s">
        <v>126</v>
      </c>
      <c r="E738" s="1546" t="s">
        <v>6309</v>
      </c>
      <c r="F738" s="1546" t="s">
        <v>592</v>
      </c>
      <c r="G738" s="1818">
        <v>2</v>
      </c>
      <c r="H738" s="1818">
        <v>25</v>
      </c>
      <c r="I738" s="1818">
        <v>50</v>
      </c>
      <c r="J738" s="1546" t="s">
        <v>6527</v>
      </c>
      <c r="K738" s="1546" t="s">
        <v>6456</v>
      </c>
      <c r="L738" s="1546" t="s">
        <v>6515</v>
      </c>
    </row>
    <row r="739" spans="1:12">
      <c r="A739" s="1546" t="s">
        <v>314</v>
      </c>
      <c r="B739" s="1817">
        <v>3071</v>
      </c>
      <c r="C739" s="1546" t="s">
        <v>1206</v>
      </c>
      <c r="D739" s="1546" t="s">
        <v>126</v>
      </c>
      <c r="E739" s="1546" t="s">
        <v>503</v>
      </c>
      <c r="F739" s="1546" t="s">
        <v>504</v>
      </c>
      <c r="G739" s="1818">
        <v>1</v>
      </c>
      <c r="H739" s="1818">
        <v>100</v>
      </c>
      <c r="I739" s="1818">
        <v>100</v>
      </c>
      <c r="J739" s="1546" t="s">
        <v>6527</v>
      </c>
      <c r="K739" s="1546" t="s">
        <v>6456</v>
      </c>
      <c r="L739" s="1546" t="s">
        <v>6515</v>
      </c>
    </row>
    <row r="740" spans="1:12">
      <c r="A740" s="1546" t="s">
        <v>314</v>
      </c>
      <c r="B740" s="1817">
        <v>3073</v>
      </c>
      <c r="C740" s="1546" t="s">
        <v>1206</v>
      </c>
      <c r="D740" s="1546" t="s">
        <v>126</v>
      </c>
      <c r="E740" s="1546" t="s">
        <v>5901</v>
      </c>
      <c r="F740" s="1546" t="s">
        <v>585</v>
      </c>
      <c r="G740" s="1818">
        <v>1</v>
      </c>
      <c r="H740" s="1818">
        <v>5</v>
      </c>
      <c r="I740" s="1818">
        <v>5</v>
      </c>
      <c r="J740" s="1546" t="s">
        <v>6527</v>
      </c>
      <c r="K740" s="1546" t="s">
        <v>6456</v>
      </c>
      <c r="L740" s="1546" t="s">
        <v>6515</v>
      </c>
    </row>
    <row r="741" spans="1:12">
      <c r="A741" s="1546" t="s">
        <v>314</v>
      </c>
      <c r="B741" s="1817">
        <v>3074</v>
      </c>
      <c r="C741" s="1546" t="s">
        <v>1206</v>
      </c>
      <c r="D741" s="1546" t="s">
        <v>126</v>
      </c>
      <c r="E741" s="1546" t="s">
        <v>6251</v>
      </c>
      <c r="F741" s="1546" t="s">
        <v>450</v>
      </c>
      <c r="G741" s="1818">
        <v>1</v>
      </c>
      <c r="H741" s="1818">
        <v>5</v>
      </c>
      <c r="I741" s="1818">
        <v>5</v>
      </c>
      <c r="J741" s="1546" t="s">
        <v>6527</v>
      </c>
      <c r="K741" s="1546" t="s">
        <v>6456</v>
      </c>
      <c r="L741" s="1546" t="s">
        <v>6515</v>
      </c>
    </row>
    <row r="742" spans="1:12">
      <c r="A742" s="1546" t="s">
        <v>314</v>
      </c>
      <c r="B742" s="1817">
        <v>3076</v>
      </c>
      <c r="C742" s="1546" t="s">
        <v>1206</v>
      </c>
      <c r="D742" s="1546" t="s">
        <v>126</v>
      </c>
      <c r="E742" s="1546" t="s">
        <v>6566</v>
      </c>
      <c r="F742" s="1546" t="s">
        <v>1217</v>
      </c>
      <c r="G742" s="1818">
        <v>1</v>
      </c>
      <c r="H742" s="1818">
        <v>30</v>
      </c>
      <c r="I742" s="1818">
        <v>30</v>
      </c>
      <c r="J742" s="1546" t="s">
        <v>6527</v>
      </c>
      <c r="K742" s="1546" t="s">
        <v>6456</v>
      </c>
      <c r="L742" s="1546" t="s">
        <v>6515</v>
      </c>
    </row>
    <row r="743" spans="1:12">
      <c r="A743" s="1546" t="s">
        <v>314</v>
      </c>
      <c r="B743" s="1817">
        <v>3078</v>
      </c>
      <c r="C743" s="1546" t="s">
        <v>1206</v>
      </c>
      <c r="D743" s="1546" t="s">
        <v>126</v>
      </c>
      <c r="E743" s="1546" t="s">
        <v>6310</v>
      </c>
      <c r="F743" s="1546" t="s">
        <v>2699</v>
      </c>
      <c r="G743" s="1818">
        <v>1</v>
      </c>
      <c r="H743" s="1818">
        <v>10</v>
      </c>
      <c r="I743" s="1818">
        <v>10</v>
      </c>
      <c r="J743" s="1546" t="s">
        <v>6527</v>
      </c>
      <c r="K743" s="1546" t="s">
        <v>6456</v>
      </c>
      <c r="L743" s="1546" t="s">
        <v>6515</v>
      </c>
    </row>
    <row r="744" spans="1:12">
      <c r="A744" s="1546" t="s">
        <v>314</v>
      </c>
      <c r="B744" s="1817">
        <v>3080</v>
      </c>
      <c r="C744" s="1546" t="s">
        <v>1206</v>
      </c>
      <c r="D744" s="1546" t="s">
        <v>126</v>
      </c>
      <c r="E744" s="1546" t="s">
        <v>6148</v>
      </c>
      <c r="F744" s="1546" t="s">
        <v>1213</v>
      </c>
      <c r="G744" s="1818">
        <v>1</v>
      </c>
      <c r="H744" s="1818">
        <v>10</v>
      </c>
      <c r="I744" s="1818">
        <v>10</v>
      </c>
      <c r="J744" s="1546" t="s">
        <v>6527</v>
      </c>
      <c r="K744" s="1546" t="s">
        <v>6456</v>
      </c>
      <c r="L744" s="1546" t="s">
        <v>6515</v>
      </c>
    </row>
    <row r="745" spans="1:12">
      <c r="A745" s="1546" t="s">
        <v>314</v>
      </c>
      <c r="B745" s="1817">
        <v>3081</v>
      </c>
      <c r="C745" s="1546" t="s">
        <v>1206</v>
      </c>
      <c r="D745" s="1546" t="s">
        <v>126</v>
      </c>
      <c r="E745" s="1546" t="s">
        <v>6134</v>
      </c>
      <c r="F745" s="1546" t="s">
        <v>1005</v>
      </c>
      <c r="G745" s="1818">
        <v>1</v>
      </c>
      <c r="H745" s="1818">
        <v>10</v>
      </c>
      <c r="I745" s="1818">
        <v>10</v>
      </c>
      <c r="J745" s="1546" t="s">
        <v>6527</v>
      </c>
      <c r="K745" s="1546" t="s">
        <v>6456</v>
      </c>
      <c r="L745" s="1546" t="s">
        <v>6515</v>
      </c>
    </row>
    <row r="746" spans="1:12">
      <c r="A746" s="1546" t="s">
        <v>314</v>
      </c>
      <c r="B746" s="1817">
        <v>3110</v>
      </c>
      <c r="C746" s="1546" t="s">
        <v>1206</v>
      </c>
      <c r="D746" s="1546" t="s">
        <v>127</v>
      </c>
      <c r="E746" s="1546" t="s">
        <v>6262</v>
      </c>
      <c r="F746" s="1546" t="s">
        <v>601</v>
      </c>
      <c r="G746" s="1818"/>
      <c r="H746" s="1818"/>
      <c r="I746" s="1818">
        <v>50</v>
      </c>
      <c r="J746" s="1546" t="s">
        <v>6523</v>
      </c>
      <c r="K746" s="1546" t="s">
        <v>6456</v>
      </c>
      <c r="L746" s="1546" t="s">
        <v>6515</v>
      </c>
    </row>
    <row r="747" spans="1:12">
      <c r="A747" s="1546" t="s">
        <v>314</v>
      </c>
      <c r="B747" s="1817">
        <v>3111</v>
      </c>
      <c r="C747" s="1546" t="s">
        <v>1206</v>
      </c>
      <c r="D747" s="1546" t="s">
        <v>127</v>
      </c>
      <c r="E747" s="1546" t="s">
        <v>6309</v>
      </c>
      <c r="F747" s="1546" t="s">
        <v>592</v>
      </c>
      <c r="G747" s="1818"/>
      <c r="H747" s="1818"/>
      <c r="I747" s="1818">
        <v>50</v>
      </c>
      <c r="J747" s="1546" t="s">
        <v>6523</v>
      </c>
      <c r="K747" s="1546" t="s">
        <v>6456</v>
      </c>
      <c r="L747" s="1546" t="s">
        <v>6515</v>
      </c>
    </row>
    <row r="748" spans="1:12">
      <c r="A748" s="1546" t="s">
        <v>314</v>
      </c>
      <c r="B748" s="1817">
        <v>3112</v>
      </c>
      <c r="C748" s="1546" t="s">
        <v>1206</v>
      </c>
      <c r="D748" s="1546" t="s">
        <v>127</v>
      </c>
      <c r="E748" s="1546" t="s">
        <v>6243</v>
      </c>
      <c r="F748" s="1546" t="s">
        <v>6532</v>
      </c>
      <c r="G748" s="1818"/>
      <c r="H748" s="1818"/>
      <c r="I748" s="1818">
        <v>50</v>
      </c>
      <c r="J748" s="1546" t="s">
        <v>6523</v>
      </c>
      <c r="K748" s="1546" t="s">
        <v>6456</v>
      </c>
      <c r="L748" s="1546" t="s">
        <v>6515</v>
      </c>
    </row>
    <row r="749" spans="1:12">
      <c r="A749" s="1546" t="s">
        <v>314</v>
      </c>
      <c r="B749" s="1817">
        <v>3114</v>
      </c>
      <c r="C749" s="1546" t="s">
        <v>1206</v>
      </c>
      <c r="D749" s="1546" t="s">
        <v>127</v>
      </c>
      <c r="E749" s="1546" t="s">
        <v>5860</v>
      </c>
      <c r="F749" s="1546" t="s">
        <v>5861</v>
      </c>
      <c r="G749" s="1818">
        <v>1</v>
      </c>
      <c r="H749" s="1818">
        <v>5</v>
      </c>
      <c r="I749" s="1818">
        <v>5</v>
      </c>
      <c r="J749" s="1546" t="s">
        <v>6527</v>
      </c>
      <c r="K749" s="1546" t="s">
        <v>6456</v>
      </c>
      <c r="L749" s="1546" t="s">
        <v>6515</v>
      </c>
    </row>
    <row r="750" spans="1:12">
      <c r="A750" s="1546" t="s">
        <v>314</v>
      </c>
      <c r="B750" s="1817">
        <v>3115</v>
      </c>
      <c r="C750" s="1546" t="s">
        <v>1206</v>
      </c>
      <c r="D750" s="1546" t="s">
        <v>127</v>
      </c>
      <c r="E750" s="1546" t="s">
        <v>6249</v>
      </c>
      <c r="F750" s="1546" t="s">
        <v>453</v>
      </c>
      <c r="G750" s="1818">
        <v>1</v>
      </c>
      <c r="H750" s="1818">
        <v>5</v>
      </c>
      <c r="I750" s="1818">
        <v>5</v>
      </c>
      <c r="J750" s="1546" t="s">
        <v>6527</v>
      </c>
      <c r="K750" s="1546" t="s">
        <v>6456</v>
      </c>
      <c r="L750" s="1546" t="s">
        <v>6515</v>
      </c>
    </row>
    <row r="751" spans="1:12">
      <c r="A751" s="1546" t="s">
        <v>314</v>
      </c>
      <c r="B751" s="1817">
        <v>3116</v>
      </c>
      <c r="C751" s="1546" t="s">
        <v>1206</v>
      </c>
      <c r="D751" s="1546" t="s">
        <v>127</v>
      </c>
      <c r="E751" s="1546" t="s">
        <v>6242</v>
      </c>
      <c r="F751" s="1546" t="s">
        <v>313</v>
      </c>
      <c r="G751" s="1818">
        <v>1</v>
      </c>
      <c r="H751" s="1818">
        <v>5</v>
      </c>
      <c r="I751" s="1818">
        <v>5</v>
      </c>
      <c r="J751" s="1546" t="s">
        <v>6527</v>
      </c>
      <c r="K751" s="1546" t="s">
        <v>6456</v>
      </c>
      <c r="L751" s="1546" t="s">
        <v>6515</v>
      </c>
    </row>
    <row r="752" spans="1:12">
      <c r="A752" s="1546" t="s">
        <v>314</v>
      </c>
      <c r="B752" s="1817">
        <v>3153</v>
      </c>
      <c r="C752" s="1546" t="s">
        <v>1221</v>
      </c>
      <c r="D752" s="1546" t="s">
        <v>128</v>
      </c>
      <c r="E752" s="1546" t="s">
        <v>931</v>
      </c>
      <c r="F752" s="1546" t="s">
        <v>930</v>
      </c>
      <c r="G752" s="1818">
        <v>1</v>
      </c>
      <c r="H752" s="1818">
        <v>5</v>
      </c>
      <c r="I752" s="1818">
        <v>5</v>
      </c>
      <c r="J752" s="1546" t="s">
        <v>6527</v>
      </c>
      <c r="K752" s="1546" t="s">
        <v>6456</v>
      </c>
      <c r="L752" s="1546" t="s">
        <v>6515</v>
      </c>
    </row>
    <row r="753" spans="1:12">
      <c r="A753" s="1546" t="s">
        <v>314</v>
      </c>
      <c r="B753" s="1817">
        <v>3154</v>
      </c>
      <c r="C753" s="1546" t="s">
        <v>1221</v>
      </c>
      <c r="D753" s="1546" t="s">
        <v>128</v>
      </c>
      <c r="E753" s="1546" t="s">
        <v>6240</v>
      </c>
      <c r="F753" s="1546" t="s">
        <v>349</v>
      </c>
      <c r="G753" s="1818">
        <v>1</v>
      </c>
      <c r="H753" s="1818">
        <v>5</v>
      </c>
      <c r="I753" s="1818">
        <v>5</v>
      </c>
      <c r="J753" s="1546" t="s">
        <v>6527</v>
      </c>
      <c r="K753" s="1546" t="s">
        <v>6456</v>
      </c>
      <c r="L753" s="1546" t="s">
        <v>6515</v>
      </c>
    </row>
    <row r="754" spans="1:12">
      <c r="A754" s="1546" t="s">
        <v>314</v>
      </c>
      <c r="B754" s="1817">
        <v>3185</v>
      </c>
      <c r="C754" s="1546" t="s">
        <v>1221</v>
      </c>
      <c r="D754" s="1546" t="s">
        <v>129</v>
      </c>
      <c r="E754" s="1546" t="s">
        <v>5820</v>
      </c>
      <c r="F754" s="1546" t="s">
        <v>1153</v>
      </c>
      <c r="G754" s="1818">
        <v>1</v>
      </c>
      <c r="H754" s="1818">
        <v>5</v>
      </c>
      <c r="I754" s="1818">
        <v>5</v>
      </c>
      <c r="J754" s="1546" t="s">
        <v>6527</v>
      </c>
      <c r="K754" s="1546" t="s">
        <v>6456</v>
      </c>
      <c r="L754" s="1546" t="s">
        <v>6515</v>
      </c>
    </row>
    <row r="755" spans="1:12">
      <c r="A755" s="1546" t="s">
        <v>314</v>
      </c>
      <c r="B755" s="1817">
        <v>3187</v>
      </c>
      <c r="C755" s="1546" t="s">
        <v>1221</v>
      </c>
      <c r="D755" s="1546" t="s">
        <v>129</v>
      </c>
      <c r="E755" s="1546" t="s">
        <v>6260</v>
      </c>
      <c r="F755" s="1546" t="s">
        <v>567</v>
      </c>
      <c r="G755" s="1818">
        <v>2</v>
      </c>
      <c r="H755" s="1818">
        <v>10</v>
      </c>
      <c r="I755" s="1818">
        <v>20</v>
      </c>
      <c r="J755" s="1546" t="s">
        <v>6527</v>
      </c>
      <c r="K755" s="1546" t="s">
        <v>6456</v>
      </c>
      <c r="L755" s="1546" t="s">
        <v>6515</v>
      </c>
    </row>
    <row r="756" spans="1:12">
      <c r="A756" s="1546" t="s">
        <v>314</v>
      </c>
      <c r="B756" s="1817">
        <v>3188</v>
      </c>
      <c r="C756" s="1546" t="s">
        <v>1221</v>
      </c>
      <c r="D756" s="1546" t="s">
        <v>129</v>
      </c>
      <c r="E756" s="1546" t="s">
        <v>6310</v>
      </c>
      <c r="F756" s="1546" t="s">
        <v>2699</v>
      </c>
      <c r="G756" s="1818">
        <v>1</v>
      </c>
      <c r="H756" s="1818">
        <v>10</v>
      </c>
      <c r="I756" s="1818">
        <v>10</v>
      </c>
      <c r="J756" s="1546" t="s">
        <v>6527</v>
      </c>
      <c r="K756" s="1546" t="s">
        <v>6456</v>
      </c>
      <c r="L756" s="1546" t="s">
        <v>6515</v>
      </c>
    </row>
    <row r="757" spans="1:12">
      <c r="A757" s="1546" t="s">
        <v>314</v>
      </c>
      <c r="B757" s="1817">
        <v>3190</v>
      </c>
      <c r="C757" s="1546" t="s">
        <v>1221</v>
      </c>
      <c r="D757" s="1546" t="s">
        <v>129</v>
      </c>
      <c r="E757" s="1546" t="s">
        <v>6241</v>
      </c>
      <c r="F757" s="1546" t="s">
        <v>351</v>
      </c>
      <c r="G757" s="1818">
        <v>1</v>
      </c>
      <c r="H757" s="1818">
        <v>5</v>
      </c>
      <c r="I757" s="1818">
        <v>5</v>
      </c>
      <c r="J757" s="1546" t="s">
        <v>6527</v>
      </c>
      <c r="K757" s="1546" t="s">
        <v>6456</v>
      </c>
      <c r="L757" s="1546" t="s">
        <v>6515</v>
      </c>
    </row>
    <row r="758" spans="1:12">
      <c r="A758" s="1546" t="s">
        <v>314</v>
      </c>
      <c r="B758" s="1817">
        <v>3191</v>
      </c>
      <c r="C758" s="1546" t="s">
        <v>1221</v>
      </c>
      <c r="D758" s="1546" t="s">
        <v>129</v>
      </c>
      <c r="E758" s="1546" t="s">
        <v>6264</v>
      </c>
      <c r="F758" s="1546" t="s">
        <v>6254</v>
      </c>
      <c r="G758" s="1818">
        <v>1</v>
      </c>
      <c r="H758" s="1818">
        <v>5</v>
      </c>
      <c r="I758" s="1818">
        <v>5</v>
      </c>
      <c r="J758" s="1546" t="s">
        <v>6527</v>
      </c>
      <c r="K758" s="1546" t="s">
        <v>6456</v>
      </c>
      <c r="L758" s="1546" t="s">
        <v>6515</v>
      </c>
    </row>
    <row r="759" spans="1:12">
      <c r="A759" s="1546" t="s">
        <v>314</v>
      </c>
      <c r="B759" s="1817">
        <v>3226</v>
      </c>
      <c r="C759" s="1546" t="s">
        <v>1221</v>
      </c>
      <c r="D759" s="1546" t="s">
        <v>130</v>
      </c>
      <c r="E759" s="1546" t="s">
        <v>669</v>
      </c>
      <c r="F759" s="1546" t="s">
        <v>670</v>
      </c>
      <c r="G759" s="1818"/>
      <c r="H759" s="1818">
        <v>25</v>
      </c>
      <c r="I759" s="1818">
        <v>200</v>
      </c>
      <c r="J759" s="1546" t="s">
        <v>6523</v>
      </c>
      <c r="K759" s="1546" t="s">
        <v>6427</v>
      </c>
      <c r="L759" s="1546" t="s">
        <v>6567</v>
      </c>
    </row>
    <row r="760" spans="1:12">
      <c r="A760" s="1546" t="s">
        <v>314</v>
      </c>
      <c r="B760" s="1817">
        <v>3227</v>
      </c>
      <c r="C760" s="1546" t="s">
        <v>1221</v>
      </c>
      <c r="D760" s="1546" t="s">
        <v>130</v>
      </c>
      <c r="E760" s="1546" t="s">
        <v>671</v>
      </c>
      <c r="F760" s="1546" t="s">
        <v>6515</v>
      </c>
      <c r="G760" s="1818"/>
      <c r="H760" s="1818"/>
      <c r="I760" s="1818">
        <v>1</v>
      </c>
      <c r="J760" s="1546" t="s">
        <v>6523</v>
      </c>
      <c r="K760" s="1546" t="s">
        <v>6427</v>
      </c>
      <c r="L760" s="1546" t="s">
        <v>6567</v>
      </c>
    </row>
    <row r="761" spans="1:12">
      <c r="A761" s="1546" t="s">
        <v>314</v>
      </c>
      <c r="B761" s="1817">
        <v>3261</v>
      </c>
      <c r="C761" s="1546" t="s">
        <v>1221</v>
      </c>
      <c r="D761" s="1546" t="s">
        <v>131</v>
      </c>
      <c r="E761" s="1546" t="s">
        <v>739</v>
      </c>
      <c r="F761" s="1546" t="s">
        <v>303</v>
      </c>
      <c r="G761" s="1818">
        <v>2</v>
      </c>
      <c r="H761" s="1818">
        <v>10</v>
      </c>
      <c r="I761" s="1818">
        <v>20</v>
      </c>
      <c r="J761" s="1546" t="s">
        <v>6527</v>
      </c>
      <c r="K761" s="1546" t="s">
        <v>6456</v>
      </c>
      <c r="L761" s="1546" t="s">
        <v>6515</v>
      </c>
    </row>
    <row r="762" spans="1:12">
      <c r="A762" s="1546" t="s">
        <v>314</v>
      </c>
      <c r="B762" s="1817">
        <v>3262</v>
      </c>
      <c r="C762" s="1546" t="s">
        <v>1221</v>
      </c>
      <c r="D762" s="1546" t="s">
        <v>131</v>
      </c>
      <c r="E762" s="1546" t="s">
        <v>1136</v>
      </c>
      <c r="F762" s="1546" t="s">
        <v>1135</v>
      </c>
      <c r="G762" s="1818"/>
      <c r="H762" s="1818">
        <v>100</v>
      </c>
      <c r="I762" s="1818">
        <v>100</v>
      </c>
      <c r="J762" s="1546" t="s">
        <v>6523</v>
      </c>
      <c r="K762" s="1546" t="s">
        <v>6456</v>
      </c>
      <c r="L762" s="1546" t="s">
        <v>6515</v>
      </c>
    </row>
    <row r="763" spans="1:12">
      <c r="A763" s="1546" t="s">
        <v>314</v>
      </c>
      <c r="B763" s="1817">
        <v>3264</v>
      </c>
      <c r="C763" s="1546" t="s">
        <v>1221</v>
      </c>
      <c r="D763" s="1546" t="s">
        <v>131</v>
      </c>
      <c r="E763" s="1546" t="s">
        <v>6311</v>
      </c>
      <c r="F763" s="1546" t="s">
        <v>1227</v>
      </c>
      <c r="G763" s="1818">
        <v>1</v>
      </c>
      <c r="H763" s="1818">
        <v>200</v>
      </c>
      <c r="I763" s="1818">
        <v>200</v>
      </c>
      <c r="J763" s="1546" t="s">
        <v>6527</v>
      </c>
      <c r="K763" s="1546" t="s">
        <v>6456</v>
      </c>
      <c r="L763" s="1546" t="s">
        <v>6515</v>
      </c>
    </row>
    <row r="764" spans="1:12">
      <c r="A764" s="1546" t="s">
        <v>314</v>
      </c>
      <c r="B764" s="1817">
        <v>3265</v>
      </c>
      <c r="C764" s="1546" t="s">
        <v>1221</v>
      </c>
      <c r="D764" s="1546" t="s">
        <v>131</v>
      </c>
      <c r="E764" s="1546" t="s">
        <v>6312</v>
      </c>
      <c r="F764" s="1546" t="s">
        <v>1229</v>
      </c>
      <c r="G764" s="1818">
        <v>1</v>
      </c>
      <c r="H764" s="1818">
        <v>200</v>
      </c>
      <c r="I764" s="1818">
        <v>200</v>
      </c>
      <c r="J764" s="1546" t="s">
        <v>6527</v>
      </c>
      <c r="K764" s="1546" t="s">
        <v>6456</v>
      </c>
      <c r="L764" s="1546" t="s">
        <v>6515</v>
      </c>
    </row>
    <row r="765" spans="1:12">
      <c r="A765" s="1546" t="s">
        <v>314</v>
      </c>
      <c r="B765" s="1817">
        <v>3267</v>
      </c>
      <c r="C765" s="1546" t="s">
        <v>1221</v>
      </c>
      <c r="D765" s="1546" t="s">
        <v>131</v>
      </c>
      <c r="E765" s="1546" t="s">
        <v>6313</v>
      </c>
      <c r="F765" s="1546" t="s">
        <v>1211</v>
      </c>
      <c r="G765" s="1818"/>
      <c r="H765" s="1818">
        <v>25</v>
      </c>
      <c r="I765" s="1818">
        <v>25</v>
      </c>
      <c r="J765" s="1546" t="s">
        <v>6523</v>
      </c>
      <c r="K765" s="1546" t="s">
        <v>6456</v>
      </c>
      <c r="L765" s="1546" t="s">
        <v>6515</v>
      </c>
    </row>
    <row r="766" spans="1:12">
      <c r="A766" s="1546" t="s">
        <v>314</v>
      </c>
      <c r="B766" s="1817">
        <v>3268</v>
      </c>
      <c r="C766" s="1546" t="s">
        <v>1221</v>
      </c>
      <c r="D766" s="1546" t="s">
        <v>131</v>
      </c>
      <c r="E766" s="1546" t="s">
        <v>6262</v>
      </c>
      <c r="F766" s="1546" t="s">
        <v>601</v>
      </c>
      <c r="G766" s="1818"/>
      <c r="H766" s="1818">
        <v>25</v>
      </c>
      <c r="I766" s="1818">
        <v>25</v>
      </c>
      <c r="J766" s="1546" t="s">
        <v>6523</v>
      </c>
      <c r="K766" s="1546" t="s">
        <v>6456</v>
      </c>
      <c r="L766" s="1546" t="s">
        <v>6515</v>
      </c>
    </row>
    <row r="767" spans="1:12">
      <c r="A767" s="1546" t="s">
        <v>314</v>
      </c>
      <c r="B767" s="1817">
        <v>3269</v>
      </c>
      <c r="C767" s="1546" t="s">
        <v>1221</v>
      </c>
      <c r="D767" s="1546" t="s">
        <v>131</v>
      </c>
      <c r="E767" s="1546" t="s">
        <v>6309</v>
      </c>
      <c r="F767" s="1546" t="s">
        <v>592</v>
      </c>
      <c r="G767" s="1818"/>
      <c r="H767" s="1818">
        <v>25</v>
      </c>
      <c r="I767" s="1818">
        <v>25</v>
      </c>
      <c r="J767" s="1546" t="s">
        <v>6523</v>
      </c>
      <c r="K767" s="1546" t="s">
        <v>6456</v>
      </c>
      <c r="L767" s="1546" t="s">
        <v>6515</v>
      </c>
    </row>
    <row r="768" spans="1:12">
      <c r="A768" s="1546" t="s">
        <v>314</v>
      </c>
      <c r="B768" s="1817">
        <v>3270</v>
      </c>
      <c r="C768" s="1546" t="s">
        <v>1221</v>
      </c>
      <c r="D768" s="1546" t="s">
        <v>131</v>
      </c>
      <c r="E768" s="1546" t="s">
        <v>6314</v>
      </c>
      <c r="F768" s="1546" t="s">
        <v>1232</v>
      </c>
      <c r="G768" s="1818"/>
      <c r="H768" s="1818">
        <v>25</v>
      </c>
      <c r="I768" s="1818">
        <v>25</v>
      </c>
      <c r="J768" s="1546" t="s">
        <v>6523</v>
      </c>
      <c r="K768" s="1546" t="s">
        <v>6456</v>
      </c>
      <c r="L768" s="1546" t="s">
        <v>6515</v>
      </c>
    </row>
    <row r="769" spans="1:12">
      <c r="A769" s="1546" t="s">
        <v>314</v>
      </c>
      <c r="B769" s="1817">
        <v>3271</v>
      </c>
      <c r="C769" s="1546" t="s">
        <v>1221</v>
      </c>
      <c r="D769" s="1546" t="s">
        <v>131</v>
      </c>
      <c r="E769" s="1546" t="s">
        <v>503</v>
      </c>
      <c r="F769" s="1546" t="s">
        <v>504</v>
      </c>
      <c r="G769" s="1818">
        <v>1</v>
      </c>
      <c r="H769" s="1818">
        <v>100</v>
      </c>
      <c r="I769" s="1818">
        <v>100</v>
      </c>
      <c r="J769" s="1546" t="s">
        <v>6527</v>
      </c>
      <c r="K769" s="1546" t="s">
        <v>6456</v>
      </c>
      <c r="L769" s="1546" t="s">
        <v>6515</v>
      </c>
    </row>
    <row r="770" spans="1:12">
      <c r="A770" s="1546" t="s">
        <v>314</v>
      </c>
      <c r="B770" s="1817">
        <v>3272</v>
      </c>
      <c r="C770" s="1546" t="s">
        <v>1221</v>
      </c>
      <c r="D770" s="1546" t="s">
        <v>131</v>
      </c>
      <c r="E770" s="1546" t="s">
        <v>6315</v>
      </c>
      <c r="F770" s="1546" t="s">
        <v>1377</v>
      </c>
      <c r="G770" s="1818"/>
      <c r="H770" s="1818"/>
      <c r="I770" s="1818">
        <v>100</v>
      </c>
      <c r="J770" s="1546" t="s">
        <v>6523</v>
      </c>
      <c r="K770" s="1546" t="s">
        <v>6456</v>
      </c>
      <c r="L770" s="1546" t="s">
        <v>6515</v>
      </c>
    </row>
    <row r="771" spans="1:12">
      <c r="A771" s="1546" t="s">
        <v>314</v>
      </c>
      <c r="B771" s="1817">
        <v>3301</v>
      </c>
      <c r="C771" s="1546" t="s">
        <v>1221</v>
      </c>
      <c r="D771" s="1546" t="s">
        <v>132</v>
      </c>
      <c r="E771" s="1546" t="s">
        <v>6195</v>
      </c>
      <c r="F771" s="1546" t="s">
        <v>629</v>
      </c>
      <c r="G771" s="1818"/>
      <c r="H771" s="1818"/>
      <c r="I771" s="1818">
        <v>2</v>
      </c>
      <c r="J771" s="1546" t="s">
        <v>6523</v>
      </c>
      <c r="K771" s="1546" t="s">
        <v>6427</v>
      </c>
      <c r="L771" s="1546" t="s">
        <v>6568</v>
      </c>
    </row>
    <row r="772" spans="1:12">
      <c r="A772" s="1546" t="s">
        <v>314</v>
      </c>
      <c r="B772" s="1817">
        <v>3302</v>
      </c>
      <c r="C772" s="1546" t="s">
        <v>1221</v>
      </c>
      <c r="D772" s="1546" t="s">
        <v>132</v>
      </c>
      <c r="E772" s="1546" t="s">
        <v>1689</v>
      </c>
      <c r="F772" s="1546" t="s">
        <v>1239</v>
      </c>
      <c r="G772" s="1818"/>
      <c r="H772" s="1818"/>
      <c r="I772" s="1818">
        <v>2</v>
      </c>
      <c r="J772" s="1546" t="s">
        <v>6523</v>
      </c>
      <c r="K772" s="1546" t="s">
        <v>6427</v>
      </c>
      <c r="L772" s="1546" t="s">
        <v>6568</v>
      </c>
    </row>
    <row r="773" spans="1:12">
      <c r="A773" s="1546" t="s">
        <v>314</v>
      </c>
      <c r="B773" s="1817">
        <v>3303</v>
      </c>
      <c r="C773" s="1546" t="s">
        <v>1221</v>
      </c>
      <c r="D773" s="1546" t="s">
        <v>132</v>
      </c>
      <c r="E773" s="1546" t="s">
        <v>1082</v>
      </c>
      <c r="F773" s="1546" t="s">
        <v>1081</v>
      </c>
      <c r="G773" s="1818"/>
      <c r="H773" s="1818"/>
      <c r="I773" s="1818">
        <v>2</v>
      </c>
      <c r="J773" s="1546" t="s">
        <v>6523</v>
      </c>
      <c r="K773" s="1546" t="s">
        <v>6427</v>
      </c>
      <c r="L773" s="1546" t="s">
        <v>6568</v>
      </c>
    </row>
    <row r="774" spans="1:12">
      <c r="A774" s="1546" t="s">
        <v>314</v>
      </c>
      <c r="B774" s="1817">
        <v>3304</v>
      </c>
      <c r="C774" s="1546" t="s">
        <v>1221</v>
      </c>
      <c r="D774" s="1546" t="s">
        <v>132</v>
      </c>
      <c r="E774" s="1546" t="s">
        <v>1240</v>
      </c>
      <c r="F774" s="1546" t="s">
        <v>1241</v>
      </c>
      <c r="G774" s="1818"/>
      <c r="H774" s="1818"/>
      <c r="I774" s="1818">
        <v>1</v>
      </c>
      <c r="J774" s="1546" t="s">
        <v>6523</v>
      </c>
      <c r="K774" s="1546" t="s">
        <v>6427</v>
      </c>
      <c r="L774" s="1546" t="s">
        <v>6568</v>
      </c>
    </row>
    <row r="775" spans="1:12">
      <c r="A775" s="1546" t="s">
        <v>314</v>
      </c>
      <c r="B775" s="1817">
        <v>3306</v>
      </c>
      <c r="C775" s="1546" t="s">
        <v>1221</v>
      </c>
      <c r="D775" s="1546" t="s">
        <v>132</v>
      </c>
      <c r="E775" s="1546" t="s">
        <v>619</v>
      </c>
      <c r="F775" s="1546" t="s">
        <v>620</v>
      </c>
      <c r="G775" s="1818"/>
      <c r="H775" s="1818"/>
      <c r="I775" s="1818">
        <v>1</v>
      </c>
      <c r="J775" s="1546" t="s">
        <v>6523</v>
      </c>
      <c r="K775" s="1546" t="s">
        <v>6427</v>
      </c>
      <c r="L775" s="1546" t="s">
        <v>6568</v>
      </c>
    </row>
    <row r="776" spans="1:12">
      <c r="A776" s="1546" t="s">
        <v>314</v>
      </c>
      <c r="B776" s="1817">
        <v>3307</v>
      </c>
      <c r="C776" s="1546" t="s">
        <v>1221</v>
      </c>
      <c r="D776" s="1546" t="s">
        <v>132</v>
      </c>
      <c r="E776" s="1546" t="s">
        <v>6316</v>
      </c>
      <c r="F776" s="1546" t="s">
        <v>1243</v>
      </c>
      <c r="G776" s="1818"/>
      <c r="H776" s="1818"/>
      <c r="I776" s="1818">
        <v>3</v>
      </c>
      <c r="J776" s="1546" t="s">
        <v>6523</v>
      </c>
      <c r="K776" s="1546" t="s">
        <v>6427</v>
      </c>
      <c r="L776" s="1546" t="s">
        <v>6568</v>
      </c>
    </row>
    <row r="777" spans="1:12">
      <c r="A777" s="1546" t="s">
        <v>314</v>
      </c>
      <c r="B777" s="1817">
        <v>3308</v>
      </c>
      <c r="C777" s="1546" t="s">
        <v>1221</v>
      </c>
      <c r="D777" s="1546" t="s">
        <v>132</v>
      </c>
      <c r="E777" s="1546" t="s">
        <v>6305</v>
      </c>
      <c r="F777" s="1546" t="s">
        <v>585</v>
      </c>
      <c r="G777" s="1818"/>
      <c r="H777" s="1818"/>
      <c r="I777" s="1818">
        <v>3</v>
      </c>
      <c r="J777" s="1546" t="s">
        <v>6523</v>
      </c>
      <c r="K777" s="1546" t="s">
        <v>6427</v>
      </c>
      <c r="L777" s="1546" t="s">
        <v>6568</v>
      </c>
    </row>
    <row r="778" spans="1:12">
      <c r="A778" s="1546" t="s">
        <v>314</v>
      </c>
      <c r="B778" s="1817">
        <v>3309</v>
      </c>
      <c r="C778" s="1546" t="s">
        <v>1221</v>
      </c>
      <c r="D778" s="1546" t="s">
        <v>132</v>
      </c>
      <c r="E778" s="1546" t="s">
        <v>6264</v>
      </c>
      <c r="F778" s="1546" t="s">
        <v>6254</v>
      </c>
      <c r="G778" s="1818"/>
      <c r="H778" s="1818"/>
      <c r="I778" s="1818">
        <v>2</v>
      </c>
      <c r="J778" s="1546" t="s">
        <v>6523</v>
      </c>
      <c r="K778" s="1546" t="s">
        <v>6427</v>
      </c>
      <c r="L778" s="1546" t="s">
        <v>6568</v>
      </c>
    </row>
    <row r="779" spans="1:12">
      <c r="A779" s="1546" t="s">
        <v>314</v>
      </c>
      <c r="B779" s="1817">
        <v>3310</v>
      </c>
      <c r="C779" s="1546" t="s">
        <v>1221</v>
      </c>
      <c r="D779" s="1546" t="s">
        <v>132</v>
      </c>
      <c r="E779" s="1546" t="s">
        <v>6279</v>
      </c>
      <c r="F779" s="1546" t="s">
        <v>5971</v>
      </c>
      <c r="G779" s="1818"/>
      <c r="H779" s="1818"/>
      <c r="I779" s="1818">
        <v>1</v>
      </c>
      <c r="J779" s="1546" t="s">
        <v>6523</v>
      </c>
      <c r="K779" s="1546" t="s">
        <v>6427</v>
      </c>
      <c r="L779" s="1546" t="s">
        <v>6568</v>
      </c>
    </row>
    <row r="780" spans="1:12">
      <c r="A780" s="1546" t="s">
        <v>314</v>
      </c>
      <c r="B780" s="1817">
        <v>3312</v>
      </c>
      <c r="C780" s="1546" t="s">
        <v>1221</v>
      </c>
      <c r="D780" s="1546" t="s">
        <v>132</v>
      </c>
      <c r="E780" s="1546" t="s">
        <v>318</v>
      </c>
      <c r="F780" s="1546" t="s">
        <v>319</v>
      </c>
      <c r="G780" s="1818"/>
      <c r="H780" s="1818"/>
      <c r="I780" s="1818">
        <v>1</v>
      </c>
      <c r="J780" s="1546" t="s">
        <v>6523</v>
      </c>
      <c r="K780" s="1546" t="s">
        <v>6427</v>
      </c>
      <c r="L780" s="1546" t="s">
        <v>6568</v>
      </c>
    </row>
    <row r="781" spans="1:12">
      <c r="A781" s="1546" t="s">
        <v>314</v>
      </c>
      <c r="B781" s="1817">
        <v>3313</v>
      </c>
      <c r="C781" s="1546" t="s">
        <v>1221</v>
      </c>
      <c r="D781" s="1546" t="s">
        <v>132</v>
      </c>
      <c r="E781" s="1546" t="s">
        <v>6104</v>
      </c>
      <c r="F781" s="1546" t="s">
        <v>329</v>
      </c>
      <c r="G781" s="1818"/>
      <c r="H781" s="1818"/>
      <c r="I781" s="1818">
        <v>1</v>
      </c>
      <c r="J781" s="1546" t="s">
        <v>6523</v>
      </c>
      <c r="K781" s="1546" t="s">
        <v>6427</v>
      </c>
      <c r="L781" s="1546" t="s">
        <v>6568</v>
      </c>
    </row>
    <row r="782" spans="1:12">
      <c r="A782" s="1546" t="s">
        <v>314</v>
      </c>
      <c r="B782" s="1817">
        <v>3314</v>
      </c>
      <c r="C782" s="1546" t="s">
        <v>1221</v>
      </c>
      <c r="D782" s="1546" t="s">
        <v>132</v>
      </c>
      <c r="E782" s="1546" t="s">
        <v>819</v>
      </c>
      <c r="F782" s="1546" t="s">
        <v>818</v>
      </c>
      <c r="G782" s="1818"/>
      <c r="H782" s="1818"/>
      <c r="I782" s="1818">
        <v>1</v>
      </c>
      <c r="J782" s="1546" t="s">
        <v>6523</v>
      </c>
      <c r="K782" s="1546" t="s">
        <v>6427</v>
      </c>
      <c r="L782" s="1546" t="s">
        <v>6568</v>
      </c>
    </row>
    <row r="783" spans="1:12">
      <c r="A783" s="1546" t="s">
        <v>314</v>
      </c>
      <c r="B783" s="1817">
        <v>3337</v>
      </c>
      <c r="C783" s="1546" t="s">
        <v>1221</v>
      </c>
      <c r="D783" s="1546" t="s">
        <v>133</v>
      </c>
      <c r="E783" s="1546" t="s">
        <v>389</v>
      </c>
      <c r="F783" s="1546" t="s">
        <v>390</v>
      </c>
      <c r="G783" s="1818">
        <v>1</v>
      </c>
      <c r="H783" s="1818">
        <v>4</v>
      </c>
      <c r="I783" s="1818">
        <v>4</v>
      </c>
      <c r="J783" s="1546" t="s">
        <v>6527</v>
      </c>
      <c r="K783" s="1546" t="s">
        <v>6456</v>
      </c>
      <c r="L783" s="1546" t="s">
        <v>6515</v>
      </c>
    </row>
    <row r="784" spans="1:12">
      <c r="A784" s="1546" t="s">
        <v>314</v>
      </c>
      <c r="B784" s="1817">
        <v>3338</v>
      </c>
      <c r="C784" s="1546" t="s">
        <v>1221</v>
      </c>
      <c r="D784" s="1546" t="s">
        <v>133</v>
      </c>
      <c r="E784" s="1546" t="s">
        <v>6107</v>
      </c>
      <c r="F784" s="1546" t="s">
        <v>392</v>
      </c>
      <c r="G784" s="1818">
        <v>1</v>
      </c>
      <c r="H784" s="1818">
        <v>4</v>
      </c>
      <c r="I784" s="1818">
        <v>4</v>
      </c>
      <c r="J784" s="1546" t="s">
        <v>6527</v>
      </c>
      <c r="K784" s="1546" t="s">
        <v>6456</v>
      </c>
      <c r="L784" s="1546" t="s">
        <v>6515</v>
      </c>
    </row>
    <row r="785" spans="1:12">
      <c r="A785" s="1546" t="s">
        <v>314</v>
      </c>
      <c r="B785" s="1817">
        <v>3339</v>
      </c>
      <c r="C785" s="1546" t="s">
        <v>1221</v>
      </c>
      <c r="D785" s="1546" t="s">
        <v>133</v>
      </c>
      <c r="E785" s="1546" t="s">
        <v>434</v>
      </c>
      <c r="F785" s="1546" t="s">
        <v>1210</v>
      </c>
      <c r="G785" s="1818">
        <v>1</v>
      </c>
      <c r="H785" s="1818">
        <v>6</v>
      </c>
      <c r="I785" s="1818">
        <v>6</v>
      </c>
      <c r="J785" s="1546" t="s">
        <v>6527</v>
      </c>
      <c r="K785" s="1546" t="s">
        <v>6456</v>
      </c>
      <c r="L785" s="1546" t="s">
        <v>6515</v>
      </c>
    </row>
    <row r="786" spans="1:12">
      <c r="A786" s="1546" t="s">
        <v>314</v>
      </c>
      <c r="B786" s="1817">
        <v>3340</v>
      </c>
      <c r="C786" s="1546" t="s">
        <v>1221</v>
      </c>
      <c r="D786" s="1546" t="s">
        <v>133</v>
      </c>
      <c r="E786" s="1546" t="s">
        <v>6106</v>
      </c>
      <c r="F786" s="1546" t="s">
        <v>333</v>
      </c>
      <c r="G786" s="1818">
        <v>1</v>
      </c>
      <c r="H786" s="1818">
        <v>5</v>
      </c>
      <c r="I786" s="1818">
        <v>5</v>
      </c>
      <c r="J786" s="1546" t="s">
        <v>6527</v>
      </c>
      <c r="K786" s="1546" t="s">
        <v>6456</v>
      </c>
      <c r="L786" s="1546" t="s">
        <v>6515</v>
      </c>
    </row>
    <row r="787" spans="1:12">
      <c r="A787" s="1546" t="s">
        <v>314</v>
      </c>
      <c r="B787" s="1817">
        <v>3341</v>
      </c>
      <c r="C787" s="1546" t="s">
        <v>1221</v>
      </c>
      <c r="D787" s="1546" t="s">
        <v>133</v>
      </c>
      <c r="E787" s="1546" t="s">
        <v>842</v>
      </c>
      <c r="F787" s="1546" t="s">
        <v>841</v>
      </c>
      <c r="G787" s="1818">
        <v>1</v>
      </c>
      <c r="H787" s="1818">
        <v>4</v>
      </c>
      <c r="I787" s="1818">
        <v>4</v>
      </c>
      <c r="J787" s="1546" t="s">
        <v>6527</v>
      </c>
      <c r="K787" s="1546" t="s">
        <v>6456</v>
      </c>
      <c r="L787" s="1546" t="s">
        <v>6515</v>
      </c>
    </row>
    <row r="788" spans="1:12">
      <c r="A788" s="1546" t="s">
        <v>314</v>
      </c>
      <c r="B788" s="1817">
        <v>3342</v>
      </c>
      <c r="C788" s="1546" t="s">
        <v>1221</v>
      </c>
      <c r="D788" s="1546" t="s">
        <v>133</v>
      </c>
      <c r="E788" s="1546" t="s">
        <v>840</v>
      </c>
      <c r="F788" s="1546" t="s">
        <v>839</v>
      </c>
      <c r="G788" s="1818">
        <v>1</v>
      </c>
      <c r="H788" s="1818">
        <v>4</v>
      </c>
      <c r="I788" s="1818">
        <v>4</v>
      </c>
      <c r="J788" s="1546" t="s">
        <v>6527</v>
      </c>
      <c r="K788" s="1546" t="s">
        <v>6456</v>
      </c>
      <c r="L788" s="1546" t="s">
        <v>6515</v>
      </c>
    </row>
    <row r="789" spans="1:12">
      <c r="A789" s="1546" t="s">
        <v>314</v>
      </c>
      <c r="B789" s="1817">
        <v>3344</v>
      </c>
      <c r="C789" s="1546" t="s">
        <v>1221</v>
      </c>
      <c r="D789" s="1546" t="s">
        <v>133</v>
      </c>
      <c r="E789" s="1546" t="s">
        <v>6228</v>
      </c>
      <c r="F789" s="1546" t="s">
        <v>22</v>
      </c>
      <c r="G789" s="1818">
        <v>1</v>
      </c>
      <c r="H789" s="1818">
        <v>5</v>
      </c>
      <c r="I789" s="1818">
        <v>5</v>
      </c>
      <c r="J789" s="1546" t="s">
        <v>6527</v>
      </c>
      <c r="K789" s="1546" t="s">
        <v>6456</v>
      </c>
      <c r="L789" s="1546" t="s">
        <v>6515</v>
      </c>
    </row>
    <row r="790" spans="1:12">
      <c r="A790" s="1546" t="s">
        <v>314</v>
      </c>
      <c r="B790" s="1817">
        <v>3353</v>
      </c>
      <c r="C790" s="1546" t="s">
        <v>1221</v>
      </c>
      <c r="D790" s="1546" t="s">
        <v>133</v>
      </c>
      <c r="E790" s="1546" t="s">
        <v>6535</v>
      </c>
      <c r="F790" s="1546" t="s">
        <v>21</v>
      </c>
      <c r="G790" s="1818">
        <v>7</v>
      </c>
      <c r="H790" s="1818"/>
      <c r="I790" s="1818">
        <v>32</v>
      </c>
      <c r="J790" s="1546" t="s">
        <v>6523</v>
      </c>
      <c r="K790" s="1546" t="s">
        <v>6456</v>
      </c>
      <c r="L790" s="1546" t="s">
        <v>6515</v>
      </c>
    </row>
    <row r="791" spans="1:12">
      <c r="A791" s="1546" t="s">
        <v>314</v>
      </c>
      <c r="B791" s="1817">
        <v>3376</v>
      </c>
      <c r="C791" s="1546" t="s">
        <v>1258</v>
      </c>
      <c r="D791" s="1546" t="s">
        <v>134</v>
      </c>
      <c r="E791" s="1546" t="s">
        <v>1252</v>
      </c>
      <c r="F791" s="1546" t="s">
        <v>1253</v>
      </c>
      <c r="G791" s="1818">
        <v>1</v>
      </c>
      <c r="H791" s="1818">
        <v>5</v>
      </c>
      <c r="I791" s="1818">
        <v>5</v>
      </c>
      <c r="J791" s="1546" t="s">
        <v>6527</v>
      </c>
      <c r="K791" s="1546" t="s">
        <v>6456</v>
      </c>
      <c r="L791" s="1546" t="s">
        <v>6515</v>
      </c>
    </row>
    <row r="792" spans="1:12">
      <c r="A792" s="1546" t="s">
        <v>314</v>
      </c>
      <c r="B792" s="1817">
        <v>3378</v>
      </c>
      <c r="C792" s="1546" t="s">
        <v>1258</v>
      </c>
      <c r="D792" s="1546" t="s">
        <v>134</v>
      </c>
      <c r="E792" s="1546" t="s">
        <v>1254</v>
      </c>
      <c r="F792" s="1546" t="s">
        <v>1255</v>
      </c>
      <c r="G792" s="1818">
        <v>2</v>
      </c>
      <c r="H792" s="1818">
        <v>5</v>
      </c>
      <c r="I792" s="1818">
        <v>10</v>
      </c>
      <c r="J792" s="1546" t="s">
        <v>6527</v>
      </c>
      <c r="K792" s="1546" t="s">
        <v>6456</v>
      </c>
      <c r="L792" s="1546" t="s">
        <v>6515</v>
      </c>
    </row>
    <row r="793" spans="1:12">
      <c r="A793" s="1546" t="s">
        <v>314</v>
      </c>
      <c r="B793" s="1817">
        <v>3379</v>
      </c>
      <c r="C793" s="1546" t="s">
        <v>1258</v>
      </c>
      <c r="D793" s="1546" t="s">
        <v>134</v>
      </c>
      <c r="E793" s="1546" t="s">
        <v>1256</v>
      </c>
      <c r="F793" s="1546" t="s">
        <v>1257</v>
      </c>
      <c r="G793" s="1818">
        <v>1</v>
      </c>
      <c r="H793" s="1818">
        <v>10</v>
      </c>
      <c r="I793" s="1818">
        <v>10</v>
      </c>
      <c r="J793" s="1546" t="s">
        <v>6527</v>
      </c>
      <c r="K793" s="1546" t="s">
        <v>6456</v>
      </c>
      <c r="L793" s="1546" t="s">
        <v>6515</v>
      </c>
    </row>
    <row r="794" spans="1:12">
      <c r="A794" s="1546" t="s">
        <v>314</v>
      </c>
      <c r="B794" s="1817">
        <v>3411</v>
      </c>
      <c r="C794" s="1546" t="s">
        <v>1263</v>
      </c>
      <c r="D794" s="1546" t="s">
        <v>135</v>
      </c>
      <c r="E794" s="1546" t="s">
        <v>1265</v>
      </c>
      <c r="F794" s="1546" t="s">
        <v>6569</v>
      </c>
      <c r="G794" s="1818">
        <v>1</v>
      </c>
      <c r="H794" s="1818">
        <v>50</v>
      </c>
      <c r="I794" s="1818">
        <v>50</v>
      </c>
      <c r="J794" s="1546" t="s">
        <v>6527</v>
      </c>
      <c r="K794" s="1546" t="s">
        <v>6456</v>
      </c>
      <c r="L794" s="1546" t="s">
        <v>6515</v>
      </c>
    </row>
    <row r="795" spans="1:12">
      <c r="A795" s="1546" t="s">
        <v>314</v>
      </c>
      <c r="B795" s="1817">
        <v>3413</v>
      </c>
      <c r="C795" s="1546" t="s">
        <v>1263</v>
      </c>
      <c r="D795" s="1546" t="s">
        <v>135</v>
      </c>
      <c r="E795" s="1546" t="s">
        <v>986</v>
      </c>
      <c r="F795" s="1546" t="s">
        <v>987</v>
      </c>
      <c r="G795" s="1818">
        <v>1</v>
      </c>
      <c r="H795" s="1818">
        <v>50</v>
      </c>
      <c r="I795" s="1818">
        <v>50</v>
      </c>
      <c r="J795" s="1546" t="s">
        <v>6527</v>
      </c>
      <c r="K795" s="1546" t="s">
        <v>6456</v>
      </c>
      <c r="L795" s="1546" t="s">
        <v>6515</v>
      </c>
    </row>
    <row r="796" spans="1:12">
      <c r="A796" s="1546" t="s">
        <v>314</v>
      </c>
      <c r="B796" s="1817">
        <v>3416</v>
      </c>
      <c r="C796" s="1546" t="s">
        <v>1263</v>
      </c>
      <c r="D796" s="1546" t="s">
        <v>135</v>
      </c>
      <c r="E796" s="1546" t="s">
        <v>586</v>
      </c>
      <c r="F796" s="1546" t="s">
        <v>5919</v>
      </c>
      <c r="G796" s="1818">
        <v>1</v>
      </c>
      <c r="H796" s="1818">
        <v>5</v>
      </c>
      <c r="I796" s="1818">
        <v>5</v>
      </c>
      <c r="J796" s="1546" t="s">
        <v>6527</v>
      </c>
      <c r="K796" s="1546" t="s">
        <v>6456</v>
      </c>
      <c r="L796" s="1546" t="s">
        <v>6515</v>
      </c>
    </row>
    <row r="797" spans="1:12">
      <c r="A797" s="1546" t="s">
        <v>314</v>
      </c>
      <c r="B797" s="1817">
        <v>3417</v>
      </c>
      <c r="C797" s="1546" t="s">
        <v>1263</v>
      </c>
      <c r="D797" s="1546" t="s">
        <v>135</v>
      </c>
      <c r="E797" s="1546" t="s">
        <v>6546</v>
      </c>
      <c r="F797" s="1546" t="s">
        <v>3174</v>
      </c>
      <c r="G797" s="1818">
        <v>1</v>
      </c>
      <c r="H797" s="1818">
        <v>5</v>
      </c>
      <c r="I797" s="1818">
        <v>5</v>
      </c>
      <c r="J797" s="1546" t="s">
        <v>6527</v>
      </c>
      <c r="K797" s="1546" t="s">
        <v>6456</v>
      </c>
      <c r="L797" s="1546" t="s">
        <v>6515</v>
      </c>
    </row>
    <row r="798" spans="1:12">
      <c r="A798" s="1546" t="s">
        <v>314</v>
      </c>
      <c r="B798" s="1817">
        <v>3418</v>
      </c>
      <c r="C798" s="1546" t="s">
        <v>1263</v>
      </c>
      <c r="D798" s="1546" t="s">
        <v>135</v>
      </c>
      <c r="E798" s="1546" t="s">
        <v>1672</v>
      </c>
      <c r="F798" s="1546" t="s">
        <v>577</v>
      </c>
      <c r="G798" s="1818">
        <v>2</v>
      </c>
      <c r="H798" s="1818">
        <v>5</v>
      </c>
      <c r="I798" s="1818">
        <v>10</v>
      </c>
      <c r="J798" s="1546" t="s">
        <v>6527</v>
      </c>
      <c r="K798" s="1546" t="s">
        <v>6456</v>
      </c>
      <c r="L798" s="1546" t="s">
        <v>6515</v>
      </c>
    </row>
    <row r="799" spans="1:12">
      <c r="A799" s="1546" t="s">
        <v>314</v>
      </c>
      <c r="B799" s="1817">
        <v>3419</v>
      </c>
      <c r="C799" s="1546" t="s">
        <v>1263</v>
      </c>
      <c r="D799" s="1546" t="s">
        <v>135</v>
      </c>
      <c r="E799" s="1546" t="s">
        <v>792</v>
      </c>
      <c r="F799" s="1546" t="s">
        <v>793</v>
      </c>
      <c r="G799" s="1818">
        <v>1</v>
      </c>
      <c r="H799" s="1818">
        <v>5</v>
      </c>
      <c r="I799" s="1818">
        <v>5</v>
      </c>
      <c r="J799" s="1546" t="s">
        <v>6527</v>
      </c>
      <c r="K799" s="1546" t="s">
        <v>6456</v>
      </c>
      <c r="L799" s="1546" t="s">
        <v>6515</v>
      </c>
    </row>
    <row r="800" spans="1:12">
      <c r="A800" s="1546" t="s">
        <v>314</v>
      </c>
      <c r="B800" s="1817">
        <v>3421</v>
      </c>
      <c r="C800" s="1546" t="s">
        <v>1263</v>
      </c>
      <c r="D800" s="1546" t="s">
        <v>135</v>
      </c>
      <c r="E800" s="1546" t="s">
        <v>1267</v>
      </c>
      <c r="F800" s="1546" t="s">
        <v>1268</v>
      </c>
      <c r="G800" s="1818">
        <v>1</v>
      </c>
      <c r="H800" s="1818">
        <v>10</v>
      </c>
      <c r="I800" s="1818">
        <v>10</v>
      </c>
      <c r="J800" s="1546" t="s">
        <v>6527</v>
      </c>
      <c r="K800" s="1546" t="s">
        <v>6456</v>
      </c>
      <c r="L800" s="1546" t="s">
        <v>6515</v>
      </c>
    </row>
    <row r="801" spans="1:12">
      <c r="A801" s="1546" t="s">
        <v>314</v>
      </c>
      <c r="B801" s="1817">
        <v>3423</v>
      </c>
      <c r="C801" s="1546" t="s">
        <v>1263</v>
      </c>
      <c r="D801" s="1546" t="s">
        <v>135</v>
      </c>
      <c r="E801" s="1546" t="s">
        <v>1269</v>
      </c>
      <c r="F801" s="1546" t="s">
        <v>6489</v>
      </c>
      <c r="G801" s="1818">
        <v>1</v>
      </c>
      <c r="H801" s="1818">
        <v>30</v>
      </c>
      <c r="I801" s="1818">
        <v>30</v>
      </c>
      <c r="J801" s="1546" t="s">
        <v>6527</v>
      </c>
      <c r="K801" s="1546" t="s">
        <v>6456</v>
      </c>
      <c r="L801" s="1546" t="s">
        <v>6515</v>
      </c>
    </row>
    <row r="802" spans="1:12">
      <c r="A802" s="1546" t="s">
        <v>314</v>
      </c>
      <c r="B802" s="1817">
        <v>3452</v>
      </c>
      <c r="C802" s="1546" t="s">
        <v>1263</v>
      </c>
      <c r="D802" s="1546" t="s">
        <v>136</v>
      </c>
      <c r="E802" s="1546" t="s">
        <v>6233</v>
      </c>
      <c r="F802" s="1546" t="s">
        <v>274</v>
      </c>
      <c r="G802" s="1818">
        <v>2</v>
      </c>
      <c r="H802" s="1818">
        <v>5</v>
      </c>
      <c r="I802" s="1818">
        <v>10</v>
      </c>
      <c r="J802" s="1546" t="s">
        <v>6527</v>
      </c>
      <c r="K802" s="1546" t="s">
        <v>6456</v>
      </c>
      <c r="L802" s="1546" t="s">
        <v>6515</v>
      </c>
    </row>
    <row r="803" spans="1:12">
      <c r="A803" s="1546" t="s">
        <v>314</v>
      </c>
      <c r="B803" s="1817">
        <v>3453</v>
      </c>
      <c r="C803" s="1546" t="s">
        <v>1263</v>
      </c>
      <c r="D803" s="1546" t="s">
        <v>136</v>
      </c>
      <c r="E803" s="1546" t="s">
        <v>908</v>
      </c>
      <c r="F803" s="1546" t="s">
        <v>907</v>
      </c>
      <c r="G803" s="1818">
        <v>1</v>
      </c>
      <c r="H803" s="1818">
        <v>5</v>
      </c>
      <c r="I803" s="1818">
        <v>5</v>
      </c>
      <c r="J803" s="1546" t="s">
        <v>6527</v>
      </c>
      <c r="K803" s="1546" t="s">
        <v>6456</v>
      </c>
      <c r="L803" s="1546" t="s">
        <v>6515</v>
      </c>
    </row>
    <row r="804" spans="1:12">
      <c r="A804" s="1546" t="s">
        <v>314</v>
      </c>
      <c r="B804" s="1817">
        <v>3454</v>
      </c>
      <c r="C804" s="1546" t="s">
        <v>1263</v>
      </c>
      <c r="D804" s="1546" t="s">
        <v>136</v>
      </c>
      <c r="E804" s="1546" t="s">
        <v>1271</v>
      </c>
      <c r="F804" s="1546" t="s">
        <v>1272</v>
      </c>
      <c r="G804" s="1818">
        <v>1</v>
      </c>
      <c r="H804" s="1818">
        <v>5</v>
      </c>
      <c r="I804" s="1818">
        <v>5</v>
      </c>
      <c r="J804" s="1546" t="s">
        <v>6527</v>
      </c>
      <c r="K804" s="1546" t="s">
        <v>6456</v>
      </c>
      <c r="L804" s="1546" t="s">
        <v>6515</v>
      </c>
    </row>
    <row r="805" spans="1:12">
      <c r="A805" s="1546" t="s">
        <v>314</v>
      </c>
      <c r="B805" s="1817">
        <v>3455</v>
      </c>
      <c r="C805" s="1546" t="s">
        <v>1263</v>
      </c>
      <c r="D805" s="1546" t="s">
        <v>136</v>
      </c>
      <c r="E805" s="1546" t="s">
        <v>555</v>
      </c>
      <c r="F805" s="1546" t="s">
        <v>381</v>
      </c>
      <c r="G805" s="1818">
        <v>1</v>
      </c>
      <c r="H805" s="1818">
        <v>5</v>
      </c>
      <c r="I805" s="1818">
        <v>5</v>
      </c>
      <c r="J805" s="1546" t="s">
        <v>6527</v>
      </c>
      <c r="K805" s="1546" t="s">
        <v>6456</v>
      </c>
      <c r="L805" s="1546" t="s">
        <v>6515</v>
      </c>
    </row>
    <row r="806" spans="1:12">
      <c r="A806" s="1546" t="s">
        <v>314</v>
      </c>
      <c r="B806" s="1817">
        <v>3456</v>
      </c>
      <c r="C806" s="1546" t="s">
        <v>1263</v>
      </c>
      <c r="D806" s="1546" t="s">
        <v>136</v>
      </c>
      <c r="E806" s="1546" t="s">
        <v>6249</v>
      </c>
      <c r="F806" s="1546" t="s">
        <v>453</v>
      </c>
      <c r="G806" s="1818">
        <v>1</v>
      </c>
      <c r="H806" s="1818">
        <v>5</v>
      </c>
      <c r="I806" s="1818">
        <v>5</v>
      </c>
      <c r="J806" s="1546" t="s">
        <v>6527</v>
      </c>
      <c r="K806" s="1546" t="s">
        <v>6456</v>
      </c>
      <c r="L806" s="1546" t="s">
        <v>6515</v>
      </c>
    </row>
    <row r="807" spans="1:12">
      <c r="A807" s="1546" t="s">
        <v>314</v>
      </c>
      <c r="B807" s="1817">
        <v>3457</v>
      </c>
      <c r="C807" s="1546" t="s">
        <v>1263</v>
      </c>
      <c r="D807" s="1546" t="s">
        <v>136</v>
      </c>
      <c r="E807" s="1546" t="s">
        <v>3068</v>
      </c>
      <c r="F807" s="1546" t="s">
        <v>1044</v>
      </c>
      <c r="G807" s="1818">
        <v>1</v>
      </c>
      <c r="H807" s="1818">
        <v>5</v>
      </c>
      <c r="I807" s="1818">
        <v>5</v>
      </c>
      <c r="J807" s="1546" t="s">
        <v>6527</v>
      </c>
      <c r="K807" s="1546" t="s">
        <v>6456</v>
      </c>
      <c r="L807" s="1546" t="s">
        <v>6515</v>
      </c>
    </row>
    <row r="808" spans="1:12">
      <c r="A808" s="1546" t="s">
        <v>314</v>
      </c>
      <c r="B808" s="1817">
        <v>3459</v>
      </c>
      <c r="C808" s="1546" t="s">
        <v>1263</v>
      </c>
      <c r="D808" s="1546" t="s">
        <v>136</v>
      </c>
      <c r="E808" s="1546" t="s">
        <v>488</v>
      </c>
      <c r="F808" s="1546" t="s">
        <v>506</v>
      </c>
      <c r="G808" s="1818">
        <v>1</v>
      </c>
      <c r="H808" s="1818">
        <v>5</v>
      </c>
      <c r="I808" s="1818">
        <v>5</v>
      </c>
      <c r="J808" s="1546" t="s">
        <v>6527</v>
      </c>
      <c r="K808" s="1546" t="s">
        <v>6456</v>
      </c>
      <c r="L808" s="1546" t="s">
        <v>6515</v>
      </c>
    </row>
    <row r="809" spans="1:12">
      <c r="A809" s="1546" t="s">
        <v>314</v>
      </c>
      <c r="B809" s="1817">
        <v>3460</v>
      </c>
      <c r="C809" s="1546" t="s">
        <v>1263</v>
      </c>
      <c r="D809" s="1546" t="s">
        <v>136</v>
      </c>
      <c r="E809" s="1546" t="s">
        <v>586</v>
      </c>
      <c r="F809" s="1546" t="s">
        <v>5919</v>
      </c>
      <c r="G809" s="1818">
        <v>1</v>
      </c>
      <c r="H809" s="1818">
        <v>5</v>
      </c>
      <c r="I809" s="1818">
        <v>5</v>
      </c>
      <c r="J809" s="1546" t="s">
        <v>6527</v>
      </c>
      <c r="K809" s="1546" t="s">
        <v>6456</v>
      </c>
      <c r="L809" s="1546" t="s">
        <v>6515</v>
      </c>
    </row>
    <row r="810" spans="1:12">
      <c r="A810" s="1546" t="s">
        <v>314</v>
      </c>
      <c r="B810" s="1817">
        <v>3461</v>
      </c>
      <c r="C810" s="1546" t="s">
        <v>1263</v>
      </c>
      <c r="D810" s="1546" t="s">
        <v>136</v>
      </c>
      <c r="E810" s="1546" t="s">
        <v>287</v>
      </c>
      <c r="F810" s="1546" t="s">
        <v>286</v>
      </c>
      <c r="G810" s="1818">
        <v>1</v>
      </c>
      <c r="H810" s="1818">
        <v>5</v>
      </c>
      <c r="I810" s="1818">
        <v>5</v>
      </c>
      <c r="J810" s="1546" t="s">
        <v>6527</v>
      </c>
      <c r="K810" s="1546" t="s">
        <v>6456</v>
      </c>
      <c r="L810" s="1546" t="s">
        <v>6515</v>
      </c>
    </row>
    <row r="811" spans="1:12">
      <c r="A811" s="1546" t="s">
        <v>314</v>
      </c>
      <c r="B811" s="1817">
        <v>3462</v>
      </c>
      <c r="C811" s="1546" t="s">
        <v>1263</v>
      </c>
      <c r="D811" s="1546" t="s">
        <v>136</v>
      </c>
      <c r="E811" s="1546" t="s">
        <v>619</v>
      </c>
      <c r="F811" s="1546" t="s">
        <v>620</v>
      </c>
      <c r="G811" s="1818">
        <v>2</v>
      </c>
      <c r="H811" s="1818">
        <v>5</v>
      </c>
      <c r="I811" s="1818">
        <v>10</v>
      </c>
      <c r="J811" s="1546" t="s">
        <v>6527</v>
      </c>
      <c r="K811" s="1546" t="s">
        <v>6456</v>
      </c>
      <c r="L811" s="1546" t="s">
        <v>6515</v>
      </c>
    </row>
    <row r="812" spans="1:12">
      <c r="A812" s="1546" t="s">
        <v>314</v>
      </c>
      <c r="B812" s="1817">
        <v>3464</v>
      </c>
      <c r="C812" s="1546" t="s">
        <v>1263</v>
      </c>
      <c r="D812" s="1546" t="s">
        <v>136</v>
      </c>
      <c r="E812" s="1546" t="s">
        <v>6317</v>
      </c>
      <c r="F812" s="1546" t="s">
        <v>1274</v>
      </c>
      <c r="G812" s="1818">
        <v>1</v>
      </c>
      <c r="H812" s="1818">
        <v>5</v>
      </c>
      <c r="I812" s="1818">
        <v>5</v>
      </c>
      <c r="J812" s="1546" t="s">
        <v>6527</v>
      </c>
      <c r="K812" s="1546" t="s">
        <v>6456</v>
      </c>
      <c r="L812" s="1546" t="s">
        <v>6515</v>
      </c>
    </row>
    <row r="813" spans="1:12">
      <c r="A813" s="1546" t="s">
        <v>314</v>
      </c>
      <c r="B813" s="1817">
        <v>3465</v>
      </c>
      <c r="C813" s="1546" t="s">
        <v>1263</v>
      </c>
      <c r="D813" s="1546" t="s">
        <v>136</v>
      </c>
      <c r="E813" s="1546" t="s">
        <v>1050</v>
      </c>
      <c r="F813" s="1546" t="s">
        <v>1049</v>
      </c>
      <c r="G813" s="1818">
        <v>1</v>
      </c>
      <c r="H813" s="1818">
        <v>5</v>
      </c>
      <c r="I813" s="1818">
        <v>5</v>
      </c>
      <c r="J813" s="1546" t="s">
        <v>6527</v>
      </c>
      <c r="K813" s="1546" t="s">
        <v>6456</v>
      </c>
      <c r="L813" s="1546" t="s">
        <v>6515</v>
      </c>
    </row>
    <row r="814" spans="1:12">
      <c r="A814" s="1546" t="s">
        <v>314</v>
      </c>
      <c r="B814" s="1817">
        <v>3466</v>
      </c>
      <c r="C814" s="1546" t="s">
        <v>1263</v>
      </c>
      <c r="D814" s="1546" t="s">
        <v>136</v>
      </c>
      <c r="E814" s="1546" t="s">
        <v>580</v>
      </c>
      <c r="F814" s="1546" t="s">
        <v>581</v>
      </c>
      <c r="G814" s="1818">
        <v>3</v>
      </c>
      <c r="H814" s="1818">
        <v>5</v>
      </c>
      <c r="I814" s="1818">
        <v>15</v>
      </c>
      <c r="J814" s="1546" t="s">
        <v>6527</v>
      </c>
      <c r="K814" s="1546" t="s">
        <v>6456</v>
      </c>
      <c r="L814" s="1546" t="s">
        <v>6515</v>
      </c>
    </row>
    <row r="815" spans="1:12">
      <c r="A815" s="1546" t="s">
        <v>314</v>
      </c>
      <c r="B815" s="1817">
        <v>3467</v>
      </c>
      <c r="C815" s="1546" t="s">
        <v>1263</v>
      </c>
      <c r="D815" s="1546" t="s">
        <v>136</v>
      </c>
      <c r="E815" s="1546" t="s">
        <v>6256</v>
      </c>
      <c r="F815" s="1546" t="s">
        <v>436</v>
      </c>
      <c r="G815" s="1818">
        <v>1</v>
      </c>
      <c r="H815" s="1818">
        <v>5</v>
      </c>
      <c r="I815" s="1818">
        <v>5</v>
      </c>
      <c r="J815" s="1546" t="s">
        <v>6527</v>
      </c>
      <c r="K815" s="1546" t="s">
        <v>6456</v>
      </c>
      <c r="L815" s="1546" t="s">
        <v>6515</v>
      </c>
    </row>
    <row r="816" spans="1:12">
      <c r="A816" s="1546" t="s">
        <v>314</v>
      </c>
      <c r="B816" s="1817">
        <v>3469</v>
      </c>
      <c r="C816" s="1546" t="s">
        <v>1263</v>
      </c>
      <c r="D816" s="1546" t="s">
        <v>136</v>
      </c>
      <c r="E816" s="1546" t="s">
        <v>6247</v>
      </c>
      <c r="F816" s="1546" t="s">
        <v>463</v>
      </c>
      <c r="G816" s="1818">
        <v>1</v>
      </c>
      <c r="H816" s="1818">
        <v>5</v>
      </c>
      <c r="I816" s="1818">
        <v>5</v>
      </c>
      <c r="J816" s="1546" t="s">
        <v>6527</v>
      </c>
      <c r="K816" s="1546" t="s">
        <v>6456</v>
      </c>
      <c r="L816" s="1546" t="s">
        <v>6515</v>
      </c>
    </row>
    <row r="817" spans="1:12">
      <c r="A817" s="1546" t="s">
        <v>314</v>
      </c>
      <c r="B817" s="1817">
        <v>3470</v>
      </c>
      <c r="C817" s="1546" t="s">
        <v>1263</v>
      </c>
      <c r="D817" s="1546" t="s">
        <v>136</v>
      </c>
      <c r="E817" s="1546" t="s">
        <v>6226</v>
      </c>
      <c r="F817" s="1546" t="s">
        <v>38</v>
      </c>
      <c r="G817" s="1818">
        <v>1</v>
      </c>
      <c r="H817" s="1818">
        <v>5</v>
      </c>
      <c r="I817" s="1818">
        <v>5</v>
      </c>
      <c r="J817" s="1546" t="s">
        <v>6527</v>
      </c>
      <c r="K817" s="1546" t="s">
        <v>6456</v>
      </c>
      <c r="L817" s="1546" t="s">
        <v>6515</v>
      </c>
    </row>
    <row r="818" spans="1:12">
      <c r="A818" s="1546" t="s">
        <v>314</v>
      </c>
      <c r="B818" s="1817">
        <v>3471</v>
      </c>
      <c r="C818" s="1546" t="s">
        <v>1263</v>
      </c>
      <c r="D818" s="1546" t="s">
        <v>136</v>
      </c>
      <c r="E818" s="1546" t="s">
        <v>6318</v>
      </c>
      <c r="F818" s="1546" t="s">
        <v>5824</v>
      </c>
      <c r="G818" s="1818">
        <v>2</v>
      </c>
      <c r="H818" s="1818">
        <v>1</v>
      </c>
      <c r="I818" s="1818">
        <v>2</v>
      </c>
      <c r="J818" s="1546" t="s">
        <v>6527</v>
      </c>
      <c r="K818" s="1546" t="s">
        <v>6456</v>
      </c>
      <c r="L818" s="1546" t="s">
        <v>6515</v>
      </c>
    </row>
    <row r="819" spans="1:12">
      <c r="A819" s="1546" t="s">
        <v>314</v>
      </c>
      <c r="B819" s="1817">
        <v>3472</v>
      </c>
      <c r="C819" s="1546" t="s">
        <v>1263</v>
      </c>
      <c r="D819" s="1546" t="s">
        <v>136</v>
      </c>
      <c r="E819" s="1546" t="s">
        <v>6319</v>
      </c>
      <c r="F819" s="1546" t="s">
        <v>1283</v>
      </c>
      <c r="G819" s="1818">
        <v>3</v>
      </c>
      <c r="H819" s="1818">
        <v>1</v>
      </c>
      <c r="I819" s="1818">
        <v>3</v>
      </c>
      <c r="J819" s="1546" t="s">
        <v>6527</v>
      </c>
      <c r="K819" s="1546" t="s">
        <v>6456</v>
      </c>
      <c r="L819" s="1546" t="s">
        <v>6515</v>
      </c>
    </row>
    <row r="820" spans="1:12">
      <c r="A820" s="1546" t="s">
        <v>314</v>
      </c>
      <c r="B820" s="1817">
        <v>3473</v>
      </c>
      <c r="C820" s="1546" t="s">
        <v>1263</v>
      </c>
      <c r="D820" s="1546" t="s">
        <v>136</v>
      </c>
      <c r="E820" s="1546" t="s">
        <v>5940</v>
      </c>
      <c r="F820" s="1546" t="s">
        <v>6307</v>
      </c>
      <c r="G820" s="1818">
        <v>2</v>
      </c>
      <c r="H820" s="1818">
        <v>1</v>
      </c>
      <c r="I820" s="1818">
        <v>2</v>
      </c>
      <c r="J820" s="1546" t="s">
        <v>6527</v>
      </c>
      <c r="K820" s="1546" t="s">
        <v>6456</v>
      </c>
      <c r="L820" s="1546" t="s">
        <v>6515</v>
      </c>
    </row>
    <row r="821" spans="1:12">
      <c r="A821" s="1546" t="s">
        <v>314</v>
      </c>
      <c r="B821" s="1817">
        <v>3474</v>
      </c>
      <c r="C821" s="1546" t="s">
        <v>1263</v>
      </c>
      <c r="D821" s="1546" t="s">
        <v>136</v>
      </c>
      <c r="E821" s="1546" t="s">
        <v>6278</v>
      </c>
      <c r="F821" s="1546" t="s">
        <v>5973</v>
      </c>
      <c r="G821" s="1818">
        <v>2</v>
      </c>
      <c r="H821" s="1818">
        <v>1</v>
      </c>
      <c r="I821" s="1818">
        <v>2</v>
      </c>
      <c r="J821" s="1546" t="s">
        <v>6527</v>
      </c>
      <c r="K821" s="1546" t="s">
        <v>6456</v>
      </c>
      <c r="L821" s="1546" t="s">
        <v>6515</v>
      </c>
    </row>
    <row r="822" spans="1:12">
      <c r="A822" s="1546" t="s">
        <v>314</v>
      </c>
      <c r="B822" s="1817">
        <v>3475</v>
      </c>
      <c r="C822" s="1546" t="s">
        <v>1263</v>
      </c>
      <c r="D822" s="1546" t="s">
        <v>136</v>
      </c>
      <c r="E822" s="1546" t="s">
        <v>1103</v>
      </c>
      <c r="F822" s="1546" t="s">
        <v>1183</v>
      </c>
      <c r="G822" s="1818">
        <v>5</v>
      </c>
      <c r="H822" s="1818">
        <v>1</v>
      </c>
      <c r="I822" s="1818">
        <v>5</v>
      </c>
      <c r="J822" s="1546" t="s">
        <v>6527</v>
      </c>
      <c r="K822" s="1546" t="s">
        <v>6456</v>
      </c>
      <c r="L822" s="1546" t="s">
        <v>6515</v>
      </c>
    </row>
    <row r="823" spans="1:12">
      <c r="A823" s="1546" t="s">
        <v>314</v>
      </c>
      <c r="B823" s="1817">
        <v>3498</v>
      </c>
      <c r="C823" s="1546" t="s">
        <v>1263</v>
      </c>
      <c r="D823" s="1546" t="s">
        <v>137</v>
      </c>
      <c r="E823" s="1546" t="s">
        <v>6149</v>
      </c>
      <c r="F823" s="1546" t="s">
        <v>1276</v>
      </c>
      <c r="G823" s="1818">
        <v>1</v>
      </c>
      <c r="H823" s="1818">
        <v>4</v>
      </c>
      <c r="I823" s="1818">
        <v>4</v>
      </c>
      <c r="J823" s="1546" t="s">
        <v>6527</v>
      </c>
      <c r="K823" s="1546" t="s">
        <v>6456</v>
      </c>
      <c r="L823" s="1546" t="s">
        <v>6515</v>
      </c>
    </row>
    <row r="824" spans="1:12">
      <c r="A824" s="1546" t="s">
        <v>314</v>
      </c>
      <c r="B824" s="1817">
        <v>3499</v>
      </c>
      <c r="C824" s="1546" t="s">
        <v>1263</v>
      </c>
      <c r="D824" s="1546" t="s">
        <v>137</v>
      </c>
      <c r="E824" s="1546" t="s">
        <v>6098</v>
      </c>
      <c r="F824" s="1546" t="s">
        <v>276</v>
      </c>
      <c r="G824" s="1818">
        <v>1</v>
      </c>
      <c r="H824" s="1818">
        <v>4</v>
      </c>
      <c r="I824" s="1818">
        <v>4</v>
      </c>
      <c r="J824" s="1546" t="s">
        <v>6527</v>
      </c>
      <c r="K824" s="1546" t="s">
        <v>6456</v>
      </c>
      <c r="L824" s="1546" t="s">
        <v>6515</v>
      </c>
    </row>
    <row r="825" spans="1:12">
      <c r="A825" s="1546" t="s">
        <v>314</v>
      </c>
      <c r="B825" s="1817">
        <v>3500</v>
      </c>
      <c r="C825" s="1546" t="s">
        <v>1263</v>
      </c>
      <c r="D825" s="1546" t="s">
        <v>137</v>
      </c>
      <c r="E825" s="1546" t="s">
        <v>6099</v>
      </c>
      <c r="F825" s="1546" t="s">
        <v>294</v>
      </c>
      <c r="G825" s="1818">
        <v>1</v>
      </c>
      <c r="H825" s="1818">
        <v>4</v>
      </c>
      <c r="I825" s="1818">
        <v>4</v>
      </c>
      <c r="J825" s="1546" t="s">
        <v>6527</v>
      </c>
      <c r="K825" s="1546" t="s">
        <v>6456</v>
      </c>
      <c r="L825" s="1546" t="s">
        <v>6515</v>
      </c>
    </row>
    <row r="826" spans="1:12">
      <c r="A826" s="1546" t="s">
        <v>314</v>
      </c>
      <c r="B826" s="1817">
        <v>3501</v>
      </c>
      <c r="C826" s="1546" t="s">
        <v>1263</v>
      </c>
      <c r="D826" s="1546" t="s">
        <v>137</v>
      </c>
      <c r="E826" s="1546" t="s">
        <v>318</v>
      </c>
      <c r="F826" s="1546" t="s">
        <v>319</v>
      </c>
      <c r="G826" s="1818">
        <v>1</v>
      </c>
      <c r="H826" s="1818">
        <v>4</v>
      </c>
      <c r="I826" s="1818">
        <v>4</v>
      </c>
      <c r="J826" s="1546" t="s">
        <v>6527</v>
      </c>
      <c r="K826" s="1546" t="s">
        <v>6456</v>
      </c>
      <c r="L826" s="1546" t="s">
        <v>6515</v>
      </c>
    </row>
    <row r="827" spans="1:12">
      <c r="A827" s="1546" t="s">
        <v>314</v>
      </c>
      <c r="B827" s="1817">
        <v>3502</v>
      </c>
      <c r="C827" s="1546" t="s">
        <v>1263</v>
      </c>
      <c r="D827" s="1546" t="s">
        <v>137</v>
      </c>
      <c r="E827" s="1546" t="s">
        <v>277</v>
      </c>
      <c r="F827" s="1546" t="s">
        <v>278</v>
      </c>
      <c r="G827" s="1818">
        <v>2</v>
      </c>
      <c r="H827" s="1818">
        <v>4</v>
      </c>
      <c r="I827" s="1818">
        <v>8</v>
      </c>
      <c r="J827" s="1546" t="s">
        <v>6527</v>
      </c>
      <c r="K827" s="1546" t="s">
        <v>6456</v>
      </c>
      <c r="L827" s="1546" t="s">
        <v>6515</v>
      </c>
    </row>
    <row r="828" spans="1:12">
      <c r="A828" s="1546" t="s">
        <v>314</v>
      </c>
      <c r="B828" s="1817">
        <v>3503</v>
      </c>
      <c r="C828" s="1546" t="s">
        <v>1263</v>
      </c>
      <c r="D828" s="1546" t="s">
        <v>137</v>
      </c>
      <c r="E828" s="1546" t="s">
        <v>6531</v>
      </c>
      <c r="F828" s="1546" t="s">
        <v>335</v>
      </c>
      <c r="G828" s="1818">
        <v>1</v>
      </c>
      <c r="H828" s="1818">
        <v>4</v>
      </c>
      <c r="I828" s="1818">
        <v>4</v>
      </c>
      <c r="J828" s="1546" t="s">
        <v>6527</v>
      </c>
      <c r="K828" s="1546" t="s">
        <v>6456</v>
      </c>
      <c r="L828" s="1546" t="s">
        <v>6515</v>
      </c>
    </row>
    <row r="829" spans="1:12">
      <c r="A829" s="1546" t="s">
        <v>314</v>
      </c>
      <c r="B829" s="1817">
        <v>3504</v>
      </c>
      <c r="C829" s="1546" t="s">
        <v>1263</v>
      </c>
      <c r="D829" s="1546" t="s">
        <v>137</v>
      </c>
      <c r="E829" s="1546" t="s">
        <v>6108</v>
      </c>
      <c r="F829" s="1546" t="s">
        <v>424</v>
      </c>
      <c r="G829" s="1818">
        <v>1</v>
      </c>
      <c r="H829" s="1818">
        <v>4</v>
      </c>
      <c r="I829" s="1818">
        <v>4</v>
      </c>
      <c r="J829" s="1546" t="s">
        <v>6527</v>
      </c>
      <c r="K829" s="1546" t="s">
        <v>6456</v>
      </c>
      <c r="L829" s="1546" t="s">
        <v>6515</v>
      </c>
    </row>
    <row r="830" spans="1:12">
      <c r="A830" s="1546" t="s">
        <v>314</v>
      </c>
      <c r="B830" s="1817">
        <v>3505</v>
      </c>
      <c r="C830" s="1546" t="s">
        <v>1263</v>
      </c>
      <c r="D830" s="1546" t="s">
        <v>137</v>
      </c>
      <c r="E830" s="1546" t="s">
        <v>310</v>
      </c>
      <c r="F830" s="1546" t="s">
        <v>311</v>
      </c>
      <c r="G830" s="1818">
        <v>1</v>
      </c>
      <c r="H830" s="1818">
        <v>4</v>
      </c>
      <c r="I830" s="1818">
        <v>4</v>
      </c>
      <c r="J830" s="1546" t="s">
        <v>6527</v>
      </c>
      <c r="K830" s="1546" t="s">
        <v>6456</v>
      </c>
      <c r="L830" s="1546" t="s">
        <v>6515</v>
      </c>
    </row>
    <row r="831" spans="1:12">
      <c r="A831" s="1546" t="s">
        <v>314</v>
      </c>
      <c r="B831" s="1817">
        <v>3506</v>
      </c>
      <c r="C831" s="1546" t="s">
        <v>1263</v>
      </c>
      <c r="D831" s="1546" t="s">
        <v>137</v>
      </c>
      <c r="E831" s="1546" t="s">
        <v>6124</v>
      </c>
      <c r="F831" s="1546" t="s">
        <v>822</v>
      </c>
      <c r="G831" s="1818">
        <v>1</v>
      </c>
      <c r="H831" s="1818">
        <v>4</v>
      </c>
      <c r="I831" s="1818">
        <v>4</v>
      </c>
      <c r="J831" s="1546" t="s">
        <v>6527</v>
      </c>
      <c r="K831" s="1546" t="s">
        <v>6456</v>
      </c>
      <c r="L831" s="1546" t="s">
        <v>6515</v>
      </c>
    </row>
    <row r="832" spans="1:12">
      <c r="A832" s="1546" t="s">
        <v>314</v>
      </c>
      <c r="B832" s="1817">
        <v>3507</v>
      </c>
      <c r="C832" s="1546" t="s">
        <v>1263</v>
      </c>
      <c r="D832" s="1546" t="s">
        <v>137</v>
      </c>
      <c r="E832" s="1546" t="s">
        <v>720</v>
      </c>
      <c r="F832" s="1546" t="s">
        <v>1277</v>
      </c>
      <c r="G832" s="1818">
        <v>1</v>
      </c>
      <c r="H832" s="1818">
        <v>4</v>
      </c>
      <c r="I832" s="1818">
        <v>4</v>
      </c>
      <c r="J832" s="1546" t="s">
        <v>6527</v>
      </c>
      <c r="K832" s="1546" t="s">
        <v>6456</v>
      </c>
      <c r="L832" s="1546" t="s">
        <v>6515</v>
      </c>
    </row>
    <row r="833" spans="1:12">
      <c r="A833" s="1546" t="s">
        <v>314</v>
      </c>
      <c r="B833" s="1817">
        <v>3508</v>
      </c>
      <c r="C833" s="1546" t="s">
        <v>1263</v>
      </c>
      <c r="D833" s="1546" t="s">
        <v>137</v>
      </c>
      <c r="E833" s="1546" t="s">
        <v>291</v>
      </c>
      <c r="F833" s="1546" t="s">
        <v>290</v>
      </c>
      <c r="G833" s="1818">
        <v>1</v>
      </c>
      <c r="H833" s="1818">
        <v>4</v>
      </c>
      <c r="I833" s="1818">
        <v>4</v>
      </c>
      <c r="J833" s="1546" t="s">
        <v>6527</v>
      </c>
      <c r="K833" s="1546" t="s">
        <v>6456</v>
      </c>
      <c r="L833" s="1546" t="s">
        <v>6515</v>
      </c>
    </row>
    <row r="834" spans="1:12">
      <c r="A834" s="1546" t="s">
        <v>314</v>
      </c>
      <c r="B834" s="1817">
        <v>3509</v>
      </c>
      <c r="C834" s="1546" t="s">
        <v>1263</v>
      </c>
      <c r="D834" s="1546" t="s">
        <v>137</v>
      </c>
      <c r="E834" s="1546" t="s">
        <v>6100</v>
      </c>
      <c r="F834" s="1546" t="s">
        <v>280</v>
      </c>
      <c r="G834" s="1818">
        <v>1</v>
      </c>
      <c r="H834" s="1818">
        <v>4</v>
      </c>
      <c r="I834" s="1818">
        <v>4</v>
      </c>
      <c r="J834" s="1546" t="s">
        <v>6527</v>
      </c>
      <c r="K834" s="1546" t="s">
        <v>6456</v>
      </c>
      <c r="L834" s="1546" t="s">
        <v>6515</v>
      </c>
    </row>
    <row r="835" spans="1:12">
      <c r="A835" s="1546" t="s">
        <v>314</v>
      </c>
      <c r="B835" s="1817">
        <v>3511</v>
      </c>
      <c r="C835" s="1546" t="s">
        <v>1263</v>
      </c>
      <c r="D835" s="1546" t="s">
        <v>137</v>
      </c>
      <c r="E835" s="1546" t="s">
        <v>503</v>
      </c>
      <c r="F835" s="1546" t="s">
        <v>504</v>
      </c>
      <c r="G835" s="1818">
        <v>1</v>
      </c>
      <c r="H835" s="1818">
        <v>100</v>
      </c>
      <c r="I835" s="1818">
        <v>100</v>
      </c>
      <c r="J835" s="1546" t="s">
        <v>6527</v>
      </c>
      <c r="K835" s="1546" t="s">
        <v>6456</v>
      </c>
      <c r="L835" s="1546" t="s">
        <v>6515</v>
      </c>
    </row>
    <row r="836" spans="1:12">
      <c r="A836" s="1546" t="s">
        <v>314</v>
      </c>
      <c r="B836" s="1817">
        <v>3512</v>
      </c>
      <c r="C836" s="1546" t="s">
        <v>1263</v>
      </c>
      <c r="D836" s="1546" t="s">
        <v>137</v>
      </c>
      <c r="E836" s="1546" t="s">
        <v>6313</v>
      </c>
      <c r="F836" s="1546" t="s">
        <v>1211</v>
      </c>
      <c r="G836" s="1818">
        <v>2</v>
      </c>
      <c r="H836" s="1818">
        <v>25</v>
      </c>
      <c r="I836" s="1818">
        <v>50</v>
      </c>
      <c r="J836" s="1546" t="s">
        <v>6527</v>
      </c>
      <c r="K836" s="1546" t="s">
        <v>6456</v>
      </c>
      <c r="L836" s="1546" t="s">
        <v>6515</v>
      </c>
    </row>
    <row r="837" spans="1:12">
      <c r="A837" s="1546" t="s">
        <v>314</v>
      </c>
      <c r="B837" s="1817">
        <v>3513</v>
      </c>
      <c r="C837" s="1546" t="s">
        <v>1263</v>
      </c>
      <c r="D837" s="1546" t="s">
        <v>137</v>
      </c>
      <c r="E837" s="1546" t="s">
        <v>6262</v>
      </c>
      <c r="F837" s="1546" t="s">
        <v>601</v>
      </c>
      <c r="G837" s="1818">
        <v>2</v>
      </c>
      <c r="H837" s="1818">
        <v>25</v>
      </c>
      <c r="I837" s="1818">
        <v>50</v>
      </c>
      <c r="J837" s="1546" t="s">
        <v>6527</v>
      </c>
      <c r="K837" s="1546" t="s">
        <v>6456</v>
      </c>
      <c r="L837" s="1546" t="s">
        <v>6515</v>
      </c>
    </row>
    <row r="838" spans="1:12">
      <c r="A838" s="1546" t="s">
        <v>314</v>
      </c>
      <c r="B838" s="1817">
        <v>3514</v>
      </c>
      <c r="C838" s="1546" t="s">
        <v>1263</v>
      </c>
      <c r="D838" s="1546" t="s">
        <v>137</v>
      </c>
      <c r="E838" s="1546" t="s">
        <v>6309</v>
      </c>
      <c r="F838" s="1546" t="s">
        <v>592</v>
      </c>
      <c r="G838" s="1818">
        <v>1</v>
      </c>
      <c r="H838" s="1818">
        <v>25</v>
      </c>
      <c r="I838" s="1818">
        <v>25</v>
      </c>
      <c r="J838" s="1546" t="s">
        <v>6527</v>
      </c>
      <c r="K838" s="1546" t="s">
        <v>6456</v>
      </c>
      <c r="L838" s="1546" t="s">
        <v>6515</v>
      </c>
    </row>
    <row r="839" spans="1:12">
      <c r="A839" s="1546" t="s">
        <v>314</v>
      </c>
      <c r="B839" s="1817">
        <v>3516</v>
      </c>
      <c r="C839" s="1546" t="s">
        <v>1263</v>
      </c>
      <c r="D839" s="1546" t="s">
        <v>137</v>
      </c>
      <c r="E839" s="1546" t="s">
        <v>1136</v>
      </c>
      <c r="F839" s="1546" t="s">
        <v>1135</v>
      </c>
      <c r="G839" s="1818"/>
      <c r="H839" s="1818"/>
      <c r="I839" s="1818">
        <v>50</v>
      </c>
      <c r="J839" s="1546" t="s">
        <v>6523</v>
      </c>
      <c r="K839" s="1546" t="s">
        <v>6456</v>
      </c>
      <c r="L839" s="1546" t="s">
        <v>6515</v>
      </c>
    </row>
    <row r="840" spans="1:12">
      <c r="A840" s="1546" t="s">
        <v>314</v>
      </c>
      <c r="B840" s="1817">
        <v>3517</v>
      </c>
      <c r="C840" s="1546" t="s">
        <v>1263</v>
      </c>
      <c r="D840" s="1546" t="s">
        <v>137</v>
      </c>
      <c r="E840" s="1546" t="s">
        <v>434</v>
      </c>
      <c r="F840" s="1546" t="s">
        <v>303</v>
      </c>
      <c r="G840" s="1818">
        <v>1</v>
      </c>
      <c r="H840" s="1818">
        <v>2</v>
      </c>
      <c r="I840" s="1818">
        <v>2</v>
      </c>
      <c r="J840" s="1546" t="s">
        <v>6527</v>
      </c>
      <c r="K840" s="1546" t="s">
        <v>6456</v>
      </c>
      <c r="L840" s="1546" t="s">
        <v>6515</v>
      </c>
    </row>
    <row r="841" spans="1:12">
      <c r="A841" s="1546" t="s">
        <v>314</v>
      </c>
      <c r="B841" s="1817">
        <v>3519</v>
      </c>
      <c r="C841" s="1546" t="s">
        <v>1263</v>
      </c>
      <c r="D841" s="1546" t="s">
        <v>137</v>
      </c>
      <c r="E841" s="1546" t="s">
        <v>6150</v>
      </c>
      <c r="F841" s="1546" t="s">
        <v>1279</v>
      </c>
      <c r="G841" s="1818"/>
      <c r="H841" s="1818"/>
      <c r="I841" s="1818">
        <v>2</v>
      </c>
      <c r="J841" s="1546" t="s">
        <v>6523</v>
      </c>
      <c r="K841" s="1546" t="s">
        <v>6456</v>
      </c>
      <c r="L841" s="1546" t="s">
        <v>6515</v>
      </c>
    </row>
    <row r="842" spans="1:12">
      <c r="A842" s="1546" t="s">
        <v>314</v>
      </c>
      <c r="B842" s="1817">
        <v>3521</v>
      </c>
      <c r="C842" s="1546" t="s">
        <v>1263</v>
      </c>
      <c r="D842" s="1546" t="s">
        <v>137</v>
      </c>
      <c r="E842" s="1546" t="s">
        <v>6261</v>
      </c>
      <c r="F842" s="1546" t="s">
        <v>6026</v>
      </c>
      <c r="G842" s="1818">
        <v>1</v>
      </c>
      <c r="H842" s="1818">
        <v>6</v>
      </c>
      <c r="I842" s="1818">
        <v>6</v>
      </c>
      <c r="J842" s="1546" t="s">
        <v>6527</v>
      </c>
      <c r="K842" s="1546" t="s">
        <v>6456</v>
      </c>
      <c r="L842" s="1546" t="s">
        <v>6515</v>
      </c>
    </row>
    <row r="843" spans="1:12">
      <c r="A843" s="1546" t="s">
        <v>314</v>
      </c>
      <c r="B843" s="1817">
        <v>3523</v>
      </c>
      <c r="C843" s="1546" t="s">
        <v>1263</v>
      </c>
      <c r="D843" s="1546" t="s">
        <v>137</v>
      </c>
      <c r="E843" s="1546" t="s">
        <v>986</v>
      </c>
      <c r="F843" s="1546" t="s">
        <v>987</v>
      </c>
      <c r="G843" s="1818"/>
      <c r="H843" s="1818"/>
      <c r="I843" s="1818">
        <v>50</v>
      </c>
      <c r="J843" s="1546" t="s">
        <v>6523</v>
      </c>
      <c r="K843" s="1546" t="s">
        <v>6456</v>
      </c>
      <c r="L843" s="1546" t="s">
        <v>6515</v>
      </c>
    </row>
    <row r="844" spans="1:12">
      <c r="A844" s="1546" t="s">
        <v>314</v>
      </c>
      <c r="B844" s="1817">
        <v>3525</v>
      </c>
      <c r="C844" s="1546" t="s">
        <v>1263</v>
      </c>
      <c r="D844" s="1546" t="s">
        <v>137</v>
      </c>
      <c r="E844" s="1546" t="s">
        <v>1265</v>
      </c>
      <c r="F844" s="1546" t="s">
        <v>6320</v>
      </c>
      <c r="G844" s="1818"/>
      <c r="H844" s="1818"/>
      <c r="I844" s="1818">
        <v>50</v>
      </c>
      <c r="J844" s="1546" t="s">
        <v>6523</v>
      </c>
      <c r="K844" s="1546" t="s">
        <v>6456</v>
      </c>
      <c r="L844" s="1546" t="s">
        <v>6515</v>
      </c>
    </row>
    <row r="845" spans="1:12">
      <c r="A845" s="1546" t="s">
        <v>314</v>
      </c>
      <c r="B845" s="1817">
        <v>3526</v>
      </c>
      <c r="C845" s="1546" t="s">
        <v>1263</v>
      </c>
      <c r="D845" s="1546" t="s">
        <v>137</v>
      </c>
      <c r="E845" s="1546" t="s">
        <v>804</v>
      </c>
      <c r="F845" s="1546" t="s">
        <v>6321</v>
      </c>
      <c r="G845" s="1818"/>
      <c r="H845" s="1818"/>
      <c r="I845" s="1818">
        <v>50</v>
      </c>
      <c r="J845" s="1546" t="s">
        <v>6523</v>
      </c>
      <c r="K845" s="1546" t="s">
        <v>6456</v>
      </c>
      <c r="L845" s="1546" t="s">
        <v>6515</v>
      </c>
    </row>
    <row r="846" spans="1:12">
      <c r="A846" s="1546" t="s">
        <v>314</v>
      </c>
      <c r="B846" s="1817">
        <v>3528</v>
      </c>
      <c r="C846" s="1546" t="s">
        <v>1263</v>
      </c>
      <c r="D846" s="1546" t="s">
        <v>137</v>
      </c>
      <c r="E846" s="1546" t="s">
        <v>6260</v>
      </c>
      <c r="F846" s="1546" t="s">
        <v>567</v>
      </c>
      <c r="G846" s="1818">
        <v>1</v>
      </c>
      <c r="H846" s="1818">
        <v>10</v>
      </c>
      <c r="I846" s="1818">
        <v>10</v>
      </c>
      <c r="J846" s="1546" t="s">
        <v>6527</v>
      </c>
      <c r="K846" s="1546" t="s">
        <v>6456</v>
      </c>
      <c r="L846" s="1546" t="s">
        <v>6515</v>
      </c>
    </row>
    <row r="847" spans="1:12">
      <c r="A847" s="1546" t="s">
        <v>314</v>
      </c>
      <c r="B847" s="1817">
        <v>3551</v>
      </c>
      <c r="C847" s="1546" t="s">
        <v>1263</v>
      </c>
      <c r="D847" s="1546" t="s">
        <v>138</v>
      </c>
      <c r="E847" s="1546" t="s">
        <v>6239</v>
      </c>
      <c r="F847" s="1546" t="s">
        <v>347</v>
      </c>
      <c r="G847" s="1818">
        <v>1</v>
      </c>
      <c r="H847" s="1818">
        <v>5</v>
      </c>
      <c r="I847" s="1818">
        <v>5</v>
      </c>
      <c r="J847" s="1546" t="s">
        <v>6527</v>
      </c>
      <c r="K847" s="1546" t="s">
        <v>6456</v>
      </c>
      <c r="L847" s="1546" t="s">
        <v>6515</v>
      </c>
    </row>
    <row r="848" spans="1:12">
      <c r="A848" s="1546" t="s">
        <v>314</v>
      </c>
      <c r="B848" s="1817">
        <v>3552</v>
      </c>
      <c r="C848" s="1546" t="s">
        <v>1263</v>
      </c>
      <c r="D848" s="1546" t="s">
        <v>138</v>
      </c>
      <c r="E848" s="1546" t="s">
        <v>6255</v>
      </c>
      <c r="F848" s="1546" t="s">
        <v>5929</v>
      </c>
      <c r="G848" s="1818">
        <v>1</v>
      </c>
      <c r="H848" s="1818">
        <v>5</v>
      </c>
      <c r="I848" s="1818">
        <v>5</v>
      </c>
      <c r="J848" s="1546" t="s">
        <v>6527</v>
      </c>
      <c r="K848" s="1546" t="s">
        <v>6456</v>
      </c>
      <c r="L848" s="1546" t="s">
        <v>6515</v>
      </c>
    </row>
    <row r="849" spans="1:12">
      <c r="A849" s="1546" t="s">
        <v>314</v>
      </c>
      <c r="B849" s="1817">
        <v>3553</v>
      </c>
      <c r="C849" s="1546" t="s">
        <v>1263</v>
      </c>
      <c r="D849" s="1546" t="s">
        <v>138</v>
      </c>
      <c r="E849" s="1546" t="s">
        <v>6278</v>
      </c>
      <c r="F849" s="1546" t="s">
        <v>5973</v>
      </c>
      <c r="G849" s="1818">
        <v>1</v>
      </c>
      <c r="H849" s="1818">
        <v>5</v>
      </c>
      <c r="I849" s="1818">
        <v>5</v>
      </c>
      <c r="J849" s="1546" t="s">
        <v>6527</v>
      </c>
      <c r="K849" s="1546" t="s">
        <v>6456</v>
      </c>
      <c r="L849" s="1546" t="s">
        <v>6515</v>
      </c>
    </row>
    <row r="850" spans="1:12">
      <c r="A850" s="1546" t="s">
        <v>314</v>
      </c>
      <c r="B850" s="1817">
        <v>3554</v>
      </c>
      <c r="C850" s="1546" t="s">
        <v>1263</v>
      </c>
      <c r="D850" s="1546" t="s">
        <v>138</v>
      </c>
      <c r="E850" s="1546" t="s">
        <v>6280</v>
      </c>
      <c r="F850" s="1546" t="s">
        <v>750</v>
      </c>
      <c r="G850" s="1818">
        <v>1</v>
      </c>
      <c r="H850" s="1818">
        <v>5</v>
      </c>
      <c r="I850" s="1818">
        <v>5</v>
      </c>
      <c r="J850" s="1546" t="s">
        <v>6527</v>
      </c>
      <c r="K850" s="1546" t="s">
        <v>6456</v>
      </c>
      <c r="L850" s="1546" t="s">
        <v>6515</v>
      </c>
    </row>
    <row r="851" spans="1:12">
      <c r="A851" s="1546" t="s">
        <v>314</v>
      </c>
      <c r="B851" s="1817">
        <v>3555</v>
      </c>
      <c r="C851" s="1546" t="s">
        <v>1263</v>
      </c>
      <c r="D851" s="1546" t="s">
        <v>138</v>
      </c>
      <c r="E851" s="1546" t="s">
        <v>6264</v>
      </c>
      <c r="F851" s="1546" t="s">
        <v>6254</v>
      </c>
      <c r="G851" s="1818">
        <v>1</v>
      </c>
      <c r="H851" s="1818">
        <v>5</v>
      </c>
      <c r="I851" s="1818">
        <v>5</v>
      </c>
      <c r="J851" s="1546" t="s">
        <v>6527</v>
      </c>
      <c r="K851" s="1546" t="s">
        <v>6456</v>
      </c>
      <c r="L851" s="1546" t="s">
        <v>6515</v>
      </c>
    </row>
    <row r="852" spans="1:12">
      <c r="A852" s="1546" t="s">
        <v>314</v>
      </c>
      <c r="B852" s="1817">
        <v>3557</v>
      </c>
      <c r="C852" s="1546" t="s">
        <v>1263</v>
      </c>
      <c r="D852" s="1546" t="s">
        <v>138</v>
      </c>
      <c r="E852" s="1546" t="s">
        <v>443</v>
      </c>
      <c r="F852" s="1546" t="s">
        <v>442</v>
      </c>
      <c r="G852" s="1818">
        <v>1</v>
      </c>
      <c r="H852" s="1818">
        <v>5</v>
      </c>
      <c r="I852" s="1818">
        <v>5</v>
      </c>
      <c r="J852" s="1546" t="s">
        <v>6527</v>
      </c>
      <c r="K852" s="1546" t="s">
        <v>6456</v>
      </c>
      <c r="L852" s="1546" t="s">
        <v>6515</v>
      </c>
    </row>
    <row r="853" spans="1:12">
      <c r="A853" s="1546" t="s">
        <v>314</v>
      </c>
      <c r="B853" s="1817">
        <v>3558</v>
      </c>
      <c r="C853" s="1546" t="s">
        <v>1263</v>
      </c>
      <c r="D853" s="1546" t="s">
        <v>138</v>
      </c>
      <c r="E853" s="1546" t="s">
        <v>441</v>
      </c>
      <c r="F853" s="1546" t="s">
        <v>440</v>
      </c>
      <c r="G853" s="1818">
        <v>1</v>
      </c>
      <c r="H853" s="1818">
        <v>5</v>
      </c>
      <c r="I853" s="1818">
        <v>5</v>
      </c>
      <c r="J853" s="1546" t="s">
        <v>6527</v>
      </c>
      <c r="K853" s="1546" t="s">
        <v>6456</v>
      </c>
      <c r="L853" s="1546" t="s">
        <v>6515</v>
      </c>
    </row>
    <row r="854" spans="1:12">
      <c r="A854" s="1546" t="s">
        <v>314</v>
      </c>
      <c r="B854" s="1817">
        <v>3559</v>
      </c>
      <c r="C854" s="1546" t="s">
        <v>1263</v>
      </c>
      <c r="D854" s="1546" t="s">
        <v>138</v>
      </c>
      <c r="E854" s="1546" t="s">
        <v>6256</v>
      </c>
      <c r="F854" s="1546" t="s">
        <v>436</v>
      </c>
      <c r="G854" s="1818">
        <v>2</v>
      </c>
      <c r="H854" s="1818">
        <v>5</v>
      </c>
      <c r="I854" s="1818">
        <v>10</v>
      </c>
      <c r="J854" s="1546" t="s">
        <v>6527</v>
      </c>
      <c r="K854" s="1546" t="s">
        <v>6456</v>
      </c>
      <c r="L854" s="1546" t="s">
        <v>6515</v>
      </c>
    </row>
    <row r="855" spans="1:12">
      <c r="A855" s="1546" t="s">
        <v>314</v>
      </c>
      <c r="B855" s="1817">
        <v>3561</v>
      </c>
      <c r="C855" s="1546" t="s">
        <v>1263</v>
      </c>
      <c r="D855" s="1546" t="s">
        <v>138</v>
      </c>
      <c r="E855" s="1546" t="s">
        <v>1265</v>
      </c>
      <c r="F855" s="1546" t="s">
        <v>6569</v>
      </c>
      <c r="G855" s="1818"/>
      <c r="H855" s="1818"/>
      <c r="I855" s="1818">
        <v>25</v>
      </c>
      <c r="J855" s="1546" t="s">
        <v>6523</v>
      </c>
      <c r="K855" s="1546" t="s">
        <v>6456</v>
      </c>
      <c r="L855" s="1546" t="s">
        <v>6515</v>
      </c>
    </row>
    <row r="856" spans="1:12">
      <c r="A856" s="1546" t="s">
        <v>314</v>
      </c>
      <c r="B856" s="1817">
        <v>3562</v>
      </c>
      <c r="C856" s="1546" t="s">
        <v>1263</v>
      </c>
      <c r="D856" s="1546" t="s">
        <v>138</v>
      </c>
      <c r="E856" s="1546" t="s">
        <v>1284</v>
      </c>
      <c r="F856" s="1546" t="s">
        <v>5993</v>
      </c>
      <c r="G856" s="1818"/>
      <c r="H856" s="1818"/>
      <c r="I856" s="1818">
        <v>25</v>
      </c>
      <c r="J856" s="1546" t="s">
        <v>6523</v>
      </c>
      <c r="K856" s="1546" t="s">
        <v>6456</v>
      </c>
      <c r="L856" s="1546" t="s">
        <v>6515</v>
      </c>
    </row>
    <row r="857" spans="1:12">
      <c r="A857" s="1546" t="s">
        <v>314</v>
      </c>
      <c r="B857" s="1817">
        <v>3563</v>
      </c>
      <c r="C857" s="1546" t="s">
        <v>1263</v>
      </c>
      <c r="D857" s="1546" t="s">
        <v>138</v>
      </c>
      <c r="E857" s="1546" t="s">
        <v>804</v>
      </c>
      <c r="F857" s="1546" t="s">
        <v>6551</v>
      </c>
      <c r="G857" s="1818"/>
      <c r="H857" s="1818"/>
      <c r="I857" s="1818">
        <v>25</v>
      </c>
      <c r="J857" s="1546" t="s">
        <v>6523</v>
      </c>
      <c r="K857" s="1546" t="s">
        <v>6456</v>
      </c>
      <c r="L857" s="1546" t="s">
        <v>6515</v>
      </c>
    </row>
    <row r="858" spans="1:12">
      <c r="A858" s="1546" t="s">
        <v>314</v>
      </c>
      <c r="B858" s="1817">
        <v>3564</v>
      </c>
      <c r="C858" s="1546" t="s">
        <v>1263</v>
      </c>
      <c r="D858" s="1546" t="s">
        <v>138</v>
      </c>
      <c r="E858" s="1546" t="s">
        <v>6570</v>
      </c>
      <c r="F858" s="1546" t="s">
        <v>1287</v>
      </c>
      <c r="G858" s="1818"/>
      <c r="H858" s="1818"/>
      <c r="I858" s="1818">
        <v>25</v>
      </c>
      <c r="J858" s="1546" t="s">
        <v>6523</v>
      </c>
      <c r="K858" s="1546" t="s">
        <v>6456</v>
      </c>
      <c r="L858" s="1546" t="s">
        <v>6515</v>
      </c>
    </row>
    <row r="859" spans="1:12">
      <c r="A859" s="1546" t="s">
        <v>314</v>
      </c>
      <c r="B859" s="1817">
        <v>3566</v>
      </c>
      <c r="C859" s="1546" t="s">
        <v>1263</v>
      </c>
      <c r="D859" s="1546" t="s">
        <v>138</v>
      </c>
      <c r="E859" s="1546" t="s">
        <v>563</v>
      </c>
      <c r="F859" s="1546" t="s">
        <v>6497</v>
      </c>
      <c r="G859" s="1818">
        <v>1</v>
      </c>
      <c r="H859" s="1818">
        <v>30</v>
      </c>
      <c r="I859" s="1818">
        <v>30</v>
      </c>
      <c r="J859" s="1546" t="s">
        <v>6527</v>
      </c>
      <c r="K859" s="1546" t="s">
        <v>6456</v>
      </c>
      <c r="L859" s="1546" t="s">
        <v>6515</v>
      </c>
    </row>
    <row r="860" spans="1:12">
      <c r="A860" s="1546" t="s">
        <v>314</v>
      </c>
      <c r="B860" s="1817">
        <v>3568</v>
      </c>
      <c r="C860" s="1546" t="s">
        <v>1263</v>
      </c>
      <c r="D860" s="1546" t="s">
        <v>138</v>
      </c>
      <c r="E860" s="1546" t="s">
        <v>515</v>
      </c>
      <c r="F860" s="1546" t="s">
        <v>727</v>
      </c>
      <c r="G860" s="1818">
        <v>1</v>
      </c>
      <c r="H860" s="1818">
        <v>10</v>
      </c>
      <c r="I860" s="1818">
        <v>10</v>
      </c>
      <c r="J860" s="1546" t="s">
        <v>6527</v>
      </c>
      <c r="K860" s="1546" t="s">
        <v>6456</v>
      </c>
      <c r="L860" s="1546" t="s">
        <v>6515</v>
      </c>
    </row>
    <row r="861" spans="1:12">
      <c r="A861" s="1546" t="s">
        <v>314</v>
      </c>
      <c r="B861" s="1817">
        <v>3569</v>
      </c>
      <c r="C861" s="1546" t="s">
        <v>1263</v>
      </c>
      <c r="D861" s="1546" t="s">
        <v>138</v>
      </c>
      <c r="E861" s="1546" t="s">
        <v>1694</v>
      </c>
      <c r="F861" s="1546" t="s">
        <v>977</v>
      </c>
      <c r="G861" s="1818">
        <v>1</v>
      </c>
      <c r="H861" s="1818">
        <v>10</v>
      </c>
      <c r="I861" s="1818">
        <v>10</v>
      </c>
      <c r="J861" s="1546" t="s">
        <v>6527</v>
      </c>
      <c r="K861" s="1546" t="s">
        <v>6456</v>
      </c>
      <c r="L861" s="1546" t="s">
        <v>6515</v>
      </c>
    </row>
    <row r="862" spans="1:12">
      <c r="A862" s="1546" t="s">
        <v>314</v>
      </c>
      <c r="B862" s="1817">
        <v>3571</v>
      </c>
      <c r="C862" s="1546" t="s">
        <v>1263</v>
      </c>
      <c r="D862" s="1546" t="s">
        <v>138</v>
      </c>
      <c r="E862" s="1546" t="s">
        <v>1050</v>
      </c>
      <c r="F862" s="1546" t="s">
        <v>6502</v>
      </c>
      <c r="G862" s="1818"/>
      <c r="H862" s="1818"/>
      <c r="I862" s="1818">
        <v>10</v>
      </c>
      <c r="J862" s="1546" t="s">
        <v>6523</v>
      </c>
      <c r="K862" s="1546" t="s">
        <v>6456</v>
      </c>
      <c r="L862" s="1546" t="s">
        <v>6515</v>
      </c>
    </row>
    <row r="863" spans="1:12">
      <c r="A863" s="1546" t="s">
        <v>314</v>
      </c>
      <c r="B863" s="1817">
        <v>3573</v>
      </c>
      <c r="C863" s="1546" t="s">
        <v>1263</v>
      </c>
      <c r="D863" s="1546" t="s">
        <v>138</v>
      </c>
      <c r="E863" s="1546" t="s">
        <v>794</v>
      </c>
      <c r="F863" s="1546" t="s">
        <v>6017</v>
      </c>
      <c r="G863" s="1818">
        <v>1</v>
      </c>
      <c r="H863" s="1818">
        <v>50</v>
      </c>
      <c r="I863" s="1818">
        <v>50</v>
      </c>
      <c r="J863" s="1546" t="s">
        <v>6527</v>
      </c>
      <c r="K863" s="1546" t="s">
        <v>6456</v>
      </c>
      <c r="L863" s="1546" t="s">
        <v>6515</v>
      </c>
    </row>
    <row r="864" spans="1:12">
      <c r="A864" s="1546" t="s">
        <v>314</v>
      </c>
      <c r="B864" s="1817">
        <v>3574</v>
      </c>
      <c r="C864" s="1546" t="s">
        <v>1263</v>
      </c>
      <c r="D864" s="1546" t="s">
        <v>138</v>
      </c>
      <c r="E864" s="1546" t="s">
        <v>707</v>
      </c>
      <c r="F864" s="1546" t="s">
        <v>767</v>
      </c>
      <c r="G864" s="1818">
        <v>1</v>
      </c>
      <c r="H864" s="1818">
        <v>50</v>
      </c>
      <c r="I864" s="1818">
        <v>50</v>
      </c>
      <c r="J864" s="1546" t="s">
        <v>6527</v>
      </c>
      <c r="K864" s="1546" t="s">
        <v>6456</v>
      </c>
      <c r="L864" s="1546" t="s">
        <v>6515</v>
      </c>
    </row>
    <row r="865" spans="1:12">
      <c r="A865" s="1546" t="s">
        <v>314</v>
      </c>
      <c r="B865" s="1817">
        <v>3577</v>
      </c>
      <c r="C865" s="1546" t="s">
        <v>1263</v>
      </c>
      <c r="D865" s="1546" t="s">
        <v>138</v>
      </c>
      <c r="E865" s="1546" t="s">
        <v>1290</v>
      </c>
      <c r="F865" s="1546" t="s">
        <v>1291</v>
      </c>
      <c r="G865" s="1818"/>
      <c r="H865" s="1818"/>
      <c r="I865" s="1818">
        <v>30</v>
      </c>
      <c r="J865" s="1546" t="s">
        <v>6523</v>
      </c>
      <c r="K865" s="1546" t="s">
        <v>6456</v>
      </c>
      <c r="L865" s="1546" t="s">
        <v>6515</v>
      </c>
    </row>
    <row r="866" spans="1:12">
      <c r="A866" s="1546" t="s">
        <v>314</v>
      </c>
      <c r="B866" s="1817">
        <v>3578</v>
      </c>
      <c r="C866" s="1546" t="s">
        <v>1263</v>
      </c>
      <c r="D866" s="1546" t="s">
        <v>138</v>
      </c>
      <c r="E866" s="1546" t="s">
        <v>1292</v>
      </c>
      <c r="F866" s="1546" t="s">
        <v>6571</v>
      </c>
      <c r="G866" s="1818"/>
      <c r="H866" s="1818"/>
      <c r="I866" s="1818">
        <v>20</v>
      </c>
      <c r="J866" s="1546" t="s">
        <v>6523</v>
      </c>
      <c r="K866" s="1546" t="s">
        <v>6456</v>
      </c>
      <c r="L866" s="1546" t="s">
        <v>6515</v>
      </c>
    </row>
    <row r="867" spans="1:12">
      <c r="A867" s="1546" t="s">
        <v>314</v>
      </c>
      <c r="B867" s="1817">
        <v>3579</v>
      </c>
      <c r="C867" s="1546" t="s">
        <v>1263</v>
      </c>
      <c r="D867" s="1546" t="s">
        <v>138</v>
      </c>
      <c r="E867" s="1546" t="s">
        <v>542</v>
      </c>
      <c r="F867" s="1546" t="s">
        <v>6541</v>
      </c>
      <c r="G867" s="1818"/>
      <c r="H867" s="1818"/>
      <c r="I867" s="1818">
        <v>30</v>
      </c>
      <c r="J867" s="1546" t="s">
        <v>6523</v>
      </c>
      <c r="K867" s="1546" t="s">
        <v>6456</v>
      </c>
      <c r="L867" s="1546" t="s">
        <v>6515</v>
      </c>
    </row>
    <row r="868" spans="1:12">
      <c r="A868" s="1546" t="s">
        <v>314</v>
      </c>
      <c r="B868" s="1817">
        <v>3581</v>
      </c>
      <c r="C868" s="1546" t="s">
        <v>1263</v>
      </c>
      <c r="D868" s="1546" t="s">
        <v>138</v>
      </c>
      <c r="E868" s="1546" t="s">
        <v>6262</v>
      </c>
      <c r="F868" s="1546" t="s">
        <v>601</v>
      </c>
      <c r="G868" s="1818">
        <v>1</v>
      </c>
      <c r="H868" s="1818">
        <v>25</v>
      </c>
      <c r="I868" s="1818">
        <v>25</v>
      </c>
      <c r="J868" s="1546" t="s">
        <v>6527</v>
      </c>
      <c r="K868" s="1546" t="s">
        <v>6456</v>
      </c>
      <c r="L868" s="1546" t="s">
        <v>6515</v>
      </c>
    </row>
    <row r="869" spans="1:12">
      <c r="A869" s="1546" t="s">
        <v>314</v>
      </c>
      <c r="B869" s="1817">
        <v>3582</v>
      </c>
      <c r="C869" s="1546" t="s">
        <v>1263</v>
      </c>
      <c r="D869" s="1546" t="s">
        <v>138</v>
      </c>
      <c r="E869" s="1546" t="s">
        <v>6309</v>
      </c>
      <c r="F869" s="1546" t="s">
        <v>592</v>
      </c>
      <c r="G869" s="1818">
        <v>1</v>
      </c>
      <c r="H869" s="1818">
        <v>25</v>
      </c>
      <c r="I869" s="1818">
        <v>25</v>
      </c>
      <c r="J869" s="1546" t="s">
        <v>6527</v>
      </c>
      <c r="K869" s="1546" t="s">
        <v>6456</v>
      </c>
      <c r="L869" s="1546" t="s">
        <v>6515</v>
      </c>
    </row>
    <row r="870" spans="1:12">
      <c r="A870" s="1546" t="s">
        <v>314</v>
      </c>
      <c r="B870" s="1817">
        <v>3583</v>
      </c>
      <c r="C870" s="1546" t="s">
        <v>1263</v>
      </c>
      <c r="D870" s="1546" t="s">
        <v>138</v>
      </c>
      <c r="E870" s="1546" t="s">
        <v>6243</v>
      </c>
      <c r="F870" s="1546" t="s">
        <v>6532</v>
      </c>
      <c r="G870" s="1818">
        <v>1</v>
      </c>
      <c r="H870" s="1818">
        <v>25</v>
      </c>
      <c r="I870" s="1818">
        <v>25</v>
      </c>
      <c r="J870" s="1546" t="s">
        <v>6527</v>
      </c>
      <c r="K870" s="1546" t="s">
        <v>6456</v>
      </c>
      <c r="L870" s="1546" t="s">
        <v>6515</v>
      </c>
    </row>
    <row r="871" spans="1:12">
      <c r="A871" s="1546" t="s">
        <v>314</v>
      </c>
      <c r="B871" s="1817">
        <v>3585</v>
      </c>
      <c r="C871" s="1546" t="s">
        <v>1263</v>
      </c>
      <c r="D871" s="1546" t="s">
        <v>138</v>
      </c>
      <c r="E871" s="1546" t="s">
        <v>891</v>
      </c>
      <c r="F871" s="1546" t="s">
        <v>892</v>
      </c>
      <c r="G871" s="1818"/>
      <c r="H871" s="1818"/>
      <c r="I871" s="1818">
        <v>25</v>
      </c>
      <c r="J871" s="1546" t="s">
        <v>6523</v>
      </c>
      <c r="K871" s="1546" t="s">
        <v>6456</v>
      </c>
      <c r="L871" s="1546" t="s">
        <v>6515</v>
      </c>
    </row>
    <row r="872" spans="1:12">
      <c r="A872" s="1546" t="s">
        <v>314</v>
      </c>
      <c r="B872" s="1817">
        <v>3614</v>
      </c>
      <c r="C872" s="1546" t="s">
        <v>1304</v>
      </c>
      <c r="D872" s="1546" t="s">
        <v>139</v>
      </c>
      <c r="E872" s="1546" t="s">
        <v>970</v>
      </c>
      <c r="F872" s="1546" t="s">
        <v>979</v>
      </c>
      <c r="G872" s="1818">
        <v>5</v>
      </c>
      <c r="H872" s="1818">
        <v>3</v>
      </c>
      <c r="I872" s="1818">
        <v>15</v>
      </c>
      <c r="J872" s="1546" t="s">
        <v>6527</v>
      </c>
      <c r="K872" s="1546" t="s">
        <v>6456</v>
      </c>
      <c r="L872" s="1546" t="s">
        <v>6515</v>
      </c>
    </row>
    <row r="873" spans="1:12">
      <c r="A873" s="1546" t="s">
        <v>314</v>
      </c>
      <c r="B873" s="1817">
        <v>3615</v>
      </c>
      <c r="C873" s="1546" t="s">
        <v>1304</v>
      </c>
      <c r="D873" s="1546" t="s">
        <v>139</v>
      </c>
      <c r="E873" s="1546" t="s">
        <v>970</v>
      </c>
      <c r="F873" s="1546" t="s">
        <v>979</v>
      </c>
      <c r="G873" s="1818"/>
      <c r="H873" s="1818">
        <v>3</v>
      </c>
      <c r="I873" s="1818">
        <v>3</v>
      </c>
      <c r="J873" s="1546" t="s">
        <v>6523</v>
      </c>
      <c r="K873" s="1546" t="s">
        <v>6456</v>
      </c>
      <c r="L873" s="1546" t="s">
        <v>6515</v>
      </c>
    </row>
    <row r="874" spans="1:12">
      <c r="A874" s="1546" t="s">
        <v>314</v>
      </c>
      <c r="B874" s="1817">
        <v>3616</v>
      </c>
      <c r="C874" s="1546" t="s">
        <v>1304</v>
      </c>
      <c r="D874" s="1546" t="s">
        <v>139</v>
      </c>
      <c r="E874" s="1546" t="s">
        <v>1103</v>
      </c>
      <c r="F874" s="1546" t="s">
        <v>1305</v>
      </c>
      <c r="G874" s="1818"/>
      <c r="H874" s="1818">
        <v>3</v>
      </c>
      <c r="I874" s="1818">
        <v>3</v>
      </c>
      <c r="J874" s="1546" t="s">
        <v>6523</v>
      </c>
      <c r="K874" s="1546" t="s">
        <v>6456</v>
      </c>
      <c r="L874" s="1546" t="s">
        <v>6515</v>
      </c>
    </row>
    <row r="875" spans="1:12">
      <c r="A875" s="1546" t="s">
        <v>314</v>
      </c>
      <c r="B875" s="1817">
        <v>3617</v>
      </c>
      <c r="C875" s="1546" t="s">
        <v>1304</v>
      </c>
      <c r="D875" s="1546" t="s">
        <v>139</v>
      </c>
      <c r="E875" s="1546" t="s">
        <v>6077</v>
      </c>
      <c r="F875" s="1546" t="s">
        <v>868</v>
      </c>
      <c r="G875" s="1818"/>
      <c r="H875" s="1818">
        <v>4</v>
      </c>
      <c r="I875" s="1818">
        <v>4</v>
      </c>
      <c r="J875" s="1546" t="s">
        <v>6523</v>
      </c>
      <c r="K875" s="1546" t="s">
        <v>6456</v>
      </c>
      <c r="L875" s="1546" t="s">
        <v>6515</v>
      </c>
    </row>
    <row r="876" spans="1:12">
      <c r="A876" s="1546" t="s">
        <v>314</v>
      </c>
      <c r="B876" s="1817">
        <v>3618</v>
      </c>
      <c r="C876" s="1546" t="s">
        <v>1304</v>
      </c>
      <c r="D876" s="1546" t="s">
        <v>139</v>
      </c>
      <c r="E876" s="1546" t="s">
        <v>277</v>
      </c>
      <c r="F876" s="1546" t="s">
        <v>623</v>
      </c>
      <c r="G876" s="1818"/>
      <c r="H876" s="1818">
        <v>1</v>
      </c>
      <c r="I876" s="1818">
        <v>1</v>
      </c>
      <c r="J876" s="1546" t="s">
        <v>6523</v>
      </c>
      <c r="K876" s="1546" t="s">
        <v>6456</v>
      </c>
      <c r="L876" s="1546" t="s">
        <v>6515</v>
      </c>
    </row>
    <row r="877" spans="1:12">
      <c r="A877" s="1546" t="s">
        <v>314</v>
      </c>
      <c r="B877" s="1817">
        <v>3619</v>
      </c>
      <c r="C877" s="1546" t="s">
        <v>1304</v>
      </c>
      <c r="D877" s="1546" t="s">
        <v>139</v>
      </c>
      <c r="E877" s="1546" t="s">
        <v>6148</v>
      </c>
      <c r="F877" s="1546" t="s">
        <v>1213</v>
      </c>
      <c r="G877" s="1818"/>
      <c r="H877" s="1818">
        <v>3</v>
      </c>
      <c r="I877" s="1818">
        <v>3</v>
      </c>
      <c r="J877" s="1546" t="s">
        <v>6523</v>
      </c>
      <c r="K877" s="1546" t="s">
        <v>6456</v>
      </c>
      <c r="L877" s="1546" t="s">
        <v>6515</v>
      </c>
    </row>
    <row r="878" spans="1:12">
      <c r="A878" s="1546" t="s">
        <v>314</v>
      </c>
      <c r="B878" s="1817">
        <v>3620</v>
      </c>
      <c r="C878" s="1546" t="s">
        <v>1304</v>
      </c>
      <c r="D878" s="1546" t="s">
        <v>139</v>
      </c>
      <c r="E878" s="1546" t="s">
        <v>1196</v>
      </c>
      <c r="F878" s="1546" t="s">
        <v>1195</v>
      </c>
      <c r="G878" s="1818"/>
      <c r="H878" s="1818">
        <v>3</v>
      </c>
      <c r="I878" s="1818">
        <v>3</v>
      </c>
      <c r="J878" s="1546" t="s">
        <v>6523</v>
      </c>
      <c r="K878" s="1546" t="s">
        <v>6456</v>
      </c>
      <c r="L878" s="1546" t="s">
        <v>6515</v>
      </c>
    </row>
    <row r="879" spans="1:12">
      <c r="A879" s="1546" t="s">
        <v>314</v>
      </c>
      <c r="B879" s="1817">
        <v>3622</v>
      </c>
      <c r="C879" s="1546" t="s">
        <v>1304</v>
      </c>
      <c r="D879" s="1546" t="s">
        <v>139</v>
      </c>
      <c r="E879" s="1546" t="s">
        <v>1303</v>
      </c>
      <c r="F879" s="1546" t="s">
        <v>1306</v>
      </c>
      <c r="G879" s="1818"/>
      <c r="H879" s="1818">
        <v>3</v>
      </c>
      <c r="I879" s="1818">
        <v>3</v>
      </c>
      <c r="J879" s="1546" t="s">
        <v>6523</v>
      </c>
      <c r="K879" s="1546" t="s">
        <v>6456</v>
      </c>
      <c r="L879" s="1546" t="s">
        <v>6515</v>
      </c>
    </row>
    <row r="880" spans="1:12">
      <c r="A880" s="1546" t="s">
        <v>314</v>
      </c>
      <c r="B880" s="1817">
        <v>3623</v>
      </c>
      <c r="C880" s="1546" t="s">
        <v>1304</v>
      </c>
      <c r="D880" s="1546" t="s">
        <v>139</v>
      </c>
      <c r="E880" s="1546" t="s">
        <v>865</v>
      </c>
      <c r="F880" s="1546" t="s">
        <v>1307</v>
      </c>
      <c r="G880" s="1818"/>
      <c r="H880" s="1818">
        <v>3</v>
      </c>
      <c r="I880" s="1818">
        <v>3</v>
      </c>
      <c r="J880" s="1546" t="s">
        <v>6523</v>
      </c>
      <c r="K880" s="1546" t="s">
        <v>6456</v>
      </c>
      <c r="L880" s="1546" t="s">
        <v>6515</v>
      </c>
    </row>
    <row r="881" spans="1:12">
      <c r="A881" s="1546" t="s">
        <v>314</v>
      </c>
      <c r="B881" s="1817">
        <v>3624</v>
      </c>
      <c r="C881" s="1546" t="s">
        <v>1304</v>
      </c>
      <c r="D881" s="1546" t="s">
        <v>139</v>
      </c>
      <c r="E881" s="1546" t="s">
        <v>6079</v>
      </c>
      <c r="F881" s="1546" t="s">
        <v>631</v>
      </c>
      <c r="G881" s="1818"/>
      <c r="H881" s="1818">
        <v>4</v>
      </c>
      <c r="I881" s="1818">
        <v>4</v>
      </c>
      <c r="J881" s="1546" t="s">
        <v>6523</v>
      </c>
      <c r="K881" s="1546" t="s">
        <v>6456</v>
      </c>
      <c r="L881" s="1546" t="s">
        <v>6515</v>
      </c>
    </row>
    <row r="882" spans="1:12">
      <c r="A882" s="1546" t="s">
        <v>314</v>
      </c>
      <c r="B882" s="1817">
        <v>3625</v>
      </c>
      <c r="C882" s="1546" t="s">
        <v>1304</v>
      </c>
      <c r="D882" s="1546" t="s">
        <v>139</v>
      </c>
      <c r="E882" s="1546" t="s">
        <v>6134</v>
      </c>
      <c r="F882" s="1546" t="s">
        <v>1005</v>
      </c>
      <c r="G882" s="1818"/>
      <c r="H882" s="1818">
        <v>3</v>
      </c>
      <c r="I882" s="1818">
        <v>3</v>
      </c>
      <c r="J882" s="1546" t="s">
        <v>6523</v>
      </c>
      <c r="K882" s="1546" t="s">
        <v>6456</v>
      </c>
      <c r="L882" s="1546" t="s">
        <v>6515</v>
      </c>
    </row>
    <row r="883" spans="1:12">
      <c r="A883" s="1546" t="s">
        <v>314</v>
      </c>
      <c r="B883" s="1817">
        <v>3626</v>
      </c>
      <c r="C883" s="1546" t="s">
        <v>1304</v>
      </c>
      <c r="D883" s="1546" t="s">
        <v>139</v>
      </c>
      <c r="E883" s="1546" t="s">
        <v>515</v>
      </c>
      <c r="F883" s="1546" t="s">
        <v>727</v>
      </c>
      <c r="G883" s="1818"/>
      <c r="H883" s="1818">
        <v>3</v>
      </c>
      <c r="I883" s="1818">
        <v>3</v>
      </c>
      <c r="J883" s="1546" t="s">
        <v>6523</v>
      </c>
      <c r="K883" s="1546" t="s">
        <v>6456</v>
      </c>
      <c r="L883" s="1546" t="s">
        <v>6515</v>
      </c>
    </row>
    <row r="884" spans="1:12">
      <c r="A884" s="1546" t="s">
        <v>314</v>
      </c>
      <c r="B884" s="1817">
        <v>3627</v>
      </c>
      <c r="C884" s="1546" t="s">
        <v>1304</v>
      </c>
      <c r="D884" s="1546" t="s">
        <v>139</v>
      </c>
      <c r="E884" s="1546" t="s">
        <v>1007</v>
      </c>
      <c r="F884" s="1546" t="s">
        <v>1006</v>
      </c>
      <c r="G884" s="1818"/>
      <c r="H884" s="1818">
        <v>1</v>
      </c>
      <c r="I884" s="1818">
        <v>1</v>
      </c>
      <c r="J884" s="1546" t="s">
        <v>6523</v>
      </c>
      <c r="K884" s="1546" t="s">
        <v>6456</v>
      </c>
      <c r="L884" s="1546" t="s">
        <v>6515</v>
      </c>
    </row>
    <row r="885" spans="1:12">
      <c r="A885" s="1546" t="s">
        <v>314</v>
      </c>
      <c r="B885" s="1817">
        <v>3628</v>
      </c>
      <c r="C885" s="1546" t="s">
        <v>1304</v>
      </c>
      <c r="D885" s="1546" t="s">
        <v>139</v>
      </c>
      <c r="E885" s="1546" t="s">
        <v>1192</v>
      </c>
      <c r="F885" s="1546" t="s">
        <v>1191</v>
      </c>
      <c r="G885" s="1818"/>
      <c r="H885" s="1818">
        <v>2</v>
      </c>
      <c r="I885" s="1818">
        <v>2</v>
      </c>
      <c r="J885" s="1546" t="s">
        <v>6523</v>
      </c>
      <c r="K885" s="1546" t="s">
        <v>6456</v>
      </c>
      <c r="L885" s="1546" t="s">
        <v>6515</v>
      </c>
    </row>
    <row r="886" spans="1:12">
      <c r="A886" s="1546" t="s">
        <v>314</v>
      </c>
      <c r="B886" s="1817">
        <v>3629</v>
      </c>
      <c r="C886" s="1546" t="s">
        <v>1304</v>
      </c>
      <c r="D886" s="1546" t="s">
        <v>139</v>
      </c>
      <c r="E886" s="1546" t="s">
        <v>6195</v>
      </c>
      <c r="F886" s="1546" t="s">
        <v>629</v>
      </c>
      <c r="G886" s="1818"/>
      <c r="H886" s="1818">
        <v>1</v>
      </c>
      <c r="I886" s="1818">
        <v>1</v>
      </c>
      <c r="J886" s="1546" t="s">
        <v>6523</v>
      </c>
      <c r="K886" s="1546" t="s">
        <v>6456</v>
      </c>
      <c r="L886" s="1546" t="s">
        <v>6515</v>
      </c>
    </row>
    <row r="887" spans="1:12">
      <c r="A887" s="1546" t="s">
        <v>314</v>
      </c>
      <c r="B887" s="1817">
        <v>3631</v>
      </c>
      <c r="C887" s="1546" t="s">
        <v>1304</v>
      </c>
      <c r="D887" s="1546" t="s">
        <v>139</v>
      </c>
      <c r="E887" s="1546" t="s">
        <v>515</v>
      </c>
      <c r="F887" s="1546" t="s">
        <v>6490</v>
      </c>
      <c r="G887" s="1818"/>
      <c r="H887" s="1818">
        <v>5</v>
      </c>
      <c r="I887" s="1818">
        <v>5</v>
      </c>
      <c r="J887" s="1546" t="s">
        <v>6523</v>
      </c>
      <c r="K887" s="1546" t="s">
        <v>6456</v>
      </c>
      <c r="L887" s="1546" t="s">
        <v>6515</v>
      </c>
    </row>
    <row r="888" spans="1:12">
      <c r="A888" s="1546" t="s">
        <v>314</v>
      </c>
      <c r="B888" s="1817">
        <v>3632</v>
      </c>
      <c r="C888" s="1546" t="s">
        <v>1304</v>
      </c>
      <c r="D888" s="1546" t="s">
        <v>139</v>
      </c>
      <c r="E888" s="1546" t="s">
        <v>1302</v>
      </c>
      <c r="F888" s="1546" t="s">
        <v>6497</v>
      </c>
      <c r="G888" s="1818"/>
      <c r="H888" s="1818">
        <v>5</v>
      </c>
      <c r="I888" s="1818">
        <v>5</v>
      </c>
      <c r="J888" s="1546" t="s">
        <v>6523</v>
      </c>
      <c r="K888" s="1546" t="s">
        <v>6456</v>
      </c>
      <c r="L888" s="1546" t="s">
        <v>6515</v>
      </c>
    </row>
    <row r="889" spans="1:12">
      <c r="A889" s="1546" t="s">
        <v>314</v>
      </c>
      <c r="B889" s="1817">
        <v>3633</v>
      </c>
      <c r="C889" s="1546" t="s">
        <v>1304</v>
      </c>
      <c r="D889" s="1546" t="s">
        <v>139</v>
      </c>
      <c r="E889" s="1546" t="s">
        <v>1269</v>
      </c>
      <c r="F889" s="1546" t="s">
        <v>6489</v>
      </c>
      <c r="G889" s="1818"/>
      <c r="H889" s="1818">
        <v>5</v>
      </c>
      <c r="I889" s="1818">
        <v>5</v>
      </c>
      <c r="J889" s="1546" t="s">
        <v>6523</v>
      </c>
      <c r="K889" s="1546" t="s">
        <v>6456</v>
      </c>
      <c r="L889" s="1546" t="s">
        <v>6515</v>
      </c>
    </row>
    <row r="890" spans="1:12">
      <c r="A890" s="1546" t="s">
        <v>314</v>
      </c>
      <c r="B890" s="1817">
        <v>3635</v>
      </c>
      <c r="C890" s="1546" t="s">
        <v>1304</v>
      </c>
      <c r="D890" s="1546" t="s">
        <v>139</v>
      </c>
      <c r="E890" s="1546" t="s">
        <v>1699</v>
      </c>
      <c r="F890" s="1546" t="s">
        <v>6488</v>
      </c>
      <c r="G890" s="1818"/>
      <c r="H890" s="1818">
        <v>4</v>
      </c>
      <c r="I890" s="1818">
        <v>4</v>
      </c>
      <c r="J890" s="1546" t="s">
        <v>6523</v>
      </c>
      <c r="K890" s="1546" t="s">
        <v>6456</v>
      </c>
      <c r="L890" s="1546" t="s">
        <v>6515</v>
      </c>
    </row>
    <row r="891" spans="1:12">
      <c r="A891" s="1546" t="s">
        <v>314</v>
      </c>
      <c r="B891" s="1817">
        <v>3636</v>
      </c>
      <c r="C891" s="1546" t="s">
        <v>1304</v>
      </c>
      <c r="D891" s="1546" t="s">
        <v>139</v>
      </c>
      <c r="E891" s="1546" t="s">
        <v>970</v>
      </c>
      <c r="F891" s="1546" t="s">
        <v>4020</v>
      </c>
      <c r="G891" s="1818"/>
      <c r="H891" s="1818">
        <v>5</v>
      </c>
      <c r="I891" s="1818">
        <v>5</v>
      </c>
      <c r="J891" s="1546" t="s">
        <v>6523</v>
      </c>
      <c r="K891" s="1546" t="s">
        <v>6456</v>
      </c>
      <c r="L891" s="1546" t="s">
        <v>6515</v>
      </c>
    </row>
    <row r="892" spans="1:12">
      <c r="A892" s="1546" t="s">
        <v>314</v>
      </c>
      <c r="B892" s="1817">
        <v>3637</v>
      </c>
      <c r="C892" s="1546" t="s">
        <v>1304</v>
      </c>
      <c r="D892" s="1546" t="s">
        <v>139</v>
      </c>
      <c r="E892" s="1546" t="s">
        <v>1103</v>
      </c>
      <c r="F892" s="1546" t="s">
        <v>1102</v>
      </c>
      <c r="G892" s="1818"/>
      <c r="H892" s="1818">
        <v>3</v>
      </c>
      <c r="I892" s="1818">
        <v>3</v>
      </c>
      <c r="J892" s="1546" t="s">
        <v>6523</v>
      </c>
      <c r="K892" s="1546" t="s">
        <v>6456</v>
      </c>
      <c r="L892" s="1546" t="s">
        <v>6515</v>
      </c>
    </row>
    <row r="893" spans="1:12">
      <c r="A893" s="1546" t="s">
        <v>314</v>
      </c>
      <c r="B893" s="1817">
        <v>3638</v>
      </c>
      <c r="C893" s="1546" t="s">
        <v>1304</v>
      </c>
      <c r="D893" s="1546" t="s">
        <v>139</v>
      </c>
      <c r="E893" s="1546" t="s">
        <v>6281</v>
      </c>
      <c r="F893" s="1546" t="s">
        <v>1309</v>
      </c>
      <c r="G893" s="1818"/>
      <c r="H893" s="1818">
        <v>3</v>
      </c>
      <c r="I893" s="1818">
        <v>3</v>
      </c>
      <c r="J893" s="1546" t="s">
        <v>6523</v>
      </c>
      <c r="K893" s="1546" t="s">
        <v>6456</v>
      </c>
      <c r="L893" s="1546" t="s">
        <v>6515</v>
      </c>
    </row>
    <row r="894" spans="1:12">
      <c r="A894" s="1546" t="s">
        <v>314</v>
      </c>
      <c r="B894" s="1817">
        <v>3639</v>
      </c>
      <c r="C894" s="1546" t="s">
        <v>1304</v>
      </c>
      <c r="D894" s="1546" t="s">
        <v>139</v>
      </c>
      <c r="E894" s="1546" t="s">
        <v>6566</v>
      </c>
      <c r="F894" s="1546" t="s">
        <v>1217</v>
      </c>
      <c r="G894" s="1818"/>
      <c r="H894" s="1818">
        <v>3</v>
      </c>
      <c r="I894" s="1818">
        <v>3</v>
      </c>
      <c r="J894" s="1546" t="s">
        <v>6523</v>
      </c>
      <c r="K894" s="1546" t="s">
        <v>6456</v>
      </c>
      <c r="L894" s="1546" t="s">
        <v>6515</v>
      </c>
    </row>
    <row r="895" spans="1:12">
      <c r="A895" s="1546" t="s">
        <v>314</v>
      </c>
      <c r="B895" s="1817">
        <v>3641</v>
      </c>
      <c r="C895" s="1546" t="s">
        <v>1304</v>
      </c>
      <c r="D895" s="1546" t="s">
        <v>139</v>
      </c>
      <c r="E895" s="1546" t="s">
        <v>6080</v>
      </c>
      <c r="F895" s="1546" t="s">
        <v>6540</v>
      </c>
      <c r="G895" s="1818"/>
      <c r="H895" s="1818">
        <v>20</v>
      </c>
      <c r="I895" s="1818">
        <v>20</v>
      </c>
      <c r="J895" s="1546" t="s">
        <v>6523</v>
      </c>
      <c r="K895" s="1546" t="s">
        <v>6456</v>
      </c>
      <c r="L895" s="1546" t="s">
        <v>6515</v>
      </c>
    </row>
    <row r="896" spans="1:12">
      <c r="A896" s="1546" t="s">
        <v>314</v>
      </c>
      <c r="B896" s="1817">
        <v>3642</v>
      </c>
      <c r="C896" s="1546" t="s">
        <v>1304</v>
      </c>
      <c r="D896" s="1546" t="s">
        <v>139</v>
      </c>
      <c r="E896" s="1546" t="s">
        <v>1292</v>
      </c>
      <c r="F896" s="1546" t="s">
        <v>6571</v>
      </c>
      <c r="G896" s="1818"/>
      <c r="H896" s="1818">
        <v>5</v>
      </c>
      <c r="I896" s="1818">
        <v>5</v>
      </c>
      <c r="J896" s="1546" t="s">
        <v>6523</v>
      </c>
      <c r="K896" s="1546" t="s">
        <v>6456</v>
      </c>
      <c r="L896" s="1546" t="s">
        <v>6515</v>
      </c>
    </row>
    <row r="897" spans="1:12">
      <c r="A897" s="1546" t="s">
        <v>314</v>
      </c>
      <c r="B897" s="1817">
        <v>3643</v>
      </c>
      <c r="C897" s="1546" t="s">
        <v>1304</v>
      </c>
      <c r="D897" s="1546" t="s">
        <v>139</v>
      </c>
      <c r="E897" s="1546" t="s">
        <v>542</v>
      </c>
      <c r="F897" s="1546" t="s">
        <v>6541</v>
      </c>
      <c r="G897" s="1818"/>
      <c r="H897" s="1818">
        <v>10</v>
      </c>
      <c r="I897" s="1818">
        <v>10</v>
      </c>
      <c r="J897" s="1546" t="s">
        <v>6523</v>
      </c>
      <c r="K897" s="1546" t="s">
        <v>6456</v>
      </c>
      <c r="L897" s="1546" t="s">
        <v>6515</v>
      </c>
    </row>
    <row r="898" spans="1:12">
      <c r="A898" s="1546" t="s">
        <v>314</v>
      </c>
      <c r="B898" s="1817">
        <v>3646</v>
      </c>
      <c r="C898" s="1546" t="s">
        <v>1304</v>
      </c>
      <c r="D898" s="1546" t="s">
        <v>139</v>
      </c>
      <c r="E898" s="1546" t="s">
        <v>548</v>
      </c>
      <c r="F898" s="1546" t="s">
        <v>6544</v>
      </c>
      <c r="G898" s="1818"/>
      <c r="H898" s="1818">
        <v>10</v>
      </c>
      <c r="I898" s="1818">
        <v>10</v>
      </c>
      <c r="J898" s="1546" t="s">
        <v>6523</v>
      </c>
      <c r="K898" s="1546" t="s">
        <v>6456</v>
      </c>
      <c r="L898" s="1546" t="s">
        <v>6515</v>
      </c>
    </row>
    <row r="899" spans="1:12">
      <c r="A899" s="1546" t="s">
        <v>314</v>
      </c>
      <c r="B899" s="1817">
        <v>3648</v>
      </c>
      <c r="C899" s="1546" t="s">
        <v>1304</v>
      </c>
      <c r="D899" s="1546" t="s">
        <v>139</v>
      </c>
      <c r="E899" s="1546" t="s">
        <v>768</v>
      </c>
      <c r="F899" s="1546" t="s">
        <v>769</v>
      </c>
      <c r="G899" s="1818"/>
      <c r="H899" s="1818"/>
      <c r="I899" s="1818">
        <v>200</v>
      </c>
      <c r="J899" s="1546" t="s">
        <v>6523</v>
      </c>
      <c r="K899" s="1546" t="s">
        <v>6456</v>
      </c>
      <c r="L899" s="1546" t="s">
        <v>6515</v>
      </c>
    </row>
    <row r="900" spans="1:12">
      <c r="A900" s="1546" t="s">
        <v>314</v>
      </c>
      <c r="B900" s="1817">
        <v>3649</v>
      </c>
      <c r="C900" s="1546" t="s">
        <v>1304</v>
      </c>
      <c r="D900" s="1546" t="s">
        <v>139</v>
      </c>
      <c r="E900" s="1546" t="s">
        <v>770</v>
      </c>
      <c r="F900" s="1546" t="s">
        <v>769</v>
      </c>
      <c r="G900" s="1818"/>
      <c r="H900" s="1818"/>
      <c r="I900" s="1818">
        <v>250</v>
      </c>
      <c r="J900" s="1546" t="s">
        <v>6523</v>
      </c>
      <c r="K900" s="1546" t="s">
        <v>6456</v>
      </c>
      <c r="L900" s="1546" t="s">
        <v>6515</v>
      </c>
    </row>
    <row r="901" spans="1:12">
      <c r="A901" s="1546" t="s">
        <v>314</v>
      </c>
      <c r="B901" s="1817">
        <v>3650</v>
      </c>
      <c r="C901" s="1546" t="s">
        <v>1304</v>
      </c>
      <c r="D901" s="1546" t="s">
        <v>139</v>
      </c>
      <c r="E901" s="1546" t="s">
        <v>1136</v>
      </c>
      <c r="F901" s="1546" t="s">
        <v>1135</v>
      </c>
      <c r="G901" s="1818"/>
      <c r="H901" s="1818">
        <v>10</v>
      </c>
      <c r="I901" s="1818">
        <v>10</v>
      </c>
      <c r="J901" s="1546" t="s">
        <v>6523</v>
      </c>
      <c r="K901" s="1546" t="s">
        <v>6456</v>
      </c>
      <c r="L901" s="1546" t="s">
        <v>6515</v>
      </c>
    </row>
    <row r="902" spans="1:12">
      <c r="A902" s="1546" t="s">
        <v>314</v>
      </c>
      <c r="B902" s="1817">
        <v>3675</v>
      </c>
      <c r="C902" s="1546" t="s">
        <v>1311</v>
      </c>
      <c r="D902" s="1546" t="s">
        <v>140</v>
      </c>
      <c r="E902" s="1546" t="s">
        <v>673</v>
      </c>
      <c r="F902" s="1546" t="s">
        <v>6515</v>
      </c>
      <c r="G902" s="1818">
        <v>2</v>
      </c>
      <c r="H902" s="1818">
        <v>50</v>
      </c>
      <c r="I902" s="1818">
        <v>100</v>
      </c>
      <c r="J902" s="1546" t="s">
        <v>6527</v>
      </c>
      <c r="K902" s="1546" t="s">
        <v>6456</v>
      </c>
      <c r="L902" s="1546" t="s">
        <v>6515</v>
      </c>
    </row>
    <row r="903" spans="1:12">
      <c r="A903" s="1546" t="s">
        <v>314</v>
      </c>
      <c r="B903" s="1817">
        <v>3676</v>
      </c>
      <c r="C903" s="1546" t="s">
        <v>1311</v>
      </c>
      <c r="D903" s="1546" t="s">
        <v>140</v>
      </c>
      <c r="E903" s="1546" t="s">
        <v>1312</v>
      </c>
      <c r="F903" s="1546" t="s">
        <v>6515</v>
      </c>
      <c r="G903" s="1818">
        <v>2</v>
      </c>
      <c r="H903" s="1818">
        <v>50</v>
      </c>
      <c r="I903" s="1818">
        <v>100</v>
      </c>
      <c r="J903" s="1546" t="s">
        <v>6527</v>
      </c>
      <c r="K903" s="1546" t="s">
        <v>6456</v>
      </c>
      <c r="L903" s="1546" t="s">
        <v>6515</v>
      </c>
    </row>
    <row r="904" spans="1:12">
      <c r="A904" s="1546" t="s">
        <v>314</v>
      </c>
      <c r="B904" s="1817">
        <v>3677</v>
      </c>
      <c r="C904" s="1546" t="s">
        <v>1311</v>
      </c>
      <c r="D904" s="1546" t="s">
        <v>140</v>
      </c>
      <c r="E904" s="1546" t="s">
        <v>675</v>
      </c>
      <c r="F904" s="1546" t="s">
        <v>6515</v>
      </c>
      <c r="G904" s="1818">
        <v>2</v>
      </c>
      <c r="H904" s="1818">
        <v>50</v>
      </c>
      <c r="I904" s="1818">
        <v>100</v>
      </c>
      <c r="J904" s="1546" t="s">
        <v>6527</v>
      </c>
      <c r="K904" s="1546" t="s">
        <v>6456</v>
      </c>
      <c r="L904" s="1546" t="s">
        <v>6515</v>
      </c>
    </row>
    <row r="905" spans="1:12">
      <c r="A905" s="1546" t="s">
        <v>314</v>
      </c>
      <c r="B905" s="1817">
        <v>3678</v>
      </c>
      <c r="C905" s="1546" t="s">
        <v>1311</v>
      </c>
      <c r="D905" s="1546" t="s">
        <v>140</v>
      </c>
      <c r="E905" s="1546" t="s">
        <v>434</v>
      </c>
      <c r="F905" s="1546" t="s">
        <v>303</v>
      </c>
      <c r="G905" s="1818">
        <v>4</v>
      </c>
      <c r="H905" s="1818">
        <v>2</v>
      </c>
      <c r="I905" s="1818">
        <v>8</v>
      </c>
      <c r="J905" s="1546" t="s">
        <v>6527</v>
      </c>
      <c r="K905" s="1546" t="s">
        <v>6456</v>
      </c>
      <c r="L905" s="1546" t="s">
        <v>6515</v>
      </c>
    </row>
    <row r="906" spans="1:12">
      <c r="A906" s="1546" t="s">
        <v>314</v>
      </c>
      <c r="B906" s="1817">
        <v>3679</v>
      </c>
      <c r="C906" s="1546" t="s">
        <v>1311</v>
      </c>
      <c r="D906" s="1546" t="s">
        <v>140</v>
      </c>
      <c r="E906" s="1546" t="s">
        <v>6113</v>
      </c>
      <c r="F906" s="1546" t="s">
        <v>633</v>
      </c>
      <c r="G906" s="1818">
        <v>1</v>
      </c>
      <c r="H906" s="1818">
        <v>2</v>
      </c>
      <c r="I906" s="1818">
        <v>2</v>
      </c>
      <c r="J906" s="1546" t="s">
        <v>6527</v>
      </c>
      <c r="K906" s="1546" t="s">
        <v>6456</v>
      </c>
      <c r="L906" s="1546" t="s">
        <v>6515</v>
      </c>
    </row>
    <row r="907" spans="1:12">
      <c r="A907" s="1546" t="s">
        <v>314</v>
      </c>
      <c r="B907" s="1817">
        <v>3681</v>
      </c>
      <c r="C907" s="1546" t="s">
        <v>1311</v>
      </c>
      <c r="D907" s="1546" t="s">
        <v>140</v>
      </c>
      <c r="E907" s="1546" t="s">
        <v>6151</v>
      </c>
      <c r="F907" s="1546" t="s">
        <v>1385</v>
      </c>
      <c r="G907" s="1818">
        <v>1</v>
      </c>
      <c r="H907" s="1818"/>
      <c r="I907" s="1818">
        <v>1</v>
      </c>
      <c r="J907" s="1546" t="s">
        <v>6523</v>
      </c>
      <c r="K907" s="1546" t="s">
        <v>6456</v>
      </c>
      <c r="L907" s="1546" t="s">
        <v>6515</v>
      </c>
    </row>
    <row r="908" spans="1:12">
      <c r="A908" s="1546" t="s">
        <v>314</v>
      </c>
      <c r="B908" s="1817">
        <v>3682</v>
      </c>
      <c r="C908" s="1546" t="s">
        <v>1311</v>
      </c>
      <c r="D908" s="1546" t="s">
        <v>140</v>
      </c>
      <c r="E908" s="1546" t="s">
        <v>6150</v>
      </c>
      <c r="F908" s="1546" t="s">
        <v>1279</v>
      </c>
      <c r="G908" s="1818"/>
      <c r="H908" s="1818"/>
      <c r="I908" s="1818">
        <v>2</v>
      </c>
      <c r="J908" s="1546" t="s">
        <v>6523</v>
      </c>
      <c r="K908" s="1546" t="s">
        <v>6456</v>
      </c>
      <c r="L908" s="1546" t="s">
        <v>6515</v>
      </c>
    </row>
    <row r="909" spans="1:12">
      <c r="A909" s="1546" t="s">
        <v>314</v>
      </c>
      <c r="B909" s="1817">
        <v>3683</v>
      </c>
      <c r="C909" s="1546" t="s">
        <v>1311</v>
      </c>
      <c r="D909" s="1546" t="s">
        <v>140</v>
      </c>
      <c r="E909" s="1546" t="s">
        <v>647</v>
      </c>
      <c r="F909" s="1546" t="s">
        <v>648</v>
      </c>
      <c r="G909" s="1818"/>
      <c r="H909" s="1818"/>
      <c r="I909" s="1818">
        <v>1</v>
      </c>
      <c r="J909" s="1546" t="s">
        <v>6523</v>
      </c>
      <c r="K909" s="1546" t="s">
        <v>6456</v>
      </c>
      <c r="L909" s="1546" t="s">
        <v>6515</v>
      </c>
    </row>
    <row r="910" spans="1:12">
      <c r="A910" s="1546" t="s">
        <v>314</v>
      </c>
      <c r="B910" s="1817">
        <v>3685</v>
      </c>
      <c r="C910" s="1546" t="s">
        <v>1311</v>
      </c>
      <c r="D910" s="1546" t="s">
        <v>140</v>
      </c>
      <c r="E910" s="1546" t="s">
        <v>6106</v>
      </c>
      <c r="F910" s="1546" t="s">
        <v>333</v>
      </c>
      <c r="G910" s="1818"/>
      <c r="H910" s="1818"/>
      <c r="I910" s="1818">
        <v>1</v>
      </c>
      <c r="J910" s="1546" t="s">
        <v>6523</v>
      </c>
      <c r="K910" s="1546" t="s">
        <v>6456</v>
      </c>
      <c r="L910" s="1546" t="s">
        <v>6515</v>
      </c>
    </row>
    <row r="911" spans="1:12">
      <c r="A911" s="1546" t="s">
        <v>314</v>
      </c>
      <c r="B911" s="1817">
        <v>3716</v>
      </c>
      <c r="C911" s="1546" t="s">
        <v>1311</v>
      </c>
      <c r="D911" s="1546" t="s">
        <v>141</v>
      </c>
      <c r="E911" s="1546" t="s">
        <v>1313</v>
      </c>
      <c r="F911" s="1546" t="s">
        <v>6515</v>
      </c>
      <c r="G911" s="1818">
        <v>3</v>
      </c>
      <c r="H911" s="1818">
        <v>10</v>
      </c>
      <c r="I911" s="1818">
        <v>30</v>
      </c>
      <c r="J911" s="1546" t="s">
        <v>6527</v>
      </c>
      <c r="K911" s="1546" t="s">
        <v>6456</v>
      </c>
      <c r="L911" s="1546" t="s">
        <v>6515</v>
      </c>
    </row>
    <row r="912" spans="1:12">
      <c r="A912" s="1546" t="s">
        <v>314</v>
      </c>
      <c r="B912" s="1817">
        <v>3718</v>
      </c>
      <c r="C912" s="1546" t="s">
        <v>1311</v>
      </c>
      <c r="D912" s="1546" t="s">
        <v>141</v>
      </c>
      <c r="E912" s="1546" t="s">
        <v>495</v>
      </c>
      <c r="F912" s="1546" t="s">
        <v>303</v>
      </c>
      <c r="G912" s="1818">
        <v>5</v>
      </c>
      <c r="H912" s="1818">
        <v>50</v>
      </c>
      <c r="I912" s="1818">
        <v>250</v>
      </c>
      <c r="J912" s="1546" t="s">
        <v>6527</v>
      </c>
      <c r="K912" s="1546" t="s">
        <v>6456</v>
      </c>
      <c r="L912" s="1546" t="s">
        <v>6515</v>
      </c>
    </row>
    <row r="913" spans="1:12">
      <c r="A913" s="1546" t="s">
        <v>314</v>
      </c>
      <c r="B913" s="1817">
        <v>3719</v>
      </c>
      <c r="C913" s="1546" t="s">
        <v>1311</v>
      </c>
      <c r="D913" s="1546" t="s">
        <v>141</v>
      </c>
      <c r="E913" s="1546" t="s">
        <v>1314</v>
      </c>
      <c r="F913" s="1546" t="s">
        <v>6515</v>
      </c>
      <c r="G913" s="1818">
        <v>1</v>
      </c>
      <c r="H913" s="1818">
        <v>50</v>
      </c>
      <c r="I913" s="1818">
        <v>50</v>
      </c>
      <c r="J913" s="1546" t="s">
        <v>6527</v>
      </c>
      <c r="K913" s="1546" t="s">
        <v>6456</v>
      </c>
      <c r="L913" s="1546" t="s">
        <v>6515</v>
      </c>
    </row>
    <row r="914" spans="1:12">
      <c r="A914" s="1546" t="s">
        <v>314</v>
      </c>
      <c r="B914" s="1817">
        <v>3735</v>
      </c>
      <c r="C914" s="1546" t="s">
        <v>1311</v>
      </c>
      <c r="D914" s="1546" t="s">
        <v>141</v>
      </c>
      <c r="E914" s="1546" t="s">
        <v>409</v>
      </c>
      <c r="F914" s="1546" t="s">
        <v>21</v>
      </c>
      <c r="G914" s="1818">
        <v>9</v>
      </c>
      <c r="H914" s="1818"/>
      <c r="I914" s="1818">
        <v>330</v>
      </c>
      <c r="J914" s="1546" t="s">
        <v>6523</v>
      </c>
      <c r="K914" s="1546" t="s">
        <v>6456</v>
      </c>
      <c r="L914" s="1546" t="s">
        <v>6515</v>
      </c>
    </row>
    <row r="915" spans="1:12">
      <c r="A915" s="1546" t="s">
        <v>314</v>
      </c>
      <c r="B915" s="1817">
        <v>3752</v>
      </c>
      <c r="C915" s="1546" t="s">
        <v>1311</v>
      </c>
      <c r="D915" s="1546" t="s">
        <v>142</v>
      </c>
      <c r="E915" s="1546" t="s">
        <v>6572</v>
      </c>
      <c r="F915" s="1546" t="s">
        <v>1316</v>
      </c>
      <c r="G915" s="1818">
        <v>2</v>
      </c>
      <c r="H915" s="1818">
        <v>5</v>
      </c>
      <c r="I915" s="1818">
        <v>10</v>
      </c>
      <c r="J915" s="1546" t="s">
        <v>6527</v>
      </c>
      <c r="K915" s="1546" t="s">
        <v>6456</v>
      </c>
      <c r="L915" s="1546" t="s">
        <v>6515</v>
      </c>
    </row>
    <row r="916" spans="1:12">
      <c r="A916" s="1546" t="s">
        <v>314</v>
      </c>
      <c r="B916" s="1817">
        <v>3753</v>
      </c>
      <c r="C916" s="1546" t="s">
        <v>1311</v>
      </c>
      <c r="D916" s="1546" t="s">
        <v>142</v>
      </c>
      <c r="E916" s="1546" t="s">
        <v>6322</v>
      </c>
      <c r="F916" s="1546" t="s">
        <v>5834</v>
      </c>
      <c r="G916" s="1818">
        <v>1</v>
      </c>
      <c r="H916" s="1818">
        <v>5</v>
      </c>
      <c r="I916" s="1818">
        <v>5</v>
      </c>
      <c r="J916" s="1546" t="s">
        <v>6527</v>
      </c>
      <c r="K916" s="1546" t="s">
        <v>6456</v>
      </c>
      <c r="L916" s="1546" t="s">
        <v>6515</v>
      </c>
    </row>
    <row r="917" spans="1:12">
      <c r="A917" s="1546" t="s">
        <v>314</v>
      </c>
      <c r="B917" s="1817">
        <v>3754</v>
      </c>
      <c r="C917" s="1546" t="s">
        <v>1311</v>
      </c>
      <c r="D917" s="1546" t="s">
        <v>142</v>
      </c>
      <c r="E917" s="1546" t="s">
        <v>6269</v>
      </c>
      <c r="F917" s="1546" t="s">
        <v>747</v>
      </c>
      <c r="G917" s="1818">
        <v>1</v>
      </c>
      <c r="H917" s="1818">
        <v>5</v>
      </c>
      <c r="I917" s="1818">
        <v>5</v>
      </c>
      <c r="J917" s="1546" t="s">
        <v>6527</v>
      </c>
      <c r="K917" s="1546" t="s">
        <v>6456</v>
      </c>
      <c r="L917" s="1546" t="s">
        <v>6515</v>
      </c>
    </row>
    <row r="918" spans="1:12">
      <c r="A918" s="1546" t="s">
        <v>314</v>
      </c>
      <c r="B918" s="1817">
        <v>3755</v>
      </c>
      <c r="C918" s="1546" t="s">
        <v>1311</v>
      </c>
      <c r="D918" s="1546" t="s">
        <v>142</v>
      </c>
      <c r="E918" s="1546" t="s">
        <v>1661</v>
      </c>
      <c r="F918" s="1546" t="s">
        <v>438</v>
      </c>
      <c r="G918" s="1818">
        <v>1</v>
      </c>
      <c r="H918" s="1818">
        <v>5</v>
      </c>
      <c r="I918" s="1818">
        <v>5</v>
      </c>
      <c r="J918" s="1546" t="s">
        <v>6527</v>
      </c>
      <c r="K918" s="1546" t="s">
        <v>6456</v>
      </c>
      <c r="L918" s="1546" t="s">
        <v>6515</v>
      </c>
    </row>
    <row r="919" spans="1:12">
      <c r="A919" s="1546" t="s">
        <v>314</v>
      </c>
      <c r="B919" s="1817">
        <v>3757</v>
      </c>
      <c r="C919" s="1546" t="s">
        <v>1311</v>
      </c>
      <c r="D919" s="1546" t="s">
        <v>142</v>
      </c>
      <c r="E919" s="1546" t="s">
        <v>318</v>
      </c>
      <c r="F919" s="1546" t="s">
        <v>6573</v>
      </c>
      <c r="G919" s="1818">
        <v>1</v>
      </c>
      <c r="H919" s="1818">
        <v>6</v>
      </c>
      <c r="I919" s="1818">
        <v>6</v>
      </c>
      <c r="J919" s="1546" t="s">
        <v>6527</v>
      </c>
      <c r="K919" s="1546" t="s">
        <v>6456</v>
      </c>
      <c r="L919" s="1546" t="s">
        <v>6515</v>
      </c>
    </row>
    <row r="920" spans="1:12">
      <c r="A920" s="1546" t="s">
        <v>314</v>
      </c>
      <c r="B920" s="1817">
        <v>3758</v>
      </c>
      <c r="C920" s="1546" t="s">
        <v>1311</v>
      </c>
      <c r="D920" s="1546" t="s">
        <v>142</v>
      </c>
      <c r="E920" s="1546" t="s">
        <v>1122</v>
      </c>
      <c r="F920" s="1546" t="s">
        <v>6574</v>
      </c>
      <c r="G920" s="1818">
        <v>1</v>
      </c>
      <c r="H920" s="1818">
        <v>6</v>
      </c>
      <c r="I920" s="1818">
        <v>6</v>
      </c>
      <c r="J920" s="1546" t="s">
        <v>6527</v>
      </c>
      <c r="K920" s="1546" t="s">
        <v>6456</v>
      </c>
      <c r="L920" s="1546" t="s">
        <v>6515</v>
      </c>
    </row>
    <row r="921" spans="1:12">
      <c r="A921" s="1546" t="s">
        <v>314</v>
      </c>
      <c r="B921" s="1817">
        <v>3793</v>
      </c>
      <c r="C921" s="1546" t="s">
        <v>1320</v>
      </c>
      <c r="D921" s="1546" t="s">
        <v>143</v>
      </c>
      <c r="E921" s="1546" t="s">
        <v>2146</v>
      </c>
      <c r="F921" s="1546" t="s">
        <v>979</v>
      </c>
      <c r="G921" s="1818">
        <v>1</v>
      </c>
      <c r="H921" s="1818">
        <v>10</v>
      </c>
      <c r="I921" s="1818">
        <v>10</v>
      </c>
      <c r="J921" s="1546" t="s">
        <v>6527</v>
      </c>
      <c r="K921" s="1546" t="s">
        <v>6456</v>
      </c>
      <c r="L921" s="1546" t="s">
        <v>6515</v>
      </c>
    </row>
    <row r="922" spans="1:12">
      <c r="A922" s="1546" t="s">
        <v>314</v>
      </c>
      <c r="B922" s="1817">
        <v>3795</v>
      </c>
      <c r="C922" s="1546" t="s">
        <v>1320</v>
      </c>
      <c r="D922" s="1546" t="s">
        <v>143</v>
      </c>
      <c r="E922" s="1546" t="s">
        <v>6323</v>
      </c>
      <c r="F922" s="1546" t="s">
        <v>6003</v>
      </c>
      <c r="G922" s="1818">
        <v>1</v>
      </c>
      <c r="H922" s="1818">
        <v>50</v>
      </c>
      <c r="I922" s="1818">
        <v>50</v>
      </c>
      <c r="J922" s="1546" t="s">
        <v>6527</v>
      </c>
      <c r="K922" s="1546" t="s">
        <v>6456</v>
      </c>
      <c r="L922" s="1546" t="s">
        <v>6515</v>
      </c>
    </row>
    <row r="923" spans="1:12">
      <c r="A923" s="1546" t="s">
        <v>314</v>
      </c>
      <c r="B923" s="1817">
        <v>3796</v>
      </c>
      <c r="C923" s="1546" t="s">
        <v>1320</v>
      </c>
      <c r="D923" s="1546" t="s">
        <v>143</v>
      </c>
      <c r="E923" s="1546" t="s">
        <v>1113</v>
      </c>
      <c r="F923" s="1546" t="s">
        <v>6011</v>
      </c>
      <c r="G923" s="1818">
        <v>1</v>
      </c>
      <c r="H923" s="1818">
        <v>50</v>
      </c>
      <c r="I923" s="1818">
        <v>50</v>
      </c>
      <c r="J923" s="1546" t="s">
        <v>6527</v>
      </c>
      <c r="K923" s="1546" t="s">
        <v>6456</v>
      </c>
      <c r="L923" s="1546" t="s">
        <v>6515</v>
      </c>
    </row>
    <row r="924" spans="1:12">
      <c r="A924" s="1546" t="s">
        <v>314</v>
      </c>
      <c r="B924" s="1817">
        <v>3798</v>
      </c>
      <c r="C924" s="1546" t="s">
        <v>1320</v>
      </c>
      <c r="D924" s="1546" t="s">
        <v>143</v>
      </c>
      <c r="E924" s="1546" t="s">
        <v>1141</v>
      </c>
      <c r="F924" s="1546" t="s">
        <v>1140</v>
      </c>
      <c r="G924" s="1818">
        <v>3</v>
      </c>
      <c r="H924" s="1818">
        <v>1</v>
      </c>
      <c r="I924" s="1818">
        <v>3</v>
      </c>
      <c r="J924" s="1546" t="s">
        <v>6527</v>
      </c>
      <c r="K924" s="1546" t="s">
        <v>6456</v>
      </c>
      <c r="L924" s="1546" t="s">
        <v>6515</v>
      </c>
    </row>
    <row r="925" spans="1:12">
      <c r="A925" s="1546" t="s">
        <v>314</v>
      </c>
      <c r="B925" s="1817">
        <v>3800</v>
      </c>
      <c r="C925" s="1546" t="s">
        <v>1320</v>
      </c>
      <c r="D925" s="1546" t="s">
        <v>143</v>
      </c>
      <c r="E925" s="1546" t="s">
        <v>770</v>
      </c>
      <c r="F925" s="1546" t="s">
        <v>769</v>
      </c>
      <c r="G925" s="1818">
        <v>4</v>
      </c>
      <c r="H925" s="1818"/>
      <c r="I925" s="1818">
        <v>1000</v>
      </c>
      <c r="J925" s="1546" t="s">
        <v>6523</v>
      </c>
      <c r="K925" s="1546" t="s">
        <v>6456</v>
      </c>
      <c r="L925" s="1546" t="s">
        <v>6515</v>
      </c>
    </row>
    <row r="926" spans="1:12">
      <c r="A926" s="1546" t="s">
        <v>314</v>
      </c>
      <c r="B926" s="1817">
        <v>3833</v>
      </c>
      <c r="C926" s="1546" t="s">
        <v>1329</v>
      </c>
      <c r="D926" s="1546" t="s">
        <v>144</v>
      </c>
      <c r="E926" s="1546" t="s">
        <v>389</v>
      </c>
      <c r="F926" s="1546" t="s">
        <v>1342</v>
      </c>
      <c r="G926" s="1818">
        <v>1</v>
      </c>
      <c r="H926" s="1818">
        <v>5</v>
      </c>
      <c r="I926" s="1818">
        <v>5</v>
      </c>
      <c r="J926" s="1546" t="s">
        <v>6527</v>
      </c>
      <c r="K926" s="1546" t="s">
        <v>6456</v>
      </c>
      <c r="L926" s="1546" t="s">
        <v>6515</v>
      </c>
    </row>
    <row r="927" spans="1:12">
      <c r="A927" s="1546" t="s">
        <v>314</v>
      </c>
      <c r="B927" s="1817">
        <v>3835</v>
      </c>
      <c r="C927" s="1546" t="s">
        <v>1329</v>
      </c>
      <c r="D927" s="1546" t="s">
        <v>144</v>
      </c>
      <c r="E927" s="1546" t="s">
        <v>757</v>
      </c>
      <c r="F927" s="1546" t="s">
        <v>758</v>
      </c>
      <c r="G927" s="1818">
        <v>1</v>
      </c>
      <c r="H927" s="1818">
        <v>5</v>
      </c>
      <c r="I927" s="1818">
        <v>5</v>
      </c>
      <c r="J927" s="1546" t="s">
        <v>6527</v>
      </c>
      <c r="K927" s="1546" t="s">
        <v>6456</v>
      </c>
      <c r="L927" s="1546" t="s">
        <v>6515</v>
      </c>
    </row>
    <row r="928" spans="1:12">
      <c r="A928" s="1546" t="s">
        <v>314</v>
      </c>
      <c r="B928" s="1817">
        <v>3836</v>
      </c>
      <c r="C928" s="1546" t="s">
        <v>1329</v>
      </c>
      <c r="D928" s="1546" t="s">
        <v>144</v>
      </c>
      <c r="E928" s="1546" t="s">
        <v>6247</v>
      </c>
      <c r="F928" s="1546" t="s">
        <v>463</v>
      </c>
      <c r="G928" s="1818">
        <v>1</v>
      </c>
      <c r="H928" s="1818">
        <v>5</v>
      </c>
      <c r="I928" s="1818">
        <v>5</v>
      </c>
      <c r="J928" s="1546" t="s">
        <v>6527</v>
      </c>
      <c r="K928" s="1546" t="s">
        <v>6456</v>
      </c>
      <c r="L928" s="1546" t="s">
        <v>6515</v>
      </c>
    </row>
    <row r="929" spans="1:12">
      <c r="A929" s="1546" t="s">
        <v>314</v>
      </c>
      <c r="B929" s="1817">
        <v>3837</v>
      </c>
      <c r="C929" s="1546" t="s">
        <v>1329</v>
      </c>
      <c r="D929" s="1546" t="s">
        <v>144</v>
      </c>
      <c r="E929" s="1546" t="s">
        <v>6324</v>
      </c>
      <c r="F929" s="1546" t="s">
        <v>5826</v>
      </c>
      <c r="G929" s="1818">
        <v>1</v>
      </c>
      <c r="H929" s="1818">
        <v>5</v>
      </c>
      <c r="I929" s="1818">
        <v>5</v>
      </c>
      <c r="J929" s="1546" t="s">
        <v>6527</v>
      </c>
      <c r="K929" s="1546" t="s">
        <v>6456</v>
      </c>
      <c r="L929" s="1546" t="s">
        <v>6515</v>
      </c>
    </row>
    <row r="930" spans="1:12">
      <c r="A930" s="1546" t="s">
        <v>314</v>
      </c>
      <c r="B930" s="1817">
        <v>3838</v>
      </c>
      <c r="C930" s="1546" t="s">
        <v>1329</v>
      </c>
      <c r="D930" s="1546" t="s">
        <v>144</v>
      </c>
      <c r="E930" s="1546" t="s">
        <v>6302</v>
      </c>
      <c r="F930" s="1546" t="s">
        <v>896</v>
      </c>
      <c r="G930" s="1818">
        <v>1</v>
      </c>
      <c r="H930" s="1818">
        <v>5</v>
      </c>
      <c r="I930" s="1818">
        <v>5</v>
      </c>
      <c r="J930" s="1546" t="s">
        <v>6527</v>
      </c>
      <c r="K930" s="1546" t="s">
        <v>6456</v>
      </c>
      <c r="L930" s="1546" t="s">
        <v>6515</v>
      </c>
    </row>
    <row r="931" spans="1:12">
      <c r="A931" s="1546" t="s">
        <v>314</v>
      </c>
      <c r="B931" s="1817">
        <v>3839</v>
      </c>
      <c r="C931" s="1546" t="s">
        <v>1329</v>
      </c>
      <c r="D931" s="1546" t="s">
        <v>144</v>
      </c>
      <c r="E931" s="1546" t="s">
        <v>6233</v>
      </c>
      <c r="F931" s="1546" t="s">
        <v>274</v>
      </c>
      <c r="G931" s="1818">
        <v>1</v>
      </c>
      <c r="H931" s="1818">
        <v>5</v>
      </c>
      <c r="I931" s="1818">
        <v>5</v>
      </c>
      <c r="J931" s="1546" t="s">
        <v>6527</v>
      </c>
      <c r="K931" s="1546" t="s">
        <v>6456</v>
      </c>
      <c r="L931" s="1546" t="s">
        <v>6515</v>
      </c>
    </row>
    <row r="932" spans="1:12">
      <c r="A932" s="1546" t="s">
        <v>314</v>
      </c>
      <c r="B932" s="1817">
        <v>3840</v>
      </c>
      <c r="C932" s="1546" t="s">
        <v>1329</v>
      </c>
      <c r="D932" s="1546" t="s">
        <v>144</v>
      </c>
      <c r="E932" s="1546" t="s">
        <v>6237</v>
      </c>
      <c r="F932" s="1546" t="s">
        <v>343</v>
      </c>
      <c r="G932" s="1818">
        <v>1</v>
      </c>
      <c r="H932" s="1818">
        <v>5</v>
      </c>
      <c r="I932" s="1818">
        <v>5</v>
      </c>
      <c r="J932" s="1546" t="s">
        <v>6527</v>
      </c>
      <c r="K932" s="1546" t="s">
        <v>6456</v>
      </c>
      <c r="L932" s="1546" t="s">
        <v>6515</v>
      </c>
    </row>
    <row r="933" spans="1:12">
      <c r="A933" s="1546" t="s">
        <v>314</v>
      </c>
      <c r="B933" s="1817">
        <v>3841</v>
      </c>
      <c r="C933" s="1546" t="s">
        <v>1329</v>
      </c>
      <c r="D933" s="1546" t="s">
        <v>144</v>
      </c>
      <c r="E933" s="1546" t="s">
        <v>6325</v>
      </c>
      <c r="F933" s="1546" t="s">
        <v>5863</v>
      </c>
      <c r="G933" s="1818">
        <v>1</v>
      </c>
      <c r="H933" s="1818">
        <v>5</v>
      </c>
      <c r="I933" s="1818">
        <v>5</v>
      </c>
      <c r="J933" s="1546" t="s">
        <v>6527</v>
      </c>
      <c r="K933" s="1546" t="s">
        <v>6456</v>
      </c>
      <c r="L933" s="1546" t="s">
        <v>6515</v>
      </c>
    </row>
    <row r="934" spans="1:12">
      <c r="A934" s="1546" t="s">
        <v>314</v>
      </c>
      <c r="B934" s="1817">
        <v>3842</v>
      </c>
      <c r="C934" s="1546" t="s">
        <v>1329</v>
      </c>
      <c r="D934" s="1546" t="s">
        <v>144</v>
      </c>
      <c r="E934" s="1546" t="s">
        <v>458</v>
      </c>
      <c r="F934" s="1546" t="s">
        <v>457</v>
      </c>
      <c r="G934" s="1818">
        <v>1</v>
      </c>
      <c r="H934" s="1818">
        <v>5</v>
      </c>
      <c r="I934" s="1818">
        <v>5</v>
      </c>
      <c r="J934" s="1546" t="s">
        <v>6527</v>
      </c>
      <c r="K934" s="1546" t="s">
        <v>6456</v>
      </c>
      <c r="L934" s="1546" t="s">
        <v>6515</v>
      </c>
    </row>
    <row r="935" spans="1:12">
      <c r="A935" s="1546" t="s">
        <v>314</v>
      </c>
      <c r="B935" s="1817">
        <v>3843</v>
      </c>
      <c r="C935" s="1546" t="s">
        <v>1329</v>
      </c>
      <c r="D935" s="1546" t="s">
        <v>144</v>
      </c>
      <c r="E935" s="1546" t="s">
        <v>555</v>
      </c>
      <c r="F935" s="1546" t="s">
        <v>381</v>
      </c>
      <c r="G935" s="1818">
        <v>1</v>
      </c>
      <c r="H935" s="1818">
        <v>5</v>
      </c>
      <c r="I935" s="1818">
        <v>5</v>
      </c>
      <c r="J935" s="1546" t="s">
        <v>6527</v>
      </c>
      <c r="K935" s="1546" t="s">
        <v>6456</v>
      </c>
      <c r="L935" s="1546" t="s">
        <v>6515</v>
      </c>
    </row>
    <row r="936" spans="1:12">
      <c r="A936" s="1546" t="s">
        <v>314</v>
      </c>
      <c r="B936" s="1817">
        <v>3844</v>
      </c>
      <c r="C936" s="1546" t="s">
        <v>1329</v>
      </c>
      <c r="D936" s="1546" t="s">
        <v>144</v>
      </c>
      <c r="E936" s="1546" t="s">
        <v>6272</v>
      </c>
      <c r="F936" s="1546" t="s">
        <v>855</v>
      </c>
      <c r="G936" s="1818">
        <v>1</v>
      </c>
      <c r="H936" s="1818">
        <v>5</v>
      </c>
      <c r="I936" s="1818">
        <v>5</v>
      </c>
      <c r="J936" s="1546" t="s">
        <v>6527</v>
      </c>
      <c r="K936" s="1546" t="s">
        <v>6456</v>
      </c>
      <c r="L936" s="1546" t="s">
        <v>6515</v>
      </c>
    </row>
    <row r="937" spans="1:12">
      <c r="A937" s="1546" t="s">
        <v>314</v>
      </c>
      <c r="B937" s="1817">
        <v>3845</v>
      </c>
      <c r="C937" s="1546" t="s">
        <v>1329</v>
      </c>
      <c r="D937" s="1546" t="s">
        <v>144</v>
      </c>
      <c r="E937" s="1546" t="s">
        <v>1047</v>
      </c>
      <c r="F937" s="1546" t="s">
        <v>1046</v>
      </c>
      <c r="G937" s="1818">
        <v>1</v>
      </c>
      <c r="H937" s="1818">
        <v>5</v>
      </c>
      <c r="I937" s="1818">
        <v>5</v>
      </c>
      <c r="J937" s="1546" t="s">
        <v>6527</v>
      </c>
      <c r="K937" s="1546" t="s">
        <v>6456</v>
      </c>
      <c r="L937" s="1546" t="s">
        <v>6515</v>
      </c>
    </row>
    <row r="938" spans="1:12">
      <c r="A938" s="1546" t="s">
        <v>314</v>
      </c>
      <c r="B938" s="1817">
        <v>3846</v>
      </c>
      <c r="C938" s="1546" t="s">
        <v>1329</v>
      </c>
      <c r="D938" s="1546" t="s">
        <v>144</v>
      </c>
      <c r="E938" s="1546" t="s">
        <v>6230</v>
      </c>
      <c r="F938" s="1546" t="s">
        <v>6231</v>
      </c>
      <c r="G938" s="1818">
        <v>1</v>
      </c>
      <c r="H938" s="1818">
        <v>5</v>
      </c>
      <c r="I938" s="1818">
        <v>5</v>
      </c>
      <c r="J938" s="1546" t="s">
        <v>6527</v>
      </c>
      <c r="K938" s="1546" t="s">
        <v>6456</v>
      </c>
      <c r="L938" s="1546" t="s">
        <v>6515</v>
      </c>
    </row>
    <row r="939" spans="1:12">
      <c r="A939" s="1546" t="s">
        <v>314</v>
      </c>
      <c r="B939" s="1817">
        <v>3847</v>
      </c>
      <c r="C939" s="1546" t="s">
        <v>1329</v>
      </c>
      <c r="D939" s="1546" t="s">
        <v>144</v>
      </c>
      <c r="E939" s="1546" t="s">
        <v>753</v>
      </c>
      <c r="F939" s="1546" t="s">
        <v>754</v>
      </c>
      <c r="G939" s="1818">
        <v>1</v>
      </c>
      <c r="H939" s="1818">
        <v>5</v>
      </c>
      <c r="I939" s="1818">
        <v>5</v>
      </c>
      <c r="J939" s="1546" t="s">
        <v>6527</v>
      </c>
      <c r="K939" s="1546" t="s">
        <v>6456</v>
      </c>
      <c r="L939" s="1546" t="s">
        <v>6515</v>
      </c>
    </row>
    <row r="940" spans="1:12">
      <c r="A940" s="1546" t="s">
        <v>314</v>
      </c>
      <c r="B940" s="1817">
        <v>3848</v>
      </c>
      <c r="C940" s="1546" t="s">
        <v>1329</v>
      </c>
      <c r="D940" s="1546" t="s">
        <v>144</v>
      </c>
      <c r="E940" s="1546" t="s">
        <v>488</v>
      </c>
      <c r="F940" s="1546" t="s">
        <v>506</v>
      </c>
      <c r="G940" s="1818">
        <v>1</v>
      </c>
      <c r="H940" s="1818">
        <v>5</v>
      </c>
      <c r="I940" s="1818">
        <v>5</v>
      </c>
      <c r="J940" s="1546" t="s">
        <v>6527</v>
      </c>
      <c r="K940" s="1546" t="s">
        <v>6456</v>
      </c>
      <c r="L940" s="1546" t="s">
        <v>6515</v>
      </c>
    </row>
    <row r="941" spans="1:12">
      <c r="A941" s="1546" t="s">
        <v>314</v>
      </c>
      <c r="B941" s="1817">
        <v>3849</v>
      </c>
      <c r="C941" s="1546" t="s">
        <v>1329</v>
      </c>
      <c r="D941" s="1546" t="s">
        <v>144</v>
      </c>
      <c r="E941" s="1546" t="s">
        <v>5920</v>
      </c>
      <c r="F941" s="1546" t="s">
        <v>5921</v>
      </c>
      <c r="G941" s="1818">
        <v>1</v>
      </c>
      <c r="H941" s="1818">
        <v>5</v>
      </c>
      <c r="I941" s="1818">
        <v>5</v>
      </c>
      <c r="J941" s="1546" t="s">
        <v>6527</v>
      </c>
      <c r="K941" s="1546" t="s">
        <v>6456</v>
      </c>
      <c r="L941" s="1546" t="s">
        <v>6515</v>
      </c>
    </row>
    <row r="942" spans="1:12">
      <c r="A942" s="1546" t="s">
        <v>314</v>
      </c>
      <c r="B942" s="1817">
        <v>3850</v>
      </c>
      <c r="C942" s="1546" t="s">
        <v>1329</v>
      </c>
      <c r="D942" s="1546" t="s">
        <v>144</v>
      </c>
      <c r="E942" s="1546" t="s">
        <v>6246</v>
      </c>
      <c r="F942" s="1546" t="s">
        <v>5924</v>
      </c>
      <c r="G942" s="1818">
        <v>1</v>
      </c>
      <c r="H942" s="1818">
        <v>5</v>
      </c>
      <c r="I942" s="1818">
        <v>5</v>
      </c>
      <c r="J942" s="1546" t="s">
        <v>6527</v>
      </c>
      <c r="K942" s="1546" t="s">
        <v>6456</v>
      </c>
      <c r="L942" s="1546" t="s">
        <v>6515</v>
      </c>
    </row>
    <row r="943" spans="1:12">
      <c r="A943" s="1546" t="s">
        <v>314</v>
      </c>
      <c r="B943" s="1817">
        <v>3851</v>
      </c>
      <c r="C943" s="1546" t="s">
        <v>1329</v>
      </c>
      <c r="D943" s="1546" t="s">
        <v>144</v>
      </c>
      <c r="E943" s="1546" t="s">
        <v>613</v>
      </c>
      <c r="F943" s="1546" t="s">
        <v>614</v>
      </c>
      <c r="G943" s="1818">
        <v>1</v>
      </c>
      <c r="H943" s="1818">
        <v>5</v>
      </c>
      <c r="I943" s="1818">
        <v>5</v>
      </c>
      <c r="J943" s="1546" t="s">
        <v>6527</v>
      </c>
      <c r="K943" s="1546" t="s">
        <v>6456</v>
      </c>
      <c r="L943" s="1546" t="s">
        <v>6515</v>
      </c>
    </row>
    <row r="944" spans="1:12">
      <c r="A944" s="1546" t="s">
        <v>314</v>
      </c>
      <c r="B944" s="1817">
        <v>3852</v>
      </c>
      <c r="C944" s="1546" t="s">
        <v>1329</v>
      </c>
      <c r="D944" s="1546" t="s">
        <v>144</v>
      </c>
      <c r="E944" s="1546" t="s">
        <v>615</v>
      </c>
      <c r="F944" s="1546" t="s">
        <v>616</v>
      </c>
      <c r="G944" s="1818">
        <v>1</v>
      </c>
      <c r="H944" s="1818">
        <v>5</v>
      </c>
      <c r="I944" s="1818">
        <v>5</v>
      </c>
      <c r="J944" s="1546" t="s">
        <v>6527</v>
      </c>
      <c r="K944" s="1546" t="s">
        <v>6456</v>
      </c>
      <c r="L944" s="1546" t="s">
        <v>6515</v>
      </c>
    </row>
    <row r="945" spans="1:12">
      <c r="A945" s="1546" t="s">
        <v>314</v>
      </c>
      <c r="B945" s="1817">
        <v>3853</v>
      </c>
      <c r="C945" s="1546" t="s">
        <v>1329</v>
      </c>
      <c r="D945" s="1546" t="s">
        <v>144</v>
      </c>
      <c r="E945" s="1546" t="s">
        <v>939</v>
      </c>
      <c r="F945" s="1546" t="s">
        <v>938</v>
      </c>
      <c r="G945" s="1818">
        <v>1</v>
      </c>
      <c r="H945" s="1818">
        <v>5</v>
      </c>
      <c r="I945" s="1818">
        <v>5</v>
      </c>
      <c r="J945" s="1546" t="s">
        <v>6527</v>
      </c>
      <c r="K945" s="1546" t="s">
        <v>6456</v>
      </c>
      <c r="L945" s="1546" t="s">
        <v>6515</v>
      </c>
    </row>
    <row r="946" spans="1:12">
      <c r="A946" s="1546" t="s">
        <v>314</v>
      </c>
      <c r="B946" s="1817">
        <v>3854</v>
      </c>
      <c r="C946" s="1546" t="s">
        <v>1329</v>
      </c>
      <c r="D946" s="1546" t="s">
        <v>144</v>
      </c>
      <c r="E946" s="1546" t="s">
        <v>6152</v>
      </c>
      <c r="F946" s="1546" t="s">
        <v>1336</v>
      </c>
      <c r="G946" s="1818">
        <v>1</v>
      </c>
      <c r="H946" s="1818"/>
      <c r="I946" s="1818">
        <v>1</v>
      </c>
      <c r="J946" s="1546" t="s">
        <v>6523</v>
      </c>
      <c r="K946" s="1546" t="s">
        <v>6456</v>
      </c>
      <c r="L946" s="1546" t="s">
        <v>6515</v>
      </c>
    </row>
    <row r="947" spans="1:12">
      <c r="A947" s="1546" t="s">
        <v>314</v>
      </c>
      <c r="B947" s="1817">
        <v>3855</v>
      </c>
      <c r="C947" s="1546" t="s">
        <v>1329</v>
      </c>
      <c r="D947" s="1546" t="s">
        <v>144</v>
      </c>
      <c r="E947" s="1546" t="s">
        <v>6575</v>
      </c>
      <c r="F947" s="1546" t="s">
        <v>1334</v>
      </c>
      <c r="G947" s="1818"/>
      <c r="H947" s="1818"/>
      <c r="I947" s="1818">
        <v>1</v>
      </c>
      <c r="J947" s="1546" t="s">
        <v>6523</v>
      </c>
      <c r="K947" s="1546" t="s">
        <v>6456</v>
      </c>
      <c r="L947" s="1546" t="s">
        <v>6515</v>
      </c>
    </row>
    <row r="948" spans="1:12">
      <c r="A948" s="1546" t="s">
        <v>314</v>
      </c>
      <c r="B948" s="1817">
        <v>3856</v>
      </c>
      <c r="C948" s="1546" t="s">
        <v>1329</v>
      </c>
      <c r="D948" s="1546" t="s">
        <v>144</v>
      </c>
      <c r="E948" s="1546" t="s">
        <v>6326</v>
      </c>
      <c r="F948" s="1546" t="s">
        <v>1332</v>
      </c>
      <c r="G948" s="1818"/>
      <c r="H948" s="1818"/>
      <c r="I948" s="1818">
        <v>1</v>
      </c>
      <c r="J948" s="1546" t="s">
        <v>6523</v>
      </c>
      <c r="K948" s="1546" t="s">
        <v>6456</v>
      </c>
      <c r="L948" s="1546" t="s">
        <v>6515</v>
      </c>
    </row>
    <row r="949" spans="1:12">
      <c r="A949" s="1546" t="s">
        <v>314</v>
      </c>
      <c r="B949" s="1817">
        <v>3857</v>
      </c>
      <c r="C949" s="1546" t="s">
        <v>1329</v>
      </c>
      <c r="D949" s="1546" t="s">
        <v>144</v>
      </c>
      <c r="E949" s="1546" t="s">
        <v>964</v>
      </c>
      <c r="F949" s="1546" t="s">
        <v>963</v>
      </c>
      <c r="G949" s="1818">
        <v>1</v>
      </c>
      <c r="H949" s="1818">
        <v>5</v>
      </c>
      <c r="I949" s="1818">
        <v>5</v>
      </c>
      <c r="J949" s="1546" t="s">
        <v>6527</v>
      </c>
      <c r="K949" s="1546" t="s">
        <v>6456</v>
      </c>
      <c r="L949" s="1546" t="s">
        <v>6515</v>
      </c>
    </row>
    <row r="950" spans="1:12">
      <c r="A950" s="1546" t="s">
        <v>314</v>
      </c>
      <c r="B950" s="1817">
        <v>3858</v>
      </c>
      <c r="C950" s="1546" t="s">
        <v>1329</v>
      </c>
      <c r="D950" s="1546" t="s">
        <v>144</v>
      </c>
      <c r="E950" s="1546" t="s">
        <v>283</v>
      </c>
      <c r="F950" s="1546" t="s">
        <v>282</v>
      </c>
      <c r="G950" s="1818">
        <v>1</v>
      </c>
      <c r="H950" s="1818">
        <v>5</v>
      </c>
      <c r="I950" s="1818">
        <v>5</v>
      </c>
      <c r="J950" s="1546" t="s">
        <v>6527</v>
      </c>
      <c r="K950" s="1546" t="s">
        <v>6456</v>
      </c>
      <c r="L950" s="1546" t="s">
        <v>6515</v>
      </c>
    </row>
    <row r="951" spans="1:12">
      <c r="A951" s="1546" t="s">
        <v>314</v>
      </c>
      <c r="B951" s="1817">
        <v>3859</v>
      </c>
      <c r="C951" s="1546" t="s">
        <v>1329</v>
      </c>
      <c r="D951" s="1546" t="s">
        <v>144</v>
      </c>
      <c r="E951" s="1546" t="s">
        <v>6327</v>
      </c>
      <c r="F951" s="1546" t="s">
        <v>5947</v>
      </c>
      <c r="G951" s="1818">
        <v>1</v>
      </c>
      <c r="H951" s="1818">
        <v>5</v>
      </c>
      <c r="I951" s="1818">
        <v>5</v>
      </c>
      <c r="J951" s="1546" t="s">
        <v>6527</v>
      </c>
      <c r="K951" s="1546" t="s">
        <v>6456</v>
      </c>
      <c r="L951" s="1546" t="s">
        <v>6515</v>
      </c>
    </row>
    <row r="952" spans="1:12">
      <c r="A952" s="1546" t="s">
        <v>314</v>
      </c>
      <c r="B952" s="1817">
        <v>3860</v>
      </c>
      <c r="C952" s="1546" t="s">
        <v>1329</v>
      </c>
      <c r="D952" s="1546" t="s">
        <v>144</v>
      </c>
      <c r="E952" s="1546" t="s">
        <v>790</v>
      </c>
      <c r="F952" s="1546" t="s">
        <v>791</v>
      </c>
      <c r="G952" s="1818">
        <v>1</v>
      </c>
      <c r="H952" s="1818">
        <v>5</v>
      </c>
      <c r="I952" s="1818">
        <v>5</v>
      </c>
      <c r="J952" s="1546" t="s">
        <v>6527</v>
      </c>
      <c r="K952" s="1546" t="s">
        <v>6456</v>
      </c>
      <c r="L952" s="1546" t="s">
        <v>6515</v>
      </c>
    </row>
    <row r="953" spans="1:12">
      <c r="A953" s="1546" t="s">
        <v>314</v>
      </c>
      <c r="B953" s="1817">
        <v>3861</v>
      </c>
      <c r="C953" s="1546" t="s">
        <v>1329</v>
      </c>
      <c r="D953" s="1546" t="s">
        <v>144</v>
      </c>
      <c r="E953" s="1546" t="s">
        <v>1661</v>
      </c>
      <c r="F953" s="1546" t="s">
        <v>438</v>
      </c>
      <c r="G953" s="1818">
        <v>1</v>
      </c>
      <c r="H953" s="1818">
        <v>5</v>
      </c>
      <c r="I953" s="1818">
        <v>5</v>
      </c>
      <c r="J953" s="1546" t="s">
        <v>6527</v>
      </c>
      <c r="K953" s="1546" t="s">
        <v>6456</v>
      </c>
      <c r="L953" s="1546" t="s">
        <v>6515</v>
      </c>
    </row>
    <row r="954" spans="1:12">
      <c r="A954" s="1546" t="s">
        <v>314</v>
      </c>
      <c r="B954" s="1817">
        <v>3862</v>
      </c>
      <c r="C954" s="1546" t="s">
        <v>1329</v>
      </c>
      <c r="D954" s="1546" t="s">
        <v>144</v>
      </c>
      <c r="E954" s="1546" t="s">
        <v>1050</v>
      </c>
      <c r="F954" s="1546" t="s">
        <v>1049</v>
      </c>
      <c r="G954" s="1818">
        <v>1</v>
      </c>
      <c r="H954" s="1818">
        <v>5</v>
      </c>
      <c r="I954" s="1818">
        <v>5</v>
      </c>
      <c r="J954" s="1546" t="s">
        <v>6527</v>
      </c>
      <c r="K954" s="1546" t="s">
        <v>6456</v>
      </c>
      <c r="L954" s="1546" t="s">
        <v>6515</v>
      </c>
    </row>
    <row r="955" spans="1:12">
      <c r="A955" s="1546" t="s">
        <v>314</v>
      </c>
      <c r="B955" s="1817">
        <v>3863</v>
      </c>
      <c r="C955" s="1546" t="s">
        <v>1329</v>
      </c>
      <c r="D955" s="1546" t="s">
        <v>144</v>
      </c>
      <c r="E955" s="1546" t="s">
        <v>6553</v>
      </c>
      <c r="F955" s="1546" t="s">
        <v>849</v>
      </c>
      <c r="G955" s="1818">
        <v>1</v>
      </c>
      <c r="H955" s="1818">
        <v>5</v>
      </c>
      <c r="I955" s="1818">
        <v>5</v>
      </c>
      <c r="J955" s="1546" t="s">
        <v>6527</v>
      </c>
      <c r="K955" s="1546" t="s">
        <v>6456</v>
      </c>
      <c r="L955" s="1546" t="s">
        <v>6515</v>
      </c>
    </row>
    <row r="956" spans="1:12">
      <c r="A956" s="1546" t="s">
        <v>314</v>
      </c>
      <c r="B956" s="1817">
        <v>3864</v>
      </c>
      <c r="C956" s="1546" t="s">
        <v>1329</v>
      </c>
      <c r="D956" s="1546" t="s">
        <v>144</v>
      </c>
      <c r="E956" s="1546" t="s">
        <v>580</v>
      </c>
      <c r="F956" s="1546" t="s">
        <v>581</v>
      </c>
      <c r="G956" s="1818">
        <v>1</v>
      </c>
      <c r="H956" s="1818">
        <v>5</v>
      </c>
      <c r="I956" s="1818">
        <v>5</v>
      </c>
      <c r="J956" s="1546" t="s">
        <v>6527</v>
      </c>
      <c r="K956" s="1546" t="s">
        <v>6456</v>
      </c>
      <c r="L956" s="1546" t="s">
        <v>6515</v>
      </c>
    </row>
    <row r="957" spans="1:12">
      <c r="A957" s="1546" t="s">
        <v>314</v>
      </c>
      <c r="B957" s="1817">
        <v>3865</v>
      </c>
      <c r="C957" s="1546" t="s">
        <v>1329</v>
      </c>
      <c r="D957" s="1546" t="s">
        <v>144</v>
      </c>
      <c r="E957" s="1546" t="s">
        <v>960</v>
      </c>
      <c r="F957" s="1546" t="s">
        <v>959</v>
      </c>
      <c r="G957" s="1818"/>
      <c r="H957" s="1818"/>
      <c r="I957" s="1818">
        <v>3</v>
      </c>
      <c r="J957" s="1546" t="s">
        <v>6523</v>
      </c>
      <c r="K957" s="1546" t="s">
        <v>6456</v>
      </c>
      <c r="L957" s="1546" t="s">
        <v>6515</v>
      </c>
    </row>
    <row r="958" spans="1:12">
      <c r="A958" s="1546" t="s">
        <v>314</v>
      </c>
      <c r="B958" s="1817">
        <v>3867</v>
      </c>
      <c r="C958" s="1546" t="s">
        <v>1329</v>
      </c>
      <c r="D958" s="1546" t="s">
        <v>144</v>
      </c>
      <c r="E958" s="1546" t="s">
        <v>6019</v>
      </c>
      <c r="F958" s="1546" t="s">
        <v>735</v>
      </c>
      <c r="G958" s="1818"/>
      <c r="H958" s="1818"/>
      <c r="I958" s="1818">
        <v>10</v>
      </c>
      <c r="J958" s="1546" t="s">
        <v>6523</v>
      </c>
      <c r="K958" s="1546" t="s">
        <v>6456</v>
      </c>
      <c r="L958" s="1546" t="s">
        <v>6515</v>
      </c>
    </row>
    <row r="959" spans="1:12">
      <c r="A959" s="1546" t="s">
        <v>314</v>
      </c>
      <c r="B959" s="1817">
        <v>3869</v>
      </c>
      <c r="C959" s="1546" t="s">
        <v>1329</v>
      </c>
      <c r="D959" s="1546" t="s">
        <v>144</v>
      </c>
      <c r="E959" s="1546" t="s">
        <v>586</v>
      </c>
      <c r="F959" s="1546" t="s">
        <v>532</v>
      </c>
      <c r="G959" s="1818">
        <v>1</v>
      </c>
      <c r="H959" s="1818">
        <v>50</v>
      </c>
      <c r="I959" s="1818">
        <v>50</v>
      </c>
      <c r="J959" s="1546" t="s">
        <v>6527</v>
      </c>
      <c r="K959" s="1546" t="s">
        <v>6456</v>
      </c>
      <c r="L959" s="1546" t="s">
        <v>6515</v>
      </c>
    </row>
    <row r="960" spans="1:12">
      <c r="A960" s="1546" t="s">
        <v>314</v>
      </c>
      <c r="B960" s="1817">
        <v>3870</v>
      </c>
      <c r="C960" s="1546" t="s">
        <v>1329</v>
      </c>
      <c r="D960" s="1546" t="s">
        <v>144</v>
      </c>
      <c r="E960" s="1546" t="s">
        <v>6538</v>
      </c>
      <c r="F960" s="1546" t="s">
        <v>536</v>
      </c>
      <c r="G960" s="1818">
        <v>1</v>
      </c>
      <c r="H960" s="1818">
        <v>50</v>
      </c>
      <c r="I960" s="1818">
        <v>50</v>
      </c>
      <c r="J960" s="1546" t="s">
        <v>6527</v>
      </c>
      <c r="K960" s="1546" t="s">
        <v>6456</v>
      </c>
      <c r="L960" s="1546" t="s">
        <v>6515</v>
      </c>
    </row>
    <row r="961" spans="1:12">
      <c r="A961" s="1546" t="s">
        <v>314</v>
      </c>
      <c r="B961" s="1817">
        <v>3872</v>
      </c>
      <c r="C961" s="1546" t="s">
        <v>1329</v>
      </c>
      <c r="D961" s="1546" t="s">
        <v>144</v>
      </c>
      <c r="E961" s="1546" t="s">
        <v>389</v>
      </c>
      <c r="F961" s="1546" t="s">
        <v>390</v>
      </c>
      <c r="G961" s="1818">
        <v>1</v>
      </c>
      <c r="H961" s="1818">
        <v>8</v>
      </c>
      <c r="I961" s="1818">
        <v>8</v>
      </c>
      <c r="J961" s="1546" t="s">
        <v>6527</v>
      </c>
      <c r="K961" s="1546" t="s">
        <v>6456</v>
      </c>
      <c r="L961" s="1546" t="s">
        <v>6515</v>
      </c>
    </row>
    <row r="962" spans="1:12">
      <c r="A962" s="1546" t="s">
        <v>314</v>
      </c>
      <c r="B962" s="1817">
        <v>3873</v>
      </c>
      <c r="C962" s="1546" t="s">
        <v>1329</v>
      </c>
      <c r="D962" s="1546" t="s">
        <v>144</v>
      </c>
      <c r="E962" s="1546" t="s">
        <v>1351</v>
      </c>
      <c r="F962" s="1546" t="s">
        <v>1350</v>
      </c>
      <c r="G962" s="1818">
        <v>1</v>
      </c>
      <c r="H962" s="1818">
        <v>4</v>
      </c>
      <c r="I962" s="1818">
        <v>4</v>
      </c>
      <c r="J962" s="1546" t="s">
        <v>6527</v>
      </c>
      <c r="K962" s="1546" t="s">
        <v>6456</v>
      </c>
      <c r="L962" s="1546" t="s">
        <v>6515</v>
      </c>
    </row>
    <row r="963" spans="1:12">
      <c r="A963" s="1546" t="s">
        <v>314</v>
      </c>
      <c r="B963" s="1817">
        <v>3874</v>
      </c>
      <c r="C963" s="1546" t="s">
        <v>1329</v>
      </c>
      <c r="D963" s="1546" t="s">
        <v>144</v>
      </c>
      <c r="E963" s="1546" t="s">
        <v>471</v>
      </c>
      <c r="F963" s="1546" t="s">
        <v>470</v>
      </c>
      <c r="G963" s="1818">
        <v>1</v>
      </c>
      <c r="H963" s="1818">
        <v>4</v>
      </c>
      <c r="I963" s="1818">
        <v>4</v>
      </c>
      <c r="J963" s="1546" t="s">
        <v>6527</v>
      </c>
      <c r="K963" s="1546" t="s">
        <v>6456</v>
      </c>
      <c r="L963" s="1546" t="s">
        <v>6515</v>
      </c>
    </row>
    <row r="964" spans="1:12">
      <c r="A964" s="1546" t="s">
        <v>314</v>
      </c>
      <c r="B964" s="1817">
        <v>3875</v>
      </c>
      <c r="C964" s="1546" t="s">
        <v>1329</v>
      </c>
      <c r="D964" s="1546" t="s">
        <v>144</v>
      </c>
      <c r="E964" s="1546" t="s">
        <v>6099</v>
      </c>
      <c r="F964" s="1546" t="s">
        <v>294</v>
      </c>
      <c r="G964" s="1818">
        <v>1</v>
      </c>
      <c r="H964" s="1818">
        <v>4</v>
      </c>
      <c r="I964" s="1818">
        <v>4</v>
      </c>
      <c r="J964" s="1546" t="s">
        <v>6527</v>
      </c>
      <c r="K964" s="1546" t="s">
        <v>6456</v>
      </c>
      <c r="L964" s="1546" t="s">
        <v>6515</v>
      </c>
    </row>
    <row r="965" spans="1:12">
      <c r="A965" s="1546" t="s">
        <v>314</v>
      </c>
      <c r="B965" s="1817">
        <v>3876</v>
      </c>
      <c r="C965" s="1546" t="s">
        <v>1329</v>
      </c>
      <c r="D965" s="1546" t="s">
        <v>144</v>
      </c>
      <c r="E965" s="1546" t="s">
        <v>293</v>
      </c>
      <c r="F965" s="1546" t="s">
        <v>292</v>
      </c>
      <c r="G965" s="1818">
        <v>1</v>
      </c>
      <c r="H965" s="1818">
        <v>4</v>
      </c>
      <c r="I965" s="1818">
        <v>4</v>
      </c>
      <c r="J965" s="1546" t="s">
        <v>6527</v>
      </c>
      <c r="K965" s="1546" t="s">
        <v>6456</v>
      </c>
      <c r="L965" s="1546" t="s">
        <v>6515</v>
      </c>
    </row>
    <row r="966" spans="1:12">
      <c r="A966" s="1546" t="s">
        <v>314</v>
      </c>
      <c r="B966" s="1817">
        <v>3877</v>
      </c>
      <c r="C966" s="1546" t="s">
        <v>1329</v>
      </c>
      <c r="D966" s="1546" t="s">
        <v>144</v>
      </c>
      <c r="E966" s="1546" t="s">
        <v>835</v>
      </c>
      <c r="F966" s="1546" t="s">
        <v>6271</v>
      </c>
      <c r="G966" s="1818">
        <v>1</v>
      </c>
      <c r="H966" s="1818">
        <v>4</v>
      </c>
      <c r="I966" s="1818">
        <v>4</v>
      </c>
      <c r="J966" s="1546" t="s">
        <v>6527</v>
      </c>
      <c r="K966" s="1546" t="s">
        <v>6456</v>
      </c>
      <c r="L966" s="1546" t="s">
        <v>6515</v>
      </c>
    </row>
    <row r="967" spans="1:12">
      <c r="A967" s="1546" t="s">
        <v>314</v>
      </c>
      <c r="B967" s="1817">
        <v>3878</v>
      </c>
      <c r="C967" s="1546" t="s">
        <v>1329</v>
      </c>
      <c r="D967" s="1546" t="s">
        <v>144</v>
      </c>
      <c r="E967" s="1546" t="s">
        <v>6135</v>
      </c>
      <c r="F967" s="1546" t="s">
        <v>1003</v>
      </c>
      <c r="G967" s="1818">
        <v>1</v>
      </c>
      <c r="H967" s="1818">
        <v>4</v>
      </c>
      <c r="I967" s="1818">
        <v>4</v>
      </c>
      <c r="J967" s="1546" t="s">
        <v>6527</v>
      </c>
      <c r="K967" s="1546" t="s">
        <v>6456</v>
      </c>
      <c r="L967" s="1546" t="s">
        <v>6515</v>
      </c>
    </row>
    <row r="968" spans="1:12">
      <c r="A968" s="1546" t="s">
        <v>314</v>
      </c>
      <c r="B968" s="1817">
        <v>3879</v>
      </c>
      <c r="C968" s="1546" t="s">
        <v>1329</v>
      </c>
      <c r="D968" s="1546" t="s">
        <v>144</v>
      </c>
      <c r="E968" s="1546" t="s">
        <v>469</v>
      </c>
      <c r="F968" s="1546" t="s">
        <v>6257</v>
      </c>
      <c r="G968" s="1818">
        <v>1</v>
      </c>
      <c r="H968" s="1818">
        <v>4</v>
      </c>
      <c r="I968" s="1818">
        <v>4</v>
      </c>
      <c r="J968" s="1546" t="s">
        <v>6527</v>
      </c>
      <c r="K968" s="1546" t="s">
        <v>6456</v>
      </c>
      <c r="L968" s="1546" t="s">
        <v>6515</v>
      </c>
    </row>
    <row r="969" spans="1:12">
      <c r="A969" s="1546" t="s">
        <v>314</v>
      </c>
      <c r="B969" s="1817">
        <v>3880</v>
      </c>
      <c r="C969" s="1546" t="s">
        <v>1329</v>
      </c>
      <c r="D969" s="1546" t="s">
        <v>144</v>
      </c>
      <c r="E969" s="1546" t="s">
        <v>318</v>
      </c>
      <c r="F969" s="1546" t="s">
        <v>319</v>
      </c>
      <c r="G969" s="1818">
        <v>1</v>
      </c>
      <c r="H969" s="1818">
        <v>4</v>
      </c>
      <c r="I969" s="1818">
        <v>4</v>
      </c>
      <c r="J969" s="1546" t="s">
        <v>6527</v>
      </c>
      <c r="K969" s="1546" t="s">
        <v>6456</v>
      </c>
      <c r="L969" s="1546" t="s">
        <v>6515</v>
      </c>
    </row>
    <row r="970" spans="1:12">
      <c r="A970" s="1546" t="s">
        <v>314</v>
      </c>
      <c r="B970" s="1817">
        <v>3881</v>
      </c>
      <c r="C970" s="1546" t="s">
        <v>1329</v>
      </c>
      <c r="D970" s="1546" t="s">
        <v>144</v>
      </c>
      <c r="E970" s="1546" t="s">
        <v>277</v>
      </c>
      <c r="F970" s="1546" t="s">
        <v>278</v>
      </c>
      <c r="G970" s="1818">
        <v>1</v>
      </c>
      <c r="H970" s="1818">
        <v>4</v>
      </c>
      <c r="I970" s="1818">
        <v>4</v>
      </c>
      <c r="J970" s="1546" t="s">
        <v>6527</v>
      </c>
      <c r="K970" s="1546" t="s">
        <v>6456</v>
      </c>
      <c r="L970" s="1546" t="s">
        <v>6515</v>
      </c>
    </row>
    <row r="971" spans="1:12">
      <c r="A971" s="1546" t="s">
        <v>314</v>
      </c>
      <c r="B971" s="1817">
        <v>3882</v>
      </c>
      <c r="C971" s="1546" t="s">
        <v>1329</v>
      </c>
      <c r="D971" s="1546" t="s">
        <v>144</v>
      </c>
      <c r="E971" s="1546" t="s">
        <v>830</v>
      </c>
      <c r="F971" s="1546" t="s">
        <v>829</v>
      </c>
      <c r="G971" s="1818">
        <v>1</v>
      </c>
      <c r="H971" s="1818">
        <v>4</v>
      </c>
      <c r="I971" s="1818">
        <v>4</v>
      </c>
      <c r="J971" s="1546" t="s">
        <v>6527</v>
      </c>
      <c r="K971" s="1546" t="s">
        <v>6456</v>
      </c>
      <c r="L971" s="1546" t="s">
        <v>6515</v>
      </c>
    </row>
    <row r="972" spans="1:12">
      <c r="A972" s="1546" t="s">
        <v>314</v>
      </c>
      <c r="B972" s="1817">
        <v>3883</v>
      </c>
      <c r="C972" s="1546" t="s">
        <v>1329</v>
      </c>
      <c r="D972" s="1546" t="s">
        <v>144</v>
      </c>
      <c r="E972" s="1546" t="s">
        <v>873</v>
      </c>
      <c r="F972" s="1546" t="s">
        <v>6284</v>
      </c>
      <c r="G972" s="1818">
        <v>1</v>
      </c>
      <c r="H972" s="1818">
        <v>4</v>
      </c>
      <c r="I972" s="1818">
        <v>4</v>
      </c>
      <c r="J972" s="1546" t="s">
        <v>6527</v>
      </c>
      <c r="K972" s="1546" t="s">
        <v>6456</v>
      </c>
      <c r="L972" s="1546" t="s">
        <v>6515</v>
      </c>
    </row>
    <row r="973" spans="1:12">
      <c r="A973" s="1546" t="s">
        <v>314</v>
      </c>
      <c r="B973" s="1817">
        <v>3884</v>
      </c>
      <c r="C973" s="1546" t="s">
        <v>1329</v>
      </c>
      <c r="D973" s="1546" t="s">
        <v>144</v>
      </c>
      <c r="E973" s="1546" t="s">
        <v>6102</v>
      </c>
      <c r="F973" s="1546" t="s">
        <v>325</v>
      </c>
      <c r="G973" s="1818">
        <v>1</v>
      </c>
      <c r="H973" s="1818">
        <v>5</v>
      </c>
      <c r="I973" s="1818">
        <v>5</v>
      </c>
      <c r="J973" s="1546" t="s">
        <v>6527</v>
      </c>
      <c r="K973" s="1546" t="s">
        <v>6456</v>
      </c>
      <c r="L973" s="1546" t="s">
        <v>6515</v>
      </c>
    </row>
    <row r="974" spans="1:12">
      <c r="A974" s="1546" t="s">
        <v>314</v>
      </c>
      <c r="B974" s="1817">
        <v>3885</v>
      </c>
      <c r="C974" s="1546" t="s">
        <v>1329</v>
      </c>
      <c r="D974" s="1546" t="s">
        <v>144</v>
      </c>
      <c r="E974" s="1546" t="s">
        <v>6108</v>
      </c>
      <c r="F974" s="1546" t="s">
        <v>424</v>
      </c>
      <c r="G974" s="1818">
        <v>1</v>
      </c>
      <c r="H974" s="1818">
        <v>4</v>
      </c>
      <c r="I974" s="1818">
        <v>4</v>
      </c>
      <c r="J974" s="1546" t="s">
        <v>6527</v>
      </c>
      <c r="K974" s="1546" t="s">
        <v>6456</v>
      </c>
      <c r="L974" s="1546" t="s">
        <v>6515</v>
      </c>
    </row>
    <row r="975" spans="1:12">
      <c r="A975" s="1546" t="s">
        <v>314</v>
      </c>
      <c r="B975" s="1817">
        <v>3886</v>
      </c>
      <c r="C975" s="1546" t="s">
        <v>1329</v>
      </c>
      <c r="D975" s="1546" t="s">
        <v>144</v>
      </c>
      <c r="E975" s="1546" t="s">
        <v>492</v>
      </c>
      <c r="F975" s="1546" t="s">
        <v>493</v>
      </c>
      <c r="G975" s="1818">
        <v>1</v>
      </c>
      <c r="H975" s="1818">
        <v>4</v>
      </c>
      <c r="I975" s="1818">
        <v>4</v>
      </c>
      <c r="J975" s="1546" t="s">
        <v>6527</v>
      </c>
      <c r="K975" s="1546" t="s">
        <v>6456</v>
      </c>
      <c r="L975" s="1546" t="s">
        <v>6515</v>
      </c>
    </row>
    <row r="976" spans="1:12">
      <c r="A976" s="1546" t="s">
        <v>314</v>
      </c>
      <c r="B976" s="1817">
        <v>3887</v>
      </c>
      <c r="C976" s="1546" t="s">
        <v>1329</v>
      </c>
      <c r="D976" s="1546" t="s">
        <v>144</v>
      </c>
      <c r="E976" s="1546" t="s">
        <v>615</v>
      </c>
      <c r="F976" s="1546" t="s">
        <v>826</v>
      </c>
      <c r="G976" s="1818">
        <v>1</v>
      </c>
      <c r="H976" s="1818">
        <v>4</v>
      </c>
      <c r="I976" s="1818">
        <v>4</v>
      </c>
      <c r="J976" s="1546" t="s">
        <v>6527</v>
      </c>
      <c r="K976" s="1546" t="s">
        <v>6456</v>
      </c>
      <c r="L976" s="1546" t="s">
        <v>6515</v>
      </c>
    </row>
    <row r="977" spans="1:12">
      <c r="A977" s="1546" t="s">
        <v>314</v>
      </c>
      <c r="B977" s="1817">
        <v>3888</v>
      </c>
      <c r="C977" s="1546" t="s">
        <v>1329</v>
      </c>
      <c r="D977" s="1546" t="s">
        <v>144</v>
      </c>
      <c r="E977" s="1546" t="s">
        <v>310</v>
      </c>
      <c r="F977" s="1546" t="s">
        <v>311</v>
      </c>
      <c r="G977" s="1818">
        <v>1</v>
      </c>
      <c r="H977" s="1818">
        <v>4</v>
      </c>
      <c r="I977" s="1818">
        <v>4</v>
      </c>
      <c r="J977" s="1546" t="s">
        <v>6527</v>
      </c>
      <c r="K977" s="1546" t="s">
        <v>6456</v>
      </c>
      <c r="L977" s="1546" t="s">
        <v>6515</v>
      </c>
    </row>
    <row r="978" spans="1:12">
      <c r="A978" s="1546" t="s">
        <v>314</v>
      </c>
      <c r="B978" s="1817">
        <v>3889</v>
      </c>
      <c r="C978" s="1546" t="s">
        <v>1329</v>
      </c>
      <c r="D978" s="1546" t="s">
        <v>144</v>
      </c>
      <c r="E978" s="1546" t="s">
        <v>6105</v>
      </c>
      <c r="F978" s="1546" t="s">
        <v>331</v>
      </c>
      <c r="G978" s="1818">
        <v>1</v>
      </c>
      <c r="H978" s="1818">
        <v>4</v>
      </c>
      <c r="I978" s="1818">
        <v>4</v>
      </c>
      <c r="J978" s="1546" t="s">
        <v>6527</v>
      </c>
      <c r="K978" s="1546" t="s">
        <v>6456</v>
      </c>
      <c r="L978" s="1546" t="s">
        <v>6515</v>
      </c>
    </row>
    <row r="979" spans="1:12">
      <c r="A979" s="1546" t="s">
        <v>314</v>
      </c>
      <c r="B979" s="1817">
        <v>3890</v>
      </c>
      <c r="C979" s="1546" t="s">
        <v>1329</v>
      </c>
      <c r="D979" s="1546" t="s">
        <v>144</v>
      </c>
      <c r="E979" s="1546" t="s">
        <v>1064</v>
      </c>
      <c r="F979" s="1546" t="s">
        <v>955</v>
      </c>
      <c r="G979" s="1818">
        <v>1</v>
      </c>
      <c r="H979" s="1818">
        <v>4</v>
      </c>
      <c r="I979" s="1818">
        <v>4</v>
      </c>
      <c r="J979" s="1546" t="s">
        <v>6527</v>
      </c>
      <c r="K979" s="1546" t="s">
        <v>6456</v>
      </c>
      <c r="L979" s="1546" t="s">
        <v>6515</v>
      </c>
    </row>
    <row r="980" spans="1:12">
      <c r="A980" s="1546" t="s">
        <v>314</v>
      </c>
      <c r="B980" s="1817">
        <v>3891</v>
      </c>
      <c r="C980" s="1546" t="s">
        <v>1329</v>
      </c>
      <c r="D980" s="1546" t="s">
        <v>144</v>
      </c>
      <c r="E980" s="1546" t="s">
        <v>1349</v>
      </c>
      <c r="F980" s="1546" t="s">
        <v>1348</v>
      </c>
      <c r="G980" s="1818">
        <v>1</v>
      </c>
      <c r="H980" s="1818">
        <v>4</v>
      </c>
      <c r="I980" s="1818">
        <v>4</v>
      </c>
      <c r="J980" s="1546" t="s">
        <v>6527</v>
      </c>
      <c r="K980" s="1546" t="s">
        <v>6456</v>
      </c>
      <c r="L980" s="1546" t="s">
        <v>6515</v>
      </c>
    </row>
    <row r="981" spans="1:12">
      <c r="A981" s="1546" t="s">
        <v>314</v>
      </c>
      <c r="B981" s="1817">
        <v>3892</v>
      </c>
      <c r="C981" s="1546" t="s">
        <v>1329</v>
      </c>
      <c r="D981" s="1546" t="s">
        <v>144</v>
      </c>
      <c r="E981" s="1546" t="s">
        <v>707</v>
      </c>
      <c r="F981" s="1546" t="s">
        <v>708</v>
      </c>
      <c r="G981" s="1818">
        <v>1</v>
      </c>
      <c r="H981" s="1818">
        <v>4</v>
      </c>
      <c r="I981" s="1818">
        <v>4</v>
      </c>
      <c r="J981" s="1546" t="s">
        <v>6527</v>
      </c>
      <c r="K981" s="1546" t="s">
        <v>6456</v>
      </c>
      <c r="L981" s="1546" t="s">
        <v>6515</v>
      </c>
    </row>
    <row r="982" spans="1:12">
      <c r="A982" s="1546" t="s">
        <v>314</v>
      </c>
      <c r="B982" s="1817">
        <v>3893</v>
      </c>
      <c r="C982" s="1546" t="s">
        <v>1329</v>
      </c>
      <c r="D982" s="1546" t="s">
        <v>144</v>
      </c>
      <c r="E982" s="1546" t="s">
        <v>1143</v>
      </c>
      <c r="F982" s="1546" t="s">
        <v>1142</v>
      </c>
      <c r="G982" s="1818">
        <v>1</v>
      </c>
      <c r="H982" s="1818">
        <v>4</v>
      </c>
      <c r="I982" s="1818">
        <v>4</v>
      </c>
      <c r="J982" s="1546" t="s">
        <v>6527</v>
      </c>
      <c r="K982" s="1546" t="s">
        <v>6456</v>
      </c>
      <c r="L982" s="1546" t="s">
        <v>6515</v>
      </c>
    </row>
    <row r="983" spans="1:12">
      <c r="A983" s="1546" t="s">
        <v>314</v>
      </c>
      <c r="B983" s="1817">
        <v>3894</v>
      </c>
      <c r="C983" s="1546" t="s">
        <v>1329</v>
      </c>
      <c r="D983" s="1546" t="s">
        <v>144</v>
      </c>
      <c r="E983" s="1546" t="s">
        <v>6153</v>
      </c>
      <c r="F983" s="1546" t="s">
        <v>1346</v>
      </c>
      <c r="G983" s="1818">
        <v>1</v>
      </c>
      <c r="H983" s="1818">
        <v>4</v>
      </c>
      <c r="I983" s="1818">
        <v>4</v>
      </c>
      <c r="J983" s="1546" t="s">
        <v>6527</v>
      </c>
      <c r="K983" s="1546" t="s">
        <v>6456</v>
      </c>
      <c r="L983" s="1546" t="s">
        <v>6515</v>
      </c>
    </row>
    <row r="984" spans="1:12">
      <c r="A984" s="1546" t="s">
        <v>314</v>
      </c>
      <c r="B984" s="1817">
        <v>3895</v>
      </c>
      <c r="C984" s="1546" t="s">
        <v>1329</v>
      </c>
      <c r="D984" s="1546" t="s">
        <v>144</v>
      </c>
      <c r="E984" s="1546" t="s">
        <v>844</v>
      </c>
      <c r="F984" s="1546" t="s">
        <v>843</v>
      </c>
      <c r="G984" s="1818">
        <v>1</v>
      </c>
      <c r="H984" s="1818">
        <v>4</v>
      </c>
      <c r="I984" s="1818">
        <v>4</v>
      </c>
      <c r="J984" s="1546" t="s">
        <v>6527</v>
      </c>
      <c r="K984" s="1546" t="s">
        <v>6456</v>
      </c>
      <c r="L984" s="1546" t="s">
        <v>6515</v>
      </c>
    </row>
    <row r="985" spans="1:12">
      <c r="A985" s="1546" t="s">
        <v>314</v>
      </c>
      <c r="B985" s="1817">
        <v>3896</v>
      </c>
      <c r="C985" s="1546" t="s">
        <v>1329</v>
      </c>
      <c r="D985" s="1546" t="s">
        <v>144</v>
      </c>
      <c r="E985" s="1546" t="s">
        <v>291</v>
      </c>
      <c r="F985" s="1546" t="s">
        <v>290</v>
      </c>
      <c r="G985" s="1818">
        <v>1</v>
      </c>
      <c r="H985" s="1818">
        <v>4</v>
      </c>
      <c r="I985" s="1818">
        <v>4</v>
      </c>
      <c r="J985" s="1546" t="s">
        <v>6527</v>
      </c>
      <c r="K985" s="1546" t="s">
        <v>6456</v>
      </c>
      <c r="L985" s="1546" t="s">
        <v>6515</v>
      </c>
    </row>
    <row r="986" spans="1:12">
      <c r="A986" s="1546" t="s">
        <v>314</v>
      </c>
      <c r="B986" s="1817">
        <v>3897</v>
      </c>
      <c r="C986" s="1546" t="s">
        <v>1329</v>
      </c>
      <c r="D986" s="1546" t="s">
        <v>144</v>
      </c>
      <c r="E986" s="1546" t="s">
        <v>6109</v>
      </c>
      <c r="F986" s="1546" t="s">
        <v>466</v>
      </c>
      <c r="G986" s="1818">
        <v>1</v>
      </c>
      <c r="H986" s="1818">
        <v>4</v>
      </c>
      <c r="I986" s="1818">
        <v>4</v>
      </c>
      <c r="J986" s="1546" t="s">
        <v>6527</v>
      </c>
      <c r="K986" s="1546" t="s">
        <v>6456</v>
      </c>
      <c r="L986" s="1546" t="s">
        <v>6515</v>
      </c>
    </row>
    <row r="987" spans="1:12">
      <c r="A987" s="1546" t="s">
        <v>314</v>
      </c>
      <c r="B987" s="1817">
        <v>3898</v>
      </c>
      <c r="C987" s="1546" t="s">
        <v>1329</v>
      </c>
      <c r="D987" s="1546" t="s">
        <v>144</v>
      </c>
      <c r="E987" s="1546" t="s">
        <v>6115</v>
      </c>
      <c r="F987" s="1546" t="s">
        <v>710</v>
      </c>
      <c r="G987" s="1818">
        <v>1</v>
      </c>
      <c r="H987" s="1818">
        <v>4</v>
      </c>
      <c r="I987" s="1818">
        <v>4</v>
      </c>
      <c r="J987" s="1546" t="s">
        <v>6527</v>
      </c>
      <c r="K987" s="1546" t="s">
        <v>6456</v>
      </c>
      <c r="L987" s="1546" t="s">
        <v>6515</v>
      </c>
    </row>
    <row r="988" spans="1:12">
      <c r="A988" s="1546" t="s">
        <v>314</v>
      </c>
      <c r="B988" s="1817">
        <v>3899</v>
      </c>
      <c r="C988" s="1546" t="s">
        <v>1329</v>
      </c>
      <c r="D988" s="1546" t="s">
        <v>144</v>
      </c>
      <c r="E988" s="1546" t="s">
        <v>6154</v>
      </c>
      <c r="F988" s="1546" t="s">
        <v>1344</v>
      </c>
      <c r="G988" s="1818">
        <v>1</v>
      </c>
      <c r="H988" s="1818">
        <v>4</v>
      </c>
      <c r="I988" s="1818">
        <v>4</v>
      </c>
      <c r="J988" s="1546" t="s">
        <v>6527</v>
      </c>
      <c r="K988" s="1546" t="s">
        <v>6456</v>
      </c>
      <c r="L988" s="1546" t="s">
        <v>6515</v>
      </c>
    </row>
    <row r="989" spans="1:12">
      <c r="A989" s="1546" t="s">
        <v>314</v>
      </c>
      <c r="B989" s="1817">
        <v>3905</v>
      </c>
      <c r="C989" s="1546" t="s">
        <v>1329</v>
      </c>
      <c r="D989" s="1546" t="s">
        <v>144</v>
      </c>
      <c r="E989" s="1546" t="s">
        <v>558</v>
      </c>
      <c r="F989" s="1546" t="s">
        <v>6259</v>
      </c>
      <c r="G989" s="1818">
        <v>1</v>
      </c>
      <c r="H989" s="1818">
        <v>30</v>
      </c>
      <c r="I989" s="1818">
        <v>30</v>
      </c>
      <c r="J989" s="1546" t="s">
        <v>6527</v>
      </c>
      <c r="K989" s="1546" t="s">
        <v>6456</v>
      </c>
      <c r="L989" s="1546" t="s">
        <v>6515</v>
      </c>
    </row>
    <row r="990" spans="1:12">
      <c r="A990" s="1546" t="s">
        <v>314</v>
      </c>
      <c r="B990" s="1817">
        <v>3906</v>
      </c>
      <c r="C990" s="1546" t="s">
        <v>1329</v>
      </c>
      <c r="D990" s="1546" t="s">
        <v>144</v>
      </c>
      <c r="E990" s="1546" t="s">
        <v>1699</v>
      </c>
      <c r="F990" s="1546" t="s">
        <v>560</v>
      </c>
      <c r="G990" s="1818">
        <v>1</v>
      </c>
      <c r="H990" s="1818">
        <v>30</v>
      </c>
      <c r="I990" s="1818">
        <v>30</v>
      </c>
      <c r="J990" s="1546" t="s">
        <v>6527</v>
      </c>
      <c r="K990" s="1546" t="s">
        <v>6456</v>
      </c>
      <c r="L990" s="1546" t="s">
        <v>6515</v>
      </c>
    </row>
    <row r="991" spans="1:12">
      <c r="A991" s="1546" t="s">
        <v>314</v>
      </c>
      <c r="B991" s="1817">
        <v>3908</v>
      </c>
      <c r="C991" s="1546" t="s">
        <v>1329</v>
      </c>
      <c r="D991" s="1546" t="s">
        <v>144</v>
      </c>
      <c r="E991" s="1546" t="s">
        <v>970</v>
      </c>
      <c r="F991" s="1546" t="s">
        <v>979</v>
      </c>
      <c r="G991" s="1818">
        <v>1</v>
      </c>
      <c r="H991" s="1818">
        <v>10</v>
      </c>
      <c r="I991" s="1818">
        <v>10</v>
      </c>
      <c r="J991" s="1546" t="s">
        <v>6527</v>
      </c>
      <c r="K991" s="1546" t="s">
        <v>6456</v>
      </c>
      <c r="L991" s="1546" t="s">
        <v>6515</v>
      </c>
    </row>
    <row r="992" spans="1:12">
      <c r="A992" s="1546" t="s">
        <v>314</v>
      </c>
      <c r="B992" s="1817">
        <v>3909</v>
      </c>
      <c r="C992" s="1546" t="s">
        <v>1329</v>
      </c>
      <c r="D992" s="1546" t="s">
        <v>144</v>
      </c>
      <c r="E992" s="1546" t="s">
        <v>1356</v>
      </c>
      <c r="F992" s="1546" t="s">
        <v>1355</v>
      </c>
      <c r="G992" s="1818">
        <v>1</v>
      </c>
      <c r="H992" s="1818">
        <v>10</v>
      </c>
      <c r="I992" s="1818">
        <v>10</v>
      </c>
      <c r="J992" s="1546" t="s">
        <v>6527</v>
      </c>
      <c r="K992" s="1546" t="s">
        <v>6456</v>
      </c>
      <c r="L992" s="1546" t="s">
        <v>6515</v>
      </c>
    </row>
    <row r="993" spans="1:12">
      <c r="A993" s="1546" t="s">
        <v>314</v>
      </c>
      <c r="B993" s="1817">
        <v>3910</v>
      </c>
      <c r="C993" s="1546" t="s">
        <v>1329</v>
      </c>
      <c r="D993" s="1546" t="s">
        <v>144</v>
      </c>
      <c r="E993" s="1546" t="s">
        <v>6148</v>
      </c>
      <c r="F993" s="1546" t="s">
        <v>1213</v>
      </c>
      <c r="G993" s="1818">
        <v>1</v>
      </c>
      <c r="H993" s="1818">
        <v>10</v>
      </c>
      <c r="I993" s="1818">
        <v>10</v>
      </c>
      <c r="J993" s="1546" t="s">
        <v>6527</v>
      </c>
      <c r="K993" s="1546" t="s">
        <v>6456</v>
      </c>
      <c r="L993" s="1546" t="s">
        <v>6515</v>
      </c>
    </row>
    <row r="994" spans="1:12">
      <c r="A994" s="1546" t="s">
        <v>314</v>
      </c>
      <c r="B994" s="1817">
        <v>3911</v>
      </c>
      <c r="C994" s="1546" t="s">
        <v>1329</v>
      </c>
      <c r="D994" s="1546" t="s">
        <v>144</v>
      </c>
      <c r="E994" s="1546" t="s">
        <v>515</v>
      </c>
      <c r="F994" s="1546" t="s">
        <v>727</v>
      </c>
      <c r="G994" s="1818">
        <v>1</v>
      </c>
      <c r="H994" s="1818">
        <v>10</v>
      </c>
      <c r="I994" s="1818">
        <v>10</v>
      </c>
      <c r="J994" s="1546" t="s">
        <v>6527</v>
      </c>
      <c r="K994" s="1546" t="s">
        <v>6456</v>
      </c>
      <c r="L994" s="1546" t="s">
        <v>6515</v>
      </c>
    </row>
    <row r="995" spans="1:12">
      <c r="A995" s="1546" t="s">
        <v>314</v>
      </c>
      <c r="B995" s="1817">
        <v>3912</v>
      </c>
      <c r="C995" s="1546" t="s">
        <v>1329</v>
      </c>
      <c r="D995" s="1546" t="s">
        <v>144</v>
      </c>
      <c r="E995" s="1546" t="s">
        <v>1007</v>
      </c>
      <c r="F995" s="1546" t="s">
        <v>1006</v>
      </c>
      <c r="G995" s="1818">
        <v>1</v>
      </c>
      <c r="H995" s="1818">
        <v>10</v>
      </c>
      <c r="I995" s="1818">
        <v>10</v>
      </c>
      <c r="J995" s="1546" t="s">
        <v>6527</v>
      </c>
      <c r="K995" s="1546" t="s">
        <v>6456</v>
      </c>
      <c r="L995" s="1546" t="s">
        <v>6515</v>
      </c>
    </row>
    <row r="996" spans="1:12">
      <c r="A996" s="1546" t="s">
        <v>314</v>
      </c>
      <c r="B996" s="1817">
        <v>3913</v>
      </c>
      <c r="C996" s="1546" t="s">
        <v>1329</v>
      </c>
      <c r="D996" s="1546" t="s">
        <v>144</v>
      </c>
      <c r="E996" s="1546" t="s">
        <v>1165</v>
      </c>
      <c r="F996" s="1546" t="s">
        <v>1166</v>
      </c>
      <c r="G996" s="1818">
        <v>1</v>
      </c>
      <c r="H996" s="1818">
        <v>10</v>
      </c>
      <c r="I996" s="1818">
        <v>10</v>
      </c>
      <c r="J996" s="1546" t="s">
        <v>6527</v>
      </c>
      <c r="K996" s="1546" t="s">
        <v>6456</v>
      </c>
      <c r="L996" s="1546" t="s">
        <v>6515</v>
      </c>
    </row>
    <row r="997" spans="1:12">
      <c r="A997" s="1546" t="s">
        <v>314</v>
      </c>
      <c r="B997" s="1817">
        <v>3914</v>
      </c>
      <c r="C997" s="1546" t="s">
        <v>1329</v>
      </c>
      <c r="D997" s="1546" t="s">
        <v>144</v>
      </c>
      <c r="E997" s="1546" t="s">
        <v>1354</v>
      </c>
      <c r="F997" s="1546" t="s">
        <v>1353</v>
      </c>
      <c r="G997" s="1818">
        <v>1</v>
      </c>
      <c r="H997" s="1818">
        <v>10</v>
      </c>
      <c r="I997" s="1818">
        <v>10</v>
      </c>
      <c r="J997" s="1546" t="s">
        <v>6527</v>
      </c>
      <c r="K997" s="1546" t="s">
        <v>6456</v>
      </c>
      <c r="L997" s="1546" t="s">
        <v>6515</v>
      </c>
    </row>
    <row r="998" spans="1:12">
      <c r="A998" s="1546" t="s">
        <v>314</v>
      </c>
      <c r="B998" s="1817">
        <v>3915</v>
      </c>
      <c r="C998" s="1546" t="s">
        <v>1329</v>
      </c>
      <c r="D998" s="1546" t="s">
        <v>144</v>
      </c>
      <c r="E998" s="1546" t="s">
        <v>1143</v>
      </c>
      <c r="F998" s="1546" t="s">
        <v>1352</v>
      </c>
      <c r="G998" s="1818">
        <v>1</v>
      </c>
      <c r="H998" s="1818">
        <v>10</v>
      </c>
      <c r="I998" s="1818">
        <v>10</v>
      </c>
      <c r="J998" s="1546" t="s">
        <v>6527</v>
      </c>
      <c r="K998" s="1546" t="s">
        <v>6456</v>
      </c>
      <c r="L998" s="1546" t="s">
        <v>6515</v>
      </c>
    </row>
    <row r="999" spans="1:12">
      <c r="A999" s="1546" t="s">
        <v>314</v>
      </c>
      <c r="B999" s="1817">
        <v>3916</v>
      </c>
      <c r="C999" s="1546" t="s">
        <v>1329</v>
      </c>
      <c r="D999" s="1546" t="s">
        <v>144</v>
      </c>
      <c r="E999" s="1546" t="s">
        <v>1694</v>
      </c>
      <c r="F999" s="1546" t="s">
        <v>977</v>
      </c>
      <c r="G999" s="1818">
        <v>1</v>
      </c>
      <c r="H999" s="1818">
        <v>10</v>
      </c>
      <c r="I999" s="1818">
        <v>10</v>
      </c>
      <c r="J999" s="1546" t="s">
        <v>6527</v>
      </c>
      <c r="K999" s="1546" t="s">
        <v>6456</v>
      </c>
      <c r="L999" s="1546" t="s">
        <v>6515</v>
      </c>
    </row>
    <row r="1000" spans="1:12">
      <c r="A1000" s="1546" t="s">
        <v>314</v>
      </c>
      <c r="B1000" s="1817">
        <v>3919</v>
      </c>
      <c r="C1000" s="1546" t="s">
        <v>1329</v>
      </c>
      <c r="D1000" s="1546" t="s">
        <v>144</v>
      </c>
      <c r="E1000" s="1546" t="s">
        <v>649</v>
      </c>
      <c r="F1000" s="1546" t="s">
        <v>650</v>
      </c>
      <c r="G1000" s="1818">
        <v>1</v>
      </c>
      <c r="H1000" s="1818">
        <v>2</v>
      </c>
      <c r="I1000" s="1818">
        <v>2</v>
      </c>
      <c r="J1000" s="1546" t="s">
        <v>6527</v>
      </c>
      <c r="K1000" s="1546" t="s">
        <v>6456</v>
      </c>
      <c r="L1000" s="1546" t="s">
        <v>6515</v>
      </c>
    </row>
    <row r="1001" spans="1:12">
      <c r="A1001" s="1546" t="s">
        <v>314</v>
      </c>
      <c r="B1001" s="1817">
        <v>3921</v>
      </c>
      <c r="C1001" s="1546" t="s">
        <v>1329</v>
      </c>
      <c r="D1001" s="1546" t="s">
        <v>144</v>
      </c>
      <c r="E1001" s="1546" t="s">
        <v>1358</v>
      </c>
      <c r="F1001" s="1546" t="s">
        <v>1357</v>
      </c>
      <c r="G1001" s="1818">
        <v>1</v>
      </c>
      <c r="H1001" s="1818">
        <v>20</v>
      </c>
      <c r="I1001" s="1818">
        <v>20</v>
      </c>
      <c r="J1001" s="1546" t="s">
        <v>6527</v>
      </c>
      <c r="K1001" s="1546" t="s">
        <v>6456</v>
      </c>
      <c r="L1001" s="1546" t="s">
        <v>6515</v>
      </c>
    </row>
    <row r="1002" spans="1:12">
      <c r="A1002" s="1546" t="s">
        <v>314</v>
      </c>
      <c r="B1002" s="1817">
        <v>3922</v>
      </c>
      <c r="C1002" s="1546" t="s">
        <v>1329</v>
      </c>
      <c r="D1002" s="1546" t="s">
        <v>144</v>
      </c>
      <c r="E1002" s="1546" t="s">
        <v>6311</v>
      </c>
      <c r="F1002" s="1546" t="s">
        <v>1227</v>
      </c>
      <c r="G1002" s="1818">
        <v>1</v>
      </c>
      <c r="H1002" s="1818">
        <v>200</v>
      </c>
      <c r="I1002" s="1818">
        <v>200</v>
      </c>
      <c r="J1002" s="1546" t="s">
        <v>6527</v>
      </c>
      <c r="K1002" s="1546" t="s">
        <v>6456</v>
      </c>
      <c r="L1002" s="1546" t="s">
        <v>6515</v>
      </c>
    </row>
    <row r="1003" spans="1:12">
      <c r="A1003" s="1546" t="s">
        <v>314</v>
      </c>
      <c r="B1003" s="1817">
        <v>3923</v>
      </c>
      <c r="C1003" s="1546" t="s">
        <v>1329</v>
      </c>
      <c r="D1003" s="1546" t="s">
        <v>144</v>
      </c>
      <c r="E1003" s="1546" t="s">
        <v>6312</v>
      </c>
      <c r="F1003" s="1546" t="s">
        <v>1229</v>
      </c>
      <c r="G1003" s="1818"/>
      <c r="H1003" s="1818"/>
      <c r="I1003" s="1818">
        <v>50</v>
      </c>
      <c r="J1003" s="1546" t="s">
        <v>6523</v>
      </c>
      <c r="K1003" s="1546" t="s">
        <v>6456</v>
      </c>
      <c r="L1003" s="1546" t="s">
        <v>6515</v>
      </c>
    </row>
    <row r="1004" spans="1:12">
      <c r="A1004" s="1546" t="s">
        <v>314</v>
      </c>
      <c r="B1004" s="1817">
        <v>3924</v>
      </c>
      <c r="C1004" s="1546" t="s">
        <v>1329</v>
      </c>
      <c r="D1004" s="1546" t="s">
        <v>144</v>
      </c>
      <c r="E1004" s="1546" t="s">
        <v>948</v>
      </c>
      <c r="F1004" s="1546" t="s">
        <v>947</v>
      </c>
      <c r="G1004" s="1818">
        <v>1</v>
      </c>
      <c r="H1004" s="1818">
        <v>25</v>
      </c>
      <c r="I1004" s="1818">
        <v>25</v>
      </c>
      <c r="J1004" s="1546" t="s">
        <v>6527</v>
      </c>
      <c r="K1004" s="1546" t="s">
        <v>6456</v>
      </c>
      <c r="L1004" s="1546" t="s">
        <v>6515</v>
      </c>
    </row>
    <row r="1005" spans="1:12">
      <c r="A1005" s="1546" t="s">
        <v>314</v>
      </c>
      <c r="B1005" s="1817">
        <v>3925</v>
      </c>
      <c r="C1005" s="1546" t="s">
        <v>1329</v>
      </c>
      <c r="D1005" s="1546" t="s">
        <v>144</v>
      </c>
      <c r="E1005" s="1546" t="s">
        <v>634</v>
      </c>
      <c r="F1005" s="1546" t="s">
        <v>635</v>
      </c>
      <c r="G1005" s="1818">
        <v>1</v>
      </c>
      <c r="H1005" s="1818">
        <v>25</v>
      </c>
      <c r="I1005" s="1818">
        <v>25</v>
      </c>
      <c r="J1005" s="1546" t="s">
        <v>6527</v>
      </c>
      <c r="K1005" s="1546" t="s">
        <v>6456</v>
      </c>
      <c r="L1005" s="1546" t="s">
        <v>6515</v>
      </c>
    </row>
    <row r="1006" spans="1:12">
      <c r="A1006" s="1546" t="s">
        <v>314</v>
      </c>
      <c r="B1006" s="1817">
        <v>3927</v>
      </c>
      <c r="C1006" s="1546" t="s">
        <v>1329</v>
      </c>
      <c r="D1006" s="1546" t="s">
        <v>144</v>
      </c>
      <c r="E1006" s="1546" t="s">
        <v>640</v>
      </c>
      <c r="F1006" s="1546" t="s">
        <v>641</v>
      </c>
      <c r="G1006" s="1818">
        <v>1</v>
      </c>
      <c r="H1006" s="1818">
        <v>25</v>
      </c>
      <c r="I1006" s="1818">
        <v>25</v>
      </c>
      <c r="J1006" s="1546" t="s">
        <v>6527</v>
      </c>
      <c r="K1006" s="1546" t="s">
        <v>6456</v>
      </c>
      <c r="L1006" s="1546" t="s">
        <v>6515</v>
      </c>
    </row>
    <row r="1007" spans="1:12">
      <c r="A1007" s="1546" t="s">
        <v>314</v>
      </c>
      <c r="B1007" s="1817">
        <v>3928</v>
      </c>
      <c r="C1007" s="1546" t="s">
        <v>1329</v>
      </c>
      <c r="D1007" s="1546" t="s">
        <v>144</v>
      </c>
      <c r="E1007" s="1546" t="s">
        <v>715</v>
      </c>
      <c r="F1007" s="1546" t="s">
        <v>716</v>
      </c>
      <c r="G1007" s="1818">
        <v>1</v>
      </c>
      <c r="H1007" s="1818">
        <v>25</v>
      </c>
      <c r="I1007" s="1818">
        <v>25</v>
      </c>
      <c r="J1007" s="1546" t="s">
        <v>6527</v>
      </c>
      <c r="K1007" s="1546" t="s">
        <v>6456</v>
      </c>
      <c r="L1007" s="1546" t="s">
        <v>6515</v>
      </c>
    </row>
    <row r="1008" spans="1:12">
      <c r="A1008" s="1546" t="s">
        <v>314</v>
      </c>
      <c r="B1008" s="1817">
        <v>3929</v>
      </c>
      <c r="C1008" s="1546" t="s">
        <v>1329</v>
      </c>
      <c r="D1008" s="1546" t="s">
        <v>144</v>
      </c>
      <c r="E1008" s="1546" t="s">
        <v>6533</v>
      </c>
      <c r="F1008" s="1546" t="s">
        <v>377</v>
      </c>
      <c r="G1008" s="1818">
        <v>1</v>
      </c>
      <c r="H1008" s="1818">
        <v>25</v>
      </c>
      <c r="I1008" s="1818">
        <v>25</v>
      </c>
      <c r="J1008" s="1546" t="s">
        <v>6527</v>
      </c>
      <c r="K1008" s="1546" t="s">
        <v>6456</v>
      </c>
      <c r="L1008" s="1546" t="s">
        <v>6515</v>
      </c>
    </row>
    <row r="1009" spans="1:12">
      <c r="A1009" s="1546" t="s">
        <v>314</v>
      </c>
      <c r="B1009" s="1817">
        <v>3930</v>
      </c>
      <c r="C1009" s="1546" t="s">
        <v>1329</v>
      </c>
      <c r="D1009" s="1546" t="s">
        <v>144</v>
      </c>
      <c r="E1009" s="1546" t="s">
        <v>6266</v>
      </c>
      <c r="F1009" s="1546" t="s">
        <v>643</v>
      </c>
      <c r="G1009" s="1818">
        <v>1</v>
      </c>
      <c r="H1009" s="1818">
        <v>20</v>
      </c>
      <c r="I1009" s="1818">
        <v>20</v>
      </c>
      <c r="J1009" s="1546" t="s">
        <v>6527</v>
      </c>
      <c r="K1009" s="1546" t="s">
        <v>6456</v>
      </c>
      <c r="L1009" s="1546" t="s">
        <v>6515</v>
      </c>
    </row>
    <row r="1010" spans="1:12">
      <c r="A1010" s="1546" t="s">
        <v>314</v>
      </c>
      <c r="B1010" s="1817">
        <v>3932</v>
      </c>
      <c r="C1010" s="1546" t="s">
        <v>1329</v>
      </c>
      <c r="D1010" s="1546" t="s">
        <v>144</v>
      </c>
      <c r="E1010" s="1546" t="s">
        <v>976</v>
      </c>
      <c r="F1010" s="1546" t="s">
        <v>5996</v>
      </c>
      <c r="G1010" s="1818">
        <v>1</v>
      </c>
      <c r="H1010" s="1818">
        <v>50</v>
      </c>
      <c r="I1010" s="1818">
        <v>50</v>
      </c>
      <c r="J1010" s="1546" t="s">
        <v>6527</v>
      </c>
      <c r="K1010" s="1546" t="s">
        <v>6456</v>
      </c>
      <c r="L1010" s="1546" t="s">
        <v>6515</v>
      </c>
    </row>
    <row r="1011" spans="1:12">
      <c r="A1011" s="1546" t="s">
        <v>314</v>
      </c>
      <c r="B1011" s="1817">
        <v>3933</v>
      </c>
      <c r="C1011" s="1546" t="s">
        <v>1329</v>
      </c>
      <c r="D1011" s="1546" t="s">
        <v>144</v>
      </c>
      <c r="E1011" s="1546" t="s">
        <v>1126</v>
      </c>
      <c r="F1011" s="1546" t="s">
        <v>1125</v>
      </c>
      <c r="G1011" s="1818">
        <v>1</v>
      </c>
      <c r="H1011" s="1818">
        <v>25</v>
      </c>
      <c r="I1011" s="1818">
        <v>25</v>
      </c>
      <c r="J1011" s="1546" t="s">
        <v>6527</v>
      </c>
      <c r="K1011" s="1546" t="s">
        <v>6456</v>
      </c>
      <c r="L1011" s="1546" t="s">
        <v>6515</v>
      </c>
    </row>
    <row r="1012" spans="1:12">
      <c r="A1012" s="1546" t="s">
        <v>314</v>
      </c>
      <c r="B1012" s="1817">
        <v>3934</v>
      </c>
      <c r="C1012" s="1546" t="s">
        <v>1329</v>
      </c>
      <c r="D1012" s="1546" t="s">
        <v>144</v>
      </c>
      <c r="E1012" s="1546" t="s">
        <v>1123</v>
      </c>
      <c r="F1012" s="1546" t="s">
        <v>6008</v>
      </c>
      <c r="G1012" s="1818">
        <v>1</v>
      </c>
      <c r="H1012" s="1818">
        <v>50</v>
      </c>
      <c r="I1012" s="1818">
        <v>50</v>
      </c>
      <c r="J1012" s="1546" t="s">
        <v>6527</v>
      </c>
      <c r="K1012" s="1546" t="s">
        <v>6456</v>
      </c>
      <c r="L1012" s="1546" t="s">
        <v>6515</v>
      </c>
    </row>
    <row r="1013" spans="1:12">
      <c r="A1013" s="1546" t="s">
        <v>314</v>
      </c>
      <c r="B1013" s="1817">
        <v>3935</v>
      </c>
      <c r="C1013" s="1546" t="s">
        <v>1329</v>
      </c>
      <c r="D1013" s="1546" t="s">
        <v>144</v>
      </c>
      <c r="E1013" s="1546" t="s">
        <v>1122</v>
      </c>
      <c r="F1013" s="1546" t="s">
        <v>6297</v>
      </c>
      <c r="G1013" s="1818">
        <v>1</v>
      </c>
      <c r="H1013" s="1818">
        <v>50</v>
      </c>
      <c r="I1013" s="1818">
        <v>50</v>
      </c>
      <c r="J1013" s="1546" t="s">
        <v>6527</v>
      </c>
      <c r="K1013" s="1546" t="s">
        <v>6456</v>
      </c>
      <c r="L1013" s="1546" t="s">
        <v>6515</v>
      </c>
    </row>
    <row r="1014" spans="1:12">
      <c r="A1014" s="1546" t="s">
        <v>314</v>
      </c>
      <c r="B1014" s="1817">
        <v>3936</v>
      </c>
      <c r="C1014" s="1546" t="s">
        <v>1329</v>
      </c>
      <c r="D1014" s="1546" t="s">
        <v>144</v>
      </c>
      <c r="E1014" s="1546" t="s">
        <v>586</v>
      </c>
      <c r="F1014" s="1546" t="s">
        <v>6299</v>
      </c>
      <c r="G1014" s="1818">
        <v>1</v>
      </c>
      <c r="H1014" s="1818">
        <v>50</v>
      </c>
      <c r="I1014" s="1818">
        <v>50</v>
      </c>
      <c r="J1014" s="1546" t="s">
        <v>6527</v>
      </c>
      <c r="K1014" s="1546" t="s">
        <v>6456</v>
      </c>
      <c r="L1014" s="1546" t="s">
        <v>6515</v>
      </c>
    </row>
    <row r="1015" spans="1:12">
      <c r="A1015" s="1546" t="s">
        <v>314</v>
      </c>
      <c r="B1015" s="1817">
        <v>3937</v>
      </c>
      <c r="C1015" s="1546" t="s">
        <v>1329</v>
      </c>
      <c r="D1015" s="1546" t="s">
        <v>144</v>
      </c>
      <c r="E1015" s="1546" t="s">
        <v>1115</v>
      </c>
      <c r="F1015" s="1546" t="s">
        <v>6008</v>
      </c>
      <c r="G1015" s="1818">
        <v>1</v>
      </c>
      <c r="H1015" s="1818">
        <v>50</v>
      </c>
      <c r="I1015" s="1818">
        <v>50</v>
      </c>
      <c r="J1015" s="1546" t="s">
        <v>6527</v>
      </c>
      <c r="K1015" s="1546" t="s">
        <v>6456</v>
      </c>
      <c r="L1015" s="1546" t="s">
        <v>6515</v>
      </c>
    </row>
    <row r="1016" spans="1:12">
      <c r="A1016" s="1546" t="s">
        <v>314</v>
      </c>
      <c r="B1016" s="1817">
        <v>3938</v>
      </c>
      <c r="C1016" s="1546" t="s">
        <v>1329</v>
      </c>
      <c r="D1016" s="1546" t="s">
        <v>144</v>
      </c>
      <c r="E1016" s="1546" t="s">
        <v>1113</v>
      </c>
      <c r="F1016" s="1546" t="s">
        <v>6011</v>
      </c>
      <c r="G1016" s="1818">
        <v>1</v>
      </c>
      <c r="H1016" s="1818">
        <v>50</v>
      </c>
      <c r="I1016" s="1818">
        <v>50</v>
      </c>
      <c r="J1016" s="1546" t="s">
        <v>6527</v>
      </c>
      <c r="K1016" s="1546" t="s">
        <v>6456</v>
      </c>
      <c r="L1016" s="1546" t="s">
        <v>6515</v>
      </c>
    </row>
    <row r="1017" spans="1:12">
      <c r="A1017" s="1546" t="s">
        <v>314</v>
      </c>
      <c r="B1017" s="1817">
        <v>3939</v>
      </c>
      <c r="C1017" s="1546" t="s">
        <v>1329</v>
      </c>
      <c r="D1017" s="1546" t="s">
        <v>144</v>
      </c>
      <c r="E1017" s="1546" t="s">
        <v>6301</v>
      </c>
      <c r="F1017" s="1546" t="s">
        <v>6013</v>
      </c>
      <c r="G1017" s="1818">
        <v>1</v>
      </c>
      <c r="H1017" s="1818">
        <v>50</v>
      </c>
      <c r="I1017" s="1818">
        <v>50</v>
      </c>
      <c r="J1017" s="1546" t="s">
        <v>6527</v>
      </c>
      <c r="K1017" s="1546" t="s">
        <v>6456</v>
      </c>
      <c r="L1017" s="1546" t="s">
        <v>6515</v>
      </c>
    </row>
    <row r="1018" spans="1:12">
      <c r="A1018" s="1546" t="s">
        <v>314</v>
      </c>
      <c r="B1018" s="1817">
        <v>3940</v>
      </c>
      <c r="C1018" s="1546" t="s">
        <v>1329</v>
      </c>
      <c r="D1018" s="1546" t="s">
        <v>144</v>
      </c>
      <c r="E1018" s="1546" t="s">
        <v>6564</v>
      </c>
      <c r="F1018" s="1546" t="s">
        <v>1104</v>
      </c>
      <c r="G1018" s="1818">
        <v>1</v>
      </c>
      <c r="H1018" s="1818">
        <v>25</v>
      </c>
      <c r="I1018" s="1818">
        <v>25</v>
      </c>
      <c r="J1018" s="1546" t="s">
        <v>6527</v>
      </c>
      <c r="K1018" s="1546" t="s">
        <v>6456</v>
      </c>
      <c r="L1018" s="1546" t="s">
        <v>6515</v>
      </c>
    </row>
    <row r="1019" spans="1:12">
      <c r="A1019" s="1546" t="s">
        <v>314</v>
      </c>
      <c r="B1019" s="1817">
        <v>3942</v>
      </c>
      <c r="C1019" s="1546" t="s">
        <v>1329</v>
      </c>
      <c r="D1019" s="1546" t="s">
        <v>144</v>
      </c>
      <c r="E1019" s="1546" t="s">
        <v>503</v>
      </c>
      <c r="F1019" s="1546" t="s">
        <v>504</v>
      </c>
      <c r="G1019" s="1818">
        <v>1</v>
      </c>
      <c r="H1019" s="1818">
        <v>100</v>
      </c>
      <c r="I1019" s="1818">
        <v>100</v>
      </c>
      <c r="J1019" s="1546" t="s">
        <v>6527</v>
      </c>
      <c r="K1019" s="1546" t="s">
        <v>6456</v>
      </c>
      <c r="L1019" s="1546" t="s">
        <v>6515</v>
      </c>
    </row>
    <row r="1020" spans="1:12">
      <c r="A1020" s="1546" t="s">
        <v>314</v>
      </c>
      <c r="B1020" s="1817">
        <v>3943</v>
      </c>
      <c r="C1020" s="1546" t="s">
        <v>1329</v>
      </c>
      <c r="D1020" s="1546" t="s">
        <v>144</v>
      </c>
      <c r="E1020" s="1546" t="s">
        <v>1265</v>
      </c>
      <c r="F1020" s="1546" t="s">
        <v>6569</v>
      </c>
      <c r="G1020" s="1818"/>
      <c r="H1020" s="1818"/>
      <c r="I1020" s="1818">
        <v>50</v>
      </c>
      <c r="J1020" s="1546" t="s">
        <v>6523</v>
      </c>
      <c r="K1020" s="1546" t="s">
        <v>6456</v>
      </c>
      <c r="L1020" s="1546" t="s">
        <v>6515</v>
      </c>
    </row>
    <row r="1021" spans="1:12">
      <c r="A1021" s="1546" t="s">
        <v>314</v>
      </c>
      <c r="B1021" s="1817">
        <v>3944</v>
      </c>
      <c r="C1021" s="1546" t="s">
        <v>1329</v>
      </c>
      <c r="D1021" s="1546" t="s">
        <v>144</v>
      </c>
      <c r="E1021" s="1546" t="s">
        <v>1359</v>
      </c>
      <c r="F1021" s="1546" t="s">
        <v>1360</v>
      </c>
      <c r="G1021" s="1818">
        <v>1</v>
      </c>
      <c r="H1021" s="1818"/>
      <c r="I1021" s="1818">
        <v>50</v>
      </c>
      <c r="J1021" s="1546" t="s">
        <v>6523</v>
      </c>
      <c r="K1021" s="1546" t="s">
        <v>6456</v>
      </c>
      <c r="L1021" s="1546" t="s">
        <v>6515</v>
      </c>
    </row>
    <row r="1022" spans="1:12">
      <c r="A1022" s="1546" t="s">
        <v>314</v>
      </c>
      <c r="B1022" s="1817">
        <v>3979</v>
      </c>
      <c r="C1022" s="1546" t="s">
        <v>1329</v>
      </c>
      <c r="D1022" s="1546" t="s">
        <v>145</v>
      </c>
      <c r="E1022" s="1546" t="s">
        <v>957</v>
      </c>
      <c r="F1022" s="1546" t="s">
        <v>6515</v>
      </c>
      <c r="G1022" s="1818">
        <v>2</v>
      </c>
      <c r="H1022" s="1818">
        <v>10</v>
      </c>
      <c r="I1022" s="1818">
        <v>20</v>
      </c>
      <c r="J1022" s="1546" t="s">
        <v>6527</v>
      </c>
      <c r="K1022" s="1546" t="s">
        <v>6456</v>
      </c>
      <c r="L1022" s="1546" t="s">
        <v>6515</v>
      </c>
    </row>
    <row r="1023" spans="1:12">
      <c r="A1023" s="1546" t="s">
        <v>314</v>
      </c>
      <c r="B1023" s="1817">
        <v>3981</v>
      </c>
      <c r="C1023" s="1546" t="s">
        <v>1329</v>
      </c>
      <c r="D1023" s="1546" t="s">
        <v>145</v>
      </c>
      <c r="E1023" s="1546" t="s">
        <v>713</v>
      </c>
      <c r="F1023" s="1546" t="s">
        <v>714</v>
      </c>
      <c r="G1023" s="1818">
        <v>1</v>
      </c>
      <c r="H1023" s="1818">
        <v>25</v>
      </c>
      <c r="I1023" s="1818">
        <v>25</v>
      </c>
      <c r="J1023" s="1546" t="s">
        <v>6527</v>
      </c>
      <c r="K1023" s="1546" t="s">
        <v>6456</v>
      </c>
      <c r="L1023" s="1546" t="s">
        <v>6515</v>
      </c>
    </row>
    <row r="1024" spans="1:12">
      <c r="A1024" s="1546" t="s">
        <v>314</v>
      </c>
      <c r="B1024" s="1817">
        <v>3982</v>
      </c>
      <c r="C1024" s="1546" t="s">
        <v>1329</v>
      </c>
      <c r="D1024" s="1546" t="s">
        <v>145</v>
      </c>
      <c r="E1024" s="1546" t="s">
        <v>948</v>
      </c>
      <c r="F1024" s="1546" t="s">
        <v>947</v>
      </c>
      <c r="G1024" s="1818">
        <v>1</v>
      </c>
      <c r="H1024" s="1818">
        <v>25</v>
      </c>
      <c r="I1024" s="1818">
        <v>25</v>
      </c>
      <c r="J1024" s="1546" t="s">
        <v>6527</v>
      </c>
      <c r="K1024" s="1546" t="s">
        <v>6456</v>
      </c>
      <c r="L1024" s="1546" t="s">
        <v>6515</v>
      </c>
    </row>
    <row r="1025" spans="1:12">
      <c r="A1025" s="1546" t="s">
        <v>314</v>
      </c>
      <c r="B1025" s="1817">
        <v>3984</v>
      </c>
      <c r="C1025" s="1546" t="s">
        <v>1329</v>
      </c>
      <c r="D1025" s="1546" t="s">
        <v>145</v>
      </c>
      <c r="E1025" s="1546" t="s">
        <v>6107</v>
      </c>
      <c r="F1025" s="1546" t="s">
        <v>392</v>
      </c>
      <c r="G1025" s="1818">
        <v>1</v>
      </c>
      <c r="H1025" s="1818">
        <v>4</v>
      </c>
      <c r="I1025" s="1818">
        <v>4</v>
      </c>
      <c r="J1025" s="1546" t="s">
        <v>6527</v>
      </c>
      <c r="K1025" s="1546" t="s">
        <v>6456</v>
      </c>
      <c r="L1025" s="1546" t="s">
        <v>6515</v>
      </c>
    </row>
    <row r="1026" spans="1:12">
      <c r="A1026" s="1546" t="s">
        <v>314</v>
      </c>
      <c r="B1026" s="1817">
        <v>3985</v>
      </c>
      <c r="C1026" s="1546" t="s">
        <v>1329</v>
      </c>
      <c r="D1026" s="1546" t="s">
        <v>145</v>
      </c>
      <c r="E1026" s="1546" t="s">
        <v>842</v>
      </c>
      <c r="F1026" s="1546" t="s">
        <v>841</v>
      </c>
      <c r="G1026" s="1818">
        <v>1</v>
      </c>
      <c r="H1026" s="1818">
        <v>4</v>
      </c>
      <c r="I1026" s="1818">
        <v>4</v>
      </c>
      <c r="J1026" s="1546" t="s">
        <v>6527</v>
      </c>
      <c r="K1026" s="1546" t="s">
        <v>6456</v>
      </c>
      <c r="L1026" s="1546" t="s">
        <v>6515</v>
      </c>
    </row>
    <row r="1027" spans="1:12">
      <c r="A1027" s="1546" t="s">
        <v>314</v>
      </c>
      <c r="B1027" s="1817">
        <v>3986</v>
      </c>
      <c r="C1027" s="1546" t="s">
        <v>1329</v>
      </c>
      <c r="D1027" s="1546" t="s">
        <v>145</v>
      </c>
      <c r="E1027" s="1546" t="s">
        <v>840</v>
      </c>
      <c r="F1027" s="1546" t="s">
        <v>839</v>
      </c>
      <c r="G1027" s="1818">
        <v>1</v>
      </c>
      <c r="H1027" s="1818">
        <v>4</v>
      </c>
      <c r="I1027" s="1818">
        <v>4</v>
      </c>
      <c r="J1027" s="1546" t="s">
        <v>6527</v>
      </c>
      <c r="K1027" s="1546" t="s">
        <v>6456</v>
      </c>
      <c r="L1027" s="1546" t="s">
        <v>6515</v>
      </c>
    </row>
    <row r="1028" spans="1:12">
      <c r="A1028" s="1546" t="s">
        <v>314</v>
      </c>
      <c r="B1028" s="1817">
        <v>3996</v>
      </c>
      <c r="C1028" s="1546" t="s">
        <v>1329</v>
      </c>
      <c r="D1028" s="1546" t="s">
        <v>145</v>
      </c>
      <c r="E1028" s="1546" t="s">
        <v>1369</v>
      </c>
      <c r="F1028" s="1546" t="s">
        <v>21</v>
      </c>
      <c r="G1028" s="1818">
        <v>7</v>
      </c>
      <c r="H1028" s="1818"/>
      <c r="I1028" s="1818">
        <v>82</v>
      </c>
      <c r="J1028" s="1546" t="s">
        <v>6523</v>
      </c>
      <c r="K1028" s="1546" t="s">
        <v>6456</v>
      </c>
      <c r="L1028" s="1546" t="s">
        <v>6515</v>
      </c>
    </row>
    <row r="1029" spans="1:12">
      <c r="A1029" s="1546" t="s">
        <v>314</v>
      </c>
      <c r="B1029" s="1817">
        <v>4015</v>
      </c>
      <c r="C1029" s="1546" t="s">
        <v>1329</v>
      </c>
      <c r="D1029" s="1546" t="s">
        <v>146</v>
      </c>
      <c r="E1029" s="1546" t="s">
        <v>1374</v>
      </c>
      <c r="F1029" s="1546" t="s">
        <v>1375</v>
      </c>
      <c r="G1029" s="1818">
        <v>4</v>
      </c>
      <c r="H1029" s="1818">
        <v>5</v>
      </c>
      <c r="I1029" s="1818">
        <v>20</v>
      </c>
      <c r="J1029" s="1546" t="s">
        <v>6527</v>
      </c>
      <c r="K1029" s="1546" t="s">
        <v>6456</v>
      </c>
      <c r="L1029" s="1546" t="s">
        <v>6515</v>
      </c>
    </row>
    <row r="1030" spans="1:12">
      <c r="A1030" s="1546" t="s">
        <v>314</v>
      </c>
      <c r="B1030" s="1817">
        <v>4052</v>
      </c>
      <c r="C1030" s="1546" t="s">
        <v>1320</v>
      </c>
      <c r="D1030" s="1546" t="s">
        <v>147</v>
      </c>
      <c r="E1030" s="1546" t="s">
        <v>1378</v>
      </c>
      <c r="F1030" s="1546" t="s">
        <v>303</v>
      </c>
      <c r="G1030" s="1818">
        <v>2</v>
      </c>
      <c r="H1030" s="1818">
        <v>50</v>
      </c>
      <c r="I1030" s="1818">
        <v>100</v>
      </c>
      <c r="J1030" s="1546" t="s">
        <v>6527</v>
      </c>
      <c r="K1030" s="1546" t="s">
        <v>6456</v>
      </c>
      <c r="L1030" s="1546" t="s">
        <v>6515</v>
      </c>
    </row>
    <row r="1031" spans="1:12">
      <c r="A1031" s="1546" t="s">
        <v>314</v>
      </c>
      <c r="B1031" s="1817">
        <v>4054</v>
      </c>
      <c r="C1031" s="1546" t="s">
        <v>1320</v>
      </c>
      <c r="D1031" s="1546" t="s">
        <v>147</v>
      </c>
      <c r="E1031" s="1546" t="s">
        <v>310</v>
      </c>
      <c r="F1031" s="1546" t="s">
        <v>311</v>
      </c>
      <c r="G1031" s="1818">
        <v>3</v>
      </c>
      <c r="H1031" s="1818">
        <v>4</v>
      </c>
      <c r="I1031" s="1818">
        <v>12</v>
      </c>
      <c r="J1031" s="1546" t="s">
        <v>6527</v>
      </c>
      <c r="K1031" s="1546" t="s">
        <v>6456</v>
      </c>
      <c r="L1031" s="1546" t="s">
        <v>6515</v>
      </c>
    </row>
    <row r="1032" spans="1:12">
      <c r="A1032" s="1546" t="s">
        <v>314</v>
      </c>
      <c r="B1032" s="1817">
        <v>4099</v>
      </c>
      <c r="C1032" s="1546" t="s">
        <v>1329</v>
      </c>
      <c r="D1032" s="1546" t="s">
        <v>148</v>
      </c>
      <c r="E1032" s="1546" t="s">
        <v>494</v>
      </c>
      <c r="F1032" s="1546" t="s">
        <v>303</v>
      </c>
      <c r="G1032" s="1818">
        <v>1</v>
      </c>
      <c r="H1032" s="1818">
        <v>50</v>
      </c>
      <c r="I1032" s="1818">
        <v>50</v>
      </c>
      <c r="J1032" s="1546" t="s">
        <v>6527</v>
      </c>
      <c r="K1032" s="1546" t="s">
        <v>6456</v>
      </c>
      <c r="L1032" s="1546" t="s">
        <v>6515</v>
      </c>
    </row>
    <row r="1033" spans="1:12">
      <c r="A1033" s="1546" t="s">
        <v>314</v>
      </c>
      <c r="B1033" s="1817">
        <v>4100</v>
      </c>
      <c r="C1033" s="1546" t="s">
        <v>1329</v>
      </c>
      <c r="D1033" s="1546" t="s">
        <v>148</v>
      </c>
      <c r="E1033" s="1546" t="s">
        <v>496</v>
      </c>
      <c r="F1033" s="1546" t="s">
        <v>303</v>
      </c>
      <c r="G1033" s="1818">
        <v>1</v>
      </c>
      <c r="H1033" s="1818">
        <v>50</v>
      </c>
      <c r="I1033" s="1818">
        <v>50</v>
      </c>
      <c r="J1033" s="1546" t="s">
        <v>6527</v>
      </c>
      <c r="K1033" s="1546" t="s">
        <v>6456</v>
      </c>
      <c r="L1033" s="1546" t="s">
        <v>6515</v>
      </c>
    </row>
    <row r="1034" spans="1:12">
      <c r="A1034" s="1546" t="s">
        <v>314</v>
      </c>
      <c r="B1034" s="1817">
        <v>4101</v>
      </c>
      <c r="C1034" s="1546" t="s">
        <v>1329</v>
      </c>
      <c r="D1034" s="1546" t="s">
        <v>148</v>
      </c>
      <c r="E1034" s="1546" t="s">
        <v>5920</v>
      </c>
      <c r="F1034" s="1546" t="s">
        <v>5921</v>
      </c>
      <c r="G1034" s="1818">
        <v>1</v>
      </c>
      <c r="H1034" s="1818">
        <v>1</v>
      </c>
      <c r="I1034" s="1818">
        <v>1</v>
      </c>
      <c r="J1034" s="1546" t="s">
        <v>6527</v>
      </c>
      <c r="K1034" s="1546" t="s">
        <v>6456</v>
      </c>
      <c r="L1034" s="1546" t="s">
        <v>6515</v>
      </c>
    </row>
    <row r="1035" spans="1:12">
      <c r="A1035" s="1546" t="s">
        <v>314</v>
      </c>
      <c r="B1035" s="1817">
        <v>4135</v>
      </c>
      <c r="C1035" s="1546" t="s">
        <v>1320</v>
      </c>
      <c r="D1035" s="1546" t="s">
        <v>149</v>
      </c>
      <c r="E1035" s="1546" t="s">
        <v>310</v>
      </c>
      <c r="F1035" s="1546" t="s">
        <v>311</v>
      </c>
      <c r="G1035" s="1818">
        <v>3</v>
      </c>
      <c r="H1035" s="1818">
        <v>4</v>
      </c>
      <c r="I1035" s="1818">
        <v>12</v>
      </c>
      <c r="J1035" s="1546" t="s">
        <v>6527</v>
      </c>
      <c r="K1035" s="1546" t="s">
        <v>6456</v>
      </c>
      <c r="L1035" s="1546" t="s">
        <v>6515</v>
      </c>
    </row>
    <row r="1036" spans="1:12">
      <c r="A1036" s="1546" t="s">
        <v>314</v>
      </c>
      <c r="B1036" s="1817">
        <v>4136</v>
      </c>
      <c r="C1036" s="1546" t="s">
        <v>1320</v>
      </c>
      <c r="D1036" s="1546" t="s">
        <v>149</v>
      </c>
      <c r="E1036" s="1546" t="s">
        <v>6103</v>
      </c>
      <c r="F1036" s="1546" t="s">
        <v>327</v>
      </c>
      <c r="G1036" s="1818">
        <v>1</v>
      </c>
      <c r="H1036" s="1818">
        <v>4</v>
      </c>
      <c r="I1036" s="1818">
        <v>4</v>
      </c>
      <c r="J1036" s="1546" t="s">
        <v>6527</v>
      </c>
      <c r="K1036" s="1546" t="s">
        <v>6456</v>
      </c>
      <c r="L1036" s="1546" t="s">
        <v>6515</v>
      </c>
    </row>
    <row r="1037" spans="1:12">
      <c r="A1037" s="1546" t="s">
        <v>314</v>
      </c>
      <c r="B1037" s="1817">
        <v>4138</v>
      </c>
      <c r="C1037" s="1546" t="s">
        <v>1320</v>
      </c>
      <c r="D1037" s="1546" t="s">
        <v>149</v>
      </c>
      <c r="E1037" s="1546" t="s">
        <v>283</v>
      </c>
      <c r="F1037" s="1546" t="s">
        <v>282</v>
      </c>
      <c r="G1037" s="1818"/>
      <c r="H1037" s="1818"/>
      <c r="I1037" s="1818">
        <v>3</v>
      </c>
      <c r="J1037" s="1546" t="s">
        <v>6523</v>
      </c>
      <c r="K1037" s="1546" t="s">
        <v>6456</v>
      </c>
      <c r="L1037" s="1546" t="s">
        <v>6515</v>
      </c>
    </row>
    <row r="1038" spans="1:12">
      <c r="A1038" s="1546" t="s">
        <v>314</v>
      </c>
      <c r="B1038" s="1817">
        <v>4158</v>
      </c>
      <c r="C1038" s="1546" t="s">
        <v>1320</v>
      </c>
      <c r="D1038" s="1546" t="s">
        <v>149</v>
      </c>
      <c r="E1038" s="1546" t="s">
        <v>409</v>
      </c>
      <c r="F1038" s="1546" t="s">
        <v>21</v>
      </c>
      <c r="G1038" s="1818">
        <v>4</v>
      </c>
      <c r="H1038" s="1818"/>
      <c r="I1038" s="1818">
        <v>19</v>
      </c>
      <c r="J1038" s="1546" t="s">
        <v>6523</v>
      </c>
      <c r="K1038" s="1546" t="s">
        <v>6456</v>
      </c>
      <c r="L1038" s="1546" t="s">
        <v>6515</v>
      </c>
    </row>
    <row r="1039" spans="1:12">
      <c r="A1039" s="1546" t="s">
        <v>314</v>
      </c>
      <c r="B1039" s="1817">
        <v>4179</v>
      </c>
      <c r="C1039" s="1546" t="s">
        <v>1320</v>
      </c>
      <c r="D1039" s="1546" t="s">
        <v>150</v>
      </c>
      <c r="E1039" s="1546" t="s">
        <v>6098</v>
      </c>
      <c r="F1039" s="1546" t="s">
        <v>276</v>
      </c>
      <c r="G1039" s="1818">
        <v>1</v>
      </c>
      <c r="H1039" s="1818">
        <v>4</v>
      </c>
      <c r="I1039" s="1818">
        <v>4</v>
      </c>
      <c r="J1039" s="1546" t="s">
        <v>6527</v>
      </c>
      <c r="K1039" s="1546" t="s">
        <v>6456</v>
      </c>
      <c r="L1039" s="1546" t="s">
        <v>6515</v>
      </c>
    </row>
    <row r="1040" spans="1:12">
      <c r="A1040" s="1546" t="s">
        <v>314</v>
      </c>
      <c r="B1040" s="1817">
        <v>4180</v>
      </c>
      <c r="C1040" s="1546" t="s">
        <v>1320</v>
      </c>
      <c r="D1040" s="1546" t="s">
        <v>150</v>
      </c>
      <c r="E1040" s="1546" t="s">
        <v>6099</v>
      </c>
      <c r="F1040" s="1546" t="s">
        <v>294</v>
      </c>
      <c r="G1040" s="1818">
        <v>1</v>
      </c>
      <c r="H1040" s="1818">
        <v>4</v>
      </c>
      <c r="I1040" s="1818">
        <v>4</v>
      </c>
      <c r="J1040" s="1546" t="s">
        <v>6527</v>
      </c>
      <c r="K1040" s="1546" t="s">
        <v>6456</v>
      </c>
      <c r="L1040" s="1546" t="s">
        <v>6515</v>
      </c>
    </row>
    <row r="1041" spans="1:12">
      <c r="A1041" s="1546" t="s">
        <v>314</v>
      </c>
      <c r="B1041" s="1817">
        <v>4181</v>
      </c>
      <c r="C1041" s="1546" t="s">
        <v>1320</v>
      </c>
      <c r="D1041" s="1546" t="s">
        <v>150</v>
      </c>
      <c r="E1041" s="1546" t="s">
        <v>293</v>
      </c>
      <c r="F1041" s="1546" t="s">
        <v>292</v>
      </c>
      <c r="G1041" s="1818">
        <v>1</v>
      </c>
      <c r="H1041" s="1818">
        <v>4</v>
      </c>
      <c r="I1041" s="1818">
        <v>4</v>
      </c>
      <c r="J1041" s="1546" t="s">
        <v>6527</v>
      </c>
      <c r="K1041" s="1546" t="s">
        <v>6456</v>
      </c>
      <c r="L1041" s="1546" t="s">
        <v>6515</v>
      </c>
    </row>
    <row r="1042" spans="1:12">
      <c r="A1042" s="1546" t="s">
        <v>314</v>
      </c>
      <c r="B1042" s="1817">
        <v>4182</v>
      </c>
      <c r="C1042" s="1546" t="s">
        <v>1320</v>
      </c>
      <c r="D1042" s="1546" t="s">
        <v>150</v>
      </c>
      <c r="E1042" s="1546" t="s">
        <v>318</v>
      </c>
      <c r="F1042" s="1546" t="s">
        <v>319</v>
      </c>
      <c r="G1042" s="1818">
        <v>1</v>
      </c>
      <c r="H1042" s="1818">
        <v>4</v>
      </c>
      <c r="I1042" s="1818">
        <v>4</v>
      </c>
      <c r="J1042" s="1546" t="s">
        <v>6527</v>
      </c>
      <c r="K1042" s="1546" t="s">
        <v>6456</v>
      </c>
      <c r="L1042" s="1546" t="s">
        <v>6515</v>
      </c>
    </row>
    <row r="1043" spans="1:12">
      <c r="A1043" s="1546" t="s">
        <v>314</v>
      </c>
      <c r="B1043" s="1817">
        <v>4185</v>
      </c>
      <c r="C1043" s="1546" t="s">
        <v>1320</v>
      </c>
      <c r="D1043" s="1546" t="s">
        <v>150</v>
      </c>
      <c r="E1043" s="1546" t="s">
        <v>6530</v>
      </c>
      <c r="F1043" s="1546" t="s">
        <v>323</v>
      </c>
      <c r="G1043" s="1818"/>
      <c r="H1043" s="1818"/>
      <c r="I1043" s="1818">
        <v>2</v>
      </c>
      <c r="J1043" s="1546" t="s">
        <v>6523</v>
      </c>
      <c r="K1043" s="1546" t="s">
        <v>6456</v>
      </c>
      <c r="L1043" s="1546" t="s">
        <v>6515</v>
      </c>
    </row>
    <row r="1044" spans="1:12">
      <c r="A1044" s="1546" t="s">
        <v>314</v>
      </c>
      <c r="B1044" s="1817">
        <v>4186</v>
      </c>
      <c r="C1044" s="1546" t="s">
        <v>1320</v>
      </c>
      <c r="D1044" s="1546" t="s">
        <v>150</v>
      </c>
      <c r="E1044" s="1546" t="s">
        <v>6102</v>
      </c>
      <c r="F1044" s="1546" t="s">
        <v>325</v>
      </c>
      <c r="G1044" s="1818">
        <v>1</v>
      </c>
      <c r="H1044" s="1818"/>
      <c r="I1044" s="1818">
        <v>3</v>
      </c>
      <c r="J1044" s="1546" t="s">
        <v>6523</v>
      </c>
      <c r="K1044" s="1546" t="s">
        <v>6456</v>
      </c>
      <c r="L1044" s="1546" t="s">
        <v>6515</v>
      </c>
    </row>
    <row r="1045" spans="1:12">
      <c r="A1045" s="1546" t="s">
        <v>314</v>
      </c>
      <c r="B1045" s="1817">
        <v>4188</v>
      </c>
      <c r="C1045" s="1546" t="s">
        <v>1320</v>
      </c>
      <c r="D1045" s="1546" t="s">
        <v>150</v>
      </c>
      <c r="E1045" s="1546" t="s">
        <v>6104</v>
      </c>
      <c r="F1045" s="1546" t="s">
        <v>329</v>
      </c>
      <c r="G1045" s="1818"/>
      <c r="H1045" s="1818"/>
      <c r="I1045" s="1818">
        <v>2</v>
      </c>
      <c r="J1045" s="1546" t="s">
        <v>6523</v>
      </c>
      <c r="K1045" s="1546" t="s">
        <v>6456</v>
      </c>
      <c r="L1045" s="1546" t="s">
        <v>6515</v>
      </c>
    </row>
    <row r="1046" spans="1:12">
      <c r="A1046" s="1546" t="s">
        <v>314</v>
      </c>
      <c r="B1046" s="1817">
        <v>4189</v>
      </c>
      <c r="C1046" s="1546" t="s">
        <v>1320</v>
      </c>
      <c r="D1046" s="1546" t="s">
        <v>150</v>
      </c>
      <c r="E1046" s="1546" t="s">
        <v>310</v>
      </c>
      <c r="F1046" s="1546" t="s">
        <v>311</v>
      </c>
      <c r="G1046" s="1818">
        <v>1</v>
      </c>
      <c r="H1046" s="1818">
        <v>4</v>
      </c>
      <c r="I1046" s="1818">
        <v>4</v>
      </c>
      <c r="J1046" s="1546" t="s">
        <v>6527</v>
      </c>
      <c r="K1046" s="1546" t="s">
        <v>6456</v>
      </c>
      <c r="L1046" s="1546" t="s">
        <v>6515</v>
      </c>
    </row>
    <row r="1047" spans="1:12">
      <c r="A1047" s="1546" t="s">
        <v>314</v>
      </c>
      <c r="B1047" s="1817">
        <v>4190</v>
      </c>
      <c r="C1047" s="1546" t="s">
        <v>1320</v>
      </c>
      <c r="D1047" s="1546" t="s">
        <v>150</v>
      </c>
      <c r="E1047" s="1546" t="s">
        <v>6105</v>
      </c>
      <c r="F1047" s="1546" t="s">
        <v>331</v>
      </c>
      <c r="G1047" s="1818"/>
      <c r="H1047" s="1818"/>
      <c r="I1047" s="1818">
        <v>2</v>
      </c>
      <c r="J1047" s="1546" t="s">
        <v>6523</v>
      </c>
      <c r="K1047" s="1546" t="s">
        <v>6456</v>
      </c>
      <c r="L1047" s="1546" t="s">
        <v>6515</v>
      </c>
    </row>
    <row r="1048" spans="1:12">
      <c r="A1048" s="1546" t="s">
        <v>314</v>
      </c>
      <c r="B1048" s="1817">
        <v>4191</v>
      </c>
      <c r="C1048" s="1546" t="s">
        <v>1320</v>
      </c>
      <c r="D1048" s="1546" t="s">
        <v>150</v>
      </c>
      <c r="E1048" s="1546" t="s">
        <v>6106</v>
      </c>
      <c r="F1048" s="1546" t="s">
        <v>333</v>
      </c>
      <c r="G1048" s="1818"/>
      <c r="H1048" s="1818"/>
      <c r="I1048" s="1818">
        <v>2</v>
      </c>
      <c r="J1048" s="1546" t="s">
        <v>6523</v>
      </c>
      <c r="K1048" s="1546" t="s">
        <v>6456</v>
      </c>
      <c r="L1048" s="1546" t="s">
        <v>6515</v>
      </c>
    </row>
    <row r="1049" spans="1:12">
      <c r="A1049" s="1546" t="s">
        <v>314</v>
      </c>
      <c r="B1049" s="1817">
        <v>4192</v>
      </c>
      <c r="C1049" s="1546" t="s">
        <v>1320</v>
      </c>
      <c r="D1049" s="1546" t="s">
        <v>150</v>
      </c>
      <c r="E1049" s="1546" t="s">
        <v>6531</v>
      </c>
      <c r="F1049" s="1546" t="s">
        <v>335</v>
      </c>
      <c r="G1049" s="1818">
        <v>1</v>
      </c>
      <c r="H1049" s="1818">
        <v>4</v>
      </c>
      <c r="I1049" s="1818">
        <v>4</v>
      </c>
      <c r="J1049" s="1546" t="s">
        <v>6527</v>
      </c>
      <c r="K1049" s="1546" t="s">
        <v>6456</v>
      </c>
      <c r="L1049" s="1546" t="s">
        <v>6515</v>
      </c>
    </row>
    <row r="1050" spans="1:12">
      <c r="A1050" s="1546" t="s">
        <v>314</v>
      </c>
      <c r="B1050" s="1817">
        <v>4193</v>
      </c>
      <c r="C1050" s="1546" t="s">
        <v>1320</v>
      </c>
      <c r="D1050" s="1546" t="s">
        <v>150</v>
      </c>
      <c r="E1050" s="1546" t="s">
        <v>277</v>
      </c>
      <c r="F1050" s="1546" t="s">
        <v>278</v>
      </c>
      <c r="G1050" s="1818">
        <v>1</v>
      </c>
      <c r="H1050" s="1818">
        <v>4</v>
      </c>
      <c r="I1050" s="1818">
        <v>4</v>
      </c>
      <c r="J1050" s="1546" t="s">
        <v>6527</v>
      </c>
      <c r="K1050" s="1546" t="s">
        <v>6456</v>
      </c>
      <c r="L1050" s="1546" t="s">
        <v>6515</v>
      </c>
    </row>
    <row r="1051" spans="1:12">
      <c r="A1051" s="1546" t="s">
        <v>314</v>
      </c>
      <c r="B1051" s="1817">
        <v>4195</v>
      </c>
      <c r="C1051" s="1546" t="s">
        <v>1320</v>
      </c>
      <c r="D1051" s="1546" t="s">
        <v>150</v>
      </c>
      <c r="E1051" s="1546" t="s">
        <v>6234</v>
      </c>
      <c r="F1051" s="1546" t="s">
        <v>5830</v>
      </c>
      <c r="G1051" s="1818">
        <v>1</v>
      </c>
      <c r="H1051" s="1818"/>
      <c r="I1051" s="1818">
        <v>2</v>
      </c>
      <c r="J1051" s="1546" t="s">
        <v>6523</v>
      </c>
      <c r="K1051" s="1546" t="s">
        <v>6456</v>
      </c>
      <c r="L1051" s="1546" t="s">
        <v>6515</v>
      </c>
    </row>
    <row r="1052" spans="1:12">
      <c r="A1052" s="1546" t="s">
        <v>314</v>
      </c>
      <c r="B1052" s="1817">
        <v>4196</v>
      </c>
      <c r="C1052" s="1546" t="s">
        <v>1320</v>
      </c>
      <c r="D1052" s="1546" t="s">
        <v>150</v>
      </c>
      <c r="E1052" s="1546" t="s">
        <v>6235</v>
      </c>
      <c r="F1052" s="1546" t="s">
        <v>339</v>
      </c>
      <c r="G1052" s="1818"/>
      <c r="H1052" s="1818"/>
      <c r="I1052" s="1818">
        <v>2</v>
      </c>
      <c r="J1052" s="1546" t="s">
        <v>6523</v>
      </c>
      <c r="K1052" s="1546" t="s">
        <v>6456</v>
      </c>
      <c r="L1052" s="1546" t="s">
        <v>6515</v>
      </c>
    </row>
    <row r="1053" spans="1:12">
      <c r="A1053" s="1546" t="s">
        <v>314</v>
      </c>
      <c r="B1053" s="1817">
        <v>4197</v>
      </c>
      <c r="C1053" s="1546" t="s">
        <v>1320</v>
      </c>
      <c r="D1053" s="1546" t="s">
        <v>150</v>
      </c>
      <c r="E1053" s="1546" t="s">
        <v>6236</v>
      </c>
      <c r="F1053" s="1546" t="s">
        <v>341</v>
      </c>
      <c r="G1053" s="1818"/>
      <c r="H1053" s="1818"/>
      <c r="I1053" s="1818">
        <v>2</v>
      </c>
      <c r="J1053" s="1546" t="s">
        <v>6523</v>
      </c>
      <c r="K1053" s="1546" t="s">
        <v>6456</v>
      </c>
      <c r="L1053" s="1546" t="s">
        <v>6515</v>
      </c>
    </row>
    <row r="1054" spans="1:12">
      <c r="A1054" s="1546" t="s">
        <v>314</v>
      </c>
      <c r="B1054" s="1817">
        <v>4198</v>
      </c>
      <c r="C1054" s="1546" t="s">
        <v>1320</v>
      </c>
      <c r="D1054" s="1546" t="s">
        <v>150</v>
      </c>
      <c r="E1054" s="1546" t="s">
        <v>6237</v>
      </c>
      <c r="F1054" s="1546" t="s">
        <v>343</v>
      </c>
      <c r="G1054" s="1818"/>
      <c r="H1054" s="1818"/>
      <c r="I1054" s="1818">
        <v>2</v>
      </c>
      <c r="J1054" s="1546" t="s">
        <v>6523</v>
      </c>
      <c r="K1054" s="1546" t="s">
        <v>6456</v>
      </c>
      <c r="L1054" s="1546" t="s">
        <v>6515</v>
      </c>
    </row>
    <row r="1055" spans="1:12">
      <c r="A1055" s="1546" t="s">
        <v>314</v>
      </c>
      <c r="B1055" s="1817">
        <v>4199</v>
      </c>
      <c r="C1055" s="1546" t="s">
        <v>1320</v>
      </c>
      <c r="D1055" s="1546" t="s">
        <v>150</v>
      </c>
      <c r="E1055" s="1546" t="s">
        <v>6238</v>
      </c>
      <c r="F1055" s="1546" t="s">
        <v>345</v>
      </c>
      <c r="G1055" s="1818"/>
      <c r="H1055" s="1818"/>
      <c r="I1055" s="1818">
        <v>2</v>
      </c>
      <c r="J1055" s="1546" t="s">
        <v>6523</v>
      </c>
      <c r="K1055" s="1546" t="s">
        <v>6456</v>
      </c>
      <c r="L1055" s="1546" t="s">
        <v>6515</v>
      </c>
    </row>
    <row r="1056" spans="1:12">
      <c r="A1056" s="1546" t="s">
        <v>314</v>
      </c>
      <c r="B1056" s="1817">
        <v>4200</v>
      </c>
      <c r="C1056" s="1546" t="s">
        <v>1320</v>
      </c>
      <c r="D1056" s="1546" t="s">
        <v>150</v>
      </c>
      <c r="E1056" s="1546" t="s">
        <v>6239</v>
      </c>
      <c r="F1056" s="1546" t="s">
        <v>347</v>
      </c>
      <c r="G1056" s="1818">
        <v>1</v>
      </c>
      <c r="H1056" s="1818"/>
      <c r="I1056" s="1818">
        <v>2</v>
      </c>
      <c r="J1056" s="1546" t="s">
        <v>6523</v>
      </c>
      <c r="K1056" s="1546" t="s">
        <v>6456</v>
      </c>
      <c r="L1056" s="1546" t="s">
        <v>6515</v>
      </c>
    </row>
    <row r="1057" spans="1:12">
      <c r="A1057" s="1546" t="s">
        <v>314</v>
      </c>
      <c r="B1057" s="1817">
        <v>4201</v>
      </c>
      <c r="C1057" s="1546" t="s">
        <v>1320</v>
      </c>
      <c r="D1057" s="1546" t="s">
        <v>150</v>
      </c>
      <c r="E1057" s="1546" t="s">
        <v>6240</v>
      </c>
      <c r="F1057" s="1546" t="s">
        <v>349</v>
      </c>
      <c r="G1057" s="1818">
        <v>1</v>
      </c>
      <c r="H1057" s="1818"/>
      <c r="I1057" s="1818">
        <v>2</v>
      </c>
      <c r="J1057" s="1546" t="s">
        <v>6523</v>
      </c>
      <c r="K1057" s="1546" t="s">
        <v>6456</v>
      </c>
      <c r="L1057" s="1546" t="s">
        <v>6515</v>
      </c>
    </row>
    <row r="1058" spans="1:12">
      <c r="A1058" s="1546" t="s">
        <v>314</v>
      </c>
      <c r="B1058" s="1817">
        <v>4202</v>
      </c>
      <c r="C1058" s="1546" t="s">
        <v>1320</v>
      </c>
      <c r="D1058" s="1546" t="s">
        <v>150</v>
      </c>
      <c r="E1058" s="1546" t="s">
        <v>6241</v>
      </c>
      <c r="F1058" s="1546" t="s">
        <v>351</v>
      </c>
      <c r="G1058" s="1818">
        <v>1</v>
      </c>
      <c r="H1058" s="1818">
        <v>5</v>
      </c>
      <c r="I1058" s="1818">
        <v>5</v>
      </c>
      <c r="J1058" s="1546" t="s">
        <v>6527</v>
      </c>
      <c r="K1058" s="1546" t="s">
        <v>6456</v>
      </c>
      <c r="L1058" s="1546" t="s">
        <v>6515</v>
      </c>
    </row>
    <row r="1059" spans="1:12">
      <c r="A1059" s="1546" t="s">
        <v>314</v>
      </c>
      <c r="B1059" s="1817">
        <v>4203</v>
      </c>
      <c r="C1059" s="1546" t="s">
        <v>1320</v>
      </c>
      <c r="D1059" s="1546" t="s">
        <v>150</v>
      </c>
      <c r="E1059" s="1546" t="s">
        <v>844</v>
      </c>
      <c r="F1059" s="1546" t="s">
        <v>353</v>
      </c>
      <c r="G1059" s="1818">
        <v>1</v>
      </c>
      <c r="H1059" s="1818">
        <v>5</v>
      </c>
      <c r="I1059" s="1818">
        <v>5</v>
      </c>
      <c r="J1059" s="1546" t="s">
        <v>6527</v>
      </c>
      <c r="K1059" s="1546" t="s">
        <v>6456</v>
      </c>
      <c r="L1059" s="1546" t="s">
        <v>6515</v>
      </c>
    </row>
    <row r="1060" spans="1:12">
      <c r="A1060" s="1546" t="s">
        <v>314</v>
      </c>
      <c r="B1060" s="1817">
        <v>4204</v>
      </c>
      <c r="C1060" s="1546" t="s">
        <v>1320</v>
      </c>
      <c r="D1060" s="1546" t="s">
        <v>150</v>
      </c>
      <c r="E1060" s="1546" t="s">
        <v>6272</v>
      </c>
      <c r="F1060" s="1546" t="s">
        <v>855</v>
      </c>
      <c r="G1060" s="1818"/>
      <c r="H1060" s="1818"/>
      <c r="I1060" s="1818">
        <v>1</v>
      </c>
      <c r="J1060" s="1546" t="s">
        <v>6523</v>
      </c>
      <c r="K1060" s="1546" t="s">
        <v>6456</v>
      </c>
      <c r="L1060" s="1546" t="s">
        <v>6515</v>
      </c>
    </row>
    <row r="1061" spans="1:12">
      <c r="A1061" s="1546" t="s">
        <v>314</v>
      </c>
      <c r="B1061" s="1817">
        <v>4206</v>
      </c>
      <c r="C1061" s="1546" t="s">
        <v>1320</v>
      </c>
      <c r="D1061" s="1546" t="s">
        <v>150</v>
      </c>
      <c r="E1061" s="1546" t="s">
        <v>434</v>
      </c>
      <c r="F1061" s="1546" t="s">
        <v>303</v>
      </c>
      <c r="G1061" s="1818">
        <v>2</v>
      </c>
      <c r="H1061" s="1818">
        <v>2</v>
      </c>
      <c r="I1061" s="1818">
        <v>4</v>
      </c>
      <c r="J1061" s="1546" t="s">
        <v>6527</v>
      </c>
      <c r="K1061" s="1546" t="s">
        <v>6456</v>
      </c>
      <c r="L1061" s="1546" t="s">
        <v>6515</v>
      </c>
    </row>
    <row r="1062" spans="1:12">
      <c r="A1062" s="1546" t="s">
        <v>314</v>
      </c>
      <c r="B1062" s="1817">
        <v>4208</v>
      </c>
      <c r="C1062" s="1546" t="s">
        <v>1320</v>
      </c>
      <c r="D1062" s="1546" t="s">
        <v>150</v>
      </c>
      <c r="E1062" s="1546" t="s">
        <v>6155</v>
      </c>
      <c r="F1062" s="1546" t="s">
        <v>303</v>
      </c>
      <c r="G1062" s="1818">
        <v>2</v>
      </c>
      <c r="H1062" s="1818">
        <v>50</v>
      </c>
      <c r="I1062" s="1818">
        <v>100</v>
      </c>
      <c r="J1062" s="1546" t="s">
        <v>6527</v>
      </c>
      <c r="K1062" s="1546" t="s">
        <v>6456</v>
      </c>
      <c r="L1062" s="1546" t="s">
        <v>6515</v>
      </c>
    </row>
    <row r="1063" spans="1:12">
      <c r="A1063" s="1546" t="s">
        <v>314</v>
      </c>
      <c r="B1063" s="1817">
        <v>4209</v>
      </c>
      <c r="C1063" s="1546" t="s">
        <v>1320</v>
      </c>
      <c r="D1063" s="1546" t="s">
        <v>150</v>
      </c>
      <c r="E1063" s="1546" t="s">
        <v>6156</v>
      </c>
      <c r="F1063" s="1546" t="s">
        <v>1405</v>
      </c>
      <c r="G1063" s="1818">
        <v>1</v>
      </c>
      <c r="H1063" s="1818">
        <v>1</v>
      </c>
      <c r="I1063" s="1818">
        <v>1</v>
      </c>
      <c r="J1063" s="1546" t="s">
        <v>6527</v>
      </c>
      <c r="K1063" s="1546" t="s">
        <v>6456</v>
      </c>
      <c r="L1063" s="1546" t="s">
        <v>6515</v>
      </c>
    </row>
    <row r="1064" spans="1:12">
      <c r="A1064" s="1546" t="s">
        <v>314</v>
      </c>
      <c r="B1064" s="1817">
        <v>4238</v>
      </c>
      <c r="C1064" s="1546" t="s">
        <v>1386</v>
      </c>
      <c r="D1064" s="1546" t="s">
        <v>151</v>
      </c>
      <c r="E1064" s="1546" t="s">
        <v>6328</v>
      </c>
      <c r="F1064" s="1546" t="s">
        <v>6254</v>
      </c>
      <c r="G1064" s="1818">
        <v>1</v>
      </c>
      <c r="H1064" s="1818">
        <v>5</v>
      </c>
      <c r="I1064" s="1818">
        <v>5</v>
      </c>
      <c r="J1064" s="1546" t="s">
        <v>6527</v>
      </c>
      <c r="K1064" s="1546" t="s">
        <v>6456</v>
      </c>
      <c r="L1064" s="1546" t="s">
        <v>6515</v>
      </c>
    </row>
    <row r="1065" spans="1:12">
      <c r="A1065" s="1546" t="s">
        <v>314</v>
      </c>
      <c r="B1065" s="1817">
        <v>4239</v>
      </c>
      <c r="C1065" s="1546" t="s">
        <v>1386</v>
      </c>
      <c r="D1065" s="1546" t="s">
        <v>151</v>
      </c>
      <c r="E1065" s="1546" t="s">
        <v>1388</v>
      </c>
      <c r="F1065" s="1546" t="s">
        <v>6576</v>
      </c>
      <c r="G1065" s="1818">
        <v>2</v>
      </c>
      <c r="H1065" s="1818">
        <v>1</v>
      </c>
      <c r="I1065" s="1818">
        <v>2</v>
      </c>
      <c r="J1065" s="1546" t="s">
        <v>6527</v>
      </c>
      <c r="K1065" s="1546" t="s">
        <v>6456</v>
      </c>
      <c r="L1065" s="1546" t="s">
        <v>6515</v>
      </c>
    </row>
    <row r="1066" spans="1:12">
      <c r="A1066" s="1546" t="s">
        <v>314</v>
      </c>
      <c r="B1066" s="1817">
        <v>4241</v>
      </c>
      <c r="C1066" s="1546" t="s">
        <v>1386</v>
      </c>
      <c r="D1066" s="1546" t="s">
        <v>151</v>
      </c>
      <c r="E1066" s="1546" t="s">
        <v>5901</v>
      </c>
      <c r="F1066" s="1546" t="s">
        <v>585</v>
      </c>
      <c r="G1066" s="1818">
        <v>1</v>
      </c>
      <c r="H1066" s="1818">
        <v>5</v>
      </c>
      <c r="I1066" s="1818">
        <v>5</v>
      </c>
      <c r="J1066" s="1546" t="s">
        <v>6527</v>
      </c>
      <c r="K1066" s="1546" t="s">
        <v>6456</v>
      </c>
      <c r="L1066" s="1546" t="s">
        <v>6515</v>
      </c>
    </row>
    <row r="1067" spans="1:12">
      <c r="A1067" s="1546" t="s">
        <v>314</v>
      </c>
      <c r="B1067" s="1817">
        <v>4243</v>
      </c>
      <c r="C1067" s="1546" t="s">
        <v>1386</v>
      </c>
      <c r="D1067" s="1546" t="s">
        <v>151</v>
      </c>
      <c r="E1067" s="1546" t="s">
        <v>291</v>
      </c>
      <c r="F1067" s="1546" t="s">
        <v>6543</v>
      </c>
      <c r="G1067" s="1818">
        <v>1</v>
      </c>
      <c r="H1067" s="1818"/>
      <c r="I1067" s="1818">
        <v>27</v>
      </c>
      <c r="J1067" s="1546" t="s">
        <v>6523</v>
      </c>
      <c r="K1067" s="1546" t="s">
        <v>6456</v>
      </c>
      <c r="L1067" s="1546" t="s">
        <v>6515</v>
      </c>
    </row>
    <row r="1068" spans="1:12">
      <c r="A1068" s="1546" t="s">
        <v>314</v>
      </c>
      <c r="B1068" s="1817">
        <v>4273</v>
      </c>
      <c r="C1068" s="1546" t="s">
        <v>1386</v>
      </c>
      <c r="D1068" s="1546" t="s">
        <v>152</v>
      </c>
      <c r="E1068" s="1546" t="s">
        <v>970</v>
      </c>
      <c r="F1068" s="1546" t="s">
        <v>979</v>
      </c>
      <c r="G1068" s="1818">
        <v>2</v>
      </c>
      <c r="H1068" s="1818">
        <v>10</v>
      </c>
      <c r="I1068" s="1818">
        <v>20</v>
      </c>
      <c r="J1068" s="1546" t="s">
        <v>6527</v>
      </c>
      <c r="K1068" s="1546" t="s">
        <v>6456</v>
      </c>
      <c r="L1068" s="1546" t="s">
        <v>6515</v>
      </c>
    </row>
    <row r="1069" spans="1:12">
      <c r="A1069" s="1546" t="s">
        <v>314</v>
      </c>
      <c r="B1069" s="1817">
        <v>4274</v>
      </c>
      <c r="C1069" s="1546" t="s">
        <v>1386</v>
      </c>
      <c r="D1069" s="1546" t="s">
        <v>152</v>
      </c>
      <c r="E1069" s="1546" t="s">
        <v>1103</v>
      </c>
      <c r="F1069" s="1546" t="s">
        <v>1305</v>
      </c>
      <c r="G1069" s="1818">
        <v>1</v>
      </c>
      <c r="H1069" s="1818">
        <v>10</v>
      </c>
      <c r="I1069" s="1818">
        <v>10</v>
      </c>
      <c r="J1069" s="1546" t="s">
        <v>6527</v>
      </c>
      <c r="K1069" s="1546" t="s">
        <v>6456</v>
      </c>
      <c r="L1069" s="1546" t="s">
        <v>6515</v>
      </c>
    </row>
    <row r="1070" spans="1:12">
      <c r="A1070" s="1546" t="s">
        <v>314</v>
      </c>
      <c r="B1070" s="1817">
        <v>4276</v>
      </c>
      <c r="C1070" s="1546" t="s">
        <v>1386</v>
      </c>
      <c r="D1070" s="1546" t="s">
        <v>152</v>
      </c>
      <c r="E1070" s="1546" t="s">
        <v>318</v>
      </c>
      <c r="F1070" s="1546" t="s">
        <v>319</v>
      </c>
      <c r="G1070" s="1818">
        <v>2</v>
      </c>
      <c r="H1070" s="1818">
        <v>4</v>
      </c>
      <c r="I1070" s="1818">
        <v>8</v>
      </c>
      <c r="J1070" s="1546" t="s">
        <v>6527</v>
      </c>
      <c r="K1070" s="1546" t="s">
        <v>6456</v>
      </c>
      <c r="L1070" s="1546" t="s">
        <v>6515</v>
      </c>
    </row>
    <row r="1071" spans="1:12">
      <c r="A1071" s="1546" t="s">
        <v>314</v>
      </c>
      <c r="B1071" s="1817">
        <v>4277</v>
      </c>
      <c r="C1071" s="1546" t="s">
        <v>1386</v>
      </c>
      <c r="D1071" s="1546" t="s">
        <v>152</v>
      </c>
      <c r="E1071" s="1546" t="s">
        <v>277</v>
      </c>
      <c r="F1071" s="1546" t="s">
        <v>278</v>
      </c>
      <c r="G1071" s="1818">
        <v>3</v>
      </c>
      <c r="H1071" s="1818">
        <v>4</v>
      </c>
      <c r="I1071" s="1818">
        <v>12</v>
      </c>
      <c r="J1071" s="1546" t="s">
        <v>6527</v>
      </c>
      <c r="K1071" s="1546" t="s">
        <v>6456</v>
      </c>
      <c r="L1071" s="1546" t="s">
        <v>6515</v>
      </c>
    </row>
    <row r="1072" spans="1:12">
      <c r="A1072" s="1546" t="s">
        <v>314</v>
      </c>
      <c r="B1072" s="1817">
        <v>4278</v>
      </c>
      <c r="C1072" s="1546" t="s">
        <v>1386</v>
      </c>
      <c r="D1072" s="1546" t="s">
        <v>152</v>
      </c>
      <c r="E1072" s="1546" t="s">
        <v>6554</v>
      </c>
      <c r="F1072" s="1546" t="s">
        <v>845</v>
      </c>
      <c r="G1072" s="1818">
        <v>1</v>
      </c>
      <c r="H1072" s="1818">
        <v>4</v>
      </c>
      <c r="I1072" s="1818">
        <v>4</v>
      </c>
      <c r="J1072" s="1546" t="s">
        <v>6527</v>
      </c>
      <c r="K1072" s="1546" t="s">
        <v>6456</v>
      </c>
      <c r="L1072" s="1546" t="s">
        <v>6515</v>
      </c>
    </row>
    <row r="1073" spans="1:12">
      <c r="A1073" s="1546" t="s">
        <v>314</v>
      </c>
      <c r="B1073" s="1817">
        <v>4279</v>
      </c>
      <c r="C1073" s="1546" t="s">
        <v>1386</v>
      </c>
      <c r="D1073" s="1546" t="s">
        <v>152</v>
      </c>
      <c r="E1073" s="1546" t="s">
        <v>1665</v>
      </c>
      <c r="F1073" s="1546" t="s">
        <v>422</v>
      </c>
      <c r="G1073" s="1818">
        <v>3</v>
      </c>
      <c r="H1073" s="1818">
        <v>4</v>
      </c>
      <c r="I1073" s="1818">
        <v>12</v>
      </c>
      <c r="J1073" s="1546" t="s">
        <v>6527</v>
      </c>
      <c r="K1073" s="1546" t="s">
        <v>6456</v>
      </c>
      <c r="L1073" s="1546" t="s">
        <v>6515</v>
      </c>
    </row>
    <row r="1074" spans="1:12">
      <c r="A1074" s="1546" t="s">
        <v>314</v>
      </c>
      <c r="B1074" s="1817">
        <v>4280</v>
      </c>
      <c r="C1074" s="1546" t="s">
        <v>1386</v>
      </c>
      <c r="D1074" s="1546" t="s">
        <v>152</v>
      </c>
      <c r="E1074" s="1546" t="s">
        <v>819</v>
      </c>
      <c r="F1074" s="1546" t="s">
        <v>818</v>
      </c>
      <c r="G1074" s="1818">
        <v>2</v>
      </c>
      <c r="H1074" s="1818">
        <v>4</v>
      </c>
      <c r="I1074" s="1818">
        <v>8</v>
      </c>
      <c r="J1074" s="1546" t="s">
        <v>6527</v>
      </c>
      <c r="K1074" s="1546" t="s">
        <v>6456</v>
      </c>
      <c r="L1074" s="1546" t="s">
        <v>6515</v>
      </c>
    </row>
    <row r="1075" spans="1:12">
      <c r="A1075" s="1546" t="s">
        <v>314</v>
      </c>
      <c r="B1075" s="1817">
        <v>4281</v>
      </c>
      <c r="C1075" s="1546" t="s">
        <v>1386</v>
      </c>
      <c r="D1075" s="1546" t="s">
        <v>152</v>
      </c>
      <c r="E1075" s="1546" t="s">
        <v>935</v>
      </c>
      <c r="F1075" s="1546" t="s">
        <v>934</v>
      </c>
      <c r="G1075" s="1818">
        <v>2</v>
      </c>
      <c r="H1075" s="1818">
        <v>4</v>
      </c>
      <c r="I1075" s="1818">
        <v>8</v>
      </c>
      <c r="J1075" s="1546" t="s">
        <v>6527</v>
      </c>
      <c r="K1075" s="1546" t="s">
        <v>6456</v>
      </c>
      <c r="L1075" s="1546" t="s">
        <v>6515</v>
      </c>
    </row>
    <row r="1076" spans="1:12">
      <c r="A1076" s="1546" t="s">
        <v>314</v>
      </c>
      <c r="B1076" s="1817">
        <v>4314</v>
      </c>
      <c r="C1076" s="1546" t="s">
        <v>1386</v>
      </c>
      <c r="D1076" s="1546" t="s">
        <v>153</v>
      </c>
      <c r="E1076" s="1546" t="s">
        <v>842</v>
      </c>
      <c r="F1076" s="1546" t="s">
        <v>841</v>
      </c>
      <c r="G1076" s="1818">
        <v>1</v>
      </c>
      <c r="H1076" s="1818">
        <v>4</v>
      </c>
      <c r="I1076" s="1818">
        <v>4</v>
      </c>
      <c r="J1076" s="1546" t="s">
        <v>6527</v>
      </c>
      <c r="K1076" s="1546" t="s">
        <v>6456</v>
      </c>
      <c r="L1076" s="1546" t="s">
        <v>6515</v>
      </c>
    </row>
    <row r="1077" spans="1:12">
      <c r="A1077" s="1546" t="s">
        <v>314</v>
      </c>
      <c r="B1077" s="1817">
        <v>4315</v>
      </c>
      <c r="C1077" s="1546" t="s">
        <v>1386</v>
      </c>
      <c r="D1077" s="1546" t="s">
        <v>153</v>
      </c>
      <c r="E1077" s="1546" t="s">
        <v>840</v>
      </c>
      <c r="F1077" s="1546" t="s">
        <v>839</v>
      </c>
      <c r="G1077" s="1818">
        <v>1</v>
      </c>
      <c r="H1077" s="1818">
        <v>4</v>
      </c>
      <c r="I1077" s="1818">
        <v>4</v>
      </c>
      <c r="J1077" s="1546" t="s">
        <v>6527</v>
      </c>
      <c r="K1077" s="1546" t="s">
        <v>6456</v>
      </c>
      <c r="L1077" s="1546" t="s">
        <v>6515</v>
      </c>
    </row>
    <row r="1078" spans="1:12">
      <c r="A1078" s="1546" t="s">
        <v>314</v>
      </c>
      <c r="B1078" s="1817">
        <v>4317</v>
      </c>
      <c r="C1078" s="1546" t="s">
        <v>1386</v>
      </c>
      <c r="D1078" s="1546" t="s">
        <v>153</v>
      </c>
      <c r="E1078" s="1546" t="s">
        <v>6243</v>
      </c>
      <c r="F1078" s="1546" t="s">
        <v>6532</v>
      </c>
      <c r="G1078" s="1818"/>
      <c r="H1078" s="1818">
        <v>25</v>
      </c>
      <c r="I1078" s="1818">
        <v>200</v>
      </c>
      <c r="J1078" s="1546" t="s">
        <v>6523</v>
      </c>
      <c r="K1078" s="1546" t="s">
        <v>6456</v>
      </c>
      <c r="L1078" s="1546" t="s">
        <v>6515</v>
      </c>
    </row>
    <row r="1079" spans="1:12">
      <c r="A1079" s="1546" t="s">
        <v>314</v>
      </c>
      <c r="B1079" s="1817">
        <v>4351</v>
      </c>
      <c r="C1079" s="1546" t="s">
        <v>1395</v>
      </c>
      <c r="D1079" s="1546" t="s">
        <v>154</v>
      </c>
      <c r="E1079" s="1546" t="s">
        <v>939</v>
      </c>
      <c r="F1079" s="1546" t="s">
        <v>938</v>
      </c>
      <c r="G1079" s="1818"/>
      <c r="H1079" s="1818">
        <v>3</v>
      </c>
      <c r="I1079" s="1818">
        <v>3</v>
      </c>
      <c r="J1079" s="1546" t="s">
        <v>6523</v>
      </c>
      <c r="K1079" s="1546" t="s">
        <v>6456</v>
      </c>
      <c r="L1079" s="1546" t="s">
        <v>6515</v>
      </c>
    </row>
    <row r="1080" spans="1:12">
      <c r="A1080" s="1546" t="s">
        <v>314</v>
      </c>
      <c r="B1080" s="1817">
        <v>4352</v>
      </c>
      <c r="C1080" s="1546" t="s">
        <v>1395</v>
      </c>
      <c r="D1080" s="1546" t="s">
        <v>154</v>
      </c>
      <c r="E1080" s="1546" t="s">
        <v>6302</v>
      </c>
      <c r="F1080" s="1546" t="s">
        <v>896</v>
      </c>
      <c r="G1080" s="1818">
        <v>1</v>
      </c>
      <c r="H1080" s="1818">
        <v>2</v>
      </c>
      <c r="I1080" s="1818">
        <v>2</v>
      </c>
      <c r="J1080" s="1546" t="s">
        <v>6527</v>
      </c>
      <c r="K1080" s="1546" t="s">
        <v>6456</v>
      </c>
      <c r="L1080" s="1546" t="s">
        <v>6515</v>
      </c>
    </row>
    <row r="1081" spans="1:12">
      <c r="A1081" s="1546" t="s">
        <v>314</v>
      </c>
      <c r="B1081" s="1817">
        <v>4353</v>
      </c>
      <c r="C1081" s="1546" t="s">
        <v>1395</v>
      </c>
      <c r="D1081" s="1546" t="s">
        <v>154</v>
      </c>
      <c r="E1081" s="1546" t="s">
        <v>6233</v>
      </c>
      <c r="F1081" s="1546" t="s">
        <v>274</v>
      </c>
      <c r="G1081" s="1818">
        <v>1</v>
      </c>
      <c r="H1081" s="1818">
        <v>5</v>
      </c>
      <c r="I1081" s="1818">
        <v>5</v>
      </c>
      <c r="J1081" s="1546" t="s">
        <v>6527</v>
      </c>
      <c r="K1081" s="1546" t="s">
        <v>6456</v>
      </c>
      <c r="L1081" s="1546" t="s">
        <v>6515</v>
      </c>
    </row>
    <row r="1082" spans="1:12">
      <c r="A1082" s="1546" t="s">
        <v>314</v>
      </c>
      <c r="B1082" s="1817">
        <v>4355</v>
      </c>
      <c r="C1082" s="1546" t="s">
        <v>1395</v>
      </c>
      <c r="D1082" s="1546" t="s">
        <v>154</v>
      </c>
      <c r="E1082" s="1546" t="s">
        <v>5920</v>
      </c>
      <c r="F1082" s="1546" t="s">
        <v>5921</v>
      </c>
      <c r="G1082" s="1818">
        <v>1</v>
      </c>
      <c r="H1082" s="1818">
        <v>3</v>
      </c>
      <c r="I1082" s="1818">
        <v>3</v>
      </c>
      <c r="J1082" s="1546" t="s">
        <v>6527</v>
      </c>
      <c r="K1082" s="1546" t="s">
        <v>6456</v>
      </c>
      <c r="L1082" s="1546" t="s">
        <v>6515</v>
      </c>
    </row>
    <row r="1083" spans="1:12">
      <c r="A1083" s="1546" t="s">
        <v>314</v>
      </c>
      <c r="B1083" s="1817">
        <v>4356</v>
      </c>
      <c r="C1083" s="1546" t="s">
        <v>1395</v>
      </c>
      <c r="D1083" s="1546" t="s">
        <v>154</v>
      </c>
      <c r="E1083" s="1546" t="s">
        <v>6246</v>
      </c>
      <c r="F1083" s="1546" t="s">
        <v>5924</v>
      </c>
      <c r="G1083" s="1818">
        <v>1</v>
      </c>
      <c r="H1083" s="1818">
        <v>3</v>
      </c>
      <c r="I1083" s="1818">
        <v>3</v>
      </c>
      <c r="J1083" s="1546" t="s">
        <v>6527</v>
      </c>
      <c r="K1083" s="1546" t="s">
        <v>6456</v>
      </c>
      <c r="L1083" s="1546" t="s">
        <v>6515</v>
      </c>
    </row>
    <row r="1084" spans="1:12">
      <c r="A1084" s="1546" t="s">
        <v>314</v>
      </c>
      <c r="B1084" s="1817">
        <v>4357</v>
      </c>
      <c r="C1084" s="1546" t="s">
        <v>1395</v>
      </c>
      <c r="D1084" s="1546" t="s">
        <v>154</v>
      </c>
      <c r="E1084" s="1546" t="s">
        <v>1050</v>
      </c>
      <c r="F1084" s="1546" t="s">
        <v>1049</v>
      </c>
      <c r="G1084" s="1818"/>
      <c r="H1084" s="1818">
        <v>3</v>
      </c>
      <c r="I1084" s="1818">
        <v>3</v>
      </c>
      <c r="J1084" s="1546" t="s">
        <v>6523</v>
      </c>
      <c r="K1084" s="1546" t="s">
        <v>6456</v>
      </c>
      <c r="L1084" s="1546" t="s">
        <v>6515</v>
      </c>
    </row>
    <row r="1085" spans="1:12">
      <c r="A1085" s="1546" t="s">
        <v>314</v>
      </c>
      <c r="B1085" s="1817">
        <v>4358</v>
      </c>
      <c r="C1085" s="1546" t="s">
        <v>1395</v>
      </c>
      <c r="D1085" s="1546" t="s">
        <v>154</v>
      </c>
      <c r="E1085" s="1546" t="s">
        <v>6256</v>
      </c>
      <c r="F1085" s="1546" t="s">
        <v>436</v>
      </c>
      <c r="G1085" s="1818">
        <v>1</v>
      </c>
      <c r="H1085" s="1818">
        <v>3</v>
      </c>
      <c r="I1085" s="1818">
        <v>3</v>
      </c>
      <c r="J1085" s="1546" t="s">
        <v>6527</v>
      </c>
      <c r="K1085" s="1546" t="s">
        <v>6456</v>
      </c>
      <c r="L1085" s="1546" t="s">
        <v>6515</v>
      </c>
    </row>
    <row r="1086" spans="1:12">
      <c r="A1086" s="1546" t="s">
        <v>314</v>
      </c>
      <c r="B1086" s="1817">
        <v>4360</v>
      </c>
      <c r="C1086" s="1546" t="s">
        <v>1395</v>
      </c>
      <c r="D1086" s="1546" t="s">
        <v>154</v>
      </c>
      <c r="E1086" s="1546" t="s">
        <v>6329</v>
      </c>
      <c r="F1086" s="1546" t="s">
        <v>6292</v>
      </c>
      <c r="G1086" s="1818"/>
      <c r="H1086" s="1818">
        <v>2</v>
      </c>
      <c r="I1086" s="1818">
        <v>2</v>
      </c>
      <c r="J1086" s="1546" t="s">
        <v>6523</v>
      </c>
      <c r="K1086" s="1546" t="s">
        <v>6456</v>
      </c>
      <c r="L1086" s="1546" t="s">
        <v>6515</v>
      </c>
    </row>
    <row r="1087" spans="1:12">
      <c r="A1087" s="1546" t="s">
        <v>314</v>
      </c>
      <c r="B1087" s="1817">
        <v>4361</v>
      </c>
      <c r="C1087" s="1546" t="s">
        <v>1395</v>
      </c>
      <c r="D1087" s="1546" t="s">
        <v>154</v>
      </c>
      <c r="E1087" s="1546" t="s">
        <v>6572</v>
      </c>
      <c r="F1087" s="1546" t="s">
        <v>1316</v>
      </c>
      <c r="G1087" s="1818"/>
      <c r="H1087" s="1818">
        <v>2</v>
      </c>
      <c r="I1087" s="1818">
        <v>2</v>
      </c>
      <c r="J1087" s="1546" t="s">
        <v>6523</v>
      </c>
      <c r="K1087" s="1546" t="s">
        <v>6456</v>
      </c>
      <c r="L1087" s="1546" t="s">
        <v>6515</v>
      </c>
    </row>
    <row r="1088" spans="1:12">
      <c r="A1088" s="1546" t="s">
        <v>314</v>
      </c>
      <c r="B1088" s="1817">
        <v>4362</v>
      </c>
      <c r="C1088" s="1546" t="s">
        <v>1395</v>
      </c>
      <c r="D1088" s="1546" t="s">
        <v>154</v>
      </c>
      <c r="E1088" s="1546" t="s">
        <v>5902</v>
      </c>
      <c r="F1088" s="1546" t="s">
        <v>5903</v>
      </c>
      <c r="G1088" s="1818"/>
      <c r="H1088" s="1818">
        <v>3</v>
      </c>
      <c r="I1088" s="1818">
        <v>3</v>
      </c>
      <c r="J1088" s="1546" t="s">
        <v>6523</v>
      </c>
      <c r="K1088" s="1546" t="s">
        <v>6456</v>
      </c>
      <c r="L1088" s="1546" t="s">
        <v>6515</v>
      </c>
    </row>
    <row r="1089" spans="1:12">
      <c r="A1089" s="1546" t="s">
        <v>314</v>
      </c>
      <c r="B1089" s="1817">
        <v>4363</v>
      </c>
      <c r="C1089" s="1546" t="s">
        <v>1395</v>
      </c>
      <c r="D1089" s="1546" t="s">
        <v>154</v>
      </c>
      <c r="E1089" s="1546" t="s">
        <v>5905</v>
      </c>
      <c r="F1089" s="1546" t="s">
        <v>6096</v>
      </c>
      <c r="G1089" s="1818">
        <v>1</v>
      </c>
      <c r="H1089" s="1818">
        <v>3</v>
      </c>
      <c r="I1089" s="1818">
        <v>3</v>
      </c>
      <c r="J1089" s="1546" t="s">
        <v>6527</v>
      </c>
      <c r="K1089" s="1546" t="s">
        <v>6456</v>
      </c>
      <c r="L1089" s="1546" t="s">
        <v>6515</v>
      </c>
    </row>
    <row r="1090" spans="1:12">
      <c r="A1090" s="1546" t="s">
        <v>314</v>
      </c>
      <c r="B1090" s="1817">
        <v>4364</v>
      </c>
      <c r="C1090" s="1546" t="s">
        <v>1395</v>
      </c>
      <c r="D1090" s="1546" t="s">
        <v>154</v>
      </c>
      <c r="E1090" s="1546" t="s">
        <v>6139</v>
      </c>
      <c r="F1090" s="1546" t="s">
        <v>6140</v>
      </c>
      <c r="G1090" s="1818">
        <v>1</v>
      </c>
      <c r="H1090" s="1818">
        <v>3</v>
      </c>
      <c r="I1090" s="1818">
        <v>3</v>
      </c>
      <c r="J1090" s="1546" t="s">
        <v>6527</v>
      </c>
      <c r="K1090" s="1546" t="s">
        <v>6456</v>
      </c>
      <c r="L1090" s="1546" t="s">
        <v>6515</v>
      </c>
    </row>
    <row r="1091" spans="1:12">
      <c r="A1091" s="1546" t="s">
        <v>314</v>
      </c>
      <c r="B1091" s="1817">
        <v>4365</v>
      </c>
      <c r="C1091" s="1546" t="s">
        <v>1395</v>
      </c>
      <c r="D1091" s="1546" t="s">
        <v>154</v>
      </c>
      <c r="E1091" s="1546" t="s">
        <v>6251</v>
      </c>
      <c r="F1091" s="1546" t="s">
        <v>450</v>
      </c>
      <c r="G1091" s="1818">
        <v>1</v>
      </c>
      <c r="H1091" s="1818">
        <v>3</v>
      </c>
      <c r="I1091" s="1818">
        <v>3</v>
      </c>
      <c r="J1091" s="1546" t="s">
        <v>6527</v>
      </c>
      <c r="K1091" s="1546" t="s">
        <v>6456</v>
      </c>
      <c r="L1091" s="1546" t="s">
        <v>6515</v>
      </c>
    </row>
    <row r="1092" spans="1:12">
      <c r="A1092" s="1546" t="s">
        <v>314</v>
      </c>
      <c r="B1092" s="1817">
        <v>4366</v>
      </c>
      <c r="C1092" s="1546" t="s">
        <v>1395</v>
      </c>
      <c r="D1092" s="1546" t="s">
        <v>154</v>
      </c>
      <c r="E1092" s="1546" t="s">
        <v>6253</v>
      </c>
      <c r="F1092" s="1546" t="s">
        <v>6254</v>
      </c>
      <c r="G1092" s="1818">
        <v>1</v>
      </c>
      <c r="H1092" s="1818">
        <v>3</v>
      </c>
      <c r="I1092" s="1818">
        <v>3</v>
      </c>
      <c r="J1092" s="1546" t="s">
        <v>6527</v>
      </c>
      <c r="K1092" s="1546" t="s">
        <v>6456</v>
      </c>
      <c r="L1092" s="1546" t="s">
        <v>6515</v>
      </c>
    </row>
    <row r="1093" spans="1:12">
      <c r="A1093" s="1546" t="s">
        <v>314</v>
      </c>
      <c r="B1093" s="1817">
        <v>4367</v>
      </c>
      <c r="C1093" s="1546" t="s">
        <v>1395</v>
      </c>
      <c r="D1093" s="1546" t="s">
        <v>154</v>
      </c>
      <c r="E1093" s="1546" t="s">
        <v>6329</v>
      </c>
      <c r="F1093" s="1546" t="s">
        <v>6292</v>
      </c>
      <c r="G1093" s="1818">
        <v>1</v>
      </c>
      <c r="H1093" s="1818">
        <v>2</v>
      </c>
      <c r="I1093" s="1818">
        <v>2</v>
      </c>
      <c r="J1093" s="1546" t="s">
        <v>6527</v>
      </c>
      <c r="K1093" s="1546" t="s">
        <v>6456</v>
      </c>
      <c r="L1093" s="1546" t="s">
        <v>6515</v>
      </c>
    </row>
    <row r="1094" spans="1:12">
      <c r="A1094" s="1546" t="s">
        <v>314</v>
      </c>
      <c r="B1094" s="1817">
        <v>4368</v>
      </c>
      <c r="C1094" s="1546" t="s">
        <v>1395</v>
      </c>
      <c r="D1094" s="1546" t="s">
        <v>154</v>
      </c>
      <c r="E1094" s="1546" t="s">
        <v>580</v>
      </c>
      <c r="F1094" s="1546" t="s">
        <v>581</v>
      </c>
      <c r="G1094" s="1818"/>
      <c r="H1094" s="1818">
        <v>3</v>
      </c>
      <c r="I1094" s="1818">
        <v>3</v>
      </c>
      <c r="J1094" s="1546" t="s">
        <v>6523</v>
      </c>
      <c r="K1094" s="1546" t="s">
        <v>6456</v>
      </c>
      <c r="L1094" s="1546" t="s">
        <v>6515</v>
      </c>
    </row>
    <row r="1095" spans="1:12">
      <c r="A1095" s="1546" t="s">
        <v>314</v>
      </c>
      <c r="B1095" s="1817">
        <v>4369</v>
      </c>
      <c r="C1095" s="1546" t="s">
        <v>1395</v>
      </c>
      <c r="D1095" s="1546" t="s">
        <v>154</v>
      </c>
      <c r="E1095" s="1546" t="s">
        <v>5860</v>
      </c>
      <c r="F1095" s="1546" t="s">
        <v>5861</v>
      </c>
      <c r="G1095" s="1818"/>
      <c r="H1095" s="1818">
        <v>3</v>
      </c>
      <c r="I1095" s="1818">
        <v>3</v>
      </c>
      <c r="J1095" s="1546" t="s">
        <v>6523</v>
      </c>
      <c r="K1095" s="1546" t="s">
        <v>6456</v>
      </c>
      <c r="L1095" s="1546" t="s">
        <v>6515</v>
      </c>
    </row>
    <row r="1096" spans="1:12">
      <c r="A1096" s="1546" t="s">
        <v>314</v>
      </c>
      <c r="B1096" s="1817">
        <v>4370</v>
      </c>
      <c r="C1096" s="1546" t="s">
        <v>1395</v>
      </c>
      <c r="D1096" s="1546" t="s">
        <v>154</v>
      </c>
      <c r="E1096" s="1546" t="s">
        <v>6325</v>
      </c>
      <c r="F1096" s="1546" t="s">
        <v>5863</v>
      </c>
      <c r="G1096" s="1818">
        <v>1</v>
      </c>
      <c r="H1096" s="1818">
        <v>2</v>
      </c>
      <c r="I1096" s="1818">
        <v>2</v>
      </c>
      <c r="J1096" s="1546" t="s">
        <v>6527</v>
      </c>
      <c r="K1096" s="1546" t="s">
        <v>6456</v>
      </c>
      <c r="L1096" s="1546" t="s">
        <v>6515</v>
      </c>
    </row>
    <row r="1097" spans="1:12">
      <c r="A1097" s="1546" t="s">
        <v>314</v>
      </c>
      <c r="B1097" s="1817">
        <v>4371</v>
      </c>
      <c r="C1097" s="1546" t="s">
        <v>1395</v>
      </c>
      <c r="D1097" s="1546" t="s">
        <v>154</v>
      </c>
      <c r="E1097" s="1546" t="s">
        <v>6255</v>
      </c>
      <c r="F1097" s="1546" t="s">
        <v>5929</v>
      </c>
      <c r="G1097" s="1818"/>
      <c r="H1097" s="1818">
        <v>3</v>
      </c>
      <c r="I1097" s="1818">
        <v>3</v>
      </c>
      <c r="J1097" s="1546" t="s">
        <v>6523</v>
      </c>
      <c r="K1097" s="1546" t="s">
        <v>6456</v>
      </c>
      <c r="L1097" s="1546" t="s">
        <v>6515</v>
      </c>
    </row>
    <row r="1098" spans="1:12">
      <c r="A1098" s="1546" t="s">
        <v>314</v>
      </c>
      <c r="B1098" s="1817">
        <v>4372</v>
      </c>
      <c r="C1098" s="1546" t="s">
        <v>1395</v>
      </c>
      <c r="D1098" s="1546" t="s">
        <v>154</v>
      </c>
      <c r="E1098" s="1546" t="s">
        <v>6324</v>
      </c>
      <c r="F1098" s="1546" t="s">
        <v>5826</v>
      </c>
      <c r="G1098" s="1818"/>
      <c r="H1098" s="1818">
        <v>3</v>
      </c>
      <c r="I1098" s="1818">
        <v>3</v>
      </c>
      <c r="J1098" s="1546" t="s">
        <v>6523</v>
      </c>
      <c r="K1098" s="1546" t="s">
        <v>6456</v>
      </c>
      <c r="L1098" s="1546" t="s">
        <v>6515</v>
      </c>
    </row>
    <row r="1099" spans="1:12">
      <c r="A1099" s="1546" t="s">
        <v>314</v>
      </c>
      <c r="B1099" s="1817">
        <v>4374</v>
      </c>
      <c r="C1099" s="1546" t="s">
        <v>1395</v>
      </c>
      <c r="D1099" s="1546" t="s">
        <v>154</v>
      </c>
      <c r="E1099" s="1546" t="s">
        <v>617</v>
      </c>
      <c r="F1099" s="1546" t="s">
        <v>618</v>
      </c>
      <c r="G1099" s="1818">
        <v>1</v>
      </c>
      <c r="H1099" s="1818">
        <v>2</v>
      </c>
      <c r="I1099" s="1818">
        <v>2</v>
      </c>
      <c r="J1099" s="1546" t="s">
        <v>6527</v>
      </c>
      <c r="K1099" s="1546" t="s">
        <v>6456</v>
      </c>
      <c r="L1099" s="1546" t="s">
        <v>6515</v>
      </c>
    </row>
    <row r="1100" spans="1:12">
      <c r="A1100" s="1546" t="s">
        <v>314</v>
      </c>
      <c r="B1100" s="1817">
        <v>4375</v>
      </c>
      <c r="C1100" s="1546" t="s">
        <v>1395</v>
      </c>
      <c r="D1100" s="1546" t="s">
        <v>154</v>
      </c>
      <c r="E1100" s="1546" t="s">
        <v>1141</v>
      </c>
      <c r="F1100" s="1546" t="s">
        <v>1140</v>
      </c>
      <c r="G1100" s="1818"/>
      <c r="H1100" s="1818">
        <v>2</v>
      </c>
      <c r="I1100" s="1818">
        <v>2</v>
      </c>
      <c r="J1100" s="1546" t="s">
        <v>6523</v>
      </c>
      <c r="K1100" s="1546" t="s">
        <v>6456</v>
      </c>
      <c r="L1100" s="1546" t="s">
        <v>6515</v>
      </c>
    </row>
    <row r="1101" spans="1:12">
      <c r="A1101" s="1546" t="s">
        <v>314</v>
      </c>
      <c r="B1101" s="1817">
        <v>4376</v>
      </c>
      <c r="C1101" s="1546" t="s">
        <v>1395</v>
      </c>
      <c r="D1101" s="1546" t="s">
        <v>154</v>
      </c>
      <c r="E1101" s="1546" t="s">
        <v>5943</v>
      </c>
      <c r="F1101" s="1546" t="s">
        <v>6330</v>
      </c>
      <c r="G1101" s="1818"/>
      <c r="H1101" s="1818">
        <v>2</v>
      </c>
      <c r="I1101" s="1818">
        <v>2</v>
      </c>
      <c r="J1101" s="1546" t="s">
        <v>6523</v>
      </c>
      <c r="K1101" s="1546" t="s">
        <v>6456</v>
      </c>
      <c r="L1101" s="1546" t="s">
        <v>6515</v>
      </c>
    </row>
    <row r="1102" spans="1:12">
      <c r="A1102" s="1546" t="s">
        <v>314</v>
      </c>
      <c r="B1102" s="1817">
        <v>4377</v>
      </c>
      <c r="C1102" s="1546" t="s">
        <v>1395</v>
      </c>
      <c r="D1102" s="1546" t="s">
        <v>154</v>
      </c>
      <c r="E1102" s="1546" t="s">
        <v>6331</v>
      </c>
      <c r="F1102" s="1546" t="s">
        <v>6332</v>
      </c>
      <c r="G1102" s="1818"/>
      <c r="H1102" s="1818">
        <v>2</v>
      </c>
      <c r="I1102" s="1818">
        <v>2</v>
      </c>
      <c r="J1102" s="1546" t="s">
        <v>6523</v>
      </c>
      <c r="K1102" s="1546" t="s">
        <v>6456</v>
      </c>
      <c r="L1102" s="1546" t="s">
        <v>6515</v>
      </c>
    </row>
    <row r="1103" spans="1:12">
      <c r="A1103" s="1546" t="s">
        <v>314</v>
      </c>
      <c r="B1103" s="1817">
        <v>4379</v>
      </c>
      <c r="C1103" s="1546" t="s">
        <v>1395</v>
      </c>
      <c r="D1103" s="1546" t="s">
        <v>154</v>
      </c>
      <c r="E1103" s="1546" t="s">
        <v>6288</v>
      </c>
      <c r="F1103" s="1546" t="s">
        <v>5961</v>
      </c>
      <c r="G1103" s="1818"/>
      <c r="H1103" s="1818">
        <v>1</v>
      </c>
      <c r="I1103" s="1818">
        <v>1</v>
      </c>
      <c r="J1103" s="1546" t="s">
        <v>6523</v>
      </c>
      <c r="K1103" s="1546" t="s">
        <v>6456</v>
      </c>
      <c r="L1103" s="1546" t="s">
        <v>6515</v>
      </c>
    </row>
    <row r="1104" spans="1:12">
      <c r="A1104" s="1546" t="s">
        <v>314</v>
      </c>
      <c r="B1104" s="1817">
        <v>4405</v>
      </c>
      <c r="C1104" s="1546" t="s">
        <v>1552</v>
      </c>
      <c r="D1104" s="1546" t="s">
        <v>155</v>
      </c>
      <c r="E1104" s="1546" t="s">
        <v>1374</v>
      </c>
      <c r="F1104" s="1546" t="s">
        <v>1375</v>
      </c>
      <c r="G1104" s="1818">
        <v>6</v>
      </c>
      <c r="H1104" s="1818">
        <v>5</v>
      </c>
      <c r="I1104" s="1818">
        <v>30</v>
      </c>
      <c r="J1104" s="1546" t="s">
        <v>6527</v>
      </c>
      <c r="K1104" s="1546" t="s">
        <v>6456</v>
      </c>
      <c r="L1104" s="1546" t="s">
        <v>6515</v>
      </c>
    </row>
    <row r="1105" spans="1:12">
      <c r="A1105" s="1546" t="s">
        <v>314</v>
      </c>
      <c r="B1105" s="1817">
        <v>4435</v>
      </c>
      <c r="C1105" s="1546" t="s">
        <v>1407</v>
      </c>
      <c r="D1105" s="1546" t="s">
        <v>156</v>
      </c>
      <c r="E1105" s="1546" t="s">
        <v>673</v>
      </c>
      <c r="F1105" s="1546" t="s">
        <v>1408</v>
      </c>
      <c r="G1105" s="1818">
        <v>3</v>
      </c>
      <c r="H1105" s="1818">
        <v>50</v>
      </c>
      <c r="I1105" s="1818">
        <v>150</v>
      </c>
      <c r="J1105" s="1546" t="s">
        <v>6527</v>
      </c>
      <c r="K1105" s="1546" t="s">
        <v>6456</v>
      </c>
      <c r="L1105" s="1546" t="s">
        <v>6515</v>
      </c>
    </row>
    <row r="1106" spans="1:12">
      <c r="A1106" s="1546" t="s">
        <v>314</v>
      </c>
      <c r="B1106" s="1817">
        <v>4436</v>
      </c>
      <c r="C1106" s="1546" t="s">
        <v>1407</v>
      </c>
      <c r="D1106" s="1546" t="s">
        <v>156</v>
      </c>
      <c r="E1106" s="1546" t="s">
        <v>1312</v>
      </c>
      <c r="F1106" s="1546" t="s">
        <v>6515</v>
      </c>
      <c r="G1106" s="1818">
        <v>3</v>
      </c>
      <c r="H1106" s="1818">
        <v>50</v>
      </c>
      <c r="I1106" s="1818">
        <v>150</v>
      </c>
      <c r="J1106" s="1546" t="s">
        <v>6527</v>
      </c>
      <c r="K1106" s="1546" t="s">
        <v>6456</v>
      </c>
      <c r="L1106" s="1546" t="s">
        <v>6515</v>
      </c>
    </row>
    <row r="1107" spans="1:12">
      <c r="A1107" s="1546" t="s">
        <v>314</v>
      </c>
      <c r="B1107" s="1817">
        <v>4437</v>
      </c>
      <c r="C1107" s="1546" t="s">
        <v>1407</v>
      </c>
      <c r="D1107" s="1546" t="s">
        <v>156</v>
      </c>
      <c r="E1107" s="1546" t="s">
        <v>675</v>
      </c>
      <c r="F1107" s="1546" t="s">
        <v>6515</v>
      </c>
      <c r="G1107" s="1818">
        <v>3</v>
      </c>
      <c r="H1107" s="1818">
        <v>50</v>
      </c>
      <c r="I1107" s="1818">
        <v>150</v>
      </c>
      <c r="J1107" s="1546" t="s">
        <v>6527</v>
      </c>
      <c r="K1107" s="1546" t="s">
        <v>6456</v>
      </c>
      <c r="L1107" s="1546" t="s">
        <v>6515</v>
      </c>
    </row>
    <row r="1108" spans="1:12">
      <c r="A1108" s="1546" t="s">
        <v>314</v>
      </c>
      <c r="B1108" s="1817">
        <v>4439</v>
      </c>
      <c r="C1108" s="1546" t="s">
        <v>1407</v>
      </c>
      <c r="D1108" s="1546" t="s">
        <v>156</v>
      </c>
      <c r="E1108" s="1546" t="s">
        <v>1312</v>
      </c>
      <c r="F1108" s="1546" t="s">
        <v>1410</v>
      </c>
      <c r="G1108" s="1818">
        <v>3</v>
      </c>
      <c r="H1108" s="1818">
        <v>50</v>
      </c>
      <c r="I1108" s="1818">
        <v>150</v>
      </c>
      <c r="J1108" s="1546" t="s">
        <v>6527</v>
      </c>
      <c r="K1108" s="1546" t="s">
        <v>6456</v>
      </c>
      <c r="L1108" s="1546" t="s">
        <v>6515</v>
      </c>
    </row>
    <row r="1109" spans="1:12">
      <c r="A1109" s="1546" t="s">
        <v>314</v>
      </c>
      <c r="B1109" s="1817">
        <v>4441</v>
      </c>
      <c r="C1109" s="1546" t="s">
        <v>1407</v>
      </c>
      <c r="D1109" s="1546" t="s">
        <v>156</v>
      </c>
      <c r="E1109" s="1546" t="s">
        <v>6157</v>
      </c>
      <c r="F1109" s="1546" t="s">
        <v>1411</v>
      </c>
      <c r="G1109" s="1818">
        <v>1</v>
      </c>
      <c r="H1109" s="1818">
        <v>4</v>
      </c>
      <c r="I1109" s="1818">
        <v>4</v>
      </c>
      <c r="J1109" s="1546" t="s">
        <v>6527</v>
      </c>
      <c r="K1109" s="1546" t="s">
        <v>6456</v>
      </c>
      <c r="L1109" s="1546" t="s">
        <v>6515</v>
      </c>
    </row>
    <row r="1110" spans="1:12">
      <c r="A1110" s="1546" t="s">
        <v>314</v>
      </c>
      <c r="B1110" s="1817">
        <v>4442</v>
      </c>
      <c r="C1110" s="1546" t="s">
        <v>1407</v>
      </c>
      <c r="D1110" s="1546" t="s">
        <v>156</v>
      </c>
      <c r="E1110" s="1546" t="s">
        <v>6098</v>
      </c>
      <c r="F1110" s="1546" t="s">
        <v>276</v>
      </c>
      <c r="G1110" s="1818">
        <v>2</v>
      </c>
      <c r="H1110" s="1818">
        <v>4</v>
      </c>
      <c r="I1110" s="1818">
        <v>8</v>
      </c>
      <c r="J1110" s="1546" t="s">
        <v>6527</v>
      </c>
      <c r="K1110" s="1546" t="s">
        <v>6456</v>
      </c>
      <c r="L1110" s="1546" t="s">
        <v>6515</v>
      </c>
    </row>
    <row r="1111" spans="1:12">
      <c r="A1111" s="1546" t="s">
        <v>314</v>
      </c>
      <c r="B1111" s="1817">
        <v>4443</v>
      </c>
      <c r="C1111" s="1546" t="s">
        <v>1407</v>
      </c>
      <c r="D1111" s="1546" t="s">
        <v>156</v>
      </c>
      <c r="E1111" s="1546" t="s">
        <v>6099</v>
      </c>
      <c r="F1111" s="1546" t="s">
        <v>294</v>
      </c>
      <c r="G1111" s="1818">
        <v>2</v>
      </c>
      <c r="H1111" s="1818">
        <v>4</v>
      </c>
      <c r="I1111" s="1818">
        <v>8</v>
      </c>
      <c r="J1111" s="1546" t="s">
        <v>6527</v>
      </c>
      <c r="K1111" s="1546" t="s">
        <v>6456</v>
      </c>
      <c r="L1111" s="1546" t="s">
        <v>6515</v>
      </c>
    </row>
    <row r="1112" spans="1:12">
      <c r="A1112" s="1546" t="s">
        <v>314</v>
      </c>
      <c r="B1112" s="1817">
        <v>4444</v>
      </c>
      <c r="C1112" s="1546" t="s">
        <v>1407</v>
      </c>
      <c r="D1112" s="1546" t="s">
        <v>156</v>
      </c>
      <c r="E1112" s="1546" t="s">
        <v>6127</v>
      </c>
      <c r="F1112" s="1546" t="s">
        <v>847</v>
      </c>
      <c r="G1112" s="1818">
        <v>2</v>
      </c>
      <c r="H1112" s="1818">
        <v>4</v>
      </c>
      <c r="I1112" s="1818">
        <v>8</v>
      </c>
      <c r="J1112" s="1546" t="s">
        <v>6527</v>
      </c>
      <c r="K1112" s="1546" t="s">
        <v>6456</v>
      </c>
      <c r="L1112" s="1546" t="s">
        <v>6515</v>
      </c>
    </row>
    <row r="1113" spans="1:12">
      <c r="A1113" s="1546" t="s">
        <v>314</v>
      </c>
      <c r="B1113" s="1817">
        <v>4445</v>
      </c>
      <c r="C1113" s="1546" t="s">
        <v>1407</v>
      </c>
      <c r="D1113" s="1546" t="s">
        <v>156</v>
      </c>
      <c r="E1113" s="1546" t="s">
        <v>1040</v>
      </c>
      <c r="F1113" s="1546" t="s">
        <v>1041</v>
      </c>
      <c r="G1113" s="1818">
        <v>1</v>
      </c>
      <c r="H1113" s="1818">
        <v>4</v>
      </c>
      <c r="I1113" s="1818">
        <v>4</v>
      </c>
      <c r="J1113" s="1546" t="s">
        <v>6527</v>
      </c>
      <c r="K1113" s="1546" t="s">
        <v>6456</v>
      </c>
      <c r="L1113" s="1546" t="s">
        <v>6515</v>
      </c>
    </row>
    <row r="1114" spans="1:12">
      <c r="A1114" s="1546" t="s">
        <v>314</v>
      </c>
      <c r="B1114" s="1817">
        <v>4447</v>
      </c>
      <c r="C1114" s="1546" t="s">
        <v>1407</v>
      </c>
      <c r="D1114" s="1546" t="s">
        <v>156</v>
      </c>
      <c r="E1114" s="1546" t="s">
        <v>6249</v>
      </c>
      <c r="F1114" s="1546" t="s">
        <v>453</v>
      </c>
      <c r="G1114" s="1818">
        <v>1</v>
      </c>
      <c r="H1114" s="1818">
        <v>5</v>
      </c>
      <c r="I1114" s="1818">
        <v>5</v>
      </c>
      <c r="J1114" s="1546" t="s">
        <v>6527</v>
      </c>
      <c r="K1114" s="1546" t="s">
        <v>6456</v>
      </c>
      <c r="L1114" s="1546" t="s">
        <v>6515</v>
      </c>
    </row>
    <row r="1115" spans="1:12">
      <c r="A1115" s="1546" t="s">
        <v>314</v>
      </c>
      <c r="B1115" s="1817">
        <v>4448</v>
      </c>
      <c r="C1115" s="1546" t="s">
        <v>1407</v>
      </c>
      <c r="D1115" s="1546" t="s">
        <v>156</v>
      </c>
      <c r="E1115" s="1546" t="s">
        <v>6251</v>
      </c>
      <c r="F1115" s="1546" t="s">
        <v>450</v>
      </c>
      <c r="G1115" s="1818">
        <v>1</v>
      </c>
      <c r="H1115" s="1818">
        <v>5</v>
      </c>
      <c r="I1115" s="1818">
        <v>5</v>
      </c>
      <c r="J1115" s="1546" t="s">
        <v>6527</v>
      </c>
      <c r="K1115" s="1546" t="s">
        <v>6456</v>
      </c>
      <c r="L1115" s="1546" t="s">
        <v>6515</v>
      </c>
    </row>
    <row r="1116" spans="1:12">
      <c r="A1116" s="1546" t="s">
        <v>314</v>
      </c>
      <c r="B1116" s="1817">
        <v>4449</v>
      </c>
      <c r="C1116" s="1546" t="s">
        <v>1407</v>
      </c>
      <c r="D1116" s="1546" t="s">
        <v>156</v>
      </c>
      <c r="E1116" s="1546" t="s">
        <v>1661</v>
      </c>
      <c r="F1116" s="1546" t="s">
        <v>438</v>
      </c>
      <c r="G1116" s="1818">
        <v>1</v>
      </c>
      <c r="H1116" s="1818">
        <v>5</v>
      </c>
      <c r="I1116" s="1818">
        <v>5</v>
      </c>
      <c r="J1116" s="1546" t="s">
        <v>6527</v>
      </c>
      <c r="K1116" s="1546" t="s">
        <v>6456</v>
      </c>
      <c r="L1116" s="1546" t="s">
        <v>6515</v>
      </c>
    </row>
    <row r="1117" spans="1:12">
      <c r="A1117" s="1546" t="s">
        <v>314</v>
      </c>
      <c r="B1117" s="1817">
        <v>4461</v>
      </c>
      <c r="C1117" s="1546" t="s">
        <v>1407</v>
      </c>
      <c r="D1117" s="1546" t="s">
        <v>156</v>
      </c>
      <c r="E1117" s="1546" t="s">
        <v>409</v>
      </c>
      <c r="F1117" s="1546" t="s">
        <v>21</v>
      </c>
      <c r="G1117" s="1818">
        <v>23</v>
      </c>
      <c r="H1117" s="1818"/>
      <c r="I1117" s="1818">
        <v>200</v>
      </c>
      <c r="J1117" s="1546" t="s">
        <v>6523</v>
      </c>
      <c r="K1117" s="1546" t="s">
        <v>6456</v>
      </c>
      <c r="L1117" s="1546" t="s">
        <v>6515</v>
      </c>
    </row>
    <row r="1118" spans="1:12">
      <c r="A1118" s="1546" t="s">
        <v>314</v>
      </c>
      <c r="B1118" s="1817">
        <v>4482</v>
      </c>
      <c r="C1118" s="1546" t="s">
        <v>1407</v>
      </c>
      <c r="D1118" s="1546" t="s">
        <v>157</v>
      </c>
      <c r="E1118" s="1546" t="s">
        <v>488</v>
      </c>
      <c r="F1118" s="1546" t="s">
        <v>506</v>
      </c>
      <c r="G1118" s="1818">
        <v>1</v>
      </c>
      <c r="H1118" s="1818">
        <v>5</v>
      </c>
      <c r="I1118" s="1818">
        <v>5</v>
      </c>
      <c r="J1118" s="1546" t="s">
        <v>6527</v>
      </c>
      <c r="K1118" s="1546" t="s">
        <v>6456</v>
      </c>
      <c r="L1118" s="1546" t="s">
        <v>6515</v>
      </c>
    </row>
    <row r="1119" spans="1:12">
      <c r="A1119" s="1546" t="s">
        <v>314</v>
      </c>
      <c r="B1119" s="1817">
        <v>4483</v>
      </c>
      <c r="C1119" s="1546" t="s">
        <v>1407</v>
      </c>
      <c r="D1119" s="1546" t="s">
        <v>157</v>
      </c>
      <c r="E1119" s="1546" t="s">
        <v>613</v>
      </c>
      <c r="F1119" s="1546" t="s">
        <v>614</v>
      </c>
      <c r="G1119" s="1818">
        <v>1</v>
      </c>
      <c r="H1119" s="1818">
        <v>5</v>
      </c>
      <c r="I1119" s="1818">
        <v>5</v>
      </c>
      <c r="J1119" s="1546" t="s">
        <v>6527</v>
      </c>
      <c r="K1119" s="1546" t="s">
        <v>6456</v>
      </c>
      <c r="L1119" s="1546" t="s">
        <v>6515</v>
      </c>
    </row>
    <row r="1120" spans="1:12">
      <c r="A1120" s="1546" t="s">
        <v>314</v>
      </c>
      <c r="B1120" s="1817">
        <v>4484</v>
      </c>
      <c r="C1120" s="1546" t="s">
        <v>1407</v>
      </c>
      <c r="D1120" s="1546" t="s">
        <v>157</v>
      </c>
      <c r="E1120" s="1546" t="s">
        <v>939</v>
      </c>
      <c r="F1120" s="1546" t="s">
        <v>938</v>
      </c>
      <c r="G1120" s="1818">
        <v>1</v>
      </c>
      <c r="H1120" s="1818">
        <v>5</v>
      </c>
      <c r="I1120" s="1818">
        <v>5</v>
      </c>
      <c r="J1120" s="1546" t="s">
        <v>6527</v>
      </c>
      <c r="K1120" s="1546" t="s">
        <v>6456</v>
      </c>
      <c r="L1120" s="1546" t="s">
        <v>6515</v>
      </c>
    </row>
    <row r="1121" spans="1:12">
      <c r="A1121" s="1546" t="s">
        <v>314</v>
      </c>
      <c r="B1121" s="1817">
        <v>4485</v>
      </c>
      <c r="C1121" s="1546" t="s">
        <v>1407</v>
      </c>
      <c r="D1121" s="1546" t="s">
        <v>157</v>
      </c>
      <c r="E1121" s="1546" t="s">
        <v>283</v>
      </c>
      <c r="F1121" s="1546" t="s">
        <v>282</v>
      </c>
      <c r="G1121" s="1818">
        <v>1</v>
      </c>
      <c r="H1121" s="1818">
        <v>5</v>
      </c>
      <c r="I1121" s="1818">
        <v>5</v>
      </c>
      <c r="J1121" s="1546" t="s">
        <v>6527</v>
      </c>
      <c r="K1121" s="1546" t="s">
        <v>6456</v>
      </c>
      <c r="L1121" s="1546" t="s">
        <v>6515</v>
      </c>
    </row>
    <row r="1122" spans="1:12">
      <c r="A1122" s="1546" t="s">
        <v>314</v>
      </c>
      <c r="B1122" s="1817">
        <v>4486</v>
      </c>
      <c r="C1122" s="1546" t="s">
        <v>1407</v>
      </c>
      <c r="D1122" s="1546" t="s">
        <v>157</v>
      </c>
      <c r="E1122" s="1546" t="s">
        <v>844</v>
      </c>
      <c r="F1122" s="1546" t="s">
        <v>353</v>
      </c>
      <c r="G1122" s="1818">
        <v>1</v>
      </c>
      <c r="H1122" s="1818">
        <v>5</v>
      </c>
      <c r="I1122" s="1818">
        <v>5</v>
      </c>
      <c r="J1122" s="1546" t="s">
        <v>6527</v>
      </c>
      <c r="K1122" s="1546" t="s">
        <v>6456</v>
      </c>
      <c r="L1122" s="1546" t="s">
        <v>6515</v>
      </c>
    </row>
    <row r="1123" spans="1:12">
      <c r="A1123" s="1546" t="s">
        <v>314</v>
      </c>
      <c r="B1123" s="1817">
        <v>4487</v>
      </c>
      <c r="C1123" s="1546" t="s">
        <v>1407</v>
      </c>
      <c r="D1123" s="1546" t="s">
        <v>157</v>
      </c>
      <c r="E1123" s="1546" t="s">
        <v>1050</v>
      </c>
      <c r="F1123" s="1546" t="s">
        <v>1049</v>
      </c>
      <c r="G1123" s="1818">
        <v>1</v>
      </c>
      <c r="H1123" s="1818">
        <v>5</v>
      </c>
      <c r="I1123" s="1818">
        <v>5</v>
      </c>
      <c r="J1123" s="1546" t="s">
        <v>6527</v>
      </c>
      <c r="K1123" s="1546" t="s">
        <v>6456</v>
      </c>
      <c r="L1123" s="1546" t="s">
        <v>6515</v>
      </c>
    </row>
    <row r="1124" spans="1:12">
      <c r="A1124" s="1546" t="s">
        <v>314</v>
      </c>
      <c r="B1124" s="1817">
        <v>4488</v>
      </c>
      <c r="C1124" s="1546" t="s">
        <v>1407</v>
      </c>
      <c r="D1124" s="1546" t="s">
        <v>157</v>
      </c>
      <c r="E1124" s="1546" t="s">
        <v>962</v>
      </c>
      <c r="F1124" s="1546" t="s">
        <v>961</v>
      </c>
      <c r="G1124" s="1818">
        <v>1</v>
      </c>
      <c r="H1124" s="1818">
        <v>5</v>
      </c>
      <c r="I1124" s="1818">
        <v>5</v>
      </c>
      <c r="J1124" s="1546" t="s">
        <v>6527</v>
      </c>
      <c r="K1124" s="1546" t="s">
        <v>6456</v>
      </c>
      <c r="L1124" s="1546" t="s">
        <v>6515</v>
      </c>
    </row>
    <row r="1125" spans="1:12">
      <c r="A1125" s="1546" t="s">
        <v>314</v>
      </c>
      <c r="B1125" s="1817">
        <v>4490</v>
      </c>
      <c r="C1125" s="1546" t="s">
        <v>1407</v>
      </c>
      <c r="D1125" s="1546" t="s">
        <v>157</v>
      </c>
      <c r="E1125" s="1546" t="s">
        <v>937</v>
      </c>
      <c r="F1125" s="1546" t="s">
        <v>936</v>
      </c>
      <c r="G1125" s="1818">
        <v>1</v>
      </c>
      <c r="H1125" s="1818">
        <v>4</v>
      </c>
      <c r="I1125" s="1818">
        <v>4</v>
      </c>
      <c r="J1125" s="1546" t="s">
        <v>6527</v>
      </c>
      <c r="K1125" s="1546" t="s">
        <v>6456</v>
      </c>
      <c r="L1125" s="1546" t="s">
        <v>6515</v>
      </c>
    </row>
    <row r="1126" spans="1:12">
      <c r="A1126" s="1546" t="s">
        <v>314</v>
      </c>
      <c r="B1126" s="1817">
        <v>4491</v>
      </c>
      <c r="C1126" s="1546" t="s">
        <v>1407</v>
      </c>
      <c r="D1126" s="1546" t="s">
        <v>157</v>
      </c>
      <c r="E1126" s="1546" t="s">
        <v>471</v>
      </c>
      <c r="F1126" s="1546" t="s">
        <v>470</v>
      </c>
      <c r="G1126" s="1818">
        <v>1</v>
      </c>
      <c r="H1126" s="1818">
        <v>4</v>
      </c>
      <c r="I1126" s="1818">
        <v>4</v>
      </c>
      <c r="J1126" s="1546" t="s">
        <v>6527</v>
      </c>
      <c r="K1126" s="1546" t="s">
        <v>6456</v>
      </c>
      <c r="L1126" s="1546" t="s">
        <v>6515</v>
      </c>
    </row>
    <row r="1127" spans="1:12">
      <c r="A1127" s="1546" t="s">
        <v>314</v>
      </c>
      <c r="B1127" s="1817">
        <v>4492</v>
      </c>
      <c r="C1127" s="1546" t="s">
        <v>1407</v>
      </c>
      <c r="D1127" s="1546" t="s">
        <v>157</v>
      </c>
      <c r="E1127" s="1546" t="s">
        <v>293</v>
      </c>
      <c r="F1127" s="1546" t="s">
        <v>292</v>
      </c>
      <c r="G1127" s="1818">
        <v>1</v>
      </c>
      <c r="H1127" s="1818">
        <v>4</v>
      </c>
      <c r="I1127" s="1818">
        <v>4</v>
      </c>
      <c r="J1127" s="1546" t="s">
        <v>6527</v>
      </c>
      <c r="K1127" s="1546" t="s">
        <v>6456</v>
      </c>
      <c r="L1127" s="1546" t="s">
        <v>6515</v>
      </c>
    </row>
    <row r="1128" spans="1:12">
      <c r="A1128" s="1546" t="s">
        <v>314</v>
      </c>
      <c r="B1128" s="1817">
        <v>4493</v>
      </c>
      <c r="C1128" s="1546" t="s">
        <v>1407</v>
      </c>
      <c r="D1128" s="1546" t="s">
        <v>157</v>
      </c>
      <c r="E1128" s="1546" t="s">
        <v>6135</v>
      </c>
      <c r="F1128" s="1546" t="s">
        <v>1003</v>
      </c>
      <c r="G1128" s="1818">
        <v>1</v>
      </c>
      <c r="H1128" s="1818">
        <v>4</v>
      </c>
      <c r="I1128" s="1818">
        <v>4</v>
      </c>
      <c r="J1128" s="1546" t="s">
        <v>6527</v>
      </c>
      <c r="K1128" s="1546" t="s">
        <v>6456</v>
      </c>
      <c r="L1128" s="1546" t="s">
        <v>6515</v>
      </c>
    </row>
    <row r="1129" spans="1:12">
      <c r="A1129" s="1546" t="s">
        <v>314</v>
      </c>
      <c r="B1129" s="1817">
        <v>4494</v>
      </c>
      <c r="C1129" s="1546" t="s">
        <v>1407</v>
      </c>
      <c r="D1129" s="1546" t="s">
        <v>157</v>
      </c>
      <c r="E1129" s="1546" t="s">
        <v>469</v>
      </c>
      <c r="F1129" s="1546" t="s">
        <v>6257</v>
      </c>
      <c r="G1129" s="1818">
        <v>1</v>
      </c>
      <c r="H1129" s="1818">
        <v>4</v>
      </c>
      <c r="I1129" s="1818">
        <v>4</v>
      </c>
      <c r="J1129" s="1546" t="s">
        <v>6527</v>
      </c>
      <c r="K1129" s="1546" t="s">
        <v>6456</v>
      </c>
      <c r="L1129" s="1546" t="s">
        <v>6515</v>
      </c>
    </row>
    <row r="1130" spans="1:12">
      <c r="A1130" s="1546" t="s">
        <v>314</v>
      </c>
      <c r="B1130" s="1817">
        <v>4495</v>
      </c>
      <c r="C1130" s="1546" t="s">
        <v>1407</v>
      </c>
      <c r="D1130" s="1546" t="s">
        <v>157</v>
      </c>
      <c r="E1130" s="1546" t="s">
        <v>873</v>
      </c>
      <c r="F1130" s="1546" t="s">
        <v>6284</v>
      </c>
      <c r="G1130" s="1818">
        <v>2</v>
      </c>
      <c r="H1130" s="1818">
        <v>4</v>
      </c>
      <c r="I1130" s="1818">
        <v>8</v>
      </c>
      <c r="J1130" s="1546" t="s">
        <v>6527</v>
      </c>
      <c r="K1130" s="1546" t="s">
        <v>6456</v>
      </c>
      <c r="L1130" s="1546" t="s">
        <v>6515</v>
      </c>
    </row>
    <row r="1131" spans="1:12">
      <c r="A1131" s="1546" t="s">
        <v>314</v>
      </c>
      <c r="B1131" s="1817">
        <v>4496</v>
      </c>
      <c r="C1131" s="1546" t="s">
        <v>1407</v>
      </c>
      <c r="D1131" s="1546" t="s">
        <v>157</v>
      </c>
      <c r="E1131" s="1546" t="s">
        <v>6102</v>
      </c>
      <c r="F1131" s="1546" t="s">
        <v>325</v>
      </c>
      <c r="G1131" s="1818">
        <v>1</v>
      </c>
      <c r="H1131" s="1818">
        <v>5</v>
      </c>
      <c r="I1131" s="1818">
        <v>5</v>
      </c>
      <c r="J1131" s="1546" t="s">
        <v>6527</v>
      </c>
      <c r="K1131" s="1546" t="s">
        <v>6456</v>
      </c>
      <c r="L1131" s="1546" t="s">
        <v>6515</v>
      </c>
    </row>
    <row r="1132" spans="1:12">
      <c r="A1132" s="1546" t="s">
        <v>314</v>
      </c>
      <c r="B1132" s="1817">
        <v>4497</v>
      </c>
      <c r="C1132" s="1546" t="s">
        <v>1407</v>
      </c>
      <c r="D1132" s="1546" t="s">
        <v>157</v>
      </c>
      <c r="E1132" s="1546" t="s">
        <v>6531</v>
      </c>
      <c r="F1132" s="1546" t="s">
        <v>335</v>
      </c>
      <c r="G1132" s="1818">
        <v>1</v>
      </c>
      <c r="H1132" s="1818">
        <v>4</v>
      </c>
      <c r="I1132" s="1818">
        <v>4</v>
      </c>
      <c r="J1132" s="1546" t="s">
        <v>6527</v>
      </c>
      <c r="K1132" s="1546" t="s">
        <v>6456</v>
      </c>
      <c r="L1132" s="1546" t="s">
        <v>6515</v>
      </c>
    </row>
    <row r="1133" spans="1:12">
      <c r="A1133" s="1546" t="s">
        <v>314</v>
      </c>
      <c r="B1133" s="1817">
        <v>4498</v>
      </c>
      <c r="C1133" s="1546" t="s">
        <v>1407</v>
      </c>
      <c r="D1133" s="1546" t="s">
        <v>157</v>
      </c>
      <c r="E1133" s="1546" t="s">
        <v>6108</v>
      </c>
      <c r="F1133" s="1546" t="s">
        <v>424</v>
      </c>
      <c r="G1133" s="1818">
        <v>1</v>
      </c>
      <c r="H1133" s="1818">
        <v>4</v>
      </c>
      <c r="I1133" s="1818">
        <v>4</v>
      </c>
      <c r="J1133" s="1546" t="s">
        <v>6527</v>
      </c>
      <c r="K1133" s="1546" t="s">
        <v>6456</v>
      </c>
      <c r="L1133" s="1546" t="s">
        <v>6515</v>
      </c>
    </row>
    <row r="1134" spans="1:12">
      <c r="A1134" s="1546" t="s">
        <v>314</v>
      </c>
      <c r="B1134" s="1817">
        <v>4499</v>
      </c>
      <c r="C1134" s="1546" t="s">
        <v>1407</v>
      </c>
      <c r="D1134" s="1546" t="s">
        <v>157</v>
      </c>
      <c r="E1134" s="1546" t="s">
        <v>492</v>
      </c>
      <c r="F1134" s="1546" t="s">
        <v>493</v>
      </c>
      <c r="G1134" s="1818">
        <v>1</v>
      </c>
      <c r="H1134" s="1818">
        <v>4</v>
      </c>
      <c r="I1134" s="1818">
        <v>4</v>
      </c>
      <c r="J1134" s="1546" t="s">
        <v>6527</v>
      </c>
      <c r="K1134" s="1546" t="s">
        <v>6456</v>
      </c>
      <c r="L1134" s="1546" t="s">
        <v>6515</v>
      </c>
    </row>
    <row r="1135" spans="1:12">
      <c r="A1135" s="1546" t="s">
        <v>314</v>
      </c>
      <c r="B1135" s="1817">
        <v>4500</v>
      </c>
      <c r="C1135" s="1546" t="s">
        <v>1407</v>
      </c>
      <c r="D1135" s="1546" t="s">
        <v>157</v>
      </c>
      <c r="E1135" s="1546" t="s">
        <v>310</v>
      </c>
      <c r="F1135" s="1546" t="s">
        <v>311</v>
      </c>
      <c r="G1135" s="1818">
        <v>1</v>
      </c>
      <c r="H1135" s="1818">
        <v>4</v>
      </c>
      <c r="I1135" s="1818">
        <v>4</v>
      </c>
      <c r="J1135" s="1546" t="s">
        <v>6527</v>
      </c>
      <c r="K1135" s="1546" t="s">
        <v>6456</v>
      </c>
      <c r="L1135" s="1546" t="s">
        <v>6515</v>
      </c>
    </row>
    <row r="1136" spans="1:12">
      <c r="A1136" s="1546" t="s">
        <v>314</v>
      </c>
      <c r="B1136" s="1817">
        <v>4501</v>
      </c>
      <c r="C1136" s="1546" t="s">
        <v>1407</v>
      </c>
      <c r="D1136" s="1546" t="s">
        <v>157</v>
      </c>
      <c r="E1136" s="1546" t="s">
        <v>6105</v>
      </c>
      <c r="F1136" s="1546" t="s">
        <v>331</v>
      </c>
      <c r="G1136" s="1818">
        <v>1</v>
      </c>
      <c r="H1136" s="1818">
        <v>4</v>
      </c>
      <c r="I1136" s="1818">
        <v>4</v>
      </c>
      <c r="J1136" s="1546" t="s">
        <v>6527</v>
      </c>
      <c r="K1136" s="1546" t="s">
        <v>6456</v>
      </c>
      <c r="L1136" s="1546" t="s">
        <v>6515</v>
      </c>
    </row>
    <row r="1137" spans="1:12">
      <c r="A1137" s="1546" t="s">
        <v>314</v>
      </c>
      <c r="B1137" s="1817">
        <v>4502</v>
      </c>
      <c r="C1137" s="1546" t="s">
        <v>1407</v>
      </c>
      <c r="D1137" s="1546" t="s">
        <v>157</v>
      </c>
      <c r="E1137" s="1546" t="s">
        <v>707</v>
      </c>
      <c r="F1137" s="1546" t="s">
        <v>708</v>
      </c>
      <c r="G1137" s="1818">
        <v>1</v>
      </c>
      <c r="H1137" s="1818">
        <v>4</v>
      </c>
      <c r="I1137" s="1818">
        <v>4</v>
      </c>
      <c r="J1137" s="1546" t="s">
        <v>6527</v>
      </c>
      <c r="K1137" s="1546" t="s">
        <v>6456</v>
      </c>
      <c r="L1137" s="1546" t="s">
        <v>6515</v>
      </c>
    </row>
    <row r="1138" spans="1:12">
      <c r="A1138" s="1546" t="s">
        <v>314</v>
      </c>
      <c r="B1138" s="1817">
        <v>4503</v>
      </c>
      <c r="C1138" s="1546" t="s">
        <v>1407</v>
      </c>
      <c r="D1138" s="1546" t="s">
        <v>157</v>
      </c>
      <c r="E1138" s="1546" t="s">
        <v>1143</v>
      </c>
      <c r="F1138" s="1546" t="s">
        <v>1142</v>
      </c>
      <c r="G1138" s="1818">
        <v>2</v>
      </c>
      <c r="H1138" s="1818">
        <v>4</v>
      </c>
      <c r="I1138" s="1818">
        <v>8</v>
      </c>
      <c r="J1138" s="1546" t="s">
        <v>6527</v>
      </c>
      <c r="K1138" s="1546" t="s">
        <v>6456</v>
      </c>
      <c r="L1138" s="1546" t="s">
        <v>6515</v>
      </c>
    </row>
    <row r="1139" spans="1:12">
      <c r="A1139" s="1546" t="s">
        <v>314</v>
      </c>
      <c r="B1139" s="1817">
        <v>4504</v>
      </c>
      <c r="C1139" s="1546" t="s">
        <v>1407</v>
      </c>
      <c r="D1139" s="1546" t="s">
        <v>157</v>
      </c>
      <c r="E1139" s="1546" t="s">
        <v>291</v>
      </c>
      <c r="F1139" s="1546" t="s">
        <v>290</v>
      </c>
      <c r="G1139" s="1818">
        <v>1</v>
      </c>
      <c r="H1139" s="1818">
        <v>4</v>
      </c>
      <c r="I1139" s="1818">
        <v>4</v>
      </c>
      <c r="J1139" s="1546" t="s">
        <v>6527</v>
      </c>
      <c r="K1139" s="1546" t="s">
        <v>6456</v>
      </c>
      <c r="L1139" s="1546" t="s">
        <v>6515</v>
      </c>
    </row>
    <row r="1140" spans="1:12">
      <c r="A1140" s="1546" t="s">
        <v>314</v>
      </c>
      <c r="B1140" s="1817">
        <v>4505</v>
      </c>
      <c r="C1140" s="1546" t="s">
        <v>1407</v>
      </c>
      <c r="D1140" s="1546" t="s">
        <v>157</v>
      </c>
      <c r="E1140" s="1546" t="s">
        <v>6109</v>
      </c>
      <c r="F1140" s="1546" t="s">
        <v>466</v>
      </c>
      <c r="G1140" s="1818">
        <v>1</v>
      </c>
      <c r="H1140" s="1818">
        <v>4</v>
      </c>
      <c r="I1140" s="1818">
        <v>4</v>
      </c>
      <c r="J1140" s="1546" t="s">
        <v>6527</v>
      </c>
      <c r="K1140" s="1546" t="s">
        <v>6456</v>
      </c>
      <c r="L1140" s="1546" t="s">
        <v>6515</v>
      </c>
    </row>
    <row r="1141" spans="1:12">
      <c r="A1141" s="1546" t="s">
        <v>314</v>
      </c>
      <c r="B1141" s="1817">
        <v>4506</v>
      </c>
      <c r="C1141" s="1546" t="s">
        <v>1407</v>
      </c>
      <c r="D1141" s="1546" t="s">
        <v>157</v>
      </c>
      <c r="E1141" s="1546" t="s">
        <v>6115</v>
      </c>
      <c r="F1141" s="1546" t="s">
        <v>710</v>
      </c>
      <c r="G1141" s="1818">
        <v>1</v>
      </c>
      <c r="H1141" s="1818">
        <v>4</v>
      </c>
      <c r="I1141" s="1818">
        <v>4</v>
      </c>
      <c r="J1141" s="1546" t="s">
        <v>6527</v>
      </c>
      <c r="K1141" s="1546" t="s">
        <v>6456</v>
      </c>
      <c r="L1141" s="1546" t="s">
        <v>6515</v>
      </c>
    </row>
    <row r="1142" spans="1:12">
      <c r="A1142" s="1546" t="s">
        <v>314</v>
      </c>
      <c r="B1142" s="1817">
        <v>4508</v>
      </c>
      <c r="C1142" s="1546" t="s">
        <v>1407</v>
      </c>
      <c r="D1142" s="1546" t="s">
        <v>157</v>
      </c>
      <c r="E1142" s="1546" t="s">
        <v>605</v>
      </c>
      <c r="F1142" s="1546" t="s">
        <v>606</v>
      </c>
      <c r="G1142" s="1818">
        <v>1</v>
      </c>
      <c r="H1142" s="1818">
        <v>10</v>
      </c>
      <c r="I1142" s="1818">
        <v>10</v>
      </c>
      <c r="J1142" s="1546" t="s">
        <v>6527</v>
      </c>
      <c r="K1142" s="1546" t="s">
        <v>6456</v>
      </c>
      <c r="L1142" s="1546" t="s">
        <v>6515</v>
      </c>
    </row>
    <row r="1143" spans="1:12">
      <c r="A1143" s="1546" t="s">
        <v>314</v>
      </c>
      <c r="B1143" s="1817">
        <v>4509</v>
      </c>
      <c r="C1143" s="1546" t="s">
        <v>1407</v>
      </c>
      <c r="D1143" s="1546" t="s">
        <v>157</v>
      </c>
      <c r="E1143" s="1546" t="s">
        <v>2146</v>
      </c>
      <c r="F1143" s="1546" t="s">
        <v>979</v>
      </c>
      <c r="G1143" s="1818">
        <v>1</v>
      </c>
      <c r="H1143" s="1818">
        <v>10</v>
      </c>
      <c r="I1143" s="1818">
        <v>10</v>
      </c>
      <c r="J1143" s="1546" t="s">
        <v>6527</v>
      </c>
      <c r="K1143" s="1546" t="s">
        <v>6456</v>
      </c>
      <c r="L1143" s="1546" t="s">
        <v>6515</v>
      </c>
    </row>
    <row r="1144" spans="1:12">
      <c r="A1144" s="1546" t="s">
        <v>314</v>
      </c>
      <c r="B1144" s="1817">
        <v>4511</v>
      </c>
      <c r="C1144" s="1546" t="s">
        <v>1407</v>
      </c>
      <c r="D1144" s="1546" t="s">
        <v>157</v>
      </c>
      <c r="E1144" s="1546" t="s">
        <v>1302</v>
      </c>
      <c r="F1144" s="1546" t="s">
        <v>6497</v>
      </c>
      <c r="G1144" s="1818">
        <v>1</v>
      </c>
      <c r="H1144" s="1818">
        <v>30</v>
      </c>
      <c r="I1144" s="1818">
        <v>30</v>
      </c>
      <c r="J1144" s="1546" t="s">
        <v>6527</v>
      </c>
      <c r="K1144" s="1546" t="s">
        <v>6456</v>
      </c>
      <c r="L1144" s="1546" t="s">
        <v>6515</v>
      </c>
    </row>
    <row r="1145" spans="1:12">
      <c r="A1145" s="1546" t="s">
        <v>314</v>
      </c>
      <c r="B1145" s="1817">
        <v>4512</v>
      </c>
      <c r="C1145" s="1546" t="s">
        <v>1407</v>
      </c>
      <c r="D1145" s="1546" t="s">
        <v>157</v>
      </c>
      <c r="E1145" s="1546" t="s">
        <v>1690</v>
      </c>
      <c r="F1145" s="1546" t="s">
        <v>6499</v>
      </c>
      <c r="G1145" s="1818">
        <v>1</v>
      </c>
      <c r="H1145" s="1818">
        <v>30</v>
      </c>
      <c r="I1145" s="1818">
        <v>30</v>
      </c>
      <c r="J1145" s="1546" t="s">
        <v>6527</v>
      </c>
      <c r="K1145" s="1546" t="s">
        <v>6456</v>
      </c>
      <c r="L1145" s="1546" t="s">
        <v>6515</v>
      </c>
    </row>
    <row r="1146" spans="1:12">
      <c r="A1146" s="1546" t="s">
        <v>314</v>
      </c>
      <c r="B1146" s="1817">
        <v>4515</v>
      </c>
      <c r="C1146" s="1546" t="s">
        <v>1407</v>
      </c>
      <c r="D1146" s="1546" t="s">
        <v>157</v>
      </c>
      <c r="E1146" s="1546" t="s">
        <v>1431</v>
      </c>
      <c r="F1146" s="1546" t="s">
        <v>6577</v>
      </c>
      <c r="G1146" s="1818">
        <v>1</v>
      </c>
      <c r="H1146" s="1818"/>
      <c r="I1146" s="1818">
        <v>25</v>
      </c>
      <c r="J1146" s="1546" t="s">
        <v>6523</v>
      </c>
      <c r="K1146" s="1546" t="s">
        <v>6456</v>
      </c>
      <c r="L1146" s="1546" t="s">
        <v>6515</v>
      </c>
    </row>
    <row r="1147" spans="1:12">
      <c r="A1147" s="1546" t="s">
        <v>314</v>
      </c>
      <c r="B1147" s="1817">
        <v>4516</v>
      </c>
      <c r="C1147" s="1546" t="s">
        <v>1407</v>
      </c>
      <c r="D1147" s="1546" t="s">
        <v>157</v>
      </c>
      <c r="E1147" s="1546" t="s">
        <v>1429</v>
      </c>
      <c r="F1147" s="1546" t="s">
        <v>6517</v>
      </c>
      <c r="G1147" s="1818"/>
      <c r="H1147" s="1818"/>
      <c r="I1147" s="1818">
        <v>25</v>
      </c>
      <c r="J1147" s="1546" t="s">
        <v>6523</v>
      </c>
      <c r="K1147" s="1546" t="s">
        <v>6456</v>
      </c>
      <c r="L1147" s="1546" t="s">
        <v>6515</v>
      </c>
    </row>
    <row r="1148" spans="1:12">
      <c r="A1148" s="1546" t="s">
        <v>314</v>
      </c>
      <c r="B1148" s="1817">
        <v>4518</v>
      </c>
      <c r="C1148" s="1546" t="s">
        <v>1407</v>
      </c>
      <c r="D1148" s="1546" t="s">
        <v>157</v>
      </c>
      <c r="E1148" s="1546" t="s">
        <v>6311</v>
      </c>
      <c r="F1148" s="1546" t="s">
        <v>1227</v>
      </c>
      <c r="G1148" s="1818"/>
      <c r="H1148" s="1818"/>
      <c r="I1148" s="1818">
        <v>60</v>
      </c>
      <c r="J1148" s="1546" t="s">
        <v>6523</v>
      </c>
      <c r="K1148" s="1546" t="s">
        <v>6456</v>
      </c>
      <c r="L1148" s="1546" t="s">
        <v>6515</v>
      </c>
    </row>
    <row r="1149" spans="1:12">
      <c r="A1149" s="1546" t="s">
        <v>314</v>
      </c>
      <c r="B1149" s="1817">
        <v>4519</v>
      </c>
      <c r="C1149" s="1546" t="s">
        <v>1407</v>
      </c>
      <c r="D1149" s="1546" t="s">
        <v>157</v>
      </c>
      <c r="E1149" s="1546" t="s">
        <v>713</v>
      </c>
      <c r="F1149" s="1546" t="s">
        <v>714</v>
      </c>
      <c r="G1149" s="1818">
        <v>1</v>
      </c>
      <c r="H1149" s="1818">
        <v>25</v>
      </c>
      <c r="I1149" s="1818">
        <v>25</v>
      </c>
      <c r="J1149" s="1546" t="s">
        <v>6527</v>
      </c>
      <c r="K1149" s="1546" t="s">
        <v>6456</v>
      </c>
      <c r="L1149" s="1546" t="s">
        <v>6515</v>
      </c>
    </row>
    <row r="1150" spans="1:12">
      <c r="A1150" s="1546" t="s">
        <v>314</v>
      </c>
      <c r="B1150" s="1817">
        <v>4520</v>
      </c>
      <c r="C1150" s="1546" t="s">
        <v>1407</v>
      </c>
      <c r="D1150" s="1546" t="s">
        <v>157</v>
      </c>
      <c r="E1150" s="1546" t="s">
        <v>948</v>
      </c>
      <c r="F1150" s="1546" t="s">
        <v>947</v>
      </c>
      <c r="G1150" s="1818">
        <v>1</v>
      </c>
      <c r="H1150" s="1818">
        <v>25</v>
      </c>
      <c r="I1150" s="1818">
        <v>25</v>
      </c>
      <c r="J1150" s="1546" t="s">
        <v>6527</v>
      </c>
      <c r="K1150" s="1546" t="s">
        <v>6456</v>
      </c>
      <c r="L1150" s="1546" t="s">
        <v>6515</v>
      </c>
    </row>
    <row r="1151" spans="1:12">
      <c r="A1151" s="1546" t="s">
        <v>314</v>
      </c>
      <c r="B1151" s="1817">
        <v>4521</v>
      </c>
      <c r="C1151" s="1546" t="s">
        <v>1407</v>
      </c>
      <c r="D1151" s="1546" t="s">
        <v>157</v>
      </c>
      <c r="E1151" s="1546" t="s">
        <v>640</v>
      </c>
      <c r="F1151" s="1546" t="s">
        <v>641</v>
      </c>
      <c r="G1151" s="1818">
        <v>1</v>
      </c>
      <c r="H1151" s="1818">
        <v>25</v>
      </c>
      <c r="I1151" s="1818">
        <v>25</v>
      </c>
      <c r="J1151" s="1546" t="s">
        <v>6527</v>
      </c>
      <c r="K1151" s="1546" t="s">
        <v>6456</v>
      </c>
      <c r="L1151" s="1546" t="s">
        <v>6515</v>
      </c>
    </row>
    <row r="1152" spans="1:12">
      <c r="A1152" s="1546" t="s">
        <v>314</v>
      </c>
      <c r="B1152" s="1817">
        <v>4522</v>
      </c>
      <c r="C1152" s="1546" t="s">
        <v>1407</v>
      </c>
      <c r="D1152" s="1546" t="s">
        <v>157</v>
      </c>
      <c r="E1152" s="1546" t="s">
        <v>6533</v>
      </c>
      <c r="F1152" s="1546" t="s">
        <v>377</v>
      </c>
      <c r="G1152" s="1818">
        <v>1</v>
      </c>
      <c r="H1152" s="1818">
        <v>25</v>
      </c>
      <c r="I1152" s="1818">
        <v>25</v>
      </c>
      <c r="J1152" s="1546" t="s">
        <v>6527</v>
      </c>
      <c r="K1152" s="1546" t="s">
        <v>6456</v>
      </c>
      <c r="L1152" s="1546" t="s">
        <v>6515</v>
      </c>
    </row>
    <row r="1153" spans="1:12">
      <c r="A1153" s="1546" t="s">
        <v>314</v>
      </c>
      <c r="B1153" s="1817">
        <v>4525</v>
      </c>
      <c r="C1153" s="1546" t="s">
        <v>1407</v>
      </c>
      <c r="D1153" s="1546" t="s">
        <v>157</v>
      </c>
      <c r="E1153" s="1546" t="s">
        <v>531</v>
      </c>
      <c r="F1153" s="1546" t="s">
        <v>532</v>
      </c>
      <c r="G1153" s="1818"/>
      <c r="H1153" s="1818"/>
      <c r="I1153" s="1818">
        <v>25</v>
      </c>
      <c r="J1153" s="1546" t="s">
        <v>6523</v>
      </c>
      <c r="K1153" s="1546" t="s">
        <v>6456</v>
      </c>
      <c r="L1153" s="1546" t="s">
        <v>6515</v>
      </c>
    </row>
    <row r="1154" spans="1:12">
      <c r="A1154" s="1546" t="s">
        <v>314</v>
      </c>
      <c r="B1154" s="1817">
        <v>4526</v>
      </c>
      <c r="C1154" s="1546" t="s">
        <v>1407</v>
      </c>
      <c r="D1154" s="1546" t="s">
        <v>157</v>
      </c>
      <c r="E1154" s="1546" t="s">
        <v>6578</v>
      </c>
      <c r="F1154" s="1546" t="s">
        <v>538</v>
      </c>
      <c r="G1154" s="1818"/>
      <c r="H1154" s="1818"/>
      <c r="I1154" s="1818">
        <v>10</v>
      </c>
      <c r="J1154" s="1546" t="s">
        <v>6523</v>
      </c>
      <c r="K1154" s="1546" t="s">
        <v>6456</v>
      </c>
      <c r="L1154" s="1546" t="s">
        <v>6515</v>
      </c>
    </row>
    <row r="1155" spans="1:12">
      <c r="A1155" s="1546" t="s">
        <v>314</v>
      </c>
      <c r="B1155" s="1817">
        <v>4527</v>
      </c>
      <c r="C1155" s="1546" t="s">
        <v>1407</v>
      </c>
      <c r="D1155" s="1546" t="s">
        <v>157</v>
      </c>
      <c r="E1155" s="1546" t="s">
        <v>1122</v>
      </c>
      <c r="F1155" s="1546" t="s">
        <v>1439</v>
      </c>
      <c r="G1155" s="1818"/>
      <c r="H1155" s="1818"/>
      <c r="I1155" s="1818">
        <v>25</v>
      </c>
      <c r="J1155" s="1546" t="s">
        <v>6523</v>
      </c>
      <c r="K1155" s="1546" t="s">
        <v>6456</v>
      </c>
      <c r="L1155" s="1546" t="s">
        <v>6515</v>
      </c>
    </row>
    <row r="1156" spans="1:12">
      <c r="A1156" s="1546" t="s">
        <v>314</v>
      </c>
      <c r="B1156" s="1817">
        <v>4529</v>
      </c>
      <c r="C1156" s="1546" t="s">
        <v>1407</v>
      </c>
      <c r="D1156" s="1546" t="s">
        <v>157</v>
      </c>
      <c r="E1156" s="1546" t="s">
        <v>503</v>
      </c>
      <c r="F1156" s="1546" t="s">
        <v>504</v>
      </c>
      <c r="G1156" s="1818">
        <v>1</v>
      </c>
      <c r="H1156" s="1818">
        <v>100</v>
      </c>
      <c r="I1156" s="1818">
        <v>100</v>
      </c>
      <c r="J1156" s="1546" t="s">
        <v>6527</v>
      </c>
      <c r="K1156" s="1546" t="s">
        <v>6456</v>
      </c>
      <c r="L1156" s="1546" t="s">
        <v>6515</v>
      </c>
    </row>
    <row r="1157" spans="1:12">
      <c r="A1157" s="1546" t="s">
        <v>314</v>
      </c>
      <c r="B1157" s="1817">
        <v>4531</v>
      </c>
      <c r="C1157" s="1546" t="s">
        <v>1407</v>
      </c>
      <c r="D1157" s="1546" t="s">
        <v>157</v>
      </c>
      <c r="E1157" s="1546" t="s">
        <v>1432</v>
      </c>
      <c r="F1157" s="1546" t="s">
        <v>6515</v>
      </c>
      <c r="G1157" s="1818"/>
      <c r="H1157" s="1818"/>
      <c r="I1157" s="1818">
        <v>10</v>
      </c>
      <c r="J1157" s="1546" t="s">
        <v>6523</v>
      </c>
      <c r="K1157" s="1546" t="s">
        <v>6456</v>
      </c>
      <c r="L1157" s="1546" t="s">
        <v>6515</v>
      </c>
    </row>
    <row r="1158" spans="1:12">
      <c r="A1158" s="1546" t="s">
        <v>314</v>
      </c>
      <c r="B1158" s="1817">
        <v>4532</v>
      </c>
      <c r="C1158" s="1546" t="s">
        <v>1407</v>
      </c>
      <c r="D1158" s="1546" t="s">
        <v>157</v>
      </c>
      <c r="E1158" s="1546" t="s">
        <v>891</v>
      </c>
      <c r="F1158" s="1546" t="s">
        <v>892</v>
      </c>
      <c r="G1158" s="1818"/>
      <c r="H1158" s="1818"/>
      <c r="I1158" s="1818">
        <v>10</v>
      </c>
      <c r="J1158" s="1546" t="s">
        <v>6523</v>
      </c>
      <c r="K1158" s="1546" t="s">
        <v>6456</v>
      </c>
      <c r="L1158" s="1546" t="s">
        <v>6515</v>
      </c>
    </row>
    <row r="1159" spans="1:12">
      <c r="A1159" s="1546" t="s">
        <v>314</v>
      </c>
      <c r="B1159" s="1817">
        <v>4533</v>
      </c>
      <c r="C1159" s="1546" t="s">
        <v>1407</v>
      </c>
      <c r="D1159" s="1546" t="s">
        <v>157</v>
      </c>
      <c r="E1159" s="1546" t="s">
        <v>1433</v>
      </c>
      <c r="F1159" s="1546" t="s">
        <v>1434</v>
      </c>
      <c r="G1159" s="1818">
        <v>1</v>
      </c>
      <c r="H1159" s="1818"/>
      <c r="I1159" s="1818">
        <v>20</v>
      </c>
      <c r="J1159" s="1546" t="s">
        <v>6523</v>
      </c>
      <c r="K1159" s="1546" t="s">
        <v>6456</v>
      </c>
      <c r="L1159" s="1546" t="s">
        <v>6515</v>
      </c>
    </row>
    <row r="1160" spans="1:12">
      <c r="A1160" s="1546" t="s">
        <v>314</v>
      </c>
      <c r="B1160" s="1817">
        <v>4534</v>
      </c>
      <c r="C1160" s="1546" t="s">
        <v>1407</v>
      </c>
      <c r="D1160" s="1546" t="s">
        <v>157</v>
      </c>
      <c r="E1160" s="1546" t="s">
        <v>986</v>
      </c>
      <c r="F1160" s="1546" t="s">
        <v>987</v>
      </c>
      <c r="G1160" s="1818"/>
      <c r="H1160" s="1818"/>
      <c r="I1160" s="1818">
        <v>20</v>
      </c>
      <c r="J1160" s="1546" t="s">
        <v>6523</v>
      </c>
      <c r="K1160" s="1546" t="s">
        <v>6456</v>
      </c>
      <c r="L1160" s="1546" t="s">
        <v>6515</v>
      </c>
    </row>
    <row r="1161" spans="1:12">
      <c r="A1161" s="1546" t="s">
        <v>314</v>
      </c>
      <c r="B1161" s="1817">
        <v>4536</v>
      </c>
      <c r="C1161" s="1546" t="s">
        <v>1407</v>
      </c>
      <c r="D1161" s="1546" t="s">
        <v>157</v>
      </c>
      <c r="E1161" s="1546" t="s">
        <v>1265</v>
      </c>
      <c r="F1161" s="1546" t="s">
        <v>6569</v>
      </c>
      <c r="G1161" s="1818"/>
      <c r="H1161" s="1818"/>
      <c r="I1161" s="1818">
        <v>50</v>
      </c>
      <c r="J1161" s="1546" t="s">
        <v>6523</v>
      </c>
      <c r="K1161" s="1546" t="s">
        <v>6456</v>
      </c>
      <c r="L1161" s="1546" t="s">
        <v>6515</v>
      </c>
    </row>
    <row r="1162" spans="1:12">
      <c r="A1162" s="1546" t="s">
        <v>314</v>
      </c>
      <c r="B1162" s="1817">
        <v>4537</v>
      </c>
      <c r="C1162" s="1546" t="s">
        <v>1407</v>
      </c>
      <c r="D1162" s="1546" t="s">
        <v>157</v>
      </c>
      <c r="E1162" s="1546" t="s">
        <v>804</v>
      </c>
      <c r="F1162" s="1546" t="s">
        <v>6551</v>
      </c>
      <c r="G1162" s="1818">
        <v>1</v>
      </c>
      <c r="H1162" s="1818"/>
      <c r="I1162" s="1818">
        <v>100</v>
      </c>
      <c r="J1162" s="1546" t="s">
        <v>6523</v>
      </c>
      <c r="K1162" s="1546" t="s">
        <v>6456</v>
      </c>
      <c r="L1162" s="1546" t="s">
        <v>6515</v>
      </c>
    </row>
    <row r="1163" spans="1:12">
      <c r="A1163" s="1546" t="s">
        <v>314</v>
      </c>
      <c r="B1163" s="1817">
        <v>4538</v>
      </c>
      <c r="C1163" s="1546" t="s">
        <v>1407</v>
      </c>
      <c r="D1163" s="1546" t="s">
        <v>157</v>
      </c>
      <c r="E1163" s="1546" t="s">
        <v>6570</v>
      </c>
      <c r="F1163" s="1546" t="s">
        <v>1287</v>
      </c>
      <c r="G1163" s="1818"/>
      <c r="H1163" s="1818"/>
      <c r="I1163" s="1818">
        <v>50</v>
      </c>
      <c r="J1163" s="1546" t="s">
        <v>6523</v>
      </c>
      <c r="K1163" s="1546" t="s">
        <v>6456</v>
      </c>
      <c r="L1163" s="1546" t="s">
        <v>6515</v>
      </c>
    </row>
    <row r="1164" spans="1:12">
      <c r="A1164" s="1546" t="s">
        <v>314</v>
      </c>
      <c r="B1164" s="1817">
        <v>4540</v>
      </c>
      <c r="C1164" s="1546" t="s">
        <v>1407</v>
      </c>
      <c r="D1164" s="1546" t="s">
        <v>157</v>
      </c>
      <c r="E1164" s="1546" t="s">
        <v>739</v>
      </c>
      <c r="F1164" s="1546" t="s">
        <v>1777</v>
      </c>
      <c r="G1164" s="1818">
        <v>1</v>
      </c>
      <c r="H1164" s="1818">
        <v>10</v>
      </c>
      <c r="I1164" s="1818">
        <v>10</v>
      </c>
      <c r="J1164" s="1546" t="s">
        <v>6527</v>
      </c>
      <c r="K1164" s="1546" t="s">
        <v>6456</v>
      </c>
      <c r="L1164" s="1546" t="s">
        <v>6515</v>
      </c>
    </row>
    <row r="1165" spans="1:12">
      <c r="A1165" s="1546" t="s">
        <v>314</v>
      </c>
      <c r="B1165" s="1817">
        <v>4541</v>
      </c>
      <c r="C1165" s="1546" t="s">
        <v>1407</v>
      </c>
      <c r="D1165" s="1546" t="s">
        <v>157</v>
      </c>
      <c r="E1165" s="1546" t="s">
        <v>768</v>
      </c>
      <c r="F1165" s="1546" t="s">
        <v>913</v>
      </c>
      <c r="G1165" s="1818"/>
      <c r="H1165" s="1818"/>
      <c r="I1165" s="1818">
        <v>1000</v>
      </c>
      <c r="J1165" s="1546" t="s">
        <v>6523</v>
      </c>
      <c r="K1165" s="1546" t="s">
        <v>6456</v>
      </c>
      <c r="L1165" s="1546" t="s">
        <v>6515</v>
      </c>
    </row>
    <row r="1166" spans="1:12">
      <c r="A1166" s="1546" t="s">
        <v>314</v>
      </c>
      <c r="B1166" s="1817">
        <v>4542</v>
      </c>
      <c r="C1166" s="1546" t="s">
        <v>1407</v>
      </c>
      <c r="D1166" s="1546" t="s">
        <v>157</v>
      </c>
      <c r="E1166" s="1546" t="s">
        <v>770</v>
      </c>
      <c r="F1166" s="1546" t="s">
        <v>1310</v>
      </c>
      <c r="G1166" s="1818"/>
      <c r="H1166" s="1818"/>
      <c r="I1166" s="1818">
        <v>500</v>
      </c>
      <c r="J1166" s="1546" t="s">
        <v>6523</v>
      </c>
      <c r="K1166" s="1546" t="s">
        <v>6456</v>
      </c>
      <c r="L1166" s="1546" t="s">
        <v>6515</v>
      </c>
    </row>
    <row r="1167" spans="1:12">
      <c r="A1167" s="1546" t="s">
        <v>314</v>
      </c>
      <c r="B1167" s="1817">
        <v>4543</v>
      </c>
      <c r="C1167" s="1546" t="s">
        <v>1407</v>
      </c>
      <c r="D1167" s="1546" t="s">
        <v>157</v>
      </c>
      <c r="E1167" s="1546" t="s">
        <v>1436</v>
      </c>
      <c r="F1167" s="1546" t="s">
        <v>1437</v>
      </c>
      <c r="G1167" s="1818">
        <v>1</v>
      </c>
      <c r="H1167" s="1818">
        <v>10</v>
      </c>
      <c r="I1167" s="1818">
        <v>10</v>
      </c>
      <c r="J1167" s="1546" t="s">
        <v>6527</v>
      </c>
      <c r="K1167" s="1546" t="s">
        <v>6456</v>
      </c>
      <c r="L1167" s="1546" t="s">
        <v>6515</v>
      </c>
    </row>
    <row r="1168" spans="1:12">
      <c r="A1168" s="1546" t="s">
        <v>314</v>
      </c>
      <c r="B1168" s="1817">
        <v>4572</v>
      </c>
      <c r="C1168" s="1546" t="s">
        <v>838</v>
      </c>
      <c r="D1168" s="1546" t="s">
        <v>98</v>
      </c>
      <c r="E1168" s="1546" t="s">
        <v>6267</v>
      </c>
      <c r="F1168" s="1546" t="s">
        <v>723</v>
      </c>
      <c r="G1168" s="1818"/>
      <c r="H1168" s="1818"/>
      <c r="I1168" s="1818">
        <v>10</v>
      </c>
      <c r="J1168" s="1546" t="s">
        <v>6523</v>
      </c>
      <c r="K1168" s="1546" t="s">
        <v>6456</v>
      </c>
      <c r="L1168" s="1546" t="s">
        <v>6515</v>
      </c>
    </row>
    <row r="1169" spans="1:12">
      <c r="A1169" s="1546" t="s">
        <v>314</v>
      </c>
      <c r="B1169" s="1817">
        <v>4574</v>
      </c>
      <c r="C1169" s="1546" t="s">
        <v>838</v>
      </c>
      <c r="D1169" s="1546" t="s">
        <v>98</v>
      </c>
      <c r="E1169" s="1546" t="s">
        <v>6250</v>
      </c>
      <c r="F1169" s="1546" t="s">
        <v>339</v>
      </c>
      <c r="G1169" s="1818">
        <v>1</v>
      </c>
      <c r="H1169" s="1818">
        <v>5</v>
      </c>
      <c r="I1169" s="1818">
        <v>5</v>
      </c>
      <c r="J1169" s="1546" t="s">
        <v>6527</v>
      </c>
      <c r="K1169" s="1546" t="s">
        <v>6456</v>
      </c>
      <c r="L1169" s="1546" t="s">
        <v>6515</v>
      </c>
    </row>
    <row r="1170" spans="1:12">
      <c r="A1170" s="1546" t="s">
        <v>314</v>
      </c>
      <c r="B1170" s="1817">
        <v>4576</v>
      </c>
      <c r="C1170" s="1546" t="s">
        <v>838</v>
      </c>
      <c r="D1170" s="1546" t="s">
        <v>98</v>
      </c>
      <c r="E1170" s="1546" t="s">
        <v>873</v>
      </c>
      <c r="F1170" s="1546" t="s">
        <v>6284</v>
      </c>
      <c r="G1170" s="1818">
        <v>2</v>
      </c>
      <c r="H1170" s="1818">
        <v>4</v>
      </c>
      <c r="I1170" s="1818">
        <v>8</v>
      </c>
      <c r="J1170" s="1546" t="s">
        <v>6527</v>
      </c>
      <c r="K1170" s="1546" t="s">
        <v>6456</v>
      </c>
      <c r="L1170" s="1546" t="s">
        <v>6515</v>
      </c>
    </row>
    <row r="1171" spans="1:12">
      <c r="A1171" s="1546" t="s">
        <v>314</v>
      </c>
      <c r="B1171" s="1817">
        <v>4577</v>
      </c>
      <c r="C1171" s="1546" t="s">
        <v>838</v>
      </c>
      <c r="D1171" s="1546" t="s">
        <v>98</v>
      </c>
      <c r="E1171" s="1546" t="s">
        <v>6109</v>
      </c>
      <c r="F1171" s="1546" t="s">
        <v>466</v>
      </c>
      <c r="G1171" s="1818">
        <v>2</v>
      </c>
      <c r="H1171" s="1818">
        <v>4</v>
      </c>
      <c r="I1171" s="1818">
        <v>8</v>
      </c>
      <c r="J1171" s="1546" t="s">
        <v>6527</v>
      </c>
      <c r="K1171" s="1546" t="s">
        <v>6456</v>
      </c>
      <c r="L1171" s="1546" t="s">
        <v>6515</v>
      </c>
    </row>
    <row r="1172" spans="1:12">
      <c r="A1172" s="1546" t="s">
        <v>314</v>
      </c>
      <c r="B1172" s="1817">
        <v>4611</v>
      </c>
      <c r="C1172" s="1546" t="s">
        <v>1407</v>
      </c>
      <c r="D1172" s="1546" t="s">
        <v>159</v>
      </c>
      <c r="E1172" s="1546" t="s">
        <v>283</v>
      </c>
      <c r="F1172" s="1546" t="s">
        <v>282</v>
      </c>
      <c r="G1172" s="1818">
        <v>2</v>
      </c>
      <c r="H1172" s="1818">
        <v>5</v>
      </c>
      <c r="I1172" s="1818">
        <v>10</v>
      </c>
      <c r="J1172" s="1546" t="s">
        <v>6527</v>
      </c>
      <c r="K1172" s="1546" t="s">
        <v>6427</v>
      </c>
      <c r="L1172" s="1546" t="s">
        <v>6579</v>
      </c>
    </row>
    <row r="1173" spans="1:12">
      <c r="A1173" s="1546" t="s">
        <v>314</v>
      </c>
      <c r="B1173" s="1817">
        <v>4612</v>
      </c>
      <c r="C1173" s="1546" t="s">
        <v>1407</v>
      </c>
      <c r="D1173" s="1546" t="s">
        <v>159</v>
      </c>
      <c r="E1173" s="1546" t="s">
        <v>6233</v>
      </c>
      <c r="F1173" s="1546" t="s">
        <v>274</v>
      </c>
      <c r="G1173" s="1818">
        <v>2</v>
      </c>
      <c r="H1173" s="1818">
        <v>5</v>
      </c>
      <c r="I1173" s="1818">
        <v>10</v>
      </c>
      <c r="J1173" s="1546" t="s">
        <v>6527</v>
      </c>
      <c r="K1173" s="1546" t="s">
        <v>6427</v>
      </c>
      <c r="L1173" s="1546" t="s">
        <v>6579</v>
      </c>
    </row>
    <row r="1174" spans="1:12">
      <c r="A1174" s="1546" t="s">
        <v>314</v>
      </c>
      <c r="B1174" s="1817">
        <v>4613</v>
      </c>
      <c r="C1174" s="1546" t="s">
        <v>1407</v>
      </c>
      <c r="D1174" s="1546" t="s">
        <v>159</v>
      </c>
      <c r="E1174" s="1546" t="s">
        <v>1064</v>
      </c>
      <c r="F1174" s="1546" t="s">
        <v>1063</v>
      </c>
      <c r="G1174" s="1818">
        <v>1</v>
      </c>
      <c r="H1174" s="1818">
        <v>5</v>
      </c>
      <c r="I1174" s="1818">
        <v>5</v>
      </c>
      <c r="J1174" s="1546" t="s">
        <v>6527</v>
      </c>
      <c r="K1174" s="1546" t="s">
        <v>6427</v>
      </c>
      <c r="L1174" s="1546" t="s">
        <v>6579</v>
      </c>
    </row>
    <row r="1175" spans="1:12">
      <c r="A1175" s="1546" t="s">
        <v>314</v>
      </c>
      <c r="B1175" s="1817">
        <v>4614</v>
      </c>
      <c r="C1175" s="1546" t="s">
        <v>1407</v>
      </c>
      <c r="D1175" s="1546" t="s">
        <v>159</v>
      </c>
      <c r="E1175" s="1546" t="s">
        <v>619</v>
      </c>
      <c r="F1175" s="1546" t="s">
        <v>620</v>
      </c>
      <c r="G1175" s="1818">
        <v>1</v>
      </c>
      <c r="H1175" s="1818">
        <v>5</v>
      </c>
      <c r="I1175" s="1818">
        <v>5</v>
      </c>
      <c r="J1175" s="1546" t="s">
        <v>6527</v>
      </c>
      <c r="K1175" s="1546" t="s">
        <v>6427</v>
      </c>
      <c r="L1175" s="1546" t="s">
        <v>6579</v>
      </c>
    </row>
    <row r="1176" spans="1:12">
      <c r="A1176" s="1546" t="s">
        <v>314</v>
      </c>
      <c r="B1176" s="1817">
        <v>4615</v>
      </c>
      <c r="C1176" s="1546" t="s">
        <v>1407</v>
      </c>
      <c r="D1176" s="1546" t="s">
        <v>159</v>
      </c>
      <c r="E1176" s="1546" t="s">
        <v>6545</v>
      </c>
      <c r="F1176" s="1546" t="s">
        <v>579</v>
      </c>
      <c r="G1176" s="1818">
        <v>1</v>
      </c>
      <c r="H1176" s="1818">
        <v>5</v>
      </c>
      <c r="I1176" s="1818">
        <v>5</v>
      </c>
      <c r="J1176" s="1546" t="s">
        <v>6527</v>
      </c>
      <c r="K1176" s="1546" t="s">
        <v>6427</v>
      </c>
      <c r="L1176" s="1546" t="s">
        <v>6579</v>
      </c>
    </row>
    <row r="1177" spans="1:12">
      <c r="A1177" s="1546" t="s">
        <v>314</v>
      </c>
      <c r="B1177" s="1817">
        <v>4616</v>
      </c>
      <c r="C1177" s="1546" t="s">
        <v>1407</v>
      </c>
      <c r="D1177" s="1546" t="s">
        <v>159</v>
      </c>
      <c r="E1177" s="1546" t="s">
        <v>6333</v>
      </c>
      <c r="F1177" s="1546" t="s">
        <v>1453</v>
      </c>
      <c r="G1177" s="1818">
        <v>1</v>
      </c>
      <c r="H1177" s="1818">
        <v>5</v>
      </c>
      <c r="I1177" s="1818">
        <v>5</v>
      </c>
      <c r="J1177" s="1546" t="s">
        <v>6527</v>
      </c>
      <c r="K1177" s="1546" t="s">
        <v>6427</v>
      </c>
      <c r="L1177" s="1546" t="s">
        <v>6579</v>
      </c>
    </row>
    <row r="1178" spans="1:12">
      <c r="A1178" s="1546" t="s">
        <v>314</v>
      </c>
      <c r="B1178" s="1817">
        <v>4617</v>
      </c>
      <c r="C1178" s="1546" t="s">
        <v>1407</v>
      </c>
      <c r="D1178" s="1546" t="s">
        <v>159</v>
      </c>
      <c r="E1178" s="1546" t="s">
        <v>1050</v>
      </c>
      <c r="F1178" s="1546" t="s">
        <v>1049</v>
      </c>
      <c r="G1178" s="1818">
        <v>1</v>
      </c>
      <c r="H1178" s="1818">
        <v>5</v>
      </c>
      <c r="I1178" s="1818">
        <v>5</v>
      </c>
      <c r="J1178" s="1546" t="s">
        <v>6527</v>
      </c>
      <c r="K1178" s="1546" t="s">
        <v>6427</v>
      </c>
      <c r="L1178" s="1546" t="s">
        <v>6579</v>
      </c>
    </row>
    <row r="1179" spans="1:12">
      <c r="A1179" s="1546" t="s">
        <v>314</v>
      </c>
      <c r="B1179" s="1817">
        <v>4618</v>
      </c>
      <c r="C1179" s="1546" t="s">
        <v>1407</v>
      </c>
      <c r="D1179" s="1546" t="s">
        <v>159</v>
      </c>
      <c r="E1179" s="1546" t="s">
        <v>6241</v>
      </c>
      <c r="F1179" s="1546" t="s">
        <v>351</v>
      </c>
      <c r="G1179" s="1818"/>
      <c r="H1179" s="1818"/>
      <c r="I1179" s="1818">
        <v>3</v>
      </c>
      <c r="J1179" s="1546" t="s">
        <v>6523</v>
      </c>
      <c r="K1179" s="1546" t="s">
        <v>6427</v>
      </c>
      <c r="L1179" s="1546" t="s">
        <v>6579</v>
      </c>
    </row>
    <row r="1180" spans="1:12">
      <c r="A1180" s="1546" t="s">
        <v>314</v>
      </c>
      <c r="B1180" s="1817">
        <v>4620</v>
      </c>
      <c r="C1180" s="1546" t="s">
        <v>1407</v>
      </c>
      <c r="D1180" s="1546" t="s">
        <v>159</v>
      </c>
      <c r="E1180" s="1546" t="s">
        <v>6103</v>
      </c>
      <c r="F1180" s="1546" t="s">
        <v>327</v>
      </c>
      <c r="G1180" s="1818"/>
      <c r="H1180" s="1818"/>
      <c r="I1180" s="1818">
        <v>5</v>
      </c>
      <c r="J1180" s="1546" t="s">
        <v>6523</v>
      </c>
      <c r="K1180" s="1546" t="s">
        <v>6427</v>
      </c>
      <c r="L1180" s="1546" t="s">
        <v>6579</v>
      </c>
    </row>
    <row r="1181" spans="1:12">
      <c r="A1181" s="1546" t="s">
        <v>314</v>
      </c>
      <c r="B1181" s="1817">
        <v>4621</v>
      </c>
      <c r="C1181" s="1546" t="s">
        <v>1407</v>
      </c>
      <c r="D1181" s="1546" t="s">
        <v>159</v>
      </c>
      <c r="E1181" s="1546" t="s">
        <v>6531</v>
      </c>
      <c r="F1181" s="1546" t="s">
        <v>335</v>
      </c>
      <c r="G1181" s="1818">
        <v>1</v>
      </c>
      <c r="H1181" s="1818">
        <v>4</v>
      </c>
      <c r="I1181" s="1818">
        <v>4</v>
      </c>
      <c r="J1181" s="1546" t="s">
        <v>6527</v>
      </c>
      <c r="K1181" s="1546" t="s">
        <v>6427</v>
      </c>
      <c r="L1181" s="1546" t="s">
        <v>6579</v>
      </c>
    </row>
    <row r="1182" spans="1:12">
      <c r="A1182" s="1546" t="s">
        <v>314</v>
      </c>
      <c r="B1182" s="1817">
        <v>4623</v>
      </c>
      <c r="C1182" s="1546" t="s">
        <v>1407</v>
      </c>
      <c r="D1182" s="1546" t="s">
        <v>159</v>
      </c>
      <c r="E1182" s="1546" t="s">
        <v>976</v>
      </c>
      <c r="F1182" s="1546" t="s">
        <v>5996</v>
      </c>
      <c r="G1182" s="1818"/>
      <c r="H1182" s="1818"/>
      <c r="I1182" s="1818">
        <v>20</v>
      </c>
      <c r="J1182" s="1546" t="s">
        <v>6523</v>
      </c>
      <c r="K1182" s="1546" t="s">
        <v>6427</v>
      </c>
      <c r="L1182" s="1546" t="s">
        <v>6579</v>
      </c>
    </row>
    <row r="1183" spans="1:12">
      <c r="A1183" s="1546" t="s">
        <v>314</v>
      </c>
      <c r="B1183" s="1817">
        <v>4624</v>
      </c>
      <c r="C1183" s="1546" t="s">
        <v>1407</v>
      </c>
      <c r="D1183" s="1546" t="s">
        <v>159</v>
      </c>
      <c r="E1183" s="1546" t="s">
        <v>1454</v>
      </c>
      <c r="F1183" s="1546" t="s">
        <v>6015</v>
      </c>
      <c r="G1183" s="1818"/>
      <c r="H1183" s="1818"/>
      <c r="I1183" s="1818">
        <v>30</v>
      </c>
      <c r="J1183" s="1546" t="s">
        <v>6523</v>
      </c>
      <c r="K1183" s="1546" t="s">
        <v>6427</v>
      </c>
      <c r="L1183" s="1546" t="s">
        <v>6579</v>
      </c>
    </row>
    <row r="1184" spans="1:12">
      <c r="A1184" s="1546" t="s">
        <v>314</v>
      </c>
      <c r="B1184" s="1817">
        <v>4625</v>
      </c>
      <c r="C1184" s="1546" t="s">
        <v>1407</v>
      </c>
      <c r="D1184" s="1546" t="s">
        <v>159</v>
      </c>
      <c r="E1184" s="1546" t="s">
        <v>794</v>
      </c>
      <c r="F1184" s="1546" t="s">
        <v>6017</v>
      </c>
      <c r="G1184" s="1818"/>
      <c r="H1184" s="1818"/>
      <c r="I1184" s="1818">
        <v>20</v>
      </c>
      <c r="J1184" s="1546" t="s">
        <v>6523</v>
      </c>
      <c r="K1184" s="1546" t="s">
        <v>6427</v>
      </c>
      <c r="L1184" s="1546" t="s">
        <v>6579</v>
      </c>
    </row>
    <row r="1185" spans="1:12">
      <c r="A1185" s="1546" t="s">
        <v>314</v>
      </c>
      <c r="B1185" s="1817">
        <v>4626</v>
      </c>
      <c r="C1185" s="1546" t="s">
        <v>1407</v>
      </c>
      <c r="D1185" s="1546" t="s">
        <v>159</v>
      </c>
      <c r="E1185" s="1546" t="s">
        <v>1456</v>
      </c>
      <c r="F1185" s="1546" t="s">
        <v>6515</v>
      </c>
      <c r="G1185" s="1818"/>
      <c r="H1185" s="1818"/>
      <c r="I1185" s="1818">
        <v>20</v>
      </c>
      <c r="J1185" s="1546" t="s">
        <v>6523</v>
      </c>
      <c r="K1185" s="1546" t="s">
        <v>6427</v>
      </c>
      <c r="L1185" s="1546" t="s">
        <v>6579</v>
      </c>
    </row>
    <row r="1186" spans="1:12">
      <c r="A1186" s="1546" t="s">
        <v>314</v>
      </c>
      <c r="B1186" s="1817">
        <v>4627</v>
      </c>
      <c r="C1186" s="1546" t="s">
        <v>1407</v>
      </c>
      <c r="D1186" s="1546" t="s">
        <v>159</v>
      </c>
      <c r="E1186" s="1546" t="s">
        <v>1457</v>
      </c>
      <c r="F1186" s="1546" t="s">
        <v>1458</v>
      </c>
      <c r="G1186" s="1818"/>
      <c r="H1186" s="1818"/>
      <c r="I1186" s="1818">
        <v>20</v>
      </c>
      <c r="J1186" s="1546" t="s">
        <v>6523</v>
      </c>
      <c r="K1186" s="1546" t="s">
        <v>6427</v>
      </c>
      <c r="L1186" s="1546" t="s">
        <v>6579</v>
      </c>
    </row>
    <row r="1187" spans="1:12">
      <c r="A1187" s="1546" t="s">
        <v>314</v>
      </c>
      <c r="B1187" s="1817">
        <v>4657</v>
      </c>
      <c r="C1187" s="1546" t="s">
        <v>1407</v>
      </c>
      <c r="D1187" s="1546" t="s">
        <v>160</v>
      </c>
      <c r="E1187" s="1546" t="s">
        <v>6572</v>
      </c>
      <c r="F1187" s="1546" t="s">
        <v>1316</v>
      </c>
      <c r="G1187" s="1818">
        <v>5</v>
      </c>
      <c r="H1187" s="1818">
        <v>5</v>
      </c>
      <c r="I1187" s="1818">
        <v>25</v>
      </c>
      <c r="J1187" s="1546" t="s">
        <v>6527</v>
      </c>
      <c r="K1187" s="1546" t="s">
        <v>6427</v>
      </c>
      <c r="L1187" s="1546" t="s">
        <v>6580</v>
      </c>
    </row>
    <row r="1188" spans="1:12">
      <c r="A1188" s="1546" t="s">
        <v>314</v>
      </c>
      <c r="B1188" s="1817">
        <v>4695</v>
      </c>
      <c r="C1188" s="1546" t="s">
        <v>1472</v>
      </c>
      <c r="D1188" s="1546" t="s">
        <v>161</v>
      </c>
      <c r="E1188" s="1546" t="s">
        <v>277</v>
      </c>
      <c r="F1188" s="1546" t="s">
        <v>1473</v>
      </c>
      <c r="G1188" s="1818">
        <v>5</v>
      </c>
      <c r="H1188" s="1818">
        <v>6</v>
      </c>
      <c r="I1188" s="1818">
        <v>30</v>
      </c>
      <c r="J1188" s="1546" t="s">
        <v>6527</v>
      </c>
      <c r="K1188" s="1546" t="s">
        <v>6456</v>
      </c>
      <c r="L1188" s="1546" t="s">
        <v>6515</v>
      </c>
    </row>
    <row r="1189" spans="1:12">
      <c r="A1189" s="1546" t="s">
        <v>314</v>
      </c>
      <c r="B1189" s="1817">
        <v>4696</v>
      </c>
      <c r="C1189" s="1546" t="s">
        <v>1472</v>
      </c>
      <c r="D1189" s="1546" t="s">
        <v>161</v>
      </c>
      <c r="E1189" s="1546" t="s">
        <v>1474</v>
      </c>
      <c r="F1189" s="1546" t="s">
        <v>1475</v>
      </c>
      <c r="G1189" s="1818">
        <v>2</v>
      </c>
      <c r="H1189" s="1818">
        <v>6</v>
      </c>
      <c r="I1189" s="1818">
        <v>12</v>
      </c>
      <c r="J1189" s="1546" t="s">
        <v>6527</v>
      </c>
      <c r="K1189" s="1546" t="s">
        <v>6456</v>
      </c>
      <c r="L1189" s="1546" t="s">
        <v>6515</v>
      </c>
    </row>
    <row r="1190" spans="1:12">
      <c r="A1190" s="1546" t="s">
        <v>314</v>
      </c>
      <c r="B1190" s="1817">
        <v>4698</v>
      </c>
      <c r="C1190" s="1546" t="s">
        <v>1472</v>
      </c>
      <c r="D1190" s="1546" t="s">
        <v>161</v>
      </c>
      <c r="E1190" s="1546" t="s">
        <v>6098</v>
      </c>
      <c r="F1190" s="1546" t="s">
        <v>276</v>
      </c>
      <c r="G1190" s="1818">
        <v>1</v>
      </c>
      <c r="H1190" s="1818">
        <v>4</v>
      </c>
      <c r="I1190" s="1818">
        <v>4</v>
      </c>
      <c r="J1190" s="1546" t="s">
        <v>6527</v>
      </c>
      <c r="K1190" s="1546" t="s">
        <v>6456</v>
      </c>
      <c r="L1190" s="1546" t="s">
        <v>6515</v>
      </c>
    </row>
    <row r="1191" spans="1:12">
      <c r="A1191" s="1546" t="s">
        <v>314</v>
      </c>
      <c r="B1191" s="1817">
        <v>4699</v>
      </c>
      <c r="C1191" s="1546" t="s">
        <v>1472</v>
      </c>
      <c r="D1191" s="1546" t="s">
        <v>161</v>
      </c>
      <c r="E1191" s="1546" t="s">
        <v>6099</v>
      </c>
      <c r="F1191" s="1546" t="s">
        <v>294</v>
      </c>
      <c r="G1191" s="1818">
        <v>1</v>
      </c>
      <c r="H1191" s="1818">
        <v>4</v>
      </c>
      <c r="I1191" s="1818">
        <v>4</v>
      </c>
      <c r="J1191" s="1546" t="s">
        <v>6527</v>
      </c>
      <c r="K1191" s="1546" t="s">
        <v>6456</v>
      </c>
      <c r="L1191" s="1546" t="s">
        <v>6515</v>
      </c>
    </row>
    <row r="1192" spans="1:12">
      <c r="A1192" s="1546" t="s">
        <v>314</v>
      </c>
      <c r="B1192" s="1817">
        <v>4700</v>
      </c>
      <c r="C1192" s="1546" t="s">
        <v>1472</v>
      </c>
      <c r="D1192" s="1546" t="s">
        <v>161</v>
      </c>
      <c r="E1192" s="1546" t="s">
        <v>1040</v>
      </c>
      <c r="F1192" s="1546" t="s">
        <v>1041</v>
      </c>
      <c r="G1192" s="1818">
        <v>1</v>
      </c>
      <c r="H1192" s="1818">
        <v>4</v>
      </c>
      <c r="I1192" s="1818">
        <v>4</v>
      </c>
      <c r="J1192" s="1546" t="s">
        <v>6527</v>
      </c>
      <c r="K1192" s="1546" t="s">
        <v>6456</v>
      </c>
      <c r="L1192" s="1546" t="s">
        <v>6515</v>
      </c>
    </row>
    <row r="1193" spans="1:12">
      <c r="A1193" s="1546" t="s">
        <v>314</v>
      </c>
      <c r="B1193" s="1817">
        <v>4702</v>
      </c>
      <c r="C1193" s="1546" t="s">
        <v>1472</v>
      </c>
      <c r="D1193" s="1546" t="s">
        <v>161</v>
      </c>
      <c r="E1193" s="1546" t="s">
        <v>5899</v>
      </c>
      <c r="F1193" s="1546" t="s">
        <v>5900</v>
      </c>
      <c r="G1193" s="1818">
        <v>1</v>
      </c>
      <c r="H1193" s="1818">
        <v>5</v>
      </c>
      <c r="I1193" s="1818">
        <v>5</v>
      </c>
      <c r="J1193" s="1546" t="s">
        <v>6527</v>
      </c>
      <c r="K1193" s="1546" t="s">
        <v>6456</v>
      </c>
      <c r="L1193" s="1546" t="s">
        <v>6515</v>
      </c>
    </row>
    <row r="1194" spans="1:12">
      <c r="A1194" s="1546" t="s">
        <v>314</v>
      </c>
      <c r="B1194" s="1817">
        <v>4703</v>
      </c>
      <c r="C1194" s="1546" t="s">
        <v>1472</v>
      </c>
      <c r="D1194" s="1546" t="s">
        <v>161</v>
      </c>
      <c r="E1194" s="1546" t="s">
        <v>6139</v>
      </c>
      <c r="F1194" s="1546" t="s">
        <v>6140</v>
      </c>
      <c r="G1194" s="1818">
        <v>1</v>
      </c>
      <c r="H1194" s="1818">
        <v>5</v>
      </c>
      <c r="I1194" s="1818">
        <v>5</v>
      </c>
      <c r="J1194" s="1546" t="s">
        <v>6527</v>
      </c>
      <c r="K1194" s="1546" t="s">
        <v>6456</v>
      </c>
      <c r="L1194" s="1546" t="s">
        <v>6515</v>
      </c>
    </row>
    <row r="1195" spans="1:12">
      <c r="A1195" s="1546" t="s">
        <v>314</v>
      </c>
      <c r="B1195" s="1817">
        <v>4705</v>
      </c>
      <c r="C1195" s="1546" t="s">
        <v>1472</v>
      </c>
      <c r="D1195" s="1546" t="s">
        <v>161</v>
      </c>
      <c r="E1195" s="1546" t="s">
        <v>6262</v>
      </c>
      <c r="F1195" s="1546" t="s">
        <v>601</v>
      </c>
      <c r="G1195" s="1818"/>
      <c r="H1195" s="1818">
        <v>25</v>
      </c>
      <c r="I1195" s="1818">
        <v>25</v>
      </c>
      <c r="J1195" s="1546" t="s">
        <v>6523</v>
      </c>
      <c r="K1195" s="1546" t="s">
        <v>6456</v>
      </c>
      <c r="L1195" s="1546" t="s">
        <v>6515</v>
      </c>
    </row>
    <row r="1196" spans="1:12">
      <c r="A1196" s="1546" t="s">
        <v>314</v>
      </c>
      <c r="B1196" s="1817">
        <v>4733</v>
      </c>
      <c r="C1196" s="1546" t="s">
        <v>1482</v>
      </c>
      <c r="D1196" s="1546" t="s">
        <v>162</v>
      </c>
      <c r="E1196" s="1546" t="s">
        <v>1483</v>
      </c>
      <c r="F1196" s="1546" t="s">
        <v>6334</v>
      </c>
      <c r="G1196" s="1818"/>
      <c r="H1196" s="1818"/>
      <c r="I1196" s="1818">
        <v>20</v>
      </c>
      <c r="J1196" s="1546" t="s">
        <v>6523</v>
      </c>
      <c r="K1196" s="1546" t="s">
        <v>6456</v>
      </c>
      <c r="L1196" s="1546" t="s">
        <v>6515</v>
      </c>
    </row>
    <row r="1197" spans="1:12">
      <c r="A1197" s="1546" t="s">
        <v>314</v>
      </c>
      <c r="B1197" s="1817">
        <v>4734</v>
      </c>
      <c r="C1197" s="1546" t="s">
        <v>1482</v>
      </c>
      <c r="D1197" s="1546" t="s">
        <v>162</v>
      </c>
      <c r="E1197" s="1546" t="s">
        <v>558</v>
      </c>
      <c r="F1197" s="1546" t="s">
        <v>6498</v>
      </c>
      <c r="G1197" s="1818"/>
      <c r="H1197" s="1818"/>
      <c r="I1197" s="1818">
        <v>15</v>
      </c>
      <c r="J1197" s="1546" t="s">
        <v>6523</v>
      </c>
      <c r="K1197" s="1546" t="s">
        <v>6456</v>
      </c>
      <c r="L1197" s="1546" t="s">
        <v>6515</v>
      </c>
    </row>
    <row r="1198" spans="1:12">
      <c r="A1198" s="1546" t="s">
        <v>314</v>
      </c>
      <c r="B1198" s="1817">
        <v>4735</v>
      </c>
      <c r="C1198" s="1546" t="s">
        <v>1482</v>
      </c>
      <c r="D1198" s="1546" t="s">
        <v>162</v>
      </c>
      <c r="E1198" s="1546" t="s">
        <v>515</v>
      </c>
      <c r="F1198" s="1546" t="s">
        <v>6490</v>
      </c>
      <c r="G1198" s="1818"/>
      <c r="H1198" s="1818"/>
      <c r="I1198" s="1818">
        <v>10</v>
      </c>
      <c r="J1198" s="1546" t="s">
        <v>6523</v>
      </c>
      <c r="K1198" s="1546" t="s">
        <v>6456</v>
      </c>
      <c r="L1198" s="1546" t="s">
        <v>6515</v>
      </c>
    </row>
    <row r="1199" spans="1:12">
      <c r="A1199" s="1546" t="s">
        <v>314</v>
      </c>
      <c r="B1199" s="1817">
        <v>4736</v>
      </c>
      <c r="C1199" s="1546" t="s">
        <v>1482</v>
      </c>
      <c r="D1199" s="1546" t="s">
        <v>162</v>
      </c>
      <c r="E1199" s="1546" t="s">
        <v>1699</v>
      </c>
      <c r="F1199" s="1546" t="s">
        <v>6488</v>
      </c>
      <c r="G1199" s="1818"/>
      <c r="H1199" s="1818"/>
      <c r="I1199" s="1818">
        <v>5</v>
      </c>
      <c r="J1199" s="1546" t="s">
        <v>6523</v>
      </c>
      <c r="K1199" s="1546" t="s">
        <v>6456</v>
      </c>
      <c r="L1199" s="1546" t="s">
        <v>6515</v>
      </c>
    </row>
    <row r="1200" spans="1:12">
      <c r="A1200" s="1546" t="s">
        <v>314</v>
      </c>
      <c r="B1200" s="1817">
        <v>4738</v>
      </c>
      <c r="C1200" s="1546" t="s">
        <v>1482</v>
      </c>
      <c r="D1200" s="1546" t="s">
        <v>162</v>
      </c>
      <c r="E1200" s="1546" t="s">
        <v>830</v>
      </c>
      <c r="F1200" s="1546" t="s">
        <v>829</v>
      </c>
      <c r="G1200" s="1818">
        <v>1</v>
      </c>
      <c r="H1200" s="1818">
        <v>4</v>
      </c>
      <c r="I1200" s="1818">
        <v>4</v>
      </c>
      <c r="J1200" s="1546" t="s">
        <v>6527</v>
      </c>
      <c r="K1200" s="1546" t="s">
        <v>6456</v>
      </c>
      <c r="L1200" s="1546" t="s">
        <v>6515</v>
      </c>
    </row>
    <row r="1201" spans="1:12">
      <c r="A1201" s="1546" t="s">
        <v>314</v>
      </c>
      <c r="B1201" s="1817">
        <v>4739</v>
      </c>
      <c r="C1201" s="1546" t="s">
        <v>1482</v>
      </c>
      <c r="D1201" s="1546" t="s">
        <v>162</v>
      </c>
      <c r="E1201" s="1546" t="s">
        <v>6530</v>
      </c>
      <c r="F1201" s="1546" t="s">
        <v>323</v>
      </c>
      <c r="G1201" s="1818">
        <v>1</v>
      </c>
      <c r="H1201" s="1818">
        <v>4</v>
      </c>
      <c r="I1201" s="1818">
        <v>4</v>
      </c>
      <c r="J1201" s="1546" t="s">
        <v>6527</v>
      </c>
      <c r="K1201" s="1546" t="s">
        <v>6456</v>
      </c>
      <c r="L1201" s="1546" t="s">
        <v>6515</v>
      </c>
    </row>
    <row r="1202" spans="1:12">
      <c r="A1202" s="1546" t="s">
        <v>314</v>
      </c>
      <c r="B1202" s="1817">
        <v>4740</v>
      </c>
      <c r="C1202" s="1546" t="s">
        <v>1482</v>
      </c>
      <c r="D1202" s="1546" t="s">
        <v>162</v>
      </c>
      <c r="E1202" s="1546" t="s">
        <v>6530</v>
      </c>
      <c r="F1202" s="1546" t="s">
        <v>323</v>
      </c>
      <c r="G1202" s="1818">
        <v>2</v>
      </c>
      <c r="H1202" s="1818">
        <v>1</v>
      </c>
      <c r="I1202" s="1818">
        <v>2</v>
      </c>
      <c r="J1202" s="1546" t="s">
        <v>6527</v>
      </c>
      <c r="K1202" s="1546" t="s">
        <v>6456</v>
      </c>
      <c r="L1202" s="1546" t="s">
        <v>6515</v>
      </c>
    </row>
    <row r="1203" spans="1:12">
      <c r="A1203" s="1546" t="s">
        <v>314</v>
      </c>
      <c r="B1203" s="1817">
        <v>4741</v>
      </c>
      <c r="C1203" s="1546" t="s">
        <v>1482</v>
      </c>
      <c r="D1203" s="1546" t="s">
        <v>162</v>
      </c>
      <c r="E1203" s="1546" t="s">
        <v>835</v>
      </c>
      <c r="F1203" s="1546" t="s">
        <v>6271</v>
      </c>
      <c r="G1203" s="1818">
        <v>4</v>
      </c>
      <c r="H1203" s="1818">
        <v>1</v>
      </c>
      <c r="I1203" s="1818">
        <v>4</v>
      </c>
      <c r="J1203" s="1546" t="s">
        <v>6527</v>
      </c>
      <c r="K1203" s="1546" t="s">
        <v>6456</v>
      </c>
      <c r="L1203" s="1546" t="s">
        <v>6515</v>
      </c>
    </row>
    <row r="1204" spans="1:12">
      <c r="A1204" s="1546" t="s">
        <v>314</v>
      </c>
      <c r="B1204" s="1817">
        <v>4742</v>
      </c>
      <c r="C1204" s="1546" t="s">
        <v>1482</v>
      </c>
      <c r="D1204" s="1546" t="s">
        <v>162</v>
      </c>
      <c r="E1204" s="1546" t="s">
        <v>833</v>
      </c>
      <c r="F1204" s="1546" t="s">
        <v>832</v>
      </c>
      <c r="G1204" s="1818">
        <v>1</v>
      </c>
      <c r="H1204" s="1818">
        <v>4</v>
      </c>
      <c r="I1204" s="1818">
        <v>4</v>
      </c>
      <c r="J1204" s="1546" t="s">
        <v>6527</v>
      </c>
      <c r="K1204" s="1546" t="s">
        <v>6456</v>
      </c>
      <c r="L1204" s="1546" t="s">
        <v>6515</v>
      </c>
    </row>
    <row r="1205" spans="1:12">
      <c r="A1205" s="1546" t="s">
        <v>314</v>
      </c>
      <c r="B1205" s="1817">
        <v>4743</v>
      </c>
      <c r="C1205" s="1546" t="s">
        <v>1482</v>
      </c>
      <c r="D1205" s="1546" t="s">
        <v>162</v>
      </c>
      <c r="E1205" s="1546" t="s">
        <v>6108</v>
      </c>
      <c r="F1205" s="1546" t="s">
        <v>424</v>
      </c>
      <c r="G1205" s="1818">
        <v>2</v>
      </c>
      <c r="H1205" s="1818">
        <v>1</v>
      </c>
      <c r="I1205" s="1818">
        <v>2</v>
      </c>
      <c r="J1205" s="1546" t="s">
        <v>6527</v>
      </c>
      <c r="K1205" s="1546" t="s">
        <v>6456</v>
      </c>
      <c r="L1205" s="1546" t="s">
        <v>6515</v>
      </c>
    </row>
    <row r="1206" spans="1:12">
      <c r="A1206" s="1546" t="s">
        <v>314</v>
      </c>
      <c r="B1206" s="1817">
        <v>4744</v>
      </c>
      <c r="C1206" s="1546" t="s">
        <v>1482</v>
      </c>
      <c r="D1206" s="1546" t="s">
        <v>162</v>
      </c>
      <c r="E1206" s="1546" t="s">
        <v>6121</v>
      </c>
      <c r="F1206" s="1546" t="s">
        <v>6122</v>
      </c>
      <c r="G1206" s="1818">
        <v>2</v>
      </c>
      <c r="H1206" s="1818">
        <v>1</v>
      </c>
      <c r="I1206" s="1818">
        <v>2</v>
      </c>
      <c r="J1206" s="1546" t="s">
        <v>6527</v>
      </c>
      <c r="K1206" s="1546" t="s">
        <v>6456</v>
      </c>
      <c r="L1206" s="1546" t="s">
        <v>6515</v>
      </c>
    </row>
    <row r="1207" spans="1:12">
      <c r="A1207" s="1546" t="s">
        <v>314</v>
      </c>
      <c r="B1207" s="1817">
        <v>4745</v>
      </c>
      <c r="C1207" s="1546" t="s">
        <v>1482</v>
      </c>
      <c r="D1207" s="1546" t="s">
        <v>162</v>
      </c>
      <c r="E1207" s="1546" t="s">
        <v>6099</v>
      </c>
      <c r="F1207" s="1546" t="s">
        <v>294</v>
      </c>
      <c r="G1207" s="1818">
        <v>1</v>
      </c>
      <c r="H1207" s="1818">
        <v>4</v>
      </c>
      <c r="I1207" s="1818">
        <v>4</v>
      </c>
      <c r="J1207" s="1546" t="s">
        <v>6527</v>
      </c>
      <c r="K1207" s="1546" t="s">
        <v>6456</v>
      </c>
      <c r="L1207" s="1546" t="s">
        <v>6515</v>
      </c>
    </row>
    <row r="1208" spans="1:12">
      <c r="A1208" s="1546" t="s">
        <v>314</v>
      </c>
      <c r="B1208" s="1817">
        <v>4747</v>
      </c>
      <c r="C1208" s="1546" t="s">
        <v>1482</v>
      </c>
      <c r="D1208" s="1546" t="s">
        <v>162</v>
      </c>
      <c r="E1208" s="1546" t="s">
        <v>6230</v>
      </c>
      <c r="F1208" s="1546" t="s">
        <v>6231</v>
      </c>
      <c r="G1208" s="1818">
        <v>1</v>
      </c>
      <c r="H1208" s="1818">
        <v>5</v>
      </c>
      <c r="I1208" s="1818">
        <v>5</v>
      </c>
      <c r="J1208" s="1546" t="s">
        <v>6527</v>
      </c>
      <c r="K1208" s="1546" t="s">
        <v>6456</v>
      </c>
      <c r="L1208" s="1546" t="s">
        <v>6515</v>
      </c>
    </row>
    <row r="1209" spans="1:12">
      <c r="A1209" s="1546" t="s">
        <v>314</v>
      </c>
      <c r="B1209" s="1817">
        <v>4749</v>
      </c>
      <c r="C1209" s="1546" t="s">
        <v>1482</v>
      </c>
      <c r="D1209" s="1546" t="s">
        <v>162</v>
      </c>
      <c r="E1209" s="1546" t="s">
        <v>994</v>
      </c>
      <c r="F1209" s="1546" t="s">
        <v>993</v>
      </c>
      <c r="G1209" s="1818">
        <v>1</v>
      </c>
      <c r="H1209" s="1818">
        <v>6</v>
      </c>
      <c r="I1209" s="1818">
        <v>6</v>
      </c>
      <c r="J1209" s="1546" t="s">
        <v>6527</v>
      </c>
      <c r="K1209" s="1546" t="s">
        <v>6456</v>
      </c>
      <c r="L1209" s="1546" t="s">
        <v>6515</v>
      </c>
    </row>
    <row r="1210" spans="1:12">
      <c r="A1210" s="1546" t="s">
        <v>314</v>
      </c>
      <c r="B1210" s="1817">
        <v>4750</v>
      </c>
      <c r="C1210" s="1546" t="s">
        <v>1482</v>
      </c>
      <c r="D1210" s="1546" t="s">
        <v>162</v>
      </c>
      <c r="E1210" s="1546" t="s">
        <v>912</v>
      </c>
      <c r="F1210" s="1546" t="s">
        <v>1473</v>
      </c>
      <c r="G1210" s="1818">
        <v>4</v>
      </c>
      <c r="H1210" s="1818">
        <v>1</v>
      </c>
      <c r="I1210" s="1818">
        <v>4</v>
      </c>
      <c r="J1210" s="1546" t="s">
        <v>6527</v>
      </c>
      <c r="K1210" s="1546" t="s">
        <v>6456</v>
      </c>
      <c r="L1210" s="1546" t="s">
        <v>6515</v>
      </c>
    </row>
    <row r="1211" spans="1:12">
      <c r="A1211" s="1546" t="s">
        <v>314</v>
      </c>
      <c r="B1211" s="1817">
        <v>4775</v>
      </c>
      <c r="C1211" s="1546" t="s">
        <v>1482</v>
      </c>
      <c r="D1211" s="1546" t="s">
        <v>163</v>
      </c>
      <c r="E1211" s="1546" t="s">
        <v>6335</v>
      </c>
      <c r="F1211" s="1546" t="s">
        <v>643</v>
      </c>
      <c r="G1211" s="1818">
        <v>1</v>
      </c>
      <c r="H1211" s="1818">
        <v>25</v>
      </c>
      <c r="I1211" s="1818">
        <v>25</v>
      </c>
      <c r="J1211" s="1546" t="s">
        <v>6527</v>
      </c>
      <c r="K1211" s="1546" t="s">
        <v>6456</v>
      </c>
      <c r="L1211" s="1546" t="s">
        <v>6515</v>
      </c>
    </row>
    <row r="1212" spans="1:12">
      <c r="A1212" s="1546" t="s">
        <v>314</v>
      </c>
      <c r="B1212" s="1817">
        <v>4776</v>
      </c>
      <c r="C1212" s="1546" t="s">
        <v>1482</v>
      </c>
      <c r="D1212" s="1546" t="s">
        <v>163</v>
      </c>
      <c r="E1212" s="1546" t="s">
        <v>948</v>
      </c>
      <c r="F1212" s="1546" t="s">
        <v>947</v>
      </c>
      <c r="G1212" s="1818">
        <v>1</v>
      </c>
      <c r="H1212" s="1818">
        <v>25</v>
      </c>
      <c r="I1212" s="1818">
        <v>25</v>
      </c>
      <c r="J1212" s="1546" t="s">
        <v>6527</v>
      </c>
      <c r="K1212" s="1546" t="s">
        <v>6456</v>
      </c>
      <c r="L1212" s="1546" t="s">
        <v>6515</v>
      </c>
    </row>
    <row r="1213" spans="1:12">
      <c r="A1213" s="1546" t="s">
        <v>314</v>
      </c>
      <c r="B1213" s="1817">
        <v>4777</v>
      </c>
      <c r="C1213" s="1546" t="s">
        <v>1482</v>
      </c>
      <c r="D1213" s="1546" t="s">
        <v>163</v>
      </c>
      <c r="E1213" s="1546" t="s">
        <v>1358</v>
      </c>
      <c r="F1213" s="1546" t="s">
        <v>1357</v>
      </c>
      <c r="G1213" s="1818">
        <v>1</v>
      </c>
      <c r="H1213" s="1818">
        <v>25</v>
      </c>
      <c r="I1213" s="1818">
        <v>25</v>
      </c>
      <c r="J1213" s="1546" t="s">
        <v>6527</v>
      </c>
      <c r="K1213" s="1546" t="s">
        <v>6456</v>
      </c>
      <c r="L1213" s="1546" t="s">
        <v>6515</v>
      </c>
    </row>
    <row r="1214" spans="1:12">
      <c r="A1214" s="1546" t="s">
        <v>314</v>
      </c>
      <c r="B1214" s="1817">
        <v>4778</v>
      </c>
      <c r="C1214" s="1546" t="s">
        <v>1482</v>
      </c>
      <c r="D1214" s="1546" t="s">
        <v>163</v>
      </c>
      <c r="E1214" s="1546" t="s">
        <v>6533</v>
      </c>
      <c r="F1214" s="1546" t="s">
        <v>377</v>
      </c>
      <c r="G1214" s="1818"/>
      <c r="H1214" s="1818"/>
      <c r="I1214" s="1818">
        <v>10</v>
      </c>
      <c r="J1214" s="1546" t="s">
        <v>6523</v>
      </c>
      <c r="K1214" s="1546" t="s">
        <v>6456</v>
      </c>
      <c r="L1214" s="1546" t="s">
        <v>6515</v>
      </c>
    </row>
    <row r="1215" spans="1:12">
      <c r="A1215" s="1546" t="s">
        <v>314</v>
      </c>
      <c r="B1215" s="1817">
        <v>4779</v>
      </c>
      <c r="C1215" s="1546" t="s">
        <v>1482</v>
      </c>
      <c r="D1215" s="1546" t="s">
        <v>163</v>
      </c>
      <c r="E1215" s="1546" t="s">
        <v>1485</v>
      </c>
      <c r="F1215" s="1546" t="s">
        <v>1486</v>
      </c>
      <c r="G1215" s="1818">
        <v>1</v>
      </c>
      <c r="H1215" s="1818"/>
      <c r="I1215" s="1818">
        <v>5</v>
      </c>
      <c r="J1215" s="1546" t="s">
        <v>6523</v>
      </c>
      <c r="K1215" s="1546" t="s">
        <v>6456</v>
      </c>
      <c r="L1215" s="1546" t="s">
        <v>6515</v>
      </c>
    </row>
    <row r="1216" spans="1:12">
      <c r="A1216" s="1546" t="s">
        <v>314</v>
      </c>
      <c r="B1216" s="1817">
        <v>4781</v>
      </c>
      <c r="C1216" s="1546" t="s">
        <v>1482</v>
      </c>
      <c r="D1216" s="1546" t="s">
        <v>163</v>
      </c>
      <c r="E1216" s="1546" t="s">
        <v>503</v>
      </c>
      <c r="F1216" s="1546" t="s">
        <v>504</v>
      </c>
      <c r="G1216" s="1818"/>
      <c r="H1216" s="1818"/>
      <c r="I1216" s="1818">
        <v>20</v>
      </c>
      <c r="J1216" s="1546" t="s">
        <v>6523</v>
      </c>
      <c r="K1216" s="1546" t="s">
        <v>6456</v>
      </c>
      <c r="L1216" s="1546" t="s">
        <v>6515</v>
      </c>
    </row>
    <row r="1217" spans="1:12">
      <c r="A1217" s="1546" t="s">
        <v>314</v>
      </c>
      <c r="B1217" s="1817">
        <v>4783</v>
      </c>
      <c r="C1217" s="1546" t="s">
        <v>1482</v>
      </c>
      <c r="D1217" s="1546" t="s">
        <v>163</v>
      </c>
      <c r="E1217" s="1546" t="s">
        <v>548</v>
      </c>
      <c r="F1217" s="1546" t="s">
        <v>6544</v>
      </c>
      <c r="G1217" s="1818"/>
      <c r="H1217" s="1818"/>
      <c r="I1217" s="1818">
        <v>50</v>
      </c>
      <c r="J1217" s="1546" t="s">
        <v>6523</v>
      </c>
      <c r="K1217" s="1546" t="s">
        <v>6456</v>
      </c>
      <c r="L1217" s="1546" t="s">
        <v>6515</v>
      </c>
    </row>
    <row r="1218" spans="1:12">
      <c r="A1218" s="1546" t="s">
        <v>314</v>
      </c>
      <c r="B1218" s="1817">
        <v>4787</v>
      </c>
      <c r="C1218" s="1546" t="s">
        <v>1482</v>
      </c>
      <c r="D1218" s="1546" t="s">
        <v>163</v>
      </c>
      <c r="E1218" s="1546" t="s">
        <v>962</v>
      </c>
      <c r="F1218" s="1546" t="s">
        <v>961</v>
      </c>
      <c r="G1218" s="1818">
        <v>1</v>
      </c>
      <c r="H1218" s="1818">
        <v>5</v>
      </c>
      <c r="I1218" s="1818">
        <v>5</v>
      </c>
      <c r="J1218" s="1546" t="s">
        <v>6527</v>
      </c>
      <c r="K1218" s="1546" t="s">
        <v>6456</v>
      </c>
      <c r="L1218" s="1546" t="s">
        <v>6515</v>
      </c>
    </row>
    <row r="1219" spans="1:12">
      <c r="A1219" s="1546" t="s">
        <v>314</v>
      </c>
      <c r="B1219" s="1817">
        <v>4789</v>
      </c>
      <c r="C1219" s="1546" t="s">
        <v>1482</v>
      </c>
      <c r="D1219" s="1546" t="s">
        <v>163</v>
      </c>
      <c r="E1219" s="1546" t="s">
        <v>1047</v>
      </c>
      <c r="F1219" s="1546" t="s">
        <v>1046</v>
      </c>
      <c r="G1219" s="1818"/>
      <c r="H1219" s="1818"/>
      <c r="I1219" s="1818">
        <v>2</v>
      </c>
      <c r="J1219" s="1546" t="s">
        <v>6523</v>
      </c>
      <c r="K1219" s="1546" t="s">
        <v>6456</v>
      </c>
      <c r="L1219" s="1546" t="s">
        <v>6515</v>
      </c>
    </row>
    <row r="1220" spans="1:12">
      <c r="A1220" s="1546" t="s">
        <v>314</v>
      </c>
      <c r="B1220" s="1817">
        <v>4818</v>
      </c>
      <c r="C1220" s="1546" t="s">
        <v>1482</v>
      </c>
      <c r="D1220" s="1546" t="s">
        <v>164</v>
      </c>
      <c r="E1220" s="1546" t="s">
        <v>465</v>
      </c>
      <c r="F1220" s="1546" t="s">
        <v>1489</v>
      </c>
      <c r="G1220" s="1818">
        <v>1</v>
      </c>
      <c r="H1220" s="1818">
        <v>5</v>
      </c>
      <c r="I1220" s="1818">
        <v>5</v>
      </c>
      <c r="J1220" s="1546" t="s">
        <v>6527</v>
      </c>
      <c r="K1220" s="1546" t="s">
        <v>6427</v>
      </c>
      <c r="L1220" s="1546" t="s">
        <v>6581</v>
      </c>
    </row>
    <row r="1221" spans="1:12">
      <c r="A1221" s="1546" t="s">
        <v>314</v>
      </c>
      <c r="B1221" s="1817">
        <v>4819</v>
      </c>
      <c r="C1221" s="1546" t="s">
        <v>1482</v>
      </c>
      <c r="D1221" s="1546" t="s">
        <v>164</v>
      </c>
      <c r="E1221" s="1546" t="s">
        <v>6235</v>
      </c>
      <c r="F1221" s="1546" t="s">
        <v>339</v>
      </c>
      <c r="G1221" s="1818">
        <v>1</v>
      </c>
      <c r="H1221" s="1818">
        <v>5</v>
      </c>
      <c r="I1221" s="1818">
        <v>5</v>
      </c>
      <c r="J1221" s="1546" t="s">
        <v>6527</v>
      </c>
      <c r="K1221" s="1546" t="s">
        <v>6427</v>
      </c>
      <c r="L1221" s="1546" t="s">
        <v>6581</v>
      </c>
    </row>
    <row r="1222" spans="1:12">
      <c r="A1222" s="1546" t="s">
        <v>314</v>
      </c>
      <c r="B1222" s="1817">
        <v>4820</v>
      </c>
      <c r="C1222" s="1546" t="s">
        <v>1482</v>
      </c>
      <c r="D1222" s="1546" t="s">
        <v>164</v>
      </c>
      <c r="E1222" s="1546" t="s">
        <v>835</v>
      </c>
      <c r="F1222" s="1546" t="s">
        <v>1147</v>
      </c>
      <c r="G1222" s="1818">
        <v>1</v>
      </c>
      <c r="H1222" s="1818">
        <v>5</v>
      </c>
      <c r="I1222" s="1818">
        <v>5</v>
      </c>
      <c r="J1222" s="1546" t="s">
        <v>6527</v>
      </c>
      <c r="K1222" s="1546" t="s">
        <v>6427</v>
      </c>
      <c r="L1222" s="1546" t="s">
        <v>6581</v>
      </c>
    </row>
    <row r="1223" spans="1:12">
      <c r="A1223" s="1546" t="s">
        <v>314</v>
      </c>
      <c r="B1223" s="1817">
        <v>4821</v>
      </c>
      <c r="C1223" s="1546" t="s">
        <v>1482</v>
      </c>
      <c r="D1223" s="1546" t="s">
        <v>164</v>
      </c>
      <c r="E1223" s="1546" t="s">
        <v>6126</v>
      </c>
      <c r="F1223" s="1546" t="s">
        <v>857</v>
      </c>
      <c r="G1223" s="1818">
        <v>1</v>
      </c>
      <c r="H1223" s="1818">
        <v>5</v>
      </c>
      <c r="I1223" s="1818">
        <v>5</v>
      </c>
      <c r="J1223" s="1546" t="s">
        <v>6527</v>
      </c>
      <c r="K1223" s="1546" t="s">
        <v>6427</v>
      </c>
      <c r="L1223" s="1546" t="s">
        <v>6581</v>
      </c>
    </row>
    <row r="1224" spans="1:12">
      <c r="A1224" s="1546" t="s">
        <v>314</v>
      </c>
      <c r="B1224" s="1817">
        <v>4822</v>
      </c>
      <c r="C1224" s="1546" t="s">
        <v>1482</v>
      </c>
      <c r="D1224" s="1546" t="s">
        <v>164</v>
      </c>
      <c r="E1224" s="1546" t="s">
        <v>6239</v>
      </c>
      <c r="F1224" s="1546" t="s">
        <v>347</v>
      </c>
      <c r="G1224" s="1818">
        <v>1</v>
      </c>
      <c r="H1224" s="1818">
        <v>5</v>
      </c>
      <c r="I1224" s="1818">
        <v>5</v>
      </c>
      <c r="J1224" s="1546" t="s">
        <v>6527</v>
      </c>
      <c r="K1224" s="1546" t="s">
        <v>6427</v>
      </c>
      <c r="L1224" s="1546" t="s">
        <v>6581</v>
      </c>
    </row>
    <row r="1225" spans="1:12">
      <c r="A1225" s="1546" t="s">
        <v>314</v>
      </c>
      <c r="B1225" s="1817">
        <v>4823</v>
      </c>
      <c r="C1225" s="1546" t="s">
        <v>1482</v>
      </c>
      <c r="D1225" s="1546" t="s">
        <v>164</v>
      </c>
      <c r="E1225" s="1546" t="s">
        <v>6240</v>
      </c>
      <c r="F1225" s="1546" t="s">
        <v>349</v>
      </c>
      <c r="G1225" s="1818">
        <v>1</v>
      </c>
      <c r="H1225" s="1818">
        <v>5</v>
      </c>
      <c r="I1225" s="1818">
        <v>5</v>
      </c>
      <c r="J1225" s="1546" t="s">
        <v>6527</v>
      </c>
      <c r="K1225" s="1546" t="s">
        <v>6427</v>
      </c>
      <c r="L1225" s="1546" t="s">
        <v>6581</v>
      </c>
    </row>
    <row r="1226" spans="1:12">
      <c r="A1226" s="1546" t="s">
        <v>314</v>
      </c>
      <c r="B1226" s="1817">
        <v>4824</v>
      </c>
      <c r="C1226" s="1546" t="s">
        <v>1482</v>
      </c>
      <c r="D1226" s="1546" t="s">
        <v>164</v>
      </c>
      <c r="E1226" s="1546" t="s">
        <v>6248</v>
      </c>
      <c r="F1226" s="1546" t="s">
        <v>459</v>
      </c>
      <c r="G1226" s="1818">
        <v>1</v>
      </c>
      <c r="H1226" s="1818">
        <v>5</v>
      </c>
      <c r="I1226" s="1818">
        <v>5</v>
      </c>
      <c r="J1226" s="1546" t="s">
        <v>6527</v>
      </c>
      <c r="K1226" s="1546" t="s">
        <v>6427</v>
      </c>
      <c r="L1226" s="1546" t="s">
        <v>6581</v>
      </c>
    </row>
    <row r="1227" spans="1:12">
      <c r="A1227" s="1546" t="s">
        <v>314</v>
      </c>
      <c r="B1227" s="1817">
        <v>4825</v>
      </c>
      <c r="C1227" s="1546" t="s">
        <v>1482</v>
      </c>
      <c r="D1227" s="1546" t="s">
        <v>164</v>
      </c>
      <c r="E1227" s="1546" t="s">
        <v>593</v>
      </c>
      <c r="F1227" s="1546" t="s">
        <v>438</v>
      </c>
      <c r="G1227" s="1818">
        <v>1</v>
      </c>
      <c r="H1227" s="1818">
        <v>5</v>
      </c>
      <c r="I1227" s="1818">
        <v>5</v>
      </c>
      <c r="J1227" s="1546" t="s">
        <v>6527</v>
      </c>
      <c r="K1227" s="1546" t="s">
        <v>6427</v>
      </c>
      <c r="L1227" s="1546" t="s">
        <v>6581</v>
      </c>
    </row>
    <row r="1228" spans="1:12">
      <c r="A1228" s="1546" t="s">
        <v>314</v>
      </c>
      <c r="B1228" s="1817">
        <v>4826</v>
      </c>
      <c r="C1228" s="1546" t="s">
        <v>1482</v>
      </c>
      <c r="D1228" s="1546" t="s">
        <v>164</v>
      </c>
      <c r="E1228" s="1546" t="s">
        <v>6272</v>
      </c>
      <c r="F1228" s="1546" t="s">
        <v>855</v>
      </c>
      <c r="G1228" s="1818">
        <v>1</v>
      </c>
      <c r="H1228" s="1818">
        <v>5</v>
      </c>
      <c r="I1228" s="1818">
        <v>5</v>
      </c>
      <c r="J1228" s="1546" t="s">
        <v>6527</v>
      </c>
      <c r="K1228" s="1546" t="s">
        <v>6427</v>
      </c>
      <c r="L1228" s="1546" t="s">
        <v>6581</v>
      </c>
    </row>
    <row r="1229" spans="1:12">
      <c r="A1229" s="1546" t="s">
        <v>314</v>
      </c>
      <c r="B1229" s="1817">
        <v>4827</v>
      </c>
      <c r="C1229" s="1546" t="s">
        <v>1482</v>
      </c>
      <c r="D1229" s="1546" t="s">
        <v>164</v>
      </c>
      <c r="E1229" s="1546" t="s">
        <v>3068</v>
      </c>
      <c r="F1229" s="1546" t="s">
        <v>1044</v>
      </c>
      <c r="G1229" s="1818">
        <v>1</v>
      </c>
      <c r="H1229" s="1818">
        <v>5</v>
      </c>
      <c r="I1229" s="1818">
        <v>5</v>
      </c>
      <c r="J1229" s="1546" t="s">
        <v>6527</v>
      </c>
      <c r="K1229" s="1546" t="s">
        <v>6427</v>
      </c>
      <c r="L1229" s="1546" t="s">
        <v>6581</v>
      </c>
    </row>
    <row r="1230" spans="1:12">
      <c r="A1230" s="1546" t="s">
        <v>314</v>
      </c>
      <c r="B1230" s="1817">
        <v>4828</v>
      </c>
      <c r="C1230" s="1546" t="s">
        <v>1482</v>
      </c>
      <c r="D1230" s="1546" t="s">
        <v>164</v>
      </c>
      <c r="E1230" s="1546" t="s">
        <v>755</v>
      </c>
      <c r="F1230" s="1546" t="s">
        <v>756</v>
      </c>
      <c r="G1230" s="1818">
        <v>1</v>
      </c>
      <c r="H1230" s="1818">
        <v>5</v>
      </c>
      <c r="I1230" s="1818">
        <v>5</v>
      </c>
      <c r="J1230" s="1546" t="s">
        <v>6527</v>
      </c>
      <c r="K1230" s="1546" t="s">
        <v>6427</v>
      </c>
      <c r="L1230" s="1546" t="s">
        <v>6581</v>
      </c>
    </row>
    <row r="1231" spans="1:12">
      <c r="A1231" s="1546" t="s">
        <v>314</v>
      </c>
      <c r="B1231" s="1817">
        <v>4829</v>
      </c>
      <c r="C1231" s="1546" t="s">
        <v>1482</v>
      </c>
      <c r="D1231" s="1546" t="s">
        <v>164</v>
      </c>
      <c r="E1231" s="1546" t="s">
        <v>6230</v>
      </c>
      <c r="F1231" s="1546" t="s">
        <v>6231</v>
      </c>
      <c r="G1231" s="1818">
        <v>1</v>
      </c>
      <c r="H1231" s="1818">
        <v>5</v>
      </c>
      <c r="I1231" s="1818">
        <v>5</v>
      </c>
      <c r="J1231" s="1546" t="s">
        <v>6527</v>
      </c>
      <c r="K1231" s="1546" t="s">
        <v>6427</v>
      </c>
      <c r="L1231" s="1546" t="s">
        <v>6581</v>
      </c>
    </row>
    <row r="1232" spans="1:12">
      <c r="A1232" s="1546" t="s">
        <v>314</v>
      </c>
      <c r="B1232" s="1817">
        <v>4830</v>
      </c>
      <c r="C1232" s="1546" t="s">
        <v>1482</v>
      </c>
      <c r="D1232" s="1546" t="s">
        <v>164</v>
      </c>
      <c r="E1232" s="1546" t="s">
        <v>1662</v>
      </c>
      <c r="F1232" s="1546" t="s">
        <v>362</v>
      </c>
      <c r="G1232" s="1818">
        <v>1</v>
      </c>
      <c r="H1232" s="1818">
        <v>5</v>
      </c>
      <c r="I1232" s="1818">
        <v>5</v>
      </c>
      <c r="J1232" s="1546" t="s">
        <v>6527</v>
      </c>
      <c r="K1232" s="1546" t="s">
        <v>6427</v>
      </c>
      <c r="L1232" s="1546" t="s">
        <v>6581</v>
      </c>
    </row>
    <row r="1233" spans="1:12">
      <c r="A1233" s="1546" t="s">
        <v>314</v>
      </c>
      <c r="B1233" s="1817">
        <v>4831</v>
      </c>
      <c r="C1233" s="1546" t="s">
        <v>1482</v>
      </c>
      <c r="D1233" s="1546" t="s">
        <v>164</v>
      </c>
      <c r="E1233" s="1546" t="s">
        <v>931</v>
      </c>
      <c r="F1233" s="1546" t="s">
        <v>930</v>
      </c>
      <c r="G1233" s="1818">
        <v>1</v>
      </c>
      <c r="H1233" s="1818">
        <v>5</v>
      </c>
      <c r="I1233" s="1818">
        <v>5</v>
      </c>
      <c r="J1233" s="1546" t="s">
        <v>6527</v>
      </c>
      <c r="K1233" s="1546" t="s">
        <v>6427</v>
      </c>
      <c r="L1233" s="1546" t="s">
        <v>6581</v>
      </c>
    </row>
    <row r="1234" spans="1:12">
      <c r="A1234" s="1546" t="s">
        <v>314</v>
      </c>
      <c r="B1234" s="1817">
        <v>4832</v>
      </c>
      <c r="C1234" s="1546" t="s">
        <v>1482</v>
      </c>
      <c r="D1234" s="1546" t="s">
        <v>164</v>
      </c>
      <c r="E1234" s="1546" t="s">
        <v>615</v>
      </c>
      <c r="F1234" s="1546" t="s">
        <v>616</v>
      </c>
      <c r="G1234" s="1818">
        <v>1</v>
      </c>
      <c r="H1234" s="1818">
        <v>5</v>
      </c>
      <c r="I1234" s="1818">
        <v>5</v>
      </c>
      <c r="J1234" s="1546" t="s">
        <v>6527</v>
      </c>
      <c r="K1234" s="1546" t="s">
        <v>6427</v>
      </c>
      <c r="L1234" s="1546" t="s">
        <v>6581</v>
      </c>
    </row>
    <row r="1235" spans="1:12">
      <c r="A1235" s="1546" t="s">
        <v>314</v>
      </c>
      <c r="B1235" s="1817">
        <v>4833</v>
      </c>
      <c r="C1235" s="1546" t="s">
        <v>1482</v>
      </c>
      <c r="D1235" s="1546" t="s">
        <v>164</v>
      </c>
      <c r="E1235" s="1546" t="s">
        <v>6158</v>
      </c>
      <c r="F1235" s="1546" t="s">
        <v>1487</v>
      </c>
      <c r="G1235" s="1818">
        <v>1</v>
      </c>
      <c r="H1235" s="1818">
        <v>5</v>
      </c>
      <c r="I1235" s="1818">
        <v>5</v>
      </c>
      <c r="J1235" s="1546" t="s">
        <v>6527</v>
      </c>
      <c r="K1235" s="1546" t="s">
        <v>6427</v>
      </c>
      <c r="L1235" s="1546" t="s">
        <v>6581</v>
      </c>
    </row>
    <row r="1236" spans="1:12">
      <c r="A1236" s="1546" t="s">
        <v>314</v>
      </c>
      <c r="B1236" s="1817">
        <v>4834</v>
      </c>
      <c r="C1236" s="1546" t="s">
        <v>1482</v>
      </c>
      <c r="D1236" s="1546" t="s">
        <v>164</v>
      </c>
      <c r="E1236" s="1546" t="s">
        <v>6317</v>
      </c>
      <c r="F1236" s="1546" t="s">
        <v>1274</v>
      </c>
      <c r="G1236" s="1818">
        <v>1</v>
      </c>
      <c r="H1236" s="1818">
        <v>5</v>
      </c>
      <c r="I1236" s="1818">
        <v>5</v>
      </c>
      <c r="J1236" s="1546" t="s">
        <v>6527</v>
      </c>
      <c r="K1236" s="1546" t="s">
        <v>6427</v>
      </c>
      <c r="L1236" s="1546" t="s">
        <v>6581</v>
      </c>
    </row>
    <row r="1237" spans="1:12">
      <c r="A1237" s="1546" t="s">
        <v>314</v>
      </c>
      <c r="B1237" s="1817">
        <v>4835</v>
      </c>
      <c r="C1237" s="1546" t="s">
        <v>1482</v>
      </c>
      <c r="D1237" s="1546" t="s">
        <v>164</v>
      </c>
      <c r="E1237" s="1546" t="s">
        <v>6274</v>
      </c>
      <c r="F1237" s="1546" t="s">
        <v>851</v>
      </c>
      <c r="G1237" s="1818">
        <v>1</v>
      </c>
      <c r="H1237" s="1818">
        <v>5</v>
      </c>
      <c r="I1237" s="1818">
        <v>5</v>
      </c>
      <c r="J1237" s="1546" t="s">
        <v>6527</v>
      </c>
      <c r="K1237" s="1546" t="s">
        <v>6427</v>
      </c>
      <c r="L1237" s="1546" t="s">
        <v>6581</v>
      </c>
    </row>
    <row r="1238" spans="1:12">
      <c r="A1238" s="1546" t="s">
        <v>314</v>
      </c>
      <c r="B1238" s="1817">
        <v>4836</v>
      </c>
      <c r="C1238" s="1546" t="s">
        <v>1482</v>
      </c>
      <c r="D1238" s="1546" t="s">
        <v>164</v>
      </c>
      <c r="E1238" s="1546" t="s">
        <v>6256</v>
      </c>
      <c r="F1238" s="1546" t="s">
        <v>436</v>
      </c>
      <c r="G1238" s="1818">
        <v>1</v>
      </c>
      <c r="H1238" s="1818">
        <v>5</v>
      </c>
      <c r="I1238" s="1818">
        <v>5</v>
      </c>
      <c r="J1238" s="1546" t="s">
        <v>6527</v>
      </c>
      <c r="K1238" s="1546" t="s">
        <v>6427</v>
      </c>
      <c r="L1238" s="1546" t="s">
        <v>6581</v>
      </c>
    </row>
    <row r="1239" spans="1:12">
      <c r="A1239" s="1546" t="s">
        <v>314</v>
      </c>
      <c r="B1239" s="1817">
        <v>4866</v>
      </c>
      <c r="C1239" s="1546" t="s">
        <v>1493</v>
      </c>
      <c r="D1239" s="1546" t="s">
        <v>165</v>
      </c>
      <c r="E1239" s="1546" t="s">
        <v>6233</v>
      </c>
      <c r="F1239" s="1546" t="s">
        <v>274</v>
      </c>
      <c r="G1239" s="1818">
        <v>3</v>
      </c>
      <c r="H1239" s="1818">
        <v>5</v>
      </c>
      <c r="I1239" s="1818">
        <v>15</v>
      </c>
      <c r="J1239" s="1546" t="s">
        <v>6527</v>
      </c>
      <c r="K1239" s="1546" t="s">
        <v>6456</v>
      </c>
      <c r="L1239" s="1546" t="s">
        <v>6515</v>
      </c>
    </row>
    <row r="1240" spans="1:12">
      <c r="A1240" s="1546" t="s">
        <v>314</v>
      </c>
      <c r="B1240" s="1817">
        <v>4867</v>
      </c>
      <c r="C1240" s="1546" t="s">
        <v>1493</v>
      </c>
      <c r="D1240" s="1546" t="s">
        <v>165</v>
      </c>
      <c r="E1240" s="1546" t="s">
        <v>462</v>
      </c>
      <c r="F1240" s="1546" t="s">
        <v>461</v>
      </c>
      <c r="G1240" s="1818">
        <v>1</v>
      </c>
      <c r="H1240" s="1818">
        <v>5</v>
      </c>
      <c r="I1240" s="1818">
        <v>5</v>
      </c>
      <c r="J1240" s="1546" t="s">
        <v>6527</v>
      </c>
      <c r="K1240" s="1546" t="s">
        <v>6456</v>
      </c>
      <c r="L1240" s="1546" t="s">
        <v>6515</v>
      </c>
    </row>
    <row r="1241" spans="1:12">
      <c r="A1241" s="1546" t="s">
        <v>314</v>
      </c>
      <c r="B1241" s="1817">
        <v>4868</v>
      </c>
      <c r="C1241" s="1546" t="s">
        <v>1493</v>
      </c>
      <c r="D1241" s="1546" t="s">
        <v>165</v>
      </c>
      <c r="E1241" s="1546" t="s">
        <v>6248</v>
      </c>
      <c r="F1241" s="1546" t="s">
        <v>459</v>
      </c>
      <c r="G1241" s="1818">
        <v>1</v>
      </c>
      <c r="H1241" s="1818">
        <v>5</v>
      </c>
      <c r="I1241" s="1818">
        <v>5</v>
      </c>
      <c r="J1241" s="1546" t="s">
        <v>6527</v>
      </c>
      <c r="K1241" s="1546" t="s">
        <v>6456</v>
      </c>
      <c r="L1241" s="1546" t="s">
        <v>6515</v>
      </c>
    </row>
    <row r="1242" spans="1:12">
      <c r="A1242" s="1546" t="s">
        <v>314</v>
      </c>
      <c r="B1242" s="1817">
        <v>4869</v>
      </c>
      <c r="C1242" s="1546" t="s">
        <v>1493</v>
      </c>
      <c r="D1242" s="1546" t="s">
        <v>165</v>
      </c>
      <c r="E1242" s="1546" t="s">
        <v>6272</v>
      </c>
      <c r="F1242" s="1546" t="s">
        <v>855</v>
      </c>
      <c r="G1242" s="1818">
        <v>1</v>
      </c>
      <c r="H1242" s="1818">
        <v>5</v>
      </c>
      <c r="I1242" s="1818">
        <v>5</v>
      </c>
      <c r="J1242" s="1546" t="s">
        <v>6527</v>
      </c>
      <c r="K1242" s="1546" t="s">
        <v>6456</v>
      </c>
      <c r="L1242" s="1546" t="s">
        <v>6515</v>
      </c>
    </row>
    <row r="1243" spans="1:12">
      <c r="A1243" s="1546" t="s">
        <v>314</v>
      </c>
      <c r="B1243" s="1817">
        <v>4870</v>
      </c>
      <c r="C1243" s="1546" t="s">
        <v>1493</v>
      </c>
      <c r="D1243" s="1546" t="s">
        <v>165</v>
      </c>
      <c r="E1243" s="1546" t="s">
        <v>6336</v>
      </c>
      <c r="F1243" s="1546" t="s">
        <v>438</v>
      </c>
      <c r="G1243" s="1818">
        <v>2</v>
      </c>
      <c r="H1243" s="1818">
        <v>5</v>
      </c>
      <c r="I1243" s="1818">
        <v>10</v>
      </c>
      <c r="J1243" s="1546" t="s">
        <v>6527</v>
      </c>
      <c r="K1243" s="1546" t="s">
        <v>6456</v>
      </c>
      <c r="L1243" s="1546" t="s">
        <v>6515</v>
      </c>
    </row>
    <row r="1244" spans="1:12">
      <c r="A1244" s="1546" t="s">
        <v>314</v>
      </c>
      <c r="B1244" s="1817">
        <v>4871</v>
      </c>
      <c r="C1244" s="1546" t="s">
        <v>1493</v>
      </c>
      <c r="D1244" s="1546" t="s">
        <v>165</v>
      </c>
      <c r="E1244" s="1546" t="s">
        <v>6336</v>
      </c>
      <c r="F1244" s="1546" t="s">
        <v>438</v>
      </c>
      <c r="G1244" s="1818">
        <v>1</v>
      </c>
      <c r="H1244" s="1818"/>
      <c r="I1244" s="1818">
        <v>4</v>
      </c>
      <c r="J1244" s="1546" t="s">
        <v>6523</v>
      </c>
      <c r="K1244" s="1546" t="s">
        <v>6456</v>
      </c>
      <c r="L1244" s="1546" t="s">
        <v>6515</v>
      </c>
    </row>
    <row r="1245" spans="1:12">
      <c r="A1245" s="1546" t="s">
        <v>314</v>
      </c>
      <c r="B1245" s="1817">
        <v>4872</v>
      </c>
      <c r="C1245" s="1546" t="s">
        <v>1493</v>
      </c>
      <c r="D1245" s="1546" t="s">
        <v>165</v>
      </c>
      <c r="E1245" s="1546" t="s">
        <v>6337</v>
      </c>
      <c r="F1245" s="1546" t="s">
        <v>6292</v>
      </c>
      <c r="G1245" s="1818"/>
      <c r="H1245" s="1818"/>
      <c r="I1245" s="1818">
        <v>1</v>
      </c>
      <c r="J1245" s="1546" t="s">
        <v>6523</v>
      </c>
      <c r="K1245" s="1546" t="s">
        <v>6456</v>
      </c>
      <c r="L1245" s="1546" t="s">
        <v>6515</v>
      </c>
    </row>
    <row r="1246" spans="1:12">
      <c r="A1246" s="1546" t="s">
        <v>314</v>
      </c>
      <c r="B1246" s="1817">
        <v>4873</v>
      </c>
      <c r="C1246" s="1546" t="s">
        <v>1493</v>
      </c>
      <c r="D1246" s="1546" t="s">
        <v>165</v>
      </c>
      <c r="E1246" s="1546" t="s">
        <v>1050</v>
      </c>
      <c r="F1246" s="1546" t="s">
        <v>1049</v>
      </c>
      <c r="G1246" s="1818">
        <v>3</v>
      </c>
      <c r="H1246" s="1818">
        <v>5</v>
      </c>
      <c r="I1246" s="1818">
        <v>15</v>
      </c>
      <c r="J1246" s="1546" t="s">
        <v>6527</v>
      </c>
      <c r="K1246" s="1546" t="s">
        <v>6456</v>
      </c>
      <c r="L1246" s="1546" t="s">
        <v>6515</v>
      </c>
    </row>
    <row r="1247" spans="1:12">
      <c r="A1247" s="1546" t="s">
        <v>314</v>
      </c>
      <c r="B1247" s="1817">
        <v>4874</v>
      </c>
      <c r="C1247" s="1546" t="s">
        <v>1493</v>
      </c>
      <c r="D1247" s="1546" t="s">
        <v>165</v>
      </c>
      <c r="E1247" s="1546" t="s">
        <v>6256</v>
      </c>
      <c r="F1247" s="1546" t="s">
        <v>436</v>
      </c>
      <c r="G1247" s="1818">
        <v>1</v>
      </c>
      <c r="H1247" s="1818">
        <v>5</v>
      </c>
      <c r="I1247" s="1818">
        <v>5</v>
      </c>
      <c r="J1247" s="1546" t="s">
        <v>6527</v>
      </c>
      <c r="K1247" s="1546" t="s">
        <v>6456</v>
      </c>
      <c r="L1247" s="1546" t="s">
        <v>6515</v>
      </c>
    </row>
    <row r="1248" spans="1:12">
      <c r="A1248" s="1546" t="s">
        <v>314</v>
      </c>
      <c r="B1248" s="1817">
        <v>4907</v>
      </c>
      <c r="C1248" s="1546" t="s">
        <v>1493</v>
      </c>
      <c r="D1248" s="1546" t="s">
        <v>166</v>
      </c>
      <c r="E1248" s="1546" t="s">
        <v>582</v>
      </c>
      <c r="F1248" s="1546" t="s">
        <v>583</v>
      </c>
      <c r="G1248" s="1818">
        <v>1</v>
      </c>
      <c r="H1248" s="1818">
        <v>5</v>
      </c>
      <c r="I1248" s="1818">
        <v>5</v>
      </c>
      <c r="J1248" s="1546" t="s">
        <v>6527</v>
      </c>
      <c r="K1248" s="1546" t="s">
        <v>6456</v>
      </c>
      <c r="L1248" s="1546" t="s">
        <v>6515</v>
      </c>
    </row>
    <row r="1249" spans="1:12">
      <c r="A1249" s="1546" t="s">
        <v>314</v>
      </c>
      <c r="B1249" s="1817">
        <v>4909</v>
      </c>
      <c r="C1249" s="1546" t="s">
        <v>1493</v>
      </c>
      <c r="D1249" s="1546" t="s">
        <v>166</v>
      </c>
      <c r="E1249" s="1546" t="s">
        <v>1672</v>
      </c>
      <c r="F1249" s="1546" t="s">
        <v>577</v>
      </c>
      <c r="G1249" s="1818">
        <v>3</v>
      </c>
      <c r="H1249" s="1818">
        <v>5</v>
      </c>
      <c r="I1249" s="1818">
        <v>15</v>
      </c>
      <c r="J1249" s="1546" t="s">
        <v>6527</v>
      </c>
      <c r="K1249" s="1546" t="s">
        <v>6456</v>
      </c>
      <c r="L1249" s="1546" t="s">
        <v>6515</v>
      </c>
    </row>
    <row r="1250" spans="1:12">
      <c r="A1250" s="1546" t="s">
        <v>314</v>
      </c>
      <c r="B1250" s="1817">
        <v>4910</v>
      </c>
      <c r="C1250" s="1546" t="s">
        <v>1493</v>
      </c>
      <c r="D1250" s="1546" t="s">
        <v>166</v>
      </c>
      <c r="E1250" s="1546" t="s">
        <v>964</v>
      </c>
      <c r="F1250" s="1546" t="s">
        <v>963</v>
      </c>
      <c r="G1250" s="1818">
        <v>1</v>
      </c>
      <c r="H1250" s="1818">
        <v>5</v>
      </c>
      <c r="I1250" s="1818">
        <v>5</v>
      </c>
      <c r="J1250" s="1546" t="s">
        <v>6527</v>
      </c>
      <c r="K1250" s="1546" t="s">
        <v>6456</v>
      </c>
      <c r="L1250" s="1546" t="s">
        <v>6515</v>
      </c>
    </row>
    <row r="1251" spans="1:12">
      <c r="A1251" s="1546" t="s">
        <v>314</v>
      </c>
      <c r="B1251" s="1817">
        <v>4911</v>
      </c>
      <c r="C1251" s="1546" t="s">
        <v>1493</v>
      </c>
      <c r="D1251" s="1546" t="s">
        <v>166</v>
      </c>
      <c r="E1251" s="1546" t="s">
        <v>443</v>
      </c>
      <c r="F1251" s="1546" t="s">
        <v>442</v>
      </c>
      <c r="G1251" s="1818">
        <v>1</v>
      </c>
      <c r="H1251" s="1818">
        <v>5</v>
      </c>
      <c r="I1251" s="1818">
        <v>5</v>
      </c>
      <c r="J1251" s="1546" t="s">
        <v>6527</v>
      </c>
      <c r="K1251" s="1546" t="s">
        <v>6456</v>
      </c>
      <c r="L1251" s="1546" t="s">
        <v>6515</v>
      </c>
    </row>
    <row r="1252" spans="1:12">
      <c r="A1252" s="1546" t="s">
        <v>314</v>
      </c>
      <c r="B1252" s="1817">
        <v>4912</v>
      </c>
      <c r="C1252" s="1546" t="s">
        <v>1493</v>
      </c>
      <c r="D1252" s="1546" t="s">
        <v>166</v>
      </c>
      <c r="E1252" s="1546" t="s">
        <v>441</v>
      </c>
      <c r="F1252" s="1546" t="s">
        <v>440</v>
      </c>
      <c r="G1252" s="1818">
        <v>1</v>
      </c>
      <c r="H1252" s="1818">
        <v>5</v>
      </c>
      <c r="I1252" s="1818">
        <v>5</v>
      </c>
      <c r="J1252" s="1546" t="s">
        <v>6527</v>
      </c>
      <c r="K1252" s="1546" t="s">
        <v>6456</v>
      </c>
      <c r="L1252" s="1546" t="s">
        <v>6515</v>
      </c>
    </row>
    <row r="1253" spans="1:12">
      <c r="A1253" s="1546" t="s">
        <v>314</v>
      </c>
      <c r="B1253" s="1817">
        <v>4913</v>
      </c>
      <c r="C1253" s="1546" t="s">
        <v>1493</v>
      </c>
      <c r="D1253" s="1546" t="s">
        <v>166</v>
      </c>
      <c r="E1253" s="1546" t="s">
        <v>998</v>
      </c>
      <c r="F1253" s="1546" t="s">
        <v>284</v>
      </c>
      <c r="G1253" s="1818">
        <v>1</v>
      </c>
      <c r="H1253" s="1818">
        <v>5</v>
      </c>
      <c r="I1253" s="1818">
        <v>5</v>
      </c>
      <c r="J1253" s="1546" t="s">
        <v>6527</v>
      </c>
      <c r="K1253" s="1546" t="s">
        <v>6456</v>
      </c>
      <c r="L1253" s="1546" t="s">
        <v>6515</v>
      </c>
    </row>
    <row r="1254" spans="1:12">
      <c r="A1254" s="1546" t="s">
        <v>314</v>
      </c>
      <c r="B1254" s="1817">
        <v>4914</v>
      </c>
      <c r="C1254" s="1546" t="s">
        <v>1493</v>
      </c>
      <c r="D1254" s="1546" t="s">
        <v>166</v>
      </c>
      <c r="E1254" s="1546" t="s">
        <v>3122</v>
      </c>
      <c r="F1254" s="1546" t="s">
        <v>800</v>
      </c>
      <c r="G1254" s="1818">
        <v>1</v>
      </c>
      <c r="H1254" s="1818">
        <v>5</v>
      </c>
      <c r="I1254" s="1818">
        <v>5</v>
      </c>
      <c r="J1254" s="1546" t="s">
        <v>6527</v>
      </c>
      <c r="K1254" s="1546" t="s">
        <v>6456</v>
      </c>
      <c r="L1254" s="1546" t="s">
        <v>6515</v>
      </c>
    </row>
    <row r="1255" spans="1:12">
      <c r="A1255" s="1546" t="s">
        <v>314</v>
      </c>
      <c r="B1255" s="1817">
        <v>4915</v>
      </c>
      <c r="C1255" s="1546" t="s">
        <v>1493</v>
      </c>
      <c r="D1255" s="1546" t="s">
        <v>166</v>
      </c>
      <c r="E1255" s="1546" t="s">
        <v>1050</v>
      </c>
      <c r="F1255" s="1546" t="s">
        <v>1049</v>
      </c>
      <c r="G1255" s="1818">
        <v>2</v>
      </c>
      <c r="H1255" s="1818">
        <v>5</v>
      </c>
      <c r="I1255" s="1818">
        <v>10</v>
      </c>
      <c r="J1255" s="1546" t="s">
        <v>6527</v>
      </c>
      <c r="K1255" s="1546" t="s">
        <v>6456</v>
      </c>
      <c r="L1255" s="1546" t="s">
        <v>6515</v>
      </c>
    </row>
    <row r="1256" spans="1:12">
      <c r="A1256" s="1546" t="s">
        <v>314</v>
      </c>
      <c r="B1256" s="1817">
        <v>4916</v>
      </c>
      <c r="C1256" s="1546" t="s">
        <v>1493</v>
      </c>
      <c r="D1256" s="1546" t="s">
        <v>166</v>
      </c>
      <c r="E1256" s="1546" t="s">
        <v>6316</v>
      </c>
      <c r="F1256" s="1546" t="s">
        <v>1243</v>
      </c>
      <c r="G1256" s="1818">
        <v>1</v>
      </c>
      <c r="H1256" s="1818">
        <v>5</v>
      </c>
      <c r="I1256" s="1818">
        <v>5</v>
      </c>
      <c r="J1256" s="1546" t="s">
        <v>6527</v>
      </c>
      <c r="K1256" s="1546" t="s">
        <v>6456</v>
      </c>
      <c r="L1256" s="1546" t="s">
        <v>6515</v>
      </c>
    </row>
    <row r="1257" spans="1:12">
      <c r="A1257" s="1546" t="s">
        <v>314</v>
      </c>
      <c r="B1257" s="1817">
        <v>4917</v>
      </c>
      <c r="C1257" s="1546" t="s">
        <v>1493</v>
      </c>
      <c r="D1257" s="1546" t="s">
        <v>166</v>
      </c>
      <c r="E1257" s="1546" t="s">
        <v>6256</v>
      </c>
      <c r="F1257" s="1546" t="s">
        <v>436</v>
      </c>
      <c r="G1257" s="1818">
        <v>3</v>
      </c>
      <c r="H1257" s="1818">
        <v>5</v>
      </c>
      <c r="I1257" s="1818">
        <v>15</v>
      </c>
      <c r="J1257" s="1546" t="s">
        <v>6527</v>
      </c>
      <c r="K1257" s="1546" t="s">
        <v>6456</v>
      </c>
      <c r="L1257" s="1546" t="s">
        <v>6515</v>
      </c>
    </row>
    <row r="1258" spans="1:12">
      <c r="A1258" s="1546" t="s">
        <v>314</v>
      </c>
      <c r="B1258" s="1817">
        <v>4918</v>
      </c>
      <c r="C1258" s="1546" t="s">
        <v>1493</v>
      </c>
      <c r="D1258" s="1546" t="s">
        <v>166</v>
      </c>
      <c r="E1258" s="1546" t="s">
        <v>6280</v>
      </c>
      <c r="F1258" s="1546" t="s">
        <v>750</v>
      </c>
      <c r="G1258" s="1818">
        <v>1</v>
      </c>
      <c r="H1258" s="1818">
        <v>5</v>
      </c>
      <c r="I1258" s="1818">
        <v>5</v>
      </c>
      <c r="J1258" s="1546" t="s">
        <v>6527</v>
      </c>
      <c r="K1258" s="1546" t="s">
        <v>6456</v>
      </c>
      <c r="L1258" s="1546" t="s">
        <v>6515</v>
      </c>
    </row>
    <row r="1259" spans="1:12">
      <c r="A1259" s="1546" t="s">
        <v>314</v>
      </c>
      <c r="B1259" s="1817">
        <v>4919</v>
      </c>
      <c r="C1259" s="1546" t="s">
        <v>1493</v>
      </c>
      <c r="D1259" s="1546" t="s">
        <v>166</v>
      </c>
      <c r="E1259" s="1546" t="s">
        <v>792</v>
      </c>
      <c r="F1259" s="1546" t="s">
        <v>793</v>
      </c>
      <c r="G1259" s="1818">
        <v>1</v>
      </c>
      <c r="H1259" s="1818">
        <v>5</v>
      </c>
      <c r="I1259" s="1818">
        <v>5</v>
      </c>
      <c r="J1259" s="1546" t="s">
        <v>6527</v>
      </c>
      <c r="K1259" s="1546" t="s">
        <v>6456</v>
      </c>
      <c r="L1259" s="1546" t="s">
        <v>6515</v>
      </c>
    </row>
    <row r="1260" spans="1:12">
      <c r="A1260" s="1546" t="s">
        <v>314</v>
      </c>
      <c r="B1260" s="1817">
        <v>4921</v>
      </c>
      <c r="C1260" s="1546" t="s">
        <v>1493</v>
      </c>
      <c r="D1260" s="1546" t="s">
        <v>166</v>
      </c>
      <c r="E1260" s="1546" t="s">
        <v>6159</v>
      </c>
      <c r="F1260" s="1546" t="s">
        <v>1559</v>
      </c>
      <c r="G1260" s="1818">
        <v>1</v>
      </c>
      <c r="H1260" s="1818">
        <v>2</v>
      </c>
      <c r="I1260" s="1818">
        <v>2</v>
      </c>
      <c r="J1260" s="1546" t="s">
        <v>6527</v>
      </c>
      <c r="K1260" s="1546" t="s">
        <v>6456</v>
      </c>
      <c r="L1260" s="1546" t="s">
        <v>6515</v>
      </c>
    </row>
    <row r="1261" spans="1:12">
      <c r="A1261" s="1546" t="s">
        <v>314</v>
      </c>
      <c r="B1261" s="1817">
        <v>4952</v>
      </c>
      <c r="C1261" s="1546" t="s">
        <v>1493</v>
      </c>
      <c r="D1261" s="1546" t="s">
        <v>167</v>
      </c>
      <c r="E1261" s="1546" t="s">
        <v>6098</v>
      </c>
      <c r="F1261" s="1546" t="s">
        <v>276</v>
      </c>
      <c r="G1261" s="1818">
        <v>1</v>
      </c>
      <c r="H1261" s="1818">
        <v>4</v>
      </c>
      <c r="I1261" s="1818">
        <v>4</v>
      </c>
      <c r="J1261" s="1546" t="s">
        <v>6527</v>
      </c>
      <c r="K1261" s="1546" t="s">
        <v>6456</v>
      </c>
      <c r="L1261" s="1546" t="s">
        <v>6515</v>
      </c>
    </row>
    <row r="1262" spans="1:12">
      <c r="A1262" s="1546" t="s">
        <v>314</v>
      </c>
      <c r="B1262" s="1817">
        <v>4953</v>
      </c>
      <c r="C1262" s="1546" t="s">
        <v>1493</v>
      </c>
      <c r="D1262" s="1546" t="s">
        <v>167</v>
      </c>
      <c r="E1262" s="1546" t="s">
        <v>6099</v>
      </c>
      <c r="F1262" s="1546" t="s">
        <v>294</v>
      </c>
      <c r="G1262" s="1818">
        <v>2</v>
      </c>
      <c r="H1262" s="1818">
        <v>4</v>
      </c>
      <c r="I1262" s="1818">
        <v>8</v>
      </c>
      <c r="J1262" s="1546" t="s">
        <v>6527</v>
      </c>
      <c r="K1262" s="1546" t="s">
        <v>6456</v>
      </c>
      <c r="L1262" s="1546" t="s">
        <v>6515</v>
      </c>
    </row>
    <row r="1263" spans="1:12">
      <c r="A1263" s="1546" t="s">
        <v>314</v>
      </c>
      <c r="B1263" s="1817">
        <v>4954</v>
      </c>
      <c r="C1263" s="1546" t="s">
        <v>1493</v>
      </c>
      <c r="D1263" s="1546" t="s">
        <v>167</v>
      </c>
      <c r="E1263" s="1546" t="s">
        <v>6127</v>
      </c>
      <c r="F1263" s="1546" t="s">
        <v>847</v>
      </c>
      <c r="G1263" s="1818">
        <v>1</v>
      </c>
      <c r="H1263" s="1818">
        <v>4</v>
      </c>
      <c r="I1263" s="1818">
        <v>4</v>
      </c>
      <c r="J1263" s="1546" t="s">
        <v>6527</v>
      </c>
      <c r="K1263" s="1546" t="s">
        <v>6456</v>
      </c>
      <c r="L1263" s="1546" t="s">
        <v>6515</v>
      </c>
    </row>
    <row r="1264" spans="1:12">
      <c r="A1264" s="1546" t="s">
        <v>314</v>
      </c>
      <c r="B1264" s="1817">
        <v>4955</v>
      </c>
      <c r="C1264" s="1546" t="s">
        <v>1493</v>
      </c>
      <c r="D1264" s="1546" t="s">
        <v>167</v>
      </c>
      <c r="E1264" s="1546" t="s">
        <v>277</v>
      </c>
      <c r="F1264" s="1546" t="s">
        <v>278</v>
      </c>
      <c r="G1264" s="1818">
        <v>1</v>
      </c>
      <c r="H1264" s="1818">
        <v>4</v>
      </c>
      <c r="I1264" s="1818">
        <v>4</v>
      </c>
      <c r="J1264" s="1546" t="s">
        <v>6527</v>
      </c>
      <c r="K1264" s="1546" t="s">
        <v>6456</v>
      </c>
      <c r="L1264" s="1546" t="s">
        <v>6515</v>
      </c>
    </row>
    <row r="1265" spans="1:12">
      <c r="A1265" s="1546" t="s">
        <v>314</v>
      </c>
      <c r="B1265" s="1817">
        <v>4956</v>
      </c>
      <c r="C1265" s="1546" t="s">
        <v>1493</v>
      </c>
      <c r="D1265" s="1546" t="s">
        <v>167</v>
      </c>
      <c r="E1265" s="1546" t="s">
        <v>6121</v>
      </c>
      <c r="F1265" s="1546" t="s">
        <v>6122</v>
      </c>
      <c r="G1265" s="1818">
        <v>1</v>
      </c>
      <c r="H1265" s="1818">
        <v>4</v>
      </c>
      <c r="I1265" s="1818">
        <v>4</v>
      </c>
      <c r="J1265" s="1546" t="s">
        <v>6527</v>
      </c>
      <c r="K1265" s="1546" t="s">
        <v>6456</v>
      </c>
      <c r="L1265" s="1546" t="s">
        <v>6515</v>
      </c>
    </row>
    <row r="1266" spans="1:12">
      <c r="A1266" s="1546" t="s">
        <v>314</v>
      </c>
      <c r="B1266" s="1817">
        <v>4957</v>
      </c>
      <c r="C1266" s="1546" t="s">
        <v>1493</v>
      </c>
      <c r="D1266" s="1546" t="s">
        <v>167</v>
      </c>
      <c r="E1266" s="1546" t="s">
        <v>6108</v>
      </c>
      <c r="F1266" s="1546" t="s">
        <v>424</v>
      </c>
      <c r="G1266" s="1818">
        <v>2</v>
      </c>
      <c r="H1266" s="1818">
        <v>4</v>
      </c>
      <c r="I1266" s="1818">
        <v>8</v>
      </c>
      <c r="J1266" s="1546" t="s">
        <v>6527</v>
      </c>
      <c r="K1266" s="1546" t="s">
        <v>6456</v>
      </c>
      <c r="L1266" s="1546" t="s">
        <v>6515</v>
      </c>
    </row>
    <row r="1267" spans="1:12">
      <c r="A1267" s="1546" t="s">
        <v>314</v>
      </c>
      <c r="B1267" s="1817">
        <v>4958</v>
      </c>
      <c r="C1267" s="1546" t="s">
        <v>1493</v>
      </c>
      <c r="D1267" s="1546" t="s">
        <v>167</v>
      </c>
      <c r="E1267" s="1546" t="s">
        <v>6104</v>
      </c>
      <c r="F1267" s="1546" t="s">
        <v>329</v>
      </c>
      <c r="G1267" s="1818">
        <v>1</v>
      </c>
      <c r="H1267" s="1818">
        <v>4</v>
      </c>
      <c r="I1267" s="1818">
        <v>4</v>
      </c>
      <c r="J1267" s="1546" t="s">
        <v>6527</v>
      </c>
      <c r="K1267" s="1546" t="s">
        <v>6456</v>
      </c>
      <c r="L1267" s="1546" t="s">
        <v>6515</v>
      </c>
    </row>
    <row r="1268" spans="1:12">
      <c r="A1268" s="1546" t="s">
        <v>314</v>
      </c>
      <c r="B1268" s="1817">
        <v>4959</v>
      </c>
      <c r="C1268" s="1546" t="s">
        <v>1493</v>
      </c>
      <c r="D1268" s="1546" t="s">
        <v>167</v>
      </c>
      <c r="E1268" s="1546" t="s">
        <v>6117</v>
      </c>
      <c r="F1268" s="1546" t="s">
        <v>743</v>
      </c>
      <c r="G1268" s="1818">
        <v>1</v>
      </c>
      <c r="H1268" s="1818">
        <v>4</v>
      </c>
      <c r="I1268" s="1818">
        <v>4</v>
      </c>
      <c r="J1268" s="1546" t="s">
        <v>6527</v>
      </c>
      <c r="K1268" s="1546" t="s">
        <v>6456</v>
      </c>
      <c r="L1268" s="1546" t="s">
        <v>6515</v>
      </c>
    </row>
    <row r="1269" spans="1:12">
      <c r="A1269" s="1546" t="s">
        <v>314</v>
      </c>
      <c r="B1269" s="1817">
        <v>4960</v>
      </c>
      <c r="C1269" s="1546" t="s">
        <v>1493</v>
      </c>
      <c r="D1269" s="1546" t="s">
        <v>167</v>
      </c>
      <c r="E1269" s="1546" t="s">
        <v>707</v>
      </c>
      <c r="F1269" s="1546" t="s">
        <v>708</v>
      </c>
      <c r="G1269" s="1818">
        <v>1</v>
      </c>
      <c r="H1269" s="1818">
        <v>4</v>
      </c>
      <c r="I1269" s="1818">
        <v>4</v>
      </c>
      <c r="J1269" s="1546" t="s">
        <v>6527</v>
      </c>
      <c r="K1269" s="1546" t="s">
        <v>6456</v>
      </c>
      <c r="L1269" s="1546" t="s">
        <v>6515</v>
      </c>
    </row>
    <row r="1270" spans="1:12">
      <c r="A1270" s="1546" t="s">
        <v>314</v>
      </c>
      <c r="B1270" s="1817">
        <v>4961</v>
      </c>
      <c r="C1270" s="1546" t="s">
        <v>1493</v>
      </c>
      <c r="D1270" s="1546" t="s">
        <v>167</v>
      </c>
      <c r="E1270" s="1546" t="s">
        <v>3947</v>
      </c>
      <c r="F1270" s="1546" t="s">
        <v>657</v>
      </c>
      <c r="G1270" s="1818">
        <v>1</v>
      </c>
      <c r="H1270" s="1818">
        <v>4</v>
      </c>
      <c r="I1270" s="1818">
        <v>4</v>
      </c>
      <c r="J1270" s="1546" t="s">
        <v>6527</v>
      </c>
      <c r="K1270" s="1546" t="s">
        <v>6456</v>
      </c>
      <c r="L1270" s="1546" t="s">
        <v>6515</v>
      </c>
    </row>
    <row r="1271" spans="1:12">
      <c r="A1271" s="1546" t="s">
        <v>314</v>
      </c>
      <c r="B1271" s="1817">
        <v>4962</v>
      </c>
      <c r="C1271" s="1546" t="s">
        <v>1493</v>
      </c>
      <c r="D1271" s="1546" t="s">
        <v>167</v>
      </c>
      <c r="E1271" s="1546" t="s">
        <v>6100</v>
      </c>
      <c r="F1271" s="1546" t="s">
        <v>280</v>
      </c>
      <c r="G1271" s="1818">
        <v>1</v>
      </c>
      <c r="H1271" s="1818">
        <v>4</v>
      </c>
      <c r="I1271" s="1818">
        <v>4</v>
      </c>
      <c r="J1271" s="1546" t="s">
        <v>6527</v>
      </c>
      <c r="K1271" s="1546" t="s">
        <v>6456</v>
      </c>
      <c r="L1271" s="1546" t="s">
        <v>6515</v>
      </c>
    </row>
    <row r="1272" spans="1:12">
      <c r="A1272" s="1546" t="s">
        <v>314</v>
      </c>
      <c r="B1272" s="1817">
        <v>4963</v>
      </c>
      <c r="C1272" s="1546" t="s">
        <v>1493</v>
      </c>
      <c r="D1272" s="1546" t="s">
        <v>167</v>
      </c>
      <c r="E1272" s="1546" t="s">
        <v>6125</v>
      </c>
      <c r="F1272" s="1546" t="s">
        <v>816</v>
      </c>
      <c r="G1272" s="1818">
        <v>1</v>
      </c>
      <c r="H1272" s="1818">
        <v>4</v>
      </c>
      <c r="I1272" s="1818">
        <v>4</v>
      </c>
      <c r="J1272" s="1546" t="s">
        <v>6527</v>
      </c>
      <c r="K1272" s="1546" t="s">
        <v>6456</v>
      </c>
      <c r="L1272" s="1546" t="s">
        <v>6515</v>
      </c>
    </row>
    <row r="1273" spans="1:12">
      <c r="A1273" s="1546" t="s">
        <v>314</v>
      </c>
      <c r="B1273" s="1817">
        <v>4965</v>
      </c>
      <c r="C1273" s="1546" t="s">
        <v>1493</v>
      </c>
      <c r="D1273" s="1546" t="s">
        <v>167</v>
      </c>
      <c r="E1273" s="1546" t="s">
        <v>434</v>
      </c>
      <c r="F1273" s="1546" t="s">
        <v>303</v>
      </c>
      <c r="G1273" s="1818">
        <v>1</v>
      </c>
      <c r="H1273" s="1818">
        <v>2</v>
      </c>
      <c r="I1273" s="1818">
        <v>2</v>
      </c>
      <c r="J1273" s="1546" t="s">
        <v>6527</v>
      </c>
      <c r="K1273" s="1546" t="s">
        <v>6456</v>
      </c>
      <c r="L1273" s="1546" t="s">
        <v>6515</v>
      </c>
    </row>
    <row r="1274" spans="1:12">
      <c r="A1274" s="1546" t="s">
        <v>314</v>
      </c>
      <c r="B1274" s="1817">
        <v>4966</v>
      </c>
      <c r="C1274" s="1546" t="s">
        <v>1493</v>
      </c>
      <c r="D1274" s="1546" t="s">
        <v>167</v>
      </c>
      <c r="E1274" s="1546" t="s">
        <v>6276</v>
      </c>
      <c r="F1274" s="1546" t="s">
        <v>887</v>
      </c>
      <c r="G1274" s="1818">
        <v>1</v>
      </c>
      <c r="H1274" s="1818"/>
      <c r="I1274" s="1818">
        <v>10</v>
      </c>
      <c r="J1274" s="1546" t="s">
        <v>6523</v>
      </c>
      <c r="K1274" s="1546" t="s">
        <v>6456</v>
      </c>
      <c r="L1274" s="1546" t="s">
        <v>6515</v>
      </c>
    </row>
    <row r="1275" spans="1:12">
      <c r="A1275" s="1546" t="s">
        <v>314</v>
      </c>
      <c r="B1275" s="1817">
        <v>4968</v>
      </c>
      <c r="C1275" s="1546" t="s">
        <v>1493</v>
      </c>
      <c r="D1275" s="1546" t="s">
        <v>167</v>
      </c>
      <c r="E1275" s="1546" t="s">
        <v>986</v>
      </c>
      <c r="F1275" s="1546" t="s">
        <v>987</v>
      </c>
      <c r="G1275" s="1818">
        <v>1</v>
      </c>
      <c r="H1275" s="1818"/>
      <c r="I1275" s="1818">
        <v>50</v>
      </c>
      <c r="J1275" s="1546" t="s">
        <v>6523</v>
      </c>
      <c r="K1275" s="1546" t="s">
        <v>6456</v>
      </c>
      <c r="L1275" s="1546" t="s">
        <v>6515</v>
      </c>
    </row>
    <row r="1276" spans="1:12">
      <c r="A1276" s="1546" t="s">
        <v>314</v>
      </c>
      <c r="B1276" s="1817">
        <v>4970</v>
      </c>
      <c r="C1276" s="1546" t="s">
        <v>1493</v>
      </c>
      <c r="D1276" s="1546" t="s">
        <v>167</v>
      </c>
      <c r="E1276" s="1546" t="s">
        <v>503</v>
      </c>
      <c r="F1276" s="1546" t="s">
        <v>504</v>
      </c>
      <c r="G1276" s="1818">
        <v>1</v>
      </c>
      <c r="H1276" s="1818">
        <v>100</v>
      </c>
      <c r="I1276" s="1818">
        <v>100</v>
      </c>
      <c r="J1276" s="1546" t="s">
        <v>6527</v>
      </c>
      <c r="K1276" s="1546" t="s">
        <v>6456</v>
      </c>
      <c r="L1276" s="1546" t="s">
        <v>6515</v>
      </c>
    </row>
    <row r="1277" spans="1:12">
      <c r="A1277" s="1546" t="s">
        <v>314</v>
      </c>
      <c r="B1277" s="1817">
        <v>4972</v>
      </c>
      <c r="C1277" s="1546" t="s">
        <v>1493</v>
      </c>
      <c r="D1277" s="1546" t="s">
        <v>167</v>
      </c>
      <c r="E1277" s="1546" t="s">
        <v>6261</v>
      </c>
      <c r="F1277" s="1546" t="s">
        <v>6026</v>
      </c>
      <c r="G1277" s="1818">
        <v>2</v>
      </c>
      <c r="H1277" s="1818">
        <v>6</v>
      </c>
      <c r="I1277" s="1818">
        <v>12</v>
      </c>
      <c r="J1277" s="1546" t="s">
        <v>6527</v>
      </c>
      <c r="K1277" s="1546" t="s">
        <v>6456</v>
      </c>
      <c r="L1277" s="1546" t="s">
        <v>6515</v>
      </c>
    </row>
    <row r="1278" spans="1:12">
      <c r="A1278" s="1546" t="s">
        <v>314</v>
      </c>
      <c r="B1278" s="1817">
        <v>4974</v>
      </c>
      <c r="C1278" s="1546" t="s">
        <v>1493</v>
      </c>
      <c r="D1278" s="1546" t="s">
        <v>167</v>
      </c>
      <c r="E1278" s="1546" t="s">
        <v>2146</v>
      </c>
      <c r="F1278" s="1546" t="s">
        <v>979</v>
      </c>
      <c r="G1278" s="1818">
        <v>1</v>
      </c>
      <c r="H1278" s="1818">
        <v>10</v>
      </c>
      <c r="I1278" s="1818">
        <v>10</v>
      </c>
      <c r="J1278" s="1546" t="s">
        <v>6527</v>
      </c>
      <c r="K1278" s="1546" t="s">
        <v>6456</v>
      </c>
      <c r="L1278" s="1546" t="s">
        <v>6515</v>
      </c>
    </row>
    <row r="1279" spans="1:12">
      <c r="A1279" s="1546" t="s">
        <v>314</v>
      </c>
      <c r="B1279" s="1817">
        <v>4977</v>
      </c>
      <c r="C1279" s="1546" t="s">
        <v>1493</v>
      </c>
      <c r="D1279" s="1546" t="s">
        <v>167</v>
      </c>
      <c r="E1279" s="1546" t="s">
        <v>6233</v>
      </c>
      <c r="F1279" s="1546" t="s">
        <v>274</v>
      </c>
      <c r="G1279" s="1818">
        <v>1</v>
      </c>
      <c r="H1279" s="1818">
        <v>5</v>
      </c>
      <c r="I1279" s="1818">
        <v>5</v>
      </c>
      <c r="J1279" s="1546" t="s">
        <v>6527</v>
      </c>
      <c r="K1279" s="1546" t="s">
        <v>6456</v>
      </c>
      <c r="L1279" s="1546" t="s">
        <v>6515</v>
      </c>
    </row>
    <row r="1280" spans="1:12">
      <c r="A1280" s="1546" t="s">
        <v>314</v>
      </c>
      <c r="B1280" s="1817">
        <v>5002</v>
      </c>
      <c r="C1280" s="1546" t="s">
        <v>1493</v>
      </c>
      <c r="D1280" s="1546" t="s">
        <v>168</v>
      </c>
      <c r="E1280" s="1546" t="s">
        <v>1103</v>
      </c>
      <c r="F1280" s="1546" t="s">
        <v>1183</v>
      </c>
      <c r="G1280" s="1818">
        <v>3</v>
      </c>
      <c r="H1280" s="1818">
        <v>1</v>
      </c>
      <c r="I1280" s="1818">
        <v>3</v>
      </c>
      <c r="J1280" s="1546" t="s">
        <v>6527</v>
      </c>
      <c r="K1280" s="1546" t="s">
        <v>6456</v>
      </c>
      <c r="L1280" s="1546" t="s">
        <v>6515</v>
      </c>
    </row>
    <row r="1281" spans="1:12">
      <c r="A1281" s="1546" t="s">
        <v>314</v>
      </c>
      <c r="B1281" s="1817">
        <v>5003</v>
      </c>
      <c r="C1281" s="1546" t="s">
        <v>1493</v>
      </c>
      <c r="D1281" s="1546" t="s">
        <v>168</v>
      </c>
      <c r="E1281" s="1546" t="s">
        <v>6226</v>
      </c>
      <c r="F1281" s="1546" t="s">
        <v>38</v>
      </c>
      <c r="G1281" s="1818">
        <v>2</v>
      </c>
      <c r="H1281" s="1818">
        <v>5</v>
      </c>
      <c r="I1281" s="1818">
        <v>10</v>
      </c>
      <c r="J1281" s="1546" t="s">
        <v>6527</v>
      </c>
      <c r="K1281" s="1546" t="s">
        <v>6456</v>
      </c>
      <c r="L1281" s="1546" t="s">
        <v>6515</v>
      </c>
    </row>
    <row r="1282" spans="1:12">
      <c r="A1282" s="1546" t="s">
        <v>314</v>
      </c>
      <c r="B1282" s="1817">
        <v>5004</v>
      </c>
      <c r="C1282" s="1546" t="s">
        <v>1493</v>
      </c>
      <c r="D1282" s="1546" t="s">
        <v>168</v>
      </c>
      <c r="E1282" s="1546" t="s">
        <v>6233</v>
      </c>
      <c r="F1282" s="1546" t="s">
        <v>274</v>
      </c>
      <c r="G1282" s="1818">
        <v>1</v>
      </c>
      <c r="H1282" s="1818">
        <v>5</v>
      </c>
      <c r="I1282" s="1818">
        <v>5</v>
      </c>
      <c r="J1282" s="1546" t="s">
        <v>6527</v>
      </c>
      <c r="K1282" s="1546" t="s">
        <v>6456</v>
      </c>
      <c r="L1282" s="1546" t="s">
        <v>6515</v>
      </c>
    </row>
    <row r="1283" spans="1:12">
      <c r="A1283" s="1546" t="s">
        <v>314</v>
      </c>
      <c r="B1283" s="1817">
        <v>5005</v>
      </c>
      <c r="C1283" s="1546" t="s">
        <v>1493</v>
      </c>
      <c r="D1283" s="1546" t="s">
        <v>168</v>
      </c>
      <c r="E1283" s="1546" t="s">
        <v>6237</v>
      </c>
      <c r="F1283" s="1546" t="s">
        <v>343</v>
      </c>
      <c r="G1283" s="1818">
        <v>1</v>
      </c>
      <c r="H1283" s="1818">
        <v>5</v>
      </c>
      <c r="I1283" s="1818">
        <v>5</v>
      </c>
      <c r="J1283" s="1546" t="s">
        <v>6527</v>
      </c>
      <c r="K1283" s="1546" t="s">
        <v>6456</v>
      </c>
      <c r="L1283" s="1546" t="s">
        <v>6515</v>
      </c>
    </row>
    <row r="1284" spans="1:12">
      <c r="A1284" s="1546" t="s">
        <v>314</v>
      </c>
      <c r="B1284" s="1817">
        <v>5006</v>
      </c>
      <c r="C1284" s="1546" t="s">
        <v>1493</v>
      </c>
      <c r="D1284" s="1546" t="s">
        <v>168</v>
      </c>
      <c r="E1284" s="1546" t="s">
        <v>6126</v>
      </c>
      <c r="F1284" s="1546" t="s">
        <v>857</v>
      </c>
      <c r="G1284" s="1818">
        <v>1</v>
      </c>
      <c r="H1284" s="1818">
        <v>5</v>
      </c>
      <c r="I1284" s="1818">
        <v>5</v>
      </c>
      <c r="J1284" s="1546" t="s">
        <v>6527</v>
      </c>
      <c r="K1284" s="1546" t="s">
        <v>6456</v>
      </c>
      <c r="L1284" s="1546" t="s">
        <v>6515</v>
      </c>
    </row>
    <row r="1285" spans="1:12">
      <c r="A1285" s="1546" t="s">
        <v>314</v>
      </c>
      <c r="B1285" s="1817">
        <v>5007</v>
      </c>
      <c r="C1285" s="1546" t="s">
        <v>1493</v>
      </c>
      <c r="D1285" s="1546" t="s">
        <v>168</v>
      </c>
      <c r="E1285" s="1546" t="s">
        <v>6239</v>
      </c>
      <c r="F1285" s="1546" t="s">
        <v>347</v>
      </c>
      <c r="G1285" s="1818">
        <v>1</v>
      </c>
      <c r="H1285" s="1818">
        <v>5</v>
      </c>
      <c r="I1285" s="1818">
        <v>5</v>
      </c>
      <c r="J1285" s="1546" t="s">
        <v>6527</v>
      </c>
      <c r="K1285" s="1546" t="s">
        <v>6456</v>
      </c>
      <c r="L1285" s="1546" t="s">
        <v>6515</v>
      </c>
    </row>
    <row r="1286" spans="1:12">
      <c r="A1286" s="1546" t="s">
        <v>314</v>
      </c>
      <c r="B1286" s="1817">
        <v>5008</v>
      </c>
      <c r="C1286" s="1546" t="s">
        <v>1493</v>
      </c>
      <c r="D1286" s="1546" t="s">
        <v>168</v>
      </c>
      <c r="E1286" s="1546" t="s">
        <v>6240</v>
      </c>
      <c r="F1286" s="1546" t="s">
        <v>349</v>
      </c>
      <c r="G1286" s="1818">
        <v>1</v>
      </c>
      <c r="H1286" s="1818">
        <v>5</v>
      </c>
      <c r="I1286" s="1818">
        <v>5</v>
      </c>
      <c r="J1286" s="1546" t="s">
        <v>6527</v>
      </c>
      <c r="K1286" s="1546" t="s">
        <v>6456</v>
      </c>
      <c r="L1286" s="1546" t="s">
        <v>6515</v>
      </c>
    </row>
    <row r="1287" spans="1:12">
      <c r="A1287" s="1546" t="s">
        <v>314</v>
      </c>
      <c r="B1287" s="1817">
        <v>5009</v>
      </c>
      <c r="C1287" s="1546" t="s">
        <v>1493</v>
      </c>
      <c r="D1287" s="1546" t="s">
        <v>168</v>
      </c>
      <c r="E1287" s="1546" t="s">
        <v>458</v>
      </c>
      <c r="F1287" s="1546" t="s">
        <v>457</v>
      </c>
      <c r="G1287" s="1818">
        <v>3</v>
      </c>
      <c r="H1287" s="1818">
        <v>5</v>
      </c>
      <c r="I1287" s="1818">
        <v>15</v>
      </c>
      <c r="J1287" s="1546" t="s">
        <v>6527</v>
      </c>
      <c r="K1287" s="1546" t="s">
        <v>6456</v>
      </c>
      <c r="L1287" s="1546" t="s">
        <v>6515</v>
      </c>
    </row>
    <row r="1288" spans="1:12">
      <c r="A1288" s="1546" t="s">
        <v>314</v>
      </c>
      <c r="B1288" s="1817">
        <v>5010</v>
      </c>
      <c r="C1288" s="1546" t="s">
        <v>1493</v>
      </c>
      <c r="D1288" s="1546" t="s">
        <v>168</v>
      </c>
      <c r="E1288" s="1546" t="s">
        <v>593</v>
      </c>
      <c r="F1288" s="1546" t="s">
        <v>438</v>
      </c>
      <c r="G1288" s="1818">
        <v>3</v>
      </c>
      <c r="H1288" s="1818">
        <v>5</v>
      </c>
      <c r="I1288" s="1818">
        <v>15</v>
      </c>
      <c r="J1288" s="1546" t="s">
        <v>6527</v>
      </c>
      <c r="K1288" s="1546" t="s">
        <v>6456</v>
      </c>
      <c r="L1288" s="1546" t="s">
        <v>6515</v>
      </c>
    </row>
    <row r="1289" spans="1:12">
      <c r="A1289" s="1546" t="s">
        <v>314</v>
      </c>
      <c r="B1289" s="1817">
        <v>5011</v>
      </c>
      <c r="C1289" s="1546" t="s">
        <v>1493</v>
      </c>
      <c r="D1289" s="1546" t="s">
        <v>168</v>
      </c>
      <c r="E1289" s="1546" t="s">
        <v>6272</v>
      </c>
      <c r="F1289" s="1546" t="s">
        <v>855</v>
      </c>
      <c r="G1289" s="1818">
        <v>1</v>
      </c>
      <c r="H1289" s="1818">
        <v>5</v>
      </c>
      <c r="I1289" s="1818">
        <v>5</v>
      </c>
      <c r="J1289" s="1546" t="s">
        <v>6527</v>
      </c>
      <c r="K1289" s="1546" t="s">
        <v>6456</v>
      </c>
      <c r="L1289" s="1546" t="s">
        <v>6515</v>
      </c>
    </row>
    <row r="1290" spans="1:12">
      <c r="A1290" s="1546" t="s">
        <v>314</v>
      </c>
      <c r="B1290" s="1817">
        <v>5012</v>
      </c>
      <c r="C1290" s="1546" t="s">
        <v>1493</v>
      </c>
      <c r="D1290" s="1546" t="s">
        <v>168</v>
      </c>
      <c r="E1290" s="1546" t="s">
        <v>488</v>
      </c>
      <c r="F1290" s="1546" t="s">
        <v>506</v>
      </c>
      <c r="G1290" s="1818">
        <v>2</v>
      </c>
      <c r="H1290" s="1818">
        <v>5</v>
      </c>
      <c r="I1290" s="1818">
        <v>10</v>
      </c>
      <c r="J1290" s="1546" t="s">
        <v>6527</v>
      </c>
      <c r="K1290" s="1546" t="s">
        <v>6456</v>
      </c>
      <c r="L1290" s="1546" t="s">
        <v>6515</v>
      </c>
    </row>
    <row r="1291" spans="1:12">
      <c r="A1291" s="1546" t="s">
        <v>314</v>
      </c>
      <c r="B1291" s="1817">
        <v>5013</v>
      </c>
      <c r="C1291" s="1546" t="s">
        <v>1493</v>
      </c>
      <c r="D1291" s="1546" t="s">
        <v>168</v>
      </c>
      <c r="E1291" s="1546" t="s">
        <v>1662</v>
      </c>
      <c r="F1291" s="1546" t="s">
        <v>362</v>
      </c>
      <c r="G1291" s="1818">
        <v>1</v>
      </c>
      <c r="H1291" s="1818">
        <v>5</v>
      </c>
      <c r="I1291" s="1818">
        <v>5</v>
      </c>
      <c r="J1291" s="1546" t="s">
        <v>6527</v>
      </c>
      <c r="K1291" s="1546" t="s">
        <v>6456</v>
      </c>
      <c r="L1291" s="1546" t="s">
        <v>6515</v>
      </c>
    </row>
    <row r="1292" spans="1:12">
      <c r="A1292" s="1546" t="s">
        <v>314</v>
      </c>
      <c r="B1292" s="1817">
        <v>5014</v>
      </c>
      <c r="C1292" s="1546" t="s">
        <v>1493</v>
      </c>
      <c r="D1292" s="1546" t="s">
        <v>168</v>
      </c>
      <c r="E1292" s="1546" t="s">
        <v>6242</v>
      </c>
      <c r="F1292" s="1546" t="s">
        <v>313</v>
      </c>
      <c r="G1292" s="1818">
        <v>1</v>
      </c>
      <c r="H1292" s="1818">
        <v>5</v>
      </c>
      <c r="I1292" s="1818">
        <v>5</v>
      </c>
      <c r="J1292" s="1546" t="s">
        <v>6527</v>
      </c>
      <c r="K1292" s="1546" t="s">
        <v>6456</v>
      </c>
      <c r="L1292" s="1546" t="s">
        <v>6515</v>
      </c>
    </row>
    <row r="1293" spans="1:12">
      <c r="A1293" s="1546" t="s">
        <v>314</v>
      </c>
      <c r="B1293" s="1817">
        <v>5015</v>
      </c>
      <c r="C1293" s="1546" t="s">
        <v>1493</v>
      </c>
      <c r="D1293" s="1546" t="s">
        <v>168</v>
      </c>
      <c r="E1293" s="1546" t="s">
        <v>6251</v>
      </c>
      <c r="F1293" s="1546" t="s">
        <v>450</v>
      </c>
      <c r="G1293" s="1818">
        <v>1</v>
      </c>
      <c r="H1293" s="1818">
        <v>5</v>
      </c>
      <c r="I1293" s="1818">
        <v>5</v>
      </c>
      <c r="J1293" s="1546" t="s">
        <v>6527</v>
      </c>
      <c r="K1293" s="1546" t="s">
        <v>6456</v>
      </c>
      <c r="L1293" s="1546" t="s">
        <v>6515</v>
      </c>
    </row>
    <row r="1294" spans="1:12">
      <c r="A1294" s="1546" t="s">
        <v>314</v>
      </c>
      <c r="B1294" s="1817">
        <v>5017</v>
      </c>
      <c r="C1294" s="1546" t="s">
        <v>1493</v>
      </c>
      <c r="D1294" s="1546" t="s">
        <v>168</v>
      </c>
      <c r="E1294" s="1546" t="s">
        <v>1585</v>
      </c>
      <c r="F1294" s="1546" t="s">
        <v>6515</v>
      </c>
      <c r="G1294" s="1818">
        <v>1</v>
      </c>
      <c r="H1294" s="1818">
        <v>1</v>
      </c>
      <c r="I1294" s="1818">
        <v>1</v>
      </c>
      <c r="J1294" s="1546" t="s">
        <v>6527</v>
      </c>
      <c r="K1294" s="1546" t="s">
        <v>6456</v>
      </c>
      <c r="L1294" s="1546" t="s">
        <v>6515</v>
      </c>
    </row>
    <row r="1295" spans="1:12">
      <c r="A1295" s="1546" t="s">
        <v>314</v>
      </c>
      <c r="B1295" s="1817">
        <v>5049</v>
      </c>
      <c r="C1295" s="1546" t="s">
        <v>1493</v>
      </c>
      <c r="D1295" s="1546" t="s">
        <v>169</v>
      </c>
      <c r="E1295" s="1546" t="s">
        <v>434</v>
      </c>
      <c r="F1295" s="1546" t="s">
        <v>303</v>
      </c>
      <c r="G1295" s="1818">
        <v>1</v>
      </c>
      <c r="H1295" s="1818">
        <v>2</v>
      </c>
      <c r="I1295" s="1818">
        <v>2</v>
      </c>
      <c r="J1295" s="1546" t="s">
        <v>6527</v>
      </c>
      <c r="K1295" s="1546" t="s">
        <v>6456</v>
      </c>
      <c r="L1295" s="1546" t="s">
        <v>6515</v>
      </c>
    </row>
    <row r="1296" spans="1:12">
      <c r="A1296" s="1546" t="s">
        <v>314</v>
      </c>
      <c r="B1296" s="1817">
        <v>5051</v>
      </c>
      <c r="C1296" s="1546" t="s">
        <v>1493</v>
      </c>
      <c r="D1296" s="1546" t="s">
        <v>169</v>
      </c>
      <c r="E1296" s="1546" t="s">
        <v>505</v>
      </c>
      <c r="F1296" s="1546" t="s">
        <v>6515</v>
      </c>
      <c r="G1296" s="1818">
        <v>2</v>
      </c>
      <c r="H1296" s="1818">
        <v>5</v>
      </c>
      <c r="I1296" s="1818">
        <v>10</v>
      </c>
      <c r="J1296" s="1546" t="s">
        <v>6527</v>
      </c>
      <c r="K1296" s="1546" t="s">
        <v>6456</v>
      </c>
      <c r="L1296" s="1546" t="s">
        <v>6515</v>
      </c>
    </row>
    <row r="1297" spans="1:12">
      <c r="A1297" s="1546" t="s">
        <v>314</v>
      </c>
      <c r="B1297" s="1817">
        <v>5053</v>
      </c>
      <c r="C1297" s="1546" t="s">
        <v>1493</v>
      </c>
      <c r="D1297" s="1546" t="s">
        <v>169</v>
      </c>
      <c r="E1297" s="1546" t="s">
        <v>1284</v>
      </c>
      <c r="F1297" s="1546" t="s">
        <v>5993</v>
      </c>
      <c r="G1297" s="1818">
        <v>1</v>
      </c>
      <c r="H1297" s="1818">
        <v>25</v>
      </c>
      <c r="I1297" s="1818">
        <v>25</v>
      </c>
      <c r="J1297" s="1546" t="s">
        <v>6527</v>
      </c>
      <c r="K1297" s="1546" t="s">
        <v>6456</v>
      </c>
      <c r="L1297" s="1546" t="s">
        <v>6515</v>
      </c>
    </row>
    <row r="1298" spans="1:12">
      <c r="A1298" s="1546" t="s">
        <v>314</v>
      </c>
      <c r="B1298" s="1817">
        <v>5071</v>
      </c>
      <c r="C1298" s="1546" t="s">
        <v>1493</v>
      </c>
      <c r="D1298" s="1546" t="s">
        <v>169</v>
      </c>
      <c r="E1298" s="1546" t="s">
        <v>409</v>
      </c>
      <c r="F1298" s="1546" t="s">
        <v>21</v>
      </c>
      <c r="G1298" s="1818">
        <v>4</v>
      </c>
      <c r="H1298" s="1818"/>
      <c r="I1298" s="1818">
        <v>37</v>
      </c>
      <c r="J1298" s="1546" t="s">
        <v>6523</v>
      </c>
      <c r="K1298" s="1546" t="s">
        <v>6456</v>
      </c>
      <c r="L1298" s="1546" t="s">
        <v>6515</v>
      </c>
    </row>
    <row r="1299" spans="1:12">
      <c r="A1299" s="1546" t="s">
        <v>314</v>
      </c>
      <c r="B1299" s="1817">
        <v>5089</v>
      </c>
      <c r="C1299" s="1546" t="s">
        <v>1493</v>
      </c>
      <c r="D1299" s="1546" t="s">
        <v>170</v>
      </c>
      <c r="E1299" s="1546" t="s">
        <v>1699</v>
      </c>
      <c r="F1299" s="1546" t="s">
        <v>560</v>
      </c>
      <c r="G1299" s="1818">
        <v>1</v>
      </c>
      <c r="H1299" s="1818">
        <v>30</v>
      </c>
      <c r="I1299" s="1818">
        <v>30</v>
      </c>
      <c r="J1299" s="1546" t="s">
        <v>6527</v>
      </c>
      <c r="K1299" s="1546" t="s">
        <v>6456</v>
      </c>
      <c r="L1299" s="1546" t="s">
        <v>6515</v>
      </c>
    </row>
    <row r="1300" spans="1:12">
      <c r="A1300" s="1546" t="s">
        <v>314</v>
      </c>
      <c r="B1300" s="1817">
        <v>5090</v>
      </c>
      <c r="C1300" s="1546" t="s">
        <v>1493</v>
      </c>
      <c r="D1300" s="1546" t="s">
        <v>170</v>
      </c>
      <c r="E1300" s="1546" t="s">
        <v>515</v>
      </c>
      <c r="F1300" s="1546" t="s">
        <v>4031</v>
      </c>
      <c r="G1300" s="1818">
        <v>1</v>
      </c>
      <c r="H1300" s="1818">
        <v>30</v>
      </c>
      <c r="I1300" s="1818">
        <v>30</v>
      </c>
      <c r="J1300" s="1546" t="s">
        <v>6527</v>
      </c>
      <c r="K1300" s="1546" t="s">
        <v>6456</v>
      </c>
      <c r="L1300" s="1546" t="s">
        <v>6515</v>
      </c>
    </row>
    <row r="1301" spans="1:12">
      <c r="A1301" s="1546" t="s">
        <v>314</v>
      </c>
      <c r="B1301" s="1817">
        <v>5092</v>
      </c>
      <c r="C1301" s="1546" t="s">
        <v>1493</v>
      </c>
      <c r="D1301" s="1546" t="s">
        <v>170</v>
      </c>
      <c r="E1301" s="1546" t="s">
        <v>555</v>
      </c>
      <c r="F1301" s="1546" t="s">
        <v>728</v>
      </c>
      <c r="G1301" s="1818">
        <v>1</v>
      </c>
      <c r="H1301" s="1818">
        <v>10</v>
      </c>
      <c r="I1301" s="1818">
        <v>10</v>
      </c>
      <c r="J1301" s="1546" t="s">
        <v>6527</v>
      </c>
      <c r="K1301" s="1546" t="s">
        <v>6456</v>
      </c>
      <c r="L1301" s="1546" t="s">
        <v>6515</v>
      </c>
    </row>
    <row r="1302" spans="1:12">
      <c r="A1302" s="1546" t="s">
        <v>314</v>
      </c>
      <c r="B1302" s="1817">
        <v>5093</v>
      </c>
      <c r="C1302" s="1546" t="s">
        <v>1493</v>
      </c>
      <c r="D1302" s="1546" t="s">
        <v>170</v>
      </c>
      <c r="E1302" s="1546" t="s">
        <v>277</v>
      </c>
      <c r="F1302" s="1546" t="s">
        <v>623</v>
      </c>
      <c r="G1302" s="1818">
        <v>1</v>
      </c>
      <c r="H1302" s="1818">
        <v>10</v>
      </c>
      <c r="I1302" s="1818">
        <v>10</v>
      </c>
      <c r="J1302" s="1546" t="s">
        <v>6527</v>
      </c>
      <c r="K1302" s="1546" t="s">
        <v>6456</v>
      </c>
      <c r="L1302" s="1546" t="s">
        <v>6515</v>
      </c>
    </row>
    <row r="1303" spans="1:12">
      <c r="A1303" s="1546" t="s">
        <v>314</v>
      </c>
      <c r="B1303" s="1817">
        <v>5094</v>
      </c>
      <c r="C1303" s="1546" t="s">
        <v>1493</v>
      </c>
      <c r="D1303" s="1546" t="s">
        <v>170</v>
      </c>
      <c r="E1303" s="1546" t="s">
        <v>1196</v>
      </c>
      <c r="F1303" s="1546" t="s">
        <v>1195</v>
      </c>
      <c r="G1303" s="1818">
        <v>1</v>
      </c>
      <c r="H1303" s="1818">
        <v>10</v>
      </c>
      <c r="I1303" s="1818">
        <v>10</v>
      </c>
      <c r="J1303" s="1546" t="s">
        <v>6527</v>
      </c>
      <c r="K1303" s="1546" t="s">
        <v>6456</v>
      </c>
      <c r="L1303" s="1546" t="s">
        <v>6515</v>
      </c>
    </row>
    <row r="1304" spans="1:12">
      <c r="A1304" s="1546" t="s">
        <v>314</v>
      </c>
      <c r="B1304" s="1817">
        <v>5095</v>
      </c>
      <c r="C1304" s="1546" t="s">
        <v>1493</v>
      </c>
      <c r="D1304" s="1546" t="s">
        <v>170</v>
      </c>
      <c r="E1304" s="1546" t="s">
        <v>1303</v>
      </c>
      <c r="F1304" s="1546" t="s">
        <v>1306</v>
      </c>
      <c r="G1304" s="1818">
        <v>1</v>
      </c>
      <c r="H1304" s="1818">
        <v>10</v>
      </c>
      <c r="I1304" s="1818">
        <v>10</v>
      </c>
      <c r="J1304" s="1546" t="s">
        <v>6527</v>
      </c>
      <c r="K1304" s="1546" t="s">
        <v>6456</v>
      </c>
      <c r="L1304" s="1546" t="s">
        <v>6515</v>
      </c>
    </row>
    <row r="1305" spans="1:12">
      <c r="A1305" s="1546" t="s">
        <v>314</v>
      </c>
      <c r="B1305" s="1817">
        <v>5096</v>
      </c>
      <c r="C1305" s="1546" t="s">
        <v>1493</v>
      </c>
      <c r="D1305" s="1546" t="s">
        <v>170</v>
      </c>
      <c r="E1305" s="1546" t="s">
        <v>865</v>
      </c>
      <c r="F1305" s="1546" t="s">
        <v>1307</v>
      </c>
      <c r="G1305" s="1818">
        <v>1</v>
      </c>
      <c r="H1305" s="1818">
        <v>10</v>
      </c>
      <c r="I1305" s="1818">
        <v>10</v>
      </c>
      <c r="J1305" s="1546" t="s">
        <v>6527</v>
      </c>
      <c r="K1305" s="1546" t="s">
        <v>6456</v>
      </c>
      <c r="L1305" s="1546" t="s">
        <v>6515</v>
      </c>
    </row>
    <row r="1306" spans="1:12">
      <c r="A1306" s="1546" t="s">
        <v>314</v>
      </c>
      <c r="B1306" s="1817">
        <v>5097</v>
      </c>
      <c r="C1306" s="1546" t="s">
        <v>1493</v>
      </c>
      <c r="D1306" s="1546" t="s">
        <v>170</v>
      </c>
      <c r="E1306" s="1546" t="s">
        <v>912</v>
      </c>
      <c r="F1306" s="1546" t="s">
        <v>911</v>
      </c>
      <c r="G1306" s="1818">
        <v>1</v>
      </c>
      <c r="H1306" s="1818">
        <v>10</v>
      </c>
      <c r="I1306" s="1818">
        <v>10</v>
      </c>
      <c r="J1306" s="1546" t="s">
        <v>6527</v>
      </c>
      <c r="K1306" s="1546" t="s">
        <v>6456</v>
      </c>
      <c r="L1306" s="1546" t="s">
        <v>6515</v>
      </c>
    </row>
    <row r="1307" spans="1:12">
      <c r="A1307" s="1546" t="s">
        <v>314</v>
      </c>
      <c r="B1307" s="1817">
        <v>5098</v>
      </c>
      <c r="C1307" s="1546" t="s">
        <v>1493</v>
      </c>
      <c r="D1307" s="1546" t="s">
        <v>170</v>
      </c>
      <c r="E1307" s="1546" t="s">
        <v>867</v>
      </c>
      <c r="F1307" s="1546" t="s">
        <v>866</v>
      </c>
      <c r="G1307" s="1818">
        <v>1</v>
      </c>
      <c r="H1307" s="1818">
        <v>10</v>
      </c>
      <c r="I1307" s="1818">
        <v>10</v>
      </c>
      <c r="J1307" s="1546" t="s">
        <v>6527</v>
      </c>
      <c r="K1307" s="1546" t="s">
        <v>6456</v>
      </c>
      <c r="L1307" s="1546" t="s">
        <v>6515</v>
      </c>
    </row>
    <row r="1308" spans="1:12">
      <c r="A1308" s="1546" t="s">
        <v>314</v>
      </c>
      <c r="B1308" s="1817">
        <v>5099</v>
      </c>
      <c r="C1308" s="1546" t="s">
        <v>1493</v>
      </c>
      <c r="D1308" s="1546" t="s">
        <v>170</v>
      </c>
      <c r="E1308" s="1546" t="s">
        <v>6077</v>
      </c>
      <c r="F1308" s="1546" t="s">
        <v>868</v>
      </c>
      <c r="G1308" s="1818">
        <v>1</v>
      </c>
      <c r="H1308" s="1818">
        <v>10</v>
      </c>
      <c r="I1308" s="1818">
        <v>10</v>
      </c>
      <c r="J1308" s="1546" t="s">
        <v>6527</v>
      </c>
      <c r="K1308" s="1546" t="s">
        <v>6456</v>
      </c>
      <c r="L1308" s="1546" t="s">
        <v>6515</v>
      </c>
    </row>
    <row r="1309" spans="1:12">
      <c r="A1309" s="1546" t="s">
        <v>314</v>
      </c>
      <c r="B1309" s="1817">
        <v>5100</v>
      </c>
      <c r="C1309" s="1546" t="s">
        <v>1493</v>
      </c>
      <c r="D1309" s="1546" t="s">
        <v>170</v>
      </c>
      <c r="E1309" s="1546" t="s">
        <v>515</v>
      </c>
      <c r="F1309" s="1546" t="s">
        <v>727</v>
      </c>
      <c r="G1309" s="1818">
        <v>1</v>
      </c>
      <c r="H1309" s="1818">
        <v>10</v>
      </c>
      <c r="I1309" s="1818">
        <v>10</v>
      </c>
      <c r="J1309" s="1546" t="s">
        <v>6527</v>
      </c>
      <c r="K1309" s="1546" t="s">
        <v>6456</v>
      </c>
      <c r="L1309" s="1546" t="s">
        <v>6515</v>
      </c>
    </row>
    <row r="1310" spans="1:12">
      <c r="A1310" s="1546" t="s">
        <v>314</v>
      </c>
      <c r="B1310" s="1817">
        <v>5103</v>
      </c>
      <c r="C1310" s="1546" t="s">
        <v>1493</v>
      </c>
      <c r="D1310" s="1546" t="s">
        <v>170</v>
      </c>
      <c r="E1310" s="1546" t="s">
        <v>6098</v>
      </c>
      <c r="F1310" s="1546" t="s">
        <v>276</v>
      </c>
      <c r="G1310" s="1818">
        <v>1</v>
      </c>
      <c r="H1310" s="1818">
        <v>4</v>
      </c>
      <c r="I1310" s="1818">
        <v>4</v>
      </c>
      <c r="J1310" s="1546" t="s">
        <v>6527</v>
      </c>
      <c r="K1310" s="1546" t="s">
        <v>6456</v>
      </c>
      <c r="L1310" s="1546" t="s">
        <v>6515</v>
      </c>
    </row>
    <row r="1311" spans="1:12">
      <c r="A1311" s="1546" t="s">
        <v>314</v>
      </c>
      <c r="B1311" s="1817">
        <v>5104</v>
      </c>
      <c r="C1311" s="1546" t="s">
        <v>1493</v>
      </c>
      <c r="D1311" s="1546" t="s">
        <v>170</v>
      </c>
      <c r="E1311" s="1546" t="s">
        <v>6099</v>
      </c>
      <c r="F1311" s="1546" t="s">
        <v>294</v>
      </c>
      <c r="G1311" s="1818">
        <v>1</v>
      </c>
      <c r="H1311" s="1818">
        <v>4</v>
      </c>
      <c r="I1311" s="1818">
        <v>4</v>
      </c>
      <c r="J1311" s="1546" t="s">
        <v>6527</v>
      </c>
      <c r="K1311" s="1546" t="s">
        <v>6456</v>
      </c>
      <c r="L1311" s="1546" t="s">
        <v>6515</v>
      </c>
    </row>
    <row r="1312" spans="1:12">
      <c r="A1312" s="1546" t="s">
        <v>314</v>
      </c>
      <c r="B1312" s="1817">
        <v>5105</v>
      </c>
      <c r="C1312" s="1546" t="s">
        <v>1493</v>
      </c>
      <c r="D1312" s="1546" t="s">
        <v>170</v>
      </c>
      <c r="E1312" s="1546" t="s">
        <v>293</v>
      </c>
      <c r="F1312" s="1546" t="s">
        <v>292</v>
      </c>
      <c r="G1312" s="1818">
        <v>1</v>
      </c>
      <c r="H1312" s="1818">
        <v>4</v>
      </c>
      <c r="I1312" s="1818">
        <v>4</v>
      </c>
      <c r="J1312" s="1546" t="s">
        <v>6527</v>
      </c>
      <c r="K1312" s="1546" t="s">
        <v>6456</v>
      </c>
      <c r="L1312" s="1546" t="s">
        <v>6515</v>
      </c>
    </row>
    <row r="1313" spans="1:12">
      <c r="A1313" s="1546" t="s">
        <v>314</v>
      </c>
      <c r="B1313" s="1817">
        <v>5106</v>
      </c>
      <c r="C1313" s="1546" t="s">
        <v>1493</v>
      </c>
      <c r="D1313" s="1546" t="s">
        <v>170</v>
      </c>
      <c r="E1313" s="1546" t="s">
        <v>6135</v>
      </c>
      <c r="F1313" s="1546" t="s">
        <v>1003</v>
      </c>
      <c r="G1313" s="1818">
        <v>1</v>
      </c>
      <c r="H1313" s="1818">
        <v>4</v>
      </c>
      <c r="I1313" s="1818">
        <v>4</v>
      </c>
      <c r="J1313" s="1546" t="s">
        <v>6527</v>
      </c>
      <c r="K1313" s="1546" t="s">
        <v>6456</v>
      </c>
      <c r="L1313" s="1546" t="s">
        <v>6515</v>
      </c>
    </row>
    <row r="1314" spans="1:12">
      <c r="A1314" s="1546" t="s">
        <v>314</v>
      </c>
      <c r="B1314" s="1817">
        <v>5107</v>
      </c>
      <c r="C1314" s="1546" t="s">
        <v>1493</v>
      </c>
      <c r="D1314" s="1546" t="s">
        <v>170</v>
      </c>
      <c r="E1314" s="1546" t="s">
        <v>291</v>
      </c>
      <c r="F1314" s="1546" t="s">
        <v>290</v>
      </c>
      <c r="G1314" s="1818">
        <v>1</v>
      </c>
      <c r="H1314" s="1818">
        <v>4</v>
      </c>
      <c r="I1314" s="1818">
        <v>4</v>
      </c>
      <c r="J1314" s="1546" t="s">
        <v>6527</v>
      </c>
      <c r="K1314" s="1546" t="s">
        <v>6456</v>
      </c>
      <c r="L1314" s="1546" t="s">
        <v>6515</v>
      </c>
    </row>
    <row r="1315" spans="1:12">
      <c r="A1315" s="1546" t="s">
        <v>314</v>
      </c>
      <c r="B1315" s="1817">
        <v>5108</v>
      </c>
      <c r="C1315" s="1546" t="s">
        <v>1493</v>
      </c>
      <c r="D1315" s="1546" t="s">
        <v>170</v>
      </c>
      <c r="E1315" s="1546" t="s">
        <v>1143</v>
      </c>
      <c r="F1315" s="1546" t="s">
        <v>1142</v>
      </c>
      <c r="G1315" s="1818">
        <v>1</v>
      </c>
      <c r="H1315" s="1818">
        <v>4</v>
      </c>
      <c r="I1315" s="1818">
        <v>4</v>
      </c>
      <c r="J1315" s="1546" t="s">
        <v>6527</v>
      </c>
      <c r="K1315" s="1546" t="s">
        <v>6456</v>
      </c>
      <c r="L1315" s="1546" t="s">
        <v>6515</v>
      </c>
    </row>
    <row r="1316" spans="1:12">
      <c r="A1316" s="1546" t="s">
        <v>314</v>
      </c>
      <c r="B1316" s="1817">
        <v>5135</v>
      </c>
      <c r="C1316" s="1546" t="s">
        <v>1493</v>
      </c>
      <c r="D1316" s="1546" t="s">
        <v>171</v>
      </c>
      <c r="E1316" s="1546" t="s">
        <v>794</v>
      </c>
      <c r="F1316" s="1546" t="s">
        <v>795</v>
      </c>
      <c r="G1316" s="1818">
        <v>1</v>
      </c>
      <c r="H1316" s="1818">
        <v>5</v>
      </c>
      <c r="I1316" s="1818">
        <v>5</v>
      </c>
      <c r="J1316" s="1546" t="s">
        <v>6527</v>
      </c>
      <c r="K1316" s="1546" t="s">
        <v>6456</v>
      </c>
      <c r="L1316" s="1546" t="s">
        <v>6515</v>
      </c>
    </row>
    <row r="1317" spans="1:12">
      <c r="A1317" s="1546" t="s">
        <v>314</v>
      </c>
      <c r="B1317" s="1817">
        <v>5137</v>
      </c>
      <c r="C1317" s="1546" t="s">
        <v>1493</v>
      </c>
      <c r="D1317" s="1546" t="s">
        <v>171</v>
      </c>
      <c r="E1317" s="1546" t="s">
        <v>1483</v>
      </c>
      <c r="F1317" s="1546" t="s">
        <v>6334</v>
      </c>
      <c r="G1317" s="1818">
        <v>1</v>
      </c>
      <c r="H1317" s="1818">
        <v>30</v>
      </c>
      <c r="I1317" s="1818">
        <v>30</v>
      </c>
      <c r="J1317" s="1546" t="s">
        <v>6527</v>
      </c>
      <c r="K1317" s="1546" t="s">
        <v>6456</v>
      </c>
      <c r="L1317" s="1546" t="s">
        <v>6515</v>
      </c>
    </row>
    <row r="1318" spans="1:12">
      <c r="A1318" s="1546" t="s">
        <v>314</v>
      </c>
      <c r="B1318" s="1817">
        <v>5139</v>
      </c>
      <c r="C1318" s="1546" t="s">
        <v>1493</v>
      </c>
      <c r="D1318" s="1546" t="s">
        <v>171</v>
      </c>
      <c r="E1318" s="1546" t="s">
        <v>6300</v>
      </c>
      <c r="F1318" s="1546" t="s">
        <v>1108</v>
      </c>
      <c r="G1318" s="1818">
        <v>1</v>
      </c>
      <c r="H1318" s="1818">
        <v>50</v>
      </c>
      <c r="I1318" s="1818">
        <v>50</v>
      </c>
      <c r="J1318" s="1546" t="s">
        <v>6527</v>
      </c>
      <c r="K1318" s="1546" t="s">
        <v>6456</v>
      </c>
      <c r="L1318" s="1546" t="s">
        <v>6515</v>
      </c>
    </row>
    <row r="1319" spans="1:12">
      <c r="A1319" s="1546" t="s">
        <v>314</v>
      </c>
      <c r="B1319" s="1817">
        <v>5141</v>
      </c>
      <c r="C1319" s="1546" t="s">
        <v>1493</v>
      </c>
      <c r="D1319" s="1546" t="s">
        <v>171</v>
      </c>
      <c r="E1319" s="1546" t="s">
        <v>779</v>
      </c>
      <c r="F1319" s="1546" t="s">
        <v>6515</v>
      </c>
      <c r="G1319" s="1818">
        <v>3</v>
      </c>
      <c r="H1319" s="1818">
        <v>10</v>
      </c>
      <c r="I1319" s="1818">
        <v>30</v>
      </c>
      <c r="J1319" s="1546" t="s">
        <v>6527</v>
      </c>
      <c r="K1319" s="1546" t="s">
        <v>6456</v>
      </c>
      <c r="L1319" s="1546" t="s">
        <v>6515</v>
      </c>
    </row>
    <row r="1320" spans="1:12">
      <c r="A1320" s="1546" t="s">
        <v>314</v>
      </c>
      <c r="B1320" s="1817">
        <v>5174</v>
      </c>
      <c r="C1320" s="1546" t="s">
        <v>1493</v>
      </c>
      <c r="D1320" s="1546" t="s">
        <v>172</v>
      </c>
      <c r="E1320" s="1546" t="s">
        <v>6247</v>
      </c>
      <c r="F1320" s="1546" t="s">
        <v>463</v>
      </c>
      <c r="G1320" s="1818"/>
      <c r="H1320" s="1818"/>
      <c r="I1320" s="1818">
        <v>2</v>
      </c>
      <c r="J1320" s="1546" t="s">
        <v>6523</v>
      </c>
      <c r="K1320" s="1546" t="s">
        <v>6456</v>
      </c>
      <c r="L1320" s="1546" t="s">
        <v>6515</v>
      </c>
    </row>
    <row r="1321" spans="1:12">
      <c r="A1321" s="1546" t="s">
        <v>314</v>
      </c>
      <c r="B1321" s="1817">
        <v>5175</v>
      </c>
      <c r="C1321" s="1546" t="s">
        <v>1493</v>
      </c>
      <c r="D1321" s="1546" t="s">
        <v>172</v>
      </c>
      <c r="E1321" s="1546" t="s">
        <v>6226</v>
      </c>
      <c r="F1321" s="1546" t="s">
        <v>38</v>
      </c>
      <c r="G1321" s="1818"/>
      <c r="H1321" s="1818"/>
      <c r="I1321" s="1818">
        <v>1</v>
      </c>
      <c r="J1321" s="1546" t="s">
        <v>6523</v>
      </c>
      <c r="K1321" s="1546" t="s">
        <v>6456</v>
      </c>
      <c r="L1321" s="1546" t="s">
        <v>6515</v>
      </c>
    </row>
    <row r="1322" spans="1:12">
      <c r="A1322" s="1546" t="s">
        <v>314</v>
      </c>
      <c r="B1322" s="1817">
        <v>5176</v>
      </c>
      <c r="C1322" s="1546" t="s">
        <v>1493</v>
      </c>
      <c r="D1322" s="1546" t="s">
        <v>172</v>
      </c>
      <c r="E1322" s="1546" t="s">
        <v>6302</v>
      </c>
      <c r="F1322" s="1546" t="s">
        <v>896</v>
      </c>
      <c r="G1322" s="1818"/>
      <c r="H1322" s="1818"/>
      <c r="I1322" s="1818">
        <v>1</v>
      </c>
      <c r="J1322" s="1546" t="s">
        <v>6523</v>
      </c>
      <c r="K1322" s="1546" t="s">
        <v>6456</v>
      </c>
      <c r="L1322" s="1546" t="s">
        <v>6515</v>
      </c>
    </row>
    <row r="1323" spans="1:12">
      <c r="A1323" s="1546" t="s">
        <v>314</v>
      </c>
      <c r="B1323" s="1817">
        <v>5177</v>
      </c>
      <c r="C1323" s="1546" t="s">
        <v>1493</v>
      </c>
      <c r="D1323" s="1546" t="s">
        <v>172</v>
      </c>
      <c r="E1323" s="1546" t="s">
        <v>6233</v>
      </c>
      <c r="F1323" s="1546" t="s">
        <v>274</v>
      </c>
      <c r="G1323" s="1818"/>
      <c r="H1323" s="1818"/>
      <c r="I1323" s="1818">
        <v>2</v>
      </c>
      <c r="J1323" s="1546" t="s">
        <v>6523</v>
      </c>
      <c r="K1323" s="1546" t="s">
        <v>6456</v>
      </c>
      <c r="L1323" s="1546" t="s">
        <v>6515</v>
      </c>
    </row>
    <row r="1324" spans="1:12">
      <c r="A1324" s="1546" t="s">
        <v>314</v>
      </c>
      <c r="B1324" s="1817">
        <v>5179</v>
      </c>
      <c r="C1324" s="1546" t="s">
        <v>1493</v>
      </c>
      <c r="D1324" s="1546" t="s">
        <v>172</v>
      </c>
      <c r="E1324" s="1546" t="s">
        <v>6126</v>
      </c>
      <c r="F1324" s="1546" t="s">
        <v>857</v>
      </c>
      <c r="G1324" s="1818"/>
      <c r="H1324" s="1818"/>
      <c r="I1324" s="1818">
        <v>1</v>
      </c>
      <c r="J1324" s="1546" t="s">
        <v>6523</v>
      </c>
      <c r="K1324" s="1546" t="s">
        <v>6456</v>
      </c>
      <c r="L1324" s="1546" t="s">
        <v>6515</v>
      </c>
    </row>
    <row r="1325" spans="1:12">
      <c r="A1325" s="1546" t="s">
        <v>314</v>
      </c>
      <c r="B1325" s="1817">
        <v>5180</v>
      </c>
      <c r="C1325" s="1546" t="s">
        <v>1493</v>
      </c>
      <c r="D1325" s="1546" t="s">
        <v>172</v>
      </c>
      <c r="E1325" s="1546" t="s">
        <v>6228</v>
      </c>
      <c r="F1325" s="1546" t="s">
        <v>22</v>
      </c>
      <c r="G1325" s="1818"/>
      <c r="H1325" s="1818"/>
      <c r="I1325" s="1818">
        <v>1</v>
      </c>
      <c r="J1325" s="1546" t="s">
        <v>6523</v>
      </c>
      <c r="K1325" s="1546" t="s">
        <v>6456</v>
      </c>
      <c r="L1325" s="1546" t="s">
        <v>6515</v>
      </c>
    </row>
    <row r="1326" spans="1:12">
      <c r="A1326" s="1546" t="s">
        <v>314</v>
      </c>
      <c r="B1326" s="1817">
        <v>5181</v>
      </c>
      <c r="C1326" s="1546" t="s">
        <v>1493</v>
      </c>
      <c r="D1326" s="1546" t="s">
        <v>172</v>
      </c>
      <c r="E1326" s="1546" t="s">
        <v>6269</v>
      </c>
      <c r="F1326" s="1546" t="s">
        <v>747</v>
      </c>
      <c r="G1326" s="1818"/>
      <c r="H1326" s="1818"/>
      <c r="I1326" s="1818">
        <v>2</v>
      </c>
      <c r="J1326" s="1546" t="s">
        <v>6523</v>
      </c>
      <c r="K1326" s="1546" t="s">
        <v>6456</v>
      </c>
      <c r="L1326" s="1546" t="s">
        <v>6515</v>
      </c>
    </row>
    <row r="1327" spans="1:12">
      <c r="A1327" s="1546" t="s">
        <v>314</v>
      </c>
      <c r="B1327" s="1817">
        <v>5182</v>
      </c>
      <c r="C1327" s="1546" t="s">
        <v>1493</v>
      </c>
      <c r="D1327" s="1546" t="s">
        <v>172</v>
      </c>
      <c r="E1327" s="1546" t="s">
        <v>488</v>
      </c>
      <c r="F1327" s="1546" t="s">
        <v>506</v>
      </c>
      <c r="G1327" s="1818">
        <v>1</v>
      </c>
      <c r="H1327" s="1818"/>
      <c r="I1327" s="1818">
        <v>2</v>
      </c>
      <c r="J1327" s="1546" t="s">
        <v>6523</v>
      </c>
      <c r="K1327" s="1546" t="s">
        <v>6456</v>
      </c>
      <c r="L1327" s="1546" t="s">
        <v>6515</v>
      </c>
    </row>
    <row r="1328" spans="1:12">
      <c r="A1328" s="1546" t="s">
        <v>314</v>
      </c>
      <c r="B1328" s="1817">
        <v>5183</v>
      </c>
      <c r="C1328" s="1546" t="s">
        <v>1493</v>
      </c>
      <c r="D1328" s="1546" t="s">
        <v>172</v>
      </c>
      <c r="E1328" s="1546" t="s">
        <v>6252</v>
      </c>
      <c r="F1328" s="1546" t="s">
        <v>448</v>
      </c>
      <c r="G1328" s="1818"/>
      <c r="H1328" s="1818"/>
      <c r="I1328" s="1818">
        <v>2</v>
      </c>
      <c r="J1328" s="1546" t="s">
        <v>6523</v>
      </c>
      <c r="K1328" s="1546" t="s">
        <v>6456</v>
      </c>
      <c r="L1328" s="1546" t="s">
        <v>6515</v>
      </c>
    </row>
    <row r="1329" spans="1:12">
      <c r="A1329" s="1546" t="s">
        <v>314</v>
      </c>
      <c r="B1329" s="1817">
        <v>5184</v>
      </c>
      <c r="C1329" s="1546" t="s">
        <v>1493</v>
      </c>
      <c r="D1329" s="1546" t="s">
        <v>172</v>
      </c>
      <c r="E1329" s="1546" t="s">
        <v>586</v>
      </c>
      <c r="F1329" s="1546" t="s">
        <v>5919</v>
      </c>
      <c r="G1329" s="1818"/>
      <c r="H1329" s="1818"/>
      <c r="I1329" s="1818">
        <v>2</v>
      </c>
      <c r="J1329" s="1546" t="s">
        <v>6523</v>
      </c>
      <c r="K1329" s="1546" t="s">
        <v>6456</v>
      </c>
      <c r="L1329" s="1546" t="s">
        <v>6515</v>
      </c>
    </row>
    <row r="1330" spans="1:12">
      <c r="A1330" s="1546" t="s">
        <v>314</v>
      </c>
      <c r="B1330" s="1817">
        <v>5185</v>
      </c>
      <c r="C1330" s="1546" t="s">
        <v>1493</v>
      </c>
      <c r="D1330" s="1546" t="s">
        <v>172</v>
      </c>
      <c r="E1330" s="1546" t="s">
        <v>931</v>
      </c>
      <c r="F1330" s="1546" t="s">
        <v>930</v>
      </c>
      <c r="G1330" s="1818">
        <v>1</v>
      </c>
      <c r="H1330" s="1818"/>
      <c r="I1330" s="1818">
        <v>1</v>
      </c>
      <c r="J1330" s="1546" t="s">
        <v>6523</v>
      </c>
      <c r="K1330" s="1546" t="s">
        <v>6456</v>
      </c>
      <c r="L1330" s="1546" t="s">
        <v>6515</v>
      </c>
    </row>
    <row r="1331" spans="1:12">
      <c r="A1331" s="1546" t="s">
        <v>314</v>
      </c>
      <c r="B1331" s="1817">
        <v>5186</v>
      </c>
      <c r="C1331" s="1546" t="s">
        <v>1493</v>
      </c>
      <c r="D1331" s="1546" t="s">
        <v>172</v>
      </c>
      <c r="E1331" s="1546" t="s">
        <v>1504</v>
      </c>
      <c r="F1331" s="1546" t="s">
        <v>1505</v>
      </c>
      <c r="G1331" s="1818"/>
      <c r="H1331" s="1818"/>
      <c r="I1331" s="1818">
        <v>3</v>
      </c>
      <c r="J1331" s="1546" t="s">
        <v>6523</v>
      </c>
      <c r="K1331" s="1546" t="s">
        <v>6456</v>
      </c>
      <c r="L1331" s="1546" t="s">
        <v>6515</v>
      </c>
    </row>
    <row r="1332" spans="1:12">
      <c r="A1332" s="1546" t="s">
        <v>314</v>
      </c>
      <c r="B1332" s="1817">
        <v>5187</v>
      </c>
      <c r="C1332" s="1546" t="s">
        <v>1493</v>
      </c>
      <c r="D1332" s="1546" t="s">
        <v>172</v>
      </c>
      <c r="E1332" s="1546" t="s">
        <v>939</v>
      </c>
      <c r="F1332" s="1546" t="s">
        <v>938</v>
      </c>
      <c r="G1332" s="1818">
        <v>1</v>
      </c>
      <c r="H1332" s="1818"/>
      <c r="I1332" s="1818">
        <v>4</v>
      </c>
      <c r="J1332" s="1546" t="s">
        <v>6523</v>
      </c>
      <c r="K1332" s="1546" t="s">
        <v>6456</v>
      </c>
      <c r="L1332" s="1546" t="s">
        <v>6515</v>
      </c>
    </row>
    <row r="1333" spans="1:12">
      <c r="A1333" s="1546" t="s">
        <v>314</v>
      </c>
      <c r="B1333" s="1817">
        <v>5188</v>
      </c>
      <c r="C1333" s="1546" t="s">
        <v>1493</v>
      </c>
      <c r="D1333" s="1546" t="s">
        <v>172</v>
      </c>
      <c r="E1333" s="1546" t="s">
        <v>6338</v>
      </c>
      <c r="F1333" s="1546" t="s">
        <v>5931</v>
      </c>
      <c r="G1333" s="1818"/>
      <c r="H1333" s="1818"/>
      <c r="I1333" s="1818">
        <v>1</v>
      </c>
      <c r="J1333" s="1546" t="s">
        <v>6523</v>
      </c>
      <c r="K1333" s="1546" t="s">
        <v>6456</v>
      </c>
      <c r="L1333" s="1546" t="s">
        <v>6515</v>
      </c>
    </row>
    <row r="1334" spans="1:12">
      <c r="A1334" s="1546" t="s">
        <v>314</v>
      </c>
      <c r="B1334" s="1817">
        <v>5189</v>
      </c>
      <c r="C1334" s="1546" t="s">
        <v>1493</v>
      </c>
      <c r="D1334" s="1546" t="s">
        <v>172</v>
      </c>
      <c r="E1334" s="1546" t="s">
        <v>6160</v>
      </c>
      <c r="F1334" s="1546" t="s">
        <v>1487</v>
      </c>
      <c r="G1334" s="1818">
        <v>1</v>
      </c>
      <c r="H1334" s="1818"/>
      <c r="I1334" s="1818">
        <v>1</v>
      </c>
      <c r="J1334" s="1546" t="s">
        <v>6523</v>
      </c>
      <c r="K1334" s="1546" t="s">
        <v>6456</v>
      </c>
      <c r="L1334" s="1546" t="s">
        <v>6515</v>
      </c>
    </row>
    <row r="1335" spans="1:12">
      <c r="A1335" s="1546" t="s">
        <v>314</v>
      </c>
      <c r="B1335" s="1817">
        <v>5190</v>
      </c>
      <c r="C1335" s="1546" t="s">
        <v>1493</v>
      </c>
      <c r="D1335" s="1546" t="s">
        <v>172</v>
      </c>
      <c r="E1335" s="1546" t="s">
        <v>5959</v>
      </c>
      <c r="F1335" s="1546" t="s">
        <v>1510</v>
      </c>
      <c r="G1335" s="1818"/>
      <c r="H1335" s="1818"/>
      <c r="I1335" s="1818">
        <v>1</v>
      </c>
      <c r="J1335" s="1546" t="s">
        <v>6523</v>
      </c>
      <c r="K1335" s="1546" t="s">
        <v>6456</v>
      </c>
      <c r="L1335" s="1546" t="s">
        <v>6515</v>
      </c>
    </row>
    <row r="1336" spans="1:12">
      <c r="A1336" s="1546" t="s">
        <v>314</v>
      </c>
      <c r="B1336" s="1817">
        <v>5191</v>
      </c>
      <c r="C1336" s="1546" t="s">
        <v>1493</v>
      </c>
      <c r="D1336" s="1546" t="s">
        <v>172</v>
      </c>
      <c r="E1336" s="1546" t="s">
        <v>6553</v>
      </c>
      <c r="F1336" s="1546" t="s">
        <v>849</v>
      </c>
      <c r="G1336" s="1818">
        <v>1</v>
      </c>
      <c r="H1336" s="1818"/>
      <c r="I1336" s="1818">
        <v>4</v>
      </c>
      <c r="J1336" s="1546" t="s">
        <v>6523</v>
      </c>
      <c r="K1336" s="1546" t="s">
        <v>6456</v>
      </c>
      <c r="L1336" s="1546" t="s">
        <v>6515</v>
      </c>
    </row>
    <row r="1337" spans="1:12">
      <c r="A1337" s="1546" t="s">
        <v>314</v>
      </c>
      <c r="B1337" s="1817">
        <v>5192</v>
      </c>
      <c r="C1337" s="1546" t="s">
        <v>1493</v>
      </c>
      <c r="D1337" s="1546" t="s">
        <v>172</v>
      </c>
      <c r="E1337" s="1546" t="s">
        <v>1050</v>
      </c>
      <c r="F1337" s="1546" t="s">
        <v>1049</v>
      </c>
      <c r="G1337" s="1818"/>
      <c r="H1337" s="1818"/>
      <c r="I1337" s="1818">
        <v>2</v>
      </c>
      <c r="J1337" s="1546" t="s">
        <v>6523</v>
      </c>
      <c r="K1337" s="1546" t="s">
        <v>6456</v>
      </c>
      <c r="L1337" s="1546" t="s">
        <v>6515</v>
      </c>
    </row>
    <row r="1338" spans="1:12">
      <c r="A1338" s="1546" t="s">
        <v>314</v>
      </c>
      <c r="B1338" s="1817">
        <v>5194</v>
      </c>
      <c r="C1338" s="1546" t="s">
        <v>1493</v>
      </c>
      <c r="D1338" s="1546" t="s">
        <v>172</v>
      </c>
      <c r="E1338" s="1546" t="s">
        <v>6280</v>
      </c>
      <c r="F1338" s="1546" t="s">
        <v>750</v>
      </c>
      <c r="G1338" s="1818"/>
      <c r="H1338" s="1818"/>
      <c r="I1338" s="1818">
        <v>1</v>
      </c>
      <c r="J1338" s="1546" t="s">
        <v>6523</v>
      </c>
      <c r="K1338" s="1546" t="s">
        <v>6456</v>
      </c>
      <c r="L1338" s="1546" t="s">
        <v>6515</v>
      </c>
    </row>
    <row r="1339" spans="1:12">
      <c r="A1339" s="1546" t="s">
        <v>314</v>
      </c>
      <c r="B1339" s="1817">
        <v>5195</v>
      </c>
      <c r="C1339" s="1546" t="s">
        <v>1493</v>
      </c>
      <c r="D1339" s="1546" t="s">
        <v>172</v>
      </c>
      <c r="E1339" s="1546" t="s">
        <v>1061</v>
      </c>
      <c r="F1339" s="1546" t="s">
        <v>1060</v>
      </c>
      <c r="G1339" s="1818"/>
      <c r="H1339" s="1818"/>
      <c r="I1339" s="1818">
        <v>1</v>
      </c>
      <c r="J1339" s="1546" t="s">
        <v>6523</v>
      </c>
      <c r="K1339" s="1546" t="s">
        <v>6456</v>
      </c>
      <c r="L1339" s="1546" t="s">
        <v>6515</v>
      </c>
    </row>
    <row r="1340" spans="1:12">
      <c r="A1340" s="1546" t="s">
        <v>314</v>
      </c>
      <c r="B1340" s="1817">
        <v>5196</v>
      </c>
      <c r="C1340" s="1546" t="s">
        <v>1493</v>
      </c>
      <c r="D1340" s="1546" t="s">
        <v>172</v>
      </c>
      <c r="E1340" s="1546" t="s">
        <v>1059</v>
      </c>
      <c r="F1340" s="1546" t="s">
        <v>436</v>
      </c>
      <c r="G1340" s="1818"/>
      <c r="H1340" s="1818"/>
      <c r="I1340" s="1818">
        <v>1</v>
      </c>
      <c r="J1340" s="1546" t="s">
        <v>6523</v>
      </c>
      <c r="K1340" s="1546" t="s">
        <v>6456</v>
      </c>
      <c r="L1340" s="1546" t="s">
        <v>6515</v>
      </c>
    </row>
    <row r="1341" spans="1:12">
      <c r="A1341" s="1546" t="s">
        <v>314</v>
      </c>
      <c r="B1341" s="1817">
        <v>5198</v>
      </c>
      <c r="C1341" s="1546" t="s">
        <v>1493</v>
      </c>
      <c r="D1341" s="1546" t="s">
        <v>172</v>
      </c>
      <c r="E1341" s="1546" t="s">
        <v>458</v>
      </c>
      <c r="F1341" s="1546" t="s">
        <v>457</v>
      </c>
      <c r="G1341" s="1818">
        <v>1</v>
      </c>
      <c r="H1341" s="1818"/>
      <c r="I1341" s="1818">
        <v>3</v>
      </c>
      <c r="J1341" s="1546" t="s">
        <v>6523</v>
      </c>
      <c r="K1341" s="1546" t="s">
        <v>6456</v>
      </c>
      <c r="L1341" s="1546" t="s">
        <v>6515</v>
      </c>
    </row>
    <row r="1342" spans="1:12">
      <c r="A1342" s="1546" t="s">
        <v>314</v>
      </c>
      <c r="B1342" s="1817">
        <v>5199</v>
      </c>
      <c r="C1342" s="1546" t="s">
        <v>1493</v>
      </c>
      <c r="D1342" s="1546" t="s">
        <v>172</v>
      </c>
      <c r="E1342" s="1546" t="s">
        <v>753</v>
      </c>
      <c r="F1342" s="1546" t="s">
        <v>754</v>
      </c>
      <c r="G1342" s="1818"/>
      <c r="H1342" s="1818"/>
      <c r="I1342" s="1818">
        <v>1</v>
      </c>
      <c r="J1342" s="1546" t="s">
        <v>6523</v>
      </c>
      <c r="K1342" s="1546" t="s">
        <v>6456</v>
      </c>
      <c r="L1342" s="1546" t="s">
        <v>6515</v>
      </c>
    </row>
    <row r="1343" spans="1:12">
      <c r="A1343" s="1546" t="s">
        <v>314</v>
      </c>
      <c r="B1343" s="1817">
        <v>5201</v>
      </c>
      <c r="C1343" s="1546" t="s">
        <v>1493</v>
      </c>
      <c r="D1343" s="1546" t="s">
        <v>172</v>
      </c>
      <c r="E1343" s="1546" t="s">
        <v>6098</v>
      </c>
      <c r="F1343" s="1546" t="s">
        <v>276</v>
      </c>
      <c r="G1343" s="1818"/>
      <c r="H1343" s="1818"/>
      <c r="I1343" s="1818">
        <v>2</v>
      </c>
      <c r="J1343" s="1546" t="s">
        <v>6523</v>
      </c>
      <c r="K1343" s="1546" t="s">
        <v>6456</v>
      </c>
      <c r="L1343" s="1546" t="s">
        <v>6515</v>
      </c>
    </row>
    <row r="1344" spans="1:12">
      <c r="A1344" s="1546" t="s">
        <v>314</v>
      </c>
      <c r="B1344" s="1817">
        <v>5202</v>
      </c>
      <c r="C1344" s="1546" t="s">
        <v>1493</v>
      </c>
      <c r="D1344" s="1546" t="s">
        <v>172</v>
      </c>
      <c r="E1344" s="1546" t="s">
        <v>6099</v>
      </c>
      <c r="F1344" s="1546" t="s">
        <v>294</v>
      </c>
      <c r="G1344" s="1818"/>
      <c r="H1344" s="1818"/>
      <c r="I1344" s="1818">
        <v>2</v>
      </c>
      <c r="J1344" s="1546" t="s">
        <v>6523</v>
      </c>
      <c r="K1344" s="1546" t="s">
        <v>6456</v>
      </c>
      <c r="L1344" s="1546" t="s">
        <v>6515</v>
      </c>
    </row>
    <row r="1345" spans="1:12">
      <c r="A1345" s="1546" t="s">
        <v>314</v>
      </c>
      <c r="B1345" s="1817">
        <v>5203</v>
      </c>
      <c r="C1345" s="1546" t="s">
        <v>1493</v>
      </c>
      <c r="D1345" s="1546" t="s">
        <v>172</v>
      </c>
      <c r="E1345" s="1546" t="s">
        <v>1511</v>
      </c>
      <c r="F1345" s="1546" t="s">
        <v>1512</v>
      </c>
      <c r="G1345" s="1818"/>
      <c r="H1345" s="1818"/>
      <c r="I1345" s="1818">
        <v>1</v>
      </c>
      <c r="J1345" s="1546" t="s">
        <v>6523</v>
      </c>
      <c r="K1345" s="1546" t="s">
        <v>6456</v>
      </c>
      <c r="L1345" s="1546" t="s">
        <v>6515</v>
      </c>
    </row>
    <row r="1346" spans="1:12">
      <c r="A1346" s="1546" t="s">
        <v>314</v>
      </c>
      <c r="B1346" s="1817">
        <v>5204</v>
      </c>
      <c r="C1346" s="1546" t="s">
        <v>1493</v>
      </c>
      <c r="D1346" s="1546" t="s">
        <v>172</v>
      </c>
      <c r="E1346" s="1546" t="s">
        <v>6119</v>
      </c>
      <c r="F1346" s="1546" t="s">
        <v>321</v>
      </c>
      <c r="G1346" s="1818">
        <v>1</v>
      </c>
      <c r="H1346" s="1818"/>
      <c r="I1346" s="1818">
        <v>2</v>
      </c>
      <c r="J1346" s="1546" t="s">
        <v>6523</v>
      </c>
      <c r="K1346" s="1546" t="s">
        <v>6456</v>
      </c>
      <c r="L1346" s="1546" t="s">
        <v>6515</v>
      </c>
    </row>
    <row r="1347" spans="1:12">
      <c r="A1347" s="1546" t="s">
        <v>314</v>
      </c>
      <c r="B1347" s="1817">
        <v>5205</v>
      </c>
      <c r="C1347" s="1546" t="s">
        <v>1493</v>
      </c>
      <c r="D1347" s="1546" t="s">
        <v>172</v>
      </c>
      <c r="E1347" s="1546" t="s">
        <v>653</v>
      </c>
      <c r="F1347" s="1546" t="s">
        <v>654</v>
      </c>
      <c r="G1347" s="1818"/>
      <c r="H1347" s="1818"/>
      <c r="I1347" s="1818">
        <v>1</v>
      </c>
      <c r="J1347" s="1546" t="s">
        <v>6523</v>
      </c>
      <c r="K1347" s="1546" t="s">
        <v>6456</v>
      </c>
      <c r="L1347" s="1546" t="s">
        <v>6515</v>
      </c>
    </row>
    <row r="1348" spans="1:12">
      <c r="A1348" s="1546" t="s">
        <v>314</v>
      </c>
      <c r="B1348" s="1817">
        <v>5206</v>
      </c>
      <c r="C1348" s="1546" t="s">
        <v>1493</v>
      </c>
      <c r="D1348" s="1546" t="s">
        <v>172</v>
      </c>
      <c r="E1348" s="1546" t="s">
        <v>6104</v>
      </c>
      <c r="F1348" s="1546" t="s">
        <v>329</v>
      </c>
      <c r="G1348" s="1818">
        <v>1</v>
      </c>
      <c r="H1348" s="1818">
        <v>4</v>
      </c>
      <c r="I1348" s="1818">
        <v>4</v>
      </c>
      <c r="J1348" s="1546" t="s">
        <v>6527</v>
      </c>
      <c r="K1348" s="1546" t="s">
        <v>6456</v>
      </c>
      <c r="L1348" s="1546" t="s">
        <v>6515</v>
      </c>
    </row>
    <row r="1349" spans="1:12">
      <c r="A1349" s="1546" t="s">
        <v>314</v>
      </c>
      <c r="B1349" s="1817">
        <v>5207</v>
      </c>
      <c r="C1349" s="1546" t="s">
        <v>1493</v>
      </c>
      <c r="D1349" s="1546" t="s">
        <v>172</v>
      </c>
      <c r="E1349" s="1546" t="s">
        <v>720</v>
      </c>
      <c r="F1349" s="1546" t="s">
        <v>1277</v>
      </c>
      <c r="G1349" s="1818"/>
      <c r="H1349" s="1818"/>
      <c r="I1349" s="1818">
        <v>1</v>
      </c>
      <c r="J1349" s="1546" t="s">
        <v>6523</v>
      </c>
      <c r="K1349" s="1546" t="s">
        <v>6456</v>
      </c>
      <c r="L1349" s="1546" t="s">
        <v>6515</v>
      </c>
    </row>
    <row r="1350" spans="1:12">
      <c r="A1350" s="1546" t="s">
        <v>314</v>
      </c>
      <c r="B1350" s="1817">
        <v>5208</v>
      </c>
      <c r="C1350" s="1546" t="s">
        <v>1493</v>
      </c>
      <c r="D1350" s="1546" t="s">
        <v>172</v>
      </c>
      <c r="E1350" s="1546" t="s">
        <v>6161</v>
      </c>
      <c r="F1350" s="1546" t="s">
        <v>822</v>
      </c>
      <c r="G1350" s="1818"/>
      <c r="H1350" s="1818"/>
      <c r="I1350" s="1818">
        <v>1</v>
      </c>
      <c r="J1350" s="1546" t="s">
        <v>6523</v>
      </c>
      <c r="K1350" s="1546" t="s">
        <v>6456</v>
      </c>
      <c r="L1350" s="1546" t="s">
        <v>6515</v>
      </c>
    </row>
    <row r="1351" spans="1:12">
      <c r="A1351" s="1546" t="s">
        <v>314</v>
      </c>
      <c r="B1351" s="1817">
        <v>5209</v>
      </c>
      <c r="C1351" s="1546" t="s">
        <v>1493</v>
      </c>
      <c r="D1351" s="1546" t="s">
        <v>172</v>
      </c>
      <c r="E1351" s="1546" t="s">
        <v>291</v>
      </c>
      <c r="F1351" s="1546" t="s">
        <v>290</v>
      </c>
      <c r="G1351" s="1818">
        <v>1</v>
      </c>
      <c r="H1351" s="1818"/>
      <c r="I1351" s="1818">
        <v>1</v>
      </c>
      <c r="J1351" s="1546" t="s">
        <v>6523</v>
      </c>
      <c r="K1351" s="1546" t="s">
        <v>6456</v>
      </c>
      <c r="L1351" s="1546" t="s">
        <v>6515</v>
      </c>
    </row>
    <row r="1352" spans="1:12">
      <c r="A1352" s="1546" t="s">
        <v>314</v>
      </c>
      <c r="B1352" s="1817">
        <v>5210</v>
      </c>
      <c r="C1352" s="1546" t="s">
        <v>1493</v>
      </c>
      <c r="D1352" s="1546" t="s">
        <v>172</v>
      </c>
      <c r="E1352" s="1546" t="s">
        <v>6115</v>
      </c>
      <c r="F1352" s="1546" t="s">
        <v>710</v>
      </c>
      <c r="G1352" s="1818"/>
      <c r="H1352" s="1818"/>
      <c r="I1352" s="1818">
        <v>2</v>
      </c>
      <c r="J1352" s="1546" t="s">
        <v>6523</v>
      </c>
      <c r="K1352" s="1546" t="s">
        <v>6456</v>
      </c>
      <c r="L1352" s="1546" t="s">
        <v>6515</v>
      </c>
    </row>
    <row r="1353" spans="1:12">
      <c r="A1353" s="1546" t="s">
        <v>314</v>
      </c>
      <c r="B1353" s="1817">
        <v>5212</v>
      </c>
      <c r="C1353" s="1546" t="s">
        <v>1493</v>
      </c>
      <c r="D1353" s="1546" t="s">
        <v>172</v>
      </c>
      <c r="E1353" s="1546" t="s">
        <v>6243</v>
      </c>
      <c r="F1353" s="1546" t="s">
        <v>6532</v>
      </c>
      <c r="G1353" s="1818"/>
      <c r="H1353" s="1818">
        <v>25</v>
      </c>
      <c r="I1353" s="1818">
        <v>25</v>
      </c>
      <c r="J1353" s="1546" t="s">
        <v>6523</v>
      </c>
      <c r="K1353" s="1546" t="s">
        <v>6456</v>
      </c>
      <c r="L1353" s="1546" t="s">
        <v>6515</v>
      </c>
    </row>
    <row r="1354" spans="1:12">
      <c r="A1354" s="1546" t="s">
        <v>314</v>
      </c>
      <c r="B1354" s="1817">
        <v>5213</v>
      </c>
      <c r="C1354" s="1546" t="s">
        <v>1493</v>
      </c>
      <c r="D1354" s="1546" t="s">
        <v>172</v>
      </c>
      <c r="E1354" s="1546" t="s">
        <v>1514</v>
      </c>
      <c r="F1354" s="1546" t="s">
        <v>1211</v>
      </c>
      <c r="G1354" s="1818"/>
      <c r="H1354" s="1818">
        <v>25</v>
      </c>
      <c r="I1354" s="1818">
        <v>25</v>
      </c>
      <c r="J1354" s="1546" t="s">
        <v>6523</v>
      </c>
      <c r="K1354" s="1546" t="s">
        <v>6456</v>
      </c>
      <c r="L1354" s="1546" t="s">
        <v>6515</v>
      </c>
    </row>
    <row r="1355" spans="1:12">
      <c r="A1355" s="1546" t="s">
        <v>314</v>
      </c>
      <c r="B1355" s="1817">
        <v>5214</v>
      </c>
      <c r="C1355" s="1546" t="s">
        <v>1493</v>
      </c>
      <c r="D1355" s="1546" t="s">
        <v>172</v>
      </c>
      <c r="E1355" s="1546" t="s">
        <v>6032</v>
      </c>
      <c r="F1355" s="1546" t="s">
        <v>1516</v>
      </c>
      <c r="G1355" s="1818"/>
      <c r="H1355" s="1818">
        <v>25</v>
      </c>
      <c r="I1355" s="1818">
        <v>25</v>
      </c>
      <c r="J1355" s="1546" t="s">
        <v>6523</v>
      </c>
      <c r="K1355" s="1546" t="s">
        <v>6456</v>
      </c>
      <c r="L1355" s="1546" t="s">
        <v>6515</v>
      </c>
    </row>
    <row r="1356" spans="1:12">
      <c r="A1356" s="1546" t="s">
        <v>314</v>
      </c>
      <c r="B1356" s="1817">
        <v>5218</v>
      </c>
      <c r="C1356" s="1546" t="s">
        <v>1493</v>
      </c>
      <c r="D1356" s="1546" t="s">
        <v>172</v>
      </c>
      <c r="E1356" s="1546" t="s">
        <v>1518</v>
      </c>
      <c r="F1356" s="1546" t="s">
        <v>1519</v>
      </c>
      <c r="G1356" s="1818"/>
      <c r="H1356" s="1818"/>
      <c r="I1356" s="1818">
        <v>5</v>
      </c>
      <c r="J1356" s="1546" t="s">
        <v>6523</v>
      </c>
      <c r="K1356" s="1546" t="s">
        <v>6456</v>
      </c>
      <c r="L1356" s="1546" t="s">
        <v>6515</v>
      </c>
    </row>
    <row r="1357" spans="1:12">
      <c r="A1357" s="1546" t="s">
        <v>314</v>
      </c>
      <c r="B1357" s="1817">
        <v>5219</v>
      </c>
      <c r="C1357" s="1546" t="s">
        <v>1493</v>
      </c>
      <c r="D1357" s="1546" t="s">
        <v>172</v>
      </c>
      <c r="E1357" s="1546" t="s">
        <v>1520</v>
      </c>
      <c r="F1357" s="1546" t="s">
        <v>6515</v>
      </c>
      <c r="G1357" s="1818"/>
      <c r="H1357" s="1818"/>
      <c r="I1357" s="1818">
        <v>20</v>
      </c>
      <c r="J1357" s="1546" t="s">
        <v>6523</v>
      </c>
      <c r="K1357" s="1546" t="s">
        <v>6456</v>
      </c>
      <c r="L1357" s="1546" t="s">
        <v>6515</v>
      </c>
    </row>
    <row r="1358" spans="1:12">
      <c r="A1358" s="1546" t="s">
        <v>314</v>
      </c>
      <c r="B1358" s="1817">
        <v>5246</v>
      </c>
      <c r="C1358" s="1546" t="s">
        <v>1493</v>
      </c>
      <c r="D1358" s="1546" t="s">
        <v>173</v>
      </c>
      <c r="E1358" s="1546" t="s">
        <v>6240</v>
      </c>
      <c r="F1358" s="1546" t="s">
        <v>349</v>
      </c>
      <c r="G1358" s="1818">
        <v>2</v>
      </c>
      <c r="H1358" s="1818">
        <v>5</v>
      </c>
      <c r="I1358" s="1818">
        <v>10</v>
      </c>
      <c r="J1358" s="1546" t="s">
        <v>6527</v>
      </c>
      <c r="K1358" s="1546" t="s">
        <v>6456</v>
      </c>
      <c r="L1358" s="1546" t="s">
        <v>6515</v>
      </c>
    </row>
    <row r="1359" spans="1:12">
      <c r="A1359" s="1546" t="s">
        <v>314</v>
      </c>
      <c r="B1359" s="1817">
        <v>5247</v>
      </c>
      <c r="C1359" s="1546" t="s">
        <v>1493</v>
      </c>
      <c r="D1359" s="1546" t="s">
        <v>173</v>
      </c>
      <c r="E1359" s="1546" t="s">
        <v>6249</v>
      </c>
      <c r="F1359" s="1546" t="s">
        <v>453</v>
      </c>
      <c r="G1359" s="1818">
        <v>2</v>
      </c>
      <c r="H1359" s="1818">
        <v>5</v>
      </c>
      <c r="I1359" s="1818">
        <v>10</v>
      </c>
      <c r="J1359" s="1546" t="s">
        <v>6527</v>
      </c>
      <c r="K1359" s="1546" t="s">
        <v>6456</v>
      </c>
      <c r="L1359" s="1546" t="s">
        <v>6515</v>
      </c>
    </row>
    <row r="1360" spans="1:12">
      <c r="A1360" s="1546" t="s">
        <v>314</v>
      </c>
      <c r="B1360" s="1817">
        <v>5248</v>
      </c>
      <c r="C1360" s="1546" t="s">
        <v>1493</v>
      </c>
      <c r="D1360" s="1546" t="s">
        <v>173</v>
      </c>
      <c r="E1360" s="1546" t="s">
        <v>5901</v>
      </c>
      <c r="F1360" s="1546" t="s">
        <v>585</v>
      </c>
      <c r="G1360" s="1818">
        <v>1</v>
      </c>
      <c r="H1360" s="1818">
        <v>5</v>
      </c>
      <c r="I1360" s="1818">
        <v>5</v>
      </c>
      <c r="J1360" s="1546" t="s">
        <v>6527</v>
      </c>
      <c r="K1360" s="1546" t="s">
        <v>6456</v>
      </c>
      <c r="L1360" s="1546" t="s">
        <v>6515</v>
      </c>
    </row>
    <row r="1361" spans="1:12">
      <c r="A1361" s="1546" t="s">
        <v>314</v>
      </c>
      <c r="B1361" s="1817">
        <v>5249</v>
      </c>
      <c r="C1361" s="1546" t="s">
        <v>1493</v>
      </c>
      <c r="D1361" s="1546" t="s">
        <v>173</v>
      </c>
      <c r="E1361" s="1546" t="s">
        <v>458</v>
      </c>
      <c r="F1361" s="1546" t="s">
        <v>457</v>
      </c>
      <c r="G1361" s="1818">
        <v>1</v>
      </c>
      <c r="H1361" s="1818">
        <v>5</v>
      </c>
      <c r="I1361" s="1818">
        <v>5</v>
      </c>
      <c r="J1361" s="1546" t="s">
        <v>6527</v>
      </c>
      <c r="K1361" s="1546" t="s">
        <v>6456</v>
      </c>
      <c r="L1361" s="1546" t="s">
        <v>6515</v>
      </c>
    </row>
    <row r="1362" spans="1:12">
      <c r="A1362" s="1546" t="s">
        <v>314</v>
      </c>
      <c r="B1362" s="1817">
        <v>5250</v>
      </c>
      <c r="C1362" s="1546" t="s">
        <v>1493</v>
      </c>
      <c r="D1362" s="1546" t="s">
        <v>173</v>
      </c>
      <c r="E1362" s="1546" t="s">
        <v>1624</v>
      </c>
      <c r="F1362" s="1546" t="s">
        <v>6515</v>
      </c>
      <c r="G1362" s="1818">
        <v>1</v>
      </c>
      <c r="H1362" s="1818">
        <v>1</v>
      </c>
      <c r="I1362" s="1818">
        <v>1</v>
      </c>
      <c r="J1362" s="1546" t="s">
        <v>6527</v>
      </c>
      <c r="K1362" s="1546" t="s">
        <v>6456</v>
      </c>
      <c r="L1362" s="1546" t="s">
        <v>6515</v>
      </c>
    </row>
    <row r="1363" spans="1:12">
      <c r="A1363" s="1546" t="s">
        <v>314</v>
      </c>
      <c r="B1363" s="1817">
        <v>5276</v>
      </c>
      <c r="C1363" s="1546" t="s">
        <v>1493</v>
      </c>
      <c r="D1363" s="1546" t="s">
        <v>174</v>
      </c>
      <c r="E1363" s="1546" t="s">
        <v>1661</v>
      </c>
      <c r="F1363" s="1546" t="s">
        <v>438</v>
      </c>
      <c r="G1363" s="1818"/>
      <c r="H1363" s="1818"/>
      <c r="I1363" s="1818">
        <v>3</v>
      </c>
      <c r="J1363" s="1546" t="s">
        <v>6523</v>
      </c>
      <c r="K1363" s="1546" t="s">
        <v>6427</v>
      </c>
      <c r="L1363" s="1546" t="s">
        <v>6582</v>
      </c>
    </row>
    <row r="1364" spans="1:12">
      <c r="A1364" s="1546" t="s">
        <v>314</v>
      </c>
      <c r="B1364" s="1817">
        <v>5277</v>
      </c>
      <c r="C1364" s="1546" t="s">
        <v>1493</v>
      </c>
      <c r="D1364" s="1546" t="s">
        <v>174</v>
      </c>
      <c r="E1364" s="1546" t="s">
        <v>283</v>
      </c>
      <c r="F1364" s="1546" t="s">
        <v>282</v>
      </c>
      <c r="G1364" s="1818"/>
      <c r="H1364" s="1818"/>
      <c r="I1364" s="1818">
        <v>3</v>
      </c>
      <c r="J1364" s="1546" t="s">
        <v>6523</v>
      </c>
      <c r="K1364" s="1546" t="s">
        <v>6427</v>
      </c>
      <c r="L1364" s="1546" t="s">
        <v>6582</v>
      </c>
    </row>
    <row r="1365" spans="1:12">
      <c r="A1365" s="1546" t="s">
        <v>314</v>
      </c>
      <c r="B1365" s="1817">
        <v>5278</v>
      </c>
      <c r="C1365" s="1546" t="s">
        <v>1493</v>
      </c>
      <c r="D1365" s="1546" t="s">
        <v>174</v>
      </c>
      <c r="E1365" s="1546" t="s">
        <v>287</v>
      </c>
      <c r="F1365" s="1546" t="s">
        <v>286</v>
      </c>
      <c r="G1365" s="1818"/>
      <c r="H1365" s="1818"/>
      <c r="I1365" s="1818">
        <v>3</v>
      </c>
      <c r="J1365" s="1546" t="s">
        <v>6523</v>
      </c>
      <c r="K1365" s="1546" t="s">
        <v>6427</v>
      </c>
      <c r="L1365" s="1546" t="s">
        <v>6582</v>
      </c>
    </row>
    <row r="1366" spans="1:12">
      <c r="A1366" s="1546" t="s">
        <v>314</v>
      </c>
      <c r="B1366" s="1817">
        <v>5279</v>
      </c>
      <c r="C1366" s="1546" t="s">
        <v>1493</v>
      </c>
      <c r="D1366" s="1546" t="s">
        <v>174</v>
      </c>
      <c r="E1366" s="1546" t="s">
        <v>1661</v>
      </c>
      <c r="F1366" s="1546" t="s">
        <v>438</v>
      </c>
      <c r="G1366" s="1818"/>
      <c r="H1366" s="1818"/>
      <c r="I1366" s="1818">
        <v>3</v>
      </c>
      <c r="J1366" s="1546" t="s">
        <v>6523</v>
      </c>
      <c r="K1366" s="1546" t="s">
        <v>6427</v>
      </c>
      <c r="L1366" s="1546" t="s">
        <v>6582</v>
      </c>
    </row>
    <row r="1367" spans="1:12">
      <c r="A1367" s="1546" t="s">
        <v>314</v>
      </c>
      <c r="B1367" s="1817">
        <v>5281</v>
      </c>
      <c r="C1367" s="1546" t="s">
        <v>1493</v>
      </c>
      <c r="D1367" s="1546" t="s">
        <v>174</v>
      </c>
      <c r="E1367" s="1546" t="s">
        <v>1269</v>
      </c>
      <c r="F1367" s="1546" t="s">
        <v>6489</v>
      </c>
      <c r="G1367" s="1818"/>
      <c r="H1367" s="1818"/>
      <c r="I1367" s="1818">
        <v>5</v>
      </c>
      <c r="J1367" s="1546" t="s">
        <v>6523</v>
      </c>
      <c r="K1367" s="1546" t="s">
        <v>6427</v>
      </c>
      <c r="L1367" s="1546" t="s">
        <v>6582</v>
      </c>
    </row>
    <row r="1368" spans="1:12">
      <c r="A1368" s="1546" t="s">
        <v>314</v>
      </c>
      <c r="B1368" s="1817">
        <v>5282</v>
      </c>
      <c r="C1368" s="1546" t="s">
        <v>1493</v>
      </c>
      <c r="D1368" s="1546" t="s">
        <v>174</v>
      </c>
      <c r="E1368" s="1546" t="s">
        <v>1605</v>
      </c>
      <c r="F1368" s="1546" t="s">
        <v>1528</v>
      </c>
      <c r="G1368" s="1818"/>
      <c r="H1368" s="1818"/>
      <c r="I1368" s="1818">
        <v>10</v>
      </c>
      <c r="J1368" s="1546" t="s">
        <v>6523</v>
      </c>
      <c r="K1368" s="1546" t="s">
        <v>6427</v>
      </c>
      <c r="L1368" s="1546" t="s">
        <v>6582</v>
      </c>
    </row>
    <row r="1369" spans="1:12">
      <c r="A1369" s="1546" t="s">
        <v>314</v>
      </c>
      <c r="B1369" s="1817">
        <v>5284</v>
      </c>
      <c r="C1369" s="1546" t="s">
        <v>1493</v>
      </c>
      <c r="D1369" s="1546" t="s">
        <v>174</v>
      </c>
      <c r="E1369" s="1546" t="s">
        <v>6080</v>
      </c>
      <c r="F1369" s="1546" t="s">
        <v>6540</v>
      </c>
      <c r="G1369" s="1818"/>
      <c r="H1369" s="1818"/>
      <c r="I1369" s="1818">
        <v>10</v>
      </c>
      <c r="J1369" s="1546" t="s">
        <v>6523</v>
      </c>
      <c r="K1369" s="1546" t="s">
        <v>6427</v>
      </c>
      <c r="L1369" s="1546" t="s">
        <v>6582</v>
      </c>
    </row>
    <row r="1370" spans="1:12">
      <c r="A1370" s="1546" t="s">
        <v>314</v>
      </c>
      <c r="B1370" s="1817">
        <v>5285</v>
      </c>
      <c r="C1370" s="1546" t="s">
        <v>1493</v>
      </c>
      <c r="D1370" s="1546" t="s">
        <v>174</v>
      </c>
      <c r="E1370" s="1546" t="s">
        <v>707</v>
      </c>
      <c r="F1370" s="1546" t="s">
        <v>6543</v>
      </c>
      <c r="G1370" s="1818"/>
      <c r="H1370" s="1818"/>
      <c r="I1370" s="1818">
        <v>10</v>
      </c>
      <c r="J1370" s="1546" t="s">
        <v>6523</v>
      </c>
      <c r="K1370" s="1546" t="s">
        <v>6427</v>
      </c>
      <c r="L1370" s="1546" t="s">
        <v>6582</v>
      </c>
    </row>
    <row r="1371" spans="1:12">
      <c r="A1371" s="1546" t="s">
        <v>314</v>
      </c>
      <c r="B1371" s="1817">
        <v>5287</v>
      </c>
      <c r="C1371" s="1546" t="s">
        <v>1493</v>
      </c>
      <c r="D1371" s="1546" t="s">
        <v>174</v>
      </c>
      <c r="E1371" s="1546" t="s">
        <v>1359</v>
      </c>
      <c r="F1371" s="1546" t="s">
        <v>1360</v>
      </c>
      <c r="G1371" s="1818"/>
      <c r="H1371" s="1818"/>
      <c r="I1371" s="1818">
        <v>10</v>
      </c>
      <c r="J1371" s="1546" t="s">
        <v>6523</v>
      </c>
      <c r="K1371" s="1546" t="s">
        <v>6427</v>
      </c>
      <c r="L1371" s="1546" t="s">
        <v>6582</v>
      </c>
    </row>
    <row r="1372" spans="1:12">
      <c r="A1372" s="1546" t="s">
        <v>314</v>
      </c>
      <c r="B1372" s="1817">
        <v>5289</v>
      </c>
      <c r="C1372" s="1546" t="s">
        <v>1493</v>
      </c>
      <c r="D1372" s="1546" t="s">
        <v>174</v>
      </c>
      <c r="E1372" s="1546" t="s">
        <v>6339</v>
      </c>
      <c r="F1372" s="1546" t="s">
        <v>1525</v>
      </c>
      <c r="G1372" s="1818">
        <v>1</v>
      </c>
      <c r="H1372" s="1818">
        <v>5</v>
      </c>
      <c r="I1372" s="1818">
        <v>5</v>
      </c>
      <c r="J1372" s="1546" t="s">
        <v>6527</v>
      </c>
      <c r="K1372" s="1546" t="s">
        <v>6427</v>
      </c>
      <c r="L1372" s="1546" t="s">
        <v>6582</v>
      </c>
    </row>
    <row r="1373" spans="1:12">
      <c r="A1373" s="1546" t="s">
        <v>314</v>
      </c>
      <c r="B1373" s="1817">
        <v>5291</v>
      </c>
      <c r="C1373" s="1546" t="s">
        <v>1493</v>
      </c>
      <c r="D1373" s="1546" t="s">
        <v>174</v>
      </c>
      <c r="E1373" s="1546" t="s">
        <v>6261</v>
      </c>
      <c r="F1373" s="1546" t="s">
        <v>6026</v>
      </c>
      <c r="G1373" s="1818"/>
      <c r="H1373" s="1818"/>
      <c r="I1373" s="1818">
        <v>3</v>
      </c>
      <c r="J1373" s="1546" t="s">
        <v>6523</v>
      </c>
      <c r="K1373" s="1546" t="s">
        <v>6427</v>
      </c>
      <c r="L1373" s="1546" t="s">
        <v>6582</v>
      </c>
    </row>
    <row r="1374" spans="1:12">
      <c r="A1374" s="1546" t="s">
        <v>314</v>
      </c>
      <c r="B1374" s="1817">
        <v>5292</v>
      </c>
      <c r="C1374" s="1546" t="s">
        <v>1493</v>
      </c>
      <c r="D1374" s="1546" t="s">
        <v>174</v>
      </c>
      <c r="E1374" s="1546" t="s">
        <v>912</v>
      </c>
      <c r="F1374" s="1546" t="s">
        <v>1473</v>
      </c>
      <c r="G1374" s="1818"/>
      <c r="H1374" s="1818"/>
      <c r="I1374" s="1818">
        <v>2</v>
      </c>
      <c r="J1374" s="1546" t="s">
        <v>6523</v>
      </c>
      <c r="K1374" s="1546" t="s">
        <v>6427</v>
      </c>
      <c r="L1374" s="1546" t="s">
        <v>6582</v>
      </c>
    </row>
    <row r="1375" spans="1:12">
      <c r="A1375" s="1546" t="s">
        <v>314</v>
      </c>
      <c r="B1375" s="1817">
        <v>5293</v>
      </c>
      <c r="C1375" s="1546" t="s">
        <v>1493</v>
      </c>
      <c r="D1375" s="1546" t="s">
        <v>174</v>
      </c>
      <c r="E1375" s="1546" t="s">
        <v>1530</v>
      </c>
      <c r="F1375" s="1546" t="s">
        <v>1531</v>
      </c>
      <c r="G1375" s="1818"/>
      <c r="H1375" s="1818"/>
      <c r="I1375" s="1818">
        <v>2</v>
      </c>
      <c r="J1375" s="1546" t="s">
        <v>6523</v>
      </c>
      <c r="K1375" s="1546" t="s">
        <v>6427</v>
      </c>
      <c r="L1375" s="1546" t="s">
        <v>6582</v>
      </c>
    </row>
    <row r="1376" spans="1:12">
      <c r="A1376" s="1546" t="s">
        <v>314</v>
      </c>
      <c r="B1376" s="1817">
        <v>5295</v>
      </c>
      <c r="C1376" s="1546" t="s">
        <v>1493</v>
      </c>
      <c r="D1376" s="1546" t="s">
        <v>174</v>
      </c>
      <c r="E1376" s="1546" t="s">
        <v>287</v>
      </c>
      <c r="F1376" s="1546" t="s">
        <v>1532</v>
      </c>
      <c r="G1376" s="1818"/>
      <c r="H1376" s="1818"/>
      <c r="I1376" s="1818">
        <v>5</v>
      </c>
      <c r="J1376" s="1546" t="s">
        <v>6523</v>
      </c>
      <c r="K1376" s="1546" t="s">
        <v>6427</v>
      </c>
      <c r="L1376" s="1546" t="s">
        <v>6582</v>
      </c>
    </row>
    <row r="1377" spans="1:12">
      <c r="A1377" s="1546" t="s">
        <v>314</v>
      </c>
      <c r="B1377" s="1817">
        <v>5296</v>
      </c>
      <c r="C1377" s="1546" t="s">
        <v>1493</v>
      </c>
      <c r="D1377" s="1546" t="s">
        <v>174</v>
      </c>
      <c r="E1377" s="1546" t="s">
        <v>1533</v>
      </c>
      <c r="F1377" s="1546" t="s">
        <v>1534</v>
      </c>
      <c r="G1377" s="1818"/>
      <c r="H1377" s="1818"/>
      <c r="I1377" s="1818">
        <v>5</v>
      </c>
      <c r="J1377" s="1546" t="s">
        <v>6523</v>
      </c>
      <c r="K1377" s="1546" t="s">
        <v>6427</v>
      </c>
      <c r="L1377" s="1546" t="s">
        <v>6582</v>
      </c>
    </row>
    <row r="1378" spans="1:12">
      <c r="A1378" s="1546" t="s">
        <v>314</v>
      </c>
      <c r="B1378" s="1817">
        <v>5297</v>
      </c>
      <c r="C1378" s="1546" t="s">
        <v>1493</v>
      </c>
      <c r="D1378" s="1546" t="s">
        <v>174</v>
      </c>
      <c r="E1378" s="1546" t="s">
        <v>563</v>
      </c>
      <c r="F1378" s="1546" t="s">
        <v>532</v>
      </c>
      <c r="G1378" s="1818"/>
      <c r="H1378" s="1818"/>
      <c r="I1378" s="1818">
        <v>5</v>
      </c>
      <c r="J1378" s="1546" t="s">
        <v>6523</v>
      </c>
      <c r="K1378" s="1546" t="s">
        <v>6427</v>
      </c>
      <c r="L1378" s="1546" t="s">
        <v>6582</v>
      </c>
    </row>
    <row r="1379" spans="1:12">
      <c r="A1379" s="1546" t="s">
        <v>314</v>
      </c>
      <c r="B1379" s="1817">
        <v>5330</v>
      </c>
      <c r="C1379" s="1546" t="s">
        <v>1541</v>
      </c>
      <c r="D1379" s="1546" t="s">
        <v>175</v>
      </c>
      <c r="E1379" s="1546" t="s">
        <v>293</v>
      </c>
      <c r="F1379" s="1546" t="s">
        <v>292</v>
      </c>
      <c r="G1379" s="1818"/>
      <c r="H1379" s="1818"/>
      <c r="I1379" s="1818">
        <v>2</v>
      </c>
      <c r="J1379" s="1546" t="s">
        <v>6523</v>
      </c>
      <c r="K1379" s="1546" t="s">
        <v>6427</v>
      </c>
      <c r="L1379" s="1546" t="s">
        <v>6583</v>
      </c>
    </row>
    <row r="1380" spans="1:12">
      <c r="A1380" s="1546" t="s">
        <v>314</v>
      </c>
      <c r="B1380" s="1817">
        <v>5331</v>
      </c>
      <c r="C1380" s="1546" t="s">
        <v>1541</v>
      </c>
      <c r="D1380" s="1546" t="s">
        <v>175</v>
      </c>
      <c r="E1380" s="1546" t="s">
        <v>835</v>
      </c>
      <c r="F1380" s="1546" t="s">
        <v>6271</v>
      </c>
      <c r="G1380" s="1818"/>
      <c r="H1380" s="1818"/>
      <c r="I1380" s="1818">
        <v>1</v>
      </c>
      <c r="J1380" s="1546" t="s">
        <v>6523</v>
      </c>
      <c r="K1380" s="1546" t="s">
        <v>6427</v>
      </c>
      <c r="L1380" s="1546" t="s">
        <v>6583</v>
      </c>
    </row>
    <row r="1381" spans="1:12">
      <c r="A1381" s="1546" t="s">
        <v>314</v>
      </c>
      <c r="B1381" s="1817">
        <v>5332</v>
      </c>
      <c r="C1381" s="1546" t="s">
        <v>1541</v>
      </c>
      <c r="D1381" s="1546" t="s">
        <v>175</v>
      </c>
      <c r="E1381" s="1546" t="s">
        <v>6584</v>
      </c>
      <c r="F1381" s="1546" t="s">
        <v>1545</v>
      </c>
      <c r="G1381" s="1818"/>
      <c r="H1381" s="1818"/>
      <c r="I1381" s="1818">
        <v>2</v>
      </c>
      <c r="J1381" s="1546" t="s">
        <v>6523</v>
      </c>
      <c r="K1381" s="1546" t="s">
        <v>6427</v>
      </c>
      <c r="L1381" s="1546" t="s">
        <v>6583</v>
      </c>
    </row>
    <row r="1382" spans="1:12">
      <c r="A1382" s="1546" t="s">
        <v>314</v>
      </c>
      <c r="B1382" s="1817">
        <v>5333</v>
      </c>
      <c r="C1382" s="1546" t="s">
        <v>1541</v>
      </c>
      <c r="D1382" s="1546" t="s">
        <v>175</v>
      </c>
      <c r="E1382" s="1546" t="s">
        <v>6127</v>
      </c>
      <c r="F1382" s="1546" t="s">
        <v>847</v>
      </c>
      <c r="G1382" s="1818"/>
      <c r="H1382" s="1818"/>
      <c r="I1382" s="1818">
        <v>2</v>
      </c>
      <c r="J1382" s="1546" t="s">
        <v>6523</v>
      </c>
      <c r="K1382" s="1546" t="s">
        <v>6427</v>
      </c>
      <c r="L1382" s="1546" t="s">
        <v>6583</v>
      </c>
    </row>
    <row r="1383" spans="1:12">
      <c r="A1383" s="1546" t="s">
        <v>314</v>
      </c>
      <c r="B1383" s="1817">
        <v>5334</v>
      </c>
      <c r="C1383" s="1546" t="s">
        <v>1541</v>
      </c>
      <c r="D1383" s="1546" t="s">
        <v>175</v>
      </c>
      <c r="E1383" s="1546" t="s">
        <v>318</v>
      </c>
      <c r="F1383" s="1546" t="s">
        <v>319</v>
      </c>
      <c r="G1383" s="1818"/>
      <c r="H1383" s="1818"/>
      <c r="I1383" s="1818">
        <v>2</v>
      </c>
      <c r="J1383" s="1546" t="s">
        <v>6523</v>
      </c>
      <c r="K1383" s="1546" t="s">
        <v>6427</v>
      </c>
      <c r="L1383" s="1546" t="s">
        <v>6583</v>
      </c>
    </row>
    <row r="1384" spans="1:12">
      <c r="A1384" s="1546" t="s">
        <v>314</v>
      </c>
      <c r="B1384" s="1817">
        <v>5335</v>
      </c>
      <c r="C1384" s="1546" t="s">
        <v>1541</v>
      </c>
      <c r="D1384" s="1546" t="s">
        <v>175</v>
      </c>
      <c r="E1384" s="1546" t="s">
        <v>277</v>
      </c>
      <c r="F1384" s="1546" t="s">
        <v>278</v>
      </c>
      <c r="G1384" s="1818"/>
      <c r="H1384" s="1818"/>
      <c r="I1384" s="1818">
        <v>2</v>
      </c>
      <c r="J1384" s="1546" t="s">
        <v>6523</v>
      </c>
      <c r="K1384" s="1546" t="s">
        <v>6427</v>
      </c>
      <c r="L1384" s="1546" t="s">
        <v>6583</v>
      </c>
    </row>
    <row r="1385" spans="1:12">
      <c r="A1385" s="1546" t="s">
        <v>314</v>
      </c>
      <c r="B1385" s="1817">
        <v>5336</v>
      </c>
      <c r="C1385" s="1546" t="s">
        <v>1541</v>
      </c>
      <c r="D1385" s="1546" t="s">
        <v>175</v>
      </c>
      <c r="E1385" s="1546" t="s">
        <v>6162</v>
      </c>
      <c r="F1385" s="1546" t="s">
        <v>321</v>
      </c>
      <c r="G1385" s="1818"/>
      <c r="H1385" s="1818"/>
      <c r="I1385" s="1818">
        <v>2</v>
      </c>
      <c r="J1385" s="1546" t="s">
        <v>6523</v>
      </c>
      <c r="K1385" s="1546" t="s">
        <v>6427</v>
      </c>
      <c r="L1385" s="1546" t="s">
        <v>6583</v>
      </c>
    </row>
    <row r="1386" spans="1:12">
      <c r="A1386" s="1546" t="s">
        <v>314</v>
      </c>
      <c r="B1386" s="1817">
        <v>5337</v>
      </c>
      <c r="C1386" s="1546" t="s">
        <v>1541</v>
      </c>
      <c r="D1386" s="1546" t="s">
        <v>175</v>
      </c>
      <c r="E1386" s="1546" t="s">
        <v>873</v>
      </c>
      <c r="F1386" s="1546" t="s">
        <v>6284</v>
      </c>
      <c r="G1386" s="1818"/>
      <c r="H1386" s="1818"/>
      <c r="I1386" s="1818">
        <v>2</v>
      </c>
      <c r="J1386" s="1546" t="s">
        <v>6523</v>
      </c>
      <c r="K1386" s="1546" t="s">
        <v>6427</v>
      </c>
      <c r="L1386" s="1546" t="s">
        <v>6583</v>
      </c>
    </row>
    <row r="1387" spans="1:12">
      <c r="A1387" s="1546" t="s">
        <v>314</v>
      </c>
      <c r="B1387" s="1817">
        <v>5338</v>
      </c>
      <c r="C1387" s="1546" t="s">
        <v>1541</v>
      </c>
      <c r="D1387" s="1546" t="s">
        <v>175</v>
      </c>
      <c r="E1387" s="1546" t="s">
        <v>6102</v>
      </c>
      <c r="F1387" s="1546" t="s">
        <v>325</v>
      </c>
      <c r="G1387" s="1818"/>
      <c r="H1387" s="1818"/>
      <c r="I1387" s="1818">
        <v>2</v>
      </c>
      <c r="J1387" s="1546" t="s">
        <v>6523</v>
      </c>
      <c r="K1387" s="1546" t="s">
        <v>6427</v>
      </c>
      <c r="L1387" s="1546" t="s">
        <v>6583</v>
      </c>
    </row>
    <row r="1388" spans="1:12">
      <c r="A1388" s="1546" t="s">
        <v>314</v>
      </c>
      <c r="B1388" s="1817">
        <v>5339</v>
      </c>
      <c r="C1388" s="1546" t="s">
        <v>1541</v>
      </c>
      <c r="D1388" s="1546" t="s">
        <v>175</v>
      </c>
      <c r="E1388" s="1546" t="s">
        <v>6531</v>
      </c>
      <c r="F1388" s="1546" t="s">
        <v>335</v>
      </c>
      <c r="G1388" s="1818"/>
      <c r="H1388" s="1818"/>
      <c r="I1388" s="1818">
        <v>5</v>
      </c>
      <c r="J1388" s="1546" t="s">
        <v>6523</v>
      </c>
      <c r="K1388" s="1546" t="s">
        <v>6427</v>
      </c>
      <c r="L1388" s="1546" t="s">
        <v>6583</v>
      </c>
    </row>
    <row r="1389" spans="1:12">
      <c r="A1389" s="1546" t="s">
        <v>314</v>
      </c>
      <c r="B1389" s="1817">
        <v>5340</v>
      </c>
      <c r="C1389" s="1546" t="s">
        <v>1541</v>
      </c>
      <c r="D1389" s="1546" t="s">
        <v>175</v>
      </c>
      <c r="E1389" s="1546" t="s">
        <v>6108</v>
      </c>
      <c r="F1389" s="1546" t="s">
        <v>424</v>
      </c>
      <c r="G1389" s="1818"/>
      <c r="H1389" s="1818"/>
      <c r="I1389" s="1818">
        <v>5</v>
      </c>
      <c r="J1389" s="1546" t="s">
        <v>6523</v>
      </c>
      <c r="K1389" s="1546" t="s">
        <v>6427</v>
      </c>
      <c r="L1389" s="1546" t="s">
        <v>6583</v>
      </c>
    </row>
    <row r="1390" spans="1:12">
      <c r="A1390" s="1546" t="s">
        <v>314</v>
      </c>
      <c r="B1390" s="1817">
        <v>5341</v>
      </c>
      <c r="C1390" s="1546" t="s">
        <v>1541</v>
      </c>
      <c r="D1390" s="1546" t="s">
        <v>175</v>
      </c>
      <c r="E1390" s="1546" t="s">
        <v>707</v>
      </c>
      <c r="F1390" s="1546" t="s">
        <v>708</v>
      </c>
      <c r="G1390" s="1818"/>
      <c r="H1390" s="1818"/>
      <c r="I1390" s="1818">
        <v>2</v>
      </c>
      <c r="J1390" s="1546" t="s">
        <v>6523</v>
      </c>
      <c r="K1390" s="1546" t="s">
        <v>6427</v>
      </c>
      <c r="L1390" s="1546" t="s">
        <v>6583</v>
      </c>
    </row>
    <row r="1391" spans="1:12">
      <c r="A1391" s="1546" t="s">
        <v>314</v>
      </c>
      <c r="B1391" s="1817">
        <v>5342</v>
      </c>
      <c r="C1391" s="1546" t="s">
        <v>1541</v>
      </c>
      <c r="D1391" s="1546" t="s">
        <v>175</v>
      </c>
      <c r="E1391" s="1546" t="s">
        <v>310</v>
      </c>
      <c r="F1391" s="1546" t="s">
        <v>311</v>
      </c>
      <c r="G1391" s="1818"/>
      <c r="H1391" s="1818"/>
      <c r="I1391" s="1818">
        <v>2</v>
      </c>
      <c r="J1391" s="1546" t="s">
        <v>6523</v>
      </c>
      <c r="K1391" s="1546" t="s">
        <v>6427</v>
      </c>
      <c r="L1391" s="1546" t="s">
        <v>6583</v>
      </c>
    </row>
    <row r="1392" spans="1:12">
      <c r="A1392" s="1546" t="s">
        <v>314</v>
      </c>
      <c r="B1392" s="1817">
        <v>5343</v>
      </c>
      <c r="C1392" s="1546" t="s">
        <v>1541</v>
      </c>
      <c r="D1392" s="1546" t="s">
        <v>175</v>
      </c>
      <c r="E1392" s="1546" t="s">
        <v>6117</v>
      </c>
      <c r="F1392" s="1546" t="s">
        <v>743</v>
      </c>
      <c r="G1392" s="1818"/>
      <c r="H1392" s="1818"/>
      <c r="I1392" s="1818">
        <v>2</v>
      </c>
      <c r="J1392" s="1546" t="s">
        <v>6523</v>
      </c>
      <c r="K1392" s="1546" t="s">
        <v>6427</v>
      </c>
      <c r="L1392" s="1546" t="s">
        <v>6583</v>
      </c>
    </row>
    <row r="1393" spans="1:12">
      <c r="A1393" s="1546" t="s">
        <v>314</v>
      </c>
      <c r="B1393" s="1817">
        <v>5344</v>
      </c>
      <c r="C1393" s="1546" t="s">
        <v>1541</v>
      </c>
      <c r="D1393" s="1546" t="s">
        <v>175</v>
      </c>
      <c r="E1393" s="1546" t="s">
        <v>842</v>
      </c>
      <c r="F1393" s="1546" t="s">
        <v>841</v>
      </c>
      <c r="G1393" s="1818"/>
      <c r="H1393" s="1818"/>
      <c r="I1393" s="1818">
        <v>2</v>
      </c>
      <c r="J1393" s="1546" t="s">
        <v>6523</v>
      </c>
      <c r="K1393" s="1546" t="s">
        <v>6427</v>
      </c>
      <c r="L1393" s="1546" t="s">
        <v>6583</v>
      </c>
    </row>
    <row r="1394" spans="1:12">
      <c r="A1394" s="1546" t="s">
        <v>314</v>
      </c>
      <c r="B1394" s="1817">
        <v>5345</v>
      </c>
      <c r="C1394" s="1546" t="s">
        <v>1541</v>
      </c>
      <c r="D1394" s="1546" t="s">
        <v>175</v>
      </c>
      <c r="E1394" s="1546" t="s">
        <v>840</v>
      </c>
      <c r="F1394" s="1546" t="s">
        <v>839</v>
      </c>
      <c r="G1394" s="1818"/>
      <c r="H1394" s="1818"/>
      <c r="I1394" s="1818">
        <v>2</v>
      </c>
      <c r="J1394" s="1546" t="s">
        <v>6523</v>
      </c>
      <c r="K1394" s="1546" t="s">
        <v>6427</v>
      </c>
      <c r="L1394" s="1546" t="s">
        <v>6583</v>
      </c>
    </row>
    <row r="1395" spans="1:12">
      <c r="A1395" s="1546" t="s">
        <v>314</v>
      </c>
      <c r="B1395" s="1817">
        <v>5346</v>
      </c>
      <c r="C1395" s="1546" t="s">
        <v>1541</v>
      </c>
      <c r="D1395" s="1546" t="s">
        <v>175</v>
      </c>
      <c r="E1395" s="1546" t="s">
        <v>291</v>
      </c>
      <c r="F1395" s="1546" t="s">
        <v>290</v>
      </c>
      <c r="G1395" s="1818"/>
      <c r="H1395" s="1818"/>
      <c r="I1395" s="1818">
        <v>2</v>
      </c>
      <c r="J1395" s="1546" t="s">
        <v>6523</v>
      </c>
      <c r="K1395" s="1546" t="s">
        <v>6427</v>
      </c>
      <c r="L1395" s="1546" t="s">
        <v>6583</v>
      </c>
    </row>
    <row r="1396" spans="1:12">
      <c r="A1396" s="1546" t="s">
        <v>314</v>
      </c>
      <c r="B1396" s="1817">
        <v>5347</v>
      </c>
      <c r="C1396" s="1546" t="s">
        <v>1541</v>
      </c>
      <c r="D1396" s="1546" t="s">
        <v>175</v>
      </c>
      <c r="E1396" s="1546" t="s">
        <v>819</v>
      </c>
      <c r="F1396" s="1546" t="s">
        <v>818</v>
      </c>
      <c r="G1396" s="1818"/>
      <c r="H1396" s="1818"/>
      <c r="I1396" s="1818">
        <v>2</v>
      </c>
      <c r="J1396" s="1546" t="s">
        <v>6523</v>
      </c>
      <c r="K1396" s="1546" t="s">
        <v>6427</v>
      </c>
      <c r="L1396" s="1546" t="s">
        <v>6583</v>
      </c>
    </row>
    <row r="1397" spans="1:12">
      <c r="A1397" s="1546" t="s">
        <v>314</v>
      </c>
      <c r="B1397" s="1817">
        <v>5348</v>
      </c>
      <c r="C1397" s="1546" t="s">
        <v>1541</v>
      </c>
      <c r="D1397" s="1546" t="s">
        <v>175</v>
      </c>
      <c r="E1397" s="1546" t="s">
        <v>6129</v>
      </c>
      <c r="F1397" s="1546" t="s">
        <v>984</v>
      </c>
      <c r="G1397" s="1818"/>
      <c r="H1397" s="1818"/>
      <c r="I1397" s="1818">
        <v>2</v>
      </c>
      <c r="J1397" s="1546" t="s">
        <v>6523</v>
      </c>
      <c r="K1397" s="1546" t="s">
        <v>6427</v>
      </c>
      <c r="L1397" s="1546" t="s">
        <v>6583</v>
      </c>
    </row>
    <row r="1398" spans="1:12">
      <c r="A1398" s="1546" t="s">
        <v>314</v>
      </c>
      <c r="B1398" s="1817">
        <v>5349</v>
      </c>
      <c r="C1398" s="1546" t="s">
        <v>1541</v>
      </c>
      <c r="D1398" s="1546" t="s">
        <v>175</v>
      </c>
      <c r="E1398" s="1546" t="s">
        <v>3947</v>
      </c>
      <c r="F1398" s="1546" t="s">
        <v>657</v>
      </c>
      <c r="G1398" s="1818"/>
      <c r="H1398" s="1818"/>
      <c r="I1398" s="1818">
        <v>2</v>
      </c>
      <c r="J1398" s="1546" t="s">
        <v>6523</v>
      </c>
      <c r="K1398" s="1546" t="s">
        <v>6427</v>
      </c>
      <c r="L1398" s="1546" t="s">
        <v>6583</v>
      </c>
    </row>
    <row r="1399" spans="1:12">
      <c r="A1399" s="1546" t="s">
        <v>314</v>
      </c>
      <c r="B1399" s="1817">
        <v>5350</v>
      </c>
      <c r="C1399" s="1546" t="s">
        <v>1541</v>
      </c>
      <c r="D1399" s="1546" t="s">
        <v>175</v>
      </c>
      <c r="E1399" s="1546" t="s">
        <v>6109</v>
      </c>
      <c r="F1399" s="1546" t="s">
        <v>466</v>
      </c>
      <c r="G1399" s="1818"/>
      <c r="H1399" s="1818"/>
      <c r="I1399" s="1818">
        <v>2</v>
      </c>
      <c r="J1399" s="1546" t="s">
        <v>6523</v>
      </c>
      <c r="K1399" s="1546" t="s">
        <v>6427</v>
      </c>
      <c r="L1399" s="1546" t="s">
        <v>6583</v>
      </c>
    </row>
    <row r="1400" spans="1:12">
      <c r="A1400" s="1546" t="s">
        <v>314</v>
      </c>
      <c r="B1400" s="1817">
        <v>5351</v>
      </c>
      <c r="C1400" s="1546" t="s">
        <v>1541</v>
      </c>
      <c r="D1400" s="1546" t="s">
        <v>175</v>
      </c>
      <c r="E1400" s="1546" t="s">
        <v>6100</v>
      </c>
      <c r="F1400" s="1546" t="s">
        <v>280</v>
      </c>
      <c r="G1400" s="1818"/>
      <c r="H1400" s="1818"/>
      <c r="I1400" s="1818">
        <v>2</v>
      </c>
      <c r="J1400" s="1546" t="s">
        <v>6523</v>
      </c>
      <c r="K1400" s="1546" t="s">
        <v>6427</v>
      </c>
      <c r="L1400" s="1546" t="s">
        <v>6583</v>
      </c>
    </row>
    <row r="1401" spans="1:12">
      <c r="A1401" s="1546" t="s">
        <v>314</v>
      </c>
      <c r="B1401" s="1817">
        <v>5352</v>
      </c>
      <c r="C1401" s="1546" t="s">
        <v>1541</v>
      </c>
      <c r="D1401" s="1546" t="s">
        <v>175</v>
      </c>
      <c r="E1401" s="1546" t="s">
        <v>6138</v>
      </c>
      <c r="F1401" s="1546" t="s">
        <v>995</v>
      </c>
      <c r="G1401" s="1818"/>
      <c r="H1401" s="1818"/>
      <c r="I1401" s="1818">
        <v>1</v>
      </c>
      <c r="J1401" s="1546" t="s">
        <v>6523</v>
      </c>
      <c r="K1401" s="1546" t="s">
        <v>6427</v>
      </c>
      <c r="L1401" s="1546" t="s">
        <v>6583</v>
      </c>
    </row>
    <row r="1402" spans="1:12">
      <c r="A1402" s="1546" t="s">
        <v>314</v>
      </c>
      <c r="B1402" s="1817">
        <v>5353</v>
      </c>
      <c r="C1402" s="1546" t="s">
        <v>1541</v>
      </c>
      <c r="D1402" s="1546" t="s">
        <v>175</v>
      </c>
      <c r="E1402" s="1546" t="s">
        <v>935</v>
      </c>
      <c r="F1402" s="1546" t="s">
        <v>934</v>
      </c>
      <c r="G1402" s="1818"/>
      <c r="H1402" s="1818"/>
      <c r="I1402" s="1818">
        <v>2</v>
      </c>
      <c r="J1402" s="1546" t="s">
        <v>6523</v>
      </c>
      <c r="K1402" s="1546" t="s">
        <v>6427</v>
      </c>
      <c r="L1402" s="1546" t="s">
        <v>6583</v>
      </c>
    </row>
    <row r="1403" spans="1:12">
      <c r="A1403" s="1546" t="s">
        <v>314</v>
      </c>
      <c r="B1403" s="1817">
        <v>5355</v>
      </c>
      <c r="C1403" s="1546" t="s">
        <v>1541</v>
      </c>
      <c r="D1403" s="1546" t="s">
        <v>175</v>
      </c>
      <c r="E1403" s="1546" t="s">
        <v>1103</v>
      </c>
      <c r="F1403" s="1546" t="s">
        <v>1183</v>
      </c>
      <c r="G1403" s="1818"/>
      <c r="H1403" s="1818"/>
      <c r="I1403" s="1818">
        <v>2</v>
      </c>
      <c r="J1403" s="1546" t="s">
        <v>6523</v>
      </c>
      <c r="K1403" s="1546" t="s">
        <v>6427</v>
      </c>
      <c r="L1403" s="1546" t="s">
        <v>6583</v>
      </c>
    </row>
    <row r="1404" spans="1:12">
      <c r="A1404" s="1546" t="s">
        <v>314</v>
      </c>
      <c r="B1404" s="1817">
        <v>5356</v>
      </c>
      <c r="C1404" s="1546" t="s">
        <v>1541</v>
      </c>
      <c r="D1404" s="1546" t="s">
        <v>175</v>
      </c>
      <c r="E1404" s="1546" t="s">
        <v>5820</v>
      </c>
      <c r="F1404" s="1546" t="s">
        <v>1153</v>
      </c>
      <c r="G1404" s="1818"/>
      <c r="H1404" s="1818"/>
      <c r="I1404" s="1818">
        <v>2</v>
      </c>
      <c r="J1404" s="1546" t="s">
        <v>6523</v>
      </c>
      <c r="K1404" s="1546" t="s">
        <v>6427</v>
      </c>
      <c r="L1404" s="1546" t="s">
        <v>6583</v>
      </c>
    </row>
    <row r="1405" spans="1:12">
      <c r="A1405" s="1546" t="s">
        <v>314</v>
      </c>
      <c r="B1405" s="1817">
        <v>5357</v>
      </c>
      <c r="C1405" s="1546" t="s">
        <v>1541</v>
      </c>
      <c r="D1405" s="1546" t="s">
        <v>175</v>
      </c>
      <c r="E1405" s="1546" t="s">
        <v>792</v>
      </c>
      <c r="F1405" s="1546" t="s">
        <v>793</v>
      </c>
      <c r="G1405" s="1818"/>
      <c r="H1405" s="1818"/>
      <c r="I1405" s="1818">
        <v>2</v>
      </c>
      <c r="J1405" s="1546" t="s">
        <v>6523</v>
      </c>
      <c r="K1405" s="1546" t="s">
        <v>6427</v>
      </c>
      <c r="L1405" s="1546" t="s">
        <v>6583</v>
      </c>
    </row>
    <row r="1406" spans="1:12">
      <c r="A1406" s="1546" t="s">
        <v>314</v>
      </c>
      <c r="B1406" s="1817">
        <v>5358</v>
      </c>
      <c r="C1406" s="1546" t="s">
        <v>1541</v>
      </c>
      <c r="D1406" s="1546" t="s">
        <v>175</v>
      </c>
      <c r="E1406" s="1546" t="s">
        <v>593</v>
      </c>
      <c r="F1406" s="1546" t="s">
        <v>438</v>
      </c>
      <c r="G1406" s="1818"/>
      <c r="H1406" s="1818"/>
      <c r="I1406" s="1818">
        <v>4</v>
      </c>
      <c r="J1406" s="1546" t="s">
        <v>6523</v>
      </c>
      <c r="K1406" s="1546" t="s">
        <v>6427</v>
      </c>
      <c r="L1406" s="1546" t="s">
        <v>6583</v>
      </c>
    </row>
    <row r="1407" spans="1:12">
      <c r="A1407" s="1546" t="s">
        <v>314</v>
      </c>
      <c r="B1407" s="1817">
        <v>5359</v>
      </c>
      <c r="C1407" s="1546" t="s">
        <v>1541</v>
      </c>
      <c r="D1407" s="1546" t="s">
        <v>175</v>
      </c>
      <c r="E1407" s="1546" t="s">
        <v>555</v>
      </c>
      <c r="F1407" s="1546" t="s">
        <v>381</v>
      </c>
      <c r="G1407" s="1818"/>
      <c r="H1407" s="1818"/>
      <c r="I1407" s="1818">
        <v>4</v>
      </c>
      <c r="J1407" s="1546" t="s">
        <v>6523</v>
      </c>
      <c r="K1407" s="1546" t="s">
        <v>6427</v>
      </c>
      <c r="L1407" s="1546" t="s">
        <v>6583</v>
      </c>
    </row>
    <row r="1408" spans="1:12">
      <c r="A1408" s="1546" t="s">
        <v>314</v>
      </c>
      <c r="B1408" s="1817">
        <v>5360</v>
      </c>
      <c r="C1408" s="1546" t="s">
        <v>1541</v>
      </c>
      <c r="D1408" s="1546" t="s">
        <v>175</v>
      </c>
      <c r="E1408" s="1546" t="s">
        <v>318</v>
      </c>
      <c r="F1408" s="1546" t="s">
        <v>1547</v>
      </c>
      <c r="G1408" s="1818"/>
      <c r="H1408" s="1818"/>
      <c r="I1408" s="1818">
        <v>2</v>
      </c>
      <c r="J1408" s="1546" t="s">
        <v>6523</v>
      </c>
      <c r="K1408" s="1546" t="s">
        <v>6427</v>
      </c>
      <c r="L1408" s="1546" t="s">
        <v>6583</v>
      </c>
    </row>
    <row r="1409" spans="1:12">
      <c r="A1409" s="1546" t="s">
        <v>314</v>
      </c>
      <c r="B1409" s="1817">
        <v>5361</v>
      </c>
      <c r="C1409" s="1546" t="s">
        <v>1541</v>
      </c>
      <c r="D1409" s="1546" t="s">
        <v>175</v>
      </c>
      <c r="E1409" s="1546" t="s">
        <v>6272</v>
      </c>
      <c r="F1409" s="1546" t="s">
        <v>855</v>
      </c>
      <c r="G1409" s="1818"/>
      <c r="H1409" s="1818"/>
      <c r="I1409" s="1818">
        <v>2</v>
      </c>
      <c r="J1409" s="1546" t="s">
        <v>6523</v>
      </c>
      <c r="K1409" s="1546" t="s">
        <v>6427</v>
      </c>
      <c r="L1409" s="1546" t="s">
        <v>6583</v>
      </c>
    </row>
    <row r="1410" spans="1:12">
      <c r="A1410" s="1546" t="s">
        <v>314</v>
      </c>
      <c r="B1410" s="1817">
        <v>5362</v>
      </c>
      <c r="C1410" s="1546" t="s">
        <v>1541</v>
      </c>
      <c r="D1410" s="1546" t="s">
        <v>175</v>
      </c>
      <c r="E1410" s="1546" t="s">
        <v>5901</v>
      </c>
      <c r="F1410" s="1546" t="s">
        <v>585</v>
      </c>
      <c r="G1410" s="1818"/>
      <c r="H1410" s="1818"/>
      <c r="I1410" s="1818">
        <v>1</v>
      </c>
      <c r="J1410" s="1546" t="s">
        <v>6523</v>
      </c>
      <c r="K1410" s="1546" t="s">
        <v>6427</v>
      </c>
      <c r="L1410" s="1546" t="s">
        <v>6583</v>
      </c>
    </row>
    <row r="1411" spans="1:12">
      <c r="A1411" s="1546" t="s">
        <v>314</v>
      </c>
      <c r="B1411" s="1817">
        <v>5363</v>
      </c>
      <c r="C1411" s="1546" t="s">
        <v>1541</v>
      </c>
      <c r="D1411" s="1546" t="s">
        <v>175</v>
      </c>
      <c r="E1411" s="1546" t="s">
        <v>6251</v>
      </c>
      <c r="F1411" s="1546" t="s">
        <v>450</v>
      </c>
      <c r="G1411" s="1818"/>
      <c r="H1411" s="1818"/>
      <c r="I1411" s="1818">
        <v>2</v>
      </c>
      <c r="J1411" s="1546" t="s">
        <v>6523</v>
      </c>
      <c r="K1411" s="1546" t="s">
        <v>6427</v>
      </c>
      <c r="L1411" s="1546" t="s">
        <v>6583</v>
      </c>
    </row>
    <row r="1412" spans="1:12">
      <c r="A1412" s="1546" t="s">
        <v>314</v>
      </c>
      <c r="B1412" s="1817">
        <v>5364</v>
      </c>
      <c r="C1412" s="1546" t="s">
        <v>1541</v>
      </c>
      <c r="D1412" s="1546" t="s">
        <v>175</v>
      </c>
      <c r="E1412" s="1546" t="s">
        <v>6252</v>
      </c>
      <c r="F1412" s="1546" t="s">
        <v>448</v>
      </c>
      <c r="G1412" s="1818"/>
      <c r="H1412" s="1818"/>
      <c r="I1412" s="1818">
        <v>1</v>
      </c>
      <c r="J1412" s="1546" t="s">
        <v>6523</v>
      </c>
      <c r="K1412" s="1546" t="s">
        <v>6427</v>
      </c>
      <c r="L1412" s="1546" t="s">
        <v>6583</v>
      </c>
    </row>
    <row r="1413" spans="1:12">
      <c r="A1413" s="1546" t="s">
        <v>314</v>
      </c>
      <c r="B1413" s="1817">
        <v>5365</v>
      </c>
      <c r="C1413" s="1546" t="s">
        <v>1541</v>
      </c>
      <c r="D1413" s="1546" t="s">
        <v>175</v>
      </c>
      <c r="E1413" s="1546" t="s">
        <v>1672</v>
      </c>
      <c r="F1413" s="1546" t="s">
        <v>577</v>
      </c>
      <c r="G1413" s="1818"/>
      <c r="H1413" s="1818"/>
      <c r="I1413" s="1818">
        <v>2</v>
      </c>
      <c r="J1413" s="1546" t="s">
        <v>6523</v>
      </c>
      <c r="K1413" s="1546" t="s">
        <v>6427</v>
      </c>
      <c r="L1413" s="1546" t="s">
        <v>6583</v>
      </c>
    </row>
    <row r="1414" spans="1:12">
      <c r="A1414" s="1546" t="s">
        <v>314</v>
      </c>
      <c r="B1414" s="1817">
        <v>5366</v>
      </c>
      <c r="C1414" s="1546" t="s">
        <v>1541</v>
      </c>
      <c r="D1414" s="1546" t="s">
        <v>175</v>
      </c>
      <c r="E1414" s="1546" t="s">
        <v>586</v>
      </c>
      <c r="F1414" s="1546" t="s">
        <v>5919</v>
      </c>
      <c r="G1414" s="1818"/>
      <c r="H1414" s="1818"/>
      <c r="I1414" s="1818">
        <v>2</v>
      </c>
      <c r="J1414" s="1546" t="s">
        <v>6523</v>
      </c>
      <c r="K1414" s="1546" t="s">
        <v>6427</v>
      </c>
      <c r="L1414" s="1546" t="s">
        <v>6583</v>
      </c>
    </row>
    <row r="1415" spans="1:12">
      <c r="A1415" s="1546" t="s">
        <v>314</v>
      </c>
      <c r="B1415" s="1817">
        <v>5367</v>
      </c>
      <c r="C1415" s="1546" t="s">
        <v>1541</v>
      </c>
      <c r="D1415" s="1546" t="s">
        <v>175</v>
      </c>
      <c r="E1415" s="1546" t="s">
        <v>5920</v>
      </c>
      <c r="F1415" s="1546" t="s">
        <v>5921</v>
      </c>
      <c r="G1415" s="1818"/>
      <c r="H1415" s="1818"/>
      <c r="I1415" s="1818">
        <v>2</v>
      </c>
      <c r="J1415" s="1546" t="s">
        <v>6523</v>
      </c>
      <c r="K1415" s="1546" t="s">
        <v>6427</v>
      </c>
      <c r="L1415" s="1546" t="s">
        <v>6583</v>
      </c>
    </row>
    <row r="1416" spans="1:12">
      <c r="A1416" s="1546" t="s">
        <v>314</v>
      </c>
      <c r="B1416" s="1817">
        <v>5368</v>
      </c>
      <c r="C1416" s="1546" t="s">
        <v>1541</v>
      </c>
      <c r="D1416" s="1546" t="s">
        <v>175</v>
      </c>
      <c r="E1416" s="1546" t="s">
        <v>6241</v>
      </c>
      <c r="F1416" s="1546" t="s">
        <v>351</v>
      </c>
      <c r="G1416" s="1818"/>
      <c r="H1416" s="1818"/>
      <c r="I1416" s="1818">
        <v>1</v>
      </c>
      <c r="J1416" s="1546" t="s">
        <v>6523</v>
      </c>
      <c r="K1416" s="1546" t="s">
        <v>6427</v>
      </c>
      <c r="L1416" s="1546" t="s">
        <v>6583</v>
      </c>
    </row>
    <row r="1417" spans="1:12">
      <c r="A1417" s="1546" t="s">
        <v>314</v>
      </c>
      <c r="B1417" s="1817">
        <v>5369</v>
      </c>
      <c r="C1417" s="1546" t="s">
        <v>1541</v>
      </c>
      <c r="D1417" s="1546" t="s">
        <v>175</v>
      </c>
      <c r="E1417" s="1546" t="s">
        <v>6246</v>
      </c>
      <c r="F1417" s="1546" t="s">
        <v>5924</v>
      </c>
      <c r="G1417" s="1818"/>
      <c r="H1417" s="1818"/>
      <c r="I1417" s="1818">
        <v>1</v>
      </c>
      <c r="J1417" s="1546" t="s">
        <v>6523</v>
      </c>
      <c r="K1417" s="1546" t="s">
        <v>6427</v>
      </c>
      <c r="L1417" s="1546" t="s">
        <v>6583</v>
      </c>
    </row>
    <row r="1418" spans="1:12">
      <c r="A1418" s="1546" t="s">
        <v>314</v>
      </c>
      <c r="B1418" s="1817">
        <v>5370</v>
      </c>
      <c r="C1418" s="1546" t="s">
        <v>1541</v>
      </c>
      <c r="D1418" s="1546" t="s">
        <v>175</v>
      </c>
      <c r="E1418" s="1546" t="s">
        <v>287</v>
      </c>
      <c r="F1418" s="1546" t="s">
        <v>286</v>
      </c>
      <c r="G1418" s="1818"/>
      <c r="H1418" s="1818"/>
      <c r="I1418" s="1818">
        <v>2</v>
      </c>
      <c r="J1418" s="1546" t="s">
        <v>6523</v>
      </c>
      <c r="K1418" s="1546" t="s">
        <v>6427</v>
      </c>
      <c r="L1418" s="1546" t="s">
        <v>6583</v>
      </c>
    </row>
    <row r="1419" spans="1:12">
      <c r="A1419" s="1546" t="s">
        <v>314</v>
      </c>
      <c r="B1419" s="1817">
        <v>5371</v>
      </c>
      <c r="C1419" s="1546" t="s">
        <v>1541</v>
      </c>
      <c r="D1419" s="1546" t="s">
        <v>175</v>
      </c>
      <c r="E1419" s="1546" t="s">
        <v>6255</v>
      </c>
      <c r="F1419" s="1546" t="s">
        <v>5929</v>
      </c>
      <c r="G1419" s="1818"/>
      <c r="H1419" s="1818"/>
      <c r="I1419" s="1818">
        <v>2</v>
      </c>
      <c r="J1419" s="1546" t="s">
        <v>6523</v>
      </c>
      <c r="K1419" s="1546" t="s">
        <v>6427</v>
      </c>
      <c r="L1419" s="1546" t="s">
        <v>6583</v>
      </c>
    </row>
    <row r="1420" spans="1:12">
      <c r="A1420" s="1546" t="s">
        <v>314</v>
      </c>
      <c r="B1420" s="1817">
        <v>5372</v>
      </c>
      <c r="C1420" s="1546" t="s">
        <v>1541</v>
      </c>
      <c r="D1420" s="1546" t="s">
        <v>175</v>
      </c>
      <c r="E1420" s="1546" t="s">
        <v>443</v>
      </c>
      <c r="F1420" s="1546" t="s">
        <v>442</v>
      </c>
      <c r="G1420" s="1818"/>
      <c r="H1420" s="1818"/>
      <c r="I1420" s="1818">
        <v>2</v>
      </c>
      <c r="J1420" s="1546" t="s">
        <v>6523</v>
      </c>
      <c r="K1420" s="1546" t="s">
        <v>6427</v>
      </c>
      <c r="L1420" s="1546" t="s">
        <v>6583</v>
      </c>
    </row>
    <row r="1421" spans="1:12">
      <c r="A1421" s="1546" t="s">
        <v>314</v>
      </c>
      <c r="B1421" s="1817">
        <v>5373</v>
      </c>
      <c r="C1421" s="1546" t="s">
        <v>1541</v>
      </c>
      <c r="D1421" s="1546" t="s">
        <v>175</v>
      </c>
      <c r="E1421" s="1546" t="s">
        <v>1064</v>
      </c>
      <c r="F1421" s="1546" t="s">
        <v>1063</v>
      </c>
      <c r="G1421" s="1818"/>
      <c r="H1421" s="1818"/>
      <c r="I1421" s="1818">
        <v>2</v>
      </c>
      <c r="J1421" s="1546" t="s">
        <v>6523</v>
      </c>
      <c r="K1421" s="1546" t="s">
        <v>6427</v>
      </c>
      <c r="L1421" s="1546" t="s">
        <v>6583</v>
      </c>
    </row>
    <row r="1422" spans="1:12">
      <c r="A1422" s="1546" t="s">
        <v>314</v>
      </c>
      <c r="B1422" s="1817">
        <v>5374</v>
      </c>
      <c r="C1422" s="1546" t="s">
        <v>1541</v>
      </c>
      <c r="D1422" s="1546" t="s">
        <v>175</v>
      </c>
      <c r="E1422" s="1546" t="s">
        <v>619</v>
      </c>
      <c r="F1422" s="1546" t="s">
        <v>620</v>
      </c>
      <c r="G1422" s="1818"/>
      <c r="H1422" s="1818"/>
      <c r="I1422" s="1818">
        <v>2</v>
      </c>
      <c r="J1422" s="1546" t="s">
        <v>6523</v>
      </c>
      <c r="K1422" s="1546" t="s">
        <v>6427</v>
      </c>
      <c r="L1422" s="1546" t="s">
        <v>6583</v>
      </c>
    </row>
    <row r="1423" spans="1:12">
      <c r="A1423" s="1546" t="s">
        <v>314</v>
      </c>
      <c r="B1423" s="1817">
        <v>5375</v>
      </c>
      <c r="C1423" s="1546" t="s">
        <v>1541</v>
      </c>
      <c r="D1423" s="1546" t="s">
        <v>175</v>
      </c>
      <c r="E1423" s="1546" t="s">
        <v>790</v>
      </c>
      <c r="F1423" s="1546" t="s">
        <v>791</v>
      </c>
      <c r="G1423" s="1818"/>
      <c r="H1423" s="1818"/>
      <c r="I1423" s="1818">
        <v>2</v>
      </c>
      <c r="J1423" s="1546" t="s">
        <v>6523</v>
      </c>
      <c r="K1423" s="1546" t="s">
        <v>6427</v>
      </c>
      <c r="L1423" s="1546" t="s">
        <v>6583</v>
      </c>
    </row>
    <row r="1424" spans="1:12">
      <c r="A1424" s="1546" t="s">
        <v>314</v>
      </c>
      <c r="B1424" s="1817">
        <v>5376</v>
      </c>
      <c r="C1424" s="1546" t="s">
        <v>1541</v>
      </c>
      <c r="D1424" s="1546" t="s">
        <v>175</v>
      </c>
      <c r="E1424" s="1546" t="s">
        <v>1661</v>
      </c>
      <c r="F1424" s="1546" t="s">
        <v>438</v>
      </c>
      <c r="G1424" s="1818"/>
      <c r="H1424" s="1818"/>
      <c r="I1424" s="1818">
        <v>2</v>
      </c>
      <c r="J1424" s="1546" t="s">
        <v>6523</v>
      </c>
      <c r="K1424" s="1546" t="s">
        <v>6427</v>
      </c>
      <c r="L1424" s="1546" t="s">
        <v>6583</v>
      </c>
    </row>
    <row r="1425" spans="1:12">
      <c r="A1425" s="1546" t="s">
        <v>314</v>
      </c>
      <c r="B1425" s="1817">
        <v>5377</v>
      </c>
      <c r="C1425" s="1546" t="s">
        <v>1541</v>
      </c>
      <c r="D1425" s="1546" t="s">
        <v>175</v>
      </c>
      <c r="E1425" s="1546" t="s">
        <v>5959</v>
      </c>
      <c r="F1425" s="1546" t="s">
        <v>1510</v>
      </c>
      <c r="G1425" s="1818"/>
      <c r="H1425" s="1818"/>
      <c r="I1425" s="1818">
        <v>2</v>
      </c>
      <c r="J1425" s="1546" t="s">
        <v>6523</v>
      </c>
      <c r="K1425" s="1546" t="s">
        <v>6427</v>
      </c>
      <c r="L1425" s="1546" t="s">
        <v>6583</v>
      </c>
    </row>
    <row r="1426" spans="1:12">
      <c r="A1426" s="1546" t="s">
        <v>314</v>
      </c>
      <c r="B1426" s="1817">
        <v>5378</v>
      </c>
      <c r="C1426" s="1546" t="s">
        <v>1541</v>
      </c>
      <c r="D1426" s="1546" t="s">
        <v>175</v>
      </c>
      <c r="E1426" s="1546" t="s">
        <v>6270</v>
      </c>
      <c r="F1426" s="1546" t="s">
        <v>750</v>
      </c>
      <c r="G1426" s="1818"/>
      <c r="H1426" s="1818"/>
      <c r="I1426" s="1818">
        <v>2</v>
      </c>
      <c r="J1426" s="1546" t="s">
        <v>6523</v>
      </c>
      <c r="K1426" s="1546" t="s">
        <v>6427</v>
      </c>
      <c r="L1426" s="1546" t="s">
        <v>6583</v>
      </c>
    </row>
    <row r="1427" spans="1:12">
      <c r="A1427" s="1546" t="s">
        <v>314</v>
      </c>
      <c r="B1427" s="1817">
        <v>5379</v>
      </c>
      <c r="C1427" s="1546" t="s">
        <v>1541</v>
      </c>
      <c r="D1427" s="1546" t="s">
        <v>175</v>
      </c>
      <c r="E1427" s="1546" t="s">
        <v>1050</v>
      </c>
      <c r="F1427" s="1546" t="s">
        <v>1049</v>
      </c>
      <c r="G1427" s="1818"/>
      <c r="H1427" s="1818"/>
      <c r="I1427" s="1818">
        <v>2</v>
      </c>
      <c r="J1427" s="1546" t="s">
        <v>6523</v>
      </c>
      <c r="K1427" s="1546" t="s">
        <v>6427</v>
      </c>
      <c r="L1427" s="1546" t="s">
        <v>6583</v>
      </c>
    </row>
    <row r="1428" spans="1:12">
      <c r="A1428" s="1546" t="s">
        <v>314</v>
      </c>
      <c r="B1428" s="1817">
        <v>5380</v>
      </c>
      <c r="C1428" s="1546" t="s">
        <v>1541</v>
      </c>
      <c r="D1428" s="1546" t="s">
        <v>175</v>
      </c>
      <c r="E1428" s="1546" t="s">
        <v>580</v>
      </c>
      <c r="F1428" s="1546" t="s">
        <v>581</v>
      </c>
      <c r="G1428" s="1818"/>
      <c r="H1428" s="1818"/>
      <c r="I1428" s="1818">
        <v>2</v>
      </c>
      <c r="J1428" s="1546" t="s">
        <v>6523</v>
      </c>
      <c r="K1428" s="1546" t="s">
        <v>6427</v>
      </c>
      <c r="L1428" s="1546" t="s">
        <v>6583</v>
      </c>
    </row>
    <row r="1429" spans="1:12">
      <c r="A1429" s="1546" t="s">
        <v>314</v>
      </c>
      <c r="B1429" s="1817">
        <v>5381</v>
      </c>
      <c r="C1429" s="1546" t="s">
        <v>1541</v>
      </c>
      <c r="D1429" s="1546" t="s">
        <v>175</v>
      </c>
      <c r="E1429" s="1546" t="s">
        <v>6256</v>
      </c>
      <c r="F1429" s="1546" t="s">
        <v>436</v>
      </c>
      <c r="G1429" s="1818"/>
      <c r="H1429" s="1818"/>
      <c r="I1429" s="1818">
        <v>2</v>
      </c>
      <c r="J1429" s="1546" t="s">
        <v>6523</v>
      </c>
      <c r="K1429" s="1546" t="s">
        <v>6427</v>
      </c>
      <c r="L1429" s="1546" t="s">
        <v>6583</v>
      </c>
    </row>
    <row r="1430" spans="1:12">
      <c r="A1430" s="1546" t="s">
        <v>314</v>
      </c>
      <c r="B1430" s="1817">
        <v>5412</v>
      </c>
      <c r="C1430" s="1546" t="s">
        <v>1548</v>
      </c>
      <c r="D1430" s="1546" t="s">
        <v>176</v>
      </c>
      <c r="E1430" s="1546" t="s">
        <v>673</v>
      </c>
      <c r="F1430" s="1546" t="s">
        <v>1408</v>
      </c>
      <c r="G1430" s="1818">
        <v>2</v>
      </c>
      <c r="H1430" s="1818">
        <v>50</v>
      </c>
      <c r="I1430" s="1818">
        <v>100</v>
      </c>
      <c r="J1430" s="1546" t="s">
        <v>6527</v>
      </c>
      <c r="K1430" s="1546" t="s">
        <v>6456</v>
      </c>
      <c r="L1430" s="1546" t="s">
        <v>6515</v>
      </c>
    </row>
    <row r="1431" spans="1:12">
      <c r="A1431" s="1546" t="s">
        <v>314</v>
      </c>
      <c r="B1431" s="1817">
        <v>5413</v>
      </c>
      <c r="C1431" s="1546" t="s">
        <v>1548</v>
      </c>
      <c r="D1431" s="1546" t="s">
        <v>176</v>
      </c>
      <c r="E1431" s="1546" t="s">
        <v>1312</v>
      </c>
      <c r="F1431" s="1546" t="s">
        <v>6515</v>
      </c>
      <c r="G1431" s="1818">
        <v>2</v>
      </c>
      <c r="H1431" s="1818">
        <v>50</v>
      </c>
      <c r="I1431" s="1818">
        <v>100</v>
      </c>
      <c r="J1431" s="1546" t="s">
        <v>6527</v>
      </c>
      <c r="K1431" s="1546" t="s">
        <v>6456</v>
      </c>
      <c r="L1431" s="1546" t="s">
        <v>6515</v>
      </c>
    </row>
    <row r="1432" spans="1:12">
      <c r="A1432" s="1546" t="s">
        <v>314</v>
      </c>
      <c r="B1432" s="1817">
        <v>5414</v>
      </c>
      <c r="C1432" s="1546" t="s">
        <v>1548</v>
      </c>
      <c r="D1432" s="1546" t="s">
        <v>176</v>
      </c>
      <c r="E1432" s="1546" t="s">
        <v>675</v>
      </c>
      <c r="F1432" s="1546" t="s">
        <v>6515</v>
      </c>
      <c r="G1432" s="1818">
        <v>2</v>
      </c>
      <c r="H1432" s="1818">
        <v>50</v>
      </c>
      <c r="I1432" s="1818">
        <v>100</v>
      </c>
      <c r="J1432" s="1546" t="s">
        <v>6527</v>
      </c>
      <c r="K1432" s="1546" t="s">
        <v>6456</v>
      </c>
      <c r="L1432" s="1546" t="s">
        <v>6515</v>
      </c>
    </row>
    <row r="1433" spans="1:12">
      <c r="A1433" s="1546" t="s">
        <v>314</v>
      </c>
      <c r="B1433" s="1817">
        <v>5453</v>
      </c>
      <c r="C1433" s="1546" t="s">
        <v>1548</v>
      </c>
      <c r="D1433" s="1546" t="s">
        <v>177</v>
      </c>
      <c r="E1433" s="1546" t="s">
        <v>310</v>
      </c>
      <c r="F1433" s="1546" t="s">
        <v>311</v>
      </c>
      <c r="G1433" s="1818">
        <v>1</v>
      </c>
      <c r="H1433" s="1818">
        <v>4</v>
      </c>
      <c r="I1433" s="1818">
        <v>4</v>
      </c>
      <c r="J1433" s="1546" t="s">
        <v>6527</v>
      </c>
      <c r="K1433" s="1546" t="s">
        <v>6456</v>
      </c>
      <c r="L1433" s="1546" t="s">
        <v>6515</v>
      </c>
    </row>
    <row r="1434" spans="1:12">
      <c r="A1434" s="1546" t="s">
        <v>314</v>
      </c>
      <c r="B1434" s="1817">
        <v>5486</v>
      </c>
      <c r="C1434" s="1546" t="s">
        <v>1548</v>
      </c>
      <c r="D1434" s="1546" t="s">
        <v>178</v>
      </c>
      <c r="E1434" s="1546" t="s">
        <v>6113</v>
      </c>
      <c r="F1434" s="1546" t="s">
        <v>633</v>
      </c>
      <c r="G1434" s="1818">
        <v>1</v>
      </c>
      <c r="H1434" s="1818">
        <v>2</v>
      </c>
      <c r="I1434" s="1818">
        <v>2</v>
      </c>
      <c r="J1434" s="1546" t="s">
        <v>6527</v>
      </c>
      <c r="K1434" s="1546" t="s">
        <v>6427</v>
      </c>
      <c r="L1434" s="1546" t="s">
        <v>6585</v>
      </c>
    </row>
    <row r="1435" spans="1:12">
      <c r="A1435" s="1546" t="s">
        <v>314</v>
      </c>
      <c r="B1435" s="1817">
        <v>5488</v>
      </c>
      <c r="C1435" s="1546" t="s">
        <v>1548</v>
      </c>
      <c r="D1435" s="1546" t="s">
        <v>178</v>
      </c>
      <c r="E1435" s="1546" t="s">
        <v>1436</v>
      </c>
      <c r="F1435" s="1546" t="s">
        <v>1437</v>
      </c>
      <c r="G1435" s="1818"/>
      <c r="H1435" s="1818"/>
      <c r="I1435" s="1818">
        <v>6</v>
      </c>
      <c r="J1435" s="1546" t="s">
        <v>6523</v>
      </c>
      <c r="K1435" s="1546" t="s">
        <v>6427</v>
      </c>
      <c r="L1435" s="1546" t="s">
        <v>6585</v>
      </c>
    </row>
    <row r="1436" spans="1:12">
      <c r="A1436" s="1546" t="s">
        <v>314</v>
      </c>
      <c r="B1436" s="1817">
        <v>5490</v>
      </c>
      <c r="C1436" s="1546" t="s">
        <v>1548</v>
      </c>
      <c r="D1436" s="1546" t="s">
        <v>178</v>
      </c>
      <c r="E1436" s="1546" t="s">
        <v>6150</v>
      </c>
      <c r="F1436" s="1546" t="s">
        <v>1279</v>
      </c>
      <c r="G1436" s="1818"/>
      <c r="H1436" s="1818"/>
      <c r="I1436" s="1818">
        <v>1</v>
      </c>
      <c r="J1436" s="1546" t="s">
        <v>6523</v>
      </c>
      <c r="K1436" s="1546" t="s">
        <v>6427</v>
      </c>
      <c r="L1436" s="1546" t="s">
        <v>6585</v>
      </c>
    </row>
    <row r="1437" spans="1:12">
      <c r="A1437" s="1546" t="s">
        <v>314</v>
      </c>
      <c r="B1437" s="1817">
        <v>5491</v>
      </c>
      <c r="C1437" s="1546" t="s">
        <v>1548</v>
      </c>
      <c r="D1437" s="1546" t="s">
        <v>178</v>
      </c>
      <c r="E1437" s="1546" t="s">
        <v>6163</v>
      </c>
      <c r="F1437" s="1546" t="s">
        <v>769</v>
      </c>
      <c r="G1437" s="1818"/>
      <c r="H1437" s="1818"/>
      <c r="I1437" s="1818">
        <v>8</v>
      </c>
      <c r="J1437" s="1546" t="s">
        <v>6523</v>
      </c>
      <c r="K1437" s="1546" t="s">
        <v>6427</v>
      </c>
      <c r="L1437" s="1546" t="s">
        <v>6585</v>
      </c>
    </row>
    <row r="1438" spans="1:12">
      <c r="A1438" s="1546" t="s">
        <v>314</v>
      </c>
      <c r="B1438" s="1817">
        <v>5493</v>
      </c>
      <c r="C1438" s="1546" t="s">
        <v>1548</v>
      </c>
      <c r="D1438" s="1546" t="s">
        <v>178</v>
      </c>
      <c r="E1438" s="1546" t="s">
        <v>871</v>
      </c>
      <c r="F1438" s="1546" t="s">
        <v>6515</v>
      </c>
      <c r="G1438" s="1818"/>
      <c r="H1438" s="1818"/>
      <c r="I1438" s="1818">
        <v>2</v>
      </c>
      <c r="J1438" s="1546" t="s">
        <v>6523</v>
      </c>
      <c r="K1438" s="1546" t="s">
        <v>6427</v>
      </c>
      <c r="L1438" s="1546" t="s">
        <v>6585</v>
      </c>
    </row>
    <row r="1439" spans="1:12">
      <c r="A1439" s="1546" t="s">
        <v>314</v>
      </c>
      <c r="B1439" s="1817">
        <v>5495</v>
      </c>
      <c r="C1439" s="1546" t="s">
        <v>1548</v>
      </c>
      <c r="D1439" s="1546" t="s">
        <v>178</v>
      </c>
      <c r="E1439" s="1546" t="s">
        <v>673</v>
      </c>
      <c r="F1439" s="1546" t="s">
        <v>1408</v>
      </c>
      <c r="G1439" s="1818"/>
      <c r="H1439" s="1818"/>
      <c r="I1439" s="1818">
        <v>1</v>
      </c>
      <c r="J1439" s="1546" t="s">
        <v>6523</v>
      </c>
      <c r="K1439" s="1546" t="s">
        <v>6427</v>
      </c>
      <c r="L1439" s="1546" t="s">
        <v>6585</v>
      </c>
    </row>
    <row r="1440" spans="1:12">
      <c r="A1440" s="1546" t="s">
        <v>314</v>
      </c>
      <c r="B1440" s="1817">
        <v>5528</v>
      </c>
      <c r="C1440" s="1546" t="s">
        <v>1553</v>
      </c>
      <c r="D1440" s="1546" t="s">
        <v>179</v>
      </c>
      <c r="E1440" s="1546" t="s">
        <v>6302</v>
      </c>
      <c r="F1440" s="1546" t="s">
        <v>896</v>
      </c>
      <c r="G1440" s="1818">
        <v>6</v>
      </c>
      <c r="H1440" s="1818">
        <v>5</v>
      </c>
      <c r="I1440" s="1818">
        <v>30</v>
      </c>
      <c r="J1440" s="1546" t="s">
        <v>6527</v>
      </c>
      <c r="K1440" s="1546" t="s">
        <v>6456</v>
      </c>
      <c r="L1440" s="1546" t="s">
        <v>6515</v>
      </c>
    </row>
    <row r="1441" spans="1:12">
      <c r="A1441" s="1546" t="s">
        <v>314</v>
      </c>
      <c r="B1441" s="1817">
        <v>5529</v>
      </c>
      <c r="C1441" s="1546" t="s">
        <v>1553</v>
      </c>
      <c r="D1441" s="1546" t="s">
        <v>179</v>
      </c>
      <c r="E1441" s="1546" t="s">
        <v>6245</v>
      </c>
      <c r="F1441" s="1546" t="s">
        <v>383</v>
      </c>
      <c r="G1441" s="1818">
        <v>6</v>
      </c>
      <c r="H1441" s="1818">
        <v>5</v>
      </c>
      <c r="I1441" s="1818">
        <v>30</v>
      </c>
      <c r="J1441" s="1546" t="s">
        <v>6527</v>
      </c>
      <c r="K1441" s="1546" t="s">
        <v>6456</v>
      </c>
      <c r="L1441" s="1546" t="s">
        <v>6515</v>
      </c>
    </row>
    <row r="1442" spans="1:12">
      <c r="A1442" s="1546" t="s">
        <v>314</v>
      </c>
      <c r="B1442" s="1817">
        <v>5530</v>
      </c>
      <c r="C1442" s="1546" t="s">
        <v>1553</v>
      </c>
      <c r="D1442" s="1546" t="s">
        <v>179</v>
      </c>
      <c r="E1442" s="1546" t="s">
        <v>6252</v>
      </c>
      <c r="F1442" s="1546" t="s">
        <v>448</v>
      </c>
      <c r="G1442" s="1818">
        <v>4</v>
      </c>
      <c r="H1442" s="1818">
        <v>5</v>
      </c>
      <c r="I1442" s="1818">
        <v>20</v>
      </c>
      <c r="J1442" s="1546" t="s">
        <v>6527</v>
      </c>
      <c r="K1442" s="1546" t="s">
        <v>6456</v>
      </c>
      <c r="L1442" s="1546" t="s">
        <v>6515</v>
      </c>
    </row>
    <row r="1443" spans="1:12">
      <c r="A1443" s="1546" t="s">
        <v>314</v>
      </c>
      <c r="B1443" s="1817">
        <v>5531</v>
      </c>
      <c r="C1443" s="1546" t="s">
        <v>1553</v>
      </c>
      <c r="D1443" s="1546" t="s">
        <v>179</v>
      </c>
      <c r="E1443" s="1546" t="s">
        <v>6249</v>
      </c>
      <c r="F1443" s="1546" t="s">
        <v>453</v>
      </c>
      <c r="G1443" s="1818">
        <v>6</v>
      </c>
      <c r="H1443" s="1818">
        <v>5</v>
      </c>
      <c r="I1443" s="1818">
        <v>30</v>
      </c>
      <c r="J1443" s="1546" t="s">
        <v>6527</v>
      </c>
      <c r="K1443" s="1546" t="s">
        <v>6456</v>
      </c>
      <c r="L1443" s="1546" t="s">
        <v>6515</v>
      </c>
    </row>
    <row r="1444" spans="1:12">
      <c r="A1444" s="1546" t="s">
        <v>314</v>
      </c>
      <c r="B1444" s="1817">
        <v>5532</v>
      </c>
      <c r="C1444" s="1546" t="s">
        <v>1553</v>
      </c>
      <c r="D1444" s="1546" t="s">
        <v>179</v>
      </c>
      <c r="E1444" s="1546" t="s">
        <v>1019</v>
      </c>
      <c r="F1444" s="1546" t="s">
        <v>6515</v>
      </c>
      <c r="G1444" s="1818">
        <v>2</v>
      </c>
      <c r="H1444" s="1818">
        <v>10</v>
      </c>
      <c r="I1444" s="1818">
        <v>20</v>
      </c>
      <c r="J1444" s="1546" t="s">
        <v>6527</v>
      </c>
      <c r="K1444" s="1546" t="s">
        <v>6456</v>
      </c>
      <c r="L1444" s="1546" t="s">
        <v>6515</v>
      </c>
    </row>
    <row r="1445" spans="1:12">
      <c r="A1445" s="1546" t="s">
        <v>314</v>
      </c>
      <c r="B1445" s="1817">
        <v>5533</v>
      </c>
      <c r="C1445" s="1546" t="s">
        <v>1553</v>
      </c>
      <c r="D1445" s="1546" t="s">
        <v>179</v>
      </c>
      <c r="E1445" s="1546" t="s">
        <v>1795</v>
      </c>
      <c r="F1445" s="1546" t="s">
        <v>6515</v>
      </c>
      <c r="G1445" s="1818">
        <v>4</v>
      </c>
      <c r="H1445" s="1818">
        <v>5</v>
      </c>
      <c r="I1445" s="1818">
        <v>20</v>
      </c>
      <c r="J1445" s="1546" t="s">
        <v>6527</v>
      </c>
      <c r="K1445" s="1546" t="s">
        <v>6456</v>
      </c>
      <c r="L1445" s="1546" t="s">
        <v>6515</v>
      </c>
    </row>
    <row r="1446" spans="1:12">
      <c r="A1446" s="1546" t="s">
        <v>314</v>
      </c>
      <c r="B1446" s="1817">
        <v>5535</v>
      </c>
      <c r="C1446" s="1546" t="s">
        <v>1553</v>
      </c>
      <c r="D1446" s="1546" t="s">
        <v>179</v>
      </c>
      <c r="E1446" s="1546" t="s">
        <v>389</v>
      </c>
      <c r="F1446" s="1546" t="s">
        <v>390</v>
      </c>
      <c r="G1446" s="1818">
        <v>1</v>
      </c>
      <c r="H1446" s="1818">
        <v>8</v>
      </c>
      <c r="I1446" s="1818">
        <v>8</v>
      </c>
      <c r="J1446" s="1546" t="s">
        <v>6527</v>
      </c>
      <c r="K1446" s="1546" t="s">
        <v>6456</v>
      </c>
      <c r="L1446" s="1546" t="s">
        <v>6515</v>
      </c>
    </row>
    <row r="1447" spans="1:12">
      <c r="A1447" s="1546" t="s">
        <v>314</v>
      </c>
      <c r="B1447" s="1817">
        <v>5537</v>
      </c>
      <c r="C1447" s="1546" t="s">
        <v>1553</v>
      </c>
      <c r="D1447" s="1546" t="s">
        <v>179</v>
      </c>
      <c r="E1447" s="1546" t="s">
        <v>494</v>
      </c>
      <c r="F1447" s="1546" t="s">
        <v>303</v>
      </c>
      <c r="G1447" s="1818">
        <v>2</v>
      </c>
      <c r="H1447" s="1818">
        <v>50</v>
      </c>
      <c r="I1447" s="1818">
        <v>100</v>
      </c>
      <c r="J1447" s="1546" t="s">
        <v>6527</v>
      </c>
      <c r="K1447" s="1546" t="s">
        <v>6456</v>
      </c>
      <c r="L1447" s="1546" t="s">
        <v>6515</v>
      </c>
    </row>
    <row r="1448" spans="1:12">
      <c r="A1448" s="1546" t="s">
        <v>314</v>
      </c>
      <c r="B1448" s="1817">
        <v>5538</v>
      </c>
      <c r="C1448" s="1546" t="s">
        <v>1553</v>
      </c>
      <c r="D1448" s="1546" t="s">
        <v>179</v>
      </c>
      <c r="E1448" s="1546" t="s">
        <v>495</v>
      </c>
      <c r="F1448" s="1546" t="s">
        <v>303</v>
      </c>
      <c r="G1448" s="1818">
        <v>3</v>
      </c>
      <c r="H1448" s="1818">
        <v>50</v>
      </c>
      <c r="I1448" s="1818">
        <v>150</v>
      </c>
      <c r="J1448" s="1546" t="s">
        <v>6527</v>
      </c>
      <c r="K1448" s="1546" t="s">
        <v>6456</v>
      </c>
      <c r="L1448" s="1546" t="s">
        <v>6515</v>
      </c>
    </row>
    <row r="1449" spans="1:12">
      <c r="A1449" s="1546" t="s">
        <v>314</v>
      </c>
      <c r="B1449" s="1817">
        <v>5539</v>
      </c>
      <c r="C1449" s="1546" t="s">
        <v>1553</v>
      </c>
      <c r="D1449" s="1546" t="s">
        <v>179</v>
      </c>
      <c r="E1449" s="1546" t="s">
        <v>496</v>
      </c>
      <c r="F1449" s="1546" t="s">
        <v>303</v>
      </c>
      <c r="G1449" s="1818">
        <v>3</v>
      </c>
      <c r="H1449" s="1818">
        <v>50</v>
      </c>
      <c r="I1449" s="1818">
        <v>150</v>
      </c>
      <c r="J1449" s="1546" t="s">
        <v>6527</v>
      </c>
      <c r="K1449" s="1546" t="s">
        <v>6456</v>
      </c>
      <c r="L1449" s="1546" t="s">
        <v>6515</v>
      </c>
    </row>
    <row r="1450" spans="1:12">
      <c r="A1450" s="1546" t="s">
        <v>314</v>
      </c>
      <c r="B1450" s="1817">
        <v>5540</v>
      </c>
      <c r="C1450" s="1546" t="s">
        <v>1553</v>
      </c>
      <c r="D1450" s="1546" t="s">
        <v>179</v>
      </c>
      <c r="E1450" s="1546" t="s">
        <v>1378</v>
      </c>
      <c r="F1450" s="1546" t="s">
        <v>303</v>
      </c>
      <c r="G1450" s="1818">
        <v>1</v>
      </c>
      <c r="H1450" s="1818">
        <v>50</v>
      </c>
      <c r="I1450" s="1818">
        <v>50</v>
      </c>
      <c r="J1450" s="1546" t="s">
        <v>6527</v>
      </c>
      <c r="K1450" s="1546" t="s">
        <v>6456</v>
      </c>
      <c r="L1450" s="1546" t="s">
        <v>6515</v>
      </c>
    </row>
    <row r="1451" spans="1:12">
      <c r="A1451" s="1546" t="s">
        <v>314</v>
      </c>
      <c r="B1451" s="1817">
        <v>5541</v>
      </c>
      <c r="C1451" s="1546" t="s">
        <v>1553</v>
      </c>
      <c r="D1451" s="1546" t="s">
        <v>179</v>
      </c>
      <c r="E1451" s="1546" t="s">
        <v>768</v>
      </c>
      <c r="F1451" s="1546" t="s">
        <v>769</v>
      </c>
      <c r="G1451" s="1818"/>
      <c r="H1451" s="1818"/>
      <c r="I1451" s="1818">
        <v>1000</v>
      </c>
      <c r="J1451" s="1546" t="s">
        <v>6523</v>
      </c>
      <c r="K1451" s="1546" t="s">
        <v>6456</v>
      </c>
      <c r="L1451" s="1546" t="s">
        <v>6515</v>
      </c>
    </row>
    <row r="1452" spans="1:12">
      <c r="A1452" s="1546" t="s">
        <v>314</v>
      </c>
      <c r="B1452" s="1817">
        <v>5542</v>
      </c>
      <c r="C1452" s="1546" t="s">
        <v>1553</v>
      </c>
      <c r="D1452" s="1546" t="s">
        <v>179</v>
      </c>
      <c r="E1452" s="1546" t="s">
        <v>770</v>
      </c>
      <c r="F1452" s="1546" t="s">
        <v>769</v>
      </c>
      <c r="G1452" s="1818"/>
      <c r="H1452" s="1818"/>
      <c r="I1452" s="1818">
        <v>1000</v>
      </c>
      <c r="J1452" s="1546" t="s">
        <v>6523</v>
      </c>
      <c r="K1452" s="1546" t="s">
        <v>6456</v>
      </c>
      <c r="L1452" s="1546" t="s">
        <v>6515</v>
      </c>
    </row>
    <row r="1453" spans="1:12">
      <c r="A1453" s="1546" t="s">
        <v>314</v>
      </c>
      <c r="B1453" s="1817">
        <v>5552</v>
      </c>
      <c r="C1453" s="1546" t="s">
        <v>1553</v>
      </c>
      <c r="D1453" s="1546" t="s">
        <v>179</v>
      </c>
      <c r="E1453" s="1546" t="s">
        <v>1029</v>
      </c>
      <c r="F1453" s="1546" t="s">
        <v>21</v>
      </c>
      <c r="G1453" s="1818">
        <v>38</v>
      </c>
      <c r="H1453" s="1818"/>
      <c r="I1453" s="1818">
        <v>2608</v>
      </c>
      <c r="J1453" s="1546" t="s">
        <v>6523</v>
      </c>
      <c r="K1453" s="1546" t="s">
        <v>6456</v>
      </c>
      <c r="L1453" s="1546" t="s">
        <v>6515</v>
      </c>
    </row>
    <row r="1454" spans="1:12">
      <c r="A1454" s="1546" t="s">
        <v>314</v>
      </c>
      <c r="B1454" s="1817">
        <v>5572</v>
      </c>
      <c r="C1454" s="1546" t="s">
        <v>1556</v>
      </c>
      <c r="D1454" s="1546" t="s">
        <v>180</v>
      </c>
      <c r="E1454" s="1546" t="s">
        <v>673</v>
      </c>
      <c r="F1454" s="1546" t="s">
        <v>1557</v>
      </c>
      <c r="G1454" s="1818">
        <v>1</v>
      </c>
      <c r="H1454" s="1818">
        <v>50</v>
      </c>
      <c r="I1454" s="1818">
        <v>50</v>
      </c>
      <c r="J1454" s="1546" t="s">
        <v>6527</v>
      </c>
      <c r="K1454" s="1546" t="s">
        <v>6456</v>
      </c>
      <c r="L1454" s="1546" t="s">
        <v>6515</v>
      </c>
    </row>
    <row r="1455" spans="1:12">
      <c r="A1455" s="1546" t="s">
        <v>314</v>
      </c>
      <c r="B1455" s="1817">
        <v>5573</v>
      </c>
      <c r="C1455" s="1546" t="s">
        <v>1556</v>
      </c>
      <c r="D1455" s="1546" t="s">
        <v>180</v>
      </c>
      <c r="E1455" s="1546" t="s">
        <v>674</v>
      </c>
      <c r="F1455" s="1546" t="s">
        <v>6515</v>
      </c>
      <c r="G1455" s="1818">
        <v>1</v>
      </c>
      <c r="H1455" s="1818">
        <v>100</v>
      </c>
      <c r="I1455" s="1818">
        <v>100</v>
      </c>
      <c r="J1455" s="1546" t="s">
        <v>6527</v>
      </c>
      <c r="K1455" s="1546" t="s">
        <v>6456</v>
      </c>
      <c r="L1455" s="1546" t="s">
        <v>6515</v>
      </c>
    </row>
    <row r="1456" spans="1:12">
      <c r="A1456" s="1546" t="s">
        <v>314</v>
      </c>
      <c r="B1456" s="1817">
        <v>5574</v>
      </c>
      <c r="C1456" s="1546" t="s">
        <v>1556</v>
      </c>
      <c r="D1456" s="1546" t="s">
        <v>180</v>
      </c>
      <c r="E1456" s="1546" t="s">
        <v>765</v>
      </c>
      <c r="F1456" s="1546" t="s">
        <v>6515</v>
      </c>
      <c r="G1456" s="1818">
        <v>1</v>
      </c>
      <c r="H1456" s="1818">
        <v>100</v>
      </c>
      <c r="I1456" s="1818">
        <v>100</v>
      </c>
      <c r="J1456" s="1546" t="s">
        <v>6527</v>
      </c>
      <c r="K1456" s="1546" t="s">
        <v>6456</v>
      </c>
      <c r="L1456" s="1546" t="s">
        <v>6515</v>
      </c>
    </row>
    <row r="1457" spans="1:12">
      <c r="A1457" s="1546" t="s">
        <v>314</v>
      </c>
      <c r="B1457" s="1817">
        <v>5577</v>
      </c>
      <c r="C1457" s="1546" t="s">
        <v>1556</v>
      </c>
      <c r="D1457" s="1546" t="s">
        <v>180</v>
      </c>
      <c r="E1457" s="1546" t="s">
        <v>6276</v>
      </c>
      <c r="F1457" s="1546" t="s">
        <v>887</v>
      </c>
      <c r="G1457" s="1818">
        <v>1</v>
      </c>
      <c r="H1457" s="1818">
        <v>10</v>
      </c>
      <c r="I1457" s="1818">
        <v>10</v>
      </c>
      <c r="J1457" s="1546" t="s">
        <v>6527</v>
      </c>
      <c r="K1457" s="1546" t="s">
        <v>6456</v>
      </c>
      <c r="L1457" s="1546" t="s">
        <v>6515</v>
      </c>
    </row>
    <row r="1458" spans="1:12">
      <c r="A1458" s="1546" t="s">
        <v>314</v>
      </c>
      <c r="B1458" s="1817">
        <v>5578</v>
      </c>
      <c r="C1458" s="1546" t="s">
        <v>1556</v>
      </c>
      <c r="D1458" s="1546" t="s">
        <v>180</v>
      </c>
      <c r="E1458" s="1546" t="s">
        <v>986</v>
      </c>
      <c r="F1458" s="1546" t="s">
        <v>987</v>
      </c>
      <c r="G1458" s="1818"/>
      <c r="H1458" s="1818"/>
      <c r="I1458" s="1818">
        <v>50</v>
      </c>
      <c r="J1458" s="1546" t="s">
        <v>6523</v>
      </c>
      <c r="K1458" s="1546" t="s">
        <v>6456</v>
      </c>
      <c r="L1458" s="1546" t="s">
        <v>6515</v>
      </c>
    </row>
    <row r="1459" spans="1:12">
      <c r="A1459" s="1546" t="s">
        <v>314</v>
      </c>
      <c r="B1459" s="1817">
        <v>5579</v>
      </c>
      <c r="C1459" s="1546" t="s">
        <v>1556</v>
      </c>
      <c r="D1459" s="1546" t="s">
        <v>180</v>
      </c>
      <c r="E1459" s="1546" t="s">
        <v>6309</v>
      </c>
      <c r="F1459" s="1546" t="s">
        <v>592</v>
      </c>
      <c r="G1459" s="1818"/>
      <c r="H1459" s="1818">
        <v>25</v>
      </c>
      <c r="I1459" s="1818">
        <v>25</v>
      </c>
      <c r="J1459" s="1546" t="s">
        <v>6523</v>
      </c>
      <c r="K1459" s="1546" t="s">
        <v>6456</v>
      </c>
      <c r="L1459" s="1546" t="s">
        <v>6515</v>
      </c>
    </row>
    <row r="1460" spans="1:12">
      <c r="A1460" s="1546" t="s">
        <v>314</v>
      </c>
      <c r="B1460" s="1817">
        <v>5581</v>
      </c>
      <c r="C1460" s="1546" t="s">
        <v>1556</v>
      </c>
      <c r="D1460" s="1546" t="s">
        <v>180</v>
      </c>
      <c r="E1460" s="1546" t="s">
        <v>605</v>
      </c>
      <c r="F1460" s="1546" t="s">
        <v>606</v>
      </c>
      <c r="G1460" s="1818">
        <v>1</v>
      </c>
      <c r="H1460" s="1818">
        <v>10</v>
      </c>
      <c r="I1460" s="1818">
        <v>10</v>
      </c>
      <c r="J1460" s="1546" t="s">
        <v>6527</v>
      </c>
      <c r="K1460" s="1546" t="s">
        <v>6456</v>
      </c>
      <c r="L1460" s="1546" t="s">
        <v>6515</v>
      </c>
    </row>
    <row r="1461" spans="1:12">
      <c r="A1461" s="1546" t="s">
        <v>314</v>
      </c>
      <c r="B1461" s="1817">
        <v>5583</v>
      </c>
      <c r="C1461" s="1546" t="s">
        <v>1556</v>
      </c>
      <c r="D1461" s="1546" t="s">
        <v>180</v>
      </c>
      <c r="E1461" s="1546" t="s">
        <v>6261</v>
      </c>
      <c r="F1461" s="1546" t="s">
        <v>6026</v>
      </c>
      <c r="G1461" s="1818">
        <v>1</v>
      </c>
      <c r="H1461" s="1818">
        <v>6</v>
      </c>
      <c r="I1461" s="1818">
        <v>6</v>
      </c>
      <c r="J1461" s="1546" t="s">
        <v>6527</v>
      </c>
      <c r="K1461" s="1546" t="s">
        <v>6456</v>
      </c>
      <c r="L1461" s="1546" t="s">
        <v>6515</v>
      </c>
    </row>
    <row r="1462" spans="1:12">
      <c r="A1462" s="1546" t="s">
        <v>314</v>
      </c>
      <c r="B1462" s="1817">
        <v>5585</v>
      </c>
      <c r="C1462" s="1546" t="s">
        <v>1556</v>
      </c>
      <c r="D1462" s="1546" t="s">
        <v>180</v>
      </c>
      <c r="E1462" s="1546" t="s">
        <v>6159</v>
      </c>
      <c r="F1462" s="1546" t="s">
        <v>1559</v>
      </c>
      <c r="G1462" s="1818">
        <v>2</v>
      </c>
      <c r="H1462" s="1818">
        <v>1</v>
      </c>
      <c r="I1462" s="1818">
        <v>2</v>
      </c>
      <c r="J1462" s="1546" t="s">
        <v>6527</v>
      </c>
      <c r="K1462" s="1546" t="s">
        <v>6456</v>
      </c>
      <c r="L1462" s="1546" t="s">
        <v>6515</v>
      </c>
    </row>
    <row r="1463" spans="1:12">
      <c r="A1463" s="1546" t="s">
        <v>314</v>
      </c>
      <c r="B1463" s="1817">
        <v>5587</v>
      </c>
      <c r="C1463" s="1546" t="s">
        <v>1556</v>
      </c>
      <c r="D1463" s="1546" t="s">
        <v>180</v>
      </c>
      <c r="E1463" s="1546" t="s">
        <v>937</v>
      </c>
      <c r="F1463" s="1546" t="s">
        <v>936</v>
      </c>
      <c r="G1463" s="1818">
        <v>1</v>
      </c>
      <c r="H1463" s="1818">
        <v>4</v>
      </c>
      <c r="I1463" s="1818">
        <v>4</v>
      </c>
      <c r="J1463" s="1546" t="s">
        <v>6527</v>
      </c>
      <c r="K1463" s="1546" t="s">
        <v>6456</v>
      </c>
      <c r="L1463" s="1546" t="s">
        <v>6515</v>
      </c>
    </row>
    <row r="1464" spans="1:12">
      <c r="A1464" s="1546" t="s">
        <v>314</v>
      </c>
      <c r="B1464" s="1817">
        <v>5588</v>
      </c>
      <c r="C1464" s="1546" t="s">
        <v>1556</v>
      </c>
      <c r="D1464" s="1546" t="s">
        <v>180</v>
      </c>
      <c r="E1464" s="1546" t="s">
        <v>6157</v>
      </c>
      <c r="F1464" s="1546" t="s">
        <v>1411</v>
      </c>
      <c r="G1464" s="1818">
        <v>1</v>
      </c>
      <c r="H1464" s="1818">
        <v>4</v>
      </c>
      <c r="I1464" s="1818">
        <v>4</v>
      </c>
      <c r="J1464" s="1546" t="s">
        <v>6527</v>
      </c>
      <c r="K1464" s="1546" t="s">
        <v>6456</v>
      </c>
      <c r="L1464" s="1546" t="s">
        <v>6515</v>
      </c>
    </row>
    <row r="1465" spans="1:12">
      <c r="A1465" s="1546" t="s">
        <v>314</v>
      </c>
      <c r="B1465" s="1817">
        <v>5589</v>
      </c>
      <c r="C1465" s="1546" t="s">
        <v>1556</v>
      </c>
      <c r="D1465" s="1546" t="s">
        <v>180</v>
      </c>
      <c r="E1465" s="1546" t="s">
        <v>6098</v>
      </c>
      <c r="F1465" s="1546" t="s">
        <v>276</v>
      </c>
      <c r="G1465" s="1818">
        <v>2</v>
      </c>
      <c r="H1465" s="1818">
        <v>4</v>
      </c>
      <c r="I1465" s="1818">
        <v>8</v>
      </c>
      <c r="J1465" s="1546" t="s">
        <v>6527</v>
      </c>
      <c r="K1465" s="1546" t="s">
        <v>6456</v>
      </c>
      <c r="L1465" s="1546" t="s">
        <v>6515</v>
      </c>
    </row>
    <row r="1466" spans="1:12">
      <c r="A1466" s="1546" t="s">
        <v>314</v>
      </c>
      <c r="B1466" s="1817">
        <v>5590</v>
      </c>
      <c r="C1466" s="1546" t="s">
        <v>1556</v>
      </c>
      <c r="D1466" s="1546" t="s">
        <v>180</v>
      </c>
      <c r="E1466" s="1546" t="s">
        <v>6099</v>
      </c>
      <c r="F1466" s="1546" t="s">
        <v>294</v>
      </c>
      <c r="G1466" s="1818">
        <v>2</v>
      </c>
      <c r="H1466" s="1818">
        <v>4</v>
      </c>
      <c r="I1466" s="1818">
        <v>8</v>
      </c>
      <c r="J1466" s="1546" t="s">
        <v>6527</v>
      </c>
      <c r="K1466" s="1546" t="s">
        <v>6456</v>
      </c>
      <c r="L1466" s="1546" t="s">
        <v>6515</v>
      </c>
    </row>
    <row r="1467" spans="1:12">
      <c r="A1467" s="1546" t="s">
        <v>314</v>
      </c>
      <c r="B1467" s="1817">
        <v>5591</v>
      </c>
      <c r="C1467" s="1546" t="s">
        <v>1556</v>
      </c>
      <c r="D1467" s="1546" t="s">
        <v>180</v>
      </c>
      <c r="E1467" s="1546" t="s">
        <v>318</v>
      </c>
      <c r="F1467" s="1546" t="s">
        <v>319</v>
      </c>
      <c r="G1467" s="1818">
        <v>1</v>
      </c>
      <c r="H1467" s="1818">
        <v>4</v>
      </c>
      <c r="I1467" s="1818">
        <v>4</v>
      </c>
      <c r="J1467" s="1546" t="s">
        <v>6527</v>
      </c>
      <c r="K1467" s="1546" t="s">
        <v>6456</v>
      </c>
      <c r="L1467" s="1546" t="s">
        <v>6515</v>
      </c>
    </row>
    <row r="1468" spans="1:12">
      <c r="A1468" s="1546" t="s">
        <v>314</v>
      </c>
      <c r="B1468" s="1817">
        <v>5592</v>
      </c>
      <c r="C1468" s="1546" t="s">
        <v>1556</v>
      </c>
      <c r="D1468" s="1546" t="s">
        <v>180</v>
      </c>
      <c r="E1468" s="1546" t="s">
        <v>277</v>
      </c>
      <c r="F1468" s="1546" t="s">
        <v>278</v>
      </c>
      <c r="G1468" s="1818">
        <v>2</v>
      </c>
      <c r="H1468" s="1818">
        <v>4</v>
      </c>
      <c r="I1468" s="1818">
        <v>8</v>
      </c>
      <c r="J1468" s="1546" t="s">
        <v>6527</v>
      </c>
      <c r="K1468" s="1546" t="s">
        <v>6456</v>
      </c>
      <c r="L1468" s="1546" t="s">
        <v>6515</v>
      </c>
    </row>
    <row r="1469" spans="1:12">
      <c r="A1469" s="1546" t="s">
        <v>314</v>
      </c>
      <c r="B1469" s="1817">
        <v>5593</v>
      </c>
      <c r="C1469" s="1546" t="s">
        <v>1556</v>
      </c>
      <c r="D1469" s="1546" t="s">
        <v>180</v>
      </c>
      <c r="E1469" s="1546" t="s">
        <v>6530</v>
      </c>
      <c r="F1469" s="1546" t="s">
        <v>323</v>
      </c>
      <c r="G1469" s="1818">
        <v>1</v>
      </c>
      <c r="H1469" s="1818">
        <v>4</v>
      </c>
      <c r="I1469" s="1818">
        <v>4</v>
      </c>
      <c r="J1469" s="1546" t="s">
        <v>6527</v>
      </c>
      <c r="K1469" s="1546" t="s">
        <v>6456</v>
      </c>
      <c r="L1469" s="1546" t="s">
        <v>6515</v>
      </c>
    </row>
    <row r="1470" spans="1:12">
      <c r="A1470" s="1546" t="s">
        <v>314</v>
      </c>
      <c r="B1470" s="1817">
        <v>5594</v>
      </c>
      <c r="C1470" s="1546" t="s">
        <v>1556</v>
      </c>
      <c r="D1470" s="1546" t="s">
        <v>180</v>
      </c>
      <c r="E1470" s="1546" t="s">
        <v>873</v>
      </c>
      <c r="F1470" s="1546" t="s">
        <v>6284</v>
      </c>
      <c r="G1470" s="1818">
        <v>1</v>
      </c>
      <c r="H1470" s="1818">
        <v>4</v>
      </c>
      <c r="I1470" s="1818">
        <v>4</v>
      </c>
      <c r="J1470" s="1546" t="s">
        <v>6527</v>
      </c>
      <c r="K1470" s="1546" t="s">
        <v>6456</v>
      </c>
      <c r="L1470" s="1546" t="s">
        <v>6515</v>
      </c>
    </row>
    <row r="1471" spans="1:12">
      <c r="A1471" s="1546" t="s">
        <v>314</v>
      </c>
      <c r="B1471" s="1817">
        <v>5595</v>
      </c>
      <c r="C1471" s="1546" t="s">
        <v>1556</v>
      </c>
      <c r="D1471" s="1546" t="s">
        <v>180</v>
      </c>
      <c r="E1471" s="1546" t="s">
        <v>6531</v>
      </c>
      <c r="F1471" s="1546" t="s">
        <v>335</v>
      </c>
      <c r="G1471" s="1818">
        <v>1</v>
      </c>
      <c r="H1471" s="1818">
        <v>4</v>
      </c>
      <c r="I1471" s="1818">
        <v>4</v>
      </c>
      <c r="J1471" s="1546" t="s">
        <v>6527</v>
      </c>
      <c r="K1471" s="1546" t="s">
        <v>6456</v>
      </c>
      <c r="L1471" s="1546" t="s">
        <v>6515</v>
      </c>
    </row>
    <row r="1472" spans="1:12">
      <c r="A1472" s="1546" t="s">
        <v>314</v>
      </c>
      <c r="B1472" s="1817">
        <v>5596</v>
      </c>
      <c r="C1472" s="1546" t="s">
        <v>1556</v>
      </c>
      <c r="D1472" s="1546" t="s">
        <v>180</v>
      </c>
      <c r="E1472" s="1546" t="s">
        <v>310</v>
      </c>
      <c r="F1472" s="1546" t="s">
        <v>311</v>
      </c>
      <c r="G1472" s="1818">
        <v>1</v>
      </c>
      <c r="H1472" s="1818">
        <v>4</v>
      </c>
      <c r="I1472" s="1818">
        <v>4</v>
      </c>
      <c r="J1472" s="1546" t="s">
        <v>6527</v>
      </c>
      <c r="K1472" s="1546" t="s">
        <v>6456</v>
      </c>
      <c r="L1472" s="1546" t="s">
        <v>6515</v>
      </c>
    </row>
    <row r="1473" spans="1:12">
      <c r="A1473" s="1546" t="s">
        <v>314</v>
      </c>
      <c r="B1473" s="1817">
        <v>5597</v>
      </c>
      <c r="C1473" s="1546" t="s">
        <v>1556</v>
      </c>
      <c r="D1473" s="1546" t="s">
        <v>180</v>
      </c>
      <c r="E1473" s="1546" t="s">
        <v>844</v>
      </c>
      <c r="F1473" s="1546" t="s">
        <v>843</v>
      </c>
      <c r="G1473" s="1818">
        <v>1</v>
      </c>
      <c r="H1473" s="1818">
        <v>4</v>
      </c>
      <c r="I1473" s="1818">
        <v>4</v>
      </c>
      <c r="J1473" s="1546" t="s">
        <v>6527</v>
      </c>
      <c r="K1473" s="1546" t="s">
        <v>6456</v>
      </c>
      <c r="L1473" s="1546" t="s">
        <v>6515</v>
      </c>
    </row>
    <row r="1474" spans="1:12">
      <c r="A1474" s="1546" t="s">
        <v>314</v>
      </c>
      <c r="B1474" s="1817">
        <v>5598</v>
      </c>
      <c r="C1474" s="1546" t="s">
        <v>1556</v>
      </c>
      <c r="D1474" s="1546" t="s">
        <v>180</v>
      </c>
      <c r="E1474" s="1546" t="s">
        <v>291</v>
      </c>
      <c r="F1474" s="1546" t="s">
        <v>290</v>
      </c>
      <c r="G1474" s="1818">
        <v>3</v>
      </c>
      <c r="H1474" s="1818">
        <v>1</v>
      </c>
      <c r="I1474" s="1818">
        <v>3</v>
      </c>
      <c r="J1474" s="1546" t="s">
        <v>6527</v>
      </c>
      <c r="K1474" s="1546" t="s">
        <v>6456</v>
      </c>
      <c r="L1474" s="1546" t="s">
        <v>6515</v>
      </c>
    </row>
    <row r="1475" spans="1:12">
      <c r="A1475" s="1546" t="s">
        <v>314</v>
      </c>
      <c r="B1475" s="1817">
        <v>5599</v>
      </c>
      <c r="C1475" s="1546" t="s">
        <v>1556</v>
      </c>
      <c r="D1475" s="1546" t="s">
        <v>180</v>
      </c>
      <c r="E1475" s="1546" t="s">
        <v>6125</v>
      </c>
      <c r="F1475" s="1546" t="s">
        <v>816</v>
      </c>
      <c r="G1475" s="1818">
        <v>1</v>
      </c>
      <c r="H1475" s="1818">
        <v>4</v>
      </c>
      <c r="I1475" s="1818">
        <v>4</v>
      </c>
      <c r="J1475" s="1546" t="s">
        <v>6527</v>
      </c>
      <c r="K1475" s="1546" t="s">
        <v>6456</v>
      </c>
      <c r="L1475" s="1546" t="s">
        <v>6515</v>
      </c>
    </row>
    <row r="1476" spans="1:12">
      <c r="A1476" s="1546" t="s">
        <v>314</v>
      </c>
      <c r="B1476" s="1817">
        <v>5601</v>
      </c>
      <c r="C1476" s="1546" t="s">
        <v>1556</v>
      </c>
      <c r="D1476" s="1546" t="s">
        <v>180</v>
      </c>
      <c r="E1476" s="1546" t="s">
        <v>283</v>
      </c>
      <c r="F1476" s="1546" t="s">
        <v>282</v>
      </c>
      <c r="G1476" s="1818">
        <v>1</v>
      </c>
      <c r="H1476" s="1818">
        <v>5</v>
      </c>
      <c r="I1476" s="1818">
        <v>5</v>
      </c>
      <c r="J1476" s="1546" t="s">
        <v>6527</v>
      </c>
      <c r="K1476" s="1546" t="s">
        <v>6456</v>
      </c>
      <c r="L1476" s="1546" t="s">
        <v>6515</v>
      </c>
    </row>
    <row r="1477" spans="1:12">
      <c r="A1477" s="1546" t="s">
        <v>314</v>
      </c>
      <c r="B1477" s="1817">
        <v>5623</v>
      </c>
      <c r="C1477" s="1546" t="s">
        <v>1556</v>
      </c>
      <c r="D1477" s="1546" t="s">
        <v>181</v>
      </c>
      <c r="E1477" s="1546" t="s">
        <v>757</v>
      </c>
      <c r="F1477" s="1546" t="s">
        <v>758</v>
      </c>
      <c r="G1477" s="1818">
        <v>1</v>
      </c>
      <c r="H1477" s="1818">
        <v>5</v>
      </c>
      <c r="I1477" s="1818">
        <v>5</v>
      </c>
      <c r="J1477" s="1546" t="s">
        <v>6527</v>
      </c>
      <c r="K1477" s="1546" t="s">
        <v>6456</v>
      </c>
      <c r="L1477" s="1546" t="s">
        <v>6515</v>
      </c>
    </row>
    <row r="1478" spans="1:12">
      <c r="A1478" s="1546" t="s">
        <v>314</v>
      </c>
      <c r="B1478" s="1817">
        <v>5624</v>
      </c>
      <c r="C1478" s="1546" t="s">
        <v>1556</v>
      </c>
      <c r="D1478" s="1546" t="s">
        <v>181</v>
      </c>
      <c r="E1478" s="1546" t="s">
        <v>6233</v>
      </c>
      <c r="F1478" s="1546" t="s">
        <v>274</v>
      </c>
      <c r="G1478" s="1818">
        <v>2</v>
      </c>
      <c r="H1478" s="1818">
        <v>5</v>
      </c>
      <c r="I1478" s="1818">
        <v>10</v>
      </c>
      <c r="J1478" s="1546" t="s">
        <v>6527</v>
      </c>
      <c r="K1478" s="1546" t="s">
        <v>6456</v>
      </c>
      <c r="L1478" s="1546" t="s">
        <v>6515</v>
      </c>
    </row>
    <row r="1479" spans="1:12">
      <c r="A1479" s="1546" t="s">
        <v>314</v>
      </c>
      <c r="B1479" s="1817">
        <v>5625</v>
      </c>
      <c r="C1479" s="1546" t="s">
        <v>1556</v>
      </c>
      <c r="D1479" s="1546" t="s">
        <v>181</v>
      </c>
      <c r="E1479" s="1546" t="s">
        <v>555</v>
      </c>
      <c r="F1479" s="1546" t="s">
        <v>381</v>
      </c>
      <c r="G1479" s="1818">
        <v>1</v>
      </c>
      <c r="H1479" s="1818">
        <v>5</v>
      </c>
      <c r="I1479" s="1818">
        <v>5</v>
      </c>
      <c r="J1479" s="1546" t="s">
        <v>6527</v>
      </c>
      <c r="K1479" s="1546" t="s">
        <v>6456</v>
      </c>
      <c r="L1479" s="1546" t="s">
        <v>6515</v>
      </c>
    </row>
    <row r="1480" spans="1:12">
      <c r="A1480" s="1546" t="s">
        <v>314</v>
      </c>
      <c r="B1480" s="1817">
        <v>5626</v>
      </c>
      <c r="C1480" s="1546" t="s">
        <v>1556</v>
      </c>
      <c r="D1480" s="1546" t="s">
        <v>181</v>
      </c>
      <c r="E1480" s="1546" t="s">
        <v>6249</v>
      </c>
      <c r="F1480" s="1546" t="s">
        <v>453</v>
      </c>
      <c r="G1480" s="1818">
        <v>1</v>
      </c>
      <c r="H1480" s="1818">
        <v>5</v>
      </c>
      <c r="I1480" s="1818">
        <v>5</v>
      </c>
      <c r="J1480" s="1546" t="s">
        <v>6527</v>
      </c>
      <c r="K1480" s="1546" t="s">
        <v>6456</v>
      </c>
      <c r="L1480" s="1546" t="s">
        <v>6515</v>
      </c>
    </row>
    <row r="1481" spans="1:12">
      <c r="A1481" s="1546" t="s">
        <v>314</v>
      </c>
      <c r="B1481" s="1817">
        <v>5627</v>
      </c>
      <c r="C1481" s="1546" t="s">
        <v>1556</v>
      </c>
      <c r="D1481" s="1546" t="s">
        <v>181</v>
      </c>
      <c r="E1481" s="1546" t="s">
        <v>753</v>
      </c>
      <c r="F1481" s="1546" t="s">
        <v>754</v>
      </c>
      <c r="G1481" s="1818">
        <v>1</v>
      </c>
      <c r="H1481" s="1818">
        <v>5</v>
      </c>
      <c r="I1481" s="1818">
        <v>5</v>
      </c>
      <c r="J1481" s="1546" t="s">
        <v>6527</v>
      </c>
      <c r="K1481" s="1546" t="s">
        <v>6456</v>
      </c>
      <c r="L1481" s="1546" t="s">
        <v>6515</v>
      </c>
    </row>
    <row r="1482" spans="1:12">
      <c r="A1482" s="1546" t="s">
        <v>314</v>
      </c>
      <c r="B1482" s="1817">
        <v>5628</v>
      </c>
      <c r="C1482" s="1546" t="s">
        <v>1556</v>
      </c>
      <c r="D1482" s="1546" t="s">
        <v>181</v>
      </c>
      <c r="E1482" s="1546" t="s">
        <v>1662</v>
      </c>
      <c r="F1482" s="1546" t="s">
        <v>362</v>
      </c>
      <c r="G1482" s="1818">
        <v>1</v>
      </c>
      <c r="H1482" s="1818">
        <v>5</v>
      </c>
      <c r="I1482" s="1818">
        <v>5</v>
      </c>
      <c r="J1482" s="1546" t="s">
        <v>6527</v>
      </c>
      <c r="K1482" s="1546" t="s">
        <v>6456</v>
      </c>
      <c r="L1482" s="1546" t="s">
        <v>6515</v>
      </c>
    </row>
    <row r="1483" spans="1:12">
      <c r="A1483" s="1546" t="s">
        <v>314</v>
      </c>
      <c r="B1483" s="1817">
        <v>5629</v>
      </c>
      <c r="C1483" s="1546" t="s">
        <v>1556</v>
      </c>
      <c r="D1483" s="1546" t="s">
        <v>181</v>
      </c>
      <c r="E1483" s="1546" t="s">
        <v>6572</v>
      </c>
      <c r="F1483" s="1546" t="s">
        <v>1316</v>
      </c>
      <c r="G1483" s="1818">
        <v>1</v>
      </c>
      <c r="H1483" s="1818">
        <v>5</v>
      </c>
      <c r="I1483" s="1818">
        <v>5</v>
      </c>
      <c r="J1483" s="1546" t="s">
        <v>6527</v>
      </c>
      <c r="K1483" s="1546" t="s">
        <v>6456</v>
      </c>
      <c r="L1483" s="1546" t="s">
        <v>6515</v>
      </c>
    </row>
    <row r="1484" spans="1:12">
      <c r="A1484" s="1546" t="s">
        <v>314</v>
      </c>
      <c r="B1484" s="1817">
        <v>5630</v>
      </c>
      <c r="C1484" s="1546" t="s">
        <v>1556</v>
      </c>
      <c r="D1484" s="1546" t="s">
        <v>181</v>
      </c>
      <c r="E1484" s="1546" t="s">
        <v>586</v>
      </c>
      <c r="F1484" s="1546" t="s">
        <v>5919</v>
      </c>
      <c r="G1484" s="1818">
        <v>1</v>
      </c>
      <c r="H1484" s="1818">
        <v>5</v>
      </c>
      <c r="I1484" s="1818">
        <v>5</v>
      </c>
      <c r="J1484" s="1546" t="s">
        <v>6527</v>
      </c>
      <c r="K1484" s="1546" t="s">
        <v>6456</v>
      </c>
      <c r="L1484" s="1546" t="s">
        <v>6515</v>
      </c>
    </row>
    <row r="1485" spans="1:12">
      <c r="A1485" s="1546" t="s">
        <v>314</v>
      </c>
      <c r="B1485" s="1817">
        <v>5631</v>
      </c>
      <c r="C1485" s="1546" t="s">
        <v>1556</v>
      </c>
      <c r="D1485" s="1546" t="s">
        <v>181</v>
      </c>
      <c r="E1485" s="1546" t="s">
        <v>6241</v>
      </c>
      <c r="F1485" s="1546" t="s">
        <v>351</v>
      </c>
      <c r="G1485" s="1818">
        <v>1</v>
      </c>
      <c r="H1485" s="1818">
        <v>5</v>
      </c>
      <c r="I1485" s="1818">
        <v>5</v>
      </c>
      <c r="J1485" s="1546" t="s">
        <v>6527</v>
      </c>
      <c r="K1485" s="1546" t="s">
        <v>6456</v>
      </c>
      <c r="L1485" s="1546" t="s">
        <v>6515</v>
      </c>
    </row>
    <row r="1486" spans="1:12">
      <c r="A1486" s="1546" t="s">
        <v>314</v>
      </c>
      <c r="B1486" s="1817">
        <v>5632</v>
      </c>
      <c r="C1486" s="1546" t="s">
        <v>1556</v>
      </c>
      <c r="D1486" s="1546" t="s">
        <v>181</v>
      </c>
      <c r="E1486" s="1546" t="s">
        <v>931</v>
      </c>
      <c r="F1486" s="1546" t="s">
        <v>930</v>
      </c>
      <c r="G1486" s="1818">
        <v>1</v>
      </c>
      <c r="H1486" s="1818">
        <v>5</v>
      </c>
      <c r="I1486" s="1818">
        <v>5</v>
      </c>
      <c r="J1486" s="1546" t="s">
        <v>6527</v>
      </c>
      <c r="K1486" s="1546" t="s">
        <v>6456</v>
      </c>
      <c r="L1486" s="1546" t="s">
        <v>6515</v>
      </c>
    </row>
    <row r="1487" spans="1:12">
      <c r="A1487" s="1546" t="s">
        <v>314</v>
      </c>
      <c r="B1487" s="1817">
        <v>5633</v>
      </c>
      <c r="C1487" s="1546" t="s">
        <v>1556</v>
      </c>
      <c r="D1487" s="1546" t="s">
        <v>181</v>
      </c>
      <c r="E1487" s="1546" t="s">
        <v>939</v>
      </c>
      <c r="F1487" s="1546" t="s">
        <v>938</v>
      </c>
      <c r="G1487" s="1818">
        <v>1</v>
      </c>
      <c r="H1487" s="1818">
        <v>5</v>
      </c>
      <c r="I1487" s="1818">
        <v>5</v>
      </c>
      <c r="J1487" s="1546" t="s">
        <v>6527</v>
      </c>
      <c r="K1487" s="1546" t="s">
        <v>6456</v>
      </c>
      <c r="L1487" s="1546" t="s">
        <v>6515</v>
      </c>
    </row>
    <row r="1488" spans="1:12">
      <c r="A1488" s="1546" t="s">
        <v>314</v>
      </c>
      <c r="B1488" s="1817">
        <v>5634</v>
      </c>
      <c r="C1488" s="1546" t="s">
        <v>1556</v>
      </c>
      <c r="D1488" s="1546" t="s">
        <v>181</v>
      </c>
      <c r="E1488" s="1546" t="s">
        <v>6158</v>
      </c>
      <c r="F1488" s="1546" t="s">
        <v>1487</v>
      </c>
      <c r="G1488" s="1818">
        <v>1</v>
      </c>
      <c r="H1488" s="1818">
        <v>5</v>
      </c>
      <c r="I1488" s="1818">
        <v>5</v>
      </c>
      <c r="J1488" s="1546" t="s">
        <v>6527</v>
      </c>
      <c r="K1488" s="1546" t="s">
        <v>6456</v>
      </c>
      <c r="L1488" s="1546" t="s">
        <v>6515</v>
      </c>
    </row>
    <row r="1489" spans="1:12">
      <c r="A1489" s="1546" t="s">
        <v>314</v>
      </c>
      <c r="B1489" s="1817">
        <v>5635</v>
      </c>
      <c r="C1489" s="1546" t="s">
        <v>1556</v>
      </c>
      <c r="D1489" s="1546" t="s">
        <v>181</v>
      </c>
      <c r="E1489" s="1546" t="s">
        <v>443</v>
      </c>
      <c r="F1489" s="1546" t="s">
        <v>442</v>
      </c>
      <c r="G1489" s="1818">
        <v>1</v>
      </c>
      <c r="H1489" s="1818">
        <v>5</v>
      </c>
      <c r="I1489" s="1818">
        <v>5</v>
      </c>
      <c r="J1489" s="1546" t="s">
        <v>6527</v>
      </c>
      <c r="K1489" s="1546" t="s">
        <v>6456</v>
      </c>
      <c r="L1489" s="1546" t="s">
        <v>6515</v>
      </c>
    </row>
    <row r="1490" spans="1:12">
      <c r="A1490" s="1546" t="s">
        <v>314</v>
      </c>
      <c r="B1490" s="1817">
        <v>5636</v>
      </c>
      <c r="C1490" s="1546" t="s">
        <v>1556</v>
      </c>
      <c r="D1490" s="1546" t="s">
        <v>181</v>
      </c>
      <c r="E1490" s="1546" t="s">
        <v>6245</v>
      </c>
      <c r="F1490" s="1546" t="s">
        <v>383</v>
      </c>
      <c r="G1490" s="1818">
        <v>1</v>
      </c>
      <c r="H1490" s="1818">
        <v>5</v>
      </c>
      <c r="I1490" s="1818">
        <v>5</v>
      </c>
      <c r="J1490" s="1546" t="s">
        <v>6527</v>
      </c>
      <c r="K1490" s="1546" t="s">
        <v>6456</v>
      </c>
      <c r="L1490" s="1546" t="s">
        <v>6515</v>
      </c>
    </row>
    <row r="1491" spans="1:12">
      <c r="A1491" s="1546" t="s">
        <v>314</v>
      </c>
      <c r="B1491" s="1817">
        <v>5637</v>
      </c>
      <c r="C1491" s="1546" t="s">
        <v>1556</v>
      </c>
      <c r="D1491" s="1546" t="s">
        <v>181</v>
      </c>
      <c r="E1491" s="1546" t="s">
        <v>998</v>
      </c>
      <c r="F1491" s="1546" t="s">
        <v>284</v>
      </c>
      <c r="G1491" s="1818">
        <v>1</v>
      </c>
      <c r="H1491" s="1818">
        <v>5</v>
      </c>
      <c r="I1491" s="1818">
        <v>5</v>
      </c>
      <c r="J1491" s="1546" t="s">
        <v>6527</v>
      </c>
      <c r="K1491" s="1546" t="s">
        <v>6456</v>
      </c>
      <c r="L1491" s="1546" t="s">
        <v>6515</v>
      </c>
    </row>
    <row r="1492" spans="1:12">
      <c r="A1492" s="1546" t="s">
        <v>314</v>
      </c>
      <c r="B1492" s="1817">
        <v>5638</v>
      </c>
      <c r="C1492" s="1546" t="s">
        <v>1556</v>
      </c>
      <c r="D1492" s="1546" t="s">
        <v>181</v>
      </c>
      <c r="E1492" s="1546" t="s">
        <v>3122</v>
      </c>
      <c r="F1492" s="1546" t="s">
        <v>800</v>
      </c>
      <c r="G1492" s="1818">
        <v>1</v>
      </c>
      <c r="H1492" s="1818">
        <v>5</v>
      </c>
      <c r="I1492" s="1818">
        <v>5</v>
      </c>
      <c r="J1492" s="1546" t="s">
        <v>6527</v>
      </c>
      <c r="K1492" s="1546" t="s">
        <v>6456</v>
      </c>
      <c r="L1492" s="1546" t="s">
        <v>6515</v>
      </c>
    </row>
    <row r="1493" spans="1:12">
      <c r="A1493" s="1546" t="s">
        <v>314</v>
      </c>
      <c r="B1493" s="1817">
        <v>5639</v>
      </c>
      <c r="C1493" s="1546" t="s">
        <v>1556</v>
      </c>
      <c r="D1493" s="1546" t="s">
        <v>181</v>
      </c>
      <c r="E1493" s="1546" t="s">
        <v>619</v>
      </c>
      <c r="F1493" s="1546" t="s">
        <v>620</v>
      </c>
      <c r="G1493" s="1818">
        <v>1</v>
      </c>
      <c r="H1493" s="1818">
        <v>5</v>
      </c>
      <c r="I1493" s="1818">
        <v>5</v>
      </c>
      <c r="J1493" s="1546" t="s">
        <v>6527</v>
      </c>
      <c r="K1493" s="1546" t="s">
        <v>6456</v>
      </c>
      <c r="L1493" s="1546" t="s">
        <v>6515</v>
      </c>
    </row>
    <row r="1494" spans="1:12">
      <c r="A1494" s="1546" t="s">
        <v>314</v>
      </c>
      <c r="B1494" s="1817">
        <v>5640</v>
      </c>
      <c r="C1494" s="1546" t="s">
        <v>1556</v>
      </c>
      <c r="D1494" s="1546" t="s">
        <v>181</v>
      </c>
      <c r="E1494" s="1546" t="s">
        <v>844</v>
      </c>
      <c r="F1494" s="1546" t="s">
        <v>353</v>
      </c>
      <c r="G1494" s="1818">
        <v>1</v>
      </c>
      <c r="H1494" s="1818">
        <v>5</v>
      </c>
      <c r="I1494" s="1818">
        <v>5</v>
      </c>
      <c r="J1494" s="1546" t="s">
        <v>6527</v>
      </c>
      <c r="K1494" s="1546" t="s">
        <v>6456</v>
      </c>
      <c r="L1494" s="1546" t="s">
        <v>6515</v>
      </c>
    </row>
    <row r="1495" spans="1:12">
      <c r="A1495" s="1546" t="s">
        <v>314</v>
      </c>
      <c r="B1495" s="1817">
        <v>5641</v>
      </c>
      <c r="C1495" s="1546" t="s">
        <v>1556</v>
      </c>
      <c r="D1495" s="1546" t="s">
        <v>181</v>
      </c>
      <c r="E1495" s="1546" t="s">
        <v>1661</v>
      </c>
      <c r="F1495" s="1546" t="s">
        <v>438</v>
      </c>
      <c r="G1495" s="1818">
        <v>2</v>
      </c>
      <c r="H1495" s="1818">
        <v>5</v>
      </c>
      <c r="I1495" s="1818">
        <v>10</v>
      </c>
      <c r="J1495" s="1546" t="s">
        <v>6527</v>
      </c>
      <c r="K1495" s="1546" t="s">
        <v>6456</v>
      </c>
      <c r="L1495" s="1546" t="s">
        <v>6515</v>
      </c>
    </row>
    <row r="1496" spans="1:12">
      <c r="A1496" s="1546" t="s">
        <v>314</v>
      </c>
      <c r="B1496" s="1817">
        <v>5642</v>
      </c>
      <c r="C1496" s="1546" t="s">
        <v>1556</v>
      </c>
      <c r="D1496" s="1546" t="s">
        <v>181</v>
      </c>
      <c r="E1496" s="1546" t="s">
        <v>6264</v>
      </c>
      <c r="F1496" s="1546" t="s">
        <v>6254</v>
      </c>
      <c r="G1496" s="1818">
        <v>1</v>
      </c>
      <c r="H1496" s="1818">
        <v>5</v>
      </c>
      <c r="I1496" s="1818">
        <v>5</v>
      </c>
      <c r="J1496" s="1546" t="s">
        <v>6527</v>
      </c>
      <c r="K1496" s="1546" t="s">
        <v>6456</v>
      </c>
      <c r="L1496" s="1546" t="s">
        <v>6515</v>
      </c>
    </row>
    <row r="1497" spans="1:12">
      <c r="A1497" s="1546" t="s">
        <v>314</v>
      </c>
      <c r="B1497" s="1817">
        <v>5643</v>
      </c>
      <c r="C1497" s="1546" t="s">
        <v>1556</v>
      </c>
      <c r="D1497" s="1546" t="s">
        <v>181</v>
      </c>
      <c r="E1497" s="1546" t="s">
        <v>580</v>
      </c>
      <c r="F1497" s="1546" t="s">
        <v>581</v>
      </c>
      <c r="G1497" s="1818">
        <v>1</v>
      </c>
      <c r="H1497" s="1818">
        <v>5</v>
      </c>
      <c r="I1497" s="1818">
        <v>5</v>
      </c>
      <c r="J1497" s="1546" t="s">
        <v>6527</v>
      </c>
      <c r="K1497" s="1546" t="s">
        <v>6456</v>
      </c>
      <c r="L1497" s="1546" t="s">
        <v>6515</v>
      </c>
    </row>
    <row r="1498" spans="1:12">
      <c r="A1498" s="1546" t="s">
        <v>314</v>
      </c>
      <c r="B1498" s="1817">
        <v>5679</v>
      </c>
      <c r="C1498" s="1546" t="s">
        <v>1579</v>
      </c>
      <c r="D1498" s="1546" t="s">
        <v>182</v>
      </c>
      <c r="E1498" s="1546" t="s">
        <v>555</v>
      </c>
      <c r="F1498" s="1546" t="s">
        <v>728</v>
      </c>
      <c r="G1498" s="1818">
        <v>1</v>
      </c>
      <c r="H1498" s="1818">
        <v>10</v>
      </c>
      <c r="I1498" s="1818">
        <v>10</v>
      </c>
      <c r="J1498" s="1546" t="s">
        <v>6527</v>
      </c>
      <c r="K1498" s="1546" t="s">
        <v>6456</v>
      </c>
      <c r="L1498" s="1546" t="s">
        <v>6515</v>
      </c>
    </row>
    <row r="1499" spans="1:12">
      <c r="A1499" s="1546" t="s">
        <v>314</v>
      </c>
      <c r="B1499" s="1817">
        <v>5681</v>
      </c>
      <c r="C1499" s="1546" t="s">
        <v>1579</v>
      </c>
      <c r="D1499" s="1546" t="s">
        <v>182</v>
      </c>
      <c r="E1499" s="1546" t="s">
        <v>768</v>
      </c>
      <c r="F1499" s="1546" t="s">
        <v>769</v>
      </c>
      <c r="G1499" s="1818"/>
      <c r="H1499" s="1818"/>
      <c r="I1499" s="1818">
        <v>300</v>
      </c>
      <c r="J1499" s="1546" t="s">
        <v>6523</v>
      </c>
      <c r="K1499" s="1546" t="s">
        <v>6456</v>
      </c>
      <c r="L1499" s="1546" t="s">
        <v>6515</v>
      </c>
    </row>
    <row r="1500" spans="1:12">
      <c r="A1500" s="1546" t="s">
        <v>314</v>
      </c>
      <c r="B1500" s="1817">
        <v>5682</v>
      </c>
      <c r="C1500" s="1546" t="s">
        <v>1579</v>
      </c>
      <c r="D1500" s="1546" t="s">
        <v>182</v>
      </c>
      <c r="E1500" s="1546" t="s">
        <v>770</v>
      </c>
      <c r="F1500" s="1546" t="s">
        <v>769</v>
      </c>
      <c r="G1500" s="1818"/>
      <c r="H1500" s="1818"/>
      <c r="I1500" s="1818">
        <v>500</v>
      </c>
      <c r="J1500" s="1546" t="s">
        <v>6523</v>
      </c>
      <c r="K1500" s="1546" t="s">
        <v>6456</v>
      </c>
      <c r="L1500" s="1546" t="s">
        <v>6515</v>
      </c>
    </row>
    <row r="1501" spans="1:12">
      <c r="A1501" s="1546" t="s">
        <v>314</v>
      </c>
      <c r="B1501" s="1817">
        <v>5683</v>
      </c>
      <c r="C1501" s="1546" t="s">
        <v>1579</v>
      </c>
      <c r="D1501" s="1546" t="s">
        <v>182</v>
      </c>
      <c r="E1501" s="1546" t="s">
        <v>503</v>
      </c>
      <c r="F1501" s="1546" t="s">
        <v>504</v>
      </c>
      <c r="G1501" s="1818">
        <v>1</v>
      </c>
      <c r="H1501" s="1818">
        <v>100</v>
      </c>
      <c r="I1501" s="1818">
        <v>100</v>
      </c>
      <c r="J1501" s="1546" t="s">
        <v>6527</v>
      </c>
      <c r="K1501" s="1546" t="s">
        <v>6456</v>
      </c>
      <c r="L1501" s="1546" t="s">
        <v>6515</v>
      </c>
    </row>
    <row r="1502" spans="1:12">
      <c r="A1502" s="1546" t="s">
        <v>314</v>
      </c>
      <c r="B1502" s="1817">
        <v>5685</v>
      </c>
      <c r="C1502" s="1546" t="s">
        <v>1579</v>
      </c>
      <c r="D1502" s="1546" t="s">
        <v>182</v>
      </c>
      <c r="E1502" s="1546" t="s">
        <v>318</v>
      </c>
      <c r="F1502" s="1546" t="s">
        <v>319</v>
      </c>
      <c r="G1502" s="1818">
        <v>2</v>
      </c>
      <c r="H1502" s="1818">
        <v>4</v>
      </c>
      <c r="I1502" s="1818">
        <v>8</v>
      </c>
      <c r="J1502" s="1546" t="s">
        <v>6527</v>
      </c>
      <c r="K1502" s="1546" t="s">
        <v>6456</v>
      </c>
      <c r="L1502" s="1546" t="s">
        <v>6515</v>
      </c>
    </row>
    <row r="1503" spans="1:12">
      <c r="A1503" s="1546" t="s">
        <v>314</v>
      </c>
      <c r="B1503" s="1817">
        <v>5686</v>
      </c>
      <c r="C1503" s="1546" t="s">
        <v>1579</v>
      </c>
      <c r="D1503" s="1546" t="s">
        <v>182</v>
      </c>
      <c r="E1503" s="1546" t="s">
        <v>277</v>
      </c>
      <c r="F1503" s="1546" t="s">
        <v>278</v>
      </c>
      <c r="G1503" s="1818">
        <v>2</v>
      </c>
      <c r="H1503" s="1818">
        <v>4</v>
      </c>
      <c r="I1503" s="1818">
        <v>8</v>
      </c>
      <c r="J1503" s="1546" t="s">
        <v>6527</v>
      </c>
      <c r="K1503" s="1546" t="s">
        <v>6456</v>
      </c>
      <c r="L1503" s="1546" t="s">
        <v>6515</v>
      </c>
    </row>
    <row r="1504" spans="1:12">
      <c r="A1504" s="1546" t="s">
        <v>314</v>
      </c>
      <c r="B1504" s="1817">
        <v>5688</v>
      </c>
      <c r="C1504" s="1546" t="s">
        <v>1579</v>
      </c>
      <c r="D1504" s="1546" t="s">
        <v>182</v>
      </c>
      <c r="E1504" s="1546" t="s">
        <v>6272</v>
      </c>
      <c r="F1504" s="1546" t="s">
        <v>855</v>
      </c>
      <c r="G1504" s="1818">
        <v>1</v>
      </c>
      <c r="H1504" s="1818">
        <v>5</v>
      </c>
      <c r="I1504" s="1818">
        <v>5</v>
      </c>
      <c r="J1504" s="1546" t="s">
        <v>6527</v>
      </c>
      <c r="K1504" s="1546" t="s">
        <v>6456</v>
      </c>
      <c r="L1504" s="1546" t="s">
        <v>6515</v>
      </c>
    </row>
    <row r="1505" spans="1:12">
      <c r="A1505" s="1546" t="s">
        <v>314</v>
      </c>
      <c r="B1505" s="1817">
        <v>5689</v>
      </c>
      <c r="C1505" s="1546" t="s">
        <v>1579</v>
      </c>
      <c r="D1505" s="1546" t="s">
        <v>182</v>
      </c>
      <c r="E1505" s="1546" t="s">
        <v>6229</v>
      </c>
      <c r="F1505" s="1546" t="s">
        <v>5880</v>
      </c>
      <c r="G1505" s="1818">
        <v>1</v>
      </c>
      <c r="H1505" s="1818">
        <v>5</v>
      </c>
      <c r="I1505" s="1818">
        <v>5</v>
      </c>
      <c r="J1505" s="1546" t="s">
        <v>6527</v>
      </c>
      <c r="K1505" s="1546" t="s">
        <v>6456</v>
      </c>
      <c r="L1505" s="1546" t="s">
        <v>6515</v>
      </c>
    </row>
    <row r="1506" spans="1:12">
      <c r="A1506" s="1546" t="s">
        <v>314</v>
      </c>
      <c r="B1506" s="1817">
        <v>5691</v>
      </c>
      <c r="C1506" s="1546" t="s">
        <v>1579</v>
      </c>
      <c r="D1506" s="1546" t="s">
        <v>182</v>
      </c>
      <c r="E1506" s="1546" t="s">
        <v>1578</v>
      </c>
      <c r="F1506" s="1546" t="s">
        <v>1577</v>
      </c>
      <c r="G1506" s="1818">
        <v>3</v>
      </c>
      <c r="H1506" s="1818">
        <v>25</v>
      </c>
      <c r="I1506" s="1818">
        <v>75</v>
      </c>
      <c r="J1506" s="1546" t="s">
        <v>6527</v>
      </c>
      <c r="K1506" s="1546" t="s">
        <v>6456</v>
      </c>
      <c r="L1506" s="1546" t="s">
        <v>6515</v>
      </c>
    </row>
    <row r="1507" spans="1:12">
      <c r="A1507" s="1546" t="s">
        <v>314</v>
      </c>
      <c r="B1507" s="1817">
        <v>5692</v>
      </c>
      <c r="C1507" s="1546" t="s">
        <v>1579</v>
      </c>
      <c r="D1507" s="1546" t="s">
        <v>182</v>
      </c>
      <c r="E1507" s="1546" t="s">
        <v>1126</v>
      </c>
      <c r="F1507" s="1546" t="s">
        <v>1125</v>
      </c>
      <c r="G1507" s="1818">
        <v>2</v>
      </c>
      <c r="H1507" s="1818">
        <v>25</v>
      </c>
      <c r="I1507" s="1818">
        <v>50</v>
      </c>
      <c r="J1507" s="1546" t="s">
        <v>6527</v>
      </c>
      <c r="K1507" s="1546" t="s">
        <v>6456</v>
      </c>
      <c r="L1507" s="1546" t="s">
        <v>6515</v>
      </c>
    </row>
    <row r="1508" spans="1:12">
      <c r="A1508" s="1546" t="s">
        <v>314</v>
      </c>
      <c r="B1508" s="1817">
        <v>5693</v>
      </c>
      <c r="C1508" s="1546" t="s">
        <v>1579</v>
      </c>
      <c r="D1508" s="1546" t="s">
        <v>182</v>
      </c>
      <c r="E1508" s="1546" t="s">
        <v>1576</v>
      </c>
      <c r="F1508" s="1546" t="s">
        <v>6002</v>
      </c>
      <c r="G1508" s="1818">
        <v>1</v>
      </c>
      <c r="H1508" s="1818">
        <v>50</v>
      </c>
      <c r="I1508" s="1818">
        <v>50</v>
      </c>
      <c r="J1508" s="1546" t="s">
        <v>6527</v>
      </c>
      <c r="K1508" s="1546" t="s">
        <v>6456</v>
      </c>
      <c r="L1508" s="1546" t="s">
        <v>6515</v>
      </c>
    </row>
    <row r="1509" spans="1:12">
      <c r="A1509" s="1546" t="s">
        <v>314</v>
      </c>
      <c r="B1509" s="1817">
        <v>5694</v>
      </c>
      <c r="C1509" s="1546" t="s">
        <v>1579</v>
      </c>
      <c r="D1509" s="1546" t="s">
        <v>182</v>
      </c>
      <c r="E1509" s="1546" t="s">
        <v>6283</v>
      </c>
      <c r="F1509" s="1546" t="s">
        <v>982</v>
      </c>
      <c r="G1509" s="1818">
        <v>2</v>
      </c>
      <c r="H1509" s="1818">
        <v>50</v>
      </c>
      <c r="I1509" s="1818">
        <v>100</v>
      </c>
      <c r="J1509" s="1546" t="s">
        <v>6527</v>
      </c>
      <c r="K1509" s="1546" t="s">
        <v>6456</v>
      </c>
      <c r="L1509" s="1546" t="s">
        <v>6515</v>
      </c>
    </row>
    <row r="1510" spans="1:12">
      <c r="A1510" s="1546" t="s">
        <v>314</v>
      </c>
      <c r="B1510" s="1817">
        <v>5695</v>
      </c>
      <c r="C1510" s="1546" t="s">
        <v>1579</v>
      </c>
      <c r="D1510" s="1546" t="s">
        <v>182</v>
      </c>
      <c r="E1510" s="1546" t="s">
        <v>6300</v>
      </c>
      <c r="F1510" s="1546" t="s">
        <v>1108</v>
      </c>
      <c r="G1510" s="1818">
        <v>2</v>
      </c>
      <c r="H1510" s="1818">
        <v>50</v>
      </c>
      <c r="I1510" s="1818">
        <v>100</v>
      </c>
      <c r="J1510" s="1546" t="s">
        <v>6527</v>
      </c>
      <c r="K1510" s="1546" t="s">
        <v>6456</v>
      </c>
      <c r="L1510" s="1546" t="s">
        <v>6515</v>
      </c>
    </row>
    <row r="1511" spans="1:12">
      <c r="A1511" s="1546" t="s">
        <v>314</v>
      </c>
      <c r="B1511" s="1817">
        <v>5697</v>
      </c>
      <c r="C1511" s="1546" t="s">
        <v>1579</v>
      </c>
      <c r="D1511" s="1546" t="s">
        <v>182</v>
      </c>
      <c r="E1511" s="1546" t="s">
        <v>1582</v>
      </c>
      <c r="F1511" s="1546" t="s">
        <v>303</v>
      </c>
      <c r="G1511" s="1818">
        <v>4</v>
      </c>
      <c r="H1511" s="1818">
        <v>6</v>
      </c>
      <c r="I1511" s="1818">
        <v>24</v>
      </c>
      <c r="J1511" s="1546" t="s">
        <v>6527</v>
      </c>
      <c r="K1511" s="1546" t="s">
        <v>6456</v>
      </c>
      <c r="L1511" s="1546" t="s">
        <v>6515</v>
      </c>
    </row>
    <row r="1512" spans="1:12">
      <c r="A1512" s="1546" t="s">
        <v>314</v>
      </c>
      <c r="B1512" s="1817">
        <v>5725</v>
      </c>
      <c r="C1512" s="1546" t="s">
        <v>1579</v>
      </c>
      <c r="D1512" s="1546" t="s">
        <v>183</v>
      </c>
      <c r="E1512" s="1546" t="s">
        <v>25</v>
      </c>
      <c r="F1512" s="1546" t="s">
        <v>2938</v>
      </c>
      <c r="G1512" s="1818">
        <v>1</v>
      </c>
      <c r="H1512" s="1818">
        <v>6</v>
      </c>
      <c r="I1512" s="1818">
        <v>6</v>
      </c>
      <c r="J1512" s="1546" t="s">
        <v>6527</v>
      </c>
      <c r="K1512" s="1546" t="s">
        <v>6456</v>
      </c>
      <c r="L1512" s="1546" t="s">
        <v>6515</v>
      </c>
    </row>
    <row r="1513" spans="1:12">
      <c r="A1513" s="1546" t="s">
        <v>314</v>
      </c>
      <c r="B1513" s="1817">
        <v>5727</v>
      </c>
      <c r="C1513" s="1546" t="s">
        <v>1579</v>
      </c>
      <c r="D1513" s="1546" t="s">
        <v>183</v>
      </c>
      <c r="E1513" s="1546" t="s">
        <v>6098</v>
      </c>
      <c r="F1513" s="1546" t="s">
        <v>276</v>
      </c>
      <c r="G1513" s="1818">
        <v>1</v>
      </c>
      <c r="H1513" s="1818">
        <v>4</v>
      </c>
      <c r="I1513" s="1818">
        <v>4</v>
      </c>
      <c r="J1513" s="1546" t="s">
        <v>6527</v>
      </c>
      <c r="K1513" s="1546" t="s">
        <v>6456</v>
      </c>
      <c r="L1513" s="1546" t="s">
        <v>6515</v>
      </c>
    </row>
    <row r="1514" spans="1:12">
      <c r="A1514" s="1546" t="s">
        <v>314</v>
      </c>
      <c r="B1514" s="1817">
        <v>5729</v>
      </c>
      <c r="C1514" s="1546" t="s">
        <v>1579</v>
      </c>
      <c r="D1514" s="1546" t="s">
        <v>183</v>
      </c>
      <c r="E1514" s="1546" t="s">
        <v>6134</v>
      </c>
      <c r="F1514" s="1546" t="s">
        <v>1005</v>
      </c>
      <c r="G1514" s="1818">
        <v>1</v>
      </c>
      <c r="H1514" s="1818">
        <v>10</v>
      </c>
      <c r="I1514" s="1818">
        <v>10</v>
      </c>
      <c r="J1514" s="1546" t="s">
        <v>6527</v>
      </c>
      <c r="K1514" s="1546" t="s">
        <v>6456</v>
      </c>
      <c r="L1514" s="1546" t="s">
        <v>6515</v>
      </c>
    </row>
    <row r="1515" spans="1:12">
      <c r="A1515" s="1546" t="s">
        <v>314</v>
      </c>
      <c r="B1515" s="1817">
        <v>5731</v>
      </c>
      <c r="C1515" s="1546" t="s">
        <v>1579</v>
      </c>
      <c r="D1515" s="1546" t="s">
        <v>183</v>
      </c>
      <c r="E1515" s="1546" t="s">
        <v>755</v>
      </c>
      <c r="F1515" s="1546" t="s">
        <v>756</v>
      </c>
      <c r="G1515" s="1818">
        <v>1</v>
      </c>
      <c r="H1515" s="1818">
        <v>5</v>
      </c>
      <c r="I1515" s="1818">
        <v>5</v>
      </c>
      <c r="J1515" s="1546" t="s">
        <v>6527</v>
      </c>
      <c r="K1515" s="1546" t="s">
        <v>6456</v>
      </c>
      <c r="L1515" s="1546" t="s">
        <v>6515</v>
      </c>
    </row>
    <row r="1516" spans="1:12">
      <c r="A1516" s="1546" t="s">
        <v>314</v>
      </c>
      <c r="B1516" s="1817">
        <v>5763</v>
      </c>
      <c r="C1516" s="1546" t="s">
        <v>1579</v>
      </c>
      <c r="D1516" s="1546" t="s">
        <v>184</v>
      </c>
      <c r="E1516" s="1546" t="s">
        <v>494</v>
      </c>
      <c r="F1516" s="1546" t="s">
        <v>303</v>
      </c>
      <c r="G1516" s="1818">
        <v>1</v>
      </c>
      <c r="H1516" s="1818">
        <v>50</v>
      </c>
      <c r="I1516" s="1818">
        <v>50</v>
      </c>
      <c r="J1516" s="1546" t="s">
        <v>6527</v>
      </c>
      <c r="K1516" s="1546" t="s">
        <v>6427</v>
      </c>
      <c r="L1516" s="1546" t="s">
        <v>6586</v>
      </c>
    </row>
    <row r="1517" spans="1:12">
      <c r="A1517" s="1546" t="s">
        <v>314</v>
      </c>
      <c r="B1517" s="1817">
        <v>5764</v>
      </c>
      <c r="C1517" s="1546" t="s">
        <v>1579</v>
      </c>
      <c r="D1517" s="1546" t="s">
        <v>184</v>
      </c>
      <c r="E1517" s="1546" t="s">
        <v>495</v>
      </c>
      <c r="F1517" s="1546" t="s">
        <v>303</v>
      </c>
      <c r="G1517" s="1818">
        <v>1</v>
      </c>
      <c r="H1517" s="1818">
        <v>50</v>
      </c>
      <c r="I1517" s="1818">
        <v>50</v>
      </c>
      <c r="J1517" s="1546" t="s">
        <v>6527</v>
      </c>
      <c r="K1517" s="1546" t="s">
        <v>6427</v>
      </c>
      <c r="L1517" s="1546" t="s">
        <v>6586</v>
      </c>
    </row>
    <row r="1518" spans="1:12">
      <c r="A1518" s="1546" t="s">
        <v>314</v>
      </c>
      <c r="B1518" s="1817">
        <v>5765</v>
      </c>
      <c r="C1518" s="1546" t="s">
        <v>1579</v>
      </c>
      <c r="D1518" s="1546" t="s">
        <v>184</v>
      </c>
      <c r="E1518" s="1546" t="s">
        <v>496</v>
      </c>
      <c r="F1518" s="1546" t="s">
        <v>303</v>
      </c>
      <c r="G1518" s="1818">
        <v>1</v>
      </c>
      <c r="H1518" s="1818">
        <v>50</v>
      </c>
      <c r="I1518" s="1818">
        <v>50</v>
      </c>
      <c r="J1518" s="1546" t="s">
        <v>6527</v>
      </c>
      <c r="K1518" s="1546" t="s">
        <v>6427</v>
      </c>
      <c r="L1518" s="1546" t="s">
        <v>6586</v>
      </c>
    </row>
    <row r="1519" spans="1:12">
      <c r="A1519" s="1546" t="s">
        <v>314</v>
      </c>
      <c r="B1519" s="1817">
        <v>5766</v>
      </c>
      <c r="C1519" s="1546" t="s">
        <v>1579</v>
      </c>
      <c r="D1519" s="1546" t="s">
        <v>184</v>
      </c>
      <c r="E1519" s="1546" t="s">
        <v>1378</v>
      </c>
      <c r="F1519" s="1546" t="s">
        <v>303</v>
      </c>
      <c r="G1519" s="1818">
        <v>1</v>
      </c>
      <c r="H1519" s="1818">
        <v>50</v>
      </c>
      <c r="I1519" s="1818">
        <v>50</v>
      </c>
      <c r="J1519" s="1546" t="s">
        <v>6527</v>
      </c>
      <c r="K1519" s="1546" t="s">
        <v>6427</v>
      </c>
      <c r="L1519" s="1546" t="s">
        <v>6586</v>
      </c>
    </row>
    <row r="1520" spans="1:12">
      <c r="A1520" s="1546" t="s">
        <v>314</v>
      </c>
      <c r="B1520" s="1817">
        <v>5768</v>
      </c>
      <c r="C1520" s="1546" t="s">
        <v>1579</v>
      </c>
      <c r="D1520" s="1546" t="s">
        <v>184</v>
      </c>
      <c r="E1520" s="1546" t="s">
        <v>1592</v>
      </c>
      <c r="F1520" s="1546" t="s">
        <v>1593</v>
      </c>
      <c r="G1520" s="1818"/>
      <c r="H1520" s="1818">
        <v>500</v>
      </c>
      <c r="I1520" s="1818">
        <v>500</v>
      </c>
      <c r="J1520" s="1546" t="s">
        <v>6523</v>
      </c>
      <c r="K1520" s="1546" t="s">
        <v>6427</v>
      </c>
      <c r="L1520" s="1546" t="s">
        <v>6586</v>
      </c>
    </row>
    <row r="1521" spans="1:12">
      <c r="A1521" s="1546" t="s">
        <v>314</v>
      </c>
      <c r="B1521" s="1817">
        <v>5769</v>
      </c>
      <c r="C1521" s="1546" t="s">
        <v>1579</v>
      </c>
      <c r="D1521" s="1546" t="s">
        <v>184</v>
      </c>
      <c r="E1521" s="1546" t="s">
        <v>1592</v>
      </c>
      <c r="F1521" s="1546" t="s">
        <v>302</v>
      </c>
      <c r="G1521" s="1818"/>
      <c r="H1521" s="1818">
        <v>500</v>
      </c>
      <c r="I1521" s="1818">
        <v>500</v>
      </c>
      <c r="J1521" s="1546" t="s">
        <v>6523</v>
      </c>
      <c r="K1521" s="1546" t="s">
        <v>6427</v>
      </c>
      <c r="L1521" s="1546" t="s">
        <v>6586</v>
      </c>
    </row>
    <row r="1522" spans="1:12">
      <c r="A1522" s="1546" t="s">
        <v>314</v>
      </c>
      <c r="B1522" s="1817">
        <v>5770</v>
      </c>
      <c r="C1522" s="1546" t="s">
        <v>1579</v>
      </c>
      <c r="D1522" s="1546" t="s">
        <v>184</v>
      </c>
      <c r="E1522" s="1546" t="s">
        <v>1592</v>
      </c>
      <c r="F1522" s="1546" t="s">
        <v>1594</v>
      </c>
      <c r="G1522" s="1818"/>
      <c r="H1522" s="1818">
        <v>500</v>
      </c>
      <c r="I1522" s="1818">
        <v>500</v>
      </c>
      <c r="J1522" s="1546" t="s">
        <v>6523</v>
      </c>
      <c r="K1522" s="1546" t="s">
        <v>6427</v>
      </c>
      <c r="L1522" s="1546" t="s">
        <v>6586</v>
      </c>
    </row>
    <row r="1523" spans="1:12">
      <c r="A1523" s="1546" t="s">
        <v>314</v>
      </c>
      <c r="B1523" s="1817">
        <v>5797</v>
      </c>
      <c r="C1523" s="1546" t="s">
        <v>1579</v>
      </c>
      <c r="D1523" s="1546" t="s">
        <v>185</v>
      </c>
      <c r="E1523" s="1546" t="s">
        <v>505</v>
      </c>
      <c r="F1523" s="1546" t="s">
        <v>6515</v>
      </c>
      <c r="G1523" s="1818">
        <v>3</v>
      </c>
      <c r="H1523" s="1818">
        <v>5</v>
      </c>
      <c r="I1523" s="1818">
        <v>15</v>
      </c>
      <c r="J1523" s="1546" t="s">
        <v>6527</v>
      </c>
      <c r="K1523" s="1546" t="s">
        <v>6456</v>
      </c>
      <c r="L1523" s="1546" t="s">
        <v>6515</v>
      </c>
    </row>
    <row r="1524" spans="1:12">
      <c r="A1524" s="1546" t="s">
        <v>314</v>
      </c>
      <c r="B1524" s="1817">
        <v>5798</v>
      </c>
      <c r="C1524" s="1546" t="s">
        <v>1579</v>
      </c>
      <c r="D1524" s="1546" t="s">
        <v>185</v>
      </c>
      <c r="E1524" s="1546" t="s">
        <v>6235</v>
      </c>
      <c r="F1524" s="1546" t="s">
        <v>339</v>
      </c>
      <c r="G1524" s="1818">
        <v>1</v>
      </c>
      <c r="H1524" s="1818">
        <v>5</v>
      </c>
      <c r="I1524" s="1818">
        <v>5</v>
      </c>
      <c r="J1524" s="1546" t="s">
        <v>6527</v>
      </c>
      <c r="K1524" s="1546" t="s">
        <v>6456</v>
      </c>
      <c r="L1524" s="1546" t="s">
        <v>6515</v>
      </c>
    </row>
    <row r="1525" spans="1:12">
      <c r="A1525" s="1546" t="s">
        <v>314</v>
      </c>
      <c r="B1525" s="1817">
        <v>5799</v>
      </c>
      <c r="C1525" s="1546" t="s">
        <v>1579</v>
      </c>
      <c r="D1525" s="1546" t="s">
        <v>185</v>
      </c>
      <c r="E1525" s="1546" t="s">
        <v>488</v>
      </c>
      <c r="F1525" s="1546" t="s">
        <v>506</v>
      </c>
      <c r="G1525" s="1818">
        <v>1</v>
      </c>
      <c r="H1525" s="1818">
        <v>5</v>
      </c>
      <c r="I1525" s="1818">
        <v>5</v>
      </c>
      <c r="J1525" s="1546" t="s">
        <v>6527</v>
      </c>
      <c r="K1525" s="1546" t="s">
        <v>6456</v>
      </c>
      <c r="L1525" s="1546" t="s">
        <v>6515</v>
      </c>
    </row>
    <row r="1526" spans="1:12">
      <c r="A1526" s="1546" t="s">
        <v>314</v>
      </c>
      <c r="B1526" s="1817">
        <v>5801</v>
      </c>
      <c r="C1526" s="1546" t="s">
        <v>1579</v>
      </c>
      <c r="D1526" s="1546" t="s">
        <v>185</v>
      </c>
      <c r="E1526" s="1546" t="s">
        <v>830</v>
      </c>
      <c r="F1526" s="1546" t="s">
        <v>829</v>
      </c>
      <c r="G1526" s="1818">
        <v>1</v>
      </c>
      <c r="H1526" s="1818">
        <v>4</v>
      </c>
      <c r="I1526" s="1818">
        <v>4</v>
      </c>
      <c r="J1526" s="1546" t="s">
        <v>6527</v>
      </c>
      <c r="K1526" s="1546" t="s">
        <v>6456</v>
      </c>
      <c r="L1526" s="1546" t="s">
        <v>6515</v>
      </c>
    </row>
    <row r="1527" spans="1:12">
      <c r="A1527" s="1546" t="s">
        <v>314</v>
      </c>
      <c r="B1527" s="1817">
        <v>5802</v>
      </c>
      <c r="C1527" s="1546" t="s">
        <v>1579</v>
      </c>
      <c r="D1527" s="1546" t="s">
        <v>185</v>
      </c>
      <c r="E1527" s="1546" t="s">
        <v>6100</v>
      </c>
      <c r="F1527" s="1546" t="s">
        <v>280</v>
      </c>
      <c r="G1527" s="1818">
        <v>4</v>
      </c>
      <c r="H1527" s="1818">
        <v>1</v>
      </c>
      <c r="I1527" s="1818">
        <v>4</v>
      </c>
      <c r="J1527" s="1546" t="s">
        <v>6527</v>
      </c>
      <c r="K1527" s="1546" t="s">
        <v>6456</v>
      </c>
      <c r="L1527" s="1546" t="s">
        <v>6515</v>
      </c>
    </row>
    <row r="1528" spans="1:12">
      <c r="A1528" s="1546" t="s">
        <v>314</v>
      </c>
      <c r="B1528" s="1817">
        <v>5804</v>
      </c>
      <c r="C1528" s="1546" t="s">
        <v>1579</v>
      </c>
      <c r="D1528" s="1546" t="s">
        <v>185</v>
      </c>
      <c r="E1528" s="1546" t="s">
        <v>1136</v>
      </c>
      <c r="F1528" s="1546" t="s">
        <v>1135</v>
      </c>
      <c r="G1528" s="1818">
        <v>1</v>
      </c>
      <c r="H1528" s="1818">
        <v>50</v>
      </c>
      <c r="I1528" s="1818">
        <v>50</v>
      </c>
      <c r="J1528" s="1546" t="s">
        <v>6527</v>
      </c>
      <c r="K1528" s="1546" t="s">
        <v>6456</v>
      </c>
      <c r="L1528" s="1546" t="s">
        <v>6515</v>
      </c>
    </row>
    <row r="1529" spans="1:12">
      <c r="A1529" s="1546" t="s">
        <v>314</v>
      </c>
      <c r="B1529" s="1817">
        <v>5817</v>
      </c>
      <c r="C1529" s="1546" t="s">
        <v>1579</v>
      </c>
      <c r="D1529" s="1546" t="s">
        <v>185</v>
      </c>
      <c r="E1529" s="1546" t="s">
        <v>409</v>
      </c>
      <c r="F1529" s="1546" t="s">
        <v>21</v>
      </c>
      <c r="G1529" s="1818">
        <v>11</v>
      </c>
      <c r="H1529" s="1818"/>
      <c r="I1529" s="1818">
        <v>83</v>
      </c>
      <c r="J1529" s="1546" t="s">
        <v>6523</v>
      </c>
      <c r="K1529" s="1546" t="s">
        <v>6456</v>
      </c>
      <c r="L1529" s="1546" t="s">
        <v>6515</v>
      </c>
    </row>
    <row r="1530" spans="1:12">
      <c r="A1530" s="1546" t="s">
        <v>314</v>
      </c>
      <c r="B1530" s="1817">
        <v>5836</v>
      </c>
      <c r="C1530" s="1546" t="s">
        <v>1579</v>
      </c>
      <c r="D1530" s="1546" t="s">
        <v>186</v>
      </c>
      <c r="E1530" s="1546" t="s">
        <v>6164</v>
      </c>
      <c r="F1530" s="1546" t="s">
        <v>1596</v>
      </c>
      <c r="G1530" s="1818">
        <v>2</v>
      </c>
      <c r="H1530" s="1818">
        <v>4</v>
      </c>
      <c r="I1530" s="1818">
        <v>8</v>
      </c>
      <c r="J1530" s="1546" t="s">
        <v>6527</v>
      </c>
      <c r="K1530" s="1546" t="s">
        <v>6456</v>
      </c>
      <c r="L1530" s="1546" t="s">
        <v>6515</v>
      </c>
    </row>
    <row r="1531" spans="1:12">
      <c r="A1531" s="1546" t="s">
        <v>314</v>
      </c>
      <c r="B1531" s="1817">
        <v>5838</v>
      </c>
      <c r="C1531" s="1546" t="s">
        <v>1579</v>
      </c>
      <c r="D1531" s="1546" t="s">
        <v>186</v>
      </c>
      <c r="E1531" s="1546" t="s">
        <v>1582</v>
      </c>
      <c r="F1531" s="1546" t="s">
        <v>303</v>
      </c>
      <c r="G1531" s="1818">
        <v>2</v>
      </c>
      <c r="H1531" s="1818">
        <v>6</v>
      </c>
      <c r="I1531" s="1818">
        <v>12</v>
      </c>
      <c r="J1531" s="1546" t="s">
        <v>6527</v>
      </c>
      <c r="K1531" s="1546" t="s">
        <v>6456</v>
      </c>
      <c r="L1531" s="1546" t="s">
        <v>6515</v>
      </c>
    </row>
    <row r="1532" spans="1:12">
      <c r="A1532" s="1546" t="s">
        <v>314</v>
      </c>
      <c r="B1532" s="1817">
        <v>5840</v>
      </c>
      <c r="C1532" s="1546" t="s">
        <v>1579</v>
      </c>
      <c r="D1532" s="1546" t="s">
        <v>186</v>
      </c>
      <c r="E1532" s="1546" t="s">
        <v>1661</v>
      </c>
      <c r="F1532" s="1546" t="s">
        <v>438</v>
      </c>
      <c r="G1532" s="1818">
        <v>2</v>
      </c>
      <c r="H1532" s="1818">
        <v>5</v>
      </c>
      <c r="I1532" s="1818">
        <v>10</v>
      </c>
      <c r="J1532" s="1546" t="s">
        <v>6527</v>
      </c>
      <c r="K1532" s="1546" t="s">
        <v>6456</v>
      </c>
      <c r="L1532" s="1546" t="s">
        <v>6515</v>
      </c>
    </row>
    <row r="1533" spans="1:12">
      <c r="A1533" s="1546" t="s">
        <v>314</v>
      </c>
      <c r="B1533" s="1817">
        <v>5842</v>
      </c>
      <c r="C1533" s="1546" t="s">
        <v>1579</v>
      </c>
      <c r="D1533" s="1546" t="s">
        <v>186</v>
      </c>
      <c r="E1533" s="1546" t="s">
        <v>1597</v>
      </c>
      <c r="F1533" s="1546" t="s">
        <v>1598</v>
      </c>
      <c r="G1533" s="1818">
        <v>1</v>
      </c>
      <c r="H1533" s="1818">
        <v>6</v>
      </c>
      <c r="I1533" s="1818">
        <v>6</v>
      </c>
      <c r="J1533" s="1546" t="s">
        <v>6527</v>
      </c>
      <c r="K1533" s="1546" t="s">
        <v>6456</v>
      </c>
      <c r="L1533" s="1546" t="s">
        <v>6515</v>
      </c>
    </row>
    <row r="1534" spans="1:12">
      <c r="A1534" s="1546" t="s">
        <v>314</v>
      </c>
      <c r="B1534" s="1817">
        <v>5844</v>
      </c>
      <c r="C1534" s="1546" t="s">
        <v>1579</v>
      </c>
      <c r="D1534" s="1546" t="s">
        <v>186</v>
      </c>
      <c r="E1534" s="1546" t="s">
        <v>1378</v>
      </c>
      <c r="F1534" s="1546" t="s">
        <v>303</v>
      </c>
      <c r="G1534" s="1818">
        <v>1</v>
      </c>
      <c r="H1534" s="1818">
        <v>50</v>
      </c>
      <c r="I1534" s="1818">
        <v>50</v>
      </c>
      <c r="J1534" s="1546" t="s">
        <v>6527</v>
      </c>
      <c r="K1534" s="1546" t="s">
        <v>6456</v>
      </c>
      <c r="L1534" s="1546" t="s">
        <v>6515</v>
      </c>
    </row>
    <row r="1535" spans="1:12">
      <c r="A1535" s="1546" t="s">
        <v>314</v>
      </c>
      <c r="B1535" s="1817">
        <v>5877</v>
      </c>
      <c r="C1535" s="1546" t="s">
        <v>1579</v>
      </c>
      <c r="D1535" s="1546" t="s">
        <v>187</v>
      </c>
      <c r="E1535" s="1546" t="s">
        <v>1103</v>
      </c>
      <c r="F1535" s="1546" t="s">
        <v>1102</v>
      </c>
      <c r="G1535" s="1818"/>
      <c r="H1535" s="1818"/>
      <c r="I1535" s="1818">
        <v>3</v>
      </c>
      <c r="J1535" s="1546" t="s">
        <v>6523</v>
      </c>
      <c r="K1535" s="1546" t="s">
        <v>6456</v>
      </c>
      <c r="L1535" s="1546" t="s">
        <v>6515</v>
      </c>
    </row>
    <row r="1536" spans="1:12">
      <c r="A1536" s="1546" t="s">
        <v>314</v>
      </c>
      <c r="B1536" s="1817">
        <v>5878</v>
      </c>
      <c r="C1536" s="1546" t="s">
        <v>1579</v>
      </c>
      <c r="D1536" s="1546" t="s">
        <v>187</v>
      </c>
      <c r="E1536" s="1546" t="s">
        <v>555</v>
      </c>
      <c r="F1536" s="1546" t="s">
        <v>556</v>
      </c>
      <c r="G1536" s="1818"/>
      <c r="H1536" s="1818"/>
      <c r="I1536" s="1818">
        <v>3</v>
      </c>
      <c r="J1536" s="1546" t="s">
        <v>6523</v>
      </c>
      <c r="K1536" s="1546" t="s">
        <v>6456</v>
      </c>
      <c r="L1536" s="1546" t="s">
        <v>6515</v>
      </c>
    </row>
    <row r="1537" spans="1:12">
      <c r="A1537" s="1546" t="s">
        <v>314</v>
      </c>
      <c r="B1537" s="1817">
        <v>5880</v>
      </c>
      <c r="C1537" s="1546" t="s">
        <v>1579</v>
      </c>
      <c r="D1537" s="1546" t="s">
        <v>187</v>
      </c>
      <c r="E1537" s="1546" t="s">
        <v>755</v>
      </c>
      <c r="F1537" s="1546" t="s">
        <v>6500</v>
      </c>
      <c r="G1537" s="1818"/>
      <c r="H1537" s="1818"/>
      <c r="I1537" s="1818">
        <v>2</v>
      </c>
      <c r="J1537" s="1546" t="s">
        <v>6523</v>
      </c>
      <c r="K1537" s="1546" t="s">
        <v>6456</v>
      </c>
      <c r="L1537" s="1546" t="s">
        <v>6515</v>
      </c>
    </row>
    <row r="1538" spans="1:12">
      <c r="A1538" s="1546" t="s">
        <v>314</v>
      </c>
      <c r="B1538" s="1817">
        <v>5881</v>
      </c>
      <c r="C1538" s="1546" t="s">
        <v>1579</v>
      </c>
      <c r="D1538" s="1546" t="s">
        <v>187</v>
      </c>
      <c r="E1538" s="1546" t="s">
        <v>649</v>
      </c>
      <c r="F1538" s="1546" t="s">
        <v>6498</v>
      </c>
      <c r="G1538" s="1818"/>
      <c r="H1538" s="1818"/>
      <c r="I1538" s="1818">
        <v>3</v>
      </c>
      <c r="J1538" s="1546" t="s">
        <v>6523</v>
      </c>
      <c r="K1538" s="1546" t="s">
        <v>6456</v>
      </c>
      <c r="L1538" s="1546" t="s">
        <v>6515</v>
      </c>
    </row>
    <row r="1539" spans="1:12">
      <c r="A1539" s="1546" t="s">
        <v>314</v>
      </c>
      <c r="B1539" s="1817">
        <v>5882</v>
      </c>
      <c r="C1539" s="1546" t="s">
        <v>1579</v>
      </c>
      <c r="D1539" s="1546" t="s">
        <v>187</v>
      </c>
      <c r="E1539" s="1546" t="s">
        <v>794</v>
      </c>
      <c r="F1539" s="1546" t="s">
        <v>1600</v>
      </c>
      <c r="G1539" s="1818"/>
      <c r="H1539" s="1818"/>
      <c r="I1539" s="1818">
        <v>3</v>
      </c>
      <c r="J1539" s="1546" t="s">
        <v>6523</v>
      </c>
      <c r="K1539" s="1546" t="s">
        <v>6456</v>
      </c>
      <c r="L1539" s="1546" t="s">
        <v>6515</v>
      </c>
    </row>
    <row r="1540" spans="1:12">
      <c r="A1540" s="1546" t="s">
        <v>314</v>
      </c>
      <c r="B1540" s="1817">
        <v>5883</v>
      </c>
      <c r="C1540" s="1546" t="s">
        <v>1579</v>
      </c>
      <c r="D1540" s="1546" t="s">
        <v>187</v>
      </c>
      <c r="E1540" s="1546" t="s">
        <v>515</v>
      </c>
      <c r="F1540" s="1546" t="s">
        <v>6490</v>
      </c>
      <c r="G1540" s="1818"/>
      <c r="H1540" s="1818"/>
      <c r="I1540" s="1818">
        <v>2</v>
      </c>
      <c r="J1540" s="1546" t="s">
        <v>6523</v>
      </c>
      <c r="K1540" s="1546" t="s">
        <v>6456</v>
      </c>
      <c r="L1540" s="1546" t="s">
        <v>6515</v>
      </c>
    </row>
    <row r="1541" spans="1:12">
      <c r="A1541" s="1546" t="s">
        <v>314</v>
      </c>
      <c r="B1541" s="1817">
        <v>5884</v>
      </c>
      <c r="C1541" s="1546" t="s">
        <v>1579</v>
      </c>
      <c r="D1541" s="1546" t="s">
        <v>187</v>
      </c>
      <c r="E1541" s="1546" t="s">
        <v>1302</v>
      </c>
      <c r="F1541" s="1546" t="s">
        <v>6497</v>
      </c>
      <c r="G1541" s="1818"/>
      <c r="H1541" s="1818"/>
      <c r="I1541" s="1818">
        <v>3</v>
      </c>
      <c r="J1541" s="1546" t="s">
        <v>6523</v>
      </c>
      <c r="K1541" s="1546" t="s">
        <v>6456</v>
      </c>
      <c r="L1541" s="1546" t="s">
        <v>6515</v>
      </c>
    </row>
    <row r="1542" spans="1:12">
      <c r="A1542" s="1546" t="s">
        <v>314</v>
      </c>
      <c r="B1542" s="1817">
        <v>5885</v>
      </c>
      <c r="C1542" s="1546" t="s">
        <v>1579</v>
      </c>
      <c r="D1542" s="1546" t="s">
        <v>187</v>
      </c>
      <c r="E1542" s="1546" t="s">
        <v>1699</v>
      </c>
      <c r="F1542" s="1546" t="s">
        <v>6488</v>
      </c>
      <c r="G1542" s="1818"/>
      <c r="H1542" s="1818"/>
      <c r="I1542" s="1818">
        <v>3</v>
      </c>
      <c r="J1542" s="1546" t="s">
        <v>6523</v>
      </c>
      <c r="K1542" s="1546" t="s">
        <v>6456</v>
      </c>
      <c r="L1542" s="1546" t="s">
        <v>6515</v>
      </c>
    </row>
    <row r="1543" spans="1:12">
      <c r="A1543" s="1546" t="s">
        <v>314</v>
      </c>
      <c r="B1543" s="1817">
        <v>5886</v>
      </c>
      <c r="C1543" s="1546" t="s">
        <v>1579</v>
      </c>
      <c r="D1543" s="1546" t="s">
        <v>187</v>
      </c>
      <c r="E1543" s="1546" t="s">
        <v>1303</v>
      </c>
      <c r="F1543" s="1546" t="s">
        <v>1601</v>
      </c>
      <c r="G1543" s="1818"/>
      <c r="H1543" s="1818"/>
      <c r="I1543" s="1818">
        <v>2</v>
      </c>
      <c r="J1543" s="1546" t="s">
        <v>6523</v>
      </c>
      <c r="K1543" s="1546" t="s">
        <v>6456</v>
      </c>
      <c r="L1543" s="1546" t="s">
        <v>6515</v>
      </c>
    </row>
    <row r="1544" spans="1:12">
      <c r="A1544" s="1546" t="s">
        <v>314</v>
      </c>
      <c r="B1544" s="1817">
        <v>5888</v>
      </c>
      <c r="C1544" s="1546" t="s">
        <v>1579</v>
      </c>
      <c r="D1544" s="1546" t="s">
        <v>187</v>
      </c>
      <c r="E1544" s="1546" t="s">
        <v>1103</v>
      </c>
      <c r="F1544" s="1546" t="s">
        <v>6587</v>
      </c>
      <c r="G1544" s="1818"/>
      <c r="H1544" s="1818"/>
      <c r="I1544" s="1818">
        <v>3</v>
      </c>
      <c r="J1544" s="1546" t="s">
        <v>6523</v>
      </c>
      <c r="K1544" s="1546" t="s">
        <v>6456</v>
      </c>
      <c r="L1544" s="1546" t="s">
        <v>6515</v>
      </c>
    </row>
    <row r="1545" spans="1:12">
      <c r="A1545" s="1546" t="s">
        <v>314</v>
      </c>
      <c r="B1545" s="1817">
        <v>5889</v>
      </c>
      <c r="C1545" s="1546" t="s">
        <v>1579</v>
      </c>
      <c r="D1545" s="1546" t="s">
        <v>187</v>
      </c>
      <c r="E1545" s="1546" t="s">
        <v>555</v>
      </c>
      <c r="F1545" s="1546" t="s">
        <v>6587</v>
      </c>
      <c r="G1545" s="1818"/>
      <c r="H1545" s="1818"/>
      <c r="I1545" s="1818">
        <v>5</v>
      </c>
      <c r="J1545" s="1546" t="s">
        <v>6523</v>
      </c>
      <c r="K1545" s="1546" t="s">
        <v>6456</v>
      </c>
      <c r="L1545" s="1546" t="s">
        <v>6515</v>
      </c>
    </row>
    <row r="1546" spans="1:12">
      <c r="A1546" s="1546" t="s">
        <v>314</v>
      </c>
      <c r="B1546" s="1817">
        <v>5890</v>
      </c>
      <c r="C1546" s="1546" t="s">
        <v>1579</v>
      </c>
      <c r="D1546" s="1546" t="s">
        <v>187</v>
      </c>
      <c r="E1546" s="1546" t="s">
        <v>1603</v>
      </c>
      <c r="F1546" s="1546" t="s">
        <v>6491</v>
      </c>
      <c r="G1546" s="1818"/>
      <c r="H1546" s="1818"/>
      <c r="I1546" s="1818">
        <v>2</v>
      </c>
      <c r="J1546" s="1546" t="s">
        <v>6523</v>
      </c>
      <c r="K1546" s="1546" t="s">
        <v>6456</v>
      </c>
      <c r="L1546" s="1546" t="s">
        <v>6515</v>
      </c>
    </row>
    <row r="1547" spans="1:12">
      <c r="A1547" s="1546" t="s">
        <v>314</v>
      </c>
      <c r="B1547" s="1817">
        <v>5891</v>
      </c>
      <c r="C1547" s="1546" t="s">
        <v>1579</v>
      </c>
      <c r="D1547" s="1546" t="s">
        <v>187</v>
      </c>
      <c r="E1547" s="1546" t="s">
        <v>1605</v>
      </c>
      <c r="F1547" s="1546" t="s">
        <v>6588</v>
      </c>
      <c r="G1547" s="1818"/>
      <c r="H1547" s="1818"/>
      <c r="I1547" s="1818">
        <v>2</v>
      </c>
      <c r="J1547" s="1546" t="s">
        <v>6523</v>
      </c>
      <c r="K1547" s="1546" t="s">
        <v>6456</v>
      </c>
      <c r="L1547" s="1546" t="s">
        <v>6515</v>
      </c>
    </row>
    <row r="1548" spans="1:12">
      <c r="A1548" s="1546" t="s">
        <v>314</v>
      </c>
      <c r="B1548" s="1817">
        <v>5893</v>
      </c>
      <c r="C1548" s="1546" t="s">
        <v>1579</v>
      </c>
      <c r="D1548" s="1546" t="s">
        <v>187</v>
      </c>
      <c r="E1548" s="1546" t="s">
        <v>1349</v>
      </c>
      <c r="F1548" s="1546" t="s">
        <v>6495</v>
      </c>
      <c r="G1548" s="1818"/>
      <c r="H1548" s="1818"/>
      <c r="I1548" s="1818">
        <v>2</v>
      </c>
      <c r="J1548" s="1546" t="s">
        <v>6523</v>
      </c>
      <c r="K1548" s="1546" t="s">
        <v>6456</v>
      </c>
      <c r="L1548" s="1546" t="s">
        <v>6515</v>
      </c>
    </row>
    <row r="1549" spans="1:12">
      <c r="A1549" s="1546" t="s">
        <v>314</v>
      </c>
      <c r="B1549" s="1817">
        <v>5894</v>
      </c>
      <c r="C1549" s="1546" t="s">
        <v>1579</v>
      </c>
      <c r="D1549" s="1546" t="s">
        <v>187</v>
      </c>
      <c r="E1549" s="1546" t="s">
        <v>1608</v>
      </c>
      <c r="F1549" s="1546" t="s">
        <v>1609</v>
      </c>
      <c r="G1549" s="1818"/>
      <c r="H1549" s="1818"/>
      <c r="I1549" s="1818">
        <v>2</v>
      </c>
      <c r="J1549" s="1546" t="s">
        <v>6523</v>
      </c>
      <c r="K1549" s="1546" t="s">
        <v>6456</v>
      </c>
      <c r="L1549" s="1546" t="s">
        <v>6515</v>
      </c>
    </row>
    <row r="1550" spans="1:12">
      <c r="A1550" s="1546" t="s">
        <v>314</v>
      </c>
      <c r="B1550" s="1817">
        <v>5895</v>
      </c>
      <c r="C1550" s="1546" t="s">
        <v>1579</v>
      </c>
      <c r="D1550" s="1546" t="s">
        <v>187</v>
      </c>
      <c r="E1550" s="1546" t="s">
        <v>1610</v>
      </c>
      <c r="F1550" s="1546" t="s">
        <v>6340</v>
      </c>
      <c r="G1550" s="1818"/>
      <c r="H1550" s="1818"/>
      <c r="I1550" s="1818">
        <v>4</v>
      </c>
      <c r="J1550" s="1546" t="s">
        <v>6523</v>
      </c>
      <c r="K1550" s="1546" t="s">
        <v>6456</v>
      </c>
      <c r="L1550" s="1546" t="s">
        <v>6515</v>
      </c>
    </row>
    <row r="1551" spans="1:12">
      <c r="A1551" s="1546" t="s">
        <v>314</v>
      </c>
      <c r="B1551" s="1817">
        <v>5896</v>
      </c>
      <c r="C1551" s="1546" t="s">
        <v>1579</v>
      </c>
      <c r="D1551" s="1546" t="s">
        <v>187</v>
      </c>
      <c r="E1551" s="1546" t="s">
        <v>1303</v>
      </c>
      <c r="F1551" s="1546" t="s">
        <v>1612</v>
      </c>
      <c r="G1551" s="1818"/>
      <c r="H1551" s="1818"/>
      <c r="I1551" s="1818">
        <v>2</v>
      </c>
      <c r="J1551" s="1546" t="s">
        <v>6523</v>
      </c>
      <c r="K1551" s="1546" t="s">
        <v>6456</v>
      </c>
      <c r="L1551" s="1546" t="s">
        <v>6515</v>
      </c>
    </row>
    <row r="1552" spans="1:12">
      <c r="A1552" s="1546" t="s">
        <v>314</v>
      </c>
      <c r="B1552" s="1817">
        <v>5897</v>
      </c>
      <c r="C1552" s="1546" t="s">
        <v>1579</v>
      </c>
      <c r="D1552" s="1546" t="s">
        <v>187</v>
      </c>
      <c r="E1552" s="1546" t="s">
        <v>1079</v>
      </c>
      <c r="F1552" s="1546" t="s">
        <v>1613</v>
      </c>
      <c r="G1552" s="1818"/>
      <c r="H1552" s="1818"/>
      <c r="I1552" s="1818">
        <v>2</v>
      </c>
      <c r="J1552" s="1546" t="s">
        <v>6523</v>
      </c>
      <c r="K1552" s="1546" t="s">
        <v>6456</v>
      </c>
      <c r="L1552" s="1546" t="s">
        <v>6515</v>
      </c>
    </row>
    <row r="1553" spans="1:12">
      <c r="A1553" s="1546" t="s">
        <v>314</v>
      </c>
      <c r="B1553" s="1817">
        <v>5898</v>
      </c>
      <c r="C1553" s="1546" t="s">
        <v>1579</v>
      </c>
      <c r="D1553" s="1546" t="s">
        <v>187</v>
      </c>
      <c r="E1553" s="1546" t="s">
        <v>6286</v>
      </c>
      <c r="F1553" s="1546" t="s">
        <v>6493</v>
      </c>
      <c r="G1553" s="1818"/>
      <c r="H1553" s="1818"/>
      <c r="I1553" s="1818">
        <v>1</v>
      </c>
      <c r="J1553" s="1546" t="s">
        <v>6523</v>
      </c>
      <c r="K1553" s="1546" t="s">
        <v>6456</v>
      </c>
      <c r="L1553" s="1546" t="s">
        <v>6515</v>
      </c>
    </row>
    <row r="1554" spans="1:12">
      <c r="A1554" s="1546" t="s">
        <v>314</v>
      </c>
      <c r="B1554" s="1817">
        <v>5900</v>
      </c>
      <c r="C1554" s="1546" t="s">
        <v>1579</v>
      </c>
      <c r="D1554" s="1546" t="s">
        <v>187</v>
      </c>
      <c r="E1554" s="1546" t="s">
        <v>6260</v>
      </c>
      <c r="F1554" s="1546" t="s">
        <v>567</v>
      </c>
      <c r="G1554" s="1818"/>
      <c r="H1554" s="1818"/>
      <c r="I1554" s="1818">
        <v>2</v>
      </c>
      <c r="J1554" s="1546" t="s">
        <v>6523</v>
      </c>
      <c r="K1554" s="1546" t="s">
        <v>6456</v>
      </c>
      <c r="L1554" s="1546" t="s">
        <v>6515</v>
      </c>
    </row>
    <row r="1555" spans="1:12">
      <c r="A1555" s="1546" t="s">
        <v>314</v>
      </c>
      <c r="B1555" s="1817">
        <v>5901</v>
      </c>
      <c r="C1555" s="1546" t="s">
        <v>1579</v>
      </c>
      <c r="D1555" s="1546" t="s">
        <v>187</v>
      </c>
      <c r="E1555" s="1546" t="s">
        <v>1103</v>
      </c>
      <c r="F1555" s="1546" t="s">
        <v>1614</v>
      </c>
      <c r="G1555" s="1818"/>
      <c r="H1555" s="1818"/>
      <c r="I1555" s="1818">
        <v>3</v>
      </c>
      <c r="J1555" s="1546" t="s">
        <v>6523</v>
      </c>
      <c r="K1555" s="1546" t="s">
        <v>6456</v>
      </c>
      <c r="L1555" s="1546" t="s">
        <v>6515</v>
      </c>
    </row>
    <row r="1556" spans="1:12">
      <c r="A1556" s="1546" t="s">
        <v>314</v>
      </c>
      <c r="B1556" s="1817">
        <v>5902</v>
      </c>
      <c r="C1556" s="1546" t="s">
        <v>1579</v>
      </c>
      <c r="D1556" s="1546" t="s">
        <v>187</v>
      </c>
      <c r="E1556" s="1546" t="s">
        <v>555</v>
      </c>
      <c r="F1556" s="1546" t="s">
        <v>1615</v>
      </c>
      <c r="G1556" s="1818"/>
      <c r="H1556" s="1818"/>
      <c r="I1556" s="1818">
        <v>3</v>
      </c>
      <c r="J1556" s="1546" t="s">
        <v>6523</v>
      </c>
      <c r="K1556" s="1546" t="s">
        <v>6456</v>
      </c>
      <c r="L1556" s="1546" t="s">
        <v>6515</v>
      </c>
    </row>
    <row r="1557" spans="1:12">
      <c r="A1557" s="1546" t="s">
        <v>314</v>
      </c>
      <c r="B1557" s="1817">
        <v>5903</v>
      </c>
      <c r="C1557" s="1546" t="s">
        <v>1579</v>
      </c>
      <c r="D1557" s="1546" t="s">
        <v>187</v>
      </c>
      <c r="E1557" s="1546" t="s">
        <v>649</v>
      </c>
      <c r="F1557" s="1546" t="s">
        <v>1616</v>
      </c>
      <c r="G1557" s="1818"/>
      <c r="H1557" s="1818"/>
      <c r="I1557" s="1818">
        <v>2</v>
      </c>
      <c r="J1557" s="1546" t="s">
        <v>6523</v>
      </c>
      <c r="K1557" s="1546" t="s">
        <v>6456</v>
      </c>
      <c r="L1557" s="1546" t="s">
        <v>6515</v>
      </c>
    </row>
    <row r="1558" spans="1:12">
      <c r="A1558" s="1546" t="s">
        <v>314</v>
      </c>
      <c r="B1558" s="1817">
        <v>5904</v>
      </c>
      <c r="C1558" s="1546" t="s">
        <v>1579</v>
      </c>
      <c r="D1558" s="1546" t="s">
        <v>187</v>
      </c>
      <c r="E1558" s="1546" t="s">
        <v>1007</v>
      </c>
      <c r="F1558" s="1546" t="s">
        <v>1617</v>
      </c>
      <c r="G1558" s="1818"/>
      <c r="H1558" s="1818"/>
      <c r="I1558" s="1818">
        <v>3</v>
      </c>
      <c r="J1558" s="1546" t="s">
        <v>6523</v>
      </c>
      <c r="K1558" s="1546" t="s">
        <v>6456</v>
      </c>
      <c r="L1558" s="1546" t="s">
        <v>6515</v>
      </c>
    </row>
    <row r="1559" spans="1:12">
      <c r="A1559" s="1546" t="s">
        <v>314</v>
      </c>
      <c r="B1559" s="1817">
        <v>5905</v>
      </c>
      <c r="C1559" s="1546" t="s">
        <v>1579</v>
      </c>
      <c r="D1559" s="1546" t="s">
        <v>187</v>
      </c>
      <c r="E1559" s="1546" t="s">
        <v>1303</v>
      </c>
      <c r="F1559" s="1546" t="s">
        <v>1618</v>
      </c>
      <c r="G1559" s="1818"/>
      <c r="H1559" s="1818"/>
      <c r="I1559" s="1818">
        <v>2</v>
      </c>
      <c r="J1559" s="1546" t="s">
        <v>6523</v>
      </c>
      <c r="K1559" s="1546" t="s">
        <v>6456</v>
      </c>
      <c r="L1559" s="1546" t="s">
        <v>6515</v>
      </c>
    </row>
    <row r="1560" spans="1:12">
      <c r="A1560" s="1546" t="s">
        <v>314</v>
      </c>
      <c r="B1560" s="1817">
        <v>5943</v>
      </c>
      <c r="C1560" s="1546" t="s">
        <v>1579</v>
      </c>
      <c r="D1560" s="1546" t="s">
        <v>188</v>
      </c>
      <c r="E1560" s="1546" t="s">
        <v>6114</v>
      </c>
      <c r="F1560" s="1546" t="s">
        <v>646</v>
      </c>
      <c r="G1560" s="1818">
        <v>1</v>
      </c>
      <c r="H1560" s="1818">
        <v>4</v>
      </c>
      <c r="I1560" s="1818">
        <v>4</v>
      </c>
      <c r="J1560" s="1546" t="s">
        <v>6527</v>
      </c>
      <c r="K1560" s="1546" t="s">
        <v>6456</v>
      </c>
      <c r="L1560" s="1546" t="s">
        <v>6515</v>
      </c>
    </row>
    <row r="1561" spans="1:12">
      <c r="A1561" s="1546" t="s">
        <v>314</v>
      </c>
      <c r="B1561" s="1817">
        <v>5944</v>
      </c>
      <c r="C1561" s="1546" t="s">
        <v>1579</v>
      </c>
      <c r="D1561" s="1546" t="s">
        <v>188</v>
      </c>
      <c r="E1561" s="1546" t="s">
        <v>6159</v>
      </c>
      <c r="F1561" s="1546" t="s">
        <v>1559</v>
      </c>
      <c r="G1561" s="1818">
        <v>1</v>
      </c>
      <c r="H1561" s="1818">
        <v>4</v>
      </c>
      <c r="I1561" s="1818">
        <v>4</v>
      </c>
      <c r="J1561" s="1546" t="s">
        <v>6527</v>
      </c>
      <c r="K1561" s="1546" t="s">
        <v>6456</v>
      </c>
      <c r="L1561" s="1546" t="s">
        <v>6515</v>
      </c>
    </row>
    <row r="1562" spans="1:12">
      <c r="A1562" s="1546" t="s">
        <v>314</v>
      </c>
      <c r="B1562" s="1817">
        <v>5946</v>
      </c>
      <c r="C1562" s="1546" t="s">
        <v>1579</v>
      </c>
      <c r="D1562" s="1546" t="s">
        <v>188</v>
      </c>
      <c r="E1562" s="1546" t="s">
        <v>6163</v>
      </c>
      <c r="F1562" s="1546" t="s">
        <v>769</v>
      </c>
      <c r="G1562" s="1818"/>
      <c r="H1562" s="1818"/>
      <c r="I1562" s="1818">
        <v>1</v>
      </c>
      <c r="J1562" s="1546" t="s">
        <v>6523</v>
      </c>
      <c r="K1562" s="1546" t="s">
        <v>6456</v>
      </c>
      <c r="L1562" s="1546" t="s">
        <v>6515</v>
      </c>
    </row>
    <row r="1563" spans="1:12">
      <c r="A1563" s="1546" t="s">
        <v>314</v>
      </c>
      <c r="B1563" s="1817">
        <v>5948</v>
      </c>
      <c r="C1563" s="1546" t="s">
        <v>1579</v>
      </c>
      <c r="D1563" s="1546" t="s">
        <v>188</v>
      </c>
      <c r="E1563" s="1546" t="s">
        <v>835</v>
      </c>
      <c r="F1563" s="1546" t="s">
        <v>6271</v>
      </c>
      <c r="G1563" s="1818">
        <v>1</v>
      </c>
      <c r="H1563" s="1818"/>
      <c r="I1563" s="1818">
        <v>2</v>
      </c>
      <c r="J1563" s="1546" t="s">
        <v>6523</v>
      </c>
      <c r="K1563" s="1546" t="s">
        <v>6456</v>
      </c>
      <c r="L1563" s="1546" t="s">
        <v>6515</v>
      </c>
    </row>
    <row r="1564" spans="1:12">
      <c r="A1564" s="1546" t="s">
        <v>314</v>
      </c>
      <c r="B1564" s="1817">
        <v>5949</v>
      </c>
      <c r="C1564" s="1546" t="s">
        <v>1579</v>
      </c>
      <c r="D1564" s="1546" t="s">
        <v>188</v>
      </c>
      <c r="E1564" s="1546" t="s">
        <v>6584</v>
      </c>
      <c r="F1564" s="1546" t="s">
        <v>1545</v>
      </c>
      <c r="G1564" s="1818"/>
      <c r="H1564" s="1818"/>
      <c r="I1564" s="1818">
        <v>1</v>
      </c>
      <c r="J1564" s="1546" t="s">
        <v>6523</v>
      </c>
      <c r="K1564" s="1546" t="s">
        <v>6456</v>
      </c>
      <c r="L1564" s="1546" t="s">
        <v>6515</v>
      </c>
    </row>
    <row r="1565" spans="1:12">
      <c r="A1565" s="1546" t="s">
        <v>314</v>
      </c>
      <c r="B1565" s="1817">
        <v>5950</v>
      </c>
      <c r="C1565" s="1546" t="s">
        <v>1579</v>
      </c>
      <c r="D1565" s="1546" t="s">
        <v>188</v>
      </c>
      <c r="E1565" s="1546" t="s">
        <v>6135</v>
      </c>
      <c r="F1565" s="1546" t="s">
        <v>1003</v>
      </c>
      <c r="G1565" s="1818"/>
      <c r="H1565" s="1818"/>
      <c r="I1565" s="1818">
        <v>2</v>
      </c>
      <c r="J1565" s="1546" t="s">
        <v>6523</v>
      </c>
      <c r="K1565" s="1546" t="s">
        <v>6456</v>
      </c>
      <c r="L1565" s="1546" t="s">
        <v>6515</v>
      </c>
    </row>
    <row r="1566" spans="1:12">
      <c r="A1566" s="1546" t="s">
        <v>314</v>
      </c>
      <c r="B1566" s="1817">
        <v>5951</v>
      </c>
      <c r="C1566" s="1546" t="s">
        <v>1579</v>
      </c>
      <c r="D1566" s="1546" t="s">
        <v>188</v>
      </c>
      <c r="E1566" s="1546" t="s">
        <v>6127</v>
      </c>
      <c r="F1566" s="1546" t="s">
        <v>847</v>
      </c>
      <c r="G1566" s="1818">
        <v>1</v>
      </c>
      <c r="H1566" s="1818">
        <v>4</v>
      </c>
      <c r="I1566" s="1818">
        <v>4</v>
      </c>
      <c r="J1566" s="1546" t="s">
        <v>6527</v>
      </c>
      <c r="K1566" s="1546" t="s">
        <v>6456</v>
      </c>
      <c r="L1566" s="1546" t="s">
        <v>6515</v>
      </c>
    </row>
    <row r="1567" spans="1:12">
      <c r="A1567" s="1546" t="s">
        <v>314</v>
      </c>
      <c r="B1567" s="1817">
        <v>5952</v>
      </c>
      <c r="C1567" s="1546" t="s">
        <v>1579</v>
      </c>
      <c r="D1567" s="1546" t="s">
        <v>188</v>
      </c>
      <c r="E1567" s="1546" t="s">
        <v>830</v>
      </c>
      <c r="F1567" s="1546" t="s">
        <v>829</v>
      </c>
      <c r="G1567" s="1818">
        <v>1</v>
      </c>
      <c r="H1567" s="1818"/>
      <c r="I1567" s="1818">
        <v>2</v>
      </c>
      <c r="J1567" s="1546" t="s">
        <v>6523</v>
      </c>
      <c r="K1567" s="1546" t="s">
        <v>6456</v>
      </c>
      <c r="L1567" s="1546" t="s">
        <v>6515</v>
      </c>
    </row>
    <row r="1568" spans="1:12">
      <c r="A1568" s="1546" t="s">
        <v>314</v>
      </c>
      <c r="B1568" s="1817">
        <v>5953</v>
      </c>
      <c r="C1568" s="1546" t="s">
        <v>1579</v>
      </c>
      <c r="D1568" s="1546" t="s">
        <v>188</v>
      </c>
      <c r="E1568" s="1546" t="s">
        <v>6137</v>
      </c>
      <c r="F1568" s="1546" t="s">
        <v>999</v>
      </c>
      <c r="G1568" s="1818"/>
      <c r="H1568" s="1818"/>
      <c r="I1568" s="1818">
        <v>2</v>
      </c>
      <c r="J1568" s="1546" t="s">
        <v>6523</v>
      </c>
      <c r="K1568" s="1546" t="s">
        <v>6456</v>
      </c>
      <c r="L1568" s="1546" t="s">
        <v>6515</v>
      </c>
    </row>
    <row r="1569" spans="1:12">
      <c r="A1569" s="1546" t="s">
        <v>314</v>
      </c>
      <c r="B1569" s="1817">
        <v>5954</v>
      </c>
      <c r="C1569" s="1546" t="s">
        <v>1579</v>
      </c>
      <c r="D1569" s="1546" t="s">
        <v>188</v>
      </c>
      <c r="E1569" s="1546" t="s">
        <v>310</v>
      </c>
      <c r="F1569" s="1546" t="s">
        <v>311</v>
      </c>
      <c r="G1569" s="1818">
        <v>1</v>
      </c>
      <c r="H1569" s="1818">
        <v>4</v>
      </c>
      <c r="I1569" s="1818">
        <v>4</v>
      </c>
      <c r="J1569" s="1546" t="s">
        <v>6527</v>
      </c>
      <c r="K1569" s="1546" t="s">
        <v>6456</v>
      </c>
      <c r="L1569" s="1546" t="s">
        <v>6515</v>
      </c>
    </row>
    <row r="1570" spans="1:12">
      <c r="A1570" s="1546" t="s">
        <v>314</v>
      </c>
      <c r="B1570" s="1817">
        <v>5955</v>
      </c>
      <c r="C1570" s="1546" t="s">
        <v>1579</v>
      </c>
      <c r="D1570" s="1546" t="s">
        <v>188</v>
      </c>
      <c r="E1570" s="1546" t="s">
        <v>1619</v>
      </c>
      <c r="F1570" s="1546" t="s">
        <v>816</v>
      </c>
      <c r="G1570" s="1818">
        <v>1</v>
      </c>
      <c r="H1570" s="1818">
        <v>4</v>
      </c>
      <c r="I1570" s="1818">
        <v>4</v>
      </c>
      <c r="J1570" s="1546" t="s">
        <v>6527</v>
      </c>
      <c r="K1570" s="1546" t="s">
        <v>6456</v>
      </c>
      <c r="L1570" s="1546" t="s">
        <v>6515</v>
      </c>
    </row>
    <row r="1571" spans="1:12">
      <c r="A1571" s="1546" t="s">
        <v>314</v>
      </c>
      <c r="B1571" s="1817">
        <v>5956</v>
      </c>
      <c r="C1571" s="1546" t="s">
        <v>1579</v>
      </c>
      <c r="D1571" s="1546" t="s">
        <v>188</v>
      </c>
      <c r="E1571" s="1546" t="s">
        <v>6105</v>
      </c>
      <c r="F1571" s="1546" t="s">
        <v>331</v>
      </c>
      <c r="G1571" s="1818">
        <v>1</v>
      </c>
      <c r="H1571" s="1818">
        <v>4</v>
      </c>
      <c r="I1571" s="1818">
        <v>4</v>
      </c>
      <c r="J1571" s="1546" t="s">
        <v>6527</v>
      </c>
      <c r="K1571" s="1546" t="s">
        <v>6456</v>
      </c>
      <c r="L1571" s="1546" t="s">
        <v>6515</v>
      </c>
    </row>
    <row r="1572" spans="1:12">
      <c r="A1572" s="1546" t="s">
        <v>314</v>
      </c>
      <c r="B1572" s="1817">
        <v>5957</v>
      </c>
      <c r="C1572" s="1546" t="s">
        <v>1579</v>
      </c>
      <c r="D1572" s="1546" t="s">
        <v>188</v>
      </c>
      <c r="E1572" s="1546" t="s">
        <v>1064</v>
      </c>
      <c r="F1572" s="1546" t="s">
        <v>955</v>
      </c>
      <c r="G1572" s="1818">
        <v>1</v>
      </c>
      <c r="H1572" s="1818"/>
      <c r="I1572" s="1818">
        <v>2</v>
      </c>
      <c r="J1572" s="1546" t="s">
        <v>6523</v>
      </c>
      <c r="K1572" s="1546" t="s">
        <v>6456</v>
      </c>
      <c r="L1572" s="1546" t="s">
        <v>6515</v>
      </c>
    </row>
    <row r="1573" spans="1:12">
      <c r="A1573" s="1546" t="s">
        <v>314</v>
      </c>
      <c r="B1573" s="1817">
        <v>5958</v>
      </c>
      <c r="C1573" s="1546" t="s">
        <v>1579</v>
      </c>
      <c r="D1573" s="1546" t="s">
        <v>188</v>
      </c>
      <c r="E1573" s="1546" t="s">
        <v>707</v>
      </c>
      <c r="F1573" s="1546" t="s">
        <v>708</v>
      </c>
      <c r="G1573" s="1818">
        <v>1</v>
      </c>
      <c r="H1573" s="1818">
        <v>4</v>
      </c>
      <c r="I1573" s="1818">
        <v>4</v>
      </c>
      <c r="J1573" s="1546" t="s">
        <v>6527</v>
      </c>
      <c r="K1573" s="1546" t="s">
        <v>6456</v>
      </c>
      <c r="L1573" s="1546" t="s">
        <v>6515</v>
      </c>
    </row>
    <row r="1574" spans="1:12">
      <c r="A1574" s="1546" t="s">
        <v>314</v>
      </c>
      <c r="B1574" s="1817">
        <v>5959</v>
      </c>
      <c r="C1574" s="1546" t="s">
        <v>1579</v>
      </c>
      <c r="D1574" s="1546" t="s">
        <v>188</v>
      </c>
      <c r="E1574" s="1546" t="s">
        <v>844</v>
      </c>
      <c r="F1574" s="1546" t="s">
        <v>843</v>
      </c>
      <c r="G1574" s="1818">
        <v>1</v>
      </c>
      <c r="H1574" s="1818"/>
      <c r="I1574" s="1818">
        <v>2</v>
      </c>
      <c r="J1574" s="1546" t="s">
        <v>6523</v>
      </c>
      <c r="K1574" s="1546" t="s">
        <v>6456</v>
      </c>
      <c r="L1574" s="1546" t="s">
        <v>6515</v>
      </c>
    </row>
    <row r="1575" spans="1:12">
      <c r="A1575" s="1546" t="s">
        <v>314</v>
      </c>
      <c r="B1575" s="1817">
        <v>5960</v>
      </c>
      <c r="C1575" s="1546" t="s">
        <v>1579</v>
      </c>
      <c r="D1575" s="1546" t="s">
        <v>188</v>
      </c>
      <c r="E1575" s="1546" t="s">
        <v>6100</v>
      </c>
      <c r="F1575" s="1546" t="s">
        <v>280</v>
      </c>
      <c r="G1575" s="1818"/>
      <c r="H1575" s="1818"/>
      <c r="I1575" s="1818">
        <v>2</v>
      </c>
      <c r="J1575" s="1546" t="s">
        <v>6523</v>
      </c>
      <c r="K1575" s="1546" t="s">
        <v>6456</v>
      </c>
      <c r="L1575" s="1546" t="s">
        <v>6515</v>
      </c>
    </row>
    <row r="1576" spans="1:12">
      <c r="A1576" s="1546" t="s">
        <v>314</v>
      </c>
      <c r="B1576" s="1817">
        <v>5961</v>
      </c>
      <c r="C1576" s="1546" t="s">
        <v>1579</v>
      </c>
      <c r="D1576" s="1546" t="s">
        <v>188</v>
      </c>
      <c r="E1576" s="1546" t="s">
        <v>6138</v>
      </c>
      <c r="F1576" s="1546" t="s">
        <v>995</v>
      </c>
      <c r="G1576" s="1818"/>
      <c r="H1576" s="1818"/>
      <c r="I1576" s="1818">
        <v>2</v>
      </c>
      <c r="J1576" s="1546" t="s">
        <v>6523</v>
      </c>
      <c r="K1576" s="1546" t="s">
        <v>6456</v>
      </c>
      <c r="L1576" s="1546" t="s">
        <v>6515</v>
      </c>
    </row>
    <row r="1577" spans="1:12">
      <c r="A1577" s="1546" t="s">
        <v>314</v>
      </c>
      <c r="B1577" s="1817">
        <v>5962</v>
      </c>
      <c r="C1577" s="1546" t="s">
        <v>1579</v>
      </c>
      <c r="D1577" s="1546" t="s">
        <v>188</v>
      </c>
      <c r="E1577" s="1546" t="s">
        <v>935</v>
      </c>
      <c r="F1577" s="1546" t="s">
        <v>934</v>
      </c>
      <c r="G1577" s="1818">
        <v>1</v>
      </c>
      <c r="H1577" s="1818"/>
      <c r="I1577" s="1818">
        <v>3</v>
      </c>
      <c r="J1577" s="1546" t="s">
        <v>6523</v>
      </c>
      <c r="K1577" s="1546" t="s">
        <v>6456</v>
      </c>
      <c r="L1577" s="1546" t="s">
        <v>6515</v>
      </c>
    </row>
    <row r="1578" spans="1:12">
      <c r="A1578" s="1546" t="s">
        <v>314</v>
      </c>
      <c r="B1578" s="1817">
        <v>5964</v>
      </c>
      <c r="C1578" s="1546" t="s">
        <v>1579</v>
      </c>
      <c r="D1578" s="1546" t="s">
        <v>188</v>
      </c>
      <c r="E1578" s="1546" t="s">
        <v>6233</v>
      </c>
      <c r="F1578" s="1546" t="s">
        <v>274</v>
      </c>
      <c r="G1578" s="1818">
        <v>1</v>
      </c>
      <c r="H1578" s="1818">
        <v>5</v>
      </c>
      <c r="I1578" s="1818">
        <v>5</v>
      </c>
      <c r="J1578" s="1546" t="s">
        <v>6527</v>
      </c>
      <c r="K1578" s="1546" t="s">
        <v>6456</v>
      </c>
      <c r="L1578" s="1546" t="s">
        <v>6515</v>
      </c>
    </row>
    <row r="1579" spans="1:12">
      <c r="A1579" s="1546" t="s">
        <v>314</v>
      </c>
      <c r="B1579" s="1817">
        <v>5965</v>
      </c>
      <c r="C1579" s="1546" t="s">
        <v>1579</v>
      </c>
      <c r="D1579" s="1546" t="s">
        <v>188</v>
      </c>
      <c r="E1579" s="1546" t="s">
        <v>6268</v>
      </c>
      <c r="F1579" s="1546" t="s">
        <v>745</v>
      </c>
      <c r="G1579" s="1818"/>
      <c r="H1579" s="1818"/>
      <c r="I1579" s="1818">
        <v>3</v>
      </c>
      <c r="J1579" s="1546" t="s">
        <v>6523</v>
      </c>
      <c r="K1579" s="1546" t="s">
        <v>6456</v>
      </c>
      <c r="L1579" s="1546" t="s">
        <v>6515</v>
      </c>
    </row>
    <row r="1580" spans="1:12">
      <c r="A1580" s="1546" t="s">
        <v>314</v>
      </c>
      <c r="B1580" s="1817">
        <v>5966</v>
      </c>
      <c r="C1580" s="1546" t="s">
        <v>1579</v>
      </c>
      <c r="D1580" s="1546" t="s">
        <v>188</v>
      </c>
      <c r="E1580" s="1546" t="s">
        <v>555</v>
      </c>
      <c r="F1580" s="1546" t="s">
        <v>381</v>
      </c>
      <c r="G1580" s="1818"/>
      <c r="H1580" s="1818"/>
      <c r="I1580" s="1818">
        <v>3</v>
      </c>
      <c r="J1580" s="1546" t="s">
        <v>6523</v>
      </c>
      <c r="K1580" s="1546" t="s">
        <v>6456</v>
      </c>
      <c r="L1580" s="1546" t="s">
        <v>6515</v>
      </c>
    </row>
    <row r="1581" spans="1:12">
      <c r="A1581" s="1546" t="s">
        <v>314</v>
      </c>
      <c r="B1581" s="1817">
        <v>5967</v>
      </c>
      <c r="C1581" s="1546" t="s">
        <v>1579</v>
      </c>
      <c r="D1581" s="1546" t="s">
        <v>188</v>
      </c>
      <c r="E1581" s="1546" t="s">
        <v>6272</v>
      </c>
      <c r="F1581" s="1546" t="s">
        <v>855</v>
      </c>
      <c r="G1581" s="1818">
        <v>1</v>
      </c>
      <c r="H1581" s="1818"/>
      <c r="I1581" s="1818">
        <v>2</v>
      </c>
      <c r="J1581" s="1546" t="s">
        <v>6523</v>
      </c>
      <c r="K1581" s="1546" t="s">
        <v>6456</v>
      </c>
      <c r="L1581" s="1546" t="s">
        <v>6515</v>
      </c>
    </row>
    <row r="1582" spans="1:12">
      <c r="A1582" s="1546" t="s">
        <v>314</v>
      </c>
      <c r="B1582" s="1817">
        <v>5968</v>
      </c>
      <c r="C1582" s="1546" t="s">
        <v>1579</v>
      </c>
      <c r="D1582" s="1546" t="s">
        <v>188</v>
      </c>
      <c r="E1582" s="1546" t="s">
        <v>1620</v>
      </c>
      <c r="F1582" s="1546" t="s">
        <v>1621</v>
      </c>
      <c r="G1582" s="1818">
        <v>1</v>
      </c>
      <c r="H1582" s="1818"/>
      <c r="I1582" s="1818">
        <v>2</v>
      </c>
      <c r="J1582" s="1546" t="s">
        <v>6523</v>
      </c>
      <c r="K1582" s="1546" t="s">
        <v>6456</v>
      </c>
      <c r="L1582" s="1546" t="s">
        <v>6515</v>
      </c>
    </row>
    <row r="1583" spans="1:12">
      <c r="A1583" s="1546" t="s">
        <v>314</v>
      </c>
      <c r="B1583" s="1817">
        <v>5969</v>
      </c>
      <c r="C1583" s="1546" t="s">
        <v>1579</v>
      </c>
      <c r="D1583" s="1546" t="s">
        <v>188</v>
      </c>
      <c r="E1583" s="1546" t="s">
        <v>488</v>
      </c>
      <c r="F1583" s="1546" t="s">
        <v>506</v>
      </c>
      <c r="G1583" s="1818">
        <v>1</v>
      </c>
      <c r="H1583" s="1818">
        <v>5</v>
      </c>
      <c r="I1583" s="1818">
        <v>5</v>
      </c>
      <c r="J1583" s="1546" t="s">
        <v>6527</v>
      </c>
      <c r="K1583" s="1546" t="s">
        <v>6456</v>
      </c>
      <c r="L1583" s="1546" t="s">
        <v>6515</v>
      </c>
    </row>
    <row r="1584" spans="1:12">
      <c r="A1584" s="1546" t="s">
        <v>314</v>
      </c>
      <c r="B1584" s="1817">
        <v>5970</v>
      </c>
      <c r="C1584" s="1546" t="s">
        <v>1579</v>
      </c>
      <c r="D1584" s="1546" t="s">
        <v>188</v>
      </c>
      <c r="E1584" s="1546" t="s">
        <v>6251</v>
      </c>
      <c r="F1584" s="1546" t="s">
        <v>450</v>
      </c>
      <c r="G1584" s="1818"/>
      <c r="H1584" s="1818"/>
      <c r="I1584" s="1818">
        <v>1</v>
      </c>
      <c r="J1584" s="1546" t="s">
        <v>6523</v>
      </c>
      <c r="K1584" s="1546" t="s">
        <v>6456</v>
      </c>
      <c r="L1584" s="1546" t="s">
        <v>6515</v>
      </c>
    </row>
    <row r="1585" spans="1:12">
      <c r="A1585" s="1546" t="s">
        <v>314</v>
      </c>
      <c r="B1585" s="1817">
        <v>5971</v>
      </c>
      <c r="C1585" s="1546" t="s">
        <v>1579</v>
      </c>
      <c r="D1585" s="1546" t="s">
        <v>188</v>
      </c>
      <c r="E1585" s="1546" t="s">
        <v>6251</v>
      </c>
      <c r="F1585" s="1546" t="s">
        <v>450</v>
      </c>
      <c r="G1585" s="1818">
        <v>1</v>
      </c>
      <c r="H1585" s="1818">
        <v>5</v>
      </c>
      <c r="I1585" s="1818">
        <v>5</v>
      </c>
      <c r="J1585" s="1546" t="s">
        <v>6527</v>
      </c>
      <c r="K1585" s="1546" t="s">
        <v>6456</v>
      </c>
      <c r="L1585" s="1546" t="s">
        <v>6515</v>
      </c>
    </row>
    <row r="1586" spans="1:12">
      <c r="A1586" s="1546" t="s">
        <v>314</v>
      </c>
      <c r="B1586" s="1817">
        <v>5972</v>
      </c>
      <c r="C1586" s="1546" t="s">
        <v>1579</v>
      </c>
      <c r="D1586" s="1546" t="s">
        <v>188</v>
      </c>
      <c r="E1586" s="1546" t="s">
        <v>582</v>
      </c>
      <c r="F1586" s="1546" t="s">
        <v>583</v>
      </c>
      <c r="G1586" s="1818">
        <v>1</v>
      </c>
      <c r="H1586" s="1818">
        <v>5</v>
      </c>
      <c r="I1586" s="1818">
        <v>5</v>
      </c>
      <c r="J1586" s="1546" t="s">
        <v>6527</v>
      </c>
      <c r="K1586" s="1546" t="s">
        <v>6456</v>
      </c>
      <c r="L1586" s="1546" t="s">
        <v>6515</v>
      </c>
    </row>
    <row r="1587" spans="1:12">
      <c r="A1587" s="1546" t="s">
        <v>314</v>
      </c>
      <c r="B1587" s="1817">
        <v>5974</v>
      </c>
      <c r="C1587" s="1546" t="s">
        <v>1579</v>
      </c>
      <c r="D1587" s="1546" t="s">
        <v>188</v>
      </c>
      <c r="E1587" s="1546" t="s">
        <v>6241</v>
      </c>
      <c r="F1587" s="1546" t="s">
        <v>351</v>
      </c>
      <c r="G1587" s="1818">
        <v>1</v>
      </c>
      <c r="H1587" s="1818">
        <v>5</v>
      </c>
      <c r="I1587" s="1818">
        <v>5</v>
      </c>
      <c r="J1587" s="1546" t="s">
        <v>6527</v>
      </c>
      <c r="K1587" s="1546" t="s">
        <v>6456</v>
      </c>
      <c r="L1587" s="1546" t="s">
        <v>6515</v>
      </c>
    </row>
    <row r="1588" spans="1:12">
      <c r="A1588" s="1546" t="s">
        <v>314</v>
      </c>
      <c r="B1588" s="1817">
        <v>5975</v>
      </c>
      <c r="C1588" s="1546" t="s">
        <v>1579</v>
      </c>
      <c r="D1588" s="1546" t="s">
        <v>188</v>
      </c>
      <c r="E1588" s="1546" t="s">
        <v>287</v>
      </c>
      <c r="F1588" s="1546" t="s">
        <v>286</v>
      </c>
      <c r="G1588" s="1818">
        <v>1</v>
      </c>
      <c r="H1588" s="1818">
        <v>5</v>
      </c>
      <c r="I1588" s="1818">
        <v>5</v>
      </c>
      <c r="J1588" s="1546" t="s">
        <v>6527</v>
      </c>
      <c r="K1588" s="1546" t="s">
        <v>6456</v>
      </c>
      <c r="L1588" s="1546" t="s">
        <v>6515</v>
      </c>
    </row>
    <row r="1589" spans="1:12">
      <c r="A1589" s="1546" t="s">
        <v>314</v>
      </c>
      <c r="B1589" s="1817">
        <v>5976</v>
      </c>
      <c r="C1589" s="1546" t="s">
        <v>1579</v>
      </c>
      <c r="D1589" s="1546" t="s">
        <v>188</v>
      </c>
      <c r="E1589" s="1546" t="s">
        <v>939</v>
      </c>
      <c r="F1589" s="1546" t="s">
        <v>938</v>
      </c>
      <c r="G1589" s="1818">
        <v>1</v>
      </c>
      <c r="H1589" s="1818">
        <v>5</v>
      </c>
      <c r="I1589" s="1818">
        <v>5</v>
      </c>
      <c r="J1589" s="1546" t="s">
        <v>6527</v>
      </c>
      <c r="K1589" s="1546" t="s">
        <v>6456</v>
      </c>
      <c r="L1589" s="1546" t="s">
        <v>6515</v>
      </c>
    </row>
    <row r="1590" spans="1:12">
      <c r="A1590" s="1546" t="s">
        <v>314</v>
      </c>
      <c r="B1590" s="1817">
        <v>5977</v>
      </c>
      <c r="C1590" s="1546" t="s">
        <v>1579</v>
      </c>
      <c r="D1590" s="1546" t="s">
        <v>188</v>
      </c>
      <c r="E1590" s="1546" t="s">
        <v>844</v>
      </c>
      <c r="F1590" s="1546" t="s">
        <v>353</v>
      </c>
      <c r="G1590" s="1818">
        <v>1</v>
      </c>
      <c r="H1590" s="1818">
        <v>5</v>
      </c>
      <c r="I1590" s="1818">
        <v>5</v>
      </c>
      <c r="J1590" s="1546" t="s">
        <v>6527</v>
      </c>
      <c r="K1590" s="1546" t="s">
        <v>6456</v>
      </c>
      <c r="L1590" s="1546" t="s">
        <v>6515</v>
      </c>
    </row>
    <row r="1591" spans="1:12">
      <c r="A1591" s="1546" t="s">
        <v>314</v>
      </c>
      <c r="B1591" s="1817">
        <v>5978</v>
      </c>
      <c r="C1591" s="1546" t="s">
        <v>1579</v>
      </c>
      <c r="D1591" s="1546" t="s">
        <v>188</v>
      </c>
      <c r="E1591" s="1546" t="s">
        <v>1661</v>
      </c>
      <c r="F1591" s="1546" t="s">
        <v>438</v>
      </c>
      <c r="G1591" s="1818">
        <v>1</v>
      </c>
      <c r="H1591" s="1818">
        <v>5</v>
      </c>
      <c r="I1591" s="1818">
        <v>5</v>
      </c>
      <c r="J1591" s="1546" t="s">
        <v>6527</v>
      </c>
      <c r="K1591" s="1546" t="s">
        <v>6456</v>
      </c>
      <c r="L1591" s="1546" t="s">
        <v>6515</v>
      </c>
    </row>
    <row r="1592" spans="1:12">
      <c r="A1592" s="1546" t="s">
        <v>314</v>
      </c>
      <c r="B1592" s="1817">
        <v>5979</v>
      </c>
      <c r="C1592" s="1546" t="s">
        <v>1579</v>
      </c>
      <c r="D1592" s="1546" t="s">
        <v>188</v>
      </c>
      <c r="E1592" s="1546" t="s">
        <v>6331</v>
      </c>
      <c r="F1592" s="1546" t="s">
        <v>6332</v>
      </c>
      <c r="G1592" s="1818"/>
      <c r="H1592" s="1818"/>
      <c r="I1592" s="1818">
        <v>1</v>
      </c>
      <c r="J1592" s="1546" t="s">
        <v>6523</v>
      </c>
      <c r="K1592" s="1546" t="s">
        <v>6456</v>
      </c>
      <c r="L1592" s="1546" t="s">
        <v>6515</v>
      </c>
    </row>
    <row r="1593" spans="1:12">
      <c r="A1593" s="1546" t="s">
        <v>314</v>
      </c>
      <c r="B1593" s="1817">
        <v>5980</v>
      </c>
      <c r="C1593" s="1546" t="s">
        <v>1579</v>
      </c>
      <c r="D1593" s="1546" t="s">
        <v>188</v>
      </c>
      <c r="E1593" s="1546" t="s">
        <v>6279</v>
      </c>
      <c r="F1593" s="1546" t="s">
        <v>5971</v>
      </c>
      <c r="G1593" s="1818">
        <v>1</v>
      </c>
      <c r="H1593" s="1818">
        <v>5</v>
      </c>
      <c r="I1593" s="1818">
        <v>5</v>
      </c>
      <c r="J1593" s="1546" t="s">
        <v>6527</v>
      </c>
      <c r="K1593" s="1546" t="s">
        <v>6456</v>
      </c>
      <c r="L1593" s="1546" t="s">
        <v>6515</v>
      </c>
    </row>
    <row r="1594" spans="1:12">
      <c r="A1594" s="1546" t="s">
        <v>314</v>
      </c>
      <c r="B1594" s="1817">
        <v>5981</v>
      </c>
      <c r="C1594" s="1546" t="s">
        <v>1579</v>
      </c>
      <c r="D1594" s="1546" t="s">
        <v>188</v>
      </c>
      <c r="E1594" s="1546" t="s">
        <v>6280</v>
      </c>
      <c r="F1594" s="1546" t="s">
        <v>750</v>
      </c>
      <c r="G1594" s="1818">
        <v>1</v>
      </c>
      <c r="H1594" s="1818">
        <v>5</v>
      </c>
      <c r="I1594" s="1818">
        <v>5</v>
      </c>
      <c r="J1594" s="1546" t="s">
        <v>6527</v>
      </c>
      <c r="K1594" s="1546" t="s">
        <v>6456</v>
      </c>
      <c r="L1594" s="1546" t="s">
        <v>6515</v>
      </c>
    </row>
    <row r="1595" spans="1:12">
      <c r="A1595" s="1546" t="s">
        <v>314</v>
      </c>
      <c r="B1595" s="1817">
        <v>5982</v>
      </c>
      <c r="C1595" s="1546" t="s">
        <v>1579</v>
      </c>
      <c r="D1595" s="1546" t="s">
        <v>188</v>
      </c>
      <c r="E1595" s="1546" t="s">
        <v>458</v>
      </c>
      <c r="F1595" s="1546" t="s">
        <v>457</v>
      </c>
      <c r="G1595" s="1818">
        <v>1</v>
      </c>
      <c r="H1595" s="1818">
        <v>5</v>
      </c>
      <c r="I1595" s="1818">
        <v>5</v>
      </c>
      <c r="J1595" s="1546" t="s">
        <v>6527</v>
      </c>
      <c r="K1595" s="1546" t="s">
        <v>6456</v>
      </c>
      <c r="L1595" s="1546" t="s">
        <v>6515</v>
      </c>
    </row>
    <row r="1596" spans="1:12">
      <c r="A1596" s="1546" t="s">
        <v>314</v>
      </c>
      <c r="B1596" s="1817">
        <v>5983</v>
      </c>
      <c r="C1596" s="1546" t="s">
        <v>1579</v>
      </c>
      <c r="D1596" s="1546" t="s">
        <v>188</v>
      </c>
      <c r="E1596" s="1546" t="s">
        <v>6239</v>
      </c>
      <c r="F1596" s="1546" t="s">
        <v>347</v>
      </c>
      <c r="G1596" s="1818">
        <v>1</v>
      </c>
      <c r="H1596" s="1818"/>
      <c r="I1596" s="1818">
        <v>2</v>
      </c>
      <c r="J1596" s="1546" t="s">
        <v>6523</v>
      </c>
      <c r="K1596" s="1546" t="s">
        <v>6456</v>
      </c>
      <c r="L1596" s="1546" t="s">
        <v>6515</v>
      </c>
    </row>
    <row r="1597" spans="1:12">
      <c r="A1597" s="1546" t="s">
        <v>314</v>
      </c>
      <c r="B1597" s="1817">
        <v>5984</v>
      </c>
      <c r="C1597" s="1546" t="s">
        <v>1579</v>
      </c>
      <c r="D1597" s="1546" t="s">
        <v>188</v>
      </c>
      <c r="E1597" s="1546" t="s">
        <v>6258</v>
      </c>
      <c r="F1597" s="1546" t="s">
        <v>502</v>
      </c>
      <c r="G1597" s="1818"/>
      <c r="H1597" s="1818"/>
      <c r="I1597" s="1818">
        <v>1</v>
      </c>
      <c r="J1597" s="1546" t="s">
        <v>6523</v>
      </c>
      <c r="K1597" s="1546" t="s">
        <v>6456</v>
      </c>
      <c r="L1597" s="1546" t="s">
        <v>6515</v>
      </c>
    </row>
    <row r="1598" spans="1:12">
      <c r="A1598" s="1546" t="s">
        <v>314</v>
      </c>
      <c r="B1598" s="1817">
        <v>6015</v>
      </c>
      <c r="C1598" s="1546" t="s">
        <v>1579</v>
      </c>
      <c r="D1598" s="1546" t="s">
        <v>189</v>
      </c>
      <c r="E1598" s="1546" t="s">
        <v>6131</v>
      </c>
      <c r="F1598" s="1546" t="s">
        <v>6515</v>
      </c>
      <c r="G1598" s="1818"/>
      <c r="H1598" s="1818"/>
      <c r="I1598" s="1818">
        <v>100</v>
      </c>
      <c r="J1598" s="1546" t="s">
        <v>6523</v>
      </c>
      <c r="K1598" s="1546" t="s">
        <v>6427</v>
      </c>
      <c r="L1598" s="1546" t="s">
        <v>6589</v>
      </c>
    </row>
    <row r="1599" spans="1:12">
      <c r="A1599" s="1546" t="s">
        <v>314</v>
      </c>
      <c r="B1599" s="1817">
        <v>6046</v>
      </c>
      <c r="C1599" s="1546" t="s">
        <v>1631</v>
      </c>
      <c r="D1599" s="1546" t="s">
        <v>190</v>
      </c>
      <c r="E1599" s="1546" t="s">
        <v>6233</v>
      </c>
      <c r="F1599" s="1546" t="s">
        <v>274</v>
      </c>
      <c r="G1599" s="1818">
        <v>1</v>
      </c>
      <c r="H1599" s="1818">
        <v>5</v>
      </c>
      <c r="I1599" s="1818">
        <v>5</v>
      </c>
      <c r="J1599" s="1546" t="s">
        <v>6527</v>
      </c>
      <c r="K1599" s="1546" t="s">
        <v>6456</v>
      </c>
      <c r="L1599" s="1546" t="s">
        <v>6515</v>
      </c>
    </row>
    <row r="1600" spans="1:12">
      <c r="A1600" s="1546" t="s">
        <v>314</v>
      </c>
      <c r="B1600" s="1817">
        <v>6047</v>
      </c>
      <c r="C1600" s="1546" t="s">
        <v>1631</v>
      </c>
      <c r="D1600" s="1546" t="s">
        <v>190</v>
      </c>
      <c r="E1600" s="1546" t="s">
        <v>555</v>
      </c>
      <c r="F1600" s="1546" t="s">
        <v>381</v>
      </c>
      <c r="G1600" s="1818">
        <v>1</v>
      </c>
      <c r="H1600" s="1818">
        <v>5</v>
      </c>
      <c r="I1600" s="1818">
        <v>5</v>
      </c>
      <c r="J1600" s="1546" t="s">
        <v>6527</v>
      </c>
      <c r="K1600" s="1546" t="s">
        <v>6456</v>
      </c>
      <c r="L1600" s="1546" t="s">
        <v>6515</v>
      </c>
    </row>
    <row r="1601" spans="1:12">
      <c r="A1601" s="1546" t="s">
        <v>314</v>
      </c>
      <c r="B1601" s="1817">
        <v>6048</v>
      </c>
      <c r="C1601" s="1546" t="s">
        <v>1631</v>
      </c>
      <c r="D1601" s="1546" t="s">
        <v>190</v>
      </c>
      <c r="E1601" s="1546" t="s">
        <v>6306</v>
      </c>
      <c r="F1601" s="1546" t="s">
        <v>1157</v>
      </c>
      <c r="G1601" s="1818">
        <v>3</v>
      </c>
      <c r="H1601" s="1818">
        <v>1</v>
      </c>
      <c r="I1601" s="1818">
        <v>3</v>
      </c>
      <c r="J1601" s="1546" t="s">
        <v>6527</v>
      </c>
      <c r="K1601" s="1546" t="s">
        <v>6456</v>
      </c>
      <c r="L1601" s="1546" t="s">
        <v>6515</v>
      </c>
    </row>
    <row r="1602" spans="1:12">
      <c r="A1602" s="1546" t="s">
        <v>314</v>
      </c>
      <c r="B1602" s="1817">
        <v>6049</v>
      </c>
      <c r="C1602" s="1546" t="s">
        <v>1631</v>
      </c>
      <c r="D1602" s="1546" t="s">
        <v>190</v>
      </c>
      <c r="E1602" s="1546" t="s">
        <v>6249</v>
      </c>
      <c r="F1602" s="1546" t="s">
        <v>453</v>
      </c>
      <c r="G1602" s="1818">
        <v>1</v>
      </c>
      <c r="H1602" s="1818">
        <v>5</v>
      </c>
      <c r="I1602" s="1818">
        <v>5</v>
      </c>
      <c r="J1602" s="1546" t="s">
        <v>6527</v>
      </c>
      <c r="K1602" s="1546" t="s">
        <v>6456</v>
      </c>
      <c r="L1602" s="1546" t="s">
        <v>6515</v>
      </c>
    </row>
    <row r="1603" spans="1:12">
      <c r="A1603" s="1546" t="s">
        <v>314</v>
      </c>
      <c r="B1603" s="1817">
        <v>6050</v>
      </c>
      <c r="C1603" s="1546" t="s">
        <v>1631</v>
      </c>
      <c r="D1603" s="1546" t="s">
        <v>190</v>
      </c>
      <c r="E1603" s="1546" t="s">
        <v>1661</v>
      </c>
      <c r="F1603" s="1546" t="s">
        <v>438</v>
      </c>
      <c r="G1603" s="1818">
        <v>2</v>
      </c>
      <c r="H1603" s="1818">
        <v>5</v>
      </c>
      <c r="I1603" s="1818">
        <v>10</v>
      </c>
      <c r="J1603" s="1546" t="s">
        <v>6527</v>
      </c>
      <c r="K1603" s="1546" t="s">
        <v>6456</v>
      </c>
      <c r="L1603" s="1546" t="s">
        <v>6515</v>
      </c>
    </row>
    <row r="1604" spans="1:12">
      <c r="A1604" s="1546" t="s">
        <v>314</v>
      </c>
      <c r="B1604" s="1817">
        <v>6051</v>
      </c>
      <c r="C1604" s="1546" t="s">
        <v>1631</v>
      </c>
      <c r="D1604" s="1546" t="s">
        <v>190</v>
      </c>
      <c r="E1604" s="1546" t="s">
        <v>6256</v>
      </c>
      <c r="F1604" s="1546" t="s">
        <v>436</v>
      </c>
      <c r="G1604" s="1818">
        <v>2</v>
      </c>
      <c r="H1604" s="1818">
        <v>5</v>
      </c>
      <c r="I1604" s="1818">
        <v>10</v>
      </c>
      <c r="J1604" s="1546" t="s">
        <v>6527</v>
      </c>
      <c r="K1604" s="1546" t="s">
        <v>6456</v>
      </c>
      <c r="L1604" s="1546" t="s">
        <v>6515</v>
      </c>
    </row>
    <row r="1605" spans="1:12">
      <c r="A1605" s="1546" t="s">
        <v>314</v>
      </c>
      <c r="B1605" s="1817">
        <v>6052</v>
      </c>
      <c r="C1605" s="1546" t="s">
        <v>1631</v>
      </c>
      <c r="D1605" s="1546" t="s">
        <v>190</v>
      </c>
      <c r="E1605" s="1546" t="s">
        <v>3068</v>
      </c>
      <c r="F1605" s="1546" t="s">
        <v>1044</v>
      </c>
      <c r="G1605" s="1818">
        <v>1</v>
      </c>
      <c r="H1605" s="1818">
        <v>5</v>
      </c>
      <c r="I1605" s="1818">
        <v>5</v>
      </c>
      <c r="J1605" s="1546" t="s">
        <v>6527</v>
      </c>
      <c r="K1605" s="1546" t="s">
        <v>6456</v>
      </c>
      <c r="L1605" s="1546" t="s">
        <v>6515</v>
      </c>
    </row>
    <row r="1606" spans="1:12">
      <c r="A1606" s="1546" t="s">
        <v>314</v>
      </c>
      <c r="B1606" s="1817">
        <v>6053</v>
      </c>
      <c r="C1606" s="1546" t="s">
        <v>1631</v>
      </c>
      <c r="D1606" s="1546" t="s">
        <v>190</v>
      </c>
      <c r="E1606" s="1546" t="s">
        <v>6230</v>
      </c>
      <c r="F1606" s="1546" t="s">
        <v>6231</v>
      </c>
      <c r="G1606" s="1818">
        <v>1</v>
      </c>
      <c r="H1606" s="1818">
        <v>5</v>
      </c>
      <c r="I1606" s="1818">
        <v>5</v>
      </c>
      <c r="J1606" s="1546" t="s">
        <v>6527</v>
      </c>
      <c r="K1606" s="1546" t="s">
        <v>6456</v>
      </c>
      <c r="L1606" s="1546" t="s">
        <v>6515</v>
      </c>
    </row>
    <row r="1607" spans="1:12">
      <c r="A1607" s="1546" t="s">
        <v>314</v>
      </c>
      <c r="B1607" s="1817">
        <v>6055</v>
      </c>
      <c r="C1607" s="1546" t="s">
        <v>1631</v>
      </c>
      <c r="D1607" s="1546" t="s">
        <v>190</v>
      </c>
      <c r="E1607" s="1546" t="s">
        <v>6128</v>
      </c>
      <c r="F1607" s="1546" t="s">
        <v>6555</v>
      </c>
      <c r="G1607" s="1818">
        <v>1</v>
      </c>
      <c r="H1607" s="1818"/>
      <c r="I1607" s="1818">
        <v>15</v>
      </c>
      <c r="J1607" s="1546" t="s">
        <v>6523</v>
      </c>
      <c r="K1607" s="1546" t="s">
        <v>6456</v>
      </c>
      <c r="L1607" s="1546" t="s">
        <v>6515</v>
      </c>
    </row>
    <row r="1608" spans="1:12">
      <c r="A1608" s="1546" t="s">
        <v>314</v>
      </c>
      <c r="B1608" s="1817">
        <v>6057</v>
      </c>
      <c r="C1608" s="1546" t="s">
        <v>1631</v>
      </c>
      <c r="D1608" s="1546" t="s">
        <v>190</v>
      </c>
      <c r="E1608" s="1546" t="s">
        <v>6121</v>
      </c>
      <c r="F1608" s="1546" t="s">
        <v>6122</v>
      </c>
      <c r="G1608" s="1818">
        <v>1</v>
      </c>
      <c r="H1608" s="1818">
        <v>4</v>
      </c>
      <c r="I1608" s="1818">
        <v>4</v>
      </c>
      <c r="J1608" s="1546" t="s">
        <v>6527</v>
      </c>
      <c r="K1608" s="1546" t="s">
        <v>6456</v>
      </c>
      <c r="L1608" s="1546" t="s">
        <v>6515</v>
      </c>
    </row>
    <row r="1609" spans="1:12">
      <c r="A1609" s="1546" t="s">
        <v>314</v>
      </c>
      <c r="B1609" s="1817">
        <v>6072</v>
      </c>
      <c r="C1609" s="1546" t="s">
        <v>1631</v>
      </c>
      <c r="D1609" s="1546" t="s">
        <v>190</v>
      </c>
      <c r="E1609" s="1546" t="s">
        <v>409</v>
      </c>
      <c r="F1609" s="1546" t="s">
        <v>21</v>
      </c>
      <c r="G1609" s="1818">
        <v>14</v>
      </c>
      <c r="H1609" s="1818"/>
      <c r="I1609" s="1818">
        <v>67</v>
      </c>
      <c r="J1609" s="1546" t="s">
        <v>6523</v>
      </c>
      <c r="K1609" s="1546" t="s">
        <v>6456</v>
      </c>
      <c r="L1609" s="1546" t="s">
        <v>6515</v>
      </c>
    </row>
    <row r="1610" spans="1:12">
      <c r="A1610" s="1546" t="s">
        <v>314</v>
      </c>
      <c r="B1610" s="1817">
        <v>6093</v>
      </c>
      <c r="C1610" s="1546" t="s">
        <v>1631</v>
      </c>
      <c r="D1610" s="1546" t="s">
        <v>191</v>
      </c>
      <c r="E1610" s="1546" t="s">
        <v>790</v>
      </c>
      <c r="F1610" s="1546" t="s">
        <v>791</v>
      </c>
      <c r="G1610" s="1818">
        <v>1</v>
      </c>
      <c r="H1610" s="1818">
        <v>5</v>
      </c>
      <c r="I1610" s="1818">
        <v>5</v>
      </c>
      <c r="J1610" s="1546" t="s">
        <v>6527</v>
      </c>
      <c r="K1610" s="1546" t="s">
        <v>6456</v>
      </c>
      <c r="L1610" s="1546" t="s">
        <v>6515</v>
      </c>
    </row>
    <row r="1611" spans="1:12">
      <c r="A1611" s="1546" t="s">
        <v>314</v>
      </c>
      <c r="B1611" s="1817">
        <v>6094</v>
      </c>
      <c r="C1611" s="1546" t="s">
        <v>1631</v>
      </c>
      <c r="D1611" s="1546" t="s">
        <v>191</v>
      </c>
      <c r="E1611" s="1546" t="s">
        <v>1661</v>
      </c>
      <c r="F1611" s="1546" t="s">
        <v>438</v>
      </c>
      <c r="G1611" s="1818">
        <v>1</v>
      </c>
      <c r="H1611" s="1818">
        <v>5</v>
      </c>
      <c r="I1611" s="1818">
        <v>5</v>
      </c>
      <c r="J1611" s="1546" t="s">
        <v>6527</v>
      </c>
      <c r="K1611" s="1546" t="s">
        <v>6456</v>
      </c>
      <c r="L1611" s="1546" t="s">
        <v>6515</v>
      </c>
    </row>
    <row r="1612" spans="1:12">
      <c r="A1612" s="1546" t="s">
        <v>314</v>
      </c>
      <c r="B1612" s="1817">
        <v>6096</v>
      </c>
      <c r="C1612" s="1546" t="s">
        <v>1631</v>
      </c>
      <c r="D1612" s="1546" t="s">
        <v>191</v>
      </c>
      <c r="E1612" s="1546" t="s">
        <v>1690</v>
      </c>
      <c r="F1612" s="1546" t="s">
        <v>1632</v>
      </c>
      <c r="G1612" s="1818">
        <v>1</v>
      </c>
      <c r="H1612" s="1818">
        <v>10</v>
      </c>
      <c r="I1612" s="1818">
        <v>10</v>
      </c>
      <c r="J1612" s="1546" t="s">
        <v>6527</v>
      </c>
      <c r="K1612" s="1546" t="s">
        <v>6456</v>
      </c>
      <c r="L1612" s="1546" t="s">
        <v>6515</v>
      </c>
    </row>
    <row r="1613" spans="1:12">
      <c r="A1613" s="1546" t="s">
        <v>314</v>
      </c>
      <c r="B1613" s="1817">
        <v>6098</v>
      </c>
      <c r="C1613" s="1546" t="s">
        <v>1631</v>
      </c>
      <c r="D1613" s="1546" t="s">
        <v>191</v>
      </c>
      <c r="E1613" s="1546" t="s">
        <v>531</v>
      </c>
      <c r="F1613" s="1546" t="s">
        <v>6544</v>
      </c>
      <c r="G1613" s="1818">
        <v>1</v>
      </c>
      <c r="H1613" s="1818"/>
      <c r="I1613" s="1818">
        <v>20</v>
      </c>
      <c r="J1613" s="1546" t="s">
        <v>6523</v>
      </c>
      <c r="K1613" s="1546" t="s">
        <v>6456</v>
      </c>
      <c r="L1613" s="1546" t="s">
        <v>6515</v>
      </c>
    </row>
    <row r="1614" spans="1:12">
      <c r="A1614" s="1546" t="s">
        <v>314</v>
      </c>
      <c r="B1614" s="1817">
        <v>6099</v>
      </c>
      <c r="C1614" s="1546" t="s">
        <v>1631</v>
      </c>
      <c r="D1614" s="1546" t="s">
        <v>191</v>
      </c>
      <c r="E1614" s="1546" t="s">
        <v>1634</v>
      </c>
      <c r="F1614" s="1546" t="s">
        <v>6590</v>
      </c>
      <c r="G1614" s="1818"/>
      <c r="H1614" s="1818"/>
      <c r="I1614" s="1818">
        <v>10</v>
      </c>
      <c r="J1614" s="1546" t="s">
        <v>6523</v>
      </c>
      <c r="K1614" s="1546" t="s">
        <v>6456</v>
      </c>
      <c r="L1614" s="1546" t="s">
        <v>6515</v>
      </c>
    </row>
    <row r="1615" spans="1:12">
      <c r="A1615" s="1546" t="s">
        <v>314</v>
      </c>
      <c r="B1615" s="1817">
        <v>6100</v>
      </c>
      <c r="C1615" s="1546" t="s">
        <v>1631</v>
      </c>
      <c r="D1615" s="1546" t="s">
        <v>191</v>
      </c>
      <c r="E1615" s="1546" t="s">
        <v>400</v>
      </c>
      <c r="F1615" s="1546" t="s">
        <v>6518</v>
      </c>
      <c r="G1615" s="1818"/>
      <c r="H1615" s="1818"/>
      <c r="I1615" s="1818">
        <v>20</v>
      </c>
      <c r="J1615" s="1546" t="s">
        <v>6523</v>
      </c>
      <c r="K1615" s="1546" t="s">
        <v>6456</v>
      </c>
      <c r="L1615" s="1546" t="s">
        <v>6515</v>
      </c>
    </row>
    <row r="1616" spans="1:12">
      <c r="A1616" s="1546" t="s">
        <v>314</v>
      </c>
      <c r="B1616" s="1817">
        <v>6102</v>
      </c>
      <c r="C1616" s="1546" t="s">
        <v>1631</v>
      </c>
      <c r="D1616" s="1546" t="s">
        <v>191</v>
      </c>
      <c r="E1616" s="1546" t="s">
        <v>720</v>
      </c>
      <c r="F1616" s="1546" t="s">
        <v>1277</v>
      </c>
      <c r="G1616" s="1818">
        <v>1</v>
      </c>
      <c r="H1616" s="1818">
        <v>4</v>
      </c>
      <c r="I1616" s="1818">
        <v>4</v>
      </c>
      <c r="J1616" s="1546" t="s">
        <v>6527</v>
      </c>
      <c r="K1616" s="1546" t="s">
        <v>6456</v>
      </c>
      <c r="L1616" s="1546" t="s">
        <v>6515</v>
      </c>
    </row>
    <row r="1617" spans="1:12">
      <c r="A1617" s="1546" t="s">
        <v>314</v>
      </c>
      <c r="B1617" s="1817">
        <v>6134</v>
      </c>
      <c r="C1617" s="1546" t="s">
        <v>1631</v>
      </c>
      <c r="D1617" s="1546" t="s">
        <v>192</v>
      </c>
      <c r="E1617" s="1546" t="s">
        <v>6240</v>
      </c>
      <c r="F1617" s="1546" t="s">
        <v>349</v>
      </c>
      <c r="G1617" s="1818">
        <v>1</v>
      </c>
      <c r="H1617" s="1818">
        <v>5</v>
      </c>
      <c r="I1617" s="1818">
        <v>5</v>
      </c>
      <c r="J1617" s="1546" t="s">
        <v>6527</v>
      </c>
      <c r="K1617" s="1546" t="s">
        <v>6456</v>
      </c>
      <c r="L1617" s="1546" t="s">
        <v>6515</v>
      </c>
    </row>
    <row r="1618" spans="1:12">
      <c r="A1618" s="1546" t="s">
        <v>314</v>
      </c>
      <c r="B1618" s="1817">
        <v>6136</v>
      </c>
      <c r="C1618" s="1546" t="s">
        <v>1631</v>
      </c>
      <c r="D1618" s="1546" t="s">
        <v>192</v>
      </c>
      <c r="E1618" s="1546" t="s">
        <v>6165</v>
      </c>
      <c r="F1618" s="1546" t="s">
        <v>1667</v>
      </c>
      <c r="G1618" s="1818">
        <v>1</v>
      </c>
      <c r="H1618" s="1818">
        <v>4</v>
      </c>
      <c r="I1618" s="1818">
        <v>4</v>
      </c>
      <c r="J1618" s="1546" t="s">
        <v>6527</v>
      </c>
      <c r="K1618" s="1546" t="s">
        <v>6456</v>
      </c>
      <c r="L1618" s="1546" t="s">
        <v>6515</v>
      </c>
    </row>
    <row r="1619" spans="1:12">
      <c r="A1619" s="1546" t="s">
        <v>314</v>
      </c>
      <c r="B1619" s="1817">
        <v>6138</v>
      </c>
      <c r="C1619" s="1546" t="s">
        <v>1631</v>
      </c>
      <c r="D1619" s="1546" t="s">
        <v>192</v>
      </c>
      <c r="E1619" s="1546" t="s">
        <v>1136</v>
      </c>
      <c r="F1619" s="1546" t="s">
        <v>1135</v>
      </c>
      <c r="G1619" s="1818">
        <v>1</v>
      </c>
      <c r="H1619" s="1818">
        <v>100</v>
      </c>
      <c r="I1619" s="1818">
        <v>100</v>
      </c>
      <c r="J1619" s="1546" t="s">
        <v>6527</v>
      </c>
      <c r="K1619" s="1546" t="s">
        <v>6456</v>
      </c>
      <c r="L1619" s="1546" t="s">
        <v>6515</v>
      </c>
    </row>
    <row r="1620" spans="1:12">
      <c r="A1620" s="1546" t="s">
        <v>314</v>
      </c>
      <c r="B1620" s="1817">
        <v>6173</v>
      </c>
      <c r="C1620" s="1546" t="s">
        <v>1631</v>
      </c>
      <c r="D1620" s="1546" t="s">
        <v>193</v>
      </c>
      <c r="E1620" s="1546" t="s">
        <v>937</v>
      </c>
      <c r="F1620" s="1546" t="s">
        <v>936</v>
      </c>
      <c r="G1620" s="1818">
        <v>1</v>
      </c>
      <c r="H1620" s="1818">
        <v>4</v>
      </c>
      <c r="I1620" s="1818">
        <v>4</v>
      </c>
      <c r="J1620" s="1546" t="s">
        <v>6527</v>
      </c>
      <c r="K1620" s="1546" t="s">
        <v>6456</v>
      </c>
      <c r="L1620" s="1546" t="s">
        <v>6515</v>
      </c>
    </row>
    <row r="1621" spans="1:12">
      <c r="A1621" s="1546" t="s">
        <v>314</v>
      </c>
      <c r="B1621" s="1817">
        <v>6174</v>
      </c>
      <c r="C1621" s="1546" t="s">
        <v>1631</v>
      </c>
      <c r="D1621" s="1546" t="s">
        <v>193</v>
      </c>
      <c r="E1621" s="1546" t="s">
        <v>6157</v>
      </c>
      <c r="F1621" s="1546" t="s">
        <v>1411</v>
      </c>
      <c r="G1621" s="1818">
        <v>1</v>
      </c>
      <c r="H1621" s="1818"/>
      <c r="I1621" s="1818">
        <v>2</v>
      </c>
      <c r="J1621" s="1546" t="s">
        <v>6523</v>
      </c>
      <c r="K1621" s="1546" t="s">
        <v>6456</v>
      </c>
      <c r="L1621" s="1546" t="s">
        <v>6515</v>
      </c>
    </row>
    <row r="1622" spans="1:12">
      <c r="A1622" s="1546" t="s">
        <v>314</v>
      </c>
      <c r="B1622" s="1817">
        <v>6175</v>
      </c>
      <c r="C1622" s="1546" t="s">
        <v>1631</v>
      </c>
      <c r="D1622" s="1546" t="s">
        <v>193</v>
      </c>
      <c r="E1622" s="1546" t="s">
        <v>471</v>
      </c>
      <c r="F1622" s="1546" t="s">
        <v>470</v>
      </c>
      <c r="G1622" s="1818">
        <v>1</v>
      </c>
      <c r="H1622" s="1818">
        <v>4</v>
      </c>
      <c r="I1622" s="1818">
        <v>4</v>
      </c>
      <c r="J1622" s="1546" t="s">
        <v>6527</v>
      </c>
      <c r="K1622" s="1546" t="s">
        <v>6456</v>
      </c>
      <c r="L1622" s="1546" t="s">
        <v>6515</v>
      </c>
    </row>
    <row r="1623" spans="1:12">
      <c r="A1623" s="1546" t="s">
        <v>314</v>
      </c>
      <c r="B1623" s="1817">
        <v>6176</v>
      </c>
      <c r="C1623" s="1546" t="s">
        <v>1631</v>
      </c>
      <c r="D1623" s="1546" t="s">
        <v>193</v>
      </c>
      <c r="E1623" s="1546" t="s">
        <v>6099</v>
      </c>
      <c r="F1623" s="1546" t="s">
        <v>294</v>
      </c>
      <c r="G1623" s="1818">
        <v>1</v>
      </c>
      <c r="H1623" s="1818">
        <v>4</v>
      </c>
      <c r="I1623" s="1818">
        <v>4</v>
      </c>
      <c r="J1623" s="1546" t="s">
        <v>6527</v>
      </c>
      <c r="K1623" s="1546" t="s">
        <v>6456</v>
      </c>
      <c r="L1623" s="1546" t="s">
        <v>6515</v>
      </c>
    </row>
    <row r="1624" spans="1:12">
      <c r="A1624" s="1546" t="s">
        <v>314</v>
      </c>
      <c r="B1624" s="1817">
        <v>6177</v>
      </c>
      <c r="C1624" s="1546" t="s">
        <v>1631</v>
      </c>
      <c r="D1624" s="1546" t="s">
        <v>193</v>
      </c>
      <c r="E1624" s="1546" t="s">
        <v>6099</v>
      </c>
      <c r="F1624" s="1546" t="s">
        <v>294</v>
      </c>
      <c r="G1624" s="1818"/>
      <c r="H1624" s="1818"/>
      <c r="I1624" s="1818">
        <v>2</v>
      </c>
      <c r="J1624" s="1546" t="s">
        <v>6523</v>
      </c>
      <c r="K1624" s="1546" t="s">
        <v>6456</v>
      </c>
      <c r="L1624" s="1546" t="s">
        <v>6515</v>
      </c>
    </row>
    <row r="1625" spans="1:12">
      <c r="A1625" s="1546" t="s">
        <v>314</v>
      </c>
      <c r="B1625" s="1817">
        <v>6178</v>
      </c>
      <c r="C1625" s="1546" t="s">
        <v>1631</v>
      </c>
      <c r="D1625" s="1546" t="s">
        <v>193</v>
      </c>
      <c r="E1625" s="1546" t="s">
        <v>835</v>
      </c>
      <c r="F1625" s="1546" t="s">
        <v>6271</v>
      </c>
      <c r="G1625" s="1818">
        <v>1</v>
      </c>
      <c r="H1625" s="1818">
        <v>4</v>
      </c>
      <c r="I1625" s="1818">
        <v>4</v>
      </c>
      <c r="J1625" s="1546" t="s">
        <v>6527</v>
      </c>
      <c r="K1625" s="1546" t="s">
        <v>6456</v>
      </c>
      <c r="L1625" s="1546" t="s">
        <v>6515</v>
      </c>
    </row>
    <row r="1626" spans="1:12">
      <c r="A1626" s="1546" t="s">
        <v>314</v>
      </c>
      <c r="B1626" s="1817">
        <v>6179</v>
      </c>
      <c r="C1626" s="1546" t="s">
        <v>1631</v>
      </c>
      <c r="D1626" s="1546" t="s">
        <v>193</v>
      </c>
      <c r="E1626" s="1546" t="s">
        <v>677</v>
      </c>
      <c r="F1626" s="1546" t="s">
        <v>678</v>
      </c>
      <c r="G1626" s="1818"/>
      <c r="H1626" s="1818"/>
      <c r="I1626" s="1818">
        <v>2</v>
      </c>
      <c r="J1626" s="1546" t="s">
        <v>6523</v>
      </c>
      <c r="K1626" s="1546" t="s">
        <v>6456</v>
      </c>
      <c r="L1626" s="1546" t="s">
        <v>6515</v>
      </c>
    </row>
    <row r="1627" spans="1:12">
      <c r="A1627" s="1546" t="s">
        <v>314</v>
      </c>
      <c r="B1627" s="1817">
        <v>6180</v>
      </c>
      <c r="C1627" s="1546" t="s">
        <v>1631</v>
      </c>
      <c r="D1627" s="1546" t="s">
        <v>193</v>
      </c>
      <c r="E1627" s="1546" t="s">
        <v>1511</v>
      </c>
      <c r="F1627" s="1546" t="s">
        <v>1644</v>
      </c>
      <c r="G1627" s="1818">
        <v>1</v>
      </c>
      <c r="H1627" s="1818">
        <v>4</v>
      </c>
      <c r="I1627" s="1818">
        <v>4</v>
      </c>
      <c r="J1627" s="1546" t="s">
        <v>6527</v>
      </c>
      <c r="K1627" s="1546" t="s">
        <v>6456</v>
      </c>
      <c r="L1627" s="1546" t="s">
        <v>6515</v>
      </c>
    </row>
    <row r="1628" spans="1:12">
      <c r="A1628" s="1546" t="s">
        <v>314</v>
      </c>
      <c r="B1628" s="1817">
        <v>6181</v>
      </c>
      <c r="C1628" s="1546" t="s">
        <v>1631</v>
      </c>
      <c r="D1628" s="1546" t="s">
        <v>193</v>
      </c>
      <c r="E1628" s="1546" t="s">
        <v>277</v>
      </c>
      <c r="F1628" s="1546" t="s">
        <v>278</v>
      </c>
      <c r="G1628" s="1818">
        <v>1</v>
      </c>
      <c r="H1628" s="1818">
        <v>4</v>
      </c>
      <c r="I1628" s="1818">
        <v>4</v>
      </c>
      <c r="J1628" s="1546" t="s">
        <v>6527</v>
      </c>
      <c r="K1628" s="1546" t="s">
        <v>6456</v>
      </c>
      <c r="L1628" s="1546" t="s">
        <v>6515</v>
      </c>
    </row>
    <row r="1629" spans="1:12">
      <c r="A1629" s="1546" t="s">
        <v>314</v>
      </c>
      <c r="B1629" s="1817">
        <v>6182</v>
      </c>
      <c r="C1629" s="1546" t="s">
        <v>1631</v>
      </c>
      <c r="D1629" s="1546" t="s">
        <v>193</v>
      </c>
      <c r="E1629" s="1546" t="s">
        <v>6107</v>
      </c>
      <c r="F1629" s="1546" t="s">
        <v>392</v>
      </c>
      <c r="G1629" s="1818">
        <v>1</v>
      </c>
      <c r="H1629" s="1818"/>
      <c r="I1629" s="1818">
        <v>2</v>
      </c>
      <c r="J1629" s="1546" t="s">
        <v>6523</v>
      </c>
      <c r="K1629" s="1546" t="s">
        <v>6456</v>
      </c>
      <c r="L1629" s="1546" t="s">
        <v>6515</v>
      </c>
    </row>
    <row r="1630" spans="1:12">
      <c r="A1630" s="1546" t="s">
        <v>314</v>
      </c>
      <c r="B1630" s="1817">
        <v>6183</v>
      </c>
      <c r="C1630" s="1546" t="s">
        <v>1631</v>
      </c>
      <c r="D1630" s="1546" t="s">
        <v>193</v>
      </c>
      <c r="E1630" s="1546" t="s">
        <v>6554</v>
      </c>
      <c r="F1630" s="1546" t="s">
        <v>845</v>
      </c>
      <c r="G1630" s="1818">
        <v>1</v>
      </c>
      <c r="H1630" s="1818">
        <v>4</v>
      </c>
      <c r="I1630" s="1818">
        <v>4</v>
      </c>
      <c r="J1630" s="1546" t="s">
        <v>6527</v>
      </c>
      <c r="K1630" s="1546" t="s">
        <v>6456</v>
      </c>
      <c r="L1630" s="1546" t="s">
        <v>6515</v>
      </c>
    </row>
    <row r="1631" spans="1:12">
      <c r="A1631" s="1546" t="s">
        <v>314</v>
      </c>
      <c r="B1631" s="1817">
        <v>6184</v>
      </c>
      <c r="C1631" s="1546" t="s">
        <v>1631</v>
      </c>
      <c r="D1631" s="1546" t="s">
        <v>193</v>
      </c>
      <c r="E1631" s="1546" t="s">
        <v>830</v>
      </c>
      <c r="F1631" s="1546" t="s">
        <v>829</v>
      </c>
      <c r="G1631" s="1818">
        <v>1</v>
      </c>
      <c r="H1631" s="1818">
        <v>4</v>
      </c>
      <c r="I1631" s="1818">
        <v>4</v>
      </c>
      <c r="J1631" s="1546" t="s">
        <v>6527</v>
      </c>
      <c r="K1631" s="1546" t="s">
        <v>6456</v>
      </c>
      <c r="L1631" s="1546" t="s">
        <v>6515</v>
      </c>
    </row>
    <row r="1632" spans="1:12">
      <c r="A1632" s="1546" t="s">
        <v>314</v>
      </c>
      <c r="B1632" s="1817">
        <v>6185</v>
      </c>
      <c r="C1632" s="1546" t="s">
        <v>1631</v>
      </c>
      <c r="D1632" s="1546" t="s">
        <v>193</v>
      </c>
      <c r="E1632" s="1546" t="s">
        <v>6530</v>
      </c>
      <c r="F1632" s="1546" t="s">
        <v>323</v>
      </c>
      <c r="G1632" s="1818">
        <v>1</v>
      </c>
      <c r="H1632" s="1818">
        <v>4</v>
      </c>
      <c r="I1632" s="1818">
        <v>4</v>
      </c>
      <c r="J1632" s="1546" t="s">
        <v>6527</v>
      </c>
      <c r="K1632" s="1546" t="s">
        <v>6456</v>
      </c>
      <c r="L1632" s="1546" t="s">
        <v>6515</v>
      </c>
    </row>
    <row r="1633" spans="1:12">
      <c r="A1633" s="1546" t="s">
        <v>314</v>
      </c>
      <c r="B1633" s="1817">
        <v>6186</v>
      </c>
      <c r="C1633" s="1546" t="s">
        <v>1631</v>
      </c>
      <c r="D1633" s="1546" t="s">
        <v>193</v>
      </c>
      <c r="E1633" s="1546" t="s">
        <v>492</v>
      </c>
      <c r="F1633" s="1546" t="s">
        <v>493</v>
      </c>
      <c r="G1633" s="1818">
        <v>1</v>
      </c>
      <c r="H1633" s="1818">
        <v>4</v>
      </c>
      <c r="I1633" s="1818">
        <v>4</v>
      </c>
      <c r="J1633" s="1546" t="s">
        <v>6527</v>
      </c>
      <c r="K1633" s="1546" t="s">
        <v>6456</v>
      </c>
      <c r="L1633" s="1546" t="s">
        <v>6515</v>
      </c>
    </row>
    <row r="1634" spans="1:12">
      <c r="A1634" s="1546" t="s">
        <v>314</v>
      </c>
      <c r="B1634" s="1817">
        <v>6187</v>
      </c>
      <c r="C1634" s="1546" t="s">
        <v>1631</v>
      </c>
      <c r="D1634" s="1546" t="s">
        <v>193</v>
      </c>
      <c r="E1634" s="1546" t="s">
        <v>707</v>
      </c>
      <c r="F1634" s="1546" t="s">
        <v>708</v>
      </c>
      <c r="G1634" s="1818">
        <v>1</v>
      </c>
      <c r="H1634" s="1818">
        <v>4</v>
      </c>
      <c r="I1634" s="1818">
        <v>4</v>
      </c>
      <c r="J1634" s="1546" t="s">
        <v>6527</v>
      </c>
      <c r="K1634" s="1546" t="s">
        <v>6456</v>
      </c>
      <c r="L1634" s="1546" t="s">
        <v>6515</v>
      </c>
    </row>
    <row r="1635" spans="1:12">
      <c r="A1635" s="1546" t="s">
        <v>314</v>
      </c>
      <c r="B1635" s="1817">
        <v>6188</v>
      </c>
      <c r="C1635" s="1546" t="s">
        <v>1631</v>
      </c>
      <c r="D1635" s="1546" t="s">
        <v>193</v>
      </c>
      <c r="E1635" s="1546" t="s">
        <v>1143</v>
      </c>
      <c r="F1635" s="1546" t="s">
        <v>1142</v>
      </c>
      <c r="G1635" s="1818">
        <v>1</v>
      </c>
      <c r="H1635" s="1818">
        <v>4</v>
      </c>
      <c r="I1635" s="1818">
        <v>4</v>
      </c>
      <c r="J1635" s="1546" t="s">
        <v>6527</v>
      </c>
      <c r="K1635" s="1546" t="s">
        <v>6456</v>
      </c>
      <c r="L1635" s="1546" t="s">
        <v>6515</v>
      </c>
    </row>
    <row r="1636" spans="1:12">
      <c r="A1636" s="1546" t="s">
        <v>314</v>
      </c>
      <c r="B1636" s="1817">
        <v>6189</v>
      </c>
      <c r="C1636" s="1546" t="s">
        <v>1631</v>
      </c>
      <c r="D1636" s="1546" t="s">
        <v>193</v>
      </c>
      <c r="E1636" s="1546" t="s">
        <v>6591</v>
      </c>
      <c r="F1636" s="1546" t="s">
        <v>1640</v>
      </c>
      <c r="G1636" s="1818">
        <v>1</v>
      </c>
      <c r="H1636" s="1818"/>
      <c r="I1636" s="1818">
        <v>2</v>
      </c>
      <c r="J1636" s="1546" t="s">
        <v>6523</v>
      </c>
      <c r="K1636" s="1546" t="s">
        <v>6456</v>
      </c>
      <c r="L1636" s="1546" t="s">
        <v>6515</v>
      </c>
    </row>
    <row r="1637" spans="1:12">
      <c r="A1637" s="1546" t="s">
        <v>314</v>
      </c>
      <c r="B1637" s="1817">
        <v>6190</v>
      </c>
      <c r="C1637" s="1546" t="s">
        <v>1631</v>
      </c>
      <c r="D1637" s="1546" t="s">
        <v>193</v>
      </c>
      <c r="E1637" s="1546" t="s">
        <v>6153</v>
      </c>
      <c r="F1637" s="1546" t="s">
        <v>1346</v>
      </c>
      <c r="G1637" s="1818"/>
      <c r="H1637" s="1818"/>
      <c r="I1637" s="1818">
        <v>2</v>
      </c>
      <c r="J1637" s="1546" t="s">
        <v>6523</v>
      </c>
      <c r="K1637" s="1546" t="s">
        <v>6456</v>
      </c>
      <c r="L1637" s="1546" t="s">
        <v>6515</v>
      </c>
    </row>
    <row r="1638" spans="1:12">
      <c r="A1638" s="1546" t="s">
        <v>314</v>
      </c>
      <c r="B1638" s="1817">
        <v>6191</v>
      </c>
      <c r="C1638" s="1546" t="s">
        <v>1631</v>
      </c>
      <c r="D1638" s="1546" t="s">
        <v>193</v>
      </c>
      <c r="E1638" s="1546" t="s">
        <v>434</v>
      </c>
      <c r="F1638" s="1546" t="s">
        <v>1210</v>
      </c>
      <c r="G1638" s="1818">
        <v>1</v>
      </c>
      <c r="H1638" s="1818">
        <v>6</v>
      </c>
      <c r="I1638" s="1818">
        <v>6</v>
      </c>
      <c r="J1638" s="1546" t="s">
        <v>6527</v>
      </c>
      <c r="K1638" s="1546" t="s">
        <v>6456</v>
      </c>
      <c r="L1638" s="1546" t="s">
        <v>6515</v>
      </c>
    </row>
    <row r="1639" spans="1:12">
      <c r="A1639" s="1546" t="s">
        <v>314</v>
      </c>
      <c r="B1639" s="1817">
        <v>6192</v>
      </c>
      <c r="C1639" s="1546" t="s">
        <v>1631</v>
      </c>
      <c r="D1639" s="1546" t="s">
        <v>193</v>
      </c>
      <c r="E1639" s="1546" t="s">
        <v>842</v>
      </c>
      <c r="F1639" s="1546" t="s">
        <v>841</v>
      </c>
      <c r="G1639" s="1818">
        <v>1</v>
      </c>
      <c r="H1639" s="1818">
        <v>4</v>
      </c>
      <c r="I1639" s="1818">
        <v>4</v>
      </c>
      <c r="J1639" s="1546" t="s">
        <v>6527</v>
      </c>
      <c r="K1639" s="1546" t="s">
        <v>6456</v>
      </c>
      <c r="L1639" s="1546" t="s">
        <v>6515</v>
      </c>
    </row>
    <row r="1640" spans="1:12">
      <c r="A1640" s="1546" t="s">
        <v>314</v>
      </c>
      <c r="B1640" s="1817">
        <v>6193</v>
      </c>
      <c r="C1640" s="1546" t="s">
        <v>1631</v>
      </c>
      <c r="D1640" s="1546" t="s">
        <v>193</v>
      </c>
      <c r="E1640" s="1546" t="s">
        <v>842</v>
      </c>
      <c r="F1640" s="1546" t="s">
        <v>841</v>
      </c>
      <c r="G1640" s="1818">
        <v>1</v>
      </c>
      <c r="H1640" s="1818"/>
      <c r="I1640" s="1818">
        <v>2</v>
      </c>
      <c r="J1640" s="1546" t="s">
        <v>6523</v>
      </c>
      <c r="K1640" s="1546" t="s">
        <v>6456</v>
      </c>
      <c r="L1640" s="1546" t="s">
        <v>6515</v>
      </c>
    </row>
    <row r="1641" spans="1:12">
      <c r="A1641" s="1546" t="s">
        <v>314</v>
      </c>
      <c r="B1641" s="1817">
        <v>6194</v>
      </c>
      <c r="C1641" s="1546" t="s">
        <v>1631</v>
      </c>
      <c r="D1641" s="1546" t="s">
        <v>193</v>
      </c>
      <c r="E1641" s="1546" t="s">
        <v>840</v>
      </c>
      <c r="F1641" s="1546" t="s">
        <v>839</v>
      </c>
      <c r="G1641" s="1818">
        <v>1</v>
      </c>
      <c r="H1641" s="1818">
        <v>4</v>
      </c>
      <c r="I1641" s="1818">
        <v>4</v>
      </c>
      <c r="J1641" s="1546" t="s">
        <v>6527</v>
      </c>
      <c r="K1641" s="1546" t="s">
        <v>6456</v>
      </c>
      <c r="L1641" s="1546" t="s">
        <v>6515</v>
      </c>
    </row>
    <row r="1642" spans="1:12">
      <c r="A1642" s="1546" t="s">
        <v>314</v>
      </c>
      <c r="B1642" s="1817">
        <v>6195</v>
      </c>
      <c r="C1642" s="1546" t="s">
        <v>1631</v>
      </c>
      <c r="D1642" s="1546" t="s">
        <v>193</v>
      </c>
      <c r="E1642" s="1546" t="s">
        <v>840</v>
      </c>
      <c r="F1642" s="1546" t="s">
        <v>839</v>
      </c>
      <c r="G1642" s="1818"/>
      <c r="H1642" s="1818"/>
      <c r="I1642" s="1818">
        <v>2</v>
      </c>
      <c r="J1642" s="1546" t="s">
        <v>6523</v>
      </c>
      <c r="K1642" s="1546" t="s">
        <v>6456</v>
      </c>
      <c r="L1642" s="1546" t="s">
        <v>6515</v>
      </c>
    </row>
    <row r="1643" spans="1:12">
      <c r="A1643" s="1546" t="s">
        <v>314</v>
      </c>
      <c r="B1643" s="1817">
        <v>6196</v>
      </c>
      <c r="C1643" s="1546" t="s">
        <v>1631</v>
      </c>
      <c r="D1643" s="1546" t="s">
        <v>193</v>
      </c>
      <c r="E1643" s="1546" t="s">
        <v>291</v>
      </c>
      <c r="F1643" s="1546" t="s">
        <v>290</v>
      </c>
      <c r="G1643" s="1818">
        <v>1</v>
      </c>
      <c r="H1643" s="1818">
        <v>4</v>
      </c>
      <c r="I1643" s="1818">
        <v>4</v>
      </c>
      <c r="J1643" s="1546" t="s">
        <v>6527</v>
      </c>
      <c r="K1643" s="1546" t="s">
        <v>6456</v>
      </c>
      <c r="L1643" s="1546" t="s">
        <v>6515</v>
      </c>
    </row>
    <row r="1644" spans="1:12">
      <c r="A1644" s="1546" t="s">
        <v>314</v>
      </c>
      <c r="B1644" s="1817">
        <v>6198</v>
      </c>
      <c r="C1644" s="1546" t="s">
        <v>1631</v>
      </c>
      <c r="D1644" s="1546" t="s">
        <v>193</v>
      </c>
      <c r="E1644" s="1546" t="s">
        <v>6115</v>
      </c>
      <c r="F1644" s="1546" t="s">
        <v>710</v>
      </c>
      <c r="G1644" s="1818">
        <v>1</v>
      </c>
      <c r="H1644" s="1818"/>
      <c r="I1644" s="1818">
        <v>2</v>
      </c>
      <c r="J1644" s="1546" t="s">
        <v>6523</v>
      </c>
      <c r="K1644" s="1546" t="s">
        <v>6456</v>
      </c>
      <c r="L1644" s="1546" t="s">
        <v>6515</v>
      </c>
    </row>
    <row r="1645" spans="1:12">
      <c r="A1645" s="1546" t="s">
        <v>314</v>
      </c>
      <c r="B1645" s="1817">
        <v>6199</v>
      </c>
      <c r="C1645" s="1546" t="s">
        <v>1631</v>
      </c>
      <c r="D1645" s="1546" t="s">
        <v>193</v>
      </c>
      <c r="E1645" s="1546" t="s">
        <v>1313</v>
      </c>
      <c r="F1645" s="1546" t="s">
        <v>6515</v>
      </c>
      <c r="G1645" s="1818">
        <v>1</v>
      </c>
      <c r="H1645" s="1818">
        <v>10</v>
      </c>
      <c r="I1645" s="1818">
        <v>10</v>
      </c>
      <c r="J1645" s="1546" t="s">
        <v>6527</v>
      </c>
      <c r="K1645" s="1546" t="s">
        <v>6456</v>
      </c>
      <c r="L1645" s="1546" t="s">
        <v>6515</v>
      </c>
    </row>
    <row r="1646" spans="1:12">
      <c r="A1646" s="1546" t="s">
        <v>314</v>
      </c>
      <c r="B1646" s="1817">
        <v>6200</v>
      </c>
      <c r="C1646" s="1546" t="s">
        <v>1631</v>
      </c>
      <c r="D1646" s="1546" t="s">
        <v>193</v>
      </c>
      <c r="E1646" s="1546" t="s">
        <v>505</v>
      </c>
      <c r="F1646" s="1546" t="s">
        <v>6515</v>
      </c>
      <c r="G1646" s="1818">
        <v>1</v>
      </c>
      <c r="H1646" s="1818">
        <v>5</v>
      </c>
      <c r="I1646" s="1818">
        <v>5</v>
      </c>
      <c r="J1646" s="1546" t="s">
        <v>6527</v>
      </c>
      <c r="K1646" s="1546" t="s">
        <v>6456</v>
      </c>
      <c r="L1646" s="1546" t="s">
        <v>6515</v>
      </c>
    </row>
    <row r="1647" spans="1:12">
      <c r="A1647" s="1546" t="s">
        <v>314</v>
      </c>
      <c r="B1647" s="1817">
        <v>6202</v>
      </c>
      <c r="C1647" s="1546" t="s">
        <v>1631</v>
      </c>
      <c r="D1647" s="1546" t="s">
        <v>193</v>
      </c>
      <c r="E1647" s="1546" t="s">
        <v>1474</v>
      </c>
      <c r="F1647" s="1546" t="s">
        <v>1475</v>
      </c>
      <c r="G1647" s="1818">
        <v>1</v>
      </c>
      <c r="H1647" s="1818"/>
      <c r="I1647" s="1818">
        <v>3</v>
      </c>
      <c r="J1647" s="1546" t="s">
        <v>6523</v>
      </c>
      <c r="K1647" s="1546" t="s">
        <v>6456</v>
      </c>
      <c r="L1647" s="1546" t="s">
        <v>6515</v>
      </c>
    </row>
    <row r="1648" spans="1:12">
      <c r="A1648" s="1546" t="s">
        <v>314</v>
      </c>
      <c r="B1648" s="1817">
        <v>6203</v>
      </c>
      <c r="C1648" s="1546" t="s">
        <v>1631</v>
      </c>
      <c r="D1648" s="1546" t="s">
        <v>193</v>
      </c>
      <c r="E1648" s="1546" t="s">
        <v>1643</v>
      </c>
      <c r="F1648" s="1546" t="s">
        <v>1642</v>
      </c>
      <c r="G1648" s="1818"/>
      <c r="H1648" s="1818"/>
      <c r="I1648" s="1818">
        <v>3</v>
      </c>
      <c r="J1648" s="1546" t="s">
        <v>6523</v>
      </c>
      <c r="K1648" s="1546" t="s">
        <v>6456</v>
      </c>
      <c r="L1648" s="1546" t="s">
        <v>6515</v>
      </c>
    </row>
    <row r="1649" spans="1:12">
      <c r="A1649" s="1546" t="s">
        <v>314</v>
      </c>
      <c r="B1649" s="1817">
        <v>6204</v>
      </c>
      <c r="C1649" s="1546" t="s">
        <v>1631</v>
      </c>
      <c r="D1649" s="1546" t="s">
        <v>193</v>
      </c>
      <c r="E1649" s="1546" t="s">
        <v>318</v>
      </c>
      <c r="F1649" s="1546" t="s">
        <v>1473</v>
      </c>
      <c r="G1649" s="1818">
        <v>1</v>
      </c>
      <c r="H1649" s="1818">
        <v>6</v>
      </c>
      <c r="I1649" s="1818">
        <v>6</v>
      </c>
      <c r="J1649" s="1546" t="s">
        <v>6527</v>
      </c>
      <c r="K1649" s="1546" t="s">
        <v>6456</v>
      </c>
      <c r="L1649" s="1546" t="s">
        <v>6515</v>
      </c>
    </row>
    <row r="1650" spans="1:12">
      <c r="A1650" s="1546" t="s">
        <v>314</v>
      </c>
      <c r="B1650" s="1817">
        <v>6205</v>
      </c>
      <c r="C1650" s="1546" t="s">
        <v>1631</v>
      </c>
      <c r="D1650" s="1546" t="s">
        <v>193</v>
      </c>
      <c r="E1650" s="1546" t="s">
        <v>6116</v>
      </c>
      <c r="F1650" s="1546" t="s">
        <v>730</v>
      </c>
      <c r="G1650" s="1818"/>
      <c r="H1650" s="1818">
        <v>1</v>
      </c>
      <c r="I1650" s="1818">
        <v>3</v>
      </c>
      <c r="J1650" s="1546" t="s">
        <v>6523</v>
      </c>
      <c r="K1650" s="1546" t="s">
        <v>6456</v>
      </c>
      <c r="L1650" s="1546" t="s">
        <v>6515</v>
      </c>
    </row>
    <row r="1651" spans="1:12">
      <c r="A1651" s="1546" t="s">
        <v>314</v>
      </c>
      <c r="B1651" s="1817">
        <v>6206</v>
      </c>
      <c r="C1651" s="1546" t="s">
        <v>1631</v>
      </c>
      <c r="D1651" s="1546" t="s">
        <v>193</v>
      </c>
      <c r="E1651" s="1546" t="s">
        <v>1530</v>
      </c>
      <c r="F1651" s="1546" t="s">
        <v>1531</v>
      </c>
      <c r="G1651" s="1818">
        <v>1</v>
      </c>
      <c r="H1651" s="1818"/>
      <c r="I1651" s="1818">
        <v>3</v>
      </c>
      <c r="J1651" s="1546" t="s">
        <v>6523</v>
      </c>
      <c r="K1651" s="1546" t="s">
        <v>6456</v>
      </c>
      <c r="L1651" s="1546" t="s">
        <v>6515</v>
      </c>
    </row>
    <row r="1652" spans="1:12">
      <c r="A1652" s="1546" t="s">
        <v>314</v>
      </c>
      <c r="B1652" s="1817">
        <v>6207</v>
      </c>
      <c r="C1652" s="1546" t="s">
        <v>1631</v>
      </c>
      <c r="D1652" s="1546" t="s">
        <v>193</v>
      </c>
      <c r="E1652" s="1546" t="s">
        <v>1597</v>
      </c>
      <c r="F1652" s="1546" t="s">
        <v>1598</v>
      </c>
      <c r="G1652" s="1818">
        <v>1</v>
      </c>
      <c r="H1652" s="1818"/>
      <c r="I1652" s="1818">
        <v>2</v>
      </c>
      <c r="J1652" s="1546" t="s">
        <v>6523</v>
      </c>
      <c r="K1652" s="1546" t="s">
        <v>6456</v>
      </c>
      <c r="L1652" s="1546" t="s">
        <v>6515</v>
      </c>
    </row>
    <row r="1653" spans="1:12">
      <c r="A1653" s="1546" t="s">
        <v>314</v>
      </c>
      <c r="B1653" s="1817">
        <v>6231</v>
      </c>
      <c r="C1653" s="1546" t="s">
        <v>1631</v>
      </c>
      <c r="D1653" s="1546" t="s">
        <v>194</v>
      </c>
      <c r="E1653" s="1546" t="s">
        <v>494</v>
      </c>
      <c r="F1653" s="1546" t="s">
        <v>303</v>
      </c>
      <c r="G1653" s="1818">
        <v>1</v>
      </c>
      <c r="H1653" s="1818">
        <v>50</v>
      </c>
      <c r="I1653" s="1818">
        <v>50</v>
      </c>
      <c r="J1653" s="1546" t="s">
        <v>6527</v>
      </c>
      <c r="K1653" s="1546" t="s">
        <v>6427</v>
      </c>
      <c r="L1653" s="1546" t="s">
        <v>6592</v>
      </c>
    </row>
    <row r="1654" spans="1:12">
      <c r="A1654" s="1546" t="s">
        <v>314</v>
      </c>
      <c r="B1654" s="1817">
        <v>6232</v>
      </c>
      <c r="C1654" s="1546" t="s">
        <v>1631</v>
      </c>
      <c r="D1654" s="1546" t="s">
        <v>194</v>
      </c>
      <c r="E1654" s="1546" t="s">
        <v>495</v>
      </c>
      <c r="F1654" s="1546" t="s">
        <v>303</v>
      </c>
      <c r="G1654" s="1818">
        <v>1</v>
      </c>
      <c r="H1654" s="1818">
        <v>50</v>
      </c>
      <c r="I1654" s="1818">
        <v>50</v>
      </c>
      <c r="J1654" s="1546" t="s">
        <v>6527</v>
      </c>
      <c r="K1654" s="1546" t="s">
        <v>6427</v>
      </c>
      <c r="L1654" s="1546" t="s">
        <v>6592</v>
      </c>
    </row>
    <row r="1655" spans="1:12">
      <c r="A1655" s="1546" t="s">
        <v>314</v>
      </c>
      <c r="B1655" s="1817">
        <v>6233</v>
      </c>
      <c r="C1655" s="1546" t="s">
        <v>1631</v>
      </c>
      <c r="D1655" s="1546" t="s">
        <v>194</v>
      </c>
      <c r="E1655" s="1546" t="s">
        <v>496</v>
      </c>
      <c r="F1655" s="1546" t="s">
        <v>303</v>
      </c>
      <c r="G1655" s="1818">
        <v>2</v>
      </c>
      <c r="H1655" s="1818">
        <v>50</v>
      </c>
      <c r="I1655" s="1818">
        <v>100</v>
      </c>
      <c r="J1655" s="1546" t="s">
        <v>6527</v>
      </c>
      <c r="K1655" s="1546" t="s">
        <v>6427</v>
      </c>
      <c r="L1655" s="1546" t="s">
        <v>6592</v>
      </c>
    </row>
    <row r="1656" spans="1:12">
      <c r="A1656" s="1546" t="s">
        <v>314</v>
      </c>
      <c r="B1656" s="1817">
        <v>6237</v>
      </c>
      <c r="C1656" s="1546" t="s">
        <v>1631</v>
      </c>
      <c r="D1656" s="1546" t="s">
        <v>194</v>
      </c>
      <c r="E1656" s="1546" t="s">
        <v>582</v>
      </c>
      <c r="F1656" s="1546" t="s">
        <v>583</v>
      </c>
      <c r="G1656" s="1818">
        <v>1</v>
      </c>
      <c r="H1656" s="1818">
        <v>5</v>
      </c>
      <c r="I1656" s="1818">
        <v>5</v>
      </c>
      <c r="J1656" s="1546" t="s">
        <v>6527</v>
      </c>
      <c r="K1656" s="1546" t="s">
        <v>6427</v>
      </c>
      <c r="L1656" s="1546" t="s">
        <v>6592</v>
      </c>
    </row>
    <row r="1657" spans="1:12">
      <c r="A1657" s="1546" t="s">
        <v>314</v>
      </c>
      <c r="B1657" s="1817">
        <v>6238</v>
      </c>
      <c r="C1657" s="1546" t="s">
        <v>1631</v>
      </c>
      <c r="D1657" s="1546" t="s">
        <v>194</v>
      </c>
      <c r="E1657" s="1546" t="s">
        <v>844</v>
      </c>
      <c r="F1657" s="1546" t="s">
        <v>353</v>
      </c>
      <c r="G1657" s="1818">
        <v>1</v>
      </c>
      <c r="H1657" s="1818">
        <v>5</v>
      </c>
      <c r="I1657" s="1818">
        <v>5</v>
      </c>
      <c r="J1657" s="1546" t="s">
        <v>6527</v>
      </c>
      <c r="K1657" s="1546" t="s">
        <v>6427</v>
      </c>
      <c r="L1657" s="1546" t="s">
        <v>6592</v>
      </c>
    </row>
    <row r="1658" spans="1:12">
      <c r="A1658" s="1546" t="s">
        <v>314</v>
      </c>
      <c r="B1658" s="1817">
        <v>6240</v>
      </c>
      <c r="C1658" s="1546" t="s">
        <v>1631</v>
      </c>
      <c r="D1658" s="1546" t="s">
        <v>194</v>
      </c>
      <c r="E1658" s="1546" t="s">
        <v>770</v>
      </c>
      <c r="F1658" s="1546" t="s">
        <v>769</v>
      </c>
      <c r="G1658" s="1818"/>
      <c r="H1658" s="1818"/>
      <c r="I1658" s="1818">
        <v>1000</v>
      </c>
      <c r="J1658" s="1546" t="s">
        <v>6523</v>
      </c>
      <c r="K1658" s="1546" t="s">
        <v>6427</v>
      </c>
      <c r="L1658" s="1546" t="s">
        <v>6592</v>
      </c>
    </row>
    <row r="1659" spans="1:12">
      <c r="A1659" s="1546" t="s">
        <v>314</v>
      </c>
      <c r="B1659" s="1817">
        <v>6242</v>
      </c>
      <c r="C1659" s="1546" t="s">
        <v>1631</v>
      </c>
      <c r="D1659" s="1546" t="s">
        <v>194</v>
      </c>
      <c r="E1659" s="1546" t="s">
        <v>1007</v>
      </c>
      <c r="F1659" s="1546" t="s">
        <v>1006</v>
      </c>
      <c r="G1659" s="1818">
        <v>1</v>
      </c>
      <c r="H1659" s="1818">
        <v>10</v>
      </c>
      <c r="I1659" s="1818">
        <v>10</v>
      </c>
      <c r="J1659" s="1546" t="s">
        <v>6527</v>
      </c>
      <c r="K1659" s="1546" t="s">
        <v>6427</v>
      </c>
      <c r="L1659" s="1546" t="s">
        <v>6592</v>
      </c>
    </row>
    <row r="1660" spans="1:12">
      <c r="A1660" s="1546" t="s">
        <v>314</v>
      </c>
      <c r="B1660" s="1817">
        <v>6243</v>
      </c>
      <c r="C1660" s="1546" t="s">
        <v>1631</v>
      </c>
      <c r="D1660" s="1546" t="s">
        <v>194</v>
      </c>
      <c r="E1660" s="1546" t="s">
        <v>605</v>
      </c>
      <c r="F1660" s="1546" t="s">
        <v>606</v>
      </c>
      <c r="G1660" s="1818">
        <v>1</v>
      </c>
      <c r="H1660" s="1818">
        <v>10</v>
      </c>
      <c r="I1660" s="1818">
        <v>10</v>
      </c>
      <c r="J1660" s="1546" t="s">
        <v>6527</v>
      </c>
      <c r="K1660" s="1546" t="s">
        <v>6427</v>
      </c>
      <c r="L1660" s="1546" t="s">
        <v>6592</v>
      </c>
    </row>
    <row r="1661" spans="1:12">
      <c r="A1661" s="1546" t="s">
        <v>314</v>
      </c>
      <c r="B1661" s="1817">
        <v>6245</v>
      </c>
      <c r="C1661" s="1546" t="s">
        <v>1631</v>
      </c>
      <c r="D1661" s="1546" t="s">
        <v>194</v>
      </c>
      <c r="E1661" s="1546" t="s">
        <v>976</v>
      </c>
      <c r="F1661" s="1546" t="s">
        <v>975</v>
      </c>
      <c r="G1661" s="1818">
        <v>1</v>
      </c>
      <c r="H1661" s="1818">
        <v>30</v>
      </c>
      <c r="I1661" s="1818">
        <v>30</v>
      </c>
      <c r="J1661" s="1546" t="s">
        <v>6527</v>
      </c>
      <c r="K1661" s="1546" t="s">
        <v>6427</v>
      </c>
      <c r="L1661" s="1546" t="s">
        <v>6592</v>
      </c>
    </row>
    <row r="1662" spans="1:12">
      <c r="A1662" s="1546" t="s">
        <v>314</v>
      </c>
      <c r="B1662" s="1817">
        <v>6246</v>
      </c>
      <c r="C1662" s="1546" t="s">
        <v>1631</v>
      </c>
      <c r="D1662" s="1546" t="s">
        <v>194</v>
      </c>
      <c r="E1662" s="1546" t="s">
        <v>1699</v>
      </c>
      <c r="F1662" s="1546" t="s">
        <v>6488</v>
      </c>
      <c r="G1662" s="1818">
        <v>2</v>
      </c>
      <c r="H1662" s="1818">
        <v>30</v>
      </c>
      <c r="I1662" s="1818">
        <v>60</v>
      </c>
      <c r="J1662" s="1546" t="s">
        <v>6527</v>
      </c>
      <c r="K1662" s="1546" t="s">
        <v>6427</v>
      </c>
      <c r="L1662" s="1546" t="s">
        <v>6592</v>
      </c>
    </row>
    <row r="1663" spans="1:12">
      <c r="A1663" s="1546" t="s">
        <v>314</v>
      </c>
      <c r="B1663" s="1817">
        <v>6279</v>
      </c>
      <c r="C1663" s="1546" t="s">
        <v>1646</v>
      </c>
      <c r="D1663" s="1546" t="s">
        <v>195</v>
      </c>
      <c r="E1663" s="1546" t="s">
        <v>994</v>
      </c>
      <c r="F1663" s="1546" t="s">
        <v>993</v>
      </c>
      <c r="G1663" s="1818">
        <v>1</v>
      </c>
      <c r="H1663" s="1818"/>
      <c r="I1663" s="1818">
        <v>2</v>
      </c>
      <c r="J1663" s="1546" t="s">
        <v>6523</v>
      </c>
      <c r="K1663" s="1546" t="s">
        <v>6456</v>
      </c>
      <c r="L1663" s="1546" t="s">
        <v>6515</v>
      </c>
    </row>
    <row r="1664" spans="1:12">
      <c r="A1664" s="1546" t="s">
        <v>314</v>
      </c>
      <c r="B1664" s="1817">
        <v>6280</v>
      </c>
      <c r="C1664" s="1546" t="s">
        <v>1646</v>
      </c>
      <c r="D1664" s="1546" t="s">
        <v>195</v>
      </c>
      <c r="E1664" s="1546" t="s">
        <v>6116</v>
      </c>
      <c r="F1664" s="1546" t="s">
        <v>730</v>
      </c>
      <c r="G1664" s="1818"/>
      <c r="H1664" s="1818"/>
      <c r="I1664" s="1818">
        <v>2</v>
      </c>
      <c r="J1664" s="1546" t="s">
        <v>6523</v>
      </c>
      <c r="K1664" s="1546" t="s">
        <v>6456</v>
      </c>
      <c r="L1664" s="1546" t="s">
        <v>6515</v>
      </c>
    </row>
    <row r="1665" spans="1:12">
      <c r="A1665" s="1546" t="s">
        <v>314</v>
      </c>
      <c r="B1665" s="1817">
        <v>6281</v>
      </c>
      <c r="C1665" s="1546" t="s">
        <v>1646</v>
      </c>
      <c r="D1665" s="1546" t="s">
        <v>195</v>
      </c>
      <c r="E1665" s="1546" t="s">
        <v>6133</v>
      </c>
      <c r="F1665" s="1546" t="s">
        <v>991</v>
      </c>
      <c r="G1665" s="1818"/>
      <c r="H1665" s="1818"/>
      <c r="I1665" s="1818">
        <v>2</v>
      </c>
      <c r="J1665" s="1546" t="s">
        <v>6523</v>
      </c>
      <c r="K1665" s="1546" t="s">
        <v>6456</v>
      </c>
      <c r="L1665" s="1546" t="s">
        <v>6515</v>
      </c>
    </row>
    <row r="1666" spans="1:12">
      <c r="A1666" s="1546" t="s">
        <v>314</v>
      </c>
      <c r="B1666" s="1817">
        <v>6285</v>
      </c>
      <c r="C1666" s="1546" t="s">
        <v>1646</v>
      </c>
      <c r="D1666" s="1546" t="s">
        <v>195</v>
      </c>
      <c r="E1666" s="1546" t="s">
        <v>753</v>
      </c>
      <c r="F1666" s="1546" t="s">
        <v>754</v>
      </c>
      <c r="G1666" s="1818">
        <v>1</v>
      </c>
      <c r="H1666" s="1818">
        <v>5</v>
      </c>
      <c r="I1666" s="1818">
        <v>5</v>
      </c>
      <c r="J1666" s="1546" t="s">
        <v>6527</v>
      </c>
      <c r="K1666" s="1546" t="s">
        <v>6456</v>
      </c>
      <c r="L1666" s="1546" t="s">
        <v>6515</v>
      </c>
    </row>
    <row r="1667" spans="1:12">
      <c r="A1667" s="1546" t="s">
        <v>314</v>
      </c>
      <c r="B1667" s="1817">
        <v>6286</v>
      </c>
      <c r="C1667" s="1546" t="s">
        <v>1646</v>
      </c>
      <c r="D1667" s="1546" t="s">
        <v>195</v>
      </c>
      <c r="E1667" s="1546" t="s">
        <v>844</v>
      </c>
      <c r="F1667" s="1546" t="s">
        <v>353</v>
      </c>
      <c r="G1667" s="1818">
        <v>1</v>
      </c>
      <c r="H1667" s="1818">
        <v>5</v>
      </c>
      <c r="I1667" s="1818">
        <v>5</v>
      </c>
      <c r="J1667" s="1546" t="s">
        <v>6527</v>
      </c>
      <c r="K1667" s="1546" t="s">
        <v>6456</v>
      </c>
      <c r="L1667" s="1546" t="s">
        <v>6515</v>
      </c>
    </row>
    <row r="1668" spans="1:12">
      <c r="A1668" s="1546" t="s">
        <v>314</v>
      </c>
      <c r="B1668" s="1817">
        <v>6287</v>
      </c>
      <c r="C1668" s="1546" t="s">
        <v>1646</v>
      </c>
      <c r="D1668" s="1546" t="s">
        <v>195</v>
      </c>
      <c r="E1668" s="1546" t="s">
        <v>6341</v>
      </c>
      <c r="F1668" s="1546" t="s">
        <v>1722</v>
      </c>
      <c r="G1668" s="1818"/>
      <c r="H1668" s="1818">
        <v>1</v>
      </c>
      <c r="I1668" s="1818">
        <v>1</v>
      </c>
      <c r="J1668" s="1546" t="s">
        <v>6523</v>
      </c>
      <c r="K1668" s="1546" t="s">
        <v>6456</v>
      </c>
      <c r="L1668" s="1546" t="s">
        <v>6515</v>
      </c>
    </row>
    <row r="1669" spans="1:12">
      <c r="A1669" s="1546" t="s">
        <v>314</v>
      </c>
      <c r="B1669" s="1817">
        <v>6292</v>
      </c>
      <c r="C1669" s="1546" t="s">
        <v>1646</v>
      </c>
      <c r="D1669" s="1546" t="s">
        <v>195</v>
      </c>
      <c r="E1669" s="1546" t="s">
        <v>515</v>
      </c>
      <c r="F1669" s="1546" t="s">
        <v>4031</v>
      </c>
      <c r="G1669" s="1818">
        <v>1</v>
      </c>
      <c r="H1669" s="1818"/>
      <c r="I1669" s="1818">
        <v>5</v>
      </c>
      <c r="J1669" s="1546" t="s">
        <v>6523</v>
      </c>
      <c r="K1669" s="1546" t="s">
        <v>6456</v>
      </c>
      <c r="L1669" s="1546" t="s">
        <v>6515</v>
      </c>
    </row>
    <row r="1670" spans="1:12">
      <c r="A1670" s="1546" t="s">
        <v>314</v>
      </c>
      <c r="B1670" s="1817">
        <v>6293</v>
      </c>
      <c r="C1670" s="1546" t="s">
        <v>1646</v>
      </c>
      <c r="D1670" s="1546" t="s">
        <v>195</v>
      </c>
      <c r="E1670" s="1546" t="s">
        <v>1302</v>
      </c>
      <c r="F1670" s="1546" t="s">
        <v>1647</v>
      </c>
      <c r="G1670" s="1818"/>
      <c r="H1670" s="1818"/>
      <c r="I1670" s="1818">
        <v>5</v>
      </c>
      <c r="J1670" s="1546" t="s">
        <v>6523</v>
      </c>
      <c r="K1670" s="1546" t="s">
        <v>6456</v>
      </c>
      <c r="L1670" s="1546" t="s">
        <v>6515</v>
      </c>
    </row>
    <row r="1671" spans="1:12">
      <c r="A1671" s="1546" t="s">
        <v>314</v>
      </c>
      <c r="B1671" s="1817">
        <v>6294</v>
      </c>
      <c r="C1671" s="1546" t="s">
        <v>1646</v>
      </c>
      <c r="D1671" s="1546" t="s">
        <v>195</v>
      </c>
      <c r="E1671" s="1546" t="s">
        <v>558</v>
      </c>
      <c r="F1671" s="1546" t="s">
        <v>6259</v>
      </c>
      <c r="G1671" s="1818"/>
      <c r="H1671" s="1818"/>
      <c r="I1671" s="1818">
        <v>5</v>
      </c>
      <c r="J1671" s="1546" t="s">
        <v>6523</v>
      </c>
      <c r="K1671" s="1546" t="s">
        <v>6456</v>
      </c>
      <c r="L1671" s="1546" t="s">
        <v>6515</v>
      </c>
    </row>
    <row r="1672" spans="1:12">
      <c r="A1672" s="1546" t="s">
        <v>314</v>
      </c>
      <c r="B1672" s="1817">
        <v>6295</v>
      </c>
      <c r="C1672" s="1546" t="s">
        <v>1646</v>
      </c>
      <c r="D1672" s="1546" t="s">
        <v>195</v>
      </c>
      <c r="E1672" s="1546" t="s">
        <v>1050</v>
      </c>
      <c r="F1672" s="1546" t="s">
        <v>6196</v>
      </c>
      <c r="G1672" s="1818"/>
      <c r="H1672" s="1818"/>
      <c r="I1672" s="1818">
        <v>5</v>
      </c>
      <c r="J1672" s="1546" t="s">
        <v>6523</v>
      </c>
      <c r="K1672" s="1546" t="s">
        <v>6456</v>
      </c>
      <c r="L1672" s="1546" t="s">
        <v>6515</v>
      </c>
    </row>
    <row r="1673" spans="1:12">
      <c r="A1673" s="1546" t="s">
        <v>314</v>
      </c>
      <c r="B1673" s="1817">
        <v>6297</v>
      </c>
      <c r="C1673" s="1546" t="s">
        <v>1646</v>
      </c>
      <c r="D1673" s="1546" t="s">
        <v>195</v>
      </c>
      <c r="E1673" s="1546" t="s">
        <v>1196</v>
      </c>
      <c r="F1673" s="1546" t="s">
        <v>1195</v>
      </c>
      <c r="G1673" s="1818">
        <v>1</v>
      </c>
      <c r="H1673" s="1818"/>
      <c r="I1673" s="1818">
        <v>5</v>
      </c>
      <c r="J1673" s="1546" t="s">
        <v>6523</v>
      </c>
      <c r="K1673" s="1546" t="s">
        <v>6456</v>
      </c>
      <c r="L1673" s="1546" t="s">
        <v>6515</v>
      </c>
    </row>
    <row r="1674" spans="1:12">
      <c r="A1674" s="1546" t="s">
        <v>314</v>
      </c>
      <c r="B1674" s="1817">
        <v>6298</v>
      </c>
      <c r="C1674" s="1546" t="s">
        <v>1646</v>
      </c>
      <c r="D1674" s="1546" t="s">
        <v>195</v>
      </c>
      <c r="E1674" s="1546" t="s">
        <v>2146</v>
      </c>
      <c r="F1674" s="1546" t="s">
        <v>979</v>
      </c>
      <c r="G1674" s="1818"/>
      <c r="H1674" s="1818"/>
      <c r="I1674" s="1818">
        <v>5</v>
      </c>
      <c r="J1674" s="1546" t="s">
        <v>6523</v>
      </c>
      <c r="K1674" s="1546" t="s">
        <v>6456</v>
      </c>
      <c r="L1674" s="1546" t="s">
        <v>6515</v>
      </c>
    </row>
    <row r="1675" spans="1:12">
      <c r="A1675" s="1546" t="s">
        <v>314</v>
      </c>
      <c r="B1675" s="1817">
        <v>6325</v>
      </c>
      <c r="C1675" s="1546" t="s">
        <v>1646</v>
      </c>
      <c r="D1675" s="1546" t="s">
        <v>196</v>
      </c>
      <c r="E1675" s="1546" t="s">
        <v>6159</v>
      </c>
      <c r="F1675" s="1546" t="s">
        <v>1559</v>
      </c>
      <c r="G1675" s="1818">
        <v>2</v>
      </c>
      <c r="H1675" s="1818">
        <v>1</v>
      </c>
      <c r="I1675" s="1818">
        <v>2</v>
      </c>
      <c r="J1675" s="1546" t="s">
        <v>6527</v>
      </c>
      <c r="K1675" s="1546" t="s">
        <v>6456</v>
      </c>
      <c r="L1675" s="1546" t="s">
        <v>6515</v>
      </c>
    </row>
    <row r="1676" spans="1:12">
      <c r="A1676" s="1546" t="s">
        <v>314</v>
      </c>
      <c r="B1676" s="1817">
        <v>6327</v>
      </c>
      <c r="C1676" s="1546" t="s">
        <v>1646</v>
      </c>
      <c r="D1676" s="1546" t="s">
        <v>196</v>
      </c>
      <c r="E1676" s="1546" t="s">
        <v>1265</v>
      </c>
      <c r="F1676" s="1546" t="s">
        <v>6569</v>
      </c>
      <c r="G1676" s="1818">
        <v>1</v>
      </c>
      <c r="H1676" s="1818"/>
      <c r="I1676" s="1818">
        <v>50</v>
      </c>
      <c r="J1676" s="1546" t="s">
        <v>6523</v>
      </c>
      <c r="K1676" s="1546" t="s">
        <v>6456</v>
      </c>
      <c r="L1676" s="1546" t="s">
        <v>6515</v>
      </c>
    </row>
    <row r="1677" spans="1:12">
      <c r="A1677" s="1546" t="s">
        <v>314</v>
      </c>
      <c r="B1677" s="1817">
        <v>6329</v>
      </c>
      <c r="C1677" s="1546" t="s">
        <v>1646</v>
      </c>
      <c r="D1677" s="1546" t="s">
        <v>196</v>
      </c>
      <c r="E1677" s="1546" t="s">
        <v>434</v>
      </c>
      <c r="F1677" s="1546" t="s">
        <v>303</v>
      </c>
      <c r="G1677" s="1818">
        <v>1</v>
      </c>
      <c r="H1677" s="1818">
        <v>2</v>
      </c>
      <c r="I1677" s="1818">
        <v>2</v>
      </c>
      <c r="J1677" s="1546" t="s">
        <v>6527</v>
      </c>
      <c r="K1677" s="1546" t="s">
        <v>6456</v>
      </c>
      <c r="L1677" s="1546" t="s">
        <v>6515</v>
      </c>
    </row>
    <row r="1678" spans="1:12">
      <c r="A1678" s="1546" t="s">
        <v>314</v>
      </c>
      <c r="B1678" s="1817">
        <v>6331</v>
      </c>
      <c r="C1678" s="1546" t="s">
        <v>1646</v>
      </c>
      <c r="D1678" s="1546" t="s">
        <v>196</v>
      </c>
      <c r="E1678" s="1546" t="s">
        <v>6261</v>
      </c>
      <c r="F1678" s="1546" t="s">
        <v>6026</v>
      </c>
      <c r="G1678" s="1818">
        <v>2</v>
      </c>
      <c r="H1678" s="1818">
        <v>6</v>
      </c>
      <c r="I1678" s="1818">
        <v>12</v>
      </c>
      <c r="J1678" s="1546" t="s">
        <v>6527</v>
      </c>
      <c r="K1678" s="1546" t="s">
        <v>6456</v>
      </c>
      <c r="L1678" s="1546" t="s">
        <v>6515</v>
      </c>
    </row>
    <row r="1679" spans="1:12">
      <c r="A1679" s="1546" t="s">
        <v>314</v>
      </c>
      <c r="B1679" s="1817">
        <v>6333</v>
      </c>
      <c r="C1679" s="1546" t="s">
        <v>1646</v>
      </c>
      <c r="D1679" s="1546" t="s">
        <v>196</v>
      </c>
      <c r="E1679" s="1546" t="s">
        <v>488</v>
      </c>
      <c r="F1679" s="1546" t="s">
        <v>506</v>
      </c>
      <c r="G1679" s="1818">
        <v>1</v>
      </c>
      <c r="H1679" s="1818">
        <v>5</v>
      </c>
      <c r="I1679" s="1818">
        <v>5</v>
      </c>
      <c r="J1679" s="1546" t="s">
        <v>6527</v>
      </c>
      <c r="K1679" s="1546" t="s">
        <v>6456</v>
      </c>
      <c r="L1679" s="1546" t="s">
        <v>6515</v>
      </c>
    </row>
    <row r="1680" spans="1:12">
      <c r="A1680" s="1546" t="s">
        <v>314</v>
      </c>
      <c r="B1680" s="1817">
        <v>6334</v>
      </c>
      <c r="C1680" s="1546" t="s">
        <v>1646</v>
      </c>
      <c r="D1680" s="1546" t="s">
        <v>196</v>
      </c>
      <c r="E1680" s="1546" t="s">
        <v>5901</v>
      </c>
      <c r="F1680" s="1546" t="s">
        <v>585</v>
      </c>
      <c r="G1680" s="1818">
        <v>1</v>
      </c>
      <c r="H1680" s="1818">
        <v>5</v>
      </c>
      <c r="I1680" s="1818">
        <v>5</v>
      </c>
      <c r="J1680" s="1546" t="s">
        <v>6527</v>
      </c>
      <c r="K1680" s="1546" t="s">
        <v>6456</v>
      </c>
      <c r="L1680" s="1546" t="s">
        <v>6515</v>
      </c>
    </row>
    <row r="1681" spans="1:12">
      <c r="A1681" s="1546" t="s">
        <v>314</v>
      </c>
      <c r="B1681" s="1817">
        <v>6335</v>
      </c>
      <c r="C1681" s="1546" t="s">
        <v>1646</v>
      </c>
      <c r="D1681" s="1546" t="s">
        <v>196</v>
      </c>
      <c r="E1681" s="1546" t="s">
        <v>361</v>
      </c>
      <c r="F1681" s="1546" t="s">
        <v>362</v>
      </c>
      <c r="G1681" s="1818">
        <v>1</v>
      </c>
      <c r="H1681" s="1818">
        <v>5</v>
      </c>
      <c r="I1681" s="1818">
        <v>5</v>
      </c>
      <c r="J1681" s="1546" t="s">
        <v>6527</v>
      </c>
      <c r="K1681" s="1546" t="s">
        <v>6456</v>
      </c>
      <c r="L1681" s="1546" t="s">
        <v>6515</v>
      </c>
    </row>
    <row r="1682" spans="1:12">
      <c r="A1682" s="1546" t="s">
        <v>314</v>
      </c>
      <c r="B1682" s="1817">
        <v>6336</v>
      </c>
      <c r="C1682" s="1546" t="s">
        <v>1646</v>
      </c>
      <c r="D1682" s="1546" t="s">
        <v>196</v>
      </c>
      <c r="E1682" s="1546" t="s">
        <v>586</v>
      </c>
      <c r="F1682" s="1546" t="s">
        <v>5919</v>
      </c>
      <c r="G1682" s="1818">
        <v>1</v>
      </c>
      <c r="H1682" s="1818">
        <v>5</v>
      </c>
      <c r="I1682" s="1818">
        <v>5</v>
      </c>
      <c r="J1682" s="1546" t="s">
        <v>6527</v>
      </c>
      <c r="K1682" s="1546" t="s">
        <v>6456</v>
      </c>
      <c r="L1682" s="1546" t="s">
        <v>6515</v>
      </c>
    </row>
    <row r="1683" spans="1:12">
      <c r="A1683" s="1546" t="s">
        <v>314</v>
      </c>
      <c r="B1683" s="1817">
        <v>6337</v>
      </c>
      <c r="C1683" s="1546" t="s">
        <v>1646</v>
      </c>
      <c r="D1683" s="1546" t="s">
        <v>196</v>
      </c>
      <c r="E1683" s="1546" t="s">
        <v>283</v>
      </c>
      <c r="F1683" s="1546" t="s">
        <v>282</v>
      </c>
      <c r="G1683" s="1818">
        <v>1</v>
      </c>
      <c r="H1683" s="1818">
        <v>5</v>
      </c>
      <c r="I1683" s="1818">
        <v>5</v>
      </c>
      <c r="J1683" s="1546" t="s">
        <v>6527</v>
      </c>
      <c r="K1683" s="1546" t="s">
        <v>6456</v>
      </c>
      <c r="L1683" s="1546" t="s">
        <v>6515</v>
      </c>
    </row>
    <row r="1684" spans="1:12">
      <c r="A1684" s="1546" t="s">
        <v>314</v>
      </c>
      <c r="B1684" s="1817">
        <v>6338</v>
      </c>
      <c r="C1684" s="1546" t="s">
        <v>1646</v>
      </c>
      <c r="D1684" s="1546" t="s">
        <v>196</v>
      </c>
      <c r="E1684" s="1546" t="s">
        <v>1661</v>
      </c>
      <c r="F1684" s="1546" t="s">
        <v>438</v>
      </c>
      <c r="G1684" s="1818">
        <v>1</v>
      </c>
      <c r="H1684" s="1818">
        <v>5</v>
      </c>
      <c r="I1684" s="1818">
        <v>5</v>
      </c>
      <c r="J1684" s="1546" t="s">
        <v>6527</v>
      </c>
      <c r="K1684" s="1546" t="s">
        <v>6456</v>
      </c>
      <c r="L1684" s="1546" t="s">
        <v>6515</v>
      </c>
    </row>
    <row r="1685" spans="1:12">
      <c r="A1685" s="1546" t="s">
        <v>314</v>
      </c>
      <c r="B1685" s="1817">
        <v>6339</v>
      </c>
      <c r="C1685" s="1546" t="s">
        <v>1646</v>
      </c>
      <c r="D1685" s="1546" t="s">
        <v>196</v>
      </c>
      <c r="E1685" s="1546" t="s">
        <v>580</v>
      </c>
      <c r="F1685" s="1546" t="s">
        <v>581</v>
      </c>
      <c r="G1685" s="1818">
        <v>1</v>
      </c>
      <c r="H1685" s="1818">
        <v>5</v>
      </c>
      <c r="I1685" s="1818">
        <v>5</v>
      </c>
      <c r="J1685" s="1546" t="s">
        <v>6527</v>
      </c>
      <c r="K1685" s="1546" t="s">
        <v>6456</v>
      </c>
      <c r="L1685" s="1546" t="s">
        <v>6515</v>
      </c>
    </row>
    <row r="1686" spans="1:12">
      <c r="A1686" s="1546" t="s">
        <v>314</v>
      </c>
      <c r="B1686" s="1817">
        <v>6340</v>
      </c>
      <c r="C1686" s="1546" t="s">
        <v>1646</v>
      </c>
      <c r="D1686" s="1546" t="s">
        <v>196</v>
      </c>
      <c r="E1686" s="1546" t="s">
        <v>6256</v>
      </c>
      <c r="F1686" s="1546" t="s">
        <v>436</v>
      </c>
      <c r="G1686" s="1818">
        <v>1</v>
      </c>
      <c r="H1686" s="1818">
        <v>5</v>
      </c>
      <c r="I1686" s="1818">
        <v>5</v>
      </c>
      <c r="J1686" s="1546" t="s">
        <v>6527</v>
      </c>
      <c r="K1686" s="1546" t="s">
        <v>6456</v>
      </c>
      <c r="L1686" s="1546" t="s">
        <v>6515</v>
      </c>
    </row>
    <row r="1687" spans="1:12">
      <c r="A1687" s="1546" t="s">
        <v>314</v>
      </c>
      <c r="B1687" s="1817">
        <v>6341</v>
      </c>
      <c r="C1687" s="1546" t="s">
        <v>1646</v>
      </c>
      <c r="D1687" s="1546" t="s">
        <v>196</v>
      </c>
      <c r="E1687" s="1546" t="s">
        <v>1050</v>
      </c>
      <c r="F1687" s="1546" t="s">
        <v>1049</v>
      </c>
      <c r="G1687" s="1818">
        <v>1</v>
      </c>
      <c r="H1687" s="1818">
        <v>5</v>
      </c>
      <c r="I1687" s="1818">
        <v>5</v>
      </c>
      <c r="J1687" s="1546" t="s">
        <v>6527</v>
      </c>
      <c r="K1687" s="1546" t="s">
        <v>6456</v>
      </c>
      <c r="L1687" s="1546" t="s">
        <v>6515</v>
      </c>
    </row>
    <row r="1688" spans="1:12">
      <c r="A1688" s="1546" t="s">
        <v>314</v>
      </c>
      <c r="B1688" s="1817">
        <v>6343</v>
      </c>
      <c r="C1688" s="1546" t="s">
        <v>1646</v>
      </c>
      <c r="D1688" s="1546" t="s">
        <v>196</v>
      </c>
      <c r="E1688" s="1546" t="s">
        <v>6098</v>
      </c>
      <c r="F1688" s="1546" t="s">
        <v>276</v>
      </c>
      <c r="G1688" s="1818">
        <v>2</v>
      </c>
      <c r="H1688" s="1818">
        <v>4</v>
      </c>
      <c r="I1688" s="1818">
        <v>8</v>
      </c>
      <c r="J1688" s="1546" t="s">
        <v>6527</v>
      </c>
      <c r="K1688" s="1546" t="s">
        <v>6456</v>
      </c>
      <c r="L1688" s="1546" t="s">
        <v>6515</v>
      </c>
    </row>
    <row r="1689" spans="1:12">
      <c r="A1689" s="1546" t="s">
        <v>314</v>
      </c>
      <c r="B1689" s="1817">
        <v>6344</v>
      </c>
      <c r="C1689" s="1546" t="s">
        <v>1646</v>
      </c>
      <c r="D1689" s="1546" t="s">
        <v>196</v>
      </c>
      <c r="E1689" s="1546" t="s">
        <v>6099</v>
      </c>
      <c r="F1689" s="1546" t="s">
        <v>294</v>
      </c>
      <c r="G1689" s="1818">
        <v>2</v>
      </c>
      <c r="H1689" s="1818">
        <v>4</v>
      </c>
      <c r="I1689" s="1818">
        <v>8</v>
      </c>
      <c r="J1689" s="1546" t="s">
        <v>6527</v>
      </c>
      <c r="K1689" s="1546" t="s">
        <v>6456</v>
      </c>
      <c r="L1689" s="1546" t="s">
        <v>6515</v>
      </c>
    </row>
    <row r="1690" spans="1:12">
      <c r="A1690" s="1546" t="s">
        <v>314</v>
      </c>
      <c r="B1690" s="1817">
        <v>6345</v>
      </c>
      <c r="C1690" s="1546" t="s">
        <v>1646</v>
      </c>
      <c r="D1690" s="1546" t="s">
        <v>196</v>
      </c>
      <c r="E1690" s="1546" t="s">
        <v>293</v>
      </c>
      <c r="F1690" s="1546" t="s">
        <v>292</v>
      </c>
      <c r="G1690" s="1818">
        <v>1</v>
      </c>
      <c r="H1690" s="1818">
        <v>4</v>
      </c>
      <c r="I1690" s="1818">
        <v>4</v>
      </c>
      <c r="J1690" s="1546" t="s">
        <v>6527</v>
      </c>
      <c r="K1690" s="1546" t="s">
        <v>6456</v>
      </c>
      <c r="L1690" s="1546" t="s">
        <v>6515</v>
      </c>
    </row>
    <row r="1691" spans="1:12">
      <c r="A1691" s="1546" t="s">
        <v>314</v>
      </c>
      <c r="B1691" s="1817">
        <v>6346</v>
      </c>
      <c r="C1691" s="1546" t="s">
        <v>1646</v>
      </c>
      <c r="D1691" s="1546" t="s">
        <v>196</v>
      </c>
      <c r="E1691" s="1546" t="s">
        <v>6127</v>
      </c>
      <c r="F1691" s="1546" t="s">
        <v>847</v>
      </c>
      <c r="G1691" s="1818">
        <v>1</v>
      </c>
      <c r="H1691" s="1818">
        <v>4</v>
      </c>
      <c r="I1691" s="1818">
        <v>4</v>
      </c>
      <c r="J1691" s="1546" t="s">
        <v>6527</v>
      </c>
      <c r="K1691" s="1546" t="s">
        <v>6456</v>
      </c>
      <c r="L1691" s="1546" t="s">
        <v>6515</v>
      </c>
    </row>
    <row r="1692" spans="1:12">
      <c r="A1692" s="1546" t="s">
        <v>314</v>
      </c>
      <c r="B1692" s="1817">
        <v>6347</v>
      </c>
      <c r="C1692" s="1546" t="s">
        <v>1646</v>
      </c>
      <c r="D1692" s="1546" t="s">
        <v>196</v>
      </c>
      <c r="E1692" s="1546" t="s">
        <v>653</v>
      </c>
      <c r="F1692" s="1546" t="s">
        <v>654</v>
      </c>
      <c r="G1692" s="1818">
        <v>1</v>
      </c>
      <c r="H1692" s="1818">
        <v>4</v>
      </c>
      <c r="I1692" s="1818">
        <v>4</v>
      </c>
      <c r="J1692" s="1546" t="s">
        <v>6527</v>
      </c>
      <c r="K1692" s="1546" t="s">
        <v>6456</v>
      </c>
      <c r="L1692" s="1546" t="s">
        <v>6515</v>
      </c>
    </row>
    <row r="1693" spans="1:12">
      <c r="A1693" s="1546" t="s">
        <v>314</v>
      </c>
      <c r="B1693" s="1817">
        <v>6348</v>
      </c>
      <c r="C1693" s="1546" t="s">
        <v>1646</v>
      </c>
      <c r="D1693" s="1546" t="s">
        <v>196</v>
      </c>
      <c r="E1693" s="1546" t="s">
        <v>653</v>
      </c>
      <c r="F1693" s="1546" t="s">
        <v>654</v>
      </c>
      <c r="G1693" s="1818">
        <v>2</v>
      </c>
      <c r="H1693" s="1818">
        <v>1</v>
      </c>
      <c r="I1693" s="1818">
        <v>2</v>
      </c>
      <c r="J1693" s="1546" t="s">
        <v>6527</v>
      </c>
      <c r="K1693" s="1546" t="s">
        <v>6456</v>
      </c>
      <c r="L1693" s="1546" t="s">
        <v>6515</v>
      </c>
    </row>
    <row r="1694" spans="1:12">
      <c r="A1694" s="1546" t="s">
        <v>314</v>
      </c>
      <c r="B1694" s="1817">
        <v>6349</v>
      </c>
      <c r="C1694" s="1546" t="s">
        <v>1646</v>
      </c>
      <c r="D1694" s="1546" t="s">
        <v>196</v>
      </c>
      <c r="E1694" s="1546" t="s">
        <v>6531</v>
      </c>
      <c r="F1694" s="1546" t="s">
        <v>335</v>
      </c>
      <c r="G1694" s="1818">
        <v>1</v>
      </c>
      <c r="H1694" s="1818">
        <v>4</v>
      </c>
      <c r="I1694" s="1818">
        <v>4</v>
      </c>
      <c r="J1694" s="1546" t="s">
        <v>6527</v>
      </c>
      <c r="K1694" s="1546" t="s">
        <v>6456</v>
      </c>
      <c r="L1694" s="1546" t="s">
        <v>6515</v>
      </c>
    </row>
    <row r="1695" spans="1:12">
      <c r="A1695" s="1546" t="s">
        <v>314</v>
      </c>
      <c r="B1695" s="1817">
        <v>6350</v>
      </c>
      <c r="C1695" s="1546" t="s">
        <v>1646</v>
      </c>
      <c r="D1695" s="1546" t="s">
        <v>196</v>
      </c>
      <c r="E1695" s="1546" t="s">
        <v>6108</v>
      </c>
      <c r="F1695" s="1546" t="s">
        <v>424</v>
      </c>
      <c r="G1695" s="1818">
        <v>2</v>
      </c>
      <c r="H1695" s="1818">
        <v>4</v>
      </c>
      <c r="I1695" s="1818">
        <v>8</v>
      </c>
      <c r="J1695" s="1546" t="s">
        <v>6527</v>
      </c>
      <c r="K1695" s="1546" t="s">
        <v>6456</v>
      </c>
      <c r="L1695" s="1546" t="s">
        <v>6515</v>
      </c>
    </row>
    <row r="1696" spans="1:12">
      <c r="A1696" s="1546" t="s">
        <v>314</v>
      </c>
      <c r="B1696" s="1817">
        <v>6351</v>
      </c>
      <c r="C1696" s="1546" t="s">
        <v>1646</v>
      </c>
      <c r="D1696" s="1546" t="s">
        <v>196</v>
      </c>
      <c r="E1696" s="1546" t="s">
        <v>310</v>
      </c>
      <c r="F1696" s="1546" t="s">
        <v>311</v>
      </c>
      <c r="G1696" s="1818">
        <v>1</v>
      </c>
      <c r="H1696" s="1818">
        <v>4</v>
      </c>
      <c r="I1696" s="1818">
        <v>4</v>
      </c>
      <c r="J1696" s="1546" t="s">
        <v>6527</v>
      </c>
      <c r="K1696" s="1546" t="s">
        <v>6456</v>
      </c>
      <c r="L1696" s="1546" t="s">
        <v>6515</v>
      </c>
    </row>
    <row r="1697" spans="1:12">
      <c r="A1697" s="1546" t="s">
        <v>314</v>
      </c>
      <c r="B1697" s="1817">
        <v>6352</v>
      </c>
      <c r="C1697" s="1546" t="s">
        <v>1646</v>
      </c>
      <c r="D1697" s="1546" t="s">
        <v>196</v>
      </c>
      <c r="E1697" s="1546" t="s">
        <v>1665</v>
      </c>
      <c r="F1697" s="1546" t="s">
        <v>422</v>
      </c>
      <c r="G1697" s="1818">
        <v>1</v>
      </c>
      <c r="H1697" s="1818">
        <v>4</v>
      </c>
      <c r="I1697" s="1818">
        <v>4</v>
      </c>
      <c r="J1697" s="1546" t="s">
        <v>6527</v>
      </c>
      <c r="K1697" s="1546" t="s">
        <v>6456</v>
      </c>
      <c r="L1697" s="1546" t="s">
        <v>6515</v>
      </c>
    </row>
    <row r="1698" spans="1:12">
      <c r="A1698" s="1546" t="s">
        <v>314</v>
      </c>
      <c r="B1698" s="1817">
        <v>6353</v>
      </c>
      <c r="C1698" s="1546" t="s">
        <v>1646</v>
      </c>
      <c r="D1698" s="1546" t="s">
        <v>196</v>
      </c>
      <c r="E1698" s="1546" t="s">
        <v>291</v>
      </c>
      <c r="F1698" s="1546" t="s">
        <v>290</v>
      </c>
      <c r="G1698" s="1818">
        <v>1</v>
      </c>
      <c r="H1698" s="1818">
        <v>4</v>
      </c>
      <c r="I1698" s="1818">
        <v>4</v>
      </c>
      <c r="J1698" s="1546" t="s">
        <v>6527</v>
      </c>
      <c r="K1698" s="1546" t="s">
        <v>6456</v>
      </c>
      <c r="L1698" s="1546" t="s">
        <v>6515</v>
      </c>
    </row>
    <row r="1699" spans="1:12">
      <c r="A1699" s="1546" t="s">
        <v>314</v>
      </c>
      <c r="B1699" s="1817">
        <v>6354</v>
      </c>
      <c r="C1699" s="1546" t="s">
        <v>1646</v>
      </c>
      <c r="D1699" s="1546" t="s">
        <v>196</v>
      </c>
      <c r="E1699" s="1546" t="s">
        <v>935</v>
      </c>
      <c r="F1699" s="1546" t="s">
        <v>934</v>
      </c>
      <c r="G1699" s="1818">
        <v>4</v>
      </c>
      <c r="H1699" s="1818">
        <v>1</v>
      </c>
      <c r="I1699" s="1818">
        <v>4</v>
      </c>
      <c r="J1699" s="1546" t="s">
        <v>6527</v>
      </c>
      <c r="K1699" s="1546" t="s">
        <v>6456</v>
      </c>
      <c r="L1699" s="1546" t="s">
        <v>6515</v>
      </c>
    </row>
    <row r="1700" spans="1:12">
      <c r="A1700" s="1546" t="s">
        <v>314</v>
      </c>
      <c r="B1700" s="1817">
        <v>6356</v>
      </c>
      <c r="C1700" s="1546" t="s">
        <v>1646</v>
      </c>
      <c r="D1700" s="1546" t="s">
        <v>196</v>
      </c>
      <c r="E1700" s="1546" t="s">
        <v>6313</v>
      </c>
      <c r="F1700" s="1546" t="s">
        <v>1211</v>
      </c>
      <c r="G1700" s="1818"/>
      <c r="H1700" s="1818">
        <v>25</v>
      </c>
      <c r="I1700" s="1818">
        <v>25</v>
      </c>
      <c r="J1700" s="1546" t="s">
        <v>6523</v>
      </c>
      <c r="K1700" s="1546" t="s">
        <v>6456</v>
      </c>
      <c r="L1700" s="1546" t="s">
        <v>6515</v>
      </c>
    </row>
    <row r="1701" spans="1:12">
      <c r="A1701" s="1546" t="s">
        <v>314</v>
      </c>
      <c r="B1701" s="1817">
        <v>6357</v>
      </c>
      <c r="C1701" s="1546" t="s">
        <v>1646</v>
      </c>
      <c r="D1701" s="1546" t="s">
        <v>196</v>
      </c>
      <c r="E1701" s="1546" t="s">
        <v>6262</v>
      </c>
      <c r="F1701" s="1546" t="s">
        <v>601</v>
      </c>
      <c r="G1701" s="1818"/>
      <c r="H1701" s="1818">
        <v>25</v>
      </c>
      <c r="I1701" s="1818">
        <v>25</v>
      </c>
      <c r="J1701" s="1546" t="s">
        <v>6523</v>
      </c>
      <c r="K1701" s="1546" t="s">
        <v>6456</v>
      </c>
      <c r="L1701" s="1546" t="s">
        <v>6515</v>
      </c>
    </row>
    <row r="1702" spans="1:12">
      <c r="A1702" s="1546" t="s">
        <v>314</v>
      </c>
      <c r="B1702" s="1817">
        <v>6380</v>
      </c>
      <c r="C1702" s="1546" t="s">
        <v>1646</v>
      </c>
      <c r="D1702" s="1546" t="s">
        <v>197</v>
      </c>
      <c r="E1702" s="1546" t="s">
        <v>842</v>
      </c>
      <c r="F1702" s="1546" t="s">
        <v>841</v>
      </c>
      <c r="G1702" s="1818"/>
      <c r="H1702" s="1818"/>
      <c r="I1702" s="1818">
        <v>2</v>
      </c>
      <c r="J1702" s="1546" t="s">
        <v>6523</v>
      </c>
      <c r="K1702" s="1546" t="s">
        <v>6427</v>
      </c>
      <c r="L1702" s="1546" t="s">
        <v>6593</v>
      </c>
    </row>
    <row r="1703" spans="1:12">
      <c r="A1703" s="1546" t="s">
        <v>314</v>
      </c>
      <c r="B1703" s="1817">
        <v>6381</v>
      </c>
      <c r="C1703" s="1546" t="s">
        <v>1646</v>
      </c>
      <c r="D1703" s="1546" t="s">
        <v>197</v>
      </c>
      <c r="E1703" s="1546" t="s">
        <v>840</v>
      </c>
      <c r="F1703" s="1546" t="s">
        <v>839</v>
      </c>
      <c r="G1703" s="1818"/>
      <c r="H1703" s="1818"/>
      <c r="I1703" s="1818">
        <v>2</v>
      </c>
      <c r="J1703" s="1546" t="s">
        <v>6523</v>
      </c>
      <c r="K1703" s="1546" t="s">
        <v>6427</v>
      </c>
      <c r="L1703" s="1546" t="s">
        <v>6593</v>
      </c>
    </row>
    <row r="1704" spans="1:12">
      <c r="A1704" s="1546" t="s">
        <v>314</v>
      </c>
      <c r="B1704" s="1817">
        <v>6383</v>
      </c>
      <c r="C1704" s="1546" t="s">
        <v>1646</v>
      </c>
      <c r="D1704" s="1546" t="s">
        <v>197</v>
      </c>
      <c r="E1704" s="1546" t="s">
        <v>6159</v>
      </c>
      <c r="F1704" s="1546" t="s">
        <v>1559</v>
      </c>
      <c r="G1704" s="1818"/>
      <c r="H1704" s="1818"/>
      <c r="I1704" s="1818">
        <v>5</v>
      </c>
      <c r="J1704" s="1546" t="s">
        <v>6523</v>
      </c>
      <c r="K1704" s="1546" t="s">
        <v>6427</v>
      </c>
      <c r="L1704" s="1546" t="s">
        <v>6593</v>
      </c>
    </row>
    <row r="1705" spans="1:12">
      <c r="A1705" s="1546" t="s">
        <v>314</v>
      </c>
      <c r="B1705" s="1817">
        <v>6385</v>
      </c>
      <c r="C1705" s="1546" t="s">
        <v>1646</v>
      </c>
      <c r="D1705" s="1546" t="s">
        <v>197</v>
      </c>
      <c r="E1705" s="1546" t="s">
        <v>1208</v>
      </c>
      <c r="F1705" s="1546" t="s">
        <v>1207</v>
      </c>
      <c r="G1705" s="1818"/>
      <c r="H1705" s="1818"/>
      <c r="I1705" s="1818">
        <v>2</v>
      </c>
      <c r="J1705" s="1546" t="s">
        <v>6523</v>
      </c>
      <c r="K1705" s="1546" t="s">
        <v>6427</v>
      </c>
      <c r="L1705" s="1546" t="s">
        <v>6593</v>
      </c>
    </row>
    <row r="1706" spans="1:12">
      <c r="A1706" s="1546" t="s">
        <v>314</v>
      </c>
      <c r="B1706" s="1817">
        <v>6387</v>
      </c>
      <c r="C1706" s="1546" t="s">
        <v>1646</v>
      </c>
      <c r="D1706" s="1546" t="s">
        <v>197</v>
      </c>
      <c r="E1706" s="1546" t="s">
        <v>6244</v>
      </c>
      <c r="F1706" s="1546" t="s">
        <v>379</v>
      </c>
      <c r="G1706" s="1818"/>
      <c r="H1706" s="1818"/>
      <c r="I1706" s="1818">
        <v>10</v>
      </c>
      <c r="J1706" s="1546" t="s">
        <v>6523</v>
      </c>
      <c r="K1706" s="1546" t="s">
        <v>6427</v>
      </c>
      <c r="L1706" s="1546" t="s">
        <v>6593</v>
      </c>
    </row>
    <row r="1707" spans="1:12">
      <c r="A1707" s="1546" t="s">
        <v>314</v>
      </c>
      <c r="B1707" s="1817">
        <v>6388</v>
      </c>
      <c r="C1707" s="1546" t="s">
        <v>1646</v>
      </c>
      <c r="D1707" s="1546" t="s">
        <v>197</v>
      </c>
      <c r="E1707" s="1546" t="s">
        <v>711</v>
      </c>
      <c r="F1707" s="1546" t="s">
        <v>712</v>
      </c>
      <c r="G1707" s="1818"/>
      <c r="H1707" s="1818"/>
      <c r="I1707" s="1818">
        <v>5</v>
      </c>
      <c r="J1707" s="1546" t="s">
        <v>6523</v>
      </c>
      <c r="K1707" s="1546" t="s">
        <v>6427</v>
      </c>
      <c r="L1707" s="1546" t="s">
        <v>6593</v>
      </c>
    </row>
    <row r="1708" spans="1:12">
      <c r="A1708" s="1546" t="s">
        <v>314</v>
      </c>
      <c r="B1708" s="1817">
        <v>6389</v>
      </c>
      <c r="C1708" s="1546" t="s">
        <v>1646</v>
      </c>
      <c r="D1708" s="1546" t="s">
        <v>197</v>
      </c>
      <c r="E1708" s="1546" t="s">
        <v>6266</v>
      </c>
      <c r="F1708" s="1546" t="s">
        <v>643</v>
      </c>
      <c r="G1708" s="1818"/>
      <c r="H1708" s="1818"/>
      <c r="I1708" s="1818">
        <v>5</v>
      </c>
      <c r="J1708" s="1546" t="s">
        <v>6523</v>
      </c>
      <c r="K1708" s="1546" t="s">
        <v>6427</v>
      </c>
      <c r="L1708" s="1546" t="s">
        <v>6593</v>
      </c>
    </row>
    <row r="1709" spans="1:12">
      <c r="A1709" s="1546" t="s">
        <v>314</v>
      </c>
      <c r="B1709" s="1817">
        <v>6420</v>
      </c>
      <c r="C1709" s="1546" t="s">
        <v>1646</v>
      </c>
      <c r="D1709" s="1546" t="s">
        <v>198</v>
      </c>
      <c r="E1709" s="1546" t="s">
        <v>1662</v>
      </c>
      <c r="F1709" s="1546" t="s">
        <v>362</v>
      </c>
      <c r="G1709" s="1818">
        <v>2</v>
      </c>
      <c r="H1709" s="1818">
        <v>5</v>
      </c>
      <c r="I1709" s="1818">
        <v>10</v>
      </c>
      <c r="J1709" s="1546" t="s">
        <v>6527</v>
      </c>
      <c r="K1709" s="1546" t="s">
        <v>6456</v>
      </c>
      <c r="L1709" s="1546" t="s">
        <v>6515</v>
      </c>
    </row>
    <row r="1710" spans="1:12">
      <c r="A1710" s="1546" t="s">
        <v>314</v>
      </c>
      <c r="B1710" s="1817">
        <v>6421</v>
      </c>
      <c r="C1710" s="1546" t="s">
        <v>1646</v>
      </c>
      <c r="D1710" s="1546" t="s">
        <v>198</v>
      </c>
      <c r="E1710" s="1546" t="s">
        <v>6239</v>
      </c>
      <c r="F1710" s="1546" t="s">
        <v>347</v>
      </c>
      <c r="G1710" s="1818">
        <v>4</v>
      </c>
      <c r="H1710" s="1818">
        <v>1</v>
      </c>
      <c r="I1710" s="1818">
        <v>4</v>
      </c>
      <c r="J1710" s="1546" t="s">
        <v>6527</v>
      </c>
      <c r="K1710" s="1546" t="s">
        <v>6456</v>
      </c>
      <c r="L1710" s="1546" t="s">
        <v>6515</v>
      </c>
    </row>
    <row r="1711" spans="1:12">
      <c r="A1711" s="1546" t="s">
        <v>314</v>
      </c>
      <c r="B1711" s="1817">
        <v>6422</v>
      </c>
      <c r="C1711" s="1546" t="s">
        <v>1646</v>
      </c>
      <c r="D1711" s="1546" t="s">
        <v>198</v>
      </c>
      <c r="E1711" s="1546" t="s">
        <v>6239</v>
      </c>
      <c r="F1711" s="1546" t="s">
        <v>347</v>
      </c>
      <c r="G1711" s="1818">
        <v>1</v>
      </c>
      <c r="H1711" s="1818">
        <v>1</v>
      </c>
      <c r="I1711" s="1818">
        <v>1</v>
      </c>
      <c r="J1711" s="1546" t="s">
        <v>6527</v>
      </c>
      <c r="K1711" s="1546" t="s">
        <v>6456</v>
      </c>
      <c r="L1711" s="1546" t="s">
        <v>6515</v>
      </c>
    </row>
    <row r="1712" spans="1:12">
      <c r="A1712" s="1546" t="s">
        <v>314</v>
      </c>
      <c r="B1712" s="1817">
        <v>6423</v>
      </c>
      <c r="C1712" s="1546" t="s">
        <v>1646</v>
      </c>
      <c r="D1712" s="1546" t="s">
        <v>198</v>
      </c>
      <c r="E1712" s="1546" t="s">
        <v>6240</v>
      </c>
      <c r="F1712" s="1546" t="s">
        <v>349</v>
      </c>
      <c r="G1712" s="1818">
        <v>1</v>
      </c>
      <c r="H1712" s="1818">
        <v>5</v>
      </c>
      <c r="I1712" s="1818">
        <v>5</v>
      </c>
      <c r="J1712" s="1546" t="s">
        <v>6527</v>
      </c>
      <c r="K1712" s="1546" t="s">
        <v>6456</v>
      </c>
      <c r="L1712" s="1546" t="s">
        <v>6515</v>
      </c>
    </row>
    <row r="1713" spans="1:12">
      <c r="A1713" s="1546" t="s">
        <v>314</v>
      </c>
      <c r="B1713" s="1817">
        <v>6424</v>
      </c>
      <c r="C1713" s="1546" t="s">
        <v>1646</v>
      </c>
      <c r="D1713" s="1546" t="s">
        <v>198</v>
      </c>
      <c r="E1713" s="1546" t="s">
        <v>6249</v>
      </c>
      <c r="F1713" s="1546" t="s">
        <v>453</v>
      </c>
      <c r="G1713" s="1818">
        <v>1</v>
      </c>
      <c r="H1713" s="1818">
        <v>5</v>
      </c>
      <c r="I1713" s="1818">
        <v>5</v>
      </c>
      <c r="J1713" s="1546" t="s">
        <v>6527</v>
      </c>
      <c r="K1713" s="1546" t="s">
        <v>6456</v>
      </c>
      <c r="L1713" s="1546" t="s">
        <v>6515</v>
      </c>
    </row>
    <row r="1714" spans="1:12">
      <c r="A1714" s="1546" t="s">
        <v>314</v>
      </c>
      <c r="B1714" s="1817">
        <v>6425</v>
      </c>
      <c r="C1714" s="1546" t="s">
        <v>1646</v>
      </c>
      <c r="D1714" s="1546" t="s">
        <v>198</v>
      </c>
      <c r="E1714" s="1546" t="s">
        <v>462</v>
      </c>
      <c r="F1714" s="1546" t="s">
        <v>461</v>
      </c>
      <c r="G1714" s="1818">
        <v>1</v>
      </c>
      <c r="H1714" s="1818">
        <v>5</v>
      </c>
      <c r="I1714" s="1818">
        <v>5</v>
      </c>
      <c r="J1714" s="1546" t="s">
        <v>6527</v>
      </c>
      <c r="K1714" s="1546" t="s">
        <v>6456</v>
      </c>
      <c r="L1714" s="1546" t="s">
        <v>6515</v>
      </c>
    </row>
    <row r="1715" spans="1:12">
      <c r="A1715" s="1546" t="s">
        <v>314</v>
      </c>
      <c r="B1715" s="1817">
        <v>6426</v>
      </c>
      <c r="C1715" s="1546" t="s">
        <v>1646</v>
      </c>
      <c r="D1715" s="1546" t="s">
        <v>198</v>
      </c>
      <c r="E1715" s="1546" t="s">
        <v>6248</v>
      </c>
      <c r="F1715" s="1546" t="s">
        <v>459</v>
      </c>
      <c r="G1715" s="1818">
        <v>2</v>
      </c>
      <c r="H1715" s="1818">
        <v>5</v>
      </c>
      <c r="I1715" s="1818">
        <v>10</v>
      </c>
      <c r="J1715" s="1546" t="s">
        <v>6527</v>
      </c>
      <c r="K1715" s="1546" t="s">
        <v>6456</v>
      </c>
      <c r="L1715" s="1546" t="s">
        <v>6515</v>
      </c>
    </row>
    <row r="1716" spans="1:12">
      <c r="A1716" s="1546" t="s">
        <v>314</v>
      </c>
      <c r="B1716" s="1817">
        <v>6428</v>
      </c>
      <c r="C1716" s="1546" t="s">
        <v>1646</v>
      </c>
      <c r="D1716" s="1546" t="s">
        <v>198</v>
      </c>
      <c r="E1716" s="1546" t="s">
        <v>937</v>
      </c>
      <c r="F1716" s="1546" t="s">
        <v>936</v>
      </c>
      <c r="G1716" s="1818">
        <v>2</v>
      </c>
      <c r="H1716" s="1818">
        <v>4</v>
      </c>
      <c r="I1716" s="1818">
        <v>8</v>
      </c>
      <c r="J1716" s="1546" t="s">
        <v>6527</v>
      </c>
      <c r="K1716" s="1546" t="s">
        <v>6456</v>
      </c>
      <c r="L1716" s="1546" t="s">
        <v>6515</v>
      </c>
    </row>
    <row r="1717" spans="1:12">
      <c r="A1717" s="1546" t="s">
        <v>314</v>
      </c>
      <c r="B1717" s="1817">
        <v>6429</v>
      </c>
      <c r="C1717" s="1546" t="s">
        <v>1646</v>
      </c>
      <c r="D1717" s="1546" t="s">
        <v>198</v>
      </c>
      <c r="E1717" s="1546" t="s">
        <v>6098</v>
      </c>
      <c r="F1717" s="1546" t="s">
        <v>276</v>
      </c>
      <c r="G1717" s="1818">
        <v>1</v>
      </c>
      <c r="H1717" s="1818">
        <v>4</v>
      </c>
      <c r="I1717" s="1818">
        <v>4</v>
      </c>
      <c r="J1717" s="1546" t="s">
        <v>6527</v>
      </c>
      <c r="K1717" s="1546" t="s">
        <v>6456</v>
      </c>
      <c r="L1717" s="1546" t="s">
        <v>6515</v>
      </c>
    </row>
    <row r="1718" spans="1:12">
      <c r="A1718" s="1546" t="s">
        <v>314</v>
      </c>
      <c r="B1718" s="1817">
        <v>6430</v>
      </c>
      <c r="C1718" s="1546" t="s">
        <v>1646</v>
      </c>
      <c r="D1718" s="1546" t="s">
        <v>198</v>
      </c>
      <c r="E1718" s="1546" t="s">
        <v>310</v>
      </c>
      <c r="F1718" s="1546" t="s">
        <v>311</v>
      </c>
      <c r="G1718" s="1818">
        <v>1</v>
      </c>
      <c r="H1718" s="1818">
        <v>4</v>
      </c>
      <c r="I1718" s="1818">
        <v>4</v>
      </c>
      <c r="J1718" s="1546" t="s">
        <v>6527</v>
      </c>
      <c r="K1718" s="1546" t="s">
        <v>6456</v>
      </c>
      <c r="L1718" s="1546" t="s">
        <v>6515</v>
      </c>
    </row>
    <row r="1719" spans="1:12">
      <c r="A1719" s="1546" t="s">
        <v>314</v>
      </c>
      <c r="B1719" s="1817">
        <v>6448</v>
      </c>
      <c r="C1719" s="1546" t="s">
        <v>1646</v>
      </c>
      <c r="D1719" s="1546" t="s">
        <v>198</v>
      </c>
      <c r="E1719" s="1546" t="s">
        <v>409</v>
      </c>
      <c r="F1719" s="1546" t="s">
        <v>21</v>
      </c>
      <c r="G1719" s="1818">
        <v>16</v>
      </c>
      <c r="H1719" s="1818"/>
      <c r="I1719" s="1818">
        <v>56</v>
      </c>
      <c r="J1719" s="1546" t="s">
        <v>6523</v>
      </c>
      <c r="K1719" s="1546" t="s">
        <v>6456</v>
      </c>
      <c r="L1719" s="1546" t="s">
        <v>6515</v>
      </c>
    </row>
    <row r="1720" spans="1:12">
      <c r="A1720" s="1546" t="s">
        <v>314</v>
      </c>
      <c r="B1720" s="1817">
        <v>6469</v>
      </c>
      <c r="C1720" s="1546" t="s">
        <v>1657</v>
      </c>
      <c r="D1720" s="1546" t="s">
        <v>199</v>
      </c>
      <c r="E1720" s="1546" t="s">
        <v>1658</v>
      </c>
      <c r="F1720" s="1546" t="s">
        <v>6515</v>
      </c>
      <c r="G1720" s="1818"/>
      <c r="H1720" s="1818"/>
      <c r="I1720" s="1818">
        <v>782</v>
      </c>
      <c r="J1720" s="1546" t="s">
        <v>6523</v>
      </c>
      <c r="K1720" s="1546" t="s">
        <v>6456</v>
      </c>
      <c r="L1720" s="1546" t="s">
        <v>6515</v>
      </c>
    </row>
    <row r="1721" spans="1:12">
      <c r="A1721" s="1546" t="s">
        <v>314</v>
      </c>
      <c r="B1721" s="1817">
        <v>6471</v>
      </c>
      <c r="C1721" s="1546" t="s">
        <v>1657</v>
      </c>
      <c r="D1721" s="1546" t="s">
        <v>199</v>
      </c>
      <c r="E1721" s="1546" t="s">
        <v>1659</v>
      </c>
      <c r="F1721" s="1546" t="s">
        <v>6515</v>
      </c>
      <c r="G1721" s="1818"/>
      <c r="H1721" s="1818"/>
      <c r="I1721" s="1818">
        <v>55</v>
      </c>
      <c r="J1721" s="1546" t="s">
        <v>6523</v>
      </c>
      <c r="K1721" s="1546" t="s">
        <v>6456</v>
      </c>
      <c r="L1721" s="1546" t="s">
        <v>6515</v>
      </c>
    </row>
    <row r="1722" spans="1:12">
      <c r="A1722" s="1546" t="s">
        <v>314</v>
      </c>
      <c r="B1722" s="1817">
        <v>6473</v>
      </c>
      <c r="C1722" s="1546" t="s">
        <v>1657</v>
      </c>
      <c r="D1722" s="1546" t="s">
        <v>199</v>
      </c>
      <c r="E1722" s="1546" t="s">
        <v>1660</v>
      </c>
      <c r="F1722" s="1546" t="s">
        <v>6515</v>
      </c>
      <c r="G1722" s="1818"/>
      <c r="H1722" s="1818"/>
      <c r="I1722" s="1818">
        <v>135</v>
      </c>
      <c r="J1722" s="1546" t="s">
        <v>6523</v>
      </c>
      <c r="K1722" s="1546" t="s">
        <v>6456</v>
      </c>
      <c r="L1722" s="1546" t="s">
        <v>6515</v>
      </c>
    </row>
    <row r="1723" spans="1:12">
      <c r="A1723" s="1546" t="s">
        <v>314</v>
      </c>
      <c r="B1723" s="1817">
        <v>6501</v>
      </c>
      <c r="C1723" s="1546" t="s">
        <v>1657</v>
      </c>
      <c r="D1723" s="1546" t="s">
        <v>200</v>
      </c>
      <c r="E1723" s="1546" t="s">
        <v>1661</v>
      </c>
      <c r="F1723" s="1546" t="s">
        <v>438</v>
      </c>
      <c r="G1723" s="1818">
        <v>1</v>
      </c>
      <c r="H1723" s="1818">
        <v>5</v>
      </c>
      <c r="I1723" s="1818">
        <v>5</v>
      </c>
      <c r="J1723" s="1546" t="s">
        <v>6527</v>
      </c>
      <c r="K1723" s="1546" t="s">
        <v>6456</v>
      </c>
      <c r="L1723" s="1546" t="s">
        <v>6515</v>
      </c>
    </row>
    <row r="1724" spans="1:12">
      <c r="A1724" s="1546" t="s">
        <v>314</v>
      </c>
      <c r="B1724" s="1817">
        <v>6502</v>
      </c>
      <c r="C1724" s="1546" t="s">
        <v>1657</v>
      </c>
      <c r="D1724" s="1546" t="s">
        <v>200</v>
      </c>
      <c r="E1724" s="1546" t="s">
        <v>1662</v>
      </c>
      <c r="F1724" s="1546" t="s">
        <v>362</v>
      </c>
      <c r="G1724" s="1818">
        <v>1</v>
      </c>
      <c r="H1724" s="1818">
        <v>5</v>
      </c>
      <c r="I1724" s="1818">
        <v>5</v>
      </c>
      <c r="J1724" s="1546" t="s">
        <v>6527</v>
      </c>
      <c r="K1724" s="1546" t="s">
        <v>6456</v>
      </c>
      <c r="L1724" s="1546" t="s">
        <v>6515</v>
      </c>
    </row>
    <row r="1725" spans="1:12">
      <c r="A1725" s="1546" t="s">
        <v>314</v>
      </c>
      <c r="B1725" s="1817">
        <v>6504</v>
      </c>
      <c r="C1725" s="1546" t="s">
        <v>1657</v>
      </c>
      <c r="D1725" s="1546" t="s">
        <v>200</v>
      </c>
      <c r="E1725" s="1546" t="s">
        <v>1663</v>
      </c>
      <c r="F1725" s="1546" t="s">
        <v>1664</v>
      </c>
      <c r="G1725" s="1818">
        <v>1</v>
      </c>
      <c r="H1725" s="1818">
        <v>4</v>
      </c>
      <c r="I1725" s="1818">
        <v>4</v>
      </c>
      <c r="J1725" s="1546" t="s">
        <v>6527</v>
      </c>
      <c r="K1725" s="1546" t="s">
        <v>6456</v>
      </c>
      <c r="L1725" s="1546" t="s">
        <v>6515</v>
      </c>
    </row>
    <row r="1726" spans="1:12">
      <c r="A1726" s="1546" t="s">
        <v>314</v>
      </c>
      <c r="B1726" s="1817">
        <v>6505</v>
      </c>
      <c r="C1726" s="1546" t="s">
        <v>1657</v>
      </c>
      <c r="D1726" s="1546" t="s">
        <v>200</v>
      </c>
      <c r="E1726" s="1546" t="s">
        <v>1665</v>
      </c>
      <c r="F1726" s="1546" t="s">
        <v>422</v>
      </c>
      <c r="G1726" s="1818">
        <v>1</v>
      </c>
      <c r="H1726" s="1818">
        <v>4</v>
      </c>
      <c r="I1726" s="1818">
        <v>4</v>
      </c>
      <c r="J1726" s="1546" t="s">
        <v>6527</v>
      </c>
      <c r="K1726" s="1546" t="s">
        <v>6456</v>
      </c>
      <c r="L1726" s="1546" t="s">
        <v>6515</v>
      </c>
    </row>
    <row r="1727" spans="1:12">
      <c r="A1727" s="1546" t="s">
        <v>314</v>
      </c>
      <c r="B1727" s="1817">
        <v>6506</v>
      </c>
      <c r="C1727" s="1546" t="s">
        <v>1657</v>
      </c>
      <c r="D1727" s="1546" t="s">
        <v>200</v>
      </c>
      <c r="E1727" s="1546" t="s">
        <v>6109</v>
      </c>
      <c r="F1727" s="1546" t="s">
        <v>466</v>
      </c>
      <c r="G1727" s="1818">
        <v>2</v>
      </c>
      <c r="H1727" s="1818">
        <v>4</v>
      </c>
      <c r="I1727" s="1818">
        <v>8</v>
      </c>
      <c r="J1727" s="1546" t="s">
        <v>6527</v>
      </c>
      <c r="K1727" s="1546" t="s">
        <v>6456</v>
      </c>
      <c r="L1727" s="1546" t="s">
        <v>6515</v>
      </c>
    </row>
    <row r="1728" spans="1:12">
      <c r="A1728" s="1546" t="s">
        <v>314</v>
      </c>
      <c r="B1728" s="1817">
        <v>6508</v>
      </c>
      <c r="C1728" s="1546" t="s">
        <v>1657</v>
      </c>
      <c r="D1728" s="1546" t="s">
        <v>200</v>
      </c>
      <c r="E1728" s="1546" t="s">
        <v>6131</v>
      </c>
      <c r="F1728" s="1546" t="s">
        <v>6515</v>
      </c>
      <c r="G1728" s="1818">
        <v>1</v>
      </c>
      <c r="H1728" s="1818"/>
      <c r="I1728" s="1818">
        <v>100</v>
      </c>
      <c r="J1728" s="1546" t="s">
        <v>6523</v>
      </c>
      <c r="K1728" s="1546" t="s">
        <v>6456</v>
      </c>
      <c r="L1728" s="1546" t="s">
        <v>6515</v>
      </c>
    </row>
    <row r="1729" spans="1:12">
      <c r="A1729" s="1546" t="s">
        <v>314</v>
      </c>
      <c r="B1729" s="1817">
        <v>6534</v>
      </c>
      <c r="C1729" s="1546" t="s">
        <v>1668</v>
      </c>
      <c r="D1729" s="1546" t="s">
        <v>201</v>
      </c>
      <c r="E1729" s="1546" t="s">
        <v>555</v>
      </c>
      <c r="F1729" s="1546" t="s">
        <v>381</v>
      </c>
      <c r="G1729" s="1818">
        <v>2</v>
      </c>
      <c r="H1729" s="1818">
        <v>5</v>
      </c>
      <c r="I1729" s="1818">
        <v>10</v>
      </c>
      <c r="J1729" s="1546" t="s">
        <v>6527</v>
      </c>
      <c r="K1729" s="1546" t="s">
        <v>6456</v>
      </c>
      <c r="L1729" s="1546" t="s">
        <v>6515</v>
      </c>
    </row>
    <row r="1730" spans="1:12">
      <c r="A1730" s="1546" t="s">
        <v>314</v>
      </c>
      <c r="B1730" s="1817">
        <v>6535</v>
      </c>
      <c r="C1730" s="1546" t="s">
        <v>1668</v>
      </c>
      <c r="D1730" s="1546" t="s">
        <v>201</v>
      </c>
      <c r="E1730" s="1546" t="s">
        <v>582</v>
      </c>
      <c r="F1730" s="1546" t="s">
        <v>583</v>
      </c>
      <c r="G1730" s="1818">
        <v>1</v>
      </c>
      <c r="H1730" s="1818">
        <v>5</v>
      </c>
      <c r="I1730" s="1818">
        <v>5</v>
      </c>
      <c r="J1730" s="1546" t="s">
        <v>6527</v>
      </c>
      <c r="K1730" s="1546" t="s">
        <v>6456</v>
      </c>
      <c r="L1730" s="1546" t="s">
        <v>6515</v>
      </c>
    </row>
    <row r="1731" spans="1:12">
      <c r="A1731" s="1546" t="s">
        <v>314</v>
      </c>
      <c r="B1731" s="1817">
        <v>6536</v>
      </c>
      <c r="C1731" s="1546" t="s">
        <v>1668</v>
      </c>
      <c r="D1731" s="1546" t="s">
        <v>201</v>
      </c>
      <c r="E1731" s="1546" t="s">
        <v>287</v>
      </c>
      <c r="F1731" s="1546" t="s">
        <v>286</v>
      </c>
      <c r="G1731" s="1818">
        <v>2</v>
      </c>
      <c r="H1731" s="1818">
        <v>5</v>
      </c>
      <c r="I1731" s="1818">
        <v>10</v>
      </c>
      <c r="J1731" s="1546" t="s">
        <v>6527</v>
      </c>
      <c r="K1731" s="1546" t="s">
        <v>6456</v>
      </c>
      <c r="L1731" s="1546" t="s">
        <v>6515</v>
      </c>
    </row>
    <row r="1732" spans="1:12">
      <c r="A1732" s="1546" t="s">
        <v>314</v>
      </c>
      <c r="B1732" s="1817">
        <v>6537</v>
      </c>
      <c r="C1732" s="1546" t="s">
        <v>1668</v>
      </c>
      <c r="D1732" s="1546" t="s">
        <v>201</v>
      </c>
      <c r="E1732" s="1546" t="s">
        <v>1064</v>
      </c>
      <c r="F1732" s="1546" t="s">
        <v>1063</v>
      </c>
      <c r="G1732" s="1818">
        <v>2</v>
      </c>
      <c r="H1732" s="1818">
        <v>5</v>
      </c>
      <c r="I1732" s="1818">
        <v>10</v>
      </c>
      <c r="J1732" s="1546" t="s">
        <v>6527</v>
      </c>
      <c r="K1732" s="1546" t="s">
        <v>6456</v>
      </c>
      <c r="L1732" s="1546" t="s">
        <v>6515</v>
      </c>
    </row>
    <row r="1733" spans="1:12">
      <c r="A1733" s="1546" t="s">
        <v>314</v>
      </c>
      <c r="B1733" s="1817">
        <v>6538</v>
      </c>
      <c r="C1733" s="1546" t="s">
        <v>1668</v>
      </c>
      <c r="D1733" s="1546" t="s">
        <v>201</v>
      </c>
      <c r="E1733" s="1546" t="s">
        <v>619</v>
      </c>
      <c r="F1733" s="1546" t="s">
        <v>620</v>
      </c>
      <c r="G1733" s="1818">
        <v>2</v>
      </c>
      <c r="H1733" s="1818">
        <v>5</v>
      </c>
      <c r="I1733" s="1818">
        <v>10</v>
      </c>
      <c r="J1733" s="1546" t="s">
        <v>6527</v>
      </c>
      <c r="K1733" s="1546" t="s">
        <v>6456</v>
      </c>
      <c r="L1733" s="1546" t="s">
        <v>6515</v>
      </c>
    </row>
    <row r="1734" spans="1:12">
      <c r="A1734" s="1546" t="s">
        <v>314</v>
      </c>
      <c r="B1734" s="1817">
        <v>6539</v>
      </c>
      <c r="C1734" s="1546" t="s">
        <v>1668</v>
      </c>
      <c r="D1734" s="1546" t="s">
        <v>201</v>
      </c>
      <c r="E1734" s="1546" t="s">
        <v>6328</v>
      </c>
      <c r="F1734" s="1546" t="s">
        <v>6254</v>
      </c>
      <c r="G1734" s="1818">
        <v>2</v>
      </c>
      <c r="H1734" s="1818">
        <v>5</v>
      </c>
      <c r="I1734" s="1818">
        <v>10</v>
      </c>
      <c r="J1734" s="1546" t="s">
        <v>6527</v>
      </c>
      <c r="K1734" s="1546" t="s">
        <v>6456</v>
      </c>
      <c r="L1734" s="1546" t="s">
        <v>6515</v>
      </c>
    </row>
    <row r="1735" spans="1:12">
      <c r="A1735" s="1546" t="s">
        <v>314</v>
      </c>
      <c r="B1735" s="1817">
        <v>6540</v>
      </c>
      <c r="C1735" s="1546" t="s">
        <v>1668</v>
      </c>
      <c r="D1735" s="1546" t="s">
        <v>201</v>
      </c>
      <c r="E1735" s="1546" t="s">
        <v>1671</v>
      </c>
      <c r="F1735" s="1546" t="s">
        <v>1063</v>
      </c>
      <c r="G1735" s="1818">
        <v>2</v>
      </c>
      <c r="H1735" s="1818">
        <v>1</v>
      </c>
      <c r="I1735" s="1818">
        <v>2</v>
      </c>
      <c r="J1735" s="1546" t="s">
        <v>6527</v>
      </c>
      <c r="K1735" s="1546" t="s">
        <v>6456</v>
      </c>
      <c r="L1735" s="1546" t="s">
        <v>6515</v>
      </c>
    </row>
    <row r="1736" spans="1:12">
      <c r="A1736" s="1546" t="s">
        <v>314</v>
      </c>
      <c r="B1736" s="1817">
        <v>6542</v>
      </c>
      <c r="C1736" s="1546" t="s">
        <v>1668</v>
      </c>
      <c r="D1736" s="1546" t="s">
        <v>201</v>
      </c>
      <c r="E1736" s="1546" t="s">
        <v>6127</v>
      </c>
      <c r="F1736" s="1546" t="s">
        <v>847</v>
      </c>
      <c r="G1736" s="1818">
        <v>1</v>
      </c>
      <c r="H1736" s="1818">
        <v>4</v>
      </c>
      <c r="I1736" s="1818">
        <v>4</v>
      </c>
      <c r="J1736" s="1546" t="s">
        <v>6527</v>
      </c>
      <c r="K1736" s="1546" t="s">
        <v>6456</v>
      </c>
      <c r="L1736" s="1546" t="s">
        <v>6515</v>
      </c>
    </row>
    <row r="1737" spans="1:12">
      <c r="A1737" s="1546" t="s">
        <v>314</v>
      </c>
      <c r="B1737" s="1817">
        <v>6544</v>
      </c>
      <c r="C1737" s="1546" t="s">
        <v>1668</v>
      </c>
      <c r="D1737" s="1546" t="s">
        <v>201</v>
      </c>
      <c r="E1737" s="1546" t="s">
        <v>6314</v>
      </c>
      <c r="F1737" s="1546" t="s">
        <v>1232</v>
      </c>
      <c r="G1737" s="1818">
        <v>1</v>
      </c>
      <c r="H1737" s="1818"/>
      <c r="I1737" s="1818">
        <v>50</v>
      </c>
      <c r="J1737" s="1546" t="s">
        <v>6523</v>
      </c>
      <c r="K1737" s="1546" t="s">
        <v>6456</v>
      </c>
      <c r="L1737" s="1546" t="s">
        <v>6515</v>
      </c>
    </row>
    <row r="1738" spans="1:12">
      <c r="A1738" s="1546" t="s">
        <v>314</v>
      </c>
      <c r="B1738" s="1817">
        <v>6546</v>
      </c>
      <c r="C1738" s="1546" t="s">
        <v>1668</v>
      </c>
      <c r="D1738" s="1546" t="s">
        <v>201</v>
      </c>
      <c r="E1738" s="1546" t="s">
        <v>1265</v>
      </c>
      <c r="F1738" s="1546" t="s">
        <v>6569</v>
      </c>
      <c r="G1738" s="1818"/>
      <c r="H1738" s="1818"/>
      <c r="I1738" s="1818">
        <v>50</v>
      </c>
      <c r="J1738" s="1546" t="s">
        <v>6523</v>
      </c>
      <c r="K1738" s="1546" t="s">
        <v>6456</v>
      </c>
      <c r="L1738" s="1546" t="s">
        <v>6515</v>
      </c>
    </row>
    <row r="1739" spans="1:12">
      <c r="A1739" s="1546" t="s">
        <v>314</v>
      </c>
      <c r="B1739" s="1817">
        <v>6547</v>
      </c>
      <c r="C1739" s="1546" t="s">
        <v>1668</v>
      </c>
      <c r="D1739" s="1546" t="s">
        <v>201</v>
      </c>
      <c r="E1739" s="1546" t="s">
        <v>6594</v>
      </c>
      <c r="F1739" s="1546" t="s">
        <v>1669</v>
      </c>
      <c r="G1739" s="1818"/>
      <c r="H1739" s="1818"/>
      <c r="I1739" s="1818">
        <v>50</v>
      </c>
      <c r="J1739" s="1546" t="s">
        <v>6523</v>
      </c>
      <c r="K1739" s="1546" t="s">
        <v>6456</v>
      </c>
      <c r="L1739" s="1546" t="s">
        <v>6515</v>
      </c>
    </row>
    <row r="1740" spans="1:12">
      <c r="A1740" s="1546" t="s">
        <v>314</v>
      </c>
      <c r="B1740" s="1817">
        <v>6549</v>
      </c>
      <c r="C1740" s="1546" t="s">
        <v>1668</v>
      </c>
      <c r="D1740" s="1546" t="s">
        <v>201</v>
      </c>
      <c r="E1740" s="1546" t="s">
        <v>1136</v>
      </c>
      <c r="F1740" s="1546" t="s">
        <v>1135</v>
      </c>
      <c r="G1740" s="1818">
        <v>1</v>
      </c>
      <c r="H1740" s="1818">
        <v>50</v>
      </c>
      <c r="I1740" s="1818">
        <v>50</v>
      </c>
      <c r="J1740" s="1546" t="s">
        <v>6527</v>
      </c>
      <c r="K1740" s="1546" t="s">
        <v>6456</v>
      </c>
      <c r="L1740" s="1546" t="s">
        <v>6515</v>
      </c>
    </row>
    <row r="1741" spans="1:12">
      <c r="A1741" s="1546" t="s">
        <v>314</v>
      </c>
      <c r="B1741" s="1817">
        <v>6575</v>
      </c>
      <c r="C1741" s="1546" t="s">
        <v>1668</v>
      </c>
      <c r="D1741" s="1546" t="s">
        <v>202</v>
      </c>
      <c r="E1741" s="1546" t="s">
        <v>283</v>
      </c>
      <c r="F1741" s="1546" t="s">
        <v>282</v>
      </c>
      <c r="G1741" s="1818">
        <v>1</v>
      </c>
      <c r="H1741" s="1818">
        <v>5</v>
      </c>
      <c r="I1741" s="1818">
        <v>5</v>
      </c>
      <c r="J1741" s="1546" t="s">
        <v>6527</v>
      </c>
      <c r="K1741" s="1546" t="s">
        <v>6456</v>
      </c>
      <c r="L1741" s="1546" t="s">
        <v>6515</v>
      </c>
    </row>
    <row r="1742" spans="1:12">
      <c r="A1742" s="1546" t="s">
        <v>314</v>
      </c>
      <c r="B1742" s="1817">
        <v>6576</v>
      </c>
      <c r="C1742" s="1546" t="s">
        <v>1668</v>
      </c>
      <c r="D1742" s="1546" t="s">
        <v>202</v>
      </c>
      <c r="E1742" s="1546" t="s">
        <v>6233</v>
      </c>
      <c r="F1742" s="1546" t="s">
        <v>274</v>
      </c>
      <c r="G1742" s="1818">
        <v>2</v>
      </c>
      <c r="H1742" s="1818">
        <v>5</v>
      </c>
      <c r="I1742" s="1818">
        <v>10</v>
      </c>
      <c r="J1742" s="1546" t="s">
        <v>6527</v>
      </c>
      <c r="K1742" s="1546" t="s">
        <v>6456</v>
      </c>
      <c r="L1742" s="1546" t="s">
        <v>6515</v>
      </c>
    </row>
    <row r="1743" spans="1:12">
      <c r="A1743" s="1546" t="s">
        <v>314</v>
      </c>
      <c r="B1743" s="1817">
        <v>6577</v>
      </c>
      <c r="C1743" s="1546" t="s">
        <v>1668</v>
      </c>
      <c r="D1743" s="1546" t="s">
        <v>202</v>
      </c>
      <c r="E1743" s="1546" t="s">
        <v>1672</v>
      </c>
      <c r="F1743" s="1546" t="s">
        <v>577</v>
      </c>
      <c r="G1743" s="1818">
        <v>2</v>
      </c>
      <c r="H1743" s="1818">
        <v>5</v>
      </c>
      <c r="I1743" s="1818">
        <v>10</v>
      </c>
      <c r="J1743" s="1546" t="s">
        <v>6527</v>
      </c>
      <c r="K1743" s="1546" t="s">
        <v>6456</v>
      </c>
      <c r="L1743" s="1546" t="s">
        <v>6515</v>
      </c>
    </row>
    <row r="1744" spans="1:12">
      <c r="A1744" s="1546" t="s">
        <v>314</v>
      </c>
      <c r="B1744" s="1817">
        <v>6578</v>
      </c>
      <c r="C1744" s="1546" t="s">
        <v>1668</v>
      </c>
      <c r="D1744" s="1546" t="s">
        <v>202</v>
      </c>
      <c r="E1744" s="1546" t="s">
        <v>5920</v>
      </c>
      <c r="F1744" s="1546" t="s">
        <v>5921</v>
      </c>
      <c r="G1744" s="1818">
        <v>1</v>
      </c>
      <c r="H1744" s="1818">
        <v>5</v>
      </c>
      <c r="I1744" s="1818">
        <v>5</v>
      </c>
      <c r="J1744" s="1546" t="s">
        <v>6527</v>
      </c>
      <c r="K1744" s="1546" t="s">
        <v>6456</v>
      </c>
      <c r="L1744" s="1546" t="s">
        <v>6515</v>
      </c>
    </row>
    <row r="1745" spans="1:12">
      <c r="A1745" s="1546" t="s">
        <v>314</v>
      </c>
      <c r="B1745" s="1817">
        <v>6579</v>
      </c>
      <c r="C1745" s="1546" t="s">
        <v>1668</v>
      </c>
      <c r="D1745" s="1546" t="s">
        <v>202</v>
      </c>
      <c r="E1745" s="1546" t="s">
        <v>287</v>
      </c>
      <c r="F1745" s="1546" t="s">
        <v>286</v>
      </c>
      <c r="G1745" s="1818">
        <v>2</v>
      </c>
      <c r="H1745" s="1818">
        <v>5</v>
      </c>
      <c r="I1745" s="1818">
        <v>10</v>
      </c>
      <c r="J1745" s="1546" t="s">
        <v>6527</v>
      </c>
      <c r="K1745" s="1546" t="s">
        <v>6456</v>
      </c>
      <c r="L1745" s="1546" t="s">
        <v>6515</v>
      </c>
    </row>
    <row r="1746" spans="1:12">
      <c r="A1746" s="1546" t="s">
        <v>314</v>
      </c>
      <c r="B1746" s="1817">
        <v>6582</v>
      </c>
      <c r="C1746" s="1546" t="s">
        <v>1668</v>
      </c>
      <c r="D1746" s="1546" t="s">
        <v>202</v>
      </c>
      <c r="E1746" s="1546" t="s">
        <v>5902</v>
      </c>
      <c r="F1746" s="1546" t="s">
        <v>5903</v>
      </c>
      <c r="G1746" s="1818">
        <v>1</v>
      </c>
      <c r="H1746" s="1818">
        <v>5</v>
      </c>
      <c r="I1746" s="1818">
        <v>5</v>
      </c>
      <c r="J1746" s="1546" t="s">
        <v>6527</v>
      </c>
      <c r="K1746" s="1546" t="s">
        <v>6456</v>
      </c>
      <c r="L1746" s="1546" t="s">
        <v>6515</v>
      </c>
    </row>
    <row r="1747" spans="1:12">
      <c r="A1747" s="1546" t="s">
        <v>314</v>
      </c>
      <c r="B1747" s="1817">
        <v>6583</v>
      </c>
      <c r="C1747" s="1546" t="s">
        <v>1668</v>
      </c>
      <c r="D1747" s="1546" t="s">
        <v>202</v>
      </c>
      <c r="E1747" s="1546" t="s">
        <v>488</v>
      </c>
      <c r="F1747" s="1546" t="s">
        <v>506</v>
      </c>
      <c r="G1747" s="1818">
        <v>1</v>
      </c>
      <c r="H1747" s="1818">
        <v>5</v>
      </c>
      <c r="I1747" s="1818">
        <v>5</v>
      </c>
      <c r="J1747" s="1546" t="s">
        <v>6527</v>
      </c>
      <c r="K1747" s="1546" t="s">
        <v>6456</v>
      </c>
      <c r="L1747" s="1546" t="s">
        <v>6515</v>
      </c>
    </row>
    <row r="1748" spans="1:12">
      <c r="A1748" s="1546" t="s">
        <v>314</v>
      </c>
      <c r="B1748" s="1817">
        <v>6585</v>
      </c>
      <c r="C1748" s="1546" t="s">
        <v>1668</v>
      </c>
      <c r="D1748" s="1546" t="s">
        <v>202</v>
      </c>
      <c r="E1748" s="1546" t="s">
        <v>1676</v>
      </c>
      <c r="F1748" s="1546" t="s">
        <v>1211</v>
      </c>
      <c r="G1748" s="1818">
        <v>1</v>
      </c>
      <c r="H1748" s="1818">
        <v>25</v>
      </c>
      <c r="I1748" s="1818">
        <v>25</v>
      </c>
      <c r="J1748" s="1546" t="s">
        <v>6527</v>
      </c>
      <c r="K1748" s="1546" t="s">
        <v>6456</v>
      </c>
      <c r="L1748" s="1546" t="s">
        <v>6515</v>
      </c>
    </row>
    <row r="1749" spans="1:12">
      <c r="A1749" s="1546" t="s">
        <v>314</v>
      </c>
      <c r="B1749" s="1817">
        <v>6586</v>
      </c>
      <c r="C1749" s="1546" t="s">
        <v>1668</v>
      </c>
      <c r="D1749" s="1546" t="s">
        <v>202</v>
      </c>
      <c r="E1749" s="1546" t="s">
        <v>6166</v>
      </c>
      <c r="F1749" s="1546" t="s">
        <v>6532</v>
      </c>
      <c r="G1749" s="1818"/>
      <c r="H1749" s="1818">
        <v>25</v>
      </c>
      <c r="I1749" s="1818">
        <v>25</v>
      </c>
      <c r="J1749" s="1546" t="s">
        <v>6523</v>
      </c>
      <c r="K1749" s="1546" t="s">
        <v>6456</v>
      </c>
      <c r="L1749" s="1546" t="s">
        <v>6515</v>
      </c>
    </row>
    <row r="1750" spans="1:12">
      <c r="A1750" s="1546" t="s">
        <v>314</v>
      </c>
      <c r="B1750" s="1817">
        <v>6587</v>
      </c>
      <c r="C1750" s="1546" t="s">
        <v>1668</v>
      </c>
      <c r="D1750" s="1546" t="s">
        <v>202</v>
      </c>
      <c r="E1750" s="1546" t="s">
        <v>6032</v>
      </c>
      <c r="F1750" s="1546" t="s">
        <v>1516</v>
      </c>
      <c r="G1750" s="1818"/>
      <c r="H1750" s="1818">
        <v>25</v>
      </c>
      <c r="I1750" s="1818">
        <v>25</v>
      </c>
      <c r="J1750" s="1546" t="s">
        <v>6523</v>
      </c>
      <c r="K1750" s="1546" t="s">
        <v>6456</v>
      </c>
      <c r="L1750" s="1546" t="s">
        <v>6515</v>
      </c>
    </row>
    <row r="1751" spans="1:12">
      <c r="A1751" s="1546" t="s">
        <v>314</v>
      </c>
      <c r="B1751" s="1817">
        <v>6588</v>
      </c>
      <c r="C1751" s="1546" t="s">
        <v>1668</v>
      </c>
      <c r="D1751" s="1546" t="s">
        <v>202</v>
      </c>
      <c r="E1751" s="1546" t="s">
        <v>6033</v>
      </c>
      <c r="F1751" s="1546" t="s">
        <v>1681</v>
      </c>
      <c r="G1751" s="1818"/>
      <c r="H1751" s="1818">
        <v>25</v>
      </c>
      <c r="I1751" s="1818">
        <v>25</v>
      </c>
      <c r="J1751" s="1546" t="s">
        <v>6523</v>
      </c>
      <c r="K1751" s="1546" t="s">
        <v>6456</v>
      </c>
      <c r="L1751" s="1546" t="s">
        <v>6515</v>
      </c>
    </row>
    <row r="1752" spans="1:12">
      <c r="A1752" s="1546" t="s">
        <v>314</v>
      </c>
      <c r="B1752" s="1817">
        <v>6590</v>
      </c>
      <c r="C1752" s="1546" t="s">
        <v>1668</v>
      </c>
      <c r="D1752" s="1546" t="s">
        <v>202</v>
      </c>
      <c r="E1752" s="1546" t="s">
        <v>867</v>
      </c>
      <c r="F1752" s="1546" t="s">
        <v>866</v>
      </c>
      <c r="G1752" s="1818">
        <v>1</v>
      </c>
      <c r="H1752" s="1818">
        <v>10</v>
      </c>
      <c r="I1752" s="1818">
        <v>10</v>
      </c>
      <c r="J1752" s="1546" t="s">
        <v>6527</v>
      </c>
      <c r="K1752" s="1546" t="s">
        <v>6456</v>
      </c>
      <c r="L1752" s="1546" t="s">
        <v>6515</v>
      </c>
    </row>
    <row r="1753" spans="1:12">
      <c r="A1753" s="1546" t="s">
        <v>314</v>
      </c>
      <c r="B1753" s="1817">
        <v>6591</v>
      </c>
      <c r="C1753" s="1546" t="s">
        <v>1668</v>
      </c>
      <c r="D1753" s="1546" t="s">
        <v>202</v>
      </c>
      <c r="E1753" s="1546" t="s">
        <v>1814</v>
      </c>
      <c r="F1753" s="1546" t="s">
        <v>6515</v>
      </c>
      <c r="G1753" s="1818"/>
      <c r="H1753" s="1818">
        <v>5</v>
      </c>
      <c r="I1753" s="1818">
        <v>5</v>
      </c>
      <c r="J1753" s="1546" t="s">
        <v>6523</v>
      </c>
      <c r="K1753" s="1546" t="s">
        <v>6456</v>
      </c>
      <c r="L1753" s="1546" t="s">
        <v>6515</v>
      </c>
    </row>
    <row r="1754" spans="1:12">
      <c r="A1754" s="1546" t="s">
        <v>314</v>
      </c>
      <c r="B1754" s="1817">
        <v>6592</v>
      </c>
      <c r="C1754" s="1546" t="s">
        <v>1668</v>
      </c>
      <c r="D1754" s="1546" t="s">
        <v>202</v>
      </c>
      <c r="E1754" s="1546" t="s">
        <v>555</v>
      </c>
      <c r="F1754" s="1546" t="s">
        <v>728</v>
      </c>
      <c r="G1754" s="1818">
        <v>2</v>
      </c>
      <c r="H1754" s="1818">
        <v>10</v>
      </c>
      <c r="I1754" s="1818">
        <v>20</v>
      </c>
      <c r="J1754" s="1546" t="s">
        <v>6527</v>
      </c>
      <c r="K1754" s="1546" t="s">
        <v>6456</v>
      </c>
      <c r="L1754" s="1546" t="s">
        <v>6515</v>
      </c>
    </row>
    <row r="1755" spans="1:12">
      <c r="A1755" s="1546" t="s">
        <v>314</v>
      </c>
      <c r="B1755" s="1817">
        <v>6593</v>
      </c>
      <c r="C1755" s="1546" t="s">
        <v>1668</v>
      </c>
      <c r="D1755" s="1546" t="s">
        <v>202</v>
      </c>
      <c r="E1755" s="1546" t="s">
        <v>6134</v>
      </c>
      <c r="F1755" s="1546" t="s">
        <v>1005</v>
      </c>
      <c r="G1755" s="1818">
        <v>1</v>
      </c>
      <c r="H1755" s="1818">
        <v>10</v>
      </c>
      <c r="I1755" s="1818">
        <v>10</v>
      </c>
      <c r="J1755" s="1546" t="s">
        <v>6527</v>
      </c>
      <c r="K1755" s="1546" t="s">
        <v>6456</v>
      </c>
      <c r="L1755" s="1546" t="s">
        <v>6515</v>
      </c>
    </row>
    <row r="1756" spans="1:12">
      <c r="A1756" s="1546" t="s">
        <v>314</v>
      </c>
      <c r="B1756" s="1817">
        <v>6594</v>
      </c>
      <c r="C1756" s="1546" t="s">
        <v>1668</v>
      </c>
      <c r="D1756" s="1546" t="s">
        <v>202</v>
      </c>
      <c r="E1756" s="1546" t="s">
        <v>1007</v>
      </c>
      <c r="F1756" s="1546" t="s">
        <v>1006</v>
      </c>
      <c r="G1756" s="1818">
        <v>1</v>
      </c>
      <c r="H1756" s="1818">
        <v>5</v>
      </c>
      <c r="I1756" s="1818">
        <v>5</v>
      </c>
      <c r="J1756" s="1546" t="s">
        <v>6527</v>
      </c>
      <c r="K1756" s="1546" t="s">
        <v>6456</v>
      </c>
      <c r="L1756" s="1546" t="s">
        <v>6515</v>
      </c>
    </row>
    <row r="1757" spans="1:12">
      <c r="A1757" s="1546" t="s">
        <v>314</v>
      </c>
      <c r="B1757" s="1817">
        <v>6595</v>
      </c>
      <c r="C1757" s="1546" t="s">
        <v>1668</v>
      </c>
      <c r="D1757" s="1546" t="s">
        <v>202</v>
      </c>
      <c r="E1757" s="1546" t="s">
        <v>6148</v>
      </c>
      <c r="F1757" s="1546" t="s">
        <v>1213</v>
      </c>
      <c r="G1757" s="1818"/>
      <c r="H1757" s="1818">
        <v>2</v>
      </c>
      <c r="I1757" s="1818">
        <v>2</v>
      </c>
      <c r="J1757" s="1546" t="s">
        <v>6523</v>
      </c>
      <c r="K1757" s="1546" t="s">
        <v>6456</v>
      </c>
      <c r="L1757" s="1546" t="s">
        <v>6515</v>
      </c>
    </row>
    <row r="1758" spans="1:12">
      <c r="A1758" s="1546" t="s">
        <v>314</v>
      </c>
      <c r="B1758" s="1817">
        <v>6623</v>
      </c>
      <c r="C1758" s="1546" t="s">
        <v>1682</v>
      </c>
      <c r="D1758" s="1546" t="s">
        <v>203</v>
      </c>
      <c r="E1758" s="1546" t="s">
        <v>842</v>
      </c>
      <c r="F1758" s="1546" t="s">
        <v>841</v>
      </c>
      <c r="G1758" s="1818">
        <v>4</v>
      </c>
      <c r="H1758" s="1818">
        <v>4</v>
      </c>
      <c r="I1758" s="1818">
        <v>16</v>
      </c>
      <c r="J1758" s="1546" t="s">
        <v>6527</v>
      </c>
      <c r="K1758" s="1546" t="s">
        <v>6456</v>
      </c>
      <c r="L1758" s="1546" t="s">
        <v>6515</v>
      </c>
    </row>
    <row r="1759" spans="1:12">
      <c r="A1759" s="1546" t="s">
        <v>314</v>
      </c>
      <c r="B1759" s="1817">
        <v>6624</v>
      </c>
      <c r="C1759" s="1546" t="s">
        <v>1682</v>
      </c>
      <c r="D1759" s="1546" t="s">
        <v>203</v>
      </c>
      <c r="E1759" s="1546" t="s">
        <v>840</v>
      </c>
      <c r="F1759" s="1546" t="s">
        <v>839</v>
      </c>
      <c r="G1759" s="1818">
        <v>4</v>
      </c>
      <c r="H1759" s="1818">
        <v>4</v>
      </c>
      <c r="I1759" s="1818">
        <v>16</v>
      </c>
      <c r="J1759" s="1546" t="s">
        <v>6527</v>
      </c>
      <c r="K1759" s="1546" t="s">
        <v>6456</v>
      </c>
      <c r="L1759" s="1546" t="s">
        <v>6515</v>
      </c>
    </row>
    <row r="1760" spans="1:12">
      <c r="A1760" s="1546" t="s">
        <v>314</v>
      </c>
      <c r="B1760" s="1817">
        <v>6625</v>
      </c>
      <c r="C1760" s="1546" t="s">
        <v>1682</v>
      </c>
      <c r="D1760" s="1546" t="s">
        <v>203</v>
      </c>
      <c r="E1760" s="1546" t="s">
        <v>819</v>
      </c>
      <c r="F1760" s="1546" t="s">
        <v>818</v>
      </c>
      <c r="G1760" s="1818">
        <v>1</v>
      </c>
      <c r="H1760" s="1818">
        <v>4</v>
      </c>
      <c r="I1760" s="1818">
        <v>4</v>
      </c>
      <c r="J1760" s="1546" t="s">
        <v>6527</v>
      </c>
      <c r="K1760" s="1546" t="s">
        <v>6456</v>
      </c>
      <c r="L1760" s="1546" t="s">
        <v>6515</v>
      </c>
    </row>
    <row r="1761" spans="1:12">
      <c r="A1761" s="1546" t="s">
        <v>314</v>
      </c>
      <c r="B1761" s="1817">
        <v>6626</v>
      </c>
      <c r="C1761" s="1546" t="s">
        <v>1682</v>
      </c>
      <c r="D1761" s="1546" t="s">
        <v>203</v>
      </c>
      <c r="E1761" s="1546" t="s">
        <v>6099</v>
      </c>
      <c r="F1761" s="1546" t="s">
        <v>294</v>
      </c>
      <c r="G1761" s="1818">
        <v>1</v>
      </c>
      <c r="H1761" s="1818">
        <v>4</v>
      </c>
      <c r="I1761" s="1818">
        <v>4</v>
      </c>
      <c r="J1761" s="1546" t="s">
        <v>6527</v>
      </c>
      <c r="K1761" s="1546" t="s">
        <v>6456</v>
      </c>
      <c r="L1761" s="1546" t="s">
        <v>6515</v>
      </c>
    </row>
    <row r="1762" spans="1:12">
      <c r="A1762" s="1546" t="s">
        <v>314</v>
      </c>
      <c r="B1762" s="1817">
        <v>6627</v>
      </c>
      <c r="C1762" s="1546" t="s">
        <v>1682</v>
      </c>
      <c r="D1762" s="1546" t="s">
        <v>203</v>
      </c>
      <c r="E1762" s="1546" t="s">
        <v>277</v>
      </c>
      <c r="F1762" s="1546" t="s">
        <v>278</v>
      </c>
      <c r="G1762" s="1818">
        <v>1</v>
      </c>
      <c r="H1762" s="1818">
        <v>4</v>
      </c>
      <c r="I1762" s="1818">
        <v>4</v>
      </c>
      <c r="J1762" s="1546" t="s">
        <v>6527</v>
      </c>
      <c r="K1762" s="1546" t="s">
        <v>6456</v>
      </c>
      <c r="L1762" s="1546" t="s">
        <v>6515</v>
      </c>
    </row>
    <row r="1763" spans="1:12">
      <c r="A1763" s="1546" t="s">
        <v>314</v>
      </c>
      <c r="B1763" s="1817">
        <v>6629</v>
      </c>
      <c r="C1763" s="1546" t="s">
        <v>1682</v>
      </c>
      <c r="D1763" s="1546" t="s">
        <v>203</v>
      </c>
      <c r="E1763" s="1546" t="s">
        <v>1699</v>
      </c>
      <c r="F1763" s="1546" t="s">
        <v>6488</v>
      </c>
      <c r="G1763" s="1818">
        <v>1</v>
      </c>
      <c r="H1763" s="1818">
        <v>30</v>
      </c>
      <c r="I1763" s="1818">
        <v>30</v>
      </c>
      <c r="J1763" s="1546" t="s">
        <v>6527</v>
      </c>
      <c r="K1763" s="1546" t="s">
        <v>6456</v>
      </c>
      <c r="L1763" s="1546" t="s">
        <v>6515</v>
      </c>
    </row>
    <row r="1764" spans="1:12">
      <c r="A1764" s="1546" t="s">
        <v>314</v>
      </c>
      <c r="B1764" s="1817">
        <v>6631</v>
      </c>
      <c r="C1764" s="1546" t="s">
        <v>1682</v>
      </c>
      <c r="D1764" s="1546" t="s">
        <v>203</v>
      </c>
      <c r="E1764" s="1546" t="s">
        <v>605</v>
      </c>
      <c r="F1764" s="1546" t="s">
        <v>606</v>
      </c>
      <c r="G1764" s="1818">
        <v>1</v>
      </c>
      <c r="H1764" s="1818">
        <v>10</v>
      </c>
      <c r="I1764" s="1818">
        <v>10</v>
      </c>
      <c r="J1764" s="1546" t="s">
        <v>6527</v>
      </c>
      <c r="K1764" s="1546" t="s">
        <v>6456</v>
      </c>
      <c r="L1764" s="1546" t="s">
        <v>6515</v>
      </c>
    </row>
    <row r="1765" spans="1:12">
      <c r="A1765" s="1546" t="s">
        <v>314</v>
      </c>
      <c r="B1765" s="1817">
        <v>6632</v>
      </c>
      <c r="C1765" s="1546" t="s">
        <v>1682</v>
      </c>
      <c r="D1765" s="1546" t="s">
        <v>203</v>
      </c>
      <c r="E1765" s="1546" t="s">
        <v>1084</v>
      </c>
      <c r="F1765" s="1546" t="s">
        <v>1083</v>
      </c>
      <c r="G1765" s="1818">
        <v>1</v>
      </c>
      <c r="H1765" s="1818">
        <v>10</v>
      </c>
      <c r="I1765" s="1818">
        <v>10</v>
      </c>
      <c r="J1765" s="1546" t="s">
        <v>6527</v>
      </c>
      <c r="K1765" s="1546" t="s">
        <v>6456</v>
      </c>
      <c r="L1765" s="1546" t="s">
        <v>6515</v>
      </c>
    </row>
    <row r="1766" spans="1:12">
      <c r="A1766" s="1546" t="s">
        <v>314</v>
      </c>
      <c r="B1766" s="1817">
        <v>6664</v>
      </c>
      <c r="C1766" s="1546" t="s">
        <v>1682</v>
      </c>
      <c r="D1766" s="1546" t="s">
        <v>204</v>
      </c>
      <c r="E1766" s="1546" t="s">
        <v>494</v>
      </c>
      <c r="F1766" s="1546" t="s">
        <v>303</v>
      </c>
      <c r="G1766" s="1818">
        <v>1</v>
      </c>
      <c r="H1766" s="1818">
        <v>50</v>
      </c>
      <c r="I1766" s="1818">
        <v>50</v>
      </c>
      <c r="J1766" s="1546" t="s">
        <v>6527</v>
      </c>
      <c r="K1766" s="1546" t="s">
        <v>6456</v>
      </c>
      <c r="L1766" s="1546" t="s">
        <v>6515</v>
      </c>
    </row>
    <row r="1767" spans="1:12">
      <c r="A1767" s="1546" t="s">
        <v>314</v>
      </c>
      <c r="B1767" s="1817">
        <v>6665</v>
      </c>
      <c r="C1767" s="1546" t="s">
        <v>1682</v>
      </c>
      <c r="D1767" s="1546" t="s">
        <v>204</v>
      </c>
      <c r="E1767" s="1546" t="s">
        <v>495</v>
      </c>
      <c r="F1767" s="1546" t="s">
        <v>303</v>
      </c>
      <c r="G1767" s="1818">
        <v>1</v>
      </c>
      <c r="H1767" s="1818">
        <v>50</v>
      </c>
      <c r="I1767" s="1818">
        <v>50</v>
      </c>
      <c r="J1767" s="1546" t="s">
        <v>6527</v>
      </c>
      <c r="K1767" s="1546" t="s">
        <v>6456</v>
      </c>
      <c r="L1767" s="1546" t="s">
        <v>6515</v>
      </c>
    </row>
    <row r="1768" spans="1:12">
      <c r="A1768" s="1546" t="s">
        <v>314</v>
      </c>
      <c r="B1768" s="1817">
        <v>6666</v>
      </c>
      <c r="C1768" s="1546" t="s">
        <v>1682</v>
      </c>
      <c r="D1768" s="1546" t="s">
        <v>204</v>
      </c>
      <c r="E1768" s="1546" t="s">
        <v>496</v>
      </c>
      <c r="F1768" s="1546" t="s">
        <v>303</v>
      </c>
      <c r="G1768" s="1818">
        <v>1</v>
      </c>
      <c r="H1768" s="1818">
        <v>50</v>
      </c>
      <c r="I1768" s="1818">
        <v>50</v>
      </c>
      <c r="J1768" s="1546" t="s">
        <v>6527</v>
      </c>
      <c r="K1768" s="1546" t="s">
        <v>6456</v>
      </c>
      <c r="L1768" s="1546" t="s">
        <v>6515</v>
      </c>
    </row>
    <row r="1769" spans="1:12">
      <c r="A1769" s="1546" t="s">
        <v>314</v>
      </c>
      <c r="B1769" s="1817">
        <v>6669</v>
      </c>
      <c r="C1769" s="1546" t="s">
        <v>1682</v>
      </c>
      <c r="D1769" s="1546" t="s">
        <v>204</v>
      </c>
      <c r="E1769" s="1546" t="s">
        <v>6131</v>
      </c>
      <c r="F1769" s="1546" t="s">
        <v>6515</v>
      </c>
      <c r="G1769" s="1818">
        <v>1</v>
      </c>
      <c r="H1769" s="1818"/>
      <c r="I1769" s="1818">
        <v>100</v>
      </c>
      <c r="J1769" s="1546" t="s">
        <v>6523</v>
      </c>
      <c r="K1769" s="1546" t="s">
        <v>6456</v>
      </c>
      <c r="L1769" s="1546" t="s">
        <v>6515</v>
      </c>
    </row>
    <row r="1770" spans="1:12">
      <c r="A1770" s="1546" t="s">
        <v>314</v>
      </c>
      <c r="B1770" s="1817">
        <v>6699</v>
      </c>
      <c r="C1770" s="1546" t="s">
        <v>1682</v>
      </c>
      <c r="D1770" s="1546" t="s">
        <v>205</v>
      </c>
      <c r="E1770" s="1546" t="s">
        <v>1694</v>
      </c>
      <c r="F1770" s="1546" t="s">
        <v>1706</v>
      </c>
      <c r="G1770" s="1818"/>
      <c r="H1770" s="1818"/>
      <c r="I1770" s="1818">
        <v>5</v>
      </c>
      <c r="J1770" s="1546" t="s">
        <v>6523</v>
      </c>
      <c r="K1770" s="1546" t="s">
        <v>6456</v>
      </c>
      <c r="L1770" s="1546" t="s">
        <v>6515</v>
      </c>
    </row>
    <row r="1771" spans="1:12">
      <c r="A1771" s="1546" t="s">
        <v>314</v>
      </c>
      <c r="B1771" s="1817">
        <v>6700</v>
      </c>
      <c r="C1771" s="1546" t="s">
        <v>1682</v>
      </c>
      <c r="D1771" s="1546" t="s">
        <v>205</v>
      </c>
      <c r="E1771" s="1546" t="s">
        <v>555</v>
      </c>
      <c r="F1771" s="1546" t="s">
        <v>6595</v>
      </c>
      <c r="G1771" s="1818"/>
      <c r="H1771" s="1818"/>
      <c r="I1771" s="1818">
        <v>2</v>
      </c>
      <c r="J1771" s="1546" t="s">
        <v>6523</v>
      </c>
      <c r="K1771" s="1546" t="s">
        <v>6456</v>
      </c>
      <c r="L1771" s="1546" t="s">
        <v>6515</v>
      </c>
    </row>
    <row r="1772" spans="1:12">
      <c r="A1772" s="1546" t="s">
        <v>314</v>
      </c>
      <c r="B1772" s="1817">
        <v>6701</v>
      </c>
      <c r="C1772" s="1546" t="s">
        <v>1682</v>
      </c>
      <c r="D1772" s="1546" t="s">
        <v>205</v>
      </c>
      <c r="E1772" s="1546" t="s">
        <v>649</v>
      </c>
      <c r="F1772" s="1546" t="s">
        <v>1704</v>
      </c>
      <c r="G1772" s="1818"/>
      <c r="H1772" s="1818"/>
      <c r="I1772" s="1818">
        <v>2</v>
      </c>
      <c r="J1772" s="1546" t="s">
        <v>6523</v>
      </c>
      <c r="K1772" s="1546" t="s">
        <v>6456</v>
      </c>
      <c r="L1772" s="1546" t="s">
        <v>6515</v>
      </c>
    </row>
    <row r="1773" spans="1:12">
      <c r="A1773" s="1546" t="s">
        <v>314</v>
      </c>
      <c r="B1773" s="1817">
        <v>6702</v>
      </c>
      <c r="C1773" s="1546" t="s">
        <v>1682</v>
      </c>
      <c r="D1773" s="1546" t="s">
        <v>205</v>
      </c>
      <c r="E1773" s="1546" t="s">
        <v>1703</v>
      </c>
      <c r="F1773" s="1546" t="s">
        <v>1702</v>
      </c>
      <c r="G1773" s="1818"/>
      <c r="H1773" s="1818"/>
      <c r="I1773" s="1818">
        <v>3</v>
      </c>
      <c r="J1773" s="1546" t="s">
        <v>6523</v>
      </c>
      <c r="K1773" s="1546" t="s">
        <v>6456</v>
      </c>
      <c r="L1773" s="1546" t="s">
        <v>6515</v>
      </c>
    </row>
    <row r="1774" spans="1:12">
      <c r="A1774" s="1546" t="s">
        <v>314</v>
      </c>
      <c r="B1774" s="1817">
        <v>6703</v>
      </c>
      <c r="C1774" s="1546" t="s">
        <v>1682</v>
      </c>
      <c r="D1774" s="1546" t="s">
        <v>205</v>
      </c>
      <c r="E1774" s="1546" t="s">
        <v>1689</v>
      </c>
      <c r="F1774" s="1546" t="s">
        <v>1033</v>
      </c>
      <c r="G1774" s="1818"/>
      <c r="H1774" s="1818"/>
      <c r="I1774" s="1818">
        <v>1</v>
      </c>
      <c r="J1774" s="1546" t="s">
        <v>6523</v>
      </c>
      <c r="K1774" s="1546" t="s">
        <v>6456</v>
      </c>
      <c r="L1774" s="1546" t="s">
        <v>6515</v>
      </c>
    </row>
    <row r="1775" spans="1:12">
      <c r="A1775" s="1546" t="s">
        <v>314</v>
      </c>
      <c r="B1775" s="1817">
        <v>6704</v>
      </c>
      <c r="C1775" s="1546" t="s">
        <v>1682</v>
      </c>
      <c r="D1775" s="1546" t="s">
        <v>205</v>
      </c>
      <c r="E1775" s="1546" t="s">
        <v>794</v>
      </c>
      <c r="F1775" s="1546" t="s">
        <v>1701</v>
      </c>
      <c r="G1775" s="1818"/>
      <c r="H1775" s="1818"/>
      <c r="I1775" s="1818">
        <v>1</v>
      </c>
      <c r="J1775" s="1546" t="s">
        <v>6523</v>
      </c>
      <c r="K1775" s="1546" t="s">
        <v>6456</v>
      </c>
      <c r="L1775" s="1546" t="s">
        <v>6515</v>
      </c>
    </row>
    <row r="1776" spans="1:12">
      <c r="A1776" s="1546" t="s">
        <v>314</v>
      </c>
      <c r="B1776" s="1817">
        <v>6705</v>
      </c>
      <c r="C1776" s="1546" t="s">
        <v>1682</v>
      </c>
      <c r="D1776" s="1546" t="s">
        <v>205</v>
      </c>
      <c r="E1776" s="1546" t="s">
        <v>1605</v>
      </c>
      <c r="F1776" s="1546" t="s">
        <v>1700</v>
      </c>
      <c r="G1776" s="1818"/>
      <c r="H1776" s="1818"/>
      <c r="I1776" s="1818">
        <v>1</v>
      </c>
      <c r="J1776" s="1546" t="s">
        <v>6523</v>
      </c>
      <c r="K1776" s="1546" t="s">
        <v>6456</v>
      </c>
      <c r="L1776" s="1546" t="s">
        <v>6515</v>
      </c>
    </row>
    <row r="1777" spans="1:12">
      <c r="A1777" s="1546" t="s">
        <v>314</v>
      </c>
      <c r="B1777" s="1817">
        <v>6707</v>
      </c>
      <c r="C1777" s="1546" t="s">
        <v>1682</v>
      </c>
      <c r="D1777" s="1546" t="s">
        <v>205</v>
      </c>
      <c r="E1777" s="1546" t="s">
        <v>1699</v>
      </c>
      <c r="F1777" s="1546" t="s">
        <v>6596</v>
      </c>
      <c r="G1777" s="1818"/>
      <c r="H1777" s="1818"/>
      <c r="I1777" s="1818">
        <v>2</v>
      </c>
      <c r="J1777" s="1546" t="s">
        <v>6523</v>
      </c>
      <c r="K1777" s="1546" t="s">
        <v>6456</v>
      </c>
      <c r="L1777" s="1546" t="s">
        <v>6515</v>
      </c>
    </row>
    <row r="1778" spans="1:12">
      <c r="A1778" s="1546" t="s">
        <v>314</v>
      </c>
      <c r="B1778" s="1817">
        <v>6708</v>
      </c>
      <c r="C1778" s="1546" t="s">
        <v>1682</v>
      </c>
      <c r="D1778" s="1546" t="s">
        <v>205</v>
      </c>
      <c r="E1778" s="1546" t="s">
        <v>649</v>
      </c>
      <c r="F1778" s="1546" t="s">
        <v>6597</v>
      </c>
      <c r="G1778" s="1818"/>
      <c r="H1778" s="1818"/>
      <c r="I1778" s="1818">
        <v>2</v>
      </c>
      <c r="J1778" s="1546" t="s">
        <v>6523</v>
      </c>
      <c r="K1778" s="1546" t="s">
        <v>6456</v>
      </c>
      <c r="L1778" s="1546" t="s">
        <v>6515</v>
      </c>
    </row>
    <row r="1779" spans="1:12">
      <c r="A1779" s="1546" t="s">
        <v>314</v>
      </c>
      <c r="B1779" s="1817">
        <v>6709</v>
      </c>
      <c r="C1779" s="1546" t="s">
        <v>1682</v>
      </c>
      <c r="D1779" s="1546" t="s">
        <v>205</v>
      </c>
      <c r="E1779" s="1546" t="s">
        <v>1690</v>
      </c>
      <c r="F1779" s="1546" t="s">
        <v>6499</v>
      </c>
      <c r="G1779" s="1818"/>
      <c r="H1779" s="1818"/>
      <c r="I1779" s="1818">
        <v>3</v>
      </c>
      <c r="J1779" s="1546" t="s">
        <v>6523</v>
      </c>
      <c r="K1779" s="1546" t="s">
        <v>6456</v>
      </c>
      <c r="L1779" s="1546" t="s">
        <v>6515</v>
      </c>
    </row>
    <row r="1780" spans="1:12">
      <c r="A1780" s="1546" t="s">
        <v>314</v>
      </c>
      <c r="B1780" s="1817">
        <v>6711</v>
      </c>
      <c r="C1780" s="1546" t="s">
        <v>1682</v>
      </c>
      <c r="D1780" s="1546" t="s">
        <v>205</v>
      </c>
      <c r="E1780" s="1546" t="s">
        <v>555</v>
      </c>
      <c r="F1780" s="1546" t="s">
        <v>556</v>
      </c>
      <c r="G1780" s="1818"/>
      <c r="H1780" s="1818"/>
      <c r="I1780" s="1818">
        <v>1</v>
      </c>
      <c r="J1780" s="1546" t="s">
        <v>6523</v>
      </c>
      <c r="K1780" s="1546" t="s">
        <v>6456</v>
      </c>
      <c r="L1780" s="1546" t="s">
        <v>6515</v>
      </c>
    </row>
    <row r="1781" spans="1:12">
      <c r="A1781" s="1546" t="s">
        <v>314</v>
      </c>
      <c r="B1781" s="1817">
        <v>6712</v>
      </c>
      <c r="C1781" s="1546" t="s">
        <v>1682</v>
      </c>
      <c r="D1781" s="1546" t="s">
        <v>205</v>
      </c>
      <c r="E1781" s="1546" t="s">
        <v>1605</v>
      </c>
      <c r="F1781" s="1546" t="s">
        <v>6598</v>
      </c>
      <c r="G1781" s="1818"/>
      <c r="H1781" s="1818"/>
      <c r="I1781" s="1818">
        <v>2</v>
      </c>
      <c r="J1781" s="1546" t="s">
        <v>6523</v>
      </c>
      <c r="K1781" s="1546" t="s">
        <v>6456</v>
      </c>
      <c r="L1781" s="1546" t="s">
        <v>6515</v>
      </c>
    </row>
    <row r="1782" spans="1:12">
      <c r="A1782" s="1546" t="s">
        <v>314</v>
      </c>
      <c r="B1782" s="1817">
        <v>6714</v>
      </c>
      <c r="C1782" s="1546" t="s">
        <v>1682</v>
      </c>
      <c r="D1782" s="1546" t="s">
        <v>205</v>
      </c>
      <c r="E1782" s="1546" t="s">
        <v>1694</v>
      </c>
      <c r="F1782" s="1546" t="s">
        <v>1693</v>
      </c>
      <c r="G1782" s="1818"/>
      <c r="H1782" s="1818"/>
      <c r="I1782" s="1818">
        <v>5</v>
      </c>
      <c r="J1782" s="1546" t="s">
        <v>6523</v>
      </c>
      <c r="K1782" s="1546" t="s">
        <v>6456</v>
      </c>
      <c r="L1782" s="1546" t="s">
        <v>6515</v>
      </c>
    </row>
    <row r="1783" spans="1:12">
      <c r="A1783" s="1546" t="s">
        <v>314</v>
      </c>
      <c r="B1783" s="1817">
        <v>6715</v>
      </c>
      <c r="C1783" s="1546" t="s">
        <v>1682</v>
      </c>
      <c r="D1783" s="1546" t="s">
        <v>205</v>
      </c>
      <c r="E1783" s="1546" t="s">
        <v>1692</v>
      </c>
      <c r="F1783" s="1546" t="s">
        <v>6492</v>
      </c>
      <c r="G1783" s="1818"/>
      <c r="H1783" s="1818"/>
      <c r="I1783" s="1818">
        <v>2</v>
      </c>
      <c r="J1783" s="1546" t="s">
        <v>6523</v>
      </c>
      <c r="K1783" s="1546" t="s">
        <v>6456</v>
      </c>
      <c r="L1783" s="1546" t="s">
        <v>6515</v>
      </c>
    </row>
    <row r="1784" spans="1:12">
      <c r="A1784" s="1546" t="s">
        <v>314</v>
      </c>
      <c r="B1784" s="1817">
        <v>6716</v>
      </c>
      <c r="C1784" s="1546" t="s">
        <v>1682</v>
      </c>
      <c r="D1784" s="1546" t="s">
        <v>205</v>
      </c>
      <c r="E1784" s="1546" t="s">
        <v>1690</v>
      </c>
      <c r="F1784" s="1546" t="s">
        <v>1632</v>
      </c>
      <c r="G1784" s="1818"/>
      <c r="H1784" s="1818"/>
      <c r="I1784" s="1818">
        <v>3</v>
      </c>
      <c r="J1784" s="1546" t="s">
        <v>6523</v>
      </c>
      <c r="K1784" s="1546" t="s">
        <v>6456</v>
      </c>
      <c r="L1784" s="1546" t="s">
        <v>6515</v>
      </c>
    </row>
    <row r="1785" spans="1:12">
      <c r="A1785" s="1546" t="s">
        <v>314</v>
      </c>
      <c r="B1785" s="1817">
        <v>6717</v>
      </c>
      <c r="C1785" s="1546" t="s">
        <v>1682</v>
      </c>
      <c r="D1785" s="1546" t="s">
        <v>205</v>
      </c>
      <c r="E1785" s="1546" t="s">
        <v>1689</v>
      </c>
      <c r="F1785" s="1546" t="s">
        <v>1688</v>
      </c>
      <c r="G1785" s="1818"/>
      <c r="H1785" s="1818"/>
      <c r="I1785" s="1818">
        <v>1</v>
      </c>
      <c r="J1785" s="1546" t="s">
        <v>6523</v>
      </c>
      <c r="K1785" s="1546" t="s">
        <v>6456</v>
      </c>
      <c r="L1785" s="1546" t="s">
        <v>6515</v>
      </c>
    </row>
    <row r="1786" spans="1:12">
      <c r="A1786" s="1546" t="s">
        <v>314</v>
      </c>
      <c r="B1786" s="1817">
        <v>6718</v>
      </c>
      <c r="C1786" s="1546" t="s">
        <v>1682</v>
      </c>
      <c r="D1786" s="1546" t="s">
        <v>205</v>
      </c>
      <c r="E1786" s="1546" t="s">
        <v>794</v>
      </c>
      <c r="F1786" s="1546" t="s">
        <v>1687</v>
      </c>
      <c r="G1786" s="1818"/>
      <c r="H1786" s="1818"/>
      <c r="I1786" s="1818">
        <v>2</v>
      </c>
      <c r="J1786" s="1546" t="s">
        <v>6523</v>
      </c>
      <c r="K1786" s="1546" t="s">
        <v>6456</v>
      </c>
      <c r="L1786" s="1546" t="s">
        <v>6515</v>
      </c>
    </row>
    <row r="1787" spans="1:12">
      <c r="A1787" s="1546" t="s">
        <v>314</v>
      </c>
      <c r="B1787" s="1817">
        <v>6719</v>
      </c>
      <c r="C1787" s="1546" t="s">
        <v>1682</v>
      </c>
      <c r="D1787" s="1546" t="s">
        <v>205</v>
      </c>
      <c r="E1787" s="1546" t="s">
        <v>1686</v>
      </c>
      <c r="F1787" s="1546" t="s">
        <v>6496</v>
      </c>
      <c r="G1787" s="1818"/>
      <c r="H1787" s="1818"/>
      <c r="I1787" s="1818">
        <v>2</v>
      </c>
      <c r="J1787" s="1546" t="s">
        <v>6523</v>
      </c>
      <c r="K1787" s="1546" t="s">
        <v>6456</v>
      </c>
      <c r="L1787" s="1546" t="s">
        <v>6515</v>
      </c>
    </row>
    <row r="1788" spans="1:12">
      <c r="A1788" s="1546" t="s">
        <v>314</v>
      </c>
      <c r="B1788" s="1817">
        <v>6720</v>
      </c>
      <c r="C1788" s="1546" t="s">
        <v>1682</v>
      </c>
      <c r="D1788" s="1546" t="s">
        <v>205</v>
      </c>
      <c r="E1788" s="1546" t="s">
        <v>287</v>
      </c>
      <c r="F1788" s="1546" t="s">
        <v>1684</v>
      </c>
      <c r="G1788" s="1818"/>
      <c r="H1788" s="1818"/>
      <c r="I1788" s="1818">
        <v>2</v>
      </c>
      <c r="J1788" s="1546" t="s">
        <v>6523</v>
      </c>
      <c r="K1788" s="1546" t="s">
        <v>6456</v>
      </c>
      <c r="L1788" s="1546" t="s">
        <v>6515</v>
      </c>
    </row>
    <row r="1789" spans="1:12">
      <c r="A1789" s="1546" t="s">
        <v>314</v>
      </c>
      <c r="B1789" s="1817">
        <v>6722</v>
      </c>
      <c r="C1789" s="1546" t="s">
        <v>1682</v>
      </c>
      <c r="D1789" s="1546" t="s">
        <v>205</v>
      </c>
      <c r="E1789" s="1546" t="s">
        <v>6098</v>
      </c>
      <c r="F1789" s="1546" t="s">
        <v>276</v>
      </c>
      <c r="G1789" s="1818"/>
      <c r="H1789" s="1818"/>
      <c r="I1789" s="1818">
        <v>1</v>
      </c>
      <c r="J1789" s="1546" t="s">
        <v>6523</v>
      </c>
      <c r="K1789" s="1546" t="s">
        <v>6456</v>
      </c>
      <c r="L1789" s="1546" t="s">
        <v>6515</v>
      </c>
    </row>
    <row r="1790" spans="1:12">
      <c r="A1790" s="1546" t="s">
        <v>314</v>
      </c>
      <c r="B1790" s="1817">
        <v>6762</v>
      </c>
      <c r="C1790" s="1546" t="s">
        <v>1712</v>
      </c>
      <c r="D1790" s="1546" t="s">
        <v>206</v>
      </c>
      <c r="E1790" s="1546" t="s">
        <v>1061</v>
      </c>
      <c r="F1790" s="1546" t="s">
        <v>1060</v>
      </c>
      <c r="G1790" s="1818">
        <v>1</v>
      </c>
      <c r="H1790" s="1818">
        <v>5</v>
      </c>
      <c r="I1790" s="1818">
        <v>5</v>
      </c>
      <c r="J1790" s="1546" t="s">
        <v>6527</v>
      </c>
      <c r="K1790" s="1546" t="s">
        <v>6456</v>
      </c>
      <c r="L1790" s="1546" t="s">
        <v>6515</v>
      </c>
    </row>
    <row r="1791" spans="1:12">
      <c r="A1791" s="1546" t="s">
        <v>314</v>
      </c>
      <c r="B1791" s="1817">
        <v>6764</v>
      </c>
      <c r="C1791" s="1546" t="s">
        <v>1712</v>
      </c>
      <c r="D1791" s="1546" t="s">
        <v>206</v>
      </c>
      <c r="E1791" s="1546" t="s">
        <v>1196</v>
      </c>
      <c r="F1791" s="1546" t="s">
        <v>1195</v>
      </c>
      <c r="G1791" s="1818">
        <v>1</v>
      </c>
      <c r="H1791" s="1818">
        <v>10</v>
      </c>
      <c r="I1791" s="1818">
        <v>10</v>
      </c>
      <c r="J1791" s="1546" t="s">
        <v>6527</v>
      </c>
      <c r="K1791" s="1546" t="s">
        <v>6456</v>
      </c>
      <c r="L1791" s="1546" t="s">
        <v>6515</v>
      </c>
    </row>
    <row r="1792" spans="1:12">
      <c r="A1792" s="1546" t="s">
        <v>314</v>
      </c>
      <c r="B1792" s="1817">
        <v>6765</v>
      </c>
      <c r="C1792" s="1546" t="s">
        <v>1712</v>
      </c>
      <c r="D1792" s="1546" t="s">
        <v>206</v>
      </c>
      <c r="E1792" s="1546" t="s">
        <v>1349</v>
      </c>
      <c r="F1792" s="1546" t="s">
        <v>726</v>
      </c>
      <c r="G1792" s="1818">
        <v>1</v>
      </c>
      <c r="H1792" s="1818">
        <v>10</v>
      </c>
      <c r="I1792" s="1818">
        <v>10</v>
      </c>
      <c r="J1792" s="1546" t="s">
        <v>6527</v>
      </c>
      <c r="K1792" s="1546" t="s">
        <v>6456</v>
      </c>
      <c r="L1792" s="1546" t="s">
        <v>6515</v>
      </c>
    </row>
    <row r="1793" spans="1:12">
      <c r="A1793" s="1546" t="s">
        <v>314</v>
      </c>
      <c r="B1793" s="1817">
        <v>6766</v>
      </c>
      <c r="C1793" s="1546" t="s">
        <v>1712</v>
      </c>
      <c r="D1793" s="1546" t="s">
        <v>206</v>
      </c>
      <c r="E1793" s="1546" t="s">
        <v>1303</v>
      </c>
      <c r="F1793" s="1546" t="s">
        <v>1306</v>
      </c>
      <c r="G1793" s="1818">
        <v>1</v>
      </c>
      <c r="H1793" s="1818">
        <v>10</v>
      </c>
      <c r="I1793" s="1818">
        <v>10</v>
      </c>
      <c r="J1793" s="1546" t="s">
        <v>6527</v>
      </c>
      <c r="K1793" s="1546" t="s">
        <v>6456</v>
      </c>
      <c r="L1793" s="1546" t="s">
        <v>6515</v>
      </c>
    </row>
    <row r="1794" spans="1:12">
      <c r="A1794" s="1546" t="s">
        <v>314</v>
      </c>
      <c r="B1794" s="1817">
        <v>6767</v>
      </c>
      <c r="C1794" s="1546" t="s">
        <v>1712</v>
      </c>
      <c r="D1794" s="1546" t="s">
        <v>206</v>
      </c>
      <c r="E1794" s="1546" t="s">
        <v>3969</v>
      </c>
      <c r="F1794" s="1546" t="s">
        <v>1714</v>
      </c>
      <c r="G1794" s="1818"/>
      <c r="H1794" s="1818"/>
      <c r="I1794" s="1818">
        <v>5</v>
      </c>
      <c r="J1794" s="1546" t="s">
        <v>6523</v>
      </c>
      <c r="K1794" s="1546" t="s">
        <v>6456</v>
      </c>
      <c r="L1794" s="1546" t="s">
        <v>6515</v>
      </c>
    </row>
    <row r="1795" spans="1:12">
      <c r="A1795" s="1546" t="s">
        <v>314</v>
      </c>
      <c r="B1795" s="1817">
        <v>6806</v>
      </c>
      <c r="C1795" s="1546" t="s">
        <v>1712</v>
      </c>
      <c r="D1795" s="1546" t="s">
        <v>207</v>
      </c>
      <c r="E1795" s="1546" t="s">
        <v>908</v>
      </c>
      <c r="F1795" s="1546" t="s">
        <v>907</v>
      </c>
      <c r="G1795" s="1818">
        <v>2</v>
      </c>
      <c r="H1795" s="1818">
        <v>5</v>
      </c>
      <c r="I1795" s="1818">
        <v>10</v>
      </c>
      <c r="J1795" s="1546" t="s">
        <v>6527</v>
      </c>
      <c r="K1795" s="1546" t="s">
        <v>6456</v>
      </c>
      <c r="L1795" s="1546" t="s">
        <v>6515</v>
      </c>
    </row>
    <row r="1796" spans="1:12">
      <c r="A1796" s="1546" t="s">
        <v>314</v>
      </c>
      <c r="B1796" s="1817">
        <v>6807</v>
      </c>
      <c r="C1796" s="1546" t="s">
        <v>1712</v>
      </c>
      <c r="D1796" s="1546" t="s">
        <v>207</v>
      </c>
      <c r="E1796" s="1546" t="s">
        <v>6253</v>
      </c>
      <c r="F1796" s="1546" t="s">
        <v>6254</v>
      </c>
      <c r="G1796" s="1818">
        <v>1</v>
      </c>
      <c r="H1796" s="1818">
        <v>5</v>
      </c>
      <c r="I1796" s="1818">
        <v>5</v>
      </c>
      <c r="J1796" s="1546" t="s">
        <v>6527</v>
      </c>
      <c r="K1796" s="1546" t="s">
        <v>6456</v>
      </c>
      <c r="L1796" s="1546" t="s">
        <v>6515</v>
      </c>
    </row>
    <row r="1797" spans="1:12">
      <c r="A1797" s="1546" t="s">
        <v>314</v>
      </c>
      <c r="B1797" s="1817">
        <v>6808</v>
      </c>
      <c r="C1797" s="1546" t="s">
        <v>1712</v>
      </c>
      <c r="D1797" s="1546" t="s">
        <v>207</v>
      </c>
      <c r="E1797" s="1546" t="s">
        <v>1672</v>
      </c>
      <c r="F1797" s="1546" t="s">
        <v>577</v>
      </c>
      <c r="G1797" s="1818">
        <v>2</v>
      </c>
      <c r="H1797" s="1818">
        <v>5</v>
      </c>
      <c r="I1797" s="1818">
        <v>10</v>
      </c>
      <c r="J1797" s="1546" t="s">
        <v>6527</v>
      </c>
      <c r="K1797" s="1546" t="s">
        <v>6456</v>
      </c>
      <c r="L1797" s="1546" t="s">
        <v>6515</v>
      </c>
    </row>
    <row r="1798" spans="1:12">
      <c r="A1798" s="1546" t="s">
        <v>314</v>
      </c>
      <c r="B1798" s="1817">
        <v>6809</v>
      </c>
      <c r="C1798" s="1546" t="s">
        <v>1712</v>
      </c>
      <c r="D1798" s="1546" t="s">
        <v>207</v>
      </c>
      <c r="E1798" s="1546" t="s">
        <v>6572</v>
      </c>
      <c r="F1798" s="1546" t="s">
        <v>1316</v>
      </c>
      <c r="G1798" s="1818">
        <v>2</v>
      </c>
      <c r="H1798" s="1818">
        <v>5</v>
      </c>
      <c r="I1798" s="1818">
        <v>10</v>
      </c>
      <c r="J1798" s="1546" t="s">
        <v>6527</v>
      </c>
      <c r="K1798" s="1546" t="s">
        <v>6456</v>
      </c>
      <c r="L1798" s="1546" t="s">
        <v>6515</v>
      </c>
    </row>
    <row r="1799" spans="1:12">
      <c r="A1799" s="1546" t="s">
        <v>314</v>
      </c>
      <c r="B1799" s="1817">
        <v>6810</v>
      </c>
      <c r="C1799" s="1546" t="s">
        <v>1712</v>
      </c>
      <c r="D1799" s="1546" t="s">
        <v>207</v>
      </c>
      <c r="E1799" s="1546" t="s">
        <v>6245</v>
      </c>
      <c r="F1799" s="1546" t="s">
        <v>383</v>
      </c>
      <c r="G1799" s="1818">
        <v>1</v>
      </c>
      <c r="H1799" s="1818">
        <v>5</v>
      </c>
      <c r="I1799" s="1818">
        <v>5</v>
      </c>
      <c r="J1799" s="1546" t="s">
        <v>6527</v>
      </c>
      <c r="K1799" s="1546" t="s">
        <v>6456</v>
      </c>
      <c r="L1799" s="1546" t="s">
        <v>6515</v>
      </c>
    </row>
    <row r="1800" spans="1:12">
      <c r="A1800" s="1546" t="s">
        <v>314</v>
      </c>
      <c r="B1800" s="1817">
        <v>6811</v>
      </c>
      <c r="C1800" s="1546" t="s">
        <v>1712</v>
      </c>
      <c r="D1800" s="1546" t="s">
        <v>207</v>
      </c>
      <c r="E1800" s="1546" t="s">
        <v>1064</v>
      </c>
      <c r="F1800" s="1546" t="s">
        <v>1063</v>
      </c>
      <c r="G1800" s="1818">
        <v>1</v>
      </c>
      <c r="H1800" s="1818">
        <v>5</v>
      </c>
      <c r="I1800" s="1818">
        <v>5</v>
      </c>
      <c r="J1800" s="1546" t="s">
        <v>6527</v>
      </c>
      <c r="K1800" s="1546" t="s">
        <v>6456</v>
      </c>
      <c r="L1800" s="1546" t="s">
        <v>6515</v>
      </c>
    </row>
    <row r="1801" spans="1:12">
      <c r="A1801" s="1546" t="s">
        <v>314</v>
      </c>
      <c r="B1801" s="1817">
        <v>6812</v>
      </c>
      <c r="C1801" s="1546" t="s">
        <v>1712</v>
      </c>
      <c r="D1801" s="1546" t="s">
        <v>207</v>
      </c>
      <c r="E1801" s="1546" t="s">
        <v>619</v>
      </c>
      <c r="F1801" s="1546" t="s">
        <v>620</v>
      </c>
      <c r="G1801" s="1818">
        <v>1</v>
      </c>
      <c r="H1801" s="1818">
        <v>5</v>
      </c>
      <c r="I1801" s="1818">
        <v>5</v>
      </c>
      <c r="J1801" s="1546" t="s">
        <v>6527</v>
      </c>
      <c r="K1801" s="1546" t="s">
        <v>6456</v>
      </c>
      <c r="L1801" s="1546" t="s">
        <v>6515</v>
      </c>
    </row>
    <row r="1802" spans="1:12">
      <c r="A1802" s="1546" t="s">
        <v>314</v>
      </c>
      <c r="B1802" s="1817">
        <v>6813</v>
      </c>
      <c r="C1802" s="1546" t="s">
        <v>1712</v>
      </c>
      <c r="D1802" s="1546" t="s">
        <v>207</v>
      </c>
      <c r="E1802" s="1546" t="s">
        <v>283</v>
      </c>
      <c r="F1802" s="1546" t="s">
        <v>282</v>
      </c>
      <c r="G1802" s="1818">
        <v>1</v>
      </c>
      <c r="H1802" s="1818">
        <v>5</v>
      </c>
      <c r="I1802" s="1818">
        <v>5</v>
      </c>
      <c r="J1802" s="1546" t="s">
        <v>6527</v>
      </c>
      <c r="K1802" s="1546" t="s">
        <v>6456</v>
      </c>
      <c r="L1802" s="1546" t="s">
        <v>6515</v>
      </c>
    </row>
    <row r="1803" spans="1:12">
      <c r="A1803" s="1546" t="s">
        <v>314</v>
      </c>
      <c r="B1803" s="1817">
        <v>6814</v>
      </c>
      <c r="C1803" s="1546" t="s">
        <v>1712</v>
      </c>
      <c r="D1803" s="1546" t="s">
        <v>207</v>
      </c>
      <c r="E1803" s="1546" t="s">
        <v>6242</v>
      </c>
      <c r="F1803" s="1546" t="s">
        <v>313</v>
      </c>
      <c r="G1803" s="1818">
        <v>1</v>
      </c>
      <c r="H1803" s="1818"/>
      <c r="I1803" s="1818">
        <v>2</v>
      </c>
      <c r="J1803" s="1546" t="s">
        <v>6523</v>
      </c>
      <c r="K1803" s="1546" t="s">
        <v>6456</v>
      </c>
      <c r="L1803" s="1546" t="s">
        <v>6515</v>
      </c>
    </row>
    <row r="1804" spans="1:12">
      <c r="A1804" s="1546" t="s">
        <v>314</v>
      </c>
      <c r="B1804" s="1817">
        <v>6815</v>
      </c>
      <c r="C1804" s="1546" t="s">
        <v>1712</v>
      </c>
      <c r="D1804" s="1546" t="s">
        <v>207</v>
      </c>
      <c r="E1804" s="1546" t="s">
        <v>1724</v>
      </c>
      <c r="F1804" s="1546" t="s">
        <v>1725</v>
      </c>
      <c r="G1804" s="1818">
        <v>1</v>
      </c>
      <c r="H1804" s="1818">
        <v>5</v>
      </c>
      <c r="I1804" s="1818">
        <v>5</v>
      </c>
      <c r="J1804" s="1546" t="s">
        <v>6527</v>
      </c>
      <c r="K1804" s="1546" t="s">
        <v>6456</v>
      </c>
      <c r="L1804" s="1546" t="s">
        <v>6515</v>
      </c>
    </row>
    <row r="1805" spans="1:12">
      <c r="A1805" s="1546" t="s">
        <v>314</v>
      </c>
      <c r="B1805" s="1817">
        <v>6816</v>
      </c>
      <c r="C1805" s="1546" t="s">
        <v>1712</v>
      </c>
      <c r="D1805" s="1546" t="s">
        <v>207</v>
      </c>
      <c r="E1805" s="1546" t="s">
        <v>790</v>
      </c>
      <c r="F1805" s="1546" t="s">
        <v>791</v>
      </c>
      <c r="G1805" s="1818">
        <v>1</v>
      </c>
      <c r="H1805" s="1818">
        <v>5</v>
      </c>
      <c r="I1805" s="1818">
        <v>5</v>
      </c>
      <c r="J1805" s="1546" t="s">
        <v>6527</v>
      </c>
      <c r="K1805" s="1546" t="s">
        <v>6456</v>
      </c>
      <c r="L1805" s="1546" t="s">
        <v>6515</v>
      </c>
    </row>
    <row r="1806" spans="1:12">
      <c r="A1806" s="1546" t="s">
        <v>314</v>
      </c>
      <c r="B1806" s="1817">
        <v>6817</v>
      </c>
      <c r="C1806" s="1546" t="s">
        <v>1712</v>
      </c>
      <c r="D1806" s="1546" t="s">
        <v>207</v>
      </c>
      <c r="E1806" s="1546" t="s">
        <v>580</v>
      </c>
      <c r="F1806" s="1546" t="s">
        <v>581</v>
      </c>
      <c r="G1806" s="1818">
        <v>1</v>
      </c>
      <c r="H1806" s="1818">
        <v>5</v>
      </c>
      <c r="I1806" s="1818">
        <v>5</v>
      </c>
      <c r="J1806" s="1546" t="s">
        <v>6527</v>
      </c>
      <c r="K1806" s="1546" t="s">
        <v>6456</v>
      </c>
      <c r="L1806" s="1546" t="s">
        <v>6515</v>
      </c>
    </row>
    <row r="1807" spans="1:12">
      <c r="A1807" s="1546" t="s">
        <v>314</v>
      </c>
      <c r="B1807" s="1817">
        <v>6818</v>
      </c>
      <c r="C1807" s="1546" t="s">
        <v>1712</v>
      </c>
      <c r="D1807" s="1546" t="s">
        <v>207</v>
      </c>
      <c r="E1807" s="1546" t="s">
        <v>6256</v>
      </c>
      <c r="F1807" s="1546" t="s">
        <v>436</v>
      </c>
      <c r="G1807" s="1818">
        <v>1</v>
      </c>
      <c r="H1807" s="1818">
        <v>5</v>
      </c>
      <c r="I1807" s="1818">
        <v>5</v>
      </c>
      <c r="J1807" s="1546" t="s">
        <v>6527</v>
      </c>
      <c r="K1807" s="1546" t="s">
        <v>6456</v>
      </c>
      <c r="L1807" s="1546" t="s">
        <v>6515</v>
      </c>
    </row>
    <row r="1808" spans="1:12">
      <c r="A1808" s="1546" t="s">
        <v>314</v>
      </c>
      <c r="B1808" s="1817">
        <v>6819</v>
      </c>
      <c r="C1808" s="1546" t="s">
        <v>1712</v>
      </c>
      <c r="D1808" s="1546" t="s">
        <v>207</v>
      </c>
      <c r="E1808" s="1546" t="s">
        <v>1672</v>
      </c>
      <c r="F1808" s="1546" t="s">
        <v>577</v>
      </c>
      <c r="G1808" s="1818">
        <v>2</v>
      </c>
      <c r="H1808" s="1818">
        <v>5</v>
      </c>
      <c r="I1808" s="1818">
        <v>10</v>
      </c>
      <c r="J1808" s="1546" t="s">
        <v>6527</v>
      </c>
      <c r="K1808" s="1546" t="s">
        <v>6456</v>
      </c>
      <c r="L1808" s="1546" t="s">
        <v>6515</v>
      </c>
    </row>
    <row r="1809" spans="1:12">
      <c r="A1809" s="1546" t="s">
        <v>314</v>
      </c>
      <c r="B1809" s="1817">
        <v>6820</v>
      </c>
      <c r="C1809" s="1546" t="s">
        <v>1712</v>
      </c>
      <c r="D1809" s="1546" t="s">
        <v>207</v>
      </c>
      <c r="E1809" s="1546" t="s">
        <v>6233</v>
      </c>
      <c r="F1809" s="1546" t="s">
        <v>274</v>
      </c>
      <c r="G1809" s="1818">
        <v>1</v>
      </c>
      <c r="H1809" s="1818">
        <v>5</v>
      </c>
      <c r="I1809" s="1818">
        <v>5</v>
      </c>
      <c r="J1809" s="1546" t="s">
        <v>6527</v>
      </c>
      <c r="K1809" s="1546" t="s">
        <v>6456</v>
      </c>
      <c r="L1809" s="1546" t="s">
        <v>6515</v>
      </c>
    </row>
    <row r="1810" spans="1:12">
      <c r="A1810" s="1546" t="s">
        <v>314</v>
      </c>
      <c r="B1810" s="1817">
        <v>6822</v>
      </c>
      <c r="C1810" s="1546" t="s">
        <v>1712</v>
      </c>
      <c r="D1810" s="1546" t="s">
        <v>207</v>
      </c>
      <c r="E1810" s="1546" t="s">
        <v>6099</v>
      </c>
      <c r="F1810" s="1546" t="s">
        <v>294</v>
      </c>
      <c r="G1810" s="1818">
        <v>1</v>
      </c>
      <c r="H1810" s="1818">
        <v>4</v>
      </c>
      <c r="I1810" s="1818">
        <v>4</v>
      </c>
      <c r="J1810" s="1546" t="s">
        <v>6527</v>
      </c>
      <c r="K1810" s="1546" t="s">
        <v>6456</v>
      </c>
      <c r="L1810" s="1546" t="s">
        <v>6515</v>
      </c>
    </row>
    <row r="1811" spans="1:12">
      <c r="A1811" s="1546" t="s">
        <v>314</v>
      </c>
      <c r="B1811" s="1817">
        <v>6823</v>
      </c>
      <c r="C1811" s="1546" t="s">
        <v>1712</v>
      </c>
      <c r="D1811" s="1546" t="s">
        <v>207</v>
      </c>
      <c r="E1811" s="1546" t="s">
        <v>6098</v>
      </c>
      <c r="F1811" s="1546" t="s">
        <v>276</v>
      </c>
      <c r="G1811" s="1818">
        <v>1</v>
      </c>
      <c r="H1811" s="1818">
        <v>4</v>
      </c>
      <c r="I1811" s="1818">
        <v>4</v>
      </c>
      <c r="J1811" s="1546" t="s">
        <v>6527</v>
      </c>
      <c r="K1811" s="1546" t="s">
        <v>6456</v>
      </c>
      <c r="L1811" s="1546" t="s">
        <v>6515</v>
      </c>
    </row>
    <row r="1812" spans="1:12">
      <c r="A1812" s="1546" t="s">
        <v>314</v>
      </c>
      <c r="B1812" s="1817">
        <v>6824</v>
      </c>
      <c r="C1812" s="1546" t="s">
        <v>1712</v>
      </c>
      <c r="D1812" s="1546" t="s">
        <v>207</v>
      </c>
      <c r="E1812" s="1546" t="s">
        <v>293</v>
      </c>
      <c r="F1812" s="1546" t="s">
        <v>292</v>
      </c>
      <c r="G1812" s="1818">
        <v>1</v>
      </c>
      <c r="H1812" s="1818">
        <v>4</v>
      </c>
      <c r="I1812" s="1818">
        <v>4</v>
      </c>
      <c r="J1812" s="1546" t="s">
        <v>6527</v>
      </c>
      <c r="K1812" s="1546" t="s">
        <v>6456</v>
      </c>
      <c r="L1812" s="1546" t="s">
        <v>6515</v>
      </c>
    </row>
    <row r="1813" spans="1:12">
      <c r="A1813" s="1546" t="s">
        <v>314</v>
      </c>
      <c r="B1813" s="1817">
        <v>6825</v>
      </c>
      <c r="C1813" s="1546" t="s">
        <v>1712</v>
      </c>
      <c r="D1813" s="1546" t="s">
        <v>207</v>
      </c>
      <c r="E1813" s="1546" t="s">
        <v>318</v>
      </c>
      <c r="F1813" s="1546" t="s">
        <v>319</v>
      </c>
      <c r="G1813" s="1818">
        <v>1</v>
      </c>
      <c r="H1813" s="1818">
        <v>4</v>
      </c>
      <c r="I1813" s="1818">
        <v>4</v>
      </c>
      <c r="J1813" s="1546" t="s">
        <v>6527</v>
      </c>
      <c r="K1813" s="1546" t="s">
        <v>6456</v>
      </c>
      <c r="L1813" s="1546" t="s">
        <v>6515</v>
      </c>
    </row>
    <row r="1814" spans="1:12">
      <c r="A1814" s="1546" t="s">
        <v>314</v>
      </c>
      <c r="B1814" s="1817">
        <v>6827</v>
      </c>
      <c r="C1814" s="1546" t="s">
        <v>1712</v>
      </c>
      <c r="D1814" s="1546" t="s">
        <v>207</v>
      </c>
      <c r="E1814" s="1546" t="s">
        <v>277</v>
      </c>
      <c r="F1814" s="1546" t="s">
        <v>278</v>
      </c>
      <c r="G1814" s="1818">
        <v>4</v>
      </c>
      <c r="H1814" s="1818">
        <v>2</v>
      </c>
      <c r="I1814" s="1818">
        <v>8</v>
      </c>
      <c r="J1814" s="1546" t="s">
        <v>6527</v>
      </c>
      <c r="K1814" s="1546" t="s">
        <v>6456</v>
      </c>
      <c r="L1814" s="1546" t="s">
        <v>6515</v>
      </c>
    </row>
    <row r="1815" spans="1:12">
      <c r="A1815" s="1546" t="s">
        <v>314</v>
      </c>
      <c r="B1815" s="1817">
        <v>6830</v>
      </c>
      <c r="C1815" s="1546" t="s">
        <v>1712</v>
      </c>
      <c r="D1815" s="1546" t="s">
        <v>207</v>
      </c>
      <c r="E1815" s="1546" t="s">
        <v>6554</v>
      </c>
      <c r="F1815" s="1546" t="s">
        <v>845</v>
      </c>
      <c r="G1815" s="1818"/>
      <c r="H1815" s="1818">
        <v>2</v>
      </c>
      <c r="I1815" s="1818">
        <v>2</v>
      </c>
      <c r="J1815" s="1546" t="s">
        <v>6523</v>
      </c>
      <c r="K1815" s="1546" t="s">
        <v>6456</v>
      </c>
      <c r="L1815" s="1546" t="s">
        <v>6515</v>
      </c>
    </row>
    <row r="1816" spans="1:12">
      <c r="A1816" s="1546" t="s">
        <v>314</v>
      </c>
      <c r="B1816" s="1817">
        <v>6831</v>
      </c>
      <c r="C1816" s="1546" t="s">
        <v>1712</v>
      </c>
      <c r="D1816" s="1546" t="s">
        <v>207</v>
      </c>
      <c r="E1816" s="1546" t="s">
        <v>6121</v>
      </c>
      <c r="F1816" s="1546" t="s">
        <v>6122</v>
      </c>
      <c r="G1816" s="1818"/>
      <c r="H1816" s="1818">
        <v>2</v>
      </c>
      <c r="I1816" s="1818">
        <v>2</v>
      </c>
      <c r="J1816" s="1546" t="s">
        <v>6523</v>
      </c>
      <c r="K1816" s="1546" t="s">
        <v>6456</v>
      </c>
      <c r="L1816" s="1546" t="s">
        <v>6515</v>
      </c>
    </row>
    <row r="1817" spans="1:12">
      <c r="A1817" s="1546" t="s">
        <v>314</v>
      </c>
      <c r="B1817" s="1817">
        <v>6832</v>
      </c>
      <c r="C1817" s="1546" t="s">
        <v>1712</v>
      </c>
      <c r="D1817" s="1546" t="s">
        <v>207</v>
      </c>
      <c r="E1817" s="1546" t="s">
        <v>6530</v>
      </c>
      <c r="F1817" s="1546" t="s">
        <v>323</v>
      </c>
      <c r="G1817" s="1818"/>
      <c r="H1817" s="1818">
        <v>2</v>
      </c>
      <c r="I1817" s="1818">
        <v>2</v>
      </c>
      <c r="J1817" s="1546" t="s">
        <v>6523</v>
      </c>
      <c r="K1817" s="1546" t="s">
        <v>6456</v>
      </c>
      <c r="L1817" s="1546" t="s">
        <v>6515</v>
      </c>
    </row>
    <row r="1818" spans="1:12">
      <c r="A1818" s="1546" t="s">
        <v>314</v>
      </c>
      <c r="B1818" s="1817">
        <v>6833</v>
      </c>
      <c r="C1818" s="1546" t="s">
        <v>1712</v>
      </c>
      <c r="D1818" s="1546" t="s">
        <v>207</v>
      </c>
      <c r="E1818" s="1546" t="s">
        <v>6137</v>
      </c>
      <c r="F1818" s="1546" t="s">
        <v>999</v>
      </c>
      <c r="G1818" s="1818"/>
      <c r="H1818" s="1818">
        <v>2</v>
      </c>
      <c r="I1818" s="1818">
        <v>2</v>
      </c>
      <c r="J1818" s="1546" t="s">
        <v>6523</v>
      </c>
      <c r="K1818" s="1546" t="s">
        <v>6456</v>
      </c>
      <c r="L1818" s="1546" t="s">
        <v>6515</v>
      </c>
    </row>
    <row r="1819" spans="1:12">
      <c r="A1819" s="1546" t="s">
        <v>314</v>
      </c>
      <c r="B1819" s="1817">
        <v>6834</v>
      </c>
      <c r="C1819" s="1546" t="s">
        <v>1712</v>
      </c>
      <c r="D1819" s="1546" t="s">
        <v>207</v>
      </c>
      <c r="E1819" s="1546" t="s">
        <v>400</v>
      </c>
      <c r="F1819" s="1546" t="s">
        <v>1726</v>
      </c>
      <c r="G1819" s="1818"/>
      <c r="H1819" s="1818">
        <v>2</v>
      </c>
      <c r="I1819" s="1818">
        <v>2</v>
      </c>
      <c r="J1819" s="1546" t="s">
        <v>6523</v>
      </c>
      <c r="K1819" s="1546" t="s">
        <v>6456</v>
      </c>
      <c r="L1819" s="1546" t="s">
        <v>6515</v>
      </c>
    </row>
    <row r="1820" spans="1:12">
      <c r="A1820" s="1546" t="s">
        <v>314</v>
      </c>
      <c r="B1820" s="1817">
        <v>6836</v>
      </c>
      <c r="C1820" s="1546" t="s">
        <v>1712</v>
      </c>
      <c r="D1820" s="1546" t="s">
        <v>207</v>
      </c>
      <c r="E1820" s="1546" t="s">
        <v>653</v>
      </c>
      <c r="F1820" s="1546" t="s">
        <v>654</v>
      </c>
      <c r="G1820" s="1818"/>
      <c r="H1820" s="1818"/>
      <c r="I1820" s="1818">
        <v>2</v>
      </c>
      <c r="J1820" s="1546" t="s">
        <v>6523</v>
      </c>
      <c r="K1820" s="1546" t="s">
        <v>6456</v>
      </c>
      <c r="L1820" s="1546" t="s">
        <v>6515</v>
      </c>
    </row>
    <row r="1821" spans="1:12">
      <c r="A1821" s="1546" t="s">
        <v>314</v>
      </c>
      <c r="B1821" s="1817">
        <v>6837</v>
      </c>
      <c r="C1821" s="1546" t="s">
        <v>1712</v>
      </c>
      <c r="D1821" s="1546" t="s">
        <v>207</v>
      </c>
      <c r="E1821" s="1546" t="s">
        <v>6117</v>
      </c>
      <c r="F1821" s="1546" t="s">
        <v>743</v>
      </c>
      <c r="G1821" s="1818">
        <v>1</v>
      </c>
      <c r="H1821" s="1818">
        <v>4</v>
      </c>
      <c r="I1821" s="1818">
        <v>4</v>
      </c>
      <c r="J1821" s="1546" t="s">
        <v>6527</v>
      </c>
      <c r="K1821" s="1546" t="s">
        <v>6456</v>
      </c>
      <c r="L1821" s="1546" t="s">
        <v>6515</v>
      </c>
    </row>
    <row r="1822" spans="1:12">
      <c r="A1822" s="1546" t="s">
        <v>314</v>
      </c>
      <c r="B1822" s="1817">
        <v>6838</v>
      </c>
      <c r="C1822" s="1546" t="s">
        <v>1712</v>
      </c>
      <c r="D1822" s="1546" t="s">
        <v>207</v>
      </c>
      <c r="E1822" s="1546" t="s">
        <v>1665</v>
      </c>
      <c r="F1822" s="1546" t="s">
        <v>422</v>
      </c>
      <c r="G1822" s="1818">
        <v>3</v>
      </c>
      <c r="H1822" s="1818">
        <v>2</v>
      </c>
      <c r="I1822" s="1818">
        <v>6</v>
      </c>
      <c r="J1822" s="1546" t="s">
        <v>6527</v>
      </c>
      <c r="K1822" s="1546" t="s">
        <v>6456</v>
      </c>
      <c r="L1822" s="1546" t="s">
        <v>6515</v>
      </c>
    </row>
    <row r="1823" spans="1:12">
      <c r="A1823" s="1546" t="s">
        <v>314</v>
      </c>
      <c r="B1823" s="1817">
        <v>6839</v>
      </c>
      <c r="C1823" s="1546" t="s">
        <v>1712</v>
      </c>
      <c r="D1823" s="1546" t="s">
        <v>207</v>
      </c>
      <c r="E1823" s="1546" t="s">
        <v>1619</v>
      </c>
      <c r="F1823" s="1546" t="s">
        <v>816</v>
      </c>
      <c r="G1823" s="1818"/>
      <c r="H1823" s="1818">
        <v>3</v>
      </c>
      <c r="I1823" s="1818">
        <v>3</v>
      </c>
      <c r="J1823" s="1546" t="s">
        <v>6523</v>
      </c>
      <c r="K1823" s="1546" t="s">
        <v>6456</v>
      </c>
      <c r="L1823" s="1546" t="s">
        <v>6515</v>
      </c>
    </row>
    <row r="1824" spans="1:12">
      <c r="A1824" s="1546" t="s">
        <v>314</v>
      </c>
      <c r="B1824" s="1817">
        <v>6840</v>
      </c>
      <c r="C1824" s="1546" t="s">
        <v>1712</v>
      </c>
      <c r="D1824" s="1546" t="s">
        <v>207</v>
      </c>
      <c r="E1824" s="1546" t="s">
        <v>6161</v>
      </c>
      <c r="F1824" s="1546" t="s">
        <v>822</v>
      </c>
      <c r="G1824" s="1818"/>
      <c r="H1824" s="1818">
        <v>2</v>
      </c>
      <c r="I1824" s="1818">
        <v>2</v>
      </c>
      <c r="J1824" s="1546" t="s">
        <v>6523</v>
      </c>
      <c r="K1824" s="1546" t="s">
        <v>6456</v>
      </c>
      <c r="L1824" s="1546" t="s">
        <v>6515</v>
      </c>
    </row>
    <row r="1825" spans="1:12">
      <c r="A1825" s="1546" t="s">
        <v>314</v>
      </c>
      <c r="B1825" s="1817">
        <v>6841</v>
      </c>
      <c r="C1825" s="1546" t="s">
        <v>1712</v>
      </c>
      <c r="D1825" s="1546" t="s">
        <v>207</v>
      </c>
      <c r="E1825" s="1546" t="s">
        <v>6125</v>
      </c>
      <c r="F1825" s="1546" t="s">
        <v>816</v>
      </c>
      <c r="G1825" s="1818"/>
      <c r="H1825" s="1818">
        <v>1</v>
      </c>
      <c r="I1825" s="1818">
        <v>1</v>
      </c>
      <c r="J1825" s="1546" t="s">
        <v>6523</v>
      </c>
      <c r="K1825" s="1546" t="s">
        <v>6456</v>
      </c>
      <c r="L1825" s="1546" t="s">
        <v>6515</v>
      </c>
    </row>
    <row r="1826" spans="1:12">
      <c r="A1826" s="1546" t="s">
        <v>314</v>
      </c>
      <c r="B1826" s="1817">
        <v>6842</v>
      </c>
      <c r="C1826" s="1546" t="s">
        <v>1712</v>
      </c>
      <c r="D1826" s="1546" t="s">
        <v>207</v>
      </c>
      <c r="E1826" s="1546" t="s">
        <v>1724</v>
      </c>
      <c r="F1826" s="1546" t="s">
        <v>6599</v>
      </c>
      <c r="G1826" s="1818"/>
      <c r="H1826" s="1818">
        <v>2</v>
      </c>
      <c r="I1826" s="1818">
        <v>2</v>
      </c>
      <c r="J1826" s="1546" t="s">
        <v>6523</v>
      </c>
      <c r="K1826" s="1546" t="s">
        <v>6456</v>
      </c>
      <c r="L1826" s="1546" t="s">
        <v>6515</v>
      </c>
    </row>
    <row r="1827" spans="1:12">
      <c r="A1827" s="1546" t="s">
        <v>314</v>
      </c>
      <c r="B1827" s="1817">
        <v>6843</v>
      </c>
      <c r="C1827" s="1546" t="s">
        <v>1712</v>
      </c>
      <c r="D1827" s="1546" t="s">
        <v>207</v>
      </c>
      <c r="E1827" s="1546" t="s">
        <v>1728</v>
      </c>
      <c r="F1827" s="1546" t="s">
        <v>1729</v>
      </c>
      <c r="G1827" s="1818"/>
      <c r="H1827" s="1818">
        <v>2</v>
      </c>
      <c r="I1827" s="1818">
        <v>2</v>
      </c>
      <c r="J1827" s="1546" t="s">
        <v>6523</v>
      </c>
      <c r="K1827" s="1546" t="s">
        <v>6456</v>
      </c>
      <c r="L1827" s="1546" t="s">
        <v>6515</v>
      </c>
    </row>
    <row r="1828" spans="1:12">
      <c r="A1828" s="1546" t="s">
        <v>314</v>
      </c>
      <c r="B1828" s="1817">
        <v>6844</v>
      </c>
      <c r="C1828" s="1546" t="s">
        <v>1712</v>
      </c>
      <c r="D1828" s="1546" t="s">
        <v>207</v>
      </c>
      <c r="E1828" s="1546" t="s">
        <v>1814</v>
      </c>
      <c r="F1828" s="1546" t="s">
        <v>6515</v>
      </c>
      <c r="G1828" s="1818"/>
      <c r="H1828" s="1818">
        <v>5</v>
      </c>
      <c r="I1828" s="1818">
        <v>5</v>
      </c>
      <c r="J1828" s="1546" t="s">
        <v>6523</v>
      </c>
      <c r="K1828" s="1546" t="s">
        <v>6456</v>
      </c>
      <c r="L1828" s="1546" t="s">
        <v>6515</v>
      </c>
    </row>
    <row r="1829" spans="1:12">
      <c r="A1829" s="1546" t="s">
        <v>314</v>
      </c>
      <c r="B1829" s="1817">
        <v>6873</v>
      </c>
      <c r="C1829" s="1546" t="s">
        <v>1712</v>
      </c>
      <c r="D1829" s="1546" t="s">
        <v>208</v>
      </c>
      <c r="E1829" s="1546" t="s">
        <v>6150</v>
      </c>
      <c r="F1829" s="1546" t="s">
        <v>1279</v>
      </c>
      <c r="G1829" s="1818">
        <v>3</v>
      </c>
      <c r="H1829" s="1818">
        <v>4</v>
      </c>
      <c r="I1829" s="1818">
        <v>12</v>
      </c>
      <c r="J1829" s="1546" t="s">
        <v>6527</v>
      </c>
      <c r="K1829" s="1546" t="s">
        <v>6456</v>
      </c>
      <c r="L1829" s="1546" t="s">
        <v>6515</v>
      </c>
    </row>
    <row r="1830" spans="1:12">
      <c r="A1830" s="1546" t="s">
        <v>314</v>
      </c>
      <c r="B1830" s="1817">
        <v>6875</v>
      </c>
      <c r="C1830" s="1546" t="s">
        <v>1712</v>
      </c>
      <c r="D1830" s="1546" t="s">
        <v>208</v>
      </c>
      <c r="E1830" s="1546" t="s">
        <v>835</v>
      </c>
      <c r="F1830" s="1546" t="s">
        <v>1147</v>
      </c>
      <c r="G1830" s="1818"/>
      <c r="H1830" s="1818"/>
      <c r="I1830" s="1818">
        <v>2</v>
      </c>
      <c r="J1830" s="1546" t="s">
        <v>6523</v>
      </c>
      <c r="K1830" s="1546" t="s">
        <v>6456</v>
      </c>
      <c r="L1830" s="1546" t="s">
        <v>6515</v>
      </c>
    </row>
    <row r="1831" spans="1:12">
      <c r="A1831" s="1546" t="s">
        <v>314</v>
      </c>
      <c r="B1831" s="1817">
        <v>6876</v>
      </c>
      <c r="C1831" s="1546" t="s">
        <v>1712</v>
      </c>
      <c r="D1831" s="1546" t="s">
        <v>208</v>
      </c>
      <c r="E1831" s="1546" t="s">
        <v>6249</v>
      </c>
      <c r="F1831" s="1546" t="s">
        <v>453</v>
      </c>
      <c r="G1831" s="1818"/>
      <c r="H1831" s="1818"/>
      <c r="I1831" s="1818">
        <v>2</v>
      </c>
      <c r="J1831" s="1546" t="s">
        <v>6523</v>
      </c>
      <c r="K1831" s="1546" t="s">
        <v>6456</v>
      </c>
      <c r="L1831" s="1546" t="s">
        <v>6515</v>
      </c>
    </row>
    <row r="1832" spans="1:12">
      <c r="A1832" s="1546" t="s">
        <v>314</v>
      </c>
      <c r="B1832" s="1817">
        <v>6877</v>
      </c>
      <c r="C1832" s="1546" t="s">
        <v>1712</v>
      </c>
      <c r="D1832" s="1546" t="s">
        <v>208</v>
      </c>
      <c r="E1832" s="1546" t="s">
        <v>6269</v>
      </c>
      <c r="F1832" s="1546" t="s">
        <v>747</v>
      </c>
      <c r="G1832" s="1818">
        <v>1</v>
      </c>
      <c r="H1832" s="1818"/>
      <c r="I1832" s="1818">
        <v>3</v>
      </c>
      <c r="J1832" s="1546" t="s">
        <v>6523</v>
      </c>
      <c r="K1832" s="1546" t="s">
        <v>6456</v>
      </c>
      <c r="L1832" s="1546" t="s">
        <v>6515</v>
      </c>
    </row>
    <row r="1833" spans="1:12">
      <c r="A1833" s="1546" t="s">
        <v>314</v>
      </c>
      <c r="B1833" s="1817">
        <v>6878</v>
      </c>
      <c r="C1833" s="1546" t="s">
        <v>1712</v>
      </c>
      <c r="D1833" s="1546" t="s">
        <v>208</v>
      </c>
      <c r="E1833" s="1546" t="s">
        <v>5901</v>
      </c>
      <c r="F1833" s="1546" t="s">
        <v>585</v>
      </c>
      <c r="G1833" s="1818">
        <v>1</v>
      </c>
      <c r="H1833" s="1818">
        <v>5</v>
      </c>
      <c r="I1833" s="1818">
        <v>5</v>
      </c>
      <c r="J1833" s="1546" t="s">
        <v>6527</v>
      </c>
      <c r="K1833" s="1546" t="s">
        <v>6456</v>
      </c>
      <c r="L1833" s="1546" t="s">
        <v>6515</v>
      </c>
    </row>
    <row r="1834" spans="1:12">
      <c r="A1834" s="1546" t="s">
        <v>314</v>
      </c>
      <c r="B1834" s="1817">
        <v>6879</v>
      </c>
      <c r="C1834" s="1546" t="s">
        <v>1712</v>
      </c>
      <c r="D1834" s="1546" t="s">
        <v>208</v>
      </c>
      <c r="E1834" s="1546" t="s">
        <v>1662</v>
      </c>
      <c r="F1834" s="1546" t="s">
        <v>362</v>
      </c>
      <c r="G1834" s="1818">
        <v>1</v>
      </c>
      <c r="H1834" s="1818">
        <v>5</v>
      </c>
      <c r="I1834" s="1818">
        <v>5</v>
      </c>
      <c r="J1834" s="1546" t="s">
        <v>6527</v>
      </c>
      <c r="K1834" s="1546" t="s">
        <v>6456</v>
      </c>
      <c r="L1834" s="1546" t="s">
        <v>6515</v>
      </c>
    </row>
    <row r="1835" spans="1:12">
      <c r="A1835" s="1546" t="s">
        <v>314</v>
      </c>
      <c r="B1835" s="1817">
        <v>6880</v>
      </c>
      <c r="C1835" s="1546" t="s">
        <v>1712</v>
      </c>
      <c r="D1835" s="1546" t="s">
        <v>208</v>
      </c>
      <c r="E1835" s="1546" t="s">
        <v>441</v>
      </c>
      <c r="F1835" s="1546" t="s">
        <v>440</v>
      </c>
      <c r="G1835" s="1818">
        <v>1</v>
      </c>
      <c r="H1835" s="1818"/>
      <c r="I1835" s="1818">
        <v>3</v>
      </c>
      <c r="J1835" s="1546" t="s">
        <v>6523</v>
      </c>
      <c r="K1835" s="1546" t="s">
        <v>6456</v>
      </c>
      <c r="L1835" s="1546" t="s">
        <v>6515</v>
      </c>
    </row>
    <row r="1836" spans="1:12">
      <c r="A1836" s="1546" t="s">
        <v>314</v>
      </c>
      <c r="B1836" s="1817">
        <v>6881</v>
      </c>
      <c r="C1836" s="1546" t="s">
        <v>1712</v>
      </c>
      <c r="D1836" s="1546" t="s">
        <v>208</v>
      </c>
      <c r="E1836" s="1546" t="s">
        <v>6245</v>
      </c>
      <c r="F1836" s="1546" t="s">
        <v>383</v>
      </c>
      <c r="G1836" s="1818">
        <v>1</v>
      </c>
      <c r="H1836" s="1818"/>
      <c r="I1836" s="1818">
        <v>3</v>
      </c>
      <c r="J1836" s="1546" t="s">
        <v>6523</v>
      </c>
      <c r="K1836" s="1546" t="s">
        <v>6456</v>
      </c>
      <c r="L1836" s="1546" t="s">
        <v>6515</v>
      </c>
    </row>
    <row r="1837" spans="1:12">
      <c r="A1837" s="1546" t="s">
        <v>314</v>
      </c>
      <c r="B1837" s="1817">
        <v>6882</v>
      </c>
      <c r="C1837" s="1546" t="s">
        <v>1712</v>
      </c>
      <c r="D1837" s="1546" t="s">
        <v>208</v>
      </c>
      <c r="E1837" s="1546" t="s">
        <v>1661</v>
      </c>
      <c r="F1837" s="1546" t="s">
        <v>438</v>
      </c>
      <c r="G1837" s="1818">
        <v>1</v>
      </c>
      <c r="H1837" s="1818">
        <v>5</v>
      </c>
      <c r="I1837" s="1818">
        <v>5</v>
      </c>
      <c r="J1837" s="1546" t="s">
        <v>6527</v>
      </c>
      <c r="K1837" s="1546" t="s">
        <v>6456</v>
      </c>
      <c r="L1837" s="1546" t="s">
        <v>6515</v>
      </c>
    </row>
    <row r="1838" spans="1:12">
      <c r="A1838" s="1546" t="s">
        <v>314</v>
      </c>
      <c r="B1838" s="1817">
        <v>6883</v>
      </c>
      <c r="C1838" s="1546" t="s">
        <v>1712</v>
      </c>
      <c r="D1838" s="1546" t="s">
        <v>208</v>
      </c>
      <c r="E1838" s="1546" t="s">
        <v>1050</v>
      </c>
      <c r="F1838" s="1546" t="s">
        <v>1049</v>
      </c>
      <c r="G1838" s="1818">
        <v>1</v>
      </c>
      <c r="H1838" s="1818"/>
      <c r="I1838" s="1818">
        <v>3</v>
      </c>
      <c r="J1838" s="1546" t="s">
        <v>6523</v>
      </c>
      <c r="K1838" s="1546" t="s">
        <v>6456</v>
      </c>
      <c r="L1838" s="1546" t="s">
        <v>6515</v>
      </c>
    </row>
    <row r="1839" spans="1:12">
      <c r="A1839" s="1546" t="s">
        <v>314</v>
      </c>
      <c r="B1839" s="1817">
        <v>6884</v>
      </c>
      <c r="C1839" s="1546" t="s">
        <v>1712</v>
      </c>
      <c r="D1839" s="1546" t="s">
        <v>208</v>
      </c>
      <c r="E1839" s="1546" t="s">
        <v>580</v>
      </c>
      <c r="F1839" s="1546" t="s">
        <v>581</v>
      </c>
      <c r="G1839" s="1818">
        <v>1</v>
      </c>
      <c r="H1839" s="1818">
        <v>5</v>
      </c>
      <c r="I1839" s="1818">
        <v>5</v>
      </c>
      <c r="J1839" s="1546" t="s">
        <v>6527</v>
      </c>
      <c r="K1839" s="1546" t="s">
        <v>6456</v>
      </c>
      <c r="L1839" s="1546" t="s">
        <v>6515</v>
      </c>
    </row>
    <row r="1840" spans="1:12">
      <c r="A1840" s="1546" t="s">
        <v>314</v>
      </c>
      <c r="B1840" s="1817">
        <v>6885</v>
      </c>
      <c r="C1840" s="1546" t="s">
        <v>1712</v>
      </c>
      <c r="D1840" s="1546" t="s">
        <v>208</v>
      </c>
      <c r="E1840" s="1546" t="s">
        <v>6256</v>
      </c>
      <c r="F1840" s="1546" t="s">
        <v>436</v>
      </c>
      <c r="G1840" s="1818">
        <v>1</v>
      </c>
      <c r="H1840" s="1818">
        <v>5</v>
      </c>
      <c r="I1840" s="1818">
        <v>5</v>
      </c>
      <c r="J1840" s="1546" t="s">
        <v>6527</v>
      </c>
      <c r="K1840" s="1546" t="s">
        <v>6456</v>
      </c>
      <c r="L1840" s="1546" t="s">
        <v>6515</v>
      </c>
    </row>
    <row r="1841" spans="1:12">
      <c r="A1841" s="1546" t="s">
        <v>314</v>
      </c>
      <c r="B1841" s="1817">
        <v>6887</v>
      </c>
      <c r="C1841" s="1546" t="s">
        <v>1712</v>
      </c>
      <c r="D1841" s="1546" t="s">
        <v>208</v>
      </c>
      <c r="E1841" s="1546" t="s">
        <v>6124</v>
      </c>
      <c r="F1841" s="1546" t="s">
        <v>822</v>
      </c>
      <c r="G1841" s="1818">
        <v>1</v>
      </c>
      <c r="H1841" s="1818">
        <v>4</v>
      </c>
      <c r="I1841" s="1818">
        <v>4</v>
      </c>
      <c r="J1841" s="1546" t="s">
        <v>6527</v>
      </c>
      <c r="K1841" s="1546" t="s">
        <v>6456</v>
      </c>
      <c r="L1841" s="1546" t="s">
        <v>6515</v>
      </c>
    </row>
    <row r="1842" spans="1:12">
      <c r="A1842" s="1546" t="s">
        <v>314</v>
      </c>
      <c r="B1842" s="1817">
        <v>6888</v>
      </c>
      <c r="C1842" s="1546" t="s">
        <v>1712</v>
      </c>
      <c r="D1842" s="1546" t="s">
        <v>208</v>
      </c>
      <c r="E1842" s="1546" t="s">
        <v>277</v>
      </c>
      <c r="F1842" s="1546" t="s">
        <v>278</v>
      </c>
      <c r="G1842" s="1818">
        <v>1</v>
      </c>
      <c r="H1842" s="1818">
        <v>4</v>
      </c>
      <c r="I1842" s="1818">
        <v>4</v>
      </c>
      <c r="J1842" s="1546" t="s">
        <v>6527</v>
      </c>
      <c r="K1842" s="1546" t="s">
        <v>6456</v>
      </c>
      <c r="L1842" s="1546" t="s">
        <v>6515</v>
      </c>
    </row>
    <row r="1843" spans="1:12">
      <c r="A1843" s="1546" t="s">
        <v>314</v>
      </c>
      <c r="B1843" s="1817">
        <v>6917</v>
      </c>
      <c r="C1843" s="1546" t="s">
        <v>1712</v>
      </c>
      <c r="D1843" s="1546" t="s">
        <v>209</v>
      </c>
      <c r="E1843" s="1546" t="s">
        <v>593</v>
      </c>
      <c r="F1843" s="1546" t="s">
        <v>438</v>
      </c>
      <c r="G1843" s="1818"/>
      <c r="H1843" s="1818"/>
      <c r="I1843" s="1818">
        <v>2</v>
      </c>
      <c r="J1843" s="1546" t="s">
        <v>6523</v>
      </c>
      <c r="K1843" s="1546" t="s">
        <v>6456</v>
      </c>
      <c r="L1843" s="1546" t="s">
        <v>6515</v>
      </c>
    </row>
    <row r="1844" spans="1:12">
      <c r="A1844" s="1546" t="s">
        <v>314</v>
      </c>
      <c r="B1844" s="1817">
        <v>6918</v>
      </c>
      <c r="C1844" s="1546" t="s">
        <v>1712</v>
      </c>
      <c r="D1844" s="1546" t="s">
        <v>209</v>
      </c>
      <c r="E1844" s="1546" t="s">
        <v>6291</v>
      </c>
      <c r="F1844" s="1546" t="s">
        <v>6292</v>
      </c>
      <c r="G1844" s="1818"/>
      <c r="H1844" s="1818"/>
      <c r="I1844" s="1818">
        <v>2</v>
      </c>
      <c r="J1844" s="1546" t="s">
        <v>6523</v>
      </c>
      <c r="K1844" s="1546" t="s">
        <v>6456</v>
      </c>
      <c r="L1844" s="1546" t="s">
        <v>6515</v>
      </c>
    </row>
    <row r="1845" spans="1:12">
      <c r="A1845" s="1546" t="s">
        <v>314</v>
      </c>
      <c r="B1845" s="1817">
        <v>6919</v>
      </c>
      <c r="C1845" s="1546" t="s">
        <v>1712</v>
      </c>
      <c r="D1845" s="1546" t="s">
        <v>209</v>
      </c>
      <c r="E1845" s="1546" t="s">
        <v>1732</v>
      </c>
      <c r="F1845" s="1546" t="s">
        <v>1733</v>
      </c>
      <c r="G1845" s="1818"/>
      <c r="H1845" s="1818"/>
      <c r="I1845" s="1818">
        <v>2</v>
      </c>
      <c r="J1845" s="1546" t="s">
        <v>6523</v>
      </c>
      <c r="K1845" s="1546" t="s">
        <v>6456</v>
      </c>
      <c r="L1845" s="1546" t="s">
        <v>6515</v>
      </c>
    </row>
    <row r="1846" spans="1:12">
      <c r="A1846" s="1546" t="s">
        <v>314</v>
      </c>
      <c r="B1846" s="1817">
        <v>6920</v>
      </c>
      <c r="C1846" s="1546" t="s">
        <v>1712</v>
      </c>
      <c r="D1846" s="1546" t="s">
        <v>209</v>
      </c>
      <c r="E1846" s="1546" t="s">
        <v>6250</v>
      </c>
      <c r="F1846" s="1546" t="s">
        <v>339</v>
      </c>
      <c r="G1846" s="1818">
        <v>1</v>
      </c>
      <c r="H1846" s="1818"/>
      <c r="I1846" s="1818">
        <v>2</v>
      </c>
      <c r="J1846" s="1546" t="s">
        <v>6523</v>
      </c>
      <c r="K1846" s="1546" t="s">
        <v>6456</v>
      </c>
      <c r="L1846" s="1546" t="s">
        <v>6515</v>
      </c>
    </row>
    <row r="1847" spans="1:12">
      <c r="A1847" s="1546" t="s">
        <v>314</v>
      </c>
      <c r="B1847" s="1817">
        <v>6921</v>
      </c>
      <c r="C1847" s="1546" t="s">
        <v>1712</v>
      </c>
      <c r="D1847" s="1546" t="s">
        <v>209</v>
      </c>
      <c r="E1847" s="1546" t="s">
        <v>968</v>
      </c>
      <c r="F1847" s="1546" t="s">
        <v>967</v>
      </c>
      <c r="G1847" s="1818"/>
      <c r="H1847" s="1818"/>
      <c r="I1847" s="1818">
        <v>2</v>
      </c>
      <c r="J1847" s="1546" t="s">
        <v>6523</v>
      </c>
      <c r="K1847" s="1546" t="s">
        <v>6456</v>
      </c>
      <c r="L1847" s="1546" t="s">
        <v>6515</v>
      </c>
    </row>
    <row r="1848" spans="1:12">
      <c r="A1848" s="1546" t="s">
        <v>314</v>
      </c>
      <c r="B1848" s="1817">
        <v>6924</v>
      </c>
      <c r="C1848" s="1546" t="s">
        <v>1712</v>
      </c>
      <c r="D1848" s="1546" t="s">
        <v>209</v>
      </c>
      <c r="E1848" s="1546" t="s">
        <v>1048</v>
      </c>
      <c r="F1848" s="1546" t="s">
        <v>461</v>
      </c>
      <c r="G1848" s="1818">
        <v>1</v>
      </c>
      <c r="H1848" s="1818">
        <v>1</v>
      </c>
      <c r="I1848" s="1818">
        <v>1</v>
      </c>
      <c r="J1848" s="1546" t="s">
        <v>6527</v>
      </c>
      <c r="K1848" s="1546" t="s">
        <v>6456</v>
      </c>
      <c r="L1848" s="1546" t="s">
        <v>6515</v>
      </c>
    </row>
    <row r="1849" spans="1:12">
      <c r="A1849" s="1546" t="s">
        <v>314</v>
      </c>
      <c r="B1849" s="1817">
        <v>6925</v>
      </c>
      <c r="C1849" s="1546" t="s">
        <v>1712</v>
      </c>
      <c r="D1849" s="1546" t="s">
        <v>209</v>
      </c>
      <c r="E1849" s="1546" t="s">
        <v>1672</v>
      </c>
      <c r="F1849" s="1546" t="s">
        <v>577</v>
      </c>
      <c r="G1849" s="1818"/>
      <c r="H1849" s="1818"/>
      <c r="I1849" s="1818">
        <v>2</v>
      </c>
      <c r="J1849" s="1546" t="s">
        <v>6523</v>
      </c>
      <c r="K1849" s="1546" t="s">
        <v>6456</v>
      </c>
      <c r="L1849" s="1546" t="s">
        <v>6515</v>
      </c>
    </row>
    <row r="1850" spans="1:12">
      <c r="A1850" s="1546" t="s">
        <v>314</v>
      </c>
      <c r="B1850" s="1817">
        <v>6926</v>
      </c>
      <c r="C1850" s="1546" t="s">
        <v>1712</v>
      </c>
      <c r="D1850" s="1546" t="s">
        <v>209</v>
      </c>
      <c r="E1850" s="1546" t="s">
        <v>582</v>
      </c>
      <c r="F1850" s="1546" t="s">
        <v>583</v>
      </c>
      <c r="G1850" s="1818">
        <v>1</v>
      </c>
      <c r="H1850" s="1818"/>
      <c r="I1850" s="1818">
        <v>2</v>
      </c>
      <c r="J1850" s="1546" t="s">
        <v>6523</v>
      </c>
      <c r="K1850" s="1546" t="s">
        <v>6456</v>
      </c>
      <c r="L1850" s="1546" t="s">
        <v>6515</v>
      </c>
    </row>
    <row r="1851" spans="1:12">
      <c r="A1851" s="1546" t="s">
        <v>314</v>
      </c>
      <c r="B1851" s="1817">
        <v>6927</v>
      </c>
      <c r="C1851" s="1546" t="s">
        <v>1712</v>
      </c>
      <c r="D1851" s="1546" t="s">
        <v>209</v>
      </c>
      <c r="E1851" s="1546" t="s">
        <v>6572</v>
      </c>
      <c r="F1851" s="1546" t="s">
        <v>1316</v>
      </c>
      <c r="G1851" s="1818"/>
      <c r="H1851" s="1818"/>
      <c r="I1851" s="1818">
        <v>2</v>
      </c>
      <c r="J1851" s="1546" t="s">
        <v>6523</v>
      </c>
      <c r="K1851" s="1546" t="s">
        <v>6456</v>
      </c>
      <c r="L1851" s="1546" t="s">
        <v>6515</v>
      </c>
    </row>
    <row r="1852" spans="1:12">
      <c r="A1852" s="1546" t="s">
        <v>314</v>
      </c>
      <c r="B1852" s="1817">
        <v>6929</v>
      </c>
      <c r="C1852" s="1546" t="s">
        <v>1712</v>
      </c>
      <c r="D1852" s="1546" t="s">
        <v>209</v>
      </c>
      <c r="E1852" s="1546" t="s">
        <v>6099</v>
      </c>
      <c r="F1852" s="1546" t="s">
        <v>294</v>
      </c>
      <c r="G1852" s="1818">
        <v>1</v>
      </c>
      <c r="H1852" s="1818"/>
      <c r="I1852" s="1818">
        <v>2</v>
      </c>
      <c r="J1852" s="1546" t="s">
        <v>6523</v>
      </c>
      <c r="K1852" s="1546" t="s">
        <v>6456</v>
      </c>
      <c r="L1852" s="1546" t="s">
        <v>6515</v>
      </c>
    </row>
    <row r="1853" spans="1:12">
      <c r="A1853" s="1546" t="s">
        <v>314</v>
      </c>
      <c r="B1853" s="1817">
        <v>6930</v>
      </c>
      <c r="C1853" s="1546" t="s">
        <v>1712</v>
      </c>
      <c r="D1853" s="1546" t="s">
        <v>209</v>
      </c>
      <c r="E1853" s="1546" t="s">
        <v>833</v>
      </c>
      <c r="F1853" s="1546" t="s">
        <v>832</v>
      </c>
      <c r="G1853" s="1818">
        <v>1</v>
      </c>
      <c r="H1853" s="1818"/>
      <c r="I1853" s="1818">
        <v>2</v>
      </c>
      <c r="J1853" s="1546" t="s">
        <v>6523</v>
      </c>
      <c r="K1853" s="1546" t="s">
        <v>6456</v>
      </c>
      <c r="L1853" s="1546" t="s">
        <v>6515</v>
      </c>
    </row>
    <row r="1854" spans="1:12">
      <c r="A1854" s="1546" t="s">
        <v>314</v>
      </c>
      <c r="B1854" s="1817">
        <v>6931</v>
      </c>
      <c r="C1854" s="1546" t="s">
        <v>1712</v>
      </c>
      <c r="D1854" s="1546" t="s">
        <v>209</v>
      </c>
      <c r="E1854" s="1546" t="s">
        <v>677</v>
      </c>
      <c r="F1854" s="1546" t="s">
        <v>678</v>
      </c>
      <c r="G1854" s="1818"/>
      <c r="H1854" s="1818"/>
      <c r="I1854" s="1818">
        <v>2</v>
      </c>
      <c r="J1854" s="1546" t="s">
        <v>6523</v>
      </c>
      <c r="K1854" s="1546" t="s">
        <v>6456</v>
      </c>
      <c r="L1854" s="1546" t="s">
        <v>6515</v>
      </c>
    </row>
    <row r="1855" spans="1:12">
      <c r="A1855" s="1546" t="s">
        <v>314</v>
      </c>
      <c r="B1855" s="1817">
        <v>6932</v>
      </c>
      <c r="C1855" s="1546" t="s">
        <v>1712</v>
      </c>
      <c r="D1855" s="1546" t="s">
        <v>209</v>
      </c>
      <c r="E1855" s="1546" t="s">
        <v>6127</v>
      </c>
      <c r="F1855" s="1546" t="s">
        <v>847</v>
      </c>
      <c r="G1855" s="1818"/>
      <c r="H1855" s="1818"/>
      <c r="I1855" s="1818">
        <v>2</v>
      </c>
      <c r="J1855" s="1546" t="s">
        <v>6523</v>
      </c>
      <c r="K1855" s="1546" t="s">
        <v>6456</v>
      </c>
      <c r="L1855" s="1546" t="s">
        <v>6515</v>
      </c>
    </row>
    <row r="1856" spans="1:12">
      <c r="A1856" s="1546" t="s">
        <v>314</v>
      </c>
      <c r="B1856" s="1817">
        <v>6933</v>
      </c>
      <c r="C1856" s="1546" t="s">
        <v>1712</v>
      </c>
      <c r="D1856" s="1546" t="s">
        <v>209</v>
      </c>
      <c r="E1856" s="1546" t="s">
        <v>6135</v>
      </c>
      <c r="F1856" s="1546" t="s">
        <v>1003</v>
      </c>
      <c r="G1856" s="1818">
        <v>1</v>
      </c>
      <c r="H1856" s="1818"/>
      <c r="I1856" s="1818">
        <v>2</v>
      </c>
      <c r="J1856" s="1546" t="s">
        <v>6523</v>
      </c>
      <c r="K1856" s="1546" t="s">
        <v>6456</v>
      </c>
      <c r="L1856" s="1546" t="s">
        <v>6515</v>
      </c>
    </row>
    <row r="1857" spans="1:12">
      <c r="A1857" s="1546" t="s">
        <v>314</v>
      </c>
      <c r="B1857" s="1817">
        <v>6934</v>
      </c>
      <c r="C1857" s="1546" t="s">
        <v>1712</v>
      </c>
      <c r="D1857" s="1546" t="s">
        <v>209</v>
      </c>
      <c r="E1857" s="1546" t="s">
        <v>6104</v>
      </c>
      <c r="F1857" s="1546" t="s">
        <v>329</v>
      </c>
      <c r="G1857" s="1818"/>
      <c r="H1857" s="1818"/>
      <c r="I1857" s="1818">
        <v>2</v>
      </c>
      <c r="J1857" s="1546" t="s">
        <v>6523</v>
      </c>
      <c r="K1857" s="1546" t="s">
        <v>6456</v>
      </c>
      <c r="L1857" s="1546" t="s">
        <v>6515</v>
      </c>
    </row>
    <row r="1858" spans="1:12">
      <c r="A1858" s="1546" t="s">
        <v>314</v>
      </c>
      <c r="B1858" s="1817">
        <v>6936</v>
      </c>
      <c r="C1858" s="1546" t="s">
        <v>1712</v>
      </c>
      <c r="D1858" s="1546" t="s">
        <v>209</v>
      </c>
      <c r="E1858" s="1546" t="s">
        <v>6281</v>
      </c>
      <c r="F1858" s="1546" t="s">
        <v>1088</v>
      </c>
      <c r="G1858" s="1818">
        <v>1</v>
      </c>
      <c r="H1858" s="1818"/>
      <c r="I1858" s="1818">
        <v>2</v>
      </c>
      <c r="J1858" s="1546" t="s">
        <v>6523</v>
      </c>
      <c r="K1858" s="1546" t="s">
        <v>6456</v>
      </c>
      <c r="L1858" s="1546" t="s">
        <v>6515</v>
      </c>
    </row>
    <row r="1859" spans="1:12">
      <c r="A1859" s="1546" t="s">
        <v>314</v>
      </c>
      <c r="B1859" s="1817">
        <v>6937</v>
      </c>
      <c r="C1859" s="1546" t="s">
        <v>1712</v>
      </c>
      <c r="D1859" s="1546" t="s">
        <v>209</v>
      </c>
      <c r="E1859" s="1546" t="s">
        <v>1036</v>
      </c>
      <c r="F1859" s="1546" t="s">
        <v>1167</v>
      </c>
      <c r="G1859" s="1818"/>
      <c r="H1859" s="1818"/>
      <c r="I1859" s="1818">
        <v>2</v>
      </c>
      <c r="J1859" s="1546" t="s">
        <v>6523</v>
      </c>
      <c r="K1859" s="1546" t="s">
        <v>6456</v>
      </c>
      <c r="L1859" s="1546" t="s">
        <v>6515</v>
      </c>
    </row>
    <row r="1860" spans="1:12">
      <c r="A1860" s="1546" t="s">
        <v>314</v>
      </c>
      <c r="B1860" s="1817">
        <v>6938</v>
      </c>
      <c r="C1860" s="1546" t="s">
        <v>1712</v>
      </c>
      <c r="D1860" s="1546" t="s">
        <v>209</v>
      </c>
      <c r="E1860" s="1546" t="s">
        <v>1079</v>
      </c>
      <c r="F1860" s="1546" t="s">
        <v>1078</v>
      </c>
      <c r="G1860" s="1818"/>
      <c r="H1860" s="1818"/>
      <c r="I1860" s="1818">
        <v>2</v>
      </c>
      <c r="J1860" s="1546" t="s">
        <v>6523</v>
      </c>
      <c r="K1860" s="1546" t="s">
        <v>6456</v>
      </c>
      <c r="L1860" s="1546" t="s">
        <v>6515</v>
      </c>
    </row>
    <row r="1861" spans="1:12">
      <c r="A1861" s="1546" t="s">
        <v>314</v>
      </c>
      <c r="B1861" s="1817">
        <v>6939</v>
      </c>
      <c r="C1861" s="1546" t="s">
        <v>1712</v>
      </c>
      <c r="D1861" s="1546" t="s">
        <v>209</v>
      </c>
      <c r="E1861" s="1546" t="s">
        <v>6053</v>
      </c>
      <c r="F1861" s="1546" t="s">
        <v>1008</v>
      </c>
      <c r="G1861" s="1818"/>
      <c r="H1861" s="1818"/>
      <c r="I1861" s="1818">
        <v>2</v>
      </c>
      <c r="J1861" s="1546" t="s">
        <v>6523</v>
      </c>
      <c r="K1861" s="1546" t="s">
        <v>6456</v>
      </c>
      <c r="L1861" s="1546" t="s">
        <v>6515</v>
      </c>
    </row>
    <row r="1862" spans="1:12">
      <c r="A1862" s="1546" t="s">
        <v>314</v>
      </c>
      <c r="B1862" s="1817">
        <v>6941</v>
      </c>
      <c r="C1862" s="1546" t="s">
        <v>1712</v>
      </c>
      <c r="D1862" s="1546" t="s">
        <v>209</v>
      </c>
      <c r="E1862" s="1546" t="s">
        <v>503</v>
      </c>
      <c r="F1862" s="1546" t="s">
        <v>504</v>
      </c>
      <c r="G1862" s="1818"/>
      <c r="H1862" s="1818"/>
      <c r="I1862" s="1818">
        <v>4</v>
      </c>
      <c r="J1862" s="1546" t="s">
        <v>6523</v>
      </c>
      <c r="K1862" s="1546" t="s">
        <v>6456</v>
      </c>
      <c r="L1862" s="1546" t="s">
        <v>6515</v>
      </c>
    </row>
    <row r="1863" spans="1:12">
      <c r="A1863" s="1546" t="s">
        <v>314</v>
      </c>
      <c r="B1863" s="1817">
        <v>6943</v>
      </c>
      <c r="C1863" s="1546" t="s">
        <v>1712</v>
      </c>
      <c r="D1863" s="1546" t="s">
        <v>209</v>
      </c>
      <c r="E1863" s="1546" t="s">
        <v>6151</v>
      </c>
      <c r="F1863" s="1546" t="s">
        <v>1385</v>
      </c>
      <c r="G1863" s="1818">
        <v>1</v>
      </c>
      <c r="H1863" s="1818"/>
      <c r="I1863" s="1818">
        <v>2</v>
      </c>
      <c r="J1863" s="1546" t="s">
        <v>6523</v>
      </c>
      <c r="K1863" s="1546" t="s">
        <v>6456</v>
      </c>
      <c r="L1863" s="1546" t="s">
        <v>6515</v>
      </c>
    </row>
    <row r="1864" spans="1:12">
      <c r="A1864" s="1546" t="s">
        <v>314</v>
      </c>
      <c r="B1864" s="1817">
        <v>6974</v>
      </c>
      <c r="C1864" s="1546" t="s">
        <v>1712</v>
      </c>
      <c r="D1864" s="1546" t="s">
        <v>210</v>
      </c>
      <c r="E1864" s="1546" t="s">
        <v>1672</v>
      </c>
      <c r="F1864" s="1546" t="s">
        <v>577</v>
      </c>
      <c r="G1864" s="1818">
        <v>2</v>
      </c>
      <c r="H1864" s="1818">
        <v>5</v>
      </c>
      <c r="I1864" s="1818">
        <v>10</v>
      </c>
      <c r="J1864" s="1546" t="s">
        <v>6527</v>
      </c>
      <c r="K1864" s="1546" t="s">
        <v>6456</v>
      </c>
      <c r="L1864" s="1546" t="s">
        <v>6515</v>
      </c>
    </row>
    <row r="1865" spans="1:12">
      <c r="A1865" s="1546" t="s">
        <v>314</v>
      </c>
      <c r="B1865" s="1817">
        <v>6975</v>
      </c>
      <c r="C1865" s="1546" t="s">
        <v>1712</v>
      </c>
      <c r="D1865" s="1546" t="s">
        <v>210</v>
      </c>
      <c r="E1865" s="1546" t="s">
        <v>1050</v>
      </c>
      <c r="F1865" s="1546" t="s">
        <v>1049</v>
      </c>
      <c r="G1865" s="1818">
        <v>1</v>
      </c>
      <c r="H1865" s="1818">
        <v>4</v>
      </c>
      <c r="I1865" s="1818">
        <v>4</v>
      </c>
      <c r="J1865" s="1546" t="s">
        <v>6527</v>
      </c>
      <c r="K1865" s="1546" t="s">
        <v>6456</v>
      </c>
      <c r="L1865" s="1546" t="s">
        <v>6515</v>
      </c>
    </row>
    <row r="1866" spans="1:12">
      <c r="A1866" s="1546" t="s">
        <v>314</v>
      </c>
      <c r="B1866" s="1817">
        <v>6976</v>
      </c>
      <c r="C1866" s="1546" t="s">
        <v>1712</v>
      </c>
      <c r="D1866" s="1546" t="s">
        <v>210</v>
      </c>
      <c r="E1866" s="1546" t="s">
        <v>6241</v>
      </c>
      <c r="F1866" s="1546" t="s">
        <v>351</v>
      </c>
      <c r="G1866" s="1818">
        <v>1</v>
      </c>
      <c r="H1866" s="1818">
        <v>5</v>
      </c>
      <c r="I1866" s="1818">
        <v>5</v>
      </c>
      <c r="J1866" s="1546" t="s">
        <v>6527</v>
      </c>
      <c r="K1866" s="1546" t="s">
        <v>6456</v>
      </c>
      <c r="L1866" s="1546" t="s">
        <v>6515</v>
      </c>
    </row>
    <row r="1867" spans="1:12">
      <c r="A1867" s="1546" t="s">
        <v>314</v>
      </c>
      <c r="B1867" s="1817">
        <v>6977</v>
      </c>
      <c r="C1867" s="1546" t="s">
        <v>1712</v>
      </c>
      <c r="D1867" s="1546" t="s">
        <v>210</v>
      </c>
      <c r="E1867" s="1546" t="s">
        <v>6233</v>
      </c>
      <c r="F1867" s="1546" t="s">
        <v>274</v>
      </c>
      <c r="G1867" s="1818">
        <v>1</v>
      </c>
      <c r="H1867" s="1818">
        <v>5</v>
      </c>
      <c r="I1867" s="1818">
        <v>5</v>
      </c>
      <c r="J1867" s="1546" t="s">
        <v>6527</v>
      </c>
      <c r="K1867" s="1546" t="s">
        <v>6456</v>
      </c>
      <c r="L1867" s="1546" t="s">
        <v>6515</v>
      </c>
    </row>
    <row r="1868" spans="1:12">
      <c r="A1868" s="1546" t="s">
        <v>314</v>
      </c>
      <c r="B1868" s="1817">
        <v>6978</v>
      </c>
      <c r="C1868" s="1546" t="s">
        <v>1712</v>
      </c>
      <c r="D1868" s="1546" t="s">
        <v>210</v>
      </c>
      <c r="E1868" s="1546" t="s">
        <v>1661</v>
      </c>
      <c r="F1868" s="1546" t="s">
        <v>438</v>
      </c>
      <c r="G1868" s="1818">
        <v>1</v>
      </c>
      <c r="H1868" s="1818">
        <v>5</v>
      </c>
      <c r="I1868" s="1818">
        <v>5</v>
      </c>
      <c r="J1868" s="1546" t="s">
        <v>6527</v>
      </c>
      <c r="K1868" s="1546" t="s">
        <v>6456</v>
      </c>
      <c r="L1868" s="1546" t="s">
        <v>6515</v>
      </c>
    </row>
    <row r="1869" spans="1:12">
      <c r="A1869" s="1546" t="s">
        <v>314</v>
      </c>
      <c r="B1869" s="1817">
        <v>6980</v>
      </c>
      <c r="C1869" s="1546" t="s">
        <v>1712</v>
      </c>
      <c r="D1869" s="1546" t="s">
        <v>210</v>
      </c>
      <c r="E1869" s="1546" t="s">
        <v>6531</v>
      </c>
      <c r="F1869" s="1546" t="s">
        <v>335</v>
      </c>
      <c r="G1869" s="1818">
        <v>1</v>
      </c>
      <c r="H1869" s="1818">
        <v>4</v>
      </c>
      <c r="I1869" s="1818">
        <v>4</v>
      </c>
      <c r="J1869" s="1546" t="s">
        <v>6527</v>
      </c>
      <c r="K1869" s="1546" t="s">
        <v>6456</v>
      </c>
      <c r="L1869" s="1546" t="s">
        <v>6515</v>
      </c>
    </row>
    <row r="1870" spans="1:12">
      <c r="A1870" s="1546" t="s">
        <v>314</v>
      </c>
      <c r="B1870" s="1817">
        <v>6982</v>
      </c>
      <c r="C1870" s="1546" t="s">
        <v>1712</v>
      </c>
      <c r="D1870" s="1546" t="s">
        <v>210</v>
      </c>
      <c r="E1870" s="1546" t="s">
        <v>1456</v>
      </c>
      <c r="F1870" s="1546" t="s">
        <v>6515</v>
      </c>
      <c r="G1870" s="1818"/>
      <c r="H1870" s="1818"/>
      <c r="I1870" s="1818">
        <v>10</v>
      </c>
      <c r="J1870" s="1546" t="s">
        <v>6523</v>
      </c>
      <c r="K1870" s="1546" t="s">
        <v>6456</v>
      </c>
      <c r="L1870" s="1546" t="s">
        <v>6515</v>
      </c>
    </row>
    <row r="1871" spans="1:12">
      <c r="A1871" s="1546" t="s">
        <v>314</v>
      </c>
      <c r="B1871" s="1817">
        <v>7012</v>
      </c>
      <c r="C1871" s="1546" t="s">
        <v>1712</v>
      </c>
      <c r="D1871" s="1546" t="s">
        <v>211</v>
      </c>
      <c r="E1871" s="1546" t="s">
        <v>6300</v>
      </c>
      <c r="F1871" s="1546" t="s">
        <v>1108</v>
      </c>
      <c r="G1871" s="1818"/>
      <c r="H1871" s="1818"/>
      <c r="I1871" s="1818">
        <v>1</v>
      </c>
      <c r="J1871" s="1546" t="s">
        <v>6523</v>
      </c>
      <c r="K1871" s="1546" t="s">
        <v>6456</v>
      </c>
      <c r="L1871" s="1546" t="s">
        <v>6515</v>
      </c>
    </row>
    <row r="1872" spans="1:12">
      <c r="A1872" s="1546" t="s">
        <v>314</v>
      </c>
      <c r="B1872" s="1817">
        <v>7013</v>
      </c>
      <c r="C1872" s="1546" t="s">
        <v>1712</v>
      </c>
      <c r="D1872" s="1546" t="s">
        <v>211</v>
      </c>
      <c r="E1872" s="1546" t="s">
        <v>6301</v>
      </c>
      <c r="F1872" s="1546" t="s">
        <v>6013</v>
      </c>
      <c r="G1872" s="1818"/>
      <c r="H1872" s="1818"/>
      <c r="I1872" s="1818">
        <v>1</v>
      </c>
      <c r="J1872" s="1546" t="s">
        <v>6523</v>
      </c>
      <c r="K1872" s="1546" t="s">
        <v>6456</v>
      </c>
      <c r="L1872" s="1546" t="s">
        <v>6515</v>
      </c>
    </row>
    <row r="1873" spans="1:12">
      <c r="A1873" s="1546" t="s">
        <v>314</v>
      </c>
      <c r="B1873" s="1817">
        <v>7014</v>
      </c>
      <c r="C1873" s="1546" t="s">
        <v>1712</v>
      </c>
      <c r="D1873" s="1546" t="s">
        <v>211</v>
      </c>
      <c r="E1873" s="1546" t="s">
        <v>458</v>
      </c>
      <c r="F1873" s="1546" t="s">
        <v>6017</v>
      </c>
      <c r="G1873" s="1818"/>
      <c r="H1873" s="1818"/>
      <c r="I1873" s="1818">
        <v>1</v>
      </c>
      <c r="J1873" s="1546" t="s">
        <v>6523</v>
      </c>
      <c r="K1873" s="1546" t="s">
        <v>6456</v>
      </c>
      <c r="L1873" s="1546" t="s">
        <v>6515</v>
      </c>
    </row>
    <row r="1874" spans="1:12">
      <c r="A1874" s="1546" t="s">
        <v>314</v>
      </c>
      <c r="B1874" s="1817">
        <v>7015</v>
      </c>
      <c r="C1874" s="1546" t="s">
        <v>1712</v>
      </c>
      <c r="D1874" s="1546" t="s">
        <v>211</v>
      </c>
      <c r="E1874" s="1546" t="s">
        <v>1736</v>
      </c>
      <c r="F1874" s="1546" t="s">
        <v>3751</v>
      </c>
      <c r="G1874" s="1818"/>
      <c r="H1874" s="1818"/>
      <c r="I1874" s="1818">
        <v>1</v>
      </c>
      <c r="J1874" s="1546" t="s">
        <v>6523</v>
      </c>
      <c r="K1874" s="1546" t="s">
        <v>6456</v>
      </c>
      <c r="L1874" s="1546" t="s">
        <v>6515</v>
      </c>
    </row>
    <row r="1875" spans="1:12">
      <c r="A1875" s="1546" t="s">
        <v>314</v>
      </c>
      <c r="B1875" s="1817">
        <v>7016</v>
      </c>
      <c r="C1875" s="1546" t="s">
        <v>1712</v>
      </c>
      <c r="D1875" s="1546" t="s">
        <v>211</v>
      </c>
      <c r="E1875" s="1546" t="s">
        <v>1578</v>
      </c>
      <c r="F1875" s="1546" t="s">
        <v>1577</v>
      </c>
      <c r="G1875" s="1818"/>
      <c r="H1875" s="1818"/>
      <c r="I1875" s="1818">
        <v>1</v>
      </c>
      <c r="J1875" s="1546" t="s">
        <v>6523</v>
      </c>
      <c r="K1875" s="1546" t="s">
        <v>6456</v>
      </c>
      <c r="L1875" s="1546" t="s">
        <v>6515</v>
      </c>
    </row>
    <row r="1876" spans="1:12">
      <c r="A1876" s="1546" t="s">
        <v>314</v>
      </c>
      <c r="B1876" s="1817">
        <v>7017</v>
      </c>
      <c r="C1876" s="1546" t="s">
        <v>1712</v>
      </c>
      <c r="D1876" s="1546" t="s">
        <v>211</v>
      </c>
      <c r="E1876" s="1546" t="s">
        <v>1126</v>
      </c>
      <c r="F1876" s="1546" t="s">
        <v>1125</v>
      </c>
      <c r="G1876" s="1818"/>
      <c r="H1876" s="1818"/>
      <c r="I1876" s="1818">
        <v>1</v>
      </c>
      <c r="J1876" s="1546" t="s">
        <v>6523</v>
      </c>
      <c r="K1876" s="1546" t="s">
        <v>6456</v>
      </c>
      <c r="L1876" s="1546" t="s">
        <v>6515</v>
      </c>
    </row>
    <row r="1877" spans="1:12">
      <c r="A1877" s="1546" t="s">
        <v>314</v>
      </c>
      <c r="B1877" s="1817">
        <v>7018</v>
      </c>
      <c r="C1877" s="1546" t="s">
        <v>1712</v>
      </c>
      <c r="D1877" s="1546" t="s">
        <v>211</v>
      </c>
      <c r="E1877" s="1546" t="s">
        <v>1123</v>
      </c>
      <c r="F1877" s="1546" t="s">
        <v>6008</v>
      </c>
      <c r="G1877" s="1818"/>
      <c r="H1877" s="1818"/>
      <c r="I1877" s="1818">
        <v>1</v>
      </c>
      <c r="J1877" s="1546" t="s">
        <v>6523</v>
      </c>
      <c r="K1877" s="1546" t="s">
        <v>6456</v>
      </c>
      <c r="L1877" s="1546" t="s">
        <v>6515</v>
      </c>
    </row>
    <row r="1878" spans="1:12">
      <c r="A1878" s="1546" t="s">
        <v>314</v>
      </c>
      <c r="B1878" s="1817">
        <v>7020</v>
      </c>
      <c r="C1878" s="1546" t="s">
        <v>1712</v>
      </c>
      <c r="D1878" s="1546" t="s">
        <v>211</v>
      </c>
      <c r="E1878" s="1546" t="s">
        <v>6269</v>
      </c>
      <c r="F1878" s="1546" t="s">
        <v>747</v>
      </c>
      <c r="G1878" s="1818"/>
      <c r="H1878" s="1818"/>
      <c r="I1878" s="1818">
        <v>1</v>
      </c>
      <c r="J1878" s="1546" t="s">
        <v>6523</v>
      </c>
      <c r="K1878" s="1546" t="s">
        <v>6456</v>
      </c>
      <c r="L1878" s="1546" t="s">
        <v>6515</v>
      </c>
    </row>
    <row r="1879" spans="1:12">
      <c r="A1879" s="1546" t="s">
        <v>314</v>
      </c>
      <c r="B1879" s="1817">
        <v>7021</v>
      </c>
      <c r="C1879" s="1546" t="s">
        <v>1712</v>
      </c>
      <c r="D1879" s="1546" t="s">
        <v>211</v>
      </c>
      <c r="E1879" s="1546" t="s">
        <v>6329</v>
      </c>
      <c r="F1879" s="1546" t="s">
        <v>6292</v>
      </c>
      <c r="G1879" s="1818"/>
      <c r="H1879" s="1818"/>
      <c r="I1879" s="1818">
        <v>1</v>
      </c>
      <c r="J1879" s="1546" t="s">
        <v>6523</v>
      </c>
      <c r="K1879" s="1546" t="s">
        <v>6456</v>
      </c>
      <c r="L1879" s="1546" t="s">
        <v>6515</v>
      </c>
    </row>
    <row r="1880" spans="1:12">
      <c r="A1880" s="1546" t="s">
        <v>314</v>
      </c>
      <c r="B1880" s="1817">
        <v>7023</v>
      </c>
      <c r="C1880" s="1546" t="s">
        <v>1712</v>
      </c>
      <c r="D1880" s="1546" t="s">
        <v>211</v>
      </c>
      <c r="E1880" s="1546" t="s">
        <v>6167</v>
      </c>
      <c r="F1880" s="1546" t="s">
        <v>1739</v>
      </c>
      <c r="G1880" s="1818"/>
      <c r="H1880" s="1818"/>
      <c r="I1880" s="1818">
        <v>1</v>
      </c>
      <c r="J1880" s="1546" t="s">
        <v>6523</v>
      </c>
      <c r="K1880" s="1546" t="s">
        <v>6456</v>
      </c>
      <c r="L1880" s="1546" t="s">
        <v>6515</v>
      </c>
    </row>
    <row r="1881" spans="1:12">
      <c r="A1881" s="1546" t="s">
        <v>314</v>
      </c>
      <c r="B1881" s="1817">
        <v>7024</v>
      </c>
      <c r="C1881" s="1546" t="s">
        <v>1712</v>
      </c>
      <c r="D1881" s="1546" t="s">
        <v>211</v>
      </c>
      <c r="E1881" s="1546" t="s">
        <v>400</v>
      </c>
      <c r="F1881" s="1546" t="s">
        <v>1726</v>
      </c>
      <c r="G1881" s="1818"/>
      <c r="H1881" s="1818"/>
      <c r="I1881" s="1818">
        <v>1</v>
      </c>
      <c r="J1881" s="1546" t="s">
        <v>6523</v>
      </c>
      <c r="K1881" s="1546" t="s">
        <v>6456</v>
      </c>
      <c r="L1881" s="1546" t="s">
        <v>6515</v>
      </c>
    </row>
    <row r="1882" spans="1:12">
      <c r="A1882" s="1546" t="s">
        <v>314</v>
      </c>
      <c r="B1882" s="1817">
        <v>7055</v>
      </c>
      <c r="C1882" s="1546" t="s">
        <v>1740</v>
      </c>
      <c r="D1882" s="1546" t="s">
        <v>212</v>
      </c>
      <c r="E1882" s="1546" t="s">
        <v>555</v>
      </c>
      <c r="F1882" s="1546" t="s">
        <v>381</v>
      </c>
      <c r="G1882" s="1818">
        <v>2</v>
      </c>
      <c r="H1882" s="1818">
        <v>5</v>
      </c>
      <c r="I1882" s="1818">
        <v>10</v>
      </c>
      <c r="J1882" s="1546" t="s">
        <v>6527</v>
      </c>
      <c r="K1882" s="1546" t="s">
        <v>6456</v>
      </c>
      <c r="L1882" s="1546" t="s">
        <v>6515</v>
      </c>
    </row>
    <row r="1883" spans="1:12">
      <c r="A1883" s="1546" t="s">
        <v>314</v>
      </c>
      <c r="B1883" s="1817">
        <v>7056</v>
      </c>
      <c r="C1883" s="1546" t="s">
        <v>1740</v>
      </c>
      <c r="D1883" s="1546" t="s">
        <v>212</v>
      </c>
      <c r="E1883" s="1546" t="s">
        <v>5867</v>
      </c>
      <c r="F1883" s="1546" t="s">
        <v>455</v>
      </c>
      <c r="G1883" s="1818">
        <v>2</v>
      </c>
      <c r="H1883" s="1818">
        <v>5</v>
      </c>
      <c r="I1883" s="1818">
        <v>10</v>
      </c>
      <c r="J1883" s="1546" t="s">
        <v>6527</v>
      </c>
      <c r="K1883" s="1546" t="s">
        <v>6456</v>
      </c>
      <c r="L1883" s="1546" t="s">
        <v>6515</v>
      </c>
    </row>
    <row r="1884" spans="1:12">
      <c r="A1884" s="1546" t="s">
        <v>314</v>
      </c>
      <c r="B1884" s="1817">
        <v>7057</v>
      </c>
      <c r="C1884" s="1546" t="s">
        <v>1740</v>
      </c>
      <c r="D1884" s="1546" t="s">
        <v>212</v>
      </c>
      <c r="E1884" s="1546" t="s">
        <v>6279</v>
      </c>
      <c r="F1884" s="1546" t="s">
        <v>5971</v>
      </c>
      <c r="G1884" s="1818">
        <v>5</v>
      </c>
      <c r="H1884" s="1818">
        <v>1</v>
      </c>
      <c r="I1884" s="1818">
        <v>5</v>
      </c>
      <c r="J1884" s="1546" t="s">
        <v>6527</v>
      </c>
      <c r="K1884" s="1546" t="s">
        <v>6456</v>
      </c>
      <c r="L1884" s="1546" t="s">
        <v>6515</v>
      </c>
    </row>
    <row r="1885" spans="1:12">
      <c r="A1885" s="1546" t="s">
        <v>314</v>
      </c>
      <c r="B1885" s="1817">
        <v>7059</v>
      </c>
      <c r="C1885" s="1546" t="s">
        <v>1740</v>
      </c>
      <c r="D1885" s="1546" t="s">
        <v>212</v>
      </c>
      <c r="E1885" s="1546" t="s">
        <v>1040</v>
      </c>
      <c r="F1885" s="1546" t="s">
        <v>1041</v>
      </c>
      <c r="G1885" s="1818">
        <v>4</v>
      </c>
      <c r="H1885" s="1818">
        <v>1</v>
      </c>
      <c r="I1885" s="1818">
        <v>4</v>
      </c>
      <c r="J1885" s="1546" t="s">
        <v>6527</v>
      </c>
      <c r="K1885" s="1546" t="s">
        <v>6456</v>
      </c>
      <c r="L1885" s="1546" t="s">
        <v>6515</v>
      </c>
    </row>
    <row r="1886" spans="1:12">
      <c r="A1886" s="1546" t="s">
        <v>314</v>
      </c>
      <c r="B1886" s="1817">
        <v>7060</v>
      </c>
      <c r="C1886" s="1546" t="s">
        <v>1740</v>
      </c>
      <c r="D1886" s="1546" t="s">
        <v>212</v>
      </c>
      <c r="E1886" s="1546" t="s">
        <v>6105</v>
      </c>
      <c r="F1886" s="1546" t="s">
        <v>331</v>
      </c>
      <c r="G1886" s="1818">
        <v>2</v>
      </c>
      <c r="H1886" s="1818">
        <v>4</v>
      </c>
      <c r="I1886" s="1818">
        <v>8</v>
      </c>
      <c r="J1886" s="1546" t="s">
        <v>6527</v>
      </c>
      <c r="K1886" s="1546" t="s">
        <v>6456</v>
      </c>
      <c r="L1886" s="1546" t="s">
        <v>6515</v>
      </c>
    </row>
    <row r="1887" spans="1:12">
      <c r="A1887" s="1546" t="s">
        <v>314</v>
      </c>
      <c r="B1887" s="1817">
        <v>7061</v>
      </c>
      <c r="C1887" s="1546" t="s">
        <v>1740</v>
      </c>
      <c r="D1887" s="1546" t="s">
        <v>212</v>
      </c>
      <c r="E1887" s="1546" t="s">
        <v>6109</v>
      </c>
      <c r="F1887" s="1546" t="s">
        <v>466</v>
      </c>
      <c r="G1887" s="1818">
        <v>2</v>
      </c>
      <c r="H1887" s="1818">
        <v>4</v>
      </c>
      <c r="I1887" s="1818">
        <v>8</v>
      </c>
      <c r="J1887" s="1546" t="s">
        <v>6527</v>
      </c>
      <c r="K1887" s="1546" t="s">
        <v>6456</v>
      </c>
      <c r="L1887" s="1546" t="s">
        <v>6515</v>
      </c>
    </row>
    <row r="1888" spans="1:12">
      <c r="A1888" s="1546" t="s">
        <v>314</v>
      </c>
      <c r="B1888" s="1817">
        <v>7063</v>
      </c>
      <c r="C1888" s="1546" t="s">
        <v>1740</v>
      </c>
      <c r="D1888" s="1546" t="s">
        <v>212</v>
      </c>
      <c r="E1888" s="1546" t="s">
        <v>891</v>
      </c>
      <c r="F1888" s="1546" t="s">
        <v>892</v>
      </c>
      <c r="G1888" s="1818">
        <v>1</v>
      </c>
      <c r="H1888" s="1818">
        <v>10</v>
      </c>
      <c r="I1888" s="1818">
        <v>10</v>
      </c>
      <c r="J1888" s="1546" t="s">
        <v>6527</v>
      </c>
      <c r="K1888" s="1546" t="s">
        <v>6456</v>
      </c>
      <c r="L1888" s="1546" t="s">
        <v>6515</v>
      </c>
    </row>
    <row r="1889" spans="1:12">
      <c r="A1889" s="1546" t="s">
        <v>314</v>
      </c>
      <c r="B1889" s="1817">
        <v>7081</v>
      </c>
      <c r="C1889" s="1546" t="s">
        <v>1740</v>
      </c>
      <c r="D1889" s="1546" t="s">
        <v>212</v>
      </c>
      <c r="E1889" s="1546" t="s">
        <v>409</v>
      </c>
      <c r="F1889" s="1546" t="s">
        <v>21</v>
      </c>
      <c r="G1889" s="1818">
        <v>18</v>
      </c>
      <c r="H1889" s="1818"/>
      <c r="I1889" s="1818">
        <v>55</v>
      </c>
      <c r="J1889" s="1546" t="s">
        <v>6523</v>
      </c>
      <c r="K1889" s="1546" t="s">
        <v>6456</v>
      </c>
      <c r="L1889" s="1546" t="s">
        <v>6515</v>
      </c>
    </row>
    <row r="1890" spans="1:12">
      <c r="A1890" s="1546" t="s">
        <v>314</v>
      </c>
      <c r="B1890" s="1817">
        <v>7105</v>
      </c>
      <c r="C1890" s="1546" t="s">
        <v>1743</v>
      </c>
      <c r="D1890" s="1546" t="s">
        <v>213</v>
      </c>
      <c r="E1890" s="1546" t="s">
        <v>669</v>
      </c>
      <c r="F1890" s="1546" t="s">
        <v>670</v>
      </c>
      <c r="G1890" s="1818"/>
      <c r="H1890" s="1818">
        <v>25</v>
      </c>
      <c r="I1890" s="1818">
        <v>200</v>
      </c>
      <c r="J1890" s="1546" t="s">
        <v>6523</v>
      </c>
      <c r="K1890" s="1546" t="s">
        <v>6456</v>
      </c>
      <c r="L1890" s="1546" t="s">
        <v>6515</v>
      </c>
    </row>
    <row r="1891" spans="1:12">
      <c r="A1891" s="1546" t="s">
        <v>314</v>
      </c>
      <c r="B1891" s="1817">
        <v>7106</v>
      </c>
      <c r="C1891" s="1546" t="s">
        <v>1743</v>
      </c>
      <c r="D1891" s="1546" t="s">
        <v>213</v>
      </c>
      <c r="E1891" s="1546" t="s">
        <v>671</v>
      </c>
      <c r="F1891" s="1546" t="s">
        <v>6515</v>
      </c>
      <c r="G1891" s="1818"/>
      <c r="H1891" s="1818"/>
      <c r="I1891" s="1818">
        <v>1</v>
      </c>
      <c r="J1891" s="1546" t="s">
        <v>6523</v>
      </c>
      <c r="K1891" s="1546" t="s">
        <v>6456</v>
      </c>
      <c r="L1891" s="1546" t="s">
        <v>6515</v>
      </c>
    </row>
    <row r="1892" spans="1:12">
      <c r="A1892" s="1546" t="s">
        <v>314</v>
      </c>
      <c r="B1892" s="1817">
        <v>7139</v>
      </c>
      <c r="C1892" s="1546" t="s">
        <v>1743</v>
      </c>
      <c r="D1892" s="1546" t="s">
        <v>214</v>
      </c>
      <c r="E1892" s="1546" t="s">
        <v>6342</v>
      </c>
      <c r="F1892" s="1546" t="s">
        <v>641</v>
      </c>
      <c r="G1892" s="1818"/>
      <c r="H1892" s="1818">
        <v>2</v>
      </c>
      <c r="I1892" s="1818">
        <v>2</v>
      </c>
      <c r="J1892" s="1546" t="s">
        <v>6523</v>
      </c>
      <c r="K1892" s="1546" t="s">
        <v>6427</v>
      </c>
      <c r="L1892" s="1546" t="s">
        <v>6600</v>
      </c>
    </row>
    <row r="1893" spans="1:12">
      <c r="A1893" s="1546" t="s">
        <v>314</v>
      </c>
      <c r="B1893" s="1817">
        <v>7140</v>
      </c>
      <c r="C1893" s="1546" t="s">
        <v>1743</v>
      </c>
      <c r="D1893" s="1546" t="s">
        <v>214</v>
      </c>
      <c r="E1893" s="1546" t="s">
        <v>1745</v>
      </c>
      <c r="F1893" s="1546" t="s">
        <v>1746</v>
      </c>
      <c r="G1893" s="1818"/>
      <c r="H1893" s="1818">
        <v>2</v>
      </c>
      <c r="I1893" s="1818">
        <v>2</v>
      </c>
      <c r="J1893" s="1546" t="s">
        <v>6523</v>
      </c>
      <c r="K1893" s="1546" t="s">
        <v>6427</v>
      </c>
      <c r="L1893" s="1546" t="s">
        <v>6600</v>
      </c>
    </row>
    <row r="1894" spans="1:12">
      <c r="A1894" s="1546" t="s">
        <v>314</v>
      </c>
      <c r="B1894" s="1817">
        <v>7141</v>
      </c>
      <c r="C1894" s="1546" t="s">
        <v>1743</v>
      </c>
      <c r="D1894" s="1546" t="s">
        <v>214</v>
      </c>
      <c r="E1894" s="1546" t="s">
        <v>6601</v>
      </c>
      <c r="F1894" s="1546" t="s">
        <v>424</v>
      </c>
      <c r="G1894" s="1818"/>
      <c r="H1894" s="1818">
        <v>2</v>
      </c>
      <c r="I1894" s="1818">
        <v>2</v>
      </c>
      <c r="J1894" s="1546" t="s">
        <v>6523</v>
      </c>
      <c r="K1894" s="1546" t="s">
        <v>6427</v>
      </c>
      <c r="L1894" s="1546" t="s">
        <v>6600</v>
      </c>
    </row>
    <row r="1895" spans="1:12">
      <c r="A1895" s="1546" t="s">
        <v>314</v>
      </c>
      <c r="B1895" s="1817">
        <v>7142</v>
      </c>
      <c r="C1895" s="1546" t="s">
        <v>1743</v>
      </c>
      <c r="D1895" s="1546" t="s">
        <v>214</v>
      </c>
      <c r="E1895" s="1546" t="s">
        <v>6602</v>
      </c>
      <c r="F1895" s="1546" t="s">
        <v>335</v>
      </c>
      <c r="G1895" s="1818"/>
      <c r="H1895" s="1818">
        <v>2</v>
      </c>
      <c r="I1895" s="1818">
        <v>2</v>
      </c>
      <c r="J1895" s="1546" t="s">
        <v>6523</v>
      </c>
      <c r="K1895" s="1546" t="s">
        <v>6427</v>
      </c>
      <c r="L1895" s="1546" t="s">
        <v>6600</v>
      </c>
    </row>
    <row r="1896" spans="1:12">
      <c r="A1896" s="1546" t="s">
        <v>314</v>
      </c>
      <c r="B1896" s="1817">
        <v>7143</v>
      </c>
      <c r="C1896" s="1546" t="s">
        <v>1743</v>
      </c>
      <c r="D1896" s="1546" t="s">
        <v>214</v>
      </c>
      <c r="E1896" s="1546" t="s">
        <v>653</v>
      </c>
      <c r="F1896" s="1546" t="s">
        <v>654</v>
      </c>
      <c r="G1896" s="1818"/>
      <c r="H1896" s="1818">
        <v>3</v>
      </c>
      <c r="I1896" s="1818">
        <v>3</v>
      </c>
      <c r="J1896" s="1546" t="s">
        <v>6523</v>
      </c>
      <c r="K1896" s="1546" t="s">
        <v>6427</v>
      </c>
      <c r="L1896" s="1546" t="s">
        <v>6600</v>
      </c>
    </row>
    <row r="1897" spans="1:12">
      <c r="A1897" s="1546" t="s">
        <v>314</v>
      </c>
      <c r="B1897" s="1817">
        <v>7144</v>
      </c>
      <c r="C1897" s="1546" t="s">
        <v>1743</v>
      </c>
      <c r="D1897" s="1546" t="s">
        <v>214</v>
      </c>
      <c r="E1897" s="1546" t="s">
        <v>1665</v>
      </c>
      <c r="F1897" s="1546" t="s">
        <v>422</v>
      </c>
      <c r="G1897" s="1818">
        <v>1</v>
      </c>
      <c r="H1897" s="1818">
        <v>4</v>
      </c>
      <c r="I1897" s="1818">
        <v>4</v>
      </c>
      <c r="J1897" s="1546" t="s">
        <v>6527</v>
      </c>
      <c r="K1897" s="1546" t="s">
        <v>6427</v>
      </c>
      <c r="L1897" s="1546" t="s">
        <v>6600</v>
      </c>
    </row>
    <row r="1898" spans="1:12">
      <c r="A1898" s="1546" t="s">
        <v>314</v>
      </c>
      <c r="B1898" s="1817">
        <v>7145</v>
      </c>
      <c r="C1898" s="1546" t="s">
        <v>1743</v>
      </c>
      <c r="D1898" s="1546" t="s">
        <v>214</v>
      </c>
      <c r="E1898" s="1546" t="s">
        <v>6100</v>
      </c>
      <c r="F1898" s="1546" t="s">
        <v>280</v>
      </c>
      <c r="G1898" s="1818"/>
      <c r="H1898" s="1818">
        <v>2</v>
      </c>
      <c r="I1898" s="1818">
        <v>2</v>
      </c>
      <c r="J1898" s="1546" t="s">
        <v>6523</v>
      </c>
      <c r="K1898" s="1546" t="s">
        <v>6427</v>
      </c>
      <c r="L1898" s="1546" t="s">
        <v>6600</v>
      </c>
    </row>
    <row r="1899" spans="1:12">
      <c r="A1899" s="1546" t="s">
        <v>314</v>
      </c>
      <c r="B1899" s="1817">
        <v>7146</v>
      </c>
      <c r="C1899" s="1546" t="s">
        <v>1743</v>
      </c>
      <c r="D1899" s="1546" t="s">
        <v>214</v>
      </c>
      <c r="E1899" s="1546" t="s">
        <v>6138</v>
      </c>
      <c r="F1899" s="1546" t="s">
        <v>995</v>
      </c>
      <c r="G1899" s="1818"/>
      <c r="H1899" s="1818">
        <v>2</v>
      </c>
      <c r="I1899" s="1818">
        <v>2</v>
      </c>
      <c r="J1899" s="1546" t="s">
        <v>6523</v>
      </c>
      <c r="K1899" s="1546" t="s">
        <v>6427</v>
      </c>
      <c r="L1899" s="1546" t="s">
        <v>6600</v>
      </c>
    </row>
    <row r="1900" spans="1:12">
      <c r="A1900" s="1546" t="s">
        <v>314</v>
      </c>
      <c r="B1900" s="1817">
        <v>7147</v>
      </c>
      <c r="C1900" s="1546" t="s">
        <v>1743</v>
      </c>
      <c r="D1900" s="1546" t="s">
        <v>214</v>
      </c>
      <c r="E1900" s="1546" t="s">
        <v>6125</v>
      </c>
      <c r="F1900" s="1546" t="s">
        <v>816</v>
      </c>
      <c r="G1900" s="1818"/>
      <c r="H1900" s="1818">
        <v>2</v>
      </c>
      <c r="I1900" s="1818">
        <v>2</v>
      </c>
      <c r="J1900" s="1546" t="s">
        <v>6523</v>
      </c>
      <c r="K1900" s="1546" t="s">
        <v>6427</v>
      </c>
      <c r="L1900" s="1546" t="s">
        <v>6600</v>
      </c>
    </row>
    <row r="1901" spans="1:12">
      <c r="A1901" s="1546" t="s">
        <v>314</v>
      </c>
      <c r="B1901" s="1817">
        <v>7148</v>
      </c>
      <c r="C1901" s="1546" t="s">
        <v>1743</v>
      </c>
      <c r="D1901" s="1546" t="s">
        <v>214</v>
      </c>
      <c r="E1901" s="1546" t="s">
        <v>469</v>
      </c>
      <c r="F1901" s="1546" t="s">
        <v>6257</v>
      </c>
      <c r="G1901" s="1818"/>
      <c r="H1901" s="1818">
        <v>4</v>
      </c>
      <c r="I1901" s="1818">
        <v>4</v>
      </c>
      <c r="J1901" s="1546" t="s">
        <v>6523</v>
      </c>
      <c r="K1901" s="1546" t="s">
        <v>6427</v>
      </c>
      <c r="L1901" s="1546" t="s">
        <v>6600</v>
      </c>
    </row>
    <row r="1902" spans="1:12">
      <c r="A1902" s="1546" t="s">
        <v>314</v>
      </c>
      <c r="B1902" s="1817">
        <v>7150</v>
      </c>
      <c r="C1902" s="1546" t="s">
        <v>1743</v>
      </c>
      <c r="D1902" s="1546" t="s">
        <v>214</v>
      </c>
      <c r="E1902" s="1546" t="s">
        <v>6531</v>
      </c>
      <c r="F1902" s="1546" t="s">
        <v>335</v>
      </c>
      <c r="G1902" s="1818">
        <v>1</v>
      </c>
      <c r="H1902" s="1818">
        <v>4</v>
      </c>
      <c r="I1902" s="1818">
        <v>4</v>
      </c>
      <c r="J1902" s="1546" t="s">
        <v>6527</v>
      </c>
      <c r="K1902" s="1546" t="s">
        <v>6427</v>
      </c>
      <c r="L1902" s="1546" t="s">
        <v>6600</v>
      </c>
    </row>
    <row r="1903" spans="1:12">
      <c r="A1903" s="1546" t="s">
        <v>314</v>
      </c>
      <c r="B1903" s="1817">
        <v>7151</v>
      </c>
      <c r="C1903" s="1546" t="s">
        <v>1743</v>
      </c>
      <c r="D1903" s="1546" t="s">
        <v>214</v>
      </c>
      <c r="E1903" s="1546" t="s">
        <v>6108</v>
      </c>
      <c r="F1903" s="1546" t="s">
        <v>424</v>
      </c>
      <c r="G1903" s="1818">
        <v>1</v>
      </c>
      <c r="H1903" s="1818">
        <v>4</v>
      </c>
      <c r="I1903" s="1818">
        <v>4</v>
      </c>
      <c r="J1903" s="1546" t="s">
        <v>6527</v>
      </c>
      <c r="K1903" s="1546" t="s">
        <v>6427</v>
      </c>
      <c r="L1903" s="1546" t="s">
        <v>6600</v>
      </c>
    </row>
    <row r="1904" spans="1:12">
      <c r="A1904" s="1546" t="s">
        <v>314</v>
      </c>
      <c r="B1904" s="1817">
        <v>7155</v>
      </c>
      <c r="C1904" s="1546" t="s">
        <v>1743</v>
      </c>
      <c r="D1904" s="1546" t="s">
        <v>214</v>
      </c>
      <c r="E1904" s="1546" t="s">
        <v>889</v>
      </c>
      <c r="F1904" s="1546" t="s">
        <v>3660</v>
      </c>
      <c r="G1904" s="1818"/>
      <c r="H1904" s="1818">
        <v>10</v>
      </c>
      <c r="I1904" s="1818">
        <v>10</v>
      </c>
      <c r="J1904" s="1546" t="s">
        <v>6523</v>
      </c>
      <c r="K1904" s="1546" t="s">
        <v>6427</v>
      </c>
      <c r="L1904" s="1546" t="s">
        <v>6600</v>
      </c>
    </row>
    <row r="1905" spans="1:12">
      <c r="A1905" s="1546" t="s">
        <v>314</v>
      </c>
      <c r="B1905" s="1817">
        <v>7157</v>
      </c>
      <c r="C1905" s="1546" t="s">
        <v>1743</v>
      </c>
      <c r="D1905" s="1546" t="s">
        <v>214</v>
      </c>
      <c r="E1905" s="1546" t="s">
        <v>277</v>
      </c>
      <c r="F1905" s="1546" t="s">
        <v>623</v>
      </c>
      <c r="G1905" s="1818"/>
      <c r="H1905" s="1818">
        <v>5</v>
      </c>
      <c r="I1905" s="1818">
        <v>5</v>
      </c>
      <c r="J1905" s="1546" t="s">
        <v>6523</v>
      </c>
      <c r="K1905" s="1546" t="s">
        <v>6427</v>
      </c>
      <c r="L1905" s="1546" t="s">
        <v>6600</v>
      </c>
    </row>
    <row r="1906" spans="1:12">
      <c r="A1906" s="1546" t="s">
        <v>314</v>
      </c>
      <c r="B1906" s="1817">
        <v>7158</v>
      </c>
      <c r="C1906" s="1546" t="s">
        <v>1743</v>
      </c>
      <c r="D1906" s="1546" t="s">
        <v>214</v>
      </c>
      <c r="E1906" s="1546" t="s">
        <v>1165</v>
      </c>
      <c r="F1906" s="1546" t="s">
        <v>1166</v>
      </c>
      <c r="G1906" s="1818"/>
      <c r="H1906" s="1818">
        <v>2</v>
      </c>
      <c r="I1906" s="1818">
        <v>2</v>
      </c>
      <c r="J1906" s="1546" t="s">
        <v>6523</v>
      </c>
      <c r="K1906" s="1546" t="s">
        <v>6427</v>
      </c>
      <c r="L1906" s="1546" t="s">
        <v>6600</v>
      </c>
    </row>
    <row r="1907" spans="1:12">
      <c r="A1907" s="1546" t="s">
        <v>314</v>
      </c>
      <c r="B1907" s="1817">
        <v>7159</v>
      </c>
      <c r="C1907" s="1546" t="s">
        <v>1743</v>
      </c>
      <c r="D1907" s="1546" t="s">
        <v>214</v>
      </c>
      <c r="E1907" s="1546" t="s">
        <v>1756</v>
      </c>
      <c r="F1907" s="1546" t="s">
        <v>1166</v>
      </c>
      <c r="G1907" s="1818"/>
      <c r="H1907" s="1818">
        <v>2</v>
      </c>
      <c r="I1907" s="1818">
        <v>2</v>
      </c>
      <c r="J1907" s="1546" t="s">
        <v>6523</v>
      </c>
      <c r="K1907" s="1546" t="s">
        <v>6427</v>
      </c>
      <c r="L1907" s="1546" t="s">
        <v>6600</v>
      </c>
    </row>
    <row r="1908" spans="1:12">
      <c r="A1908" s="1546" t="s">
        <v>314</v>
      </c>
      <c r="B1908" s="1817">
        <v>7160</v>
      </c>
      <c r="C1908" s="1546" t="s">
        <v>1743</v>
      </c>
      <c r="D1908" s="1546" t="s">
        <v>214</v>
      </c>
      <c r="E1908" s="1546" t="s">
        <v>865</v>
      </c>
      <c r="F1908" s="1546" t="s">
        <v>1307</v>
      </c>
      <c r="G1908" s="1818"/>
      <c r="H1908" s="1818">
        <v>2</v>
      </c>
      <c r="I1908" s="1818">
        <v>2</v>
      </c>
      <c r="J1908" s="1546" t="s">
        <v>6523</v>
      </c>
      <c r="K1908" s="1546" t="s">
        <v>6427</v>
      </c>
      <c r="L1908" s="1546" t="s">
        <v>6600</v>
      </c>
    </row>
    <row r="1909" spans="1:12">
      <c r="A1909" s="1546" t="s">
        <v>314</v>
      </c>
      <c r="B1909" s="1817">
        <v>7163</v>
      </c>
      <c r="C1909" s="1546" t="s">
        <v>1743</v>
      </c>
      <c r="D1909" s="1546" t="s">
        <v>214</v>
      </c>
      <c r="E1909" s="1546" t="s">
        <v>1751</v>
      </c>
      <c r="F1909" s="1546" t="s">
        <v>1577</v>
      </c>
      <c r="G1909" s="1818">
        <v>1</v>
      </c>
      <c r="H1909" s="1818">
        <v>25</v>
      </c>
      <c r="I1909" s="1818">
        <v>25</v>
      </c>
      <c r="J1909" s="1546" t="s">
        <v>6527</v>
      </c>
      <c r="K1909" s="1546" t="s">
        <v>6427</v>
      </c>
      <c r="L1909" s="1546" t="s">
        <v>6600</v>
      </c>
    </row>
    <row r="1910" spans="1:12">
      <c r="A1910" s="1546" t="s">
        <v>314</v>
      </c>
      <c r="B1910" s="1817">
        <v>7164</v>
      </c>
      <c r="C1910" s="1546" t="s">
        <v>1743</v>
      </c>
      <c r="D1910" s="1546" t="s">
        <v>214</v>
      </c>
      <c r="E1910" s="1546" t="s">
        <v>976</v>
      </c>
      <c r="F1910" s="1546" t="s">
        <v>5996</v>
      </c>
      <c r="G1910" s="1818"/>
      <c r="H1910" s="1818">
        <v>20</v>
      </c>
      <c r="I1910" s="1818">
        <v>20</v>
      </c>
      <c r="J1910" s="1546" t="s">
        <v>6523</v>
      </c>
      <c r="K1910" s="1546" t="s">
        <v>6427</v>
      </c>
      <c r="L1910" s="1546" t="s">
        <v>6600</v>
      </c>
    </row>
    <row r="1911" spans="1:12">
      <c r="A1911" s="1546" t="s">
        <v>314</v>
      </c>
      <c r="B1911" s="1817">
        <v>7165</v>
      </c>
      <c r="C1911" s="1546" t="s">
        <v>1743</v>
      </c>
      <c r="D1911" s="1546" t="s">
        <v>214</v>
      </c>
      <c r="E1911" s="1546" t="s">
        <v>6300</v>
      </c>
      <c r="F1911" s="1546" t="s">
        <v>1108</v>
      </c>
      <c r="G1911" s="1818"/>
      <c r="H1911" s="1818">
        <v>20</v>
      </c>
      <c r="I1911" s="1818">
        <v>20</v>
      </c>
      <c r="J1911" s="1546" t="s">
        <v>6523</v>
      </c>
      <c r="K1911" s="1546" t="s">
        <v>6427</v>
      </c>
      <c r="L1911" s="1546" t="s">
        <v>6600</v>
      </c>
    </row>
    <row r="1912" spans="1:12">
      <c r="A1912" s="1546" t="s">
        <v>314</v>
      </c>
      <c r="B1912" s="1817">
        <v>7166</v>
      </c>
      <c r="C1912" s="1546" t="s">
        <v>1743</v>
      </c>
      <c r="D1912" s="1546" t="s">
        <v>214</v>
      </c>
      <c r="E1912" s="1546" t="s">
        <v>6301</v>
      </c>
      <c r="F1912" s="1546" t="s">
        <v>6013</v>
      </c>
      <c r="G1912" s="1818"/>
      <c r="H1912" s="1818">
        <v>20</v>
      </c>
      <c r="I1912" s="1818">
        <v>20</v>
      </c>
      <c r="J1912" s="1546" t="s">
        <v>6523</v>
      </c>
      <c r="K1912" s="1546" t="s">
        <v>6427</v>
      </c>
      <c r="L1912" s="1546" t="s">
        <v>6600</v>
      </c>
    </row>
    <row r="1913" spans="1:12">
      <c r="A1913" s="1546" t="s">
        <v>314</v>
      </c>
      <c r="B1913" s="1817">
        <v>7167</v>
      </c>
      <c r="C1913" s="1546" t="s">
        <v>1743</v>
      </c>
      <c r="D1913" s="1546" t="s">
        <v>214</v>
      </c>
      <c r="E1913" s="1546" t="s">
        <v>1578</v>
      </c>
      <c r="F1913" s="1546" t="s">
        <v>1577</v>
      </c>
      <c r="G1913" s="1818"/>
      <c r="H1913" s="1818">
        <v>15</v>
      </c>
      <c r="I1913" s="1818">
        <v>15</v>
      </c>
      <c r="J1913" s="1546" t="s">
        <v>6523</v>
      </c>
      <c r="K1913" s="1546" t="s">
        <v>6427</v>
      </c>
      <c r="L1913" s="1546" t="s">
        <v>6600</v>
      </c>
    </row>
    <row r="1914" spans="1:12">
      <c r="A1914" s="1546" t="s">
        <v>314</v>
      </c>
      <c r="B1914" s="1817">
        <v>7168</v>
      </c>
      <c r="C1914" s="1546" t="s">
        <v>1743</v>
      </c>
      <c r="D1914" s="1546" t="s">
        <v>214</v>
      </c>
      <c r="E1914" s="1546" t="s">
        <v>1126</v>
      </c>
      <c r="F1914" s="1546" t="s">
        <v>1125</v>
      </c>
      <c r="G1914" s="1818"/>
      <c r="H1914" s="1818">
        <v>15</v>
      </c>
      <c r="I1914" s="1818">
        <v>15</v>
      </c>
      <c r="J1914" s="1546" t="s">
        <v>6523</v>
      </c>
      <c r="K1914" s="1546" t="s">
        <v>6427</v>
      </c>
      <c r="L1914" s="1546" t="s">
        <v>6600</v>
      </c>
    </row>
    <row r="1915" spans="1:12">
      <c r="A1915" s="1546" t="s">
        <v>314</v>
      </c>
      <c r="B1915" s="1817">
        <v>7169</v>
      </c>
      <c r="C1915" s="1546" t="s">
        <v>1743</v>
      </c>
      <c r="D1915" s="1546" t="s">
        <v>214</v>
      </c>
      <c r="E1915" s="1546" t="s">
        <v>1753</v>
      </c>
      <c r="F1915" s="1546" t="s">
        <v>6018</v>
      </c>
      <c r="G1915" s="1818"/>
      <c r="H1915" s="1818">
        <v>15</v>
      </c>
      <c r="I1915" s="1818">
        <v>15</v>
      </c>
      <c r="J1915" s="1546" t="s">
        <v>6523</v>
      </c>
      <c r="K1915" s="1546" t="s">
        <v>6427</v>
      </c>
      <c r="L1915" s="1546" t="s">
        <v>6600</v>
      </c>
    </row>
    <row r="1916" spans="1:12">
      <c r="A1916" s="1546" t="s">
        <v>314</v>
      </c>
      <c r="B1916" s="1817">
        <v>7170</v>
      </c>
      <c r="C1916" s="1546" t="s">
        <v>1743</v>
      </c>
      <c r="D1916" s="1546" t="s">
        <v>214</v>
      </c>
      <c r="E1916" s="1546" t="s">
        <v>1240</v>
      </c>
      <c r="F1916" s="1546" t="s">
        <v>6000</v>
      </c>
      <c r="G1916" s="1818"/>
      <c r="H1916" s="1818">
        <v>15</v>
      </c>
      <c r="I1916" s="1818">
        <v>15</v>
      </c>
      <c r="J1916" s="1546" t="s">
        <v>6523</v>
      </c>
      <c r="K1916" s="1546" t="s">
        <v>6427</v>
      </c>
      <c r="L1916" s="1546" t="s">
        <v>6600</v>
      </c>
    </row>
    <row r="1917" spans="1:12">
      <c r="A1917" s="1546" t="s">
        <v>314</v>
      </c>
      <c r="B1917" s="1817">
        <v>7171</v>
      </c>
      <c r="C1917" s="1546" t="s">
        <v>1743</v>
      </c>
      <c r="D1917" s="1546" t="s">
        <v>214</v>
      </c>
      <c r="E1917" s="1546" t="s">
        <v>6564</v>
      </c>
      <c r="F1917" s="1546" t="s">
        <v>1104</v>
      </c>
      <c r="G1917" s="1818"/>
      <c r="H1917" s="1818">
        <v>15</v>
      </c>
      <c r="I1917" s="1818">
        <v>15</v>
      </c>
      <c r="J1917" s="1546" t="s">
        <v>6523</v>
      </c>
      <c r="K1917" s="1546" t="s">
        <v>6427</v>
      </c>
      <c r="L1917" s="1546" t="s">
        <v>6600</v>
      </c>
    </row>
    <row r="1918" spans="1:12">
      <c r="A1918" s="1546" t="s">
        <v>314</v>
      </c>
      <c r="B1918" s="1817">
        <v>7174</v>
      </c>
      <c r="C1918" s="1546" t="s">
        <v>1743</v>
      </c>
      <c r="D1918" s="1546" t="s">
        <v>214</v>
      </c>
      <c r="E1918" s="1546" t="s">
        <v>964</v>
      </c>
      <c r="F1918" s="1546" t="s">
        <v>963</v>
      </c>
      <c r="G1918" s="1818">
        <v>1</v>
      </c>
      <c r="H1918" s="1818">
        <v>4</v>
      </c>
      <c r="I1918" s="1818">
        <v>4</v>
      </c>
      <c r="J1918" s="1546" t="s">
        <v>6527</v>
      </c>
      <c r="K1918" s="1546" t="s">
        <v>6427</v>
      </c>
      <c r="L1918" s="1546" t="s">
        <v>6600</v>
      </c>
    </row>
    <row r="1919" spans="1:12">
      <c r="A1919" s="1546" t="s">
        <v>314</v>
      </c>
      <c r="B1919" s="1817">
        <v>7175</v>
      </c>
      <c r="C1919" s="1546" t="s">
        <v>1743</v>
      </c>
      <c r="D1919" s="1546" t="s">
        <v>214</v>
      </c>
      <c r="E1919" s="1546" t="s">
        <v>1732</v>
      </c>
      <c r="F1919" s="1546" t="s">
        <v>1733</v>
      </c>
      <c r="G1919" s="1818"/>
      <c r="H1919" s="1818">
        <v>2</v>
      </c>
      <c r="I1919" s="1818">
        <v>2</v>
      </c>
      <c r="J1919" s="1546" t="s">
        <v>6523</v>
      </c>
      <c r="K1919" s="1546" t="s">
        <v>6427</v>
      </c>
      <c r="L1919" s="1546" t="s">
        <v>6600</v>
      </c>
    </row>
    <row r="1920" spans="1:12">
      <c r="A1920" s="1546" t="s">
        <v>314</v>
      </c>
      <c r="B1920" s="1817">
        <v>7176</v>
      </c>
      <c r="C1920" s="1546" t="s">
        <v>1743</v>
      </c>
      <c r="D1920" s="1546" t="s">
        <v>214</v>
      </c>
      <c r="E1920" s="1546" t="s">
        <v>1064</v>
      </c>
      <c r="F1920" s="1546" t="s">
        <v>1063</v>
      </c>
      <c r="G1920" s="1818">
        <v>1</v>
      </c>
      <c r="H1920" s="1818">
        <v>5</v>
      </c>
      <c r="I1920" s="1818">
        <v>5</v>
      </c>
      <c r="J1920" s="1546" t="s">
        <v>6527</v>
      </c>
      <c r="K1920" s="1546" t="s">
        <v>6427</v>
      </c>
      <c r="L1920" s="1546" t="s">
        <v>6600</v>
      </c>
    </row>
    <row r="1921" spans="1:12">
      <c r="A1921" s="1546" t="s">
        <v>314</v>
      </c>
      <c r="B1921" s="1817">
        <v>7179</v>
      </c>
      <c r="C1921" s="1546" t="s">
        <v>1743</v>
      </c>
      <c r="D1921" s="1546" t="s">
        <v>214</v>
      </c>
      <c r="E1921" s="1546" t="s">
        <v>1433</v>
      </c>
      <c r="F1921" s="1546" t="s">
        <v>1434</v>
      </c>
      <c r="G1921" s="1818"/>
      <c r="H1921" s="1818">
        <v>10</v>
      </c>
      <c r="I1921" s="1818">
        <v>10</v>
      </c>
      <c r="J1921" s="1546" t="s">
        <v>6523</v>
      </c>
      <c r="K1921" s="1546" t="s">
        <v>6427</v>
      </c>
      <c r="L1921" s="1546" t="s">
        <v>6600</v>
      </c>
    </row>
    <row r="1922" spans="1:12">
      <c r="A1922" s="1546" t="s">
        <v>314</v>
      </c>
      <c r="B1922" s="1817">
        <v>7180</v>
      </c>
      <c r="C1922" s="1546" t="s">
        <v>1743</v>
      </c>
      <c r="D1922" s="1546" t="s">
        <v>214</v>
      </c>
      <c r="E1922" s="1546" t="s">
        <v>986</v>
      </c>
      <c r="F1922" s="1546" t="s">
        <v>987</v>
      </c>
      <c r="G1922" s="1818"/>
      <c r="H1922" s="1818">
        <v>10</v>
      </c>
      <c r="I1922" s="1818">
        <v>10</v>
      </c>
      <c r="J1922" s="1546" t="s">
        <v>6523</v>
      </c>
      <c r="K1922" s="1546" t="s">
        <v>6427</v>
      </c>
      <c r="L1922" s="1546" t="s">
        <v>6600</v>
      </c>
    </row>
    <row r="1923" spans="1:12">
      <c r="A1923" s="1546" t="s">
        <v>314</v>
      </c>
      <c r="B1923" s="1817">
        <v>7181</v>
      </c>
      <c r="C1923" s="1546" t="s">
        <v>1743</v>
      </c>
      <c r="D1923" s="1546" t="s">
        <v>214</v>
      </c>
      <c r="E1923" s="1546" t="s">
        <v>497</v>
      </c>
      <c r="F1923" s="1546" t="s">
        <v>498</v>
      </c>
      <c r="G1923" s="1818"/>
      <c r="H1923" s="1818">
        <v>20</v>
      </c>
      <c r="I1923" s="1818">
        <v>20</v>
      </c>
      <c r="J1923" s="1546" t="s">
        <v>6523</v>
      </c>
      <c r="K1923" s="1546" t="s">
        <v>6427</v>
      </c>
      <c r="L1923" s="1546" t="s">
        <v>6600</v>
      </c>
    </row>
    <row r="1924" spans="1:12">
      <c r="A1924" s="1546" t="s">
        <v>314</v>
      </c>
      <c r="B1924" s="1817">
        <v>7184</v>
      </c>
      <c r="C1924" s="1546" t="s">
        <v>1743</v>
      </c>
      <c r="D1924" s="1546" t="s">
        <v>214</v>
      </c>
      <c r="E1924" s="1546" t="s">
        <v>677</v>
      </c>
      <c r="F1924" s="1546" t="s">
        <v>1755</v>
      </c>
      <c r="G1924" s="1818"/>
      <c r="H1924" s="1818">
        <v>5</v>
      </c>
      <c r="I1924" s="1818">
        <v>5</v>
      </c>
      <c r="J1924" s="1546" t="s">
        <v>6523</v>
      </c>
      <c r="K1924" s="1546" t="s">
        <v>6427</v>
      </c>
      <c r="L1924" s="1546" t="s">
        <v>6600</v>
      </c>
    </row>
    <row r="1925" spans="1:12">
      <c r="A1925" s="1546" t="s">
        <v>314</v>
      </c>
      <c r="B1925" s="1817">
        <v>7185</v>
      </c>
      <c r="C1925" s="1546" t="s">
        <v>1743</v>
      </c>
      <c r="D1925" s="1546" t="s">
        <v>214</v>
      </c>
      <c r="E1925" s="1546" t="s">
        <v>1122</v>
      </c>
      <c r="F1925" s="1546" t="s">
        <v>1439</v>
      </c>
      <c r="G1925" s="1818"/>
      <c r="H1925" s="1818">
        <v>5</v>
      </c>
      <c r="I1925" s="1818">
        <v>5</v>
      </c>
      <c r="J1925" s="1546" t="s">
        <v>6523</v>
      </c>
      <c r="K1925" s="1546" t="s">
        <v>6427</v>
      </c>
      <c r="L1925" s="1546" t="s">
        <v>6600</v>
      </c>
    </row>
    <row r="1926" spans="1:12">
      <c r="A1926" s="1546" t="s">
        <v>314</v>
      </c>
      <c r="B1926" s="1817">
        <v>7213</v>
      </c>
      <c r="C1926" s="1546" t="s">
        <v>1740</v>
      </c>
      <c r="D1926" s="1546" t="s">
        <v>215</v>
      </c>
      <c r="E1926" s="1546" t="s">
        <v>6263</v>
      </c>
      <c r="F1926" s="1546" t="s">
        <v>592</v>
      </c>
      <c r="G1926" s="1818">
        <v>1</v>
      </c>
      <c r="H1926" s="1818">
        <v>25</v>
      </c>
      <c r="I1926" s="1818">
        <v>25</v>
      </c>
      <c r="J1926" s="1546" t="s">
        <v>6527</v>
      </c>
      <c r="K1926" s="1546" t="s">
        <v>6456</v>
      </c>
      <c r="L1926" s="1546" t="s">
        <v>6515</v>
      </c>
    </row>
    <row r="1927" spans="1:12">
      <c r="A1927" s="1546" t="s">
        <v>314</v>
      </c>
      <c r="B1927" s="1817">
        <v>7215</v>
      </c>
      <c r="C1927" s="1546" t="s">
        <v>1740</v>
      </c>
      <c r="D1927" s="1546" t="s">
        <v>215</v>
      </c>
      <c r="E1927" s="1546" t="s">
        <v>1284</v>
      </c>
      <c r="F1927" s="1546" t="s">
        <v>5993</v>
      </c>
      <c r="G1927" s="1818"/>
      <c r="H1927" s="1818"/>
      <c r="I1927" s="1818">
        <v>100</v>
      </c>
      <c r="J1927" s="1546" t="s">
        <v>6523</v>
      </c>
      <c r="K1927" s="1546" t="s">
        <v>6456</v>
      </c>
      <c r="L1927" s="1546" t="s">
        <v>6515</v>
      </c>
    </row>
    <row r="1928" spans="1:12">
      <c r="A1928" s="1546" t="s">
        <v>314</v>
      </c>
      <c r="B1928" s="1817">
        <v>7217</v>
      </c>
      <c r="C1928" s="1546" t="s">
        <v>1740</v>
      </c>
      <c r="D1928" s="1546" t="s">
        <v>215</v>
      </c>
      <c r="E1928" s="1546" t="s">
        <v>1757</v>
      </c>
      <c r="F1928" s="1546" t="s">
        <v>741</v>
      </c>
      <c r="G1928" s="1818"/>
      <c r="H1928" s="1818"/>
      <c r="I1928" s="1818">
        <v>60</v>
      </c>
      <c r="J1928" s="1546" t="s">
        <v>6523</v>
      </c>
      <c r="K1928" s="1546" t="s">
        <v>6456</v>
      </c>
      <c r="L1928" s="1546" t="s">
        <v>6515</v>
      </c>
    </row>
    <row r="1929" spans="1:12">
      <c r="A1929" s="1546" t="s">
        <v>314</v>
      </c>
      <c r="B1929" s="1817">
        <v>7218</v>
      </c>
      <c r="C1929" s="1546" t="s">
        <v>1740</v>
      </c>
      <c r="D1929" s="1546" t="s">
        <v>215</v>
      </c>
      <c r="E1929" s="1546" t="s">
        <v>1758</v>
      </c>
      <c r="F1929" s="1546" t="s">
        <v>1759</v>
      </c>
      <c r="G1929" s="1818"/>
      <c r="H1929" s="1818"/>
      <c r="I1929" s="1818">
        <v>100</v>
      </c>
      <c r="J1929" s="1546" t="s">
        <v>6523</v>
      </c>
      <c r="K1929" s="1546" t="s">
        <v>6456</v>
      </c>
      <c r="L1929" s="1546" t="s">
        <v>6515</v>
      </c>
    </row>
    <row r="1930" spans="1:12">
      <c r="A1930" s="1546" t="s">
        <v>314</v>
      </c>
      <c r="B1930" s="1817">
        <v>7250</v>
      </c>
      <c r="C1930" s="1546" t="s">
        <v>1743</v>
      </c>
      <c r="D1930" s="1546" t="s">
        <v>216</v>
      </c>
      <c r="E1930" s="1546" t="s">
        <v>1019</v>
      </c>
      <c r="F1930" s="1546" t="s">
        <v>6515</v>
      </c>
      <c r="G1930" s="1818">
        <v>3</v>
      </c>
      <c r="H1930" s="1818">
        <v>10</v>
      </c>
      <c r="I1930" s="1818">
        <v>30</v>
      </c>
      <c r="J1930" s="1546" t="s">
        <v>6527</v>
      </c>
      <c r="K1930" s="1546" t="s">
        <v>6456</v>
      </c>
      <c r="L1930" s="1546" t="s">
        <v>6515</v>
      </c>
    </row>
    <row r="1931" spans="1:12">
      <c r="A1931" s="1546" t="s">
        <v>314</v>
      </c>
      <c r="B1931" s="1817">
        <v>7292</v>
      </c>
      <c r="C1931" s="1546" t="s">
        <v>1740</v>
      </c>
      <c r="D1931" s="1546" t="s">
        <v>217</v>
      </c>
      <c r="E1931" s="1546" t="s">
        <v>1766</v>
      </c>
      <c r="F1931" s="1546" t="s">
        <v>1628</v>
      </c>
      <c r="G1931" s="1818"/>
      <c r="H1931" s="1818"/>
      <c r="I1931" s="1818">
        <v>256</v>
      </c>
      <c r="J1931" s="1546" t="s">
        <v>6523</v>
      </c>
      <c r="K1931" s="1546" t="s">
        <v>6427</v>
      </c>
      <c r="L1931" s="1546" t="s">
        <v>6603</v>
      </c>
    </row>
    <row r="1932" spans="1:12">
      <c r="A1932" s="1546" t="s">
        <v>314</v>
      </c>
      <c r="B1932" s="1817">
        <v>7293</v>
      </c>
      <c r="C1932" s="1546" t="s">
        <v>1740</v>
      </c>
      <c r="D1932" s="1546" t="s">
        <v>217</v>
      </c>
      <c r="E1932" s="1546" t="s">
        <v>1763</v>
      </c>
      <c r="F1932" s="1546" t="s">
        <v>1764</v>
      </c>
      <c r="G1932" s="1818"/>
      <c r="H1932" s="1818"/>
      <c r="I1932" s="1818">
        <v>200</v>
      </c>
      <c r="J1932" s="1546" t="s">
        <v>6523</v>
      </c>
      <c r="K1932" s="1546" t="s">
        <v>6427</v>
      </c>
      <c r="L1932" s="1546" t="s">
        <v>6603</v>
      </c>
    </row>
    <row r="1933" spans="1:12">
      <c r="A1933" s="1546" t="s">
        <v>314</v>
      </c>
      <c r="B1933" s="1817">
        <v>7294</v>
      </c>
      <c r="C1933" s="1546" t="s">
        <v>1740</v>
      </c>
      <c r="D1933" s="1546" t="s">
        <v>217</v>
      </c>
      <c r="E1933" s="1546" t="s">
        <v>1765</v>
      </c>
      <c r="F1933" s="1546" t="s">
        <v>1767</v>
      </c>
      <c r="G1933" s="1818"/>
      <c r="H1933" s="1818"/>
      <c r="I1933" s="1818">
        <v>200</v>
      </c>
      <c r="J1933" s="1546" t="s">
        <v>6523</v>
      </c>
      <c r="K1933" s="1546" t="s">
        <v>6427</v>
      </c>
      <c r="L1933" s="1546" t="s">
        <v>6603</v>
      </c>
    </row>
    <row r="1934" spans="1:12">
      <c r="A1934" s="1546" t="s">
        <v>314</v>
      </c>
      <c r="B1934" s="1817">
        <v>7295</v>
      </c>
      <c r="C1934" s="1546" t="s">
        <v>1740</v>
      </c>
      <c r="D1934" s="1546" t="s">
        <v>217</v>
      </c>
      <c r="E1934" s="1546" t="s">
        <v>1778</v>
      </c>
      <c r="F1934" s="1546" t="s">
        <v>1781</v>
      </c>
      <c r="G1934" s="1818"/>
      <c r="H1934" s="1818"/>
      <c r="I1934" s="1818">
        <v>200</v>
      </c>
      <c r="J1934" s="1546" t="s">
        <v>6523</v>
      </c>
      <c r="K1934" s="1546" t="s">
        <v>6427</v>
      </c>
      <c r="L1934" s="1546" t="s">
        <v>6603</v>
      </c>
    </row>
    <row r="1935" spans="1:12">
      <c r="A1935" s="1546" t="s">
        <v>314</v>
      </c>
      <c r="B1935" s="1817">
        <v>7296</v>
      </c>
      <c r="C1935" s="1546" t="s">
        <v>1740</v>
      </c>
      <c r="D1935" s="1546" t="s">
        <v>217</v>
      </c>
      <c r="E1935" s="1546" t="s">
        <v>1779</v>
      </c>
      <c r="F1935" s="1546" t="s">
        <v>1781</v>
      </c>
      <c r="G1935" s="1818"/>
      <c r="H1935" s="1818"/>
      <c r="I1935" s="1818">
        <v>200</v>
      </c>
      <c r="J1935" s="1546" t="s">
        <v>6523</v>
      </c>
      <c r="K1935" s="1546" t="s">
        <v>6427</v>
      </c>
      <c r="L1935" s="1546" t="s">
        <v>6603</v>
      </c>
    </row>
    <row r="1936" spans="1:12">
      <c r="A1936" s="1546" t="s">
        <v>314</v>
      </c>
      <c r="B1936" s="1817">
        <v>7297</v>
      </c>
      <c r="C1936" s="1546" t="s">
        <v>1740</v>
      </c>
      <c r="D1936" s="1546" t="s">
        <v>217</v>
      </c>
      <c r="E1936" s="1546" t="s">
        <v>1780</v>
      </c>
      <c r="F1936" s="1546" t="s">
        <v>1781</v>
      </c>
      <c r="G1936" s="1818"/>
      <c r="H1936" s="1818"/>
      <c r="I1936" s="1818">
        <v>200</v>
      </c>
      <c r="J1936" s="1546" t="s">
        <v>6523</v>
      </c>
      <c r="K1936" s="1546" t="s">
        <v>6427</v>
      </c>
      <c r="L1936" s="1546" t="s">
        <v>6603</v>
      </c>
    </row>
    <row r="1937" spans="1:12">
      <c r="A1937" s="1546" t="s">
        <v>314</v>
      </c>
      <c r="B1937" s="1817">
        <v>7298</v>
      </c>
      <c r="C1937" s="1546" t="s">
        <v>1740</v>
      </c>
      <c r="D1937" s="1546" t="s">
        <v>217</v>
      </c>
      <c r="E1937" s="1546" t="s">
        <v>1592</v>
      </c>
      <c r="F1937" s="1546" t="s">
        <v>1593</v>
      </c>
      <c r="G1937" s="1818"/>
      <c r="H1937" s="1818"/>
      <c r="I1937" s="1818">
        <v>500</v>
      </c>
      <c r="J1937" s="1546" t="s">
        <v>6523</v>
      </c>
      <c r="K1937" s="1546" t="s">
        <v>6427</v>
      </c>
      <c r="L1937" s="1546" t="s">
        <v>6603</v>
      </c>
    </row>
    <row r="1938" spans="1:12">
      <c r="A1938" s="1546" t="s">
        <v>314</v>
      </c>
      <c r="B1938" s="1817">
        <v>7299</v>
      </c>
      <c r="C1938" s="1546" t="s">
        <v>1740</v>
      </c>
      <c r="D1938" s="1546" t="s">
        <v>217</v>
      </c>
      <c r="E1938" s="1546" t="s">
        <v>1592</v>
      </c>
      <c r="F1938" s="1546" t="s">
        <v>302</v>
      </c>
      <c r="G1938" s="1818"/>
      <c r="H1938" s="1818"/>
      <c r="I1938" s="1818">
        <v>500</v>
      </c>
      <c r="J1938" s="1546" t="s">
        <v>6523</v>
      </c>
      <c r="K1938" s="1546" t="s">
        <v>6427</v>
      </c>
      <c r="L1938" s="1546" t="s">
        <v>6603</v>
      </c>
    </row>
    <row r="1939" spans="1:12">
      <c r="A1939" s="1546" t="s">
        <v>314</v>
      </c>
      <c r="B1939" s="1817">
        <v>7300</v>
      </c>
      <c r="C1939" s="1546" t="s">
        <v>1740</v>
      </c>
      <c r="D1939" s="1546" t="s">
        <v>217</v>
      </c>
      <c r="E1939" s="1546" t="s">
        <v>1592</v>
      </c>
      <c r="F1939" s="1546" t="s">
        <v>1594</v>
      </c>
      <c r="G1939" s="1818"/>
      <c r="H1939" s="1818"/>
      <c r="I1939" s="1818">
        <v>500</v>
      </c>
      <c r="J1939" s="1546" t="s">
        <v>6523</v>
      </c>
      <c r="K1939" s="1546" t="s">
        <v>6427</v>
      </c>
      <c r="L1939" s="1546" t="s">
        <v>6603</v>
      </c>
    </row>
    <row r="1940" spans="1:12">
      <c r="A1940" s="1546" t="s">
        <v>314</v>
      </c>
      <c r="B1940" s="1817">
        <v>7301</v>
      </c>
      <c r="C1940" s="1546" t="s">
        <v>1740</v>
      </c>
      <c r="D1940" s="1546" t="s">
        <v>217</v>
      </c>
      <c r="E1940" s="1546" t="s">
        <v>1786</v>
      </c>
      <c r="F1940" s="1546" t="s">
        <v>1787</v>
      </c>
      <c r="G1940" s="1818"/>
      <c r="H1940" s="1818"/>
      <c r="I1940" s="1818">
        <v>200</v>
      </c>
      <c r="J1940" s="1546" t="s">
        <v>6523</v>
      </c>
      <c r="K1940" s="1546" t="s">
        <v>6427</v>
      </c>
      <c r="L1940" s="1546" t="s">
        <v>6603</v>
      </c>
    </row>
    <row r="1941" spans="1:12">
      <c r="A1941" s="1546" t="s">
        <v>314</v>
      </c>
      <c r="B1941" s="1817">
        <v>7302</v>
      </c>
      <c r="C1941" s="1546" t="s">
        <v>1740</v>
      </c>
      <c r="D1941" s="1546" t="s">
        <v>217</v>
      </c>
      <c r="E1941" s="1546" t="s">
        <v>1789</v>
      </c>
      <c r="F1941" s="1546" t="s">
        <v>1788</v>
      </c>
      <c r="G1941" s="1818"/>
      <c r="H1941" s="1818"/>
      <c r="I1941" s="1818">
        <v>200</v>
      </c>
      <c r="J1941" s="1546" t="s">
        <v>6523</v>
      </c>
      <c r="K1941" s="1546" t="s">
        <v>6427</v>
      </c>
      <c r="L1941" s="1546" t="s">
        <v>6603</v>
      </c>
    </row>
    <row r="1942" spans="1:12">
      <c r="A1942" s="1546" t="s">
        <v>314</v>
      </c>
      <c r="B1942" s="1817">
        <v>7329</v>
      </c>
      <c r="C1942" s="1546" t="s">
        <v>1740</v>
      </c>
      <c r="D1942" s="1546" t="s">
        <v>218</v>
      </c>
      <c r="E1942" s="1546" t="s">
        <v>1793</v>
      </c>
      <c r="F1942" s="1546" t="s">
        <v>6515</v>
      </c>
      <c r="G1942" s="1818"/>
      <c r="H1942" s="1818"/>
      <c r="I1942" s="1818">
        <v>100</v>
      </c>
      <c r="J1942" s="1546" t="s">
        <v>6523</v>
      </c>
      <c r="K1942" s="1546" t="s">
        <v>6427</v>
      </c>
      <c r="L1942" s="1546" t="s">
        <v>6604</v>
      </c>
    </row>
    <row r="1943" spans="1:12">
      <c r="A1943" s="1546" t="s">
        <v>314</v>
      </c>
      <c r="B1943" s="1817">
        <v>7330</v>
      </c>
      <c r="C1943" s="1546" t="s">
        <v>1740</v>
      </c>
      <c r="D1943" s="1546" t="s">
        <v>218</v>
      </c>
      <c r="E1943" s="1546" t="s">
        <v>1792</v>
      </c>
      <c r="F1943" s="1546" t="s">
        <v>6515</v>
      </c>
      <c r="G1943" s="1818"/>
      <c r="H1943" s="1818"/>
      <c r="I1943" s="1818">
        <v>100</v>
      </c>
      <c r="J1943" s="1546" t="s">
        <v>6523</v>
      </c>
      <c r="K1943" s="1546" t="s">
        <v>6427</v>
      </c>
      <c r="L1943" s="1546" t="s">
        <v>6604</v>
      </c>
    </row>
    <row r="1944" spans="1:12">
      <c r="A1944" s="1546" t="s">
        <v>314</v>
      </c>
      <c r="B1944" s="1817">
        <v>7331</v>
      </c>
      <c r="C1944" s="1546" t="s">
        <v>1740</v>
      </c>
      <c r="D1944" s="1546" t="s">
        <v>218</v>
      </c>
      <c r="E1944" s="1546" t="s">
        <v>1794</v>
      </c>
      <c r="F1944" s="1546" t="s">
        <v>6515</v>
      </c>
      <c r="G1944" s="1818"/>
      <c r="H1944" s="1818"/>
      <c r="I1944" s="1818">
        <v>100</v>
      </c>
      <c r="J1944" s="1546" t="s">
        <v>6523</v>
      </c>
      <c r="K1944" s="1546" t="s">
        <v>6427</v>
      </c>
      <c r="L1944" s="1546" t="s">
        <v>6604</v>
      </c>
    </row>
    <row r="1945" spans="1:12">
      <c r="A1945" s="1546" t="s">
        <v>314</v>
      </c>
      <c r="B1945" s="1817">
        <v>7366</v>
      </c>
      <c r="C1945" s="1546" t="s">
        <v>1796</v>
      </c>
      <c r="D1945" s="1546" t="s">
        <v>219</v>
      </c>
      <c r="E1945" s="1546" t="s">
        <v>6327</v>
      </c>
      <c r="F1945" s="1546" t="s">
        <v>5947</v>
      </c>
      <c r="G1945" s="1818">
        <v>1</v>
      </c>
      <c r="H1945" s="1818">
        <v>5</v>
      </c>
      <c r="I1945" s="1818">
        <v>5</v>
      </c>
      <c r="J1945" s="1546" t="s">
        <v>6527</v>
      </c>
      <c r="K1945" s="1546" t="s">
        <v>6456</v>
      </c>
      <c r="L1945" s="1546" t="s">
        <v>6515</v>
      </c>
    </row>
    <row r="1946" spans="1:12">
      <c r="A1946" s="1546" t="s">
        <v>314</v>
      </c>
      <c r="B1946" s="1817">
        <v>7367</v>
      </c>
      <c r="C1946" s="1546" t="s">
        <v>1796</v>
      </c>
      <c r="D1946" s="1546" t="s">
        <v>219</v>
      </c>
      <c r="E1946" s="1546" t="s">
        <v>6327</v>
      </c>
      <c r="F1946" s="1546" t="s">
        <v>5947</v>
      </c>
      <c r="G1946" s="1818">
        <v>2</v>
      </c>
      <c r="H1946" s="1818">
        <v>1</v>
      </c>
      <c r="I1946" s="1818">
        <v>2</v>
      </c>
      <c r="J1946" s="1546" t="s">
        <v>6527</v>
      </c>
      <c r="K1946" s="1546" t="s">
        <v>6456</v>
      </c>
      <c r="L1946" s="1546" t="s">
        <v>6515</v>
      </c>
    </row>
    <row r="1947" spans="1:12">
      <c r="A1947" s="1546" t="s">
        <v>314</v>
      </c>
      <c r="B1947" s="1817">
        <v>7368</v>
      </c>
      <c r="C1947" s="1546" t="s">
        <v>1796</v>
      </c>
      <c r="D1947" s="1546" t="s">
        <v>219</v>
      </c>
      <c r="E1947" s="1546" t="s">
        <v>6126</v>
      </c>
      <c r="F1947" s="1546" t="s">
        <v>857</v>
      </c>
      <c r="G1947" s="1818">
        <v>1</v>
      </c>
      <c r="H1947" s="1818">
        <v>5</v>
      </c>
      <c r="I1947" s="1818">
        <v>5</v>
      </c>
      <c r="J1947" s="1546" t="s">
        <v>6527</v>
      </c>
      <c r="K1947" s="1546" t="s">
        <v>6456</v>
      </c>
      <c r="L1947" s="1546" t="s">
        <v>6515</v>
      </c>
    </row>
    <row r="1948" spans="1:12">
      <c r="A1948" s="1546" t="s">
        <v>314</v>
      </c>
      <c r="B1948" s="1817">
        <v>7404</v>
      </c>
      <c r="C1948" s="1546" t="s">
        <v>1796</v>
      </c>
      <c r="D1948" s="1546" t="s">
        <v>220</v>
      </c>
      <c r="E1948" s="1546" t="s">
        <v>5820</v>
      </c>
      <c r="F1948" s="1546" t="s">
        <v>1153</v>
      </c>
      <c r="G1948" s="1818">
        <v>5</v>
      </c>
      <c r="H1948" s="1818">
        <v>1</v>
      </c>
      <c r="I1948" s="1818">
        <v>5</v>
      </c>
      <c r="J1948" s="1546" t="s">
        <v>6527</v>
      </c>
      <c r="K1948" s="1546" t="s">
        <v>6456</v>
      </c>
      <c r="L1948" s="1546" t="s">
        <v>6515</v>
      </c>
    </row>
    <row r="1949" spans="1:12">
      <c r="A1949" s="1546" t="s">
        <v>314</v>
      </c>
      <c r="B1949" s="1817">
        <v>7405</v>
      </c>
      <c r="C1949" s="1546" t="s">
        <v>1796</v>
      </c>
      <c r="D1949" s="1546" t="s">
        <v>220</v>
      </c>
      <c r="E1949" s="1546" t="s">
        <v>6233</v>
      </c>
      <c r="F1949" s="1546" t="s">
        <v>274</v>
      </c>
      <c r="G1949" s="1818">
        <v>2</v>
      </c>
      <c r="H1949" s="1818">
        <v>5</v>
      </c>
      <c r="I1949" s="1818">
        <v>10</v>
      </c>
      <c r="J1949" s="1546" t="s">
        <v>6527</v>
      </c>
      <c r="K1949" s="1546" t="s">
        <v>6456</v>
      </c>
      <c r="L1949" s="1546" t="s">
        <v>6515</v>
      </c>
    </row>
    <row r="1950" spans="1:12">
      <c r="A1950" s="1546" t="s">
        <v>314</v>
      </c>
      <c r="B1950" s="1817">
        <v>7406</v>
      </c>
      <c r="C1950" s="1546" t="s">
        <v>1796</v>
      </c>
      <c r="D1950" s="1546" t="s">
        <v>220</v>
      </c>
      <c r="E1950" s="1546" t="s">
        <v>6234</v>
      </c>
      <c r="F1950" s="1546" t="s">
        <v>5830</v>
      </c>
      <c r="G1950" s="1818">
        <v>1</v>
      </c>
      <c r="H1950" s="1818">
        <v>5</v>
      </c>
      <c r="I1950" s="1818">
        <v>5</v>
      </c>
      <c r="J1950" s="1546" t="s">
        <v>6527</v>
      </c>
      <c r="K1950" s="1546" t="s">
        <v>6456</v>
      </c>
      <c r="L1950" s="1546" t="s">
        <v>6515</v>
      </c>
    </row>
    <row r="1951" spans="1:12">
      <c r="A1951" s="1546" t="s">
        <v>314</v>
      </c>
      <c r="B1951" s="1817">
        <v>7407</v>
      </c>
      <c r="C1951" s="1546" t="s">
        <v>1796</v>
      </c>
      <c r="D1951" s="1546" t="s">
        <v>220</v>
      </c>
      <c r="E1951" s="1546" t="s">
        <v>6235</v>
      </c>
      <c r="F1951" s="1546" t="s">
        <v>339</v>
      </c>
      <c r="G1951" s="1818">
        <v>1</v>
      </c>
      <c r="H1951" s="1818">
        <v>5</v>
      </c>
      <c r="I1951" s="1818">
        <v>5</v>
      </c>
      <c r="J1951" s="1546" t="s">
        <v>6527</v>
      </c>
      <c r="K1951" s="1546" t="s">
        <v>6456</v>
      </c>
      <c r="L1951" s="1546" t="s">
        <v>6515</v>
      </c>
    </row>
    <row r="1952" spans="1:12">
      <c r="A1952" s="1546" t="s">
        <v>314</v>
      </c>
      <c r="B1952" s="1817">
        <v>7408</v>
      </c>
      <c r="C1952" s="1546" t="s">
        <v>1796</v>
      </c>
      <c r="D1952" s="1546" t="s">
        <v>220</v>
      </c>
      <c r="E1952" s="1546" t="s">
        <v>792</v>
      </c>
      <c r="F1952" s="1546" t="s">
        <v>793</v>
      </c>
      <c r="G1952" s="1818">
        <v>1</v>
      </c>
      <c r="H1952" s="1818">
        <v>5</v>
      </c>
      <c r="I1952" s="1818">
        <v>5</v>
      </c>
      <c r="J1952" s="1546" t="s">
        <v>6527</v>
      </c>
      <c r="K1952" s="1546" t="s">
        <v>6456</v>
      </c>
      <c r="L1952" s="1546" t="s">
        <v>6515</v>
      </c>
    </row>
    <row r="1953" spans="1:12">
      <c r="A1953" s="1546" t="s">
        <v>314</v>
      </c>
      <c r="B1953" s="1817">
        <v>7409</v>
      </c>
      <c r="C1953" s="1546" t="s">
        <v>1796</v>
      </c>
      <c r="D1953" s="1546" t="s">
        <v>220</v>
      </c>
      <c r="E1953" s="1546" t="s">
        <v>6240</v>
      </c>
      <c r="F1953" s="1546" t="s">
        <v>349</v>
      </c>
      <c r="G1953" s="1818">
        <v>1</v>
      </c>
      <c r="H1953" s="1818">
        <v>5</v>
      </c>
      <c r="I1953" s="1818">
        <v>5</v>
      </c>
      <c r="J1953" s="1546" t="s">
        <v>6527</v>
      </c>
      <c r="K1953" s="1546" t="s">
        <v>6456</v>
      </c>
      <c r="L1953" s="1546" t="s">
        <v>6515</v>
      </c>
    </row>
    <row r="1954" spans="1:12">
      <c r="A1954" s="1546" t="s">
        <v>314</v>
      </c>
      <c r="B1954" s="1817">
        <v>7410</v>
      </c>
      <c r="C1954" s="1546" t="s">
        <v>1796</v>
      </c>
      <c r="D1954" s="1546" t="s">
        <v>220</v>
      </c>
      <c r="E1954" s="1546" t="s">
        <v>555</v>
      </c>
      <c r="F1954" s="1546" t="s">
        <v>381</v>
      </c>
      <c r="G1954" s="1818">
        <v>1</v>
      </c>
      <c r="H1954" s="1818">
        <v>5</v>
      </c>
      <c r="I1954" s="1818">
        <v>5</v>
      </c>
      <c r="J1954" s="1546" t="s">
        <v>6527</v>
      </c>
      <c r="K1954" s="1546" t="s">
        <v>6456</v>
      </c>
      <c r="L1954" s="1546" t="s">
        <v>6515</v>
      </c>
    </row>
    <row r="1955" spans="1:12">
      <c r="A1955" s="1546" t="s">
        <v>314</v>
      </c>
      <c r="B1955" s="1817">
        <v>7411</v>
      </c>
      <c r="C1955" s="1546" t="s">
        <v>1796</v>
      </c>
      <c r="D1955" s="1546" t="s">
        <v>220</v>
      </c>
      <c r="E1955" s="1546" t="s">
        <v>753</v>
      </c>
      <c r="F1955" s="1546" t="s">
        <v>754</v>
      </c>
      <c r="G1955" s="1818">
        <v>1</v>
      </c>
      <c r="H1955" s="1818">
        <v>5</v>
      </c>
      <c r="I1955" s="1818">
        <v>5</v>
      </c>
      <c r="J1955" s="1546" t="s">
        <v>6527</v>
      </c>
      <c r="K1955" s="1546" t="s">
        <v>6456</v>
      </c>
      <c r="L1955" s="1546" t="s">
        <v>6515</v>
      </c>
    </row>
    <row r="1956" spans="1:12">
      <c r="A1956" s="1546" t="s">
        <v>314</v>
      </c>
      <c r="B1956" s="1817">
        <v>7412</v>
      </c>
      <c r="C1956" s="1546" t="s">
        <v>1796</v>
      </c>
      <c r="D1956" s="1546" t="s">
        <v>220</v>
      </c>
      <c r="E1956" s="1546" t="s">
        <v>283</v>
      </c>
      <c r="F1956" s="1546" t="s">
        <v>282</v>
      </c>
      <c r="G1956" s="1818">
        <v>2</v>
      </c>
      <c r="H1956" s="1818">
        <v>5</v>
      </c>
      <c r="I1956" s="1818">
        <v>10</v>
      </c>
      <c r="J1956" s="1546" t="s">
        <v>6527</v>
      </c>
      <c r="K1956" s="1546" t="s">
        <v>6456</v>
      </c>
      <c r="L1956" s="1546" t="s">
        <v>6515</v>
      </c>
    </row>
    <row r="1957" spans="1:12">
      <c r="A1957" s="1546" t="s">
        <v>314</v>
      </c>
      <c r="B1957" s="1817">
        <v>7413</v>
      </c>
      <c r="C1957" s="1546" t="s">
        <v>1796</v>
      </c>
      <c r="D1957" s="1546" t="s">
        <v>220</v>
      </c>
      <c r="E1957" s="1546" t="s">
        <v>6331</v>
      </c>
      <c r="F1957" s="1546" t="s">
        <v>6332</v>
      </c>
      <c r="G1957" s="1818">
        <v>1</v>
      </c>
      <c r="H1957" s="1818">
        <v>5</v>
      </c>
      <c r="I1957" s="1818">
        <v>5</v>
      </c>
      <c r="J1957" s="1546" t="s">
        <v>6527</v>
      </c>
      <c r="K1957" s="1546" t="s">
        <v>6456</v>
      </c>
      <c r="L1957" s="1546" t="s">
        <v>6515</v>
      </c>
    </row>
    <row r="1958" spans="1:12">
      <c r="A1958" s="1546" t="s">
        <v>314</v>
      </c>
      <c r="B1958" s="1817">
        <v>7414</v>
      </c>
      <c r="C1958" s="1546" t="s">
        <v>1796</v>
      </c>
      <c r="D1958" s="1546" t="s">
        <v>220</v>
      </c>
      <c r="E1958" s="1546" t="s">
        <v>6280</v>
      </c>
      <c r="F1958" s="1546" t="s">
        <v>750</v>
      </c>
      <c r="G1958" s="1818">
        <v>1</v>
      </c>
      <c r="H1958" s="1818">
        <v>5</v>
      </c>
      <c r="I1958" s="1818">
        <v>5</v>
      </c>
      <c r="J1958" s="1546" t="s">
        <v>6527</v>
      </c>
      <c r="K1958" s="1546" t="s">
        <v>6456</v>
      </c>
      <c r="L1958" s="1546" t="s">
        <v>6515</v>
      </c>
    </row>
    <row r="1959" spans="1:12">
      <c r="A1959" s="1546" t="s">
        <v>314</v>
      </c>
      <c r="B1959" s="1817">
        <v>7416</v>
      </c>
      <c r="C1959" s="1546" t="s">
        <v>1796</v>
      </c>
      <c r="D1959" s="1546" t="s">
        <v>220</v>
      </c>
      <c r="E1959" s="1546" t="s">
        <v>6149</v>
      </c>
      <c r="F1959" s="1546" t="s">
        <v>1276</v>
      </c>
      <c r="G1959" s="1818">
        <v>1</v>
      </c>
      <c r="H1959" s="1818">
        <v>4</v>
      </c>
      <c r="I1959" s="1818">
        <v>4</v>
      </c>
      <c r="J1959" s="1546" t="s">
        <v>6527</v>
      </c>
      <c r="K1959" s="1546" t="s">
        <v>6456</v>
      </c>
      <c r="L1959" s="1546" t="s">
        <v>6515</v>
      </c>
    </row>
    <row r="1960" spans="1:12">
      <c r="A1960" s="1546" t="s">
        <v>314</v>
      </c>
      <c r="B1960" s="1817">
        <v>7417</v>
      </c>
      <c r="C1960" s="1546" t="s">
        <v>1796</v>
      </c>
      <c r="D1960" s="1546" t="s">
        <v>220</v>
      </c>
      <c r="E1960" s="1546" t="s">
        <v>277</v>
      </c>
      <c r="F1960" s="1546" t="s">
        <v>278</v>
      </c>
      <c r="G1960" s="1818">
        <v>1</v>
      </c>
      <c r="H1960" s="1818">
        <v>4</v>
      </c>
      <c r="I1960" s="1818">
        <v>4</v>
      </c>
      <c r="J1960" s="1546" t="s">
        <v>6527</v>
      </c>
      <c r="K1960" s="1546" t="s">
        <v>6456</v>
      </c>
      <c r="L1960" s="1546" t="s">
        <v>6515</v>
      </c>
    </row>
    <row r="1961" spans="1:12">
      <c r="A1961" s="1546" t="s">
        <v>314</v>
      </c>
      <c r="B1961" s="1817">
        <v>7418</v>
      </c>
      <c r="C1961" s="1546" t="s">
        <v>1796</v>
      </c>
      <c r="D1961" s="1546" t="s">
        <v>220</v>
      </c>
      <c r="E1961" s="1546" t="s">
        <v>6531</v>
      </c>
      <c r="F1961" s="1546" t="s">
        <v>335</v>
      </c>
      <c r="G1961" s="1818">
        <v>1</v>
      </c>
      <c r="H1961" s="1818">
        <v>4</v>
      </c>
      <c r="I1961" s="1818">
        <v>4</v>
      </c>
      <c r="J1961" s="1546" t="s">
        <v>6527</v>
      </c>
      <c r="K1961" s="1546" t="s">
        <v>6456</v>
      </c>
      <c r="L1961" s="1546" t="s">
        <v>6515</v>
      </c>
    </row>
    <row r="1962" spans="1:12">
      <c r="A1962" s="1546" t="s">
        <v>314</v>
      </c>
      <c r="B1962" s="1817">
        <v>7419</v>
      </c>
      <c r="C1962" s="1546" t="s">
        <v>1796</v>
      </c>
      <c r="D1962" s="1546" t="s">
        <v>220</v>
      </c>
      <c r="E1962" s="1546" t="s">
        <v>6104</v>
      </c>
      <c r="F1962" s="1546" t="s">
        <v>329</v>
      </c>
      <c r="G1962" s="1818">
        <v>1</v>
      </c>
      <c r="H1962" s="1818">
        <v>4</v>
      </c>
      <c r="I1962" s="1818">
        <v>4</v>
      </c>
      <c r="J1962" s="1546" t="s">
        <v>6527</v>
      </c>
      <c r="K1962" s="1546" t="s">
        <v>6456</v>
      </c>
      <c r="L1962" s="1546" t="s">
        <v>6515</v>
      </c>
    </row>
    <row r="1963" spans="1:12">
      <c r="A1963" s="1546" t="s">
        <v>314</v>
      </c>
      <c r="B1963" s="1817">
        <v>7420</v>
      </c>
      <c r="C1963" s="1546" t="s">
        <v>1796</v>
      </c>
      <c r="D1963" s="1546" t="s">
        <v>220</v>
      </c>
      <c r="E1963" s="1546" t="s">
        <v>1665</v>
      </c>
      <c r="F1963" s="1546" t="s">
        <v>422</v>
      </c>
      <c r="G1963" s="1818">
        <v>1</v>
      </c>
      <c r="H1963" s="1818">
        <v>4</v>
      </c>
      <c r="I1963" s="1818">
        <v>4</v>
      </c>
      <c r="J1963" s="1546" t="s">
        <v>6527</v>
      </c>
      <c r="K1963" s="1546" t="s">
        <v>6456</v>
      </c>
      <c r="L1963" s="1546" t="s">
        <v>6515</v>
      </c>
    </row>
    <row r="1964" spans="1:12">
      <c r="A1964" s="1546" t="s">
        <v>314</v>
      </c>
      <c r="B1964" s="1817">
        <v>7421</v>
      </c>
      <c r="C1964" s="1546" t="s">
        <v>1796</v>
      </c>
      <c r="D1964" s="1546" t="s">
        <v>220</v>
      </c>
      <c r="E1964" s="1546" t="s">
        <v>6100</v>
      </c>
      <c r="F1964" s="1546" t="s">
        <v>280</v>
      </c>
      <c r="G1964" s="1818">
        <v>1</v>
      </c>
      <c r="H1964" s="1818">
        <v>4</v>
      </c>
      <c r="I1964" s="1818">
        <v>4</v>
      </c>
      <c r="J1964" s="1546" t="s">
        <v>6527</v>
      </c>
      <c r="K1964" s="1546" t="s">
        <v>6456</v>
      </c>
      <c r="L1964" s="1546" t="s">
        <v>6515</v>
      </c>
    </row>
    <row r="1965" spans="1:12">
      <c r="A1965" s="1546" t="s">
        <v>314</v>
      </c>
      <c r="B1965" s="1817">
        <v>7423</v>
      </c>
      <c r="C1965" s="1546" t="s">
        <v>1796</v>
      </c>
      <c r="D1965" s="1546" t="s">
        <v>220</v>
      </c>
      <c r="E1965" s="1546" t="s">
        <v>605</v>
      </c>
      <c r="F1965" s="1546" t="s">
        <v>606</v>
      </c>
      <c r="G1965" s="1818">
        <v>1</v>
      </c>
      <c r="H1965" s="1818">
        <v>10</v>
      </c>
      <c r="I1965" s="1818">
        <v>10</v>
      </c>
      <c r="J1965" s="1546" t="s">
        <v>6527</v>
      </c>
      <c r="K1965" s="1546" t="s">
        <v>6456</v>
      </c>
      <c r="L1965" s="1546" t="s">
        <v>6515</v>
      </c>
    </row>
    <row r="1966" spans="1:12">
      <c r="A1966" s="1546" t="s">
        <v>314</v>
      </c>
      <c r="B1966" s="1817">
        <v>7424</v>
      </c>
      <c r="C1966" s="1546" t="s">
        <v>1796</v>
      </c>
      <c r="D1966" s="1546" t="s">
        <v>220</v>
      </c>
      <c r="E1966" s="1546" t="s">
        <v>2146</v>
      </c>
      <c r="F1966" s="1546" t="s">
        <v>979</v>
      </c>
      <c r="G1966" s="1818">
        <v>1</v>
      </c>
      <c r="H1966" s="1818">
        <v>10</v>
      </c>
      <c r="I1966" s="1818">
        <v>10</v>
      </c>
      <c r="J1966" s="1546" t="s">
        <v>6527</v>
      </c>
      <c r="K1966" s="1546" t="s">
        <v>6456</v>
      </c>
      <c r="L1966" s="1546" t="s">
        <v>6515</v>
      </c>
    </row>
    <row r="1967" spans="1:12">
      <c r="A1967" s="1546" t="s">
        <v>314</v>
      </c>
      <c r="B1967" s="1817">
        <v>7455</v>
      </c>
      <c r="C1967" s="1546" t="s">
        <v>1796</v>
      </c>
      <c r="D1967" s="1546" t="s">
        <v>221</v>
      </c>
      <c r="E1967" s="1546" t="s">
        <v>494</v>
      </c>
      <c r="F1967" s="1546" t="s">
        <v>303</v>
      </c>
      <c r="G1967" s="1818">
        <v>2</v>
      </c>
      <c r="H1967" s="1818">
        <v>50</v>
      </c>
      <c r="I1967" s="1818">
        <v>100</v>
      </c>
      <c r="J1967" s="1546" t="s">
        <v>6527</v>
      </c>
      <c r="K1967" s="1546" t="s">
        <v>6456</v>
      </c>
      <c r="L1967" s="1546" t="s">
        <v>6515</v>
      </c>
    </row>
    <row r="1968" spans="1:12">
      <c r="A1968" s="1546" t="s">
        <v>314</v>
      </c>
      <c r="B1968" s="1817">
        <v>7456</v>
      </c>
      <c r="C1968" s="1546" t="s">
        <v>1796</v>
      </c>
      <c r="D1968" s="1546" t="s">
        <v>221</v>
      </c>
      <c r="E1968" s="1546" t="s">
        <v>495</v>
      </c>
      <c r="F1968" s="1546" t="s">
        <v>303</v>
      </c>
      <c r="G1968" s="1818">
        <v>2</v>
      </c>
      <c r="H1968" s="1818">
        <v>50</v>
      </c>
      <c r="I1968" s="1818">
        <v>100</v>
      </c>
      <c r="J1968" s="1546" t="s">
        <v>6527</v>
      </c>
      <c r="K1968" s="1546" t="s">
        <v>6456</v>
      </c>
      <c r="L1968" s="1546" t="s">
        <v>6515</v>
      </c>
    </row>
    <row r="1969" spans="1:12">
      <c r="A1969" s="1546" t="s">
        <v>314</v>
      </c>
      <c r="B1969" s="1817">
        <v>7457</v>
      </c>
      <c r="C1969" s="1546" t="s">
        <v>1796</v>
      </c>
      <c r="D1969" s="1546" t="s">
        <v>221</v>
      </c>
      <c r="E1969" s="1546" t="s">
        <v>496</v>
      </c>
      <c r="F1969" s="1546" t="s">
        <v>303</v>
      </c>
      <c r="G1969" s="1818">
        <v>3</v>
      </c>
      <c r="H1969" s="1818">
        <v>50</v>
      </c>
      <c r="I1969" s="1818">
        <v>150</v>
      </c>
      <c r="J1969" s="1546" t="s">
        <v>6527</v>
      </c>
      <c r="K1969" s="1546" t="s">
        <v>6456</v>
      </c>
      <c r="L1969" s="1546" t="s">
        <v>6515</v>
      </c>
    </row>
    <row r="1970" spans="1:12">
      <c r="A1970" s="1546" t="s">
        <v>314</v>
      </c>
      <c r="B1970" s="1817">
        <v>7461</v>
      </c>
      <c r="C1970" s="1546" t="s">
        <v>1796</v>
      </c>
      <c r="D1970" s="1546" t="s">
        <v>221</v>
      </c>
      <c r="E1970" s="1546" t="s">
        <v>582</v>
      </c>
      <c r="F1970" s="1546" t="s">
        <v>583</v>
      </c>
      <c r="G1970" s="1818">
        <v>2</v>
      </c>
      <c r="H1970" s="1818">
        <v>5</v>
      </c>
      <c r="I1970" s="1818">
        <v>10</v>
      </c>
      <c r="J1970" s="1546" t="s">
        <v>6527</v>
      </c>
      <c r="K1970" s="1546" t="s">
        <v>6456</v>
      </c>
      <c r="L1970" s="1546" t="s">
        <v>6515</v>
      </c>
    </row>
    <row r="1971" spans="1:12">
      <c r="A1971" s="1546" t="s">
        <v>314</v>
      </c>
      <c r="B1971" s="1817">
        <v>7462</v>
      </c>
      <c r="C1971" s="1546" t="s">
        <v>1796</v>
      </c>
      <c r="D1971" s="1546" t="s">
        <v>221</v>
      </c>
      <c r="E1971" s="1546" t="s">
        <v>844</v>
      </c>
      <c r="F1971" s="1546" t="s">
        <v>353</v>
      </c>
      <c r="G1971" s="1818">
        <v>1</v>
      </c>
      <c r="H1971" s="1818">
        <v>5</v>
      </c>
      <c r="I1971" s="1818">
        <v>5</v>
      </c>
      <c r="J1971" s="1546" t="s">
        <v>6527</v>
      </c>
      <c r="K1971" s="1546" t="s">
        <v>6456</v>
      </c>
      <c r="L1971" s="1546" t="s">
        <v>6515</v>
      </c>
    </row>
    <row r="1972" spans="1:12">
      <c r="A1972" s="1546" t="s">
        <v>314</v>
      </c>
      <c r="B1972" s="1817">
        <v>7464</v>
      </c>
      <c r="C1972" s="1546" t="s">
        <v>1796</v>
      </c>
      <c r="D1972" s="1546" t="s">
        <v>221</v>
      </c>
      <c r="E1972" s="1546" t="s">
        <v>958</v>
      </c>
      <c r="F1972" s="1546" t="s">
        <v>6515</v>
      </c>
      <c r="G1972" s="1818">
        <v>1</v>
      </c>
      <c r="H1972" s="1818">
        <v>10</v>
      </c>
      <c r="I1972" s="1818">
        <v>10</v>
      </c>
      <c r="J1972" s="1546" t="s">
        <v>6527</v>
      </c>
      <c r="K1972" s="1546" t="s">
        <v>6456</v>
      </c>
      <c r="L1972" s="1546" t="s">
        <v>6515</v>
      </c>
    </row>
    <row r="1973" spans="1:12">
      <c r="A1973" s="1546" t="s">
        <v>314</v>
      </c>
      <c r="B1973" s="1817">
        <v>7465</v>
      </c>
      <c r="C1973" s="1546" t="s">
        <v>1796</v>
      </c>
      <c r="D1973" s="1546" t="s">
        <v>221</v>
      </c>
      <c r="E1973" s="1546" t="s">
        <v>505</v>
      </c>
      <c r="F1973" s="1546" t="s">
        <v>6515</v>
      </c>
      <c r="G1973" s="1818">
        <v>1</v>
      </c>
      <c r="H1973" s="1818">
        <v>5</v>
      </c>
      <c r="I1973" s="1818">
        <v>5</v>
      </c>
      <c r="J1973" s="1546" t="s">
        <v>6527</v>
      </c>
      <c r="K1973" s="1546" t="s">
        <v>6456</v>
      </c>
      <c r="L1973" s="1546" t="s">
        <v>6515</v>
      </c>
    </row>
    <row r="1974" spans="1:12">
      <c r="A1974" s="1546" t="s">
        <v>314</v>
      </c>
      <c r="B1974" s="1817">
        <v>7467</v>
      </c>
      <c r="C1974" s="1546" t="s">
        <v>1796</v>
      </c>
      <c r="D1974" s="1546" t="s">
        <v>221</v>
      </c>
      <c r="E1974" s="1546" t="s">
        <v>770</v>
      </c>
      <c r="F1974" s="1546" t="s">
        <v>769</v>
      </c>
      <c r="G1974" s="1818">
        <v>1</v>
      </c>
      <c r="H1974" s="1818"/>
      <c r="I1974" s="1818">
        <v>2000</v>
      </c>
      <c r="J1974" s="1546" t="s">
        <v>6523</v>
      </c>
      <c r="K1974" s="1546" t="s">
        <v>6456</v>
      </c>
      <c r="L1974" s="1546" t="s">
        <v>6515</v>
      </c>
    </row>
    <row r="1975" spans="1:12">
      <c r="A1975" s="1546" t="s">
        <v>314</v>
      </c>
      <c r="B1975" s="1817">
        <v>7469</v>
      </c>
      <c r="C1975" s="1546" t="s">
        <v>1796</v>
      </c>
      <c r="D1975" s="1546" t="s">
        <v>221</v>
      </c>
      <c r="E1975" s="1546" t="s">
        <v>1007</v>
      </c>
      <c r="F1975" s="1546" t="s">
        <v>1006</v>
      </c>
      <c r="G1975" s="1818">
        <v>1</v>
      </c>
      <c r="H1975" s="1818">
        <v>10</v>
      </c>
      <c r="I1975" s="1818">
        <v>10</v>
      </c>
      <c r="J1975" s="1546" t="s">
        <v>6527</v>
      </c>
      <c r="K1975" s="1546" t="s">
        <v>6456</v>
      </c>
      <c r="L1975" s="1546" t="s">
        <v>6515</v>
      </c>
    </row>
    <row r="1976" spans="1:12">
      <c r="A1976" s="1546" t="s">
        <v>314</v>
      </c>
      <c r="B1976" s="1817">
        <v>7470</v>
      </c>
      <c r="C1976" s="1546" t="s">
        <v>1796</v>
      </c>
      <c r="D1976" s="1546" t="s">
        <v>221</v>
      </c>
      <c r="E1976" s="1546" t="s">
        <v>605</v>
      </c>
      <c r="F1976" s="1546" t="s">
        <v>606</v>
      </c>
      <c r="G1976" s="1818">
        <v>1</v>
      </c>
      <c r="H1976" s="1818">
        <v>10</v>
      </c>
      <c r="I1976" s="1818">
        <v>10</v>
      </c>
      <c r="J1976" s="1546" t="s">
        <v>6527</v>
      </c>
      <c r="K1976" s="1546" t="s">
        <v>6456</v>
      </c>
      <c r="L1976" s="1546" t="s">
        <v>6515</v>
      </c>
    </row>
    <row r="1977" spans="1:12">
      <c r="A1977" s="1546" t="s">
        <v>314</v>
      </c>
      <c r="B1977" s="1817">
        <v>7471</v>
      </c>
      <c r="C1977" s="1546" t="s">
        <v>1796</v>
      </c>
      <c r="D1977" s="1546" t="s">
        <v>221</v>
      </c>
      <c r="E1977" s="1546" t="s">
        <v>970</v>
      </c>
      <c r="F1977" s="1546" t="s">
        <v>979</v>
      </c>
      <c r="G1977" s="1818">
        <v>1</v>
      </c>
      <c r="H1977" s="1818">
        <v>10</v>
      </c>
      <c r="I1977" s="1818">
        <v>10</v>
      </c>
      <c r="J1977" s="1546" t="s">
        <v>6527</v>
      </c>
      <c r="K1977" s="1546" t="s">
        <v>6456</v>
      </c>
      <c r="L1977" s="1546" t="s">
        <v>6515</v>
      </c>
    </row>
    <row r="1978" spans="1:12">
      <c r="A1978" s="1546" t="s">
        <v>314</v>
      </c>
      <c r="B1978" s="1817">
        <v>7472</v>
      </c>
      <c r="C1978" s="1546" t="s">
        <v>1796</v>
      </c>
      <c r="D1978" s="1546" t="s">
        <v>221</v>
      </c>
      <c r="E1978" s="1546" t="s">
        <v>649</v>
      </c>
      <c r="F1978" s="1546" t="s">
        <v>917</v>
      </c>
      <c r="G1978" s="1818">
        <v>1</v>
      </c>
      <c r="H1978" s="1818">
        <v>10</v>
      </c>
      <c r="I1978" s="1818">
        <v>10</v>
      </c>
      <c r="J1978" s="1546" t="s">
        <v>6527</v>
      </c>
      <c r="K1978" s="1546" t="s">
        <v>6456</v>
      </c>
      <c r="L1978" s="1546" t="s">
        <v>6515</v>
      </c>
    </row>
    <row r="1979" spans="1:12">
      <c r="A1979" s="1546" t="s">
        <v>314</v>
      </c>
      <c r="B1979" s="1817">
        <v>7473</v>
      </c>
      <c r="C1979" s="1546" t="s">
        <v>1796</v>
      </c>
      <c r="D1979" s="1546" t="s">
        <v>221</v>
      </c>
      <c r="E1979" s="1546" t="s">
        <v>515</v>
      </c>
      <c r="F1979" s="1546" t="s">
        <v>727</v>
      </c>
      <c r="G1979" s="1818">
        <v>1</v>
      </c>
      <c r="H1979" s="1818">
        <v>10</v>
      </c>
      <c r="I1979" s="1818">
        <v>10</v>
      </c>
      <c r="J1979" s="1546" t="s">
        <v>6527</v>
      </c>
      <c r="K1979" s="1546" t="s">
        <v>6456</v>
      </c>
      <c r="L1979" s="1546" t="s">
        <v>6515</v>
      </c>
    </row>
    <row r="1980" spans="1:12">
      <c r="A1980" s="1546" t="s">
        <v>314</v>
      </c>
      <c r="B1980" s="1817">
        <v>7474</v>
      </c>
      <c r="C1980" s="1546" t="s">
        <v>1796</v>
      </c>
      <c r="D1980" s="1546" t="s">
        <v>221</v>
      </c>
      <c r="E1980" s="1546" t="s">
        <v>3969</v>
      </c>
      <c r="F1980" s="1546" t="s">
        <v>1714</v>
      </c>
      <c r="G1980" s="1818">
        <v>1</v>
      </c>
      <c r="H1980" s="1818">
        <v>10</v>
      </c>
      <c r="I1980" s="1818">
        <v>10</v>
      </c>
      <c r="J1980" s="1546" t="s">
        <v>6527</v>
      </c>
      <c r="K1980" s="1546" t="s">
        <v>6456</v>
      </c>
      <c r="L1980" s="1546" t="s">
        <v>6515</v>
      </c>
    </row>
    <row r="1981" spans="1:12">
      <c r="A1981" s="1546" t="s">
        <v>314</v>
      </c>
      <c r="B1981" s="1817">
        <v>7475</v>
      </c>
      <c r="C1981" s="1546" t="s">
        <v>1796</v>
      </c>
      <c r="D1981" s="1546" t="s">
        <v>221</v>
      </c>
      <c r="E1981" s="1546" t="s">
        <v>6134</v>
      </c>
      <c r="F1981" s="1546" t="s">
        <v>1005</v>
      </c>
      <c r="G1981" s="1818">
        <v>1</v>
      </c>
      <c r="H1981" s="1818">
        <v>10</v>
      </c>
      <c r="I1981" s="1818">
        <v>10</v>
      </c>
      <c r="J1981" s="1546" t="s">
        <v>6527</v>
      </c>
      <c r="K1981" s="1546" t="s">
        <v>6456</v>
      </c>
      <c r="L1981" s="1546" t="s">
        <v>6515</v>
      </c>
    </row>
    <row r="1982" spans="1:12">
      <c r="A1982" s="1546" t="s">
        <v>314</v>
      </c>
      <c r="B1982" s="1817">
        <v>7478</v>
      </c>
      <c r="C1982" s="1546" t="s">
        <v>1796</v>
      </c>
      <c r="D1982" s="1546" t="s">
        <v>221</v>
      </c>
      <c r="E1982" s="1546" t="s">
        <v>1699</v>
      </c>
      <c r="F1982" s="1546" t="s">
        <v>6488</v>
      </c>
      <c r="G1982" s="1818">
        <v>2</v>
      </c>
      <c r="H1982" s="1818">
        <v>30</v>
      </c>
      <c r="I1982" s="1818">
        <v>60</v>
      </c>
      <c r="J1982" s="1546" t="s">
        <v>6527</v>
      </c>
      <c r="K1982" s="1546" t="s">
        <v>6456</v>
      </c>
      <c r="L1982" s="1546" t="s">
        <v>6515</v>
      </c>
    </row>
    <row r="1983" spans="1:12">
      <c r="A1983" s="1546" t="s">
        <v>314</v>
      </c>
      <c r="B1983" s="1817">
        <v>7480</v>
      </c>
      <c r="C1983" s="1546" t="s">
        <v>1796</v>
      </c>
      <c r="D1983" s="1546" t="s">
        <v>221</v>
      </c>
      <c r="E1983" s="1546" t="s">
        <v>434</v>
      </c>
      <c r="F1983" s="1546" t="s">
        <v>303</v>
      </c>
      <c r="G1983" s="1818">
        <v>6</v>
      </c>
      <c r="H1983" s="1818">
        <v>2</v>
      </c>
      <c r="I1983" s="1818">
        <v>12</v>
      </c>
      <c r="J1983" s="1546" t="s">
        <v>6527</v>
      </c>
      <c r="K1983" s="1546" t="s">
        <v>6456</v>
      </c>
      <c r="L1983" s="1546" t="s">
        <v>6515</v>
      </c>
    </row>
    <row r="1984" spans="1:12">
      <c r="A1984" s="1546" t="s">
        <v>314</v>
      </c>
      <c r="B1984" s="1817">
        <v>7481</v>
      </c>
      <c r="C1984" s="1546" t="s">
        <v>1796</v>
      </c>
      <c r="D1984" s="1546" t="s">
        <v>221</v>
      </c>
      <c r="E1984" s="1546" t="s">
        <v>1812</v>
      </c>
      <c r="F1984" s="1546" t="s">
        <v>6515</v>
      </c>
      <c r="G1984" s="1818"/>
      <c r="H1984" s="1818"/>
      <c r="I1984" s="1818">
        <v>20</v>
      </c>
      <c r="J1984" s="1546" t="s">
        <v>6523</v>
      </c>
      <c r="K1984" s="1546" t="s">
        <v>6456</v>
      </c>
      <c r="L1984" s="1546" t="s">
        <v>6515</v>
      </c>
    </row>
    <row r="1985" spans="1:12">
      <c r="A1985" s="1546" t="s">
        <v>314</v>
      </c>
      <c r="B1985" s="1817">
        <v>7482</v>
      </c>
      <c r="C1985" s="1546" t="s">
        <v>1796</v>
      </c>
      <c r="D1985" s="1546" t="s">
        <v>221</v>
      </c>
      <c r="E1985" s="1546" t="s">
        <v>739</v>
      </c>
      <c r="F1985" s="1546" t="s">
        <v>303</v>
      </c>
      <c r="G1985" s="1818">
        <v>1</v>
      </c>
      <c r="H1985" s="1818">
        <v>10</v>
      </c>
      <c r="I1985" s="1818">
        <v>10</v>
      </c>
      <c r="J1985" s="1546" t="s">
        <v>6527</v>
      </c>
      <c r="K1985" s="1546" t="s">
        <v>6456</v>
      </c>
      <c r="L1985" s="1546" t="s">
        <v>6515</v>
      </c>
    </row>
    <row r="1986" spans="1:12">
      <c r="A1986" s="1546" t="s">
        <v>314</v>
      </c>
      <c r="B1986" s="1817">
        <v>7484</v>
      </c>
      <c r="C1986" s="1546" t="s">
        <v>1796</v>
      </c>
      <c r="D1986" s="1546" t="s">
        <v>221</v>
      </c>
      <c r="E1986" s="1546" t="s">
        <v>707</v>
      </c>
      <c r="F1986" s="1546" t="s">
        <v>708</v>
      </c>
      <c r="G1986" s="1818">
        <v>2</v>
      </c>
      <c r="H1986" s="1818">
        <v>4</v>
      </c>
      <c r="I1986" s="1818">
        <v>8</v>
      </c>
      <c r="J1986" s="1546" t="s">
        <v>6527</v>
      </c>
      <c r="K1986" s="1546" t="s">
        <v>6456</v>
      </c>
      <c r="L1986" s="1546" t="s">
        <v>6515</v>
      </c>
    </row>
    <row r="1987" spans="1:12">
      <c r="A1987" s="1546" t="s">
        <v>314</v>
      </c>
      <c r="B1987" s="1817">
        <v>7517</v>
      </c>
      <c r="C1987" s="1546" t="s">
        <v>1797</v>
      </c>
      <c r="D1987" s="1546" t="s">
        <v>222</v>
      </c>
      <c r="E1987" s="1546" t="s">
        <v>1661</v>
      </c>
      <c r="F1987" s="1546" t="s">
        <v>438</v>
      </c>
      <c r="G1987" s="1818">
        <v>2</v>
      </c>
      <c r="H1987" s="1818">
        <v>5</v>
      </c>
      <c r="I1987" s="1818">
        <v>10</v>
      </c>
      <c r="J1987" s="1546" t="s">
        <v>6527</v>
      </c>
      <c r="K1987" s="1546" t="s">
        <v>6456</v>
      </c>
      <c r="L1987" s="1546" t="s">
        <v>6515</v>
      </c>
    </row>
    <row r="1988" spans="1:12">
      <c r="A1988" s="1546" t="s">
        <v>314</v>
      </c>
      <c r="B1988" s="1817">
        <v>7519</v>
      </c>
      <c r="C1988" s="1546" t="s">
        <v>1797</v>
      </c>
      <c r="D1988" s="1546" t="s">
        <v>222</v>
      </c>
      <c r="E1988" s="1546" t="s">
        <v>6260</v>
      </c>
      <c r="F1988" s="1546" t="s">
        <v>567</v>
      </c>
      <c r="G1988" s="1818">
        <v>2</v>
      </c>
      <c r="H1988" s="1818">
        <v>10</v>
      </c>
      <c r="I1988" s="1818">
        <v>20</v>
      </c>
      <c r="J1988" s="1546" t="s">
        <v>6527</v>
      </c>
      <c r="K1988" s="1546" t="s">
        <v>6456</v>
      </c>
      <c r="L1988" s="1546" t="s">
        <v>6515</v>
      </c>
    </row>
    <row r="1989" spans="1:12">
      <c r="A1989" s="1546" t="s">
        <v>314</v>
      </c>
      <c r="B1989" s="1817">
        <v>7521</v>
      </c>
      <c r="C1989" s="1546" t="s">
        <v>1797</v>
      </c>
      <c r="D1989" s="1546" t="s">
        <v>222</v>
      </c>
      <c r="E1989" s="1546" t="s">
        <v>6462</v>
      </c>
      <c r="F1989" s="1546" t="s">
        <v>1799</v>
      </c>
      <c r="G1989" s="1818">
        <v>2</v>
      </c>
      <c r="H1989" s="1818">
        <v>1</v>
      </c>
      <c r="I1989" s="1818">
        <v>2</v>
      </c>
      <c r="J1989" s="1546" t="s">
        <v>6527</v>
      </c>
      <c r="K1989" s="1546" t="s">
        <v>6456</v>
      </c>
      <c r="L1989" s="1546" t="s">
        <v>6515</v>
      </c>
    </row>
    <row r="1990" spans="1:12">
      <c r="A1990" s="1546" t="s">
        <v>314</v>
      </c>
      <c r="B1990" s="1817">
        <v>7522</v>
      </c>
      <c r="C1990" s="1546" t="s">
        <v>1797</v>
      </c>
      <c r="D1990" s="1546" t="s">
        <v>222</v>
      </c>
      <c r="E1990" s="1546" t="s">
        <v>6464</v>
      </c>
      <c r="F1990" s="1546" t="s">
        <v>1808</v>
      </c>
      <c r="G1990" s="1818">
        <v>3</v>
      </c>
      <c r="H1990" s="1818">
        <v>1</v>
      </c>
      <c r="I1990" s="1818">
        <v>3</v>
      </c>
      <c r="J1990" s="1546" t="s">
        <v>6527</v>
      </c>
      <c r="K1990" s="1546" t="s">
        <v>6456</v>
      </c>
      <c r="L1990" s="1546" t="s">
        <v>6515</v>
      </c>
    </row>
    <row r="1991" spans="1:12">
      <c r="A1991" s="1546" t="s">
        <v>314</v>
      </c>
      <c r="B1991" s="1817">
        <v>7525</v>
      </c>
      <c r="C1991" s="1546" t="s">
        <v>1797</v>
      </c>
      <c r="D1991" s="1546" t="s">
        <v>222</v>
      </c>
      <c r="E1991" s="1546" t="s">
        <v>1816</v>
      </c>
      <c r="F1991" s="1546" t="s">
        <v>6515</v>
      </c>
      <c r="G1991" s="1818">
        <v>1</v>
      </c>
      <c r="H1991" s="1818">
        <v>44</v>
      </c>
      <c r="I1991" s="1818">
        <v>44</v>
      </c>
      <c r="J1991" s="1546" t="s">
        <v>6527</v>
      </c>
      <c r="K1991" s="1546" t="s">
        <v>6456</v>
      </c>
      <c r="L1991" s="1546" t="s">
        <v>6515</v>
      </c>
    </row>
    <row r="1992" spans="1:12">
      <c r="A1992" s="1546" t="s">
        <v>314</v>
      </c>
      <c r="B1992" s="1817">
        <v>7555</v>
      </c>
      <c r="C1992" s="1546" t="s">
        <v>1797</v>
      </c>
      <c r="D1992" s="1546" t="s">
        <v>223</v>
      </c>
      <c r="E1992" s="1546" t="s">
        <v>1661</v>
      </c>
      <c r="F1992" s="1546" t="s">
        <v>438</v>
      </c>
      <c r="G1992" s="1818">
        <v>2</v>
      </c>
      <c r="H1992" s="1818">
        <v>5</v>
      </c>
      <c r="I1992" s="1818">
        <v>10</v>
      </c>
      <c r="J1992" s="1546" t="s">
        <v>6527</v>
      </c>
      <c r="K1992" s="1546" t="s">
        <v>6456</v>
      </c>
      <c r="L1992" s="1546" t="s">
        <v>6515</v>
      </c>
    </row>
    <row r="1993" spans="1:12">
      <c r="A1993" s="1546" t="s">
        <v>314</v>
      </c>
      <c r="B1993" s="1817">
        <v>7556</v>
      </c>
      <c r="C1993" s="1546" t="s">
        <v>1797</v>
      </c>
      <c r="D1993" s="1546" t="s">
        <v>223</v>
      </c>
      <c r="E1993" s="1546" t="s">
        <v>580</v>
      </c>
      <c r="F1993" s="1546" t="s">
        <v>581</v>
      </c>
      <c r="G1993" s="1818">
        <v>1</v>
      </c>
      <c r="H1993" s="1818">
        <v>5</v>
      </c>
      <c r="I1993" s="1818">
        <v>5</v>
      </c>
      <c r="J1993" s="1546" t="s">
        <v>6527</v>
      </c>
      <c r="K1993" s="1546" t="s">
        <v>6456</v>
      </c>
      <c r="L1993" s="1546" t="s">
        <v>6515</v>
      </c>
    </row>
    <row r="1994" spans="1:12">
      <c r="A1994" s="1546" t="s">
        <v>314</v>
      </c>
      <c r="B1994" s="1817">
        <v>7558</v>
      </c>
      <c r="C1994" s="1546" t="s">
        <v>1797</v>
      </c>
      <c r="D1994" s="1546" t="s">
        <v>223</v>
      </c>
      <c r="E1994" s="1546" t="s">
        <v>615</v>
      </c>
      <c r="F1994" s="1546" t="s">
        <v>826</v>
      </c>
      <c r="G1994" s="1818">
        <v>1</v>
      </c>
      <c r="H1994" s="1818">
        <v>4</v>
      </c>
      <c r="I1994" s="1818">
        <v>4</v>
      </c>
      <c r="J1994" s="1546" t="s">
        <v>6527</v>
      </c>
      <c r="K1994" s="1546" t="s">
        <v>6456</v>
      </c>
      <c r="L1994" s="1546" t="s">
        <v>6515</v>
      </c>
    </row>
    <row r="1995" spans="1:12">
      <c r="A1995" s="1546" t="s">
        <v>314</v>
      </c>
      <c r="B1995" s="1817">
        <v>7559</v>
      </c>
      <c r="C1995" s="1546" t="s">
        <v>1797</v>
      </c>
      <c r="D1995" s="1546" t="s">
        <v>223</v>
      </c>
      <c r="E1995" s="1546" t="s">
        <v>830</v>
      </c>
      <c r="F1995" s="1546" t="s">
        <v>829</v>
      </c>
      <c r="G1995" s="1818">
        <v>1</v>
      </c>
      <c r="H1995" s="1818">
        <v>4</v>
      </c>
      <c r="I1995" s="1818">
        <v>4</v>
      </c>
      <c r="J1995" s="1546" t="s">
        <v>6527</v>
      </c>
      <c r="K1995" s="1546" t="s">
        <v>6456</v>
      </c>
      <c r="L1995" s="1546" t="s">
        <v>6515</v>
      </c>
    </row>
    <row r="1996" spans="1:12">
      <c r="A1996" s="1546" t="s">
        <v>314</v>
      </c>
      <c r="B1996" s="1817">
        <v>7598</v>
      </c>
      <c r="C1996" s="1546" t="s">
        <v>1797</v>
      </c>
      <c r="D1996" s="1546" t="s">
        <v>224</v>
      </c>
      <c r="E1996" s="1546" t="s">
        <v>6322</v>
      </c>
      <c r="F1996" s="1546" t="s">
        <v>5834</v>
      </c>
      <c r="G1996" s="1818"/>
      <c r="H1996" s="1818"/>
      <c r="I1996" s="1818">
        <v>3</v>
      </c>
      <c r="J1996" s="1546" t="s">
        <v>6523</v>
      </c>
      <c r="K1996" s="1546" t="s">
        <v>6456</v>
      </c>
      <c r="L1996" s="1546" t="s">
        <v>6515</v>
      </c>
    </row>
    <row r="1997" spans="1:12">
      <c r="A1997" s="1546" t="s">
        <v>314</v>
      </c>
      <c r="B1997" s="1817">
        <v>7599</v>
      </c>
      <c r="C1997" s="1546" t="s">
        <v>1797</v>
      </c>
      <c r="D1997" s="1546" t="s">
        <v>224</v>
      </c>
      <c r="E1997" s="1546" t="s">
        <v>3067</v>
      </c>
      <c r="F1997" s="1546" t="s">
        <v>1800</v>
      </c>
      <c r="G1997" s="1818">
        <v>1</v>
      </c>
      <c r="H1997" s="1818"/>
      <c r="I1997" s="1818">
        <v>1</v>
      </c>
      <c r="J1997" s="1546" t="s">
        <v>6523</v>
      </c>
      <c r="K1997" s="1546" t="s">
        <v>6456</v>
      </c>
      <c r="L1997" s="1546" t="s">
        <v>6515</v>
      </c>
    </row>
    <row r="1998" spans="1:12">
      <c r="A1998" s="1546" t="s">
        <v>314</v>
      </c>
      <c r="B1998" s="1817">
        <v>7600</v>
      </c>
      <c r="C1998" s="1546" t="s">
        <v>1797</v>
      </c>
      <c r="D1998" s="1546" t="s">
        <v>224</v>
      </c>
      <c r="E1998" s="1546" t="s">
        <v>6252</v>
      </c>
      <c r="F1998" s="1546" t="s">
        <v>448</v>
      </c>
      <c r="G1998" s="1818"/>
      <c r="H1998" s="1818"/>
      <c r="I1998" s="1818">
        <v>2</v>
      </c>
      <c r="J1998" s="1546" t="s">
        <v>6523</v>
      </c>
      <c r="K1998" s="1546" t="s">
        <v>6456</v>
      </c>
      <c r="L1998" s="1546" t="s">
        <v>6515</v>
      </c>
    </row>
    <row r="1999" spans="1:12">
      <c r="A1999" s="1546" t="s">
        <v>314</v>
      </c>
      <c r="B1999" s="1817">
        <v>7601</v>
      </c>
      <c r="C1999" s="1546" t="s">
        <v>1797</v>
      </c>
      <c r="D1999" s="1546" t="s">
        <v>224</v>
      </c>
      <c r="E1999" s="1546" t="s">
        <v>1064</v>
      </c>
      <c r="F1999" s="1546" t="s">
        <v>1063</v>
      </c>
      <c r="G1999" s="1818">
        <v>1</v>
      </c>
      <c r="H1999" s="1818"/>
      <c r="I1999" s="1818">
        <v>2</v>
      </c>
      <c r="J1999" s="1546" t="s">
        <v>6523</v>
      </c>
      <c r="K1999" s="1546" t="s">
        <v>6456</v>
      </c>
      <c r="L1999" s="1546" t="s">
        <v>6515</v>
      </c>
    </row>
    <row r="2000" spans="1:12">
      <c r="A2000" s="1546" t="s">
        <v>314</v>
      </c>
      <c r="B2000" s="1817">
        <v>7602</v>
      </c>
      <c r="C2000" s="1546" t="s">
        <v>1797</v>
      </c>
      <c r="D2000" s="1546" t="s">
        <v>224</v>
      </c>
      <c r="E2000" s="1546" t="s">
        <v>619</v>
      </c>
      <c r="F2000" s="1546" t="s">
        <v>620</v>
      </c>
      <c r="G2000" s="1818">
        <v>1</v>
      </c>
      <c r="H2000" s="1818">
        <v>5</v>
      </c>
      <c r="I2000" s="1818">
        <v>5</v>
      </c>
      <c r="J2000" s="1546" t="s">
        <v>6527</v>
      </c>
      <c r="K2000" s="1546" t="s">
        <v>6456</v>
      </c>
      <c r="L2000" s="1546" t="s">
        <v>6515</v>
      </c>
    </row>
    <row r="2001" spans="1:12">
      <c r="A2001" s="1546" t="s">
        <v>314</v>
      </c>
      <c r="B2001" s="1817">
        <v>7603</v>
      </c>
      <c r="C2001" s="1546" t="s">
        <v>1797</v>
      </c>
      <c r="D2001" s="1546" t="s">
        <v>224</v>
      </c>
      <c r="E2001" s="1546" t="s">
        <v>6553</v>
      </c>
      <c r="F2001" s="1546" t="s">
        <v>849</v>
      </c>
      <c r="G2001" s="1818">
        <v>1</v>
      </c>
      <c r="H2001" s="1818"/>
      <c r="I2001" s="1818">
        <v>2</v>
      </c>
      <c r="J2001" s="1546" t="s">
        <v>6523</v>
      </c>
      <c r="K2001" s="1546" t="s">
        <v>6456</v>
      </c>
      <c r="L2001" s="1546" t="s">
        <v>6515</v>
      </c>
    </row>
    <row r="2002" spans="1:12">
      <c r="A2002" s="1546" t="s">
        <v>314</v>
      </c>
      <c r="B2002" s="1817">
        <v>7604</v>
      </c>
      <c r="C2002" s="1546" t="s">
        <v>1797</v>
      </c>
      <c r="D2002" s="1546" t="s">
        <v>224</v>
      </c>
      <c r="E2002" s="1546" t="s">
        <v>580</v>
      </c>
      <c r="F2002" s="1546" t="s">
        <v>581</v>
      </c>
      <c r="G2002" s="1818">
        <v>2</v>
      </c>
      <c r="H2002" s="1818">
        <v>5</v>
      </c>
      <c r="I2002" s="1818">
        <v>10</v>
      </c>
      <c r="J2002" s="1546" t="s">
        <v>6527</v>
      </c>
      <c r="K2002" s="1546" t="s">
        <v>6456</v>
      </c>
      <c r="L2002" s="1546" t="s">
        <v>6515</v>
      </c>
    </row>
    <row r="2003" spans="1:12">
      <c r="A2003" s="1546" t="s">
        <v>314</v>
      </c>
      <c r="B2003" s="1817">
        <v>7605</v>
      </c>
      <c r="C2003" s="1546" t="s">
        <v>1797</v>
      </c>
      <c r="D2003" s="1546" t="s">
        <v>224</v>
      </c>
      <c r="E2003" s="1546" t="s">
        <v>6279</v>
      </c>
      <c r="F2003" s="1546" t="s">
        <v>5971</v>
      </c>
      <c r="G2003" s="1818"/>
      <c r="H2003" s="1818"/>
      <c r="I2003" s="1818">
        <v>2</v>
      </c>
      <c r="J2003" s="1546" t="s">
        <v>6523</v>
      </c>
      <c r="K2003" s="1546" t="s">
        <v>6456</v>
      </c>
      <c r="L2003" s="1546" t="s">
        <v>6515</v>
      </c>
    </row>
    <row r="2004" spans="1:12">
      <c r="A2004" s="1546" t="s">
        <v>314</v>
      </c>
      <c r="B2004" s="1817">
        <v>7607</v>
      </c>
      <c r="C2004" s="1546" t="s">
        <v>1797</v>
      </c>
      <c r="D2004" s="1546" t="s">
        <v>224</v>
      </c>
      <c r="E2004" s="1546" t="s">
        <v>1643</v>
      </c>
      <c r="F2004" s="1546" t="s">
        <v>1642</v>
      </c>
      <c r="G2004" s="1818">
        <v>1</v>
      </c>
      <c r="H2004" s="1818">
        <v>6</v>
      </c>
      <c r="I2004" s="1818">
        <v>6</v>
      </c>
      <c r="J2004" s="1546" t="s">
        <v>6527</v>
      </c>
      <c r="K2004" s="1546" t="s">
        <v>6456</v>
      </c>
      <c r="L2004" s="1546" t="s">
        <v>6515</v>
      </c>
    </row>
    <row r="2005" spans="1:12">
      <c r="A2005" s="1546" t="s">
        <v>314</v>
      </c>
      <c r="B2005" s="1817">
        <v>7608</v>
      </c>
      <c r="C2005" s="1546" t="s">
        <v>1797</v>
      </c>
      <c r="D2005" s="1546" t="s">
        <v>224</v>
      </c>
      <c r="E2005" s="1546" t="s">
        <v>1597</v>
      </c>
      <c r="F2005" s="1546" t="s">
        <v>1598</v>
      </c>
      <c r="G2005" s="1818">
        <v>1</v>
      </c>
      <c r="H2005" s="1818">
        <v>6</v>
      </c>
      <c r="I2005" s="1818">
        <v>6</v>
      </c>
      <c r="J2005" s="1546" t="s">
        <v>6527</v>
      </c>
      <c r="K2005" s="1546" t="s">
        <v>6456</v>
      </c>
      <c r="L2005" s="1546" t="s">
        <v>6515</v>
      </c>
    </row>
    <row r="2006" spans="1:12">
      <c r="A2006" s="1546" t="s">
        <v>314</v>
      </c>
      <c r="B2006" s="1817">
        <v>7610</v>
      </c>
      <c r="C2006" s="1546" t="s">
        <v>1797</v>
      </c>
      <c r="D2006" s="1546" t="s">
        <v>224</v>
      </c>
      <c r="E2006" s="1546" t="s">
        <v>277</v>
      </c>
      <c r="F2006" s="1546" t="s">
        <v>278</v>
      </c>
      <c r="G2006" s="1818"/>
      <c r="H2006" s="1818"/>
      <c r="I2006" s="1818">
        <v>2</v>
      </c>
      <c r="J2006" s="1546" t="s">
        <v>6523</v>
      </c>
      <c r="K2006" s="1546" t="s">
        <v>6456</v>
      </c>
      <c r="L2006" s="1546" t="s">
        <v>6515</v>
      </c>
    </row>
    <row r="2007" spans="1:12">
      <c r="A2007" s="1546" t="s">
        <v>314</v>
      </c>
      <c r="B2007" s="1817">
        <v>7612</v>
      </c>
      <c r="C2007" s="1546" t="s">
        <v>1797</v>
      </c>
      <c r="D2007" s="1546" t="s">
        <v>224</v>
      </c>
      <c r="E2007" s="1546" t="s">
        <v>1103</v>
      </c>
      <c r="F2007" s="1546" t="s">
        <v>1305</v>
      </c>
      <c r="G2007" s="1818">
        <v>1</v>
      </c>
      <c r="H2007" s="1818"/>
      <c r="I2007" s="1818">
        <v>3</v>
      </c>
      <c r="J2007" s="1546" t="s">
        <v>6523</v>
      </c>
      <c r="K2007" s="1546" t="s">
        <v>6456</v>
      </c>
      <c r="L2007" s="1546" t="s">
        <v>6515</v>
      </c>
    </row>
    <row r="2008" spans="1:12">
      <c r="A2008" s="1546" t="s">
        <v>314</v>
      </c>
      <c r="B2008" s="1817">
        <v>7613</v>
      </c>
      <c r="C2008" s="1546" t="s">
        <v>1797</v>
      </c>
      <c r="D2008" s="1546" t="s">
        <v>224</v>
      </c>
      <c r="E2008" s="1546" t="s">
        <v>6053</v>
      </c>
      <c r="F2008" s="1546" t="s">
        <v>1008</v>
      </c>
      <c r="G2008" s="1818"/>
      <c r="H2008" s="1818"/>
      <c r="I2008" s="1818">
        <v>2</v>
      </c>
      <c r="J2008" s="1546" t="s">
        <v>6523</v>
      </c>
      <c r="K2008" s="1546" t="s">
        <v>6456</v>
      </c>
      <c r="L2008" s="1546" t="s">
        <v>6515</v>
      </c>
    </row>
    <row r="2009" spans="1:12">
      <c r="A2009" s="1546" t="s">
        <v>314</v>
      </c>
      <c r="B2009" s="1817">
        <v>7614</v>
      </c>
      <c r="C2009" s="1546" t="s">
        <v>1797</v>
      </c>
      <c r="D2009" s="1546" t="s">
        <v>224</v>
      </c>
      <c r="E2009" s="1546" t="s">
        <v>867</v>
      </c>
      <c r="F2009" s="1546" t="s">
        <v>866</v>
      </c>
      <c r="G2009" s="1818"/>
      <c r="H2009" s="1818"/>
      <c r="I2009" s="1818">
        <v>4</v>
      </c>
      <c r="J2009" s="1546" t="s">
        <v>6523</v>
      </c>
      <c r="K2009" s="1546" t="s">
        <v>6456</v>
      </c>
      <c r="L2009" s="1546" t="s">
        <v>6515</v>
      </c>
    </row>
    <row r="2010" spans="1:12">
      <c r="A2010" s="1546" t="s">
        <v>314</v>
      </c>
      <c r="B2010" s="1817">
        <v>7615</v>
      </c>
      <c r="C2010" s="1546" t="s">
        <v>1797</v>
      </c>
      <c r="D2010" s="1546" t="s">
        <v>224</v>
      </c>
      <c r="E2010" s="1546" t="s">
        <v>1143</v>
      </c>
      <c r="F2010" s="1546" t="s">
        <v>1352</v>
      </c>
      <c r="G2010" s="1818"/>
      <c r="H2010" s="1818"/>
      <c r="I2010" s="1818">
        <v>3</v>
      </c>
      <c r="J2010" s="1546" t="s">
        <v>6523</v>
      </c>
      <c r="K2010" s="1546" t="s">
        <v>6456</v>
      </c>
      <c r="L2010" s="1546" t="s">
        <v>6515</v>
      </c>
    </row>
    <row r="2011" spans="1:12">
      <c r="A2011" s="1546" t="s">
        <v>314</v>
      </c>
      <c r="B2011" s="1817">
        <v>7616</v>
      </c>
      <c r="C2011" s="1546" t="s">
        <v>1797</v>
      </c>
      <c r="D2011" s="1546" t="s">
        <v>224</v>
      </c>
      <c r="E2011" s="1546" t="s">
        <v>1608</v>
      </c>
      <c r="F2011" s="1546" t="s">
        <v>1802</v>
      </c>
      <c r="G2011" s="1818"/>
      <c r="H2011" s="1818"/>
      <c r="I2011" s="1818">
        <v>3</v>
      </c>
      <c r="J2011" s="1546" t="s">
        <v>6523</v>
      </c>
      <c r="K2011" s="1546" t="s">
        <v>6456</v>
      </c>
      <c r="L2011" s="1546" t="s">
        <v>6515</v>
      </c>
    </row>
    <row r="2012" spans="1:12">
      <c r="A2012" s="1546" t="s">
        <v>314</v>
      </c>
      <c r="B2012" s="1817">
        <v>7617</v>
      </c>
      <c r="C2012" s="1546" t="s">
        <v>1797</v>
      </c>
      <c r="D2012" s="1546" t="s">
        <v>224</v>
      </c>
      <c r="E2012" s="1546" t="s">
        <v>6134</v>
      </c>
      <c r="F2012" s="1546" t="s">
        <v>1005</v>
      </c>
      <c r="G2012" s="1818"/>
      <c r="H2012" s="1818"/>
      <c r="I2012" s="1818">
        <v>2</v>
      </c>
      <c r="J2012" s="1546" t="s">
        <v>6523</v>
      </c>
      <c r="K2012" s="1546" t="s">
        <v>6456</v>
      </c>
      <c r="L2012" s="1546" t="s">
        <v>6515</v>
      </c>
    </row>
    <row r="2013" spans="1:12">
      <c r="A2013" s="1546" t="s">
        <v>314</v>
      </c>
      <c r="B2013" s="1817">
        <v>7618</v>
      </c>
      <c r="C2013" s="1546" t="s">
        <v>1797</v>
      </c>
      <c r="D2013" s="1546" t="s">
        <v>224</v>
      </c>
      <c r="E2013" s="1546" t="s">
        <v>605</v>
      </c>
      <c r="F2013" s="1546" t="s">
        <v>606</v>
      </c>
      <c r="G2013" s="1818">
        <v>1</v>
      </c>
      <c r="H2013" s="1818">
        <v>10</v>
      </c>
      <c r="I2013" s="1818">
        <v>10</v>
      </c>
      <c r="J2013" s="1546" t="s">
        <v>6527</v>
      </c>
      <c r="K2013" s="1546" t="s">
        <v>6456</v>
      </c>
      <c r="L2013" s="1546" t="s">
        <v>6515</v>
      </c>
    </row>
    <row r="2014" spans="1:12">
      <c r="A2014" s="1546" t="s">
        <v>314</v>
      </c>
      <c r="B2014" s="1817">
        <v>7619</v>
      </c>
      <c r="C2014" s="1546" t="s">
        <v>1797</v>
      </c>
      <c r="D2014" s="1546" t="s">
        <v>224</v>
      </c>
      <c r="E2014" s="1546" t="s">
        <v>2146</v>
      </c>
      <c r="F2014" s="1546" t="s">
        <v>979</v>
      </c>
      <c r="G2014" s="1818">
        <v>1</v>
      </c>
      <c r="H2014" s="1818"/>
      <c r="I2014" s="1818">
        <v>5</v>
      </c>
      <c r="J2014" s="1546" t="s">
        <v>6523</v>
      </c>
      <c r="K2014" s="1546" t="s">
        <v>6456</v>
      </c>
      <c r="L2014" s="1546" t="s">
        <v>6515</v>
      </c>
    </row>
    <row r="2015" spans="1:12">
      <c r="A2015" s="1546" t="s">
        <v>314</v>
      </c>
      <c r="B2015" s="1817">
        <v>7620</v>
      </c>
      <c r="C2015" s="1546" t="s">
        <v>1797</v>
      </c>
      <c r="D2015" s="1546" t="s">
        <v>224</v>
      </c>
      <c r="E2015" s="1546" t="s">
        <v>1859</v>
      </c>
      <c r="F2015" s="1546" t="s">
        <v>1191</v>
      </c>
      <c r="G2015" s="1818"/>
      <c r="H2015" s="1818"/>
      <c r="I2015" s="1818">
        <v>5</v>
      </c>
      <c r="J2015" s="1546" t="s">
        <v>6523</v>
      </c>
      <c r="K2015" s="1546" t="s">
        <v>6456</v>
      </c>
      <c r="L2015" s="1546" t="s">
        <v>6515</v>
      </c>
    </row>
    <row r="2016" spans="1:12">
      <c r="A2016" s="1546" t="s">
        <v>314</v>
      </c>
      <c r="B2016" s="1817">
        <v>7647</v>
      </c>
      <c r="C2016" s="1546" t="s">
        <v>1797</v>
      </c>
      <c r="D2016" s="1546" t="s">
        <v>225</v>
      </c>
      <c r="E2016" s="1546" t="s">
        <v>6343</v>
      </c>
      <c r="F2016" s="1546" t="s">
        <v>1805</v>
      </c>
      <c r="G2016" s="1818">
        <v>1</v>
      </c>
      <c r="H2016" s="1818">
        <v>20</v>
      </c>
      <c r="I2016" s="1818">
        <v>20</v>
      </c>
      <c r="J2016" s="1546" t="s">
        <v>6527</v>
      </c>
      <c r="K2016" s="1546" t="s">
        <v>6456</v>
      </c>
      <c r="L2016" s="1546" t="s">
        <v>6515</v>
      </c>
    </row>
    <row r="2017" spans="1:12">
      <c r="A2017" s="1546" t="s">
        <v>314</v>
      </c>
      <c r="B2017" s="1817">
        <v>7649</v>
      </c>
      <c r="C2017" s="1546" t="s">
        <v>1797</v>
      </c>
      <c r="D2017" s="1546" t="s">
        <v>225</v>
      </c>
      <c r="E2017" s="1546" t="s">
        <v>503</v>
      </c>
      <c r="F2017" s="1546" t="s">
        <v>504</v>
      </c>
      <c r="G2017" s="1818">
        <v>1</v>
      </c>
      <c r="H2017" s="1818">
        <v>100</v>
      </c>
      <c r="I2017" s="1818">
        <v>100</v>
      </c>
      <c r="J2017" s="1546" t="s">
        <v>6527</v>
      </c>
      <c r="K2017" s="1546" t="s">
        <v>6456</v>
      </c>
      <c r="L2017" s="1546" t="s">
        <v>6515</v>
      </c>
    </row>
    <row r="2018" spans="1:12">
      <c r="A2018" s="1546" t="s">
        <v>314</v>
      </c>
      <c r="B2018" s="1817">
        <v>7651</v>
      </c>
      <c r="C2018" s="1546" t="s">
        <v>1797</v>
      </c>
      <c r="D2018" s="1546" t="s">
        <v>225</v>
      </c>
      <c r="E2018" s="1546" t="s">
        <v>935</v>
      </c>
      <c r="F2018" s="1546" t="s">
        <v>934</v>
      </c>
      <c r="G2018" s="1818">
        <v>1</v>
      </c>
      <c r="H2018" s="1818">
        <v>4</v>
      </c>
      <c r="I2018" s="1818">
        <v>4</v>
      </c>
      <c r="J2018" s="1546" t="s">
        <v>6527</v>
      </c>
      <c r="K2018" s="1546" t="s">
        <v>6456</v>
      </c>
      <c r="L2018" s="1546" t="s">
        <v>6515</v>
      </c>
    </row>
    <row r="2019" spans="1:12">
      <c r="A2019" s="1546" t="s">
        <v>314</v>
      </c>
      <c r="B2019" s="1817">
        <v>7653</v>
      </c>
      <c r="C2019" s="1546" t="s">
        <v>1797</v>
      </c>
      <c r="D2019" s="1546" t="s">
        <v>225</v>
      </c>
      <c r="E2019" s="1546" t="s">
        <v>1208</v>
      </c>
      <c r="F2019" s="1546" t="s">
        <v>1207</v>
      </c>
      <c r="G2019" s="1818">
        <v>2</v>
      </c>
      <c r="H2019" s="1818">
        <v>2</v>
      </c>
      <c r="I2019" s="1818">
        <v>4</v>
      </c>
      <c r="J2019" s="1546" t="s">
        <v>6527</v>
      </c>
      <c r="K2019" s="1546" t="s">
        <v>6456</v>
      </c>
      <c r="L2019" s="1546" t="s">
        <v>6515</v>
      </c>
    </row>
    <row r="2020" spans="1:12">
      <c r="A2020" s="1546" t="s">
        <v>314</v>
      </c>
      <c r="B2020" s="1817">
        <v>7683</v>
      </c>
      <c r="C2020" s="1546" t="s">
        <v>1797</v>
      </c>
      <c r="D2020" s="1546" t="s">
        <v>226</v>
      </c>
      <c r="E2020" s="1546" t="s">
        <v>1208</v>
      </c>
      <c r="F2020" s="1546" t="s">
        <v>1207</v>
      </c>
      <c r="G2020" s="1818">
        <v>5</v>
      </c>
      <c r="H2020" s="1818">
        <v>2</v>
      </c>
      <c r="I2020" s="1818">
        <v>10</v>
      </c>
      <c r="J2020" s="1546" t="s">
        <v>6527</v>
      </c>
      <c r="K2020" s="1546" t="s">
        <v>6456</v>
      </c>
      <c r="L2020" s="1546" t="s">
        <v>6515</v>
      </c>
    </row>
    <row r="2021" spans="1:12">
      <c r="A2021" s="1546" t="s">
        <v>314</v>
      </c>
      <c r="B2021" s="1817">
        <v>7684</v>
      </c>
      <c r="C2021" s="1546" t="s">
        <v>1797</v>
      </c>
      <c r="D2021" s="1546" t="s">
        <v>226</v>
      </c>
      <c r="E2021" s="1546" t="s">
        <v>434</v>
      </c>
      <c r="F2021" s="1546" t="s">
        <v>303</v>
      </c>
      <c r="G2021" s="1818">
        <v>3</v>
      </c>
      <c r="H2021" s="1818">
        <v>2</v>
      </c>
      <c r="I2021" s="1818">
        <v>6</v>
      </c>
      <c r="J2021" s="1546" t="s">
        <v>6527</v>
      </c>
      <c r="K2021" s="1546" t="s">
        <v>6456</v>
      </c>
      <c r="L2021" s="1546" t="s">
        <v>6515</v>
      </c>
    </row>
    <row r="2022" spans="1:12">
      <c r="A2022" s="1546" t="s">
        <v>314</v>
      </c>
      <c r="B2022" s="1817">
        <v>7685</v>
      </c>
      <c r="C2022" s="1546" t="s">
        <v>1797</v>
      </c>
      <c r="D2022" s="1546" t="s">
        <v>226</v>
      </c>
      <c r="E2022" s="1546" t="s">
        <v>6464</v>
      </c>
      <c r="F2022" s="1546" t="s">
        <v>1808</v>
      </c>
      <c r="G2022" s="1818">
        <v>2</v>
      </c>
      <c r="H2022" s="1818">
        <v>1</v>
      </c>
      <c r="I2022" s="1818">
        <v>2</v>
      </c>
      <c r="J2022" s="1546" t="s">
        <v>6527</v>
      </c>
      <c r="K2022" s="1546" t="s">
        <v>6456</v>
      </c>
      <c r="L2022" s="1546" t="s">
        <v>6515</v>
      </c>
    </row>
    <row r="2023" spans="1:12">
      <c r="A2023" s="1546" t="s">
        <v>314</v>
      </c>
      <c r="B2023" s="1817">
        <v>7686</v>
      </c>
      <c r="C2023" s="1546" t="s">
        <v>1797</v>
      </c>
      <c r="D2023" s="1546" t="s">
        <v>226</v>
      </c>
      <c r="E2023" s="1546" t="s">
        <v>6465</v>
      </c>
      <c r="F2023" s="1546" t="s">
        <v>6605</v>
      </c>
      <c r="G2023" s="1818">
        <v>2</v>
      </c>
      <c r="H2023" s="1818">
        <v>1</v>
      </c>
      <c r="I2023" s="1818">
        <v>2</v>
      </c>
      <c r="J2023" s="1546" t="s">
        <v>6527</v>
      </c>
      <c r="K2023" s="1546" t="s">
        <v>6456</v>
      </c>
      <c r="L2023" s="1546" t="s">
        <v>6515</v>
      </c>
    </row>
    <row r="2024" spans="1:12">
      <c r="A2024" s="1546" t="s">
        <v>314</v>
      </c>
      <c r="B2024" s="1817">
        <v>7721</v>
      </c>
      <c r="C2024" s="1546" t="s">
        <v>1797</v>
      </c>
      <c r="D2024" s="1546" t="s">
        <v>227</v>
      </c>
      <c r="E2024" s="1546" t="s">
        <v>555</v>
      </c>
      <c r="F2024" s="1546" t="s">
        <v>381</v>
      </c>
      <c r="G2024" s="1818">
        <v>2</v>
      </c>
      <c r="H2024" s="1818">
        <v>5</v>
      </c>
      <c r="I2024" s="1818">
        <v>10</v>
      </c>
      <c r="J2024" s="1546" t="s">
        <v>6527</v>
      </c>
      <c r="K2024" s="1546" t="s">
        <v>6427</v>
      </c>
      <c r="L2024" s="1546" t="s">
        <v>6606</v>
      </c>
    </row>
    <row r="2025" spans="1:12">
      <c r="A2025" s="1546" t="s">
        <v>314</v>
      </c>
      <c r="B2025" s="1817">
        <v>7747</v>
      </c>
      <c r="C2025" s="1546" t="s">
        <v>1797</v>
      </c>
      <c r="D2025" s="1546" t="s">
        <v>227</v>
      </c>
      <c r="E2025" s="1546" t="s">
        <v>409</v>
      </c>
      <c r="F2025" s="1546" t="s">
        <v>21</v>
      </c>
      <c r="G2025" s="1818">
        <v>2</v>
      </c>
      <c r="H2025" s="1818"/>
      <c r="I2025" s="1818">
        <v>10</v>
      </c>
      <c r="J2025" s="1546" t="s">
        <v>6523</v>
      </c>
      <c r="K2025" s="1546" t="s">
        <v>6427</v>
      </c>
      <c r="L2025" s="1546" t="s">
        <v>6606</v>
      </c>
    </row>
    <row r="2026" spans="1:12">
      <c r="A2026" s="1546" t="s">
        <v>314</v>
      </c>
      <c r="B2026" s="1817">
        <v>7767</v>
      </c>
      <c r="C2026" s="1546" t="s">
        <v>1819</v>
      </c>
      <c r="D2026" s="1546" t="s">
        <v>228</v>
      </c>
      <c r="E2026" s="1546" t="s">
        <v>937</v>
      </c>
      <c r="F2026" s="1546" t="s">
        <v>936</v>
      </c>
      <c r="G2026" s="1818"/>
      <c r="H2026" s="1818"/>
      <c r="I2026" s="1818">
        <v>1</v>
      </c>
      <c r="J2026" s="1546" t="s">
        <v>6523</v>
      </c>
      <c r="K2026" s="1546" t="s">
        <v>6456</v>
      </c>
      <c r="L2026" s="1546" t="s">
        <v>6515</v>
      </c>
    </row>
    <row r="2027" spans="1:12">
      <c r="A2027" s="1546" t="s">
        <v>314</v>
      </c>
      <c r="B2027" s="1817">
        <v>7768</v>
      </c>
      <c r="C2027" s="1546" t="s">
        <v>1819</v>
      </c>
      <c r="D2027" s="1546" t="s">
        <v>228</v>
      </c>
      <c r="E2027" s="1546" t="s">
        <v>6118</v>
      </c>
      <c r="F2027" s="1546" t="s">
        <v>424</v>
      </c>
      <c r="G2027" s="1818"/>
      <c r="H2027" s="1818"/>
      <c r="I2027" s="1818">
        <v>2</v>
      </c>
      <c r="J2027" s="1546" t="s">
        <v>6523</v>
      </c>
      <c r="K2027" s="1546" t="s">
        <v>6456</v>
      </c>
      <c r="L2027" s="1546" t="s">
        <v>6515</v>
      </c>
    </row>
    <row r="2028" spans="1:12">
      <c r="A2028" s="1546" t="s">
        <v>314</v>
      </c>
      <c r="B2028" s="1817">
        <v>7769</v>
      </c>
      <c r="C2028" s="1546" t="s">
        <v>1819</v>
      </c>
      <c r="D2028" s="1546" t="s">
        <v>228</v>
      </c>
      <c r="E2028" s="1546" t="s">
        <v>6098</v>
      </c>
      <c r="F2028" s="1546" t="s">
        <v>276</v>
      </c>
      <c r="G2028" s="1818"/>
      <c r="H2028" s="1818"/>
      <c r="I2028" s="1818">
        <v>2</v>
      </c>
      <c r="J2028" s="1546" t="s">
        <v>6523</v>
      </c>
      <c r="K2028" s="1546" t="s">
        <v>6456</v>
      </c>
      <c r="L2028" s="1546" t="s">
        <v>6515</v>
      </c>
    </row>
    <row r="2029" spans="1:12">
      <c r="A2029" s="1546" t="s">
        <v>314</v>
      </c>
      <c r="B2029" s="1817">
        <v>7770</v>
      </c>
      <c r="C2029" s="1546" t="s">
        <v>1819</v>
      </c>
      <c r="D2029" s="1546" t="s">
        <v>228</v>
      </c>
      <c r="E2029" s="1546" t="s">
        <v>6119</v>
      </c>
      <c r="F2029" s="1546" t="s">
        <v>321</v>
      </c>
      <c r="G2029" s="1818"/>
      <c r="H2029" s="1818"/>
      <c r="I2029" s="1818">
        <v>2</v>
      </c>
      <c r="J2029" s="1546" t="s">
        <v>6523</v>
      </c>
      <c r="K2029" s="1546" t="s">
        <v>6456</v>
      </c>
      <c r="L2029" s="1546" t="s">
        <v>6515</v>
      </c>
    </row>
    <row r="2030" spans="1:12">
      <c r="A2030" s="1546" t="s">
        <v>314</v>
      </c>
      <c r="B2030" s="1817">
        <v>7771</v>
      </c>
      <c r="C2030" s="1546" t="s">
        <v>1819</v>
      </c>
      <c r="D2030" s="1546" t="s">
        <v>228</v>
      </c>
      <c r="E2030" s="1546" t="s">
        <v>835</v>
      </c>
      <c r="F2030" s="1546" t="s">
        <v>6271</v>
      </c>
      <c r="G2030" s="1818"/>
      <c r="H2030" s="1818"/>
      <c r="I2030" s="1818">
        <v>1</v>
      </c>
      <c r="J2030" s="1546" t="s">
        <v>6523</v>
      </c>
      <c r="K2030" s="1546" t="s">
        <v>6456</v>
      </c>
      <c r="L2030" s="1546" t="s">
        <v>6515</v>
      </c>
    </row>
    <row r="2031" spans="1:12">
      <c r="A2031" s="1546" t="s">
        <v>314</v>
      </c>
      <c r="B2031" s="1817">
        <v>7772</v>
      </c>
      <c r="C2031" s="1546" t="s">
        <v>1819</v>
      </c>
      <c r="D2031" s="1546" t="s">
        <v>228</v>
      </c>
      <c r="E2031" s="1546" t="s">
        <v>833</v>
      </c>
      <c r="F2031" s="1546" t="s">
        <v>832</v>
      </c>
      <c r="G2031" s="1818"/>
      <c r="H2031" s="1818"/>
      <c r="I2031" s="1818">
        <v>1</v>
      </c>
      <c r="J2031" s="1546" t="s">
        <v>6523</v>
      </c>
      <c r="K2031" s="1546" t="s">
        <v>6456</v>
      </c>
      <c r="L2031" s="1546" t="s">
        <v>6515</v>
      </c>
    </row>
    <row r="2032" spans="1:12">
      <c r="A2032" s="1546" t="s">
        <v>314</v>
      </c>
      <c r="B2032" s="1817">
        <v>7773</v>
      </c>
      <c r="C2032" s="1546" t="s">
        <v>1819</v>
      </c>
      <c r="D2032" s="1546" t="s">
        <v>228</v>
      </c>
      <c r="E2032" s="1546" t="s">
        <v>6120</v>
      </c>
      <c r="F2032" s="1546" t="s">
        <v>329</v>
      </c>
      <c r="G2032" s="1818"/>
      <c r="H2032" s="1818"/>
      <c r="I2032" s="1818">
        <v>1</v>
      </c>
      <c r="J2032" s="1546" t="s">
        <v>6523</v>
      </c>
      <c r="K2032" s="1546" t="s">
        <v>6456</v>
      </c>
      <c r="L2032" s="1546" t="s">
        <v>6515</v>
      </c>
    </row>
    <row r="2033" spans="1:12">
      <c r="A2033" s="1546" t="s">
        <v>314</v>
      </c>
      <c r="B2033" s="1817">
        <v>7774</v>
      </c>
      <c r="C2033" s="1546" t="s">
        <v>1819</v>
      </c>
      <c r="D2033" s="1546" t="s">
        <v>228</v>
      </c>
      <c r="E2033" s="1546" t="s">
        <v>6601</v>
      </c>
      <c r="F2033" s="1546" t="s">
        <v>424</v>
      </c>
      <c r="G2033" s="1818"/>
      <c r="H2033" s="1818"/>
      <c r="I2033" s="1818">
        <v>1</v>
      </c>
      <c r="J2033" s="1546" t="s">
        <v>6523</v>
      </c>
      <c r="K2033" s="1546" t="s">
        <v>6456</v>
      </c>
      <c r="L2033" s="1546" t="s">
        <v>6515</v>
      </c>
    </row>
    <row r="2034" spans="1:12">
      <c r="A2034" s="1546" t="s">
        <v>314</v>
      </c>
      <c r="B2034" s="1817">
        <v>7775</v>
      </c>
      <c r="C2034" s="1546" t="s">
        <v>1819</v>
      </c>
      <c r="D2034" s="1546" t="s">
        <v>228</v>
      </c>
      <c r="E2034" s="1546" t="s">
        <v>830</v>
      </c>
      <c r="F2034" s="1546" t="s">
        <v>829</v>
      </c>
      <c r="G2034" s="1818"/>
      <c r="H2034" s="1818"/>
      <c r="I2034" s="1818">
        <v>2</v>
      </c>
      <c r="J2034" s="1546" t="s">
        <v>6523</v>
      </c>
      <c r="K2034" s="1546" t="s">
        <v>6456</v>
      </c>
      <c r="L2034" s="1546" t="s">
        <v>6515</v>
      </c>
    </row>
    <row r="2035" spans="1:12">
      <c r="A2035" s="1546" t="s">
        <v>314</v>
      </c>
      <c r="B2035" s="1817">
        <v>7776</v>
      </c>
      <c r="C2035" s="1546" t="s">
        <v>1819</v>
      </c>
      <c r="D2035" s="1546" t="s">
        <v>228</v>
      </c>
      <c r="E2035" s="1546" t="s">
        <v>6121</v>
      </c>
      <c r="F2035" s="1546" t="s">
        <v>6122</v>
      </c>
      <c r="G2035" s="1818"/>
      <c r="H2035" s="1818"/>
      <c r="I2035" s="1818">
        <v>1</v>
      </c>
      <c r="J2035" s="1546" t="s">
        <v>6523</v>
      </c>
      <c r="K2035" s="1546" t="s">
        <v>6456</v>
      </c>
      <c r="L2035" s="1546" t="s">
        <v>6515</v>
      </c>
    </row>
    <row r="2036" spans="1:12">
      <c r="A2036" s="1546" t="s">
        <v>314</v>
      </c>
      <c r="B2036" s="1817">
        <v>7777</v>
      </c>
      <c r="C2036" s="1546" t="s">
        <v>1819</v>
      </c>
      <c r="D2036" s="1546" t="s">
        <v>228</v>
      </c>
      <c r="E2036" s="1546" t="s">
        <v>6530</v>
      </c>
      <c r="F2036" s="1546" t="s">
        <v>323</v>
      </c>
      <c r="G2036" s="1818"/>
      <c r="H2036" s="1818"/>
      <c r="I2036" s="1818">
        <v>1</v>
      </c>
      <c r="J2036" s="1546" t="s">
        <v>6523</v>
      </c>
      <c r="K2036" s="1546" t="s">
        <v>6456</v>
      </c>
      <c r="L2036" s="1546" t="s">
        <v>6515</v>
      </c>
    </row>
    <row r="2037" spans="1:12">
      <c r="A2037" s="1546" t="s">
        <v>314</v>
      </c>
      <c r="B2037" s="1817">
        <v>7778</v>
      </c>
      <c r="C2037" s="1546" t="s">
        <v>1819</v>
      </c>
      <c r="D2037" s="1546" t="s">
        <v>228</v>
      </c>
      <c r="E2037" s="1546" t="s">
        <v>6108</v>
      </c>
      <c r="F2037" s="1546" t="s">
        <v>424</v>
      </c>
      <c r="G2037" s="1818"/>
      <c r="H2037" s="1818"/>
      <c r="I2037" s="1818">
        <v>1</v>
      </c>
      <c r="J2037" s="1546" t="s">
        <v>6523</v>
      </c>
      <c r="K2037" s="1546" t="s">
        <v>6456</v>
      </c>
      <c r="L2037" s="1546" t="s">
        <v>6515</v>
      </c>
    </row>
    <row r="2038" spans="1:12">
      <c r="A2038" s="1546" t="s">
        <v>314</v>
      </c>
      <c r="B2038" s="1817">
        <v>7779</v>
      </c>
      <c r="C2038" s="1546" t="s">
        <v>1819</v>
      </c>
      <c r="D2038" s="1546" t="s">
        <v>228</v>
      </c>
      <c r="E2038" s="1546" t="s">
        <v>615</v>
      </c>
      <c r="F2038" s="1546" t="s">
        <v>826</v>
      </c>
      <c r="G2038" s="1818"/>
      <c r="H2038" s="1818"/>
      <c r="I2038" s="1818">
        <v>1</v>
      </c>
      <c r="J2038" s="1546" t="s">
        <v>6523</v>
      </c>
      <c r="K2038" s="1546" t="s">
        <v>6456</v>
      </c>
      <c r="L2038" s="1546" t="s">
        <v>6515</v>
      </c>
    </row>
    <row r="2039" spans="1:12">
      <c r="A2039" s="1546" t="s">
        <v>314</v>
      </c>
      <c r="B2039" s="1817">
        <v>7780</v>
      </c>
      <c r="C2039" s="1546" t="s">
        <v>1819</v>
      </c>
      <c r="D2039" s="1546" t="s">
        <v>228</v>
      </c>
      <c r="E2039" s="1546" t="s">
        <v>6124</v>
      </c>
      <c r="F2039" s="1546" t="s">
        <v>822</v>
      </c>
      <c r="G2039" s="1818"/>
      <c r="H2039" s="1818"/>
      <c r="I2039" s="1818">
        <v>1</v>
      </c>
      <c r="J2039" s="1546" t="s">
        <v>6523</v>
      </c>
      <c r="K2039" s="1546" t="s">
        <v>6456</v>
      </c>
      <c r="L2039" s="1546" t="s">
        <v>6515</v>
      </c>
    </row>
    <row r="2040" spans="1:12">
      <c r="A2040" s="1546" t="s">
        <v>314</v>
      </c>
      <c r="B2040" s="1817">
        <v>7781</v>
      </c>
      <c r="C2040" s="1546" t="s">
        <v>1819</v>
      </c>
      <c r="D2040" s="1546" t="s">
        <v>228</v>
      </c>
      <c r="E2040" s="1546" t="s">
        <v>821</v>
      </c>
      <c r="F2040" s="1546" t="s">
        <v>820</v>
      </c>
      <c r="G2040" s="1818"/>
      <c r="H2040" s="1818"/>
      <c r="I2040" s="1818">
        <v>1</v>
      </c>
      <c r="J2040" s="1546" t="s">
        <v>6523</v>
      </c>
      <c r="K2040" s="1546" t="s">
        <v>6456</v>
      </c>
      <c r="L2040" s="1546" t="s">
        <v>6515</v>
      </c>
    </row>
    <row r="2041" spans="1:12">
      <c r="A2041" s="1546" t="s">
        <v>314</v>
      </c>
      <c r="B2041" s="1817">
        <v>7782</v>
      </c>
      <c r="C2041" s="1546" t="s">
        <v>1819</v>
      </c>
      <c r="D2041" s="1546" t="s">
        <v>228</v>
      </c>
      <c r="E2041" s="1546" t="s">
        <v>819</v>
      </c>
      <c r="F2041" s="1546" t="s">
        <v>818</v>
      </c>
      <c r="G2041" s="1818"/>
      <c r="H2041" s="1818"/>
      <c r="I2041" s="1818">
        <v>1</v>
      </c>
      <c r="J2041" s="1546" t="s">
        <v>6523</v>
      </c>
      <c r="K2041" s="1546" t="s">
        <v>6456</v>
      </c>
      <c r="L2041" s="1546" t="s">
        <v>6515</v>
      </c>
    </row>
    <row r="2042" spans="1:12">
      <c r="A2042" s="1546" t="s">
        <v>314</v>
      </c>
      <c r="B2042" s="1817">
        <v>7783</v>
      </c>
      <c r="C2042" s="1546" t="s">
        <v>1819</v>
      </c>
      <c r="D2042" s="1546" t="s">
        <v>228</v>
      </c>
      <c r="E2042" s="1546" t="s">
        <v>6100</v>
      </c>
      <c r="F2042" s="1546" t="s">
        <v>280</v>
      </c>
      <c r="G2042" s="1818"/>
      <c r="H2042" s="1818"/>
      <c r="I2042" s="1818">
        <v>1</v>
      </c>
      <c r="J2042" s="1546" t="s">
        <v>6523</v>
      </c>
      <c r="K2042" s="1546" t="s">
        <v>6456</v>
      </c>
      <c r="L2042" s="1546" t="s">
        <v>6515</v>
      </c>
    </row>
    <row r="2043" spans="1:12">
      <c r="A2043" s="1546" t="s">
        <v>314</v>
      </c>
      <c r="B2043" s="1817">
        <v>7785</v>
      </c>
      <c r="C2043" s="1546" t="s">
        <v>1819</v>
      </c>
      <c r="D2043" s="1546" t="s">
        <v>228</v>
      </c>
      <c r="E2043" s="1546" t="s">
        <v>835</v>
      </c>
      <c r="F2043" s="1546" t="s">
        <v>1147</v>
      </c>
      <c r="G2043" s="1818"/>
      <c r="H2043" s="1818"/>
      <c r="I2043" s="1818">
        <v>1</v>
      </c>
      <c r="J2043" s="1546" t="s">
        <v>6523</v>
      </c>
      <c r="K2043" s="1546" t="s">
        <v>6456</v>
      </c>
      <c r="L2043" s="1546" t="s">
        <v>6515</v>
      </c>
    </row>
    <row r="2044" spans="1:12">
      <c r="A2044" s="1546" t="s">
        <v>314</v>
      </c>
      <c r="B2044" s="1817">
        <v>7786</v>
      </c>
      <c r="C2044" s="1546" t="s">
        <v>1819</v>
      </c>
      <c r="D2044" s="1546" t="s">
        <v>228</v>
      </c>
      <c r="E2044" s="1546" t="s">
        <v>6126</v>
      </c>
      <c r="F2044" s="1546" t="s">
        <v>857</v>
      </c>
      <c r="G2044" s="1818"/>
      <c r="H2044" s="1818"/>
      <c r="I2044" s="1818">
        <v>2</v>
      </c>
      <c r="J2044" s="1546" t="s">
        <v>6523</v>
      </c>
      <c r="K2044" s="1546" t="s">
        <v>6456</v>
      </c>
      <c r="L2044" s="1546" t="s">
        <v>6515</v>
      </c>
    </row>
    <row r="2045" spans="1:12">
      <c r="A2045" s="1546" t="s">
        <v>314</v>
      </c>
      <c r="B2045" s="1817">
        <v>7787</v>
      </c>
      <c r="C2045" s="1546" t="s">
        <v>1819</v>
      </c>
      <c r="D2045" s="1546" t="s">
        <v>228</v>
      </c>
      <c r="E2045" s="1546" t="s">
        <v>6239</v>
      </c>
      <c r="F2045" s="1546" t="s">
        <v>347</v>
      </c>
      <c r="G2045" s="1818"/>
      <c r="H2045" s="1818"/>
      <c r="I2045" s="1818">
        <v>2</v>
      </c>
      <c r="J2045" s="1546" t="s">
        <v>6523</v>
      </c>
      <c r="K2045" s="1546" t="s">
        <v>6456</v>
      </c>
      <c r="L2045" s="1546" t="s">
        <v>6515</v>
      </c>
    </row>
    <row r="2046" spans="1:12">
      <c r="A2046" s="1546" t="s">
        <v>314</v>
      </c>
      <c r="B2046" s="1817">
        <v>7788</v>
      </c>
      <c r="C2046" s="1546" t="s">
        <v>1819</v>
      </c>
      <c r="D2046" s="1546" t="s">
        <v>228</v>
      </c>
      <c r="E2046" s="1546" t="s">
        <v>6240</v>
      </c>
      <c r="F2046" s="1546" t="s">
        <v>349</v>
      </c>
      <c r="G2046" s="1818"/>
      <c r="H2046" s="1818"/>
      <c r="I2046" s="1818">
        <v>2</v>
      </c>
      <c r="J2046" s="1546" t="s">
        <v>6523</v>
      </c>
      <c r="K2046" s="1546" t="s">
        <v>6456</v>
      </c>
      <c r="L2046" s="1546" t="s">
        <v>6515</v>
      </c>
    </row>
    <row r="2047" spans="1:12">
      <c r="A2047" s="1546" t="s">
        <v>314</v>
      </c>
      <c r="B2047" s="1817">
        <v>7789</v>
      </c>
      <c r="C2047" s="1546" t="s">
        <v>1819</v>
      </c>
      <c r="D2047" s="1546" t="s">
        <v>228</v>
      </c>
      <c r="E2047" s="1546" t="s">
        <v>6248</v>
      </c>
      <c r="F2047" s="1546" t="s">
        <v>459</v>
      </c>
      <c r="G2047" s="1818"/>
      <c r="H2047" s="1818"/>
      <c r="I2047" s="1818">
        <v>1</v>
      </c>
      <c r="J2047" s="1546" t="s">
        <v>6523</v>
      </c>
      <c r="K2047" s="1546" t="s">
        <v>6456</v>
      </c>
      <c r="L2047" s="1546" t="s">
        <v>6515</v>
      </c>
    </row>
    <row r="2048" spans="1:12">
      <c r="A2048" s="1546" t="s">
        <v>314</v>
      </c>
      <c r="B2048" s="1817">
        <v>7790</v>
      </c>
      <c r="C2048" s="1546" t="s">
        <v>1819</v>
      </c>
      <c r="D2048" s="1546" t="s">
        <v>228</v>
      </c>
      <c r="E2048" s="1546" t="s">
        <v>593</v>
      </c>
      <c r="F2048" s="1546" t="s">
        <v>438</v>
      </c>
      <c r="G2048" s="1818">
        <v>1</v>
      </c>
      <c r="H2048" s="1818">
        <v>5</v>
      </c>
      <c r="I2048" s="1818">
        <v>5</v>
      </c>
      <c r="J2048" s="1546" t="s">
        <v>6527</v>
      </c>
      <c r="K2048" s="1546" t="s">
        <v>6456</v>
      </c>
      <c r="L2048" s="1546" t="s">
        <v>6515</v>
      </c>
    </row>
    <row r="2049" spans="1:12">
      <c r="A2049" s="1546" t="s">
        <v>314</v>
      </c>
      <c r="B2049" s="1817">
        <v>7791</v>
      </c>
      <c r="C2049" s="1546" t="s">
        <v>1819</v>
      </c>
      <c r="D2049" s="1546" t="s">
        <v>228</v>
      </c>
      <c r="E2049" s="1546" t="s">
        <v>6250</v>
      </c>
      <c r="F2049" s="1546" t="s">
        <v>339</v>
      </c>
      <c r="G2049" s="1818">
        <v>1</v>
      </c>
      <c r="H2049" s="1818">
        <v>5</v>
      </c>
      <c r="I2049" s="1818">
        <v>5</v>
      </c>
      <c r="J2049" s="1546" t="s">
        <v>6527</v>
      </c>
      <c r="K2049" s="1546" t="s">
        <v>6456</v>
      </c>
      <c r="L2049" s="1546" t="s">
        <v>6515</v>
      </c>
    </row>
    <row r="2050" spans="1:12">
      <c r="A2050" s="1546" t="s">
        <v>314</v>
      </c>
      <c r="B2050" s="1817">
        <v>7792</v>
      </c>
      <c r="C2050" s="1546" t="s">
        <v>1819</v>
      </c>
      <c r="D2050" s="1546" t="s">
        <v>228</v>
      </c>
      <c r="E2050" s="1546" t="s">
        <v>3068</v>
      </c>
      <c r="F2050" s="1546" t="s">
        <v>1044</v>
      </c>
      <c r="G2050" s="1818">
        <v>1</v>
      </c>
      <c r="H2050" s="1818">
        <v>5</v>
      </c>
      <c r="I2050" s="1818">
        <v>5</v>
      </c>
      <c r="J2050" s="1546" t="s">
        <v>6527</v>
      </c>
      <c r="K2050" s="1546" t="s">
        <v>6456</v>
      </c>
      <c r="L2050" s="1546" t="s">
        <v>6515</v>
      </c>
    </row>
    <row r="2051" spans="1:12">
      <c r="A2051" s="1546" t="s">
        <v>314</v>
      </c>
      <c r="B2051" s="1817">
        <v>7793</v>
      </c>
      <c r="C2051" s="1546" t="s">
        <v>1819</v>
      </c>
      <c r="D2051" s="1546" t="s">
        <v>228</v>
      </c>
      <c r="E2051" s="1546" t="s">
        <v>755</v>
      </c>
      <c r="F2051" s="1546" t="s">
        <v>756</v>
      </c>
      <c r="G2051" s="1818"/>
      <c r="H2051" s="1818"/>
      <c r="I2051" s="1818">
        <v>2</v>
      </c>
      <c r="J2051" s="1546" t="s">
        <v>6523</v>
      </c>
      <c r="K2051" s="1546" t="s">
        <v>6456</v>
      </c>
      <c r="L2051" s="1546" t="s">
        <v>6515</v>
      </c>
    </row>
    <row r="2052" spans="1:12">
      <c r="A2052" s="1546" t="s">
        <v>314</v>
      </c>
      <c r="B2052" s="1817">
        <v>7794</v>
      </c>
      <c r="C2052" s="1546" t="s">
        <v>1819</v>
      </c>
      <c r="D2052" s="1546" t="s">
        <v>228</v>
      </c>
      <c r="E2052" s="1546" t="s">
        <v>6230</v>
      </c>
      <c r="F2052" s="1546" t="s">
        <v>6231</v>
      </c>
      <c r="G2052" s="1818"/>
      <c r="H2052" s="1818"/>
      <c r="I2052" s="1818">
        <v>1</v>
      </c>
      <c r="J2052" s="1546" t="s">
        <v>6523</v>
      </c>
      <c r="K2052" s="1546" t="s">
        <v>6456</v>
      </c>
      <c r="L2052" s="1546" t="s">
        <v>6515</v>
      </c>
    </row>
    <row r="2053" spans="1:12">
      <c r="A2053" s="1546" t="s">
        <v>314</v>
      </c>
      <c r="B2053" s="1817">
        <v>7795</v>
      </c>
      <c r="C2053" s="1546" t="s">
        <v>1819</v>
      </c>
      <c r="D2053" s="1546" t="s">
        <v>228</v>
      </c>
      <c r="E2053" s="1546" t="s">
        <v>1662</v>
      </c>
      <c r="F2053" s="1546" t="s">
        <v>362</v>
      </c>
      <c r="G2053" s="1818">
        <v>1</v>
      </c>
      <c r="H2053" s="1818">
        <v>5</v>
      </c>
      <c r="I2053" s="1818">
        <v>5</v>
      </c>
      <c r="J2053" s="1546" t="s">
        <v>6527</v>
      </c>
      <c r="K2053" s="1546" t="s">
        <v>6456</v>
      </c>
      <c r="L2053" s="1546" t="s">
        <v>6515</v>
      </c>
    </row>
    <row r="2054" spans="1:12">
      <c r="A2054" s="1546" t="s">
        <v>314</v>
      </c>
      <c r="B2054" s="1817">
        <v>7796</v>
      </c>
      <c r="C2054" s="1546" t="s">
        <v>1819</v>
      </c>
      <c r="D2054" s="1546" t="s">
        <v>228</v>
      </c>
      <c r="E2054" s="1546" t="s">
        <v>615</v>
      </c>
      <c r="F2054" s="1546" t="s">
        <v>616</v>
      </c>
      <c r="G2054" s="1818"/>
      <c r="H2054" s="1818"/>
      <c r="I2054" s="1818">
        <v>1</v>
      </c>
      <c r="J2054" s="1546" t="s">
        <v>6523</v>
      </c>
      <c r="K2054" s="1546" t="s">
        <v>6456</v>
      </c>
      <c r="L2054" s="1546" t="s">
        <v>6515</v>
      </c>
    </row>
    <row r="2055" spans="1:12">
      <c r="A2055" s="1546" t="s">
        <v>314</v>
      </c>
      <c r="B2055" s="1817">
        <v>7797</v>
      </c>
      <c r="C2055" s="1546" t="s">
        <v>1819</v>
      </c>
      <c r="D2055" s="1546" t="s">
        <v>228</v>
      </c>
      <c r="E2055" s="1546" t="s">
        <v>6158</v>
      </c>
      <c r="F2055" s="1546" t="s">
        <v>1487</v>
      </c>
      <c r="G2055" s="1818"/>
      <c r="H2055" s="1818"/>
      <c r="I2055" s="1818">
        <v>2</v>
      </c>
      <c r="J2055" s="1546" t="s">
        <v>6523</v>
      </c>
      <c r="K2055" s="1546" t="s">
        <v>6456</v>
      </c>
      <c r="L2055" s="1546" t="s">
        <v>6515</v>
      </c>
    </row>
    <row r="2056" spans="1:12">
      <c r="A2056" s="1546" t="s">
        <v>314</v>
      </c>
      <c r="B2056" s="1817">
        <v>7798</v>
      </c>
      <c r="C2056" s="1546" t="s">
        <v>1819</v>
      </c>
      <c r="D2056" s="1546" t="s">
        <v>228</v>
      </c>
      <c r="E2056" s="1546" t="s">
        <v>6317</v>
      </c>
      <c r="F2056" s="1546" t="s">
        <v>1274</v>
      </c>
      <c r="G2056" s="1818"/>
      <c r="H2056" s="1818"/>
      <c r="I2056" s="1818">
        <v>3</v>
      </c>
      <c r="J2056" s="1546" t="s">
        <v>6523</v>
      </c>
      <c r="K2056" s="1546" t="s">
        <v>6456</v>
      </c>
      <c r="L2056" s="1546" t="s">
        <v>6515</v>
      </c>
    </row>
    <row r="2057" spans="1:12">
      <c r="A2057" s="1546" t="s">
        <v>314</v>
      </c>
      <c r="B2057" s="1817">
        <v>7799</v>
      </c>
      <c r="C2057" s="1546" t="s">
        <v>1819</v>
      </c>
      <c r="D2057" s="1546" t="s">
        <v>228</v>
      </c>
      <c r="E2057" s="1546" t="s">
        <v>6274</v>
      </c>
      <c r="F2057" s="1546" t="s">
        <v>851</v>
      </c>
      <c r="G2057" s="1818"/>
      <c r="H2057" s="1818"/>
      <c r="I2057" s="1818">
        <v>1</v>
      </c>
      <c r="J2057" s="1546" t="s">
        <v>6523</v>
      </c>
      <c r="K2057" s="1546" t="s">
        <v>6456</v>
      </c>
      <c r="L2057" s="1546" t="s">
        <v>6515</v>
      </c>
    </row>
    <row r="2058" spans="1:12">
      <c r="A2058" s="1546" t="s">
        <v>314</v>
      </c>
      <c r="B2058" s="1817">
        <v>7800</v>
      </c>
      <c r="C2058" s="1546" t="s">
        <v>1819</v>
      </c>
      <c r="D2058" s="1546" t="s">
        <v>228</v>
      </c>
      <c r="E2058" s="1546" t="s">
        <v>6256</v>
      </c>
      <c r="F2058" s="1546" t="s">
        <v>436</v>
      </c>
      <c r="G2058" s="1818">
        <v>1</v>
      </c>
      <c r="H2058" s="1818">
        <v>5</v>
      </c>
      <c r="I2058" s="1818">
        <v>5</v>
      </c>
      <c r="J2058" s="1546" t="s">
        <v>6527</v>
      </c>
      <c r="K2058" s="1546" t="s">
        <v>6456</v>
      </c>
      <c r="L2058" s="1546" t="s">
        <v>6515</v>
      </c>
    </row>
    <row r="2059" spans="1:12">
      <c r="A2059" s="1546" t="s">
        <v>314</v>
      </c>
      <c r="B2059" s="1817">
        <v>7826</v>
      </c>
      <c r="C2059" s="1546" t="s">
        <v>1819</v>
      </c>
      <c r="D2059" s="1546" t="s">
        <v>229</v>
      </c>
      <c r="E2059" s="1546" t="s">
        <v>1582</v>
      </c>
      <c r="F2059" s="1546" t="s">
        <v>303</v>
      </c>
      <c r="G2059" s="1818">
        <v>1</v>
      </c>
      <c r="H2059" s="1818">
        <v>6</v>
      </c>
      <c r="I2059" s="1818">
        <v>6</v>
      </c>
      <c r="J2059" s="1546" t="s">
        <v>6527</v>
      </c>
      <c r="K2059" s="1546" t="s">
        <v>6456</v>
      </c>
      <c r="L2059" s="1546" t="s">
        <v>6515</v>
      </c>
    </row>
    <row r="2060" spans="1:12">
      <c r="A2060" s="1546" t="s">
        <v>314</v>
      </c>
      <c r="B2060" s="1817">
        <v>7827</v>
      </c>
      <c r="C2060" s="1546" t="s">
        <v>1819</v>
      </c>
      <c r="D2060" s="1546" t="s">
        <v>229</v>
      </c>
      <c r="E2060" s="1546" t="s">
        <v>6311</v>
      </c>
      <c r="F2060" s="1546" t="s">
        <v>1227</v>
      </c>
      <c r="G2060" s="1818">
        <v>5</v>
      </c>
      <c r="H2060" s="1818">
        <v>20</v>
      </c>
      <c r="I2060" s="1818">
        <v>100</v>
      </c>
      <c r="J2060" s="1546" t="s">
        <v>6527</v>
      </c>
      <c r="K2060" s="1546" t="s">
        <v>6456</v>
      </c>
      <c r="L2060" s="1546" t="s">
        <v>6515</v>
      </c>
    </row>
    <row r="2061" spans="1:12">
      <c r="A2061" s="1546" t="s">
        <v>314</v>
      </c>
      <c r="B2061" s="1817">
        <v>7828</v>
      </c>
      <c r="C2061" s="1546" t="s">
        <v>1819</v>
      </c>
      <c r="D2061" s="1546" t="s">
        <v>229</v>
      </c>
      <c r="E2061" s="1546" t="s">
        <v>6607</v>
      </c>
      <c r="F2061" s="1546" t="s">
        <v>6515</v>
      </c>
      <c r="G2061" s="1818">
        <v>1</v>
      </c>
      <c r="H2061" s="1818">
        <v>1</v>
      </c>
      <c r="I2061" s="1818">
        <v>1</v>
      </c>
      <c r="J2061" s="1546" t="s">
        <v>6527</v>
      </c>
      <c r="K2061" s="1546" t="s">
        <v>6456</v>
      </c>
      <c r="L2061" s="1546" t="s">
        <v>6515</v>
      </c>
    </row>
    <row r="2062" spans="1:12">
      <c r="A2062" s="1546" t="s">
        <v>314</v>
      </c>
      <c r="B2062" s="1817">
        <v>7830</v>
      </c>
      <c r="C2062" s="1546" t="s">
        <v>1819</v>
      </c>
      <c r="D2062" s="1546" t="s">
        <v>229</v>
      </c>
      <c r="E2062" s="1546" t="s">
        <v>6249</v>
      </c>
      <c r="F2062" s="1546" t="s">
        <v>453</v>
      </c>
      <c r="G2062" s="1818">
        <v>1</v>
      </c>
      <c r="H2062" s="1818">
        <v>5</v>
      </c>
      <c r="I2062" s="1818">
        <v>5</v>
      </c>
      <c r="J2062" s="1546" t="s">
        <v>6527</v>
      </c>
      <c r="K2062" s="1546" t="s">
        <v>6456</v>
      </c>
      <c r="L2062" s="1546" t="s">
        <v>6515</v>
      </c>
    </row>
    <row r="2063" spans="1:12">
      <c r="A2063" s="1546" t="s">
        <v>314</v>
      </c>
      <c r="B2063" s="1817">
        <v>7831</v>
      </c>
      <c r="C2063" s="1546" t="s">
        <v>1819</v>
      </c>
      <c r="D2063" s="1546" t="s">
        <v>229</v>
      </c>
      <c r="E2063" s="1546" t="s">
        <v>753</v>
      </c>
      <c r="F2063" s="1546" t="s">
        <v>754</v>
      </c>
      <c r="G2063" s="1818">
        <v>4</v>
      </c>
      <c r="H2063" s="1818">
        <v>1</v>
      </c>
      <c r="I2063" s="1818">
        <v>4</v>
      </c>
      <c r="J2063" s="1546" t="s">
        <v>6527</v>
      </c>
      <c r="K2063" s="1546" t="s">
        <v>6456</v>
      </c>
      <c r="L2063" s="1546" t="s">
        <v>6515</v>
      </c>
    </row>
    <row r="2064" spans="1:12">
      <c r="A2064" s="1546" t="s">
        <v>314</v>
      </c>
      <c r="B2064" s="1817">
        <v>7832</v>
      </c>
      <c r="C2064" s="1546" t="s">
        <v>1819</v>
      </c>
      <c r="D2064" s="1546" t="s">
        <v>229</v>
      </c>
      <c r="E2064" s="1546" t="s">
        <v>6255</v>
      </c>
      <c r="F2064" s="1546" t="s">
        <v>5929</v>
      </c>
      <c r="G2064" s="1818">
        <v>1</v>
      </c>
      <c r="H2064" s="1818">
        <v>5</v>
      </c>
      <c r="I2064" s="1818">
        <v>5</v>
      </c>
      <c r="J2064" s="1546" t="s">
        <v>6527</v>
      </c>
      <c r="K2064" s="1546" t="s">
        <v>6456</v>
      </c>
      <c r="L2064" s="1546" t="s">
        <v>6515</v>
      </c>
    </row>
    <row r="2065" spans="1:12">
      <c r="A2065" s="1546" t="s">
        <v>314</v>
      </c>
      <c r="B2065" s="1817">
        <v>7834</v>
      </c>
      <c r="C2065" s="1546" t="s">
        <v>1819</v>
      </c>
      <c r="D2065" s="1546" t="s">
        <v>229</v>
      </c>
      <c r="E2065" s="1546" t="s">
        <v>6608</v>
      </c>
      <c r="F2065" s="1546" t="s">
        <v>1667</v>
      </c>
      <c r="G2065" s="1818">
        <v>1</v>
      </c>
      <c r="H2065" s="1818">
        <v>4</v>
      </c>
      <c r="I2065" s="1818">
        <v>4</v>
      </c>
      <c r="J2065" s="1546" t="s">
        <v>6527</v>
      </c>
      <c r="K2065" s="1546" t="s">
        <v>6456</v>
      </c>
      <c r="L2065" s="1546" t="s">
        <v>6515</v>
      </c>
    </row>
    <row r="2066" spans="1:12">
      <c r="A2066" s="1546" t="s">
        <v>314</v>
      </c>
      <c r="B2066" s="1817">
        <v>7836</v>
      </c>
      <c r="C2066" s="1546" t="s">
        <v>1819</v>
      </c>
      <c r="D2066" s="1546" t="s">
        <v>229</v>
      </c>
      <c r="E2066" s="1546" t="s">
        <v>640</v>
      </c>
      <c r="F2066" s="1546" t="s">
        <v>641</v>
      </c>
      <c r="G2066" s="1818">
        <v>1</v>
      </c>
      <c r="H2066" s="1818">
        <v>25</v>
      </c>
      <c r="I2066" s="1818">
        <v>25</v>
      </c>
      <c r="J2066" s="1546" t="s">
        <v>6527</v>
      </c>
      <c r="K2066" s="1546" t="s">
        <v>6456</v>
      </c>
      <c r="L2066" s="1546" t="s">
        <v>6515</v>
      </c>
    </row>
    <row r="2067" spans="1:12">
      <c r="A2067" s="1546" t="s">
        <v>314</v>
      </c>
      <c r="B2067" s="1817">
        <v>7869</v>
      </c>
      <c r="C2067" s="1546" t="s">
        <v>1819</v>
      </c>
      <c r="D2067" s="1546" t="s">
        <v>230</v>
      </c>
      <c r="E2067" s="1546" t="s">
        <v>6109</v>
      </c>
      <c r="F2067" s="1546" t="s">
        <v>466</v>
      </c>
      <c r="G2067" s="1818">
        <v>1</v>
      </c>
      <c r="H2067" s="1818">
        <v>4</v>
      </c>
      <c r="I2067" s="1818">
        <v>4</v>
      </c>
      <c r="J2067" s="1546" t="s">
        <v>6527</v>
      </c>
      <c r="K2067" s="1546" t="s">
        <v>6456</v>
      </c>
      <c r="L2067" s="1546" t="s">
        <v>6515</v>
      </c>
    </row>
    <row r="2068" spans="1:12">
      <c r="A2068" s="1546" t="s">
        <v>314</v>
      </c>
      <c r="B2068" s="1817">
        <v>7870</v>
      </c>
      <c r="C2068" s="1546" t="s">
        <v>1819</v>
      </c>
      <c r="D2068" s="1546" t="s">
        <v>230</v>
      </c>
      <c r="E2068" s="1546" t="s">
        <v>277</v>
      </c>
      <c r="F2068" s="1546" t="s">
        <v>278</v>
      </c>
      <c r="G2068" s="1818">
        <v>3</v>
      </c>
      <c r="H2068" s="1818">
        <v>4</v>
      </c>
      <c r="I2068" s="1818">
        <v>12</v>
      </c>
      <c r="J2068" s="1546" t="s">
        <v>6527</v>
      </c>
      <c r="K2068" s="1546" t="s">
        <v>6456</v>
      </c>
      <c r="L2068" s="1546" t="s">
        <v>6515</v>
      </c>
    </row>
    <row r="2069" spans="1:12">
      <c r="A2069" s="1546" t="s">
        <v>314</v>
      </c>
      <c r="B2069" s="1817">
        <v>7872</v>
      </c>
      <c r="C2069" s="1546" t="s">
        <v>1819</v>
      </c>
      <c r="D2069" s="1546" t="s">
        <v>230</v>
      </c>
      <c r="E2069" s="1546" t="s">
        <v>6276</v>
      </c>
      <c r="F2069" s="1546" t="s">
        <v>887</v>
      </c>
      <c r="G2069" s="1818">
        <v>2</v>
      </c>
      <c r="H2069" s="1818">
        <v>10</v>
      </c>
      <c r="I2069" s="1818">
        <v>20</v>
      </c>
      <c r="J2069" s="1546" t="s">
        <v>6527</v>
      </c>
      <c r="K2069" s="1546" t="s">
        <v>6456</v>
      </c>
      <c r="L2069" s="1546" t="s">
        <v>6515</v>
      </c>
    </row>
    <row r="2070" spans="1:12">
      <c r="A2070" s="1546" t="s">
        <v>314</v>
      </c>
      <c r="B2070" s="1817">
        <v>7906</v>
      </c>
      <c r="C2070" s="1546" t="s">
        <v>1819</v>
      </c>
      <c r="D2070" s="1546" t="s">
        <v>231</v>
      </c>
      <c r="E2070" s="1546" t="s">
        <v>400</v>
      </c>
      <c r="F2070" s="1546" t="s">
        <v>6518</v>
      </c>
      <c r="G2070" s="1818">
        <v>1</v>
      </c>
      <c r="H2070" s="1818"/>
      <c r="I2070" s="1818">
        <v>20</v>
      </c>
      <c r="J2070" s="1546" t="s">
        <v>6523</v>
      </c>
      <c r="K2070" s="1546" t="s">
        <v>6456</v>
      </c>
      <c r="L2070" s="1546" t="s">
        <v>6515</v>
      </c>
    </row>
    <row r="2071" spans="1:12">
      <c r="A2071" s="1546" t="s">
        <v>314</v>
      </c>
      <c r="B2071" s="1817">
        <v>7907</v>
      </c>
      <c r="C2071" s="1546" t="s">
        <v>1819</v>
      </c>
      <c r="D2071" s="1546" t="s">
        <v>231</v>
      </c>
      <c r="E2071" s="1546" t="s">
        <v>586</v>
      </c>
      <c r="F2071" s="1546" t="s">
        <v>6544</v>
      </c>
      <c r="G2071" s="1818"/>
      <c r="H2071" s="1818"/>
      <c r="I2071" s="1818">
        <v>20</v>
      </c>
      <c r="J2071" s="1546" t="s">
        <v>6523</v>
      </c>
      <c r="K2071" s="1546" t="s">
        <v>6456</v>
      </c>
      <c r="L2071" s="1546" t="s">
        <v>6515</v>
      </c>
    </row>
    <row r="2072" spans="1:12">
      <c r="A2072" s="1546" t="s">
        <v>314</v>
      </c>
      <c r="B2072" s="1817">
        <v>7909</v>
      </c>
      <c r="C2072" s="1546" t="s">
        <v>1819</v>
      </c>
      <c r="D2072" s="1546" t="s">
        <v>231</v>
      </c>
      <c r="E2072" s="1546" t="s">
        <v>6080</v>
      </c>
      <c r="F2072" s="1546" t="s">
        <v>6540</v>
      </c>
      <c r="G2072" s="1818"/>
      <c r="H2072" s="1818"/>
      <c r="I2072" s="1818">
        <v>50</v>
      </c>
      <c r="J2072" s="1546" t="s">
        <v>6523</v>
      </c>
      <c r="K2072" s="1546" t="s">
        <v>6456</v>
      </c>
      <c r="L2072" s="1546" t="s">
        <v>6515</v>
      </c>
    </row>
    <row r="2073" spans="1:12">
      <c r="A2073" s="1546" t="s">
        <v>314</v>
      </c>
      <c r="B2073" s="1817">
        <v>7911</v>
      </c>
      <c r="C2073" s="1546" t="s">
        <v>1819</v>
      </c>
      <c r="D2073" s="1546" t="s">
        <v>231</v>
      </c>
      <c r="E2073" s="1546" t="s">
        <v>1820</v>
      </c>
      <c r="F2073" s="1546" t="s">
        <v>1821</v>
      </c>
      <c r="G2073" s="1818"/>
      <c r="H2073" s="1818"/>
      <c r="I2073" s="1818">
        <v>2</v>
      </c>
      <c r="J2073" s="1546" t="s">
        <v>6523</v>
      </c>
      <c r="K2073" s="1546" t="s">
        <v>6456</v>
      </c>
      <c r="L2073" s="1546" t="s">
        <v>6515</v>
      </c>
    </row>
    <row r="2074" spans="1:12">
      <c r="A2074" s="1546" t="s">
        <v>314</v>
      </c>
      <c r="B2074" s="1817">
        <v>7913</v>
      </c>
      <c r="C2074" s="1546" t="s">
        <v>1819</v>
      </c>
      <c r="D2074" s="1546" t="s">
        <v>231</v>
      </c>
      <c r="E2074" s="1546" t="s">
        <v>1136</v>
      </c>
      <c r="F2074" s="1546" t="s">
        <v>1135</v>
      </c>
      <c r="G2074" s="1818"/>
      <c r="H2074" s="1818"/>
      <c r="I2074" s="1818">
        <v>10</v>
      </c>
      <c r="J2074" s="1546" t="s">
        <v>6523</v>
      </c>
      <c r="K2074" s="1546" t="s">
        <v>6456</v>
      </c>
      <c r="L2074" s="1546" t="s">
        <v>6515</v>
      </c>
    </row>
    <row r="2075" spans="1:12">
      <c r="A2075" s="1546" t="s">
        <v>314</v>
      </c>
      <c r="B2075" s="1817">
        <v>7915</v>
      </c>
      <c r="C2075" s="1546" t="s">
        <v>1819</v>
      </c>
      <c r="D2075" s="1546" t="s">
        <v>231</v>
      </c>
      <c r="E2075" s="1546" t="s">
        <v>1269</v>
      </c>
      <c r="F2075" s="1546" t="s">
        <v>6489</v>
      </c>
      <c r="G2075" s="1818"/>
      <c r="H2075" s="1818"/>
      <c r="I2075" s="1818">
        <v>5</v>
      </c>
      <c r="J2075" s="1546" t="s">
        <v>6523</v>
      </c>
      <c r="K2075" s="1546" t="s">
        <v>6456</v>
      </c>
      <c r="L2075" s="1546" t="s">
        <v>6515</v>
      </c>
    </row>
    <row r="2076" spans="1:12">
      <c r="A2076" s="1546" t="s">
        <v>314</v>
      </c>
      <c r="B2076" s="1817">
        <v>7916</v>
      </c>
      <c r="C2076" s="1546" t="s">
        <v>1819</v>
      </c>
      <c r="D2076" s="1546" t="s">
        <v>231</v>
      </c>
      <c r="E2076" s="1546" t="s">
        <v>551</v>
      </c>
      <c r="F2076" s="1546" t="s">
        <v>1528</v>
      </c>
      <c r="G2076" s="1818"/>
      <c r="H2076" s="1818"/>
      <c r="I2076" s="1818">
        <v>10</v>
      </c>
      <c r="J2076" s="1546" t="s">
        <v>6523</v>
      </c>
      <c r="K2076" s="1546" t="s">
        <v>6456</v>
      </c>
      <c r="L2076" s="1546" t="s">
        <v>6515</v>
      </c>
    </row>
    <row r="2077" spans="1:12">
      <c r="A2077" s="1546" t="s">
        <v>314</v>
      </c>
      <c r="B2077" s="1817">
        <v>7918</v>
      </c>
      <c r="C2077" s="1546" t="s">
        <v>1819</v>
      </c>
      <c r="D2077" s="1546" t="s">
        <v>231</v>
      </c>
      <c r="E2077" s="1546" t="s">
        <v>1827</v>
      </c>
      <c r="F2077" s="1546" t="s">
        <v>1826</v>
      </c>
      <c r="G2077" s="1818">
        <v>1</v>
      </c>
      <c r="H2077" s="1818">
        <v>3</v>
      </c>
      <c r="I2077" s="1818">
        <v>3</v>
      </c>
      <c r="J2077" s="1546" t="s">
        <v>6527</v>
      </c>
      <c r="K2077" s="1546" t="s">
        <v>6456</v>
      </c>
      <c r="L2077" s="1546" t="s">
        <v>6515</v>
      </c>
    </row>
    <row r="2078" spans="1:12">
      <c r="A2078" s="1546" t="s">
        <v>314</v>
      </c>
      <c r="B2078" s="1817">
        <v>7919</v>
      </c>
      <c r="C2078" s="1546" t="s">
        <v>1819</v>
      </c>
      <c r="D2078" s="1546" t="s">
        <v>231</v>
      </c>
      <c r="E2078" s="1546" t="s">
        <v>6053</v>
      </c>
      <c r="F2078" s="1546" t="s">
        <v>6344</v>
      </c>
      <c r="G2078" s="1818">
        <v>1</v>
      </c>
      <c r="H2078" s="1818"/>
      <c r="I2078" s="1818">
        <v>5</v>
      </c>
      <c r="J2078" s="1546" t="s">
        <v>6523</v>
      </c>
      <c r="K2078" s="1546" t="s">
        <v>6456</v>
      </c>
      <c r="L2078" s="1546" t="s">
        <v>6515</v>
      </c>
    </row>
    <row r="2079" spans="1:12">
      <c r="A2079" s="1546" t="s">
        <v>314</v>
      </c>
      <c r="B2079" s="1817">
        <v>7920</v>
      </c>
      <c r="C2079" s="1546" t="s">
        <v>1819</v>
      </c>
      <c r="D2079" s="1546" t="s">
        <v>231</v>
      </c>
      <c r="E2079" s="1546" t="s">
        <v>912</v>
      </c>
      <c r="F2079" s="1546" t="s">
        <v>1824</v>
      </c>
      <c r="G2079" s="1818"/>
      <c r="H2079" s="1818"/>
      <c r="I2079" s="1818">
        <v>5</v>
      </c>
      <c r="J2079" s="1546" t="s">
        <v>6523</v>
      </c>
      <c r="K2079" s="1546" t="s">
        <v>6456</v>
      </c>
      <c r="L2079" s="1546" t="s">
        <v>6515</v>
      </c>
    </row>
    <row r="2080" spans="1:12">
      <c r="A2080" s="1546" t="s">
        <v>314</v>
      </c>
      <c r="B2080" s="1817">
        <v>7922</v>
      </c>
      <c r="C2080" s="1546" t="s">
        <v>1819</v>
      </c>
      <c r="D2080" s="1546" t="s">
        <v>231</v>
      </c>
      <c r="E2080" s="1546" t="s">
        <v>6260</v>
      </c>
      <c r="F2080" s="1546" t="s">
        <v>567</v>
      </c>
      <c r="G2080" s="1818">
        <v>1</v>
      </c>
      <c r="H2080" s="1818">
        <v>10</v>
      </c>
      <c r="I2080" s="1818">
        <v>10</v>
      </c>
      <c r="J2080" s="1546" t="s">
        <v>6527</v>
      </c>
      <c r="K2080" s="1546" t="s">
        <v>6456</v>
      </c>
      <c r="L2080" s="1546" t="s">
        <v>6515</v>
      </c>
    </row>
    <row r="2081" spans="1:12">
      <c r="A2081" s="1546" t="s">
        <v>314</v>
      </c>
      <c r="B2081" s="1817">
        <v>7923</v>
      </c>
      <c r="C2081" s="1546" t="s">
        <v>1819</v>
      </c>
      <c r="D2081" s="1546" t="s">
        <v>231</v>
      </c>
      <c r="E2081" s="1546" t="s">
        <v>6310</v>
      </c>
      <c r="F2081" s="1546" t="s">
        <v>2699</v>
      </c>
      <c r="G2081" s="1818"/>
      <c r="H2081" s="1818"/>
      <c r="I2081" s="1818">
        <v>5</v>
      </c>
      <c r="J2081" s="1546" t="s">
        <v>6523</v>
      </c>
      <c r="K2081" s="1546" t="s">
        <v>6456</v>
      </c>
      <c r="L2081" s="1546" t="s">
        <v>6515</v>
      </c>
    </row>
    <row r="2082" spans="1:12">
      <c r="A2082" s="1546" t="s">
        <v>314</v>
      </c>
      <c r="B2082" s="1817">
        <v>7924</v>
      </c>
      <c r="C2082" s="1546" t="s">
        <v>1819</v>
      </c>
      <c r="D2082" s="1546" t="s">
        <v>231</v>
      </c>
      <c r="E2082" s="1546" t="s">
        <v>6195</v>
      </c>
      <c r="F2082" s="1546" t="s">
        <v>6494</v>
      </c>
      <c r="G2082" s="1818"/>
      <c r="H2082" s="1818">
        <v>4</v>
      </c>
      <c r="I2082" s="1818">
        <v>5</v>
      </c>
      <c r="J2082" s="1546" t="s">
        <v>6523</v>
      </c>
      <c r="K2082" s="1546" t="s">
        <v>6456</v>
      </c>
      <c r="L2082" s="1546" t="s">
        <v>6515</v>
      </c>
    </row>
    <row r="2083" spans="1:12">
      <c r="A2083" s="1546" t="s">
        <v>314</v>
      </c>
      <c r="B2083" s="1817">
        <v>7926</v>
      </c>
      <c r="C2083" s="1546" t="s">
        <v>1819</v>
      </c>
      <c r="D2083" s="1546" t="s">
        <v>231</v>
      </c>
      <c r="E2083" s="1546" t="s">
        <v>833</v>
      </c>
      <c r="F2083" s="1546" t="s">
        <v>1166</v>
      </c>
      <c r="G2083" s="1818">
        <v>1</v>
      </c>
      <c r="H2083" s="1818"/>
      <c r="I2083" s="1818">
        <v>2</v>
      </c>
      <c r="J2083" s="1546" t="s">
        <v>6523</v>
      </c>
      <c r="K2083" s="1546" t="s">
        <v>6456</v>
      </c>
      <c r="L2083" s="1546" t="s">
        <v>6515</v>
      </c>
    </row>
    <row r="2084" spans="1:12">
      <c r="A2084" s="1546" t="s">
        <v>314</v>
      </c>
      <c r="B2084" s="1817">
        <v>7927</v>
      </c>
      <c r="C2084" s="1546" t="s">
        <v>1819</v>
      </c>
      <c r="D2084" s="1546" t="s">
        <v>231</v>
      </c>
      <c r="E2084" s="1546" t="s">
        <v>649</v>
      </c>
      <c r="F2084" s="1546" t="s">
        <v>917</v>
      </c>
      <c r="G2084" s="1818"/>
      <c r="H2084" s="1818"/>
      <c r="I2084" s="1818">
        <v>2</v>
      </c>
      <c r="J2084" s="1546" t="s">
        <v>6523</v>
      </c>
      <c r="K2084" s="1546" t="s">
        <v>6456</v>
      </c>
      <c r="L2084" s="1546" t="s">
        <v>6515</v>
      </c>
    </row>
    <row r="2085" spans="1:12">
      <c r="A2085" s="1546" t="s">
        <v>314</v>
      </c>
      <c r="B2085" s="1817">
        <v>7928</v>
      </c>
      <c r="C2085" s="1546" t="s">
        <v>1819</v>
      </c>
      <c r="D2085" s="1546" t="s">
        <v>231</v>
      </c>
      <c r="E2085" s="1546" t="s">
        <v>1165</v>
      </c>
      <c r="F2085" s="1546" t="s">
        <v>1166</v>
      </c>
      <c r="G2085" s="1818"/>
      <c r="H2085" s="1818"/>
      <c r="I2085" s="1818">
        <v>2</v>
      </c>
      <c r="J2085" s="1546" t="s">
        <v>6523</v>
      </c>
      <c r="K2085" s="1546" t="s">
        <v>6456</v>
      </c>
      <c r="L2085" s="1546" t="s">
        <v>6515</v>
      </c>
    </row>
    <row r="2086" spans="1:12">
      <c r="A2086" s="1546" t="s">
        <v>314</v>
      </c>
      <c r="B2086" s="1817">
        <v>7930</v>
      </c>
      <c r="C2086" s="1546" t="s">
        <v>1819</v>
      </c>
      <c r="D2086" s="1546" t="s">
        <v>231</v>
      </c>
      <c r="E2086" s="1546" t="s">
        <v>1196</v>
      </c>
      <c r="F2086" s="1546" t="s">
        <v>1195</v>
      </c>
      <c r="G2086" s="1818"/>
      <c r="H2086" s="1818"/>
      <c r="I2086" s="1818">
        <v>3</v>
      </c>
      <c r="J2086" s="1546" t="s">
        <v>6523</v>
      </c>
      <c r="K2086" s="1546" t="s">
        <v>6456</v>
      </c>
      <c r="L2086" s="1546" t="s">
        <v>6515</v>
      </c>
    </row>
    <row r="2087" spans="1:12">
      <c r="A2087" s="1546" t="s">
        <v>314</v>
      </c>
      <c r="B2087" s="1817">
        <v>7932</v>
      </c>
      <c r="C2087" s="1546" t="s">
        <v>1819</v>
      </c>
      <c r="D2087" s="1546" t="s">
        <v>231</v>
      </c>
      <c r="E2087" s="1546" t="s">
        <v>962</v>
      </c>
      <c r="F2087" s="1546" t="s">
        <v>961</v>
      </c>
      <c r="G2087" s="1818">
        <v>1</v>
      </c>
      <c r="H2087" s="1818">
        <v>5</v>
      </c>
      <c r="I2087" s="1818">
        <v>5</v>
      </c>
      <c r="J2087" s="1546" t="s">
        <v>6527</v>
      </c>
      <c r="K2087" s="1546" t="s">
        <v>6456</v>
      </c>
      <c r="L2087" s="1546" t="s">
        <v>6515</v>
      </c>
    </row>
    <row r="2088" spans="1:12">
      <c r="A2088" s="1546" t="s">
        <v>314</v>
      </c>
      <c r="B2088" s="1817">
        <v>7933</v>
      </c>
      <c r="C2088" s="1546" t="s">
        <v>1819</v>
      </c>
      <c r="D2088" s="1546" t="s">
        <v>231</v>
      </c>
      <c r="E2088" s="1546" t="s">
        <v>6338</v>
      </c>
      <c r="F2088" s="1546" t="s">
        <v>5931</v>
      </c>
      <c r="G2088" s="1818">
        <v>1</v>
      </c>
      <c r="H2088" s="1818"/>
      <c r="I2088" s="1818">
        <v>1</v>
      </c>
      <c r="J2088" s="1546" t="s">
        <v>6523</v>
      </c>
      <c r="K2088" s="1546" t="s">
        <v>6456</v>
      </c>
      <c r="L2088" s="1546" t="s">
        <v>6515</v>
      </c>
    </row>
    <row r="2089" spans="1:12">
      <c r="A2089" s="1546" t="s">
        <v>314</v>
      </c>
      <c r="B2089" s="1817">
        <v>7934</v>
      </c>
      <c r="C2089" s="1546" t="s">
        <v>1819</v>
      </c>
      <c r="D2089" s="1546" t="s">
        <v>231</v>
      </c>
      <c r="E2089" s="1546" t="s">
        <v>6331</v>
      </c>
      <c r="F2089" s="1546" t="s">
        <v>6332</v>
      </c>
      <c r="G2089" s="1818">
        <v>1</v>
      </c>
      <c r="H2089" s="1818">
        <v>5</v>
      </c>
      <c r="I2089" s="1818">
        <v>5</v>
      </c>
      <c r="J2089" s="1546" t="s">
        <v>6527</v>
      </c>
      <c r="K2089" s="1546" t="s">
        <v>6456</v>
      </c>
      <c r="L2089" s="1546" t="s">
        <v>6515</v>
      </c>
    </row>
    <row r="2090" spans="1:12">
      <c r="A2090" s="1546" t="s">
        <v>314</v>
      </c>
      <c r="B2090" s="1817">
        <v>7935</v>
      </c>
      <c r="C2090" s="1546" t="s">
        <v>1819</v>
      </c>
      <c r="D2090" s="1546" t="s">
        <v>231</v>
      </c>
      <c r="E2090" s="1546" t="s">
        <v>2088</v>
      </c>
      <c r="F2090" s="1546" t="s">
        <v>6515</v>
      </c>
      <c r="G2090" s="1818"/>
      <c r="H2090" s="1818"/>
      <c r="I2090" s="1818">
        <v>5</v>
      </c>
      <c r="J2090" s="1546" t="s">
        <v>6523</v>
      </c>
      <c r="K2090" s="1546" t="s">
        <v>6456</v>
      </c>
      <c r="L2090" s="1546" t="s">
        <v>6515</v>
      </c>
    </row>
    <row r="2091" spans="1:12">
      <c r="A2091" s="1546" t="s">
        <v>314</v>
      </c>
      <c r="B2091" s="1817">
        <v>7960</v>
      </c>
      <c r="C2091" s="1546" t="s">
        <v>1819</v>
      </c>
      <c r="D2091" s="1546" t="s">
        <v>232</v>
      </c>
      <c r="E2091" s="1546" t="s">
        <v>715</v>
      </c>
      <c r="F2091" s="1546" t="s">
        <v>716</v>
      </c>
      <c r="G2091" s="1818">
        <v>1</v>
      </c>
      <c r="H2091" s="1818">
        <v>25</v>
      </c>
      <c r="I2091" s="1818">
        <v>25</v>
      </c>
      <c r="J2091" s="1546" t="s">
        <v>6527</v>
      </c>
      <c r="K2091" s="1546" t="s">
        <v>6456</v>
      </c>
      <c r="L2091" s="1546" t="s">
        <v>6515</v>
      </c>
    </row>
    <row r="2092" spans="1:12">
      <c r="A2092" s="1546" t="s">
        <v>314</v>
      </c>
      <c r="B2092" s="1817">
        <v>7962</v>
      </c>
      <c r="C2092" s="1546" t="s">
        <v>1819</v>
      </c>
      <c r="D2092" s="1546" t="s">
        <v>232</v>
      </c>
      <c r="E2092" s="1546" t="s">
        <v>794</v>
      </c>
      <c r="F2092" s="1546" t="s">
        <v>1600</v>
      </c>
      <c r="G2092" s="1818">
        <v>1</v>
      </c>
      <c r="H2092" s="1818">
        <v>30</v>
      </c>
      <c r="I2092" s="1818">
        <v>30</v>
      </c>
      <c r="J2092" s="1546" t="s">
        <v>6527</v>
      </c>
      <c r="K2092" s="1546" t="s">
        <v>6456</v>
      </c>
      <c r="L2092" s="1546" t="s">
        <v>6515</v>
      </c>
    </row>
    <row r="2093" spans="1:12">
      <c r="A2093" s="1546" t="s">
        <v>314</v>
      </c>
      <c r="B2093" s="1817">
        <v>7964</v>
      </c>
      <c r="C2093" s="1546" t="s">
        <v>1819</v>
      </c>
      <c r="D2093" s="1546" t="s">
        <v>232</v>
      </c>
      <c r="E2093" s="1546" t="s">
        <v>1240</v>
      </c>
      <c r="F2093" s="1546" t="s">
        <v>1241</v>
      </c>
      <c r="G2093" s="1818">
        <v>1</v>
      </c>
      <c r="H2093" s="1818">
        <v>10</v>
      </c>
      <c r="I2093" s="1818">
        <v>10</v>
      </c>
      <c r="J2093" s="1546" t="s">
        <v>6527</v>
      </c>
      <c r="K2093" s="1546" t="s">
        <v>6456</v>
      </c>
      <c r="L2093" s="1546" t="s">
        <v>6515</v>
      </c>
    </row>
    <row r="2094" spans="1:12">
      <c r="A2094" s="1546" t="s">
        <v>314</v>
      </c>
      <c r="B2094" s="1817">
        <v>7965</v>
      </c>
      <c r="C2094" s="1546" t="s">
        <v>1819</v>
      </c>
      <c r="D2094" s="1546" t="s">
        <v>232</v>
      </c>
      <c r="E2094" s="1546" t="s">
        <v>6195</v>
      </c>
      <c r="F2094" s="1546" t="s">
        <v>629</v>
      </c>
      <c r="G2094" s="1818">
        <v>1</v>
      </c>
      <c r="H2094" s="1818">
        <v>10</v>
      </c>
      <c r="I2094" s="1818">
        <v>10</v>
      </c>
      <c r="J2094" s="1546" t="s">
        <v>6527</v>
      </c>
      <c r="K2094" s="1546" t="s">
        <v>6456</v>
      </c>
      <c r="L2094" s="1546" t="s">
        <v>6515</v>
      </c>
    </row>
    <row r="2095" spans="1:12">
      <c r="A2095" s="1546" t="s">
        <v>314</v>
      </c>
      <c r="B2095" s="1817">
        <v>7966</v>
      </c>
      <c r="C2095" s="1546" t="s">
        <v>1819</v>
      </c>
      <c r="D2095" s="1546" t="s">
        <v>232</v>
      </c>
      <c r="E2095" s="1546" t="s">
        <v>912</v>
      </c>
      <c r="F2095" s="1546" t="s">
        <v>911</v>
      </c>
      <c r="G2095" s="1818">
        <v>1</v>
      </c>
      <c r="H2095" s="1818">
        <v>10</v>
      </c>
      <c r="I2095" s="1818">
        <v>10</v>
      </c>
      <c r="J2095" s="1546" t="s">
        <v>6527</v>
      </c>
      <c r="K2095" s="1546" t="s">
        <v>6456</v>
      </c>
      <c r="L2095" s="1546" t="s">
        <v>6515</v>
      </c>
    </row>
    <row r="2096" spans="1:12">
      <c r="A2096" s="1546" t="s">
        <v>314</v>
      </c>
      <c r="B2096" s="1817">
        <v>7968</v>
      </c>
      <c r="C2096" s="1546" t="s">
        <v>1819</v>
      </c>
      <c r="D2096" s="1546" t="s">
        <v>232</v>
      </c>
      <c r="E2096" s="1546" t="s">
        <v>497</v>
      </c>
      <c r="F2096" s="1546" t="s">
        <v>498</v>
      </c>
      <c r="G2096" s="1818">
        <v>1</v>
      </c>
      <c r="H2096" s="1818">
        <v>50</v>
      </c>
      <c r="I2096" s="1818">
        <v>50</v>
      </c>
      <c r="J2096" s="1546" t="s">
        <v>6527</v>
      </c>
      <c r="K2096" s="1546" t="s">
        <v>6456</v>
      </c>
      <c r="L2096" s="1546" t="s">
        <v>6515</v>
      </c>
    </row>
    <row r="2097" spans="1:12">
      <c r="A2097" s="1546" t="s">
        <v>314</v>
      </c>
      <c r="B2097" s="1817">
        <v>7970</v>
      </c>
      <c r="C2097" s="1546" t="s">
        <v>1819</v>
      </c>
      <c r="D2097" s="1546" t="s">
        <v>232</v>
      </c>
      <c r="E2097" s="1546" t="s">
        <v>835</v>
      </c>
      <c r="F2097" s="1546" t="s">
        <v>6271</v>
      </c>
      <c r="G2097" s="1818">
        <v>2</v>
      </c>
      <c r="H2097" s="1818">
        <v>4</v>
      </c>
      <c r="I2097" s="1818">
        <v>8</v>
      </c>
      <c r="J2097" s="1546" t="s">
        <v>6527</v>
      </c>
      <c r="K2097" s="1546" t="s">
        <v>6456</v>
      </c>
      <c r="L2097" s="1546" t="s">
        <v>6515</v>
      </c>
    </row>
    <row r="2098" spans="1:12">
      <c r="A2098" s="1546" t="s">
        <v>314</v>
      </c>
      <c r="B2098" s="1817">
        <v>7971</v>
      </c>
      <c r="C2098" s="1546" t="s">
        <v>1819</v>
      </c>
      <c r="D2098" s="1546" t="s">
        <v>232</v>
      </c>
      <c r="E2098" s="1546" t="s">
        <v>6135</v>
      </c>
      <c r="F2098" s="1546" t="s">
        <v>1003</v>
      </c>
      <c r="G2098" s="1818">
        <v>1</v>
      </c>
      <c r="H2098" s="1818">
        <v>4</v>
      </c>
      <c r="I2098" s="1818">
        <v>4</v>
      </c>
      <c r="J2098" s="1546" t="s">
        <v>6527</v>
      </c>
      <c r="K2098" s="1546" t="s">
        <v>6456</v>
      </c>
      <c r="L2098" s="1546" t="s">
        <v>6515</v>
      </c>
    </row>
    <row r="2099" spans="1:12">
      <c r="A2099" s="1546" t="s">
        <v>314</v>
      </c>
      <c r="B2099" s="1817">
        <v>7972</v>
      </c>
      <c r="C2099" s="1546" t="s">
        <v>1819</v>
      </c>
      <c r="D2099" s="1546" t="s">
        <v>232</v>
      </c>
      <c r="E2099" s="1546" t="s">
        <v>318</v>
      </c>
      <c r="F2099" s="1546" t="s">
        <v>319</v>
      </c>
      <c r="G2099" s="1818">
        <v>3</v>
      </c>
      <c r="H2099" s="1818">
        <v>4</v>
      </c>
      <c r="I2099" s="1818">
        <v>12</v>
      </c>
      <c r="J2099" s="1546" t="s">
        <v>6527</v>
      </c>
      <c r="K2099" s="1546" t="s">
        <v>6456</v>
      </c>
      <c r="L2099" s="1546" t="s">
        <v>6515</v>
      </c>
    </row>
    <row r="2100" spans="1:12">
      <c r="A2100" s="1546" t="s">
        <v>314</v>
      </c>
      <c r="B2100" s="1817">
        <v>7973</v>
      </c>
      <c r="C2100" s="1546" t="s">
        <v>1819</v>
      </c>
      <c r="D2100" s="1546" t="s">
        <v>232</v>
      </c>
      <c r="E2100" s="1546" t="s">
        <v>277</v>
      </c>
      <c r="F2100" s="1546" t="s">
        <v>278</v>
      </c>
      <c r="G2100" s="1818">
        <v>3</v>
      </c>
      <c r="H2100" s="1818">
        <v>4</v>
      </c>
      <c r="I2100" s="1818">
        <v>12</v>
      </c>
      <c r="J2100" s="1546" t="s">
        <v>6527</v>
      </c>
      <c r="K2100" s="1546" t="s">
        <v>6456</v>
      </c>
      <c r="L2100" s="1546" t="s">
        <v>6515</v>
      </c>
    </row>
    <row r="2101" spans="1:12">
      <c r="A2101" s="1546" t="s">
        <v>314</v>
      </c>
      <c r="B2101" s="1817">
        <v>7974</v>
      </c>
      <c r="C2101" s="1546" t="s">
        <v>1819</v>
      </c>
      <c r="D2101" s="1546" t="s">
        <v>232</v>
      </c>
      <c r="E2101" s="1546" t="s">
        <v>6554</v>
      </c>
      <c r="F2101" s="1546" t="s">
        <v>845</v>
      </c>
      <c r="G2101" s="1818">
        <v>2</v>
      </c>
      <c r="H2101" s="1818">
        <v>4</v>
      </c>
      <c r="I2101" s="1818">
        <v>8</v>
      </c>
      <c r="J2101" s="1546" t="s">
        <v>6527</v>
      </c>
      <c r="K2101" s="1546" t="s">
        <v>6456</v>
      </c>
      <c r="L2101" s="1546" t="s">
        <v>6515</v>
      </c>
    </row>
    <row r="2102" spans="1:12">
      <c r="A2102" s="1546" t="s">
        <v>314</v>
      </c>
      <c r="B2102" s="1817">
        <v>7975</v>
      </c>
      <c r="C2102" s="1546" t="s">
        <v>1819</v>
      </c>
      <c r="D2102" s="1546" t="s">
        <v>232</v>
      </c>
      <c r="E2102" s="1546" t="s">
        <v>6111</v>
      </c>
      <c r="F2102" s="1546" t="s">
        <v>522</v>
      </c>
      <c r="G2102" s="1818">
        <v>1</v>
      </c>
      <c r="H2102" s="1818">
        <v>4</v>
      </c>
      <c r="I2102" s="1818">
        <v>4</v>
      </c>
      <c r="J2102" s="1546" t="s">
        <v>6527</v>
      </c>
      <c r="K2102" s="1546" t="s">
        <v>6456</v>
      </c>
      <c r="L2102" s="1546" t="s">
        <v>6515</v>
      </c>
    </row>
    <row r="2103" spans="1:12">
      <c r="A2103" s="1546" t="s">
        <v>314</v>
      </c>
      <c r="B2103" s="1817">
        <v>7976</v>
      </c>
      <c r="C2103" s="1546" t="s">
        <v>1819</v>
      </c>
      <c r="D2103" s="1546" t="s">
        <v>232</v>
      </c>
      <c r="E2103" s="1546" t="s">
        <v>1143</v>
      </c>
      <c r="F2103" s="1546" t="s">
        <v>1142</v>
      </c>
      <c r="G2103" s="1818">
        <v>1</v>
      </c>
      <c r="H2103" s="1818">
        <v>4</v>
      </c>
      <c r="I2103" s="1818">
        <v>4</v>
      </c>
      <c r="J2103" s="1546" t="s">
        <v>6527</v>
      </c>
      <c r="K2103" s="1546" t="s">
        <v>6456</v>
      </c>
      <c r="L2103" s="1546" t="s">
        <v>6515</v>
      </c>
    </row>
    <row r="2104" spans="1:12">
      <c r="A2104" s="1546" t="s">
        <v>314</v>
      </c>
      <c r="B2104" s="1817">
        <v>7977</v>
      </c>
      <c r="C2104" s="1546" t="s">
        <v>1819</v>
      </c>
      <c r="D2104" s="1546" t="s">
        <v>232</v>
      </c>
      <c r="E2104" s="1546" t="s">
        <v>291</v>
      </c>
      <c r="F2104" s="1546" t="s">
        <v>290</v>
      </c>
      <c r="G2104" s="1818">
        <v>1</v>
      </c>
      <c r="H2104" s="1818">
        <v>4</v>
      </c>
      <c r="I2104" s="1818">
        <v>4</v>
      </c>
      <c r="J2104" s="1546" t="s">
        <v>6527</v>
      </c>
      <c r="K2104" s="1546" t="s">
        <v>6456</v>
      </c>
      <c r="L2104" s="1546" t="s">
        <v>6515</v>
      </c>
    </row>
    <row r="2105" spans="1:12">
      <c r="A2105" s="1546" t="s">
        <v>314</v>
      </c>
      <c r="B2105" s="1817">
        <v>8006</v>
      </c>
      <c r="C2105" s="1546" t="s">
        <v>1819</v>
      </c>
      <c r="D2105" s="1546" t="s">
        <v>233</v>
      </c>
      <c r="E2105" s="1546" t="s">
        <v>792</v>
      </c>
      <c r="F2105" s="1546" t="s">
        <v>793</v>
      </c>
      <c r="G2105" s="1818">
        <v>1</v>
      </c>
      <c r="H2105" s="1818">
        <v>5</v>
      </c>
      <c r="I2105" s="1818">
        <v>5</v>
      </c>
      <c r="J2105" s="1546" t="s">
        <v>6527</v>
      </c>
      <c r="K2105" s="1546" t="s">
        <v>6456</v>
      </c>
      <c r="L2105" s="1546" t="s">
        <v>6515</v>
      </c>
    </row>
    <row r="2106" spans="1:12">
      <c r="A2106" s="1546" t="s">
        <v>314</v>
      </c>
      <c r="B2106" s="1817">
        <v>8007</v>
      </c>
      <c r="C2106" s="1546" t="s">
        <v>1819</v>
      </c>
      <c r="D2106" s="1546" t="s">
        <v>233</v>
      </c>
      <c r="E2106" s="1546" t="s">
        <v>835</v>
      </c>
      <c r="F2106" s="1546" t="s">
        <v>1147</v>
      </c>
      <c r="G2106" s="1818">
        <v>1</v>
      </c>
      <c r="H2106" s="1818">
        <v>5</v>
      </c>
      <c r="I2106" s="1818">
        <v>5</v>
      </c>
      <c r="J2106" s="1546" t="s">
        <v>6527</v>
      </c>
      <c r="K2106" s="1546" t="s">
        <v>6456</v>
      </c>
      <c r="L2106" s="1546" t="s">
        <v>6515</v>
      </c>
    </row>
    <row r="2107" spans="1:12">
      <c r="A2107" s="1546" t="s">
        <v>314</v>
      </c>
      <c r="B2107" s="1817">
        <v>8008</v>
      </c>
      <c r="C2107" s="1546" t="s">
        <v>1819</v>
      </c>
      <c r="D2107" s="1546" t="s">
        <v>233</v>
      </c>
      <c r="E2107" s="1546" t="s">
        <v>6240</v>
      </c>
      <c r="F2107" s="1546" t="s">
        <v>349</v>
      </c>
      <c r="G2107" s="1818">
        <v>1</v>
      </c>
      <c r="H2107" s="1818">
        <v>5</v>
      </c>
      <c r="I2107" s="1818">
        <v>5</v>
      </c>
      <c r="J2107" s="1546" t="s">
        <v>6527</v>
      </c>
      <c r="K2107" s="1546" t="s">
        <v>6456</v>
      </c>
      <c r="L2107" s="1546" t="s">
        <v>6515</v>
      </c>
    </row>
    <row r="2108" spans="1:12">
      <c r="A2108" s="1546" t="s">
        <v>314</v>
      </c>
      <c r="B2108" s="1817">
        <v>8009</v>
      </c>
      <c r="C2108" s="1546" t="s">
        <v>1819</v>
      </c>
      <c r="D2108" s="1546" t="s">
        <v>233</v>
      </c>
      <c r="E2108" s="1546" t="s">
        <v>6230</v>
      </c>
      <c r="F2108" s="1546" t="s">
        <v>6231</v>
      </c>
      <c r="G2108" s="1818">
        <v>1</v>
      </c>
      <c r="H2108" s="1818">
        <v>5</v>
      </c>
      <c r="I2108" s="1818">
        <v>5</v>
      </c>
      <c r="J2108" s="1546" t="s">
        <v>6527</v>
      </c>
      <c r="K2108" s="1546" t="s">
        <v>6456</v>
      </c>
      <c r="L2108" s="1546" t="s">
        <v>6515</v>
      </c>
    </row>
    <row r="2109" spans="1:12">
      <c r="A2109" s="1546" t="s">
        <v>314</v>
      </c>
      <c r="B2109" s="1817">
        <v>8010</v>
      </c>
      <c r="C2109" s="1546" t="s">
        <v>1819</v>
      </c>
      <c r="D2109" s="1546" t="s">
        <v>233</v>
      </c>
      <c r="E2109" s="1546" t="s">
        <v>6273</v>
      </c>
      <c r="F2109" s="1546" t="s">
        <v>853</v>
      </c>
      <c r="G2109" s="1818">
        <v>1</v>
      </c>
      <c r="H2109" s="1818">
        <v>5</v>
      </c>
      <c r="I2109" s="1818">
        <v>5</v>
      </c>
      <c r="J2109" s="1546" t="s">
        <v>6527</v>
      </c>
      <c r="K2109" s="1546" t="s">
        <v>6456</v>
      </c>
      <c r="L2109" s="1546" t="s">
        <v>6515</v>
      </c>
    </row>
    <row r="2110" spans="1:12">
      <c r="A2110" s="1546" t="s">
        <v>314</v>
      </c>
      <c r="B2110" s="1817">
        <v>8011</v>
      </c>
      <c r="C2110" s="1546" t="s">
        <v>1819</v>
      </c>
      <c r="D2110" s="1546" t="s">
        <v>233</v>
      </c>
      <c r="E2110" s="1546" t="s">
        <v>3068</v>
      </c>
      <c r="F2110" s="1546" t="s">
        <v>1044</v>
      </c>
      <c r="G2110" s="1818">
        <v>1</v>
      </c>
      <c r="H2110" s="1818">
        <v>5</v>
      </c>
      <c r="I2110" s="1818">
        <v>5</v>
      </c>
      <c r="J2110" s="1546" t="s">
        <v>6527</v>
      </c>
      <c r="K2110" s="1546" t="s">
        <v>6456</v>
      </c>
      <c r="L2110" s="1546" t="s">
        <v>6515</v>
      </c>
    </row>
    <row r="2111" spans="1:12">
      <c r="A2111" s="1546" t="s">
        <v>314</v>
      </c>
      <c r="B2111" s="1817">
        <v>8012</v>
      </c>
      <c r="C2111" s="1546" t="s">
        <v>1819</v>
      </c>
      <c r="D2111" s="1546" t="s">
        <v>233</v>
      </c>
      <c r="E2111" s="1546" t="s">
        <v>6272</v>
      </c>
      <c r="F2111" s="1546" t="s">
        <v>855</v>
      </c>
      <c r="G2111" s="1818">
        <v>1</v>
      </c>
      <c r="H2111" s="1818">
        <v>5</v>
      </c>
      <c r="I2111" s="1818">
        <v>5</v>
      </c>
      <c r="J2111" s="1546" t="s">
        <v>6527</v>
      </c>
      <c r="K2111" s="1546" t="s">
        <v>6456</v>
      </c>
      <c r="L2111" s="1546" t="s">
        <v>6515</v>
      </c>
    </row>
    <row r="2112" spans="1:12">
      <c r="A2112" s="1546" t="s">
        <v>314</v>
      </c>
      <c r="B2112" s="1817">
        <v>8013</v>
      </c>
      <c r="C2112" s="1546" t="s">
        <v>1819</v>
      </c>
      <c r="D2112" s="1546" t="s">
        <v>233</v>
      </c>
      <c r="E2112" s="1546" t="s">
        <v>908</v>
      </c>
      <c r="F2112" s="1546" t="s">
        <v>907</v>
      </c>
      <c r="G2112" s="1818">
        <v>1</v>
      </c>
      <c r="H2112" s="1818">
        <v>5</v>
      </c>
      <c r="I2112" s="1818">
        <v>5</v>
      </c>
      <c r="J2112" s="1546" t="s">
        <v>6527</v>
      </c>
      <c r="K2112" s="1546" t="s">
        <v>6456</v>
      </c>
      <c r="L2112" s="1546" t="s">
        <v>6515</v>
      </c>
    </row>
    <row r="2113" spans="1:12">
      <c r="A2113" s="1546" t="s">
        <v>314</v>
      </c>
      <c r="B2113" s="1817">
        <v>8014</v>
      </c>
      <c r="C2113" s="1546" t="s">
        <v>1819</v>
      </c>
      <c r="D2113" s="1546" t="s">
        <v>233</v>
      </c>
      <c r="E2113" s="1546" t="s">
        <v>1271</v>
      </c>
      <c r="F2113" s="1546" t="s">
        <v>1272</v>
      </c>
      <c r="G2113" s="1818">
        <v>1</v>
      </c>
      <c r="H2113" s="1818">
        <v>5</v>
      </c>
      <c r="I2113" s="1818">
        <v>5</v>
      </c>
      <c r="J2113" s="1546" t="s">
        <v>6527</v>
      </c>
      <c r="K2113" s="1546" t="s">
        <v>6456</v>
      </c>
      <c r="L2113" s="1546" t="s">
        <v>6515</v>
      </c>
    </row>
    <row r="2114" spans="1:12">
      <c r="A2114" s="1546" t="s">
        <v>314</v>
      </c>
      <c r="B2114" s="1817">
        <v>8015</v>
      </c>
      <c r="C2114" s="1546" t="s">
        <v>1819</v>
      </c>
      <c r="D2114" s="1546" t="s">
        <v>233</v>
      </c>
      <c r="E2114" s="1546" t="s">
        <v>555</v>
      </c>
      <c r="F2114" s="1546" t="s">
        <v>381</v>
      </c>
      <c r="G2114" s="1818">
        <v>1</v>
      </c>
      <c r="H2114" s="1818">
        <v>5</v>
      </c>
      <c r="I2114" s="1818">
        <v>5</v>
      </c>
      <c r="J2114" s="1546" t="s">
        <v>6527</v>
      </c>
      <c r="K2114" s="1546" t="s">
        <v>6456</v>
      </c>
      <c r="L2114" s="1546" t="s">
        <v>6515</v>
      </c>
    </row>
    <row r="2115" spans="1:12">
      <c r="A2115" s="1546" t="s">
        <v>314</v>
      </c>
      <c r="B2115" s="1817">
        <v>8016</v>
      </c>
      <c r="C2115" s="1546" t="s">
        <v>1819</v>
      </c>
      <c r="D2115" s="1546" t="s">
        <v>233</v>
      </c>
      <c r="E2115" s="1546" t="s">
        <v>5867</v>
      </c>
      <c r="F2115" s="1546" t="s">
        <v>455</v>
      </c>
      <c r="G2115" s="1818">
        <v>1</v>
      </c>
      <c r="H2115" s="1818">
        <v>5</v>
      </c>
      <c r="I2115" s="1818">
        <v>5</v>
      </c>
      <c r="J2115" s="1546" t="s">
        <v>6527</v>
      </c>
      <c r="K2115" s="1546" t="s">
        <v>6456</v>
      </c>
      <c r="L2115" s="1546" t="s">
        <v>6515</v>
      </c>
    </row>
    <row r="2116" spans="1:12">
      <c r="A2116" s="1546" t="s">
        <v>314</v>
      </c>
      <c r="B2116" s="1817">
        <v>8017</v>
      </c>
      <c r="C2116" s="1546" t="s">
        <v>1819</v>
      </c>
      <c r="D2116" s="1546" t="s">
        <v>233</v>
      </c>
      <c r="E2116" s="1546" t="s">
        <v>6345</v>
      </c>
      <c r="F2116" s="1546" t="s">
        <v>1832</v>
      </c>
      <c r="G2116" s="1818">
        <v>1</v>
      </c>
      <c r="H2116" s="1818">
        <v>5</v>
      </c>
      <c r="I2116" s="1818">
        <v>5</v>
      </c>
      <c r="J2116" s="1546" t="s">
        <v>6527</v>
      </c>
      <c r="K2116" s="1546" t="s">
        <v>6456</v>
      </c>
      <c r="L2116" s="1546" t="s">
        <v>6515</v>
      </c>
    </row>
    <row r="2117" spans="1:12">
      <c r="A2117" s="1546" t="s">
        <v>314</v>
      </c>
      <c r="B2117" s="1817">
        <v>8018</v>
      </c>
      <c r="C2117" s="1546" t="s">
        <v>1819</v>
      </c>
      <c r="D2117" s="1546" t="s">
        <v>233</v>
      </c>
      <c r="E2117" s="1546" t="s">
        <v>6269</v>
      </c>
      <c r="F2117" s="1546" t="s">
        <v>747</v>
      </c>
      <c r="G2117" s="1818">
        <v>1</v>
      </c>
      <c r="H2117" s="1818">
        <v>5</v>
      </c>
      <c r="I2117" s="1818">
        <v>5</v>
      </c>
      <c r="J2117" s="1546" t="s">
        <v>6527</v>
      </c>
      <c r="K2117" s="1546" t="s">
        <v>6456</v>
      </c>
      <c r="L2117" s="1546" t="s">
        <v>6515</v>
      </c>
    </row>
    <row r="2118" spans="1:12">
      <c r="A2118" s="1546" t="s">
        <v>314</v>
      </c>
      <c r="B2118" s="1817">
        <v>8019</v>
      </c>
      <c r="C2118" s="1546" t="s">
        <v>1819</v>
      </c>
      <c r="D2118" s="1546" t="s">
        <v>233</v>
      </c>
      <c r="E2118" s="1546" t="s">
        <v>458</v>
      </c>
      <c r="F2118" s="1546" t="s">
        <v>457</v>
      </c>
      <c r="G2118" s="1818">
        <v>1</v>
      </c>
      <c r="H2118" s="1818">
        <v>5</v>
      </c>
      <c r="I2118" s="1818">
        <v>5</v>
      </c>
      <c r="J2118" s="1546" t="s">
        <v>6527</v>
      </c>
      <c r="K2118" s="1546" t="s">
        <v>6456</v>
      </c>
      <c r="L2118" s="1546" t="s">
        <v>6515</v>
      </c>
    </row>
    <row r="2119" spans="1:12">
      <c r="A2119" s="1546" t="s">
        <v>314</v>
      </c>
      <c r="B2119" s="1817">
        <v>8020</v>
      </c>
      <c r="C2119" s="1546" t="s">
        <v>1819</v>
      </c>
      <c r="D2119" s="1546" t="s">
        <v>233</v>
      </c>
      <c r="E2119" s="1546" t="s">
        <v>5885</v>
      </c>
      <c r="F2119" s="1546" t="s">
        <v>6346</v>
      </c>
      <c r="G2119" s="1818">
        <v>1</v>
      </c>
      <c r="H2119" s="1818">
        <v>5</v>
      </c>
      <c r="I2119" s="1818">
        <v>5</v>
      </c>
      <c r="J2119" s="1546" t="s">
        <v>6527</v>
      </c>
      <c r="K2119" s="1546" t="s">
        <v>6456</v>
      </c>
      <c r="L2119" s="1546" t="s">
        <v>6515</v>
      </c>
    </row>
    <row r="2120" spans="1:12">
      <c r="A2120" s="1546" t="s">
        <v>314</v>
      </c>
      <c r="B2120" s="1817">
        <v>8022</v>
      </c>
      <c r="C2120" s="1546" t="s">
        <v>1819</v>
      </c>
      <c r="D2120" s="1546" t="s">
        <v>233</v>
      </c>
      <c r="E2120" s="1546" t="s">
        <v>1661</v>
      </c>
      <c r="F2120" s="1546" t="s">
        <v>438</v>
      </c>
      <c r="G2120" s="1818">
        <v>2</v>
      </c>
      <c r="H2120" s="1818">
        <v>5</v>
      </c>
      <c r="I2120" s="1818">
        <v>10</v>
      </c>
      <c r="J2120" s="1546" t="s">
        <v>6527</v>
      </c>
      <c r="K2120" s="1546" t="s">
        <v>6456</v>
      </c>
      <c r="L2120" s="1546" t="s">
        <v>6515</v>
      </c>
    </row>
    <row r="2121" spans="1:12">
      <c r="A2121" s="1546" t="s">
        <v>314</v>
      </c>
      <c r="B2121" s="1817">
        <v>8023</v>
      </c>
      <c r="C2121" s="1546" t="s">
        <v>1819</v>
      </c>
      <c r="D2121" s="1546" t="s">
        <v>233</v>
      </c>
      <c r="E2121" s="1546" t="s">
        <v>6256</v>
      </c>
      <c r="F2121" s="1546" t="s">
        <v>436</v>
      </c>
      <c r="G2121" s="1818">
        <v>2</v>
      </c>
      <c r="H2121" s="1818">
        <v>5</v>
      </c>
      <c r="I2121" s="1818">
        <v>10</v>
      </c>
      <c r="J2121" s="1546" t="s">
        <v>6527</v>
      </c>
      <c r="K2121" s="1546" t="s">
        <v>6456</v>
      </c>
      <c r="L2121" s="1546" t="s">
        <v>6515</v>
      </c>
    </row>
    <row r="2122" spans="1:12">
      <c r="A2122" s="1546" t="s">
        <v>314</v>
      </c>
      <c r="B2122" s="1817">
        <v>8024</v>
      </c>
      <c r="C2122" s="1546" t="s">
        <v>1819</v>
      </c>
      <c r="D2122" s="1546" t="s">
        <v>233</v>
      </c>
      <c r="E2122" s="1546" t="s">
        <v>5883</v>
      </c>
      <c r="F2122" s="1546" t="s">
        <v>5884</v>
      </c>
      <c r="G2122" s="1818">
        <v>1</v>
      </c>
      <c r="H2122" s="1818"/>
      <c r="I2122" s="1818">
        <v>1</v>
      </c>
      <c r="J2122" s="1546" t="s">
        <v>6523</v>
      </c>
      <c r="K2122" s="1546" t="s">
        <v>6456</v>
      </c>
      <c r="L2122" s="1546" t="s">
        <v>6515</v>
      </c>
    </row>
    <row r="2123" spans="1:12">
      <c r="A2123" s="1546" t="s">
        <v>314</v>
      </c>
      <c r="B2123" s="1817">
        <v>8025</v>
      </c>
      <c r="C2123" s="1546" t="s">
        <v>1819</v>
      </c>
      <c r="D2123" s="1546" t="s">
        <v>233</v>
      </c>
      <c r="E2123" s="1546" t="s">
        <v>6226</v>
      </c>
      <c r="F2123" s="1546" t="s">
        <v>38</v>
      </c>
      <c r="G2123" s="1818">
        <v>1</v>
      </c>
      <c r="H2123" s="1818">
        <v>5</v>
      </c>
      <c r="I2123" s="1818">
        <v>5</v>
      </c>
      <c r="J2123" s="1546" t="s">
        <v>6527</v>
      </c>
      <c r="K2123" s="1546" t="s">
        <v>6456</v>
      </c>
      <c r="L2123" s="1546" t="s">
        <v>6515</v>
      </c>
    </row>
    <row r="2124" spans="1:12">
      <c r="A2124" s="1546" t="s">
        <v>314</v>
      </c>
      <c r="B2124" s="1817">
        <v>8026</v>
      </c>
      <c r="C2124" s="1546" t="s">
        <v>1819</v>
      </c>
      <c r="D2124" s="1546" t="s">
        <v>233</v>
      </c>
      <c r="E2124" s="1546" t="s">
        <v>6235</v>
      </c>
      <c r="F2124" s="1546" t="s">
        <v>339</v>
      </c>
      <c r="G2124" s="1818">
        <v>1</v>
      </c>
      <c r="H2124" s="1818">
        <v>5</v>
      </c>
      <c r="I2124" s="1818">
        <v>5</v>
      </c>
      <c r="J2124" s="1546" t="s">
        <v>6527</v>
      </c>
      <c r="K2124" s="1546" t="s">
        <v>6456</v>
      </c>
      <c r="L2124" s="1546" t="s">
        <v>6515</v>
      </c>
    </row>
    <row r="2125" spans="1:12">
      <c r="A2125" s="1546" t="s">
        <v>314</v>
      </c>
      <c r="B2125" s="1817">
        <v>8027</v>
      </c>
      <c r="C2125" s="1546" t="s">
        <v>1819</v>
      </c>
      <c r="D2125" s="1546" t="s">
        <v>233</v>
      </c>
      <c r="E2125" s="1546" t="s">
        <v>443</v>
      </c>
      <c r="F2125" s="1546" t="s">
        <v>442</v>
      </c>
      <c r="G2125" s="1818">
        <v>1</v>
      </c>
      <c r="H2125" s="1818">
        <v>5</v>
      </c>
      <c r="I2125" s="1818">
        <v>5</v>
      </c>
      <c r="J2125" s="1546" t="s">
        <v>6527</v>
      </c>
      <c r="K2125" s="1546" t="s">
        <v>6456</v>
      </c>
      <c r="L2125" s="1546" t="s">
        <v>6515</v>
      </c>
    </row>
    <row r="2126" spans="1:12">
      <c r="A2126" s="1546" t="s">
        <v>314</v>
      </c>
      <c r="B2126" s="1817">
        <v>8028</v>
      </c>
      <c r="C2126" s="1546" t="s">
        <v>1819</v>
      </c>
      <c r="D2126" s="1546" t="s">
        <v>233</v>
      </c>
      <c r="E2126" s="1546" t="s">
        <v>441</v>
      </c>
      <c r="F2126" s="1546" t="s">
        <v>440</v>
      </c>
      <c r="G2126" s="1818">
        <v>1</v>
      </c>
      <c r="H2126" s="1818">
        <v>5</v>
      </c>
      <c r="I2126" s="1818">
        <v>5</v>
      </c>
      <c r="J2126" s="1546" t="s">
        <v>6527</v>
      </c>
      <c r="K2126" s="1546" t="s">
        <v>6456</v>
      </c>
      <c r="L2126" s="1546" t="s">
        <v>6515</v>
      </c>
    </row>
    <row r="2127" spans="1:12">
      <c r="A2127" s="1546" t="s">
        <v>314</v>
      </c>
      <c r="B2127" s="1817">
        <v>8030</v>
      </c>
      <c r="C2127" s="1546" t="s">
        <v>1819</v>
      </c>
      <c r="D2127" s="1546" t="s">
        <v>233</v>
      </c>
      <c r="E2127" s="1546" t="s">
        <v>555</v>
      </c>
      <c r="F2127" s="1546" t="s">
        <v>728</v>
      </c>
      <c r="G2127" s="1818">
        <v>1</v>
      </c>
      <c r="H2127" s="1818">
        <v>10</v>
      </c>
      <c r="I2127" s="1818">
        <v>10</v>
      </c>
      <c r="J2127" s="1546" t="s">
        <v>6527</v>
      </c>
      <c r="K2127" s="1546" t="s">
        <v>6456</v>
      </c>
      <c r="L2127" s="1546" t="s">
        <v>6515</v>
      </c>
    </row>
    <row r="2128" spans="1:12">
      <c r="A2128" s="1546" t="s">
        <v>314</v>
      </c>
      <c r="B2128" s="1817">
        <v>8031</v>
      </c>
      <c r="C2128" s="1546" t="s">
        <v>1819</v>
      </c>
      <c r="D2128" s="1546" t="s">
        <v>233</v>
      </c>
      <c r="E2128" s="1546" t="s">
        <v>1349</v>
      </c>
      <c r="F2128" s="1546" t="s">
        <v>726</v>
      </c>
      <c r="G2128" s="1818">
        <v>1</v>
      </c>
      <c r="H2128" s="1818">
        <v>10</v>
      </c>
      <c r="I2128" s="1818">
        <v>10</v>
      </c>
      <c r="J2128" s="1546" t="s">
        <v>6527</v>
      </c>
      <c r="K2128" s="1546" t="s">
        <v>6456</v>
      </c>
      <c r="L2128" s="1546" t="s">
        <v>6515</v>
      </c>
    </row>
    <row r="2129" spans="1:12">
      <c r="A2129" s="1546" t="s">
        <v>314</v>
      </c>
      <c r="B2129" s="1817">
        <v>8032</v>
      </c>
      <c r="C2129" s="1546" t="s">
        <v>1819</v>
      </c>
      <c r="D2129" s="1546" t="s">
        <v>233</v>
      </c>
      <c r="E2129" s="1546" t="s">
        <v>2146</v>
      </c>
      <c r="F2129" s="1546" t="s">
        <v>979</v>
      </c>
      <c r="G2129" s="1818">
        <v>1</v>
      </c>
      <c r="H2129" s="1818">
        <v>10</v>
      </c>
      <c r="I2129" s="1818">
        <v>10</v>
      </c>
      <c r="J2129" s="1546" t="s">
        <v>6527</v>
      </c>
      <c r="K2129" s="1546" t="s">
        <v>6456</v>
      </c>
      <c r="L2129" s="1546" t="s">
        <v>6515</v>
      </c>
    </row>
    <row r="2130" spans="1:12">
      <c r="A2130" s="1546" t="s">
        <v>314</v>
      </c>
      <c r="B2130" s="1817">
        <v>8034</v>
      </c>
      <c r="C2130" s="1546" t="s">
        <v>1819</v>
      </c>
      <c r="D2130" s="1546" t="s">
        <v>233</v>
      </c>
      <c r="E2130" s="1546" t="s">
        <v>835</v>
      </c>
      <c r="F2130" s="1546" t="s">
        <v>6271</v>
      </c>
      <c r="G2130" s="1818"/>
      <c r="H2130" s="1818"/>
      <c r="I2130" s="1818">
        <v>5</v>
      </c>
      <c r="J2130" s="1546" t="s">
        <v>6523</v>
      </c>
      <c r="K2130" s="1546" t="s">
        <v>6456</v>
      </c>
      <c r="L2130" s="1546" t="s">
        <v>6515</v>
      </c>
    </row>
    <row r="2131" spans="1:12">
      <c r="A2131" s="1546" t="s">
        <v>314</v>
      </c>
      <c r="B2131" s="1817">
        <v>8035</v>
      </c>
      <c r="C2131" s="1546" t="s">
        <v>1819</v>
      </c>
      <c r="D2131" s="1546" t="s">
        <v>233</v>
      </c>
      <c r="E2131" s="1546" t="s">
        <v>6111</v>
      </c>
      <c r="F2131" s="1546" t="s">
        <v>522</v>
      </c>
      <c r="G2131" s="1818"/>
      <c r="H2131" s="1818"/>
      <c r="I2131" s="1818">
        <v>5</v>
      </c>
      <c r="J2131" s="1546" t="s">
        <v>6523</v>
      </c>
      <c r="K2131" s="1546" t="s">
        <v>6456</v>
      </c>
      <c r="L2131" s="1546" t="s">
        <v>6515</v>
      </c>
    </row>
    <row r="2132" spans="1:12">
      <c r="A2132" s="1546" t="s">
        <v>314</v>
      </c>
      <c r="B2132" s="1817">
        <v>8036</v>
      </c>
      <c r="C2132" s="1546" t="s">
        <v>1819</v>
      </c>
      <c r="D2132" s="1546" t="s">
        <v>233</v>
      </c>
      <c r="E2132" s="1546" t="s">
        <v>6098</v>
      </c>
      <c r="F2132" s="1546" t="s">
        <v>276</v>
      </c>
      <c r="G2132" s="1818"/>
      <c r="H2132" s="1818"/>
      <c r="I2132" s="1818">
        <v>5</v>
      </c>
      <c r="J2132" s="1546" t="s">
        <v>6523</v>
      </c>
      <c r="K2132" s="1546" t="s">
        <v>6456</v>
      </c>
      <c r="L2132" s="1546" t="s">
        <v>6515</v>
      </c>
    </row>
    <row r="2133" spans="1:12">
      <c r="A2133" s="1546" t="s">
        <v>314</v>
      </c>
      <c r="B2133" s="1817">
        <v>8037</v>
      </c>
      <c r="C2133" s="1546" t="s">
        <v>1819</v>
      </c>
      <c r="D2133" s="1546" t="s">
        <v>233</v>
      </c>
      <c r="E2133" s="1546" t="s">
        <v>6099</v>
      </c>
      <c r="F2133" s="1546" t="s">
        <v>294</v>
      </c>
      <c r="G2133" s="1818"/>
      <c r="H2133" s="1818"/>
      <c r="I2133" s="1818">
        <v>5</v>
      </c>
      <c r="J2133" s="1546" t="s">
        <v>6523</v>
      </c>
      <c r="K2133" s="1546" t="s">
        <v>6456</v>
      </c>
      <c r="L2133" s="1546" t="s">
        <v>6515</v>
      </c>
    </row>
    <row r="2134" spans="1:12">
      <c r="A2134" s="1546" t="s">
        <v>314</v>
      </c>
      <c r="B2134" s="1817">
        <v>8038</v>
      </c>
      <c r="C2134" s="1546" t="s">
        <v>1819</v>
      </c>
      <c r="D2134" s="1546" t="s">
        <v>233</v>
      </c>
      <c r="E2134" s="1546" t="s">
        <v>6127</v>
      </c>
      <c r="F2134" s="1546" t="s">
        <v>847</v>
      </c>
      <c r="G2134" s="1818"/>
      <c r="H2134" s="1818"/>
      <c r="I2134" s="1818">
        <v>5</v>
      </c>
      <c r="J2134" s="1546" t="s">
        <v>6523</v>
      </c>
      <c r="K2134" s="1546" t="s">
        <v>6456</v>
      </c>
      <c r="L2134" s="1546" t="s">
        <v>6515</v>
      </c>
    </row>
    <row r="2135" spans="1:12">
      <c r="A2135" s="1546" t="s">
        <v>314</v>
      </c>
      <c r="B2135" s="1817">
        <v>8039</v>
      </c>
      <c r="C2135" s="1546" t="s">
        <v>1819</v>
      </c>
      <c r="D2135" s="1546" t="s">
        <v>233</v>
      </c>
      <c r="E2135" s="1546" t="s">
        <v>6117</v>
      </c>
      <c r="F2135" s="1546" t="s">
        <v>743</v>
      </c>
      <c r="G2135" s="1818"/>
      <c r="H2135" s="1818"/>
      <c r="I2135" s="1818">
        <v>5</v>
      </c>
      <c r="J2135" s="1546" t="s">
        <v>6523</v>
      </c>
      <c r="K2135" s="1546" t="s">
        <v>6456</v>
      </c>
      <c r="L2135" s="1546" t="s">
        <v>6515</v>
      </c>
    </row>
    <row r="2136" spans="1:12">
      <c r="A2136" s="1546" t="s">
        <v>314</v>
      </c>
      <c r="B2136" s="1817">
        <v>8040</v>
      </c>
      <c r="C2136" s="1546" t="s">
        <v>1819</v>
      </c>
      <c r="D2136" s="1546" t="s">
        <v>233</v>
      </c>
      <c r="E2136" s="1546" t="s">
        <v>6124</v>
      </c>
      <c r="F2136" s="1546" t="s">
        <v>822</v>
      </c>
      <c r="G2136" s="1818"/>
      <c r="H2136" s="1818"/>
      <c r="I2136" s="1818">
        <v>5</v>
      </c>
      <c r="J2136" s="1546" t="s">
        <v>6523</v>
      </c>
      <c r="K2136" s="1546" t="s">
        <v>6456</v>
      </c>
      <c r="L2136" s="1546" t="s">
        <v>6515</v>
      </c>
    </row>
    <row r="2137" spans="1:12">
      <c r="A2137" s="1546" t="s">
        <v>314</v>
      </c>
      <c r="B2137" s="1817">
        <v>8041</v>
      </c>
      <c r="C2137" s="1546" t="s">
        <v>1819</v>
      </c>
      <c r="D2137" s="1546" t="s">
        <v>233</v>
      </c>
      <c r="E2137" s="1546" t="s">
        <v>6609</v>
      </c>
      <c r="F2137" s="1546" t="s">
        <v>1861</v>
      </c>
      <c r="G2137" s="1818"/>
      <c r="H2137" s="1818"/>
      <c r="I2137" s="1818">
        <v>1</v>
      </c>
      <c r="J2137" s="1546" t="s">
        <v>6523</v>
      </c>
      <c r="K2137" s="1546" t="s">
        <v>6456</v>
      </c>
      <c r="L2137" s="1546" t="s">
        <v>6515</v>
      </c>
    </row>
    <row r="2138" spans="1:12">
      <c r="A2138" s="1546" t="s">
        <v>314</v>
      </c>
      <c r="B2138" s="1817">
        <v>8043</v>
      </c>
      <c r="C2138" s="1546" t="s">
        <v>1819</v>
      </c>
      <c r="D2138" s="1546" t="s">
        <v>233</v>
      </c>
      <c r="E2138" s="1546" t="s">
        <v>739</v>
      </c>
      <c r="F2138" s="1546" t="s">
        <v>303</v>
      </c>
      <c r="G2138" s="1818">
        <v>1</v>
      </c>
      <c r="H2138" s="1818">
        <v>10</v>
      </c>
      <c r="I2138" s="1818">
        <v>10</v>
      </c>
      <c r="J2138" s="1546" t="s">
        <v>6527</v>
      </c>
      <c r="K2138" s="1546" t="s">
        <v>6456</v>
      </c>
      <c r="L2138" s="1546" t="s">
        <v>6515</v>
      </c>
    </row>
    <row r="2139" spans="1:12">
      <c r="A2139" s="1546" t="s">
        <v>314</v>
      </c>
      <c r="B2139" s="1817">
        <v>8069</v>
      </c>
      <c r="C2139" s="1546" t="s">
        <v>1843</v>
      </c>
      <c r="D2139" s="1546" t="s">
        <v>234</v>
      </c>
      <c r="E2139" s="1546" t="s">
        <v>5920</v>
      </c>
      <c r="F2139" s="1546" t="s">
        <v>5921</v>
      </c>
      <c r="G2139" s="1818">
        <v>1</v>
      </c>
      <c r="H2139" s="1818">
        <v>2</v>
      </c>
      <c r="I2139" s="1818">
        <v>2</v>
      </c>
      <c r="J2139" s="1546" t="s">
        <v>6527</v>
      </c>
      <c r="K2139" s="1546" t="s">
        <v>6456</v>
      </c>
      <c r="L2139" s="1546" t="s">
        <v>6515</v>
      </c>
    </row>
    <row r="2140" spans="1:12">
      <c r="A2140" s="1546" t="s">
        <v>314</v>
      </c>
      <c r="B2140" s="1817">
        <v>8070</v>
      </c>
      <c r="C2140" s="1546" t="s">
        <v>1843</v>
      </c>
      <c r="D2140" s="1546" t="s">
        <v>234</v>
      </c>
      <c r="E2140" s="1546" t="s">
        <v>6226</v>
      </c>
      <c r="F2140" s="1546" t="s">
        <v>38</v>
      </c>
      <c r="G2140" s="1818">
        <v>1</v>
      </c>
      <c r="H2140" s="1818">
        <v>2</v>
      </c>
      <c r="I2140" s="1818">
        <v>2</v>
      </c>
      <c r="J2140" s="1546" t="s">
        <v>6527</v>
      </c>
      <c r="K2140" s="1546" t="s">
        <v>6456</v>
      </c>
      <c r="L2140" s="1546" t="s">
        <v>6515</v>
      </c>
    </row>
    <row r="2141" spans="1:12">
      <c r="A2141" s="1546" t="s">
        <v>314</v>
      </c>
      <c r="B2141" s="1817">
        <v>8071</v>
      </c>
      <c r="C2141" s="1546" t="s">
        <v>1843</v>
      </c>
      <c r="D2141" s="1546" t="s">
        <v>234</v>
      </c>
      <c r="E2141" s="1546" t="s">
        <v>6245</v>
      </c>
      <c r="F2141" s="1546" t="s">
        <v>383</v>
      </c>
      <c r="G2141" s="1818">
        <v>1</v>
      </c>
      <c r="H2141" s="1818">
        <v>5</v>
      </c>
      <c r="I2141" s="1818">
        <v>5</v>
      </c>
      <c r="J2141" s="1546" t="s">
        <v>6527</v>
      </c>
      <c r="K2141" s="1546" t="s">
        <v>6456</v>
      </c>
      <c r="L2141" s="1546" t="s">
        <v>6515</v>
      </c>
    </row>
    <row r="2142" spans="1:12">
      <c r="A2142" s="1546" t="s">
        <v>314</v>
      </c>
      <c r="B2142" s="1817">
        <v>8072</v>
      </c>
      <c r="C2142" s="1546" t="s">
        <v>1843</v>
      </c>
      <c r="D2142" s="1546" t="s">
        <v>234</v>
      </c>
      <c r="E2142" s="1546" t="s">
        <v>6341</v>
      </c>
      <c r="F2142" s="1546" t="s">
        <v>1722</v>
      </c>
      <c r="G2142" s="1818"/>
      <c r="H2142" s="1818">
        <v>2</v>
      </c>
      <c r="I2142" s="1818">
        <v>2</v>
      </c>
      <c r="J2142" s="1546" t="s">
        <v>6523</v>
      </c>
      <c r="K2142" s="1546" t="s">
        <v>6456</v>
      </c>
      <c r="L2142" s="1546" t="s">
        <v>6515</v>
      </c>
    </row>
    <row r="2143" spans="1:12">
      <c r="A2143" s="1546" t="s">
        <v>314</v>
      </c>
      <c r="B2143" s="1817">
        <v>8074</v>
      </c>
      <c r="C2143" s="1546" t="s">
        <v>1843</v>
      </c>
      <c r="D2143" s="1546" t="s">
        <v>234</v>
      </c>
      <c r="E2143" s="1546" t="s">
        <v>6098</v>
      </c>
      <c r="F2143" s="1546" t="s">
        <v>276</v>
      </c>
      <c r="G2143" s="1818">
        <v>1</v>
      </c>
      <c r="H2143" s="1818">
        <v>4</v>
      </c>
      <c r="I2143" s="1818">
        <v>4</v>
      </c>
      <c r="J2143" s="1546" t="s">
        <v>6527</v>
      </c>
      <c r="K2143" s="1546" t="s">
        <v>6456</v>
      </c>
      <c r="L2143" s="1546" t="s">
        <v>6515</v>
      </c>
    </row>
    <row r="2144" spans="1:12">
      <c r="A2144" s="1546" t="s">
        <v>314</v>
      </c>
      <c r="B2144" s="1817">
        <v>8075</v>
      </c>
      <c r="C2144" s="1546" t="s">
        <v>1843</v>
      </c>
      <c r="D2144" s="1546" t="s">
        <v>234</v>
      </c>
      <c r="E2144" s="1546" t="s">
        <v>291</v>
      </c>
      <c r="F2144" s="1546" t="s">
        <v>290</v>
      </c>
      <c r="G2144" s="1818">
        <v>1</v>
      </c>
      <c r="H2144" s="1818">
        <v>4</v>
      </c>
      <c r="I2144" s="1818">
        <v>4</v>
      </c>
      <c r="J2144" s="1546" t="s">
        <v>6527</v>
      </c>
      <c r="K2144" s="1546" t="s">
        <v>6456</v>
      </c>
      <c r="L2144" s="1546" t="s">
        <v>6515</v>
      </c>
    </row>
    <row r="2145" spans="1:12">
      <c r="A2145" s="1546" t="s">
        <v>314</v>
      </c>
      <c r="B2145" s="1817">
        <v>8077</v>
      </c>
      <c r="C2145" s="1546" t="s">
        <v>1843</v>
      </c>
      <c r="D2145" s="1546" t="s">
        <v>234</v>
      </c>
      <c r="E2145" s="1546" t="s">
        <v>1605</v>
      </c>
      <c r="F2145" s="1546" t="s">
        <v>1841</v>
      </c>
      <c r="G2145" s="1818">
        <v>1</v>
      </c>
      <c r="H2145" s="1818">
        <v>12</v>
      </c>
      <c r="I2145" s="1818">
        <v>12</v>
      </c>
      <c r="J2145" s="1546" t="s">
        <v>6527</v>
      </c>
      <c r="K2145" s="1546" t="s">
        <v>6456</v>
      </c>
      <c r="L2145" s="1546" t="s">
        <v>6515</v>
      </c>
    </row>
    <row r="2146" spans="1:12">
      <c r="A2146" s="1546" t="s">
        <v>314</v>
      </c>
      <c r="B2146" s="1817">
        <v>8078</v>
      </c>
      <c r="C2146" s="1546" t="s">
        <v>1843</v>
      </c>
      <c r="D2146" s="1546" t="s">
        <v>234</v>
      </c>
      <c r="E2146" s="1546" t="s">
        <v>277</v>
      </c>
      <c r="F2146" s="1546" t="s">
        <v>1473</v>
      </c>
      <c r="G2146" s="1818">
        <v>1</v>
      </c>
      <c r="H2146" s="1818">
        <v>6</v>
      </c>
      <c r="I2146" s="1818">
        <v>6</v>
      </c>
      <c r="J2146" s="1546" t="s">
        <v>6527</v>
      </c>
      <c r="K2146" s="1546" t="s">
        <v>6456</v>
      </c>
      <c r="L2146" s="1546" t="s">
        <v>6515</v>
      </c>
    </row>
    <row r="2147" spans="1:12">
      <c r="A2147" s="1546" t="s">
        <v>314</v>
      </c>
      <c r="B2147" s="1817">
        <v>8079</v>
      </c>
      <c r="C2147" s="1546" t="s">
        <v>1843</v>
      </c>
      <c r="D2147" s="1546" t="s">
        <v>234</v>
      </c>
      <c r="E2147" s="1546" t="s">
        <v>6261</v>
      </c>
      <c r="F2147" s="1546" t="s">
        <v>6026</v>
      </c>
      <c r="G2147" s="1818">
        <v>1</v>
      </c>
      <c r="H2147" s="1818">
        <v>6</v>
      </c>
      <c r="I2147" s="1818">
        <v>6</v>
      </c>
      <c r="J2147" s="1546" t="s">
        <v>6527</v>
      </c>
      <c r="K2147" s="1546" t="s">
        <v>6456</v>
      </c>
      <c r="L2147" s="1546" t="s">
        <v>6515</v>
      </c>
    </row>
    <row r="2148" spans="1:12">
      <c r="A2148" s="1546" t="s">
        <v>314</v>
      </c>
      <c r="B2148" s="1817">
        <v>8081</v>
      </c>
      <c r="C2148" s="1546" t="s">
        <v>1843</v>
      </c>
      <c r="D2148" s="1546" t="s">
        <v>234</v>
      </c>
      <c r="E2148" s="1546" t="s">
        <v>6311</v>
      </c>
      <c r="F2148" s="1546" t="s">
        <v>1227</v>
      </c>
      <c r="G2148" s="1818"/>
      <c r="H2148" s="1818">
        <v>20</v>
      </c>
      <c r="I2148" s="1818">
        <v>20</v>
      </c>
      <c r="J2148" s="1546" t="s">
        <v>6523</v>
      </c>
      <c r="K2148" s="1546" t="s">
        <v>6456</v>
      </c>
      <c r="L2148" s="1546" t="s">
        <v>6515</v>
      </c>
    </row>
    <row r="2149" spans="1:12">
      <c r="A2149" s="1546" t="s">
        <v>314</v>
      </c>
      <c r="B2149" s="1817">
        <v>8082</v>
      </c>
      <c r="C2149" s="1546" t="s">
        <v>1843</v>
      </c>
      <c r="D2149" s="1546" t="s">
        <v>234</v>
      </c>
      <c r="E2149" s="1546" t="s">
        <v>6287</v>
      </c>
      <c r="F2149" s="1546" t="s">
        <v>1043</v>
      </c>
      <c r="G2149" s="1818"/>
      <c r="H2149" s="1818">
        <v>20</v>
      </c>
      <c r="I2149" s="1818">
        <v>20</v>
      </c>
      <c r="J2149" s="1546" t="s">
        <v>6523</v>
      </c>
      <c r="K2149" s="1546" t="s">
        <v>6456</v>
      </c>
      <c r="L2149" s="1546" t="s">
        <v>6515</v>
      </c>
    </row>
    <row r="2150" spans="1:12">
      <c r="A2150" s="1546" t="s">
        <v>314</v>
      </c>
      <c r="B2150" s="1817">
        <v>8083</v>
      </c>
      <c r="C2150" s="1546" t="s">
        <v>1843</v>
      </c>
      <c r="D2150" s="1546" t="s">
        <v>234</v>
      </c>
      <c r="E2150" s="1546" t="s">
        <v>6312</v>
      </c>
      <c r="F2150" s="1546" t="s">
        <v>1229</v>
      </c>
      <c r="G2150" s="1818"/>
      <c r="H2150" s="1818">
        <v>20</v>
      </c>
      <c r="I2150" s="1818">
        <v>20</v>
      </c>
      <c r="J2150" s="1546" t="s">
        <v>6523</v>
      </c>
      <c r="K2150" s="1546" t="s">
        <v>6456</v>
      </c>
      <c r="L2150" s="1546" t="s">
        <v>6515</v>
      </c>
    </row>
    <row r="2151" spans="1:12">
      <c r="A2151" s="1546" t="s">
        <v>314</v>
      </c>
      <c r="B2151" s="1817">
        <v>8085</v>
      </c>
      <c r="C2151" s="1546" t="s">
        <v>1843</v>
      </c>
      <c r="D2151" s="1546" t="s">
        <v>234</v>
      </c>
      <c r="E2151" s="1546" t="s">
        <v>768</v>
      </c>
      <c r="F2151" s="1546" t="s">
        <v>769</v>
      </c>
      <c r="G2151" s="1818"/>
      <c r="H2151" s="1818">
        <v>100</v>
      </c>
      <c r="I2151" s="1818">
        <v>100</v>
      </c>
      <c r="J2151" s="1546" t="s">
        <v>6523</v>
      </c>
      <c r="K2151" s="1546" t="s">
        <v>6456</v>
      </c>
      <c r="L2151" s="1546" t="s">
        <v>6515</v>
      </c>
    </row>
    <row r="2152" spans="1:12">
      <c r="A2152" s="1546" t="s">
        <v>314</v>
      </c>
      <c r="B2152" s="1817">
        <v>8086</v>
      </c>
      <c r="C2152" s="1546" t="s">
        <v>1843</v>
      </c>
      <c r="D2152" s="1546" t="s">
        <v>234</v>
      </c>
      <c r="E2152" s="1546" t="s">
        <v>770</v>
      </c>
      <c r="F2152" s="1546" t="s">
        <v>769</v>
      </c>
      <c r="G2152" s="1818"/>
      <c r="H2152" s="1818">
        <v>500</v>
      </c>
      <c r="I2152" s="1818">
        <v>500</v>
      </c>
      <c r="J2152" s="1546" t="s">
        <v>6523</v>
      </c>
      <c r="K2152" s="1546" t="s">
        <v>6456</v>
      </c>
      <c r="L2152" s="1546" t="s">
        <v>6515</v>
      </c>
    </row>
    <row r="2153" spans="1:12">
      <c r="A2153" s="1546" t="s">
        <v>314</v>
      </c>
      <c r="B2153" s="1817">
        <v>8087</v>
      </c>
      <c r="C2153" s="1546" t="s">
        <v>1843</v>
      </c>
      <c r="D2153" s="1546" t="s">
        <v>234</v>
      </c>
      <c r="E2153" s="1546" t="s">
        <v>739</v>
      </c>
      <c r="F2153" s="1546" t="s">
        <v>303</v>
      </c>
      <c r="G2153" s="1818">
        <v>1</v>
      </c>
      <c r="H2153" s="1818">
        <v>10</v>
      </c>
      <c r="I2153" s="1818">
        <v>10</v>
      </c>
      <c r="J2153" s="1546" t="s">
        <v>6527</v>
      </c>
      <c r="K2153" s="1546" t="s">
        <v>6456</v>
      </c>
      <c r="L2153" s="1546" t="s">
        <v>6515</v>
      </c>
    </row>
    <row r="2154" spans="1:12">
      <c r="A2154" s="1546" t="s">
        <v>314</v>
      </c>
      <c r="B2154" s="1817">
        <v>8088</v>
      </c>
      <c r="C2154" s="1546" t="s">
        <v>1843</v>
      </c>
      <c r="D2154" s="1546" t="s">
        <v>234</v>
      </c>
      <c r="E2154" s="1546" t="s">
        <v>2083</v>
      </c>
      <c r="F2154" s="1546" t="s">
        <v>6515</v>
      </c>
      <c r="G2154" s="1818"/>
      <c r="H2154" s="1818"/>
      <c r="I2154" s="1818">
        <v>1</v>
      </c>
      <c r="J2154" s="1546" t="s">
        <v>6523</v>
      </c>
      <c r="K2154" s="1546" t="s">
        <v>6456</v>
      </c>
      <c r="L2154" s="1546" t="s">
        <v>6515</v>
      </c>
    </row>
    <row r="2155" spans="1:12">
      <c r="A2155" s="1546" t="s">
        <v>314</v>
      </c>
      <c r="B2155" s="1817">
        <v>8114</v>
      </c>
      <c r="C2155" s="1546" t="s">
        <v>1843</v>
      </c>
      <c r="D2155" s="1546" t="s">
        <v>235</v>
      </c>
      <c r="E2155" s="1546" t="s">
        <v>6301</v>
      </c>
      <c r="F2155" s="1546" t="s">
        <v>6013</v>
      </c>
      <c r="G2155" s="1818">
        <v>1</v>
      </c>
      <c r="H2155" s="1818">
        <v>50</v>
      </c>
      <c r="I2155" s="1818">
        <v>50</v>
      </c>
      <c r="J2155" s="1546" t="s">
        <v>6527</v>
      </c>
      <c r="K2155" s="1546" t="s">
        <v>6427</v>
      </c>
      <c r="L2155" s="1546" t="s">
        <v>6610</v>
      </c>
    </row>
    <row r="2156" spans="1:12">
      <c r="A2156" s="1546" t="s">
        <v>314</v>
      </c>
      <c r="B2156" s="1817">
        <v>8115</v>
      </c>
      <c r="C2156" s="1546" t="s">
        <v>1843</v>
      </c>
      <c r="D2156" s="1546" t="s">
        <v>235</v>
      </c>
      <c r="E2156" s="1546" t="s">
        <v>6300</v>
      </c>
      <c r="F2156" s="1546" t="s">
        <v>1108</v>
      </c>
      <c r="G2156" s="1818">
        <v>1</v>
      </c>
      <c r="H2156" s="1818">
        <v>50</v>
      </c>
      <c r="I2156" s="1818">
        <v>50</v>
      </c>
      <c r="J2156" s="1546" t="s">
        <v>6527</v>
      </c>
      <c r="K2156" s="1546" t="s">
        <v>6427</v>
      </c>
      <c r="L2156" s="1546" t="s">
        <v>6610</v>
      </c>
    </row>
    <row r="2157" spans="1:12">
      <c r="A2157" s="1546" t="s">
        <v>314</v>
      </c>
      <c r="B2157" s="1817">
        <v>8116</v>
      </c>
      <c r="C2157" s="1546" t="s">
        <v>1843</v>
      </c>
      <c r="D2157" s="1546" t="s">
        <v>235</v>
      </c>
      <c r="E2157" s="1546" t="s">
        <v>1751</v>
      </c>
      <c r="F2157" s="1546" t="s">
        <v>1577</v>
      </c>
      <c r="G2157" s="1818">
        <v>1</v>
      </c>
      <c r="H2157" s="1818">
        <v>25</v>
      </c>
      <c r="I2157" s="1818">
        <v>25</v>
      </c>
      <c r="J2157" s="1546" t="s">
        <v>6527</v>
      </c>
      <c r="K2157" s="1546" t="s">
        <v>6427</v>
      </c>
      <c r="L2157" s="1546" t="s">
        <v>6610</v>
      </c>
    </row>
    <row r="2158" spans="1:12">
      <c r="A2158" s="1546" t="s">
        <v>314</v>
      </c>
      <c r="B2158" s="1817">
        <v>8117</v>
      </c>
      <c r="C2158" s="1546" t="s">
        <v>1843</v>
      </c>
      <c r="D2158" s="1546" t="s">
        <v>235</v>
      </c>
      <c r="E2158" s="1546" t="s">
        <v>586</v>
      </c>
      <c r="F2158" s="1546" t="s">
        <v>6299</v>
      </c>
      <c r="G2158" s="1818"/>
      <c r="H2158" s="1818">
        <v>10</v>
      </c>
      <c r="I2158" s="1818">
        <v>10</v>
      </c>
      <c r="J2158" s="1546" t="s">
        <v>6523</v>
      </c>
      <c r="K2158" s="1546" t="s">
        <v>6427</v>
      </c>
      <c r="L2158" s="1546" t="s">
        <v>6610</v>
      </c>
    </row>
    <row r="2159" spans="1:12">
      <c r="A2159" s="1546" t="s">
        <v>314</v>
      </c>
      <c r="B2159" s="1817">
        <v>8118</v>
      </c>
      <c r="C2159" s="1546" t="s">
        <v>1843</v>
      </c>
      <c r="D2159" s="1546" t="s">
        <v>235</v>
      </c>
      <c r="E2159" s="1546" t="s">
        <v>1850</v>
      </c>
      <c r="F2159" s="1546" t="s">
        <v>5997</v>
      </c>
      <c r="G2159" s="1818"/>
      <c r="H2159" s="1818">
        <v>10</v>
      </c>
      <c r="I2159" s="1818">
        <v>10</v>
      </c>
      <c r="J2159" s="1546" t="s">
        <v>6523</v>
      </c>
      <c r="K2159" s="1546" t="s">
        <v>6427</v>
      </c>
      <c r="L2159" s="1546" t="s">
        <v>6610</v>
      </c>
    </row>
    <row r="2160" spans="1:12">
      <c r="A2160" s="1546" t="s">
        <v>314</v>
      </c>
      <c r="B2160" s="1817">
        <v>8119</v>
      </c>
      <c r="C2160" s="1546" t="s">
        <v>1843</v>
      </c>
      <c r="D2160" s="1546" t="s">
        <v>235</v>
      </c>
      <c r="E2160" s="1546" t="s">
        <v>1123</v>
      </c>
      <c r="F2160" s="1546" t="s">
        <v>6008</v>
      </c>
      <c r="G2160" s="1818"/>
      <c r="H2160" s="1818">
        <v>20</v>
      </c>
      <c r="I2160" s="1818">
        <v>20</v>
      </c>
      <c r="J2160" s="1546" t="s">
        <v>6523</v>
      </c>
      <c r="K2160" s="1546" t="s">
        <v>6427</v>
      </c>
      <c r="L2160" s="1546" t="s">
        <v>6610</v>
      </c>
    </row>
    <row r="2161" spans="1:12">
      <c r="A2161" s="1546" t="s">
        <v>314</v>
      </c>
      <c r="B2161" s="1817">
        <v>8143</v>
      </c>
      <c r="C2161" s="1546" t="s">
        <v>1852</v>
      </c>
      <c r="D2161" s="1546" t="s">
        <v>236</v>
      </c>
      <c r="E2161" s="1546" t="s">
        <v>1853</v>
      </c>
      <c r="F2161" s="1546" t="s">
        <v>3757</v>
      </c>
      <c r="G2161" s="1818"/>
      <c r="H2161" s="1818"/>
      <c r="I2161" s="1818">
        <v>1</v>
      </c>
      <c r="J2161" s="1546" t="s">
        <v>6523</v>
      </c>
      <c r="K2161" s="1546" t="s">
        <v>6456</v>
      </c>
      <c r="L2161" s="1546" t="s">
        <v>6515</v>
      </c>
    </row>
    <row r="2162" spans="1:12">
      <c r="A2162" s="1546" t="s">
        <v>314</v>
      </c>
      <c r="B2162" s="1817">
        <v>8177</v>
      </c>
      <c r="C2162" s="1546" t="s">
        <v>1852</v>
      </c>
      <c r="D2162" s="1546" t="s">
        <v>237</v>
      </c>
      <c r="E2162" s="1546" t="s">
        <v>471</v>
      </c>
      <c r="F2162" s="1546" t="s">
        <v>470</v>
      </c>
      <c r="G2162" s="1818">
        <v>1</v>
      </c>
      <c r="H2162" s="1818">
        <v>4</v>
      </c>
      <c r="I2162" s="1818">
        <v>4</v>
      </c>
      <c r="J2162" s="1546" t="s">
        <v>6527</v>
      </c>
      <c r="K2162" s="1546" t="s">
        <v>6456</v>
      </c>
      <c r="L2162" s="1546" t="s">
        <v>6515</v>
      </c>
    </row>
    <row r="2163" spans="1:12">
      <c r="A2163" s="1546" t="s">
        <v>314</v>
      </c>
      <c r="B2163" s="1817">
        <v>8178</v>
      </c>
      <c r="C2163" s="1546" t="s">
        <v>1852</v>
      </c>
      <c r="D2163" s="1546" t="s">
        <v>237</v>
      </c>
      <c r="E2163" s="1546" t="s">
        <v>6098</v>
      </c>
      <c r="F2163" s="1546" t="s">
        <v>276</v>
      </c>
      <c r="G2163" s="1818">
        <v>5</v>
      </c>
      <c r="H2163" s="1818">
        <v>4</v>
      </c>
      <c r="I2163" s="1818">
        <v>20</v>
      </c>
      <c r="J2163" s="1546" t="s">
        <v>6527</v>
      </c>
      <c r="K2163" s="1546" t="s">
        <v>6456</v>
      </c>
      <c r="L2163" s="1546" t="s">
        <v>6515</v>
      </c>
    </row>
    <row r="2164" spans="1:12">
      <c r="A2164" s="1546" t="s">
        <v>314</v>
      </c>
      <c r="B2164" s="1817">
        <v>8179</v>
      </c>
      <c r="C2164" s="1546" t="s">
        <v>1852</v>
      </c>
      <c r="D2164" s="1546" t="s">
        <v>237</v>
      </c>
      <c r="E2164" s="1546" t="s">
        <v>6099</v>
      </c>
      <c r="F2164" s="1546" t="s">
        <v>294</v>
      </c>
      <c r="G2164" s="1818">
        <v>5</v>
      </c>
      <c r="H2164" s="1818">
        <v>4</v>
      </c>
      <c r="I2164" s="1818">
        <v>20</v>
      </c>
      <c r="J2164" s="1546" t="s">
        <v>6527</v>
      </c>
      <c r="K2164" s="1546" t="s">
        <v>6456</v>
      </c>
      <c r="L2164" s="1546" t="s">
        <v>6515</v>
      </c>
    </row>
    <row r="2165" spans="1:12">
      <c r="A2165" s="1546" t="s">
        <v>314</v>
      </c>
      <c r="B2165" s="1817">
        <v>8180</v>
      </c>
      <c r="C2165" s="1546" t="s">
        <v>1852</v>
      </c>
      <c r="D2165" s="1546" t="s">
        <v>237</v>
      </c>
      <c r="E2165" s="1546" t="s">
        <v>6119</v>
      </c>
      <c r="F2165" s="1546" t="s">
        <v>321</v>
      </c>
      <c r="G2165" s="1818">
        <v>2</v>
      </c>
      <c r="H2165" s="1818">
        <v>4</v>
      </c>
      <c r="I2165" s="1818">
        <v>8</v>
      </c>
      <c r="J2165" s="1546" t="s">
        <v>6527</v>
      </c>
      <c r="K2165" s="1546" t="s">
        <v>6456</v>
      </c>
      <c r="L2165" s="1546" t="s">
        <v>6515</v>
      </c>
    </row>
    <row r="2166" spans="1:12">
      <c r="A2166" s="1546" t="s">
        <v>314</v>
      </c>
      <c r="B2166" s="1817">
        <v>8181</v>
      </c>
      <c r="C2166" s="1546" t="s">
        <v>1852</v>
      </c>
      <c r="D2166" s="1546" t="s">
        <v>237</v>
      </c>
      <c r="E2166" s="1546" t="s">
        <v>6127</v>
      </c>
      <c r="F2166" s="1546" t="s">
        <v>847</v>
      </c>
      <c r="G2166" s="1818">
        <v>3</v>
      </c>
      <c r="H2166" s="1818">
        <v>4</v>
      </c>
      <c r="I2166" s="1818">
        <v>12</v>
      </c>
      <c r="J2166" s="1546" t="s">
        <v>6527</v>
      </c>
      <c r="K2166" s="1546" t="s">
        <v>6456</v>
      </c>
      <c r="L2166" s="1546" t="s">
        <v>6515</v>
      </c>
    </row>
    <row r="2167" spans="1:12">
      <c r="A2167" s="1546" t="s">
        <v>314</v>
      </c>
      <c r="B2167" s="1817">
        <v>8182</v>
      </c>
      <c r="C2167" s="1546" t="s">
        <v>1852</v>
      </c>
      <c r="D2167" s="1546" t="s">
        <v>237</v>
      </c>
      <c r="E2167" s="1546" t="s">
        <v>6554</v>
      </c>
      <c r="F2167" s="1546" t="s">
        <v>845</v>
      </c>
      <c r="G2167" s="1818">
        <v>2</v>
      </c>
      <c r="H2167" s="1818">
        <v>4</v>
      </c>
      <c r="I2167" s="1818">
        <v>8</v>
      </c>
      <c r="J2167" s="1546" t="s">
        <v>6527</v>
      </c>
      <c r="K2167" s="1546" t="s">
        <v>6456</v>
      </c>
      <c r="L2167" s="1546" t="s">
        <v>6515</v>
      </c>
    </row>
    <row r="2168" spans="1:12">
      <c r="A2168" s="1546" t="s">
        <v>314</v>
      </c>
      <c r="B2168" s="1817">
        <v>8183</v>
      </c>
      <c r="C2168" s="1546" t="s">
        <v>1852</v>
      </c>
      <c r="D2168" s="1546" t="s">
        <v>237</v>
      </c>
      <c r="E2168" s="1546" t="s">
        <v>844</v>
      </c>
      <c r="F2168" s="1546" t="s">
        <v>843</v>
      </c>
      <c r="G2168" s="1818">
        <v>2</v>
      </c>
      <c r="H2168" s="1818">
        <v>4</v>
      </c>
      <c r="I2168" s="1818">
        <v>8</v>
      </c>
      <c r="J2168" s="1546" t="s">
        <v>6527</v>
      </c>
      <c r="K2168" s="1546" t="s">
        <v>6456</v>
      </c>
      <c r="L2168" s="1546" t="s">
        <v>6515</v>
      </c>
    </row>
    <row r="2169" spans="1:12">
      <c r="A2169" s="1546" t="s">
        <v>314</v>
      </c>
      <c r="B2169" s="1817">
        <v>8184</v>
      </c>
      <c r="C2169" s="1546" t="s">
        <v>1852</v>
      </c>
      <c r="D2169" s="1546" t="s">
        <v>237</v>
      </c>
      <c r="E2169" s="1546" t="s">
        <v>6109</v>
      </c>
      <c r="F2169" s="1546" t="s">
        <v>466</v>
      </c>
      <c r="G2169" s="1818">
        <v>2</v>
      </c>
      <c r="H2169" s="1818">
        <v>4</v>
      </c>
      <c r="I2169" s="1818">
        <v>8</v>
      </c>
      <c r="J2169" s="1546" t="s">
        <v>6527</v>
      </c>
      <c r="K2169" s="1546" t="s">
        <v>6456</v>
      </c>
      <c r="L2169" s="1546" t="s">
        <v>6515</v>
      </c>
    </row>
    <row r="2170" spans="1:12">
      <c r="A2170" s="1546" t="s">
        <v>314</v>
      </c>
      <c r="B2170" s="1817">
        <v>8185</v>
      </c>
      <c r="C2170" s="1546" t="s">
        <v>1852</v>
      </c>
      <c r="D2170" s="1546" t="s">
        <v>237</v>
      </c>
      <c r="E2170" s="1546" t="s">
        <v>6098</v>
      </c>
      <c r="F2170" s="1546" t="s">
        <v>276</v>
      </c>
      <c r="G2170" s="1818">
        <v>1</v>
      </c>
      <c r="H2170" s="1818">
        <v>1</v>
      </c>
      <c r="I2170" s="1818">
        <v>1</v>
      </c>
      <c r="J2170" s="1546" t="s">
        <v>6527</v>
      </c>
      <c r="K2170" s="1546" t="s">
        <v>6456</v>
      </c>
      <c r="L2170" s="1546" t="s">
        <v>6515</v>
      </c>
    </row>
    <row r="2171" spans="1:12">
      <c r="A2171" s="1546" t="s">
        <v>314</v>
      </c>
      <c r="B2171" s="1817">
        <v>8186</v>
      </c>
      <c r="C2171" s="1546" t="s">
        <v>1852</v>
      </c>
      <c r="D2171" s="1546" t="s">
        <v>237</v>
      </c>
      <c r="E2171" s="1546" t="s">
        <v>6127</v>
      </c>
      <c r="F2171" s="1546" t="s">
        <v>847</v>
      </c>
      <c r="G2171" s="1818">
        <v>2</v>
      </c>
      <c r="H2171" s="1818">
        <v>1</v>
      </c>
      <c r="I2171" s="1818">
        <v>2</v>
      </c>
      <c r="J2171" s="1546" t="s">
        <v>6527</v>
      </c>
      <c r="K2171" s="1546" t="s">
        <v>6456</v>
      </c>
      <c r="L2171" s="1546" t="s">
        <v>6515</v>
      </c>
    </row>
    <row r="2172" spans="1:12">
      <c r="A2172" s="1546" t="s">
        <v>314</v>
      </c>
      <c r="B2172" s="1817">
        <v>8187</v>
      </c>
      <c r="C2172" s="1546" t="s">
        <v>1852</v>
      </c>
      <c r="D2172" s="1546" t="s">
        <v>237</v>
      </c>
      <c r="E2172" s="1546" t="s">
        <v>6109</v>
      </c>
      <c r="F2172" s="1546" t="s">
        <v>466</v>
      </c>
      <c r="G2172" s="1818">
        <v>1</v>
      </c>
      <c r="H2172" s="1818">
        <v>1</v>
      </c>
      <c r="I2172" s="1818">
        <v>1</v>
      </c>
      <c r="J2172" s="1546" t="s">
        <v>6527</v>
      </c>
      <c r="K2172" s="1546" t="s">
        <v>6456</v>
      </c>
      <c r="L2172" s="1546" t="s">
        <v>6515</v>
      </c>
    </row>
    <row r="2173" spans="1:12">
      <c r="A2173" s="1546" t="s">
        <v>314</v>
      </c>
      <c r="B2173" s="1817">
        <v>8189</v>
      </c>
      <c r="C2173" s="1546" t="s">
        <v>1852</v>
      </c>
      <c r="D2173" s="1546" t="s">
        <v>237</v>
      </c>
      <c r="E2173" s="1546" t="s">
        <v>6273</v>
      </c>
      <c r="F2173" s="1546" t="s">
        <v>853</v>
      </c>
      <c r="G2173" s="1818">
        <v>2</v>
      </c>
      <c r="H2173" s="1818">
        <v>5</v>
      </c>
      <c r="I2173" s="1818">
        <v>10</v>
      </c>
      <c r="J2173" s="1546" t="s">
        <v>6527</v>
      </c>
      <c r="K2173" s="1546" t="s">
        <v>6456</v>
      </c>
      <c r="L2173" s="1546" t="s">
        <v>6515</v>
      </c>
    </row>
    <row r="2174" spans="1:12">
      <c r="A2174" s="1546" t="s">
        <v>314</v>
      </c>
      <c r="B2174" s="1817">
        <v>8190</v>
      </c>
      <c r="C2174" s="1546" t="s">
        <v>1852</v>
      </c>
      <c r="D2174" s="1546" t="s">
        <v>237</v>
      </c>
      <c r="E2174" s="1546" t="s">
        <v>6256</v>
      </c>
      <c r="F2174" s="1546" t="s">
        <v>436</v>
      </c>
      <c r="G2174" s="1818">
        <v>3</v>
      </c>
      <c r="H2174" s="1818">
        <v>5</v>
      </c>
      <c r="I2174" s="1818">
        <v>15</v>
      </c>
      <c r="J2174" s="1546" t="s">
        <v>6527</v>
      </c>
      <c r="K2174" s="1546" t="s">
        <v>6456</v>
      </c>
      <c r="L2174" s="1546" t="s">
        <v>6515</v>
      </c>
    </row>
    <row r="2175" spans="1:12">
      <c r="A2175" s="1546" t="s">
        <v>314</v>
      </c>
      <c r="B2175" s="1817">
        <v>8191</v>
      </c>
      <c r="C2175" s="1546" t="s">
        <v>1852</v>
      </c>
      <c r="D2175" s="1546" t="s">
        <v>237</v>
      </c>
      <c r="E2175" s="1546" t="s">
        <v>505</v>
      </c>
      <c r="F2175" s="1546" t="s">
        <v>6515</v>
      </c>
      <c r="G2175" s="1818">
        <v>1</v>
      </c>
      <c r="H2175" s="1818">
        <v>5</v>
      </c>
      <c r="I2175" s="1818">
        <v>5</v>
      </c>
      <c r="J2175" s="1546" t="s">
        <v>6527</v>
      </c>
      <c r="K2175" s="1546" t="s">
        <v>6456</v>
      </c>
      <c r="L2175" s="1546" t="s">
        <v>6515</v>
      </c>
    </row>
    <row r="2176" spans="1:12">
      <c r="A2176" s="1546" t="s">
        <v>314</v>
      </c>
      <c r="B2176" s="1817">
        <v>8193</v>
      </c>
      <c r="C2176" s="1546" t="s">
        <v>1852</v>
      </c>
      <c r="D2176" s="1546" t="s">
        <v>237</v>
      </c>
      <c r="E2176" s="1546" t="s">
        <v>555</v>
      </c>
      <c r="F2176" s="1546" t="s">
        <v>728</v>
      </c>
      <c r="G2176" s="1818">
        <v>2</v>
      </c>
      <c r="H2176" s="1818">
        <v>10</v>
      </c>
      <c r="I2176" s="1818">
        <v>20</v>
      </c>
      <c r="J2176" s="1546" t="s">
        <v>6527</v>
      </c>
      <c r="K2176" s="1546" t="s">
        <v>6456</v>
      </c>
      <c r="L2176" s="1546" t="s">
        <v>6515</v>
      </c>
    </row>
    <row r="2177" spans="1:12">
      <c r="A2177" s="1546" t="s">
        <v>314</v>
      </c>
      <c r="B2177" s="1817">
        <v>8195</v>
      </c>
      <c r="C2177" s="1546" t="s">
        <v>1852</v>
      </c>
      <c r="D2177" s="1546" t="s">
        <v>237</v>
      </c>
      <c r="E2177" s="1546" t="s">
        <v>563</v>
      </c>
      <c r="F2177" s="1546" t="s">
        <v>6347</v>
      </c>
      <c r="G2177" s="1818">
        <v>2</v>
      </c>
      <c r="H2177" s="1818">
        <v>30</v>
      </c>
      <c r="I2177" s="1818">
        <v>60</v>
      </c>
      <c r="J2177" s="1546" t="s">
        <v>6527</v>
      </c>
      <c r="K2177" s="1546" t="s">
        <v>6456</v>
      </c>
      <c r="L2177" s="1546" t="s">
        <v>6515</v>
      </c>
    </row>
    <row r="2178" spans="1:12">
      <c r="A2178" s="1546" t="s">
        <v>314</v>
      </c>
      <c r="B2178" s="1817">
        <v>8197</v>
      </c>
      <c r="C2178" s="1546" t="s">
        <v>1852</v>
      </c>
      <c r="D2178" s="1546" t="s">
        <v>237</v>
      </c>
      <c r="E2178" s="1546" t="s">
        <v>434</v>
      </c>
      <c r="F2178" s="1546" t="s">
        <v>303</v>
      </c>
      <c r="G2178" s="1818">
        <v>1</v>
      </c>
      <c r="H2178" s="1818">
        <v>2</v>
      </c>
      <c r="I2178" s="1818">
        <v>2</v>
      </c>
      <c r="J2178" s="1546" t="s">
        <v>6527</v>
      </c>
      <c r="K2178" s="1546" t="s">
        <v>6456</v>
      </c>
      <c r="L2178" s="1546" t="s">
        <v>6515</v>
      </c>
    </row>
    <row r="2179" spans="1:12">
      <c r="A2179" s="1546" t="s">
        <v>314</v>
      </c>
      <c r="B2179" s="1817">
        <v>8206</v>
      </c>
      <c r="C2179" s="1546" t="s">
        <v>1852</v>
      </c>
      <c r="D2179" s="1546" t="s">
        <v>237</v>
      </c>
      <c r="E2179" s="1546" t="s">
        <v>409</v>
      </c>
      <c r="F2179" s="1546" t="s">
        <v>21</v>
      </c>
      <c r="G2179" s="1818">
        <v>37</v>
      </c>
      <c r="H2179" s="1818"/>
      <c r="I2179" s="1818">
        <v>204</v>
      </c>
      <c r="J2179" s="1546" t="s">
        <v>6523</v>
      </c>
      <c r="K2179" s="1546" t="s">
        <v>6456</v>
      </c>
      <c r="L2179" s="1546" t="s">
        <v>6515</v>
      </c>
    </row>
    <row r="2180" spans="1:12">
      <c r="A2180" s="1546" t="s">
        <v>314</v>
      </c>
      <c r="B2180" s="1817">
        <v>8226</v>
      </c>
      <c r="C2180" s="1546" t="s">
        <v>1852</v>
      </c>
      <c r="D2180" s="1546" t="s">
        <v>238</v>
      </c>
      <c r="E2180" s="1546" t="s">
        <v>1208</v>
      </c>
      <c r="F2180" s="1546" t="s">
        <v>1207</v>
      </c>
      <c r="G2180" s="1818">
        <v>10</v>
      </c>
      <c r="H2180" s="1818">
        <v>1</v>
      </c>
      <c r="I2180" s="1818">
        <v>10</v>
      </c>
      <c r="J2180" s="1546" t="s">
        <v>6527</v>
      </c>
      <c r="K2180" s="1546" t="s">
        <v>6456</v>
      </c>
      <c r="L2180" s="1546" t="s">
        <v>6515</v>
      </c>
    </row>
    <row r="2181" spans="1:12">
      <c r="A2181" s="1546" t="s">
        <v>314</v>
      </c>
      <c r="B2181" s="1817">
        <v>8266</v>
      </c>
      <c r="C2181" s="1546" t="s">
        <v>1856</v>
      </c>
      <c r="D2181" s="1546" t="s">
        <v>239</v>
      </c>
      <c r="E2181" s="1546" t="s">
        <v>1179</v>
      </c>
      <c r="F2181" s="1546" t="s">
        <v>1180</v>
      </c>
      <c r="G2181" s="1818">
        <v>2</v>
      </c>
      <c r="H2181" s="1818">
        <v>10</v>
      </c>
      <c r="I2181" s="1818">
        <v>20</v>
      </c>
      <c r="J2181" s="1546" t="s">
        <v>6527</v>
      </c>
      <c r="K2181" s="1546" t="s">
        <v>6456</v>
      </c>
      <c r="L2181" s="1546" t="s">
        <v>6515</v>
      </c>
    </row>
    <row r="2182" spans="1:12">
      <c r="A2182" s="1546" t="s">
        <v>314</v>
      </c>
      <c r="B2182" s="1817">
        <v>8298</v>
      </c>
      <c r="C2182" s="1546" t="s">
        <v>1862</v>
      </c>
      <c r="D2182" s="1546" t="s">
        <v>240</v>
      </c>
      <c r="E2182" s="1546" t="s">
        <v>1766</v>
      </c>
      <c r="F2182" s="1546" t="s">
        <v>1628</v>
      </c>
      <c r="G2182" s="1818">
        <v>3</v>
      </c>
      <c r="H2182" s="1818"/>
      <c r="I2182" s="1818">
        <v>253</v>
      </c>
      <c r="J2182" s="1546" t="s">
        <v>6523</v>
      </c>
      <c r="K2182" s="1546" t="s">
        <v>6456</v>
      </c>
      <c r="L2182" s="1546" t="s">
        <v>6515</v>
      </c>
    </row>
    <row r="2183" spans="1:12">
      <c r="A2183" s="1546" t="s">
        <v>314</v>
      </c>
      <c r="B2183" s="1817">
        <v>8301</v>
      </c>
      <c r="C2183" s="1546" t="s">
        <v>1862</v>
      </c>
      <c r="D2183" s="1546" t="s">
        <v>240</v>
      </c>
      <c r="E2183" s="1546" t="s">
        <v>1863</v>
      </c>
      <c r="F2183" s="1546" t="s">
        <v>1764</v>
      </c>
      <c r="G2183" s="1818"/>
      <c r="H2183" s="1818"/>
      <c r="I2183" s="1818">
        <v>200</v>
      </c>
      <c r="J2183" s="1546" t="s">
        <v>6523</v>
      </c>
      <c r="K2183" s="1546" t="s">
        <v>6456</v>
      </c>
      <c r="L2183" s="1546" t="s">
        <v>6515</v>
      </c>
    </row>
    <row r="2184" spans="1:12">
      <c r="A2184" s="1546" t="s">
        <v>314</v>
      </c>
      <c r="B2184" s="1817">
        <v>8302</v>
      </c>
      <c r="C2184" s="1546" t="s">
        <v>1862</v>
      </c>
      <c r="D2184" s="1546" t="s">
        <v>240</v>
      </c>
      <c r="E2184" s="1546" t="s">
        <v>1765</v>
      </c>
      <c r="F2184" s="1546" t="s">
        <v>1767</v>
      </c>
      <c r="G2184" s="1818"/>
      <c r="H2184" s="1818"/>
      <c r="I2184" s="1818">
        <v>200</v>
      </c>
      <c r="J2184" s="1546" t="s">
        <v>6523</v>
      </c>
      <c r="K2184" s="1546" t="s">
        <v>6456</v>
      </c>
      <c r="L2184" s="1546" t="s">
        <v>6515</v>
      </c>
    </row>
    <row r="2185" spans="1:12">
      <c r="A2185" s="1546" t="s">
        <v>314</v>
      </c>
      <c r="B2185" s="1817">
        <v>8303</v>
      </c>
      <c r="C2185" s="1546" t="s">
        <v>1862</v>
      </c>
      <c r="D2185" s="1546" t="s">
        <v>240</v>
      </c>
      <c r="E2185" s="1546" t="s">
        <v>1864</v>
      </c>
      <c r="F2185" s="1546" t="s">
        <v>6515</v>
      </c>
      <c r="G2185" s="1818"/>
      <c r="H2185" s="1818"/>
      <c r="I2185" s="1818">
        <v>200</v>
      </c>
      <c r="J2185" s="1546" t="s">
        <v>6523</v>
      </c>
      <c r="K2185" s="1546" t="s">
        <v>6456</v>
      </c>
      <c r="L2185" s="1546" t="s">
        <v>6515</v>
      </c>
    </row>
    <row r="2186" spans="1:12">
      <c r="A2186" s="1546" t="s">
        <v>314</v>
      </c>
      <c r="B2186" s="1817">
        <v>8304</v>
      </c>
      <c r="C2186" s="1546" t="s">
        <v>1862</v>
      </c>
      <c r="D2186" s="1546" t="s">
        <v>240</v>
      </c>
      <c r="E2186" s="1546" t="s">
        <v>1865</v>
      </c>
      <c r="F2186" s="1546" t="s">
        <v>6515</v>
      </c>
      <c r="G2186" s="1818"/>
      <c r="H2186" s="1818"/>
      <c r="I2186" s="1818">
        <v>200</v>
      </c>
      <c r="J2186" s="1546" t="s">
        <v>6523</v>
      </c>
      <c r="K2186" s="1546" t="s">
        <v>6456</v>
      </c>
      <c r="L2186" s="1546" t="s">
        <v>6515</v>
      </c>
    </row>
    <row r="2187" spans="1:12">
      <c r="A2187" s="1546" t="s">
        <v>314</v>
      </c>
      <c r="B2187" s="1817">
        <v>8305</v>
      </c>
      <c r="C2187" s="1546" t="s">
        <v>1862</v>
      </c>
      <c r="D2187" s="1546" t="s">
        <v>240</v>
      </c>
      <c r="E2187" s="1546" t="s">
        <v>1866</v>
      </c>
      <c r="F2187" s="1546" t="s">
        <v>6515</v>
      </c>
      <c r="G2187" s="1818"/>
      <c r="H2187" s="1818"/>
      <c r="I2187" s="1818">
        <v>200</v>
      </c>
      <c r="J2187" s="1546" t="s">
        <v>6523</v>
      </c>
      <c r="K2187" s="1546" t="s">
        <v>6456</v>
      </c>
      <c r="L2187" s="1546" t="s">
        <v>6515</v>
      </c>
    </row>
    <row r="2188" spans="1:12">
      <c r="A2188" s="1546" t="s">
        <v>314</v>
      </c>
      <c r="B2188" s="1817">
        <v>8306</v>
      </c>
      <c r="C2188" s="1546" t="s">
        <v>1862</v>
      </c>
      <c r="D2188" s="1546" t="s">
        <v>240</v>
      </c>
      <c r="E2188" s="1546" t="s">
        <v>1867</v>
      </c>
      <c r="F2188" s="1546" t="s">
        <v>6515</v>
      </c>
      <c r="G2188" s="1818"/>
      <c r="H2188" s="1818"/>
      <c r="I2188" s="1818">
        <v>200</v>
      </c>
      <c r="J2188" s="1546" t="s">
        <v>6523</v>
      </c>
      <c r="K2188" s="1546" t="s">
        <v>6456</v>
      </c>
      <c r="L2188" s="1546" t="s">
        <v>6515</v>
      </c>
    </row>
    <row r="2189" spans="1:12">
      <c r="A2189" s="1546" t="s">
        <v>314</v>
      </c>
      <c r="B2189" s="1817">
        <v>8307</v>
      </c>
      <c r="C2189" s="1546" t="s">
        <v>1862</v>
      </c>
      <c r="D2189" s="1546" t="s">
        <v>240</v>
      </c>
      <c r="E2189" s="1546" t="s">
        <v>1868</v>
      </c>
      <c r="F2189" s="1546" t="s">
        <v>6515</v>
      </c>
      <c r="G2189" s="1818"/>
      <c r="H2189" s="1818"/>
      <c r="I2189" s="1818">
        <v>200</v>
      </c>
      <c r="J2189" s="1546" t="s">
        <v>6523</v>
      </c>
      <c r="K2189" s="1546" t="s">
        <v>6456</v>
      </c>
      <c r="L2189" s="1546" t="s">
        <v>6515</v>
      </c>
    </row>
    <row r="2190" spans="1:12">
      <c r="A2190" s="1546" t="s">
        <v>314</v>
      </c>
      <c r="B2190" s="1817">
        <v>8308</v>
      </c>
      <c r="C2190" s="1546" t="s">
        <v>1862</v>
      </c>
      <c r="D2190" s="1546" t="s">
        <v>240</v>
      </c>
      <c r="E2190" s="1546" t="s">
        <v>1869</v>
      </c>
      <c r="F2190" s="1546" t="s">
        <v>6515</v>
      </c>
      <c r="G2190" s="1818"/>
      <c r="H2190" s="1818"/>
      <c r="I2190" s="1818">
        <v>200</v>
      </c>
      <c r="J2190" s="1546" t="s">
        <v>6523</v>
      </c>
      <c r="K2190" s="1546" t="s">
        <v>6456</v>
      </c>
      <c r="L2190" s="1546" t="s">
        <v>6515</v>
      </c>
    </row>
    <row r="2191" spans="1:12">
      <c r="A2191" s="1546" t="s">
        <v>314</v>
      </c>
      <c r="B2191" s="1817">
        <v>8310</v>
      </c>
      <c r="C2191" s="1546" t="s">
        <v>1862</v>
      </c>
      <c r="D2191" s="1546" t="s">
        <v>240</v>
      </c>
      <c r="E2191" s="1546" t="s">
        <v>1871</v>
      </c>
      <c r="F2191" s="1546" t="s">
        <v>6515</v>
      </c>
      <c r="G2191" s="1818"/>
      <c r="H2191" s="1818"/>
      <c r="I2191" s="1818">
        <v>500</v>
      </c>
      <c r="J2191" s="1546" t="s">
        <v>6523</v>
      </c>
      <c r="K2191" s="1546" t="s">
        <v>6456</v>
      </c>
      <c r="L2191" s="1546" t="s">
        <v>6515</v>
      </c>
    </row>
    <row r="2192" spans="1:12">
      <c r="A2192" s="1546" t="s">
        <v>314</v>
      </c>
      <c r="B2192" s="1817">
        <v>8311</v>
      </c>
      <c r="C2192" s="1546" t="s">
        <v>1862</v>
      </c>
      <c r="D2192" s="1546" t="s">
        <v>240</v>
      </c>
      <c r="E2192" s="1546" t="s">
        <v>1872</v>
      </c>
      <c r="F2192" s="1546" t="s">
        <v>6515</v>
      </c>
      <c r="G2192" s="1818"/>
      <c r="H2192" s="1818"/>
      <c r="I2192" s="1818">
        <v>500</v>
      </c>
      <c r="J2192" s="1546" t="s">
        <v>6523</v>
      </c>
      <c r="K2192" s="1546" t="s">
        <v>6456</v>
      </c>
      <c r="L2192" s="1546" t="s">
        <v>6515</v>
      </c>
    </row>
    <row r="2193" spans="1:12">
      <c r="A2193" s="1546" t="s">
        <v>314</v>
      </c>
      <c r="B2193" s="1817">
        <v>8312</v>
      </c>
      <c r="C2193" s="1546" t="s">
        <v>1862</v>
      </c>
      <c r="D2193" s="1546" t="s">
        <v>240</v>
      </c>
      <c r="E2193" s="1546" t="s">
        <v>1873</v>
      </c>
      <c r="F2193" s="1546" t="s">
        <v>6515</v>
      </c>
      <c r="G2193" s="1818"/>
      <c r="H2193" s="1818"/>
      <c r="I2193" s="1818">
        <v>500</v>
      </c>
      <c r="J2193" s="1546" t="s">
        <v>6523</v>
      </c>
      <c r="K2193" s="1546" t="s">
        <v>6456</v>
      </c>
      <c r="L2193" s="1546" t="s">
        <v>6515</v>
      </c>
    </row>
    <row r="2194" spans="1:12">
      <c r="A2194" s="1546" t="s">
        <v>314</v>
      </c>
      <c r="B2194" s="1817">
        <v>8313</v>
      </c>
      <c r="C2194" s="1546" t="s">
        <v>1862</v>
      </c>
      <c r="D2194" s="1546" t="s">
        <v>240</v>
      </c>
      <c r="E2194" s="1546" t="s">
        <v>1786</v>
      </c>
      <c r="F2194" s="1546" t="s">
        <v>1787</v>
      </c>
      <c r="G2194" s="1818"/>
      <c r="H2194" s="1818"/>
      <c r="I2194" s="1818">
        <v>200</v>
      </c>
      <c r="J2194" s="1546" t="s">
        <v>6523</v>
      </c>
      <c r="K2194" s="1546" t="s">
        <v>6456</v>
      </c>
      <c r="L2194" s="1546" t="s">
        <v>6515</v>
      </c>
    </row>
    <row r="2195" spans="1:12">
      <c r="A2195" s="1546" t="s">
        <v>314</v>
      </c>
      <c r="B2195" s="1817">
        <v>8314</v>
      </c>
      <c r="C2195" s="1546" t="s">
        <v>1862</v>
      </c>
      <c r="D2195" s="1546" t="s">
        <v>240</v>
      </c>
      <c r="E2195" s="1546" t="s">
        <v>1789</v>
      </c>
      <c r="F2195" s="1546" t="s">
        <v>1788</v>
      </c>
      <c r="G2195" s="1818"/>
      <c r="H2195" s="1818"/>
      <c r="I2195" s="1818">
        <v>200</v>
      </c>
      <c r="J2195" s="1546" t="s">
        <v>6523</v>
      </c>
      <c r="K2195" s="1546" t="s">
        <v>6456</v>
      </c>
      <c r="L2195" s="1546" t="s">
        <v>6515</v>
      </c>
    </row>
    <row r="2196" spans="1:12">
      <c r="A2196" s="1546" t="s">
        <v>314</v>
      </c>
      <c r="B2196" s="1817">
        <v>8345</v>
      </c>
      <c r="C2196" s="1546" t="s">
        <v>1878</v>
      </c>
      <c r="D2196" s="1546" t="s">
        <v>241</v>
      </c>
      <c r="E2196" s="1546" t="s">
        <v>6572</v>
      </c>
      <c r="F2196" s="1546" t="s">
        <v>1316</v>
      </c>
      <c r="G2196" s="1818">
        <v>1</v>
      </c>
      <c r="H2196" s="1818">
        <v>5</v>
      </c>
      <c r="I2196" s="1818">
        <v>5</v>
      </c>
      <c r="J2196" s="1546" t="s">
        <v>6527</v>
      </c>
      <c r="K2196" s="1546" t="s">
        <v>6456</v>
      </c>
      <c r="L2196" s="1546" t="s">
        <v>6515</v>
      </c>
    </row>
    <row r="2197" spans="1:12">
      <c r="A2197" s="1546" t="s">
        <v>314</v>
      </c>
      <c r="B2197" s="1817">
        <v>8346</v>
      </c>
      <c r="C2197" s="1546" t="s">
        <v>1878</v>
      </c>
      <c r="D2197" s="1546" t="s">
        <v>241</v>
      </c>
      <c r="E2197" s="1546" t="s">
        <v>6304</v>
      </c>
      <c r="F2197" s="1546" t="s">
        <v>1149</v>
      </c>
      <c r="G2197" s="1818">
        <v>4</v>
      </c>
      <c r="H2197" s="1818">
        <v>1</v>
      </c>
      <c r="I2197" s="1818">
        <v>4</v>
      </c>
      <c r="J2197" s="1546" t="s">
        <v>6527</v>
      </c>
      <c r="K2197" s="1546" t="s">
        <v>6456</v>
      </c>
      <c r="L2197" s="1546" t="s">
        <v>6515</v>
      </c>
    </row>
    <row r="2198" spans="1:12">
      <c r="A2198" s="1546" t="s">
        <v>314</v>
      </c>
      <c r="B2198" s="1817">
        <v>8348</v>
      </c>
      <c r="C2198" s="1546" t="s">
        <v>1878</v>
      </c>
      <c r="D2198" s="1546" t="s">
        <v>241</v>
      </c>
      <c r="E2198" s="1546" t="s">
        <v>6124</v>
      </c>
      <c r="F2198" s="1546" t="s">
        <v>822</v>
      </c>
      <c r="G2198" s="1818">
        <v>3</v>
      </c>
      <c r="H2198" s="1818">
        <v>1</v>
      </c>
      <c r="I2198" s="1818">
        <v>3</v>
      </c>
      <c r="J2198" s="1546" t="s">
        <v>6527</v>
      </c>
      <c r="K2198" s="1546" t="s">
        <v>6456</v>
      </c>
      <c r="L2198" s="1546" t="s">
        <v>6515</v>
      </c>
    </row>
    <row r="2199" spans="1:12">
      <c r="A2199" s="1546" t="s">
        <v>314</v>
      </c>
      <c r="B2199" s="1817">
        <v>8349</v>
      </c>
      <c r="C2199" s="1546" t="s">
        <v>1878</v>
      </c>
      <c r="D2199" s="1546" t="s">
        <v>241</v>
      </c>
      <c r="E2199" s="1546" t="s">
        <v>6127</v>
      </c>
      <c r="F2199" s="1546" t="s">
        <v>847</v>
      </c>
      <c r="G2199" s="1818">
        <v>1</v>
      </c>
      <c r="H2199" s="1818">
        <v>4</v>
      </c>
      <c r="I2199" s="1818">
        <v>4</v>
      </c>
      <c r="J2199" s="1546" t="s">
        <v>6527</v>
      </c>
      <c r="K2199" s="1546" t="s">
        <v>6456</v>
      </c>
      <c r="L2199" s="1546" t="s">
        <v>6515</v>
      </c>
    </row>
    <row r="2200" spans="1:12">
      <c r="A2200" s="1546" t="s">
        <v>314</v>
      </c>
      <c r="B2200" s="1817">
        <v>8351</v>
      </c>
      <c r="C2200" s="1546" t="s">
        <v>1878</v>
      </c>
      <c r="D2200" s="1546" t="s">
        <v>241</v>
      </c>
      <c r="E2200" s="1546" t="s">
        <v>605</v>
      </c>
      <c r="F2200" s="1546" t="s">
        <v>606</v>
      </c>
      <c r="G2200" s="1818">
        <v>1</v>
      </c>
      <c r="H2200" s="1818">
        <v>10</v>
      </c>
      <c r="I2200" s="1818">
        <v>10</v>
      </c>
      <c r="J2200" s="1546" t="s">
        <v>6527</v>
      </c>
      <c r="K2200" s="1546" t="s">
        <v>6456</v>
      </c>
      <c r="L2200" s="1546" t="s">
        <v>6515</v>
      </c>
    </row>
    <row r="2201" spans="1:12">
      <c r="A2201" s="1546" t="s">
        <v>314</v>
      </c>
      <c r="B2201" s="1817">
        <v>8353</v>
      </c>
      <c r="C2201" s="1546" t="s">
        <v>1878</v>
      </c>
      <c r="D2201" s="1546" t="s">
        <v>241</v>
      </c>
      <c r="E2201" s="1546" t="s">
        <v>488</v>
      </c>
      <c r="F2201" s="1546" t="s">
        <v>489</v>
      </c>
      <c r="G2201" s="1818">
        <v>1</v>
      </c>
      <c r="H2201" s="1818">
        <v>5</v>
      </c>
      <c r="I2201" s="1818">
        <v>5</v>
      </c>
      <c r="J2201" s="1546" t="s">
        <v>6527</v>
      </c>
      <c r="K2201" s="1546" t="s">
        <v>6456</v>
      </c>
      <c r="L2201" s="1546" t="s">
        <v>6515</v>
      </c>
    </row>
    <row r="2202" spans="1:12">
      <c r="A2202" s="1546" t="s">
        <v>314</v>
      </c>
      <c r="B2202" s="1817">
        <v>8355</v>
      </c>
      <c r="C2202" s="1546" t="s">
        <v>1878</v>
      </c>
      <c r="D2202" s="1546" t="s">
        <v>241</v>
      </c>
      <c r="E2202" s="1546" t="s">
        <v>6080</v>
      </c>
      <c r="F2202" s="1546" t="s">
        <v>6540</v>
      </c>
      <c r="G2202" s="1818">
        <v>1</v>
      </c>
      <c r="H2202" s="1818">
        <v>100</v>
      </c>
      <c r="I2202" s="1818">
        <v>100</v>
      </c>
      <c r="J2202" s="1546" t="s">
        <v>6527</v>
      </c>
      <c r="K2202" s="1546" t="s">
        <v>6456</v>
      </c>
      <c r="L2202" s="1546" t="s">
        <v>6515</v>
      </c>
    </row>
    <row r="2203" spans="1:12">
      <c r="A2203" s="1546" t="s">
        <v>314</v>
      </c>
      <c r="B2203" s="1817">
        <v>8357</v>
      </c>
      <c r="C2203" s="1546" t="s">
        <v>1878</v>
      </c>
      <c r="D2203" s="1546" t="s">
        <v>241</v>
      </c>
      <c r="E2203" s="1546" t="s">
        <v>2057</v>
      </c>
      <c r="F2203" s="1546" t="s">
        <v>6515</v>
      </c>
      <c r="G2203" s="1818">
        <v>1</v>
      </c>
      <c r="H2203" s="1818"/>
      <c r="I2203" s="1818">
        <v>0</v>
      </c>
      <c r="J2203" s="1546" t="s">
        <v>6523</v>
      </c>
      <c r="K2203" s="1546" t="s">
        <v>6456</v>
      </c>
      <c r="L2203" s="1546" t="s">
        <v>6515</v>
      </c>
    </row>
    <row r="2204" spans="1:12">
      <c r="A2204" s="1546" t="s">
        <v>314</v>
      </c>
      <c r="B2204" s="1817">
        <v>8384</v>
      </c>
      <c r="C2204" s="1546" t="s">
        <v>1878</v>
      </c>
      <c r="D2204" s="1546" t="s">
        <v>242</v>
      </c>
      <c r="E2204" s="1546" t="s">
        <v>1662</v>
      </c>
      <c r="F2204" s="1546" t="s">
        <v>362</v>
      </c>
      <c r="G2204" s="1818">
        <v>1</v>
      </c>
      <c r="H2204" s="1818">
        <v>5</v>
      </c>
      <c r="I2204" s="1818">
        <v>5</v>
      </c>
      <c r="J2204" s="1546" t="s">
        <v>6527</v>
      </c>
      <c r="K2204" s="1546" t="s">
        <v>6456</v>
      </c>
      <c r="L2204" s="1546" t="s">
        <v>6515</v>
      </c>
    </row>
    <row r="2205" spans="1:12">
      <c r="A2205" s="1546" t="s">
        <v>314</v>
      </c>
      <c r="B2205" s="1817">
        <v>8385</v>
      </c>
      <c r="C2205" s="1546" t="s">
        <v>1878</v>
      </c>
      <c r="D2205" s="1546" t="s">
        <v>242</v>
      </c>
      <c r="E2205" s="1546" t="s">
        <v>458</v>
      </c>
      <c r="F2205" s="1546" t="s">
        <v>457</v>
      </c>
      <c r="G2205" s="1818">
        <v>1</v>
      </c>
      <c r="H2205" s="1818">
        <v>5</v>
      </c>
      <c r="I2205" s="1818">
        <v>5</v>
      </c>
      <c r="J2205" s="1546" t="s">
        <v>6527</v>
      </c>
      <c r="K2205" s="1546" t="s">
        <v>6456</v>
      </c>
      <c r="L2205" s="1546" t="s">
        <v>6515</v>
      </c>
    </row>
    <row r="2206" spans="1:12">
      <c r="A2206" s="1546" t="s">
        <v>314</v>
      </c>
      <c r="B2206" s="1817">
        <v>8415</v>
      </c>
      <c r="C2206" s="1546" t="s">
        <v>1878</v>
      </c>
      <c r="D2206" s="1546" t="s">
        <v>243</v>
      </c>
      <c r="E2206" s="1546" t="s">
        <v>1676</v>
      </c>
      <c r="F2206" s="1546" t="s">
        <v>1211</v>
      </c>
      <c r="G2206" s="1818">
        <v>1</v>
      </c>
      <c r="H2206" s="1818">
        <v>25</v>
      </c>
      <c r="I2206" s="1818">
        <v>25</v>
      </c>
      <c r="J2206" s="1546" t="s">
        <v>6527</v>
      </c>
      <c r="K2206" s="1546" t="s">
        <v>6456</v>
      </c>
      <c r="L2206" s="1546" t="s">
        <v>6515</v>
      </c>
    </row>
    <row r="2207" spans="1:12">
      <c r="A2207" s="1546" t="s">
        <v>314</v>
      </c>
      <c r="B2207" s="1817">
        <v>8416</v>
      </c>
      <c r="C2207" s="1546" t="s">
        <v>1878</v>
      </c>
      <c r="D2207" s="1546" t="s">
        <v>243</v>
      </c>
      <c r="E2207" s="1546" t="s">
        <v>6262</v>
      </c>
      <c r="F2207" s="1546" t="s">
        <v>601</v>
      </c>
      <c r="G2207" s="1818"/>
      <c r="H2207" s="1818">
        <v>25</v>
      </c>
      <c r="I2207" s="1818">
        <v>100</v>
      </c>
      <c r="J2207" s="1546" t="s">
        <v>6523</v>
      </c>
      <c r="K2207" s="1546" t="s">
        <v>6456</v>
      </c>
      <c r="L2207" s="1546" t="s">
        <v>6515</v>
      </c>
    </row>
    <row r="2208" spans="1:12">
      <c r="A2208" s="1546" t="s">
        <v>314</v>
      </c>
      <c r="B2208" s="1817">
        <v>8417</v>
      </c>
      <c r="C2208" s="1546" t="s">
        <v>1878</v>
      </c>
      <c r="D2208" s="1546" t="s">
        <v>243</v>
      </c>
      <c r="E2208" s="1546" t="s">
        <v>6309</v>
      </c>
      <c r="F2208" s="1546" t="s">
        <v>592</v>
      </c>
      <c r="G2208" s="1818"/>
      <c r="H2208" s="1818">
        <v>25</v>
      </c>
      <c r="I2208" s="1818">
        <v>100</v>
      </c>
      <c r="J2208" s="1546" t="s">
        <v>6523</v>
      </c>
      <c r="K2208" s="1546" t="s">
        <v>6456</v>
      </c>
      <c r="L2208" s="1546" t="s">
        <v>6515</v>
      </c>
    </row>
    <row r="2209" spans="1:12">
      <c r="A2209" s="1546" t="s">
        <v>314</v>
      </c>
      <c r="B2209" s="1817">
        <v>8418</v>
      </c>
      <c r="C2209" s="1546" t="s">
        <v>1878</v>
      </c>
      <c r="D2209" s="1546" t="s">
        <v>243</v>
      </c>
      <c r="E2209" s="1546" t="s">
        <v>6314</v>
      </c>
      <c r="F2209" s="1546" t="s">
        <v>1232</v>
      </c>
      <c r="G2209" s="1818"/>
      <c r="H2209" s="1818">
        <v>25</v>
      </c>
      <c r="I2209" s="1818">
        <v>25</v>
      </c>
      <c r="J2209" s="1546" t="s">
        <v>6523</v>
      </c>
      <c r="K2209" s="1546" t="s">
        <v>6456</v>
      </c>
      <c r="L2209" s="1546" t="s">
        <v>6515</v>
      </c>
    </row>
    <row r="2210" spans="1:12">
      <c r="A2210" s="1546" t="s">
        <v>314</v>
      </c>
      <c r="B2210" s="1817">
        <v>8419</v>
      </c>
      <c r="C2210" s="1546" t="s">
        <v>1878</v>
      </c>
      <c r="D2210" s="1546" t="s">
        <v>243</v>
      </c>
      <c r="E2210" s="1546" t="s">
        <v>6315</v>
      </c>
      <c r="F2210" s="1546" t="s">
        <v>1377</v>
      </c>
      <c r="G2210" s="1818"/>
      <c r="H2210" s="1818">
        <v>25</v>
      </c>
      <c r="I2210" s="1818">
        <v>25</v>
      </c>
      <c r="J2210" s="1546" t="s">
        <v>6523</v>
      </c>
      <c r="K2210" s="1546" t="s">
        <v>6456</v>
      </c>
      <c r="L2210" s="1546" t="s">
        <v>6515</v>
      </c>
    </row>
    <row r="2211" spans="1:12">
      <c r="A2211" s="1546" t="s">
        <v>314</v>
      </c>
      <c r="B2211" s="1817">
        <v>8420</v>
      </c>
      <c r="C2211" s="1546" t="s">
        <v>1878</v>
      </c>
      <c r="D2211" s="1546" t="s">
        <v>243</v>
      </c>
      <c r="E2211" s="1546" t="s">
        <v>2233</v>
      </c>
      <c r="F2211" s="1546" t="s">
        <v>6515</v>
      </c>
      <c r="G2211" s="1818"/>
      <c r="H2211" s="1818"/>
      <c r="I2211" s="1818">
        <v>1</v>
      </c>
      <c r="J2211" s="1546" t="s">
        <v>6523</v>
      </c>
      <c r="K2211" s="1546" t="s">
        <v>6456</v>
      </c>
      <c r="L2211" s="1546" t="s">
        <v>6515</v>
      </c>
    </row>
    <row r="2212" spans="1:12">
      <c r="A2212" s="1546" t="s">
        <v>314</v>
      </c>
      <c r="B2212" s="1817">
        <v>8454</v>
      </c>
      <c r="C2212" s="1546" t="s">
        <v>1882</v>
      </c>
      <c r="D2212" s="1546" t="s">
        <v>244</v>
      </c>
      <c r="E2212" s="1546" t="s">
        <v>1886</v>
      </c>
      <c r="F2212" s="1546" t="s">
        <v>1887</v>
      </c>
      <c r="G2212" s="1818">
        <v>1</v>
      </c>
      <c r="H2212" s="1818">
        <v>10</v>
      </c>
      <c r="I2212" s="1818">
        <v>10</v>
      </c>
      <c r="J2212" s="1546" t="s">
        <v>6527</v>
      </c>
      <c r="K2212" s="1546" t="s">
        <v>6427</v>
      </c>
      <c r="L2212" s="1546" t="s">
        <v>6611</v>
      </c>
    </row>
    <row r="2213" spans="1:12">
      <c r="A2213" s="1546" t="s">
        <v>314</v>
      </c>
      <c r="B2213" s="1817">
        <v>8455</v>
      </c>
      <c r="C2213" s="1546" t="s">
        <v>1882</v>
      </c>
      <c r="D2213" s="1546" t="s">
        <v>244</v>
      </c>
      <c r="E2213" s="1546" t="s">
        <v>6612</v>
      </c>
      <c r="F2213" s="1546" t="s">
        <v>1889</v>
      </c>
      <c r="G2213" s="1818">
        <v>1</v>
      </c>
      <c r="H2213" s="1818">
        <v>10</v>
      </c>
      <c r="I2213" s="1818">
        <v>10</v>
      </c>
      <c r="J2213" s="1546" t="s">
        <v>6527</v>
      </c>
      <c r="K2213" s="1546" t="s">
        <v>6427</v>
      </c>
      <c r="L2213" s="1546" t="s">
        <v>6611</v>
      </c>
    </row>
    <row r="2214" spans="1:12">
      <c r="A2214" s="1546" t="s">
        <v>314</v>
      </c>
      <c r="B2214" s="1817">
        <v>8456</v>
      </c>
      <c r="C2214" s="1546" t="s">
        <v>1882</v>
      </c>
      <c r="D2214" s="1546" t="s">
        <v>244</v>
      </c>
      <c r="E2214" s="1546" t="s">
        <v>1436</v>
      </c>
      <c r="F2214" s="1546" t="s">
        <v>1437</v>
      </c>
      <c r="G2214" s="1818">
        <v>1</v>
      </c>
      <c r="H2214" s="1818">
        <v>10</v>
      </c>
      <c r="I2214" s="1818">
        <v>10</v>
      </c>
      <c r="J2214" s="1546" t="s">
        <v>6527</v>
      </c>
      <c r="K2214" s="1546" t="s">
        <v>6427</v>
      </c>
      <c r="L2214" s="1546" t="s">
        <v>6611</v>
      </c>
    </row>
    <row r="2215" spans="1:12">
      <c r="A2215" s="1546" t="s">
        <v>314</v>
      </c>
      <c r="B2215" s="1817">
        <v>8457</v>
      </c>
      <c r="C2215" s="1546" t="s">
        <v>1882</v>
      </c>
      <c r="D2215" s="1546" t="s">
        <v>244</v>
      </c>
      <c r="E2215" s="1546" t="s">
        <v>1179</v>
      </c>
      <c r="F2215" s="1546" t="s">
        <v>1180</v>
      </c>
      <c r="G2215" s="1818">
        <v>1</v>
      </c>
      <c r="H2215" s="1818">
        <v>10</v>
      </c>
      <c r="I2215" s="1818">
        <v>10</v>
      </c>
      <c r="J2215" s="1546" t="s">
        <v>6527</v>
      </c>
      <c r="K2215" s="1546" t="s">
        <v>6427</v>
      </c>
      <c r="L2215" s="1546" t="s">
        <v>6611</v>
      </c>
    </row>
    <row r="2216" spans="1:12">
      <c r="A2216" s="1546" t="s">
        <v>314</v>
      </c>
      <c r="B2216" s="1817">
        <v>8458</v>
      </c>
      <c r="C2216" s="1546" t="s">
        <v>1882</v>
      </c>
      <c r="D2216" s="1546" t="s">
        <v>244</v>
      </c>
      <c r="E2216" s="1546" t="s">
        <v>1177</v>
      </c>
      <c r="F2216" s="1546" t="s">
        <v>1178</v>
      </c>
      <c r="G2216" s="1818">
        <v>1</v>
      </c>
      <c r="H2216" s="1818">
        <v>10</v>
      </c>
      <c r="I2216" s="1818">
        <v>10</v>
      </c>
      <c r="J2216" s="1546" t="s">
        <v>6527</v>
      </c>
      <c r="K2216" s="1546" t="s">
        <v>6427</v>
      </c>
      <c r="L2216" s="1546" t="s">
        <v>6611</v>
      </c>
    </row>
    <row r="2217" spans="1:12">
      <c r="A2217" s="1546" t="s">
        <v>314</v>
      </c>
      <c r="B2217" s="1817">
        <v>8459</v>
      </c>
      <c r="C2217" s="1546" t="s">
        <v>1882</v>
      </c>
      <c r="D2217" s="1546" t="s">
        <v>244</v>
      </c>
      <c r="E2217" s="1546" t="s">
        <v>6348</v>
      </c>
      <c r="F2217" s="1546" t="s">
        <v>1891</v>
      </c>
      <c r="G2217" s="1818">
        <v>1</v>
      </c>
      <c r="H2217" s="1818">
        <v>5</v>
      </c>
      <c r="I2217" s="1818">
        <v>5</v>
      </c>
      <c r="J2217" s="1546" t="s">
        <v>6527</v>
      </c>
      <c r="K2217" s="1546" t="s">
        <v>6427</v>
      </c>
      <c r="L2217" s="1546" t="s">
        <v>6611</v>
      </c>
    </row>
    <row r="2218" spans="1:12">
      <c r="A2218" s="1546" t="s">
        <v>314</v>
      </c>
      <c r="B2218" s="1817">
        <v>8460</v>
      </c>
      <c r="C2218" s="1546" t="s">
        <v>1882</v>
      </c>
      <c r="D2218" s="1546" t="s">
        <v>244</v>
      </c>
      <c r="E2218" s="1546" t="s">
        <v>6349</v>
      </c>
      <c r="F2218" s="1546" t="s">
        <v>1893</v>
      </c>
      <c r="G2218" s="1818">
        <v>1</v>
      </c>
      <c r="H2218" s="1818">
        <v>10</v>
      </c>
      <c r="I2218" s="1818">
        <v>10</v>
      </c>
      <c r="J2218" s="1546" t="s">
        <v>6527</v>
      </c>
      <c r="K2218" s="1546" t="s">
        <v>6427</v>
      </c>
      <c r="L2218" s="1546" t="s">
        <v>6611</v>
      </c>
    </row>
    <row r="2219" spans="1:12">
      <c r="A2219" s="1546" t="s">
        <v>314</v>
      </c>
      <c r="B2219" s="1817">
        <v>8461</v>
      </c>
      <c r="C2219" s="1546" t="s">
        <v>1882</v>
      </c>
      <c r="D2219" s="1546" t="s">
        <v>244</v>
      </c>
      <c r="E2219" s="1546" t="s">
        <v>6339</v>
      </c>
      <c r="F2219" s="1546" t="s">
        <v>1525</v>
      </c>
      <c r="G2219" s="1818">
        <v>1</v>
      </c>
      <c r="H2219" s="1818">
        <v>5</v>
      </c>
      <c r="I2219" s="1818">
        <v>5</v>
      </c>
      <c r="J2219" s="1546" t="s">
        <v>6527</v>
      </c>
      <c r="K2219" s="1546" t="s">
        <v>6427</v>
      </c>
      <c r="L2219" s="1546" t="s">
        <v>6611</v>
      </c>
    </row>
    <row r="2220" spans="1:12">
      <c r="A2220" s="1546" t="s">
        <v>314</v>
      </c>
      <c r="B2220" s="1817">
        <v>8462</v>
      </c>
      <c r="C2220" s="1546" t="s">
        <v>1882</v>
      </c>
      <c r="D2220" s="1546" t="s">
        <v>244</v>
      </c>
      <c r="E2220" s="1546" t="s">
        <v>1894</v>
      </c>
      <c r="F2220" s="1546" t="s">
        <v>1895</v>
      </c>
      <c r="G2220" s="1818">
        <v>1</v>
      </c>
      <c r="H2220" s="1818">
        <v>5</v>
      </c>
      <c r="I2220" s="1818">
        <v>5</v>
      </c>
      <c r="J2220" s="1546" t="s">
        <v>6527</v>
      </c>
      <c r="K2220" s="1546" t="s">
        <v>6427</v>
      </c>
      <c r="L2220" s="1546" t="s">
        <v>6611</v>
      </c>
    </row>
    <row r="2221" spans="1:12">
      <c r="A2221" s="1546" t="s">
        <v>314</v>
      </c>
      <c r="B2221" s="1817">
        <v>8464</v>
      </c>
      <c r="C2221" s="1546" t="s">
        <v>1882</v>
      </c>
      <c r="D2221" s="1546" t="s">
        <v>244</v>
      </c>
      <c r="E2221" s="1546" t="s">
        <v>1896</v>
      </c>
      <c r="F2221" s="1546" t="s">
        <v>822</v>
      </c>
      <c r="G2221" s="1818">
        <v>1</v>
      </c>
      <c r="H2221" s="1818">
        <v>4</v>
      </c>
      <c r="I2221" s="1818">
        <v>4</v>
      </c>
      <c r="J2221" s="1546" t="s">
        <v>6527</v>
      </c>
      <c r="K2221" s="1546" t="s">
        <v>6427</v>
      </c>
      <c r="L2221" s="1546" t="s">
        <v>6611</v>
      </c>
    </row>
    <row r="2222" spans="1:12">
      <c r="A2222" s="1546" t="s">
        <v>314</v>
      </c>
      <c r="B2222" s="1817">
        <v>8465</v>
      </c>
      <c r="C2222" s="1546" t="s">
        <v>1882</v>
      </c>
      <c r="D2222" s="1546" t="s">
        <v>244</v>
      </c>
      <c r="E2222" s="1546" t="s">
        <v>819</v>
      </c>
      <c r="F2222" s="1546" t="s">
        <v>818</v>
      </c>
      <c r="G2222" s="1818">
        <v>1</v>
      </c>
      <c r="H2222" s="1818">
        <v>4</v>
      </c>
      <c r="I2222" s="1818">
        <v>4</v>
      </c>
      <c r="J2222" s="1546" t="s">
        <v>6527</v>
      </c>
      <c r="K2222" s="1546" t="s">
        <v>6427</v>
      </c>
      <c r="L2222" s="1546" t="s">
        <v>6611</v>
      </c>
    </row>
    <row r="2223" spans="1:12">
      <c r="A2223" s="1546" t="s">
        <v>314</v>
      </c>
      <c r="B2223" s="1817">
        <v>8466</v>
      </c>
      <c r="C2223" s="1546" t="s">
        <v>1882</v>
      </c>
      <c r="D2223" s="1546" t="s">
        <v>244</v>
      </c>
      <c r="E2223" s="1546" t="s">
        <v>1850</v>
      </c>
      <c r="F2223" s="1546" t="s">
        <v>1898</v>
      </c>
      <c r="G2223" s="1818">
        <v>1</v>
      </c>
      <c r="H2223" s="1818">
        <v>6</v>
      </c>
      <c r="I2223" s="1818">
        <v>6</v>
      </c>
      <c r="J2223" s="1546" t="s">
        <v>6527</v>
      </c>
      <c r="K2223" s="1546" t="s">
        <v>6427</v>
      </c>
      <c r="L2223" s="1546" t="s">
        <v>6611</v>
      </c>
    </row>
    <row r="2224" spans="1:12">
      <c r="A2224" s="1546" t="s">
        <v>314</v>
      </c>
      <c r="B2224" s="1817">
        <v>8467</v>
      </c>
      <c r="C2224" s="1546" t="s">
        <v>1882</v>
      </c>
      <c r="D2224" s="1546" t="s">
        <v>244</v>
      </c>
      <c r="E2224" s="1546" t="s">
        <v>6129</v>
      </c>
      <c r="F2224" s="1546" t="s">
        <v>984</v>
      </c>
      <c r="G2224" s="1818">
        <v>1</v>
      </c>
      <c r="H2224" s="1818">
        <v>4</v>
      </c>
      <c r="I2224" s="1818">
        <v>4</v>
      </c>
      <c r="J2224" s="1546" t="s">
        <v>6527</v>
      </c>
      <c r="K2224" s="1546" t="s">
        <v>6427</v>
      </c>
      <c r="L2224" s="1546" t="s">
        <v>6611</v>
      </c>
    </row>
    <row r="2225" spans="1:12">
      <c r="A2225" s="1546" t="s">
        <v>314</v>
      </c>
      <c r="B2225" s="1817">
        <v>8468</v>
      </c>
      <c r="C2225" s="1546" t="s">
        <v>1882</v>
      </c>
      <c r="D2225" s="1546" t="s">
        <v>244</v>
      </c>
      <c r="E2225" s="1546" t="s">
        <v>6168</v>
      </c>
      <c r="F2225" s="1546" t="s">
        <v>984</v>
      </c>
      <c r="G2225" s="1818">
        <v>1</v>
      </c>
      <c r="H2225" s="1818">
        <v>4</v>
      </c>
      <c r="I2225" s="1818">
        <v>4</v>
      </c>
      <c r="J2225" s="1546" t="s">
        <v>6527</v>
      </c>
      <c r="K2225" s="1546" t="s">
        <v>6427</v>
      </c>
      <c r="L2225" s="1546" t="s">
        <v>6611</v>
      </c>
    </row>
    <row r="2226" spans="1:12">
      <c r="A2226" s="1546" t="s">
        <v>314</v>
      </c>
      <c r="B2226" s="1817">
        <v>8469</v>
      </c>
      <c r="C2226" s="1546" t="s">
        <v>1882</v>
      </c>
      <c r="D2226" s="1546" t="s">
        <v>244</v>
      </c>
      <c r="E2226" s="1546" t="s">
        <v>3947</v>
      </c>
      <c r="F2226" s="1546" t="s">
        <v>657</v>
      </c>
      <c r="G2226" s="1818">
        <v>1</v>
      </c>
      <c r="H2226" s="1818">
        <v>4</v>
      </c>
      <c r="I2226" s="1818">
        <v>4</v>
      </c>
      <c r="J2226" s="1546" t="s">
        <v>6527</v>
      </c>
      <c r="K2226" s="1546" t="s">
        <v>6427</v>
      </c>
      <c r="L2226" s="1546" t="s">
        <v>6611</v>
      </c>
    </row>
    <row r="2227" spans="1:12">
      <c r="A2227" s="1546" t="s">
        <v>314</v>
      </c>
      <c r="B2227" s="1817">
        <v>8470</v>
      </c>
      <c r="C2227" s="1546" t="s">
        <v>1882</v>
      </c>
      <c r="D2227" s="1546" t="s">
        <v>244</v>
      </c>
      <c r="E2227" s="1546" t="s">
        <v>6109</v>
      </c>
      <c r="F2227" s="1546" t="s">
        <v>466</v>
      </c>
      <c r="G2227" s="1818">
        <v>1</v>
      </c>
      <c r="H2227" s="1818">
        <v>4</v>
      </c>
      <c r="I2227" s="1818">
        <v>4</v>
      </c>
      <c r="J2227" s="1546" t="s">
        <v>6527</v>
      </c>
      <c r="K2227" s="1546" t="s">
        <v>6427</v>
      </c>
      <c r="L2227" s="1546" t="s">
        <v>6611</v>
      </c>
    </row>
    <row r="2228" spans="1:12">
      <c r="A2228" s="1546" t="s">
        <v>314</v>
      </c>
      <c r="B2228" s="1817">
        <v>8471</v>
      </c>
      <c r="C2228" s="1546" t="s">
        <v>1882</v>
      </c>
      <c r="D2228" s="1546" t="s">
        <v>244</v>
      </c>
      <c r="E2228" s="1546" t="s">
        <v>6169</v>
      </c>
      <c r="F2228" s="1546" t="s">
        <v>1739</v>
      </c>
      <c r="G2228" s="1818">
        <v>1</v>
      </c>
      <c r="H2228" s="1818">
        <v>4</v>
      </c>
      <c r="I2228" s="1818">
        <v>4</v>
      </c>
      <c r="J2228" s="1546" t="s">
        <v>6527</v>
      </c>
      <c r="K2228" s="1546" t="s">
        <v>6427</v>
      </c>
      <c r="L2228" s="1546" t="s">
        <v>6611</v>
      </c>
    </row>
    <row r="2229" spans="1:12">
      <c r="A2229" s="1546" t="s">
        <v>314</v>
      </c>
      <c r="B2229" s="1817">
        <v>8472</v>
      </c>
      <c r="C2229" s="1546" t="s">
        <v>1882</v>
      </c>
      <c r="D2229" s="1546" t="s">
        <v>244</v>
      </c>
      <c r="E2229" s="1546" t="s">
        <v>6100</v>
      </c>
      <c r="F2229" s="1546" t="s">
        <v>280</v>
      </c>
      <c r="G2229" s="1818">
        <v>1</v>
      </c>
      <c r="H2229" s="1818">
        <v>4</v>
      </c>
      <c r="I2229" s="1818">
        <v>4</v>
      </c>
      <c r="J2229" s="1546" t="s">
        <v>6527</v>
      </c>
      <c r="K2229" s="1546" t="s">
        <v>6427</v>
      </c>
      <c r="L2229" s="1546" t="s">
        <v>6611</v>
      </c>
    </row>
    <row r="2230" spans="1:12">
      <c r="A2230" s="1546" t="s">
        <v>314</v>
      </c>
      <c r="B2230" s="1817">
        <v>8473</v>
      </c>
      <c r="C2230" s="1546" t="s">
        <v>1882</v>
      </c>
      <c r="D2230" s="1546" t="s">
        <v>244</v>
      </c>
      <c r="E2230" s="1546" t="s">
        <v>6138</v>
      </c>
      <c r="F2230" s="1546" t="s">
        <v>995</v>
      </c>
      <c r="G2230" s="1818">
        <v>1</v>
      </c>
      <c r="H2230" s="1818">
        <v>4</v>
      </c>
      <c r="I2230" s="1818">
        <v>4</v>
      </c>
      <c r="J2230" s="1546" t="s">
        <v>6527</v>
      </c>
      <c r="K2230" s="1546" t="s">
        <v>6427</v>
      </c>
      <c r="L2230" s="1546" t="s">
        <v>6611</v>
      </c>
    </row>
    <row r="2231" spans="1:12">
      <c r="A2231" s="1546" t="s">
        <v>314</v>
      </c>
      <c r="B2231" s="1817">
        <v>8474</v>
      </c>
      <c r="C2231" s="1546" t="s">
        <v>1882</v>
      </c>
      <c r="D2231" s="1546" t="s">
        <v>244</v>
      </c>
      <c r="E2231" s="1546" t="s">
        <v>935</v>
      </c>
      <c r="F2231" s="1546" t="s">
        <v>934</v>
      </c>
      <c r="G2231" s="1818">
        <v>1</v>
      </c>
      <c r="H2231" s="1818">
        <v>4</v>
      </c>
      <c r="I2231" s="1818">
        <v>4</v>
      </c>
      <c r="J2231" s="1546" t="s">
        <v>6527</v>
      </c>
      <c r="K2231" s="1546" t="s">
        <v>6427</v>
      </c>
      <c r="L2231" s="1546" t="s">
        <v>6611</v>
      </c>
    </row>
    <row r="2232" spans="1:12">
      <c r="A2232" s="1546" t="s">
        <v>314</v>
      </c>
      <c r="B2232" s="1817">
        <v>8475</v>
      </c>
      <c r="C2232" s="1546" t="s">
        <v>1882</v>
      </c>
      <c r="D2232" s="1546" t="s">
        <v>244</v>
      </c>
      <c r="E2232" s="1546" t="s">
        <v>6130</v>
      </c>
      <c r="F2232" s="1546" t="s">
        <v>909</v>
      </c>
      <c r="G2232" s="1818">
        <v>1</v>
      </c>
      <c r="H2232" s="1818">
        <v>10</v>
      </c>
      <c r="I2232" s="1818">
        <v>10</v>
      </c>
      <c r="J2232" s="1546" t="s">
        <v>6527</v>
      </c>
      <c r="K2232" s="1546" t="s">
        <v>6427</v>
      </c>
      <c r="L2232" s="1546" t="s">
        <v>6611</v>
      </c>
    </row>
    <row r="2233" spans="1:12">
      <c r="A2233" s="1546" t="s">
        <v>314</v>
      </c>
      <c r="B2233" s="1817">
        <v>8476</v>
      </c>
      <c r="C2233" s="1546" t="s">
        <v>1882</v>
      </c>
      <c r="D2233" s="1546" t="s">
        <v>244</v>
      </c>
      <c r="E2233" s="1546" t="s">
        <v>6125</v>
      </c>
      <c r="F2233" s="1546" t="s">
        <v>816</v>
      </c>
      <c r="G2233" s="1818">
        <v>1</v>
      </c>
      <c r="H2233" s="1818">
        <v>4</v>
      </c>
      <c r="I2233" s="1818">
        <v>4</v>
      </c>
      <c r="J2233" s="1546" t="s">
        <v>6527</v>
      </c>
      <c r="K2233" s="1546" t="s">
        <v>6427</v>
      </c>
      <c r="L2233" s="1546" t="s">
        <v>6611</v>
      </c>
    </row>
    <row r="2234" spans="1:12">
      <c r="A2234" s="1546" t="s">
        <v>314</v>
      </c>
      <c r="B2234" s="1817">
        <v>8477</v>
      </c>
      <c r="C2234" s="1546" t="s">
        <v>1882</v>
      </c>
      <c r="D2234" s="1546" t="s">
        <v>244</v>
      </c>
      <c r="E2234" s="1546" t="s">
        <v>707</v>
      </c>
      <c r="F2234" s="1546" t="s">
        <v>708</v>
      </c>
      <c r="G2234" s="1818">
        <v>1</v>
      </c>
      <c r="H2234" s="1818">
        <v>4</v>
      </c>
      <c r="I2234" s="1818">
        <v>4</v>
      </c>
      <c r="J2234" s="1546" t="s">
        <v>6527</v>
      </c>
      <c r="K2234" s="1546" t="s">
        <v>6427</v>
      </c>
      <c r="L2234" s="1546" t="s">
        <v>6611</v>
      </c>
    </row>
    <row r="2235" spans="1:12">
      <c r="A2235" s="1546" t="s">
        <v>314</v>
      </c>
      <c r="B2235" s="1817">
        <v>8478</v>
      </c>
      <c r="C2235" s="1546" t="s">
        <v>1882</v>
      </c>
      <c r="D2235" s="1546" t="s">
        <v>244</v>
      </c>
      <c r="E2235" s="1546" t="s">
        <v>1143</v>
      </c>
      <c r="F2235" s="1546" t="s">
        <v>1142</v>
      </c>
      <c r="G2235" s="1818">
        <v>1</v>
      </c>
      <c r="H2235" s="1818">
        <v>4</v>
      </c>
      <c r="I2235" s="1818">
        <v>4</v>
      </c>
      <c r="J2235" s="1546" t="s">
        <v>6527</v>
      </c>
      <c r="K2235" s="1546" t="s">
        <v>6427</v>
      </c>
      <c r="L2235" s="1546" t="s">
        <v>6611</v>
      </c>
    </row>
    <row r="2236" spans="1:12">
      <c r="A2236" s="1546" t="s">
        <v>314</v>
      </c>
      <c r="B2236" s="1817">
        <v>8479</v>
      </c>
      <c r="C2236" s="1546" t="s">
        <v>1882</v>
      </c>
      <c r="D2236" s="1546" t="s">
        <v>244</v>
      </c>
      <c r="E2236" s="1546" t="s">
        <v>1111</v>
      </c>
      <c r="F2236" s="1546" t="s">
        <v>6613</v>
      </c>
      <c r="G2236" s="1818">
        <v>1</v>
      </c>
      <c r="H2236" s="1818">
        <v>4</v>
      </c>
      <c r="I2236" s="1818">
        <v>4</v>
      </c>
      <c r="J2236" s="1546" t="s">
        <v>6527</v>
      </c>
      <c r="K2236" s="1546" t="s">
        <v>6427</v>
      </c>
      <c r="L2236" s="1546" t="s">
        <v>6611</v>
      </c>
    </row>
    <row r="2237" spans="1:12">
      <c r="A2237" s="1546" t="s">
        <v>314</v>
      </c>
      <c r="B2237" s="1817">
        <v>8480</v>
      </c>
      <c r="C2237" s="1546" t="s">
        <v>1882</v>
      </c>
      <c r="D2237" s="1546" t="s">
        <v>244</v>
      </c>
      <c r="E2237" s="1546" t="s">
        <v>6170</v>
      </c>
      <c r="F2237" s="1546" t="s">
        <v>822</v>
      </c>
      <c r="G2237" s="1818">
        <v>1</v>
      </c>
      <c r="H2237" s="1818">
        <v>4</v>
      </c>
      <c r="I2237" s="1818">
        <v>4</v>
      </c>
      <c r="J2237" s="1546" t="s">
        <v>6527</v>
      </c>
      <c r="K2237" s="1546" t="s">
        <v>6427</v>
      </c>
      <c r="L2237" s="1546" t="s">
        <v>6611</v>
      </c>
    </row>
    <row r="2238" spans="1:12">
      <c r="A2238" s="1546" t="s">
        <v>314</v>
      </c>
      <c r="B2238" s="1817">
        <v>8481</v>
      </c>
      <c r="C2238" s="1546" t="s">
        <v>1882</v>
      </c>
      <c r="D2238" s="1546" t="s">
        <v>244</v>
      </c>
      <c r="E2238" s="1546" t="s">
        <v>720</v>
      </c>
      <c r="F2238" s="1546" t="s">
        <v>1277</v>
      </c>
      <c r="G2238" s="1818">
        <v>1</v>
      </c>
      <c r="H2238" s="1818">
        <v>4</v>
      </c>
      <c r="I2238" s="1818">
        <v>4</v>
      </c>
      <c r="J2238" s="1546" t="s">
        <v>6527</v>
      </c>
      <c r="K2238" s="1546" t="s">
        <v>6427</v>
      </c>
      <c r="L2238" s="1546" t="s">
        <v>6611</v>
      </c>
    </row>
    <row r="2239" spans="1:12">
      <c r="A2239" s="1546" t="s">
        <v>314</v>
      </c>
      <c r="B2239" s="1817">
        <v>8482</v>
      </c>
      <c r="C2239" s="1546" t="s">
        <v>1882</v>
      </c>
      <c r="D2239" s="1546" t="s">
        <v>244</v>
      </c>
      <c r="E2239" s="1546" t="s">
        <v>6591</v>
      </c>
      <c r="F2239" s="1546" t="s">
        <v>1640</v>
      </c>
      <c r="G2239" s="1818">
        <v>1</v>
      </c>
      <c r="H2239" s="1818">
        <v>4</v>
      </c>
      <c r="I2239" s="1818">
        <v>4</v>
      </c>
      <c r="J2239" s="1546" t="s">
        <v>6527</v>
      </c>
      <c r="K2239" s="1546" t="s">
        <v>6427</v>
      </c>
      <c r="L2239" s="1546" t="s">
        <v>6611</v>
      </c>
    </row>
    <row r="2240" spans="1:12">
      <c r="A2240" s="1546" t="s">
        <v>314</v>
      </c>
      <c r="B2240" s="1817">
        <v>8483</v>
      </c>
      <c r="C2240" s="1546" t="s">
        <v>1882</v>
      </c>
      <c r="D2240" s="1546" t="s">
        <v>244</v>
      </c>
      <c r="E2240" s="1546" t="s">
        <v>6161</v>
      </c>
      <c r="F2240" s="1546" t="s">
        <v>822</v>
      </c>
      <c r="G2240" s="1818">
        <v>1</v>
      </c>
      <c r="H2240" s="1818">
        <v>4</v>
      </c>
      <c r="I2240" s="1818">
        <v>4</v>
      </c>
      <c r="J2240" s="1546" t="s">
        <v>6527</v>
      </c>
      <c r="K2240" s="1546" t="s">
        <v>6427</v>
      </c>
      <c r="L2240" s="1546" t="s">
        <v>6611</v>
      </c>
    </row>
    <row r="2241" spans="1:12">
      <c r="A2241" s="1546" t="s">
        <v>314</v>
      </c>
      <c r="B2241" s="1817">
        <v>8484</v>
      </c>
      <c r="C2241" s="1546" t="s">
        <v>1882</v>
      </c>
      <c r="D2241" s="1546" t="s">
        <v>244</v>
      </c>
      <c r="E2241" s="1546" t="s">
        <v>1904</v>
      </c>
      <c r="F2241" s="1546" t="s">
        <v>1905</v>
      </c>
      <c r="G2241" s="1818">
        <v>1</v>
      </c>
      <c r="H2241" s="1818">
        <v>4</v>
      </c>
      <c r="I2241" s="1818">
        <v>4</v>
      </c>
      <c r="J2241" s="1546" t="s">
        <v>6527</v>
      </c>
      <c r="K2241" s="1546" t="s">
        <v>6427</v>
      </c>
      <c r="L2241" s="1546" t="s">
        <v>6611</v>
      </c>
    </row>
    <row r="2242" spans="1:12">
      <c r="A2242" s="1546" t="s">
        <v>314</v>
      </c>
      <c r="B2242" s="1817">
        <v>8485</v>
      </c>
      <c r="C2242" s="1546" t="s">
        <v>1882</v>
      </c>
      <c r="D2242" s="1546" t="s">
        <v>244</v>
      </c>
      <c r="E2242" s="1546" t="s">
        <v>6171</v>
      </c>
      <c r="F2242" s="1546" t="s">
        <v>1277</v>
      </c>
      <c r="G2242" s="1818">
        <v>1</v>
      </c>
      <c r="H2242" s="1818">
        <v>4</v>
      </c>
      <c r="I2242" s="1818">
        <v>4</v>
      </c>
      <c r="J2242" s="1546" t="s">
        <v>6527</v>
      </c>
      <c r="K2242" s="1546" t="s">
        <v>6427</v>
      </c>
      <c r="L2242" s="1546" t="s">
        <v>6611</v>
      </c>
    </row>
    <row r="2243" spans="1:12">
      <c r="A2243" s="1546" t="s">
        <v>314</v>
      </c>
      <c r="B2243" s="1817">
        <v>8486</v>
      </c>
      <c r="C2243" s="1546" t="s">
        <v>1882</v>
      </c>
      <c r="D2243" s="1546" t="s">
        <v>244</v>
      </c>
      <c r="E2243" s="1546" t="s">
        <v>1908</v>
      </c>
      <c r="F2243" s="1546" t="s">
        <v>1277</v>
      </c>
      <c r="G2243" s="1818">
        <v>1</v>
      </c>
      <c r="H2243" s="1818">
        <v>4</v>
      </c>
      <c r="I2243" s="1818">
        <v>4</v>
      </c>
      <c r="J2243" s="1546" t="s">
        <v>6527</v>
      </c>
      <c r="K2243" s="1546" t="s">
        <v>6427</v>
      </c>
      <c r="L2243" s="1546" t="s">
        <v>6611</v>
      </c>
    </row>
    <row r="2244" spans="1:12">
      <c r="A2244" s="1546" t="s">
        <v>314</v>
      </c>
      <c r="B2244" s="1817">
        <v>8487</v>
      </c>
      <c r="C2244" s="1546" t="s">
        <v>1882</v>
      </c>
      <c r="D2244" s="1546" t="s">
        <v>244</v>
      </c>
      <c r="E2244" s="1546" t="s">
        <v>844</v>
      </c>
      <c r="F2244" s="1546" t="s">
        <v>843</v>
      </c>
      <c r="G2244" s="1818">
        <v>1</v>
      </c>
      <c r="H2244" s="1818">
        <v>4</v>
      </c>
      <c r="I2244" s="1818">
        <v>4</v>
      </c>
      <c r="J2244" s="1546" t="s">
        <v>6527</v>
      </c>
      <c r="K2244" s="1546" t="s">
        <v>6427</v>
      </c>
      <c r="L2244" s="1546" t="s">
        <v>6611</v>
      </c>
    </row>
    <row r="2245" spans="1:12">
      <c r="A2245" s="1546" t="s">
        <v>314</v>
      </c>
      <c r="B2245" s="1817">
        <v>8488</v>
      </c>
      <c r="C2245" s="1546" t="s">
        <v>1882</v>
      </c>
      <c r="D2245" s="1546" t="s">
        <v>244</v>
      </c>
      <c r="E2245" s="1546" t="s">
        <v>1728</v>
      </c>
      <c r="F2245" s="1546" t="s">
        <v>1729</v>
      </c>
      <c r="G2245" s="1818">
        <v>1</v>
      </c>
      <c r="H2245" s="1818">
        <v>6</v>
      </c>
      <c r="I2245" s="1818">
        <v>6</v>
      </c>
      <c r="J2245" s="1546" t="s">
        <v>6527</v>
      </c>
      <c r="K2245" s="1546" t="s">
        <v>6427</v>
      </c>
      <c r="L2245" s="1546" t="s">
        <v>6611</v>
      </c>
    </row>
    <row r="2246" spans="1:12">
      <c r="A2246" s="1546" t="s">
        <v>314</v>
      </c>
      <c r="B2246" s="1817">
        <v>8489</v>
      </c>
      <c r="C2246" s="1546" t="s">
        <v>1882</v>
      </c>
      <c r="D2246" s="1546" t="s">
        <v>244</v>
      </c>
      <c r="E2246" s="1546" t="s">
        <v>291</v>
      </c>
      <c r="F2246" s="1546" t="s">
        <v>290</v>
      </c>
      <c r="G2246" s="1818">
        <v>1</v>
      </c>
      <c r="H2246" s="1818">
        <v>4</v>
      </c>
      <c r="I2246" s="1818">
        <v>4</v>
      </c>
      <c r="J2246" s="1546" t="s">
        <v>6527</v>
      </c>
      <c r="K2246" s="1546" t="s">
        <v>6427</v>
      </c>
      <c r="L2246" s="1546" t="s">
        <v>6611</v>
      </c>
    </row>
    <row r="2247" spans="1:12">
      <c r="A2247" s="1546" t="s">
        <v>314</v>
      </c>
      <c r="B2247" s="1817">
        <v>8490</v>
      </c>
      <c r="C2247" s="1546" t="s">
        <v>1882</v>
      </c>
      <c r="D2247" s="1546" t="s">
        <v>244</v>
      </c>
      <c r="E2247" s="1546" t="s">
        <v>1909</v>
      </c>
      <c r="F2247" s="1546" t="s">
        <v>1910</v>
      </c>
      <c r="G2247" s="1818">
        <v>1</v>
      </c>
      <c r="H2247" s="1818">
        <v>6</v>
      </c>
      <c r="I2247" s="1818">
        <v>6</v>
      </c>
      <c r="J2247" s="1546" t="s">
        <v>6527</v>
      </c>
      <c r="K2247" s="1546" t="s">
        <v>6427</v>
      </c>
      <c r="L2247" s="1546" t="s">
        <v>6611</v>
      </c>
    </row>
    <row r="2248" spans="1:12">
      <c r="A2248" s="1546" t="s">
        <v>314</v>
      </c>
      <c r="B2248" s="1817">
        <v>8491</v>
      </c>
      <c r="C2248" s="1546" t="s">
        <v>1882</v>
      </c>
      <c r="D2248" s="1546" t="s">
        <v>244</v>
      </c>
      <c r="E2248" s="1546" t="s">
        <v>1911</v>
      </c>
      <c r="F2248" s="1546" t="s">
        <v>1519</v>
      </c>
      <c r="G2248" s="1818">
        <v>1</v>
      </c>
      <c r="H2248" s="1818">
        <v>6</v>
      </c>
      <c r="I2248" s="1818">
        <v>6</v>
      </c>
      <c r="J2248" s="1546" t="s">
        <v>6527</v>
      </c>
      <c r="K2248" s="1546" t="s">
        <v>6427</v>
      </c>
      <c r="L2248" s="1546" t="s">
        <v>6611</v>
      </c>
    </row>
    <row r="2249" spans="1:12">
      <c r="A2249" s="1546" t="s">
        <v>314</v>
      </c>
      <c r="B2249" s="1817">
        <v>8492</v>
      </c>
      <c r="C2249" s="1546" t="s">
        <v>1882</v>
      </c>
      <c r="D2249" s="1546" t="s">
        <v>244</v>
      </c>
      <c r="E2249" s="1546" t="s">
        <v>1912</v>
      </c>
      <c r="F2249" s="1546" t="s">
        <v>1913</v>
      </c>
      <c r="G2249" s="1818">
        <v>1</v>
      </c>
      <c r="H2249" s="1818">
        <v>6</v>
      </c>
      <c r="I2249" s="1818">
        <v>6</v>
      </c>
      <c r="J2249" s="1546" t="s">
        <v>6527</v>
      </c>
      <c r="K2249" s="1546" t="s">
        <v>6427</v>
      </c>
      <c r="L2249" s="1546" t="s">
        <v>6611</v>
      </c>
    </row>
    <row r="2250" spans="1:12">
      <c r="A2250" s="1546" t="s">
        <v>314</v>
      </c>
      <c r="B2250" s="1817">
        <v>8493</v>
      </c>
      <c r="C2250" s="1546" t="s">
        <v>1882</v>
      </c>
      <c r="D2250" s="1546" t="s">
        <v>244</v>
      </c>
      <c r="E2250" s="1546" t="s">
        <v>6121</v>
      </c>
      <c r="F2250" s="1546" t="s">
        <v>6122</v>
      </c>
      <c r="G2250" s="1818">
        <v>1</v>
      </c>
      <c r="H2250" s="1818">
        <v>4</v>
      </c>
      <c r="I2250" s="1818">
        <v>4</v>
      </c>
      <c r="J2250" s="1546" t="s">
        <v>6527</v>
      </c>
      <c r="K2250" s="1546" t="s">
        <v>6427</v>
      </c>
      <c r="L2250" s="1546" t="s">
        <v>6611</v>
      </c>
    </row>
    <row r="2251" spans="1:12">
      <c r="A2251" s="1546" t="s">
        <v>314</v>
      </c>
      <c r="B2251" s="1817">
        <v>8494</v>
      </c>
      <c r="C2251" s="1546" t="s">
        <v>1882</v>
      </c>
      <c r="D2251" s="1546" t="s">
        <v>244</v>
      </c>
      <c r="E2251" s="1546" t="s">
        <v>1086</v>
      </c>
      <c r="F2251" s="1546" t="s">
        <v>1294</v>
      </c>
      <c r="G2251" s="1818">
        <v>1</v>
      </c>
      <c r="H2251" s="1818">
        <v>4</v>
      </c>
      <c r="I2251" s="1818">
        <v>4</v>
      </c>
      <c r="J2251" s="1546" t="s">
        <v>6527</v>
      </c>
      <c r="K2251" s="1546" t="s">
        <v>6427</v>
      </c>
      <c r="L2251" s="1546" t="s">
        <v>6611</v>
      </c>
    </row>
    <row r="2252" spans="1:12">
      <c r="A2252" s="1546" t="s">
        <v>314</v>
      </c>
      <c r="B2252" s="1817">
        <v>8495</v>
      </c>
      <c r="C2252" s="1546" t="s">
        <v>1882</v>
      </c>
      <c r="D2252" s="1546" t="s">
        <v>244</v>
      </c>
      <c r="E2252" s="1546" t="s">
        <v>6111</v>
      </c>
      <c r="F2252" s="1546" t="s">
        <v>522</v>
      </c>
      <c r="G2252" s="1818">
        <v>1</v>
      </c>
      <c r="H2252" s="1818">
        <v>4</v>
      </c>
      <c r="I2252" s="1818">
        <v>4</v>
      </c>
      <c r="J2252" s="1546" t="s">
        <v>6527</v>
      </c>
      <c r="K2252" s="1546" t="s">
        <v>6427</v>
      </c>
      <c r="L2252" s="1546" t="s">
        <v>6611</v>
      </c>
    </row>
    <row r="2253" spans="1:12">
      <c r="A2253" s="1546" t="s">
        <v>314</v>
      </c>
      <c r="B2253" s="1817">
        <v>8496</v>
      </c>
      <c r="C2253" s="1546" t="s">
        <v>1882</v>
      </c>
      <c r="D2253" s="1546" t="s">
        <v>244</v>
      </c>
      <c r="E2253" s="1546" t="s">
        <v>6137</v>
      </c>
      <c r="F2253" s="1546" t="s">
        <v>999</v>
      </c>
      <c r="G2253" s="1818">
        <v>1</v>
      </c>
      <c r="H2253" s="1818">
        <v>4</v>
      </c>
      <c r="I2253" s="1818">
        <v>4</v>
      </c>
      <c r="J2253" s="1546" t="s">
        <v>6527</v>
      </c>
      <c r="K2253" s="1546" t="s">
        <v>6427</v>
      </c>
      <c r="L2253" s="1546" t="s">
        <v>6611</v>
      </c>
    </row>
    <row r="2254" spans="1:12">
      <c r="A2254" s="1546" t="s">
        <v>314</v>
      </c>
      <c r="B2254" s="1817">
        <v>8497</v>
      </c>
      <c r="C2254" s="1546" t="s">
        <v>1882</v>
      </c>
      <c r="D2254" s="1546" t="s">
        <v>244</v>
      </c>
      <c r="E2254" s="1546" t="s">
        <v>6614</v>
      </c>
      <c r="F2254" s="1546" t="s">
        <v>1915</v>
      </c>
      <c r="G2254" s="1818">
        <v>1</v>
      </c>
      <c r="H2254" s="1818">
        <v>4</v>
      </c>
      <c r="I2254" s="1818">
        <v>4</v>
      </c>
      <c r="J2254" s="1546" t="s">
        <v>6527</v>
      </c>
      <c r="K2254" s="1546" t="s">
        <v>6427</v>
      </c>
      <c r="L2254" s="1546" t="s">
        <v>6611</v>
      </c>
    </row>
    <row r="2255" spans="1:12">
      <c r="A2255" s="1546" t="s">
        <v>314</v>
      </c>
      <c r="B2255" s="1817">
        <v>8498</v>
      </c>
      <c r="C2255" s="1546" t="s">
        <v>1882</v>
      </c>
      <c r="D2255" s="1546" t="s">
        <v>244</v>
      </c>
      <c r="E2255" s="1546" t="s">
        <v>6101</v>
      </c>
      <c r="F2255" s="1546" t="s">
        <v>321</v>
      </c>
      <c r="G2255" s="1818">
        <v>1</v>
      </c>
      <c r="H2255" s="1818">
        <v>4</v>
      </c>
      <c r="I2255" s="1818">
        <v>4</v>
      </c>
      <c r="J2255" s="1546" t="s">
        <v>6527</v>
      </c>
      <c r="K2255" s="1546" t="s">
        <v>6427</v>
      </c>
      <c r="L2255" s="1546" t="s">
        <v>6611</v>
      </c>
    </row>
    <row r="2256" spans="1:12">
      <c r="A2256" s="1546" t="s">
        <v>314</v>
      </c>
      <c r="B2256" s="1817">
        <v>8499</v>
      </c>
      <c r="C2256" s="1546" t="s">
        <v>1882</v>
      </c>
      <c r="D2256" s="1546" t="s">
        <v>244</v>
      </c>
      <c r="E2256" s="1546" t="s">
        <v>6530</v>
      </c>
      <c r="F2256" s="1546" t="s">
        <v>323</v>
      </c>
      <c r="G2256" s="1818">
        <v>1</v>
      </c>
      <c r="H2256" s="1818">
        <v>4</v>
      </c>
      <c r="I2256" s="1818">
        <v>4</v>
      </c>
      <c r="J2256" s="1546" t="s">
        <v>6527</v>
      </c>
      <c r="K2256" s="1546" t="s">
        <v>6427</v>
      </c>
      <c r="L2256" s="1546" t="s">
        <v>6611</v>
      </c>
    </row>
    <row r="2257" spans="1:12">
      <c r="A2257" s="1546" t="s">
        <v>314</v>
      </c>
      <c r="B2257" s="1817">
        <v>8500</v>
      </c>
      <c r="C2257" s="1546" t="s">
        <v>1882</v>
      </c>
      <c r="D2257" s="1546" t="s">
        <v>244</v>
      </c>
      <c r="E2257" s="1546" t="s">
        <v>6531</v>
      </c>
      <c r="F2257" s="1546" t="s">
        <v>335</v>
      </c>
      <c r="G2257" s="1818">
        <v>1</v>
      </c>
      <c r="H2257" s="1818">
        <v>4</v>
      </c>
      <c r="I2257" s="1818">
        <v>4</v>
      </c>
      <c r="J2257" s="1546" t="s">
        <v>6527</v>
      </c>
      <c r="K2257" s="1546" t="s">
        <v>6427</v>
      </c>
      <c r="L2257" s="1546" t="s">
        <v>6611</v>
      </c>
    </row>
    <row r="2258" spans="1:12">
      <c r="A2258" s="1546" t="s">
        <v>314</v>
      </c>
      <c r="B2258" s="1817">
        <v>8501</v>
      </c>
      <c r="C2258" s="1546" t="s">
        <v>1882</v>
      </c>
      <c r="D2258" s="1546" t="s">
        <v>244</v>
      </c>
      <c r="E2258" s="1546" t="s">
        <v>6108</v>
      </c>
      <c r="F2258" s="1546" t="s">
        <v>424</v>
      </c>
      <c r="G2258" s="1818">
        <v>1</v>
      </c>
      <c r="H2258" s="1818">
        <v>4</v>
      </c>
      <c r="I2258" s="1818">
        <v>4</v>
      </c>
      <c r="J2258" s="1546" t="s">
        <v>6527</v>
      </c>
      <c r="K2258" s="1546" t="s">
        <v>6427</v>
      </c>
      <c r="L2258" s="1546" t="s">
        <v>6611</v>
      </c>
    </row>
    <row r="2259" spans="1:12">
      <c r="A2259" s="1546" t="s">
        <v>314</v>
      </c>
      <c r="B2259" s="1817">
        <v>8502</v>
      </c>
      <c r="C2259" s="1546" t="s">
        <v>1882</v>
      </c>
      <c r="D2259" s="1546" t="s">
        <v>244</v>
      </c>
      <c r="E2259" s="1546" t="s">
        <v>6104</v>
      </c>
      <c r="F2259" s="1546" t="s">
        <v>329</v>
      </c>
      <c r="G2259" s="1818">
        <v>1</v>
      </c>
      <c r="H2259" s="1818">
        <v>4</v>
      </c>
      <c r="I2259" s="1818">
        <v>4</v>
      </c>
      <c r="J2259" s="1546" t="s">
        <v>6527</v>
      </c>
      <c r="K2259" s="1546" t="s">
        <v>6427</v>
      </c>
      <c r="L2259" s="1546" t="s">
        <v>6611</v>
      </c>
    </row>
    <row r="2260" spans="1:12">
      <c r="A2260" s="1546" t="s">
        <v>314</v>
      </c>
      <c r="B2260" s="1817">
        <v>8503</v>
      </c>
      <c r="C2260" s="1546" t="s">
        <v>1882</v>
      </c>
      <c r="D2260" s="1546" t="s">
        <v>244</v>
      </c>
      <c r="E2260" s="1546" t="s">
        <v>835</v>
      </c>
      <c r="F2260" s="1546" t="s">
        <v>6271</v>
      </c>
      <c r="G2260" s="1818">
        <v>1</v>
      </c>
      <c r="H2260" s="1818">
        <v>4</v>
      </c>
      <c r="I2260" s="1818">
        <v>4</v>
      </c>
      <c r="J2260" s="1546" t="s">
        <v>6527</v>
      </c>
      <c r="K2260" s="1546" t="s">
        <v>6427</v>
      </c>
      <c r="L2260" s="1546" t="s">
        <v>6611</v>
      </c>
    </row>
    <row r="2261" spans="1:12">
      <c r="A2261" s="1546" t="s">
        <v>314</v>
      </c>
      <c r="B2261" s="1817">
        <v>8504</v>
      </c>
      <c r="C2261" s="1546" t="s">
        <v>1882</v>
      </c>
      <c r="D2261" s="1546" t="s">
        <v>244</v>
      </c>
      <c r="E2261" s="1546" t="s">
        <v>6172</v>
      </c>
      <c r="F2261" s="1546" t="s">
        <v>6173</v>
      </c>
      <c r="G2261" s="1818">
        <v>1</v>
      </c>
      <c r="H2261" s="1818">
        <v>4</v>
      </c>
      <c r="I2261" s="1818">
        <v>4</v>
      </c>
      <c r="J2261" s="1546" t="s">
        <v>6527</v>
      </c>
      <c r="K2261" s="1546" t="s">
        <v>6427</v>
      </c>
      <c r="L2261" s="1546" t="s">
        <v>6611</v>
      </c>
    </row>
    <row r="2262" spans="1:12">
      <c r="A2262" s="1546" t="s">
        <v>314</v>
      </c>
      <c r="B2262" s="1817">
        <v>8505</v>
      </c>
      <c r="C2262" s="1546" t="s">
        <v>1882</v>
      </c>
      <c r="D2262" s="1546" t="s">
        <v>244</v>
      </c>
      <c r="E2262" s="1546" t="s">
        <v>833</v>
      </c>
      <c r="F2262" s="1546" t="s">
        <v>832</v>
      </c>
      <c r="G2262" s="1818">
        <v>1</v>
      </c>
      <c r="H2262" s="1818">
        <v>4</v>
      </c>
      <c r="I2262" s="1818">
        <v>4</v>
      </c>
      <c r="J2262" s="1546" t="s">
        <v>6527</v>
      </c>
      <c r="K2262" s="1546" t="s">
        <v>6427</v>
      </c>
      <c r="L2262" s="1546" t="s">
        <v>6611</v>
      </c>
    </row>
    <row r="2263" spans="1:12">
      <c r="A2263" s="1546" t="s">
        <v>314</v>
      </c>
      <c r="B2263" s="1817">
        <v>8506</v>
      </c>
      <c r="C2263" s="1546" t="s">
        <v>1882</v>
      </c>
      <c r="D2263" s="1546" t="s">
        <v>244</v>
      </c>
      <c r="E2263" s="1546" t="s">
        <v>677</v>
      </c>
      <c r="F2263" s="1546" t="s">
        <v>678</v>
      </c>
      <c r="G2263" s="1818">
        <v>1</v>
      </c>
      <c r="H2263" s="1818">
        <v>4</v>
      </c>
      <c r="I2263" s="1818">
        <v>4</v>
      </c>
      <c r="J2263" s="1546" t="s">
        <v>6527</v>
      </c>
      <c r="K2263" s="1546" t="s">
        <v>6427</v>
      </c>
      <c r="L2263" s="1546" t="s">
        <v>6611</v>
      </c>
    </row>
    <row r="2264" spans="1:12">
      <c r="A2264" s="1546" t="s">
        <v>314</v>
      </c>
      <c r="B2264" s="1817">
        <v>8507</v>
      </c>
      <c r="C2264" s="1546" t="s">
        <v>1882</v>
      </c>
      <c r="D2264" s="1546" t="s">
        <v>244</v>
      </c>
      <c r="E2264" s="1546" t="s">
        <v>6120</v>
      </c>
      <c r="F2264" s="1546" t="s">
        <v>329</v>
      </c>
      <c r="G2264" s="1818">
        <v>1</v>
      </c>
      <c r="H2264" s="1818">
        <v>4</v>
      </c>
      <c r="I2264" s="1818">
        <v>4</v>
      </c>
      <c r="J2264" s="1546" t="s">
        <v>6527</v>
      </c>
      <c r="K2264" s="1546" t="s">
        <v>6427</v>
      </c>
      <c r="L2264" s="1546" t="s">
        <v>6611</v>
      </c>
    </row>
    <row r="2265" spans="1:12">
      <c r="A2265" s="1546" t="s">
        <v>314</v>
      </c>
      <c r="B2265" s="1817">
        <v>8508</v>
      </c>
      <c r="C2265" s="1546" t="s">
        <v>1882</v>
      </c>
      <c r="D2265" s="1546" t="s">
        <v>244</v>
      </c>
      <c r="E2265" s="1546" t="s">
        <v>6584</v>
      </c>
      <c r="F2265" s="1546" t="s">
        <v>1545</v>
      </c>
      <c r="G2265" s="1818">
        <v>1</v>
      </c>
      <c r="H2265" s="1818">
        <v>4</v>
      </c>
      <c r="I2265" s="1818">
        <v>4</v>
      </c>
      <c r="J2265" s="1546" t="s">
        <v>6527</v>
      </c>
      <c r="K2265" s="1546" t="s">
        <v>6427</v>
      </c>
      <c r="L2265" s="1546" t="s">
        <v>6611</v>
      </c>
    </row>
    <row r="2266" spans="1:12">
      <c r="A2266" s="1546" t="s">
        <v>314</v>
      </c>
      <c r="B2266" s="1817">
        <v>8509</v>
      </c>
      <c r="C2266" s="1546" t="s">
        <v>1882</v>
      </c>
      <c r="D2266" s="1546" t="s">
        <v>244</v>
      </c>
      <c r="E2266" s="1546" t="s">
        <v>6135</v>
      </c>
      <c r="F2266" s="1546" t="s">
        <v>1003</v>
      </c>
      <c r="G2266" s="1818">
        <v>1</v>
      </c>
      <c r="H2266" s="1818">
        <v>4</v>
      </c>
      <c r="I2266" s="1818">
        <v>4</v>
      </c>
      <c r="J2266" s="1546" t="s">
        <v>6527</v>
      </c>
      <c r="K2266" s="1546" t="s">
        <v>6427</v>
      </c>
      <c r="L2266" s="1546" t="s">
        <v>6611</v>
      </c>
    </row>
    <row r="2267" spans="1:12">
      <c r="A2267" s="1546" t="s">
        <v>314</v>
      </c>
      <c r="B2267" s="1817">
        <v>8510</v>
      </c>
      <c r="C2267" s="1546" t="s">
        <v>1882</v>
      </c>
      <c r="D2267" s="1546" t="s">
        <v>244</v>
      </c>
      <c r="E2267" s="1546" t="s">
        <v>6136</v>
      </c>
      <c r="F2267" s="1546" t="s">
        <v>1001</v>
      </c>
      <c r="G2267" s="1818">
        <v>1</v>
      </c>
      <c r="H2267" s="1818">
        <v>10</v>
      </c>
      <c r="I2267" s="1818">
        <v>10</v>
      </c>
      <c r="J2267" s="1546" t="s">
        <v>6527</v>
      </c>
      <c r="K2267" s="1546" t="s">
        <v>6427</v>
      </c>
      <c r="L2267" s="1546" t="s">
        <v>6611</v>
      </c>
    </row>
    <row r="2268" spans="1:12">
      <c r="A2268" s="1546" t="s">
        <v>314</v>
      </c>
      <c r="B2268" s="1817">
        <v>8511</v>
      </c>
      <c r="C2268" s="1546" t="s">
        <v>1882</v>
      </c>
      <c r="D2268" s="1546" t="s">
        <v>244</v>
      </c>
      <c r="E2268" s="1546" t="s">
        <v>6127</v>
      </c>
      <c r="F2268" s="1546" t="s">
        <v>847</v>
      </c>
      <c r="G2268" s="1818">
        <v>1</v>
      </c>
      <c r="H2268" s="1818">
        <v>4</v>
      </c>
      <c r="I2268" s="1818">
        <v>4</v>
      </c>
      <c r="J2268" s="1546" t="s">
        <v>6527</v>
      </c>
      <c r="K2268" s="1546" t="s">
        <v>6427</v>
      </c>
      <c r="L2268" s="1546" t="s">
        <v>6611</v>
      </c>
    </row>
    <row r="2269" spans="1:12">
      <c r="A2269" s="1546" t="s">
        <v>314</v>
      </c>
      <c r="B2269" s="1817">
        <v>8512</v>
      </c>
      <c r="C2269" s="1546" t="s">
        <v>1882</v>
      </c>
      <c r="D2269" s="1546" t="s">
        <v>244</v>
      </c>
      <c r="E2269" s="1546" t="s">
        <v>318</v>
      </c>
      <c r="F2269" s="1546" t="s">
        <v>319</v>
      </c>
      <c r="G2269" s="1818">
        <v>1</v>
      </c>
      <c r="H2269" s="1818">
        <v>4</v>
      </c>
      <c r="I2269" s="1818">
        <v>4</v>
      </c>
      <c r="J2269" s="1546" t="s">
        <v>6527</v>
      </c>
      <c r="K2269" s="1546" t="s">
        <v>6427</v>
      </c>
      <c r="L2269" s="1546" t="s">
        <v>6611</v>
      </c>
    </row>
    <row r="2270" spans="1:12">
      <c r="A2270" s="1546" t="s">
        <v>314</v>
      </c>
      <c r="B2270" s="1817">
        <v>8513</v>
      </c>
      <c r="C2270" s="1546" t="s">
        <v>1882</v>
      </c>
      <c r="D2270" s="1546" t="s">
        <v>244</v>
      </c>
      <c r="E2270" s="1546" t="s">
        <v>277</v>
      </c>
      <c r="F2270" s="1546" t="s">
        <v>278</v>
      </c>
      <c r="G2270" s="1818">
        <v>1</v>
      </c>
      <c r="H2270" s="1818">
        <v>4</v>
      </c>
      <c r="I2270" s="1818">
        <v>4</v>
      </c>
      <c r="J2270" s="1546" t="s">
        <v>6527</v>
      </c>
      <c r="K2270" s="1546" t="s">
        <v>6427</v>
      </c>
      <c r="L2270" s="1546" t="s">
        <v>6611</v>
      </c>
    </row>
    <row r="2271" spans="1:12">
      <c r="A2271" s="1546" t="s">
        <v>314</v>
      </c>
      <c r="B2271" s="1817">
        <v>8514</v>
      </c>
      <c r="C2271" s="1546" t="s">
        <v>1882</v>
      </c>
      <c r="D2271" s="1546" t="s">
        <v>244</v>
      </c>
      <c r="E2271" s="1546" t="s">
        <v>1040</v>
      </c>
      <c r="F2271" s="1546" t="s">
        <v>1041</v>
      </c>
      <c r="G2271" s="1818">
        <v>1</v>
      </c>
      <c r="H2271" s="1818">
        <v>4</v>
      </c>
      <c r="I2271" s="1818">
        <v>4</v>
      </c>
      <c r="J2271" s="1546" t="s">
        <v>6527</v>
      </c>
      <c r="K2271" s="1546" t="s">
        <v>6427</v>
      </c>
      <c r="L2271" s="1546" t="s">
        <v>6611</v>
      </c>
    </row>
    <row r="2272" spans="1:12">
      <c r="A2272" s="1546" t="s">
        <v>314</v>
      </c>
      <c r="B2272" s="1817">
        <v>8515</v>
      </c>
      <c r="C2272" s="1546" t="s">
        <v>1882</v>
      </c>
      <c r="D2272" s="1546" t="s">
        <v>244</v>
      </c>
      <c r="E2272" s="1546" t="s">
        <v>6162</v>
      </c>
      <c r="F2272" s="1546" t="s">
        <v>321</v>
      </c>
      <c r="G2272" s="1818">
        <v>1</v>
      </c>
      <c r="H2272" s="1818">
        <v>4</v>
      </c>
      <c r="I2272" s="1818">
        <v>4</v>
      </c>
      <c r="J2272" s="1546" t="s">
        <v>6527</v>
      </c>
      <c r="K2272" s="1546" t="s">
        <v>6427</v>
      </c>
      <c r="L2272" s="1546" t="s">
        <v>6611</v>
      </c>
    </row>
    <row r="2273" spans="1:12">
      <c r="A2273" s="1546" t="s">
        <v>314</v>
      </c>
      <c r="B2273" s="1817">
        <v>8516</v>
      </c>
      <c r="C2273" s="1546" t="s">
        <v>1882</v>
      </c>
      <c r="D2273" s="1546" t="s">
        <v>244</v>
      </c>
      <c r="E2273" s="1546" t="s">
        <v>830</v>
      </c>
      <c r="F2273" s="1546" t="s">
        <v>829</v>
      </c>
      <c r="G2273" s="1818">
        <v>1</v>
      </c>
      <c r="H2273" s="1818">
        <v>4</v>
      </c>
      <c r="I2273" s="1818">
        <v>4</v>
      </c>
      <c r="J2273" s="1546" t="s">
        <v>6527</v>
      </c>
      <c r="K2273" s="1546" t="s">
        <v>6427</v>
      </c>
      <c r="L2273" s="1546" t="s">
        <v>6611</v>
      </c>
    </row>
    <row r="2274" spans="1:12">
      <c r="A2274" s="1546" t="s">
        <v>314</v>
      </c>
      <c r="B2274" s="1817">
        <v>8517</v>
      </c>
      <c r="C2274" s="1546" t="s">
        <v>1882</v>
      </c>
      <c r="D2274" s="1546" t="s">
        <v>244</v>
      </c>
      <c r="E2274" s="1546" t="s">
        <v>1745</v>
      </c>
      <c r="F2274" s="1546" t="s">
        <v>1746</v>
      </c>
      <c r="G2274" s="1818">
        <v>1</v>
      </c>
      <c r="H2274" s="1818">
        <v>4</v>
      </c>
      <c r="I2274" s="1818">
        <v>4</v>
      </c>
      <c r="J2274" s="1546" t="s">
        <v>6527</v>
      </c>
      <c r="K2274" s="1546" t="s">
        <v>6427</v>
      </c>
      <c r="L2274" s="1546" t="s">
        <v>6611</v>
      </c>
    </row>
    <row r="2275" spans="1:12">
      <c r="A2275" s="1546" t="s">
        <v>314</v>
      </c>
      <c r="B2275" s="1817">
        <v>8518</v>
      </c>
      <c r="C2275" s="1546" t="s">
        <v>1882</v>
      </c>
      <c r="D2275" s="1546" t="s">
        <v>244</v>
      </c>
      <c r="E2275" s="1546" t="s">
        <v>1918</v>
      </c>
      <c r="F2275" s="1546" t="s">
        <v>1905</v>
      </c>
      <c r="G2275" s="1818">
        <v>1</v>
      </c>
      <c r="H2275" s="1818">
        <v>4</v>
      </c>
      <c r="I2275" s="1818">
        <v>4</v>
      </c>
      <c r="J2275" s="1546" t="s">
        <v>6527</v>
      </c>
      <c r="K2275" s="1546" t="s">
        <v>6427</v>
      </c>
      <c r="L2275" s="1546" t="s">
        <v>6611</v>
      </c>
    </row>
    <row r="2276" spans="1:12">
      <c r="A2276" s="1546" t="s">
        <v>314</v>
      </c>
      <c r="B2276" s="1817">
        <v>8519</v>
      </c>
      <c r="C2276" s="1546" t="s">
        <v>1882</v>
      </c>
      <c r="D2276" s="1546" t="s">
        <v>244</v>
      </c>
      <c r="E2276" s="1546" t="s">
        <v>6149</v>
      </c>
      <c r="F2276" s="1546" t="s">
        <v>1276</v>
      </c>
      <c r="G2276" s="1818">
        <v>1</v>
      </c>
      <c r="H2276" s="1818">
        <v>4</v>
      </c>
      <c r="I2276" s="1818">
        <v>4</v>
      </c>
      <c r="J2276" s="1546" t="s">
        <v>6527</v>
      </c>
      <c r="K2276" s="1546" t="s">
        <v>6427</v>
      </c>
      <c r="L2276" s="1546" t="s">
        <v>6611</v>
      </c>
    </row>
    <row r="2277" spans="1:12">
      <c r="A2277" s="1546" t="s">
        <v>314</v>
      </c>
      <c r="B2277" s="1817">
        <v>8520</v>
      </c>
      <c r="C2277" s="1546" t="s">
        <v>1882</v>
      </c>
      <c r="D2277" s="1546" t="s">
        <v>244</v>
      </c>
      <c r="E2277" s="1546" t="s">
        <v>6157</v>
      </c>
      <c r="F2277" s="1546" t="s">
        <v>1411</v>
      </c>
      <c r="G2277" s="1818">
        <v>1</v>
      </c>
      <c r="H2277" s="1818">
        <v>4</v>
      </c>
      <c r="I2277" s="1818">
        <v>4</v>
      </c>
      <c r="J2277" s="1546" t="s">
        <v>6527</v>
      </c>
      <c r="K2277" s="1546" t="s">
        <v>6427</v>
      </c>
      <c r="L2277" s="1546" t="s">
        <v>6611</v>
      </c>
    </row>
    <row r="2278" spans="1:12">
      <c r="A2278" s="1546" t="s">
        <v>314</v>
      </c>
      <c r="B2278" s="1817">
        <v>8521</v>
      </c>
      <c r="C2278" s="1546" t="s">
        <v>1882</v>
      </c>
      <c r="D2278" s="1546" t="s">
        <v>244</v>
      </c>
      <c r="E2278" s="1546" t="s">
        <v>471</v>
      </c>
      <c r="F2278" s="1546" t="s">
        <v>470</v>
      </c>
      <c r="G2278" s="1818">
        <v>1</v>
      </c>
      <c r="H2278" s="1818">
        <v>4</v>
      </c>
      <c r="I2278" s="1818">
        <v>4</v>
      </c>
      <c r="J2278" s="1546" t="s">
        <v>6527</v>
      </c>
      <c r="K2278" s="1546" t="s">
        <v>6427</v>
      </c>
      <c r="L2278" s="1546" t="s">
        <v>6611</v>
      </c>
    </row>
    <row r="2279" spans="1:12">
      <c r="A2279" s="1546" t="s">
        <v>314</v>
      </c>
      <c r="B2279" s="1817">
        <v>8522</v>
      </c>
      <c r="C2279" s="1546" t="s">
        <v>1882</v>
      </c>
      <c r="D2279" s="1546" t="s">
        <v>244</v>
      </c>
      <c r="E2279" s="1546" t="s">
        <v>6098</v>
      </c>
      <c r="F2279" s="1546" t="s">
        <v>276</v>
      </c>
      <c r="G2279" s="1818">
        <v>1</v>
      </c>
      <c r="H2279" s="1818">
        <v>4</v>
      </c>
      <c r="I2279" s="1818">
        <v>4</v>
      </c>
      <c r="J2279" s="1546" t="s">
        <v>6527</v>
      </c>
      <c r="K2279" s="1546" t="s">
        <v>6427</v>
      </c>
      <c r="L2279" s="1546" t="s">
        <v>6611</v>
      </c>
    </row>
    <row r="2280" spans="1:12">
      <c r="A2280" s="1546" t="s">
        <v>314</v>
      </c>
      <c r="B2280" s="1817">
        <v>8523</v>
      </c>
      <c r="C2280" s="1546" t="s">
        <v>1882</v>
      </c>
      <c r="D2280" s="1546" t="s">
        <v>244</v>
      </c>
      <c r="E2280" s="1546" t="s">
        <v>6099</v>
      </c>
      <c r="F2280" s="1546" t="s">
        <v>294</v>
      </c>
      <c r="G2280" s="1818">
        <v>1</v>
      </c>
      <c r="H2280" s="1818">
        <v>4</v>
      </c>
      <c r="I2280" s="1818">
        <v>4</v>
      </c>
      <c r="J2280" s="1546" t="s">
        <v>6527</v>
      </c>
      <c r="K2280" s="1546" t="s">
        <v>6427</v>
      </c>
      <c r="L2280" s="1546" t="s">
        <v>6611</v>
      </c>
    </row>
    <row r="2281" spans="1:12">
      <c r="A2281" s="1546" t="s">
        <v>314</v>
      </c>
      <c r="B2281" s="1817">
        <v>8524</v>
      </c>
      <c r="C2281" s="1546" t="s">
        <v>1882</v>
      </c>
      <c r="D2281" s="1546" t="s">
        <v>244</v>
      </c>
      <c r="E2281" s="1546" t="s">
        <v>6608</v>
      </c>
      <c r="F2281" s="1546" t="s">
        <v>1667</v>
      </c>
      <c r="G2281" s="1818">
        <v>1</v>
      </c>
      <c r="H2281" s="1818">
        <v>4</v>
      </c>
      <c r="I2281" s="1818">
        <v>4</v>
      </c>
      <c r="J2281" s="1546" t="s">
        <v>6527</v>
      </c>
      <c r="K2281" s="1546" t="s">
        <v>6427</v>
      </c>
      <c r="L2281" s="1546" t="s">
        <v>6611</v>
      </c>
    </row>
    <row r="2282" spans="1:12">
      <c r="A2282" s="1546" t="s">
        <v>314</v>
      </c>
      <c r="B2282" s="1817">
        <v>8525</v>
      </c>
      <c r="C2282" s="1546" t="s">
        <v>1882</v>
      </c>
      <c r="D2282" s="1546" t="s">
        <v>244</v>
      </c>
      <c r="E2282" s="1546" t="s">
        <v>6165</v>
      </c>
      <c r="F2282" s="1546" t="s">
        <v>1667</v>
      </c>
      <c r="G2282" s="1818">
        <v>1</v>
      </c>
      <c r="H2282" s="1818">
        <v>4</v>
      </c>
      <c r="I2282" s="1818">
        <v>4</v>
      </c>
      <c r="J2282" s="1546" t="s">
        <v>6527</v>
      </c>
      <c r="K2282" s="1546" t="s">
        <v>6427</v>
      </c>
      <c r="L2282" s="1546" t="s">
        <v>6611</v>
      </c>
    </row>
    <row r="2283" spans="1:12">
      <c r="A2283" s="1546" t="s">
        <v>314</v>
      </c>
      <c r="B2283" s="1817">
        <v>8526</v>
      </c>
      <c r="C2283" s="1546" t="s">
        <v>1882</v>
      </c>
      <c r="D2283" s="1546" t="s">
        <v>244</v>
      </c>
      <c r="E2283" s="1546" t="s">
        <v>293</v>
      </c>
      <c r="F2283" s="1546" t="s">
        <v>292</v>
      </c>
      <c r="G2283" s="1818">
        <v>1</v>
      </c>
      <c r="H2283" s="1818">
        <v>4</v>
      </c>
      <c r="I2283" s="1818">
        <v>4</v>
      </c>
      <c r="J2283" s="1546" t="s">
        <v>6527</v>
      </c>
      <c r="K2283" s="1546" t="s">
        <v>6427</v>
      </c>
      <c r="L2283" s="1546" t="s">
        <v>6611</v>
      </c>
    </row>
    <row r="2284" spans="1:12">
      <c r="A2284" s="1546" t="s">
        <v>314</v>
      </c>
      <c r="B2284" s="1817">
        <v>8527</v>
      </c>
      <c r="C2284" s="1546" t="s">
        <v>1882</v>
      </c>
      <c r="D2284" s="1546" t="s">
        <v>244</v>
      </c>
      <c r="E2284" s="1546" t="s">
        <v>6119</v>
      </c>
      <c r="F2284" s="1546" t="s">
        <v>321</v>
      </c>
      <c r="G2284" s="1818">
        <v>1</v>
      </c>
      <c r="H2284" s="1818">
        <v>4</v>
      </c>
      <c r="I2284" s="1818">
        <v>4</v>
      </c>
      <c r="J2284" s="1546" t="s">
        <v>6527</v>
      </c>
      <c r="K2284" s="1546" t="s">
        <v>6427</v>
      </c>
      <c r="L2284" s="1546" t="s">
        <v>6611</v>
      </c>
    </row>
    <row r="2285" spans="1:12">
      <c r="A2285" s="1546" t="s">
        <v>314</v>
      </c>
      <c r="B2285" s="1817">
        <v>8528</v>
      </c>
      <c r="C2285" s="1546" t="s">
        <v>1882</v>
      </c>
      <c r="D2285" s="1546" t="s">
        <v>244</v>
      </c>
      <c r="E2285" s="1546" t="s">
        <v>1981</v>
      </c>
      <c r="F2285" s="1546" t="s">
        <v>1982</v>
      </c>
      <c r="G2285" s="1818">
        <v>1</v>
      </c>
      <c r="H2285" s="1818">
        <v>4</v>
      </c>
      <c r="I2285" s="1818">
        <v>4</v>
      </c>
      <c r="J2285" s="1546" t="s">
        <v>6527</v>
      </c>
      <c r="K2285" s="1546" t="s">
        <v>6427</v>
      </c>
      <c r="L2285" s="1546" t="s">
        <v>6611</v>
      </c>
    </row>
    <row r="2286" spans="1:12">
      <c r="A2286" s="1546" t="s">
        <v>314</v>
      </c>
      <c r="B2286" s="1817">
        <v>8529</v>
      </c>
      <c r="C2286" s="1546" t="s">
        <v>1882</v>
      </c>
      <c r="D2286" s="1546" t="s">
        <v>244</v>
      </c>
      <c r="E2286" s="1546" t="s">
        <v>310</v>
      </c>
      <c r="F2286" s="1546" t="s">
        <v>311</v>
      </c>
      <c r="G2286" s="1818">
        <v>1</v>
      </c>
      <c r="H2286" s="1818">
        <v>4</v>
      </c>
      <c r="I2286" s="1818">
        <v>4</v>
      </c>
      <c r="J2286" s="1546" t="s">
        <v>6527</v>
      </c>
      <c r="K2286" s="1546" t="s">
        <v>6427</v>
      </c>
      <c r="L2286" s="1546" t="s">
        <v>6611</v>
      </c>
    </row>
    <row r="2287" spans="1:12">
      <c r="A2287" s="1546" t="s">
        <v>314</v>
      </c>
      <c r="B2287" s="1817">
        <v>8530</v>
      </c>
      <c r="C2287" s="1546" t="s">
        <v>1882</v>
      </c>
      <c r="D2287" s="1546" t="s">
        <v>244</v>
      </c>
      <c r="E2287" s="1546" t="s">
        <v>6117</v>
      </c>
      <c r="F2287" s="1546" t="s">
        <v>743</v>
      </c>
      <c r="G2287" s="1818">
        <v>1</v>
      </c>
      <c r="H2287" s="1818">
        <v>4</v>
      </c>
      <c r="I2287" s="1818">
        <v>4</v>
      </c>
      <c r="J2287" s="1546" t="s">
        <v>6527</v>
      </c>
      <c r="K2287" s="1546" t="s">
        <v>6427</v>
      </c>
      <c r="L2287" s="1546" t="s">
        <v>6611</v>
      </c>
    </row>
    <row r="2288" spans="1:12">
      <c r="A2288" s="1546" t="s">
        <v>314</v>
      </c>
      <c r="B2288" s="1817">
        <v>8531</v>
      </c>
      <c r="C2288" s="1546" t="s">
        <v>1882</v>
      </c>
      <c r="D2288" s="1546" t="s">
        <v>244</v>
      </c>
      <c r="E2288" s="1546" t="s">
        <v>1665</v>
      </c>
      <c r="F2288" s="1546" t="s">
        <v>422</v>
      </c>
      <c r="G2288" s="1818">
        <v>1</v>
      </c>
      <c r="H2288" s="1818">
        <v>4</v>
      </c>
      <c r="I2288" s="1818">
        <v>4</v>
      </c>
      <c r="J2288" s="1546" t="s">
        <v>6527</v>
      </c>
      <c r="K2288" s="1546" t="s">
        <v>6427</v>
      </c>
      <c r="L2288" s="1546" t="s">
        <v>6611</v>
      </c>
    </row>
    <row r="2289" spans="1:12">
      <c r="A2289" s="1546" t="s">
        <v>314</v>
      </c>
      <c r="B2289" s="1817">
        <v>8532</v>
      </c>
      <c r="C2289" s="1546" t="s">
        <v>1882</v>
      </c>
      <c r="D2289" s="1546" t="s">
        <v>244</v>
      </c>
      <c r="E2289" s="1546" t="s">
        <v>6123</v>
      </c>
      <c r="F2289" s="1546" t="s">
        <v>824</v>
      </c>
      <c r="G2289" s="1818">
        <v>1</v>
      </c>
      <c r="H2289" s="1818">
        <v>4</v>
      </c>
      <c r="I2289" s="1818">
        <v>4</v>
      </c>
      <c r="J2289" s="1546" t="s">
        <v>6527</v>
      </c>
      <c r="K2289" s="1546" t="s">
        <v>6427</v>
      </c>
      <c r="L2289" s="1546" t="s">
        <v>6611</v>
      </c>
    </row>
    <row r="2290" spans="1:12">
      <c r="A2290" s="1546" t="s">
        <v>314</v>
      </c>
      <c r="B2290" s="1817">
        <v>8533</v>
      </c>
      <c r="C2290" s="1546" t="s">
        <v>1882</v>
      </c>
      <c r="D2290" s="1546" t="s">
        <v>244</v>
      </c>
      <c r="E2290" s="1546" t="s">
        <v>6615</v>
      </c>
      <c r="F2290" s="1546" t="s">
        <v>1746</v>
      </c>
      <c r="G2290" s="1818">
        <v>1</v>
      </c>
      <c r="H2290" s="1818">
        <v>4</v>
      </c>
      <c r="I2290" s="1818">
        <v>4</v>
      </c>
      <c r="J2290" s="1546" t="s">
        <v>6527</v>
      </c>
      <c r="K2290" s="1546" t="s">
        <v>6427</v>
      </c>
      <c r="L2290" s="1546" t="s">
        <v>6611</v>
      </c>
    </row>
    <row r="2291" spans="1:12">
      <c r="A2291" s="1546" t="s">
        <v>314</v>
      </c>
      <c r="B2291" s="1817">
        <v>8534</v>
      </c>
      <c r="C2291" s="1546" t="s">
        <v>1882</v>
      </c>
      <c r="D2291" s="1546" t="s">
        <v>244</v>
      </c>
      <c r="E2291" s="1546" t="s">
        <v>1724</v>
      </c>
      <c r="F2291" s="1546" t="s">
        <v>6599</v>
      </c>
      <c r="G2291" s="1818">
        <v>1</v>
      </c>
      <c r="H2291" s="1818">
        <v>4</v>
      </c>
      <c r="I2291" s="1818">
        <v>4</v>
      </c>
      <c r="J2291" s="1546" t="s">
        <v>6527</v>
      </c>
      <c r="K2291" s="1546" t="s">
        <v>6427</v>
      </c>
      <c r="L2291" s="1546" t="s">
        <v>6611</v>
      </c>
    </row>
    <row r="2292" spans="1:12">
      <c r="A2292" s="1546" t="s">
        <v>314</v>
      </c>
      <c r="B2292" s="1817">
        <v>8535</v>
      </c>
      <c r="C2292" s="1546" t="s">
        <v>1882</v>
      </c>
      <c r="D2292" s="1546" t="s">
        <v>244</v>
      </c>
      <c r="E2292" s="1546" t="s">
        <v>6124</v>
      </c>
      <c r="F2292" s="1546" t="s">
        <v>822</v>
      </c>
      <c r="G2292" s="1818">
        <v>1</v>
      </c>
      <c r="H2292" s="1818">
        <v>4</v>
      </c>
      <c r="I2292" s="1818">
        <v>4</v>
      </c>
      <c r="J2292" s="1546" t="s">
        <v>6527</v>
      </c>
      <c r="K2292" s="1546" t="s">
        <v>6427</v>
      </c>
      <c r="L2292" s="1546" t="s">
        <v>6611</v>
      </c>
    </row>
    <row r="2293" spans="1:12">
      <c r="A2293" s="1546" t="s">
        <v>314</v>
      </c>
      <c r="B2293" s="1817">
        <v>8536</v>
      </c>
      <c r="C2293" s="1546" t="s">
        <v>1882</v>
      </c>
      <c r="D2293" s="1546" t="s">
        <v>244</v>
      </c>
      <c r="E2293" s="1546" t="s">
        <v>6105</v>
      </c>
      <c r="F2293" s="1546" t="s">
        <v>331</v>
      </c>
      <c r="G2293" s="1818">
        <v>1</v>
      </c>
      <c r="H2293" s="1818">
        <v>4</v>
      </c>
      <c r="I2293" s="1818">
        <v>4</v>
      </c>
      <c r="J2293" s="1546" t="s">
        <v>6527</v>
      </c>
      <c r="K2293" s="1546" t="s">
        <v>6427</v>
      </c>
      <c r="L2293" s="1546" t="s">
        <v>6611</v>
      </c>
    </row>
    <row r="2294" spans="1:12">
      <c r="A2294" s="1546" t="s">
        <v>314</v>
      </c>
      <c r="B2294" s="1817">
        <v>8537</v>
      </c>
      <c r="C2294" s="1546" t="s">
        <v>1882</v>
      </c>
      <c r="D2294" s="1546" t="s">
        <v>244</v>
      </c>
      <c r="E2294" s="1546" t="s">
        <v>998</v>
      </c>
      <c r="F2294" s="1546" t="s">
        <v>997</v>
      </c>
      <c r="G2294" s="1818">
        <v>1</v>
      </c>
      <c r="H2294" s="1818">
        <v>4</v>
      </c>
      <c r="I2294" s="1818">
        <v>4</v>
      </c>
      <c r="J2294" s="1546" t="s">
        <v>6527</v>
      </c>
      <c r="K2294" s="1546" t="s">
        <v>6427</v>
      </c>
      <c r="L2294" s="1546" t="s">
        <v>6611</v>
      </c>
    </row>
    <row r="2295" spans="1:12">
      <c r="A2295" s="1546" t="s">
        <v>314</v>
      </c>
      <c r="B2295" s="1817">
        <v>8548</v>
      </c>
      <c r="C2295" s="1546" t="s">
        <v>1882</v>
      </c>
      <c r="D2295" s="1546" t="s">
        <v>244</v>
      </c>
      <c r="E2295" s="1546" t="s">
        <v>970</v>
      </c>
      <c r="F2295" s="1546" t="s">
        <v>4020</v>
      </c>
      <c r="G2295" s="1818">
        <v>1</v>
      </c>
      <c r="H2295" s="1818">
        <v>30</v>
      </c>
      <c r="I2295" s="1818">
        <v>30</v>
      </c>
      <c r="J2295" s="1546" t="s">
        <v>6527</v>
      </c>
      <c r="K2295" s="1546" t="s">
        <v>6427</v>
      </c>
      <c r="L2295" s="1546" t="s">
        <v>6611</v>
      </c>
    </row>
    <row r="2296" spans="1:12">
      <c r="A2296" s="1546" t="s">
        <v>314</v>
      </c>
      <c r="B2296" s="1817">
        <v>8549</v>
      </c>
      <c r="C2296" s="1546" t="s">
        <v>1882</v>
      </c>
      <c r="D2296" s="1546" t="s">
        <v>244</v>
      </c>
      <c r="E2296" s="1546" t="s">
        <v>1103</v>
      </c>
      <c r="F2296" s="1546" t="s">
        <v>1102</v>
      </c>
      <c r="G2296" s="1818">
        <v>1</v>
      </c>
      <c r="H2296" s="1818">
        <v>30</v>
      </c>
      <c r="I2296" s="1818">
        <v>30</v>
      </c>
      <c r="J2296" s="1546" t="s">
        <v>6527</v>
      </c>
      <c r="K2296" s="1546" t="s">
        <v>6427</v>
      </c>
      <c r="L2296" s="1546" t="s">
        <v>6611</v>
      </c>
    </row>
    <row r="2297" spans="1:12">
      <c r="A2297" s="1546" t="s">
        <v>314</v>
      </c>
      <c r="B2297" s="1817">
        <v>8550</v>
      </c>
      <c r="C2297" s="1546" t="s">
        <v>1882</v>
      </c>
      <c r="D2297" s="1546" t="s">
        <v>244</v>
      </c>
      <c r="E2297" s="1546" t="s">
        <v>1269</v>
      </c>
      <c r="F2297" s="1546" t="s">
        <v>6489</v>
      </c>
      <c r="G2297" s="1818">
        <v>1</v>
      </c>
      <c r="H2297" s="1818">
        <v>30</v>
      </c>
      <c r="I2297" s="1818">
        <v>30</v>
      </c>
      <c r="J2297" s="1546" t="s">
        <v>6527</v>
      </c>
      <c r="K2297" s="1546" t="s">
        <v>6427</v>
      </c>
      <c r="L2297" s="1546" t="s">
        <v>6611</v>
      </c>
    </row>
    <row r="2298" spans="1:12">
      <c r="A2298" s="1546" t="s">
        <v>314</v>
      </c>
      <c r="B2298" s="1817">
        <v>8551</v>
      </c>
      <c r="C2298" s="1546" t="s">
        <v>1882</v>
      </c>
      <c r="D2298" s="1546" t="s">
        <v>244</v>
      </c>
      <c r="E2298" s="1546" t="s">
        <v>6281</v>
      </c>
      <c r="F2298" s="1546" t="s">
        <v>6282</v>
      </c>
      <c r="G2298" s="1818">
        <v>1</v>
      </c>
      <c r="H2298" s="1818">
        <v>30</v>
      </c>
      <c r="I2298" s="1818">
        <v>30</v>
      </c>
      <c r="J2298" s="1546" t="s">
        <v>6527</v>
      </c>
      <c r="K2298" s="1546" t="s">
        <v>6427</v>
      </c>
      <c r="L2298" s="1546" t="s">
        <v>6611</v>
      </c>
    </row>
    <row r="2299" spans="1:12">
      <c r="A2299" s="1546" t="s">
        <v>314</v>
      </c>
      <c r="B2299" s="1817">
        <v>8552</v>
      </c>
      <c r="C2299" s="1546" t="s">
        <v>1882</v>
      </c>
      <c r="D2299" s="1546" t="s">
        <v>244</v>
      </c>
      <c r="E2299" s="1546" t="s">
        <v>6174</v>
      </c>
      <c r="F2299" s="1546" t="s">
        <v>1921</v>
      </c>
      <c r="G2299" s="1818">
        <v>1</v>
      </c>
      <c r="H2299" s="1818">
        <v>30</v>
      </c>
      <c r="I2299" s="1818">
        <v>30</v>
      </c>
      <c r="J2299" s="1546" t="s">
        <v>6527</v>
      </c>
      <c r="K2299" s="1546" t="s">
        <v>6427</v>
      </c>
      <c r="L2299" s="1546" t="s">
        <v>6611</v>
      </c>
    </row>
    <row r="2300" spans="1:12">
      <c r="A2300" s="1546" t="s">
        <v>314</v>
      </c>
      <c r="B2300" s="1817">
        <v>8553</v>
      </c>
      <c r="C2300" s="1546" t="s">
        <v>1882</v>
      </c>
      <c r="D2300" s="1546" t="s">
        <v>244</v>
      </c>
      <c r="E2300" s="1546" t="s">
        <v>277</v>
      </c>
      <c r="F2300" s="1546" t="s">
        <v>1750</v>
      </c>
      <c r="G2300" s="1818">
        <v>1</v>
      </c>
      <c r="H2300" s="1818">
        <v>30</v>
      </c>
      <c r="I2300" s="1818">
        <v>30</v>
      </c>
      <c r="J2300" s="1546" t="s">
        <v>6527</v>
      </c>
      <c r="K2300" s="1546" t="s">
        <v>6427</v>
      </c>
      <c r="L2300" s="1546" t="s">
        <v>6611</v>
      </c>
    </row>
    <row r="2301" spans="1:12">
      <c r="A2301" s="1546" t="s">
        <v>314</v>
      </c>
      <c r="B2301" s="1817">
        <v>8554</v>
      </c>
      <c r="C2301" s="1546" t="s">
        <v>1882</v>
      </c>
      <c r="D2301" s="1546" t="s">
        <v>244</v>
      </c>
      <c r="E2301" s="1546" t="s">
        <v>1101</v>
      </c>
      <c r="F2301" s="1546" t="s">
        <v>6500</v>
      </c>
      <c r="G2301" s="1818">
        <v>1</v>
      </c>
      <c r="H2301" s="1818">
        <v>30</v>
      </c>
      <c r="I2301" s="1818">
        <v>30</v>
      </c>
      <c r="J2301" s="1546" t="s">
        <v>6527</v>
      </c>
      <c r="K2301" s="1546" t="s">
        <v>6427</v>
      </c>
      <c r="L2301" s="1546" t="s">
        <v>6611</v>
      </c>
    </row>
    <row r="2302" spans="1:12">
      <c r="A2302" s="1546" t="s">
        <v>314</v>
      </c>
      <c r="B2302" s="1817">
        <v>8555</v>
      </c>
      <c r="C2302" s="1546" t="s">
        <v>1882</v>
      </c>
      <c r="D2302" s="1546" t="s">
        <v>244</v>
      </c>
      <c r="E2302" s="1546" t="s">
        <v>1099</v>
      </c>
      <c r="F2302" s="1546" t="s">
        <v>6561</v>
      </c>
      <c r="G2302" s="1818">
        <v>1</v>
      </c>
      <c r="H2302" s="1818">
        <v>30</v>
      </c>
      <c r="I2302" s="1818">
        <v>30</v>
      </c>
      <c r="J2302" s="1546" t="s">
        <v>6527</v>
      </c>
      <c r="K2302" s="1546" t="s">
        <v>6427</v>
      </c>
      <c r="L2302" s="1546" t="s">
        <v>6611</v>
      </c>
    </row>
    <row r="2303" spans="1:12">
      <c r="A2303" s="1546" t="s">
        <v>314</v>
      </c>
      <c r="B2303" s="1817">
        <v>8556</v>
      </c>
      <c r="C2303" s="1546" t="s">
        <v>1882</v>
      </c>
      <c r="D2303" s="1546" t="s">
        <v>244</v>
      </c>
      <c r="E2303" s="1546" t="s">
        <v>755</v>
      </c>
      <c r="F2303" s="1546" t="s">
        <v>6500</v>
      </c>
      <c r="G2303" s="1818">
        <v>1</v>
      </c>
      <c r="H2303" s="1818">
        <v>30</v>
      </c>
      <c r="I2303" s="1818">
        <v>30</v>
      </c>
      <c r="J2303" s="1546" t="s">
        <v>6527</v>
      </c>
      <c r="K2303" s="1546" t="s">
        <v>6427</v>
      </c>
      <c r="L2303" s="1546" t="s">
        <v>6611</v>
      </c>
    </row>
    <row r="2304" spans="1:12">
      <c r="A2304" s="1546" t="s">
        <v>314</v>
      </c>
      <c r="B2304" s="1817">
        <v>8557</v>
      </c>
      <c r="C2304" s="1546" t="s">
        <v>1882</v>
      </c>
      <c r="D2304" s="1546" t="s">
        <v>244</v>
      </c>
      <c r="E2304" s="1546" t="s">
        <v>968</v>
      </c>
      <c r="F2304" s="1546" t="s">
        <v>1922</v>
      </c>
      <c r="G2304" s="1818">
        <v>1</v>
      </c>
      <c r="H2304" s="1818">
        <v>30</v>
      </c>
      <c r="I2304" s="1818">
        <v>30</v>
      </c>
      <c r="J2304" s="1546" t="s">
        <v>6527</v>
      </c>
      <c r="K2304" s="1546" t="s">
        <v>6427</v>
      </c>
      <c r="L2304" s="1546" t="s">
        <v>6611</v>
      </c>
    </row>
    <row r="2305" spans="1:12">
      <c r="A2305" s="1546" t="s">
        <v>314</v>
      </c>
      <c r="B2305" s="1817">
        <v>8558</v>
      </c>
      <c r="C2305" s="1546" t="s">
        <v>1882</v>
      </c>
      <c r="D2305" s="1546" t="s">
        <v>244</v>
      </c>
      <c r="E2305" s="1546" t="s">
        <v>1483</v>
      </c>
      <c r="F2305" s="1546" t="s">
        <v>6334</v>
      </c>
      <c r="G2305" s="1818">
        <v>1</v>
      </c>
      <c r="H2305" s="1818">
        <v>30</v>
      </c>
      <c r="I2305" s="1818">
        <v>30</v>
      </c>
      <c r="J2305" s="1546" t="s">
        <v>6527</v>
      </c>
      <c r="K2305" s="1546" t="s">
        <v>6427</v>
      </c>
      <c r="L2305" s="1546" t="s">
        <v>6611</v>
      </c>
    </row>
    <row r="2306" spans="1:12">
      <c r="A2306" s="1546" t="s">
        <v>314</v>
      </c>
      <c r="B2306" s="1817">
        <v>8559</v>
      </c>
      <c r="C2306" s="1546" t="s">
        <v>1882</v>
      </c>
      <c r="D2306" s="1546" t="s">
        <v>244</v>
      </c>
      <c r="E2306" s="1546" t="s">
        <v>753</v>
      </c>
      <c r="F2306" s="1546" t="s">
        <v>6500</v>
      </c>
      <c r="G2306" s="1818">
        <v>1</v>
      </c>
      <c r="H2306" s="1818">
        <v>30</v>
      </c>
      <c r="I2306" s="1818">
        <v>30</v>
      </c>
      <c r="J2306" s="1546" t="s">
        <v>6527</v>
      </c>
      <c r="K2306" s="1546" t="s">
        <v>6427</v>
      </c>
      <c r="L2306" s="1546" t="s">
        <v>6611</v>
      </c>
    </row>
    <row r="2307" spans="1:12">
      <c r="A2307" s="1546" t="s">
        <v>314</v>
      </c>
      <c r="B2307" s="1817">
        <v>8560</v>
      </c>
      <c r="C2307" s="1546" t="s">
        <v>1882</v>
      </c>
      <c r="D2307" s="1546" t="s">
        <v>244</v>
      </c>
      <c r="E2307" s="1546" t="s">
        <v>649</v>
      </c>
      <c r="F2307" s="1546" t="s">
        <v>6498</v>
      </c>
      <c r="G2307" s="1818">
        <v>1</v>
      </c>
      <c r="H2307" s="1818">
        <v>30</v>
      </c>
      <c r="I2307" s="1818">
        <v>30</v>
      </c>
      <c r="J2307" s="1546" t="s">
        <v>6527</v>
      </c>
      <c r="K2307" s="1546" t="s">
        <v>6427</v>
      </c>
      <c r="L2307" s="1546" t="s">
        <v>6611</v>
      </c>
    </row>
    <row r="2308" spans="1:12">
      <c r="A2308" s="1546" t="s">
        <v>314</v>
      </c>
      <c r="B2308" s="1817">
        <v>8562</v>
      </c>
      <c r="C2308" s="1546" t="s">
        <v>1882</v>
      </c>
      <c r="D2308" s="1546" t="s">
        <v>244</v>
      </c>
      <c r="E2308" s="1546" t="s">
        <v>1474</v>
      </c>
      <c r="F2308" s="1546" t="s">
        <v>1475</v>
      </c>
      <c r="G2308" s="1818">
        <v>1</v>
      </c>
      <c r="H2308" s="1818">
        <v>6</v>
      </c>
      <c r="I2308" s="1818">
        <v>6</v>
      </c>
      <c r="J2308" s="1546" t="s">
        <v>6527</v>
      </c>
      <c r="K2308" s="1546" t="s">
        <v>6427</v>
      </c>
      <c r="L2308" s="1546" t="s">
        <v>6611</v>
      </c>
    </row>
    <row r="2309" spans="1:12">
      <c r="A2309" s="1546" t="s">
        <v>314</v>
      </c>
      <c r="B2309" s="1817">
        <v>8563</v>
      </c>
      <c r="C2309" s="1546" t="s">
        <v>1882</v>
      </c>
      <c r="D2309" s="1546" t="s">
        <v>244</v>
      </c>
      <c r="E2309" s="1546" t="s">
        <v>1643</v>
      </c>
      <c r="F2309" s="1546" t="s">
        <v>1642</v>
      </c>
      <c r="G2309" s="1818">
        <v>1</v>
      </c>
      <c r="H2309" s="1818">
        <v>6</v>
      </c>
      <c r="I2309" s="1818">
        <v>6</v>
      </c>
      <c r="J2309" s="1546" t="s">
        <v>6527</v>
      </c>
      <c r="K2309" s="1546" t="s">
        <v>6427</v>
      </c>
      <c r="L2309" s="1546" t="s">
        <v>6611</v>
      </c>
    </row>
    <row r="2310" spans="1:12">
      <c r="A2310" s="1546" t="s">
        <v>314</v>
      </c>
      <c r="B2310" s="1817">
        <v>8564</v>
      </c>
      <c r="C2310" s="1546" t="s">
        <v>1882</v>
      </c>
      <c r="D2310" s="1546" t="s">
        <v>244</v>
      </c>
      <c r="E2310" s="1546" t="s">
        <v>318</v>
      </c>
      <c r="F2310" s="1546" t="s">
        <v>1473</v>
      </c>
      <c r="G2310" s="1818">
        <v>1</v>
      </c>
      <c r="H2310" s="1818">
        <v>6</v>
      </c>
      <c r="I2310" s="1818">
        <v>6</v>
      </c>
      <c r="J2310" s="1546" t="s">
        <v>6527</v>
      </c>
      <c r="K2310" s="1546" t="s">
        <v>6427</v>
      </c>
      <c r="L2310" s="1546" t="s">
        <v>6611</v>
      </c>
    </row>
    <row r="2311" spans="1:12">
      <c r="A2311" s="1546" t="s">
        <v>314</v>
      </c>
      <c r="B2311" s="1817">
        <v>8565</v>
      </c>
      <c r="C2311" s="1546" t="s">
        <v>1882</v>
      </c>
      <c r="D2311" s="1546" t="s">
        <v>244</v>
      </c>
      <c r="E2311" s="1546" t="s">
        <v>277</v>
      </c>
      <c r="F2311" s="1546" t="s">
        <v>1473</v>
      </c>
      <c r="G2311" s="1818">
        <v>1</v>
      </c>
      <c r="H2311" s="1818">
        <v>6</v>
      </c>
      <c r="I2311" s="1818">
        <v>6</v>
      </c>
      <c r="J2311" s="1546" t="s">
        <v>6527</v>
      </c>
      <c r="K2311" s="1546" t="s">
        <v>6427</v>
      </c>
      <c r="L2311" s="1546" t="s">
        <v>6611</v>
      </c>
    </row>
    <row r="2312" spans="1:12">
      <c r="A2312" s="1546" t="s">
        <v>314</v>
      </c>
      <c r="B2312" s="1817">
        <v>8566</v>
      </c>
      <c r="C2312" s="1546" t="s">
        <v>1882</v>
      </c>
      <c r="D2312" s="1546" t="s">
        <v>244</v>
      </c>
      <c r="E2312" s="1546" t="s">
        <v>994</v>
      </c>
      <c r="F2312" s="1546" t="s">
        <v>993</v>
      </c>
      <c r="G2312" s="1818">
        <v>1</v>
      </c>
      <c r="H2312" s="1818">
        <v>6</v>
      </c>
      <c r="I2312" s="1818">
        <v>6</v>
      </c>
      <c r="J2312" s="1546" t="s">
        <v>6527</v>
      </c>
      <c r="K2312" s="1546" t="s">
        <v>6427</v>
      </c>
      <c r="L2312" s="1546" t="s">
        <v>6611</v>
      </c>
    </row>
    <row r="2313" spans="1:12">
      <c r="A2313" s="1546" t="s">
        <v>314</v>
      </c>
      <c r="B2313" s="1817">
        <v>8567</v>
      </c>
      <c r="C2313" s="1546" t="s">
        <v>1882</v>
      </c>
      <c r="D2313" s="1546" t="s">
        <v>244</v>
      </c>
      <c r="E2313" s="1546" t="s">
        <v>6350</v>
      </c>
      <c r="F2313" s="1546" t="s">
        <v>1598</v>
      </c>
      <c r="G2313" s="1818">
        <v>1</v>
      </c>
      <c r="H2313" s="1818">
        <v>6</v>
      </c>
      <c r="I2313" s="1818">
        <v>6</v>
      </c>
      <c r="J2313" s="1546" t="s">
        <v>6527</v>
      </c>
      <c r="K2313" s="1546" t="s">
        <v>6427</v>
      </c>
      <c r="L2313" s="1546" t="s">
        <v>6611</v>
      </c>
    </row>
    <row r="2314" spans="1:12">
      <c r="A2314" s="1546" t="s">
        <v>314</v>
      </c>
      <c r="B2314" s="1817">
        <v>8568</v>
      </c>
      <c r="C2314" s="1546" t="s">
        <v>1882</v>
      </c>
      <c r="D2314" s="1546" t="s">
        <v>244</v>
      </c>
      <c r="E2314" s="1546" t="s">
        <v>6116</v>
      </c>
      <c r="F2314" s="1546" t="s">
        <v>730</v>
      </c>
      <c r="G2314" s="1818">
        <v>1</v>
      </c>
      <c r="H2314" s="1818">
        <v>6</v>
      </c>
      <c r="I2314" s="1818">
        <v>6</v>
      </c>
      <c r="J2314" s="1546" t="s">
        <v>6527</v>
      </c>
      <c r="K2314" s="1546" t="s">
        <v>6427</v>
      </c>
      <c r="L2314" s="1546" t="s">
        <v>6611</v>
      </c>
    </row>
    <row r="2315" spans="1:12">
      <c r="A2315" s="1546" t="s">
        <v>314</v>
      </c>
      <c r="B2315" s="1817">
        <v>8569</v>
      </c>
      <c r="C2315" s="1546" t="s">
        <v>1882</v>
      </c>
      <c r="D2315" s="1546" t="s">
        <v>244</v>
      </c>
      <c r="E2315" s="1546" t="s">
        <v>6133</v>
      </c>
      <c r="F2315" s="1546" t="s">
        <v>991</v>
      </c>
      <c r="G2315" s="1818">
        <v>1</v>
      </c>
      <c r="H2315" s="1818">
        <v>6</v>
      </c>
      <c r="I2315" s="1818">
        <v>6</v>
      </c>
      <c r="J2315" s="1546" t="s">
        <v>6527</v>
      </c>
      <c r="K2315" s="1546" t="s">
        <v>6427</v>
      </c>
      <c r="L2315" s="1546" t="s">
        <v>6611</v>
      </c>
    </row>
    <row r="2316" spans="1:12">
      <c r="A2316" s="1546" t="s">
        <v>314</v>
      </c>
      <c r="B2316" s="1817">
        <v>8570</v>
      </c>
      <c r="C2316" s="1546" t="s">
        <v>1882</v>
      </c>
      <c r="D2316" s="1546" t="s">
        <v>244</v>
      </c>
      <c r="E2316" s="1546" t="s">
        <v>1924</v>
      </c>
      <c r="F2316" s="1546" t="s">
        <v>1925</v>
      </c>
      <c r="G2316" s="1818">
        <v>1</v>
      </c>
      <c r="H2316" s="1818">
        <v>12</v>
      </c>
      <c r="I2316" s="1818">
        <v>12</v>
      </c>
      <c r="J2316" s="1546" t="s">
        <v>6527</v>
      </c>
      <c r="K2316" s="1546" t="s">
        <v>6427</v>
      </c>
      <c r="L2316" s="1546" t="s">
        <v>6611</v>
      </c>
    </row>
    <row r="2317" spans="1:12">
      <c r="A2317" s="1546" t="s">
        <v>314</v>
      </c>
      <c r="B2317" s="1817">
        <v>8571</v>
      </c>
      <c r="C2317" s="1546" t="s">
        <v>1882</v>
      </c>
      <c r="D2317" s="1546" t="s">
        <v>244</v>
      </c>
      <c r="E2317" s="1546" t="s">
        <v>1605</v>
      </c>
      <c r="F2317" s="1546" t="s">
        <v>1841</v>
      </c>
      <c r="G2317" s="1818">
        <v>1</v>
      </c>
      <c r="H2317" s="1818">
        <v>12</v>
      </c>
      <c r="I2317" s="1818">
        <v>12</v>
      </c>
      <c r="J2317" s="1546" t="s">
        <v>6527</v>
      </c>
      <c r="K2317" s="1546" t="s">
        <v>6427</v>
      </c>
      <c r="L2317" s="1546" t="s">
        <v>6611</v>
      </c>
    </row>
    <row r="2318" spans="1:12">
      <c r="A2318" s="1546" t="s">
        <v>314</v>
      </c>
      <c r="B2318" s="1817">
        <v>8572</v>
      </c>
      <c r="C2318" s="1546" t="s">
        <v>1882</v>
      </c>
      <c r="D2318" s="1546" t="s">
        <v>244</v>
      </c>
      <c r="E2318" s="1546" t="s">
        <v>6261</v>
      </c>
      <c r="F2318" s="1546" t="s">
        <v>6026</v>
      </c>
      <c r="G2318" s="1818">
        <v>1</v>
      </c>
      <c r="H2318" s="1818">
        <v>6</v>
      </c>
      <c r="I2318" s="1818">
        <v>6</v>
      </c>
      <c r="J2318" s="1546" t="s">
        <v>6527</v>
      </c>
      <c r="K2318" s="1546" t="s">
        <v>6427</v>
      </c>
      <c r="L2318" s="1546" t="s">
        <v>6611</v>
      </c>
    </row>
    <row r="2319" spans="1:12">
      <c r="A2319" s="1546" t="s">
        <v>314</v>
      </c>
      <c r="B2319" s="1817">
        <v>8573</v>
      </c>
      <c r="C2319" s="1546" t="s">
        <v>1882</v>
      </c>
      <c r="D2319" s="1546" t="s">
        <v>244</v>
      </c>
      <c r="E2319" s="1546" t="s">
        <v>1724</v>
      </c>
      <c r="F2319" s="1546" t="s">
        <v>1925</v>
      </c>
      <c r="G2319" s="1818">
        <v>1</v>
      </c>
      <c r="H2319" s="1818">
        <v>12</v>
      </c>
      <c r="I2319" s="1818">
        <v>12</v>
      </c>
      <c r="J2319" s="1546" t="s">
        <v>6527</v>
      </c>
      <c r="K2319" s="1546" t="s">
        <v>6427</v>
      </c>
      <c r="L2319" s="1546" t="s">
        <v>6611</v>
      </c>
    </row>
    <row r="2320" spans="1:12">
      <c r="A2320" s="1546" t="s">
        <v>314</v>
      </c>
      <c r="B2320" s="1817">
        <v>8574</v>
      </c>
      <c r="C2320" s="1546" t="s">
        <v>1882</v>
      </c>
      <c r="D2320" s="1546" t="s">
        <v>244</v>
      </c>
      <c r="E2320" s="1546" t="s">
        <v>1530</v>
      </c>
      <c r="F2320" s="1546" t="s">
        <v>1531</v>
      </c>
      <c r="G2320" s="1818">
        <v>1</v>
      </c>
      <c r="H2320" s="1818">
        <v>12</v>
      </c>
      <c r="I2320" s="1818">
        <v>12</v>
      </c>
      <c r="J2320" s="1546" t="s">
        <v>6527</v>
      </c>
      <c r="K2320" s="1546" t="s">
        <v>6427</v>
      </c>
      <c r="L2320" s="1546" t="s">
        <v>6611</v>
      </c>
    </row>
    <row r="2321" spans="1:12">
      <c r="A2321" s="1546" t="s">
        <v>314</v>
      </c>
      <c r="B2321" s="1817">
        <v>8575</v>
      </c>
      <c r="C2321" s="1546" t="s">
        <v>1882</v>
      </c>
      <c r="D2321" s="1546" t="s">
        <v>244</v>
      </c>
      <c r="E2321" s="1546" t="s">
        <v>25</v>
      </c>
      <c r="F2321" s="1546" t="s">
        <v>1925</v>
      </c>
      <c r="G2321" s="1818">
        <v>1</v>
      </c>
      <c r="H2321" s="1818">
        <v>12</v>
      </c>
      <c r="I2321" s="1818">
        <v>12</v>
      </c>
      <c r="J2321" s="1546" t="s">
        <v>6527</v>
      </c>
      <c r="K2321" s="1546" t="s">
        <v>6427</v>
      </c>
      <c r="L2321" s="1546" t="s">
        <v>6611</v>
      </c>
    </row>
    <row r="2322" spans="1:12">
      <c r="A2322" s="1546" t="s">
        <v>314</v>
      </c>
      <c r="B2322" s="1817">
        <v>8576</v>
      </c>
      <c r="C2322" s="1546" t="s">
        <v>1882</v>
      </c>
      <c r="D2322" s="1546" t="s">
        <v>244</v>
      </c>
      <c r="E2322" s="1546" t="s">
        <v>25</v>
      </c>
      <c r="F2322" s="1546" t="s">
        <v>2938</v>
      </c>
      <c r="G2322" s="1818">
        <v>1</v>
      </c>
      <c r="H2322" s="1818">
        <v>6</v>
      </c>
      <c r="I2322" s="1818">
        <v>6</v>
      </c>
      <c r="J2322" s="1546" t="s">
        <v>6527</v>
      </c>
      <c r="K2322" s="1546" t="s">
        <v>6427</v>
      </c>
      <c r="L2322" s="1546" t="s">
        <v>6611</v>
      </c>
    </row>
    <row r="2323" spans="1:12">
      <c r="A2323" s="1546" t="s">
        <v>314</v>
      </c>
      <c r="B2323" s="1817">
        <v>8577</v>
      </c>
      <c r="C2323" s="1546" t="s">
        <v>1882</v>
      </c>
      <c r="D2323" s="1546" t="s">
        <v>244</v>
      </c>
      <c r="E2323" s="1546" t="s">
        <v>1904</v>
      </c>
      <c r="F2323" s="1546" t="s">
        <v>1925</v>
      </c>
      <c r="G2323" s="1818">
        <v>1</v>
      </c>
      <c r="H2323" s="1818">
        <v>12</v>
      </c>
      <c r="I2323" s="1818">
        <v>12</v>
      </c>
      <c r="J2323" s="1546" t="s">
        <v>6527</v>
      </c>
      <c r="K2323" s="1546" t="s">
        <v>6427</v>
      </c>
      <c r="L2323" s="1546" t="s">
        <v>6611</v>
      </c>
    </row>
    <row r="2324" spans="1:12">
      <c r="A2324" s="1546" t="s">
        <v>314</v>
      </c>
      <c r="B2324" s="1817">
        <v>8578</v>
      </c>
      <c r="C2324" s="1546" t="s">
        <v>1882</v>
      </c>
      <c r="D2324" s="1546" t="s">
        <v>244</v>
      </c>
      <c r="E2324" s="1546" t="s">
        <v>1597</v>
      </c>
      <c r="F2324" s="1546" t="s">
        <v>1598</v>
      </c>
      <c r="G2324" s="1818">
        <v>1</v>
      </c>
      <c r="H2324" s="1818">
        <v>6</v>
      </c>
      <c r="I2324" s="1818">
        <v>6</v>
      </c>
      <c r="J2324" s="1546" t="s">
        <v>6527</v>
      </c>
      <c r="K2324" s="1546" t="s">
        <v>6427</v>
      </c>
      <c r="L2324" s="1546" t="s">
        <v>6611</v>
      </c>
    </row>
    <row r="2325" spans="1:12">
      <c r="A2325" s="1546" t="s">
        <v>314</v>
      </c>
      <c r="B2325" s="1817">
        <v>8579</v>
      </c>
      <c r="C2325" s="1546" t="s">
        <v>1882</v>
      </c>
      <c r="D2325" s="1546" t="s">
        <v>244</v>
      </c>
      <c r="E2325" s="1546" t="s">
        <v>912</v>
      </c>
      <c r="F2325" s="1546" t="s">
        <v>1473</v>
      </c>
      <c r="G2325" s="1818">
        <v>1</v>
      </c>
      <c r="H2325" s="1818">
        <v>6</v>
      </c>
      <c r="I2325" s="1818">
        <v>6</v>
      </c>
      <c r="J2325" s="1546" t="s">
        <v>6527</v>
      </c>
      <c r="K2325" s="1546" t="s">
        <v>6427</v>
      </c>
      <c r="L2325" s="1546" t="s">
        <v>6611</v>
      </c>
    </row>
    <row r="2326" spans="1:12">
      <c r="A2326" s="1546" t="s">
        <v>314</v>
      </c>
      <c r="B2326" s="1817">
        <v>8581</v>
      </c>
      <c r="C2326" s="1546" t="s">
        <v>1882</v>
      </c>
      <c r="D2326" s="1546" t="s">
        <v>244</v>
      </c>
      <c r="E2326" s="1546" t="s">
        <v>1758</v>
      </c>
      <c r="F2326" s="1546" t="s">
        <v>1759</v>
      </c>
      <c r="G2326" s="1818"/>
      <c r="H2326" s="1818">
        <v>10</v>
      </c>
      <c r="I2326" s="1818">
        <v>10</v>
      </c>
      <c r="J2326" s="1546" t="s">
        <v>6523</v>
      </c>
      <c r="K2326" s="1546" t="s">
        <v>6427</v>
      </c>
      <c r="L2326" s="1546" t="s">
        <v>6611</v>
      </c>
    </row>
    <row r="2327" spans="1:12">
      <c r="A2327" s="1546" t="s">
        <v>314</v>
      </c>
      <c r="B2327" s="1817">
        <v>8582</v>
      </c>
      <c r="C2327" s="1546" t="s">
        <v>1882</v>
      </c>
      <c r="D2327" s="1546" t="s">
        <v>244</v>
      </c>
      <c r="E2327" s="1546" t="s">
        <v>6315</v>
      </c>
      <c r="F2327" s="1546" t="s">
        <v>1377</v>
      </c>
      <c r="G2327" s="1818"/>
      <c r="H2327" s="1818">
        <v>10</v>
      </c>
      <c r="I2327" s="1818">
        <v>10</v>
      </c>
      <c r="J2327" s="1546" t="s">
        <v>6523</v>
      </c>
      <c r="K2327" s="1546" t="s">
        <v>6427</v>
      </c>
      <c r="L2327" s="1546" t="s">
        <v>6611</v>
      </c>
    </row>
    <row r="2328" spans="1:12">
      <c r="A2328" s="1546" t="s">
        <v>314</v>
      </c>
      <c r="B2328" s="1817">
        <v>8583</v>
      </c>
      <c r="C2328" s="1546" t="s">
        <v>1882</v>
      </c>
      <c r="D2328" s="1546" t="s">
        <v>244</v>
      </c>
      <c r="E2328" s="1546" t="s">
        <v>586</v>
      </c>
      <c r="F2328" s="1546" t="s">
        <v>741</v>
      </c>
      <c r="G2328" s="1818"/>
      <c r="H2328" s="1818">
        <v>10</v>
      </c>
      <c r="I2328" s="1818">
        <v>10</v>
      </c>
      <c r="J2328" s="1546" t="s">
        <v>6523</v>
      </c>
      <c r="K2328" s="1546" t="s">
        <v>6427</v>
      </c>
      <c r="L2328" s="1546" t="s">
        <v>6611</v>
      </c>
    </row>
    <row r="2329" spans="1:12">
      <c r="A2329" s="1546" t="s">
        <v>314</v>
      </c>
      <c r="B2329" s="1817">
        <v>8584</v>
      </c>
      <c r="C2329" s="1546" t="s">
        <v>1882</v>
      </c>
      <c r="D2329" s="1546" t="s">
        <v>244</v>
      </c>
      <c r="E2329" s="1546" t="s">
        <v>732</v>
      </c>
      <c r="F2329" s="1546" t="s">
        <v>733</v>
      </c>
      <c r="G2329" s="1818"/>
      <c r="H2329" s="1818">
        <v>10</v>
      </c>
      <c r="I2329" s="1818">
        <v>10</v>
      </c>
      <c r="J2329" s="1546" t="s">
        <v>6523</v>
      </c>
      <c r="K2329" s="1546" t="s">
        <v>6427</v>
      </c>
      <c r="L2329" s="1546" t="s">
        <v>6611</v>
      </c>
    </row>
    <row r="2330" spans="1:12">
      <c r="A2330" s="1546" t="s">
        <v>314</v>
      </c>
      <c r="B2330" s="1817">
        <v>8585</v>
      </c>
      <c r="C2330" s="1546" t="s">
        <v>1882</v>
      </c>
      <c r="D2330" s="1546" t="s">
        <v>244</v>
      </c>
      <c r="E2330" s="1546" t="s">
        <v>6019</v>
      </c>
      <c r="F2330" s="1546" t="s">
        <v>735</v>
      </c>
      <c r="G2330" s="1818"/>
      <c r="H2330" s="1818">
        <v>10</v>
      </c>
      <c r="I2330" s="1818">
        <v>10</v>
      </c>
      <c r="J2330" s="1546" t="s">
        <v>6523</v>
      </c>
      <c r="K2330" s="1546" t="s">
        <v>6427</v>
      </c>
      <c r="L2330" s="1546" t="s">
        <v>6611</v>
      </c>
    </row>
    <row r="2331" spans="1:12">
      <c r="A2331" s="1546" t="s">
        <v>314</v>
      </c>
      <c r="B2331" s="1817">
        <v>8586</v>
      </c>
      <c r="C2331" s="1546" t="s">
        <v>1882</v>
      </c>
      <c r="D2331" s="1546" t="s">
        <v>244</v>
      </c>
      <c r="E2331" s="1546" t="s">
        <v>1926</v>
      </c>
      <c r="F2331" s="1546" t="s">
        <v>1927</v>
      </c>
      <c r="G2331" s="1818"/>
      <c r="H2331" s="1818">
        <v>10</v>
      </c>
      <c r="I2331" s="1818">
        <v>10</v>
      </c>
      <c r="J2331" s="1546" t="s">
        <v>6523</v>
      </c>
      <c r="K2331" s="1546" t="s">
        <v>6427</v>
      </c>
      <c r="L2331" s="1546" t="s">
        <v>6611</v>
      </c>
    </row>
    <row r="2332" spans="1:12">
      <c r="A2332" s="1546" t="s">
        <v>314</v>
      </c>
      <c r="B2332" s="1817">
        <v>8587</v>
      </c>
      <c r="C2332" s="1546" t="s">
        <v>1882</v>
      </c>
      <c r="D2332" s="1546" t="s">
        <v>244</v>
      </c>
      <c r="E2332" s="1546" t="s">
        <v>6128</v>
      </c>
      <c r="F2332" s="1546" t="s">
        <v>6555</v>
      </c>
      <c r="G2332" s="1818"/>
      <c r="H2332" s="1818">
        <v>10</v>
      </c>
      <c r="I2332" s="1818">
        <v>10</v>
      </c>
      <c r="J2332" s="1546" t="s">
        <v>6523</v>
      </c>
      <c r="K2332" s="1546" t="s">
        <v>6427</v>
      </c>
      <c r="L2332" s="1546" t="s">
        <v>6611</v>
      </c>
    </row>
    <row r="2333" spans="1:12">
      <c r="A2333" s="1546" t="s">
        <v>314</v>
      </c>
      <c r="B2333" s="1817">
        <v>8588</v>
      </c>
      <c r="C2333" s="1546" t="s">
        <v>1882</v>
      </c>
      <c r="D2333" s="1546" t="s">
        <v>244</v>
      </c>
      <c r="E2333" s="1546" t="s">
        <v>863</v>
      </c>
      <c r="F2333" s="1546" t="s">
        <v>864</v>
      </c>
      <c r="G2333" s="1818"/>
      <c r="H2333" s="1818">
        <v>10</v>
      </c>
      <c r="I2333" s="1818">
        <v>10</v>
      </c>
      <c r="J2333" s="1546" t="s">
        <v>6523</v>
      </c>
      <c r="K2333" s="1546" t="s">
        <v>6427</v>
      </c>
      <c r="L2333" s="1546" t="s">
        <v>6611</v>
      </c>
    </row>
    <row r="2334" spans="1:12">
      <c r="A2334" s="1546" t="s">
        <v>314</v>
      </c>
      <c r="B2334" s="1817">
        <v>8589</v>
      </c>
      <c r="C2334" s="1546" t="s">
        <v>1882</v>
      </c>
      <c r="D2334" s="1546" t="s">
        <v>244</v>
      </c>
      <c r="E2334" s="1546" t="s">
        <v>1928</v>
      </c>
      <c r="F2334" s="1546" t="s">
        <v>1929</v>
      </c>
      <c r="G2334" s="1818"/>
      <c r="H2334" s="1818">
        <v>10</v>
      </c>
      <c r="I2334" s="1818">
        <v>10</v>
      </c>
      <c r="J2334" s="1546" t="s">
        <v>6523</v>
      </c>
      <c r="K2334" s="1546" t="s">
        <v>6427</v>
      </c>
      <c r="L2334" s="1546" t="s">
        <v>6611</v>
      </c>
    </row>
    <row r="2335" spans="1:12">
      <c r="A2335" s="1546" t="s">
        <v>314</v>
      </c>
      <c r="B2335" s="1817">
        <v>8591</v>
      </c>
      <c r="C2335" s="1546" t="s">
        <v>1882</v>
      </c>
      <c r="D2335" s="1546" t="s">
        <v>244</v>
      </c>
      <c r="E2335" s="1546" t="s">
        <v>1676</v>
      </c>
      <c r="F2335" s="1546" t="s">
        <v>1211</v>
      </c>
      <c r="G2335" s="1818">
        <v>1</v>
      </c>
      <c r="H2335" s="1818">
        <v>25</v>
      </c>
      <c r="I2335" s="1818">
        <v>25</v>
      </c>
      <c r="J2335" s="1546" t="s">
        <v>6527</v>
      </c>
      <c r="K2335" s="1546" t="s">
        <v>6427</v>
      </c>
      <c r="L2335" s="1546" t="s">
        <v>6611</v>
      </c>
    </row>
    <row r="2336" spans="1:12">
      <c r="A2336" s="1546" t="s">
        <v>314</v>
      </c>
      <c r="B2336" s="1817">
        <v>8592</v>
      </c>
      <c r="C2336" s="1546" t="s">
        <v>1882</v>
      </c>
      <c r="D2336" s="1546" t="s">
        <v>244</v>
      </c>
      <c r="E2336" s="1546" t="s">
        <v>6351</v>
      </c>
      <c r="F2336" s="1546" t="s">
        <v>6532</v>
      </c>
      <c r="G2336" s="1818">
        <v>1</v>
      </c>
      <c r="H2336" s="1818">
        <v>25</v>
      </c>
      <c r="I2336" s="1818">
        <v>25</v>
      </c>
      <c r="J2336" s="1546" t="s">
        <v>6527</v>
      </c>
      <c r="K2336" s="1546" t="s">
        <v>6427</v>
      </c>
      <c r="L2336" s="1546" t="s">
        <v>6611</v>
      </c>
    </row>
    <row r="2337" spans="1:12">
      <c r="A2337" s="1546" t="s">
        <v>314</v>
      </c>
      <c r="B2337" s="1817">
        <v>8593</v>
      </c>
      <c r="C2337" s="1546" t="s">
        <v>1882</v>
      </c>
      <c r="D2337" s="1546" t="s">
        <v>244</v>
      </c>
      <c r="E2337" s="1546" t="s">
        <v>914</v>
      </c>
      <c r="F2337" s="1546" t="s">
        <v>52</v>
      </c>
      <c r="G2337" s="1818">
        <v>1</v>
      </c>
      <c r="H2337" s="1818">
        <v>25</v>
      </c>
      <c r="I2337" s="1818">
        <v>25</v>
      </c>
      <c r="J2337" s="1546" t="s">
        <v>6527</v>
      </c>
      <c r="K2337" s="1546" t="s">
        <v>6427</v>
      </c>
      <c r="L2337" s="1546" t="s">
        <v>6611</v>
      </c>
    </row>
    <row r="2338" spans="1:12">
      <c r="A2338" s="1546" t="s">
        <v>314</v>
      </c>
      <c r="B2338" s="1817">
        <v>8594</v>
      </c>
      <c r="C2338" s="1546" t="s">
        <v>1882</v>
      </c>
      <c r="D2338" s="1546" t="s">
        <v>244</v>
      </c>
      <c r="E2338" s="1546" t="s">
        <v>6032</v>
      </c>
      <c r="F2338" s="1546" t="s">
        <v>1516</v>
      </c>
      <c r="G2338" s="1818">
        <v>1</v>
      </c>
      <c r="H2338" s="1818">
        <v>25</v>
      </c>
      <c r="I2338" s="1818">
        <v>25</v>
      </c>
      <c r="J2338" s="1546" t="s">
        <v>6527</v>
      </c>
      <c r="K2338" s="1546" t="s">
        <v>6427</v>
      </c>
      <c r="L2338" s="1546" t="s">
        <v>6611</v>
      </c>
    </row>
    <row r="2339" spans="1:12">
      <c r="A2339" s="1546" t="s">
        <v>314</v>
      </c>
      <c r="B2339" s="1817">
        <v>8595</v>
      </c>
      <c r="C2339" s="1546" t="s">
        <v>1882</v>
      </c>
      <c r="D2339" s="1546" t="s">
        <v>244</v>
      </c>
      <c r="E2339" s="1546" t="s">
        <v>1514</v>
      </c>
      <c r="F2339" s="1546" t="s">
        <v>1211</v>
      </c>
      <c r="G2339" s="1818">
        <v>1</v>
      </c>
      <c r="H2339" s="1818">
        <v>25</v>
      </c>
      <c r="I2339" s="1818">
        <v>25</v>
      </c>
      <c r="J2339" s="1546" t="s">
        <v>6527</v>
      </c>
      <c r="K2339" s="1546" t="s">
        <v>6427</v>
      </c>
      <c r="L2339" s="1546" t="s">
        <v>6611</v>
      </c>
    </row>
    <row r="2340" spans="1:12">
      <c r="A2340" s="1546" t="s">
        <v>314</v>
      </c>
      <c r="B2340" s="1817">
        <v>8596</v>
      </c>
      <c r="C2340" s="1546" t="s">
        <v>1882</v>
      </c>
      <c r="D2340" s="1546" t="s">
        <v>244</v>
      </c>
      <c r="E2340" s="1546" t="s">
        <v>6352</v>
      </c>
      <c r="F2340" s="1546" t="s">
        <v>1211</v>
      </c>
      <c r="G2340" s="1818">
        <v>1</v>
      </c>
      <c r="H2340" s="1818">
        <v>25</v>
      </c>
      <c r="I2340" s="1818">
        <v>25</v>
      </c>
      <c r="J2340" s="1546" t="s">
        <v>6527</v>
      </c>
      <c r="K2340" s="1546" t="s">
        <v>6427</v>
      </c>
      <c r="L2340" s="1546" t="s">
        <v>6611</v>
      </c>
    </row>
    <row r="2341" spans="1:12">
      <c r="A2341" s="1546" t="s">
        <v>314</v>
      </c>
      <c r="B2341" s="1817">
        <v>8597</v>
      </c>
      <c r="C2341" s="1546" t="s">
        <v>1882</v>
      </c>
      <c r="D2341" s="1546" t="s">
        <v>244</v>
      </c>
      <c r="E2341" s="1546" t="s">
        <v>6263</v>
      </c>
      <c r="F2341" s="1546" t="s">
        <v>592</v>
      </c>
      <c r="G2341" s="1818">
        <v>1</v>
      </c>
      <c r="H2341" s="1818">
        <v>25</v>
      </c>
      <c r="I2341" s="1818">
        <v>25</v>
      </c>
      <c r="J2341" s="1546" t="s">
        <v>6527</v>
      </c>
      <c r="K2341" s="1546" t="s">
        <v>6427</v>
      </c>
      <c r="L2341" s="1546" t="s">
        <v>6611</v>
      </c>
    </row>
    <row r="2342" spans="1:12">
      <c r="A2342" s="1546" t="s">
        <v>314</v>
      </c>
      <c r="B2342" s="1817">
        <v>8598</v>
      </c>
      <c r="C2342" s="1546" t="s">
        <v>1882</v>
      </c>
      <c r="D2342" s="1546" t="s">
        <v>244</v>
      </c>
      <c r="E2342" s="1546" t="s">
        <v>6303</v>
      </c>
      <c r="F2342" s="1546" t="s">
        <v>592</v>
      </c>
      <c r="G2342" s="1818">
        <v>1</v>
      </c>
      <c r="H2342" s="1818">
        <v>25</v>
      </c>
      <c r="I2342" s="1818">
        <v>25</v>
      </c>
      <c r="J2342" s="1546" t="s">
        <v>6527</v>
      </c>
      <c r="K2342" s="1546" t="s">
        <v>6427</v>
      </c>
      <c r="L2342" s="1546" t="s">
        <v>6611</v>
      </c>
    </row>
    <row r="2343" spans="1:12">
      <c r="A2343" s="1546" t="s">
        <v>314</v>
      </c>
      <c r="B2343" s="1817">
        <v>8599</v>
      </c>
      <c r="C2343" s="1546" t="s">
        <v>1882</v>
      </c>
      <c r="D2343" s="1546" t="s">
        <v>244</v>
      </c>
      <c r="E2343" s="1546" t="s">
        <v>586</v>
      </c>
      <c r="F2343" s="1546" t="s">
        <v>6532</v>
      </c>
      <c r="G2343" s="1818">
        <v>1</v>
      </c>
      <c r="H2343" s="1818">
        <v>25</v>
      </c>
      <c r="I2343" s="1818">
        <v>25</v>
      </c>
      <c r="J2343" s="1546" t="s">
        <v>6527</v>
      </c>
      <c r="K2343" s="1546" t="s">
        <v>6427</v>
      </c>
      <c r="L2343" s="1546" t="s">
        <v>6611</v>
      </c>
    </row>
    <row r="2344" spans="1:12">
      <c r="A2344" s="1546" t="s">
        <v>314</v>
      </c>
      <c r="B2344" s="1817">
        <v>8600</v>
      </c>
      <c r="C2344" s="1546" t="s">
        <v>1882</v>
      </c>
      <c r="D2344" s="1546" t="s">
        <v>244</v>
      </c>
      <c r="E2344" s="1546" t="s">
        <v>6031</v>
      </c>
      <c r="F2344" s="1546" t="s">
        <v>3868</v>
      </c>
      <c r="G2344" s="1818">
        <v>1</v>
      </c>
      <c r="H2344" s="1818">
        <v>25</v>
      </c>
      <c r="I2344" s="1818">
        <v>25</v>
      </c>
      <c r="J2344" s="1546" t="s">
        <v>6527</v>
      </c>
      <c r="K2344" s="1546" t="s">
        <v>6427</v>
      </c>
      <c r="L2344" s="1546" t="s">
        <v>6611</v>
      </c>
    </row>
    <row r="2345" spans="1:12">
      <c r="A2345" s="1546" t="s">
        <v>314</v>
      </c>
      <c r="B2345" s="1817">
        <v>8601</v>
      </c>
      <c r="C2345" s="1546" t="s">
        <v>1882</v>
      </c>
      <c r="D2345" s="1546" t="s">
        <v>244</v>
      </c>
      <c r="E2345" s="1546" t="s">
        <v>1986</v>
      </c>
      <c r="F2345" s="1546" t="s">
        <v>6616</v>
      </c>
      <c r="G2345" s="1818">
        <v>1</v>
      </c>
      <c r="H2345" s="1818">
        <v>25</v>
      </c>
      <c r="I2345" s="1818">
        <v>25</v>
      </c>
      <c r="J2345" s="1546" t="s">
        <v>6527</v>
      </c>
      <c r="K2345" s="1546" t="s">
        <v>6427</v>
      </c>
      <c r="L2345" s="1546" t="s">
        <v>6611</v>
      </c>
    </row>
    <row r="2346" spans="1:12">
      <c r="A2346" s="1546" t="s">
        <v>314</v>
      </c>
      <c r="B2346" s="1817">
        <v>8602</v>
      </c>
      <c r="C2346" s="1546" t="s">
        <v>1882</v>
      </c>
      <c r="D2346" s="1546" t="s">
        <v>244</v>
      </c>
      <c r="E2346" s="1546" t="s">
        <v>964</v>
      </c>
      <c r="F2346" s="1546" t="s">
        <v>1988</v>
      </c>
      <c r="G2346" s="1818">
        <v>1</v>
      </c>
      <c r="H2346" s="1818">
        <v>25</v>
      </c>
      <c r="I2346" s="1818">
        <v>25</v>
      </c>
      <c r="J2346" s="1546" t="s">
        <v>6527</v>
      </c>
      <c r="K2346" s="1546" t="s">
        <v>6427</v>
      </c>
      <c r="L2346" s="1546" t="s">
        <v>6611</v>
      </c>
    </row>
    <row r="2347" spans="1:12">
      <c r="A2347" s="1546" t="s">
        <v>314</v>
      </c>
      <c r="B2347" s="1817">
        <v>8603</v>
      </c>
      <c r="C2347" s="1546" t="s">
        <v>1882</v>
      </c>
      <c r="D2347" s="1546" t="s">
        <v>244</v>
      </c>
      <c r="E2347" s="1546" t="s">
        <v>6313</v>
      </c>
      <c r="F2347" s="1546" t="s">
        <v>1211</v>
      </c>
      <c r="G2347" s="1818">
        <v>1</v>
      </c>
      <c r="H2347" s="1818">
        <v>25</v>
      </c>
      <c r="I2347" s="1818">
        <v>25</v>
      </c>
      <c r="J2347" s="1546" t="s">
        <v>6527</v>
      </c>
      <c r="K2347" s="1546" t="s">
        <v>6427</v>
      </c>
      <c r="L2347" s="1546" t="s">
        <v>6611</v>
      </c>
    </row>
    <row r="2348" spans="1:12">
      <c r="A2348" s="1546" t="s">
        <v>314</v>
      </c>
      <c r="B2348" s="1817">
        <v>8604</v>
      </c>
      <c r="C2348" s="1546" t="s">
        <v>1882</v>
      </c>
      <c r="D2348" s="1546" t="s">
        <v>244</v>
      </c>
      <c r="E2348" s="1546" t="s">
        <v>6262</v>
      </c>
      <c r="F2348" s="1546" t="s">
        <v>601</v>
      </c>
      <c r="G2348" s="1818">
        <v>1</v>
      </c>
      <c r="H2348" s="1818">
        <v>25</v>
      </c>
      <c r="I2348" s="1818">
        <v>25</v>
      </c>
      <c r="J2348" s="1546" t="s">
        <v>6527</v>
      </c>
      <c r="K2348" s="1546" t="s">
        <v>6427</v>
      </c>
      <c r="L2348" s="1546" t="s">
        <v>6611</v>
      </c>
    </row>
    <row r="2349" spans="1:12">
      <c r="A2349" s="1546" t="s">
        <v>314</v>
      </c>
      <c r="B2349" s="1817">
        <v>8605</v>
      </c>
      <c r="C2349" s="1546" t="s">
        <v>1882</v>
      </c>
      <c r="D2349" s="1546" t="s">
        <v>244</v>
      </c>
      <c r="E2349" s="1546" t="s">
        <v>6309</v>
      </c>
      <c r="F2349" s="1546" t="s">
        <v>592</v>
      </c>
      <c r="G2349" s="1818">
        <v>1</v>
      </c>
      <c r="H2349" s="1818">
        <v>25</v>
      </c>
      <c r="I2349" s="1818">
        <v>25</v>
      </c>
      <c r="J2349" s="1546" t="s">
        <v>6527</v>
      </c>
      <c r="K2349" s="1546" t="s">
        <v>6427</v>
      </c>
      <c r="L2349" s="1546" t="s">
        <v>6611</v>
      </c>
    </row>
    <row r="2350" spans="1:12">
      <c r="A2350" s="1546" t="s">
        <v>314</v>
      </c>
      <c r="B2350" s="1817">
        <v>8606</v>
      </c>
      <c r="C2350" s="1546" t="s">
        <v>1882</v>
      </c>
      <c r="D2350" s="1546" t="s">
        <v>244</v>
      </c>
      <c r="E2350" s="1546" t="s">
        <v>6033</v>
      </c>
      <c r="F2350" s="1546" t="s">
        <v>1681</v>
      </c>
      <c r="G2350" s="1818">
        <v>1</v>
      </c>
      <c r="H2350" s="1818">
        <v>25</v>
      </c>
      <c r="I2350" s="1818">
        <v>25</v>
      </c>
      <c r="J2350" s="1546" t="s">
        <v>6527</v>
      </c>
      <c r="K2350" s="1546" t="s">
        <v>6427</v>
      </c>
      <c r="L2350" s="1546" t="s">
        <v>6611</v>
      </c>
    </row>
    <row r="2351" spans="1:12">
      <c r="A2351" s="1546" t="s">
        <v>314</v>
      </c>
      <c r="B2351" s="1817">
        <v>8607</v>
      </c>
      <c r="C2351" s="1546" t="s">
        <v>1882</v>
      </c>
      <c r="D2351" s="1546" t="s">
        <v>244</v>
      </c>
      <c r="E2351" s="1546" t="s">
        <v>503</v>
      </c>
      <c r="F2351" s="1546" t="s">
        <v>504</v>
      </c>
      <c r="G2351" s="1818">
        <v>1</v>
      </c>
      <c r="H2351" s="1818">
        <v>25</v>
      </c>
      <c r="I2351" s="1818">
        <v>25</v>
      </c>
      <c r="J2351" s="1546" t="s">
        <v>6527</v>
      </c>
      <c r="K2351" s="1546" t="s">
        <v>6427</v>
      </c>
      <c r="L2351" s="1546" t="s">
        <v>6611</v>
      </c>
    </row>
    <row r="2352" spans="1:12">
      <c r="A2352" s="1546" t="s">
        <v>314</v>
      </c>
      <c r="B2352" s="1817">
        <v>8608</v>
      </c>
      <c r="C2352" s="1546" t="s">
        <v>1882</v>
      </c>
      <c r="D2352" s="1546" t="s">
        <v>244</v>
      </c>
      <c r="E2352" s="1546" t="s">
        <v>6232</v>
      </c>
      <c r="F2352" s="1546" t="s">
        <v>52</v>
      </c>
      <c r="G2352" s="1818">
        <v>1</v>
      </c>
      <c r="H2352" s="1818">
        <v>25</v>
      </c>
      <c r="I2352" s="1818">
        <v>25</v>
      </c>
      <c r="J2352" s="1546" t="s">
        <v>6527</v>
      </c>
      <c r="K2352" s="1546" t="s">
        <v>6427</v>
      </c>
      <c r="L2352" s="1546" t="s">
        <v>6611</v>
      </c>
    </row>
    <row r="2353" spans="1:12">
      <c r="A2353" s="1546" t="s">
        <v>314</v>
      </c>
      <c r="B2353" s="1817">
        <v>8609</v>
      </c>
      <c r="C2353" s="1546" t="s">
        <v>1882</v>
      </c>
      <c r="D2353" s="1546" t="s">
        <v>244</v>
      </c>
      <c r="E2353" s="1546" t="s">
        <v>6353</v>
      </c>
      <c r="F2353" s="1546" t="s">
        <v>601</v>
      </c>
      <c r="G2353" s="1818">
        <v>1</v>
      </c>
      <c r="H2353" s="1818">
        <v>25</v>
      </c>
      <c r="I2353" s="1818">
        <v>25</v>
      </c>
      <c r="J2353" s="1546" t="s">
        <v>6527</v>
      </c>
      <c r="K2353" s="1546" t="s">
        <v>6427</v>
      </c>
      <c r="L2353" s="1546" t="s">
        <v>6611</v>
      </c>
    </row>
    <row r="2354" spans="1:12">
      <c r="A2354" s="1546" t="s">
        <v>314</v>
      </c>
      <c r="B2354" s="1817">
        <v>8610</v>
      </c>
      <c r="C2354" s="1546" t="s">
        <v>1882</v>
      </c>
      <c r="D2354" s="1546" t="s">
        <v>244</v>
      </c>
      <c r="E2354" s="1546" t="s">
        <v>6243</v>
      </c>
      <c r="F2354" s="1546" t="s">
        <v>6532</v>
      </c>
      <c r="G2354" s="1818">
        <v>1</v>
      </c>
      <c r="H2354" s="1818">
        <v>25</v>
      </c>
      <c r="I2354" s="1818">
        <v>25</v>
      </c>
      <c r="J2354" s="1546" t="s">
        <v>6527</v>
      </c>
      <c r="K2354" s="1546" t="s">
        <v>6427</v>
      </c>
      <c r="L2354" s="1546" t="s">
        <v>6611</v>
      </c>
    </row>
    <row r="2355" spans="1:12">
      <c r="A2355" s="1546" t="s">
        <v>314</v>
      </c>
      <c r="B2355" s="1817">
        <v>8611</v>
      </c>
      <c r="C2355" s="1546" t="s">
        <v>1882</v>
      </c>
      <c r="D2355" s="1546" t="s">
        <v>244</v>
      </c>
      <c r="E2355" s="1546" t="s">
        <v>935</v>
      </c>
      <c r="F2355" s="1546" t="s">
        <v>6532</v>
      </c>
      <c r="G2355" s="1818">
        <v>1</v>
      </c>
      <c r="H2355" s="1818">
        <v>25</v>
      </c>
      <c r="I2355" s="1818">
        <v>25</v>
      </c>
      <c r="J2355" s="1546" t="s">
        <v>6527</v>
      </c>
      <c r="K2355" s="1546" t="s">
        <v>6427</v>
      </c>
      <c r="L2355" s="1546" t="s">
        <v>6611</v>
      </c>
    </row>
    <row r="2356" spans="1:12">
      <c r="A2356" s="1546" t="s">
        <v>314</v>
      </c>
      <c r="B2356" s="1817">
        <v>8613</v>
      </c>
      <c r="C2356" s="1546" t="s">
        <v>1882</v>
      </c>
      <c r="D2356" s="1546" t="s">
        <v>244</v>
      </c>
      <c r="E2356" s="1546" t="s">
        <v>6113</v>
      </c>
      <c r="F2356" s="1546" t="s">
        <v>633</v>
      </c>
      <c r="G2356" s="1818">
        <v>1</v>
      </c>
      <c r="H2356" s="1818">
        <v>2</v>
      </c>
      <c r="I2356" s="1818">
        <v>2</v>
      </c>
      <c r="J2356" s="1546" t="s">
        <v>6527</v>
      </c>
      <c r="K2356" s="1546" t="s">
        <v>6427</v>
      </c>
      <c r="L2356" s="1546" t="s">
        <v>6611</v>
      </c>
    </row>
    <row r="2357" spans="1:12">
      <c r="A2357" s="1546" t="s">
        <v>314</v>
      </c>
      <c r="B2357" s="1817">
        <v>8614</v>
      </c>
      <c r="C2357" s="1546" t="s">
        <v>1882</v>
      </c>
      <c r="D2357" s="1546" t="s">
        <v>244</v>
      </c>
      <c r="E2357" s="1546" t="s">
        <v>495</v>
      </c>
      <c r="F2357" s="1546" t="s">
        <v>6110</v>
      </c>
      <c r="G2357" s="1818">
        <v>1</v>
      </c>
      <c r="H2357" s="1818">
        <v>100</v>
      </c>
      <c r="I2357" s="1818">
        <v>100</v>
      </c>
      <c r="J2357" s="1546" t="s">
        <v>6527</v>
      </c>
      <c r="K2357" s="1546" t="s">
        <v>6427</v>
      </c>
      <c r="L2357" s="1546" t="s">
        <v>6611</v>
      </c>
    </row>
    <row r="2358" spans="1:12">
      <c r="A2358" s="1546" t="s">
        <v>314</v>
      </c>
      <c r="B2358" s="1817">
        <v>8615</v>
      </c>
      <c r="C2358" s="1546" t="s">
        <v>1882</v>
      </c>
      <c r="D2358" s="1546" t="s">
        <v>244</v>
      </c>
      <c r="E2358" s="1546" t="s">
        <v>739</v>
      </c>
      <c r="F2358" s="1546" t="s">
        <v>303</v>
      </c>
      <c r="G2358" s="1818">
        <v>1</v>
      </c>
      <c r="H2358" s="1818">
        <v>10</v>
      </c>
      <c r="I2358" s="1818">
        <v>10</v>
      </c>
      <c r="J2358" s="1546" t="s">
        <v>6527</v>
      </c>
      <c r="K2358" s="1546" t="s">
        <v>6427</v>
      </c>
      <c r="L2358" s="1546" t="s">
        <v>6611</v>
      </c>
    </row>
    <row r="2359" spans="1:12">
      <c r="A2359" s="1546" t="s">
        <v>314</v>
      </c>
      <c r="B2359" s="1817">
        <v>8616</v>
      </c>
      <c r="C2359" s="1546" t="s">
        <v>1882</v>
      </c>
      <c r="D2359" s="1546" t="s">
        <v>244</v>
      </c>
      <c r="E2359" s="1546" t="s">
        <v>768</v>
      </c>
      <c r="F2359" s="1546" t="s">
        <v>769</v>
      </c>
      <c r="G2359" s="1818"/>
      <c r="H2359" s="1818"/>
      <c r="I2359" s="1818">
        <v>100</v>
      </c>
      <c r="J2359" s="1546" t="s">
        <v>6523</v>
      </c>
      <c r="K2359" s="1546" t="s">
        <v>6427</v>
      </c>
      <c r="L2359" s="1546" t="s">
        <v>6611</v>
      </c>
    </row>
    <row r="2360" spans="1:12">
      <c r="A2360" s="1546" t="s">
        <v>314</v>
      </c>
      <c r="B2360" s="1817">
        <v>8617</v>
      </c>
      <c r="C2360" s="1546" t="s">
        <v>1882</v>
      </c>
      <c r="D2360" s="1546" t="s">
        <v>244</v>
      </c>
      <c r="E2360" s="1546" t="s">
        <v>770</v>
      </c>
      <c r="F2360" s="1546" t="s">
        <v>769</v>
      </c>
      <c r="G2360" s="1818"/>
      <c r="H2360" s="1818"/>
      <c r="I2360" s="1818">
        <v>250</v>
      </c>
      <c r="J2360" s="1546" t="s">
        <v>6523</v>
      </c>
      <c r="K2360" s="1546" t="s">
        <v>6427</v>
      </c>
      <c r="L2360" s="1546" t="s">
        <v>6611</v>
      </c>
    </row>
    <row r="2361" spans="1:12">
      <c r="A2361" s="1546" t="s">
        <v>314</v>
      </c>
      <c r="B2361" s="1817">
        <v>8618</v>
      </c>
      <c r="C2361" s="1546" t="s">
        <v>1882</v>
      </c>
      <c r="D2361" s="1546" t="s">
        <v>244</v>
      </c>
      <c r="E2361" s="1546" t="s">
        <v>6276</v>
      </c>
      <c r="F2361" s="1546" t="s">
        <v>887</v>
      </c>
      <c r="G2361" s="1818"/>
      <c r="H2361" s="1818">
        <v>10</v>
      </c>
      <c r="I2361" s="1818">
        <v>10</v>
      </c>
      <c r="J2361" s="1546" t="s">
        <v>6523</v>
      </c>
      <c r="K2361" s="1546" t="s">
        <v>6427</v>
      </c>
      <c r="L2361" s="1546" t="s">
        <v>6611</v>
      </c>
    </row>
    <row r="2362" spans="1:12">
      <c r="A2362" s="1546" t="s">
        <v>314</v>
      </c>
      <c r="B2362" s="1817">
        <v>8620</v>
      </c>
      <c r="C2362" s="1546" t="s">
        <v>1882</v>
      </c>
      <c r="D2362" s="1546" t="s">
        <v>244</v>
      </c>
      <c r="E2362" s="1546" t="s">
        <v>1736</v>
      </c>
      <c r="F2362" s="1546" t="s">
        <v>3751</v>
      </c>
      <c r="G2362" s="1818">
        <v>1</v>
      </c>
      <c r="H2362" s="1818">
        <v>25</v>
      </c>
      <c r="I2362" s="1818">
        <v>25</v>
      </c>
      <c r="J2362" s="1546" t="s">
        <v>6527</v>
      </c>
      <c r="K2362" s="1546" t="s">
        <v>6427</v>
      </c>
      <c r="L2362" s="1546" t="s">
        <v>6611</v>
      </c>
    </row>
    <row r="2363" spans="1:12">
      <c r="A2363" s="1546" t="s">
        <v>314</v>
      </c>
      <c r="B2363" s="1817">
        <v>8621</v>
      </c>
      <c r="C2363" s="1546" t="s">
        <v>1882</v>
      </c>
      <c r="D2363" s="1546" t="s">
        <v>244</v>
      </c>
      <c r="E2363" s="1546" t="s">
        <v>757</v>
      </c>
      <c r="F2363" s="1546" t="s">
        <v>5995</v>
      </c>
      <c r="G2363" s="1818">
        <v>1</v>
      </c>
      <c r="H2363" s="1818">
        <v>50</v>
      </c>
      <c r="I2363" s="1818">
        <v>50</v>
      </c>
      <c r="J2363" s="1546" t="s">
        <v>6527</v>
      </c>
      <c r="K2363" s="1546" t="s">
        <v>6427</v>
      </c>
      <c r="L2363" s="1546" t="s">
        <v>6611</v>
      </c>
    </row>
    <row r="2364" spans="1:12">
      <c r="A2364" s="1546" t="s">
        <v>314</v>
      </c>
      <c r="B2364" s="1817">
        <v>8622</v>
      </c>
      <c r="C2364" s="1546" t="s">
        <v>1882</v>
      </c>
      <c r="D2364" s="1546" t="s">
        <v>244</v>
      </c>
      <c r="E2364" s="1546" t="s">
        <v>1933</v>
      </c>
      <c r="F2364" s="1546" t="s">
        <v>1934</v>
      </c>
      <c r="G2364" s="1818">
        <v>1</v>
      </c>
      <c r="H2364" s="1818">
        <v>25</v>
      </c>
      <c r="I2364" s="1818">
        <v>25</v>
      </c>
      <c r="J2364" s="1546" t="s">
        <v>6527</v>
      </c>
      <c r="K2364" s="1546" t="s">
        <v>6427</v>
      </c>
      <c r="L2364" s="1546" t="s">
        <v>6611</v>
      </c>
    </row>
    <row r="2365" spans="1:12">
      <c r="A2365" s="1546" t="s">
        <v>314</v>
      </c>
      <c r="B2365" s="1817">
        <v>8623</v>
      </c>
      <c r="C2365" s="1546" t="s">
        <v>1882</v>
      </c>
      <c r="D2365" s="1546" t="s">
        <v>244</v>
      </c>
      <c r="E2365" s="1546" t="s">
        <v>976</v>
      </c>
      <c r="F2365" s="1546" t="s">
        <v>5996</v>
      </c>
      <c r="G2365" s="1818">
        <v>1</v>
      </c>
      <c r="H2365" s="1818">
        <v>50</v>
      </c>
      <c r="I2365" s="1818">
        <v>50</v>
      </c>
      <c r="J2365" s="1546" t="s">
        <v>6527</v>
      </c>
      <c r="K2365" s="1546" t="s">
        <v>6427</v>
      </c>
      <c r="L2365" s="1546" t="s">
        <v>6611</v>
      </c>
    </row>
    <row r="2366" spans="1:12">
      <c r="A2366" s="1546" t="s">
        <v>314</v>
      </c>
      <c r="B2366" s="1817">
        <v>8624</v>
      </c>
      <c r="C2366" s="1546" t="s">
        <v>1882</v>
      </c>
      <c r="D2366" s="1546" t="s">
        <v>244</v>
      </c>
      <c r="E2366" s="1546" t="s">
        <v>1578</v>
      </c>
      <c r="F2366" s="1546" t="s">
        <v>1577</v>
      </c>
      <c r="G2366" s="1818">
        <v>1</v>
      </c>
      <c r="H2366" s="1818">
        <v>25</v>
      </c>
      <c r="I2366" s="1818">
        <v>25</v>
      </c>
      <c r="J2366" s="1546" t="s">
        <v>6527</v>
      </c>
      <c r="K2366" s="1546" t="s">
        <v>6427</v>
      </c>
      <c r="L2366" s="1546" t="s">
        <v>6611</v>
      </c>
    </row>
    <row r="2367" spans="1:12">
      <c r="A2367" s="1546" t="s">
        <v>314</v>
      </c>
      <c r="B2367" s="1817">
        <v>8625</v>
      </c>
      <c r="C2367" s="1546" t="s">
        <v>1882</v>
      </c>
      <c r="D2367" s="1546" t="s">
        <v>244</v>
      </c>
      <c r="E2367" s="1546" t="s">
        <v>1634</v>
      </c>
      <c r="F2367" s="1546" t="s">
        <v>5998</v>
      </c>
      <c r="G2367" s="1818">
        <v>1</v>
      </c>
      <c r="H2367" s="1818">
        <v>50</v>
      </c>
      <c r="I2367" s="1818">
        <v>50</v>
      </c>
      <c r="J2367" s="1546" t="s">
        <v>6527</v>
      </c>
      <c r="K2367" s="1546" t="s">
        <v>6427</v>
      </c>
      <c r="L2367" s="1546" t="s">
        <v>6611</v>
      </c>
    </row>
    <row r="2368" spans="1:12">
      <c r="A2368" s="1546" t="s">
        <v>314</v>
      </c>
      <c r="B2368" s="1817">
        <v>8626</v>
      </c>
      <c r="C2368" s="1546" t="s">
        <v>1882</v>
      </c>
      <c r="D2368" s="1546" t="s">
        <v>244</v>
      </c>
      <c r="E2368" s="1546" t="s">
        <v>1126</v>
      </c>
      <c r="F2368" s="1546" t="s">
        <v>1125</v>
      </c>
      <c r="G2368" s="1818">
        <v>1</v>
      </c>
      <c r="H2368" s="1818">
        <v>25</v>
      </c>
      <c r="I2368" s="1818">
        <v>25</v>
      </c>
      <c r="J2368" s="1546" t="s">
        <v>6527</v>
      </c>
      <c r="K2368" s="1546" t="s">
        <v>6427</v>
      </c>
      <c r="L2368" s="1546" t="s">
        <v>6611</v>
      </c>
    </row>
    <row r="2369" spans="1:12">
      <c r="A2369" s="1546" t="s">
        <v>314</v>
      </c>
      <c r="B2369" s="1817">
        <v>8627</v>
      </c>
      <c r="C2369" s="1546" t="s">
        <v>1882</v>
      </c>
      <c r="D2369" s="1546" t="s">
        <v>244</v>
      </c>
      <c r="E2369" s="1546" t="s">
        <v>833</v>
      </c>
      <c r="F2369" s="1546" t="s">
        <v>6563</v>
      </c>
      <c r="G2369" s="1818">
        <v>1</v>
      </c>
      <c r="H2369" s="1818">
        <v>50</v>
      </c>
      <c r="I2369" s="1818">
        <v>50</v>
      </c>
      <c r="J2369" s="1546" t="s">
        <v>6527</v>
      </c>
      <c r="K2369" s="1546" t="s">
        <v>6427</v>
      </c>
      <c r="L2369" s="1546" t="s">
        <v>6611</v>
      </c>
    </row>
    <row r="2370" spans="1:12">
      <c r="A2370" s="1546" t="s">
        <v>314</v>
      </c>
      <c r="B2370" s="1817">
        <v>8628</v>
      </c>
      <c r="C2370" s="1546" t="s">
        <v>1882</v>
      </c>
      <c r="D2370" s="1546" t="s">
        <v>244</v>
      </c>
      <c r="E2370" s="1546" t="s">
        <v>1936</v>
      </c>
      <c r="F2370" s="1546" t="s">
        <v>5999</v>
      </c>
      <c r="G2370" s="1818">
        <v>1</v>
      </c>
      <c r="H2370" s="1818">
        <v>50</v>
      </c>
      <c r="I2370" s="1818">
        <v>50</v>
      </c>
      <c r="J2370" s="1546" t="s">
        <v>6527</v>
      </c>
      <c r="K2370" s="1546" t="s">
        <v>6427</v>
      </c>
      <c r="L2370" s="1546" t="s">
        <v>6611</v>
      </c>
    </row>
    <row r="2371" spans="1:12">
      <c r="A2371" s="1546" t="s">
        <v>314</v>
      </c>
      <c r="B2371" s="1817">
        <v>8629</v>
      </c>
      <c r="C2371" s="1546" t="s">
        <v>1882</v>
      </c>
      <c r="D2371" s="1546" t="s">
        <v>244</v>
      </c>
      <c r="E2371" s="1546" t="s">
        <v>1123</v>
      </c>
      <c r="F2371" s="1546" t="s">
        <v>6008</v>
      </c>
      <c r="G2371" s="1818">
        <v>1</v>
      </c>
      <c r="H2371" s="1818">
        <v>50</v>
      </c>
      <c r="I2371" s="1818">
        <v>50</v>
      </c>
      <c r="J2371" s="1546" t="s">
        <v>6527</v>
      </c>
      <c r="K2371" s="1546" t="s">
        <v>6427</v>
      </c>
      <c r="L2371" s="1546" t="s">
        <v>6611</v>
      </c>
    </row>
    <row r="2372" spans="1:12">
      <c r="A2372" s="1546" t="s">
        <v>314</v>
      </c>
      <c r="B2372" s="1817">
        <v>8630</v>
      </c>
      <c r="C2372" s="1546" t="s">
        <v>1882</v>
      </c>
      <c r="D2372" s="1546" t="s">
        <v>244</v>
      </c>
      <c r="E2372" s="1546" t="s">
        <v>1751</v>
      </c>
      <c r="F2372" s="1546" t="s">
        <v>1577</v>
      </c>
      <c r="G2372" s="1818">
        <v>1</v>
      </c>
      <c r="H2372" s="1818">
        <v>25</v>
      </c>
      <c r="I2372" s="1818">
        <v>25</v>
      </c>
      <c r="J2372" s="1546" t="s">
        <v>6527</v>
      </c>
      <c r="K2372" s="1546" t="s">
        <v>6427</v>
      </c>
      <c r="L2372" s="1546" t="s">
        <v>6611</v>
      </c>
    </row>
    <row r="2373" spans="1:12">
      <c r="A2373" s="1546" t="s">
        <v>314</v>
      </c>
      <c r="B2373" s="1817">
        <v>8631</v>
      </c>
      <c r="C2373" s="1546" t="s">
        <v>1882</v>
      </c>
      <c r="D2373" s="1546" t="s">
        <v>244</v>
      </c>
      <c r="E2373" s="1546" t="s">
        <v>1938</v>
      </c>
      <c r="F2373" s="1546" t="s">
        <v>5996</v>
      </c>
      <c r="G2373" s="1818">
        <v>1</v>
      </c>
      <c r="H2373" s="1818">
        <v>50</v>
      </c>
      <c r="I2373" s="1818">
        <v>50</v>
      </c>
      <c r="J2373" s="1546" t="s">
        <v>6527</v>
      </c>
      <c r="K2373" s="1546" t="s">
        <v>6427</v>
      </c>
      <c r="L2373" s="1546" t="s">
        <v>6611</v>
      </c>
    </row>
    <row r="2374" spans="1:12">
      <c r="A2374" s="1546" t="s">
        <v>314</v>
      </c>
      <c r="B2374" s="1817">
        <v>8632</v>
      </c>
      <c r="C2374" s="1546" t="s">
        <v>1882</v>
      </c>
      <c r="D2374" s="1546" t="s">
        <v>244</v>
      </c>
      <c r="E2374" s="1546" t="s">
        <v>458</v>
      </c>
      <c r="F2374" s="1546" t="s">
        <v>6017</v>
      </c>
      <c r="G2374" s="1818">
        <v>1</v>
      </c>
      <c r="H2374" s="1818">
        <v>50</v>
      </c>
      <c r="I2374" s="1818">
        <v>50</v>
      </c>
      <c r="J2374" s="1546" t="s">
        <v>6527</v>
      </c>
      <c r="K2374" s="1546" t="s">
        <v>6427</v>
      </c>
      <c r="L2374" s="1546" t="s">
        <v>6611</v>
      </c>
    </row>
    <row r="2375" spans="1:12">
      <c r="A2375" s="1546" t="s">
        <v>314</v>
      </c>
      <c r="B2375" s="1817">
        <v>8633</v>
      </c>
      <c r="C2375" s="1546" t="s">
        <v>1882</v>
      </c>
      <c r="D2375" s="1546" t="s">
        <v>244</v>
      </c>
      <c r="E2375" s="1546" t="s">
        <v>1122</v>
      </c>
      <c r="F2375" s="1546" t="s">
        <v>6297</v>
      </c>
      <c r="G2375" s="1818">
        <v>1</v>
      </c>
      <c r="H2375" s="1818">
        <v>50</v>
      </c>
      <c r="I2375" s="1818">
        <v>50</v>
      </c>
      <c r="J2375" s="1546" t="s">
        <v>6527</v>
      </c>
      <c r="K2375" s="1546" t="s">
        <v>6427</v>
      </c>
      <c r="L2375" s="1546" t="s">
        <v>6611</v>
      </c>
    </row>
    <row r="2376" spans="1:12">
      <c r="A2376" s="1546" t="s">
        <v>314</v>
      </c>
      <c r="B2376" s="1817">
        <v>8634</v>
      </c>
      <c r="C2376" s="1546" t="s">
        <v>1882</v>
      </c>
      <c r="D2376" s="1546" t="s">
        <v>244</v>
      </c>
      <c r="E2376" s="1546" t="s">
        <v>318</v>
      </c>
      <c r="F2376" s="1546" t="s">
        <v>6001</v>
      </c>
      <c r="G2376" s="1818">
        <v>1</v>
      </c>
      <c r="H2376" s="1818">
        <v>50</v>
      </c>
      <c r="I2376" s="1818">
        <v>50</v>
      </c>
      <c r="J2376" s="1546" t="s">
        <v>6527</v>
      </c>
      <c r="K2376" s="1546" t="s">
        <v>6427</v>
      </c>
      <c r="L2376" s="1546" t="s">
        <v>6611</v>
      </c>
    </row>
    <row r="2377" spans="1:12">
      <c r="A2377" s="1546" t="s">
        <v>314</v>
      </c>
      <c r="B2377" s="1817">
        <v>8635</v>
      </c>
      <c r="C2377" s="1546" t="s">
        <v>1882</v>
      </c>
      <c r="D2377" s="1546" t="s">
        <v>244</v>
      </c>
      <c r="E2377" s="1546" t="s">
        <v>6323</v>
      </c>
      <c r="F2377" s="1546" t="s">
        <v>6003</v>
      </c>
      <c r="G2377" s="1818">
        <v>1</v>
      </c>
      <c r="H2377" s="1818">
        <v>50</v>
      </c>
      <c r="I2377" s="1818">
        <v>50</v>
      </c>
      <c r="J2377" s="1546" t="s">
        <v>6527</v>
      </c>
      <c r="K2377" s="1546" t="s">
        <v>6427</v>
      </c>
      <c r="L2377" s="1546" t="s">
        <v>6611</v>
      </c>
    </row>
    <row r="2378" spans="1:12">
      <c r="A2378" s="1546" t="s">
        <v>314</v>
      </c>
      <c r="B2378" s="1817">
        <v>8636</v>
      </c>
      <c r="C2378" s="1546" t="s">
        <v>1882</v>
      </c>
      <c r="D2378" s="1546" t="s">
        <v>244</v>
      </c>
      <c r="E2378" s="1546" t="s">
        <v>1940</v>
      </c>
      <c r="F2378" s="1546" t="s">
        <v>6004</v>
      </c>
      <c r="G2378" s="1818">
        <v>1</v>
      </c>
      <c r="H2378" s="1818">
        <v>50</v>
      </c>
      <c r="I2378" s="1818">
        <v>50</v>
      </c>
      <c r="J2378" s="1546" t="s">
        <v>6527</v>
      </c>
      <c r="K2378" s="1546" t="s">
        <v>6427</v>
      </c>
      <c r="L2378" s="1546" t="s">
        <v>6611</v>
      </c>
    </row>
    <row r="2379" spans="1:12">
      <c r="A2379" s="1546" t="s">
        <v>314</v>
      </c>
      <c r="B2379" s="1817">
        <v>8637</v>
      </c>
      <c r="C2379" s="1546" t="s">
        <v>1882</v>
      </c>
      <c r="D2379" s="1546" t="s">
        <v>244</v>
      </c>
      <c r="E2379" s="1546" t="s">
        <v>1942</v>
      </c>
      <c r="F2379" s="1546" t="s">
        <v>3751</v>
      </c>
      <c r="G2379" s="1818">
        <v>1</v>
      </c>
      <c r="H2379" s="1818">
        <v>25</v>
      </c>
      <c r="I2379" s="1818">
        <v>25</v>
      </c>
      <c r="J2379" s="1546" t="s">
        <v>6527</v>
      </c>
      <c r="K2379" s="1546" t="s">
        <v>6427</v>
      </c>
      <c r="L2379" s="1546" t="s">
        <v>6611</v>
      </c>
    </row>
    <row r="2380" spans="1:12">
      <c r="A2380" s="1546" t="s">
        <v>314</v>
      </c>
      <c r="B2380" s="1817">
        <v>8638</v>
      </c>
      <c r="C2380" s="1546" t="s">
        <v>1882</v>
      </c>
      <c r="D2380" s="1546" t="s">
        <v>244</v>
      </c>
      <c r="E2380" s="1546" t="s">
        <v>488</v>
      </c>
      <c r="F2380" s="1546" t="s">
        <v>1943</v>
      </c>
      <c r="G2380" s="1818">
        <v>1</v>
      </c>
      <c r="H2380" s="1818">
        <v>50</v>
      </c>
      <c r="I2380" s="1818">
        <v>50</v>
      </c>
      <c r="J2380" s="1546" t="s">
        <v>6527</v>
      </c>
      <c r="K2380" s="1546" t="s">
        <v>6427</v>
      </c>
      <c r="L2380" s="1546" t="s">
        <v>6611</v>
      </c>
    </row>
    <row r="2381" spans="1:12">
      <c r="A2381" s="1546" t="s">
        <v>314</v>
      </c>
      <c r="B2381" s="1817">
        <v>8639</v>
      </c>
      <c r="C2381" s="1546" t="s">
        <v>1882</v>
      </c>
      <c r="D2381" s="1546" t="s">
        <v>244</v>
      </c>
      <c r="E2381" s="1546" t="s">
        <v>794</v>
      </c>
      <c r="F2381" s="1546" t="s">
        <v>6017</v>
      </c>
      <c r="G2381" s="1818">
        <v>1</v>
      </c>
      <c r="H2381" s="1818">
        <v>50</v>
      </c>
      <c r="I2381" s="1818">
        <v>50</v>
      </c>
      <c r="J2381" s="1546" t="s">
        <v>6527</v>
      </c>
      <c r="K2381" s="1546" t="s">
        <v>6427</v>
      </c>
      <c r="L2381" s="1546" t="s">
        <v>6611</v>
      </c>
    </row>
    <row r="2382" spans="1:12">
      <c r="A2382" s="1546" t="s">
        <v>314</v>
      </c>
      <c r="B2382" s="1817">
        <v>8640</v>
      </c>
      <c r="C2382" s="1546" t="s">
        <v>1882</v>
      </c>
      <c r="D2382" s="1546" t="s">
        <v>244</v>
      </c>
      <c r="E2382" s="1546" t="s">
        <v>6298</v>
      </c>
      <c r="F2382" s="1546" t="s">
        <v>6005</v>
      </c>
      <c r="G2382" s="1818">
        <v>1</v>
      </c>
      <c r="H2382" s="1818">
        <v>50</v>
      </c>
      <c r="I2382" s="1818">
        <v>50</v>
      </c>
      <c r="J2382" s="1546" t="s">
        <v>6527</v>
      </c>
      <c r="K2382" s="1546" t="s">
        <v>6427</v>
      </c>
      <c r="L2382" s="1546" t="s">
        <v>6611</v>
      </c>
    </row>
    <row r="2383" spans="1:12">
      <c r="A2383" s="1546" t="s">
        <v>314</v>
      </c>
      <c r="B2383" s="1817">
        <v>8641</v>
      </c>
      <c r="C2383" s="1546" t="s">
        <v>1882</v>
      </c>
      <c r="D2383" s="1546" t="s">
        <v>244</v>
      </c>
      <c r="E2383" s="1546" t="s">
        <v>586</v>
      </c>
      <c r="F2383" s="1546" t="s">
        <v>6299</v>
      </c>
      <c r="G2383" s="1818">
        <v>1</v>
      </c>
      <c r="H2383" s="1818">
        <v>50</v>
      </c>
      <c r="I2383" s="1818">
        <v>50</v>
      </c>
      <c r="J2383" s="1546" t="s">
        <v>6527</v>
      </c>
      <c r="K2383" s="1546" t="s">
        <v>6427</v>
      </c>
      <c r="L2383" s="1546" t="s">
        <v>6611</v>
      </c>
    </row>
    <row r="2384" spans="1:12">
      <c r="A2384" s="1546" t="s">
        <v>314</v>
      </c>
      <c r="B2384" s="1817">
        <v>8642</v>
      </c>
      <c r="C2384" s="1546" t="s">
        <v>1882</v>
      </c>
      <c r="D2384" s="1546" t="s">
        <v>244</v>
      </c>
      <c r="E2384" s="1546" t="s">
        <v>1576</v>
      </c>
      <c r="F2384" s="1546" t="s">
        <v>6002</v>
      </c>
      <c r="G2384" s="1818">
        <v>1</v>
      </c>
      <c r="H2384" s="1818">
        <v>50</v>
      </c>
      <c r="I2384" s="1818">
        <v>50</v>
      </c>
      <c r="J2384" s="1546" t="s">
        <v>6527</v>
      </c>
      <c r="K2384" s="1546" t="s">
        <v>6427</v>
      </c>
      <c r="L2384" s="1546" t="s">
        <v>6611</v>
      </c>
    </row>
    <row r="2385" spans="1:12">
      <c r="A2385" s="1546" t="s">
        <v>314</v>
      </c>
      <c r="B2385" s="1817">
        <v>8643</v>
      </c>
      <c r="C2385" s="1546" t="s">
        <v>1882</v>
      </c>
      <c r="D2385" s="1546" t="s">
        <v>244</v>
      </c>
      <c r="E2385" s="1546" t="s">
        <v>1924</v>
      </c>
      <c r="F2385" s="1546" t="s">
        <v>6006</v>
      </c>
      <c r="G2385" s="1818">
        <v>1</v>
      </c>
      <c r="H2385" s="1818">
        <v>50</v>
      </c>
      <c r="I2385" s="1818">
        <v>50</v>
      </c>
      <c r="J2385" s="1546" t="s">
        <v>6527</v>
      </c>
      <c r="K2385" s="1546" t="s">
        <v>6427</v>
      </c>
      <c r="L2385" s="1546" t="s">
        <v>6611</v>
      </c>
    </row>
    <row r="2386" spans="1:12">
      <c r="A2386" s="1546" t="s">
        <v>314</v>
      </c>
      <c r="B2386" s="1817">
        <v>8644</v>
      </c>
      <c r="C2386" s="1546" t="s">
        <v>1882</v>
      </c>
      <c r="D2386" s="1546" t="s">
        <v>244</v>
      </c>
      <c r="E2386" s="1546" t="s">
        <v>1945</v>
      </c>
      <c r="F2386" s="1546" t="s">
        <v>6006</v>
      </c>
      <c r="G2386" s="1818">
        <v>1</v>
      </c>
      <c r="H2386" s="1818">
        <v>50</v>
      </c>
      <c r="I2386" s="1818">
        <v>50</v>
      </c>
      <c r="J2386" s="1546" t="s">
        <v>6527</v>
      </c>
      <c r="K2386" s="1546" t="s">
        <v>6427</v>
      </c>
      <c r="L2386" s="1546" t="s">
        <v>6611</v>
      </c>
    </row>
    <row r="2387" spans="1:12">
      <c r="A2387" s="1546" t="s">
        <v>314</v>
      </c>
      <c r="B2387" s="1817">
        <v>8645</v>
      </c>
      <c r="C2387" s="1546" t="s">
        <v>1882</v>
      </c>
      <c r="D2387" s="1546" t="s">
        <v>244</v>
      </c>
      <c r="E2387" s="1546" t="s">
        <v>1946</v>
      </c>
      <c r="F2387" s="1546" t="s">
        <v>6007</v>
      </c>
      <c r="G2387" s="1818">
        <v>1</v>
      </c>
      <c r="H2387" s="1818">
        <v>50</v>
      </c>
      <c r="I2387" s="1818">
        <v>50</v>
      </c>
      <c r="J2387" s="1546" t="s">
        <v>6527</v>
      </c>
      <c r="K2387" s="1546" t="s">
        <v>6427</v>
      </c>
      <c r="L2387" s="1546" t="s">
        <v>6611</v>
      </c>
    </row>
    <row r="2388" spans="1:12">
      <c r="A2388" s="1546" t="s">
        <v>314</v>
      </c>
      <c r="B2388" s="1817">
        <v>8646</v>
      </c>
      <c r="C2388" s="1546" t="s">
        <v>1882</v>
      </c>
      <c r="D2388" s="1546" t="s">
        <v>244</v>
      </c>
      <c r="E2388" s="1546" t="s">
        <v>1115</v>
      </c>
      <c r="F2388" s="1546" t="s">
        <v>6008</v>
      </c>
      <c r="G2388" s="1818">
        <v>1</v>
      </c>
      <c r="H2388" s="1818">
        <v>50</v>
      </c>
      <c r="I2388" s="1818">
        <v>50</v>
      </c>
      <c r="J2388" s="1546" t="s">
        <v>6527</v>
      </c>
      <c r="K2388" s="1546" t="s">
        <v>6427</v>
      </c>
      <c r="L2388" s="1546" t="s">
        <v>6611</v>
      </c>
    </row>
    <row r="2389" spans="1:12">
      <c r="A2389" s="1546" t="s">
        <v>314</v>
      </c>
      <c r="B2389" s="1817">
        <v>8647</v>
      </c>
      <c r="C2389" s="1546" t="s">
        <v>1882</v>
      </c>
      <c r="D2389" s="1546" t="s">
        <v>244</v>
      </c>
      <c r="E2389" s="1546" t="s">
        <v>1753</v>
      </c>
      <c r="F2389" s="1546" t="s">
        <v>6018</v>
      </c>
      <c r="G2389" s="1818">
        <v>1</v>
      </c>
      <c r="H2389" s="1818">
        <v>50</v>
      </c>
      <c r="I2389" s="1818">
        <v>50</v>
      </c>
      <c r="J2389" s="1546" t="s">
        <v>6527</v>
      </c>
      <c r="K2389" s="1546" t="s">
        <v>6427</v>
      </c>
      <c r="L2389" s="1546" t="s">
        <v>6611</v>
      </c>
    </row>
    <row r="2390" spans="1:12">
      <c r="A2390" s="1546" t="s">
        <v>314</v>
      </c>
      <c r="B2390" s="1817">
        <v>8648</v>
      </c>
      <c r="C2390" s="1546" t="s">
        <v>1882</v>
      </c>
      <c r="D2390" s="1546" t="s">
        <v>244</v>
      </c>
      <c r="E2390" s="1546" t="s">
        <v>6283</v>
      </c>
      <c r="F2390" s="1546" t="s">
        <v>982</v>
      </c>
      <c r="G2390" s="1818">
        <v>1</v>
      </c>
      <c r="H2390" s="1818">
        <v>50</v>
      </c>
      <c r="I2390" s="1818">
        <v>50</v>
      </c>
      <c r="J2390" s="1546" t="s">
        <v>6527</v>
      </c>
      <c r="K2390" s="1546" t="s">
        <v>6427</v>
      </c>
      <c r="L2390" s="1546" t="s">
        <v>6611</v>
      </c>
    </row>
    <row r="2391" spans="1:12">
      <c r="A2391" s="1546" t="s">
        <v>314</v>
      </c>
      <c r="B2391" s="1817">
        <v>8649</v>
      </c>
      <c r="C2391" s="1546" t="s">
        <v>1882</v>
      </c>
      <c r="D2391" s="1546" t="s">
        <v>244</v>
      </c>
      <c r="E2391" s="1546" t="s">
        <v>1948</v>
      </c>
      <c r="F2391" s="1546" t="s">
        <v>6009</v>
      </c>
      <c r="G2391" s="1818">
        <v>1</v>
      </c>
      <c r="H2391" s="1818">
        <v>50</v>
      </c>
      <c r="I2391" s="1818">
        <v>50</v>
      </c>
      <c r="J2391" s="1546" t="s">
        <v>6527</v>
      </c>
      <c r="K2391" s="1546" t="s">
        <v>6427</v>
      </c>
      <c r="L2391" s="1546" t="s">
        <v>6611</v>
      </c>
    </row>
    <row r="2392" spans="1:12">
      <c r="A2392" s="1546" t="s">
        <v>314</v>
      </c>
      <c r="B2392" s="1817">
        <v>8650</v>
      </c>
      <c r="C2392" s="1546" t="s">
        <v>1882</v>
      </c>
      <c r="D2392" s="1546" t="s">
        <v>244</v>
      </c>
      <c r="E2392" s="1546" t="s">
        <v>1756</v>
      </c>
      <c r="F2392" s="1546" t="s">
        <v>6010</v>
      </c>
      <c r="G2392" s="1818">
        <v>1</v>
      </c>
      <c r="H2392" s="1818">
        <v>50</v>
      </c>
      <c r="I2392" s="1818">
        <v>50</v>
      </c>
      <c r="J2392" s="1546" t="s">
        <v>6527</v>
      </c>
      <c r="K2392" s="1546" t="s">
        <v>6427</v>
      </c>
      <c r="L2392" s="1546" t="s">
        <v>6611</v>
      </c>
    </row>
    <row r="2393" spans="1:12">
      <c r="A2393" s="1546" t="s">
        <v>314</v>
      </c>
      <c r="B2393" s="1817">
        <v>8651</v>
      </c>
      <c r="C2393" s="1546" t="s">
        <v>1882</v>
      </c>
      <c r="D2393" s="1546" t="s">
        <v>244</v>
      </c>
      <c r="E2393" s="1546" t="s">
        <v>1724</v>
      </c>
      <c r="F2393" s="1546" t="s">
        <v>6006</v>
      </c>
      <c r="G2393" s="1818">
        <v>1</v>
      </c>
      <c r="H2393" s="1818">
        <v>50</v>
      </c>
      <c r="I2393" s="1818">
        <v>50</v>
      </c>
      <c r="J2393" s="1546" t="s">
        <v>6527</v>
      </c>
      <c r="K2393" s="1546" t="s">
        <v>6427</v>
      </c>
      <c r="L2393" s="1546" t="s">
        <v>6611</v>
      </c>
    </row>
    <row r="2394" spans="1:12">
      <c r="A2394" s="1546" t="s">
        <v>314</v>
      </c>
      <c r="B2394" s="1817">
        <v>8652</v>
      </c>
      <c r="C2394" s="1546" t="s">
        <v>1882</v>
      </c>
      <c r="D2394" s="1546" t="s">
        <v>244</v>
      </c>
      <c r="E2394" s="1546" t="s">
        <v>1240</v>
      </c>
      <c r="F2394" s="1546" t="s">
        <v>6000</v>
      </c>
      <c r="G2394" s="1818">
        <v>1</v>
      </c>
      <c r="H2394" s="1818">
        <v>50</v>
      </c>
      <c r="I2394" s="1818">
        <v>50</v>
      </c>
      <c r="J2394" s="1546" t="s">
        <v>6527</v>
      </c>
      <c r="K2394" s="1546" t="s">
        <v>6427</v>
      </c>
      <c r="L2394" s="1546" t="s">
        <v>6611</v>
      </c>
    </row>
    <row r="2395" spans="1:12">
      <c r="A2395" s="1546" t="s">
        <v>314</v>
      </c>
      <c r="B2395" s="1817">
        <v>8653</v>
      </c>
      <c r="C2395" s="1546" t="s">
        <v>1882</v>
      </c>
      <c r="D2395" s="1546" t="s">
        <v>244</v>
      </c>
      <c r="E2395" s="1546" t="s">
        <v>1113</v>
      </c>
      <c r="F2395" s="1546" t="s">
        <v>6011</v>
      </c>
      <c r="G2395" s="1818">
        <v>1</v>
      </c>
      <c r="H2395" s="1818">
        <v>50</v>
      </c>
      <c r="I2395" s="1818">
        <v>50</v>
      </c>
      <c r="J2395" s="1546" t="s">
        <v>6527</v>
      </c>
      <c r="K2395" s="1546" t="s">
        <v>6427</v>
      </c>
      <c r="L2395" s="1546" t="s">
        <v>6611</v>
      </c>
    </row>
    <row r="2396" spans="1:12">
      <c r="A2396" s="1546" t="s">
        <v>314</v>
      </c>
      <c r="B2396" s="1817">
        <v>8654</v>
      </c>
      <c r="C2396" s="1546" t="s">
        <v>1882</v>
      </c>
      <c r="D2396" s="1546" t="s">
        <v>244</v>
      </c>
      <c r="E2396" s="1546" t="s">
        <v>707</v>
      </c>
      <c r="F2396" s="1546" t="s">
        <v>767</v>
      </c>
      <c r="G2396" s="1818">
        <v>1</v>
      </c>
      <c r="H2396" s="1818">
        <v>50</v>
      </c>
      <c r="I2396" s="1818">
        <v>50</v>
      </c>
      <c r="J2396" s="1546" t="s">
        <v>6527</v>
      </c>
      <c r="K2396" s="1546" t="s">
        <v>6427</v>
      </c>
      <c r="L2396" s="1546" t="s">
        <v>6611</v>
      </c>
    </row>
    <row r="2397" spans="1:12">
      <c r="A2397" s="1546" t="s">
        <v>314</v>
      </c>
      <c r="B2397" s="1817">
        <v>8655</v>
      </c>
      <c r="C2397" s="1546" t="s">
        <v>1882</v>
      </c>
      <c r="D2397" s="1546" t="s">
        <v>244</v>
      </c>
      <c r="E2397" s="1546" t="s">
        <v>1143</v>
      </c>
      <c r="F2397" s="1546" t="s">
        <v>6012</v>
      </c>
      <c r="G2397" s="1818">
        <v>1</v>
      </c>
      <c r="H2397" s="1818">
        <v>50</v>
      </c>
      <c r="I2397" s="1818">
        <v>50</v>
      </c>
      <c r="J2397" s="1546" t="s">
        <v>6527</v>
      </c>
      <c r="K2397" s="1546" t="s">
        <v>6427</v>
      </c>
      <c r="L2397" s="1546" t="s">
        <v>6611</v>
      </c>
    </row>
    <row r="2398" spans="1:12">
      <c r="A2398" s="1546" t="s">
        <v>314</v>
      </c>
      <c r="B2398" s="1817">
        <v>8656</v>
      </c>
      <c r="C2398" s="1546" t="s">
        <v>1882</v>
      </c>
      <c r="D2398" s="1546" t="s">
        <v>244</v>
      </c>
      <c r="E2398" s="1546" t="s">
        <v>1111</v>
      </c>
      <c r="F2398" s="1546" t="s">
        <v>6000</v>
      </c>
      <c r="G2398" s="1818">
        <v>1</v>
      </c>
      <c r="H2398" s="1818">
        <v>50</v>
      </c>
      <c r="I2398" s="1818">
        <v>50</v>
      </c>
      <c r="J2398" s="1546" t="s">
        <v>6527</v>
      </c>
      <c r="K2398" s="1546" t="s">
        <v>6427</v>
      </c>
      <c r="L2398" s="1546" t="s">
        <v>6611</v>
      </c>
    </row>
    <row r="2399" spans="1:12">
      <c r="A2399" s="1546" t="s">
        <v>314</v>
      </c>
      <c r="B2399" s="1817">
        <v>8657</v>
      </c>
      <c r="C2399" s="1546" t="s">
        <v>1882</v>
      </c>
      <c r="D2399" s="1546" t="s">
        <v>244</v>
      </c>
      <c r="E2399" s="1546" t="s">
        <v>6300</v>
      </c>
      <c r="F2399" s="1546" t="s">
        <v>1108</v>
      </c>
      <c r="G2399" s="1818">
        <v>1</v>
      </c>
      <c r="H2399" s="1818">
        <v>50</v>
      </c>
      <c r="I2399" s="1818">
        <v>50</v>
      </c>
      <c r="J2399" s="1546" t="s">
        <v>6527</v>
      </c>
      <c r="K2399" s="1546" t="s">
        <v>6427</v>
      </c>
      <c r="L2399" s="1546" t="s">
        <v>6611</v>
      </c>
    </row>
    <row r="2400" spans="1:12">
      <c r="A2400" s="1546" t="s">
        <v>314</v>
      </c>
      <c r="B2400" s="1817">
        <v>8658</v>
      </c>
      <c r="C2400" s="1546" t="s">
        <v>1882</v>
      </c>
      <c r="D2400" s="1546" t="s">
        <v>244</v>
      </c>
      <c r="E2400" s="1546" t="s">
        <v>6301</v>
      </c>
      <c r="F2400" s="1546" t="s">
        <v>6013</v>
      </c>
      <c r="G2400" s="1818">
        <v>1</v>
      </c>
      <c r="H2400" s="1818">
        <v>50</v>
      </c>
      <c r="I2400" s="1818">
        <v>50</v>
      </c>
      <c r="J2400" s="1546" t="s">
        <v>6527</v>
      </c>
      <c r="K2400" s="1546" t="s">
        <v>6427</v>
      </c>
      <c r="L2400" s="1546" t="s">
        <v>6611</v>
      </c>
    </row>
    <row r="2401" spans="1:12">
      <c r="A2401" s="1546" t="s">
        <v>314</v>
      </c>
      <c r="B2401" s="1817">
        <v>8659</v>
      </c>
      <c r="C2401" s="1546" t="s">
        <v>1882</v>
      </c>
      <c r="D2401" s="1546" t="s">
        <v>244</v>
      </c>
      <c r="E2401" s="1546" t="s">
        <v>1952</v>
      </c>
      <c r="F2401" s="1546" t="s">
        <v>6008</v>
      </c>
      <c r="G2401" s="1818">
        <v>1</v>
      </c>
      <c r="H2401" s="1818">
        <v>50</v>
      </c>
      <c r="I2401" s="1818">
        <v>50</v>
      </c>
      <c r="J2401" s="1546" t="s">
        <v>6527</v>
      </c>
      <c r="K2401" s="1546" t="s">
        <v>6427</v>
      </c>
      <c r="L2401" s="1546" t="s">
        <v>6611</v>
      </c>
    </row>
    <row r="2402" spans="1:12">
      <c r="A2402" s="1546" t="s">
        <v>314</v>
      </c>
      <c r="B2402" s="1817">
        <v>8660</v>
      </c>
      <c r="C2402" s="1546" t="s">
        <v>1882</v>
      </c>
      <c r="D2402" s="1546" t="s">
        <v>244</v>
      </c>
      <c r="E2402" s="1546" t="s">
        <v>1454</v>
      </c>
      <c r="F2402" s="1546" t="s">
        <v>6015</v>
      </c>
      <c r="G2402" s="1818">
        <v>1</v>
      </c>
      <c r="H2402" s="1818">
        <v>50</v>
      </c>
      <c r="I2402" s="1818">
        <v>50</v>
      </c>
      <c r="J2402" s="1546" t="s">
        <v>6527</v>
      </c>
      <c r="K2402" s="1546" t="s">
        <v>6427</v>
      </c>
      <c r="L2402" s="1546" t="s">
        <v>6611</v>
      </c>
    </row>
    <row r="2403" spans="1:12">
      <c r="A2403" s="1546" t="s">
        <v>314</v>
      </c>
      <c r="B2403" s="1817">
        <v>8661</v>
      </c>
      <c r="C2403" s="1546" t="s">
        <v>1882</v>
      </c>
      <c r="D2403" s="1546" t="s">
        <v>244</v>
      </c>
      <c r="E2403" s="1546" t="s">
        <v>1896</v>
      </c>
      <c r="F2403" s="1546" t="s">
        <v>6000</v>
      </c>
      <c r="G2403" s="1818">
        <v>1</v>
      </c>
      <c r="H2403" s="1818">
        <v>50</v>
      </c>
      <c r="I2403" s="1818">
        <v>50</v>
      </c>
      <c r="J2403" s="1546" t="s">
        <v>6527</v>
      </c>
      <c r="K2403" s="1546" t="s">
        <v>6427</v>
      </c>
      <c r="L2403" s="1546" t="s">
        <v>6611</v>
      </c>
    </row>
    <row r="2404" spans="1:12">
      <c r="A2404" s="1546" t="s">
        <v>314</v>
      </c>
      <c r="B2404" s="1817">
        <v>8662</v>
      </c>
      <c r="C2404" s="1546" t="s">
        <v>1882</v>
      </c>
      <c r="D2404" s="1546" t="s">
        <v>244</v>
      </c>
      <c r="E2404" s="1546" t="s">
        <v>1850</v>
      </c>
      <c r="F2404" s="1546" t="s">
        <v>5997</v>
      </c>
      <c r="G2404" s="1818">
        <v>1</v>
      </c>
      <c r="H2404" s="1818">
        <v>50</v>
      </c>
      <c r="I2404" s="1818">
        <v>50</v>
      </c>
      <c r="J2404" s="1546" t="s">
        <v>6527</v>
      </c>
      <c r="K2404" s="1546" t="s">
        <v>6427</v>
      </c>
      <c r="L2404" s="1546" t="s">
        <v>6611</v>
      </c>
    </row>
    <row r="2405" spans="1:12">
      <c r="A2405" s="1546" t="s">
        <v>314</v>
      </c>
      <c r="B2405" s="1817">
        <v>8663</v>
      </c>
      <c r="C2405" s="1546" t="s">
        <v>1882</v>
      </c>
      <c r="D2405" s="1546" t="s">
        <v>244</v>
      </c>
      <c r="E2405" s="1546" t="s">
        <v>6564</v>
      </c>
      <c r="F2405" s="1546" t="s">
        <v>1104</v>
      </c>
      <c r="G2405" s="1818">
        <v>1</v>
      </c>
      <c r="H2405" s="1818">
        <v>25</v>
      </c>
      <c r="I2405" s="1818">
        <v>25</v>
      </c>
      <c r="J2405" s="1546" t="s">
        <v>6527</v>
      </c>
      <c r="K2405" s="1546" t="s">
        <v>6427</v>
      </c>
      <c r="L2405" s="1546" t="s">
        <v>6611</v>
      </c>
    </row>
    <row r="2406" spans="1:12">
      <c r="A2406" s="1546" t="s">
        <v>314</v>
      </c>
      <c r="B2406" s="1817">
        <v>8664</v>
      </c>
      <c r="C2406" s="1546" t="s">
        <v>1882</v>
      </c>
      <c r="D2406" s="1546" t="s">
        <v>244</v>
      </c>
      <c r="E2406" s="1546" t="s">
        <v>1953</v>
      </c>
      <c r="F2406" s="1546" t="s">
        <v>6017</v>
      </c>
      <c r="G2406" s="1818">
        <v>1</v>
      </c>
      <c r="H2406" s="1818">
        <v>50</v>
      </c>
      <c r="I2406" s="1818">
        <v>50</v>
      </c>
      <c r="J2406" s="1546" t="s">
        <v>6527</v>
      </c>
      <c r="K2406" s="1546" t="s">
        <v>6427</v>
      </c>
      <c r="L2406" s="1546" t="s">
        <v>6611</v>
      </c>
    </row>
    <row r="2407" spans="1:12">
      <c r="A2407" s="1546" t="s">
        <v>314</v>
      </c>
      <c r="B2407" s="1817">
        <v>8667</v>
      </c>
      <c r="C2407" s="1546" t="s">
        <v>1882</v>
      </c>
      <c r="D2407" s="1546" t="s">
        <v>244</v>
      </c>
      <c r="E2407" s="1546" t="s">
        <v>6305</v>
      </c>
      <c r="F2407" s="1546" t="s">
        <v>585</v>
      </c>
      <c r="G2407" s="1818">
        <v>1</v>
      </c>
      <c r="H2407" s="1818">
        <v>5</v>
      </c>
      <c r="I2407" s="1818">
        <v>5</v>
      </c>
      <c r="J2407" s="1546" t="s">
        <v>6527</v>
      </c>
      <c r="K2407" s="1546" t="s">
        <v>6427</v>
      </c>
      <c r="L2407" s="1546" t="s">
        <v>6611</v>
      </c>
    </row>
    <row r="2408" spans="1:12">
      <c r="A2408" s="1546" t="s">
        <v>314</v>
      </c>
      <c r="B2408" s="1817">
        <v>8668</v>
      </c>
      <c r="C2408" s="1546" t="s">
        <v>1882</v>
      </c>
      <c r="D2408" s="1546" t="s">
        <v>244</v>
      </c>
      <c r="E2408" s="1546" t="s">
        <v>1955</v>
      </c>
      <c r="F2408" s="1546" t="s">
        <v>1956</v>
      </c>
      <c r="G2408" s="1818">
        <v>1</v>
      </c>
      <c r="H2408" s="1818">
        <v>5</v>
      </c>
      <c r="I2408" s="1818">
        <v>5</v>
      </c>
      <c r="J2408" s="1546" t="s">
        <v>6527</v>
      </c>
      <c r="K2408" s="1546" t="s">
        <v>6427</v>
      </c>
      <c r="L2408" s="1546" t="s">
        <v>6611</v>
      </c>
    </row>
    <row r="2409" spans="1:12">
      <c r="A2409" s="1546" t="s">
        <v>314</v>
      </c>
      <c r="B2409" s="1817">
        <v>8669</v>
      </c>
      <c r="C2409" s="1546" t="s">
        <v>1882</v>
      </c>
      <c r="D2409" s="1546" t="s">
        <v>244</v>
      </c>
      <c r="E2409" s="1546" t="s">
        <v>6175</v>
      </c>
      <c r="F2409" s="1546" t="s">
        <v>1487</v>
      </c>
      <c r="G2409" s="1818">
        <v>1</v>
      </c>
      <c r="H2409" s="1818">
        <v>5</v>
      </c>
      <c r="I2409" s="1818">
        <v>5</v>
      </c>
      <c r="J2409" s="1546" t="s">
        <v>6527</v>
      </c>
      <c r="K2409" s="1546" t="s">
        <v>6427</v>
      </c>
      <c r="L2409" s="1546" t="s">
        <v>6611</v>
      </c>
    </row>
    <row r="2410" spans="1:12">
      <c r="A2410" s="1546" t="s">
        <v>314</v>
      </c>
      <c r="B2410" s="1817">
        <v>8670</v>
      </c>
      <c r="C2410" s="1546" t="s">
        <v>1882</v>
      </c>
      <c r="D2410" s="1546" t="s">
        <v>244</v>
      </c>
      <c r="E2410" s="1546" t="s">
        <v>1048</v>
      </c>
      <c r="F2410" s="1546" t="s">
        <v>461</v>
      </c>
      <c r="G2410" s="1818">
        <v>1</v>
      </c>
      <c r="H2410" s="1818">
        <v>5</v>
      </c>
      <c r="I2410" s="1818">
        <v>5</v>
      </c>
      <c r="J2410" s="1546" t="s">
        <v>6527</v>
      </c>
      <c r="K2410" s="1546" t="s">
        <v>6427</v>
      </c>
      <c r="L2410" s="1546" t="s">
        <v>6611</v>
      </c>
    </row>
    <row r="2411" spans="1:12">
      <c r="A2411" s="1546" t="s">
        <v>314</v>
      </c>
      <c r="B2411" s="1817">
        <v>8671</v>
      </c>
      <c r="C2411" s="1546" t="s">
        <v>1882</v>
      </c>
      <c r="D2411" s="1546" t="s">
        <v>244</v>
      </c>
      <c r="E2411" s="1546" t="s">
        <v>1958</v>
      </c>
      <c r="F2411" s="1546" t="s">
        <v>1959</v>
      </c>
      <c r="G2411" s="1818">
        <v>1</v>
      </c>
      <c r="H2411" s="1818">
        <v>5</v>
      </c>
      <c r="I2411" s="1818">
        <v>5</v>
      </c>
      <c r="J2411" s="1546" t="s">
        <v>6527</v>
      </c>
      <c r="K2411" s="1546" t="s">
        <v>6427</v>
      </c>
      <c r="L2411" s="1546" t="s">
        <v>6611</v>
      </c>
    </row>
    <row r="2412" spans="1:12">
      <c r="A2412" s="1546" t="s">
        <v>314</v>
      </c>
      <c r="B2412" s="1817">
        <v>8672</v>
      </c>
      <c r="C2412" s="1546" t="s">
        <v>1882</v>
      </c>
      <c r="D2412" s="1546" t="s">
        <v>244</v>
      </c>
      <c r="E2412" s="1546" t="s">
        <v>580</v>
      </c>
      <c r="F2412" s="1546" t="s">
        <v>581</v>
      </c>
      <c r="G2412" s="1818">
        <v>1</v>
      </c>
      <c r="H2412" s="1818">
        <v>5</v>
      </c>
      <c r="I2412" s="1818">
        <v>5</v>
      </c>
      <c r="J2412" s="1546" t="s">
        <v>6527</v>
      </c>
      <c r="K2412" s="1546" t="s">
        <v>6427</v>
      </c>
      <c r="L2412" s="1546" t="s">
        <v>6611</v>
      </c>
    </row>
    <row r="2413" spans="1:12">
      <c r="A2413" s="1546" t="s">
        <v>314</v>
      </c>
      <c r="B2413" s="1817">
        <v>8673</v>
      </c>
      <c r="C2413" s="1546" t="s">
        <v>1882</v>
      </c>
      <c r="D2413" s="1546" t="s">
        <v>244</v>
      </c>
      <c r="E2413" s="1546" t="s">
        <v>6256</v>
      </c>
      <c r="F2413" s="1546" t="s">
        <v>436</v>
      </c>
      <c r="G2413" s="1818">
        <v>1</v>
      </c>
      <c r="H2413" s="1818">
        <v>5</v>
      </c>
      <c r="I2413" s="1818">
        <v>5</v>
      </c>
      <c r="J2413" s="1546" t="s">
        <v>6527</v>
      </c>
      <c r="K2413" s="1546" t="s">
        <v>6427</v>
      </c>
      <c r="L2413" s="1546" t="s">
        <v>6611</v>
      </c>
    </row>
    <row r="2414" spans="1:12">
      <c r="A2414" s="1546" t="s">
        <v>314</v>
      </c>
      <c r="B2414" s="1817">
        <v>8674</v>
      </c>
      <c r="C2414" s="1546" t="s">
        <v>1882</v>
      </c>
      <c r="D2414" s="1546" t="s">
        <v>244</v>
      </c>
      <c r="E2414" s="1546" t="s">
        <v>6265</v>
      </c>
      <c r="F2414" s="1546" t="s">
        <v>585</v>
      </c>
      <c r="G2414" s="1818">
        <v>1</v>
      </c>
      <c r="H2414" s="1818">
        <v>5</v>
      </c>
      <c r="I2414" s="1818">
        <v>5</v>
      </c>
      <c r="J2414" s="1546" t="s">
        <v>6527</v>
      </c>
      <c r="K2414" s="1546" t="s">
        <v>6427</v>
      </c>
      <c r="L2414" s="1546" t="s">
        <v>6611</v>
      </c>
    </row>
    <row r="2415" spans="1:12">
      <c r="A2415" s="1546" t="s">
        <v>314</v>
      </c>
      <c r="B2415" s="1817">
        <v>8675</v>
      </c>
      <c r="C2415" s="1546" t="s">
        <v>1882</v>
      </c>
      <c r="D2415" s="1546" t="s">
        <v>244</v>
      </c>
      <c r="E2415" s="1546" t="s">
        <v>6294</v>
      </c>
      <c r="F2415" s="1546" t="s">
        <v>362</v>
      </c>
      <c r="G2415" s="1818">
        <v>1</v>
      </c>
      <c r="H2415" s="1818">
        <v>5</v>
      </c>
      <c r="I2415" s="1818">
        <v>5</v>
      </c>
      <c r="J2415" s="1546" t="s">
        <v>6527</v>
      </c>
      <c r="K2415" s="1546" t="s">
        <v>6427</v>
      </c>
      <c r="L2415" s="1546" t="s">
        <v>6611</v>
      </c>
    </row>
    <row r="2416" spans="1:12">
      <c r="A2416" s="1546" t="s">
        <v>314</v>
      </c>
      <c r="B2416" s="1817">
        <v>8676</v>
      </c>
      <c r="C2416" s="1546" t="s">
        <v>1882</v>
      </c>
      <c r="D2416" s="1546" t="s">
        <v>244</v>
      </c>
      <c r="E2416" s="1546" t="s">
        <v>6176</v>
      </c>
      <c r="F2416" s="1546" t="s">
        <v>6096</v>
      </c>
      <c r="G2416" s="1818">
        <v>1</v>
      </c>
      <c r="H2416" s="1818">
        <v>5</v>
      </c>
      <c r="I2416" s="1818">
        <v>5</v>
      </c>
      <c r="J2416" s="1546" t="s">
        <v>6527</v>
      </c>
      <c r="K2416" s="1546" t="s">
        <v>6427</v>
      </c>
      <c r="L2416" s="1546" t="s">
        <v>6611</v>
      </c>
    </row>
    <row r="2417" spans="1:12">
      <c r="A2417" s="1546" t="s">
        <v>314</v>
      </c>
      <c r="B2417" s="1817">
        <v>8677</v>
      </c>
      <c r="C2417" s="1546" t="s">
        <v>1882</v>
      </c>
      <c r="D2417" s="1546" t="s">
        <v>244</v>
      </c>
      <c r="E2417" s="1546" t="s">
        <v>6278</v>
      </c>
      <c r="F2417" s="1546" t="s">
        <v>5973</v>
      </c>
      <c r="G2417" s="1818">
        <v>1</v>
      </c>
      <c r="H2417" s="1818">
        <v>5</v>
      </c>
      <c r="I2417" s="1818">
        <v>5</v>
      </c>
      <c r="J2417" s="1546" t="s">
        <v>6527</v>
      </c>
      <c r="K2417" s="1546" t="s">
        <v>6427</v>
      </c>
      <c r="L2417" s="1546" t="s">
        <v>6611</v>
      </c>
    </row>
    <row r="2418" spans="1:12">
      <c r="A2418" s="1546" t="s">
        <v>314</v>
      </c>
      <c r="B2418" s="1817">
        <v>8678</v>
      </c>
      <c r="C2418" s="1546" t="s">
        <v>1882</v>
      </c>
      <c r="D2418" s="1546" t="s">
        <v>244</v>
      </c>
      <c r="E2418" s="1546" t="s">
        <v>6279</v>
      </c>
      <c r="F2418" s="1546" t="s">
        <v>5971</v>
      </c>
      <c r="G2418" s="1818">
        <v>1</v>
      </c>
      <c r="H2418" s="1818">
        <v>5</v>
      </c>
      <c r="I2418" s="1818">
        <v>5</v>
      </c>
      <c r="J2418" s="1546" t="s">
        <v>6527</v>
      </c>
      <c r="K2418" s="1546" t="s">
        <v>6427</v>
      </c>
      <c r="L2418" s="1546" t="s">
        <v>6611</v>
      </c>
    </row>
    <row r="2419" spans="1:12">
      <c r="A2419" s="1546" t="s">
        <v>314</v>
      </c>
      <c r="B2419" s="1817">
        <v>8679</v>
      </c>
      <c r="C2419" s="1546" t="s">
        <v>1882</v>
      </c>
      <c r="D2419" s="1546" t="s">
        <v>244</v>
      </c>
      <c r="E2419" s="1546" t="s">
        <v>6354</v>
      </c>
      <c r="F2419" s="1546" t="s">
        <v>1962</v>
      </c>
      <c r="G2419" s="1818">
        <v>1</v>
      </c>
      <c r="H2419" s="1818">
        <v>5</v>
      </c>
      <c r="I2419" s="1818">
        <v>5</v>
      </c>
      <c r="J2419" s="1546" t="s">
        <v>6527</v>
      </c>
      <c r="K2419" s="1546" t="s">
        <v>6427</v>
      </c>
      <c r="L2419" s="1546" t="s">
        <v>6611</v>
      </c>
    </row>
    <row r="2420" spans="1:12">
      <c r="A2420" s="1546" t="s">
        <v>314</v>
      </c>
      <c r="B2420" s="1817">
        <v>8680</v>
      </c>
      <c r="C2420" s="1546" t="s">
        <v>1882</v>
      </c>
      <c r="D2420" s="1546" t="s">
        <v>244</v>
      </c>
      <c r="E2420" s="1546" t="s">
        <v>6280</v>
      </c>
      <c r="F2420" s="1546" t="s">
        <v>750</v>
      </c>
      <c r="G2420" s="1818">
        <v>1</v>
      </c>
      <c r="H2420" s="1818">
        <v>5</v>
      </c>
      <c r="I2420" s="1818">
        <v>5</v>
      </c>
      <c r="J2420" s="1546" t="s">
        <v>6527</v>
      </c>
      <c r="K2420" s="1546" t="s">
        <v>6427</v>
      </c>
      <c r="L2420" s="1546" t="s">
        <v>6611</v>
      </c>
    </row>
    <row r="2421" spans="1:12">
      <c r="A2421" s="1546" t="s">
        <v>314</v>
      </c>
      <c r="B2421" s="1817">
        <v>8681</v>
      </c>
      <c r="C2421" s="1546" t="s">
        <v>1882</v>
      </c>
      <c r="D2421" s="1546" t="s">
        <v>244</v>
      </c>
      <c r="E2421" s="1546" t="s">
        <v>6355</v>
      </c>
      <c r="F2421" s="1546" t="s">
        <v>6356</v>
      </c>
      <c r="G2421" s="1818">
        <v>1</v>
      </c>
      <c r="H2421" s="1818">
        <v>5</v>
      </c>
      <c r="I2421" s="1818">
        <v>5</v>
      </c>
      <c r="J2421" s="1546" t="s">
        <v>6527</v>
      </c>
      <c r="K2421" s="1546" t="s">
        <v>6427</v>
      </c>
      <c r="L2421" s="1546" t="s">
        <v>6611</v>
      </c>
    </row>
    <row r="2422" spans="1:12">
      <c r="A2422" s="1546" t="s">
        <v>314</v>
      </c>
      <c r="B2422" s="1817">
        <v>8682</v>
      </c>
      <c r="C2422" s="1546" t="s">
        <v>1882</v>
      </c>
      <c r="D2422" s="1546" t="s">
        <v>244</v>
      </c>
      <c r="E2422" s="1546" t="s">
        <v>6327</v>
      </c>
      <c r="F2422" s="1546" t="s">
        <v>5947</v>
      </c>
      <c r="G2422" s="1818">
        <v>1</v>
      </c>
      <c r="H2422" s="1818">
        <v>5</v>
      </c>
      <c r="I2422" s="1818">
        <v>5</v>
      </c>
      <c r="J2422" s="1546" t="s">
        <v>6527</v>
      </c>
      <c r="K2422" s="1546" t="s">
        <v>6427</v>
      </c>
      <c r="L2422" s="1546" t="s">
        <v>6611</v>
      </c>
    </row>
    <row r="2423" spans="1:12">
      <c r="A2423" s="1546" t="s">
        <v>314</v>
      </c>
      <c r="B2423" s="1817">
        <v>8683</v>
      </c>
      <c r="C2423" s="1546" t="s">
        <v>1882</v>
      </c>
      <c r="D2423" s="1546" t="s">
        <v>244</v>
      </c>
      <c r="E2423" s="1546" t="s">
        <v>6357</v>
      </c>
      <c r="F2423" s="1546" t="s">
        <v>1725</v>
      </c>
      <c r="G2423" s="1818">
        <v>1</v>
      </c>
      <c r="H2423" s="1818">
        <v>5</v>
      </c>
      <c r="I2423" s="1818">
        <v>5</v>
      </c>
      <c r="J2423" s="1546" t="s">
        <v>6527</v>
      </c>
      <c r="K2423" s="1546" t="s">
        <v>6427</v>
      </c>
      <c r="L2423" s="1546" t="s">
        <v>6611</v>
      </c>
    </row>
    <row r="2424" spans="1:12">
      <c r="A2424" s="1546" t="s">
        <v>314</v>
      </c>
      <c r="B2424" s="1817">
        <v>8684</v>
      </c>
      <c r="C2424" s="1546" t="s">
        <v>1882</v>
      </c>
      <c r="D2424" s="1546" t="s">
        <v>244</v>
      </c>
      <c r="E2424" s="1546" t="s">
        <v>6546</v>
      </c>
      <c r="F2424" s="1546" t="s">
        <v>3174</v>
      </c>
      <c r="G2424" s="1818">
        <v>1</v>
      </c>
      <c r="H2424" s="1818">
        <v>5</v>
      </c>
      <c r="I2424" s="1818">
        <v>5</v>
      </c>
      <c r="J2424" s="1546" t="s">
        <v>6527</v>
      </c>
      <c r="K2424" s="1546" t="s">
        <v>6427</v>
      </c>
      <c r="L2424" s="1546" t="s">
        <v>6611</v>
      </c>
    </row>
    <row r="2425" spans="1:12">
      <c r="A2425" s="1546" t="s">
        <v>314</v>
      </c>
      <c r="B2425" s="1817">
        <v>8685</v>
      </c>
      <c r="C2425" s="1546" t="s">
        <v>1882</v>
      </c>
      <c r="D2425" s="1546" t="s">
        <v>244</v>
      </c>
      <c r="E2425" s="1546" t="s">
        <v>6617</v>
      </c>
      <c r="F2425" s="1546" t="s">
        <v>603</v>
      </c>
      <c r="G2425" s="1818">
        <v>1</v>
      </c>
      <c r="H2425" s="1818">
        <v>5</v>
      </c>
      <c r="I2425" s="1818">
        <v>5</v>
      </c>
      <c r="J2425" s="1546" t="s">
        <v>6527</v>
      </c>
      <c r="K2425" s="1546" t="s">
        <v>6427</v>
      </c>
      <c r="L2425" s="1546" t="s">
        <v>6611</v>
      </c>
    </row>
    <row r="2426" spans="1:12">
      <c r="A2426" s="1546" t="s">
        <v>314</v>
      </c>
      <c r="B2426" s="1817">
        <v>8686</v>
      </c>
      <c r="C2426" s="1546" t="s">
        <v>1882</v>
      </c>
      <c r="D2426" s="1546" t="s">
        <v>244</v>
      </c>
      <c r="E2426" s="1546" t="s">
        <v>790</v>
      </c>
      <c r="F2426" s="1546" t="s">
        <v>791</v>
      </c>
      <c r="G2426" s="1818">
        <v>1</v>
      </c>
      <c r="H2426" s="1818">
        <v>5</v>
      </c>
      <c r="I2426" s="1818">
        <v>5</v>
      </c>
      <c r="J2426" s="1546" t="s">
        <v>6527</v>
      </c>
      <c r="K2426" s="1546" t="s">
        <v>6427</v>
      </c>
      <c r="L2426" s="1546" t="s">
        <v>6611</v>
      </c>
    </row>
    <row r="2427" spans="1:12">
      <c r="A2427" s="1546" t="s">
        <v>314</v>
      </c>
      <c r="B2427" s="1817">
        <v>8687</v>
      </c>
      <c r="C2427" s="1546" t="s">
        <v>1882</v>
      </c>
      <c r="D2427" s="1546" t="s">
        <v>244</v>
      </c>
      <c r="E2427" s="1546" t="s">
        <v>1661</v>
      </c>
      <c r="F2427" s="1546" t="s">
        <v>438</v>
      </c>
      <c r="G2427" s="1818">
        <v>1</v>
      </c>
      <c r="H2427" s="1818">
        <v>5</v>
      </c>
      <c r="I2427" s="1818">
        <v>5</v>
      </c>
      <c r="J2427" s="1546" t="s">
        <v>6527</v>
      </c>
      <c r="K2427" s="1546" t="s">
        <v>6427</v>
      </c>
      <c r="L2427" s="1546" t="s">
        <v>6611</v>
      </c>
    </row>
    <row r="2428" spans="1:12">
      <c r="A2428" s="1546" t="s">
        <v>314</v>
      </c>
      <c r="B2428" s="1817">
        <v>8688</v>
      </c>
      <c r="C2428" s="1546" t="s">
        <v>1882</v>
      </c>
      <c r="D2428" s="1546" t="s">
        <v>244</v>
      </c>
      <c r="E2428" s="1546" t="s">
        <v>6329</v>
      </c>
      <c r="F2428" s="1546" t="s">
        <v>6292</v>
      </c>
      <c r="G2428" s="1818">
        <v>1</v>
      </c>
      <c r="H2428" s="1818">
        <v>5</v>
      </c>
      <c r="I2428" s="1818">
        <v>5</v>
      </c>
      <c r="J2428" s="1546" t="s">
        <v>6527</v>
      </c>
      <c r="K2428" s="1546" t="s">
        <v>6427</v>
      </c>
      <c r="L2428" s="1546" t="s">
        <v>6611</v>
      </c>
    </row>
    <row r="2429" spans="1:12">
      <c r="A2429" s="1546" t="s">
        <v>314</v>
      </c>
      <c r="B2429" s="1817">
        <v>8689</v>
      </c>
      <c r="C2429" s="1546" t="s">
        <v>1882</v>
      </c>
      <c r="D2429" s="1546" t="s">
        <v>244</v>
      </c>
      <c r="E2429" s="1546" t="s">
        <v>6317</v>
      </c>
      <c r="F2429" s="1546" t="s">
        <v>1274</v>
      </c>
      <c r="G2429" s="1818">
        <v>1</v>
      </c>
      <c r="H2429" s="1818">
        <v>5</v>
      </c>
      <c r="I2429" s="1818">
        <v>5</v>
      </c>
      <c r="J2429" s="1546" t="s">
        <v>6527</v>
      </c>
      <c r="K2429" s="1546" t="s">
        <v>6427</v>
      </c>
      <c r="L2429" s="1546" t="s">
        <v>6611</v>
      </c>
    </row>
    <row r="2430" spans="1:12">
      <c r="A2430" s="1546" t="s">
        <v>314</v>
      </c>
      <c r="B2430" s="1817">
        <v>8690</v>
      </c>
      <c r="C2430" s="1546" t="s">
        <v>1882</v>
      </c>
      <c r="D2430" s="1546" t="s">
        <v>244</v>
      </c>
      <c r="E2430" s="1546" t="s">
        <v>6177</v>
      </c>
      <c r="F2430" s="1546" t="s">
        <v>6178</v>
      </c>
      <c r="G2430" s="1818">
        <v>1</v>
      </c>
      <c r="H2430" s="1818">
        <v>5</v>
      </c>
      <c r="I2430" s="1818">
        <v>5</v>
      </c>
      <c r="J2430" s="1546" t="s">
        <v>6527</v>
      </c>
      <c r="K2430" s="1546" t="s">
        <v>6427</v>
      </c>
      <c r="L2430" s="1546" t="s">
        <v>6611</v>
      </c>
    </row>
    <row r="2431" spans="1:12">
      <c r="A2431" s="1546" t="s">
        <v>314</v>
      </c>
      <c r="B2431" s="1817">
        <v>8691</v>
      </c>
      <c r="C2431" s="1546" t="s">
        <v>1882</v>
      </c>
      <c r="D2431" s="1546" t="s">
        <v>244</v>
      </c>
      <c r="E2431" s="1546" t="s">
        <v>6336</v>
      </c>
      <c r="F2431" s="1546" t="s">
        <v>438</v>
      </c>
      <c r="G2431" s="1818">
        <v>1</v>
      </c>
      <c r="H2431" s="1818">
        <v>5</v>
      </c>
      <c r="I2431" s="1818">
        <v>5</v>
      </c>
      <c r="J2431" s="1546" t="s">
        <v>6527</v>
      </c>
      <c r="K2431" s="1546" t="s">
        <v>6427</v>
      </c>
      <c r="L2431" s="1546" t="s">
        <v>6611</v>
      </c>
    </row>
    <row r="2432" spans="1:12">
      <c r="A2432" s="1546" t="s">
        <v>314</v>
      </c>
      <c r="B2432" s="1817">
        <v>8692</v>
      </c>
      <c r="C2432" s="1546" t="s">
        <v>1882</v>
      </c>
      <c r="D2432" s="1546" t="s">
        <v>244</v>
      </c>
      <c r="E2432" s="1546" t="s">
        <v>6337</v>
      </c>
      <c r="F2432" s="1546" t="s">
        <v>6292</v>
      </c>
      <c r="G2432" s="1818">
        <v>1</v>
      </c>
      <c r="H2432" s="1818">
        <v>5</v>
      </c>
      <c r="I2432" s="1818">
        <v>5</v>
      </c>
      <c r="J2432" s="1546" t="s">
        <v>6527</v>
      </c>
      <c r="K2432" s="1546" t="s">
        <v>6427</v>
      </c>
      <c r="L2432" s="1546" t="s">
        <v>6611</v>
      </c>
    </row>
    <row r="2433" spans="1:12">
      <c r="A2433" s="1546" t="s">
        <v>314</v>
      </c>
      <c r="B2433" s="1817">
        <v>8693</v>
      </c>
      <c r="C2433" s="1546" t="s">
        <v>1882</v>
      </c>
      <c r="D2433" s="1546" t="s">
        <v>244</v>
      </c>
      <c r="E2433" s="1546" t="s">
        <v>6274</v>
      </c>
      <c r="F2433" s="1546" t="s">
        <v>851</v>
      </c>
      <c r="G2433" s="1818">
        <v>1</v>
      </c>
      <c r="H2433" s="1818">
        <v>5</v>
      </c>
      <c r="I2433" s="1818">
        <v>5</v>
      </c>
      <c r="J2433" s="1546" t="s">
        <v>6527</v>
      </c>
      <c r="K2433" s="1546" t="s">
        <v>6427</v>
      </c>
      <c r="L2433" s="1546" t="s">
        <v>6611</v>
      </c>
    </row>
    <row r="2434" spans="1:12">
      <c r="A2434" s="1546" t="s">
        <v>314</v>
      </c>
      <c r="B2434" s="1817">
        <v>8694</v>
      </c>
      <c r="C2434" s="1546" t="s">
        <v>1882</v>
      </c>
      <c r="D2434" s="1546" t="s">
        <v>244</v>
      </c>
      <c r="E2434" s="1546" t="s">
        <v>5959</v>
      </c>
      <c r="F2434" s="1546" t="s">
        <v>1510</v>
      </c>
      <c r="G2434" s="1818">
        <v>1</v>
      </c>
      <c r="H2434" s="1818">
        <v>5</v>
      </c>
      <c r="I2434" s="1818">
        <v>5</v>
      </c>
      <c r="J2434" s="1546" t="s">
        <v>6527</v>
      </c>
      <c r="K2434" s="1546" t="s">
        <v>6427</v>
      </c>
      <c r="L2434" s="1546" t="s">
        <v>6611</v>
      </c>
    </row>
    <row r="2435" spans="1:12">
      <c r="A2435" s="1546" t="s">
        <v>314</v>
      </c>
      <c r="B2435" s="1817">
        <v>8695</v>
      </c>
      <c r="C2435" s="1546" t="s">
        <v>1882</v>
      </c>
      <c r="D2435" s="1546" t="s">
        <v>244</v>
      </c>
      <c r="E2435" s="1546" t="s">
        <v>6270</v>
      </c>
      <c r="F2435" s="1546" t="s">
        <v>750</v>
      </c>
      <c r="G2435" s="1818">
        <v>1</v>
      </c>
      <c r="H2435" s="1818">
        <v>5</v>
      </c>
      <c r="I2435" s="1818">
        <v>5</v>
      </c>
      <c r="J2435" s="1546" t="s">
        <v>6527</v>
      </c>
      <c r="K2435" s="1546" t="s">
        <v>6427</v>
      </c>
      <c r="L2435" s="1546" t="s">
        <v>6611</v>
      </c>
    </row>
    <row r="2436" spans="1:12">
      <c r="A2436" s="1546" t="s">
        <v>314</v>
      </c>
      <c r="B2436" s="1817">
        <v>8696</v>
      </c>
      <c r="C2436" s="1546" t="s">
        <v>1882</v>
      </c>
      <c r="D2436" s="1546" t="s">
        <v>244</v>
      </c>
      <c r="E2436" s="1546" t="s">
        <v>1154</v>
      </c>
      <c r="F2436" s="1546" t="s">
        <v>347</v>
      </c>
      <c r="G2436" s="1818">
        <v>1</v>
      </c>
      <c r="H2436" s="1818">
        <v>5</v>
      </c>
      <c r="I2436" s="1818">
        <v>5</v>
      </c>
      <c r="J2436" s="1546" t="s">
        <v>6527</v>
      </c>
      <c r="K2436" s="1546" t="s">
        <v>6427</v>
      </c>
      <c r="L2436" s="1546" t="s">
        <v>6611</v>
      </c>
    </row>
    <row r="2437" spans="1:12">
      <c r="A2437" s="1546" t="s">
        <v>314</v>
      </c>
      <c r="B2437" s="1817">
        <v>8697</v>
      </c>
      <c r="C2437" s="1546" t="s">
        <v>1882</v>
      </c>
      <c r="D2437" s="1546" t="s">
        <v>244</v>
      </c>
      <c r="E2437" s="1546" t="s">
        <v>6288</v>
      </c>
      <c r="F2437" s="1546" t="s">
        <v>5961</v>
      </c>
      <c r="G2437" s="1818">
        <v>1</v>
      </c>
      <c r="H2437" s="1818">
        <v>5</v>
      </c>
      <c r="I2437" s="1818">
        <v>5</v>
      </c>
      <c r="J2437" s="1546" t="s">
        <v>6527</v>
      </c>
      <c r="K2437" s="1546" t="s">
        <v>6427</v>
      </c>
      <c r="L2437" s="1546" t="s">
        <v>6611</v>
      </c>
    </row>
    <row r="2438" spans="1:12">
      <c r="A2438" s="1546" t="s">
        <v>314</v>
      </c>
      <c r="B2438" s="1817">
        <v>8698</v>
      </c>
      <c r="C2438" s="1546" t="s">
        <v>1882</v>
      </c>
      <c r="D2438" s="1546" t="s">
        <v>244</v>
      </c>
      <c r="E2438" s="1546" t="s">
        <v>1050</v>
      </c>
      <c r="F2438" s="1546" t="s">
        <v>1049</v>
      </c>
      <c r="G2438" s="1818">
        <v>1</v>
      </c>
      <c r="H2438" s="1818">
        <v>5</v>
      </c>
      <c r="I2438" s="1818">
        <v>5</v>
      </c>
      <c r="J2438" s="1546" t="s">
        <v>6527</v>
      </c>
      <c r="K2438" s="1546" t="s">
        <v>6427</v>
      </c>
      <c r="L2438" s="1546" t="s">
        <v>6611</v>
      </c>
    </row>
    <row r="2439" spans="1:12">
      <c r="A2439" s="1546" t="s">
        <v>314</v>
      </c>
      <c r="B2439" s="1817">
        <v>8699</v>
      </c>
      <c r="C2439" s="1546" t="s">
        <v>1882</v>
      </c>
      <c r="D2439" s="1546" t="s">
        <v>244</v>
      </c>
      <c r="E2439" s="1546" t="s">
        <v>6331</v>
      </c>
      <c r="F2439" s="1546" t="s">
        <v>6332</v>
      </c>
      <c r="G2439" s="1818">
        <v>1</v>
      </c>
      <c r="H2439" s="1818">
        <v>5</v>
      </c>
      <c r="I2439" s="1818">
        <v>5</v>
      </c>
      <c r="J2439" s="1546" t="s">
        <v>6527</v>
      </c>
      <c r="K2439" s="1546" t="s">
        <v>6427</v>
      </c>
      <c r="L2439" s="1546" t="s">
        <v>6611</v>
      </c>
    </row>
    <row r="2440" spans="1:12">
      <c r="A2440" s="1546" t="s">
        <v>314</v>
      </c>
      <c r="B2440" s="1817">
        <v>8700</v>
      </c>
      <c r="C2440" s="1546" t="s">
        <v>1882</v>
      </c>
      <c r="D2440" s="1546" t="s">
        <v>244</v>
      </c>
      <c r="E2440" s="1546" t="s">
        <v>6358</v>
      </c>
      <c r="F2440" s="1546" t="s">
        <v>383</v>
      </c>
      <c r="G2440" s="1818">
        <v>1</v>
      </c>
      <c r="H2440" s="1818">
        <v>5</v>
      </c>
      <c r="I2440" s="1818">
        <v>5</v>
      </c>
      <c r="J2440" s="1546" t="s">
        <v>6527</v>
      </c>
      <c r="K2440" s="1546" t="s">
        <v>6427</v>
      </c>
      <c r="L2440" s="1546" t="s">
        <v>6611</v>
      </c>
    </row>
    <row r="2441" spans="1:12">
      <c r="A2441" s="1546" t="s">
        <v>314</v>
      </c>
      <c r="B2441" s="1817">
        <v>8701</v>
      </c>
      <c r="C2441" s="1546" t="s">
        <v>1882</v>
      </c>
      <c r="D2441" s="1546" t="s">
        <v>244</v>
      </c>
      <c r="E2441" s="1546" t="s">
        <v>6359</v>
      </c>
      <c r="F2441" s="1546" t="s">
        <v>1722</v>
      </c>
      <c r="G2441" s="1818">
        <v>1</v>
      </c>
      <c r="H2441" s="1818">
        <v>5</v>
      </c>
      <c r="I2441" s="1818">
        <v>5</v>
      </c>
      <c r="J2441" s="1546" t="s">
        <v>6527</v>
      </c>
      <c r="K2441" s="1546" t="s">
        <v>6427</v>
      </c>
      <c r="L2441" s="1546" t="s">
        <v>6611</v>
      </c>
    </row>
    <row r="2442" spans="1:12">
      <c r="A2442" s="1546" t="s">
        <v>314</v>
      </c>
      <c r="B2442" s="1817">
        <v>8702</v>
      </c>
      <c r="C2442" s="1546" t="s">
        <v>1882</v>
      </c>
      <c r="D2442" s="1546" t="s">
        <v>244</v>
      </c>
      <c r="E2442" s="1546" t="s">
        <v>6553</v>
      </c>
      <c r="F2442" s="1546" t="s">
        <v>849</v>
      </c>
      <c r="G2442" s="1818">
        <v>1</v>
      </c>
      <c r="H2442" s="1818">
        <v>5</v>
      </c>
      <c r="I2442" s="1818">
        <v>5</v>
      </c>
      <c r="J2442" s="1546" t="s">
        <v>6527</v>
      </c>
      <c r="K2442" s="1546" t="s">
        <v>6427</v>
      </c>
      <c r="L2442" s="1546" t="s">
        <v>6611</v>
      </c>
    </row>
    <row r="2443" spans="1:12">
      <c r="A2443" s="1546" t="s">
        <v>314</v>
      </c>
      <c r="B2443" s="1817">
        <v>8703</v>
      </c>
      <c r="C2443" s="1546" t="s">
        <v>1882</v>
      </c>
      <c r="D2443" s="1546" t="s">
        <v>244</v>
      </c>
      <c r="E2443" s="1546" t="s">
        <v>6316</v>
      </c>
      <c r="F2443" s="1546" t="s">
        <v>1243</v>
      </c>
      <c r="G2443" s="1818">
        <v>1</v>
      </c>
      <c r="H2443" s="1818">
        <v>5</v>
      </c>
      <c r="I2443" s="1818">
        <v>5</v>
      </c>
      <c r="J2443" s="1546" t="s">
        <v>6527</v>
      </c>
      <c r="K2443" s="1546" t="s">
        <v>6427</v>
      </c>
      <c r="L2443" s="1546" t="s">
        <v>6611</v>
      </c>
    </row>
    <row r="2444" spans="1:12">
      <c r="A2444" s="1546" t="s">
        <v>314</v>
      </c>
      <c r="B2444" s="1817">
        <v>8704</v>
      </c>
      <c r="C2444" s="1546" t="s">
        <v>1882</v>
      </c>
      <c r="D2444" s="1546" t="s">
        <v>244</v>
      </c>
      <c r="E2444" s="1546" t="s">
        <v>6264</v>
      </c>
      <c r="F2444" s="1546" t="s">
        <v>6254</v>
      </c>
      <c r="G2444" s="1818">
        <v>1</v>
      </c>
      <c r="H2444" s="1818">
        <v>5</v>
      </c>
      <c r="I2444" s="1818">
        <v>5</v>
      </c>
      <c r="J2444" s="1546" t="s">
        <v>6527</v>
      </c>
      <c r="K2444" s="1546" t="s">
        <v>6427</v>
      </c>
      <c r="L2444" s="1546" t="s">
        <v>6611</v>
      </c>
    </row>
    <row r="2445" spans="1:12">
      <c r="A2445" s="1546" t="s">
        <v>314</v>
      </c>
      <c r="B2445" s="1817">
        <v>8705</v>
      </c>
      <c r="C2445" s="1546" t="s">
        <v>1882</v>
      </c>
      <c r="D2445" s="1546" t="s">
        <v>244</v>
      </c>
      <c r="E2445" s="1546" t="s">
        <v>6143</v>
      </c>
      <c r="F2445" s="1546" t="s">
        <v>6144</v>
      </c>
      <c r="G2445" s="1818">
        <v>1</v>
      </c>
      <c r="H2445" s="1818">
        <v>5</v>
      </c>
      <c r="I2445" s="1818">
        <v>5</v>
      </c>
      <c r="J2445" s="1546" t="s">
        <v>6527</v>
      </c>
      <c r="K2445" s="1546" t="s">
        <v>6427</v>
      </c>
      <c r="L2445" s="1546" t="s">
        <v>6611</v>
      </c>
    </row>
    <row r="2446" spans="1:12">
      <c r="A2446" s="1546" t="s">
        <v>314</v>
      </c>
      <c r="B2446" s="1817">
        <v>8706</v>
      </c>
      <c r="C2446" s="1546" t="s">
        <v>1882</v>
      </c>
      <c r="D2446" s="1546" t="s">
        <v>244</v>
      </c>
      <c r="E2446" s="1546" t="s">
        <v>753</v>
      </c>
      <c r="F2446" s="1546" t="s">
        <v>754</v>
      </c>
      <c r="G2446" s="1818">
        <v>1</v>
      </c>
      <c r="H2446" s="1818">
        <v>5</v>
      </c>
      <c r="I2446" s="1818">
        <v>5</v>
      </c>
      <c r="J2446" s="1546" t="s">
        <v>6527</v>
      </c>
      <c r="K2446" s="1546" t="s">
        <v>6427</v>
      </c>
      <c r="L2446" s="1546" t="s">
        <v>6611</v>
      </c>
    </row>
    <row r="2447" spans="1:12">
      <c r="A2447" s="1546" t="s">
        <v>314</v>
      </c>
      <c r="B2447" s="1817">
        <v>8707</v>
      </c>
      <c r="C2447" s="1546" t="s">
        <v>1882</v>
      </c>
      <c r="D2447" s="1546" t="s">
        <v>244</v>
      </c>
      <c r="E2447" s="1546" t="s">
        <v>5897</v>
      </c>
      <c r="F2447" s="1546" t="s">
        <v>6360</v>
      </c>
      <c r="G2447" s="1818">
        <v>1</v>
      </c>
      <c r="H2447" s="1818">
        <v>5</v>
      </c>
      <c r="I2447" s="1818">
        <v>5</v>
      </c>
      <c r="J2447" s="1546" t="s">
        <v>6527</v>
      </c>
      <c r="K2447" s="1546" t="s">
        <v>6427</v>
      </c>
      <c r="L2447" s="1546" t="s">
        <v>6611</v>
      </c>
    </row>
    <row r="2448" spans="1:12">
      <c r="A2448" s="1546" t="s">
        <v>314</v>
      </c>
      <c r="B2448" s="1817">
        <v>8708</v>
      </c>
      <c r="C2448" s="1546" t="s">
        <v>1882</v>
      </c>
      <c r="D2448" s="1546" t="s">
        <v>244</v>
      </c>
      <c r="E2448" s="1546" t="s">
        <v>6345</v>
      </c>
      <c r="F2448" s="1546" t="s">
        <v>1832</v>
      </c>
      <c r="G2448" s="1818">
        <v>1</v>
      </c>
      <c r="H2448" s="1818">
        <v>5</v>
      </c>
      <c r="I2448" s="1818">
        <v>5</v>
      </c>
      <c r="J2448" s="1546" t="s">
        <v>6527</v>
      </c>
      <c r="K2448" s="1546" t="s">
        <v>6427</v>
      </c>
      <c r="L2448" s="1546" t="s">
        <v>6611</v>
      </c>
    </row>
    <row r="2449" spans="1:12">
      <c r="A2449" s="1546" t="s">
        <v>314</v>
      </c>
      <c r="B2449" s="1817">
        <v>8709</v>
      </c>
      <c r="C2449" s="1546" t="s">
        <v>1882</v>
      </c>
      <c r="D2449" s="1546" t="s">
        <v>244</v>
      </c>
      <c r="E2449" s="1546" t="s">
        <v>6179</v>
      </c>
      <c r="F2449" s="1546" t="s">
        <v>6180</v>
      </c>
      <c r="G2449" s="1818">
        <v>1</v>
      </c>
      <c r="H2449" s="1818">
        <v>5</v>
      </c>
      <c r="I2449" s="1818">
        <v>5</v>
      </c>
      <c r="J2449" s="1546" t="s">
        <v>6527</v>
      </c>
      <c r="K2449" s="1546" t="s">
        <v>6427</v>
      </c>
      <c r="L2449" s="1546" t="s">
        <v>6611</v>
      </c>
    </row>
    <row r="2450" spans="1:12">
      <c r="A2450" s="1546" t="s">
        <v>314</v>
      </c>
      <c r="B2450" s="1817">
        <v>8710</v>
      </c>
      <c r="C2450" s="1546" t="s">
        <v>1882</v>
      </c>
      <c r="D2450" s="1546" t="s">
        <v>244</v>
      </c>
      <c r="E2450" s="1546" t="s">
        <v>6269</v>
      </c>
      <c r="F2450" s="1546" t="s">
        <v>747</v>
      </c>
      <c r="G2450" s="1818">
        <v>1</v>
      </c>
      <c r="H2450" s="1818">
        <v>5</v>
      </c>
      <c r="I2450" s="1818">
        <v>5</v>
      </c>
      <c r="J2450" s="1546" t="s">
        <v>6527</v>
      </c>
      <c r="K2450" s="1546" t="s">
        <v>6427</v>
      </c>
      <c r="L2450" s="1546" t="s">
        <v>6611</v>
      </c>
    </row>
    <row r="2451" spans="1:12">
      <c r="A2451" s="1546" t="s">
        <v>314</v>
      </c>
      <c r="B2451" s="1817">
        <v>8711</v>
      </c>
      <c r="C2451" s="1546" t="s">
        <v>1882</v>
      </c>
      <c r="D2451" s="1546" t="s">
        <v>244</v>
      </c>
      <c r="E2451" s="1546" t="s">
        <v>6181</v>
      </c>
      <c r="F2451" s="1546" t="s">
        <v>6182</v>
      </c>
      <c r="G2451" s="1818">
        <v>1</v>
      </c>
      <c r="H2451" s="1818">
        <v>5</v>
      </c>
      <c r="I2451" s="1818">
        <v>5</v>
      </c>
      <c r="J2451" s="1546" t="s">
        <v>6527</v>
      </c>
      <c r="K2451" s="1546" t="s">
        <v>6427</v>
      </c>
      <c r="L2451" s="1546" t="s">
        <v>6611</v>
      </c>
    </row>
    <row r="2452" spans="1:12">
      <c r="A2452" s="1546" t="s">
        <v>314</v>
      </c>
      <c r="B2452" s="1817">
        <v>8712</v>
      </c>
      <c r="C2452" s="1546" t="s">
        <v>1882</v>
      </c>
      <c r="D2452" s="1546" t="s">
        <v>244</v>
      </c>
      <c r="E2452" s="1546" t="s">
        <v>488</v>
      </c>
      <c r="F2452" s="1546" t="s">
        <v>506</v>
      </c>
      <c r="G2452" s="1818">
        <v>1</v>
      </c>
      <c r="H2452" s="1818">
        <v>5</v>
      </c>
      <c r="I2452" s="1818">
        <v>5</v>
      </c>
      <c r="J2452" s="1546" t="s">
        <v>6527</v>
      </c>
      <c r="K2452" s="1546" t="s">
        <v>6427</v>
      </c>
      <c r="L2452" s="1546" t="s">
        <v>6611</v>
      </c>
    </row>
    <row r="2453" spans="1:12">
      <c r="A2453" s="1546" t="s">
        <v>314</v>
      </c>
      <c r="B2453" s="1817">
        <v>8713</v>
      </c>
      <c r="C2453" s="1546" t="s">
        <v>1882</v>
      </c>
      <c r="D2453" s="1546" t="s">
        <v>244</v>
      </c>
      <c r="E2453" s="1546" t="s">
        <v>5899</v>
      </c>
      <c r="F2453" s="1546" t="s">
        <v>5900</v>
      </c>
      <c r="G2453" s="1818">
        <v>1</v>
      </c>
      <c r="H2453" s="1818">
        <v>5</v>
      </c>
      <c r="I2453" s="1818">
        <v>5</v>
      </c>
      <c r="J2453" s="1546" t="s">
        <v>6527</v>
      </c>
      <c r="K2453" s="1546" t="s">
        <v>6427</v>
      </c>
      <c r="L2453" s="1546" t="s">
        <v>6611</v>
      </c>
    </row>
    <row r="2454" spans="1:12">
      <c r="A2454" s="1546" t="s">
        <v>314</v>
      </c>
      <c r="B2454" s="1817">
        <v>8714</v>
      </c>
      <c r="C2454" s="1546" t="s">
        <v>1882</v>
      </c>
      <c r="D2454" s="1546" t="s">
        <v>244</v>
      </c>
      <c r="E2454" s="1546" t="s">
        <v>5901</v>
      </c>
      <c r="F2454" s="1546" t="s">
        <v>585</v>
      </c>
      <c r="G2454" s="1818">
        <v>1</v>
      </c>
      <c r="H2454" s="1818">
        <v>5</v>
      </c>
      <c r="I2454" s="1818">
        <v>5</v>
      </c>
      <c r="J2454" s="1546" t="s">
        <v>6527</v>
      </c>
      <c r="K2454" s="1546" t="s">
        <v>6427</v>
      </c>
      <c r="L2454" s="1546" t="s">
        <v>6611</v>
      </c>
    </row>
    <row r="2455" spans="1:12">
      <c r="A2455" s="1546" t="s">
        <v>314</v>
      </c>
      <c r="B2455" s="1817">
        <v>8715</v>
      </c>
      <c r="C2455" s="1546" t="s">
        <v>1882</v>
      </c>
      <c r="D2455" s="1546" t="s">
        <v>244</v>
      </c>
      <c r="E2455" s="1546" t="s">
        <v>5902</v>
      </c>
      <c r="F2455" s="1546" t="s">
        <v>5903</v>
      </c>
      <c r="G2455" s="1818">
        <v>1</v>
      </c>
      <c r="H2455" s="1818">
        <v>5</v>
      </c>
      <c r="I2455" s="1818">
        <v>5</v>
      </c>
      <c r="J2455" s="1546" t="s">
        <v>6527</v>
      </c>
      <c r="K2455" s="1546" t="s">
        <v>6427</v>
      </c>
      <c r="L2455" s="1546" t="s">
        <v>6611</v>
      </c>
    </row>
    <row r="2456" spans="1:12">
      <c r="A2456" s="1546" t="s">
        <v>314</v>
      </c>
      <c r="B2456" s="1817">
        <v>8716</v>
      </c>
      <c r="C2456" s="1546" t="s">
        <v>1882</v>
      </c>
      <c r="D2456" s="1546" t="s">
        <v>244</v>
      </c>
      <c r="E2456" s="1546" t="s">
        <v>1662</v>
      </c>
      <c r="F2456" s="1546" t="s">
        <v>362</v>
      </c>
      <c r="G2456" s="1818">
        <v>1</v>
      </c>
      <c r="H2456" s="1818">
        <v>5</v>
      </c>
      <c r="I2456" s="1818">
        <v>5</v>
      </c>
      <c r="J2456" s="1546" t="s">
        <v>6527</v>
      </c>
      <c r="K2456" s="1546" t="s">
        <v>6427</v>
      </c>
      <c r="L2456" s="1546" t="s">
        <v>6611</v>
      </c>
    </row>
    <row r="2457" spans="1:12">
      <c r="A2457" s="1546" t="s">
        <v>314</v>
      </c>
      <c r="B2457" s="1817">
        <v>8717</v>
      </c>
      <c r="C2457" s="1546" t="s">
        <v>1882</v>
      </c>
      <c r="D2457" s="1546" t="s">
        <v>244</v>
      </c>
      <c r="E2457" s="1546" t="s">
        <v>5905</v>
      </c>
      <c r="F2457" s="1546" t="s">
        <v>6096</v>
      </c>
      <c r="G2457" s="1818">
        <v>1</v>
      </c>
      <c r="H2457" s="1818">
        <v>5</v>
      </c>
      <c r="I2457" s="1818">
        <v>5</v>
      </c>
      <c r="J2457" s="1546" t="s">
        <v>6527</v>
      </c>
      <c r="K2457" s="1546" t="s">
        <v>6427</v>
      </c>
      <c r="L2457" s="1546" t="s">
        <v>6611</v>
      </c>
    </row>
    <row r="2458" spans="1:12">
      <c r="A2458" s="1546" t="s">
        <v>314</v>
      </c>
      <c r="B2458" s="1817">
        <v>8718</v>
      </c>
      <c r="C2458" s="1546" t="s">
        <v>1882</v>
      </c>
      <c r="D2458" s="1546" t="s">
        <v>244</v>
      </c>
      <c r="E2458" s="1546" t="s">
        <v>6242</v>
      </c>
      <c r="F2458" s="1546" t="s">
        <v>313</v>
      </c>
      <c r="G2458" s="1818">
        <v>1</v>
      </c>
      <c r="H2458" s="1818">
        <v>5</v>
      </c>
      <c r="I2458" s="1818">
        <v>5</v>
      </c>
      <c r="J2458" s="1546" t="s">
        <v>6527</v>
      </c>
      <c r="K2458" s="1546" t="s">
        <v>6427</v>
      </c>
      <c r="L2458" s="1546" t="s">
        <v>6611</v>
      </c>
    </row>
    <row r="2459" spans="1:12">
      <c r="A2459" s="1546" t="s">
        <v>314</v>
      </c>
      <c r="B2459" s="1817">
        <v>8719</v>
      </c>
      <c r="C2459" s="1546" t="s">
        <v>1882</v>
      </c>
      <c r="D2459" s="1546" t="s">
        <v>244</v>
      </c>
      <c r="E2459" s="1546" t="s">
        <v>6139</v>
      </c>
      <c r="F2459" s="1546" t="s">
        <v>6140</v>
      </c>
      <c r="G2459" s="1818">
        <v>1</v>
      </c>
      <c r="H2459" s="1818">
        <v>5</v>
      </c>
      <c r="I2459" s="1818">
        <v>5</v>
      </c>
      <c r="J2459" s="1546" t="s">
        <v>6527</v>
      </c>
      <c r="K2459" s="1546" t="s">
        <v>6427</v>
      </c>
      <c r="L2459" s="1546" t="s">
        <v>6611</v>
      </c>
    </row>
    <row r="2460" spans="1:12">
      <c r="A2460" s="1546" t="s">
        <v>314</v>
      </c>
      <c r="B2460" s="1817">
        <v>8720</v>
      </c>
      <c r="C2460" s="1546" t="s">
        <v>1882</v>
      </c>
      <c r="D2460" s="1546" t="s">
        <v>244</v>
      </c>
      <c r="E2460" s="1546" t="s">
        <v>361</v>
      </c>
      <c r="F2460" s="1546" t="s">
        <v>362</v>
      </c>
      <c r="G2460" s="1818">
        <v>1</v>
      </c>
      <c r="H2460" s="1818">
        <v>5</v>
      </c>
      <c r="I2460" s="1818">
        <v>5</v>
      </c>
      <c r="J2460" s="1546" t="s">
        <v>6527</v>
      </c>
      <c r="K2460" s="1546" t="s">
        <v>6427</v>
      </c>
      <c r="L2460" s="1546" t="s">
        <v>6611</v>
      </c>
    </row>
    <row r="2461" spans="1:12">
      <c r="A2461" s="1546" t="s">
        <v>314</v>
      </c>
      <c r="B2461" s="1817">
        <v>8721</v>
      </c>
      <c r="C2461" s="1546" t="s">
        <v>1882</v>
      </c>
      <c r="D2461" s="1546" t="s">
        <v>244</v>
      </c>
      <c r="E2461" s="1546" t="s">
        <v>6141</v>
      </c>
      <c r="F2461" s="1546" t="s">
        <v>6096</v>
      </c>
      <c r="G2461" s="1818">
        <v>1</v>
      </c>
      <c r="H2461" s="1818">
        <v>5</v>
      </c>
      <c r="I2461" s="1818">
        <v>5</v>
      </c>
      <c r="J2461" s="1546" t="s">
        <v>6527</v>
      </c>
      <c r="K2461" s="1546" t="s">
        <v>6427</v>
      </c>
      <c r="L2461" s="1546" t="s">
        <v>6611</v>
      </c>
    </row>
    <row r="2462" spans="1:12">
      <c r="A2462" s="1546" t="s">
        <v>314</v>
      </c>
      <c r="B2462" s="1817">
        <v>8722</v>
      </c>
      <c r="C2462" s="1546" t="s">
        <v>1882</v>
      </c>
      <c r="D2462" s="1546" t="s">
        <v>244</v>
      </c>
      <c r="E2462" s="1546" t="s">
        <v>6251</v>
      </c>
      <c r="F2462" s="1546" t="s">
        <v>450</v>
      </c>
      <c r="G2462" s="1818">
        <v>1</v>
      </c>
      <c r="H2462" s="1818">
        <v>5</v>
      </c>
      <c r="I2462" s="1818">
        <v>5</v>
      </c>
      <c r="J2462" s="1546" t="s">
        <v>6527</v>
      </c>
      <c r="K2462" s="1546" t="s">
        <v>6427</v>
      </c>
      <c r="L2462" s="1546" t="s">
        <v>6611</v>
      </c>
    </row>
    <row r="2463" spans="1:12">
      <c r="A2463" s="1546" t="s">
        <v>314</v>
      </c>
      <c r="B2463" s="1817">
        <v>8723</v>
      </c>
      <c r="C2463" s="1546" t="s">
        <v>1882</v>
      </c>
      <c r="D2463" s="1546" t="s">
        <v>244</v>
      </c>
      <c r="E2463" s="1546" t="s">
        <v>6252</v>
      </c>
      <c r="F2463" s="1546" t="s">
        <v>448</v>
      </c>
      <c r="G2463" s="1818">
        <v>1</v>
      </c>
      <c r="H2463" s="1818">
        <v>5</v>
      </c>
      <c r="I2463" s="1818">
        <v>5</v>
      </c>
      <c r="J2463" s="1546" t="s">
        <v>6527</v>
      </c>
      <c r="K2463" s="1546" t="s">
        <v>6427</v>
      </c>
      <c r="L2463" s="1546" t="s">
        <v>6611</v>
      </c>
    </row>
    <row r="2464" spans="1:12">
      <c r="A2464" s="1546" t="s">
        <v>314</v>
      </c>
      <c r="B2464" s="1817">
        <v>8724</v>
      </c>
      <c r="C2464" s="1546" t="s">
        <v>1882</v>
      </c>
      <c r="D2464" s="1546" t="s">
        <v>244</v>
      </c>
      <c r="E2464" s="1546" t="s">
        <v>6361</v>
      </c>
      <c r="F2464" s="1546" t="s">
        <v>6362</v>
      </c>
      <c r="G2464" s="1818">
        <v>1</v>
      </c>
      <c r="H2464" s="1818">
        <v>5</v>
      </c>
      <c r="I2464" s="1818">
        <v>5</v>
      </c>
      <c r="J2464" s="1546" t="s">
        <v>6527</v>
      </c>
      <c r="K2464" s="1546" t="s">
        <v>6427</v>
      </c>
      <c r="L2464" s="1546" t="s">
        <v>6611</v>
      </c>
    </row>
    <row r="2465" spans="1:12">
      <c r="A2465" s="1546" t="s">
        <v>314</v>
      </c>
      <c r="B2465" s="1817">
        <v>8725</v>
      </c>
      <c r="C2465" s="1546" t="s">
        <v>1882</v>
      </c>
      <c r="D2465" s="1546" t="s">
        <v>244</v>
      </c>
      <c r="E2465" s="1546" t="s">
        <v>6363</v>
      </c>
      <c r="F2465" s="1546" t="s">
        <v>362</v>
      </c>
      <c r="G2465" s="1818">
        <v>1</v>
      </c>
      <c r="H2465" s="1818">
        <v>5</v>
      </c>
      <c r="I2465" s="1818">
        <v>5</v>
      </c>
      <c r="J2465" s="1546" t="s">
        <v>6527</v>
      </c>
      <c r="K2465" s="1546" t="s">
        <v>6427</v>
      </c>
      <c r="L2465" s="1546" t="s">
        <v>6611</v>
      </c>
    </row>
    <row r="2466" spans="1:12">
      <c r="A2466" s="1546" t="s">
        <v>314</v>
      </c>
      <c r="B2466" s="1817">
        <v>8726</v>
      </c>
      <c r="C2466" s="1546" t="s">
        <v>1882</v>
      </c>
      <c r="D2466" s="1546" t="s">
        <v>244</v>
      </c>
      <c r="E2466" s="1546" t="s">
        <v>6095</v>
      </c>
      <c r="F2466" s="1546" t="s">
        <v>6096</v>
      </c>
      <c r="G2466" s="1818">
        <v>1</v>
      </c>
      <c r="H2466" s="1818">
        <v>5</v>
      </c>
      <c r="I2466" s="1818">
        <v>5</v>
      </c>
      <c r="J2466" s="1546" t="s">
        <v>6527</v>
      </c>
      <c r="K2466" s="1546" t="s">
        <v>6427</v>
      </c>
      <c r="L2466" s="1546" t="s">
        <v>6611</v>
      </c>
    </row>
    <row r="2467" spans="1:12">
      <c r="A2467" s="1546" t="s">
        <v>314</v>
      </c>
      <c r="B2467" s="1817">
        <v>8727</v>
      </c>
      <c r="C2467" s="1546" t="s">
        <v>1882</v>
      </c>
      <c r="D2467" s="1546" t="s">
        <v>244</v>
      </c>
      <c r="E2467" s="1546" t="s">
        <v>6364</v>
      </c>
      <c r="F2467" s="1546" t="s">
        <v>1243</v>
      </c>
      <c r="G2467" s="1818">
        <v>1</v>
      </c>
      <c r="H2467" s="1818">
        <v>5</v>
      </c>
      <c r="I2467" s="1818">
        <v>5</v>
      </c>
      <c r="J2467" s="1546" t="s">
        <v>6527</v>
      </c>
      <c r="K2467" s="1546" t="s">
        <v>6427</v>
      </c>
      <c r="L2467" s="1546" t="s">
        <v>6611</v>
      </c>
    </row>
    <row r="2468" spans="1:12">
      <c r="A2468" s="1546" t="s">
        <v>314</v>
      </c>
      <c r="B2468" s="1817">
        <v>8728</v>
      </c>
      <c r="C2468" s="1546" t="s">
        <v>1882</v>
      </c>
      <c r="D2468" s="1546" t="s">
        <v>244</v>
      </c>
      <c r="E2468" s="1546" t="s">
        <v>6253</v>
      </c>
      <c r="F2468" s="1546" t="s">
        <v>6254</v>
      </c>
      <c r="G2468" s="1818">
        <v>1</v>
      </c>
      <c r="H2468" s="1818">
        <v>5</v>
      </c>
      <c r="I2468" s="1818">
        <v>5</v>
      </c>
      <c r="J2468" s="1546" t="s">
        <v>6527</v>
      </c>
      <c r="K2468" s="1546" t="s">
        <v>6427</v>
      </c>
      <c r="L2468" s="1546" t="s">
        <v>6611</v>
      </c>
    </row>
    <row r="2469" spans="1:12">
      <c r="A2469" s="1546" t="s">
        <v>314</v>
      </c>
      <c r="B2469" s="1817">
        <v>8729</v>
      </c>
      <c r="C2469" s="1546" t="s">
        <v>1882</v>
      </c>
      <c r="D2469" s="1546" t="s">
        <v>244</v>
      </c>
      <c r="E2469" s="1546" t="s">
        <v>5913</v>
      </c>
      <c r="F2469" s="1546" t="s">
        <v>2006</v>
      </c>
      <c r="G2469" s="1818">
        <v>1</v>
      </c>
      <c r="H2469" s="1818">
        <v>5</v>
      </c>
      <c r="I2469" s="1818">
        <v>5</v>
      </c>
      <c r="J2469" s="1546" t="s">
        <v>6527</v>
      </c>
      <c r="K2469" s="1546" t="s">
        <v>6427</v>
      </c>
      <c r="L2469" s="1546" t="s">
        <v>6611</v>
      </c>
    </row>
    <row r="2470" spans="1:12">
      <c r="A2470" s="1546" t="s">
        <v>314</v>
      </c>
      <c r="B2470" s="1817">
        <v>8730</v>
      </c>
      <c r="C2470" s="1546" t="s">
        <v>1882</v>
      </c>
      <c r="D2470" s="1546" t="s">
        <v>244</v>
      </c>
      <c r="E2470" s="1546" t="s">
        <v>6365</v>
      </c>
      <c r="F2470" s="1546" t="s">
        <v>288</v>
      </c>
      <c r="G2470" s="1818">
        <v>1</v>
      </c>
      <c r="H2470" s="1818">
        <v>5</v>
      </c>
      <c r="I2470" s="1818">
        <v>5</v>
      </c>
      <c r="J2470" s="1546" t="s">
        <v>6527</v>
      </c>
      <c r="K2470" s="1546" t="s">
        <v>6427</v>
      </c>
      <c r="L2470" s="1546" t="s">
        <v>6611</v>
      </c>
    </row>
    <row r="2471" spans="1:12">
      <c r="A2471" s="1546" t="s">
        <v>314</v>
      </c>
      <c r="B2471" s="1817">
        <v>8731</v>
      </c>
      <c r="C2471" s="1546" t="s">
        <v>1882</v>
      </c>
      <c r="D2471" s="1546" t="s">
        <v>244</v>
      </c>
      <c r="E2471" s="1546" t="s">
        <v>582</v>
      </c>
      <c r="F2471" s="1546" t="s">
        <v>583</v>
      </c>
      <c r="G2471" s="1818">
        <v>1</v>
      </c>
      <c r="H2471" s="1818">
        <v>5</v>
      </c>
      <c r="I2471" s="1818">
        <v>5</v>
      </c>
      <c r="J2471" s="1546" t="s">
        <v>6527</v>
      </c>
      <c r="K2471" s="1546" t="s">
        <v>6427</v>
      </c>
      <c r="L2471" s="1546" t="s">
        <v>6611</v>
      </c>
    </row>
    <row r="2472" spans="1:12">
      <c r="A2472" s="1546" t="s">
        <v>314</v>
      </c>
      <c r="B2472" s="1817">
        <v>8732</v>
      </c>
      <c r="C2472" s="1546" t="s">
        <v>1882</v>
      </c>
      <c r="D2472" s="1546" t="s">
        <v>244</v>
      </c>
      <c r="E2472" s="1546" t="s">
        <v>6545</v>
      </c>
      <c r="F2472" s="1546" t="s">
        <v>579</v>
      </c>
      <c r="G2472" s="1818">
        <v>1</v>
      </c>
      <c r="H2472" s="1818">
        <v>5</v>
      </c>
      <c r="I2472" s="1818">
        <v>5</v>
      </c>
      <c r="J2472" s="1546" t="s">
        <v>6527</v>
      </c>
      <c r="K2472" s="1546" t="s">
        <v>6427</v>
      </c>
      <c r="L2472" s="1546" t="s">
        <v>6611</v>
      </c>
    </row>
    <row r="2473" spans="1:12">
      <c r="A2473" s="1546" t="s">
        <v>314</v>
      </c>
      <c r="B2473" s="1817">
        <v>8733</v>
      </c>
      <c r="C2473" s="1546" t="s">
        <v>1882</v>
      </c>
      <c r="D2473" s="1546" t="s">
        <v>244</v>
      </c>
      <c r="E2473" s="1546" t="s">
        <v>6333</v>
      </c>
      <c r="F2473" s="1546" t="s">
        <v>1453</v>
      </c>
      <c r="G2473" s="1818">
        <v>1</v>
      </c>
      <c r="H2473" s="1818">
        <v>5</v>
      </c>
      <c r="I2473" s="1818">
        <v>5</v>
      </c>
      <c r="J2473" s="1546" t="s">
        <v>6527</v>
      </c>
      <c r="K2473" s="1546" t="s">
        <v>6427</v>
      </c>
      <c r="L2473" s="1546" t="s">
        <v>6611</v>
      </c>
    </row>
    <row r="2474" spans="1:12">
      <c r="A2474" s="1546" t="s">
        <v>314</v>
      </c>
      <c r="B2474" s="1817">
        <v>8734</v>
      </c>
      <c r="C2474" s="1546" t="s">
        <v>1882</v>
      </c>
      <c r="D2474" s="1546" t="s">
        <v>244</v>
      </c>
      <c r="E2474" s="1546" t="s">
        <v>6557</v>
      </c>
      <c r="F2474" s="1546" t="s">
        <v>965</v>
      </c>
      <c r="G2474" s="1818">
        <v>1</v>
      </c>
      <c r="H2474" s="1818">
        <v>5</v>
      </c>
      <c r="I2474" s="1818">
        <v>5</v>
      </c>
      <c r="J2474" s="1546" t="s">
        <v>6527</v>
      </c>
      <c r="K2474" s="1546" t="s">
        <v>6427</v>
      </c>
      <c r="L2474" s="1546" t="s">
        <v>6611</v>
      </c>
    </row>
    <row r="2475" spans="1:12">
      <c r="A2475" s="1546" t="s">
        <v>314</v>
      </c>
      <c r="B2475" s="1817">
        <v>8735</v>
      </c>
      <c r="C2475" s="1546" t="s">
        <v>1882</v>
      </c>
      <c r="D2475" s="1546" t="s">
        <v>244</v>
      </c>
      <c r="E2475" s="1546" t="s">
        <v>6366</v>
      </c>
      <c r="F2475" s="1546" t="s">
        <v>2009</v>
      </c>
      <c r="G2475" s="1818">
        <v>1</v>
      </c>
      <c r="H2475" s="1818">
        <v>5</v>
      </c>
      <c r="I2475" s="1818">
        <v>5</v>
      </c>
      <c r="J2475" s="1546" t="s">
        <v>6527</v>
      </c>
      <c r="K2475" s="1546" t="s">
        <v>6427</v>
      </c>
      <c r="L2475" s="1546" t="s">
        <v>6611</v>
      </c>
    </row>
    <row r="2476" spans="1:12">
      <c r="A2476" s="1546" t="s">
        <v>314</v>
      </c>
      <c r="B2476" s="1817">
        <v>8736</v>
      </c>
      <c r="C2476" s="1546" t="s">
        <v>1882</v>
      </c>
      <c r="D2476" s="1546" t="s">
        <v>244</v>
      </c>
      <c r="E2476" s="1546" t="s">
        <v>586</v>
      </c>
      <c r="F2476" s="1546" t="s">
        <v>5919</v>
      </c>
      <c r="G2476" s="1818">
        <v>1</v>
      </c>
      <c r="H2476" s="1818">
        <v>5</v>
      </c>
      <c r="I2476" s="1818">
        <v>5</v>
      </c>
      <c r="J2476" s="1546" t="s">
        <v>6527</v>
      </c>
      <c r="K2476" s="1546" t="s">
        <v>6427</v>
      </c>
      <c r="L2476" s="1546" t="s">
        <v>6611</v>
      </c>
    </row>
    <row r="2477" spans="1:12">
      <c r="A2477" s="1546" t="s">
        <v>314</v>
      </c>
      <c r="B2477" s="1817">
        <v>8737</v>
      </c>
      <c r="C2477" s="1546" t="s">
        <v>1882</v>
      </c>
      <c r="D2477" s="1546" t="s">
        <v>244</v>
      </c>
      <c r="E2477" s="1546" t="s">
        <v>5920</v>
      </c>
      <c r="F2477" s="1546" t="s">
        <v>5921</v>
      </c>
      <c r="G2477" s="1818">
        <v>1</v>
      </c>
      <c r="H2477" s="1818">
        <v>5</v>
      </c>
      <c r="I2477" s="1818">
        <v>5</v>
      </c>
      <c r="J2477" s="1546" t="s">
        <v>6527</v>
      </c>
      <c r="K2477" s="1546" t="s">
        <v>6427</v>
      </c>
      <c r="L2477" s="1546" t="s">
        <v>6611</v>
      </c>
    </row>
    <row r="2478" spans="1:12">
      <c r="A2478" s="1546" t="s">
        <v>314</v>
      </c>
      <c r="B2478" s="1817">
        <v>8738</v>
      </c>
      <c r="C2478" s="1546" t="s">
        <v>1882</v>
      </c>
      <c r="D2478" s="1546" t="s">
        <v>244</v>
      </c>
      <c r="E2478" s="1546" t="s">
        <v>6241</v>
      </c>
      <c r="F2478" s="1546" t="s">
        <v>351</v>
      </c>
      <c r="G2478" s="1818">
        <v>1</v>
      </c>
      <c r="H2478" s="1818">
        <v>5</v>
      </c>
      <c r="I2478" s="1818">
        <v>5</v>
      </c>
      <c r="J2478" s="1546" t="s">
        <v>6527</v>
      </c>
      <c r="K2478" s="1546" t="s">
        <v>6427</v>
      </c>
      <c r="L2478" s="1546" t="s">
        <v>6611</v>
      </c>
    </row>
    <row r="2479" spans="1:12">
      <c r="A2479" s="1546" t="s">
        <v>314</v>
      </c>
      <c r="B2479" s="1817">
        <v>8739</v>
      </c>
      <c r="C2479" s="1546" t="s">
        <v>1882</v>
      </c>
      <c r="D2479" s="1546" t="s">
        <v>244</v>
      </c>
      <c r="E2479" s="1546" t="s">
        <v>6246</v>
      </c>
      <c r="F2479" s="1546" t="s">
        <v>5924</v>
      </c>
      <c r="G2479" s="1818">
        <v>1</v>
      </c>
      <c r="H2479" s="1818">
        <v>5</v>
      </c>
      <c r="I2479" s="1818">
        <v>5</v>
      </c>
      <c r="J2479" s="1546" t="s">
        <v>6527</v>
      </c>
      <c r="K2479" s="1546" t="s">
        <v>6427</v>
      </c>
      <c r="L2479" s="1546" t="s">
        <v>6611</v>
      </c>
    </row>
    <row r="2480" spans="1:12">
      <c r="A2480" s="1546" t="s">
        <v>314</v>
      </c>
      <c r="B2480" s="1817">
        <v>8740</v>
      </c>
      <c r="C2480" s="1546" t="s">
        <v>1882</v>
      </c>
      <c r="D2480" s="1546" t="s">
        <v>244</v>
      </c>
      <c r="E2480" s="1546" t="s">
        <v>931</v>
      </c>
      <c r="F2480" s="1546" t="s">
        <v>930</v>
      </c>
      <c r="G2480" s="1818">
        <v>1</v>
      </c>
      <c r="H2480" s="1818">
        <v>5</v>
      </c>
      <c r="I2480" s="1818">
        <v>5</v>
      </c>
      <c r="J2480" s="1546" t="s">
        <v>6527</v>
      </c>
      <c r="K2480" s="1546" t="s">
        <v>6427</v>
      </c>
      <c r="L2480" s="1546" t="s">
        <v>6611</v>
      </c>
    </row>
    <row r="2481" spans="1:12">
      <c r="A2481" s="1546" t="s">
        <v>314</v>
      </c>
      <c r="B2481" s="1817">
        <v>8741</v>
      </c>
      <c r="C2481" s="1546" t="s">
        <v>1882</v>
      </c>
      <c r="D2481" s="1546" t="s">
        <v>244</v>
      </c>
      <c r="E2481" s="1546" t="s">
        <v>615</v>
      </c>
      <c r="F2481" s="1546" t="s">
        <v>616</v>
      </c>
      <c r="G2481" s="1818">
        <v>1</v>
      </c>
      <c r="H2481" s="1818">
        <v>5</v>
      </c>
      <c r="I2481" s="1818">
        <v>5</v>
      </c>
      <c r="J2481" s="1546" t="s">
        <v>6527</v>
      </c>
      <c r="K2481" s="1546" t="s">
        <v>6427</v>
      </c>
      <c r="L2481" s="1546" t="s">
        <v>6611</v>
      </c>
    </row>
    <row r="2482" spans="1:12">
      <c r="A2482" s="1546" t="s">
        <v>314</v>
      </c>
      <c r="B2482" s="1817">
        <v>8742</v>
      </c>
      <c r="C2482" s="1546" t="s">
        <v>1882</v>
      </c>
      <c r="D2482" s="1546" t="s">
        <v>244</v>
      </c>
      <c r="E2482" s="1546" t="s">
        <v>1150</v>
      </c>
      <c r="F2482" s="1546" t="s">
        <v>1151</v>
      </c>
      <c r="G2482" s="1818">
        <v>1</v>
      </c>
      <c r="H2482" s="1818">
        <v>5</v>
      </c>
      <c r="I2482" s="1818">
        <v>5</v>
      </c>
      <c r="J2482" s="1546" t="s">
        <v>6527</v>
      </c>
      <c r="K2482" s="1546" t="s">
        <v>6427</v>
      </c>
      <c r="L2482" s="1546" t="s">
        <v>6611</v>
      </c>
    </row>
    <row r="2483" spans="1:12">
      <c r="A2483" s="1546" t="s">
        <v>314</v>
      </c>
      <c r="B2483" s="1817">
        <v>8743</v>
      </c>
      <c r="C2483" s="1546" t="s">
        <v>1882</v>
      </c>
      <c r="D2483" s="1546" t="s">
        <v>244</v>
      </c>
      <c r="E2483" s="1546" t="s">
        <v>287</v>
      </c>
      <c r="F2483" s="1546" t="s">
        <v>286</v>
      </c>
      <c r="G2483" s="1818">
        <v>1</v>
      </c>
      <c r="H2483" s="1818">
        <v>5</v>
      </c>
      <c r="I2483" s="1818">
        <v>5</v>
      </c>
      <c r="J2483" s="1546" t="s">
        <v>6527</v>
      </c>
      <c r="K2483" s="1546" t="s">
        <v>6427</v>
      </c>
      <c r="L2483" s="1546" t="s">
        <v>6611</v>
      </c>
    </row>
    <row r="2484" spans="1:12">
      <c r="A2484" s="1546" t="s">
        <v>314</v>
      </c>
      <c r="B2484" s="1817">
        <v>8744</v>
      </c>
      <c r="C2484" s="1546" t="s">
        <v>1882</v>
      </c>
      <c r="D2484" s="1546" t="s">
        <v>244</v>
      </c>
      <c r="E2484" s="1546" t="s">
        <v>6255</v>
      </c>
      <c r="F2484" s="1546" t="s">
        <v>5929</v>
      </c>
      <c r="G2484" s="1818">
        <v>1</v>
      </c>
      <c r="H2484" s="1818">
        <v>5</v>
      </c>
      <c r="I2484" s="1818">
        <v>5</v>
      </c>
      <c r="J2484" s="1546" t="s">
        <v>6527</v>
      </c>
      <c r="K2484" s="1546" t="s">
        <v>6427</v>
      </c>
      <c r="L2484" s="1546" t="s">
        <v>6611</v>
      </c>
    </row>
    <row r="2485" spans="1:12">
      <c r="A2485" s="1546" t="s">
        <v>314</v>
      </c>
      <c r="B2485" s="1817">
        <v>8745</v>
      </c>
      <c r="C2485" s="1546" t="s">
        <v>1882</v>
      </c>
      <c r="D2485" s="1546" t="s">
        <v>244</v>
      </c>
      <c r="E2485" s="1546" t="s">
        <v>6258</v>
      </c>
      <c r="F2485" s="1546" t="s">
        <v>502</v>
      </c>
      <c r="G2485" s="1818">
        <v>1</v>
      </c>
      <c r="H2485" s="1818">
        <v>5</v>
      </c>
      <c r="I2485" s="1818">
        <v>5</v>
      </c>
      <c r="J2485" s="1546" t="s">
        <v>6527</v>
      </c>
      <c r="K2485" s="1546" t="s">
        <v>6427</v>
      </c>
      <c r="L2485" s="1546" t="s">
        <v>6611</v>
      </c>
    </row>
    <row r="2486" spans="1:12">
      <c r="A2486" s="1546" t="s">
        <v>314</v>
      </c>
      <c r="B2486" s="1817">
        <v>8746</v>
      </c>
      <c r="C2486" s="1546" t="s">
        <v>1882</v>
      </c>
      <c r="D2486" s="1546" t="s">
        <v>244</v>
      </c>
      <c r="E2486" s="1546" t="s">
        <v>964</v>
      </c>
      <c r="F2486" s="1546" t="s">
        <v>963</v>
      </c>
      <c r="G2486" s="1818">
        <v>1</v>
      </c>
      <c r="H2486" s="1818">
        <v>5</v>
      </c>
      <c r="I2486" s="1818">
        <v>5</v>
      </c>
      <c r="J2486" s="1546" t="s">
        <v>6527</v>
      </c>
      <c r="K2486" s="1546" t="s">
        <v>6427</v>
      </c>
      <c r="L2486" s="1546" t="s">
        <v>6611</v>
      </c>
    </row>
    <row r="2487" spans="1:12">
      <c r="A2487" s="1546" t="s">
        <v>314</v>
      </c>
      <c r="B2487" s="1817">
        <v>8747</v>
      </c>
      <c r="C2487" s="1546" t="s">
        <v>1882</v>
      </c>
      <c r="D2487" s="1546" t="s">
        <v>244</v>
      </c>
      <c r="E2487" s="1546" t="s">
        <v>6367</v>
      </c>
      <c r="F2487" s="1546" t="s">
        <v>6368</v>
      </c>
      <c r="G2487" s="1818">
        <v>1</v>
      </c>
      <c r="H2487" s="1818">
        <v>5</v>
      </c>
      <c r="I2487" s="1818">
        <v>5</v>
      </c>
      <c r="J2487" s="1546" t="s">
        <v>6527</v>
      </c>
      <c r="K2487" s="1546" t="s">
        <v>6427</v>
      </c>
      <c r="L2487" s="1546" t="s">
        <v>6611</v>
      </c>
    </row>
    <row r="2488" spans="1:12">
      <c r="A2488" s="1546" t="s">
        <v>314</v>
      </c>
      <c r="B2488" s="1817">
        <v>8748</v>
      </c>
      <c r="C2488" s="1546" t="s">
        <v>1882</v>
      </c>
      <c r="D2488" s="1546" t="s">
        <v>244</v>
      </c>
      <c r="E2488" s="1546" t="s">
        <v>6158</v>
      </c>
      <c r="F2488" s="1546" t="s">
        <v>1487</v>
      </c>
      <c r="G2488" s="1818">
        <v>1</v>
      </c>
      <c r="H2488" s="1818">
        <v>5</v>
      </c>
      <c r="I2488" s="1818">
        <v>5</v>
      </c>
      <c r="J2488" s="1546" t="s">
        <v>6527</v>
      </c>
      <c r="K2488" s="1546" t="s">
        <v>6427</v>
      </c>
      <c r="L2488" s="1546" t="s">
        <v>6611</v>
      </c>
    </row>
    <row r="2489" spans="1:12">
      <c r="A2489" s="1546" t="s">
        <v>314</v>
      </c>
      <c r="B2489" s="1817">
        <v>8749</v>
      </c>
      <c r="C2489" s="1546" t="s">
        <v>1882</v>
      </c>
      <c r="D2489" s="1546" t="s">
        <v>244</v>
      </c>
      <c r="E2489" s="1546" t="s">
        <v>6183</v>
      </c>
      <c r="F2489" s="1546" t="s">
        <v>6184</v>
      </c>
      <c r="G2489" s="1818">
        <v>1</v>
      </c>
      <c r="H2489" s="1818">
        <v>5</v>
      </c>
      <c r="I2489" s="1818">
        <v>5</v>
      </c>
      <c r="J2489" s="1546" t="s">
        <v>6527</v>
      </c>
      <c r="K2489" s="1546" t="s">
        <v>6427</v>
      </c>
      <c r="L2489" s="1546" t="s">
        <v>6611</v>
      </c>
    </row>
    <row r="2490" spans="1:12">
      <c r="A2490" s="1546" t="s">
        <v>314</v>
      </c>
      <c r="B2490" s="1817">
        <v>8750</v>
      </c>
      <c r="C2490" s="1546" t="s">
        <v>1882</v>
      </c>
      <c r="D2490" s="1546" t="s">
        <v>244</v>
      </c>
      <c r="E2490" s="1546" t="s">
        <v>6160</v>
      </c>
      <c r="F2490" s="1546" t="s">
        <v>1487</v>
      </c>
      <c r="G2490" s="1818">
        <v>1</v>
      </c>
      <c r="H2490" s="1818">
        <v>5</v>
      </c>
      <c r="I2490" s="1818">
        <v>5</v>
      </c>
      <c r="J2490" s="1546" t="s">
        <v>6527</v>
      </c>
      <c r="K2490" s="1546" t="s">
        <v>6427</v>
      </c>
      <c r="L2490" s="1546" t="s">
        <v>6611</v>
      </c>
    </row>
    <row r="2491" spans="1:12">
      <c r="A2491" s="1546" t="s">
        <v>314</v>
      </c>
      <c r="B2491" s="1817">
        <v>8751</v>
      </c>
      <c r="C2491" s="1546" t="s">
        <v>1882</v>
      </c>
      <c r="D2491" s="1546" t="s">
        <v>244</v>
      </c>
      <c r="E2491" s="1546" t="s">
        <v>6185</v>
      </c>
      <c r="F2491" s="1546" t="s">
        <v>6184</v>
      </c>
      <c r="G2491" s="1818">
        <v>1</v>
      </c>
      <c r="H2491" s="1818">
        <v>5</v>
      </c>
      <c r="I2491" s="1818">
        <v>5</v>
      </c>
      <c r="J2491" s="1546" t="s">
        <v>6527</v>
      </c>
      <c r="K2491" s="1546" t="s">
        <v>6427</v>
      </c>
      <c r="L2491" s="1546" t="s">
        <v>6611</v>
      </c>
    </row>
    <row r="2492" spans="1:12">
      <c r="A2492" s="1546" t="s">
        <v>314</v>
      </c>
      <c r="B2492" s="1817">
        <v>8752</v>
      </c>
      <c r="C2492" s="1546" t="s">
        <v>1882</v>
      </c>
      <c r="D2492" s="1546" t="s">
        <v>244</v>
      </c>
      <c r="E2492" s="1546" t="s">
        <v>443</v>
      </c>
      <c r="F2492" s="1546" t="s">
        <v>442</v>
      </c>
      <c r="G2492" s="1818">
        <v>1</v>
      </c>
      <c r="H2492" s="1818">
        <v>5</v>
      </c>
      <c r="I2492" s="1818">
        <v>5</v>
      </c>
      <c r="J2492" s="1546" t="s">
        <v>6527</v>
      </c>
      <c r="K2492" s="1546" t="s">
        <v>6427</v>
      </c>
      <c r="L2492" s="1546" t="s">
        <v>6611</v>
      </c>
    </row>
    <row r="2493" spans="1:12">
      <c r="A2493" s="1546" t="s">
        <v>314</v>
      </c>
      <c r="B2493" s="1817">
        <v>8753</v>
      </c>
      <c r="C2493" s="1546" t="s">
        <v>1882</v>
      </c>
      <c r="D2493" s="1546" t="s">
        <v>244</v>
      </c>
      <c r="E2493" s="1546" t="s">
        <v>5940</v>
      </c>
      <c r="F2493" s="1546" t="s">
        <v>6307</v>
      </c>
      <c r="G2493" s="1818">
        <v>1</v>
      </c>
      <c r="H2493" s="1818">
        <v>5</v>
      </c>
      <c r="I2493" s="1818">
        <v>5</v>
      </c>
      <c r="J2493" s="1546" t="s">
        <v>6527</v>
      </c>
      <c r="K2493" s="1546" t="s">
        <v>6427</v>
      </c>
      <c r="L2493" s="1546" t="s">
        <v>6611</v>
      </c>
    </row>
    <row r="2494" spans="1:12">
      <c r="A2494" s="1546" t="s">
        <v>314</v>
      </c>
      <c r="B2494" s="1817">
        <v>8754</v>
      </c>
      <c r="C2494" s="1546" t="s">
        <v>1882</v>
      </c>
      <c r="D2494" s="1546" t="s">
        <v>244</v>
      </c>
      <c r="E2494" s="1546" t="s">
        <v>441</v>
      </c>
      <c r="F2494" s="1546" t="s">
        <v>440</v>
      </c>
      <c r="G2494" s="1818">
        <v>1</v>
      </c>
      <c r="H2494" s="1818">
        <v>5</v>
      </c>
      <c r="I2494" s="1818">
        <v>5</v>
      </c>
      <c r="J2494" s="1546" t="s">
        <v>6527</v>
      </c>
      <c r="K2494" s="1546" t="s">
        <v>6427</v>
      </c>
      <c r="L2494" s="1546" t="s">
        <v>6611</v>
      </c>
    </row>
    <row r="2495" spans="1:12">
      <c r="A2495" s="1546" t="s">
        <v>314</v>
      </c>
      <c r="B2495" s="1817">
        <v>8755</v>
      </c>
      <c r="C2495" s="1546" t="s">
        <v>1882</v>
      </c>
      <c r="D2495" s="1546" t="s">
        <v>244</v>
      </c>
      <c r="E2495" s="1546" t="s">
        <v>6186</v>
      </c>
      <c r="F2495" s="1546" t="s">
        <v>6187</v>
      </c>
      <c r="G2495" s="1818">
        <v>1</v>
      </c>
      <c r="H2495" s="1818">
        <v>5</v>
      </c>
      <c r="I2495" s="1818">
        <v>5</v>
      </c>
      <c r="J2495" s="1546" t="s">
        <v>6527</v>
      </c>
      <c r="K2495" s="1546" t="s">
        <v>6427</v>
      </c>
      <c r="L2495" s="1546" t="s">
        <v>6611</v>
      </c>
    </row>
    <row r="2496" spans="1:12">
      <c r="A2496" s="1546" t="s">
        <v>314</v>
      </c>
      <c r="B2496" s="1817">
        <v>8756</v>
      </c>
      <c r="C2496" s="1546" t="s">
        <v>1882</v>
      </c>
      <c r="D2496" s="1546" t="s">
        <v>244</v>
      </c>
      <c r="E2496" s="1546" t="s">
        <v>6245</v>
      </c>
      <c r="F2496" s="1546" t="s">
        <v>383</v>
      </c>
      <c r="G2496" s="1818">
        <v>1</v>
      </c>
      <c r="H2496" s="1818">
        <v>5</v>
      </c>
      <c r="I2496" s="1818">
        <v>5</v>
      </c>
      <c r="J2496" s="1546" t="s">
        <v>6527</v>
      </c>
      <c r="K2496" s="1546" t="s">
        <v>6427</v>
      </c>
      <c r="L2496" s="1546" t="s">
        <v>6611</v>
      </c>
    </row>
    <row r="2497" spans="1:12">
      <c r="A2497" s="1546" t="s">
        <v>314</v>
      </c>
      <c r="B2497" s="1817">
        <v>8757</v>
      </c>
      <c r="C2497" s="1546" t="s">
        <v>1882</v>
      </c>
      <c r="D2497" s="1546" t="s">
        <v>244</v>
      </c>
      <c r="E2497" s="1546" t="s">
        <v>6341</v>
      </c>
      <c r="F2497" s="1546" t="s">
        <v>1722</v>
      </c>
      <c r="G2497" s="1818">
        <v>1</v>
      </c>
      <c r="H2497" s="1818">
        <v>5</v>
      </c>
      <c r="I2497" s="1818">
        <v>5</v>
      </c>
      <c r="J2497" s="1546" t="s">
        <v>6527</v>
      </c>
      <c r="K2497" s="1546" t="s">
        <v>6427</v>
      </c>
      <c r="L2497" s="1546" t="s">
        <v>6611</v>
      </c>
    </row>
    <row r="2498" spans="1:12">
      <c r="A2498" s="1546" t="s">
        <v>314</v>
      </c>
      <c r="B2498" s="1817">
        <v>8758</v>
      </c>
      <c r="C2498" s="1546" t="s">
        <v>1882</v>
      </c>
      <c r="D2498" s="1546" t="s">
        <v>244</v>
      </c>
      <c r="E2498" s="1546" t="s">
        <v>1152</v>
      </c>
      <c r="F2498" s="1546" t="s">
        <v>1153</v>
      </c>
      <c r="G2498" s="1818">
        <v>1</v>
      </c>
      <c r="H2498" s="1818">
        <v>5</v>
      </c>
      <c r="I2498" s="1818">
        <v>5</v>
      </c>
      <c r="J2498" s="1546" t="s">
        <v>6527</v>
      </c>
      <c r="K2498" s="1546" t="s">
        <v>6427</v>
      </c>
      <c r="L2498" s="1546" t="s">
        <v>6611</v>
      </c>
    </row>
    <row r="2499" spans="1:12">
      <c r="A2499" s="1546" t="s">
        <v>314</v>
      </c>
      <c r="B2499" s="1817">
        <v>8759</v>
      </c>
      <c r="C2499" s="1546" t="s">
        <v>1882</v>
      </c>
      <c r="D2499" s="1546" t="s">
        <v>244</v>
      </c>
      <c r="E2499" s="1546" t="s">
        <v>283</v>
      </c>
      <c r="F2499" s="1546" t="s">
        <v>282</v>
      </c>
      <c r="G2499" s="1818">
        <v>1</v>
      </c>
      <c r="H2499" s="1818">
        <v>5</v>
      </c>
      <c r="I2499" s="1818">
        <v>5</v>
      </c>
      <c r="J2499" s="1546" t="s">
        <v>6527</v>
      </c>
      <c r="K2499" s="1546" t="s">
        <v>6427</v>
      </c>
      <c r="L2499" s="1546" t="s">
        <v>6611</v>
      </c>
    </row>
    <row r="2500" spans="1:12">
      <c r="A2500" s="1546" t="s">
        <v>314</v>
      </c>
      <c r="B2500" s="1817">
        <v>8760</v>
      </c>
      <c r="C2500" s="1546" t="s">
        <v>1882</v>
      </c>
      <c r="D2500" s="1546" t="s">
        <v>244</v>
      </c>
      <c r="E2500" s="1546" t="s">
        <v>2017</v>
      </c>
      <c r="F2500" s="1546" t="s">
        <v>2018</v>
      </c>
      <c r="G2500" s="1818">
        <v>1</v>
      </c>
      <c r="H2500" s="1818">
        <v>5</v>
      </c>
      <c r="I2500" s="1818">
        <v>5</v>
      </c>
      <c r="J2500" s="1546" t="s">
        <v>6527</v>
      </c>
      <c r="K2500" s="1546" t="s">
        <v>6427</v>
      </c>
      <c r="L2500" s="1546" t="s">
        <v>6611</v>
      </c>
    </row>
    <row r="2501" spans="1:12">
      <c r="A2501" s="1546" t="s">
        <v>314</v>
      </c>
      <c r="B2501" s="1817">
        <v>8761</v>
      </c>
      <c r="C2501" s="1546" t="s">
        <v>1882</v>
      </c>
      <c r="D2501" s="1546" t="s">
        <v>244</v>
      </c>
      <c r="E2501" s="1546" t="s">
        <v>6188</v>
      </c>
      <c r="F2501" s="1546" t="s">
        <v>6189</v>
      </c>
      <c r="G2501" s="1818">
        <v>1</v>
      </c>
      <c r="H2501" s="1818">
        <v>5</v>
      </c>
      <c r="I2501" s="1818">
        <v>5</v>
      </c>
      <c r="J2501" s="1546" t="s">
        <v>6527</v>
      </c>
      <c r="K2501" s="1546" t="s">
        <v>6427</v>
      </c>
      <c r="L2501" s="1546" t="s">
        <v>6611</v>
      </c>
    </row>
    <row r="2502" spans="1:12">
      <c r="A2502" s="1546" t="s">
        <v>314</v>
      </c>
      <c r="B2502" s="1817">
        <v>8762</v>
      </c>
      <c r="C2502" s="1546" t="s">
        <v>1882</v>
      </c>
      <c r="D2502" s="1546" t="s">
        <v>244</v>
      </c>
      <c r="E2502" s="1546" t="s">
        <v>2021</v>
      </c>
      <c r="F2502" s="1546" t="s">
        <v>2022</v>
      </c>
      <c r="G2502" s="1818">
        <v>1</v>
      </c>
      <c r="H2502" s="1818">
        <v>5</v>
      </c>
      <c r="I2502" s="1818">
        <v>5</v>
      </c>
      <c r="J2502" s="1546" t="s">
        <v>6527</v>
      </c>
      <c r="K2502" s="1546" t="s">
        <v>6427</v>
      </c>
      <c r="L2502" s="1546" t="s">
        <v>6611</v>
      </c>
    </row>
    <row r="2503" spans="1:12">
      <c r="A2503" s="1546" t="s">
        <v>314</v>
      </c>
      <c r="B2503" s="1817">
        <v>8763</v>
      </c>
      <c r="C2503" s="1546" t="s">
        <v>1882</v>
      </c>
      <c r="D2503" s="1546" t="s">
        <v>244</v>
      </c>
      <c r="E2503" s="1546" t="s">
        <v>720</v>
      </c>
      <c r="F2503" s="1546" t="s">
        <v>2023</v>
      </c>
      <c r="G2503" s="1818">
        <v>1</v>
      </c>
      <c r="H2503" s="1818">
        <v>5</v>
      </c>
      <c r="I2503" s="1818">
        <v>5</v>
      </c>
      <c r="J2503" s="1546" t="s">
        <v>6527</v>
      </c>
      <c r="K2503" s="1546" t="s">
        <v>6427</v>
      </c>
      <c r="L2503" s="1546" t="s">
        <v>6611</v>
      </c>
    </row>
    <row r="2504" spans="1:12">
      <c r="A2504" s="1546" t="s">
        <v>314</v>
      </c>
      <c r="B2504" s="1817">
        <v>8764</v>
      </c>
      <c r="C2504" s="1546" t="s">
        <v>1882</v>
      </c>
      <c r="D2504" s="1546" t="s">
        <v>244</v>
      </c>
      <c r="E2504" s="1546" t="s">
        <v>792</v>
      </c>
      <c r="F2504" s="1546" t="s">
        <v>793</v>
      </c>
      <c r="G2504" s="1818">
        <v>1</v>
      </c>
      <c r="H2504" s="1818">
        <v>5</v>
      </c>
      <c r="I2504" s="1818">
        <v>5</v>
      </c>
      <c r="J2504" s="1546" t="s">
        <v>6527</v>
      </c>
      <c r="K2504" s="1546" t="s">
        <v>6427</v>
      </c>
      <c r="L2504" s="1546" t="s">
        <v>6611</v>
      </c>
    </row>
    <row r="2505" spans="1:12">
      <c r="A2505" s="1546" t="s">
        <v>314</v>
      </c>
      <c r="B2505" s="1817">
        <v>8765</v>
      </c>
      <c r="C2505" s="1546" t="s">
        <v>1882</v>
      </c>
      <c r="D2505" s="1546" t="s">
        <v>244</v>
      </c>
      <c r="E2505" s="1546" t="s">
        <v>6236</v>
      </c>
      <c r="F2505" s="1546" t="s">
        <v>341</v>
      </c>
      <c r="G2505" s="1818">
        <v>1</v>
      </c>
      <c r="H2505" s="1818">
        <v>5</v>
      </c>
      <c r="I2505" s="1818">
        <v>5</v>
      </c>
      <c r="J2505" s="1546" t="s">
        <v>6527</v>
      </c>
      <c r="K2505" s="1546" t="s">
        <v>6427</v>
      </c>
      <c r="L2505" s="1546" t="s">
        <v>6611</v>
      </c>
    </row>
    <row r="2506" spans="1:12">
      <c r="A2506" s="1546" t="s">
        <v>314</v>
      </c>
      <c r="B2506" s="1817">
        <v>8766</v>
      </c>
      <c r="C2506" s="1546" t="s">
        <v>1882</v>
      </c>
      <c r="D2506" s="1546" t="s">
        <v>244</v>
      </c>
      <c r="E2506" s="1546" t="s">
        <v>6369</v>
      </c>
      <c r="F2506" s="1546" t="s">
        <v>5834</v>
      </c>
      <c r="G2506" s="1818">
        <v>1</v>
      </c>
      <c r="H2506" s="1818">
        <v>5</v>
      </c>
      <c r="I2506" s="1818">
        <v>5</v>
      </c>
      <c r="J2506" s="1546" t="s">
        <v>6527</v>
      </c>
      <c r="K2506" s="1546" t="s">
        <v>6427</v>
      </c>
      <c r="L2506" s="1546" t="s">
        <v>6611</v>
      </c>
    </row>
    <row r="2507" spans="1:12">
      <c r="A2507" s="1546" t="s">
        <v>314</v>
      </c>
      <c r="B2507" s="1817">
        <v>8767</v>
      </c>
      <c r="C2507" s="1546" t="s">
        <v>1882</v>
      </c>
      <c r="D2507" s="1546" t="s">
        <v>244</v>
      </c>
      <c r="E2507" s="1546" t="s">
        <v>6239</v>
      </c>
      <c r="F2507" s="1546" t="s">
        <v>347</v>
      </c>
      <c r="G2507" s="1818">
        <v>1</v>
      </c>
      <c r="H2507" s="1818">
        <v>5</v>
      </c>
      <c r="I2507" s="1818">
        <v>5</v>
      </c>
      <c r="J2507" s="1546" t="s">
        <v>6527</v>
      </c>
      <c r="K2507" s="1546" t="s">
        <v>6427</v>
      </c>
      <c r="L2507" s="1546" t="s">
        <v>6611</v>
      </c>
    </row>
    <row r="2508" spans="1:12">
      <c r="A2508" s="1546" t="s">
        <v>314</v>
      </c>
      <c r="B2508" s="1817">
        <v>8768</v>
      </c>
      <c r="C2508" s="1546" t="s">
        <v>1882</v>
      </c>
      <c r="D2508" s="1546" t="s">
        <v>244</v>
      </c>
      <c r="E2508" s="1546" t="s">
        <v>6240</v>
      </c>
      <c r="F2508" s="1546" t="s">
        <v>349</v>
      </c>
      <c r="G2508" s="1818">
        <v>1</v>
      </c>
      <c r="H2508" s="1818">
        <v>5</v>
      </c>
      <c r="I2508" s="1818">
        <v>5</v>
      </c>
      <c r="J2508" s="1546" t="s">
        <v>6527</v>
      </c>
      <c r="K2508" s="1546" t="s">
        <v>6427</v>
      </c>
      <c r="L2508" s="1546" t="s">
        <v>6611</v>
      </c>
    </row>
    <row r="2509" spans="1:12">
      <c r="A2509" s="1546" t="s">
        <v>314</v>
      </c>
      <c r="B2509" s="1817">
        <v>8769</v>
      </c>
      <c r="C2509" s="1546" t="s">
        <v>1882</v>
      </c>
      <c r="D2509" s="1546" t="s">
        <v>244</v>
      </c>
      <c r="E2509" s="1546" t="s">
        <v>6370</v>
      </c>
      <c r="F2509" s="1546" t="s">
        <v>5854</v>
      </c>
      <c r="G2509" s="1818">
        <v>1</v>
      </c>
      <c r="H2509" s="1818">
        <v>5</v>
      </c>
      <c r="I2509" s="1818">
        <v>5</v>
      </c>
      <c r="J2509" s="1546" t="s">
        <v>6527</v>
      </c>
      <c r="K2509" s="1546" t="s">
        <v>6427</v>
      </c>
      <c r="L2509" s="1546" t="s">
        <v>6611</v>
      </c>
    </row>
    <row r="2510" spans="1:12">
      <c r="A2510" s="1546" t="s">
        <v>314</v>
      </c>
      <c r="B2510" s="1817">
        <v>8770</v>
      </c>
      <c r="C2510" s="1546" t="s">
        <v>1882</v>
      </c>
      <c r="D2510" s="1546" t="s">
        <v>244</v>
      </c>
      <c r="E2510" s="1546" t="s">
        <v>6227</v>
      </c>
      <c r="F2510" s="1546" t="s">
        <v>5961</v>
      </c>
      <c r="G2510" s="1818">
        <v>1</v>
      </c>
      <c r="H2510" s="1818">
        <v>5</v>
      </c>
      <c r="I2510" s="1818">
        <v>5</v>
      </c>
      <c r="J2510" s="1546" t="s">
        <v>6527</v>
      </c>
      <c r="K2510" s="1546" t="s">
        <v>6427</v>
      </c>
      <c r="L2510" s="1546" t="s">
        <v>6611</v>
      </c>
    </row>
    <row r="2511" spans="1:12">
      <c r="A2511" s="1546" t="s">
        <v>314</v>
      </c>
      <c r="B2511" s="1817">
        <v>8771</v>
      </c>
      <c r="C2511" s="1546" t="s">
        <v>1882</v>
      </c>
      <c r="D2511" s="1546" t="s">
        <v>244</v>
      </c>
      <c r="E2511" s="1546" t="s">
        <v>462</v>
      </c>
      <c r="F2511" s="1546" t="s">
        <v>461</v>
      </c>
      <c r="G2511" s="1818">
        <v>1</v>
      </c>
      <c r="H2511" s="1818">
        <v>5</v>
      </c>
      <c r="I2511" s="1818">
        <v>5</v>
      </c>
      <c r="J2511" s="1546" t="s">
        <v>6527</v>
      </c>
      <c r="K2511" s="1546" t="s">
        <v>6427</v>
      </c>
      <c r="L2511" s="1546" t="s">
        <v>6611</v>
      </c>
    </row>
    <row r="2512" spans="1:12">
      <c r="A2512" s="1546" t="s">
        <v>314</v>
      </c>
      <c r="B2512" s="1817">
        <v>8772</v>
      </c>
      <c r="C2512" s="1546" t="s">
        <v>1882</v>
      </c>
      <c r="D2512" s="1546" t="s">
        <v>244</v>
      </c>
      <c r="E2512" s="1546" t="s">
        <v>6248</v>
      </c>
      <c r="F2512" s="1546" t="s">
        <v>459</v>
      </c>
      <c r="G2512" s="1818">
        <v>1</v>
      </c>
      <c r="H2512" s="1818">
        <v>5</v>
      </c>
      <c r="I2512" s="1818">
        <v>5</v>
      </c>
      <c r="J2512" s="1546" t="s">
        <v>6527</v>
      </c>
      <c r="K2512" s="1546" t="s">
        <v>6427</v>
      </c>
      <c r="L2512" s="1546" t="s">
        <v>6611</v>
      </c>
    </row>
    <row r="2513" spans="1:12">
      <c r="A2513" s="1546" t="s">
        <v>314</v>
      </c>
      <c r="B2513" s="1817">
        <v>8773</v>
      </c>
      <c r="C2513" s="1546" t="s">
        <v>1882</v>
      </c>
      <c r="D2513" s="1546" t="s">
        <v>244</v>
      </c>
      <c r="E2513" s="1546" t="s">
        <v>908</v>
      </c>
      <c r="F2513" s="1546" t="s">
        <v>907</v>
      </c>
      <c r="G2513" s="1818">
        <v>1</v>
      </c>
      <c r="H2513" s="1818">
        <v>5</v>
      </c>
      <c r="I2513" s="1818">
        <v>5</v>
      </c>
      <c r="J2513" s="1546" t="s">
        <v>6527</v>
      </c>
      <c r="K2513" s="1546" t="s">
        <v>6427</v>
      </c>
      <c r="L2513" s="1546" t="s">
        <v>6611</v>
      </c>
    </row>
    <row r="2514" spans="1:12">
      <c r="A2514" s="1546" t="s">
        <v>314</v>
      </c>
      <c r="B2514" s="1817">
        <v>8774</v>
      </c>
      <c r="C2514" s="1546" t="s">
        <v>1882</v>
      </c>
      <c r="D2514" s="1546" t="s">
        <v>244</v>
      </c>
      <c r="E2514" s="1546" t="s">
        <v>6145</v>
      </c>
      <c r="F2514" s="1546" t="s">
        <v>6146</v>
      </c>
      <c r="G2514" s="1818">
        <v>1</v>
      </c>
      <c r="H2514" s="1818">
        <v>5</v>
      </c>
      <c r="I2514" s="1818">
        <v>5</v>
      </c>
      <c r="J2514" s="1546" t="s">
        <v>6527</v>
      </c>
      <c r="K2514" s="1546" t="s">
        <v>6427</v>
      </c>
      <c r="L2514" s="1546" t="s">
        <v>6611</v>
      </c>
    </row>
    <row r="2515" spans="1:12">
      <c r="A2515" s="1546" t="s">
        <v>314</v>
      </c>
      <c r="B2515" s="1817">
        <v>8775</v>
      </c>
      <c r="C2515" s="1546" t="s">
        <v>1882</v>
      </c>
      <c r="D2515" s="1546" t="s">
        <v>244</v>
      </c>
      <c r="E2515" s="1546" t="s">
        <v>1271</v>
      </c>
      <c r="F2515" s="1546" t="s">
        <v>1272</v>
      </c>
      <c r="G2515" s="1818">
        <v>1</v>
      </c>
      <c r="H2515" s="1818">
        <v>5</v>
      </c>
      <c r="I2515" s="1818">
        <v>5</v>
      </c>
      <c r="J2515" s="1546" t="s">
        <v>6527</v>
      </c>
      <c r="K2515" s="1546" t="s">
        <v>6427</v>
      </c>
      <c r="L2515" s="1546" t="s">
        <v>6611</v>
      </c>
    </row>
    <row r="2516" spans="1:12">
      <c r="A2516" s="1546" t="s">
        <v>314</v>
      </c>
      <c r="B2516" s="1817">
        <v>8776</v>
      </c>
      <c r="C2516" s="1546" t="s">
        <v>1882</v>
      </c>
      <c r="D2516" s="1546" t="s">
        <v>244</v>
      </c>
      <c r="E2516" s="1546" t="s">
        <v>1511</v>
      </c>
      <c r="F2516" s="1546" t="s">
        <v>5859</v>
      </c>
      <c r="G2516" s="1818">
        <v>1</v>
      </c>
      <c r="H2516" s="1818">
        <v>5</v>
      </c>
      <c r="I2516" s="1818">
        <v>5</v>
      </c>
      <c r="J2516" s="1546" t="s">
        <v>6527</v>
      </c>
      <c r="K2516" s="1546" t="s">
        <v>6427</v>
      </c>
      <c r="L2516" s="1546" t="s">
        <v>6611</v>
      </c>
    </row>
    <row r="2517" spans="1:12">
      <c r="A2517" s="1546" t="s">
        <v>314</v>
      </c>
      <c r="B2517" s="1817">
        <v>8777</v>
      </c>
      <c r="C2517" s="1546" t="s">
        <v>1882</v>
      </c>
      <c r="D2517" s="1546" t="s">
        <v>244</v>
      </c>
      <c r="E2517" s="1546" t="s">
        <v>6371</v>
      </c>
      <c r="F2517" s="1546" t="s">
        <v>362</v>
      </c>
      <c r="G2517" s="1818">
        <v>1</v>
      </c>
      <c r="H2517" s="1818">
        <v>5</v>
      </c>
      <c r="I2517" s="1818">
        <v>5</v>
      </c>
      <c r="J2517" s="1546" t="s">
        <v>6527</v>
      </c>
      <c r="K2517" s="1546" t="s">
        <v>6427</v>
      </c>
      <c r="L2517" s="1546" t="s">
        <v>6611</v>
      </c>
    </row>
    <row r="2518" spans="1:12">
      <c r="A2518" s="1546" t="s">
        <v>314</v>
      </c>
      <c r="B2518" s="1817">
        <v>8778</v>
      </c>
      <c r="C2518" s="1546" t="s">
        <v>1882</v>
      </c>
      <c r="D2518" s="1546" t="s">
        <v>244</v>
      </c>
      <c r="E2518" s="1546" t="s">
        <v>6190</v>
      </c>
      <c r="F2518" s="1546" t="s">
        <v>6096</v>
      </c>
      <c r="G2518" s="1818">
        <v>1</v>
      </c>
      <c r="H2518" s="1818">
        <v>5</v>
      </c>
      <c r="I2518" s="1818">
        <v>5</v>
      </c>
      <c r="J2518" s="1546" t="s">
        <v>6527</v>
      </c>
      <c r="K2518" s="1546" t="s">
        <v>6427</v>
      </c>
      <c r="L2518" s="1546" t="s">
        <v>6611</v>
      </c>
    </row>
    <row r="2519" spans="1:12">
      <c r="A2519" s="1546" t="s">
        <v>314</v>
      </c>
      <c r="B2519" s="1817">
        <v>8779</v>
      </c>
      <c r="C2519" s="1546" t="s">
        <v>1882</v>
      </c>
      <c r="D2519" s="1546" t="s">
        <v>244</v>
      </c>
      <c r="E2519" s="1546" t="s">
        <v>2030</v>
      </c>
      <c r="F2519" s="1546" t="s">
        <v>2031</v>
      </c>
      <c r="G2519" s="1818">
        <v>1</v>
      </c>
      <c r="H2519" s="1818">
        <v>5</v>
      </c>
      <c r="I2519" s="1818">
        <v>5</v>
      </c>
      <c r="J2519" s="1546" t="s">
        <v>6527</v>
      </c>
      <c r="K2519" s="1546" t="s">
        <v>6427</v>
      </c>
      <c r="L2519" s="1546" t="s">
        <v>6611</v>
      </c>
    </row>
    <row r="2520" spans="1:12">
      <c r="A2520" s="1546" t="s">
        <v>314</v>
      </c>
      <c r="B2520" s="1817">
        <v>8780</v>
      </c>
      <c r="C2520" s="1546" t="s">
        <v>1882</v>
      </c>
      <c r="D2520" s="1546" t="s">
        <v>244</v>
      </c>
      <c r="E2520" s="1546" t="s">
        <v>5860</v>
      </c>
      <c r="F2520" s="1546" t="s">
        <v>5861</v>
      </c>
      <c r="G2520" s="1818">
        <v>1</v>
      </c>
      <c r="H2520" s="1818">
        <v>5</v>
      </c>
      <c r="I2520" s="1818">
        <v>5</v>
      </c>
      <c r="J2520" s="1546" t="s">
        <v>6527</v>
      </c>
      <c r="K2520" s="1546" t="s">
        <v>6427</v>
      </c>
      <c r="L2520" s="1546" t="s">
        <v>6611</v>
      </c>
    </row>
    <row r="2521" spans="1:12">
      <c r="A2521" s="1546" t="s">
        <v>314</v>
      </c>
      <c r="B2521" s="1817">
        <v>8781</v>
      </c>
      <c r="C2521" s="1546" t="s">
        <v>1882</v>
      </c>
      <c r="D2521" s="1546" t="s">
        <v>244</v>
      </c>
      <c r="E2521" s="1546" t="s">
        <v>6268</v>
      </c>
      <c r="F2521" s="1546" t="s">
        <v>745</v>
      </c>
      <c r="G2521" s="1818">
        <v>1</v>
      </c>
      <c r="H2521" s="1818">
        <v>5</v>
      </c>
      <c r="I2521" s="1818">
        <v>5</v>
      </c>
      <c r="J2521" s="1546" t="s">
        <v>6527</v>
      </c>
      <c r="K2521" s="1546" t="s">
        <v>6427</v>
      </c>
      <c r="L2521" s="1546" t="s">
        <v>6611</v>
      </c>
    </row>
    <row r="2522" spans="1:12">
      <c r="A2522" s="1546" t="s">
        <v>314</v>
      </c>
      <c r="B2522" s="1817">
        <v>8782</v>
      </c>
      <c r="C2522" s="1546" t="s">
        <v>1882</v>
      </c>
      <c r="D2522" s="1546" t="s">
        <v>244</v>
      </c>
      <c r="E2522" s="1546" t="s">
        <v>6372</v>
      </c>
      <c r="F2522" s="1546" t="s">
        <v>5866</v>
      </c>
      <c r="G2522" s="1818">
        <v>1</v>
      </c>
      <c r="H2522" s="1818">
        <v>5</v>
      </c>
      <c r="I2522" s="1818">
        <v>5</v>
      </c>
      <c r="J2522" s="1546" t="s">
        <v>6527</v>
      </c>
      <c r="K2522" s="1546" t="s">
        <v>6427</v>
      </c>
      <c r="L2522" s="1546" t="s">
        <v>6611</v>
      </c>
    </row>
    <row r="2523" spans="1:12">
      <c r="A2523" s="1546" t="s">
        <v>314</v>
      </c>
      <c r="B2523" s="1817">
        <v>8783</v>
      </c>
      <c r="C2523" s="1546" t="s">
        <v>1882</v>
      </c>
      <c r="D2523" s="1546" t="s">
        <v>244</v>
      </c>
      <c r="E2523" s="1546" t="s">
        <v>6228</v>
      </c>
      <c r="F2523" s="1546" t="s">
        <v>22</v>
      </c>
      <c r="G2523" s="1818">
        <v>1</v>
      </c>
      <c r="H2523" s="1818">
        <v>5</v>
      </c>
      <c r="I2523" s="1818">
        <v>5</v>
      </c>
      <c r="J2523" s="1546" t="s">
        <v>6527</v>
      </c>
      <c r="K2523" s="1546" t="s">
        <v>6427</v>
      </c>
      <c r="L2523" s="1546" t="s">
        <v>6611</v>
      </c>
    </row>
    <row r="2524" spans="1:12">
      <c r="A2524" s="1546" t="s">
        <v>314</v>
      </c>
      <c r="B2524" s="1817">
        <v>8784</v>
      </c>
      <c r="C2524" s="1546" t="s">
        <v>1882</v>
      </c>
      <c r="D2524" s="1546" t="s">
        <v>244</v>
      </c>
      <c r="E2524" s="1546" t="s">
        <v>6325</v>
      </c>
      <c r="F2524" s="1546" t="s">
        <v>5863</v>
      </c>
      <c r="G2524" s="1818">
        <v>1</v>
      </c>
      <c r="H2524" s="1818">
        <v>5</v>
      </c>
      <c r="I2524" s="1818">
        <v>5</v>
      </c>
      <c r="J2524" s="1546" t="s">
        <v>6527</v>
      </c>
      <c r="K2524" s="1546" t="s">
        <v>6427</v>
      </c>
      <c r="L2524" s="1546" t="s">
        <v>6611</v>
      </c>
    </row>
    <row r="2525" spans="1:12">
      <c r="A2525" s="1546" t="s">
        <v>314</v>
      </c>
      <c r="B2525" s="1817">
        <v>8785</v>
      </c>
      <c r="C2525" s="1546" t="s">
        <v>1882</v>
      </c>
      <c r="D2525" s="1546" t="s">
        <v>244</v>
      </c>
      <c r="E2525" s="1546" t="s">
        <v>860</v>
      </c>
      <c r="F2525" s="1546" t="s">
        <v>751</v>
      </c>
      <c r="G2525" s="1818">
        <v>1</v>
      </c>
      <c r="H2525" s="1818">
        <v>5</v>
      </c>
      <c r="I2525" s="1818">
        <v>5</v>
      </c>
      <c r="J2525" s="1546" t="s">
        <v>6527</v>
      </c>
      <c r="K2525" s="1546" t="s">
        <v>6427</v>
      </c>
      <c r="L2525" s="1546" t="s">
        <v>6611</v>
      </c>
    </row>
    <row r="2526" spans="1:12">
      <c r="A2526" s="1546" t="s">
        <v>314</v>
      </c>
      <c r="B2526" s="1817">
        <v>8786</v>
      </c>
      <c r="C2526" s="1546" t="s">
        <v>1882</v>
      </c>
      <c r="D2526" s="1546" t="s">
        <v>244</v>
      </c>
      <c r="E2526" s="1546" t="s">
        <v>1103</v>
      </c>
      <c r="F2526" s="1546" t="s">
        <v>1183</v>
      </c>
      <c r="G2526" s="1818">
        <v>1</v>
      </c>
      <c r="H2526" s="1818">
        <v>5</v>
      </c>
      <c r="I2526" s="1818">
        <v>5</v>
      </c>
      <c r="J2526" s="1546" t="s">
        <v>6527</v>
      </c>
      <c r="K2526" s="1546" t="s">
        <v>6427</v>
      </c>
      <c r="L2526" s="1546" t="s">
        <v>6611</v>
      </c>
    </row>
    <row r="2527" spans="1:12">
      <c r="A2527" s="1546" t="s">
        <v>314</v>
      </c>
      <c r="B2527" s="1817">
        <v>8787</v>
      </c>
      <c r="C2527" s="1546" t="s">
        <v>1882</v>
      </c>
      <c r="D2527" s="1546" t="s">
        <v>244</v>
      </c>
      <c r="E2527" s="1546" t="s">
        <v>970</v>
      </c>
      <c r="F2527" s="1546" t="s">
        <v>969</v>
      </c>
      <c r="G2527" s="1818">
        <v>1</v>
      </c>
      <c r="H2527" s="1818">
        <v>5</v>
      </c>
      <c r="I2527" s="1818">
        <v>5</v>
      </c>
      <c r="J2527" s="1546" t="s">
        <v>6527</v>
      </c>
      <c r="K2527" s="1546" t="s">
        <v>6427</v>
      </c>
      <c r="L2527" s="1546" t="s">
        <v>6611</v>
      </c>
    </row>
    <row r="2528" spans="1:12">
      <c r="A2528" s="1546" t="s">
        <v>314</v>
      </c>
      <c r="B2528" s="1817">
        <v>8788</v>
      </c>
      <c r="C2528" s="1546" t="s">
        <v>1882</v>
      </c>
      <c r="D2528" s="1546" t="s">
        <v>244</v>
      </c>
      <c r="E2528" s="1546" t="s">
        <v>6373</v>
      </c>
      <c r="F2528" s="1546" t="s">
        <v>2035</v>
      </c>
      <c r="G2528" s="1818">
        <v>1</v>
      </c>
      <c r="H2528" s="1818">
        <v>5</v>
      </c>
      <c r="I2528" s="1818">
        <v>5</v>
      </c>
      <c r="J2528" s="1546" t="s">
        <v>6527</v>
      </c>
      <c r="K2528" s="1546" t="s">
        <v>6427</v>
      </c>
      <c r="L2528" s="1546" t="s">
        <v>6611</v>
      </c>
    </row>
    <row r="2529" spans="1:12">
      <c r="A2529" s="1546" t="s">
        <v>314</v>
      </c>
      <c r="B2529" s="1817">
        <v>8789</v>
      </c>
      <c r="C2529" s="1546" t="s">
        <v>1882</v>
      </c>
      <c r="D2529" s="1546" t="s">
        <v>244</v>
      </c>
      <c r="E2529" s="1546" t="s">
        <v>5820</v>
      </c>
      <c r="F2529" s="1546" t="s">
        <v>1153</v>
      </c>
      <c r="G2529" s="1818">
        <v>1</v>
      </c>
      <c r="H2529" s="1818">
        <v>5</v>
      </c>
      <c r="I2529" s="1818">
        <v>5</v>
      </c>
      <c r="J2529" s="1546" t="s">
        <v>6527</v>
      </c>
      <c r="K2529" s="1546" t="s">
        <v>6427</v>
      </c>
      <c r="L2529" s="1546" t="s">
        <v>6611</v>
      </c>
    </row>
    <row r="2530" spans="1:12">
      <c r="A2530" s="1546" t="s">
        <v>314</v>
      </c>
      <c r="B2530" s="1817">
        <v>8790</v>
      </c>
      <c r="C2530" s="1546" t="s">
        <v>1882</v>
      </c>
      <c r="D2530" s="1546" t="s">
        <v>244</v>
      </c>
      <c r="E2530" s="1546" t="s">
        <v>6247</v>
      </c>
      <c r="F2530" s="1546" t="s">
        <v>463</v>
      </c>
      <c r="G2530" s="1818">
        <v>1</v>
      </c>
      <c r="H2530" s="1818">
        <v>5</v>
      </c>
      <c r="I2530" s="1818">
        <v>5</v>
      </c>
      <c r="J2530" s="1546" t="s">
        <v>6527</v>
      </c>
      <c r="K2530" s="1546" t="s">
        <v>6427</v>
      </c>
      <c r="L2530" s="1546" t="s">
        <v>6611</v>
      </c>
    </row>
    <row r="2531" spans="1:12">
      <c r="A2531" s="1546" t="s">
        <v>314</v>
      </c>
      <c r="B2531" s="1817">
        <v>8791</v>
      </c>
      <c r="C2531" s="1546" t="s">
        <v>1882</v>
      </c>
      <c r="D2531" s="1546" t="s">
        <v>244</v>
      </c>
      <c r="E2531" s="1546" t="s">
        <v>6318</v>
      </c>
      <c r="F2531" s="1546" t="s">
        <v>5824</v>
      </c>
      <c r="G2531" s="1818">
        <v>1</v>
      </c>
      <c r="H2531" s="1818">
        <v>5</v>
      </c>
      <c r="I2531" s="1818">
        <v>5</v>
      </c>
      <c r="J2531" s="1546" t="s">
        <v>6527</v>
      </c>
      <c r="K2531" s="1546" t="s">
        <v>6427</v>
      </c>
      <c r="L2531" s="1546" t="s">
        <v>6611</v>
      </c>
    </row>
    <row r="2532" spans="1:12">
      <c r="A2532" s="1546" t="s">
        <v>314</v>
      </c>
      <c r="B2532" s="1817">
        <v>8792</v>
      </c>
      <c r="C2532" s="1546" t="s">
        <v>1882</v>
      </c>
      <c r="D2532" s="1546" t="s">
        <v>244</v>
      </c>
      <c r="E2532" s="1546" t="s">
        <v>6226</v>
      </c>
      <c r="F2532" s="1546" t="s">
        <v>38</v>
      </c>
      <c r="G2532" s="1818">
        <v>1</v>
      </c>
      <c r="H2532" s="1818">
        <v>5</v>
      </c>
      <c r="I2532" s="1818">
        <v>5</v>
      </c>
      <c r="J2532" s="1546" t="s">
        <v>6527</v>
      </c>
      <c r="K2532" s="1546" t="s">
        <v>6427</v>
      </c>
      <c r="L2532" s="1546" t="s">
        <v>6611</v>
      </c>
    </row>
    <row r="2533" spans="1:12">
      <c r="A2533" s="1546" t="s">
        <v>314</v>
      </c>
      <c r="B2533" s="1817">
        <v>8793</v>
      </c>
      <c r="C2533" s="1546" t="s">
        <v>1882</v>
      </c>
      <c r="D2533" s="1546" t="s">
        <v>244</v>
      </c>
      <c r="E2533" s="1546" t="s">
        <v>6324</v>
      </c>
      <c r="F2533" s="1546" t="s">
        <v>5826</v>
      </c>
      <c r="G2533" s="1818">
        <v>1</v>
      </c>
      <c r="H2533" s="1818">
        <v>5</v>
      </c>
      <c r="I2533" s="1818">
        <v>5</v>
      </c>
      <c r="J2533" s="1546" t="s">
        <v>6527</v>
      </c>
      <c r="K2533" s="1546" t="s">
        <v>6427</v>
      </c>
      <c r="L2533" s="1546" t="s">
        <v>6611</v>
      </c>
    </row>
    <row r="2534" spans="1:12">
      <c r="A2534" s="1546" t="s">
        <v>314</v>
      </c>
      <c r="B2534" s="1817">
        <v>8794</v>
      </c>
      <c r="C2534" s="1546" t="s">
        <v>1882</v>
      </c>
      <c r="D2534" s="1546" t="s">
        <v>244</v>
      </c>
      <c r="E2534" s="1546" t="s">
        <v>6302</v>
      </c>
      <c r="F2534" s="1546" t="s">
        <v>896</v>
      </c>
      <c r="G2534" s="1818">
        <v>1</v>
      </c>
      <c r="H2534" s="1818">
        <v>5</v>
      </c>
      <c r="I2534" s="1818">
        <v>5</v>
      </c>
      <c r="J2534" s="1546" t="s">
        <v>6527</v>
      </c>
      <c r="K2534" s="1546" t="s">
        <v>6427</v>
      </c>
      <c r="L2534" s="1546" t="s">
        <v>6611</v>
      </c>
    </row>
    <row r="2535" spans="1:12">
      <c r="A2535" s="1546" t="s">
        <v>314</v>
      </c>
      <c r="B2535" s="1817">
        <v>8795</v>
      </c>
      <c r="C2535" s="1546" t="s">
        <v>1882</v>
      </c>
      <c r="D2535" s="1546" t="s">
        <v>244</v>
      </c>
      <c r="E2535" s="1546" t="s">
        <v>6233</v>
      </c>
      <c r="F2535" s="1546" t="s">
        <v>274</v>
      </c>
      <c r="G2535" s="1818">
        <v>1</v>
      </c>
      <c r="H2535" s="1818">
        <v>5</v>
      </c>
      <c r="I2535" s="1818">
        <v>5</v>
      </c>
      <c r="J2535" s="1546" t="s">
        <v>6527</v>
      </c>
      <c r="K2535" s="1546" t="s">
        <v>6427</v>
      </c>
      <c r="L2535" s="1546" t="s">
        <v>6611</v>
      </c>
    </row>
    <row r="2536" spans="1:12">
      <c r="A2536" s="1546" t="s">
        <v>314</v>
      </c>
      <c r="B2536" s="1817">
        <v>8796</v>
      </c>
      <c r="C2536" s="1546" t="s">
        <v>1882</v>
      </c>
      <c r="D2536" s="1546" t="s">
        <v>244</v>
      </c>
      <c r="E2536" s="1546" t="s">
        <v>6234</v>
      </c>
      <c r="F2536" s="1546" t="s">
        <v>5830</v>
      </c>
      <c r="G2536" s="1818">
        <v>1</v>
      </c>
      <c r="H2536" s="1818">
        <v>5</v>
      </c>
      <c r="I2536" s="1818">
        <v>5</v>
      </c>
      <c r="J2536" s="1546" t="s">
        <v>6527</v>
      </c>
      <c r="K2536" s="1546" t="s">
        <v>6427</v>
      </c>
      <c r="L2536" s="1546" t="s">
        <v>6611</v>
      </c>
    </row>
    <row r="2537" spans="1:12">
      <c r="A2537" s="1546" t="s">
        <v>314</v>
      </c>
      <c r="B2537" s="1817">
        <v>8797</v>
      </c>
      <c r="C2537" s="1546" t="s">
        <v>1882</v>
      </c>
      <c r="D2537" s="1546" t="s">
        <v>244</v>
      </c>
      <c r="E2537" s="1546" t="s">
        <v>458</v>
      </c>
      <c r="F2537" s="1546" t="s">
        <v>457</v>
      </c>
      <c r="G2537" s="1818">
        <v>1</v>
      </c>
      <c r="H2537" s="1818">
        <v>5</v>
      </c>
      <c r="I2537" s="1818">
        <v>5</v>
      </c>
      <c r="J2537" s="1546" t="s">
        <v>6527</v>
      </c>
      <c r="K2537" s="1546" t="s">
        <v>6427</v>
      </c>
      <c r="L2537" s="1546" t="s">
        <v>6611</v>
      </c>
    </row>
    <row r="2538" spans="1:12">
      <c r="A2538" s="1546" t="s">
        <v>314</v>
      </c>
      <c r="B2538" s="1817">
        <v>8798</v>
      </c>
      <c r="C2538" s="1546" t="s">
        <v>1882</v>
      </c>
      <c r="D2538" s="1546" t="s">
        <v>244</v>
      </c>
      <c r="E2538" s="1546" t="s">
        <v>593</v>
      </c>
      <c r="F2538" s="1546" t="s">
        <v>438</v>
      </c>
      <c r="G2538" s="1818">
        <v>1</v>
      </c>
      <c r="H2538" s="1818">
        <v>5</v>
      </c>
      <c r="I2538" s="1818">
        <v>5</v>
      </c>
      <c r="J2538" s="1546" t="s">
        <v>6527</v>
      </c>
      <c r="K2538" s="1546" t="s">
        <v>6427</v>
      </c>
      <c r="L2538" s="1546" t="s">
        <v>6611</v>
      </c>
    </row>
    <row r="2539" spans="1:12">
      <c r="A2539" s="1546" t="s">
        <v>314</v>
      </c>
      <c r="B2539" s="1817">
        <v>8799</v>
      </c>
      <c r="C2539" s="1546" t="s">
        <v>1882</v>
      </c>
      <c r="D2539" s="1546" t="s">
        <v>244</v>
      </c>
      <c r="E2539" s="1546" t="s">
        <v>6291</v>
      </c>
      <c r="F2539" s="1546" t="s">
        <v>6292</v>
      </c>
      <c r="G2539" s="1818">
        <v>1</v>
      </c>
      <c r="H2539" s="1818">
        <v>5</v>
      </c>
      <c r="I2539" s="1818">
        <v>5</v>
      </c>
      <c r="J2539" s="1546" t="s">
        <v>6527</v>
      </c>
      <c r="K2539" s="1546" t="s">
        <v>6427</v>
      </c>
      <c r="L2539" s="1546" t="s">
        <v>6611</v>
      </c>
    </row>
    <row r="2540" spans="1:12">
      <c r="A2540" s="1546" t="s">
        <v>314</v>
      </c>
      <c r="B2540" s="1817">
        <v>8800</v>
      </c>
      <c r="C2540" s="1546" t="s">
        <v>1882</v>
      </c>
      <c r="D2540" s="1546" t="s">
        <v>244</v>
      </c>
      <c r="E2540" s="1546" t="s">
        <v>1732</v>
      </c>
      <c r="F2540" s="1546" t="s">
        <v>1733</v>
      </c>
      <c r="G2540" s="1818">
        <v>1</v>
      </c>
      <c r="H2540" s="1818">
        <v>5</v>
      </c>
      <c r="I2540" s="1818">
        <v>5</v>
      </c>
      <c r="J2540" s="1546" t="s">
        <v>6527</v>
      </c>
      <c r="K2540" s="1546" t="s">
        <v>6427</v>
      </c>
      <c r="L2540" s="1546" t="s">
        <v>6611</v>
      </c>
    </row>
    <row r="2541" spans="1:12">
      <c r="A2541" s="1546" t="s">
        <v>314</v>
      </c>
      <c r="B2541" s="1817">
        <v>8801</v>
      </c>
      <c r="C2541" s="1546" t="s">
        <v>1882</v>
      </c>
      <c r="D2541" s="1546" t="s">
        <v>244</v>
      </c>
      <c r="E2541" s="1546" t="s">
        <v>2036</v>
      </c>
      <c r="F2541" s="1546" t="s">
        <v>2037</v>
      </c>
      <c r="G2541" s="1818">
        <v>1</v>
      </c>
      <c r="H2541" s="1818">
        <v>10</v>
      </c>
      <c r="I2541" s="1818">
        <v>10</v>
      </c>
      <c r="J2541" s="1546" t="s">
        <v>6527</v>
      </c>
      <c r="K2541" s="1546" t="s">
        <v>6427</v>
      </c>
      <c r="L2541" s="1546" t="s">
        <v>6611</v>
      </c>
    </row>
    <row r="2542" spans="1:12">
      <c r="A2542" s="1546" t="s">
        <v>314</v>
      </c>
      <c r="B2542" s="1817">
        <v>8802</v>
      </c>
      <c r="C2542" s="1546" t="s">
        <v>1882</v>
      </c>
      <c r="D2542" s="1546" t="s">
        <v>244</v>
      </c>
      <c r="E2542" s="1546" t="s">
        <v>555</v>
      </c>
      <c r="F2542" s="1546" t="s">
        <v>381</v>
      </c>
      <c r="G2542" s="1818">
        <v>1</v>
      </c>
      <c r="H2542" s="1818">
        <v>5</v>
      </c>
      <c r="I2542" s="1818">
        <v>5</v>
      </c>
      <c r="J2542" s="1546" t="s">
        <v>6527</v>
      </c>
      <c r="K2542" s="1546" t="s">
        <v>6427</v>
      </c>
      <c r="L2542" s="1546" t="s">
        <v>6611</v>
      </c>
    </row>
    <row r="2543" spans="1:12">
      <c r="A2543" s="1546" t="s">
        <v>314</v>
      </c>
      <c r="B2543" s="1817">
        <v>8803</v>
      </c>
      <c r="C2543" s="1546" t="s">
        <v>1882</v>
      </c>
      <c r="D2543" s="1546" t="s">
        <v>244</v>
      </c>
      <c r="E2543" s="1546" t="s">
        <v>5867</v>
      </c>
      <c r="F2543" s="1546" t="s">
        <v>455</v>
      </c>
      <c r="G2543" s="1818">
        <v>1</v>
      </c>
      <c r="H2543" s="1818">
        <v>5</v>
      </c>
      <c r="I2543" s="1818">
        <v>5</v>
      </c>
      <c r="J2543" s="1546" t="s">
        <v>6527</v>
      </c>
      <c r="K2543" s="1546" t="s">
        <v>6427</v>
      </c>
      <c r="L2543" s="1546" t="s">
        <v>6611</v>
      </c>
    </row>
    <row r="2544" spans="1:12">
      <c r="A2544" s="1546" t="s">
        <v>314</v>
      </c>
      <c r="B2544" s="1817">
        <v>8804</v>
      </c>
      <c r="C2544" s="1546" t="s">
        <v>1882</v>
      </c>
      <c r="D2544" s="1546" t="s">
        <v>244</v>
      </c>
      <c r="E2544" s="1546" t="s">
        <v>318</v>
      </c>
      <c r="F2544" s="1546" t="s">
        <v>1547</v>
      </c>
      <c r="G2544" s="1818">
        <v>1</v>
      </c>
      <c r="H2544" s="1818">
        <v>5</v>
      </c>
      <c r="I2544" s="1818">
        <v>5</v>
      </c>
      <c r="J2544" s="1546" t="s">
        <v>6527</v>
      </c>
      <c r="K2544" s="1546" t="s">
        <v>6427</v>
      </c>
      <c r="L2544" s="1546" t="s">
        <v>6611</v>
      </c>
    </row>
    <row r="2545" spans="1:12">
      <c r="A2545" s="1546" t="s">
        <v>314</v>
      </c>
      <c r="B2545" s="1817">
        <v>8805</v>
      </c>
      <c r="C2545" s="1546" t="s">
        <v>1882</v>
      </c>
      <c r="D2545" s="1546" t="s">
        <v>244</v>
      </c>
      <c r="E2545" s="1546" t="s">
        <v>6304</v>
      </c>
      <c r="F2545" s="1546" t="s">
        <v>1149</v>
      </c>
      <c r="G2545" s="1818">
        <v>1</v>
      </c>
      <c r="H2545" s="1818">
        <v>5</v>
      </c>
      <c r="I2545" s="1818">
        <v>5</v>
      </c>
      <c r="J2545" s="1546" t="s">
        <v>6527</v>
      </c>
      <c r="K2545" s="1546" t="s">
        <v>6427</v>
      </c>
      <c r="L2545" s="1546" t="s">
        <v>6611</v>
      </c>
    </row>
    <row r="2546" spans="1:12">
      <c r="A2546" s="1546" t="s">
        <v>314</v>
      </c>
      <c r="B2546" s="1817">
        <v>8806</v>
      </c>
      <c r="C2546" s="1546" t="s">
        <v>1882</v>
      </c>
      <c r="D2546" s="1546" t="s">
        <v>244</v>
      </c>
      <c r="E2546" s="1546" t="s">
        <v>6272</v>
      </c>
      <c r="F2546" s="1546" t="s">
        <v>855</v>
      </c>
      <c r="G2546" s="1818">
        <v>1</v>
      </c>
      <c r="H2546" s="1818">
        <v>5</v>
      </c>
      <c r="I2546" s="1818">
        <v>5</v>
      </c>
      <c r="J2546" s="1546" t="s">
        <v>6527</v>
      </c>
      <c r="K2546" s="1546" t="s">
        <v>6427</v>
      </c>
      <c r="L2546" s="1546" t="s">
        <v>6611</v>
      </c>
    </row>
    <row r="2547" spans="1:12">
      <c r="A2547" s="1546" t="s">
        <v>314</v>
      </c>
      <c r="B2547" s="1817">
        <v>8807</v>
      </c>
      <c r="C2547" s="1546" t="s">
        <v>1882</v>
      </c>
      <c r="D2547" s="1546" t="s">
        <v>244</v>
      </c>
      <c r="E2547" s="1546" t="s">
        <v>1047</v>
      </c>
      <c r="F2547" s="1546" t="s">
        <v>1046</v>
      </c>
      <c r="G2547" s="1818">
        <v>1</v>
      </c>
      <c r="H2547" s="1818">
        <v>5</v>
      </c>
      <c r="I2547" s="1818">
        <v>5</v>
      </c>
      <c r="J2547" s="1546" t="s">
        <v>6527</v>
      </c>
      <c r="K2547" s="1546" t="s">
        <v>6427</v>
      </c>
      <c r="L2547" s="1546" t="s">
        <v>6611</v>
      </c>
    </row>
    <row r="2548" spans="1:12">
      <c r="A2548" s="1546" t="s">
        <v>314</v>
      </c>
      <c r="B2548" s="1817">
        <v>8808</v>
      </c>
      <c r="C2548" s="1546" t="s">
        <v>1882</v>
      </c>
      <c r="D2548" s="1546" t="s">
        <v>244</v>
      </c>
      <c r="E2548" s="1546" t="s">
        <v>1620</v>
      </c>
      <c r="F2548" s="1546" t="s">
        <v>1621</v>
      </c>
      <c r="G2548" s="1818">
        <v>1</v>
      </c>
      <c r="H2548" s="1818">
        <v>5</v>
      </c>
      <c r="I2548" s="1818">
        <v>5</v>
      </c>
      <c r="J2548" s="1546" t="s">
        <v>6527</v>
      </c>
      <c r="K2548" s="1546" t="s">
        <v>6427</v>
      </c>
      <c r="L2548" s="1546" t="s">
        <v>6611</v>
      </c>
    </row>
    <row r="2549" spans="1:12">
      <c r="A2549" s="1546" t="s">
        <v>314</v>
      </c>
      <c r="B2549" s="1817">
        <v>8809</v>
      </c>
      <c r="C2549" s="1546" t="s">
        <v>1882</v>
      </c>
      <c r="D2549" s="1546" t="s">
        <v>244</v>
      </c>
      <c r="E2549" s="1546" t="s">
        <v>1040</v>
      </c>
      <c r="F2549" s="1546" t="s">
        <v>2038</v>
      </c>
      <c r="G2549" s="1818">
        <v>1</v>
      </c>
      <c r="H2549" s="1818">
        <v>5</v>
      </c>
      <c r="I2549" s="1818">
        <v>5</v>
      </c>
      <c r="J2549" s="1546" t="s">
        <v>6527</v>
      </c>
      <c r="K2549" s="1546" t="s">
        <v>6427</v>
      </c>
      <c r="L2549" s="1546" t="s">
        <v>6611</v>
      </c>
    </row>
    <row r="2550" spans="1:12">
      <c r="A2550" s="1546" t="s">
        <v>314</v>
      </c>
      <c r="B2550" s="1817">
        <v>8810</v>
      </c>
      <c r="C2550" s="1546" t="s">
        <v>1882</v>
      </c>
      <c r="D2550" s="1546" t="s">
        <v>244</v>
      </c>
      <c r="E2550" s="1546" t="s">
        <v>6249</v>
      </c>
      <c r="F2550" s="1546" t="s">
        <v>453</v>
      </c>
      <c r="G2550" s="1818">
        <v>1</v>
      </c>
      <c r="H2550" s="1818">
        <v>5</v>
      </c>
      <c r="I2550" s="1818">
        <v>5</v>
      </c>
      <c r="J2550" s="1546" t="s">
        <v>6527</v>
      </c>
      <c r="K2550" s="1546" t="s">
        <v>6427</v>
      </c>
      <c r="L2550" s="1546" t="s">
        <v>6611</v>
      </c>
    </row>
    <row r="2551" spans="1:12">
      <c r="A2551" s="1546" t="s">
        <v>314</v>
      </c>
      <c r="B2551" s="1817">
        <v>8811</v>
      </c>
      <c r="C2551" s="1546" t="s">
        <v>1882</v>
      </c>
      <c r="D2551" s="1546" t="s">
        <v>244</v>
      </c>
      <c r="E2551" s="1546" t="s">
        <v>6229</v>
      </c>
      <c r="F2551" s="1546" t="s">
        <v>5880</v>
      </c>
      <c r="G2551" s="1818">
        <v>1</v>
      </c>
      <c r="H2551" s="1818">
        <v>5</v>
      </c>
      <c r="I2551" s="1818">
        <v>5</v>
      </c>
      <c r="J2551" s="1546" t="s">
        <v>6527</v>
      </c>
      <c r="K2551" s="1546" t="s">
        <v>6427</v>
      </c>
      <c r="L2551" s="1546" t="s">
        <v>6611</v>
      </c>
    </row>
    <row r="2552" spans="1:12">
      <c r="A2552" s="1546" t="s">
        <v>314</v>
      </c>
      <c r="B2552" s="1817">
        <v>8812</v>
      </c>
      <c r="C2552" s="1546" t="s">
        <v>1882</v>
      </c>
      <c r="D2552" s="1546" t="s">
        <v>244</v>
      </c>
      <c r="E2552" s="1546" t="s">
        <v>3067</v>
      </c>
      <c r="F2552" s="1546" t="s">
        <v>1800</v>
      </c>
      <c r="G2552" s="1818">
        <v>1</v>
      </c>
      <c r="H2552" s="1818">
        <v>5</v>
      </c>
      <c r="I2552" s="1818">
        <v>5</v>
      </c>
      <c r="J2552" s="1546" t="s">
        <v>6527</v>
      </c>
      <c r="K2552" s="1546" t="s">
        <v>6427</v>
      </c>
      <c r="L2552" s="1546" t="s">
        <v>6611</v>
      </c>
    </row>
    <row r="2553" spans="1:12">
      <c r="A2553" s="1546" t="s">
        <v>314</v>
      </c>
      <c r="B2553" s="1817">
        <v>8813</v>
      </c>
      <c r="C2553" s="1546" t="s">
        <v>1882</v>
      </c>
      <c r="D2553" s="1546" t="s">
        <v>244</v>
      </c>
      <c r="E2553" s="1546" t="s">
        <v>3068</v>
      </c>
      <c r="F2553" s="1546" t="s">
        <v>1044</v>
      </c>
      <c r="G2553" s="1818">
        <v>1</v>
      </c>
      <c r="H2553" s="1818">
        <v>5</v>
      </c>
      <c r="I2553" s="1818">
        <v>5</v>
      </c>
      <c r="J2553" s="1546" t="s">
        <v>6527</v>
      </c>
      <c r="K2553" s="1546" t="s">
        <v>6427</v>
      </c>
      <c r="L2553" s="1546" t="s">
        <v>6611</v>
      </c>
    </row>
    <row r="2554" spans="1:12">
      <c r="A2554" s="1546" t="s">
        <v>314</v>
      </c>
      <c r="B2554" s="1817">
        <v>8814</v>
      </c>
      <c r="C2554" s="1546" t="s">
        <v>1882</v>
      </c>
      <c r="D2554" s="1546" t="s">
        <v>244</v>
      </c>
      <c r="E2554" s="1546" t="s">
        <v>755</v>
      </c>
      <c r="F2554" s="1546" t="s">
        <v>756</v>
      </c>
      <c r="G2554" s="1818">
        <v>1</v>
      </c>
      <c r="H2554" s="1818">
        <v>5</v>
      </c>
      <c r="I2554" s="1818">
        <v>5</v>
      </c>
      <c r="J2554" s="1546" t="s">
        <v>6527</v>
      </c>
      <c r="K2554" s="1546" t="s">
        <v>6427</v>
      </c>
      <c r="L2554" s="1546" t="s">
        <v>6611</v>
      </c>
    </row>
    <row r="2555" spans="1:12">
      <c r="A2555" s="1546" t="s">
        <v>314</v>
      </c>
      <c r="B2555" s="1817">
        <v>8815</v>
      </c>
      <c r="C2555" s="1546" t="s">
        <v>1882</v>
      </c>
      <c r="D2555" s="1546" t="s">
        <v>244</v>
      </c>
      <c r="E2555" s="1546" t="s">
        <v>5874</v>
      </c>
      <c r="F2555" s="1546" t="s">
        <v>6374</v>
      </c>
      <c r="G2555" s="1818">
        <v>1</v>
      </c>
      <c r="H2555" s="1818">
        <v>5</v>
      </c>
      <c r="I2555" s="1818">
        <v>5</v>
      </c>
      <c r="J2555" s="1546" t="s">
        <v>6527</v>
      </c>
      <c r="K2555" s="1546" t="s">
        <v>6427</v>
      </c>
      <c r="L2555" s="1546" t="s">
        <v>6611</v>
      </c>
    </row>
    <row r="2556" spans="1:12">
      <c r="A2556" s="1546" t="s">
        <v>314</v>
      </c>
      <c r="B2556" s="1817">
        <v>8816</v>
      </c>
      <c r="C2556" s="1546" t="s">
        <v>1882</v>
      </c>
      <c r="D2556" s="1546" t="s">
        <v>244</v>
      </c>
      <c r="E2556" s="1546" t="s">
        <v>5885</v>
      </c>
      <c r="F2556" s="1546" t="s">
        <v>6346</v>
      </c>
      <c r="G2556" s="1818">
        <v>1</v>
      </c>
      <c r="H2556" s="1818">
        <v>5</v>
      </c>
      <c r="I2556" s="1818">
        <v>5</v>
      </c>
      <c r="J2556" s="1546" t="s">
        <v>6527</v>
      </c>
      <c r="K2556" s="1546" t="s">
        <v>6427</v>
      </c>
      <c r="L2556" s="1546" t="s">
        <v>6611</v>
      </c>
    </row>
    <row r="2557" spans="1:12">
      <c r="A2557" s="1546" t="s">
        <v>314</v>
      </c>
      <c r="B2557" s="1817">
        <v>8817</v>
      </c>
      <c r="C2557" s="1546" t="s">
        <v>1882</v>
      </c>
      <c r="D2557" s="1546" t="s">
        <v>244</v>
      </c>
      <c r="E2557" s="1546" t="s">
        <v>6191</v>
      </c>
      <c r="F2557" s="1546" t="s">
        <v>6192</v>
      </c>
      <c r="G2557" s="1818">
        <v>1</v>
      </c>
      <c r="H2557" s="1818">
        <v>5</v>
      </c>
      <c r="I2557" s="1818">
        <v>5</v>
      </c>
      <c r="J2557" s="1546" t="s">
        <v>6527</v>
      </c>
      <c r="K2557" s="1546" t="s">
        <v>6427</v>
      </c>
      <c r="L2557" s="1546" t="s">
        <v>6611</v>
      </c>
    </row>
    <row r="2558" spans="1:12">
      <c r="A2558" s="1546" t="s">
        <v>314</v>
      </c>
      <c r="B2558" s="1817">
        <v>8818</v>
      </c>
      <c r="C2558" s="1546" t="s">
        <v>1882</v>
      </c>
      <c r="D2558" s="1546" t="s">
        <v>244</v>
      </c>
      <c r="E2558" s="1546" t="s">
        <v>5883</v>
      </c>
      <c r="F2558" s="1546" t="s">
        <v>5884</v>
      </c>
      <c r="G2558" s="1818">
        <v>1</v>
      </c>
      <c r="H2558" s="1818">
        <v>5</v>
      </c>
      <c r="I2558" s="1818">
        <v>5</v>
      </c>
      <c r="J2558" s="1546" t="s">
        <v>6527</v>
      </c>
      <c r="K2558" s="1546" t="s">
        <v>6427</v>
      </c>
      <c r="L2558" s="1546" t="s">
        <v>6611</v>
      </c>
    </row>
    <row r="2559" spans="1:12">
      <c r="A2559" s="1546" t="s">
        <v>314</v>
      </c>
      <c r="B2559" s="1817">
        <v>8819</v>
      </c>
      <c r="C2559" s="1546" t="s">
        <v>1882</v>
      </c>
      <c r="D2559" s="1546" t="s">
        <v>244</v>
      </c>
      <c r="E2559" s="1546" t="s">
        <v>6230</v>
      </c>
      <c r="F2559" s="1546" t="s">
        <v>6231</v>
      </c>
      <c r="G2559" s="1818">
        <v>1</v>
      </c>
      <c r="H2559" s="1818">
        <v>5</v>
      </c>
      <c r="I2559" s="1818">
        <v>5</v>
      </c>
      <c r="J2559" s="1546" t="s">
        <v>6527</v>
      </c>
      <c r="K2559" s="1546" t="s">
        <v>6427</v>
      </c>
      <c r="L2559" s="1546" t="s">
        <v>6611</v>
      </c>
    </row>
    <row r="2560" spans="1:12">
      <c r="A2560" s="1546" t="s">
        <v>314</v>
      </c>
      <c r="B2560" s="1817">
        <v>8821</v>
      </c>
      <c r="C2560" s="1546" t="s">
        <v>1882</v>
      </c>
      <c r="D2560" s="1546" t="s">
        <v>244</v>
      </c>
      <c r="E2560" s="1546" t="s">
        <v>1965</v>
      </c>
      <c r="F2560" s="1546" t="s">
        <v>1966</v>
      </c>
      <c r="G2560" s="1818">
        <v>1</v>
      </c>
      <c r="H2560" s="1818">
        <v>20</v>
      </c>
      <c r="I2560" s="1818">
        <v>20</v>
      </c>
      <c r="J2560" s="1546" t="s">
        <v>6527</v>
      </c>
      <c r="K2560" s="1546" t="s">
        <v>6427</v>
      </c>
      <c r="L2560" s="1546" t="s">
        <v>6611</v>
      </c>
    </row>
    <row r="2561" spans="1:12">
      <c r="A2561" s="1546" t="s">
        <v>314</v>
      </c>
      <c r="B2561" s="1817">
        <v>8822</v>
      </c>
      <c r="C2561" s="1546" t="s">
        <v>1882</v>
      </c>
      <c r="D2561" s="1546" t="s">
        <v>244</v>
      </c>
      <c r="E2561" s="1546" t="s">
        <v>6311</v>
      </c>
      <c r="F2561" s="1546" t="s">
        <v>1227</v>
      </c>
      <c r="G2561" s="1818">
        <v>1</v>
      </c>
      <c r="H2561" s="1818">
        <v>200</v>
      </c>
      <c r="I2561" s="1818">
        <v>200</v>
      </c>
      <c r="J2561" s="1546" t="s">
        <v>6527</v>
      </c>
      <c r="K2561" s="1546" t="s">
        <v>6427</v>
      </c>
      <c r="L2561" s="1546" t="s">
        <v>6611</v>
      </c>
    </row>
    <row r="2562" spans="1:12">
      <c r="A2562" s="1546" t="s">
        <v>314</v>
      </c>
      <c r="B2562" s="1817">
        <v>8823</v>
      </c>
      <c r="C2562" s="1546" t="s">
        <v>1882</v>
      </c>
      <c r="D2562" s="1546" t="s">
        <v>244</v>
      </c>
      <c r="E2562" s="1546" t="s">
        <v>6287</v>
      </c>
      <c r="F2562" s="1546" t="s">
        <v>1043</v>
      </c>
      <c r="G2562" s="1818">
        <v>1</v>
      </c>
      <c r="H2562" s="1818">
        <v>200</v>
      </c>
      <c r="I2562" s="1818">
        <v>200</v>
      </c>
      <c r="J2562" s="1546" t="s">
        <v>6527</v>
      </c>
      <c r="K2562" s="1546" t="s">
        <v>6427</v>
      </c>
      <c r="L2562" s="1546" t="s">
        <v>6611</v>
      </c>
    </row>
    <row r="2563" spans="1:12">
      <c r="A2563" s="1546" t="s">
        <v>314</v>
      </c>
      <c r="B2563" s="1817">
        <v>8824</v>
      </c>
      <c r="C2563" s="1546" t="s">
        <v>1882</v>
      </c>
      <c r="D2563" s="1546" t="s">
        <v>244</v>
      </c>
      <c r="E2563" s="1546" t="s">
        <v>6312</v>
      </c>
      <c r="F2563" s="1546" t="s">
        <v>1229</v>
      </c>
      <c r="G2563" s="1818">
        <v>1</v>
      </c>
      <c r="H2563" s="1818">
        <v>200</v>
      </c>
      <c r="I2563" s="1818">
        <v>200</v>
      </c>
      <c r="J2563" s="1546" t="s">
        <v>6527</v>
      </c>
      <c r="K2563" s="1546" t="s">
        <v>6427</v>
      </c>
      <c r="L2563" s="1546" t="s">
        <v>6611</v>
      </c>
    </row>
    <row r="2564" spans="1:12">
      <c r="A2564" s="1546" t="s">
        <v>314</v>
      </c>
      <c r="B2564" s="1817">
        <v>8825</v>
      </c>
      <c r="C2564" s="1546" t="s">
        <v>1882</v>
      </c>
      <c r="D2564" s="1546" t="s">
        <v>244</v>
      </c>
      <c r="E2564" s="1546" t="s">
        <v>634</v>
      </c>
      <c r="F2564" s="1546" t="s">
        <v>635</v>
      </c>
      <c r="G2564" s="1818">
        <v>1</v>
      </c>
      <c r="H2564" s="1818">
        <v>25</v>
      </c>
      <c r="I2564" s="1818">
        <v>25</v>
      </c>
      <c r="J2564" s="1546" t="s">
        <v>6527</v>
      </c>
      <c r="K2564" s="1546" t="s">
        <v>6427</v>
      </c>
      <c r="L2564" s="1546" t="s">
        <v>6611</v>
      </c>
    </row>
    <row r="2565" spans="1:12">
      <c r="A2565" s="1546" t="s">
        <v>314</v>
      </c>
      <c r="B2565" s="1817">
        <v>8826</v>
      </c>
      <c r="C2565" s="1546" t="s">
        <v>1882</v>
      </c>
      <c r="D2565" s="1546" t="s">
        <v>244</v>
      </c>
      <c r="E2565" s="1546" t="s">
        <v>636</v>
      </c>
      <c r="F2565" s="1546" t="s">
        <v>637</v>
      </c>
      <c r="G2565" s="1818">
        <v>1</v>
      </c>
      <c r="H2565" s="1818">
        <v>25</v>
      </c>
      <c r="I2565" s="1818">
        <v>25</v>
      </c>
      <c r="J2565" s="1546" t="s">
        <v>6527</v>
      </c>
      <c r="K2565" s="1546" t="s">
        <v>6427</v>
      </c>
      <c r="L2565" s="1546" t="s">
        <v>6611</v>
      </c>
    </row>
    <row r="2566" spans="1:12">
      <c r="A2566" s="1546" t="s">
        <v>314</v>
      </c>
      <c r="B2566" s="1817">
        <v>8827</v>
      </c>
      <c r="C2566" s="1546" t="s">
        <v>1882</v>
      </c>
      <c r="D2566" s="1546" t="s">
        <v>244</v>
      </c>
      <c r="E2566" s="1546" t="s">
        <v>640</v>
      </c>
      <c r="F2566" s="1546" t="s">
        <v>641</v>
      </c>
      <c r="G2566" s="1818">
        <v>1</v>
      </c>
      <c r="H2566" s="1818">
        <v>25</v>
      </c>
      <c r="I2566" s="1818">
        <v>25</v>
      </c>
      <c r="J2566" s="1546" t="s">
        <v>6527</v>
      </c>
      <c r="K2566" s="1546" t="s">
        <v>6427</v>
      </c>
      <c r="L2566" s="1546" t="s">
        <v>6611</v>
      </c>
    </row>
    <row r="2567" spans="1:12">
      <c r="A2567" s="1546" t="s">
        <v>314</v>
      </c>
      <c r="B2567" s="1817">
        <v>8828</v>
      </c>
      <c r="C2567" s="1546" t="s">
        <v>1882</v>
      </c>
      <c r="D2567" s="1546" t="s">
        <v>244</v>
      </c>
      <c r="E2567" s="1546" t="s">
        <v>1967</v>
      </c>
      <c r="F2567" s="1546" t="s">
        <v>1968</v>
      </c>
      <c r="G2567" s="1818">
        <v>1</v>
      </c>
      <c r="H2567" s="1818">
        <v>25</v>
      </c>
      <c r="I2567" s="1818">
        <v>25</v>
      </c>
      <c r="J2567" s="1546" t="s">
        <v>6527</v>
      </c>
      <c r="K2567" s="1546" t="s">
        <v>6427</v>
      </c>
      <c r="L2567" s="1546" t="s">
        <v>6611</v>
      </c>
    </row>
    <row r="2568" spans="1:12">
      <c r="A2568" s="1546" t="s">
        <v>314</v>
      </c>
      <c r="B2568" s="1817">
        <v>8829</v>
      </c>
      <c r="C2568" s="1546" t="s">
        <v>1882</v>
      </c>
      <c r="D2568" s="1546" t="s">
        <v>244</v>
      </c>
      <c r="E2568" s="1546" t="s">
        <v>1969</v>
      </c>
      <c r="F2568" s="1546" t="s">
        <v>1970</v>
      </c>
      <c r="G2568" s="1818">
        <v>1</v>
      </c>
      <c r="H2568" s="1818">
        <v>25</v>
      </c>
      <c r="I2568" s="1818">
        <v>25</v>
      </c>
      <c r="J2568" s="1546" t="s">
        <v>6527</v>
      </c>
      <c r="K2568" s="1546" t="s">
        <v>6427</v>
      </c>
      <c r="L2568" s="1546" t="s">
        <v>6611</v>
      </c>
    </row>
    <row r="2569" spans="1:12">
      <c r="A2569" s="1546" t="s">
        <v>314</v>
      </c>
      <c r="B2569" s="1817">
        <v>8830</v>
      </c>
      <c r="C2569" s="1546" t="s">
        <v>1882</v>
      </c>
      <c r="D2569" s="1546" t="s">
        <v>244</v>
      </c>
      <c r="E2569" s="1546" t="s">
        <v>715</v>
      </c>
      <c r="F2569" s="1546" t="s">
        <v>716</v>
      </c>
      <c r="G2569" s="1818">
        <v>1</v>
      </c>
      <c r="H2569" s="1818">
        <v>25</v>
      </c>
      <c r="I2569" s="1818">
        <v>25</v>
      </c>
      <c r="J2569" s="1546" t="s">
        <v>6527</v>
      </c>
      <c r="K2569" s="1546" t="s">
        <v>6427</v>
      </c>
      <c r="L2569" s="1546" t="s">
        <v>6611</v>
      </c>
    </row>
    <row r="2570" spans="1:12">
      <c r="A2570" s="1546" t="s">
        <v>314</v>
      </c>
      <c r="B2570" s="1817">
        <v>8831</v>
      </c>
      <c r="C2570" s="1546" t="s">
        <v>1882</v>
      </c>
      <c r="D2570" s="1546" t="s">
        <v>244</v>
      </c>
      <c r="E2570" s="1546" t="s">
        <v>1971</v>
      </c>
      <c r="F2570" s="1546" t="s">
        <v>1966</v>
      </c>
      <c r="G2570" s="1818">
        <v>1</v>
      </c>
      <c r="H2570" s="1818">
        <v>20</v>
      </c>
      <c r="I2570" s="1818">
        <v>20</v>
      </c>
      <c r="J2570" s="1546" t="s">
        <v>6527</v>
      </c>
      <c r="K2570" s="1546" t="s">
        <v>6427</v>
      </c>
      <c r="L2570" s="1546" t="s">
        <v>6611</v>
      </c>
    </row>
    <row r="2571" spans="1:12">
      <c r="A2571" s="1546" t="s">
        <v>314</v>
      </c>
      <c r="B2571" s="1817">
        <v>8832</v>
      </c>
      <c r="C2571" s="1546" t="s">
        <v>1882</v>
      </c>
      <c r="D2571" s="1546" t="s">
        <v>244</v>
      </c>
      <c r="E2571" s="1546" t="s">
        <v>1485</v>
      </c>
      <c r="F2571" s="1546" t="s">
        <v>1486</v>
      </c>
      <c r="G2571" s="1818">
        <v>1</v>
      </c>
      <c r="H2571" s="1818">
        <v>25</v>
      </c>
      <c r="I2571" s="1818">
        <v>25</v>
      </c>
      <c r="J2571" s="1546" t="s">
        <v>6527</v>
      </c>
      <c r="K2571" s="1546" t="s">
        <v>6427</v>
      </c>
      <c r="L2571" s="1546" t="s">
        <v>6611</v>
      </c>
    </row>
    <row r="2572" spans="1:12">
      <c r="A2572" s="1546" t="s">
        <v>314</v>
      </c>
      <c r="B2572" s="1817">
        <v>8833</v>
      </c>
      <c r="C2572" s="1546" t="s">
        <v>1882</v>
      </c>
      <c r="D2572" s="1546" t="s">
        <v>244</v>
      </c>
      <c r="E2572" s="1546" t="s">
        <v>6533</v>
      </c>
      <c r="F2572" s="1546" t="s">
        <v>377</v>
      </c>
      <c r="G2572" s="1818">
        <v>1</v>
      </c>
      <c r="H2572" s="1818">
        <v>25</v>
      </c>
      <c r="I2572" s="1818">
        <v>25</v>
      </c>
      <c r="J2572" s="1546" t="s">
        <v>6527</v>
      </c>
      <c r="K2572" s="1546" t="s">
        <v>6427</v>
      </c>
      <c r="L2572" s="1546" t="s">
        <v>6611</v>
      </c>
    </row>
    <row r="2573" spans="1:12">
      <c r="A2573" s="1546" t="s">
        <v>314</v>
      </c>
      <c r="B2573" s="1817">
        <v>8834</v>
      </c>
      <c r="C2573" s="1546" t="s">
        <v>1882</v>
      </c>
      <c r="D2573" s="1546" t="s">
        <v>244</v>
      </c>
      <c r="E2573" s="1546" t="s">
        <v>6244</v>
      </c>
      <c r="F2573" s="1546" t="s">
        <v>379</v>
      </c>
      <c r="G2573" s="1818">
        <v>1</v>
      </c>
      <c r="H2573" s="1818">
        <v>20</v>
      </c>
      <c r="I2573" s="1818">
        <v>20</v>
      </c>
      <c r="J2573" s="1546" t="s">
        <v>6527</v>
      </c>
      <c r="K2573" s="1546" t="s">
        <v>6427</v>
      </c>
      <c r="L2573" s="1546" t="s">
        <v>6611</v>
      </c>
    </row>
    <row r="2574" spans="1:12">
      <c r="A2574" s="1546" t="s">
        <v>314</v>
      </c>
      <c r="B2574" s="1817">
        <v>8835</v>
      </c>
      <c r="C2574" s="1546" t="s">
        <v>1882</v>
      </c>
      <c r="D2574" s="1546" t="s">
        <v>244</v>
      </c>
      <c r="E2574" s="1546" t="s">
        <v>6375</v>
      </c>
      <c r="F2574" s="1546" t="s">
        <v>1973</v>
      </c>
      <c r="G2574" s="1818">
        <v>1</v>
      </c>
      <c r="H2574" s="1818">
        <v>25</v>
      </c>
      <c r="I2574" s="1818">
        <v>25</v>
      </c>
      <c r="J2574" s="1546" t="s">
        <v>6527</v>
      </c>
      <c r="K2574" s="1546" t="s">
        <v>6427</v>
      </c>
      <c r="L2574" s="1546" t="s">
        <v>6611</v>
      </c>
    </row>
    <row r="2575" spans="1:12">
      <c r="A2575" s="1546" t="s">
        <v>314</v>
      </c>
      <c r="B2575" s="1817">
        <v>8836</v>
      </c>
      <c r="C2575" s="1546" t="s">
        <v>1882</v>
      </c>
      <c r="D2575" s="1546" t="s">
        <v>244</v>
      </c>
      <c r="E2575" s="1546" t="s">
        <v>717</v>
      </c>
      <c r="F2575" s="1546" t="s">
        <v>718</v>
      </c>
      <c r="G2575" s="1818">
        <v>1</v>
      </c>
      <c r="H2575" s="1818">
        <v>25</v>
      </c>
      <c r="I2575" s="1818">
        <v>25</v>
      </c>
      <c r="J2575" s="1546" t="s">
        <v>6527</v>
      </c>
      <c r="K2575" s="1546" t="s">
        <v>6427</v>
      </c>
      <c r="L2575" s="1546" t="s">
        <v>6611</v>
      </c>
    </row>
    <row r="2576" spans="1:12">
      <c r="A2576" s="1546" t="s">
        <v>314</v>
      </c>
      <c r="B2576" s="1817">
        <v>8837</v>
      </c>
      <c r="C2576" s="1546" t="s">
        <v>1882</v>
      </c>
      <c r="D2576" s="1546" t="s">
        <v>244</v>
      </c>
      <c r="E2576" s="1546" t="s">
        <v>711</v>
      </c>
      <c r="F2576" s="1546" t="s">
        <v>712</v>
      </c>
      <c r="G2576" s="1818">
        <v>1</v>
      </c>
      <c r="H2576" s="1818">
        <v>20</v>
      </c>
      <c r="I2576" s="1818">
        <v>20</v>
      </c>
      <c r="J2576" s="1546" t="s">
        <v>6527</v>
      </c>
      <c r="K2576" s="1546" t="s">
        <v>6427</v>
      </c>
      <c r="L2576" s="1546" t="s">
        <v>6611</v>
      </c>
    </row>
    <row r="2577" spans="1:12">
      <c r="A2577" s="1546" t="s">
        <v>314</v>
      </c>
      <c r="B2577" s="1817">
        <v>8838</v>
      </c>
      <c r="C2577" s="1546" t="s">
        <v>1882</v>
      </c>
      <c r="D2577" s="1546" t="s">
        <v>244</v>
      </c>
      <c r="E2577" s="1546" t="s">
        <v>1974</v>
      </c>
      <c r="F2577" s="1546" t="s">
        <v>1975</v>
      </c>
      <c r="G2577" s="1818">
        <v>1</v>
      </c>
      <c r="H2577" s="1818">
        <v>25</v>
      </c>
      <c r="I2577" s="1818">
        <v>25</v>
      </c>
      <c r="J2577" s="1546" t="s">
        <v>6527</v>
      </c>
      <c r="K2577" s="1546" t="s">
        <v>6427</v>
      </c>
      <c r="L2577" s="1546" t="s">
        <v>6611</v>
      </c>
    </row>
    <row r="2578" spans="1:12">
      <c r="A2578" s="1546" t="s">
        <v>314</v>
      </c>
      <c r="B2578" s="1817">
        <v>8839</v>
      </c>
      <c r="C2578" s="1546" t="s">
        <v>1882</v>
      </c>
      <c r="D2578" s="1546" t="s">
        <v>244</v>
      </c>
      <c r="E2578" s="1546" t="s">
        <v>6376</v>
      </c>
      <c r="F2578" s="1546" t="s">
        <v>1977</v>
      </c>
      <c r="G2578" s="1818">
        <v>1</v>
      </c>
      <c r="H2578" s="1818">
        <v>25</v>
      </c>
      <c r="I2578" s="1818">
        <v>25</v>
      </c>
      <c r="J2578" s="1546" t="s">
        <v>6527</v>
      </c>
      <c r="K2578" s="1546" t="s">
        <v>6427</v>
      </c>
      <c r="L2578" s="1546" t="s">
        <v>6611</v>
      </c>
    </row>
    <row r="2579" spans="1:12">
      <c r="A2579" s="1546" t="s">
        <v>314</v>
      </c>
      <c r="B2579" s="1817">
        <v>8841</v>
      </c>
      <c r="C2579" s="1546" t="s">
        <v>1882</v>
      </c>
      <c r="D2579" s="1546" t="s">
        <v>244</v>
      </c>
      <c r="E2579" s="1546" t="s">
        <v>891</v>
      </c>
      <c r="F2579" s="1546" t="s">
        <v>892</v>
      </c>
      <c r="G2579" s="1818"/>
      <c r="H2579" s="1818">
        <v>10</v>
      </c>
      <c r="I2579" s="1818">
        <v>10</v>
      </c>
      <c r="J2579" s="1546" t="s">
        <v>6523</v>
      </c>
      <c r="K2579" s="1546" t="s">
        <v>6427</v>
      </c>
      <c r="L2579" s="1546" t="s">
        <v>6611</v>
      </c>
    </row>
    <row r="2580" spans="1:12">
      <c r="A2580" s="1546" t="s">
        <v>314</v>
      </c>
      <c r="B2580" s="1817">
        <v>8842</v>
      </c>
      <c r="C2580" s="1546" t="s">
        <v>1882</v>
      </c>
      <c r="D2580" s="1546" t="s">
        <v>244</v>
      </c>
      <c r="E2580" s="1546" t="s">
        <v>1433</v>
      </c>
      <c r="F2580" s="1546" t="s">
        <v>1434</v>
      </c>
      <c r="G2580" s="1818"/>
      <c r="H2580" s="1818">
        <v>10</v>
      </c>
      <c r="I2580" s="1818">
        <v>10</v>
      </c>
      <c r="J2580" s="1546" t="s">
        <v>6523</v>
      </c>
      <c r="K2580" s="1546" t="s">
        <v>6427</v>
      </c>
      <c r="L2580" s="1546" t="s">
        <v>6611</v>
      </c>
    </row>
    <row r="2581" spans="1:12">
      <c r="A2581" s="1546" t="s">
        <v>314</v>
      </c>
      <c r="B2581" s="1817">
        <v>8843</v>
      </c>
      <c r="C2581" s="1546" t="s">
        <v>1882</v>
      </c>
      <c r="D2581" s="1546" t="s">
        <v>244</v>
      </c>
      <c r="E2581" s="1546" t="s">
        <v>986</v>
      </c>
      <c r="F2581" s="1546" t="s">
        <v>987</v>
      </c>
      <c r="G2581" s="1818"/>
      <c r="H2581" s="1818">
        <v>10</v>
      </c>
      <c r="I2581" s="1818">
        <v>10</v>
      </c>
      <c r="J2581" s="1546" t="s">
        <v>6523</v>
      </c>
      <c r="K2581" s="1546" t="s">
        <v>6427</v>
      </c>
      <c r="L2581" s="1546" t="s">
        <v>6611</v>
      </c>
    </row>
    <row r="2582" spans="1:12">
      <c r="A2582" s="1546" t="s">
        <v>314</v>
      </c>
      <c r="B2582" s="1817">
        <v>8844</v>
      </c>
      <c r="C2582" s="1546" t="s">
        <v>1882</v>
      </c>
      <c r="D2582" s="1546" t="s">
        <v>244</v>
      </c>
      <c r="E2582" s="1546" t="s">
        <v>1979</v>
      </c>
      <c r="F2582" s="1546" t="s">
        <v>6193</v>
      </c>
      <c r="G2582" s="1818"/>
      <c r="H2582" s="1818">
        <v>10</v>
      </c>
      <c r="I2582" s="1818">
        <v>10</v>
      </c>
      <c r="J2582" s="1546" t="s">
        <v>6523</v>
      </c>
      <c r="K2582" s="1546" t="s">
        <v>6427</v>
      </c>
      <c r="L2582" s="1546" t="s">
        <v>6611</v>
      </c>
    </row>
    <row r="2583" spans="1:12">
      <c r="A2583" s="1546" t="s">
        <v>314</v>
      </c>
      <c r="B2583" s="1817">
        <v>8913</v>
      </c>
      <c r="C2583" s="1546" t="s">
        <v>2043</v>
      </c>
      <c r="D2583" s="1546" t="s">
        <v>246</v>
      </c>
      <c r="E2583" s="1546" t="s">
        <v>2046</v>
      </c>
      <c r="F2583" s="1546" t="s">
        <v>6618</v>
      </c>
      <c r="G2583" s="1818">
        <v>1</v>
      </c>
      <c r="H2583" s="1818">
        <v>4</v>
      </c>
      <c r="I2583" s="1818">
        <v>4</v>
      </c>
      <c r="J2583" s="1546" t="s">
        <v>6527</v>
      </c>
      <c r="K2583" s="1546" t="s">
        <v>6427</v>
      </c>
      <c r="L2583" s="1546" t="s">
        <v>6619</v>
      </c>
    </row>
    <row r="2584" spans="1:12">
      <c r="A2584" s="1546" t="s">
        <v>314</v>
      </c>
      <c r="B2584" s="1817">
        <v>8915</v>
      </c>
      <c r="C2584" s="1546" t="s">
        <v>2043</v>
      </c>
      <c r="D2584" s="1546" t="s">
        <v>246</v>
      </c>
      <c r="E2584" s="1546" t="s">
        <v>6166</v>
      </c>
      <c r="F2584" s="1546" t="s">
        <v>6532</v>
      </c>
      <c r="G2584" s="1818">
        <v>4</v>
      </c>
      <c r="H2584" s="1818">
        <v>25</v>
      </c>
      <c r="I2584" s="1818">
        <v>100</v>
      </c>
      <c r="J2584" s="1546" t="s">
        <v>6527</v>
      </c>
      <c r="K2584" s="1546" t="s">
        <v>6427</v>
      </c>
      <c r="L2584" s="1546" t="s">
        <v>6619</v>
      </c>
    </row>
    <row r="2585" spans="1:12">
      <c r="A2585" s="1546" t="s">
        <v>314</v>
      </c>
      <c r="B2585" s="1817">
        <v>8917</v>
      </c>
      <c r="C2585" s="1546" t="s">
        <v>2043</v>
      </c>
      <c r="D2585" s="1546" t="s">
        <v>246</v>
      </c>
      <c r="E2585" s="1546" t="s">
        <v>6377</v>
      </c>
      <c r="F2585" s="1546" t="s">
        <v>2049</v>
      </c>
      <c r="G2585" s="1818"/>
      <c r="H2585" s="1818"/>
      <c r="I2585" s="1818">
        <v>10</v>
      </c>
      <c r="J2585" s="1546" t="s">
        <v>6523</v>
      </c>
      <c r="K2585" s="1546" t="s">
        <v>6427</v>
      </c>
      <c r="L2585" s="1546" t="s">
        <v>6619</v>
      </c>
    </row>
    <row r="2586" spans="1:12">
      <c r="A2586" s="1546" t="s">
        <v>314</v>
      </c>
      <c r="B2586" s="1817">
        <v>8920</v>
      </c>
      <c r="C2586" s="1546" t="s">
        <v>2043</v>
      </c>
      <c r="D2586" s="1546" t="s">
        <v>246</v>
      </c>
      <c r="E2586" s="1546" t="s">
        <v>555</v>
      </c>
      <c r="F2586" s="1546" t="s">
        <v>381</v>
      </c>
      <c r="G2586" s="1818">
        <v>1</v>
      </c>
      <c r="H2586" s="1818">
        <v>5</v>
      </c>
      <c r="I2586" s="1818">
        <v>5</v>
      </c>
      <c r="J2586" s="1546" t="s">
        <v>6527</v>
      </c>
      <c r="K2586" s="1546" t="s">
        <v>6427</v>
      </c>
      <c r="L2586" s="1546" t="s">
        <v>6619</v>
      </c>
    </row>
    <row r="2587" spans="1:12">
      <c r="A2587" s="1546" t="s">
        <v>314</v>
      </c>
      <c r="B2587" s="1817">
        <v>8929</v>
      </c>
      <c r="C2587" s="1546" t="s">
        <v>2043</v>
      </c>
      <c r="D2587" s="1546" t="s">
        <v>246</v>
      </c>
      <c r="E2587" s="1546" t="s">
        <v>6535</v>
      </c>
      <c r="F2587" s="1546" t="s">
        <v>21</v>
      </c>
      <c r="G2587" s="1818">
        <v>6</v>
      </c>
      <c r="H2587" s="1818"/>
      <c r="I2587" s="1818">
        <v>119</v>
      </c>
      <c r="J2587" s="1546" t="s">
        <v>6523</v>
      </c>
      <c r="K2587" s="1546" t="s">
        <v>6427</v>
      </c>
      <c r="L2587" s="1546" t="s">
        <v>6619</v>
      </c>
    </row>
    <row r="2588" spans="1:12">
      <c r="A2588" s="1546" t="s">
        <v>314</v>
      </c>
      <c r="B2588" s="1817">
        <v>8950</v>
      </c>
      <c r="C2588" s="1546" t="s">
        <v>2050</v>
      </c>
      <c r="D2588" s="1546" t="s">
        <v>247</v>
      </c>
      <c r="E2588" s="1546" t="s">
        <v>318</v>
      </c>
      <c r="F2588" s="1546" t="s">
        <v>319</v>
      </c>
      <c r="G2588" s="1818">
        <v>1</v>
      </c>
      <c r="H2588" s="1818">
        <v>4</v>
      </c>
      <c r="I2588" s="1818">
        <v>4</v>
      </c>
      <c r="J2588" s="1546" t="s">
        <v>6527</v>
      </c>
      <c r="K2588" s="1546" t="s">
        <v>6456</v>
      </c>
      <c r="L2588" s="1546" t="s">
        <v>6515</v>
      </c>
    </row>
    <row r="2589" spans="1:12">
      <c r="A2589" s="1546" t="s">
        <v>314</v>
      </c>
      <c r="B2589" s="1817">
        <v>8951</v>
      </c>
      <c r="C2589" s="1546" t="s">
        <v>2050</v>
      </c>
      <c r="D2589" s="1546" t="s">
        <v>247</v>
      </c>
      <c r="E2589" s="1546" t="s">
        <v>277</v>
      </c>
      <c r="F2589" s="1546" t="s">
        <v>278</v>
      </c>
      <c r="G2589" s="1818">
        <v>2</v>
      </c>
      <c r="H2589" s="1818">
        <v>4</v>
      </c>
      <c r="I2589" s="1818">
        <v>8</v>
      </c>
      <c r="J2589" s="1546" t="s">
        <v>6527</v>
      </c>
      <c r="K2589" s="1546" t="s">
        <v>6456</v>
      </c>
      <c r="L2589" s="1546" t="s">
        <v>6515</v>
      </c>
    </row>
    <row r="2590" spans="1:12">
      <c r="A2590" s="1546" t="s">
        <v>314</v>
      </c>
      <c r="B2590" s="1817">
        <v>8952</v>
      </c>
      <c r="C2590" s="1546" t="s">
        <v>2050</v>
      </c>
      <c r="D2590" s="1546" t="s">
        <v>247</v>
      </c>
      <c r="E2590" s="1546" t="s">
        <v>1040</v>
      </c>
      <c r="F2590" s="1546" t="s">
        <v>1041</v>
      </c>
      <c r="G2590" s="1818">
        <v>1</v>
      </c>
      <c r="H2590" s="1818">
        <v>4</v>
      </c>
      <c r="I2590" s="1818">
        <v>4</v>
      </c>
      <c r="J2590" s="1546" t="s">
        <v>6527</v>
      </c>
      <c r="K2590" s="1546" t="s">
        <v>6456</v>
      </c>
      <c r="L2590" s="1546" t="s">
        <v>6515</v>
      </c>
    </row>
    <row r="2591" spans="1:12">
      <c r="A2591" s="1546" t="s">
        <v>314</v>
      </c>
      <c r="B2591" s="1817">
        <v>8953</v>
      </c>
      <c r="C2591" s="1546" t="s">
        <v>2050</v>
      </c>
      <c r="D2591" s="1546" t="s">
        <v>247</v>
      </c>
      <c r="E2591" s="1546" t="s">
        <v>1665</v>
      </c>
      <c r="F2591" s="1546" t="s">
        <v>422</v>
      </c>
      <c r="G2591" s="1818">
        <v>1</v>
      </c>
      <c r="H2591" s="1818">
        <v>4</v>
      </c>
      <c r="I2591" s="1818">
        <v>4</v>
      </c>
      <c r="J2591" s="1546" t="s">
        <v>6527</v>
      </c>
      <c r="K2591" s="1546" t="s">
        <v>6456</v>
      </c>
      <c r="L2591" s="1546" t="s">
        <v>6515</v>
      </c>
    </row>
    <row r="2592" spans="1:12">
      <c r="A2592" s="1546" t="s">
        <v>314</v>
      </c>
      <c r="B2592" s="1817">
        <v>8954</v>
      </c>
      <c r="C2592" s="1546" t="s">
        <v>2050</v>
      </c>
      <c r="D2592" s="1546" t="s">
        <v>247</v>
      </c>
      <c r="E2592" s="1546" t="s">
        <v>844</v>
      </c>
      <c r="F2592" s="1546" t="s">
        <v>843</v>
      </c>
      <c r="G2592" s="1818">
        <v>1</v>
      </c>
      <c r="H2592" s="1818">
        <v>4</v>
      </c>
      <c r="I2592" s="1818">
        <v>4</v>
      </c>
      <c r="J2592" s="1546" t="s">
        <v>6527</v>
      </c>
      <c r="K2592" s="1546" t="s">
        <v>6456</v>
      </c>
      <c r="L2592" s="1546" t="s">
        <v>6515</v>
      </c>
    </row>
    <row r="2593" spans="1:12">
      <c r="A2593" s="1546" t="s">
        <v>314</v>
      </c>
      <c r="B2593" s="1817">
        <v>8955</v>
      </c>
      <c r="C2593" s="1546" t="s">
        <v>2050</v>
      </c>
      <c r="D2593" s="1546" t="s">
        <v>247</v>
      </c>
      <c r="E2593" s="1546" t="s">
        <v>3947</v>
      </c>
      <c r="F2593" s="1546" t="s">
        <v>657</v>
      </c>
      <c r="G2593" s="1818">
        <v>1</v>
      </c>
      <c r="H2593" s="1818">
        <v>4</v>
      </c>
      <c r="I2593" s="1818">
        <v>4</v>
      </c>
      <c r="J2593" s="1546" t="s">
        <v>6527</v>
      </c>
      <c r="K2593" s="1546" t="s">
        <v>6456</v>
      </c>
      <c r="L2593" s="1546" t="s">
        <v>6515</v>
      </c>
    </row>
    <row r="2594" spans="1:12">
      <c r="A2594" s="1546" t="s">
        <v>314</v>
      </c>
      <c r="B2594" s="1817">
        <v>8956</v>
      </c>
      <c r="C2594" s="1546" t="s">
        <v>2050</v>
      </c>
      <c r="D2594" s="1546" t="s">
        <v>247</v>
      </c>
      <c r="E2594" s="1546" t="s">
        <v>6109</v>
      </c>
      <c r="F2594" s="1546" t="s">
        <v>466</v>
      </c>
      <c r="G2594" s="1818">
        <v>1</v>
      </c>
      <c r="H2594" s="1818">
        <v>4</v>
      </c>
      <c r="I2594" s="1818">
        <v>4</v>
      </c>
      <c r="J2594" s="1546" t="s">
        <v>6527</v>
      </c>
      <c r="K2594" s="1546" t="s">
        <v>6456</v>
      </c>
      <c r="L2594" s="1546" t="s">
        <v>6515</v>
      </c>
    </row>
    <row r="2595" spans="1:12">
      <c r="A2595" s="1546" t="s">
        <v>314</v>
      </c>
      <c r="B2595" s="1817">
        <v>8958</v>
      </c>
      <c r="C2595" s="1546" t="s">
        <v>2050</v>
      </c>
      <c r="D2595" s="1546" t="s">
        <v>247</v>
      </c>
      <c r="E2595" s="1546" t="s">
        <v>6269</v>
      </c>
      <c r="F2595" s="1546" t="s">
        <v>747</v>
      </c>
      <c r="G2595" s="1818">
        <v>1</v>
      </c>
      <c r="H2595" s="1818">
        <v>5</v>
      </c>
      <c r="I2595" s="1818">
        <v>5</v>
      </c>
      <c r="J2595" s="1546" t="s">
        <v>6527</v>
      </c>
      <c r="K2595" s="1546" t="s">
        <v>6456</v>
      </c>
      <c r="L2595" s="1546" t="s">
        <v>6515</v>
      </c>
    </row>
    <row r="2596" spans="1:12">
      <c r="A2596" s="1546" t="s">
        <v>314</v>
      </c>
      <c r="B2596" s="1817">
        <v>8959</v>
      </c>
      <c r="C2596" s="1546" t="s">
        <v>2050</v>
      </c>
      <c r="D2596" s="1546" t="s">
        <v>247</v>
      </c>
      <c r="E2596" s="1546" t="s">
        <v>6188</v>
      </c>
      <c r="F2596" s="1546" t="s">
        <v>6189</v>
      </c>
      <c r="G2596" s="1818">
        <v>2</v>
      </c>
      <c r="H2596" s="1818">
        <v>1</v>
      </c>
      <c r="I2596" s="1818">
        <v>2</v>
      </c>
      <c r="J2596" s="1546" t="s">
        <v>6527</v>
      </c>
      <c r="K2596" s="1546" t="s">
        <v>6456</v>
      </c>
      <c r="L2596" s="1546" t="s">
        <v>6515</v>
      </c>
    </row>
    <row r="2597" spans="1:12">
      <c r="A2597" s="1546" t="s">
        <v>314</v>
      </c>
      <c r="B2597" s="1817">
        <v>9002</v>
      </c>
      <c r="C2597" s="1546" t="s">
        <v>2050</v>
      </c>
      <c r="D2597" s="1546" t="s">
        <v>248</v>
      </c>
      <c r="E2597" s="1546" t="s">
        <v>768</v>
      </c>
      <c r="F2597" s="1546" t="s">
        <v>769</v>
      </c>
      <c r="G2597" s="1818"/>
      <c r="H2597" s="1818"/>
      <c r="I2597" s="1818">
        <v>2000</v>
      </c>
      <c r="J2597" s="1546" t="s">
        <v>6523</v>
      </c>
      <c r="K2597" s="1546" t="s">
        <v>6456</v>
      </c>
      <c r="L2597" s="1546" t="s">
        <v>6515</v>
      </c>
    </row>
    <row r="2598" spans="1:12">
      <c r="A2598" s="1546" t="s">
        <v>314</v>
      </c>
      <c r="B2598" s="1817">
        <v>9003</v>
      </c>
      <c r="C2598" s="1546" t="s">
        <v>2050</v>
      </c>
      <c r="D2598" s="1546" t="s">
        <v>248</v>
      </c>
      <c r="E2598" s="1546" t="s">
        <v>770</v>
      </c>
      <c r="F2598" s="1546" t="s">
        <v>769</v>
      </c>
      <c r="G2598" s="1818"/>
      <c r="H2598" s="1818"/>
      <c r="I2598" s="1818">
        <v>5000</v>
      </c>
      <c r="J2598" s="1546" t="s">
        <v>6523</v>
      </c>
      <c r="K2598" s="1546" t="s">
        <v>6456</v>
      </c>
      <c r="L2598" s="1546" t="s">
        <v>6515</v>
      </c>
    </row>
    <row r="2599" spans="1:12">
      <c r="A2599" s="1546" t="s">
        <v>314</v>
      </c>
      <c r="B2599" s="1817">
        <v>9031</v>
      </c>
      <c r="C2599" s="1546" t="s">
        <v>2055</v>
      </c>
      <c r="D2599" s="1546" t="s">
        <v>249</v>
      </c>
      <c r="E2599" s="1546" t="s">
        <v>495</v>
      </c>
      <c r="F2599" s="1546" t="s">
        <v>303</v>
      </c>
      <c r="G2599" s="1818">
        <v>1</v>
      </c>
      <c r="H2599" s="1818">
        <v>50</v>
      </c>
      <c r="I2599" s="1818">
        <v>50</v>
      </c>
      <c r="J2599" s="1546" t="s">
        <v>6527</v>
      </c>
      <c r="K2599" s="1546" t="s">
        <v>6456</v>
      </c>
      <c r="L2599" s="1546" t="s">
        <v>6515</v>
      </c>
    </row>
    <row r="2600" spans="1:12">
      <c r="A2600" s="1546" t="s">
        <v>314</v>
      </c>
      <c r="B2600" s="1817">
        <v>9032</v>
      </c>
      <c r="C2600" s="1546" t="s">
        <v>2055</v>
      </c>
      <c r="D2600" s="1546" t="s">
        <v>249</v>
      </c>
      <c r="E2600" s="1546" t="s">
        <v>496</v>
      </c>
      <c r="F2600" s="1546" t="s">
        <v>303</v>
      </c>
      <c r="G2600" s="1818">
        <v>1</v>
      </c>
      <c r="H2600" s="1818">
        <v>50</v>
      </c>
      <c r="I2600" s="1818">
        <v>50</v>
      </c>
      <c r="J2600" s="1546" t="s">
        <v>6527</v>
      </c>
      <c r="K2600" s="1546" t="s">
        <v>6456</v>
      </c>
      <c r="L2600" s="1546" t="s">
        <v>6515</v>
      </c>
    </row>
    <row r="2601" spans="1:12">
      <c r="A2601" s="1546" t="s">
        <v>314</v>
      </c>
      <c r="B2601" s="1817">
        <v>9034</v>
      </c>
      <c r="C2601" s="1546" t="s">
        <v>2055</v>
      </c>
      <c r="D2601" s="1546" t="s">
        <v>249</v>
      </c>
      <c r="E2601" s="1546" t="s">
        <v>6151</v>
      </c>
      <c r="F2601" s="1546" t="s">
        <v>1385</v>
      </c>
      <c r="G2601" s="1818">
        <v>2</v>
      </c>
      <c r="H2601" s="1818">
        <v>4</v>
      </c>
      <c r="I2601" s="1818">
        <v>8</v>
      </c>
      <c r="J2601" s="1546" t="s">
        <v>6527</v>
      </c>
      <c r="K2601" s="1546" t="s">
        <v>6456</v>
      </c>
      <c r="L2601" s="1546" t="s">
        <v>6515</v>
      </c>
    </row>
    <row r="2602" spans="1:12">
      <c r="A2602" s="1546" t="s">
        <v>314</v>
      </c>
      <c r="B2602" s="1817">
        <v>9065</v>
      </c>
      <c r="C2602" s="1546" t="s">
        <v>2055</v>
      </c>
      <c r="D2602" s="1546" t="s">
        <v>250</v>
      </c>
      <c r="E2602" s="1546" t="s">
        <v>6572</v>
      </c>
      <c r="F2602" s="1546" t="s">
        <v>1316</v>
      </c>
      <c r="G2602" s="1818">
        <v>1</v>
      </c>
      <c r="H2602" s="1818"/>
      <c r="I2602" s="1818">
        <v>3</v>
      </c>
      <c r="J2602" s="1546" t="s">
        <v>6523</v>
      </c>
      <c r="K2602" s="1546" t="s">
        <v>6456</v>
      </c>
      <c r="L2602" s="1546" t="s">
        <v>6515</v>
      </c>
    </row>
    <row r="2603" spans="1:12">
      <c r="A2603" s="1546" t="s">
        <v>314</v>
      </c>
      <c r="B2603" s="1817">
        <v>9066</v>
      </c>
      <c r="C2603" s="1546" t="s">
        <v>2055</v>
      </c>
      <c r="D2603" s="1546" t="s">
        <v>250</v>
      </c>
      <c r="E2603" s="1546" t="s">
        <v>6252</v>
      </c>
      <c r="F2603" s="1546" t="s">
        <v>448</v>
      </c>
      <c r="G2603" s="1818">
        <v>1</v>
      </c>
      <c r="H2603" s="1818">
        <v>5</v>
      </c>
      <c r="I2603" s="1818">
        <v>5</v>
      </c>
      <c r="J2603" s="1546" t="s">
        <v>6527</v>
      </c>
      <c r="K2603" s="1546" t="s">
        <v>6456</v>
      </c>
      <c r="L2603" s="1546" t="s">
        <v>6515</v>
      </c>
    </row>
    <row r="2604" spans="1:12">
      <c r="A2604" s="1546" t="s">
        <v>314</v>
      </c>
      <c r="B2604" s="1817">
        <v>9068</v>
      </c>
      <c r="C2604" s="1546" t="s">
        <v>2055</v>
      </c>
      <c r="D2604" s="1546" t="s">
        <v>250</v>
      </c>
      <c r="E2604" s="1546" t="s">
        <v>871</v>
      </c>
      <c r="F2604" s="1546" t="s">
        <v>6515</v>
      </c>
      <c r="G2604" s="1818">
        <v>1</v>
      </c>
      <c r="H2604" s="1818"/>
      <c r="I2604" s="1818">
        <v>2</v>
      </c>
      <c r="J2604" s="1546" t="s">
        <v>6523</v>
      </c>
      <c r="K2604" s="1546" t="s">
        <v>6456</v>
      </c>
      <c r="L2604" s="1546" t="s">
        <v>6515</v>
      </c>
    </row>
    <row r="2605" spans="1:12">
      <c r="A2605" s="1546" t="s">
        <v>314</v>
      </c>
      <c r="B2605" s="1817">
        <v>9070</v>
      </c>
      <c r="C2605" s="1546" t="s">
        <v>2055</v>
      </c>
      <c r="D2605" s="1546" t="s">
        <v>250</v>
      </c>
      <c r="E2605" s="1546" t="s">
        <v>833</v>
      </c>
      <c r="F2605" s="1546" t="s">
        <v>832</v>
      </c>
      <c r="G2605" s="1818">
        <v>1</v>
      </c>
      <c r="H2605" s="1818"/>
      <c r="I2605" s="1818">
        <v>2</v>
      </c>
      <c r="J2605" s="1546" t="s">
        <v>6523</v>
      </c>
      <c r="K2605" s="1546" t="s">
        <v>6456</v>
      </c>
      <c r="L2605" s="1546" t="s">
        <v>6515</v>
      </c>
    </row>
    <row r="2606" spans="1:12">
      <c r="A2606" s="1546" t="s">
        <v>314</v>
      </c>
      <c r="B2606" s="1817">
        <v>9071</v>
      </c>
      <c r="C2606" s="1546" t="s">
        <v>2055</v>
      </c>
      <c r="D2606" s="1546" t="s">
        <v>250</v>
      </c>
      <c r="E2606" s="1546" t="s">
        <v>6107</v>
      </c>
      <c r="F2606" s="1546" t="s">
        <v>392</v>
      </c>
      <c r="G2606" s="1818">
        <v>1</v>
      </c>
      <c r="H2606" s="1818">
        <v>4</v>
      </c>
      <c r="I2606" s="1818">
        <v>4</v>
      </c>
      <c r="J2606" s="1546" t="s">
        <v>6527</v>
      </c>
      <c r="K2606" s="1546" t="s">
        <v>6456</v>
      </c>
      <c r="L2606" s="1546" t="s">
        <v>6515</v>
      </c>
    </row>
    <row r="2607" spans="1:12">
      <c r="A2607" s="1546" t="s">
        <v>314</v>
      </c>
      <c r="B2607" s="1817">
        <v>9072</v>
      </c>
      <c r="C2607" s="1546" t="s">
        <v>2055</v>
      </c>
      <c r="D2607" s="1546" t="s">
        <v>250</v>
      </c>
      <c r="E2607" s="1546" t="s">
        <v>2058</v>
      </c>
      <c r="F2607" s="1546" t="s">
        <v>2059</v>
      </c>
      <c r="G2607" s="1818"/>
      <c r="H2607" s="1818"/>
      <c r="I2607" s="1818">
        <v>2</v>
      </c>
      <c r="J2607" s="1546" t="s">
        <v>6523</v>
      </c>
      <c r="K2607" s="1546" t="s">
        <v>6456</v>
      </c>
      <c r="L2607" s="1546" t="s">
        <v>6515</v>
      </c>
    </row>
    <row r="2608" spans="1:12">
      <c r="A2608" s="1546" t="s">
        <v>314</v>
      </c>
      <c r="B2608" s="1817">
        <v>9074</v>
      </c>
      <c r="C2608" s="1546" t="s">
        <v>2055</v>
      </c>
      <c r="D2608" s="1546" t="s">
        <v>250</v>
      </c>
      <c r="E2608" s="1546" t="s">
        <v>768</v>
      </c>
      <c r="F2608" s="1546" t="s">
        <v>769</v>
      </c>
      <c r="G2608" s="1818"/>
      <c r="H2608" s="1818">
        <v>100</v>
      </c>
      <c r="I2608" s="1818">
        <v>100</v>
      </c>
      <c r="J2608" s="1546" t="s">
        <v>6523</v>
      </c>
      <c r="K2608" s="1546" t="s">
        <v>6456</v>
      </c>
      <c r="L2608" s="1546" t="s">
        <v>6515</v>
      </c>
    </row>
    <row r="2609" spans="1:12">
      <c r="A2609" s="1546" t="s">
        <v>314</v>
      </c>
      <c r="B2609" s="1817">
        <v>9075</v>
      </c>
      <c r="C2609" s="1546" t="s">
        <v>2055</v>
      </c>
      <c r="D2609" s="1546" t="s">
        <v>250</v>
      </c>
      <c r="E2609" s="1546" t="s">
        <v>770</v>
      </c>
      <c r="F2609" s="1546" t="s">
        <v>769</v>
      </c>
      <c r="G2609" s="1818"/>
      <c r="H2609" s="1818">
        <v>250</v>
      </c>
      <c r="I2609" s="1818">
        <v>250</v>
      </c>
      <c r="J2609" s="1546" t="s">
        <v>6523</v>
      </c>
      <c r="K2609" s="1546" t="s">
        <v>6456</v>
      </c>
      <c r="L2609" s="1546" t="s">
        <v>6515</v>
      </c>
    </row>
    <row r="2610" spans="1:12">
      <c r="A2610" s="1546" t="s">
        <v>314</v>
      </c>
      <c r="B2610" s="1817">
        <v>9077</v>
      </c>
      <c r="C2610" s="1546" t="s">
        <v>2055</v>
      </c>
      <c r="D2610" s="1546" t="s">
        <v>250</v>
      </c>
      <c r="E2610" s="1546" t="s">
        <v>6311</v>
      </c>
      <c r="F2610" s="1546" t="s">
        <v>1227</v>
      </c>
      <c r="G2610" s="1818"/>
      <c r="H2610" s="1818"/>
      <c r="I2610" s="1818">
        <v>100</v>
      </c>
      <c r="J2610" s="1546" t="s">
        <v>6523</v>
      </c>
      <c r="K2610" s="1546" t="s">
        <v>6456</v>
      </c>
      <c r="L2610" s="1546" t="s">
        <v>6515</v>
      </c>
    </row>
    <row r="2611" spans="1:12">
      <c r="A2611" s="1546" t="s">
        <v>314</v>
      </c>
      <c r="B2611" s="1817">
        <v>9079</v>
      </c>
      <c r="C2611" s="1546" t="s">
        <v>2055</v>
      </c>
      <c r="D2611" s="1546" t="s">
        <v>250</v>
      </c>
      <c r="E2611" s="1546" t="s">
        <v>6538</v>
      </c>
      <c r="F2611" s="1546" t="s">
        <v>536</v>
      </c>
      <c r="G2611" s="1818">
        <v>1</v>
      </c>
      <c r="H2611" s="1818"/>
      <c r="I2611" s="1818">
        <v>25</v>
      </c>
      <c r="J2611" s="1546" t="s">
        <v>6523</v>
      </c>
      <c r="K2611" s="1546" t="s">
        <v>6456</v>
      </c>
      <c r="L2611" s="1546" t="s">
        <v>6515</v>
      </c>
    </row>
    <row r="2612" spans="1:12">
      <c r="A2612" s="1546" t="s">
        <v>314</v>
      </c>
      <c r="B2612" s="1817">
        <v>9081</v>
      </c>
      <c r="C2612" s="1546" t="s">
        <v>2055</v>
      </c>
      <c r="D2612" s="1546" t="s">
        <v>250</v>
      </c>
      <c r="E2612" s="1546" t="s">
        <v>2060</v>
      </c>
      <c r="F2612" s="1546" t="s">
        <v>303</v>
      </c>
      <c r="G2612" s="1818">
        <v>1</v>
      </c>
      <c r="H2612" s="1818"/>
      <c r="I2612" s="1818">
        <v>10</v>
      </c>
      <c r="J2612" s="1546" t="s">
        <v>6523</v>
      </c>
      <c r="K2612" s="1546" t="s">
        <v>6456</v>
      </c>
      <c r="L2612" s="1546" t="s">
        <v>6515</v>
      </c>
    </row>
    <row r="2613" spans="1:12">
      <c r="A2613" s="1546" t="s">
        <v>314</v>
      </c>
      <c r="B2613" s="1817">
        <v>9082</v>
      </c>
      <c r="C2613" s="1546" t="s">
        <v>2055</v>
      </c>
      <c r="D2613" s="1546" t="s">
        <v>250</v>
      </c>
      <c r="E2613" s="1546" t="s">
        <v>2083</v>
      </c>
      <c r="F2613" s="1546" t="s">
        <v>6515</v>
      </c>
      <c r="G2613" s="1818"/>
      <c r="H2613" s="1818"/>
      <c r="I2613" s="1818">
        <v>1</v>
      </c>
      <c r="J2613" s="1546" t="s">
        <v>6523</v>
      </c>
      <c r="K2613" s="1546" t="s">
        <v>6456</v>
      </c>
      <c r="L2613" s="1546" t="s">
        <v>6515</v>
      </c>
    </row>
    <row r="2614" spans="1:12">
      <c r="A2614" s="1546" t="s">
        <v>314</v>
      </c>
      <c r="B2614" s="1817">
        <v>9112</v>
      </c>
      <c r="C2614" s="1546" t="s">
        <v>2055</v>
      </c>
      <c r="D2614" s="1546" t="s">
        <v>251</v>
      </c>
      <c r="E2614" s="1546" t="s">
        <v>6378</v>
      </c>
      <c r="F2614" s="1546" t="s">
        <v>2066</v>
      </c>
      <c r="G2614" s="1818"/>
      <c r="H2614" s="1818">
        <v>1</v>
      </c>
      <c r="I2614" s="1818">
        <v>1</v>
      </c>
      <c r="J2614" s="1546" t="s">
        <v>6523</v>
      </c>
      <c r="K2614" s="1546" t="s">
        <v>6456</v>
      </c>
      <c r="L2614" s="1546" t="s">
        <v>6515</v>
      </c>
    </row>
    <row r="2615" spans="1:12">
      <c r="A2615" s="1546" t="s">
        <v>314</v>
      </c>
      <c r="B2615" s="1817">
        <v>9113</v>
      </c>
      <c r="C2615" s="1546" t="s">
        <v>2055</v>
      </c>
      <c r="D2615" s="1546" t="s">
        <v>251</v>
      </c>
      <c r="E2615" s="1546" t="s">
        <v>6233</v>
      </c>
      <c r="F2615" s="1546" t="s">
        <v>274</v>
      </c>
      <c r="G2615" s="1818">
        <v>1</v>
      </c>
      <c r="H2615" s="1818">
        <v>5</v>
      </c>
      <c r="I2615" s="1818">
        <v>5</v>
      </c>
      <c r="J2615" s="1546" t="s">
        <v>6527</v>
      </c>
      <c r="K2615" s="1546" t="s">
        <v>6456</v>
      </c>
      <c r="L2615" s="1546" t="s">
        <v>6515</v>
      </c>
    </row>
    <row r="2616" spans="1:12">
      <c r="A2616" s="1546" t="s">
        <v>314</v>
      </c>
      <c r="B2616" s="1817">
        <v>9115</v>
      </c>
      <c r="C2616" s="1546" t="s">
        <v>2055</v>
      </c>
      <c r="D2616" s="1546" t="s">
        <v>251</v>
      </c>
      <c r="E2616" s="1546" t="s">
        <v>6247</v>
      </c>
      <c r="F2616" s="1546" t="s">
        <v>463</v>
      </c>
      <c r="G2616" s="1818"/>
      <c r="H2616" s="1818">
        <v>2</v>
      </c>
      <c r="I2616" s="1818">
        <v>2</v>
      </c>
      <c r="J2616" s="1546" t="s">
        <v>6523</v>
      </c>
      <c r="K2616" s="1546" t="s">
        <v>6456</v>
      </c>
      <c r="L2616" s="1546" t="s">
        <v>6515</v>
      </c>
    </row>
    <row r="2617" spans="1:12">
      <c r="A2617" s="1546" t="s">
        <v>314</v>
      </c>
      <c r="B2617" s="1817">
        <v>9116</v>
      </c>
      <c r="C2617" s="1546" t="s">
        <v>2055</v>
      </c>
      <c r="D2617" s="1546" t="s">
        <v>251</v>
      </c>
      <c r="E2617" s="1546" t="s">
        <v>6369</v>
      </c>
      <c r="F2617" s="1546" t="s">
        <v>5834</v>
      </c>
      <c r="G2617" s="1818"/>
      <c r="H2617" s="1818">
        <v>2</v>
      </c>
      <c r="I2617" s="1818">
        <v>2</v>
      </c>
      <c r="J2617" s="1546" t="s">
        <v>6523</v>
      </c>
      <c r="K2617" s="1546" t="s">
        <v>6456</v>
      </c>
      <c r="L2617" s="1546" t="s">
        <v>6515</v>
      </c>
    </row>
    <row r="2618" spans="1:12">
      <c r="A2618" s="1546" t="s">
        <v>314</v>
      </c>
      <c r="B2618" s="1817">
        <v>9117</v>
      </c>
      <c r="C2618" s="1546" t="s">
        <v>2055</v>
      </c>
      <c r="D2618" s="1546" t="s">
        <v>251</v>
      </c>
      <c r="E2618" s="1546" t="s">
        <v>593</v>
      </c>
      <c r="F2618" s="1546" t="s">
        <v>438</v>
      </c>
      <c r="G2618" s="1818">
        <v>1</v>
      </c>
      <c r="H2618" s="1818">
        <v>2</v>
      </c>
      <c r="I2618" s="1818">
        <v>2</v>
      </c>
      <c r="J2618" s="1546" t="s">
        <v>6527</v>
      </c>
      <c r="K2618" s="1546" t="s">
        <v>6456</v>
      </c>
      <c r="L2618" s="1546" t="s">
        <v>6515</v>
      </c>
    </row>
    <row r="2619" spans="1:12">
      <c r="A2619" s="1546" t="s">
        <v>314</v>
      </c>
      <c r="B2619" s="1817">
        <v>9118</v>
      </c>
      <c r="C2619" s="1546" t="s">
        <v>2055</v>
      </c>
      <c r="D2619" s="1546" t="s">
        <v>251</v>
      </c>
      <c r="E2619" s="1546" t="s">
        <v>555</v>
      </c>
      <c r="F2619" s="1546" t="s">
        <v>381</v>
      </c>
      <c r="G2619" s="1818">
        <v>1</v>
      </c>
      <c r="H2619" s="1818">
        <v>5</v>
      </c>
      <c r="I2619" s="1818">
        <v>5</v>
      </c>
      <c r="J2619" s="1546" t="s">
        <v>6527</v>
      </c>
      <c r="K2619" s="1546" t="s">
        <v>6456</v>
      </c>
      <c r="L2619" s="1546" t="s">
        <v>6515</v>
      </c>
    </row>
    <row r="2620" spans="1:12">
      <c r="A2620" s="1546" t="s">
        <v>314</v>
      </c>
      <c r="B2620" s="1817">
        <v>9120</v>
      </c>
      <c r="C2620" s="1546" t="s">
        <v>2055</v>
      </c>
      <c r="D2620" s="1546" t="s">
        <v>251</v>
      </c>
      <c r="E2620" s="1546" t="s">
        <v>6363</v>
      </c>
      <c r="F2620" s="1546" t="s">
        <v>362</v>
      </c>
      <c r="G2620" s="1818"/>
      <c r="H2620" s="1818">
        <v>2</v>
      </c>
      <c r="I2620" s="1818">
        <v>2</v>
      </c>
      <c r="J2620" s="1546" t="s">
        <v>6523</v>
      </c>
      <c r="K2620" s="1546" t="s">
        <v>6456</v>
      </c>
      <c r="L2620" s="1546" t="s">
        <v>6515</v>
      </c>
    </row>
    <row r="2621" spans="1:12">
      <c r="A2621" s="1546" t="s">
        <v>314</v>
      </c>
      <c r="B2621" s="1817">
        <v>9121</v>
      </c>
      <c r="C2621" s="1546" t="s">
        <v>2055</v>
      </c>
      <c r="D2621" s="1546" t="s">
        <v>251</v>
      </c>
      <c r="E2621" s="1546" t="s">
        <v>6572</v>
      </c>
      <c r="F2621" s="1546" t="s">
        <v>1316</v>
      </c>
      <c r="G2621" s="1818">
        <v>1</v>
      </c>
      <c r="H2621" s="1818">
        <v>5</v>
      </c>
      <c r="I2621" s="1818">
        <v>5</v>
      </c>
      <c r="J2621" s="1546" t="s">
        <v>6527</v>
      </c>
      <c r="K2621" s="1546" t="s">
        <v>6456</v>
      </c>
      <c r="L2621" s="1546" t="s">
        <v>6515</v>
      </c>
    </row>
    <row r="2622" spans="1:12">
      <c r="A2622" s="1546" t="s">
        <v>314</v>
      </c>
      <c r="B2622" s="1817">
        <v>9122</v>
      </c>
      <c r="C2622" s="1546" t="s">
        <v>2055</v>
      </c>
      <c r="D2622" s="1546" t="s">
        <v>251</v>
      </c>
      <c r="E2622" s="1546" t="s">
        <v>6258</v>
      </c>
      <c r="F2622" s="1546" t="s">
        <v>502</v>
      </c>
      <c r="G2622" s="1818"/>
      <c r="H2622" s="1818">
        <v>2</v>
      </c>
      <c r="I2622" s="1818">
        <v>2</v>
      </c>
      <c r="J2622" s="1546" t="s">
        <v>6523</v>
      </c>
      <c r="K2622" s="1546" t="s">
        <v>6456</v>
      </c>
      <c r="L2622" s="1546" t="s">
        <v>6515</v>
      </c>
    </row>
    <row r="2623" spans="1:12">
      <c r="A2623" s="1546" t="s">
        <v>314</v>
      </c>
      <c r="B2623" s="1817">
        <v>9123</v>
      </c>
      <c r="C2623" s="1546" t="s">
        <v>2055</v>
      </c>
      <c r="D2623" s="1546" t="s">
        <v>251</v>
      </c>
      <c r="E2623" s="1546" t="s">
        <v>5913</v>
      </c>
      <c r="F2623" s="1546" t="s">
        <v>2006</v>
      </c>
      <c r="G2623" s="1818">
        <v>1</v>
      </c>
      <c r="H2623" s="1818">
        <v>2</v>
      </c>
      <c r="I2623" s="1818">
        <v>2</v>
      </c>
      <c r="J2623" s="1546" t="s">
        <v>6527</v>
      </c>
      <c r="K2623" s="1546" t="s">
        <v>6456</v>
      </c>
      <c r="L2623" s="1546" t="s">
        <v>6515</v>
      </c>
    </row>
    <row r="2624" spans="1:12">
      <c r="A2624" s="1546" t="s">
        <v>314</v>
      </c>
      <c r="B2624" s="1817">
        <v>9124</v>
      </c>
      <c r="C2624" s="1546" t="s">
        <v>2055</v>
      </c>
      <c r="D2624" s="1546" t="s">
        <v>251</v>
      </c>
      <c r="E2624" s="1546" t="s">
        <v>3122</v>
      </c>
      <c r="F2624" s="1546" t="s">
        <v>800</v>
      </c>
      <c r="G2624" s="1818">
        <v>1</v>
      </c>
      <c r="H2624" s="1818">
        <v>2</v>
      </c>
      <c r="I2624" s="1818">
        <v>2</v>
      </c>
      <c r="J2624" s="1546" t="s">
        <v>6527</v>
      </c>
      <c r="K2624" s="1546" t="s">
        <v>6456</v>
      </c>
      <c r="L2624" s="1546" t="s">
        <v>6515</v>
      </c>
    </row>
    <row r="2625" spans="1:12">
      <c r="A2625" s="1546" t="s">
        <v>314</v>
      </c>
      <c r="B2625" s="1817">
        <v>9125</v>
      </c>
      <c r="C2625" s="1546" t="s">
        <v>2055</v>
      </c>
      <c r="D2625" s="1546" t="s">
        <v>251</v>
      </c>
      <c r="E2625" s="1546" t="s">
        <v>6317</v>
      </c>
      <c r="F2625" s="1546" t="s">
        <v>1274</v>
      </c>
      <c r="G2625" s="1818"/>
      <c r="H2625" s="1818">
        <v>2</v>
      </c>
      <c r="I2625" s="1818">
        <v>2</v>
      </c>
      <c r="J2625" s="1546" t="s">
        <v>6523</v>
      </c>
      <c r="K2625" s="1546" t="s">
        <v>6456</v>
      </c>
      <c r="L2625" s="1546" t="s">
        <v>6515</v>
      </c>
    </row>
    <row r="2626" spans="1:12">
      <c r="A2626" s="1546" t="s">
        <v>314</v>
      </c>
      <c r="B2626" s="1817">
        <v>9126</v>
      </c>
      <c r="C2626" s="1546" t="s">
        <v>2055</v>
      </c>
      <c r="D2626" s="1546" t="s">
        <v>251</v>
      </c>
      <c r="E2626" s="1546" t="s">
        <v>1154</v>
      </c>
      <c r="F2626" s="1546" t="s">
        <v>347</v>
      </c>
      <c r="G2626" s="1818">
        <v>1</v>
      </c>
      <c r="H2626" s="1818">
        <v>2</v>
      </c>
      <c r="I2626" s="1818">
        <v>2</v>
      </c>
      <c r="J2626" s="1546" t="s">
        <v>6527</v>
      </c>
      <c r="K2626" s="1546" t="s">
        <v>6456</v>
      </c>
      <c r="L2626" s="1546" t="s">
        <v>6515</v>
      </c>
    </row>
    <row r="2627" spans="1:12">
      <c r="A2627" s="1546" t="s">
        <v>314</v>
      </c>
      <c r="B2627" s="1817">
        <v>9127</v>
      </c>
      <c r="C2627" s="1546" t="s">
        <v>2055</v>
      </c>
      <c r="D2627" s="1546" t="s">
        <v>251</v>
      </c>
      <c r="E2627" s="1546" t="s">
        <v>6272</v>
      </c>
      <c r="F2627" s="1546" t="s">
        <v>855</v>
      </c>
      <c r="G2627" s="1818"/>
      <c r="H2627" s="1818">
        <v>2</v>
      </c>
      <c r="I2627" s="1818">
        <v>2</v>
      </c>
      <c r="J2627" s="1546" t="s">
        <v>6523</v>
      </c>
      <c r="K2627" s="1546" t="s">
        <v>6456</v>
      </c>
      <c r="L2627" s="1546" t="s">
        <v>6515</v>
      </c>
    </row>
    <row r="2628" spans="1:12">
      <c r="A2628" s="1546" t="s">
        <v>314</v>
      </c>
      <c r="B2628" s="1817">
        <v>9128</v>
      </c>
      <c r="C2628" s="1546" t="s">
        <v>2055</v>
      </c>
      <c r="D2628" s="1546" t="s">
        <v>251</v>
      </c>
      <c r="E2628" s="1546" t="s">
        <v>1152</v>
      </c>
      <c r="F2628" s="1546" t="s">
        <v>1153</v>
      </c>
      <c r="G2628" s="1818">
        <v>1</v>
      </c>
      <c r="H2628" s="1818">
        <v>1</v>
      </c>
      <c r="I2628" s="1818">
        <v>1</v>
      </c>
      <c r="J2628" s="1546" t="s">
        <v>6527</v>
      </c>
      <c r="K2628" s="1546" t="s">
        <v>6456</v>
      </c>
      <c r="L2628" s="1546" t="s">
        <v>6515</v>
      </c>
    </row>
    <row r="2629" spans="1:12">
      <c r="A2629" s="1546" t="s">
        <v>314</v>
      </c>
      <c r="B2629" s="1817">
        <v>9130</v>
      </c>
      <c r="C2629" s="1546" t="s">
        <v>2055</v>
      </c>
      <c r="D2629" s="1546" t="s">
        <v>251</v>
      </c>
      <c r="E2629" s="1546" t="s">
        <v>6098</v>
      </c>
      <c r="F2629" s="1546" t="s">
        <v>276</v>
      </c>
      <c r="G2629" s="1818">
        <v>1</v>
      </c>
      <c r="H2629" s="1818">
        <v>2</v>
      </c>
      <c r="I2629" s="1818">
        <v>2</v>
      </c>
      <c r="J2629" s="1546" t="s">
        <v>6527</v>
      </c>
      <c r="K2629" s="1546" t="s">
        <v>6456</v>
      </c>
      <c r="L2629" s="1546" t="s">
        <v>6515</v>
      </c>
    </row>
    <row r="2630" spans="1:12">
      <c r="A2630" s="1546" t="s">
        <v>314</v>
      </c>
      <c r="B2630" s="1817">
        <v>9131</v>
      </c>
      <c r="C2630" s="1546" t="s">
        <v>2055</v>
      </c>
      <c r="D2630" s="1546" t="s">
        <v>251</v>
      </c>
      <c r="E2630" s="1546" t="s">
        <v>293</v>
      </c>
      <c r="F2630" s="1546" t="s">
        <v>292</v>
      </c>
      <c r="G2630" s="1818">
        <v>2</v>
      </c>
      <c r="H2630" s="1818">
        <v>8</v>
      </c>
      <c r="I2630" s="1818">
        <v>16</v>
      </c>
      <c r="J2630" s="1546" t="s">
        <v>6527</v>
      </c>
      <c r="K2630" s="1546" t="s">
        <v>6456</v>
      </c>
      <c r="L2630" s="1546" t="s">
        <v>6515</v>
      </c>
    </row>
    <row r="2631" spans="1:12">
      <c r="A2631" s="1546" t="s">
        <v>314</v>
      </c>
      <c r="B2631" s="1817">
        <v>9132</v>
      </c>
      <c r="C2631" s="1546" t="s">
        <v>2055</v>
      </c>
      <c r="D2631" s="1546" t="s">
        <v>251</v>
      </c>
      <c r="E2631" s="1546" t="s">
        <v>677</v>
      </c>
      <c r="F2631" s="1546" t="s">
        <v>678</v>
      </c>
      <c r="G2631" s="1818">
        <v>1</v>
      </c>
      <c r="H2631" s="1818">
        <v>4</v>
      </c>
      <c r="I2631" s="1818">
        <v>4</v>
      </c>
      <c r="J2631" s="1546" t="s">
        <v>6527</v>
      </c>
      <c r="K2631" s="1546" t="s">
        <v>6456</v>
      </c>
      <c r="L2631" s="1546" t="s">
        <v>6515</v>
      </c>
    </row>
    <row r="2632" spans="1:12">
      <c r="A2632" s="1546" t="s">
        <v>314</v>
      </c>
      <c r="B2632" s="1817">
        <v>9133</v>
      </c>
      <c r="C2632" s="1546" t="s">
        <v>2055</v>
      </c>
      <c r="D2632" s="1546" t="s">
        <v>251</v>
      </c>
      <c r="E2632" s="1546" t="s">
        <v>6194</v>
      </c>
      <c r="F2632" s="1546" t="s">
        <v>1350</v>
      </c>
      <c r="G2632" s="1818">
        <v>1</v>
      </c>
      <c r="H2632" s="1818">
        <v>2</v>
      </c>
      <c r="I2632" s="1818">
        <v>2</v>
      </c>
      <c r="J2632" s="1546" t="s">
        <v>6527</v>
      </c>
      <c r="K2632" s="1546" t="s">
        <v>6456</v>
      </c>
      <c r="L2632" s="1546" t="s">
        <v>6515</v>
      </c>
    </row>
    <row r="2633" spans="1:12">
      <c r="A2633" s="1546" t="s">
        <v>314</v>
      </c>
      <c r="B2633" s="1817">
        <v>9134</v>
      </c>
      <c r="C2633" s="1546" t="s">
        <v>2055</v>
      </c>
      <c r="D2633" s="1546" t="s">
        <v>251</v>
      </c>
      <c r="E2633" s="1546" t="s">
        <v>873</v>
      </c>
      <c r="F2633" s="1546" t="s">
        <v>6284</v>
      </c>
      <c r="G2633" s="1818">
        <v>1</v>
      </c>
      <c r="H2633" s="1818">
        <v>4</v>
      </c>
      <c r="I2633" s="1818">
        <v>4</v>
      </c>
      <c r="J2633" s="1546" t="s">
        <v>6527</v>
      </c>
      <c r="K2633" s="1546" t="s">
        <v>6456</v>
      </c>
      <c r="L2633" s="1546" t="s">
        <v>6515</v>
      </c>
    </row>
    <row r="2634" spans="1:12">
      <c r="A2634" s="1546" t="s">
        <v>314</v>
      </c>
      <c r="B2634" s="1817">
        <v>9135</v>
      </c>
      <c r="C2634" s="1546" t="s">
        <v>2055</v>
      </c>
      <c r="D2634" s="1546" t="s">
        <v>251</v>
      </c>
      <c r="E2634" s="1546" t="s">
        <v>1351</v>
      </c>
      <c r="F2634" s="1546" t="s">
        <v>1350</v>
      </c>
      <c r="G2634" s="1818"/>
      <c r="H2634" s="1818">
        <v>2</v>
      </c>
      <c r="I2634" s="1818">
        <v>2</v>
      </c>
      <c r="J2634" s="1546" t="s">
        <v>6523</v>
      </c>
      <c r="K2634" s="1546" t="s">
        <v>6456</v>
      </c>
      <c r="L2634" s="1546" t="s">
        <v>6515</v>
      </c>
    </row>
    <row r="2635" spans="1:12">
      <c r="A2635" s="1546" t="s">
        <v>314</v>
      </c>
      <c r="B2635" s="1817">
        <v>9136</v>
      </c>
      <c r="C2635" s="1546" t="s">
        <v>2055</v>
      </c>
      <c r="D2635" s="1546" t="s">
        <v>251</v>
      </c>
      <c r="E2635" s="1546" t="s">
        <v>6153</v>
      </c>
      <c r="F2635" s="1546" t="s">
        <v>1346</v>
      </c>
      <c r="G2635" s="1818">
        <v>1</v>
      </c>
      <c r="H2635" s="1818">
        <v>4</v>
      </c>
      <c r="I2635" s="1818">
        <v>4</v>
      </c>
      <c r="J2635" s="1546" t="s">
        <v>6527</v>
      </c>
      <c r="K2635" s="1546" t="s">
        <v>6456</v>
      </c>
      <c r="L2635" s="1546" t="s">
        <v>6515</v>
      </c>
    </row>
    <row r="2636" spans="1:12">
      <c r="A2636" s="1546" t="s">
        <v>314</v>
      </c>
      <c r="B2636" s="1817">
        <v>9138</v>
      </c>
      <c r="C2636" s="1546" t="s">
        <v>2055</v>
      </c>
      <c r="D2636" s="1546" t="s">
        <v>251</v>
      </c>
      <c r="E2636" s="1546" t="s">
        <v>720</v>
      </c>
      <c r="F2636" s="1546" t="s">
        <v>721</v>
      </c>
      <c r="G2636" s="1818"/>
      <c r="H2636" s="1818">
        <v>5</v>
      </c>
      <c r="I2636" s="1818">
        <v>5</v>
      </c>
      <c r="J2636" s="1546" t="s">
        <v>6523</v>
      </c>
      <c r="K2636" s="1546" t="s">
        <v>6456</v>
      </c>
      <c r="L2636" s="1546" t="s">
        <v>6515</v>
      </c>
    </row>
    <row r="2637" spans="1:12">
      <c r="A2637" s="1546" t="s">
        <v>314</v>
      </c>
      <c r="B2637" s="1817">
        <v>9140</v>
      </c>
      <c r="C2637" s="1546" t="s">
        <v>2055</v>
      </c>
      <c r="D2637" s="1546" t="s">
        <v>251</v>
      </c>
      <c r="E2637" s="1546" t="s">
        <v>503</v>
      </c>
      <c r="F2637" s="1546" t="s">
        <v>504</v>
      </c>
      <c r="G2637" s="1818"/>
      <c r="H2637" s="1818">
        <v>5</v>
      </c>
      <c r="I2637" s="1818">
        <v>5</v>
      </c>
      <c r="J2637" s="1546" t="s">
        <v>6523</v>
      </c>
      <c r="K2637" s="1546" t="s">
        <v>6456</v>
      </c>
      <c r="L2637" s="1546" t="s">
        <v>6515</v>
      </c>
    </row>
    <row r="2638" spans="1:12">
      <c r="A2638" s="1546" t="s">
        <v>314</v>
      </c>
      <c r="B2638" s="1817">
        <v>9142</v>
      </c>
      <c r="C2638" s="1546" t="s">
        <v>2055</v>
      </c>
      <c r="D2638" s="1546" t="s">
        <v>251</v>
      </c>
      <c r="E2638" s="1546" t="s">
        <v>2068</v>
      </c>
      <c r="F2638" s="1546" t="s">
        <v>6620</v>
      </c>
      <c r="G2638" s="1818"/>
      <c r="H2638" s="1818">
        <v>10</v>
      </c>
      <c r="I2638" s="1818">
        <v>10</v>
      </c>
      <c r="J2638" s="1546" t="s">
        <v>6523</v>
      </c>
      <c r="K2638" s="1546" t="s">
        <v>6456</v>
      </c>
      <c r="L2638" s="1546" t="s">
        <v>6515</v>
      </c>
    </row>
    <row r="2639" spans="1:12">
      <c r="A2639" s="1546" t="s">
        <v>314</v>
      </c>
      <c r="B2639" s="1817">
        <v>9143</v>
      </c>
      <c r="C2639" s="1546" t="s">
        <v>2055</v>
      </c>
      <c r="D2639" s="1546" t="s">
        <v>251</v>
      </c>
      <c r="E2639" s="1546" t="s">
        <v>2082</v>
      </c>
      <c r="F2639" s="1546" t="s">
        <v>6515</v>
      </c>
      <c r="G2639" s="1818"/>
      <c r="H2639" s="1818"/>
      <c r="I2639" s="1818">
        <v>1</v>
      </c>
      <c r="J2639" s="1546" t="s">
        <v>6523</v>
      </c>
      <c r="K2639" s="1546" t="s">
        <v>6456</v>
      </c>
      <c r="L2639" s="1546" t="s">
        <v>6515</v>
      </c>
    </row>
    <row r="2640" spans="1:12">
      <c r="A2640" s="1546" t="s">
        <v>314</v>
      </c>
      <c r="B2640" s="1817">
        <v>9172</v>
      </c>
      <c r="C2640" s="1546" t="s">
        <v>2074</v>
      </c>
      <c r="D2640" s="1546" t="s">
        <v>252</v>
      </c>
      <c r="E2640" s="1546" t="s">
        <v>937</v>
      </c>
      <c r="F2640" s="1546" t="s">
        <v>936</v>
      </c>
      <c r="G2640" s="1818">
        <v>1</v>
      </c>
      <c r="H2640" s="1818">
        <v>4</v>
      </c>
      <c r="I2640" s="1818">
        <v>4</v>
      </c>
      <c r="J2640" s="1546" t="s">
        <v>6527</v>
      </c>
      <c r="K2640" s="1546" t="s">
        <v>6456</v>
      </c>
      <c r="L2640" s="1546" t="s">
        <v>6515</v>
      </c>
    </row>
    <row r="2641" spans="1:12">
      <c r="A2641" s="1546" t="s">
        <v>314</v>
      </c>
      <c r="B2641" s="1817">
        <v>9173</v>
      </c>
      <c r="C2641" s="1546" t="s">
        <v>2074</v>
      </c>
      <c r="D2641" s="1546" t="s">
        <v>252</v>
      </c>
      <c r="E2641" s="1546" t="s">
        <v>6099</v>
      </c>
      <c r="F2641" s="1546" t="s">
        <v>294</v>
      </c>
      <c r="G2641" s="1818">
        <v>2</v>
      </c>
      <c r="H2641" s="1818">
        <v>4</v>
      </c>
      <c r="I2641" s="1818">
        <v>8</v>
      </c>
      <c r="J2641" s="1546" t="s">
        <v>6527</v>
      </c>
      <c r="K2641" s="1546" t="s">
        <v>6456</v>
      </c>
      <c r="L2641" s="1546" t="s">
        <v>6515</v>
      </c>
    </row>
    <row r="2642" spans="1:12">
      <c r="A2642" s="1546" t="s">
        <v>314</v>
      </c>
      <c r="B2642" s="1817">
        <v>9175</v>
      </c>
      <c r="C2642" s="1546" t="s">
        <v>2074</v>
      </c>
      <c r="D2642" s="1546" t="s">
        <v>252</v>
      </c>
      <c r="E2642" s="1546" t="s">
        <v>6274</v>
      </c>
      <c r="F2642" s="1546" t="s">
        <v>851</v>
      </c>
      <c r="G2642" s="1818">
        <v>1</v>
      </c>
      <c r="H2642" s="1818">
        <v>5</v>
      </c>
      <c r="I2642" s="1818">
        <v>5</v>
      </c>
      <c r="J2642" s="1546" t="s">
        <v>6527</v>
      </c>
      <c r="K2642" s="1546" t="s">
        <v>6456</v>
      </c>
      <c r="L2642" s="1546" t="s">
        <v>6515</v>
      </c>
    </row>
    <row r="2643" spans="1:12">
      <c r="A2643" s="1546" t="s">
        <v>314</v>
      </c>
      <c r="B2643" s="1817">
        <v>9176</v>
      </c>
      <c r="C2643" s="1546" t="s">
        <v>2074</v>
      </c>
      <c r="D2643" s="1546" t="s">
        <v>252</v>
      </c>
      <c r="E2643" s="1546" t="s">
        <v>5867</v>
      </c>
      <c r="F2643" s="1546" t="s">
        <v>455</v>
      </c>
      <c r="G2643" s="1818">
        <v>1</v>
      </c>
      <c r="H2643" s="1818">
        <v>5</v>
      </c>
      <c r="I2643" s="1818">
        <v>5</v>
      </c>
      <c r="J2643" s="1546" t="s">
        <v>6527</v>
      </c>
      <c r="K2643" s="1546" t="s">
        <v>6456</v>
      </c>
      <c r="L2643" s="1546" t="s">
        <v>6515</v>
      </c>
    </row>
    <row r="2644" spans="1:12">
      <c r="A2644" s="1546" t="s">
        <v>314</v>
      </c>
      <c r="B2644" s="1817">
        <v>9177</v>
      </c>
      <c r="C2644" s="1546" t="s">
        <v>2074</v>
      </c>
      <c r="D2644" s="1546" t="s">
        <v>252</v>
      </c>
      <c r="E2644" s="1546" t="s">
        <v>755</v>
      </c>
      <c r="F2644" s="1546" t="s">
        <v>756</v>
      </c>
      <c r="G2644" s="1818">
        <v>1</v>
      </c>
      <c r="H2644" s="1818">
        <v>5</v>
      </c>
      <c r="I2644" s="1818">
        <v>5</v>
      </c>
      <c r="J2644" s="1546" t="s">
        <v>6527</v>
      </c>
      <c r="K2644" s="1546" t="s">
        <v>6456</v>
      </c>
      <c r="L2644" s="1546" t="s">
        <v>6515</v>
      </c>
    </row>
    <row r="2645" spans="1:12">
      <c r="A2645" s="1546" t="s">
        <v>314</v>
      </c>
      <c r="B2645" s="1817">
        <v>9178</v>
      </c>
      <c r="C2645" s="1546" t="s">
        <v>2074</v>
      </c>
      <c r="D2645" s="1546" t="s">
        <v>252</v>
      </c>
      <c r="E2645" s="1546" t="s">
        <v>488</v>
      </c>
      <c r="F2645" s="1546" t="s">
        <v>506</v>
      </c>
      <c r="G2645" s="1818">
        <v>2</v>
      </c>
      <c r="H2645" s="1818">
        <v>5</v>
      </c>
      <c r="I2645" s="1818">
        <v>10</v>
      </c>
      <c r="J2645" s="1546" t="s">
        <v>6527</v>
      </c>
      <c r="K2645" s="1546" t="s">
        <v>6456</v>
      </c>
      <c r="L2645" s="1546" t="s">
        <v>6515</v>
      </c>
    </row>
    <row r="2646" spans="1:12">
      <c r="A2646" s="1546" t="s">
        <v>314</v>
      </c>
      <c r="B2646" s="1817">
        <v>9179</v>
      </c>
      <c r="C2646" s="1546" t="s">
        <v>2074</v>
      </c>
      <c r="D2646" s="1546" t="s">
        <v>252</v>
      </c>
      <c r="E2646" s="1546" t="s">
        <v>6158</v>
      </c>
      <c r="F2646" s="1546" t="s">
        <v>1487</v>
      </c>
      <c r="G2646" s="1818">
        <v>1</v>
      </c>
      <c r="H2646" s="1818">
        <v>5</v>
      </c>
      <c r="I2646" s="1818">
        <v>5</v>
      </c>
      <c r="J2646" s="1546" t="s">
        <v>6527</v>
      </c>
      <c r="K2646" s="1546" t="s">
        <v>6456</v>
      </c>
      <c r="L2646" s="1546" t="s">
        <v>6515</v>
      </c>
    </row>
    <row r="2647" spans="1:12">
      <c r="A2647" s="1546" t="s">
        <v>314</v>
      </c>
      <c r="B2647" s="1817">
        <v>9180</v>
      </c>
      <c r="C2647" s="1546" t="s">
        <v>2074</v>
      </c>
      <c r="D2647" s="1546" t="s">
        <v>252</v>
      </c>
      <c r="E2647" s="1546" t="s">
        <v>2088</v>
      </c>
      <c r="F2647" s="1546" t="s">
        <v>6515</v>
      </c>
      <c r="G2647" s="1818">
        <v>5</v>
      </c>
      <c r="H2647" s="1818">
        <v>1</v>
      </c>
      <c r="I2647" s="1818">
        <v>5</v>
      </c>
      <c r="J2647" s="1546" t="s">
        <v>6527</v>
      </c>
      <c r="K2647" s="1546" t="s">
        <v>6456</v>
      </c>
      <c r="L2647" s="1546" t="s">
        <v>6515</v>
      </c>
    </row>
    <row r="2648" spans="1:12">
      <c r="A2648" s="1546" t="s">
        <v>314</v>
      </c>
      <c r="B2648" s="1817">
        <v>9213</v>
      </c>
      <c r="C2648" s="1546" t="s">
        <v>2074</v>
      </c>
      <c r="D2648" s="1546" t="s">
        <v>253</v>
      </c>
      <c r="E2648" s="1546" t="s">
        <v>2078</v>
      </c>
      <c r="F2648" s="1546" t="s">
        <v>1593</v>
      </c>
      <c r="G2648" s="1818"/>
      <c r="H2648" s="1818"/>
      <c r="I2648" s="1818">
        <v>787</v>
      </c>
      <c r="J2648" s="1546" t="s">
        <v>6523</v>
      </c>
      <c r="K2648" s="1546" t="s">
        <v>6456</v>
      </c>
      <c r="L2648" s="1546" t="s">
        <v>6515</v>
      </c>
    </row>
    <row r="2649" spans="1:12">
      <c r="A2649" s="1546" t="s">
        <v>314</v>
      </c>
      <c r="B2649" s="1817">
        <v>9249</v>
      </c>
      <c r="C2649" s="1546" t="s">
        <v>2074</v>
      </c>
      <c r="D2649" s="1546" t="s">
        <v>253</v>
      </c>
      <c r="E2649" s="1546" t="s">
        <v>6243</v>
      </c>
      <c r="F2649" s="1546" t="s">
        <v>6532</v>
      </c>
      <c r="G2649" s="1818">
        <v>1</v>
      </c>
      <c r="H2649" s="1818">
        <v>25</v>
      </c>
      <c r="I2649" s="1818">
        <v>25</v>
      </c>
      <c r="J2649" s="1546" t="s">
        <v>6527</v>
      </c>
      <c r="K2649" s="1546" t="s">
        <v>6456</v>
      </c>
      <c r="L2649" s="1546" t="s">
        <v>6515</v>
      </c>
    </row>
    <row r="2650" spans="1:12">
      <c r="A2650" s="1546" t="s">
        <v>314</v>
      </c>
      <c r="B2650" s="1817">
        <v>9251</v>
      </c>
      <c r="C2650" s="1546" t="s">
        <v>2074</v>
      </c>
      <c r="D2650" s="1546" t="s">
        <v>253</v>
      </c>
      <c r="E2650" s="1546" t="s">
        <v>6249</v>
      </c>
      <c r="F2650" s="1546" t="s">
        <v>453</v>
      </c>
      <c r="G2650" s="1818">
        <v>1</v>
      </c>
      <c r="H2650" s="1818">
        <v>5</v>
      </c>
      <c r="I2650" s="1818">
        <v>5</v>
      </c>
      <c r="J2650" s="1546" t="s">
        <v>6527</v>
      </c>
      <c r="K2650" s="1546" t="s">
        <v>6456</v>
      </c>
      <c r="L2650" s="1546" t="s">
        <v>6515</v>
      </c>
    </row>
    <row r="2651" spans="1:12">
      <c r="A2651" s="1546" t="s">
        <v>314</v>
      </c>
      <c r="B2651" s="1817">
        <v>9253</v>
      </c>
      <c r="C2651" s="1546" t="s">
        <v>2074</v>
      </c>
      <c r="D2651" s="1546" t="s">
        <v>253</v>
      </c>
      <c r="E2651" s="1546" t="s">
        <v>6136</v>
      </c>
      <c r="F2651" s="1546" t="s">
        <v>1001</v>
      </c>
      <c r="G2651" s="1818">
        <v>1</v>
      </c>
      <c r="H2651" s="1818">
        <v>10</v>
      </c>
      <c r="I2651" s="1818">
        <v>10</v>
      </c>
      <c r="J2651" s="1546" t="s">
        <v>6527</v>
      </c>
      <c r="K2651" s="1546" t="s">
        <v>6456</v>
      </c>
      <c r="L2651" s="1546" t="s">
        <v>6515</v>
      </c>
    </row>
    <row r="2652" spans="1:12">
      <c r="A2652" s="1546" t="s">
        <v>314</v>
      </c>
      <c r="B2652" s="1817">
        <v>9290</v>
      </c>
      <c r="C2652" s="1546" t="s">
        <v>1682</v>
      </c>
      <c r="D2652" s="1546" t="s">
        <v>254</v>
      </c>
      <c r="E2652" s="1546" t="s">
        <v>494</v>
      </c>
      <c r="F2652" s="1546" t="s">
        <v>303</v>
      </c>
      <c r="G2652" s="1818">
        <v>6</v>
      </c>
      <c r="H2652" s="1818">
        <v>50</v>
      </c>
      <c r="I2652" s="1818">
        <v>300</v>
      </c>
      <c r="J2652" s="1546" t="s">
        <v>6527</v>
      </c>
      <c r="K2652" s="1546" t="s">
        <v>6456</v>
      </c>
      <c r="L2652" s="1546" t="s">
        <v>6515</v>
      </c>
    </row>
    <row r="2653" spans="1:12">
      <c r="A2653" s="1546" t="s">
        <v>314</v>
      </c>
      <c r="B2653" s="1817">
        <v>9291</v>
      </c>
      <c r="C2653" s="1546" t="s">
        <v>1682</v>
      </c>
      <c r="D2653" s="1546" t="s">
        <v>254</v>
      </c>
      <c r="E2653" s="1546" t="s">
        <v>495</v>
      </c>
      <c r="F2653" s="1546" t="s">
        <v>303</v>
      </c>
      <c r="G2653" s="1818">
        <v>20</v>
      </c>
      <c r="H2653" s="1818">
        <v>50</v>
      </c>
      <c r="I2653" s="1818">
        <v>1000</v>
      </c>
      <c r="J2653" s="1546" t="s">
        <v>6527</v>
      </c>
      <c r="K2653" s="1546" t="s">
        <v>6456</v>
      </c>
      <c r="L2653" s="1546" t="s">
        <v>6515</v>
      </c>
    </row>
    <row r="2654" spans="1:12">
      <c r="A2654" s="1546" t="s">
        <v>314</v>
      </c>
      <c r="B2654" s="1817">
        <v>9328</v>
      </c>
      <c r="C2654" s="1546" t="s">
        <v>2074</v>
      </c>
      <c r="D2654" s="1546" t="s">
        <v>255</v>
      </c>
      <c r="E2654" s="1546" t="s">
        <v>6262</v>
      </c>
      <c r="F2654" s="1546" t="s">
        <v>601</v>
      </c>
      <c r="G2654" s="1818">
        <v>1</v>
      </c>
      <c r="H2654" s="1818">
        <v>25</v>
      </c>
      <c r="I2654" s="1818">
        <v>25</v>
      </c>
      <c r="J2654" s="1546" t="s">
        <v>6527</v>
      </c>
      <c r="K2654" s="1546" t="s">
        <v>6456</v>
      </c>
      <c r="L2654" s="1546" t="s">
        <v>6515</v>
      </c>
    </row>
    <row r="2655" spans="1:12">
      <c r="A2655" s="1546" t="s">
        <v>314</v>
      </c>
      <c r="B2655" s="1817">
        <v>9329</v>
      </c>
      <c r="C2655" s="1546" t="s">
        <v>2074</v>
      </c>
      <c r="D2655" s="1546" t="s">
        <v>255</v>
      </c>
      <c r="E2655" s="1546" t="s">
        <v>6309</v>
      </c>
      <c r="F2655" s="1546" t="s">
        <v>592</v>
      </c>
      <c r="G2655" s="1818">
        <v>1</v>
      </c>
      <c r="H2655" s="1818">
        <v>25</v>
      </c>
      <c r="I2655" s="1818">
        <v>25</v>
      </c>
      <c r="J2655" s="1546" t="s">
        <v>6527</v>
      </c>
      <c r="K2655" s="1546" t="s">
        <v>6456</v>
      </c>
      <c r="L2655" s="1546" t="s">
        <v>6515</v>
      </c>
    </row>
    <row r="2656" spans="1:12">
      <c r="A2656" s="1546" t="s">
        <v>314</v>
      </c>
      <c r="B2656" s="1817">
        <v>9331</v>
      </c>
      <c r="C2656" s="1546" t="s">
        <v>2074</v>
      </c>
      <c r="D2656" s="1546" t="s">
        <v>255</v>
      </c>
      <c r="E2656" s="1546" t="s">
        <v>908</v>
      </c>
      <c r="F2656" s="1546" t="s">
        <v>907</v>
      </c>
      <c r="G2656" s="1818">
        <v>4</v>
      </c>
      <c r="H2656" s="1818">
        <v>1</v>
      </c>
      <c r="I2656" s="1818">
        <v>4</v>
      </c>
      <c r="J2656" s="1546" t="s">
        <v>6527</v>
      </c>
      <c r="K2656" s="1546" t="s">
        <v>6456</v>
      </c>
      <c r="L2656" s="1546" t="s">
        <v>6515</v>
      </c>
    </row>
    <row r="2657" spans="1:12">
      <c r="A2657" s="1546" t="s">
        <v>314</v>
      </c>
      <c r="B2657" s="1817">
        <v>9333</v>
      </c>
      <c r="C2657" s="1546" t="s">
        <v>2074</v>
      </c>
      <c r="D2657" s="1546" t="s">
        <v>255</v>
      </c>
      <c r="E2657" s="1546" t="s">
        <v>937</v>
      </c>
      <c r="F2657" s="1546" t="s">
        <v>936</v>
      </c>
      <c r="G2657" s="1818">
        <v>2</v>
      </c>
      <c r="H2657" s="1818">
        <v>4</v>
      </c>
      <c r="I2657" s="1818">
        <v>8</v>
      </c>
      <c r="J2657" s="1546" t="s">
        <v>6527</v>
      </c>
      <c r="K2657" s="1546" t="s">
        <v>6456</v>
      </c>
      <c r="L2657" s="1546" t="s">
        <v>6515</v>
      </c>
    </row>
    <row r="2658" spans="1:12">
      <c r="A2658" s="1546" t="s">
        <v>314</v>
      </c>
      <c r="B2658" s="1817">
        <v>9334</v>
      </c>
      <c r="C2658" s="1546" t="s">
        <v>2074</v>
      </c>
      <c r="D2658" s="1546" t="s">
        <v>255</v>
      </c>
      <c r="E2658" s="1546" t="s">
        <v>937</v>
      </c>
      <c r="F2658" s="1546" t="s">
        <v>936</v>
      </c>
      <c r="G2658" s="1818">
        <v>3</v>
      </c>
      <c r="H2658" s="1818">
        <v>1</v>
      </c>
      <c r="I2658" s="1818">
        <v>3</v>
      </c>
      <c r="J2658" s="1546" t="s">
        <v>6527</v>
      </c>
      <c r="K2658" s="1546" t="s">
        <v>6456</v>
      </c>
      <c r="L2658" s="1546" t="s">
        <v>6515</v>
      </c>
    </row>
    <row r="2659" spans="1:12">
      <c r="A2659" s="1546" t="s">
        <v>314</v>
      </c>
      <c r="B2659" s="1817">
        <v>9335</v>
      </c>
      <c r="C2659" s="1546" t="s">
        <v>2074</v>
      </c>
      <c r="D2659" s="1546" t="s">
        <v>255</v>
      </c>
      <c r="E2659" s="1546" t="s">
        <v>1663</v>
      </c>
      <c r="F2659" s="1546" t="s">
        <v>1664</v>
      </c>
      <c r="G2659" s="1818">
        <v>1</v>
      </c>
      <c r="H2659" s="1818">
        <v>4</v>
      </c>
      <c r="I2659" s="1818">
        <v>4</v>
      </c>
      <c r="J2659" s="1546" t="s">
        <v>6527</v>
      </c>
      <c r="K2659" s="1546" t="s">
        <v>6456</v>
      </c>
      <c r="L2659" s="1546" t="s">
        <v>6515</v>
      </c>
    </row>
    <row r="2660" spans="1:12">
      <c r="A2660" s="1546" t="s">
        <v>314</v>
      </c>
      <c r="B2660" s="1817">
        <v>9336</v>
      </c>
      <c r="C2660" s="1546" t="s">
        <v>2074</v>
      </c>
      <c r="D2660" s="1546" t="s">
        <v>255</v>
      </c>
      <c r="E2660" s="1546" t="s">
        <v>830</v>
      </c>
      <c r="F2660" s="1546" t="s">
        <v>829</v>
      </c>
      <c r="G2660" s="1818">
        <v>2</v>
      </c>
      <c r="H2660" s="1818">
        <v>4</v>
      </c>
      <c r="I2660" s="1818">
        <v>8</v>
      </c>
      <c r="J2660" s="1546" t="s">
        <v>6527</v>
      </c>
      <c r="K2660" s="1546" t="s">
        <v>6456</v>
      </c>
      <c r="L2660" s="1546" t="s">
        <v>6515</v>
      </c>
    </row>
    <row r="2661" spans="1:12">
      <c r="A2661" s="1546" t="s">
        <v>314</v>
      </c>
      <c r="B2661" s="1817">
        <v>9337</v>
      </c>
      <c r="C2661" s="1546" t="s">
        <v>2074</v>
      </c>
      <c r="D2661" s="1546" t="s">
        <v>255</v>
      </c>
      <c r="E2661" s="1546" t="s">
        <v>6100</v>
      </c>
      <c r="F2661" s="1546" t="s">
        <v>280</v>
      </c>
      <c r="G2661" s="1818">
        <v>2</v>
      </c>
      <c r="H2661" s="1818">
        <v>4</v>
      </c>
      <c r="I2661" s="1818">
        <v>8</v>
      </c>
      <c r="J2661" s="1546" t="s">
        <v>6527</v>
      </c>
      <c r="K2661" s="1546" t="s">
        <v>6456</v>
      </c>
      <c r="L2661" s="1546" t="s">
        <v>6515</v>
      </c>
    </row>
    <row r="2662" spans="1:12">
      <c r="A2662" s="1546" t="s">
        <v>314</v>
      </c>
      <c r="B2662" s="1817">
        <v>9339</v>
      </c>
      <c r="C2662" s="1546" t="s">
        <v>2074</v>
      </c>
      <c r="D2662" s="1546" t="s">
        <v>255</v>
      </c>
      <c r="E2662" s="1546" t="s">
        <v>739</v>
      </c>
      <c r="F2662" s="1546" t="s">
        <v>303</v>
      </c>
      <c r="G2662" s="1818">
        <v>2</v>
      </c>
      <c r="H2662" s="1818">
        <v>10</v>
      </c>
      <c r="I2662" s="1818">
        <v>20</v>
      </c>
      <c r="J2662" s="1546" t="s">
        <v>6527</v>
      </c>
      <c r="K2662" s="1546" t="s">
        <v>6456</v>
      </c>
      <c r="L2662" s="1546" t="s">
        <v>6515</v>
      </c>
    </row>
    <row r="2663" spans="1:12">
      <c r="A2663" s="1546" t="s">
        <v>314</v>
      </c>
      <c r="B2663" s="1817">
        <v>9341</v>
      </c>
      <c r="C2663" s="1546" t="s">
        <v>2074</v>
      </c>
      <c r="D2663" s="1546" t="s">
        <v>255</v>
      </c>
      <c r="E2663" s="1546" t="s">
        <v>6260</v>
      </c>
      <c r="F2663" s="1546" t="s">
        <v>567</v>
      </c>
      <c r="G2663" s="1818">
        <v>3</v>
      </c>
      <c r="H2663" s="1818">
        <v>10</v>
      </c>
      <c r="I2663" s="1818">
        <v>30</v>
      </c>
      <c r="J2663" s="1546" t="s">
        <v>6527</v>
      </c>
      <c r="K2663" s="1546" t="s">
        <v>6456</v>
      </c>
      <c r="L2663" s="1546" t="s">
        <v>6515</v>
      </c>
    </row>
    <row r="2664" spans="1:12">
      <c r="A2664" s="1546" t="s">
        <v>314</v>
      </c>
      <c r="B2664" s="1817">
        <v>9343</v>
      </c>
      <c r="C2664" s="1546" t="s">
        <v>2074</v>
      </c>
      <c r="D2664" s="1546" t="s">
        <v>255</v>
      </c>
      <c r="E2664" s="1546" t="s">
        <v>2088</v>
      </c>
      <c r="F2664" s="1546" t="s">
        <v>6515</v>
      </c>
      <c r="G2664" s="1818">
        <v>2</v>
      </c>
      <c r="H2664" s="1818">
        <v>1</v>
      </c>
      <c r="I2664" s="1818">
        <v>2</v>
      </c>
      <c r="J2664" s="1546" t="s">
        <v>6527</v>
      </c>
      <c r="K2664" s="1546" t="s">
        <v>6456</v>
      </c>
      <c r="L2664" s="1546" t="s">
        <v>6515</v>
      </c>
    </row>
    <row r="2665" spans="1:12">
      <c r="A2665" s="1546" t="s">
        <v>314</v>
      </c>
      <c r="B2665" s="1817">
        <v>9354</v>
      </c>
      <c r="C2665" s="1546" t="s">
        <v>2074</v>
      </c>
      <c r="D2665" s="1546" t="s">
        <v>255</v>
      </c>
      <c r="E2665" s="1546" t="s">
        <v>409</v>
      </c>
      <c r="F2665" s="1546" t="s">
        <v>21</v>
      </c>
      <c r="G2665" s="1818">
        <v>23</v>
      </c>
      <c r="H2665" s="1818"/>
      <c r="I2665" s="1818">
        <v>137</v>
      </c>
      <c r="J2665" s="1546" t="s">
        <v>6523</v>
      </c>
      <c r="K2665" s="1546" t="s">
        <v>6456</v>
      </c>
      <c r="L2665" s="1546" t="s">
        <v>6515</v>
      </c>
    </row>
    <row r="2666" spans="1:12">
      <c r="A2666" s="1546" t="s">
        <v>314</v>
      </c>
      <c r="B2666" s="1817">
        <v>9374</v>
      </c>
      <c r="C2666" s="1546" t="s">
        <v>2074</v>
      </c>
      <c r="D2666" s="1546" t="s">
        <v>256</v>
      </c>
      <c r="E2666" s="1546" t="s">
        <v>753</v>
      </c>
      <c r="F2666" s="1546" t="s">
        <v>754</v>
      </c>
      <c r="G2666" s="1818">
        <v>1</v>
      </c>
      <c r="H2666" s="1818">
        <v>5</v>
      </c>
      <c r="I2666" s="1818">
        <v>5</v>
      </c>
      <c r="J2666" s="1546" t="s">
        <v>6527</v>
      </c>
      <c r="K2666" s="1546" t="s">
        <v>6456</v>
      </c>
      <c r="L2666" s="1546" t="s">
        <v>6515</v>
      </c>
    </row>
    <row r="2667" spans="1:12">
      <c r="A2667" s="1546" t="s">
        <v>314</v>
      </c>
      <c r="B2667" s="1817">
        <v>9375</v>
      </c>
      <c r="C2667" s="1546" t="s">
        <v>2074</v>
      </c>
      <c r="D2667" s="1546" t="s">
        <v>256</v>
      </c>
      <c r="E2667" s="1546" t="s">
        <v>5901</v>
      </c>
      <c r="F2667" s="1546" t="s">
        <v>585</v>
      </c>
      <c r="G2667" s="1818">
        <v>1</v>
      </c>
      <c r="H2667" s="1818">
        <v>5</v>
      </c>
      <c r="I2667" s="1818">
        <v>5</v>
      </c>
      <c r="J2667" s="1546" t="s">
        <v>6527</v>
      </c>
      <c r="K2667" s="1546" t="s">
        <v>6456</v>
      </c>
      <c r="L2667" s="1546" t="s">
        <v>6515</v>
      </c>
    </row>
    <row r="2668" spans="1:12">
      <c r="A2668" s="1546" t="s">
        <v>314</v>
      </c>
      <c r="B2668" s="1817">
        <v>9376</v>
      </c>
      <c r="C2668" s="1546" t="s">
        <v>2074</v>
      </c>
      <c r="D2668" s="1546" t="s">
        <v>256</v>
      </c>
      <c r="E2668" s="1546" t="s">
        <v>755</v>
      </c>
      <c r="F2668" s="1546" t="s">
        <v>756</v>
      </c>
      <c r="G2668" s="1818">
        <v>1</v>
      </c>
      <c r="H2668" s="1818">
        <v>5</v>
      </c>
      <c r="I2668" s="1818">
        <v>5</v>
      </c>
      <c r="J2668" s="1546" t="s">
        <v>6527</v>
      </c>
      <c r="K2668" s="1546" t="s">
        <v>6456</v>
      </c>
      <c r="L2668" s="1546" t="s">
        <v>6515</v>
      </c>
    </row>
    <row r="2669" spans="1:12">
      <c r="A2669" s="1546" t="s">
        <v>314</v>
      </c>
      <c r="B2669" s="1817">
        <v>9377</v>
      </c>
      <c r="C2669" s="1546" t="s">
        <v>2074</v>
      </c>
      <c r="D2669" s="1546" t="s">
        <v>256</v>
      </c>
      <c r="E2669" s="1546" t="s">
        <v>2088</v>
      </c>
      <c r="F2669" s="1546" t="s">
        <v>6515</v>
      </c>
      <c r="G2669" s="1818">
        <v>1</v>
      </c>
      <c r="H2669" s="1818">
        <v>1</v>
      </c>
      <c r="I2669" s="1818">
        <v>1</v>
      </c>
      <c r="J2669" s="1546" t="s">
        <v>6527</v>
      </c>
      <c r="K2669" s="1546" t="s">
        <v>6456</v>
      </c>
      <c r="L2669" s="1546" t="s">
        <v>6515</v>
      </c>
    </row>
    <row r="2670" spans="1:12">
      <c r="A2670" s="1546" t="s">
        <v>314</v>
      </c>
      <c r="B2670" s="1817">
        <v>9408</v>
      </c>
      <c r="C2670" s="1546" t="s">
        <v>2074</v>
      </c>
      <c r="D2670" s="1546" t="s">
        <v>257</v>
      </c>
      <c r="E2670" s="1546" t="s">
        <v>6233</v>
      </c>
      <c r="F2670" s="1546" t="s">
        <v>274</v>
      </c>
      <c r="G2670" s="1818">
        <v>1</v>
      </c>
      <c r="H2670" s="1818">
        <v>5</v>
      </c>
      <c r="I2670" s="1818">
        <v>5</v>
      </c>
      <c r="J2670" s="1546" t="s">
        <v>6527</v>
      </c>
      <c r="K2670" s="1546" t="s">
        <v>6456</v>
      </c>
      <c r="L2670" s="1546" t="s">
        <v>6515</v>
      </c>
    </row>
    <row r="2671" spans="1:12">
      <c r="A2671" s="1546" t="s">
        <v>314</v>
      </c>
      <c r="B2671" s="1817">
        <v>9409</v>
      </c>
      <c r="C2671" s="1546" t="s">
        <v>2074</v>
      </c>
      <c r="D2671" s="1546" t="s">
        <v>257</v>
      </c>
      <c r="E2671" s="1546" t="s">
        <v>792</v>
      </c>
      <c r="F2671" s="1546" t="s">
        <v>793</v>
      </c>
      <c r="G2671" s="1818">
        <v>1</v>
      </c>
      <c r="H2671" s="1818">
        <v>5</v>
      </c>
      <c r="I2671" s="1818">
        <v>5</v>
      </c>
      <c r="J2671" s="1546" t="s">
        <v>6527</v>
      </c>
      <c r="K2671" s="1546" t="s">
        <v>6456</v>
      </c>
      <c r="L2671" s="1546" t="s">
        <v>6515</v>
      </c>
    </row>
    <row r="2672" spans="1:12">
      <c r="A2672" s="1546" t="s">
        <v>314</v>
      </c>
      <c r="B2672" s="1817">
        <v>9410</v>
      </c>
      <c r="C2672" s="1546" t="s">
        <v>2074</v>
      </c>
      <c r="D2672" s="1546" t="s">
        <v>257</v>
      </c>
      <c r="E2672" s="1546" t="s">
        <v>6228</v>
      </c>
      <c r="F2672" s="1546" t="s">
        <v>22</v>
      </c>
      <c r="G2672" s="1818">
        <v>2</v>
      </c>
      <c r="H2672" s="1818">
        <v>5</v>
      </c>
      <c r="I2672" s="1818">
        <v>10</v>
      </c>
      <c r="J2672" s="1546" t="s">
        <v>6527</v>
      </c>
      <c r="K2672" s="1546" t="s">
        <v>6456</v>
      </c>
      <c r="L2672" s="1546" t="s">
        <v>6515</v>
      </c>
    </row>
    <row r="2673" spans="1:12">
      <c r="A2673" s="1546" t="s">
        <v>314</v>
      </c>
      <c r="B2673" s="1817">
        <v>9411</v>
      </c>
      <c r="C2673" s="1546" t="s">
        <v>2074</v>
      </c>
      <c r="D2673" s="1546" t="s">
        <v>257</v>
      </c>
      <c r="E2673" s="1546" t="s">
        <v>458</v>
      </c>
      <c r="F2673" s="1546" t="s">
        <v>457</v>
      </c>
      <c r="G2673" s="1818">
        <v>1</v>
      </c>
      <c r="H2673" s="1818">
        <v>5</v>
      </c>
      <c r="I2673" s="1818">
        <v>5</v>
      </c>
      <c r="J2673" s="1546" t="s">
        <v>6527</v>
      </c>
      <c r="K2673" s="1546" t="s">
        <v>6456</v>
      </c>
      <c r="L2673" s="1546" t="s">
        <v>6515</v>
      </c>
    </row>
    <row r="2674" spans="1:12">
      <c r="A2674" s="1546" t="s">
        <v>314</v>
      </c>
      <c r="B2674" s="1817">
        <v>9412</v>
      </c>
      <c r="C2674" s="1546" t="s">
        <v>2074</v>
      </c>
      <c r="D2674" s="1546" t="s">
        <v>257</v>
      </c>
      <c r="E2674" s="1546" t="s">
        <v>593</v>
      </c>
      <c r="F2674" s="1546" t="s">
        <v>438</v>
      </c>
      <c r="G2674" s="1818">
        <v>1</v>
      </c>
      <c r="H2674" s="1818">
        <v>5</v>
      </c>
      <c r="I2674" s="1818">
        <v>5</v>
      </c>
      <c r="J2674" s="1546" t="s">
        <v>6527</v>
      </c>
      <c r="K2674" s="1546" t="s">
        <v>6456</v>
      </c>
      <c r="L2674" s="1546" t="s">
        <v>6515</v>
      </c>
    </row>
    <row r="2675" spans="1:12">
      <c r="A2675" s="1546" t="s">
        <v>314</v>
      </c>
      <c r="B2675" s="1817">
        <v>9413</v>
      </c>
      <c r="C2675" s="1546" t="s">
        <v>2074</v>
      </c>
      <c r="D2675" s="1546" t="s">
        <v>257</v>
      </c>
      <c r="E2675" s="1546" t="s">
        <v>555</v>
      </c>
      <c r="F2675" s="1546" t="s">
        <v>381</v>
      </c>
      <c r="G2675" s="1818">
        <v>1</v>
      </c>
      <c r="H2675" s="1818">
        <v>5</v>
      </c>
      <c r="I2675" s="1818">
        <v>5</v>
      </c>
      <c r="J2675" s="1546" t="s">
        <v>6527</v>
      </c>
      <c r="K2675" s="1546" t="s">
        <v>6456</v>
      </c>
      <c r="L2675" s="1546" t="s">
        <v>6515</v>
      </c>
    </row>
    <row r="2676" spans="1:12">
      <c r="A2676" s="1546" t="s">
        <v>314</v>
      </c>
      <c r="B2676" s="1817">
        <v>9414</v>
      </c>
      <c r="C2676" s="1546" t="s">
        <v>2074</v>
      </c>
      <c r="D2676" s="1546" t="s">
        <v>257</v>
      </c>
      <c r="E2676" s="1546" t="s">
        <v>6272</v>
      </c>
      <c r="F2676" s="1546" t="s">
        <v>855</v>
      </c>
      <c r="G2676" s="1818">
        <v>1</v>
      </c>
      <c r="H2676" s="1818">
        <v>5</v>
      </c>
      <c r="I2676" s="1818">
        <v>5</v>
      </c>
      <c r="J2676" s="1546" t="s">
        <v>6527</v>
      </c>
      <c r="K2676" s="1546" t="s">
        <v>6456</v>
      </c>
      <c r="L2676" s="1546" t="s">
        <v>6515</v>
      </c>
    </row>
    <row r="2677" spans="1:12">
      <c r="A2677" s="1546" t="s">
        <v>314</v>
      </c>
      <c r="B2677" s="1817">
        <v>9415</v>
      </c>
      <c r="C2677" s="1546" t="s">
        <v>2074</v>
      </c>
      <c r="D2677" s="1546" t="s">
        <v>257</v>
      </c>
      <c r="E2677" s="1546" t="s">
        <v>6249</v>
      </c>
      <c r="F2677" s="1546" t="s">
        <v>453</v>
      </c>
      <c r="G2677" s="1818">
        <v>2</v>
      </c>
      <c r="H2677" s="1818">
        <v>5</v>
      </c>
      <c r="I2677" s="1818">
        <v>10</v>
      </c>
      <c r="J2677" s="1546" t="s">
        <v>6527</v>
      </c>
      <c r="K2677" s="1546" t="s">
        <v>6456</v>
      </c>
      <c r="L2677" s="1546" t="s">
        <v>6515</v>
      </c>
    </row>
    <row r="2678" spans="1:12">
      <c r="A2678" s="1546" t="s">
        <v>314</v>
      </c>
      <c r="B2678" s="1817">
        <v>9416</v>
      </c>
      <c r="C2678" s="1546" t="s">
        <v>2074</v>
      </c>
      <c r="D2678" s="1546" t="s">
        <v>257</v>
      </c>
      <c r="E2678" s="1546" t="s">
        <v>5901</v>
      </c>
      <c r="F2678" s="1546" t="s">
        <v>585</v>
      </c>
      <c r="G2678" s="1818">
        <v>1</v>
      </c>
      <c r="H2678" s="1818">
        <v>5</v>
      </c>
      <c r="I2678" s="1818">
        <v>5</v>
      </c>
      <c r="J2678" s="1546" t="s">
        <v>6527</v>
      </c>
      <c r="K2678" s="1546" t="s">
        <v>6456</v>
      </c>
      <c r="L2678" s="1546" t="s">
        <v>6515</v>
      </c>
    </row>
    <row r="2679" spans="1:12">
      <c r="A2679" s="1546" t="s">
        <v>314</v>
      </c>
      <c r="B2679" s="1817">
        <v>9417</v>
      </c>
      <c r="C2679" s="1546" t="s">
        <v>2074</v>
      </c>
      <c r="D2679" s="1546" t="s">
        <v>257</v>
      </c>
      <c r="E2679" s="1546" t="s">
        <v>283</v>
      </c>
      <c r="F2679" s="1546" t="s">
        <v>282</v>
      </c>
      <c r="G2679" s="1818">
        <v>1</v>
      </c>
      <c r="H2679" s="1818">
        <v>5</v>
      </c>
      <c r="I2679" s="1818">
        <v>5</v>
      </c>
      <c r="J2679" s="1546" t="s">
        <v>6527</v>
      </c>
      <c r="K2679" s="1546" t="s">
        <v>6456</v>
      </c>
      <c r="L2679" s="1546" t="s">
        <v>6515</v>
      </c>
    </row>
    <row r="2680" spans="1:12">
      <c r="A2680" s="1546" t="s">
        <v>314</v>
      </c>
      <c r="B2680" s="1817">
        <v>9419</v>
      </c>
      <c r="C2680" s="1546" t="s">
        <v>2074</v>
      </c>
      <c r="D2680" s="1546" t="s">
        <v>257</v>
      </c>
      <c r="E2680" s="1546" t="s">
        <v>580</v>
      </c>
      <c r="F2680" s="1546" t="s">
        <v>581</v>
      </c>
      <c r="G2680" s="1818">
        <v>1</v>
      </c>
      <c r="H2680" s="1818">
        <v>5</v>
      </c>
      <c r="I2680" s="1818">
        <v>5</v>
      </c>
      <c r="J2680" s="1546" t="s">
        <v>6527</v>
      </c>
      <c r="K2680" s="1546" t="s">
        <v>6456</v>
      </c>
      <c r="L2680" s="1546" t="s">
        <v>6515</v>
      </c>
    </row>
    <row r="2681" spans="1:12">
      <c r="A2681" s="1546" t="s">
        <v>314</v>
      </c>
      <c r="B2681" s="1817">
        <v>9420</v>
      </c>
      <c r="C2681" s="1546" t="s">
        <v>2074</v>
      </c>
      <c r="D2681" s="1546" t="s">
        <v>257</v>
      </c>
      <c r="E2681" s="1546" t="s">
        <v>6256</v>
      </c>
      <c r="F2681" s="1546" t="s">
        <v>436</v>
      </c>
      <c r="G2681" s="1818">
        <v>2</v>
      </c>
      <c r="H2681" s="1818">
        <v>5</v>
      </c>
      <c r="I2681" s="1818">
        <v>10</v>
      </c>
      <c r="J2681" s="1546" t="s">
        <v>6527</v>
      </c>
      <c r="K2681" s="1546" t="s">
        <v>6456</v>
      </c>
      <c r="L2681" s="1546" t="s">
        <v>6515</v>
      </c>
    </row>
    <row r="2682" spans="1:12">
      <c r="A2682" s="1546" t="s">
        <v>314</v>
      </c>
      <c r="B2682" s="1817">
        <v>9421</v>
      </c>
      <c r="C2682" s="1546" t="s">
        <v>2074</v>
      </c>
      <c r="D2682" s="1546" t="s">
        <v>257</v>
      </c>
      <c r="E2682" s="1546" t="s">
        <v>6279</v>
      </c>
      <c r="F2682" s="1546" t="s">
        <v>5971</v>
      </c>
      <c r="G2682" s="1818">
        <v>1</v>
      </c>
      <c r="H2682" s="1818">
        <v>5</v>
      </c>
      <c r="I2682" s="1818">
        <v>5</v>
      </c>
      <c r="J2682" s="1546" t="s">
        <v>6527</v>
      </c>
      <c r="K2682" s="1546" t="s">
        <v>6456</v>
      </c>
      <c r="L2682" s="1546" t="s">
        <v>6515</v>
      </c>
    </row>
    <row r="2683" spans="1:12">
      <c r="A2683" s="1546" t="s">
        <v>314</v>
      </c>
      <c r="B2683" s="1817">
        <v>9422</v>
      </c>
      <c r="C2683" s="1546" t="s">
        <v>2074</v>
      </c>
      <c r="D2683" s="1546" t="s">
        <v>257</v>
      </c>
      <c r="E2683" s="1546" t="s">
        <v>6280</v>
      </c>
      <c r="F2683" s="1546" t="s">
        <v>750</v>
      </c>
      <c r="G2683" s="1818">
        <v>1</v>
      </c>
      <c r="H2683" s="1818">
        <v>5</v>
      </c>
      <c r="I2683" s="1818">
        <v>5</v>
      </c>
      <c r="J2683" s="1546" t="s">
        <v>6527</v>
      </c>
      <c r="K2683" s="1546" t="s">
        <v>6456</v>
      </c>
      <c r="L2683" s="1546" t="s">
        <v>6515</v>
      </c>
    </row>
    <row r="2684" spans="1:12">
      <c r="A2684" s="1546" t="s">
        <v>314</v>
      </c>
      <c r="B2684" s="1817">
        <v>9423</v>
      </c>
      <c r="C2684" s="1546" t="s">
        <v>2074</v>
      </c>
      <c r="D2684" s="1546" t="s">
        <v>257</v>
      </c>
      <c r="E2684" s="1546" t="s">
        <v>6226</v>
      </c>
      <c r="F2684" s="1546" t="s">
        <v>38</v>
      </c>
      <c r="G2684" s="1818">
        <v>1</v>
      </c>
      <c r="H2684" s="1818">
        <v>5</v>
      </c>
      <c r="I2684" s="1818">
        <v>5</v>
      </c>
      <c r="J2684" s="1546" t="s">
        <v>6527</v>
      </c>
      <c r="K2684" s="1546" t="s">
        <v>6456</v>
      </c>
      <c r="L2684" s="1546" t="s">
        <v>6515</v>
      </c>
    </row>
    <row r="2685" spans="1:12">
      <c r="A2685" s="1546" t="s">
        <v>314</v>
      </c>
      <c r="B2685" s="1817">
        <v>9425</v>
      </c>
      <c r="C2685" s="1546" t="s">
        <v>2074</v>
      </c>
      <c r="D2685" s="1546" t="s">
        <v>257</v>
      </c>
      <c r="E2685" s="1546" t="s">
        <v>434</v>
      </c>
      <c r="F2685" s="1546" t="s">
        <v>303</v>
      </c>
      <c r="G2685" s="1818">
        <v>1</v>
      </c>
      <c r="H2685" s="1818">
        <v>2</v>
      </c>
      <c r="I2685" s="1818">
        <v>2</v>
      </c>
      <c r="J2685" s="1546" t="s">
        <v>6527</v>
      </c>
      <c r="K2685" s="1546" t="s">
        <v>6456</v>
      </c>
      <c r="L2685" s="1546" t="s">
        <v>6515</v>
      </c>
    </row>
    <row r="2686" spans="1:12">
      <c r="A2686" s="1546" t="s">
        <v>314</v>
      </c>
      <c r="B2686" s="1817">
        <v>9427</v>
      </c>
      <c r="C2686" s="1546" t="s">
        <v>2074</v>
      </c>
      <c r="D2686" s="1546" t="s">
        <v>257</v>
      </c>
      <c r="E2686" s="1546" t="s">
        <v>6151</v>
      </c>
      <c r="F2686" s="1546" t="s">
        <v>1385</v>
      </c>
      <c r="G2686" s="1818">
        <v>2</v>
      </c>
      <c r="H2686" s="1818">
        <v>1</v>
      </c>
      <c r="I2686" s="1818">
        <v>2</v>
      </c>
      <c r="J2686" s="1546" t="s">
        <v>6527</v>
      </c>
      <c r="K2686" s="1546" t="s">
        <v>6456</v>
      </c>
      <c r="L2686" s="1546" t="s">
        <v>6515</v>
      </c>
    </row>
    <row r="2687" spans="1:12">
      <c r="A2687" s="1546" t="s">
        <v>314</v>
      </c>
      <c r="B2687" s="1817">
        <v>9430</v>
      </c>
      <c r="C2687" s="1546" t="s">
        <v>2074</v>
      </c>
      <c r="D2687" s="1546" t="s">
        <v>257</v>
      </c>
      <c r="E2687" s="1546" t="s">
        <v>6309</v>
      </c>
      <c r="F2687" s="1546" t="s">
        <v>592</v>
      </c>
      <c r="G2687" s="1818">
        <v>2</v>
      </c>
      <c r="H2687" s="1818">
        <v>25</v>
      </c>
      <c r="I2687" s="1818">
        <v>50</v>
      </c>
      <c r="J2687" s="1546" t="s">
        <v>6527</v>
      </c>
      <c r="K2687" s="1546" t="s">
        <v>6456</v>
      </c>
      <c r="L2687" s="1546" t="s">
        <v>6515</v>
      </c>
    </row>
    <row r="2688" spans="1:12">
      <c r="A2688" s="1546" t="s">
        <v>314</v>
      </c>
      <c r="B2688" s="1817">
        <v>9457</v>
      </c>
      <c r="C2688" s="1546" t="s">
        <v>2074</v>
      </c>
      <c r="D2688" s="1546" t="s">
        <v>258</v>
      </c>
      <c r="E2688" s="1546" t="s">
        <v>6098</v>
      </c>
      <c r="F2688" s="1546" t="s">
        <v>276</v>
      </c>
      <c r="G2688" s="1818">
        <v>1</v>
      </c>
      <c r="H2688" s="1818">
        <v>4</v>
      </c>
      <c r="I2688" s="1818">
        <v>4</v>
      </c>
      <c r="J2688" s="1546" t="s">
        <v>6527</v>
      </c>
      <c r="K2688" s="1546" t="s">
        <v>6456</v>
      </c>
      <c r="L2688" s="1546" t="s">
        <v>6515</v>
      </c>
    </row>
    <row r="2689" spans="1:12">
      <c r="A2689" s="1546" t="s">
        <v>314</v>
      </c>
      <c r="B2689" s="1817">
        <v>9458</v>
      </c>
      <c r="C2689" s="1546" t="s">
        <v>2074</v>
      </c>
      <c r="D2689" s="1546" t="s">
        <v>258</v>
      </c>
      <c r="E2689" s="1546" t="s">
        <v>6099</v>
      </c>
      <c r="F2689" s="1546" t="s">
        <v>294</v>
      </c>
      <c r="G2689" s="1818">
        <v>1</v>
      </c>
      <c r="H2689" s="1818">
        <v>4</v>
      </c>
      <c r="I2689" s="1818">
        <v>4</v>
      </c>
      <c r="J2689" s="1546" t="s">
        <v>6527</v>
      </c>
      <c r="K2689" s="1546" t="s">
        <v>6456</v>
      </c>
      <c r="L2689" s="1546" t="s">
        <v>6515</v>
      </c>
    </row>
    <row r="2690" spans="1:12">
      <c r="A2690" s="1546" t="s">
        <v>314</v>
      </c>
      <c r="B2690" s="1817">
        <v>9459</v>
      </c>
      <c r="C2690" s="1546" t="s">
        <v>2074</v>
      </c>
      <c r="D2690" s="1546" t="s">
        <v>258</v>
      </c>
      <c r="E2690" s="1546" t="s">
        <v>6608</v>
      </c>
      <c r="F2690" s="1546" t="s">
        <v>1667</v>
      </c>
      <c r="G2690" s="1818">
        <v>1</v>
      </c>
      <c r="H2690" s="1818">
        <v>4</v>
      </c>
      <c r="I2690" s="1818">
        <v>4</v>
      </c>
      <c r="J2690" s="1546" t="s">
        <v>6527</v>
      </c>
      <c r="K2690" s="1546" t="s">
        <v>6456</v>
      </c>
      <c r="L2690" s="1546" t="s">
        <v>6515</v>
      </c>
    </row>
    <row r="2691" spans="1:12">
      <c r="A2691" s="1546" t="s">
        <v>314</v>
      </c>
      <c r="B2691" s="1817">
        <v>9460</v>
      </c>
      <c r="C2691" s="1546" t="s">
        <v>2074</v>
      </c>
      <c r="D2691" s="1546" t="s">
        <v>258</v>
      </c>
      <c r="E2691" s="1546" t="s">
        <v>833</v>
      </c>
      <c r="F2691" s="1546" t="s">
        <v>832</v>
      </c>
      <c r="G2691" s="1818">
        <v>1</v>
      </c>
      <c r="H2691" s="1818">
        <v>4</v>
      </c>
      <c r="I2691" s="1818">
        <v>4</v>
      </c>
      <c r="J2691" s="1546" t="s">
        <v>6527</v>
      </c>
      <c r="K2691" s="1546" t="s">
        <v>6456</v>
      </c>
      <c r="L2691" s="1546" t="s">
        <v>6515</v>
      </c>
    </row>
    <row r="2692" spans="1:12">
      <c r="A2692" s="1546" t="s">
        <v>314</v>
      </c>
      <c r="B2692" s="1817">
        <v>9461</v>
      </c>
      <c r="C2692" s="1546" t="s">
        <v>2074</v>
      </c>
      <c r="D2692" s="1546" t="s">
        <v>258</v>
      </c>
      <c r="E2692" s="1546" t="s">
        <v>6135</v>
      </c>
      <c r="F2692" s="1546" t="s">
        <v>1003</v>
      </c>
      <c r="G2692" s="1818">
        <v>1</v>
      </c>
      <c r="H2692" s="1818">
        <v>4</v>
      </c>
      <c r="I2692" s="1818">
        <v>4</v>
      </c>
      <c r="J2692" s="1546" t="s">
        <v>6527</v>
      </c>
      <c r="K2692" s="1546" t="s">
        <v>6456</v>
      </c>
      <c r="L2692" s="1546" t="s">
        <v>6515</v>
      </c>
    </row>
    <row r="2693" spans="1:12">
      <c r="A2693" s="1546" t="s">
        <v>314</v>
      </c>
      <c r="B2693" s="1817">
        <v>9462</v>
      </c>
      <c r="C2693" s="1546" t="s">
        <v>2074</v>
      </c>
      <c r="D2693" s="1546" t="s">
        <v>258</v>
      </c>
      <c r="E2693" s="1546" t="s">
        <v>6136</v>
      </c>
      <c r="F2693" s="1546" t="s">
        <v>1001</v>
      </c>
      <c r="G2693" s="1818">
        <v>1</v>
      </c>
      <c r="H2693" s="1818">
        <v>10</v>
      </c>
      <c r="I2693" s="1818">
        <v>10</v>
      </c>
      <c r="J2693" s="1546" t="s">
        <v>6527</v>
      </c>
      <c r="K2693" s="1546" t="s">
        <v>6456</v>
      </c>
      <c r="L2693" s="1546" t="s">
        <v>6515</v>
      </c>
    </row>
    <row r="2694" spans="1:12">
      <c r="A2694" s="1546" t="s">
        <v>314</v>
      </c>
      <c r="B2694" s="1817">
        <v>9463</v>
      </c>
      <c r="C2694" s="1546" t="s">
        <v>2074</v>
      </c>
      <c r="D2694" s="1546" t="s">
        <v>258</v>
      </c>
      <c r="E2694" s="1546" t="s">
        <v>6127</v>
      </c>
      <c r="F2694" s="1546" t="s">
        <v>847</v>
      </c>
      <c r="G2694" s="1818">
        <v>1</v>
      </c>
      <c r="H2694" s="1818">
        <v>4</v>
      </c>
      <c r="I2694" s="1818">
        <v>4</v>
      </c>
      <c r="J2694" s="1546" t="s">
        <v>6527</v>
      </c>
      <c r="K2694" s="1546" t="s">
        <v>6456</v>
      </c>
      <c r="L2694" s="1546" t="s">
        <v>6515</v>
      </c>
    </row>
    <row r="2695" spans="1:12">
      <c r="A2695" s="1546" t="s">
        <v>314</v>
      </c>
      <c r="B2695" s="1817">
        <v>9464</v>
      </c>
      <c r="C2695" s="1546" t="s">
        <v>2074</v>
      </c>
      <c r="D2695" s="1546" t="s">
        <v>258</v>
      </c>
      <c r="E2695" s="1546" t="s">
        <v>277</v>
      </c>
      <c r="F2695" s="1546" t="s">
        <v>278</v>
      </c>
      <c r="G2695" s="1818">
        <v>1</v>
      </c>
      <c r="H2695" s="1818">
        <v>4</v>
      </c>
      <c r="I2695" s="1818">
        <v>4</v>
      </c>
      <c r="J2695" s="1546" t="s">
        <v>6527</v>
      </c>
      <c r="K2695" s="1546" t="s">
        <v>6456</v>
      </c>
      <c r="L2695" s="1546" t="s">
        <v>6515</v>
      </c>
    </row>
    <row r="2696" spans="1:12">
      <c r="A2696" s="1546" t="s">
        <v>314</v>
      </c>
      <c r="B2696" s="1817">
        <v>9465</v>
      </c>
      <c r="C2696" s="1546" t="s">
        <v>2074</v>
      </c>
      <c r="D2696" s="1546" t="s">
        <v>258</v>
      </c>
      <c r="E2696" s="1546" t="s">
        <v>873</v>
      </c>
      <c r="F2696" s="1546" t="s">
        <v>6284</v>
      </c>
      <c r="G2696" s="1818">
        <v>1</v>
      </c>
      <c r="H2696" s="1818">
        <v>4</v>
      </c>
      <c r="I2696" s="1818">
        <v>4</v>
      </c>
      <c r="J2696" s="1546" t="s">
        <v>6527</v>
      </c>
      <c r="K2696" s="1546" t="s">
        <v>6456</v>
      </c>
      <c r="L2696" s="1546" t="s">
        <v>6515</v>
      </c>
    </row>
    <row r="2697" spans="1:12">
      <c r="A2697" s="1546" t="s">
        <v>314</v>
      </c>
      <c r="B2697" s="1817">
        <v>9466</v>
      </c>
      <c r="C2697" s="1546" t="s">
        <v>2074</v>
      </c>
      <c r="D2697" s="1546" t="s">
        <v>258</v>
      </c>
      <c r="E2697" s="1546" t="s">
        <v>6609</v>
      </c>
      <c r="F2697" s="1546" t="s">
        <v>424</v>
      </c>
      <c r="G2697" s="1818">
        <v>1</v>
      </c>
      <c r="H2697" s="1818">
        <v>4</v>
      </c>
      <c r="I2697" s="1818">
        <v>4</v>
      </c>
      <c r="J2697" s="1546" t="s">
        <v>6527</v>
      </c>
      <c r="K2697" s="1546" t="s">
        <v>6456</v>
      </c>
      <c r="L2697" s="1546" t="s">
        <v>6515</v>
      </c>
    </row>
    <row r="2698" spans="1:12">
      <c r="A2698" s="1546" t="s">
        <v>314</v>
      </c>
      <c r="B2698" s="1817">
        <v>9467</v>
      </c>
      <c r="C2698" s="1546" t="s">
        <v>2074</v>
      </c>
      <c r="D2698" s="1546" t="s">
        <v>258</v>
      </c>
      <c r="E2698" s="1546" t="s">
        <v>6609</v>
      </c>
      <c r="F2698" s="1546" t="s">
        <v>335</v>
      </c>
      <c r="G2698" s="1818">
        <v>1</v>
      </c>
      <c r="H2698" s="1818">
        <v>4</v>
      </c>
      <c r="I2698" s="1818">
        <v>4</v>
      </c>
      <c r="J2698" s="1546" t="s">
        <v>6527</v>
      </c>
      <c r="K2698" s="1546" t="s">
        <v>6456</v>
      </c>
      <c r="L2698" s="1546" t="s">
        <v>6515</v>
      </c>
    </row>
    <row r="2699" spans="1:12">
      <c r="A2699" s="1546" t="s">
        <v>314</v>
      </c>
      <c r="B2699" s="1817">
        <v>9468</v>
      </c>
      <c r="C2699" s="1546" t="s">
        <v>2074</v>
      </c>
      <c r="D2699" s="1546" t="s">
        <v>258</v>
      </c>
      <c r="E2699" s="1546" t="s">
        <v>6123</v>
      </c>
      <c r="F2699" s="1546" t="s">
        <v>824</v>
      </c>
      <c r="G2699" s="1818">
        <v>1</v>
      </c>
      <c r="H2699" s="1818">
        <v>4</v>
      </c>
      <c r="I2699" s="1818">
        <v>4</v>
      </c>
      <c r="J2699" s="1546" t="s">
        <v>6527</v>
      </c>
      <c r="K2699" s="1546" t="s">
        <v>6456</v>
      </c>
      <c r="L2699" s="1546" t="s">
        <v>6515</v>
      </c>
    </row>
    <row r="2700" spans="1:12">
      <c r="A2700" s="1546" t="s">
        <v>314</v>
      </c>
      <c r="B2700" s="1817">
        <v>9469</v>
      </c>
      <c r="C2700" s="1546" t="s">
        <v>2074</v>
      </c>
      <c r="D2700" s="1546" t="s">
        <v>258</v>
      </c>
      <c r="E2700" s="1546" t="s">
        <v>6124</v>
      </c>
      <c r="F2700" s="1546" t="s">
        <v>822</v>
      </c>
      <c r="G2700" s="1818">
        <v>1</v>
      </c>
      <c r="H2700" s="1818">
        <v>4</v>
      </c>
      <c r="I2700" s="1818">
        <v>4</v>
      </c>
      <c r="J2700" s="1546" t="s">
        <v>6527</v>
      </c>
      <c r="K2700" s="1546" t="s">
        <v>6456</v>
      </c>
      <c r="L2700" s="1546" t="s">
        <v>6515</v>
      </c>
    </row>
    <row r="2701" spans="1:12">
      <c r="A2701" s="1546" t="s">
        <v>314</v>
      </c>
      <c r="B2701" s="1817">
        <v>9470</v>
      </c>
      <c r="C2701" s="1546" t="s">
        <v>2074</v>
      </c>
      <c r="D2701" s="1546" t="s">
        <v>258</v>
      </c>
      <c r="E2701" s="1546" t="s">
        <v>1143</v>
      </c>
      <c r="F2701" s="1546" t="s">
        <v>1142</v>
      </c>
      <c r="G2701" s="1818">
        <v>1</v>
      </c>
      <c r="H2701" s="1818">
        <v>4</v>
      </c>
      <c r="I2701" s="1818">
        <v>4</v>
      </c>
      <c r="J2701" s="1546" t="s">
        <v>6527</v>
      </c>
      <c r="K2701" s="1546" t="s">
        <v>6456</v>
      </c>
      <c r="L2701" s="1546" t="s">
        <v>6515</v>
      </c>
    </row>
    <row r="2702" spans="1:12">
      <c r="A2702" s="1546" t="s">
        <v>314</v>
      </c>
      <c r="B2702" s="1817">
        <v>9471</v>
      </c>
      <c r="C2702" s="1546" t="s">
        <v>2074</v>
      </c>
      <c r="D2702" s="1546" t="s">
        <v>258</v>
      </c>
      <c r="E2702" s="1546" t="s">
        <v>844</v>
      </c>
      <c r="F2702" s="1546" t="s">
        <v>843</v>
      </c>
      <c r="G2702" s="1818">
        <v>1</v>
      </c>
      <c r="H2702" s="1818">
        <v>4</v>
      </c>
      <c r="I2702" s="1818">
        <v>4</v>
      </c>
      <c r="J2702" s="1546" t="s">
        <v>6527</v>
      </c>
      <c r="K2702" s="1546" t="s">
        <v>6456</v>
      </c>
      <c r="L2702" s="1546" t="s">
        <v>6515</v>
      </c>
    </row>
    <row r="2703" spans="1:12">
      <c r="A2703" s="1546" t="s">
        <v>314</v>
      </c>
      <c r="B2703" s="1817">
        <v>9472</v>
      </c>
      <c r="C2703" s="1546" t="s">
        <v>2074</v>
      </c>
      <c r="D2703" s="1546" t="s">
        <v>258</v>
      </c>
      <c r="E2703" s="1546" t="s">
        <v>291</v>
      </c>
      <c r="F2703" s="1546" t="s">
        <v>290</v>
      </c>
      <c r="G2703" s="1818">
        <v>1</v>
      </c>
      <c r="H2703" s="1818">
        <v>4</v>
      </c>
      <c r="I2703" s="1818">
        <v>4</v>
      </c>
      <c r="J2703" s="1546" t="s">
        <v>6527</v>
      </c>
      <c r="K2703" s="1546" t="s">
        <v>6456</v>
      </c>
      <c r="L2703" s="1546" t="s">
        <v>6515</v>
      </c>
    </row>
    <row r="2704" spans="1:12">
      <c r="A2704" s="1546" t="s">
        <v>314</v>
      </c>
      <c r="B2704" s="1817">
        <v>9473</v>
      </c>
      <c r="C2704" s="1546" t="s">
        <v>2074</v>
      </c>
      <c r="D2704" s="1546" t="s">
        <v>258</v>
      </c>
      <c r="E2704" s="1546" t="s">
        <v>6138</v>
      </c>
      <c r="F2704" s="1546" t="s">
        <v>995</v>
      </c>
      <c r="G2704" s="1818">
        <v>1</v>
      </c>
      <c r="H2704" s="1818">
        <v>4</v>
      </c>
      <c r="I2704" s="1818">
        <v>4</v>
      </c>
      <c r="J2704" s="1546" t="s">
        <v>6527</v>
      </c>
      <c r="K2704" s="1546" t="s">
        <v>6456</v>
      </c>
      <c r="L2704" s="1546" t="s">
        <v>6515</v>
      </c>
    </row>
    <row r="2705" spans="1:12">
      <c r="A2705" s="1546" t="s">
        <v>314</v>
      </c>
      <c r="B2705" s="1817">
        <v>9508</v>
      </c>
      <c r="C2705" s="1546" t="s">
        <v>2074</v>
      </c>
      <c r="D2705" s="1546" t="s">
        <v>259</v>
      </c>
      <c r="E2705" s="1546" t="s">
        <v>6114</v>
      </c>
      <c r="F2705" s="1546" t="s">
        <v>646</v>
      </c>
      <c r="G2705" s="1818">
        <v>2</v>
      </c>
      <c r="H2705" s="1818">
        <v>4</v>
      </c>
      <c r="I2705" s="1818">
        <v>8</v>
      </c>
      <c r="J2705" s="1546" t="s">
        <v>6527</v>
      </c>
      <c r="K2705" s="1546" t="s">
        <v>6456</v>
      </c>
      <c r="L2705" s="1546" t="s">
        <v>6515</v>
      </c>
    </row>
    <row r="2706" spans="1:12">
      <c r="A2706" s="1546" t="s">
        <v>314</v>
      </c>
      <c r="B2706" s="1817">
        <v>9548</v>
      </c>
      <c r="C2706" s="1546" t="s">
        <v>2086</v>
      </c>
      <c r="D2706" s="1546" t="s">
        <v>260</v>
      </c>
      <c r="E2706" s="1546" t="s">
        <v>555</v>
      </c>
      <c r="F2706" s="1546" t="s">
        <v>381</v>
      </c>
      <c r="G2706" s="1818">
        <v>1</v>
      </c>
      <c r="H2706" s="1818">
        <v>5</v>
      </c>
      <c r="I2706" s="1818">
        <v>5</v>
      </c>
      <c r="J2706" s="1546" t="s">
        <v>6527</v>
      </c>
      <c r="K2706" s="1546" t="s">
        <v>6456</v>
      </c>
      <c r="L2706" s="1546" t="s">
        <v>6515</v>
      </c>
    </row>
    <row r="2707" spans="1:12">
      <c r="A2707" s="1546" t="s">
        <v>314</v>
      </c>
      <c r="B2707" s="1817">
        <v>9549</v>
      </c>
      <c r="C2707" s="1546" t="s">
        <v>2086</v>
      </c>
      <c r="D2707" s="1546" t="s">
        <v>260</v>
      </c>
      <c r="E2707" s="1546" t="s">
        <v>6233</v>
      </c>
      <c r="F2707" s="1546" t="s">
        <v>274</v>
      </c>
      <c r="G2707" s="1818">
        <v>1</v>
      </c>
      <c r="H2707" s="1818">
        <v>5</v>
      </c>
      <c r="I2707" s="1818">
        <v>5</v>
      </c>
      <c r="J2707" s="1546" t="s">
        <v>6527</v>
      </c>
      <c r="K2707" s="1546" t="s">
        <v>6456</v>
      </c>
      <c r="L2707" s="1546" t="s">
        <v>6515</v>
      </c>
    </row>
    <row r="2708" spans="1:12">
      <c r="A2708" s="1546" t="s">
        <v>314</v>
      </c>
      <c r="B2708" s="1817">
        <v>9550</v>
      </c>
      <c r="C2708" s="1546" t="s">
        <v>2086</v>
      </c>
      <c r="D2708" s="1546" t="s">
        <v>260</v>
      </c>
      <c r="E2708" s="1546" t="s">
        <v>6246</v>
      </c>
      <c r="F2708" s="1546" t="s">
        <v>5924</v>
      </c>
      <c r="G2708" s="1818">
        <v>1</v>
      </c>
      <c r="H2708" s="1818">
        <v>5</v>
      </c>
      <c r="I2708" s="1818">
        <v>5</v>
      </c>
      <c r="J2708" s="1546" t="s">
        <v>6527</v>
      </c>
      <c r="K2708" s="1546" t="s">
        <v>6456</v>
      </c>
      <c r="L2708" s="1546" t="s">
        <v>6515</v>
      </c>
    </row>
    <row r="2709" spans="1:12">
      <c r="A2709" s="1546" t="s">
        <v>314</v>
      </c>
      <c r="B2709" s="1817">
        <v>9551</v>
      </c>
      <c r="C2709" s="1546" t="s">
        <v>2086</v>
      </c>
      <c r="D2709" s="1546" t="s">
        <v>260</v>
      </c>
      <c r="E2709" s="1546" t="s">
        <v>6246</v>
      </c>
      <c r="F2709" s="1546" t="s">
        <v>5924</v>
      </c>
      <c r="G2709" s="1818">
        <v>1</v>
      </c>
      <c r="H2709" s="1818"/>
      <c r="I2709" s="1818">
        <v>2</v>
      </c>
      <c r="J2709" s="1546" t="s">
        <v>6523</v>
      </c>
      <c r="K2709" s="1546" t="s">
        <v>6456</v>
      </c>
      <c r="L2709" s="1546" t="s">
        <v>6515</v>
      </c>
    </row>
    <row r="2710" spans="1:12">
      <c r="A2710" s="1546" t="s">
        <v>314</v>
      </c>
      <c r="B2710" s="1817">
        <v>9552</v>
      </c>
      <c r="C2710" s="1546" t="s">
        <v>2086</v>
      </c>
      <c r="D2710" s="1546" t="s">
        <v>260</v>
      </c>
      <c r="E2710" s="1546" t="s">
        <v>2051</v>
      </c>
      <c r="F2710" s="1546" t="s">
        <v>1739</v>
      </c>
      <c r="G2710" s="1818">
        <v>1</v>
      </c>
      <c r="H2710" s="1818"/>
      <c r="I2710" s="1818">
        <v>1</v>
      </c>
      <c r="J2710" s="1546" t="s">
        <v>6523</v>
      </c>
      <c r="K2710" s="1546" t="s">
        <v>6456</v>
      </c>
      <c r="L2710" s="1546" t="s">
        <v>6515</v>
      </c>
    </row>
    <row r="2711" spans="1:12">
      <c r="A2711" s="1546" t="s">
        <v>314</v>
      </c>
      <c r="B2711" s="1817">
        <v>9553</v>
      </c>
      <c r="C2711" s="1546" t="s">
        <v>2086</v>
      </c>
      <c r="D2711" s="1546" t="s">
        <v>260</v>
      </c>
      <c r="E2711" s="1546" t="s">
        <v>613</v>
      </c>
      <c r="F2711" s="1546" t="s">
        <v>614</v>
      </c>
      <c r="G2711" s="1818">
        <v>1</v>
      </c>
      <c r="H2711" s="1818">
        <v>5</v>
      </c>
      <c r="I2711" s="1818">
        <v>5</v>
      </c>
      <c r="J2711" s="1546" t="s">
        <v>6527</v>
      </c>
      <c r="K2711" s="1546" t="s">
        <v>6456</v>
      </c>
      <c r="L2711" s="1546" t="s">
        <v>6515</v>
      </c>
    </row>
    <row r="2712" spans="1:12">
      <c r="A2712" s="1546" t="s">
        <v>314</v>
      </c>
      <c r="B2712" s="1817">
        <v>9554</v>
      </c>
      <c r="C2712" s="1546" t="s">
        <v>2086</v>
      </c>
      <c r="D2712" s="1546" t="s">
        <v>260</v>
      </c>
      <c r="E2712" s="1546" t="s">
        <v>6329</v>
      </c>
      <c r="F2712" s="1546" t="s">
        <v>6292</v>
      </c>
      <c r="G2712" s="1818">
        <v>1</v>
      </c>
      <c r="H2712" s="1818">
        <v>5</v>
      </c>
      <c r="I2712" s="1818">
        <v>5</v>
      </c>
      <c r="J2712" s="1546" t="s">
        <v>6527</v>
      </c>
      <c r="K2712" s="1546" t="s">
        <v>6456</v>
      </c>
      <c r="L2712" s="1546" t="s">
        <v>6515</v>
      </c>
    </row>
    <row r="2713" spans="1:12">
      <c r="A2713" s="1546" t="s">
        <v>314</v>
      </c>
      <c r="B2713" s="1817">
        <v>9555</v>
      </c>
      <c r="C2713" s="1546" t="s">
        <v>2086</v>
      </c>
      <c r="D2713" s="1546" t="s">
        <v>260</v>
      </c>
      <c r="E2713" s="1546" t="s">
        <v>6264</v>
      </c>
      <c r="F2713" s="1546" t="s">
        <v>6254</v>
      </c>
      <c r="G2713" s="1818">
        <v>2</v>
      </c>
      <c r="H2713" s="1818">
        <v>5</v>
      </c>
      <c r="I2713" s="1818">
        <v>10</v>
      </c>
      <c r="J2713" s="1546" t="s">
        <v>6527</v>
      </c>
      <c r="K2713" s="1546" t="s">
        <v>6456</v>
      </c>
      <c r="L2713" s="1546" t="s">
        <v>6515</v>
      </c>
    </row>
    <row r="2714" spans="1:12">
      <c r="A2714" s="1546" t="s">
        <v>314</v>
      </c>
      <c r="B2714" s="1817">
        <v>9556</v>
      </c>
      <c r="C2714" s="1546" t="s">
        <v>2086</v>
      </c>
      <c r="D2714" s="1546" t="s">
        <v>260</v>
      </c>
      <c r="E2714" s="1546" t="s">
        <v>6379</v>
      </c>
      <c r="F2714" s="1546" t="s">
        <v>1063</v>
      </c>
      <c r="G2714" s="1818"/>
      <c r="H2714" s="1818"/>
      <c r="I2714" s="1818">
        <v>2</v>
      </c>
      <c r="J2714" s="1546" t="s">
        <v>6523</v>
      </c>
      <c r="K2714" s="1546" t="s">
        <v>6456</v>
      </c>
      <c r="L2714" s="1546" t="s">
        <v>6515</v>
      </c>
    </row>
    <row r="2715" spans="1:12">
      <c r="A2715" s="1546" t="s">
        <v>314</v>
      </c>
      <c r="B2715" s="1817">
        <v>9557</v>
      </c>
      <c r="C2715" s="1546" t="s">
        <v>2086</v>
      </c>
      <c r="D2715" s="1546" t="s">
        <v>260</v>
      </c>
      <c r="E2715" s="1546" t="s">
        <v>6278</v>
      </c>
      <c r="F2715" s="1546" t="s">
        <v>5973</v>
      </c>
      <c r="G2715" s="1818">
        <v>1</v>
      </c>
      <c r="H2715" s="1818">
        <v>5</v>
      </c>
      <c r="I2715" s="1818">
        <v>5</v>
      </c>
      <c r="J2715" s="1546" t="s">
        <v>6527</v>
      </c>
      <c r="K2715" s="1546" t="s">
        <v>6456</v>
      </c>
      <c r="L2715" s="1546" t="s">
        <v>6515</v>
      </c>
    </row>
    <row r="2716" spans="1:12">
      <c r="A2716" s="1546" t="s">
        <v>314</v>
      </c>
      <c r="B2716" s="1817">
        <v>9559</v>
      </c>
      <c r="C2716" s="1546" t="s">
        <v>2086</v>
      </c>
      <c r="D2716" s="1546" t="s">
        <v>260</v>
      </c>
      <c r="E2716" s="1546" t="s">
        <v>673</v>
      </c>
      <c r="F2716" s="1546" t="s">
        <v>1408</v>
      </c>
      <c r="G2716" s="1818">
        <v>1</v>
      </c>
      <c r="H2716" s="1818">
        <v>50</v>
      </c>
      <c r="I2716" s="1818">
        <v>50</v>
      </c>
      <c r="J2716" s="1546" t="s">
        <v>6527</v>
      </c>
      <c r="K2716" s="1546" t="s">
        <v>6456</v>
      </c>
      <c r="L2716" s="1546" t="s">
        <v>6515</v>
      </c>
    </row>
    <row r="2717" spans="1:12">
      <c r="A2717" s="1546" t="s">
        <v>314</v>
      </c>
      <c r="B2717" s="1817">
        <v>9560</v>
      </c>
      <c r="C2717" s="1546" t="s">
        <v>2086</v>
      </c>
      <c r="D2717" s="1546" t="s">
        <v>260</v>
      </c>
      <c r="E2717" s="1546" t="s">
        <v>1312</v>
      </c>
      <c r="F2717" s="1546" t="s">
        <v>6515</v>
      </c>
      <c r="G2717" s="1818">
        <v>1</v>
      </c>
      <c r="H2717" s="1818">
        <v>50</v>
      </c>
      <c r="I2717" s="1818">
        <v>50</v>
      </c>
      <c r="J2717" s="1546" t="s">
        <v>6527</v>
      </c>
      <c r="K2717" s="1546" t="s">
        <v>6456</v>
      </c>
      <c r="L2717" s="1546" t="s">
        <v>6515</v>
      </c>
    </row>
    <row r="2718" spans="1:12">
      <c r="A2718" s="1546" t="s">
        <v>314</v>
      </c>
      <c r="B2718" s="1817">
        <v>9561</v>
      </c>
      <c r="C2718" s="1546" t="s">
        <v>2086</v>
      </c>
      <c r="D2718" s="1546" t="s">
        <v>260</v>
      </c>
      <c r="E2718" s="1546" t="s">
        <v>675</v>
      </c>
      <c r="F2718" s="1546" t="s">
        <v>6515</v>
      </c>
      <c r="G2718" s="1818">
        <v>1</v>
      </c>
      <c r="H2718" s="1818">
        <v>50</v>
      </c>
      <c r="I2718" s="1818">
        <v>50</v>
      </c>
      <c r="J2718" s="1546" t="s">
        <v>6527</v>
      </c>
      <c r="K2718" s="1546" t="s">
        <v>6456</v>
      </c>
      <c r="L2718" s="1546" t="s">
        <v>6515</v>
      </c>
    </row>
    <row r="2719" spans="1:12">
      <c r="A2719" s="1546" t="s">
        <v>314</v>
      </c>
      <c r="B2719" s="1817">
        <v>9562</v>
      </c>
      <c r="C2719" s="1546" t="s">
        <v>2086</v>
      </c>
      <c r="D2719" s="1546" t="s">
        <v>260</v>
      </c>
      <c r="E2719" s="1546" t="s">
        <v>804</v>
      </c>
      <c r="F2719" s="1546" t="s">
        <v>6551</v>
      </c>
      <c r="G2719" s="1818"/>
      <c r="H2719" s="1818"/>
      <c r="I2719" s="1818">
        <v>50</v>
      </c>
      <c r="J2719" s="1546" t="s">
        <v>6523</v>
      </c>
      <c r="K2719" s="1546" t="s">
        <v>6456</v>
      </c>
      <c r="L2719" s="1546" t="s">
        <v>6515</v>
      </c>
    </row>
    <row r="2720" spans="1:12">
      <c r="A2720" s="1546" t="s">
        <v>314</v>
      </c>
      <c r="B2720" s="1817">
        <v>9564</v>
      </c>
      <c r="C2720" s="1546" t="s">
        <v>2086</v>
      </c>
      <c r="D2720" s="1546" t="s">
        <v>260</v>
      </c>
      <c r="E2720" s="1546" t="s">
        <v>531</v>
      </c>
      <c r="F2720" s="1546" t="s">
        <v>6544</v>
      </c>
      <c r="G2720" s="1818">
        <v>1</v>
      </c>
      <c r="H2720" s="1818">
        <v>100</v>
      </c>
      <c r="I2720" s="1818">
        <v>100</v>
      </c>
      <c r="J2720" s="1546" t="s">
        <v>6527</v>
      </c>
      <c r="K2720" s="1546" t="s">
        <v>6456</v>
      </c>
      <c r="L2720" s="1546" t="s">
        <v>6515</v>
      </c>
    </row>
    <row r="2721" spans="1:12">
      <c r="A2721" s="1546" t="s">
        <v>314</v>
      </c>
      <c r="B2721" s="1817">
        <v>9565</v>
      </c>
      <c r="C2721" s="1546" t="s">
        <v>2086</v>
      </c>
      <c r="D2721" s="1546" t="s">
        <v>260</v>
      </c>
      <c r="E2721" s="1546" t="s">
        <v>6080</v>
      </c>
      <c r="F2721" s="1546" t="s">
        <v>6540</v>
      </c>
      <c r="G2721" s="1818">
        <v>1</v>
      </c>
      <c r="H2721" s="1818">
        <v>100</v>
      </c>
      <c r="I2721" s="1818">
        <v>100</v>
      </c>
      <c r="J2721" s="1546" t="s">
        <v>6527</v>
      </c>
      <c r="K2721" s="1546" t="s">
        <v>6456</v>
      </c>
      <c r="L2721" s="1546" t="s">
        <v>6515</v>
      </c>
    </row>
    <row r="2722" spans="1:12">
      <c r="A2722" s="1546" t="s">
        <v>314</v>
      </c>
      <c r="B2722" s="1817">
        <v>9566</v>
      </c>
      <c r="C2722" s="1546" t="s">
        <v>2086</v>
      </c>
      <c r="D2722" s="1546" t="s">
        <v>260</v>
      </c>
      <c r="E2722" s="1546" t="s">
        <v>1349</v>
      </c>
      <c r="F2722" s="1546" t="s">
        <v>6542</v>
      </c>
      <c r="G2722" s="1818">
        <v>1</v>
      </c>
      <c r="H2722" s="1818">
        <v>100</v>
      </c>
      <c r="I2722" s="1818">
        <v>100</v>
      </c>
      <c r="J2722" s="1546" t="s">
        <v>6527</v>
      </c>
      <c r="K2722" s="1546" t="s">
        <v>6456</v>
      </c>
      <c r="L2722" s="1546" t="s">
        <v>6515</v>
      </c>
    </row>
    <row r="2723" spans="1:12">
      <c r="A2723" s="1546" t="s">
        <v>314</v>
      </c>
      <c r="B2723" s="1817">
        <v>9568</v>
      </c>
      <c r="C2723" s="1546" t="s">
        <v>2086</v>
      </c>
      <c r="D2723" s="1546" t="s">
        <v>260</v>
      </c>
      <c r="E2723" s="1546" t="s">
        <v>6195</v>
      </c>
      <c r="F2723" s="1546" t="s">
        <v>6196</v>
      </c>
      <c r="G2723" s="1818">
        <v>1</v>
      </c>
      <c r="H2723" s="1818">
        <v>30</v>
      </c>
      <c r="I2723" s="1818">
        <v>30</v>
      </c>
      <c r="J2723" s="1546" t="s">
        <v>6527</v>
      </c>
      <c r="K2723" s="1546" t="s">
        <v>6456</v>
      </c>
      <c r="L2723" s="1546" t="s">
        <v>6515</v>
      </c>
    </row>
    <row r="2724" spans="1:12">
      <c r="A2724" s="1546" t="s">
        <v>314</v>
      </c>
      <c r="B2724" s="1817">
        <v>9569</v>
      </c>
      <c r="C2724" s="1546" t="s">
        <v>2086</v>
      </c>
      <c r="D2724" s="1546" t="s">
        <v>260</v>
      </c>
      <c r="E2724" s="1546" t="s">
        <v>1699</v>
      </c>
      <c r="F2724" s="1546" t="s">
        <v>6488</v>
      </c>
      <c r="G2724" s="1818">
        <v>1</v>
      </c>
      <c r="H2724" s="1818">
        <v>30</v>
      </c>
      <c r="I2724" s="1818">
        <v>30</v>
      </c>
      <c r="J2724" s="1546" t="s">
        <v>6527</v>
      </c>
      <c r="K2724" s="1546" t="s">
        <v>6456</v>
      </c>
      <c r="L2724" s="1546" t="s">
        <v>6515</v>
      </c>
    </row>
    <row r="2725" spans="1:12">
      <c r="A2725" s="1546" t="s">
        <v>314</v>
      </c>
      <c r="B2725" s="1817">
        <v>9571</v>
      </c>
      <c r="C2725" s="1546" t="s">
        <v>2086</v>
      </c>
      <c r="D2725" s="1546" t="s">
        <v>260</v>
      </c>
      <c r="E2725" s="1546" t="s">
        <v>6300</v>
      </c>
      <c r="F2725" s="1546" t="s">
        <v>1108</v>
      </c>
      <c r="G2725" s="1818">
        <v>2</v>
      </c>
      <c r="H2725" s="1818">
        <v>50</v>
      </c>
      <c r="I2725" s="1818">
        <v>100</v>
      </c>
      <c r="J2725" s="1546" t="s">
        <v>6527</v>
      </c>
      <c r="K2725" s="1546" t="s">
        <v>6456</v>
      </c>
      <c r="L2725" s="1546" t="s">
        <v>6515</v>
      </c>
    </row>
    <row r="2726" spans="1:12">
      <c r="A2726" s="1546" t="s">
        <v>314</v>
      </c>
      <c r="B2726" s="1817">
        <v>9573</v>
      </c>
      <c r="C2726" s="1546" t="s">
        <v>2086</v>
      </c>
      <c r="D2726" s="1546" t="s">
        <v>260</v>
      </c>
      <c r="E2726" s="1546" t="s">
        <v>6380</v>
      </c>
      <c r="F2726" s="1546" t="s">
        <v>1729</v>
      </c>
      <c r="G2726" s="1818">
        <v>1</v>
      </c>
      <c r="H2726" s="1818">
        <v>6</v>
      </c>
      <c r="I2726" s="1818">
        <v>6</v>
      </c>
      <c r="J2726" s="1546" t="s">
        <v>6527</v>
      </c>
      <c r="K2726" s="1546" t="s">
        <v>6456</v>
      </c>
      <c r="L2726" s="1546" t="s">
        <v>6515</v>
      </c>
    </row>
    <row r="2727" spans="1:12">
      <c r="A2727" s="1546" t="s">
        <v>314</v>
      </c>
      <c r="B2727" s="1817">
        <v>9574</v>
      </c>
      <c r="C2727" s="1546" t="s">
        <v>2086</v>
      </c>
      <c r="D2727" s="1546" t="s">
        <v>260</v>
      </c>
      <c r="E2727" s="1546" t="s">
        <v>6380</v>
      </c>
      <c r="F2727" s="1546" t="s">
        <v>1729</v>
      </c>
      <c r="G2727" s="1818"/>
      <c r="H2727" s="1818"/>
      <c r="I2727" s="1818">
        <v>1</v>
      </c>
      <c r="J2727" s="1546" t="s">
        <v>6523</v>
      </c>
      <c r="K2727" s="1546" t="s">
        <v>6456</v>
      </c>
      <c r="L2727" s="1546" t="s">
        <v>6515</v>
      </c>
    </row>
    <row r="2728" spans="1:12">
      <c r="A2728" s="1546" t="s">
        <v>314</v>
      </c>
      <c r="B2728" s="1817">
        <v>9575</v>
      </c>
      <c r="C2728" s="1546" t="s">
        <v>2086</v>
      </c>
      <c r="D2728" s="1546" t="s">
        <v>260</v>
      </c>
      <c r="E2728" s="1546" t="s">
        <v>400</v>
      </c>
      <c r="F2728" s="1546" t="s">
        <v>1726</v>
      </c>
      <c r="G2728" s="1818">
        <v>1</v>
      </c>
      <c r="H2728" s="1818">
        <v>4</v>
      </c>
      <c r="I2728" s="1818">
        <v>4</v>
      </c>
      <c r="J2728" s="1546" t="s">
        <v>6527</v>
      </c>
      <c r="K2728" s="1546" t="s">
        <v>6456</v>
      </c>
      <c r="L2728" s="1546" t="s">
        <v>6515</v>
      </c>
    </row>
    <row r="2729" spans="1:12">
      <c r="A2729" s="1546" t="s">
        <v>314</v>
      </c>
      <c r="B2729" s="1817">
        <v>9577</v>
      </c>
      <c r="C2729" s="1546" t="s">
        <v>2086</v>
      </c>
      <c r="D2729" s="1546" t="s">
        <v>260</v>
      </c>
      <c r="E2729" s="1546" t="s">
        <v>6195</v>
      </c>
      <c r="F2729" s="1546" t="s">
        <v>629</v>
      </c>
      <c r="G2729" s="1818">
        <v>1</v>
      </c>
      <c r="H2729" s="1818">
        <v>10</v>
      </c>
      <c r="I2729" s="1818">
        <v>10</v>
      </c>
      <c r="J2729" s="1546" t="s">
        <v>6527</v>
      </c>
      <c r="K2729" s="1546" t="s">
        <v>6456</v>
      </c>
      <c r="L2729" s="1546" t="s">
        <v>6515</v>
      </c>
    </row>
    <row r="2730" spans="1:12">
      <c r="A2730" s="1546" t="s">
        <v>314</v>
      </c>
      <c r="B2730" s="1817">
        <v>9578</v>
      </c>
      <c r="C2730" s="1546" t="s">
        <v>2086</v>
      </c>
      <c r="D2730" s="1546" t="s">
        <v>260</v>
      </c>
      <c r="E2730" s="1546" t="s">
        <v>2088</v>
      </c>
      <c r="F2730" s="1546" t="s">
        <v>6515</v>
      </c>
      <c r="G2730" s="1818"/>
      <c r="H2730" s="1818"/>
      <c r="I2730" s="1818">
        <v>5</v>
      </c>
      <c r="J2730" s="1546" t="s">
        <v>6523</v>
      </c>
      <c r="K2730" s="1546" t="s">
        <v>6456</v>
      </c>
      <c r="L2730" s="1546" t="s">
        <v>6515</v>
      </c>
    </row>
    <row r="2731" spans="1:12">
      <c r="A2731" s="1546" t="s">
        <v>314</v>
      </c>
      <c r="B2731" s="1817">
        <v>9606</v>
      </c>
      <c r="C2731" s="1546" t="s">
        <v>2086</v>
      </c>
      <c r="D2731" s="1546" t="s">
        <v>261</v>
      </c>
      <c r="E2731" s="1546" t="s">
        <v>6378</v>
      </c>
      <c r="F2731" s="1546" t="s">
        <v>2066</v>
      </c>
      <c r="G2731" s="1818">
        <v>1</v>
      </c>
      <c r="H2731" s="1818">
        <v>5</v>
      </c>
      <c r="I2731" s="1818">
        <v>5</v>
      </c>
      <c r="J2731" s="1546" t="s">
        <v>6527</v>
      </c>
      <c r="K2731" s="1546" t="s">
        <v>6456</v>
      </c>
      <c r="L2731" s="1546" t="s">
        <v>6515</v>
      </c>
    </row>
    <row r="2732" spans="1:12">
      <c r="A2732" s="1546" t="s">
        <v>314</v>
      </c>
      <c r="B2732" s="1817">
        <v>9607</v>
      </c>
      <c r="C2732" s="1546" t="s">
        <v>2086</v>
      </c>
      <c r="D2732" s="1546" t="s">
        <v>261</v>
      </c>
      <c r="E2732" s="1546" t="s">
        <v>6233</v>
      </c>
      <c r="F2732" s="1546" t="s">
        <v>274</v>
      </c>
      <c r="G2732" s="1818">
        <v>2</v>
      </c>
      <c r="H2732" s="1818">
        <v>5</v>
      </c>
      <c r="I2732" s="1818">
        <v>10</v>
      </c>
      <c r="J2732" s="1546" t="s">
        <v>6527</v>
      </c>
      <c r="K2732" s="1546" t="s">
        <v>6456</v>
      </c>
      <c r="L2732" s="1546" t="s">
        <v>6515</v>
      </c>
    </row>
    <row r="2733" spans="1:12">
      <c r="A2733" s="1546" t="s">
        <v>314</v>
      </c>
      <c r="B2733" s="1817">
        <v>9608</v>
      </c>
      <c r="C2733" s="1546" t="s">
        <v>2086</v>
      </c>
      <c r="D2733" s="1546" t="s">
        <v>261</v>
      </c>
      <c r="E2733" s="1546" t="s">
        <v>1661</v>
      </c>
      <c r="F2733" s="1546" t="s">
        <v>438</v>
      </c>
      <c r="G2733" s="1818">
        <v>1</v>
      </c>
      <c r="H2733" s="1818">
        <v>5</v>
      </c>
      <c r="I2733" s="1818">
        <v>5</v>
      </c>
      <c r="J2733" s="1546" t="s">
        <v>6527</v>
      </c>
      <c r="K2733" s="1546" t="s">
        <v>6456</v>
      </c>
      <c r="L2733" s="1546" t="s">
        <v>6515</v>
      </c>
    </row>
    <row r="2734" spans="1:12">
      <c r="A2734" s="1546" t="s">
        <v>314</v>
      </c>
      <c r="B2734" s="1817">
        <v>9644</v>
      </c>
      <c r="C2734" s="1546" t="s">
        <v>2086</v>
      </c>
      <c r="D2734" s="1546" t="s">
        <v>262</v>
      </c>
      <c r="E2734" s="1546" t="s">
        <v>976</v>
      </c>
      <c r="F2734" s="1546" t="s">
        <v>5996</v>
      </c>
      <c r="G2734" s="1818">
        <v>1</v>
      </c>
      <c r="H2734" s="1818">
        <v>25</v>
      </c>
      <c r="I2734" s="1818">
        <v>25</v>
      </c>
      <c r="J2734" s="1546" t="s">
        <v>6527</v>
      </c>
      <c r="K2734" s="1546" t="s">
        <v>6456</v>
      </c>
      <c r="L2734" s="1546" t="s">
        <v>6515</v>
      </c>
    </row>
    <row r="2735" spans="1:12">
      <c r="A2735" s="1546" t="s">
        <v>314</v>
      </c>
      <c r="B2735" s="1817">
        <v>9645</v>
      </c>
      <c r="C2735" s="1546" t="s">
        <v>2086</v>
      </c>
      <c r="D2735" s="1546" t="s">
        <v>262</v>
      </c>
      <c r="E2735" s="1546" t="s">
        <v>6283</v>
      </c>
      <c r="F2735" s="1546" t="s">
        <v>982</v>
      </c>
      <c r="G2735" s="1818"/>
      <c r="H2735" s="1818">
        <v>25</v>
      </c>
      <c r="I2735" s="1818">
        <v>25</v>
      </c>
      <c r="J2735" s="1546" t="s">
        <v>6523</v>
      </c>
      <c r="K2735" s="1546" t="s">
        <v>6456</v>
      </c>
      <c r="L2735" s="1546" t="s">
        <v>6515</v>
      </c>
    </row>
    <row r="2736" spans="1:12">
      <c r="A2736" s="1546" t="s">
        <v>314</v>
      </c>
      <c r="B2736" s="1817">
        <v>9647</v>
      </c>
      <c r="C2736" s="1546" t="s">
        <v>2086</v>
      </c>
      <c r="D2736" s="1546" t="s">
        <v>262</v>
      </c>
      <c r="E2736" s="1546" t="s">
        <v>6151</v>
      </c>
      <c r="F2736" s="1546" t="s">
        <v>1385</v>
      </c>
      <c r="G2736" s="1818">
        <v>1</v>
      </c>
      <c r="H2736" s="1818"/>
      <c r="I2736" s="1818">
        <v>2</v>
      </c>
      <c r="J2736" s="1546" t="s">
        <v>6523</v>
      </c>
      <c r="K2736" s="1546" t="s">
        <v>6456</v>
      </c>
      <c r="L2736" s="1546" t="s">
        <v>6515</v>
      </c>
    </row>
    <row r="2737" spans="1:12">
      <c r="A2737" s="1546" t="s">
        <v>314</v>
      </c>
      <c r="B2737" s="1817">
        <v>9649</v>
      </c>
      <c r="C2737" s="1546" t="s">
        <v>2086</v>
      </c>
      <c r="D2737" s="1546" t="s">
        <v>262</v>
      </c>
      <c r="E2737" s="1546" t="s">
        <v>6262</v>
      </c>
      <c r="F2737" s="1546" t="s">
        <v>601</v>
      </c>
      <c r="G2737" s="1818"/>
      <c r="H2737" s="1818">
        <v>25</v>
      </c>
      <c r="I2737" s="1818">
        <v>25</v>
      </c>
      <c r="J2737" s="1546" t="s">
        <v>6523</v>
      </c>
      <c r="K2737" s="1546" t="s">
        <v>6456</v>
      </c>
      <c r="L2737" s="1546" t="s">
        <v>6515</v>
      </c>
    </row>
    <row r="2738" spans="1:12">
      <c r="A2738" s="1546" t="s">
        <v>314</v>
      </c>
      <c r="B2738" s="1817">
        <v>9650</v>
      </c>
      <c r="C2738" s="1546" t="s">
        <v>2086</v>
      </c>
      <c r="D2738" s="1546" t="s">
        <v>262</v>
      </c>
      <c r="E2738" s="1546" t="s">
        <v>6309</v>
      </c>
      <c r="F2738" s="1546" t="s">
        <v>592</v>
      </c>
      <c r="G2738" s="1818"/>
      <c r="H2738" s="1818">
        <v>25</v>
      </c>
      <c r="I2738" s="1818">
        <v>25</v>
      </c>
      <c r="J2738" s="1546" t="s">
        <v>6523</v>
      </c>
      <c r="K2738" s="1546" t="s">
        <v>6456</v>
      </c>
      <c r="L2738" s="1546" t="s">
        <v>6515</v>
      </c>
    </row>
    <row r="2739" spans="1:12">
      <c r="A2739" s="1546" t="s">
        <v>314</v>
      </c>
      <c r="B2739" s="1817">
        <v>9652</v>
      </c>
      <c r="C2739" s="1546" t="s">
        <v>2086</v>
      </c>
      <c r="D2739" s="1546" t="s">
        <v>262</v>
      </c>
      <c r="E2739" s="1546" t="s">
        <v>434</v>
      </c>
      <c r="F2739" s="1546" t="s">
        <v>303</v>
      </c>
      <c r="G2739" s="1818">
        <v>1</v>
      </c>
      <c r="H2739" s="1818">
        <v>2</v>
      </c>
      <c r="I2739" s="1818">
        <v>2</v>
      </c>
      <c r="J2739" s="1546" t="s">
        <v>6527</v>
      </c>
      <c r="K2739" s="1546" t="s">
        <v>6456</v>
      </c>
      <c r="L2739" s="1546" t="s">
        <v>6515</v>
      </c>
    </row>
    <row r="2740" spans="1:12">
      <c r="A2740" s="1546" t="s">
        <v>314</v>
      </c>
      <c r="B2740" s="1817">
        <v>9654</v>
      </c>
      <c r="C2740" s="1546" t="s">
        <v>2086</v>
      </c>
      <c r="D2740" s="1546" t="s">
        <v>262</v>
      </c>
      <c r="E2740" s="1546" t="s">
        <v>6107</v>
      </c>
      <c r="F2740" s="1546" t="s">
        <v>392</v>
      </c>
      <c r="G2740" s="1818">
        <v>1</v>
      </c>
      <c r="H2740" s="1818">
        <v>4</v>
      </c>
      <c r="I2740" s="1818">
        <v>4</v>
      </c>
      <c r="J2740" s="1546" t="s">
        <v>6527</v>
      </c>
      <c r="K2740" s="1546" t="s">
        <v>6456</v>
      </c>
      <c r="L2740" s="1546" t="s">
        <v>6515</v>
      </c>
    </row>
    <row r="2741" spans="1:12">
      <c r="A2741" s="1546" t="s">
        <v>314</v>
      </c>
      <c r="B2741" s="1817">
        <v>9655</v>
      </c>
      <c r="C2741" s="1546" t="s">
        <v>2086</v>
      </c>
      <c r="D2741" s="1546" t="s">
        <v>262</v>
      </c>
      <c r="E2741" s="1546" t="s">
        <v>1665</v>
      </c>
      <c r="F2741" s="1546" t="s">
        <v>422</v>
      </c>
      <c r="G2741" s="1818">
        <v>1</v>
      </c>
      <c r="H2741" s="1818">
        <v>4</v>
      </c>
      <c r="I2741" s="1818">
        <v>4</v>
      </c>
      <c r="J2741" s="1546" t="s">
        <v>6527</v>
      </c>
      <c r="K2741" s="1546" t="s">
        <v>6456</v>
      </c>
      <c r="L2741" s="1546" t="s">
        <v>6515</v>
      </c>
    </row>
    <row r="2742" spans="1:12">
      <c r="A2742" s="1546" t="s">
        <v>314</v>
      </c>
      <c r="B2742" s="1817">
        <v>9657</v>
      </c>
      <c r="C2742" s="1546" t="s">
        <v>2086</v>
      </c>
      <c r="D2742" s="1546" t="s">
        <v>262</v>
      </c>
      <c r="E2742" s="1546" t="s">
        <v>6236</v>
      </c>
      <c r="F2742" s="1546" t="s">
        <v>341</v>
      </c>
      <c r="G2742" s="1818">
        <v>1</v>
      </c>
      <c r="H2742" s="1818">
        <v>5</v>
      </c>
      <c r="I2742" s="1818">
        <v>5</v>
      </c>
      <c r="J2742" s="1546" t="s">
        <v>6527</v>
      </c>
      <c r="K2742" s="1546" t="s">
        <v>6456</v>
      </c>
      <c r="L2742" s="1546" t="s">
        <v>6515</v>
      </c>
    </row>
    <row r="2743" spans="1:12">
      <c r="A2743" s="1546" t="s">
        <v>314</v>
      </c>
      <c r="B2743" s="1817">
        <v>9658</v>
      </c>
      <c r="C2743" s="1546" t="s">
        <v>2086</v>
      </c>
      <c r="D2743" s="1546" t="s">
        <v>262</v>
      </c>
      <c r="E2743" s="1546" t="s">
        <v>6304</v>
      </c>
      <c r="F2743" s="1546" t="s">
        <v>1149</v>
      </c>
      <c r="G2743" s="1818">
        <v>1</v>
      </c>
      <c r="H2743" s="1818">
        <v>5</v>
      </c>
      <c r="I2743" s="1818">
        <v>5</v>
      </c>
      <c r="J2743" s="1546" t="s">
        <v>6527</v>
      </c>
      <c r="K2743" s="1546" t="s">
        <v>6456</v>
      </c>
      <c r="L2743" s="1546" t="s">
        <v>6515</v>
      </c>
    </row>
    <row r="2744" spans="1:12">
      <c r="A2744" s="1546" t="s">
        <v>314</v>
      </c>
      <c r="B2744" s="1817">
        <v>9659</v>
      </c>
      <c r="C2744" s="1546" t="s">
        <v>2086</v>
      </c>
      <c r="D2744" s="1546" t="s">
        <v>262</v>
      </c>
      <c r="E2744" s="1546" t="s">
        <v>6272</v>
      </c>
      <c r="F2744" s="1546" t="s">
        <v>855</v>
      </c>
      <c r="G2744" s="1818">
        <v>1</v>
      </c>
      <c r="H2744" s="1818">
        <v>5</v>
      </c>
      <c r="I2744" s="1818">
        <v>5</v>
      </c>
      <c r="J2744" s="1546" t="s">
        <v>6527</v>
      </c>
      <c r="K2744" s="1546" t="s">
        <v>6456</v>
      </c>
      <c r="L2744" s="1546" t="s">
        <v>6515</v>
      </c>
    </row>
    <row r="2745" spans="1:12">
      <c r="A2745" s="1546" t="s">
        <v>314</v>
      </c>
      <c r="B2745" s="1817">
        <v>9660</v>
      </c>
      <c r="C2745" s="1546" t="s">
        <v>2086</v>
      </c>
      <c r="D2745" s="1546" t="s">
        <v>262</v>
      </c>
      <c r="E2745" s="1546" t="s">
        <v>6269</v>
      </c>
      <c r="F2745" s="1546" t="s">
        <v>747</v>
      </c>
      <c r="G2745" s="1818">
        <v>1</v>
      </c>
      <c r="H2745" s="1818">
        <v>5</v>
      </c>
      <c r="I2745" s="1818">
        <v>5</v>
      </c>
      <c r="J2745" s="1546" t="s">
        <v>6527</v>
      </c>
      <c r="K2745" s="1546" t="s">
        <v>6456</v>
      </c>
      <c r="L2745" s="1546" t="s">
        <v>6515</v>
      </c>
    </row>
    <row r="2746" spans="1:12">
      <c r="A2746" s="1546" t="s">
        <v>314</v>
      </c>
      <c r="B2746" s="1817">
        <v>9661</v>
      </c>
      <c r="C2746" s="1546" t="s">
        <v>2086</v>
      </c>
      <c r="D2746" s="1546" t="s">
        <v>262</v>
      </c>
      <c r="E2746" s="1546" t="s">
        <v>998</v>
      </c>
      <c r="F2746" s="1546" t="s">
        <v>284</v>
      </c>
      <c r="G2746" s="1818">
        <v>1</v>
      </c>
      <c r="H2746" s="1818">
        <v>5</v>
      </c>
      <c r="I2746" s="1818">
        <v>5</v>
      </c>
      <c r="J2746" s="1546" t="s">
        <v>6527</v>
      </c>
      <c r="K2746" s="1546" t="s">
        <v>6456</v>
      </c>
      <c r="L2746" s="1546" t="s">
        <v>6515</v>
      </c>
    </row>
    <row r="2747" spans="1:12">
      <c r="A2747" s="1546" t="s">
        <v>314</v>
      </c>
      <c r="B2747" s="1817">
        <v>9662</v>
      </c>
      <c r="C2747" s="1546" t="s">
        <v>2086</v>
      </c>
      <c r="D2747" s="1546" t="s">
        <v>262</v>
      </c>
      <c r="E2747" s="1546" t="s">
        <v>1048</v>
      </c>
      <c r="F2747" s="1546" t="s">
        <v>461</v>
      </c>
      <c r="G2747" s="1818">
        <v>1</v>
      </c>
      <c r="H2747" s="1818">
        <v>5</v>
      </c>
      <c r="I2747" s="1818">
        <v>5</v>
      </c>
      <c r="J2747" s="1546" t="s">
        <v>6527</v>
      </c>
      <c r="K2747" s="1546" t="s">
        <v>6456</v>
      </c>
      <c r="L2747" s="1546" t="s">
        <v>6515</v>
      </c>
    </row>
    <row r="2748" spans="1:12">
      <c r="A2748" s="1546" t="s">
        <v>314</v>
      </c>
      <c r="B2748" s="1817">
        <v>9663</v>
      </c>
      <c r="C2748" s="1546" t="s">
        <v>2086</v>
      </c>
      <c r="D2748" s="1546" t="s">
        <v>262</v>
      </c>
      <c r="E2748" s="1546" t="s">
        <v>6279</v>
      </c>
      <c r="F2748" s="1546" t="s">
        <v>5971</v>
      </c>
      <c r="G2748" s="1818">
        <v>1</v>
      </c>
      <c r="H2748" s="1818">
        <v>5</v>
      </c>
      <c r="I2748" s="1818">
        <v>5</v>
      </c>
      <c r="J2748" s="1546" t="s">
        <v>6527</v>
      </c>
      <c r="K2748" s="1546" t="s">
        <v>6456</v>
      </c>
      <c r="L2748" s="1546" t="s">
        <v>6515</v>
      </c>
    </row>
    <row r="2749" spans="1:12">
      <c r="A2749" s="1546" t="s">
        <v>314</v>
      </c>
      <c r="B2749" s="1817">
        <v>9691</v>
      </c>
      <c r="C2749" s="1546" t="s">
        <v>2086</v>
      </c>
      <c r="D2749" s="1546" t="s">
        <v>263</v>
      </c>
      <c r="E2749" s="1546" t="s">
        <v>6260</v>
      </c>
      <c r="F2749" s="1546" t="s">
        <v>567</v>
      </c>
      <c r="G2749" s="1818">
        <v>3</v>
      </c>
      <c r="H2749" s="1818">
        <v>10</v>
      </c>
      <c r="I2749" s="1818">
        <v>30</v>
      </c>
      <c r="J2749" s="1546" t="s">
        <v>6527</v>
      </c>
      <c r="K2749" s="1546" t="s">
        <v>6456</v>
      </c>
      <c r="L2749" s="1546" t="s">
        <v>6515</v>
      </c>
    </row>
    <row r="2750" spans="1:12">
      <c r="A2750" s="1546" t="s">
        <v>314</v>
      </c>
      <c r="B2750" s="1817">
        <v>9692</v>
      </c>
      <c r="C2750" s="1546" t="s">
        <v>2086</v>
      </c>
      <c r="D2750" s="1546" t="s">
        <v>263</v>
      </c>
      <c r="E2750" s="1546" t="s">
        <v>6310</v>
      </c>
      <c r="F2750" s="1546" t="s">
        <v>2699</v>
      </c>
      <c r="G2750" s="1818">
        <v>2</v>
      </c>
      <c r="H2750" s="1818">
        <v>10</v>
      </c>
      <c r="I2750" s="1818">
        <v>20</v>
      </c>
      <c r="J2750" s="1546" t="s">
        <v>6527</v>
      </c>
      <c r="K2750" s="1546" t="s">
        <v>6456</v>
      </c>
      <c r="L2750" s="1546" t="s">
        <v>6515</v>
      </c>
    </row>
    <row r="2751" spans="1:12">
      <c r="A2751" s="1546" t="s">
        <v>314</v>
      </c>
      <c r="B2751" s="1817">
        <v>9723</v>
      </c>
      <c r="C2751" s="1546" t="s">
        <v>2086</v>
      </c>
      <c r="D2751" s="1546" t="s">
        <v>264</v>
      </c>
      <c r="E2751" s="1546" t="s">
        <v>937</v>
      </c>
      <c r="F2751" s="1546" t="s">
        <v>936</v>
      </c>
      <c r="G2751" s="1818">
        <v>1</v>
      </c>
      <c r="H2751" s="1818">
        <v>3</v>
      </c>
      <c r="I2751" s="1818">
        <v>3</v>
      </c>
      <c r="J2751" s="1546" t="s">
        <v>6527</v>
      </c>
      <c r="K2751" s="1546" t="s">
        <v>6456</v>
      </c>
      <c r="L2751" s="1546" t="s">
        <v>6515</v>
      </c>
    </row>
    <row r="2752" spans="1:12">
      <c r="A2752" s="1546" t="s">
        <v>314</v>
      </c>
      <c r="B2752" s="1817">
        <v>9725</v>
      </c>
      <c r="C2752" s="1546" t="s">
        <v>2086</v>
      </c>
      <c r="D2752" s="1546" t="s">
        <v>264</v>
      </c>
      <c r="E2752" s="1546" t="s">
        <v>6233</v>
      </c>
      <c r="F2752" s="1546" t="s">
        <v>274</v>
      </c>
      <c r="G2752" s="1818">
        <v>4</v>
      </c>
      <c r="H2752" s="1818">
        <v>5</v>
      </c>
      <c r="I2752" s="1818">
        <v>20</v>
      </c>
      <c r="J2752" s="1546" t="s">
        <v>6527</v>
      </c>
      <c r="K2752" s="1546" t="s">
        <v>6456</v>
      </c>
      <c r="L2752" s="1546" t="s">
        <v>6515</v>
      </c>
    </row>
    <row r="2753" spans="1:12">
      <c r="A2753" s="1546" t="s">
        <v>314</v>
      </c>
      <c r="B2753" s="1817">
        <v>9726</v>
      </c>
      <c r="C2753" s="1546" t="s">
        <v>2086</v>
      </c>
      <c r="D2753" s="1546" t="s">
        <v>264</v>
      </c>
      <c r="E2753" s="1546" t="s">
        <v>6252</v>
      </c>
      <c r="F2753" s="1546" t="s">
        <v>448</v>
      </c>
      <c r="G2753" s="1818">
        <v>2</v>
      </c>
      <c r="H2753" s="1818">
        <v>5</v>
      </c>
      <c r="I2753" s="1818">
        <v>10</v>
      </c>
      <c r="J2753" s="1546" t="s">
        <v>6527</v>
      </c>
      <c r="K2753" s="1546" t="s">
        <v>6456</v>
      </c>
      <c r="L2753" s="1546" t="s">
        <v>6515</v>
      </c>
    </row>
    <row r="2754" spans="1:12">
      <c r="A2754" s="1546" t="s">
        <v>314</v>
      </c>
      <c r="B2754" s="1817">
        <v>9727</v>
      </c>
      <c r="C2754" s="1546" t="s">
        <v>2086</v>
      </c>
      <c r="D2754" s="1546" t="s">
        <v>264</v>
      </c>
      <c r="E2754" s="1546" t="s">
        <v>1661</v>
      </c>
      <c r="F2754" s="1546" t="s">
        <v>438</v>
      </c>
      <c r="G2754" s="1818">
        <v>4</v>
      </c>
      <c r="H2754" s="1818">
        <v>5</v>
      </c>
      <c r="I2754" s="1818">
        <v>20</v>
      </c>
      <c r="J2754" s="1546" t="s">
        <v>6527</v>
      </c>
      <c r="K2754" s="1546" t="s">
        <v>6456</v>
      </c>
      <c r="L2754" s="1546" t="s">
        <v>6515</v>
      </c>
    </row>
    <row r="2755" spans="1:12">
      <c r="A2755" s="1546" t="s">
        <v>314</v>
      </c>
      <c r="B2755" s="1817">
        <v>9728</v>
      </c>
      <c r="C2755" s="1546" t="s">
        <v>2086</v>
      </c>
      <c r="D2755" s="1546" t="s">
        <v>264</v>
      </c>
      <c r="E2755" s="1546" t="s">
        <v>6256</v>
      </c>
      <c r="F2755" s="1546" t="s">
        <v>436</v>
      </c>
      <c r="G2755" s="1818">
        <v>3</v>
      </c>
      <c r="H2755" s="1818">
        <v>5</v>
      </c>
      <c r="I2755" s="1818">
        <v>15</v>
      </c>
      <c r="J2755" s="1546" t="s">
        <v>6527</v>
      </c>
      <c r="K2755" s="1546" t="s">
        <v>6456</v>
      </c>
      <c r="L2755" s="1546" t="s">
        <v>6515</v>
      </c>
    </row>
    <row r="2756" spans="1:12">
      <c r="A2756" s="1546" t="s">
        <v>314</v>
      </c>
      <c r="B2756" s="1817">
        <v>9730</v>
      </c>
      <c r="C2756" s="1546" t="s">
        <v>2086</v>
      </c>
      <c r="D2756" s="1546" t="s">
        <v>264</v>
      </c>
      <c r="E2756" s="1546" t="s">
        <v>6197</v>
      </c>
      <c r="F2756" s="1546" t="s">
        <v>1207</v>
      </c>
      <c r="G2756" s="1818"/>
      <c r="H2756" s="1818">
        <v>5</v>
      </c>
      <c r="I2756" s="1818">
        <v>5</v>
      </c>
      <c r="J2756" s="1546" t="s">
        <v>6523</v>
      </c>
      <c r="K2756" s="1546" t="s">
        <v>6456</v>
      </c>
      <c r="L2756" s="1546" t="s">
        <v>6515</v>
      </c>
    </row>
    <row r="2757" spans="1:12">
      <c r="A2757" s="1546" t="s">
        <v>314</v>
      </c>
      <c r="B2757" s="1817">
        <v>9731</v>
      </c>
      <c r="C2757" s="1546" t="s">
        <v>2086</v>
      </c>
      <c r="D2757" s="1546" t="s">
        <v>264</v>
      </c>
      <c r="E2757" s="1546" t="s">
        <v>6142</v>
      </c>
      <c r="F2757" s="1546" t="s">
        <v>1207</v>
      </c>
      <c r="G2757" s="1818"/>
      <c r="H2757" s="1818">
        <v>5</v>
      </c>
      <c r="I2757" s="1818">
        <v>5</v>
      </c>
      <c r="J2757" s="1546" t="s">
        <v>6523</v>
      </c>
      <c r="K2757" s="1546" t="s">
        <v>6456</v>
      </c>
      <c r="L2757" s="1546" t="s">
        <v>6515</v>
      </c>
    </row>
    <row r="2758" spans="1:12">
      <c r="A2758" s="1546" t="s">
        <v>314</v>
      </c>
      <c r="B2758" s="1817">
        <v>9761</v>
      </c>
      <c r="C2758" s="1546" t="s">
        <v>2086</v>
      </c>
      <c r="D2758" s="1546" t="s">
        <v>265</v>
      </c>
      <c r="E2758" s="1546" t="s">
        <v>6554</v>
      </c>
      <c r="F2758" s="1546" t="s">
        <v>845</v>
      </c>
      <c r="G2758" s="1818">
        <v>1</v>
      </c>
      <c r="H2758" s="1818">
        <v>4</v>
      </c>
      <c r="I2758" s="1818">
        <v>4</v>
      </c>
      <c r="J2758" s="1546" t="s">
        <v>6527</v>
      </c>
      <c r="K2758" s="1546" t="s">
        <v>6456</v>
      </c>
      <c r="L2758" s="1546" t="s">
        <v>6515</v>
      </c>
    </row>
    <row r="2759" spans="1:12">
      <c r="A2759" s="1546" t="s">
        <v>314</v>
      </c>
      <c r="B2759" s="1817">
        <v>9797</v>
      </c>
      <c r="C2759" s="1546" t="s">
        <v>2086</v>
      </c>
      <c r="D2759" s="1546" t="s">
        <v>266</v>
      </c>
      <c r="E2759" s="1546" t="s">
        <v>970</v>
      </c>
      <c r="F2759" s="1546" t="s">
        <v>979</v>
      </c>
      <c r="G2759" s="1818">
        <v>1</v>
      </c>
      <c r="H2759" s="1818">
        <v>10</v>
      </c>
      <c r="I2759" s="1818">
        <v>10</v>
      </c>
      <c r="J2759" s="1546" t="s">
        <v>6527</v>
      </c>
      <c r="K2759" s="1546" t="s">
        <v>6456</v>
      </c>
      <c r="L2759" s="1546" t="s">
        <v>6515</v>
      </c>
    </row>
    <row r="2760" spans="1:12">
      <c r="A2760" s="1546" t="s">
        <v>314</v>
      </c>
      <c r="B2760" s="1817">
        <v>9799</v>
      </c>
      <c r="C2760" s="1546" t="s">
        <v>2086</v>
      </c>
      <c r="D2760" s="1546" t="s">
        <v>266</v>
      </c>
      <c r="E2760" s="1546" t="s">
        <v>558</v>
      </c>
      <c r="F2760" s="1546" t="s">
        <v>6259</v>
      </c>
      <c r="G2760" s="1818">
        <v>1</v>
      </c>
      <c r="H2760" s="1818">
        <v>30</v>
      </c>
      <c r="I2760" s="1818">
        <v>30</v>
      </c>
      <c r="J2760" s="1546" t="s">
        <v>6527</v>
      </c>
      <c r="K2760" s="1546" t="s">
        <v>6456</v>
      </c>
      <c r="L2760" s="1546" t="s">
        <v>6515</v>
      </c>
    </row>
    <row r="2761" spans="1:12">
      <c r="A2761" s="1546" t="s">
        <v>314</v>
      </c>
      <c r="B2761" s="1817">
        <v>9801</v>
      </c>
      <c r="C2761" s="1546" t="s">
        <v>2086</v>
      </c>
      <c r="D2761" s="1546" t="s">
        <v>266</v>
      </c>
      <c r="E2761" s="1546" t="s">
        <v>6116</v>
      </c>
      <c r="F2761" s="1546" t="s">
        <v>730</v>
      </c>
      <c r="G2761" s="1818">
        <v>1</v>
      </c>
      <c r="H2761" s="1818">
        <v>6</v>
      </c>
      <c r="I2761" s="1818">
        <v>6</v>
      </c>
      <c r="J2761" s="1546" t="s">
        <v>6527</v>
      </c>
      <c r="K2761" s="1546" t="s">
        <v>6456</v>
      </c>
      <c r="L2761" s="1546" t="s">
        <v>6515</v>
      </c>
    </row>
    <row r="2762" spans="1:12">
      <c r="A2762" s="1546" t="s">
        <v>314</v>
      </c>
      <c r="B2762" s="1817">
        <v>9803</v>
      </c>
      <c r="C2762" s="1546" t="s">
        <v>2086</v>
      </c>
      <c r="D2762" s="1546" t="s">
        <v>266</v>
      </c>
      <c r="E2762" s="1546" t="s">
        <v>434</v>
      </c>
      <c r="F2762" s="1546" t="s">
        <v>303</v>
      </c>
      <c r="G2762" s="1818">
        <v>2</v>
      </c>
      <c r="H2762" s="1818">
        <v>2</v>
      </c>
      <c r="I2762" s="1818">
        <v>4</v>
      </c>
      <c r="J2762" s="1546" t="s">
        <v>6527</v>
      </c>
      <c r="K2762" s="1546" t="s">
        <v>6456</v>
      </c>
      <c r="L2762" s="1546" t="s">
        <v>6515</v>
      </c>
    </row>
    <row r="2763" spans="1:12">
      <c r="A2763" s="1546" t="s">
        <v>314</v>
      </c>
      <c r="B2763" s="1817">
        <v>9805</v>
      </c>
      <c r="C2763" s="1546" t="s">
        <v>2086</v>
      </c>
      <c r="D2763" s="1546" t="s">
        <v>266</v>
      </c>
      <c r="E2763" s="1546" t="s">
        <v>6609</v>
      </c>
      <c r="F2763" s="1546" t="s">
        <v>424</v>
      </c>
      <c r="G2763" s="1818">
        <v>1</v>
      </c>
      <c r="H2763" s="1818">
        <v>4</v>
      </c>
      <c r="I2763" s="1818">
        <v>4</v>
      </c>
      <c r="J2763" s="1546" t="s">
        <v>6527</v>
      </c>
      <c r="K2763" s="1546" t="s">
        <v>6456</v>
      </c>
      <c r="L2763" s="1546" t="s">
        <v>6515</v>
      </c>
    </row>
    <row r="2764" spans="1:12">
      <c r="A2764" s="1546" t="s">
        <v>314</v>
      </c>
      <c r="B2764" s="1817">
        <v>9806</v>
      </c>
      <c r="C2764" s="1546" t="s">
        <v>2086</v>
      </c>
      <c r="D2764" s="1546" t="s">
        <v>266</v>
      </c>
      <c r="E2764" s="1546" t="s">
        <v>6609</v>
      </c>
      <c r="F2764" s="1546" t="s">
        <v>335</v>
      </c>
      <c r="G2764" s="1818">
        <v>1</v>
      </c>
      <c r="H2764" s="1818">
        <v>4</v>
      </c>
      <c r="I2764" s="1818">
        <v>4</v>
      </c>
      <c r="J2764" s="1546" t="s">
        <v>6527</v>
      </c>
      <c r="K2764" s="1546" t="s">
        <v>6456</v>
      </c>
      <c r="L2764" s="1546" t="s">
        <v>6515</v>
      </c>
    </row>
    <row r="2765" spans="1:12">
      <c r="A2765" s="1546" t="s">
        <v>314</v>
      </c>
      <c r="B2765" s="1817">
        <v>9838</v>
      </c>
      <c r="C2765" s="1546" t="s">
        <v>2093</v>
      </c>
      <c r="D2765" s="1546" t="s">
        <v>267</v>
      </c>
      <c r="E2765" s="1546" t="s">
        <v>6609</v>
      </c>
      <c r="F2765" s="1546" t="s">
        <v>424</v>
      </c>
      <c r="G2765" s="1818">
        <v>1</v>
      </c>
      <c r="H2765" s="1818">
        <v>4</v>
      </c>
      <c r="I2765" s="1818">
        <v>4</v>
      </c>
      <c r="J2765" s="1546" t="s">
        <v>6527</v>
      </c>
      <c r="K2765" s="1546" t="s">
        <v>6456</v>
      </c>
      <c r="L2765" s="1546" t="s">
        <v>6515</v>
      </c>
    </row>
    <row r="2766" spans="1:12">
      <c r="A2766" s="1546" t="s">
        <v>314</v>
      </c>
      <c r="B2766" s="1817">
        <v>9839</v>
      </c>
      <c r="C2766" s="1546" t="s">
        <v>2093</v>
      </c>
      <c r="D2766" s="1546" t="s">
        <v>267</v>
      </c>
      <c r="E2766" s="1546" t="s">
        <v>6609</v>
      </c>
      <c r="F2766" s="1546" t="s">
        <v>335</v>
      </c>
      <c r="G2766" s="1818">
        <v>1</v>
      </c>
      <c r="H2766" s="1818">
        <v>4</v>
      </c>
      <c r="I2766" s="1818">
        <v>4</v>
      </c>
      <c r="J2766" s="1546" t="s">
        <v>6527</v>
      </c>
      <c r="K2766" s="1546" t="s">
        <v>6456</v>
      </c>
      <c r="L2766" s="1546" t="s">
        <v>6515</v>
      </c>
    </row>
    <row r="2767" spans="1:12">
      <c r="A2767" s="1546" t="s">
        <v>314</v>
      </c>
      <c r="B2767" s="1817">
        <v>9840</v>
      </c>
      <c r="C2767" s="1546" t="s">
        <v>2093</v>
      </c>
      <c r="D2767" s="1546" t="s">
        <v>267</v>
      </c>
      <c r="E2767" s="1546" t="s">
        <v>6530</v>
      </c>
      <c r="F2767" s="1546" t="s">
        <v>323</v>
      </c>
      <c r="G2767" s="1818">
        <v>1</v>
      </c>
      <c r="H2767" s="1818">
        <v>4</v>
      </c>
      <c r="I2767" s="1818">
        <v>4</v>
      </c>
      <c r="J2767" s="1546" t="s">
        <v>6527</v>
      </c>
      <c r="K2767" s="1546" t="s">
        <v>6456</v>
      </c>
      <c r="L2767" s="1546" t="s">
        <v>6515</v>
      </c>
    </row>
    <row r="2768" spans="1:12">
      <c r="A2768" s="1546" t="s">
        <v>314</v>
      </c>
      <c r="B2768" s="1817">
        <v>9841</v>
      </c>
      <c r="C2768" s="1546" t="s">
        <v>2093</v>
      </c>
      <c r="D2768" s="1546" t="s">
        <v>267</v>
      </c>
      <c r="E2768" s="1546" t="s">
        <v>833</v>
      </c>
      <c r="F2768" s="1546" t="s">
        <v>832</v>
      </c>
      <c r="G2768" s="1818">
        <v>1</v>
      </c>
      <c r="H2768" s="1818">
        <v>4</v>
      </c>
      <c r="I2768" s="1818">
        <v>4</v>
      </c>
      <c r="J2768" s="1546" t="s">
        <v>6527</v>
      </c>
      <c r="K2768" s="1546" t="s">
        <v>6456</v>
      </c>
      <c r="L2768" s="1546" t="s">
        <v>6515</v>
      </c>
    </row>
    <row r="2769" spans="1:12">
      <c r="A2769" s="1546" t="s">
        <v>314</v>
      </c>
      <c r="B2769" s="1817">
        <v>9843</v>
      </c>
      <c r="C2769" s="1546" t="s">
        <v>2093</v>
      </c>
      <c r="D2769" s="1546" t="s">
        <v>267</v>
      </c>
      <c r="E2769" s="1546" t="s">
        <v>1474</v>
      </c>
      <c r="F2769" s="1546" t="s">
        <v>1475</v>
      </c>
      <c r="G2769" s="1818">
        <v>2</v>
      </c>
      <c r="H2769" s="1818">
        <v>1</v>
      </c>
      <c r="I2769" s="1818">
        <v>2</v>
      </c>
      <c r="J2769" s="1546" t="s">
        <v>6527</v>
      </c>
      <c r="K2769" s="1546" t="s">
        <v>6456</v>
      </c>
      <c r="L2769" s="1546" t="s">
        <v>6515</v>
      </c>
    </row>
    <row r="2770" spans="1:12">
      <c r="A2770" s="1546" t="s">
        <v>314</v>
      </c>
      <c r="B2770" s="1817">
        <v>9844</v>
      </c>
      <c r="C2770" s="1546" t="s">
        <v>2093</v>
      </c>
      <c r="D2770" s="1546" t="s">
        <v>267</v>
      </c>
      <c r="E2770" s="1546" t="s">
        <v>1643</v>
      </c>
      <c r="F2770" s="1546" t="s">
        <v>1642</v>
      </c>
      <c r="G2770" s="1818">
        <v>2</v>
      </c>
      <c r="H2770" s="1818">
        <v>1</v>
      </c>
      <c r="I2770" s="1818">
        <v>2</v>
      </c>
      <c r="J2770" s="1546" t="s">
        <v>6527</v>
      </c>
      <c r="K2770" s="1546" t="s">
        <v>6456</v>
      </c>
      <c r="L2770" s="1546" t="s">
        <v>6515</v>
      </c>
    </row>
    <row r="2771" spans="1:12">
      <c r="A2771" s="1546" t="s">
        <v>314</v>
      </c>
      <c r="B2771" s="1817">
        <v>9845</v>
      </c>
      <c r="C2771" s="1546" t="s">
        <v>2093</v>
      </c>
      <c r="D2771" s="1546" t="s">
        <v>267</v>
      </c>
      <c r="E2771" s="1546" t="s">
        <v>277</v>
      </c>
      <c r="F2771" s="1546" t="s">
        <v>1473</v>
      </c>
      <c r="G2771" s="1818">
        <v>1</v>
      </c>
      <c r="H2771" s="1818">
        <v>6</v>
      </c>
      <c r="I2771" s="1818">
        <v>6</v>
      </c>
      <c r="J2771" s="1546" t="s">
        <v>6527</v>
      </c>
      <c r="K2771" s="1546" t="s">
        <v>6456</v>
      </c>
      <c r="L2771" s="1546" t="s">
        <v>6515</v>
      </c>
    </row>
    <row r="2772" spans="1:12">
      <c r="A2772" s="1546" t="s">
        <v>314</v>
      </c>
      <c r="B2772" s="1817">
        <v>9846</v>
      </c>
      <c r="C2772" s="1546" t="s">
        <v>2093</v>
      </c>
      <c r="D2772" s="1546" t="s">
        <v>267</v>
      </c>
      <c r="E2772" s="1546" t="s">
        <v>6116</v>
      </c>
      <c r="F2772" s="1546" t="s">
        <v>730</v>
      </c>
      <c r="G2772" s="1818">
        <v>1</v>
      </c>
      <c r="H2772" s="1818">
        <v>6</v>
      </c>
      <c r="I2772" s="1818">
        <v>6</v>
      </c>
      <c r="J2772" s="1546" t="s">
        <v>6527</v>
      </c>
      <c r="K2772" s="1546" t="s">
        <v>6456</v>
      </c>
      <c r="L2772" s="1546" t="s">
        <v>6515</v>
      </c>
    </row>
    <row r="2773" spans="1:12">
      <c r="A2773" s="1546" t="s">
        <v>314</v>
      </c>
      <c r="B2773" s="1817">
        <v>9847</v>
      </c>
      <c r="C2773" s="1546" t="s">
        <v>2093</v>
      </c>
      <c r="D2773" s="1546" t="s">
        <v>267</v>
      </c>
      <c r="E2773" s="1546" t="s">
        <v>6133</v>
      </c>
      <c r="F2773" s="1546" t="s">
        <v>991</v>
      </c>
      <c r="G2773" s="1818">
        <v>2</v>
      </c>
      <c r="H2773" s="1818">
        <v>1</v>
      </c>
      <c r="I2773" s="1818">
        <v>2</v>
      </c>
      <c r="J2773" s="1546" t="s">
        <v>6527</v>
      </c>
      <c r="K2773" s="1546" t="s">
        <v>6456</v>
      </c>
      <c r="L2773" s="1546" t="s">
        <v>6515</v>
      </c>
    </row>
    <row r="2774" spans="1:12">
      <c r="A2774" s="1546" t="s">
        <v>314</v>
      </c>
      <c r="B2774" s="1817">
        <v>9848</v>
      </c>
      <c r="C2774" s="1546" t="s">
        <v>2093</v>
      </c>
      <c r="D2774" s="1546" t="s">
        <v>267</v>
      </c>
      <c r="E2774" s="1546" t="s">
        <v>6261</v>
      </c>
      <c r="F2774" s="1546" t="s">
        <v>6026</v>
      </c>
      <c r="G2774" s="1818">
        <v>1</v>
      </c>
      <c r="H2774" s="1818">
        <v>6</v>
      </c>
      <c r="I2774" s="1818">
        <v>6</v>
      </c>
      <c r="J2774" s="1546" t="s">
        <v>6527</v>
      </c>
      <c r="K2774" s="1546" t="s">
        <v>6456</v>
      </c>
      <c r="L2774" s="1546" t="s">
        <v>6515</v>
      </c>
    </row>
    <row r="2775" spans="1:12">
      <c r="A2775" s="1546" t="s">
        <v>314</v>
      </c>
      <c r="B2775" s="1817">
        <v>9849</v>
      </c>
      <c r="C2775" s="1546" t="s">
        <v>2093</v>
      </c>
      <c r="D2775" s="1546" t="s">
        <v>267</v>
      </c>
      <c r="E2775" s="1546" t="s">
        <v>1597</v>
      </c>
      <c r="F2775" s="1546" t="s">
        <v>1598</v>
      </c>
      <c r="G2775" s="1818">
        <v>2</v>
      </c>
      <c r="H2775" s="1818">
        <v>1</v>
      </c>
      <c r="I2775" s="1818">
        <v>2</v>
      </c>
      <c r="J2775" s="1546" t="s">
        <v>6527</v>
      </c>
      <c r="K2775" s="1546" t="s">
        <v>6456</v>
      </c>
      <c r="L2775" s="1546" t="s">
        <v>6515</v>
      </c>
    </row>
    <row r="2776" spans="1:12">
      <c r="A2776" s="1546" t="s">
        <v>314</v>
      </c>
      <c r="B2776" s="1817">
        <v>9851</v>
      </c>
      <c r="C2776" s="1546" t="s">
        <v>2093</v>
      </c>
      <c r="D2776" s="1546" t="s">
        <v>267</v>
      </c>
      <c r="E2776" s="1546" t="s">
        <v>6158</v>
      </c>
      <c r="F2776" s="1546" t="s">
        <v>1487</v>
      </c>
      <c r="G2776" s="1818">
        <v>1</v>
      </c>
      <c r="H2776" s="1818">
        <v>5</v>
      </c>
      <c r="I2776" s="1818">
        <v>5</v>
      </c>
      <c r="J2776" s="1546" t="s">
        <v>6527</v>
      </c>
      <c r="K2776" s="1546" t="s">
        <v>6456</v>
      </c>
      <c r="L2776" s="1546" t="s">
        <v>6515</v>
      </c>
    </row>
    <row r="2777" spans="1:12">
      <c r="A2777" s="1546" t="s">
        <v>314</v>
      </c>
      <c r="B2777" s="1817">
        <v>9892</v>
      </c>
      <c r="C2777" s="1546" t="s">
        <v>2093</v>
      </c>
      <c r="D2777" s="1546" t="s">
        <v>2094</v>
      </c>
      <c r="E2777" s="1546" t="s">
        <v>6261</v>
      </c>
      <c r="F2777" s="1546" t="s">
        <v>6026</v>
      </c>
      <c r="G2777" s="1818">
        <v>2</v>
      </c>
      <c r="H2777" s="1818">
        <v>6</v>
      </c>
      <c r="I2777" s="1818">
        <v>12</v>
      </c>
      <c r="J2777" s="1546" t="s">
        <v>6527</v>
      </c>
      <c r="K2777" s="1546" t="s">
        <v>6456</v>
      </c>
      <c r="L2777" s="1546" t="s">
        <v>6515</v>
      </c>
    </row>
    <row r="2778" spans="1:12">
      <c r="A2778" s="1546" t="s">
        <v>314</v>
      </c>
      <c r="B2778" s="1817">
        <v>9894</v>
      </c>
      <c r="C2778" s="1546" t="s">
        <v>2093</v>
      </c>
      <c r="D2778" s="1546" t="s">
        <v>2094</v>
      </c>
      <c r="E2778" s="1546" t="s">
        <v>647</v>
      </c>
      <c r="F2778" s="1546" t="s">
        <v>648</v>
      </c>
      <c r="G2778" s="1818">
        <v>1</v>
      </c>
      <c r="H2778" s="1818"/>
      <c r="I2778" s="1818">
        <v>2</v>
      </c>
      <c r="J2778" s="1546" t="s">
        <v>6523</v>
      </c>
      <c r="K2778" s="1546" t="s">
        <v>6456</v>
      </c>
      <c r="L2778" s="1546" t="s">
        <v>6515</v>
      </c>
    </row>
    <row r="2779" spans="1:12">
      <c r="A2779" s="1546" t="s">
        <v>314</v>
      </c>
      <c r="B2779" s="1817">
        <v>9895</v>
      </c>
      <c r="C2779" s="1546" t="s">
        <v>2093</v>
      </c>
      <c r="D2779" s="1546" t="s">
        <v>2094</v>
      </c>
      <c r="E2779" s="1546" t="s">
        <v>515</v>
      </c>
      <c r="F2779" s="1546" t="s">
        <v>2095</v>
      </c>
      <c r="G2779" s="1818"/>
      <c r="H2779" s="1818"/>
      <c r="I2779" s="1818">
        <v>1</v>
      </c>
      <c r="J2779" s="1546" t="s">
        <v>6523</v>
      </c>
      <c r="K2779" s="1546" t="s">
        <v>6456</v>
      </c>
      <c r="L2779" s="1546" t="s">
        <v>6515</v>
      </c>
    </row>
    <row r="2780" spans="1:12">
      <c r="A2780" s="1546" t="s">
        <v>314</v>
      </c>
      <c r="B2780" s="1817">
        <v>9897</v>
      </c>
      <c r="C2780" s="1546" t="s">
        <v>2093</v>
      </c>
      <c r="D2780" s="1546" t="s">
        <v>2094</v>
      </c>
      <c r="E2780" s="1546" t="s">
        <v>1269</v>
      </c>
      <c r="F2780" s="1546" t="s">
        <v>2661</v>
      </c>
      <c r="G2780" s="1818">
        <v>1</v>
      </c>
      <c r="H2780" s="1818">
        <v>30</v>
      </c>
      <c r="I2780" s="1818">
        <v>30</v>
      </c>
      <c r="J2780" s="1546" t="s">
        <v>6527</v>
      </c>
      <c r="K2780" s="1546" t="s">
        <v>6456</v>
      </c>
      <c r="L2780" s="1546" t="s">
        <v>6515</v>
      </c>
    </row>
    <row r="2781" spans="1:12">
      <c r="A2781" s="1546" t="s">
        <v>314</v>
      </c>
      <c r="B2781" s="1817">
        <v>9899</v>
      </c>
      <c r="C2781" s="1546" t="s">
        <v>2093</v>
      </c>
      <c r="D2781" s="1546" t="s">
        <v>2094</v>
      </c>
      <c r="E2781" s="1546" t="s">
        <v>6098</v>
      </c>
      <c r="F2781" s="1546" t="s">
        <v>276</v>
      </c>
      <c r="G2781" s="1818">
        <v>1</v>
      </c>
      <c r="H2781" s="1818">
        <v>4</v>
      </c>
      <c r="I2781" s="1818">
        <v>4</v>
      </c>
      <c r="J2781" s="1546" t="s">
        <v>6527</v>
      </c>
      <c r="K2781" s="1546" t="s">
        <v>6456</v>
      </c>
      <c r="L2781" s="1546" t="s">
        <v>6515</v>
      </c>
    </row>
    <row r="2782" spans="1:12">
      <c r="A2782" s="1546" t="s">
        <v>314</v>
      </c>
      <c r="B2782" s="1817">
        <v>9900</v>
      </c>
      <c r="C2782" s="1546" t="s">
        <v>2093</v>
      </c>
      <c r="D2782" s="1546" t="s">
        <v>2094</v>
      </c>
      <c r="E2782" s="1546" t="s">
        <v>6099</v>
      </c>
      <c r="F2782" s="1546" t="s">
        <v>294</v>
      </c>
      <c r="G2782" s="1818">
        <v>1</v>
      </c>
      <c r="H2782" s="1818">
        <v>4</v>
      </c>
      <c r="I2782" s="1818">
        <v>4</v>
      </c>
      <c r="J2782" s="1546" t="s">
        <v>6527</v>
      </c>
      <c r="K2782" s="1546" t="s">
        <v>6456</v>
      </c>
      <c r="L2782" s="1546" t="s">
        <v>6515</v>
      </c>
    </row>
    <row r="2783" spans="1:12">
      <c r="A2783" s="1546" t="s">
        <v>314</v>
      </c>
      <c r="B2783" s="1817">
        <v>9901</v>
      </c>
      <c r="C2783" s="1546" t="s">
        <v>2093</v>
      </c>
      <c r="D2783" s="1546" t="s">
        <v>2094</v>
      </c>
      <c r="E2783" s="1546" t="s">
        <v>830</v>
      </c>
      <c r="F2783" s="1546" t="s">
        <v>829</v>
      </c>
      <c r="G2783" s="1818">
        <v>1</v>
      </c>
      <c r="H2783" s="1818">
        <v>4</v>
      </c>
      <c r="I2783" s="1818">
        <v>4</v>
      </c>
      <c r="J2783" s="1546" t="s">
        <v>6527</v>
      </c>
      <c r="K2783" s="1546" t="s">
        <v>6456</v>
      </c>
      <c r="L2783" s="1546" t="s">
        <v>6515</v>
      </c>
    </row>
    <row r="2784" spans="1:12">
      <c r="A2784" s="1546" t="s">
        <v>314</v>
      </c>
      <c r="B2784" s="1817">
        <v>9902</v>
      </c>
      <c r="C2784" s="1546" t="s">
        <v>2093</v>
      </c>
      <c r="D2784" s="1546" t="s">
        <v>2094</v>
      </c>
      <c r="E2784" s="1546" t="s">
        <v>6609</v>
      </c>
      <c r="F2784" s="1546" t="s">
        <v>424</v>
      </c>
      <c r="G2784" s="1818">
        <v>2</v>
      </c>
      <c r="H2784" s="1818">
        <v>4</v>
      </c>
      <c r="I2784" s="1818">
        <v>8</v>
      </c>
      <c r="J2784" s="1546" t="s">
        <v>6527</v>
      </c>
      <c r="K2784" s="1546" t="s">
        <v>6456</v>
      </c>
      <c r="L2784" s="1546" t="s">
        <v>6515</v>
      </c>
    </row>
    <row r="2785" spans="1:12">
      <c r="A2785" s="1546" t="s">
        <v>314</v>
      </c>
      <c r="B2785" s="1817">
        <v>9903</v>
      </c>
      <c r="C2785" s="1546" t="s">
        <v>2093</v>
      </c>
      <c r="D2785" s="1546" t="s">
        <v>2094</v>
      </c>
      <c r="E2785" s="1546" t="s">
        <v>6609</v>
      </c>
      <c r="F2785" s="1546" t="s">
        <v>335</v>
      </c>
      <c r="G2785" s="1818">
        <v>2</v>
      </c>
      <c r="H2785" s="1818">
        <v>4</v>
      </c>
      <c r="I2785" s="1818">
        <v>8</v>
      </c>
      <c r="J2785" s="1546" t="s">
        <v>6527</v>
      </c>
      <c r="K2785" s="1546" t="s">
        <v>6456</v>
      </c>
      <c r="L2785" s="1546" t="s">
        <v>6515</v>
      </c>
    </row>
    <row r="2786" spans="1:12">
      <c r="A2786" s="1546" t="s">
        <v>314</v>
      </c>
      <c r="B2786" s="1817">
        <v>9904</v>
      </c>
      <c r="C2786" s="1546" t="s">
        <v>2093</v>
      </c>
      <c r="D2786" s="1546" t="s">
        <v>2094</v>
      </c>
      <c r="E2786" s="1546" t="s">
        <v>291</v>
      </c>
      <c r="F2786" s="1546" t="s">
        <v>290</v>
      </c>
      <c r="G2786" s="1818">
        <v>1</v>
      </c>
      <c r="H2786" s="1818">
        <v>4</v>
      </c>
      <c r="I2786" s="1818">
        <v>4</v>
      </c>
      <c r="J2786" s="1546" t="s">
        <v>6527</v>
      </c>
      <c r="K2786" s="1546" t="s">
        <v>6456</v>
      </c>
      <c r="L2786" s="1546" t="s">
        <v>6515</v>
      </c>
    </row>
    <row r="2787" spans="1:12">
      <c r="A2787" s="1546" t="s">
        <v>314</v>
      </c>
      <c r="B2787" s="1817">
        <v>9906</v>
      </c>
      <c r="C2787" s="1546" t="s">
        <v>2093</v>
      </c>
      <c r="D2787" s="1546" t="s">
        <v>2094</v>
      </c>
      <c r="E2787" s="1546" t="s">
        <v>6318</v>
      </c>
      <c r="F2787" s="1546" t="s">
        <v>5824</v>
      </c>
      <c r="G2787" s="1818"/>
      <c r="H2787" s="1818">
        <v>2</v>
      </c>
      <c r="I2787" s="1818">
        <v>3</v>
      </c>
      <c r="J2787" s="1546" t="s">
        <v>6523</v>
      </c>
      <c r="K2787" s="1546" t="s">
        <v>6456</v>
      </c>
      <c r="L2787" s="1546" t="s">
        <v>6515</v>
      </c>
    </row>
    <row r="2788" spans="1:12">
      <c r="A2788" s="1546" t="s">
        <v>314</v>
      </c>
      <c r="B2788" s="1817">
        <v>9907</v>
      </c>
      <c r="C2788" s="1546" t="s">
        <v>2093</v>
      </c>
      <c r="D2788" s="1546" t="s">
        <v>2094</v>
      </c>
      <c r="E2788" s="1546" t="s">
        <v>6324</v>
      </c>
      <c r="F2788" s="1546" t="s">
        <v>5826</v>
      </c>
      <c r="G2788" s="1818"/>
      <c r="H2788" s="1818"/>
      <c r="I2788" s="1818">
        <v>2</v>
      </c>
      <c r="J2788" s="1546" t="s">
        <v>6523</v>
      </c>
      <c r="K2788" s="1546" t="s">
        <v>6456</v>
      </c>
      <c r="L2788" s="1546" t="s">
        <v>6515</v>
      </c>
    </row>
    <row r="2789" spans="1:12">
      <c r="A2789" s="1546" t="s">
        <v>314</v>
      </c>
      <c r="B2789" s="1817">
        <v>9908</v>
      </c>
      <c r="C2789" s="1546" t="s">
        <v>2093</v>
      </c>
      <c r="D2789" s="1546" t="s">
        <v>2094</v>
      </c>
      <c r="E2789" s="1546" t="s">
        <v>6233</v>
      </c>
      <c r="F2789" s="1546" t="s">
        <v>274</v>
      </c>
      <c r="G2789" s="1818">
        <v>2</v>
      </c>
      <c r="H2789" s="1818">
        <v>5</v>
      </c>
      <c r="I2789" s="1818">
        <v>10</v>
      </c>
      <c r="J2789" s="1546" t="s">
        <v>6527</v>
      </c>
      <c r="K2789" s="1546" t="s">
        <v>6456</v>
      </c>
      <c r="L2789" s="1546" t="s">
        <v>6515</v>
      </c>
    </row>
    <row r="2790" spans="1:12">
      <c r="A2790" s="1546" t="s">
        <v>314</v>
      </c>
      <c r="B2790" s="1817">
        <v>9909</v>
      </c>
      <c r="C2790" s="1546" t="s">
        <v>2093</v>
      </c>
      <c r="D2790" s="1546" t="s">
        <v>2094</v>
      </c>
      <c r="E2790" s="1546" t="s">
        <v>6235</v>
      </c>
      <c r="F2790" s="1546" t="s">
        <v>339</v>
      </c>
      <c r="G2790" s="1818">
        <v>1</v>
      </c>
      <c r="H2790" s="1818"/>
      <c r="I2790" s="1818">
        <v>3</v>
      </c>
      <c r="J2790" s="1546" t="s">
        <v>6523</v>
      </c>
      <c r="K2790" s="1546" t="s">
        <v>6456</v>
      </c>
      <c r="L2790" s="1546" t="s">
        <v>6515</v>
      </c>
    </row>
    <row r="2791" spans="1:12">
      <c r="A2791" s="1546" t="s">
        <v>314</v>
      </c>
      <c r="B2791" s="1817">
        <v>9910</v>
      </c>
      <c r="C2791" s="1546" t="s">
        <v>2093</v>
      </c>
      <c r="D2791" s="1546" t="s">
        <v>2094</v>
      </c>
      <c r="E2791" s="1546" t="s">
        <v>6370</v>
      </c>
      <c r="F2791" s="1546" t="s">
        <v>5854</v>
      </c>
      <c r="G2791" s="1818"/>
      <c r="H2791" s="1818"/>
      <c r="I2791" s="1818">
        <v>2</v>
      </c>
      <c r="J2791" s="1546" t="s">
        <v>6523</v>
      </c>
      <c r="K2791" s="1546" t="s">
        <v>6456</v>
      </c>
      <c r="L2791" s="1546" t="s">
        <v>6515</v>
      </c>
    </row>
    <row r="2792" spans="1:12">
      <c r="A2792" s="1546" t="s">
        <v>314</v>
      </c>
      <c r="B2792" s="1817">
        <v>9911</v>
      </c>
      <c r="C2792" s="1546" t="s">
        <v>2093</v>
      </c>
      <c r="D2792" s="1546" t="s">
        <v>2094</v>
      </c>
      <c r="E2792" s="1546" t="s">
        <v>6228</v>
      </c>
      <c r="F2792" s="1546" t="s">
        <v>22</v>
      </c>
      <c r="G2792" s="1818">
        <v>1</v>
      </c>
      <c r="H2792" s="1818"/>
      <c r="I2792" s="1818">
        <v>2</v>
      </c>
      <c r="J2792" s="1546" t="s">
        <v>6523</v>
      </c>
      <c r="K2792" s="1546" t="s">
        <v>6456</v>
      </c>
      <c r="L2792" s="1546" t="s">
        <v>6515</v>
      </c>
    </row>
    <row r="2793" spans="1:12">
      <c r="A2793" s="1546" t="s">
        <v>314</v>
      </c>
      <c r="B2793" s="1817">
        <v>9912</v>
      </c>
      <c r="C2793" s="1546" t="s">
        <v>2093</v>
      </c>
      <c r="D2793" s="1546" t="s">
        <v>2094</v>
      </c>
      <c r="E2793" s="1546" t="s">
        <v>586</v>
      </c>
      <c r="F2793" s="1546" t="s">
        <v>5919</v>
      </c>
      <c r="G2793" s="1818">
        <v>1</v>
      </c>
      <c r="H2793" s="1818">
        <v>5</v>
      </c>
      <c r="I2793" s="1818">
        <v>5</v>
      </c>
      <c r="J2793" s="1546" t="s">
        <v>6527</v>
      </c>
      <c r="K2793" s="1546" t="s">
        <v>6456</v>
      </c>
      <c r="L2793" s="1546" t="s">
        <v>6515</v>
      </c>
    </row>
    <row r="2794" spans="1:12">
      <c r="A2794" s="1546" t="s">
        <v>314</v>
      </c>
      <c r="B2794" s="1817">
        <v>9913</v>
      </c>
      <c r="C2794" s="1546" t="s">
        <v>2093</v>
      </c>
      <c r="D2794" s="1546" t="s">
        <v>2094</v>
      </c>
      <c r="E2794" s="1546" t="s">
        <v>287</v>
      </c>
      <c r="F2794" s="1546" t="s">
        <v>286</v>
      </c>
      <c r="G2794" s="1818">
        <v>1</v>
      </c>
      <c r="H2794" s="1818">
        <v>5</v>
      </c>
      <c r="I2794" s="1818">
        <v>5</v>
      </c>
      <c r="J2794" s="1546" t="s">
        <v>6527</v>
      </c>
      <c r="K2794" s="1546" t="s">
        <v>6456</v>
      </c>
      <c r="L2794" s="1546" t="s">
        <v>6515</v>
      </c>
    </row>
    <row r="2795" spans="1:12">
      <c r="A2795" s="1546" t="s">
        <v>314</v>
      </c>
      <c r="B2795" s="1817">
        <v>9914</v>
      </c>
      <c r="C2795" s="1546" t="s">
        <v>2093</v>
      </c>
      <c r="D2795" s="1546" t="s">
        <v>2094</v>
      </c>
      <c r="E2795" s="1546" t="s">
        <v>6245</v>
      </c>
      <c r="F2795" s="1546" t="s">
        <v>383</v>
      </c>
      <c r="G2795" s="1818">
        <v>1</v>
      </c>
      <c r="H2795" s="1818"/>
      <c r="I2795" s="1818">
        <v>2</v>
      </c>
      <c r="J2795" s="1546" t="s">
        <v>6523</v>
      </c>
      <c r="K2795" s="1546" t="s">
        <v>6456</v>
      </c>
      <c r="L2795" s="1546" t="s">
        <v>6515</v>
      </c>
    </row>
    <row r="2796" spans="1:12">
      <c r="A2796" s="1546" t="s">
        <v>314</v>
      </c>
      <c r="B2796" s="1817">
        <v>9915</v>
      </c>
      <c r="C2796" s="1546" t="s">
        <v>2093</v>
      </c>
      <c r="D2796" s="1546" t="s">
        <v>2094</v>
      </c>
      <c r="E2796" s="1546" t="s">
        <v>2088</v>
      </c>
      <c r="F2796" s="1546" t="s">
        <v>6515</v>
      </c>
      <c r="G2796" s="1818"/>
      <c r="H2796" s="1818"/>
      <c r="I2796" s="1818">
        <v>2</v>
      </c>
      <c r="J2796" s="1546" t="s">
        <v>6523</v>
      </c>
      <c r="K2796" s="1546" t="s">
        <v>6456</v>
      </c>
      <c r="L2796" s="1546" t="s">
        <v>6515</v>
      </c>
    </row>
    <row r="2797" spans="1:12">
      <c r="A2797" s="1546" t="s">
        <v>314</v>
      </c>
      <c r="B2797" s="1817">
        <v>9943</v>
      </c>
      <c r="C2797" s="1546" t="s">
        <v>2093</v>
      </c>
      <c r="D2797" s="1546" t="s">
        <v>2098</v>
      </c>
      <c r="E2797" s="1546" t="s">
        <v>6256</v>
      </c>
      <c r="F2797" s="1546" t="s">
        <v>436</v>
      </c>
      <c r="G2797" s="1818">
        <v>2</v>
      </c>
      <c r="H2797" s="1818">
        <v>5</v>
      </c>
      <c r="I2797" s="1818">
        <v>10</v>
      </c>
      <c r="J2797" s="1546" t="s">
        <v>6527</v>
      </c>
      <c r="K2797" s="1546" t="s">
        <v>6456</v>
      </c>
      <c r="L2797" s="1546" t="s">
        <v>6515</v>
      </c>
    </row>
    <row r="2798" spans="1:12">
      <c r="A2798" s="1546" t="s">
        <v>314</v>
      </c>
      <c r="B2798" s="1817">
        <v>9945</v>
      </c>
      <c r="C2798" s="1546" t="s">
        <v>2093</v>
      </c>
      <c r="D2798" s="1546" t="s">
        <v>2098</v>
      </c>
      <c r="E2798" s="1546" t="s">
        <v>6109</v>
      </c>
      <c r="F2798" s="1546" t="s">
        <v>466</v>
      </c>
      <c r="G2798" s="1818">
        <v>2</v>
      </c>
      <c r="H2798" s="1818">
        <v>4</v>
      </c>
      <c r="I2798" s="1818">
        <v>8</v>
      </c>
      <c r="J2798" s="1546" t="s">
        <v>6527</v>
      </c>
      <c r="K2798" s="1546" t="s">
        <v>6456</v>
      </c>
      <c r="L2798" s="1546" t="s">
        <v>6515</v>
      </c>
    </row>
    <row r="2799" spans="1:12">
      <c r="A2799" s="1546" t="s">
        <v>314</v>
      </c>
      <c r="B2799" s="1817">
        <v>9980</v>
      </c>
      <c r="C2799" s="1546" t="s">
        <v>2093</v>
      </c>
      <c r="D2799" s="1546" t="s">
        <v>2099</v>
      </c>
      <c r="E2799" s="1546" t="s">
        <v>6238</v>
      </c>
      <c r="F2799" s="1546" t="s">
        <v>345</v>
      </c>
      <c r="G2799" s="1818">
        <v>1</v>
      </c>
      <c r="H2799" s="1818">
        <v>5</v>
      </c>
      <c r="I2799" s="1818">
        <v>5</v>
      </c>
      <c r="J2799" s="1546" t="s">
        <v>6527</v>
      </c>
      <c r="K2799" s="1546" t="s">
        <v>6456</v>
      </c>
      <c r="L2799" s="1546" t="s">
        <v>6515</v>
      </c>
    </row>
    <row r="2800" spans="1:12">
      <c r="A2800" s="1546" t="s">
        <v>314</v>
      </c>
      <c r="B2800" s="1817">
        <v>9981</v>
      </c>
      <c r="C2800" s="1546" t="s">
        <v>2093</v>
      </c>
      <c r="D2800" s="1546" t="s">
        <v>2099</v>
      </c>
      <c r="E2800" s="1546" t="s">
        <v>6238</v>
      </c>
      <c r="F2800" s="1546" t="s">
        <v>345</v>
      </c>
      <c r="G2800" s="1818">
        <v>5</v>
      </c>
      <c r="H2800" s="1818">
        <v>1</v>
      </c>
      <c r="I2800" s="1818">
        <v>5</v>
      </c>
      <c r="J2800" s="1546" t="s">
        <v>6527</v>
      </c>
      <c r="K2800" s="1546" t="s">
        <v>6456</v>
      </c>
      <c r="L2800" s="1546" t="s">
        <v>6515</v>
      </c>
    </row>
    <row r="2801" spans="1:12">
      <c r="A2801" s="1546" t="s">
        <v>314</v>
      </c>
      <c r="B2801" s="1817">
        <v>9982</v>
      </c>
      <c r="C2801" s="1546" t="s">
        <v>2093</v>
      </c>
      <c r="D2801" s="1546" t="s">
        <v>2099</v>
      </c>
      <c r="E2801" s="1546" t="s">
        <v>6288</v>
      </c>
      <c r="F2801" s="1546" t="s">
        <v>5961</v>
      </c>
      <c r="G2801" s="1818">
        <v>1</v>
      </c>
      <c r="H2801" s="1818">
        <v>5</v>
      </c>
      <c r="I2801" s="1818">
        <v>5</v>
      </c>
      <c r="J2801" s="1546" t="s">
        <v>6527</v>
      </c>
      <c r="K2801" s="1546" t="s">
        <v>6456</v>
      </c>
      <c r="L2801" s="1546" t="s">
        <v>6515</v>
      </c>
    </row>
    <row r="2802" spans="1:12">
      <c r="A2802" s="1546" t="s">
        <v>314</v>
      </c>
      <c r="B2802" s="1817">
        <v>9983</v>
      </c>
      <c r="C2802" s="1546" t="s">
        <v>2093</v>
      </c>
      <c r="D2802" s="1546" t="s">
        <v>2099</v>
      </c>
      <c r="E2802" s="1546" t="s">
        <v>6294</v>
      </c>
      <c r="F2802" s="1546" t="s">
        <v>362</v>
      </c>
      <c r="G2802" s="1818">
        <v>3</v>
      </c>
      <c r="H2802" s="1818">
        <v>5</v>
      </c>
      <c r="I2802" s="1818">
        <v>15</v>
      </c>
      <c r="J2802" s="1546" t="s">
        <v>6527</v>
      </c>
      <c r="K2802" s="1546" t="s">
        <v>6456</v>
      </c>
      <c r="L2802" s="1546" t="s">
        <v>6515</v>
      </c>
    </row>
    <row r="2803" spans="1:12">
      <c r="A2803" s="1546" t="s">
        <v>314</v>
      </c>
      <c r="B2803" s="1817">
        <v>9985</v>
      </c>
      <c r="C2803" s="1546" t="s">
        <v>2093</v>
      </c>
      <c r="D2803" s="1546" t="s">
        <v>2099</v>
      </c>
      <c r="E2803" s="1546" t="s">
        <v>937</v>
      </c>
      <c r="F2803" s="1546" t="s">
        <v>936</v>
      </c>
      <c r="G2803" s="1818">
        <v>1</v>
      </c>
      <c r="H2803" s="1818">
        <v>4</v>
      </c>
      <c r="I2803" s="1818">
        <v>4</v>
      </c>
      <c r="J2803" s="1546" t="s">
        <v>6527</v>
      </c>
      <c r="K2803" s="1546" t="s">
        <v>6456</v>
      </c>
      <c r="L2803" s="1546" t="s">
        <v>6515</v>
      </c>
    </row>
    <row r="2804" spans="1:12">
      <c r="A2804" s="1546" t="s">
        <v>314</v>
      </c>
      <c r="B2804" s="1817">
        <v>9986</v>
      </c>
      <c r="C2804" s="1546" t="s">
        <v>2093</v>
      </c>
      <c r="D2804" s="1546" t="s">
        <v>2099</v>
      </c>
      <c r="E2804" s="1546" t="s">
        <v>2100</v>
      </c>
      <c r="F2804" s="1546" t="s">
        <v>829</v>
      </c>
      <c r="G2804" s="1818">
        <v>2</v>
      </c>
      <c r="H2804" s="1818">
        <v>4</v>
      </c>
      <c r="I2804" s="1818">
        <v>8</v>
      </c>
      <c r="J2804" s="1546" t="s">
        <v>6527</v>
      </c>
      <c r="K2804" s="1546" t="s">
        <v>6456</v>
      </c>
      <c r="L2804" s="1546" t="s">
        <v>6515</v>
      </c>
    </row>
    <row r="2805" spans="1:12">
      <c r="A2805" s="1546" t="s">
        <v>314</v>
      </c>
      <c r="B2805" s="1817">
        <v>9987</v>
      </c>
      <c r="C2805" s="1546" t="s">
        <v>2093</v>
      </c>
      <c r="D2805" s="1546" t="s">
        <v>2099</v>
      </c>
      <c r="E2805" s="1546" t="s">
        <v>844</v>
      </c>
      <c r="F2805" s="1546" t="s">
        <v>843</v>
      </c>
      <c r="G2805" s="1818">
        <v>1</v>
      </c>
      <c r="H2805" s="1818">
        <v>4</v>
      </c>
      <c r="I2805" s="1818">
        <v>4</v>
      </c>
      <c r="J2805" s="1546" t="s">
        <v>6527</v>
      </c>
      <c r="K2805" s="1546" t="s">
        <v>6456</v>
      </c>
      <c r="L2805" s="1546" t="s">
        <v>6515</v>
      </c>
    </row>
    <row r="2806" spans="1:12">
      <c r="A2806" s="1546" t="s">
        <v>314</v>
      </c>
      <c r="B2806" s="1817">
        <v>9988</v>
      </c>
      <c r="C2806" s="1546" t="s">
        <v>2093</v>
      </c>
      <c r="D2806" s="1546" t="s">
        <v>2099</v>
      </c>
      <c r="E2806" s="1546" t="s">
        <v>6100</v>
      </c>
      <c r="F2806" s="1546" t="s">
        <v>280</v>
      </c>
      <c r="G2806" s="1818">
        <v>1</v>
      </c>
      <c r="H2806" s="1818">
        <v>4</v>
      </c>
      <c r="I2806" s="1818">
        <v>4</v>
      </c>
      <c r="J2806" s="1546" t="s">
        <v>6527</v>
      </c>
      <c r="K2806" s="1546" t="s">
        <v>6456</v>
      </c>
      <c r="L2806" s="1546" t="s">
        <v>6515</v>
      </c>
    </row>
    <row r="2807" spans="1:12">
      <c r="A2807" s="1546" t="s">
        <v>314</v>
      </c>
      <c r="B2807" s="1817">
        <v>9990</v>
      </c>
      <c r="C2807" s="1546" t="s">
        <v>2093</v>
      </c>
      <c r="D2807" s="1546" t="s">
        <v>2099</v>
      </c>
      <c r="E2807" s="1546" t="s">
        <v>770</v>
      </c>
      <c r="F2807" s="1546" t="s">
        <v>769</v>
      </c>
      <c r="G2807" s="1818">
        <v>8</v>
      </c>
      <c r="H2807" s="1818"/>
      <c r="I2807" s="1818">
        <v>2000</v>
      </c>
      <c r="J2807" s="1546" t="s">
        <v>6523</v>
      </c>
      <c r="K2807" s="1546" t="s">
        <v>6456</v>
      </c>
      <c r="L2807" s="1546" t="s">
        <v>6515</v>
      </c>
    </row>
    <row r="2808" spans="1:12">
      <c r="A2808" s="1546" t="s">
        <v>314</v>
      </c>
      <c r="B2808" s="1817">
        <v>9992</v>
      </c>
      <c r="C2808" s="1546" t="s">
        <v>2093</v>
      </c>
      <c r="D2808" s="1546" t="s">
        <v>2099</v>
      </c>
      <c r="E2808" s="1546" t="s">
        <v>6166</v>
      </c>
      <c r="F2808" s="1546" t="s">
        <v>6532</v>
      </c>
      <c r="G2808" s="1818">
        <v>2</v>
      </c>
      <c r="H2808" s="1818">
        <v>25</v>
      </c>
      <c r="I2808" s="1818">
        <v>50</v>
      </c>
      <c r="J2808" s="1546" t="s">
        <v>6527</v>
      </c>
      <c r="K2808" s="1546" t="s">
        <v>6456</v>
      </c>
      <c r="L2808" s="1546" t="s">
        <v>6515</v>
      </c>
    </row>
    <row r="2809" spans="1:12">
      <c r="A2809" s="1546" t="s">
        <v>314</v>
      </c>
      <c r="B2809" s="1817">
        <v>9993</v>
      </c>
      <c r="C2809" s="1546" t="s">
        <v>2093</v>
      </c>
      <c r="D2809" s="1546" t="s">
        <v>2099</v>
      </c>
      <c r="E2809" s="1546" t="s">
        <v>6308</v>
      </c>
      <c r="F2809" s="1546" t="s">
        <v>1211</v>
      </c>
      <c r="G2809" s="1818">
        <v>2</v>
      </c>
      <c r="H2809" s="1818">
        <v>25</v>
      </c>
      <c r="I2809" s="1818">
        <v>50</v>
      </c>
      <c r="J2809" s="1546" t="s">
        <v>6527</v>
      </c>
      <c r="K2809" s="1546" t="s">
        <v>6456</v>
      </c>
      <c r="L2809" s="1546" t="s">
        <v>6515</v>
      </c>
    </row>
    <row r="2810" spans="1:12">
      <c r="A2810" s="1546" t="s">
        <v>314</v>
      </c>
      <c r="B2810" s="1817">
        <v>9994</v>
      </c>
      <c r="C2810" s="1546" t="s">
        <v>2093</v>
      </c>
      <c r="D2810" s="1546" t="s">
        <v>2099</v>
      </c>
      <c r="E2810" s="1546" t="s">
        <v>6262</v>
      </c>
      <c r="F2810" s="1546" t="s">
        <v>601</v>
      </c>
      <c r="G2810" s="1818">
        <v>2</v>
      </c>
      <c r="H2810" s="1818">
        <v>25</v>
      </c>
      <c r="I2810" s="1818">
        <v>50</v>
      </c>
      <c r="J2810" s="1546" t="s">
        <v>6527</v>
      </c>
      <c r="K2810" s="1546" t="s">
        <v>6456</v>
      </c>
      <c r="L2810" s="1546" t="s">
        <v>6515</v>
      </c>
    </row>
    <row r="2811" spans="1:12">
      <c r="A2811" s="1546" t="s">
        <v>314</v>
      </c>
      <c r="B2811" s="1817">
        <v>9995</v>
      </c>
      <c r="C2811" s="1546" t="s">
        <v>2093</v>
      </c>
      <c r="D2811" s="1546" t="s">
        <v>2099</v>
      </c>
      <c r="E2811" s="1546" t="s">
        <v>6309</v>
      </c>
      <c r="F2811" s="1546" t="s">
        <v>592</v>
      </c>
      <c r="G2811" s="1818">
        <v>2</v>
      </c>
      <c r="H2811" s="1818">
        <v>25</v>
      </c>
      <c r="I2811" s="1818">
        <v>50</v>
      </c>
      <c r="J2811" s="1546" t="s">
        <v>6527</v>
      </c>
      <c r="K2811" s="1546" t="s">
        <v>6456</v>
      </c>
      <c r="L2811" s="1546" t="s">
        <v>6515</v>
      </c>
    </row>
    <row r="2812" spans="1:12">
      <c r="A2812" s="1546" t="s">
        <v>314</v>
      </c>
      <c r="B2812" s="1817">
        <v>10023</v>
      </c>
      <c r="C2812" s="1546" t="s">
        <v>2093</v>
      </c>
      <c r="D2812" s="1546" t="s">
        <v>2111</v>
      </c>
      <c r="E2812" s="1546" t="s">
        <v>2114</v>
      </c>
      <c r="F2812" s="1546" t="s">
        <v>6515</v>
      </c>
      <c r="G2812" s="1818"/>
      <c r="H2812" s="1818"/>
      <c r="I2812" s="1818">
        <v>1</v>
      </c>
      <c r="J2812" s="1546" t="s">
        <v>6523</v>
      </c>
      <c r="K2812" s="1546" t="s">
        <v>6456</v>
      </c>
      <c r="L2812" s="1546" t="s">
        <v>6515</v>
      </c>
    </row>
    <row r="2813" spans="1:12">
      <c r="A2813" s="1546" t="s">
        <v>314</v>
      </c>
      <c r="B2813" s="1817">
        <v>10053</v>
      </c>
      <c r="C2813" s="1546" t="s">
        <v>2093</v>
      </c>
      <c r="D2813" s="1546" t="s">
        <v>2122</v>
      </c>
      <c r="E2813" s="1546" t="s">
        <v>6053</v>
      </c>
      <c r="F2813" s="1546" t="s">
        <v>1008</v>
      </c>
      <c r="G2813" s="1818"/>
      <c r="H2813" s="1818"/>
      <c r="I2813" s="1818">
        <v>1</v>
      </c>
      <c r="J2813" s="1546" t="s">
        <v>6523</v>
      </c>
      <c r="K2813" s="1546" t="s">
        <v>6456</v>
      </c>
      <c r="L2813" s="1546" t="s">
        <v>6515</v>
      </c>
    </row>
    <row r="2814" spans="1:12">
      <c r="A2814" s="1546" t="s">
        <v>314</v>
      </c>
      <c r="B2814" s="1817">
        <v>10054</v>
      </c>
      <c r="C2814" s="1546" t="s">
        <v>2093</v>
      </c>
      <c r="D2814" s="1546" t="s">
        <v>2122</v>
      </c>
      <c r="E2814" s="1546" t="s">
        <v>6073</v>
      </c>
      <c r="F2814" s="1546" t="s">
        <v>2124</v>
      </c>
      <c r="G2814" s="1818"/>
      <c r="H2814" s="1818"/>
      <c r="I2814" s="1818">
        <v>1</v>
      </c>
      <c r="J2814" s="1546" t="s">
        <v>6523</v>
      </c>
      <c r="K2814" s="1546" t="s">
        <v>6456</v>
      </c>
      <c r="L2814" s="1546" t="s">
        <v>6515</v>
      </c>
    </row>
    <row r="2815" spans="1:12">
      <c r="A2815" s="1546" t="s">
        <v>314</v>
      </c>
      <c r="B2815" s="1817">
        <v>10055</v>
      </c>
      <c r="C2815" s="1546" t="s">
        <v>2093</v>
      </c>
      <c r="D2815" s="1546" t="s">
        <v>2122</v>
      </c>
      <c r="E2815" s="1546" t="s">
        <v>3969</v>
      </c>
      <c r="F2815" s="1546" t="s">
        <v>1714</v>
      </c>
      <c r="G2815" s="1818"/>
      <c r="H2815" s="1818"/>
      <c r="I2815" s="1818">
        <v>1</v>
      </c>
      <c r="J2815" s="1546" t="s">
        <v>6523</v>
      </c>
      <c r="K2815" s="1546" t="s">
        <v>6456</v>
      </c>
      <c r="L2815" s="1546" t="s">
        <v>6515</v>
      </c>
    </row>
    <row r="2816" spans="1:12">
      <c r="A2816" s="1546" t="s">
        <v>314</v>
      </c>
      <c r="B2816" s="1817">
        <v>10056</v>
      </c>
      <c r="C2816" s="1546" t="s">
        <v>2093</v>
      </c>
      <c r="D2816" s="1546" t="s">
        <v>2122</v>
      </c>
      <c r="E2816" s="1546" t="s">
        <v>605</v>
      </c>
      <c r="F2816" s="1546" t="s">
        <v>606</v>
      </c>
      <c r="G2816" s="1818"/>
      <c r="H2816" s="1818"/>
      <c r="I2816" s="1818">
        <v>1</v>
      </c>
      <c r="J2816" s="1546" t="s">
        <v>6523</v>
      </c>
      <c r="K2816" s="1546" t="s">
        <v>6456</v>
      </c>
      <c r="L2816" s="1546" t="s">
        <v>6515</v>
      </c>
    </row>
    <row r="2817" spans="1:12">
      <c r="A2817" s="1546" t="s">
        <v>314</v>
      </c>
      <c r="B2817" s="1817">
        <v>10057</v>
      </c>
      <c r="C2817" s="1546" t="s">
        <v>2093</v>
      </c>
      <c r="D2817" s="1546" t="s">
        <v>2122</v>
      </c>
      <c r="E2817" s="1546" t="s">
        <v>2146</v>
      </c>
      <c r="F2817" s="1546" t="s">
        <v>979</v>
      </c>
      <c r="G2817" s="1818"/>
      <c r="H2817" s="1818"/>
      <c r="I2817" s="1818">
        <v>1</v>
      </c>
      <c r="J2817" s="1546" t="s">
        <v>6523</v>
      </c>
      <c r="K2817" s="1546" t="s">
        <v>6456</v>
      </c>
      <c r="L2817" s="1546" t="s">
        <v>6515</v>
      </c>
    </row>
    <row r="2818" spans="1:12">
      <c r="A2818" s="1546" t="s">
        <v>314</v>
      </c>
      <c r="B2818" s="1817">
        <v>10058</v>
      </c>
      <c r="C2818" s="1546" t="s">
        <v>2093</v>
      </c>
      <c r="D2818" s="1546" t="s">
        <v>2122</v>
      </c>
      <c r="E2818" s="1546" t="s">
        <v>1079</v>
      </c>
      <c r="F2818" s="1546" t="s">
        <v>1078</v>
      </c>
      <c r="G2818" s="1818"/>
      <c r="H2818" s="1818"/>
      <c r="I2818" s="1818">
        <v>1</v>
      </c>
      <c r="J2818" s="1546" t="s">
        <v>6523</v>
      </c>
      <c r="K2818" s="1546" t="s">
        <v>6456</v>
      </c>
      <c r="L2818" s="1546" t="s">
        <v>6515</v>
      </c>
    </row>
    <row r="2819" spans="1:12">
      <c r="A2819" s="1546" t="s">
        <v>314</v>
      </c>
      <c r="B2819" s="1817">
        <v>10059</v>
      </c>
      <c r="C2819" s="1546" t="s">
        <v>2093</v>
      </c>
      <c r="D2819" s="1546" t="s">
        <v>2122</v>
      </c>
      <c r="E2819" s="1546" t="s">
        <v>555</v>
      </c>
      <c r="F2819" s="1546" t="s">
        <v>728</v>
      </c>
      <c r="G2819" s="1818"/>
      <c r="H2819" s="1818"/>
      <c r="I2819" s="1818">
        <v>1</v>
      </c>
      <c r="J2819" s="1546" t="s">
        <v>6523</v>
      </c>
      <c r="K2819" s="1546" t="s">
        <v>6456</v>
      </c>
      <c r="L2819" s="1546" t="s">
        <v>6515</v>
      </c>
    </row>
    <row r="2820" spans="1:12">
      <c r="A2820" s="1546" t="s">
        <v>314</v>
      </c>
      <c r="B2820" s="1817">
        <v>10060</v>
      </c>
      <c r="C2820" s="1546" t="s">
        <v>2093</v>
      </c>
      <c r="D2820" s="1546" t="s">
        <v>2122</v>
      </c>
      <c r="E2820" s="1546" t="s">
        <v>1349</v>
      </c>
      <c r="F2820" s="1546" t="s">
        <v>726</v>
      </c>
      <c r="G2820" s="1818"/>
      <c r="H2820" s="1818"/>
      <c r="I2820" s="1818">
        <v>1</v>
      </c>
      <c r="J2820" s="1546" t="s">
        <v>6523</v>
      </c>
      <c r="K2820" s="1546" t="s">
        <v>6456</v>
      </c>
      <c r="L2820" s="1546" t="s">
        <v>6515</v>
      </c>
    </row>
    <row r="2821" spans="1:12">
      <c r="A2821" s="1546" t="s">
        <v>314</v>
      </c>
      <c r="B2821" s="1817">
        <v>10061</v>
      </c>
      <c r="C2821" s="1546" t="s">
        <v>2093</v>
      </c>
      <c r="D2821" s="1546" t="s">
        <v>2122</v>
      </c>
      <c r="E2821" s="1546" t="s">
        <v>1608</v>
      </c>
      <c r="F2821" s="1546" t="s">
        <v>1802</v>
      </c>
      <c r="G2821" s="1818"/>
      <c r="H2821" s="1818"/>
      <c r="I2821" s="1818">
        <v>1</v>
      </c>
      <c r="J2821" s="1546" t="s">
        <v>6523</v>
      </c>
      <c r="K2821" s="1546" t="s">
        <v>6456</v>
      </c>
      <c r="L2821" s="1546" t="s">
        <v>6515</v>
      </c>
    </row>
    <row r="2822" spans="1:12">
      <c r="A2822" s="1546" t="s">
        <v>314</v>
      </c>
      <c r="B2822" s="1817">
        <v>10062</v>
      </c>
      <c r="C2822" s="1546" t="s">
        <v>2093</v>
      </c>
      <c r="D2822" s="1546" t="s">
        <v>2122</v>
      </c>
      <c r="E2822" s="1546" t="s">
        <v>580</v>
      </c>
      <c r="F2822" s="1546" t="s">
        <v>581</v>
      </c>
      <c r="G2822" s="1818"/>
      <c r="H2822" s="1818"/>
      <c r="I2822" s="1818">
        <v>1</v>
      </c>
      <c r="J2822" s="1546" t="s">
        <v>6523</v>
      </c>
      <c r="K2822" s="1546" t="s">
        <v>6456</v>
      </c>
      <c r="L2822" s="1546" t="s">
        <v>6515</v>
      </c>
    </row>
    <row r="2823" spans="1:12">
      <c r="A2823" s="1546" t="s">
        <v>314</v>
      </c>
      <c r="B2823" s="1817">
        <v>10096</v>
      </c>
      <c r="C2823" s="1546" t="s">
        <v>2127</v>
      </c>
      <c r="D2823" s="1546" t="s">
        <v>2126</v>
      </c>
      <c r="E2823" s="1546" t="s">
        <v>6547</v>
      </c>
      <c r="F2823" s="1546" t="s">
        <v>603</v>
      </c>
      <c r="G2823" s="1818">
        <v>2</v>
      </c>
      <c r="H2823" s="1818">
        <v>1</v>
      </c>
      <c r="I2823" s="1818">
        <v>2</v>
      </c>
      <c r="J2823" s="1546" t="s">
        <v>6527</v>
      </c>
      <c r="K2823" s="1546" t="s">
        <v>6456</v>
      </c>
      <c r="L2823" s="1546" t="s">
        <v>6515</v>
      </c>
    </row>
    <row r="2824" spans="1:12">
      <c r="A2824" s="1546" t="s">
        <v>314</v>
      </c>
      <c r="B2824" s="1817">
        <v>10097</v>
      </c>
      <c r="C2824" s="1546" t="s">
        <v>2127</v>
      </c>
      <c r="D2824" s="1546" t="s">
        <v>2126</v>
      </c>
      <c r="E2824" s="1546" t="s">
        <v>5867</v>
      </c>
      <c r="F2824" s="1546" t="s">
        <v>455</v>
      </c>
      <c r="G2824" s="1818">
        <v>2</v>
      </c>
      <c r="H2824" s="1818">
        <v>5</v>
      </c>
      <c r="I2824" s="1818">
        <v>10</v>
      </c>
      <c r="J2824" s="1546" t="s">
        <v>6527</v>
      </c>
      <c r="K2824" s="1546" t="s">
        <v>6456</v>
      </c>
      <c r="L2824" s="1546" t="s">
        <v>6515</v>
      </c>
    </row>
    <row r="2825" spans="1:12">
      <c r="A2825" s="1546" t="s">
        <v>314</v>
      </c>
      <c r="B2825" s="1817">
        <v>10098</v>
      </c>
      <c r="C2825" s="1546" t="s">
        <v>2127</v>
      </c>
      <c r="D2825" s="1546" t="s">
        <v>2126</v>
      </c>
      <c r="E2825" s="1546" t="s">
        <v>488</v>
      </c>
      <c r="F2825" s="1546" t="s">
        <v>506</v>
      </c>
      <c r="G2825" s="1818">
        <v>1</v>
      </c>
      <c r="H2825" s="1818">
        <v>5</v>
      </c>
      <c r="I2825" s="1818">
        <v>5</v>
      </c>
      <c r="J2825" s="1546" t="s">
        <v>6527</v>
      </c>
      <c r="K2825" s="1546" t="s">
        <v>6456</v>
      </c>
      <c r="L2825" s="1546" t="s">
        <v>6515</v>
      </c>
    </row>
    <row r="2826" spans="1:12">
      <c r="A2826" s="1546" t="s">
        <v>314</v>
      </c>
      <c r="B2826" s="1817">
        <v>10099</v>
      </c>
      <c r="C2826" s="1546" t="s">
        <v>2127</v>
      </c>
      <c r="D2826" s="1546" t="s">
        <v>2126</v>
      </c>
      <c r="E2826" s="1546" t="s">
        <v>1662</v>
      </c>
      <c r="F2826" s="1546" t="s">
        <v>362</v>
      </c>
      <c r="G2826" s="1818">
        <v>1</v>
      </c>
      <c r="H2826" s="1818">
        <v>5</v>
      </c>
      <c r="I2826" s="1818">
        <v>5</v>
      </c>
      <c r="J2826" s="1546" t="s">
        <v>6527</v>
      </c>
      <c r="K2826" s="1546" t="s">
        <v>6456</v>
      </c>
      <c r="L2826" s="1546" t="s">
        <v>6515</v>
      </c>
    </row>
    <row r="2827" spans="1:12">
      <c r="A2827" s="1546" t="s">
        <v>314</v>
      </c>
      <c r="B2827" s="1817">
        <v>10101</v>
      </c>
      <c r="C2827" s="1546" t="s">
        <v>2127</v>
      </c>
      <c r="D2827" s="1546" t="s">
        <v>2126</v>
      </c>
      <c r="E2827" s="1546" t="s">
        <v>6157</v>
      </c>
      <c r="F2827" s="1546" t="s">
        <v>1411</v>
      </c>
      <c r="G2827" s="1818">
        <v>1</v>
      </c>
      <c r="H2827" s="1818">
        <v>4</v>
      </c>
      <c r="I2827" s="1818">
        <v>4</v>
      </c>
      <c r="J2827" s="1546" t="s">
        <v>6527</v>
      </c>
      <c r="K2827" s="1546" t="s">
        <v>6456</v>
      </c>
      <c r="L2827" s="1546" t="s">
        <v>6515</v>
      </c>
    </row>
    <row r="2828" spans="1:12">
      <c r="A2828" s="1546" t="s">
        <v>314</v>
      </c>
      <c r="B2828" s="1817">
        <v>10116</v>
      </c>
      <c r="C2828" s="1546" t="s">
        <v>2127</v>
      </c>
      <c r="D2828" s="1546" t="s">
        <v>2126</v>
      </c>
      <c r="E2828" s="1546" t="s">
        <v>409</v>
      </c>
      <c r="F2828" s="1546" t="s">
        <v>21</v>
      </c>
      <c r="G2828" s="1818">
        <v>7</v>
      </c>
      <c r="H2828" s="1818"/>
      <c r="I2828" s="1818">
        <v>26</v>
      </c>
      <c r="J2828" s="1546" t="s">
        <v>6523</v>
      </c>
      <c r="K2828" s="1546" t="s">
        <v>6456</v>
      </c>
      <c r="L2828" s="1546" t="s">
        <v>6515</v>
      </c>
    </row>
    <row r="2829" spans="1:12">
      <c r="A2829" s="1546" t="s">
        <v>314</v>
      </c>
      <c r="B2829" s="1817">
        <v>10139</v>
      </c>
      <c r="C2829" s="1546" t="s">
        <v>2127</v>
      </c>
      <c r="D2829" s="1546" t="s">
        <v>2128</v>
      </c>
      <c r="E2829" s="1546" t="s">
        <v>6261</v>
      </c>
      <c r="F2829" s="1546" t="s">
        <v>6026</v>
      </c>
      <c r="G2829" s="1818">
        <v>2</v>
      </c>
      <c r="H2829" s="1818">
        <v>6</v>
      </c>
      <c r="I2829" s="1818">
        <v>12</v>
      </c>
      <c r="J2829" s="1546" t="s">
        <v>6527</v>
      </c>
      <c r="K2829" s="1546" t="s">
        <v>6456</v>
      </c>
      <c r="L2829" s="1546" t="s">
        <v>6515</v>
      </c>
    </row>
    <row r="2830" spans="1:12">
      <c r="A2830" s="1546" t="s">
        <v>314</v>
      </c>
      <c r="B2830" s="1817">
        <v>10141</v>
      </c>
      <c r="C2830" s="1546" t="s">
        <v>2127</v>
      </c>
      <c r="D2830" s="1546" t="s">
        <v>2128</v>
      </c>
      <c r="E2830" s="1546" t="s">
        <v>739</v>
      </c>
      <c r="F2830" s="1546" t="s">
        <v>303</v>
      </c>
      <c r="G2830" s="1818">
        <v>5</v>
      </c>
      <c r="H2830" s="1818">
        <v>10</v>
      </c>
      <c r="I2830" s="1818">
        <v>50</v>
      </c>
      <c r="J2830" s="1546" t="s">
        <v>6527</v>
      </c>
      <c r="K2830" s="1546" t="s">
        <v>6456</v>
      </c>
      <c r="L2830" s="1546" t="s">
        <v>6515</v>
      </c>
    </row>
    <row r="2831" spans="1:12">
      <c r="A2831" s="1546" t="s">
        <v>314</v>
      </c>
      <c r="B2831" s="1817">
        <v>10177</v>
      </c>
      <c r="C2831" s="1546" t="s">
        <v>2127</v>
      </c>
      <c r="D2831" s="1546" t="s">
        <v>2129</v>
      </c>
      <c r="E2831" s="1546" t="s">
        <v>3068</v>
      </c>
      <c r="F2831" s="1546" t="s">
        <v>1044</v>
      </c>
      <c r="G2831" s="1818">
        <v>1</v>
      </c>
      <c r="H2831" s="1818">
        <v>5</v>
      </c>
      <c r="I2831" s="1818">
        <v>5</v>
      </c>
      <c r="J2831" s="1546" t="s">
        <v>6527</v>
      </c>
      <c r="K2831" s="1546" t="s">
        <v>6456</v>
      </c>
      <c r="L2831" s="1546" t="s">
        <v>6515</v>
      </c>
    </row>
    <row r="2832" spans="1:12">
      <c r="A2832" s="1546" t="s">
        <v>314</v>
      </c>
      <c r="B2832" s="1817">
        <v>10179</v>
      </c>
      <c r="C2832" s="1546" t="s">
        <v>2127</v>
      </c>
      <c r="D2832" s="1546" t="s">
        <v>2129</v>
      </c>
      <c r="E2832" s="1546" t="s">
        <v>6100</v>
      </c>
      <c r="F2832" s="1546" t="s">
        <v>280</v>
      </c>
      <c r="G2832" s="1818">
        <v>1</v>
      </c>
      <c r="H2832" s="1818">
        <v>4</v>
      </c>
      <c r="I2832" s="1818">
        <v>4</v>
      </c>
      <c r="J2832" s="1546" t="s">
        <v>6527</v>
      </c>
      <c r="K2832" s="1546" t="s">
        <v>6456</v>
      </c>
      <c r="L2832" s="1546" t="s">
        <v>6515</v>
      </c>
    </row>
    <row r="2833" spans="1:12">
      <c r="A2833" s="1546" t="s">
        <v>314</v>
      </c>
      <c r="B2833" s="1817">
        <v>10219</v>
      </c>
      <c r="C2833" s="1546" t="s">
        <v>2131</v>
      </c>
      <c r="D2833" s="1546" t="s">
        <v>2130</v>
      </c>
      <c r="E2833" s="1546" t="s">
        <v>6113</v>
      </c>
      <c r="F2833" s="1546" t="s">
        <v>633</v>
      </c>
      <c r="G2833" s="1818">
        <v>1</v>
      </c>
      <c r="H2833" s="1818">
        <v>2</v>
      </c>
      <c r="I2833" s="1818">
        <v>2</v>
      </c>
      <c r="J2833" s="1546" t="s">
        <v>6527</v>
      </c>
      <c r="K2833" s="1546" t="s">
        <v>6456</v>
      </c>
      <c r="L2833" s="1546" t="s">
        <v>6515</v>
      </c>
    </row>
    <row r="2834" spans="1:12">
      <c r="A2834" s="1546" t="s">
        <v>314</v>
      </c>
      <c r="B2834" s="1817">
        <v>10221</v>
      </c>
      <c r="C2834" s="1546" t="s">
        <v>2131</v>
      </c>
      <c r="D2834" s="1546" t="s">
        <v>2130</v>
      </c>
      <c r="E2834" s="1546" t="s">
        <v>6348</v>
      </c>
      <c r="F2834" s="1546" t="s">
        <v>1891</v>
      </c>
      <c r="G2834" s="1818">
        <v>1</v>
      </c>
      <c r="H2834" s="1818">
        <v>5</v>
      </c>
      <c r="I2834" s="1818">
        <v>5</v>
      </c>
      <c r="J2834" s="1546" t="s">
        <v>6527</v>
      </c>
      <c r="K2834" s="1546" t="s">
        <v>6456</v>
      </c>
      <c r="L2834" s="1546" t="s">
        <v>6515</v>
      </c>
    </row>
    <row r="2835" spans="1:12">
      <c r="A2835" s="1546" t="s">
        <v>314</v>
      </c>
      <c r="B2835" s="1817">
        <v>10223</v>
      </c>
      <c r="C2835" s="1546" t="s">
        <v>2131</v>
      </c>
      <c r="D2835" s="1546" t="s">
        <v>2130</v>
      </c>
      <c r="E2835" s="1546" t="s">
        <v>6244</v>
      </c>
      <c r="F2835" s="1546" t="s">
        <v>379</v>
      </c>
      <c r="G2835" s="1818">
        <v>1</v>
      </c>
      <c r="H2835" s="1818">
        <v>5</v>
      </c>
      <c r="I2835" s="1818">
        <v>5</v>
      </c>
      <c r="J2835" s="1546" t="s">
        <v>6527</v>
      </c>
      <c r="K2835" s="1546" t="s">
        <v>6456</v>
      </c>
      <c r="L2835" s="1546" t="s">
        <v>6515</v>
      </c>
    </row>
    <row r="2836" spans="1:12">
      <c r="A2836" s="1546" t="s">
        <v>314</v>
      </c>
      <c r="B2836" s="1817">
        <v>10252</v>
      </c>
      <c r="C2836" s="1546" t="s">
        <v>2133</v>
      </c>
      <c r="D2836" s="1546" t="s">
        <v>2132</v>
      </c>
      <c r="E2836" s="1546" t="s">
        <v>1101</v>
      </c>
      <c r="F2836" s="1546" t="s">
        <v>6381</v>
      </c>
      <c r="G2836" s="1818"/>
      <c r="H2836" s="1818"/>
      <c r="I2836" s="1818">
        <v>10</v>
      </c>
      <c r="J2836" s="1546" t="s">
        <v>6523</v>
      </c>
      <c r="K2836" s="1546" t="s">
        <v>6456</v>
      </c>
      <c r="L2836" s="1546" t="s">
        <v>6515</v>
      </c>
    </row>
    <row r="2837" spans="1:12">
      <c r="A2837" s="1546" t="s">
        <v>314</v>
      </c>
      <c r="B2837" s="1817">
        <v>10253</v>
      </c>
      <c r="C2837" s="1546" t="s">
        <v>2133</v>
      </c>
      <c r="D2837" s="1546" t="s">
        <v>2132</v>
      </c>
      <c r="E2837" s="1546" t="s">
        <v>515</v>
      </c>
      <c r="F2837" s="1546" t="s">
        <v>4031</v>
      </c>
      <c r="G2837" s="1818">
        <v>1</v>
      </c>
      <c r="H2837" s="1818">
        <v>30</v>
      </c>
      <c r="I2837" s="1818">
        <v>30</v>
      </c>
      <c r="J2837" s="1546" t="s">
        <v>6527</v>
      </c>
      <c r="K2837" s="1546" t="s">
        <v>6456</v>
      </c>
      <c r="L2837" s="1546" t="s">
        <v>6515</v>
      </c>
    </row>
    <row r="2838" spans="1:12">
      <c r="A2838" s="1546" t="s">
        <v>314</v>
      </c>
      <c r="B2838" s="1817">
        <v>10254</v>
      </c>
      <c r="C2838" s="1546" t="s">
        <v>2133</v>
      </c>
      <c r="D2838" s="1546" t="s">
        <v>2132</v>
      </c>
      <c r="E2838" s="1546" t="s">
        <v>558</v>
      </c>
      <c r="F2838" s="1546" t="s">
        <v>6259</v>
      </c>
      <c r="G2838" s="1818">
        <v>1</v>
      </c>
      <c r="H2838" s="1818">
        <v>30</v>
      </c>
      <c r="I2838" s="1818">
        <v>30</v>
      </c>
      <c r="J2838" s="1546" t="s">
        <v>6527</v>
      </c>
      <c r="K2838" s="1546" t="s">
        <v>6456</v>
      </c>
      <c r="L2838" s="1546" t="s">
        <v>6515</v>
      </c>
    </row>
    <row r="2839" spans="1:12">
      <c r="A2839" s="1546" t="s">
        <v>314</v>
      </c>
      <c r="B2839" s="1817">
        <v>10255</v>
      </c>
      <c r="C2839" s="1546" t="s">
        <v>2133</v>
      </c>
      <c r="D2839" s="1546" t="s">
        <v>2132</v>
      </c>
      <c r="E2839" s="1546" t="s">
        <v>563</v>
      </c>
      <c r="F2839" s="1546" t="s">
        <v>6347</v>
      </c>
      <c r="G2839" s="1818">
        <v>1</v>
      </c>
      <c r="H2839" s="1818">
        <v>30</v>
      </c>
      <c r="I2839" s="1818">
        <v>30</v>
      </c>
      <c r="J2839" s="1546" t="s">
        <v>6527</v>
      </c>
      <c r="K2839" s="1546" t="s">
        <v>6456</v>
      </c>
      <c r="L2839" s="1546" t="s">
        <v>6515</v>
      </c>
    </row>
    <row r="2840" spans="1:12">
      <c r="A2840" s="1546" t="s">
        <v>314</v>
      </c>
      <c r="B2840" s="1817">
        <v>10256</v>
      </c>
      <c r="C2840" s="1546" t="s">
        <v>2133</v>
      </c>
      <c r="D2840" s="1546" t="s">
        <v>2132</v>
      </c>
      <c r="E2840" s="1546" t="s">
        <v>1690</v>
      </c>
      <c r="F2840" s="1546" t="s">
        <v>4020</v>
      </c>
      <c r="G2840" s="1818">
        <v>1</v>
      </c>
      <c r="H2840" s="1818">
        <v>30</v>
      </c>
      <c r="I2840" s="1818">
        <v>30</v>
      </c>
      <c r="J2840" s="1546" t="s">
        <v>6527</v>
      </c>
      <c r="K2840" s="1546" t="s">
        <v>6456</v>
      </c>
      <c r="L2840" s="1546" t="s">
        <v>6515</v>
      </c>
    </row>
    <row r="2841" spans="1:12">
      <c r="A2841" s="1546" t="s">
        <v>314</v>
      </c>
      <c r="B2841" s="1817">
        <v>10258</v>
      </c>
      <c r="C2841" s="1546" t="s">
        <v>2133</v>
      </c>
      <c r="D2841" s="1546" t="s">
        <v>2132</v>
      </c>
      <c r="E2841" s="1546" t="s">
        <v>6260</v>
      </c>
      <c r="F2841" s="1546" t="s">
        <v>567</v>
      </c>
      <c r="G2841" s="1818">
        <v>2</v>
      </c>
      <c r="H2841" s="1818">
        <v>10</v>
      </c>
      <c r="I2841" s="1818">
        <v>20</v>
      </c>
      <c r="J2841" s="1546" t="s">
        <v>6527</v>
      </c>
      <c r="K2841" s="1546" t="s">
        <v>6456</v>
      </c>
      <c r="L2841" s="1546" t="s">
        <v>6515</v>
      </c>
    </row>
    <row r="2842" spans="1:12">
      <c r="A2842" s="1546" t="s">
        <v>314</v>
      </c>
      <c r="B2842" s="1817">
        <v>10260</v>
      </c>
      <c r="C2842" s="1546" t="s">
        <v>2133</v>
      </c>
      <c r="D2842" s="1546" t="s">
        <v>2132</v>
      </c>
      <c r="E2842" s="1546" t="s">
        <v>5874</v>
      </c>
      <c r="F2842" s="1546" t="s">
        <v>6374</v>
      </c>
      <c r="G2842" s="1818">
        <v>1</v>
      </c>
      <c r="H2842" s="1818">
        <v>5</v>
      </c>
      <c r="I2842" s="1818">
        <v>5</v>
      </c>
      <c r="J2842" s="1546" t="s">
        <v>6527</v>
      </c>
      <c r="K2842" s="1546" t="s">
        <v>6456</v>
      </c>
      <c r="L2842" s="1546" t="s">
        <v>6515</v>
      </c>
    </row>
    <row r="2843" spans="1:12">
      <c r="A2843" s="1546" t="s">
        <v>314</v>
      </c>
      <c r="B2843" s="1817">
        <v>10262</v>
      </c>
      <c r="C2843" s="1546" t="s">
        <v>2133</v>
      </c>
      <c r="D2843" s="1546" t="s">
        <v>2132</v>
      </c>
      <c r="E2843" s="1546" t="s">
        <v>937</v>
      </c>
      <c r="F2843" s="1546" t="s">
        <v>936</v>
      </c>
      <c r="G2843" s="1818">
        <v>1</v>
      </c>
      <c r="H2843" s="1818">
        <v>4</v>
      </c>
      <c r="I2843" s="1818">
        <v>4</v>
      </c>
      <c r="J2843" s="1546" t="s">
        <v>6527</v>
      </c>
      <c r="K2843" s="1546" t="s">
        <v>6456</v>
      </c>
      <c r="L2843" s="1546" t="s">
        <v>6515</v>
      </c>
    </row>
    <row r="2844" spans="1:12">
      <c r="A2844" s="1546" t="s">
        <v>314</v>
      </c>
      <c r="B2844" s="1817">
        <v>10263</v>
      </c>
      <c r="C2844" s="1546" t="s">
        <v>2133</v>
      </c>
      <c r="D2844" s="1546" t="s">
        <v>2132</v>
      </c>
      <c r="E2844" s="1546" t="s">
        <v>469</v>
      </c>
      <c r="F2844" s="1546" t="s">
        <v>6257</v>
      </c>
      <c r="G2844" s="1818">
        <v>1</v>
      </c>
      <c r="H2844" s="1818">
        <v>4</v>
      </c>
      <c r="I2844" s="1818">
        <v>4</v>
      </c>
      <c r="J2844" s="1546" t="s">
        <v>6527</v>
      </c>
      <c r="K2844" s="1546" t="s">
        <v>6456</v>
      </c>
      <c r="L2844" s="1546" t="s">
        <v>6515</v>
      </c>
    </row>
    <row r="2845" spans="1:12">
      <c r="A2845" s="1546" t="s">
        <v>314</v>
      </c>
      <c r="B2845" s="1817">
        <v>10265</v>
      </c>
      <c r="C2845" s="1546" t="s">
        <v>2133</v>
      </c>
      <c r="D2845" s="1546" t="s">
        <v>2132</v>
      </c>
      <c r="E2845" s="1546" t="s">
        <v>1582</v>
      </c>
      <c r="F2845" s="1546" t="s">
        <v>303</v>
      </c>
      <c r="G2845" s="1818">
        <v>3</v>
      </c>
      <c r="H2845" s="1818">
        <v>6</v>
      </c>
      <c r="I2845" s="1818">
        <v>18</v>
      </c>
      <c r="J2845" s="1546" t="s">
        <v>6527</v>
      </c>
      <c r="K2845" s="1546" t="s">
        <v>6456</v>
      </c>
      <c r="L2845" s="1546" t="s">
        <v>6515</v>
      </c>
    </row>
    <row r="2846" spans="1:12">
      <c r="A2846" s="1546" t="s">
        <v>314</v>
      </c>
      <c r="B2846" s="1817">
        <v>10292</v>
      </c>
      <c r="C2846" s="1546" t="s">
        <v>2133</v>
      </c>
      <c r="D2846" s="1546" t="s">
        <v>2145</v>
      </c>
      <c r="E2846" s="1546" t="s">
        <v>6621</v>
      </c>
      <c r="F2846" s="1546" t="s">
        <v>2144</v>
      </c>
      <c r="G2846" s="1818">
        <v>1</v>
      </c>
      <c r="H2846" s="1818">
        <v>2</v>
      </c>
      <c r="I2846" s="1818">
        <v>2</v>
      </c>
      <c r="J2846" s="1546" t="s">
        <v>6527</v>
      </c>
      <c r="K2846" s="1546" t="s">
        <v>6456</v>
      </c>
      <c r="L2846" s="1546" t="s">
        <v>6515</v>
      </c>
    </row>
    <row r="2847" spans="1:12">
      <c r="A2847" s="1546" t="s">
        <v>314</v>
      </c>
      <c r="B2847" s="1817">
        <v>10293</v>
      </c>
      <c r="C2847" s="1546" t="s">
        <v>2133</v>
      </c>
      <c r="D2847" s="1546" t="s">
        <v>2145</v>
      </c>
      <c r="E2847" s="1546" t="s">
        <v>555</v>
      </c>
      <c r="F2847" s="1546" t="s">
        <v>381</v>
      </c>
      <c r="G2847" s="1818">
        <v>2</v>
      </c>
      <c r="H2847" s="1818">
        <v>5</v>
      </c>
      <c r="I2847" s="1818">
        <v>10</v>
      </c>
      <c r="J2847" s="1546" t="s">
        <v>6527</v>
      </c>
      <c r="K2847" s="1546" t="s">
        <v>6456</v>
      </c>
      <c r="L2847" s="1546" t="s">
        <v>6515</v>
      </c>
    </row>
    <row r="2848" spans="1:12">
      <c r="A2848" s="1546" t="s">
        <v>314</v>
      </c>
      <c r="B2848" s="1817">
        <v>10294</v>
      </c>
      <c r="C2848" s="1546" t="s">
        <v>2133</v>
      </c>
      <c r="D2848" s="1546" t="s">
        <v>2145</v>
      </c>
      <c r="E2848" s="1546" t="s">
        <v>6251</v>
      </c>
      <c r="F2848" s="1546" t="s">
        <v>450</v>
      </c>
      <c r="G2848" s="1818">
        <v>1</v>
      </c>
      <c r="H2848" s="1818">
        <v>1</v>
      </c>
      <c r="I2848" s="1818">
        <v>1</v>
      </c>
      <c r="J2848" s="1546" t="s">
        <v>6527</v>
      </c>
      <c r="K2848" s="1546" t="s">
        <v>6456</v>
      </c>
      <c r="L2848" s="1546" t="s">
        <v>6515</v>
      </c>
    </row>
    <row r="2849" spans="1:12">
      <c r="A2849" s="1546" t="s">
        <v>314</v>
      </c>
      <c r="B2849" s="1817">
        <v>10295</v>
      </c>
      <c r="C2849" s="1546" t="s">
        <v>2133</v>
      </c>
      <c r="D2849" s="1546" t="s">
        <v>2145</v>
      </c>
      <c r="E2849" s="1546" t="s">
        <v>6236</v>
      </c>
      <c r="F2849" s="1546" t="s">
        <v>341</v>
      </c>
      <c r="G2849" s="1818"/>
      <c r="H2849" s="1818">
        <v>2</v>
      </c>
      <c r="I2849" s="1818">
        <v>2</v>
      </c>
      <c r="J2849" s="1546" t="s">
        <v>6523</v>
      </c>
      <c r="K2849" s="1546" t="s">
        <v>6456</v>
      </c>
      <c r="L2849" s="1546" t="s">
        <v>6515</v>
      </c>
    </row>
    <row r="2850" spans="1:12">
      <c r="A2850" s="1546" t="s">
        <v>314</v>
      </c>
      <c r="B2850" s="1817">
        <v>10296</v>
      </c>
      <c r="C2850" s="1546" t="s">
        <v>2133</v>
      </c>
      <c r="D2850" s="1546" t="s">
        <v>2145</v>
      </c>
      <c r="E2850" s="1546" t="s">
        <v>5860</v>
      </c>
      <c r="F2850" s="1546" t="s">
        <v>5861</v>
      </c>
      <c r="G2850" s="1818"/>
      <c r="H2850" s="1818">
        <v>3</v>
      </c>
      <c r="I2850" s="1818">
        <v>3</v>
      </c>
      <c r="J2850" s="1546" t="s">
        <v>6523</v>
      </c>
      <c r="K2850" s="1546" t="s">
        <v>6456</v>
      </c>
      <c r="L2850" s="1546" t="s">
        <v>6515</v>
      </c>
    </row>
    <row r="2851" spans="1:12">
      <c r="A2851" s="1546" t="s">
        <v>314</v>
      </c>
      <c r="B2851" s="1817">
        <v>10297</v>
      </c>
      <c r="C2851" s="1546" t="s">
        <v>2133</v>
      </c>
      <c r="D2851" s="1546" t="s">
        <v>2145</v>
      </c>
      <c r="E2851" s="1546" t="s">
        <v>5902</v>
      </c>
      <c r="F2851" s="1546" t="s">
        <v>5903</v>
      </c>
      <c r="G2851" s="1818"/>
      <c r="H2851" s="1818">
        <v>2</v>
      </c>
      <c r="I2851" s="1818">
        <v>2</v>
      </c>
      <c r="J2851" s="1546" t="s">
        <v>6523</v>
      </c>
      <c r="K2851" s="1546" t="s">
        <v>6456</v>
      </c>
      <c r="L2851" s="1546" t="s">
        <v>6515</v>
      </c>
    </row>
    <row r="2852" spans="1:12">
      <c r="A2852" s="1546" t="s">
        <v>314</v>
      </c>
      <c r="B2852" s="1817">
        <v>10298</v>
      </c>
      <c r="C2852" s="1546" t="s">
        <v>2133</v>
      </c>
      <c r="D2852" s="1546" t="s">
        <v>2145</v>
      </c>
      <c r="E2852" s="1546" t="s">
        <v>6255</v>
      </c>
      <c r="F2852" s="1546" t="s">
        <v>5929</v>
      </c>
      <c r="G2852" s="1818"/>
      <c r="H2852" s="1818">
        <v>2</v>
      </c>
      <c r="I2852" s="1818">
        <v>2</v>
      </c>
      <c r="J2852" s="1546" t="s">
        <v>6523</v>
      </c>
      <c r="K2852" s="1546" t="s">
        <v>6456</v>
      </c>
      <c r="L2852" s="1546" t="s">
        <v>6515</v>
      </c>
    </row>
    <row r="2853" spans="1:12">
      <c r="A2853" s="1546" t="s">
        <v>314</v>
      </c>
      <c r="B2853" s="1817">
        <v>10299</v>
      </c>
      <c r="C2853" s="1546" t="s">
        <v>2133</v>
      </c>
      <c r="D2853" s="1546" t="s">
        <v>2145</v>
      </c>
      <c r="E2853" s="1546" t="s">
        <v>6278</v>
      </c>
      <c r="F2853" s="1546" t="s">
        <v>5973</v>
      </c>
      <c r="G2853" s="1818"/>
      <c r="H2853" s="1818">
        <v>2</v>
      </c>
      <c r="I2853" s="1818">
        <v>2</v>
      </c>
      <c r="J2853" s="1546" t="s">
        <v>6523</v>
      </c>
      <c r="K2853" s="1546" t="s">
        <v>6456</v>
      </c>
      <c r="L2853" s="1546" t="s">
        <v>6515</v>
      </c>
    </row>
    <row r="2854" spans="1:12">
      <c r="A2854" s="1546" t="s">
        <v>314</v>
      </c>
      <c r="B2854" s="1817">
        <v>10300</v>
      </c>
      <c r="C2854" s="1546" t="s">
        <v>2133</v>
      </c>
      <c r="D2854" s="1546" t="s">
        <v>2145</v>
      </c>
      <c r="E2854" s="1546" t="s">
        <v>6355</v>
      </c>
      <c r="F2854" s="1546" t="s">
        <v>6356</v>
      </c>
      <c r="G2854" s="1818"/>
      <c r="H2854" s="1818">
        <v>2</v>
      </c>
      <c r="I2854" s="1818">
        <v>2</v>
      </c>
      <c r="J2854" s="1546" t="s">
        <v>6523</v>
      </c>
      <c r="K2854" s="1546" t="s">
        <v>6456</v>
      </c>
      <c r="L2854" s="1546" t="s">
        <v>6515</v>
      </c>
    </row>
    <row r="2855" spans="1:12">
      <c r="A2855" s="1546" t="s">
        <v>314</v>
      </c>
      <c r="B2855" s="1817">
        <v>10301</v>
      </c>
      <c r="C2855" s="1546" t="s">
        <v>2133</v>
      </c>
      <c r="D2855" s="1546" t="s">
        <v>2145</v>
      </c>
      <c r="E2855" s="1546" t="s">
        <v>5899</v>
      </c>
      <c r="F2855" s="1546" t="s">
        <v>5900</v>
      </c>
      <c r="G2855" s="1818"/>
      <c r="H2855" s="1818">
        <v>2</v>
      </c>
      <c r="I2855" s="1818">
        <v>2</v>
      </c>
      <c r="J2855" s="1546" t="s">
        <v>6523</v>
      </c>
      <c r="K2855" s="1546" t="s">
        <v>6456</v>
      </c>
      <c r="L2855" s="1546" t="s">
        <v>6515</v>
      </c>
    </row>
    <row r="2856" spans="1:12">
      <c r="A2856" s="1546" t="s">
        <v>314</v>
      </c>
      <c r="B2856" s="1817">
        <v>10302</v>
      </c>
      <c r="C2856" s="1546" t="s">
        <v>2133</v>
      </c>
      <c r="D2856" s="1546" t="s">
        <v>2145</v>
      </c>
      <c r="E2856" s="1546" t="s">
        <v>6246</v>
      </c>
      <c r="F2856" s="1546" t="s">
        <v>5924</v>
      </c>
      <c r="G2856" s="1818"/>
      <c r="H2856" s="1818">
        <v>2</v>
      </c>
      <c r="I2856" s="1818">
        <v>2</v>
      </c>
      <c r="J2856" s="1546" t="s">
        <v>6523</v>
      </c>
      <c r="K2856" s="1546" t="s">
        <v>6456</v>
      </c>
      <c r="L2856" s="1546" t="s">
        <v>6515</v>
      </c>
    </row>
    <row r="2857" spans="1:12">
      <c r="A2857" s="1546" t="s">
        <v>314</v>
      </c>
      <c r="B2857" s="1817">
        <v>10307</v>
      </c>
      <c r="C2857" s="1546" t="s">
        <v>2133</v>
      </c>
      <c r="D2857" s="1546" t="s">
        <v>2145</v>
      </c>
      <c r="E2857" s="1546" t="s">
        <v>2146</v>
      </c>
      <c r="F2857" s="1546" t="s">
        <v>2147</v>
      </c>
      <c r="G2857" s="1818">
        <v>1</v>
      </c>
      <c r="H2857" s="1818">
        <v>5</v>
      </c>
      <c r="I2857" s="1818">
        <v>5</v>
      </c>
      <c r="J2857" s="1546" t="s">
        <v>6527</v>
      </c>
      <c r="K2857" s="1546" t="s">
        <v>6456</v>
      </c>
      <c r="L2857" s="1546" t="s">
        <v>6515</v>
      </c>
    </row>
    <row r="2858" spans="1:12">
      <c r="A2858" s="1546" t="s">
        <v>314</v>
      </c>
      <c r="B2858" s="1817">
        <v>10310</v>
      </c>
      <c r="C2858" s="1546" t="s">
        <v>2133</v>
      </c>
      <c r="D2858" s="1546" t="s">
        <v>2145</v>
      </c>
      <c r="E2858" s="1546" t="s">
        <v>277</v>
      </c>
      <c r="F2858" s="1546" t="s">
        <v>278</v>
      </c>
      <c r="G2858" s="1818">
        <v>2</v>
      </c>
      <c r="H2858" s="1818">
        <v>4</v>
      </c>
      <c r="I2858" s="1818">
        <v>8</v>
      </c>
      <c r="J2858" s="1546" t="s">
        <v>6527</v>
      </c>
      <c r="K2858" s="1546" t="s">
        <v>6456</v>
      </c>
      <c r="L2858" s="1546" t="s">
        <v>6515</v>
      </c>
    </row>
    <row r="2859" spans="1:12">
      <c r="A2859" s="1546" t="s">
        <v>314</v>
      </c>
      <c r="B2859" s="1817">
        <v>10311</v>
      </c>
      <c r="C2859" s="1546" t="s">
        <v>2133</v>
      </c>
      <c r="D2859" s="1546" t="s">
        <v>2145</v>
      </c>
      <c r="E2859" s="1546" t="s">
        <v>6136</v>
      </c>
      <c r="F2859" s="1546" t="s">
        <v>1001</v>
      </c>
      <c r="G2859" s="1818">
        <v>1</v>
      </c>
      <c r="H2859" s="1818">
        <v>1</v>
      </c>
      <c r="I2859" s="1818">
        <v>1</v>
      </c>
      <c r="J2859" s="1546" t="s">
        <v>6527</v>
      </c>
      <c r="K2859" s="1546" t="s">
        <v>6456</v>
      </c>
      <c r="L2859" s="1546" t="s">
        <v>6515</v>
      </c>
    </row>
    <row r="2860" spans="1:12">
      <c r="A2860" s="1546" t="s">
        <v>314</v>
      </c>
      <c r="B2860" s="1817">
        <v>10312</v>
      </c>
      <c r="C2860" s="1546" t="s">
        <v>2133</v>
      </c>
      <c r="D2860" s="1546" t="s">
        <v>2145</v>
      </c>
      <c r="E2860" s="1546" t="s">
        <v>6115</v>
      </c>
      <c r="F2860" s="1546" t="s">
        <v>710</v>
      </c>
      <c r="G2860" s="1818">
        <v>1</v>
      </c>
      <c r="H2860" s="1818">
        <v>4</v>
      </c>
      <c r="I2860" s="1818">
        <v>4</v>
      </c>
      <c r="J2860" s="1546" t="s">
        <v>6527</v>
      </c>
      <c r="K2860" s="1546" t="s">
        <v>6456</v>
      </c>
      <c r="L2860" s="1546" t="s">
        <v>6515</v>
      </c>
    </row>
    <row r="2861" spans="1:12">
      <c r="A2861" s="1546" t="s">
        <v>314</v>
      </c>
      <c r="B2861" s="1817">
        <v>10313</v>
      </c>
      <c r="C2861" s="1546" t="s">
        <v>2133</v>
      </c>
      <c r="D2861" s="1546" t="s">
        <v>2145</v>
      </c>
      <c r="E2861" s="1546" t="s">
        <v>819</v>
      </c>
      <c r="F2861" s="1546" t="s">
        <v>818</v>
      </c>
      <c r="G2861" s="1818">
        <v>1</v>
      </c>
      <c r="H2861" s="1818">
        <v>4</v>
      </c>
      <c r="I2861" s="1818">
        <v>4</v>
      </c>
      <c r="J2861" s="1546" t="s">
        <v>6527</v>
      </c>
      <c r="K2861" s="1546" t="s">
        <v>6456</v>
      </c>
      <c r="L2861" s="1546" t="s">
        <v>6515</v>
      </c>
    </row>
    <row r="2862" spans="1:12">
      <c r="A2862" s="1546" t="s">
        <v>314</v>
      </c>
      <c r="B2862" s="1817">
        <v>10314</v>
      </c>
      <c r="C2862" s="1546" t="s">
        <v>2133</v>
      </c>
      <c r="D2862" s="1546" t="s">
        <v>2145</v>
      </c>
      <c r="E2862" s="1546" t="s">
        <v>720</v>
      </c>
      <c r="F2862" s="1546" t="s">
        <v>1277</v>
      </c>
      <c r="G2862" s="1818">
        <v>1</v>
      </c>
      <c r="H2862" s="1818">
        <v>2</v>
      </c>
      <c r="I2862" s="1818">
        <v>2</v>
      </c>
      <c r="J2862" s="1546" t="s">
        <v>6527</v>
      </c>
      <c r="K2862" s="1546" t="s">
        <v>6456</v>
      </c>
      <c r="L2862" s="1546" t="s">
        <v>6515</v>
      </c>
    </row>
    <row r="2863" spans="1:12">
      <c r="A2863" s="1546" t="s">
        <v>314</v>
      </c>
      <c r="B2863" s="1817">
        <v>10319</v>
      </c>
      <c r="C2863" s="1546" t="s">
        <v>2133</v>
      </c>
      <c r="D2863" s="1546" t="s">
        <v>2145</v>
      </c>
      <c r="E2863" s="1546" t="s">
        <v>649</v>
      </c>
      <c r="F2863" s="1546" t="s">
        <v>650</v>
      </c>
      <c r="G2863" s="1818">
        <v>1</v>
      </c>
      <c r="H2863" s="1818">
        <v>4</v>
      </c>
      <c r="I2863" s="1818">
        <v>4</v>
      </c>
      <c r="J2863" s="1546" t="s">
        <v>6527</v>
      </c>
      <c r="K2863" s="1546" t="s">
        <v>6456</v>
      </c>
      <c r="L2863" s="1546" t="s">
        <v>6515</v>
      </c>
    </row>
    <row r="2864" spans="1:12">
      <c r="A2864" s="1546" t="s">
        <v>314</v>
      </c>
      <c r="B2864" s="1817">
        <v>10321</v>
      </c>
      <c r="C2864" s="1546" t="s">
        <v>2133</v>
      </c>
      <c r="D2864" s="1546" t="s">
        <v>2145</v>
      </c>
      <c r="E2864" s="1546" t="s">
        <v>6243</v>
      </c>
      <c r="F2864" s="1546" t="s">
        <v>6532</v>
      </c>
      <c r="G2864" s="1818"/>
      <c r="H2864" s="1818">
        <v>25</v>
      </c>
      <c r="I2864" s="1818">
        <v>25</v>
      </c>
      <c r="J2864" s="1546" t="s">
        <v>6523</v>
      </c>
      <c r="K2864" s="1546" t="s">
        <v>6456</v>
      </c>
      <c r="L2864" s="1546" t="s">
        <v>6515</v>
      </c>
    </row>
    <row r="2865" spans="1:12">
      <c r="A2865" s="1546" t="s">
        <v>314</v>
      </c>
      <c r="B2865" s="1817">
        <v>10322</v>
      </c>
      <c r="C2865" s="1546" t="s">
        <v>2133</v>
      </c>
      <c r="D2865" s="1546" t="s">
        <v>2145</v>
      </c>
      <c r="E2865" s="1546" t="s">
        <v>937</v>
      </c>
      <c r="F2865" s="1546" t="s">
        <v>52</v>
      </c>
      <c r="G2865" s="1818"/>
      <c r="H2865" s="1818">
        <v>25</v>
      </c>
      <c r="I2865" s="1818">
        <v>25</v>
      </c>
      <c r="J2865" s="1546" t="s">
        <v>6523</v>
      </c>
      <c r="K2865" s="1546" t="s">
        <v>6456</v>
      </c>
      <c r="L2865" s="1546" t="s">
        <v>6515</v>
      </c>
    </row>
    <row r="2866" spans="1:12">
      <c r="A2866" s="1546" t="s">
        <v>314</v>
      </c>
      <c r="B2866" s="1817">
        <v>10324</v>
      </c>
      <c r="C2866" s="1546" t="s">
        <v>2133</v>
      </c>
      <c r="D2866" s="1546" t="s">
        <v>2145</v>
      </c>
      <c r="E2866" s="1546" t="s">
        <v>1122</v>
      </c>
      <c r="F2866" s="1546" t="s">
        <v>1439</v>
      </c>
      <c r="G2866" s="1818"/>
      <c r="H2866" s="1818">
        <v>10</v>
      </c>
      <c r="I2866" s="1818">
        <v>10</v>
      </c>
      <c r="J2866" s="1546" t="s">
        <v>6523</v>
      </c>
      <c r="K2866" s="1546" t="s">
        <v>6456</v>
      </c>
      <c r="L2866" s="1546" t="s">
        <v>6515</v>
      </c>
    </row>
    <row r="2867" spans="1:12">
      <c r="A2867" s="1546" t="s">
        <v>314</v>
      </c>
      <c r="B2867" s="1817">
        <v>10326</v>
      </c>
      <c r="C2867" s="1546" t="s">
        <v>2133</v>
      </c>
      <c r="D2867" s="1546" t="s">
        <v>2145</v>
      </c>
      <c r="E2867" s="1546" t="s">
        <v>1179</v>
      </c>
      <c r="F2867" s="1546" t="s">
        <v>1180</v>
      </c>
      <c r="G2867" s="1818">
        <v>2</v>
      </c>
      <c r="H2867" s="1818">
        <v>10</v>
      </c>
      <c r="I2867" s="1818">
        <v>20</v>
      </c>
      <c r="J2867" s="1546" t="s">
        <v>6527</v>
      </c>
      <c r="K2867" s="1546" t="s">
        <v>6456</v>
      </c>
      <c r="L2867" s="1546" t="s">
        <v>6515</v>
      </c>
    </row>
    <row r="2868" spans="1:12">
      <c r="A2868" s="1546" t="s">
        <v>314</v>
      </c>
      <c r="B2868" s="1817">
        <v>10327</v>
      </c>
      <c r="C2868" s="1546" t="s">
        <v>2133</v>
      </c>
      <c r="D2868" s="1546" t="s">
        <v>2145</v>
      </c>
      <c r="E2868" s="1546" t="s">
        <v>6612</v>
      </c>
      <c r="F2868" s="1546" t="s">
        <v>1889</v>
      </c>
      <c r="G2868" s="1818">
        <v>1</v>
      </c>
      <c r="H2868" s="1818">
        <v>10</v>
      </c>
      <c r="I2868" s="1818">
        <v>10</v>
      </c>
      <c r="J2868" s="1546" t="s">
        <v>6527</v>
      </c>
      <c r="K2868" s="1546" t="s">
        <v>6456</v>
      </c>
      <c r="L2868" s="1546" t="s">
        <v>6515</v>
      </c>
    </row>
    <row r="2869" spans="1:12">
      <c r="A2869" s="1546" t="s">
        <v>314</v>
      </c>
      <c r="B2869" s="1817">
        <v>10330</v>
      </c>
      <c r="C2869" s="1546" t="s">
        <v>2133</v>
      </c>
      <c r="D2869" s="1546" t="s">
        <v>2145</v>
      </c>
      <c r="E2869" s="1546" t="s">
        <v>986</v>
      </c>
      <c r="F2869" s="1546" t="s">
        <v>987</v>
      </c>
      <c r="G2869" s="1818">
        <v>1</v>
      </c>
      <c r="H2869" s="1818">
        <v>10</v>
      </c>
      <c r="I2869" s="1818">
        <v>10</v>
      </c>
      <c r="J2869" s="1546" t="s">
        <v>6527</v>
      </c>
      <c r="K2869" s="1546" t="s">
        <v>6456</v>
      </c>
      <c r="L2869" s="1546" t="s">
        <v>6515</v>
      </c>
    </row>
    <row r="2870" spans="1:12">
      <c r="A2870" s="1546" t="s">
        <v>314</v>
      </c>
      <c r="B2870" s="1817">
        <v>10333</v>
      </c>
      <c r="C2870" s="1546" t="s">
        <v>2133</v>
      </c>
      <c r="D2870" s="1546" t="s">
        <v>2145</v>
      </c>
      <c r="E2870" s="1546" t="s">
        <v>6128</v>
      </c>
      <c r="F2870" s="1546" t="s">
        <v>6555</v>
      </c>
      <c r="G2870" s="1818"/>
      <c r="H2870" s="1818">
        <v>5</v>
      </c>
      <c r="I2870" s="1818">
        <v>5</v>
      </c>
      <c r="J2870" s="1546" t="s">
        <v>6523</v>
      </c>
      <c r="K2870" s="1546" t="s">
        <v>6456</v>
      </c>
      <c r="L2870" s="1546" t="s">
        <v>6515</v>
      </c>
    </row>
    <row r="2871" spans="1:12">
      <c r="A2871" s="1546" t="s">
        <v>314</v>
      </c>
      <c r="B2871" s="1817">
        <v>10336</v>
      </c>
      <c r="C2871" s="1546" t="s">
        <v>2133</v>
      </c>
      <c r="D2871" s="1546" t="s">
        <v>2145</v>
      </c>
      <c r="E2871" s="1546" t="s">
        <v>1736</v>
      </c>
      <c r="F2871" s="1546" t="s">
        <v>3751</v>
      </c>
      <c r="G2871" s="1818">
        <v>2</v>
      </c>
      <c r="H2871" s="1818">
        <v>5</v>
      </c>
      <c r="I2871" s="1818">
        <v>10</v>
      </c>
      <c r="J2871" s="1546" t="s">
        <v>6527</v>
      </c>
      <c r="K2871" s="1546" t="s">
        <v>6456</v>
      </c>
      <c r="L2871" s="1546" t="s">
        <v>6515</v>
      </c>
    </row>
    <row r="2872" spans="1:12">
      <c r="A2872" s="1546" t="s">
        <v>314</v>
      </c>
      <c r="B2872" s="1817">
        <v>10337</v>
      </c>
      <c r="C2872" s="1546" t="s">
        <v>2133</v>
      </c>
      <c r="D2872" s="1546" t="s">
        <v>2145</v>
      </c>
      <c r="E2872" s="1546" t="s">
        <v>976</v>
      </c>
      <c r="F2872" s="1546" t="s">
        <v>5996</v>
      </c>
      <c r="G2872" s="1818"/>
      <c r="H2872" s="1818">
        <v>5</v>
      </c>
      <c r="I2872" s="1818">
        <v>5</v>
      </c>
      <c r="J2872" s="1546" t="s">
        <v>6523</v>
      </c>
      <c r="K2872" s="1546" t="s">
        <v>6456</v>
      </c>
      <c r="L2872" s="1546" t="s">
        <v>6515</v>
      </c>
    </row>
    <row r="2873" spans="1:12">
      <c r="A2873" s="1546" t="s">
        <v>314</v>
      </c>
      <c r="B2873" s="1817">
        <v>10338</v>
      </c>
      <c r="C2873" s="1546" t="s">
        <v>2133</v>
      </c>
      <c r="D2873" s="1546" t="s">
        <v>2145</v>
      </c>
      <c r="E2873" s="1546" t="s">
        <v>1126</v>
      </c>
      <c r="F2873" s="1546" t="s">
        <v>1125</v>
      </c>
      <c r="G2873" s="1818"/>
      <c r="H2873" s="1818">
        <v>10</v>
      </c>
      <c r="I2873" s="1818">
        <v>10</v>
      </c>
      <c r="J2873" s="1546" t="s">
        <v>6523</v>
      </c>
      <c r="K2873" s="1546" t="s">
        <v>6456</v>
      </c>
      <c r="L2873" s="1546" t="s">
        <v>6515</v>
      </c>
    </row>
    <row r="2874" spans="1:12">
      <c r="A2874" s="1546" t="s">
        <v>314</v>
      </c>
      <c r="B2874" s="1817">
        <v>10339</v>
      </c>
      <c r="C2874" s="1546" t="s">
        <v>2133</v>
      </c>
      <c r="D2874" s="1546" t="s">
        <v>2145</v>
      </c>
      <c r="E2874" s="1546" t="s">
        <v>1123</v>
      </c>
      <c r="F2874" s="1546" t="s">
        <v>6008</v>
      </c>
      <c r="G2874" s="1818"/>
      <c r="H2874" s="1818">
        <v>10</v>
      </c>
      <c r="I2874" s="1818">
        <v>10</v>
      </c>
      <c r="J2874" s="1546" t="s">
        <v>6523</v>
      </c>
      <c r="K2874" s="1546" t="s">
        <v>6456</v>
      </c>
      <c r="L2874" s="1546" t="s">
        <v>6515</v>
      </c>
    </row>
    <row r="2875" spans="1:12">
      <c r="A2875" s="1546" t="s">
        <v>314</v>
      </c>
      <c r="B2875" s="1817">
        <v>10340</v>
      </c>
      <c r="C2875" s="1546" t="s">
        <v>2133</v>
      </c>
      <c r="D2875" s="1546" t="s">
        <v>2145</v>
      </c>
      <c r="E2875" s="1546" t="s">
        <v>794</v>
      </c>
      <c r="F2875" s="1546" t="s">
        <v>6017</v>
      </c>
      <c r="G2875" s="1818"/>
      <c r="H2875" s="1818">
        <v>20</v>
      </c>
      <c r="I2875" s="1818">
        <v>20</v>
      </c>
      <c r="J2875" s="1546" t="s">
        <v>6523</v>
      </c>
      <c r="K2875" s="1546" t="s">
        <v>6456</v>
      </c>
      <c r="L2875" s="1546" t="s">
        <v>6515</v>
      </c>
    </row>
    <row r="2876" spans="1:12">
      <c r="A2876" s="1546" t="s">
        <v>314</v>
      </c>
      <c r="B2876" s="1817">
        <v>10341</v>
      </c>
      <c r="C2876" s="1546" t="s">
        <v>2133</v>
      </c>
      <c r="D2876" s="1546" t="s">
        <v>2145</v>
      </c>
      <c r="E2876" s="1546" t="s">
        <v>1945</v>
      </c>
      <c r="F2876" s="1546" t="s">
        <v>6006</v>
      </c>
      <c r="G2876" s="1818"/>
      <c r="H2876" s="1818">
        <v>20</v>
      </c>
      <c r="I2876" s="1818">
        <v>20</v>
      </c>
      <c r="J2876" s="1546" t="s">
        <v>6523</v>
      </c>
      <c r="K2876" s="1546" t="s">
        <v>6456</v>
      </c>
      <c r="L2876" s="1546" t="s">
        <v>6515</v>
      </c>
    </row>
    <row r="2877" spans="1:12">
      <c r="A2877" s="1546" t="s">
        <v>314</v>
      </c>
      <c r="B2877" s="1817">
        <v>10342</v>
      </c>
      <c r="C2877" s="1546" t="s">
        <v>2133</v>
      </c>
      <c r="D2877" s="1546" t="s">
        <v>2145</v>
      </c>
      <c r="E2877" s="1546" t="s">
        <v>6283</v>
      </c>
      <c r="F2877" s="1546" t="s">
        <v>982</v>
      </c>
      <c r="G2877" s="1818"/>
      <c r="H2877" s="1818">
        <v>5</v>
      </c>
      <c r="I2877" s="1818">
        <v>5</v>
      </c>
      <c r="J2877" s="1546" t="s">
        <v>6523</v>
      </c>
      <c r="K2877" s="1546" t="s">
        <v>6456</v>
      </c>
      <c r="L2877" s="1546" t="s">
        <v>6515</v>
      </c>
    </row>
    <row r="2878" spans="1:12">
      <c r="A2878" s="1546" t="s">
        <v>314</v>
      </c>
      <c r="B2878" s="1817">
        <v>10344</v>
      </c>
      <c r="C2878" s="1546" t="s">
        <v>2133</v>
      </c>
      <c r="D2878" s="1546" t="s">
        <v>2145</v>
      </c>
      <c r="E2878" s="1546" t="s">
        <v>1113</v>
      </c>
      <c r="F2878" s="1546" t="s">
        <v>6011</v>
      </c>
      <c r="G2878" s="1818"/>
      <c r="H2878" s="1818">
        <v>5</v>
      </c>
      <c r="I2878" s="1818">
        <v>5</v>
      </c>
      <c r="J2878" s="1546" t="s">
        <v>6523</v>
      </c>
      <c r="K2878" s="1546" t="s">
        <v>6456</v>
      </c>
      <c r="L2878" s="1546" t="s">
        <v>6515</v>
      </c>
    </row>
    <row r="2879" spans="1:12">
      <c r="A2879" s="1546" t="s">
        <v>314</v>
      </c>
      <c r="B2879" s="1817">
        <v>10345</v>
      </c>
      <c r="C2879" s="1546" t="s">
        <v>2133</v>
      </c>
      <c r="D2879" s="1546" t="s">
        <v>2145</v>
      </c>
      <c r="E2879" s="1546" t="s">
        <v>1143</v>
      </c>
      <c r="F2879" s="1546" t="s">
        <v>6012</v>
      </c>
      <c r="G2879" s="1818"/>
      <c r="H2879" s="1818">
        <v>5</v>
      </c>
      <c r="I2879" s="1818">
        <v>5</v>
      </c>
      <c r="J2879" s="1546" t="s">
        <v>6523</v>
      </c>
      <c r="K2879" s="1546" t="s">
        <v>6456</v>
      </c>
      <c r="L2879" s="1546" t="s">
        <v>6515</v>
      </c>
    </row>
    <row r="2880" spans="1:12">
      <c r="A2880" s="1546" t="s">
        <v>314</v>
      </c>
      <c r="B2880" s="1817">
        <v>10346</v>
      </c>
      <c r="C2880" s="1546" t="s">
        <v>2133</v>
      </c>
      <c r="D2880" s="1546" t="s">
        <v>2145</v>
      </c>
      <c r="E2880" s="1546" t="s">
        <v>833</v>
      </c>
      <c r="F2880" s="1546" t="s">
        <v>6563</v>
      </c>
      <c r="G2880" s="1818"/>
      <c r="H2880" s="1818">
        <v>20</v>
      </c>
      <c r="I2880" s="1818">
        <v>20</v>
      </c>
      <c r="J2880" s="1546" t="s">
        <v>6523</v>
      </c>
      <c r="K2880" s="1546" t="s">
        <v>6456</v>
      </c>
      <c r="L2880" s="1546" t="s">
        <v>6515</v>
      </c>
    </row>
    <row r="2881" spans="1:12">
      <c r="A2881" s="1546" t="s">
        <v>314</v>
      </c>
      <c r="B2881" s="1817">
        <v>10379</v>
      </c>
      <c r="C2881" s="1546" t="s">
        <v>2150</v>
      </c>
      <c r="D2881" s="1546" t="s">
        <v>2149</v>
      </c>
      <c r="E2881" s="1546" t="s">
        <v>6198</v>
      </c>
      <c r="F2881" s="1546" t="s">
        <v>2152</v>
      </c>
      <c r="G2881" s="1818">
        <v>10</v>
      </c>
      <c r="H2881" s="1818">
        <v>1</v>
      </c>
      <c r="I2881" s="1818">
        <v>10</v>
      </c>
      <c r="J2881" s="1546" t="s">
        <v>6527</v>
      </c>
      <c r="K2881" s="1546" t="s">
        <v>6456</v>
      </c>
      <c r="L2881" s="1546" t="s">
        <v>6515</v>
      </c>
    </row>
    <row r="2882" spans="1:12">
      <c r="A2882" s="1546" t="s">
        <v>314</v>
      </c>
      <c r="B2882" s="1817">
        <v>10381</v>
      </c>
      <c r="C2882" s="1546" t="s">
        <v>2150</v>
      </c>
      <c r="D2882" s="1546" t="s">
        <v>2149</v>
      </c>
      <c r="E2882" s="1546" t="s">
        <v>6242</v>
      </c>
      <c r="F2882" s="1546" t="s">
        <v>313</v>
      </c>
      <c r="G2882" s="1818">
        <v>2</v>
      </c>
      <c r="H2882" s="1818">
        <v>5</v>
      </c>
      <c r="I2882" s="1818">
        <v>10</v>
      </c>
      <c r="J2882" s="1546" t="s">
        <v>6527</v>
      </c>
      <c r="K2882" s="1546" t="s">
        <v>6456</v>
      </c>
      <c r="L2882" s="1546" t="s">
        <v>6515</v>
      </c>
    </row>
    <row r="2883" spans="1:12">
      <c r="A2883" s="1546" t="s">
        <v>314</v>
      </c>
      <c r="B2883" s="1817">
        <v>10382</v>
      </c>
      <c r="C2883" s="1546" t="s">
        <v>2150</v>
      </c>
      <c r="D2883" s="1546" t="s">
        <v>2149</v>
      </c>
      <c r="E2883" s="1546" t="s">
        <v>1661</v>
      </c>
      <c r="F2883" s="1546" t="s">
        <v>438</v>
      </c>
      <c r="G2883" s="1818">
        <v>2</v>
      </c>
      <c r="H2883" s="1818">
        <v>5</v>
      </c>
      <c r="I2883" s="1818">
        <v>10</v>
      </c>
      <c r="J2883" s="1546" t="s">
        <v>6527</v>
      </c>
      <c r="K2883" s="1546" t="s">
        <v>6456</v>
      </c>
      <c r="L2883" s="1546" t="s">
        <v>6515</v>
      </c>
    </row>
    <row r="2884" spans="1:12">
      <c r="A2884" s="1546" t="s">
        <v>314</v>
      </c>
      <c r="B2884" s="1817">
        <v>10384</v>
      </c>
      <c r="C2884" s="1546" t="s">
        <v>2150</v>
      </c>
      <c r="D2884" s="1546" t="s">
        <v>2149</v>
      </c>
      <c r="E2884" s="1546" t="s">
        <v>937</v>
      </c>
      <c r="F2884" s="1546" t="s">
        <v>936</v>
      </c>
      <c r="G2884" s="1818">
        <v>2</v>
      </c>
      <c r="H2884" s="1818">
        <v>4</v>
      </c>
      <c r="I2884" s="1818">
        <v>8</v>
      </c>
      <c r="J2884" s="1546" t="s">
        <v>6527</v>
      </c>
      <c r="K2884" s="1546" t="s">
        <v>6456</v>
      </c>
      <c r="L2884" s="1546" t="s">
        <v>6515</v>
      </c>
    </row>
    <row r="2885" spans="1:12">
      <c r="A2885" s="1546" t="s">
        <v>314</v>
      </c>
      <c r="B2885" s="1817">
        <v>10385</v>
      </c>
      <c r="C2885" s="1546" t="s">
        <v>2150</v>
      </c>
      <c r="D2885" s="1546" t="s">
        <v>2149</v>
      </c>
      <c r="E2885" s="1546" t="s">
        <v>6099</v>
      </c>
      <c r="F2885" s="1546" t="s">
        <v>294</v>
      </c>
      <c r="G2885" s="1818">
        <v>2</v>
      </c>
      <c r="H2885" s="1818">
        <v>4</v>
      </c>
      <c r="I2885" s="1818">
        <v>8</v>
      </c>
      <c r="J2885" s="1546" t="s">
        <v>6527</v>
      </c>
      <c r="K2885" s="1546" t="s">
        <v>6456</v>
      </c>
      <c r="L2885" s="1546" t="s">
        <v>6515</v>
      </c>
    </row>
    <row r="2886" spans="1:12">
      <c r="A2886" s="1546" t="s">
        <v>314</v>
      </c>
      <c r="B2886" s="1817">
        <v>10386</v>
      </c>
      <c r="C2886" s="1546" t="s">
        <v>2150</v>
      </c>
      <c r="D2886" s="1546" t="s">
        <v>2149</v>
      </c>
      <c r="E2886" s="1546" t="s">
        <v>6127</v>
      </c>
      <c r="F2886" s="1546" t="s">
        <v>847</v>
      </c>
      <c r="G2886" s="1818">
        <v>1</v>
      </c>
      <c r="H2886" s="1818">
        <v>4</v>
      </c>
      <c r="I2886" s="1818">
        <v>4</v>
      </c>
      <c r="J2886" s="1546" t="s">
        <v>6527</v>
      </c>
      <c r="K2886" s="1546" t="s">
        <v>6456</v>
      </c>
      <c r="L2886" s="1546" t="s">
        <v>6515</v>
      </c>
    </row>
    <row r="2887" spans="1:12">
      <c r="A2887" s="1546" t="s">
        <v>314</v>
      </c>
      <c r="B2887" s="1817">
        <v>10387</v>
      </c>
      <c r="C2887" s="1546" t="s">
        <v>2150</v>
      </c>
      <c r="D2887" s="1546" t="s">
        <v>2149</v>
      </c>
      <c r="E2887" s="1546" t="s">
        <v>6124</v>
      </c>
      <c r="F2887" s="1546" t="s">
        <v>822</v>
      </c>
      <c r="G2887" s="1818">
        <v>1</v>
      </c>
      <c r="H2887" s="1818">
        <v>4</v>
      </c>
      <c r="I2887" s="1818">
        <v>4</v>
      </c>
      <c r="J2887" s="1546" t="s">
        <v>6527</v>
      </c>
      <c r="K2887" s="1546" t="s">
        <v>6456</v>
      </c>
      <c r="L2887" s="1546" t="s">
        <v>6515</v>
      </c>
    </row>
    <row r="2888" spans="1:12">
      <c r="A2888" s="1546" t="s">
        <v>314</v>
      </c>
      <c r="B2888" s="1817">
        <v>10388</v>
      </c>
      <c r="C2888" s="1546" t="s">
        <v>2150</v>
      </c>
      <c r="D2888" s="1546" t="s">
        <v>2149</v>
      </c>
      <c r="E2888" s="1546" t="s">
        <v>844</v>
      </c>
      <c r="F2888" s="1546" t="s">
        <v>843</v>
      </c>
      <c r="G2888" s="1818">
        <v>2</v>
      </c>
      <c r="H2888" s="1818">
        <v>4</v>
      </c>
      <c r="I2888" s="1818">
        <v>8</v>
      </c>
      <c r="J2888" s="1546" t="s">
        <v>6527</v>
      </c>
      <c r="K2888" s="1546" t="s">
        <v>6456</v>
      </c>
      <c r="L2888" s="1546" t="s">
        <v>6515</v>
      </c>
    </row>
    <row r="2889" spans="1:12">
      <c r="A2889" s="1546" t="s">
        <v>314</v>
      </c>
      <c r="B2889" s="1817">
        <v>10390</v>
      </c>
      <c r="C2889" s="1546" t="s">
        <v>2150</v>
      </c>
      <c r="D2889" s="1546" t="s">
        <v>2149</v>
      </c>
      <c r="E2889" s="1546" t="s">
        <v>2146</v>
      </c>
      <c r="F2889" s="1546" t="s">
        <v>2147</v>
      </c>
      <c r="G2889" s="1818">
        <v>1</v>
      </c>
      <c r="H2889" s="1818">
        <v>20</v>
      </c>
      <c r="I2889" s="1818">
        <v>20</v>
      </c>
      <c r="J2889" s="1546" t="s">
        <v>6527</v>
      </c>
      <c r="K2889" s="1546" t="s">
        <v>6456</v>
      </c>
      <c r="L2889" s="1546" t="s">
        <v>6515</v>
      </c>
    </row>
    <row r="2890" spans="1:12">
      <c r="A2890" s="1546" t="s">
        <v>314</v>
      </c>
      <c r="B2890" s="1817">
        <v>10420</v>
      </c>
      <c r="C2890" s="1546" t="s">
        <v>2150</v>
      </c>
      <c r="D2890" s="1546" t="s">
        <v>2153</v>
      </c>
      <c r="E2890" s="1546" t="s">
        <v>6328</v>
      </c>
      <c r="F2890" s="1546" t="s">
        <v>6254</v>
      </c>
      <c r="G2890" s="1818">
        <v>2</v>
      </c>
      <c r="H2890" s="1818">
        <v>5</v>
      </c>
      <c r="I2890" s="1818">
        <v>10</v>
      </c>
      <c r="J2890" s="1546" t="s">
        <v>6527</v>
      </c>
      <c r="K2890" s="1546" t="s">
        <v>6456</v>
      </c>
      <c r="L2890" s="1546" t="s">
        <v>6515</v>
      </c>
    </row>
    <row r="2891" spans="1:12">
      <c r="A2891" s="1546" t="s">
        <v>314</v>
      </c>
      <c r="B2891" s="1817">
        <v>10421</v>
      </c>
      <c r="C2891" s="1546" t="s">
        <v>2150</v>
      </c>
      <c r="D2891" s="1546" t="s">
        <v>2153</v>
      </c>
      <c r="E2891" s="1546" t="s">
        <v>2702</v>
      </c>
      <c r="F2891" s="1546" t="s">
        <v>1063</v>
      </c>
      <c r="G2891" s="1818">
        <v>2</v>
      </c>
      <c r="H2891" s="1818">
        <v>1</v>
      </c>
      <c r="I2891" s="1818">
        <v>2</v>
      </c>
      <c r="J2891" s="1546" t="s">
        <v>6527</v>
      </c>
      <c r="K2891" s="1546" t="s">
        <v>6456</v>
      </c>
      <c r="L2891" s="1546" t="s">
        <v>6515</v>
      </c>
    </row>
    <row r="2892" spans="1:12">
      <c r="A2892" s="1546" t="s">
        <v>314</v>
      </c>
      <c r="B2892" s="1817">
        <v>10423</v>
      </c>
      <c r="C2892" s="1546" t="s">
        <v>2150</v>
      </c>
      <c r="D2892" s="1546" t="s">
        <v>2153</v>
      </c>
      <c r="E2892" s="1546" t="s">
        <v>994</v>
      </c>
      <c r="F2892" s="1546" t="s">
        <v>993</v>
      </c>
      <c r="G2892" s="1818">
        <v>2</v>
      </c>
      <c r="H2892" s="1818">
        <v>6</v>
      </c>
      <c r="I2892" s="1818">
        <v>12</v>
      </c>
      <c r="J2892" s="1546" t="s">
        <v>6527</v>
      </c>
      <c r="K2892" s="1546" t="s">
        <v>6456</v>
      </c>
      <c r="L2892" s="1546" t="s">
        <v>6515</v>
      </c>
    </row>
    <row r="2893" spans="1:12">
      <c r="A2893" s="1546" t="s">
        <v>314</v>
      </c>
      <c r="B2893" s="1817">
        <v>10459</v>
      </c>
      <c r="C2893" s="1546" t="s">
        <v>2150</v>
      </c>
      <c r="D2893" s="1546" t="s">
        <v>2155</v>
      </c>
      <c r="E2893" s="1546" t="s">
        <v>2156</v>
      </c>
      <c r="F2893" s="1546" t="s">
        <v>2157</v>
      </c>
      <c r="G2893" s="1818">
        <v>5</v>
      </c>
      <c r="H2893" s="1818">
        <v>1</v>
      </c>
      <c r="I2893" s="1818">
        <v>5</v>
      </c>
      <c r="J2893" s="1546" t="s">
        <v>6527</v>
      </c>
      <c r="K2893" s="1546" t="s">
        <v>6456</v>
      </c>
      <c r="L2893" s="1546" t="s">
        <v>6515</v>
      </c>
    </row>
    <row r="2894" spans="1:12">
      <c r="A2894" s="1546" t="s">
        <v>314</v>
      </c>
      <c r="B2894" s="1817">
        <v>10460</v>
      </c>
      <c r="C2894" s="1546" t="s">
        <v>2150</v>
      </c>
      <c r="D2894" s="1546" t="s">
        <v>2155</v>
      </c>
      <c r="E2894" s="1546" t="s">
        <v>2146</v>
      </c>
      <c r="F2894" s="1546" t="s">
        <v>2147</v>
      </c>
      <c r="G2894" s="1818">
        <v>5</v>
      </c>
      <c r="H2894" s="1818">
        <v>1</v>
      </c>
      <c r="I2894" s="1818">
        <v>5</v>
      </c>
      <c r="J2894" s="1546" t="s">
        <v>6527</v>
      </c>
      <c r="K2894" s="1546" t="s">
        <v>6456</v>
      </c>
      <c r="L2894" s="1546" t="s">
        <v>6515</v>
      </c>
    </row>
    <row r="2895" spans="1:12">
      <c r="A2895" s="1546" t="s">
        <v>314</v>
      </c>
      <c r="B2895" s="1817">
        <v>10462</v>
      </c>
      <c r="C2895" s="1546" t="s">
        <v>2150</v>
      </c>
      <c r="D2895" s="1546" t="s">
        <v>2155</v>
      </c>
      <c r="E2895" s="1546" t="s">
        <v>434</v>
      </c>
      <c r="F2895" s="1546" t="s">
        <v>303</v>
      </c>
      <c r="G2895" s="1818">
        <v>1</v>
      </c>
      <c r="H2895" s="1818">
        <v>2</v>
      </c>
      <c r="I2895" s="1818">
        <v>2</v>
      </c>
      <c r="J2895" s="1546" t="s">
        <v>6527</v>
      </c>
      <c r="K2895" s="1546" t="s">
        <v>6456</v>
      </c>
      <c r="L2895" s="1546" t="s">
        <v>6515</v>
      </c>
    </row>
    <row r="2896" spans="1:12">
      <c r="A2896" s="1546" t="s">
        <v>314</v>
      </c>
      <c r="B2896" s="1817">
        <v>10464</v>
      </c>
      <c r="C2896" s="1546" t="s">
        <v>2150</v>
      </c>
      <c r="D2896" s="1546" t="s">
        <v>2155</v>
      </c>
      <c r="E2896" s="1546" t="s">
        <v>488</v>
      </c>
      <c r="F2896" s="1546" t="s">
        <v>506</v>
      </c>
      <c r="G2896" s="1818">
        <v>1</v>
      </c>
      <c r="H2896" s="1818">
        <v>5</v>
      </c>
      <c r="I2896" s="1818">
        <v>5</v>
      </c>
      <c r="J2896" s="1546" t="s">
        <v>6527</v>
      </c>
      <c r="K2896" s="1546" t="s">
        <v>6456</v>
      </c>
      <c r="L2896" s="1546" t="s">
        <v>6515</v>
      </c>
    </row>
    <row r="2897" spans="1:12">
      <c r="A2897" s="1546" t="s">
        <v>314</v>
      </c>
      <c r="B2897" s="1817">
        <v>10465</v>
      </c>
      <c r="C2897" s="1546" t="s">
        <v>2150</v>
      </c>
      <c r="D2897" s="1546" t="s">
        <v>2155</v>
      </c>
      <c r="E2897" s="1546" t="s">
        <v>6256</v>
      </c>
      <c r="F2897" s="1546" t="s">
        <v>436</v>
      </c>
      <c r="G2897" s="1818">
        <v>2</v>
      </c>
      <c r="H2897" s="1818">
        <v>5</v>
      </c>
      <c r="I2897" s="1818">
        <v>10</v>
      </c>
      <c r="J2897" s="1546" t="s">
        <v>6527</v>
      </c>
      <c r="K2897" s="1546" t="s">
        <v>6456</v>
      </c>
      <c r="L2897" s="1546" t="s">
        <v>6515</v>
      </c>
    </row>
    <row r="2898" spans="1:12">
      <c r="A2898" s="1546" t="s">
        <v>314</v>
      </c>
      <c r="B2898" s="1817">
        <v>10467</v>
      </c>
      <c r="C2898" s="1546" t="s">
        <v>2150</v>
      </c>
      <c r="D2898" s="1546" t="s">
        <v>2155</v>
      </c>
      <c r="E2898" s="1546" t="s">
        <v>835</v>
      </c>
      <c r="F2898" s="1546" t="s">
        <v>6271</v>
      </c>
      <c r="G2898" s="1818">
        <v>1</v>
      </c>
      <c r="H2898" s="1818">
        <v>4</v>
      </c>
      <c r="I2898" s="1818">
        <v>4</v>
      </c>
      <c r="J2898" s="1546" t="s">
        <v>6527</v>
      </c>
      <c r="K2898" s="1546" t="s">
        <v>6456</v>
      </c>
      <c r="L2898" s="1546" t="s">
        <v>6515</v>
      </c>
    </row>
    <row r="2899" spans="1:12">
      <c r="A2899" s="1546" t="s">
        <v>314</v>
      </c>
      <c r="B2899" s="1817">
        <v>10469</v>
      </c>
      <c r="C2899" s="1546" t="s">
        <v>2150</v>
      </c>
      <c r="D2899" s="1546" t="s">
        <v>2155</v>
      </c>
      <c r="E2899" s="1546" t="s">
        <v>649</v>
      </c>
      <c r="F2899" s="1546" t="s">
        <v>650</v>
      </c>
      <c r="G2899" s="1818">
        <v>2</v>
      </c>
      <c r="H2899" s="1818">
        <v>1</v>
      </c>
      <c r="I2899" s="1818">
        <v>2</v>
      </c>
      <c r="J2899" s="1546" t="s">
        <v>6527</v>
      </c>
      <c r="K2899" s="1546" t="s">
        <v>6456</v>
      </c>
      <c r="L2899" s="1546" t="s">
        <v>6515</v>
      </c>
    </row>
    <row r="2900" spans="1:12">
      <c r="A2900" s="1546" t="s">
        <v>314</v>
      </c>
      <c r="B2900" s="1817">
        <v>10470</v>
      </c>
      <c r="C2900" s="1546" t="s">
        <v>2150</v>
      </c>
      <c r="D2900" s="1546" t="s">
        <v>2155</v>
      </c>
      <c r="E2900" s="1546" t="s">
        <v>768</v>
      </c>
      <c r="F2900" s="1546" t="s">
        <v>769</v>
      </c>
      <c r="G2900" s="1818">
        <v>10</v>
      </c>
      <c r="H2900" s="1818">
        <v>100</v>
      </c>
      <c r="I2900" s="1818">
        <v>1000</v>
      </c>
      <c r="J2900" s="1546" t="s">
        <v>6527</v>
      </c>
      <c r="K2900" s="1546" t="s">
        <v>6456</v>
      </c>
      <c r="L2900" s="1546" t="s">
        <v>6515</v>
      </c>
    </row>
    <row r="2901" spans="1:12">
      <c r="A2901" s="1546" t="s">
        <v>314</v>
      </c>
      <c r="B2901" s="1817">
        <v>10471</v>
      </c>
      <c r="C2901" s="1546" t="s">
        <v>2150</v>
      </c>
      <c r="D2901" s="1546" t="s">
        <v>2155</v>
      </c>
      <c r="E2901" s="1546" t="s">
        <v>6266</v>
      </c>
      <c r="F2901" s="1546" t="s">
        <v>643</v>
      </c>
      <c r="G2901" s="1818">
        <v>1</v>
      </c>
      <c r="H2901" s="1818">
        <v>25</v>
      </c>
      <c r="I2901" s="1818">
        <v>25</v>
      </c>
      <c r="J2901" s="1546" t="s">
        <v>6527</v>
      </c>
      <c r="K2901" s="1546" t="s">
        <v>6456</v>
      </c>
      <c r="L2901" s="1546" t="s">
        <v>6515</v>
      </c>
    </row>
    <row r="2902" spans="1:12">
      <c r="A2902" s="1546" t="s">
        <v>314</v>
      </c>
      <c r="B2902" s="1817">
        <v>10503</v>
      </c>
      <c r="C2902" s="1546" t="s">
        <v>2150</v>
      </c>
      <c r="D2902" s="1546" t="s">
        <v>2158</v>
      </c>
      <c r="E2902" s="1546" t="s">
        <v>586</v>
      </c>
      <c r="F2902" s="1546" t="s">
        <v>5919</v>
      </c>
      <c r="G2902" s="1818">
        <v>1</v>
      </c>
      <c r="H2902" s="1818">
        <v>5</v>
      </c>
      <c r="I2902" s="1818">
        <v>5</v>
      </c>
      <c r="J2902" s="1546" t="s">
        <v>6527</v>
      </c>
      <c r="K2902" s="1546" t="s">
        <v>6427</v>
      </c>
      <c r="L2902" s="1546" t="s">
        <v>6622</v>
      </c>
    </row>
    <row r="2903" spans="1:12">
      <c r="A2903" s="1546" t="s">
        <v>314</v>
      </c>
      <c r="B2903" s="1817">
        <v>10504</v>
      </c>
      <c r="C2903" s="1546" t="s">
        <v>2150</v>
      </c>
      <c r="D2903" s="1546" t="s">
        <v>2158</v>
      </c>
      <c r="E2903" s="1546" t="s">
        <v>5920</v>
      </c>
      <c r="F2903" s="1546" t="s">
        <v>5921</v>
      </c>
      <c r="G2903" s="1818">
        <v>1</v>
      </c>
      <c r="H2903" s="1818">
        <v>5</v>
      </c>
      <c r="I2903" s="1818">
        <v>5</v>
      </c>
      <c r="J2903" s="1546" t="s">
        <v>6527</v>
      </c>
      <c r="K2903" s="1546" t="s">
        <v>6427</v>
      </c>
      <c r="L2903" s="1546" t="s">
        <v>6622</v>
      </c>
    </row>
    <row r="2904" spans="1:12">
      <c r="A2904" s="1546" t="s">
        <v>314</v>
      </c>
      <c r="B2904" s="1817">
        <v>10505</v>
      </c>
      <c r="C2904" s="1546" t="s">
        <v>2150</v>
      </c>
      <c r="D2904" s="1546" t="s">
        <v>2158</v>
      </c>
      <c r="E2904" s="1546" t="s">
        <v>6246</v>
      </c>
      <c r="F2904" s="1546" t="s">
        <v>5924</v>
      </c>
      <c r="G2904" s="1818">
        <v>1</v>
      </c>
      <c r="H2904" s="1818">
        <v>5</v>
      </c>
      <c r="I2904" s="1818">
        <v>5</v>
      </c>
      <c r="J2904" s="1546" t="s">
        <v>6527</v>
      </c>
      <c r="K2904" s="1546" t="s">
        <v>6427</v>
      </c>
      <c r="L2904" s="1546" t="s">
        <v>6622</v>
      </c>
    </row>
    <row r="2905" spans="1:12">
      <c r="A2905" s="1546" t="s">
        <v>314</v>
      </c>
      <c r="B2905" s="1817">
        <v>10506</v>
      </c>
      <c r="C2905" s="1546" t="s">
        <v>2150</v>
      </c>
      <c r="D2905" s="1546" t="s">
        <v>2158</v>
      </c>
      <c r="E2905" s="1546" t="s">
        <v>6382</v>
      </c>
      <c r="F2905" s="1546" t="s">
        <v>5924</v>
      </c>
      <c r="G2905" s="1818">
        <v>1</v>
      </c>
      <c r="H2905" s="1818">
        <v>5</v>
      </c>
      <c r="I2905" s="1818">
        <v>5</v>
      </c>
      <c r="J2905" s="1546" t="s">
        <v>6527</v>
      </c>
      <c r="K2905" s="1546" t="s">
        <v>6427</v>
      </c>
      <c r="L2905" s="1546" t="s">
        <v>6622</v>
      </c>
    </row>
    <row r="2906" spans="1:12">
      <c r="A2906" s="1546" t="s">
        <v>314</v>
      </c>
      <c r="B2906" s="1817">
        <v>10507</v>
      </c>
      <c r="C2906" s="1546" t="s">
        <v>2150</v>
      </c>
      <c r="D2906" s="1546" t="s">
        <v>2158</v>
      </c>
      <c r="E2906" s="1546" t="s">
        <v>6382</v>
      </c>
      <c r="F2906" s="1546" t="s">
        <v>5924</v>
      </c>
      <c r="G2906" s="1818"/>
      <c r="H2906" s="1818"/>
      <c r="I2906" s="1818">
        <v>2</v>
      </c>
      <c r="J2906" s="1546" t="s">
        <v>6523</v>
      </c>
      <c r="K2906" s="1546" t="s">
        <v>6427</v>
      </c>
      <c r="L2906" s="1546" t="s">
        <v>6622</v>
      </c>
    </row>
    <row r="2907" spans="1:12">
      <c r="A2907" s="1546" t="s">
        <v>314</v>
      </c>
      <c r="B2907" s="1817">
        <v>10508</v>
      </c>
      <c r="C2907" s="1546" t="s">
        <v>2150</v>
      </c>
      <c r="D2907" s="1546" t="s">
        <v>2158</v>
      </c>
      <c r="E2907" s="1546" t="s">
        <v>6167</v>
      </c>
      <c r="F2907" s="1546" t="s">
        <v>1739</v>
      </c>
      <c r="G2907" s="1818"/>
      <c r="H2907" s="1818"/>
      <c r="I2907" s="1818">
        <v>1</v>
      </c>
      <c r="J2907" s="1546" t="s">
        <v>6523</v>
      </c>
      <c r="K2907" s="1546" t="s">
        <v>6427</v>
      </c>
      <c r="L2907" s="1546" t="s">
        <v>6622</v>
      </c>
    </row>
    <row r="2908" spans="1:12">
      <c r="A2908" s="1546" t="s">
        <v>314</v>
      </c>
      <c r="B2908" s="1817">
        <v>10510</v>
      </c>
      <c r="C2908" s="1546" t="s">
        <v>2150</v>
      </c>
      <c r="D2908" s="1546" t="s">
        <v>2158</v>
      </c>
      <c r="E2908" s="1546" t="s">
        <v>6609</v>
      </c>
      <c r="F2908" s="1546" t="s">
        <v>424</v>
      </c>
      <c r="G2908" s="1818">
        <v>1</v>
      </c>
      <c r="H2908" s="1818">
        <v>4</v>
      </c>
      <c r="I2908" s="1818">
        <v>4</v>
      </c>
      <c r="J2908" s="1546" t="s">
        <v>6527</v>
      </c>
      <c r="K2908" s="1546" t="s">
        <v>6427</v>
      </c>
      <c r="L2908" s="1546" t="s">
        <v>6622</v>
      </c>
    </row>
    <row r="2909" spans="1:12">
      <c r="A2909" s="1546" t="s">
        <v>314</v>
      </c>
      <c r="B2909" s="1817">
        <v>10511</v>
      </c>
      <c r="C2909" s="1546" t="s">
        <v>2150</v>
      </c>
      <c r="D2909" s="1546" t="s">
        <v>2158</v>
      </c>
      <c r="E2909" s="1546" t="s">
        <v>6609</v>
      </c>
      <c r="F2909" s="1546" t="s">
        <v>335</v>
      </c>
      <c r="G2909" s="1818">
        <v>1</v>
      </c>
      <c r="H2909" s="1818">
        <v>4</v>
      </c>
      <c r="I2909" s="1818">
        <v>4</v>
      </c>
      <c r="J2909" s="1546" t="s">
        <v>6527</v>
      </c>
      <c r="K2909" s="1546" t="s">
        <v>6427</v>
      </c>
      <c r="L2909" s="1546" t="s">
        <v>6622</v>
      </c>
    </row>
    <row r="2910" spans="1:12">
      <c r="A2910" s="1546" t="s">
        <v>314</v>
      </c>
      <c r="B2910" s="1817">
        <v>10512</v>
      </c>
      <c r="C2910" s="1546" t="s">
        <v>2150</v>
      </c>
      <c r="D2910" s="1546" t="s">
        <v>2158</v>
      </c>
      <c r="E2910" s="1546" t="s">
        <v>835</v>
      </c>
      <c r="F2910" s="1546" t="s">
        <v>6271</v>
      </c>
      <c r="G2910" s="1818">
        <v>1</v>
      </c>
      <c r="H2910" s="1818">
        <v>4</v>
      </c>
      <c r="I2910" s="1818">
        <v>4</v>
      </c>
      <c r="J2910" s="1546" t="s">
        <v>6527</v>
      </c>
      <c r="K2910" s="1546" t="s">
        <v>6427</v>
      </c>
      <c r="L2910" s="1546" t="s">
        <v>6622</v>
      </c>
    </row>
    <row r="2911" spans="1:12">
      <c r="A2911" s="1546" t="s">
        <v>314</v>
      </c>
      <c r="B2911" s="1817">
        <v>10513</v>
      </c>
      <c r="C2911" s="1546" t="s">
        <v>2150</v>
      </c>
      <c r="D2911" s="1546" t="s">
        <v>2158</v>
      </c>
      <c r="E2911" s="1546" t="s">
        <v>6172</v>
      </c>
      <c r="F2911" s="1546" t="s">
        <v>6173</v>
      </c>
      <c r="G2911" s="1818">
        <v>1</v>
      </c>
      <c r="H2911" s="1818">
        <v>4</v>
      </c>
      <c r="I2911" s="1818">
        <v>4</v>
      </c>
      <c r="J2911" s="1546" t="s">
        <v>6527</v>
      </c>
      <c r="K2911" s="1546" t="s">
        <v>6427</v>
      </c>
      <c r="L2911" s="1546" t="s">
        <v>6622</v>
      </c>
    </row>
    <row r="2912" spans="1:12">
      <c r="A2912" s="1546" t="s">
        <v>314</v>
      </c>
      <c r="B2912" s="1817">
        <v>10542</v>
      </c>
      <c r="C2912" s="1546" t="s">
        <v>2150</v>
      </c>
      <c r="D2912" s="1546" t="s">
        <v>2160</v>
      </c>
      <c r="E2912" s="1546" t="s">
        <v>3732</v>
      </c>
      <c r="F2912" s="1546" t="s">
        <v>737</v>
      </c>
      <c r="G2912" s="1818"/>
      <c r="H2912" s="1818"/>
      <c r="I2912" s="1818">
        <v>15</v>
      </c>
      <c r="J2912" s="1546" t="s">
        <v>6523</v>
      </c>
      <c r="K2912" s="1546" t="s">
        <v>6456</v>
      </c>
      <c r="L2912" s="1546" t="s">
        <v>6515</v>
      </c>
    </row>
    <row r="2913" spans="1:12">
      <c r="A2913" s="1546" t="s">
        <v>314</v>
      </c>
      <c r="B2913" s="1817">
        <v>10543</v>
      </c>
      <c r="C2913" s="1546" t="s">
        <v>2150</v>
      </c>
      <c r="D2913" s="1546" t="s">
        <v>2160</v>
      </c>
      <c r="E2913" s="1546" t="s">
        <v>6262</v>
      </c>
      <c r="F2913" s="1546" t="s">
        <v>601</v>
      </c>
      <c r="G2913" s="1818"/>
      <c r="H2913" s="1818"/>
      <c r="I2913" s="1818">
        <v>125</v>
      </c>
      <c r="J2913" s="1546" t="s">
        <v>6523</v>
      </c>
      <c r="K2913" s="1546" t="s">
        <v>6456</v>
      </c>
      <c r="L2913" s="1546" t="s">
        <v>6515</v>
      </c>
    </row>
    <row r="2914" spans="1:12">
      <c r="A2914" s="1546" t="s">
        <v>314</v>
      </c>
      <c r="B2914" s="1817">
        <v>10544</v>
      </c>
      <c r="C2914" s="1546" t="s">
        <v>2150</v>
      </c>
      <c r="D2914" s="1546" t="s">
        <v>2160</v>
      </c>
      <c r="E2914" s="1546" t="s">
        <v>6197</v>
      </c>
      <c r="F2914" s="1546" t="s">
        <v>1207</v>
      </c>
      <c r="G2914" s="1818"/>
      <c r="H2914" s="1818"/>
      <c r="I2914" s="1818">
        <v>10</v>
      </c>
      <c r="J2914" s="1546" t="s">
        <v>6523</v>
      </c>
      <c r="K2914" s="1546" t="s">
        <v>6456</v>
      </c>
      <c r="L2914" s="1546" t="s">
        <v>6515</v>
      </c>
    </row>
    <row r="2915" spans="1:12">
      <c r="A2915" s="1546" t="s">
        <v>314</v>
      </c>
      <c r="B2915" s="1817">
        <v>10545</v>
      </c>
      <c r="C2915" s="1546" t="s">
        <v>2150</v>
      </c>
      <c r="D2915" s="1546" t="s">
        <v>2160</v>
      </c>
      <c r="E2915" s="1546" t="s">
        <v>6142</v>
      </c>
      <c r="F2915" s="1546" t="s">
        <v>1207</v>
      </c>
      <c r="G2915" s="1818"/>
      <c r="H2915" s="1818"/>
      <c r="I2915" s="1818">
        <v>10</v>
      </c>
      <c r="J2915" s="1546" t="s">
        <v>6523</v>
      </c>
      <c r="K2915" s="1546" t="s">
        <v>6456</v>
      </c>
      <c r="L2915" s="1546" t="s">
        <v>6515</v>
      </c>
    </row>
    <row r="2916" spans="1:12">
      <c r="A2916" s="1546" t="s">
        <v>314</v>
      </c>
      <c r="B2916" s="1817">
        <v>10546</v>
      </c>
      <c r="C2916" s="1546" t="s">
        <v>2150</v>
      </c>
      <c r="D2916" s="1546" t="s">
        <v>2160</v>
      </c>
      <c r="E2916" s="1546" t="s">
        <v>586</v>
      </c>
      <c r="F2916" s="1546" t="s">
        <v>741</v>
      </c>
      <c r="G2916" s="1818"/>
      <c r="H2916" s="1818"/>
      <c r="I2916" s="1818">
        <v>50</v>
      </c>
      <c r="J2916" s="1546" t="s">
        <v>6523</v>
      </c>
      <c r="K2916" s="1546" t="s">
        <v>6456</v>
      </c>
      <c r="L2916" s="1546" t="s">
        <v>6515</v>
      </c>
    </row>
    <row r="2917" spans="1:12">
      <c r="A2917" s="1546" t="s">
        <v>314</v>
      </c>
      <c r="B2917" s="1817">
        <v>10547</v>
      </c>
      <c r="C2917" s="1546" t="s">
        <v>2150</v>
      </c>
      <c r="D2917" s="1546" t="s">
        <v>2160</v>
      </c>
      <c r="E2917" s="1546" t="s">
        <v>6128</v>
      </c>
      <c r="F2917" s="1546" t="s">
        <v>6555</v>
      </c>
      <c r="G2917" s="1818"/>
      <c r="H2917" s="1818"/>
      <c r="I2917" s="1818">
        <v>10</v>
      </c>
      <c r="J2917" s="1546" t="s">
        <v>6523</v>
      </c>
      <c r="K2917" s="1546" t="s">
        <v>6456</v>
      </c>
      <c r="L2917" s="1546" t="s">
        <v>6515</v>
      </c>
    </row>
    <row r="2918" spans="1:12">
      <c r="A2918" s="1546" t="s">
        <v>314</v>
      </c>
      <c r="B2918" s="1817">
        <v>10576</v>
      </c>
      <c r="C2918" s="1546" t="s">
        <v>2150</v>
      </c>
      <c r="D2918" s="1546" t="s">
        <v>2164</v>
      </c>
      <c r="E2918" s="1546" t="s">
        <v>6233</v>
      </c>
      <c r="F2918" s="1546" t="s">
        <v>274</v>
      </c>
      <c r="G2918" s="1818">
        <v>2</v>
      </c>
      <c r="H2918" s="1818">
        <v>5</v>
      </c>
      <c r="I2918" s="1818">
        <v>10</v>
      </c>
      <c r="J2918" s="1546" t="s">
        <v>6527</v>
      </c>
      <c r="K2918" s="1546" t="s">
        <v>6456</v>
      </c>
      <c r="L2918" s="1546" t="s">
        <v>6515</v>
      </c>
    </row>
    <row r="2919" spans="1:12">
      <c r="A2919" s="1546" t="s">
        <v>314</v>
      </c>
      <c r="B2919" s="1817">
        <v>10577</v>
      </c>
      <c r="C2919" s="1546" t="s">
        <v>2150</v>
      </c>
      <c r="D2919" s="1546" t="s">
        <v>2164</v>
      </c>
      <c r="E2919" s="1546" t="s">
        <v>555</v>
      </c>
      <c r="F2919" s="1546" t="s">
        <v>381</v>
      </c>
      <c r="G2919" s="1818">
        <v>1</v>
      </c>
      <c r="H2919" s="1818">
        <v>5</v>
      </c>
      <c r="I2919" s="1818">
        <v>5</v>
      </c>
      <c r="J2919" s="1546" t="s">
        <v>6527</v>
      </c>
      <c r="K2919" s="1546" t="s">
        <v>6456</v>
      </c>
      <c r="L2919" s="1546" t="s">
        <v>6515</v>
      </c>
    </row>
    <row r="2920" spans="1:12">
      <c r="A2920" s="1546" t="s">
        <v>314</v>
      </c>
      <c r="B2920" s="1817">
        <v>10578</v>
      </c>
      <c r="C2920" s="1546" t="s">
        <v>2150</v>
      </c>
      <c r="D2920" s="1546" t="s">
        <v>2164</v>
      </c>
      <c r="E2920" s="1546" t="s">
        <v>6253</v>
      </c>
      <c r="F2920" s="1546" t="s">
        <v>6254</v>
      </c>
      <c r="G2920" s="1818"/>
      <c r="H2920" s="1818">
        <v>1</v>
      </c>
      <c r="I2920" s="1818">
        <v>3</v>
      </c>
      <c r="J2920" s="1546" t="s">
        <v>6523</v>
      </c>
      <c r="K2920" s="1546" t="s">
        <v>6456</v>
      </c>
      <c r="L2920" s="1546" t="s">
        <v>6515</v>
      </c>
    </row>
    <row r="2921" spans="1:12">
      <c r="A2921" s="1546" t="s">
        <v>314</v>
      </c>
      <c r="B2921" s="1817">
        <v>10579</v>
      </c>
      <c r="C2921" s="1546" t="s">
        <v>2150</v>
      </c>
      <c r="D2921" s="1546" t="s">
        <v>2164</v>
      </c>
      <c r="E2921" s="1546" t="s">
        <v>582</v>
      </c>
      <c r="F2921" s="1546" t="s">
        <v>583</v>
      </c>
      <c r="G2921" s="1818"/>
      <c r="H2921" s="1818">
        <v>1</v>
      </c>
      <c r="I2921" s="1818">
        <v>3</v>
      </c>
      <c r="J2921" s="1546" t="s">
        <v>6523</v>
      </c>
      <c r="K2921" s="1546" t="s">
        <v>6456</v>
      </c>
      <c r="L2921" s="1546" t="s">
        <v>6515</v>
      </c>
    </row>
    <row r="2922" spans="1:12">
      <c r="A2922" s="1546" t="s">
        <v>314</v>
      </c>
      <c r="B2922" s="1817">
        <v>10580</v>
      </c>
      <c r="C2922" s="1546" t="s">
        <v>2150</v>
      </c>
      <c r="D2922" s="1546" t="s">
        <v>2164</v>
      </c>
      <c r="E2922" s="1546" t="s">
        <v>6572</v>
      </c>
      <c r="F2922" s="1546" t="s">
        <v>1316</v>
      </c>
      <c r="G2922" s="1818">
        <v>1</v>
      </c>
      <c r="H2922" s="1818"/>
      <c r="I2922" s="1818">
        <v>3</v>
      </c>
      <c r="J2922" s="1546" t="s">
        <v>6523</v>
      </c>
      <c r="K2922" s="1546" t="s">
        <v>6456</v>
      </c>
      <c r="L2922" s="1546" t="s">
        <v>6515</v>
      </c>
    </row>
    <row r="2923" spans="1:12">
      <c r="A2923" s="1546" t="s">
        <v>314</v>
      </c>
      <c r="B2923" s="1817">
        <v>10581</v>
      </c>
      <c r="C2923" s="1546" t="s">
        <v>2150</v>
      </c>
      <c r="D2923" s="1546" t="s">
        <v>2164</v>
      </c>
      <c r="E2923" s="1546" t="s">
        <v>1064</v>
      </c>
      <c r="F2923" s="1546" t="s">
        <v>1063</v>
      </c>
      <c r="G2923" s="1818">
        <v>1</v>
      </c>
      <c r="H2923" s="1818"/>
      <c r="I2923" s="1818">
        <v>3</v>
      </c>
      <c r="J2923" s="1546" t="s">
        <v>6523</v>
      </c>
      <c r="K2923" s="1546" t="s">
        <v>6456</v>
      </c>
      <c r="L2923" s="1546" t="s">
        <v>6515</v>
      </c>
    </row>
    <row r="2924" spans="1:12">
      <c r="A2924" s="1546" t="s">
        <v>314</v>
      </c>
      <c r="B2924" s="1817">
        <v>10582</v>
      </c>
      <c r="C2924" s="1546" t="s">
        <v>2150</v>
      </c>
      <c r="D2924" s="1546" t="s">
        <v>2164</v>
      </c>
      <c r="E2924" s="1546" t="s">
        <v>619</v>
      </c>
      <c r="F2924" s="1546" t="s">
        <v>620</v>
      </c>
      <c r="G2924" s="1818"/>
      <c r="H2924" s="1818">
        <v>1</v>
      </c>
      <c r="I2924" s="1818">
        <v>3</v>
      </c>
      <c r="J2924" s="1546" t="s">
        <v>6523</v>
      </c>
      <c r="K2924" s="1546" t="s">
        <v>6456</v>
      </c>
      <c r="L2924" s="1546" t="s">
        <v>6515</v>
      </c>
    </row>
    <row r="2925" spans="1:12">
      <c r="A2925" s="1546" t="s">
        <v>314</v>
      </c>
      <c r="B2925" s="1817">
        <v>10583</v>
      </c>
      <c r="C2925" s="1546" t="s">
        <v>2150</v>
      </c>
      <c r="D2925" s="1546" t="s">
        <v>2164</v>
      </c>
      <c r="E2925" s="1546" t="s">
        <v>283</v>
      </c>
      <c r="F2925" s="1546" t="s">
        <v>282</v>
      </c>
      <c r="G2925" s="1818">
        <v>2</v>
      </c>
      <c r="H2925" s="1818">
        <v>5</v>
      </c>
      <c r="I2925" s="1818">
        <v>10</v>
      </c>
      <c r="J2925" s="1546" t="s">
        <v>6527</v>
      </c>
      <c r="K2925" s="1546" t="s">
        <v>6456</v>
      </c>
      <c r="L2925" s="1546" t="s">
        <v>6515</v>
      </c>
    </row>
    <row r="2926" spans="1:12">
      <c r="A2926" s="1546" t="s">
        <v>314</v>
      </c>
      <c r="B2926" s="1817">
        <v>10584</v>
      </c>
      <c r="C2926" s="1546" t="s">
        <v>2150</v>
      </c>
      <c r="D2926" s="1546" t="s">
        <v>2164</v>
      </c>
      <c r="E2926" s="1546" t="s">
        <v>844</v>
      </c>
      <c r="F2926" s="1546" t="s">
        <v>353</v>
      </c>
      <c r="G2926" s="1818">
        <v>1</v>
      </c>
      <c r="H2926" s="1818"/>
      <c r="I2926" s="1818">
        <v>3</v>
      </c>
      <c r="J2926" s="1546" t="s">
        <v>6523</v>
      </c>
      <c r="K2926" s="1546" t="s">
        <v>6456</v>
      </c>
      <c r="L2926" s="1546" t="s">
        <v>6515</v>
      </c>
    </row>
    <row r="2927" spans="1:12">
      <c r="A2927" s="1546" t="s">
        <v>314</v>
      </c>
      <c r="B2927" s="1817">
        <v>10585</v>
      </c>
      <c r="C2927" s="1546" t="s">
        <v>2150</v>
      </c>
      <c r="D2927" s="1546" t="s">
        <v>2164</v>
      </c>
      <c r="E2927" s="1546" t="s">
        <v>580</v>
      </c>
      <c r="F2927" s="1546" t="s">
        <v>581</v>
      </c>
      <c r="G2927" s="1818">
        <v>1</v>
      </c>
      <c r="H2927" s="1818">
        <v>5</v>
      </c>
      <c r="I2927" s="1818">
        <v>5</v>
      </c>
      <c r="J2927" s="1546" t="s">
        <v>6527</v>
      </c>
      <c r="K2927" s="1546" t="s">
        <v>6456</v>
      </c>
      <c r="L2927" s="1546" t="s">
        <v>6515</v>
      </c>
    </row>
    <row r="2928" spans="1:12">
      <c r="A2928" s="1546" t="s">
        <v>314</v>
      </c>
      <c r="B2928" s="1817">
        <v>10587</v>
      </c>
      <c r="C2928" s="1546" t="s">
        <v>2150</v>
      </c>
      <c r="D2928" s="1546" t="s">
        <v>2164</v>
      </c>
      <c r="E2928" s="1546" t="s">
        <v>310</v>
      </c>
      <c r="F2928" s="1546" t="s">
        <v>311</v>
      </c>
      <c r="G2928" s="1818">
        <v>1</v>
      </c>
      <c r="H2928" s="1818"/>
      <c r="I2928" s="1818">
        <v>3</v>
      </c>
      <c r="J2928" s="1546" t="s">
        <v>6523</v>
      </c>
      <c r="K2928" s="1546" t="s">
        <v>6456</v>
      </c>
      <c r="L2928" s="1546" t="s">
        <v>6515</v>
      </c>
    </row>
    <row r="2929" spans="1:12">
      <c r="A2929" s="1546" t="s">
        <v>314</v>
      </c>
      <c r="B2929" s="1817">
        <v>10588</v>
      </c>
      <c r="C2929" s="1546" t="s">
        <v>2150</v>
      </c>
      <c r="D2929" s="1546" t="s">
        <v>2164</v>
      </c>
      <c r="E2929" s="1546" t="s">
        <v>6117</v>
      </c>
      <c r="F2929" s="1546" t="s">
        <v>743</v>
      </c>
      <c r="G2929" s="1818">
        <v>1</v>
      </c>
      <c r="H2929" s="1818"/>
      <c r="I2929" s="1818">
        <v>2</v>
      </c>
      <c r="J2929" s="1546" t="s">
        <v>6523</v>
      </c>
      <c r="K2929" s="1546" t="s">
        <v>6456</v>
      </c>
      <c r="L2929" s="1546" t="s">
        <v>6515</v>
      </c>
    </row>
    <row r="2930" spans="1:12">
      <c r="A2930" s="1546" t="s">
        <v>314</v>
      </c>
      <c r="B2930" s="1817">
        <v>10589</v>
      </c>
      <c r="C2930" s="1546" t="s">
        <v>2150</v>
      </c>
      <c r="D2930" s="1546" t="s">
        <v>2164</v>
      </c>
      <c r="E2930" s="1546" t="s">
        <v>291</v>
      </c>
      <c r="F2930" s="1546" t="s">
        <v>290</v>
      </c>
      <c r="G2930" s="1818"/>
      <c r="H2930" s="1818"/>
      <c r="I2930" s="1818">
        <v>3</v>
      </c>
      <c r="J2930" s="1546" t="s">
        <v>6523</v>
      </c>
      <c r="K2930" s="1546" t="s">
        <v>6456</v>
      </c>
      <c r="L2930" s="1546" t="s">
        <v>6515</v>
      </c>
    </row>
    <row r="2931" spans="1:12">
      <c r="A2931" s="1546" t="s">
        <v>314</v>
      </c>
      <c r="B2931" s="1817">
        <v>10591</v>
      </c>
      <c r="C2931" s="1546" t="s">
        <v>2150</v>
      </c>
      <c r="D2931" s="1546" t="s">
        <v>2164</v>
      </c>
      <c r="E2931" s="1546" t="s">
        <v>6261</v>
      </c>
      <c r="F2931" s="1546" t="s">
        <v>6026</v>
      </c>
      <c r="G2931" s="1818">
        <v>1</v>
      </c>
      <c r="H2931" s="1818">
        <v>6</v>
      </c>
      <c r="I2931" s="1818">
        <v>6</v>
      </c>
      <c r="J2931" s="1546" t="s">
        <v>6527</v>
      </c>
      <c r="K2931" s="1546" t="s">
        <v>6456</v>
      </c>
      <c r="L2931" s="1546" t="s">
        <v>6515</v>
      </c>
    </row>
    <row r="2932" spans="1:12">
      <c r="A2932" s="1546" t="s">
        <v>314</v>
      </c>
      <c r="B2932" s="1817">
        <v>10593</v>
      </c>
      <c r="C2932" s="1546" t="s">
        <v>2150</v>
      </c>
      <c r="D2932" s="1546" t="s">
        <v>2164</v>
      </c>
      <c r="E2932" s="1546" t="s">
        <v>1850</v>
      </c>
      <c r="F2932" s="1546" t="s">
        <v>5997</v>
      </c>
      <c r="G2932" s="1818">
        <v>1</v>
      </c>
      <c r="H2932" s="1818"/>
      <c r="I2932" s="1818">
        <v>20</v>
      </c>
      <c r="J2932" s="1546" t="s">
        <v>6523</v>
      </c>
      <c r="K2932" s="1546" t="s">
        <v>6456</v>
      </c>
      <c r="L2932" s="1546" t="s">
        <v>6515</v>
      </c>
    </row>
    <row r="2933" spans="1:12">
      <c r="A2933" s="1546" t="s">
        <v>314</v>
      </c>
      <c r="B2933" s="1817">
        <v>10594</v>
      </c>
      <c r="C2933" s="1546" t="s">
        <v>2150</v>
      </c>
      <c r="D2933" s="1546" t="s">
        <v>2164</v>
      </c>
      <c r="E2933" s="1546" t="s">
        <v>287</v>
      </c>
      <c r="F2933" s="1546" t="s">
        <v>286</v>
      </c>
      <c r="G2933" s="1818">
        <v>1</v>
      </c>
      <c r="H2933" s="1818"/>
      <c r="I2933" s="1818">
        <v>3</v>
      </c>
      <c r="J2933" s="1546" t="s">
        <v>6523</v>
      </c>
      <c r="K2933" s="1546" t="s">
        <v>6456</v>
      </c>
      <c r="L2933" s="1546" t="s">
        <v>6515</v>
      </c>
    </row>
    <row r="2934" spans="1:12">
      <c r="A2934" s="1546" t="s">
        <v>314</v>
      </c>
      <c r="B2934" s="1817">
        <v>10595</v>
      </c>
      <c r="C2934" s="1546" t="s">
        <v>2150</v>
      </c>
      <c r="D2934" s="1546" t="s">
        <v>2164</v>
      </c>
      <c r="E2934" s="1546" t="s">
        <v>6100</v>
      </c>
      <c r="F2934" s="1546" t="s">
        <v>280</v>
      </c>
      <c r="G2934" s="1818"/>
      <c r="H2934" s="1818"/>
      <c r="I2934" s="1818">
        <v>2</v>
      </c>
      <c r="J2934" s="1546" t="s">
        <v>6523</v>
      </c>
      <c r="K2934" s="1546" t="s">
        <v>6456</v>
      </c>
      <c r="L2934" s="1546" t="s">
        <v>6515</v>
      </c>
    </row>
    <row r="2935" spans="1:12">
      <c r="A2935" s="1546" t="s">
        <v>314</v>
      </c>
      <c r="B2935" s="1817">
        <v>10596</v>
      </c>
      <c r="C2935" s="1546" t="s">
        <v>2150</v>
      </c>
      <c r="D2935" s="1546" t="s">
        <v>2164</v>
      </c>
      <c r="E2935" s="1546" t="s">
        <v>779</v>
      </c>
      <c r="F2935" s="1546" t="s">
        <v>6515</v>
      </c>
      <c r="G2935" s="1818"/>
      <c r="H2935" s="1818"/>
      <c r="I2935" s="1818">
        <v>5</v>
      </c>
      <c r="J2935" s="1546" t="s">
        <v>6523</v>
      </c>
      <c r="K2935" s="1546" t="s">
        <v>6456</v>
      </c>
      <c r="L2935" s="1546" t="s">
        <v>6515</v>
      </c>
    </row>
    <row r="2936" spans="1:12">
      <c r="A2936" s="1546" t="s">
        <v>314</v>
      </c>
      <c r="B2936" s="1817">
        <v>10597</v>
      </c>
      <c r="C2936" s="1546" t="s">
        <v>2150</v>
      </c>
      <c r="D2936" s="1546" t="s">
        <v>2164</v>
      </c>
      <c r="E2936" s="1546" t="s">
        <v>2083</v>
      </c>
      <c r="F2936" s="1546" t="s">
        <v>6515</v>
      </c>
      <c r="G2936" s="1818"/>
      <c r="H2936" s="1818"/>
      <c r="I2936" s="1818">
        <v>3</v>
      </c>
      <c r="J2936" s="1546" t="s">
        <v>6523</v>
      </c>
      <c r="K2936" s="1546" t="s">
        <v>6456</v>
      </c>
      <c r="L2936" s="1546" t="s">
        <v>6515</v>
      </c>
    </row>
    <row r="2937" spans="1:12">
      <c r="A2937" s="1546" t="s">
        <v>314</v>
      </c>
      <c r="B2937" s="1817">
        <v>10625</v>
      </c>
      <c r="C2937" s="1546" t="s">
        <v>2166</v>
      </c>
      <c r="D2937" s="1546" t="s">
        <v>2165</v>
      </c>
      <c r="E2937" s="1546" t="s">
        <v>6343</v>
      </c>
      <c r="F2937" s="1546" t="s">
        <v>1805</v>
      </c>
      <c r="G2937" s="1818">
        <v>1</v>
      </c>
      <c r="H2937" s="1818">
        <v>20</v>
      </c>
      <c r="I2937" s="1818">
        <v>20</v>
      </c>
      <c r="J2937" s="1546" t="s">
        <v>6527</v>
      </c>
      <c r="K2937" s="1546" t="s">
        <v>6456</v>
      </c>
      <c r="L2937" s="1546" t="s">
        <v>6515</v>
      </c>
    </row>
    <row r="2938" spans="1:12">
      <c r="A2938" s="1546" t="s">
        <v>314</v>
      </c>
      <c r="B2938" s="1817">
        <v>10627</v>
      </c>
      <c r="C2938" s="1546" t="s">
        <v>2166</v>
      </c>
      <c r="D2938" s="1546" t="s">
        <v>2165</v>
      </c>
      <c r="E2938" s="1546" t="s">
        <v>277</v>
      </c>
      <c r="F2938" s="1546" t="s">
        <v>278</v>
      </c>
      <c r="G2938" s="1818">
        <v>2</v>
      </c>
      <c r="H2938" s="1818">
        <v>4</v>
      </c>
      <c r="I2938" s="1818">
        <v>8</v>
      </c>
      <c r="J2938" s="1546" t="s">
        <v>6527</v>
      </c>
      <c r="K2938" s="1546" t="s">
        <v>6456</v>
      </c>
      <c r="L2938" s="1546" t="s">
        <v>6515</v>
      </c>
    </row>
    <row r="2939" spans="1:12">
      <c r="A2939" s="1546" t="s">
        <v>314</v>
      </c>
      <c r="B2939" s="1817">
        <v>10658</v>
      </c>
      <c r="C2939" s="1546" t="s">
        <v>2166</v>
      </c>
      <c r="D2939" s="1546" t="s">
        <v>2169</v>
      </c>
      <c r="E2939" s="1546" t="s">
        <v>488</v>
      </c>
      <c r="F2939" s="1546" t="s">
        <v>506</v>
      </c>
      <c r="G2939" s="1818">
        <v>1</v>
      </c>
      <c r="H2939" s="1818">
        <v>5</v>
      </c>
      <c r="I2939" s="1818">
        <v>5</v>
      </c>
      <c r="J2939" s="1546" t="s">
        <v>6527</v>
      </c>
      <c r="K2939" s="1546" t="s">
        <v>6456</v>
      </c>
      <c r="L2939" s="1546" t="s">
        <v>6515</v>
      </c>
    </row>
    <row r="2940" spans="1:12">
      <c r="A2940" s="1546" t="s">
        <v>314</v>
      </c>
      <c r="B2940" s="1817">
        <v>10659</v>
      </c>
      <c r="C2940" s="1546" t="s">
        <v>2166</v>
      </c>
      <c r="D2940" s="1546" t="s">
        <v>2169</v>
      </c>
      <c r="E2940" s="1546" t="s">
        <v>1662</v>
      </c>
      <c r="F2940" s="1546" t="s">
        <v>362</v>
      </c>
      <c r="G2940" s="1818">
        <v>4</v>
      </c>
      <c r="H2940" s="1818">
        <v>5</v>
      </c>
      <c r="I2940" s="1818">
        <v>20</v>
      </c>
      <c r="J2940" s="1546" t="s">
        <v>6527</v>
      </c>
      <c r="K2940" s="1546" t="s">
        <v>6456</v>
      </c>
      <c r="L2940" s="1546" t="s">
        <v>6515</v>
      </c>
    </row>
    <row r="2941" spans="1:12">
      <c r="A2941" s="1546" t="s">
        <v>314</v>
      </c>
      <c r="B2941" s="1817">
        <v>10660</v>
      </c>
      <c r="C2941" s="1546" t="s">
        <v>2166</v>
      </c>
      <c r="D2941" s="1546" t="s">
        <v>2169</v>
      </c>
      <c r="E2941" s="1546" t="s">
        <v>6327</v>
      </c>
      <c r="F2941" s="1546" t="s">
        <v>5947</v>
      </c>
      <c r="G2941" s="1818">
        <v>1</v>
      </c>
      <c r="H2941" s="1818">
        <v>5</v>
      </c>
      <c r="I2941" s="1818">
        <v>5</v>
      </c>
      <c r="J2941" s="1546" t="s">
        <v>6527</v>
      </c>
      <c r="K2941" s="1546" t="s">
        <v>6456</v>
      </c>
      <c r="L2941" s="1546" t="s">
        <v>6515</v>
      </c>
    </row>
    <row r="2942" spans="1:12">
      <c r="A2942" s="1546" t="s">
        <v>314</v>
      </c>
      <c r="B2942" s="1817">
        <v>10661</v>
      </c>
      <c r="C2942" s="1546" t="s">
        <v>2166</v>
      </c>
      <c r="D2942" s="1546" t="s">
        <v>2169</v>
      </c>
      <c r="E2942" s="1546" t="s">
        <v>2170</v>
      </c>
      <c r="F2942" s="1546" t="s">
        <v>6515</v>
      </c>
      <c r="G2942" s="1818">
        <v>2</v>
      </c>
      <c r="H2942" s="1818">
        <v>5</v>
      </c>
      <c r="I2942" s="1818">
        <v>10</v>
      </c>
      <c r="J2942" s="1546" t="s">
        <v>6527</v>
      </c>
      <c r="K2942" s="1546" t="s">
        <v>6456</v>
      </c>
      <c r="L2942" s="1546" t="s">
        <v>6515</v>
      </c>
    </row>
    <row r="2943" spans="1:12">
      <c r="A2943" s="1546" t="s">
        <v>314</v>
      </c>
      <c r="B2943" s="1817">
        <v>10663</v>
      </c>
      <c r="C2943" s="1546" t="s">
        <v>2166</v>
      </c>
      <c r="D2943" s="1546" t="s">
        <v>2169</v>
      </c>
      <c r="E2943" s="1546" t="s">
        <v>835</v>
      </c>
      <c r="F2943" s="1546" t="s">
        <v>6271</v>
      </c>
      <c r="G2943" s="1818">
        <v>2</v>
      </c>
      <c r="H2943" s="1818">
        <v>4</v>
      </c>
      <c r="I2943" s="1818">
        <v>8</v>
      </c>
      <c r="J2943" s="1546" t="s">
        <v>6527</v>
      </c>
      <c r="K2943" s="1546" t="s">
        <v>6456</v>
      </c>
      <c r="L2943" s="1546" t="s">
        <v>6515</v>
      </c>
    </row>
    <row r="2944" spans="1:12">
      <c r="A2944" s="1546" t="s">
        <v>314</v>
      </c>
      <c r="B2944" s="1817">
        <v>10664</v>
      </c>
      <c r="C2944" s="1546" t="s">
        <v>2166</v>
      </c>
      <c r="D2944" s="1546" t="s">
        <v>2169</v>
      </c>
      <c r="E2944" s="1546" t="s">
        <v>6135</v>
      </c>
      <c r="F2944" s="1546" t="s">
        <v>1003</v>
      </c>
      <c r="G2944" s="1818">
        <v>2</v>
      </c>
      <c r="H2944" s="1818">
        <v>4</v>
      </c>
      <c r="I2944" s="1818">
        <v>8</v>
      </c>
      <c r="J2944" s="1546" t="s">
        <v>6527</v>
      </c>
      <c r="K2944" s="1546" t="s">
        <v>6456</v>
      </c>
      <c r="L2944" s="1546" t="s">
        <v>6515</v>
      </c>
    </row>
    <row r="2945" spans="1:12">
      <c r="A2945" s="1546" t="s">
        <v>314</v>
      </c>
      <c r="B2945" s="1817">
        <v>10665</v>
      </c>
      <c r="C2945" s="1546" t="s">
        <v>2166</v>
      </c>
      <c r="D2945" s="1546" t="s">
        <v>2169</v>
      </c>
      <c r="E2945" s="1546" t="s">
        <v>310</v>
      </c>
      <c r="F2945" s="1546" t="s">
        <v>311</v>
      </c>
      <c r="G2945" s="1818">
        <v>3</v>
      </c>
      <c r="H2945" s="1818">
        <v>4</v>
      </c>
      <c r="I2945" s="1818">
        <v>12</v>
      </c>
      <c r="J2945" s="1546" t="s">
        <v>6527</v>
      </c>
      <c r="K2945" s="1546" t="s">
        <v>6456</v>
      </c>
      <c r="L2945" s="1546" t="s">
        <v>6515</v>
      </c>
    </row>
    <row r="2946" spans="1:12">
      <c r="A2946" s="1546" t="s">
        <v>314</v>
      </c>
      <c r="B2946" s="1817">
        <v>10666</v>
      </c>
      <c r="C2946" s="1546" t="s">
        <v>2166</v>
      </c>
      <c r="D2946" s="1546" t="s">
        <v>2169</v>
      </c>
      <c r="E2946" s="1546" t="s">
        <v>6100</v>
      </c>
      <c r="F2946" s="1546" t="s">
        <v>280</v>
      </c>
      <c r="G2946" s="1818">
        <v>3</v>
      </c>
      <c r="H2946" s="1818">
        <v>4</v>
      </c>
      <c r="I2946" s="1818">
        <v>12</v>
      </c>
      <c r="J2946" s="1546" t="s">
        <v>6527</v>
      </c>
      <c r="K2946" s="1546" t="s">
        <v>6456</v>
      </c>
      <c r="L2946" s="1546" t="s">
        <v>6515</v>
      </c>
    </row>
    <row r="2947" spans="1:12">
      <c r="A2947" s="1546" t="s">
        <v>314</v>
      </c>
      <c r="B2947" s="1817">
        <v>10668</v>
      </c>
      <c r="C2947" s="1546" t="s">
        <v>2166</v>
      </c>
      <c r="D2947" s="1546" t="s">
        <v>2169</v>
      </c>
      <c r="E2947" s="1546" t="s">
        <v>6147</v>
      </c>
      <c r="F2947" s="1546" t="s">
        <v>303</v>
      </c>
      <c r="G2947" s="1818">
        <v>1</v>
      </c>
      <c r="H2947" s="1818">
        <v>20</v>
      </c>
      <c r="I2947" s="1818">
        <v>20</v>
      </c>
      <c r="J2947" s="1546" t="s">
        <v>6527</v>
      </c>
      <c r="K2947" s="1546" t="s">
        <v>6456</v>
      </c>
      <c r="L2947" s="1546" t="s">
        <v>6515</v>
      </c>
    </row>
    <row r="2948" spans="1:12">
      <c r="A2948" s="1546" t="s">
        <v>314</v>
      </c>
      <c r="B2948" s="1817">
        <v>10670</v>
      </c>
      <c r="C2948" s="1546" t="s">
        <v>2166</v>
      </c>
      <c r="D2948" s="1546" t="s">
        <v>2169</v>
      </c>
      <c r="E2948" s="1546" t="s">
        <v>542</v>
      </c>
      <c r="F2948" s="1546" t="s">
        <v>6541</v>
      </c>
      <c r="G2948" s="1818">
        <v>1</v>
      </c>
      <c r="H2948" s="1818">
        <v>50</v>
      </c>
      <c r="I2948" s="1818">
        <v>50</v>
      </c>
      <c r="J2948" s="1546" t="s">
        <v>6527</v>
      </c>
      <c r="K2948" s="1546" t="s">
        <v>6456</v>
      </c>
      <c r="L2948" s="1546" t="s">
        <v>6515</v>
      </c>
    </row>
    <row r="2949" spans="1:12">
      <c r="A2949" s="1546" t="s">
        <v>314</v>
      </c>
      <c r="B2949" s="1817">
        <v>10672</v>
      </c>
      <c r="C2949" s="1546" t="s">
        <v>2166</v>
      </c>
      <c r="D2949" s="1546" t="s">
        <v>2169</v>
      </c>
      <c r="E2949" s="1546" t="s">
        <v>434</v>
      </c>
      <c r="F2949" s="1546" t="s">
        <v>303</v>
      </c>
      <c r="G2949" s="1818">
        <v>1</v>
      </c>
      <c r="H2949" s="1818">
        <v>2</v>
      </c>
      <c r="I2949" s="1818">
        <v>2</v>
      </c>
      <c r="J2949" s="1546" t="s">
        <v>6527</v>
      </c>
      <c r="K2949" s="1546" t="s">
        <v>6456</v>
      </c>
      <c r="L2949" s="1546" t="s">
        <v>6515</v>
      </c>
    </row>
    <row r="2950" spans="1:12">
      <c r="A2950" s="1546" t="s">
        <v>314</v>
      </c>
      <c r="B2950" s="1817">
        <v>10673</v>
      </c>
      <c r="C2950" s="1546" t="s">
        <v>2166</v>
      </c>
      <c r="D2950" s="1546" t="s">
        <v>2169</v>
      </c>
      <c r="E2950" s="1546" t="s">
        <v>6113</v>
      </c>
      <c r="F2950" s="1546" t="s">
        <v>633</v>
      </c>
      <c r="G2950" s="1818">
        <v>2</v>
      </c>
      <c r="H2950" s="1818">
        <v>2</v>
      </c>
      <c r="I2950" s="1818">
        <v>4</v>
      </c>
      <c r="J2950" s="1546" t="s">
        <v>6527</v>
      </c>
      <c r="K2950" s="1546" t="s">
        <v>6456</v>
      </c>
      <c r="L2950" s="1546" t="s">
        <v>6515</v>
      </c>
    </row>
    <row r="2951" spans="1:12">
      <c r="A2951" s="1546" t="s">
        <v>314</v>
      </c>
      <c r="B2951" s="1817">
        <v>10674</v>
      </c>
      <c r="C2951" s="1546" t="s">
        <v>2166</v>
      </c>
      <c r="D2951" s="1546" t="s">
        <v>2169</v>
      </c>
      <c r="E2951" s="1546" t="s">
        <v>6530</v>
      </c>
      <c r="F2951" s="1546" t="s">
        <v>323</v>
      </c>
      <c r="G2951" s="1818">
        <v>1</v>
      </c>
      <c r="H2951" s="1818">
        <v>4</v>
      </c>
      <c r="I2951" s="1818">
        <v>4</v>
      </c>
      <c r="J2951" s="1546" t="s">
        <v>6527</v>
      </c>
      <c r="K2951" s="1546" t="s">
        <v>6456</v>
      </c>
      <c r="L2951" s="1546" t="s">
        <v>6515</v>
      </c>
    </row>
    <row r="2952" spans="1:12">
      <c r="A2952" s="1546" t="s">
        <v>314</v>
      </c>
      <c r="B2952" s="1817">
        <v>10675</v>
      </c>
      <c r="C2952" s="1546" t="s">
        <v>2166</v>
      </c>
      <c r="D2952" s="1546" t="s">
        <v>2169</v>
      </c>
      <c r="E2952" s="1546" t="s">
        <v>1619</v>
      </c>
      <c r="F2952" s="1546" t="s">
        <v>816</v>
      </c>
      <c r="G2952" s="1818">
        <v>1</v>
      </c>
      <c r="H2952" s="1818">
        <v>4</v>
      </c>
      <c r="I2952" s="1818">
        <v>4</v>
      </c>
      <c r="J2952" s="1546" t="s">
        <v>6527</v>
      </c>
      <c r="K2952" s="1546" t="s">
        <v>6456</v>
      </c>
      <c r="L2952" s="1546" t="s">
        <v>6515</v>
      </c>
    </row>
    <row r="2953" spans="1:12">
      <c r="A2953" s="1546" t="s">
        <v>314</v>
      </c>
      <c r="B2953" s="1817">
        <v>10676</v>
      </c>
      <c r="C2953" s="1546" t="s">
        <v>2166</v>
      </c>
      <c r="D2953" s="1546" t="s">
        <v>2169</v>
      </c>
      <c r="E2953" s="1546" t="s">
        <v>6105</v>
      </c>
      <c r="F2953" s="1546" t="s">
        <v>331</v>
      </c>
      <c r="G2953" s="1818">
        <v>1</v>
      </c>
      <c r="H2953" s="1818">
        <v>4</v>
      </c>
      <c r="I2953" s="1818">
        <v>4</v>
      </c>
      <c r="J2953" s="1546" t="s">
        <v>6527</v>
      </c>
      <c r="K2953" s="1546" t="s">
        <v>6456</v>
      </c>
      <c r="L2953" s="1546" t="s">
        <v>6515</v>
      </c>
    </row>
    <row r="2954" spans="1:12">
      <c r="A2954" s="1546" t="s">
        <v>314</v>
      </c>
      <c r="B2954" s="1817">
        <v>10677</v>
      </c>
      <c r="C2954" s="1546" t="s">
        <v>2166</v>
      </c>
      <c r="D2954" s="1546" t="s">
        <v>2169</v>
      </c>
      <c r="E2954" s="1546" t="s">
        <v>6109</v>
      </c>
      <c r="F2954" s="1546" t="s">
        <v>466</v>
      </c>
      <c r="G2954" s="1818">
        <v>1</v>
      </c>
      <c r="H2954" s="1818">
        <v>4</v>
      </c>
      <c r="I2954" s="1818">
        <v>4</v>
      </c>
      <c r="J2954" s="1546" t="s">
        <v>6527</v>
      </c>
      <c r="K2954" s="1546" t="s">
        <v>6456</v>
      </c>
      <c r="L2954" s="1546" t="s">
        <v>6515</v>
      </c>
    </row>
    <row r="2955" spans="1:12">
      <c r="A2955" s="1546" t="s">
        <v>314</v>
      </c>
      <c r="B2955" s="1817">
        <v>10686</v>
      </c>
      <c r="C2955" s="1546" t="s">
        <v>2166</v>
      </c>
      <c r="D2955" s="1546" t="s">
        <v>2169</v>
      </c>
      <c r="E2955" s="1546" t="s">
        <v>409</v>
      </c>
      <c r="F2955" s="1546" t="s">
        <v>21</v>
      </c>
      <c r="G2955" s="1818">
        <v>27</v>
      </c>
      <c r="H2955" s="1818"/>
      <c r="I2955" s="1818">
        <v>172</v>
      </c>
      <c r="J2955" s="1546" t="s">
        <v>6523</v>
      </c>
      <c r="K2955" s="1546" t="s">
        <v>6456</v>
      </c>
      <c r="L2955" s="1546" t="s">
        <v>6515</v>
      </c>
    </row>
    <row r="2956" spans="1:12">
      <c r="A2956" s="1546" t="s">
        <v>314</v>
      </c>
      <c r="B2956" s="1817">
        <v>10706</v>
      </c>
      <c r="C2956" s="1546" t="s">
        <v>2166</v>
      </c>
      <c r="D2956" s="1546" t="s">
        <v>2178</v>
      </c>
      <c r="E2956" s="1546" t="s">
        <v>2179</v>
      </c>
      <c r="F2956" s="1546" t="s">
        <v>377</v>
      </c>
      <c r="G2956" s="1818">
        <v>2</v>
      </c>
      <c r="H2956" s="1818">
        <v>25</v>
      </c>
      <c r="I2956" s="1818">
        <v>50</v>
      </c>
      <c r="J2956" s="1546" t="s">
        <v>6527</v>
      </c>
      <c r="K2956" s="1546" t="s">
        <v>6456</v>
      </c>
      <c r="L2956" s="1546" t="s">
        <v>6515</v>
      </c>
    </row>
    <row r="2957" spans="1:12">
      <c r="A2957" s="1546" t="s">
        <v>314</v>
      </c>
      <c r="B2957" s="1817">
        <v>10709</v>
      </c>
      <c r="C2957" s="1546" t="s">
        <v>2166</v>
      </c>
      <c r="D2957" s="1546" t="s">
        <v>2178</v>
      </c>
      <c r="E2957" s="1546" t="s">
        <v>2180</v>
      </c>
      <c r="F2957" s="1546" t="s">
        <v>504</v>
      </c>
      <c r="G2957" s="1818">
        <v>1</v>
      </c>
      <c r="H2957" s="1818">
        <v>100</v>
      </c>
      <c r="I2957" s="1818">
        <v>100</v>
      </c>
      <c r="J2957" s="1546" t="s">
        <v>6527</v>
      </c>
      <c r="K2957" s="1546" t="s">
        <v>6456</v>
      </c>
      <c r="L2957" s="1546" t="s">
        <v>6515</v>
      </c>
    </row>
    <row r="2958" spans="1:12">
      <c r="A2958" s="1546" t="s">
        <v>314</v>
      </c>
      <c r="B2958" s="1817">
        <v>10737</v>
      </c>
      <c r="C2958" s="1546" t="s">
        <v>2166</v>
      </c>
      <c r="D2958" s="1546" t="s">
        <v>2181</v>
      </c>
      <c r="E2958" s="1546" t="s">
        <v>2183</v>
      </c>
      <c r="F2958" s="1546" t="s">
        <v>2992</v>
      </c>
      <c r="G2958" s="1818">
        <v>1</v>
      </c>
      <c r="H2958" s="1818">
        <v>1</v>
      </c>
      <c r="I2958" s="1818">
        <v>1</v>
      </c>
      <c r="J2958" s="1546" t="s">
        <v>6527</v>
      </c>
      <c r="K2958" s="1546" t="s">
        <v>6456</v>
      </c>
      <c r="L2958" s="1546" t="s">
        <v>6515</v>
      </c>
    </row>
    <row r="2959" spans="1:12">
      <c r="A2959" s="1546" t="s">
        <v>314</v>
      </c>
      <c r="B2959" s="1817">
        <v>10765</v>
      </c>
      <c r="C2959" s="1546" t="s">
        <v>2166</v>
      </c>
      <c r="D2959" s="1546" t="s">
        <v>2185</v>
      </c>
      <c r="E2959" s="1546" t="s">
        <v>6251</v>
      </c>
      <c r="F2959" s="1546" t="s">
        <v>450</v>
      </c>
      <c r="G2959" s="1818">
        <v>1</v>
      </c>
      <c r="H2959" s="1818">
        <v>5</v>
      </c>
      <c r="I2959" s="1818">
        <v>5</v>
      </c>
      <c r="J2959" s="1546" t="s">
        <v>6527</v>
      </c>
      <c r="K2959" s="1546" t="s">
        <v>6456</v>
      </c>
      <c r="L2959" s="1546" t="s">
        <v>6515</v>
      </c>
    </row>
    <row r="2960" spans="1:12">
      <c r="A2960" s="1546" t="s">
        <v>314</v>
      </c>
      <c r="B2960" s="1817">
        <v>10766</v>
      </c>
      <c r="C2960" s="1546" t="s">
        <v>2166</v>
      </c>
      <c r="D2960" s="1546" t="s">
        <v>2185</v>
      </c>
      <c r="E2960" s="1546" t="s">
        <v>6252</v>
      </c>
      <c r="F2960" s="1546" t="s">
        <v>448</v>
      </c>
      <c r="G2960" s="1818">
        <v>1</v>
      </c>
      <c r="H2960" s="1818">
        <v>5</v>
      </c>
      <c r="I2960" s="1818">
        <v>5</v>
      </c>
      <c r="J2960" s="1546" t="s">
        <v>6527</v>
      </c>
      <c r="K2960" s="1546" t="s">
        <v>6456</v>
      </c>
      <c r="L2960" s="1546" t="s">
        <v>6515</v>
      </c>
    </row>
    <row r="2961" spans="1:12">
      <c r="A2961" s="1546" t="s">
        <v>314</v>
      </c>
      <c r="B2961" s="1817">
        <v>10767</v>
      </c>
      <c r="C2961" s="1546" t="s">
        <v>2166</v>
      </c>
      <c r="D2961" s="1546" t="s">
        <v>2185</v>
      </c>
      <c r="E2961" s="1546" t="s">
        <v>6253</v>
      </c>
      <c r="F2961" s="1546" t="s">
        <v>6254</v>
      </c>
      <c r="G2961" s="1818">
        <v>1</v>
      </c>
      <c r="H2961" s="1818">
        <v>5</v>
      </c>
      <c r="I2961" s="1818">
        <v>5</v>
      </c>
      <c r="J2961" s="1546" t="s">
        <v>6527</v>
      </c>
      <c r="K2961" s="1546" t="s">
        <v>6456</v>
      </c>
      <c r="L2961" s="1546" t="s">
        <v>6515</v>
      </c>
    </row>
    <row r="2962" spans="1:12">
      <c r="A2962" s="1546" t="s">
        <v>314</v>
      </c>
      <c r="B2962" s="1817">
        <v>10768</v>
      </c>
      <c r="C2962" s="1546" t="s">
        <v>2166</v>
      </c>
      <c r="D2962" s="1546" t="s">
        <v>2185</v>
      </c>
      <c r="E2962" s="1546" t="s">
        <v>6324</v>
      </c>
      <c r="F2962" s="1546" t="s">
        <v>5826</v>
      </c>
      <c r="G2962" s="1818">
        <v>1</v>
      </c>
      <c r="H2962" s="1818">
        <v>5</v>
      </c>
      <c r="I2962" s="1818">
        <v>5</v>
      </c>
      <c r="J2962" s="1546" t="s">
        <v>6527</v>
      </c>
      <c r="K2962" s="1546" t="s">
        <v>6456</v>
      </c>
      <c r="L2962" s="1546" t="s">
        <v>6515</v>
      </c>
    </row>
    <row r="2963" spans="1:12">
      <c r="A2963" s="1546" t="s">
        <v>314</v>
      </c>
      <c r="B2963" s="1817">
        <v>10769</v>
      </c>
      <c r="C2963" s="1546" t="s">
        <v>2166</v>
      </c>
      <c r="D2963" s="1546" t="s">
        <v>2185</v>
      </c>
      <c r="E2963" s="1546" t="s">
        <v>6145</v>
      </c>
      <c r="F2963" s="1546" t="s">
        <v>6146</v>
      </c>
      <c r="G2963" s="1818">
        <v>1</v>
      </c>
      <c r="H2963" s="1818">
        <v>5</v>
      </c>
      <c r="I2963" s="1818">
        <v>5</v>
      </c>
      <c r="J2963" s="1546" t="s">
        <v>6527</v>
      </c>
      <c r="K2963" s="1546" t="s">
        <v>6456</v>
      </c>
      <c r="L2963" s="1546" t="s">
        <v>6515</v>
      </c>
    </row>
    <row r="2964" spans="1:12">
      <c r="A2964" s="1546" t="s">
        <v>314</v>
      </c>
      <c r="B2964" s="1817">
        <v>10770</v>
      </c>
      <c r="C2964" s="1546" t="s">
        <v>2166</v>
      </c>
      <c r="D2964" s="1546" t="s">
        <v>2185</v>
      </c>
      <c r="E2964" s="1546" t="s">
        <v>6325</v>
      </c>
      <c r="F2964" s="1546" t="s">
        <v>5863</v>
      </c>
      <c r="G2964" s="1818">
        <v>1</v>
      </c>
      <c r="H2964" s="1818">
        <v>5</v>
      </c>
      <c r="I2964" s="1818">
        <v>5</v>
      </c>
      <c r="J2964" s="1546" t="s">
        <v>6527</v>
      </c>
      <c r="K2964" s="1546" t="s">
        <v>6456</v>
      </c>
      <c r="L2964" s="1546" t="s">
        <v>6515</v>
      </c>
    </row>
    <row r="2965" spans="1:12">
      <c r="A2965" s="1546" t="s">
        <v>314</v>
      </c>
      <c r="B2965" s="1817">
        <v>10771</v>
      </c>
      <c r="C2965" s="1546" t="s">
        <v>2166</v>
      </c>
      <c r="D2965" s="1546" t="s">
        <v>2185</v>
      </c>
      <c r="E2965" s="1546" t="s">
        <v>361</v>
      </c>
      <c r="F2965" s="1546" t="s">
        <v>362</v>
      </c>
      <c r="G2965" s="1818">
        <v>1</v>
      </c>
      <c r="H2965" s="1818">
        <v>5</v>
      </c>
      <c r="I2965" s="1818">
        <v>5</v>
      </c>
      <c r="J2965" s="1546" t="s">
        <v>6527</v>
      </c>
      <c r="K2965" s="1546" t="s">
        <v>6456</v>
      </c>
      <c r="L2965" s="1546" t="s">
        <v>6515</v>
      </c>
    </row>
    <row r="2966" spans="1:12">
      <c r="A2966" s="1546" t="s">
        <v>314</v>
      </c>
      <c r="B2966" s="1817">
        <v>10772</v>
      </c>
      <c r="C2966" s="1546" t="s">
        <v>2166</v>
      </c>
      <c r="D2966" s="1546" t="s">
        <v>2185</v>
      </c>
      <c r="E2966" s="1546" t="s">
        <v>6256</v>
      </c>
      <c r="F2966" s="1546" t="s">
        <v>436</v>
      </c>
      <c r="G2966" s="1818">
        <v>2</v>
      </c>
      <c r="H2966" s="1818">
        <v>5</v>
      </c>
      <c r="I2966" s="1818">
        <v>10</v>
      </c>
      <c r="J2966" s="1546" t="s">
        <v>6527</v>
      </c>
      <c r="K2966" s="1546" t="s">
        <v>6456</v>
      </c>
      <c r="L2966" s="1546" t="s">
        <v>6515</v>
      </c>
    </row>
    <row r="2967" spans="1:12">
      <c r="A2967" s="1546" t="s">
        <v>314</v>
      </c>
      <c r="B2967" s="1817">
        <v>10773</v>
      </c>
      <c r="C2967" s="1546" t="s">
        <v>2166</v>
      </c>
      <c r="D2967" s="1546" t="s">
        <v>2185</v>
      </c>
      <c r="E2967" s="1546" t="s">
        <v>1313</v>
      </c>
      <c r="F2967" s="1546" t="s">
        <v>6515</v>
      </c>
      <c r="G2967" s="1818">
        <v>1</v>
      </c>
      <c r="H2967" s="1818">
        <v>10</v>
      </c>
      <c r="I2967" s="1818">
        <v>10</v>
      </c>
      <c r="J2967" s="1546" t="s">
        <v>6527</v>
      </c>
      <c r="K2967" s="1546" t="s">
        <v>6456</v>
      </c>
      <c r="L2967" s="1546" t="s">
        <v>6515</v>
      </c>
    </row>
    <row r="2968" spans="1:12">
      <c r="A2968" s="1546" t="s">
        <v>314</v>
      </c>
      <c r="B2968" s="1817">
        <v>10774</v>
      </c>
      <c r="C2968" s="1546" t="s">
        <v>2166</v>
      </c>
      <c r="D2968" s="1546" t="s">
        <v>2185</v>
      </c>
      <c r="E2968" s="1546" t="s">
        <v>871</v>
      </c>
      <c r="F2968" s="1546" t="s">
        <v>6515</v>
      </c>
      <c r="G2968" s="1818">
        <v>1</v>
      </c>
      <c r="H2968" s="1818">
        <v>5</v>
      </c>
      <c r="I2968" s="1818">
        <v>5</v>
      </c>
      <c r="J2968" s="1546" t="s">
        <v>6527</v>
      </c>
      <c r="K2968" s="1546" t="s">
        <v>6456</v>
      </c>
      <c r="L2968" s="1546" t="s">
        <v>6515</v>
      </c>
    </row>
    <row r="2969" spans="1:12">
      <c r="A2969" s="1546" t="s">
        <v>314</v>
      </c>
      <c r="B2969" s="1817">
        <v>10776</v>
      </c>
      <c r="C2969" s="1546" t="s">
        <v>2166</v>
      </c>
      <c r="D2969" s="1546" t="s">
        <v>2185</v>
      </c>
      <c r="E2969" s="1546" t="s">
        <v>937</v>
      </c>
      <c r="F2969" s="1546" t="s">
        <v>936</v>
      </c>
      <c r="G2969" s="1818">
        <v>1</v>
      </c>
      <c r="H2969" s="1818">
        <v>4</v>
      </c>
      <c r="I2969" s="1818">
        <v>4</v>
      </c>
      <c r="J2969" s="1546" t="s">
        <v>6527</v>
      </c>
      <c r="K2969" s="1546" t="s">
        <v>6456</v>
      </c>
      <c r="L2969" s="1546" t="s">
        <v>6515</v>
      </c>
    </row>
    <row r="2970" spans="1:12">
      <c r="A2970" s="1546" t="s">
        <v>314</v>
      </c>
      <c r="B2970" s="1817">
        <v>10777</v>
      </c>
      <c r="C2970" s="1546" t="s">
        <v>2166</v>
      </c>
      <c r="D2970" s="1546" t="s">
        <v>2185</v>
      </c>
      <c r="E2970" s="1546" t="s">
        <v>6098</v>
      </c>
      <c r="F2970" s="1546" t="s">
        <v>276</v>
      </c>
      <c r="G2970" s="1818">
        <v>1</v>
      </c>
      <c r="H2970" s="1818">
        <v>4</v>
      </c>
      <c r="I2970" s="1818">
        <v>4</v>
      </c>
      <c r="J2970" s="1546" t="s">
        <v>6527</v>
      </c>
      <c r="K2970" s="1546" t="s">
        <v>6456</v>
      </c>
      <c r="L2970" s="1546" t="s">
        <v>6515</v>
      </c>
    </row>
    <row r="2971" spans="1:12">
      <c r="A2971" s="1546" t="s">
        <v>314</v>
      </c>
      <c r="B2971" s="1817">
        <v>10778</v>
      </c>
      <c r="C2971" s="1546" t="s">
        <v>2166</v>
      </c>
      <c r="D2971" s="1546" t="s">
        <v>2185</v>
      </c>
      <c r="E2971" s="1546" t="s">
        <v>6099</v>
      </c>
      <c r="F2971" s="1546" t="s">
        <v>294</v>
      </c>
      <c r="G2971" s="1818">
        <v>1</v>
      </c>
      <c r="H2971" s="1818">
        <v>4</v>
      </c>
      <c r="I2971" s="1818">
        <v>4</v>
      </c>
      <c r="J2971" s="1546" t="s">
        <v>6527</v>
      </c>
      <c r="K2971" s="1546" t="s">
        <v>6456</v>
      </c>
      <c r="L2971" s="1546" t="s">
        <v>6515</v>
      </c>
    </row>
    <row r="2972" spans="1:12">
      <c r="A2972" s="1546" t="s">
        <v>314</v>
      </c>
      <c r="B2972" s="1817">
        <v>10779</v>
      </c>
      <c r="C2972" s="1546" t="s">
        <v>2166</v>
      </c>
      <c r="D2972" s="1546" t="s">
        <v>2185</v>
      </c>
      <c r="E2972" s="1546" t="s">
        <v>835</v>
      </c>
      <c r="F2972" s="1546" t="s">
        <v>6271</v>
      </c>
      <c r="G2972" s="1818">
        <v>1</v>
      </c>
      <c r="H2972" s="1818">
        <v>4</v>
      </c>
      <c r="I2972" s="1818">
        <v>4</v>
      </c>
      <c r="J2972" s="1546" t="s">
        <v>6527</v>
      </c>
      <c r="K2972" s="1546" t="s">
        <v>6456</v>
      </c>
      <c r="L2972" s="1546" t="s">
        <v>6515</v>
      </c>
    </row>
    <row r="2973" spans="1:12">
      <c r="A2973" s="1546" t="s">
        <v>314</v>
      </c>
      <c r="B2973" s="1817">
        <v>10780</v>
      </c>
      <c r="C2973" s="1546" t="s">
        <v>2166</v>
      </c>
      <c r="D2973" s="1546" t="s">
        <v>2185</v>
      </c>
      <c r="E2973" s="1546" t="s">
        <v>6164</v>
      </c>
      <c r="F2973" s="1546" t="s">
        <v>1596</v>
      </c>
      <c r="G2973" s="1818">
        <v>1</v>
      </c>
      <c r="H2973" s="1818">
        <v>4</v>
      </c>
      <c r="I2973" s="1818">
        <v>4</v>
      </c>
      <c r="J2973" s="1546" t="s">
        <v>6527</v>
      </c>
      <c r="K2973" s="1546" t="s">
        <v>6456</v>
      </c>
      <c r="L2973" s="1546" t="s">
        <v>6515</v>
      </c>
    </row>
    <row r="2974" spans="1:12">
      <c r="A2974" s="1546" t="s">
        <v>314</v>
      </c>
      <c r="B2974" s="1817">
        <v>10781</v>
      </c>
      <c r="C2974" s="1546" t="s">
        <v>2166</v>
      </c>
      <c r="D2974" s="1546" t="s">
        <v>2185</v>
      </c>
      <c r="E2974" s="1546" t="s">
        <v>6135</v>
      </c>
      <c r="F2974" s="1546" t="s">
        <v>1003</v>
      </c>
      <c r="G2974" s="1818">
        <v>1</v>
      </c>
      <c r="H2974" s="1818">
        <v>4</v>
      </c>
      <c r="I2974" s="1818">
        <v>4</v>
      </c>
      <c r="J2974" s="1546" t="s">
        <v>6527</v>
      </c>
      <c r="K2974" s="1546" t="s">
        <v>6456</v>
      </c>
      <c r="L2974" s="1546" t="s">
        <v>6515</v>
      </c>
    </row>
    <row r="2975" spans="1:12">
      <c r="A2975" s="1546" t="s">
        <v>314</v>
      </c>
      <c r="B2975" s="1817">
        <v>10782</v>
      </c>
      <c r="C2975" s="1546" t="s">
        <v>2166</v>
      </c>
      <c r="D2975" s="1546" t="s">
        <v>2185</v>
      </c>
      <c r="E2975" s="1546" t="s">
        <v>469</v>
      </c>
      <c r="F2975" s="1546" t="s">
        <v>6257</v>
      </c>
      <c r="G2975" s="1818">
        <v>1</v>
      </c>
      <c r="H2975" s="1818">
        <v>4</v>
      </c>
      <c r="I2975" s="1818">
        <v>4</v>
      </c>
      <c r="J2975" s="1546" t="s">
        <v>6527</v>
      </c>
      <c r="K2975" s="1546" t="s">
        <v>6456</v>
      </c>
      <c r="L2975" s="1546" t="s">
        <v>6515</v>
      </c>
    </row>
    <row r="2976" spans="1:12">
      <c r="A2976" s="1546" t="s">
        <v>314</v>
      </c>
      <c r="B2976" s="1817">
        <v>10783</v>
      </c>
      <c r="C2976" s="1546" t="s">
        <v>2166</v>
      </c>
      <c r="D2976" s="1546" t="s">
        <v>2185</v>
      </c>
      <c r="E2976" s="1546" t="s">
        <v>1040</v>
      </c>
      <c r="F2976" s="1546" t="s">
        <v>1041</v>
      </c>
      <c r="G2976" s="1818">
        <v>1</v>
      </c>
      <c r="H2976" s="1818">
        <v>4</v>
      </c>
      <c r="I2976" s="1818">
        <v>4</v>
      </c>
      <c r="J2976" s="1546" t="s">
        <v>6527</v>
      </c>
      <c r="K2976" s="1546" t="s">
        <v>6456</v>
      </c>
      <c r="L2976" s="1546" t="s">
        <v>6515</v>
      </c>
    </row>
    <row r="2977" spans="1:12">
      <c r="A2977" s="1546" t="s">
        <v>314</v>
      </c>
      <c r="B2977" s="1817">
        <v>10784</v>
      </c>
      <c r="C2977" s="1546" t="s">
        <v>2166</v>
      </c>
      <c r="D2977" s="1546" t="s">
        <v>2185</v>
      </c>
      <c r="E2977" s="1546" t="s">
        <v>6121</v>
      </c>
      <c r="F2977" s="1546" t="s">
        <v>6122</v>
      </c>
      <c r="G2977" s="1818">
        <v>1</v>
      </c>
      <c r="H2977" s="1818">
        <v>4</v>
      </c>
      <c r="I2977" s="1818">
        <v>4</v>
      </c>
      <c r="J2977" s="1546" t="s">
        <v>6527</v>
      </c>
      <c r="K2977" s="1546" t="s">
        <v>6456</v>
      </c>
      <c r="L2977" s="1546" t="s">
        <v>6515</v>
      </c>
    </row>
    <row r="2978" spans="1:12">
      <c r="A2978" s="1546" t="s">
        <v>314</v>
      </c>
      <c r="B2978" s="1817">
        <v>10785</v>
      </c>
      <c r="C2978" s="1546" t="s">
        <v>2166</v>
      </c>
      <c r="D2978" s="1546" t="s">
        <v>2185</v>
      </c>
      <c r="E2978" s="1546" t="s">
        <v>1619</v>
      </c>
      <c r="F2978" s="1546" t="s">
        <v>816</v>
      </c>
      <c r="G2978" s="1818">
        <v>1</v>
      </c>
      <c r="H2978" s="1818">
        <v>4</v>
      </c>
      <c r="I2978" s="1818">
        <v>4</v>
      </c>
      <c r="J2978" s="1546" t="s">
        <v>6527</v>
      </c>
      <c r="K2978" s="1546" t="s">
        <v>6456</v>
      </c>
      <c r="L2978" s="1546" t="s">
        <v>6515</v>
      </c>
    </row>
    <row r="2979" spans="1:12">
      <c r="A2979" s="1546" t="s">
        <v>314</v>
      </c>
      <c r="B2979" s="1817">
        <v>10786</v>
      </c>
      <c r="C2979" s="1546" t="s">
        <v>2166</v>
      </c>
      <c r="D2979" s="1546" t="s">
        <v>2185</v>
      </c>
      <c r="E2979" s="1546" t="s">
        <v>6109</v>
      </c>
      <c r="F2979" s="1546" t="s">
        <v>466</v>
      </c>
      <c r="G2979" s="1818">
        <v>1</v>
      </c>
      <c r="H2979" s="1818">
        <v>4</v>
      </c>
      <c r="I2979" s="1818">
        <v>4</v>
      </c>
      <c r="J2979" s="1546" t="s">
        <v>6527</v>
      </c>
      <c r="K2979" s="1546" t="s">
        <v>6456</v>
      </c>
      <c r="L2979" s="1546" t="s">
        <v>6515</v>
      </c>
    </row>
    <row r="2980" spans="1:12">
      <c r="A2980" s="1546" t="s">
        <v>314</v>
      </c>
      <c r="B2980" s="1817">
        <v>10788</v>
      </c>
      <c r="C2980" s="1546" t="s">
        <v>2166</v>
      </c>
      <c r="D2980" s="1546" t="s">
        <v>2185</v>
      </c>
      <c r="E2980" s="1546" t="s">
        <v>794</v>
      </c>
      <c r="F2980" s="1546" t="s">
        <v>795</v>
      </c>
      <c r="G2980" s="1818">
        <v>1</v>
      </c>
      <c r="H2980" s="1818">
        <v>5</v>
      </c>
      <c r="I2980" s="1818">
        <v>5</v>
      </c>
      <c r="J2980" s="1546" t="s">
        <v>6527</v>
      </c>
      <c r="K2980" s="1546" t="s">
        <v>6456</v>
      </c>
      <c r="L2980" s="1546" t="s">
        <v>6515</v>
      </c>
    </row>
    <row r="2981" spans="1:12">
      <c r="A2981" s="1546" t="s">
        <v>314</v>
      </c>
      <c r="B2981" s="1817">
        <v>10789</v>
      </c>
      <c r="C2981" s="1546" t="s">
        <v>2166</v>
      </c>
      <c r="D2981" s="1546" t="s">
        <v>2185</v>
      </c>
      <c r="E2981" s="1546" t="s">
        <v>400</v>
      </c>
      <c r="F2981" s="1546" t="s">
        <v>401</v>
      </c>
      <c r="G2981" s="1818">
        <v>1</v>
      </c>
      <c r="H2981" s="1818">
        <v>5</v>
      </c>
      <c r="I2981" s="1818">
        <v>5</v>
      </c>
      <c r="J2981" s="1546" t="s">
        <v>6527</v>
      </c>
      <c r="K2981" s="1546" t="s">
        <v>6456</v>
      </c>
      <c r="L2981" s="1546" t="s">
        <v>6515</v>
      </c>
    </row>
    <row r="2982" spans="1:12">
      <c r="A2982" s="1546" t="s">
        <v>314</v>
      </c>
      <c r="B2982" s="1817">
        <v>10791</v>
      </c>
      <c r="C2982" s="1546" t="s">
        <v>2166</v>
      </c>
      <c r="D2982" s="1546" t="s">
        <v>2185</v>
      </c>
      <c r="E2982" s="1546" t="s">
        <v>2146</v>
      </c>
      <c r="F2982" s="1546" t="s">
        <v>2147</v>
      </c>
      <c r="G2982" s="1818"/>
      <c r="H2982" s="1818"/>
      <c r="I2982" s="1818">
        <v>5</v>
      </c>
      <c r="J2982" s="1546" t="s">
        <v>6523</v>
      </c>
      <c r="K2982" s="1546" t="s">
        <v>6456</v>
      </c>
      <c r="L2982" s="1546" t="s">
        <v>6515</v>
      </c>
    </row>
    <row r="2983" spans="1:12">
      <c r="A2983" s="1546" t="s">
        <v>314</v>
      </c>
      <c r="B2983" s="1817">
        <v>10793</v>
      </c>
      <c r="C2983" s="1546" t="s">
        <v>2166</v>
      </c>
      <c r="D2983" s="1546" t="s">
        <v>2185</v>
      </c>
      <c r="E2983" s="1546" t="s">
        <v>555</v>
      </c>
      <c r="F2983" s="1546" t="s">
        <v>728</v>
      </c>
      <c r="G2983" s="1818">
        <v>1</v>
      </c>
      <c r="H2983" s="1818">
        <v>10</v>
      </c>
      <c r="I2983" s="1818">
        <v>10</v>
      </c>
      <c r="J2983" s="1546" t="s">
        <v>6527</v>
      </c>
      <c r="K2983" s="1546" t="s">
        <v>6456</v>
      </c>
      <c r="L2983" s="1546" t="s">
        <v>6515</v>
      </c>
    </row>
    <row r="2984" spans="1:12">
      <c r="A2984" s="1546" t="s">
        <v>314</v>
      </c>
      <c r="B2984" s="1817">
        <v>10794</v>
      </c>
      <c r="C2984" s="1546" t="s">
        <v>2166</v>
      </c>
      <c r="D2984" s="1546" t="s">
        <v>2185</v>
      </c>
      <c r="E2984" s="1546" t="s">
        <v>624</v>
      </c>
      <c r="F2984" s="1546" t="s">
        <v>625</v>
      </c>
      <c r="G2984" s="1818">
        <v>1</v>
      </c>
      <c r="H2984" s="1818">
        <v>10</v>
      </c>
      <c r="I2984" s="1818">
        <v>10</v>
      </c>
      <c r="J2984" s="1546" t="s">
        <v>6527</v>
      </c>
      <c r="K2984" s="1546" t="s">
        <v>6456</v>
      </c>
      <c r="L2984" s="1546" t="s">
        <v>6515</v>
      </c>
    </row>
    <row r="2985" spans="1:12">
      <c r="A2985" s="1546" t="s">
        <v>314</v>
      </c>
      <c r="B2985" s="1817">
        <v>10795</v>
      </c>
      <c r="C2985" s="1546" t="s">
        <v>2166</v>
      </c>
      <c r="D2985" s="1546" t="s">
        <v>2185</v>
      </c>
      <c r="E2985" s="1546" t="s">
        <v>2146</v>
      </c>
      <c r="F2985" s="1546" t="s">
        <v>979</v>
      </c>
      <c r="G2985" s="1818">
        <v>1</v>
      </c>
      <c r="H2985" s="1818">
        <v>10</v>
      </c>
      <c r="I2985" s="1818">
        <v>10</v>
      </c>
      <c r="J2985" s="1546" t="s">
        <v>6527</v>
      </c>
      <c r="K2985" s="1546" t="s">
        <v>6456</v>
      </c>
      <c r="L2985" s="1546" t="s">
        <v>6515</v>
      </c>
    </row>
    <row r="2986" spans="1:12">
      <c r="A2986" s="1546" t="s">
        <v>314</v>
      </c>
      <c r="B2986" s="1817">
        <v>10796</v>
      </c>
      <c r="C2986" s="1546" t="s">
        <v>2166</v>
      </c>
      <c r="D2986" s="1546" t="s">
        <v>2185</v>
      </c>
      <c r="E2986" s="1546" t="s">
        <v>605</v>
      </c>
      <c r="F2986" s="1546" t="s">
        <v>606</v>
      </c>
      <c r="G2986" s="1818">
        <v>1</v>
      </c>
      <c r="H2986" s="1818">
        <v>10</v>
      </c>
      <c r="I2986" s="1818">
        <v>10</v>
      </c>
      <c r="J2986" s="1546" t="s">
        <v>6527</v>
      </c>
      <c r="K2986" s="1546" t="s">
        <v>6456</v>
      </c>
      <c r="L2986" s="1546" t="s">
        <v>6515</v>
      </c>
    </row>
    <row r="2987" spans="1:12">
      <c r="A2987" s="1546" t="s">
        <v>314</v>
      </c>
      <c r="B2987" s="1817">
        <v>10797</v>
      </c>
      <c r="C2987" s="1546" t="s">
        <v>2166</v>
      </c>
      <c r="D2987" s="1546" t="s">
        <v>2185</v>
      </c>
      <c r="E2987" s="1546" t="s">
        <v>865</v>
      </c>
      <c r="F2987" s="1546" t="s">
        <v>1307</v>
      </c>
      <c r="G2987" s="1818">
        <v>1</v>
      </c>
      <c r="H2987" s="1818">
        <v>10</v>
      </c>
      <c r="I2987" s="1818">
        <v>10</v>
      </c>
      <c r="J2987" s="1546" t="s">
        <v>6527</v>
      </c>
      <c r="K2987" s="1546" t="s">
        <v>6456</v>
      </c>
      <c r="L2987" s="1546" t="s">
        <v>6515</v>
      </c>
    </row>
    <row r="2988" spans="1:12">
      <c r="A2988" s="1546" t="s">
        <v>314</v>
      </c>
      <c r="B2988" s="1817">
        <v>10799</v>
      </c>
      <c r="C2988" s="1546" t="s">
        <v>2166</v>
      </c>
      <c r="D2988" s="1546" t="s">
        <v>2185</v>
      </c>
      <c r="E2988" s="1546" t="s">
        <v>2187</v>
      </c>
      <c r="F2988" s="1546" t="s">
        <v>6515</v>
      </c>
      <c r="G2988" s="1818"/>
      <c r="H2988" s="1818"/>
      <c r="I2988" s="1818">
        <v>10</v>
      </c>
      <c r="J2988" s="1546" t="s">
        <v>6523</v>
      </c>
      <c r="K2988" s="1546" t="s">
        <v>6456</v>
      </c>
      <c r="L2988" s="1546" t="s">
        <v>6515</v>
      </c>
    </row>
    <row r="2989" spans="1:12">
      <c r="A2989" s="1546" t="s">
        <v>314</v>
      </c>
      <c r="B2989" s="1817">
        <v>10801</v>
      </c>
      <c r="C2989" s="1546" t="s">
        <v>2166</v>
      </c>
      <c r="D2989" s="1546" t="s">
        <v>2185</v>
      </c>
      <c r="E2989" s="1546" t="s">
        <v>6383</v>
      </c>
      <c r="F2989" s="1546" t="s">
        <v>2189</v>
      </c>
      <c r="G2989" s="1818"/>
      <c r="H2989" s="1818"/>
      <c r="I2989" s="1818">
        <v>10</v>
      </c>
      <c r="J2989" s="1546" t="s">
        <v>6523</v>
      </c>
      <c r="K2989" s="1546" t="s">
        <v>6456</v>
      </c>
      <c r="L2989" s="1546" t="s">
        <v>6515</v>
      </c>
    </row>
    <row r="2990" spans="1:12">
      <c r="A2990" s="1546" t="s">
        <v>314</v>
      </c>
      <c r="B2990" s="1817">
        <v>10802</v>
      </c>
      <c r="C2990" s="1546" t="s">
        <v>2166</v>
      </c>
      <c r="D2990" s="1546" t="s">
        <v>2185</v>
      </c>
      <c r="E2990" s="1546" t="s">
        <v>6263</v>
      </c>
      <c r="F2990" s="1546" t="s">
        <v>592</v>
      </c>
      <c r="G2990" s="1818">
        <v>1</v>
      </c>
      <c r="H2990" s="1818">
        <v>25</v>
      </c>
      <c r="I2990" s="1818">
        <v>25</v>
      </c>
      <c r="J2990" s="1546" t="s">
        <v>6527</v>
      </c>
      <c r="K2990" s="1546" t="s">
        <v>6456</v>
      </c>
      <c r="L2990" s="1546" t="s">
        <v>6515</v>
      </c>
    </row>
    <row r="2991" spans="1:12">
      <c r="A2991" s="1546" t="s">
        <v>314</v>
      </c>
      <c r="B2991" s="1817">
        <v>10803</v>
      </c>
      <c r="C2991" s="1546" t="s">
        <v>2166</v>
      </c>
      <c r="D2991" s="1546" t="s">
        <v>2185</v>
      </c>
      <c r="E2991" s="1546" t="s">
        <v>6384</v>
      </c>
      <c r="F2991" s="1546" t="s">
        <v>601</v>
      </c>
      <c r="G2991" s="1818">
        <v>1</v>
      </c>
      <c r="H2991" s="1818">
        <v>25</v>
      </c>
      <c r="I2991" s="1818">
        <v>25</v>
      </c>
      <c r="J2991" s="1546" t="s">
        <v>6527</v>
      </c>
      <c r="K2991" s="1546" t="s">
        <v>6456</v>
      </c>
      <c r="L2991" s="1546" t="s">
        <v>6515</v>
      </c>
    </row>
    <row r="2992" spans="1:12">
      <c r="A2992" s="1546" t="s">
        <v>314</v>
      </c>
      <c r="B2992" s="1817">
        <v>10804</v>
      </c>
      <c r="C2992" s="1546" t="s">
        <v>2166</v>
      </c>
      <c r="D2992" s="1546" t="s">
        <v>2185</v>
      </c>
      <c r="E2992" s="1546" t="s">
        <v>2060</v>
      </c>
      <c r="F2992" s="1546" t="s">
        <v>303</v>
      </c>
      <c r="G2992" s="1818">
        <v>1</v>
      </c>
      <c r="H2992" s="1818">
        <v>25</v>
      </c>
      <c r="I2992" s="1818">
        <v>25</v>
      </c>
      <c r="J2992" s="1546" t="s">
        <v>6527</v>
      </c>
      <c r="K2992" s="1546" t="s">
        <v>6456</v>
      </c>
      <c r="L2992" s="1546" t="s">
        <v>6515</v>
      </c>
    </row>
    <row r="2993" spans="1:12">
      <c r="A2993" s="1546" t="s">
        <v>314</v>
      </c>
      <c r="B2993" s="1817">
        <v>10805</v>
      </c>
      <c r="C2993" s="1546" t="s">
        <v>2166</v>
      </c>
      <c r="D2993" s="1546" t="s">
        <v>2185</v>
      </c>
      <c r="E2993" s="1546" t="s">
        <v>2191</v>
      </c>
      <c r="F2993" s="1546" t="s">
        <v>6623</v>
      </c>
      <c r="G2993" s="1818"/>
      <c r="H2993" s="1818"/>
      <c r="I2993" s="1818">
        <v>20</v>
      </c>
      <c r="J2993" s="1546" t="s">
        <v>6523</v>
      </c>
      <c r="K2993" s="1546" t="s">
        <v>6456</v>
      </c>
      <c r="L2993" s="1546" t="s">
        <v>6515</v>
      </c>
    </row>
    <row r="2994" spans="1:12">
      <c r="A2994" s="1546" t="s">
        <v>314</v>
      </c>
      <c r="B2994" s="1817">
        <v>10807</v>
      </c>
      <c r="C2994" s="1546" t="s">
        <v>2166</v>
      </c>
      <c r="D2994" s="1546" t="s">
        <v>2185</v>
      </c>
      <c r="E2994" s="1546" t="s">
        <v>6244</v>
      </c>
      <c r="F2994" s="1546" t="s">
        <v>379</v>
      </c>
      <c r="G2994" s="1818">
        <v>1</v>
      </c>
      <c r="H2994" s="1818">
        <v>20</v>
      </c>
      <c r="I2994" s="1818">
        <v>20</v>
      </c>
      <c r="J2994" s="1546" t="s">
        <v>6527</v>
      </c>
      <c r="K2994" s="1546" t="s">
        <v>6456</v>
      </c>
      <c r="L2994" s="1546" t="s">
        <v>6515</v>
      </c>
    </row>
    <row r="2995" spans="1:12">
      <c r="A2995" s="1546" t="s">
        <v>314</v>
      </c>
      <c r="B2995" s="1817">
        <v>10809</v>
      </c>
      <c r="C2995" s="1546" t="s">
        <v>2166</v>
      </c>
      <c r="D2995" s="1546" t="s">
        <v>2185</v>
      </c>
      <c r="E2995" s="1546" t="s">
        <v>6080</v>
      </c>
      <c r="F2995" s="1546" t="s">
        <v>6540</v>
      </c>
      <c r="G2995" s="1818"/>
      <c r="H2995" s="1818"/>
      <c r="I2995" s="1818">
        <v>50</v>
      </c>
      <c r="J2995" s="1546" t="s">
        <v>6523</v>
      </c>
      <c r="K2995" s="1546" t="s">
        <v>6456</v>
      </c>
      <c r="L2995" s="1546" t="s">
        <v>6515</v>
      </c>
    </row>
    <row r="2996" spans="1:12">
      <c r="A2996" s="1546" t="s">
        <v>314</v>
      </c>
      <c r="B2996" s="1817">
        <v>10810</v>
      </c>
      <c r="C2996" s="1546" t="s">
        <v>2166</v>
      </c>
      <c r="D2996" s="1546" t="s">
        <v>2185</v>
      </c>
      <c r="E2996" s="1546" t="s">
        <v>542</v>
      </c>
      <c r="F2996" s="1546" t="s">
        <v>6541</v>
      </c>
      <c r="G2996" s="1818"/>
      <c r="H2996" s="1818"/>
      <c r="I2996" s="1818">
        <v>50</v>
      </c>
      <c r="J2996" s="1546" t="s">
        <v>6523</v>
      </c>
      <c r="K2996" s="1546" t="s">
        <v>6456</v>
      </c>
      <c r="L2996" s="1546" t="s">
        <v>6515</v>
      </c>
    </row>
    <row r="2997" spans="1:12">
      <c r="A2997" s="1546" t="s">
        <v>314</v>
      </c>
      <c r="B2997" s="1817">
        <v>10811</v>
      </c>
      <c r="C2997" s="1546" t="s">
        <v>2166</v>
      </c>
      <c r="D2997" s="1546" t="s">
        <v>2185</v>
      </c>
      <c r="E2997" s="1546" t="s">
        <v>1456</v>
      </c>
      <c r="F2997" s="1546" t="s">
        <v>6515</v>
      </c>
      <c r="G2997" s="1818"/>
      <c r="H2997" s="1818"/>
      <c r="I2997" s="1818">
        <v>10</v>
      </c>
      <c r="J2997" s="1546" t="s">
        <v>6523</v>
      </c>
      <c r="K2997" s="1546" t="s">
        <v>6456</v>
      </c>
      <c r="L2997" s="1546" t="s">
        <v>6515</v>
      </c>
    </row>
    <row r="2998" spans="1:12">
      <c r="A2998" s="1546" t="s">
        <v>314</v>
      </c>
      <c r="B2998" s="1817">
        <v>10812</v>
      </c>
      <c r="C2998" s="1546" t="s">
        <v>2166</v>
      </c>
      <c r="D2998" s="1546" t="s">
        <v>2185</v>
      </c>
      <c r="E2998" s="1546" t="s">
        <v>2083</v>
      </c>
      <c r="F2998" s="1546" t="s">
        <v>6515</v>
      </c>
      <c r="G2998" s="1818"/>
      <c r="H2998" s="1818"/>
      <c r="I2998" s="1818">
        <v>5</v>
      </c>
      <c r="J2998" s="1546" t="s">
        <v>6523</v>
      </c>
      <c r="K2998" s="1546" t="s">
        <v>6456</v>
      </c>
      <c r="L2998" s="1546" t="s">
        <v>6515</v>
      </c>
    </row>
    <row r="2999" spans="1:12">
      <c r="A2999" s="1546" t="s">
        <v>314</v>
      </c>
      <c r="B2999" s="1817">
        <v>10813</v>
      </c>
      <c r="C2999" s="1546" t="s">
        <v>2166</v>
      </c>
      <c r="D2999" s="1546" t="s">
        <v>2185</v>
      </c>
      <c r="E2999" s="1546" t="s">
        <v>2471</v>
      </c>
      <c r="F2999" s="1546" t="s">
        <v>2474</v>
      </c>
      <c r="G2999" s="1818"/>
      <c r="H2999" s="1818"/>
      <c r="I2999" s="1818">
        <v>50</v>
      </c>
      <c r="J2999" s="1546" t="s">
        <v>6523</v>
      </c>
      <c r="K2999" s="1546" t="s">
        <v>6456</v>
      </c>
      <c r="L2999" s="1546" t="s">
        <v>6515</v>
      </c>
    </row>
    <row r="3000" spans="1:12">
      <c r="A3000" s="1546" t="s">
        <v>314</v>
      </c>
      <c r="B3000" s="1817">
        <v>10814</v>
      </c>
      <c r="C3000" s="1546" t="s">
        <v>2166</v>
      </c>
      <c r="D3000" s="1546" t="s">
        <v>2185</v>
      </c>
      <c r="E3000" s="1546" t="s">
        <v>2470</v>
      </c>
      <c r="F3000" s="1546" t="s">
        <v>2474</v>
      </c>
      <c r="G3000" s="1818"/>
      <c r="H3000" s="1818"/>
      <c r="I3000" s="1818">
        <v>50</v>
      </c>
      <c r="J3000" s="1546" t="s">
        <v>6523</v>
      </c>
      <c r="K3000" s="1546" t="s">
        <v>6456</v>
      </c>
      <c r="L3000" s="1546" t="s">
        <v>6515</v>
      </c>
    </row>
    <row r="3001" spans="1:12">
      <c r="A3001" s="1546" t="s">
        <v>314</v>
      </c>
      <c r="B3001" s="1817">
        <v>10815</v>
      </c>
      <c r="C3001" s="1546" t="s">
        <v>2166</v>
      </c>
      <c r="D3001" s="1546" t="s">
        <v>2185</v>
      </c>
      <c r="E3001" s="1546" t="s">
        <v>2475</v>
      </c>
      <c r="F3001" s="1546" t="s">
        <v>2472</v>
      </c>
      <c r="G3001" s="1818"/>
      <c r="H3001" s="1818"/>
      <c r="I3001" s="1818">
        <v>50</v>
      </c>
      <c r="J3001" s="1546" t="s">
        <v>6523</v>
      </c>
      <c r="K3001" s="1546" t="s">
        <v>6456</v>
      </c>
      <c r="L3001" s="1546" t="s">
        <v>6515</v>
      </c>
    </row>
    <row r="3002" spans="1:12">
      <c r="A3002" s="1546" t="s">
        <v>314</v>
      </c>
      <c r="B3002" s="1817">
        <v>10816</v>
      </c>
      <c r="C3002" s="1546" t="s">
        <v>2166</v>
      </c>
      <c r="D3002" s="1546" t="s">
        <v>2185</v>
      </c>
      <c r="E3002" s="1546" t="s">
        <v>2476</v>
      </c>
      <c r="F3002" s="1546" t="s">
        <v>2473</v>
      </c>
      <c r="G3002" s="1818"/>
      <c r="H3002" s="1818"/>
      <c r="I3002" s="1818">
        <v>50</v>
      </c>
      <c r="J3002" s="1546" t="s">
        <v>6523</v>
      </c>
      <c r="K3002" s="1546" t="s">
        <v>6456</v>
      </c>
      <c r="L3002" s="1546" t="s">
        <v>6515</v>
      </c>
    </row>
    <row r="3003" spans="1:12">
      <c r="A3003" s="1546" t="s">
        <v>314</v>
      </c>
      <c r="B3003" s="1817">
        <v>10843</v>
      </c>
      <c r="C3003" s="1546" t="s">
        <v>2196</v>
      </c>
      <c r="D3003" s="1546" t="s">
        <v>2195</v>
      </c>
      <c r="E3003" s="1546" t="s">
        <v>6278</v>
      </c>
      <c r="F3003" s="1546" t="s">
        <v>5973</v>
      </c>
      <c r="G3003" s="1818">
        <v>1</v>
      </c>
      <c r="H3003" s="1818">
        <v>5</v>
      </c>
      <c r="I3003" s="1818">
        <v>5</v>
      </c>
      <c r="J3003" s="1546" t="s">
        <v>6527</v>
      </c>
      <c r="K3003" s="1546" t="s">
        <v>6456</v>
      </c>
      <c r="L3003" s="1546" t="s">
        <v>6515</v>
      </c>
    </row>
    <row r="3004" spans="1:12">
      <c r="A3004" s="1546" t="s">
        <v>314</v>
      </c>
      <c r="B3004" s="1817">
        <v>10845</v>
      </c>
      <c r="C3004" s="1546" t="s">
        <v>2196</v>
      </c>
      <c r="D3004" s="1546" t="s">
        <v>2195</v>
      </c>
      <c r="E3004" s="1546" t="s">
        <v>471</v>
      </c>
      <c r="F3004" s="1546" t="s">
        <v>470</v>
      </c>
      <c r="G3004" s="1818">
        <v>1</v>
      </c>
      <c r="H3004" s="1818">
        <v>4</v>
      </c>
      <c r="I3004" s="1818">
        <v>4</v>
      </c>
      <c r="J3004" s="1546" t="s">
        <v>6527</v>
      </c>
      <c r="K3004" s="1546" t="s">
        <v>6456</v>
      </c>
      <c r="L3004" s="1546" t="s">
        <v>6515</v>
      </c>
    </row>
    <row r="3005" spans="1:12">
      <c r="A3005" s="1546" t="s">
        <v>314</v>
      </c>
      <c r="B3005" s="1817">
        <v>10846</v>
      </c>
      <c r="C3005" s="1546" t="s">
        <v>2196</v>
      </c>
      <c r="D3005" s="1546" t="s">
        <v>2195</v>
      </c>
      <c r="E3005" s="1546" t="s">
        <v>6125</v>
      </c>
      <c r="F3005" s="1546" t="s">
        <v>816</v>
      </c>
      <c r="G3005" s="1818">
        <v>1</v>
      </c>
      <c r="H3005" s="1818">
        <v>4</v>
      </c>
      <c r="I3005" s="1818">
        <v>4</v>
      </c>
      <c r="J3005" s="1546" t="s">
        <v>6527</v>
      </c>
      <c r="K3005" s="1546" t="s">
        <v>6456</v>
      </c>
      <c r="L3005" s="1546" t="s">
        <v>6515</v>
      </c>
    </row>
    <row r="3006" spans="1:12">
      <c r="A3006" s="1546" t="s">
        <v>314</v>
      </c>
      <c r="B3006" s="1817">
        <v>10848</v>
      </c>
      <c r="C3006" s="1546" t="s">
        <v>2196</v>
      </c>
      <c r="D3006" s="1546" t="s">
        <v>2195</v>
      </c>
      <c r="E3006" s="1546" t="s">
        <v>1582</v>
      </c>
      <c r="F3006" s="1546" t="s">
        <v>303</v>
      </c>
      <c r="G3006" s="1818">
        <v>2</v>
      </c>
      <c r="H3006" s="1818">
        <v>6</v>
      </c>
      <c r="I3006" s="1818">
        <v>12</v>
      </c>
      <c r="J3006" s="1546" t="s">
        <v>6527</v>
      </c>
      <c r="K3006" s="1546" t="s">
        <v>6456</v>
      </c>
      <c r="L3006" s="1546" t="s">
        <v>6515</v>
      </c>
    </row>
    <row r="3007" spans="1:12">
      <c r="A3007" s="1546" t="s">
        <v>314</v>
      </c>
      <c r="B3007" s="1817">
        <v>10884</v>
      </c>
      <c r="C3007" s="1546" t="s">
        <v>2196</v>
      </c>
      <c r="D3007" s="1546" t="s">
        <v>2197</v>
      </c>
      <c r="E3007" s="1546" t="s">
        <v>6235</v>
      </c>
      <c r="F3007" s="1546" t="s">
        <v>339</v>
      </c>
      <c r="G3007" s="1818">
        <v>1</v>
      </c>
      <c r="H3007" s="1818">
        <v>5</v>
      </c>
      <c r="I3007" s="1818">
        <v>5</v>
      </c>
      <c r="J3007" s="1546" t="s">
        <v>6527</v>
      </c>
      <c r="K3007" s="1546" t="s">
        <v>6456</v>
      </c>
      <c r="L3007" s="1546" t="s">
        <v>6515</v>
      </c>
    </row>
    <row r="3008" spans="1:12">
      <c r="A3008" s="1546" t="s">
        <v>314</v>
      </c>
      <c r="B3008" s="1817">
        <v>10887</v>
      </c>
      <c r="C3008" s="1546" t="s">
        <v>2196</v>
      </c>
      <c r="D3008" s="1546" t="s">
        <v>2197</v>
      </c>
      <c r="E3008" s="1546" t="s">
        <v>937</v>
      </c>
      <c r="F3008" s="1546" t="s">
        <v>936</v>
      </c>
      <c r="G3008" s="1818">
        <v>1</v>
      </c>
      <c r="H3008" s="1818">
        <v>4</v>
      </c>
      <c r="I3008" s="1818">
        <v>4</v>
      </c>
      <c r="J3008" s="1546" t="s">
        <v>6527</v>
      </c>
      <c r="K3008" s="1546" t="s">
        <v>6456</v>
      </c>
      <c r="L3008" s="1546" t="s">
        <v>6515</v>
      </c>
    </row>
    <row r="3009" spans="1:12">
      <c r="A3009" s="1546" t="s">
        <v>314</v>
      </c>
      <c r="B3009" s="1817">
        <v>10888</v>
      </c>
      <c r="C3009" s="1546" t="s">
        <v>2196</v>
      </c>
      <c r="D3009" s="1546" t="s">
        <v>2197</v>
      </c>
      <c r="E3009" s="1546" t="s">
        <v>6530</v>
      </c>
      <c r="F3009" s="1546" t="s">
        <v>323</v>
      </c>
      <c r="G3009" s="1818">
        <v>1</v>
      </c>
      <c r="H3009" s="1818">
        <v>4</v>
      </c>
      <c r="I3009" s="1818">
        <v>4</v>
      </c>
      <c r="J3009" s="1546" t="s">
        <v>6527</v>
      </c>
      <c r="K3009" s="1546" t="s">
        <v>6456</v>
      </c>
      <c r="L3009" s="1546" t="s">
        <v>6515</v>
      </c>
    </row>
    <row r="3010" spans="1:12">
      <c r="A3010" s="1546" t="s">
        <v>314</v>
      </c>
      <c r="B3010" s="1817">
        <v>10889</v>
      </c>
      <c r="C3010" s="1546" t="s">
        <v>2196</v>
      </c>
      <c r="D3010" s="1546" t="s">
        <v>2197</v>
      </c>
      <c r="E3010" s="1546" t="s">
        <v>6124</v>
      </c>
      <c r="F3010" s="1546" t="s">
        <v>822</v>
      </c>
      <c r="G3010" s="1818">
        <v>1</v>
      </c>
      <c r="H3010" s="1818">
        <v>4</v>
      </c>
      <c r="I3010" s="1818">
        <v>4</v>
      </c>
      <c r="J3010" s="1546" t="s">
        <v>6527</v>
      </c>
      <c r="K3010" s="1546" t="s">
        <v>6456</v>
      </c>
      <c r="L3010" s="1546" t="s">
        <v>6515</v>
      </c>
    </row>
    <row r="3011" spans="1:12">
      <c r="A3011" s="1546" t="s">
        <v>314</v>
      </c>
      <c r="B3011" s="1817">
        <v>10920</v>
      </c>
      <c r="C3011" s="1546" t="s">
        <v>2196</v>
      </c>
      <c r="D3011" s="1546" t="s">
        <v>2198</v>
      </c>
      <c r="E3011" s="1546" t="s">
        <v>6226</v>
      </c>
      <c r="F3011" s="1546" t="s">
        <v>38</v>
      </c>
      <c r="G3011" s="1818">
        <v>1</v>
      </c>
      <c r="H3011" s="1818">
        <v>5</v>
      </c>
      <c r="I3011" s="1818">
        <v>5</v>
      </c>
      <c r="J3011" s="1546" t="s">
        <v>6527</v>
      </c>
      <c r="K3011" s="1546" t="s">
        <v>6456</v>
      </c>
      <c r="L3011" s="1546" t="s">
        <v>6515</v>
      </c>
    </row>
    <row r="3012" spans="1:12">
      <c r="A3012" s="1546" t="s">
        <v>314</v>
      </c>
      <c r="B3012" s="1817">
        <v>10922</v>
      </c>
      <c r="C3012" s="1546" t="s">
        <v>2196</v>
      </c>
      <c r="D3012" s="1546" t="s">
        <v>2198</v>
      </c>
      <c r="E3012" s="1546" t="s">
        <v>937</v>
      </c>
      <c r="F3012" s="1546" t="s">
        <v>936</v>
      </c>
      <c r="G3012" s="1818">
        <v>2</v>
      </c>
      <c r="H3012" s="1818">
        <v>4</v>
      </c>
      <c r="I3012" s="1818">
        <v>8</v>
      </c>
      <c r="J3012" s="1546" t="s">
        <v>6527</v>
      </c>
      <c r="K3012" s="1546" t="s">
        <v>6456</v>
      </c>
      <c r="L3012" s="1546" t="s">
        <v>6515</v>
      </c>
    </row>
    <row r="3013" spans="1:12">
      <c r="A3013" s="1546" t="s">
        <v>314</v>
      </c>
      <c r="B3013" s="1817">
        <v>10923</v>
      </c>
      <c r="C3013" s="1546" t="s">
        <v>2196</v>
      </c>
      <c r="D3013" s="1546" t="s">
        <v>2198</v>
      </c>
      <c r="E3013" s="1546" t="s">
        <v>6099</v>
      </c>
      <c r="F3013" s="1546" t="s">
        <v>294</v>
      </c>
      <c r="G3013" s="1818">
        <v>2</v>
      </c>
      <c r="H3013" s="1818">
        <v>4</v>
      </c>
      <c r="I3013" s="1818">
        <v>8</v>
      </c>
      <c r="J3013" s="1546" t="s">
        <v>6527</v>
      </c>
      <c r="K3013" s="1546" t="s">
        <v>6456</v>
      </c>
      <c r="L3013" s="1546" t="s">
        <v>6515</v>
      </c>
    </row>
    <row r="3014" spans="1:12">
      <c r="A3014" s="1546" t="s">
        <v>314</v>
      </c>
      <c r="B3014" s="1817">
        <v>10924</v>
      </c>
      <c r="C3014" s="1546" t="s">
        <v>2196</v>
      </c>
      <c r="D3014" s="1546" t="s">
        <v>2198</v>
      </c>
      <c r="E3014" s="1546" t="s">
        <v>6164</v>
      </c>
      <c r="F3014" s="1546" t="s">
        <v>1596</v>
      </c>
      <c r="G3014" s="1818">
        <v>1</v>
      </c>
      <c r="H3014" s="1818">
        <v>4</v>
      </c>
      <c r="I3014" s="1818">
        <v>4</v>
      </c>
      <c r="J3014" s="1546" t="s">
        <v>6527</v>
      </c>
      <c r="K3014" s="1546" t="s">
        <v>6456</v>
      </c>
      <c r="L3014" s="1546" t="s">
        <v>6515</v>
      </c>
    </row>
    <row r="3015" spans="1:12">
      <c r="A3015" s="1546" t="s">
        <v>314</v>
      </c>
      <c r="B3015" s="1817">
        <v>10925</v>
      </c>
      <c r="C3015" s="1546" t="s">
        <v>2196</v>
      </c>
      <c r="D3015" s="1546" t="s">
        <v>2198</v>
      </c>
      <c r="E3015" s="1546" t="s">
        <v>318</v>
      </c>
      <c r="F3015" s="1546" t="s">
        <v>319</v>
      </c>
      <c r="G3015" s="1818">
        <v>1</v>
      </c>
      <c r="H3015" s="1818">
        <v>4</v>
      </c>
      <c r="I3015" s="1818">
        <v>4</v>
      </c>
      <c r="J3015" s="1546" t="s">
        <v>6527</v>
      </c>
      <c r="K3015" s="1546" t="s">
        <v>6456</v>
      </c>
      <c r="L3015" s="1546" t="s">
        <v>6515</v>
      </c>
    </row>
    <row r="3016" spans="1:12">
      <c r="A3016" s="1546" t="s">
        <v>314</v>
      </c>
      <c r="B3016" s="1817">
        <v>10926</v>
      </c>
      <c r="C3016" s="1546" t="s">
        <v>2196</v>
      </c>
      <c r="D3016" s="1546" t="s">
        <v>2198</v>
      </c>
      <c r="E3016" s="1546" t="s">
        <v>1143</v>
      </c>
      <c r="F3016" s="1546" t="s">
        <v>1142</v>
      </c>
      <c r="G3016" s="1818">
        <v>1</v>
      </c>
      <c r="H3016" s="1818">
        <v>4</v>
      </c>
      <c r="I3016" s="1818">
        <v>4</v>
      </c>
      <c r="J3016" s="1546" t="s">
        <v>6527</v>
      </c>
      <c r="K3016" s="1546" t="s">
        <v>6456</v>
      </c>
      <c r="L3016" s="1546" t="s">
        <v>6515</v>
      </c>
    </row>
    <row r="3017" spans="1:12">
      <c r="A3017" s="1546" t="s">
        <v>314</v>
      </c>
      <c r="B3017" s="1817">
        <v>10928</v>
      </c>
      <c r="C3017" s="1546" t="s">
        <v>2196</v>
      </c>
      <c r="D3017" s="1546" t="s">
        <v>2198</v>
      </c>
      <c r="E3017" s="1546" t="s">
        <v>948</v>
      </c>
      <c r="F3017" s="1546" t="s">
        <v>947</v>
      </c>
      <c r="G3017" s="1818">
        <v>2</v>
      </c>
      <c r="H3017" s="1818">
        <v>25</v>
      </c>
      <c r="I3017" s="1818">
        <v>50</v>
      </c>
      <c r="J3017" s="1546" t="s">
        <v>6527</v>
      </c>
      <c r="K3017" s="1546" t="s">
        <v>6456</v>
      </c>
      <c r="L3017" s="1546" t="s">
        <v>6515</v>
      </c>
    </row>
    <row r="3018" spans="1:12">
      <c r="A3018" s="1546" t="s">
        <v>314</v>
      </c>
      <c r="B3018" s="1817">
        <v>10945</v>
      </c>
      <c r="C3018" s="1546" t="s">
        <v>2196</v>
      </c>
      <c r="D3018" s="1546" t="s">
        <v>2198</v>
      </c>
      <c r="E3018" s="1546" t="s">
        <v>409</v>
      </c>
      <c r="F3018" s="1546" t="s">
        <v>21</v>
      </c>
      <c r="G3018" s="1818">
        <v>10</v>
      </c>
      <c r="H3018" s="1818"/>
      <c r="I3018" s="1818">
        <v>83</v>
      </c>
      <c r="J3018" s="1546" t="s">
        <v>6523</v>
      </c>
      <c r="K3018" s="1546" t="s">
        <v>6456</v>
      </c>
      <c r="L3018" s="1546" t="s">
        <v>6515</v>
      </c>
    </row>
    <row r="3019" spans="1:12">
      <c r="A3019" s="1546" t="s">
        <v>314</v>
      </c>
      <c r="B3019" s="1817">
        <v>10966</v>
      </c>
      <c r="C3019" s="1546" t="s">
        <v>2196</v>
      </c>
      <c r="D3019" s="1546" t="s">
        <v>2199</v>
      </c>
      <c r="E3019" s="1546" t="s">
        <v>6378</v>
      </c>
      <c r="F3019" s="1546" t="s">
        <v>2066</v>
      </c>
      <c r="G3019" s="1818">
        <v>1</v>
      </c>
      <c r="H3019" s="1818">
        <v>5</v>
      </c>
      <c r="I3019" s="1818">
        <v>5</v>
      </c>
      <c r="J3019" s="1546" t="s">
        <v>6527</v>
      </c>
      <c r="K3019" s="1546" t="s">
        <v>6456</v>
      </c>
      <c r="L3019" s="1546" t="s">
        <v>6515</v>
      </c>
    </row>
    <row r="3020" spans="1:12">
      <c r="A3020" s="1546" t="s">
        <v>314</v>
      </c>
      <c r="B3020" s="1817">
        <v>10967</v>
      </c>
      <c r="C3020" s="1546" t="s">
        <v>2196</v>
      </c>
      <c r="D3020" s="1546" t="s">
        <v>2199</v>
      </c>
      <c r="E3020" s="1546" t="s">
        <v>6226</v>
      </c>
      <c r="F3020" s="1546" t="s">
        <v>38</v>
      </c>
      <c r="G3020" s="1818">
        <v>1</v>
      </c>
      <c r="H3020" s="1818">
        <v>5</v>
      </c>
      <c r="I3020" s="1818">
        <v>5</v>
      </c>
      <c r="J3020" s="1546" t="s">
        <v>6527</v>
      </c>
      <c r="K3020" s="1546" t="s">
        <v>6456</v>
      </c>
      <c r="L3020" s="1546" t="s">
        <v>6515</v>
      </c>
    </row>
    <row r="3021" spans="1:12">
      <c r="A3021" s="1546" t="s">
        <v>314</v>
      </c>
      <c r="B3021" s="1817">
        <v>10968</v>
      </c>
      <c r="C3021" s="1546" t="s">
        <v>2196</v>
      </c>
      <c r="D3021" s="1546" t="s">
        <v>2199</v>
      </c>
      <c r="E3021" s="1546" t="s">
        <v>6233</v>
      </c>
      <c r="F3021" s="1546" t="s">
        <v>274</v>
      </c>
      <c r="G3021" s="1818">
        <v>1</v>
      </c>
      <c r="H3021" s="1818">
        <v>5</v>
      </c>
      <c r="I3021" s="1818">
        <v>5</v>
      </c>
      <c r="J3021" s="1546" t="s">
        <v>6527</v>
      </c>
      <c r="K3021" s="1546" t="s">
        <v>6456</v>
      </c>
      <c r="L3021" s="1546" t="s">
        <v>6515</v>
      </c>
    </row>
    <row r="3022" spans="1:12">
      <c r="A3022" s="1546" t="s">
        <v>314</v>
      </c>
      <c r="B3022" s="1817">
        <v>10969</v>
      </c>
      <c r="C3022" s="1546" t="s">
        <v>2196</v>
      </c>
      <c r="D3022" s="1546" t="s">
        <v>2199</v>
      </c>
      <c r="E3022" s="1546" t="s">
        <v>6235</v>
      </c>
      <c r="F3022" s="1546" t="s">
        <v>339</v>
      </c>
      <c r="G3022" s="1818">
        <v>1</v>
      </c>
      <c r="H3022" s="1818">
        <v>5</v>
      </c>
      <c r="I3022" s="1818">
        <v>5</v>
      </c>
      <c r="J3022" s="1546" t="s">
        <v>6527</v>
      </c>
      <c r="K3022" s="1546" t="s">
        <v>6456</v>
      </c>
      <c r="L3022" s="1546" t="s">
        <v>6515</v>
      </c>
    </row>
    <row r="3023" spans="1:12">
      <c r="A3023" s="1546" t="s">
        <v>314</v>
      </c>
      <c r="B3023" s="1817">
        <v>10970</v>
      </c>
      <c r="C3023" s="1546" t="s">
        <v>2196</v>
      </c>
      <c r="D3023" s="1546" t="s">
        <v>2199</v>
      </c>
      <c r="E3023" s="1546" t="s">
        <v>6227</v>
      </c>
      <c r="F3023" s="1546" t="s">
        <v>5961</v>
      </c>
      <c r="G3023" s="1818">
        <v>1</v>
      </c>
      <c r="H3023" s="1818">
        <v>5</v>
      </c>
      <c r="I3023" s="1818">
        <v>5</v>
      </c>
      <c r="J3023" s="1546" t="s">
        <v>6527</v>
      </c>
      <c r="K3023" s="1546" t="s">
        <v>6456</v>
      </c>
      <c r="L3023" s="1546" t="s">
        <v>6515</v>
      </c>
    </row>
    <row r="3024" spans="1:12">
      <c r="A3024" s="1546" t="s">
        <v>314</v>
      </c>
      <c r="B3024" s="1817">
        <v>10971</v>
      </c>
      <c r="C3024" s="1546" t="s">
        <v>2196</v>
      </c>
      <c r="D3024" s="1546" t="s">
        <v>2199</v>
      </c>
      <c r="E3024" s="1546" t="s">
        <v>6228</v>
      </c>
      <c r="F3024" s="1546" t="s">
        <v>22</v>
      </c>
      <c r="G3024" s="1818">
        <v>1</v>
      </c>
      <c r="H3024" s="1818">
        <v>5</v>
      </c>
      <c r="I3024" s="1818">
        <v>5</v>
      </c>
      <c r="J3024" s="1546" t="s">
        <v>6527</v>
      </c>
      <c r="K3024" s="1546" t="s">
        <v>6456</v>
      </c>
      <c r="L3024" s="1546" t="s">
        <v>6515</v>
      </c>
    </row>
    <row r="3025" spans="1:12">
      <c r="A3025" s="1546" t="s">
        <v>314</v>
      </c>
      <c r="B3025" s="1817">
        <v>10972</v>
      </c>
      <c r="C3025" s="1546" t="s">
        <v>2196</v>
      </c>
      <c r="D3025" s="1546" t="s">
        <v>2199</v>
      </c>
      <c r="E3025" s="1546" t="s">
        <v>458</v>
      </c>
      <c r="F3025" s="1546" t="s">
        <v>457</v>
      </c>
      <c r="G3025" s="1818">
        <v>1</v>
      </c>
      <c r="H3025" s="1818">
        <v>5</v>
      </c>
      <c r="I3025" s="1818">
        <v>5</v>
      </c>
      <c r="J3025" s="1546" t="s">
        <v>6527</v>
      </c>
      <c r="K3025" s="1546" t="s">
        <v>6456</v>
      </c>
      <c r="L3025" s="1546" t="s">
        <v>6515</v>
      </c>
    </row>
    <row r="3026" spans="1:12">
      <c r="A3026" s="1546" t="s">
        <v>314</v>
      </c>
      <c r="B3026" s="1817">
        <v>10973</v>
      </c>
      <c r="C3026" s="1546" t="s">
        <v>2196</v>
      </c>
      <c r="D3026" s="1546" t="s">
        <v>2199</v>
      </c>
      <c r="E3026" s="1546" t="s">
        <v>555</v>
      </c>
      <c r="F3026" s="1546" t="s">
        <v>381</v>
      </c>
      <c r="G3026" s="1818">
        <v>2</v>
      </c>
      <c r="H3026" s="1818">
        <v>5</v>
      </c>
      <c r="I3026" s="1818">
        <v>10</v>
      </c>
      <c r="J3026" s="1546" t="s">
        <v>6527</v>
      </c>
      <c r="K3026" s="1546" t="s">
        <v>6456</v>
      </c>
      <c r="L3026" s="1546" t="s">
        <v>6515</v>
      </c>
    </row>
    <row r="3027" spans="1:12">
      <c r="A3027" s="1546" t="s">
        <v>314</v>
      </c>
      <c r="B3027" s="1817">
        <v>10974</v>
      </c>
      <c r="C3027" s="1546" t="s">
        <v>2196</v>
      </c>
      <c r="D3027" s="1546" t="s">
        <v>2199</v>
      </c>
      <c r="E3027" s="1546" t="s">
        <v>755</v>
      </c>
      <c r="F3027" s="1546" t="s">
        <v>756</v>
      </c>
      <c r="G3027" s="1818">
        <v>1</v>
      </c>
      <c r="H3027" s="1818">
        <v>5</v>
      </c>
      <c r="I3027" s="1818">
        <v>5</v>
      </c>
      <c r="J3027" s="1546" t="s">
        <v>6527</v>
      </c>
      <c r="K3027" s="1546" t="s">
        <v>6456</v>
      </c>
      <c r="L3027" s="1546" t="s">
        <v>6515</v>
      </c>
    </row>
    <row r="3028" spans="1:12">
      <c r="A3028" s="1546" t="s">
        <v>314</v>
      </c>
      <c r="B3028" s="1817">
        <v>10975</v>
      </c>
      <c r="C3028" s="1546" t="s">
        <v>2196</v>
      </c>
      <c r="D3028" s="1546" t="s">
        <v>2199</v>
      </c>
      <c r="E3028" s="1546" t="s">
        <v>5901</v>
      </c>
      <c r="F3028" s="1546" t="s">
        <v>585</v>
      </c>
      <c r="G3028" s="1818">
        <v>1</v>
      </c>
      <c r="H3028" s="1818">
        <v>5</v>
      </c>
      <c r="I3028" s="1818">
        <v>5</v>
      </c>
      <c r="J3028" s="1546" t="s">
        <v>6527</v>
      </c>
      <c r="K3028" s="1546" t="s">
        <v>6456</v>
      </c>
      <c r="L3028" s="1546" t="s">
        <v>6515</v>
      </c>
    </row>
    <row r="3029" spans="1:12">
      <c r="A3029" s="1546" t="s">
        <v>314</v>
      </c>
      <c r="B3029" s="1817">
        <v>10976</v>
      </c>
      <c r="C3029" s="1546" t="s">
        <v>2196</v>
      </c>
      <c r="D3029" s="1546" t="s">
        <v>2199</v>
      </c>
      <c r="E3029" s="1546" t="s">
        <v>1662</v>
      </c>
      <c r="F3029" s="1546" t="s">
        <v>362</v>
      </c>
      <c r="G3029" s="1818">
        <v>1</v>
      </c>
      <c r="H3029" s="1818">
        <v>5</v>
      </c>
      <c r="I3029" s="1818">
        <v>5</v>
      </c>
      <c r="J3029" s="1546" t="s">
        <v>6527</v>
      </c>
      <c r="K3029" s="1546" t="s">
        <v>6456</v>
      </c>
      <c r="L3029" s="1546" t="s">
        <v>6515</v>
      </c>
    </row>
    <row r="3030" spans="1:12">
      <c r="A3030" s="1546" t="s">
        <v>314</v>
      </c>
      <c r="B3030" s="1817">
        <v>10977</v>
      </c>
      <c r="C3030" s="1546" t="s">
        <v>2196</v>
      </c>
      <c r="D3030" s="1546" t="s">
        <v>2199</v>
      </c>
      <c r="E3030" s="1546" t="s">
        <v>6242</v>
      </c>
      <c r="F3030" s="1546" t="s">
        <v>313</v>
      </c>
      <c r="G3030" s="1818">
        <v>1</v>
      </c>
      <c r="H3030" s="1818">
        <v>5</v>
      </c>
      <c r="I3030" s="1818">
        <v>5</v>
      </c>
      <c r="J3030" s="1546" t="s">
        <v>6527</v>
      </c>
      <c r="K3030" s="1546" t="s">
        <v>6456</v>
      </c>
      <c r="L3030" s="1546" t="s">
        <v>6515</v>
      </c>
    </row>
    <row r="3031" spans="1:12">
      <c r="A3031" s="1546" t="s">
        <v>314</v>
      </c>
      <c r="B3031" s="1817">
        <v>10978</v>
      </c>
      <c r="C3031" s="1546" t="s">
        <v>2196</v>
      </c>
      <c r="D3031" s="1546" t="s">
        <v>2199</v>
      </c>
      <c r="E3031" s="1546" t="s">
        <v>1672</v>
      </c>
      <c r="F3031" s="1546" t="s">
        <v>577</v>
      </c>
      <c r="G3031" s="1818">
        <v>1</v>
      </c>
      <c r="H3031" s="1818">
        <v>5</v>
      </c>
      <c r="I3031" s="1818">
        <v>5</v>
      </c>
      <c r="J3031" s="1546" t="s">
        <v>6527</v>
      </c>
      <c r="K3031" s="1546" t="s">
        <v>6456</v>
      </c>
      <c r="L3031" s="1546" t="s">
        <v>6515</v>
      </c>
    </row>
    <row r="3032" spans="1:12">
      <c r="A3032" s="1546" t="s">
        <v>314</v>
      </c>
      <c r="B3032" s="1817">
        <v>10979</v>
      </c>
      <c r="C3032" s="1546" t="s">
        <v>2196</v>
      </c>
      <c r="D3032" s="1546" t="s">
        <v>2199</v>
      </c>
      <c r="E3032" s="1546" t="s">
        <v>6572</v>
      </c>
      <c r="F3032" s="1546" t="s">
        <v>1316</v>
      </c>
      <c r="G3032" s="1818">
        <v>5</v>
      </c>
      <c r="H3032" s="1818">
        <v>1</v>
      </c>
      <c r="I3032" s="1818">
        <v>5</v>
      </c>
      <c r="J3032" s="1546" t="s">
        <v>6527</v>
      </c>
      <c r="K3032" s="1546" t="s">
        <v>6456</v>
      </c>
      <c r="L3032" s="1546" t="s">
        <v>6515</v>
      </c>
    </row>
    <row r="3033" spans="1:12">
      <c r="A3033" s="1546" t="s">
        <v>314</v>
      </c>
      <c r="B3033" s="1817">
        <v>10980</v>
      </c>
      <c r="C3033" s="1546" t="s">
        <v>2196</v>
      </c>
      <c r="D3033" s="1546" t="s">
        <v>2199</v>
      </c>
      <c r="E3033" s="1546" t="s">
        <v>939</v>
      </c>
      <c r="F3033" s="1546" t="s">
        <v>938</v>
      </c>
      <c r="G3033" s="1818">
        <v>1</v>
      </c>
      <c r="H3033" s="1818">
        <v>5</v>
      </c>
      <c r="I3033" s="1818">
        <v>5</v>
      </c>
      <c r="J3033" s="1546" t="s">
        <v>6527</v>
      </c>
      <c r="K3033" s="1546" t="s">
        <v>6456</v>
      </c>
      <c r="L3033" s="1546" t="s">
        <v>6515</v>
      </c>
    </row>
    <row r="3034" spans="1:12">
      <c r="A3034" s="1546" t="s">
        <v>314</v>
      </c>
      <c r="B3034" s="1817">
        <v>10981</v>
      </c>
      <c r="C3034" s="1546" t="s">
        <v>2196</v>
      </c>
      <c r="D3034" s="1546" t="s">
        <v>2199</v>
      </c>
      <c r="E3034" s="1546" t="s">
        <v>964</v>
      </c>
      <c r="F3034" s="1546" t="s">
        <v>963</v>
      </c>
      <c r="G3034" s="1818">
        <v>1</v>
      </c>
      <c r="H3034" s="1818">
        <v>5</v>
      </c>
      <c r="I3034" s="1818">
        <v>5</v>
      </c>
      <c r="J3034" s="1546" t="s">
        <v>6527</v>
      </c>
      <c r="K3034" s="1546" t="s">
        <v>6456</v>
      </c>
      <c r="L3034" s="1546" t="s">
        <v>6515</v>
      </c>
    </row>
    <row r="3035" spans="1:12">
      <c r="A3035" s="1546" t="s">
        <v>314</v>
      </c>
      <c r="B3035" s="1817">
        <v>10982</v>
      </c>
      <c r="C3035" s="1546" t="s">
        <v>2196</v>
      </c>
      <c r="D3035" s="1546" t="s">
        <v>2199</v>
      </c>
      <c r="E3035" s="1546" t="s">
        <v>6158</v>
      </c>
      <c r="F3035" s="1546" t="s">
        <v>1487</v>
      </c>
      <c r="G3035" s="1818">
        <v>1</v>
      </c>
      <c r="H3035" s="1818">
        <v>5</v>
      </c>
      <c r="I3035" s="1818">
        <v>5</v>
      </c>
      <c r="J3035" s="1546" t="s">
        <v>6527</v>
      </c>
      <c r="K3035" s="1546" t="s">
        <v>6456</v>
      </c>
      <c r="L3035" s="1546" t="s">
        <v>6515</v>
      </c>
    </row>
    <row r="3036" spans="1:12">
      <c r="A3036" s="1546" t="s">
        <v>314</v>
      </c>
      <c r="B3036" s="1817">
        <v>10983</v>
      </c>
      <c r="C3036" s="1546" t="s">
        <v>2196</v>
      </c>
      <c r="D3036" s="1546" t="s">
        <v>2199</v>
      </c>
      <c r="E3036" s="1546" t="s">
        <v>844</v>
      </c>
      <c r="F3036" s="1546" t="s">
        <v>353</v>
      </c>
      <c r="G3036" s="1818">
        <v>2</v>
      </c>
      <c r="H3036" s="1818">
        <v>5</v>
      </c>
      <c r="I3036" s="1818">
        <v>10</v>
      </c>
      <c r="J3036" s="1546" t="s">
        <v>6527</v>
      </c>
      <c r="K3036" s="1546" t="s">
        <v>6456</v>
      </c>
      <c r="L3036" s="1546" t="s">
        <v>6515</v>
      </c>
    </row>
    <row r="3037" spans="1:12">
      <c r="A3037" s="1546" t="s">
        <v>314</v>
      </c>
      <c r="B3037" s="1817">
        <v>10984</v>
      </c>
      <c r="C3037" s="1546" t="s">
        <v>2196</v>
      </c>
      <c r="D3037" s="1546" t="s">
        <v>2199</v>
      </c>
      <c r="E3037" s="1546" t="s">
        <v>1661</v>
      </c>
      <c r="F3037" s="1546" t="s">
        <v>438</v>
      </c>
      <c r="G3037" s="1818">
        <v>1</v>
      </c>
      <c r="H3037" s="1818">
        <v>5</v>
      </c>
      <c r="I3037" s="1818">
        <v>5</v>
      </c>
      <c r="J3037" s="1546" t="s">
        <v>6527</v>
      </c>
      <c r="K3037" s="1546" t="s">
        <v>6456</v>
      </c>
      <c r="L3037" s="1546" t="s">
        <v>6515</v>
      </c>
    </row>
    <row r="3038" spans="1:12">
      <c r="A3038" s="1546" t="s">
        <v>314</v>
      </c>
      <c r="B3038" s="1817">
        <v>10985</v>
      </c>
      <c r="C3038" s="1546" t="s">
        <v>2196</v>
      </c>
      <c r="D3038" s="1546" t="s">
        <v>2199</v>
      </c>
      <c r="E3038" s="1546" t="s">
        <v>580</v>
      </c>
      <c r="F3038" s="1546" t="s">
        <v>581</v>
      </c>
      <c r="G3038" s="1818">
        <v>1</v>
      </c>
      <c r="H3038" s="1818">
        <v>5</v>
      </c>
      <c r="I3038" s="1818">
        <v>5</v>
      </c>
      <c r="J3038" s="1546" t="s">
        <v>6527</v>
      </c>
      <c r="K3038" s="1546" t="s">
        <v>6456</v>
      </c>
      <c r="L3038" s="1546" t="s">
        <v>6515</v>
      </c>
    </row>
    <row r="3039" spans="1:12">
      <c r="A3039" s="1546" t="s">
        <v>314</v>
      </c>
      <c r="B3039" s="1817">
        <v>10986</v>
      </c>
      <c r="C3039" s="1546" t="s">
        <v>2196</v>
      </c>
      <c r="D3039" s="1546" t="s">
        <v>2199</v>
      </c>
      <c r="E3039" s="1546" t="s">
        <v>6256</v>
      </c>
      <c r="F3039" s="1546" t="s">
        <v>436</v>
      </c>
      <c r="G3039" s="1818">
        <v>2</v>
      </c>
      <c r="H3039" s="1818">
        <v>5</v>
      </c>
      <c r="I3039" s="1818">
        <v>10</v>
      </c>
      <c r="J3039" s="1546" t="s">
        <v>6527</v>
      </c>
      <c r="K3039" s="1546" t="s">
        <v>6456</v>
      </c>
      <c r="L3039" s="1546" t="s">
        <v>6515</v>
      </c>
    </row>
    <row r="3040" spans="1:12">
      <c r="A3040" s="1546" t="s">
        <v>314</v>
      </c>
      <c r="B3040" s="1817">
        <v>11014</v>
      </c>
      <c r="C3040" s="1546" t="s">
        <v>2196</v>
      </c>
      <c r="D3040" s="1546" t="s">
        <v>2200</v>
      </c>
      <c r="E3040" s="1546" t="s">
        <v>6233</v>
      </c>
      <c r="F3040" s="1546" t="s">
        <v>274</v>
      </c>
      <c r="G3040" s="1818">
        <v>1</v>
      </c>
      <c r="H3040" s="1818">
        <v>5</v>
      </c>
      <c r="I3040" s="1818">
        <v>5</v>
      </c>
      <c r="J3040" s="1546" t="s">
        <v>6527</v>
      </c>
      <c r="K3040" s="1546" t="s">
        <v>6456</v>
      </c>
      <c r="L3040" s="1546" t="s">
        <v>6515</v>
      </c>
    </row>
    <row r="3041" spans="1:12">
      <c r="A3041" s="1546" t="s">
        <v>314</v>
      </c>
      <c r="B3041" s="1817">
        <v>11015</v>
      </c>
      <c r="C3041" s="1546" t="s">
        <v>2196</v>
      </c>
      <c r="D3041" s="1546" t="s">
        <v>2200</v>
      </c>
      <c r="E3041" s="1546" t="s">
        <v>6228</v>
      </c>
      <c r="F3041" s="1546" t="s">
        <v>22</v>
      </c>
      <c r="G3041" s="1818">
        <v>1</v>
      </c>
      <c r="H3041" s="1818">
        <v>5</v>
      </c>
      <c r="I3041" s="1818">
        <v>5</v>
      </c>
      <c r="J3041" s="1546" t="s">
        <v>6527</v>
      </c>
      <c r="K3041" s="1546" t="s">
        <v>6456</v>
      </c>
      <c r="L3041" s="1546" t="s">
        <v>6515</v>
      </c>
    </row>
    <row r="3042" spans="1:12">
      <c r="A3042" s="1546" t="s">
        <v>314</v>
      </c>
      <c r="B3042" s="1817">
        <v>11016</v>
      </c>
      <c r="C3042" s="1546" t="s">
        <v>2196</v>
      </c>
      <c r="D3042" s="1546" t="s">
        <v>2200</v>
      </c>
      <c r="E3042" s="1546" t="s">
        <v>6230</v>
      </c>
      <c r="F3042" s="1546" t="s">
        <v>6231</v>
      </c>
      <c r="G3042" s="1818">
        <v>4</v>
      </c>
      <c r="H3042" s="1818">
        <v>1</v>
      </c>
      <c r="I3042" s="1818">
        <v>4</v>
      </c>
      <c r="J3042" s="1546" t="s">
        <v>6527</v>
      </c>
      <c r="K3042" s="1546" t="s">
        <v>6456</v>
      </c>
      <c r="L3042" s="1546" t="s">
        <v>6515</v>
      </c>
    </row>
    <row r="3043" spans="1:12">
      <c r="A3043" s="1546" t="s">
        <v>314</v>
      </c>
      <c r="B3043" s="1817">
        <v>11017</v>
      </c>
      <c r="C3043" s="1546" t="s">
        <v>2196</v>
      </c>
      <c r="D3043" s="1546" t="s">
        <v>2200</v>
      </c>
      <c r="E3043" s="1546" t="s">
        <v>6246</v>
      </c>
      <c r="F3043" s="1546" t="s">
        <v>5924</v>
      </c>
      <c r="G3043" s="1818">
        <v>1</v>
      </c>
      <c r="H3043" s="1818">
        <v>5</v>
      </c>
      <c r="I3043" s="1818">
        <v>5</v>
      </c>
      <c r="J3043" s="1546" t="s">
        <v>6527</v>
      </c>
      <c r="K3043" s="1546" t="s">
        <v>6456</v>
      </c>
      <c r="L3043" s="1546" t="s">
        <v>6515</v>
      </c>
    </row>
    <row r="3044" spans="1:12">
      <c r="A3044" s="1546" t="s">
        <v>314</v>
      </c>
      <c r="B3044" s="1817">
        <v>11018</v>
      </c>
      <c r="C3044" s="1546" t="s">
        <v>2196</v>
      </c>
      <c r="D3044" s="1546" t="s">
        <v>2200</v>
      </c>
      <c r="E3044" s="1546" t="s">
        <v>6246</v>
      </c>
      <c r="F3044" s="1546" t="s">
        <v>5924</v>
      </c>
      <c r="G3044" s="1818">
        <v>2</v>
      </c>
      <c r="H3044" s="1818">
        <v>1</v>
      </c>
      <c r="I3044" s="1818">
        <v>2</v>
      </c>
      <c r="J3044" s="1546" t="s">
        <v>6527</v>
      </c>
      <c r="K3044" s="1546" t="s">
        <v>6456</v>
      </c>
      <c r="L3044" s="1546" t="s">
        <v>6515</v>
      </c>
    </row>
    <row r="3045" spans="1:12">
      <c r="A3045" s="1546" t="s">
        <v>314</v>
      </c>
      <c r="B3045" s="1817">
        <v>11019</v>
      </c>
      <c r="C3045" s="1546" t="s">
        <v>2196</v>
      </c>
      <c r="D3045" s="1546" t="s">
        <v>2200</v>
      </c>
      <c r="E3045" s="1546" t="s">
        <v>6199</v>
      </c>
      <c r="F3045" s="1546" t="s">
        <v>1739</v>
      </c>
      <c r="G3045" s="1818">
        <v>1</v>
      </c>
      <c r="H3045" s="1818">
        <v>1</v>
      </c>
      <c r="I3045" s="1818">
        <v>1</v>
      </c>
      <c r="J3045" s="1546" t="s">
        <v>6527</v>
      </c>
      <c r="K3045" s="1546" t="s">
        <v>6456</v>
      </c>
      <c r="L3045" s="1546" t="s">
        <v>6515</v>
      </c>
    </row>
    <row r="3046" spans="1:12">
      <c r="A3046" s="1546" t="s">
        <v>314</v>
      </c>
      <c r="B3046" s="1817">
        <v>11020</v>
      </c>
      <c r="C3046" s="1546" t="s">
        <v>2196</v>
      </c>
      <c r="D3046" s="1546" t="s">
        <v>2200</v>
      </c>
      <c r="E3046" s="1546" t="s">
        <v>283</v>
      </c>
      <c r="F3046" s="1546" t="s">
        <v>282</v>
      </c>
      <c r="G3046" s="1818">
        <v>1</v>
      </c>
      <c r="H3046" s="1818">
        <v>5</v>
      </c>
      <c r="I3046" s="1818">
        <v>5</v>
      </c>
      <c r="J3046" s="1546" t="s">
        <v>6527</v>
      </c>
      <c r="K3046" s="1546" t="s">
        <v>6456</v>
      </c>
      <c r="L3046" s="1546" t="s">
        <v>6515</v>
      </c>
    </row>
    <row r="3047" spans="1:12">
      <c r="A3047" s="1546" t="s">
        <v>314</v>
      </c>
      <c r="B3047" s="1817">
        <v>11021</v>
      </c>
      <c r="C3047" s="1546" t="s">
        <v>2196</v>
      </c>
      <c r="D3047" s="1546" t="s">
        <v>2200</v>
      </c>
      <c r="E3047" s="1546" t="s">
        <v>6278</v>
      </c>
      <c r="F3047" s="1546" t="s">
        <v>5973</v>
      </c>
      <c r="G3047" s="1818">
        <v>1</v>
      </c>
      <c r="H3047" s="1818">
        <v>5</v>
      </c>
      <c r="I3047" s="1818">
        <v>5</v>
      </c>
      <c r="J3047" s="1546" t="s">
        <v>6527</v>
      </c>
      <c r="K3047" s="1546" t="s">
        <v>6456</v>
      </c>
      <c r="L3047" s="1546" t="s">
        <v>6515</v>
      </c>
    </row>
    <row r="3048" spans="1:12">
      <c r="A3048" s="1546" t="s">
        <v>314</v>
      </c>
      <c r="B3048" s="1817">
        <v>11023</v>
      </c>
      <c r="C3048" s="1546" t="s">
        <v>2196</v>
      </c>
      <c r="D3048" s="1546" t="s">
        <v>2200</v>
      </c>
      <c r="E3048" s="1546" t="s">
        <v>937</v>
      </c>
      <c r="F3048" s="1546" t="s">
        <v>936</v>
      </c>
      <c r="G3048" s="1818">
        <v>1</v>
      </c>
      <c r="H3048" s="1818">
        <v>4</v>
      </c>
      <c r="I3048" s="1818">
        <v>4</v>
      </c>
      <c r="J3048" s="1546" t="s">
        <v>6527</v>
      </c>
      <c r="K3048" s="1546" t="s">
        <v>6456</v>
      </c>
      <c r="L3048" s="1546" t="s">
        <v>6515</v>
      </c>
    </row>
    <row r="3049" spans="1:12">
      <c r="A3049" s="1546" t="s">
        <v>314</v>
      </c>
      <c r="B3049" s="1817">
        <v>11024</v>
      </c>
      <c r="C3049" s="1546" t="s">
        <v>2196</v>
      </c>
      <c r="D3049" s="1546" t="s">
        <v>2200</v>
      </c>
      <c r="E3049" s="1546" t="s">
        <v>6098</v>
      </c>
      <c r="F3049" s="1546" t="s">
        <v>276</v>
      </c>
      <c r="G3049" s="1818">
        <v>1</v>
      </c>
      <c r="H3049" s="1818">
        <v>4</v>
      </c>
      <c r="I3049" s="1818">
        <v>4</v>
      </c>
      <c r="J3049" s="1546" t="s">
        <v>6527</v>
      </c>
      <c r="K3049" s="1546" t="s">
        <v>6456</v>
      </c>
      <c r="L3049" s="1546" t="s">
        <v>6515</v>
      </c>
    </row>
    <row r="3050" spans="1:12">
      <c r="A3050" s="1546" t="s">
        <v>314</v>
      </c>
      <c r="B3050" s="1817">
        <v>11025</v>
      </c>
      <c r="C3050" s="1546" t="s">
        <v>2196</v>
      </c>
      <c r="D3050" s="1546" t="s">
        <v>2200</v>
      </c>
      <c r="E3050" s="1546" t="s">
        <v>6099</v>
      </c>
      <c r="F3050" s="1546" t="s">
        <v>294</v>
      </c>
      <c r="G3050" s="1818">
        <v>2</v>
      </c>
      <c r="H3050" s="1818">
        <v>4</v>
      </c>
      <c r="I3050" s="1818">
        <v>8</v>
      </c>
      <c r="J3050" s="1546" t="s">
        <v>6527</v>
      </c>
      <c r="K3050" s="1546" t="s">
        <v>6456</v>
      </c>
      <c r="L3050" s="1546" t="s">
        <v>6515</v>
      </c>
    </row>
    <row r="3051" spans="1:12">
      <c r="A3051" s="1546" t="s">
        <v>314</v>
      </c>
      <c r="B3051" s="1817">
        <v>11026</v>
      </c>
      <c r="C3051" s="1546" t="s">
        <v>2196</v>
      </c>
      <c r="D3051" s="1546" t="s">
        <v>2200</v>
      </c>
      <c r="E3051" s="1546" t="s">
        <v>6135</v>
      </c>
      <c r="F3051" s="1546" t="s">
        <v>1003</v>
      </c>
      <c r="G3051" s="1818">
        <v>1</v>
      </c>
      <c r="H3051" s="1818">
        <v>4</v>
      </c>
      <c r="I3051" s="1818">
        <v>4</v>
      </c>
      <c r="J3051" s="1546" t="s">
        <v>6527</v>
      </c>
      <c r="K3051" s="1546" t="s">
        <v>6456</v>
      </c>
      <c r="L3051" s="1546" t="s">
        <v>6515</v>
      </c>
    </row>
    <row r="3052" spans="1:12">
      <c r="A3052" s="1546" t="s">
        <v>314</v>
      </c>
      <c r="B3052" s="1817">
        <v>11027</v>
      </c>
      <c r="C3052" s="1546" t="s">
        <v>2196</v>
      </c>
      <c r="D3052" s="1546" t="s">
        <v>2200</v>
      </c>
      <c r="E3052" s="1546" t="s">
        <v>277</v>
      </c>
      <c r="F3052" s="1546" t="s">
        <v>278</v>
      </c>
      <c r="G3052" s="1818">
        <v>2</v>
      </c>
      <c r="H3052" s="1818">
        <v>4</v>
      </c>
      <c r="I3052" s="1818">
        <v>8</v>
      </c>
      <c r="J3052" s="1546" t="s">
        <v>6527</v>
      </c>
      <c r="K3052" s="1546" t="s">
        <v>6456</v>
      </c>
      <c r="L3052" s="1546" t="s">
        <v>6515</v>
      </c>
    </row>
    <row r="3053" spans="1:12">
      <c r="A3053" s="1546" t="s">
        <v>314</v>
      </c>
      <c r="B3053" s="1817">
        <v>11028</v>
      </c>
      <c r="C3053" s="1546" t="s">
        <v>2196</v>
      </c>
      <c r="D3053" s="1546" t="s">
        <v>2200</v>
      </c>
      <c r="E3053" s="1546" t="s">
        <v>830</v>
      </c>
      <c r="F3053" s="1546" t="s">
        <v>829</v>
      </c>
      <c r="G3053" s="1818">
        <v>1</v>
      </c>
      <c r="H3053" s="1818">
        <v>4</v>
      </c>
      <c r="I3053" s="1818">
        <v>4</v>
      </c>
      <c r="J3053" s="1546" t="s">
        <v>6527</v>
      </c>
      <c r="K3053" s="1546" t="s">
        <v>6456</v>
      </c>
      <c r="L3053" s="1546" t="s">
        <v>6515</v>
      </c>
    </row>
    <row r="3054" spans="1:12">
      <c r="A3054" s="1546" t="s">
        <v>314</v>
      </c>
      <c r="B3054" s="1817">
        <v>11029</v>
      </c>
      <c r="C3054" s="1546" t="s">
        <v>2196</v>
      </c>
      <c r="D3054" s="1546" t="s">
        <v>2200</v>
      </c>
      <c r="E3054" s="1546" t="s">
        <v>6167</v>
      </c>
      <c r="F3054" s="1546" t="s">
        <v>1739</v>
      </c>
      <c r="G3054" s="1818">
        <v>1</v>
      </c>
      <c r="H3054" s="1818">
        <v>4</v>
      </c>
      <c r="I3054" s="1818">
        <v>4</v>
      </c>
      <c r="J3054" s="1546" t="s">
        <v>6527</v>
      </c>
      <c r="K3054" s="1546" t="s">
        <v>6456</v>
      </c>
      <c r="L3054" s="1546" t="s">
        <v>6515</v>
      </c>
    </row>
    <row r="3055" spans="1:12">
      <c r="A3055" s="1546" t="s">
        <v>314</v>
      </c>
      <c r="B3055" s="1817">
        <v>11030</v>
      </c>
      <c r="C3055" s="1546" t="s">
        <v>2196</v>
      </c>
      <c r="D3055" s="1546" t="s">
        <v>2200</v>
      </c>
      <c r="E3055" s="1546" t="s">
        <v>6609</v>
      </c>
      <c r="F3055" s="1546" t="s">
        <v>1861</v>
      </c>
      <c r="G3055" s="1818">
        <v>1</v>
      </c>
      <c r="H3055" s="1818">
        <v>4</v>
      </c>
      <c r="I3055" s="1818">
        <v>4</v>
      </c>
      <c r="J3055" s="1546" t="s">
        <v>6527</v>
      </c>
      <c r="K3055" s="1546" t="s">
        <v>6456</v>
      </c>
      <c r="L3055" s="1546" t="s">
        <v>6515</v>
      </c>
    </row>
    <row r="3056" spans="1:12">
      <c r="A3056" s="1546" t="s">
        <v>314</v>
      </c>
      <c r="B3056" s="1817">
        <v>11031</v>
      </c>
      <c r="C3056" s="1546" t="s">
        <v>2196</v>
      </c>
      <c r="D3056" s="1546" t="s">
        <v>2200</v>
      </c>
      <c r="E3056" s="1546" t="s">
        <v>6609</v>
      </c>
      <c r="F3056" s="1546" t="s">
        <v>1861</v>
      </c>
      <c r="G3056" s="1818">
        <v>1</v>
      </c>
      <c r="H3056" s="1818">
        <v>4</v>
      </c>
      <c r="I3056" s="1818">
        <v>4</v>
      </c>
      <c r="J3056" s="1546" t="s">
        <v>6527</v>
      </c>
      <c r="K3056" s="1546" t="s">
        <v>6456</v>
      </c>
      <c r="L3056" s="1546" t="s">
        <v>6515</v>
      </c>
    </row>
    <row r="3057" spans="1:12">
      <c r="A3057" s="1546" t="s">
        <v>314</v>
      </c>
      <c r="B3057" s="1817">
        <v>11032</v>
      </c>
      <c r="C3057" s="1546" t="s">
        <v>2196</v>
      </c>
      <c r="D3057" s="1546" t="s">
        <v>2200</v>
      </c>
      <c r="E3057" s="1546" t="s">
        <v>6200</v>
      </c>
      <c r="F3057" s="1546" t="s">
        <v>743</v>
      </c>
      <c r="G3057" s="1818">
        <v>2</v>
      </c>
      <c r="H3057" s="1818">
        <v>4</v>
      </c>
      <c r="I3057" s="1818">
        <v>8</v>
      </c>
      <c r="J3057" s="1546" t="s">
        <v>6527</v>
      </c>
      <c r="K3057" s="1546" t="s">
        <v>6456</v>
      </c>
      <c r="L3057" s="1546" t="s">
        <v>6515</v>
      </c>
    </row>
    <row r="3058" spans="1:12">
      <c r="A3058" s="1546" t="s">
        <v>314</v>
      </c>
      <c r="B3058" s="1817">
        <v>11033</v>
      </c>
      <c r="C3058" s="1546" t="s">
        <v>2196</v>
      </c>
      <c r="D3058" s="1546" t="s">
        <v>2200</v>
      </c>
      <c r="E3058" s="1546" t="s">
        <v>6129</v>
      </c>
      <c r="F3058" s="1546" t="s">
        <v>984</v>
      </c>
      <c r="G3058" s="1818">
        <v>1</v>
      </c>
      <c r="H3058" s="1818">
        <v>1</v>
      </c>
      <c r="I3058" s="1818">
        <v>1</v>
      </c>
      <c r="J3058" s="1546" t="s">
        <v>6527</v>
      </c>
      <c r="K3058" s="1546" t="s">
        <v>6456</v>
      </c>
      <c r="L3058" s="1546" t="s">
        <v>6515</v>
      </c>
    </row>
    <row r="3059" spans="1:12">
      <c r="A3059" s="1546" t="s">
        <v>314</v>
      </c>
      <c r="B3059" s="1817">
        <v>11034</v>
      </c>
      <c r="C3059" s="1546" t="s">
        <v>2196</v>
      </c>
      <c r="D3059" s="1546" t="s">
        <v>2200</v>
      </c>
      <c r="E3059" s="1546" t="s">
        <v>6124</v>
      </c>
      <c r="F3059" s="1546" t="s">
        <v>822</v>
      </c>
      <c r="G3059" s="1818">
        <v>1</v>
      </c>
      <c r="H3059" s="1818">
        <v>4</v>
      </c>
      <c r="I3059" s="1818">
        <v>4</v>
      </c>
      <c r="J3059" s="1546" t="s">
        <v>6527</v>
      </c>
      <c r="K3059" s="1546" t="s">
        <v>6456</v>
      </c>
      <c r="L3059" s="1546" t="s">
        <v>6515</v>
      </c>
    </row>
    <row r="3060" spans="1:12">
      <c r="A3060" s="1546" t="s">
        <v>314</v>
      </c>
      <c r="B3060" s="1817">
        <v>11035</v>
      </c>
      <c r="C3060" s="1546" t="s">
        <v>2196</v>
      </c>
      <c r="D3060" s="1546" t="s">
        <v>2200</v>
      </c>
      <c r="E3060" s="1546" t="s">
        <v>291</v>
      </c>
      <c r="F3060" s="1546" t="s">
        <v>290</v>
      </c>
      <c r="G3060" s="1818">
        <v>1</v>
      </c>
      <c r="H3060" s="1818">
        <v>4</v>
      </c>
      <c r="I3060" s="1818">
        <v>4</v>
      </c>
      <c r="J3060" s="1546" t="s">
        <v>6527</v>
      </c>
      <c r="K3060" s="1546" t="s">
        <v>6456</v>
      </c>
      <c r="L3060" s="1546" t="s">
        <v>6515</v>
      </c>
    </row>
    <row r="3061" spans="1:12">
      <c r="A3061" s="1546" t="s">
        <v>314</v>
      </c>
      <c r="B3061" s="1817">
        <v>11036</v>
      </c>
      <c r="C3061" s="1546" t="s">
        <v>2196</v>
      </c>
      <c r="D3061" s="1546" t="s">
        <v>2200</v>
      </c>
      <c r="E3061" s="1546" t="s">
        <v>6100</v>
      </c>
      <c r="F3061" s="1546" t="s">
        <v>280</v>
      </c>
      <c r="G3061" s="1818">
        <v>1</v>
      </c>
      <c r="H3061" s="1818">
        <v>4</v>
      </c>
      <c r="I3061" s="1818">
        <v>4</v>
      </c>
      <c r="J3061" s="1546" t="s">
        <v>6527</v>
      </c>
      <c r="K3061" s="1546" t="s">
        <v>6456</v>
      </c>
      <c r="L3061" s="1546" t="s">
        <v>6515</v>
      </c>
    </row>
    <row r="3062" spans="1:12">
      <c r="A3062" s="1546" t="s">
        <v>314</v>
      </c>
      <c r="B3062" s="1817">
        <v>11037</v>
      </c>
      <c r="C3062" s="1546" t="s">
        <v>2196</v>
      </c>
      <c r="D3062" s="1546" t="s">
        <v>2200</v>
      </c>
      <c r="E3062" s="1546" t="s">
        <v>935</v>
      </c>
      <c r="F3062" s="1546" t="s">
        <v>934</v>
      </c>
      <c r="G3062" s="1818">
        <v>1</v>
      </c>
      <c r="H3062" s="1818">
        <v>4</v>
      </c>
      <c r="I3062" s="1818">
        <v>4</v>
      </c>
      <c r="J3062" s="1546" t="s">
        <v>6527</v>
      </c>
      <c r="K3062" s="1546" t="s">
        <v>6456</v>
      </c>
      <c r="L3062" s="1546" t="s">
        <v>6515</v>
      </c>
    </row>
    <row r="3063" spans="1:12">
      <c r="A3063" s="1546" t="s">
        <v>314</v>
      </c>
      <c r="B3063" s="1817">
        <v>11038</v>
      </c>
      <c r="C3063" s="1546" t="s">
        <v>2196</v>
      </c>
      <c r="D3063" s="1546" t="s">
        <v>2200</v>
      </c>
      <c r="E3063" s="1546" t="s">
        <v>6125</v>
      </c>
      <c r="F3063" s="1546" t="s">
        <v>816</v>
      </c>
      <c r="G3063" s="1818">
        <v>1</v>
      </c>
      <c r="H3063" s="1818">
        <v>4</v>
      </c>
      <c r="I3063" s="1818">
        <v>4</v>
      </c>
      <c r="J3063" s="1546" t="s">
        <v>6527</v>
      </c>
      <c r="K3063" s="1546" t="s">
        <v>6456</v>
      </c>
      <c r="L3063" s="1546" t="s">
        <v>6515</v>
      </c>
    </row>
    <row r="3064" spans="1:12">
      <c r="A3064" s="1546" t="s">
        <v>314</v>
      </c>
      <c r="B3064" s="1817">
        <v>11039</v>
      </c>
      <c r="C3064" s="1546" t="s">
        <v>2196</v>
      </c>
      <c r="D3064" s="1546" t="s">
        <v>2200</v>
      </c>
      <c r="E3064" s="1546" t="s">
        <v>6125</v>
      </c>
      <c r="F3064" s="1546" t="s">
        <v>816</v>
      </c>
      <c r="G3064" s="1818">
        <v>2</v>
      </c>
      <c r="H3064" s="1818">
        <v>1</v>
      </c>
      <c r="I3064" s="1818">
        <v>2</v>
      </c>
      <c r="J3064" s="1546" t="s">
        <v>6527</v>
      </c>
      <c r="K3064" s="1546" t="s">
        <v>6456</v>
      </c>
      <c r="L3064" s="1546" t="s">
        <v>6515</v>
      </c>
    </row>
    <row r="3065" spans="1:12">
      <c r="A3065" s="1546" t="s">
        <v>314</v>
      </c>
      <c r="B3065" s="1817">
        <v>11065</v>
      </c>
      <c r="C3065" s="1546" t="s">
        <v>2196</v>
      </c>
      <c r="D3065" s="1546" t="s">
        <v>2203</v>
      </c>
      <c r="E3065" s="1546" t="s">
        <v>6385</v>
      </c>
      <c r="F3065" s="1546" t="s">
        <v>6532</v>
      </c>
      <c r="G3065" s="1818">
        <v>1</v>
      </c>
      <c r="H3065" s="1818">
        <v>25</v>
      </c>
      <c r="I3065" s="1818">
        <v>25</v>
      </c>
      <c r="J3065" s="1546" t="s">
        <v>6527</v>
      </c>
      <c r="K3065" s="1546" t="s">
        <v>6456</v>
      </c>
      <c r="L3065" s="1546" t="s">
        <v>6515</v>
      </c>
    </row>
    <row r="3066" spans="1:12">
      <c r="A3066" s="1546" t="s">
        <v>314</v>
      </c>
      <c r="B3066" s="1817">
        <v>11066</v>
      </c>
      <c r="C3066" s="1546" t="s">
        <v>2196</v>
      </c>
      <c r="D3066" s="1546" t="s">
        <v>2203</v>
      </c>
      <c r="E3066" s="1546" t="s">
        <v>6313</v>
      </c>
      <c r="F3066" s="1546" t="s">
        <v>1211</v>
      </c>
      <c r="G3066" s="1818">
        <v>1</v>
      </c>
      <c r="H3066" s="1818">
        <v>25</v>
      </c>
      <c r="I3066" s="1818">
        <v>25</v>
      </c>
      <c r="J3066" s="1546" t="s">
        <v>6527</v>
      </c>
      <c r="K3066" s="1546" t="s">
        <v>6456</v>
      </c>
      <c r="L3066" s="1546" t="s">
        <v>6515</v>
      </c>
    </row>
    <row r="3067" spans="1:12">
      <c r="A3067" s="1546" t="s">
        <v>314</v>
      </c>
      <c r="B3067" s="1817">
        <v>11067</v>
      </c>
      <c r="C3067" s="1546" t="s">
        <v>2196</v>
      </c>
      <c r="D3067" s="1546" t="s">
        <v>2203</v>
      </c>
      <c r="E3067" s="1546" t="s">
        <v>6262</v>
      </c>
      <c r="F3067" s="1546" t="s">
        <v>601</v>
      </c>
      <c r="G3067" s="1818">
        <v>1</v>
      </c>
      <c r="H3067" s="1818">
        <v>25</v>
      </c>
      <c r="I3067" s="1818">
        <v>25</v>
      </c>
      <c r="J3067" s="1546" t="s">
        <v>6527</v>
      </c>
      <c r="K3067" s="1546" t="s">
        <v>6456</v>
      </c>
      <c r="L3067" s="1546" t="s">
        <v>6515</v>
      </c>
    </row>
    <row r="3068" spans="1:12">
      <c r="A3068" s="1546" t="s">
        <v>314</v>
      </c>
      <c r="B3068" s="1817">
        <v>11068</v>
      </c>
      <c r="C3068" s="1546" t="s">
        <v>2196</v>
      </c>
      <c r="D3068" s="1546" t="s">
        <v>2203</v>
      </c>
      <c r="E3068" s="1546" t="s">
        <v>6309</v>
      </c>
      <c r="F3068" s="1546" t="s">
        <v>592</v>
      </c>
      <c r="G3068" s="1818">
        <v>1</v>
      </c>
      <c r="H3068" s="1818">
        <v>25</v>
      </c>
      <c r="I3068" s="1818">
        <v>25</v>
      </c>
      <c r="J3068" s="1546" t="s">
        <v>6527</v>
      </c>
      <c r="K3068" s="1546" t="s">
        <v>6456</v>
      </c>
      <c r="L3068" s="1546" t="s">
        <v>6515</v>
      </c>
    </row>
    <row r="3069" spans="1:12">
      <c r="A3069" s="1546" t="s">
        <v>314</v>
      </c>
      <c r="B3069" s="1817">
        <v>11070</v>
      </c>
      <c r="C3069" s="1546" t="s">
        <v>2196</v>
      </c>
      <c r="D3069" s="1546" t="s">
        <v>2203</v>
      </c>
      <c r="E3069" s="1546" t="s">
        <v>434</v>
      </c>
      <c r="F3069" s="1546" t="s">
        <v>303</v>
      </c>
      <c r="G3069" s="1818">
        <v>1</v>
      </c>
      <c r="H3069" s="1818">
        <v>2</v>
      </c>
      <c r="I3069" s="1818">
        <v>2</v>
      </c>
      <c r="J3069" s="1546" t="s">
        <v>6527</v>
      </c>
      <c r="K3069" s="1546" t="s">
        <v>6456</v>
      </c>
      <c r="L3069" s="1546" t="s">
        <v>6515</v>
      </c>
    </row>
    <row r="3070" spans="1:12">
      <c r="A3070" s="1546" t="s">
        <v>314</v>
      </c>
      <c r="B3070" s="1817">
        <v>11072</v>
      </c>
      <c r="C3070" s="1546" t="s">
        <v>2196</v>
      </c>
      <c r="D3070" s="1546" t="s">
        <v>2203</v>
      </c>
      <c r="E3070" s="1546" t="s">
        <v>6151</v>
      </c>
      <c r="F3070" s="1546" t="s">
        <v>1385</v>
      </c>
      <c r="G3070" s="1818">
        <v>2</v>
      </c>
      <c r="H3070" s="1818">
        <v>1</v>
      </c>
      <c r="I3070" s="1818">
        <v>2</v>
      </c>
      <c r="J3070" s="1546" t="s">
        <v>6527</v>
      </c>
      <c r="K3070" s="1546" t="s">
        <v>6456</v>
      </c>
      <c r="L3070" s="1546" t="s">
        <v>6515</v>
      </c>
    </row>
    <row r="3071" spans="1:12">
      <c r="A3071" s="1546" t="s">
        <v>314</v>
      </c>
      <c r="B3071" s="1817">
        <v>11074</v>
      </c>
      <c r="C3071" s="1546" t="s">
        <v>2196</v>
      </c>
      <c r="D3071" s="1546" t="s">
        <v>2203</v>
      </c>
      <c r="E3071" s="1546" t="s">
        <v>804</v>
      </c>
      <c r="F3071" s="1546" t="s">
        <v>6551</v>
      </c>
      <c r="G3071" s="1818">
        <v>1</v>
      </c>
      <c r="H3071" s="1818"/>
      <c r="I3071" s="1818">
        <v>50</v>
      </c>
      <c r="J3071" s="1546" t="s">
        <v>6523</v>
      </c>
      <c r="K3071" s="1546" t="s">
        <v>6456</v>
      </c>
      <c r="L3071" s="1546" t="s">
        <v>6515</v>
      </c>
    </row>
    <row r="3072" spans="1:12">
      <c r="A3072" s="1546" t="s">
        <v>314</v>
      </c>
      <c r="B3072" s="1817">
        <v>11075</v>
      </c>
      <c r="C3072" s="1546" t="s">
        <v>2196</v>
      </c>
      <c r="D3072" s="1546" t="s">
        <v>2203</v>
      </c>
      <c r="E3072" s="1546" t="s">
        <v>1265</v>
      </c>
      <c r="F3072" s="1546" t="s">
        <v>6569</v>
      </c>
      <c r="G3072" s="1818"/>
      <c r="H3072" s="1818"/>
      <c r="I3072" s="1818">
        <v>50</v>
      </c>
      <c r="J3072" s="1546" t="s">
        <v>6523</v>
      </c>
      <c r="K3072" s="1546" t="s">
        <v>6456</v>
      </c>
      <c r="L3072" s="1546" t="s">
        <v>6515</v>
      </c>
    </row>
    <row r="3073" spans="1:12">
      <c r="A3073" s="1546" t="s">
        <v>314</v>
      </c>
      <c r="B3073" s="1817">
        <v>11077</v>
      </c>
      <c r="C3073" s="1546" t="s">
        <v>2196</v>
      </c>
      <c r="D3073" s="1546" t="s">
        <v>2203</v>
      </c>
      <c r="E3073" s="1546" t="s">
        <v>6533</v>
      </c>
      <c r="F3073" s="1546" t="s">
        <v>377</v>
      </c>
      <c r="G3073" s="1818">
        <v>2</v>
      </c>
      <c r="H3073" s="1818">
        <v>25</v>
      </c>
      <c r="I3073" s="1818">
        <v>50</v>
      </c>
      <c r="J3073" s="1546" t="s">
        <v>6527</v>
      </c>
      <c r="K3073" s="1546" t="s">
        <v>6456</v>
      </c>
      <c r="L3073" s="1546" t="s">
        <v>6515</v>
      </c>
    </row>
    <row r="3074" spans="1:12">
      <c r="A3074" s="1546" t="s">
        <v>314</v>
      </c>
      <c r="B3074" s="1817">
        <v>11078</v>
      </c>
      <c r="C3074" s="1546" t="s">
        <v>2196</v>
      </c>
      <c r="D3074" s="1546" t="s">
        <v>2203</v>
      </c>
      <c r="E3074" s="1546" t="s">
        <v>6244</v>
      </c>
      <c r="F3074" s="1546" t="s">
        <v>379</v>
      </c>
      <c r="G3074" s="1818">
        <v>1</v>
      </c>
      <c r="H3074" s="1818">
        <v>20</v>
      </c>
      <c r="I3074" s="1818">
        <v>20</v>
      </c>
      <c r="J3074" s="1546" t="s">
        <v>6527</v>
      </c>
      <c r="K3074" s="1546" t="s">
        <v>6456</v>
      </c>
      <c r="L3074" s="1546" t="s">
        <v>6515</v>
      </c>
    </row>
    <row r="3075" spans="1:12">
      <c r="A3075" s="1546" t="s">
        <v>314</v>
      </c>
      <c r="B3075" s="1817">
        <v>11080</v>
      </c>
      <c r="C3075" s="1546" t="s">
        <v>2196</v>
      </c>
      <c r="D3075" s="1546" t="s">
        <v>2203</v>
      </c>
      <c r="E3075" s="1546" t="s">
        <v>994</v>
      </c>
      <c r="F3075" s="1546" t="s">
        <v>993</v>
      </c>
      <c r="G3075" s="1818">
        <v>1</v>
      </c>
      <c r="H3075" s="1818">
        <v>6</v>
      </c>
      <c r="I3075" s="1818">
        <v>6</v>
      </c>
      <c r="J3075" s="1546" t="s">
        <v>6527</v>
      </c>
      <c r="K3075" s="1546" t="s">
        <v>6456</v>
      </c>
      <c r="L3075" s="1546" t="s">
        <v>6515</v>
      </c>
    </row>
    <row r="3076" spans="1:12">
      <c r="A3076" s="1546" t="s">
        <v>314</v>
      </c>
      <c r="B3076" s="1817">
        <v>11082</v>
      </c>
      <c r="C3076" s="1546" t="s">
        <v>2196</v>
      </c>
      <c r="D3076" s="1546" t="s">
        <v>2203</v>
      </c>
      <c r="E3076" s="1546" t="s">
        <v>488</v>
      </c>
      <c r="F3076" s="1546" t="s">
        <v>506</v>
      </c>
      <c r="G3076" s="1818">
        <v>1</v>
      </c>
      <c r="H3076" s="1818">
        <v>5</v>
      </c>
      <c r="I3076" s="1818">
        <v>5</v>
      </c>
      <c r="J3076" s="1546" t="s">
        <v>6527</v>
      </c>
      <c r="K3076" s="1546" t="s">
        <v>6456</v>
      </c>
      <c r="L3076" s="1546" t="s">
        <v>6515</v>
      </c>
    </row>
    <row r="3077" spans="1:12">
      <c r="A3077" s="1546" t="s">
        <v>314</v>
      </c>
      <c r="B3077" s="1817">
        <v>11083</v>
      </c>
      <c r="C3077" s="1546" t="s">
        <v>2196</v>
      </c>
      <c r="D3077" s="1546" t="s">
        <v>2203</v>
      </c>
      <c r="E3077" s="1546" t="s">
        <v>908</v>
      </c>
      <c r="F3077" s="1546" t="s">
        <v>907</v>
      </c>
      <c r="G3077" s="1818">
        <v>1</v>
      </c>
      <c r="H3077" s="1818">
        <v>5</v>
      </c>
      <c r="I3077" s="1818">
        <v>5</v>
      </c>
      <c r="J3077" s="1546" t="s">
        <v>6527</v>
      </c>
      <c r="K3077" s="1546" t="s">
        <v>6456</v>
      </c>
      <c r="L3077" s="1546" t="s">
        <v>6515</v>
      </c>
    </row>
    <row r="3078" spans="1:12">
      <c r="A3078" s="1546" t="s">
        <v>314</v>
      </c>
      <c r="B3078" s="1817">
        <v>11085</v>
      </c>
      <c r="C3078" s="1546" t="s">
        <v>2196</v>
      </c>
      <c r="D3078" s="1546" t="s">
        <v>2203</v>
      </c>
      <c r="E3078" s="1546" t="s">
        <v>1136</v>
      </c>
      <c r="F3078" s="1546" t="s">
        <v>1135</v>
      </c>
      <c r="G3078" s="1818">
        <v>1</v>
      </c>
      <c r="H3078" s="1818">
        <v>50</v>
      </c>
      <c r="I3078" s="1818">
        <v>50</v>
      </c>
      <c r="J3078" s="1546" t="s">
        <v>6527</v>
      </c>
      <c r="K3078" s="1546" t="s">
        <v>6456</v>
      </c>
      <c r="L3078" s="1546" t="s">
        <v>6515</v>
      </c>
    </row>
    <row r="3079" spans="1:12">
      <c r="A3079" s="1546" t="s">
        <v>314</v>
      </c>
      <c r="B3079" s="1817">
        <v>11086</v>
      </c>
      <c r="C3079" s="1546" t="s">
        <v>2196</v>
      </c>
      <c r="D3079" s="1546" t="s">
        <v>2203</v>
      </c>
      <c r="E3079" s="1546" t="s">
        <v>6311</v>
      </c>
      <c r="F3079" s="1546" t="s">
        <v>1227</v>
      </c>
      <c r="G3079" s="1818">
        <v>5</v>
      </c>
      <c r="H3079" s="1818">
        <v>20</v>
      </c>
      <c r="I3079" s="1818">
        <v>100</v>
      </c>
      <c r="J3079" s="1546" t="s">
        <v>6527</v>
      </c>
      <c r="K3079" s="1546" t="s">
        <v>6456</v>
      </c>
      <c r="L3079" s="1546" t="s">
        <v>6515</v>
      </c>
    </row>
    <row r="3080" spans="1:12">
      <c r="A3080" s="1546" t="s">
        <v>314</v>
      </c>
      <c r="B3080" s="1817">
        <v>11110</v>
      </c>
      <c r="C3080" s="1546" t="s">
        <v>2196</v>
      </c>
      <c r="D3080" s="1546" t="s">
        <v>2205</v>
      </c>
      <c r="E3080" s="1546" t="s">
        <v>6328</v>
      </c>
      <c r="F3080" s="1546" t="s">
        <v>6254</v>
      </c>
      <c r="G3080" s="1818">
        <v>4</v>
      </c>
      <c r="H3080" s="1818">
        <v>5</v>
      </c>
      <c r="I3080" s="1818">
        <v>20</v>
      </c>
      <c r="J3080" s="1546" t="s">
        <v>6527</v>
      </c>
      <c r="K3080" s="1546" t="s">
        <v>6456</v>
      </c>
      <c r="L3080" s="1546" t="s">
        <v>6515</v>
      </c>
    </row>
    <row r="3081" spans="1:12">
      <c r="A3081" s="1546" t="s">
        <v>314</v>
      </c>
      <c r="B3081" s="1817">
        <v>11111</v>
      </c>
      <c r="C3081" s="1546" t="s">
        <v>2196</v>
      </c>
      <c r="D3081" s="1546" t="s">
        <v>2205</v>
      </c>
      <c r="E3081" s="1546" t="s">
        <v>2702</v>
      </c>
      <c r="F3081" s="1546" t="s">
        <v>1063</v>
      </c>
      <c r="G3081" s="1818">
        <v>4</v>
      </c>
      <c r="H3081" s="1818">
        <v>1</v>
      </c>
      <c r="I3081" s="1818">
        <v>4</v>
      </c>
      <c r="J3081" s="1546" t="s">
        <v>6527</v>
      </c>
      <c r="K3081" s="1546" t="s">
        <v>6456</v>
      </c>
      <c r="L3081" s="1546" t="s">
        <v>6515</v>
      </c>
    </row>
    <row r="3082" spans="1:12">
      <c r="A3082" s="1546" t="s">
        <v>314</v>
      </c>
      <c r="B3082" s="1817">
        <v>11113</v>
      </c>
      <c r="C3082" s="1546" t="s">
        <v>2196</v>
      </c>
      <c r="D3082" s="1546" t="s">
        <v>2205</v>
      </c>
      <c r="E3082" s="1546" t="s">
        <v>937</v>
      </c>
      <c r="F3082" s="1546" t="s">
        <v>936</v>
      </c>
      <c r="G3082" s="1818">
        <v>2</v>
      </c>
      <c r="H3082" s="1818">
        <v>4</v>
      </c>
      <c r="I3082" s="1818">
        <v>8</v>
      </c>
      <c r="J3082" s="1546" t="s">
        <v>6527</v>
      </c>
      <c r="K3082" s="1546" t="s">
        <v>6456</v>
      </c>
      <c r="L3082" s="1546" t="s">
        <v>6515</v>
      </c>
    </row>
    <row r="3083" spans="1:12">
      <c r="A3083" s="1546" t="s">
        <v>314</v>
      </c>
      <c r="B3083" s="1817">
        <v>11114</v>
      </c>
      <c r="C3083" s="1546" t="s">
        <v>2196</v>
      </c>
      <c r="D3083" s="1546" t="s">
        <v>2205</v>
      </c>
      <c r="E3083" s="1546" t="s">
        <v>6149</v>
      </c>
      <c r="F3083" s="1546" t="s">
        <v>1276</v>
      </c>
      <c r="G3083" s="1818">
        <v>1</v>
      </c>
      <c r="H3083" s="1818">
        <v>4</v>
      </c>
      <c r="I3083" s="1818">
        <v>4</v>
      </c>
      <c r="J3083" s="1546" t="s">
        <v>6527</v>
      </c>
      <c r="K3083" s="1546" t="s">
        <v>6456</v>
      </c>
      <c r="L3083" s="1546" t="s">
        <v>6515</v>
      </c>
    </row>
    <row r="3084" spans="1:12">
      <c r="A3084" s="1546" t="s">
        <v>314</v>
      </c>
      <c r="B3084" s="1817">
        <v>11115</v>
      </c>
      <c r="C3084" s="1546" t="s">
        <v>2196</v>
      </c>
      <c r="D3084" s="1546" t="s">
        <v>2205</v>
      </c>
      <c r="E3084" s="1546" t="s">
        <v>6121</v>
      </c>
      <c r="F3084" s="1546" t="s">
        <v>6122</v>
      </c>
      <c r="G3084" s="1818">
        <v>2</v>
      </c>
      <c r="H3084" s="1818">
        <v>4</v>
      </c>
      <c r="I3084" s="1818">
        <v>8</v>
      </c>
      <c r="J3084" s="1546" t="s">
        <v>6527</v>
      </c>
      <c r="K3084" s="1546" t="s">
        <v>6456</v>
      </c>
      <c r="L3084" s="1546" t="s">
        <v>6515</v>
      </c>
    </row>
    <row r="3085" spans="1:12">
      <c r="A3085" s="1546" t="s">
        <v>314</v>
      </c>
      <c r="B3085" s="1817">
        <v>11116</v>
      </c>
      <c r="C3085" s="1546" t="s">
        <v>2196</v>
      </c>
      <c r="D3085" s="1546" t="s">
        <v>2205</v>
      </c>
      <c r="E3085" s="1546" t="s">
        <v>1665</v>
      </c>
      <c r="F3085" s="1546" t="s">
        <v>422</v>
      </c>
      <c r="G3085" s="1818">
        <v>1</v>
      </c>
      <c r="H3085" s="1818">
        <v>4</v>
      </c>
      <c r="I3085" s="1818">
        <v>4</v>
      </c>
      <c r="J3085" s="1546" t="s">
        <v>6527</v>
      </c>
      <c r="K3085" s="1546" t="s">
        <v>6456</v>
      </c>
      <c r="L3085" s="1546" t="s">
        <v>6515</v>
      </c>
    </row>
    <row r="3086" spans="1:12">
      <c r="A3086" s="1546" t="s">
        <v>314</v>
      </c>
      <c r="B3086" s="1817">
        <v>11117</v>
      </c>
      <c r="C3086" s="1546" t="s">
        <v>2196</v>
      </c>
      <c r="D3086" s="1546" t="s">
        <v>2205</v>
      </c>
      <c r="E3086" s="1546" t="s">
        <v>1064</v>
      </c>
      <c r="F3086" s="1546" t="s">
        <v>955</v>
      </c>
      <c r="G3086" s="1818">
        <v>1</v>
      </c>
      <c r="H3086" s="1818">
        <v>4</v>
      </c>
      <c r="I3086" s="1818">
        <v>4</v>
      </c>
      <c r="J3086" s="1546" t="s">
        <v>6527</v>
      </c>
      <c r="K3086" s="1546" t="s">
        <v>6456</v>
      </c>
      <c r="L3086" s="1546" t="s">
        <v>6515</v>
      </c>
    </row>
    <row r="3087" spans="1:12">
      <c r="A3087" s="1546" t="s">
        <v>314</v>
      </c>
      <c r="B3087" s="1817">
        <v>11118</v>
      </c>
      <c r="C3087" s="1546" t="s">
        <v>2196</v>
      </c>
      <c r="D3087" s="1546" t="s">
        <v>2205</v>
      </c>
      <c r="E3087" s="1546" t="s">
        <v>291</v>
      </c>
      <c r="F3087" s="1546" t="s">
        <v>290</v>
      </c>
      <c r="G3087" s="1818">
        <v>1</v>
      </c>
      <c r="H3087" s="1818">
        <v>4</v>
      </c>
      <c r="I3087" s="1818">
        <v>4</v>
      </c>
      <c r="J3087" s="1546" t="s">
        <v>6527</v>
      </c>
      <c r="K3087" s="1546" t="s">
        <v>6456</v>
      </c>
      <c r="L3087" s="1546" t="s">
        <v>6515</v>
      </c>
    </row>
    <row r="3088" spans="1:12">
      <c r="A3088" s="1546" t="s">
        <v>314</v>
      </c>
      <c r="B3088" s="1817">
        <v>11161</v>
      </c>
      <c r="C3088" s="1546" t="s">
        <v>2196</v>
      </c>
      <c r="D3088" s="1546" t="s">
        <v>2206</v>
      </c>
      <c r="E3088" s="1546" t="s">
        <v>555</v>
      </c>
      <c r="F3088" s="1546" t="s">
        <v>556</v>
      </c>
      <c r="G3088" s="1818"/>
      <c r="H3088" s="1818"/>
      <c r="I3088" s="1818">
        <v>5</v>
      </c>
      <c r="J3088" s="1546" t="s">
        <v>6523</v>
      </c>
      <c r="K3088" s="1546" t="s">
        <v>6456</v>
      </c>
      <c r="L3088" s="1546" t="s">
        <v>6515</v>
      </c>
    </row>
    <row r="3089" spans="1:12">
      <c r="A3089" s="1546" t="s">
        <v>314</v>
      </c>
      <c r="B3089" s="1817">
        <v>11163</v>
      </c>
      <c r="C3089" s="1546" t="s">
        <v>2196</v>
      </c>
      <c r="D3089" s="1546" t="s">
        <v>2206</v>
      </c>
      <c r="E3089" s="1546" t="s">
        <v>555</v>
      </c>
      <c r="F3089" s="1546" t="s">
        <v>728</v>
      </c>
      <c r="G3089" s="1818">
        <v>1</v>
      </c>
      <c r="H3089" s="1818"/>
      <c r="I3089" s="1818">
        <v>5</v>
      </c>
      <c r="J3089" s="1546" t="s">
        <v>6523</v>
      </c>
      <c r="K3089" s="1546" t="s">
        <v>6456</v>
      </c>
      <c r="L3089" s="1546" t="s">
        <v>6515</v>
      </c>
    </row>
    <row r="3090" spans="1:12">
      <c r="A3090" s="1546" t="s">
        <v>314</v>
      </c>
      <c r="B3090" s="1817">
        <v>11165</v>
      </c>
      <c r="C3090" s="1546" t="s">
        <v>2196</v>
      </c>
      <c r="D3090" s="1546" t="s">
        <v>2206</v>
      </c>
      <c r="E3090" s="1546" t="s">
        <v>6195</v>
      </c>
      <c r="F3090" s="1546" t="s">
        <v>629</v>
      </c>
      <c r="G3090" s="1818"/>
      <c r="H3090" s="1818"/>
      <c r="I3090" s="1818">
        <v>5</v>
      </c>
      <c r="J3090" s="1546" t="s">
        <v>6523</v>
      </c>
      <c r="K3090" s="1546" t="s">
        <v>6456</v>
      </c>
      <c r="L3090" s="1546" t="s">
        <v>6515</v>
      </c>
    </row>
    <row r="3091" spans="1:12">
      <c r="A3091" s="1546" t="s">
        <v>314</v>
      </c>
      <c r="B3091" s="1817">
        <v>11166</v>
      </c>
      <c r="C3091" s="1546" t="s">
        <v>2196</v>
      </c>
      <c r="D3091" s="1546" t="s">
        <v>2206</v>
      </c>
      <c r="E3091" s="1546" t="s">
        <v>1694</v>
      </c>
      <c r="F3091" s="1546" t="s">
        <v>977</v>
      </c>
      <c r="G3091" s="1818">
        <v>1</v>
      </c>
      <c r="H3091" s="1818">
        <v>10</v>
      </c>
      <c r="I3091" s="1818">
        <v>10</v>
      </c>
      <c r="J3091" s="1546" t="s">
        <v>6527</v>
      </c>
      <c r="K3091" s="1546" t="s">
        <v>6456</v>
      </c>
      <c r="L3091" s="1546" t="s">
        <v>6515</v>
      </c>
    </row>
    <row r="3092" spans="1:12">
      <c r="A3092" s="1546" t="s">
        <v>314</v>
      </c>
      <c r="B3092" s="1817">
        <v>11167</v>
      </c>
      <c r="C3092" s="1546" t="s">
        <v>2196</v>
      </c>
      <c r="D3092" s="1546" t="s">
        <v>2206</v>
      </c>
      <c r="E3092" s="1546" t="s">
        <v>6134</v>
      </c>
      <c r="F3092" s="1546" t="s">
        <v>1005</v>
      </c>
      <c r="G3092" s="1818"/>
      <c r="H3092" s="1818"/>
      <c r="I3092" s="1818">
        <v>5</v>
      </c>
      <c r="J3092" s="1546" t="s">
        <v>6523</v>
      </c>
      <c r="K3092" s="1546" t="s">
        <v>6456</v>
      </c>
      <c r="L3092" s="1546" t="s">
        <v>6515</v>
      </c>
    </row>
    <row r="3093" spans="1:12">
      <c r="A3093" s="1546" t="s">
        <v>314</v>
      </c>
      <c r="B3093" s="1817">
        <v>11168</v>
      </c>
      <c r="C3093" s="1546" t="s">
        <v>2196</v>
      </c>
      <c r="D3093" s="1546" t="s">
        <v>2206</v>
      </c>
      <c r="E3093" s="1546" t="s">
        <v>6079</v>
      </c>
      <c r="F3093" s="1546" t="s">
        <v>631</v>
      </c>
      <c r="G3093" s="1818">
        <v>1</v>
      </c>
      <c r="H3093" s="1818"/>
      <c r="I3093" s="1818">
        <v>5</v>
      </c>
      <c r="J3093" s="1546" t="s">
        <v>6523</v>
      </c>
      <c r="K3093" s="1546" t="s">
        <v>6456</v>
      </c>
      <c r="L3093" s="1546" t="s">
        <v>6515</v>
      </c>
    </row>
    <row r="3094" spans="1:12">
      <c r="A3094" s="1546" t="s">
        <v>314</v>
      </c>
      <c r="B3094" s="1817">
        <v>11170</v>
      </c>
      <c r="C3094" s="1546" t="s">
        <v>2196</v>
      </c>
      <c r="D3094" s="1546" t="s">
        <v>2206</v>
      </c>
      <c r="E3094" s="1546" t="s">
        <v>948</v>
      </c>
      <c r="F3094" s="1546" t="s">
        <v>947</v>
      </c>
      <c r="G3094" s="1818">
        <v>2</v>
      </c>
      <c r="H3094" s="1818">
        <v>25</v>
      </c>
      <c r="I3094" s="1818">
        <v>50</v>
      </c>
      <c r="J3094" s="1546" t="s">
        <v>6527</v>
      </c>
      <c r="K3094" s="1546" t="s">
        <v>6456</v>
      </c>
      <c r="L3094" s="1546" t="s">
        <v>6515</v>
      </c>
    </row>
    <row r="3095" spans="1:12">
      <c r="A3095" s="1546" t="s">
        <v>314</v>
      </c>
      <c r="B3095" s="1817">
        <v>11172</v>
      </c>
      <c r="C3095" s="1546" t="s">
        <v>2196</v>
      </c>
      <c r="D3095" s="1546" t="s">
        <v>2206</v>
      </c>
      <c r="E3095" s="1546" t="s">
        <v>768</v>
      </c>
      <c r="F3095" s="1546" t="s">
        <v>769</v>
      </c>
      <c r="G3095" s="1818"/>
      <c r="H3095" s="1818"/>
      <c r="I3095" s="1818">
        <v>500</v>
      </c>
      <c r="J3095" s="1546" t="s">
        <v>6523</v>
      </c>
      <c r="K3095" s="1546" t="s">
        <v>6456</v>
      </c>
      <c r="L3095" s="1546" t="s">
        <v>6515</v>
      </c>
    </row>
    <row r="3096" spans="1:12">
      <c r="A3096" s="1546" t="s">
        <v>314</v>
      </c>
      <c r="B3096" s="1817">
        <v>11174</v>
      </c>
      <c r="C3096" s="1546" t="s">
        <v>2196</v>
      </c>
      <c r="D3096" s="1546" t="s">
        <v>2206</v>
      </c>
      <c r="E3096" s="1546" t="s">
        <v>6386</v>
      </c>
      <c r="F3096" s="1546" t="s">
        <v>1211</v>
      </c>
      <c r="G3096" s="1818"/>
      <c r="H3096" s="1818"/>
      <c r="I3096" s="1818">
        <v>25</v>
      </c>
      <c r="J3096" s="1546" t="s">
        <v>6523</v>
      </c>
      <c r="K3096" s="1546" t="s">
        <v>6456</v>
      </c>
      <c r="L3096" s="1546" t="s">
        <v>6515</v>
      </c>
    </row>
    <row r="3097" spans="1:12">
      <c r="A3097" s="1546" t="s">
        <v>314</v>
      </c>
      <c r="B3097" s="1817">
        <v>11177</v>
      </c>
      <c r="C3097" s="1546" t="s">
        <v>2196</v>
      </c>
      <c r="D3097" s="1546" t="s">
        <v>2206</v>
      </c>
      <c r="E3097" s="1546" t="s">
        <v>6243</v>
      </c>
      <c r="F3097" s="1546" t="s">
        <v>6532</v>
      </c>
      <c r="G3097" s="1818"/>
      <c r="H3097" s="1818"/>
      <c r="I3097" s="1818">
        <v>25</v>
      </c>
      <c r="J3097" s="1546" t="s">
        <v>6523</v>
      </c>
      <c r="K3097" s="1546" t="s">
        <v>6456</v>
      </c>
      <c r="L3097" s="1546" t="s">
        <v>6515</v>
      </c>
    </row>
    <row r="3098" spans="1:12">
      <c r="A3098" s="1546" t="s">
        <v>314</v>
      </c>
      <c r="B3098" s="1817">
        <v>11179</v>
      </c>
      <c r="C3098" s="1546" t="s">
        <v>2196</v>
      </c>
      <c r="D3098" s="1546" t="s">
        <v>2206</v>
      </c>
      <c r="E3098" s="1546" t="s">
        <v>1758</v>
      </c>
      <c r="F3098" s="1546" t="s">
        <v>1759</v>
      </c>
      <c r="G3098" s="1818">
        <v>1</v>
      </c>
      <c r="H3098" s="1818"/>
      <c r="I3098" s="1818">
        <v>25</v>
      </c>
      <c r="J3098" s="1546" t="s">
        <v>6523</v>
      </c>
      <c r="K3098" s="1546" t="s">
        <v>6456</v>
      </c>
      <c r="L3098" s="1546" t="s">
        <v>6515</v>
      </c>
    </row>
    <row r="3099" spans="1:12">
      <c r="A3099" s="1546" t="s">
        <v>314</v>
      </c>
      <c r="B3099" s="1817">
        <v>11181</v>
      </c>
      <c r="C3099" s="1546" t="s">
        <v>2196</v>
      </c>
      <c r="D3099" s="1546" t="s">
        <v>2206</v>
      </c>
      <c r="E3099" s="1546" t="s">
        <v>863</v>
      </c>
      <c r="F3099" s="1546" t="s">
        <v>864</v>
      </c>
      <c r="G3099" s="1818"/>
      <c r="H3099" s="1818"/>
      <c r="I3099" s="1818">
        <v>10</v>
      </c>
      <c r="J3099" s="1546" t="s">
        <v>6523</v>
      </c>
      <c r="K3099" s="1546" t="s">
        <v>6456</v>
      </c>
      <c r="L3099" s="1546" t="s">
        <v>6515</v>
      </c>
    </row>
    <row r="3100" spans="1:12">
      <c r="A3100" s="1546" t="s">
        <v>314</v>
      </c>
      <c r="B3100" s="1817">
        <v>11183</v>
      </c>
      <c r="C3100" s="1546" t="s">
        <v>2196</v>
      </c>
      <c r="D3100" s="1546" t="s">
        <v>2206</v>
      </c>
      <c r="E3100" s="1546" t="s">
        <v>586</v>
      </c>
      <c r="F3100" s="1546" t="s">
        <v>6299</v>
      </c>
      <c r="G3100" s="1818">
        <v>1</v>
      </c>
      <c r="H3100" s="1818">
        <v>50</v>
      </c>
      <c r="I3100" s="1818">
        <v>50</v>
      </c>
      <c r="J3100" s="1546" t="s">
        <v>6527</v>
      </c>
      <c r="K3100" s="1546" t="s">
        <v>6456</v>
      </c>
      <c r="L3100" s="1546" t="s">
        <v>6515</v>
      </c>
    </row>
    <row r="3101" spans="1:12">
      <c r="A3101" s="1546" t="s">
        <v>314</v>
      </c>
      <c r="B3101" s="1817">
        <v>11185</v>
      </c>
      <c r="C3101" s="1546" t="s">
        <v>2196</v>
      </c>
      <c r="D3101" s="1546" t="s">
        <v>2206</v>
      </c>
      <c r="E3101" s="1546" t="s">
        <v>2209</v>
      </c>
      <c r="F3101" s="1546" t="s">
        <v>3759</v>
      </c>
      <c r="G3101" s="1818">
        <v>1</v>
      </c>
      <c r="H3101" s="1818">
        <v>10</v>
      </c>
      <c r="I3101" s="1818">
        <v>10</v>
      </c>
      <c r="J3101" s="1546" t="s">
        <v>6527</v>
      </c>
      <c r="K3101" s="1546" t="s">
        <v>6456</v>
      </c>
      <c r="L3101" s="1546" t="s">
        <v>6515</v>
      </c>
    </row>
    <row r="3102" spans="1:12">
      <c r="A3102" s="1546" t="s">
        <v>314</v>
      </c>
      <c r="B3102" s="1817">
        <v>11187</v>
      </c>
      <c r="C3102" s="1546" t="s">
        <v>2196</v>
      </c>
      <c r="D3102" s="1546" t="s">
        <v>2206</v>
      </c>
      <c r="E3102" s="1546" t="s">
        <v>6116</v>
      </c>
      <c r="F3102" s="1546" t="s">
        <v>730</v>
      </c>
      <c r="G3102" s="1818">
        <v>1</v>
      </c>
      <c r="H3102" s="1818">
        <v>6</v>
      </c>
      <c r="I3102" s="1818">
        <v>6</v>
      </c>
      <c r="J3102" s="1546" t="s">
        <v>6527</v>
      </c>
      <c r="K3102" s="1546" t="s">
        <v>6456</v>
      </c>
      <c r="L3102" s="1546" t="s">
        <v>6515</v>
      </c>
    </row>
    <row r="3103" spans="1:12">
      <c r="A3103" s="1546" t="s">
        <v>314</v>
      </c>
      <c r="B3103" s="1817">
        <v>11188</v>
      </c>
      <c r="C3103" s="1546" t="s">
        <v>2196</v>
      </c>
      <c r="D3103" s="1546" t="s">
        <v>2206</v>
      </c>
      <c r="E3103" s="1546" t="s">
        <v>1530</v>
      </c>
      <c r="F3103" s="1546" t="s">
        <v>1531</v>
      </c>
      <c r="G3103" s="1818">
        <v>1</v>
      </c>
      <c r="H3103" s="1818"/>
      <c r="I3103" s="1818">
        <v>4</v>
      </c>
      <c r="J3103" s="1546" t="s">
        <v>6523</v>
      </c>
      <c r="K3103" s="1546" t="s">
        <v>6456</v>
      </c>
      <c r="L3103" s="1546" t="s">
        <v>6515</v>
      </c>
    </row>
    <row r="3104" spans="1:12">
      <c r="A3104" s="1546" t="s">
        <v>314</v>
      </c>
      <c r="B3104" s="1817">
        <v>11190</v>
      </c>
      <c r="C3104" s="1546" t="s">
        <v>2196</v>
      </c>
      <c r="D3104" s="1546" t="s">
        <v>2206</v>
      </c>
      <c r="E3104" s="1546" t="s">
        <v>6098</v>
      </c>
      <c r="F3104" s="1546" t="s">
        <v>276</v>
      </c>
      <c r="G3104" s="1818">
        <v>1</v>
      </c>
      <c r="H3104" s="1818">
        <v>4</v>
      </c>
      <c r="I3104" s="1818">
        <v>4</v>
      </c>
      <c r="J3104" s="1546" t="s">
        <v>6527</v>
      </c>
      <c r="K3104" s="1546" t="s">
        <v>6456</v>
      </c>
      <c r="L3104" s="1546" t="s">
        <v>6515</v>
      </c>
    </row>
    <row r="3105" spans="1:12">
      <c r="A3105" s="1546" t="s">
        <v>314</v>
      </c>
      <c r="B3105" s="1817">
        <v>11191</v>
      </c>
      <c r="C3105" s="1546" t="s">
        <v>2196</v>
      </c>
      <c r="D3105" s="1546" t="s">
        <v>2206</v>
      </c>
      <c r="E3105" s="1546" t="s">
        <v>6099</v>
      </c>
      <c r="F3105" s="1546" t="s">
        <v>294</v>
      </c>
      <c r="G3105" s="1818">
        <v>1</v>
      </c>
      <c r="H3105" s="1818">
        <v>4</v>
      </c>
      <c r="I3105" s="1818">
        <v>4</v>
      </c>
      <c r="J3105" s="1546" t="s">
        <v>6527</v>
      </c>
      <c r="K3105" s="1546" t="s">
        <v>6456</v>
      </c>
      <c r="L3105" s="1546" t="s">
        <v>6515</v>
      </c>
    </row>
    <row r="3106" spans="1:12">
      <c r="A3106" s="1546" t="s">
        <v>314</v>
      </c>
      <c r="B3106" s="1817">
        <v>11192</v>
      </c>
      <c r="C3106" s="1546" t="s">
        <v>2196</v>
      </c>
      <c r="D3106" s="1546" t="s">
        <v>2206</v>
      </c>
      <c r="E3106" s="1546" t="s">
        <v>293</v>
      </c>
      <c r="F3106" s="1546" t="s">
        <v>292</v>
      </c>
      <c r="G3106" s="1818">
        <v>1</v>
      </c>
      <c r="H3106" s="1818">
        <v>4</v>
      </c>
      <c r="I3106" s="1818">
        <v>4</v>
      </c>
      <c r="J3106" s="1546" t="s">
        <v>6527</v>
      </c>
      <c r="K3106" s="1546" t="s">
        <v>6456</v>
      </c>
      <c r="L3106" s="1546" t="s">
        <v>6515</v>
      </c>
    </row>
    <row r="3107" spans="1:12">
      <c r="A3107" s="1546" t="s">
        <v>314</v>
      </c>
      <c r="B3107" s="1817">
        <v>11193</v>
      </c>
      <c r="C3107" s="1546" t="s">
        <v>2196</v>
      </c>
      <c r="D3107" s="1546" t="s">
        <v>2206</v>
      </c>
      <c r="E3107" s="1546" t="s">
        <v>277</v>
      </c>
      <c r="F3107" s="1546" t="s">
        <v>278</v>
      </c>
      <c r="G3107" s="1818">
        <v>1</v>
      </c>
      <c r="H3107" s="1818">
        <v>4</v>
      </c>
      <c r="I3107" s="1818">
        <v>4</v>
      </c>
      <c r="J3107" s="1546" t="s">
        <v>6527</v>
      </c>
      <c r="K3107" s="1546" t="s">
        <v>6456</v>
      </c>
      <c r="L3107" s="1546" t="s">
        <v>6515</v>
      </c>
    </row>
    <row r="3108" spans="1:12">
      <c r="A3108" s="1546" t="s">
        <v>314</v>
      </c>
      <c r="B3108" s="1817">
        <v>11194</v>
      </c>
      <c r="C3108" s="1546" t="s">
        <v>2196</v>
      </c>
      <c r="D3108" s="1546" t="s">
        <v>2206</v>
      </c>
      <c r="E3108" s="1546" t="s">
        <v>400</v>
      </c>
      <c r="F3108" s="1546" t="s">
        <v>1726</v>
      </c>
      <c r="G3108" s="1818">
        <v>1</v>
      </c>
      <c r="H3108" s="1818">
        <v>4</v>
      </c>
      <c r="I3108" s="1818">
        <v>4</v>
      </c>
      <c r="J3108" s="1546" t="s">
        <v>6527</v>
      </c>
      <c r="K3108" s="1546" t="s">
        <v>6456</v>
      </c>
      <c r="L3108" s="1546" t="s">
        <v>6515</v>
      </c>
    </row>
    <row r="3109" spans="1:12">
      <c r="A3109" s="1546" t="s">
        <v>314</v>
      </c>
      <c r="B3109" s="1817">
        <v>11195</v>
      </c>
      <c r="C3109" s="1546" t="s">
        <v>2196</v>
      </c>
      <c r="D3109" s="1546" t="s">
        <v>2206</v>
      </c>
      <c r="E3109" s="1546" t="s">
        <v>873</v>
      </c>
      <c r="F3109" s="1546" t="s">
        <v>6284</v>
      </c>
      <c r="G3109" s="1818">
        <v>1</v>
      </c>
      <c r="H3109" s="1818">
        <v>4</v>
      </c>
      <c r="I3109" s="1818">
        <v>4</v>
      </c>
      <c r="J3109" s="1546" t="s">
        <v>6527</v>
      </c>
      <c r="K3109" s="1546" t="s">
        <v>6456</v>
      </c>
      <c r="L3109" s="1546" t="s">
        <v>6515</v>
      </c>
    </row>
    <row r="3110" spans="1:12">
      <c r="A3110" s="1546" t="s">
        <v>314</v>
      </c>
      <c r="B3110" s="1817">
        <v>11196</v>
      </c>
      <c r="C3110" s="1546" t="s">
        <v>2196</v>
      </c>
      <c r="D3110" s="1546" t="s">
        <v>2206</v>
      </c>
      <c r="E3110" s="1546" t="s">
        <v>1665</v>
      </c>
      <c r="F3110" s="1546" t="s">
        <v>422</v>
      </c>
      <c r="G3110" s="1818">
        <v>1</v>
      </c>
      <c r="H3110" s="1818">
        <v>4</v>
      </c>
      <c r="I3110" s="1818">
        <v>4</v>
      </c>
      <c r="J3110" s="1546" t="s">
        <v>6527</v>
      </c>
      <c r="K3110" s="1546" t="s">
        <v>6456</v>
      </c>
      <c r="L3110" s="1546" t="s">
        <v>6515</v>
      </c>
    </row>
    <row r="3111" spans="1:12">
      <c r="A3111" s="1546" t="s">
        <v>314</v>
      </c>
      <c r="B3111" s="1817">
        <v>11197</v>
      </c>
      <c r="C3111" s="1546" t="s">
        <v>2196</v>
      </c>
      <c r="D3111" s="1546" t="s">
        <v>2206</v>
      </c>
      <c r="E3111" s="1546" t="s">
        <v>707</v>
      </c>
      <c r="F3111" s="1546" t="s">
        <v>708</v>
      </c>
      <c r="G3111" s="1818">
        <v>1</v>
      </c>
      <c r="H3111" s="1818">
        <v>4</v>
      </c>
      <c r="I3111" s="1818">
        <v>4</v>
      </c>
      <c r="J3111" s="1546" t="s">
        <v>6527</v>
      </c>
      <c r="K3111" s="1546" t="s">
        <v>6456</v>
      </c>
      <c r="L3111" s="1546" t="s">
        <v>6515</v>
      </c>
    </row>
    <row r="3112" spans="1:12">
      <c r="A3112" s="1546" t="s">
        <v>314</v>
      </c>
      <c r="B3112" s="1817">
        <v>11198</v>
      </c>
      <c r="C3112" s="1546" t="s">
        <v>2196</v>
      </c>
      <c r="D3112" s="1546" t="s">
        <v>2206</v>
      </c>
      <c r="E3112" s="1546" t="s">
        <v>935</v>
      </c>
      <c r="F3112" s="1546" t="s">
        <v>934</v>
      </c>
      <c r="G3112" s="1818">
        <v>1</v>
      </c>
      <c r="H3112" s="1818">
        <v>4</v>
      </c>
      <c r="I3112" s="1818">
        <v>4</v>
      </c>
      <c r="J3112" s="1546" t="s">
        <v>6527</v>
      </c>
      <c r="K3112" s="1546" t="s">
        <v>6456</v>
      </c>
      <c r="L3112" s="1546" t="s">
        <v>6515</v>
      </c>
    </row>
    <row r="3113" spans="1:12">
      <c r="A3113" s="1546" t="s">
        <v>314</v>
      </c>
      <c r="B3113" s="1817">
        <v>11200</v>
      </c>
      <c r="C3113" s="1546" t="s">
        <v>2196</v>
      </c>
      <c r="D3113" s="1546" t="s">
        <v>2206</v>
      </c>
      <c r="E3113" s="1546" t="s">
        <v>6387</v>
      </c>
      <c r="F3113" s="1546" t="s">
        <v>5814</v>
      </c>
      <c r="G3113" s="1818"/>
      <c r="H3113" s="1818"/>
      <c r="I3113" s="1818">
        <v>2</v>
      </c>
      <c r="J3113" s="1546" t="s">
        <v>6523</v>
      </c>
      <c r="K3113" s="1546" t="s">
        <v>6456</v>
      </c>
      <c r="L3113" s="1546" t="s">
        <v>6515</v>
      </c>
    </row>
    <row r="3114" spans="1:12">
      <c r="A3114" s="1546" t="s">
        <v>314</v>
      </c>
      <c r="B3114" s="1817">
        <v>11201</v>
      </c>
      <c r="C3114" s="1546" t="s">
        <v>2196</v>
      </c>
      <c r="D3114" s="1546" t="s">
        <v>2206</v>
      </c>
      <c r="E3114" s="1546" t="s">
        <v>6228</v>
      </c>
      <c r="F3114" s="1546" t="s">
        <v>22</v>
      </c>
      <c r="G3114" s="1818">
        <v>1</v>
      </c>
      <c r="H3114" s="1818"/>
      <c r="I3114" s="1818">
        <v>2</v>
      </c>
      <c r="J3114" s="1546" t="s">
        <v>6523</v>
      </c>
      <c r="K3114" s="1546" t="s">
        <v>6456</v>
      </c>
      <c r="L3114" s="1546" t="s">
        <v>6515</v>
      </c>
    </row>
    <row r="3115" spans="1:12">
      <c r="A3115" s="1546" t="s">
        <v>314</v>
      </c>
      <c r="B3115" s="1817">
        <v>11202</v>
      </c>
      <c r="C3115" s="1546" t="s">
        <v>2196</v>
      </c>
      <c r="D3115" s="1546" t="s">
        <v>2206</v>
      </c>
      <c r="E3115" s="1546" t="s">
        <v>6272</v>
      </c>
      <c r="F3115" s="1546" t="s">
        <v>855</v>
      </c>
      <c r="G3115" s="1818">
        <v>1</v>
      </c>
      <c r="H3115" s="1818"/>
      <c r="I3115" s="1818">
        <v>3</v>
      </c>
      <c r="J3115" s="1546" t="s">
        <v>6523</v>
      </c>
      <c r="K3115" s="1546" t="s">
        <v>6456</v>
      </c>
      <c r="L3115" s="1546" t="s">
        <v>6515</v>
      </c>
    </row>
    <row r="3116" spans="1:12">
      <c r="A3116" s="1546" t="s">
        <v>314</v>
      </c>
      <c r="B3116" s="1817">
        <v>11203</v>
      </c>
      <c r="C3116" s="1546" t="s">
        <v>2196</v>
      </c>
      <c r="D3116" s="1546" t="s">
        <v>2206</v>
      </c>
      <c r="E3116" s="1546" t="s">
        <v>488</v>
      </c>
      <c r="F3116" s="1546" t="s">
        <v>506</v>
      </c>
      <c r="G3116" s="1818">
        <v>1</v>
      </c>
      <c r="H3116" s="1818">
        <v>5</v>
      </c>
      <c r="I3116" s="1818">
        <v>5</v>
      </c>
      <c r="J3116" s="1546" t="s">
        <v>6527</v>
      </c>
      <c r="K3116" s="1546" t="s">
        <v>6456</v>
      </c>
      <c r="L3116" s="1546" t="s">
        <v>6515</v>
      </c>
    </row>
    <row r="3117" spans="1:12">
      <c r="A3117" s="1546" t="s">
        <v>314</v>
      </c>
      <c r="B3117" s="1817">
        <v>11204</v>
      </c>
      <c r="C3117" s="1546" t="s">
        <v>2196</v>
      </c>
      <c r="D3117" s="1546" t="s">
        <v>2206</v>
      </c>
      <c r="E3117" s="1546" t="s">
        <v>5901</v>
      </c>
      <c r="F3117" s="1546" t="s">
        <v>585</v>
      </c>
      <c r="G3117" s="1818"/>
      <c r="H3117" s="1818"/>
      <c r="I3117" s="1818">
        <v>3</v>
      </c>
      <c r="J3117" s="1546" t="s">
        <v>6523</v>
      </c>
      <c r="K3117" s="1546" t="s">
        <v>6456</v>
      </c>
      <c r="L3117" s="1546" t="s">
        <v>6515</v>
      </c>
    </row>
    <row r="3118" spans="1:12">
      <c r="A3118" s="1546" t="s">
        <v>314</v>
      </c>
      <c r="B3118" s="1817">
        <v>11205</v>
      </c>
      <c r="C3118" s="1546" t="s">
        <v>2196</v>
      </c>
      <c r="D3118" s="1546" t="s">
        <v>2206</v>
      </c>
      <c r="E3118" s="1546" t="s">
        <v>586</v>
      </c>
      <c r="F3118" s="1546" t="s">
        <v>5919</v>
      </c>
      <c r="G3118" s="1818">
        <v>1</v>
      </c>
      <c r="H3118" s="1818">
        <v>5</v>
      </c>
      <c r="I3118" s="1818">
        <v>5</v>
      </c>
      <c r="J3118" s="1546" t="s">
        <v>6527</v>
      </c>
      <c r="K3118" s="1546" t="s">
        <v>6456</v>
      </c>
      <c r="L3118" s="1546" t="s">
        <v>6515</v>
      </c>
    </row>
    <row r="3119" spans="1:12">
      <c r="A3119" s="1546" t="s">
        <v>314</v>
      </c>
      <c r="B3119" s="1817">
        <v>11206</v>
      </c>
      <c r="C3119" s="1546" t="s">
        <v>2196</v>
      </c>
      <c r="D3119" s="1546" t="s">
        <v>2206</v>
      </c>
      <c r="E3119" s="1546" t="s">
        <v>2210</v>
      </c>
      <c r="F3119" s="1546" t="s">
        <v>1725</v>
      </c>
      <c r="G3119" s="1818">
        <v>1</v>
      </c>
      <c r="H3119" s="1818"/>
      <c r="I3119" s="1818">
        <v>2</v>
      </c>
      <c r="J3119" s="1546" t="s">
        <v>6523</v>
      </c>
      <c r="K3119" s="1546" t="s">
        <v>6456</v>
      </c>
      <c r="L3119" s="1546" t="s">
        <v>6515</v>
      </c>
    </row>
    <row r="3120" spans="1:12">
      <c r="A3120" s="1546" t="s">
        <v>314</v>
      </c>
      <c r="B3120" s="1817">
        <v>11207</v>
      </c>
      <c r="C3120" s="1546" t="s">
        <v>2196</v>
      </c>
      <c r="D3120" s="1546" t="s">
        <v>2206</v>
      </c>
      <c r="E3120" s="1546" t="s">
        <v>939</v>
      </c>
      <c r="F3120" s="1546" t="s">
        <v>938</v>
      </c>
      <c r="G3120" s="1818">
        <v>2</v>
      </c>
      <c r="H3120" s="1818">
        <v>5</v>
      </c>
      <c r="I3120" s="1818">
        <v>10</v>
      </c>
      <c r="J3120" s="1546" t="s">
        <v>6527</v>
      </c>
      <c r="K3120" s="1546" t="s">
        <v>6456</v>
      </c>
      <c r="L3120" s="1546" t="s">
        <v>6515</v>
      </c>
    </row>
    <row r="3121" spans="1:12">
      <c r="A3121" s="1546" t="s">
        <v>314</v>
      </c>
      <c r="B3121" s="1817">
        <v>11208</v>
      </c>
      <c r="C3121" s="1546" t="s">
        <v>2196</v>
      </c>
      <c r="D3121" s="1546" t="s">
        <v>2206</v>
      </c>
      <c r="E3121" s="1546" t="s">
        <v>6183</v>
      </c>
      <c r="F3121" s="1546" t="s">
        <v>6184</v>
      </c>
      <c r="G3121" s="1818"/>
      <c r="H3121" s="1818"/>
      <c r="I3121" s="1818">
        <v>2</v>
      </c>
      <c r="J3121" s="1546" t="s">
        <v>6523</v>
      </c>
      <c r="K3121" s="1546" t="s">
        <v>6456</v>
      </c>
      <c r="L3121" s="1546" t="s">
        <v>6515</v>
      </c>
    </row>
    <row r="3122" spans="1:12">
      <c r="A3122" s="1546" t="s">
        <v>314</v>
      </c>
      <c r="B3122" s="1817">
        <v>11209</v>
      </c>
      <c r="C3122" s="1546" t="s">
        <v>2196</v>
      </c>
      <c r="D3122" s="1546" t="s">
        <v>2206</v>
      </c>
      <c r="E3122" s="1546" t="s">
        <v>443</v>
      </c>
      <c r="F3122" s="1546" t="s">
        <v>442</v>
      </c>
      <c r="G3122" s="1818">
        <v>1</v>
      </c>
      <c r="H3122" s="1818">
        <v>5</v>
      </c>
      <c r="I3122" s="1818">
        <v>5</v>
      </c>
      <c r="J3122" s="1546" t="s">
        <v>6527</v>
      </c>
      <c r="K3122" s="1546" t="s">
        <v>6456</v>
      </c>
      <c r="L3122" s="1546" t="s">
        <v>6515</v>
      </c>
    </row>
    <row r="3123" spans="1:12">
      <c r="A3123" s="1546" t="s">
        <v>314</v>
      </c>
      <c r="B3123" s="1817">
        <v>11210</v>
      </c>
      <c r="C3123" s="1546" t="s">
        <v>2196</v>
      </c>
      <c r="D3123" s="1546" t="s">
        <v>2206</v>
      </c>
      <c r="E3123" s="1546" t="s">
        <v>6329</v>
      </c>
      <c r="F3123" s="1546" t="s">
        <v>6292</v>
      </c>
      <c r="G3123" s="1818">
        <v>1</v>
      </c>
      <c r="H3123" s="1818">
        <v>5</v>
      </c>
      <c r="I3123" s="1818">
        <v>5</v>
      </c>
      <c r="J3123" s="1546" t="s">
        <v>6527</v>
      </c>
      <c r="K3123" s="1546" t="s">
        <v>6456</v>
      </c>
      <c r="L3123" s="1546" t="s">
        <v>6515</v>
      </c>
    </row>
    <row r="3124" spans="1:12">
      <c r="A3124" s="1546" t="s">
        <v>314</v>
      </c>
      <c r="B3124" s="1817">
        <v>11211</v>
      </c>
      <c r="C3124" s="1546" t="s">
        <v>2196</v>
      </c>
      <c r="D3124" s="1546" t="s">
        <v>2206</v>
      </c>
      <c r="E3124" s="1546" t="s">
        <v>6280</v>
      </c>
      <c r="F3124" s="1546" t="s">
        <v>750</v>
      </c>
      <c r="G3124" s="1818">
        <v>1</v>
      </c>
      <c r="H3124" s="1818">
        <v>5</v>
      </c>
      <c r="I3124" s="1818">
        <v>5</v>
      </c>
      <c r="J3124" s="1546" t="s">
        <v>6527</v>
      </c>
      <c r="K3124" s="1546" t="s">
        <v>6456</v>
      </c>
      <c r="L3124" s="1546" t="s">
        <v>6515</v>
      </c>
    </row>
    <row r="3125" spans="1:12">
      <c r="A3125" s="1546" t="s">
        <v>314</v>
      </c>
      <c r="B3125" s="1817">
        <v>11212</v>
      </c>
      <c r="C3125" s="1546" t="s">
        <v>2196</v>
      </c>
      <c r="D3125" s="1546" t="s">
        <v>2206</v>
      </c>
      <c r="E3125" s="1546" t="s">
        <v>1732</v>
      </c>
      <c r="F3125" s="1546" t="s">
        <v>1733</v>
      </c>
      <c r="G3125" s="1818">
        <v>1</v>
      </c>
      <c r="H3125" s="1818"/>
      <c r="I3125" s="1818">
        <v>2</v>
      </c>
      <c r="J3125" s="1546" t="s">
        <v>6523</v>
      </c>
      <c r="K3125" s="1546" t="s">
        <v>6456</v>
      </c>
      <c r="L3125" s="1546" t="s">
        <v>6515</v>
      </c>
    </row>
    <row r="3126" spans="1:12">
      <c r="A3126" s="1546" t="s">
        <v>314</v>
      </c>
      <c r="B3126" s="1817">
        <v>11214</v>
      </c>
      <c r="C3126" s="1546" t="s">
        <v>2196</v>
      </c>
      <c r="D3126" s="1546" t="s">
        <v>2206</v>
      </c>
      <c r="E3126" s="1546" t="s">
        <v>434</v>
      </c>
      <c r="F3126" s="1546" t="s">
        <v>303</v>
      </c>
      <c r="G3126" s="1818">
        <v>2</v>
      </c>
      <c r="H3126" s="1818">
        <v>2</v>
      </c>
      <c r="I3126" s="1818">
        <v>4</v>
      </c>
      <c r="J3126" s="1546" t="s">
        <v>6527</v>
      </c>
      <c r="K3126" s="1546" t="s">
        <v>6456</v>
      </c>
      <c r="L3126" s="1546" t="s">
        <v>6515</v>
      </c>
    </row>
    <row r="3127" spans="1:12">
      <c r="A3127" s="1546" t="s">
        <v>314</v>
      </c>
      <c r="B3127" s="1817">
        <v>11215</v>
      </c>
      <c r="C3127" s="1546" t="s">
        <v>2196</v>
      </c>
      <c r="D3127" s="1546" t="s">
        <v>2206</v>
      </c>
      <c r="E3127" s="1546" t="s">
        <v>2218</v>
      </c>
      <c r="F3127" s="1546" t="s">
        <v>6515</v>
      </c>
      <c r="G3127" s="1818"/>
      <c r="H3127" s="1818"/>
      <c r="I3127" s="1818">
        <v>5</v>
      </c>
      <c r="J3127" s="1546" t="s">
        <v>6523</v>
      </c>
      <c r="K3127" s="1546" t="s">
        <v>6456</v>
      </c>
      <c r="L3127" s="1546" t="s">
        <v>6515</v>
      </c>
    </row>
    <row r="3128" spans="1:12">
      <c r="A3128" s="1546" t="s">
        <v>314</v>
      </c>
      <c r="B3128" s="1817">
        <v>11216</v>
      </c>
      <c r="C3128" s="1546" t="s">
        <v>2196</v>
      </c>
      <c r="D3128" s="1546" t="s">
        <v>2206</v>
      </c>
      <c r="E3128" s="1546" t="s">
        <v>1456</v>
      </c>
      <c r="F3128" s="1546" t="s">
        <v>6515</v>
      </c>
      <c r="G3128" s="1818"/>
      <c r="H3128" s="1818"/>
      <c r="I3128" s="1818">
        <v>10</v>
      </c>
      <c r="J3128" s="1546" t="s">
        <v>6523</v>
      </c>
      <c r="K3128" s="1546" t="s">
        <v>6456</v>
      </c>
      <c r="L3128" s="1546" t="s">
        <v>6515</v>
      </c>
    </row>
    <row r="3129" spans="1:12">
      <c r="A3129" s="1546" t="s">
        <v>314</v>
      </c>
      <c r="B3129" s="1817">
        <v>11218</v>
      </c>
      <c r="C3129" s="1546" t="s">
        <v>2196</v>
      </c>
      <c r="D3129" s="1546" t="s">
        <v>2206</v>
      </c>
      <c r="E3129" s="1546" t="s">
        <v>1007</v>
      </c>
      <c r="F3129" s="1546" t="s">
        <v>6624</v>
      </c>
      <c r="G3129" s="1818">
        <v>1</v>
      </c>
      <c r="H3129" s="1818"/>
      <c r="I3129" s="1818">
        <v>1</v>
      </c>
      <c r="J3129" s="1546" t="s">
        <v>6523</v>
      </c>
      <c r="K3129" s="1546" t="s">
        <v>6456</v>
      </c>
      <c r="L3129" s="1546" t="s">
        <v>6515</v>
      </c>
    </row>
    <row r="3130" spans="1:12">
      <c r="A3130" s="1546" t="s">
        <v>314</v>
      </c>
      <c r="B3130" s="1817">
        <v>11219</v>
      </c>
      <c r="C3130" s="1546" t="s">
        <v>2196</v>
      </c>
      <c r="D3130" s="1546" t="s">
        <v>2206</v>
      </c>
      <c r="E3130" s="1546" t="s">
        <v>6150</v>
      </c>
      <c r="F3130" s="1546" t="s">
        <v>1279</v>
      </c>
      <c r="G3130" s="1818"/>
      <c r="H3130" s="1818"/>
      <c r="I3130" s="1818">
        <v>1</v>
      </c>
      <c r="J3130" s="1546" t="s">
        <v>6523</v>
      </c>
      <c r="K3130" s="1546" t="s">
        <v>6456</v>
      </c>
      <c r="L3130" s="1546" t="s">
        <v>6515</v>
      </c>
    </row>
    <row r="3131" spans="1:12">
      <c r="A3131" s="1546" t="s">
        <v>314</v>
      </c>
      <c r="B3131" s="1817">
        <v>11220</v>
      </c>
      <c r="C3131" s="1546" t="s">
        <v>2196</v>
      </c>
      <c r="D3131" s="1546" t="s">
        <v>2206</v>
      </c>
      <c r="E3131" s="1546" t="s">
        <v>6201</v>
      </c>
      <c r="F3131" s="1546" t="s">
        <v>1559</v>
      </c>
      <c r="G3131" s="1818"/>
      <c r="H3131" s="1818"/>
      <c r="I3131" s="1818">
        <v>2</v>
      </c>
      <c r="J3131" s="1546" t="s">
        <v>6523</v>
      </c>
      <c r="K3131" s="1546" t="s">
        <v>6456</v>
      </c>
      <c r="L3131" s="1546" t="s">
        <v>6515</v>
      </c>
    </row>
    <row r="3132" spans="1:12">
      <c r="A3132" s="1546" t="s">
        <v>314</v>
      </c>
      <c r="B3132" s="1817">
        <v>11221</v>
      </c>
      <c r="C3132" s="1546" t="s">
        <v>2196</v>
      </c>
      <c r="D3132" s="1546" t="s">
        <v>2206</v>
      </c>
      <c r="E3132" s="1546" t="s">
        <v>2462</v>
      </c>
      <c r="F3132" s="1546" t="s">
        <v>2463</v>
      </c>
      <c r="G3132" s="1818"/>
      <c r="H3132" s="1818"/>
      <c r="I3132" s="1818">
        <v>10</v>
      </c>
      <c r="J3132" s="1546" t="s">
        <v>6523</v>
      </c>
      <c r="K3132" s="1546" t="s">
        <v>6456</v>
      </c>
      <c r="L3132" s="1546" t="s">
        <v>6515</v>
      </c>
    </row>
    <row r="3133" spans="1:12">
      <c r="A3133" s="1546" t="s">
        <v>314</v>
      </c>
      <c r="B3133" s="1817">
        <v>11252</v>
      </c>
      <c r="C3133" s="1546" t="s">
        <v>2196</v>
      </c>
      <c r="D3133" s="1546" t="s">
        <v>2207</v>
      </c>
      <c r="E3133" s="1546" t="s">
        <v>908</v>
      </c>
      <c r="F3133" s="1546" t="s">
        <v>907</v>
      </c>
      <c r="G3133" s="1818">
        <v>1</v>
      </c>
      <c r="H3133" s="1818">
        <v>5</v>
      </c>
      <c r="I3133" s="1818">
        <v>5</v>
      </c>
      <c r="J3133" s="1546" t="s">
        <v>6527</v>
      </c>
      <c r="K3133" s="1546" t="s">
        <v>6456</v>
      </c>
      <c r="L3133" s="1546" t="s">
        <v>6515</v>
      </c>
    </row>
    <row r="3134" spans="1:12">
      <c r="A3134" s="1546" t="s">
        <v>314</v>
      </c>
      <c r="B3134" s="1817">
        <v>11253</v>
      </c>
      <c r="C3134" s="1546" t="s">
        <v>2196</v>
      </c>
      <c r="D3134" s="1546" t="s">
        <v>2207</v>
      </c>
      <c r="E3134" s="1546" t="s">
        <v>5867</v>
      </c>
      <c r="F3134" s="1546" t="s">
        <v>455</v>
      </c>
      <c r="G3134" s="1818">
        <v>1</v>
      </c>
      <c r="H3134" s="1818">
        <v>5</v>
      </c>
      <c r="I3134" s="1818">
        <v>5</v>
      </c>
      <c r="J3134" s="1546" t="s">
        <v>6527</v>
      </c>
      <c r="K3134" s="1546" t="s">
        <v>6456</v>
      </c>
      <c r="L3134" s="1546" t="s">
        <v>6515</v>
      </c>
    </row>
    <row r="3135" spans="1:12">
      <c r="A3135" s="1546" t="s">
        <v>314</v>
      </c>
      <c r="B3135" s="1817">
        <v>11254</v>
      </c>
      <c r="C3135" s="1546" t="s">
        <v>2196</v>
      </c>
      <c r="D3135" s="1546" t="s">
        <v>2207</v>
      </c>
      <c r="E3135" s="1546" t="s">
        <v>1662</v>
      </c>
      <c r="F3135" s="1546" t="s">
        <v>362</v>
      </c>
      <c r="G3135" s="1818">
        <v>1</v>
      </c>
      <c r="H3135" s="1818">
        <v>5</v>
      </c>
      <c r="I3135" s="1818">
        <v>5</v>
      </c>
      <c r="J3135" s="1546" t="s">
        <v>6527</v>
      </c>
      <c r="K3135" s="1546" t="s">
        <v>6456</v>
      </c>
      <c r="L3135" s="1546" t="s">
        <v>6515</v>
      </c>
    </row>
    <row r="3136" spans="1:12">
      <c r="A3136" s="1546" t="s">
        <v>314</v>
      </c>
      <c r="B3136" s="1817">
        <v>11293</v>
      </c>
      <c r="C3136" s="1546" t="s">
        <v>1743</v>
      </c>
      <c r="D3136" s="1546" t="s">
        <v>2215</v>
      </c>
      <c r="E3136" s="1546" t="s">
        <v>1019</v>
      </c>
      <c r="F3136" s="1546" t="s">
        <v>6515</v>
      </c>
      <c r="G3136" s="1818">
        <v>8</v>
      </c>
      <c r="H3136" s="1818">
        <v>10</v>
      </c>
      <c r="I3136" s="1818">
        <v>80</v>
      </c>
      <c r="J3136" s="1546" t="s">
        <v>6527</v>
      </c>
      <c r="K3136" s="1546" t="s">
        <v>6456</v>
      </c>
      <c r="L3136" s="1546" t="s">
        <v>6515</v>
      </c>
    </row>
    <row r="3137" spans="1:12">
      <c r="A3137" s="1546" t="s">
        <v>314</v>
      </c>
      <c r="B3137" s="1817">
        <v>11334</v>
      </c>
      <c r="C3137" s="1546" t="s">
        <v>2196</v>
      </c>
      <c r="D3137" s="1546" t="s">
        <v>2216</v>
      </c>
      <c r="E3137" s="1546" t="s">
        <v>753</v>
      </c>
      <c r="F3137" s="1546" t="s">
        <v>754</v>
      </c>
      <c r="G3137" s="1818">
        <v>1</v>
      </c>
      <c r="H3137" s="1818"/>
      <c r="I3137" s="1818">
        <v>2</v>
      </c>
      <c r="J3137" s="1546" t="s">
        <v>6523</v>
      </c>
      <c r="K3137" s="1546" t="s">
        <v>6456</v>
      </c>
      <c r="L3137" s="1546" t="s">
        <v>6515</v>
      </c>
    </row>
    <row r="3138" spans="1:12">
      <c r="A3138" s="1546" t="s">
        <v>314</v>
      </c>
      <c r="B3138" s="1817">
        <v>11335</v>
      </c>
      <c r="C3138" s="1546" t="s">
        <v>2196</v>
      </c>
      <c r="D3138" s="1546" t="s">
        <v>2216</v>
      </c>
      <c r="E3138" s="1546" t="s">
        <v>6256</v>
      </c>
      <c r="F3138" s="1546" t="s">
        <v>436</v>
      </c>
      <c r="G3138" s="1818">
        <v>1</v>
      </c>
      <c r="H3138" s="1818">
        <v>5</v>
      </c>
      <c r="I3138" s="1818">
        <v>5</v>
      </c>
      <c r="J3138" s="1546" t="s">
        <v>6527</v>
      </c>
      <c r="K3138" s="1546" t="s">
        <v>6456</v>
      </c>
      <c r="L3138" s="1546" t="s">
        <v>6515</v>
      </c>
    </row>
    <row r="3139" spans="1:12">
      <c r="A3139" s="1546" t="s">
        <v>314</v>
      </c>
      <c r="B3139" s="1817">
        <v>11336</v>
      </c>
      <c r="C3139" s="1546" t="s">
        <v>2196</v>
      </c>
      <c r="D3139" s="1546" t="s">
        <v>2216</v>
      </c>
      <c r="E3139" s="1546" t="s">
        <v>2030</v>
      </c>
      <c r="F3139" s="1546" t="s">
        <v>2031</v>
      </c>
      <c r="G3139" s="1818">
        <v>1</v>
      </c>
      <c r="H3139" s="1818"/>
      <c r="I3139" s="1818">
        <v>2</v>
      </c>
      <c r="J3139" s="1546" t="s">
        <v>6523</v>
      </c>
      <c r="K3139" s="1546" t="s">
        <v>6456</v>
      </c>
      <c r="L3139" s="1546" t="s">
        <v>6515</v>
      </c>
    </row>
    <row r="3140" spans="1:12">
      <c r="A3140" s="1546" t="s">
        <v>314</v>
      </c>
      <c r="B3140" s="1817">
        <v>11337</v>
      </c>
      <c r="C3140" s="1546" t="s">
        <v>2196</v>
      </c>
      <c r="D3140" s="1546" t="s">
        <v>2216</v>
      </c>
      <c r="E3140" s="1546" t="s">
        <v>6553</v>
      </c>
      <c r="F3140" s="1546" t="s">
        <v>849</v>
      </c>
      <c r="G3140" s="1818"/>
      <c r="H3140" s="1818"/>
      <c r="I3140" s="1818">
        <v>1</v>
      </c>
      <c r="J3140" s="1546" t="s">
        <v>6523</v>
      </c>
      <c r="K3140" s="1546" t="s">
        <v>6456</v>
      </c>
      <c r="L3140" s="1546" t="s">
        <v>6515</v>
      </c>
    </row>
    <row r="3141" spans="1:12">
      <c r="A3141" s="1546" t="s">
        <v>314</v>
      </c>
      <c r="B3141" s="1817">
        <v>11338</v>
      </c>
      <c r="C3141" s="1546" t="s">
        <v>2196</v>
      </c>
      <c r="D3141" s="1546" t="s">
        <v>2216</v>
      </c>
      <c r="E3141" s="1546" t="s">
        <v>6280</v>
      </c>
      <c r="F3141" s="1546" t="s">
        <v>750</v>
      </c>
      <c r="G3141" s="1818"/>
      <c r="H3141" s="1818"/>
      <c r="I3141" s="1818">
        <v>2</v>
      </c>
      <c r="J3141" s="1546" t="s">
        <v>6523</v>
      </c>
      <c r="K3141" s="1546" t="s">
        <v>6456</v>
      </c>
      <c r="L3141" s="1546" t="s">
        <v>6515</v>
      </c>
    </row>
    <row r="3142" spans="1:12">
      <c r="A3142" s="1546" t="s">
        <v>314</v>
      </c>
      <c r="B3142" s="1817">
        <v>11339</v>
      </c>
      <c r="C3142" s="1546" t="s">
        <v>2196</v>
      </c>
      <c r="D3142" s="1546" t="s">
        <v>2216</v>
      </c>
      <c r="E3142" s="1546" t="s">
        <v>6226</v>
      </c>
      <c r="F3142" s="1546" t="s">
        <v>38</v>
      </c>
      <c r="G3142" s="1818"/>
      <c r="H3142" s="1818"/>
      <c r="I3142" s="1818">
        <v>2</v>
      </c>
      <c r="J3142" s="1546" t="s">
        <v>6523</v>
      </c>
      <c r="K3142" s="1546" t="s">
        <v>6456</v>
      </c>
      <c r="L3142" s="1546" t="s">
        <v>6515</v>
      </c>
    </row>
    <row r="3143" spans="1:12">
      <c r="A3143" s="1546" t="s">
        <v>314</v>
      </c>
      <c r="B3143" s="1817">
        <v>11341</v>
      </c>
      <c r="C3143" s="1546" t="s">
        <v>2196</v>
      </c>
      <c r="D3143" s="1546" t="s">
        <v>2216</v>
      </c>
      <c r="E3143" s="1546" t="s">
        <v>6099</v>
      </c>
      <c r="F3143" s="1546" t="s">
        <v>294</v>
      </c>
      <c r="G3143" s="1818">
        <v>1</v>
      </c>
      <c r="H3143" s="1818">
        <v>4</v>
      </c>
      <c r="I3143" s="1818">
        <v>4</v>
      </c>
      <c r="J3143" s="1546" t="s">
        <v>6527</v>
      </c>
      <c r="K3143" s="1546" t="s">
        <v>6456</v>
      </c>
      <c r="L3143" s="1546" t="s">
        <v>6515</v>
      </c>
    </row>
    <row r="3144" spans="1:12">
      <c r="A3144" s="1546" t="s">
        <v>314</v>
      </c>
      <c r="B3144" s="1817">
        <v>11342</v>
      </c>
      <c r="C3144" s="1546" t="s">
        <v>2196</v>
      </c>
      <c r="D3144" s="1546" t="s">
        <v>2216</v>
      </c>
      <c r="E3144" s="1546" t="s">
        <v>293</v>
      </c>
      <c r="F3144" s="1546" t="s">
        <v>292</v>
      </c>
      <c r="G3144" s="1818">
        <v>1</v>
      </c>
      <c r="H3144" s="1818">
        <v>4</v>
      </c>
      <c r="I3144" s="1818">
        <v>4</v>
      </c>
      <c r="J3144" s="1546" t="s">
        <v>6527</v>
      </c>
      <c r="K3144" s="1546" t="s">
        <v>6456</v>
      </c>
      <c r="L3144" s="1546" t="s">
        <v>6515</v>
      </c>
    </row>
    <row r="3145" spans="1:12">
      <c r="A3145" s="1546" t="s">
        <v>314</v>
      </c>
      <c r="B3145" s="1817">
        <v>11344</v>
      </c>
      <c r="C3145" s="1546" t="s">
        <v>2196</v>
      </c>
      <c r="D3145" s="1546" t="s">
        <v>2216</v>
      </c>
      <c r="E3145" s="1546" t="s">
        <v>873</v>
      </c>
      <c r="F3145" s="1546" t="s">
        <v>6284</v>
      </c>
      <c r="G3145" s="1818"/>
      <c r="H3145" s="1818"/>
      <c r="I3145" s="1818">
        <v>2</v>
      </c>
      <c r="J3145" s="1546" t="s">
        <v>6523</v>
      </c>
      <c r="K3145" s="1546" t="s">
        <v>6456</v>
      </c>
      <c r="L3145" s="1546" t="s">
        <v>6515</v>
      </c>
    </row>
    <row r="3146" spans="1:12">
      <c r="A3146" s="1546" t="s">
        <v>314</v>
      </c>
      <c r="B3146" s="1817">
        <v>11345</v>
      </c>
      <c r="C3146" s="1546" t="s">
        <v>2196</v>
      </c>
      <c r="D3146" s="1546" t="s">
        <v>2216</v>
      </c>
      <c r="E3146" s="1546" t="s">
        <v>6531</v>
      </c>
      <c r="F3146" s="1546" t="s">
        <v>335</v>
      </c>
      <c r="G3146" s="1818">
        <v>1</v>
      </c>
      <c r="H3146" s="1818">
        <v>4</v>
      </c>
      <c r="I3146" s="1818">
        <v>4</v>
      </c>
      <c r="J3146" s="1546" t="s">
        <v>6527</v>
      </c>
      <c r="K3146" s="1546" t="s">
        <v>6456</v>
      </c>
      <c r="L3146" s="1546" t="s">
        <v>6515</v>
      </c>
    </row>
    <row r="3147" spans="1:12">
      <c r="A3147" s="1546" t="s">
        <v>314</v>
      </c>
      <c r="B3147" s="1817">
        <v>11346</v>
      </c>
      <c r="C3147" s="1546" t="s">
        <v>2196</v>
      </c>
      <c r="D3147" s="1546" t="s">
        <v>2216</v>
      </c>
      <c r="E3147" s="1546" t="s">
        <v>291</v>
      </c>
      <c r="F3147" s="1546" t="s">
        <v>290</v>
      </c>
      <c r="G3147" s="1818"/>
      <c r="H3147" s="1818"/>
      <c r="I3147" s="1818">
        <v>2</v>
      </c>
      <c r="J3147" s="1546" t="s">
        <v>6523</v>
      </c>
      <c r="K3147" s="1546" t="s">
        <v>6456</v>
      </c>
      <c r="L3147" s="1546" t="s">
        <v>6515</v>
      </c>
    </row>
    <row r="3148" spans="1:12">
      <c r="A3148" s="1546" t="s">
        <v>314</v>
      </c>
      <c r="B3148" s="1817">
        <v>11347</v>
      </c>
      <c r="C3148" s="1546" t="s">
        <v>2196</v>
      </c>
      <c r="D3148" s="1546" t="s">
        <v>2216</v>
      </c>
      <c r="E3148" s="1546" t="s">
        <v>842</v>
      </c>
      <c r="F3148" s="1546" t="s">
        <v>841</v>
      </c>
      <c r="G3148" s="1818">
        <v>1</v>
      </c>
      <c r="H3148" s="1818"/>
      <c r="I3148" s="1818">
        <v>1</v>
      </c>
      <c r="J3148" s="1546" t="s">
        <v>6523</v>
      </c>
      <c r="K3148" s="1546" t="s">
        <v>6456</v>
      </c>
      <c r="L3148" s="1546" t="s">
        <v>6515</v>
      </c>
    </row>
    <row r="3149" spans="1:12">
      <c r="A3149" s="1546" t="s">
        <v>314</v>
      </c>
      <c r="B3149" s="1817">
        <v>11349</v>
      </c>
      <c r="C3149" s="1546" t="s">
        <v>2196</v>
      </c>
      <c r="D3149" s="1546" t="s">
        <v>2216</v>
      </c>
      <c r="E3149" s="1546" t="s">
        <v>3947</v>
      </c>
      <c r="F3149" s="1546" t="s">
        <v>657</v>
      </c>
      <c r="G3149" s="1818">
        <v>1</v>
      </c>
      <c r="H3149" s="1818"/>
      <c r="I3149" s="1818">
        <v>1</v>
      </c>
      <c r="J3149" s="1546" t="s">
        <v>6523</v>
      </c>
      <c r="K3149" s="1546" t="s">
        <v>6456</v>
      </c>
      <c r="L3149" s="1546" t="s">
        <v>6515</v>
      </c>
    </row>
    <row r="3150" spans="1:12">
      <c r="A3150" s="1546" t="s">
        <v>314</v>
      </c>
      <c r="B3150" s="1817">
        <v>11351</v>
      </c>
      <c r="C3150" s="1546" t="s">
        <v>2196</v>
      </c>
      <c r="D3150" s="1546" t="s">
        <v>2216</v>
      </c>
      <c r="E3150" s="1546" t="s">
        <v>6114</v>
      </c>
      <c r="F3150" s="1546" t="s">
        <v>646</v>
      </c>
      <c r="G3150" s="1818">
        <v>1</v>
      </c>
      <c r="H3150" s="1818">
        <v>4</v>
      </c>
      <c r="I3150" s="1818">
        <v>4</v>
      </c>
      <c r="J3150" s="1546" t="s">
        <v>6527</v>
      </c>
      <c r="K3150" s="1546" t="s">
        <v>6456</v>
      </c>
      <c r="L3150" s="1546" t="s">
        <v>6515</v>
      </c>
    </row>
    <row r="3151" spans="1:12">
      <c r="A3151" s="1546" t="s">
        <v>314</v>
      </c>
      <c r="B3151" s="1817">
        <v>11352</v>
      </c>
      <c r="C3151" s="1546" t="s">
        <v>2196</v>
      </c>
      <c r="D3151" s="1546" t="s">
        <v>2216</v>
      </c>
      <c r="E3151" s="1546" t="s">
        <v>6163</v>
      </c>
      <c r="F3151" s="1546" t="s">
        <v>769</v>
      </c>
      <c r="G3151" s="1818">
        <v>1</v>
      </c>
      <c r="H3151" s="1818">
        <v>4</v>
      </c>
      <c r="I3151" s="1818">
        <v>4</v>
      </c>
      <c r="J3151" s="1546" t="s">
        <v>6527</v>
      </c>
      <c r="K3151" s="1546" t="s">
        <v>6456</v>
      </c>
      <c r="L3151" s="1546" t="s">
        <v>6515</v>
      </c>
    </row>
    <row r="3152" spans="1:12">
      <c r="A3152" s="1546" t="s">
        <v>314</v>
      </c>
      <c r="B3152" s="1817">
        <v>11353</v>
      </c>
      <c r="C3152" s="1546" t="s">
        <v>2196</v>
      </c>
      <c r="D3152" s="1546" t="s">
        <v>2216</v>
      </c>
      <c r="E3152" s="1546" t="s">
        <v>1814</v>
      </c>
      <c r="F3152" s="1546" t="s">
        <v>6515</v>
      </c>
      <c r="G3152" s="1818"/>
      <c r="H3152" s="1818"/>
      <c r="I3152" s="1818">
        <v>10</v>
      </c>
      <c r="J3152" s="1546" t="s">
        <v>6523</v>
      </c>
      <c r="K3152" s="1546" t="s">
        <v>6456</v>
      </c>
      <c r="L3152" s="1546" t="s">
        <v>6515</v>
      </c>
    </row>
    <row r="3153" spans="1:12">
      <c r="A3153" s="1546" t="s">
        <v>314</v>
      </c>
      <c r="B3153" s="1817">
        <v>11354</v>
      </c>
      <c r="C3153" s="1546" t="s">
        <v>2196</v>
      </c>
      <c r="D3153" s="1546" t="s">
        <v>2216</v>
      </c>
      <c r="E3153" s="1546" t="s">
        <v>2083</v>
      </c>
      <c r="F3153" s="1546" t="s">
        <v>6515</v>
      </c>
      <c r="G3153" s="1818"/>
      <c r="H3153" s="1818"/>
      <c r="I3153" s="1818">
        <v>3</v>
      </c>
      <c r="J3153" s="1546" t="s">
        <v>6523</v>
      </c>
      <c r="K3153" s="1546" t="s">
        <v>6456</v>
      </c>
      <c r="L3153" s="1546" t="s">
        <v>6515</v>
      </c>
    </row>
    <row r="3154" spans="1:12">
      <c r="A3154" s="1546" t="s">
        <v>314</v>
      </c>
      <c r="B3154" s="1817">
        <v>11385</v>
      </c>
      <c r="C3154" s="1546" t="s">
        <v>2220</v>
      </c>
      <c r="D3154" s="1546" t="s">
        <v>2219</v>
      </c>
      <c r="E3154" s="1546" t="s">
        <v>6235</v>
      </c>
      <c r="F3154" s="1546" t="s">
        <v>339</v>
      </c>
      <c r="G3154" s="1818">
        <v>1</v>
      </c>
      <c r="H3154" s="1818">
        <v>5</v>
      </c>
      <c r="I3154" s="1818">
        <v>5</v>
      </c>
      <c r="J3154" s="1546" t="s">
        <v>6527</v>
      </c>
      <c r="K3154" s="1546" t="s">
        <v>6456</v>
      </c>
      <c r="L3154" s="1546" t="s">
        <v>6515</v>
      </c>
    </row>
    <row r="3155" spans="1:12">
      <c r="A3155" s="1546" t="s">
        <v>314</v>
      </c>
      <c r="B3155" s="1817">
        <v>11386</v>
      </c>
      <c r="C3155" s="1546" t="s">
        <v>2220</v>
      </c>
      <c r="D3155" s="1546" t="s">
        <v>2219</v>
      </c>
      <c r="E3155" s="1546" t="s">
        <v>6230</v>
      </c>
      <c r="F3155" s="1546" t="s">
        <v>6231</v>
      </c>
      <c r="G3155" s="1818">
        <v>2</v>
      </c>
      <c r="H3155" s="1818">
        <v>5</v>
      </c>
      <c r="I3155" s="1818">
        <v>10</v>
      </c>
      <c r="J3155" s="1546" t="s">
        <v>6527</v>
      </c>
      <c r="K3155" s="1546" t="s">
        <v>6456</v>
      </c>
      <c r="L3155" s="1546" t="s">
        <v>6515</v>
      </c>
    </row>
    <row r="3156" spans="1:12">
      <c r="A3156" s="1546" t="s">
        <v>314</v>
      </c>
      <c r="B3156" s="1817">
        <v>11387</v>
      </c>
      <c r="C3156" s="1546" t="s">
        <v>2220</v>
      </c>
      <c r="D3156" s="1546" t="s">
        <v>2219</v>
      </c>
      <c r="E3156" s="1546" t="s">
        <v>6242</v>
      </c>
      <c r="F3156" s="1546" t="s">
        <v>313</v>
      </c>
      <c r="G3156" s="1818">
        <v>2</v>
      </c>
      <c r="H3156" s="1818">
        <v>5</v>
      </c>
      <c r="I3156" s="1818">
        <v>10</v>
      </c>
      <c r="J3156" s="1546" t="s">
        <v>6527</v>
      </c>
      <c r="K3156" s="1546" t="s">
        <v>6456</v>
      </c>
      <c r="L3156" s="1546" t="s">
        <v>6515</v>
      </c>
    </row>
    <row r="3157" spans="1:12">
      <c r="A3157" s="1546" t="s">
        <v>314</v>
      </c>
      <c r="B3157" s="1817">
        <v>11388</v>
      </c>
      <c r="C3157" s="1546" t="s">
        <v>2220</v>
      </c>
      <c r="D3157" s="1546" t="s">
        <v>2219</v>
      </c>
      <c r="E3157" s="1546" t="s">
        <v>6317</v>
      </c>
      <c r="F3157" s="1546" t="s">
        <v>1274</v>
      </c>
      <c r="G3157" s="1818">
        <v>2</v>
      </c>
      <c r="H3157" s="1818">
        <v>5</v>
      </c>
      <c r="I3157" s="1818">
        <v>10</v>
      </c>
      <c r="J3157" s="1546" t="s">
        <v>6527</v>
      </c>
      <c r="K3157" s="1546" t="s">
        <v>6456</v>
      </c>
      <c r="L3157" s="1546" t="s">
        <v>6515</v>
      </c>
    </row>
    <row r="3158" spans="1:12">
      <c r="A3158" s="1546" t="s">
        <v>314</v>
      </c>
      <c r="B3158" s="1817">
        <v>11389</v>
      </c>
      <c r="C3158" s="1546" t="s">
        <v>2220</v>
      </c>
      <c r="D3158" s="1546" t="s">
        <v>2219</v>
      </c>
      <c r="E3158" s="1546" t="s">
        <v>6274</v>
      </c>
      <c r="F3158" s="1546" t="s">
        <v>851</v>
      </c>
      <c r="G3158" s="1818">
        <v>2</v>
      </c>
      <c r="H3158" s="1818">
        <v>5</v>
      </c>
      <c r="I3158" s="1818">
        <v>10</v>
      </c>
      <c r="J3158" s="1546" t="s">
        <v>6527</v>
      </c>
      <c r="K3158" s="1546" t="s">
        <v>6456</v>
      </c>
      <c r="L3158" s="1546" t="s">
        <v>6515</v>
      </c>
    </row>
    <row r="3159" spans="1:12">
      <c r="A3159" s="1546" t="s">
        <v>314</v>
      </c>
      <c r="B3159" s="1817">
        <v>11391</v>
      </c>
      <c r="C3159" s="1546" t="s">
        <v>2220</v>
      </c>
      <c r="D3159" s="1546" t="s">
        <v>2219</v>
      </c>
      <c r="E3159" s="1546" t="s">
        <v>471</v>
      </c>
      <c r="F3159" s="1546" t="s">
        <v>470</v>
      </c>
      <c r="G3159" s="1818">
        <v>1</v>
      </c>
      <c r="H3159" s="1818">
        <v>4</v>
      </c>
      <c r="I3159" s="1818">
        <v>4</v>
      </c>
      <c r="J3159" s="1546" t="s">
        <v>6527</v>
      </c>
      <c r="K3159" s="1546" t="s">
        <v>6456</v>
      </c>
      <c r="L3159" s="1546" t="s">
        <v>6515</v>
      </c>
    </row>
    <row r="3160" spans="1:12">
      <c r="A3160" s="1546" t="s">
        <v>314</v>
      </c>
      <c r="B3160" s="1817">
        <v>11392</v>
      </c>
      <c r="C3160" s="1546" t="s">
        <v>2220</v>
      </c>
      <c r="D3160" s="1546" t="s">
        <v>2219</v>
      </c>
      <c r="E3160" s="1546" t="s">
        <v>6098</v>
      </c>
      <c r="F3160" s="1546" t="s">
        <v>276</v>
      </c>
      <c r="G3160" s="1818">
        <v>2</v>
      </c>
      <c r="H3160" s="1818">
        <v>4</v>
      </c>
      <c r="I3160" s="1818">
        <v>8</v>
      </c>
      <c r="J3160" s="1546" t="s">
        <v>6527</v>
      </c>
      <c r="K3160" s="1546" t="s">
        <v>6456</v>
      </c>
      <c r="L3160" s="1546" t="s">
        <v>6515</v>
      </c>
    </row>
    <row r="3161" spans="1:12">
      <c r="A3161" s="1546" t="s">
        <v>314</v>
      </c>
      <c r="B3161" s="1817">
        <v>11393</v>
      </c>
      <c r="C3161" s="1546" t="s">
        <v>2220</v>
      </c>
      <c r="D3161" s="1546" t="s">
        <v>2219</v>
      </c>
      <c r="E3161" s="1546" t="s">
        <v>6099</v>
      </c>
      <c r="F3161" s="1546" t="s">
        <v>294</v>
      </c>
      <c r="G3161" s="1818">
        <v>2</v>
      </c>
      <c r="H3161" s="1818">
        <v>4</v>
      </c>
      <c r="I3161" s="1818">
        <v>8</v>
      </c>
      <c r="J3161" s="1546" t="s">
        <v>6527</v>
      </c>
      <c r="K3161" s="1546" t="s">
        <v>6456</v>
      </c>
      <c r="L3161" s="1546" t="s">
        <v>6515</v>
      </c>
    </row>
    <row r="3162" spans="1:12">
      <c r="A3162" s="1546" t="s">
        <v>314</v>
      </c>
      <c r="B3162" s="1817">
        <v>11394</v>
      </c>
      <c r="C3162" s="1546" t="s">
        <v>2220</v>
      </c>
      <c r="D3162" s="1546" t="s">
        <v>2219</v>
      </c>
      <c r="E3162" s="1546" t="s">
        <v>1040</v>
      </c>
      <c r="F3162" s="1546" t="s">
        <v>1041</v>
      </c>
      <c r="G3162" s="1818">
        <v>2</v>
      </c>
      <c r="H3162" s="1818">
        <v>4</v>
      </c>
      <c r="I3162" s="1818">
        <v>8</v>
      </c>
      <c r="J3162" s="1546" t="s">
        <v>6527</v>
      </c>
      <c r="K3162" s="1546" t="s">
        <v>6456</v>
      </c>
      <c r="L3162" s="1546" t="s">
        <v>6515</v>
      </c>
    </row>
    <row r="3163" spans="1:12">
      <c r="A3163" s="1546" t="s">
        <v>314</v>
      </c>
      <c r="B3163" s="1817">
        <v>11395</v>
      </c>
      <c r="C3163" s="1546" t="s">
        <v>2220</v>
      </c>
      <c r="D3163" s="1546" t="s">
        <v>2219</v>
      </c>
      <c r="E3163" s="1546" t="s">
        <v>6111</v>
      </c>
      <c r="F3163" s="1546" t="s">
        <v>522</v>
      </c>
      <c r="G3163" s="1818">
        <v>2</v>
      </c>
      <c r="H3163" s="1818">
        <v>4</v>
      </c>
      <c r="I3163" s="1818">
        <v>8</v>
      </c>
      <c r="J3163" s="1546" t="s">
        <v>6527</v>
      </c>
      <c r="K3163" s="1546" t="s">
        <v>6456</v>
      </c>
      <c r="L3163" s="1546" t="s">
        <v>6515</v>
      </c>
    </row>
    <row r="3164" spans="1:12">
      <c r="A3164" s="1546" t="s">
        <v>314</v>
      </c>
      <c r="B3164" s="1817">
        <v>11396</v>
      </c>
      <c r="C3164" s="1546" t="s">
        <v>2220</v>
      </c>
      <c r="D3164" s="1546" t="s">
        <v>2219</v>
      </c>
      <c r="E3164" s="1546" t="s">
        <v>1665</v>
      </c>
      <c r="F3164" s="1546" t="s">
        <v>422</v>
      </c>
      <c r="G3164" s="1818">
        <v>3</v>
      </c>
      <c r="H3164" s="1818">
        <v>4</v>
      </c>
      <c r="I3164" s="1818">
        <v>12</v>
      </c>
      <c r="J3164" s="1546" t="s">
        <v>6527</v>
      </c>
      <c r="K3164" s="1546" t="s">
        <v>6456</v>
      </c>
      <c r="L3164" s="1546" t="s">
        <v>6515</v>
      </c>
    </row>
    <row r="3165" spans="1:12">
      <c r="A3165" s="1546" t="s">
        <v>314</v>
      </c>
      <c r="B3165" s="1817">
        <v>11397</v>
      </c>
      <c r="C3165" s="1546" t="s">
        <v>2220</v>
      </c>
      <c r="D3165" s="1546" t="s">
        <v>2219</v>
      </c>
      <c r="E3165" s="1546" t="s">
        <v>6109</v>
      </c>
      <c r="F3165" s="1546" t="s">
        <v>466</v>
      </c>
      <c r="G3165" s="1818">
        <v>4</v>
      </c>
      <c r="H3165" s="1818">
        <v>4</v>
      </c>
      <c r="I3165" s="1818">
        <v>16</v>
      </c>
      <c r="J3165" s="1546" t="s">
        <v>6527</v>
      </c>
      <c r="K3165" s="1546" t="s">
        <v>6456</v>
      </c>
      <c r="L3165" s="1546" t="s">
        <v>6515</v>
      </c>
    </row>
    <row r="3166" spans="1:12">
      <c r="A3166" s="1546" t="s">
        <v>314</v>
      </c>
      <c r="B3166" s="1817">
        <v>11399</v>
      </c>
      <c r="C3166" s="1546" t="s">
        <v>2220</v>
      </c>
      <c r="D3166" s="1546" t="s">
        <v>2219</v>
      </c>
      <c r="E3166" s="1546" t="s">
        <v>1432</v>
      </c>
      <c r="F3166" s="1546" t="s">
        <v>6515</v>
      </c>
      <c r="G3166" s="1818">
        <v>1</v>
      </c>
      <c r="H3166" s="1818">
        <v>25</v>
      </c>
      <c r="I3166" s="1818">
        <v>25</v>
      </c>
      <c r="J3166" s="1546" t="s">
        <v>6527</v>
      </c>
      <c r="K3166" s="1546" t="s">
        <v>6456</v>
      </c>
      <c r="L3166" s="1546" t="s">
        <v>6515</v>
      </c>
    </row>
    <row r="3167" spans="1:12">
      <c r="A3167" s="1546" t="s">
        <v>314</v>
      </c>
      <c r="B3167" s="1817">
        <v>11432</v>
      </c>
      <c r="C3167" s="1546" t="s">
        <v>2220</v>
      </c>
      <c r="D3167" s="1546" t="s">
        <v>2221</v>
      </c>
      <c r="E3167" s="1546" t="s">
        <v>871</v>
      </c>
      <c r="F3167" s="1546" t="s">
        <v>6515</v>
      </c>
      <c r="G3167" s="1818">
        <v>1</v>
      </c>
      <c r="H3167" s="1818">
        <v>5</v>
      </c>
      <c r="I3167" s="1818">
        <v>5</v>
      </c>
      <c r="J3167" s="1546" t="s">
        <v>6527</v>
      </c>
      <c r="K3167" s="1546" t="s">
        <v>6456</v>
      </c>
      <c r="L3167" s="1546" t="s">
        <v>6515</v>
      </c>
    </row>
    <row r="3168" spans="1:12">
      <c r="A3168" s="1546" t="s">
        <v>314</v>
      </c>
      <c r="B3168" s="1817">
        <v>11433</v>
      </c>
      <c r="C3168" s="1546" t="s">
        <v>2220</v>
      </c>
      <c r="D3168" s="1546" t="s">
        <v>2221</v>
      </c>
      <c r="E3168" s="1546" t="s">
        <v>939</v>
      </c>
      <c r="F3168" s="1546" t="s">
        <v>938</v>
      </c>
      <c r="G3168" s="1818">
        <v>1</v>
      </c>
      <c r="H3168" s="1818">
        <v>5</v>
      </c>
      <c r="I3168" s="1818">
        <v>5</v>
      </c>
      <c r="J3168" s="1546" t="s">
        <v>6527</v>
      </c>
      <c r="K3168" s="1546" t="s">
        <v>6456</v>
      </c>
      <c r="L3168" s="1546" t="s">
        <v>6515</v>
      </c>
    </row>
    <row r="3169" spans="1:12">
      <c r="A3169" s="1546" t="s">
        <v>314</v>
      </c>
      <c r="B3169" s="1817">
        <v>11435</v>
      </c>
      <c r="C3169" s="1546" t="s">
        <v>2220</v>
      </c>
      <c r="D3169" s="1546" t="s">
        <v>2221</v>
      </c>
      <c r="E3169" s="1546" t="s">
        <v>1179</v>
      </c>
      <c r="F3169" s="1546" t="s">
        <v>1180</v>
      </c>
      <c r="G3169" s="1818">
        <v>3</v>
      </c>
      <c r="H3169" s="1818">
        <v>10</v>
      </c>
      <c r="I3169" s="1818">
        <v>30</v>
      </c>
      <c r="J3169" s="1546" t="s">
        <v>6527</v>
      </c>
      <c r="K3169" s="1546" t="s">
        <v>6456</v>
      </c>
      <c r="L3169" s="1546" t="s">
        <v>6515</v>
      </c>
    </row>
    <row r="3170" spans="1:12">
      <c r="A3170" s="1546" t="s">
        <v>314</v>
      </c>
      <c r="B3170" s="1817">
        <v>11471</v>
      </c>
      <c r="C3170" s="1546" t="s">
        <v>2220</v>
      </c>
      <c r="D3170" s="1546" t="s">
        <v>2222</v>
      </c>
      <c r="E3170" s="1546" t="s">
        <v>6341</v>
      </c>
      <c r="F3170" s="1546" t="s">
        <v>1722</v>
      </c>
      <c r="G3170" s="1818">
        <v>1</v>
      </c>
      <c r="H3170" s="1818">
        <v>5</v>
      </c>
      <c r="I3170" s="1818">
        <v>5</v>
      </c>
      <c r="J3170" s="1546" t="s">
        <v>6527</v>
      </c>
      <c r="K3170" s="1546" t="s">
        <v>6456</v>
      </c>
      <c r="L3170" s="1546" t="s">
        <v>6515</v>
      </c>
    </row>
    <row r="3171" spans="1:12">
      <c r="A3171" s="1546" t="s">
        <v>314</v>
      </c>
      <c r="B3171" s="1817">
        <v>11473</v>
      </c>
      <c r="C3171" s="1546" t="s">
        <v>2220</v>
      </c>
      <c r="D3171" s="1546" t="s">
        <v>2222</v>
      </c>
      <c r="E3171" s="1546" t="s">
        <v>6098</v>
      </c>
      <c r="F3171" s="1546" t="s">
        <v>276</v>
      </c>
      <c r="G3171" s="1818">
        <v>1</v>
      </c>
      <c r="H3171" s="1818">
        <v>4</v>
      </c>
      <c r="I3171" s="1818">
        <v>4</v>
      </c>
      <c r="J3171" s="1546" t="s">
        <v>6527</v>
      </c>
      <c r="K3171" s="1546" t="s">
        <v>6456</v>
      </c>
      <c r="L3171" s="1546" t="s">
        <v>6515</v>
      </c>
    </row>
    <row r="3172" spans="1:12">
      <c r="A3172" s="1546" t="s">
        <v>314</v>
      </c>
      <c r="B3172" s="1817">
        <v>11474</v>
      </c>
      <c r="C3172" s="1546" t="s">
        <v>2220</v>
      </c>
      <c r="D3172" s="1546" t="s">
        <v>2222</v>
      </c>
      <c r="E3172" s="1546" t="s">
        <v>469</v>
      </c>
      <c r="F3172" s="1546" t="s">
        <v>6257</v>
      </c>
      <c r="G3172" s="1818">
        <v>1</v>
      </c>
      <c r="H3172" s="1818">
        <v>4</v>
      </c>
      <c r="I3172" s="1818">
        <v>4</v>
      </c>
      <c r="J3172" s="1546" t="s">
        <v>6527</v>
      </c>
      <c r="K3172" s="1546" t="s">
        <v>6456</v>
      </c>
      <c r="L3172" s="1546" t="s">
        <v>6515</v>
      </c>
    </row>
    <row r="3173" spans="1:12">
      <c r="A3173" s="1546" t="s">
        <v>314</v>
      </c>
      <c r="B3173" s="1817">
        <v>11475</v>
      </c>
      <c r="C3173" s="1546" t="s">
        <v>2220</v>
      </c>
      <c r="D3173" s="1546" t="s">
        <v>2222</v>
      </c>
      <c r="E3173" s="1546" t="s">
        <v>615</v>
      </c>
      <c r="F3173" s="1546" t="s">
        <v>826</v>
      </c>
      <c r="G3173" s="1818">
        <v>1</v>
      </c>
      <c r="H3173" s="1818">
        <v>4</v>
      </c>
      <c r="I3173" s="1818">
        <v>4</v>
      </c>
      <c r="J3173" s="1546" t="s">
        <v>6527</v>
      </c>
      <c r="K3173" s="1546" t="s">
        <v>6456</v>
      </c>
      <c r="L3173" s="1546" t="s">
        <v>6515</v>
      </c>
    </row>
    <row r="3174" spans="1:12">
      <c r="A3174" s="1546" t="s">
        <v>314</v>
      </c>
      <c r="B3174" s="1817">
        <v>11477</v>
      </c>
      <c r="C3174" s="1546" t="s">
        <v>2220</v>
      </c>
      <c r="D3174" s="1546" t="s">
        <v>2222</v>
      </c>
      <c r="E3174" s="1546" t="s">
        <v>6308</v>
      </c>
      <c r="F3174" s="1546" t="s">
        <v>1211</v>
      </c>
      <c r="G3174" s="1818">
        <v>4</v>
      </c>
      <c r="H3174" s="1818">
        <v>25</v>
      </c>
      <c r="I3174" s="1818">
        <v>100</v>
      </c>
      <c r="J3174" s="1546" t="s">
        <v>6527</v>
      </c>
      <c r="K3174" s="1546" t="s">
        <v>6456</v>
      </c>
      <c r="L3174" s="1546" t="s">
        <v>6515</v>
      </c>
    </row>
    <row r="3175" spans="1:12">
      <c r="A3175" s="1546" t="s">
        <v>314</v>
      </c>
      <c r="B3175" s="1817">
        <v>11478</v>
      </c>
      <c r="C3175" s="1546" t="s">
        <v>2220</v>
      </c>
      <c r="D3175" s="1546" t="s">
        <v>2222</v>
      </c>
      <c r="E3175" s="1546" t="s">
        <v>6262</v>
      </c>
      <c r="F3175" s="1546" t="s">
        <v>601</v>
      </c>
      <c r="G3175" s="1818">
        <v>4</v>
      </c>
      <c r="H3175" s="1818">
        <v>25</v>
      </c>
      <c r="I3175" s="1818">
        <v>100</v>
      </c>
      <c r="J3175" s="1546" t="s">
        <v>6527</v>
      </c>
      <c r="K3175" s="1546" t="s">
        <v>6456</v>
      </c>
      <c r="L3175" s="1546" t="s">
        <v>6515</v>
      </c>
    </row>
    <row r="3176" spans="1:12">
      <c r="A3176" s="1546" t="s">
        <v>314</v>
      </c>
      <c r="B3176" s="1817">
        <v>11479</v>
      </c>
      <c r="C3176" s="1546" t="s">
        <v>2220</v>
      </c>
      <c r="D3176" s="1546" t="s">
        <v>2222</v>
      </c>
      <c r="E3176" s="1546" t="s">
        <v>6309</v>
      </c>
      <c r="F3176" s="1546" t="s">
        <v>592</v>
      </c>
      <c r="G3176" s="1818">
        <v>4</v>
      </c>
      <c r="H3176" s="1818">
        <v>25</v>
      </c>
      <c r="I3176" s="1818">
        <v>100</v>
      </c>
      <c r="J3176" s="1546" t="s">
        <v>6527</v>
      </c>
      <c r="K3176" s="1546" t="s">
        <v>6456</v>
      </c>
      <c r="L3176" s="1546" t="s">
        <v>6515</v>
      </c>
    </row>
    <row r="3177" spans="1:12">
      <c r="A3177" s="1546" t="s">
        <v>314</v>
      </c>
      <c r="B3177" s="1817">
        <v>11480</v>
      </c>
      <c r="C3177" s="1546" t="s">
        <v>2220</v>
      </c>
      <c r="D3177" s="1546" t="s">
        <v>2222</v>
      </c>
      <c r="E3177" s="1546" t="s">
        <v>6243</v>
      </c>
      <c r="F3177" s="1546" t="s">
        <v>6532</v>
      </c>
      <c r="G3177" s="1818">
        <v>4</v>
      </c>
      <c r="H3177" s="1818">
        <v>25</v>
      </c>
      <c r="I3177" s="1818">
        <v>100</v>
      </c>
      <c r="J3177" s="1546" t="s">
        <v>6527</v>
      </c>
      <c r="K3177" s="1546" t="s">
        <v>6456</v>
      </c>
      <c r="L3177" s="1546" t="s">
        <v>6515</v>
      </c>
    </row>
    <row r="3178" spans="1:12">
      <c r="A3178" s="1546" t="s">
        <v>314</v>
      </c>
      <c r="B3178" s="1817">
        <v>11511</v>
      </c>
      <c r="C3178" s="1546" t="s">
        <v>2220</v>
      </c>
      <c r="D3178" s="1546" t="s">
        <v>2223</v>
      </c>
      <c r="E3178" s="1546" t="s">
        <v>555</v>
      </c>
      <c r="F3178" s="1546" t="s">
        <v>381</v>
      </c>
      <c r="G3178" s="1818">
        <v>1</v>
      </c>
      <c r="H3178" s="1818">
        <v>5</v>
      </c>
      <c r="I3178" s="1818">
        <v>5</v>
      </c>
      <c r="J3178" s="1546" t="s">
        <v>6527</v>
      </c>
      <c r="K3178" s="1546" t="s">
        <v>6456</v>
      </c>
      <c r="L3178" s="1546" t="s">
        <v>6515</v>
      </c>
    </row>
    <row r="3179" spans="1:12">
      <c r="A3179" s="1546" t="s">
        <v>314</v>
      </c>
      <c r="B3179" s="1817">
        <v>11512</v>
      </c>
      <c r="C3179" s="1546" t="s">
        <v>2220</v>
      </c>
      <c r="D3179" s="1546" t="s">
        <v>2223</v>
      </c>
      <c r="E3179" s="1546" t="s">
        <v>1047</v>
      </c>
      <c r="F3179" s="1546" t="s">
        <v>1046</v>
      </c>
      <c r="G3179" s="1818"/>
      <c r="H3179" s="1818">
        <v>1</v>
      </c>
      <c r="I3179" s="1818">
        <v>2</v>
      </c>
      <c r="J3179" s="1546" t="s">
        <v>6523</v>
      </c>
      <c r="K3179" s="1546" t="s">
        <v>6456</v>
      </c>
      <c r="L3179" s="1546" t="s">
        <v>6515</v>
      </c>
    </row>
    <row r="3180" spans="1:12">
      <c r="A3180" s="1546" t="s">
        <v>314</v>
      </c>
      <c r="B3180" s="1817">
        <v>11513</v>
      </c>
      <c r="C3180" s="1546" t="s">
        <v>2220</v>
      </c>
      <c r="D3180" s="1546" t="s">
        <v>2223</v>
      </c>
      <c r="E3180" s="1546" t="s">
        <v>6253</v>
      </c>
      <c r="F3180" s="1546" t="s">
        <v>6254</v>
      </c>
      <c r="G3180" s="1818">
        <v>2</v>
      </c>
      <c r="H3180" s="1818">
        <v>5</v>
      </c>
      <c r="I3180" s="1818">
        <v>10</v>
      </c>
      <c r="J3180" s="1546" t="s">
        <v>6527</v>
      </c>
      <c r="K3180" s="1546" t="s">
        <v>6456</v>
      </c>
      <c r="L3180" s="1546" t="s">
        <v>6515</v>
      </c>
    </row>
    <row r="3181" spans="1:12">
      <c r="A3181" s="1546" t="s">
        <v>314</v>
      </c>
      <c r="B3181" s="1817">
        <v>11515</v>
      </c>
      <c r="C3181" s="1546" t="s">
        <v>2220</v>
      </c>
      <c r="D3181" s="1546" t="s">
        <v>2223</v>
      </c>
      <c r="E3181" s="1546" t="s">
        <v>6258</v>
      </c>
      <c r="F3181" s="1546" t="s">
        <v>502</v>
      </c>
      <c r="G3181" s="1818"/>
      <c r="H3181" s="1818"/>
      <c r="I3181" s="1818">
        <v>3</v>
      </c>
      <c r="J3181" s="1546" t="s">
        <v>6523</v>
      </c>
      <c r="K3181" s="1546" t="s">
        <v>6456</v>
      </c>
      <c r="L3181" s="1546" t="s">
        <v>6515</v>
      </c>
    </row>
    <row r="3182" spans="1:12">
      <c r="A3182" s="1546" t="s">
        <v>314</v>
      </c>
      <c r="B3182" s="1817">
        <v>11516</v>
      </c>
      <c r="C3182" s="1546" t="s">
        <v>2220</v>
      </c>
      <c r="D3182" s="1546" t="s">
        <v>2223</v>
      </c>
      <c r="E3182" s="1546" t="s">
        <v>6354</v>
      </c>
      <c r="F3182" s="1546" t="s">
        <v>1962</v>
      </c>
      <c r="G3182" s="1818">
        <v>1</v>
      </c>
      <c r="H3182" s="1818"/>
      <c r="I3182" s="1818">
        <v>1</v>
      </c>
      <c r="J3182" s="1546" t="s">
        <v>6523</v>
      </c>
      <c r="K3182" s="1546" t="s">
        <v>6456</v>
      </c>
      <c r="L3182" s="1546" t="s">
        <v>6515</v>
      </c>
    </row>
    <row r="3183" spans="1:12">
      <c r="A3183" s="1546" t="s">
        <v>314</v>
      </c>
      <c r="B3183" s="1817">
        <v>11518</v>
      </c>
      <c r="C3183" s="1546" t="s">
        <v>2220</v>
      </c>
      <c r="D3183" s="1546" t="s">
        <v>2223</v>
      </c>
      <c r="E3183" s="1546" t="s">
        <v>1059</v>
      </c>
      <c r="F3183" s="1546" t="s">
        <v>436</v>
      </c>
      <c r="G3183" s="1818">
        <v>1</v>
      </c>
      <c r="H3183" s="1818"/>
      <c r="I3183" s="1818">
        <v>2</v>
      </c>
      <c r="J3183" s="1546" t="s">
        <v>6523</v>
      </c>
      <c r="K3183" s="1546" t="s">
        <v>6456</v>
      </c>
      <c r="L3183" s="1546" t="s">
        <v>6515</v>
      </c>
    </row>
    <row r="3184" spans="1:12">
      <c r="A3184" s="1546" t="s">
        <v>314</v>
      </c>
      <c r="B3184" s="1817">
        <v>11520</v>
      </c>
      <c r="C3184" s="1546" t="s">
        <v>2220</v>
      </c>
      <c r="D3184" s="1546" t="s">
        <v>2223</v>
      </c>
      <c r="E3184" s="1546" t="s">
        <v>2224</v>
      </c>
      <c r="F3184" s="1546" t="s">
        <v>2225</v>
      </c>
      <c r="G3184" s="1818"/>
      <c r="H3184" s="1818"/>
      <c r="I3184" s="1818">
        <v>2</v>
      </c>
      <c r="J3184" s="1546" t="s">
        <v>6523</v>
      </c>
      <c r="K3184" s="1546" t="s">
        <v>6456</v>
      </c>
      <c r="L3184" s="1546" t="s">
        <v>6515</v>
      </c>
    </row>
    <row r="3185" spans="1:12">
      <c r="A3185" s="1546" t="s">
        <v>314</v>
      </c>
      <c r="B3185" s="1817">
        <v>11522</v>
      </c>
      <c r="C3185" s="1546" t="s">
        <v>2220</v>
      </c>
      <c r="D3185" s="1546" t="s">
        <v>2223</v>
      </c>
      <c r="E3185" s="1546" t="s">
        <v>1511</v>
      </c>
      <c r="F3185" s="1546" t="s">
        <v>1644</v>
      </c>
      <c r="G3185" s="1818">
        <v>1</v>
      </c>
      <c r="H3185" s="1818"/>
      <c r="I3185" s="1818">
        <v>2</v>
      </c>
      <c r="J3185" s="1546" t="s">
        <v>6523</v>
      </c>
      <c r="K3185" s="1546" t="s">
        <v>6456</v>
      </c>
      <c r="L3185" s="1546" t="s">
        <v>6515</v>
      </c>
    </row>
    <row r="3186" spans="1:12">
      <c r="A3186" s="1546" t="s">
        <v>314</v>
      </c>
      <c r="B3186" s="1817">
        <v>11552</v>
      </c>
      <c r="C3186" s="1546" t="s">
        <v>2220</v>
      </c>
      <c r="D3186" s="1546" t="s">
        <v>2239</v>
      </c>
      <c r="E3186" s="1546" t="s">
        <v>937</v>
      </c>
      <c r="F3186" s="1546" t="s">
        <v>936</v>
      </c>
      <c r="G3186" s="1818">
        <v>3</v>
      </c>
      <c r="H3186" s="1818">
        <v>4</v>
      </c>
      <c r="I3186" s="1818">
        <v>12</v>
      </c>
      <c r="J3186" s="1546" t="s">
        <v>6527</v>
      </c>
      <c r="K3186" s="1546" t="s">
        <v>6456</v>
      </c>
      <c r="L3186" s="1546" t="s">
        <v>6515</v>
      </c>
    </row>
    <row r="3187" spans="1:12">
      <c r="A3187" s="1546" t="s">
        <v>314</v>
      </c>
      <c r="B3187" s="1817">
        <v>11553</v>
      </c>
      <c r="C3187" s="1546" t="s">
        <v>2220</v>
      </c>
      <c r="D3187" s="1546" t="s">
        <v>2239</v>
      </c>
      <c r="E3187" s="1546" t="s">
        <v>6099</v>
      </c>
      <c r="F3187" s="1546" t="s">
        <v>294</v>
      </c>
      <c r="G3187" s="1818">
        <v>4</v>
      </c>
      <c r="H3187" s="1818">
        <v>4</v>
      </c>
      <c r="I3187" s="1818">
        <v>16</v>
      </c>
      <c r="J3187" s="1546" t="s">
        <v>6527</v>
      </c>
      <c r="K3187" s="1546" t="s">
        <v>6456</v>
      </c>
      <c r="L3187" s="1546" t="s">
        <v>6515</v>
      </c>
    </row>
    <row r="3188" spans="1:12">
      <c r="A3188" s="1546" t="s">
        <v>314</v>
      </c>
      <c r="B3188" s="1817">
        <v>11554</v>
      </c>
      <c r="C3188" s="1546" t="s">
        <v>2220</v>
      </c>
      <c r="D3188" s="1546" t="s">
        <v>2239</v>
      </c>
      <c r="E3188" s="1546" t="s">
        <v>6135</v>
      </c>
      <c r="F3188" s="1546" t="s">
        <v>1003</v>
      </c>
      <c r="G3188" s="1818">
        <v>2</v>
      </c>
      <c r="H3188" s="1818">
        <v>4</v>
      </c>
      <c r="I3188" s="1818">
        <v>8</v>
      </c>
      <c r="J3188" s="1546" t="s">
        <v>6527</v>
      </c>
      <c r="K3188" s="1546" t="s">
        <v>6456</v>
      </c>
      <c r="L3188" s="1546" t="s">
        <v>6515</v>
      </c>
    </row>
    <row r="3189" spans="1:12">
      <c r="A3189" s="1546" t="s">
        <v>314</v>
      </c>
      <c r="B3189" s="1817">
        <v>11555</v>
      </c>
      <c r="C3189" s="1546" t="s">
        <v>2220</v>
      </c>
      <c r="D3189" s="1546" t="s">
        <v>2239</v>
      </c>
      <c r="E3189" s="1546" t="s">
        <v>830</v>
      </c>
      <c r="F3189" s="1546" t="s">
        <v>829</v>
      </c>
      <c r="G3189" s="1818">
        <v>2</v>
      </c>
      <c r="H3189" s="1818">
        <v>4</v>
      </c>
      <c r="I3189" s="1818">
        <v>8</v>
      </c>
      <c r="J3189" s="1546" t="s">
        <v>6527</v>
      </c>
      <c r="K3189" s="1546" t="s">
        <v>6456</v>
      </c>
      <c r="L3189" s="1546" t="s">
        <v>6515</v>
      </c>
    </row>
    <row r="3190" spans="1:12">
      <c r="A3190" s="1546" t="s">
        <v>314</v>
      </c>
      <c r="B3190" s="1817">
        <v>11556</v>
      </c>
      <c r="C3190" s="1546" t="s">
        <v>2220</v>
      </c>
      <c r="D3190" s="1546" t="s">
        <v>2239</v>
      </c>
      <c r="E3190" s="1546" t="s">
        <v>1619</v>
      </c>
      <c r="F3190" s="1546" t="s">
        <v>816</v>
      </c>
      <c r="G3190" s="1818">
        <v>1</v>
      </c>
      <c r="H3190" s="1818">
        <v>4</v>
      </c>
      <c r="I3190" s="1818">
        <v>4</v>
      </c>
      <c r="J3190" s="1546" t="s">
        <v>6527</v>
      </c>
      <c r="K3190" s="1546" t="s">
        <v>6456</v>
      </c>
      <c r="L3190" s="1546" t="s">
        <v>6515</v>
      </c>
    </row>
    <row r="3191" spans="1:12">
      <c r="A3191" s="1546" t="s">
        <v>314</v>
      </c>
      <c r="B3191" s="1817">
        <v>11558</v>
      </c>
      <c r="C3191" s="1546" t="s">
        <v>2220</v>
      </c>
      <c r="D3191" s="1546" t="s">
        <v>2239</v>
      </c>
      <c r="E3191" s="1546" t="s">
        <v>555</v>
      </c>
      <c r="F3191" s="1546" t="s">
        <v>381</v>
      </c>
      <c r="G3191" s="1818">
        <v>2</v>
      </c>
      <c r="H3191" s="1818">
        <v>5</v>
      </c>
      <c r="I3191" s="1818">
        <v>10</v>
      </c>
      <c r="J3191" s="1546" t="s">
        <v>6527</v>
      </c>
      <c r="K3191" s="1546" t="s">
        <v>6456</v>
      </c>
      <c r="L3191" s="1546" t="s">
        <v>6515</v>
      </c>
    </row>
    <row r="3192" spans="1:12">
      <c r="A3192" s="1546" t="s">
        <v>314</v>
      </c>
      <c r="B3192" s="1817">
        <v>11559</v>
      </c>
      <c r="C3192" s="1546" t="s">
        <v>2220</v>
      </c>
      <c r="D3192" s="1546" t="s">
        <v>2239</v>
      </c>
      <c r="E3192" s="1546" t="s">
        <v>6269</v>
      </c>
      <c r="F3192" s="1546" t="s">
        <v>747</v>
      </c>
      <c r="G3192" s="1818">
        <v>1</v>
      </c>
      <c r="H3192" s="1818">
        <v>5</v>
      </c>
      <c r="I3192" s="1818">
        <v>5</v>
      </c>
      <c r="J3192" s="1546" t="s">
        <v>6527</v>
      </c>
      <c r="K3192" s="1546" t="s">
        <v>6456</v>
      </c>
      <c r="L3192" s="1546" t="s">
        <v>6515</v>
      </c>
    </row>
    <row r="3193" spans="1:12">
      <c r="A3193" s="1546" t="s">
        <v>314</v>
      </c>
      <c r="B3193" s="1817">
        <v>11575</v>
      </c>
      <c r="C3193" s="1546" t="s">
        <v>2220</v>
      </c>
      <c r="D3193" s="1546" t="s">
        <v>2239</v>
      </c>
      <c r="E3193" s="1546" t="s">
        <v>409</v>
      </c>
      <c r="F3193" s="1546" t="s">
        <v>21</v>
      </c>
      <c r="G3193" s="1818">
        <v>15</v>
      </c>
      <c r="H3193" s="1818"/>
      <c r="I3193" s="1818">
        <v>63</v>
      </c>
      <c r="J3193" s="1546" t="s">
        <v>6523</v>
      </c>
      <c r="K3193" s="1546" t="s">
        <v>6456</v>
      </c>
      <c r="L3193" s="1546" t="s">
        <v>6515</v>
      </c>
    </row>
    <row r="3194" spans="1:12">
      <c r="A3194" s="1546" t="s">
        <v>314</v>
      </c>
      <c r="B3194" s="1817">
        <v>11598</v>
      </c>
      <c r="C3194" s="1546" t="s">
        <v>2220</v>
      </c>
      <c r="D3194" s="1546" t="s">
        <v>2240</v>
      </c>
      <c r="E3194" s="1546" t="s">
        <v>6609</v>
      </c>
      <c r="F3194" s="1546" t="s">
        <v>424</v>
      </c>
      <c r="G3194" s="1818">
        <v>3</v>
      </c>
      <c r="H3194" s="1818">
        <v>4</v>
      </c>
      <c r="I3194" s="1818">
        <v>12</v>
      </c>
      <c r="J3194" s="1546" t="s">
        <v>6527</v>
      </c>
      <c r="K3194" s="1546" t="s">
        <v>6456</v>
      </c>
      <c r="L3194" s="1546" t="s">
        <v>6515</v>
      </c>
    </row>
    <row r="3195" spans="1:12">
      <c r="A3195" s="1546" t="s">
        <v>314</v>
      </c>
      <c r="B3195" s="1817">
        <v>11599</v>
      </c>
      <c r="C3195" s="1546" t="s">
        <v>2220</v>
      </c>
      <c r="D3195" s="1546" t="s">
        <v>2240</v>
      </c>
      <c r="E3195" s="1546" t="s">
        <v>6609</v>
      </c>
      <c r="F3195" s="1546" t="s">
        <v>335</v>
      </c>
      <c r="G3195" s="1818">
        <v>3</v>
      </c>
      <c r="H3195" s="1818">
        <v>4</v>
      </c>
      <c r="I3195" s="1818">
        <v>12</v>
      </c>
      <c r="J3195" s="1546" t="s">
        <v>6527</v>
      </c>
      <c r="K3195" s="1546" t="s">
        <v>6456</v>
      </c>
      <c r="L3195" s="1546" t="s">
        <v>6515</v>
      </c>
    </row>
    <row r="3196" spans="1:12">
      <c r="A3196" s="1546" t="s">
        <v>314</v>
      </c>
      <c r="B3196" s="1817">
        <v>11636</v>
      </c>
      <c r="C3196" s="1546" t="s">
        <v>2459</v>
      </c>
      <c r="D3196" s="1546" t="s">
        <v>2241</v>
      </c>
      <c r="E3196" s="1546" t="s">
        <v>1143</v>
      </c>
      <c r="F3196" s="1546" t="s">
        <v>1142</v>
      </c>
      <c r="G3196" s="1818">
        <v>1</v>
      </c>
      <c r="H3196" s="1818">
        <v>4</v>
      </c>
      <c r="I3196" s="1818">
        <v>4</v>
      </c>
      <c r="J3196" s="1546" t="s">
        <v>6527</v>
      </c>
      <c r="K3196" s="1546" t="s">
        <v>6456</v>
      </c>
      <c r="L3196" s="1546" t="s">
        <v>6515</v>
      </c>
    </row>
    <row r="3197" spans="1:12">
      <c r="A3197" s="1546" t="s">
        <v>314</v>
      </c>
      <c r="B3197" s="1817">
        <v>11638</v>
      </c>
      <c r="C3197" s="1546" t="s">
        <v>2459</v>
      </c>
      <c r="D3197" s="1546" t="s">
        <v>2241</v>
      </c>
      <c r="E3197" s="1546" t="s">
        <v>6533</v>
      </c>
      <c r="F3197" s="1546" t="s">
        <v>377</v>
      </c>
      <c r="G3197" s="1818">
        <v>1</v>
      </c>
      <c r="H3197" s="1818">
        <v>25</v>
      </c>
      <c r="I3197" s="1818">
        <v>25</v>
      </c>
      <c r="J3197" s="1546" t="s">
        <v>6527</v>
      </c>
      <c r="K3197" s="1546" t="s">
        <v>6456</v>
      </c>
      <c r="L3197" s="1546" t="s">
        <v>6515</v>
      </c>
    </row>
    <row r="3198" spans="1:12">
      <c r="A3198" s="1546" t="s">
        <v>314</v>
      </c>
      <c r="B3198" s="1817">
        <v>11640</v>
      </c>
      <c r="C3198" s="1546" t="s">
        <v>2459</v>
      </c>
      <c r="D3198" s="1546" t="s">
        <v>2241</v>
      </c>
      <c r="E3198" s="1546" t="s">
        <v>6248</v>
      </c>
      <c r="F3198" s="1546" t="s">
        <v>459</v>
      </c>
      <c r="G3198" s="1818">
        <v>1</v>
      </c>
      <c r="H3198" s="1818">
        <v>5</v>
      </c>
      <c r="I3198" s="1818">
        <v>5</v>
      </c>
      <c r="J3198" s="1546" t="s">
        <v>6527</v>
      </c>
      <c r="K3198" s="1546" t="s">
        <v>6456</v>
      </c>
      <c r="L3198" s="1546" t="s">
        <v>6515</v>
      </c>
    </row>
    <row r="3199" spans="1:12">
      <c r="A3199" s="1546" t="s">
        <v>314</v>
      </c>
      <c r="B3199" s="1817">
        <v>11641</v>
      </c>
      <c r="C3199" s="1546" t="s">
        <v>2459</v>
      </c>
      <c r="D3199" s="1546" t="s">
        <v>2241</v>
      </c>
      <c r="E3199" s="1546" t="s">
        <v>6248</v>
      </c>
      <c r="F3199" s="1546" t="s">
        <v>459</v>
      </c>
      <c r="G3199" s="1818"/>
      <c r="H3199" s="1818"/>
      <c r="I3199" s="1818">
        <v>1</v>
      </c>
      <c r="J3199" s="1546" t="s">
        <v>6523</v>
      </c>
      <c r="K3199" s="1546" t="s">
        <v>6456</v>
      </c>
      <c r="L3199" s="1546" t="s">
        <v>6515</v>
      </c>
    </row>
    <row r="3200" spans="1:12">
      <c r="A3200" s="1546" t="s">
        <v>314</v>
      </c>
      <c r="B3200" s="1817">
        <v>11642</v>
      </c>
      <c r="C3200" s="1546" t="s">
        <v>2459</v>
      </c>
      <c r="D3200" s="1546" t="s">
        <v>2241</v>
      </c>
      <c r="E3200" s="1546" t="s">
        <v>3068</v>
      </c>
      <c r="F3200" s="1546" t="s">
        <v>1044</v>
      </c>
      <c r="G3200" s="1818">
        <v>1</v>
      </c>
      <c r="H3200" s="1818">
        <v>5</v>
      </c>
      <c r="I3200" s="1818">
        <v>5</v>
      </c>
      <c r="J3200" s="1546" t="s">
        <v>6527</v>
      </c>
      <c r="K3200" s="1546" t="s">
        <v>6456</v>
      </c>
      <c r="L3200" s="1546" t="s">
        <v>6515</v>
      </c>
    </row>
    <row r="3201" spans="1:12">
      <c r="A3201" s="1546" t="s">
        <v>314</v>
      </c>
      <c r="B3201" s="1817">
        <v>11643</v>
      </c>
      <c r="C3201" s="1546" t="s">
        <v>2459</v>
      </c>
      <c r="D3201" s="1546" t="s">
        <v>2241</v>
      </c>
      <c r="E3201" s="1546" t="s">
        <v>755</v>
      </c>
      <c r="F3201" s="1546" t="s">
        <v>756</v>
      </c>
      <c r="G3201" s="1818">
        <v>2</v>
      </c>
      <c r="H3201" s="1818">
        <v>5</v>
      </c>
      <c r="I3201" s="1818">
        <v>10</v>
      </c>
      <c r="J3201" s="1546" t="s">
        <v>6527</v>
      </c>
      <c r="K3201" s="1546" t="s">
        <v>6456</v>
      </c>
      <c r="L3201" s="1546" t="s">
        <v>6515</v>
      </c>
    </row>
    <row r="3202" spans="1:12">
      <c r="A3202" s="1546" t="s">
        <v>314</v>
      </c>
      <c r="B3202" s="1817">
        <v>11644</v>
      </c>
      <c r="C3202" s="1546" t="s">
        <v>2459</v>
      </c>
      <c r="D3202" s="1546" t="s">
        <v>2241</v>
      </c>
      <c r="E3202" s="1546" t="s">
        <v>488</v>
      </c>
      <c r="F3202" s="1546" t="s">
        <v>506</v>
      </c>
      <c r="G3202" s="1818">
        <v>2</v>
      </c>
      <c r="H3202" s="1818">
        <v>5</v>
      </c>
      <c r="I3202" s="1818">
        <v>10</v>
      </c>
      <c r="J3202" s="1546" t="s">
        <v>6527</v>
      </c>
      <c r="K3202" s="1546" t="s">
        <v>6456</v>
      </c>
      <c r="L3202" s="1546" t="s">
        <v>6515</v>
      </c>
    </row>
    <row r="3203" spans="1:12">
      <c r="A3203" s="1546" t="s">
        <v>314</v>
      </c>
      <c r="B3203" s="1817">
        <v>11645</v>
      </c>
      <c r="C3203" s="1546" t="s">
        <v>2459</v>
      </c>
      <c r="D3203" s="1546" t="s">
        <v>2241</v>
      </c>
      <c r="E3203" s="1546" t="s">
        <v>1662</v>
      </c>
      <c r="F3203" s="1546" t="s">
        <v>362</v>
      </c>
      <c r="G3203" s="1818">
        <v>2</v>
      </c>
      <c r="H3203" s="1818">
        <v>5</v>
      </c>
      <c r="I3203" s="1818">
        <v>10</v>
      </c>
      <c r="J3203" s="1546" t="s">
        <v>6527</v>
      </c>
      <c r="K3203" s="1546" t="s">
        <v>6456</v>
      </c>
      <c r="L3203" s="1546" t="s">
        <v>6515</v>
      </c>
    </row>
    <row r="3204" spans="1:12">
      <c r="A3204" s="1546" t="s">
        <v>314</v>
      </c>
      <c r="B3204" s="1817">
        <v>11646</v>
      </c>
      <c r="C3204" s="1546" t="s">
        <v>2459</v>
      </c>
      <c r="D3204" s="1546" t="s">
        <v>2241</v>
      </c>
      <c r="E3204" s="1546" t="s">
        <v>6317</v>
      </c>
      <c r="F3204" s="1546" t="s">
        <v>1274</v>
      </c>
      <c r="G3204" s="1818">
        <v>1</v>
      </c>
      <c r="H3204" s="1818">
        <v>5</v>
      </c>
      <c r="I3204" s="1818">
        <v>5</v>
      </c>
      <c r="J3204" s="1546" t="s">
        <v>6527</v>
      </c>
      <c r="K3204" s="1546" t="s">
        <v>6456</v>
      </c>
      <c r="L3204" s="1546" t="s">
        <v>6515</v>
      </c>
    </row>
    <row r="3205" spans="1:12">
      <c r="A3205" s="1546" t="s">
        <v>314</v>
      </c>
      <c r="B3205" s="1817">
        <v>11647</v>
      </c>
      <c r="C3205" s="1546" t="s">
        <v>2459</v>
      </c>
      <c r="D3205" s="1546" t="s">
        <v>2241</v>
      </c>
      <c r="E3205" s="1546" t="s">
        <v>753</v>
      </c>
      <c r="F3205" s="1546" t="s">
        <v>754</v>
      </c>
      <c r="G3205" s="1818">
        <v>1</v>
      </c>
      <c r="H3205" s="1818">
        <v>5</v>
      </c>
      <c r="I3205" s="1818">
        <v>5</v>
      </c>
      <c r="J3205" s="1546" t="s">
        <v>6527</v>
      </c>
      <c r="K3205" s="1546" t="s">
        <v>6456</v>
      </c>
      <c r="L3205" s="1546" t="s">
        <v>6515</v>
      </c>
    </row>
    <row r="3206" spans="1:12">
      <c r="A3206" s="1546" t="s">
        <v>314</v>
      </c>
      <c r="B3206" s="1817">
        <v>11658</v>
      </c>
      <c r="C3206" s="1546" t="s">
        <v>2459</v>
      </c>
      <c r="D3206" s="1546" t="s">
        <v>2241</v>
      </c>
      <c r="E3206" s="1546" t="s">
        <v>409</v>
      </c>
      <c r="F3206" s="1546" t="s">
        <v>21</v>
      </c>
      <c r="G3206" s="1818">
        <v>12</v>
      </c>
      <c r="H3206" s="1818"/>
      <c r="I3206" s="1818">
        <v>80</v>
      </c>
      <c r="J3206" s="1546" t="s">
        <v>6523</v>
      </c>
      <c r="K3206" s="1546" t="s">
        <v>6456</v>
      </c>
      <c r="L3206" s="1546" t="s">
        <v>6515</v>
      </c>
    </row>
    <row r="3207" spans="1:12">
      <c r="A3207" s="1546" t="s">
        <v>314</v>
      </c>
      <c r="B3207" s="1817">
        <v>11680</v>
      </c>
      <c r="C3207" s="1546" t="s">
        <v>2459</v>
      </c>
      <c r="D3207" s="1546" t="s">
        <v>2242</v>
      </c>
      <c r="E3207" s="1546" t="s">
        <v>6289</v>
      </c>
      <c r="F3207" s="1546" t="s">
        <v>6290</v>
      </c>
      <c r="G3207" s="1818">
        <v>1</v>
      </c>
      <c r="H3207" s="1818">
        <v>5</v>
      </c>
      <c r="I3207" s="1818">
        <v>5</v>
      </c>
      <c r="J3207" s="1546" t="s">
        <v>6527</v>
      </c>
      <c r="K3207" s="1546" t="s">
        <v>6456</v>
      </c>
      <c r="L3207" s="1546" t="s">
        <v>6515</v>
      </c>
    </row>
    <row r="3208" spans="1:12">
      <c r="A3208" s="1546" t="s">
        <v>314</v>
      </c>
      <c r="B3208" s="1817">
        <v>11681</v>
      </c>
      <c r="C3208" s="1546" t="s">
        <v>2459</v>
      </c>
      <c r="D3208" s="1546" t="s">
        <v>2242</v>
      </c>
      <c r="E3208" s="1546" t="s">
        <v>6126</v>
      </c>
      <c r="F3208" s="1546" t="s">
        <v>2488</v>
      </c>
      <c r="G3208" s="1818">
        <v>1</v>
      </c>
      <c r="H3208" s="1818">
        <v>5</v>
      </c>
      <c r="I3208" s="1818">
        <v>5</v>
      </c>
      <c r="J3208" s="1546" t="s">
        <v>6527</v>
      </c>
      <c r="K3208" s="1546" t="s">
        <v>6456</v>
      </c>
      <c r="L3208" s="1546" t="s">
        <v>6515</v>
      </c>
    </row>
    <row r="3209" spans="1:12">
      <c r="A3209" s="1546" t="s">
        <v>314</v>
      </c>
      <c r="B3209" s="1817">
        <v>11682</v>
      </c>
      <c r="C3209" s="1546" t="s">
        <v>2459</v>
      </c>
      <c r="D3209" s="1546" t="s">
        <v>2242</v>
      </c>
      <c r="E3209" s="1546" t="s">
        <v>753</v>
      </c>
      <c r="F3209" s="1546" t="s">
        <v>754</v>
      </c>
      <c r="G3209" s="1818">
        <v>1</v>
      </c>
      <c r="H3209" s="1818">
        <v>5</v>
      </c>
      <c r="I3209" s="1818">
        <v>5</v>
      </c>
      <c r="J3209" s="1546" t="s">
        <v>6527</v>
      </c>
      <c r="K3209" s="1546" t="s">
        <v>6456</v>
      </c>
      <c r="L3209" s="1546" t="s">
        <v>6515</v>
      </c>
    </row>
    <row r="3210" spans="1:12">
      <c r="A3210" s="1546" t="s">
        <v>314</v>
      </c>
      <c r="B3210" s="1817">
        <v>11684</v>
      </c>
      <c r="C3210" s="1546" t="s">
        <v>2459</v>
      </c>
      <c r="D3210" s="1546" t="s">
        <v>2242</v>
      </c>
      <c r="E3210" s="1546" t="s">
        <v>515</v>
      </c>
      <c r="F3210" s="1546" t="s">
        <v>4031</v>
      </c>
      <c r="G3210" s="1818">
        <v>1</v>
      </c>
      <c r="H3210" s="1818">
        <v>30</v>
      </c>
      <c r="I3210" s="1818">
        <v>30</v>
      </c>
      <c r="J3210" s="1546" t="s">
        <v>6527</v>
      </c>
      <c r="K3210" s="1546" t="s">
        <v>6456</v>
      </c>
      <c r="L3210" s="1546" t="s">
        <v>6515</v>
      </c>
    </row>
    <row r="3211" spans="1:12">
      <c r="A3211" s="1546" t="s">
        <v>314</v>
      </c>
      <c r="B3211" s="1817">
        <v>11721</v>
      </c>
      <c r="C3211" s="1546" t="s">
        <v>2459</v>
      </c>
      <c r="D3211" s="1546" t="s">
        <v>2243</v>
      </c>
      <c r="E3211" s="1546" t="s">
        <v>937</v>
      </c>
      <c r="F3211" s="1546" t="s">
        <v>936</v>
      </c>
      <c r="G3211" s="1818">
        <v>1</v>
      </c>
      <c r="H3211" s="1818">
        <v>4</v>
      </c>
      <c r="I3211" s="1818">
        <v>4</v>
      </c>
      <c r="J3211" s="1546" t="s">
        <v>6527</v>
      </c>
      <c r="K3211" s="1546" t="s">
        <v>6456</v>
      </c>
      <c r="L3211" s="1546" t="s">
        <v>6515</v>
      </c>
    </row>
    <row r="3212" spans="1:12">
      <c r="A3212" s="1546" t="s">
        <v>314</v>
      </c>
      <c r="B3212" s="1817">
        <v>11722</v>
      </c>
      <c r="C3212" s="1546" t="s">
        <v>2459</v>
      </c>
      <c r="D3212" s="1546" t="s">
        <v>2243</v>
      </c>
      <c r="E3212" s="1546" t="s">
        <v>293</v>
      </c>
      <c r="F3212" s="1546" t="s">
        <v>292</v>
      </c>
      <c r="G3212" s="1818">
        <v>1</v>
      </c>
      <c r="H3212" s="1818">
        <v>4</v>
      </c>
      <c r="I3212" s="1818">
        <v>4</v>
      </c>
      <c r="J3212" s="1546" t="s">
        <v>6527</v>
      </c>
      <c r="K3212" s="1546" t="s">
        <v>6456</v>
      </c>
      <c r="L3212" s="1546" t="s">
        <v>6515</v>
      </c>
    </row>
    <row r="3213" spans="1:12">
      <c r="A3213" s="1546" t="s">
        <v>314</v>
      </c>
      <c r="B3213" s="1817">
        <v>11724</v>
      </c>
      <c r="C3213" s="1546" t="s">
        <v>2459</v>
      </c>
      <c r="D3213" s="1546" t="s">
        <v>2243</v>
      </c>
      <c r="E3213" s="1546" t="s">
        <v>6244</v>
      </c>
      <c r="F3213" s="1546" t="s">
        <v>379</v>
      </c>
      <c r="G3213" s="1818">
        <v>1</v>
      </c>
      <c r="H3213" s="1818">
        <v>20</v>
      </c>
      <c r="I3213" s="1818">
        <v>20</v>
      </c>
      <c r="J3213" s="1546" t="s">
        <v>6527</v>
      </c>
      <c r="K3213" s="1546" t="s">
        <v>6456</v>
      </c>
      <c r="L3213" s="1546" t="s">
        <v>6515</v>
      </c>
    </row>
    <row r="3214" spans="1:12">
      <c r="A3214" s="1546" t="s">
        <v>314</v>
      </c>
      <c r="B3214" s="1817">
        <v>11758</v>
      </c>
      <c r="C3214" s="1546" t="s">
        <v>2464</v>
      </c>
      <c r="D3214" s="1546" t="s">
        <v>2244</v>
      </c>
      <c r="E3214" s="1546" t="s">
        <v>5820</v>
      </c>
      <c r="F3214" s="1546" t="s">
        <v>1153</v>
      </c>
      <c r="G3214" s="1818">
        <v>1</v>
      </c>
      <c r="H3214" s="1818">
        <v>5</v>
      </c>
      <c r="I3214" s="1818">
        <v>5</v>
      </c>
      <c r="J3214" s="1546" t="s">
        <v>6527</v>
      </c>
      <c r="K3214" s="1546" t="s">
        <v>6456</v>
      </c>
      <c r="L3214" s="1546" t="s">
        <v>6515</v>
      </c>
    </row>
    <row r="3215" spans="1:12">
      <c r="A3215" s="1546" t="s">
        <v>314</v>
      </c>
      <c r="B3215" s="1817">
        <v>11759</v>
      </c>
      <c r="C3215" s="1546" t="s">
        <v>2464</v>
      </c>
      <c r="D3215" s="1546" t="s">
        <v>2244</v>
      </c>
      <c r="E3215" s="1546" t="s">
        <v>6256</v>
      </c>
      <c r="F3215" s="1546" t="s">
        <v>436</v>
      </c>
      <c r="G3215" s="1818">
        <v>4</v>
      </c>
      <c r="H3215" s="1818">
        <v>5</v>
      </c>
      <c r="I3215" s="1818">
        <v>20</v>
      </c>
      <c r="J3215" s="1546" t="s">
        <v>6527</v>
      </c>
      <c r="K3215" s="1546" t="s">
        <v>6456</v>
      </c>
      <c r="L3215" s="1546" t="s">
        <v>6515</v>
      </c>
    </row>
    <row r="3216" spans="1:12">
      <c r="A3216" s="1546" t="s">
        <v>314</v>
      </c>
      <c r="B3216" s="1817">
        <v>11761</v>
      </c>
      <c r="C3216" s="1546" t="s">
        <v>2464</v>
      </c>
      <c r="D3216" s="1546" t="s">
        <v>2244</v>
      </c>
      <c r="E3216" s="1546" t="s">
        <v>2046</v>
      </c>
      <c r="F3216" s="1546" t="s">
        <v>6618</v>
      </c>
      <c r="G3216" s="1818">
        <v>1</v>
      </c>
      <c r="H3216" s="1818">
        <v>4</v>
      </c>
      <c r="I3216" s="1818">
        <v>4</v>
      </c>
      <c r="J3216" s="1546" t="s">
        <v>6527</v>
      </c>
      <c r="K3216" s="1546" t="s">
        <v>6456</v>
      </c>
      <c r="L3216" s="1546" t="s">
        <v>6515</v>
      </c>
    </row>
    <row r="3217" spans="1:12">
      <c r="A3217" s="1546" t="s">
        <v>314</v>
      </c>
      <c r="B3217" s="1817">
        <v>11762</v>
      </c>
      <c r="C3217" s="1546" t="s">
        <v>2464</v>
      </c>
      <c r="D3217" s="1546" t="s">
        <v>2244</v>
      </c>
      <c r="E3217" s="1546" t="s">
        <v>844</v>
      </c>
      <c r="F3217" s="1546" t="s">
        <v>843</v>
      </c>
      <c r="G3217" s="1818">
        <v>1</v>
      </c>
      <c r="H3217" s="1818">
        <v>4</v>
      </c>
      <c r="I3217" s="1818">
        <v>4</v>
      </c>
      <c r="J3217" s="1546" t="s">
        <v>6527</v>
      </c>
      <c r="K3217" s="1546" t="s">
        <v>6456</v>
      </c>
      <c r="L3217" s="1546" t="s">
        <v>6515</v>
      </c>
    </row>
    <row r="3218" spans="1:12">
      <c r="A3218" s="1546" t="s">
        <v>314</v>
      </c>
      <c r="B3218" s="1817">
        <v>11763</v>
      </c>
      <c r="C3218" s="1546" t="s">
        <v>2464</v>
      </c>
      <c r="D3218" s="1546" t="s">
        <v>2244</v>
      </c>
      <c r="E3218" s="1546" t="s">
        <v>871</v>
      </c>
      <c r="F3218" s="1546" t="s">
        <v>6515</v>
      </c>
      <c r="G3218" s="1818">
        <v>1</v>
      </c>
      <c r="H3218" s="1818">
        <v>5</v>
      </c>
      <c r="I3218" s="1818">
        <v>5</v>
      </c>
      <c r="J3218" s="1546" t="s">
        <v>6527</v>
      </c>
      <c r="K3218" s="1546" t="s">
        <v>6456</v>
      </c>
      <c r="L3218" s="1546" t="s">
        <v>6515</v>
      </c>
    </row>
    <row r="3219" spans="1:12">
      <c r="A3219" s="1546" t="s">
        <v>314</v>
      </c>
      <c r="B3219" s="1817">
        <v>11798</v>
      </c>
      <c r="C3219" s="1546" t="s">
        <v>2459</v>
      </c>
      <c r="D3219" s="1546" t="s">
        <v>2245</v>
      </c>
      <c r="E3219" s="1546" t="s">
        <v>6145</v>
      </c>
      <c r="F3219" s="1546" t="s">
        <v>6146</v>
      </c>
      <c r="G3219" s="1818">
        <v>1</v>
      </c>
      <c r="H3219" s="1818">
        <v>5</v>
      </c>
      <c r="I3219" s="1818">
        <v>5</v>
      </c>
      <c r="J3219" s="1546" t="s">
        <v>6527</v>
      </c>
      <c r="K3219" s="1546" t="s">
        <v>6456</v>
      </c>
      <c r="L3219" s="1546" t="s">
        <v>6515</v>
      </c>
    </row>
    <row r="3220" spans="1:12">
      <c r="A3220" s="1546" t="s">
        <v>314</v>
      </c>
      <c r="B3220" s="1817">
        <v>11799</v>
      </c>
      <c r="C3220" s="1546" t="s">
        <v>2459</v>
      </c>
      <c r="D3220" s="1546" t="s">
        <v>2245</v>
      </c>
      <c r="E3220" s="1546" t="s">
        <v>6256</v>
      </c>
      <c r="F3220" s="1546" t="s">
        <v>436</v>
      </c>
      <c r="G3220" s="1818">
        <v>2</v>
      </c>
      <c r="H3220" s="1818">
        <v>5</v>
      </c>
      <c r="I3220" s="1818">
        <v>10</v>
      </c>
      <c r="J3220" s="1546" t="s">
        <v>6527</v>
      </c>
      <c r="K3220" s="1546" t="s">
        <v>6456</v>
      </c>
      <c r="L3220" s="1546" t="s">
        <v>6515</v>
      </c>
    </row>
    <row r="3221" spans="1:12">
      <c r="A3221" s="1546" t="s">
        <v>314</v>
      </c>
      <c r="B3221" s="1817">
        <v>11801</v>
      </c>
      <c r="C3221" s="1546" t="s">
        <v>2459</v>
      </c>
      <c r="D3221" s="1546" t="s">
        <v>2245</v>
      </c>
      <c r="E3221" s="1546" t="s">
        <v>6107</v>
      </c>
      <c r="F3221" s="1546" t="s">
        <v>392</v>
      </c>
      <c r="G3221" s="1818">
        <v>1</v>
      </c>
      <c r="H3221" s="1818">
        <v>4</v>
      </c>
      <c r="I3221" s="1818">
        <v>4</v>
      </c>
      <c r="J3221" s="1546" t="s">
        <v>6527</v>
      </c>
      <c r="K3221" s="1546" t="s">
        <v>6456</v>
      </c>
      <c r="L3221" s="1546" t="s">
        <v>6515</v>
      </c>
    </row>
    <row r="3222" spans="1:12">
      <c r="A3222" s="1546" t="s">
        <v>314</v>
      </c>
      <c r="B3222" s="1817">
        <v>11802</v>
      </c>
      <c r="C3222" s="1546" t="s">
        <v>2459</v>
      </c>
      <c r="D3222" s="1546" t="s">
        <v>2245</v>
      </c>
      <c r="E3222" s="1546" t="s">
        <v>6531</v>
      </c>
      <c r="F3222" s="1546" t="s">
        <v>335</v>
      </c>
      <c r="G3222" s="1818">
        <v>2</v>
      </c>
      <c r="H3222" s="1818">
        <v>4</v>
      </c>
      <c r="I3222" s="1818">
        <v>8</v>
      </c>
      <c r="J3222" s="1546" t="s">
        <v>6527</v>
      </c>
      <c r="K3222" s="1546" t="s">
        <v>6456</v>
      </c>
      <c r="L3222" s="1546" t="s">
        <v>6515</v>
      </c>
    </row>
    <row r="3223" spans="1:12">
      <c r="A3223" s="1546" t="s">
        <v>314</v>
      </c>
      <c r="B3223" s="1817">
        <v>11803</v>
      </c>
      <c r="C3223" s="1546" t="s">
        <v>2459</v>
      </c>
      <c r="D3223" s="1546" t="s">
        <v>2245</v>
      </c>
      <c r="E3223" s="1546" t="s">
        <v>6100</v>
      </c>
      <c r="F3223" s="1546" t="s">
        <v>280</v>
      </c>
      <c r="G3223" s="1818">
        <v>1</v>
      </c>
      <c r="H3223" s="1818">
        <v>4</v>
      </c>
      <c r="I3223" s="1818">
        <v>4</v>
      </c>
      <c r="J3223" s="1546" t="s">
        <v>6527</v>
      </c>
      <c r="K3223" s="1546" t="s">
        <v>6456</v>
      </c>
      <c r="L3223" s="1546" t="s">
        <v>6515</v>
      </c>
    </row>
    <row r="3224" spans="1:12">
      <c r="A3224" s="1546" t="s">
        <v>314</v>
      </c>
      <c r="B3224" s="1817">
        <v>11804</v>
      </c>
      <c r="C3224" s="1546" t="s">
        <v>2459</v>
      </c>
      <c r="D3224" s="1546" t="s">
        <v>2245</v>
      </c>
      <c r="E3224" s="1546" t="s">
        <v>6121</v>
      </c>
      <c r="F3224" s="1546" t="s">
        <v>6122</v>
      </c>
      <c r="G3224" s="1818">
        <v>1</v>
      </c>
      <c r="H3224" s="1818">
        <v>4</v>
      </c>
      <c r="I3224" s="1818">
        <v>4</v>
      </c>
      <c r="J3224" s="1546" t="s">
        <v>6527</v>
      </c>
      <c r="K3224" s="1546" t="s">
        <v>6456</v>
      </c>
      <c r="L3224" s="1546" t="s">
        <v>6515</v>
      </c>
    </row>
    <row r="3225" spans="1:12">
      <c r="A3225" s="1546" t="s">
        <v>314</v>
      </c>
      <c r="B3225" s="1817">
        <v>11806</v>
      </c>
      <c r="C3225" s="1546" t="s">
        <v>2459</v>
      </c>
      <c r="D3225" s="1546" t="s">
        <v>2245</v>
      </c>
      <c r="E3225" s="1546" t="s">
        <v>6260</v>
      </c>
      <c r="F3225" s="1546" t="s">
        <v>567</v>
      </c>
      <c r="G3225" s="1818">
        <v>2</v>
      </c>
      <c r="H3225" s="1818">
        <v>10</v>
      </c>
      <c r="I3225" s="1818">
        <v>20</v>
      </c>
      <c r="J3225" s="1546" t="s">
        <v>6527</v>
      </c>
      <c r="K3225" s="1546" t="s">
        <v>6456</v>
      </c>
      <c r="L3225" s="1546" t="s">
        <v>6515</v>
      </c>
    </row>
    <row r="3226" spans="1:12">
      <c r="A3226" s="1546" t="s">
        <v>314</v>
      </c>
      <c r="B3226" s="1817">
        <v>11808</v>
      </c>
      <c r="C3226" s="1546" t="s">
        <v>2459</v>
      </c>
      <c r="D3226" s="1546" t="s">
        <v>2245</v>
      </c>
      <c r="E3226" s="1546" t="s">
        <v>649</v>
      </c>
      <c r="F3226" s="1546" t="s">
        <v>650</v>
      </c>
      <c r="G3226" s="1818">
        <v>3</v>
      </c>
      <c r="H3226" s="1818">
        <v>1</v>
      </c>
      <c r="I3226" s="1818">
        <v>3</v>
      </c>
      <c r="J3226" s="1546" t="s">
        <v>6527</v>
      </c>
      <c r="K3226" s="1546" t="s">
        <v>6456</v>
      </c>
      <c r="L3226" s="1546" t="s">
        <v>6515</v>
      </c>
    </row>
    <row r="3227" spans="1:12">
      <c r="A3227" s="1546" t="s">
        <v>314</v>
      </c>
      <c r="B3227" s="1817">
        <v>11835</v>
      </c>
      <c r="C3227" s="1546" t="s">
        <v>2459</v>
      </c>
      <c r="D3227" s="1546" t="s">
        <v>2246</v>
      </c>
      <c r="E3227" s="1546" t="s">
        <v>605</v>
      </c>
      <c r="F3227" s="1546" t="s">
        <v>606</v>
      </c>
      <c r="G3227" s="1818">
        <v>4</v>
      </c>
      <c r="H3227" s="1818">
        <v>10</v>
      </c>
      <c r="I3227" s="1818">
        <v>40</v>
      </c>
      <c r="J3227" s="1546" t="s">
        <v>6527</v>
      </c>
      <c r="K3227" s="1546" t="s">
        <v>6456</v>
      </c>
      <c r="L3227" s="1546" t="s">
        <v>6515</v>
      </c>
    </row>
    <row r="3228" spans="1:12">
      <c r="A3228" s="1546" t="s">
        <v>314</v>
      </c>
      <c r="B3228" s="1817">
        <v>11836</v>
      </c>
      <c r="C3228" s="1546" t="s">
        <v>2459</v>
      </c>
      <c r="D3228" s="1546" t="s">
        <v>2246</v>
      </c>
      <c r="E3228" s="1546" t="s">
        <v>6077</v>
      </c>
      <c r="F3228" s="1546" t="s">
        <v>868</v>
      </c>
      <c r="G3228" s="1818">
        <v>2</v>
      </c>
      <c r="H3228" s="1818">
        <v>10</v>
      </c>
      <c r="I3228" s="1818">
        <v>20</v>
      </c>
      <c r="J3228" s="1546" t="s">
        <v>6527</v>
      </c>
      <c r="K3228" s="1546" t="s">
        <v>6456</v>
      </c>
      <c r="L3228" s="1546" t="s">
        <v>6515</v>
      </c>
    </row>
    <row r="3229" spans="1:12">
      <c r="A3229" s="1546" t="s">
        <v>314</v>
      </c>
      <c r="B3229" s="1817">
        <v>11837</v>
      </c>
      <c r="C3229" s="1546" t="s">
        <v>2459</v>
      </c>
      <c r="D3229" s="1546" t="s">
        <v>2246</v>
      </c>
      <c r="E3229" s="1546" t="s">
        <v>970</v>
      </c>
      <c r="F3229" s="1546" t="s">
        <v>979</v>
      </c>
      <c r="G3229" s="1818">
        <v>2</v>
      </c>
      <c r="H3229" s="1818">
        <v>10</v>
      </c>
      <c r="I3229" s="1818">
        <v>20</v>
      </c>
      <c r="J3229" s="1546" t="s">
        <v>6527</v>
      </c>
      <c r="K3229" s="1546" t="s">
        <v>6456</v>
      </c>
      <c r="L3229" s="1546" t="s">
        <v>6515</v>
      </c>
    </row>
    <row r="3230" spans="1:12">
      <c r="A3230" s="1546" t="s">
        <v>314</v>
      </c>
      <c r="B3230" s="1817">
        <v>11838</v>
      </c>
      <c r="C3230" s="1546" t="s">
        <v>2459</v>
      </c>
      <c r="D3230" s="1546" t="s">
        <v>2246</v>
      </c>
      <c r="E3230" s="1546" t="s">
        <v>1267</v>
      </c>
      <c r="F3230" s="1546" t="s">
        <v>1268</v>
      </c>
      <c r="G3230" s="1818">
        <v>1</v>
      </c>
      <c r="H3230" s="1818">
        <v>10</v>
      </c>
      <c r="I3230" s="1818">
        <v>10</v>
      </c>
      <c r="J3230" s="1546" t="s">
        <v>6527</v>
      </c>
      <c r="K3230" s="1546" t="s">
        <v>6456</v>
      </c>
      <c r="L3230" s="1546" t="s">
        <v>6515</v>
      </c>
    </row>
    <row r="3231" spans="1:12">
      <c r="A3231" s="1546" t="s">
        <v>314</v>
      </c>
      <c r="B3231" s="1817">
        <v>11841</v>
      </c>
      <c r="C3231" s="1546" t="s">
        <v>2459</v>
      </c>
      <c r="D3231" s="1546" t="s">
        <v>2246</v>
      </c>
      <c r="E3231" s="1546" t="s">
        <v>1661</v>
      </c>
      <c r="F3231" s="1546" t="s">
        <v>438</v>
      </c>
      <c r="G3231" s="1818">
        <v>2</v>
      </c>
      <c r="H3231" s="1818">
        <v>5</v>
      </c>
      <c r="I3231" s="1818">
        <v>10</v>
      </c>
      <c r="J3231" s="1546" t="s">
        <v>6527</v>
      </c>
      <c r="K3231" s="1546" t="s">
        <v>6456</v>
      </c>
      <c r="L3231" s="1546" t="s">
        <v>6515</v>
      </c>
    </row>
    <row r="3232" spans="1:12">
      <c r="A3232" s="1546" t="s">
        <v>314</v>
      </c>
      <c r="B3232" s="1817">
        <v>11844</v>
      </c>
      <c r="C3232" s="1546" t="s">
        <v>2459</v>
      </c>
      <c r="D3232" s="1546" t="s">
        <v>2246</v>
      </c>
      <c r="E3232" s="1546" t="s">
        <v>1912</v>
      </c>
      <c r="F3232" s="1546" t="s">
        <v>1913</v>
      </c>
      <c r="G3232" s="1818">
        <v>1</v>
      </c>
      <c r="H3232" s="1818">
        <v>6</v>
      </c>
      <c r="I3232" s="1818">
        <v>6</v>
      </c>
      <c r="J3232" s="1546" t="s">
        <v>6527</v>
      </c>
      <c r="K3232" s="1546" t="s">
        <v>6456</v>
      </c>
      <c r="L3232" s="1546" t="s">
        <v>6515</v>
      </c>
    </row>
    <row r="3233" spans="1:12">
      <c r="A3233" s="1546" t="s">
        <v>314</v>
      </c>
      <c r="B3233" s="1817">
        <v>11873</v>
      </c>
      <c r="C3233" s="1546" t="s">
        <v>2459</v>
      </c>
      <c r="D3233" s="1546" t="s">
        <v>2247</v>
      </c>
      <c r="E3233" s="1546" t="s">
        <v>5820</v>
      </c>
      <c r="F3233" s="1546" t="s">
        <v>1153</v>
      </c>
      <c r="G3233" s="1818">
        <v>2</v>
      </c>
      <c r="H3233" s="1818">
        <v>5</v>
      </c>
      <c r="I3233" s="1818">
        <v>10</v>
      </c>
      <c r="J3233" s="1546" t="s">
        <v>6527</v>
      </c>
      <c r="K3233" s="1546" t="s">
        <v>6456</v>
      </c>
      <c r="L3233" s="1546" t="s">
        <v>6515</v>
      </c>
    </row>
    <row r="3234" spans="1:12">
      <c r="A3234" s="1546" t="s">
        <v>314</v>
      </c>
      <c r="B3234" s="1817">
        <v>11874</v>
      </c>
      <c r="C3234" s="1546" t="s">
        <v>2459</v>
      </c>
      <c r="D3234" s="1546" t="s">
        <v>2247</v>
      </c>
      <c r="E3234" s="1546" t="s">
        <v>6126</v>
      </c>
      <c r="F3234" s="1546" t="s">
        <v>857</v>
      </c>
      <c r="G3234" s="1818">
        <v>1</v>
      </c>
      <c r="H3234" s="1818">
        <v>5</v>
      </c>
      <c r="I3234" s="1818">
        <v>5</v>
      </c>
      <c r="J3234" s="1546" t="s">
        <v>6527</v>
      </c>
      <c r="K3234" s="1546" t="s">
        <v>6456</v>
      </c>
      <c r="L3234" s="1546" t="s">
        <v>6515</v>
      </c>
    </row>
    <row r="3235" spans="1:12">
      <c r="A3235" s="1546" t="s">
        <v>314</v>
      </c>
      <c r="B3235" s="1817">
        <v>11875</v>
      </c>
      <c r="C3235" s="1546" t="s">
        <v>2459</v>
      </c>
      <c r="D3235" s="1546" t="s">
        <v>2247</v>
      </c>
      <c r="E3235" s="1546" t="s">
        <v>6264</v>
      </c>
      <c r="F3235" s="1546" t="s">
        <v>6254</v>
      </c>
      <c r="G3235" s="1818">
        <v>2</v>
      </c>
      <c r="H3235" s="1818">
        <v>5</v>
      </c>
      <c r="I3235" s="1818">
        <v>10</v>
      </c>
      <c r="J3235" s="1546" t="s">
        <v>6527</v>
      </c>
      <c r="K3235" s="1546" t="s">
        <v>6456</v>
      </c>
      <c r="L3235" s="1546" t="s">
        <v>6515</v>
      </c>
    </row>
    <row r="3236" spans="1:12">
      <c r="A3236" s="1546" t="s">
        <v>314</v>
      </c>
      <c r="B3236" s="1817">
        <v>11876</v>
      </c>
      <c r="C3236" s="1546" t="s">
        <v>2459</v>
      </c>
      <c r="D3236" s="1546" t="s">
        <v>2247</v>
      </c>
      <c r="E3236" s="1546" t="s">
        <v>2571</v>
      </c>
      <c r="F3236" s="1546" t="s">
        <v>6576</v>
      </c>
      <c r="G3236" s="1818">
        <v>2</v>
      </c>
      <c r="H3236" s="1818">
        <v>1</v>
      </c>
      <c r="I3236" s="1818">
        <v>2</v>
      </c>
      <c r="J3236" s="1546" t="s">
        <v>6527</v>
      </c>
      <c r="K3236" s="1546" t="s">
        <v>6456</v>
      </c>
      <c r="L3236" s="1546" t="s">
        <v>6515</v>
      </c>
    </row>
    <row r="3237" spans="1:12">
      <c r="A3237" s="1546" t="s">
        <v>314</v>
      </c>
      <c r="B3237" s="1817">
        <v>11877</v>
      </c>
      <c r="C3237" s="1546" t="s">
        <v>2459</v>
      </c>
      <c r="D3237" s="1546" t="s">
        <v>2247</v>
      </c>
      <c r="E3237" s="1546" t="s">
        <v>3068</v>
      </c>
      <c r="F3237" s="1546" t="s">
        <v>1044</v>
      </c>
      <c r="G3237" s="1818">
        <v>2</v>
      </c>
      <c r="H3237" s="1818">
        <v>5</v>
      </c>
      <c r="I3237" s="1818">
        <v>10</v>
      </c>
      <c r="J3237" s="1546" t="s">
        <v>6527</v>
      </c>
      <c r="K3237" s="1546" t="s">
        <v>6456</v>
      </c>
      <c r="L3237" s="1546" t="s">
        <v>6515</v>
      </c>
    </row>
    <row r="3238" spans="1:12">
      <c r="A3238" s="1546" t="s">
        <v>314</v>
      </c>
      <c r="B3238" s="1817">
        <v>11878</v>
      </c>
      <c r="C3238" s="1546" t="s">
        <v>2459</v>
      </c>
      <c r="D3238" s="1546" t="s">
        <v>2247</v>
      </c>
      <c r="E3238" s="1546" t="s">
        <v>6258</v>
      </c>
      <c r="F3238" s="1546" t="s">
        <v>502</v>
      </c>
      <c r="G3238" s="1818">
        <v>1</v>
      </c>
      <c r="H3238" s="1818">
        <v>5</v>
      </c>
      <c r="I3238" s="1818">
        <v>5</v>
      </c>
      <c r="J3238" s="1546" t="s">
        <v>6527</v>
      </c>
      <c r="K3238" s="1546" t="s">
        <v>6456</v>
      </c>
      <c r="L3238" s="1546" t="s">
        <v>6515</v>
      </c>
    </row>
    <row r="3239" spans="1:12">
      <c r="A3239" s="1546" t="s">
        <v>314</v>
      </c>
      <c r="B3239" s="1817">
        <v>11880</v>
      </c>
      <c r="C3239" s="1546" t="s">
        <v>2459</v>
      </c>
      <c r="D3239" s="1546" t="s">
        <v>2247</v>
      </c>
      <c r="E3239" s="1546" t="s">
        <v>6105</v>
      </c>
      <c r="F3239" s="1546" t="s">
        <v>331</v>
      </c>
      <c r="G3239" s="1818">
        <v>2</v>
      </c>
      <c r="H3239" s="1818">
        <v>4</v>
      </c>
      <c r="I3239" s="1818">
        <v>8</v>
      </c>
      <c r="J3239" s="1546" t="s">
        <v>6527</v>
      </c>
      <c r="K3239" s="1546" t="s">
        <v>6456</v>
      </c>
      <c r="L3239" s="1546" t="s">
        <v>6515</v>
      </c>
    </row>
    <row r="3240" spans="1:12">
      <c r="A3240" s="1546" t="s">
        <v>314</v>
      </c>
      <c r="B3240" s="1817">
        <v>11881</v>
      </c>
      <c r="C3240" s="1546" t="s">
        <v>2459</v>
      </c>
      <c r="D3240" s="1546" t="s">
        <v>2247</v>
      </c>
      <c r="E3240" s="1546" t="s">
        <v>830</v>
      </c>
      <c r="F3240" s="1546" t="s">
        <v>829</v>
      </c>
      <c r="G3240" s="1818">
        <v>2</v>
      </c>
      <c r="H3240" s="1818">
        <v>4</v>
      </c>
      <c r="I3240" s="1818">
        <v>8</v>
      </c>
      <c r="J3240" s="1546" t="s">
        <v>6527</v>
      </c>
      <c r="K3240" s="1546" t="s">
        <v>6456</v>
      </c>
      <c r="L3240" s="1546" t="s">
        <v>6515</v>
      </c>
    </row>
    <row r="3241" spans="1:12">
      <c r="A3241" s="1546" t="s">
        <v>314</v>
      </c>
      <c r="B3241" s="1817">
        <v>11883</v>
      </c>
      <c r="C3241" s="1546" t="s">
        <v>2459</v>
      </c>
      <c r="D3241" s="1546" t="s">
        <v>2247</v>
      </c>
      <c r="E3241" s="1546" t="s">
        <v>1143</v>
      </c>
      <c r="F3241" s="1546" t="s">
        <v>2466</v>
      </c>
      <c r="G3241" s="1818">
        <v>1</v>
      </c>
      <c r="H3241" s="1818">
        <v>30</v>
      </c>
      <c r="I3241" s="1818">
        <v>30</v>
      </c>
      <c r="J3241" s="1546" t="s">
        <v>6527</v>
      </c>
      <c r="K3241" s="1546" t="s">
        <v>6456</v>
      </c>
      <c r="L3241" s="1546" t="s">
        <v>6515</v>
      </c>
    </row>
    <row r="3242" spans="1:12">
      <c r="A3242" s="1546" t="s">
        <v>314</v>
      </c>
      <c r="B3242" s="1817">
        <v>11885</v>
      </c>
      <c r="C3242" s="1546" t="s">
        <v>2459</v>
      </c>
      <c r="D3242" s="1546" t="s">
        <v>2247</v>
      </c>
      <c r="E3242" s="1546" t="s">
        <v>6260</v>
      </c>
      <c r="F3242" s="1546" t="s">
        <v>567</v>
      </c>
      <c r="G3242" s="1818">
        <v>2</v>
      </c>
      <c r="H3242" s="1818">
        <v>10</v>
      </c>
      <c r="I3242" s="1818">
        <v>20</v>
      </c>
      <c r="J3242" s="1546" t="s">
        <v>6527</v>
      </c>
      <c r="K3242" s="1546" t="s">
        <v>6456</v>
      </c>
      <c r="L3242" s="1546" t="s">
        <v>6515</v>
      </c>
    </row>
    <row r="3243" spans="1:12">
      <c r="A3243" s="1546" t="s">
        <v>314</v>
      </c>
      <c r="B3243" s="1817">
        <v>11886</v>
      </c>
      <c r="C3243" s="1546" t="s">
        <v>2459</v>
      </c>
      <c r="D3243" s="1546" t="s">
        <v>2247</v>
      </c>
      <c r="E3243" s="1546" t="s">
        <v>6310</v>
      </c>
      <c r="F3243" s="1546" t="s">
        <v>2699</v>
      </c>
      <c r="G3243" s="1818">
        <v>1</v>
      </c>
      <c r="H3243" s="1818">
        <v>10</v>
      </c>
      <c r="I3243" s="1818">
        <v>10</v>
      </c>
      <c r="J3243" s="1546" t="s">
        <v>6527</v>
      </c>
      <c r="K3243" s="1546" t="s">
        <v>6456</v>
      </c>
      <c r="L3243" s="1546" t="s">
        <v>6515</v>
      </c>
    </row>
    <row r="3244" spans="1:12">
      <c r="A3244" s="1546" t="s">
        <v>314</v>
      </c>
      <c r="B3244" s="1817">
        <v>11889</v>
      </c>
      <c r="C3244" s="1546" t="s">
        <v>2459</v>
      </c>
      <c r="D3244" s="1546" t="s">
        <v>2247</v>
      </c>
      <c r="E3244" s="1546" t="s">
        <v>515</v>
      </c>
      <c r="F3244" s="1546" t="s">
        <v>727</v>
      </c>
      <c r="G3244" s="1818">
        <v>2</v>
      </c>
      <c r="H3244" s="1818">
        <v>10</v>
      </c>
      <c r="I3244" s="1818">
        <v>20</v>
      </c>
      <c r="J3244" s="1546" t="s">
        <v>6527</v>
      </c>
      <c r="K3244" s="1546" t="s">
        <v>6456</v>
      </c>
      <c r="L3244" s="1546" t="s">
        <v>6515</v>
      </c>
    </row>
    <row r="3245" spans="1:12">
      <c r="A3245" s="1546" t="s">
        <v>314</v>
      </c>
      <c r="B3245" s="1817">
        <v>11920</v>
      </c>
      <c r="C3245" s="1546" t="s">
        <v>2467</v>
      </c>
      <c r="D3245" s="1546" t="s">
        <v>2248</v>
      </c>
      <c r="E3245" s="1546" t="s">
        <v>6080</v>
      </c>
      <c r="F3245" s="1546" t="s">
        <v>6540</v>
      </c>
      <c r="G3245" s="1818">
        <v>2</v>
      </c>
      <c r="H3245" s="1818">
        <v>100</v>
      </c>
      <c r="I3245" s="1818">
        <v>200</v>
      </c>
      <c r="J3245" s="1546" t="s">
        <v>6527</v>
      </c>
      <c r="K3245" s="1546" t="s">
        <v>6427</v>
      </c>
      <c r="L3245" s="1546" t="s">
        <v>6625</v>
      </c>
    </row>
    <row r="3246" spans="1:12">
      <c r="A3246" s="1546" t="s">
        <v>314</v>
      </c>
      <c r="B3246" s="1817">
        <v>11922</v>
      </c>
      <c r="C3246" s="1546" t="s">
        <v>2467</v>
      </c>
      <c r="D3246" s="1546" t="s">
        <v>2248</v>
      </c>
      <c r="E3246" s="1546" t="s">
        <v>755</v>
      </c>
      <c r="F3246" s="1546" t="s">
        <v>756</v>
      </c>
      <c r="G3246" s="1818">
        <v>1</v>
      </c>
      <c r="H3246" s="1818"/>
      <c r="I3246" s="1818">
        <v>2</v>
      </c>
      <c r="J3246" s="1546" t="s">
        <v>6523</v>
      </c>
      <c r="K3246" s="1546" t="s">
        <v>6427</v>
      </c>
      <c r="L3246" s="1546" t="s">
        <v>6625</v>
      </c>
    </row>
    <row r="3247" spans="1:12">
      <c r="A3247" s="1546" t="s">
        <v>314</v>
      </c>
      <c r="B3247" s="1817">
        <v>11923</v>
      </c>
      <c r="C3247" s="1546" t="s">
        <v>2467</v>
      </c>
      <c r="D3247" s="1546" t="s">
        <v>2248</v>
      </c>
      <c r="E3247" s="1546" t="s">
        <v>443</v>
      </c>
      <c r="F3247" s="1546" t="s">
        <v>442</v>
      </c>
      <c r="G3247" s="1818">
        <v>2</v>
      </c>
      <c r="H3247" s="1818">
        <v>5</v>
      </c>
      <c r="I3247" s="1818">
        <v>10</v>
      </c>
      <c r="J3247" s="1546" t="s">
        <v>6527</v>
      </c>
      <c r="K3247" s="1546" t="s">
        <v>6427</v>
      </c>
      <c r="L3247" s="1546" t="s">
        <v>6625</v>
      </c>
    </row>
    <row r="3248" spans="1:12">
      <c r="A3248" s="1546" t="s">
        <v>314</v>
      </c>
      <c r="B3248" s="1817">
        <v>11926</v>
      </c>
      <c r="C3248" s="1546" t="s">
        <v>2467</v>
      </c>
      <c r="D3248" s="1546" t="s">
        <v>2248</v>
      </c>
      <c r="E3248" s="1546" t="s">
        <v>649</v>
      </c>
      <c r="F3248" s="1546" t="s">
        <v>6498</v>
      </c>
      <c r="G3248" s="1818"/>
      <c r="H3248" s="1818"/>
      <c r="I3248" s="1818">
        <v>15</v>
      </c>
      <c r="J3248" s="1546" t="s">
        <v>6523</v>
      </c>
      <c r="K3248" s="1546" t="s">
        <v>6427</v>
      </c>
      <c r="L3248" s="1546" t="s">
        <v>6625</v>
      </c>
    </row>
    <row r="3249" spans="1:12">
      <c r="A3249" s="1546" t="s">
        <v>314</v>
      </c>
      <c r="B3249" s="1817">
        <v>11928</v>
      </c>
      <c r="C3249" s="1546" t="s">
        <v>2467</v>
      </c>
      <c r="D3249" s="1546" t="s">
        <v>2248</v>
      </c>
      <c r="E3249" s="1546" t="s">
        <v>6164</v>
      </c>
      <c r="F3249" s="1546" t="s">
        <v>1596</v>
      </c>
      <c r="G3249" s="1818">
        <v>1</v>
      </c>
      <c r="H3249" s="1818">
        <v>4</v>
      </c>
      <c r="I3249" s="1818">
        <v>4</v>
      </c>
      <c r="J3249" s="1546" t="s">
        <v>6527</v>
      </c>
      <c r="K3249" s="1546" t="s">
        <v>6427</v>
      </c>
      <c r="L3249" s="1546" t="s">
        <v>6625</v>
      </c>
    </row>
    <row r="3250" spans="1:12">
      <c r="A3250" s="1546" t="s">
        <v>314</v>
      </c>
      <c r="B3250" s="1817">
        <v>11929</v>
      </c>
      <c r="C3250" s="1546" t="s">
        <v>2467</v>
      </c>
      <c r="D3250" s="1546" t="s">
        <v>2248</v>
      </c>
      <c r="E3250" s="1546" t="s">
        <v>6164</v>
      </c>
      <c r="F3250" s="1546" t="s">
        <v>1596</v>
      </c>
      <c r="G3250" s="1818"/>
      <c r="H3250" s="1818"/>
      <c r="I3250" s="1818">
        <v>2</v>
      </c>
      <c r="J3250" s="1546" t="s">
        <v>6523</v>
      </c>
      <c r="K3250" s="1546" t="s">
        <v>6427</v>
      </c>
      <c r="L3250" s="1546" t="s">
        <v>6625</v>
      </c>
    </row>
    <row r="3251" spans="1:12">
      <c r="A3251" s="1546" t="s">
        <v>314</v>
      </c>
      <c r="B3251" s="1817">
        <v>11941</v>
      </c>
      <c r="C3251" s="1546" t="s">
        <v>2467</v>
      </c>
      <c r="D3251" s="1546" t="s">
        <v>2248</v>
      </c>
      <c r="E3251" s="1546" t="s">
        <v>6526</v>
      </c>
      <c r="F3251" s="1546" t="s">
        <v>21</v>
      </c>
      <c r="G3251" s="1818">
        <v>6</v>
      </c>
      <c r="H3251" s="1818"/>
      <c r="I3251" s="1818">
        <v>233</v>
      </c>
      <c r="J3251" s="1546" t="s">
        <v>6523</v>
      </c>
      <c r="K3251" s="1546" t="s">
        <v>6427</v>
      </c>
      <c r="L3251" s="1546" t="s">
        <v>6625</v>
      </c>
    </row>
    <row r="3252" spans="1:12">
      <c r="A3252" s="1546" t="s">
        <v>314</v>
      </c>
      <c r="B3252" s="1817">
        <v>11960</v>
      </c>
      <c r="C3252" s="1546" t="s">
        <v>2467</v>
      </c>
      <c r="D3252" s="1546" t="s">
        <v>2249</v>
      </c>
      <c r="E3252" s="1546" t="s">
        <v>6378</v>
      </c>
      <c r="F3252" s="1546" t="s">
        <v>2066</v>
      </c>
      <c r="G3252" s="1818">
        <v>1</v>
      </c>
      <c r="H3252" s="1818"/>
      <c r="I3252" s="1818">
        <v>2</v>
      </c>
      <c r="J3252" s="1546" t="s">
        <v>6523</v>
      </c>
      <c r="K3252" s="1546" t="s">
        <v>6456</v>
      </c>
      <c r="L3252" s="1546" t="s">
        <v>6515</v>
      </c>
    </row>
    <row r="3253" spans="1:12">
      <c r="A3253" s="1546" t="s">
        <v>314</v>
      </c>
      <c r="B3253" s="1817">
        <v>11963</v>
      </c>
      <c r="C3253" s="1546" t="s">
        <v>2467</v>
      </c>
      <c r="D3253" s="1546" t="s">
        <v>2249</v>
      </c>
      <c r="E3253" s="1546" t="s">
        <v>2468</v>
      </c>
      <c r="F3253" s="1546" t="s">
        <v>826</v>
      </c>
      <c r="G3253" s="1818"/>
      <c r="H3253" s="1818"/>
      <c r="I3253" s="1818">
        <v>1</v>
      </c>
      <c r="J3253" s="1546" t="s">
        <v>6523</v>
      </c>
      <c r="K3253" s="1546" t="s">
        <v>6456</v>
      </c>
      <c r="L3253" s="1546" t="s">
        <v>6515</v>
      </c>
    </row>
    <row r="3254" spans="1:12">
      <c r="A3254" s="1546" t="s">
        <v>314</v>
      </c>
      <c r="B3254" s="1817">
        <v>11965</v>
      </c>
      <c r="C3254" s="1546" t="s">
        <v>2467</v>
      </c>
      <c r="D3254" s="1546" t="s">
        <v>2249</v>
      </c>
      <c r="E3254" s="1546" t="s">
        <v>1699</v>
      </c>
      <c r="F3254" s="1546" t="s">
        <v>6488</v>
      </c>
      <c r="G3254" s="1818">
        <v>1</v>
      </c>
      <c r="H3254" s="1818"/>
      <c r="I3254" s="1818">
        <v>20</v>
      </c>
      <c r="J3254" s="1546" t="s">
        <v>6523</v>
      </c>
      <c r="K3254" s="1546" t="s">
        <v>6456</v>
      </c>
      <c r="L3254" s="1546" t="s">
        <v>6515</v>
      </c>
    </row>
    <row r="3255" spans="1:12">
      <c r="A3255" s="1546" t="s">
        <v>314</v>
      </c>
      <c r="B3255" s="1817">
        <v>11966</v>
      </c>
      <c r="C3255" s="1546" t="s">
        <v>2467</v>
      </c>
      <c r="D3255" s="1546" t="s">
        <v>2249</v>
      </c>
      <c r="E3255" s="1546" t="s">
        <v>6566</v>
      </c>
      <c r="F3255" s="1546" t="s">
        <v>1217</v>
      </c>
      <c r="G3255" s="1818"/>
      <c r="H3255" s="1818"/>
      <c r="I3255" s="1818">
        <v>5</v>
      </c>
      <c r="J3255" s="1546" t="s">
        <v>6523</v>
      </c>
      <c r="K3255" s="1546" t="s">
        <v>6456</v>
      </c>
      <c r="L3255" s="1546" t="s">
        <v>6515</v>
      </c>
    </row>
    <row r="3256" spans="1:12">
      <c r="A3256" s="1546" t="s">
        <v>314</v>
      </c>
      <c r="B3256" s="1817">
        <v>11968</v>
      </c>
      <c r="C3256" s="1546" t="s">
        <v>2467</v>
      </c>
      <c r="D3256" s="1546" t="s">
        <v>2249</v>
      </c>
      <c r="E3256" s="1546" t="s">
        <v>1269</v>
      </c>
      <c r="F3256" s="1546" t="s">
        <v>6489</v>
      </c>
      <c r="G3256" s="1818"/>
      <c r="H3256" s="1818"/>
      <c r="I3256" s="1818">
        <v>20</v>
      </c>
      <c r="J3256" s="1546" t="s">
        <v>6523</v>
      </c>
      <c r="K3256" s="1546" t="s">
        <v>6456</v>
      </c>
      <c r="L3256" s="1546" t="s">
        <v>6515</v>
      </c>
    </row>
    <row r="3257" spans="1:12">
      <c r="A3257" s="1546" t="s">
        <v>314</v>
      </c>
      <c r="B3257" s="1817">
        <v>11969</v>
      </c>
      <c r="C3257" s="1546" t="s">
        <v>2467</v>
      </c>
      <c r="D3257" s="1546" t="s">
        <v>2249</v>
      </c>
      <c r="E3257" s="1546" t="s">
        <v>1143</v>
      </c>
      <c r="F3257" s="1546" t="s">
        <v>2466</v>
      </c>
      <c r="G3257" s="1818"/>
      <c r="H3257" s="1818"/>
      <c r="I3257" s="1818">
        <v>5</v>
      </c>
      <c r="J3257" s="1546" t="s">
        <v>6523</v>
      </c>
      <c r="K3257" s="1546" t="s">
        <v>6456</v>
      </c>
      <c r="L3257" s="1546" t="s">
        <v>6515</v>
      </c>
    </row>
    <row r="3258" spans="1:12">
      <c r="A3258" s="1546" t="s">
        <v>314</v>
      </c>
      <c r="B3258" s="1817">
        <v>11970</v>
      </c>
      <c r="C3258" s="1546" t="s">
        <v>2467</v>
      </c>
      <c r="D3258" s="1546" t="s">
        <v>2249</v>
      </c>
      <c r="E3258" s="1546" t="s">
        <v>563</v>
      </c>
      <c r="F3258" s="1546" t="s">
        <v>6497</v>
      </c>
      <c r="G3258" s="1818">
        <v>1</v>
      </c>
      <c r="H3258" s="1818"/>
      <c r="I3258" s="1818">
        <v>20</v>
      </c>
      <c r="J3258" s="1546" t="s">
        <v>6523</v>
      </c>
      <c r="K3258" s="1546" t="s">
        <v>6456</v>
      </c>
      <c r="L3258" s="1546" t="s">
        <v>6515</v>
      </c>
    </row>
    <row r="3259" spans="1:12">
      <c r="A3259" s="1546" t="s">
        <v>314</v>
      </c>
      <c r="B3259" s="1817">
        <v>11971</v>
      </c>
      <c r="C3259" s="1546" t="s">
        <v>2467</v>
      </c>
      <c r="D3259" s="1546" t="s">
        <v>2249</v>
      </c>
      <c r="E3259" s="1546" t="s">
        <v>515</v>
      </c>
      <c r="F3259" s="1546" t="s">
        <v>6490</v>
      </c>
      <c r="G3259" s="1818"/>
      <c r="H3259" s="1818"/>
      <c r="I3259" s="1818">
        <v>5</v>
      </c>
      <c r="J3259" s="1546" t="s">
        <v>6523</v>
      </c>
      <c r="K3259" s="1546" t="s">
        <v>6456</v>
      </c>
      <c r="L3259" s="1546" t="s">
        <v>6515</v>
      </c>
    </row>
    <row r="3260" spans="1:12">
      <c r="A3260" s="1546" t="s">
        <v>314</v>
      </c>
      <c r="B3260" s="1817">
        <v>11972</v>
      </c>
      <c r="C3260" s="1546" t="s">
        <v>2467</v>
      </c>
      <c r="D3260" s="1546" t="s">
        <v>2249</v>
      </c>
      <c r="E3260" s="1546" t="s">
        <v>1194</v>
      </c>
      <c r="F3260" s="1546" t="s">
        <v>2469</v>
      </c>
      <c r="G3260" s="1818">
        <v>1</v>
      </c>
      <c r="H3260" s="1818"/>
      <c r="I3260" s="1818">
        <v>5</v>
      </c>
      <c r="J3260" s="1546" t="s">
        <v>6523</v>
      </c>
      <c r="K3260" s="1546" t="s">
        <v>6456</v>
      </c>
      <c r="L3260" s="1546" t="s">
        <v>6515</v>
      </c>
    </row>
    <row r="3261" spans="1:12">
      <c r="A3261" s="1546" t="s">
        <v>314</v>
      </c>
      <c r="B3261" s="1817">
        <v>11974</v>
      </c>
      <c r="C3261" s="1546" t="s">
        <v>2467</v>
      </c>
      <c r="D3261" s="1546" t="s">
        <v>2249</v>
      </c>
      <c r="E3261" s="1546" t="s">
        <v>1349</v>
      </c>
      <c r="F3261" s="1546" t="s">
        <v>6542</v>
      </c>
      <c r="G3261" s="1818"/>
      <c r="H3261" s="1818"/>
      <c r="I3261" s="1818">
        <v>20</v>
      </c>
      <c r="J3261" s="1546" t="s">
        <v>6523</v>
      </c>
      <c r="K3261" s="1546" t="s">
        <v>6456</v>
      </c>
      <c r="L3261" s="1546" t="s">
        <v>6515</v>
      </c>
    </row>
    <row r="3262" spans="1:12">
      <c r="A3262" s="1546" t="s">
        <v>314</v>
      </c>
      <c r="B3262" s="1817">
        <v>11975</v>
      </c>
      <c r="C3262" s="1546" t="s">
        <v>2467</v>
      </c>
      <c r="D3262" s="1546" t="s">
        <v>2249</v>
      </c>
      <c r="E3262" s="1546" t="s">
        <v>6252</v>
      </c>
      <c r="F3262" s="1546" t="s">
        <v>448</v>
      </c>
      <c r="G3262" s="1818">
        <v>1</v>
      </c>
      <c r="H3262" s="1818">
        <v>1</v>
      </c>
      <c r="I3262" s="1818">
        <v>1</v>
      </c>
      <c r="J3262" s="1546" t="s">
        <v>6527</v>
      </c>
      <c r="K3262" s="1546" t="s">
        <v>6456</v>
      </c>
      <c r="L3262" s="1546" t="s">
        <v>6515</v>
      </c>
    </row>
    <row r="3263" spans="1:12">
      <c r="A3263" s="1546" t="s">
        <v>314</v>
      </c>
      <c r="B3263" s="1817">
        <v>11976</v>
      </c>
      <c r="C3263" s="1546" t="s">
        <v>2467</v>
      </c>
      <c r="D3263" s="1546" t="s">
        <v>2249</v>
      </c>
      <c r="E3263" s="1546" t="s">
        <v>6553</v>
      </c>
      <c r="F3263" s="1546" t="s">
        <v>849</v>
      </c>
      <c r="G3263" s="1818"/>
      <c r="H3263" s="1818">
        <v>2</v>
      </c>
      <c r="I3263" s="1818">
        <v>3</v>
      </c>
      <c r="J3263" s="1546" t="s">
        <v>6523</v>
      </c>
      <c r="K3263" s="1546" t="s">
        <v>6456</v>
      </c>
      <c r="L3263" s="1546" t="s">
        <v>6515</v>
      </c>
    </row>
    <row r="3264" spans="1:12">
      <c r="A3264" s="1546" t="s">
        <v>314</v>
      </c>
      <c r="B3264" s="1817">
        <v>12006</v>
      </c>
      <c r="C3264" s="1546" t="s">
        <v>2477</v>
      </c>
      <c r="D3264" s="1546" t="s">
        <v>2250</v>
      </c>
      <c r="E3264" s="1546" t="s">
        <v>580</v>
      </c>
      <c r="F3264" s="1546" t="s">
        <v>581</v>
      </c>
      <c r="G3264" s="1818">
        <v>2</v>
      </c>
      <c r="H3264" s="1818">
        <v>5</v>
      </c>
      <c r="I3264" s="1818">
        <v>10</v>
      </c>
      <c r="J3264" s="1546" t="s">
        <v>6527</v>
      </c>
      <c r="K3264" s="1546" t="s">
        <v>6456</v>
      </c>
      <c r="L3264" s="1546" t="s">
        <v>6515</v>
      </c>
    </row>
    <row r="3265" spans="1:12">
      <c r="A3265" s="1546" t="s">
        <v>314</v>
      </c>
      <c r="B3265" s="1817">
        <v>12008</v>
      </c>
      <c r="C3265" s="1546" t="s">
        <v>2477</v>
      </c>
      <c r="D3265" s="1546" t="s">
        <v>2250</v>
      </c>
      <c r="E3265" s="1546" t="s">
        <v>994</v>
      </c>
      <c r="F3265" s="1546" t="s">
        <v>993</v>
      </c>
      <c r="G3265" s="1818">
        <v>1</v>
      </c>
      <c r="H3265" s="1818">
        <v>6</v>
      </c>
      <c r="I3265" s="1818">
        <v>6</v>
      </c>
      <c r="J3265" s="1546" t="s">
        <v>6527</v>
      </c>
      <c r="K3265" s="1546" t="s">
        <v>6456</v>
      </c>
      <c r="L3265" s="1546" t="s">
        <v>6515</v>
      </c>
    </row>
    <row r="3266" spans="1:12">
      <c r="A3266" s="1546" t="s">
        <v>314</v>
      </c>
      <c r="B3266" s="1817">
        <v>12010</v>
      </c>
      <c r="C3266" s="1546" t="s">
        <v>2477</v>
      </c>
      <c r="D3266" s="1546" t="s">
        <v>2250</v>
      </c>
      <c r="E3266" s="1546" t="s">
        <v>318</v>
      </c>
      <c r="F3266" s="1546" t="s">
        <v>319</v>
      </c>
      <c r="G3266" s="1818">
        <v>1</v>
      </c>
      <c r="H3266" s="1818">
        <v>4</v>
      </c>
      <c r="I3266" s="1818">
        <v>4</v>
      </c>
      <c r="J3266" s="1546" t="s">
        <v>6527</v>
      </c>
      <c r="K3266" s="1546" t="s">
        <v>6456</v>
      </c>
      <c r="L3266" s="1546" t="s">
        <v>6515</v>
      </c>
    </row>
    <row r="3267" spans="1:12">
      <c r="A3267" s="1546" t="s">
        <v>314</v>
      </c>
      <c r="B3267" s="1817">
        <v>12011</v>
      </c>
      <c r="C3267" s="1546" t="s">
        <v>2477</v>
      </c>
      <c r="D3267" s="1546" t="s">
        <v>2250</v>
      </c>
      <c r="E3267" s="1546" t="s">
        <v>310</v>
      </c>
      <c r="F3267" s="1546" t="s">
        <v>311</v>
      </c>
      <c r="G3267" s="1818">
        <v>1</v>
      </c>
      <c r="H3267" s="1818">
        <v>4</v>
      </c>
      <c r="I3267" s="1818">
        <v>4</v>
      </c>
      <c r="J3267" s="1546" t="s">
        <v>6527</v>
      </c>
      <c r="K3267" s="1546" t="s">
        <v>6456</v>
      </c>
      <c r="L3267" s="1546" t="s">
        <v>6515</v>
      </c>
    </row>
    <row r="3268" spans="1:12">
      <c r="A3268" s="1546" t="s">
        <v>314</v>
      </c>
      <c r="B3268" s="1817">
        <v>12053</v>
      </c>
      <c r="C3268" s="1546" t="s">
        <v>2477</v>
      </c>
      <c r="D3268" s="1546" t="s">
        <v>2251</v>
      </c>
      <c r="E3268" s="1546" t="s">
        <v>792</v>
      </c>
      <c r="F3268" s="1546" t="s">
        <v>793</v>
      </c>
      <c r="G3268" s="1818">
        <v>1</v>
      </c>
      <c r="H3268" s="1818">
        <v>5</v>
      </c>
      <c r="I3268" s="1818">
        <v>5</v>
      </c>
      <c r="J3268" s="1546" t="s">
        <v>6527</v>
      </c>
      <c r="K3268" s="1546" t="s">
        <v>6456</v>
      </c>
      <c r="L3268" s="1546" t="s">
        <v>6515</v>
      </c>
    </row>
    <row r="3269" spans="1:12">
      <c r="A3269" s="1546" t="s">
        <v>314</v>
      </c>
      <c r="B3269" s="1817">
        <v>12088</v>
      </c>
      <c r="C3269" s="1546" t="s">
        <v>2477</v>
      </c>
      <c r="D3269" s="1546" t="s">
        <v>2252</v>
      </c>
      <c r="E3269" s="1546" t="s">
        <v>6164</v>
      </c>
      <c r="F3269" s="1546" t="s">
        <v>1596</v>
      </c>
      <c r="G3269" s="1818">
        <v>1</v>
      </c>
      <c r="H3269" s="1818">
        <v>4</v>
      </c>
      <c r="I3269" s="1818">
        <v>4</v>
      </c>
      <c r="J3269" s="1546" t="s">
        <v>6527</v>
      </c>
      <c r="K3269" s="1546" t="s">
        <v>6427</v>
      </c>
      <c r="L3269" s="1546" t="s">
        <v>6626</v>
      </c>
    </row>
    <row r="3270" spans="1:12">
      <c r="A3270" s="1546" t="s">
        <v>314</v>
      </c>
      <c r="B3270" s="1817">
        <v>12089</v>
      </c>
      <c r="C3270" s="1546" t="s">
        <v>2477</v>
      </c>
      <c r="D3270" s="1546" t="s">
        <v>2252</v>
      </c>
      <c r="E3270" s="1546" t="s">
        <v>492</v>
      </c>
      <c r="F3270" s="1546" t="s">
        <v>493</v>
      </c>
      <c r="G3270" s="1818">
        <v>1</v>
      </c>
      <c r="H3270" s="1818">
        <v>4</v>
      </c>
      <c r="I3270" s="1818">
        <v>4</v>
      </c>
      <c r="J3270" s="1546" t="s">
        <v>6527</v>
      </c>
      <c r="K3270" s="1546" t="s">
        <v>6427</v>
      </c>
      <c r="L3270" s="1546" t="s">
        <v>6626</v>
      </c>
    </row>
    <row r="3271" spans="1:12">
      <c r="A3271" s="1546" t="s">
        <v>314</v>
      </c>
      <c r="B3271" s="1817">
        <v>12090</v>
      </c>
      <c r="C3271" s="1546" t="s">
        <v>2477</v>
      </c>
      <c r="D3271" s="1546" t="s">
        <v>2252</v>
      </c>
      <c r="E3271" s="1546" t="s">
        <v>6099</v>
      </c>
      <c r="F3271" s="1546" t="s">
        <v>294</v>
      </c>
      <c r="G3271" s="1818">
        <v>1</v>
      </c>
      <c r="H3271" s="1818">
        <v>4</v>
      </c>
      <c r="I3271" s="1818">
        <v>4</v>
      </c>
      <c r="J3271" s="1546" t="s">
        <v>6527</v>
      </c>
      <c r="K3271" s="1546" t="s">
        <v>6427</v>
      </c>
      <c r="L3271" s="1546" t="s">
        <v>6626</v>
      </c>
    </row>
    <row r="3272" spans="1:12">
      <c r="A3272" s="1546" t="s">
        <v>314</v>
      </c>
      <c r="B3272" s="1817">
        <v>12091</v>
      </c>
      <c r="C3272" s="1546" t="s">
        <v>2477</v>
      </c>
      <c r="D3272" s="1546" t="s">
        <v>2252</v>
      </c>
      <c r="E3272" s="1546" t="s">
        <v>6129</v>
      </c>
      <c r="F3272" s="1546" t="s">
        <v>984</v>
      </c>
      <c r="G3272" s="1818">
        <v>1</v>
      </c>
      <c r="H3272" s="1818">
        <v>4</v>
      </c>
      <c r="I3272" s="1818">
        <v>4</v>
      </c>
      <c r="J3272" s="1546" t="s">
        <v>6527</v>
      </c>
      <c r="K3272" s="1546" t="s">
        <v>6427</v>
      </c>
      <c r="L3272" s="1546" t="s">
        <v>6626</v>
      </c>
    </row>
    <row r="3273" spans="1:12">
      <c r="A3273" s="1546" t="s">
        <v>314</v>
      </c>
      <c r="B3273" s="1817">
        <v>12092</v>
      </c>
      <c r="C3273" s="1546" t="s">
        <v>2477</v>
      </c>
      <c r="D3273" s="1546" t="s">
        <v>2252</v>
      </c>
      <c r="E3273" s="1546" t="s">
        <v>3947</v>
      </c>
      <c r="F3273" s="1546" t="s">
        <v>657</v>
      </c>
      <c r="G3273" s="1818">
        <v>1</v>
      </c>
      <c r="H3273" s="1818">
        <v>4</v>
      </c>
      <c r="I3273" s="1818">
        <v>4</v>
      </c>
      <c r="J3273" s="1546" t="s">
        <v>6527</v>
      </c>
      <c r="K3273" s="1546" t="s">
        <v>6427</v>
      </c>
      <c r="L3273" s="1546" t="s">
        <v>6626</v>
      </c>
    </row>
    <row r="3274" spans="1:12">
      <c r="A3274" s="1546" t="s">
        <v>314</v>
      </c>
      <c r="B3274" s="1817">
        <v>12093</v>
      </c>
      <c r="C3274" s="1546" t="s">
        <v>2477</v>
      </c>
      <c r="D3274" s="1546" t="s">
        <v>2252</v>
      </c>
      <c r="E3274" s="1546" t="s">
        <v>6109</v>
      </c>
      <c r="F3274" s="1546" t="s">
        <v>466</v>
      </c>
      <c r="G3274" s="1818">
        <v>1</v>
      </c>
      <c r="H3274" s="1818">
        <v>4</v>
      </c>
      <c r="I3274" s="1818">
        <v>4</v>
      </c>
      <c r="J3274" s="1546" t="s">
        <v>6527</v>
      </c>
      <c r="K3274" s="1546" t="s">
        <v>6427</v>
      </c>
      <c r="L3274" s="1546" t="s">
        <v>6626</v>
      </c>
    </row>
    <row r="3275" spans="1:12">
      <c r="A3275" s="1546" t="s">
        <v>314</v>
      </c>
      <c r="B3275" s="1817">
        <v>12118</v>
      </c>
      <c r="C3275" s="1546" t="s">
        <v>2477</v>
      </c>
      <c r="D3275" s="1546" t="s">
        <v>2253</v>
      </c>
      <c r="E3275" s="1546" t="s">
        <v>605</v>
      </c>
      <c r="F3275" s="1546" t="s">
        <v>606</v>
      </c>
      <c r="G3275" s="1818"/>
      <c r="H3275" s="1818"/>
      <c r="I3275" s="1818">
        <v>5</v>
      </c>
      <c r="J3275" s="1546" t="s">
        <v>6523</v>
      </c>
      <c r="K3275" s="1546" t="s">
        <v>6427</v>
      </c>
      <c r="L3275" s="1546" t="s">
        <v>6627</v>
      </c>
    </row>
    <row r="3276" spans="1:12">
      <c r="A3276" s="1546" t="s">
        <v>314</v>
      </c>
      <c r="B3276" s="1817">
        <v>12119</v>
      </c>
      <c r="C3276" s="1546" t="s">
        <v>2477</v>
      </c>
      <c r="D3276" s="1546" t="s">
        <v>2253</v>
      </c>
      <c r="E3276" s="1546" t="s">
        <v>970</v>
      </c>
      <c r="F3276" s="1546" t="s">
        <v>979</v>
      </c>
      <c r="G3276" s="1818"/>
      <c r="H3276" s="1818"/>
      <c r="I3276" s="1818">
        <v>5</v>
      </c>
      <c r="J3276" s="1546" t="s">
        <v>6523</v>
      </c>
      <c r="K3276" s="1546" t="s">
        <v>6427</v>
      </c>
      <c r="L3276" s="1546" t="s">
        <v>6627</v>
      </c>
    </row>
    <row r="3277" spans="1:12">
      <c r="A3277" s="1546" t="s">
        <v>314</v>
      </c>
      <c r="B3277" s="1817">
        <v>12120</v>
      </c>
      <c r="C3277" s="1546" t="s">
        <v>2477</v>
      </c>
      <c r="D3277" s="1546" t="s">
        <v>2253</v>
      </c>
      <c r="E3277" s="1546" t="s">
        <v>6077</v>
      </c>
      <c r="F3277" s="1546" t="s">
        <v>868</v>
      </c>
      <c r="G3277" s="1818"/>
      <c r="H3277" s="1818"/>
      <c r="I3277" s="1818">
        <v>3</v>
      </c>
      <c r="J3277" s="1546" t="s">
        <v>6523</v>
      </c>
      <c r="K3277" s="1546" t="s">
        <v>6427</v>
      </c>
      <c r="L3277" s="1546" t="s">
        <v>6627</v>
      </c>
    </row>
    <row r="3278" spans="1:12">
      <c r="A3278" s="1546" t="s">
        <v>314</v>
      </c>
      <c r="B3278" s="1817">
        <v>12121</v>
      </c>
      <c r="C3278" s="1546" t="s">
        <v>2477</v>
      </c>
      <c r="D3278" s="1546" t="s">
        <v>2253</v>
      </c>
      <c r="E3278" s="1546" t="s">
        <v>2146</v>
      </c>
      <c r="F3278" s="1546" t="s">
        <v>979</v>
      </c>
      <c r="G3278" s="1818"/>
      <c r="H3278" s="1818"/>
      <c r="I3278" s="1818">
        <v>2</v>
      </c>
      <c r="J3278" s="1546" t="s">
        <v>6523</v>
      </c>
      <c r="K3278" s="1546" t="s">
        <v>6427</v>
      </c>
      <c r="L3278" s="1546" t="s">
        <v>6627</v>
      </c>
    </row>
    <row r="3279" spans="1:12">
      <c r="A3279" s="1546" t="s">
        <v>314</v>
      </c>
      <c r="B3279" s="1817">
        <v>12122</v>
      </c>
      <c r="C3279" s="1546" t="s">
        <v>2477</v>
      </c>
      <c r="D3279" s="1546" t="s">
        <v>2253</v>
      </c>
      <c r="E3279" s="1546" t="s">
        <v>555</v>
      </c>
      <c r="F3279" s="1546" t="s">
        <v>728</v>
      </c>
      <c r="G3279" s="1818"/>
      <c r="H3279" s="1818"/>
      <c r="I3279" s="1818">
        <v>2</v>
      </c>
      <c r="J3279" s="1546" t="s">
        <v>6523</v>
      </c>
      <c r="K3279" s="1546" t="s">
        <v>6427</v>
      </c>
      <c r="L3279" s="1546" t="s">
        <v>6627</v>
      </c>
    </row>
    <row r="3280" spans="1:12">
      <c r="A3280" s="1546" t="s">
        <v>314</v>
      </c>
      <c r="B3280" s="1817">
        <v>12123</v>
      </c>
      <c r="C3280" s="1546" t="s">
        <v>2477</v>
      </c>
      <c r="D3280" s="1546" t="s">
        <v>2253</v>
      </c>
      <c r="E3280" s="1546" t="s">
        <v>6281</v>
      </c>
      <c r="F3280" s="1546" t="s">
        <v>1088</v>
      </c>
      <c r="G3280" s="1818"/>
      <c r="H3280" s="1818"/>
      <c r="I3280" s="1818">
        <v>3</v>
      </c>
      <c r="J3280" s="1546" t="s">
        <v>6523</v>
      </c>
      <c r="K3280" s="1546" t="s">
        <v>6427</v>
      </c>
      <c r="L3280" s="1546" t="s">
        <v>6627</v>
      </c>
    </row>
    <row r="3281" spans="1:12">
      <c r="A3281" s="1546" t="s">
        <v>314</v>
      </c>
      <c r="B3281" s="1817">
        <v>12124</v>
      </c>
      <c r="C3281" s="1546" t="s">
        <v>2477</v>
      </c>
      <c r="D3281" s="1546" t="s">
        <v>2253</v>
      </c>
      <c r="E3281" s="1546" t="s">
        <v>277</v>
      </c>
      <c r="F3281" s="1546" t="s">
        <v>623</v>
      </c>
      <c r="G3281" s="1818"/>
      <c r="H3281" s="1818"/>
      <c r="I3281" s="1818">
        <v>3</v>
      </c>
      <c r="J3281" s="1546" t="s">
        <v>6523</v>
      </c>
      <c r="K3281" s="1546" t="s">
        <v>6427</v>
      </c>
      <c r="L3281" s="1546" t="s">
        <v>6627</v>
      </c>
    </row>
    <row r="3282" spans="1:12">
      <c r="A3282" s="1546" t="s">
        <v>314</v>
      </c>
      <c r="B3282" s="1817">
        <v>12125</v>
      </c>
      <c r="C3282" s="1546" t="s">
        <v>2477</v>
      </c>
      <c r="D3282" s="1546" t="s">
        <v>2253</v>
      </c>
      <c r="E3282" s="1546" t="s">
        <v>649</v>
      </c>
      <c r="F3282" s="1546" t="s">
        <v>917</v>
      </c>
      <c r="G3282" s="1818"/>
      <c r="H3282" s="1818"/>
      <c r="I3282" s="1818">
        <v>2</v>
      </c>
      <c r="J3282" s="1546" t="s">
        <v>6523</v>
      </c>
      <c r="K3282" s="1546" t="s">
        <v>6427</v>
      </c>
      <c r="L3282" s="1546" t="s">
        <v>6627</v>
      </c>
    </row>
    <row r="3283" spans="1:12">
      <c r="A3283" s="1546" t="s">
        <v>314</v>
      </c>
      <c r="B3283" s="1817">
        <v>12126</v>
      </c>
      <c r="C3283" s="1546" t="s">
        <v>2477</v>
      </c>
      <c r="D3283" s="1546" t="s">
        <v>2253</v>
      </c>
      <c r="E3283" s="1546" t="s">
        <v>6148</v>
      </c>
      <c r="F3283" s="1546" t="s">
        <v>1213</v>
      </c>
      <c r="G3283" s="1818"/>
      <c r="H3283" s="1818"/>
      <c r="I3283" s="1818">
        <v>2</v>
      </c>
      <c r="J3283" s="1546" t="s">
        <v>6523</v>
      </c>
      <c r="K3283" s="1546" t="s">
        <v>6427</v>
      </c>
      <c r="L3283" s="1546" t="s">
        <v>6627</v>
      </c>
    </row>
    <row r="3284" spans="1:12">
      <c r="A3284" s="1546" t="s">
        <v>314</v>
      </c>
      <c r="B3284" s="1817">
        <v>12127</v>
      </c>
      <c r="C3284" s="1546" t="s">
        <v>2477</v>
      </c>
      <c r="D3284" s="1546" t="s">
        <v>2253</v>
      </c>
      <c r="E3284" s="1546" t="s">
        <v>6134</v>
      </c>
      <c r="F3284" s="1546" t="s">
        <v>1005</v>
      </c>
      <c r="G3284" s="1818"/>
      <c r="H3284" s="1818"/>
      <c r="I3284" s="1818">
        <v>2</v>
      </c>
      <c r="J3284" s="1546" t="s">
        <v>6523</v>
      </c>
      <c r="K3284" s="1546" t="s">
        <v>6427</v>
      </c>
      <c r="L3284" s="1546" t="s">
        <v>6627</v>
      </c>
    </row>
    <row r="3285" spans="1:12">
      <c r="A3285" s="1546" t="s">
        <v>314</v>
      </c>
      <c r="B3285" s="1817">
        <v>12128</v>
      </c>
      <c r="C3285" s="1546" t="s">
        <v>2477</v>
      </c>
      <c r="D3285" s="1546" t="s">
        <v>2253</v>
      </c>
      <c r="E3285" s="1546" t="s">
        <v>6079</v>
      </c>
      <c r="F3285" s="1546" t="s">
        <v>631</v>
      </c>
      <c r="G3285" s="1818"/>
      <c r="H3285" s="1818"/>
      <c r="I3285" s="1818">
        <v>2</v>
      </c>
      <c r="J3285" s="1546" t="s">
        <v>6523</v>
      </c>
      <c r="K3285" s="1546" t="s">
        <v>6427</v>
      </c>
      <c r="L3285" s="1546" t="s">
        <v>6627</v>
      </c>
    </row>
    <row r="3286" spans="1:12">
      <c r="A3286" s="1546" t="s">
        <v>314</v>
      </c>
      <c r="B3286" s="1817">
        <v>12129</v>
      </c>
      <c r="C3286" s="1546" t="s">
        <v>2477</v>
      </c>
      <c r="D3286" s="1546" t="s">
        <v>2253</v>
      </c>
      <c r="E3286" s="1546" t="s">
        <v>515</v>
      </c>
      <c r="F3286" s="1546" t="s">
        <v>727</v>
      </c>
      <c r="G3286" s="1818"/>
      <c r="H3286" s="1818"/>
      <c r="I3286" s="1818">
        <v>2</v>
      </c>
      <c r="J3286" s="1546" t="s">
        <v>6523</v>
      </c>
      <c r="K3286" s="1546" t="s">
        <v>6427</v>
      </c>
      <c r="L3286" s="1546" t="s">
        <v>6627</v>
      </c>
    </row>
    <row r="3287" spans="1:12">
      <c r="A3287" s="1546" t="s">
        <v>314</v>
      </c>
      <c r="B3287" s="1817">
        <v>12130</v>
      </c>
      <c r="C3287" s="1546" t="s">
        <v>2477</v>
      </c>
      <c r="D3287" s="1546" t="s">
        <v>2253</v>
      </c>
      <c r="E3287" s="1546" t="s">
        <v>1007</v>
      </c>
      <c r="F3287" s="1546" t="s">
        <v>1006</v>
      </c>
      <c r="G3287" s="1818"/>
      <c r="H3287" s="1818"/>
      <c r="I3287" s="1818">
        <v>2</v>
      </c>
      <c r="J3287" s="1546" t="s">
        <v>6523</v>
      </c>
      <c r="K3287" s="1546" t="s">
        <v>6427</v>
      </c>
      <c r="L3287" s="1546" t="s">
        <v>6627</v>
      </c>
    </row>
    <row r="3288" spans="1:12">
      <c r="A3288" s="1546" t="s">
        <v>314</v>
      </c>
      <c r="B3288" s="1817">
        <v>12131</v>
      </c>
      <c r="C3288" s="1546" t="s">
        <v>2477</v>
      </c>
      <c r="D3288" s="1546" t="s">
        <v>2253</v>
      </c>
      <c r="E3288" s="1546" t="s">
        <v>626</v>
      </c>
      <c r="F3288" s="1546" t="s">
        <v>627</v>
      </c>
      <c r="G3288" s="1818"/>
      <c r="H3288" s="1818"/>
      <c r="I3288" s="1818">
        <v>2</v>
      </c>
      <c r="J3288" s="1546" t="s">
        <v>6523</v>
      </c>
      <c r="K3288" s="1546" t="s">
        <v>6427</v>
      </c>
      <c r="L3288" s="1546" t="s">
        <v>6627</v>
      </c>
    </row>
    <row r="3289" spans="1:12">
      <c r="A3289" s="1546" t="s">
        <v>314</v>
      </c>
      <c r="B3289" s="1817">
        <v>12132</v>
      </c>
      <c r="C3289" s="1546" t="s">
        <v>2477</v>
      </c>
      <c r="D3289" s="1546" t="s">
        <v>2253</v>
      </c>
      <c r="E3289" s="1546" t="s">
        <v>1196</v>
      </c>
      <c r="F3289" s="1546" t="s">
        <v>1195</v>
      </c>
      <c r="G3289" s="1818"/>
      <c r="H3289" s="1818"/>
      <c r="I3289" s="1818">
        <v>3</v>
      </c>
      <c r="J3289" s="1546" t="s">
        <v>6523</v>
      </c>
      <c r="K3289" s="1546" t="s">
        <v>6427</v>
      </c>
      <c r="L3289" s="1546" t="s">
        <v>6627</v>
      </c>
    </row>
    <row r="3290" spans="1:12">
      <c r="A3290" s="1546" t="s">
        <v>314</v>
      </c>
      <c r="B3290" s="1817">
        <v>12133</v>
      </c>
      <c r="C3290" s="1546" t="s">
        <v>2477</v>
      </c>
      <c r="D3290" s="1546" t="s">
        <v>2253</v>
      </c>
      <c r="E3290" s="1546" t="s">
        <v>867</v>
      </c>
      <c r="F3290" s="1546" t="s">
        <v>866</v>
      </c>
      <c r="G3290" s="1818"/>
      <c r="H3290" s="1818"/>
      <c r="I3290" s="1818">
        <v>4</v>
      </c>
      <c r="J3290" s="1546" t="s">
        <v>6523</v>
      </c>
      <c r="K3290" s="1546" t="s">
        <v>6427</v>
      </c>
      <c r="L3290" s="1546" t="s">
        <v>6627</v>
      </c>
    </row>
    <row r="3291" spans="1:12">
      <c r="A3291" s="1546" t="s">
        <v>314</v>
      </c>
      <c r="B3291" s="1817">
        <v>12134</v>
      </c>
      <c r="C3291" s="1546" t="s">
        <v>2477</v>
      </c>
      <c r="D3291" s="1546" t="s">
        <v>2253</v>
      </c>
      <c r="E3291" s="1546" t="s">
        <v>1354</v>
      </c>
      <c r="F3291" s="1546" t="s">
        <v>1353</v>
      </c>
      <c r="G3291" s="1818"/>
      <c r="H3291" s="1818"/>
      <c r="I3291" s="1818">
        <v>5</v>
      </c>
      <c r="J3291" s="1546" t="s">
        <v>6523</v>
      </c>
      <c r="K3291" s="1546" t="s">
        <v>6427</v>
      </c>
      <c r="L3291" s="1546" t="s">
        <v>6627</v>
      </c>
    </row>
    <row r="3292" spans="1:12">
      <c r="A3292" s="1546" t="s">
        <v>314</v>
      </c>
      <c r="B3292" s="1817">
        <v>12135</v>
      </c>
      <c r="C3292" s="1546" t="s">
        <v>2477</v>
      </c>
      <c r="D3292" s="1546" t="s">
        <v>2253</v>
      </c>
      <c r="E3292" s="1546" t="s">
        <v>1349</v>
      </c>
      <c r="F3292" s="1546" t="s">
        <v>726</v>
      </c>
      <c r="G3292" s="1818"/>
      <c r="H3292" s="1818"/>
      <c r="I3292" s="1818">
        <v>4</v>
      </c>
      <c r="J3292" s="1546" t="s">
        <v>6523</v>
      </c>
      <c r="K3292" s="1546" t="s">
        <v>6427</v>
      </c>
      <c r="L3292" s="1546" t="s">
        <v>6627</v>
      </c>
    </row>
    <row r="3293" spans="1:12">
      <c r="A3293" s="1546" t="s">
        <v>314</v>
      </c>
      <c r="B3293" s="1817">
        <v>12136</v>
      </c>
      <c r="C3293" s="1546" t="s">
        <v>2477</v>
      </c>
      <c r="D3293" s="1546" t="s">
        <v>2253</v>
      </c>
      <c r="E3293" s="1546" t="s">
        <v>1694</v>
      </c>
      <c r="F3293" s="1546" t="s">
        <v>977</v>
      </c>
      <c r="G3293" s="1818"/>
      <c r="H3293" s="1818"/>
      <c r="I3293" s="1818">
        <v>5</v>
      </c>
      <c r="J3293" s="1546" t="s">
        <v>6523</v>
      </c>
      <c r="K3293" s="1546" t="s">
        <v>6427</v>
      </c>
      <c r="L3293" s="1546" t="s">
        <v>6627</v>
      </c>
    </row>
    <row r="3294" spans="1:12">
      <c r="A3294" s="1546" t="s">
        <v>314</v>
      </c>
      <c r="B3294" s="1817">
        <v>12137</v>
      </c>
      <c r="C3294" s="1546" t="s">
        <v>2477</v>
      </c>
      <c r="D3294" s="1546" t="s">
        <v>2253</v>
      </c>
      <c r="E3294" s="1546" t="s">
        <v>1143</v>
      </c>
      <c r="F3294" s="1546" t="s">
        <v>1352</v>
      </c>
      <c r="G3294" s="1818"/>
      <c r="H3294" s="1818"/>
      <c r="I3294" s="1818">
        <v>3</v>
      </c>
      <c r="J3294" s="1546" t="s">
        <v>6523</v>
      </c>
      <c r="K3294" s="1546" t="s">
        <v>6427</v>
      </c>
      <c r="L3294" s="1546" t="s">
        <v>6627</v>
      </c>
    </row>
    <row r="3295" spans="1:12">
      <c r="A3295" s="1546" t="s">
        <v>314</v>
      </c>
      <c r="B3295" s="1817">
        <v>12138</v>
      </c>
      <c r="C3295" s="1546" t="s">
        <v>2477</v>
      </c>
      <c r="D3295" s="1546" t="s">
        <v>2253</v>
      </c>
      <c r="E3295" s="1546" t="s">
        <v>3969</v>
      </c>
      <c r="F3295" s="1546" t="s">
        <v>1714</v>
      </c>
      <c r="G3295" s="1818"/>
      <c r="H3295" s="1818"/>
      <c r="I3295" s="1818">
        <v>3</v>
      </c>
      <c r="J3295" s="1546" t="s">
        <v>6523</v>
      </c>
      <c r="K3295" s="1546" t="s">
        <v>6427</v>
      </c>
      <c r="L3295" s="1546" t="s">
        <v>6627</v>
      </c>
    </row>
    <row r="3296" spans="1:12">
      <c r="A3296" s="1546" t="s">
        <v>314</v>
      </c>
      <c r="B3296" s="1817">
        <v>12139</v>
      </c>
      <c r="C3296" s="1546" t="s">
        <v>2477</v>
      </c>
      <c r="D3296" s="1546" t="s">
        <v>2253</v>
      </c>
      <c r="E3296" s="1546" t="s">
        <v>1194</v>
      </c>
      <c r="F3296" s="1546" t="s">
        <v>1193</v>
      </c>
      <c r="G3296" s="1818"/>
      <c r="H3296" s="1818"/>
      <c r="I3296" s="1818">
        <v>3</v>
      </c>
      <c r="J3296" s="1546" t="s">
        <v>6523</v>
      </c>
      <c r="K3296" s="1546" t="s">
        <v>6427</v>
      </c>
      <c r="L3296" s="1546" t="s">
        <v>6627</v>
      </c>
    </row>
    <row r="3297" spans="1:12">
      <c r="A3297" s="1546" t="s">
        <v>314</v>
      </c>
      <c r="B3297" s="1817">
        <v>12140</v>
      </c>
      <c r="C3297" s="1546" t="s">
        <v>2477</v>
      </c>
      <c r="D3297" s="1546" t="s">
        <v>2253</v>
      </c>
      <c r="E3297" s="1546" t="s">
        <v>1608</v>
      </c>
      <c r="F3297" s="1546" t="s">
        <v>1802</v>
      </c>
      <c r="G3297" s="1818"/>
      <c r="H3297" s="1818"/>
      <c r="I3297" s="1818">
        <v>3</v>
      </c>
      <c r="J3297" s="1546" t="s">
        <v>6523</v>
      </c>
      <c r="K3297" s="1546" t="s">
        <v>6427</v>
      </c>
      <c r="L3297" s="1546" t="s">
        <v>6627</v>
      </c>
    </row>
    <row r="3298" spans="1:12">
      <c r="A3298" s="1546" t="s">
        <v>314</v>
      </c>
      <c r="B3298" s="1817">
        <v>12142</v>
      </c>
      <c r="C3298" s="1546" t="s">
        <v>2477</v>
      </c>
      <c r="D3298" s="1546" t="s">
        <v>2253</v>
      </c>
      <c r="E3298" s="1546" t="s">
        <v>1290</v>
      </c>
      <c r="F3298" s="1546" t="s">
        <v>1291</v>
      </c>
      <c r="G3298" s="1818"/>
      <c r="H3298" s="1818"/>
      <c r="I3298" s="1818">
        <v>10</v>
      </c>
      <c r="J3298" s="1546" t="s">
        <v>6523</v>
      </c>
      <c r="K3298" s="1546" t="s">
        <v>6427</v>
      </c>
      <c r="L3298" s="1546" t="s">
        <v>6627</v>
      </c>
    </row>
    <row r="3299" spans="1:12">
      <c r="A3299" s="1546" t="s">
        <v>314</v>
      </c>
      <c r="B3299" s="1817">
        <v>12143</v>
      </c>
      <c r="C3299" s="1546" t="s">
        <v>2477</v>
      </c>
      <c r="D3299" s="1546" t="s">
        <v>2253</v>
      </c>
      <c r="E3299" s="1546" t="s">
        <v>6080</v>
      </c>
      <c r="F3299" s="1546" t="s">
        <v>6540</v>
      </c>
      <c r="G3299" s="1818"/>
      <c r="H3299" s="1818"/>
      <c r="I3299" s="1818">
        <v>10</v>
      </c>
      <c r="J3299" s="1546" t="s">
        <v>6523</v>
      </c>
      <c r="K3299" s="1546" t="s">
        <v>6427</v>
      </c>
      <c r="L3299" s="1546" t="s">
        <v>6627</v>
      </c>
    </row>
    <row r="3300" spans="1:12">
      <c r="A3300" s="1546" t="s">
        <v>314</v>
      </c>
      <c r="B3300" s="1817">
        <v>12144</v>
      </c>
      <c r="C3300" s="1546" t="s">
        <v>2477</v>
      </c>
      <c r="D3300" s="1546" t="s">
        <v>2253</v>
      </c>
      <c r="E3300" s="1546" t="s">
        <v>1292</v>
      </c>
      <c r="F3300" s="1546" t="s">
        <v>6571</v>
      </c>
      <c r="G3300" s="1818"/>
      <c r="H3300" s="1818"/>
      <c r="I3300" s="1818">
        <v>10</v>
      </c>
      <c r="J3300" s="1546" t="s">
        <v>6523</v>
      </c>
      <c r="K3300" s="1546" t="s">
        <v>6427</v>
      </c>
      <c r="L3300" s="1546" t="s">
        <v>6627</v>
      </c>
    </row>
    <row r="3301" spans="1:12">
      <c r="A3301" s="1546" t="s">
        <v>314</v>
      </c>
      <c r="B3301" s="1817">
        <v>12145</v>
      </c>
      <c r="C3301" s="1546" t="s">
        <v>2477</v>
      </c>
      <c r="D3301" s="1546" t="s">
        <v>2253</v>
      </c>
      <c r="E3301" s="1546" t="s">
        <v>1349</v>
      </c>
      <c r="F3301" s="1546" t="s">
        <v>6542</v>
      </c>
      <c r="G3301" s="1818"/>
      <c r="H3301" s="1818"/>
      <c r="I3301" s="1818">
        <v>10</v>
      </c>
      <c r="J3301" s="1546" t="s">
        <v>6523</v>
      </c>
      <c r="K3301" s="1546" t="s">
        <v>6427</v>
      </c>
      <c r="L3301" s="1546" t="s">
        <v>6627</v>
      </c>
    </row>
    <row r="3302" spans="1:12">
      <c r="A3302" s="1546" t="s">
        <v>314</v>
      </c>
      <c r="B3302" s="1817">
        <v>12146</v>
      </c>
      <c r="C3302" s="1546" t="s">
        <v>2477</v>
      </c>
      <c r="D3302" s="1546" t="s">
        <v>2253</v>
      </c>
      <c r="E3302" s="1546" t="s">
        <v>542</v>
      </c>
      <c r="F3302" s="1546" t="s">
        <v>6541</v>
      </c>
      <c r="G3302" s="1818"/>
      <c r="H3302" s="1818"/>
      <c r="I3302" s="1818">
        <v>10</v>
      </c>
      <c r="J3302" s="1546" t="s">
        <v>6523</v>
      </c>
      <c r="K3302" s="1546" t="s">
        <v>6427</v>
      </c>
      <c r="L3302" s="1546" t="s">
        <v>6627</v>
      </c>
    </row>
    <row r="3303" spans="1:12">
      <c r="A3303" s="1546" t="s">
        <v>314</v>
      </c>
      <c r="B3303" s="1817">
        <v>12147</v>
      </c>
      <c r="C3303" s="1546" t="s">
        <v>2477</v>
      </c>
      <c r="D3303" s="1546" t="s">
        <v>2253</v>
      </c>
      <c r="E3303" s="1546" t="s">
        <v>548</v>
      </c>
      <c r="F3303" s="1546" t="s">
        <v>6544</v>
      </c>
      <c r="G3303" s="1818"/>
      <c r="H3303" s="1818"/>
      <c r="I3303" s="1818">
        <v>10</v>
      </c>
      <c r="J3303" s="1546" t="s">
        <v>6523</v>
      </c>
      <c r="K3303" s="1546" t="s">
        <v>6427</v>
      </c>
      <c r="L3303" s="1546" t="s">
        <v>6627</v>
      </c>
    </row>
    <row r="3304" spans="1:12">
      <c r="A3304" s="1546" t="s">
        <v>314</v>
      </c>
      <c r="B3304" s="1817">
        <v>12149</v>
      </c>
      <c r="C3304" s="1546" t="s">
        <v>2477</v>
      </c>
      <c r="D3304" s="1546" t="s">
        <v>2253</v>
      </c>
      <c r="E3304" s="1546" t="s">
        <v>6109</v>
      </c>
      <c r="F3304" s="1546" t="s">
        <v>466</v>
      </c>
      <c r="G3304" s="1818">
        <v>3</v>
      </c>
      <c r="H3304" s="1818">
        <v>4</v>
      </c>
      <c r="I3304" s="1818">
        <v>12</v>
      </c>
      <c r="J3304" s="1546" t="s">
        <v>6527</v>
      </c>
      <c r="K3304" s="1546" t="s">
        <v>6427</v>
      </c>
      <c r="L3304" s="1546" t="s">
        <v>6627</v>
      </c>
    </row>
    <row r="3305" spans="1:12">
      <c r="A3305" s="1546" t="s">
        <v>314</v>
      </c>
      <c r="B3305" s="1817">
        <v>12150</v>
      </c>
      <c r="C3305" s="1546" t="s">
        <v>2477</v>
      </c>
      <c r="D3305" s="1546" t="s">
        <v>2253</v>
      </c>
      <c r="E3305" s="1546" t="s">
        <v>6531</v>
      </c>
      <c r="F3305" s="1546" t="s">
        <v>335</v>
      </c>
      <c r="G3305" s="1818">
        <v>2</v>
      </c>
      <c r="H3305" s="1818">
        <v>4</v>
      </c>
      <c r="I3305" s="1818">
        <v>8</v>
      </c>
      <c r="J3305" s="1546" t="s">
        <v>6527</v>
      </c>
      <c r="K3305" s="1546" t="s">
        <v>6427</v>
      </c>
      <c r="L3305" s="1546" t="s">
        <v>6627</v>
      </c>
    </row>
    <row r="3306" spans="1:12">
      <c r="A3306" s="1546" t="s">
        <v>314</v>
      </c>
      <c r="B3306" s="1817">
        <v>12151</v>
      </c>
      <c r="C3306" s="1546" t="s">
        <v>2477</v>
      </c>
      <c r="D3306" s="1546" t="s">
        <v>2253</v>
      </c>
      <c r="E3306" s="1546" t="s">
        <v>6108</v>
      </c>
      <c r="F3306" s="1546" t="s">
        <v>424</v>
      </c>
      <c r="G3306" s="1818">
        <v>2</v>
      </c>
      <c r="H3306" s="1818">
        <v>4</v>
      </c>
      <c r="I3306" s="1818">
        <v>8</v>
      </c>
      <c r="J3306" s="1546" t="s">
        <v>6527</v>
      </c>
      <c r="K3306" s="1546" t="s">
        <v>6427</v>
      </c>
      <c r="L3306" s="1546" t="s">
        <v>6627</v>
      </c>
    </row>
    <row r="3307" spans="1:12">
      <c r="A3307" s="1546" t="s">
        <v>314</v>
      </c>
      <c r="B3307" s="1817">
        <v>12152</v>
      </c>
      <c r="C3307" s="1546" t="s">
        <v>2477</v>
      </c>
      <c r="D3307" s="1546" t="s">
        <v>2253</v>
      </c>
      <c r="E3307" s="1546" t="s">
        <v>653</v>
      </c>
      <c r="F3307" s="1546" t="s">
        <v>654</v>
      </c>
      <c r="G3307" s="1818">
        <v>1</v>
      </c>
      <c r="H3307" s="1818">
        <v>6</v>
      </c>
      <c r="I3307" s="1818">
        <v>6</v>
      </c>
      <c r="J3307" s="1546" t="s">
        <v>6527</v>
      </c>
      <c r="K3307" s="1546" t="s">
        <v>6427</v>
      </c>
      <c r="L3307" s="1546" t="s">
        <v>6627</v>
      </c>
    </row>
    <row r="3308" spans="1:12">
      <c r="A3308" s="1546" t="s">
        <v>314</v>
      </c>
      <c r="B3308" s="1817">
        <v>12153</v>
      </c>
      <c r="C3308" s="1546" t="s">
        <v>2477</v>
      </c>
      <c r="D3308" s="1546" t="s">
        <v>2253</v>
      </c>
      <c r="E3308" s="1546" t="s">
        <v>6168</v>
      </c>
      <c r="F3308" s="1546" t="s">
        <v>984</v>
      </c>
      <c r="G3308" s="1818"/>
      <c r="H3308" s="1818"/>
      <c r="I3308" s="1818">
        <v>5</v>
      </c>
      <c r="J3308" s="1546" t="s">
        <v>6523</v>
      </c>
      <c r="K3308" s="1546" t="s">
        <v>6427</v>
      </c>
      <c r="L3308" s="1546" t="s">
        <v>6627</v>
      </c>
    </row>
    <row r="3309" spans="1:12">
      <c r="A3309" s="1546" t="s">
        <v>314</v>
      </c>
      <c r="B3309" s="1817">
        <v>12154</v>
      </c>
      <c r="C3309" s="1546" t="s">
        <v>2477</v>
      </c>
      <c r="D3309" s="1546" t="s">
        <v>2253</v>
      </c>
      <c r="E3309" s="1546" t="s">
        <v>6168</v>
      </c>
      <c r="F3309" s="1546" t="s">
        <v>984</v>
      </c>
      <c r="G3309" s="1818"/>
      <c r="H3309" s="1818"/>
      <c r="I3309" s="1818">
        <v>1</v>
      </c>
      <c r="J3309" s="1546" t="s">
        <v>6523</v>
      </c>
      <c r="K3309" s="1546" t="s">
        <v>6427</v>
      </c>
      <c r="L3309" s="1546" t="s">
        <v>6627</v>
      </c>
    </row>
    <row r="3310" spans="1:12">
      <c r="A3310" s="1546" t="s">
        <v>314</v>
      </c>
      <c r="B3310" s="1817">
        <v>12155</v>
      </c>
      <c r="C3310" s="1546" t="s">
        <v>2477</v>
      </c>
      <c r="D3310" s="1546" t="s">
        <v>2253</v>
      </c>
      <c r="E3310" s="1546" t="s">
        <v>3947</v>
      </c>
      <c r="F3310" s="1546" t="s">
        <v>657</v>
      </c>
      <c r="G3310" s="1818"/>
      <c r="H3310" s="1818"/>
      <c r="I3310" s="1818">
        <v>5</v>
      </c>
      <c r="J3310" s="1546" t="s">
        <v>6523</v>
      </c>
      <c r="K3310" s="1546" t="s">
        <v>6427</v>
      </c>
      <c r="L3310" s="1546" t="s">
        <v>6627</v>
      </c>
    </row>
    <row r="3311" spans="1:12">
      <c r="A3311" s="1546" t="s">
        <v>314</v>
      </c>
      <c r="B3311" s="1817">
        <v>12157</v>
      </c>
      <c r="C3311" s="1546" t="s">
        <v>2477</v>
      </c>
      <c r="D3311" s="1546" t="s">
        <v>2253</v>
      </c>
      <c r="E3311" s="1546" t="s">
        <v>531</v>
      </c>
      <c r="F3311" s="1546" t="s">
        <v>532</v>
      </c>
      <c r="G3311" s="1818"/>
      <c r="H3311" s="1818"/>
      <c r="I3311" s="1818">
        <v>10</v>
      </c>
      <c r="J3311" s="1546" t="s">
        <v>6523</v>
      </c>
      <c r="K3311" s="1546" t="s">
        <v>6427</v>
      </c>
      <c r="L3311" s="1546" t="s">
        <v>6627</v>
      </c>
    </row>
    <row r="3312" spans="1:12">
      <c r="A3312" s="1546" t="s">
        <v>314</v>
      </c>
      <c r="B3312" s="1817">
        <v>12158</v>
      </c>
      <c r="C3312" s="1546" t="s">
        <v>2477</v>
      </c>
      <c r="D3312" s="1546" t="s">
        <v>2253</v>
      </c>
      <c r="E3312" s="1546" t="s">
        <v>6388</v>
      </c>
      <c r="F3312" s="1546" t="s">
        <v>2482</v>
      </c>
      <c r="G3312" s="1818"/>
      <c r="H3312" s="1818"/>
      <c r="I3312" s="1818">
        <v>5</v>
      </c>
      <c r="J3312" s="1546" t="s">
        <v>6523</v>
      </c>
      <c r="K3312" s="1546" t="s">
        <v>6427</v>
      </c>
      <c r="L3312" s="1546" t="s">
        <v>6627</v>
      </c>
    </row>
    <row r="3313" spans="1:12">
      <c r="A3313" s="1546" t="s">
        <v>314</v>
      </c>
      <c r="B3313" s="1817">
        <v>12159</v>
      </c>
      <c r="C3313" s="1546" t="s">
        <v>2477</v>
      </c>
      <c r="D3313" s="1546" t="s">
        <v>2253</v>
      </c>
      <c r="E3313" s="1546" t="s">
        <v>6389</v>
      </c>
      <c r="F3313" s="1546" t="s">
        <v>2484</v>
      </c>
      <c r="G3313" s="1818"/>
      <c r="H3313" s="1818"/>
      <c r="I3313" s="1818">
        <v>5</v>
      </c>
      <c r="J3313" s="1546" t="s">
        <v>6523</v>
      </c>
      <c r="K3313" s="1546" t="s">
        <v>6427</v>
      </c>
      <c r="L3313" s="1546" t="s">
        <v>6627</v>
      </c>
    </row>
    <row r="3314" spans="1:12">
      <c r="A3314" s="1546" t="s">
        <v>314</v>
      </c>
      <c r="B3314" s="1817">
        <v>12160</v>
      </c>
      <c r="C3314" s="1546" t="s">
        <v>2477</v>
      </c>
      <c r="D3314" s="1546" t="s">
        <v>2253</v>
      </c>
      <c r="E3314" s="1546" t="s">
        <v>6538</v>
      </c>
      <c r="F3314" s="1546" t="s">
        <v>536</v>
      </c>
      <c r="G3314" s="1818"/>
      <c r="H3314" s="1818"/>
      <c r="I3314" s="1818">
        <v>10</v>
      </c>
      <c r="J3314" s="1546" t="s">
        <v>6523</v>
      </c>
      <c r="K3314" s="1546" t="s">
        <v>6427</v>
      </c>
      <c r="L3314" s="1546" t="s">
        <v>6627</v>
      </c>
    </row>
    <row r="3315" spans="1:12">
      <c r="A3315" s="1546" t="s">
        <v>314</v>
      </c>
      <c r="B3315" s="1817">
        <v>12162</v>
      </c>
      <c r="C3315" s="1546" t="s">
        <v>2477</v>
      </c>
      <c r="D3315" s="1546" t="s">
        <v>2253</v>
      </c>
      <c r="E3315" s="1546" t="s">
        <v>494</v>
      </c>
      <c r="F3315" s="1546" t="s">
        <v>303</v>
      </c>
      <c r="G3315" s="1818">
        <v>1</v>
      </c>
      <c r="H3315" s="1818">
        <v>50</v>
      </c>
      <c r="I3315" s="1818">
        <v>50</v>
      </c>
      <c r="J3315" s="1546" t="s">
        <v>6527</v>
      </c>
      <c r="K3315" s="1546" t="s">
        <v>6427</v>
      </c>
      <c r="L3315" s="1546" t="s">
        <v>6627</v>
      </c>
    </row>
    <row r="3316" spans="1:12">
      <c r="A3316" s="1546" t="s">
        <v>314</v>
      </c>
      <c r="B3316" s="1817">
        <v>12163</v>
      </c>
      <c r="C3316" s="1546" t="s">
        <v>2477</v>
      </c>
      <c r="D3316" s="1546" t="s">
        <v>2253</v>
      </c>
      <c r="E3316" s="1546" t="s">
        <v>495</v>
      </c>
      <c r="F3316" s="1546" t="s">
        <v>303</v>
      </c>
      <c r="G3316" s="1818">
        <v>1</v>
      </c>
      <c r="H3316" s="1818">
        <v>50</v>
      </c>
      <c r="I3316" s="1818">
        <v>50</v>
      </c>
      <c r="J3316" s="1546" t="s">
        <v>6527</v>
      </c>
      <c r="K3316" s="1546" t="s">
        <v>6427</v>
      </c>
      <c r="L3316" s="1546" t="s">
        <v>6627</v>
      </c>
    </row>
    <row r="3317" spans="1:12">
      <c r="A3317" s="1546" t="s">
        <v>314</v>
      </c>
      <c r="B3317" s="1817">
        <v>12164</v>
      </c>
      <c r="C3317" s="1546" t="s">
        <v>2477</v>
      </c>
      <c r="D3317" s="1546" t="s">
        <v>2253</v>
      </c>
      <c r="E3317" s="1546" t="s">
        <v>496</v>
      </c>
      <c r="F3317" s="1546" t="s">
        <v>303</v>
      </c>
      <c r="G3317" s="1818">
        <v>1</v>
      </c>
      <c r="H3317" s="1818">
        <v>50</v>
      </c>
      <c r="I3317" s="1818">
        <v>50</v>
      </c>
      <c r="J3317" s="1546" t="s">
        <v>6527</v>
      </c>
      <c r="K3317" s="1546" t="s">
        <v>6427</v>
      </c>
      <c r="L3317" s="1546" t="s">
        <v>6627</v>
      </c>
    </row>
    <row r="3318" spans="1:12">
      <c r="A3318" s="1546" t="s">
        <v>314</v>
      </c>
      <c r="B3318" s="1817">
        <v>12165</v>
      </c>
      <c r="C3318" s="1546" t="s">
        <v>2477</v>
      </c>
      <c r="D3318" s="1546" t="s">
        <v>2253</v>
      </c>
      <c r="E3318" s="1546" t="s">
        <v>6131</v>
      </c>
      <c r="F3318" s="1546" t="s">
        <v>6515</v>
      </c>
      <c r="G3318" s="1818"/>
      <c r="H3318" s="1818"/>
      <c r="I3318" s="1818">
        <v>150</v>
      </c>
      <c r="J3318" s="1546" t="s">
        <v>6523</v>
      </c>
      <c r="K3318" s="1546" t="s">
        <v>6427</v>
      </c>
      <c r="L3318" s="1546" t="s">
        <v>6627</v>
      </c>
    </row>
    <row r="3319" spans="1:12">
      <c r="A3319" s="1546" t="s">
        <v>314</v>
      </c>
      <c r="B3319" s="1817">
        <v>12167</v>
      </c>
      <c r="C3319" s="1546" t="s">
        <v>2477</v>
      </c>
      <c r="D3319" s="1546" t="s">
        <v>2253</v>
      </c>
      <c r="E3319" s="1546" t="s">
        <v>2485</v>
      </c>
      <c r="F3319" s="1546" t="s">
        <v>6628</v>
      </c>
      <c r="G3319" s="1818"/>
      <c r="H3319" s="1818"/>
      <c r="I3319" s="1818">
        <v>5</v>
      </c>
      <c r="J3319" s="1546" t="s">
        <v>6523</v>
      </c>
      <c r="K3319" s="1546" t="s">
        <v>6427</v>
      </c>
      <c r="L3319" s="1546" t="s">
        <v>6627</v>
      </c>
    </row>
    <row r="3320" spans="1:12">
      <c r="A3320" s="1546" t="s">
        <v>314</v>
      </c>
      <c r="B3320" s="1817">
        <v>12168</v>
      </c>
      <c r="C3320" s="1546" t="s">
        <v>2477</v>
      </c>
      <c r="D3320" s="1546" t="s">
        <v>2253</v>
      </c>
      <c r="E3320" s="1546" t="s">
        <v>1354</v>
      </c>
      <c r="F3320" s="1546" t="s">
        <v>6629</v>
      </c>
      <c r="G3320" s="1818"/>
      <c r="H3320" s="1818"/>
      <c r="I3320" s="1818">
        <v>5</v>
      </c>
      <c r="J3320" s="1546" t="s">
        <v>6523</v>
      </c>
      <c r="K3320" s="1546" t="s">
        <v>6427</v>
      </c>
      <c r="L3320" s="1546" t="s">
        <v>6627</v>
      </c>
    </row>
    <row r="3321" spans="1:12">
      <c r="A3321" s="1546" t="s">
        <v>314</v>
      </c>
      <c r="B3321" s="1817">
        <v>12169</v>
      </c>
      <c r="C3321" s="1546" t="s">
        <v>2477</v>
      </c>
      <c r="D3321" s="1546" t="s">
        <v>2253</v>
      </c>
      <c r="E3321" s="1546" t="s">
        <v>6377</v>
      </c>
      <c r="F3321" s="1546" t="s">
        <v>2049</v>
      </c>
      <c r="G3321" s="1818"/>
      <c r="H3321" s="1818"/>
      <c r="I3321" s="1818">
        <v>10</v>
      </c>
      <c r="J3321" s="1546" t="s">
        <v>6523</v>
      </c>
      <c r="K3321" s="1546" t="s">
        <v>6427</v>
      </c>
      <c r="L3321" s="1546" t="s">
        <v>6627</v>
      </c>
    </row>
    <row r="3322" spans="1:12">
      <c r="A3322" s="1546" t="s">
        <v>314</v>
      </c>
      <c r="B3322" s="1817">
        <v>12170</v>
      </c>
      <c r="C3322" s="1546" t="s">
        <v>2477</v>
      </c>
      <c r="D3322" s="1546" t="s">
        <v>2253</v>
      </c>
      <c r="E3322" s="1546" t="s">
        <v>1699</v>
      </c>
      <c r="F3322" s="1546" t="s">
        <v>6488</v>
      </c>
      <c r="G3322" s="1818"/>
      <c r="H3322" s="1818"/>
      <c r="I3322" s="1818">
        <v>5</v>
      </c>
      <c r="J3322" s="1546" t="s">
        <v>6523</v>
      </c>
      <c r="K3322" s="1546" t="s">
        <v>6427</v>
      </c>
      <c r="L3322" s="1546" t="s">
        <v>6627</v>
      </c>
    </row>
    <row r="3323" spans="1:12">
      <c r="A3323" s="1546" t="s">
        <v>314</v>
      </c>
      <c r="B3323" s="1817">
        <v>12172</v>
      </c>
      <c r="C3323" s="1546" t="s">
        <v>2477</v>
      </c>
      <c r="D3323" s="1546" t="s">
        <v>2253</v>
      </c>
      <c r="E3323" s="1546" t="s">
        <v>804</v>
      </c>
      <c r="F3323" s="1546" t="s">
        <v>6551</v>
      </c>
      <c r="G3323" s="1818"/>
      <c r="H3323" s="1818"/>
      <c r="I3323" s="1818">
        <v>250</v>
      </c>
      <c r="J3323" s="1546" t="s">
        <v>6523</v>
      </c>
      <c r="K3323" s="1546" t="s">
        <v>6427</v>
      </c>
      <c r="L3323" s="1546" t="s">
        <v>6627</v>
      </c>
    </row>
    <row r="3324" spans="1:12">
      <c r="A3324" s="1546" t="s">
        <v>314</v>
      </c>
      <c r="B3324" s="1817">
        <v>12201</v>
      </c>
      <c r="C3324" s="1546" t="s">
        <v>2477</v>
      </c>
      <c r="D3324" s="1546" t="s">
        <v>2254</v>
      </c>
      <c r="E3324" s="1546" t="s">
        <v>6235</v>
      </c>
      <c r="F3324" s="1546" t="s">
        <v>339</v>
      </c>
      <c r="G3324" s="1818">
        <v>1</v>
      </c>
      <c r="H3324" s="1818">
        <v>5</v>
      </c>
      <c r="I3324" s="1818">
        <v>5</v>
      </c>
      <c r="J3324" s="1546" t="s">
        <v>6527</v>
      </c>
      <c r="K3324" s="1546" t="s">
        <v>6456</v>
      </c>
      <c r="L3324" s="1546" t="s">
        <v>6515</v>
      </c>
    </row>
    <row r="3325" spans="1:12">
      <c r="A3325" s="1546" t="s">
        <v>314</v>
      </c>
      <c r="B3325" s="1817">
        <v>12202</v>
      </c>
      <c r="C3325" s="1546" t="s">
        <v>2477</v>
      </c>
      <c r="D3325" s="1546" t="s">
        <v>2254</v>
      </c>
      <c r="E3325" s="1546" t="s">
        <v>488</v>
      </c>
      <c r="F3325" s="1546" t="s">
        <v>506</v>
      </c>
      <c r="G3325" s="1818">
        <v>2</v>
      </c>
      <c r="H3325" s="1818">
        <v>5</v>
      </c>
      <c r="I3325" s="1818">
        <v>10</v>
      </c>
      <c r="J3325" s="1546" t="s">
        <v>6527</v>
      </c>
      <c r="K3325" s="1546" t="s">
        <v>6456</v>
      </c>
      <c r="L3325" s="1546" t="s">
        <v>6515</v>
      </c>
    </row>
    <row r="3326" spans="1:12">
      <c r="A3326" s="1546" t="s">
        <v>314</v>
      </c>
      <c r="B3326" s="1817">
        <v>12203</v>
      </c>
      <c r="C3326" s="1546" t="s">
        <v>2477</v>
      </c>
      <c r="D3326" s="1546" t="s">
        <v>2254</v>
      </c>
      <c r="E3326" s="1546" t="s">
        <v>1662</v>
      </c>
      <c r="F3326" s="1546" t="s">
        <v>362</v>
      </c>
      <c r="G3326" s="1818">
        <v>1</v>
      </c>
      <c r="H3326" s="1818">
        <v>5</v>
      </c>
      <c r="I3326" s="1818">
        <v>5</v>
      </c>
      <c r="J3326" s="1546" t="s">
        <v>6527</v>
      </c>
      <c r="K3326" s="1546" t="s">
        <v>6456</v>
      </c>
      <c r="L3326" s="1546" t="s">
        <v>6515</v>
      </c>
    </row>
    <row r="3327" spans="1:12">
      <c r="A3327" s="1546" t="s">
        <v>314</v>
      </c>
      <c r="B3327" s="1817">
        <v>12204</v>
      </c>
      <c r="C3327" s="1546" t="s">
        <v>2477</v>
      </c>
      <c r="D3327" s="1546" t="s">
        <v>2254</v>
      </c>
      <c r="E3327" s="1546" t="s">
        <v>1661</v>
      </c>
      <c r="F3327" s="1546" t="s">
        <v>438</v>
      </c>
      <c r="G3327" s="1818">
        <v>1</v>
      </c>
      <c r="H3327" s="1818">
        <v>5</v>
      </c>
      <c r="I3327" s="1818">
        <v>5</v>
      </c>
      <c r="J3327" s="1546" t="s">
        <v>6527</v>
      </c>
      <c r="K3327" s="1546" t="s">
        <v>6456</v>
      </c>
      <c r="L3327" s="1546" t="s">
        <v>6515</v>
      </c>
    </row>
    <row r="3328" spans="1:12">
      <c r="A3328" s="1546" t="s">
        <v>314</v>
      </c>
      <c r="B3328" s="1817">
        <v>12206</v>
      </c>
      <c r="C3328" s="1546" t="s">
        <v>2477</v>
      </c>
      <c r="D3328" s="1546" t="s">
        <v>2254</v>
      </c>
      <c r="E3328" s="1546" t="s">
        <v>6127</v>
      </c>
      <c r="F3328" s="1546" t="s">
        <v>847</v>
      </c>
      <c r="G3328" s="1818">
        <v>3</v>
      </c>
      <c r="H3328" s="1818">
        <v>4</v>
      </c>
      <c r="I3328" s="1818">
        <v>12</v>
      </c>
      <c r="J3328" s="1546" t="s">
        <v>6527</v>
      </c>
      <c r="K3328" s="1546" t="s">
        <v>6456</v>
      </c>
      <c r="L3328" s="1546" t="s">
        <v>6515</v>
      </c>
    </row>
    <row r="3329" spans="1:12">
      <c r="A3329" s="1546" t="s">
        <v>314</v>
      </c>
      <c r="B3329" s="1817">
        <v>12208</v>
      </c>
      <c r="C3329" s="1546" t="s">
        <v>2477</v>
      </c>
      <c r="D3329" s="1546" t="s">
        <v>2254</v>
      </c>
      <c r="E3329" s="1546" t="s">
        <v>673</v>
      </c>
      <c r="F3329" s="1546" t="s">
        <v>1408</v>
      </c>
      <c r="G3329" s="1818">
        <v>3</v>
      </c>
      <c r="H3329" s="1818">
        <v>50</v>
      </c>
      <c r="I3329" s="1818">
        <v>150</v>
      </c>
      <c r="J3329" s="1546" t="s">
        <v>6527</v>
      </c>
      <c r="K3329" s="1546" t="s">
        <v>6456</v>
      </c>
      <c r="L3329" s="1546" t="s">
        <v>6515</v>
      </c>
    </row>
    <row r="3330" spans="1:12">
      <c r="A3330" s="1546" t="s">
        <v>314</v>
      </c>
      <c r="B3330" s="1817">
        <v>12209</v>
      </c>
      <c r="C3330" s="1546" t="s">
        <v>2477</v>
      </c>
      <c r="D3330" s="1546" t="s">
        <v>2254</v>
      </c>
      <c r="E3330" s="1546" t="s">
        <v>1312</v>
      </c>
      <c r="F3330" s="1546" t="s">
        <v>6515</v>
      </c>
      <c r="G3330" s="1818">
        <v>3</v>
      </c>
      <c r="H3330" s="1818">
        <v>50</v>
      </c>
      <c r="I3330" s="1818">
        <v>150</v>
      </c>
      <c r="J3330" s="1546" t="s">
        <v>6527</v>
      </c>
      <c r="K3330" s="1546" t="s">
        <v>6456</v>
      </c>
      <c r="L3330" s="1546" t="s">
        <v>6515</v>
      </c>
    </row>
    <row r="3331" spans="1:12">
      <c r="A3331" s="1546" t="s">
        <v>314</v>
      </c>
      <c r="B3331" s="1817">
        <v>12210</v>
      </c>
      <c r="C3331" s="1546" t="s">
        <v>2477</v>
      </c>
      <c r="D3331" s="1546" t="s">
        <v>2254</v>
      </c>
      <c r="E3331" s="1546" t="s">
        <v>675</v>
      </c>
      <c r="F3331" s="1546" t="s">
        <v>6515</v>
      </c>
      <c r="G3331" s="1818">
        <v>3</v>
      </c>
      <c r="H3331" s="1818">
        <v>50</v>
      </c>
      <c r="I3331" s="1818">
        <v>150</v>
      </c>
      <c r="J3331" s="1546" t="s">
        <v>6527</v>
      </c>
      <c r="K3331" s="1546" t="s">
        <v>6456</v>
      </c>
      <c r="L3331" s="1546" t="s">
        <v>6515</v>
      </c>
    </row>
    <row r="3332" spans="1:12">
      <c r="A3332" s="1546" t="s">
        <v>314</v>
      </c>
      <c r="B3332" s="1817">
        <v>12221</v>
      </c>
      <c r="C3332" s="1546" t="s">
        <v>2477</v>
      </c>
      <c r="D3332" s="1546" t="s">
        <v>2254</v>
      </c>
      <c r="E3332" s="1546" t="s">
        <v>409</v>
      </c>
      <c r="F3332" s="1546" t="s">
        <v>21</v>
      </c>
      <c r="G3332" s="1818">
        <v>17</v>
      </c>
      <c r="H3332" s="1818"/>
      <c r="I3332" s="1818">
        <v>487</v>
      </c>
      <c r="J3332" s="1546" t="s">
        <v>6523</v>
      </c>
      <c r="K3332" s="1546" t="s">
        <v>6456</v>
      </c>
      <c r="L3332" s="1546" t="s">
        <v>6515</v>
      </c>
    </row>
    <row r="3333" spans="1:12">
      <c r="A3333" s="1546" t="s">
        <v>314</v>
      </c>
      <c r="B3333" s="1817">
        <v>12242</v>
      </c>
      <c r="C3333" s="1546" t="s">
        <v>2477</v>
      </c>
      <c r="D3333" s="1546" t="s">
        <v>2255</v>
      </c>
      <c r="E3333" s="1546" t="s">
        <v>755</v>
      </c>
      <c r="F3333" s="1546" t="s">
        <v>756</v>
      </c>
      <c r="G3333" s="1818">
        <v>1</v>
      </c>
      <c r="H3333" s="1818">
        <v>5</v>
      </c>
      <c r="I3333" s="1818">
        <v>5</v>
      </c>
      <c r="J3333" s="1546" t="s">
        <v>6527</v>
      </c>
      <c r="K3333" s="1546" t="s">
        <v>6456</v>
      </c>
      <c r="L3333" s="1546" t="s">
        <v>6515</v>
      </c>
    </row>
    <row r="3334" spans="1:12">
      <c r="A3334" s="1546" t="s">
        <v>314</v>
      </c>
      <c r="B3334" s="1817">
        <v>12243</v>
      </c>
      <c r="C3334" s="1546" t="s">
        <v>2477</v>
      </c>
      <c r="D3334" s="1546" t="s">
        <v>2255</v>
      </c>
      <c r="E3334" s="1546" t="s">
        <v>6249</v>
      </c>
      <c r="F3334" s="1546" t="s">
        <v>453</v>
      </c>
      <c r="G3334" s="1818">
        <v>1</v>
      </c>
      <c r="H3334" s="1818">
        <v>5</v>
      </c>
      <c r="I3334" s="1818">
        <v>5</v>
      </c>
      <c r="J3334" s="1546" t="s">
        <v>6527</v>
      </c>
      <c r="K3334" s="1546" t="s">
        <v>6456</v>
      </c>
      <c r="L3334" s="1546" t="s">
        <v>6515</v>
      </c>
    </row>
    <row r="3335" spans="1:12">
      <c r="A3335" s="1546" t="s">
        <v>314</v>
      </c>
      <c r="B3335" s="1817">
        <v>12284</v>
      </c>
      <c r="C3335" s="1546" t="s">
        <v>2490</v>
      </c>
      <c r="D3335" s="1546" t="s">
        <v>2256</v>
      </c>
      <c r="E3335" s="1546" t="s">
        <v>790</v>
      </c>
      <c r="F3335" s="1546" t="s">
        <v>791</v>
      </c>
      <c r="G3335" s="1818">
        <v>2</v>
      </c>
      <c r="H3335" s="1818">
        <v>5</v>
      </c>
      <c r="I3335" s="1818">
        <v>10</v>
      </c>
      <c r="J3335" s="1546" t="s">
        <v>6527</v>
      </c>
      <c r="K3335" s="1546" t="s">
        <v>6427</v>
      </c>
      <c r="L3335" s="1546" t="s">
        <v>6630</v>
      </c>
    </row>
    <row r="3336" spans="1:12">
      <c r="A3336" s="1546" t="s">
        <v>314</v>
      </c>
      <c r="B3336" s="1817">
        <v>12285</v>
      </c>
      <c r="C3336" s="1546" t="s">
        <v>2490</v>
      </c>
      <c r="D3336" s="1546" t="s">
        <v>2256</v>
      </c>
      <c r="E3336" s="1546" t="s">
        <v>1661</v>
      </c>
      <c r="F3336" s="1546" t="s">
        <v>438</v>
      </c>
      <c r="G3336" s="1818">
        <v>2</v>
      </c>
      <c r="H3336" s="1818">
        <v>5</v>
      </c>
      <c r="I3336" s="1818">
        <v>10</v>
      </c>
      <c r="J3336" s="1546" t="s">
        <v>6527</v>
      </c>
      <c r="K3336" s="1546" t="s">
        <v>6427</v>
      </c>
      <c r="L3336" s="1546" t="s">
        <v>6630</v>
      </c>
    </row>
    <row r="3337" spans="1:12">
      <c r="A3337" s="1546" t="s">
        <v>314</v>
      </c>
      <c r="B3337" s="1817">
        <v>12286</v>
      </c>
      <c r="C3337" s="1546" t="s">
        <v>2490</v>
      </c>
      <c r="D3337" s="1546" t="s">
        <v>2256</v>
      </c>
      <c r="E3337" s="1546" t="s">
        <v>6256</v>
      </c>
      <c r="F3337" s="1546" t="s">
        <v>436</v>
      </c>
      <c r="G3337" s="1818">
        <v>2</v>
      </c>
      <c r="H3337" s="1818">
        <v>5</v>
      </c>
      <c r="I3337" s="1818">
        <v>10</v>
      </c>
      <c r="J3337" s="1546" t="s">
        <v>6527</v>
      </c>
      <c r="K3337" s="1546" t="s">
        <v>6427</v>
      </c>
      <c r="L3337" s="1546" t="s">
        <v>6630</v>
      </c>
    </row>
    <row r="3338" spans="1:12">
      <c r="A3338" s="1546" t="s">
        <v>314</v>
      </c>
      <c r="B3338" s="1817">
        <v>12289</v>
      </c>
      <c r="C3338" s="1546" t="s">
        <v>2490</v>
      </c>
      <c r="D3338" s="1546" t="s">
        <v>2256</v>
      </c>
      <c r="E3338" s="1546" t="s">
        <v>443</v>
      </c>
      <c r="F3338" s="1546" t="s">
        <v>442</v>
      </c>
      <c r="G3338" s="1818">
        <v>1</v>
      </c>
      <c r="H3338" s="1818">
        <v>5</v>
      </c>
      <c r="I3338" s="1818">
        <v>5</v>
      </c>
      <c r="J3338" s="1546" t="s">
        <v>6527</v>
      </c>
      <c r="K3338" s="1546" t="s">
        <v>6427</v>
      </c>
      <c r="L3338" s="1546" t="s">
        <v>6630</v>
      </c>
    </row>
    <row r="3339" spans="1:12">
      <c r="A3339" s="1546" t="s">
        <v>314</v>
      </c>
      <c r="B3339" s="1817">
        <v>12290</v>
      </c>
      <c r="C3339" s="1546" t="s">
        <v>2490</v>
      </c>
      <c r="D3339" s="1546" t="s">
        <v>2256</v>
      </c>
      <c r="E3339" s="1546" t="s">
        <v>441</v>
      </c>
      <c r="F3339" s="1546" t="s">
        <v>440</v>
      </c>
      <c r="G3339" s="1818">
        <v>1</v>
      </c>
      <c r="H3339" s="1818">
        <v>5</v>
      </c>
      <c r="I3339" s="1818">
        <v>5</v>
      </c>
      <c r="J3339" s="1546" t="s">
        <v>6527</v>
      </c>
      <c r="K3339" s="1546" t="s">
        <v>6427</v>
      </c>
      <c r="L3339" s="1546" t="s">
        <v>6630</v>
      </c>
    </row>
    <row r="3340" spans="1:12">
      <c r="A3340" s="1546" t="s">
        <v>314</v>
      </c>
      <c r="B3340" s="1817">
        <v>12291</v>
      </c>
      <c r="C3340" s="1546" t="s">
        <v>2490</v>
      </c>
      <c r="D3340" s="1546" t="s">
        <v>2256</v>
      </c>
      <c r="E3340" s="1546" t="s">
        <v>361</v>
      </c>
      <c r="F3340" s="1546" t="s">
        <v>362</v>
      </c>
      <c r="G3340" s="1818">
        <v>1</v>
      </c>
      <c r="H3340" s="1818">
        <v>5</v>
      </c>
      <c r="I3340" s="1818">
        <v>5</v>
      </c>
      <c r="J3340" s="1546" t="s">
        <v>6527</v>
      </c>
      <c r="K3340" s="1546" t="s">
        <v>6427</v>
      </c>
      <c r="L3340" s="1546" t="s">
        <v>6630</v>
      </c>
    </row>
    <row r="3341" spans="1:12">
      <c r="A3341" s="1546" t="s">
        <v>314</v>
      </c>
      <c r="B3341" s="1817">
        <v>12292</v>
      </c>
      <c r="C3341" s="1546" t="s">
        <v>2490</v>
      </c>
      <c r="D3341" s="1546" t="s">
        <v>2256</v>
      </c>
      <c r="E3341" s="1546" t="s">
        <v>5901</v>
      </c>
      <c r="F3341" s="1546" t="s">
        <v>585</v>
      </c>
      <c r="G3341" s="1818">
        <v>1</v>
      </c>
      <c r="H3341" s="1818">
        <v>5</v>
      </c>
      <c r="I3341" s="1818">
        <v>5</v>
      </c>
      <c r="J3341" s="1546" t="s">
        <v>6527</v>
      </c>
      <c r="K3341" s="1546" t="s">
        <v>6427</v>
      </c>
      <c r="L3341" s="1546" t="s">
        <v>6630</v>
      </c>
    </row>
    <row r="3342" spans="1:12">
      <c r="A3342" s="1546" t="s">
        <v>314</v>
      </c>
      <c r="B3342" s="1817">
        <v>12293</v>
      </c>
      <c r="C3342" s="1546" t="s">
        <v>2490</v>
      </c>
      <c r="D3342" s="1546" t="s">
        <v>2256</v>
      </c>
      <c r="E3342" s="1546" t="s">
        <v>1662</v>
      </c>
      <c r="F3342" s="1546" t="s">
        <v>362</v>
      </c>
      <c r="G3342" s="1818">
        <v>1</v>
      </c>
      <c r="H3342" s="1818">
        <v>5</v>
      </c>
      <c r="I3342" s="1818">
        <v>5</v>
      </c>
      <c r="J3342" s="1546" t="s">
        <v>6527</v>
      </c>
      <c r="K3342" s="1546" t="s">
        <v>6427</v>
      </c>
      <c r="L3342" s="1546" t="s">
        <v>6630</v>
      </c>
    </row>
    <row r="3343" spans="1:12">
      <c r="A3343" s="1546" t="s">
        <v>314</v>
      </c>
      <c r="B3343" s="1817">
        <v>12294</v>
      </c>
      <c r="C3343" s="1546" t="s">
        <v>2490</v>
      </c>
      <c r="D3343" s="1546" t="s">
        <v>2256</v>
      </c>
      <c r="E3343" s="1546" t="s">
        <v>6242</v>
      </c>
      <c r="F3343" s="1546" t="s">
        <v>313</v>
      </c>
      <c r="G3343" s="1818">
        <v>1</v>
      </c>
      <c r="H3343" s="1818">
        <v>5</v>
      </c>
      <c r="I3343" s="1818">
        <v>5</v>
      </c>
      <c r="J3343" s="1546" t="s">
        <v>6527</v>
      </c>
      <c r="K3343" s="1546" t="s">
        <v>6427</v>
      </c>
      <c r="L3343" s="1546" t="s">
        <v>6630</v>
      </c>
    </row>
    <row r="3344" spans="1:12">
      <c r="A3344" s="1546" t="s">
        <v>314</v>
      </c>
      <c r="B3344" s="1817">
        <v>12295</v>
      </c>
      <c r="C3344" s="1546" t="s">
        <v>2490</v>
      </c>
      <c r="D3344" s="1546" t="s">
        <v>2256</v>
      </c>
      <c r="E3344" s="1546" t="s">
        <v>619</v>
      </c>
      <c r="F3344" s="1546" t="s">
        <v>620</v>
      </c>
      <c r="G3344" s="1818">
        <v>2</v>
      </c>
      <c r="H3344" s="1818">
        <v>5</v>
      </c>
      <c r="I3344" s="1818">
        <v>10</v>
      </c>
      <c r="J3344" s="1546" t="s">
        <v>6527</v>
      </c>
      <c r="K3344" s="1546" t="s">
        <v>6427</v>
      </c>
      <c r="L3344" s="1546" t="s">
        <v>6630</v>
      </c>
    </row>
    <row r="3345" spans="1:12">
      <c r="A3345" s="1546" t="s">
        <v>314</v>
      </c>
      <c r="B3345" s="1817">
        <v>12298</v>
      </c>
      <c r="C3345" s="1546" t="s">
        <v>2490</v>
      </c>
      <c r="D3345" s="1546" t="s">
        <v>2256</v>
      </c>
      <c r="E3345" s="1546" t="s">
        <v>794</v>
      </c>
      <c r="F3345" s="1546" t="s">
        <v>795</v>
      </c>
      <c r="G3345" s="1818">
        <v>1</v>
      </c>
      <c r="H3345" s="1818">
        <v>5</v>
      </c>
      <c r="I3345" s="1818">
        <v>5</v>
      </c>
      <c r="J3345" s="1546" t="s">
        <v>6527</v>
      </c>
      <c r="K3345" s="1546" t="s">
        <v>6427</v>
      </c>
      <c r="L3345" s="1546" t="s">
        <v>6630</v>
      </c>
    </row>
    <row r="3346" spans="1:12">
      <c r="A3346" s="1546" t="s">
        <v>314</v>
      </c>
      <c r="B3346" s="1817">
        <v>12300</v>
      </c>
      <c r="C3346" s="1546" t="s">
        <v>2490</v>
      </c>
      <c r="D3346" s="1546" t="s">
        <v>2256</v>
      </c>
      <c r="E3346" s="1546" t="s">
        <v>649</v>
      </c>
      <c r="F3346" s="1546" t="s">
        <v>650</v>
      </c>
      <c r="G3346" s="1818"/>
      <c r="H3346" s="1818">
        <v>1</v>
      </c>
      <c r="I3346" s="1818">
        <v>1</v>
      </c>
      <c r="J3346" s="1546" t="s">
        <v>6523</v>
      </c>
      <c r="K3346" s="1546" t="s">
        <v>6427</v>
      </c>
      <c r="L3346" s="1546" t="s">
        <v>6630</v>
      </c>
    </row>
    <row r="3347" spans="1:12">
      <c r="A3347" s="1546" t="s">
        <v>314</v>
      </c>
      <c r="B3347" s="1817">
        <v>12332</v>
      </c>
      <c r="C3347" s="1546" t="s">
        <v>2490</v>
      </c>
      <c r="D3347" s="1546" t="s">
        <v>2257</v>
      </c>
      <c r="E3347" s="1546" t="s">
        <v>6301</v>
      </c>
      <c r="F3347" s="1546" t="s">
        <v>6013</v>
      </c>
      <c r="G3347" s="1818">
        <v>1</v>
      </c>
      <c r="H3347" s="1818">
        <v>50</v>
      </c>
      <c r="I3347" s="1818">
        <v>50</v>
      </c>
      <c r="J3347" s="1546" t="s">
        <v>6527</v>
      </c>
      <c r="K3347" s="1546" t="s">
        <v>6456</v>
      </c>
      <c r="L3347" s="1546" t="s">
        <v>6515</v>
      </c>
    </row>
    <row r="3348" spans="1:12">
      <c r="A3348" s="1546" t="s">
        <v>314</v>
      </c>
      <c r="B3348" s="1817">
        <v>12333</v>
      </c>
      <c r="C3348" s="1546" t="s">
        <v>2490</v>
      </c>
      <c r="D3348" s="1546" t="s">
        <v>2257</v>
      </c>
      <c r="E3348" s="1546" t="s">
        <v>6300</v>
      </c>
      <c r="F3348" s="1546" t="s">
        <v>1108</v>
      </c>
      <c r="G3348" s="1818">
        <v>1</v>
      </c>
      <c r="H3348" s="1818">
        <v>50</v>
      </c>
      <c r="I3348" s="1818">
        <v>50</v>
      </c>
      <c r="J3348" s="1546" t="s">
        <v>6527</v>
      </c>
      <c r="K3348" s="1546" t="s">
        <v>6456</v>
      </c>
      <c r="L3348" s="1546" t="s">
        <v>6515</v>
      </c>
    </row>
    <row r="3349" spans="1:12">
      <c r="A3349" s="1546" t="s">
        <v>314</v>
      </c>
      <c r="B3349" s="1817">
        <v>12334</v>
      </c>
      <c r="C3349" s="1546" t="s">
        <v>2490</v>
      </c>
      <c r="D3349" s="1546" t="s">
        <v>2257</v>
      </c>
      <c r="E3349" s="1546" t="s">
        <v>1751</v>
      </c>
      <c r="F3349" s="1546" t="s">
        <v>1577</v>
      </c>
      <c r="G3349" s="1818">
        <v>1</v>
      </c>
      <c r="H3349" s="1818">
        <v>25</v>
      </c>
      <c r="I3349" s="1818">
        <v>25</v>
      </c>
      <c r="J3349" s="1546" t="s">
        <v>6527</v>
      </c>
      <c r="K3349" s="1546" t="s">
        <v>6456</v>
      </c>
      <c r="L3349" s="1546" t="s">
        <v>6515</v>
      </c>
    </row>
    <row r="3350" spans="1:12">
      <c r="A3350" s="1546" t="s">
        <v>314</v>
      </c>
      <c r="B3350" s="1817">
        <v>12335</v>
      </c>
      <c r="C3350" s="1546" t="s">
        <v>2490</v>
      </c>
      <c r="D3350" s="1546" t="s">
        <v>2257</v>
      </c>
      <c r="E3350" s="1546" t="s">
        <v>586</v>
      </c>
      <c r="F3350" s="1546" t="s">
        <v>6299</v>
      </c>
      <c r="G3350" s="1818">
        <v>1</v>
      </c>
      <c r="H3350" s="1818">
        <v>10</v>
      </c>
      <c r="I3350" s="1818">
        <v>10</v>
      </c>
      <c r="J3350" s="1546" t="s">
        <v>6527</v>
      </c>
      <c r="K3350" s="1546" t="s">
        <v>6456</v>
      </c>
      <c r="L3350" s="1546" t="s">
        <v>6515</v>
      </c>
    </row>
    <row r="3351" spans="1:12">
      <c r="A3351" s="1546" t="s">
        <v>314</v>
      </c>
      <c r="B3351" s="1817">
        <v>12336</v>
      </c>
      <c r="C3351" s="1546" t="s">
        <v>2490</v>
      </c>
      <c r="D3351" s="1546" t="s">
        <v>2257</v>
      </c>
      <c r="E3351" s="1546" t="s">
        <v>1850</v>
      </c>
      <c r="F3351" s="1546" t="s">
        <v>5997</v>
      </c>
      <c r="G3351" s="1818"/>
      <c r="H3351" s="1818">
        <v>10</v>
      </c>
      <c r="I3351" s="1818">
        <v>10</v>
      </c>
      <c r="J3351" s="1546" t="s">
        <v>6523</v>
      </c>
      <c r="K3351" s="1546" t="s">
        <v>6456</v>
      </c>
      <c r="L3351" s="1546" t="s">
        <v>6515</v>
      </c>
    </row>
    <row r="3352" spans="1:12">
      <c r="A3352" s="1546" t="s">
        <v>314</v>
      </c>
      <c r="B3352" s="1817">
        <v>12337</v>
      </c>
      <c r="C3352" s="1546" t="s">
        <v>2490</v>
      </c>
      <c r="D3352" s="1546" t="s">
        <v>2257</v>
      </c>
      <c r="E3352" s="1546" t="s">
        <v>1123</v>
      </c>
      <c r="F3352" s="1546" t="s">
        <v>6008</v>
      </c>
      <c r="G3352" s="1818"/>
      <c r="H3352" s="1818">
        <v>20</v>
      </c>
      <c r="I3352" s="1818">
        <v>20</v>
      </c>
      <c r="J3352" s="1546" t="s">
        <v>6523</v>
      </c>
      <c r="K3352" s="1546" t="s">
        <v>6456</v>
      </c>
      <c r="L3352" s="1546" t="s">
        <v>6515</v>
      </c>
    </row>
    <row r="3353" spans="1:12">
      <c r="A3353" s="1546" t="s">
        <v>314</v>
      </c>
      <c r="B3353" s="1817">
        <v>12363</v>
      </c>
      <c r="C3353" s="1546" t="s">
        <v>2490</v>
      </c>
      <c r="D3353" s="1546" t="s">
        <v>2258</v>
      </c>
      <c r="E3353" s="1546" t="s">
        <v>6264</v>
      </c>
      <c r="F3353" s="1546" t="s">
        <v>6254</v>
      </c>
      <c r="G3353" s="1818">
        <v>2</v>
      </c>
      <c r="H3353" s="1818">
        <v>5</v>
      </c>
      <c r="I3353" s="1818">
        <v>10</v>
      </c>
      <c r="J3353" s="1546" t="s">
        <v>6527</v>
      </c>
      <c r="K3353" s="1546" t="s">
        <v>6456</v>
      </c>
      <c r="L3353" s="1546" t="s">
        <v>6515</v>
      </c>
    </row>
    <row r="3354" spans="1:12">
      <c r="A3354" s="1546" t="s">
        <v>314</v>
      </c>
      <c r="B3354" s="1817">
        <v>12364</v>
      </c>
      <c r="C3354" s="1546" t="s">
        <v>2490</v>
      </c>
      <c r="D3354" s="1546" t="s">
        <v>2258</v>
      </c>
      <c r="E3354" s="1546" t="s">
        <v>6234</v>
      </c>
      <c r="F3354" s="1546" t="s">
        <v>5830</v>
      </c>
      <c r="G3354" s="1818">
        <v>0.5</v>
      </c>
      <c r="H3354" s="1818">
        <v>2</v>
      </c>
      <c r="I3354" s="1818">
        <v>1</v>
      </c>
      <c r="J3354" s="1546" t="s">
        <v>6527</v>
      </c>
      <c r="K3354" s="1546" t="s">
        <v>6456</v>
      </c>
      <c r="L3354" s="1546" t="s">
        <v>6515</v>
      </c>
    </row>
    <row r="3355" spans="1:12">
      <c r="A3355" s="1546" t="s">
        <v>314</v>
      </c>
      <c r="B3355" s="1817">
        <v>12365</v>
      </c>
      <c r="C3355" s="1546" t="s">
        <v>2490</v>
      </c>
      <c r="D3355" s="1546" t="s">
        <v>2258</v>
      </c>
      <c r="E3355" s="1546" t="s">
        <v>6277</v>
      </c>
      <c r="F3355" s="1546" t="s">
        <v>3174</v>
      </c>
      <c r="G3355" s="1818"/>
      <c r="H3355" s="1818">
        <v>2</v>
      </c>
      <c r="I3355" s="1818">
        <v>2</v>
      </c>
      <c r="J3355" s="1546" t="s">
        <v>6523</v>
      </c>
      <c r="K3355" s="1546" t="s">
        <v>6456</v>
      </c>
      <c r="L3355" s="1546" t="s">
        <v>6515</v>
      </c>
    </row>
    <row r="3356" spans="1:12">
      <c r="A3356" s="1546" t="s">
        <v>314</v>
      </c>
      <c r="B3356" s="1817">
        <v>12366</v>
      </c>
      <c r="C3356" s="1546" t="s">
        <v>2490</v>
      </c>
      <c r="D3356" s="1546" t="s">
        <v>2258</v>
      </c>
      <c r="E3356" s="1546" t="s">
        <v>5899</v>
      </c>
      <c r="F3356" s="1546" t="s">
        <v>5900</v>
      </c>
      <c r="G3356" s="1818">
        <v>1</v>
      </c>
      <c r="H3356" s="1818">
        <v>5</v>
      </c>
      <c r="I3356" s="1818">
        <v>5</v>
      </c>
      <c r="J3356" s="1546" t="s">
        <v>6527</v>
      </c>
      <c r="K3356" s="1546" t="s">
        <v>6456</v>
      </c>
      <c r="L3356" s="1546" t="s">
        <v>6515</v>
      </c>
    </row>
    <row r="3357" spans="1:12">
      <c r="A3357" s="1546" t="s">
        <v>314</v>
      </c>
      <c r="B3357" s="1817">
        <v>12367</v>
      </c>
      <c r="C3357" s="1546" t="s">
        <v>2490</v>
      </c>
      <c r="D3357" s="1546" t="s">
        <v>2258</v>
      </c>
      <c r="E3357" s="1546" t="s">
        <v>6278</v>
      </c>
      <c r="F3357" s="1546" t="s">
        <v>5973</v>
      </c>
      <c r="G3357" s="1818">
        <v>1</v>
      </c>
      <c r="H3357" s="1818">
        <v>2</v>
      </c>
      <c r="I3357" s="1818">
        <v>2</v>
      </c>
      <c r="J3357" s="1546" t="s">
        <v>6527</v>
      </c>
      <c r="K3357" s="1546" t="s">
        <v>6456</v>
      </c>
      <c r="L3357" s="1546" t="s">
        <v>6515</v>
      </c>
    </row>
    <row r="3358" spans="1:12">
      <c r="A3358" s="1546" t="s">
        <v>314</v>
      </c>
      <c r="B3358" s="1817">
        <v>12370</v>
      </c>
      <c r="C3358" s="1546" t="s">
        <v>2490</v>
      </c>
      <c r="D3358" s="1546" t="s">
        <v>2258</v>
      </c>
      <c r="E3358" s="1546" t="s">
        <v>819</v>
      </c>
      <c r="F3358" s="1546" t="s">
        <v>818</v>
      </c>
      <c r="G3358" s="1818">
        <v>2</v>
      </c>
      <c r="H3358" s="1818">
        <v>4</v>
      </c>
      <c r="I3358" s="1818">
        <v>8</v>
      </c>
      <c r="J3358" s="1546" t="s">
        <v>6527</v>
      </c>
      <c r="K3358" s="1546" t="s">
        <v>6456</v>
      </c>
      <c r="L3358" s="1546" t="s">
        <v>6515</v>
      </c>
    </row>
    <row r="3359" spans="1:12">
      <c r="A3359" s="1546" t="s">
        <v>314</v>
      </c>
      <c r="B3359" s="1817">
        <v>12371</v>
      </c>
      <c r="C3359" s="1546" t="s">
        <v>2490</v>
      </c>
      <c r="D3359" s="1546" t="s">
        <v>2258</v>
      </c>
      <c r="E3359" s="1546" t="s">
        <v>821</v>
      </c>
      <c r="F3359" s="1546" t="s">
        <v>820</v>
      </c>
      <c r="G3359" s="1818">
        <v>0.5</v>
      </c>
      <c r="H3359" s="1818">
        <v>2</v>
      </c>
      <c r="I3359" s="1818">
        <v>1</v>
      </c>
      <c r="J3359" s="1546" t="s">
        <v>6527</v>
      </c>
      <c r="K3359" s="1546" t="s">
        <v>6456</v>
      </c>
      <c r="L3359" s="1546" t="s">
        <v>6515</v>
      </c>
    </row>
    <row r="3360" spans="1:12">
      <c r="A3360" s="1546" t="s">
        <v>314</v>
      </c>
      <c r="B3360" s="1817">
        <v>12374</v>
      </c>
      <c r="C3360" s="1546" t="s">
        <v>2490</v>
      </c>
      <c r="D3360" s="1546" t="s">
        <v>2258</v>
      </c>
      <c r="E3360" s="1546" t="s">
        <v>555</v>
      </c>
      <c r="F3360" s="1546" t="s">
        <v>556</v>
      </c>
      <c r="G3360" s="1818">
        <v>0.5</v>
      </c>
      <c r="H3360" s="1818">
        <v>15</v>
      </c>
      <c r="I3360" s="1818">
        <v>7.5</v>
      </c>
      <c r="J3360" s="1546" t="s">
        <v>6527</v>
      </c>
      <c r="K3360" s="1546" t="s">
        <v>6456</v>
      </c>
      <c r="L3360" s="1546" t="s">
        <v>6515</v>
      </c>
    </row>
    <row r="3361" spans="1:12">
      <c r="A3361" s="1546" t="s">
        <v>314</v>
      </c>
      <c r="B3361" s="1817">
        <v>12376</v>
      </c>
      <c r="C3361" s="1546" t="s">
        <v>2490</v>
      </c>
      <c r="D3361" s="1546" t="s">
        <v>2258</v>
      </c>
      <c r="E3361" s="1546" t="s">
        <v>555</v>
      </c>
      <c r="F3361" s="1546" t="s">
        <v>728</v>
      </c>
      <c r="G3361" s="1818">
        <v>0.5</v>
      </c>
      <c r="H3361" s="1818">
        <v>5</v>
      </c>
      <c r="I3361" s="1818">
        <v>2.5</v>
      </c>
      <c r="J3361" s="1546" t="s">
        <v>6527</v>
      </c>
      <c r="K3361" s="1546" t="s">
        <v>6456</v>
      </c>
      <c r="L3361" s="1546" t="s">
        <v>6515</v>
      </c>
    </row>
    <row r="3362" spans="1:12">
      <c r="A3362" s="1546" t="s">
        <v>314</v>
      </c>
      <c r="B3362" s="1817">
        <v>12377</v>
      </c>
      <c r="C3362" s="1546" t="s">
        <v>2490</v>
      </c>
      <c r="D3362" s="1546" t="s">
        <v>2258</v>
      </c>
      <c r="E3362" s="1546" t="s">
        <v>3969</v>
      </c>
      <c r="F3362" s="1546" t="s">
        <v>1714</v>
      </c>
      <c r="G3362" s="1818"/>
      <c r="H3362" s="1818">
        <v>2</v>
      </c>
      <c r="I3362" s="1818">
        <v>2</v>
      </c>
      <c r="J3362" s="1546" t="s">
        <v>6523</v>
      </c>
      <c r="K3362" s="1546" t="s">
        <v>6456</v>
      </c>
      <c r="L3362" s="1546" t="s">
        <v>6515</v>
      </c>
    </row>
    <row r="3363" spans="1:12">
      <c r="A3363" s="1546" t="s">
        <v>314</v>
      </c>
      <c r="B3363" s="1817">
        <v>12379</v>
      </c>
      <c r="C3363" s="1546" t="s">
        <v>2490</v>
      </c>
      <c r="D3363" s="1546" t="s">
        <v>2258</v>
      </c>
      <c r="E3363" s="1546" t="s">
        <v>586</v>
      </c>
      <c r="F3363" s="1546" t="s">
        <v>6299</v>
      </c>
      <c r="G3363" s="1818">
        <v>2</v>
      </c>
      <c r="H3363" s="1818">
        <v>50</v>
      </c>
      <c r="I3363" s="1818">
        <v>100</v>
      </c>
      <c r="J3363" s="1546" t="s">
        <v>6527</v>
      </c>
      <c r="K3363" s="1546" t="s">
        <v>6456</v>
      </c>
      <c r="L3363" s="1546" t="s">
        <v>6515</v>
      </c>
    </row>
    <row r="3364" spans="1:12">
      <c r="A3364" s="1546" t="s">
        <v>314</v>
      </c>
      <c r="B3364" s="1817">
        <v>12380</v>
      </c>
      <c r="C3364" s="1546" t="s">
        <v>2490</v>
      </c>
      <c r="D3364" s="1546" t="s">
        <v>2258</v>
      </c>
      <c r="E3364" s="1546" t="s">
        <v>1122</v>
      </c>
      <c r="F3364" s="1546" t="s">
        <v>6297</v>
      </c>
      <c r="G3364" s="1818">
        <v>1</v>
      </c>
      <c r="H3364" s="1818">
        <v>50</v>
      </c>
      <c r="I3364" s="1818">
        <v>50</v>
      </c>
      <c r="J3364" s="1546" t="s">
        <v>6527</v>
      </c>
      <c r="K3364" s="1546" t="s">
        <v>6456</v>
      </c>
      <c r="L3364" s="1546" t="s">
        <v>6515</v>
      </c>
    </row>
    <row r="3365" spans="1:12">
      <c r="A3365" s="1546" t="s">
        <v>314</v>
      </c>
      <c r="B3365" s="1817">
        <v>12381</v>
      </c>
      <c r="C3365" s="1546" t="s">
        <v>2490</v>
      </c>
      <c r="D3365" s="1546" t="s">
        <v>2258</v>
      </c>
      <c r="E3365" s="1546" t="s">
        <v>1143</v>
      </c>
      <c r="F3365" s="1546" t="s">
        <v>6012</v>
      </c>
      <c r="G3365" s="1818">
        <v>0.5</v>
      </c>
      <c r="H3365" s="1818">
        <v>10</v>
      </c>
      <c r="I3365" s="1818">
        <v>5</v>
      </c>
      <c r="J3365" s="1546" t="s">
        <v>6527</v>
      </c>
      <c r="K3365" s="1546" t="s">
        <v>6456</v>
      </c>
      <c r="L3365" s="1546" t="s">
        <v>6515</v>
      </c>
    </row>
    <row r="3366" spans="1:12">
      <c r="A3366" s="1546" t="s">
        <v>314</v>
      </c>
      <c r="B3366" s="1817">
        <v>12384</v>
      </c>
      <c r="C3366" s="1546" t="s">
        <v>2490</v>
      </c>
      <c r="D3366" s="1546" t="s">
        <v>2258</v>
      </c>
      <c r="E3366" s="1546" t="s">
        <v>649</v>
      </c>
      <c r="F3366" s="1546" t="s">
        <v>650</v>
      </c>
      <c r="G3366" s="1818">
        <v>2</v>
      </c>
      <c r="H3366" s="1818">
        <v>4</v>
      </c>
      <c r="I3366" s="1818">
        <v>8</v>
      </c>
      <c r="J3366" s="1546" t="s">
        <v>6527</v>
      </c>
      <c r="K3366" s="1546" t="s">
        <v>6456</v>
      </c>
      <c r="L3366" s="1546" t="s">
        <v>6515</v>
      </c>
    </row>
    <row r="3367" spans="1:12">
      <c r="A3367" s="1546" t="s">
        <v>314</v>
      </c>
      <c r="B3367" s="1817">
        <v>12386</v>
      </c>
      <c r="C3367" s="1546" t="s">
        <v>2490</v>
      </c>
      <c r="D3367" s="1546" t="s">
        <v>2258</v>
      </c>
      <c r="E3367" s="1546" t="s">
        <v>937</v>
      </c>
      <c r="F3367" s="1546" t="s">
        <v>6543</v>
      </c>
      <c r="G3367" s="1818">
        <v>0.5</v>
      </c>
      <c r="H3367" s="1818">
        <v>15</v>
      </c>
      <c r="I3367" s="1818">
        <v>7.5</v>
      </c>
      <c r="J3367" s="1546" t="s">
        <v>6527</v>
      </c>
      <c r="K3367" s="1546" t="s">
        <v>6456</v>
      </c>
      <c r="L3367" s="1546" t="s">
        <v>6515</v>
      </c>
    </row>
    <row r="3368" spans="1:12">
      <c r="A3368" s="1546" t="s">
        <v>314</v>
      </c>
      <c r="B3368" s="1817">
        <v>12388</v>
      </c>
      <c r="C3368" s="1546" t="s">
        <v>2490</v>
      </c>
      <c r="D3368" s="1546" t="s">
        <v>2258</v>
      </c>
      <c r="E3368" s="1546" t="s">
        <v>1634</v>
      </c>
      <c r="F3368" s="1546" t="s">
        <v>6590</v>
      </c>
      <c r="G3368" s="1818"/>
      <c r="H3368" s="1818">
        <v>5</v>
      </c>
      <c r="I3368" s="1818">
        <v>5</v>
      </c>
      <c r="J3368" s="1546" t="s">
        <v>6523</v>
      </c>
      <c r="K3368" s="1546" t="s">
        <v>6456</v>
      </c>
      <c r="L3368" s="1546" t="s">
        <v>6515</v>
      </c>
    </row>
    <row r="3369" spans="1:12">
      <c r="A3369" s="1546" t="s">
        <v>314</v>
      </c>
      <c r="B3369" s="1817">
        <v>12389</v>
      </c>
      <c r="C3369" s="1546" t="s">
        <v>2490</v>
      </c>
      <c r="D3369" s="1546" t="s">
        <v>2258</v>
      </c>
      <c r="E3369" s="1546" t="s">
        <v>6390</v>
      </c>
      <c r="F3369" s="1546" t="s">
        <v>6631</v>
      </c>
      <c r="G3369" s="1818"/>
      <c r="H3369" s="1818">
        <v>5</v>
      </c>
      <c r="I3369" s="1818">
        <v>5</v>
      </c>
      <c r="J3369" s="1546" t="s">
        <v>6523</v>
      </c>
      <c r="K3369" s="1546" t="s">
        <v>6456</v>
      </c>
      <c r="L3369" s="1546" t="s">
        <v>6515</v>
      </c>
    </row>
    <row r="3370" spans="1:12">
      <c r="A3370" s="1546" t="s">
        <v>314</v>
      </c>
      <c r="B3370" s="1817">
        <v>12391</v>
      </c>
      <c r="C3370" s="1546" t="s">
        <v>2490</v>
      </c>
      <c r="D3370" s="1546" t="s">
        <v>2258</v>
      </c>
      <c r="E3370" s="1546" t="s">
        <v>1814</v>
      </c>
      <c r="F3370" s="1546" t="s">
        <v>6515</v>
      </c>
      <c r="G3370" s="1818"/>
      <c r="H3370" s="1818">
        <v>5</v>
      </c>
      <c r="I3370" s="1818">
        <v>5</v>
      </c>
      <c r="J3370" s="1546" t="s">
        <v>6523</v>
      </c>
      <c r="K3370" s="1546" t="s">
        <v>6456</v>
      </c>
      <c r="L3370" s="1546" t="s">
        <v>6515</v>
      </c>
    </row>
    <row r="3371" spans="1:12">
      <c r="A3371" s="1546" t="s">
        <v>314</v>
      </c>
      <c r="B3371" s="1817">
        <v>12421</v>
      </c>
      <c r="C3371" s="1546" t="s">
        <v>2477</v>
      </c>
      <c r="D3371" s="1546" t="s">
        <v>2254</v>
      </c>
      <c r="E3371" s="1546" t="s">
        <v>1662</v>
      </c>
      <c r="F3371" s="1546" t="s">
        <v>362</v>
      </c>
      <c r="G3371" s="1818">
        <v>2</v>
      </c>
      <c r="H3371" s="1818">
        <v>5</v>
      </c>
      <c r="I3371" s="1818">
        <v>10</v>
      </c>
      <c r="J3371" s="1546" t="s">
        <v>6527</v>
      </c>
      <c r="K3371" s="1546" t="s">
        <v>6456</v>
      </c>
      <c r="L3371" s="1546" t="s">
        <v>6515</v>
      </c>
    </row>
    <row r="3372" spans="1:12">
      <c r="A3372" s="1546" t="s">
        <v>314</v>
      </c>
      <c r="B3372" s="1817">
        <v>12422</v>
      </c>
      <c r="C3372" s="1546" t="s">
        <v>2477</v>
      </c>
      <c r="D3372" s="1546" t="s">
        <v>2254</v>
      </c>
      <c r="E3372" s="1546" t="s">
        <v>1661</v>
      </c>
      <c r="F3372" s="1546" t="s">
        <v>438</v>
      </c>
      <c r="G3372" s="1818">
        <v>1</v>
      </c>
      <c r="H3372" s="1818">
        <v>5</v>
      </c>
      <c r="I3372" s="1818">
        <v>5</v>
      </c>
      <c r="J3372" s="1546" t="s">
        <v>6527</v>
      </c>
      <c r="K3372" s="1546" t="s">
        <v>6456</v>
      </c>
      <c r="L3372" s="1546" t="s">
        <v>6515</v>
      </c>
    </row>
    <row r="3373" spans="1:12">
      <c r="A3373" s="1546" t="s">
        <v>314</v>
      </c>
      <c r="B3373" s="1817">
        <v>12423</v>
      </c>
      <c r="C3373" s="1546" t="s">
        <v>2477</v>
      </c>
      <c r="D3373" s="1546" t="s">
        <v>2254</v>
      </c>
      <c r="E3373" s="1546" t="s">
        <v>283</v>
      </c>
      <c r="F3373" s="1546" t="s">
        <v>282</v>
      </c>
      <c r="G3373" s="1818">
        <v>2</v>
      </c>
      <c r="H3373" s="1818">
        <v>1</v>
      </c>
      <c r="I3373" s="1818">
        <v>2</v>
      </c>
      <c r="J3373" s="1546" t="s">
        <v>6527</v>
      </c>
      <c r="K3373" s="1546" t="s">
        <v>6456</v>
      </c>
      <c r="L3373" s="1546" t="s">
        <v>6515</v>
      </c>
    </row>
    <row r="3374" spans="1:12">
      <c r="A3374" s="1546" t="s">
        <v>314</v>
      </c>
      <c r="B3374" s="1817">
        <v>12424</v>
      </c>
      <c r="C3374" s="1546" t="s">
        <v>2477</v>
      </c>
      <c r="D3374" s="1546" t="s">
        <v>2254</v>
      </c>
      <c r="E3374" s="1546" t="s">
        <v>6256</v>
      </c>
      <c r="F3374" s="1546" t="s">
        <v>436</v>
      </c>
      <c r="G3374" s="1818">
        <v>2</v>
      </c>
      <c r="H3374" s="1818">
        <v>5</v>
      </c>
      <c r="I3374" s="1818">
        <v>10</v>
      </c>
      <c r="J3374" s="1546" t="s">
        <v>6527</v>
      </c>
      <c r="K3374" s="1546" t="s">
        <v>6456</v>
      </c>
      <c r="L3374" s="1546" t="s">
        <v>6515</v>
      </c>
    </row>
    <row r="3375" spans="1:12">
      <c r="A3375" s="1546" t="s">
        <v>314</v>
      </c>
      <c r="B3375" s="1817">
        <v>12425</v>
      </c>
      <c r="C3375" s="1546" t="s">
        <v>2477</v>
      </c>
      <c r="D3375" s="1546" t="s">
        <v>2254</v>
      </c>
      <c r="E3375" s="1546" t="s">
        <v>908</v>
      </c>
      <c r="F3375" s="1546" t="s">
        <v>907</v>
      </c>
      <c r="G3375" s="1818">
        <v>1</v>
      </c>
      <c r="H3375" s="1818">
        <v>5</v>
      </c>
      <c r="I3375" s="1818">
        <v>5</v>
      </c>
      <c r="J3375" s="1546" t="s">
        <v>6527</v>
      </c>
      <c r="K3375" s="1546" t="s">
        <v>6456</v>
      </c>
      <c r="L3375" s="1546" t="s">
        <v>6515</v>
      </c>
    </row>
    <row r="3376" spans="1:12">
      <c r="A3376" s="1546" t="s">
        <v>314</v>
      </c>
      <c r="B3376" s="1817">
        <v>12426</v>
      </c>
      <c r="C3376" s="1546" t="s">
        <v>2477</v>
      </c>
      <c r="D3376" s="1546" t="s">
        <v>2254</v>
      </c>
      <c r="E3376" s="1546" t="s">
        <v>505</v>
      </c>
      <c r="F3376" s="1546" t="s">
        <v>6515</v>
      </c>
      <c r="G3376" s="1818">
        <v>2</v>
      </c>
      <c r="H3376" s="1818">
        <v>5</v>
      </c>
      <c r="I3376" s="1818">
        <v>10</v>
      </c>
      <c r="J3376" s="1546" t="s">
        <v>6527</v>
      </c>
      <c r="K3376" s="1546" t="s">
        <v>6456</v>
      </c>
      <c r="L3376" s="1546" t="s">
        <v>6515</v>
      </c>
    </row>
    <row r="3377" spans="1:12">
      <c r="A3377" s="1546" t="s">
        <v>314</v>
      </c>
      <c r="B3377" s="1817">
        <v>12428</v>
      </c>
      <c r="C3377" s="1546" t="s">
        <v>2477</v>
      </c>
      <c r="D3377" s="1546" t="s">
        <v>2254</v>
      </c>
      <c r="E3377" s="1546" t="s">
        <v>6127</v>
      </c>
      <c r="F3377" s="1546" t="s">
        <v>847</v>
      </c>
      <c r="G3377" s="1818">
        <v>1</v>
      </c>
      <c r="H3377" s="1818">
        <v>4</v>
      </c>
      <c r="I3377" s="1818">
        <v>4</v>
      </c>
      <c r="J3377" s="1546" t="s">
        <v>6527</v>
      </c>
      <c r="K3377" s="1546" t="s">
        <v>6456</v>
      </c>
      <c r="L3377" s="1546" t="s">
        <v>6515</v>
      </c>
    </row>
    <row r="3378" spans="1:12">
      <c r="A3378" s="1546" t="s">
        <v>314</v>
      </c>
      <c r="B3378" s="1817">
        <v>12429</v>
      </c>
      <c r="C3378" s="1546" t="s">
        <v>2477</v>
      </c>
      <c r="D3378" s="1546" t="s">
        <v>2254</v>
      </c>
      <c r="E3378" s="1546" t="s">
        <v>6098</v>
      </c>
      <c r="F3378" s="1546" t="s">
        <v>276</v>
      </c>
      <c r="G3378" s="1818">
        <v>2</v>
      </c>
      <c r="H3378" s="1818">
        <v>4</v>
      </c>
      <c r="I3378" s="1818">
        <v>8</v>
      </c>
      <c r="J3378" s="1546" t="s">
        <v>6527</v>
      </c>
      <c r="K3378" s="1546" t="s">
        <v>6456</v>
      </c>
      <c r="L3378" s="1546" t="s">
        <v>6515</v>
      </c>
    </row>
    <row r="3379" spans="1:12">
      <c r="A3379" s="1546" t="s">
        <v>314</v>
      </c>
      <c r="B3379" s="1817">
        <v>12430</v>
      </c>
      <c r="C3379" s="1546" t="s">
        <v>2477</v>
      </c>
      <c r="D3379" s="1546" t="s">
        <v>2254</v>
      </c>
      <c r="E3379" s="1546" t="s">
        <v>6099</v>
      </c>
      <c r="F3379" s="1546" t="s">
        <v>294</v>
      </c>
      <c r="G3379" s="1818">
        <v>3</v>
      </c>
      <c r="H3379" s="1818">
        <v>4</v>
      </c>
      <c r="I3379" s="1818">
        <v>12</v>
      </c>
      <c r="J3379" s="1546" t="s">
        <v>6527</v>
      </c>
      <c r="K3379" s="1546" t="s">
        <v>6456</v>
      </c>
      <c r="L3379" s="1546" t="s">
        <v>6515</v>
      </c>
    </row>
    <row r="3380" spans="1:12">
      <c r="A3380" s="1546" t="s">
        <v>314</v>
      </c>
      <c r="B3380" s="1817">
        <v>12431</v>
      </c>
      <c r="C3380" s="1546" t="s">
        <v>2477</v>
      </c>
      <c r="D3380" s="1546" t="s">
        <v>2254</v>
      </c>
      <c r="E3380" s="1546" t="s">
        <v>6119</v>
      </c>
      <c r="F3380" s="1546" t="s">
        <v>321</v>
      </c>
      <c r="G3380" s="1818">
        <v>4</v>
      </c>
      <c r="H3380" s="1818">
        <v>4</v>
      </c>
      <c r="I3380" s="1818">
        <v>16</v>
      </c>
      <c r="J3380" s="1546" t="s">
        <v>6527</v>
      </c>
      <c r="K3380" s="1546" t="s">
        <v>6456</v>
      </c>
      <c r="L3380" s="1546" t="s">
        <v>6515</v>
      </c>
    </row>
    <row r="3381" spans="1:12">
      <c r="A3381" s="1546" t="s">
        <v>314</v>
      </c>
      <c r="B3381" s="1817">
        <v>12432</v>
      </c>
      <c r="C3381" s="1546" t="s">
        <v>2477</v>
      </c>
      <c r="D3381" s="1546" t="s">
        <v>2254</v>
      </c>
      <c r="E3381" s="1546" t="s">
        <v>6123</v>
      </c>
      <c r="F3381" s="1546" t="s">
        <v>824</v>
      </c>
      <c r="G3381" s="1818">
        <v>1</v>
      </c>
      <c r="H3381" s="1818">
        <v>4</v>
      </c>
      <c r="I3381" s="1818">
        <v>4</v>
      </c>
      <c r="J3381" s="1546" t="s">
        <v>6527</v>
      </c>
      <c r="K3381" s="1546" t="s">
        <v>6456</v>
      </c>
      <c r="L3381" s="1546" t="s">
        <v>6515</v>
      </c>
    </row>
    <row r="3382" spans="1:12">
      <c r="A3382" s="1546" t="s">
        <v>314</v>
      </c>
      <c r="B3382" s="1817">
        <v>12433</v>
      </c>
      <c r="C3382" s="1546" t="s">
        <v>2477</v>
      </c>
      <c r="D3382" s="1546" t="s">
        <v>2254</v>
      </c>
      <c r="E3382" s="1546" t="s">
        <v>6109</v>
      </c>
      <c r="F3382" s="1546" t="s">
        <v>466</v>
      </c>
      <c r="G3382" s="1818">
        <v>2</v>
      </c>
      <c r="H3382" s="1818">
        <v>4</v>
      </c>
      <c r="I3382" s="1818">
        <v>8</v>
      </c>
      <c r="J3382" s="1546" t="s">
        <v>6527</v>
      </c>
      <c r="K3382" s="1546" t="s">
        <v>6456</v>
      </c>
      <c r="L3382" s="1546" t="s">
        <v>6515</v>
      </c>
    </row>
    <row r="3383" spans="1:12">
      <c r="A3383" s="1546" t="s">
        <v>314</v>
      </c>
      <c r="B3383" s="1817">
        <v>12435</v>
      </c>
      <c r="C3383" s="1546" t="s">
        <v>2477</v>
      </c>
      <c r="D3383" s="1546" t="s">
        <v>2254</v>
      </c>
      <c r="E3383" s="1546" t="s">
        <v>833</v>
      </c>
      <c r="F3383" s="1546" t="s">
        <v>1166</v>
      </c>
      <c r="G3383" s="1818">
        <v>1</v>
      </c>
      <c r="H3383" s="1818">
        <v>10</v>
      </c>
      <c r="I3383" s="1818">
        <v>10</v>
      </c>
      <c r="J3383" s="1546" t="s">
        <v>6527</v>
      </c>
      <c r="K3383" s="1546" t="s">
        <v>6456</v>
      </c>
      <c r="L3383" s="1546" t="s">
        <v>6515</v>
      </c>
    </row>
    <row r="3384" spans="1:12">
      <c r="A3384" s="1546" t="s">
        <v>314</v>
      </c>
      <c r="B3384" s="1817">
        <v>12449</v>
      </c>
      <c r="C3384" s="1546" t="s">
        <v>2477</v>
      </c>
      <c r="D3384" s="1546" t="s">
        <v>2254</v>
      </c>
      <c r="E3384" s="1546" t="s">
        <v>409</v>
      </c>
      <c r="F3384" s="1546" t="s">
        <v>21</v>
      </c>
      <c r="G3384" s="1818">
        <v>24</v>
      </c>
      <c r="H3384" s="1818"/>
      <c r="I3384" s="1818">
        <v>104</v>
      </c>
      <c r="J3384" s="1546" t="s">
        <v>6523</v>
      </c>
      <c r="K3384" s="1546" t="s">
        <v>6456</v>
      </c>
      <c r="L3384" s="1546" t="s">
        <v>6515</v>
      </c>
    </row>
    <row r="3385" spans="1:12">
      <c r="A3385" s="1546" t="s">
        <v>314</v>
      </c>
      <c r="B3385" s="1817">
        <v>12467</v>
      </c>
      <c r="C3385" s="1546" t="s">
        <v>2477</v>
      </c>
      <c r="D3385" s="1546" t="s">
        <v>2260</v>
      </c>
      <c r="E3385" s="1546" t="s">
        <v>6233</v>
      </c>
      <c r="F3385" s="1546" t="s">
        <v>274</v>
      </c>
      <c r="G3385" s="1818">
        <v>2</v>
      </c>
      <c r="H3385" s="1818">
        <v>5</v>
      </c>
      <c r="I3385" s="1818">
        <v>10</v>
      </c>
      <c r="J3385" s="1546" t="s">
        <v>6527</v>
      </c>
      <c r="K3385" s="1546" t="s">
        <v>6456</v>
      </c>
      <c r="L3385" s="1546" t="s">
        <v>6515</v>
      </c>
    </row>
    <row r="3386" spans="1:12">
      <c r="A3386" s="1546" t="s">
        <v>314</v>
      </c>
      <c r="B3386" s="1817">
        <v>12468</v>
      </c>
      <c r="C3386" s="1546" t="s">
        <v>2477</v>
      </c>
      <c r="D3386" s="1546" t="s">
        <v>2260</v>
      </c>
      <c r="E3386" s="1546" t="s">
        <v>283</v>
      </c>
      <c r="F3386" s="1546" t="s">
        <v>282</v>
      </c>
      <c r="G3386" s="1818"/>
      <c r="H3386" s="1818"/>
      <c r="I3386" s="1818">
        <v>3</v>
      </c>
      <c r="J3386" s="1546" t="s">
        <v>6523</v>
      </c>
      <c r="K3386" s="1546" t="s">
        <v>6456</v>
      </c>
      <c r="L3386" s="1546" t="s">
        <v>6515</v>
      </c>
    </row>
    <row r="3387" spans="1:12">
      <c r="A3387" s="1546" t="s">
        <v>314</v>
      </c>
      <c r="B3387" s="1817">
        <v>12469</v>
      </c>
      <c r="C3387" s="1546" t="s">
        <v>2477</v>
      </c>
      <c r="D3387" s="1546" t="s">
        <v>2260</v>
      </c>
      <c r="E3387" s="1546" t="s">
        <v>287</v>
      </c>
      <c r="F3387" s="1546" t="s">
        <v>286</v>
      </c>
      <c r="G3387" s="1818">
        <v>1</v>
      </c>
      <c r="H3387" s="1818">
        <v>5</v>
      </c>
      <c r="I3387" s="1818">
        <v>5</v>
      </c>
      <c r="J3387" s="1546" t="s">
        <v>6527</v>
      </c>
      <c r="K3387" s="1546" t="s">
        <v>6456</v>
      </c>
      <c r="L3387" s="1546" t="s">
        <v>6515</v>
      </c>
    </row>
    <row r="3388" spans="1:12">
      <c r="A3388" s="1546" t="s">
        <v>314</v>
      </c>
      <c r="B3388" s="1817">
        <v>12470</v>
      </c>
      <c r="C3388" s="1546" t="s">
        <v>2477</v>
      </c>
      <c r="D3388" s="1546" t="s">
        <v>2260</v>
      </c>
      <c r="E3388" s="1546" t="s">
        <v>1661</v>
      </c>
      <c r="F3388" s="1546" t="s">
        <v>438</v>
      </c>
      <c r="G3388" s="1818">
        <v>1</v>
      </c>
      <c r="H3388" s="1818">
        <v>5</v>
      </c>
      <c r="I3388" s="1818">
        <v>5</v>
      </c>
      <c r="J3388" s="1546" t="s">
        <v>6527</v>
      </c>
      <c r="K3388" s="1546" t="s">
        <v>6456</v>
      </c>
      <c r="L3388" s="1546" t="s">
        <v>6515</v>
      </c>
    </row>
    <row r="3389" spans="1:12">
      <c r="A3389" s="1546" t="s">
        <v>314</v>
      </c>
      <c r="B3389" s="1817">
        <v>12472</v>
      </c>
      <c r="C3389" s="1546" t="s">
        <v>2477</v>
      </c>
      <c r="D3389" s="1546" t="s">
        <v>2260</v>
      </c>
      <c r="E3389" s="1546" t="s">
        <v>6261</v>
      </c>
      <c r="F3389" s="1546" t="s">
        <v>6026</v>
      </c>
      <c r="G3389" s="1818">
        <v>1</v>
      </c>
      <c r="H3389" s="1818"/>
      <c r="I3389" s="1818">
        <v>3</v>
      </c>
      <c r="J3389" s="1546" t="s">
        <v>6523</v>
      </c>
      <c r="K3389" s="1546" t="s">
        <v>6456</v>
      </c>
      <c r="L3389" s="1546" t="s">
        <v>6515</v>
      </c>
    </row>
    <row r="3390" spans="1:12">
      <c r="A3390" s="1546" t="s">
        <v>314</v>
      </c>
      <c r="B3390" s="1817">
        <v>12474</v>
      </c>
      <c r="C3390" s="1546" t="s">
        <v>2477</v>
      </c>
      <c r="D3390" s="1546" t="s">
        <v>2260</v>
      </c>
      <c r="E3390" s="1546" t="s">
        <v>912</v>
      </c>
      <c r="F3390" s="1546" t="s">
        <v>1473</v>
      </c>
      <c r="G3390" s="1818"/>
      <c r="H3390" s="1818"/>
      <c r="I3390" s="1818">
        <v>2</v>
      </c>
      <c r="J3390" s="1546" t="s">
        <v>6523</v>
      </c>
      <c r="K3390" s="1546" t="s">
        <v>6456</v>
      </c>
      <c r="L3390" s="1546" t="s">
        <v>6515</v>
      </c>
    </row>
    <row r="3391" spans="1:12">
      <c r="A3391" s="1546" t="s">
        <v>314</v>
      </c>
      <c r="B3391" s="1817">
        <v>12476</v>
      </c>
      <c r="C3391" s="1546" t="s">
        <v>2477</v>
      </c>
      <c r="D3391" s="1546" t="s">
        <v>2260</v>
      </c>
      <c r="E3391" s="1546" t="s">
        <v>6080</v>
      </c>
      <c r="F3391" s="1546" t="s">
        <v>6540</v>
      </c>
      <c r="G3391" s="1818">
        <v>1</v>
      </c>
      <c r="H3391" s="1818"/>
      <c r="I3391" s="1818">
        <v>10</v>
      </c>
      <c r="J3391" s="1546" t="s">
        <v>6523</v>
      </c>
      <c r="K3391" s="1546" t="s">
        <v>6456</v>
      </c>
      <c r="L3391" s="1546" t="s">
        <v>6515</v>
      </c>
    </row>
    <row r="3392" spans="1:12">
      <c r="A3392" s="1546" t="s">
        <v>314</v>
      </c>
      <c r="B3392" s="1817">
        <v>12477</v>
      </c>
      <c r="C3392" s="1546" t="s">
        <v>2477</v>
      </c>
      <c r="D3392" s="1546" t="s">
        <v>2260</v>
      </c>
      <c r="E3392" s="1546" t="s">
        <v>1349</v>
      </c>
      <c r="F3392" s="1546" t="s">
        <v>6542</v>
      </c>
      <c r="G3392" s="1818"/>
      <c r="H3392" s="1818"/>
      <c r="I3392" s="1818">
        <v>10</v>
      </c>
      <c r="J3392" s="1546" t="s">
        <v>6523</v>
      </c>
      <c r="K3392" s="1546" t="s">
        <v>6456</v>
      </c>
      <c r="L3392" s="1546" t="s">
        <v>6515</v>
      </c>
    </row>
    <row r="3393" spans="1:12">
      <c r="A3393" s="1546" t="s">
        <v>314</v>
      </c>
      <c r="B3393" s="1817">
        <v>12478</v>
      </c>
      <c r="C3393" s="1546" t="s">
        <v>2477</v>
      </c>
      <c r="D3393" s="1546" t="s">
        <v>2260</v>
      </c>
      <c r="E3393" s="1546" t="s">
        <v>707</v>
      </c>
      <c r="F3393" s="1546" t="s">
        <v>6543</v>
      </c>
      <c r="G3393" s="1818"/>
      <c r="H3393" s="1818"/>
      <c r="I3393" s="1818">
        <v>20</v>
      </c>
      <c r="J3393" s="1546" t="s">
        <v>6523</v>
      </c>
      <c r="K3393" s="1546" t="s">
        <v>6456</v>
      </c>
      <c r="L3393" s="1546" t="s">
        <v>6515</v>
      </c>
    </row>
    <row r="3394" spans="1:12">
      <c r="A3394" s="1546" t="s">
        <v>314</v>
      </c>
      <c r="B3394" s="1817">
        <v>12479</v>
      </c>
      <c r="C3394" s="1546" t="s">
        <v>2477</v>
      </c>
      <c r="D3394" s="1546" t="s">
        <v>2260</v>
      </c>
      <c r="E3394" s="1546" t="s">
        <v>6390</v>
      </c>
      <c r="F3394" s="1546" t="s">
        <v>6631</v>
      </c>
      <c r="G3394" s="1818"/>
      <c r="H3394" s="1818"/>
      <c r="I3394" s="1818">
        <v>5</v>
      </c>
      <c r="J3394" s="1546" t="s">
        <v>6523</v>
      </c>
      <c r="K3394" s="1546" t="s">
        <v>6456</v>
      </c>
      <c r="L3394" s="1546" t="s">
        <v>6515</v>
      </c>
    </row>
    <row r="3395" spans="1:12">
      <c r="A3395" s="1546" t="s">
        <v>314</v>
      </c>
      <c r="B3395" s="1817">
        <v>12480</v>
      </c>
      <c r="C3395" s="1546" t="s">
        <v>2477</v>
      </c>
      <c r="D3395" s="1546" t="s">
        <v>2260</v>
      </c>
      <c r="E3395" s="1546" t="s">
        <v>548</v>
      </c>
      <c r="F3395" s="1546" t="s">
        <v>6544</v>
      </c>
      <c r="G3395" s="1818"/>
      <c r="H3395" s="1818"/>
      <c r="I3395" s="1818">
        <v>10</v>
      </c>
      <c r="J3395" s="1546" t="s">
        <v>6523</v>
      </c>
      <c r="K3395" s="1546" t="s">
        <v>6456</v>
      </c>
      <c r="L3395" s="1546" t="s">
        <v>6515</v>
      </c>
    </row>
    <row r="3396" spans="1:12">
      <c r="A3396" s="1546" t="s">
        <v>314</v>
      </c>
      <c r="B3396" s="1817">
        <v>12482</v>
      </c>
      <c r="C3396" s="1546" t="s">
        <v>2477</v>
      </c>
      <c r="D3396" s="1546" t="s">
        <v>2260</v>
      </c>
      <c r="E3396" s="1546" t="s">
        <v>1359</v>
      </c>
      <c r="F3396" s="1546" t="s">
        <v>1360</v>
      </c>
      <c r="G3396" s="1818"/>
      <c r="H3396" s="1818"/>
      <c r="I3396" s="1818">
        <v>15</v>
      </c>
      <c r="J3396" s="1546" t="s">
        <v>6523</v>
      </c>
      <c r="K3396" s="1546" t="s">
        <v>6456</v>
      </c>
      <c r="L3396" s="1546" t="s">
        <v>6515</v>
      </c>
    </row>
    <row r="3397" spans="1:12">
      <c r="A3397" s="1546" t="s">
        <v>314</v>
      </c>
      <c r="B3397" s="1817">
        <v>12484</v>
      </c>
      <c r="C3397" s="1546" t="s">
        <v>2477</v>
      </c>
      <c r="D3397" s="1546" t="s">
        <v>2260</v>
      </c>
      <c r="E3397" s="1546" t="s">
        <v>1269</v>
      </c>
      <c r="F3397" s="1546" t="s">
        <v>6489</v>
      </c>
      <c r="G3397" s="1818">
        <v>1</v>
      </c>
      <c r="H3397" s="1818"/>
      <c r="I3397" s="1818">
        <v>10</v>
      </c>
      <c r="J3397" s="1546" t="s">
        <v>6523</v>
      </c>
      <c r="K3397" s="1546" t="s">
        <v>6456</v>
      </c>
      <c r="L3397" s="1546" t="s">
        <v>6515</v>
      </c>
    </row>
    <row r="3398" spans="1:12">
      <c r="A3398" s="1546" t="s">
        <v>314</v>
      </c>
      <c r="B3398" s="1817">
        <v>12485</v>
      </c>
      <c r="C3398" s="1546" t="s">
        <v>2477</v>
      </c>
      <c r="D3398" s="1546" t="s">
        <v>2260</v>
      </c>
      <c r="E3398" s="1546" t="s">
        <v>1605</v>
      </c>
      <c r="F3398" s="1546" t="s">
        <v>1528</v>
      </c>
      <c r="G3398" s="1818"/>
      <c r="H3398" s="1818"/>
      <c r="I3398" s="1818">
        <v>10</v>
      </c>
      <c r="J3398" s="1546" t="s">
        <v>6523</v>
      </c>
      <c r="K3398" s="1546" t="s">
        <v>6456</v>
      </c>
      <c r="L3398" s="1546" t="s">
        <v>6515</v>
      </c>
    </row>
    <row r="3399" spans="1:12">
      <c r="A3399" s="1546" t="s">
        <v>314</v>
      </c>
      <c r="B3399" s="1817">
        <v>12486</v>
      </c>
      <c r="C3399" s="1546" t="s">
        <v>2477</v>
      </c>
      <c r="D3399" s="1546" t="s">
        <v>2260</v>
      </c>
      <c r="E3399" s="1546" t="s">
        <v>1699</v>
      </c>
      <c r="F3399" s="1546" t="s">
        <v>6488</v>
      </c>
      <c r="G3399" s="1818"/>
      <c r="H3399" s="1818"/>
      <c r="I3399" s="1818">
        <v>5</v>
      </c>
      <c r="J3399" s="1546" t="s">
        <v>6523</v>
      </c>
      <c r="K3399" s="1546" t="s">
        <v>6456</v>
      </c>
      <c r="L3399" s="1546" t="s">
        <v>6515</v>
      </c>
    </row>
    <row r="3400" spans="1:12">
      <c r="A3400" s="1546" t="s">
        <v>314</v>
      </c>
      <c r="B3400" s="1817">
        <v>12488</v>
      </c>
      <c r="C3400" s="1546" t="s">
        <v>2477</v>
      </c>
      <c r="D3400" s="1546" t="s">
        <v>2260</v>
      </c>
      <c r="E3400" s="1546" t="s">
        <v>287</v>
      </c>
      <c r="F3400" s="1546" t="s">
        <v>1532</v>
      </c>
      <c r="G3400" s="1818"/>
      <c r="H3400" s="1818"/>
      <c r="I3400" s="1818">
        <v>5</v>
      </c>
      <c r="J3400" s="1546" t="s">
        <v>6523</v>
      </c>
      <c r="K3400" s="1546" t="s">
        <v>6456</v>
      </c>
      <c r="L3400" s="1546" t="s">
        <v>6515</v>
      </c>
    </row>
    <row r="3401" spans="1:12">
      <c r="A3401" s="1546" t="s">
        <v>314</v>
      </c>
      <c r="B3401" s="1817">
        <v>12489</v>
      </c>
      <c r="C3401" s="1546" t="s">
        <v>2477</v>
      </c>
      <c r="D3401" s="1546" t="s">
        <v>2260</v>
      </c>
      <c r="E3401" s="1546" t="s">
        <v>1533</v>
      </c>
      <c r="F3401" s="1546" t="s">
        <v>1534</v>
      </c>
      <c r="G3401" s="1818"/>
      <c r="H3401" s="1818"/>
      <c r="I3401" s="1818">
        <v>5</v>
      </c>
      <c r="J3401" s="1546" t="s">
        <v>6523</v>
      </c>
      <c r="K3401" s="1546" t="s">
        <v>6456</v>
      </c>
      <c r="L3401" s="1546" t="s">
        <v>6515</v>
      </c>
    </row>
    <row r="3402" spans="1:12">
      <c r="A3402" s="1546" t="s">
        <v>314</v>
      </c>
      <c r="B3402" s="1817">
        <v>12490</v>
      </c>
      <c r="C3402" s="1546" t="s">
        <v>2477</v>
      </c>
      <c r="D3402" s="1546" t="s">
        <v>2260</v>
      </c>
      <c r="E3402" s="1546" t="s">
        <v>563</v>
      </c>
      <c r="F3402" s="1546" t="s">
        <v>532</v>
      </c>
      <c r="G3402" s="1818"/>
      <c r="H3402" s="1818"/>
      <c r="I3402" s="1818">
        <v>5</v>
      </c>
      <c r="J3402" s="1546" t="s">
        <v>6523</v>
      </c>
      <c r="K3402" s="1546" t="s">
        <v>6456</v>
      </c>
      <c r="L3402" s="1546" t="s">
        <v>6515</v>
      </c>
    </row>
    <row r="3403" spans="1:12">
      <c r="A3403" s="1546" t="s">
        <v>314</v>
      </c>
      <c r="B3403" s="1817">
        <v>12492</v>
      </c>
      <c r="C3403" s="1546" t="s">
        <v>2477</v>
      </c>
      <c r="D3403" s="1546" t="s">
        <v>2260</v>
      </c>
      <c r="E3403" s="1546" t="s">
        <v>6339</v>
      </c>
      <c r="F3403" s="1546" t="s">
        <v>1525</v>
      </c>
      <c r="G3403" s="1818">
        <v>1</v>
      </c>
      <c r="H3403" s="1818">
        <v>5</v>
      </c>
      <c r="I3403" s="1818">
        <v>5</v>
      </c>
      <c r="J3403" s="1546" t="s">
        <v>6527</v>
      </c>
      <c r="K3403" s="1546" t="s">
        <v>6456</v>
      </c>
      <c r="L3403" s="1546" t="s">
        <v>6515</v>
      </c>
    </row>
    <row r="3404" spans="1:12">
      <c r="A3404" s="1546" t="s">
        <v>314</v>
      </c>
      <c r="B3404" s="1817">
        <v>12494</v>
      </c>
      <c r="C3404" s="1546" t="s">
        <v>2477</v>
      </c>
      <c r="D3404" s="1546" t="s">
        <v>2260</v>
      </c>
      <c r="E3404" s="1546" t="s">
        <v>6283</v>
      </c>
      <c r="F3404" s="1546" t="s">
        <v>982</v>
      </c>
      <c r="G3404" s="1818"/>
      <c r="H3404" s="1818"/>
      <c r="I3404" s="1818">
        <v>10</v>
      </c>
      <c r="J3404" s="1546" t="s">
        <v>6523</v>
      </c>
      <c r="K3404" s="1546" t="s">
        <v>6456</v>
      </c>
      <c r="L3404" s="1546" t="s">
        <v>6515</v>
      </c>
    </row>
    <row r="3405" spans="1:12">
      <c r="A3405" s="1546" t="s">
        <v>314</v>
      </c>
      <c r="B3405" s="1817">
        <v>12495</v>
      </c>
      <c r="C3405" s="1546" t="s">
        <v>2477</v>
      </c>
      <c r="D3405" s="1546" t="s">
        <v>2260</v>
      </c>
      <c r="E3405" s="1546" t="s">
        <v>6300</v>
      </c>
      <c r="F3405" s="1546" t="s">
        <v>1108</v>
      </c>
      <c r="G3405" s="1818">
        <v>1</v>
      </c>
      <c r="H3405" s="1818">
        <v>50</v>
      </c>
      <c r="I3405" s="1818">
        <v>50</v>
      </c>
      <c r="J3405" s="1546" t="s">
        <v>6527</v>
      </c>
      <c r="K3405" s="1546" t="s">
        <v>6456</v>
      </c>
      <c r="L3405" s="1546" t="s">
        <v>6515</v>
      </c>
    </row>
    <row r="3406" spans="1:12">
      <c r="A3406" s="1546" t="s">
        <v>314</v>
      </c>
      <c r="B3406" s="1817">
        <v>12496</v>
      </c>
      <c r="C3406" s="1546" t="s">
        <v>2477</v>
      </c>
      <c r="D3406" s="1546" t="s">
        <v>2260</v>
      </c>
      <c r="E3406" s="1546" t="s">
        <v>6100</v>
      </c>
      <c r="F3406" s="1546" t="s">
        <v>280</v>
      </c>
      <c r="G3406" s="1818">
        <v>1</v>
      </c>
      <c r="H3406" s="1818"/>
      <c r="I3406" s="1818">
        <v>2</v>
      </c>
      <c r="J3406" s="1546" t="s">
        <v>6523</v>
      </c>
      <c r="K3406" s="1546" t="s">
        <v>6456</v>
      </c>
      <c r="L3406" s="1546" t="s">
        <v>6515</v>
      </c>
    </row>
    <row r="3407" spans="1:12">
      <c r="A3407" s="1546" t="s">
        <v>314</v>
      </c>
      <c r="B3407" s="1817">
        <v>12527</v>
      </c>
      <c r="C3407" s="1546" t="s">
        <v>2477</v>
      </c>
      <c r="D3407" s="1546" t="s">
        <v>2261</v>
      </c>
      <c r="E3407" s="1546" t="s">
        <v>1511</v>
      </c>
      <c r="F3407" s="1546" t="s">
        <v>5859</v>
      </c>
      <c r="G3407" s="1818"/>
      <c r="H3407" s="1818"/>
      <c r="I3407" s="1818">
        <v>1</v>
      </c>
      <c r="J3407" s="1546" t="s">
        <v>6523</v>
      </c>
      <c r="K3407" s="1546" t="s">
        <v>6456</v>
      </c>
      <c r="L3407" s="1546" t="s">
        <v>6515</v>
      </c>
    </row>
    <row r="3408" spans="1:12">
      <c r="A3408" s="1546" t="s">
        <v>314</v>
      </c>
      <c r="B3408" s="1817">
        <v>12529</v>
      </c>
      <c r="C3408" s="1546" t="s">
        <v>2477</v>
      </c>
      <c r="D3408" s="1546" t="s">
        <v>2261</v>
      </c>
      <c r="E3408" s="1546" t="s">
        <v>6345</v>
      </c>
      <c r="F3408" s="1546" t="s">
        <v>1832</v>
      </c>
      <c r="G3408" s="1818"/>
      <c r="H3408" s="1818"/>
      <c r="I3408" s="1818">
        <v>2</v>
      </c>
      <c r="J3408" s="1546" t="s">
        <v>6523</v>
      </c>
      <c r="K3408" s="1546" t="s">
        <v>6456</v>
      </c>
      <c r="L3408" s="1546" t="s">
        <v>6515</v>
      </c>
    </row>
    <row r="3409" spans="1:12">
      <c r="A3409" s="1546" t="s">
        <v>314</v>
      </c>
      <c r="B3409" s="1817">
        <v>12530</v>
      </c>
      <c r="C3409" s="1546" t="s">
        <v>2477</v>
      </c>
      <c r="D3409" s="1546" t="s">
        <v>2261</v>
      </c>
      <c r="E3409" s="1546" t="s">
        <v>6269</v>
      </c>
      <c r="F3409" s="1546" t="s">
        <v>747</v>
      </c>
      <c r="G3409" s="1818">
        <v>1</v>
      </c>
      <c r="H3409" s="1818"/>
      <c r="I3409" s="1818">
        <v>2</v>
      </c>
      <c r="J3409" s="1546" t="s">
        <v>6523</v>
      </c>
      <c r="K3409" s="1546" t="s">
        <v>6456</v>
      </c>
      <c r="L3409" s="1546" t="s">
        <v>6515</v>
      </c>
    </row>
    <row r="3410" spans="1:12">
      <c r="A3410" s="1546" t="s">
        <v>314</v>
      </c>
      <c r="B3410" s="1817">
        <v>12531</v>
      </c>
      <c r="C3410" s="1546" t="s">
        <v>2477</v>
      </c>
      <c r="D3410" s="1546" t="s">
        <v>2261</v>
      </c>
      <c r="E3410" s="1546" t="s">
        <v>1061</v>
      </c>
      <c r="F3410" s="1546" t="s">
        <v>1060</v>
      </c>
      <c r="G3410" s="1818">
        <v>1</v>
      </c>
      <c r="H3410" s="1818">
        <v>5</v>
      </c>
      <c r="I3410" s="1818">
        <v>5</v>
      </c>
      <c r="J3410" s="1546" t="s">
        <v>6527</v>
      </c>
      <c r="K3410" s="1546" t="s">
        <v>6456</v>
      </c>
      <c r="L3410" s="1546" t="s">
        <v>6515</v>
      </c>
    </row>
    <row r="3411" spans="1:12">
      <c r="A3411" s="1546" t="s">
        <v>314</v>
      </c>
      <c r="B3411" s="1817">
        <v>12532</v>
      </c>
      <c r="C3411" s="1546" t="s">
        <v>2477</v>
      </c>
      <c r="D3411" s="1546" t="s">
        <v>2261</v>
      </c>
      <c r="E3411" s="1546" t="s">
        <v>6268</v>
      </c>
      <c r="F3411" s="1546" t="s">
        <v>745</v>
      </c>
      <c r="G3411" s="1818"/>
      <c r="H3411" s="1818"/>
      <c r="I3411" s="1818">
        <v>2</v>
      </c>
      <c r="J3411" s="1546" t="s">
        <v>6523</v>
      </c>
      <c r="K3411" s="1546" t="s">
        <v>6456</v>
      </c>
      <c r="L3411" s="1546" t="s">
        <v>6515</v>
      </c>
    </row>
    <row r="3412" spans="1:12">
      <c r="A3412" s="1546" t="s">
        <v>314</v>
      </c>
      <c r="B3412" s="1817">
        <v>12534</v>
      </c>
      <c r="C3412" s="1546" t="s">
        <v>2477</v>
      </c>
      <c r="D3412" s="1546" t="s">
        <v>2261</v>
      </c>
      <c r="E3412" s="1546" t="s">
        <v>6098</v>
      </c>
      <c r="F3412" s="1546" t="s">
        <v>276</v>
      </c>
      <c r="G3412" s="1818">
        <v>1</v>
      </c>
      <c r="H3412" s="1818">
        <v>4</v>
      </c>
      <c r="I3412" s="1818">
        <v>4</v>
      </c>
      <c r="J3412" s="1546" t="s">
        <v>6527</v>
      </c>
      <c r="K3412" s="1546" t="s">
        <v>6456</v>
      </c>
      <c r="L3412" s="1546" t="s">
        <v>6515</v>
      </c>
    </row>
    <row r="3413" spans="1:12">
      <c r="A3413" s="1546" t="s">
        <v>314</v>
      </c>
      <c r="B3413" s="1817">
        <v>12535</v>
      </c>
      <c r="C3413" s="1546" t="s">
        <v>2477</v>
      </c>
      <c r="D3413" s="1546" t="s">
        <v>2261</v>
      </c>
      <c r="E3413" s="1546" t="s">
        <v>6099</v>
      </c>
      <c r="F3413" s="1546" t="s">
        <v>294</v>
      </c>
      <c r="G3413" s="1818">
        <v>1</v>
      </c>
      <c r="H3413" s="1818"/>
      <c r="I3413" s="1818">
        <v>2</v>
      </c>
      <c r="J3413" s="1546" t="s">
        <v>6523</v>
      </c>
      <c r="K3413" s="1546" t="s">
        <v>6456</v>
      </c>
      <c r="L3413" s="1546" t="s">
        <v>6515</v>
      </c>
    </row>
    <row r="3414" spans="1:12">
      <c r="A3414" s="1546" t="s">
        <v>314</v>
      </c>
      <c r="B3414" s="1817">
        <v>12536</v>
      </c>
      <c r="C3414" s="1546" t="s">
        <v>2477</v>
      </c>
      <c r="D3414" s="1546" t="s">
        <v>2261</v>
      </c>
      <c r="E3414" s="1546" t="s">
        <v>469</v>
      </c>
      <c r="F3414" s="1546" t="s">
        <v>6257</v>
      </c>
      <c r="G3414" s="1818">
        <v>1</v>
      </c>
      <c r="H3414" s="1818"/>
      <c r="I3414" s="1818">
        <v>2</v>
      </c>
      <c r="J3414" s="1546" t="s">
        <v>6523</v>
      </c>
      <c r="K3414" s="1546" t="s">
        <v>6456</v>
      </c>
      <c r="L3414" s="1546" t="s">
        <v>6515</v>
      </c>
    </row>
    <row r="3415" spans="1:12">
      <c r="A3415" s="1546" t="s">
        <v>314</v>
      </c>
      <c r="B3415" s="1817">
        <v>12538</v>
      </c>
      <c r="C3415" s="1546" t="s">
        <v>2477</v>
      </c>
      <c r="D3415" s="1546" t="s">
        <v>2261</v>
      </c>
      <c r="E3415" s="1546" t="s">
        <v>844</v>
      </c>
      <c r="F3415" s="1546" t="s">
        <v>843</v>
      </c>
      <c r="G3415" s="1818">
        <v>1</v>
      </c>
      <c r="H3415" s="1818">
        <v>4</v>
      </c>
      <c r="I3415" s="1818">
        <v>4</v>
      </c>
      <c r="J3415" s="1546" t="s">
        <v>6527</v>
      </c>
      <c r="K3415" s="1546" t="s">
        <v>6456</v>
      </c>
      <c r="L3415" s="1546" t="s">
        <v>6515</v>
      </c>
    </row>
    <row r="3416" spans="1:12">
      <c r="A3416" s="1546" t="s">
        <v>314</v>
      </c>
      <c r="B3416" s="1817">
        <v>12539</v>
      </c>
      <c r="C3416" s="1546" t="s">
        <v>2477</v>
      </c>
      <c r="D3416" s="1546" t="s">
        <v>2261</v>
      </c>
      <c r="E3416" s="1546" t="s">
        <v>6109</v>
      </c>
      <c r="F3416" s="1546" t="s">
        <v>466</v>
      </c>
      <c r="G3416" s="1818"/>
      <c r="H3416" s="1818"/>
      <c r="I3416" s="1818">
        <v>2</v>
      </c>
      <c r="J3416" s="1546" t="s">
        <v>6523</v>
      </c>
      <c r="K3416" s="1546" t="s">
        <v>6456</v>
      </c>
      <c r="L3416" s="1546" t="s">
        <v>6515</v>
      </c>
    </row>
    <row r="3417" spans="1:12">
      <c r="A3417" s="1546" t="s">
        <v>314</v>
      </c>
      <c r="B3417" s="1817">
        <v>12541</v>
      </c>
      <c r="C3417" s="1546" t="s">
        <v>2477</v>
      </c>
      <c r="D3417" s="1546" t="s">
        <v>2261</v>
      </c>
      <c r="E3417" s="1546" t="s">
        <v>768</v>
      </c>
      <c r="F3417" s="1546" t="s">
        <v>769</v>
      </c>
      <c r="G3417" s="1818"/>
      <c r="H3417" s="1818">
        <v>100</v>
      </c>
      <c r="I3417" s="1818">
        <v>1000</v>
      </c>
      <c r="J3417" s="1546" t="s">
        <v>6523</v>
      </c>
      <c r="K3417" s="1546" t="s">
        <v>6456</v>
      </c>
      <c r="L3417" s="1546" t="s">
        <v>6515</v>
      </c>
    </row>
    <row r="3418" spans="1:12">
      <c r="A3418" s="1546" t="s">
        <v>314</v>
      </c>
      <c r="B3418" s="1817">
        <v>12542</v>
      </c>
      <c r="C3418" s="1546" t="s">
        <v>2477</v>
      </c>
      <c r="D3418" s="1546" t="s">
        <v>2261</v>
      </c>
      <c r="E3418" s="1546" t="s">
        <v>6461</v>
      </c>
      <c r="F3418" s="1546" t="s">
        <v>1799</v>
      </c>
      <c r="G3418" s="1818">
        <v>2</v>
      </c>
      <c r="H3418" s="1818">
        <v>2</v>
      </c>
      <c r="I3418" s="1818">
        <v>4</v>
      </c>
      <c r="J3418" s="1546" t="s">
        <v>6527</v>
      </c>
      <c r="K3418" s="1546" t="s">
        <v>6456</v>
      </c>
      <c r="L3418" s="1546" t="s">
        <v>6515</v>
      </c>
    </row>
    <row r="3419" spans="1:12">
      <c r="A3419" s="1546" t="s">
        <v>314</v>
      </c>
      <c r="B3419" s="1817">
        <v>12544</v>
      </c>
      <c r="C3419" s="1546" t="s">
        <v>2477</v>
      </c>
      <c r="D3419" s="1546" t="s">
        <v>2261</v>
      </c>
      <c r="E3419" s="1546" t="s">
        <v>531</v>
      </c>
      <c r="F3419" s="1546" t="s">
        <v>532</v>
      </c>
      <c r="G3419" s="1818"/>
      <c r="H3419" s="1818"/>
      <c r="I3419" s="1818">
        <v>20</v>
      </c>
      <c r="J3419" s="1546" t="s">
        <v>6523</v>
      </c>
      <c r="K3419" s="1546" t="s">
        <v>6456</v>
      </c>
      <c r="L3419" s="1546" t="s">
        <v>6515</v>
      </c>
    </row>
    <row r="3420" spans="1:12">
      <c r="A3420" s="1546" t="s">
        <v>314</v>
      </c>
      <c r="B3420" s="1817">
        <v>12582</v>
      </c>
      <c r="C3420" s="1546" t="s">
        <v>2477</v>
      </c>
      <c r="D3420" s="1546" t="s">
        <v>2262</v>
      </c>
      <c r="E3420" s="1546" t="s">
        <v>293</v>
      </c>
      <c r="F3420" s="1546" t="s">
        <v>292</v>
      </c>
      <c r="G3420" s="1818">
        <v>1</v>
      </c>
      <c r="H3420" s="1818">
        <v>4</v>
      </c>
      <c r="I3420" s="1818">
        <v>4</v>
      </c>
      <c r="J3420" s="1546" t="s">
        <v>6527</v>
      </c>
      <c r="K3420" s="1546" t="s">
        <v>6456</v>
      </c>
      <c r="L3420" s="1546" t="s">
        <v>6515</v>
      </c>
    </row>
    <row r="3421" spans="1:12">
      <c r="A3421" s="1546" t="s">
        <v>314</v>
      </c>
      <c r="B3421" s="1817">
        <v>12583</v>
      </c>
      <c r="C3421" s="1546" t="s">
        <v>2477</v>
      </c>
      <c r="D3421" s="1546" t="s">
        <v>2262</v>
      </c>
      <c r="E3421" s="1546" t="s">
        <v>310</v>
      </c>
      <c r="F3421" s="1546" t="s">
        <v>311</v>
      </c>
      <c r="G3421" s="1818">
        <v>1</v>
      </c>
      <c r="H3421" s="1818">
        <v>4</v>
      </c>
      <c r="I3421" s="1818">
        <v>4</v>
      </c>
      <c r="J3421" s="1546" t="s">
        <v>6527</v>
      </c>
      <c r="K3421" s="1546" t="s">
        <v>6456</v>
      </c>
      <c r="L3421" s="1546" t="s">
        <v>6515</v>
      </c>
    </row>
    <row r="3422" spans="1:12">
      <c r="A3422" s="1546" t="s">
        <v>314</v>
      </c>
      <c r="B3422" s="1817">
        <v>12585</v>
      </c>
      <c r="C3422" s="1546" t="s">
        <v>2477</v>
      </c>
      <c r="D3422" s="1546" t="s">
        <v>2262</v>
      </c>
      <c r="E3422" s="1546" t="s">
        <v>1578</v>
      </c>
      <c r="F3422" s="1546" t="s">
        <v>1577</v>
      </c>
      <c r="G3422" s="1818">
        <v>2</v>
      </c>
      <c r="H3422" s="1818">
        <v>25</v>
      </c>
      <c r="I3422" s="1818">
        <v>50</v>
      </c>
      <c r="J3422" s="1546" t="s">
        <v>6527</v>
      </c>
      <c r="K3422" s="1546" t="s">
        <v>6456</v>
      </c>
      <c r="L3422" s="1546" t="s">
        <v>6515</v>
      </c>
    </row>
    <row r="3423" spans="1:12">
      <c r="A3423" s="1546" t="s">
        <v>314</v>
      </c>
      <c r="B3423" s="1817">
        <v>12586</v>
      </c>
      <c r="C3423" s="1546" t="s">
        <v>2477</v>
      </c>
      <c r="D3423" s="1546" t="s">
        <v>2262</v>
      </c>
      <c r="E3423" s="1546" t="s">
        <v>6283</v>
      </c>
      <c r="F3423" s="1546" t="s">
        <v>982</v>
      </c>
      <c r="G3423" s="1818">
        <v>1</v>
      </c>
      <c r="H3423" s="1818">
        <v>50</v>
      </c>
      <c r="I3423" s="1818">
        <v>50</v>
      </c>
      <c r="J3423" s="1546" t="s">
        <v>6527</v>
      </c>
      <c r="K3423" s="1546" t="s">
        <v>6456</v>
      </c>
      <c r="L3423" s="1546" t="s">
        <v>6515</v>
      </c>
    </row>
    <row r="3424" spans="1:12">
      <c r="A3424" s="1546" t="s">
        <v>314</v>
      </c>
      <c r="B3424" s="1817">
        <v>12588</v>
      </c>
      <c r="C3424" s="1546" t="s">
        <v>2477</v>
      </c>
      <c r="D3424" s="1546" t="s">
        <v>2262</v>
      </c>
      <c r="E3424" s="1546" t="s">
        <v>6151</v>
      </c>
      <c r="F3424" s="1546" t="s">
        <v>1385</v>
      </c>
      <c r="G3424" s="1818">
        <v>1</v>
      </c>
      <c r="H3424" s="1818">
        <v>4</v>
      </c>
      <c r="I3424" s="1818">
        <v>4</v>
      </c>
      <c r="J3424" s="1546" t="s">
        <v>6527</v>
      </c>
      <c r="K3424" s="1546" t="s">
        <v>6456</v>
      </c>
      <c r="L3424" s="1546" t="s">
        <v>6515</v>
      </c>
    </row>
    <row r="3425" spans="1:12">
      <c r="A3425" s="1546" t="s">
        <v>314</v>
      </c>
      <c r="B3425" s="1817">
        <v>12589</v>
      </c>
      <c r="C3425" s="1546" t="s">
        <v>2477</v>
      </c>
      <c r="D3425" s="1546" t="s">
        <v>2262</v>
      </c>
      <c r="E3425" s="1546" t="s">
        <v>6150</v>
      </c>
      <c r="F3425" s="1546" t="s">
        <v>1279</v>
      </c>
      <c r="G3425" s="1818">
        <v>1</v>
      </c>
      <c r="H3425" s="1818">
        <v>4</v>
      </c>
      <c r="I3425" s="1818">
        <v>4</v>
      </c>
      <c r="J3425" s="1546" t="s">
        <v>6527</v>
      </c>
      <c r="K3425" s="1546" t="s">
        <v>6456</v>
      </c>
      <c r="L3425" s="1546" t="s">
        <v>6515</v>
      </c>
    </row>
    <row r="3426" spans="1:12">
      <c r="A3426" s="1546" t="s">
        <v>314</v>
      </c>
      <c r="B3426" s="1817">
        <v>12590</v>
      </c>
      <c r="C3426" s="1546" t="s">
        <v>2477</v>
      </c>
      <c r="D3426" s="1546" t="s">
        <v>2262</v>
      </c>
      <c r="E3426" s="1546" t="s">
        <v>647</v>
      </c>
      <c r="F3426" s="1546" t="s">
        <v>648</v>
      </c>
      <c r="G3426" s="1818">
        <v>1</v>
      </c>
      <c r="H3426" s="1818"/>
      <c r="I3426" s="1818">
        <v>2</v>
      </c>
      <c r="J3426" s="1546" t="s">
        <v>6523</v>
      </c>
      <c r="K3426" s="1546" t="s">
        <v>6456</v>
      </c>
      <c r="L3426" s="1546" t="s">
        <v>6515</v>
      </c>
    </row>
    <row r="3427" spans="1:12">
      <c r="A3427" s="1546" t="s">
        <v>314</v>
      </c>
      <c r="B3427" s="1817">
        <v>12591</v>
      </c>
      <c r="C3427" s="1546" t="s">
        <v>2477</v>
      </c>
      <c r="D3427" s="1546" t="s">
        <v>2262</v>
      </c>
      <c r="E3427" s="1546" t="s">
        <v>651</v>
      </c>
      <c r="F3427" s="1546" t="s">
        <v>652</v>
      </c>
      <c r="G3427" s="1818"/>
      <c r="H3427" s="1818"/>
      <c r="I3427" s="1818">
        <v>1</v>
      </c>
      <c r="J3427" s="1546" t="s">
        <v>6523</v>
      </c>
      <c r="K3427" s="1546" t="s">
        <v>6456</v>
      </c>
      <c r="L3427" s="1546" t="s">
        <v>6515</v>
      </c>
    </row>
    <row r="3428" spans="1:12">
      <c r="A3428" s="1546" t="s">
        <v>314</v>
      </c>
      <c r="B3428" s="1817">
        <v>12593</v>
      </c>
      <c r="C3428" s="1546" t="s">
        <v>2477</v>
      </c>
      <c r="D3428" s="1546" t="s">
        <v>2262</v>
      </c>
      <c r="E3428" s="1546" t="s">
        <v>6233</v>
      </c>
      <c r="F3428" s="1546" t="s">
        <v>274</v>
      </c>
      <c r="G3428" s="1818">
        <v>1</v>
      </c>
      <c r="H3428" s="1818">
        <v>5</v>
      </c>
      <c r="I3428" s="1818">
        <v>5</v>
      </c>
      <c r="J3428" s="1546" t="s">
        <v>6527</v>
      </c>
      <c r="K3428" s="1546" t="s">
        <v>6456</v>
      </c>
      <c r="L3428" s="1546" t="s">
        <v>6515</v>
      </c>
    </row>
    <row r="3429" spans="1:12">
      <c r="A3429" s="1546" t="s">
        <v>314</v>
      </c>
      <c r="B3429" s="1817">
        <v>12595</v>
      </c>
      <c r="C3429" s="1546" t="s">
        <v>2477</v>
      </c>
      <c r="D3429" s="1546" t="s">
        <v>2262</v>
      </c>
      <c r="E3429" s="1546" t="s">
        <v>6261</v>
      </c>
      <c r="F3429" s="1546" t="s">
        <v>6026</v>
      </c>
      <c r="G3429" s="1818">
        <v>1</v>
      </c>
      <c r="H3429" s="1818">
        <v>6</v>
      </c>
      <c r="I3429" s="1818">
        <v>6</v>
      </c>
      <c r="J3429" s="1546" t="s">
        <v>6527</v>
      </c>
      <c r="K3429" s="1546" t="s">
        <v>6456</v>
      </c>
      <c r="L3429" s="1546" t="s">
        <v>6515</v>
      </c>
    </row>
    <row r="3430" spans="1:12">
      <c r="A3430" s="1546" t="s">
        <v>314</v>
      </c>
      <c r="B3430" s="1817">
        <v>12596</v>
      </c>
      <c r="C3430" s="1546" t="s">
        <v>2477</v>
      </c>
      <c r="D3430" s="1546" t="s">
        <v>2262</v>
      </c>
      <c r="E3430" s="1546" t="s">
        <v>912</v>
      </c>
      <c r="F3430" s="1546" t="s">
        <v>1473</v>
      </c>
      <c r="G3430" s="1818">
        <v>1</v>
      </c>
      <c r="H3430" s="1818">
        <v>6</v>
      </c>
      <c r="I3430" s="1818">
        <v>6</v>
      </c>
      <c r="J3430" s="1546" t="s">
        <v>6527</v>
      </c>
      <c r="K3430" s="1546" t="s">
        <v>6456</v>
      </c>
      <c r="L3430" s="1546" t="s">
        <v>6515</v>
      </c>
    </row>
    <row r="3431" spans="1:12">
      <c r="A3431" s="1546" t="s">
        <v>314</v>
      </c>
      <c r="B3431" s="1817">
        <v>12598</v>
      </c>
      <c r="C3431" s="1546" t="s">
        <v>2477</v>
      </c>
      <c r="D3431" s="1546" t="s">
        <v>2262</v>
      </c>
      <c r="E3431" s="1546" t="s">
        <v>779</v>
      </c>
      <c r="F3431" s="1546" t="s">
        <v>6515</v>
      </c>
      <c r="G3431" s="1818"/>
      <c r="H3431" s="1818"/>
      <c r="I3431" s="1818">
        <v>10</v>
      </c>
      <c r="J3431" s="1546" t="s">
        <v>6523</v>
      </c>
      <c r="K3431" s="1546" t="s">
        <v>6456</v>
      </c>
      <c r="L3431" s="1546" t="s">
        <v>6515</v>
      </c>
    </row>
    <row r="3432" spans="1:12">
      <c r="A3432" s="1546" t="s">
        <v>314</v>
      </c>
      <c r="B3432" s="1817">
        <v>12599</v>
      </c>
      <c r="C3432" s="1546" t="s">
        <v>2477</v>
      </c>
      <c r="D3432" s="1546" t="s">
        <v>2262</v>
      </c>
      <c r="E3432" s="1546" t="s">
        <v>2088</v>
      </c>
      <c r="F3432" s="1546" t="s">
        <v>6515</v>
      </c>
      <c r="G3432" s="1818"/>
      <c r="H3432" s="1818"/>
      <c r="I3432" s="1818">
        <v>2</v>
      </c>
      <c r="J3432" s="1546" t="s">
        <v>6523</v>
      </c>
      <c r="K3432" s="1546" t="s">
        <v>6456</v>
      </c>
      <c r="L3432" s="1546" t="s">
        <v>6515</v>
      </c>
    </row>
    <row r="3433" spans="1:12">
      <c r="A3433" s="1546" t="s">
        <v>314</v>
      </c>
      <c r="B3433" s="1817">
        <v>12600</v>
      </c>
      <c r="C3433" s="1546" t="s">
        <v>2477</v>
      </c>
      <c r="D3433" s="1546" t="s">
        <v>2262</v>
      </c>
      <c r="E3433" s="1546" t="s">
        <v>6463</v>
      </c>
      <c r="F3433" s="1546" t="s">
        <v>2536</v>
      </c>
      <c r="G3433" s="1818">
        <v>1</v>
      </c>
      <c r="H3433" s="1818">
        <v>2</v>
      </c>
      <c r="I3433" s="1818">
        <v>2</v>
      </c>
      <c r="J3433" s="1546" t="s">
        <v>6527</v>
      </c>
      <c r="K3433" s="1546" t="s">
        <v>6456</v>
      </c>
      <c r="L3433" s="1546" t="s">
        <v>6515</v>
      </c>
    </row>
    <row r="3434" spans="1:12">
      <c r="A3434" s="1546" t="s">
        <v>314</v>
      </c>
      <c r="B3434" s="1817">
        <v>12601</v>
      </c>
      <c r="C3434" s="1546" t="s">
        <v>2477</v>
      </c>
      <c r="D3434" s="1546" t="s">
        <v>2262</v>
      </c>
      <c r="E3434" s="1546" t="s">
        <v>434</v>
      </c>
      <c r="F3434" s="1546" t="s">
        <v>303</v>
      </c>
      <c r="G3434" s="1818">
        <v>2</v>
      </c>
      <c r="H3434" s="1818">
        <v>2</v>
      </c>
      <c r="I3434" s="1818">
        <v>4</v>
      </c>
      <c r="J3434" s="1546" t="s">
        <v>6527</v>
      </c>
      <c r="K3434" s="1546" t="s">
        <v>6456</v>
      </c>
      <c r="L3434" s="1546" t="s">
        <v>6515</v>
      </c>
    </row>
    <row r="3435" spans="1:12">
      <c r="A3435" s="1546" t="s">
        <v>314</v>
      </c>
      <c r="B3435" s="1817">
        <v>12602</v>
      </c>
      <c r="C3435" s="1546" t="s">
        <v>2477</v>
      </c>
      <c r="D3435" s="1546" t="s">
        <v>2262</v>
      </c>
      <c r="E3435" s="1546" t="s">
        <v>1136</v>
      </c>
      <c r="F3435" s="1546" t="s">
        <v>1135</v>
      </c>
      <c r="G3435" s="1818">
        <v>1</v>
      </c>
      <c r="H3435" s="1818">
        <v>25</v>
      </c>
      <c r="I3435" s="1818">
        <v>25</v>
      </c>
      <c r="J3435" s="1546" t="s">
        <v>6527</v>
      </c>
      <c r="K3435" s="1546" t="s">
        <v>6456</v>
      </c>
      <c r="L3435" s="1546" t="s">
        <v>6515</v>
      </c>
    </row>
    <row r="3436" spans="1:12">
      <c r="A3436" s="1546" t="s">
        <v>314</v>
      </c>
      <c r="B3436" s="1817">
        <v>12629</v>
      </c>
      <c r="C3436" s="1546" t="s">
        <v>2477</v>
      </c>
      <c r="D3436" s="1546" t="s">
        <v>2263</v>
      </c>
      <c r="E3436" s="1546" t="s">
        <v>6256</v>
      </c>
      <c r="F3436" s="1546" t="s">
        <v>436</v>
      </c>
      <c r="G3436" s="1818">
        <v>4</v>
      </c>
      <c r="H3436" s="1818">
        <v>5</v>
      </c>
      <c r="I3436" s="1818">
        <v>20</v>
      </c>
      <c r="J3436" s="1546" t="s">
        <v>6527</v>
      </c>
      <c r="K3436" s="1546" t="s">
        <v>6456</v>
      </c>
      <c r="L3436" s="1546" t="s">
        <v>6515</v>
      </c>
    </row>
    <row r="3437" spans="1:12">
      <c r="A3437" s="1546" t="s">
        <v>314</v>
      </c>
      <c r="B3437" s="1817">
        <v>12630</v>
      </c>
      <c r="C3437" s="1546" t="s">
        <v>2477</v>
      </c>
      <c r="D3437" s="1546" t="s">
        <v>2263</v>
      </c>
      <c r="E3437" s="1546" t="s">
        <v>6272</v>
      </c>
      <c r="F3437" s="1546" t="s">
        <v>855</v>
      </c>
      <c r="G3437" s="1818"/>
      <c r="H3437" s="1818"/>
      <c r="I3437" s="1818">
        <v>2</v>
      </c>
      <c r="J3437" s="1546" t="s">
        <v>6523</v>
      </c>
      <c r="K3437" s="1546" t="s">
        <v>6456</v>
      </c>
      <c r="L3437" s="1546" t="s">
        <v>6515</v>
      </c>
    </row>
    <row r="3438" spans="1:12">
      <c r="A3438" s="1546" t="s">
        <v>314</v>
      </c>
      <c r="B3438" s="1817">
        <v>12631</v>
      </c>
      <c r="C3438" s="1546" t="s">
        <v>2477</v>
      </c>
      <c r="D3438" s="1546" t="s">
        <v>2263</v>
      </c>
      <c r="E3438" s="1546" t="s">
        <v>6279</v>
      </c>
      <c r="F3438" s="1546" t="s">
        <v>5971</v>
      </c>
      <c r="G3438" s="1818"/>
      <c r="H3438" s="1818"/>
      <c r="I3438" s="1818">
        <v>1</v>
      </c>
      <c r="J3438" s="1546" t="s">
        <v>6523</v>
      </c>
      <c r="K3438" s="1546" t="s">
        <v>6456</v>
      </c>
      <c r="L3438" s="1546" t="s">
        <v>6515</v>
      </c>
    </row>
    <row r="3439" spans="1:12">
      <c r="A3439" s="1546" t="s">
        <v>314</v>
      </c>
      <c r="B3439" s="1817">
        <v>12633</v>
      </c>
      <c r="C3439" s="1546" t="s">
        <v>2477</v>
      </c>
      <c r="D3439" s="1546" t="s">
        <v>2263</v>
      </c>
      <c r="E3439" s="1546" t="s">
        <v>6317</v>
      </c>
      <c r="F3439" s="1546" t="s">
        <v>1274</v>
      </c>
      <c r="G3439" s="1818">
        <v>1</v>
      </c>
      <c r="H3439" s="1818">
        <v>5</v>
      </c>
      <c r="I3439" s="1818">
        <v>5</v>
      </c>
      <c r="J3439" s="1546" t="s">
        <v>6527</v>
      </c>
      <c r="K3439" s="1546" t="s">
        <v>6456</v>
      </c>
      <c r="L3439" s="1546" t="s">
        <v>6515</v>
      </c>
    </row>
    <row r="3440" spans="1:12">
      <c r="A3440" s="1546" t="s">
        <v>314</v>
      </c>
      <c r="B3440" s="1817">
        <v>12636</v>
      </c>
      <c r="C3440" s="1546" t="s">
        <v>2477</v>
      </c>
      <c r="D3440" s="1546" t="s">
        <v>2263</v>
      </c>
      <c r="E3440" s="1546" t="s">
        <v>937</v>
      </c>
      <c r="F3440" s="1546" t="s">
        <v>936</v>
      </c>
      <c r="G3440" s="1818"/>
      <c r="H3440" s="1818"/>
      <c r="I3440" s="1818">
        <v>2</v>
      </c>
      <c r="J3440" s="1546" t="s">
        <v>6523</v>
      </c>
      <c r="K3440" s="1546" t="s">
        <v>6456</v>
      </c>
      <c r="L3440" s="1546" t="s">
        <v>6515</v>
      </c>
    </row>
    <row r="3441" spans="1:12">
      <c r="A3441" s="1546" t="s">
        <v>314</v>
      </c>
      <c r="B3441" s="1817">
        <v>12637</v>
      </c>
      <c r="C3441" s="1546" t="s">
        <v>2477</v>
      </c>
      <c r="D3441" s="1546" t="s">
        <v>2263</v>
      </c>
      <c r="E3441" s="1546" t="s">
        <v>835</v>
      </c>
      <c r="F3441" s="1546" t="s">
        <v>6271</v>
      </c>
      <c r="G3441" s="1818"/>
      <c r="H3441" s="1818"/>
      <c r="I3441" s="1818">
        <v>2</v>
      </c>
      <c r="J3441" s="1546" t="s">
        <v>6523</v>
      </c>
      <c r="K3441" s="1546" t="s">
        <v>6456</v>
      </c>
      <c r="L3441" s="1546" t="s">
        <v>6515</v>
      </c>
    </row>
    <row r="3442" spans="1:12">
      <c r="A3442" s="1546" t="s">
        <v>314</v>
      </c>
      <c r="B3442" s="1817">
        <v>12638</v>
      </c>
      <c r="C3442" s="1546" t="s">
        <v>2477</v>
      </c>
      <c r="D3442" s="1546" t="s">
        <v>2263</v>
      </c>
      <c r="E3442" s="1546" t="s">
        <v>833</v>
      </c>
      <c r="F3442" s="1546" t="s">
        <v>832</v>
      </c>
      <c r="G3442" s="1818"/>
      <c r="H3442" s="1818"/>
      <c r="I3442" s="1818">
        <v>2</v>
      </c>
      <c r="J3442" s="1546" t="s">
        <v>6523</v>
      </c>
      <c r="K3442" s="1546" t="s">
        <v>6456</v>
      </c>
      <c r="L3442" s="1546" t="s">
        <v>6515</v>
      </c>
    </row>
    <row r="3443" spans="1:12">
      <c r="A3443" s="1546" t="s">
        <v>314</v>
      </c>
      <c r="B3443" s="1817">
        <v>12639</v>
      </c>
      <c r="C3443" s="1546" t="s">
        <v>2477</v>
      </c>
      <c r="D3443" s="1546" t="s">
        <v>2263</v>
      </c>
      <c r="E3443" s="1546" t="s">
        <v>6121</v>
      </c>
      <c r="F3443" s="1546" t="s">
        <v>6122</v>
      </c>
      <c r="G3443" s="1818"/>
      <c r="H3443" s="1818"/>
      <c r="I3443" s="1818">
        <v>2</v>
      </c>
      <c r="J3443" s="1546" t="s">
        <v>6523</v>
      </c>
      <c r="K3443" s="1546" t="s">
        <v>6456</v>
      </c>
      <c r="L3443" s="1546" t="s">
        <v>6515</v>
      </c>
    </row>
    <row r="3444" spans="1:12">
      <c r="A3444" s="1546" t="s">
        <v>314</v>
      </c>
      <c r="B3444" s="1817">
        <v>12640</v>
      </c>
      <c r="C3444" s="1546" t="s">
        <v>2477</v>
      </c>
      <c r="D3444" s="1546" t="s">
        <v>2263</v>
      </c>
      <c r="E3444" s="1546" t="s">
        <v>6120</v>
      </c>
      <c r="F3444" s="1546" t="s">
        <v>329</v>
      </c>
      <c r="G3444" s="1818"/>
      <c r="H3444" s="1818"/>
      <c r="I3444" s="1818">
        <v>2</v>
      </c>
      <c r="J3444" s="1546" t="s">
        <v>6523</v>
      </c>
      <c r="K3444" s="1546" t="s">
        <v>6456</v>
      </c>
      <c r="L3444" s="1546" t="s">
        <v>6515</v>
      </c>
    </row>
    <row r="3445" spans="1:12">
      <c r="A3445" s="1546" t="s">
        <v>314</v>
      </c>
      <c r="B3445" s="1817">
        <v>12641</v>
      </c>
      <c r="C3445" s="1546" t="s">
        <v>2477</v>
      </c>
      <c r="D3445" s="1546" t="s">
        <v>2263</v>
      </c>
      <c r="E3445" s="1546" t="s">
        <v>6137</v>
      </c>
      <c r="F3445" s="1546" t="s">
        <v>999</v>
      </c>
      <c r="G3445" s="1818"/>
      <c r="H3445" s="1818"/>
      <c r="I3445" s="1818">
        <v>2</v>
      </c>
      <c r="J3445" s="1546" t="s">
        <v>6523</v>
      </c>
      <c r="K3445" s="1546" t="s">
        <v>6456</v>
      </c>
      <c r="L3445" s="1546" t="s">
        <v>6515</v>
      </c>
    </row>
    <row r="3446" spans="1:12">
      <c r="A3446" s="1546" t="s">
        <v>314</v>
      </c>
      <c r="B3446" s="1817">
        <v>12642</v>
      </c>
      <c r="C3446" s="1546" t="s">
        <v>2477</v>
      </c>
      <c r="D3446" s="1546" t="s">
        <v>2263</v>
      </c>
      <c r="E3446" s="1546" t="s">
        <v>615</v>
      </c>
      <c r="F3446" s="1546" t="s">
        <v>826</v>
      </c>
      <c r="G3446" s="1818"/>
      <c r="H3446" s="1818"/>
      <c r="I3446" s="1818">
        <v>2</v>
      </c>
      <c r="J3446" s="1546" t="s">
        <v>6523</v>
      </c>
      <c r="K3446" s="1546" t="s">
        <v>6456</v>
      </c>
      <c r="L3446" s="1546" t="s">
        <v>6515</v>
      </c>
    </row>
    <row r="3447" spans="1:12">
      <c r="A3447" s="1546" t="s">
        <v>314</v>
      </c>
      <c r="B3447" s="1817">
        <v>12643</v>
      </c>
      <c r="C3447" s="1546" t="s">
        <v>2477</v>
      </c>
      <c r="D3447" s="1546" t="s">
        <v>2263</v>
      </c>
      <c r="E3447" s="1546" t="s">
        <v>6123</v>
      </c>
      <c r="F3447" s="1546" t="s">
        <v>824</v>
      </c>
      <c r="G3447" s="1818"/>
      <c r="H3447" s="1818"/>
      <c r="I3447" s="1818">
        <v>2</v>
      </c>
      <c r="J3447" s="1546" t="s">
        <v>6523</v>
      </c>
      <c r="K3447" s="1546" t="s">
        <v>6456</v>
      </c>
      <c r="L3447" s="1546" t="s">
        <v>6515</v>
      </c>
    </row>
    <row r="3448" spans="1:12">
      <c r="A3448" s="1546" t="s">
        <v>314</v>
      </c>
      <c r="B3448" s="1817">
        <v>12644</v>
      </c>
      <c r="C3448" s="1546" t="s">
        <v>2477</v>
      </c>
      <c r="D3448" s="1546" t="s">
        <v>2263</v>
      </c>
      <c r="E3448" s="1546" t="s">
        <v>6124</v>
      </c>
      <c r="F3448" s="1546" t="s">
        <v>822</v>
      </c>
      <c r="G3448" s="1818"/>
      <c r="H3448" s="1818"/>
      <c r="I3448" s="1818">
        <v>2</v>
      </c>
      <c r="J3448" s="1546" t="s">
        <v>6523</v>
      </c>
      <c r="K3448" s="1546" t="s">
        <v>6456</v>
      </c>
      <c r="L3448" s="1546" t="s">
        <v>6515</v>
      </c>
    </row>
    <row r="3449" spans="1:12">
      <c r="A3449" s="1546" t="s">
        <v>314</v>
      </c>
      <c r="B3449" s="1817">
        <v>12645</v>
      </c>
      <c r="C3449" s="1546" t="s">
        <v>2477</v>
      </c>
      <c r="D3449" s="1546" t="s">
        <v>2263</v>
      </c>
      <c r="E3449" s="1546" t="s">
        <v>821</v>
      </c>
      <c r="F3449" s="1546" t="s">
        <v>820</v>
      </c>
      <c r="G3449" s="1818"/>
      <c r="H3449" s="1818"/>
      <c r="I3449" s="1818">
        <v>2</v>
      </c>
      <c r="J3449" s="1546" t="s">
        <v>6523</v>
      </c>
      <c r="K3449" s="1546" t="s">
        <v>6456</v>
      </c>
      <c r="L3449" s="1546" t="s">
        <v>6515</v>
      </c>
    </row>
    <row r="3450" spans="1:12">
      <c r="A3450" s="1546" t="s">
        <v>314</v>
      </c>
      <c r="B3450" s="1817">
        <v>12646</v>
      </c>
      <c r="C3450" s="1546" t="s">
        <v>2477</v>
      </c>
      <c r="D3450" s="1546" t="s">
        <v>2263</v>
      </c>
      <c r="E3450" s="1546" t="s">
        <v>819</v>
      </c>
      <c r="F3450" s="1546" t="s">
        <v>818</v>
      </c>
      <c r="G3450" s="1818"/>
      <c r="H3450" s="1818"/>
      <c r="I3450" s="1818">
        <v>2</v>
      </c>
      <c r="J3450" s="1546" t="s">
        <v>6523</v>
      </c>
      <c r="K3450" s="1546" t="s">
        <v>6456</v>
      </c>
      <c r="L3450" s="1546" t="s">
        <v>6515</v>
      </c>
    </row>
    <row r="3451" spans="1:12">
      <c r="A3451" s="1546" t="s">
        <v>314</v>
      </c>
      <c r="B3451" s="1817">
        <v>12647</v>
      </c>
      <c r="C3451" s="1546" t="s">
        <v>2477</v>
      </c>
      <c r="D3451" s="1546" t="s">
        <v>2263</v>
      </c>
      <c r="E3451" s="1546" t="s">
        <v>6100</v>
      </c>
      <c r="F3451" s="1546" t="s">
        <v>280</v>
      </c>
      <c r="G3451" s="1818"/>
      <c r="H3451" s="1818"/>
      <c r="I3451" s="1818">
        <v>2</v>
      </c>
      <c r="J3451" s="1546" t="s">
        <v>6523</v>
      </c>
      <c r="K3451" s="1546" t="s">
        <v>6456</v>
      </c>
      <c r="L3451" s="1546" t="s">
        <v>6515</v>
      </c>
    </row>
    <row r="3452" spans="1:12">
      <c r="A3452" s="1546" t="s">
        <v>314</v>
      </c>
      <c r="B3452" s="1817">
        <v>12648</v>
      </c>
      <c r="C3452" s="1546" t="s">
        <v>2477</v>
      </c>
      <c r="D3452" s="1546" t="s">
        <v>2263</v>
      </c>
      <c r="E3452" s="1546" t="s">
        <v>6125</v>
      </c>
      <c r="F3452" s="1546" t="s">
        <v>816</v>
      </c>
      <c r="G3452" s="1818"/>
      <c r="H3452" s="1818"/>
      <c r="I3452" s="1818">
        <v>1</v>
      </c>
      <c r="J3452" s="1546" t="s">
        <v>6523</v>
      </c>
      <c r="K3452" s="1546" t="s">
        <v>6456</v>
      </c>
      <c r="L3452" s="1546" t="s">
        <v>6515</v>
      </c>
    </row>
    <row r="3453" spans="1:12">
      <c r="A3453" s="1546" t="s">
        <v>314</v>
      </c>
      <c r="B3453" s="1817">
        <v>12649</v>
      </c>
      <c r="C3453" s="1546" t="s">
        <v>2477</v>
      </c>
      <c r="D3453" s="1546" t="s">
        <v>2263</v>
      </c>
      <c r="E3453" s="1546" t="s">
        <v>5820</v>
      </c>
      <c r="F3453" s="1546" t="s">
        <v>1153</v>
      </c>
      <c r="G3453" s="1818"/>
      <c r="H3453" s="1818"/>
      <c r="I3453" s="1818">
        <v>1</v>
      </c>
      <c r="J3453" s="1546" t="s">
        <v>6523</v>
      </c>
      <c r="K3453" s="1546" t="s">
        <v>6456</v>
      </c>
      <c r="L3453" s="1546" t="s">
        <v>6515</v>
      </c>
    </row>
    <row r="3454" spans="1:12">
      <c r="A3454" s="1546" t="s">
        <v>314</v>
      </c>
      <c r="B3454" s="1817">
        <v>12676</v>
      </c>
      <c r="C3454" s="1546" t="s">
        <v>2477</v>
      </c>
      <c r="D3454" s="1546" t="s">
        <v>2264</v>
      </c>
      <c r="E3454" s="1546" t="s">
        <v>860</v>
      </c>
      <c r="F3454" s="1546" t="s">
        <v>751</v>
      </c>
      <c r="G3454" s="1818">
        <v>1</v>
      </c>
      <c r="H3454" s="1818"/>
      <c r="I3454" s="1818">
        <v>2</v>
      </c>
      <c r="J3454" s="1546" t="s">
        <v>6523</v>
      </c>
      <c r="K3454" s="1546" t="s">
        <v>6456</v>
      </c>
      <c r="L3454" s="1546" t="s">
        <v>6515</v>
      </c>
    </row>
    <row r="3455" spans="1:12">
      <c r="A3455" s="1546" t="s">
        <v>314</v>
      </c>
      <c r="B3455" s="1817">
        <v>12678</v>
      </c>
      <c r="C3455" s="1546" t="s">
        <v>2477</v>
      </c>
      <c r="D3455" s="1546" t="s">
        <v>2264</v>
      </c>
      <c r="E3455" s="1546" t="s">
        <v>580</v>
      </c>
      <c r="F3455" s="1546" t="s">
        <v>581</v>
      </c>
      <c r="G3455" s="1818">
        <v>3</v>
      </c>
      <c r="H3455" s="1818">
        <v>5</v>
      </c>
      <c r="I3455" s="1818">
        <v>15</v>
      </c>
      <c r="J3455" s="1546" t="s">
        <v>6527</v>
      </c>
      <c r="K3455" s="1546" t="s">
        <v>6456</v>
      </c>
      <c r="L3455" s="1546" t="s">
        <v>6515</v>
      </c>
    </row>
    <row r="3456" spans="1:12">
      <c r="A3456" s="1546" t="s">
        <v>314</v>
      </c>
      <c r="B3456" s="1817">
        <v>12679</v>
      </c>
      <c r="C3456" s="1546" t="s">
        <v>2477</v>
      </c>
      <c r="D3456" s="1546" t="s">
        <v>2264</v>
      </c>
      <c r="E3456" s="1546" t="s">
        <v>6249</v>
      </c>
      <c r="F3456" s="1546" t="s">
        <v>453</v>
      </c>
      <c r="G3456" s="1818">
        <v>1</v>
      </c>
      <c r="H3456" s="1818"/>
      <c r="I3456" s="1818">
        <v>3</v>
      </c>
      <c r="J3456" s="1546" t="s">
        <v>6523</v>
      </c>
      <c r="K3456" s="1546" t="s">
        <v>6456</v>
      </c>
      <c r="L3456" s="1546" t="s">
        <v>6515</v>
      </c>
    </row>
    <row r="3457" spans="1:12">
      <c r="A3457" s="1546" t="s">
        <v>314</v>
      </c>
      <c r="B3457" s="1817">
        <v>12680</v>
      </c>
      <c r="C3457" s="1546" t="s">
        <v>2477</v>
      </c>
      <c r="D3457" s="1546" t="s">
        <v>2264</v>
      </c>
      <c r="E3457" s="1546" t="s">
        <v>6248</v>
      </c>
      <c r="F3457" s="1546" t="s">
        <v>459</v>
      </c>
      <c r="G3457" s="1818">
        <v>1</v>
      </c>
      <c r="H3457" s="1818">
        <v>5</v>
      </c>
      <c r="I3457" s="1818">
        <v>5</v>
      </c>
      <c r="J3457" s="1546" t="s">
        <v>6527</v>
      </c>
      <c r="K3457" s="1546" t="s">
        <v>6456</v>
      </c>
      <c r="L3457" s="1546" t="s">
        <v>6515</v>
      </c>
    </row>
    <row r="3458" spans="1:12">
      <c r="A3458" s="1546" t="s">
        <v>314</v>
      </c>
      <c r="B3458" s="1817">
        <v>12681</v>
      </c>
      <c r="C3458" s="1546" t="s">
        <v>2477</v>
      </c>
      <c r="D3458" s="1546" t="s">
        <v>2264</v>
      </c>
      <c r="E3458" s="1546" t="s">
        <v>6363</v>
      </c>
      <c r="F3458" s="1546" t="s">
        <v>362</v>
      </c>
      <c r="G3458" s="1818">
        <v>1</v>
      </c>
      <c r="H3458" s="1818">
        <v>5</v>
      </c>
      <c r="I3458" s="1818">
        <v>5</v>
      </c>
      <c r="J3458" s="1546" t="s">
        <v>6527</v>
      </c>
      <c r="K3458" s="1546" t="s">
        <v>6456</v>
      </c>
      <c r="L3458" s="1546" t="s">
        <v>6515</v>
      </c>
    </row>
    <row r="3459" spans="1:12">
      <c r="A3459" s="1546" t="s">
        <v>314</v>
      </c>
      <c r="B3459" s="1817">
        <v>12682</v>
      </c>
      <c r="C3459" s="1546" t="s">
        <v>2477</v>
      </c>
      <c r="D3459" s="1546" t="s">
        <v>2264</v>
      </c>
      <c r="E3459" s="1546" t="s">
        <v>6363</v>
      </c>
      <c r="F3459" s="1546" t="s">
        <v>362</v>
      </c>
      <c r="G3459" s="1818"/>
      <c r="H3459" s="1818"/>
      <c r="I3459" s="1818">
        <v>2</v>
      </c>
      <c r="J3459" s="1546" t="s">
        <v>6523</v>
      </c>
      <c r="K3459" s="1546" t="s">
        <v>6456</v>
      </c>
      <c r="L3459" s="1546" t="s">
        <v>6515</v>
      </c>
    </row>
    <row r="3460" spans="1:12">
      <c r="A3460" s="1546" t="s">
        <v>314</v>
      </c>
      <c r="B3460" s="1817">
        <v>12683</v>
      </c>
      <c r="C3460" s="1546" t="s">
        <v>2477</v>
      </c>
      <c r="D3460" s="1546" t="s">
        <v>2264</v>
      </c>
      <c r="E3460" s="1546" t="s">
        <v>1064</v>
      </c>
      <c r="F3460" s="1546" t="s">
        <v>1063</v>
      </c>
      <c r="G3460" s="1818"/>
      <c r="H3460" s="1818">
        <v>1</v>
      </c>
      <c r="I3460" s="1818">
        <v>3</v>
      </c>
      <c r="J3460" s="1546" t="s">
        <v>6523</v>
      </c>
      <c r="K3460" s="1546" t="s">
        <v>6456</v>
      </c>
      <c r="L3460" s="1546" t="s">
        <v>6515</v>
      </c>
    </row>
    <row r="3461" spans="1:12">
      <c r="A3461" s="1546" t="s">
        <v>314</v>
      </c>
      <c r="B3461" s="1817">
        <v>12686</v>
      </c>
      <c r="C3461" s="1546" t="s">
        <v>2477</v>
      </c>
      <c r="D3461" s="1546" t="s">
        <v>2264</v>
      </c>
      <c r="E3461" s="1546" t="s">
        <v>640</v>
      </c>
      <c r="F3461" s="1546" t="s">
        <v>641</v>
      </c>
      <c r="G3461" s="1818"/>
      <c r="H3461" s="1818"/>
      <c r="I3461" s="1818">
        <v>5</v>
      </c>
      <c r="J3461" s="1546" t="s">
        <v>6523</v>
      </c>
      <c r="K3461" s="1546" t="s">
        <v>6456</v>
      </c>
      <c r="L3461" s="1546" t="s">
        <v>6515</v>
      </c>
    </row>
    <row r="3462" spans="1:12">
      <c r="A3462" s="1546" t="s">
        <v>314</v>
      </c>
      <c r="B3462" s="1817">
        <v>12687</v>
      </c>
      <c r="C3462" s="1546" t="s">
        <v>2477</v>
      </c>
      <c r="D3462" s="1546" t="s">
        <v>2264</v>
      </c>
      <c r="E3462" s="1546" t="s">
        <v>1358</v>
      </c>
      <c r="F3462" s="1546" t="s">
        <v>1357</v>
      </c>
      <c r="G3462" s="1818"/>
      <c r="H3462" s="1818"/>
      <c r="I3462" s="1818">
        <v>5</v>
      </c>
      <c r="J3462" s="1546" t="s">
        <v>6523</v>
      </c>
      <c r="K3462" s="1546" t="s">
        <v>6456</v>
      </c>
      <c r="L3462" s="1546" t="s">
        <v>6515</v>
      </c>
    </row>
    <row r="3463" spans="1:12">
      <c r="A3463" s="1546" t="s">
        <v>314</v>
      </c>
      <c r="B3463" s="1817">
        <v>12688</v>
      </c>
      <c r="C3463" s="1546" t="s">
        <v>2477</v>
      </c>
      <c r="D3463" s="1546" t="s">
        <v>2264</v>
      </c>
      <c r="E3463" s="1546" t="s">
        <v>6311</v>
      </c>
      <c r="F3463" s="1546" t="s">
        <v>1227</v>
      </c>
      <c r="G3463" s="1818"/>
      <c r="H3463" s="1818"/>
      <c r="I3463" s="1818">
        <v>10</v>
      </c>
      <c r="J3463" s="1546" t="s">
        <v>6523</v>
      </c>
      <c r="K3463" s="1546" t="s">
        <v>6456</v>
      </c>
      <c r="L3463" s="1546" t="s">
        <v>6515</v>
      </c>
    </row>
    <row r="3464" spans="1:12">
      <c r="A3464" s="1546" t="s">
        <v>314</v>
      </c>
      <c r="B3464" s="1817">
        <v>12689</v>
      </c>
      <c r="C3464" s="1546" t="s">
        <v>2477</v>
      </c>
      <c r="D3464" s="1546" t="s">
        <v>2264</v>
      </c>
      <c r="E3464" s="1546" t="s">
        <v>6287</v>
      </c>
      <c r="F3464" s="1546" t="s">
        <v>1043</v>
      </c>
      <c r="G3464" s="1818"/>
      <c r="H3464" s="1818"/>
      <c r="I3464" s="1818">
        <v>10</v>
      </c>
      <c r="J3464" s="1546" t="s">
        <v>6523</v>
      </c>
      <c r="K3464" s="1546" t="s">
        <v>6456</v>
      </c>
      <c r="L3464" s="1546" t="s">
        <v>6515</v>
      </c>
    </row>
    <row r="3465" spans="1:12">
      <c r="A3465" s="1546" t="s">
        <v>314</v>
      </c>
      <c r="B3465" s="1817">
        <v>12690</v>
      </c>
      <c r="C3465" s="1546" t="s">
        <v>2477</v>
      </c>
      <c r="D3465" s="1546" t="s">
        <v>2264</v>
      </c>
      <c r="E3465" s="1546" t="s">
        <v>6312</v>
      </c>
      <c r="F3465" s="1546" t="s">
        <v>1229</v>
      </c>
      <c r="G3465" s="1818"/>
      <c r="H3465" s="1818"/>
      <c r="I3465" s="1818">
        <v>10</v>
      </c>
      <c r="J3465" s="1546" t="s">
        <v>6523</v>
      </c>
      <c r="K3465" s="1546" t="s">
        <v>6456</v>
      </c>
      <c r="L3465" s="1546" t="s">
        <v>6515</v>
      </c>
    </row>
    <row r="3466" spans="1:12">
      <c r="A3466" s="1546" t="s">
        <v>314</v>
      </c>
      <c r="B3466" s="1817">
        <v>12692</v>
      </c>
      <c r="C3466" s="1546" t="s">
        <v>2477</v>
      </c>
      <c r="D3466" s="1546" t="s">
        <v>2264</v>
      </c>
      <c r="E3466" s="1546" t="s">
        <v>6578</v>
      </c>
      <c r="F3466" s="1546" t="s">
        <v>538</v>
      </c>
      <c r="G3466" s="1818"/>
      <c r="H3466" s="1818"/>
      <c r="I3466" s="1818">
        <v>5</v>
      </c>
      <c r="J3466" s="1546" t="s">
        <v>6523</v>
      </c>
      <c r="K3466" s="1546" t="s">
        <v>6456</v>
      </c>
      <c r="L3466" s="1546" t="s">
        <v>6515</v>
      </c>
    </row>
    <row r="3467" spans="1:12">
      <c r="A3467" s="1546" t="s">
        <v>314</v>
      </c>
      <c r="B3467" s="1817">
        <v>12693</v>
      </c>
      <c r="C3467" s="1546" t="s">
        <v>2477</v>
      </c>
      <c r="D3467" s="1546" t="s">
        <v>2264</v>
      </c>
      <c r="E3467" s="1546" t="s">
        <v>531</v>
      </c>
      <c r="F3467" s="1546" t="s">
        <v>532</v>
      </c>
      <c r="G3467" s="1818"/>
      <c r="H3467" s="1818"/>
      <c r="I3467" s="1818">
        <v>10</v>
      </c>
      <c r="J3467" s="1546" t="s">
        <v>6523</v>
      </c>
      <c r="K3467" s="1546" t="s">
        <v>6456</v>
      </c>
      <c r="L3467" s="1546" t="s">
        <v>6515</v>
      </c>
    </row>
    <row r="3468" spans="1:12">
      <c r="A3468" s="1546" t="s">
        <v>314</v>
      </c>
      <c r="B3468" s="1817">
        <v>12694</v>
      </c>
      <c r="C3468" s="1546" t="s">
        <v>2477</v>
      </c>
      <c r="D3468" s="1546" t="s">
        <v>2264</v>
      </c>
      <c r="E3468" s="1546" t="s">
        <v>976</v>
      </c>
      <c r="F3468" s="1546" t="s">
        <v>2502</v>
      </c>
      <c r="G3468" s="1818"/>
      <c r="H3468" s="1818"/>
      <c r="I3468" s="1818">
        <v>5</v>
      </c>
      <c r="J3468" s="1546" t="s">
        <v>6523</v>
      </c>
      <c r="K3468" s="1546" t="s">
        <v>6456</v>
      </c>
      <c r="L3468" s="1546" t="s">
        <v>6515</v>
      </c>
    </row>
    <row r="3469" spans="1:12">
      <c r="A3469" s="1546" t="s">
        <v>314</v>
      </c>
      <c r="B3469" s="1817">
        <v>12695</v>
      </c>
      <c r="C3469" s="1546" t="s">
        <v>2477</v>
      </c>
      <c r="D3469" s="1546" t="s">
        <v>2264</v>
      </c>
      <c r="E3469" s="1546" t="s">
        <v>2503</v>
      </c>
      <c r="F3469" s="1546" t="s">
        <v>1439</v>
      </c>
      <c r="G3469" s="1818"/>
      <c r="H3469" s="1818"/>
      <c r="I3469" s="1818">
        <v>5</v>
      </c>
      <c r="J3469" s="1546" t="s">
        <v>6523</v>
      </c>
      <c r="K3469" s="1546" t="s">
        <v>6456</v>
      </c>
      <c r="L3469" s="1546" t="s">
        <v>6515</v>
      </c>
    </row>
    <row r="3470" spans="1:12">
      <c r="A3470" s="1546" t="s">
        <v>314</v>
      </c>
      <c r="B3470" s="1817">
        <v>12696</v>
      </c>
      <c r="C3470" s="1546" t="s">
        <v>2477</v>
      </c>
      <c r="D3470" s="1546" t="s">
        <v>2264</v>
      </c>
      <c r="E3470" s="1546" t="s">
        <v>2504</v>
      </c>
      <c r="F3470" s="1546" t="s">
        <v>2505</v>
      </c>
      <c r="G3470" s="1818"/>
      <c r="H3470" s="1818"/>
      <c r="I3470" s="1818">
        <v>5</v>
      </c>
      <c r="J3470" s="1546" t="s">
        <v>6523</v>
      </c>
      <c r="K3470" s="1546" t="s">
        <v>6456</v>
      </c>
      <c r="L3470" s="1546" t="s">
        <v>6515</v>
      </c>
    </row>
    <row r="3471" spans="1:12">
      <c r="A3471" s="1546" t="s">
        <v>314</v>
      </c>
      <c r="B3471" s="1817">
        <v>12697</v>
      </c>
      <c r="C3471" s="1546" t="s">
        <v>2477</v>
      </c>
      <c r="D3471" s="1546" t="s">
        <v>2264</v>
      </c>
      <c r="E3471" s="1546" t="s">
        <v>2506</v>
      </c>
      <c r="F3471" s="1546" t="s">
        <v>2507</v>
      </c>
      <c r="G3471" s="1818"/>
      <c r="H3471" s="1818"/>
      <c r="I3471" s="1818">
        <v>5</v>
      </c>
      <c r="J3471" s="1546" t="s">
        <v>6523</v>
      </c>
      <c r="K3471" s="1546" t="s">
        <v>6456</v>
      </c>
      <c r="L3471" s="1546" t="s">
        <v>6515</v>
      </c>
    </row>
    <row r="3472" spans="1:12">
      <c r="A3472" s="1546" t="s">
        <v>314</v>
      </c>
      <c r="B3472" s="1817">
        <v>12698</v>
      </c>
      <c r="C3472" s="1546" t="s">
        <v>2477</v>
      </c>
      <c r="D3472" s="1546" t="s">
        <v>2264</v>
      </c>
      <c r="E3472" s="1546" t="s">
        <v>586</v>
      </c>
      <c r="F3472" s="1546" t="s">
        <v>532</v>
      </c>
      <c r="G3472" s="1818"/>
      <c r="H3472" s="1818"/>
      <c r="I3472" s="1818">
        <v>5</v>
      </c>
      <c r="J3472" s="1546" t="s">
        <v>6523</v>
      </c>
      <c r="K3472" s="1546" t="s">
        <v>6456</v>
      </c>
      <c r="L3472" s="1546" t="s">
        <v>6515</v>
      </c>
    </row>
    <row r="3473" spans="1:12">
      <c r="A3473" s="1546" t="s">
        <v>314</v>
      </c>
      <c r="B3473" s="1817">
        <v>12699</v>
      </c>
      <c r="C3473" s="1546" t="s">
        <v>2477</v>
      </c>
      <c r="D3473" s="1546" t="s">
        <v>2264</v>
      </c>
      <c r="E3473" s="1546" t="s">
        <v>287</v>
      </c>
      <c r="F3473" s="1546" t="s">
        <v>1532</v>
      </c>
      <c r="G3473" s="1818"/>
      <c r="H3473" s="1818"/>
      <c r="I3473" s="1818">
        <v>5</v>
      </c>
      <c r="J3473" s="1546" t="s">
        <v>6523</v>
      </c>
      <c r="K3473" s="1546" t="s">
        <v>6456</v>
      </c>
      <c r="L3473" s="1546" t="s">
        <v>6515</v>
      </c>
    </row>
    <row r="3474" spans="1:12">
      <c r="A3474" s="1546" t="s">
        <v>314</v>
      </c>
      <c r="B3474" s="1817">
        <v>12700</v>
      </c>
      <c r="C3474" s="1546" t="s">
        <v>2477</v>
      </c>
      <c r="D3474" s="1546" t="s">
        <v>2264</v>
      </c>
      <c r="E3474" s="1546" t="s">
        <v>1533</v>
      </c>
      <c r="F3474" s="1546" t="s">
        <v>1534</v>
      </c>
      <c r="G3474" s="1818"/>
      <c r="H3474" s="1818"/>
      <c r="I3474" s="1818">
        <v>5</v>
      </c>
      <c r="J3474" s="1546" t="s">
        <v>6523</v>
      </c>
      <c r="K3474" s="1546" t="s">
        <v>6456</v>
      </c>
      <c r="L3474" s="1546" t="s">
        <v>6515</v>
      </c>
    </row>
    <row r="3475" spans="1:12">
      <c r="A3475" s="1546" t="s">
        <v>314</v>
      </c>
      <c r="B3475" s="1817">
        <v>12701</v>
      </c>
      <c r="C3475" s="1546" t="s">
        <v>2477</v>
      </c>
      <c r="D3475" s="1546" t="s">
        <v>2264</v>
      </c>
      <c r="E3475" s="1546" t="s">
        <v>1240</v>
      </c>
      <c r="F3475" s="1546" t="s">
        <v>2508</v>
      </c>
      <c r="G3475" s="1818"/>
      <c r="H3475" s="1818"/>
      <c r="I3475" s="1818">
        <v>5</v>
      </c>
      <c r="J3475" s="1546" t="s">
        <v>6523</v>
      </c>
      <c r="K3475" s="1546" t="s">
        <v>6456</v>
      </c>
      <c r="L3475" s="1546" t="s">
        <v>6515</v>
      </c>
    </row>
    <row r="3476" spans="1:12">
      <c r="A3476" s="1546" t="s">
        <v>314</v>
      </c>
      <c r="B3476" s="1817">
        <v>12702</v>
      </c>
      <c r="C3476" s="1546" t="s">
        <v>2477</v>
      </c>
      <c r="D3476" s="1546" t="s">
        <v>2264</v>
      </c>
      <c r="E3476" s="1546" t="s">
        <v>6391</v>
      </c>
      <c r="F3476" s="1546" t="s">
        <v>2510</v>
      </c>
      <c r="G3476" s="1818"/>
      <c r="H3476" s="1818"/>
      <c r="I3476" s="1818">
        <v>5</v>
      </c>
      <c r="J3476" s="1546" t="s">
        <v>6523</v>
      </c>
      <c r="K3476" s="1546" t="s">
        <v>6456</v>
      </c>
      <c r="L3476" s="1546" t="s">
        <v>6515</v>
      </c>
    </row>
    <row r="3477" spans="1:12">
      <c r="A3477" s="1546" t="s">
        <v>314</v>
      </c>
      <c r="B3477" s="1817">
        <v>12703</v>
      </c>
      <c r="C3477" s="1546" t="s">
        <v>2477</v>
      </c>
      <c r="D3477" s="1546" t="s">
        <v>2264</v>
      </c>
      <c r="E3477" s="1546" t="s">
        <v>6539</v>
      </c>
      <c r="F3477" s="1546" t="s">
        <v>538</v>
      </c>
      <c r="G3477" s="1818"/>
      <c r="H3477" s="1818"/>
      <c r="I3477" s="1818">
        <v>5</v>
      </c>
      <c r="J3477" s="1546" t="s">
        <v>6523</v>
      </c>
      <c r="K3477" s="1546" t="s">
        <v>6456</v>
      </c>
      <c r="L3477" s="1546" t="s">
        <v>6515</v>
      </c>
    </row>
    <row r="3478" spans="1:12">
      <c r="A3478" s="1546" t="s">
        <v>314</v>
      </c>
      <c r="B3478" s="1817">
        <v>12704</v>
      </c>
      <c r="C3478" s="1546" t="s">
        <v>2477</v>
      </c>
      <c r="D3478" s="1546" t="s">
        <v>2264</v>
      </c>
      <c r="E3478" s="1546" t="s">
        <v>6267</v>
      </c>
      <c r="F3478" s="1546" t="s">
        <v>723</v>
      </c>
      <c r="G3478" s="1818"/>
      <c r="H3478" s="1818"/>
      <c r="I3478" s="1818">
        <v>5</v>
      </c>
      <c r="J3478" s="1546" t="s">
        <v>6523</v>
      </c>
      <c r="K3478" s="1546" t="s">
        <v>6456</v>
      </c>
      <c r="L3478" s="1546" t="s">
        <v>6515</v>
      </c>
    </row>
    <row r="3479" spans="1:12">
      <c r="A3479" s="1546" t="s">
        <v>314</v>
      </c>
      <c r="B3479" s="1817">
        <v>12705</v>
      </c>
      <c r="C3479" s="1546" t="s">
        <v>2477</v>
      </c>
      <c r="D3479" s="1546" t="s">
        <v>2264</v>
      </c>
      <c r="E3479" s="1546" t="s">
        <v>6392</v>
      </c>
      <c r="F3479" s="1546" t="s">
        <v>538</v>
      </c>
      <c r="G3479" s="1818"/>
      <c r="H3479" s="1818"/>
      <c r="I3479" s="1818">
        <v>10</v>
      </c>
      <c r="J3479" s="1546" t="s">
        <v>6523</v>
      </c>
      <c r="K3479" s="1546" t="s">
        <v>6456</v>
      </c>
      <c r="L3479" s="1546" t="s">
        <v>6515</v>
      </c>
    </row>
    <row r="3480" spans="1:12">
      <c r="A3480" s="1546" t="s">
        <v>314</v>
      </c>
      <c r="B3480" s="1817">
        <v>12707</v>
      </c>
      <c r="C3480" s="1546" t="s">
        <v>2477</v>
      </c>
      <c r="D3480" s="1546" t="s">
        <v>2264</v>
      </c>
      <c r="E3480" s="1546" t="s">
        <v>937</v>
      </c>
      <c r="F3480" s="1546" t="s">
        <v>52</v>
      </c>
      <c r="G3480" s="1818"/>
      <c r="H3480" s="1818"/>
      <c r="I3480" s="1818">
        <v>25</v>
      </c>
      <c r="J3480" s="1546" t="s">
        <v>6523</v>
      </c>
      <c r="K3480" s="1546" t="s">
        <v>6456</v>
      </c>
      <c r="L3480" s="1546" t="s">
        <v>6515</v>
      </c>
    </row>
    <row r="3481" spans="1:12">
      <c r="A3481" s="1546" t="s">
        <v>314</v>
      </c>
      <c r="B3481" s="1817">
        <v>12708</v>
      </c>
      <c r="C3481" s="1546" t="s">
        <v>2477</v>
      </c>
      <c r="D3481" s="1546" t="s">
        <v>2264</v>
      </c>
      <c r="E3481" s="1546" t="s">
        <v>1676</v>
      </c>
      <c r="F3481" s="1546" t="s">
        <v>1211</v>
      </c>
      <c r="G3481" s="1818"/>
      <c r="H3481" s="1818"/>
      <c r="I3481" s="1818">
        <v>25</v>
      </c>
      <c r="J3481" s="1546" t="s">
        <v>6523</v>
      </c>
      <c r="K3481" s="1546" t="s">
        <v>6456</v>
      </c>
      <c r="L3481" s="1546" t="s">
        <v>6515</v>
      </c>
    </row>
    <row r="3482" spans="1:12">
      <c r="A3482" s="1546" t="s">
        <v>314</v>
      </c>
      <c r="B3482" s="1817">
        <v>12709</v>
      </c>
      <c r="C3482" s="1546" t="s">
        <v>2477</v>
      </c>
      <c r="D3482" s="1546" t="s">
        <v>2264</v>
      </c>
      <c r="E3482" s="1546" t="s">
        <v>6032</v>
      </c>
      <c r="F3482" s="1546" t="s">
        <v>1516</v>
      </c>
      <c r="G3482" s="1818"/>
      <c r="H3482" s="1818"/>
      <c r="I3482" s="1818">
        <v>25</v>
      </c>
      <c r="J3482" s="1546" t="s">
        <v>6523</v>
      </c>
      <c r="K3482" s="1546" t="s">
        <v>6456</v>
      </c>
      <c r="L3482" s="1546" t="s">
        <v>6515</v>
      </c>
    </row>
    <row r="3483" spans="1:12">
      <c r="A3483" s="1546" t="s">
        <v>314</v>
      </c>
      <c r="B3483" s="1817">
        <v>12710</v>
      </c>
      <c r="C3483" s="1546" t="s">
        <v>2477</v>
      </c>
      <c r="D3483" s="1546" t="s">
        <v>2264</v>
      </c>
      <c r="E3483" s="1546" t="s">
        <v>6243</v>
      </c>
      <c r="F3483" s="1546" t="s">
        <v>6532</v>
      </c>
      <c r="G3483" s="1818">
        <v>1</v>
      </c>
      <c r="H3483" s="1818"/>
      <c r="I3483" s="1818">
        <v>25</v>
      </c>
      <c r="J3483" s="1546" t="s">
        <v>6523</v>
      </c>
      <c r="K3483" s="1546" t="s">
        <v>6456</v>
      </c>
      <c r="L3483" s="1546" t="s">
        <v>6515</v>
      </c>
    </row>
    <row r="3484" spans="1:12">
      <c r="A3484" s="1546" t="s">
        <v>314</v>
      </c>
      <c r="B3484" s="1817">
        <v>12713</v>
      </c>
      <c r="C3484" s="1546" t="s">
        <v>2477</v>
      </c>
      <c r="D3484" s="1546" t="s">
        <v>2264</v>
      </c>
      <c r="E3484" s="1546" t="s">
        <v>1101</v>
      </c>
      <c r="F3484" s="1546" t="s">
        <v>6500</v>
      </c>
      <c r="G3484" s="1818"/>
      <c r="H3484" s="1818"/>
      <c r="I3484" s="1818">
        <v>5</v>
      </c>
      <c r="J3484" s="1546" t="s">
        <v>6523</v>
      </c>
      <c r="K3484" s="1546" t="s">
        <v>6456</v>
      </c>
      <c r="L3484" s="1546" t="s">
        <v>6515</v>
      </c>
    </row>
    <row r="3485" spans="1:12">
      <c r="A3485" s="1546" t="s">
        <v>314</v>
      </c>
      <c r="B3485" s="1817">
        <v>12714</v>
      </c>
      <c r="C3485" s="1546" t="s">
        <v>2477</v>
      </c>
      <c r="D3485" s="1546" t="s">
        <v>2264</v>
      </c>
      <c r="E3485" s="1546" t="s">
        <v>753</v>
      </c>
      <c r="F3485" s="1546" t="s">
        <v>6500</v>
      </c>
      <c r="G3485" s="1818"/>
      <c r="H3485" s="1818"/>
      <c r="I3485" s="1818">
        <v>5</v>
      </c>
      <c r="J3485" s="1546" t="s">
        <v>6523</v>
      </c>
      <c r="K3485" s="1546" t="s">
        <v>6456</v>
      </c>
      <c r="L3485" s="1546" t="s">
        <v>6515</v>
      </c>
    </row>
    <row r="3486" spans="1:12">
      <c r="A3486" s="1546" t="s">
        <v>314</v>
      </c>
      <c r="B3486" s="1817">
        <v>12715</v>
      </c>
      <c r="C3486" s="1546" t="s">
        <v>2477</v>
      </c>
      <c r="D3486" s="1546" t="s">
        <v>2264</v>
      </c>
      <c r="E3486" s="1546" t="s">
        <v>1302</v>
      </c>
      <c r="F3486" s="1546" t="s">
        <v>6497</v>
      </c>
      <c r="G3486" s="1818">
        <v>1</v>
      </c>
      <c r="H3486" s="1818"/>
      <c r="I3486" s="1818">
        <v>5</v>
      </c>
      <c r="J3486" s="1546" t="s">
        <v>6523</v>
      </c>
      <c r="K3486" s="1546" t="s">
        <v>6456</v>
      </c>
      <c r="L3486" s="1546" t="s">
        <v>6515</v>
      </c>
    </row>
    <row r="3487" spans="1:12">
      <c r="A3487" s="1546" t="s">
        <v>314</v>
      </c>
      <c r="B3487" s="1817">
        <v>12716</v>
      </c>
      <c r="C3487" s="1546" t="s">
        <v>2477</v>
      </c>
      <c r="D3487" s="1546" t="s">
        <v>2264</v>
      </c>
      <c r="E3487" s="1546" t="s">
        <v>6562</v>
      </c>
      <c r="F3487" s="1546" t="s">
        <v>6296</v>
      </c>
      <c r="G3487" s="1818"/>
      <c r="H3487" s="1818"/>
      <c r="I3487" s="1818">
        <v>5</v>
      </c>
      <c r="J3487" s="1546" t="s">
        <v>6523</v>
      </c>
      <c r="K3487" s="1546" t="s">
        <v>6456</v>
      </c>
      <c r="L3487" s="1546" t="s">
        <v>6515</v>
      </c>
    </row>
    <row r="3488" spans="1:12">
      <c r="A3488" s="1546" t="s">
        <v>314</v>
      </c>
      <c r="B3488" s="1817">
        <v>12718</v>
      </c>
      <c r="C3488" s="1546" t="s">
        <v>2477</v>
      </c>
      <c r="D3488" s="1546" t="s">
        <v>2264</v>
      </c>
      <c r="E3488" s="1546" t="s">
        <v>1103</v>
      </c>
      <c r="F3488" s="1546" t="s">
        <v>1305</v>
      </c>
      <c r="G3488" s="1818"/>
      <c r="H3488" s="1818"/>
      <c r="I3488" s="1818">
        <v>5</v>
      </c>
      <c r="J3488" s="1546" t="s">
        <v>6523</v>
      </c>
      <c r="K3488" s="1546" t="s">
        <v>6456</v>
      </c>
      <c r="L3488" s="1546" t="s">
        <v>6515</v>
      </c>
    </row>
    <row r="3489" spans="1:12">
      <c r="A3489" s="1546" t="s">
        <v>314</v>
      </c>
      <c r="B3489" s="1817">
        <v>12719</v>
      </c>
      <c r="C3489" s="1546" t="s">
        <v>2477</v>
      </c>
      <c r="D3489" s="1546" t="s">
        <v>2264</v>
      </c>
      <c r="E3489" s="1546" t="s">
        <v>6077</v>
      </c>
      <c r="F3489" s="1546" t="s">
        <v>868</v>
      </c>
      <c r="G3489" s="1818">
        <v>1</v>
      </c>
      <c r="H3489" s="1818">
        <v>10</v>
      </c>
      <c r="I3489" s="1818">
        <v>10</v>
      </c>
      <c r="J3489" s="1546" t="s">
        <v>6527</v>
      </c>
      <c r="K3489" s="1546" t="s">
        <v>6456</v>
      </c>
      <c r="L3489" s="1546" t="s">
        <v>6515</v>
      </c>
    </row>
    <row r="3490" spans="1:12">
      <c r="A3490" s="1546" t="s">
        <v>314</v>
      </c>
      <c r="B3490" s="1817">
        <v>12720</v>
      </c>
      <c r="C3490" s="1546" t="s">
        <v>2477</v>
      </c>
      <c r="D3490" s="1546" t="s">
        <v>2264</v>
      </c>
      <c r="E3490" s="1546" t="s">
        <v>1349</v>
      </c>
      <c r="F3490" s="1546" t="s">
        <v>726</v>
      </c>
      <c r="G3490" s="1818">
        <v>1</v>
      </c>
      <c r="H3490" s="1818"/>
      <c r="I3490" s="1818">
        <v>5</v>
      </c>
      <c r="J3490" s="1546" t="s">
        <v>6523</v>
      </c>
      <c r="K3490" s="1546" t="s">
        <v>6456</v>
      </c>
      <c r="L3490" s="1546" t="s">
        <v>6515</v>
      </c>
    </row>
    <row r="3491" spans="1:12">
      <c r="A3491" s="1546" t="s">
        <v>314</v>
      </c>
      <c r="B3491" s="1817">
        <v>12722</v>
      </c>
      <c r="C3491" s="1546" t="s">
        <v>2477</v>
      </c>
      <c r="D3491" s="1546" t="s">
        <v>2264</v>
      </c>
      <c r="E3491" s="1546" t="s">
        <v>6098</v>
      </c>
      <c r="F3491" s="1546" t="s">
        <v>276</v>
      </c>
      <c r="G3491" s="1818">
        <v>1</v>
      </c>
      <c r="H3491" s="1818"/>
      <c r="I3491" s="1818">
        <v>2</v>
      </c>
      <c r="J3491" s="1546" t="s">
        <v>6523</v>
      </c>
      <c r="K3491" s="1546" t="s">
        <v>6456</v>
      </c>
      <c r="L3491" s="1546" t="s">
        <v>6515</v>
      </c>
    </row>
    <row r="3492" spans="1:12">
      <c r="A3492" s="1546" t="s">
        <v>314</v>
      </c>
      <c r="B3492" s="1817">
        <v>12723</v>
      </c>
      <c r="C3492" s="1546" t="s">
        <v>2477</v>
      </c>
      <c r="D3492" s="1546" t="s">
        <v>2264</v>
      </c>
      <c r="E3492" s="1546" t="s">
        <v>6099</v>
      </c>
      <c r="F3492" s="1546" t="s">
        <v>294</v>
      </c>
      <c r="G3492" s="1818"/>
      <c r="H3492" s="1818"/>
      <c r="I3492" s="1818">
        <v>2</v>
      </c>
      <c r="J3492" s="1546" t="s">
        <v>6523</v>
      </c>
      <c r="K3492" s="1546" t="s">
        <v>6456</v>
      </c>
      <c r="L3492" s="1546" t="s">
        <v>6515</v>
      </c>
    </row>
    <row r="3493" spans="1:12">
      <c r="A3493" s="1546" t="s">
        <v>314</v>
      </c>
      <c r="B3493" s="1817">
        <v>12724</v>
      </c>
      <c r="C3493" s="1546" t="s">
        <v>2477</v>
      </c>
      <c r="D3493" s="1546" t="s">
        <v>2264</v>
      </c>
      <c r="E3493" s="1546" t="s">
        <v>844</v>
      </c>
      <c r="F3493" s="1546" t="s">
        <v>843</v>
      </c>
      <c r="G3493" s="1818"/>
      <c r="H3493" s="1818"/>
      <c r="I3493" s="1818">
        <v>1</v>
      </c>
      <c r="J3493" s="1546" t="s">
        <v>6523</v>
      </c>
      <c r="K3493" s="1546" t="s">
        <v>6456</v>
      </c>
      <c r="L3493" s="1546" t="s">
        <v>6515</v>
      </c>
    </row>
    <row r="3494" spans="1:12">
      <c r="A3494" s="1546" t="s">
        <v>314</v>
      </c>
      <c r="B3494" s="1817">
        <v>12725</v>
      </c>
      <c r="C3494" s="1546" t="s">
        <v>2477</v>
      </c>
      <c r="D3494" s="1546" t="s">
        <v>2264</v>
      </c>
      <c r="E3494" s="1546" t="s">
        <v>2512</v>
      </c>
      <c r="F3494" s="1546" t="s">
        <v>2513</v>
      </c>
      <c r="G3494" s="1818"/>
      <c r="H3494" s="1818"/>
      <c r="I3494" s="1818">
        <v>1</v>
      </c>
      <c r="J3494" s="1546" t="s">
        <v>6523</v>
      </c>
      <c r="K3494" s="1546" t="s">
        <v>6456</v>
      </c>
      <c r="L3494" s="1546" t="s">
        <v>6515</v>
      </c>
    </row>
    <row r="3495" spans="1:12">
      <c r="A3495" s="1546" t="s">
        <v>314</v>
      </c>
      <c r="B3495" s="1817">
        <v>12726</v>
      </c>
      <c r="C3495" s="1546" t="s">
        <v>2477</v>
      </c>
      <c r="D3495" s="1546" t="s">
        <v>2264</v>
      </c>
      <c r="E3495" s="1546" t="s">
        <v>2058</v>
      </c>
      <c r="F3495" s="1546" t="s">
        <v>2059</v>
      </c>
      <c r="G3495" s="1818">
        <v>1</v>
      </c>
      <c r="H3495" s="1818"/>
      <c r="I3495" s="1818">
        <v>1</v>
      </c>
      <c r="J3495" s="1546" t="s">
        <v>6523</v>
      </c>
      <c r="K3495" s="1546" t="s">
        <v>6456</v>
      </c>
      <c r="L3495" s="1546" t="s">
        <v>6515</v>
      </c>
    </row>
    <row r="3496" spans="1:12">
      <c r="A3496" s="1546" t="s">
        <v>314</v>
      </c>
      <c r="B3496" s="1817">
        <v>12754</v>
      </c>
      <c r="C3496" s="1546" t="s">
        <v>2477</v>
      </c>
      <c r="D3496" s="1546" t="s">
        <v>2265</v>
      </c>
      <c r="E3496" s="1546" t="s">
        <v>6242</v>
      </c>
      <c r="F3496" s="1546" t="s">
        <v>313</v>
      </c>
      <c r="G3496" s="1818">
        <v>1</v>
      </c>
      <c r="H3496" s="1818">
        <v>5</v>
      </c>
      <c r="I3496" s="1818">
        <v>5</v>
      </c>
      <c r="J3496" s="1546" t="s">
        <v>6527</v>
      </c>
      <c r="K3496" s="1546" t="s">
        <v>6456</v>
      </c>
      <c r="L3496" s="1546" t="s">
        <v>6515</v>
      </c>
    </row>
    <row r="3497" spans="1:12">
      <c r="A3497" s="1546" t="s">
        <v>314</v>
      </c>
      <c r="B3497" s="1817">
        <v>12755</v>
      </c>
      <c r="C3497" s="1546" t="s">
        <v>2477</v>
      </c>
      <c r="D3497" s="1546" t="s">
        <v>2265</v>
      </c>
      <c r="E3497" s="1546" t="s">
        <v>757</v>
      </c>
      <c r="F3497" s="1546" t="s">
        <v>758</v>
      </c>
      <c r="G3497" s="1818">
        <v>1</v>
      </c>
      <c r="H3497" s="1818">
        <v>5</v>
      </c>
      <c r="I3497" s="1818">
        <v>5</v>
      </c>
      <c r="J3497" s="1546" t="s">
        <v>6527</v>
      </c>
      <c r="K3497" s="1546" t="s">
        <v>6456</v>
      </c>
      <c r="L3497" s="1546" t="s">
        <v>6515</v>
      </c>
    </row>
    <row r="3498" spans="1:12">
      <c r="A3498" s="1546" t="s">
        <v>314</v>
      </c>
      <c r="B3498" s="1817">
        <v>12756</v>
      </c>
      <c r="C3498" s="1546" t="s">
        <v>2477</v>
      </c>
      <c r="D3498" s="1546" t="s">
        <v>2265</v>
      </c>
      <c r="E3498" s="1546" t="s">
        <v>844</v>
      </c>
      <c r="F3498" s="1546" t="s">
        <v>353</v>
      </c>
      <c r="G3498" s="1818">
        <v>1</v>
      </c>
      <c r="H3498" s="1818">
        <v>5</v>
      </c>
      <c r="I3498" s="1818">
        <v>5</v>
      </c>
      <c r="J3498" s="1546" t="s">
        <v>6527</v>
      </c>
      <c r="K3498" s="1546" t="s">
        <v>6456</v>
      </c>
      <c r="L3498" s="1546" t="s">
        <v>6515</v>
      </c>
    </row>
    <row r="3499" spans="1:12">
      <c r="A3499" s="1546" t="s">
        <v>314</v>
      </c>
      <c r="B3499" s="1817">
        <v>12757</v>
      </c>
      <c r="C3499" s="1546" t="s">
        <v>2477</v>
      </c>
      <c r="D3499" s="1546" t="s">
        <v>2265</v>
      </c>
      <c r="E3499" s="1546" t="s">
        <v>1662</v>
      </c>
      <c r="F3499" s="1546" t="s">
        <v>362</v>
      </c>
      <c r="G3499" s="1818">
        <v>1</v>
      </c>
      <c r="H3499" s="1818">
        <v>5</v>
      </c>
      <c r="I3499" s="1818">
        <v>5</v>
      </c>
      <c r="J3499" s="1546" t="s">
        <v>6527</v>
      </c>
      <c r="K3499" s="1546" t="s">
        <v>6456</v>
      </c>
      <c r="L3499" s="1546" t="s">
        <v>6515</v>
      </c>
    </row>
    <row r="3500" spans="1:12">
      <c r="A3500" s="1546" t="s">
        <v>314</v>
      </c>
      <c r="B3500" s="1817">
        <v>12758</v>
      </c>
      <c r="C3500" s="1546" t="s">
        <v>2477</v>
      </c>
      <c r="D3500" s="1546" t="s">
        <v>2265</v>
      </c>
      <c r="E3500" s="1546" t="s">
        <v>5867</v>
      </c>
      <c r="F3500" s="1546" t="s">
        <v>455</v>
      </c>
      <c r="G3500" s="1818">
        <v>1</v>
      </c>
      <c r="H3500" s="1818">
        <v>5</v>
      </c>
      <c r="I3500" s="1818">
        <v>5</v>
      </c>
      <c r="J3500" s="1546" t="s">
        <v>6527</v>
      </c>
      <c r="K3500" s="1546" t="s">
        <v>6456</v>
      </c>
      <c r="L3500" s="1546" t="s">
        <v>6515</v>
      </c>
    </row>
    <row r="3501" spans="1:12">
      <c r="A3501" s="1546" t="s">
        <v>314</v>
      </c>
      <c r="B3501" s="1817">
        <v>12759</v>
      </c>
      <c r="C3501" s="1546" t="s">
        <v>2477</v>
      </c>
      <c r="D3501" s="1546" t="s">
        <v>2265</v>
      </c>
      <c r="E3501" s="1546" t="s">
        <v>6256</v>
      </c>
      <c r="F3501" s="1546" t="s">
        <v>436</v>
      </c>
      <c r="G3501" s="1818">
        <v>2</v>
      </c>
      <c r="H3501" s="1818">
        <v>5</v>
      </c>
      <c r="I3501" s="1818">
        <v>10</v>
      </c>
      <c r="J3501" s="1546" t="s">
        <v>6527</v>
      </c>
      <c r="K3501" s="1546" t="s">
        <v>6456</v>
      </c>
      <c r="L3501" s="1546" t="s">
        <v>6515</v>
      </c>
    </row>
    <row r="3502" spans="1:12">
      <c r="A3502" s="1546" t="s">
        <v>314</v>
      </c>
      <c r="B3502" s="1817">
        <v>12760</v>
      </c>
      <c r="C3502" s="1546" t="s">
        <v>2477</v>
      </c>
      <c r="D3502" s="1546" t="s">
        <v>2265</v>
      </c>
      <c r="E3502" s="1546" t="s">
        <v>6268</v>
      </c>
      <c r="F3502" s="1546" t="s">
        <v>745</v>
      </c>
      <c r="G3502" s="1818">
        <v>1</v>
      </c>
      <c r="H3502" s="1818">
        <v>5</v>
      </c>
      <c r="I3502" s="1818">
        <v>5</v>
      </c>
      <c r="J3502" s="1546" t="s">
        <v>6527</v>
      </c>
      <c r="K3502" s="1546" t="s">
        <v>6456</v>
      </c>
      <c r="L3502" s="1546" t="s">
        <v>6515</v>
      </c>
    </row>
    <row r="3503" spans="1:12">
      <c r="A3503" s="1546" t="s">
        <v>314</v>
      </c>
      <c r="B3503" s="1817">
        <v>12761</v>
      </c>
      <c r="C3503" s="1546" t="s">
        <v>2477</v>
      </c>
      <c r="D3503" s="1546" t="s">
        <v>2265</v>
      </c>
      <c r="E3503" s="1546" t="s">
        <v>6228</v>
      </c>
      <c r="F3503" s="1546" t="s">
        <v>22</v>
      </c>
      <c r="G3503" s="1818">
        <v>1</v>
      </c>
      <c r="H3503" s="1818">
        <v>5</v>
      </c>
      <c r="I3503" s="1818">
        <v>5</v>
      </c>
      <c r="J3503" s="1546" t="s">
        <v>6527</v>
      </c>
      <c r="K3503" s="1546" t="s">
        <v>6456</v>
      </c>
      <c r="L3503" s="1546" t="s">
        <v>6515</v>
      </c>
    </row>
    <row r="3504" spans="1:12">
      <c r="A3504" s="1546" t="s">
        <v>314</v>
      </c>
      <c r="B3504" s="1817">
        <v>12762</v>
      </c>
      <c r="C3504" s="1546" t="s">
        <v>2477</v>
      </c>
      <c r="D3504" s="1546" t="s">
        <v>2265</v>
      </c>
      <c r="E3504" s="1546" t="s">
        <v>6280</v>
      </c>
      <c r="F3504" s="1546" t="s">
        <v>750</v>
      </c>
      <c r="G3504" s="1818">
        <v>1</v>
      </c>
      <c r="H3504" s="1818">
        <v>5</v>
      </c>
      <c r="I3504" s="1818">
        <v>5</v>
      </c>
      <c r="J3504" s="1546" t="s">
        <v>6527</v>
      </c>
      <c r="K3504" s="1546" t="s">
        <v>6456</v>
      </c>
      <c r="L3504" s="1546" t="s">
        <v>6515</v>
      </c>
    </row>
    <row r="3505" spans="1:12">
      <c r="A3505" s="1546" t="s">
        <v>314</v>
      </c>
      <c r="B3505" s="1817">
        <v>12763</v>
      </c>
      <c r="C3505" s="1546" t="s">
        <v>2477</v>
      </c>
      <c r="D3505" s="1546" t="s">
        <v>2265</v>
      </c>
      <c r="E3505" s="1546" t="s">
        <v>6235</v>
      </c>
      <c r="F3505" s="1546" t="s">
        <v>339</v>
      </c>
      <c r="G3505" s="1818">
        <v>1</v>
      </c>
      <c r="H3505" s="1818">
        <v>5</v>
      </c>
      <c r="I3505" s="1818">
        <v>5</v>
      </c>
      <c r="J3505" s="1546" t="s">
        <v>6527</v>
      </c>
      <c r="K3505" s="1546" t="s">
        <v>6456</v>
      </c>
      <c r="L3505" s="1546" t="s">
        <v>6515</v>
      </c>
    </row>
    <row r="3506" spans="1:12">
      <c r="A3506" s="1546" t="s">
        <v>314</v>
      </c>
      <c r="B3506" s="1817">
        <v>12764</v>
      </c>
      <c r="C3506" s="1546" t="s">
        <v>2477</v>
      </c>
      <c r="D3506" s="1546" t="s">
        <v>2265</v>
      </c>
      <c r="E3506" s="1546" t="s">
        <v>6226</v>
      </c>
      <c r="F3506" s="1546" t="s">
        <v>38</v>
      </c>
      <c r="G3506" s="1818">
        <v>1</v>
      </c>
      <c r="H3506" s="1818">
        <v>5</v>
      </c>
      <c r="I3506" s="1818">
        <v>5</v>
      </c>
      <c r="J3506" s="1546" t="s">
        <v>6527</v>
      </c>
      <c r="K3506" s="1546" t="s">
        <v>6456</v>
      </c>
      <c r="L3506" s="1546" t="s">
        <v>6515</v>
      </c>
    </row>
    <row r="3507" spans="1:12">
      <c r="A3507" s="1546" t="s">
        <v>314</v>
      </c>
      <c r="B3507" s="1817">
        <v>12766</v>
      </c>
      <c r="C3507" s="1546" t="s">
        <v>2477</v>
      </c>
      <c r="D3507" s="1546" t="s">
        <v>2265</v>
      </c>
      <c r="E3507" s="1546" t="s">
        <v>6123</v>
      </c>
      <c r="F3507" s="1546" t="s">
        <v>824</v>
      </c>
      <c r="G3507" s="1818">
        <v>1</v>
      </c>
      <c r="H3507" s="1818">
        <v>4</v>
      </c>
      <c r="I3507" s="1818">
        <v>4</v>
      </c>
      <c r="J3507" s="1546" t="s">
        <v>6527</v>
      </c>
      <c r="K3507" s="1546" t="s">
        <v>6456</v>
      </c>
      <c r="L3507" s="1546" t="s">
        <v>6515</v>
      </c>
    </row>
    <row r="3508" spans="1:12">
      <c r="A3508" s="1546" t="s">
        <v>314</v>
      </c>
      <c r="B3508" s="1817">
        <v>12767</v>
      </c>
      <c r="C3508" s="1546" t="s">
        <v>2477</v>
      </c>
      <c r="D3508" s="1546" t="s">
        <v>2265</v>
      </c>
      <c r="E3508" s="1546" t="s">
        <v>6100</v>
      </c>
      <c r="F3508" s="1546" t="s">
        <v>280</v>
      </c>
      <c r="G3508" s="1818">
        <v>1</v>
      </c>
      <c r="H3508" s="1818">
        <v>4</v>
      </c>
      <c r="I3508" s="1818">
        <v>4</v>
      </c>
      <c r="J3508" s="1546" t="s">
        <v>6527</v>
      </c>
      <c r="K3508" s="1546" t="s">
        <v>6456</v>
      </c>
      <c r="L3508" s="1546" t="s">
        <v>6515</v>
      </c>
    </row>
    <row r="3509" spans="1:12">
      <c r="A3509" s="1546" t="s">
        <v>314</v>
      </c>
      <c r="B3509" s="1817">
        <v>12768</v>
      </c>
      <c r="C3509" s="1546" t="s">
        <v>2477</v>
      </c>
      <c r="D3509" s="1546" t="s">
        <v>2265</v>
      </c>
      <c r="E3509" s="1546" t="s">
        <v>873</v>
      </c>
      <c r="F3509" s="1546" t="s">
        <v>6284</v>
      </c>
      <c r="G3509" s="1818">
        <v>1</v>
      </c>
      <c r="H3509" s="1818">
        <v>4</v>
      </c>
      <c r="I3509" s="1818">
        <v>4</v>
      </c>
      <c r="J3509" s="1546" t="s">
        <v>6527</v>
      </c>
      <c r="K3509" s="1546" t="s">
        <v>6456</v>
      </c>
      <c r="L3509" s="1546" t="s">
        <v>6515</v>
      </c>
    </row>
    <row r="3510" spans="1:12">
      <c r="A3510" s="1546" t="s">
        <v>314</v>
      </c>
      <c r="B3510" s="1817">
        <v>12769</v>
      </c>
      <c r="C3510" s="1546" t="s">
        <v>2477</v>
      </c>
      <c r="D3510" s="1546" t="s">
        <v>2265</v>
      </c>
      <c r="E3510" s="1546" t="s">
        <v>469</v>
      </c>
      <c r="F3510" s="1546" t="s">
        <v>6257</v>
      </c>
      <c r="G3510" s="1818">
        <v>4</v>
      </c>
      <c r="H3510" s="1818">
        <v>1</v>
      </c>
      <c r="I3510" s="1818">
        <v>4</v>
      </c>
      <c r="J3510" s="1546" t="s">
        <v>6527</v>
      </c>
      <c r="K3510" s="1546" t="s">
        <v>6456</v>
      </c>
      <c r="L3510" s="1546" t="s">
        <v>6515</v>
      </c>
    </row>
    <row r="3511" spans="1:12">
      <c r="A3511" s="1546" t="s">
        <v>314</v>
      </c>
      <c r="B3511" s="1817">
        <v>12770</v>
      </c>
      <c r="C3511" s="1546" t="s">
        <v>2477</v>
      </c>
      <c r="D3511" s="1546" t="s">
        <v>2265</v>
      </c>
      <c r="E3511" s="1546" t="s">
        <v>779</v>
      </c>
      <c r="F3511" s="1546" t="s">
        <v>6515</v>
      </c>
      <c r="G3511" s="1818">
        <v>3</v>
      </c>
      <c r="H3511" s="1818">
        <v>10</v>
      </c>
      <c r="I3511" s="1818">
        <v>30</v>
      </c>
      <c r="J3511" s="1546" t="s">
        <v>6527</v>
      </c>
      <c r="K3511" s="1546" t="s">
        <v>6456</v>
      </c>
      <c r="L3511" s="1546" t="s">
        <v>6515</v>
      </c>
    </row>
    <row r="3512" spans="1:12">
      <c r="A3512" s="1546" t="s">
        <v>314</v>
      </c>
      <c r="B3512" s="1817">
        <v>12802</v>
      </c>
      <c r="C3512" s="1546" t="s">
        <v>2490</v>
      </c>
      <c r="D3512" s="1546" t="s">
        <v>2261</v>
      </c>
      <c r="E3512" s="1546" t="s">
        <v>6245</v>
      </c>
      <c r="F3512" s="1546" t="s">
        <v>383</v>
      </c>
      <c r="G3512" s="1818">
        <v>3</v>
      </c>
      <c r="H3512" s="1818">
        <v>5</v>
      </c>
      <c r="I3512" s="1818">
        <v>15</v>
      </c>
      <c r="J3512" s="1546" t="s">
        <v>6527</v>
      </c>
      <c r="K3512" s="1546" t="s">
        <v>6456</v>
      </c>
      <c r="L3512" s="1546" t="s">
        <v>6515</v>
      </c>
    </row>
    <row r="3513" spans="1:12">
      <c r="A3513" s="1546" t="s">
        <v>314</v>
      </c>
      <c r="B3513" s="1817">
        <v>12803</v>
      </c>
      <c r="C3513" s="1546" t="s">
        <v>2490</v>
      </c>
      <c r="D3513" s="1546" t="s">
        <v>2261</v>
      </c>
      <c r="E3513" s="1546" t="s">
        <v>283</v>
      </c>
      <c r="F3513" s="1546" t="s">
        <v>282</v>
      </c>
      <c r="G3513" s="1818">
        <v>3</v>
      </c>
      <c r="H3513" s="1818">
        <v>5</v>
      </c>
      <c r="I3513" s="1818">
        <v>15</v>
      </c>
      <c r="J3513" s="1546" t="s">
        <v>6527</v>
      </c>
      <c r="K3513" s="1546" t="s">
        <v>6456</v>
      </c>
      <c r="L3513" s="1546" t="s">
        <v>6515</v>
      </c>
    </row>
    <row r="3514" spans="1:12">
      <c r="A3514" s="1546" t="s">
        <v>314</v>
      </c>
      <c r="B3514" s="1817">
        <v>12836</v>
      </c>
      <c r="C3514" s="1546" t="s">
        <v>2521</v>
      </c>
      <c r="D3514" s="1546" t="s">
        <v>2267</v>
      </c>
      <c r="E3514" s="1546" t="s">
        <v>937</v>
      </c>
      <c r="F3514" s="1546" t="s">
        <v>2519</v>
      </c>
      <c r="G3514" s="1818">
        <v>1</v>
      </c>
      <c r="H3514" s="1818">
        <v>10</v>
      </c>
      <c r="I3514" s="1818">
        <v>10</v>
      </c>
      <c r="J3514" s="1546" t="s">
        <v>6527</v>
      </c>
      <c r="K3514" s="1546" t="s">
        <v>6456</v>
      </c>
      <c r="L3514" s="1546" t="s">
        <v>6515</v>
      </c>
    </row>
    <row r="3515" spans="1:12">
      <c r="A3515" s="1546" t="s">
        <v>314</v>
      </c>
      <c r="B3515" s="1817">
        <v>12838</v>
      </c>
      <c r="C3515" s="1546" t="s">
        <v>2521</v>
      </c>
      <c r="D3515" s="1546" t="s">
        <v>2267</v>
      </c>
      <c r="E3515" s="1546" t="s">
        <v>835</v>
      </c>
      <c r="F3515" s="1546" t="s">
        <v>6271</v>
      </c>
      <c r="G3515" s="1818">
        <v>1</v>
      </c>
      <c r="H3515" s="1818">
        <v>4</v>
      </c>
      <c r="I3515" s="1818">
        <v>4</v>
      </c>
      <c r="J3515" s="1546" t="s">
        <v>6527</v>
      </c>
      <c r="K3515" s="1546" t="s">
        <v>6456</v>
      </c>
      <c r="L3515" s="1546" t="s">
        <v>6515</v>
      </c>
    </row>
    <row r="3516" spans="1:12">
      <c r="A3516" s="1546" t="s">
        <v>314</v>
      </c>
      <c r="B3516" s="1817">
        <v>12839</v>
      </c>
      <c r="C3516" s="1546" t="s">
        <v>2521</v>
      </c>
      <c r="D3516" s="1546" t="s">
        <v>2267</v>
      </c>
      <c r="E3516" s="1546" t="s">
        <v>6127</v>
      </c>
      <c r="F3516" s="1546" t="s">
        <v>847</v>
      </c>
      <c r="G3516" s="1818">
        <v>2</v>
      </c>
      <c r="H3516" s="1818">
        <v>4</v>
      </c>
      <c r="I3516" s="1818">
        <v>8</v>
      </c>
      <c r="J3516" s="1546" t="s">
        <v>6527</v>
      </c>
      <c r="K3516" s="1546" t="s">
        <v>6456</v>
      </c>
      <c r="L3516" s="1546" t="s">
        <v>6515</v>
      </c>
    </row>
    <row r="3517" spans="1:12">
      <c r="A3517" s="1546" t="s">
        <v>314</v>
      </c>
      <c r="B3517" s="1817">
        <v>12840</v>
      </c>
      <c r="C3517" s="1546" t="s">
        <v>2521</v>
      </c>
      <c r="D3517" s="1546" t="s">
        <v>2267</v>
      </c>
      <c r="E3517" s="1546" t="s">
        <v>830</v>
      </c>
      <c r="F3517" s="1546" t="s">
        <v>829</v>
      </c>
      <c r="G3517" s="1818">
        <v>1</v>
      </c>
      <c r="H3517" s="1818">
        <v>4</v>
      </c>
      <c r="I3517" s="1818">
        <v>4</v>
      </c>
      <c r="J3517" s="1546" t="s">
        <v>6527</v>
      </c>
      <c r="K3517" s="1546" t="s">
        <v>6456</v>
      </c>
      <c r="L3517" s="1546" t="s">
        <v>6515</v>
      </c>
    </row>
    <row r="3518" spans="1:12">
      <c r="A3518" s="1546" t="s">
        <v>314</v>
      </c>
      <c r="B3518" s="1817">
        <v>12841</v>
      </c>
      <c r="C3518" s="1546" t="s">
        <v>2521</v>
      </c>
      <c r="D3518" s="1546" t="s">
        <v>2267</v>
      </c>
      <c r="E3518" s="1546" t="s">
        <v>6121</v>
      </c>
      <c r="F3518" s="1546" t="s">
        <v>6122</v>
      </c>
      <c r="G3518" s="1818">
        <v>1</v>
      </c>
      <c r="H3518" s="1818">
        <v>4</v>
      </c>
      <c r="I3518" s="1818">
        <v>4</v>
      </c>
      <c r="J3518" s="1546" t="s">
        <v>6527</v>
      </c>
      <c r="K3518" s="1546" t="s">
        <v>6456</v>
      </c>
      <c r="L3518" s="1546" t="s">
        <v>6515</v>
      </c>
    </row>
    <row r="3519" spans="1:12">
      <c r="A3519" s="1546" t="s">
        <v>314</v>
      </c>
      <c r="B3519" s="1817">
        <v>12842</v>
      </c>
      <c r="C3519" s="1546" t="s">
        <v>2521</v>
      </c>
      <c r="D3519" s="1546" t="s">
        <v>2267</v>
      </c>
      <c r="E3519" s="1546" t="s">
        <v>6168</v>
      </c>
      <c r="F3519" s="1546" t="s">
        <v>984</v>
      </c>
      <c r="G3519" s="1818">
        <v>1</v>
      </c>
      <c r="H3519" s="1818">
        <v>4</v>
      </c>
      <c r="I3519" s="1818">
        <v>4</v>
      </c>
      <c r="J3519" s="1546" t="s">
        <v>6527</v>
      </c>
      <c r="K3519" s="1546" t="s">
        <v>6456</v>
      </c>
      <c r="L3519" s="1546" t="s">
        <v>6515</v>
      </c>
    </row>
    <row r="3520" spans="1:12">
      <c r="A3520" s="1546" t="s">
        <v>314</v>
      </c>
      <c r="B3520" s="1817">
        <v>12843</v>
      </c>
      <c r="C3520" s="1546" t="s">
        <v>2521</v>
      </c>
      <c r="D3520" s="1546" t="s">
        <v>2267</v>
      </c>
      <c r="E3520" s="1546" t="s">
        <v>6168</v>
      </c>
      <c r="F3520" s="1546" t="s">
        <v>984</v>
      </c>
      <c r="G3520" s="1818">
        <v>1</v>
      </c>
      <c r="H3520" s="1818">
        <v>1</v>
      </c>
      <c r="I3520" s="1818">
        <v>1</v>
      </c>
      <c r="J3520" s="1546" t="s">
        <v>6527</v>
      </c>
      <c r="K3520" s="1546" t="s">
        <v>6456</v>
      </c>
      <c r="L3520" s="1546" t="s">
        <v>6515</v>
      </c>
    </row>
    <row r="3521" spans="1:12">
      <c r="A3521" s="1546" t="s">
        <v>314</v>
      </c>
      <c r="B3521" s="1817">
        <v>12844</v>
      </c>
      <c r="C3521" s="1546" t="s">
        <v>2521</v>
      </c>
      <c r="D3521" s="1546" t="s">
        <v>2267</v>
      </c>
      <c r="E3521" s="1546" t="s">
        <v>6168</v>
      </c>
      <c r="F3521" s="1546" t="s">
        <v>984</v>
      </c>
      <c r="G3521" s="1818">
        <v>1</v>
      </c>
      <c r="H3521" s="1818">
        <v>1</v>
      </c>
      <c r="I3521" s="1818">
        <v>1</v>
      </c>
      <c r="J3521" s="1546" t="s">
        <v>6527</v>
      </c>
      <c r="K3521" s="1546" t="s">
        <v>6456</v>
      </c>
      <c r="L3521" s="1546" t="s">
        <v>6515</v>
      </c>
    </row>
    <row r="3522" spans="1:12">
      <c r="A3522" s="1546" t="s">
        <v>314</v>
      </c>
      <c r="B3522" s="1817">
        <v>12846</v>
      </c>
      <c r="C3522" s="1546" t="s">
        <v>2521</v>
      </c>
      <c r="D3522" s="1546" t="s">
        <v>2267</v>
      </c>
      <c r="E3522" s="1546" t="s">
        <v>6272</v>
      </c>
      <c r="F3522" s="1546" t="s">
        <v>855</v>
      </c>
      <c r="G3522" s="1818">
        <v>1</v>
      </c>
      <c r="H3522" s="1818">
        <v>5</v>
      </c>
      <c r="I3522" s="1818">
        <v>5</v>
      </c>
      <c r="J3522" s="1546" t="s">
        <v>6527</v>
      </c>
      <c r="K3522" s="1546" t="s">
        <v>6456</v>
      </c>
      <c r="L3522" s="1546" t="s">
        <v>6515</v>
      </c>
    </row>
    <row r="3523" spans="1:12">
      <c r="A3523" s="1546" t="s">
        <v>314</v>
      </c>
      <c r="B3523" s="1817">
        <v>12847</v>
      </c>
      <c r="C3523" s="1546" t="s">
        <v>2521</v>
      </c>
      <c r="D3523" s="1546" t="s">
        <v>2267</v>
      </c>
      <c r="E3523" s="1546" t="s">
        <v>5959</v>
      </c>
      <c r="F3523" s="1546" t="s">
        <v>1510</v>
      </c>
      <c r="G3523" s="1818">
        <v>5</v>
      </c>
      <c r="H3523" s="1818">
        <v>1</v>
      </c>
      <c r="I3523" s="1818">
        <v>5</v>
      </c>
      <c r="J3523" s="1546" t="s">
        <v>6527</v>
      </c>
      <c r="K3523" s="1546" t="s">
        <v>6456</v>
      </c>
      <c r="L3523" s="1546" t="s">
        <v>6515</v>
      </c>
    </row>
    <row r="3524" spans="1:12">
      <c r="A3524" s="1546" t="s">
        <v>314</v>
      </c>
      <c r="B3524" s="1817">
        <v>12848</v>
      </c>
      <c r="C3524" s="1546" t="s">
        <v>2521</v>
      </c>
      <c r="D3524" s="1546" t="s">
        <v>2267</v>
      </c>
      <c r="E3524" s="1546" t="s">
        <v>6328</v>
      </c>
      <c r="F3524" s="1546" t="s">
        <v>6254</v>
      </c>
      <c r="G3524" s="1818">
        <v>2</v>
      </c>
      <c r="H3524" s="1818">
        <v>5</v>
      </c>
      <c r="I3524" s="1818">
        <v>10</v>
      </c>
      <c r="J3524" s="1546" t="s">
        <v>6527</v>
      </c>
      <c r="K3524" s="1546" t="s">
        <v>6456</v>
      </c>
      <c r="L3524" s="1546" t="s">
        <v>6515</v>
      </c>
    </row>
    <row r="3525" spans="1:12">
      <c r="A3525" s="1546" t="s">
        <v>314</v>
      </c>
      <c r="B3525" s="1817">
        <v>12849</v>
      </c>
      <c r="C3525" s="1546" t="s">
        <v>2521</v>
      </c>
      <c r="D3525" s="1546" t="s">
        <v>2267</v>
      </c>
      <c r="E3525" s="1546" t="s">
        <v>2520</v>
      </c>
      <c r="F3525" s="1546" t="s">
        <v>6576</v>
      </c>
      <c r="G3525" s="1818">
        <v>2</v>
      </c>
      <c r="H3525" s="1818">
        <v>1</v>
      </c>
      <c r="I3525" s="1818">
        <v>2</v>
      </c>
      <c r="J3525" s="1546" t="s">
        <v>6527</v>
      </c>
      <c r="K3525" s="1546" t="s">
        <v>6456</v>
      </c>
      <c r="L3525" s="1546" t="s">
        <v>6515</v>
      </c>
    </row>
    <row r="3526" spans="1:12">
      <c r="A3526" s="1546" t="s">
        <v>314</v>
      </c>
      <c r="B3526" s="1817">
        <v>12851</v>
      </c>
      <c r="C3526" s="1546" t="s">
        <v>2521</v>
      </c>
      <c r="D3526" s="1546" t="s">
        <v>2267</v>
      </c>
      <c r="E3526" s="1546" t="s">
        <v>555</v>
      </c>
      <c r="F3526" s="1546" t="s">
        <v>728</v>
      </c>
      <c r="G3526" s="1818">
        <v>1</v>
      </c>
      <c r="H3526" s="1818">
        <v>10</v>
      </c>
      <c r="I3526" s="1818">
        <v>10</v>
      </c>
      <c r="J3526" s="1546" t="s">
        <v>6527</v>
      </c>
      <c r="K3526" s="1546" t="s">
        <v>6456</v>
      </c>
      <c r="L3526" s="1546" t="s">
        <v>6515</v>
      </c>
    </row>
    <row r="3527" spans="1:12">
      <c r="A3527" s="1546" t="s">
        <v>314</v>
      </c>
      <c r="B3527" s="1817">
        <v>12884</v>
      </c>
      <c r="C3527" s="1546" t="s">
        <v>2521</v>
      </c>
      <c r="D3527" s="1546" t="s">
        <v>2268</v>
      </c>
      <c r="E3527" s="1546" t="s">
        <v>555</v>
      </c>
      <c r="F3527" s="1546" t="s">
        <v>381</v>
      </c>
      <c r="G3527" s="1818">
        <v>1</v>
      </c>
      <c r="H3527" s="1818">
        <v>5</v>
      </c>
      <c r="I3527" s="1818">
        <v>5</v>
      </c>
      <c r="J3527" s="1546" t="s">
        <v>6527</v>
      </c>
      <c r="K3527" s="1546" t="s">
        <v>6456</v>
      </c>
      <c r="L3527" s="1546" t="s">
        <v>6515</v>
      </c>
    </row>
    <row r="3528" spans="1:12">
      <c r="A3528" s="1546" t="s">
        <v>314</v>
      </c>
      <c r="B3528" s="1817">
        <v>12885</v>
      </c>
      <c r="C3528" s="1546" t="s">
        <v>2521</v>
      </c>
      <c r="D3528" s="1546" t="s">
        <v>2268</v>
      </c>
      <c r="E3528" s="1546" t="s">
        <v>6272</v>
      </c>
      <c r="F3528" s="1546" t="s">
        <v>855</v>
      </c>
      <c r="G3528" s="1818">
        <v>1</v>
      </c>
      <c r="H3528" s="1818">
        <v>5</v>
      </c>
      <c r="I3528" s="1818">
        <v>5</v>
      </c>
      <c r="J3528" s="1546" t="s">
        <v>6527</v>
      </c>
      <c r="K3528" s="1546" t="s">
        <v>6456</v>
      </c>
      <c r="L3528" s="1546" t="s">
        <v>6515</v>
      </c>
    </row>
    <row r="3529" spans="1:12">
      <c r="A3529" s="1546" t="s">
        <v>314</v>
      </c>
      <c r="B3529" s="1817">
        <v>12886</v>
      </c>
      <c r="C3529" s="1546" t="s">
        <v>2521</v>
      </c>
      <c r="D3529" s="1546" t="s">
        <v>2268</v>
      </c>
      <c r="E3529" s="1546" t="s">
        <v>488</v>
      </c>
      <c r="F3529" s="1546" t="s">
        <v>506</v>
      </c>
      <c r="G3529" s="1818">
        <v>1</v>
      </c>
      <c r="H3529" s="1818">
        <v>5</v>
      </c>
      <c r="I3529" s="1818">
        <v>5</v>
      </c>
      <c r="J3529" s="1546" t="s">
        <v>6527</v>
      </c>
      <c r="K3529" s="1546" t="s">
        <v>6456</v>
      </c>
      <c r="L3529" s="1546" t="s">
        <v>6515</v>
      </c>
    </row>
    <row r="3530" spans="1:12">
      <c r="A3530" s="1546" t="s">
        <v>314</v>
      </c>
      <c r="B3530" s="1817">
        <v>12887</v>
      </c>
      <c r="C3530" s="1546" t="s">
        <v>2521</v>
      </c>
      <c r="D3530" s="1546" t="s">
        <v>2268</v>
      </c>
      <c r="E3530" s="1546" t="s">
        <v>1672</v>
      </c>
      <c r="F3530" s="1546" t="s">
        <v>577</v>
      </c>
      <c r="G3530" s="1818">
        <v>1</v>
      </c>
      <c r="H3530" s="1818">
        <v>5</v>
      </c>
      <c r="I3530" s="1818">
        <v>5</v>
      </c>
      <c r="J3530" s="1546" t="s">
        <v>6527</v>
      </c>
      <c r="K3530" s="1546" t="s">
        <v>6456</v>
      </c>
      <c r="L3530" s="1546" t="s">
        <v>6515</v>
      </c>
    </row>
    <row r="3531" spans="1:12">
      <c r="A3531" s="1546" t="s">
        <v>314</v>
      </c>
      <c r="B3531" s="1817">
        <v>12888</v>
      </c>
      <c r="C3531" s="1546" t="s">
        <v>2521</v>
      </c>
      <c r="D3531" s="1546" t="s">
        <v>2268</v>
      </c>
      <c r="E3531" s="1546" t="s">
        <v>586</v>
      </c>
      <c r="F3531" s="1546" t="s">
        <v>5919</v>
      </c>
      <c r="G3531" s="1818">
        <v>1</v>
      </c>
      <c r="H3531" s="1818">
        <v>5</v>
      </c>
      <c r="I3531" s="1818">
        <v>5</v>
      </c>
      <c r="J3531" s="1546" t="s">
        <v>6527</v>
      </c>
      <c r="K3531" s="1546" t="s">
        <v>6456</v>
      </c>
      <c r="L3531" s="1546" t="s">
        <v>6515</v>
      </c>
    </row>
    <row r="3532" spans="1:12">
      <c r="A3532" s="1546" t="s">
        <v>314</v>
      </c>
      <c r="B3532" s="1817">
        <v>12889</v>
      </c>
      <c r="C3532" s="1546" t="s">
        <v>2521</v>
      </c>
      <c r="D3532" s="1546" t="s">
        <v>2268</v>
      </c>
      <c r="E3532" s="1546" t="s">
        <v>6246</v>
      </c>
      <c r="F3532" s="1546" t="s">
        <v>5924</v>
      </c>
      <c r="G3532" s="1818">
        <v>1</v>
      </c>
      <c r="H3532" s="1818">
        <v>5</v>
      </c>
      <c r="I3532" s="1818">
        <v>5</v>
      </c>
      <c r="J3532" s="1546" t="s">
        <v>6527</v>
      </c>
      <c r="K3532" s="1546" t="s">
        <v>6456</v>
      </c>
      <c r="L3532" s="1546" t="s">
        <v>6515</v>
      </c>
    </row>
    <row r="3533" spans="1:12">
      <c r="A3533" s="1546" t="s">
        <v>314</v>
      </c>
      <c r="B3533" s="1817">
        <v>12890</v>
      </c>
      <c r="C3533" s="1546" t="s">
        <v>2521</v>
      </c>
      <c r="D3533" s="1546" t="s">
        <v>2268</v>
      </c>
      <c r="E3533" s="1546" t="s">
        <v>287</v>
      </c>
      <c r="F3533" s="1546" t="s">
        <v>286</v>
      </c>
      <c r="G3533" s="1818">
        <v>1</v>
      </c>
      <c r="H3533" s="1818">
        <v>5</v>
      </c>
      <c r="I3533" s="1818">
        <v>5</v>
      </c>
      <c r="J3533" s="1546" t="s">
        <v>6527</v>
      </c>
      <c r="K3533" s="1546" t="s">
        <v>6456</v>
      </c>
      <c r="L3533" s="1546" t="s">
        <v>6515</v>
      </c>
    </row>
    <row r="3534" spans="1:12">
      <c r="A3534" s="1546" t="s">
        <v>314</v>
      </c>
      <c r="B3534" s="1817">
        <v>12891</v>
      </c>
      <c r="C3534" s="1546" t="s">
        <v>2521</v>
      </c>
      <c r="D3534" s="1546" t="s">
        <v>2268</v>
      </c>
      <c r="E3534" s="1546" t="s">
        <v>283</v>
      </c>
      <c r="F3534" s="1546" t="s">
        <v>282</v>
      </c>
      <c r="G3534" s="1818">
        <v>1</v>
      </c>
      <c r="H3534" s="1818">
        <v>5</v>
      </c>
      <c r="I3534" s="1818">
        <v>5</v>
      </c>
      <c r="J3534" s="1546" t="s">
        <v>6527</v>
      </c>
      <c r="K3534" s="1546" t="s">
        <v>6456</v>
      </c>
      <c r="L3534" s="1546" t="s">
        <v>6515</v>
      </c>
    </row>
    <row r="3535" spans="1:12">
      <c r="A3535" s="1546" t="s">
        <v>314</v>
      </c>
      <c r="B3535" s="1817">
        <v>12892</v>
      </c>
      <c r="C3535" s="1546" t="s">
        <v>2521</v>
      </c>
      <c r="D3535" s="1546" t="s">
        <v>2268</v>
      </c>
      <c r="E3535" s="1546" t="s">
        <v>790</v>
      </c>
      <c r="F3535" s="1546" t="s">
        <v>791</v>
      </c>
      <c r="G3535" s="1818">
        <v>2</v>
      </c>
      <c r="H3535" s="1818">
        <v>5</v>
      </c>
      <c r="I3535" s="1818">
        <v>10</v>
      </c>
      <c r="J3535" s="1546" t="s">
        <v>6527</v>
      </c>
      <c r="K3535" s="1546" t="s">
        <v>6456</v>
      </c>
      <c r="L3535" s="1546" t="s">
        <v>6515</v>
      </c>
    </row>
    <row r="3536" spans="1:12">
      <c r="A3536" s="1546" t="s">
        <v>314</v>
      </c>
      <c r="B3536" s="1817">
        <v>12893</v>
      </c>
      <c r="C3536" s="1546" t="s">
        <v>2521</v>
      </c>
      <c r="D3536" s="1546" t="s">
        <v>2268</v>
      </c>
      <c r="E3536" s="1546" t="s">
        <v>1661</v>
      </c>
      <c r="F3536" s="1546" t="s">
        <v>438</v>
      </c>
      <c r="G3536" s="1818">
        <v>1</v>
      </c>
      <c r="H3536" s="1818">
        <v>5</v>
      </c>
      <c r="I3536" s="1818">
        <v>5</v>
      </c>
      <c r="J3536" s="1546" t="s">
        <v>6527</v>
      </c>
      <c r="K3536" s="1546" t="s">
        <v>6456</v>
      </c>
      <c r="L3536" s="1546" t="s">
        <v>6515</v>
      </c>
    </row>
    <row r="3537" spans="1:12">
      <c r="A3537" s="1546" t="s">
        <v>314</v>
      </c>
      <c r="B3537" s="1817">
        <v>12894</v>
      </c>
      <c r="C3537" s="1546" t="s">
        <v>2521</v>
      </c>
      <c r="D3537" s="1546" t="s">
        <v>2268</v>
      </c>
      <c r="E3537" s="1546" t="s">
        <v>6328</v>
      </c>
      <c r="F3537" s="1546" t="s">
        <v>6254</v>
      </c>
      <c r="G3537" s="1818">
        <v>2</v>
      </c>
      <c r="H3537" s="1818">
        <v>5</v>
      </c>
      <c r="I3537" s="1818">
        <v>10</v>
      </c>
      <c r="J3537" s="1546" t="s">
        <v>6527</v>
      </c>
      <c r="K3537" s="1546" t="s">
        <v>6456</v>
      </c>
      <c r="L3537" s="1546" t="s">
        <v>6515</v>
      </c>
    </row>
    <row r="3538" spans="1:12">
      <c r="A3538" s="1546" t="s">
        <v>314</v>
      </c>
      <c r="B3538" s="1817">
        <v>12895</v>
      </c>
      <c r="C3538" s="1546" t="s">
        <v>2521</v>
      </c>
      <c r="D3538" s="1546" t="s">
        <v>2268</v>
      </c>
      <c r="E3538" s="1546" t="s">
        <v>2520</v>
      </c>
      <c r="F3538" s="1546" t="s">
        <v>1063</v>
      </c>
      <c r="G3538" s="1818">
        <v>2</v>
      </c>
      <c r="H3538" s="1818">
        <v>1</v>
      </c>
      <c r="I3538" s="1818">
        <v>2</v>
      </c>
      <c r="J3538" s="1546" t="s">
        <v>6527</v>
      </c>
      <c r="K3538" s="1546" t="s">
        <v>6456</v>
      </c>
      <c r="L3538" s="1546" t="s">
        <v>6515</v>
      </c>
    </row>
    <row r="3539" spans="1:12">
      <c r="A3539" s="1546" t="s">
        <v>314</v>
      </c>
      <c r="B3539" s="1817">
        <v>12896</v>
      </c>
      <c r="C3539" s="1546" t="s">
        <v>2521</v>
      </c>
      <c r="D3539" s="1546" t="s">
        <v>2268</v>
      </c>
      <c r="E3539" s="1546" t="s">
        <v>6279</v>
      </c>
      <c r="F3539" s="1546" t="s">
        <v>5971</v>
      </c>
      <c r="G3539" s="1818">
        <v>5</v>
      </c>
      <c r="H3539" s="1818">
        <v>1</v>
      </c>
      <c r="I3539" s="1818">
        <v>5</v>
      </c>
      <c r="J3539" s="1546" t="s">
        <v>6527</v>
      </c>
      <c r="K3539" s="1546" t="s">
        <v>6456</v>
      </c>
      <c r="L3539" s="1546" t="s">
        <v>6515</v>
      </c>
    </row>
    <row r="3540" spans="1:12">
      <c r="A3540" s="1546" t="s">
        <v>314</v>
      </c>
      <c r="B3540" s="1817">
        <v>12898</v>
      </c>
      <c r="C3540" s="1546" t="s">
        <v>2521</v>
      </c>
      <c r="D3540" s="1546" t="s">
        <v>2268</v>
      </c>
      <c r="E3540" s="1546" t="s">
        <v>6100</v>
      </c>
      <c r="F3540" s="1546" t="s">
        <v>280</v>
      </c>
      <c r="G3540" s="1818">
        <v>1</v>
      </c>
      <c r="H3540" s="1818">
        <v>4</v>
      </c>
      <c r="I3540" s="1818">
        <v>4</v>
      </c>
      <c r="J3540" s="1546" t="s">
        <v>6527</v>
      </c>
      <c r="K3540" s="1546" t="s">
        <v>6456</v>
      </c>
      <c r="L3540" s="1546" t="s">
        <v>6515</v>
      </c>
    </row>
    <row r="3541" spans="1:12">
      <c r="A3541" s="1546" t="s">
        <v>314</v>
      </c>
      <c r="B3541" s="1817">
        <v>12928</v>
      </c>
      <c r="C3541" s="1546" t="s">
        <v>2521</v>
      </c>
      <c r="D3541" s="1546" t="s">
        <v>2269</v>
      </c>
      <c r="E3541" s="1546" t="s">
        <v>1582</v>
      </c>
      <c r="F3541" s="1546" t="s">
        <v>303</v>
      </c>
      <c r="G3541" s="1818">
        <v>1</v>
      </c>
      <c r="H3541" s="1818">
        <v>6</v>
      </c>
      <c r="I3541" s="1818">
        <v>6</v>
      </c>
      <c r="J3541" s="1546" t="s">
        <v>6527</v>
      </c>
      <c r="K3541" s="1546" t="s">
        <v>6456</v>
      </c>
      <c r="L3541" s="1546" t="s">
        <v>6515</v>
      </c>
    </row>
    <row r="3542" spans="1:12">
      <c r="A3542" s="1546" t="s">
        <v>314</v>
      </c>
      <c r="B3542" s="1817">
        <v>12969</v>
      </c>
      <c r="C3542" s="1546" t="s">
        <v>2524</v>
      </c>
      <c r="D3542" s="1546" t="s">
        <v>2270</v>
      </c>
      <c r="E3542" s="1546" t="s">
        <v>792</v>
      </c>
      <c r="F3542" s="1546" t="s">
        <v>793</v>
      </c>
      <c r="G3542" s="1818">
        <v>1</v>
      </c>
      <c r="H3542" s="1818">
        <v>5</v>
      </c>
      <c r="I3542" s="1818">
        <v>5</v>
      </c>
      <c r="J3542" s="1546" t="s">
        <v>6527</v>
      </c>
      <c r="K3542" s="1546" t="s">
        <v>6456</v>
      </c>
      <c r="L3542" s="1546" t="s">
        <v>6515</v>
      </c>
    </row>
    <row r="3543" spans="1:12">
      <c r="A3543" s="1546" t="s">
        <v>314</v>
      </c>
      <c r="B3543" s="1817">
        <v>12970</v>
      </c>
      <c r="C3543" s="1546" t="s">
        <v>2524</v>
      </c>
      <c r="D3543" s="1546" t="s">
        <v>2270</v>
      </c>
      <c r="E3543" s="1546" t="s">
        <v>6278</v>
      </c>
      <c r="F3543" s="1546" t="s">
        <v>5973</v>
      </c>
      <c r="G3543" s="1818">
        <v>1</v>
      </c>
      <c r="H3543" s="1818">
        <v>5</v>
      </c>
      <c r="I3543" s="1818">
        <v>5</v>
      </c>
      <c r="J3543" s="1546" t="s">
        <v>6527</v>
      </c>
      <c r="K3543" s="1546" t="s">
        <v>6456</v>
      </c>
      <c r="L3543" s="1546" t="s">
        <v>6515</v>
      </c>
    </row>
    <row r="3544" spans="1:12">
      <c r="A3544" s="1546" t="s">
        <v>314</v>
      </c>
      <c r="B3544" s="1817">
        <v>12971</v>
      </c>
      <c r="C3544" s="1546" t="s">
        <v>2524</v>
      </c>
      <c r="D3544" s="1546" t="s">
        <v>2270</v>
      </c>
      <c r="E3544" s="1546" t="s">
        <v>6328</v>
      </c>
      <c r="F3544" s="1546" t="s">
        <v>6254</v>
      </c>
      <c r="G3544" s="1818">
        <v>2</v>
      </c>
      <c r="H3544" s="1818">
        <v>5</v>
      </c>
      <c r="I3544" s="1818">
        <v>10</v>
      </c>
      <c r="J3544" s="1546" t="s">
        <v>6527</v>
      </c>
      <c r="K3544" s="1546" t="s">
        <v>6456</v>
      </c>
      <c r="L3544" s="1546" t="s">
        <v>6515</v>
      </c>
    </row>
    <row r="3545" spans="1:12">
      <c r="A3545" s="1546" t="s">
        <v>314</v>
      </c>
      <c r="B3545" s="1817">
        <v>12972</v>
      </c>
      <c r="C3545" s="1546" t="s">
        <v>2524</v>
      </c>
      <c r="D3545" s="1546" t="s">
        <v>2270</v>
      </c>
      <c r="E3545" s="1546" t="s">
        <v>2570</v>
      </c>
      <c r="F3545" s="1546" t="s">
        <v>1063</v>
      </c>
      <c r="G3545" s="1818">
        <v>2</v>
      </c>
      <c r="H3545" s="1818">
        <v>1</v>
      </c>
      <c r="I3545" s="1818">
        <v>2</v>
      </c>
      <c r="J3545" s="1546" t="s">
        <v>6527</v>
      </c>
      <c r="K3545" s="1546" t="s">
        <v>6456</v>
      </c>
      <c r="L3545" s="1546" t="s">
        <v>6515</v>
      </c>
    </row>
    <row r="3546" spans="1:12">
      <c r="A3546" s="1546" t="s">
        <v>314</v>
      </c>
      <c r="B3546" s="1817">
        <v>12974</v>
      </c>
      <c r="C3546" s="1546" t="s">
        <v>2524</v>
      </c>
      <c r="D3546" s="1546" t="s">
        <v>2270</v>
      </c>
      <c r="E3546" s="1546" t="s">
        <v>6530</v>
      </c>
      <c r="F3546" s="1546" t="s">
        <v>323</v>
      </c>
      <c r="G3546" s="1818">
        <v>2</v>
      </c>
      <c r="H3546" s="1818">
        <v>4</v>
      </c>
      <c r="I3546" s="1818">
        <v>8</v>
      </c>
      <c r="J3546" s="1546" t="s">
        <v>6527</v>
      </c>
      <c r="K3546" s="1546" t="s">
        <v>6456</v>
      </c>
      <c r="L3546" s="1546" t="s">
        <v>6515</v>
      </c>
    </row>
    <row r="3547" spans="1:12">
      <c r="A3547" s="1546" t="s">
        <v>314</v>
      </c>
      <c r="B3547" s="1817">
        <v>12975</v>
      </c>
      <c r="C3547" s="1546" t="s">
        <v>2524</v>
      </c>
      <c r="D3547" s="1546" t="s">
        <v>2270</v>
      </c>
      <c r="E3547" s="1546" t="s">
        <v>6609</v>
      </c>
      <c r="F3547" s="1546" t="s">
        <v>1861</v>
      </c>
      <c r="G3547" s="1818">
        <v>2</v>
      </c>
      <c r="H3547" s="1818">
        <v>4</v>
      </c>
      <c r="I3547" s="1818">
        <v>8</v>
      </c>
      <c r="J3547" s="1546" t="s">
        <v>6527</v>
      </c>
      <c r="K3547" s="1546" t="s">
        <v>6456</v>
      </c>
      <c r="L3547" s="1546" t="s">
        <v>6515</v>
      </c>
    </row>
    <row r="3548" spans="1:12">
      <c r="A3548" s="1546" t="s">
        <v>314</v>
      </c>
      <c r="B3548" s="1817">
        <v>12976</v>
      </c>
      <c r="C3548" s="1546" t="s">
        <v>2524</v>
      </c>
      <c r="D3548" s="1546" t="s">
        <v>2270</v>
      </c>
      <c r="E3548" s="1546" t="s">
        <v>6609</v>
      </c>
      <c r="F3548" s="1546" t="s">
        <v>1861</v>
      </c>
      <c r="G3548" s="1818">
        <v>2</v>
      </c>
      <c r="H3548" s="1818">
        <v>4</v>
      </c>
      <c r="I3548" s="1818">
        <v>8</v>
      </c>
      <c r="J3548" s="1546" t="s">
        <v>6527</v>
      </c>
      <c r="K3548" s="1546" t="s">
        <v>6456</v>
      </c>
      <c r="L3548" s="1546" t="s">
        <v>6515</v>
      </c>
    </row>
    <row r="3549" spans="1:12">
      <c r="A3549" s="1546" t="s">
        <v>314</v>
      </c>
      <c r="B3549" s="1817">
        <v>12978</v>
      </c>
      <c r="C3549" s="1546" t="s">
        <v>2524</v>
      </c>
      <c r="D3549" s="1546" t="s">
        <v>2270</v>
      </c>
      <c r="E3549" s="1546" t="s">
        <v>755</v>
      </c>
      <c r="F3549" s="1546" t="s">
        <v>1087</v>
      </c>
      <c r="G3549" s="1818">
        <v>1</v>
      </c>
      <c r="H3549" s="1818">
        <v>4</v>
      </c>
      <c r="I3549" s="1818">
        <v>4</v>
      </c>
      <c r="J3549" s="1546" t="s">
        <v>6527</v>
      </c>
      <c r="K3549" s="1546" t="s">
        <v>6456</v>
      </c>
      <c r="L3549" s="1546" t="s">
        <v>6515</v>
      </c>
    </row>
    <row r="3550" spans="1:12">
      <c r="A3550" s="1546" t="s">
        <v>314</v>
      </c>
      <c r="B3550" s="1817">
        <v>12980</v>
      </c>
      <c r="C3550" s="1546" t="s">
        <v>2524</v>
      </c>
      <c r="D3550" s="1546" t="s">
        <v>2270</v>
      </c>
      <c r="E3550" s="1546" t="s">
        <v>2209</v>
      </c>
      <c r="F3550" s="1546" t="s">
        <v>3759</v>
      </c>
      <c r="G3550" s="1818">
        <v>3</v>
      </c>
      <c r="H3550" s="1818">
        <v>10</v>
      </c>
      <c r="I3550" s="1818">
        <v>30</v>
      </c>
      <c r="J3550" s="1546" t="s">
        <v>6527</v>
      </c>
      <c r="K3550" s="1546" t="s">
        <v>6456</v>
      </c>
      <c r="L3550" s="1546" t="s">
        <v>6515</v>
      </c>
    </row>
    <row r="3551" spans="1:12">
      <c r="A3551" s="1546" t="s">
        <v>314</v>
      </c>
      <c r="B3551" s="1817">
        <v>12982</v>
      </c>
      <c r="C3551" s="1546" t="s">
        <v>2524</v>
      </c>
      <c r="D3551" s="1546" t="s">
        <v>2270</v>
      </c>
      <c r="E3551" s="1546" t="s">
        <v>434</v>
      </c>
      <c r="F3551" s="1546" t="s">
        <v>303</v>
      </c>
      <c r="G3551" s="1818">
        <v>1</v>
      </c>
      <c r="H3551" s="1818">
        <v>2</v>
      </c>
      <c r="I3551" s="1818">
        <v>2</v>
      </c>
      <c r="J3551" s="1546" t="s">
        <v>6527</v>
      </c>
      <c r="K3551" s="1546" t="s">
        <v>6456</v>
      </c>
      <c r="L3551" s="1546" t="s">
        <v>6515</v>
      </c>
    </row>
    <row r="3552" spans="1:12">
      <c r="A3552" s="1546" t="s">
        <v>314</v>
      </c>
      <c r="B3552" s="1817">
        <v>12997</v>
      </c>
      <c r="C3552" s="1546" t="s">
        <v>2524</v>
      </c>
      <c r="D3552" s="1546" t="s">
        <v>2270</v>
      </c>
      <c r="E3552" s="1546" t="s">
        <v>409</v>
      </c>
      <c r="F3552" s="1546" t="s">
        <v>21</v>
      </c>
      <c r="G3552" s="1818">
        <v>17</v>
      </c>
      <c r="H3552" s="1818"/>
      <c r="I3552" s="1818">
        <v>82</v>
      </c>
      <c r="J3552" s="1546" t="s">
        <v>6523</v>
      </c>
      <c r="K3552" s="1546" t="s">
        <v>6456</v>
      </c>
      <c r="L3552" s="1546" t="s">
        <v>6515</v>
      </c>
    </row>
    <row r="3553" spans="1:12">
      <c r="A3553" s="1546" t="s">
        <v>314</v>
      </c>
      <c r="B3553" s="1817">
        <v>13020</v>
      </c>
      <c r="C3553" s="1546" t="s">
        <v>2524</v>
      </c>
      <c r="D3553" s="1546" t="s">
        <v>2271</v>
      </c>
      <c r="E3553" s="1546" t="s">
        <v>673</v>
      </c>
      <c r="F3553" s="1546" t="s">
        <v>1408</v>
      </c>
      <c r="G3553" s="1818">
        <v>1</v>
      </c>
      <c r="H3553" s="1818">
        <v>50</v>
      </c>
      <c r="I3553" s="1818">
        <v>50</v>
      </c>
      <c r="J3553" s="1546" t="s">
        <v>6527</v>
      </c>
      <c r="K3553" s="1546" t="s">
        <v>6456</v>
      </c>
      <c r="L3553" s="1546" t="s">
        <v>6515</v>
      </c>
    </row>
    <row r="3554" spans="1:12">
      <c r="A3554" s="1546" t="s">
        <v>314</v>
      </c>
      <c r="B3554" s="1817">
        <v>13021</v>
      </c>
      <c r="C3554" s="1546" t="s">
        <v>2524</v>
      </c>
      <c r="D3554" s="1546" t="s">
        <v>2271</v>
      </c>
      <c r="E3554" s="1546" t="s">
        <v>1312</v>
      </c>
      <c r="F3554" s="1546" t="s">
        <v>6515</v>
      </c>
      <c r="G3554" s="1818">
        <v>1</v>
      </c>
      <c r="H3554" s="1818">
        <v>50</v>
      </c>
      <c r="I3554" s="1818">
        <v>50</v>
      </c>
      <c r="J3554" s="1546" t="s">
        <v>6527</v>
      </c>
      <c r="K3554" s="1546" t="s">
        <v>6456</v>
      </c>
      <c r="L3554" s="1546" t="s">
        <v>6515</v>
      </c>
    </row>
    <row r="3555" spans="1:12">
      <c r="A3555" s="1546" t="s">
        <v>314</v>
      </c>
      <c r="B3555" s="1817">
        <v>13022</v>
      </c>
      <c r="C3555" s="1546" t="s">
        <v>2524</v>
      </c>
      <c r="D3555" s="1546" t="s">
        <v>2271</v>
      </c>
      <c r="E3555" s="1546" t="s">
        <v>675</v>
      </c>
      <c r="F3555" s="1546" t="s">
        <v>6515</v>
      </c>
      <c r="G3555" s="1818">
        <v>1</v>
      </c>
      <c r="H3555" s="1818">
        <v>50</v>
      </c>
      <c r="I3555" s="1818">
        <v>50</v>
      </c>
      <c r="J3555" s="1546" t="s">
        <v>6527</v>
      </c>
      <c r="K3555" s="1546" t="s">
        <v>6456</v>
      </c>
      <c r="L3555" s="1546" t="s">
        <v>6515</v>
      </c>
    </row>
    <row r="3556" spans="1:12">
      <c r="A3556" s="1546" t="s">
        <v>314</v>
      </c>
      <c r="B3556" s="1817">
        <v>13024</v>
      </c>
      <c r="C3556" s="1546" t="s">
        <v>2524</v>
      </c>
      <c r="D3556" s="1546" t="s">
        <v>2271</v>
      </c>
      <c r="E3556" s="1546" t="s">
        <v>6131</v>
      </c>
      <c r="F3556" s="1546" t="s">
        <v>2527</v>
      </c>
      <c r="G3556" s="1818"/>
      <c r="H3556" s="1818"/>
      <c r="I3556" s="1818">
        <v>100</v>
      </c>
      <c r="J3556" s="1546" t="s">
        <v>6523</v>
      </c>
      <c r="K3556" s="1546" t="s">
        <v>6456</v>
      </c>
      <c r="L3556" s="1546" t="s">
        <v>6515</v>
      </c>
    </row>
    <row r="3557" spans="1:12">
      <c r="A3557" s="1546" t="s">
        <v>314</v>
      </c>
      <c r="B3557" s="1817">
        <v>13026</v>
      </c>
      <c r="C3557" s="1546" t="s">
        <v>2524</v>
      </c>
      <c r="D3557" s="1546" t="s">
        <v>2271</v>
      </c>
      <c r="E3557" s="1546" t="s">
        <v>830</v>
      </c>
      <c r="F3557" s="1546" t="s">
        <v>829</v>
      </c>
      <c r="G3557" s="1818">
        <v>1</v>
      </c>
      <c r="H3557" s="1818">
        <v>4</v>
      </c>
      <c r="I3557" s="1818">
        <v>4</v>
      </c>
      <c r="J3557" s="1546" t="s">
        <v>6527</v>
      </c>
      <c r="K3557" s="1546" t="s">
        <v>6456</v>
      </c>
      <c r="L3557" s="1546" t="s">
        <v>6515</v>
      </c>
    </row>
    <row r="3558" spans="1:12">
      <c r="A3558" s="1546" t="s">
        <v>314</v>
      </c>
      <c r="B3558" s="1817">
        <v>13027</v>
      </c>
      <c r="C3558" s="1546" t="s">
        <v>2524</v>
      </c>
      <c r="D3558" s="1546" t="s">
        <v>2271</v>
      </c>
      <c r="E3558" s="1546" t="s">
        <v>6530</v>
      </c>
      <c r="F3558" s="1546" t="s">
        <v>323</v>
      </c>
      <c r="G3558" s="1818">
        <v>1</v>
      </c>
      <c r="H3558" s="1818">
        <v>4</v>
      </c>
      <c r="I3558" s="1818">
        <v>4</v>
      </c>
      <c r="J3558" s="1546" t="s">
        <v>6527</v>
      </c>
      <c r="K3558" s="1546" t="s">
        <v>6456</v>
      </c>
      <c r="L3558" s="1546" t="s">
        <v>6515</v>
      </c>
    </row>
    <row r="3559" spans="1:12">
      <c r="A3559" s="1546" t="s">
        <v>314</v>
      </c>
      <c r="B3559" s="1817">
        <v>13028</v>
      </c>
      <c r="C3559" s="1546" t="s">
        <v>2524</v>
      </c>
      <c r="D3559" s="1546" t="s">
        <v>2271</v>
      </c>
      <c r="E3559" s="1546" t="s">
        <v>6123</v>
      </c>
      <c r="F3559" s="1546" t="s">
        <v>824</v>
      </c>
      <c r="G3559" s="1818">
        <v>1</v>
      </c>
      <c r="H3559" s="1818">
        <v>4</v>
      </c>
      <c r="I3559" s="1818">
        <v>4</v>
      </c>
      <c r="J3559" s="1546" t="s">
        <v>6527</v>
      </c>
      <c r="K3559" s="1546" t="s">
        <v>6456</v>
      </c>
      <c r="L3559" s="1546" t="s">
        <v>6515</v>
      </c>
    </row>
    <row r="3560" spans="1:12">
      <c r="A3560" s="1546" t="s">
        <v>314</v>
      </c>
      <c r="B3560" s="1817">
        <v>13029</v>
      </c>
      <c r="C3560" s="1546" t="s">
        <v>2524</v>
      </c>
      <c r="D3560" s="1546" t="s">
        <v>2271</v>
      </c>
      <c r="E3560" s="1546" t="s">
        <v>821</v>
      </c>
      <c r="F3560" s="1546" t="s">
        <v>820</v>
      </c>
      <c r="G3560" s="1818">
        <v>1</v>
      </c>
      <c r="H3560" s="1818">
        <v>4</v>
      </c>
      <c r="I3560" s="1818">
        <v>4</v>
      </c>
      <c r="J3560" s="1546" t="s">
        <v>6527</v>
      </c>
      <c r="K3560" s="1546" t="s">
        <v>6456</v>
      </c>
      <c r="L3560" s="1546" t="s">
        <v>6515</v>
      </c>
    </row>
    <row r="3561" spans="1:12">
      <c r="A3561" s="1546" t="s">
        <v>314</v>
      </c>
      <c r="B3561" s="1817">
        <v>13030</v>
      </c>
      <c r="C3561" s="1546" t="s">
        <v>2524</v>
      </c>
      <c r="D3561" s="1546" t="s">
        <v>2271</v>
      </c>
      <c r="E3561" s="1546" t="s">
        <v>844</v>
      </c>
      <c r="F3561" s="1546" t="s">
        <v>843</v>
      </c>
      <c r="G3561" s="1818">
        <v>1</v>
      </c>
      <c r="H3561" s="1818">
        <v>4</v>
      </c>
      <c r="I3561" s="1818">
        <v>4</v>
      </c>
      <c r="J3561" s="1546" t="s">
        <v>6527</v>
      </c>
      <c r="K3561" s="1546" t="s">
        <v>6456</v>
      </c>
      <c r="L3561" s="1546" t="s">
        <v>6515</v>
      </c>
    </row>
    <row r="3562" spans="1:12">
      <c r="A3562" s="1546" t="s">
        <v>314</v>
      </c>
      <c r="B3562" s="1817">
        <v>13031</v>
      </c>
      <c r="C3562" s="1546" t="s">
        <v>2524</v>
      </c>
      <c r="D3562" s="1546" t="s">
        <v>2271</v>
      </c>
      <c r="E3562" s="1546" t="s">
        <v>3947</v>
      </c>
      <c r="F3562" s="1546" t="s">
        <v>657</v>
      </c>
      <c r="G3562" s="1818">
        <v>1</v>
      </c>
      <c r="H3562" s="1818">
        <v>4</v>
      </c>
      <c r="I3562" s="1818">
        <v>4</v>
      </c>
      <c r="J3562" s="1546" t="s">
        <v>6527</v>
      </c>
      <c r="K3562" s="1546" t="s">
        <v>6456</v>
      </c>
      <c r="L3562" s="1546" t="s">
        <v>6515</v>
      </c>
    </row>
    <row r="3563" spans="1:12">
      <c r="A3563" s="1546" t="s">
        <v>314</v>
      </c>
      <c r="B3563" s="1817">
        <v>13032</v>
      </c>
      <c r="C3563" s="1546" t="s">
        <v>2524</v>
      </c>
      <c r="D3563" s="1546" t="s">
        <v>2271</v>
      </c>
      <c r="E3563" s="1546" t="s">
        <v>2046</v>
      </c>
      <c r="F3563" s="1546" t="s">
        <v>6618</v>
      </c>
      <c r="G3563" s="1818">
        <v>2</v>
      </c>
      <c r="H3563" s="1818">
        <v>4</v>
      </c>
      <c r="I3563" s="1818">
        <v>8</v>
      </c>
      <c r="J3563" s="1546" t="s">
        <v>6527</v>
      </c>
      <c r="K3563" s="1546" t="s">
        <v>6456</v>
      </c>
      <c r="L3563" s="1546" t="s">
        <v>6515</v>
      </c>
    </row>
    <row r="3564" spans="1:12">
      <c r="A3564" s="1546" t="s">
        <v>314</v>
      </c>
      <c r="B3564" s="1817">
        <v>13033</v>
      </c>
      <c r="C3564" s="1546" t="s">
        <v>2524</v>
      </c>
      <c r="D3564" s="1546" t="s">
        <v>2271</v>
      </c>
      <c r="E3564" s="1546" t="s">
        <v>1040</v>
      </c>
      <c r="F3564" s="1546" t="s">
        <v>1041</v>
      </c>
      <c r="G3564" s="1818">
        <v>1</v>
      </c>
      <c r="H3564" s="1818">
        <v>4</v>
      </c>
      <c r="I3564" s="1818">
        <v>4</v>
      </c>
      <c r="J3564" s="1546" t="s">
        <v>6527</v>
      </c>
      <c r="K3564" s="1546" t="s">
        <v>6456</v>
      </c>
      <c r="L3564" s="1546" t="s">
        <v>6515</v>
      </c>
    </row>
    <row r="3565" spans="1:12">
      <c r="A3565" s="1546" t="s">
        <v>314</v>
      </c>
      <c r="B3565" s="1817">
        <v>13035</v>
      </c>
      <c r="C3565" s="1546" t="s">
        <v>2524</v>
      </c>
      <c r="D3565" s="1546" t="s">
        <v>2271</v>
      </c>
      <c r="E3565" s="1546" t="s">
        <v>948</v>
      </c>
      <c r="F3565" s="1546" t="s">
        <v>947</v>
      </c>
      <c r="G3565" s="1818">
        <v>1</v>
      </c>
      <c r="H3565" s="1818">
        <v>25</v>
      </c>
      <c r="I3565" s="1818">
        <v>25</v>
      </c>
      <c r="J3565" s="1546" t="s">
        <v>6527</v>
      </c>
      <c r="K3565" s="1546" t="s">
        <v>6456</v>
      </c>
      <c r="L3565" s="1546" t="s">
        <v>6515</v>
      </c>
    </row>
    <row r="3566" spans="1:12">
      <c r="A3566" s="1546" t="s">
        <v>314</v>
      </c>
      <c r="B3566" s="1817">
        <v>13037</v>
      </c>
      <c r="C3566" s="1546" t="s">
        <v>2524</v>
      </c>
      <c r="D3566" s="1546" t="s">
        <v>2271</v>
      </c>
      <c r="E3566" s="1546" t="s">
        <v>1061</v>
      </c>
      <c r="F3566" s="1546" t="s">
        <v>1060</v>
      </c>
      <c r="G3566" s="1818">
        <v>1</v>
      </c>
      <c r="H3566" s="1818">
        <v>5</v>
      </c>
      <c r="I3566" s="1818">
        <v>5</v>
      </c>
      <c r="J3566" s="1546" t="s">
        <v>6527</v>
      </c>
      <c r="K3566" s="1546" t="s">
        <v>6456</v>
      </c>
      <c r="L3566" s="1546" t="s">
        <v>6515</v>
      </c>
    </row>
    <row r="3567" spans="1:12">
      <c r="A3567" s="1546" t="s">
        <v>314</v>
      </c>
      <c r="B3567" s="1817">
        <v>13068</v>
      </c>
      <c r="C3567" s="1546" t="s">
        <v>2524</v>
      </c>
      <c r="D3567" s="1546" t="s">
        <v>2272</v>
      </c>
      <c r="E3567" s="1546" t="s">
        <v>1061</v>
      </c>
      <c r="F3567" s="1546" t="s">
        <v>1060</v>
      </c>
      <c r="G3567" s="1818">
        <v>1</v>
      </c>
      <c r="H3567" s="1818">
        <v>5</v>
      </c>
      <c r="I3567" s="1818">
        <v>5</v>
      </c>
      <c r="J3567" s="1546" t="s">
        <v>6527</v>
      </c>
      <c r="K3567" s="1546" t="s">
        <v>6456</v>
      </c>
      <c r="L3567" s="1546" t="s">
        <v>6515</v>
      </c>
    </row>
    <row r="3568" spans="1:12">
      <c r="A3568" s="1546" t="s">
        <v>314</v>
      </c>
      <c r="B3568" s="1817">
        <v>13069</v>
      </c>
      <c r="C3568" s="1546" t="s">
        <v>2524</v>
      </c>
      <c r="D3568" s="1546" t="s">
        <v>2272</v>
      </c>
      <c r="E3568" s="1546" t="s">
        <v>462</v>
      </c>
      <c r="F3568" s="1546" t="s">
        <v>461</v>
      </c>
      <c r="G3568" s="1818">
        <v>1</v>
      </c>
      <c r="H3568" s="1818">
        <v>5</v>
      </c>
      <c r="I3568" s="1818">
        <v>5</v>
      </c>
      <c r="J3568" s="1546" t="s">
        <v>6527</v>
      </c>
      <c r="K3568" s="1546" t="s">
        <v>6456</v>
      </c>
      <c r="L3568" s="1546" t="s">
        <v>6515</v>
      </c>
    </row>
    <row r="3569" spans="1:12">
      <c r="A3569" s="1546" t="s">
        <v>314</v>
      </c>
      <c r="B3569" s="1817">
        <v>13070</v>
      </c>
      <c r="C3569" s="1546" t="s">
        <v>2524</v>
      </c>
      <c r="D3569" s="1546" t="s">
        <v>2272</v>
      </c>
      <c r="E3569" s="1546" t="s">
        <v>6248</v>
      </c>
      <c r="F3569" s="1546" t="s">
        <v>459</v>
      </c>
      <c r="G3569" s="1818">
        <v>1</v>
      </c>
      <c r="H3569" s="1818">
        <v>5</v>
      </c>
      <c r="I3569" s="1818">
        <v>5</v>
      </c>
      <c r="J3569" s="1546" t="s">
        <v>6527</v>
      </c>
      <c r="K3569" s="1546" t="s">
        <v>6456</v>
      </c>
      <c r="L3569" s="1546" t="s">
        <v>6515</v>
      </c>
    </row>
    <row r="3570" spans="1:12">
      <c r="A3570" s="1546" t="s">
        <v>314</v>
      </c>
      <c r="B3570" s="1817">
        <v>13072</v>
      </c>
      <c r="C3570" s="1546" t="s">
        <v>2524</v>
      </c>
      <c r="D3570" s="1546" t="s">
        <v>2272</v>
      </c>
      <c r="E3570" s="1546" t="s">
        <v>649</v>
      </c>
      <c r="F3570" s="1546" t="s">
        <v>650</v>
      </c>
      <c r="G3570" s="1818">
        <v>1</v>
      </c>
      <c r="H3570" s="1818">
        <v>4</v>
      </c>
      <c r="I3570" s="1818">
        <v>4</v>
      </c>
      <c r="J3570" s="1546" t="s">
        <v>6527</v>
      </c>
      <c r="K3570" s="1546" t="s">
        <v>6456</v>
      </c>
      <c r="L3570" s="1546" t="s">
        <v>6515</v>
      </c>
    </row>
    <row r="3571" spans="1:12">
      <c r="A3571" s="1546" t="s">
        <v>314</v>
      </c>
      <c r="B3571" s="1817">
        <v>13073</v>
      </c>
      <c r="C3571" s="1546" t="s">
        <v>2524</v>
      </c>
      <c r="D3571" s="1546" t="s">
        <v>2272</v>
      </c>
      <c r="E3571" s="1546" t="s">
        <v>649</v>
      </c>
      <c r="F3571" s="1546" t="s">
        <v>650</v>
      </c>
      <c r="G3571" s="1818">
        <v>1</v>
      </c>
      <c r="H3571" s="1818">
        <v>1</v>
      </c>
      <c r="I3571" s="1818">
        <v>1</v>
      </c>
      <c r="J3571" s="1546" t="s">
        <v>6527</v>
      </c>
      <c r="K3571" s="1546" t="s">
        <v>6456</v>
      </c>
      <c r="L3571" s="1546" t="s">
        <v>6515</v>
      </c>
    </row>
    <row r="3572" spans="1:12">
      <c r="A3572" s="1546" t="s">
        <v>314</v>
      </c>
      <c r="B3572" s="1817">
        <v>13102</v>
      </c>
      <c r="C3572" s="1546" t="s">
        <v>2524</v>
      </c>
      <c r="D3572" s="1546" t="s">
        <v>2273</v>
      </c>
      <c r="E3572" s="1546" t="s">
        <v>6268</v>
      </c>
      <c r="F3572" s="1546" t="s">
        <v>745</v>
      </c>
      <c r="G3572" s="1818">
        <v>1</v>
      </c>
      <c r="H3572" s="1818">
        <v>5</v>
      </c>
      <c r="I3572" s="1818">
        <v>5</v>
      </c>
      <c r="J3572" s="1546" t="s">
        <v>6527</v>
      </c>
      <c r="K3572" s="1546" t="s">
        <v>6456</v>
      </c>
      <c r="L3572" s="1546" t="s">
        <v>6515</v>
      </c>
    </row>
    <row r="3573" spans="1:12">
      <c r="A3573" s="1546" t="s">
        <v>314</v>
      </c>
      <c r="B3573" s="1817">
        <v>13103</v>
      </c>
      <c r="C3573" s="1546" t="s">
        <v>2524</v>
      </c>
      <c r="D3573" s="1546" t="s">
        <v>2273</v>
      </c>
      <c r="E3573" s="1546" t="s">
        <v>6228</v>
      </c>
      <c r="F3573" s="1546" t="s">
        <v>22</v>
      </c>
      <c r="G3573" s="1818">
        <v>1</v>
      </c>
      <c r="H3573" s="1818">
        <v>5</v>
      </c>
      <c r="I3573" s="1818">
        <v>5</v>
      </c>
      <c r="J3573" s="1546" t="s">
        <v>6527</v>
      </c>
      <c r="K3573" s="1546" t="s">
        <v>6456</v>
      </c>
      <c r="L3573" s="1546" t="s">
        <v>6515</v>
      </c>
    </row>
    <row r="3574" spans="1:12">
      <c r="A3574" s="1546" t="s">
        <v>314</v>
      </c>
      <c r="B3574" s="1817">
        <v>13104</v>
      </c>
      <c r="C3574" s="1546" t="s">
        <v>2524</v>
      </c>
      <c r="D3574" s="1546" t="s">
        <v>2273</v>
      </c>
      <c r="E3574" s="1546" t="s">
        <v>5901</v>
      </c>
      <c r="F3574" s="1546" t="s">
        <v>585</v>
      </c>
      <c r="G3574" s="1818">
        <v>1</v>
      </c>
      <c r="H3574" s="1818">
        <v>5</v>
      </c>
      <c r="I3574" s="1818">
        <v>5</v>
      </c>
      <c r="J3574" s="1546" t="s">
        <v>6527</v>
      </c>
      <c r="K3574" s="1546" t="s">
        <v>6456</v>
      </c>
      <c r="L3574" s="1546" t="s">
        <v>6515</v>
      </c>
    </row>
    <row r="3575" spans="1:12">
      <c r="A3575" s="1546" t="s">
        <v>314</v>
      </c>
      <c r="B3575" s="1817">
        <v>13105</v>
      </c>
      <c r="C3575" s="1546" t="s">
        <v>2524</v>
      </c>
      <c r="D3575" s="1546" t="s">
        <v>2273</v>
      </c>
      <c r="E3575" s="1546" t="s">
        <v>1662</v>
      </c>
      <c r="F3575" s="1546" t="s">
        <v>362</v>
      </c>
      <c r="G3575" s="1818">
        <v>1</v>
      </c>
      <c r="H3575" s="1818">
        <v>5</v>
      </c>
      <c r="I3575" s="1818">
        <v>5</v>
      </c>
      <c r="J3575" s="1546" t="s">
        <v>6527</v>
      </c>
      <c r="K3575" s="1546" t="s">
        <v>6456</v>
      </c>
      <c r="L3575" s="1546" t="s">
        <v>6515</v>
      </c>
    </row>
    <row r="3576" spans="1:12">
      <c r="A3576" s="1546" t="s">
        <v>314</v>
      </c>
      <c r="B3576" s="1817">
        <v>13106</v>
      </c>
      <c r="C3576" s="1546" t="s">
        <v>2524</v>
      </c>
      <c r="D3576" s="1546" t="s">
        <v>2273</v>
      </c>
      <c r="E3576" s="1546" t="s">
        <v>6242</v>
      </c>
      <c r="F3576" s="1546" t="s">
        <v>313</v>
      </c>
      <c r="G3576" s="1818">
        <v>1</v>
      </c>
      <c r="H3576" s="1818">
        <v>5</v>
      </c>
      <c r="I3576" s="1818">
        <v>5</v>
      </c>
      <c r="J3576" s="1546" t="s">
        <v>6527</v>
      </c>
      <c r="K3576" s="1546" t="s">
        <v>6456</v>
      </c>
      <c r="L3576" s="1546" t="s">
        <v>6515</v>
      </c>
    </row>
    <row r="3577" spans="1:12">
      <c r="A3577" s="1546" t="s">
        <v>314</v>
      </c>
      <c r="B3577" s="1817">
        <v>13107</v>
      </c>
      <c r="C3577" s="1546" t="s">
        <v>2524</v>
      </c>
      <c r="D3577" s="1546" t="s">
        <v>2273</v>
      </c>
      <c r="E3577" s="1546" t="s">
        <v>361</v>
      </c>
      <c r="F3577" s="1546" t="s">
        <v>362</v>
      </c>
      <c r="G3577" s="1818">
        <v>1</v>
      </c>
      <c r="H3577" s="1818">
        <v>5</v>
      </c>
      <c r="I3577" s="1818">
        <v>5</v>
      </c>
      <c r="J3577" s="1546" t="s">
        <v>6527</v>
      </c>
      <c r="K3577" s="1546" t="s">
        <v>6456</v>
      </c>
      <c r="L3577" s="1546" t="s">
        <v>6515</v>
      </c>
    </row>
    <row r="3578" spans="1:12">
      <c r="A3578" s="1546" t="s">
        <v>314</v>
      </c>
      <c r="B3578" s="1817">
        <v>13108</v>
      </c>
      <c r="C3578" s="1546" t="s">
        <v>2524</v>
      </c>
      <c r="D3578" s="1546" t="s">
        <v>2273</v>
      </c>
      <c r="E3578" s="1546" t="s">
        <v>6251</v>
      </c>
      <c r="F3578" s="1546" t="s">
        <v>450</v>
      </c>
      <c r="G3578" s="1818">
        <v>1</v>
      </c>
      <c r="H3578" s="1818">
        <v>5</v>
      </c>
      <c r="I3578" s="1818">
        <v>5</v>
      </c>
      <c r="J3578" s="1546" t="s">
        <v>6527</v>
      </c>
      <c r="K3578" s="1546" t="s">
        <v>6456</v>
      </c>
      <c r="L3578" s="1546" t="s">
        <v>6515</v>
      </c>
    </row>
    <row r="3579" spans="1:12">
      <c r="A3579" s="1546" t="s">
        <v>314</v>
      </c>
      <c r="B3579" s="1817">
        <v>13109</v>
      </c>
      <c r="C3579" s="1546" t="s">
        <v>2524</v>
      </c>
      <c r="D3579" s="1546" t="s">
        <v>2273</v>
      </c>
      <c r="E3579" s="1546" t="s">
        <v>6252</v>
      </c>
      <c r="F3579" s="1546" t="s">
        <v>448</v>
      </c>
      <c r="G3579" s="1818">
        <v>1</v>
      </c>
      <c r="H3579" s="1818">
        <v>5</v>
      </c>
      <c r="I3579" s="1818">
        <v>5</v>
      </c>
      <c r="J3579" s="1546" t="s">
        <v>6527</v>
      </c>
      <c r="K3579" s="1546" t="s">
        <v>6456</v>
      </c>
      <c r="L3579" s="1546" t="s">
        <v>6515</v>
      </c>
    </row>
    <row r="3580" spans="1:12">
      <c r="A3580" s="1546" t="s">
        <v>314</v>
      </c>
      <c r="B3580" s="1817">
        <v>13110</v>
      </c>
      <c r="C3580" s="1546" t="s">
        <v>2524</v>
      </c>
      <c r="D3580" s="1546" t="s">
        <v>2273</v>
      </c>
      <c r="E3580" s="1546" t="s">
        <v>1661</v>
      </c>
      <c r="F3580" s="1546" t="s">
        <v>438</v>
      </c>
      <c r="G3580" s="1818">
        <v>1</v>
      </c>
      <c r="H3580" s="1818">
        <v>5</v>
      </c>
      <c r="I3580" s="1818">
        <v>5</v>
      </c>
      <c r="J3580" s="1546" t="s">
        <v>6527</v>
      </c>
      <c r="K3580" s="1546" t="s">
        <v>6456</v>
      </c>
      <c r="L3580" s="1546" t="s">
        <v>6515</v>
      </c>
    </row>
    <row r="3581" spans="1:12">
      <c r="A3581" s="1546" t="s">
        <v>314</v>
      </c>
      <c r="B3581" s="1817">
        <v>13111</v>
      </c>
      <c r="C3581" s="1546" t="s">
        <v>2524</v>
      </c>
      <c r="D3581" s="1546" t="s">
        <v>2273</v>
      </c>
      <c r="E3581" s="1546" t="s">
        <v>860</v>
      </c>
      <c r="F3581" s="1546" t="s">
        <v>751</v>
      </c>
      <c r="G3581" s="1818">
        <v>1</v>
      </c>
      <c r="H3581" s="1818">
        <v>5</v>
      </c>
      <c r="I3581" s="1818">
        <v>5</v>
      </c>
      <c r="J3581" s="1546" t="s">
        <v>6527</v>
      </c>
      <c r="K3581" s="1546" t="s">
        <v>6456</v>
      </c>
      <c r="L3581" s="1546" t="s">
        <v>6515</v>
      </c>
    </row>
    <row r="3582" spans="1:12">
      <c r="A3582" s="1546" t="s">
        <v>314</v>
      </c>
      <c r="B3582" s="1817">
        <v>13113</v>
      </c>
      <c r="C3582" s="1546" t="s">
        <v>2524</v>
      </c>
      <c r="D3582" s="1546" t="s">
        <v>2273</v>
      </c>
      <c r="E3582" s="1546" t="s">
        <v>6226</v>
      </c>
      <c r="F3582" s="1546" t="s">
        <v>38</v>
      </c>
      <c r="G3582" s="1818">
        <v>1</v>
      </c>
      <c r="H3582" s="1818">
        <v>5</v>
      </c>
      <c r="I3582" s="1818">
        <v>5</v>
      </c>
      <c r="J3582" s="1546" t="s">
        <v>6527</v>
      </c>
      <c r="K3582" s="1546" t="s">
        <v>6456</v>
      </c>
      <c r="L3582" s="1546" t="s">
        <v>6515</v>
      </c>
    </row>
    <row r="3583" spans="1:12">
      <c r="A3583" s="1546" t="s">
        <v>314</v>
      </c>
      <c r="B3583" s="1817">
        <v>13114</v>
      </c>
      <c r="C3583" s="1546" t="s">
        <v>2524</v>
      </c>
      <c r="D3583" s="1546" t="s">
        <v>2273</v>
      </c>
      <c r="E3583" s="1546" t="s">
        <v>5868</v>
      </c>
      <c r="F3583" s="1546" t="s">
        <v>5869</v>
      </c>
      <c r="G3583" s="1818">
        <v>1</v>
      </c>
      <c r="H3583" s="1818">
        <v>5</v>
      </c>
      <c r="I3583" s="1818">
        <v>5</v>
      </c>
      <c r="J3583" s="1546" t="s">
        <v>6527</v>
      </c>
      <c r="K3583" s="1546" t="s">
        <v>6456</v>
      </c>
      <c r="L3583" s="1546" t="s">
        <v>6515</v>
      </c>
    </row>
    <row r="3584" spans="1:12">
      <c r="A3584" s="1546" t="s">
        <v>314</v>
      </c>
      <c r="B3584" s="1817">
        <v>13115</v>
      </c>
      <c r="C3584" s="1546" t="s">
        <v>2524</v>
      </c>
      <c r="D3584" s="1546" t="s">
        <v>2273</v>
      </c>
      <c r="E3584" s="1546" t="s">
        <v>6553</v>
      </c>
      <c r="F3584" s="1546" t="s">
        <v>849</v>
      </c>
      <c r="G3584" s="1818">
        <v>1</v>
      </c>
      <c r="H3584" s="1818">
        <v>5</v>
      </c>
      <c r="I3584" s="1818">
        <v>5</v>
      </c>
      <c r="J3584" s="1546" t="s">
        <v>6527</v>
      </c>
      <c r="K3584" s="1546" t="s">
        <v>6456</v>
      </c>
      <c r="L3584" s="1546" t="s">
        <v>6515</v>
      </c>
    </row>
    <row r="3585" spans="1:12">
      <c r="A3585" s="1546" t="s">
        <v>314</v>
      </c>
      <c r="B3585" s="1817">
        <v>13116</v>
      </c>
      <c r="C3585" s="1546" t="s">
        <v>2524</v>
      </c>
      <c r="D3585" s="1546" t="s">
        <v>2273</v>
      </c>
      <c r="E3585" s="1546" t="s">
        <v>3068</v>
      </c>
      <c r="F3585" s="1546" t="s">
        <v>1044</v>
      </c>
      <c r="G3585" s="1818">
        <v>1</v>
      </c>
      <c r="H3585" s="1818">
        <v>5</v>
      </c>
      <c r="I3585" s="1818">
        <v>5</v>
      </c>
      <c r="J3585" s="1546" t="s">
        <v>6527</v>
      </c>
      <c r="K3585" s="1546" t="s">
        <v>6456</v>
      </c>
      <c r="L3585" s="1546" t="s">
        <v>6515</v>
      </c>
    </row>
    <row r="3586" spans="1:12">
      <c r="A3586" s="1546" t="s">
        <v>314</v>
      </c>
      <c r="B3586" s="1817">
        <v>13118</v>
      </c>
      <c r="C3586" s="1546" t="s">
        <v>2524</v>
      </c>
      <c r="D3586" s="1546" t="s">
        <v>2273</v>
      </c>
      <c r="E3586" s="1546" t="s">
        <v>6098</v>
      </c>
      <c r="F3586" s="1546" t="s">
        <v>276</v>
      </c>
      <c r="G3586" s="1818">
        <v>1</v>
      </c>
      <c r="H3586" s="1818">
        <v>4</v>
      </c>
      <c r="I3586" s="1818">
        <v>4</v>
      </c>
      <c r="J3586" s="1546" t="s">
        <v>6527</v>
      </c>
      <c r="K3586" s="1546" t="s">
        <v>6456</v>
      </c>
      <c r="L3586" s="1546" t="s">
        <v>6515</v>
      </c>
    </row>
    <row r="3587" spans="1:12">
      <c r="A3587" s="1546" t="s">
        <v>314</v>
      </c>
      <c r="B3587" s="1817">
        <v>13119</v>
      </c>
      <c r="C3587" s="1546" t="s">
        <v>2524</v>
      </c>
      <c r="D3587" s="1546" t="s">
        <v>2273</v>
      </c>
      <c r="E3587" s="1546" t="s">
        <v>6099</v>
      </c>
      <c r="F3587" s="1546" t="s">
        <v>294</v>
      </c>
      <c r="G3587" s="1818">
        <v>1</v>
      </c>
      <c r="H3587" s="1818">
        <v>4</v>
      </c>
      <c r="I3587" s="1818">
        <v>4</v>
      </c>
      <c r="J3587" s="1546" t="s">
        <v>6527</v>
      </c>
      <c r="K3587" s="1546" t="s">
        <v>6456</v>
      </c>
      <c r="L3587" s="1546" t="s">
        <v>6515</v>
      </c>
    </row>
    <row r="3588" spans="1:12">
      <c r="A3588" s="1546" t="s">
        <v>314</v>
      </c>
      <c r="B3588" s="1817">
        <v>13120</v>
      </c>
      <c r="C3588" s="1546" t="s">
        <v>2524</v>
      </c>
      <c r="D3588" s="1546" t="s">
        <v>2273</v>
      </c>
      <c r="E3588" s="1546" t="s">
        <v>6105</v>
      </c>
      <c r="F3588" s="1546" t="s">
        <v>331</v>
      </c>
      <c r="G3588" s="1818">
        <v>3</v>
      </c>
      <c r="H3588" s="1818">
        <v>4</v>
      </c>
      <c r="I3588" s="1818">
        <v>12</v>
      </c>
      <c r="J3588" s="1546" t="s">
        <v>6527</v>
      </c>
      <c r="K3588" s="1546" t="s">
        <v>6456</v>
      </c>
      <c r="L3588" s="1546" t="s">
        <v>6515</v>
      </c>
    </row>
    <row r="3589" spans="1:12">
      <c r="A3589" s="1546" t="s">
        <v>314</v>
      </c>
      <c r="B3589" s="1817">
        <v>13121</v>
      </c>
      <c r="C3589" s="1546" t="s">
        <v>2524</v>
      </c>
      <c r="D3589" s="1546" t="s">
        <v>2273</v>
      </c>
      <c r="E3589" s="1546" t="s">
        <v>830</v>
      </c>
      <c r="F3589" s="1546" t="s">
        <v>829</v>
      </c>
      <c r="G3589" s="1818">
        <v>1</v>
      </c>
      <c r="H3589" s="1818">
        <v>4</v>
      </c>
      <c r="I3589" s="1818">
        <v>4</v>
      </c>
      <c r="J3589" s="1546" t="s">
        <v>6527</v>
      </c>
      <c r="K3589" s="1546" t="s">
        <v>6456</v>
      </c>
      <c r="L3589" s="1546" t="s">
        <v>6515</v>
      </c>
    </row>
    <row r="3590" spans="1:12">
      <c r="A3590" s="1546" t="s">
        <v>314</v>
      </c>
      <c r="B3590" s="1817">
        <v>13122</v>
      </c>
      <c r="C3590" s="1546" t="s">
        <v>2524</v>
      </c>
      <c r="D3590" s="1546" t="s">
        <v>2273</v>
      </c>
      <c r="E3590" s="1546" t="s">
        <v>6135</v>
      </c>
      <c r="F3590" s="1546" t="s">
        <v>1003</v>
      </c>
      <c r="G3590" s="1818">
        <v>1</v>
      </c>
      <c r="H3590" s="1818">
        <v>4</v>
      </c>
      <c r="I3590" s="1818">
        <v>4</v>
      </c>
      <c r="J3590" s="1546" t="s">
        <v>6527</v>
      </c>
      <c r="K3590" s="1546" t="s">
        <v>6456</v>
      </c>
      <c r="L3590" s="1546" t="s">
        <v>6515</v>
      </c>
    </row>
    <row r="3591" spans="1:12">
      <c r="A3591" s="1546" t="s">
        <v>314</v>
      </c>
      <c r="B3591" s="1817">
        <v>13124</v>
      </c>
      <c r="C3591" s="1546" t="s">
        <v>2524</v>
      </c>
      <c r="D3591" s="1546" t="s">
        <v>2273</v>
      </c>
      <c r="E3591" s="1546" t="s">
        <v>768</v>
      </c>
      <c r="F3591" s="1546" t="s">
        <v>769</v>
      </c>
      <c r="G3591" s="1818">
        <v>10</v>
      </c>
      <c r="H3591" s="1818">
        <v>100</v>
      </c>
      <c r="I3591" s="1818">
        <v>1000</v>
      </c>
      <c r="J3591" s="1546" t="s">
        <v>6527</v>
      </c>
      <c r="K3591" s="1546" t="s">
        <v>6456</v>
      </c>
      <c r="L3591" s="1546" t="s">
        <v>6515</v>
      </c>
    </row>
    <row r="3592" spans="1:12">
      <c r="A3592" s="1546" t="s">
        <v>314</v>
      </c>
      <c r="B3592" s="1817">
        <v>13148</v>
      </c>
      <c r="C3592" s="1546" t="s">
        <v>2524</v>
      </c>
      <c r="D3592" s="1546" t="s">
        <v>2274</v>
      </c>
      <c r="E3592" s="1546" t="s">
        <v>6098</v>
      </c>
      <c r="F3592" s="1546" t="s">
        <v>276</v>
      </c>
      <c r="G3592" s="1818"/>
      <c r="H3592" s="1818"/>
      <c r="I3592" s="1818">
        <v>2</v>
      </c>
      <c r="J3592" s="1546" t="s">
        <v>6523</v>
      </c>
      <c r="K3592" s="1546" t="s">
        <v>6427</v>
      </c>
      <c r="L3592" s="1546" t="s">
        <v>6632</v>
      </c>
    </row>
    <row r="3593" spans="1:12">
      <c r="A3593" s="1546" t="s">
        <v>314</v>
      </c>
      <c r="B3593" s="1817">
        <v>13149</v>
      </c>
      <c r="C3593" s="1546" t="s">
        <v>2524</v>
      </c>
      <c r="D3593" s="1546" t="s">
        <v>2274</v>
      </c>
      <c r="E3593" s="1546" t="s">
        <v>318</v>
      </c>
      <c r="F3593" s="1546" t="s">
        <v>319</v>
      </c>
      <c r="G3593" s="1818">
        <v>1</v>
      </c>
      <c r="H3593" s="1818">
        <v>4</v>
      </c>
      <c r="I3593" s="1818">
        <v>4</v>
      </c>
      <c r="J3593" s="1546" t="s">
        <v>6527</v>
      </c>
      <c r="K3593" s="1546" t="s">
        <v>6427</v>
      </c>
      <c r="L3593" s="1546" t="s">
        <v>6632</v>
      </c>
    </row>
    <row r="3594" spans="1:12">
      <c r="A3594" s="1546" t="s">
        <v>314</v>
      </c>
      <c r="B3594" s="1817">
        <v>13150</v>
      </c>
      <c r="C3594" s="1546" t="s">
        <v>2524</v>
      </c>
      <c r="D3594" s="1546" t="s">
        <v>2274</v>
      </c>
      <c r="E3594" s="1546" t="s">
        <v>6153</v>
      </c>
      <c r="F3594" s="1546" t="s">
        <v>1346</v>
      </c>
      <c r="G3594" s="1818">
        <v>1</v>
      </c>
      <c r="H3594" s="1818">
        <v>4</v>
      </c>
      <c r="I3594" s="1818">
        <v>4</v>
      </c>
      <c r="J3594" s="1546" t="s">
        <v>6527</v>
      </c>
      <c r="K3594" s="1546" t="s">
        <v>6427</v>
      </c>
      <c r="L3594" s="1546" t="s">
        <v>6632</v>
      </c>
    </row>
    <row r="3595" spans="1:12">
      <c r="A3595" s="1546" t="s">
        <v>314</v>
      </c>
      <c r="B3595" s="1817">
        <v>13151</v>
      </c>
      <c r="C3595" s="1546" t="s">
        <v>2524</v>
      </c>
      <c r="D3595" s="1546" t="s">
        <v>2274</v>
      </c>
      <c r="E3595" s="1546" t="s">
        <v>6531</v>
      </c>
      <c r="F3595" s="1546" t="s">
        <v>335</v>
      </c>
      <c r="G3595" s="1818">
        <v>1</v>
      </c>
      <c r="H3595" s="1818">
        <v>4</v>
      </c>
      <c r="I3595" s="1818">
        <v>4</v>
      </c>
      <c r="J3595" s="1546" t="s">
        <v>6527</v>
      </c>
      <c r="K3595" s="1546" t="s">
        <v>6427</v>
      </c>
      <c r="L3595" s="1546" t="s">
        <v>6632</v>
      </c>
    </row>
    <row r="3596" spans="1:12">
      <c r="A3596" s="1546" t="s">
        <v>314</v>
      </c>
      <c r="B3596" s="1817">
        <v>13152</v>
      </c>
      <c r="C3596" s="1546" t="s">
        <v>2524</v>
      </c>
      <c r="D3596" s="1546" t="s">
        <v>2274</v>
      </c>
      <c r="E3596" s="1546" t="s">
        <v>998</v>
      </c>
      <c r="F3596" s="1546" t="s">
        <v>997</v>
      </c>
      <c r="G3596" s="1818"/>
      <c r="H3596" s="1818"/>
      <c r="I3596" s="1818">
        <v>2</v>
      </c>
      <c r="J3596" s="1546" t="s">
        <v>6523</v>
      </c>
      <c r="K3596" s="1546" t="s">
        <v>6427</v>
      </c>
      <c r="L3596" s="1546" t="s">
        <v>6632</v>
      </c>
    </row>
    <row r="3597" spans="1:12">
      <c r="A3597" s="1546" t="s">
        <v>314</v>
      </c>
      <c r="B3597" s="1817">
        <v>13154</v>
      </c>
      <c r="C3597" s="1546" t="s">
        <v>2524</v>
      </c>
      <c r="D3597" s="1546" t="s">
        <v>2274</v>
      </c>
      <c r="E3597" s="1546" t="s">
        <v>1205</v>
      </c>
      <c r="F3597" s="1546" t="s">
        <v>6515</v>
      </c>
      <c r="G3597" s="1818">
        <v>1</v>
      </c>
      <c r="H3597" s="1818"/>
      <c r="I3597" s="1818">
        <v>4</v>
      </c>
      <c r="J3597" s="1546" t="s">
        <v>6523</v>
      </c>
      <c r="K3597" s="1546" t="s">
        <v>6427</v>
      </c>
      <c r="L3597" s="1546" t="s">
        <v>6632</v>
      </c>
    </row>
    <row r="3598" spans="1:12">
      <c r="A3598" s="1546" t="s">
        <v>314</v>
      </c>
      <c r="B3598" s="1817">
        <v>13155</v>
      </c>
      <c r="C3598" s="1546" t="s">
        <v>2524</v>
      </c>
      <c r="D3598" s="1546" t="s">
        <v>2274</v>
      </c>
      <c r="E3598" s="1546" t="s">
        <v>1504</v>
      </c>
      <c r="F3598" s="1546" t="s">
        <v>1505</v>
      </c>
      <c r="G3598" s="1818"/>
      <c r="H3598" s="1818"/>
      <c r="I3598" s="1818">
        <v>1</v>
      </c>
      <c r="J3598" s="1546" t="s">
        <v>6523</v>
      </c>
      <c r="K3598" s="1546" t="s">
        <v>6427</v>
      </c>
      <c r="L3598" s="1546" t="s">
        <v>6632</v>
      </c>
    </row>
    <row r="3599" spans="1:12">
      <c r="A3599" s="1546" t="s">
        <v>314</v>
      </c>
      <c r="B3599" s="1817">
        <v>13157</v>
      </c>
      <c r="C3599" s="1546" t="s">
        <v>2524</v>
      </c>
      <c r="D3599" s="1546" t="s">
        <v>2274</v>
      </c>
      <c r="E3599" s="1546" t="s">
        <v>434</v>
      </c>
      <c r="F3599" s="1546" t="s">
        <v>303</v>
      </c>
      <c r="G3599" s="1818">
        <v>1</v>
      </c>
      <c r="H3599" s="1818">
        <v>2</v>
      </c>
      <c r="I3599" s="1818">
        <v>2</v>
      </c>
      <c r="J3599" s="1546" t="s">
        <v>6527</v>
      </c>
      <c r="K3599" s="1546" t="s">
        <v>6427</v>
      </c>
      <c r="L3599" s="1546" t="s">
        <v>6632</v>
      </c>
    </row>
    <row r="3600" spans="1:12">
      <c r="A3600" s="1546" t="s">
        <v>314</v>
      </c>
      <c r="B3600" s="1817">
        <v>13192</v>
      </c>
      <c r="C3600" s="1546" t="s">
        <v>2530</v>
      </c>
      <c r="D3600" s="1546" t="s">
        <v>2275</v>
      </c>
      <c r="E3600" s="1546" t="s">
        <v>6131</v>
      </c>
      <c r="F3600" s="1546" t="s">
        <v>6515</v>
      </c>
      <c r="G3600" s="1818"/>
      <c r="H3600" s="1818"/>
      <c r="I3600" s="1818">
        <v>67</v>
      </c>
      <c r="J3600" s="1546" t="s">
        <v>6523</v>
      </c>
      <c r="K3600" s="1546" t="s">
        <v>6456</v>
      </c>
      <c r="L3600" s="1546" t="s">
        <v>6515</v>
      </c>
    </row>
    <row r="3601" spans="1:12">
      <c r="A3601" s="1546" t="s">
        <v>314</v>
      </c>
      <c r="B3601" s="1817">
        <v>13194</v>
      </c>
      <c r="C3601" s="1546" t="s">
        <v>2530</v>
      </c>
      <c r="D3601" s="1546" t="s">
        <v>2275</v>
      </c>
      <c r="E3601" s="1546" t="s">
        <v>6202</v>
      </c>
      <c r="F3601" s="1546" t="s">
        <v>6515</v>
      </c>
      <c r="G3601" s="1818"/>
      <c r="H3601" s="1818"/>
      <c r="I3601" s="1818">
        <v>50</v>
      </c>
      <c r="J3601" s="1546" t="s">
        <v>6523</v>
      </c>
      <c r="K3601" s="1546" t="s">
        <v>6456</v>
      </c>
      <c r="L3601" s="1546" t="s">
        <v>6515</v>
      </c>
    </row>
    <row r="3602" spans="1:12">
      <c r="A3602" s="1546" t="s">
        <v>314</v>
      </c>
      <c r="B3602" s="1817">
        <v>13231</v>
      </c>
      <c r="C3602" s="1546" t="s">
        <v>2530</v>
      </c>
      <c r="D3602" s="1546" t="s">
        <v>2276</v>
      </c>
      <c r="E3602" s="1546" t="s">
        <v>5820</v>
      </c>
      <c r="F3602" s="1546" t="s">
        <v>1153</v>
      </c>
      <c r="G3602" s="1818">
        <v>1</v>
      </c>
      <c r="H3602" s="1818">
        <v>5</v>
      </c>
      <c r="I3602" s="1818">
        <v>5</v>
      </c>
      <c r="J3602" s="1546" t="s">
        <v>6527</v>
      </c>
      <c r="K3602" s="1546" t="s">
        <v>6456</v>
      </c>
      <c r="L3602" s="1546" t="s">
        <v>6515</v>
      </c>
    </row>
    <row r="3603" spans="1:12">
      <c r="A3603" s="1546" t="s">
        <v>314</v>
      </c>
      <c r="B3603" s="1817">
        <v>13232</v>
      </c>
      <c r="C3603" s="1546" t="s">
        <v>2530</v>
      </c>
      <c r="D3603" s="1546" t="s">
        <v>2276</v>
      </c>
      <c r="E3603" s="1546" t="s">
        <v>6226</v>
      </c>
      <c r="F3603" s="1546" t="s">
        <v>38</v>
      </c>
      <c r="G3603" s="1818">
        <v>2</v>
      </c>
      <c r="H3603" s="1818">
        <v>5</v>
      </c>
      <c r="I3603" s="1818">
        <v>10</v>
      </c>
      <c r="J3603" s="1546" t="s">
        <v>6527</v>
      </c>
      <c r="K3603" s="1546" t="s">
        <v>6456</v>
      </c>
      <c r="L3603" s="1546" t="s">
        <v>6515</v>
      </c>
    </row>
    <row r="3604" spans="1:12">
      <c r="A3604" s="1546" t="s">
        <v>314</v>
      </c>
      <c r="B3604" s="1817">
        <v>13233</v>
      </c>
      <c r="C3604" s="1546" t="s">
        <v>2530</v>
      </c>
      <c r="D3604" s="1546" t="s">
        <v>2276</v>
      </c>
      <c r="E3604" s="1546" t="s">
        <v>6228</v>
      </c>
      <c r="F3604" s="1546" t="s">
        <v>22</v>
      </c>
      <c r="G3604" s="1818">
        <v>2</v>
      </c>
      <c r="H3604" s="1818">
        <v>5</v>
      </c>
      <c r="I3604" s="1818">
        <v>10</v>
      </c>
      <c r="J3604" s="1546" t="s">
        <v>6527</v>
      </c>
      <c r="K3604" s="1546" t="s">
        <v>6456</v>
      </c>
      <c r="L3604" s="1546" t="s">
        <v>6515</v>
      </c>
    </row>
    <row r="3605" spans="1:12">
      <c r="A3605" s="1546" t="s">
        <v>314</v>
      </c>
      <c r="B3605" s="1817">
        <v>13234</v>
      </c>
      <c r="C3605" s="1546" t="s">
        <v>2530</v>
      </c>
      <c r="D3605" s="1546" t="s">
        <v>2276</v>
      </c>
      <c r="E3605" s="1546" t="s">
        <v>5883</v>
      </c>
      <c r="F3605" s="1546" t="s">
        <v>5884</v>
      </c>
      <c r="G3605" s="1818">
        <v>1</v>
      </c>
      <c r="H3605" s="1818">
        <v>5</v>
      </c>
      <c r="I3605" s="1818">
        <v>5</v>
      </c>
      <c r="J3605" s="1546" t="s">
        <v>6527</v>
      </c>
      <c r="K3605" s="1546" t="s">
        <v>6456</v>
      </c>
      <c r="L3605" s="1546" t="s">
        <v>6515</v>
      </c>
    </row>
    <row r="3606" spans="1:12">
      <c r="A3606" s="1546" t="s">
        <v>314</v>
      </c>
      <c r="B3606" s="1817">
        <v>13235</v>
      </c>
      <c r="C3606" s="1546" t="s">
        <v>2530</v>
      </c>
      <c r="D3606" s="1546" t="s">
        <v>2276</v>
      </c>
      <c r="E3606" s="1546" t="s">
        <v>6251</v>
      </c>
      <c r="F3606" s="1546" t="s">
        <v>450</v>
      </c>
      <c r="G3606" s="1818">
        <v>1</v>
      </c>
      <c r="H3606" s="1818">
        <v>5</v>
      </c>
      <c r="I3606" s="1818">
        <v>5</v>
      </c>
      <c r="J3606" s="1546" t="s">
        <v>6527</v>
      </c>
      <c r="K3606" s="1546" t="s">
        <v>6456</v>
      </c>
      <c r="L3606" s="1546" t="s">
        <v>6515</v>
      </c>
    </row>
    <row r="3607" spans="1:12">
      <c r="A3607" s="1546" t="s">
        <v>314</v>
      </c>
      <c r="B3607" s="1817">
        <v>13236</v>
      </c>
      <c r="C3607" s="1546" t="s">
        <v>2530</v>
      </c>
      <c r="D3607" s="1546" t="s">
        <v>2276</v>
      </c>
      <c r="E3607" s="1546" t="s">
        <v>6317</v>
      </c>
      <c r="F3607" s="1546" t="s">
        <v>1274</v>
      </c>
      <c r="G3607" s="1818">
        <v>2</v>
      </c>
      <c r="H3607" s="1818">
        <v>5</v>
      </c>
      <c r="I3607" s="1818">
        <v>10</v>
      </c>
      <c r="J3607" s="1546" t="s">
        <v>6527</v>
      </c>
      <c r="K3607" s="1546" t="s">
        <v>6456</v>
      </c>
      <c r="L3607" s="1546" t="s">
        <v>6515</v>
      </c>
    </row>
    <row r="3608" spans="1:12">
      <c r="A3608" s="1546" t="s">
        <v>314</v>
      </c>
      <c r="B3608" s="1817">
        <v>13237</v>
      </c>
      <c r="C3608" s="1546" t="s">
        <v>2530</v>
      </c>
      <c r="D3608" s="1546" t="s">
        <v>2276</v>
      </c>
      <c r="E3608" s="1546" t="s">
        <v>1313</v>
      </c>
      <c r="F3608" s="1546" t="s">
        <v>6515</v>
      </c>
      <c r="G3608" s="1818">
        <v>1</v>
      </c>
      <c r="H3608" s="1818">
        <v>10</v>
      </c>
      <c r="I3608" s="1818">
        <v>10</v>
      </c>
      <c r="J3608" s="1546" t="s">
        <v>6527</v>
      </c>
      <c r="K3608" s="1546" t="s">
        <v>6456</v>
      </c>
      <c r="L3608" s="1546" t="s">
        <v>6515</v>
      </c>
    </row>
    <row r="3609" spans="1:12">
      <c r="A3609" s="1546" t="s">
        <v>314</v>
      </c>
      <c r="B3609" s="1817">
        <v>13238</v>
      </c>
      <c r="C3609" s="1546" t="s">
        <v>2530</v>
      </c>
      <c r="D3609" s="1546" t="s">
        <v>2276</v>
      </c>
      <c r="E3609" s="1546" t="s">
        <v>505</v>
      </c>
      <c r="F3609" s="1546" t="s">
        <v>6515</v>
      </c>
      <c r="G3609" s="1818">
        <v>1</v>
      </c>
      <c r="H3609" s="1818">
        <v>5</v>
      </c>
      <c r="I3609" s="1818">
        <v>5</v>
      </c>
      <c r="J3609" s="1546" t="s">
        <v>6527</v>
      </c>
      <c r="K3609" s="1546" t="s">
        <v>6456</v>
      </c>
      <c r="L3609" s="1546" t="s">
        <v>6515</v>
      </c>
    </row>
    <row r="3610" spans="1:12">
      <c r="A3610" s="1546" t="s">
        <v>314</v>
      </c>
      <c r="B3610" s="1817">
        <v>13240</v>
      </c>
      <c r="C3610" s="1546" t="s">
        <v>2530</v>
      </c>
      <c r="D3610" s="1546" t="s">
        <v>2276</v>
      </c>
      <c r="E3610" s="1546" t="s">
        <v>835</v>
      </c>
      <c r="F3610" s="1546" t="s">
        <v>6271</v>
      </c>
      <c r="G3610" s="1818">
        <v>1</v>
      </c>
      <c r="H3610" s="1818">
        <v>4</v>
      </c>
      <c r="I3610" s="1818">
        <v>4</v>
      </c>
      <c r="J3610" s="1546" t="s">
        <v>6527</v>
      </c>
      <c r="K3610" s="1546" t="s">
        <v>6456</v>
      </c>
      <c r="L3610" s="1546" t="s">
        <v>6515</v>
      </c>
    </row>
    <row r="3611" spans="1:12">
      <c r="A3611" s="1546" t="s">
        <v>314</v>
      </c>
      <c r="B3611" s="1817">
        <v>13241</v>
      </c>
      <c r="C3611" s="1546" t="s">
        <v>2530</v>
      </c>
      <c r="D3611" s="1546" t="s">
        <v>2276</v>
      </c>
      <c r="E3611" s="1546" t="s">
        <v>6136</v>
      </c>
      <c r="F3611" s="1546" t="s">
        <v>1001</v>
      </c>
      <c r="G3611" s="1818">
        <v>5</v>
      </c>
      <c r="H3611" s="1818">
        <v>1</v>
      </c>
      <c r="I3611" s="1818">
        <v>5</v>
      </c>
      <c r="J3611" s="1546" t="s">
        <v>6527</v>
      </c>
      <c r="K3611" s="1546" t="s">
        <v>6456</v>
      </c>
      <c r="L3611" s="1546" t="s">
        <v>6515</v>
      </c>
    </row>
    <row r="3612" spans="1:12">
      <c r="A3612" s="1546" t="s">
        <v>314</v>
      </c>
      <c r="B3612" s="1817">
        <v>13242</v>
      </c>
      <c r="C3612" s="1546" t="s">
        <v>2530</v>
      </c>
      <c r="D3612" s="1546" t="s">
        <v>2276</v>
      </c>
      <c r="E3612" s="1546" t="s">
        <v>1040</v>
      </c>
      <c r="F3612" s="1546" t="s">
        <v>1041</v>
      </c>
      <c r="G3612" s="1818">
        <v>1</v>
      </c>
      <c r="H3612" s="1818">
        <v>4</v>
      </c>
      <c r="I3612" s="1818">
        <v>4</v>
      </c>
      <c r="J3612" s="1546" t="s">
        <v>6527</v>
      </c>
      <c r="K3612" s="1546" t="s">
        <v>6456</v>
      </c>
      <c r="L3612" s="1546" t="s">
        <v>6515</v>
      </c>
    </row>
    <row r="3613" spans="1:12">
      <c r="A3613" s="1546" t="s">
        <v>314</v>
      </c>
      <c r="B3613" s="1817">
        <v>13243</v>
      </c>
      <c r="C3613" s="1546" t="s">
        <v>2530</v>
      </c>
      <c r="D3613" s="1546" t="s">
        <v>2276</v>
      </c>
      <c r="E3613" s="1546" t="s">
        <v>310</v>
      </c>
      <c r="F3613" s="1546" t="s">
        <v>311</v>
      </c>
      <c r="G3613" s="1818">
        <v>2</v>
      </c>
      <c r="H3613" s="1818">
        <v>4</v>
      </c>
      <c r="I3613" s="1818">
        <v>8</v>
      </c>
      <c r="J3613" s="1546" t="s">
        <v>6527</v>
      </c>
      <c r="K3613" s="1546" t="s">
        <v>6456</v>
      </c>
      <c r="L3613" s="1546" t="s">
        <v>6515</v>
      </c>
    </row>
    <row r="3614" spans="1:12">
      <c r="A3614" s="1546" t="s">
        <v>314</v>
      </c>
      <c r="B3614" s="1817">
        <v>13244</v>
      </c>
      <c r="C3614" s="1546" t="s">
        <v>2530</v>
      </c>
      <c r="D3614" s="1546" t="s">
        <v>2276</v>
      </c>
      <c r="E3614" s="1546" t="s">
        <v>1064</v>
      </c>
      <c r="F3614" s="1546" t="s">
        <v>955</v>
      </c>
      <c r="G3614" s="1818">
        <v>1</v>
      </c>
      <c r="H3614" s="1818">
        <v>4</v>
      </c>
      <c r="I3614" s="1818">
        <v>4</v>
      </c>
      <c r="J3614" s="1546" t="s">
        <v>6527</v>
      </c>
      <c r="K3614" s="1546" t="s">
        <v>6456</v>
      </c>
      <c r="L3614" s="1546" t="s">
        <v>6515</v>
      </c>
    </row>
    <row r="3615" spans="1:12">
      <c r="A3615" s="1546" t="s">
        <v>314</v>
      </c>
      <c r="B3615" s="1817">
        <v>13255</v>
      </c>
      <c r="C3615" s="1546" t="s">
        <v>2530</v>
      </c>
      <c r="D3615" s="1546" t="s">
        <v>2276</v>
      </c>
      <c r="E3615" s="1546" t="s">
        <v>409</v>
      </c>
      <c r="F3615" s="1546" t="s">
        <v>21</v>
      </c>
      <c r="G3615" s="1818">
        <v>21</v>
      </c>
      <c r="H3615" s="1818"/>
      <c r="I3615" s="1818">
        <v>85</v>
      </c>
      <c r="J3615" s="1546" t="s">
        <v>6523</v>
      </c>
      <c r="K3615" s="1546" t="s">
        <v>6456</v>
      </c>
      <c r="L3615" s="1546" t="s">
        <v>6515</v>
      </c>
    </row>
    <row r="3616" spans="1:12">
      <c r="A3616" s="1546" t="s">
        <v>314</v>
      </c>
      <c r="B3616" s="1817">
        <v>13275</v>
      </c>
      <c r="C3616" s="1546" t="s">
        <v>2530</v>
      </c>
      <c r="D3616" s="1546" t="s">
        <v>2277</v>
      </c>
      <c r="E3616" s="1546" t="s">
        <v>6247</v>
      </c>
      <c r="F3616" s="1546" t="s">
        <v>463</v>
      </c>
      <c r="G3616" s="1818">
        <v>1</v>
      </c>
      <c r="H3616" s="1818">
        <v>5</v>
      </c>
      <c r="I3616" s="1818">
        <v>5</v>
      </c>
      <c r="J3616" s="1546" t="s">
        <v>6527</v>
      </c>
      <c r="K3616" s="1546" t="s">
        <v>6456</v>
      </c>
      <c r="L3616" s="1546" t="s">
        <v>6515</v>
      </c>
    </row>
    <row r="3617" spans="1:12">
      <c r="A3617" s="1546" t="s">
        <v>314</v>
      </c>
      <c r="B3617" s="1817">
        <v>13276</v>
      </c>
      <c r="C3617" s="1546" t="s">
        <v>2530</v>
      </c>
      <c r="D3617" s="1546" t="s">
        <v>2277</v>
      </c>
      <c r="E3617" s="1546" t="s">
        <v>6226</v>
      </c>
      <c r="F3617" s="1546" t="s">
        <v>38</v>
      </c>
      <c r="G3617" s="1818">
        <v>1</v>
      </c>
      <c r="H3617" s="1818">
        <v>5</v>
      </c>
      <c r="I3617" s="1818">
        <v>5</v>
      </c>
      <c r="J3617" s="1546" t="s">
        <v>6527</v>
      </c>
      <c r="K3617" s="1546" t="s">
        <v>6456</v>
      </c>
      <c r="L3617" s="1546" t="s">
        <v>6515</v>
      </c>
    </row>
    <row r="3618" spans="1:12">
      <c r="A3618" s="1546" t="s">
        <v>314</v>
      </c>
      <c r="B3618" s="1817">
        <v>13277</v>
      </c>
      <c r="C3618" s="1546" t="s">
        <v>2530</v>
      </c>
      <c r="D3618" s="1546" t="s">
        <v>2277</v>
      </c>
      <c r="E3618" s="1546" t="s">
        <v>6233</v>
      </c>
      <c r="F3618" s="1546" t="s">
        <v>274</v>
      </c>
      <c r="G3618" s="1818">
        <v>1</v>
      </c>
      <c r="H3618" s="1818">
        <v>5</v>
      </c>
      <c r="I3618" s="1818">
        <v>5</v>
      </c>
      <c r="J3618" s="1546" t="s">
        <v>6527</v>
      </c>
      <c r="K3618" s="1546" t="s">
        <v>6456</v>
      </c>
      <c r="L3618" s="1546" t="s">
        <v>6515</v>
      </c>
    </row>
    <row r="3619" spans="1:12">
      <c r="A3619" s="1546" t="s">
        <v>314</v>
      </c>
      <c r="B3619" s="1817">
        <v>13278</v>
      </c>
      <c r="C3619" s="1546" t="s">
        <v>2530</v>
      </c>
      <c r="D3619" s="1546" t="s">
        <v>2277</v>
      </c>
      <c r="E3619" s="1546" t="s">
        <v>6235</v>
      </c>
      <c r="F3619" s="1546" t="s">
        <v>339</v>
      </c>
      <c r="G3619" s="1818">
        <v>1</v>
      </c>
      <c r="H3619" s="1818">
        <v>5</v>
      </c>
      <c r="I3619" s="1818">
        <v>5</v>
      </c>
      <c r="J3619" s="1546" t="s">
        <v>6527</v>
      </c>
      <c r="K3619" s="1546" t="s">
        <v>6456</v>
      </c>
      <c r="L3619" s="1546" t="s">
        <v>6515</v>
      </c>
    </row>
    <row r="3620" spans="1:12">
      <c r="A3620" s="1546" t="s">
        <v>314</v>
      </c>
      <c r="B3620" s="1817">
        <v>13279</v>
      </c>
      <c r="C3620" s="1546" t="s">
        <v>2530</v>
      </c>
      <c r="D3620" s="1546" t="s">
        <v>2277</v>
      </c>
      <c r="E3620" s="1546" t="s">
        <v>6239</v>
      </c>
      <c r="F3620" s="1546" t="s">
        <v>347</v>
      </c>
      <c r="G3620" s="1818">
        <v>1</v>
      </c>
      <c r="H3620" s="1818">
        <v>5</v>
      </c>
      <c r="I3620" s="1818">
        <v>5</v>
      </c>
      <c r="J3620" s="1546" t="s">
        <v>6527</v>
      </c>
      <c r="K3620" s="1546" t="s">
        <v>6456</v>
      </c>
      <c r="L3620" s="1546" t="s">
        <v>6515</v>
      </c>
    </row>
    <row r="3621" spans="1:12">
      <c r="A3621" s="1546" t="s">
        <v>314</v>
      </c>
      <c r="B3621" s="1817">
        <v>13280</v>
      </c>
      <c r="C3621" s="1546" t="s">
        <v>2530</v>
      </c>
      <c r="D3621" s="1546" t="s">
        <v>2277</v>
      </c>
      <c r="E3621" s="1546" t="s">
        <v>6240</v>
      </c>
      <c r="F3621" s="1546" t="s">
        <v>349</v>
      </c>
      <c r="G3621" s="1818">
        <v>1</v>
      </c>
      <c r="H3621" s="1818">
        <v>5</v>
      </c>
      <c r="I3621" s="1818">
        <v>5</v>
      </c>
      <c r="J3621" s="1546" t="s">
        <v>6527</v>
      </c>
      <c r="K3621" s="1546" t="s">
        <v>6456</v>
      </c>
      <c r="L3621" s="1546" t="s">
        <v>6515</v>
      </c>
    </row>
    <row r="3622" spans="1:12">
      <c r="A3622" s="1546" t="s">
        <v>314</v>
      </c>
      <c r="B3622" s="1817">
        <v>13281</v>
      </c>
      <c r="C3622" s="1546" t="s">
        <v>2530</v>
      </c>
      <c r="D3622" s="1546" t="s">
        <v>2277</v>
      </c>
      <c r="E3622" s="1546" t="s">
        <v>6228</v>
      </c>
      <c r="F3622" s="1546" t="s">
        <v>22</v>
      </c>
      <c r="G3622" s="1818">
        <v>1</v>
      </c>
      <c r="H3622" s="1818">
        <v>5</v>
      </c>
      <c r="I3622" s="1818">
        <v>5</v>
      </c>
      <c r="J3622" s="1546" t="s">
        <v>6527</v>
      </c>
      <c r="K3622" s="1546" t="s">
        <v>6456</v>
      </c>
      <c r="L3622" s="1546" t="s">
        <v>6515</v>
      </c>
    </row>
    <row r="3623" spans="1:12">
      <c r="A3623" s="1546" t="s">
        <v>314</v>
      </c>
      <c r="B3623" s="1817">
        <v>13282</v>
      </c>
      <c r="C3623" s="1546" t="s">
        <v>2530</v>
      </c>
      <c r="D3623" s="1546" t="s">
        <v>2277</v>
      </c>
      <c r="E3623" s="1546" t="s">
        <v>458</v>
      </c>
      <c r="F3623" s="1546" t="s">
        <v>457</v>
      </c>
      <c r="G3623" s="1818">
        <v>1</v>
      </c>
      <c r="H3623" s="1818">
        <v>5</v>
      </c>
      <c r="I3623" s="1818">
        <v>5</v>
      </c>
      <c r="J3623" s="1546" t="s">
        <v>6527</v>
      </c>
      <c r="K3623" s="1546" t="s">
        <v>6456</v>
      </c>
      <c r="L3623" s="1546" t="s">
        <v>6515</v>
      </c>
    </row>
    <row r="3624" spans="1:12">
      <c r="A3624" s="1546" t="s">
        <v>314</v>
      </c>
      <c r="B3624" s="1817">
        <v>13283</v>
      </c>
      <c r="C3624" s="1546" t="s">
        <v>2530</v>
      </c>
      <c r="D3624" s="1546" t="s">
        <v>2277</v>
      </c>
      <c r="E3624" s="1546" t="s">
        <v>555</v>
      </c>
      <c r="F3624" s="1546" t="s">
        <v>381</v>
      </c>
      <c r="G3624" s="1818">
        <v>1</v>
      </c>
      <c r="H3624" s="1818">
        <v>5</v>
      </c>
      <c r="I3624" s="1818">
        <v>5</v>
      </c>
      <c r="J3624" s="1546" t="s">
        <v>6527</v>
      </c>
      <c r="K3624" s="1546" t="s">
        <v>6456</v>
      </c>
      <c r="L3624" s="1546" t="s">
        <v>6515</v>
      </c>
    </row>
    <row r="3625" spans="1:12">
      <c r="A3625" s="1546" t="s">
        <v>314</v>
      </c>
      <c r="B3625" s="1817">
        <v>13284</v>
      </c>
      <c r="C3625" s="1546" t="s">
        <v>2530</v>
      </c>
      <c r="D3625" s="1546" t="s">
        <v>2277</v>
      </c>
      <c r="E3625" s="1546" t="s">
        <v>6249</v>
      </c>
      <c r="F3625" s="1546" t="s">
        <v>453</v>
      </c>
      <c r="G3625" s="1818">
        <v>1</v>
      </c>
      <c r="H3625" s="1818">
        <v>5</v>
      </c>
      <c r="I3625" s="1818">
        <v>5</v>
      </c>
      <c r="J3625" s="1546" t="s">
        <v>6527</v>
      </c>
      <c r="K3625" s="1546" t="s">
        <v>6456</v>
      </c>
      <c r="L3625" s="1546" t="s">
        <v>6515</v>
      </c>
    </row>
    <row r="3626" spans="1:12">
      <c r="A3626" s="1546" t="s">
        <v>314</v>
      </c>
      <c r="B3626" s="1817">
        <v>13285</v>
      </c>
      <c r="C3626" s="1546" t="s">
        <v>2530</v>
      </c>
      <c r="D3626" s="1546" t="s">
        <v>2277</v>
      </c>
      <c r="E3626" s="1546" t="s">
        <v>1662</v>
      </c>
      <c r="F3626" s="1546" t="s">
        <v>362</v>
      </c>
      <c r="G3626" s="1818">
        <v>1</v>
      </c>
      <c r="H3626" s="1818">
        <v>5</v>
      </c>
      <c r="I3626" s="1818">
        <v>5</v>
      </c>
      <c r="J3626" s="1546" t="s">
        <v>6527</v>
      </c>
      <c r="K3626" s="1546" t="s">
        <v>6456</v>
      </c>
      <c r="L3626" s="1546" t="s">
        <v>6515</v>
      </c>
    </row>
    <row r="3627" spans="1:12">
      <c r="A3627" s="1546" t="s">
        <v>314</v>
      </c>
      <c r="B3627" s="1817">
        <v>13286</v>
      </c>
      <c r="C3627" s="1546" t="s">
        <v>2530</v>
      </c>
      <c r="D3627" s="1546" t="s">
        <v>2277</v>
      </c>
      <c r="E3627" s="1546" t="s">
        <v>964</v>
      </c>
      <c r="F3627" s="1546" t="s">
        <v>963</v>
      </c>
      <c r="G3627" s="1818">
        <v>1</v>
      </c>
      <c r="H3627" s="1818">
        <v>5</v>
      </c>
      <c r="I3627" s="1818">
        <v>5</v>
      </c>
      <c r="J3627" s="1546" t="s">
        <v>6527</v>
      </c>
      <c r="K3627" s="1546" t="s">
        <v>6456</v>
      </c>
      <c r="L3627" s="1546" t="s">
        <v>6515</v>
      </c>
    </row>
    <row r="3628" spans="1:12">
      <c r="A3628" s="1546" t="s">
        <v>314</v>
      </c>
      <c r="B3628" s="1817">
        <v>13287</v>
      </c>
      <c r="C3628" s="1546" t="s">
        <v>2530</v>
      </c>
      <c r="D3628" s="1546" t="s">
        <v>2277</v>
      </c>
      <c r="E3628" s="1546" t="s">
        <v>619</v>
      </c>
      <c r="F3628" s="1546" t="s">
        <v>620</v>
      </c>
      <c r="G3628" s="1818">
        <v>1</v>
      </c>
      <c r="H3628" s="1818">
        <v>5</v>
      </c>
      <c r="I3628" s="1818">
        <v>5</v>
      </c>
      <c r="J3628" s="1546" t="s">
        <v>6527</v>
      </c>
      <c r="K3628" s="1546" t="s">
        <v>6456</v>
      </c>
      <c r="L3628" s="1546" t="s">
        <v>6515</v>
      </c>
    </row>
    <row r="3629" spans="1:12">
      <c r="A3629" s="1546" t="s">
        <v>314</v>
      </c>
      <c r="B3629" s="1817">
        <v>13288</v>
      </c>
      <c r="C3629" s="1546" t="s">
        <v>2530</v>
      </c>
      <c r="D3629" s="1546" t="s">
        <v>2277</v>
      </c>
      <c r="E3629" s="1546" t="s">
        <v>844</v>
      </c>
      <c r="F3629" s="1546" t="s">
        <v>353</v>
      </c>
      <c r="G3629" s="1818">
        <v>1</v>
      </c>
      <c r="H3629" s="1818">
        <v>5</v>
      </c>
      <c r="I3629" s="1818">
        <v>5</v>
      </c>
      <c r="J3629" s="1546" t="s">
        <v>6527</v>
      </c>
      <c r="K3629" s="1546" t="s">
        <v>6456</v>
      </c>
      <c r="L3629" s="1546" t="s">
        <v>6515</v>
      </c>
    </row>
    <row r="3630" spans="1:12">
      <c r="A3630" s="1546" t="s">
        <v>314</v>
      </c>
      <c r="B3630" s="1817">
        <v>13289</v>
      </c>
      <c r="C3630" s="1546" t="s">
        <v>2530</v>
      </c>
      <c r="D3630" s="1546" t="s">
        <v>2277</v>
      </c>
      <c r="E3630" s="1546" t="s">
        <v>1661</v>
      </c>
      <c r="F3630" s="1546" t="s">
        <v>438</v>
      </c>
      <c r="G3630" s="1818">
        <v>1</v>
      </c>
      <c r="H3630" s="1818">
        <v>5</v>
      </c>
      <c r="I3630" s="1818">
        <v>5</v>
      </c>
      <c r="J3630" s="1546" t="s">
        <v>6527</v>
      </c>
      <c r="K3630" s="1546" t="s">
        <v>6456</v>
      </c>
      <c r="L3630" s="1546" t="s">
        <v>6515</v>
      </c>
    </row>
    <row r="3631" spans="1:12">
      <c r="A3631" s="1546" t="s">
        <v>314</v>
      </c>
      <c r="B3631" s="1817">
        <v>13291</v>
      </c>
      <c r="C3631" s="1546" t="s">
        <v>2530</v>
      </c>
      <c r="D3631" s="1546" t="s">
        <v>2277</v>
      </c>
      <c r="E3631" s="1546" t="s">
        <v>6264</v>
      </c>
      <c r="F3631" s="1546" t="s">
        <v>6254</v>
      </c>
      <c r="G3631" s="1818">
        <v>2</v>
      </c>
      <c r="H3631" s="1818">
        <v>5</v>
      </c>
      <c r="I3631" s="1818">
        <v>10</v>
      </c>
      <c r="J3631" s="1546" t="s">
        <v>6527</v>
      </c>
      <c r="K3631" s="1546" t="s">
        <v>6456</v>
      </c>
      <c r="L3631" s="1546" t="s">
        <v>6515</v>
      </c>
    </row>
    <row r="3632" spans="1:12">
      <c r="A3632" s="1546" t="s">
        <v>314</v>
      </c>
      <c r="B3632" s="1817">
        <v>13292</v>
      </c>
      <c r="C3632" s="1546" t="s">
        <v>2530</v>
      </c>
      <c r="D3632" s="1546" t="s">
        <v>2277</v>
      </c>
      <c r="E3632" s="1546" t="s">
        <v>6203</v>
      </c>
      <c r="F3632" s="1546" t="s">
        <v>6576</v>
      </c>
      <c r="G3632" s="1818">
        <v>2</v>
      </c>
      <c r="H3632" s="1818">
        <v>1</v>
      </c>
      <c r="I3632" s="1818">
        <v>2</v>
      </c>
      <c r="J3632" s="1546" t="s">
        <v>6527</v>
      </c>
      <c r="K3632" s="1546" t="s">
        <v>6456</v>
      </c>
      <c r="L3632" s="1546" t="s">
        <v>6515</v>
      </c>
    </row>
    <row r="3633" spans="1:12">
      <c r="A3633" s="1546" t="s">
        <v>314</v>
      </c>
      <c r="B3633" s="1817">
        <v>13293</v>
      </c>
      <c r="C3633" s="1546" t="s">
        <v>2530</v>
      </c>
      <c r="D3633" s="1546" t="s">
        <v>2277</v>
      </c>
      <c r="E3633" s="1546" t="s">
        <v>580</v>
      </c>
      <c r="F3633" s="1546" t="s">
        <v>581</v>
      </c>
      <c r="G3633" s="1818">
        <v>1</v>
      </c>
      <c r="H3633" s="1818">
        <v>5</v>
      </c>
      <c r="I3633" s="1818">
        <v>5</v>
      </c>
      <c r="J3633" s="1546" t="s">
        <v>6527</v>
      </c>
      <c r="K3633" s="1546" t="s">
        <v>6456</v>
      </c>
      <c r="L3633" s="1546" t="s">
        <v>6515</v>
      </c>
    </row>
    <row r="3634" spans="1:12">
      <c r="A3634" s="1546" t="s">
        <v>314</v>
      </c>
      <c r="B3634" s="1817">
        <v>13294</v>
      </c>
      <c r="C3634" s="1546" t="s">
        <v>2530</v>
      </c>
      <c r="D3634" s="1546" t="s">
        <v>2277</v>
      </c>
      <c r="E3634" s="1546" t="s">
        <v>6256</v>
      </c>
      <c r="F3634" s="1546" t="s">
        <v>436</v>
      </c>
      <c r="G3634" s="1818">
        <v>2</v>
      </c>
      <c r="H3634" s="1818">
        <v>5</v>
      </c>
      <c r="I3634" s="1818">
        <v>10</v>
      </c>
      <c r="J3634" s="1546" t="s">
        <v>6527</v>
      </c>
      <c r="K3634" s="1546" t="s">
        <v>6456</v>
      </c>
      <c r="L3634" s="1546" t="s">
        <v>6515</v>
      </c>
    </row>
    <row r="3635" spans="1:12">
      <c r="A3635" s="1546" t="s">
        <v>314</v>
      </c>
      <c r="B3635" s="1817">
        <v>13295</v>
      </c>
      <c r="C3635" s="1546" t="s">
        <v>2530</v>
      </c>
      <c r="D3635" s="1546" t="s">
        <v>2277</v>
      </c>
      <c r="E3635" s="1546" t="s">
        <v>1061</v>
      </c>
      <c r="F3635" s="1546" t="s">
        <v>1060</v>
      </c>
      <c r="G3635" s="1818">
        <v>1</v>
      </c>
      <c r="H3635" s="1818">
        <v>5</v>
      </c>
      <c r="I3635" s="1818">
        <v>5</v>
      </c>
      <c r="J3635" s="1546" t="s">
        <v>6527</v>
      </c>
      <c r="K3635" s="1546" t="s">
        <v>6456</v>
      </c>
      <c r="L3635" s="1546" t="s">
        <v>6515</v>
      </c>
    </row>
    <row r="3636" spans="1:12">
      <c r="A3636" s="1546" t="s">
        <v>314</v>
      </c>
      <c r="B3636" s="1817">
        <v>13297</v>
      </c>
      <c r="C3636" s="1546" t="s">
        <v>2530</v>
      </c>
      <c r="D3636" s="1546" t="s">
        <v>2277</v>
      </c>
      <c r="E3636" s="1546" t="s">
        <v>434</v>
      </c>
      <c r="F3636" s="1546" t="s">
        <v>303</v>
      </c>
      <c r="G3636" s="1818">
        <v>1</v>
      </c>
      <c r="H3636" s="1818">
        <v>2</v>
      </c>
      <c r="I3636" s="1818">
        <v>2</v>
      </c>
      <c r="J3636" s="1546" t="s">
        <v>6527</v>
      </c>
      <c r="K3636" s="1546" t="s">
        <v>6456</v>
      </c>
      <c r="L3636" s="1546" t="s">
        <v>6515</v>
      </c>
    </row>
    <row r="3637" spans="1:12">
      <c r="A3637" s="1546" t="s">
        <v>314</v>
      </c>
      <c r="B3637" s="1817">
        <v>13298</v>
      </c>
      <c r="C3637" s="1546" t="s">
        <v>2530</v>
      </c>
      <c r="D3637" s="1546" t="s">
        <v>2277</v>
      </c>
      <c r="E3637" s="1546" t="s">
        <v>6244</v>
      </c>
      <c r="F3637" s="1546" t="s">
        <v>379</v>
      </c>
      <c r="G3637" s="1818">
        <v>1</v>
      </c>
      <c r="H3637" s="1818">
        <v>10</v>
      </c>
      <c r="I3637" s="1818">
        <v>10</v>
      </c>
      <c r="J3637" s="1546" t="s">
        <v>6527</v>
      </c>
      <c r="K3637" s="1546" t="s">
        <v>6456</v>
      </c>
      <c r="L3637" s="1546" t="s">
        <v>6515</v>
      </c>
    </row>
    <row r="3638" spans="1:12">
      <c r="A3638" s="1546" t="s">
        <v>314</v>
      </c>
      <c r="B3638" s="1817">
        <v>13299</v>
      </c>
      <c r="C3638" s="1546" t="s">
        <v>2530</v>
      </c>
      <c r="D3638" s="1546" t="s">
        <v>2277</v>
      </c>
      <c r="E3638" s="1546" t="s">
        <v>6386</v>
      </c>
      <c r="F3638" s="1546" t="s">
        <v>1211</v>
      </c>
      <c r="G3638" s="1818">
        <v>1</v>
      </c>
      <c r="H3638" s="1818">
        <v>25</v>
      </c>
      <c r="I3638" s="1818">
        <v>25</v>
      </c>
      <c r="J3638" s="1546" t="s">
        <v>6527</v>
      </c>
      <c r="K3638" s="1546" t="s">
        <v>6456</v>
      </c>
      <c r="L3638" s="1546" t="s">
        <v>6515</v>
      </c>
    </row>
    <row r="3639" spans="1:12">
      <c r="A3639" s="1546" t="s">
        <v>314</v>
      </c>
      <c r="B3639" s="1817">
        <v>13326</v>
      </c>
      <c r="C3639" s="1546" t="s">
        <v>2530</v>
      </c>
      <c r="D3639" s="1546" t="s">
        <v>2278</v>
      </c>
      <c r="E3639" s="1546" t="s">
        <v>6393</v>
      </c>
      <c r="F3639" s="1546" t="s">
        <v>6231</v>
      </c>
      <c r="G3639" s="1818">
        <v>1</v>
      </c>
      <c r="H3639" s="1818">
        <v>5</v>
      </c>
      <c r="I3639" s="1818">
        <v>5</v>
      </c>
      <c r="J3639" s="1546" t="s">
        <v>6527</v>
      </c>
      <c r="K3639" s="1546" t="s">
        <v>6456</v>
      </c>
      <c r="L3639" s="1546" t="s">
        <v>6515</v>
      </c>
    </row>
    <row r="3640" spans="1:12">
      <c r="A3640" s="1546" t="s">
        <v>314</v>
      </c>
      <c r="B3640" s="1817">
        <v>13327</v>
      </c>
      <c r="C3640" s="1546" t="s">
        <v>2530</v>
      </c>
      <c r="D3640" s="1546" t="s">
        <v>2278</v>
      </c>
      <c r="E3640" s="1546" t="s">
        <v>6394</v>
      </c>
      <c r="F3640" s="1546" t="s">
        <v>853</v>
      </c>
      <c r="G3640" s="1818">
        <v>1</v>
      </c>
      <c r="H3640" s="1818">
        <v>5</v>
      </c>
      <c r="I3640" s="1818">
        <v>5</v>
      </c>
      <c r="J3640" s="1546" t="s">
        <v>6527</v>
      </c>
      <c r="K3640" s="1546" t="s">
        <v>6456</v>
      </c>
      <c r="L3640" s="1546" t="s">
        <v>6515</v>
      </c>
    </row>
    <row r="3641" spans="1:12">
      <c r="A3641" s="1546" t="s">
        <v>314</v>
      </c>
      <c r="B3641" s="1817">
        <v>13328</v>
      </c>
      <c r="C3641" s="1546" t="s">
        <v>2530</v>
      </c>
      <c r="D3641" s="1546" t="s">
        <v>2278</v>
      </c>
      <c r="E3641" s="1546" t="s">
        <v>488</v>
      </c>
      <c r="F3641" s="1546" t="s">
        <v>506</v>
      </c>
      <c r="G3641" s="1818">
        <v>1</v>
      </c>
      <c r="H3641" s="1818">
        <v>5</v>
      </c>
      <c r="I3641" s="1818">
        <v>5</v>
      </c>
      <c r="J3641" s="1546" t="s">
        <v>6527</v>
      </c>
      <c r="K3641" s="1546" t="s">
        <v>6456</v>
      </c>
      <c r="L3641" s="1546" t="s">
        <v>6515</v>
      </c>
    </row>
    <row r="3642" spans="1:12">
      <c r="A3642" s="1546" t="s">
        <v>314</v>
      </c>
      <c r="B3642" s="1817">
        <v>13329</v>
      </c>
      <c r="C3642" s="1546" t="s">
        <v>2530</v>
      </c>
      <c r="D3642" s="1546" t="s">
        <v>2278</v>
      </c>
      <c r="E3642" s="1546" t="s">
        <v>6233</v>
      </c>
      <c r="F3642" s="1546" t="s">
        <v>274</v>
      </c>
      <c r="G3642" s="1818">
        <v>1</v>
      </c>
      <c r="H3642" s="1818">
        <v>5</v>
      </c>
      <c r="I3642" s="1818">
        <v>5</v>
      </c>
      <c r="J3642" s="1546" t="s">
        <v>6527</v>
      </c>
      <c r="K3642" s="1546" t="s">
        <v>6456</v>
      </c>
      <c r="L3642" s="1546" t="s">
        <v>6515</v>
      </c>
    </row>
    <row r="3643" spans="1:12">
      <c r="A3643" s="1546" t="s">
        <v>314</v>
      </c>
      <c r="B3643" s="1817">
        <v>13330</v>
      </c>
      <c r="C3643" s="1546" t="s">
        <v>2530</v>
      </c>
      <c r="D3643" s="1546" t="s">
        <v>2278</v>
      </c>
      <c r="E3643" s="1546" t="s">
        <v>555</v>
      </c>
      <c r="F3643" s="1546" t="s">
        <v>381</v>
      </c>
      <c r="G3643" s="1818">
        <v>1</v>
      </c>
      <c r="H3643" s="1818">
        <v>5</v>
      </c>
      <c r="I3643" s="1818">
        <v>5</v>
      </c>
      <c r="J3643" s="1546" t="s">
        <v>6527</v>
      </c>
      <c r="K3643" s="1546" t="s">
        <v>6456</v>
      </c>
      <c r="L3643" s="1546" t="s">
        <v>6515</v>
      </c>
    </row>
    <row r="3644" spans="1:12">
      <c r="A3644" s="1546" t="s">
        <v>314</v>
      </c>
      <c r="B3644" s="1817">
        <v>13331</v>
      </c>
      <c r="C3644" s="1546" t="s">
        <v>2530</v>
      </c>
      <c r="D3644" s="1546" t="s">
        <v>2278</v>
      </c>
      <c r="E3644" s="1546" t="s">
        <v>6249</v>
      </c>
      <c r="F3644" s="1546" t="s">
        <v>453</v>
      </c>
      <c r="G3644" s="1818">
        <v>1</v>
      </c>
      <c r="H3644" s="1818">
        <v>5</v>
      </c>
      <c r="I3644" s="1818">
        <v>5</v>
      </c>
      <c r="J3644" s="1546" t="s">
        <v>6527</v>
      </c>
      <c r="K3644" s="1546" t="s">
        <v>6456</v>
      </c>
      <c r="L3644" s="1546" t="s">
        <v>6515</v>
      </c>
    </row>
    <row r="3645" spans="1:12">
      <c r="A3645" s="1546" t="s">
        <v>314</v>
      </c>
      <c r="B3645" s="1817">
        <v>13332</v>
      </c>
      <c r="C3645" s="1546" t="s">
        <v>2530</v>
      </c>
      <c r="D3645" s="1546" t="s">
        <v>2278</v>
      </c>
      <c r="E3645" s="1546" t="s">
        <v>1661</v>
      </c>
      <c r="F3645" s="1546" t="s">
        <v>438</v>
      </c>
      <c r="G3645" s="1818">
        <v>1</v>
      </c>
      <c r="H3645" s="1818">
        <v>5</v>
      </c>
      <c r="I3645" s="1818">
        <v>5</v>
      </c>
      <c r="J3645" s="1546" t="s">
        <v>6527</v>
      </c>
      <c r="K3645" s="1546" t="s">
        <v>6456</v>
      </c>
      <c r="L3645" s="1546" t="s">
        <v>6515</v>
      </c>
    </row>
    <row r="3646" spans="1:12">
      <c r="A3646" s="1546" t="s">
        <v>314</v>
      </c>
      <c r="B3646" s="1817">
        <v>13334</v>
      </c>
      <c r="C3646" s="1546" t="s">
        <v>2530</v>
      </c>
      <c r="D3646" s="1546" t="s">
        <v>2278</v>
      </c>
      <c r="E3646" s="1546" t="s">
        <v>937</v>
      </c>
      <c r="F3646" s="1546" t="s">
        <v>936</v>
      </c>
      <c r="G3646" s="1818">
        <v>1</v>
      </c>
      <c r="H3646" s="1818">
        <v>4</v>
      </c>
      <c r="I3646" s="1818">
        <v>4</v>
      </c>
      <c r="J3646" s="1546" t="s">
        <v>6527</v>
      </c>
      <c r="K3646" s="1546" t="s">
        <v>6456</v>
      </c>
      <c r="L3646" s="1546" t="s">
        <v>6515</v>
      </c>
    </row>
    <row r="3647" spans="1:12">
      <c r="A3647" s="1546" t="s">
        <v>314</v>
      </c>
      <c r="B3647" s="1817">
        <v>13335</v>
      </c>
      <c r="C3647" s="1546" t="s">
        <v>2530</v>
      </c>
      <c r="D3647" s="1546" t="s">
        <v>2278</v>
      </c>
      <c r="E3647" s="1546" t="s">
        <v>6098</v>
      </c>
      <c r="F3647" s="1546" t="s">
        <v>276</v>
      </c>
      <c r="G3647" s="1818">
        <v>3</v>
      </c>
      <c r="H3647" s="1818">
        <v>4</v>
      </c>
      <c r="I3647" s="1818">
        <v>12</v>
      </c>
      <c r="J3647" s="1546" t="s">
        <v>6527</v>
      </c>
      <c r="K3647" s="1546" t="s">
        <v>6456</v>
      </c>
      <c r="L3647" s="1546" t="s">
        <v>6515</v>
      </c>
    </row>
    <row r="3648" spans="1:12">
      <c r="A3648" s="1546" t="s">
        <v>314</v>
      </c>
      <c r="B3648" s="1817">
        <v>13336</v>
      </c>
      <c r="C3648" s="1546" t="s">
        <v>2530</v>
      </c>
      <c r="D3648" s="1546" t="s">
        <v>2278</v>
      </c>
      <c r="E3648" s="1546" t="s">
        <v>6099</v>
      </c>
      <c r="F3648" s="1546" t="s">
        <v>294</v>
      </c>
      <c r="G3648" s="1818">
        <v>2</v>
      </c>
      <c r="H3648" s="1818">
        <v>4</v>
      </c>
      <c r="I3648" s="1818">
        <v>8</v>
      </c>
      <c r="J3648" s="1546" t="s">
        <v>6527</v>
      </c>
      <c r="K3648" s="1546" t="s">
        <v>6456</v>
      </c>
      <c r="L3648" s="1546" t="s">
        <v>6515</v>
      </c>
    </row>
    <row r="3649" spans="1:12">
      <c r="A3649" s="1546" t="s">
        <v>314</v>
      </c>
      <c r="B3649" s="1817">
        <v>13337</v>
      </c>
      <c r="C3649" s="1546" t="s">
        <v>2530</v>
      </c>
      <c r="D3649" s="1546" t="s">
        <v>2278</v>
      </c>
      <c r="E3649" s="1546" t="s">
        <v>293</v>
      </c>
      <c r="F3649" s="1546" t="s">
        <v>292</v>
      </c>
      <c r="G3649" s="1818">
        <v>1</v>
      </c>
      <c r="H3649" s="1818">
        <v>4</v>
      </c>
      <c r="I3649" s="1818">
        <v>4</v>
      </c>
      <c r="J3649" s="1546" t="s">
        <v>6527</v>
      </c>
      <c r="K3649" s="1546" t="s">
        <v>6456</v>
      </c>
      <c r="L3649" s="1546" t="s">
        <v>6515</v>
      </c>
    </row>
    <row r="3650" spans="1:12">
      <c r="A3650" s="1546" t="s">
        <v>314</v>
      </c>
      <c r="B3650" s="1817">
        <v>13338</v>
      </c>
      <c r="C3650" s="1546" t="s">
        <v>2530</v>
      </c>
      <c r="D3650" s="1546" t="s">
        <v>2278</v>
      </c>
      <c r="E3650" s="1546" t="s">
        <v>835</v>
      </c>
      <c r="F3650" s="1546" t="s">
        <v>6271</v>
      </c>
      <c r="G3650" s="1818">
        <v>1</v>
      </c>
      <c r="H3650" s="1818">
        <v>4</v>
      </c>
      <c r="I3650" s="1818">
        <v>4</v>
      </c>
      <c r="J3650" s="1546" t="s">
        <v>6527</v>
      </c>
      <c r="K3650" s="1546" t="s">
        <v>6456</v>
      </c>
      <c r="L3650" s="1546" t="s">
        <v>6515</v>
      </c>
    </row>
    <row r="3651" spans="1:12">
      <c r="A3651" s="1546" t="s">
        <v>314</v>
      </c>
      <c r="B3651" s="1817">
        <v>13339</v>
      </c>
      <c r="C3651" s="1546" t="s">
        <v>2530</v>
      </c>
      <c r="D3651" s="1546" t="s">
        <v>2278</v>
      </c>
      <c r="E3651" s="1546" t="s">
        <v>6127</v>
      </c>
      <c r="F3651" s="1546" t="s">
        <v>847</v>
      </c>
      <c r="G3651" s="1818">
        <v>1</v>
      </c>
      <c r="H3651" s="1818">
        <v>4</v>
      </c>
      <c r="I3651" s="1818">
        <v>4</v>
      </c>
      <c r="J3651" s="1546" t="s">
        <v>6527</v>
      </c>
      <c r="K3651" s="1546" t="s">
        <v>6456</v>
      </c>
      <c r="L3651" s="1546" t="s">
        <v>6515</v>
      </c>
    </row>
    <row r="3652" spans="1:12">
      <c r="A3652" s="1546" t="s">
        <v>314</v>
      </c>
      <c r="B3652" s="1817">
        <v>13340</v>
      </c>
      <c r="C3652" s="1546" t="s">
        <v>2530</v>
      </c>
      <c r="D3652" s="1546" t="s">
        <v>2278</v>
      </c>
      <c r="E3652" s="1546" t="s">
        <v>318</v>
      </c>
      <c r="F3652" s="1546" t="s">
        <v>319</v>
      </c>
      <c r="G3652" s="1818">
        <v>1</v>
      </c>
      <c r="H3652" s="1818">
        <v>4</v>
      </c>
      <c r="I3652" s="1818">
        <v>4</v>
      </c>
      <c r="J3652" s="1546" t="s">
        <v>6527</v>
      </c>
      <c r="K3652" s="1546" t="s">
        <v>6456</v>
      </c>
      <c r="L3652" s="1546" t="s">
        <v>6515</v>
      </c>
    </row>
    <row r="3653" spans="1:12">
      <c r="A3653" s="1546" t="s">
        <v>314</v>
      </c>
      <c r="B3653" s="1817">
        <v>13341</v>
      </c>
      <c r="C3653" s="1546" t="s">
        <v>2530</v>
      </c>
      <c r="D3653" s="1546" t="s">
        <v>2278</v>
      </c>
      <c r="E3653" s="1546" t="s">
        <v>277</v>
      </c>
      <c r="F3653" s="1546" t="s">
        <v>278</v>
      </c>
      <c r="G3653" s="1818">
        <v>2</v>
      </c>
      <c r="H3653" s="1818">
        <v>4</v>
      </c>
      <c r="I3653" s="1818">
        <v>8</v>
      </c>
      <c r="J3653" s="1546" t="s">
        <v>6527</v>
      </c>
      <c r="K3653" s="1546" t="s">
        <v>6456</v>
      </c>
      <c r="L3653" s="1546" t="s">
        <v>6515</v>
      </c>
    </row>
    <row r="3654" spans="1:12">
      <c r="A3654" s="1546" t="s">
        <v>314</v>
      </c>
      <c r="B3654" s="1817">
        <v>13342</v>
      </c>
      <c r="C3654" s="1546" t="s">
        <v>2530</v>
      </c>
      <c r="D3654" s="1546" t="s">
        <v>2278</v>
      </c>
      <c r="E3654" s="1546" t="s">
        <v>6609</v>
      </c>
      <c r="F3654" s="1546" t="s">
        <v>424</v>
      </c>
      <c r="G3654" s="1818">
        <v>1</v>
      </c>
      <c r="H3654" s="1818">
        <v>4</v>
      </c>
      <c r="I3654" s="1818">
        <v>4</v>
      </c>
      <c r="J3654" s="1546" t="s">
        <v>6527</v>
      </c>
      <c r="K3654" s="1546" t="s">
        <v>6456</v>
      </c>
      <c r="L3654" s="1546" t="s">
        <v>6515</v>
      </c>
    </row>
    <row r="3655" spans="1:12">
      <c r="A3655" s="1546" t="s">
        <v>314</v>
      </c>
      <c r="B3655" s="1817">
        <v>13343</v>
      </c>
      <c r="C3655" s="1546" t="s">
        <v>2530</v>
      </c>
      <c r="D3655" s="1546" t="s">
        <v>2278</v>
      </c>
      <c r="E3655" s="1546" t="s">
        <v>6609</v>
      </c>
      <c r="F3655" s="1546" t="s">
        <v>335</v>
      </c>
      <c r="G3655" s="1818">
        <v>1</v>
      </c>
      <c r="H3655" s="1818">
        <v>4</v>
      </c>
      <c r="I3655" s="1818">
        <v>4</v>
      </c>
      <c r="J3655" s="1546" t="s">
        <v>6527</v>
      </c>
      <c r="K3655" s="1546" t="s">
        <v>6456</v>
      </c>
      <c r="L3655" s="1546" t="s">
        <v>6515</v>
      </c>
    </row>
    <row r="3656" spans="1:12">
      <c r="A3656" s="1546" t="s">
        <v>314</v>
      </c>
      <c r="B3656" s="1817">
        <v>13344</v>
      </c>
      <c r="C3656" s="1546" t="s">
        <v>2530</v>
      </c>
      <c r="D3656" s="1546" t="s">
        <v>2278</v>
      </c>
      <c r="E3656" s="1546" t="s">
        <v>615</v>
      </c>
      <c r="F3656" s="1546" t="s">
        <v>826</v>
      </c>
      <c r="G3656" s="1818">
        <v>1</v>
      </c>
      <c r="H3656" s="1818">
        <v>4</v>
      </c>
      <c r="I3656" s="1818">
        <v>4</v>
      </c>
      <c r="J3656" s="1546" t="s">
        <v>6527</v>
      </c>
      <c r="K3656" s="1546" t="s">
        <v>6456</v>
      </c>
      <c r="L3656" s="1546" t="s">
        <v>6515</v>
      </c>
    </row>
    <row r="3657" spans="1:12">
      <c r="A3657" s="1546" t="s">
        <v>314</v>
      </c>
      <c r="B3657" s="1817">
        <v>13345</v>
      </c>
      <c r="C3657" s="1546" t="s">
        <v>2530</v>
      </c>
      <c r="D3657" s="1546" t="s">
        <v>2278</v>
      </c>
      <c r="E3657" s="1546" t="s">
        <v>310</v>
      </c>
      <c r="F3657" s="1546" t="s">
        <v>311</v>
      </c>
      <c r="G3657" s="1818">
        <v>1</v>
      </c>
      <c r="H3657" s="1818">
        <v>4</v>
      </c>
      <c r="I3657" s="1818">
        <v>4</v>
      </c>
      <c r="J3657" s="1546" t="s">
        <v>6527</v>
      </c>
      <c r="K3657" s="1546" t="s">
        <v>6456</v>
      </c>
      <c r="L3657" s="1546" t="s">
        <v>6515</v>
      </c>
    </row>
    <row r="3658" spans="1:12">
      <c r="A3658" s="1546" t="s">
        <v>314</v>
      </c>
      <c r="B3658" s="1817">
        <v>13346</v>
      </c>
      <c r="C3658" s="1546" t="s">
        <v>2530</v>
      </c>
      <c r="D3658" s="1546" t="s">
        <v>2278</v>
      </c>
      <c r="E3658" s="1546" t="s">
        <v>6124</v>
      </c>
      <c r="F3658" s="1546" t="s">
        <v>822</v>
      </c>
      <c r="G3658" s="1818">
        <v>1</v>
      </c>
      <c r="H3658" s="1818">
        <v>4</v>
      </c>
      <c r="I3658" s="1818">
        <v>4</v>
      </c>
      <c r="J3658" s="1546" t="s">
        <v>6527</v>
      </c>
      <c r="K3658" s="1546" t="s">
        <v>6456</v>
      </c>
      <c r="L3658" s="1546" t="s">
        <v>6515</v>
      </c>
    </row>
    <row r="3659" spans="1:12">
      <c r="A3659" s="1546" t="s">
        <v>314</v>
      </c>
      <c r="B3659" s="1817">
        <v>13347</v>
      </c>
      <c r="C3659" s="1546" t="s">
        <v>2530</v>
      </c>
      <c r="D3659" s="1546" t="s">
        <v>2278</v>
      </c>
      <c r="E3659" s="1546" t="s">
        <v>844</v>
      </c>
      <c r="F3659" s="1546" t="s">
        <v>843</v>
      </c>
      <c r="G3659" s="1818">
        <v>1</v>
      </c>
      <c r="H3659" s="1818">
        <v>4</v>
      </c>
      <c r="I3659" s="1818">
        <v>4</v>
      </c>
      <c r="J3659" s="1546" t="s">
        <v>6527</v>
      </c>
      <c r="K3659" s="1546" t="s">
        <v>6456</v>
      </c>
      <c r="L3659" s="1546" t="s">
        <v>6515</v>
      </c>
    </row>
    <row r="3660" spans="1:12">
      <c r="A3660" s="1546" t="s">
        <v>314</v>
      </c>
      <c r="B3660" s="1817">
        <v>13348</v>
      </c>
      <c r="C3660" s="1546" t="s">
        <v>2530</v>
      </c>
      <c r="D3660" s="1546" t="s">
        <v>2278</v>
      </c>
      <c r="E3660" s="1546" t="s">
        <v>291</v>
      </c>
      <c r="F3660" s="1546" t="s">
        <v>290</v>
      </c>
      <c r="G3660" s="1818">
        <v>1</v>
      </c>
      <c r="H3660" s="1818">
        <v>4</v>
      </c>
      <c r="I3660" s="1818">
        <v>4</v>
      </c>
      <c r="J3660" s="1546" t="s">
        <v>6527</v>
      </c>
      <c r="K3660" s="1546" t="s">
        <v>6456</v>
      </c>
      <c r="L3660" s="1546" t="s">
        <v>6515</v>
      </c>
    </row>
    <row r="3661" spans="1:12">
      <c r="A3661" s="1546" t="s">
        <v>314</v>
      </c>
      <c r="B3661" s="1817">
        <v>13349</v>
      </c>
      <c r="C3661" s="1546" t="s">
        <v>2530</v>
      </c>
      <c r="D3661" s="1546" t="s">
        <v>2278</v>
      </c>
      <c r="E3661" s="1546" t="s">
        <v>6100</v>
      </c>
      <c r="F3661" s="1546" t="s">
        <v>280</v>
      </c>
      <c r="G3661" s="1818">
        <v>1</v>
      </c>
      <c r="H3661" s="1818">
        <v>4</v>
      </c>
      <c r="I3661" s="1818">
        <v>4</v>
      </c>
      <c r="J3661" s="1546" t="s">
        <v>6527</v>
      </c>
      <c r="K3661" s="1546" t="s">
        <v>6456</v>
      </c>
      <c r="L3661" s="1546" t="s">
        <v>6515</v>
      </c>
    </row>
    <row r="3662" spans="1:12">
      <c r="A3662" s="1546" t="s">
        <v>314</v>
      </c>
      <c r="B3662" s="1817">
        <v>13350</v>
      </c>
      <c r="C3662" s="1546" t="s">
        <v>2530</v>
      </c>
      <c r="D3662" s="1546" t="s">
        <v>2278</v>
      </c>
      <c r="E3662" s="1546" t="s">
        <v>935</v>
      </c>
      <c r="F3662" s="1546" t="s">
        <v>934</v>
      </c>
      <c r="G3662" s="1818">
        <v>1</v>
      </c>
      <c r="H3662" s="1818">
        <v>4</v>
      </c>
      <c r="I3662" s="1818">
        <v>4</v>
      </c>
      <c r="J3662" s="1546" t="s">
        <v>6527</v>
      </c>
      <c r="K3662" s="1546" t="s">
        <v>6456</v>
      </c>
      <c r="L3662" s="1546" t="s">
        <v>6515</v>
      </c>
    </row>
    <row r="3663" spans="1:12">
      <c r="A3663" s="1546" t="s">
        <v>314</v>
      </c>
      <c r="B3663" s="1817">
        <v>13377</v>
      </c>
      <c r="C3663" s="1546" t="s">
        <v>2542</v>
      </c>
      <c r="D3663" s="1546" t="s">
        <v>2279</v>
      </c>
      <c r="E3663" s="1546" t="s">
        <v>1436</v>
      </c>
      <c r="F3663" s="1546" t="s">
        <v>1437</v>
      </c>
      <c r="G3663" s="1818">
        <v>1</v>
      </c>
      <c r="H3663" s="1818">
        <v>10</v>
      </c>
      <c r="I3663" s="1818">
        <v>10</v>
      </c>
      <c r="J3663" s="1546" t="s">
        <v>6527</v>
      </c>
      <c r="K3663" s="1546" t="s">
        <v>6456</v>
      </c>
      <c r="L3663" s="1546" t="s">
        <v>6515</v>
      </c>
    </row>
    <row r="3664" spans="1:12">
      <c r="A3664" s="1546" t="s">
        <v>314</v>
      </c>
      <c r="B3664" s="1817">
        <v>13378</v>
      </c>
      <c r="C3664" s="1546" t="s">
        <v>2542</v>
      </c>
      <c r="D3664" s="1546" t="s">
        <v>2279</v>
      </c>
      <c r="E3664" s="1546" t="s">
        <v>1179</v>
      </c>
      <c r="F3664" s="1546" t="s">
        <v>1180</v>
      </c>
      <c r="G3664" s="1818">
        <v>2</v>
      </c>
      <c r="H3664" s="1818">
        <v>10</v>
      </c>
      <c r="I3664" s="1818">
        <v>20</v>
      </c>
      <c r="J3664" s="1546" t="s">
        <v>6527</v>
      </c>
      <c r="K3664" s="1546" t="s">
        <v>6456</v>
      </c>
      <c r="L3664" s="1546" t="s">
        <v>6515</v>
      </c>
    </row>
    <row r="3665" spans="1:12">
      <c r="A3665" s="1546" t="s">
        <v>314</v>
      </c>
      <c r="B3665" s="1817">
        <v>13379</v>
      </c>
      <c r="C3665" s="1546" t="s">
        <v>2542</v>
      </c>
      <c r="D3665" s="1546" t="s">
        <v>2279</v>
      </c>
      <c r="E3665" s="1546" t="s">
        <v>6348</v>
      </c>
      <c r="F3665" s="1546" t="s">
        <v>1891</v>
      </c>
      <c r="G3665" s="1818">
        <v>1</v>
      </c>
      <c r="H3665" s="1818">
        <v>5</v>
      </c>
      <c r="I3665" s="1818">
        <v>5</v>
      </c>
      <c r="J3665" s="1546" t="s">
        <v>6527</v>
      </c>
      <c r="K3665" s="1546" t="s">
        <v>6456</v>
      </c>
      <c r="L3665" s="1546" t="s">
        <v>6515</v>
      </c>
    </row>
    <row r="3666" spans="1:12">
      <c r="A3666" s="1546" t="s">
        <v>314</v>
      </c>
      <c r="B3666" s="1817">
        <v>13381</v>
      </c>
      <c r="C3666" s="1546" t="s">
        <v>2542</v>
      </c>
      <c r="D3666" s="1546" t="s">
        <v>2279</v>
      </c>
      <c r="E3666" s="1546" t="s">
        <v>6204</v>
      </c>
      <c r="F3666" s="1546" t="s">
        <v>6515</v>
      </c>
      <c r="G3666" s="1818">
        <v>1</v>
      </c>
      <c r="H3666" s="1818"/>
      <c r="I3666" s="1818">
        <v>2</v>
      </c>
      <c r="J3666" s="1546" t="s">
        <v>6523</v>
      </c>
      <c r="K3666" s="1546" t="s">
        <v>6456</v>
      </c>
      <c r="L3666" s="1546" t="s">
        <v>6515</v>
      </c>
    </row>
    <row r="3667" spans="1:12">
      <c r="A3667" s="1546" t="s">
        <v>314</v>
      </c>
      <c r="B3667" s="1817">
        <v>13382</v>
      </c>
      <c r="C3667" s="1546" t="s">
        <v>2542</v>
      </c>
      <c r="D3667" s="1546" t="s">
        <v>2279</v>
      </c>
      <c r="E3667" s="1546" t="s">
        <v>2548</v>
      </c>
      <c r="F3667" s="1546" t="s">
        <v>6515</v>
      </c>
      <c r="G3667" s="1818"/>
      <c r="H3667" s="1818"/>
      <c r="I3667" s="1818">
        <v>5</v>
      </c>
      <c r="J3667" s="1546" t="s">
        <v>6523</v>
      </c>
      <c r="K3667" s="1546" t="s">
        <v>6456</v>
      </c>
      <c r="L3667" s="1546" t="s">
        <v>6515</v>
      </c>
    </row>
    <row r="3668" spans="1:12">
      <c r="A3668" s="1546" t="s">
        <v>314</v>
      </c>
      <c r="B3668" s="1817">
        <v>13385</v>
      </c>
      <c r="C3668" s="1546" t="s">
        <v>2542</v>
      </c>
      <c r="D3668" s="1546" t="s">
        <v>2279</v>
      </c>
      <c r="E3668" s="1546" t="s">
        <v>287</v>
      </c>
      <c r="F3668" s="1546" t="s">
        <v>286</v>
      </c>
      <c r="G3668" s="1818"/>
      <c r="H3668" s="1818"/>
      <c r="I3668" s="1818">
        <v>3</v>
      </c>
      <c r="J3668" s="1546" t="s">
        <v>6523</v>
      </c>
      <c r="K3668" s="1546" t="s">
        <v>6456</v>
      </c>
      <c r="L3668" s="1546" t="s">
        <v>6515</v>
      </c>
    </row>
    <row r="3669" spans="1:12">
      <c r="A3669" s="1546" t="s">
        <v>314</v>
      </c>
      <c r="B3669" s="1817">
        <v>13416</v>
      </c>
      <c r="C3669" s="1546" t="s">
        <v>2542</v>
      </c>
      <c r="D3669" s="1546" t="s">
        <v>2280</v>
      </c>
      <c r="E3669" s="1546" t="s">
        <v>6109</v>
      </c>
      <c r="F3669" s="1546" t="s">
        <v>466</v>
      </c>
      <c r="G3669" s="1818">
        <v>1</v>
      </c>
      <c r="H3669" s="1818">
        <v>4</v>
      </c>
      <c r="I3669" s="1818">
        <v>4</v>
      </c>
      <c r="J3669" s="1546" t="s">
        <v>6527</v>
      </c>
      <c r="K3669" s="1546" t="s">
        <v>6456</v>
      </c>
      <c r="L3669" s="1546" t="s">
        <v>6515</v>
      </c>
    </row>
    <row r="3670" spans="1:12">
      <c r="A3670" s="1546" t="s">
        <v>314</v>
      </c>
      <c r="B3670" s="1817">
        <v>13417</v>
      </c>
      <c r="C3670" s="1546" t="s">
        <v>2542</v>
      </c>
      <c r="D3670" s="1546" t="s">
        <v>2280</v>
      </c>
      <c r="E3670" s="1546" t="s">
        <v>6154</v>
      </c>
      <c r="F3670" s="1546" t="s">
        <v>1344</v>
      </c>
      <c r="G3670" s="1818">
        <v>1</v>
      </c>
      <c r="H3670" s="1818">
        <v>4</v>
      </c>
      <c r="I3670" s="1818">
        <v>4</v>
      </c>
      <c r="J3670" s="1546" t="s">
        <v>6527</v>
      </c>
      <c r="K3670" s="1546" t="s">
        <v>6456</v>
      </c>
      <c r="L3670" s="1546" t="s">
        <v>6515</v>
      </c>
    </row>
    <row r="3671" spans="1:12">
      <c r="A3671" s="1546" t="s">
        <v>314</v>
      </c>
      <c r="B3671" s="1817">
        <v>13418</v>
      </c>
      <c r="C3671" s="1546" t="s">
        <v>2542</v>
      </c>
      <c r="D3671" s="1546" t="s">
        <v>2280</v>
      </c>
      <c r="E3671" s="1546" t="s">
        <v>6099</v>
      </c>
      <c r="F3671" s="1546" t="s">
        <v>294</v>
      </c>
      <c r="G3671" s="1818">
        <v>1</v>
      </c>
      <c r="H3671" s="1818">
        <v>4</v>
      </c>
      <c r="I3671" s="1818">
        <v>4</v>
      </c>
      <c r="J3671" s="1546" t="s">
        <v>6527</v>
      </c>
      <c r="K3671" s="1546" t="s">
        <v>6456</v>
      </c>
      <c r="L3671" s="1546" t="s">
        <v>6515</v>
      </c>
    </row>
    <row r="3672" spans="1:12">
      <c r="A3672" s="1546" t="s">
        <v>314</v>
      </c>
      <c r="B3672" s="1817">
        <v>13419</v>
      </c>
      <c r="C3672" s="1546" t="s">
        <v>2542</v>
      </c>
      <c r="D3672" s="1546" t="s">
        <v>2280</v>
      </c>
      <c r="E3672" s="1546" t="s">
        <v>6120</v>
      </c>
      <c r="F3672" s="1546" t="s">
        <v>329</v>
      </c>
      <c r="G3672" s="1818">
        <v>1</v>
      </c>
      <c r="H3672" s="1818">
        <v>4</v>
      </c>
      <c r="I3672" s="1818">
        <v>4</v>
      </c>
      <c r="J3672" s="1546" t="s">
        <v>6527</v>
      </c>
      <c r="K3672" s="1546" t="s">
        <v>6456</v>
      </c>
      <c r="L3672" s="1546" t="s">
        <v>6515</v>
      </c>
    </row>
    <row r="3673" spans="1:12">
      <c r="A3673" s="1546" t="s">
        <v>314</v>
      </c>
      <c r="B3673" s="1817">
        <v>13420</v>
      </c>
      <c r="C3673" s="1546" t="s">
        <v>2542</v>
      </c>
      <c r="D3673" s="1546" t="s">
        <v>2280</v>
      </c>
      <c r="E3673" s="1546" t="s">
        <v>6127</v>
      </c>
      <c r="F3673" s="1546" t="s">
        <v>847</v>
      </c>
      <c r="G3673" s="1818">
        <v>1</v>
      </c>
      <c r="H3673" s="1818">
        <v>4</v>
      </c>
      <c r="I3673" s="1818">
        <v>4</v>
      </c>
      <c r="J3673" s="1546" t="s">
        <v>6527</v>
      </c>
      <c r="K3673" s="1546" t="s">
        <v>6456</v>
      </c>
      <c r="L3673" s="1546" t="s">
        <v>6515</v>
      </c>
    </row>
    <row r="3674" spans="1:12">
      <c r="A3674" s="1546" t="s">
        <v>314</v>
      </c>
      <c r="B3674" s="1817">
        <v>13421</v>
      </c>
      <c r="C3674" s="1546" t="s">
        <v>2542</v>
      </c>
      <c r="D3674" s="1546" t="s">
        <v>2280</v>
      </c>
      <c r="E3674" s="1546" t="s">
        <v>277</v>
      </c>
      <c r="F3674" s="1546" t="s">
        <v>278</v>
      </c>
      <c r="G3674" s="1818">
        <v>1</v>
      </c>
      <c r="H3674" s="1818">
        <v>4</v>
      </c>
      <c r="I3674" s="1818">
        <v>4</v>
      </c>
      <c r="J3674" s="1546" t="s">
        <v>6527</v>
      </c>
      <c r="K3674" s="1546" t="s">
        <v>6456</v>
      </c>
      <c r="L3674" s="1546" t="s">
        <v>6515</v>
      </c>
    </row>
    <row r="3675" spans="1:12">
      <c r="A3675" s="1546" t="s">
        <v>314</v>
      </c>
      <c r="B3675" s="1817">
        <v>13422</v>
      </c>
      <c r="C3675" s="1546" t="s">
        <v>2542</v>
      </c>
      <c r="D3675" s="1546" t="s">
        <v>2280</v>
      </c>
      <c r="E3675" s="1546" t="s">
        <v>1040</v>
      </c>
      <c r="F3675" s="1546" t="s">
        <v>1041</v>
      </c>
      <c r="G3675" s="1818">
        <v>1</v>
      </c>
      <c r="H3675" s="1818">
        <v>4</v>
      </c>
      <c r="I3675" s="1818">
        <v>4</v>
      </c>
      <c r="J3675" s="1546" t="s">
        <v>6527</v>
      </c>
      <c r="K3675" s="1546" t="s">
        <v>6456</v>
      </c>
      <c r="L3675" s="1546" t="s">
        <v>6515</v>
      </c>
    </row>
    <row r="3676" spans="1:12">
      <c r="A3676" s="1546" t="s">
        <v>314</v>
      </c>
      <c r="B3676" s="1817">
        <v>13423</v>
      </c>
      <c r="C3676" s="1546" t="s">
        <v>2542</v>
      </c>
      <c r="D3676" s="1546" t="s">
        <v>2280</v>
      </c>
      <c r="E3676" s="1546" t="s">
        <v>6119</v>
      </c>
      <c r="F3676" s="1546" t="s">
        <v>321</v>
      </c>
      <c r="G3676" s="1818">
        <v>1</v>
      </c>
      <c r="H3676" s="1818">
        <v>4</v>
      </c>
      <c r="I3676" s="1818">
        <v>4</v>
      </c>
      <c r="J3676" s="1546" t="s">
        <v>6527</v>
      </c>
      <c r="K3676" s="1546" t="s">
        <v>6456</v>
      </c>
      <c r="L3676" s="1546" t="s">
        <v>6515</v>
      </c>
    </row>
    <row r="3677" spans="1:12">
      <c r="A3677" s="1546" t="s">
        <v>314</v>
      </c>
      <c r="B3677" s="1817">
        <v>13424</v>
      </c>
      <c r="C3677" s="1546" t="s">
        <v>2542</v>
      </c>
      <c r="D3677" s="1546" t="s">
        <v>2280</v>
      </c>
      <c r="E3677" s="1546" t="s">
        <v>6530</v>
      </c>
      <c r="F3677" s="1546" t="s">
        <v>323</v>
      </c>
      <c r="G3677" s="1818">
        <v>1</v>
      </c>
      <c r="H3677" s="1818">
        <v>4</v>
      </c>
      <c r="I3677" s="1818">
        <v>4</v>
      </c>
      <c r="J3677" s="1546" t="s">
        <v>6527</v>
      </c>
      <c r="K3677" s="1546" t="s">
        <v>6456</v>
      </c>
      <c r="L3677" s="1546" t="s">
        <v>6515</v>
      </c>
    </row>
    <row r="3678" spans="1:12">
      <c r="A3678" s="1546" t="s">
        <v>314</v>
      </c>
      <c r="B3678" s="1817">
        <v>13425</v>
      </c>
      <c r="C3678" s="1546" t="s">
        <v>2542</v>
      </c>
      <c r="D3678" s="1546" t="s">
        <v>2280</v>
      </c>
      <c r="E3678" s="1546" t="s">
        <v>2100</v>
      </c>
      <c r="F3678" s="1546" t="s">
        <v>829</v>
      </c>
      <c r="G3678" s="1818">
        <v>1</v>
      </c>
      <c r="H3678" s="1818">
        <v>4</v>
      </c>
      <c r="I3678" s="1818">
        <v>4</v>
      </c>
      <c r="J3678" s="1546" t="s">
        <v>6527</v>
      </c>
      <c r="K3678" s="1546" t="s">
        <v>6456</v>
      </c>
      <c r="L3678" s="1546" t="s">
        <v>6515</v>
      </c>
    </row>
    <row r="3679" spans="1:12">
      <c r="A3679" s="1546" t="s">
        <v>314</v>
      </c>
      <c r="B3679" s="1817">
        <v>13426</v>
      </c>
      <c r="C3679" s="1546" t="s">
        <v>2542</v>
      </c>
      <c r="D3679" s="1546" t="s">
        <v>2280</v>
      </c>
      <c r="E3679" s="1546" t="s">
        <v>310</v>
      </c>
      <c r="F3679" s="1546" t="s">
        <v>311</v>
      </c>
      <c r="G3679" s="1818">
        <v>1</v>
      </c>
      <c r="H3679" s="1818">
        <v>4</v>
      </c>
      <c r="I3679" s="1818">
        <v>4</v>
      </c>
      <c r="J3679" s="1546" t="s">
        <v>6527</v>
      </c>
      <c r="K3679" s="1546" t="s">
        <v>6456</v>
      </c>
      <c r="L3679" s="1546" t="s">
        <v>6515</v>
      </c>
    </row>
    <row r="3680" spans="1:12">
      <c r="A3680" s="1546" t="s">
        <v>314</v>
      </c>
      <c r="B3680" s="1817">
        <v>13427</v>
      </c>
      <c r="C3680" s="1546" t="s">
        <v>2542</v>
      </c>
      <c r="D3680" s="1546" t="s">
        <v>2280</v>
      </c>
      <c r="E3680" s="1546" t="s">
        <v>1665</v>
      </c>
      <c r="F3680" s="1546" t="s">
        <v>422</v>
      </c>
      <c r="G3680" s="1818">
        <v>1</v>
      </c>
      <c r="H3680" s="1818">
        <v>4</v>
      </c>
      <c r="I3680" s="1818">
        <v>4</v>
      </c>
      <c r="J3680" s="1546" t="s">
        <v>6527</v>
      </c>
      <c r="K3680" s="1546" t="s">
        <v>6456</v>
      </c>
      <c r="L3680" s="1546" t="s">
        <v>6515</v>
      </c>
    </row>
    <row r="3681" spans="1:12">
      <c r="A3681" s="1546" t="s">
        <v>314</v>
      </c>
      <c r="B3681" s="1817">
        <v>13428</v>
      </c>
      <c r="C3681" s="1546" t="s">
        <v>2542</v>
      </c>
      <c r="D3681" s="1546" t="s">
        <v>2280</v>
      </c>
      <c r="E3681" s="1546" t="s">
        <v>6123</v>
      </c>
      <c r="F3681" s="1546" t="s">
        <v>824</v>
      </c>
      <c r="G3681" s="1818">
        <v>1</v>
      </c>
      <c r="H3681" s="1818">
        <v>4</v>
      </c>
      <c r="I3681" s="1818">
        <v>4</v>
      </c>
      <c r="J3681" s="1546" t="s">
        <v>6527</v>
      </c>
      <c r="K3681" s="1546" t="s">
        <v>6456</v>
      </c>
      <c r="L3681" s="1546" t="s">
        <v>6515</v>
      </c>
    </row>
    <row r="3682" spans="1:12">
      <c r="A3682" s="1546" t="s">
        <v>314</v>
      </c>
      <c r="B3682" s="1817">
        <v>13429</v>
      </c>
      <c r="C3682" s="1546" t="s">
        <v>2542</v>
      </c>
      <c r="D3682" s="1546" t="s">
        <v>2280</v>
      </c>
      <c r="E3682" s="1546" t="s">
        <v>6124</v>
      </c>
      <c r="F3682" s="1546" t="s">
        <v>822</v>
      </c>
      <c r="G3682" s="1818">
        <v>1</v>
      </c>
      <c r="H3682" s="1818">
        <v>4</v>
      </c>
      <c r="I3682" s="1818">
        <v>4</v>
      </c>
      <c r="J3682" s="1546" t="s">
        <v>6527</v>
      </c>
      <c r="K3682" s="1546" t="s">
        <v>6456</v>
      </c>
      <c r="L3682" s="1546" t="s">
        <v>6515</v>
      </c>
    </row>
    <row r="3683" spans="1:12">
      <c r="A3683" s="1546" t="s">
        <v>314</v>
      </c>
      <c r="B3683" s="1817">
        <v>13430</v>
      </c>
      <c r="C3683" s="1546" t="s">
        <v>2542</v>
      </c>
      <c r="D3683" s="1546" t="s">
        <v>2280</v>
      </c>
      <c r="E3683" s="1546" t="s">
        <v>998</v>
      </c>
      <c r="F3683" s="1546" t="s">
        <v>997</v>
      </c>
      <c r="G3683" s="1818">
        <v>1</v>
      </c>
      <c r="H3683" s="1818">
        <v>4</v>
      </c>
      <c r="I3683" s="1818">
        <v>4</v>
      </c>
      <c r="J3683" s="1546" t="s">
        <v>6527</v>
      </c>
      <c r="K3683" s="1546" t="s">
        <v>6456</v>
      </c>
      <c r="L3683" s="1546" t="s">
        <v>6515</v>
      </c>
    </row>
    <row r="3684" spans="1:12">
      <c r="A3684" s="1546" t="s">
        <v>314</v>
      </c>
      <c r="B3684" s="1817">
        <v>13432</v>
      </c>
      <c r="C3684" s="1546" t="s">
        <v>2542</v>
      </c>
      <c r="D3684" s="1546" t="s">
        <v>2280</v>
      </c>
      <c r="E3684" s="1546" t="s">
        <v>5905</v>
      </c>
      <c r="F3684" s="1546" t="s">
        <v>6096</v>
      </c>
      <c r="G3684" s="1818">
        <v>1</v>
      </c>
      <c r="H3684" s="1818">
        <v>5</v>
      </c>
      <c r="I3684" s="1818">
        <v>5</v>
      </c>
      <c r="J3684" s="1546" t="s">
        <v>6527</v>
      </c>
      <c r="K3684" s="1546" t="s">
        <v>6456</v>
      </c>
      <c r="L3684" s="1546" t="s">
        <v>6515</v>
      </c>
    </row>
    <row r="3685" spans="1:12">
      <c r="A3685" s="1546" t="s">
        <v>314</v>
      </c>
      <c r="B3685" s="1817">
        <v>13433</v>
      </c>
      <c r="C3685" s="1546" t="s">
        <v>2542</v>
      </c>
      <c r="D3685" s="1546" t="s">
        <v>2280</v>
      </c>
      <c r="E3685" s="1546" t="s">
        <v>6186</v>
      </c>
      <c r="F3685" s="1546" t="s">
        <v>6187</v>
      </c>
      <c r="G3685" s="1818">
        <v>1</v>
      </c>
      <c r="H3685" s="1818">
        <v>5</v>
      </c>
      <c r="I3685" s="1818">
        <v>5</v>
      </c>
      <c r="J3685" s="1546" t="s">
        <v>6527</v>
      </c>
      <c r="K3685" s="1546" t="s">
        <v>6456</v>
      </c>
      <c r="L3685" s="1546" t="s">
        <v>6515</v>
      </c>
    </row>
    <row r="3686" spans="1:12">
      <c r="A3686" s="1546" t="s">
        <v>314</v>
      </c>
      <c r="B3686" s="1817">
        <v>13434</v>
      </c>
      <c r="C3686" s="1546" t="s">
        <v>2542</v>
      </c>
      <c r="D3686" s="1546" t="s">
        <v>2280</v>
      </c>
      <c r="E3686" s="1546" t="s">
        <v>6329</v>
      </c>
      <c r="F3686" s="1546" t="s">
        <v>6292</v>
      </c>
      <c r="G3686" s="1818">
        <v>1</v>
      </c>
      <c r="H3686" s="1818">
        <v>5</v>
      </c>
      <c r="I3686" s="1818">
        <v>5</v>
      </c>
      <c r="J3686" s="1546" t="s">
        <v>6527</v>
      </c>
      <c r="K3686" s="1546" t="s">
        <v>6456</v>
      </c>
      <c r="L3686" s="1546" t="s">
        <v>6515</v>
      </c>
    </row>
    <row r="3687" spans="1:12">
      <c r="A3687" s="1546" t="s">
        <v>314</v>
      </c>
      <c r="B3687" s="1817">
        <v>13466</v>
      </c>
      <c r="C3687" s="1546" t="s">
        <v>2542</v>
      </c>
      <c r="D3687" s="1546" t="s">
        <v>2281</v>
      </c>
      <c r="E3687" s="1546" t="s">
        <v>6235</v>
      </c>
      <c r="F3687" s="1546" t="s">
        <v>339</v>
      </c>
      <c r="G3687" s="1818">
        <v>2</v>
      </c>
      <c r="H3687" s="1818">
        <v>5</v>
      </c>
      <c r="I3687" s="1818">
        <v>10</v>
      </c>
      <c r="J3687" s="1546" t="s">
        <v>6527</v>
      </c>
      <c r="K3687" s="1546" t="s">
        <v>6456</v>
      </c>
      <c r="L3687" s="1546" t="s">
        <v>6515</v>
      </c>
    </row>
    <row r="3688" spans="1:12">
      <c r="A3688" s="1546" t="s">
        <v>314</v>
      </c>
      <c r="B3688" s="1817">
        <v>13467</v>
      </c>
      <c r="C3688" s="1546" t="s">
        <v>2542</v>
      </c>
      <c r="D3688" s="1546" t="s">
        <v>2281</v>
      </c>
      <c r="E3688" s="1546" t="s">
        <v>6248</v>
      </c>
      <c r="F3688" s="1546" t="s">
        <v>459</v>
      </c>
      <c r="G3688" s="1818">
        <v>1</v>
      </c>
      <c r="H3688" s="1818">
        <v>5</v>
      </c>
      <c r="I3688" s="1818">
        <v>5</v>
      </c>
      <c r="J3688" s="1546" t="s">
        <v>6527</v>
      </c>
      <c r="K3688" s="1546" t="s">
        <v>6456</v>
      </c>
      <c r="L3688" s="1546" t="s">
        <v>6515</v>
      </c>
    </row>
    <row r="3689" spans="1:12">
      <c r="A3689" s="1546" t="s">
        <v>314</v>
      </c>
      <c r="B3689" s="1817">
        <v>13468</v>
      </c>
      <c r="C3689" s="1546" t="s">
        <v>2542</v>
      </c>
      <c r="D3689" s="1546" t="s">
        <v>2281</v>
      </c>
      <c r="E3689" s="1546" t="s">
        <v>458</v>
      </c>
      <c r="F3689" s="1546" t="s">
        <v>457</v>
      </c>
      <c r="G3689" s="1818">
        <v>1</v>
      </c>
      <c r="H3689" s="1818">
        <v>5</v>
      </c>
      <c r="I3689" s="1818">
        <v>5</v>
      </c>
      <c r="J3689" s="1546" t="s">
        <v>6527</v>
      </c>
      <c r="K3689" s="1546" t="s">
        <v>6456</v>
      </c>
      <c r="L3689" s="1546" t="s">
        <v>6515</v>
      </c>
    </row>
    <row r="3690" spans="1:12">
      <c r="A3690" s="1546" t="s">
        <v>314</v>
      </c>
      <c r="B3690" s="1817">
        <v>13469</v>
      </c>
      <c r="C3690" s="1546" t="s">
        <v>2542</v>
      </c>
      <c r="D3690" s="1546" t="s">
        <v>2281</v>
      </c>
      <c r="E3690" s="1546" t="s">
        <v>5905</v>
      </c>
      <c r="F3690" s="1546" t="s">
        <v>6096</v>
      </c>
      <c r="G3690" s="1818">
        <v>2</v>
      </c>
      <c r="H3690" s="1818">
        <v>5</v>
      </c>
      <c r="I3690" s="1818">
        <v>10</v>
      </c>
      <c r="J3690" s="1546" t="s">
        <v>6527</v>
      </c>
      <c r="K3690" s="1546" t="s">
        <v>6456</v>
      </c>
      <c r="L3690" s="1546" t="s">
        <v>6515</v>
      </c>
    </row>
    <row r="3691" spans="1:12">
      <c r="A3691" s="1546" t="s">
        <v>314</v>
      </c>
      <c r="B3691" s="1817">
        <v>13470</v>
      </c>
      <c r="C3691" s="1546" t="s">
        <v>2542</v>
      </c>
      <c r="D3691" s="1546" t="s">
        <v>2281</v>
      </c>
      <c r="E3691" s="1546" t="s">
        <v>6327</v>
      </c>
      <c r="F3691" s="1546" t="s">
        <v>5947</v>
      </c>
      <c r="G3691" s="1818">
        <v>1</v>
      </c>
      <c r="H3691" s="1818">
        <v>5</v>
      </c>
      <c r="I3691" s="1818">
        <v>5</v>
      </c>
      <c r="J3691" s="1546" t="s">
        <v>6527</v>
      </c>
      <c r="K3691" s="1546" t="s">
        <v>6456</v>
      </c>
      <c r="L3691" s="1546" t="s">
        <v>6515</v>
      </c>
    </row>
    <row r="3692" spans="1:12">
      <c r="A3692" s="1546" t="s">
        <v>314</v>
      </c>
      <c r="B3692" s="1817">
        <v>13471</v>
      </c>
      <c r="C3692" s="1546" t="s">
        <v>2542</v>
      </c>
      <c r="D3692" s="1546" t="s">
        <v>2281</v>
      </c>
      <c r="E3692" s="1546" t="s">
        <v>871</v>
      </c>
      <c r="F3692" s="1546" t="s">
        <v>6515</v>
      </c>
      <c r="G3692" s="1818">
        <v>4</v>
      </c>
      <c r="H3692" s="1818">
        <v>1</v>
      </c>
      <c r="I3692" s="1818">
        <v>4</v>
      </c>
      <c r="J3692" s="1546" t="s">
        <v>6527</v>
      </c>
      <c r="K3692" s="1546" t="s">
        <v>6456</v>
      </c>
      <c r="L3692" s="1546" t="s">
        <v>6515</v>
      </c>
    </row>
    <row r="3693" spans="1:12">
      <c r="A3693" s="1546" t="s">
        <v>314</v>
      </c>
      <c r="B3693" s="1817">
        <v>13473</v>
      </c>
      <c r="C3693" s="1546" t="s">
        <v>2542</v>
      </c>
      <c r="D3693" s="1546" t="s">
        <v>2281</v>
      </c>
      <c r="E3693" s="1546" t="s">
        <v>6107</v>
      </c>
      <c r="F3693" s="1546" t="s">
        <v>392</v>
      </c>
      <c r="G3693" s="1818">
        <v>1</v>
      </c>
      <c r="H3693" s="1818">
        <v>4</v>
      </c>
      <c r="I3693" s="1818">
        <v>4</v>
      </c>
      <c r="J3693" s="1546" t="s">
        <v>6527</v>
      </c>
      <c r="K3693" s="1546" t="s">
        <v>6456</v>
      </c>
      <c r="L3693" s="1546" t="s">
        <v>6515</v>
      </c>
    </row>
    <row r="3694" spans="1:12">
      <c r="A3694" s="1546" t="s">
        <v>314</v>
      </c>
      <c r="B3694" s="1817">
        <v>13474</v>
      </c>
      <c r="C3694" s="1546" t="s">
        <v>2542</v>
      </c>
      <c r="D3694" s="1546" t="s">
        <v>2281</v>
      </c>
      <c r="E3694" s="1546" t="s">
        <v>6530</v>
      </c>
      <c r="F3694" s="1546" t="s">
        <v>323</v>
      </c>
      <c r="G3694" s="1818">
        <v>1</v>
      </c>
      <c r="H3694" s="1818">
        <v>4</v>
      </c>
      <c r="I3694" s="1818">
        <v>4</v>
      </c>
      <c r="J3694" s="1546" t="s">
        <v>6527</v>
      </c>
      <c r="K3694" s="1546" t="s">
        <v>6456</v>
      </c>
      <c r="L3694" s="1546" t="s">
        <v>6515</v>
      </c>
    </row>
    <row r="3695" spans="1:12">
      <c r="A3695" s="1546" t="s">
        <v>314</v>
      </c>
      <c r="B3695" s="1817">
        <v>13475</v>
      </c>
      <c r="C3695" s="1546" t="s">
        <v>2542</v>
      </c>
      <c r="D3695" s="1546" t="s">
        <v>2281</v>
      </c>
      <c r="E3695" s="1546" t="s">
        <v>6105</v>
      </c>
      <c r="F3695" s="1546" t="s">
        <v>331</v>
      </c>
      <c r="G3695" s="1818">
        <v>1</v>
      </c>
      <c r="H3695" s="1818">
        <v>4</v>
      </c>
      <c r="I3695" s="1818">
        <v>4</v>
      </c>
      <c r="J3695" s="1546" t="s">
        <v>6527</v>
      </c>
      <c r="K3695" s="1546" t="s">
        <v>6456</v>
      </c>
      <c r="L3695" s="1546" t="s">
        <v>6515</v>
      </c>
    </row>
    <row r="3696" spans="1:12">
      <c r="A3696" s="1546" t="s">
        <v>314</v>
      </c>
      <c r="B3696" s="1817">
        <v>13476</v>
      </c>
      <c r="C3696" s="1546" t="s">
        <v>2542</v>
      </c>
      <c r="D3696" s="1546" t="s">
        <v>2281</v>
      </c>
      <c r="E3696" s="1546" t="s">
        <v>6109</v>
      </c>
      <c r="F3696" s="1546" t="s">
        <v>466</v>
      </c>
      <c r="G3696" s="1818">
        <v>2</v>
      </c>
      <c r="H3696" s="1818">
        <v>4</v>
      </c>
      <c r="I3696" s="1818">
        <v>8</v>
      </c>
      <c r="J3696" s="1546" t="s">
        <v>6527</v>
      </c>
      <c r="K3696" s="1546" t="s">
        <v>6456</v>
      </c>
      <c r="L3696" s="1546" t="s">
        <v>6515</v>
      </c>
    </row>
    <row r="3697" spans="1:12">
      <c r="A3697" s="1546" t="s">
        <v>314</v>
      </c>
      <c r="B3697" s="1817">
        <v>13478</v>
      </c>
      <c r="C3697" s="1546" t="s">
        <v>2542</v>
      </c>
      <c r="D3697" s="1546" t="s">
        <v>2281</v>
      </c>
      <c r="E3697" s="1546" t="s">
        <v>555</v>
      </c>
      <c r="F3697" s="1546" t="s">
        <v>556</v>
      </c>
      <c r="G3697" s="1818">
        <v>1</v>
      </c>
      <c r="H3697" s="1818">
        <v>30</v>
      </c>
      <c r="I3697" s="1818">
        <v>30</v>
      </c>
      <c r="J3697" s="1546" t="s">
        <v>6527</v>
      </c>
      <c r="K3697" s="1546" t="s">
        <v>6456</v>
      </c>
      <c r="L3697" s="1546" t="s">
        <v>6515</v>
      </c>
    </row>
    <row r="3698" spans="1:12">
      <c r="A3698" s="1546" t="s">
        <v>314</v>
      </c>
      <c r="B3698" s="1817">
        <v>13510</v>
      </c>
      <c r="C3698" s="1546" t="s">
        <v>2554</v>
      </c>
      <c r="D3698" s="1546" t="s">
        <v>2282</v>
      </c>
      <c r="E3698" s="1546" t="s">
        <v>970</v>
      </c>
      <c r="F3698" s="1546" t="s">
        <v>979</v>
      </c>
      <c r="G3698" s="1818">
        <v>6</v>
      </c>
      <c r="H3698" s="1818">
        <v>2</v>
      </c>
      <c r="I3698" s="1818">
        <v>12</v>
      </c>
      <c r="J3698" s="1546" t="s">
        <v>6527</v>
      </c>
      <c r="K3698" s="1546" t="s">
        <v>6456</v>
      </c>
      <c r="L3698" s="1546" t="s">
        <v>6515</v>
      </c>
    </row>
    <row r="3699" spans="1:12">
      <c r="A3699" s="1546" t="s">
        <v>314</v>
      </c>
      <c r="B3699" s="1817">
        <v>13511</v>
      </c>
      <c r="C3699" s="1546" t="s">
        <v>2554</v>
      </c>
      <c r="D3699" s="1546" t="s">
        <v>2282</v>
      </c>
      <c r="E3699" s="1546" t="s">
        <v>277</v>
      </c>
      <c r="F3699" s="1546" t="s">
        <v>623</v>
      </c>
      <c r="G3699" s="1818"/>
      <c r="H3699" s="1818">
        <v>5</v>
      </c>
      <c r="I3699" s="1818">
        <v>5</v>
      </c>
      <c r="J3699" s="1546" t="s">
        <v>6523</v>
      </c>
      <c r="K3699" s="1546" t="s">
        <v>6456</v>
      </c>
      <c r="L3699" s="1546" t="s">
        <v>6515</v>
      </c>
    </row>
    <row r="3700" spans="1:12">
      <c r="A3700" s="1546" t="s">
        <v>314</v>
      </c>
      <c r="B3700" s="1817">
        <v>13512</v>
      </c>
      <c r="C3700" s="1546" t="s">
        <v>2554</v>
      </c>
      <c r="D3700" s="1546" t="s">
        <v>2282</v>
      </c>
      <c r="E3700" s="1546" t="s">
        <v>649</v>
      </c>
      <c r="F3700" s="1546" t="s">
        <v>917</v>
      </c>
      <c r="G3700" s="1818"/>
      <c r="H3700" s="1818">
        <v>3</v>
      </c>
      <c r="I3700" s="1818">
        <v>3</v>
      </c>
      <c r="J3700" s="1546" t="s">
        <v>6523</v>
      </c>
      <c r="K3700" s="1546" t="s">
        <v>6456</v>
      </c>
      <c r="L3700" s="1546" t="s">
        <v>6515</v>
      </c>
    </row>
    <row r="3701" spans="1:12">
      <c r="A3701" s="1546" t="s">
        <v>314</v>
      </c>
      <c r="B3701" s="1817">
        <v>13513</v>
      </c>
      <c r="C3701" s="1546" t="s">
        <v>2554</v>
      </c>
      <c r="D3701" s="1546" t="s">
        <v>2282</v>
      </c>
      <c r="E3701" s="1546" t="s">
        <v>6077</v>
      </c>
      <c r="F3701" s="1546" t="s">
        <v>868</v>
      </c>
      <c r="G3701" s="1818"/>
      <c r="H3701" s="1818">
        <v>3</v>
      </c>
      <c r="I3701" s="1818">
        <v>3</v>
      </c>
      <c r="J3701" s="1546" t="s">
        <v>6523</v>
      </c>
      <c r="K3701" s="1546" t="s">
        <v>6456</v>
      </c>
      <c r="L3701" s="1546" t="s">
        <v>6515</v>
      </c>
    </row>
    <row r="3702" spans="1:12">
      <c r="A3702" s="1546" t="s">
        <v>314</v>
      </c>
      <c r="B3702" s="1817">
        <v>13514</v>
      </c>
      <c r="C3702" s="1546" t="s">
        <v>2554</v>
      </c>
      <c r="D3702" s="1546" t="s">
        <v>2282</v>
      </c>
      <c r="E3702" s="1546" t="s">
        <v>6073</v>
      </c>
      <c r="F3702" s="1546" t="s">
        <v>2124</v>
      </c>
      <c r="G3702" s="1818"/>
      <c r="H3702" s="1818">
        <v>1</v>
      </c>
      <c r="I3702" s="1818">
        <v>1</v>
      </c>
      <c r="J3702" s="1546" t="s">
        <v>6523</v>
      </c>
      <c r="K3702" s="1546" t="s">
        <v>6456</v>
      </c>
      <c r="L3702" s="1546" t="s">
        <v>6515</v>
      </c>
    </row>
    <row r="3703" spans="1:12">
      <c r="A3703" s="1546" t="s">
        <v>314</v>
      </c>
      <c r="B3703" s="1817">
        <v>13516</v>
      </c>
      <c r="C3703" s="1546" t="s">
        <v>2554</v>
      </c>
      <c r="D3703" s="1546" t="s">
        <v>2282</v>
      </c>
      <c r="E3703" s="1546" t="s">
        <v>1036</v>
      </c>
      <c r="F3703" s="1546" t="s">
        <v>1167</v>
      </c>
      <c r="G3703" s="1818"/>
      <c r="H3703" s="1818">
        <v>2</v>
      </c>
      <c r="I3703" s="1818">
        <v>2</v>
      </c>
      <c r="J3703" s="1546" t="s">
        <v>6523</v>
      </c>
      <c r="K3703" s="1546" t="s">
        <v>6456</v>
      </c>
      <c r="L3703" s="1546" t="s">
        <v>6515</v>
      </c>
    </row>
    <row r="3704" spans="1:12">
      <c r="A3704" s="1546" t="s">
        <v>314</v>
      </c>
      <c r="B3704" s="1817">
        <v>13517</v>
      </c>
      <c r="C3704" s="1546" t="s">
        <v>2554</v>
      </c>
      <c r="D3704" s="1546" t="s">
        <v>2282</v>
      </c>
      <c r="E3704" s="1546" t="s">
        <v>515</v>
      </c>
      <c r="F3704" s="1546" t="s">
        <v>727</v>
      </c>
      <c r="G3704" s="1818"/>
      <c r="H3704" s="1818">
        <v>6</v>
      </c>
      <c r="I3704" s="1818">
        <v>6</v>
      </c>
      <c r="J3704" s="1546" t="s">
        <v>6523</v>
      </c>
      <c r="K3704" s="1546" t="s">
        <v>6456</v>
      </c>
      <c r="L3704" s="1546" t="s">
        <v>6515</v>
      </c>
    </row>
    <row r="3705" spans="1:12">
      <c r="A3705" s="1546" t="s">
        <v>314</v>
      </c>
      <c r="B3705" s="1817">
        <v>13518</v>
      </c>
      <c r="C3705" s="1546" t="s">
        <v>2554</v>
      </c>
      <c r="D3705" s="1546" t="s">
        <v>2282</v>
      </c>
      <c r="E3705" s="1546" t="s">
        <v>1007</v>
      </c>
      <c r="F3705" s="1546" t="s">
        <v>1006</v>
      </c>
      <c r="G3705" s="1818"/>
      <c r="H3705" s="1818">
        <v>2</v>
      </c>
      <c r="I3705" s="1818">
        <v>2</v>
      </c>
      <c r="J3705" s="1546" t="s">
        <v>6523</v>
      </c>
      <c r="K3705" s="1546" t="s">
        <v>6456</v>
      </c>
      <c r="L3705" s="1546" t="s">
        <v>6515</v>
      </c>
    </row>
    <row r="3706" spans="1:12">
      <c r="A3706" s="1546" t="s">
        <v>314</v>
      </c>
      <c r="B3706" s="1817">
        <v>13519</v>
      </c>
      <c r="C3706" s="1546" t="s">
        <v>2554</v>
      </c>
      <c r="D3706" s="1546" t="s">
        <v>2282</v>
      </c>
      <c r="E3706" s="1546" t="s">
        <v>1196</v>
      </c>
      <c r="F3706" s="1546" t="s">
        <v>1195</v>
      </c>
      <c r="G3706" s="1818"/>
      <c r="H3706" s="1818">
        <v>5</v>
      </c>
      <c r="I3706" s="1818">
        <v>5</v>
      </c>
      <c r="J3706" s="1546" t="s">
        <v>6523</v>
      </c>
      <c r="K3706" s="1546" t="s">
        <v>6456</v>
      </c>
      <c r="L3706" s="1546" t="s">
        <v>6515</v>
      </c>
    </row>
    <row r="3707" spans="1:12">
      <c r="A3707" s="1546" t="s">
        <v>314</v>
      </c>
      <c r="B3707" s="1817">
        <v>13520</v>
      </c>
      <c r="C3707" s="1546" t="s">
        <v>2554</v>
      </c>
      <c r="D3707" s="1546" t="s">
        <v>2282</v>
      </c>
      <c r="E3707" s="1546" t="s">
        <v>6195</v>
      </c>
      <c r="F3707" s="1546" t="s">
        <v>629</v>
      </c>
      <c r="G3707" s="1818"/>
      <c r="H3707" s="1818">
        <v>2</v>
      </c>
      <c r="I3707" s="1818">
        <v>2</v>
      </c>
      <c r="J3707" s="1546" t="s">
        <v>6523</v>
      </c>
      <c r="K3707" s="1546" t="s">
        <v>6456</v>
      </c>
      <c r="L3707" s="1546" t="s">
        <v>6515</v>
      </c>
    </row>
    <row r="3708" spans="1:12">
      <c r="A3708" s="1546" t="s">
        <v>314</v>
      </c>
      <c r="B3708" s="1817">
        <v>13521</v>
      </c>
      <c r="C3708" s="1546" t="s">
        <v>2554</v>
      </c>
      <c r="D3708" s="1546" t="s">
        <v>2282</v>
      </c>
      <c r="E3708" s="1546" t="s">
        <v>1689</v>
      </c>
      <c r="F3708" s="1546" t="s">
        <v>1239</v>
      </c>
      <c r="G3708" s="1818"/>
      <c r="H3708" s="1818">
        <v>2</v>
      </c>
      <c r="I3708" s="1818">
        <v>2</v>
      </c>
      <c r="J3708" s="1546" t="s">
        <v>6523</v>
      </c>
      <c r="K3708" s="1546" t="s">
        <v>6456</v>
      </c>
      <c r="L3708" s="1546" t="s">
        <v>6515</v>
      </c>
    </row>
    <row r="3709" spans="1:12">
      <c r="A3709" s="1546" t="s">
        <v>314</v>
      </c>
      <c r="B3709" s="1817">
        <v>13522</v>
      </c>
      <c r="C3709" s="1546" t="s">
        <v>2554</v>
      </c>
      <c r="D3709" s="1546" t="s">
        <v>2282</v>
      </c>
      <c r="E3709" s="1546" t="s">
        <v>1240</v>
      </c>
      <c r="F3709" s="1546" t="s">
        <v>1241</v>
      </c>
      <c r="G3709" s="1818"/>
      <c r="H3709" s="1818">
        <v>2</v>
      </c>
      <c r="I3709" s="1818">
        <v>2</v>
      </c>
      <c r="J3709" s="1546" t="s">
        <v>6523</v>
      </c>
      <c r="K3709" s="1546" t="s">
        <v>6456</v>
      </c>
      <c r="L3709" s="1546" t="s">
        <v>6515</v>
      </c>
    </row>
    <row r="3710" spans="1:12">
      <c r="A3710" s="1546" t="s">
        <v>314</v>
      </c>
      <c r="B3710" s="1817">
        <v>13523</v>
      </c>
      <c r="C3710" s="1546" t="s">
        <v>2554</v>
      </c>
      <c r="D3710" s="1546" t="s">
        <v>2282</v>
      </c>
      <c r="E3710" s="1546" t="s">
        <v>1354</v>
      </c>
      <c r="F3710" s="1546" t="s">
        <v>1353</v>
      </c>
      <c r="G3710" s="1818"/>
      <c r="H3710" s="1818">
        <v>2</v>
      </c>
      <c r="I3710" s="1818">
        <v>2</v>
      </c>
      <c r="J3710" s="1546" t="s">
        <v>6523</v>
      </c>
      <c r="K3710" s="1546" t="s">
        <v>6456</v>
      </c>
      <c r="L3710" s="1546" t="s">
        <v>6515</v>
      </c>
    </row>
    <row r="3711" spans="1:12">
      <c r="A3711" s="1546" t="s">
        <v>314</v>
      </c>
      <c r="B3711" s="1817">
        <v>13524</v>
      </c>
      <c r="C3711" s="1546" t="s">
        <v>2554</v>
      </c>
      <c r="D3711" s="1546" t="s">
        <v>2282</v>
      </c>
      <c r="E3711" s="1546" t="s">
        <v>1694</v>
      </c>
      <c r="F3711" s="1546" t="s">
        <v>977</v>
      </c>
      <c r="G3711" s="1818"/>
      <c r="H3711" s="1818">
        <v>3</v>
      </c>
      <c r="I3711" s="1818">
        <v>3</v>
      </c>
      <c r="J3711" s="1546" t="s">
        <v>6523</v>
      </c>
      <c r="K3711" s="1546" t="s">
        <v>6456</v>
      </c>
      <c r="L3711" s="1546" t="s">
        <v>6515</v>
      </c>
    </row>
    <row r="3712" spans="1:12">
      <c r="A3712" s="1546" t="s">
        <v>314</v>
      </c>
      <c r="B3712" s="1817">
        <v>13525</v>
      </c>
      <c r="C3712" s="1546" t="s">
        <v>2554</v>
      </c>
      <c r="D3712" s="1546" t="s">
        <v>2282</v>
      </c>
      <c r="E3712" s="1546" t="s">
        <v>1143</v>
      </c>
      <c r="F3712" s="1546" t="s">
        <v>1352</v>
      </c>
      <c r="G3712" s="1818"/>
      <c r="H3712" s="1818">
        <v>1</v>
      </c>
      <c r="I3712" s="1818">
        <v>1</v>
      </c>
      <c r="J3712" s="1546" t="s">
        <v>6523</v>
      </c>
      <c r="K3712" s="1546" t="s">
        <v>6456</v>
      </c>
      <c r="L3712" s="1546" t="s">
        <v>6515</v>
      </c>
    </row>
    <row r="3713" spans="1:12">
      <c r="A3713" s="1546" t="s">
        <v>314</v>
      </c>
      <c r="B3713" s="1817">
        <v>13526</v>
      </c>
      <c r="C3713" s="1546" t="s">
        <v>2554</v>
      </c>
      <c r="D3713" s="1546" t="s">
        <v>2282</v>
      </c>
      <c r="E3713" s="1546" t="s">
        <v>6134</v>
      </c>
      <c r="F3713" s="1546" t="s">
        <v>1005</v>
      </c>
      <c r="G3713" s="1818"/>
      <c r="H3713" s="1818">
        <v>3</v>
      </c>
      <c r="I3713" s="1818">
        <v>3</v>
      </c>
      <c r="J3713" s="1546" t="s">
        <v>6523</v>
      </c>
      <c r="K3713" s="1546" t="s">
        <v>6456</v>
      </c>
      <c r="L3713" s="1546" t="s">
        <v>6515</v>
      </c>
    </row>
    <row r="3714" spans="1:12">
      <c r="A3714" s="1546" t="s">
        <v>314</v>
      </c>
      <c r="B3714" s="1817">
        <v>13527</v>
      </c>
      <c r="C3714" s="1546" t="s">
        <v>2554</v>
      </c>
      <c r="D3714" s="1546" t="s">
        <v>2282</v>
      </c>
      <c r="E3714" s="1546" t="s">
        <v>6079</v>
      </c>
      <c r="F3714" s="1546" t="s">
        <v>631</v>
      </c>
      <c r="G3714" s="1818"/>
      <c r="H3714" s="1818">
        <v>3</v>
      </c>
      <c r="I3714" s="1818">
        <v>3</v>
      </c>
      <c r="J3714" s="1546" t="s">
        <v>6523</v>
      </c>
      <c r="K3714" s="1546" t="s">
        <v>6456</v>
      </c>
      <c r="L3714" s="1546" t="s">
        <v>6515</v>
      </c>
    </row>
    <row r="3715" spans="1:12">
      <c r="A3715" s="1546" t="s">
        <v>314</v>
      </c>
      <c r="B3715" s="1817">
        <v>13528</v>
      </c>
      <c r="C3715" s="1546" t="s">
        <v>2554</v>
      </c>
      <c r="D3715" s="1546" t="s">
        <v>2282</v>
      </c>
      <c r="E3715" s="1546" t="s">
        <v>1608</v>
      </c>
      <c r="F3715" s="1546" t="s">
        <v>1802</v>
      </c>
      <c r="G3715" s="1818"/>
      <c r="H3715" s="1818">
        <v>2</v>
      </c>
      <c r="I3715" s="1818">
        <v>2</v>
      </c>
      <c r="J3715" s="1546" t="s">
        <v>6523</v>
      </c>
      <c r="K3715" s="1546" t="s">
        <v>6456</v>
      </c>
      <c r="L3715" s="1546" t="s">
        <v>6515</v>
      </c>
    </row>
    <row r="3716" spans="1:12">
      <c r="A3716" s="1546" t="s">
        <v>314</v>
      </c>
      <c r="B3716" s="1817">
        <v>13530</v>
      </c>
      <c r="C3716" s="1546" t="s">
        <v>2554</v>
      </c>
      <c r="D3716" s="1546" t="s">
        <v>2282</v>
      </c>
      <c r="E3716" s="1546" t="s">
        <v>757</v>
      </c>
      <c r="F3716" s="1546" t="s">
        <v>2555</v>
      </c>
      <c r="G3716" s="1818"/>
      <c r="H3716" s="1818">
        <v>3</v>
      </c>
      <c r="I3716" s="1818">
        <v>3</v>
      </c>
      <c r="J3716" s="1546" t="s">
        <v>6523</v>
      </c>
      <c r="K3716" s="1546" t="s">
        <v>6456</v>
      </c>
      <c r="L3716" s="1546" t="s">
        <v>6515</v>
      </c>
    </row>
    <row r="3717" spans="1:12">
      <c r="A3717" s="1546" t="s">
        <v>314</v>
      </c>
      <c r="B3717" s="1817">
        <v>13531</v>
      </c>
      <c r="C3717" s="1546" t="s">
        <v>2554</v>
      </c>
      <c r="D3717" s="1546" t="s">
        <v>2282</v>
      </c>
      <c r="E3717" s="1546" t="s">
        <v>677</v>
      </c>
      <c r="F3717" s="1546" t="s">
        <v>1755</v>
      </c>
      <c r="G3717" s="1818"/>
      <c r="H3717" s="1818">
        <v>3</v>
      </c>
      <c r="I3717" s="1818">
        <v>3</v>
      </c>
      <c r="J3717" s="1546" t="s">
        <v>6523</v>
      </c>
      <c r="K3717" s="1546" t="s">
        <v>6456</v>
      </c>
      <c r="L3717" s="1546" t="s">
        <v>6515</v>
      </c>
    </row>
    <row r="3718" spans="1:12">
      <c r="A3718" s="1546" t="s">
        <v>314</v>
      </c>
      <c r="B3718" s="1817">
        <v>13532</v>
      </c>
      <c r="C3718" s="1546" t="s">
        <v>2554</v>
      </c>
      <c r="D3718" s="1546" t="s">
        <v>2282</v>
      </c>
      <c r="E3718" s="1546" t="s">
        <v>2506</v>
      </c>
      <c r="F3718" s="1546" t="s">
        <v>2507</v>
      </c>
      <c r="G3718" s="1818"/>
      <c r="H3718" s="1818">
        <v>10</v>
      </c>
      <c r="I3718" s="1818">
        <v>10</v>
      </c>
      <c r="J3718" s="1546" t="s">
        <v>6523</v>
      </c>
      <c r="K3718" s="1546" t="s">
        <v>6456</v>
      </c>
      <c r="L3718" s="1546" t="s">
        <v>6515</v>
      </c>
    </row>
    <row r="3719" spans="1:12">
      <c r="A3719" s="1546" t="s">
        <v>314</v>
      </c>
      <c r="B3719" s="1817">
        <v>13533</v>
      </c>
      <c r="C3719" s="1546" t="s">
        <v>2554</v>
      </c>
      <c r="D3719" s="1546" t="s">
        <v>2282</v>
      </c>
      <c r="E3719" s="1546" t="s">
        <v>1240</v>
      </c>
      <c r="F3719" s="1546" t="s">
        <v>2508</v>
      </c>
      <c r="G3719" s="1818"/>
      <c r="H3719" s="1818">
        <v>3</v>
      </c>
      <c r="I3719" s="1818">
        <v>3</v>
      </c>
      <c r="J3719" s="1546" t="s">
        <v>6523</v>
      </c>
      <c r="K3719" s="1546" t="s">
        <v>6456</v>
      </c>
      <c r="L3719" s="1546" t="s">
        <v>6515</v>
      </c>
    </row>
    <row r="3720" spans="1:12">
      <c r="A3720" s="1546" t="s">
        <v>314</v>
      </c>
      <c r="B3720" s="1817">
        <v>13534</v>
      </c>
      <c r="C3720" s="1546" t="s">
        <v>2554</v>
      </c>
      <c r="D3720" s="1546" t="s">
        <v>2282</v>
      </c>
      <c r="E3720" s="1546" t="s">
        <v>2556</v>
      </c>
      <c r="F3720" s="1546" t="s">
        <v>2557</v>
      </c>
      <c r="G3720" s="1818"/>
      <c r="H3720" s="1818">
        <v>2</v>
      </c>
      <c r="I3720" s="1818">
        <v>2</v>
      </c>
      <c r="J3720" s="1546" t="s">
        <v>6523</v>
      </c>
      <c r="K3720" s="1546" t="s">
        <v>6456</v>
      </c>
      <c r="L3720" s="1546" t="s">
        <v>6515</v>
      </c>
    </row>
    <row r="3721" spans="1:12">
      <c r="A3721" s="1546" t="s">
        <v>314</v>
      </c>
      <c r="B3721" s="1817">
        <v>13535</v>
      </c>
      <c r="C3721" s="1546" t="s">
        <v>2554</v>
      </c>
      <c r="D3721" s="1546" t="s">
        <v>2282</v>
      </c>
      <c r="E3721" s="1546" t="s">
        <v>6267</v>
      </c>
      <c r="F3721" s="1546" t="s">
        <v>723</v>
      </c>
      <c r="G3721" s="1818"/>
      <c r="H3721" s="1818">
        <v>2</v>
      </c>
      <c r="I3721" s="1818">
        <v>2</v>
      </c>
      <c r="J3721" s="1546" t="s">
        <v>6523</v>
      </c>
      <c r="K3721" s="1546" t="s">
        <v>6456</v>
      </c>
      <c r="L3721" s="1546" t="s">
        <v>6515</v>
      </c>
    </row>
    <row r="3722" spans="1:12">
      <c r="A3722" s="1546" t="s">
        <v>314</v>
      </c>
      <c r="B3722" s="1817">
        <v>13537</v>
      </c>
      <c r="C3722" s="1546" t="s">
        <v>2554</v>
      </c>
      <c r="D3722" s="1546" t="s">
        <v>2282</v>
      </c>
      <c r="E3722" s="1546" t="s">
        <v>6607</v>
      </c>
      <c r="F3722" s="1546" t="s">
        <v>6515</v>
      </c>
      <c r="G3722" s="1818"/>
      <c r="H3722" s="1818">
        <v>4</v>
      </c>
      <c r="I3722" s="1818">
        <v>4</v>
      </c>
      <c r="J3722" s="1546" t="s">
        <v>6523</v>
      </c>
      <c r="K3722" s="1546" t="s">
        <v>6456</v>
      </c>
      <c r="L3722" s="1546" t="s">
        <v>6515</v>
      </c>
    </row>
    <row r="3723" spans="1:12">
      <c r="A3723" s="1546" t="s">
        <v>314</v>
      </c>
      <c r="B3723" s="1817">
        <v>13541</v>
      </c>
      <c r="C3723" s="1546" t="s">
        <v>2554</v>
      </c>
      <c r="D3723" s="1546" t="s">
        <v>2282</v>
      </c>
      <c r="E3723" s="1546" t="s">
        <v>6286</v>
      </c>
      <c r="F3723" s="1546" t="s">
        <v>6493</v>
      </c>
      <c r="G3723" s="1818"/>
      <c r="H3723" s="1818">
        <v>2</v>
      </c>
      <c r="I3723" s="1818">
        <v>2</v>
      </c>
      <c r="J3723" s="1546" t="s">
        <v>6523</v>
      </c>
      <c r="K3723" s="1546" t="s">
        <v>6456</v>
      </c>
      <c r="L3723" s="1546" t="s">
        <v>6515</v>
      </c>
    </row>
    <row r="3724" spans="1:12">
      <c r="A3724" s="1546" t="s">
        <v>314</v>
      </c>
      <c r="B3724" s="1817">
        <v>13542</v>
      </c>
      <c r="C3724" s="1546" t="s">
        <v>2554</v>
      </c>
      <c r="D3724" s="1546" t="s">
        <v>2282</v>
      </c>
      <c r="E3724" s="1546" t="s">
        <v>555</v>
      </c>
      <c r="F3724" s="1546" t="s">
        <v>556</v>
      </c>
      <c r="G3724" s="1818"/>
      <c r="H3724" s="1818">
        <v>5</v>
      </c>
      <c r="I3724" s="1818">
        <v>5</v>
      </c>
      <c r="J3724" s="1546" t="s">
        <v>6523</v>
      </c>
      <c r="K3724" s="1546" t="s">
        <v>6456</v>
      </c>
      <c r="L3724" s="1546" t="s">
        <v>6515</v>
      </c>
    </row>
    <row r="3725" spans="1:12">
      <c r="A3725" s="1546" t="s">
        <v>314</v>
      </c>
      <c r="B3725" s="1817">
        <v>13543</v>
      </c>
      <c r="C3725" s="1546" t="s">
        <v>2554</v>
      </c>
      <c r="D3725" s="1546" t="s">
        <v>2282</v>
      </c>
      <c r="E3725" s="1546" t="s">
        <v>6281</v>
      </c>
      <c r="F3725" s="1546" t="s">
        <v>6282</v>
      </c>
      <c r="G3725" s="1818"/>
      <c r="H3725" s="1818">
        <v>5</v>
      </c>
      <c r="I3725" s="1818">
        <v>5</v>
      </c>
      <c r="J3725" s="1546" t="s">
        <v>6523</v>
      </c>
      <c r="K3725" s="1546" t="s">
        <v>6456</v>
      </c>
      <c r="L3725" s="1546" t="s">
        <v>6515</v>
      </c>
    </row>
    <row r="3726" spans="1:12">
      <c r="A3726" s="1546" t="s">
        <v>314</v>
      </c>
      <c r="B3726" s="1817">
        <v>13544</v>
      </c>
      <c r="C3726" s="1546" t="s">
        <v>2554</v>
      </c>
      <c r="D3726" s="1546" t="s">
        <v>2282</v>
      </c>
      <c r="E3726" s="1546" t="s">
        <v>6174</v>
      </c>
      <c r="F3726" s="1546" t="s">
        <v>1921</v>
      </c>
      <c r="G3726" s="1818"/>
      <c r="H3726" s="1818">
        <v>5</v>
      </c>
      <c r="I3726" s="1818">
        <v>5</v>
      </c>
      <c r="J3726" s="1546" t="s">
        <v>6523</v>
      </c>
      <c r="K3726" s="1546" t="s">
        <v>6456</v>
      </c>
      <c r="L3726" s="1546" t="s">
        <v>6515</v>
      </c>
    </row>
    <row r="3727" spans="1:12">
      <c r="A3727" s="1546" t="s">
        <v>314</v>
      </c>
      <c r="B3727" s="1817">
        <v>13546</v>
      </c>
      <c r="C3727" s="1546" t="s">
        <v>2554</v>
      </c>
      <c r="D3727" s="1546" t="s">
        <v>2282</v>
      </c>
      <c r="E3727" s="1546" t="s">
        <v>515</v>
      </c>
      <c r="F3727" s="1546" t="s">
        <v>6490</v>
      </c>
      <c r="G3727" s="1818"/>
      <c r="H3727" s="1818">
        <v>2</v>
      </c>
      <c r="I3727" s="1818">
        <v>2</v>
      </c>
      <c r="J3727" s="1546" t="s">
        <v>6523</v>
      </c>
      <c r="K3727" s="1546" t="s">
        <v>6456</v>
      </c>
      <c r="L3727" s="1546" t="s">
        <v>6515</v>
      </c>
    </row>
    <row r="3728" spans="1:12">
      <c r="A3728" s="1546" t="s">
        <v>314</v>
      </c>
      <c r="B3728" s="1817">
        <v>13547</v>
      </c>
      <c r="C3728" s="1546" t="s">
        <v>2554</v>
      </c>
      <c r="D3728" s="1546" t="s">
        <v>2282</v>
      </c>
      <c r="E3728" s="1546" t="s">
        <v>1690</v>
      </c>
      <c r="F3728" s="1546" t="s">
        <v>6499</v>
      </c>
      <c r="G3728" s="1818"/>
      <c r="H3728" s="1818">
        <v>3</v>
      </c>
      <c r="I3728" s="1818">
        <v>3</v>
      </c>
      <c r="J3728" s="1546" t="s">
        <v>6523</v>
      </c>
      <c r="K3728" s="1546" t="s">
        <v>6456</v>
      </c>
      <c r="L3728" s="1546" t="s">
        <v>6515</v>
      </c>
    </row>
    <row r="3729" spans="1:12">
      <c r="A3729" s="1546" t="s">
        <v>314</v>
      </c>
      <c r="B3729" s="1817">
        <v>13548</v>
      </c>
      <c r="C3729" s="1546" t="s">
        <v>2554</v>
      </c>
      <c r="D3729" s="1546" t="s">
        <v>2282</v>
      </c>
      <c r="E3729" s="1546" t="s">
        <v>1608</v>
      </c>
      <c r="F3729" s="1546" t="s">
        <v>2560</v>
      </c>
      <c r="G3729" s="1818"/>
      <c r="H3729" s="1818">
        <v>2</v>
      </c>
      <c r="I3729" s="1818">
        <v>2</v>
      </c>
      <c r="J3729" s="1546" t="s">
        <v>6523</v>
      </c>
      <c r="K3729" s="1546" t="s">
        <v>6456</v>
      </c>
      <c r="L3729" s="1546" t="s">
        <v>6515</v>
      </c>
    </row>
    <row r="3730" spans="1:12">
      <c r="A3730" s="1546" t="s">
        <v>314</v>
      </c>
      <c r="B3730" s="1817">
        <v>13549</v>
      </c>
      <c r="C3730" s="1546" t="s">
        <v>2554</v>
      </c>
      <c r="D3730" s="1546" t="s">
        <v>2282</v>
      </c>
      <c r="E3730" s="1546" t="s">
        <v>794</v>
      </c>
      <c r="F3730" s="1546" t="s">
        <v>1600</v>
      </c>
      <c r="G3730" s="1818"/>
      <c r="H3730" s="1818">
        <v>3</v>
      </c>
      <c r="I3730" s="1818">
        <v>3</v>
      </c>
      <c r="J3730" s="1546" t="s">
        <v>6523</v>
      </c>
      <c r="K3730" s="1546" t="s">
        <v>6456</v>
      </c>
      <c r="L3730" s="1546" t="s">
        <v>6515</v>
      </c>
    </row>
    <row r="3731" spans="1:12">
      <c r="A3731" s="1546" t="s">
        <v>314</v>
      </c>
      <c r="B3731" s="1817">
        <v>13551</v>
      </c>
      <c r="C3731" s="1546" t="s">
        <v>2554</v>
      </c>
      <c r="D3731" s="1546" t="s">
        <v>2282</v>
      </c>
      <c r="E3731" s="1546" t="s">
        <v>1036</v>
      </c>
      <c r="F3731" s="1546" t="s">
        <v>1163</v>
      </c>
      <c r="G3731" s="1818"/>
      <c r="H3731" s="1818">
        <v>2</v>
      </c>
      <c r="I3731" s="1818">
        <v>2</v>
      </c>
      <c r="J3731" s="1546" t="s">
        <v>6523</v>
      </c>
      <c r="K3731" s="1546" t="s">
        <v>6456</v>
      </c>
      <c r="L3731" s="1546" t="s">
        <v>6515</v>
      </c>
    </row>
    <row r="3732" spans="1:12">
      <c r="A3732" s="1546" t="s">
        <v>314</v>
      </c>
      <c r="B3732" s="1817">
        <v>13553</v>
      </c>
      <c r="C3732" s="1546" t="s">
        <v>2554</v>
      </c>
      <c r="D3732" s="1546" t="s">
        <v>2282</v>
      </c>
      <c r="E3732" s="1546" t="s">
        <v>1082</v>
      </c>
      <c r="F3732" s="1546" t="s">
        <v>2561</v>
      </c>
      <c r="G3732" s="1818"/>
      <c r="H3732" s="1818">
        <v>2</v>
      </c>
      <c r="I3732" s="1818">
        <v>2</v>
      </c>
      <c r="J3732" s="1546" t="s">
        <v>6523</v>
      </c>
      <c r="K3732" s="1546" t="s">
        <v>6456</v>
      </c>
      <c r="L3732" s="1546" t="s">
        <v>6515</v>
      </c>
    </row>
    <row r="3733" spans="1:12">
      <c r="A3733" s="1546" t="s">
        <v>314</v>
      </c>
      <c r="B3733" s="1817">
        <v>13555</v>
      </c>
      <c r="C3733" s="1546" t="s">
        <v>2554</v>
      </c>
      <c r="D3733" s="1546" t="s">
        <v>2282</v>
      </c>
      <c r="E3733" s="1546" t="s">
        <v>2191</v>
      </c>
      <c r="F3733" s="1546" t="s">
        <v>6623</v>
      </c>
      <c r="G3733" s="1818">
        <v>2</v>
      </c>
      <c r="H3733" s="1818">
        <v>2</v>
      </c>
      <c r="I3733" s="1818">
        <v>4</v>
      </c>
      <c r="J3733" s="1546" t="s">
        <v>6527</v>
      </c>
      <c r="K3733" s="1546" t="s">
        <v>6456</v>
      </c>
      <c r="L3733" s="1546" t="s">
        <v>6515</v>
      </c>
    </row>
    <row r="3734" spans="1:12">
      <c r="A3734" s="1546" t="s">
        <v>314</v>
      </c>
      <c r="B3734" s="1817">
        <v>13556</v>
      </c>
      <c r="C3734" s="1546" t="s">
        <v>2554</v>
      </c>
      <c r="D3734" s="1546" t="s">
        <v>2282</v>
      </c>
      <c r="E3734" s="1546" t="s">
        <v>6205</v>
      </c>
      <c r="F3734" s="1546" t="s">
        <v>2563</v>
      </c>
      <c r="G3734" s="1818"/>
      <c r="H3734" s="1818">
        <v>2</v>
      </c>
      <c r="I3734" s="1818">
        <v>2</v>
      </c>
      <c r="J3734" s="1546" t="s">
        <v>6523</v>
      </c>
      <c r="K3734" s="1546" t="s">
        <v>6456</v>
      </c>
      <c r="L3734" s="1546" t="s">
        <v>6515</v>
      </c>
    </row>
    <row r="3735" spans="1:12">
      <c r="A3735" s="1546" t="s">
        <v>314</v>
      </c>
      <c r="B3735" s="1817">
        <v>13558</v>
      </c>
      <c r="C3735" s="1546" t="s">
        <v>2554</v>
      </c>
      <c r="D3735" s="1546" t="s">
        <v>2282</v>
      </c>
      <c r="E3735" s="1546" t="s">
        <v>6278</v>
      </c>
      <c r="F3735" s="1546" t="s">
        <v>5973</v>
      </c>
      <c r="G3735" s="1818"/>
      <c r="H3735" s="1818">
        <v>2</v>
      </c>
      <c r="I3735" s="1818">
        <v>2</v>
      </c>
      <c r="J3735" s="1546" t="s">
        <v>6523</v>
      </c>
      <c r="K3735" s="1546" t="s">
        <v>6456</v>
      </c>
      <c r="L3735" s="1546" t="s">
        <v>6515</v>
      </c>
    </row>
    <row r="3736" spans="1:12">
      <c r="A3736" s="1546" t="s">
        <v>314</v>
      </c>
      <c r="B3736" s="1817">
        <v>13559</v>
      </c>
      <c r="C3736" s="1546" t="s">
        <v>2554</v>
      </c>
      <c r="D3736" s="1546" t="s">
        <v>2282</v>
      </c>
      <c r="E3736" s="1546" t="s">
        <v>6553</v>
      </c>
      <c r="F3736" s="1546" t="s">
        <v>849</v>
      </c>
      <c r="G3736" s="1818"/>
      <c r="H3736" s="1818">
        <v>2</v>
      </c>
      <c r="I3736" s="1818">
        <v>2</v>
      </c>
      <c r="J3736" s="1546" t="s">
        <v>6523</v>
      </c>
      <c r="K3736" s="1546" t="s">
        <v>6456</v>
      </c>
      <c r="L3736" s="1546" t="s">
        <v>6515</v>
      </c>
    </row>
    <row r="3737" spans="1:12">
      <c r="A3737" s="1546" t="s">
        <v>314</v>
      </c>
      <c r="B3737" s="1817">
        <v>13561</v>
      </c>
      <c r="C3737" s="1546" t="s">
        <v>2554</v>
      </c>
      <c r="D3737" s="1546" t="s">
        <v>2282</v>
      </c>
      <c r="E3737" s="1546" t="s">
        <v>6395</v>
      </c>
      <c r="F3737" s="1546" t="s">
        <v>383</v>
      </c>
      <c r="G3737" s="1818"/>
      <c r="H3737" s="1818">
        <v>1</v>
      </c>
      <c r="I3737" s="1818">
        <v>1</v>
      </c>
      <c r="J3737" s="1546" t="s">
        <v>6523</v>
      </c>
      <c r="K3737" s="1546" t="s">
        <v>6456</v>
      </c>
      <c r="L3737" s="1546" t="s">
        <v>6515</v>
      </c>
    </row>
    <row r="3738" spans="1:12">
      <c r="A3738" s="1546" t="s">
        <v>314</v>
      </c>
      <c r="B3738" s="1817">
        <v>13563</v>
      </c>
      <c r="C3738" s="1546" t="s">
        <v>2554</v>
      </c>
      <c r="D3738" s="1546" t="s">
        <v>2282</v>
      </c>
      <c r="E3738" s="1546" t="s">
        <v>707</v>
      </c>
      <c r="F3738" s="1546" t="s">
        <v>708</v>
      </c>
      <c r="G3738" s="1818">
        <v>1</v>
      </c>
      <c r="H3738" s="1818">
        <v>4</v>
      </c>
      <c r="I3738" s="1818">
        <v>4</v>
      </c>
      <c r="J3738" s="1546" t="s">
        <v>6527</v>
      </c>
      <c r="K3738" s="1546" t="s">
        <v>6456</v>
      </c>
      <c r="L3738" s="1546" t="s">
        <v>6515</v>
      </c>
    </row>
    <row r="3739" spans="1:12">
      <c r="A3739" s="1546" t="s">
        <v>314</v>
      </c>
      <c r="B3739" s="1817">
        <v>13593</v>
      </c>
      <c r="C3739" s="1546" t="s">
        <v>2573</v>
      </c>
      <c r="D3739" s="1546" t="s">
        <v>2283</v>
      </c>
      <c r="E3739" s="1546" t="s">
        <v>755</v>
      </c>
      <c r="F3739" s="1546" t="s">
        <v>756</v>
      </c>
      <c r="G3739" s="1818">
        <v>1</v>
      </c>
      <c r="H3739" s="1818">
        <v>5</v>
      </c>
      <c r="I3739" s="1818">
        <v>5</v>
      </c>
      <c r="J3739" s="1546" t="s">
        <v>6527</v>
      </c>
      <c r="K3739" s="1546" t="s">
        <v>6456</v>
      </c>
      <c r="L3739" s="1546" t="s">
        <v>6515</v>
      </c>
    </row>
    <row r="3740" spans="1:12">
      <c r="A3740" s="1546" t="s">
        <v>314</v>
      </c>
      <c r="B3740" s="1817">
        <v>13594</v>
      </c>
      <c r="C3740" s="1546" t="s">
        <v>2573</v>
      </c>
      <c r="D3740" s="1546" t="s">
        <v>2283</v>
      </c>
      <c r="E3740" s="1546" t="s">
        <v>1662</v>
      </c>
      <c r="F3740" s="1546" t="s">
        <v>362</v>
      </c>
      <c r="G3740" s="1818">
        <v>1</v>
      </c>
      <c r="H3740" s="1818">
        <v>5</v>
      </c>
      <c r="I3740" s="1818">
        <v>5</v>
      </c>
      <c r="J3740" s="1546" t="s">
        <v>6527</v>
      </c>
      <c r="K3740" s="1546" t="s">
        <v>6456</v>
      </c>
      <c r="L3740" s="1546" t="s">
        <v>6515</v>
      </c>
    </row>
    <row r="3741" spans="1:12">
      <c r="A3741" s="1546" t="s">
        <v>314</v>
      </c>
      <c r="B3741" s="1817">
        <v>13595</v>
      </c>
      <c r="C3741" s="1546" t="s">
        <v>2573</v>
      </c>
      <c r="D3741" s="1546" t="s">
        <v>2283</v>
      </c>
      <c r="E3741" s="1546" t="s">
        <v>1662</v>
      </c>
      <c r="F3741" s="1546" t="s">
        <v>362</v>
      </c>
      <c r="G3741" s="1818">
        <v>1</v>
      </c>
      <c r="H3741" s="1818">
        <v>1</v>
      </c>
      <c r="I3741" s="1818">
        <v>1</v>
      </c>
      <c r="J3741" s="1546" t="s">
        <v>6527</v>
      </c>
      <c r="K3741" s="1546" t="s">
        <v>6456</v>
      </c>
      <c r="L3741" s="1546" t="s">
        <v>6515</v>
      </c>
    </row>
    <row r="3742" spans="1:12">
      <c r="A3742" s="1546" t="s">
        <v>314</v>
      </c>
      <c r="B3742" s="1817">
        <v>13596</v>
      </c>
      <c r="C3742" s="1546" t="s">
        <v>2573</v>
      </c>
      <c r="D3742" s="1546" t="s">
        <v>2283</v>
      </c>
      <c r="E3742" s="1546" t="s">
        <v>6252</v>
      </c>
      <c r="F3742" s="1546" t="s">
        <v>448</v>
      </c>
      <c r="G3742" s="1818">
        <v>1</v>
      </c>
      <c r="H3742" s="1818">
        <v>5</v>
      </c>
      <c r="I3742" s="1818">
        <v>5</v>
      </c>
      <c r="J3742" s="1546" t="s">
        <v>6527</v>
      </c>
      <c r="K3742" s="1546" t="s">
        <v>6456</v>
      </c>
      <c r="L3742" s="1546" t="s">
        <v>6515</v>
      </c>
    </row>
    <row r="3743" spans="1:12">
      <c r="A3743" s="1546" t="s">
        <v>314</v>
      </c>
      <c r="B3743" s="1817">
        <v>13631</v>
      </c>
      <c r="C3743" s="1546" t="s">
        <v>2573</v>
      </c>
      <c r="D3743" s="1546" t="s">
        <v>2284</v>
      </c>
      <c r="E3743" s="1546" t="s">
        <v>6233</v>
      </c>
      <c r="F3743" s="1546" t="s">
        <v>274</v>
      </c>
      <c r="G3743" s="1818">
        <v>1</v>
      </c>
      <c r="H3743" s="1818">
        <v>5</v>
      </c>
      <c r="I3743" s="1818">
        <v>5</v>
      </c>
      <c r="J3743" s="1546" t="s">
        <v>6527</v>
      </c>
      <c r="K3743" s="1546" t="s">
        <v>6456</v>
      </c>
      <c r="L3743" s="1546" t="s">
        <v>6515</v>
      </c>
    </row>
    <row r="3744" spans="1:12">
      <c r="A3744" s="1546" t="s">
        <v>314</v>
      </c>
      <c r="B3744" s="1817">
        <v>13632</v>
      </c>
      <c r="C3744" s="1546" t="s">
        <v>2573</v>
      </c>
      <c r="D3744" s="1546" t="s">
        <v>2284</v>
      </c>
      <c r="E3744" s="1546" t="s">
        <v>6239</v>
      </c>
      <c r="F3744" s="1546" t="s">
        <v>347</v>
      </c>
      <c r="G3744" s="1818"/>
      <c r="H3744" s="1818"/>
      <c r="I3744" s="1818">
        <v>3</v>
      </c>
      <c r="J3744" s="1546" t="s">
        <v>6523</v>
      </c>
      <c r="K3744" s="1546" t="s">
        <v>6456</v>
      </c>
      <c r="L3744" s="1546" t="s">
        <v>6515</v>
      </c>
    </row>
    <row r="3745" spans="1:12">
      <c r="A3745" s="1546" t="s">
        <v>314</v>
      </c>
      <c r="B3745" s="1817">
        <v>13633</v>
      </c>
      <c r="C3745" s="1546" t="s">
        <v>2573</v>
      </c>
      <c r="D3745" s="1546" t="s">
        <v>2284</v>
      </c>
      <c r="E3745" s="1546" t="s">
        <v>6227</v>
      </c>
      <c r="F3745" s="1546" t="s">
        <v>5961</v>
      </c>
      <c r="G3745" s="1818">
        <v>1</v>
      </c>
      <c r="H3745" s="1818"/>
      <c r="I3745" s="1818">
        <v>3</v>
      </c>
      <c r="J3745" s="1546" t="s">
        <v>6523</v>
      </c>
      <c r="K3745" s="1546" t="s">
        <v>6456</v>
      </c>
      <c r="L3745" s="1546" t="s">
        <v>6515</v>
      </c>
    </row>
    <row r="3746" spans="1:12">
      <c r="A3746" s="1546" t="s">
        <v>314</v>
      </c>
      <c r="B3746" s="1817">
        <v>13634</v>
      </c>
      <c r="C3746" s="1546" t="s">
        <v>2573</v>
      </c>
      <c r="D3746" s="1546" t="s">
        <v>2284</v>
      </c>
      <c r="E3746" s="1546" t="s">
        <v>586</v>
      </c>
      <c r="F3746" s="1546" t="s">
        <v>5919</v>
      </c>
      <c r="G3746" s="1818">
        <v>1</v>
      </c>
      <c r="H3746" s="1818">
        <v>5</v>
      </c>
      <c r="I3746" s="1818">
        <v>5</v>
      </c>
      <c r="J3746" s="1546" t="s">
        <v>6527</v>
      </c>
      <c r="K3746" s="1546" t="s">
        <v>6456</v>
      </c>
      <c r="L3746" s="1546" t="s">
        <v>6515</v>
      </c>
    </row>
    <row r="3747" spans="1:12">
      <c r="A3747" s="1546" t="s">
        <v>314</v>
      </c>
      <c r="B3747" s="1817">
        <v>13635</v>
      </c>
      <c r="C3747" s="1546" t="s">
        <v>2573</v>
      </c>
      <c r="D3747" s="1546" t="s">
        <v>2284</v>
      </c>
      <c r="E3747" s="1546" t="s">
        <v>443</v>
      </c>
      <c r="F3747" s="1546" t="s">
        <v>442</v>
      </c>
      <c r="G3747" s="1818">
        <v>1</v>
      </c>
      <c r="H3747" s="1818">
        <v>5</v>
      </c>
      <c r="I3747" s="1818">
        <v>5</v>
      </c>
      <c r="J3747" s="1546" t="s">
        <v>6527</v>
      </c>
      <c r="K3747" s="1546" t="s">
        <v>6456</v>
      </c>
      <c r="L3747" s="1546" t="s">
        <v>6515</v>
      </c>
    </row>
    <row r="3748" spans="1:12">
      <c r="A3748" s="1546" t="s">
        <v>314</v>
      </c>
      <c r="B3748" s="1817">
        <v>13636</v>
      </c>
      <c r="C3748" s="1546" t="s">
        <v>2573</v>
      </c>
      <c r="D3748" s="1546" t="s">
        <v>2284</v>
      </c>
      <c r="E3748" s="1546" t="s">
        <v>283</v>
      </c>
      <c r="F3748" s="1546" t="s">
        <v>282</v>
      </c>
      <c r="G3748" s="1818">
        <v>1</v>
      </c>
      <c r="H3748" s="1818">
        <v>5</v>
      </c>
      <c r="I3748" s="1818">
        <v>5</v>
      </c>
      <c r="J3748" s="1546" t="s">
        <v>6527</v>
      </c>
      <c r="K3748" s="1546" t="s">
        <v>6456</v>
      </c>
      <c r="L3748" s="1546" t="s">
        <v>6515</v>
      </c>
    </row>
    <row r="3749" spans="1:12">
      <c r="A3749" s="1546" t="s">
        <v>314</v>
      </c>
      <c r="B3749" s="1817">
        <v>13637</v>
      </c>
      <c r="C3749" s="1546" t="s">
        <v>2573</v>
      </c>
      <c r="D3749" s="1546" t="s">
        <v>2284</v>
      </c>
      <c r="E3749" s="1546" t="s">
        <v>593</v>
      </c>
      <c r="F3749" s="1546" t="s">
        <v>438</v>
      </c>
      <c r="G3749" s="1818">
        <v>1</v>
      </c>
      <c r="H3749" s="1818">
        <v>5</v>
      </c>
      <c r="I3749" s="1818">
        <v>5</v>
      </c>
      <c r="J3749" s="1546" t="s">
        <v>6527</v>
      </c>
      <c r="K3749" s="1546" t="s">
        <v>6456</v>
      </c>
      <c r="L3749" s="1546" t="s">
        <v>6515</v>
      </c>
    </row>
    <row r="3750" spans="1:12">
      <c r="A3750" s="1546" t="s">
        <v>314</v>
      </c>
      <c r="B3750" s="1817">
        <v>13638</v>
      </c>
      <c r="C3750" s="1546" t="s">
        <v>2573</v>
      </c>
      <c r="D3750" s="1546" t="s">
        <v>2284</v>
      </c>
      <c r="E3750" s="1546" t="s">
        <v>6280</v>
      </c>
      <c r="F3750" s="1546" t="s">
        <v>750</v>
      </c>
      <c r="G3750" s="1818">
        <v>1</v>
      </c>
      <c r="H3750" s="1818">
        <v>1</v>
      </c>
      <c r="I3750" s="1818">
        <v>1</v>
      </c>
      <c r="J3750" s="1546" t="s">
        <v>6527</v>
      </c>
      <c r="K3750" s="1546" t="s">
        <v>6456</v>
      </c>
      <c r="L3750" s="1546" t="s">
        <v>6515</v>
      </c>
    </row>
    <row r="3751" spans="1:12">
      <c r="A3751" s="1546" t="s">
        <v>314</v>
      </c>
      <c r="B3751" s="1817">
        <v>13640</v>
      </c>
      <c r="C3751" s="1546" t="s">
        <v>2573</v>
      </c>
      <c r="D3751" s="1546" t="s">
        <v>2284</v>
      </c>
      <c r="E3751" s="1546" t="s">
        <v>819</v>
      </c>
      <c r="F3751" s="1546" t="s">
        <v>818</v>
      </c>
      <c r="G3751" s="1818">
        <v>1</v>
      </c>
      <c r="H3751" s="1818">
        <v>4</v>
      </c>
      <c r="I3751" s="1818">
        <v>4</v>
      </c>
      <c r="J3751" s="1546" t="s">
        <v>6527</v>
      </c>
      <c r="K3751" s="1546" t="s">
        <v>6456</v>
      </c>
      <c r="L3751" s="1546" t="s">
        <v>6515</v>
      </c>
    </row>
    <row r="3752" spans="1:12">
      <c r="A3752" s="1546" t="s">
        <v>314</v>
      </c>
      <c r="B3752" s="1817">
        <v>13641</v>
      </c>
      <c r="C3752" s="1546" t="s">
        <v>2573</v>
      </c>
      <c r="D3752" s="1546" t="s">
        <v>2284</v>
      </c>
      <c r="E3752" s="1546" t="s">
        <v>277</v>
      </c>
      <c r="F3752" s="1546" t="s">
        <v>278</v>
      </c>
      <c r="G3752" s="1818">
        <v>1</v>
      </c>
      <c r="H3752" s="1818">
        <v>4</v>
      </c>
      <c r="I3752" s="1818">
        <v>4</v>
      </c>
      <c r="J3752" s="1546" t="s">
        <v>6527</v>
      </c>
      <c r="K3752" s="1546" t="s">
        <v>6456</v>
      </c>
      <c r="L3752" s="1546" t="s">
        <v>6515</v>
      </c>
    </row>
    <row r="3753" spans="1:12">
      <c r="A3753" s="1546" t="s">
        <v>314</v>
      </c>
      <c r="B3753" s="1817">
        <v>13643</v>
      </c>
      <c r="C3753" s="1546" t="s">
        <v>2573</v>
      </c>
      <c r="D3753" s="1546" t="s">
        <v>2284</v>
      </c>
      <c r="E3753" s="1546" t="s">
        <v>1694</v>
      </c>
      <c r="F3753" s="1546" t="s">
        <v>1706</v>
      </c>
      <c r="G3753" s="1818"/>
      <c r="H3753" s="1818"/>
      <c r="I3753" s="1818">
        <v>10</v>
      </c>
      <c r="J3753" s="1546" t="s">
        <v>6523</v>
      </c>
      <c r="K3753" s="1546" t="s">
        <v>6456</v>
      </c>
      <c r="L3753" s="1546" t="s">
        <v>6515</v>
      </c>
    </row>
    <row r="3754" spans="1:12">
      <c r="A3754" s="1546" t="s">
        <v>314</v>
      </c>
      <c r="B3754" s="1817">
        <v>13645</v>
      </c>
      <c r="C3754" s="1546" t="s">
        <v>2573</v>
      </c>
      <c r="D3754" s="1546" t="s">
        <v>2284</v>
      </c>
      <c r="E3754" s="1546" t="s">
        <v>948</v>
      </c>
      <c r="F3754" s="1546" t="s">
        <v>947</v>
      </c>
      <c r="G3754" s="1818"/>
      <c r="H3754" s="1818"/>
      <c r="I3754" s="1818">
        <v>10</v>
      </c>
      <c r="J3754" s="1546" t="s">
        <v>6523</v>
      </c>
      <c r="K3754" s="1546" t="s">
        <v>6456</v>
      </c>
      <c r="L3754" s="1546" t="s">
        <v>6515</v>
      </c>
    </row>
    <row r="3755" spans="1:12">
      <c r="A3755" s="1546" t="s">
        <v>314</v>
      </c>
      <c r="B3755" s="1817">
        <v>13647</v>
      </c>
      <c r="C3755" s="1546" t="s">
        <v>2573</v>
      </c>
      <c r="D3755" s="1546" t="s">
        <v>2284</v>
      </c>
      <c r="E3755" s="1546" t="s">
        <v>1457</v>
      </c>
      <c r="F3755" s="1546" t="s">
        <v>1458</v>
      </c>
      <c r="G3755" s="1818"/>
      <c r="H3755" s="1818"/>
      <c r="I3755" s="1818">
        <v>20</v>
      </c>
      <c r="J3755" s="1546" t="s">
        <v>6523</v>
      </c>
      <c r="K3755" s="1546" t="s">
        <v>6456</v>
      </c>
      <c r="L3755" s="1546" t="s">
        <v>6515</v>
      </c>
    </row>
    <row r="3756" spans="1:12">
      <c r="A3756" s="1546" t="s">
        <v>314</v>
      </c>
      <c r="B3756" s="1817">
        <v>13673</v>
      </c>
      <c r="C3756" s="1546" t="s">
        <v>2582</v>
      </c>
      <c r="D3756" s="1546" t="s">
        <v>2285</v>
      </c>
      <c r="E3756" s="1546" t="s">
        <v>2583</v>
      </c>
      <c r="F3756" s="1546" t="s">
        <v>6515</v>
      </c>
      <c r="G3756" s="1818">
        <v>1</v>
      </c>
      <c r="H3756" s="1818">
        <v>1</v>
      </c>
      <c r="I3756" s="1818">
        <v>1</v>
      </c>
      <c r="J3756" s="1546" t="s">
        <v>6527</v>
      </c>
      <c r="K3756" s="1546" t="s">
        <v>6456</v>
      </c>
      <c r="L3756" s="1546" t="s">
        <v>6515</v>
      </c>
    </row>
    <row r="3757" spans="1:12">
      <c r="A3757" s="1546" t="s">
        <v>314</v>
      </c>
      <c r="B3757" s="1817">
        <v>13703</v>
      </c>
      <c r="C3757" s="1546" t="s">
        <v>2582</v>
      </c>
      <c r="D3757" s="1546" t="s">
        <v>2286</v>
      </c>
      <c r="E3757" s="1546" t="s">
        <v>2587</v>
      </c>
      <c r="F3757" s="1546" t="s">
        <v>2584</v>
      </c>
      <c r="G3757" s="1818">
        <v>1</v>
      </c>
      <c r="H3757" s="1818">
        <v>1</v>
      </c>
      <c r="I3757" s="1818">
        <v>1</v>
      </c>
      <c r="J3757" s="1546" t="s">
        <v>6527</v>
      </c>
      <c r="K3757" s="1546" t="s">
        <v>6456</v>
      </c>
      <c r="L3757" s="1546" t="s">
        <v>6515</v>
      </c>
    </row>
    <row r="3758" spans="1:12">
      <c r="A3758" s="1546" t="s">
        <v>314</v>
      </c>
      <c r="B3758" s="1817">
        <v>13704</v>
      </c>
      <c r="C3758" s="1546" t="s">
        <v>2582</v>
      </c>
      <c r="D3758" s="1546" t="s">
        <v>2286</v>
      </c>
      <c r="E3758" s="1546" t="s">
        <v>2627</v>
      </c>
      <c r="F3758" s="1546" t="s">
        <v>2585</v>
      </c>
      <c r="G3758" s="1818"/>
      <c r="H3758" s="1818">
        <v>1</v>
      </c>
      <c r="I3758" s="1818">
        <v>1</v>
      </c>
      <c r="J3758" s="1546" t="s">
        <v>6523</v>
      </c>
      <c r="K3758" s="1546" t="s">
        <v>6456</v>
      </c>
      <c r="L3758" s="1546" t="s">
        <v>6515</v>
      </c>
    </row>
    <row r="3759" spans="1:12">
      <c r="A3759" s="1546" t="s">
        <v>314</v>
      </c>
      <c r="B3759" s="1817">
        <v>13705</v>
      </c>
      <c r="C3759" s="1546" t="s">
        <v>2582</v>
      </c>
      <c r="D3759" s="1546" t="s">
        <v>2286</v>
      </c>
      <c r="E3759" s="1546" t="s">
        <v>2589</v>
      </c>
      <c r="F3759" s="1546" t="s">
        <v>2586</v>
      </c>
      <c r="G3759" s="1818"/>
      <c r="H3759" s="1818">
        <v>1</v>
      </c>
      <c r="I3759" s="1818">
        <v>1</v>
      </c>
      <c r="J3759" s="1546" t="s">
        <v>6523</v>
      </c>
      <c r="K3759" s="1546" t="s">
        <v>6456</v>
      </c>
      <c r="L3759" s="1546" t="s">
        <v>6515</v>
      </c>
    </row>
    <row r="3760" spans="1:12">
      <c r="A3760" s="1546" t="s">
        <v>314</v>
      </c>
      <c r="B3760" s="1817">
        <v>13732</v>
      </c>
      <c r="C3760" s="1546" t="s">
        <v>2582</v>
      </c>
      <c r="D3760" s="1546" t="s">
        <v>2287</v>
      </c>
      <c r="E3760" s="1546" t="s">
        <v>2591</v>
      </c>
      <c r="F3760" s="1546" t="s">
        <v>6515</v>
      </c>
      <c r="G3760" s="1818">
        <v>1</v>
      </c>
      <c r="H3760" s="1818">
        <v>50</v>
      </c>
      <c r="I3760" s="1818">
        <v>50</v>
      </c>
      <c r="J3760" s="1546" t="s">
        <v>6527</v>
      </c>
      <c r="K3760" s="1546" t="s">
        <v>6456</v>
      </c>
      <c r="L3760" s="1546" t="s">
        <v>6515</v>
      </c>
    </row>
    <row r="3761" spans="1:12">
      <c r="A3761" s="1546" t="s">
        <v>314</v>
      </c>
      <c r="B3761" s="1817">
        <v>13733</v>
      </c>
      <c r="C3761" s="1546" t="s">
        <v>2582</v>
      </c>
      <c r="D3761" s="1546" t="s">
        <v>2287</v>
      </c>
      <c r="E3761" s="1546" t="s">
        <v>2593</v>
      </c>
      <c r="F3761" s="1546" t="s">
        <v>6515</v>
      </c>
      <c r="G3761" s="1818"/>
      <c r="H3761" s="1818">
        <v>50</v>
      </c>
      <c r="I3761" s="1818">
        <v>50</v>
      </c>
      <c r="J3761" s="1546" t="s">
        <v>6523</v>
      </c>
      <c r="K3761" s="1546" t="s">
        <v>6456</v>
      </c>
      <c r="L3761" s="1546" t="s">
        <v>6515</v>
      </c>
    </row>
    <row r="3762" spans="1:12">
      <c r="A3762" s="1546" t="s">
        <v>314</v>
      </c>
      <c r="B3762" s="1817">
        <v>13734</v>
      </c>
      <c r="C3762" s="1546" t="s">
        <v>2582</v>
      </c>
      <c r="D3762" s="1546" t="s">
        <v>2287</v>
      </c>
      <c r="E3762" s="1546" t="s">
        <v>2592</v>
      </c>
      <c r="F3762" s="1546" t="s">
        <v>6515</v>
      </c>
      <c r="G3762" s="1818"/>
      <c r="H3762" s="1818">
        <v>50</v>
      </c>
      <c r="I3762" s="1818">
        <v>50</v>
      </c>
      <c r="J3762" s="1546" t="s">
        <v>6523</v>
      </c>
      <c r="K3762" s="1546" t="s">
        <v>6456</v>
      </c>
      <c r="L3762" s="1546" t="s">
        <v>6515</v>
      </c>
    </row>
    <row r="3763" spans="1:12">
      <c r="A3763" s="1546" t="s">
        <v>314</v>
      </c>
      <c r="B3763" s="1817">
        <v>13762</v>
      </c>
      <c r="C3763" s="1546" t="s">
        <v>2595</v>
      </c>
      <c r="D3763" s="1546" t="s">
        <v>2288</v>
      </c>
      <c r="E3763" s="1546" t="s">
        <v>6265</v>
      </c>
      <c r="F3763" s="1546" t="s">
        <v>585</v>
      </c>
      <c r="G3763" s="1818"/>
      <c r="H3763" s="1818"/>
      <c r="I3763" s="1818">
        <v>1</v>
      </c>
      <c r="J3763" s="1546" t="s">
        <v>6523</v>
      </c>
      <c r="K3763" s="1546" t="s">
        <v>6427</v>
      </c>
      <c r="L3763" s="1546" t="s">
        <v>6633</v>
      </c>
    </row>
    <row r="3764" spans="1:12">
      <c r="A3764" s="1546" t="s">
        <v>314</v>
      </c>
      <c r="B3764" s="1817">
        <v>13763</v>
      </c>
      <c r="C3764" s="1546" t="s">
        <v>2595</v>
      </c>
      <c r="D3764" s="1546" t="s">
        <v>2288</v>
      </c>
      <c r="E3764" s="1546" t="s">
        <v>6256</v>
      </c>
      <c r="F3764" s="1546" t="s">
        <v>436</v>
      </c>
      <c r="G3764" s="1818"/>
      <c r="H3764" s="1818"/>
      <c r="I3764" s="1818">
        <v>1</v>
      </c>
      <c r="J3764" s="1546" t="s">
        <v>6523</v>
      </c>
      <c r="K3764" s="1546" t="s">
        <v>6427</v>
      </c>
      <c r="L3764" s="1546" t="s">
        <v>6633</v>
      </c>
    </row>
    <row r="3765" spans="1:12">
      <c r="A3765" s="1546" t="s">
        <v>314</v>
      </c>
      <c r="B3765" s="1817">
        <v>13765</v>
      </c>
      <c r="C3765" s="1546" t="s">
        <v>2595</v>
      </c>
      <c r="D3765" s="1546" t="s">
        <v>2288</v>
      </c>
      <c r="E3765" s="1546" t="s">
        <v>6105</v>
      </c>
      <c r="F3765" s="1546" t="s">
        <v>331</v>
      </c>
      <c r="G3765" s="1818"/>
      <c r="H3765" s="1818"/>
      <c r="I3765" s="1818">
        <v>1</v>
      </c>
      <c r="J3765" s="1546" t="s">
        <v>6523</v>
      </c>
      <c r="K3765" s="1546" t="s">
        <v>6427</v>
      </c>
      <c r="L3765" s="1546" t="s">
        <v>6633</v>
      </c>
    </row>
    <row r="3766" spans="1:12">
      <c r="A3766" s="1546" t="s">
        <v>314</v>
      </c>
      <c r="B3766" s="1817">
        <v>13766</v>
      </c>
      <c r="C3766" s="1546" t="s">
        <v>2595</v>
      </c>
      <c r="D3766" s="1546" t="s">
        <v>2288</v>
      </c>
      <c r="E3766" s="1546" t="s">
        <v>1728</v>
      </c>
      <c r="F3766" s="1546" t="s">
        <v>1729</v>
      </c>
      <c r="G3766" s="1818"/>
      <c r="H3766" s="1818"/>
      <c r="I3766" s="1818">
        <v>1</v>
      </c>
      <c r="J3766" s="1546" t="s">
        <v>6523</v>
      </c>
      <c r="K3766" s="1546" t="s">
        <v>6427</v>
      </c>
      <c r="L3766" s="1546" t="s">
        <v>6633</v>
      </c>
    </row>
    <row r="3767" spans="1:12">
      <c r="A3767" s="1546" t="s">
        <v>314</v>
      </c>
      <c r="B3767" s="1817">
        <v>13767</v>
      </c>
      <c r="C3767" s="1546" t="s">
        <v>2595</v>
      </c>
      <c r="D3767" s="1546" t="s">
        <v>2288</v>
      </c>
      <c r="E3767" s="1546" t="s">
        <v>488</v>
      </c>
      <c r="F3767" s="1546" t="s">
        <v>2596</v>
      </c>
      <c r="G3767" s="1818"/>
      <c r="H3767" s="1818"/>
      <c r="I3767" s="1818">
        <v>1</v>
      </c>
      <c r="J3767" s="1546" t="s">
        <v>6523</v>
      </c>
      <c r="K3767" s="1546" t="s">
        <v>6427</v>
      </c>
      <c r="L3767" s="1546" t="s">
        <v>6633</v>
      </c>
    </row>
    <row r="3768" spans="1:12">
      <c r="A3768" s="1546" t="s">
        <v>314</v>
      </c>
      <c r="B3768" s="1817">
        <v>13768</v>
      </c>
      <c r="C3768" s="1546" t="s">
        <v>2595</v>
      </c>
      <c r="D3768" s="1546" t="s">
        <v>2288</v>
      </c>
      <c r="E3768" s="1546" t="s">
        <v>6167</v>
      </c>
      <c r="F3768" s="1546" t="s">
        <v>1739</v>
      </c>
      <c r="G3768" s="1818"/>
      <c r="H3768" s="1818"/>
      <c r="I3768" s="1818">
        <v>1</v>
      </c>
      <c r="J3768" s="1546" t="s">
        <v>6523</v>
      </c>
      <c r="K3768" s="1546" t="s">
        <v>6427</v>
      </c>
      <c r="L3768" s="1546" t="s">
        <v>6633</v>
      </c>
    </row>
    <row r="3769" spans="1:12">
      <c r="A3769" s="1546" t="s">
        <v>314</v>
      </c>
      <c r="B3769" s="1817">
        <v>13798</v>
      </c>
      <c r="C3769" s="1546" t="s">
        <v>2573</v>
      </c>
      <c r="D3769" s="1546" t="s">
        <v>2289</v>
      </c>
      <c r="E3769" s="1546" t="s">
        <v>5820</v>
      </c>
      <c r="F3769" s="1546" t="s">
        <v>1153</v>
      </c>
      <c r="G3769" s="1818">
        <v>1</v>
      </c>
      <c r="H3769" s="1818">
        <v>5</v>
      </c>
      <c r="I3769" s="1818">
        <v>5</v>
      </c>
      <c r="J3769" s="1546" t="s">
        <v>6527</v>
      </c>
      <c r="K3769" s="1546" t="s">
        <v>6456</v>
      </c>
      <c r="L3769" s="1546" t="s">
        <v>6515</v>
      </c>
    </row>
    <row r="3770" spans="1:12">
      <c r="A3770" s="1546" t="s">
        <v>314</v>
      </c>
      <c r="B3770" s="1817">
        <v>13799</v>
      </c>
      <c r="C3770" s="1546" t="s">
        <v>2573</v>
      </c>
      <c r="D3770" s="1546" t="s">
        <v>2289</v>
      </c>
      <c r="E3770" s="1546" t="s">
        <v>6378</v>
      </c>
      <c r="F3770" s="1546" t="s">
        <v>2066</v>
      </c>
      <c r="G3770" s="1818">
        <v>1</v>
      </c>
      <c r="H3770" s="1818">
        <v>5</v>
      </c>
      <c r="I3770" s="1818">
        <v>5</v>
      </c>
      <c r="J3770" s="1546" t="s">
        <v>6527</v>
      </c>
      <c r="K3770" s="1546" t="s">
        <v>6456</v>
      </c>
      <c r="L3770" s="1546" t="s">
        <v>6515</v>
      </c>
    </row>
    <row r="3771" spans="1:12">
      <c r="A3771" s="1546" t="s">
        <v>314</v>
      </c>
      <c r="B3771" s="1817">
        <v>13800</v>
      </c>
      <c r="C3771" s="1546" t="s">
        <v>2573</v>
      </c>
      <c r="D3771" s="1546" t="s">
        <v>2289</v>
      </c>
      <c r="E3771" s="1546" t="s">
        <v>792</v>
      </c>
      <c r="F3771" s="1546" t="s">
        <v>793</v>
      </c>
      <c r="G3771" s="1818">
        <v>2</v>
      </c>
      <c r="H3771" s="1818">
        <v>5</v>
      </c>
      <c r="I3771" s="1818">
        <v>10</v>
      </c>
      <c r="J3771" s="1546" t="s">
        <v>6527</v>
      </c>
      <c r="K3771" s="1546" t="s">
        <v>6456</v>
      </c>
      <c r="L3771" s="1546" t="s">
        <v>6515</v>
      </c>
    </row>
    <row r="3772" spans="1:12">
      <c r="A3772" s="1546" t="s">
        <v>314</v>
      </c>
      <c r="B3772" s="1817">
        <v>13801</v>
      </c>
      <c r="C3772" s="1546" t="s">
        <v>2573</v>
      </c>
      <c r="D3772" s="1546" t="s">
        <v>2289</v>
      </c>
      <c r="E3772" s="1546" t="s">
        <v>462</v>
      </c>
      <c r="F3772" s="1546" t="s">
        <v>461</v>
      </c>
      <c r="G3772" s="1818">
        <v>2</v>
      </c>
      <c r="H3772" s="1818">
        <v>5</v>
      </c>
      <c r="I3772" s="1818">
        <v>10</v>
      </c>
      <c r="J3772" s="1546" t="s">
        <v>6527</v>
      </c>
      <c r="K3772" s="1546" t="s">
        <v>6456</v>
      </c>
      <c r="L3772" s="1546" t="s">
        <v>6515</v>
      </c>
    </row>
    <row r="3773" spans="1:12">
      <c r="A3773" s="1546" t="s">
        <v>314</v>
      </c>
      <c r="B3773" s="1817">
        <v>13802</v>
      </c>
      <c r="C3773" s="1546" t="s">
        <v>2573</v>
      </c>
      <c r="D3773" s="1546" t="s">
        <v>2289</v>
      </c>
      <c r="E3773" s="1546" t="s">
        <v>6249</v>
      </c>
      <c r="F3773" s="1546" t="s">
        <v>453</v>
      </c>
      <c r="G3773" s="1818">
        <v>1</v>
      </c>
      <c r="H3773" s="1818">
        <v>5</v>
      </c>
      <c r="I3773" s="1818">
        <v>5</v>
      </c>
      <c r="J3773" s="1546" t="s">
        <v>6527</v>
      </c>
      <c r="K3773" s="1546" t="s">
        <v>6456</v>
      </c>
      <c r="L3773" s="1546" t="s">
        <v>6515</v>
      </c>
    </row>
    <row r="3774" spans="1:12">
      <c r="A3774" s="1546" t="s">
        <v>314</v>
      </c>
      <c r="B3774" s="1817">
        <v>13803</v>
      </c>
      <c r="C3774" s="1546" t="s">
        <v>2573</v>
      </c>
      <c r="D3774" s="1546" t="s">
        <v>2289</v>
      </c>
      <c r="E3774" s="1546" t="s">
        <v>755</v>
      </c>
      <c r="F3774" s="1546" t="s">
        <v>756</v>
      </c>
      <c r="G3774" s="1818">
        <v>1</v>
      </c>
      <c r="H3774" s="1818">
        <v>5</v>
      </c>
      <c r="I3774" s="1818">
        <v>5</v>
      </c>
      <c r="J3774" s="1546" t="s">
        <v>6527</v>
      </c>
      <c r="K3774" s="1546" t="s">
        <v>6456</v>
      </c>
      <c r="L3774" s="1546" t="s">
        <v>6515</v>
      </c>
    </row>
    <row r="3775" spans="1:12">
      <c r="A3775" s="1546" t="s">
        <v>314</v>
      </c>
      <c r="B3775" s="1817">
        <v>13804</v>
      </c>
      <c r="C3775" s="1546" t="s">
        <v>2573</v>
      </c>
      <c r="D3775" s="1546" t="s">
        <v>2289</v>
      </c>
      <c r="E3775" s="1546" t="s">
        <v>6393</v>
      </c>
      <c r="F3775" s="1546" t="s">
        <v>6231</v>
      </c>
      <c r="G3775" s="1818">
        <v>1</v>
      </c>
      <c r="H3775" s="1818">
        <v>5</v>
      </c>
      <c r="I3775" s="1818">
        <v>5</v>
      </c>
      <c r="J3775" s="1546" t="s">
        <v>6527</v>
      </c>
      <c r="K3775" s="1546" t="s">
        <v>6456</v>
      </c>
      <c r="L3775" s="1546" t="s">
        <v>6515</v>
      </c>
    </row>
    <row r="3776" spans="1:12">
      <c r="A3776" s="1546" t="s">
        <v>314</v>
      </c>
      <c r="B3776" s="1817">
        <v>13805</v>
      </c>
      <c r="C3776" s="1546" t="s">
        <v>2573</v>
      </c>
      <c r="D3776" s="1546" t="s">
        <v>2289</v>
      </c>
      <c r="E3776" s="1546" t="s">
        <v>6242</v>
      </c>
      <c r="F3776" s="1546" t="s">
        <v>313</v>
      </c>
      <c r="G3776" s="1818">
        <v>2</v>
      </c>
      <c r="H3776" s="1818">
        <v>5</v>
      </c>
      <c r="I3776" s="1818">
        <v>10</v>
      </c>
      <c r="J3776" s="1546" t="s">
        <v>6527</v>
      </c>
      <c r="K3776" s="1546" t="s">
        <v>6456</v>
      </c>
      <c r="L3776" s="1546" t="s">
        <v>6515</v>
      </c>
    </row>
    <row r="3777" spans="1:12">
      <c r="A3777" s="1546" t="s">
        <v>314</v>
      </c>
      <c r="B3777" s="1817">
        <v>13806</v>
      </c>
      <c r="C3777" s="1546" t="s">
        <v>2573</v>
      </c>
      <c r="D3777" s="1546" t="s">
        <v>2289</v>
      </c>
      <c r="E3777" s="1546" t="s">
        <v>844</v>
      </c>
      <c r="F3777" s="1546" t="s">
        <v>353</v>
      </c>
      <c r="G3777" s="1818">
        <v>2</v>
      </c>
      <c r="H3777" s="1818">
        <v>5</v>
      </c>
      <c r="I3777" s="1818">
        <v>10</v>
      </c>
      <c r="J3777" s="1546" t="s">
        <v>6527</v>
      </c>
      <c r="K3777" s="1546" t="s">
        <v>6456</v>
      </c>
      <c r="L3777" s="1546" t="s">
        <v>6515</v>
      </c>
    </row>
    <row r="3778" spans="1:12">
      <c r="A3778" s="1546" t="s">
        <v>314</v>
      </c>
      <c r="B3778" s="1817">
        <v>13807</v>
      </c>
      <c r="C3778" s="1546" t="s">
        <v>2573</v>
      </c>
      <c r="D3778" s="1546" t="s">
        <v>2289</v>
      </c>
      <c r="E3778" s="1546" t="s">
        <v>6256</v>
      </c>
      <c r="F3778" s="1546" t="s">
        <v>436</v>
      </c>
      <c r="G3778" s="1818">
        <v>1</v>
      </c>
      <c r="H3778" s="1818">
        <v>5</v>
      </c>
      <c r="I3778" s="1818">
        <v>5</v>
      </c>
      <c r="J3778" s="1546" t="s">
        <v>6527</v>
      </c>
      <c r="K3778" s="1546" t="s">
        <v>6456</v>
      </c>
      <c r="L3778" s="1546" t="s">
        <v>6515</v>
      </c>
    </row>
    <row r="3779" spans="1:12">
      <c r="A3779" s="1546" t="s">
        <v>314</v>
      </c>
      <c r="B3779" s="1817">
        <v>13808</v>
      </c>
      <c r="C3779" s="1546" t="s">
        <v>2573</v>
      </c>
      <c r="D3779" s="1546" t="s">
        <v>2289</v>
      </c>
      <c r="E3779" s="1546" t="s">
        <v>1061</v>
      </c>
      <c r="F3779" s="1546" t="s">
        <v>1060</v>
      </c>
      <c r="G3779" s="1818">
        <v>2</v>
      </c>
      <c r="H3779" s="1818">
        <v>5</v>
      </c>
      <c r="I3779" s="1818">
        <v>10</v>
      </c>
      <c r="J3779" s="1546" t="s">
        <v>6527</v>
      </c>
      <c r="K3779" s="1546" t="s">
        <v>6456</v>
      </c>
      <c r="L3779" s="1546" t="s">
        <v>6515</v>
      </c>
    </row>
    <row r="3780" spans="1:12">
      <c r="A3780" s="1546" t="s">
        <v>314</v>
      </c>
      <c r="B3780" s="1817">
        <v>13810</v>
      </c>
      <c r="C3780" s="1546" t="s">
        <v>2573</v>
      </c>
      <c r="D3780" s="1546" t="s">
        <v>2289</v>
      </c>
      <c r="E3780" s="1546" t="s">
        <v>937</v>
      </c>
      <c r="F3780" s="1546" t="s">
        <v>936</v>
      </c>
      <c r="G3780" s="1818">
        <v>2</v>
      </c>
      <c r="H3780" s="1818">
        <v>4</v>
      </c>
      <c r="I3780" s="1818">
        <v>8</v>
      </c>
      <c r="J3780" s="1546" t="s">
        <v>6527</v>
      </c>
      <c r="K3780" s="1546" t="s">
        <v>6456</v>
      </c>
      <c r="L3780" s="1546" t="s">
        <v>6515</v>
      </c>
    </row>
    <row r="3781" spans="1:12">
      <c r="A3781" s="1546" t="s">
        <v>314</v>
      </c>
      <c r="B3781" s="1817">
        <v>13811</v>
      </c>
      <c r="C3781" s="1546" t="s">
        <v>2573</v>
      </c>
      <c r="D3781" s="1546" t="s">
        <v>2289</v>
      </c>
      <c r="E3781" s="1546" t="s">
        <v>833</v>
      </c>
      <c r="F3781" s="1546" t="s">
        <v>832</v>
      </c>
      <c r="G3781" s="1818">
        <v>1</v>
      </c>
      <c r="H3781" s="1818">
        <v>4</v>
      </c>
      <c r="I3781" s="1818">
        <v>4</v>
      </c>
      <c r="J3781" s="1546" t="s">
        <v>6527</v>
      </c>
      <c r="K3781" s="1546" t="s">
        <v>6456</v>
      </c>
      <c r="L3781" s="1546" t="s">
        <v>6515</v>
      </c>
    </row>
    <row r="3782" spans="1:12">
      <c r="A3782" s="1546" t="s">
        <v>314</v>
      </c>
      <c r="B3782" s="1817">
        <v>13812</v>
      </c>
      <c r="C3782" s="1546" t="s">
        <v>2573</v>
      </c>
      <c r="D3782" s="1546" t="s">
        <v>2289</v>
      </c>
      <c r="E3782" s="1546" t="s">
        <v>318</v>
      </c>
      <c r="F3782" s="1546" t="s">
        <v>319</v>
      </c>
      <c r="G3782" s="1818">
        <v>1</v>
      </c>
      <c r="H3782" s="1818">
        <v>4</v>
      </c>
      <c r="I3782" s="1818">
        <v>4</v>
      </c>
      <c r="J3782" s="1546" t="s">
        <v>6527</v>
      </c>
      <c r="K3782" s="1546" t="s">
        <v>6456</v>
      </c>
      <c r="L3782" s="1546" t="s">
        <v>6515</v>
      </c>
    </row>
    <row r="3783" spans="1:12">
      <c r="A3783" s="1546" t="s">
        <v>314</v>
      </c>
      <c r="B3783" s="1817">
        <v>13813</v>
      </c>
      <c r="C3783" s="1546" t="s">
        <v>2573</v>
      </c>
      <c r="D3783" s="1546" t="s">
        <v>2289</v>
      </c>
      <c r="E3783" s="1546" t="s">
        <v>6111</v>
      </c>
      <c r="F3783" s="1546" t="s">
        <v>522</v>
      </c>
      <c r="G3783" s="1818">
        <v>2</v>
      </c>
      <c r="H3783" s="1818">
        <v>4</v>
      </c>
      <c r="I3783" s="1818">
        <v>8</v>
      </c>
      <c r="J3783" s="1546" t="s">
        <v>6527</v>
      </c>
      <c r="K3783" s="1546" t="s">
        <v>6456</v>
      </c>
      <c r="L3783" s="1546" t="s">
        <v>6515</v>
      </c>
    </row>
    <row r="3784" spans="1:12">
      <c r="A3784" s="1546" t="s">
        <v>314</v>
      </c>
      <c r="B3784" s="1817">
        <v>13814</v>
      </c>
      <c r="C3784" s="1546" t="s">
        <v>2573</v>
      </c>
      <c r="D3784" s="1546" t="s">
        <v>2289</v>
      </c>
      <c r="E3784" s="1546" t="s">
        <v>1665</v>
      </c>
      <c r="F3784" s="1546" t="s">
        <v>422</v>
      </c>
      <c r="G3784" s="1818">
        <v>2</v>
      </c>
      <c r="H3784" s="1818">
        <v>4</v>
      </c>
      <c r="I3784" s="1818">
        <v>8</v>
      </c>
      <c r="J3784" s="1546" t="s">
        <v>6527</v>
      </c>
      <c r="K3784" s="1546" t="s">
        <v>6456</v>
      </c>
      <c r="L3784" s="1546" t="s">
        <v>6515</v>
      </c>
    </row>
    <row r="3785" spans="1:12">
      <c r="A3785" s="1546" t="s">
        <v>314</v>
      </c>
      <c r="B3785" s="1817">
        <v>13815</v>
      </c>
      <c r="C3785" s="1546" t="s">
        <v>2573</v>
      </c>
      <c r="D3785" s="1546" t="s">
        <v>2289</v>
      </c>
      <c r="E3785" s="1546" t="s">
        <v>1619</v>
      </c>
      <c r="F3785" s="1546" t="s">
        <v>816</v>
      </c>
      <c r="G3785" s="1818">
        <v>2</v>
      </c>
      <c r="H3785" s="1818">
        <v>4</v>
      </c>
      <c r="I3785" s="1818">
        <v>8</v>
      </c>
      <c r="J3785" s="1546" t="s">
        <v>6527</v>
      </c>
      <c r="K3785" s="1546" t="s">
        <v>6456</v>
      </c>
      <c r="L3785" s="1546" t="s">
        <v>6515</v>
      </c>
    </row>
    <row r="3786" spans="1:12">
      <c r="A3786" s="1546" t="s">
        <v>314</v>
      </c>
      <c r="B3786" s="1817">
        <v>13816</v>
      </c>
      <c r="C3786" s="1546" t="s">
        <v>2573</v>
      </c>
      <c r="D3786" s="1546" t="s">
        <v>2289</v>
      </c>
      <c r="E3786" s="1546" t="s">
        <v>844</v>
      </c>
      <c r="F3786" s="1546" t="s">
        <v>843</v>
      </c>
      <c r="G3786" s="1818">
        <v>2</v>
      </c>
      <c r="H3786" s="1818">
        <v>4</v>
      </c>
      <c r="I3786" s="1818">
        <v>8</v>
      </c>
      <c r="J3786" s="1546" t="s">
        <v>6527</v>
      </c>
      <c r="K3786" s="1546" t="s">
        <v>6456</v>
      </c>
      <c r="L3786" s="1546" t="s">
        <v>6515</v>
      </c>
    </row>
    <row r="3787" spans="1:12">
      <c r="A3787" s="1546" t="s">
        <v>314</v>
      </c>
      <c r="B3787" s="1817">
        <v>13817</v>
      </c>
      <c r="C3787" s="1546" t="s">
        <v>2573</v>
      </c>
      <c r="D3787" s="1546" t="s">
        <v>2289</v>
      </c>
      <c r="E3787" s="1546" t="s">
        <v>6109</v>
      </c>
      <c r="F3787" s="1546" t="s">
        <v>466</v>
      </c>
      <c r="G3787" s="1818">
        <v>2</v>
      </c>
      <c r="H3787" s="1818">
        <v>4</v>
      </c>
      <c r="I3787" s="1818">
        <v>8</v>
      </c>
      <c r="J3787" s="1546" t="s">
        <v>6527</v>
      </c>
      <c r="K3787" s="1546" t="s">
        <v>6456</v>
      </c>
      <c r="L3787" s="1546" t="s">
        <v>6515</v>
      </c>
    </row>
    <row r="3788" spans="1:12">
      <c r="A3788" s="1546" t="s">
        <v>314</v>
      </c>
      <c r="B3788" s="1817">
        <v>13818</v>
      </c>
      <c r="C3788" s="1546" t="s">
        <v>2573</v>
      </c>
      <c r="D3788" s="1546" t="s">
        <v>2289</v>
      </c>
      <c r="E3788" s="1546" t="s">
        <v>6100</v>
      </c>
      <c r="F3788" s="1546" t="s">
        <v>280</v>
      </c>
      <c r="G3788" s="1818">
        <v>2</v>
      </c>
      <c r="H3788" s="1818">
        <v>4</v>
      </c>
      <c r="I3788" s="1818">
        <v>8</v>
      </c>
      <c r="J3788" s="1546" t="s">
        <v>6527</v>
      </c>
      <c r="K3788" s="1546" t="s">
        <v>6456</v>
      </c>
      <c r="L3788" s="1546" t="s">
        <v>6515</v>
      </c>
    </row>
    <row r="3789" spans="1:12">
      <c r="A3789" s="1546" t="s">
        <v>314</v>
      </c>
      <c r="B3789" s="1817">
        <v>13820</v>
      </c>
      <c r="C3789" s="1546" t="s">
        <v>2573</v>
      </c>
      <c r="D3789" s="1546" t="s">
        <v>2289</v>
      </c>
      <c r="E3789" s="1546" t="s">
        <v>6260</v>
      </c>
      <c r="F3789" s="1546" t="s">
        <v>567</v>
      </c>
      <c r="G3789" s="1818">
        <v>3</v>
      </c>
      <c r="H3789" s="1818">
        <v>10</v>
      </c>
      <c r="I3789" s="1818">
        <v>30</v>
      </c>
      <c r="J3789" s="1546" t="s">
        <v>6527</v>
      </c>
      <c r="K3789" s="1546" t="s">
        <v>6456</v>
      </c>
      <c r="L3789" s="1546" t="s">
        <v>6515</v>
      </c>
    </row>
    <row r="3790" spans="1:12">
      <c r="A3790" s="1546" t="s">
        <v>314</v>
      </c>
      <c r="B3790" s="1817">
        <v>13821</v>
      </c>
      <c r="C3790" s="1546" t="s">
        <v>2573</v>
      </c>
      <c r="D3790" s="1546" t="s">
        <v>2289</v>
      </c>
      <c r="E3790" s="1546" t="s">
        <v>6310</v>
      </c>
      <c r="F3790" s="1546" t="s">
        <v>2699</v>
      </c>
      <c r="G3790" s="1818">
        <v>1</v>
      </c>
      <c r="H3790" s="1818">
        <v>10</v>
      </c>
      <c r="I3790" s="1818">
        <v>10</v>
      </c>
      <c r="J3790" s="1546" t="s">
        <v>6527</v>
      </c>
      <c r="K3790" s="1546" t="s">
        <v>6456</v>
      </c>
      <c r="L3790" s="1546" t="s">
        <v>6515</v>
      </c>
    </row>
    <row r="3791" spans="1:12">
      <c r="A3791" s="1546" t="s">
        <v>314</v>
      </c>
      <c r="B3791" s="1817">
        <v>13830</v>
      </c>
      <c r="C3791" s="1546" t="s">
        <v>2573</v>
      </c>
      <c r="D3791" s="1546" t="s">
        <v>2289</v>
      </c>
      <c r="E3791" s="1546" t="s">
        <v>409</v>
      </c>
      <c r="F3791" s="1546" t="s">
        <v>21</v>
      </c>
      <c r="G3791" s="1818">
        <v>36</v>
      </c>
      <c r="H3791" s="1818"/>
      <c r="I3791" s="1818">
        <v>184</v>
      </c>
      <c r="J3791" s="1546" t="s">
        <v>6523</v>
      </c>
      <c r="K3791" s="1546" t="s">
        <v>6456</v>
      </c>
      <c r="L3791" s="1546" t="s">
        <v>6515</v>
      </c>
    </row>
    <row r="3792" spans="1:12">
      <c r="A3792" s="1546" t="s">
        <v>314</v>
      </c>
      <c r="B3792" s="1817">
        <v>13849</v>
      </c>
      <c r="C3792" s="1546" t="s">
        <v>2573</v>
      </c>
      <c r="D3792" s="1546" t="s">
        <v>2290</v>
      </c>
      <c r="E3792" s="1546" t="s">
        <v>2598</v>
      </c>
      <c r="F3792" s="1546" t="s">
        <v>6634</v>
      </c>
      <c r="G3792" s="1818">
        <v>1</v>
      </c>
      <c r="H3792" s="1818">
        <v>10</v>
      </c>
      <c r="I3792" s="1818">
        <v>10</v>
      </c>
      <c r="J3792" s="1546" t="s">
        <v>6527</v>
      </c>
      <c r="K3792" s="1546" t="s">
        <v>6456</v>
      </c>
      <c r="L3792" s="1546" t="s">
        <v>6515</v>
      </c>
    </row>
    <row r="3793" spans="1:12">
      <c r="A3793" s="1546" t="s">
        <v>314</v>
      </c>
      <c r="B3793" s="1817">
        <v>13850</v>
      </c>
      <c r="C3793" s="1546" t="s">
        <v>2573</v>
      </c>
      <c r="D3793" s="1546" t="s">
        <v>2290</v>
      </c>
      <c r="E3793" s="1546" t="s">
        <v>488</v>
      </c>
      <c r="F3793" s="1546" t="s">
        <v>506</v>
      </c>
      <c r="G3793" s="1818">
        <v>2</v>
      </c>
      <c r="H3793" s="1818">
        <v>5</v>
      </c>
      <c r="I3793" s="1818">
        <v>10</v>
      </c>
      <c r="J3793" s="1546" t="s">
        <v>6527</v>
      </c>
      <c r="K3793" s="1546" t="s">
        <v>6456</v>
      </c>
      <c r="L3793" s="1546" t="s">
        <v>6515</v>
      </c>
    </row>
    <row r="3794" spans="1:12">
      <c r="A3794" s="1546" t="s">
        <v>314</v>
      </c>
      <c r="B3794" s="1817">
        <v>13851</v>
      </c>
      <c r="C3794" s="1546" t="s">
        <v>2573</v>
      </c>
      <c r="D3794" s="1546" t="s">
        <v>2290</v>
      </c>
      <c r="E3794" s="1546" t="s">
        <v>389</v>
      </c>
      <c r="F3794" s="1546" t="s">
        <v>1342</v>
      </c>
      <c r="G3794" s="1818">
        <v>2</v>
      </c>
      <c r="H3794" s="1818">
        <v>1</v>
      </c>
      <c r="I3794" s="1818">
        <v>2</v>
      </c>
      <c r="J3794" s="1546" t="s">
        <v>6527</v>
      </c>
      <c r="K3794" s="1546" t="s">
        <v>6456</v>
      </c>
      <c r="L3794" s="1546" t="s">
        <v>6515</v>
      </c>
    </row>
    <row r="3795" spans="1:12">
      <c r="A3795" s="1546" t="s">
        <v>314</v>
      </c>
      <c r="B3795" s="1817">
        <v>13852</v>
      </c>
      <c r="C3795" s="1546" t="s">
        <v>2573</v>
      </c>
      <c r="D3795" s="1546" t="s">
        <v>2290</v>
      </c>
      <c r="E3795" s="1546" t="s">
        <v>755</v>
      </c>
      <c r="F3795" s="1546" t="s">
        <v>756</v>
      </c>
      <c r="G3795" s="1818">
        <v>1</v>
      </c>
      <c r="H3795" s="1818">
        <v>5</v>
      </c>
      <c r="I3795" s="1818">
        <v>5</v>
      </c>
      <c r="J3795" s="1546" t="s">
        <v>6527</v>
      </c>
      <c r="K3795" s="1546" t="s">
        <v>6456</v>
      </c>
      <c r="L3795" s="1546" t="s">
        <v>6515</v>
      </c>
    </row>
    <row r="3796" spans="1:12">
      <c r="A3796" s="1546" t="s">
        <v>314</v>
      </c>
      <c r="B3796" s="1817">
        <v>13853</v>
      </c>
      <c r="C3796" s="1546" t="s">
        <v>2573</v>
      </c>
      <c r="D3796" s="1546" t="s">
        <v>2290</v>
      </c>
      <c r="E3796" s="1546" t="s">
        <v>5905</v>
      </c>
      <c r="F3796" s="1546" t="s">
        <v>6096</v>
      </c>
      <c r="G3796" s="1818">
        <v>1</v>
      </c>
      <c r="H3796" s="1818">
        <v>5</v>
      </c>
      <c r="I3796" s="1818">
        <v>5</v>
      </c>
      <c r="J3796" s="1546" t="s">
        <v>6527</v>
      </c>
      <c r="K3796" s="1546" t="s">
        <v>6456</v>
      </c>
      <c r="L3796" s="1546" t="s">
        <v>6515</v>
      </c>
    </row>
    <row r="3797" spans="1:12">
      <c r="A3797" s="1546" t="s">
        <v>314</v>
      </c>
      <c r="B3797" s="1817">
        <v>13854</v>
      </c>
      <c r="C3797" s="1546" t="s">
        <v>2573</v>
      </c>
      <c r="D3797" s="1546" t="s">
        <v>2290</v>
      </c>
      <c r="E3797" s="1546" t="s">
        <v>6228</v>
      </c>
      <c r="F3797" s="1546" t="s">
        <v>22</v>
      </c>
      <c r="G3797" s="1818">
        <v>1</v>
      </c>
      <c r="H3797" s="1818">
        <v>5</v>
      </c>
      <c r="I3797" s="1818">
        <v>5</v>
      </c>
      <c r="J3797" s="1546" t="s">
        <v>6527</v>
      </c>
      <c r="K3797" s="1546" t="s">
        <v>6456</v>
      </c>
      <c r="L3797" s="1546" t="s">
        <v>6515</v>
      </c>
    </row>
    <row r="3798" spans="1:12">
      <c r="A3798" s="1546" t="s">
        <v>314</v>
      </c>
      <c r="B3798" s="1817">
        <v>13855</v>
      </c>
      <c r="C3798" s="1546" t="s">
        <v>2573</v>
      </c>
      <c r="D3798" s="1546" t="s">
        <v>2290</v>
      </c>
      <c r="E3798" s="1546" t="s">
        <v>844</v>
      </c>
      <c r="F3798" s="1546" t="s">
        <v>353</v>
      </c>
      <c r="G3798" s="1818">
        <v>1</v>
      </c>
      <c r="H3798" s="1818">
        <v>5</v>
      </c>
      <c r="I3798" s="1818">
        <v>5</v>
      </c>
      <c r="J3798" s="1546" t="s">
        <v>6527</v>
      </c>
      <c r="K3798" s="1546" t="s">
        <v>6456</v>
      </c>
      <c r="L3798" s="1546" t="s">
        <v>6515</v>
      </c>
    </row>
    <row r="3799" spans="1:12">
      <c r="A3799" s="1546" t="s">
        <v>314</v>
      </c>
      <c r="B3799" s="1817">
        <v>13857</v>
      </c>
      <c r="C3799" s="1546" t="s">
        <v>2573</v>
      </c>
      <c r="D3799" s="1546" t="s">
        <v>2290</v>
      </c>
      <c r="E3799" s="1546" t="s">
        <v>469</v>
      </c>
      <c r="F3799" s="1546" t="s">
        <v>6257</v>
      </c>
      <c r="G3799" s="1818">
        <v>1</v>
      </c>
      <c r="H3799" s="1818">
        <v>4</v>
      </c>
      <c r="I3799" s="1818">
        <v>4</v>
      </c>
      <c r="J3799" s="1546" t="s">
        <v>6527</v>
      </c>
      <c r="K3799" s="1546" t="s">
        <v>6456</v>
      </c>
      <c r="L3799" s="1546" t="s">
        <v>6515</v>
      </c>
    </row>
    <row r="3800" spans="1:12">
      <c r="A3800" s="1546" t="s">
        <v>314</v>
      </c>
      <c r="B3800" s="1817">
        <v>13887</v>
      </c>
      <c r="C3800" s="1546" t="s">
        <v>2573</v>
      </c>
      <c r="D3800" s="1546" t="s">
        <v>2291</v>
      </c>
      <c r="E3800" s="1546" t="s">
        <v>6396</v>
      </c>
      <c r="F3800" s="1546" t="s">
        <v>2600</v>
      </c>
      <c r="G3800" s="1818">
        <v>1</v>
      </c>
      <c r="H3800" s="1818">
        <v>5</v>
      </c>
      <c r="I3800" s="1818">
        <v>5</v>
      </c>
      <c r="J3800" s="1546" t="s">
        <v>6527</v>
      </c>
      <c r="K3800" s="1546" t="s">
        <v>6456</v>
      </c>
      <c r="L3800" s="1546" t="s">
        <v>6515</v>
      </c>
    </row>
    <row r="3801" spans="1:12">
      <c r="A3801" s="1546" t="s">
        <v>314</v>
      </c>
      <c r="B3801" s="1817">
        <v>13888</v>
      </c>
      <c r="C3801" s="1546" t="s">
        <v>2573</v>
      </c>
      <c r="D3801" s="1546" t="s">
        <v>2291</v>
      </c>
      <c r="E3801" s="1546" t="s">
        <v>6237</v>
      </c>
      <c r="F3801" s="1546" t="s">
        <v>343</v>
      </c>
      <c r="G3801" s="1818">
        <v>2</v>
      </c>
      <c r="H3801" s="1818">
        <v>5</v>
      </c>
      <c r="I3801" s="1818">
        <v>10</v>
      </c>
      <c r="J3801" s="1546" t="s">
        <v>6527</v>
      </c>
      <c r="K3801" s="1546" t="s">
        <v>6456</v>
      </c>
      <c r="L3801" s="1546" t="s">
        <v>6515</v>
      </c>
    </row>
    <row r="3802" spans="1:12">
      <c r="A3802" s="1546" t="s">
        <v>314</v>
      </c>
      <c r="B3802" s="1817">
        <v>13889</v>
      </c>
      <c r="C3802" s="1546" t="s">
        <v>2573</v>
      </c>
      <c r="D3802" s="1546" t="s">
        <v>2291</v>
      </c>
      <c r="E3802" s="1546" t="s">
        <v>6145</v>
      </c>
      <c r="F3802" s="1546" t="s">
        <v>6146</v>
      </c>
      <c r="G3802" s="1818">
        <v>2</v>
      </c>
      <c r="H3802" s="1818">
        <v>5</v>
      </c>
      <c r="I3802" s="1818">
        <v>10</v>
      </c>
      <c r="J3802" s="1546" t="s">
        <v>6527</v>
      </c>
      <c r="K3802" s="1546" t="s">
        <v>6456</v>
      </c>
      <c r="L3802" s="1546" t="s">
        <v>6515</v>
      </c>
    </row>
    <row r="3803" spans="1:12">
      <c r="A3803" s="1546" t="s">
        <v>314</v>
      </c>
      <c r="B3803" s="1817">
        <v>13890</v>
      </c>
      <c r="C3803" s="1546" t="s">
        <v>2573</v>
      </c>
      <c r="D3803" s="1546" t="s">
        <v>2291</v>
      </c>
      <c r="E3803" s="1546" t="s">
        <v>5901</v>
      </c>
      <c r="F3803" s="1546" t="s">
        <v>585</v>
      </c>
      <c r="G3803" s="1818">
        <v>2</v>
      </c>
      <c r="H3803" s="1818">
        <v>5</v>
      </c>
      <c r="I3803" s="1818">
        <v>10</v>
      </c>
      <c r="J3803" s="1546" t="s">
        <v>6527</v>
      </c>
      <c r="K3803" s="1546" t="s">
        <v>6456</v>
      </c>
      <c r="L3803" s="1546" t="s">
        <v>6515</v>
      </c>
    </row>
    <row r="3804" spans="1:12">
      <c r="A3804" s="1546" t="s">
        <v>314</v>
      </c>
      <c r="B3804" s="1817">
        <v>13891</v>
      </c>
      <c r="C3804" s="1546" t="s">
        <v>2573</v>
      </c>
      <c r="D3804" s="1546" t="s">
        <v>2291</v>
      </c>
      <c r="E3804" s="1546" t="s">
        <v>6252</v>
      </c>
      <c r="F3804" s="1546" t="s">
        <v>448</v>
      </c>
      <c r="G3804" s="1818">
        <v>1</v>
      </c>
      <c r="H3804" s="1818">
        <v>5</v>
      </c>
      <c r="I3804" s="1818">
        <v>5</v>
      </c>
      <c r="J3804" s="1546" t="s">
        <v>6527</v>
      </c>
      <c r="K3804" s="1546" t="s">
        <v>6456</v>
      </c>
      <c r="L3804" s="1546" t="s">
        <v>6515</v>
      </c>
    </row>
    <row r="3805" spans="1:12">
      <c r="A3805" s="1546" t="s">
        <v>314</v>
      </c>
      <c r="B3805" s="1817">
        <v>13892</v>
      </c>
      <c r="C3805" s="1546" t="s">
        <v>2573</v>
      </c>
      <c r="D3805" s="1546" t="s">
        <v>2291</v>
      </c>
      <c r="E3805" s="1546" t="s">
        <v>6326</v>
      </c>
      <c r="F3805" s="1546" t="s">
        <v>1332</v>
      </c>
      <c r="G3805" s="1818">
        <v>3</v>
      </c>
      <c r="H3805" s="1818">
        <v>1</v>
      </c>
      <c r="I3805" s="1818">
        <v>3</v>
      </c>
      <c r="J3805" s="1546" t="s">
        <v>6527</v>
      </c>
      <c r="K3805" s="1546" t="s">
        <v>6456</v>
      </c>
      <c r="L3805" s="1546" t="s">
        <v>6515</v>
      </c>
    </row>
    <row r="3806" spans="1:12">
      <c r="A3806" s="1546" t="s">
        <v>314</v>
      </c>
      <c r="B3806" s="1817">
        <v>13894</v>
      </c>
      <c r="C3806" s="1546" t="s">
        <v>2573</v>
      </c>
      <c r="D3806" s="1546" t="s">
        <v>2291</v>
      </c>
      <c r="E3806" s="1546" t="s">
        <v>6554</v>
      </c>
      <c r="F3806" s="1546" t="s">
        <v>845</v>
      </c>
      <c r="G3806" s="1818">
        <v>1</v>
      </c>
      <c r="H3806" s="1818">
        <v>4</v>
      </c>
      <c r="I3806" s="1818">
        <v>4</v>
      </c>
      <c r="J3806" s="1546" t="s">
        <v>6527</v>
      </c>
      <c r="K3806" s="1546" t="s">
        <v>6456</v>
      </c>
      <c r="L3806" s="1546" t="s">
        <v>6515</v>
      </c>
    </row>
    <row r="3807" spans="1:12">
      <c r="A3807" s="1546" t="s">
        <v>314</v>
      </c>
      <c r="B3807" s="1817">
        <v>13926</v>
      </c>
      <c r="C3807" s="1546" t="s">
        <v>2573</v>
      </c>
      <c r="D3807" s="1546" t="s">
        <v>2292</v>
      </c>
      <c r="E3807" s="1546" t="s">
        <v>6272</v>
      </c>
      <c r="F3807" s="1546" t="s">
        <v>855</v>
      </c>
      <c r="G3807" s="1818">
        <v>1</v>
      </c>
      <c r="H3807" s="1818">
        <v>5</v>
      </c>
      <c r="I3807" s="1818">
        <v>5</v>
      </c>
      <c r="J3807" s="1546" t="s">
        <v>6527</v>
      </c>
      <c r="K3807" s="1546" t="s">
        <v>6456</v>
      </c>
      <c r="L3807" s="1546" t="s">
        <v>6515</v>
      </c>
    </row>
    <row r="3808" spans="1:12">
      <c r="A3808" s="1546" t="s">
        <v>314</v>
      </c>
      <c r="B3808" s="1817">
        <v>13964</v>
      </c>
      <c r="C3808" s="1546" t="s">
        <v>2573</v>
      </c>
      <c r="D3808" s="1546" t="s">
        <v>2293</v>
      </c>
      <c r="E3808" s="1546" t="s">
        <v>6126</v>
      </c>
      <c r="F3808" s="1546" t="s">
        <v>857</v>
      </c>
      <c r="G3808" s="1818">
        <v>1</v>
      </c>
      <c r="H3808" s="1818">
        <v>5</v>
      </c>
      <c r="I3808" s="1818">
        <v>5</v>
      </c>
      <c r="J3808" s="1546" t="s">
        <v>6527</v>
      </c>
      <c r="K3808" s="1546" t="s">
        <v>6456</v>
      </c>
      <c r="L3808" s="1546" t="s">
        <v>6515</v>
      </c>
    </row>
    <row r="3809" spans="1:12">
      <c r="A3809" s="1546" t="s">
        <v>314</v>
      </c>
      <c r="B3809" s="1817">
        <v>13965</v>
      </c>
      <c r="C3809" s="1546" t="s">
        <v>2573</v>
      </c>
      <c r="D3809" s="1546" t="s">
        <v>2293</v>
      </c>
      <c r="E3809" s="1546" t="s">
        <v>6126</v>
      </c>
      <c r="F3809" s="1546" t="s">
        <v>857</v>
      </c>
      <c r="G3809" s="1818">
        <v>1</v>
      </c>
      <c r="H3809" s="1818">
        <v>1</v>
      </c>
      <c r="I3809" s="1818">
        <v>1</v>
      </c>
      <c r="J3809" s="1546" t="s">
        <v>6527</v>
      </c>
      <c r="K3809" s="1546" t="s">
        <v>6456</v>
      </c>
      <c r="L3809" s="1546" t="s">
        <v>6515</v>
      </c>
    </row>
    <row r="3810" spans="1:12">
      <c r="A3810" s="1546" t="s">
        <v>314</v>
      </c>
      <c r="B3810" s="1817">
        <v>13966</v>
      </c>
      <c r="C3810" s="1546" t="s">
        <v>2573</v>
      </c>
      <c r="D3810" s="1546" t="s">
        <v>2293</v>
      </c>
      <c r="E3810" s="1546" t="s">
        <v>6256</v>
      </c>
      <c r="F3810" s="1546" t="s">
        <v>436</v>
      </c>
      <c r="G3810" s="1818">
        <v>1</v>
      </c>
      <c r="H3810" s="1818">
        <v>5</v>
      </c>
      <c r="I3810" s="1818">
        <v>5</v>
      </c>
      <c r="J3810" s="1546" t="s">
        <v>6527</v>
      </c>
      <c r="K3810" s="1546" t="s">
        <v>6456</v>
      </c>
      <c r="L3810" s="1546" t="s">
        <v>6515</v>
      </c>
    </row>
    <row r="3811" spans="1:12">
      <c r="A3811" s="1546" t="s">
        <v>314</v>
      </c>
      <c r="B3811" s="1817">
        <v>13967</v>
      </c>
      <c r="C3811" s="1546" t="s">
        <v>2573</v>
      </c>
      <c r="D3811" s="1546" t="s">
        <v>2293</v>
      </c>
      <c r="E3811" s="1546" t="s">
        <v>6228</v>
      </c>
      <c r="F3811" s="1546" t="s">
        <v>22</v>
      </c>
      <c r="G3811" s="1818">
        <v>1</v>
      </c>
      <c r="H3811" s="1818">
        <v>5</v>
      </c>
      <c r="I3811" s="1818">
        <v>5</v>
      </c>
      <c r="J3811" s="1546" t="s">
        <v>6527</v>
      </c>
      <c r="K3811" s="1546" t="s">
        <v>6456</v>
      </c>
      <c r="L3811" s="1546" t="s">
        <v>6515</v>
      </c>
    </row>
    <row r="3812" spans="1:12">
      <c r="A3812" s="1546" t="s">
        <v>314</v>
      </c>
      <c r="B3812" s="1817">
        <v>13968</v>
      </c>
      <c r="C3812" s="1546" t="s">
        <v>2573</v>
      </c>
      <c r="D3812" s="1546" t="s">
        <v>2293</v>
      </c>
      <c r="E3812" s="1546" t="s">
        <v>6249</v>
      </c>
      <c r="F3812" s="1546" t="s">
        <v>453</v>
      </c>
      <c r="G3812" s="1818">
        <v>2</v>
      </c>
      <c r="H3812" s="1818">
        <v>5</v>
      </c>
      <c r="I3812" s="1818">
        <v>10</v>
      </c>
      <c r="J3812" s="1546" t="s">
        <v>6527</v>
      </c>
      <c r="K3812" s="1546" t="s">
        <v>6456</v>
      </c>
      <c r="L3812" s="1546" t="s">
        <v>6515</v>
      </c>
    </row>
    <row r="3813" spans="1:12">
      <c r="A3813" s="1546" t="s">
        <v>314</v>
      </c>
      <c r="B3813" s="1817">
        <v>13969</v>
      </c>
      <c r="C3813" s="1546" t="s">
        <v>2573</v>
      </c>
      <c r="D3813" s="1546" t="s">
        <v>2293</v>
      </c>
      <c r="E3813" s="1546" t="s">
        <v>6256</v>
      </c>
      <c r="F3813" s="1546" t="s">
        <v>436</v>
      </c>
      <c r="G3813" s="1818">
        <v>2</v>
      </c>
      <c r="H3813" s="1818">
        <v>5</v>
      </c>
      <c r="I3813" s="1818">
        <v>10</v>
      </c>
      <c r="J3813" s="1546" t="s">
        <v>6527</v>
      </c>
      <c r="K3813" s="1546" t="s">
        <v>6456</v>
      </c>
      <c r="L3813" s="1546" t="s">
        <v>6515</v>
      </c>
    </row>
    <row r="3814" spans="1:12">
      <c r="A3814" s="1546" t="s">
        <v>314</v>
      </c>
      <c r="B3814" s="1817">
        <v>13970</v>
      </c>
      <c r="C3814" s="1546" t="s">
        <v>2573</v>
      </c>
      <c r="D3814" s="1546" t="s">
        <v>2293</v>
      </c>
      <c r="E3814" s="1546" t="s">
        <v>6226</v>
      </c>
      <c r="F3814" s="1546" t="s">
        <v>38</v>
      </c>
      <c r="G3814" s="1818">
        <v>1</v>
      </c>
      <c r="H3814" s="1818">
        <v>5</v>
      </c>
      <c r="I3814" s="1818">
        <v>5</v>
      </c>
      <c r="J3814" s="1546" t="s">
        <v>6527</v>
      </c>
      <c r="K3814" s="1546" t="s">
        <v>6456</v>
      </c>
      <c r="L3814" s="1546" t="s">
        <v>6515</v>
      </c>
    </row>
    <row r="3815" spans="1:12">
      <c r="A3815" s="1546" t="s">
        <v>314</v>
      </c>
      <c r="B3815" s="1817">
        <v>13971</v>
      </c>
      <c r="C3815" s="1546" t="s">
        <v>2573</v>
      </c>
      <c r="D3815" s="1546" t="s">
        <v>2293</v>
      </c>
      <c r="E3815" s="1546" t="s">
        <v>6258</v>
      </c>
      <c r="F3815" s="1546" t="s">
        <v>502</v>
      </c>
      <c r="G3815" s="1818">
        <v>1</v>
      </c>
      <c r="H3815" s="1818">
        <v>5</v>
      </c>
      <c r="I3815" s="1818">
        <v>5</v>
      </c>
      <c r="J3815" s="1546" t="s">
        <v>6527</v>
      </c>
      <c r="K3815" s="1546" t="s">
        <v>6456</v>
      </c>
      <c r="L3815" s="1546" t="s">
        <v>6515</v>
      </c>
    </row>
    <row r="3816" spans="1:12">
      <c r="A3816" s="1546" t="s">
        <v>314</v>
      </c>
      <c r="B3816" s="1817">
        <v>13973</v>
      </c>
      <c r="C3816" s="1546" t="s">
        <v>2573</v>
      </c>
      <c r="D3816" s="1546" t="s">
        <v>2293</v>
      </c>
      <c r="E3816" s="1546" t="s">
        <v>6533</v>
      </c>
      <c r="F3816" s="1546" t="s">
        <v>377</v>
      </c>
      <c r="G3816" s="1818">
        <v>2</v>
      </c>
      <c r="H3816" s="1818">
        <v>25</v>
      </c>
      <c r="I3816" s="1818">
        <v>50</v>
      </c>
      <c r="J3816" s="1546" t="s">
        <v>6527</v>
      </c>
      <c r="K3816" s="1546" t="s">
        <v>6456</v>
      </c>
      <c r="L3816" s="1546" t="s">
        <v>6515</v>
      </c>
    </row>
    <row r="3817" spans="1:12">
      <c r="A3817" s="1546" t="s">
        <v>314</v>
      </c>
      <c r="B3817" s="1817">
        <v>13975</v>
      </c>
      <c r="C3817" s="1546" t="s">
        <v>2573</v>
      </c>
      <c r="D3817" s="1546" t="s">
        <v>2293</v>
      </c>
      <c r="E3817" s="1546" t="s">
        <v>6157</v>
      </c>
      <c r="F3817" s="1546" t="s">
        <v>1411</v>
      </c>
      <c r="G3817" s="1818">
        <v>1</v>
      </c>
      <c r="H3817" s="1818">
        <v>4</v>
      </c>
      <c r="I3817" s="1818">
        <v>4</v>
      </c>
      <c r="J3817" s="1546" t="s">
        <v>6527</v>
      </c>
      <c r="K3817" s="1546" t="s">
        <v>6456</v>
      </c>
      <c r="L3817" s="1546" t="s">
        <v>6515</v>
      </c>
    </row>
    <row r="3818" spans="1:12">
      <c r="A3818" s="1546" t="s">
        <v>314</v>
      </c>
      <c r="B3818" s="1817">
        <v>13976</v>
      </c>
      <c r="C3818" s="1546" t="s">
        <v>2573</v>
      </c>
      <c r="D3818" s="1546" t="s">
        <v>2293</v>
      </c>
      <c r="E3818" s="1546" t="s">
        <v>1663</v>
      </c>
      <c r="F3818" s="1546" t="s">
        <v>1664</v>
      </c>
      <c r="G3818" s="1818">
        <v>1</v>
      </c>
      <c r="H3818" s="1818">
        <v>4</v>
      </c>
      <c r="I3818" s="1818">
        <v>4</v>
      </c>
      <c r="J3818" s="1546" t="s">
        <v>6527</v>
      </c>
      <c r="K3818" s="1546" t="s">
        <v>6456</v>
      </c>
      <c r="L3818" s="1546" t="s">
        <v>6515</v>
      </c>
    </row>
    <row r="3819" spans="1:12">
      <c r="A3819" s="1546" t="s">
        <v>314</v>
      </c>
      <c r="B3819" s="1817">
        <v>13977</v>
      </c>
      <c r="C3819" s="1546" t="s">
        <v>2573</v>
      </c>
      <c r="D3819" s="1546" t="s">
        <v>2293</v>
      </c>
      <c r="E3819" s="1546" t="s">
        <v>6554</v>
      </c>
      <c r="F3819" s="1546" t="s">
        <v>845</v>
      </c>
      <c r="G3819" s="1818">
        <v>2</v>
      </c>
      <c r="H3819" s="1818">
        <v>4</v>
      </c>
      <c r="I3819" s="1818">
        <v>8</v>
      </c>
      <c r="J3819" s="1546" t="s">
        <v>6527</v>
      </c>
      <c r="K3819" s="1546" t="s">
        <v>6456</v>
      </c>
      <c r="L3819" s="1546" t="s">
        <v>6515</v>
      </c>
    </row>
    <row r="3820" spans="1:12">
      <c r="A3820" s="1546" t="s">
        <v>314</v>
      </c>
      <c r="B3820" s="1817">
        <v>13978</v>
      </c>
      <c r="C3820" s="1546" t="s">
        <v>2573</v>
      </c>
      <c r="D3820" s="1546" t="s">
        <v>2293</v>
      </c>
      <c r="E3820" s="1546" t="s">
        <v>310</v>
      </c>
      <c r="F3820" s="1546" t="s">
        <v>311</v>
      </c>
      <c r="G3820" s="1818">
        <v>2</v>
      </c>
      <c r="H3820" s="1818">
        <v>4</v>
      </c>
      <c r="I3820" s="1818">
        <v>8</v>
      </c>
      <c r="J3820" s="1546" t="s">
        <v>6527</v>
      </c>
      <c r="K3820" s="1546" t="s">
        <v>6456</v>
      </c>
      <c r="L3820" s="1546" t="s">
        <v>6515</v>
      </c>
    </row>
    <row r="3821" spans="1:12">
      <c r="A3821" s="1546" t="s">
        <v>314</v>
      </c>
      <c r="B3821" s="1817">
        <v>13980</v>
      </c>
      <c r="C3821" s="1546" t="s">
        <v>2573</v>
      </c>
      <c r="D3821" s="1546" t="s">
        <v>2293</v>
      </c>
      <c r="E3821" s="1546" t="s">
        <v>1436</v>
      </c>
      <c r="F3821" s="1546" t="s">
        <v>1437</v>
      </c>
      <c r="G3821" s="1818">
        <v>1</v>
      </c>
      <c r="H3821" s="1818">
        <v>10</v>
      </c>
      <c r="I3821" s="1818">
        <v>10</v>
      </c>
      <c r="J3821" s="1546" t="s">
        <v>6527</v>
      </c>
      <c r="K3821" s="1546" t="s">
        <v>6456</v>
      </c>
      <c r="L3821" s="1546" t="s">
        <v>6515</v>
      </c>
    </row>
    <row r="3822" spans="1:12">
      <c r="A3822" s="1546" t="s">
        <v>314</v>
      </c>
      <c r="B3822" s="1817">
        <v>13981</v>
      </c>
      <c r="C3822" s="1546" t="s">
        <v>2573</v>
      </c>
      <c r="D3822" s="1546" t="s">
        <v>2293</v>
      </c>
      <c r="E3822" s="1546" t="s">
        <v>1177</v>
      </c>
      <c r="F3822" s="1546" t="s">
        <v>1178</v>
      </c>
      <c r="G3822" s="1818">
        <v>1</v>
      </c>
      <c r="H3822" s="1818">
        <v>10</v>
      </c>
      <c r="I3822" s="1818">
        <v>10</v>
      </c>
      <c r="J3822" s="1546" t="s">
        <v>6527</v>
      </c>
      <c r="K3822" s="1546" t="s">
        <v>6456</v>
      </c>
      <c r="L3822" s="1546" t="s">
        <v>6515</v>
      </c>
    </row>
    <row r="3823" spans="1:12">
      <c r="A3823" s="1546" t="s">
        <v>314</v>
      </c>
      <c r="B3823" s="1817">
        <v>13995</v>
      </c>
      <c r="C3823" s="1546" t="s">
        <v>2573</v>
      </c>
      <c r="D3823" s="1546" t="s">
        <v>2293</v>
      </c>
      <c r="E3823" s="1546" t="s">
        <v>409</v>
      </c>
      <c r="F3823" s="1546" t="s">
        <v>21</v>
      </c>
      <c r="G3823" s="1818">
        <v>20</v>
      </c>
      <c r="H3823" s="1818"/>
      <c r="I3823" s="1818">
        <v>140</v>
      </c>
      <c r="J3823" s="1546" t="s">
        <v>6523</v>
      </c>
      <c r="K3823" s="1546" t="s">
        <v>6456</v>
      </c>
      <c r="L3823" s="1546" t="s">
        <v>6515</v>
      </c>
    </row>
    <row r="3824" spans="1:12">
      <c r="A3824" s="1546" t="s">
        <v>314</v>
      </c>
      <c r="B3824" s="1817">
        <v>14024</v>
      </c>
      <c r="C3824" s="1546" t="s">
        <v>2601</v>
      </c>
      <c r="D3824" s="1546" t="s">
        <v>2294</v>
      </c>
      <c r="E3824" s="1546" t="s">
        <v>707</v>
      </c>
      <c r="F3824" s="1546" t="s">
        <v>708</v>
      </c>
      <c r="G3824" s="1818"/>
      <c r="H3824" s="1818"/>
      <c r="I3824" s="1818">
        <v>2</v>
      </c>
      <c r="J3824" s="1546" t="s">
        <v>6523</v>
      </c>
      <c r="K3824" s="1546" t="s">
        <v>6427</v>
      </c>
      <c r="L3824" s="1546" t="s">
        <v>6635</v>
      </c>
    </row>
    <row r="3825" spans="1:12">
      <c r="A3825" s="1546" t="s">
        <v>314</v>
      </c>
      <c r="B3825" s="1817">
        <v>14027</v>
      </c>
      <c r="C3825" s="1546" t="s">
        <v>2601</v>
      </c>
      <c r="D3825" s="1546" t="s">
        <v>2294</v>
      </c>
      <c r="E3825" s="1546" t="s">
        <v>976</v>
      </c>
      <c r="F3825" s="1546" t="s">
        <v>5996</v>
      </c>
      <c r="G3825" s="1818">
        <v>1</v>
      </c>
      <c r="H3825" s="1818">
        <v>50</v>
      </c>
      <c r="I3825" s="1818">
        <v>50</v>
      </c>
      <c r="J3825" s="1546" t="s">
        <v>6527</v>
      </c>
      <c r="K3825" s="1546" t="s">
        <v>6427</v>
      </c>
      <c r="L3825" s="1546" t="s">
        <v>6635</v>
      </c>
    </row>
    <row r="3826" spans="1:12">
      <c r="A3826" s="1546" t="s">
        <v>314</v>
      </c>
      <c r="B3826" s="1817">
        <v>14028</v>
      </c>
      <c r="C3826" s="1546" t="s">
        <v>2601</v>
      </c>
      <c r="D3826" s="1546" t="s">
        <v>2294</v>
      </c>
      <c r="E3826" s="1546" t="s">
        <v>1126</v>
      </c>
      <c r="F3826" s="1546" t="s">
        <v>1125</v>
      </c>
      <c r="G3826" s="1818">
        <v>2</v>
      </c>
      <c r="H3826" s="1818">
        <v>25</v>
      </c>
      <c r="I3826" s="1818">
        <v>50</v>
      </c>
      <c r="J3826" s="1546" t="s">
        <v>6527</v>
      </c>
      <c r="K3826" s="1546" t="s">
        <v>6427</v>
      </c>
      <c r="L3826" s="1546" t="s">
        <v>6635</v>
      </c>
    </row>
    <row r="3827" spans="1:12">
      <c r="A3827" s="1546" t="s">
        <v>314</v>
      </c>
      <c r="B3827" s="1817">
        <v>14029</v>
      </c>
      <c r="C3827" s="1546" t="s">
        <v>2601</v>
      </c>
      <c r="D3827" s="1546" t="s">
        <v>2294</v>
      </c>
      <c r="E3827" s="1546" t="s">
        <v>6283</v>
      </c>
      <c r="F3827" s="1546" t="s">
        <v>982</v>
      </c>
      <c r="G3827" s="1818">
        <v>2</v>
      </c>
      <c r="H3827" s="1818">
        <v>50</v>
      </c>
      <c r="I3827" s="1818">
        <v>100</v>
      </c>
      <c r="J3827" s="1546" t="s">
        <v>6527</v>
      </c>
      <c r="K3827" s="1546" t="s">
        <v>6427</v>
      </c>
      <c r="L3827" s="1546" t="s">
        <v>6635</v>
      </c>
    </row>
    <row r="3828" spans="1:12">
      <c r="A3828" s="1546" t="s">
        <v>314</v>
      </c>
      <c r="B3828" s="1817">
        <v>14031</v>
      </c>
      <c r="C3828" s="1546" t="s">
        <v>2601</v>
      </c>
      <c r="D3828" s="1546" t="s">
        <v>2294</v>
      </c>
      <c r="E3828" s="1546" t="s">
        <v>515</v>
      </c>
      <c r="F3828" s="1546" t="s">
        <v>2095</v>
      </c>
      <c r="G3828" s="1818"/>
      <c r="H3828" s="1818"/>
      <c r="I3828" s="1818">
        <v>2</v>
      </c>
      <c r="J3828" s="1546" t="s">
        <v>6523</v>
      </c>
      <c r="K3828" s="1546" t="s">
        <v>6427</v>
      </c>
      <c r="L3828" s="1546" t="s">
        <v>6635</v>
      </c>
    </row>
    <row r="3829" spans="1:12">
      <c r="A3829" s="1546" t="s">
        <v>314</v>
      </c>
      <c r="B3829" s="1817">
        <v>14070</v>
      </c>
      <c r="C3829" s="1546" t="s">
        <v>2601</v>
      </c>
      <c r="D3829" s="1546" t="s">
        <v>2295</v>
      </c>
      <c r="E3829" s="1546" t="s">
        <v>6240</v>
      </c>
      <c r="F3829" s="1546" t="s">
        <v>349</v>
      </c>
      <c r="G3829" s="1818">
        <v>5</v>
      </c>
      <c r="H3829" s="1818">
        <v>1</v>
      </c>
      <c r="I3829" s="1818">
        <v>5</v>
      </c>
      <c r="J3829" s="1546" t="s">
        <v>6527</v>
      </c>
      <c r="K3829" s="1546" t="s">
        <v>6456</v>
      </c>
      <c r="L3829" s="1546" t="s">
        <v>6515</v>
      </c>
    </row>
    <row r="3830" spans="1:12">
      <c r="A3830" s="1546" t="s">
        <v>314</v>
      </c>
      <c r="B3830" s="1817">
        <v>14071</v>
      </c>
      <c r="C3830" s="1546" t="s">
        <v>2601</v>
      </c>
      <c r="D3830" s="1546" t="s">
        <v>2295</v>
      </c>
      <c r="E3830" s="1546" t="s">
        <v>6145</v>
      </c>
      <c r="F3830" s="1546" t="s">
        <v>6146</v>
      </c>
      <c r="G3830" s="1818">
        <v>1</v>
      </c>
      <c r="H3830" s="1818">
        <v>5</v>
      </c>
      <c r="I3830" s="1818">
        <v>5</v>
      </c>
      <c r="J3830" s="1546" t="s">
        <v>6527</v>
      </c>
      <c r="K3830" s="1546" t="s">
        <v>6456</v>
      </c>
      <c r="L3830" s="1546" t="s">
        <v>6515</v>
      </c>
    </row>
    <row r="3831" spans="1:12">
      <c r="A3831" s="1546" t="s">
        <v>314</v>
      </c>
      <c r="B3831" s="1817">
        <v>14072</v>
      </c>
      <c r="C3831" s="1546" t="s">
        <v>2601</v>
      </c>
      <c r="D3831" s="1546" t="s">
        <v>2295</v>
      </c>
      <c r="E3831" s="1546" t="s">
        <v>5883</v>
      </c>
      <c r="F3831" s="1546" t="s">
        <v>5884</v>
      </c>
      <c r="G3831" s="1818">
        <v>1</v>
      </c>
      <c r="H3831" s="1818">
        <v>5</v>
      </c>
      <c r="I3831" s="1818">
        <v>5</v>
      </c>
      <c r="J3831" s="1546" t="s">
        <v>6527</v>
      </c>
      <c r="K3831" s="1546" t="s">
        <v>6456</v>
      </c>
      <c r="L3831" s="1546" t="s">
        <v>6515</v>
      </c>
    </row>
    <row r="3832" spans="1:12">
      <c r="A3832" s="1546" t="s">
        <v>314</v>
      </c>
      <c r="B3832" s="1817">
        <v>14073</v>
      </c>
      <c r="C3832" s="1546" t="s">
        <v>2601</v>
      </c>
      <c r="D3832" s="1546" t="s">
        <v>2295</v>
      </c>
      <c r="E3832" s="1546" t="s">
        <v>5883</v>
      </c>
      <c r="F3832" s="1546" t="s">
        <v>5884</v>
      </c>
      <c r="G3832" s="1818">
        <v>1</v>
      </c>
      <c r="H3832" s="1818">
        <v>1</v>
      </c>
      <c r="I3832" s="1818">
        <v>1</v>
      </c>
      <c r="J3832" s="1546" t="s">
        <v>6527</v>
      </c>
      <c r="K3832" s="1546" t="s">
        <v>6456</v>
      </c>
      <c r="L3832" s="1546" t="s">
        <v>6515</v>
      </c>
    </row>
    <row r="3833" spans="1:12">
      <c r="A3833" s="1546" t="s">
        <v>314</v>
      </c>
      <c r="B3833" s="1817">
        <v>14075</v>
      </c>
      <c r="C3833" s="1546" t="s">
        <v>2601</v>
      </c>
      <c r="D3833" s="1546" t="s">
        <v>2295</v>
      </c>
      <c r="E3833" s="1546" t="s">
        <v>6098</v>
      </c>
      <c r="F3833" s="1546" t="s">
        <v>276</v>
      </c>
      <c r="G3833" s="1818">
        <v>1</v>
      </c>
      <c r="H3833" s="1818">
        <v>4</v>
      </c>
      <c r="I3833" s="1818">
        <v>4</v>
      </c>
      <c r="J3833" s="1546" t="s">
        <v>6527</v>
      </c>
      <c r="K3833" s="1546" t="s">
        <v>6456</v>
      </c>
      <c r="L3833" s="1546" t="s">
        <v>6515</v>
      </c>
    </row>
    <row r="3834" spans="1:12">
      <c r="A3834" s="1546" t="s">
        <v>314</v>
      </c>
      <c r="B3834" s="1817">
        <v>14076</v>
      </c>
      <c r="C3834" s="1546" t="s">
        <v>2601</v>
      </c>
      <c r="D3834" s="1546" t="s">
        <v>2295</v>
      </c>
      <c r="E3834" s="1546" t="s">
        <v>6099</v>
      </c>
      <c r="F3834" s="1546" t="s">
        <v>294</v>
      </c>
      <c r="G3834" s="1818">
        <v>2</v>
      </c>
      <c r="H3834" s="1818">
        <v>4</v>
      </c>
      <c r="I3834" s="1818">
        <v>8</v>
      </c>
      <c r="J3834" s="1546" t="s">
        <v>6527</v>
      </c>
      <c r="K3834" s="1546" t="s">
        <v>6456</v>
      </c>
      <c r="L3834" s="1546" t="s">
        <v>6515</v>
      </c>
    </row>
    <row r="3835" spans="1:12">
      <c r="A3835" s="1546" t="s">
        <v>314</v>
      </c>
      <c r="B3835" s="1817">
        <v>14077</v>
      </c>
      <c r="C3835" s="1546" t="s">
        <v>2601</v>
      </c>
      <c r="D3835" s="1546" t="s">
        <v>2295</v>
      </c>
      <c r="E3835" s="1546" t="s">
        <v>6099</v>
      </c>
      <c r="F3835" s="1546" t="s">
        <v>294</v>
      </c>
      <c r="G3835" s="1818">
        <v>1</v>
      </c>
      <c r="H3835" s="1818">
        <v>1</v>
      </c>
      <c r="I3835" s="1818">
        <v>1</v>
      </c>
      <c r="J3835" s="1546" t="s">
        <v>6527</v>
      </c>
      <c r="K3835" s="1546" t="s">
        <v>6456</v>
      </c>
      <c r="L3835" s="1546" t="s">
        <v>6515</v>
      </c>
    </row>
    <row r="3836" spans="1:12">
      <c r="A3836" s="1546" t="s">
        <v>314</v>
      </c>
      <c r="B3836" s="1817">
        <v>14112</v>
      </c>
      <c r="C3836" s="1546" t="s">
        <v>2601</v>
      </c>
      <c r="D3836" s="1546" t="s">
        <v>2296</v>
      </c>
      <c r="E3836" s="1546" t="s">
        <v>1530</v>
      </c>
      <c r="F3836" s="1546" t="s">
        <v>1531</v>
      </c>
      <c r="G3836" s="1818">
        <v>1</v>
      </c>
      <c r="H3836" s="1818">
        <v>12</v>
      </c>
      <c r="I3836" s="1818">
        <v>12</v>
      </c>
      <c r="J3836" s="1546" t="s">
        <v>6527</v>
      </c>
      <c r="K3836" s="1546" t="s">
        <v>6427</v>
      </c>
      <c r="L3836" s="1546" t="s">
        <v>6636</v>
      </c>
    </row>
    <row r="3837" spans="1:12">
      <c r="A3837" s="1546" t="s">
        <v>314</v>
      </c>
      <c r="B3837" s="1817">
        <v>14113</v>
      </c>
      <c r="C3837" s="1546" t="s">
        <v>2601</v>
      </c>
      <c r="D3837" s="1546" t="s">
        <v>2296</v>
      </c>
      <c r="E3837" s="1546" t="s">
        <v>1530</v>
      </c>
      <c r="F3837" s="1546" t="s">
        <v>1531</v>
      </c>
      <c r="G3837" s="1818"/>
      <c r="H3837" s="1818"/>
      <c r="I3837" s="1818">
        <v>9</v>
      </c>
      <c r="J3837" s="1546" t="s">
        <v>6523</v>
      </c>
      <c r="K3837" s="1546" t="s">
        <v>6427</v>
      </c>
      <c r="L3837" s="1546" t="s">
        <v>6636</v>
      </c>
    </row>
    <row r="3838" spans="1:12">
      <c r="A3838" s="1546" t="s">
        <v>314</v>
      </c>
      <c r="B3838" s="1817">
        <v>14129</v>
      </c>
      <c r="C3838" s="1546" t="s">
        <v>2601</v>
      </c>
      <c r="D3838" s="1546" t="s">
        <v>2296</v>
      </c>
      <c r="E3838" s="1546" t="s">
        <v>6535</v>
      </c>
      <c r="F3838" s="1546" t="s">
        <v>21</v>
      </c>
      <c r="G3838" s="1818">
        <v>1</v>
      </c>
      <c r="H3838" s="1818"/>
      <c r="I3838" s="1818">
        <v>21</v>
      </c>
      <c r="J3838" s="1546" t="s">
        <v>6523</v>
      </c>
      <c r="K3838" s="1546" t="s">
        <v>6427</v>
      </c>
      <c r="L3838" s="1546" t="s">
        <v>6636</v>
      </c>
    </row>
    <row r="3839" spans="1:12">
      <c r="A3839" s="1546" t="s">
        <v>314</v>
      </c>
      <c r="B3839" s="1817">
        <v>14151</v>
      </c>
      <c r="C3839" s="1546" t="s">
        <v>2601</v>
      </c>
      <c r="D3839" s="1546" t="s">
        <v>2297</v>
      </c>
      <c r="E3839" s="1546" t="s">
        <v>6098</v>
      </c>
      <c r="F3839" s="1546" t="s">
        <v>276</v>
      </c>
      <c r="G3839" s="1818"/>
      <c r="H3839" s="1818"/>
      <c r="I3839" s="1818">
        <v>2</v>
      </c>
      <c r="J3839" s="1546" t="s">
        <v>6523</v>
      </c>
      <c r="K3839" s="1546" t="s">
        <v>6456</v>
      </c>
      <c r="L3839" s="1546" t="s">
        <v>6515</v>
      </c>
    </row>
    <row r="3840" spans="1:12">
      <c r="A3840" s="1546" t="s">
        <v>314</v>
      </c>
      <c r="B3840" s="1817">
        <v>14152</v>
      </c>
      <c r="C3840" s="1546" t="s">
        <v>2601</v>
      </c>
      <c r="D3840" s="1546" t="s">
        <v>2297</v>
      </c>
      <c r="E3840" s="1546" t="s">
        <v>318</v>
      </c>
      <c r="F3840" s="1546" t="s">
        <v>319</v>
      </c>
      <c r="G3840" s="1818">
        <v>1</v>
      </c>
      <c r="H3840" s="1818">
        <v>4</v>
      </c>
      <c r="I3840" s="1818">
        <v>4</v>
      </c>
      <c r="J3840" s="1546" t="s">
        <v>6527</v>
      </c>
      <c r="K3840" s="1546" t="s">
        <v>6456</v>
      </c>
      <c r="L3840" s="1546" t="s">
        <v>6515</v>
      </c>
    </row>
    <row r="3841" spans="1:12">
      <c r="A3841" s="1546" t="s">
        <v>314</v>
      </c>
      <c r="B3841" s="1817">
        <v>14153</v>
      </c>
      <c r="C3841" s="1546" t="s">
        <v>2601</v>
      </c>
      <c r="D3841" s="1546" t="s">
        <v>2297</v>
      </c>
      <c r="E3841" s="1546" t="s">
        <v>6153</v>
      </c>
      <c r="F3841" s="1546" t="s">
        <v>1346</v>
      </c>
      <c r="G3841" s="1818">
        <v>1</v>
      </c>
      <c r="H3841" s="1818"/>
      <c r="I3841" s="1818">
        <v>2</v>
      </c>
      <c r="J3841" s="1546" t="s">
        <v>6523</v>
      </c>
      <c r="K3841" s="1546" t="s">
        <v>6456</v>
      </c>
      <c r="L3841" s="1546" t="s">
        <v>6515</v>
      </c>
    </row>
    <row r="3842" spans="1:12">
      <c r="A3842" s="1546" t="s">
        <v>314</v>
      </c>
      <c r="B3842" s="1817">
        <v>14154</v>
      </c>
      <c r="C3842" s="1546" t="s">
        <v>2601</v>
      </c>
      <c r="D3842" s="1546" t="s">
        <v>2297</v>
      </c>
      <c r="E3842" s="1546" t="s">
        <v>6531</v>
      </c>
      <c r="F3842" s="1546" t="s">
        <v>335</v>
      </c>
      <c r="G3842" s="1818">
        <v>1</v>
      </c>
      <c r="H3842" s="1818">
        <v>4</v>
      </c>
      <c r="I3842" s="1818">
        <v>4</v>
      </c>
      <c r="J3842" s="1546" t="s">
        <v>6527</v>
      </c>
      <c r="K3842" s="1546" t="s">
        <v>6456</v>
      </c>
      <c r="L3842" s="1546" t="s">
        <v>6515</v>
      </c>
    </row>
    <row r="3843" spans="1:12">
      <c r="A3843" s="1546" t="s">
        <v>314</v>
      </c>
      <c r="B3843" s="1817">
        <v>14155</v>
      </c>
      <c r="C3843" s="1546" t="s">
        <v>2601</v>
      </c>
      <c r="D3843" s="1546" t="s">
        <v>2297</v>
      </c>
      <c r="E3843" s="1546" t="s">
        <v>998</v>
      </c>
      <c r="F3843" s="1546" t="s">
        <v>997</v>
      </c>
      <c r="G3843" s="1818"/>
      <c r="H3843" s="1818"/>
      <c r="I3843" s="1818">
        <v>2</v>
      </c>
      <c r="J3843" s="1546" t="s">
        <v>6523</v>
      </c>
      <c r="K3843" s="1546" t="s">
        <v>6456</v>
      </c>
      <c r="L3843" s="1546" t="s">
        <v>6515</v>
      </c>
    </row>
    <row r="3844" spans="1:12">
      <c r="A3844" s="1546" t="s">
        <v>314</v>
      </c>
      <c r="B3844" s="1817">
        <v>14157</v>
      </c>
      <c r="C3844" s="1546" t="s">
        <v>2601</v>
      </c>
      <c r="D3844" s="1546" t="s">
        <v>2297</v>
      </c>
      <c r="E3844" s="1546" t="s">
        <v>1205</v>
      </c>
      <c r="F3844" s="1546" t="s">
        <v>6515</v>
      </c>
      <c r="G3844" s="1818">
        <v>1</v>
      </c>
      <c r="H3844" s="1818">
        <v>10</v>
      </c>
      <c r="I3844" s="1818">
        <v>10</v>
      </c>
      <c r="J3844" s="1546" t="s">
        <v>6527</v>
      </c>
      <c r="K3844" s="1546" t="s">
        <v>6456</v>
      </c>
      <c r="L3844" s="1546" t="s">
        <v>6515</v>
      </c>
    </row>
    <row r="3845" spans="1:12">
      <c r="A3845" s="1546" t="s">
        <v>314</v>
      </c>
      <c r="B3845" s="1817">
        <v>14158</v>
      </c>
      <c r="C3845" s="1546" t="s">
        <v>2601</v>
      </c>
      <c r="D3845" s="1546" t="s">
        <v>2297</v>
      </c>
      <c r="E3845" s="1546" t="s">
        <v>6241</v>
      </c>
      <c r="F3845" s="1546" t="s">
        <v>351</v>
      </c>
      <c r="G3845" s="1818">
        <v>1</v>
      </c>
      <c r="H3845" s="1818"/>
      <c r="I3845" s="1818">
        <v>3</v>
      </c>
      <c r="J3845" s="1546" t="s">
        <v>6523</v>
      </c>
      <c r="K3845" s="1546" t="s">
        <v>6456</v>
      </c>
      <c r="L3845" s="1546" t="s">
        <v>6515</v>
      </c>
    </row>
    <row r="3846" spans="1:12">
      <c r="A3846" s="1546" t="s">
        <v>314</v>
      </c>
      <c r="B3846" s="1817">
        <v>14159</v>
      </c>
      <c r="C3846" s="1546" t="s">
        <v>2601</v>
      </c>
      <c r="D3846" s="1546" t="s">
        <v>2297</v>
      </c>
      <c r="E3846" s="1546" t="s">
        <v>939</v>
      </c>
      <c r="F3846" s="1546" t="s">
        <v>938</v>
      </c>
      <c r="G3846" s="1818"/>
      <c r="H3846" s="1818"/>
      <c r="I3846" s="1818">
        <v>2</v>
      </c>
      <c r="J3846" s="1546" t="s">
        <v>6523</v>
      </c>
      <c r="K3846" s="1546" t="s">
        <v>6456</v>
      </c>
      <c r="L3846" s="1546" t="s">
        <v>6515</v>
      </c>
    </row>
    <row r="3847" spans="1:12">
      <c r="A3847" s="1546" t="s">
        <v>314</v>
      </c>
      <c r="B3847" s="1817">
        <v>14161</v>
      </c>
      <c r="C3847" s="1546" t="s">
        <v>2601</v>
      </c>
      <c r="D3847" s="1546" t="s">
        <v>2297</v>
      </c>
      <c r="E3847" s="1546" t="s">
        <v>3068</v>
      </c>
      <c r="F3847" s="1546" t="s">
        <v>1044</v>
      </c>
      <c r="G3847" s="1818"/>
      <c r="H3847" s="1818"/>
      <c r="I3847" s="1818">
        <v>1</v>
      </c>
      <c r="J3847" s="1546" t="s">
        <v>6523</v>
      </c>
      <c r="K3847" s="1546" t="s">
        <v>6456</v>
      </c>
      <c r="L3847" s="1546" t="s">
        <v>6515</v>
      </c>
    </row>
    <row r="3848" spans="1:12">
      <c r="A3848" s="1546" t="s">
        <v>314</v>
      </c>
      <c r="B3848" s="1817">
        <v>14163</v>
      </c>
      <c r="C3848" s="1546" t="s">
        <v>2601</v>
      </c>
      <c r="D3848" s="1546" t="s">
        <v>2297</v>
      </c>
      <c r="E3848" s="1546" t="s">
        <v>434</v>
      </c>
      <c r="F3848" s="1546" t="s">
        <v>303</v>
      </c>
      <c r="G3848" s="1818">
        <v>1</v>
      </c>
      <c r="H3848" s="1818">
        <v>2</v>
      </c>
      <c r="I3848" s="1818">
        <v>2</v>
      </c>
      <c r="J3848" s="1546" t="s">
        <v>6527</v>
      </c>
      <c r="K3848" s="1546" t="s">
        <v>6456</v>
      </c>
      <c r="L3848" s="1546" t="s">
        <v>6515</v>
      </c>
    </row>
    <row r="3849" spans="1:12">
      <c r="A3849" s="1546" t="s">
        <v>314</v>
      </c>
      <c r="B3849" s="1817">
        <v>14165</v>
      </c>
      <c r="C3849" s="1546" t="s">
        <v>2601</v>
      </c>
      <c r="D3849" s="1546" t="s">
        <v>2297</v>
      </c>
      <c r="E3849" s="1546" t="s">
        <v>6151</v>
      </c>
      <c r="F3849" s="1546" t="s">
        <v>1385</v>
      </c>
      <c r="G3849" s="1818">
        <v>1</v>
      </c>
      <c r="H3849" s="1818">
        <v>4</v>
      </c>
      <c r="I3849" s="1818">
        <v>4</v>
      </c>
      <c r="J3849" s="1546" t="s">
        <v>6527</v>
      </c>
      <c r="K3849" s="1546" t="s">
        <v>6456</v>
      </c>
      <c r="L3849" s="1546" t="s">
        <v>6515</v>
      </c>
    </row>
    <row r="3850" spans="1:12">
      <c r="A3850" s="1546" t="s">
        <v>314</v>
      </c>
      <c r="B3850" s="1817">
        <v>14166</v>
      </c>
      <c r="C3850" s="1546" t="s">
        <v>2601</v>
      </c>
      <c r="D3850" s="1546" t="s">
        <v>2297</v>
      </c>
      <c r="E3850" s="1546" t="s">
        <v>6150</v>
      </c>
      <c r="F3850" s="1546" t="s">
        <v>1279</v>
      </c>
      <c r="G3850" s="1818">
        <v>2</v>
      </c>
      <c r="H3850" s="1818">
        <v>4</v>
      </c>
      <c r="I3850" s="1818">
        <v>8</v>
      </c>
      <c r="J3850" s="1546" t="s">
        <v>6527</v>
      </c>
      <c r="K3850" s="1546" t="s">
        <v>6456</v>
      </c>
      <c r="L3850" s="1546" t="s">
        <v>6515</v>
      </c>
    </row>
    <row r="3851" spans="1:12">
      <c r="A3851" s="1546" t="s">
        <v>314</v>
      </c>
      <c r="B3851" s="1817">
        <v>14167</v>
      </c>
      <c r="C3851" s="1546" t="s">
        <v>2601</v>
      </c>
      <c r="D3851" s="1546" t="s">
        <v>2297</v>
      </c>
      <c r="E3851" s="1546" t="s">
        <v>1974</v>
      </c>
      <c r="F3851" s="1546" t="s">
        <v>1975</v>
      </c>
      <c r="G3851" s="1818">
        <v>1</v>
      </c>
      <c r="H3851" s="1818">
        <v>25</v>
      </c>
      <c r="I3851" s="1818">
        <v>25</v>
      </c>
      <c r="J3851" s="1546" t="s">
        <v>6527</v>
      </c>
      <c r="K3851" s="1546" t="s">
        <v>6456</v>
      </c>
      <c r="L3851" s="1546" t="s">
        <v>6515</v>
      </c>
    </row>
    <row r="3852" spans="1:12">
      <c r="A3852" s="1546" t="s">
        <v>314</v>
      </c>
      <c r="B3852" s="1817">
        <v>14197</v>
      </c>
      <c r="C3852" s="1546" t="s">
        <v>2601</v>
      </c>
      <c r="D3852" s="1546" t="s">
        <v>2298</v>
      </c>
      <c r="E3852" s="1546" t="s">
        <v>443</v>
      </c>
      <c r="F3852" s="1546" t="s">
        <v>442</v>
      </c>
      <c r="G3852" s="1818">
        <v>1</v>
      </c>
      <c r="H3852" s="1818">
        <v>5</v>
      </c>
      <c r="I3852" s="1818">
        <v>5</v>
      </c>
      <c r="J3852" s="1546" t="s">
        <v>6527</v>
      </c>
      <c r="K3852" s="1546" t="s">
        <v>6456</v>
      </c>
      <c r="L3852" s="1546" t="s">
        <v>6515</v>
      </c>
    </row>
    <row r="3853" spans="1:12">
      <c r="A3853" s="1546" t="s">
        <v>314</v>
      </c>
      <c r="B3853" s="1817">
        <v>14230</v>
      </c>
      <c r="C3853" s="1546" t="s">
        <v>2601</v>
      </c>
      <c r="D3853" s="1546" t="s">
        <v>2299</v>
      </c>
      <c r="E3853" s="1546" t="s">
        <v>6308</v>
      </c>
      <c r="F3853" s="1546" t="s">
        <v>1211</v>
      </c>
      <c r="G3853" s="1818">
        <v>2</v>
      </c>
      <c r="H3853" s="1818">
        <v>25</v>
      </c>
      <c r="I3853" s="1818">
        <v>50</v>
      </c>
      <c r="J3853" s="1546" t="s">
        <v>6527</v>
      </c>
      <c r="K3853" s="1546" t="s">
        <v>6456</v>
      </c>
      <c r="L3853" s="1546" t="s">
        <v>6515</v>
      </c>
    </row>
    <row r="3854" spans="1:12">
      <c r="A3854" s="1546" t="s">
        <v>314</v>
      </c>
      <c r="B3854" s="1817">
        <v>14231</v>
      </c>
      <c r="C3854" s="1546" t="s">
        <v>2601</v>
      </c>
      <c r="D3854" s="1546" t="s">
        <v>2299</v>
      </c>
      <c r="E3854" s="1546" t="s">
        <v>6262</v>
      </c>
      <c r="F3854" s="1546" t="s">
        <v>601</v>
      </c>
      <c r="G3854" s="1818">
        <v>2</v>
      </c>
      <c r="H3854" s="1818">
        <v>25</v>
      </c>
      <c r="I3854" s="1818">
        <v>50</v>
      </c>
      <c r="J3854" s="1546" t="s">
        <v>6527</v>
      </c>
      <c r="K3854" s="1546" t="s">
        <v>6456</v>
      </c>
      <c r="L3854" s="1546" t="s">
        <v>6515</v>
      </c>
    </row>
    <row r="3855" spans="1:12">
      <c r="A3855" s="1546" t="s">
        <v>314</v>
      </c>
      <c r="B3855" s="1817">
        <v>14232</v>
      </c>
      <c r="C3855" s="1546" t="s">
        <v>2601</v>
      </c>
      <c r="D3855" s="1546" t="s">
        <v>2299</v>
      </c>
      <c r="E3855" s="1546" t="s">
        <v>6309</v>
      </c>
      <c r="F3855" s="1546" t="s">
        <v>592</v>
      </c>
      <c r="G3855" s="1818">
        <v>2</v>
      </c>
      <c r="H3855" s="1818">
        <v>25</v>
      </c>
      <c r="I3855" s="1818">
        <v>50</v>
      </c>
      <c r="J3855" s="1546" t="s">
        <v>6527</v>
      </c>
      <c r="K3855" s="1546" t="s">
        <v>6456</v>
      </c>
      <c r="L3855" s="1546" t="s">
        <v>6515</v>
      </c>
    </row>
    <row r="3856" spans="1:12">
      <c r="A3856" s="1546" t="s">
        <v>314</v>
      </c>
      <c r="B3856" s="1817">
        <v>14234</v>
      </c>
      <c r="C3856" s="1546" t="s">
        <v>2601</v>
      </c>
      <c r="D3856" s="1546" t="s">
        <v>2299</v>
      </c>
      <c r="E3856" s="1546" t="s">
        <v>488</v>
      </c>
      <c r="F3856" s="1546" t="s">
        <v>506</v>
      </c>
      <c r="G3856" s="1818">
        <v>1</v>
      </c>
      <c r="H3856" s="1818">
        <v>5</v>
      </c>
      <c r="I3856" s="1818">
        <v>5</v>
      </c>
      <c r="J3856" s="1546" t="s">
        <v>6527</v>
      </c>
      <c r="K3856" s="1546" t="s">
        <v>6456</v>
      </c>
      <c r="L3856" s="1546" t="s">
        <v>6515</v>
      </c>
    </row>
    <row r="3857" spans="1:12">
      <c r="A3857" s="1546" t="s">
        <v>314</v>
      </c>
      <c r="B3857" s="1817">
        <v>14235</v>
      </c>
      <c r="C3857" s="1546" t="s">
        <v>2601</v>
      </c>
      <c r="D3857" s="1546" t="s">
        <v>2299</v>
      </c>
      <c r="E3857" s="1546" t="s">
        <v>6242</v>
      </c>
      <c r="F3857" s="1546" t="s">
        <v>313</v>
      </c>
      <c r="G3857" s="1818">
        <v>2</v>
      </c>
      <c r="H3857" s="1818">
        <v>5</v>
      </c>
      <c r="I3857" s="1818">
        <v>10</v>
      </c>
      <c r="J3857" s="1546" t="s">
        <v>6527</v>
      </c>
      <c r="K3857" s="1546" t="s">
        <v>6456</v>
      </c>
      <c r="L3857" s="1546" t="s">
        <v>6515</v>
      </c>
    </row>
    <row r="3858" spans="1:12">
      <c r="A3858" s="1546" t="s">
        <v>314</v>
      </c>
      <c r="B3858" s="1817">
        <v>14236</v>
      </c>
      <c r="C3858" s="1546" t="s">
        <v>2601</v>
      </c>
      <c r="D3858" s="1546" t="s">
        <v>2299</v>
      </c>
      <c r="E3858" s="1546" t="s">
        <v>6251</v>
      </c>
      <c r="F3858" s="1546" t="s">
        <v>450</v>
      </c>
      <c r="G3858" s="1818">
        <v>2</v>
      </c>
      <c r="H3858" s="1818">
        <v>5</v>
      </c>
      <c r="I3858" s="1818">
        <v>10</v>
      </c>
      <c r="J3858" s="1546" t="s">
        <v>6527</v>
      </c>
      <c r="K3858" s="1546" t="s">
        <v>6456</v>
      </c>
      <c r="L3858" s="1546" t="s">
        <v>6515</v>
      </c>
    </row>
    <row r="3859" spans="1:12">
      <c r="A3859" s="1546" t="s">
        <v>314</v>
      </c>
      <c r="B3859" s="1817">
        <v>14237</v>
      </c>
      <c r="C3859" s="1546" t="s">
        <v>2601</v>
      </c>
      <c r="D3859" s="1546" t="s">
        <v>2299</v>
      </c>
      <c r="E3859" s="1546" t="s">
        <v>6186</v>
      </c>
      <c r="F3859" s="1546" t="s">
        <v>6187</v>
      </c>
      <c r="G3859" s="1818">
        <v>2</v>
      </c>
      <c r="H3859" s="1818">
        <v>5</v>
      </c>
      <c r="I3859" s="1818">
        <v>10</v>
      </c>
      <c r="J3859" s="1546" t="s">
        <v>6527</v>
      </c>
      <c r="K3859" s="1546" t="s">
        <v>6456</v>
      </c>
      <c r="L3859" s="1546" t="s">
        <v>6515</v>
      </c>
    </row>
    <row r="3860" spans="1:12">
      <c r="A3860" s="1546" t="s">
        <v>314</v>
      </c>
      <c r="B3860" s="1817">
        <v>14238</v>
      </c>
      <c r="C3860" s="1546" t="s">
        <v>2601</v>
      </c>
      <c r="D3860" s="1546" t="s">
        <v>2299</v>
      </c>
      <c r="E3860" s="1546" t="s">
        <v>6328</v>
      </c>
      <c r="F3860" s="1546" t="s">
        <v>6254</v>
      </c>
      <c r="G3860" s="1818">
        <v>4</v>
      </c>
      <c r="H3860" s="1818">
        <v>5</v>
      </c>
      <c r="I3860" s="1818">
        <v>20</v>
      </c>
      <c r="J3860" s="1546" t="s">
        <v>6527</v>
      </c>
      <c r="K3860" s="1546" t="s">
        <v>6456</v>
      </c>
      <c r="L3860" s="1546" t="s">
        <v>6515</v>
      </c>
    </row>
    <row r="3861" spans="1:12">
      <c r="A3861" s="1546" t="s">
        <v>314</v>
      </c>
      <c r="B3861" s="1817">
        <v>14239</v>
      </c>
      <c r="C3861" s="1546" t="s">
        <v>2601</v>
      </c>
      <c r="D3861" s="1546" t="s">
        <v>2299</v>
      </c>
      <c r="E3861" s="1546" t="s">
        <v>1064</v>
      </c>
      <c r="F3861" s="1546" t="s">
        <v>1063</v>
      </c>
      <c r="G3861" s="1818">
        <v>4</v>
      </c>
      <c r="H3861" s="1818">
        <v>1</v>
      </c>
      <c r="I3861" s="1818">
        <v>4</v>
      </c>
      <c r="J3861" s="1546" t="s">
        <v>6527</v>
      </c>
      <c r="K3861" s="1546" t="s">
        <v>6456</v>
      </c>
      <c r="L3861" s="1546" t="s">
        <v>6515</v>
      </c>
    </row>
    <row r="3862" spans="1:12">
      <c r="A3862" s="1546" t="s">
        <v>314</v>
      </c>
      <c r="B3862" s="1817">
        <v>14241</v>
      </c>
      <c r="C3862" s="1546" t="s">
        <v>2601</v>
      </c>
      <c r="D3862" s="1546" t="s">
        <v>2299</v>
      </c>
      <c r="E3862" s="1546" t="s">
        <v>937</v>
      </c>
      <c r="F3862" s="1546" t="s">
        <v>936</v>
      </c>
      <c r="G3862" s="1818">
        <v>2</v>
      </c>
      <c r="H3862" s="1818">
        <v>4</v>
      </c>
      <c r="I3862" s="1818">
        <v>8</v>
      </c>
      <c r="J3862" s="1546" t="s">
        <v>6527</v>
      </c>
      <c r="K3862" s="1546" t="s">
        <v>6456</v>
      </c>
      <c r="L3862" s="1546" t="s">
        <v>6515</v>
      </c>
    </row>
    <row r="3863" spans="1:12">
      <c r="A3863" s="1546" t="s">
        <v>314</v>
      </c>
      <c r="B3863" s="1817">
        <v>14242</v>
      </c>
      <c r="C3863" s="1546" t="s">
        <v>2601</v>
      </c>
      <c r="D3863" s="1546" t="s">
        <v>2299</v>
      </c>
      <c r="E3863" s="1546" t="s">
        <v>6165</v>
      </c>
      <c r="F3863" s="1546" t="s">
        <v>1667</v>
      </c>
      <c r="G3863" s="1818">
        <v>1</v>
      </c>
      <c r="H3863" s="1818">
        <v>4</v>
      </c>
      <c r="I3863" s="1818">
        <v>4</v>
      </c>
      <c r="J3863" s="1546" t="s">
        <v>6527</v>
      </c>
      <c r="K3863" s="1546" t="s">
        <v>6456</v>
      </c>
      <c r="L3863" s="1546" t="s">
        <v>6515</v>
      </c>
    </row>
    <row r="3864" spans="1:12">
      <c r="A3864" s="1546" t="s">
        <v>314</v>
      </c>
      <c r="B3864" s="1817">
        <v>14243</v>
      </c>
      <c r="C3864" s="1546" t="s">
        <v>2601</v>
      </c>
      <c r="D3864" s="1546" t="s">
        <v>2299</v>
      </c>
      <c r="E3864" s="1546" t="s">
        <v>277</v>
      </c>
      <c r="F3864" s="1546" t="s">
        <v>278</v>
      </c>
      <c r="G3864" s="1818">
        <v>2</v>
      </c>
      <c r="H3864" s="1818">
        <v>4</v>
      </c>
      <c r="I3864" s="1818">
        <v>8</v>
      </c>
      <c r="J3864" s="1546" t="s">
        <v>6527</v>
      </c>
      <c r="K3864" s="1546" t="s">
        <v>6456</v>
      </c>
      <c r="L3864" s="1546" t="s">
        <v>6515</v>
      </c>
    </row>
    <row r="3865" spans="1:12">
      <c r="A3865" s="1546" t="s">
        <v>314</v>
      </c>
      <c r="B3865" s="1817">
        <v>14244</v>
      </c>
      <c r="C3865" s="1546" t="s">
        <v>2601</v>
      </c>
      <c r="D3865" s="1546" t="s">
        <v>2299</v>
      </c>
      <c r="E3865" s="1546" t="s">
        <v>1663</v>
      </c>
      <c r="F3865" s="1546" t="s">
        <v>1664</v>
      </c>
      <c r="G3865" s="1818">
        <v>1</v>
      </c>
      <c r="H3865" s="1818">
        <v>4</v>
      </c>
      <c r="I3865" s="1818">
        <v>4</v>
      </c>
      <c r="J3865" s="1546" t="s">
        <v>6527</v>
      </c>
      <c r="K3865" s="1546" t="s">
        <v>6456</v>
      </c>
      <c r="L3865" s="1546" t="s">
        <v>6515</v>
      </c>
    </row>
    <row r="3866" spans="1:12">
      <c r="A3866" s="1546" t="s">
        <v>314</v>
      </c>
      <c r="B3866" s="1817">
        <v>14245</v>
      </c>
      <c r="C3866" s="1546" t="s">
        <v>2601</v>
      </c>
      <c r="D3866" s="1546" t="s">
        <v>2299</v>
      </c>
      <c r="E3866" s="1546" t="s">
        <v>310</v>
      </c>
      <c r="F3866" s="1546" t="s">
        <v>311</v>
      </c>
      <c r="G3866" s="1818">
        <v>2</v>
      </c>
      <c r="H3866" s="1818">
        <v>4</v>
      </c>
      <c r="I3866" s="1818">
        <v>8</v>
      </c>
      <c r="J3866" s="1546" t="s">
        <v>6527</v>
      </c>
      <c r="K3866" s="1546" t="s">
        <v>6456</v>
      </c>
      <c r="L3866" s="1546" t="s">
        <v>6515</v>
      </c>
    </row>
    <row r="3867" spans="1:12">
      <c r="A3867" s="1546" t="s">
        <v>314</v>
      </c>
      <c r="B3867" s="1817">
        <v>14247</v>
      </c>
      <c r="C3867" s="1546" t="s">
        <v>2601</v>
      </c>
      <c r="D3867" s="1546" t="s">
        <v>2299</v>
      </c>
      <c r="E3867" s="1546" t="s">
        <v>1349</v>
      </c>
      <c r="F3867" s="1546" t="s">
        <v>726</v>
      </c>
      <c r="G3867" s="1818">
        <v>2</v>
      </c>
      <c r="H3867" s="1818">
        <v>10</v>
      </c>
      <c r="I3867" s="1818">
        <v>20</v>
      </c>
      <c r="J3867" s="1546" t="s">
        <v>6527</v>
      </c>
      <c r="K3867" s="1546" t="s">
        <v>6456</v>
      </c>
      <c r="L3867" s="1546" t="s">
        <v>6515</v>
      </c>
    </row>
    <row r="3868" spans="1:12">
      <c r="A3868" s="1546" t="s">
        <v>314</v>
      </c>
      <c r="B3868" s="1817">
        <v>14250</v>
      </c>
      <c r="C3868" s="1546" t="s">
        <v>2601</v>
      </c>
      <c r="D3868" s="1546" t="s">
        <v>2299</v>
      </c>
      <c r="E3868" s="1546" t="s">
        <v>495</v>
      </c>
      <c r="F3868" s="1546" t="s">
        <v>303</v>
      </c>
      <c r="G3868" s="1818">
        <v>2</v>
      </c>
      <c r="H3868" s="1818">
        <v>50</v>
      </c>
      <c r="I3868" s="1818">
        <v>100</v>
      </c>
      <c r="J3868" s="1546" t="s">
        <v>6527</v>
      </c>
      <c r="K3868" s="1546" t="s">
        <v>6456</v>
      </c>
      <c r="L3868" s="1546" t="s">
        <v>6515</v>
      </c>
    </row>
    <row r="3869" spans="1:12">
      <c r="A3869" s="1546" t="s">
        <v>314</v>
      </c>
      <c r="B3869" s="1817">
        <v>14251</v>
      </c>
      <c r="C3869" s="1546" t="s">
        <v>2601</v>
      </c>
      <c r="D3869" s="1546" t="s">
        <v>2299</v>
      </c>
      <c r="E3869" s="1546" t="s">
        <v>2644</v>
      </c>
      <c r="F3869" s="1546" t="s">
        <v>303</v>
      </c>
      <c r="G3869" s="1818">
        <v>2</v>
      </c>
      <c r="H3869" s="1818">
        <v>50</v>
      </c>
      <c r="I3869" s="1818">
        <v>100</v>
      </c>
      <c r="J3869" s="1546" t="s">
        <v>6527</v>
      </c>
      <c r="K3869" s="1546" t="s">
        <v>6456</v>
      </c>
      <c r="L3869" s="1546" t="s">
        <v>6515</v>
      </c>
    </row>
    <row r="3870" spans="1:12">
      <c r="A3870" s="1546" t="s">
        <v>314</v>
      </c>
      <c r="B3870" s="1817">
        <v>14279</v>
      </c>
      <c r="C3870" s="1546" t="s">
        <v>2601</v>
      </c>
      <c r="D3870" s="1546" t="s">
        <v>2300</v>
      </c>
      <c r="E3870" s="1546" t="s">
        <v>6246</v>
      </c>
      <c r="F3870" s="1546" t="s">
        <v>5924</v>
      </c>
      <c r="G3870" s="1818">
        <v>1</v>
      </c>
      <c r="H3870" s="1818">
        <v>5</v>
      </c>
      <c r="I3870" s="1818">
        <v>5</v>
      </c>
      <c r="J3870" s="1546" t="s">
        <v>6527</v>
      </c>
      <c r="K3870" s="1546" t="s">
        <v>6456</v>
      </c>
      <c r="L3870" s="1546" t="s">
        <v>6515</v>
      </c>
    </row>
    <row r="3871" spans="1:12">
      <c r="A3871" s="1546" t="s">
        <v>314</v>
      </c>
      <c r="B3871" s="1817">
        <v>14280</v>
      </c>
      <c r="C3871" s="1546" t="s">
        <v>2601</v>
      </c>
      <c r="D3871" s="1546" t="s">
        <v>2300</v>
      </c>
      <c r="E3871" s="1546" t="s">
        <v>5959</v>
      </c>
      <c r="F3871" s="1546" t="s">
        <v>1510</v>
      </c>
      <c r="G3871" s="1818">
        <v>2</v>
      </c>
      <c r="H3871" s="1818">
        <v>5</v>
      </c>
      <c r="I3871" s="1818">
        <v>10</v>
      </c>
      <c r="J3871" s="1546" t="s">
        <v>6527</v>
      </c>
      <c r="K3871" s="1546" t="s">
        <v>6456</v>
      </c>
      <c r="L3871" s="1546" t="s">
        <v>6515</v>
      </c>
    </row>
    <row r="3872" spans="1:12">
      <c r="A3872" s="1546" t="s">
        <v>314</v>
      </c>
      <c r="B3872" s="1817">
        <v>14282</v>
      </c>
      <c r="C3872" s="1546" t="s">
        <v>2601</v>
      </c>
      <c r="D3872" s="1546" t="s">
        <v>2300</v>
      </c>
      <c r="E3872" s="1546" t="s">
        <v>6098</v>
      </c>
      <c r="F3872" s="1546" t="s">
        <v>276</v>
      </c>
      <c r="G3872" s="1818">
        <v>2</v>
      </c>
      <c r="H3872" s="1818">
        <v>4</v>
      </c>
      <c r="I3872" s="1818">
        <v>8</v>
      </c>
      <c r="J3872" s="1546" t="s">
        <v>6527</v>
      </c>
      <c r="K3872" s="1546" t="s">
        <v>6456</v>
      </c>
      <c r="L3872" s="1546" t="s">
        <v>6515</v>
      </c>
    </row>
    <row r="3873" spans="1:12">
      <c r="A3873" s="1546" t="s">
        <v>314</v>
      </c>
      <c r="B3873" s="1817">
        <v>14283</v>
      </c>
      <c r="C3873" s="1546" t="s">
        <v>2601</v>
      </c>
      <c r="D3873" s="1546" t="s">
        <v>2300</v>
      </c>
      <c r="E3873" s="1546" t="s">
        <v>6609</v>
      </c>
      <c r="F3873" s="1546" t="s">
        <v>424</v>
      </c>
      <c r="G3873" s="1818">
        <v>1</v>
      </c>
      <c r="H3873" s="1818">
        <v>4</v>
      </c>
      <c r="I3873" s="1818">
        <v>4</v>
      </c>
      <c r="J3873" s="1546" t="s">
        <v>6527</v>
      </c>
      <c r="K3873" s="1546" t="s">
        <v>6456</v>
      </c>
      <c r="L3873" s="1546" t="s">
        <v>6515</v>
      </c>
    </row>
    <row r="3874" spans="1:12">
      <c r="A3874" s="1546" t="s">
        <v>314</v>
      </c>
      <c r="B3874" s="1817">
        <v>14284</v>
      </c>
      <c r="C3874" s="1546" t="s">
        <v>2601</v>
      </c>
      <c r="D3874" s="1546" t="s">
        <v>2300</v>
      </c>
      <c r="E3874" s="1546" t="s">
        <v>6609</v>
      </c>
      <c r="F3874" s="1546" t="s">
        <v>335</v>
      </c>
      <c r="G3874" s="1818">
        <v>1</v>
      </c>
      <c r="H3874" s="1818">
        <v>4</v>
      </c>
      <c r="I3874" s="1818">
        <v>4</v>
      </c>
      <c r="J3874" s="1546" t="s">
        <v>6527</v>
      </c>
      <c r="K3874" s="1546" t="s">
        <v>6456</v>
      </c>
      <c r="L3874" s="1546" t="s">
        <v>6515</v>
      </c>
    </row>
    <row r="3875" spans="1:12">
      <c r="A3875" s="1546" t="s">
        <v>314</v>
      </c>
      <c r="B3875" s="1817">
        <v>14285</v>
      </c>
      <c r="C3875" s="1546" t="s">
        <v>2601</v>
      </c>
      <c r="D3875" s="1546" t="s">
        <v>2300</v>
      </c>
      <c r="E3875" s="1546" t="s">
        <v>6124</v>
      </c>
      <c r="F3875" s="1546" t="s">
        <v>822</v>
      </c>
      <c r="G3875" s="1818">
        <v>1</v>
      </c>
      <c r="H3875" s="1818">
        <v>4</v>
      </c>
      <c r="I3875" s="1818">
        <v>4</v>
      </c>
      <c r="J3875" s="1546" t="s">
        <v>6527</v>
      </c>
      <c r="K3875" s="1546" t="s">
        <v>6456</v>
      </c>
      <c r="L3875" s="1546" t="s">
        <v>6515</v>
      </c>
    </row>
    <row r="3876" spans="1:12">
      <c r="A3876" s="1546" t="s">
        <v>314</v>
      </c>
      <c r="B3876" s="1817">
        <v>14287</v>
      </c>
      <c r="C3876" s="1546" t="s">
        <v>2601</v>
      </c>
      <c r="D3876" s="1546" t="s">
        <v>2300</v>
      </c>
      <c r="E3876" s="1546" t="s">
        <v>970</v>
      </c>
      <c r="F3876" s="1546" t="s">
        <v>979</v>
      </c>
      <c r="G3876" s="1818">
        <v>1</v>
      </c>
      <c r="H3876" s="1818">
        <v>10</v>
      </c>
      <c r="I3876" s="1818">
        <v>10</v>
      </c>
      <c r="J3876" s="1546" t="s">
        <v>6527</v>
      </c>
      <c r="K3876" s="1546" t="s">
        <v>6456</v>
      </c>
      <c r="L3876" s="1546" t="s">
        <v>6515</v>
      </c>
    </row>
    <row r="3877" spans="1:12">
      <c r="A3877" s="1546" t="s">
        <v>314</v>
      </c>
      <c r="B3877" s="1817">
        <v>14289</v>
      </c>
      <c r="C3877" s="1546" t="s">
        <v>2601</v>
      </c>
      <c r="D3877" s="1546" t="s">
        <v>2300</v>
      </c>
      <c r="E3877" s="1546" t="s">
        <v>6128</v>
      </c>
      <c r="F3877" s="1546" t="s">
        <v>6555</v>
      </c>
      <c r="G3877" s="1818">
        <v>1</v>
      </c>
      <c r="H3877" s="1818">
        <v>25</v>
      </c>
      <c r="I3877" s="1818">
        <v>25</v>
      </c>
      <c r="J3877" s="1546" t="s">
        <v>6527</v>
      </c>
      <c r="K3877" s="1546" t="s">
        <v>6456</v>
      </c>
      <c r="L3877" s="1546" t="s">
        <v>6515</v>
      </c>
    </row>
    <row r="3878" spans="1:12">
      <c r="A3878" s="1546" t="s">
        <v>314</v>
      </c>
      <c r="B3878" s="1817">
        <v>14320</v>
      </c>
      <c r="C3878" s="1546" t="s">
        <v>2609</v>
      </c>
      <c r="D3878" s="1546" t="s">
        <v>2301</v>
      </c>
      <c r="E3878" s="1546" t="s">
        <v>792</v>
      </c>
      <c r="F3878" s="1546" t="s">
        <v>793</v>
      </c>
      <c r="G3878" s="1818">
        <v>2</v>
      </c>
      <c r="H3878" s="1818">
        <v>5</v>
      </c>
      <c r="I3878" s="1818">
        <v>10</v>
      </c>
      <c r="J3878" s="1546" t="s">
        <v>6527</v>
      </c>
      <c r="K3878" s="1546" t="s">
        <v>6456</v>
      </c>
      <c r="L3878" s="1546" t="s">
        <v>6515</v>
      </c>
    </row>
    <row r="3879" spans="1:12">
      <c r="A3879" s="1546" t="s">
        <v>314</v>
      </c>
      <c r="B3879" s="1817">
        <v>14321</v>
      </c>
      <c r="C3879" s="1546" t="s">
        <v>2609</v>
      </c>
      <c r="D3879" s="1546" t="s">
        <v>2301</v>
      </c>
      <c r="E3879" s="1546" t="s">
        <v>6248</v>
      </c>
      <c r="F3879" s="1546" t="s">
        <v>459</v>
      </c>
      <c r="G3879" s="1818">
        <v>1</v>
      </c>
      <c r="H3879" s="1818">
        <v>5</v>
      </c>
      <c r="I3879" s="1818">
        <v>5</v>
      </c>
      <c r="J3879" s="1546" t="s">
        <v>6527</v>
      </c>
      <c r="K3879" s="1546" t="s">
        <v>6456</v>
      </c>
      <c r="L3879" s="1546" t="s">
        <v>6515</v>
      </c>
    </row>
    <row r="3880" spans="1:12">
      <c r="A3880" s="1546" t="s">
        <v>314</v>
      </c>
      <c r="B3880" s="1817">
        <v>14322</v>
      </c>
      <c r="C3880" s="1546" t="s">
        <v>2609</v>
      </c>
      <c r="D3880" s="1546" t="s">
        <v>2301</v>
      </c>
      <c r="E3880" s="1546" t="s">
        <v>6228</v>
      </c>
      <c r="F3880" s="1546" t="s">
        <v>22</v>
      </c>
      <c r="G3880" s="1818">
        <v>2</v>
      </c>
      <c r="H3880" s="1818">
        <v>5</v>
      </c>
      <c r="I3880" s="1818">
        <v>10</v>
      </c>
      <c r="J3880" s="1546" t="s">
        <v>6527</v>
      </c>
      <c r="K3880" s="1546" t="s">
        <v>6456</v>
      </c>
      <c r="L3880" s="1546" t="s">
        <v>6515</v>
      </c>
    </row>
    <row r="3881" spans="1:12">
      <c r="A3881" s="1546" t="s">
        <v>314</v>
      </c>
      <c r="B3881" s="1817">
        <v>14323</v>
      </c>
      <c r="C3881" s="1546" t="s">
        <v>2609</v>
      </c>
      <c r="D3881" s="1546" t="s">
        <v>2301</v>
      </c>
      <c r="E3881" s="1546" t="s">
        <v>555</v>
      </c>
      <c r="F3881" s="1546" t="s">
        <v>381</v>
      </c>
      <c r="G3881" s="1818">
        <v>2</v>
      </c>
      <c r="H3881" s="1818">
        <v>5</v>
      </c>
      <c r="I3881" s="1818">
        <v>10</v>
      </c>
      <c r="J3881" s="1546" t="s">
        <v>6527</v>
      </c>
      <c r="K3881" s="1546" t="s">
        <v>6456</v>
      </c>
      <c r="L3881" s="1546" t="s">
        <v>6515</v>
      </c>
    </row>
    <row r="3882" spans="1:12">
      <c r="A3882" s="1546" t="s">
        <v>314</v>
      </c>
      <c r="B3882" s="1817">
        <v>14324</v>
      </c>
      <c r="C3882" s="1546" t="s">
        <v>2609</v>
      </c>
      <c r="D3882" s="1546" t="s">
        <v>2301</v>
      </c>
      <c r="E3882" s="1546" t="s">
        <v>6249</v>
      </c>
      <c r="F3882" s="1546" t="s">
        <v>453</v>
      </c>
      <c r="G3882" s="1818">
        <v>2</v>
      </c>
      <c r="H3882" s="1818">
        <v>5</v>
      </c>
      <c r="I3882" s="1818">
        <v>10</v>
      </c>
      <c r="J3882" s="1546" t="s">
        <v>6527</v>
      </c>
      <c r="K3882" s="1546" t="s">
        <v>6456</v>
      </c>
      <c r="L3882" s="1546" t="s">
        <v>6515</v>
      </c>
    </row>
    <row r="3883" spans="1:12">
      <c r="A3883" s="1546" t="s">
        <v>314</v>
      </c>
      <c r="B3883" s="1817">
        <v>14325</v>
      </c>
      <c r="C3883" s="1546" t="s">
        <v>2609</v>
      </c>
      <c r="D3883" s="1546" t="s">
        <v>2301</v>
      </c>
      <c r="E3883" s="1546" t="s">
        <v>3068</v>
      </c>
      <c r="F3883" s="1546" t="s">
        <v>1044</v>
      </c>
      <c r="G3883" s="1818">
        <v>1</v>
      </c>
      <c r="H3883" s="1818">
        <v>5</v>
      </c>
      <c r="I3883" s="1818">
        <v>5</v>
      </c>
      <c r="J3883" s="1546" t="s">
        <v>6527</v>
      </c>
      <c r="K3883" s="1546" t="s">
        <v>6456</v>
      </c>
      <c r="L3883" s="1546" t="s">
        <v>6515</v>
      </c>
    </row>
    <row r="3884" spans="1:12">
      <c r="A3884" s="1546" t="s">
        <v>314</v>
      </c>
      <c r="B3884" s="1817">
        <v>14326</v>
      </c>
      <c r="C3884" s="1546" t="s">
        <v>2609</v>
      </c>
      <c r="D3884" s="1546" t="s">
        <v>2301</v>
      </c>
      <c r="E3884" s="1546" t="s">
        <v>488</v>
      </c>
      <c r="F3884" s="1546" t="s">
        <v>506</v>
      </c>
      <c r="G3884" s="1818">
        <v>1</v>
      </c>
      <c r="H3884" s="1818">
        <v>5</v>
      </c>
      <c r="I3884" s="1818">
        <v>5</v>
      </c>
      <c r="J3884" s="1546" t="s">
        <v>6527</v>
      </c>
      <c r="K3884" s="1546" t="s">
        <v>6456</v>
      </c>
      <c r="L3884" s="1546" t="s">
        <v>6515</v>
      </c>
    </row>
    <row r="3885" spans="1:12">
      <c r="A3885" s="1546" t="s">
        <v>314</v>
      </c>
      <c r="B3885" s="1817">
        <v>14327</v>
      </c>
      <c r="C3885" s="1546" t="s">
        <v>2609</v>
      </c>
      <c r="D3885" s="1546" t="s">
        <v>2301</v>
      </c>
      <c r="E3885" s="1546" t="s">
        <v>5901</v>
      </c>
      <c r="F3885" s="1546" t="s">
        <v>585</v>
      </c>
      <c r="G3885" s="1818">
        <v>2</v>
      </c>
      <c r="H3885" s="1818">
        <v>5</v>
      </c>
      <c r="I3885" s="1818">
        <v>10</v>
      </c>
      <c r="J3885" s="1546" t="s">
        <v>6527</v>
      </c>
      <c r="K3885" s="1546" t="s">
        <v>6456</v>
      </c>
      <c r="L3885" s="1546" t="s">
        <v>6515</v>
      </c>
    </row>
    <row r="3886" spans="1:12">
      <c r="A3886" s="1546" t="s">
        <v>314</v>
      </c>
      <c r="B3886" s="1817">
        <v>14328</v>
      </c>
      <c r="C3886" s="1546" t="s">
        <v>2609</v>
      </c>
      <c r="D3886" s="1546" t="s">
        <v>2301</v>
      </c>
      <c r="E3886" s="1546" t="s">
        <v>5905</v>
      </c>
      <c r="F3886" s="1546" t="s">
        <v>6096</v>
      </c>
      <c r="G3886" s="1818">
        <v>1</v>
      </c>
      <c r="H3886" s="1818">
        <v>5</v>
      </c>
      <c r="I3886" s="1818">
        <v>5</v>
      </c>
      <c r="J3886" s="1546" t="s">
        <v>6527</v>
      </c>
      <c r="K3886" s="1546" t="s">
        <v>6456</v>
      </c>
      <c r="L3886" s="1546" t="s">
        <v>6515</v>
      </c>
    </row>
    <row r="3887" spans="1:12">
      <c r="A3887" s="1546" t="s">
        <v>314</v>
      </c>
      <c r="B3887" s="1817">
        <v>14329</v>
      </c>
      <c r="C3887" s="1546" t="s">
        <v>2609</v>
      </c>
      <c r="D3887" s="1546" t="s">
        <v>2301</v>
      </c>
      <c r="E3887" s="1546" t="s">
        <v>6242</v>
      </c>
      <c r="F3887" s="1546" t="s">
        <v>313</v>
      </c>
      <c r="G3887" s="1818">
        <v>1</v>
      </c>
      <c r="H3887" s="1818">
        <v>5</v>
      </c>
      <c r="I3887" s="1818">
        <v>5</v>
      </c>
      <c r="J3887" s="1546" t="s">
        <v>6527</v>
      </c>
      <c r="K3887" s="1546" t="s">
        <v>6456</v>
      </c>
      <c r="L3887" s="1546" t="s">
        <v>6515</v>
      </c>
    </row>
    <row r="3888" spans="1:12">
      <c r="A3888" s="1546" t="s">
        <v>314</v>
      </c>
      <c r="B3888" s="1817">
        <v>14330</v>
      </c>
      <c r="C3888" s="1546" t="s">
        <v>2609</v>
      </c>
      <c r="D3888" s="1546" t="s">
        <v>2301</v>
      </c>
      <c r="E3888" s="1546" t="s">
        <v>6251</v>
      </c>
      <c r="F3888" s="1546" t="s">
        <v>450</v>
      </c>
      <c r="G3888" s="1818">
        <v>1</v>
      </c>
      <c r="H3888" s="1818">
        <v>5</v>
      </c>
      <c r="I3888" s="1818">
        <v>5</v>
      </c>
      <c r="J3888" s="1546" t="s">
        <v>6527</v>
      </c>
      <c r="K3888" s="1546" t="s">
        <v>6456</v>
      </c>
      <c r="L3888" s="1546" t="s">
        <v>6515</v>
      </c>
    </row>
    <row r="3889" spans="1:12">
      <c r="A3889" s="1546" t="s">
        <v>314</v>
      </c>
      <c r="B3889" s="1817">
        <v>14331</v>
      </c>
      <c r="C3889" s="1546" t="s">
        <v>2609</v>
      </c>
      <c r="D3889" s="1546" t="s">
        <v>2301</v>
      </c>
      <c r="E3889" s="1546" t="s">
        <v>6252</v>
      </c>
      <c r="F3889" s="1546" t="s">
        <v>448</v>
      </c>
      <c r="G3889" s="1818">
        <v>2</v>
      </c>
      <c r="H3889" s="1818">
        <v>1</v>
      </c>
      <c r="I3889" s="1818">
        <v>2</v>
      </c>
      <c r="J3889" s="1546" t="s">
        <v>6527</v>
      </c>
      <c r="K3889" s="1546" t="s">
        <v>6456</v>
      </c>
      <c r="L3889" s="1546" t="s">
        <v>6515</v>
      </c>
    </row>
    <row r="3890" spans="1:12">
      <c r="A3890" s="1546" t="s">
        <v>314</v>
      </c>
      <c r="B3890" s="1817">
        <v>14332</v>
      </c>
      <c r="C3890" s="1546" t="s">
        <v>2609</v>
      </c>
      <c r="D3890" s="1546" t="s">
        <v>2301</v>
      </c>
      <c r="E3890" s="1546" t="s">
        <v>1672</v>
      </c>
      <c r="F3890" s="1546" t="s">
        <v>577</v>
      </c>
      <c r="G3890" s="1818">
        <v>1</v>
      </c>
      <c r="H3890" s="1818">
        <v>5</v>
      </c>
      <c r="I3890" s="1818">
        <v>5</v>
      </c>
      <c r="J3890" s="1546" t="s">
        <v>6527</v>
      </c>
      <c r="K3890" s="1546" t="s">
        <v>6456</v>
      </c>
      <c r="L3890" s="1546" t="s">
        <v>6515</v>
      </c>
    </row>
    <row r="3891" spans="1:12">
      <c r="A3891" s="1546" t="s">
        <v>314</v>
      </c>
      <c r="B3891" s="1817">
        <v>14333</v>
      </c>
      <c r="C3891" s="1546" t="s">
        <v>2609</v>
      </c>
      <c r="D3891" s="1546" t="s">
        <v>2301</v>
      </c>
      <c r="E3891" s="1546" t="s">
        <v>6158</v>
      </c>
      <c r="F3891" s="1546" t="s">
        <v>1487</v>
      </c>
      <c r="G3891" s="1818">
        <v>1</v>
      </c>
      <c r="H3891" s="1818">
        <v>5</v>
      </c>
      <c r="I3891" s="1818">
        <v>5</v>
      </c>
      <c r="J3891" s="1546" t="s">
        <v>6527</v>
      </c>
      <c r="K3891" s="1546" t="s">
        <v>6456</v>
      </c>
      <c r="L3891" s="1546" t="s">
        <v>6515</v>
      </c>
    </row>
    <row r="3892" spans="1:12">
      <c r="A3892" s="1546" t="s">
        <v>314</v>
      </c>
      <c r="B3892" s="1817">
        <v>14334</v>
      </c>
      <c r="C3892" s="1546" t="s">
        <v>2609</v>
      </c>
      <c r="D3892" s="1546" t="s">
        <v>2301</v>
      </c>
      <c r="E3892" s="1546" t="s">
        <v>1661</v>
      </c>
      <c r="F3892" s="1546" t="s">
        <v>438</v>
      </c>
      <c r="G3892" s="1818">
        <v>2</v>
      </c>
      <c r="H3892" s="1818">
        <v>5</v>
      </c>
      <c r="I3892" s="1818">
        <v>10</v>
      </c>
      <c r="J3892" s="1546" t="s">
        <v>6527</v>
      </c>
      <c r="K3892" s="1546" t="s">
        <v>6456</v>
      </c>
      <c r="L3892" s="1546" t="s">
        <v>6515</v>
      </c>
    </row>
    <row r="3893" spans="1:12">
      <c r="A3893" s="1546" t="s">
        <v>314</v>
      </c>
      <c r="B3893" s="1817">
        <v>14335</v>
      </c>
      <c r="C3893" s="1546" t="s">
        <v>2609</v>
      </c>
      <c r="D3893" s="1546" t="s">
        <v>2301</v>
      </c>
      <c r="E3893" s="1546" t="s">
        <v>6288</v>
      </c>
      <c r="F3893" s="1546" t="s">
        <v>5961</v>
      </c>
      <c r="G3893" s="1818">
        <v>1</v>
      </c>
      <c r="H3893" s="1818">
        <v>5</v>
      </c>
      <c r="I3893" s="1818">
        <v>5</v>
      </c>
      <c r="J3893" s="1546" t="s">
        <v>6527</v>
      </c>
      <c r="K3893" s="1546" t="s">
        <v>6456</v>
      </c>
      <c r="L3893" s="1546" t="s">
        <v>6515</v>
      </c>
    </row>
    <row r="3894" spans="1:12">
      <c r="A3894" s="1546" t="s">
        <v>314</v>
      </c>
      <c r="B3894" s="1817">
        <v>14336</v>
      </c>
      <c r="C3894" s="1546" t="s">
        <v>2609</v>
      </c>
      <c r="D3894" s="1546" t="s">
        <v>2301</v>
      </c>
      <c r="E3894" s="1546" t="s">
        <v>1048</v>
      </c>
      <c r="F3894" s="1546" t="s">
        <v>461</v>
      </c>
      <c r="G3894" s="1818">
        <v>1</v>
      </c>
      <c r="H3894" s="1818">
        <v>5</v>
      </c>
      <c r="I3894" s="1818">
        <v>5</v>
      </c>
      <c r="J3894" s="1546" t="s">
        <v>6527</v>
      </c>
      <c r="K3894" s="1546" t="s">
        <v>6456</v>
      </c>
      <c r="L3894" s="1546" t="s">
        <v>6515</v>
      </c>
    </row>
    <row r="3895" spans="1:12">
      <c r="A3895" s="1546" t="s">
        <v>314</v>
      </c>
      <c r="B3895" s="1817">
        <v>14337</v>
      </c>
      <c r="C3895" s="1546" t="s">
        <v>2609</v>
      </c>
      <c r="D3895" s="1546" t="s">
        <v>2301</v>
      </c>
      <c r="E3895" s="1546" t="s">
        <v>580</v>
      </c>
      <c r="F3895" s="1546" t="s">
        <v>581</v>
      </c>
      <c r="G3895" s="1818">
        <v>1</v>
      </c>
      <c r="H3895" s="1818">
        <v>5</v>
      </c>
      <c r="I3895" s="1818">
        <v>5</v>
      </c>
      <c r="J3895" s="1546" t="s">
        <v>6527</v>
      </c>
      <c r="K3895" s="1546" t="s">
        <v>6456</v>
      </c>
      <c r="L3895" s="1546" t="s">
        <v>6515</v>
      </c>
    </row>
    <row r="3896" spans="1:12">
      <c r="A3896" s="1546" t="s">
        <v>314</v>
      </c>
      <c r="B3896" s="1817">
        <v>14338</v>
      </c>
      <c r="C3896" s="1546" t="s">
        <v>2609</v>
      </c>
      <c r="D3896" s="1546" t="s">
        <v>2301</v>
      </c>
      <c r="E3896" s="1546" t="s">
        <v>6256</v>
      </c>
      <c r="F3896" s="1546" t="s">
        <v>436</v>
      </c>
      <c r="G3896" s="1818">
        <v>1</v>
      </c>
      <c r="H3896" s="1818">
        <v>5</v>
      </c>
      <c r="I3896" s="1818">
        <v>5</v>
      </c>
      <c r="J3896" s="1546" t="s">
        <v>6527</v>
      </c>
      <c r="K3896" s="1546" t="s">
        <v>6456</v>
      </c>
      <c r="L3896" s="1546" t="s">
        <v>6515</v>
      </c>
    </row>
    <row r="3897" spans="1:12">
      <c r="A3897" s="1546" t="s">
        <v>314</v>
      </c>
      <c r="B3897" s="1817">
        <v>14339</v>
      </c>
      <c r="C3897" s="1546" t="s">
        <v>2609</v>
      </c>
      <c r="D3897" s="1546" t="s">
        <v>2301</v>
      </c>
      <c r="E3897" s="1546" t="s">
        <v>6278</v>
      </c>
      <c r="F3897" s="1546" t="s">
        <v>5973</v>
      </c>
      <c r="G3897" s="1818">
        <v>1</v>
      </c>
      <c r="H3897" s="1818">
        <v>5</v>
      </c>
      <c r="I3897" s="1818">
        <v>5</v>
      </c>
      <c r="J3897" s="1546" t="s">
        <v>6527</v>
      </c>
      <c r="K3897" s="1546" t="s">
        <v>6456</v>
      </c>
      <c r="L3897" s="1546" t="s">
        <v>6515</v>
      </c>
    </row>
    <row r="3898" spans="1:12">
      <c r="A3898" s="1546" t="s">
        <v>314</v>
      </c>
      <c r="B3898" s="1817">
        <v>14340</v>
      </c>
      <c r="C3898" s="1546" t="s">
        <v>2609</v>
      </c>
      <c r="D3898" s="1546" t="s">
        <v>2301</v>
      </c>
      <c r="E3898" s="1546" t="s">
        <v>6280</v>
      </c>
      <c r="F3898" s="1546" t="s">
        <v>750</v>
      </c>
      <c r="G3898" s="1818">
        <v>1</v>
      </c>
      <c r="H3898" s="1818">
        <v>5</v>
      </c>
      <c r="I3898" s="1818">
        <v>5</v>
      </c>
      <c r="J3898" s="1546" t="s">
        <v>6527</v>
      </c>
      <c r="K3898" s="1546" t="s">
        <v>6456</v>
      </c>
      <c r="L3898" s="1546" t="s">
        <v>6515</v>
      </c>
    </row>
    <row r="3899" spans="1:12">
      <c r="A3899" s="1546" t="s">
        <v>314</v>
      </c>
      <c r="B3899" s="1817">
        <v>14370</v>
      </c>
      <c r="C3899" s="1546" t="s">
        <v>2609</v>
      </c>
      <c r="D3899" s="1546" t="s">
        <v>2302</v>
      </c>
      <c r="E3899" s="1546" t="s">
        <v>937</v>
      </c>
      <c r="F3899" s="1546" t="s">
        <v>936</v>
      </c>
      <c r="G3899" s="1818">
        <v>1</v>
      </c>
      <c r="H3899" s="1818">
        <v>4</v>
      </c>
      <c r="I3899" s="1818">
        <v>4</v>
      </c>
      <c r="J3899" s="1546" t="s">
        <v>6527</v>
      </c>
      <c r="K3899" s="1546" t="s">
        <v>6456</v>
      </c>
      <c r="L3899" s="1546" t="s">
        <v>6515</v>
      </c>
    </row>
    <row r="3900" spans="1:12">
      <c r="A3900" s="1546" t="s">
        <v>314</v>
      </c>
      <c r="B3900" s="1817">
        <v>14371</v>
      </c>
      <c r="C3900" s="1546" t="s">
        <v>2609</v>
      </c>
      <c r="D3900" s="1546" t="s">
        <v>2302</v>
      </c>
      <c r="E3900" s="1546" t="s">
        <v>6098</v>
      </c>
      <c r="F3900" s="1546" t="s">
        <v>276</v>
      </c>
      <c r="G3900" s="1818">
        <v>2</v>
      </c>
      <c r="H3900" s="1818">
        <v>4</v>
      </c>
      <c r="I3900" s="1818">
        <v>8</v>
      </c>
      <c r="J3900" s="1546" t="s">
        <v>6527</v>
      </c>
      <c r="K3900" s="1546" t="s">
        <v>6456</v>
      </c>
      <c r="L3900" s="1546" t="s">
        <v>6515</v>
      </c>
    </row>
    <row r="3901" spans="1:12">
      <c r="A3901" s="1546" t="s">
        <v>314</v>
      </c>
      <c r="B3901" s="1817">
        <v>14372</v>
      </c>
      <c r="C3901" s="1546" t="s">
        <v>2609</v>
      </c>
      <c r="D3901" s="1546" t="s">
        <v>2302</v>
      </c>
      <c r="E3901" s="1546" t="s">
        <v>6099</v>
      </c>
      <c r="F3901" s="1546" t="s">
        <v>294</v>
      </c>
      <c r="G3901" s="1818">
        <v>2</v>
      </c>
      <c r="H3901" s="1818">
        <v>4</v>
      </c>
      <c r="I3901" s="1818">
        <v>8</v>
      </c>
      <c r="J3901" s="1546" t="s">
        <v>6527</v>
      </c>
      <c r="K3901" s="1546" t="s">
        <v>6456</v>
      </c>
      <c r="L3901" s="1546" t="s">
        <v>6515</v>
      </c>
    </row>
    <row r="3902" spans="1:12">
      <c r="A3902" s="1546" t="s">
        <v>314</v>
      </c>
      <c r="B3902" s="1817">
        <v>14373</v>
      </c>
      <c r="C3902" s="1546" t="s">
        <v>2609</v>
      </c>
      <c r="D3902" s="1546" t="s">
        <v>2302</v>
      </c>
      <c r="E3902" s="1546" t="s">
        <v>293</v>
      </c>
      <c r="F3902" s="1546" t="s">
        <v>292</v>
      </c>
      <c r="G3902" s="1818">
        <v>1</v>
      </c>
      <c r="H3902" s="1818">
        <v>4</v>
      </c>
      <c r="I3902" s="1818">
        <v>4</v>
      </c>
      <c r="J3902" s="1546" t="s">
        <v>6527</v>
      </c>
      <c r="K3902" s="1546" t="s">
        <v>6456</v>
      </c>
      <c r="L3902" s="1546" t="s">
        <v>6515</v>
      </c>
    </row>
    <row r="3903" spans="1:12">
      <c r="A3903" s="1546" t="s">
        <v>314</v>
      </c>
      <c r="B3903" s="1817">
        <v>14374</v>
      </c>
      <c r="C3903" s="1546" t="s">
        <v>2609</v>
      </c>
      <c r="D3903" s="1546" t="s">
        <v>2302</v>
      </c>
      <c r="E3903" s="1546" t="s">
        <v>833</v>
      </c>
      <c r="F3903" s="1546" t="s">
        <v>832</v>
      </c>
      <c r="G3903" s="1818">
        <v>1</v>
      </c>
      <c r="H3903" s="1818">
        <v>4</v>
      </c>
      <c r="I3903" s="1818">
        <v>4</v>
      </c>
      <c r="J3903" s="1546" t="s">
        <v>6527</v>
      </c>
      <c r="K3903" s="1546" t="s">
        <v>6456</v>
      </c>
      <c r="L3903" s="1546" t="s">
        <v>6515</v>
      </c>
    </row>
    <row r="3904" spans="1:12">
      <c r="A3904" s="1546" t="s">
        <v>314</v>
      </c>
      <c r="B3904" s="1817">
        <v>14375</v>
      </c>
      <c r="C3904" s="1546" t="s">
        <v>2609</v>
      </c>
      <c r="D3904" s="1546" t="s">
        <v>2302</v>
      </c>
      <c r="E3904" s="1546" t="s">
        <v>6127</v>
      </c>
      <c r="F3904" s="1546" t="s">
        <v>847</v>
      </c>
      <c r="G3904" s="1818">
        <v>1</v>
      </c>
      <c r="H3904" s="1818">
        <v>4</v>
      </c>
      <c r="I3904" s="1818">
        <v>4</v>
      </c>
      <c r="J3904" s="1546" t="s">
        <v>6527</v>
      </c>
      <c r="K3904" s="1546" t="s">
        <v>6456</v>
      </c>
      <c r="L3904" s="1546" t="s">
        <v>6515</v>
      </c>
    </row>
    <row r="3905" spans="1:12">
      <c r="A3905" s="1546" t="s">
        <v>314</v>
      </c>
      <c r="B3905" s="1817">
        <v>14376</v>
      </c>
      <c r="C3905" s="1546" t="s">
        <v>2609</v>
      </c>
      <c r="D3905" s="1546" t="s">
        <v>2302</v>
      </c>
      <c r="E3905" s="1546" t="s">
        <v>318</v>
      </c>
      <c r="F3905" s="1546" t="s">
        <v>319</v>
      </c>
      <c r="G3905" s="1818">
        <v>1</v>
      </c>
      <c r="H3905" s="1818">
        <v>4</v>
      </c>
      <c r="I3905" s="1818">
        <v>4</v>
      </c>
      <c r="J3905" s="1546" t="s">
        <v>6527</v>
      </c>
      <c r="K3905" s="1546" t="s">
        <v>6456</v>
      </c>
      <c r="L3905" s="1546" t="s">
        <v>6515</v>
      </c>
    </row>
    <row r="3906" spans="1:12">
      <c r="A3906" s="1546" t="s">
        <v>314</v>
      </c>
      <c r="B3906" s="1817">
        <v>14377</v>
      </c>
      <c r="C3906" s="1546" t="s">
        <v>2609</v>
      </c>
      <c r="D3906" s="1546" t="s">
        <v>2302</v>
      </c>
      <c r="E3906" s="1546" t="s">
        <v>277</v>
      </c>
      <c r="F3906" s="1546" t="s">
        <v>278</v>
      </c>
      <c r="G3906" s="1818">
        <v>3</v>
      </c>
      <c r="H3906" s="1818">
        <v>4</v>
      </c>
      <c r="I3906" s="1818">
        <v>12</v>
      </c>
      <c r="J3906" s="1546" t="s">
        <v>6527</v>
      </c>
      <c r="K3906" s="1546" t="s">
        <v>6456</v>
      </c>
      <c r="L3906" s="1546" t="s">
        <v>6515</v>
      </c>
    </row>
    <row r="3907" spans="1:12">
      <c r="A3907" s="1546" t="s">
        <v>314</v>
      </c>
      <c r="B3907" s="1817">
        <v>14378</v>
      </c>
      <c r="C3907" s="1546" t="s">
        <v>2609</v>
      </c>
      <c r="D3907" s="1546" t="s">
        <v>2302</v>
      </c>
      <c r="E3907" s="1546" t="s">
        <v>830</v>
      </c>
      <c r="F3907" s="1546" t="s">
        <v>829</v>
      </c>
      <c r="G3907" s="1818">
        <v>2</v>
      </c>
      <c r="H3907" s="1818">
        <v>4</v>
      </c>
      <c r="I3907" s="1818">
        <v>8</v>
      </c>
      <c r="J3907" s="1546" t="s">
        <v>6527</v>
      </c>
      <c r="K3907" s="1546" t="s">
        <v>6456</v>
      </c>
      <c r="L3907" s="1546" t="s">
        <v>6515</v>
      </c>
    </row>
    <row r="3908" spans="1:12">
      <c r="A3908" s="1546" t="s">
        <v>314</v>
      </c>
      <c r="B3908" s="1817">
        <v>14379</v>
      </c>
      <c r="C3908" s="1546" t="s">
        <v>2609</v>
      </c>
      <c r="D3908" s="1546" t="s">
        <v>2302</v>
      </c>
      <c r="E3908" s="1546" t="s">
        <v>6137</v>
      </c>
      <c r="F3908" s="1546" t="s">
        <v>999</v>
      </c>
      <c r="G3908" s="1818">
        <v>1</v>
      </c>
      <c r="H3908" s="1818">
        <v>4</v>
      </c>
      <c r="I3908" s="1818">
        <v>4</v>
      </c>
      <c r="J3908" s="1546" t="s">
        <v>6527</v>
      </c>
      <c r="K3908" s="1546" t="s">
        <v>6456</v>
      </c>
      <c r="L3908" s="1546" t="s">
        <v>6515</v>
      </c>
    </row>
    <row r="3909" spans="1:12">
      <c r="A3909" s="1546" t="s">
        <v>314</v>
      </c>
      <c r="B3909" s="1817">
        <v>14380</v>
      </c>
      <c r="C3909" s="1546" t="s">
        <v>2609</v>
      </c>
      <c r="D3909" s="1546" t="s">
        <v>2302</v>
      </c>
      <c r="E3909" s="1546" t="s">
        <v>6167</v>
      </c>
      <c r="F3909" s="1546" t="s">
        <v>1739</v>
      </c>
      <c r="G3909" s="1818">
        <v>1</v>
      </c>
      <c r="H3909" s="1818">
        <v>4</v>
      </c>
      <c r="I3909" s="1818">
        <v>4</v>
      </c>
      <c r="J3909" s="1546" t="s">
        <v>6527</v>
      </c>
      <c r="K3909" s="1546" t="s">
        <v>6456</v>
      </c>
      <c r="L3909" s="1546" t="s">
        <v>6515</v>
      </c>
    </row>
    <row r="3910" spans="1:12">
      <c r="A3910" s="1546" t="s">
        <v>314</v>
      </c>
      <c r="B3910" s="1817">
        <v>14381</v>
      </c>
      <c r="C3910" s="1546" t="s">
        <v>2609</v>
      </c>
      <c r="D3910" s="1546" t="s">
        <v>2302</v>
      </c>
      <c r="E3910" s="1546" t="s">
        <v>6103</v>
      </c>
      <c r="F3910" s="1546" t="s">
        <v>327</v>
      </c>
      <c r="G3910" s="1818">
        <v>1</v>
      </c>
      <c r="H3910" s="1818">
        <v>4</v>
      </c>
      <c r="I3910" s="1818">
        <v>4</v>
      </c>
      <c r="J3910" s="1546" t="s">
        <v>6527</v>
      </c>
      <c r="K3910" s="1546" t="s">
        <v>6456</v>
      </c>
      <c r="L3910" s="1546" t="s">
        <v>6515</v>
      </c>
    </row>
    <row r="3911" spans="1:12">
      <c r="A3911" s="1546" t="s">
        <v>314</v>
      </c>
      <c r="B3911" s="1817">
        <v>14382</v>
      </c>
      <c r="C3911" s="1546" t="s">
        <v>2609</v>
      </c>
      <c r="D3911" s="1546" t="s">
        <v>2302</v>
      </c>
      <c r="E3911" s="1546" t="s">
        <v>6609</v>
      </c>
      <c r="F3911" s="1546" t="s">
        <v>424</v>
      </c>
      <c r="G3911" s="1818">
        <v>2</v>
      </c>
      <c r="H3911" s="1818">
        <v>4</v>
      </c>
      <c r="I3911" s="1818">
        <v>8</v>
      </c>
      <c r="J3911" s="1546" t="s">
        <v>6527</v>
      </c>
      <c r="K3911" s="1546" t="s">
        <v>6456</v>
      </c>
      <c r="L3911" s="1546" t="s">
        <v>6515</v>
      </c>
    </row>
    <row r="3912" spans="1:12">
      <c r="A3912" s="1546" t="s">
        <v>314</v>
      </c>
      <c r="B3912" s="1817">
        <v>14383</v>
      </c>
      <c r="C3912" s="1546" t="s">
        <v>2609</v>
      </c>
      <c r="D3912" s="1546" t="s">
        <v>2302</v>
      </c>
      <c r="E3912" s="1546" t="s">
        <v>6609</v>
      </c>
      <c r="F3912" s="1546" t="s">
        <v>335</v>
      </c>
      <c r="G3912" s="1818">
        <v>2</v>
      </c>
      <c r="H3912" s="1818">
        <v>4</v>
      </c>
      <c r="I3912" s="1818">
        <v>8</v>
      </c>
      <c r="J3912" s="1546" t="s">
        <v>6527</v>
      </c>
      <c r="K3912" s="1546" t="s">
        <v>6456</v>
      </c>
      <c r="L3912" s="1546" t="s">
        <v>6515</v>
      </c>
    </row>
    <row r="3913" spans="1:12">
      <c r="A3913" s="1546" t="s">
        <v>314</v>
      </c>
      <c r="B3913" s="1817">
        <v>14384</v>
      </c>
      <c r="C3913" s="1546" t="s">
        <v>2609</v>
      </c>
      <c r="D3913" s="1546" t="s">
        <v>2302</v>
      </c>
      <c r="E3913" s="1546" t="s">
        <v>615</v>
      </c>
      <c r="F3913" s="1546" t="s">
        <v>826</v>
      </c>
      <c r="G3913" s="1818">
        <v>1</v>
      </c>
      <c r="H3913" s="1818">
        <v>4</v>
      </c>
      <c r="I3913" s="1818">
        <v>4</v>
      </c>
      <c r="J3913" s="1546" t="s">
        <v>6527</v>
      </c>
      <c r="K3913" s="1546" t="s">
        <v>6456</v>
      </c>
      <c r="L3913" s="1546" t="s">
        <v>6515</v>
      </c>
    </row>
    <row r="3914" spans="1:12">
      <c r="A3914" s="1546" t="s">
        <v>314</v>
      </c>
      <c r="B3914" s="1817">
        <v>14385</v>
      </c>
      <c r="C3914" s="1546" t="s">
        <v>2609</v>
      </c>
      <c r="D3914" s="1546" t="s">
        <v>2302</v>
      </c>
      <c r="E3914" s="1546" t="s">
        <v>6104</v>
      </c>
      <c r="F3914" s="1546" t="s">
        <v>329</v>
      </c>
      <c r="G3914" s="1818">
        <v>1</v>
      </c>
      <c r="H3914" s="1818">
        <v>4</v>
      </c>
      <c r="I3914" s="1818">
        <v>4</v>
      </c>
      <c r="J3914" s="1546" t="s">
        <v>6527</v>
      </c>
      <c r="K3914" s="1546" t="s">
        <v>6456</v>
      </c>
      <c r="L3914" s="1546" t="s">
        <v>6515</v>
      </c>
    </row>
    <row r="3915" spans="1:12">
      <c r="A3915" s="1546" t="s">
        <v>314</v>
      </c>
      <c r="B3915" s="1817">
        <v>14386</v>
      </c>
      <c r="C3915" s="1546" t="s">
        <v>2609</v>
      </c>
      <c r="D3915" s="1546" t="s">
        <v>2302</v>
      </c>
      <c r="E3915" s="1546" t="s">
        <v>310</v>
      </c>
      <c r="F3915" s="1546" t="s">
        <v>311</v>
      </c>
      <c r="G3915" s="1818">
        <v>2</v>
      </c>
      <c r="H3915" s="1818">
        <v>4</v>
      </c>
      <c r="I3915" s="1818">
        <v>8</v>
      </c>
      <c r="J3915" s="1546" t="s">
        <v>6527</v>
      </c>
      <c r="K3915" s="1546" t="s">
        <v>6456</v>
      </c>
      <c r="L3915" s="1546" t="s">
        <v>6515</v>
      </c>
    </row>
    <row r="3916" spans="1:12">
      <c r="A3916" s="1546" t="s">
        <v>314</v>
      </c>
      <c r="B3916" s="1817">
        <v>14387</v>
      </c>
      <c r="C3916" s="1546" t="s">
        <v>2609</v>
      </c>
      <c r="D3916" s="1546" t="s">
        <v>2302</v>
      </c>
      <c r="E3916" s="1546" t="s">
        <v>310</v>
      </c>
      <c r="F3916" s="1546" t="s">
        <v>311</v>
      </c>
      <c r="G3916" s="1818">
        <v>1</v>
      </c>
      <c r="H3916" s="1818">
        <v>1</v>
      </c>
      <c r="I3916" s="1818">
        <v>1</v>
      </c>
      <c r="J3916" s="1546" t="s">
        <v>6527</v>
      </c>
      <c r="K3916" s="1546" t="s">
        <v>6456</v>
      </c>
      <c r="L3916" s="1546" t="s">
        <v>6515</v>
      </c>
    </row>
    <row r="3917" spans="1:12">
      <c r="A3917" s="1546" t="s">
        <v>314</v>
      </c>
      <c r="B3917" s="1817">
        <v>14388</v>
      </c>
      <c r="C3917" s="1546" t="s">
        <v>2609</v>
      </c>
      <c r="D3917" s="1546" t="s">
        <v>2302</v>
      </c>
      <c r="E3917" s="1546" t="s">
        <v>1665</v>
      </c>
      <c r="F3917" s="1546" t="s">
        <v>422</v>
      </c>
      <c r="G3917" s="1818">
        <v>1</v>
      </c>
      <c r="H3917" s="1818">
        <v>4</v>
      </c>
      <c r="I3917" s="1818">
        <v>4</v>
      </c>
      <c r="J3917" s="1546" t="s">
        <v>6527</v>
      </c>
      <c r="K3917" s="1546" t="s">
        <v>6456</v>
      </c>
      <c r="L3917" s="1546" t="s">
        <v>6515</v>
      </c>
    </row>
    <row r="3918" spans="1:12">
      <c r="A3918" s="1546" t="s">
        <v>314</v>
      </c>
      <c r="B3918" s="1817">
        <v>14389</v>
      </c>
      <c r="C3918" s="1546" t="s">
        <v>2609</v>
      </c>
      <c r="D3918" s="1546" t="s">
        <v>2302</v>
      </c>
      <c r="E3918" s="1546" t="s">
        <v>844</v>
      </c>
      <c r="F3918" s="1546" t="s">
        <v>843</v>
      </c>
      <c r="G3918" s="1818">
        <v>1</v>
      </c>
      <c r="H3918" s="1818">
        <v>4</v>
      </c>
      <c r="I3918" s="1818">
        <v>4</v>
      </c>
      <c r="J3918" s="1546" t="s">
        <v>6527</v>
      </c>
      <c r="K3918" s="1546" t="s">
        <v>6456</v>
      </c>
      <c r="L3918" s="1546" t="s">
        <v>6515</v>
      </c>
    </row>
    <row r="3919" spans="1:12">
      <c r="A3919" s="1546" t="s">
        <v>314</v>
      </c>
      <c r="B3919" s="1817">
        <v>14390</v>
      </c>
      <c r="C3919" s="1546" t="s">
        <v>2609</v>
      </c>
      <c r="D3919" s="1546" t="s">
        <v>2302</v>
      </c>
      <c r="E3919" s="1546" t="s">
        <v>291</v>
      </c>
      <c r="F3919" s="1546" t="s">
        <v>290</v>
      </c>
      <c r="G3919" s="1818">
        <v>1</v>
      </c>
      <c r="H3919" s="1818">
        <v>3</v>
      </c>
      <c r="I3919" s="1818">
        <v>3</v>
      </c>
      <c r="J3919" s="1546" t="s">
        <v>6527</v>
      </c>
      <c r="K3919" s="1546" t="s">
        <v>6456</v>
      </c>
      <c r="L3919" s="1546" t="s">
        <v>6515</v>
      </c>
    </row>
    <row r="3920" spans="1:12">
      <c r="A3920" s="1546" t="s">
        <v>314</v>
      </c>
      <c r="B3920" s="1817">
        <v>14391</v>
      </c>
      <c r="C3920" s="1546" t="s">
        <v>2609</v>
      </c>
      <c r="D3920" s="1546" t="s">
        <v>2302</v>
      </c>
      <c r="E3920" s="1546" t="s">
        <v>3947</v>
      </c>
      <c r="F3920" s="1546" t="s">
        <v>657</v>
      </c>
      <c r="G3920" s="1818">
        <v>1</v>
      </c>
      <c r="H3920" s="1818">
        <v>4</v>
      </c>
      <c r="I3920" s="1818">
        <v>4</v>
      </c>
      <c r="J3920" s="1546" t="s">
        <v>6527</v>
      </c>
      <c r="K3920" s="1546" t="s">
        <v>6456</v>
      </c>
      <c r="L3920" s="1546" t="s">
        <v>6515</v>
      </c>
    </row>
    <row r="3921" spans="1:12">
      <c r="A3921" s="1546" t="s">
        <v>314</v>
      </c>
      <c r="B3921" s="1817">
        <v>14392</v>
      </c>
      <c r="C3921" s="1546" t="s">
        <v>2609</v>
      </c>
      <c r="D3921" s="1546" t="s">
        <v>2302</v>
      </c>
      <c r="E3921" s="1546" t="s">
        <v>6206</v>
      </c>
      <c r="F3921" s="1546" t="s">
        <v>1279</v>
      </c>
      <c r="G3921" s="1818">
        <v>1</v>
      </c>
      <c r="H3921" s="1818">
        <v>4</v>
      </c>
      <c r="I3921" s="1818">
        <v>4</v>
      </c>
      <c r="J3921" s="1546" t="s">
        <v>6527</v>
      </c>
      <c r="K3921" s="1546" t="s">
        <v>6456</v>
      </c>
      <c r="L3921" s="1546" t="s">
        <v>6515</v>
      </c>
    </row>
    <row r="3922" spans="1:12">
      <c r="A3922" s="1546" t="s">
        <v>314</v>
      </c>
      <c r="B3922" s="1817">
        <v>14393</v>
      </c>
      <c r="C3922" s="1546" t="s">
        <v>2609</v>
      </c>
      <c r="D3922" s="1546" t="s">
        <v>2302</v>
      </c>
      <c r="E3922" s="1546" t="s">
        <v>6207</v>
      </c>
      <c r="F3922" s="1546" t="s">
        <v>1385</v>
      </c>
      <c r="G3922" s="1818">
        <v>1</v>
      </c>
      <c r="H3922" s="1818">
        <v>1</v>
      </c>
      <c r="I3922" s="1818">
        <v>1</v>
      </c>
      <c r="J3922" s="1546" t="s">
        <v>6527</v>
      </c>
      <c r="K3922" s="1546" t="s">
        <v>6456</v>
      </c>
      <c r="L3922" s="1546" t="s">
        <v>6515</v>
      </c>
    </row>
    <row r="3923" spans="1:12">
      <c r="A3923" s="1546" t="s">
        <v>314</v>
      </c>
      <c r="B3923" s="1817">
        <v>14394</v>
      </c>
      <c r="C3923" s="1546" t="s">
        <v>2609</v>
      </c>
      <c r="D3923" s="1546" t="s">
        <v>2302</v>
      </c>
      <c r="E3923" s="1546" t="s">
        <v>6262</v>
      </c>
      <c r="F3923" s="1546" t="s">
        <v>601</v>
      </c>
      <c r="G3923" s="1818">
        <v>1</v>
      </c>
      <c r="H3923" s="1818">
        <v>25</v>
      </c>
      <c r="I3923" s="1818">
        <v>25</v>
      </c>
      <c r="J3923" s="1546" t="s">
        <v>6527</v>
      </c>
      <c r="K3923" s="1546" t="s">
        <v>6456</v>
      </c>
      <c r="L3923" s="1546" t="s">
        <v>6515</v>
      </c>
    </row>
    <row r="3924" spans="1:12">
      <c r="A3924" s="1546" t="s">
        <v>314</v>
      </c>
      <c r="B3924" s="1817">
        <v>14395</v>
      </c>
      <c r="C3924" s="1546" t="s">
        <v>2609</v>
      </c>
      <c r="D3924" s="1546" t="s">
        <v>2302</v>
      </c>
      <c r="E3924" s="1546" t="s">
        <v>6309</v>
      </c>
      <c r="F3924" s="1546" t="s">
        <v>592</v>
      </c>
      <c r="G3924" s="1818">
        <v>1</v>
      </c>
      <c r="H3924" s="1818">
        <v>25</v>
      </c>
      <c r="I3924" s="1818">
        <v>25</v>
      </c>
      <c r="J3924" s="1546" t="s">
        <v>6527</v>
      </c>
      <c r="K3924" s="1546" t="s">
        <v>6456</v>
      </c>
      <c r="L3924" s="1546" t="s">
        <v>6515</v>
      </c>
    </row>
    <row r="3925" spans="1:12">
      <c r="A3925" s="1546" t="s">
        <v>314</v>
      </c>
      <c r="B3925" s="1817">
        <v>14396</v>
      </c>
      <c r="C3925" s="1546" t="s">
        <v>2609</v>
      </c>
      <c r="D3925" s="1546" t="s">
        <v>2302</v>
      </c>
      <c r="E3925" s="1546" t="s">
        <v>6205</v>
      </c>
      <c r="F3925" s="1546" t="s">
        <v>2563</v>
      </c>
      <c r="G3925" s="1818">
        <v>1</v>
      </c>
      <c r="H3925" s="1818">
        <v>10</v>
      </c>
      <c r="I3925" s="1818">
        <v>10</v>
      </c>
      <c r="J3925" s="1546" t="s">
        <v>6527</v>
      </c>
      <c r="K3925" s="1546" t="s">
        <v>6456</v>
      </c>
      <c r="L3925" s="1546" t="s">
        <v>6515</v>
      </c>
    </row>
    <row r="3926" spans="1:12">
      <c r="A3926" s="1546" t="s">
        <v>314</v>
      </c>
      <c r="B3926" s="1817">
        <v>14397</v>
      </c>
      <c r="C3926" s="1546" t="s">
        <v>2609</v>
      </c>
      <c r="D3926" s="1546" t="s">
        <v>2302</v>
      </c>
      <c r="E3926" s="1546" t="s">
        <v>6233</v>
      </c>
      <c r="F3926" s="1546" t="s">
        <v>274</v>
      </c>
      <c r="G3926" s="1818">
        <v>2</v>
      </c>
      <c r="H3926" s="1818">
        <v>5</v>
      </c>
      <c r="I3926" s="1818">
        <v>10</v>
      </c>
      <c r="J3926" s="1546" t="s">
        <v>6527</v>
      </c>
      <c r="K3926" s="1546" t="s">
        <v>6456</v>
      </c>
      <c r="L3926" s="1546" t="s">
        <v>6515</v>
      </c>
    </row>
    <row r="3927" spans="1:12">
      <c r="A3927" s="1546" t="s">
        <v>314</v>
      </c>
      <c r="B3927" s="1817">
        <v>14398</v>
      </c>
      <c r="C3927" s="1546" t="s">
        <v>2609</v>
      </c>
      <c r="D3927" s="1546" t="s">
        <v>2302</v>
      </c>
      <c r="E3927" s="1546" t="s">
        <v>6233</v>
      </c>
      <c r="F3927" s="1546" t="s">
        <v>274</v>
      </c>
      <c r="G3927" s="1818">
        <v>2</v>
      </c>
      <c r="H3927" s="1818">
        <v>1</v>
      </c>
      <c r="I3927" s="1818">
        <v>2</v>
      </c>
      <c r="J3927" s="1546" t="s">
        <v>6527</v>
      </c>
      <c r="K3927" s="1546" t="s">
        <v>6456</v>
      </c>
      <c r="L3927" s="1546" t="s">
        <v>6515</v>
      </c>
    </row>
    <row r="3928" spans="1:12">
      <c r="A3928" s="1546" t="s">
        <v>314</v>
      </c>
      <c r="B3928" s="1817">
        <v>14420</v>
      </c>
      <c r="C3928" s="1546" t="s">
        <v>2609</v>
      </c>
      <c r="D3928" s="1546" t="s">
        <v>2299</v>
      </c>
      <c r="E3928" s="1546" t="s">
        <v>5874</v>
      </c>
      <c r="F3928" s="1546" t="s">
        <v>6374</v>
      </c>
      <c r="G3928" s="1818">
        <v>1</v>
      </c>
      <c r="H3928" s="1818">
        <v>5</v>
      </c>
      <c r="I3928" s="1818">
        <v>5</v>
      </c>
      <c r="J3928" s="1546" t="s">
        <v>6527</v>
      </c>
      <c r="K3928" s="1546" t="s">
        <v>6456</v>
      </c>
      <c r="L3928" s="1546" t="s">
        <v>6515</v>
      </c>
    </row>
    <row r="3929" spans="1:12">
      <c r="A3929" s="1546" t="s">
        <v>314</v>
      </c>
      <c r="B3929" s="1817">
        <v>14421</v>
      </c>
      <c r="C3929" s="1546" t="s">
        <v>2609</v>
      </c>
      <c r="D3929" s="1546" t="s">
        <v>2299</v>
      </c>
      <c r="E3929" s="1546" t="s">
        <v>5905</v>
      </c>
      <c r="F3929" s="1546" t="s">
        <v>6096</v>
      </c>
      <c r="G3929" s="1818">
        <v>2</v>
      </c>
      <c r="H3929" s="1818">
        <v>5</v>
      </c>
      <c r="I3929" s="1818">
        <v>10</v>
      </c>
      <c r="J3929" s="1546" t="s">
        <v>6527</v>
      </c>
      <c r="K3929" s="1546" t="s">
        <v>6456</v>
      </c>
      <c r="L3929" s="1546" t="s">
        <v>6515</v>
      </c>
    </row>
    <row r="3930" spans="1:12">
      <c r="A3930" s="1546" t="s">
        <v>314</v>
      </c>
      <c r="B3930" s="1817">
        <v>14423</v>
      </c>
      <c r="C3930" s="1546" t="s">
        <v>2609</v>
      </c>
      <c r="D3930" s="1546" t="s">
        <v>2299</v>
      </c>
      <c r="E3930" s="1546" t="s">
        <v>673</v>
      </c>
      <c r="F3930" s="1546" t="s">
        <v>1408</v>
      </c>
      <c r="G3930" s="1818">
        <v>1</v>
      </c>
      <c r="H3930" s="1818">
        <v>50</v>
      </c>
      <c r="I3930" s="1818">
        <v>50</v>
      </c>
      <c r="J3930" s="1546" t="s">
        <v>6527</v>
      </c>
      <c r="K3930" s="1546" t="s">
        <v>6456</v>
      </c>
      <c r="L3930" s="1546" t="s">
        <v>6515</v>
      </c>
    </row>
    <row r="3931" spans="1:12">
      <c r="A3931" s="1546" t="s">
        <v>314</v>
      </c>
      <c r="B3931" s="1817">
        <v>14424</v>
      </c>
      <c r="C3931" s="1546" t="s">
        <v>2609</v>
      </c>
      <c r="D3931" s="1546" t="s">
        <v>2299</v>
      </c>
      <c r="E3931" s="1546" t="s">
        <v>1312</v>
      </c>
      <c r="F3931" s="1546" t="s">
        <v>6515</v>
      </c>
      <c r="G3931" s="1818">
        <v>1</v>
      </c>
      <c r="H3931" s="1818">
        <v>50</v>
      </c>
      <c r="I3931" s="1818">
        <v>50</v>
      </c>
      <c r="J3931" s="1546" t="s">
        <v>6527</v>
      </c>
      <c r="K3931" s="1546" t="s">
        <v>6456</v>
      </c>
      <c r="L3931" s="1546" t="s">
        <v>6515</v>
      </c>
    </row>
    <row r="3932" spans="1:12">
      <c r="A3932" s="1546" t="s">
        <v>314</v>
      </c>
      <c r="B3932" s="1817">
        <v>14425</v>
      </c>
      <c r="C3932" s="1546" t="s">
        <v>2609</v>
      </c>
      <c r="D3932" s="1546" t="s">
        <v>2299</v>
      </c>
      <c r="E3932" s="1546" t="s">
        <v>675</v>
      </c>
      <c r="F3932" s="1546" t="s">
        <v>6515</v>
      </c>
      <c r="G3932" s="1818">
        <v>1</v>
      </c>
      <c r="H3932" s="1818">
        <v>50</v>
      </c>
      <c r="I3932" s="1818">
        <v>50</v>
      </c>
      <c r="J3932" s="1546" t="s">
        <v>6527</v>
      </c>
      <c r="K3932" s="1546" t="s">
        <v>6456</v>
      </c>
      <c r="L3932" s="1546" t="s">
        <v>6515</v>
      </c>
    </row>
    <row r="3933" spans="1:12">
      <c r="A3933" s="1546" t="s">
        <v>314</v>
      </c>
      <c r="B3933" s="1817">
        <v>14426</v>
      </c>
      <c r="C3933" s="1546" t="s">
        <v>2609</v>
      </c>
      <c r="D3933" s="1546" t="s">
        <v>2299</v>
      </c>
      <c r="E3933" s="1546" t="s">
        <v>495</v>
      </c>
      <c r="F3933" s="1546" t="s">
        <v>303</v>
      </c>
      <c r="G3933" s="1818">
        <v>2</v>
      </c>
      <c r="H3933" s="1818">
        <v>50</v>
      </c>
      <c r="I3933" s="1818">
        <v>100</v>
      </c>
      <c r="J3933" s="1546" t="s">
        <v>6527</v>
      </c>
      <c r="K3933" s="1546" t="s">
        <v>6456</v>
      </c>
      <c r="L3933" s="1546" t="s">
        <v>6515</v>
      </c>
    </row>
    <row r="3934" spans="1:12">
      <c r="A3934" s="1546" t="s">
        <v>314</v>
      </c>
      <c r="B3934" s="1817">
        <v>14428</v>
      </c>
      <c r="C3934" s="1546" t="s">
        <v>2609</v>
      </c>
      <c r="D3934" s="1546" t="s">
        <v>2299</v>
      </c>
      <c r="E3934" s="1546" t="s">
        <v>6099</v>
      </c>
      <c r="F3934" s="1546" t="s">
        <v>294</v>
      </c>
      <c r="G3934" s="1818">
        <v>2</v>
      </c>
      <c r="H3934" s="1818">
        <v>4</v>
      </c>
      <c r="I3934" s="1818">
        <v>8</v>
      </c>
      <c r="J3934" s="1546" t="s">
        <v>6527</v>
      </c>
      <c r="K3934" s="1546" t="s">
        <v>6456</v>
      </c>
      <c r="L3934" s="1546" t="s">
        <v>6515</v>
      </c>
    </row>
    <row r="3935" spans="1:12">
      <c r="A3935" s="1546" t="s">
        <v>314</v>
      </c>
      <c r="B3935" s="1817">
        <v>14429</v>
      </c>
      <c r="C3935" s="1546" t="s">
        <v>2609</v>
      </c>
      <c r="D3935" s="1546" t="s">
        <v>2299</v>
      </c>
      <c r="E3935" s="1546" t="s">
        <v>6098</v>
      </c>
      <c r="F3935" s="1546" t="s">
        <v>276</v>
      </c>
      <c r="G3935" s="1818">
        <v>2</v>
      </c>
      <c r="H3935" s="1818">
        <v>4</v>
      </c>
      <c r="I3935" s="1818">
        <v>8</v>
      </c>
      <c r="J3935" s="1546" t="s">
        <v>6527</v>
      </c>
      <c r="K3935" s="1546" t="s">
        <v>6456</v>
      </c>
      <c r="L3935" s="1546" t="s">
        <v>6515</v>
      </c>
    </row>
    <row r="3936" spans="1:12">
      <c r="A3936" s="1546" t="s">
        <v>314</v>
      </c>
      <c r="B3936" s="1817">
        <v>14446</v>
      </c>
      <c r="C3936" s="1546" t="s">
        <v>2609</v>
      </c>
      <c r="D3936" s="1546" t="s">
        <v>2299</v>
      </c>
      <c r="E3936" s="1546" t="s">
        <v>409</v>
      </c>
      <c r="F3936" s="1546" t="s">
        <v>21</v>
      </c>
      <c r="G3936" s="1818">
        <v>12</v>
      </c>
      <c r="H3936" s="1818"/>
      <c r="I3936" s="1818">
        <v>281</v>
      </c>
      <c r="J3936" s="1546" t="s">
        <v>6523</v>
      </c>
      <c r="K3936" s="1546" t="s">
        <v>6456</v>
      </c>
      <c r="L3936" s="1546" t="s">
        <v>6515</v>
      </c>
    </row>
    <row r="3937" spans="1:12">
      <c r="A3937" s="1546" t="s">
        <v>314</v>
      </c>
      <c r="B3937" s="1817">
        <v>14470</v>
      </c>
      <c r="C3937" s="1546" t="s">
        <v>2613</v>
      </c>
      <c r="D3937" s="1546" t="s">
        <v>2304</v>
      </c>
      <c r="E3937" s="1546" t="s">
        <v>6393</v>
      </c>
      <c r="F3937" s="1546" t="s">
        <v>6231</v>
      </c>
      <c r="G3937" s="1818">
        <v>1</v>
      </c>
      <c r="H3937" s="1818">
        <v>5</v>
      </c>
      <c r="I3937" s="1818">
        <v>5</v>
      </c>
      <c r="J3937" s="1546" t="s">
        <v>6527</v>
      </c>
      <c r="K3937" s="1546" t="s">
        <v>6456</v>
      </c>
      <c r="L3937" s="1546" t="s">
        <v>6515</v>
      </c>
    </row>
    <row r="3938" spans="1:12">
      <c r="A3938" s="1546" t="s">
        <v>314</v>
      </c>
      <c r="B3938" s="1817">
        <v>14471</v>
      </c>
      <c r="C3938" s="1546" t="s">
        <v>2613</v>
      </c>
      <c r="D3938" s="1546" t="s">
        <v>2304</v>
      </c>
      <c r="E3938" s="1546" t="s">
        <v>488</v>
      </c>
      <c r="F3938" s="1546" t="s">
        <v>506</v>
      </c>
      <c r="G3938" s="1818">
        <v>2</v>
      </c>
      <c r="H3938" s="1818">
        <v>5</v>
      </c>
      <c r="I3938" s="1818">
        <v>10</v>
      </c>
      <c r="J3938" s="1546" t="s">
        <v>6527</v>
      </c>
      <c r="K3938" s="1546" t="s">
        <v>6456</v>
      </c>
      <c r="L3938" s="1546" t="s">
        <v>6515</v>
      </c>
    </row>
    <row r="3939" spans="1:12">
      <c r="A3939" s="1546" t="s">
        <v>314</v>
      </c>
      <c r="B3939" s="1817">
        <v>14472</v>
      </c>
      <c r="C3939" s="1546" t="s">
        <v>2613</v>
      </c>
      <c r="D3939" s="1546" t="s">
        <v>2304</v>
      </c>
      <c r="E3939" s="1546" t="s">
        <v>1661</v>
      </c>
      <c r="F3939" s="1546" t="s">
        <v>438</v>
      </c>
      <c r="G3939" s="1818">
        <v>2</v>
      </c>
      <c r="H3939" s="1818">
        <v>5</v>
      </c>
      <c r="I3939" s="1818">
        <v>10</v>
      </c>
      <c r="J3939" s="1546" t="s">
        <v>6527</v>
      </c>
      <c r="K3939" s="1546" t="s">
        <v>6456</v>
      </c>
      <c r="L3939" s="1546" t="s">
        <v>6515</v>
      </c>
    </row>
    <row r="3940" spans="1:12">
      <c r="A3940" s="1546" t="s">
        <v>314</v>
      </c>
      <c r="B3940" s="1817">
        <v>14473</v>
      </c>
      <c r="C3940" s="1546" t="s">
        <v>2613</v>
      </c>
      <c r="D3940" s="1546" t="s">
        <v>2304</v>
      </c>
      <c r="E3940" s="1546" t="s">
        <v>1048</v>
      </c>
      <c r="F3940" s="1546" t="s">
        <v>461</v>
      </c>
      <c r="G3940" s="1818">
        <v>2</v>
      </c>
      <c r="H3940" s="1818">
        <v>5</v>
      </c>
      <c r="I3940" s="1818">
        <v>10</v>
      </c>
      <c r="J3940" s="1546" t="s">
        <v>6527</v>
      </c>
      <c r="K3940" s="1546" t="s">
        <v>6456</v>
      </c>
      <c r="L3940" s="1546" t="s">
        <v>6515</v>
      </c>
    </row>
    <row r="3941" spans="1:12">
      <c r="A3941" s="1546" t="s">
        <v>314</v>
      </c>
      <c r="B3941" s="1817">
        <v>14474</v>
      </c>
      <c r="C3941" s="1546" t="s">
        <v>2613</v>
      </c>
      <c r="D3941" s="1546" t="s">
        <v>2304</v>
      </c>
      <c r="E3941" s="1546" t="s">
        <v>2170</v>
      </c>
      <c r="F3941" s="1546" t="s">
        <v>6515</v>
      </c>
      <c r="G3941" s="1818">
        <v>2</v>
      </c>
      <c r="H3941" s="1818">
        <v>5</v>
      </c>
      <c r="I3941" s="1818">
        <v>10</v>
      </c>
      <c r="J3941" s="1546" t="s">
        <v>6527</v>
      </c>
      <c r="K3941" s="1546" t="s">
        <v>6456</v>
      </c>
      <c r="L3941" s="1546" t="s">
        <v>6515</v>
      </c>
    </row>
    <row r="3942" spans="1:12">
      <c r="A3942" s="1546" t="s">
        <v>314</v>
      </c>
      <c r="B3942" s="1817">
        <v>14476</v>
      </c>
      <c r="C3942" s="1546" t="s">
        <v>2613</v>
      </c>
      <c r="D3942" s="1546" t="s">
        <v>2304</v>
      </c>
      <c r="E3942" s="1546" t="s">
        <v>6348</v>
      </c>
      <c r="F3942" s="1546" t="s">
        <v>1891</v>
      </c>
      <c r="G3942" s="1818">
        <v>1</v>
      </c>
      <c r="H3942" s="1818">
        <v>5</v>
      </c>
      <c r="I3942" s="1818">
        <v>5</v>
      </c>
      <c r="J3942" s="1546" t="s">
        <v>6527</v>
      </c>
      <c r="K3942" s="1546" t="s">
        <v>6456</v>
      </c>
      <c r="L3942" s="1546" t="s">
        <v>6515</v>
      </c>
    </row>
    <row r="3943" spans="1:12">
      <c r="A3943" s="1546" t="s">
        <v>314</v>
      </c>
      <c r="B3943" s="1817">
        <v>14478</v>
      </c>
      <c r="C3943" s="1546" t="s">
        <v>2613</v>
      </c>
      <c r="D3943" s="1546" t="s">
        <v>2304</v>
      </c>
      <c r="E3943" s="1546" t="s">
        <v>6464</v>
      </c>
      <c r="F3943" s="1546" t="s">
        <v>1808</v>
      </c>
      <c r="G3943" s="1818">
        <v>2</v>
      </c>
      <c r="H3943" s="1818">
        <v>1</v>
      </c>
      <c r="I3943" s="1818">
        <v>2</v>
      </c>
      <c r="J3943" s="1546" t="s">
        <v>6527</v>
      </c>
      <c r="K3943" s="1546" t="s">
        <v>6456</v>
      </c>
      <c r="L3943" s="1546" t="s">
        <v>6515</v>
      </c>
    </row>
    <row r="3944" spans="1:12">
      <c r="A3944" s="1546" t="s">
        <v>314</v>
      </c>
      <c r="B3944" s="1817">
        <v>14480</v>
      </c>
      <c r="C3944" s="1546" t="s">
        <v>2613</v>
      </c>
      <c r="D3944" s="1546" t="s">
        <v>2304</v>
      </c>
      <c r="E3944" s="1546" t="s">
        <v>6260</v>
      </c>
      <c r="F3944" s="1546" t="s">
        <v>567</v>
      </c>
      <c r="G3944" s="1818">
        <v>3</v>
      </c>
      <c r="H3944" s="1818">
        <v>10</v>
      </c>
      <c r="I3944" s="1818">
        <v>30</v>
      </c>
      <c r="J3944" s="1546" t="s">
        <v>6527</v>
      </c>
      <c r="K3944" s="1546" t="s">
        <v>6456</v>
      </c>
      <c r="L3944" s="1546" t="s">
        <v>6515</v>
      </c>
    </row>
    <row r="3945" spans="1:12">
      <c r="A3945" s="1546" t="s">
        <v>314</v>
      </c>
      <c r="B3945" s="1817">
        <v>14482</v>
      </c>
      <c r="C3945" s="1546" t="s">
        <v>2613</v>
      </c>
      <c r="D3945" s="1546" t="s">
        <v>2304</v>
      </c>
      <c r="E3945" s="1546" t="s">
        <v>471</v>
      </c>
      <c r="F3945" s="1546" t="s">
        <v>470</v>
      </c>
      <c r="G3945" s="1818">
        <v>1</v>
      </c>
      <c r="H3945" s="1818">
        <v>4</v>
      </c>
      <c r="I3945" s="1818">
        <v>4</v>
      </c>
      <c r="J3945" s="1546" t="s">
        <v>6527</v>
      </c>
      <c r="K3945" s="1546" t="s">
        <v>6456</v>
      </c>
      <c r="L3945" s="1546" t="s">
        <v>6515</v>
      </c>
    </row>
    <row r="3946" spans="1:12">
      <c r="A3946" s="1546" t="s">
        <v>314</v>
      </c>
      <c r="B3946" s="1817">
        <v>14483</v>
      </c>
      <c r="C3946" s="1546" t="s">
        <v>2613</v>
      </c>
      <c r="D3946" s="1546" t="s">
        <v>2304</v>
      </c>
      <c r="E3946" s="1546" t="s">
        <v>6098</v>
      </c>
      <c r="F3946" s="1546" t="s">
        <v>276</v>
      </c>
      <c r="G3946" s="1818">
        <v>2</v>
      </c>
      <c r="H3946" s="1818">
        <v>4</v>
      </c>
      <c r="I3946" s="1818">
        <v>8</v>
      </c>
      <c r="J3946" s="1546" t="s">
        <v>6527</v>
      </c>
      <c r="K3946" s="1546" t="s">
        <v>6456</v>
      </c>
      <c r="L3946" s="1546" t="s">
        <v>6515</v>
      </c>
    </row>
    <row r="3947" spans="1:12">
      <c r="A3947" s="1546" t="s">
        <v>314</v>
      </c>
      <c r="B3947" s="1817">
        <v>14484</v>
      </c>
      <c r="C3947" s="1546" t="s">
        <v>2613</v>
      </c>
      <c r="D3947" s="1546" t="s">
        <v>2304</v>
      </c>
      <c r="E3947" s="1546" t="s">
        <v>6099</v>
      </c>
      <c r="F3947" s="1546" t="s">
        <v>294</v>
      </c>
      <c r="G3947" s="1818">
        <v>2</v>
      </c>
      <c r="H3947" s="1818">
        <v>4</v>
      </c>
      <c r="I3947" s="1818">
        <v>8</v>
      </c>
      <c r="J3947" s="1546" t="s">
        <v>6527</v>
      </c>
      <c r="K3947" s="1546" t="s">
        <v>6456</v>
      </c>
      <c r="L3947" s="1546" t="s">
        <v>6515</v>
      </c>
    </row>
    <row r="3948" spans="1:12">
      <c r="A3948" s="1546" t="s">
        <v>314</v>
      </c>
      <c r="B3948" s="1817">
        <v>14485</v>
      </c>
      <c r="C3948" s="1546" t="s">
        <v>2613</v>
      </c>
      <c r="D3948" s="1546" t="s">
        <v>2304</v>
      </c>
      <c r="E3948" s="1546" t="s">
        <v>830</v>
      </c>
      <c r="F3948" s="1546" t="s">
        <v>829</v>
      </c>
      <c r="G3948" s="1818">
        <v>3</v>
      </c>
      <c r="H3948" s="1818">
        <v>4</v>
      </c>
      <c r="I3948" s="1818">
        <v>12</v>
      </c>
      <c r="J3948" s="1546" t="s">
        <v>6527</v>
      </c>
      <c r="K3948" s="1546" t="s">
        <v>6456</v>
      </c>
      <c r="L3948" s="1546" t="s">
        <v>6515</v>
      </c>
    </row>
    <row r="3949" spans="1:12">
      <c r="A3949" s="1546" t="s">
        <v>314</v>
      </c>
      <c r="B3949" s="1817">
        <v>14486</v>
      </c>
      <c r="C3949" s="1546" t="s">
        <v>2613</v>
      </c>
      <c r="D3949" s="1546" t="s">
        <v>2304</v>
      </c>
      <c r="E3949" s="1546" t="s">
        <v>830</v>
      </c>
      <c r="F3949" s="1546" t="s">
        <v>829</v>
      </c>
      <c r="G3949" s="1818">
        <v>2</v>
      </c>
      <c r="H3949" s="1818">
        <v>1</v>
      </c>
      <c r="I3949" s="1818">
        <v>2</v>
      </c>
      <c r="J3949" s="1546" t="s">
        <v>6527</v>
      </c>
      <c r="K3949" s="1546" t="s">
        <v>6456</v>
      </c>
      <c r="L3949" s="1546" t="s">
        <v>6515</v>
      </c>
    </row>
    <row r="3950" spans="1:12">
      <c r="A3950" s="1546" t="s">
        <v>314</v>
      </c>
      <c r="B3950" s="1817">
        <v>14487</v>
      </c>
      <c r="C3950" s="1546" t="s">
        <v>2613</v>
      </c>
      <c r="D3950" s="1546" t="s">
        <v>2304</v>
      </c>
      <c r="E3950" s="1546" t="s">
        <v>400</v>
      </c>
      <c r="F3950" s="1546" t="s">
        <v>1726</v>
      </c>
      <c r="G3950" s="1818">
        <v>1</v>
      </c>
      <c r="H3950" s="1818">
        <v>4</v>
      </c>
      <c r="I3950" s="1818">
        <v>4</v>
      </c>
      <c r="J3950" s="1546" t="s">
        <v>6527</v>
      </c>
      <c r="K3950" s="1546" t="s">
        <v>6456</v>
      </c>
      <c r="L3950" s="1546" t="s">
        <v>6515</v>
      </c>
    </row>
    <row r="3951" spans="1:12">
      <c r="A3951" s="1546" t="s">
        <v>314</v>
      </c>
      <c r="B3951" s="1817">
        <v>14488</v>
      </c>
      <c r="C3951" s="1546" t="s">
        <v>2613</v>
      </c>
      <c r="D3951" s="1546" t="s">
        <v>2304</v>
      </c>
      <c r="E3951" s="1546" t="s">
        <v>310</v>
      </c>
      <c r="F3951" s="1546" t="s">
        <v>311</v>
      </c>
      <c r="G3951" s="1818">
        <v>3</v>
      </c>
      <c r="H3951" s="1818">
        <v>4</v>
      </c>
      <c r="I3951" s="1818">
        <v>12</v>
      </c>
      <c r="J3951" s="1546" t="s">
        <v>6527</v>
      </c>
      <c r="K3951" s="1546" t="s">
        <v>6456</v>
      </c>
      <c r="L3951" s="1546" t="s">
        <v>6515</v>
      </c>
    </row>
    <row r="3952" spans="1:12">
      <c r="A3952" s="1546" t="s">
        <v>314</v>
      </c>
      <c r="B3952" s="1817">
        <v>14489</v>
      </c>
      <c r="C3952" s="1546" t="s">
        <v>2613</v>
      </c>
      <c r="D3952" s="1546" t="s">
        <v>2304</v>
      </c>
      <c r="E3952" s="1546" t="s">
        <v>6124</v>
      </c>
      <c r="F3952" s="1546" t="s">
        <v>822</v>
      </c>
      <c r="G3952" s="1818">
        <v>1</v>
      </c>
      <c r="H3952" s="1818">
        <v>4</v>
      </c>
      <c r="I3952" s="1818">
        <v>4</v>
      </c>
      <c r="J3952" s="1546" t="s">
        <v>6527</v>
      </c>
      <c r="K3952" s="1546" t="s">
        <v>6456</v>
      </c>
      <c r="L3952" s="1546" t="s">
        <v>6515</v>
      </c>
    </row>
    <row r="3953" spans="1:12">
      <c r="A3953" s="1546" t="s">
        <v>314</v>
      </c>
      <c r="B3953" s="1817">
        <v>14490</v>
      </c>
      <c r="C3953" s="1546" t="s">
        <v>2613</v>
      </c>
      <c r="D3953" s="1546" t="s">
        <v>2304</v>
      </c>
      <c r="E3953" s="1546" t="s">
        <v>6109</v>
      </c>
      <c r="F3953" s="1546" t="s">
        <v>466</v>
      </c>
      <c r="G3953" s="1818">
        <v>3</v>
      </c>
      <c r="H3953" s="1818">
        <v>4</v>
      </c>
      <c r="I3953" s="1818">
        <v>12</v>
      </c>
      <c r="J3953" s="1546" t="s">
        <v>6527</v>
      </c>
      <c r="K3953" s="1546" t="s">
        <v>6456</v>
      </c>
      <c r="L3953" s="1546" t="s">
        <v>6515</v>
      </c>
    </row>
    <row r="3954" spans="1:12">
      <c r="A3954" s="1546" t="s">
        <v>314</v>
      </c>
      <c r="B3954" s="1817">
        <v>14491</v>
      </c>
      <c r="C3954" s="1546" t="s">
        <v>2613</v>
      </c>
      <c r="D3954" s="1546" t="s">
        <v>2304</v>
      </c>
      <c r="E3954" s="1546" t="s">
        <v>6125</v>
      </c>
      <c r="F3954" s="1546" t="s">
        <v>816</v>
      </c>
      <c r="G3954" s="1818">
        <v>1</v>
      </c>
      <c r="H3954" s="1818">
        <v>4</v>
      </c>
      <c r="I3954" s="1818">
        <v>4</v>
      </c>
      <c r="J3954" s="1546" t="s">
        <v>6527</v>
      </c>
      <c r="K3954" s="1546" t="s">
        <v>6456</v>
      </c>
      <c r="L3954" s="1546" t="s">
        <v>6515</v>
      </c>
    </row>
    <row r="3955" spans="1:12">
      <c r="A3955" s="1546" t="s">
        <v>314</v>
      </c>
      <c r="B3955" s="1817">
        <v>14493</v>
      </c>
      <c r="C3955" s="1546" t="s">
        <v>2613</v>
      </c>
      <c r="D3955" s="1546" t="s">
        <v>2304</v>
      </c>
      <c r="E3955" s="1546" t="s">
        <v>6208</v>
      </c>
      <c r="F3955" s="1546" t="s">
        <v>1385</v>
      </c>
      <c r="G3955" s="1818">
        <v>1</v>
      </c>
      <c r="H3955" s="1818">
        <v>1</v>
      </c>
      <c r="I3955" s="1818">
        <v>1</v>
      </c>
      <c r="J3955" s="1546" t="s">
        <v>6527</v>
      </c>
      <c r="K3955" s="1546" t="s">
        <v>6456</v>
      </c>
      <c r="L3955" s="1546" t="s">
        <v>6515</v>
      </c>
    </row>
    <row r="3956" spans="1:12">
      <c r="A3956" s="1546" t="s">
        <v>314</v>
      </c>
      <c r="B3956" s="1817">
        <v>14500</v>
      </c>
      <c r="C3956" s="1546" t="s">
        <v>2613</v>
      </c>
      <c r="D3956" s="1546" t="s">
        <v>2304</v>
      </c>
      <c r="E3956" s="1546" t="s">
        <v>409</v>
      </c>
      <c r="F3956" s="1546" t="s">
        <v>21</v>
      </c>
      <c r="G3956" s="1818">
        <v>35</v>
      </c>
      <c r="H3956" s="1818"/>
      <c r="I3956" s="1818">
        <v>153</v>
      </c>
      <c r="J3956" s="1546" t="s">
        <v>6523</v>
      </c>
      <c r="K3956" s="1546" t="s">
        <v>6456</v>
      </c>
      <c r="L3956" s="1546" t="s">
        <v>6515</v>
      </c>
    </row>
    <row r="3957" spans="1:12">
      <c r="A3957" s="1546" t="s">
        <v>314</v>
      </c>
      <c r="B3957" s="1817">
        <v>14520</v>
      </c>
      <c r="C3957" s="1546" t="s">
        <v>2613</v>
      </c>
      <c r="D3957" s="1546" t="s">
        <v>2305</v>
      </c>
      <c r="E3957" s="1546" t="s">
        <v>555</v>
      </c>
      <c r="F3957" s="1546" t="s">
        <v>381</v>
      </c>
      <c r="G3957" s="1818">
        <v>1</v>
      </c>
      <c r="H3957" s="1818">
        <v>5</v>
      </c>
      <c r="I3957" s="1818">
        <v>5</v>
      </c>
      <c r="J3957" s="1546" t="s">
        <v>6527</v>
      </c>
      <c r="K3957" s="1546" t="s">
        <v>6456</v>
      </c>
      <c r="L3957" s="1546" t="s">
        <v>6515</v>
      </c>
    </row>
    <row r="3958" spans="1:12">
      <c r="A3958" s="1546" t="s">
        <v>314</v>
      </c>
      <c r="B3958" s="1817">
        <v>14521</v>
      </c>
      <c r="C3958" s="1546" t="s">
        <v>2613</v>
      </c>
      <c r="D3958" s="1546" t="s">
        <v>2305</v>
      </c>
      <c r="E3958" s="1546" t="s">
        <v>5899</v>
      </c>
      <c r="F3958" s="1546" t="s">
        <v>5900</v>
      </c>
      <c r="G3958" s="1818">
        <v>1</v>
      </c>
      <c r="H3958" s="1818">
        <v>5</v>
      </c>
      <c r="I3958" s="1818">
        <v>5</v>
      </c>
      <c r="J3958" s="1546" t="s">
        <v>6527</v>
      </c>
      <c r="K3958" s="1546" t="s">
        <v>6456</v>
      </c>
      <c r="L3958" s="1546" t="s">
        <v>6515</v>
      </c>
    </row>
    <row r="3959" spans="1:12">
      <c r="A3959" s="1546" t="s">
        <v>314</v>
      </c>
      <c r="B3959" s="1817">
        <v>14522</v>
      </c>
      <c r="C3959" s="1546" t="s">
        <v>2613</v>
      </c>
      <c r="D3959" s="1546" t="s">
        <v>2305</v>
      </c>
      <c r="E3959" s="1546" t="s">
        <v>6278</v>
      </c>
      <c r="F3959" s="1546" t="s">
        <v>5973</v>
      </c>
      <c r="G3959" s="1818">
        <v>1</v>
      </c>
      <c r="H3959" s="1818"/>
      <c r="I3959" s="1818">
        <v>2</v>
      </c>
      <c r="J3959" s="1546" t="s">
        <v>6523</v>
      </c>
      <c r="K3959" s="1546" t="s">
        <v>6456</v>
      </c>
      <c r="L3959" s="1546" t="s">
        <v>6515</v>
      </c>
    </row>
    <row r="3960" spans="1:12">
      <c r="A3960" s="1546" t="s">
        <v>314</v>
      </c>
      <c r="B3960" s="1817">
        <v>14523</v>
      </c>
      <c r="C3960" s="1546" t="s">
        <v>2613</v>
      </c>
      <c r="D3960" s="1546" t="s">
        <v>2305</v>
      </c>
      <c r="E3960" s="1546" t="s">
        <v>958</v>
      </c>
      <c r="F3960" s="1546" t="s">
        <v>6515</v>
      </c>
      <c r="G3960" s="1818">
        <v>1</v>
      </c>
      <c r="H3960" s="1818">
        <v>10</v>
      </c>
      <c r="I3960" s="1818">
        <v>10</v>
      </c>
      <c r="J3960" s="1546" t="s">
        <v>6527</v>
      </c>
      <c r="K3960" s="1546" t="s">
        <v>6456</v>
      </c>
      <c r="L3960" s="1546" t="s">
        <v>6515</v>
      </c>
    </row>
    <row r="3961" spans="1:12">
      <c r="A3961" s="1546" t="s">
        <v>314</v>
      </c>
      <c r="B3961" s="1817">
        <v>14525</v>
      </c>
      <c r="C3961" s="1546" t="s">
        <v>2613</v>
      </c>
      <c r="D3961" s="1546" t="s">
        <v>2305</v>
      </c>
      <c r="E3961" s="1546" t="s">
        <v>1143</v>
      </c>
      <c r="F3961" s="1546" t="s">
        <v>1142</v>
      </c>
      <c r="G3961" s="1818">
        <v>1</v>
      </c>
      <c r="H3961" s="1818">
        <v>4</v>
      </c>
      <c r="I3961" s="1818">
        <v>4</v>
      </c>
      <c r="J3961" s="1546" t="s">
        <v>6527</v>
      </c>
      <c r="K3961" s="1546" t="s">
        <v>6456</v>
      </c>
      <c r="L3961" s="1546" t="s">
        <v>6515</v>
      </c>
    </row>
    <row r="3962" spans="1:12">
      <c r="A3962" s="1546" t="s">
        <v>314</v>
      </c>
      <c r="B3962" s="1817">
        <v>14554</v>
      </c>
      <c r="C3962" s="1546" t="s">
        <v>2613</v>
      </c>
      <c r="D3962" s="1546" t="s">
        <v>2306</v>
      </c>
      <c r="E3962" s="1546" t="s">
        <v>937</v>
      </c>
      <c r="F3962" s="1546" t="s">
        <v>936</v>
      </c>
      <c r="G3962" s="1818">
        <v>2</v>
      </c>
      <c r="H3962" s="1818">
        <v>4</v>
      </c>
      <c r="I3962" s="1818">
        <v>8</v>
      </c>
      <c r="J3962" s="1546" t="s">
        <v>6527</v>
      </c>
      <c r="K3962" s="1546" t="s">
        <v>6456</v>
      </c>
      <c r="L3962" s="1546" t="s">
        <v>6515</v>
      </c>
    </row>
    <row r="3963" spans="1:12">
      <c r="A3963" s="1546" t="s">
        <v>314</v>
      </c>
      <c r="B3963" s="1817">
        <v>14555</v>
      </c>
      <c r="C3963" s="1546" t="s">
        <v>2613</v>
      </c>
      <c r="D3963" s="1546" t="s">
        <v>2306</v>
      </c>
      <c r="E3963" s="1546" t="s">
        <v>389</v>
      </c>
      <c r="F3963" s="1546" t="s">
        <v>390</v>
      </c>
      <c r="G3963" s="1818">
        <v>2</v>
      </c>
      <c r="H3963" s="1818">
        <v>1</v>
      </c>
      <c r="I3963" s="1818">
        <v>2</v>
      </c>
      <c r="J3963" s="1546" t="s">
        <v>6527</v>
      </c>
      <c r="K3963" s="1546" t="s">
        <v>6456</v>
      </c>
      <c r="L3963" s="1546" t="s">
        <v>6515</v>
      </c>
    </row>
    <row r="3964" spans="1:12">
      <c r="A3964" s="1546" t="s">
        <v>314</v>
      </c>
      <c r="B3964" s="1817">
        <v>14556</v>
      </c>
      <c r="C3964" s="1546" t="s">
        <v>2613</v>
      </c>
      <c r="D3964" s="1546" t="s">
        <v>2306</v>
      </c>
      <c r="E3964" s="1546" t="s">
        <v>6149</v>
      </c>
      <c r="F3964" s="1546" t="s">
        <v>1276</v>
      </c>
      <c r="G3964" s="1818">
        <v>1</v>
      </c>
      <c r="H3964" s="1818">
        <v>4</v>
      </c>
      <c r="I3964" s="1818">
        <v>4</v>
      </c>
      <c r="J3964" s="1546" t="s">
        <v>6527</v>
      </c>
      <c r="K3964" s="1546" t="s">
        <v>6456</v>
      </c>
      <c r="L3964" s="1546" t="s">
        <v>6515</v>
      </c>
    </row>
    <row r="3965" spans="1:12">
      <c r="A3965" s="1546" t="s">
        <v>314</v>
      </c>
      <c r="B3965" s="1817">
        <v>14557</v>
      </c>
      <c r="C3965" s="1546" t="s">
        <v>2613</v>
      </c>
      <c r="D3965" s="1546" t="s">
        <v>2306</v>
      </c>
      <c r="E3965" s="1546" t="s">
        <v>6098</v>
      </c>
      <c r="F3965" s="1546" t="s">
        <v>276</v>
      </c>
      <c r="G3965" s="1818">
        <v>1</v>
      </c>
      <c r="H3965" s="1818">
        <v>4</v>
      </c>
      <c r="I3965" s="1818">
        <v>4</v>
      </c>
      <c r="J3965" s="1546" t="s">
        <v>6527</v>
      </c>
      <c r="K3965" s="1546" t="s">
        <v>6456</v>
      </c>
      <c r="L3965" s="1546" t="s">
        <v>6515</v>
      </c>
    </row>
    <row r="3966" spans="1:12">
      <c r="A3966" s="1546" t="s">
        <v>314</v>
      </c>
      <c r="B3966" s="1817">
        <v>14558</v>
      </c>
      <c r="C3966" s="1546" t="s">
        <v>2613</v>
      </c>
      <c r="D3966" s="1546" t="s">
        <v>2306</v>
      </c>
      <c r="E3966" s="1546" t="s">
        <v>6099</v>
      </c>
      <c r="F3966" s="1546" t="s">
        <v>294</v>
      </c>
      <c r="G3966" s="1818">
        <v>2</v>
      </c>
      <c r="H3966" s="1818">
        <v>4</v>
      </c>
      <c r="I3966" s="1818">
        <v>8</v>
      </c>
      <c r="J3966" s="1546" t="s">
        <v>6527</v>
      </c>
      <c r="K3966" s="1546" t="s">
        <v>6456</v>
      </c>
      <c r="L3966" s="1546" t="s">
        <v>6515</v>
      </c>
    </row>
    <row r="3967" spans="1:12">
      <c r="A3967" s="1546" t="s">
        <v>314</v>
      </c>
      <c r="B3967" s="1817">
        <v>14559</v>
      </c>
      <c r="C3967" s="1546" t="s">
        <v>2613</v>
      </c>
      <c r="D3967" s="1546" t="s">
        <v>2306</v>
      </c>
      <c r="E3967" s="1546" t="s">
        <v>835</v>
      </c>
      <c r="F3967" s="1546" t="s">
        <v>6271</v>
      </c>
      <c r="G3967" s="1818">
        <v>1</v>
      </c>
      <c r="H3967" s="1818">
        <v>4</v>
      </c>
      <c r="I3967" s="1818">
        <v>4</v>
      </c>
      <c r="J3967" s="1546" t="s">
        <v>6527</v>
      </c>
      <c r="K3967" s="1546" t="s">
        <v>6456</v>
      </c>
      <c r="L3967" s="1546" t="s">
        <v>6515</v>
      </c>
    </row>
    <row r="3968" spans="1:12">
      <c r="A3968" s="1546" t="s">
        <v>314</v>
      </c>
      <c r="B3968" s="1817">
        <v>14560</v>
      </c>
      <c r="C3968" s="1546" t="s">
        <v>2613</v>
      </c>
      <c r="D3968" s="1546" t="s">
        <v>2306</v>
      </c>
      <c r="E3968" s="1546" t="s">
        <v>835</v>
      </c>
      <c r="F3968" s="1546" t="s">
        <v>6271</v>
      </c>
      <c r="G3968" s="1818">
        <v>1</v>
      </c>
      <c r="H3968" s="1818">
        <v>1</v>
      </c>
      <c r="I3968" s="1818">
        <v>1</v>
      </c>
      <c r="J3968" s="1546" t="s">
        <v>6527</v>
      </c>
      <c r="K3968" s="1546" t="s">
        <v>6456</v>
      </c>
      <c r="L3968" s="1546" t="s">
        <v>6515</v>
      </c>
    </row>
    <row r="3969" spans="1:12">
      <c r="A3969" s="1546" t="s">
        <v>314</v>
      </c>
      <c r="B3969" s="1817">
        <v>14561</v>
      </c>
      <c r="C3969" s="1546" t="s">
        <v>2613</v>
      </c>
      <c r="D3969" s="1546" t="s">
        <v>2306</v>
      </c>
      <c r="E3969" s="1546" t="s">
        <v>6127</v>
      </c>
      <c r="F3969" s="1546" t="s">
        <v>847</v>
      </c>
      <c r="G3969" s="1818">
        <v>4</v>
      </c>
      <c r="H3969" s="1818">
        <v>4</v>
      </c>
      <c r="I3969" s="1818">
        <v>16</v>
      </c>
      <c r="J3969" s="1546" t="s">
        <v>6527</v>
      </c>
      <c r="K3969" s="1546" t="s">
        <v>6456</v>
      </c>
      <c r="L3969" s="1546" t="s">
        <v>6515</v>
      </c>
    </row>
    <row r="3970" spans="1:12">
      <c r="A3970" s="1546" t="s">
        <v>314</v>
      </c>
      <c r="B3970" s="1817">
        <v>14562</v>
      </c>
      <c r="C3970" s="1546" t="s">
        <v>2613</v>
      </c>
      <c r="D3970" s="1546" t="s">
        <v>2306</v>
      </c>
      <c r="E3970" s="1546" t="s">
        <v>318</v>
      </c>
      <c r="F3970" s="1546" t="s">
        <v>319</v>
      </c>
      <c r="G3970" s="1818">
        <v>1</v>
      </c>
      <c r="H3970" s="1818">
        <v>4</v>
      </c>
      <c r="I3970" s="1818">
        <v>4</v>
      </c>
      <c r="J3970" s="1546" t="s">
        <v>6527</v>
      </c>
      <c r="K3970" s="1546" t="s">
        <v>6456</v>
      </c>
      <c r="L3970" s="1546" t="s">
        <v>6515</v>
      </c>
    </row>
    <row r="3971" spans="1:12">
      <c r="A3971" s="1546" t="s">
        <v>314</v>
      </c>
      <c r="B3971" s="1817">
        <v>14563</v>
      </c>
      <c r="C3971" s="1546" t="s">
        <v>2613</v>
      </c>
      <c r="D3971" s="1546" t="s">
        <v>2306</v>
      </c>
      <c r="E3971" s="1546" t="s">
        <v>6124</v>
      </c>
      <c r="F3971" s="1546" t="s">
        <v>822</v>
      </c>
      <c r="G3971" s="1818">
        <v>1</v>
      </c>
      <c r="H3971" s="1818">
        <v>4</v>
      </c>
      <c r="I3971" s="1818">
        <v>4</v>
      </c>
      <c r="J3971" s="1546" t="s">
        <v>6527</v>
      </c>
      <c r="K3971" s="1546" t="s">
        <v>6456</v>
      </c>
      <c r="L3971" s="1546" t="s">
        <v>6515</v>
      </c>
    </row>
    <row r="3972" spans="1:12">
      <c r="A3972" s="1546" t="s">
        <v>314</v>
      </c>
      <c r="B3972" s="1817">
        <v>14564</v>
      </c>
      <c r="C3972" s="1546" t="s">
        <v>2613</v>
      </c>
      <c r="D3972" s="1546" t="s">
        <v>2306</v>
      </c>
      <c r="E3972" s="1546" t="s">
        <v>6105</v>
      </c>
      <c r="F3972" s="1546" t="s">
        <v>331</v>
      </c>
      <c r="G3972" s="1818">
        <v>1</v>
      </c>
      <c r="H3972" s="1818">
        <v>4</v>
      </c>
      <c r="I3972" s="1818">
        <v>4</v>
      </c>
      <c r="J3972" s="1546" t="s">
        <v>6527</v>
      </c>
      <c r="K3972" s="1546" t="s">
        <v>6456</v>
      </c>
      <c r="L3972" s="1546" t="s">
        <v>6515</v>
      </c>
    </row>
    <row r="3973" spans="1:12">
      <c r="A3973" s="1546" t="s">
        <v>314</v>
      </c>
      <c r="B3973" s="1817">
        <v>14565</v>
      </c>
      <c r="C3973" s="1546" t="s">
        <v>2613</v>
      </c>
      <c r="D3973" s="1546" t="s">
        <v>2306</v>
      </c>
      <c r="E3973" s="1546" t="s">
        <v>6109</v>
      </c>
      <c r="F3973" s="1546" t="s">
        <v>466</v>
      </c>
      <c r="G3973" s="1818">
        <v>2</v>
      </c>
      <c r="H3973" s="1818">
        <v>4</v>
      </c>
      <c r="I3973" s="1818">
        <v>8</v>
      </c>
      <c r="J3973" s="1546" t="s">
        <v>6527</v>
      </c>
      <c r="K3973" s="1546" t="s">
        <v>6456</v>
      </c>
      <c r="L3973" s="1546" t="s">
        <v>6515</v>
      </c>
    </row>
    <row r="3974" spans="1:12">
      <c r="A3974" s="1546" t="s">
        <v>314</v>
      </c>
      <c r="B3974" s="1817">
        <v>14566</v>
      </c>
      <c r="C3974" s="1546" t="s">
        <v>2613</v>
      </c>
      <c r="D3974" s="1546" t="s">
        <v>2306</v>
      </c>
      <c r="E3974" s="1546" t="s">
        <v>6123</v>
      </c>
      <c r="F3974" s="1546" t="s">
        <v>824</v>
      </c>
      <c r="G3974" s="1818">
        <v>2</v>
      </c>
      <c r="H3974" s="1818">
        <v>4</v>
      </c>
      <c r="I3974" s="1818">
        <v>8</v>
      </c>
      <c r="J3974" s="1546" t="s">
        <v>6527</v>
      </c>
      <c r="K3974" s="1546" t="s">
        <v>6456</v>
      </c>
      <c r="L3974" s="1546" t="s">
        <v>6515</v>
      </c>
    </row>
    <row r="3975" spans="1:12">
      <c r="A3975" s="1546" t="s">
        <v>314</v>
      </c>
      <c r="B3975" s="1817">
        <v>14568</v>
      </c>
      <c r="C3975" s="1546" t="s">
        <v>2613</v>
      </c>
      <c r="D3975" s="1546" t="s">
        <v>2306</v>
      </c>
      <c r="E3975" s="1546" t="s">
        <v>6209</v>
      </c>
      <c r="F3975" s="1546" t="s">
        <v>1385</v>
      </c>
      <c r="G3975" s="1818">
        <v>1</v>
      </c>
      <c r="H3975" s="1818">
        <v>1</v>
      </c>
      <c r="I3975" s="1818">
        <v>1</v>
      </c>
      <c r="J3975" s="1546" t="s">
        <v>6527</v>
      </c>
      <c r="K3975" s="1546" t="s">
        <v>6456</v>
      </c>
      <c r="L3975" s="1546" t="s">
        <v>6515</v>
      </c>
    </row>
    <row r="3976" spans="1:12">
      <c r="A3976" s="1546" t="s">
        <v>314</v>
      </c>
      <c r="B3976" s="1817">
        <v>14570</v>
      </c>
      <c r="C3976" s="1546" t="s">
        <v>2613</v>
      </c>
      <c r="D3976" s="1546" t="s">
        <v>2306</v>
      </c>
      <c r="E3976" s="1546" t="s">
        <v>3969</v>
      </c>
      <c r="F3976" s="1546" t="s">
        <v>1714</v>
      </c>
      <c r="G3976" s="1818">
        <v>1</v>
      </c>
      <c r="H3976" s="1818">
        <v>10</v>
      </c>
      <c r="I3976" s="1818">
        <v>10</v>
      </c>
      <c r="J3976" s="1546" t="s">
        <v>6527</v>
      </c>
      <c r="K3976" s="1546" t="s">
        <v>6456</v>
      </c>
      <c r="L3976" s="1546" t="s">
        <v>6515</v>
      </c>
    </row>
    <row r="3977" spans="1:12">
      <c r="A3977" s="1546" t="s">
        <v>314</v>
      </c>
      <c r="B3977" s="1817">
        <v>14572</v>
      </c>
      <c r="C3977" s="1546" t="s">
        <v>2613</v>
      </c>
      <c r="D3977" s="1546" t="s">
        <v>2306</v>
      </c>
      <c r="E3977" s="1546" t="s">
        <v>2657</v>
      </c>
      <c r="F3977" s="1546" t="s">
        <v>1437</v>
      </c>
      <c r="G3977" s="1818">
        <v>1</v>
      </c>
      <c r="H3977" s="1818">
        <v>10</v>
      </c>
      <c r="I3977" s="1818">
        <v>10</v>
      </c>
      <c r="J3977" s="1546" t="s">
        <v>6527</v>
      </c>
      <c r="K3977" s="1546" t="s">
        <v>6456</v>
      </c>
      <c r="L3977" s="1546" t="s">
        <v>6515</v>
      </c>
    </row>
    <row r="3978" spans="1:12">
      <c r="A3978" s="1546" t="s">
        <v>314</v>
      </c>
      <c r="B3978" s="1817">
        <v>14607</v>
      </c>
      <c r="C3978" s="1546" t="s">
        <v>2613</v>
      </c>
      <c r="D3978" s="1546" t="s">
        <v>2307</v>
      </c>
      <c r="E3978" s="1546" t="s">
        <v>555</v>
      </c>
      <c r="F3978" s="1546" t="s">
        <v>728</v>
      </c>
      <c r="G3978" s="1818">
        <v>1</v>
      </c>
      <c r="H3978" s="1818"/>
      <c r="I3978" s="1818">
        <v>3</v>
      </c>
      <c r="J3978" s="1546" t="s">
        <v>6523</v>
      </c>
      <c r="K3978" s="1546" t="s">
        <v>6456</v>
      </c>
      <c r="L3978" s="1546" t="s">
        <v>6515</v>
      </c>
    </row>
    <row r="3979" spans="1:12">
      <c r="A3979" s="1546" t="s">
        <v>314</v>
      </c>
      <c r="B3979" s="1817">
        <v>14608</v>
      </c>
      <c r="C3979" s="1546" t="s">
        <v>2613</v>
      </c>
      <c r="D3979" s="1546" t="s">
        <v>2307</v>
      </c>
      <c r="E3979" s="1546" t="s">
        <v>6281</v>
      </c>
      <c r="F3979" s="1546" t="s">
        <v>1088</v>
      </c>
      <c r="G3979" s="1818"/>
      <c r="H3979" s="1818"/>
      <c r="I3979" s="1818">
        <v>3</v>
      </c>
      <c r="J3979" s="1546" t="s">
        <v>6523</v>
      </c>
      <c r="K3979" s="1546" t="s">
        <v>6456</v>
      </c>
      <c r="L3979" s="1546" t="s">
        <v>6515</v>
      </c>
    </row>
    <row r="3980" spans="1:12">
      <c r="A3980" s="1546" t="s">
        <v>314</v>
      </c>
      <c r="B3980" s="1817">
        <v>14609</v>
      </c>
      <c r="C3980" s="1546" t="s">
        <v>2613</v>
      </c>
      <c r="D3980" s="1546" t="s">
        <v>2307</v>
      </c>
      <c r="E3980" s="1546" t="s">
        <v>277</v>
      </c>
      <c r="F3980" s="1546" t="s">
        <v>623</v>
      </c>
      <c r="G3980" s="1818"/>
      <c r="H3980" s="1818"/>
      <c r="I3980" s="1818">
        <v>3</v>
      </c>
      <c r="J3980" s="1546" t="s">
        <v>6523</v>
      </c>
      <c r="K3980" s="1546" t="s">
        <v>6456</v>
      </c>
      <c r="L3980" s="1546" t="s">
        <v>6515</v>
      </c>
    </row>
    <row r="3981" spans="1:12">
      <c r="A3981" s="1546" t="s">
        <v>314</v>
      </c>
      <c r="B3981" s="1817">
        <v>14610</v>
      </c>
      <c r="C3981" s="1546" t="s">
        <v>2613</v>
      </c>
      <c r="D3981" s="1546" t="s">
        <v>2307</v>
      </c>
      <c r="E3981" s="1546" t="s">
        <v>968</v>
      </c>
      <c r="F3981" s="1546" t="s">
        <v>2617</v>
      </c>
      <c r="G3981" s="1818"/>
      <c r="H3981" s="1818"/>
      <c r="I3981" s="1818">
        <v>3</v>
      </c>
      <c r="J3981" s="1546" t="s">
        <v>6523</v>
      </c>
      <c r="K3981" s="1546" t="s">
        <v>6456</v>
      </c>
      <c r="L3981" s="1546" t="s">
        <v>6515</v>
      </c>
    </row>
    <row r="3982" spans="1:12">
      <c r="A3982" s="1546" t="s">
        <v>314</v>
      </c>
      <c r="B3982" s="1817">
        <v>14611</v>
      </c>
      <c r="C3982" s="1546" t="s">
        <v>2613</v>
      </c>
      <c r="D3982" s="1546" t="s">
        <v>2307</v>
      </c>
      <c r="E3982" s="1546" t="s">
        <v>867</v>
      </c>
      <c r="F3982" s="1546" t="s">
        <v>866</v>
      </c>
      <c r="G3982" s="1818"/>
      <c r="H3982" s="1818"/>
      <c r="I3982" s="1818">
        <v>2</v>
      </c>
      <c r="J3982" s="1546" t="s">
        <v>6523</v>
      </c>
      <c r="K3982" s="1546" t="s">
        <v>6456</v>
      </c>
      <c r="L3982" s="1546" t="s">
        <v>6515</v>
      </c>
    </row>
    <row r="3983" spans="1:12">
      <c r="A3983" s="1546" t="s">
        <v>314</v>
      </c>
      <c r="B3983" s="1817">
        <v>14612</v>
      </c>
      <c r="C3983" s="1546" t="s">
        <v>2613</v>
      </c>
      <c r="D3983" s="1546" t="s">
        <v>2307</v>
      </c>
      <c r="E3983" s="1546" t="s">
        <v>1240</v>
      </c>
      <c r="F3983" s="1546" t="s">
        <v>2618</v>
      </c>
      <c r="G3983" s="1818"/>
      <c r="H3983" s="1818"/>
      <c r="I3983" s="1818">
        <v>3</v>
      </c>
      <c r="J3983" s="1546" t="s">
        <v>6523</v>
      </c>
      <c r="K3983" s="1546" t="s">
        <v>6456</v>
      </c>
      <c r="L3983" s="1546" t="s">
        <v>6515</v>
      </c>
    </row>
    <row r="3984" spans="1:12">
      <c r="A3984" s="1546" t="s">
        <v>314</v>
      </c>
      <c r="B3984" s="1817">
        <v>14613</v>
      </c>
      <c r="C3984" s="1546" t="s">
        <v>2613</v>
      </c>
      <c r="D3984" s="1546" t="s">
        <v>2307</v>
      </c>
      <c r="E3984" s="1546" t="s">
        <v>1694</v>
      </c>
      <c r="F3984" s="1546" t="s">
        <v>977</v>
      </c>
      <c r="G3984" s="1818">
        <v>1</v>
      </c>
      <c r="H3984" s="1818">
        <v>10</v>
      </c>
      <c r="I3984" s="1818">
        <v>10</v>
      </c>
      <c r="J3984" s="1546" t="s">
        <v>6527</v>
      </c>
      <c r="K3984" s="1546" t="s">
        <v>6456</v>
      </c>
      <c r="L3984" s="1546" t="s">
        <v>6515</v>
      </c>
    </row>
    <row r="3985" spans="1:12">
      <c r="A3985" s="1546" t="s">
        <v>314</v>
      </c>
      <c r="B3985" s="1817">
        <v>14614</v>
      </c>
      <c r="C3985" s="1546" t="s">
        <v>2613</v>
      </c>
      <c r="D3985" s="1546" t="s">
        <v>2307</v>
      </c>
      <c r="E3985" s="1546" t="s">
        <v>3969</v>
      </c>
      <c r="F3985" s="1546" t="s">
        <v>1714</v>
      </c>
      <c r="G3985" s="1818">
        <v>1</v>
      </c>
      <c r="H3985" s="1818"/>
      <c r="I3985" s="1818">
        <v>5</v>
      </c>
      <c r="J3985" s="1546" t="s">
        <v>6523</v>
      </c>
      <c r="K3985" s="1546" t="s">
        <v>6456</v>
      </c>
      <c r="L3985" s="1546" t="s">
        <v>6515</v>
      </c>
    </row>
    <row r="3986" spans="1:12">
      <c r="A3986" s="1546" t="s">
        <v>314</v>
      </c>
      <c r="B3986" s="1817">
        <v>14615</v>
      </c>
      <c r="C3986" s="1546" t="s">
        <v>2613</v>
      </c>
      <c r="D3986" s="1546" t="s">
        <v>2307</v>
      </c>
      <c r="E3986" s="1546" t="s">
        <v>605</v>
      </c>
      <c r="F3986" s="1546" t="s">
        <v>606</v>
      </c>
      <c r="G3986" s="1818">
        <v>1</v>
      </c>
      <c r="H3986" s="1818"/>
      <c r="I3986" s="1818">
        <v>5</v>
      </c>
      <c r="J3986" s="1546" t="s">
        <v>6523</v>
      </c>
      <c r="K3986" s="1546" t="s">
        <v>6456</v>
      </c>
      <c r="L3986" s="1546" t="s">
        <v>6515</v>
      </c>
    </row>
    <row r="3987" spans="1:12">
      <c r="A3987" s="1546" t="s">
        <v>314</v>
      </c>
      <c r="B3987" s="1817">
        <v>14616</v>
      </c>
      <c r="C3987" s="1546" t="s">
        <v>2613</v>
      </c>
      <c r="D3987" s="1546" t="s">
        <v>2307</v>
      </c>
      <c r="E3987" s="1546" t="s">
        <v>912</v>
      </c>
      <c r="F3987" s="1546" t="s">
        <v>911</v>
      </c>
      <c r="G3987" s="1818"/>
      <c r="H3987" s="1818"/>
      <c r="I3987" s="1818">
        <v>3</v>
      </c>
      <c r="J3987" s="1546" t="s">
        <v>6523</v>
      </c>
      <c r="K3987" s="1546" t="s">
        <v>6456</v>
      </c>
      <c r="L3987" s="1546" t="s">
        <v>6515</v>
      </c>
    </row>
    <row r="3988" spans="1:12">
      <c r="A3988" s="1546" t="s">
        <v>314</v>
      </c>
      <c r="B3988" s="1817">
        <v>14618</v>
      </c>
      <c r="C3988" s="1546" t="s">
        <v>2613</v>
      </c>
      <c r="D3988" s="1546" t="s">
        <v>2307</v>
      </c>
      <c r="E3988" s="1546" t="s">
        <v>1269</v>
      </c>
      <c r="F3988" s="1546" t="s">
        <v>6489</v>
      </c>
      <c r="G3988" s="1818">
        <v>1</v>
      </c>
      <c r="H3988" s="1818"/>
      <c r="I3988" s="1818">
        <v>15</v>
      </c>
      <c r="J3988" s="1546" t="s">
        <v>6523</v>
      </c>
      <c r="K3988" s="1546" t="s">
        <v>6456</v>
      </c>
      <c r="L3988" s="1546" t="s">
        <v>6515</v>
      </c>
    </row>
    <row r="3989" spans="1:12">
      <c r="A3989" s="1546" t="s">
        <v>314</v>
      </c>
      <c r="B3989" s="1817">
        <v>14619</v>
      </c>
      <c r="C3989" s="1546" t="s">
        <v>2613</v>
      </c>
      <c r="D3989" s="1546" t="s">
        <v>2307</v>
      </c>
      <c r="E3989" s="1546" t="s">
        <v>555</v>
      </c>
      <c r="F3989" s="1546" t="s">
        <v>556</v>
      </c>
      <c r="G3989" s="1818"/>
      <c r="H3989" s="1818"/>
      <c r="I3989" s="1818">
        <v>5</v>
      </c>
      <c r="J3989" s="1546" t="s">
        <v>6523</v>
      </c>
      <c r="K3989" s="1546" t="s">
        <v>6456</v>
      </c>
      <c r="L3989" s="1546" t="s">
        <v>6515</v>
      </c>
    </row>
    <row r="3990" spans="1:12">
      <c r="A3990" s="1546" t="s">
        <v>314</v>
      </c>
      <c r="B3990" s="1817">
        <v>14620</v>
      </c>
      <c r="C3990" s="1546" t="s">
        <v>2613</v>
      </c>
      <c r="D3990" s="1546" t="s">
        <v>2307</v>
      </c>
      <c r="E3990" s="1546" t="s">
        <v>6281</v>
      </c>
      <c r="F3990" s="1546" t="s">
        <v>6282</v>
      </c>
      <c r="G3990" s="1818"/>
      <c r="H3990" s="1818"/>
      <c r="I3990" s="1818">
        <v>5</v>
      </c>
      <c r="J3990" s="1546" t="s">
        <v>6523</v>
      </c>
      <c r="K3990" s="1546" t="s">
        <v>6456</v>
      </c>
      <c r="L3990" s="1546" t="s">
        <v>6515</v>
      </c>
    </row>
    <row r="3991" spans="1:12">
      <c r="A3991" s="1546" t="s">
        <v>314</v>
      </c>
      <c r="B3991" s="1817">
        <v>14621</v>
      </c>
      <c r="C3991" s="1546" t="s">
        <v>2613</v>
      </c>
      <c r="D3991" s="1546" t="s">
        <v>2307</v>
      </c>
      <c r="E3991" s="1546" t="s">
        <v>6174</v>
      </c>
      <c r="F3991" s="1546" t="s">
        <v>1921</v>
      </c>
      <c r="G3991" s="1818">
        <v>1</v>
      </c>
      <c r="H3991" s="1818"/>
      <c r="I3991" s="1818">
        <v>5</v>
      </c>
      <c r="J3991" s="1546" t="s">
        <v>6523</v>
      </c>
      <c r="K3991" s="1546" t="s">
        <v>6456</v>
      </c>
      <c r="L3991" s="1546" t="s">
        <v>6515</v>
      </c>
    </row>
    <row r="3992" spans="1:12">
      <c r="A3992" s="1546" t="s">
        <v>314</v>
      </c>
      <c r="B3992" s="1817">
        <v>14623</v>
      </c>
      <c r="C3992" s="1546" t="s">
        <v>2613</v>
      </c>
      <c r="D3992" s="1546" t="s">
        <v>2307</v>
      </c>
      <c r="E3992" s="1546" t="s">
        <v>968</v>
      </c>
      <c r="F3992" s="1546" t="s">
        <v>1922</v>
      </c>
      <c r="G3992" s="1818"/>
      <c r="H3992" s="1818"/>
      <c r="I3992" s="1818">
        <v>5</v>
      </c>
      <c r="J3992" s="1546" t="s">
        <v>6523</v>
      </c>
      <c r="K3992" s="1546" t="s">
        <v>6456</v>
      </c>
      <c r="L3992" s="1546" t="s">
        <v>6515</v>
      </c>
    </row>
    <row r="3993" spans="1:12">
      <c r="A3993" s="1546" t="s">
        <v>314</v>
      </c>
      <c r="B3993" s="1817">
        <v>14624</v>
      </c>
      <c r="C3993" s="1546" t="s">
        <v>2613</v>
      </c>
      <c r="D3993" s="1546" t="s">
        <v>2307</v>
      </c>
      <c r="E3993" s="1546" t="s">
        <v>1483</v>
      </c>
      <c r="F3993" s="1546" t="s">
        <v>6334</v>
      </c>
      <c r="G3993" s="1818"/>
      <c r="H3993" s="1818"/>
      <c r="I3993" s="1818">
        <v>5</v>
      </c>
      <c r="J3993" s="1546" t="s">
        <v>6523</v>
      </c>
      <c r="K3993" s="1546" t="s">
        <v>6456</v>
      </c>
      <c r="L3993" s="1546" t="s">
        <v>6515</v>
      </c>
    </row>
    <row r="3994" spans="1:12">
      <c r="A3994" s="1546" t="s">
        <v>314</v>
      </c>
      <c r="B3994" s="1817">
        <v>14625</v>
      </c>
      <c r="C3994" s="1546" t="s">
        <v>2613</v>
      </c>
      <c r="D3994" s="1546" t="s">
        <v>2307</v>
      </c>
      <c r="E3994" s="1546" t="s">
        <v>794</v>
      </c>
      <c r="F3994" s="1546" t="s">
        <v>1600</v>
      </c>
      <c r="G3994" s="1818">
        <v>1</v>
      </c>
      <c r="H3994" s="1818"/>
      <c r="I3994" s="1818">
        <v>5</v>
      </c>
      <c r="J3994" s="1546" t="s">
        <v>6523</v>
      </c>
      <c r="K3994" s="1546" t="s">
        <v>6456</v>
      </c>
      <c r="L3994" s="1546" t="s">
        <v>6515</v>
      </c>
    </row>
    <row r="3995" spans="1:12">
      <c r="A3995" s="1546" t="s">
        <v>314</v>
      </c>
      <c r="B3995" s="1817">
        <v>14626</v>
      </c>
      <c r="C3995" s="1546" t="s">
        <v>2613</v>
      </c>
      <c r="D3995" s="1546" t="s">
        <v>2307</v>
      </c>
      <c r="E3995" s="1546" t="s">
        <v>1605</v>
      </c>
      <c r="F3995" s="1546" t="s">
        <v>1528</v>
      </c>
      <c r="G3995" s="1818"/>
      <c r="H3995" s="1818"/>
      <c r="I3995" s="1818">
        <v>5</v>
      </c>
      <c r="J3995" s="1546" t="s">
        <v>6523</v>
      </c>
      <c r="K3995" s="1546" t="s">
        <v>6456</v>
      </c>
      <c r="L3995" s="1546" t="s">
        <v>6515</v>
      </c>
    </row>
    <row r="3996" spans="1:12">
      <c r="A3996" s="1546" t="s">
        <v>314</v>
      </c>
      <c r="B3996" s="1817">
        <v>14627</v>
      </c>
      <c r="C3996" s="1546" t="s">
        <v>2613</v>
      </c>
      <c r="D3996" s="1546" t="s">
        <v>2307</v>
      </c>
      <c r="E3996" s="1546" t="s">
        <v>1699</v>
      </c>
      <c r="F3996" s="1546" t="s">
        <v>6488</v>
      </c>
      <c r="G3996" s="1818"/>
      <c r="H3996" s="1818"/>
      <c r="I3996" s="1818">
        <v>15</v>
      </c>
      <c r="J3996" s="1546" t="s">
        <v>6523</v>
      </c>
      <c r="K3996" s="1546" t="s">
        <v>6456</v>
      </c>
      <c r="L3996" s="1546" t="s">
        <v>6515</v>
      </c>
    </row>
    <row r="3997" spans="1:12">
      <c r="A3997" s="1546" t="s">
        <v>314</v>
      </c>
      <c r="B3997" s="1817">
        <v>14628</v>
      </c>
      <c r="C3997" s="1546" t="s">
        <v>2613</v>
      </c>
      <c r="D3997" s="1546" t="s">
        <v>2307</v>
      </c>
      <c r="E3997" s="1546" t="s">
        <v>1050</v>
      </c>
      <c r="F3997" s="1546" t="s">
        <v>6501</v>
      </c>
      <c r="G3997" s="1818"/>
      <c r="H3997" s="1818"/>
      <c r="I3997" s="1818">
        <v>5</v>
      </c>
      <c r="J3997" s="1546" t="s">
        <v>6523</v>
      </c>
      <c r="K3997" s="1546" t="s">
        <v>6456</v>
      </c>
      <c r="L3997" s="1546" t="s">
        <v>6515</v>
      </c>
    </row>
    <row r="3998" spans="1:12">
      <c r="A3998" s="1546" t="s">
        <v>314</v>
      </c>
      <c r="B3998" s="1817">
        <v>14629</v>
      </c>
      <c r="C3998" s="1546" t="s">
        <v>2613</v>
      </c>
      <c r="D3998" s="1546" t="s">
        <v>2307</v>
      </c>
      <c r="E3998" s="1546" t="s">
        <v>1690</v>
      </c>
      <c r="F3998" s="1546" t="s">
        <v>6499</v>
      </c>
      <c r="G3998" s="1818"/>
      <c r="H3998" s="1818"/>
      <c r="I3998" s="1818">
        <v>15</v>
      </c>
      <c r="J3998" s="1546" t="s">
        <v>6523</v>
      </c>
      <c r="K3998" s="1546" t="s">
        <v>6456</v>
      </c>
      <c r="L3998" s="1546" t="s">
        <v>6515</v>
      </c>
    </row>
    <row r="3999" spans="1:12">
      <c r="A3999" s="1546" t="s">
        <v>314</v>
      </c>
      <c r="B3999" s="1817">
        <v>14631</v>
      </c>
      <c r="C3999" s="1546" t="s">
        <v>2613</v>
      </c>
      <c r="D3999" s="1546" t="s">
        <v>2307</v>
      </c>
      <c r="E3999" s="1546" t="s">
        <v>1511</v>
      </c>
      <c r="F3999" s="1546" t="s">
        <v>1644</v>
      </c>
      <c r="G3999" s="1818">
        <v>1</v>
      </c>
      <c r="H3999" s="1818"/>
      <c r="I3999" s="1818">
        <v>2</v>
      </c>
      <c r="J3999" s="1546" t="s">
        <v>6523</v>
      </c>
      <c r="K3999" s="1546" t="s">
        <v>6456</v>
      </c>
      <c r="L3999" s="1546" t="s">
        <v>6515</v>
      </c>
    </row>
    <row r="4000" spans="1:12">
      <c r="A4000" s="1546" t="s">
        <v>314</v>
      </c>
      <c r="B4000" s="1817">
        <v>14632</v>
      </c>
      <c r="C4000" s="1546" t="s">
        <v>2613</v>
      </c>
      <c r="D4000" s="1546" t="s">
        <v>2307</v>
      </c>
      <c r="E4000" s="1546" t="s">
        <v>6210</v>
      </c>
      <c r="F4000" s="1546" t="s">
        <v>2621</v>
      </c>
      <c r="G4000" s="1818"/>
      <c r="H4000" s="1818"/>
      <c r="I4000" s="1818">
        <v>3</v>
      </c>
      <c r="J4000" s="1546" t="s">
        <v>6523</v>
      </c>
      <c r="K4000" s="1546" t="s">
        <v>6456</v>
      </c>
      <c r="L4000" s="1546" t="s">
        <v>6515</v>
      </c>
    </row>
    <row r="4001" spans="1:12">
      <c r="A4001" s="1546" t="s">
        <v>314</v>
      </c>
      <c r="B4001" s="1817">
        <v>14633</v>
      </c>
      <c r="C4001" s="1546" t="s">
        <v>2613</v>
      </c>
      <c r="D4001" s="1546" t="s">
        <v>2307</v>
      </c>
      <c r="E4001" s="1546" t="s">
        <v>6127</v>
      </c>
      <c r="F4001" s="1546" t="s">
        <v>847</v>
      </c>
      <c r="G4001" s="1818">
        <v>1</v>
      </c>
      <c r="H4001" s="1818"/>
      <c r="I4001" s="1818">
        <v>2</v>
      </c>
      <c r="J4001" s="1546" t="s">
        <v>6523</v>
      </c>
      <c r="K4001" s="1546" t="s">
        <v>6456</v>
      </c>
      <c r="L4001" s="1546" t="s">
        <v>6515</v>
      </c>
    </row>
    <row r="4002" spans="1:12">
      <c r="A4002" s="1546" t="s">
        <v>314</v>
      </c>
      <c r="B4002" s="1817">
        <v>14634</v>
      </c>
      <c r="C4002" s="1546" t="s">
        <v>2613</v>
      </c>
      <c r="D4002" s="1546" t="s">
        <v>2307</v>
      </c>
      <c r="E4002" s="1546" t="s">
        <v>6137</v>
      </c>
      <c r="F4002" s="1546" t="s">
        <v>999</v>
      </c>
      <c r="G4002" s="1818"/>
      <c r="H4002" s="1818"/>
      <c r="I4002" s="1818">
        <v>2</v>
      </c>
      <c r="J4002" s="1546" t="s">
        <v>6523</v>
      </c>
      <c r="K4002" s="1546" t="s">
        <v>6456</v>
      </c>
      <c r="L4002" s="1546" t="s">
        <v>6515</v>
      </c>
    </row>
    <row r="4003" spans="1:12">
      <c r="A4003" s="1546" t="s">
        <v>314</v>
      </c>
      <c r="B4003" s="1817">
        <v>14635</v>
      </c>
      <c r="C4003" s="1546" t="s">
        <v>2613</v>
      </c>
      <c r="D4003" s="1546" t="s">
        <v>2307</v>
      </c>
      <c r="E4003" s="1546" t="s">
        <v>6101</v>
      </c>
      <c r="F4003" s="1546" t="s">
        <v>321</v>
      </c>
      <c r="G4003" s="1818">
        <v>1</v>
      </c>
      <c r="H4003" s="1818"/>
      <c r="I4003" s="1818">
        <v>2</v>
      </c>
      <c r="J4003" s="1546" t="s">
        <v>6523</v>
      </c>
      <c r="K4003" s="1546" t="s">
        <v>6456</v>
      </c>
      <c r="L4003" s="1546" t="s">
        <v>6515</v>
      </c>
    </row>
    <row r="4004" spans="1:12">
      <c r="A4004" s="1546" t="s">
        <v>314</v>
      </c>
      <c r="B4004" s="1817">
        <v>14636</v>
      </c>
      <c r="C4004" s="1546" t="s">
        <v>2613</v>
      </c>
      <c r="D4004" s="1546" t="s">
        <v>2307</v>
      </c>
      <c r="E4004" s="1546" t="s">
        <v>6098</v>
      </c>
      <c r="F4004" s="1546" t="s">
        <v>276</v>
      </c>
      <c r="G4004" s="1818"/>
      <c r="H4004" s="1818"/>
      <c r="I4004" s="1818">
        <v>2</v>
      </c>
      <c r="J4004" s="1546" t="s">
        <v>6523</v>
      </c>
      <c r="K4004" s="1546" t="s">
        <v>6456</v>
      </c>
      <c r="L4004" s="1546" t="s">
        <v>6515</v>
      </c>
    </row>
    <row r="4005" spans="1:12">
      <c r="A4005" s="1546" t="s">
        <v>314</v>
      </c>
      <c r="B4005" s="1817">
        <v>14637</v>
      </c>
      <c r="C4005" s="1546" t="s">
        <v>2613</v>
      </c>
      <c r="D4005" s="1546" t="s">
        <v>2307</v>
      </c>
      <c r="E4005" s="1546" t="s">
        <v>6099</v>
      </c>
      <c r="F4005" s="1546" t="s">
        <v>294</v>
      </c>
      <c r="G4005" s="1818"/>
      <c r="H4005" s="1818"/>
      <c r="I4005" s="1818">
        <v>2</v>
      </c>
      <c r="J4005" s="1546" t="s">
        <v>6523</v>
      </c>
      <c r="K4005" s="1546" t="s">
        <v>6456</v>
      </c>
      <c r="L4005" s="1546" t="s">
        <v>6515</v>
      </c>
    </row>
    <row r="4006" spans="1:12">
      <c r="A4006" s="1546" t="s">
        <v>314</v>
      </c>
      <c r="B4006" s="1817">
        <v>14638</v>
      </c>
      <c r="C4006" s="1546" t="s">
        <v>2613</v>
      </c>
      <c r="D4006" s="1546" t="s">
        <v>2307</v>
      </c>
      <c r="E4006" s="1546" t="s">
        <v>277</v>
      </c>
      <c r="F4006" s="1546" t="s">
        <v>278</v>
      </c>
      <c r="G4006" s="1818"/>
      <c r="H4006" s="1818"/>
      <c r="I4006" s="1818">
        <v>2</v>
      </c>
      <c r="J4006" s="1546" t="s">
        <v>6523</v>
      </c>
      <c r="K4006" s="1546" t="s">
        <v>6456</v>
      </c>
      <c r="L4006" s="1546" t="s">
        <v>6515</v>
      </c>
    </row>
    <row r="4007" spans="1:12">
      <c r="A4007" s="1546" t="s">
        <v>314</v>
      </c>
      <c r="B4007" s="1817">
        <v>14639</v>
      </c>
      <c r="C4007" s="1546" t="s">
        <v>2613</v>
      </c>
      <c r="D4007" s="1546" t="s">
        <v>2307</v>
      </c>
      <c r="E4007" s="1546" t="s">
        <v>291</v>
      </c>
      <c r="F4007" s="1546" t="s">
        <v>290</v>
      </c>
      <c r="G4007" s="1818"/>
      <c r="H4007" s="1818"/>
      <c r="I4007" s="1818">
        <v>2</v>
      </c>
      <c r="J4007" s="1546" t="s">
        <v>6523</v>
      </c>
      <c r="K4007" s="1546" t="s">
        <v>6456</v>
      </c>
      <c r="L4007" s="1546" t="s">
        <v>6515</v>
      </c>
    </row>
    <row r="4008" spans="1:12">
      <c r="A4008" s="1546" t="s">
        <v>314</v>
      </c>
      <c r="B4008" s="1817">
        <v>14641</v>
      </c>
      <c r="C4008" s="1546" t="s">
        <v>2613</v>
      </c>
      <c r="D4008" s="1546" t="s">
        <v>2307</v>
      </c>
      <c r="E4008" s="1546" t="s">
        <v>6315</v>
      </c>
      <c r="F4008" s="1546" t="s">
        <v>1377</v>
      </c>
      <c r="G4008" s="1818"/>
      <c r="H4008" s="1818"/>
      <c r="I4008" s="1818">
        <v>10</v>
      </c>
      <c r="J4008" s="1546" t="s">
        <v>6523</v>
      </c>
      <c r="K4008" s="1546" t="s">
        <v>6456</v>
      </c>
      <c r="L4008" s="1546" t="s">
        <v>6515</v>
      </c>
    </row>
    <row r="4009" spans="1:12">
      <c r="A4009" s="1546" t="s">
        <v>314</v>
      </c>
      <c r="B4009" s="1817">
        <v>14642</v>
      </c>
      <c r="C4009" s="1546" t="s">
        <v>2613</v>
      </c>
      <c r="D4009" s="1546" t="s">
        <v>2307</v>
      </c>
      <c r="E4009" s="1546" t="s">
        <v>2191</v>
      </c>
      <c r="F4009" s="1546" t="s">
        <v>6623</v>
      </c>
      <c r="G4009" s="1818"/>
      <c r="H4009" s="1818"/>
      <c r="I4009" s="1818">
        <v>1</v>
      </c>
      <c r="J4009" s="1546" t="s">
        <v>6523</v>
      </c>
      <c r="K4009" s="1546" t="s">
        <v>6456</v>
      </c>
      <c r="L4009" s="1546" t="s">
        <v>6515</v>
      </c>
    </row>
    <row r="4010" spans="1:12">
      <c r="A4010" s="1546" t="s">
        <v>314</v>
      </c>
      <c r="B4010" s="1817">
        <v>14643</v>
      </c>
      <c r="C4010" s="1546" t="s">
        <v>2613</v>
      </c>
      <c r="D4010" s="1546" t="s">
        <v>2307</v>
      </c>
      <c r="E4010" s="1546" t="s">
        <v>6464</v>
      </c>
      <c r="F4010" s="1546" t="s">
        <v>1808</v>
      </c>
      <c r="G4010" s="1818">
        <v>1</v>
      </c>
      <c r="H4010" s="1818"/>
      <c r="I4010" s="1818">
        <v>1</v>
      </c>
      <c r="J4010" s="1546" t="s">
        <v>6523</v>
      </c>
      <c r="K4010" s="1546" t="s">
        <v>6456</v>
      </c>
      <c r="L4010" s="1546" t="s">
        <v>6515</v>
      </c>
    </row>
    <row r="4011" spans="1:12">
      <c r="A4011" s="1546" t="s">
        <v>314</v>
      </c>
      <c r="B4011" s="1817">
        <v>14644</v>
      </c>
      <c r="C4011" s="1546" t="s">
        <v>2613</v>
      </c>
      <c r="D4011" s="1546" t="s">
        <v>2307</v>
      </c>
      <c r="E4011" s="1546" t="s">
        <v>6465</v>
      </c>
      <c r="F4011" s="1546" t="s">
        <v>6605</v>
      </c>
      <c r="G4011" s="1818"/>
      <c r="H4011" s="1818"/>
      <c r="I4011" s="1818">
        <v>1</v>
      </c>
      <c r="J4011" s="1546" t="s">
        <v>6523</v>
      </c>
      <c r="K4011" s="1546" t="s">
        <v>6456</v>
      </c>
      <c r="L4011" s="1546" t="s">
        <v>6515</v>
      </c>
    </row>
    <row r="4012" spans="1:12">
      <c r="A4012" s="1546" t="s">
        <v>314</v>
      </c>
      <c r="B4012" s="1817">
        <v>14646</v>
      </c>
      <c r="C4012" s="1546" t="s">
        <v>2613</v>
      </c>
      <c r="D4012" s="1546" t="s">
        <v>2307</v>
      </c>
      <c r="E4012" s="1546" t="s">
        <v>1433</v>
      </c>
      <c r="F4012" s="1546" t="s">
        <v>1434</v>
      </c>
      <c r="G4012" s="1818"/>
      <c r="H4012" s="1818"/>
      <c r="I4012" s="1818">
        <v>10</v>
      </c>
      <c r="J4012" s="1546" t="s">
        <v>6523</v>
      </c>
      <c r="K4012" s="1546" t="s">
        <v>6456</v>
      </c>
      <c r="L4012" s="1546" t="s">
        <v>6515</v>
      </c>
    </row>
    <row r="4013" spans="1:12">
      <c r="A4013" s="1546" t="s">
        <v>314</v>
      </c>
      <c r="B4013" s="1817">
        <v>14647</v>
      </c>
      <c r="C4013" s="1546" t="s">
        <v>2613</v>
      </c>
      <c r="D4013" s="1546" t="s">
        <v>2307</v>
      </c>
      <c r="E4013" s="1546" t="s">
        <v>986</v>
      </c>
      <c r="F4013" s="1546" t="s">
        <v>987</v>
      </c>
      <c r="G4013" s="1818"/>
      <c r="H4013" s="1818"/>
      <c r="I4013" s="1818">
        <v>10</v>
      </c>
      <c r="J4013" s="1546" t="s">
        <v>6523</v>
      </c>
      <c r="K4013" s="1546" t="s">
        <v>6456</v>
      </c>
      <c r="L4013" s="1546" t="s">
        <v>6515</v>
      </c>
    </row>
    <row r="4014" spans="1:12">
      <c r="A4014" s="1546" t="s">
        <v>314</v>
      </c>
      <c r="B4014" s="1817">
        <v>14649</v>
      </c>
      <c r="C4014" s="1546" t="s">
        <v>2613</v>
      </c>
      <c r="D4014" s="1546" t="s">
        <v>2307</v>
      </c>
      <c r="E4014" s="1546" t="s">
        <v>6145</v>
      </c>
      <c r="F4014" s="1546" t="s">
        <v>6146</v>
      </c>
      <c r="G4014" s="1818">
        <v>1</v>
      </c>
      <c r="H4014" s="1818"/>
      <c r="I4014" s="1818">
        <v>3</v>
      </c>
      <c r="J4014" s="1546" t="s">
        <v>6523</v>
      </c>
      <c r="K4014" s="1546" t="s">
        <v>6456</v>
      </c>
      <c r="L4014" s="1546" t="s">
        <v>6515</v>
      </c>
    </row>
    <row r="4015" spans="1:12">
      <c r="A4015" s="1546" t="s">
        <v>314</v>
      </c>
      <c r="B4015" s="1817">
        <v>14650</v>
      </c>
      <c r="C4015" s="1546" t="s">
        <v>2613</v>
      </c>
      <c r="D4015" s="1546" t="s">
        <v>2307</v>
      </c>
      <c r="E4015" s="1546" t="s">
        <v>1271</v>
      </c>
      <c r="F4015" s="1546" t="s">
        <v>1272</v>
      </c>
      <c r="G4015" s="1818"/>
      <c r="H4015" s="1818"/>
      <c r="I4015" s="1818">
        <v>3</v>
      </c>
      <c r="J4015" s="1546" t="s">
        <v>6523</v>
      </c>
      <c r="K4015" s="1546" t="s">
        <v>6456</v>
      </c>
      <c r="L4015" s="1546" t="s">
        <v>6515</v>
      </c>
    </row>
    <row r="4016" spans="1:12">
      <c r="A4016" s="1546" t="s">
        <v>314</v>
      </c>
      <c r="B4016" s="1817">
        <v>14651</v>
      </c>
      <c r="C4016" s="1546" t="s">
        <v>2613</v>
      </c>
      <c r="D4016" s="1546" t="s">
        <v>2307</v>
      </c>
      <c r="E4016" s="1546" t="s">
        <v>3068</v>
      </c>
      <c r="F4016" s="1546" t="s">
        <v>1044</v>
      </c>
      <c r="G4016" s="1818">
        <v>1</v>
      </c>
      <c r="H4016" s="1818"/>
      <c r="I4016" s="1818">
        <v>5</v>
      </c>
      <c r="J4016" s="1546" t="s">
        <v>6523</v>
      </c>
      <c r="K4016" s="1546" t="s">
        <v>6456</v>
      </c>
      <c r="L4016" s="1546" t="s">
        <v>6515</v>
      </c>
    </row>
    <row r="4017" spans="1:12">
      <c r="A4017" s="1546" t="s">
        <v>314</v>
      </c>
      <c r="B4017" s="1817">
        <v>14652</v>
      </c>
      <c r="C4017" s="1546" t="s">
        <v>2613</v>
      </c>
      <c r="D4017" s="1546" t="s">
        <v>2307</v>
      </c>
      <c r="E4017" s="1546" t="s">
        <v>939</v>
      </c>
      <c r="F4017" s="1546" t="s">
        <v>938</v>
      </c>
      <c r="G4017" s="1818">
        <v>1</v>
      </c>
      <c r="H4017" s="1818"/>
      <c r="I4017" s="1818">
        <v>2</v>
      </c>
      <c r="J4017" s="1546" t="s">
        <v>6523</v>
      </c>
      <c r="K4017" s="1546" t="s">
        <v>6456</v>
      </c>
      <c r="L4017" s="1546" t="s">
        <v>6515</v>
      </c>
    </row>
    <row r="4018" spans="1:12">
      <c r="A4018" s="1546" t="s">
        <v>314</v>
      </c>
      <c r="B4018" s="1817">
        <v>14653</v>
      </c>
      <c r="C4018" s="1546" t="s">
        <v>2613</v>
      </c>
      <c r="D4018" s="1546" t="s">
        <v>2307</v>
      </c>
      <c r="E4018" s="1546" t="s">
        <v>6553</v>
      </c>
      <c r="F4018" s="1546" t="s">
        <v>849</v>
      </c>
      <c r="G4018" s="1818"/>
      <c r="H4018" s="1818"/>
      <c r="I4018" s="1818">
        <v>2</v>
      </c>
      <c r="J4018" s="1546" t="s">
        <v>6523</v>
      </c>
      <c r="K4018" s="1546" t="s">
        <v>6456</v>
      </c>
      <c r="L4018" s="1546" t="s">
        <v>6515</v>
      </c>
    </row>
    <row r="4019" spans="1:12">
      <c r="A4019" s="1546" t="s">
        <v>314</v>
      </c>
      <c r="B4019" s="1817">
        <v>14655</v>
      </c>
      <c r="C4019" s="1546" t="s">
        <v>2613</v>
      </c>
      <c r="D4019" s="1546" t="s">
        <v>2307</v>
      </c>
      <c r="E4019" s="1546" t="s">
        <v>6272</v>
      </c>
      <c r="F4019" s="1546" t="s">
        <v>855</v>
      </c>
      <c r="G4019" s="1818">
        <v>1</v>
      </c>
      <c r="H4019" s="1818"/>
      <c r="I4019" s="1818">
        <v>3</v>
      </c>
      <c r="J4019" s="1546" t="s">
        <v>6523</v>
      </c>
      <c r="K4019" s="1546" t="s">
        <v>6456</v>
      </c>
      <c r="L4019" s="1546" t="s">
        <v>6515</v>
      </c>
    </row>
    <row r="4020" spans="1:12">
      <c r="A4020" s="1546" t="s">
        <v>314</v>
      </c>
      <c r="B4020" s="1817">
        <v>14656</v>
      </c>
      <c r="C4020" s="1546" t="s">
        <v>2613</v>
      </c>
      <c r="D4020" s="1546" t="s">
        <v>2307</v>
      </c>
      <c r="E4020" s="1546" t="s">
        <v>6251</v>
      </c>
      <c r="F4020" s="1546" t="s">
        <v>450</v>
      </c>
      <c r="G4020" s="1818">
        <v>1</v>
      </c>
      <c r="H4020" s="1818"/>
      <c r="I4020" s="1818">
        <v>3</v>
      </c>
      <c r="J4020" s="1546" t="s">
        <v>6523</v>
      </c>
      <c r="K4020" s="1546" t="s">
        <v>6456</v>
      </c>
      <c r="L4020" s="1546" t="s">
        <v>6515</v>
      </c>
    </row>
    <row r="4021" spans="1:12">
      <c r="A4021" s="1546" t="s">
        <v>314</v>
      </c>
      <c r="B4021" s="1817">
        <v>14657</v>
      </c>
      <c r="C4021" s="1546" t="s">
        <v>2613</v>
      </c>
      <c r="D4021" s="1546" t="s">
        <v>2307</v>
      </c>
      <c r="E4021" s="1546" t="s">
        <v>1064</v>
      </c>
      <c r="F4021" s="1546" t="s">
        <v>1063</v>
      </c>
      <c r="G4021" s="1818">
        <v>1</v>
      </c>
      <c r="H4021" s="1818">
        <v>5</v>
      </c>
      <c r="I4021" s="1818">
        <v>5</v>
      </c>
      <c r="J4021" s="1546" t="s">
        <v>6527</v>
      </c>
      <c r="K4021" s="1546" t="s">
        <v>6456</v>
      </c>
      <c r="L4021" s="1546" t="s">
        <v>6515</v>
      </c>
    </row>
    <row r="4022" spans="1:12">
      <c r="A4022" s="1546" t="s">
        <v>314</v>
      </c>
      <c r="B4022" s="1817">
        <v>14658</v>
      </c>
      <c r="C4022" s="1546" t="s">
        <v>2613</v>
      </c>
      <c r="D4022" s="1546" t="s">
        <v>2307</v>
      </c>
      <c r="E4022" s="1546" t="s">
        <v>619</v>
      </c>
      <c r="F4022" s="1546" t="s">
        <v>620</v>
      </c>
      <c r="G4022" s="1818">
        <v>1</v>
      </c>
      <c r="H4022" s="1818">
        <v>5</v>
      </c>
      <c r="I4022" s="1818">
        <v>5</v>
      </c>
      <c r="J4022" s="1546" t="s">
        <v>6527</v>
      </c>
      <c r="K4022" s="1546" t="s">
        <v>6456</v>
      </c>
      <c r="L4022" s="1546" t="s">
        <v>6515</v>
      </c>
    </row>
    <row r="4023" spans="1:12">
      <c r="A4023" s="1546" t="s">
        <v>314</v>
      </c>
      <c r="B4023" s="1817">
        <v>14659</v>
      </c>
      <c r="C4023" s="1546" t="s">
        <v>2613</v>
      </c>
      <c r="D4023" s="1546" t="s">
        <v>2307</v>
      </c>
      <c r="E4023" s="1546" t="s">
        <v>580</v>
      </c>
      <c r="F4023" s="1546" t="s">
        <v>581</v>
      </c>
      <c r="G4023" s="1818">
        <v>2</v>
      </c>
      <c r="H4023" s="1818">
        <v>5</v>
      </c>
      <c r="I4023" s="1818">
        <v>10</v>
      </c>
      <c r="J4023" s="1546" t="s">
        <v>6527</v>
      </c>
      <c r="K4023" s="1546" t="s">
        <v>6456</v>
      </c>
      <c r="L4023" s="1546" t="s">
        <v>6515</v>
      </c>
    </row>
    <row r="4024" spans="1:12">
      <c r="A4024" s="1546" t="s">
        <v>314</v>
      </c>
      <c r="B4024" s="1817">
        <v>14661</v>
      </c>
      <c r="C4024" s="1546" t="s">
        <v>2613</v>
      </c>
      <c r="D4024" s="1546" t="s">
        <v>2307</v>
      </c>
      <c r="E4024" s="1546" t="s">
        <v>6279</v>
      </c>
      <c r="F4024" s="1546" t="s">
        <v>5971</v>
      </c>
      <c r="G4024" s="1818"/>
      <c r="H4024" s="1818"/>
      <c r="I4024" s="1818">
        <v>4</v>
      </c>
      <c r="J4024" s="1546" t="s">
        <v>6523</v>
      </c>
      <c r="K4024" s="1546" t="s">
        <v>6456</v>
      </c>
      <c r="L4024" s="1546" t="s">
        <v>6515</v>
      </c>
    </row>
    <row r="4025" spans="1:12">
      <c r="A4025" s="1546" t="s">
        <v>314</v>
      </c>
      <c r="B4025" s="1817">
        <v>14662</v>
      </c>
      <c r="C4025" s="1546" t="s">
        <v>2613</v>
      </c>
      <c r="D4025" s="1546" t="s">
        <v>2307</v>
      </c>
      <c r="E4025" s="1546" t="s">
        <v>6245</v>
      </c>
      <c r="F4025" s="1546" t="s">
        <v>383</v>
      </c>
      <c r="G4025" s="1818"/>
      <c r="H4025" s="1818"/>
      <c r="I4025" s="1818">
        <v>3</v>
      </c>
      <c r="J4025" s="1546" t="s">
        <v>6523</v>
      </c>
      <c r="K4025" s="1546" t="s">
        <v>6456</v>
      </c>
      <c r="L4025" s="1546" t="s">
        <v>6515</v>
      </c>
    </row>
    <row r="4026" spans="1:12">
      <c r="A4026" s="1546" t="s">
        <v>314</v>
      </c>
      <c r="B4026" s="1817">
        <v>14664</v>
      </c>
      <c r="C4026" s="1546" t="s">
        <v>2613</v>
      </c>
      <c r="D4026" s="1546" t="s">
        <v>2307</v>
      </c>
      <c r="E4026" s="1546" t="s">
        <v>6151</v>
      </c>
      <c r="F4026" s="1546" t="s">
        <v>1385</v>
      </c>
      <c r="G4026" s="1818">
        <v>1</v>
      </c>
      <c r="H4026" s="1818"/>
      <c r="I4026" s="1818">
        <v>1</v>
      </c>
      <c r="J4026" s="1546" t="s">
        <v>6523</v>
      </c>
      <c r="K4026" s="1546" t="s">
        <v>6456</v>
      </c>
      <c r="L4026" s="1546" t="s">
        <v>6515</v>
      </c>
    </row>
    <row r="4027" spans="1:12">
      <c r="A4027" s="1546" t="s">
        <v>314</v>
      </c>
      <c r="B4027" s="1817">
        <v>14665</v>
      </c>
      <c r="C4027" s="1546" t="s">
        <v>2613</v>
      </c>
      <c r="D4027" s="1546" t="s">
        <v>2307</v>
      </c>
      <c r="E4027" s="1546" t="s">
        <v>515</v>
      </c>
      <c r="F4027" s="1546" t="s">
        <v>2095</v>
      </c>
      <c r="G4027" s="1818"/>
      <c r="H4027" s="1818"/>
      <c r="I4027" s="1818">
        <v>1</v>
      </c>
      <c r="J4027" s="1546" t="s">
        <v>6523</v>
      </c>
      <c r="K4027" s="1546" t="s">
        <v>6456</v>
      </c>
      <c r="L4027" s="1546" t="s">
        <v>6515</v>
      </c>
    </row>
    <row r="4028" spans="1:12">
      <c r="A4028" s="1546" t="s">
        <v>314</v>
      </c>
      <c r="B4028" s="1817">
        <v>14666</v>
      </c>
      <c r="C4028" s="1546" t="s">
        <v>2613</v>
      </c>
      <c r="D4028" s="1546" t="s">
        <v>2307</v>
      </c>
      <c r="E4028" s="1546" t="s">
        <v>1007</v>
      </c>
      <c r="F4028" s="1546" t="s">
        <v>6624</v>
      </c>
      <c r="G4028" s="1818"/>
      <c r="H4028" s="1818"/>
      <c r="I4028" s="1818">
        <v>1</v>
      </c>
      <c r="J4028" s="1546" t="s">
        <v>6523</v>
      </c>
      <c r="K4028" s="1546" t="s">
        <v>6456</v>
      </c>
      <c r="L4028" s="1546" t="s">
        <v>6515</v>
      </c>
    </row>
    <row r="4029" spans="1:12">
      <c r="A4029" s="1546" t="s">
        <v>314</v>
      </c>
      <c r="B4029" s="1817">
        <v>14667</v>
      </c>
      <c r="C4029" s="1546" t="s">
        <v>2613</v>
      </c>
      <c r="D4029" s="1546" t="s">
        <v>2307</v>
      </c>
      <c r="E4029" s="1546" t="s">
        <v>651</v>
      </c>
      <c r="F4029" s="1546" t="s">
        <v>652</v>
      </c>
      <c r="G4029" s="1818"/>
      <c r="H4029" s="1818"/>
      <c r="I4029" s="1818">
        <v>1</v>
      </c>
      <c r="J4029" s="1546" t="s">
        <v>6523</v>
      </c>
      <c r="K4029" s="1546" t="s">
        <v>6456</v>
      </c>
      <c r="L4029" s="1546" t="s">
        <v>6515</v>
      </c>
    </row>
    <row r="4030" spans="1:12">
      <c r="A4030" s="1546" t="s">
        <v>314</v>
      </c>
      <c r="B4030" s="1817">
        <v>14700</v>
      </c>
      <c r="C4030" s="1546" t="s">
        <v>2613</v>
      </c>
      <c r="D4030" s="1546" t="s">
        <v>2308</v>
      </c>
      <c r="E4030" s="1546" t="s">
        <v>6260</v>
      </c>
      <c r="F4030" s="1546" t="s">
        <v>567</v>
      </c>
      <c r="G4030" s="1818">
        <v>1</v>
      </c>
      <c r="H4030" s="1818">
        <v>10</v>
      </c>
      <c r="I4030" s="1818">
        <v>10</v>
      </c>
      <c r="J4030" s="1546" t="s">
        <v>6527</v>
      </c>
      <c r="K4030" s="1546" t="s">
        <v>6456</v>
      </c>
      <c r="L4030" s="1546" t="s">
        <v>6515</v>
      </c>
    </row>
    <row r="4031" spans="1:12">
      <c r="A4031" s="1546" t="s">
        <v>314</v>
      </c>
      <c r="B4031" s="1817">
        <v>14701</v>
      </c>
      <c r="C4031" s="1546" t="s">
        <v>2613</v>
      </c>
      <c r="D4031" s="1546" t="s">
        <v>2308</v>
      </c>
      <c r="E4031" s="1546" t="s">
        <v>6310</v>
      </c>
      <c r="F4031" s="1546" t="s">
        <v>2699</v>
      </c>
      <c r="G4031" s="1818">
        <v>1</v>
      </c>
      <c r="H4031" s="1818">
        <v>10</v>
      </c>
      <c r="I4031" s="1818">
        <v>10</v>
      </c>
      <c r="J4031" s="1546" t="s">
        <v>6527</v>
      </c>
      <c r="K4031" s="1546" t="s">
        <v>6456</v>
      </c>
      <c r="L4031" s="1546" t="s">
        <v>6515</v>
      </c>
    </row>
    <row r="4032" spans="1:12">
      <c r="A4032" s="1546" t="s">
        <v>314</v>
      </c>
      <c r="B4032" s="1817">
        <v>14736</v>
      </c>
      <c r="C4032" s="1546" t="s">
        <v>2626</v>
      </c>
      <c r="D4032" s="1546" t="s">
        <v>2309</v>
      </c>
      <c r="E4032" s="1546" t="s">
        <v>2627</v>
      </c>
      <c r="F4032" s="1546" t="s">
        <v>377</v>
      </c>
      <c r="G4032" s="1818">
        <v>1</v>
      </c>
      <c r="H4032" s="1818">
        <v>25</v>
      </c>
      <c r="I4032" s="1818">
        <v>25</v>
      </c>
      <c r="J4032" s="1546" t="s">
        <v>6527</v>
      </c>
      <c r="K4032" s="1546" t="s">
        <v>6456</v>
      </c>
      <c r="L4032" s="1546" t="s">
        <v>6515</v>
      </c>
    </row>
    <row r="4033" spans="1:12">
      <c r="A4033" s="1546" t="s">
        <v>314</v>
      </c>
      <c r="B4033" s="1817">
        <v>14771</v>
      </c>
      <c r="C4033" s="1546" t="s">
        <v>2613</v>
      </c>
      <c r="D4033" s="1546" t="s">
        <v>2310</v>
      </c>
      <c r="E4033" s="1546" t="s">
        <v>1736</v>
      </c>
      <c r="F4033" s="1546" t="s">
        <v>3751</v>
      </c>
      <c r="G4033" s="1818"/>
      <c r="H4033" s="1818"/>
      <c r="I4033" s="1818">
        <v>10</v>
      </c>
      <c r="J4033" s="1546" t="s">
        <v>6523</v>
      </c>
      <c r="K4033" s="1546" t="s">
        <v>6456</v>
      </c>
      <c r="L4033" s="1546" t="s">
        <v>6515</v>
      </c>
    </row>
    <row r="4034" spans="1:12">
      <c r="A4034" s="1546" t="s">
        <v>314</v>
      </c>
      <c r="B4034" s="1817">
        <v>14773</v>
      </c>
      <c r="C4034" s="1546" t="s">
        <v>2613</v>
      </c>
      <c r="D4034" s="1546" t="s">
        <v>2310</v>
      </c>
      <c r="E4034" s="1546" t="s">
        <v>976</v>
      </c>
      <c r="F4034" s="1546" t="s">
        <v>5996</v>
      </c>
      <c r="G4034" s="1818"/>
      <c r="H4034" s="1818"/>
      <c r="I4034" s="1818">
        <v>5</v>
      </c>
      <c r="J4034" s="1546" t="s">
        <v>6523</v>
      </c>
      <c r="K4034" s="1546" t="s">
        <v>6456</v>
      </c>
      <c r="L4034" s="1546" t="s">
        <v>6515</v>
      </c>
    </row>
    <row r="4035" spans="1:12">
      <c r="A4035" s="1546" t="s">
        <v>314</v>
      </c>
      <c r="B4035" s="1817">
        <v>14774</v>
      </c>
      <c r="C4035" s="1546" t="s">
        <v>2613</v>
      </c>
      <c r="D4035" s="1546" t="s">
        <v>2310</v>
      </c>
      <c r="E4035" s="1546" t="s">
        <v>1634</v>
      </c>
      <c r="F4035" s="1546" t="s">
        <v>5998</v>
      </c>
      <c r="G4035" s="1818"/>
      <c r="H4035" s="1818"/>
      <c r="I4035" s="1818">
        <v>5</v>
      </c>
      <c r="J4035" s="1546" t="s">
        <v>6523</v>
      </c>
      <c r="K4035" s="1546" t="s">
        <v>6456</v>
      </c>
      <c r="L4035" s="1546" t="s">
        <v>6515</v>
      </c>
    </row>
    <row r="4036" spans="1:12">
      <c r="A4036" s="1546" t="s">
        <v>314</v>
      </c>
      <c r="B4036" s="1817">
        <v>14776</v>
      </c>
      <c r="C4036" s="1546" t="s">
        <v>2613</v>
      </c>
      <c r="D4036" s="1546" t="s">
        <v>2310</v>
      </c>
      <c r="E4036" s="1546" t="s">
        <v>1126</v>
      </c>
      <c r="F4036" s="1546" t="s">
        <v>1125</v>
      </c>
      <c r="G4036" s="1818"/>
      <c r="H4036" s="1818"/>
      <c r="I4036" s="1818">
        <v>5</v>
      </c>
      <c r="J4036" s="1546" t="s">
        <v>6523</v>
      </c>
      <c r="K4036" s="1546" t="s">
        <v>6456</v>
      </c>
      <c r="L4036" s="1546" t="s">
        <v>6515</v>
      </c>
    </row>
    <row r="4037" spans="1:12">
      <c r="A4037" s="1546" t="s">
        <v>314</v>
      </c>
      <c r="B4037" s="1817">
        <v>14777</v>
      </c>
      <c r="C4037" s="1546" t="s">
        <v>2613</v>
      </c>
      <c r="D4037" s="1546" t="s">
        <v>2310</v>
      </c>
      <c r="E4037" s="1546" t="s">
        <v>1123</v>
      </c>
      <c r="F4037" s="1546" t="s">
        <v>6008</v>
      </c>
      <c r="G4037" s="1818"/>
      <c r="H4037" s="1818"/>
      <c r="I4037" s="1818">
        <v>10</v>
      </c>
      <c r="J4037" s="1546" t="s">
        <v>6523</v>
      </c>
      <c r="K4037" s="1546" t="s">
        <v>6456</v>
      </c>
      <c r="L4037" s="1546" t="s">
        <v>6515</v>
      </c>
    </row>
    <row r="4038" spans="1:12">
      <c r="A4038" s="1546" t="s">
        <v>314</v>
      </c>
      <c r="B4038" s="1817">
        <v>14779</v>
      </c>
      <c r="C4038" s="1546" t="s">
        <v>2613</v>
      </c>
      <c r="D4038" s="1546" t="s">
        <v>2310</v>
      </c>
      <c r="E4038" s="1546" t="s">
        <v>1938</v>
      </c>
      <c r="F4038" s="1546" t="s">
        <v>5996</v>
      </c>
      <c r="G4038" s="1818"/>
      <c r="H4038" s="1818"/>
      <c r="I4038" s="1818">
        <v>2</v>
      </c>
      <c r="J4038" s="1546" t="s">
        <v>6523</v>
      </c>
      <c r="K4038" s="1546" t="s">
        <v>6456</v>
      </c>
      <c r="L4038" s="1546" t="s">
        <v>6515</v>
      </c>
    </row>
    <row r="4039" spans="1:12">
      <c r="A4039" s="1546" t="s">
        <v>314</v>
      </c>
      <c r="B4039" s="1817">
        <v>14780</v>
      </c>
      <c r="C4039" s="1546" t="s">
        <v>2613</v>
      </c>
      <c r="D4039" s="1546" t="s">
        <v>2310</v>
      </c>
      <c r="E4039" s="1546" t="s">
        <v>1122</v>
      </c>
      <c r="F4039" s="1546" t="s">
        <v>6297</v>
      </c>
      <c r="G4039" s="1818"/>
      <c r="H4039" s="1818"/>
      <c r="I4039" s="1818">
        <v>5</v>
      </c>
      <c r="J4039" s="1546" t="s">
        <v>6523</v>
      </c>
      <c r="K4039" s="1546" t="s">
        <v>6456</v>
      </c>
      <c r="L4039" s="1546" t="s">
        <v>6515</v>
      </c>
    </row>
    <row r="4040" spans="1:12">
      <c r="A4040" s="1546" t="s">
        <v>314</v>
      </c>
      <c r="B4040" s="1817">
        <v>14782</v>
      </c>
      <c r="C4040" s="1546" t="s">
        <v>2613</v>
      </c>
      <c r="D4040" s="1546" t="s">
        <v>2310</v>
      </c>
      <c r="E4040" s="1546" t="s">
        <v>6323</v>
      </c>
      <c r="F4040" s="1546" t="s">
        <v>6003</v>
      </c>
      <c r="G4040" s="1818"/>
      <c r="H4040" s="1818"/>
      <c r="I4040" s="1818">
        <v>2</v>
      </c>
      <c r="J4040" s="1546" t="s">
        <v>6523</v>
      </c>
      <c r="K4040" s="1546" t="s">
        <v>6456</v>
      </c>
      <c r="L4040" s="1546" t="s">
        <v>6515</v>
      </c>
    </row>
    <row r="4041" spans="1:12">
      <c r="A4041" s="1546" t="s">
        <v>314</v>
      </c>
      <c r="B4041" s="1817">
        <v>14784</v>
      </c>
      <c r="C4041" s="1546" t="s">
        <v>2613</v>
      </c>
      <c r="D4041" s="1546" t="s">
        <v>2310</v>
      </c>
      <c r="E4041" s="1546" t="s">
        <v>1942</v>
      </c>
      <c r="F4041" s="1546" t="s">
        <v>3751</v>
      </c>
      <c r="G4041" s="1818"/>
      <c r="H4041" s="1818"/>
      <c r="I4041" s="1818">
        <v>5</v>
      </c>
      <c r="J4041" s="1546" t="s">
        <v>6523</v>
      </c>
      <c r="K4041" s="1546" t="s">
        <v>6456</v>
      </c>
      <c r="L4041" s="1546" t="s">
        <v>6515</v>
      </c>
    </row>
    <row r="4042" spans="1:12">
      <c r="A4042" s="1546" t="s">
        <v>314</v>
      </c>
      <c r="B4042" s="1817">
        <v>14785</v>
      </c>
      <c r="C4042" s="1546" t="s">
        <v>2613</v>
      </c>
      <c r="D4042" s="1546" t="s">
        <v>2310</v>
      </c>
      <c r="E4042" s="1546" t="s">
        <v>794</v>
      </c>
      <c r="F4042" s="1546" t="s">
        <v>6017</v>
      </c>
      <c r="G4042" s="1818"/>
      <c r="H4042" s="1818"/>
      <c r="I4042" s="1818">
        <v>10</v>
      </c>
      <c r="J4042" s="1546" t="s">
        <v>6523</v>
      </c>
      <c r="K4042" s="1546" t="s">
        <v>6456</v>
      </c>
      <c r="L4042" s="1546" t="s">
        <v>6515</v>
      </c>
    </row>
    <row r="4043" spans="1:12">
      <c r="A4043" s="1546" t="s">
        <v>314</v>
      </c>
      <c r="B4043" s="1817">
        <v>14786</v>
      </c>
      <c r="C4043" s="1546" t="s">
        <v>2613</v>
      </c>
      <c r="D4043" s="1546" t="s">
        <v>2310</v>
      </c>
      <c r="E4043" s="1546" t="s">
        <v>6298</v>
      </c>
      <c r="F4043" s="1546" t="s">
        <v>6005</v>
      </c>
      <c r="G4043" s="1818"/>
      <c r="H4043" s="1818"/>
      <c r="I4043" s="1818">
        <v>10</v>
      </c>
      <c r="J4043" s="1546" t="s">
        <v>6523</v>
      </c>
      <c r="K4043" s="1546" t="s">
        <v>6456</v>
      </c>
      <c r="L4043" s="1546" t="s">
        <v>6515</v>
      </c>
    </row>
    <row r="4044" spans="1:12">
      <c r="A4044" s="1546" t="s">
        <v>314</v>
      </c>
      <c r="B4044" s="1817">
        <v>14787</v>
      </c>
      <c r="C4044" s="1546" t="s">
        <v>2613</v>
      </c>
      <c r="D4044" s="1546" t="s">
        <v>2310</v>
      </c>
      <c r="E4044" s="1546" t="s">
        <v>586</v>
      </c>
      <c r="F4044" s="1546" t="s">
        <v>6299</v>
      </c>
      <c r="G4044" s="1818"/>
      <c r="H4044" s="1818"/>
      <c r="I4044" s="1818">
        <v>2</v>
      </c>
      <c r="J4044" s="1546" t="s">
        <v>6523</v>
      </c>
      <c r="K4044" s="1546" t="s">
        <v>6456</v>
      </c>
      <c r="L4044" s="1546" t="s">
        <v>6515</v>
      </c>
    </row>
    <row r="4045" spans="1:12">
      <c r="A4045" s="1546" t="s">
        <v>314</v>
      </c>
      <c r="B4045" s="1817">
        <v>14788</v>
      </c>
      <c r="C4045" s="1546" t="s">
        <v>2613</v>
      </c>
      <c r="D4045" s="1546" t="s">
        <v>2310</v>
      </c>
      <c r="E4045" s="1546" t="s">
        <v>1576</v>
      </c>
      <c r="F4045" s="1546" t="s">
        <v>6002</v>
      </c>
      <c r="G4045" s="1818"/>
      <c r="H4045" s="1818"/>
      <c r="I4045" s="1818">
        <v>2</v>
      </c>
      <c r="J4045" s="1546" t="s">
        <v>6523</v>
      </c>
      <c r="K4045" s="1546" t="s">
        <v>6456</v>
      </c>
      <c r="L4045" s="1546" t="s">
        <v>6515</v>
      </c>
    </row>
    <row r="4046" spans="1:12">
      <c r="A4046" s="1546" t="s">
        <v>314</v>
      </c>
      <c r="B4046" s="1817">
        <v>14789</v>
      </c>
      <c r="C4046" s="1546" t="s">
        <v>2613</v>
      </c>
      <c r="D4046" s="1546" t="s">
        <v>2310</v>
      </c>
      <c r="E4046" s="1546" t="s">
        <v>1753</v>
      </c>
      <c r="F4046" s="1546" t="s">
        <v>6018</v>
      </c>
      <c r="G4046" s="1818"/>
      <c r="H4046" s="1818"/>
      <c r="I4046" s="1818">
        <v>2</v>
      </c>
      <c r="J4046" s="1546" t="s">
        <v>6523</v>
      </c>
      <c r="K4046" s="1546" t="s">
        <v>6456</v>
      </c>
      <c r="L4046" s="1546" t="s">
        <v>6515</v>
      </c>
    </row>
    <row r="4047" spans="1:12">
      <c r="A4047" s="1546" t="s">
        <v>314</v>
      </c>
      <c r="B4047" s="1817">
        <v>14790</v>
      </c>
      <c r="C4047" s="1546" t="s">
        <v>2613</v>
      </c>
      <c r="D4047" s="1546" t="s">
        <v>2310</v>
      </c>
      <c r="E4047" s="1546" t="s">
        <v>6283</v>
      </c>
      <c r="F4047" s="1546" t="s">
        <v>982</v>
      </c>
      <c r="G4047" s="1818"/>
      <c r="H4047" s="1818"/>
      <c r="I4047" s="1818">
        <v>2</v>
      </c>
      <c r="J4047" s="1546" t="s">
        <v>6523</v>
      </c>
      <c r="K4047" s="1546" t="s">
        <v>6456</v>
      </c>
      <c r="L4047" s="1546" t="s">
        <v>6515</v>
      </c>
    </row>
    <row r="4048" spans="1:12">
      <c r="A4048" s="1546" t="s">
        <v>314</v>
      </c>
      <c r="B4048" s="1817">
        <v>14792</v>
      </c>
      <c r="C4048" s="1546" t="s">
        <v>2613</v>
      </c>
      <c r="D4048" s="1546" t="s">
        <v>2310</v>
      </c>
      <c r="E4048" s="1546" t="s">
        <v>1113</v>
      </c>
      <c r="F4048" s="1546" t="s">
        <v>6011</v>
      </c>
      <c r="G4048" s="1818"/>
      <c r="H4048" s="1818"/>
      <c r="I4048" s="1818">
        <v>2</v>
      </c>
      <c r="J4048" s="1546" t="s">
        <v>6523</v>
      </c>
      <c r="K4048" s="1546" t="s">
        <v>6456</v>
      </c>
      <c r="L4048" s="1546" t="s">
        <v>6515</v>
      </c>
    </row>
    <row r="4049" spans="1:12">
      <c r="A4049" s="1546" t="s">
        <v>314</v>
      </c>
      <c r="B4049" s="1817">
        <v>14793</v>
      </c>
      <c r="C4049" s="1546" t="s">
        <v>2613</v>
      </c>
      <c r="D4049" s="1546" t="s">
        <v>2310</v>
      </c>
      <c r="E4049" s="1546" t="s">
        <v>707</v>
      </c>
      <c r="F4049" s="1546" t="s">
        <v>767</v>
      </c>
      <c r="G4049" s="1818"/>
      <c r="H4049" s="1818"/>
      <c r="I4049" s="1818">
        <v>2</v>
      </c>
      <c r="J4049" s="1546" t="s">
        <v>6523</v>
      </c>
      <c r="K4049" s="1546" t="s">
        <v>6456</v>
      </c>
      <c r="L4049" s="1546" t="s">
        <v>6515</v>
      </c>
    </row>
    <row r="4050" spans="1:12">
      <c r="A4050" s="1546" t="s">
        <v>314</v>
      </c>
      <c r="B4050" s="1817">
        <v>14796</v>
      </c>
      <c r="C4050" s="1546" t="s">
        <v>2613</v>
      </c>
      <c r="D4050" s="1546" t="s">
        <v>2310</v>
      </c>
      <c r="E4050" s="1546" t="s">
        <v>462</v>
      </c>
      <c r="F4050" s="1546" t="s">
        <v>461</v>
      </c>
      <c r="G4050" s="1818"/>
      <c r="H4050" s="1818"/>
      <c r="I4050" s="1818">
        <v>2</v>
      </c>
      <c r="J4050" s="1546" t="s">
        <v>6523</v>
      </c>
      <c r="K4050" s="1546" t="s">
        <v>6456</v>
      </c>
      <c r="L4050" s="1546" t="s">
        <v>6515</v>
      </c>
    </row>
    <row r="4051" spans="1:12">
      <c r="A4051" s="1546" t="s">
        <v>314</v>
      </c>
      <c r="B4051" s="1817">
        <v>14797</v>
      </c>
      <c r="C4051" s="1546" t="s">
        <v>2613</v>
      </c>
      <c r="D4051" s="1546" t="s">
        <v>2310</v>
      </c>
      <c r="E4051" s="1546" t="s">
        <v>6248</v>
      </c>
      <c r="F4051" s="1546" t="s">
        <v>459</v>
      </c>
      <c r="G4051" s="1818"/>
      <c r="H4051" s="1818"/>
      <c r="I4051" s="1818">
        <v>2</v>
      </c>
      <c r="J4051" s="1546" t="s">
        <v>6523</v>
      </c>
      <c r="K4051" s="1546" t="s">
        <v>6456</v>
      </c>
      <c r="L4051" s="1546" t="s">
        <v>6515</v>
      </c>
    </row>
    <row r="4052" spans="1:12">
      <c r="A4052" s="1546" t="s">
        <v>314</v>
      </c>
      <c r="B4052" s="1817">
        <v>14798</v>
      </c>
      <c r="C4052" s="1546" t="s">
        <v>2613</v>
      </c>
      <c r="D4052" s="1546" t="s">
        <v>2310</v>
      </c>
      <c r="E4052" s="1546" t="s">
        <v>586</v>
      </c>
      <c r="F4052" s="1546" t="s">
        <v>5919</v>
      </c>
      <c r="G4052" s="1818"/>
      <c r="H4052" s="1818"/>
      <c r="I4052" s="1818">
        <v>1</v>
      </c>
      <c r="J4052" s="1546" t="s">
        <v>6523</v>
      </c>
      <c r="K4052" s="1546" t="s">
        <v>6456</v>
      </c>
      <c r="L4052" s="1546" t="s">
        <v>6515</v>
      </c>
    </row>
    <row r="4053" spans="1:12">
      <c r="A4053" s="1546" t="s">
        <v>314</v>
      </c>
      <c r="B4053" s="1817">
        <v>14799</v>
      </c>
      <c r="C4053" s="1546" t="s">
        <v>2613</v>
      </c>
      <c r="D4053" s="1546" t="s">
        <v>2310</v>
      </c>
      <c r="E4053" s="1546" t="s">
        <v>790</v>
      </c>
      <c r="F4053" s="1546" t="s">
        <v>791</v>
      </c>
      <c r="G4053" s="1818"/>
      <c r="H4053" s="1818"/>
      <c r="I4053" s="1818">
        <v>1</v>
      </c>
      <c r="J4053" s="1546" t="s">
        <v>6523</v>
      </c>
      <c r="K4053" s="1546" t="s">
        <v>6456</v>
      </c>
      <c r="L4053" s="1546" t="s">
        <v>6515</v>
      </c>
    </row>
    <row r="4054" spans="1:12">
      <c r="A4054" s="1546" t="s">
        <v>314</v>
      </c>
      <c r="B4054" s="1817">
        <v>14800</v>
      </c>
      <c r="C4054" s="1546" t="s">
        <v>2613</v>
      </c>
      <c r="D4054" s="1546" t="s">
        <v>2310</v>
      </c>
      <c r="E4054" s="1546" t="s">
        <v>1661</v>
      </c>
      <c r="F4054" s="1546" t="s">
        <v>438</v>
      </c>
      <c r="G4054" s="1818"/>
      <c r="H4054" s="1818"/>
      <c r="I4054" s="1818">
        <v>1</v>
      </c>
      <c r="J4054" s="1546" t="s">
        <v>6523</v>
      </c>
      <c r="K4054" s="1546" t="s">
        <v>6456</v>
      </c>
      <c r="L4054" s="1546" t="s">
        <v>6515</v>
      </c>
    </row>
    <row r="4055" spans="1:12">
      <c r="A4055" s="1546" t="s">
        <v>314</v>
      </c>
      <c r="B4055" s="1817">
        <v>14801</v>
      </c>
      <c r="C4055" s="1546" t="s">
        <v>2613</v>
      </c>
      <c r="D4055" s="1546" t="s">
        <v>2310</v>
      </c>
      <c r="E4055" s="1546" t="s">
        <v>580</v>
      </c>
      <c r="F4055" s="1546" t="s">
        <v>581</v>
      </c>
      <c r="G4055" s="1818"/>
      <c r="H4055" s="1818"/>
      <c r="I4055" s="1818">
        <v>2</v>
      </c>
      <c r="J4055" s="1546" t="s">
        <v>6523</v>
      </c>
      <c r="K4055" s="1546" t="s">
        <v>6456</v>
      </c>
      <c r="L4055" s="1546" t="s">
        <v>6515</v>
      </c>
    </row>
    <row r="4056" spans="1:12">
      <c r="A4056" s="1546" t="s">
        <v>314</v>
      </c>
      <c r="B4056" s="1817">
        <v>14802</v>
      </c>
      <c r="C4056" s="1546" t="s">
        <v>2613</v>
      </c>
      <c r="D4056" s="1546" t="s">
        <v>2310</v>
      </c>
      <c r="E4056" s="1546" t="s">
        <v>6256</v>
      </c>
      <c r="F4056" s="1546" t="s">
        <v>436</v>
      </c>
      <c r="G4056" s="1818"/>
      <c r="H4056" s="1818"/>
      <c r="I4056" s="1818">
        <v>3</v>
      </c>
      <c r="J4056" s="1546" t="s">
        <v>6523</v>
      </c>
      <c r="K4056" s="1546" t="s">
        <v>6456</v>
      </c>
      <c r="L4056" s="1546" t="s">
        <v>6515</v>
      </c>
    </row>
    <row r="4057" spans="1:12">
      <c r="A4057" s="1546" t="s">
        <v>314</v>
      </c>
      <c r="B4057" s="1817">
        <v>14803</v>
      </c>
      <c r="C4057" s="1546" t="s">
        <v>2613</v>
      </c>
      <c r="D4057" s="1546" t="s">
        <v>2310</v>
      </c>
      <c r="E4057" s="1546" t="s">
        <v>443</v>
      </c>
      <c r="F4057" s="1546" t="s">
        <v>442</v>
      </c>
      <c r="G4057" s="1818"/>
      <c r="H4057" s="1818"/>
      <c r="I4057" s="1818">
        <v>1</v>
      </c>
      <c r="J4057" s="1546" t="s">
        <v>6523</v>
      </c>
      <c r="K4057" s="1546" t="s">
        <v>6456</v>
      </c>
      <c r="L4057" s="1546" t="s">
        <v>6515</v>
      </c>
    </row>
    <row r="4058" spans="1:12">
      <c r="A4058" s="1546" t="s">
        <v>314</v>
      </c>
      <c r="B4058" s="1817">
        <v>14804</v>
      </c>
      <c r="C4058" s="1546" t="s">
        <v>2613</v>
      </c>
      <c r="D4058" s="1546" t="s">
        <v>2310</v>
      </c>
      <c r="E4058" s="1546" t="s">
        <v>6186</v>
      </c>
      <c r="F4058" s="1546" t="s">
        <v>6187</v>
      </c>
      <c r="G4058" s="1818"/>
      <c r="H4058" s="1818"/>
      <c r="I4058" s="1818">
        <v>1</v>
      </c>
      <c r="J4058" s="1546" t="s">
        <v>6523</v>
      </c>
      <c r="K4058" s="1546" t="s">
        <v>6456</v>
      </c>
      <c r="L4058" s="1546" t="s">
        <v>6515</v>
      </c>
    </row>
    <row r="4059" spans="1:12">
      <c r="A4059" s="1546" t="s">
        <v>314</v>
      </c>
      <c r="B4059" s="1817">
        <v>14839</v>
      </c>
      <c r="C4059" s="1546" t="s">
        <v>2609</v>
      </c>
      <c r="D4059" s="1546" t="s">
        <v>2300</v>
      </c>
      <c r="E4059" s="1546" t="s">
        <v>6098</v>
      </c>
      <c r="F4059" s="1546" t="s">
        <v>276</v>
      </c>
      <c r="G4059" s="1818">
        <v>2</v>
      </c>
      <c r="H4059" s="1818">
        <v>4</v>
      </c>
      <c r="I4059" s="1818">
        <v>8</v>
      </c>
      <c r="J4059" s="1546" t="s">
        <v>6527</v>
      </c>
      <c r="K4059" s="1546" t="s">
        <v>6456</v>
      </c>
      <c r="L4059" s="1546" t="s">
        <v>6515</v>
      </c>
    </row>
    <row r="4060" spans="1:12">
      <c r="A4060" s="1546" t="s">
        <v>314</v>
      </c>
      <c r="B4060" s="1817">
        <v>14840</v>
      </c>
      <c r="C4060" s="1546" t="s">
        <v>2609</v>
      </c>
      <c r="D4060" s="1546" t="s">
        <v>2300</v>
      </c>
      <c r="E4060" s="1546" t="s">
        <v>293</v>
      </c>
      <c r="F4060" s="1546" t="s">
        <v>292</v>
      </c>
      <c r="G4060" s="1818">
        <v>1</v>
      </c>
      <c r="H4060" s="1818">
        <v>4</v>
      </c>
      <c r="I4060" s="1818">
        <v>4</v>
      </c>
      <c r="J4060" s="1546" t="s">
        <v>6527</v>
      </c>
      <c r="K4060" s="1546" t="s">
        <v>6456</v>
      </c>
      <c r="L4060" s="1546" t="s">
        <v>6515</v>
      </c>
    </row>
    <row r="4061" spans="1:12">
      <c r="A4061" s="1546" t="s">
        <v>314</v>
      </c>
      <c r="B4061" s="1817">
        <v>14841</v>
      </c>
      <c r="C4061" s="1546" t="s">
        <v>2609</v>
      </c>
      <c r="D4061" s="1546" t="s">
        <v>2300</v>
      </c>
      <c r="E4061" s="1546" t="s">
        <v>400</v>
      </c>
      <c r="F4061" s="1546" t="s">
        <v>1726</v>
      </c>
      <c r="G4061" s="1818">
        <v>1</v>
      </c>
      <c r="H4061" s="1818">
        <v>4</v>
      </c>
      <c r="I4061" s="1818">
        <v>4</v>
      </c>
      <c r="J4061" s="1546" t="s">
        <v>6527</v>
      </c>
      <c r="K4061" s="1546" t="s">
        <v>6456</v>
      </c>
      <c r="L4061" s="1546" t="s">
        <v>6515</v>
      </c>
    </row>
    <row r="4062" spans="1:12">
      <c r="A4062" s="1546" t="s">
        <v>314</v>
      </c>
      <c r="B4062" s="1817">
        <v>14842</v>
      </c>
      <c r="C4062" s="1546" t="s">
        <v>2609</v>
      </c>
      <c r="D4062" s="1546" t="s">
        <v>2300</v>
      </c>
      <c r="E4062" s="1546" t="s">
        <v>873</v>
      </c>
      <c r="F4062" s="1546" t="s">
        <v>6284</v>
      </c>
      <c r="G4062" s="1818">
        <v>1</v>
      </c>
      <c r="H4062" s="1818">
        <v>4</v>
      </c>
      <c r="I4062" s="1818">
        <v>4</v>
      </c>
      <c r="J4062" s="1546" t="s">
        <v>6527</v>
      </c>
      <c r="K4062" s="1546" t="s">
        <v>6456</v>
      </c>
      <c r="L4062" s="1546" t="s">
        <v>6515</v>
      </c>
    </row>
    <row r="4063" spans="1:12">
      <c r="A4063" s="1546" t="s">
        <v>314</v>
      </c>
      <c r="B4063" s="1817">
        <v>14843</v>
      </c>
      <c r="C4063" s="1546" t="s">
        <v>2609</v>
      </c>
      <c r="D4063" s="1546" t="s">
        <v>2300</v>
      </c>
      <c r="E4063" s="1546" t="s">
        <v>707</v>
      </c>
      <c r="F4063" s="1546" t="s">
        <v>708</v>
      </c>
      <c r="G4063" s="1818">
        <v>1</v>
      </c>
      <c r="H4063" s="1818">
        <v>4</v>
      </c>
      <c r="I4063" s="1818">
        <v>4</v>
      </c>
      <c r="J4063" s="1546" t="s">
        <v>6527</v>
      </c>
      <c r="K4063" s="1546" t="s">
        <v>6456</v>
      </c>
      <c r="L4063" s="1546" t="s">
        <v>6515</v>
      </c>
    </row>
    <row r="4064" spans="1:12">
      <c r="A4064" s="1546" t="s">
        <v>314</v>
      </c>
      <c r="B4064" s="1817">
        <v>14845</v>
      </c>
      <c r="C4064" s="1546" t="s">
        <v>2609</v>
      </c>
      <c r="D4064" s="1546" t="s">
        <v>2300</v>
      </c>
      <c r="E4064" s="1546" t="s">
        <v>6226</v>
      </c>
      <c r="F4064" s="1546" t="s">
        <v>38</v>
      </c>
      <c r="G4064" s="1818">
        <v>1</v>
      </c>
      <c r="H4064" s="1818">
        <v>5</v>
      </c>
      <c r="I4064" s="1818">
        <v>5</v>
      </c>
      <c r="J4064" s="1546" t="s">
        <v>6527</v>
      </c>
      <c r="K4064" s="1546" t="s">
        <v>6456</v>
      </c>
      <c r="L4064" s="1546" t="s">
        <v>6515</v>
      </c>
    </row>
    <row r="4065" spans="1:12">
      <c r="A4065" s="1546" t="s">
        <v>314</v>
      </c>
      <c r="B4065" s="1817">
        <v>14846</v>
      </c>
      <c r="C4065" s="1546" t="s">
        <v>2609</v>
      </c>
      <c r="D4065" s="1546" t="s">
        <v>2300</v>
      </c>
      <c r="E4065" s="1546" t="s">
        <v>6256</v>
      </c>
      <c r="F4065" s="1546" t="s">
        <v>436</v>
      </c>
      <c r="G4065" s="1818">
        <v>2</v>
      </c>
      <c r="H4065" s="1818">
        <v>5</v>
      </c>
      <c r="I4065" s="1818">
        <v>10</v>
      </c>
      <c r="J4065" s="1546" t="s">
        <v>6527</v>
      </c>
      <c r="K4065" s="1546" t="s">
        <v>6456</v>
      </c>
      <c r="L4065" s="1546" t="s">
        <v>6515</v>
      </c>
    </row>
    <row r="4066" spans="1:12">
      <c r="A4066" s="1546" t="s">
        <v>314</v>
      </c>
      <c r="B4066" s="1817">
        <v>14885</v>
      </c>
      <c r="C4066" s="1546" t="s">
        <v>2613</v>
      </c>
      <c r="D4066" s="1546" t="s">
        <v>2312</v>
      </c>
      <c r="E4066" s="1546" t="s">
        <v>6154</v>
      </c>
      <c r="F4066" s="1546" t="s">
        <v>1344</v>
      </c>
      <c r="G4066" s="1818">
        <v>4</v>
      </c>
      <c r="H4066" s="1818">
        <v>4</v>
      </c>
      <c r="I4066" s="1818">
        <v>16</v>
      </c>
      <c r="J4066" s="1546" t="s">
        <v>6527</v>
      </c>
      <c r="K4066" s="1546" t="s">
        <v>6456</v>
      </c>
      <c r="L4066" s="1546" t="s">
        <v>6515</v>
      </c>
    </row>
    <row r="4067" spans="1:12">
      <c r="A4067" s="1546" t="s">
        <v>314</v>
      </c>
      <c r="B4067" s="1817">
        <v>14886</v>
      </c>
      <c r="C4067" s="1546" t="s">
        <v>2613</v>
      </c>
      <c r="D4067" s="1546" t="s">
        <v>2312</v>
      </c>
      <c r="E4067" s="1546" t="s">
        <v>6109</v>
      </c>
      <c r="F4067" s="1546" t="s">
        <v>466</v>
      </c>
      <c r="G4067" s="1818">
        <v>4</v>
      </c>
      <c r="H4067" s="1818">
        <v>4</v>
      </c>
      <c r="I4067" s="1818">
        <v>16</v>
      </c>
      <c r="J4067" s="1546" t="s">
        <v>6527</v>
      </c>
      <c r="K4067" s="1546" t="s">
        <v>6456</v>
      </c>
      <c r="L4067" s="1546" t="s">
        <v>6515</v>
      </c>
    </row>
    <row r="4068" spans="1:12">
      <c r="A4068" s="1546" t="s">
        <v>314</v>
      </c>
      <c r="B4068" s="1817">
        <v>14887</v>
      </c>
      <c r="C4068" s="1546" t="s">
        <v>2613</v>
      </c>
      <c r="D4068" s="1546" t="s">
        <v>2312</v>
      </c>
      <c r="E4068" s="1546" t="s">
        <v>6124</v>
      </c>
      <c r="F4068" s="1546" t="s">
        <v>822</v>
      </c>
      <c r="G4068" s="1818">
        <v>1</v>
      </c>
      <c r="H4068" s="1818">
        <v>4</v>
      </c>
      <c r="I4068" s="1818">
        <v>4</v>
      </c>
      <c r="J4068" s="1546" t="s">
        <v>6527</v>
      </c>
      <c r="K4068" s="1546" t="s">
        <v>6456</v>
      </c>
      <c r="L4068" s="1546" t="s">
        <v>6515</v>
      </c>
    </row>
    <row r="4069" spans="1:12">
      <c r="A4069" s="1546" t="s">
        <v>314</v>
      </c>
      <c r="B4069" s="1817">
        <v>14888</v>
      </c>
      <c r="C4069" s="1546" t="s">
        <v>2613</v>
      </c>
      <c r="D4069" s="1546" t="s">
        <v>2312</v>
      </c>
      <c r="E4069" s="1546" t="s">
        <v>6123</v>
      </c>
      <c r="F4069" s="1546" t="s">
        <v>824</v>
      </c>
      <c r="G4069" s="1818">
        <v>1</v>
      </c>
      <c r="H4069" s="1818">
        <v>4</v>
      </c>
      <c r="I4069" s="1818">
        <v>4</v>
      </c>
      <c r="J4069" s="1546" t="s">
        <v>6527</v>
      </c>
      <c r="K4069" s="1546" t="s">
        <v>6456</v>
      </c>
      <c r="L4069" s="1546" t="s">
        <v>6515</v>
      </c>
    </row>
    <row r="4070" spans="1:12">
      <c r="A4070" s="1546" t="s">
        <v>314</v>
      </c>
      <c r="B4070" s="1817">
        <v>14891</v>
      </c>
      <c r="C4070" s="1546" t="s">
        <v>2613</v>
      </c>
      <c r="D4070" s="1546" t="s">
        <v>2312</v>
      </c>
      <c r="E4070" s="1546" t="s">
        <v>6112</v>
      </c>
      <c r="F4070" s="1546" t="s">
        <v>6515</v>
      </c>
      <c r="G4070" s="1818">
        <v>2</v>
      </c>
      <c r="H4070" s="1818">
        <v>10</v>
      </c>
      <c r="I4070" s="1818">
        <v>20</v>
      </c>
      <c r="J4070" s="1546" t="s">
        <v>6527</v>
      </c>
      <c r="K4070" s="1546" t="s">
        <v>6456</v>
      </c>
      <c r="L4070" s="1546" t="s">
        <v>6515</v>
      </c>
    </row>
    <row r="4071" spans="1:12">
      <c r="A4071" s="1546" t="s">
        <v>314</v>
      </c>
      <c r="B4071" s="1817">
        <v>14893</v>
      </c>
      <c r="C4071" s="1546" t="s">
        <v>2613</v>
      </c>
      <c r="D4071" s="1546" t="s">
        <v>2312</v>
      </c>
      <c r="E4071" s="1546" t="s">
        <v>634</v>
      </c>
      <c r="F4071" s="1546" t="s">
        <v>635</v>
      </c>
      <c r="G4071" s="1818">
        <v>2</v>
      </c>
      <c r="H4071" s="1818">
        <v>1</v>
      </c>
      <c r="I4071" s="1818">
        <v>2</v>
      </c>
      <c r="J4071" s="1546" t="s">
        <v>6527</v>
      </c>
      <c r="K4071" s="1546" t="s">
        <v>6456</v>
      </c>
      <c r="L4071" s="1546" t="s">
        <v>6515</v>
      </c>
    </row>
    <row r="4072" spans="1:12">
      <c r="A4072" s="1546" t="s">
        <v>314</v>
      </c>
      <c r="B4072" s="1817">
        <v>14930</v>
      </c>
      <c r="C4072" s="1546" t="s">
        <v>2613</v>
      </c>
      <c r="D4072" s="1546" t="s">
        <v>2313</v>
      </c>
      <c r="E4072" s="1546" t="s">
        <v>2641</v>
      </c>
      <c r="F4072" s="1546" t="s">
        <v>2642</v>
      </c>
      <c r="G4072" s="1818">
        <v>1</v>
      </c>
      <c r="H4072" s="1818">
        <v>100</v>
      </c>
      <c r="I4072" s="1818">
        <v>100</v>
      </c>
      <c r="J4072" s="1546" t="s">
        <v>6527</v>
      </c>
      <c r="K4072" s="1546" t="s">
        <v>6427</v>
      </c>
      <c r="L4072" s="1546" t="s">
        <v>6637</v>
      </c>
    </row>
    <row r="4073" spans="1:12">
      <c r="A4073" s="1546" t="s">
        <v>314</v>
      </c>
      <c r="B4073" s="1817">
        <v>14971</v>
      </c>
      <c r="C4073" s="1546" t="s">
        <v>2613</v>
      </c>
      <c r="D4073" s="1546" t="s">
        <v>2314</v>
      </c>
      <c r="E4073" s="1546" t="s">
        <v>531</v>
      </c>
      <c r="F4073" s="1546" t="s">
        <v>532</v>
      </c>
      <c r="G4073" s="1818">
        <v>1</v>
      </c>
      <c r="H4073" s="1818"/>
      <c r="I4073" s="1818">
        <v>25</v>
      </c>
      <c r="J4073" s="1546" t="s">
        <v>6523</v>
      </c>
      <c r="K4073" s="1546" t="s">
        <v>6456</v>
      </c>
      <c r="L4073" s="1546" t="s">
        <v>6515</v>
      </c>
    </row>
    <row r="4074" spans="1:12">
      <c r="A4074" s="1546" t="s">
        <v>314</v>
      </c>
      <c r="B4074" s="1817">
        <v>14973</v>
      </c>
      <c r="C4074" s="1546" t="s">
        <v>2613</v>
      </c>
      <c r="D4074" s="1546" t="s">
        <v>2314</v>
      </c>
      <c r="E4074" s="1546" t="s">
        <v>6233</v>
      </c>
      <c r="F4074" s="1546" t="s">
        <v>274</v>
      </c>
      <c r="G4074" s="1818">
        <v>1</v>
      </c>
      <c r="H4074" s="1818">
        <v>5</v>
      </c>
      <c r="I4074" s="1818">
        <v>5</v>
      </c>
      <c r="J4074" s="1546" t="s">
        <v>6527</v>
      </c>
      <c r="K4074" s="1546" t="s">
        <v>6456</v>
      </c>
      <c r="L4074" s="1546" t="s">
        <v>6515</v>
      </c>
    </row>
    <row r="4075" spans="1:12">
      <c r="A4075" s="1546" t="s">
        <v>314</v>
      </c>
      <c r="B4075" s="1817">
        <v>14974</v>
      </c>
      <c r="C4075" s="1546" t="s">
        <v>2613</v>
      </c>
      <c r="D4075" s="1546" t="s">
        <v>2314</v>
      </c>
      <c r="E4075" s="1546" t="s">
        <v>586</v>
      </c>
      <c r="F4075" s="1546" t="s">
        <v>5919</v>
      </c>
      <c r="G4075" s="1818">
        <v>1</v>
      </c>
      <c r="H4075" s="1818">
        <v>5</v>
      </c>
      <c r="I4075" s="1818">
        <v>5</v>
      </c>
      <c r="J4075" s="1546" t="s">
        <v>6527</v>
      </c>
      <c r="K4075" s="1546" t="s">
        <v>6456</v>
      </c>
      <c r="L4075" s="1546" t="s">
        <v>6515</v>
      </c>
    </row>
    <row r="4076" spans="1:12">
      <c r="A4076" s="1546" t="s">
        <v>314</v>
      </c>
      <c r="B4076" s="1817">
        <v>14975</v>
      </c>
      <c r="C4076" s="1546" t="s">
        <v>2613</v>
      </c>
      <c r="D4076" s="1546" t="s">
        <v>2314</v>
      </c>
      <c r="E4076" s="1546" t="s">
        <v>844</v>
      </c>
      <c r="F4076" s="1546" t="s">
        <v>353</v>
      </c>
      <c r="G4076" s="1818"/>
      <c r="H4076" s="1818"/>
      <c r="I4076" s="1818">
        <v>1</v>
      </c>
      <c r="J4076" s="1546" t="s">
        <v>6523</v>
      </c>
      <c r="K4076" s="1546" t="s">
        <v>6456</v>
      </c>
      <c r="L4076" s="1546" t="s">
        <v>6515</v>
      </c>
    </row>
    <row r="4077" spans="1:12">
      <c r="A4077" s="1546" t="s">
        <v>314</v>
      </c>
      <c r="B4077" s="1817">
        <v>14976</v>
      </c>
      <c r="C4077" s="1546" t="s">
        <v>2613</v>
      </c>
      <c r="D4077" s="1546" t="s">
        <v>2314</v>
      </c>
      <c r="E4077" s="1546" t="s">
        <v>1661</v>
      </c>
      <c r="F4077" s="1546" t="s">
        <v>438</v>
      </c>
      <c r="G4077" s="1818">
        <v>1</v>
      </c>
      <c r="H4077" s="1818">
        <v>5</v>
      </c>
      <c r="I4077" s="1818">
        <v>5</v>
      </c>
      <c r="J4077" s="1546" t="s">
        <v>6527</v>
      </c>
      <c r="K4077" s="1546" t="s">
        <v>6456</v>
      </c>
      <c r="L4077" s="1546" t="s">
        <v>6515</v>
      </c>
    </row>
    <row r="4078" spans="1:12">
      <c r="A4078" s="1546" t="s">
        <v>314</v>
      </c>
      <c r="B4078" s="1817">
        <v>14977</v>
      </c>
      <c r="C4078" s="1546" t="s">
        <v>2613</v>
      </c>
      <c r="D4078" s="1546" t="s">
        <v>2314</v>
      </c>
      <c r="E4078" s="1546" t="s">
        <v>6317</v>
      </c>
      <c r="F4078" s="1546" t="s">
        <v>1274</v>
      </c>
      <c r="G4078" s="1818"/>
      <c r="H4078" s="1818"/>
      <c r="I4078" s="1818">
        <v>1</v>
      </c>
      <c r="J4078" s="1546" t="s">
        <v>6523</v>
      </c>
      <c r="K4078" s="1546" t="s">
        <v>6456</v>
      </c>
      <c r="L4078" s="1546" t="s">
        <v>6515</v>
      </c>
    </row>
    <row r="4079" spans="1:12">
      <c r="A4079" s="1546" t="s">
        <v>314</v>
      </c>
      <c r="B4079" s="1817">
        <v>14979</v>
      </c>
      <c r="C4079" s="1546" t="s">
        <v>2613</v>
      </c>
      <c r="D4079" s="1546" t="s">
        <v>2314</v>
      </c>
      <c r="E4079" s="1546" t="s">
        <v>6530</v>
      </c>
      <c r="F4079" s="1546" t="s">
        <v>323</v>
      </c>
      <c r="G4079" s="1818"/>
      <c r="H4079" s="1818"/>
      <c r="I4079" s="1818">
        <v>2</v>
      </c>
      <c r="J4079" s="1546" t="s">
        <v>6523</v>
      </c>
      <c r="K4079" s="1546" t="s">
        <v>6456</v>
      </c>
      <c r="L4079" s="1546" t="s">
        <v>6515</v>
      </c>
    </row>
    <row r="4080" spans="1:12">
      <c r="A4080" s="1546" t="s">
        <v>314</v>
      </c>
      <c r="B4080" s="1817">
        <v>14980</v>
      </c>
      <c r="C4080" s="1546" t="s">
        <v>2613</v>
      </c>
      <c r="D4080" s="1546" t="s">
        <v>2314</v>
      </c>
      <c r="E4080" s="1546" t="s">
        <v>6154</v>
      </c>
      <c r="F4080" s="1546" t="s">
        <v>1344</v>
      </c>
      <c r="G4080" s="1818">
        <v>1</v>
      </c>
      <c r="H4080" s="1818">
        <v>4</v>
      </c>
      <c r="I4080" s="1818">
        <v>4</v>
      </c>
      <c r="J4080" s="1546" t="s">
        <v>6527</v>
      </c>
      <c r="K4080" s="1546" t="s">
        <v>6456</v>
      </c>
      <c r="L4080" s="1546" t="s">
        <v>6515</v>
      </c>
    </row>
    <row r="4081" spans="1:12">
      <c r="A4081" s="1546" t="s">
        <v>314</v>
      </c>
      <c r="B4081" s="1817">
        <v>14982</v>
      </c>
      <c r="C4081" s="1546" t="s">
        <v>2613</v>
      </c>
      <c r="D4081" s="1546" t="s">
        <v>2314</v>
      </c>
      <c r="E4081" s="1546" t="s">
        <v>6348</v>
      </c>
      <c r="F4081" s="1546" t="s">
        <v>1891</v>
      </c>
      <c r="G4081" s="1818">
        <v>1</v>
      </c>
      <c r="H4081" s="1818">
        <v>5</v>
      </c>
      <c r="I4081" s="1818">
        <v>5</v>
      </c>
      <c r="J4081" s="1546" t="s">
        <v>6527</v>
      </c>
      <c r="K4081" s="1546" t="s">
        <v>6456</v>
      </c>
      <c r="L4081" s="1546" t="s">
        <v>6515</v>
      </c>
    </row>
    <row r="4082" spans="1:12">
      <c r="A4082" s="1546" t="s">
        <v>314</v>
      </c>
      <c r="B4082" s="1817">
        <v>15016</v>
      </c>
      <c r="C4082" s="1546" t="s">
        <v>2613</v>
      </c>
      <c r="D4082" s="1546" t="s">
        <v>2315</v>
      </c>
      <c r="E4082" s="1546" t="s">
        <v>6206</v>
      </c>
      <c r="F4082" s="1546" t="s">
        <v>1279</v>
      </c>
      <c r="G4082" s="1818">
        <v>2</v>
      </c>
      <c r="H4082" s="1818">
        <v>4</v>
      </c>
      <c r="I4082" s="1818">
        <v>8</v>
      </c>
      <c r="J4082" s="1546" t="s">
        <v>6527</v>
      </c>
      <c r="K4082" s="1546" t="s">
        <v>6456</v>
      </c>
      <c r="L4082" s="1546" t="s">
        <v>6515</v>
      </c>
    </row>
    <row r="4083" spans="1:12">
      <c r="A4083" s="1546" t="s">
        <v>314</v>
      </c>
      <c r="B4083" s="1817">
        <v>15054</v>
      </c>
      <c r="C4083" s="1546" t="s">
        <v>2613</v>
      </c>
      <c r="D4083" s="1546" t="s">
        <v>2316</v>
      </c>
      <c r="E4083" s="1546" t="s">
        <v>6243</v>
      </c>
      <c r="F4083" s="1546" t="s">
        <v>6532</v>
      </c>
      <c r="G4083" s="1818">
        <v>1</v>
      </c>
      <c r="H4083" s="1818">
        <v>25</v>
      </c>
      <c r="I4083" s="1818">
        <v>25</v>
      </c>
      <c r="J4083" s="1546" t="s">
        <v>6527</v>
      </c>
      <c r="K4083" s="1546" t="s">
        <v>6456</v>
      </c>
      <c r="L4083" s="1546" t="s">
        <v>6515</v>
      </c>
    </row>
    <row r="4084" spans="1:12">
      <c r="A4084" s="1546" t="s">
        <v>314</v>
      </c>
      <c r="B4084" s="1817">
        <v>15055</v>
      </c>
      <c r="C4084" s="1546" t="s">
        <v>2613</v>
      </c>
      <c r="D4084" s="1546" t="s">
        <v>2316</v>
      </c>
      <c r="E4084" s="1546" t="s">
        <v>495</v>
      </c>
      <c r="F4084" s="1546" t="s">
        <v>303</v>
      </c>
      <c r="G4084" s="1818">
        <v>2</v>
      </c>
      <c r="H4084" s="1818">
        <v>50</v>
      </c>
      <c r="I4084" s="1818">
        <v>100</v>
      </c>
      <c r="J4084" s="1546" t="s">
        <v>6527</v>
      </c>
      <c r="K4084" s="1546" t="s">
        <v>6456</v>
      </c>
      <c r="L4084" s="1546" t="s">
        <v>6515</v>
      </c>
    </row>
    <row r="4085" spans="1:12">
      <c r="A4085" s="1546" t="s">
        <v>314</v>
      </c>
      <c r="B4085" s="1817">
        <v>15056</v>
      </c>
      <c r="C4085" s="1546" t="s">
        <v>2613</v>
      </c>
      <c r="D4085" s="1546" t="s">
        <v>2316</v>
      </c>
      <c r="E4085" s="1546" t="s">
        <v>6226</v>
      </c>
      <c r="F4085" s="1546" t="s">
        <v>38</v>
      </c>
      <c r="G4085" s="1818">
        <v>1</v>
      </c>
      <c r="H4085" s="1818">
        <v>5</v>
      </c>
      <c r="I4085" s="1818">
        <v>5</v>
      </c>
      <c r="J4085" s="1546" t="s">
        <v>6527</v>
      </c>
      <c r="K4085" s="1546" t="s">
        <v>6456</v>
      </c>
      <c r="L4085" s="1546" t="s">
        <v>6515</v>
      </c>
    </row>
    <row r="4086" spans="1:12">
      <c r="A4086" s="1546" t="s">
        <v>314</v>
      </c>
      <c r="B4086" s="1817">
        <v>15057</v>
      </c>
      <c r="C4086" s="1546" t="s">
        <v>2613</v>
      </c>
      <c r="D4086" s="1546" t="s">
        <v>2316</v>
      </c>
      <c r="E4086" s="1546" t="s">
        <v>555</v>
      </c>
      <c r="F4086" s="1546" t="s">
        <v>381</v>
      </c>
      <c r="G4086" s="1818">
        <v>1</v>
      </c>
      <c r="H4086" s="1818">
        <v>5</v>
      </c>
      <c r="I4086" s="1818">
        <v>5</v>
      </c>
      <c r="J4086" s="1546" t="s">
        <v>6527</v>
      </c>
      <c r="K4086" s="1546" t="s">
        <v>6456</v>
      </c>
      <c r="L4086" s="1546" t="s">
        <v>6515</v>
      </c>
    </row>
    <row r="4087" spans="1:12">
      <c r="A4087" s="1546" t="s">
        <v>314</v>
      </c>
      <c r="B4087" s="1817">
        <v>15058</v>
      </c>
      <c r="C4087" s="1546" t="s">
        <v>2613</v>
      </c>
      <c r="D4087" s="1546" t="s">
        <v>2316</v>
      </c>
      <c r="E4087" s="1546" t="s">
        <v>6245</v>
      </c>
      <c r="F4087" s="1546" t="s">
        <v>383</v>
      </c>
      <c r="G4087" s="1818">
        <v>1</v>
      </c>
      <c r="H4087" s="1818">
        <v>5</v>
      </c>
      <c r="I4087" s="1818">
        <v>5</v>
      </c>
      <c r="J4087" s="1546" t="s">
        <v>6527</v>
      </c>
      <c r="K4087" s="1546" t="s">
        <v>6456</v>
      </c>
      <c r="L4087" s="1546" t="s">
        <v>6515</v>
      </c>
    </row>
    <row r="4088" spans="1:12">
      <c r="A4088" s="1546" t="s">
        <v>314</v>
      </c>
      <c r="B4088" s="1817">
        <v>15059</v>
      </c>
      <c r="C4088" s="1546" t="s">
        <v>2613</v>
      </c>
      <c r="D4088" s="1546" t="s">
        <v>2316</v>
      </c>
      <c r="E4088" s="1546" t="s">
        <v>1136</v>
      </c>
      <c r="F4088" s="1546" t="s">
        <v>1135</v>
      </c>
      <c r="G4088" s="1818"/>
      <c r="H4088" s="1818"/>
      <c r="I4088" s="1818">
        <v>50</v>
      </c>
      <c r="J4088" s="1546" t="s">
        <v>6523</v>
      </c>
      <c r="K4088" s="1546" t="s">
        <v>6456</v>
      </c>
      <c r="L4088" s="1546" t="s">
        <v>6515</v>
      </c>
    </row>
    <row r="4089" spans="1:12">
      <c r="A4089" s="1546" t="s">
        <v>314</v>
      </c>
      <c r="B4089" s="1817">
        <v>15092</v>
      </c>
      <c r="C4089" s="1546" t="s">
        <v>2630</v>
      </c>
      <c r="D4089" s="1546" t="s">
        <v>2317</v>
      </c>
      <c r="E4089" s="1546" t="s">
        <v>6269</v>
      </c>
      <c r="F4089" s="1546" t="s">
        <v>747</v>
      </c>
      <c r="G4089" s="1818">
        <v>1</v>
      </c>
      <c r="H4089" s="1818">
        <v>5</v>
      </c>
      <c r="I4089" s="1818">
        <v>5</v>
      </c>
      <c r="J4089" s="1546" t="s">
        <v>6527</v>
      </c>
      <c r="K4089" s="1546" t="s">
        <v>6456</v>
      </c>
      <c r="L4089" s="1546" t="s">
        <v>6515</v>
      </c>
    </row>
    <row r="4090" spans="1:12">
      <c r="A4090" s="1546" t="s">
        <v>314</v>
      </c>
      <c r="B4090" s="1817">
        <v>15093</v>
      </c>
      <c r="C4090" s="1546" t="s">
        <v>2630</v>
      </c>
      <c r="D4090" s="1546" t="s">
        <v>2317</v>
      </c>
      <c r="E4090" s="1546" t="s">
        <v>931</v>
      </c>
      <c r="F4090" s="1546" t="s">
        <v>930</v>
      </c>
      <c r="G4090" s="1818">
        <v>1</v>
      </c>
      <c r="H4090" s="1818">
        <v>5</v>
      </c>
      <c r="I4090" s="1818">
        <v>5</v>
      </c>
      <c r="J4090" s="1546" t="s">
        <v>6527</v>
      </c>
      <c r="K4090" s="1546" t="s">
        <v>6456</v>
      </c>
      <c r="L4090" s="1546" t="s">
        <v>6515</v>
      </c>
    </row>
    <row r="4091" spans="1:12">
      <c r="A4091" s="1546" t="s">
        <v>314</v>
      </c>
      <c r="B4091" s="1817">
        <v>15095</v>
      </c>
      <c r="C4091" s="1546" t="s">
        <v>2630</v>
      </c>
      <c r="D4091" s="1546" t="s">
        <v>2317</v>
      </c>
      <c r="E4091" s="1546" t="s">
        <v>674</v>
      </c>
      <c r="F4091" s="1546" t="s">
        <v>764</v>
      </c>
      <c r="G4091" s="1818">
        <v>1</v>
      </c>
      <c r="H4091" s="1818">
        <v>100</v>
      </c>
      <c r="I4091" s="1818">
        <v>100</v>
      </c>
      <c r="J4091" s="1546" t="s">
        <v>6527</v>
      </c>
      <c r="K4091" s="1546" t="s">
        <v>6456</v>
      </c>
      <c r="L4091" s="1546" t="s">
        <v>6515</v>
      </c>
    </row>
    <row r="4092" spans="1:12">
      <c r="A4092" s="1546" t="s">
        <v>314</v>
      </c>
      <c r="B4092" s="1817">
        <v>15096</v>
      </c>
      <c r="C4092" s="1546" t="s">
        <v>2630</v>
      </c>
      <c r="D4092" s="1546" t="s">
        <v>2317</v>
      </c>
      <c r="E4092" s="1546" t="s">
        <v>765</v>
      </c>
      <c r="F4092" s="1546" t="s">
        <v>6515</v>
      </c>
      <c r="G4092" s="1818">
        <v>1</v>
      </c>
      <c r="H4092" s="1818">
        <v>100</v>
      </c>
      <c r="I4092" s="1818">
        <v>100</v>
      </c>
      <c r="J4092" s="1546" t="s">
        <v>6527</v>
      </c>
      <c r="K4092" s="1546" t="s">
        <v>6456</v>
      </c>
      <c r="L4092" s="1546" t="s">
        <v>6515</v>
      </c>
    </row>
    <row r="4093" spans="1:12">
      <c r="A4093" s="1546" t="s">
        <v>314</v>
      </c>
      <c r="B4093" s="1817">
        <v>15101</v>
      </c>
      <c r="C4093" s="1546" t="s">
        <v>2630</v>
      </c>
      <c r="D4093" s="1546" t="s">
        <v>2317</v>
      </c>
      <c r="E4093" s="1546" t="s">
        <v>1177</v>
      </c>
      <c r="F4093" s="1546" t="s">
        <v>1178</v>
      </c>
      <c r="G4093" s="1818">
        <v>1</v>
      </c>
      <c r="H4093" s="1818">
        <v>10</v>
      </c>
      <c r="I4093" s="1818">
        <v>10</v>
      </c>
      <c r="J4093" s="1546" t="s">
        <v>6527</v>
      </c>
      <c r="K4093" s="1546" t="s">
        <v>6456</v>
      </c>
      <c r="L4093" s="1546" t="s">
        <v>6515</v>
      </c>
    </row>
    <row r="4094" spans="1:12">
      <c r="A4094" s="1546" t="s">
        <v>314</v>
      </c>
      <c r="B4094" s="1817">
        <v>15102</v>
      </c>
      <c r="C4094" s="1546" t="s">
        <v>2630</v>
      </c>
      <c r="D4094" s="1546" t="s">
        <v>2317</v>
      </c>
      <c r="E4094" s="1546" t="s">
        <v>6612</v>
      </c>
      <c r="F4094" s="1546" t="s">
        <v>1889</v>
      </c>
      <c r="G4094" s="1818">
        <v>1</v>
      </c>
      <c r="H4094" s="1818">
        <v>10</v>
      </c>
      <c r="I4094" s="1818">
        <v>10</v>
      </c>
      <c r="J4094" s="1546" t="s">
        <v>6527</v>
      </c>
      <c r="K4094" s="1546" t="s">
        <v>6456</v>
      </c>
      <c r="L4094" s="1546" t="s">
        <v>6515</v>
      </c>
    </row>
    <row r="4095" spans="1:12">
      <c r="A4095" s="1546" t="s">
        <v>314</v>
      </c>
      <c r="B4095" s="1817">
        <v>15109</v>
      </c>
      <c r="C4095" s="1546" t="s">
        <v>2630</v>
      </c>
      <c r="D4095" s="1546" t="s">
        <v>2317</v>
      </c>
      <c r="E4095" s="1546" t="s">
        <v>494</v>
      </c>
      <c r="F4095" s="1546" t="s">
        <v>303</v>
      </c>
      <c r="G4095" s="1818">
        <v>1</v>
      </c>
      <c r="H4095" s="1818">
        <v>50</v>
      </c>
      <c r="I4095" s="1818">
        <v>50</v>
      </c>
      <c r="J4095" s="1546" t="s">
        <v>6527</v>
      </c>
      <c r="K4095" s="1546" t="s">
        <v>6456</v>
      </c>
      <c r="L4095" s="1546" t="s">
        <v>6515</v>
      </c>
    </row>
    <row r="4096" spans="1:12">
      <c r="A4096" s="1546" t="s">
        <v>314</v>
      </c>
      <c r="B4096" s="1817">
        <v>15135</v>
      </c>
      <c r="C4096" s="1546" t="s">
        <v>2630</v>
      </c>
      <c r="D4096" s="1546" t="s">
        <v>2318</v>
      </c>
      <c r="E4096" s="1546" t="s">
        <v>998</v>
      </c>
      <c r="F4096" s="1546" t="s">
        <v>997</v>
      </c>
      <c r="G4096" s="1818">
        <v>1</v>
      </c>
      <c r="H4096" s="1818">
        <v>4</v>
      </c>
      <c r="I4096" s="1818">
        <v>4</v>
      </c>
      <c r="J4096" s="1546" t="s">
        <v>6527</v>
      </c>
      <c r="K4096" s="1546" t="s">
        <v>6456</v>
      </c>
      <c r="L4096" s="1546" t="s">
        <v>6515</v>
      </c>
    </row>
    <row r="4097" spans="1:12">
      <c r="A4097" s="1546" t="s">
        <v>314</v>
      </c>
      <c r="B4097" s="1817">
        <v>15136</v>
      </c>
      <c r="C4097" s="1546" t="s">
        <v>2630</v>
      </c>
      <c r="D4097" s="1546" t="s">
        <v>2318</v>
      </c>
      <c r="E4097" s="1546" t="s">
        <v>6109</v>
      </c>
      <c r="F4097" s="1546" t="s">
        <v>466</v>
      </c>
      <c r="G4097" s="1818">
        <v>2</v>
      </c>
      <c r="H4097" s="1818">
        <v>4</v>
      </c>
      <c r="I4097" s="1818">
        <v>8</v>
      </c>
      <c r="J4097" s="1546" t="s">
        <v>6527</v>
      </c>
      <c r="K4097" s="1546" t="s">
        <v>6456</v>
      </c>
      <c r="L4097" s="1546" t="s">
        <v>6515</v>
      </c>
    </row>
    <row r="4098" spans="1:12">
      <c r="A4098" s="1546" t="s">
        <v>314</v>
      </c>
      <c r="B4098" s="1817">
        <v>15137</v>
      </c>
      <c r="C4098" s="1546" t="s">
        <v>2630</v>
      </c>
      <c r="D4098" s="1546" t="s">
        <v>2318</v>
      </c>
      <c r="E4098" s="1546" t="s">
        <v>835</v>
      </c>
      <c r="F4098" s="1546" t="s">
        <v>6271</v>
      </c>
      <c r="G4098" s="1818">
        <v>1</v>
      </c>
      <c r="H4098" s="1818">
        <v>4</v>
      </c>
      <c r="I4098" s="1818">
        <v>4</v>
      </c>
      <c r="J4098" s="1546" t="s">
        <v>6527</v>
      </c>
      <c r="K4098" s="1546" t="s">
        <v>6456</v>
      </c>
      <c r="L4098" s="1546" t="s">
        <v>6515</v>
      </c>
    </row>
    <row r="4099" spans="1:12">
      <c r="A4099" s="1546" t="s">
        <v>314</v>
      </c>
      <c r="B4099" s="1817">
        <v>15138</v>
      </c>
      <c r="C4099" s="1546" t="s">
        <v>2630</v>
      </c>
      <c r="D4099" s="1546" t="s">
        <v>2318</v>
      </c>
      <c r="E4099" s="1546" t="s">
        <v>277</v>
      </c>
      <c r="F4099" s="1546" t="s">
        <v>278</v>
      </c>
      <c r="G4099" s="1818">
        <v>1</v>
      </c>
      <c r="H4099" s="1818">
        <v>4</v>
      </c>
      <c r="I4099" s="1818">
        <v>4</v>
      </c>
      <c r="J4099" s="1546" t="s">
        <v>6527</v>
      </c>
      <c r="K4099" s="1546" t="s">
        <v>6456</v>
      </c>
      <c r="L4099" s="1546" t="s">
        <v>6515</v>
      </c>
    </row>
    <row r="4100" spans="1:12">
      <c r="A4100" s="1546" t="s">
        <v>314</v>
      </c>
      <c r="B4100" s="1817">
        <v>15139</v>
      </c>
      <c r="C4100" s="1546" t="s">
        <v>2630</v>
      </c>
      <c r="D4100" s="1546" t="s">
        <v>2318</v>
      </c>
      <c r="E4100" s="1546" t="s">
        <v>6554</v>
      </c>
      <c r="F4100" s="1546" t="s">
        <v>845</v>
      </c>
      <c r="G4100" s="1818">
        <v>1</v>
      </c>
      <c r="H4100" s="1818">
        <v>4</v>
      </c>
      <c r="I4100" s="1818">
        <v>4</v>
      </c>
      <c r="J4100" s="1546" t="s">
        <v>6527</v>
      </c>
      <c r="K4100" s="1546" t="s">
        <v>6456</v>
      </c>
      <c r="L4100" s="1546" t="s">
        <v>6515</v>
      </c>
    </row>
    <row r="4101" spans="1:12">
      <c r="A4101" s="1546" t="s">
        <v>314</v>
      </c>
      <c r="B4101" s="1817">
        <v>15141</v>
      </c>
      <c r="C4101" s="1546" t="s">
        <v>2630</v>
      </c>
      <c r="D4101" s="1546" t="s">
        <v>2318</v>
      </c>
      <c r="E4101" s="1546" t="s">
        <v>6638</v>
      </c>
      <c r="F4101" s="1546" t="s">
        <v>2633</v>
      </c>
      <c r="G4101" s="1818">
        <v>3</v>
      </c>
      <c r="H4101" s="1818">
        <v>1</v>
      </c>
      <c r="I4101" s="1818">
        <v>3</v>
      </c>
      <c r="J4101" s="1546" t="s">
        <v>6527</v>
      </c>
      <c r="K4101" s="1546" t="s">
        <v>6456</v>
      </c>
      <c r="L4101" s="1546" t="s">
        <v>6515</v>
      </c>
    </row>
    <row r="4102" spans="1:12">
      <c r="A4102" s="1546" t="s">
        <v>314</v>
      </c>
      <c r="B4102" s="1817">
        <v>15142</v>
      </c>
      <c r="C4102" s="1546" t="s">
        <v>2630</v>
      </c>
      <c r="D4102" s="1546" t="s">
        <v>2318</v>
      </c>
      <c r="E4102" s="1546" t="s">
        <v>792</v>
      </c>
      <c r="F4102" s="1546" t="s">
        <v>793</v>
      </c>
      <c r="G4102" s="1818">
        <v>1</v>
      </c>
      <c r="H4102" s="1818">
        <v>5</v>
      </c>
      <c r="I4102" s="1818">
        <v>5</v>
      </c>
      <c r="J4102" s="1546" t="s">
        <v>6527</v>
      </c>
      <c r="K4102" s="1546" t="s">
        <v>6456</v>
      </c>
      <c r="L4102" s="1546" t="s">
        <v>6515</v>
      </c>
    </row>
    <row r="4103" spans="1:12">
      <c r="A4103" s="1546" t="s">
        <v>314</v>
      </c>
      <c r="B4103" s="1817">
        <v>15143</v>
      </c>
      <c r="C4103" s="1546" t="s">
        <v>2630</v>
      </c>
      <c r="D4103" s="1546" t="s">
        <v>2318</v>
      </c>
      <c r="E4103" s="1546" t="s">
        <v>458</v>
      </c>
      <c r="F4103" s="1546" t="s">
        <v>457</v>
      </c>
      <c r="G4103" s="1818">
        <v>1</v>
      </c>
      <c r="H4103" s="1818">
        <v>5</v>
      </c>
      <c r="I4103" s="1818">
        <v>5</v>
      </c>
      <c r="J4103" s="1546" t="s">
        <v>6527</v>
      </c>
      <c r="K4103" s="1546" t="s">
        <v>6456</v>
      </c>
      <c r="L4103" s="1546" t="s">
        <v>6515</v>
      </c>
    </row>
    <row r="4104" spans="1:12">
      <c r="A4104" s="1546" t="s">
        <v>314</v>
      </c>
      <c r="B4104" s="1817">
        <v>15144</v>
      </c>
      <c r="C4104" s="1546" t="s">
        <v>2630</v>
      </c>
      <c r="D4104" s="1546" t="s">
        <v>2318</v>
      </c>
      <c r="E4104" s="1546" t="s">
        <v>6249</v>
      </c>
      <c r="F4104" s="1546" t="s">
        <v>453</v>
      </c>
      <c r="G4104" s="1818">
        <v>1</v>
      </c>
      <c r="H4104" s="1818">
        <v>5</v>
      </c>
      <c r="I4104" s="1818">
        <v>5</v>
      </c>
      <c r="J4104" s="1546" t="s">
        <v>6527</v>
      </c>
      <c r="K4104" s="1546" t="s">
        <v>6456</v>
      </c>
      <c r="L4104" s="1546" t="s">
        <v>6515</v>
      </c>
    </row>
    <row r="4105" spans="1:12">
      <c r="A4105" s="1546" t="s">
        <v>314</v>
      </c>
      <c r="B4105" s="1817">
        <v>15145</v>
      </c>
      <c r="C4105" s="1546" t="s">
        <v>2630</v>
      </c>
      <c r="D4105" s="1546" t="s">
        <v>2318</v>
      </c>
      <c r="E4105" s="1546" t="s">
        <v>5874</v>
      </c>
      <c r="F4105" s="1546" t="s">
        <v>6374</v>
      </c>
      <c r="G4105" s="1818">
        <v>1</v>
      </c>
      <c r="H4105" s="1818">
        <v>5</v>
      </c>
      <c r="I4105" s="1818">
        <v>5</v>
      </c>
      <c r="J4105" s="1546" t="s">
        <v>6527</v>
      </c>
      <c r="K4105" s="1546" t="s">
        <v>6456</v>
      </c>
      <c r="L4105" s="1546" t="s">
        <v>6515</v>
      </c>
    </row>
    <row r="4106" spans="1:12">
      <c r="A4106" s="1546" t="s">
        <v>314</v>
      </c>
      <c r="B4106" s="1817">
        <v>15146</v>
      </c>
      <c r="C4106" s="1546" t="s">
        <v>2630</v>
      </c>
      <c r="D4106" s="1546" t="s">
        <v>2318</v>
      </c>
      <c r="E4106" s="1546" t="s">
        <v>6256</v>
      </c>
      <c r="F4106" s="1546" t="s">
        <v>436</v>
      </c>
      <c r="G4106" s="1818">
        <v>4</v>
      </c>
      <c r="H4106" s="1818">
        <v>5</v>
      </c>
      <c r="I4106" s="1818">
        <v>20</v>
      </c>
      <c r="J4106" s="1546" t="s">
        <v>6527</v>
      </c>
      <c r="K4106" s="1546" t="s">
        <v>6456</v>
      </c>
      <c r="L4106" s="1546" t="s">
        <v>6515</v>
      </c>
    </row>
    <row r="4107" spans="1:12">
      <c r="A4107" s="1546" t="s">
        <v>314</v>
      </c>
      <c r="B4107" s="1817">
        <v>15148</v>
      </c>
      <c r="C4107" s="1546" t="s">
        <v>2630</v>
      </c>
      <c r="D4107" s="1546" t="s">
        <v>2318</v>
      </c>
      <c r="E4107" s="1546" t="s">
        <v>515</v>
      </c>
      <c r="F4107" s="1546" t="s">
        <v>4031</v>
      </c>
      <c r="G4107" s="1818">
        <v>1</v>
      </c>
      <c r="H4107" s="1818">
        <v>30</v>
      </c>
      <c r="I4107" s="1818">
        <v>30</v>
      </c>
      <c r="J4107" s="1546" t="s">
        <v>6527</v>
      </c>
      <c r="K4107" s="1546" t="s">
        <v>6456</v>
      </c>
      <c r="L4107" s="1546" t="s">
        <v>6515</v>
      </c>
    </row>
    <row r="4108" spans="1:12">
      <c r="A4108" s="1546" t="s">
        <v>314</v>
      </c>
      <c r="B4108" s="1817">
        <v>15149</v>
      </c>
      <c r="C4108" s="1546" t="s">
        <v>2630</v>
      </c>
      <c r="D4108" s="1546" t="s">
        <v>2318</v>
      </c>
      <c r="E4108" s="1546" t="s">
        <v>1302</v>
      </c>
      <c r="F4108" s="1546" t="s">
        <v>2635</v>
      </c>
      <c r="G4108" s="1818">
        <v>1</v>
      </c>
      <c r="H4108" s="1818">
        <v>30</v>
      </c>
      <c r="I4108" s="1818">
        <v>30</v>
      </c>
      <c r="J4108" s="1546" t="s">
        <v>6527</v>
      </c>
      <c r="K4108" s="1546" t="s">
        <v>6456</v>
      </c>
      <c r="L4108" s="1546" t="s">
        <v>6515</v>
      </c>
    </row>
    <row r="4109" spans="1:12">
      <c r="A4109" s="1546" t="s">
        <v>314</v>
      </c>
      <c r="B4109" s="1817">
        <v>15177</v>
      </c>
      <c r="C4109" s="1546" t="s">
        <v>2609</v>
      </c>
      <c r="D4109" s="1546" t="s">
        <v>2303</v>
      </c>
      <c r="E4109" s="1546" t="s">
        <v>400</v>
      </c>
      <c r="F4109" s="1546" t="s">
        <v>1726</v>
      </c>
      <c r="G4109" s="1818"/>
      <c r="H4109" s="1818"/>
      <c r="I4109" s="1818">
        <v>1</v>
      </c>
      <c r="J4109" s="1546" t="s">
        <v>6523</v>
      </c>
      <c r="K4109" s="1546" t="s">
        <v>6456</v>
      </c>
      <c r="L4109" s="1546" t="s">
        <v>6515</v>
      </c>
    </row>
    <row r="4110" spans="1:12">
      <c r="A4110" s="1546" t="s">
        <v>314</v>
      </c>
      <c r="B4110" s="1817">
        <v>15179</v>
      </c>
      <c r="C4110" s="1546" t="s">
        <v>2609</v>
      </c>
      <c r="D4110" s="1546" t="s">
        <v>2303</v>
      </c>
      <c r="E4110" s="1546" t="s">
        <v>6253</v>
      </c>
      <c r="F4110" s="1546" t="s">
        <v>6254</v>
      </c>
      <c r="G4110" s="1818"/>
      <c r="H4110" s="1818"/>
      <c r="I4110" s="1818">
        <v>1</v>
      </c>
      <c r="J4110" s="1546" t="s">
        <v>6523</v>
      </c>
      <c r="K4110" s="1546" t="s">
        <v>6456</v>
      </c>
      <c r="L4110" s="1546" t="s">
        <v>6515</v>
      </c>
    </row>
    <row r="4111" spans="1:12">
      <c r="A4111" s="1546" t="s">
        <v>314</v>
      </c>
      <c r="B4111" s="1817">
        <v>15209</v>
      </c>
      <c r="C4111" s="1546" t="s">
        <v>2630</v>
      </c>
      <c r="D4111" s="1546" t="s">
        <v>2320</v>
      </c>
      <c r="E4111" s="1546" t="s">
        <v>6206</v>
      </c>
      <c r="F4111" s="1546" t="s">
        <v>1279</v>
      </c>
      <c r="G4111" s="1818">
        <v>2</v>
      </c>
      <c r="H4111" s="1818">
        <v>4</v>
      </c>
      <c r="I4111" s="1818">
        <v>8</v>
      </c>
      <c r="J4111" s="1546" t="s">
        <v>6527</v>
      </c>
      <c r="K4111" s="1546" t="s">
        <v>6456</v>
      </c>
      <c r="L4111" s="1546" t="s">
        <v>6515</v>
      </c>
    </row>
    <row r="4112" spans="1:12">
      <c r="A4112" s="1546" t="s">
        <v>314</v>
      </c>
      <c r="B4112" s="1817">
        <v>15210</v>
      </c>
      <c r="C4112" s="1546" t="s">
        <v>2630</v>
      </c>
      <c r="D4112" s="1546" t="s">
        <v>2320</v>
      </c>
      <c r="E4112" s="1546" t="s">
        <v>6211</v>
      </c>
      <c r="F4112" s="1546" t="s">
        <v>1559</v>
      </c>
      <c r="G4112" s="1818"/>
      <c r="H4112" s="1818"/>
      <c r="I4112" s="1818">
        <v>2</v>
      </c>
      <c r="J4112" s="1546" t="s">
        <v>6523</v>
      </c>
      <c r="K4112" s="1546" t="s">
        <v>6456</v>
      </c>
      <c r="L4112" s="1546" t="s">
        <v>6515</v>
      </c>
    </row>
    <row r="4113" spans="1:12">
      <c r="A4113" s="1546" t="s">
        <v>314</v>
      </c>
      <c r="B4113" s="1817">
        <v>15211</v>
      </c>
      <c r="C4113" s="1546" t="s">
        <v>2630</v>
      </c>
      <c r="D4113" s="1546" t="s">
        <v>2320</v>
      </c>
      <c r="E4113" s="1546" t="s">
        <v>6206</v>
      </c>
      <c r="F4113" s="1546" t="s">
        <v>1279</v>
      </c>
      <c r="G4113" s="1818"/>
      <c r="H4113" s="1818"/>
      <c r="I4113" s="1818">
        <v>2</v>
      </c>
      <c r="J4113" s="1546" t="s">
        <v>6523</v>
      </c>
      <c r="K4113" s="1546" t="s">
        <v>6456</v>
      </c>
      <c r="L4113" s="1546" t="s">
        <v>6515</v>
      </c>
    </row>
    <row r="4114" spans="1:12">
      <c r="A4114" s="1546" t="s">
        <v>314</v>
      </c>
      <c r="B4114" s="1817">
        <v>15213</v>
      </c>
      <c r="C4114" s="1546" t="s">
        <v>2630</v>
      </c>
      <c r="D4114" s="1546" t="s">
        <v>2320</v>
      </c>
      <c r="E4114" s="1546" t="s">
        <v>6260</v>
      </c>
      <c r="F4114" s="1546" t="s">
        <v>567</v>
      </c>
      <c r="G4114" s="1818"/>
      <c r="H4114" s="1818"/>
      <c r="I4114" s="1818">
        <v>2</v>
      </c>
      <c r="J4114" s="1546" t="s">
        <v>6523</v>
      </c>
      <c r="K4114" s="1546" t="s">
        <v>6456</v>
      </c>
      <c r="L4114" s="1546" t="s">
        <v>6515</v>
      </c>
    </row>
    <row r="4115" spans="1:12">
      <c r="A4115" s="1546" t="s">
        <v>314</v>
      </c>
      <c r="B4115" s="1817">
        <v>15214</v>
      </c>
      <c r="C4115" s="1546" t="s">
        <v>2630</v>
      </c>
      <c r="D4115" s="1546" t="s">
        <v>2320</v>
      </c>
      <c r="E4115" s="1546" t="s">
        <v>6310</v>
      </c>
      <c r="F4115" s="1546" t="s">
        <v>2699</v>
      </c>
      <c r="G4115" s="1818"/>
      <c r="H4115" s="1818"/>
      <c r="I4115" s="1818">
        <v>5</v>
      </c>
      <c r="J4115" s="1546" t="s">
        <v>6523</v>
      </c>
      <c r="K4115" s="1546" t="s">
        <v>6456</v>
      </c>
      <c r="L4115" s="1546" t="s">
        <v>6515</v>
      </c>
    </row>
    <row r="4116" spans="1:12">
      <c r="A4116" s="1546" t="s">
        <v>314</v>
      </c>
      <c r="B4116" s="1817">
        <v>15216</v>
      </c>
      <c r="C4116" s="1546" t="s">
        <v>2630</v>
      </c>
      <c r="D4116" s="1546" t="s">
        <v>2320</v>
      </c>
      <c r="E4116" s="1546" t="s">
        <v>6566</v>
      </c>
      <c r="F4116" s="1546" t="s">
        <v>1217</v>
      </c>
      <c r="G4116" s="1818"/>
      <c r="H4116" s="1818"/>
      <c r="I4116" s="1818">
        <v>10</v>
      </c>
      <c r="J4116" s="1546" t="s">
        <v>6523</v>
      </c>
      <c r="K4116" s="1546" t="s">
        <v>6456</v>
      </c>
      <c r="L4116" s="1546" t="s">
        <v>6515</v>
      </c>
    </row>
    <row r="4117" spans="1:12">
      <c r="A4117" s="1546" t="s">
        <v>314</v>
      </c>
      <c r="B4117" s="1817">
        <v>15218</v>
      </c>
      <c r="C4117" s="1546" t="s">
        <v>2630</v>
      </c>
      <c r="D4117" s="1546" t="s">
        <v>2320</v>
      </c>
      <c r="E4117" s="1546" t="s">
        <v>1699</v>
      </c>
      <c r="F4117" s="1546" t="s">
        <v>6488</v>
      </c>
      <c r="G4117" s="1818"/>
      <c r="H4117" s="1818"/>
      <c r="I4117" s="1818">
        <v>3</v>
      </c>
      <c r="J4117" s="1546" t="s">
        <v>6523</v>
      </c>
      <c r="K4117" s="1546" t="s">
        <v>6456</v>
      </c>
      <c r="L4117" s="1546" t="s">
        <v>6515</v>
      </c>
    </row>
    <row r="4118" spans="1:12">
      <c r="A4118" s="1546" t="s">
        <v>314</v>
      </c>
      <c r="B4118" s="1817">
        <v>15220</v>
      </c>
      <c r="C4118" s="1546" t="s">
        <v>2630</v>
      </c>
      <c r="D4118" s="1546" t="s">
        <v>2320</v>
      </c>
      <c r="E4118" s="1546" t="s">
        <v>6287</v>
      </c>
      <c r="F4118" s="1546" t="s">
        <v>1043</v>
      </c>
      <c r="G4118" s="1818"/>
      <c r="H4118" s="1818"/>
      <c r="I4118" s="1818">
        <v>60</v>
      </c>
      <c r="J4118" s="1546" t="s">
        <v>6523</v>
      </c>
      <c r="K4118" s="1546" t="s">
        <v>6456</v>
      </c>
      <c r="L4118" s="1546" t="s">
        <v>6515</v>
      </c>
    </row>
    <row r="4119" spans="1:12">
      <c r="A4119" s="1546" t="s">
        <v>314</v>
      </c>
      <c r="B4119" s="1817">
        <v>15221</v>
      </c>
      <c r="C4119" s="1546" t="s">
        <v>2630</v>
      </c>
      <c r="D4119" s="1546" t="s">
        <v>2320</v>
      </c>
      <c r="E4119" s="1546" t="s">
        <v>6312</v>
      </c>
      <c r="F4119" s="1546" t="s">
        <v>1229</v>
      </c>
      <c r="G4119" s="1818"/>
      <c r="H4119" s="1818"/>
      <c r="I4119" s="1818">
        <v>40</v>
      </c>
      <c r="J4119" s="1546" t="s">
        <v>6523</v>
      </c>
      <c r="K4119" s="1546" t="s">
        <v>6456</v>
      </c>
      <c r="L4119" s="1546" t="s">
        <v>6515</v>
      </c>
    </row>
    <row r="4120" spans="1:12">
      <c r="A4120" s="1546" t="s">
        <v>314</v>
      </c>
      <c r="B4120" s="1817">
        <v>15248</v>
      </c>
      <c r="C4120" s="1546" t="s">
        <v>2655</v>
      </c>
      <c r="D4120" s="1546" t="s">
        <v>2321</v>
      </c>
      <c r="E4120" s="1546" t="s">
        <v>1349</v>
      </c>
      <c r="F4120" s="1546" t="s">
        <v>726</v>
      </c>
      <c r="G4120" s="1818">
        <v>1</v>
      </c>
      <c r="H4120" s="1818">
        <v>10</v>
      </c>
      <c r="I4120" s="1818">
        <v>10</v>
      </c>
      <c r="J4120" s="1546" t="s">
        <v>6527</v>
      </c>
      <c r="K4120" s="1546" t="s">
        <v>6456</v>
      </c>
      <c r="L4120" s="1546" t="s">
        <v>6515</v>
      </c>
    </row>
    <row r="4121" spans="1:12">
      <c r="A4121" s="1546" t="s">
        <v>314</v>
      </c>
      <c r="B4121" s="1817">
        <v>15249</v>
      </c>
      <c r="C4121" s="1546" t="s">
        <v>2655</v>
      </c>
      <c r="D4121" s="1546" t="s">
        <v>2321</v>
      </c>
      <c r="E4121" s="1546" t="s">
        <v>605</v>
      </c>
      <c r="F4121" s="1546" t="s">
        <v>606</v>
      </c>
      <c r="G4121" s="1818">
        <v>1</v>
      </c>
      <c r="H4121" s="1818">
        <v>10</v>
      </c>
      <c r="I4121" s="1818">
        <v>10</v>
      </c>
      <c r="J4121" s="1546" t="s">
        <v>6527</v>
      </c>
      <c r="K4121" s="1546" t="s">
        <v>6456</v>
      </c>
      <c r="L4121" s="1546" t="s">
        <v>6515</v>
      </c>
    </row>
    <row r="4122" spans="1:12">
      <c r="A4122" s="1546" t="s">
        <v>314</v>
      </c>
      <c r="B4122" s="1817">
        <v>15251</v>
      </c>
      <c r="C4122" s="1546" t="s">
        <v>2655</v>
      </c>
      <c r="D4122" s="1546" t="s">
        <v>2321</v>
      </c>
      <c r="E4122" s="1546" t="s">
        <v>6393</v>
      </c>
      <c r="F4122" s="1546" t="s">
        <v>6231</v>
      </c>
      <c r="G4122" s="1818">
        <v>1</v>
      </c>
      <c r="H4122" s="1818">
        <v>5</v>
      </c>
      <c r="I4122" s="1818">
        <v>5</v>
      </c>
      <c r="J4122" s="1546" t="s">
        <v>6527</v>
      </c>
      <c r="K4122" s="1546" t="s">
        <v>6456</v>
      </c>
      <c r="L4122" s="1546" t="s">
        <v>6515</v>
      </c>
    </row>
    <row r="4123" spans="1:12">
      <c r="A4123" s="1546" t="s">
        <v>314</v>
      </c>
      <c r="B4123" s="1817">
        <v>15252</v>
      </c>
      <c r="C4123" s="1546" t="s">
        <v>2655</v>
      </c>
      <c r="D4123" s="1546" t="s">
        <v>2321</v>
      </c>
      <c r="E4123" s="1546" t="s">
        <v>6242</v>
      </c>
      <c r="F4123" s="1546" t="s">
        <v>313</v>
      </c>
      <c r="G4123" s="1818">
        <v>3</v>
      </c>
      <c r="H4123" s="1818">
        <v>5</v>
      </c>
      <c r="I4123" s="1818">
        <v>15</v>
      </c>
      <c r="J4123" s="1546" t="s">
        <v>6527</v>
      </c>
      <c r="K4123" s="1546" t="s">
        <v>6456</v>
      </c>
      <c r="L4123" s="1546" t="s">
        <v>6515</v>
      </c>
    </row>
    <row r="4124" spans="1:12">
      <c r="A4124" s="1546" t="s">
        <v>314</v>
      </c>
      <c r="B4124" s="1817">
        <v>15253</v>
      </c>
      <c r="C4124" s="1546" t="s">
        <v>2655</v>
      </c>
      <c r="D4124" s="1546" t="s">
        <v>2321</v>
      </c>
      <c r="E4124" s="1546" t="s">
        <v>6289</v>
      </c>
      <c r="F4124" s="1546" t="s">
        <v>6290</v>
      </c>
      <c r="G4124" s="1818">
        <v>1</v>
      </c>
      <c r="H4124" s="1818">
        <v>5</v>
      </c>
      <c r="I4124" s="1818">
        <v>5</v>
      </c>
      <c r="J4124" s="1546" t="s">
        <v>6527</v>
      </c>
      <c r="K4124" s="1546" t="s">
        <v>6456</v>
      </c>
      <c r="L4124" s="1546" t="s">
        <v>6515</v>
      </c>
    </row>
    <row r="4125" spans="1:12">
      <c r="A4125" s="1546" t="s">
        <v>314</v>
      </c>
      <c r="B4125" s="1817">
        <v>15254</v>
      </c>
      <c r="C4125" s="1546" t="s">
        <v>2655</v>
      </c>
      <c r="D4125" s="1546" t="s">
        <v>2321</v>
      </c>
      <c r="E4125" s="1546" t="s">
        <v>5885</v>
      </c>
      <c r="F4125" s="1546" t="s">
        <v>6346</v>
      </c>
      <c r="G4125" s="1818"/>
      <c r="H4125" s="1818"/>
      <c r="I4125" s="1818">
        <v>2</v>
      </c>
      <c r="J4125" s="1546" t="s">
        <v>6523</v>
      </c>
      <c r="K4125" s="1546" t="s">
        <v>6456</v>
      </c>
      <c r="L4125" s="1546" t="s">
        <v>6515</v>
      </c>
    </row>
    <row r="4126" spans="1:12">
      <c r="A4126" s="1546" t="s">
        <v>314</v>
      </c>
      <c r="B4126" s="1817">
        <v>15255</v>
      </c>
      <c r="C4126" s="1546" t="s">
        <v>2655</v>
      </c>
      <c r="D4126" s="1546" t="s">
        <v>2321</v>
      </c>
      <c r="E4126" s="1546" t="s">
        <v>1048</v>
      </c>
      <c r="F4126" s="1546" t="s">
        <v>461</v>
      </c>
      <c r="G4126" s="1818">
        <v>1</v>
      </c>
      <c r="H4126" s="1818">
        <v>5</v>
      </c>
      <c r="I4126" s="1818">
        <v>5</v>
      </c>
      <c r="J4126" s="1546" t="s">
        <v>6527</v>
      </c>
      <c r="K4126" s="1546" t="s">
        <v>6456</v>
      </c>
      <c r="L4126" s="1546" t="s">
        <v>6515</v>
      </c>
    </row>
    <row r="4127" spans="1:12">
      <c r="A4127" s="1546" t="s">
        <v>314</v>
      </c>
      <c r="B4127" s="1817">
        <v>15293</v>
      </c>
      <c r="C4127" s="1546" t="s">
        <v>2655</v>
      </c>
      <c r="D4127" s="1546" t="s">
        <v>2322</v>
      </c>
      <c r="E4127" s="1546" t="s">
        <v>976</v>
      </c>
      <c r="F4127" s="1546" t="s">
        <v>5996</v>
      </c>
      <c r="G4127" s="1818">
        <v>1</v>
      </c>
      <c r="H4127" s="1818">
        <v>50</v>
      </c>
      <c r="I4127" s="1818">
        <v>50</v>
      </c>
      <c r="J4127" s="1546" t="s">
        <v>6527</v>
      </c>
      <c r="K4127" s="1546" t="s">
        <v>6427</v>
      </c>
      <c r="L4127" s="1546" t="s">
        <v>6639</v>
      </c>
    </row>
    <row r="4128" spans="1:12">
      <c r="A4128" s="1546" t="s">
        <v>314</v>
      </c>
      <c r="B4128" s="1817">
        <v>15294</v>
      </c>
      <c r="C4128" s="1546" t="s">
        <v>2655</v>
      </c>
      <c r="D4128" s="1546" t="s">
        <v>2322</v>
      </c>
      <c r="E4128" s="1546" t="s">
        <v>6283</v>
      </c>
      <c r="F4128" s="1546" t="s">
        <v>982</v>
      </c>
      <c r="G4128" s="1818">
        <v>2</v>
      </c>
      <c r="H4128" s="1818">
        <v>50</v>
      </c>
      <c r="I4128" s="1818">
        <v>100</v>
      </c>
      <c r="J4128" s="1546" t="s">
        <v>6527</v>
      </c>
      <c r="K4128" s="1546" t="s">
        <v>6427</v>
      </c>
      <c r="L4128" s="1546" t="s">
        <v>6639</v>
      </c>
    </row>
    <row r="4129" spans="1:12">
      <c r="A4129" s="1546" t="s">
        <v>314</v>
      </c>
      <c r="B4129" s="1817">
        <v>15296</v>
      </c>
      <c r="C4129" s="1546" t="s">
        <v>2655</v>
      </c>
      <c r="D4129" s="1546" t="s">
        <v>2322</v>
      </c>
      <c r="E4129" s="1546" t="s">
        <v>515</v>
      </c>
      <c r="F4129" s="1546" t="s">
        <v>2095</v>
      </c>
      <c r="G4129" s="1818"/>
      <c r="H4129" s="1818"/>
      <c r="I4129" s="1818">
        <v>2</v>
      </c>
      <c r="J4129" s="1546" t="s">
        <v>6523</v>
      </c>
      <c r="K4129" s="1546" t="s">
        <v>6427</v>
      </c>
      <c r="L4129" s="1546" t="s">
        <v>6639</v>
      </c>
    </row>
    <row r="4130" spans="1:12">
      <c r="A4130" s="1546" t="s">
        <v>314</v>
      </c>
      <c r="B4130" s="1817">
        <v>15298</v>
      </c>
      <c r="C4130" s="1546" t="s">
        <v>2655</v>
      </c>
      <c r="D4130" s="1546" t="s">
        <v>2322</v>
      </c>
      <c r="E4130" s="1546" t="s">
        <v>293</v>
      </c>
      <c r="F4130" s="1546" t="s">
        <v>292</v>
      </c>
      <c r="G4130" s="1818">
        <v>1</v>
      </c>
      <c r="H4130" s="1818">
        <v>4</v>
      </c>
      <c r="I4130" s="1818">
        <v>4</v>
      </c>
      <c r="J4130" s="1546" t="s">
        <v>6527</v>
      </c>
      <c r="K4130" s="1546" t="s">
        <v>6427</v>
      </c>
      <c r="L4130" s="1546" t="s">
        <v>6639</v>
      </c>
    </row>
    <row r="4131" spans="1:12">
      <c r="A4131" s="1546" t="s">
        <v>314</v>
      </c>
      <c r="B4131" s="1817">
        <v>15299</v>
      </c>
      <c r="C4131" s="1546" t="s">
        <v>2655</v>
      </c>
      <c r="D4131" s="1546" t="s">
        <v>2322</v>
      </c>
      <c r="E4131" s="1546" t="s">
        <v>6531</v>
      </c>
      <c r="F4131" s="1546" t="s">
        <v>335</v>
      </c>
      <c r="G4131" s="1818">
        <v>1</v>
      </c>
      <c r="H4131" s="1818">
        <v>4</v>
      </c>
      <c r="I4131" s="1818">
        <v>4</v>
      </c>
      <c r="J4131" s="1546" t="s">
        <v>6527</v>
      </c>
      <c r="K4131" s="1546" t="s">
        <v>6427</v>
      </c>
      <c r="L4131" s="1546" t="s">
        <v>6639</v>
      </c>
    </row>
    <row r="4132" spans="1:12">
      <c r="A4132" s="1546" t="s">
        <v>314</v>
      </c>
      <c r="B4132" s="1817">
        <v>15301</v>
      </c>
      <c r="C4132" s="1546" t="s">
        <v>2655</v>
      </c>
      <c r="D4132" s="1546" t="s">
        <v>2322</v>
      </c>
      <c r="E4132" s="1546" t="s">
        <v>6233</v>
      </c>
      <c r="F4132" s="1546" t="s">
        <v>274</v>
      </c>
      <c r="G4132" s="1818">
        <v>2</v>
      </c>
      <c r="H4132" s="1818">
        <v>5</v>
      </c>
      <c r="I4132" s="1818">
        <v>10</v>
      </c>
      <c r="J4132" s="1546" t="s">
        <v>6527</v>
      </c>
      <c r="K4132" s="1546" t="s">
        <v>6427</v>
      </c>
      <c r="L4132" s="1546" t="s">
        <v>6639</v>
      </c>
    </row>
    <row r="4133" spans="1:12">
      <c r="A4133" s="1546" t="s">
        <v>314</v>
      </c>
      <c r="B4133" s="1817">
        <v>15302</v>
      </c>
      <c r="C4133" s="1546" t="s">
        <v>2655</v>
      </c>
      <c r="D4133" s="1546" t="s">
        <v>2322</v>
      </c>
      <c r="E4133" s="1546" t="s">
        <v>6269</v>
      </c>
      <c r="F4133" s="1546" t="s">
        <v>747</v>
      </c>
      <c r="G4133" s="1818"/>
      <c r="H4133" s="1818"/>
      <c r="I4133" s="1818">
        <v>2</v>
      </c>
      <c r="J4133" s="1546" t="s">
        <v>6523</v>
      </c>
      <c r="K4133" s="1546" t="s">
        <v>6427</v>
      </c>
      <c r="L4133" s="1546" t="s">
        <v>6639</v>
      </c>
    </row>
    <row r="4134" spans="1:12">
      <c r="A4134" s="1546" t="s">
        <v>314</v>
      </c>
      <c r="B4134" s="1817">
        <v>15303</v>
      </c>
      <c r="C4134" s="1546" t="s">
        <v>2655</v>
      </c>
      <c r="D4134" s="1546" t="s">
        <v>2322</v>
      </c>
      <c r="E4134" s="1546" t="s">
        <v>6572</v>
      </c>
      <c r="F4134" s="1546" t="s">
        <v>1316</v>
      </c>
      <c r="G4134" s="1818"/>
      <c r="H4134" s="1818"/>
      <c r="I4134" s="1818">
        <v>2</v>
      </c>
      <c r="J4134" s="1546" t="s">
        <v>6523</v>
      </c>
      <c r="K4134" s="1546" t="s">
        <v>6427</v>
      </c>
      <c r="L4134" s="1546" t="s">
        <v>6639</v>
      </c>
    </row>
    <row r="4135" spans="1:12">
      <c r="A4135" s="1546" t="s">
        <v>314</v>
      </c>
      <c r="B4135" s="1817">
        <v>15304</v>
      </c>
      <c r="C4135" s="1546" t="s">
        <v>2655</v>
      </c>
      <c r="D4135" s="1546" t="s">
        <v>2322</v>
      </c>
      <c r="E4135" s="1546" t="s">
        <v>6264</v>
      </c>
      <c r="F4135" s="1546" t="s">
        <v>6254</v>
      </c>
      <c r="G4135" s="1818">
        <v>1</v>
      </c>
      <c r="H4135" s="1818">
        <v>5</v>
      </c>
      <c r="I4135" s="1818">
        <v>5</v>
      </c>
      <c r="J4135" s="1546" t="s">
        <v>6527</v>
      </c>
      <c r="K4135" s="1546" t="s">
        <v>6427</v>
      </c>
      <c r="L4135" s="1546" t="s">
        <v>6639</v>
      </c>
    </row>
    <row r="4136" spans="1:12">
      <c r="A4136" s="1546" t="s">
        <v>314</v>
      </c>
      <c r="B4136" s="1817">
        <v>15342</v>
      </c>
      <c r="C4136" s="1546" t="s">
        <v>2655</v>
      </c>
      <c r="D4136" s="1546" t="s">
        <v>2323</v>
      </c>
      <c r="E4136" s="1546" t="s">
        <v>6098</v>
      </c>
      <c r="F4136" s="1546" t="s">
        <v>276</v>
      </c>
      <c r="G4136" s="1818">
        <v>1</v>
      </c>
      <c r="H4136" s="1818">
        <v>4</v>
      </c>
      <c r="I4136" s="1818">
        <v>4</v>
      </c>
      <c r="J4136" s="1546" t="s">
        <v>6527</v>
      </c>
      <c r="K4136" s="1546" t="s">
        <v>6456</v>
      </c>
      <c r="L4136" s="1546" t="s">
        <v>6515</v>
      </c>
    </row>
    <row r="4137" spans="1:12">
      <c r="A4137" s="1546" t="s">
        <v>314</v>
      </c>
      <c r="B4137" s="1817">
        <v>15343</v>
      </c>
      <c r="C4137" s="1546" t="s">
        <v>2655</v>
      </c>
      <c r="D4137" s="1546" t="s">
        <v>2323</v>
      </c>
      <c r="E4137" s="1546" t="s">
        <v>293</v>
      </c>
      <c r="F4137" s="1546" t="s">
        <v>292</v>
      </c>
      <c r="G4137" s="1818">
        <v>1</v>
      </c>
      <c r="H4137" s="1818">
        <v>4</v>
      </c>
      <c r="I4137" s="1818">
        <v>4</v>
      </c>
      <c r="J4137" s="1546" t="s">
        <v>6527</v>
      </c>
      <c r="K4137" s="1546" t="s">
        <v>6456</v>
      </c>
      <c r="L4137" s="1546" t="s">
        <v>6515</v>
      </c>
    </row>
    <row r="4138" spans="1:12">
      <c r="A4138" s="1546" t="s">
        <v>314</v>
      </c>
      <c r="B4138" s="1817">
        <v>15344</v>
      </c>
      <c r="C4138" s="1546" t="s">
        <v>2655</v>
      </c>
      <c r="D4138" s="1546" t="s">
        <v>2323</v>
      </c>
      <c r="E4138" s="1546" t="s">
        <v>6164</v>
      </c>
      <c r="F4138" s="1546" t="s">
        <v>1596</v>
      </c>
      <c r="G4138" s="1818"/>
      <c r="H4138" s="1818"/>
      <c r="I4138" s="1818">
        <v>2</v>
      </c>
      <c r="J4138" s="1546" t="s">
        <v>6523</v>
      </c>
      <c r="K4138" s="1546" t="s">
        <v>6456</v>
      </c>
      <c r="L4138" s="1546" t="s">
        <v>6515</v>
      </c>
    </row>
    <row r="4139" spans="1:12">
      <c r="A4139" s="1546" t="s">
        <v>314</v>
      </c>
      <c r="B4139" s="1817">
        <v>15345</v>
      </c>
      <c r="C4139" s="1546" t="s">
        <v>2655</v>
      </c>
      <c r="D4139" s="1546" t="s">
        <v>2323</v>
      </c>
      <c r="E4139" s="1546" t="s">
        <v>6127</v>
      </c>
      <c r="F4139" s="1546" t="s">
        <v>847</v>
      </c>
      <c r="G4139" s="1818">
        <v>1</v>
      </c>
      <c r="H4139" s="1818">
        <v>4</v>
      </c>
      <c r="I4139" s="1818">
        <v>4</v>
      </c>
      <c r="J4139" s="1546" t="s">
        <v>6527</v>
      </c>
      <c r="K4139" s="1546" t="s">
        <v>6456</v>
      </c>
      <c r="L4139" s="1546" t="s">
        <v>6515</v>
      </c>
    </row>
    <row r="4140" spans="1:12">
      <c r="A4140" s="1546" t="s">
        <v>314</v>
      </c>
      <c r="B4140" s="1817">
        <v>15346</v>
      </c>
      <c r="C4140" s="1546" t="s">
        <v>2655</v>
      </c>
      <c r="D4140" s="1546" t="s">
        <v>2323</v>
      </c>
      <c r="E4140" s="1546" t="s">
        <v>277</v>
      </c>
      <c r="F4140" s="1546" t="s">
        <v>278</v>
      </c>
      <c r="G4140" s="1818">
        <v>1</v>
      </c>
      <c r="H4140" s="1818">
        <v>4</v>
      </c>
      <c r="I4140" s="1818">
        <v>4</v>
      </c>
      <c r="J4140" s="1546" t="s">
        <v>6527</v>
      </c>
      <c r="K4140" s="1546" t="s">
        <v>6456</v>
      </c>
      <c r="L4140" s="1546" t="s">
        <v>6515</v>
      </c>
    </row>
    <row r="4141" spans="1:12">
      <c r="A4141" s="1546" t="s">
        <v>314</v>
      </c>
      <c r="B4141" s="1817">
        <v>15347</v>
      </c>
      <c r="C4141" s="1546" t="s">
        <v>2655</v>
      </c>
      <c r="D4141" s="1546" t="s">
        <v>2323</v>
      </c>
      <c r="E4141" s="1546" t="s">
        <v>400</v>
      </c>
      <c r="F4141" s="1546" t="s">
        <v>1726</v>
      </c>
      <c r="G4141" s="1818">
        <v>1</v>
      </c>
      <c r="H4141" s="1818">
        <v>4</v>
      </c>
      <c r="I4141" s="1818">
        <v>4</v>
      </c>
      <c r="J4141" s="1546" t="s">
        <v>6527</v>
      </c>
      <c r="K4141" s="1546" t="s">
        <v>6456</v>
      </c>
      <c r="L4141" s="1546" t="s">
        <v>6515</v>
      </c>
    </row>
    <row r="4142" spans="1:12">
      <c r="A4142" s="1546" t="s">
        <v>314</v>
      </c>
      <c r="B4142" s="1817">
        <v>15348</v>
      </c>
      <c r="C4142" s="1546" t="s">
        <v>2655</v>
      </c>
      <c r="D4142" s="1546" t="s">
        <v>2323</v>
      </c>
      <c r="E4142" s="1546" t="s">
        <v>873</v>
      </c>
      <c r="F4142" s="1546" t="s">
        <v>6284</v>
      </c>
      <c r="G4142" s="1818">
        <v>1</v>
      </c>
      <c r="H4142" s="1818">
        <v>4</v>
      </c>
      <c r="I4142" s="1818">
        <v>4</v>
      </c>
      <c r="J4142" s="1546" t="s">
        <v>6527</v>
      </c>
      <c r="K4142" s="1546" t="s">
        <v>6456</v>
      </c>
      <c r="L4142" s="1546" t="s">
        <v>6515</v>
      </c>
    </row>
    <row r="4143" spans="1:12">
      <c r="A4143" s="1546" t="s">
        <v>314</v>
      </c>
      <c r="B4143" s="1817">
        <v>15349</v>
      </c>
      <c r="C4143" s="1546" t="s">
        <v>2655</v>
      </c>
      <c r="D4143" s="1546" t="s">
        <v>2323</v>
      </c>
      <c r="E4143" s="1546" t="s">
        <v>6531</v>
      </c>
      <c r="F4143" s="1546" t="s">
        <v>335</v>
      </c>
      <c r="G4143" s="1818">
        <v>3</v>
      </c>
      <c r="H4143" s="1818">
        <v>4</v>
      </c>
      <c r="I4143" s="1818">
        <v>12</v>
      </c>
      <c r="J4143" s="1546" t="s">
        <v>6527</v>
      </c>
      <c r="K4143" s="1546" t="s">
        <v>6456</v>
      </c>
      <c r="L4143" s="1546" t="s">
        <v>6515</v>
      </c>
    </row>
    <row r="4144" spans="1:12">
      <c r="A4144" s="1546" t="s">
        <v>314</v>
      </c>
      <c r="B4144" s="1817">
        <v>15350</v>
      </c>
      <c r="C4144" s="1546" t="s">
        <v>2655</v>
      </c>
      <c r="D4144" s="1546" t="s">
        <v>2323</v>
      </c>
      <c r="E4144" s="1546" t="s">
        <v>6108</v>
      </c>
      <c r="F4144" s="1546" t="s">
        <v>424</v>
      </c>
      <c r="G4144" s="1818">
        <v>2</v>
      </c>
      <c r="H4144" s="1818">
        <v>4</v>
      </c>
      <c r="I4144" s="1818">
        <v>8</v>
      </c>
      <c r="J4144" s="1546" t="s">
        <v>6527</v>
      </c>
      <c r="K4144" s="1546" t="s">
        <v>6456</v>
      </c>
      <c r="L4144" s="1546" t="s">
        <v>6515</v>
      </c>
    </row>
    <row r="4145" spans="1:12">
      <c r="A4145" s="1546" t="s">
        <v>314</v>
      </c>
      <c r="B4145" s="1817">
        <v>15351</v>
      </c>
      <c r="C4145" s="1546" t="s">
        <v>2655</v>
      </c>
      <c r="D4145" s="1546" t="s">
        <v>2323</v>
      </c>
      <c r="E4145" s="1546" t="s">
        <v>492</v>
      </c>
      <c r="F4145" s="1546" t="s">
        <v>493</v>
      </c>
      <c r="G4145" s="1818">
        <v>2</v>
      </c>
      <c r="H4145" s="1818">
        <v>4</v>
      </c>
      <c r="I4145" s="1818">
        <v>8</v>
      </c>
      <c r="J4145" s="1546" t="s">
        <v>6527</v>
      </c>
      <c r="K4145" s="1546" t="s">
        <v>6456</v>
      </c>
      <c r="L4145" s="1546" t="s">
        <v>6515</v>
      </c>
    </row>
    <row r="4146" spans="1:12">
      <c r="A4146" s="1546" t="s">
        <v>314</v>
      </c>
      <c r="B4146" s="1817">
        <v>15352</v>
      </c>
      <c r="C4146" s="1546" t="s">
        <v>2655</v>
      </c>
      <c r="D4146" s="1546" t="s">
        <v>2323</v>
      </c>
      <c r="E4146" s="1546" t="s">
        <v>998</v>
      </c>
      <c r="F4146" s="1546" t="s">
        <v>997</v>
      </c>
      <c r="G4146" s="1818">
        <v>1</v>
      </c>
      <c r="H4146" s="1818">
        <v>4</v>
      </c>
      <c r="I4146" s="1818">
        <v>4</v>
      </c>
      <c r="J4146" s="1546" t="s">
        <v>6527</v>
      </c>
      <c r="K4146" s="1546" t="s">
        <v>6456</v>
      </c>
      <c r="L4146" s="1546" t="s">
        <v>6515</v>
      </c>
    </row>
    <row r="4147" spans="1:12">
      <c r="A4147" s="1546" t="s">
        <v>314</v>
      </c>
      <c r="B4147" s="1817">
        <v>15353</v>
      </c>
      <c r="C4147" s="1546" t="s">
        <v>2655</v>
      </c>
      <c r="D4147" s="1546" t="s">
        <v>2323</v>
      </c>
      <c r="E4147" s="1546" t="s">
        <v>707</v>
      </c>
      <c r="F4147" s="1546" t="s">
        <v>708</v>
      </c>
      <c r="G4147" s="1818">
        <v>1</v>
      </c>
      <c r="H4147" s="1818">
        <v>4</v>
      </c>
      <c r="I4147" s="1818">
        <v>4</v>
      </c>
      <c r="J4147" s="1546" t="s">
        <v>6527</v>
      </c>
      <c r="K4147" s="1546" t="s">
        <v>6456</v>
      </c>
      <c r="L4147" s="1546" t="s">
        <v>6515</v>
      </c>
    </row>
    <row r="4148" spans="1:12">
      <c r="A4148" s="1546" t="s">
        <v>314</v>
      </c>
      <c r="B4148" s="1817">
        <v>15354</v>
      </c>
      <c r="C4148" s="1546" t="s">
        <v>2655</v>
      </c>
      <c r="D4148" s="1546" t="s">
        <v>2323</v>
      </c>
      <c r="E4148" s="1546" t="s">
        <v>6100</v>
      </c>
      <c r="F4148" s="1546" t="s">
        <v>280</v>
      </c>
      <c r="G4148" s="1818">
        <v>1</v>
      </c>
      <c r="H4148" s="1818">
        <v>4</v>
      </c>
      <c r="I4148" s="1818">
        <v>4</v>
      </c>
      <c r="J4148" s="1546" t="s">
        <v>6527</v>
      </c>
      <c r="K4148" s="1546" t="s">
        <v>6456</v>
      </c>
      <c r="L4148" s="1546" t="s">
        <v>6515</v>
      </c>
    </row>
    <row r="4149" spans="1:12">
      <c r="A4149" s="1546" t="s">
        <v>314</v>
      </c>
      <c r="B4149" s="1817">
        <v>15355</v>
      </c>
      <c r="C4149" s="1546" t="s">
        <v>2655</v>
      </c>
      <c r="D4149" s="1546" t="s">
        <v>2323</v>
      </c>
      <c r="E4149" s="1546" t="s">
        <v>6115</v>
      </c>
      <c r="F4149" s="1546" t="s">
        <v>710</v>
      </c>
      <c r="G4149" s="1818">
        <v>1</v>
      </c>
      <c r="H4149" s="1818">
        <v>4</v>
      </c>
      <c r="I4149" s="1818">
        <v>4</v>
      </c>
      <c r="J4149" s="1546" t="s">
        <v>6527</v>
      </c>
      <c r="K4149" s="1546" t="s">
        <v>6456</v>
      </c>
      <c r="L4149" s="1546" t="s">
        <v>6515</v>
      </c>
    </row>
    <row r="4150" spans="1:12">
      <c r="A4150" s="1546" t="s">
        <v>314</v>
      </c>
      <c r="B4150" s="1817">
        <v>15357</v>
      </c>
      <c r="C4150" s="1546" t="s">
        <v>2655</v>
      </c>
      <c r="D4150" s="1546" t="s">
        <v>2323</v>
      </c>
      <c r="E4150" s="1546" t="s">
        <v>6272</v>
      </c>
      <c r="F4150" s="1546" t="s">
        <v>855</v>
      </c>
      <c r="G4150" s="1818">
        <v>1</v>
      </c>
      <c r="H4150" s="1818">
        <v>5</v>
      </c>
      <c r="I4150" s="1818">
        <v>5</v>
      </c>
      <c r="J4150" s="1546" t="s">
        <v>6527</v>
      </c>
      <c r="K4150" s="1546" t="s">
        <v>6456</v>
      </c>
      <c r="L4150" s="1546" t="s">
        <v>6515</v>
      </c>
    </row>
    <row r="4151" spans="1:12">
      <c r="A4151" s="1546" t="s">
        <v>314</v>
      </c>
      <c r="B4151" s="1817">
        <v>15358</v>
      </c>
      <c r="C4151" s="1546" t="s">
        <v>2655</v>
      </c>
      <c r="D4151" s="1546" t="s">
        <v>2323</v>
      </c>
      <c r="E4151" s="1546" t="s">
        <v>1661</v>
      </c>
      <c r="F4151" s="1546" t="s">
        <v>438</v>
      </c>
      <c r="G4151" s="1818">
        <v>1</v>
      </c>
      <c r="H4151" s="1818">
        <v>5</v>
      </c>
      <c r="I4151" s="1818">
        <v>5</v>
      </c>
      <c r="J4151" s="1546" t="s">
        <v>6527</v>
      </c>
      <c r="K4151" s="1546" t="s">
        <v>6456</v>
      </c>
      <c r="L4151" s="1546" t="s">
        <v>6515</v>
      </c>
    </row>
    <row r="4152" spans="1:12">
      <c r="A4152" s="1546" t="s">
        <v>314</v>
      </c>
      <c r="B4152" s="1817">
        <v>15359</v>
      </c>
      <c r="C4152" s="1546" t="s">
        <v>2655</v>
      </c>
      <c r="D4152" s="1546" t="s">
        <v>2323</v>
      </c>
      <c r="E4152" s="1546" t="s">
        <v>962</v>
      </c>
      <c r="F4152" s="1546" t="s">
        <v>961</v>
      </c>
      <c r="G4152" s="1818">
        <v>1</v>
      </c>
      <c r="H4152" s="1818">
        <v>5</v>
      </c>
      <c r="I4152" s="1818">
        <v>5</v>
      </c>
      <c r="J4152" s="1546" t="s">
        <v>6527</v>
      </c>
      <c r="K4152" s="1546" t="s">
        <v>6456</v>
      </c>
      <c r="L4152" s="1546" t="s">
        <v>6515</v>
      </c>
    </row>
    <row r="4153" spans="1:12">
      <c r="A4153" s="1546" t="s">
        <v>314</v>
      </c>
      <c r="B4153" s="1817">
        <v>15361</v>
      </c>
      <c r="C4153" s="1546" t="s">
        <v>2655</v>
      </c>
      <c r="D4153" s="1546" t="s">
        <v>2323</v>
      </c>
      <c r="E4153" s="1546" t="s">
        <v>1122</v>
      </c>
      <c r="F4153" s="1546" t="s">
        <v>6297</v>
      </c>
      <c r="G4153" s="1818">
        <v>1</v>
      </c>
      <c r="H4153" s="1818">
        <v>50</v>
      </c>
      <c r="I4153" s="1818">
        <v>50</v>
      </c>
      <c r="J4153" s="1546" t="s">
        <v>6527</v>
      </c>
      <c r="K4153" s="1546" t="s">
        <v>6456</v>
      </c>
      <c r="L4153" s="1546" t="s">
        <v>6515</v>
      </c>
    </row>
    <row r="4154" spans="1:12">
      <c r="A4154" s="1546" t="s">
        <v>314</v>
      </c>
      <c r="B4154" s="1817">
        <v>15362</v>
      </c>
      <c r="C4154" s="1546" t="s">
        <v>2655</v>
      </c>
      <c r="D4154" s="1546" t="s">
        <v>2323</v>
      </c>
      <c r="E4154" s="1546" t="s">
        <v>488</v>
      </c>
      <c r="F4154" s="1546" t="s">
        <v>1943</v>
      </c>
      <c r="G4154" s="1818">
        <v>1</v>
      </c>
      <c r="H4154" s="1818"/>
      <c r="I4154" s="1818">
        <v>25</v>
      </c>
      <c r="J4154" s="1546" t="s">
        <v>6523</v>
      </c>
      <c r="K4154" s="1546" t="s">
        <v>6456</v>
      </c>
      <c r="L4154" s="1546" t="s">
        <v>6515</v>
      </c>
    </row>
    <row r="4155" spans="1:12">
      <c r="A4155" s="1546" t="s">
        <v>314</v>
      </c>
      <c r="B4155" s="1817">
        <v>15363</v>
      </c>
      <c r="C4155" s="1546" t="s">
        <v>2655</v>
      </c>
      <c r="D4155" s="1546" t="s">
        <v>2323</v>
      </c>
      <c r="E4155" s="1546" t="s">
        <v>1113</v>
      </c>
      <c r="F4155" s="1546" t="s">
        <v>6011</v>
      </c>
      <c r="G4155" s="1818"/>
      <c r="H4155" s="1818"/>
      <c r="I4155" s="1818">
        <v>25</v>
      </c>
      <c r="J4155" s="1546" t="s">
        <v>6523</v>
      </c>
      <c r="K4155" s="1546" t="s">
        <v>6456</v>
      </c>
      <c r="L4155" s="1546" t="s">
        <v>6515</v>
      </c>
    </row>
    <row r="4156" spans="1:12">
      <c r="A4156" s="1546" t="s">
        <v>314</v>
      </c>
      <c r="B4156" s="1817">
        <v>15364</v>
      </c>
      <c r="C4156" s="1546" t="s">
        <v>2655</v>
      </c>
      <c r="D4156" s="1546" t="s">
        <v>2323</v>
      </c>
      <c r="E4156" s="1546" t="s">
        <v>6300</v>
      </c>
      <c r="F4156" s="1546" t="s">
        <v>1108</v>
      </c>
      <c r="G4156" s="1818">
        <v>1</v>
      </c>
      <c r="H4156" s="1818">
        <v>50</v>
      </c>
      <c r="I4156" s="1818">
        <v>50</v>
      </c>
      <c r="J4156" s="1546" t="s">
        <v>6527</v>
      </c>
      <c r="K4156" s="1546" t="s">
        <v>6456</v>
      </c>
      <c r="L4156" s="1546" t="s">
        <v>6515</v>
      </c>
    </row>
    <row r="4157" spans="1:12">
      <c r="A4157" s="1546" t="s">
        <v>314</v>
      </c>
      <c r="B4157" s="1817">
        <v>15366</v>
      </c>
      <c r="C4157" s="1546" t="s">
        <v>2655</v>
      </c>
      <c r="D4157" s="1546" t="s">
        <v>2323</v>
      </c>
      <c r="E4157" s="1546" t="s">
        <v>912</v>
      </c>
      <c r="F4157" s="1546" t="s">
        <v>911</v>
      </c>
      <c r="G4157" s="1818"/>
      <c r="H4157" s="1818"/>
      <c r="I4157" s="1818">
        <v>5</v>
      </c>
      <c r="J4157" s="1546" t="s">
        <v>6523</v>
      </c>
      <c r="K4157" s="1546" t="s">
        <v>6456</v>
      </c>
      <c r="L4157" s="1546" t="s">
        <v>6515</v>
      </c>
    </row>
    <row r="4158" spans="1:12">
      <c r="A4158" s="1546" t="s">
        <v>314</v>
      </c>
      <c r="B4158" s="1817">
        <v>15368</v>
      </c>
      <c r="C4158" s="1546" t="s">
        <v>2655</v>
      </c>
      <c r="D4158" s="1546" t="s">
        <v>2323</v>
      </c>
      <c r="E4158" s="1546" t="s">
        <v>1138</v>
      </c>
      <c r="F4158" s="1546" t="s">
        <v>1137</v>
      </c>
      <c r="G4158" s="1818"/>
      <c r="H4158" s="1818"/>
      <c r="I4158" s="1818">
        <v>4</v>
      </c>
      <c r="J4158" s="1546" t="s">
        <v>6523</v>
      </c>
      <c r="K4158" s="1546" t="s">
        <v>6456</v>
      </c>
      <c r="L4158" s="1546" t="s">
        <v>6515</v>
      </c>
    </row>
    <row r="4159" spans="1:12">
      <c r="A4159" s="1546" t="s">
        <v>314</v>
      </c>
      <c r="B4159" s="1817">
        <v>15369</v>
      </c>
      <c r="C4159" s="1546" t="s">
        <v>2655</v>
      </c>
      <c r="D4159" s="1546" t="s">
        <v>2323</v>
      </c>
      <c r="E4159" s="1546" t="s">
        <v>1433</v>
      </c>
      <c r="F4159" s="1546" t="s">
        <v>1434</v>
      </c>
      <c r="G4159" s="1818"/>
      <c r="H4159" s="1818"/>
      <c r="I4159" s="1818">
        <v>25</v>
      </c>
      <c r="J4159" s="1546" t="s">
        <v>6523</v>
      </c>
      <c r="K4159" s="1546" t="s">
        <v>6456</v>
      </c>
      <c r="L4159" s="1546" t="s">
        <v>6515</v>
      </c>
    </row>
    <row r="4160" spans="1:12">
      <c r="A4160" s="1546" t="s">
        <v>314</v>
      </c>
      <c r="B4160" s="1817">
        <v>15371</v>
      </c>
      <c r="C4160" s="1546" t="s">
        <v>2655</v>
      </c>
      <c r="D4160" s="1546" t="s">
        <v>2323</v>
      </c>
      <c r="E4160" s="1546" t="s">
        <v>713</v>
      </c>
      <c r="F4160" s="1546" t="s">
        <v>714</v>
      </c>
      <c r="G4160" s="1818">
        <v>1</v>
      </c>
      <c r="H4160" s="1818">
        <v>25</v>
      </c>
      <c r="I4160" s="1818">
        <v>25</v>
      </c>
      <c r="J4160" s="1546" t="s">
        <v>6527</v>
      </c>
      <c r="K4160" s="1546" t="s">
        <v>6456</v>
      </c>
      <c r="L4160" s="1546" t="s">
        <v>6515</v>
      </c>
    </row>
    <row r="4161" spans="1:12">
      <c r="A4161" s="1546" t="s">
        <v>314</v>
      </c>
      <c r="B4161" s="1817">
        <v>15372</v>
      </c>
      <c r="C4161" s="1546" t="s">
        <v>2655</v>
      </c>
      <c r="D4161" s="1546" t="s">
        <v>2323</v>
      </c>
      <c r="E4161" s="1546" t="s">
        <v>6533</v>
      </c>
      <c r="F4161" s="1546" t="s">
        <v>377</v>
      </c>
      <c r="G4161" s="1818"/>
      <c r="H4161" s="1818"/>
      <c r="I4161" s="1818">
        <v>10</v>
      </c>
      <c r="J4161" s="1546" t="s">
        <v>6523</v>
      </c>
      <c r="K4161" s="1546" t="s">
        <v>6456</v>
      </c>
      <c r="L4161" s="1546" t="s">
        <v>6515</v>
      </c>
    </row>
    <row r="4162" spans="1:12">
      <c r="A4162" s="1546" t="s">
        <v>314</v>
      </c>
      <c r="B4162" s="1817">
        <v>15374</v>
      </c>
      <c r="C4162" s="1546" t="s">
        <v>2655</v>
      </c>
      <c r="D4162" s="1546" t="s">
        <v>2323</v>
      </c>
      <c r="E4162" s="1546" t="s">
        <v>1136</v>
      </c>
      <c r="F4162" s="1546" t="s">
        <v>1135</v>
      </c>
      <c r="G4162" s="1818"/>
      <c r="H4162" s="1818"/>
      <c r="I4162" s="1818">
        <v>20</v>
      </c>
      <c r="J4162" s="1546" t="s">
        <v>6523</v>
      </c>
      <c r="K4162" s="1546" t="s">
        <v>6456</v>
      </c>
      <c r="L4162" s="1546" t="s">
        <v>6515</v>
      </c>
    </row>
    <row r="4163" spans="1:12">
      <c r="A4163" s="1546" t="s">
        <v>314</v>
      </c>
      <c r="B4163" s="1817">
        <v>15376</v>
      </c>
      <c r="C4163" s="1546" t="s">
        <v>2655</v>
      </c>
      <c r="D4163" s="1546" t="s">
        <v>2323</v>
      </c>
      <c r="E4163" s="1546" t="s">
        <v>1284</v>
      </c>
      <c r="F4163" s="1546" t="s">
        <v>5993</v>
      </c>
      <c r="G4163" s="1818"/>
      <c r="H4163" s="1818"/>
      <c r="I4163" s="1818">
        <v>25</v>
      </c>
      <c r="J4163" s="1546" t="s">
        <v>6523</v>
      </c>
      <c r="K4163" s="1546" t="s">
        <v>6456</v>
      </c>
      <c r="L4163" s="1546" t="s">
        <v>6515</v>
      </c>
    </row>
    <row r="4164" spans="1:12">
      <c r="A4164" s="1546" t="s">
        <v>314</v>
      </c>
      <c r="B4164" s="1817">
        <v>15378</v>
      </c>
      <c r="C4164" s="1546" t="s">
        <v>2655</v>
      </c>
      <c r="D4164" s="1546" t="s">
        <v>2323</v>
      </c>
      <c r="E4164" s="1546" t="s">
        <v>6640</v>
      </c>
      <c r="F4164" s="1546" t="s">
        <v>2660</v>
      </c>
      <c r="G4164" s="1818"/>
      <c r="H4164" s="1818"/>
      <c r="I4164" s="1818">
        <v>5</v>
      </c>
      <c r="J4164" s="1546" t="s">
        <v>6523</v>
      </c>
      <c r="K4164" s="1546" t="s">
        <v>6456</v>
      </c>
      <c r="L4164" s="1546" t="s">
        <v>6515</v>
      </c>
    </row>
    <row r="4165" spans="1:12">
      <c r="A4165" s="1546" t="s">
        <v>314</v>
      </c>
      <c r="B4165" s="1817">
        <v>15380</v>
      </c>
      <c r="C4165" s="1546" t="s">
        <v>2655</v>
      </c>
      <c r="D4165" s="1546" t="s">
        <v>2323</v>
      </c>
      <c r="E4165" s="1546" t="s">
        <v>6212</v>
      </c>
      <c r="F4165" s="1546" t="s">
        <v>1385</v>
      </c>
      <c r="G4165" s="1818">
        <v>1</v>
      </c>
      <c r="H4165" s="1818"/>
      <c r="I4165" s="1818">
        <v>1</v>
      </c>
      <c r="J4165" s="1546" t="s">
        <v>6523</v>
      </c>
      <c r="K4165" s="1546" t="s">
        <v>6456</v>
      </c>
      <c r="L4165" s="1546" t="s">
        <v>6515</v>
      </c>
    </row>
    <row r="4166" spans="1:12">
      <c r="A4166" s="1546" t="s">
        <v>314</v>
      </c>
      <c r="B4166" s="1817">
        <v>15382</v>
      </c>
      <c r="C4166" s="1546" t="s">
        <v>2655</v>
      </c>
      <c r="D4166" s="1546" t="s">
        <v>2323</v>
      </c>
      <c r="E4166" s="1546" t="s">
        <v>6261</v>
      </c>
      <c r="F4166" s="1546" t="s">
        <v>6026</v>
      </c>
      <c r="G4166" s="1818">
        <v>1</v>
      </c>
      <c r="H4166" s="1818">
        <v>6</v>
      </c>
      <c r="I4166" s="1818">
        <v>6</v>
      </c>
      <c r="J4166" s="1546" t="s">
        <v>6527</v>
      </c>
      <c r="K4166" s="1546" t="s">
        <v>6456</v>
      </c>
      <c r="L4166" s="1546" t="s">
        <v>6515</v>
      </c>
    </row>
    <row r="4167" spans="1:12">
      <c r="A4167" s="1546" t="s">
        <v>314</v>
      </c>
      <c r="B4167" s="1817">
        <v>15384</v>
      </c>
      <c r="C4167" s="1546" t="s">
        <v>2655</v>
      </c>
      <c r="D4167" s="1546" t="s">
        <v>2323</v>
      </c>
      <c r="E4167" s="1546" t="s">
        <v>1269</v>
      </c>
      <c r="F4167" s="1546" t="s">
        <v>2661</v>
      </c>
      <c r="G4167" s="1818"/>
      <c r="H4167" s="1818"/>
      <c r="I4167" s="1818">
        <v>10</v>
      </c>
      <c r="J4167" s="1546" t="s">
        <v>6523</v>
      </c>
      <c r="K4167" s="1546" t="s">
        <v>6456</v>
      </c>
      <c r="L4167" s="1546" t="s">
        <v>6515</v>
      </c>
    </row>
    <row r="4168" spans="1:12">
      <c r="A4168" s="1546" t="s">
        <v>314</v>
      </c>
      <c r="B4168" s="1817">
        <v>15385</v>
      </c>
      <c r="C4168" s="1546" t="s">
        <v>2655</v>
      </c>
      <c r="D4168" s="1546" t="s">
        <v>2323</v>
      </c>
      <c r="E4168" s="1546" t="s">
        <v>976</v>
      </c>
      <c r="F4168" s="1546" t="s">
        <v>975</v>
      </c>
      <c r="G4168" s="1818"/>
      <c r="H4168" s="1818"/>
      <c r="I4168" s="1818">
        <v>9</v>
      </c>
      <c r="J4168" s="1546" t="s">
        <v>6523</v>
      </c>
      <c r="K4168" s="1546" t="s">
        <v>6456</v>
      </c>
      <c r="L4168" s="1546" t="s">
        <v>6515</v>
      </c>
    </row>
    <row r="4169" spans="1:12">
      <c r="A4169" s="1546" t="s">
        <v>314</v>
      </c>
      <c r="B4169" s="1817">
        <v>15386</v>
      </c>
      <c r="C4169" s="1546" t="s">
        <v>2655</v>
      </c>
      <c r="D4169" s="1546" t="s">
        <v>2323</v>
      </c>
      <c r="E4169" s="1546" t="s">
        <v>555</v>
      </c>
      <c r="F4169" s="1546" t="s">
        <v>556</v>
      </c>
      <c r="G4169" s="1818"/>
      <c r="H4169" s="1818"/>
      <c r="I4169" s="1818">
        <v>3</v>
      </c>
      <c r="J4169" s="1546" t="s">
        <v>6523</v>
      </c>
      <c r="K4169" s="1546" t="s">
        <v>6456</v>
      </c>
      <c r="L4169" s="1546" t="s">
        <v>6515</v>
      </c>
    </row>
    <row r="4170" spans="1:12">
      <c r="A4170" s="1546" t="s">
        <v>314</v>
      </c>
      <c r="B4170" s="1817">
        <v>15387</v>
      </c>
      <c r="C4170" s="1546" t="s">
        <v>2655</v>
      </c>
      <c r="D4170" s="1546" t="s">
        <v>2323</v>
      </c>
      <c r="E4170" s="1546" t="s">
        <v>6281</v>
      </c>
      <c r="F4170" s="1546" t="s">
        <v>6282</v>
      </c>
      <c r="G4170" s="1818">
        <v>1</v>
      </c>
      <c r="H4170" s="1818"/>
      <c r="I4170" s="1818">
        <v>10</v>
      </c>
      <c r="J4170" s="1546" t="s">
        <v>6523</v>
      </c>
      <c r="K4170" s="1546" t="s">
        <v>6456</v>
      </c>
      <c r="L4170" s="1546" t="s">
        <v>6515</v>
      </c>
    </row>
    <row r="4171" spans="1:12">
      <c r="A4171" s="1546" t="s">
        <v>314</v>
      </c>
      <c r="B4171" s="1817">
        <v>15389</v>
      </c>
      <c r="C4171" s="1546" t="s">
        <v>2655</v>
      </c>
      <c r="D4171" s="1546" t="s">
        <v>2323</v>
      </c>
      <c r="E4171" s="1546" t="s">
        <v>1143</v>
      </c>
      <c r="F4171" s="1546" t="s">
        <v>2466</v>
      </c>
      <c r="G4171" s="1818">
        <v>1</v>
      </c>
      <c r="H4171" s="1818"/>
      <c r="I4171" s="1818">
        <v>10</v>
      </c>
      <c r="J4171" s="1546" t="s">
        <v>6523</v>
      </c>
      <c r="K4171" s="1546" t="s">
        <v>6456</v>
      </c>
      <c r="L4171" s="1546" t="s">
        <v>6515</v>
      </c>
    </row>
    <row r="4172" spans="1:12">
      <c r="A4172" s="1546" t="s">
        <v>314</v>
      </c>
      <c r="B4172" s="1817">
        <v>15391</v>
      </c>
      <c r="C4172" s="1546" t="s">
        <v>2655</v>
      </c>
      <c r="D4172" s="1546" t="s">
        <v>2323</v>
      </c>
      <c r="E4172" s="1546" t="s">
        <v>5899</v>
      </c>
      <c r="F4172" s="1546" t="s">
        <v>5900</v>
      </c>
      <c r="G4172" s="1818">
        <v>1</v>
      </c>
      <c r="H4172" s="1818">
        <v>5</v>
      </c>
      <c r="I4172" s="1818">
        <v>5</v>
      </c>
      <c r="J4172" s="1546" t="s">
        <v>6527</v>
      </c>
      <c r="K4172" s="1546" t="s">
        <v>6456</v>
      </c>
      <c r="L4172" s="1546" t="s">
        <v>6515</v>
      </c>
    </row>
    <row r="4173" spans="1:12">
      <c r="A4173" s="1546" t="s">
        <v>314</v>
      </c>
      <c r="B4173" s="1817">
        <v>15393</v>
      </c>
      <c r="C4173" s="1546" t="s">
        <v>2655</v>
      </c>
      <c r="D4173" s="1546" t="s">
        <v>2323</v>
      </c>
      <c r="E4173" s="1546" t="s">
        <v>6115</v>
      </c>
      <c r="F4173" s="1546" t="s">
        <v>710</v>
      </c>
      <c r="G4173" s="1818">
        <v>1</v>
      </c>
      <c r="H4173" s="1818"/>
      <c r="I4173" s="1818">
        <v>1</v>
      </c>
      <c r="J4173" s="1546" t="s">
        <v>6523</v>
      </c>
      <c r="K4173" s="1546" t="s">
        <v>6456</v>
      </c>
      <c r="L4173" s="1546" t="s">
        <v>6515</v>
      </c>
    </row>
    <row r="4174" spans="1:12">
      <c r="A4174" s="1546" t="s">
        <v>314</v>
      </c>
      <c r="B4174" s="1817">
        <v>15395</v>
      </c>
      <c r="C4174" s="1546" t="s">
        <v>2655</v>
      </c>
      <c r="D4174" s="1546" t="s">
        <v>2323</v>
      </c>
      <c r="E4174" s="1546" t="s">
        <v>1303</v>
      </c>
      <c r="F4174" s="1546" t="s">
        <v>1306</v>
      </c>
      <c r="G4174" s="1818"/>
      <c r="H4174" s="1818"/>
      <c r="I4174" s="1818">
        <v>2</v>
      </c>
      <c r="J4174" s="1546" t="s">
        <v>6523</v>
      </c>
      <c r="K4174" s="1546" t="s">
        <v>6456</v>
      </c>
      <c r="L4174" s="1546" t="s">
        <v>6515</v>
      </c>
    </row>
    <row r="4175" spans="1:12">
      <c r="A4175" s="1546" t="s">
        <v>314</v>
      </c>
      <c r="B4175" s="1817">
        <v>15424</v>
      </c>
      <c r="C4175" s="1546" t="s">
        <v>2666</v>
      </c>
      <c r="D4175" s="1546" t="s">
        <v>2324</v>
      </c>
      <c r="E4175" s="1546" t="s">
        <v>755</v>
      </c>
      <c r="F4175" s="1546" t="s">
        <v>1087</v>
      </c>
      <c r="G4175" s="1818">
        <v>1</v>
      </c>
      <c r="H4175" s="1818">
        <v>8</v>
      </c>
      <c r="I4175" s="1818">
        <v>8</v>
      </c>
      <c r="J4175" s="1546" t="s">
        <v>6527</v>
      </c>
      <c r="K4175" s="1546" t="s">
        <v>6456</v>
      </c>
      <c r="L4175" s="1546" t="s">
        <v>6515</v>
      </c>
    </row>
    <row r="4176" spans="1:12">
      <c r="A4176" s="1546" t="s">
        <v>314</v>
      </c>
      <c r="B4176" s="1817">
        <v>15425</v>
      </c>
      <c r="C4176" s="1546" t="s">
        <v>2666</v>
      </c>
      <c r="D4176" s="1546" t="s">
        <v>2324</v>
      </c>
      <c r="E4176" s="1546" t="s">
        <v>1084</v>
      </c>
      <c r="F4176" s="1546" t="s">
        <v>1083</v>
      </c>
      <c r="G4176" s="1818">
        <v>1</v>
      </c>
      <c r="H4176" s="1818">
        <v>10</v>
      </c>
      <c r="I4176" s="1818">
        <v>10</v>
      </c>
      <c r="J4176" s="1546" t="s">
        <v>6527</v>
      </c>
      <c r="K4176" s="1546" t="s">
        <v>6456</v>
      </c>
      <c r="L4176" s="1546" t="s">
        <v>6515</v>
      </c>
    </row>
    <row r="4177" spans="1:12">
      <c r="A4177" s="1546" t="s">
        <v>314</v>
      </c>
      <c r="B4177" s="1817">
        <v>15426</v>
      </c>
      <c r="C4177" s="1546" t="s">
        <v>2666</v>
      </c>
      <c r="D4177" s="1546" t="s">
        <v>2324</v>
      </c>
      <c r="E4177" s="1546" t="s">
        <v>515</v>
      </c>
      <c r="F4177" s="1546" t="s">
        <v>727</v>
      </c>
      <c r="G4177" s="1818">
        <v>1</v>
      </c>
      <c r="H4177" s="1818">
        <v>10</v>
      </c>
      <c r="I4177" s="1818">
        <v>10</v>
      </c>
      <c r="J4177" s="1546" t="s">
        <v>6527</v>
      </c>
      <c r="K4177" s="1546" t="s">
        <v>6456</v>
      </c>
      <c r="L4177" s="1546" t="s">
        <v>6515</v>
      </c>
    </row>
    <row r="4178" spans="1:12">
      <c r="A4178" s="1546" t="s">
        <v>314</v>
      </c>
      <c r="B4178" s="1817">
        <v>15427</v>
      </c>
      <c r="C4178" s="1546" t="s">
        <v>2666</v>
      </c>
      <c r="D4178" s="1546" t="s">
        <v>2324</v>
      </c>
      <c r="E4178" s="1546" t="s">
        <v>1082</v>
      </c>
      <c r="F4178" s="1546" t="s">
        <v>1081</v>
      </c>
      <c r="G4178" s="1818">
        <v>1</v>
      </c>
      <c r="H4178" s="1818">
        <v>10</v>
      </c>
      <c r="I4178" s="1818">
        <v>10</v>
      </c>
      <c r="J4178" s="1546" t="s">
        <v>6527</v>
      </c>
      <c r="K4178" s="1546" t="s">
        <v>6456</v>
      </c>
      <c r="L4178" s="1546" t="s">
        <v>6515</v>
      </c>
    </row>
    <row r="4179" spans="1:12">
      <c r="A4179" s="1546" t="s">
        <v>314</v>
      </c>
      <c r="B4179" s="1817">
        <v>15428</v>
      </c>
      <c r="C4179" s="1546" t="s">
        <v>2666</v>
      </c>
      <c r="D4179" s="1546" t="s">
        <v>2324</v>
      </c>
      <c r="E4179" s="1546" t="s">
        <v>555</v>
      </c>
      <c r="F4179" s="1546" t="s">
        <v>728</v>
      </c>
      <c r="G4179" s="1818">
        <v>1</v>
      </c>
      <c r="H4179" s="1818">
        <v>10</v>
      </c>
      <c r="I4179" s="1818">
        <v>10</v>
      </c>
      <c r="J4179" s="1546" t="s">
        <v>6527</v>
      </c>
      <c r="K4179" s="1546" t="s">
        <v>6456</v>
      </c>
      <c r="L4179" s="1546" t="s">
        <v>6515</v>
      </c>
    </row>
    <row r="4180" spans="1:12">
      <c r="A4180" s="1546" t="s">
        <v>314</v>
      </c>
      <c r="B4180" s="1817">
        <v>15429</v>
      </c>
      <c r="C4180" s="1546" t="s">
        <v>2666</v>
      </c>
      <c r="D4180" s="1546" t="s">
        <v>2324</v>
      </c>
      <c r="E4180" s="1546" t="s">
        <v>2146</v>
      </c>
      <c r="F4180" s="1546" t="s">
        <v>979</v>
      </c>
      <c r="G4180" s="1818">
        <v>1</v>
      </c>
      <c r="H4180" s="1818">
        <v>10</v>
      </c>
      <c r="I4180" s="1818">
        <v>10</v>
      </c>
      <c r="J4180" s="1546" t="s">
        <v>6527</v>
      </c>
      <c r="K4180" s="1546" t="s">
        <v>6456</v>
      </c>
      <c r="L4180" s="1546" t="s">
        <v>6515</v>
      </c>
    </row>
    <row r="4181" spans="1:12">
      <c r="A4181" s="1546" t="s">
        <v>314</v>
      </c>
      <c r="B4181" s="1817">
        <v>15432</v>
      </c>
      <c r="C4181" s="1546" t="s">
        <v>2666</v>
      </c>
      <c r="D4181" s="1546" t="s">
        <v>2324</v>
      </c>
      <c r="E4181" s="1546" t="s">
        <v>462</v>
      </c>
      <c r="F4181" s="1546" t="s">
        <v>461</v>
      </c>
      <c r="G4181" s="1818">
        <v>1</v>
      </c>
      <c r="H4181" s="1818">
        <v>5</v>
      </c>
      <c r="I4181" s="1818">
        <v>5</v>
      </c>
      <c r="J4181" s="1546" t="s">
        <v>6527</v>
      </c>
      <c r="K4181" s="1546" t="s">
        <v>6456</v>
      </c>
      <c r="L4181" s="1546" t="s">
        <v>6515</v>
      </c>
    </row>
    <row r="4182" spans="1:12">
      <c r="A4182" s="1546" t="s">
        <v>314</v>
      </c>
      <c r="B4182" s="1817">
        <v>15433</v>
      </c>
      <c r="C4182" s="1546" t="s">
        <v>2666</v>
      </c>
      <c r="D4182" s="1546" t="s">
        <v>2324</v>
      </c>
      <c r="E4182" s="1546" t="s">
        <v>6248</v>
      </c>
      <c r="F4182" s="1546" t="s">
        <v>459</v>
      </c>
      <c r="G4182" s="1818">
        <v>1</v>
      </c>
      <c r="H4182" s="1818">
        <v>5</v>
      </c>
      <c r="I4182" s="1818">
        <v>5</v>
      </c>
      <c r="J4182" s="1546" t="s">
        <v>6527</v>
      </c>
      <c r="K4182" s="1546" t="s">
        <v>6456</v>
      </c>
      <c r="L4182" s="1546" t="s">
        <v>6515</v>
      </c>
    </row>
    <row r="4183" spans="1:12">
      <c r="A4183" s="1546" t="s">
        <v>314</v>
      </c>
      <c r="B4183" s="1817">
        <v>15434</v>
      </c>
      <c r="C4183" s="1546" t="s">
        <v>2666</v>
      </c>
      <c r="D4183" s="1546" t="s">
        <v>2324</v>
      </c>
      <c r="E4183" s="1546" t="s">
        <v>5860</v>
      </c>
      <c r="F4183" s="1546" t="s">
        <v>5861</v>
      </c>
      <c r="G4183" s="1818">
        <v>1</v>
      </c>
      <c r="H4183" s="1818">
        <v>5</v>
      </c>
      <c r="I4183" s="1818">
        <v>5</v>
      </c>
      <c r="J4183" s="1546" t="s">
        <v>6527</v>
      </c>
      <c r="K4183" s="1546" t="s">
        <v>6456</v>
      </c>
      <c r="L4183" s="1546" t="s">
        <v>6515</v>
      </c>
    </row>
    <row r="4184" spans="1:12">
      <c r="A4184" s="1546" t="s">
        <v>314</v>
      </c>
      <c r="B4184" s="1817">
        <v>15435</v>
      </c>
      <c r="C4184" s="1546" t="s">
        <v>2666</v>
      </c>
      <c r="D4184" s="1546" t="s">
        <v>2324</v>
      </c>
      <c r="E4184" s="1546" t="s">
        <v>1662</v>
      </c>
      <c r="F4184" s="1546" t="s">
        <v>362</v>
      </c>
      <c r="G4184" s="1818">
        <v>2</v>
      </c>
      <c r="H4184" s="1818">
        <v>5</v>
      </c>
      <c r="I4184" s="1818">
        <v>10</v>
      </c>
      <c r="J4184" s="1546" t="s">
        <v>6527</v>
      </c>
      <c r="K4184" s="1546" t="s">
        <v>6456</v>
      </c>
      <c r="L4184" s="1546" t="s">
        <v>6515</v>
      </c>
    </row>
    <row r="4185" spans="1:12">
      <c r="A4185" s="1546" t="s">
        <v>314</v>
      </c>
      <c r="B4185" s="1817">
        <v>15437</v>
      </c>
      <c r="C4185" s="1546" t="s">
        <v>2666</v>
      </c>
      <c r="D4185" s="1546" t="s">
        <v>2324</v>
      </c>
      <c r="E4185" s="1546" t="s">
        <v>6327</v>
      </c>
      <c r="F4185" s="1546" t="s">
        <v>5947</v>
      </c>
      <c r="G4185" s="1818">
        <v>1</v>
      </c>
      <c r="H4185" s="1818">
        <v>5</v>
      </c>
      <c r="I4185" s="1818">
        <v>5</v>
      </c>
      <c r="J4185" s="1546" t="s">
        <v>6527</v>
      </c>
      <c r="K4185" s="1546" t="s">
        <v>6456</v>
      </c>
      <c r="L4185" s="1546" t="s">
        <v>6515</v>
      </c>
    </row>
    <row r="4186" spans="1:12">
      <c r="A4186" s="1546" t="s">
        <v>314</v>
      </c>
      <c r="B4186" s="1817">
        <v>15438</v>
      </c>
      <c r="C4186" s="1546" t="s">
        <v>2666</v>
      </c>
      <c r="D4186" s="1546" t="s">
        <v>2324</v>
      </c>
      <c r="E4186" s="1546" t="s">
        <v>6256</v>
      </c>
      <c r="F4186" s="1546" t="s">
        <v>436</v>
      </c>
      <c r="G4186" s="1818">
        <v>2</v>
      </c>
      <c r="H4186" s="1818">
        <v>5</v>
      </c>
      <c r="I4186" s="1818">
        <v>10</v>
      </c>
      <c r="J4186" s="1546" t="s">
        <v>6527</v>
      </c>
      <c r="K4186" s="1546" t="s">
        <v>6456</v>
      </c>
      <c r="L4186" s="1546" t="s">
        <v>6515</v>
      </c>
    </row>
    <row r="4187" spans="1:12">
      <c r="A4187" s="1546" t="s">
        <v>314</v>
      </c>
      <c r="B4187" s="1817">
        <v>15439</v>
      </c>
      <c r="C4187" s="1546" t="s">
        <v>2666</v>
      </c>
      <c r="D4187" s="1546" t="s">
        <v>2324</v>
      </c>
      <c r="E4187" s="1546" t="s">
        <v>1061</v>
      </c>
      <c r="F4187" s="1546" t="s">
        <v>1060</v>
      </c>
      <c r="G4187" s="1818">
        <v>1</v>
      </c>
      <c r="H4187" s="1818">
        <v>5</v>
      </c>
      <c r="I4187" s="1818">
        <v>5</v>
      </c>
      <c r="J4187" s="1546" t="s">
        <v>6527</v>
      </c>
      <c r="K4187" s="1546" t="s">
        <v>6456</v>
      </c>
      <c r="L4187" s="1546" t="s">
        <v>6515</v>
      </c>
    </row>
    <row r="4188" spans="1:12">
      <c r="A4188" s="1546" t="s">
        <v>314</v>
      </c>
      <c r="B4188" s="1817">
        <v>15440</v>
      </c>
      <c r="C4188" s="1546" t="s">
        <v>2666</v>
      </c>
      <c r="D4188" s="1546" t="s">
        <v>2324</v>
      </c>
      <c r="E4188" s="1546" t="s">
        <v>3068</v>
      </c>
      <c r="F4188" s="1546" t="s">
        <v>1044</v>
      </c>
      <c r="G4188" s="1818">
        <v>1</v>
      </c>
      <c r="H4188" s="1818">
        <v>5</v>
      </c>
      <c r="I4188" s="1818">
        <v>5</v>
      </c>
      <c r="J4188" s="1546" t="s">
        <v>6527</v>
      </c>
      <c r="K4188" s="1546" t="s">
        <v>6456</v>
      </c>
      <c r="L4188" s="1546" t="s">
        <v>6515</v>
      </c>
    </row>
    <row r="4189" spans="1:12">
      <c r="A4189" s="1546" t="s">
        <v>314</v>
      </c>
      <c r="B4189" s="1817">
        <v>15443</v>
      </c>
      <c r="C4189" s="1546" t="s">
        <v>2666</v>
      </c>
      <c r="D4189" s="1546" t="s">
        <v>2324</v>
      </c>
      <c r="E4189" s="1546" t="s">
        <v>6310</v>
      </c>
      <c r="F4189" s="1546" t="s">
        <v>2699</v>
      </c>
      <c r="G4189" s="1818">
        <v>1</v>
      </c>
      <c r="H4189" s="1818">
        <v>10</v>
      </c>
      <c r="I4189" s="1818">
        <v>10</v>
      </c>
      <c r="J4189" s="1546" t="s">
        <v>6527</v>
      </c>
      <c r="K4189" s="1546" t="s">
        <v>6456</v>
      </c>
      <c r="L4189" s="1546" t="s">
        <v>6515</v>
      </c>
    </row>
    <row r="4190" spans="1:12">
      <c r="A4190" s="1546" t="s">
        <v>314</v>
      </c>
      <c r="B4190" s="1817">
        <v>15445</v>
      </c>
      <c r="C4190" s="1546" t="s">
        <v>2666</v>
      </c>
      <c r="D4190" s="1546" t="s">
        <v>2324</v>
      </c>
      <c r="E4190" s="1546" t="s">
        <v>937</v>
      </c>
      <c r="F4190" s="1546" t="s">
        <v>936</v>
      </c>
      <c r="G4190" s="1818">
        <v>1</v>
      </c>
      <c r="H4190" s="1818">
        <v>4</v>
      </c>
      <c r="I4190" s="1818">
        <v>4</v>
      </c>
      <c r="J4190" s="1546" t="s">
        <v>6527</v>
      </c>
      <c r="K4190" s="1546" t="s">
        <v>6456</v>
      </c>
      <c r="L4190" s="1546" t="s">
        <v>6515</v>
      </c>
    </row>
    <row r="4191" spans="1:12">
      <c r="A4191" s="1546" t="s">
        <v>314</v>
      </c>
      <c r="B4191" s="1817">
        <v>15446</v>
      </c>
      <c r="C4191" s="1546" t="s">
        <v>2666</v>
      </c>
      <c r="D4191" s="1546" t="s">
        <v>2324</v>
      </c>
      <c r="E4191" s="1546" t="s">
        <v>6098</v>
      </c>
      <c r="F4191" s="1546" t="s">
        <v>276</v>
      </c>
      <c r="G4191" s="1818">
        <v>2</v>
      </c>
      <c r="H4191" s="1818">
        <v>4</v>
      </c>
      <c r="I4191" s="1818">
        <v>8</v>
      </c>
      <c r="J4191" s="1546" t="s">
        <v>6527</v>
      </c>
      <c r="K4191" s="1546" t="s">
        <v>6456</v>
      </c>
      <c r="L4191" s="1546" t="s">
        <v>6515</v>
      </c>
    </row>
    <row r="4192" spans="1:12">
      <c r="A4192" s="1546" t="s">
        <v>314</v>
      </c>
      <c r="B4192" s="1817">
        <v>15447</v>
      </c>
      <c r="C4192" s="1546" t="s">
        <v>2666</v>
      </c>
      <c r="D4192" s="1546" t="s">
        <v>2324</v>
      </c>
      <c r="E4192" s="1546" t="s">
        <v>6099</v>
      </c>
      <c r="F4192" s="1546" t="s">
        <v>294</v>
      </c>
      <c r="G4192" s="1818">
        <v>2</v>
      </c>
      <c r="H4192" s="1818">
        <v>4</v>
      </c>
      <c r="I4192" s="1818">
        <v>8</v>
      </c>
      <c r="J4192" s="1546" t="s">
        <v>6527</v>
      </c>
      <c r="K4192" s="1546" t="s">
        <v>6456</v>
      </c>
      <c r="L4192" s="1546" t="s">
        <v>6515</v>
      </c>
    </row>
    <row r="4193" spans="1:12">
      <c r="A4193" s="1546" t="s">
        <v>314</v>
      </c>
      <c r="B4193" s="1817">
        <v>15448</v>
      </c>
      <c r="C4193" s="1546" t="s">
        <v>2666</v>
      </c>
      <c r="D4193" s="1546" t="s">
        <v>2324</v>
      </c>
      <c r="E4193" s="1546" t="s">
        <v>833</v>
      </c>
      <c r="F4193" s="1546" t="s">
        <v>832</v>
      </c>
      <c r="G4193" s="1818">
        <v>1</v>
      </c>
      <c r="H4193" s="1818">
        <v>4</v>
      </c>
      <c r="I4193" s="1818">
        <v>4</v>
      </c>
      <c r="J4193" s="1546" t="s">
        <v>6527</v>
      </c>
      <c r="K4193" s="1546" t="s">
        <v>6456</v>
      </c>
      <c r="L4193" s="1546" t="s">
        <v>6515</v>
      </c>
    </row>
    <row r="4194" spans="1:12">
      <c r="A4194" s="1546" t="s">
        <v>314</v>
      </c>
      <c r="B4194" s="1817">
        <v>15449</v>
      </c>
      <c r="C4194" s="1546" t="s">
        <v>2666</v>
      </c>
      <c r="D4194" s="1546" t="s">
        <v>2324</v>
      </c>
      <c r="E4194" s="1546" t="s">
        <v>1663</v>
      </c>
      <c r="F4194" s="1546" t="s">
        <v>1664</v>
      </c>
      <c r="G4194" s="1818">
        <v>1</v>
      </c>
      <c r="H4194" s="1818">
        <v>4</v>
      </c>
      <c r="I4194" s="1818">
        <v>4</v>
      </c>
      <c r="J4194" s="1546" t="s">
        <v>6527</v>
      </c>
      <c r="K4194" s="1546" t="s">
        <v>6456</v>
      </c>
      <c r="L4194" s="1546" t="s">
        <v>6515</v>
      </c>
    </row>
    <row r="4195" spans="1:12">
      <c r="A4195" s="1546" t="s">
        <v>314</v>
      </c>
      <c r="B4195" s="1817">
        <v>15450</v>
      </c>
      <c r="C4195" s="1546" t="s">
        <v>2666</v>
      </c>
      <c r="D4195" s="1546" t="s">
        <v>2324</v>
      </c>
      <c r="E4195" s="1546" t="s">
        <v>6554</v>
      </c>
      <c r="F4195" s="1546" t="s">
        <v>845</v>
      </c>
      <c r="G4195" s="1818">
        <v>1</v>
      </c>
      <c r="H4195" s="1818">
        <v>4</v>
      </c>
      <c r="I4195" s="1818">
        <v>4</v>
      </c>
      <c r="J4195" s="1546" t="s">
        <v>6527</v>
      </c>
      <c r="K4195" s="1546" t="s">
        <v>6456</v>
      </c>
      <c r="L4195" s="1546" t="s">
        <v>6515</v>
      </c>
    </row>
    <row r="4196" spans="1:12">
      <c r="A4196" s="1546" t="s">
        <v>314</v>
      </c>
      <c r="B4196" s="1817">
        <v>15451</v>
      </c>
      <c r="C4196" s="1546" t="s">
        <v>2666</v>
      </c>
      <c r="D4196" s="1546" t="s">
        <v>2324</v>
      </c>
      <c r="E4196" s="1546" t="s">
        <v>830</v>
      </c>
      <c r="F4196" s="1546" t="s">
        <v>829</v>
      </c>
      <c r="G4196" s="1818">
        <v>2</v>
      </c>
      <c r="H4196" s="1818">
        <v>4</v>
      </c>
      <c r="I4196" s="1818">
        <v>8</v>
      </c>
      <c r="J4196" s="1546" t="s">
        <v>6527</v>
      </c>
      <c r="K4196" s="1546" t="s">
        <v>6456</v>
      </c>
      <c r="L4196" s="1546" t="s">
        <v>6515</v>
      </c>
    </row>
    <row r="4197" spans="1:12">
      <c r="A4197" s="1546" t="s">
        <v>314</v>
      </c>
      <c r="B4197" s="1817">
        <v>15452</v>
      </c>
      <c r="C4197" s="1546" t="s">
        <v>2666</v>
      </c>
      <c r="D4197" s="1546" t="s">
        <v>2324</v>
      </c>
      <c r="E4197" s="1546" t="s">
        <v>6530</v>
      </c>
      <c r="F4197" s="1546" t="s">
        <v>323</v>
      </c>
      <c r="G4197" s="1818">
        <v>2</v>
      </c>
      <c r="H4197" s="1818">
        <v>4</v>
      </c>
      <c r="I4197" s="1818">
        <v>8</v>
      </c>
      <c r="J4197" s="1546" t="s">
        <v>6527</v>
      </c>
      <c r="K4197" s="1546" t="s">
        <v>6456</v>
      </c>
      <c r="L4197" s="1546" t="s">
        <v>6515</v>
      </c>
    </row>
    <row r="4198" spans="1:12">
      <c r="A4198" s="1546" t="s">
        <v>314</v>
      </c>
      <c r="B4198" s="1817">
        <v>15453</v>
      </c>
      <c r="C4198" s="1546" t="s">
        <v>2666</v>
      </c>
      <c r="D4198" s="1546" t="s">
        <v>2324</v>
      </c>
      <c r="E4198" s="1546" t="s">
        <v>310</v>
      </c>
      <c r="F4198" s="1546" t="s">
        <v>311</v>
      </c>
      <c r="G4198" s="1818">
        <v>2</v>
      </c>
      <c r="H4198" s="1818">
        <v>4</v>
      </c>
      <c r="I4198" s="1818">
        <v>8</v>
      </c>
      <c r="J4198" s="1546" t="s">
        <v>6527</v>
      </c>
      <c r="K4198" s="1546" t="s">
        <v>6456</v>
      </c>
      <c r="L4198" s="1546" t="s">
        <v>6515</v>
      </c>
    </row>
    <row r="4199" spans="1:12">
      <c r="A4199" s="1546" t="s">
        <v>314</v>
      </c>
      <c r="B4199" s="1817">
        <v>15454</v>
      </c>
      <c r="C4199" s="1546" t="s">
        <v>2666</v>
      </c>
      <c r="D4199" s="1546" t="s">
        <v>2324</v>
      </c>
      <c r="E4199" s="1546" t="s">
        <v>1665</v>
      </c>
      <c r="F4199" s="1546" t="s">
        <v>422</v>
      </c>
      <c r="G4199" s="1818">
        <v>2</v>
      </c>
      <c r="H4199" s="1818">
        <v>4</v>
      </c>
      <c r="I4199" s="1818">
        <v>8</v>
      </c>
      <c r="J4199" s="1546" t="s">
        <v>6527</v>
      </c>
      <c r="K4199" s="1546" t="s">
        <v>6456</v>
      </c>
      <c r="L4199" s="1546" t="s">
        <v>6515</v>
      </c>
    </row>
    <row r="4200" spans="1:12">
      <c r="A4200" s="1546" t="s">
        <v>314</v>
      </c>
      <c r="B4200" s="1817">
        <v>15455</v>
      </c>
      <c r="C4200" s="1546" t="s">
        <v>2666</v>
      </c>
      <c r="D4200" s="1546" t="s">
        <v>2324</v>
      </c>
      <c r="E4200" s="1546" t="s">
        <v>6124</v>
      </c>
      <c r="F4200" s="1546" t="s">
        <v>822</v>
      </c>
      <c r="G4200" s="1818">
        <v>1</v>
      </c>
      <c r="H4200" s="1818">
        <v>4</v>
      </c>
      <c r="I4200" s="1818">
        <v>4</v>
      </c>
      <c r="J4200" s="1546" t="s">
        <v>6527</v>
      </c>
      <c r="K4200" s="1546" t="s">
        <v>6456</v>
      </c>
      <c r="L4200" s="1546" t="s">
        <v>6515</v>
      </c>
    </row>
    <row r="4201" spans="1:12">
      <c r="A4201" s="1546" t="s">
        <v>314</v>
      </c>
      <c r="B4201" s="1817">
        <v>15456</v>
      </c>
      <c r="C4201" s="1546" t="s">
        <v>2666</v>
      </c>
      <c r="D4201" s="1546" t="s">
        <v>2324</v>
      </c>
      <c r="E4201" s="1546" t="s">
        <v>6125</v>
      </c>
      <c r="F4201" s="1546" t="s">
        <v>816</v>
      </c>
      <c r="G4201" s="1818">
        <v>1</v>
      </c>
      <c r="H4201" s="1818">
        <v>4</v>
      </c>
      <c r="I4201" s="1818">
        <v>4</v>
      </c>
      <c r="J4201" s="1546" t="s">
        <v>6527</v>
      </c>
      <c r="K4201" s="1546" t="s">
        <v>6456</v>
      </c>
      <c r="L4201" s="1546" t="s">
        <v>6515</v>
      </c>
    </row>
    <row r="4202" spans="1:12">
      <c r="A4202" s="1546" t="s">
        <v>314</v>
      </c>
      <c r="B4202" s="1817">
        <v>15457</v>
      </c>
      <c r="C4202" s="1546" t="s">
        <v>2666</v>
      </c>
      <c r="D4202" s="1546" t="s">
        <v>2324</v>
      </c>
      <c r="E4202" s="1546" t="s">
        <v>6531</v>
      </c>
      <c r="F4202" s="1546" t="s">
        <v>335</v>
      </c>
      <c r="G4202" s="1818">
        <v>1</v>
      </c>
      <c r="H4202" s="1818">
        <v>4</v>
      </c>
      <c r="I4202" s="1818">
        <v>4</v>
      </c>
      <c r="J4202" s="1546" t="s">
        <v>6527</v>
      </c>
      <c r="K4202" s="1546" t="s">
        <v>6456</v>
      </c>
      <c r="L4202" s="1546" t="s">
        <v>6515</v>
      </c>
    </row>
    <row r="4203" spans="1:12">
      <c r="A4203" s="1546" t="s">
        <v>314</v>
      </c>
      <c r="B4203" s="1817">
        <v>15458</v>
      </c>
      <c r="C4203" s="1546" t="s">
        <v>2666</v>
      </c>
      <c r="D4203" s="1546" t="s">
        <v>2324</v>
      </c>
      <c r="E4203" s="1546" t="s">
        <v>6111</v>
      </c>
      <c r="F4203" s="1546" t="s">
        <v>522</v>
      </c>
      <c r="G4203" s="1818">
        <v>1</v>
      </c>
      <c r="H4203" s="1818">
        <v>4</v>
      </c>
      <c r="I4203" s="1818">
        <v>4</v>
      </c>
      <c r="J4203" s="1546" t="s">
        <v>6527</v>
      </c>
      <c r="K4203" s="1546" t="s">
        <v>6456</v>
      </c>
      <c r="L4203" s="1546" t="s">
        <v>6515</v>
      </c>
    </row>
    <row r="4204" spans="1:12">
      <c r="A4204" s="1546" t="s">
        <v>314</v>
      </c>
      <c r="B4204" s="1817">
        <v>15459</v>
      </c>
      <c r="C4204" s="1546" t="s">
        <v>2666</v>
      </c>
      <c r="D4204" s="1546" t="s">
        <v>2324</v>
      </c>
      <c r="E4204" s="1546" t="s">
        <v>6201</v>
      </c>
      <c r="F4204" s="1546" t="s">
        <v>1559</v>
      </c>
      <c r="G4204" s="1818"/>
      <c r="H4204" s="1818"/>
      <c r="I4204" s="1818">
        <v>1</v>
      </c>
      <c r="J4204" s="1546" t="s">
        <v>6523</v>
      </c>
      <c r="K4204" s="1546" t="s">
        <v>6456</v>
      </c>
      <c r="L4204" s="1546" t="s">
        <v>6515</v>
      </c>
    </row>
    <row r="4205" spans="1:12">
      <c r="A4205" s="1546" t="s">
        <v>314</v>
      </c>
      <c r="B4205" s="1817">
        <v>15461</v>
      </c>
      <c r="C4205" s="1546" t="s">
        <v>2666</v>
      </c>
      <c r="D4205" s="1546" t="s">
        <v>2324</v>
      </c>
      <c r="E4205" s="1546" t="s">
        <v>2810</v>
      </c>
      <c r="F4205" s="1546" t="s">
        <v>6515</v>
      </c>
      <c r="G4205" s="1818"/>
      <c r="H4205" s="1818"/>
      <c r="I4205" s="1818">
        <v>10</v>
      </c>
      <c r="J4205" s="1546" t="s">
        <v>6523</v>
      </c>
      <c r="K4205" s="1546" t="s">
        <v>6456</v>
      </c>
      <c r="L4205" s="1546" t="s">
        <v>6515</v>
      </c>
    </row>
    <row r="4206" spans="1:12">
      <c r="A4206" s="1546" t="s">
        <v>314</v>
      </c>
      <c r="B4206" s="1817">
        <v>15489</v>
      </c>
      <c r="C4206" s="1546" t="s">
        <v>2667</v>
      </c>
      <c r="D4206" s="1546" t="s">
        <v>2325</v>
      </c>
      <c r="E4206" s="1546" t="s">
        <v>6260</v>
      </c>
      <c r="F4206" s="1546" t="s">
        <v>567</v>
      </c>
      <c r="G4206" s="1818">
        <v>5</v>
      </c>
      <c r="H4206" s="1818">
        <v>10</v>
      </c>
      <c r="I4206" s="1818">
        <v>50</v>
      </c>
      <c r="J4206" s="1546" t="s">
        <v>6527</v>
      </c>
      <c r="K4206" s="1546" t="s">
        <v>6456</v>
      </c>
      <c r="L4206" s="1546" t="s">
        <v>6515</v>
      </c>
    </row>
    <row r="4207" spans="1:12">
      <c r="A4207" s="1546" t="s">
        <v>314</v>
      </c>
      <c r="B4207" s="1817">
        <v>15490</v>
      </c>
      <c r="C4207" s="1546" t="s">
        <v>2667</v>
      </c>
      <c r="D4207" s="1546" t="s">
        <v>2325</v>
      </c>
      <c r="E4207" s="1546" t="s">
        <v>6310</v>
      </c>
      <c r="F4207" s="1546" t="s">
        <v>2699</v>
      </c>
      <c r="G4207" s="1818">
        <v>2</v>
      </c>
      <c r="H4207" s="1818">
        <v>10</v>
      </c>
      <c r="I4207" s="1818">
        <v>20</v>
      </c>
      <c r="J4207" s="1546" t="s">
        <v>6527</v>
      </c>
      <c r="K4207" s="1546" t="s">
        <v>6456</v>
      </c>
      <c r="L4207" s="1546" t="s">
        <v>6515</v>
      </c>
    </row>
    <row r="4208" spans="1:12">
      <c r="A4208" s="1546" t="s">
        <v>314</v>
      </c>
      <c r="B4208" s="1817">
        <v>15492</v>
      </c>
      <c r="C4208" s="1546" t="s">
        <v>2667</v>
      </c>
      <c r="D4208" s="1546" t="s">
        <v>2325</v>
      </c>
      <c r="E4208" s="1546" t="s">
        <v>6228</v>
      </c>
      <c r="F4208" s="1546" t="s">
        <v>22</v>
      </c>
      <c r="G4208" s="1818">
        <v>2</v>
      </c>
      <c r="H4208" s="1818">
        <v>5</v>
      </c>
      <c r="I4208" s="1818">
        <v>10</v>
      </c>
      <c r="J4208" s="1546" t="s">
        <v>6527</v>
      </c>
      <c r="K4208" s="1546" t="s">
        <v>6456</v>
      </c>
      <c r="L4208" s="1546" t="s">
        <v>6515</v>
      </c>
    </row>
    <row r="4209" spans="1:12">
      <c r="A4209" s="1546" t="s">
        <v>314</v>
      </c>
      <c r="B4209" s="1817">
        <v>15526</v>
      </c>
      <c r="C4209" s="1546" t="s">
        <v>2667</v>
      </c>
      <c r="D4209" s="1546" t="s">
        <v>2326</v>
      </c>
      <c r="E4209" s="1546" t="s">
        <v>891</v>
      </c>
      <c r="F4209" s="1546" t="s">
        <v>892</v>
      </c>
      <c r="G4209" s="1818"/>
      <c r="H4209" s="1818"/>
      <c r="I4209" s="1818">
        <v>20</v>
      </c>
      <c r="J4209" s="1546" t="s">
        <v>6523</v>
      </c>
      <c r="K4209" s="1546" t="s">
        <v>6456</v>
      </c>
      <c r="L4209" s="1546" t="s">
        <v>6515</v>
      </c>
    </row>
    <row r="4210" spans="1:12">
      <c r="A4210" s="1546" t="s">
        <v>314</v>
      </c>
      <c r="B4210" s="1817">
        <v>15565</v>
      </c>
      <c r="C4210" s="1546" t="s">
        <v>2669</v>
      </c>
      <c r="D4210" s="1546" t="s">
        <v>2327</v>
      </c>
      <c r="E4210" s="1546" t="s">
        <v>6531</v>
      </c>
      <c r="F4210" s="1546" t="s">
        <v>335</v>
      </c>
      <c r="G4210" s="1818">
        <v>1</v>
      </c>
      <c r="H4210" s="1818">
        <v>2</v>
      </c>
      <c r="I4210" s="1818">
        <v>2</v>
      </c>
      <c r="J4210" s="1546" t="s">
        <v>6527</v>
      </c>
      <c r="K4210" s="1546" t="s">
        <v>6456</v>
      </c>
      <c r="L4210" s="1546" t="s">
        <v>6515</v>
      </c>
    </row>
    <row r="4211" spans="1:12">
      <c r="A4211" s="1546" t="s">
        <v>314</v>
      </c>
      <c r="B4211" s="1817">
        <v>15567</v>
      </c>
      <c r="C4211" s="1546" t="s">
        <v>2669</v>
      </c>
      <c r="D4211" s="1546" t="s">
        <v>2327</v>
      </c>
      <c r="E4211" s="1546" t="s">
        <v>1974</v>
      </c>
      <c r="F4211" s="1546" t="s">
        <v>1975</v>
      </c>
      <c r="G4211" s="1818">
        <v>1</v>
      </c>
      <c r="H4211" s="1818">
        <v>25</v>
      </c>
      <c r="I4211" s="1818">
        <v>25</v>
      </c>
      <c r="J4211" s="1546" t="s">
        <v>6527</v>
      </c>
      <c r="K4211" s="1546" t="s">
        <v>6456</v>
      </c>
      <c r="L4211" s="1546" t="s">
        <v>6515</v>
      </c>
    </row>
    <row r="4212" spans="1:12">
      <c r="A4212" s="1546" t="s">
        <v>314</v>
      </c>
      <c r="B4212" s="1817">
        <v>15568</v>
      </c>
      <c r="C4212" s="1546" t="s">
        <v>2669</v>
      </c>
      <c r="D4212" s="1546" t="s">
        <v>2327</v>
      </c>
      <c r="E4212" s="1546" t="s">
        <v>17</v>
      </c>
      <c r="F4212" s="1546" t="s">
        <v>6515</v>
      </c>
      <c r="G4212" s="1818">
        <v>3</v>
      </c>
      <c r="H4212" s="1818"/>
      <c r="I4212" s="1818">
        <v>0</v>
      </c>
      <c r="J4212" s="1546" t="s">
        <v>6523</v>
      </c>
      <c r="K4212" s="1546" t="s">
        <v>6456</v>
      </c>
      <c r="L4212" s="1546" t="s">
        <v>6515</v>
      </c>
    </row>
    <row r="4213" spans="1:12">
      <c r="A4213" s="1546" t="s">
        <v>314</v>
      </c>
      <c r="B4213" s="1817">
        <v>15569</v>
      </c>
      <c r="C4213" s="1546" t="s">
        <v>2669</v>
      </c>
      <c r="D4213" s="1546" t="s">
        <v>2327</v>
      </c>
      <c r="E4213" s="1546" t="s">
        <v>1205</v>
      </c>
      <c r="F4213" s="1546" t="s">
        <v>6515</v>
      </c>
      <c r="G4213" s="1818"/>
      <c r="H4213" s="1818">
        <v>10</v>
      </c>
      <c r="I4213" s="1818">
        <v>10</v>
      </c>
      <c r="J4213" s="1546" t="s">
        <v>6523</v>
      </c>
      <c r="K4213" s="1546" t="s">
        <v>6456</v>
      </c>
      <c r="L4213" s="1546" t="s">
        <v>6515</v>
      </c>
    </row>
    <row r="4214" spans="1:12">
      <c r="A4214" s="1546" t="s">
        <v>314</v>
      </c>
      <c r="B4214" s="1817">
        <v>15571</v>
      </c>
      <c r="C4214" s="1546" t="s">
        <v>2669</v>
      </c>
      <c r="D4214" s="1546" t="s">
        <v>2327</v>
      </c>
      <c r="E4214" s="1546" t="s">
        <v>5920</v>
      </c>
      <c r="F4214" s="1546" t="s">
        <v>5921</v>
      </c>
      <c r="G4214" s="1818"/>
      <c r="H4214" s="1818">
        <v>3</v>
      </c>
      <c r="I4214" s="1818">
        <v>3</v>
      </c>
      <c r="J4214" s="1546" t="s">
        <v>6523</v>
      </c>
      <c r="K4214" s="1546" t="s">
        <v>6456</v>
      </c>
      <c r="L4214" s="1546" t="s">
        <v>6515</v>
      </c>
    </row>
    <row r="4215" spans="1:12">
      <c r="A4215" s="1546" t="s">
        <v>314</v>
      </c>
      <c r="B4215" s="1817">
        <v>15572</v>
      </c>
      <c r="C4215" s="1546" t="s">
        <v>2669</v>
      </c>
      <c r="D4215" s="1546" t="s">
        <v>2327</v>
      </c>
      <c r="E4215" s="1546" t="s">
        <v>6255</v>
      </c>
      <c r="F4215" s="1546" t="s">
        <v>5929</v>
      </c>
      <c r="G4215" s="1818"/>
      <c r="H4215" s="1818">
        <v>2</v>
      </c>
      <c r="I4215" s="1818">
        <v>2</v>
      </c>
      <c r="J4215" s="1546" t="s">
        <v>6523</v>
      </c>
      <c r="K4215" s="1546" t="s">
        <v>6456</v>
      </c>
      <c r="L4215" s="1546" t="s">
        <v>6515</v>
      </c>
    </row>
    <row r="4216" spans="1:12">
      <c r="A4216" s="1546" t="s">
        <v>314</v>
      </c>
      <c r="B4216" s="1817">
        <v>15574</v>
      </c>
      <c r="C4216" s="1546" t="s">
        <v>2669</v>
      </c>
      <c r="D4216" s="1546" t="s">
        <v>2327</v>
      </c>
      <c r="E4216" s="1546" t="s">
        <v>6538</v>
      </c>
      <c r="F4216" s="1546" t="s">
        <v>536</v>
      </c>
      <c r="G4216" s="1818"/>
      <c r="H4216" s="1818">
        <v>10</v>
      </c>
      <c r="I4216" s="1818">
        <v>10</v>
      </c>
      <c r="J4216" s="1546" t="s">
        <v>6523</v>
      </c>
      <c r="K4216" s="1546" t="s">
        <v>6456</v>
      </c>
      <c r="L4216" s="1546" t="s">
        <v>6515</v>
      </c>
    </row>
    <row r="4217" spans="1:12">
      <c r="A4217" s="1546" t="s">
        <v>314</v>
      </c>
      <c r="B4217" s="1817">
        <v>15576</v>
      </c>
      <c r="C4217" s="1546" t="s">
        <v>2669</v>
      </c>
      <c r="D4217" s="1546" t="s">
        <v>2327</v>
      </c>
      <c r="E4217" s="1546" t="s">
        <v>649</v>
      </c>
      <c r="F4217" s="1546" t="s">
        <v>917</v>
      </c>
      <c r="G4217" s="1818"/>
      <c r="H4217" s="1818">
        <v>2</v>
      </c>
      <c r="I4217" s="1818">
        <v>2</v>
      </c>
      <c r="J4217" s="1546" t="s">
        <v>6523</v>
      </c>
      <c r="K4217" s="1546" t="s">
        <v>6456</v>
      </c>
      <c r="L4217" s="1546" t="s">
        <v>6515</v>
      </c>
    </row>
    <row r="4218" spans="1:12">
      <c r="A4218" s="1546" t="s">
        <v>314</v>
      </c>
      <c r="B4218" s="1817">
        <v>15577</v>
      </c>
      <c r="C4218" s="1546" t="s">
        <v>2669</v>
      </c>
      <c r="D4218" s="1546" t="s">
        <v>2327</v>
      </c>
      <c r="E4218" s="1546" t="s">
        <v>555</v>
      </c>
      <c r="F4218" s="1546" t="s">
        <v>728</v>
      </c>
      <c r="G4218" s="1818"/>
      <c r="H4218" s="1818">
        <v>1</v>
      </c>
      <c r="I4218" s="1818">
        <v>1</v>
      </c>
      <c r="J4218" s="1546" t="s">
        <v>6523</v>
      </c>
      <c r="K4218" s="1546" t="s">
        <v>6456</v>
      </c>
      <c r="L4218" s="1546" t="s">
        <v>6515</v>
      </c>
    </row>
    <row r="4219" spans="1:12">
      <c r="A4219" s="1546" t="s">
        <v>314</v>
      </c>
      <c r="B4219" s="1817">
        <v>15578</v>
      </c>
      <c r="C4219" s="1546" t="s">
        <v>2669</v>
      </c>
      <c r="D4219" s="1546" t="s">
        <v>2327</v>
      </c>
      <c r="E4219" s="1546" t="s">
        <v>1007</v>
      </c>
      <c r="F4219" s="1546" t="s">
        <v>1006</v>
      </c>
      <c r="G4219" s="1818"/>
      <c r="H4219" s="1818">
        <v>2</v>
      </c>
      <c r="I4219" s="1818">
        <v>2</v>
      </c>
      <c r="J4219" s="1546" t="s">
        <v>6523</v>
      </c>
      <c r="K4219" s="1546" t="s">
        <v>6456</v>
      </c>
      <c r="L4219" s="1546" t="s">
        <v>6515</v>
      </c>
    </row>
    <row r="4220" spans="1:12">
      <c r="A4220" s="1546" t="s">
        <v>314</v>
      </c>
      <c r="B4220" s="1817">
        <v>15579</v>
      </c>
      <c r="C4220" s="1546" t="s">
        <v>2669</v>
      </c>
      <c r="D4220" s="1546" t="s">
        <v>2327</v>
      </c>
      <c r="E4220" s="1546" t="s">
        <v>1694</v>
      </c>
      <c r="F4220" s="1546" t="s">
        <v>977</v>
      </c>
      <c r="G4220" s="1818"/>
      <c r="H4220" s="1818">
        <v>2</v>
      </c>
      <c r="I4220" s="1818">
        <v>2</v>
      </c>
      <c r="J4220" s="1546" t="s">
        <v>6523</v>
      </c>
      <c r="K4220" s="1546" t="s">
        <v>6456</v>
      </c>
      <c r="L4220" s="1546" t="s">
        <v>6515</v>
      </c>
    </row>
    <row r="4221" spans="1:12">
      <c r="A4221" s="1546" t="s">
        <v>314</v>
      </c>
      <c r="B4221" s="1817">
        <v>15580</v>
      </c>
      <c r="C4221" s="1546" t="s">
        <v>2669</v>
      </c>
      <c r="D4221" s="1546" t="s">
        <v>2327</v>
      </c>
      <c r="E4221" s="1546" t="s">
        <v>6195</v>
      </c>
      <c r="F4221" s="1546" t="s">
        <v>629</v>
      </c>
      <c r="G4221" s="1818"/>
      <c r="H4221" s="1818">
        <v>2</v>
      </c>
      <c r="I4221" s="1818">
        <v>2</v>
      </c>
      <c r="J4221" s="1546" t="s">
        <v>6523</v>
      </c>
      <c r="K4221" s="1546" t="s">
        <v>6456</v>
      </c>
      <c r="L4221" s="1546" t="s">
        <v>6515</v>
      </c>
    </row>
    <row r="4222" spans="1:12">
      <c r="A4222" s="1546" t="s">
        <v>314</v>
      </c>
      <c r="B4222" s="1817">
        <v>15581</v>
      </c>
      <c r="C4222" s="1546" t="s">
        <v>2669</v>
      </c>
      <c r="D4222" s="1546" t="s">
        <v>2327</v>
      </c>
      <c r="E4222" s="1546" t="s">
        <v>6079</v>
      </c>
      <c r="F4222" s="1546" t="s">
        <v>631</v>
      </c>
      <c r="G4222" s="1818"/>
      <c r="H4222" s="1818">
        <v>3</v>
      </c>
      <c r="I4222" s="1818">
        <v>3</v>
      </c>
      <c r="J4222" s="1546" t="s">
        <v>6523</v>
      </c>
      <c r="K4222" s="1546" t="s">
        <v>6456</v>
      </c>
      <c r="L4222" s="1546" t="s">
        <v>6515</v>
      </c>
    </row>
    <row r="4223" spans="1:12">
      <c r="A4223" s="1546" t="s">
        <v>314</v>
      </c>
      <c r="B4223" s="1817">
        <v>15608</v>
      </c>
      <c r="C4223" s="1546" t="s">
        <v>2667</v>
      </c>
      <c r="D4223" s="1546" t="s">
        <v>2328</v>
      </c>
      <c r="E4223" s="1546" t="s">
        <v>1036</v>
      </c>
      <c r="F4223" s="1546" t="s">
        <v>1163</v>
      </c>
      <c r="G4223" s="1818">
        <v>1</v>
      </c>
      <c r="H4223" s="1818">
        <v>5</v>
      </c>
      <c r="I4223" s="1818">
        <v>5</v>
      </c>
      <c r="J4223" s="1546" t="s">
        <v>6527</v>
      </c>
      <c r="K4223" s="1546" t="s">
        <v>6456</v>
      </c>
      <c r="L4223" s="1546" t="s">
        <v>6515</v>
      </c>
    </row>
    <row r="4224" spans="1:12">
      <c r="A4224" s="1546" t="s">
        <v>314</v>
      </c>
      <c r="B4224" s="1817">
        <v>15609</v>
      </c>
      <c r="C4224" s="1546" t="s">
        <v>2667</v>
      </c>
      <c r="D4224" s="1546" t="s">
        <v>2328</v>
      </c>
      <c r="E4224" s="1546" t="s">
        <v>515</v>
      </c>
      <c r="F4224" s="1546" t="s">
        <v>6490</v>
      </c>
      <c r="G4224" s="1818"/>
      <c r="H4224" s="1818">
        <v>10</v>
      </c>
      <c r="I4224" s="1818">
        <v>10</v>
      </c>
      <c r="J4224" s="1546" t="s">
        <v>6523</v>
      </c>
      <c r="K4224" s="1546" t="s">
        <v>6456</v>
      </c>
      <c r="L4224" s="1546" t="s">
        <v>6515</v>
      </c>
    </row>
    <row r="4225" spans="1:12">
      <c r="A4225" s="1546" t="s">
        <v>314</v>
      </c>
      <c r="B4225" s="1817">
        <v>15611</v>
      </c>
      <c r="C4225" s="1546" t="s">
        <v>2667</v>
      </c>
      <c r="D4225" s="1546" t="s">
        <v>2328</v>
      </c>
      <c r="E4225" s="1546" t="s">
        <v>1303</v>
      </c>
      <c r="F4225" s="1546" t="s">
        <v>1601</v>
      </c>
      <c r="G4225" s="1818"/>
      <c r="H4225" s="1818">
        <v>5</v>
      </c>
      <c r="I4225" s="1818">
        <v>5</v>
      </c>
      <c r="J4225" s="1546" t="s">
        <v>6523</v>
      </c>
      <c r="K4225" s="1546" t="s">
        <v>6456</v>
      </c>
      <c r="L4225" s="1546" t="s">
        <v>6515</v>
      </c>
    </row>
    <row r="4226" spans="1:12">
      <c r="A4226" s="1546" t="s">
        <v>314</v>
      </c>
      <c r="B4226" s="1817">
        <v>15612</v>
      </c>
      <c r="C4226" s="1546" t="s">
        <v>2667</v>
      </c>
      <c r="D4226" s="1546" t="s">
        <v>2328</v>
      </c>
      <c r="E4226" s="1546" t="s">
        <v>865</v>
      </c>
      <c r="F4226" s="1546" t="s">
        <v>6497</v>
      </c>
      <c r="G4226" s="1818"/>
      <c r="H4226" s="1818">
        <v>5</v>
      </c>
      <c r="I4226" s="1818">
        <v>5</v>
      </c>
      <c r="J4226" s="1546" t="s">
        <v>6523</v>
      </c>
      <c r="K4226" s="1546" t="s">
        <v>6456</v>
      </c>
      <c r="L4226" s="1546" t="s">
        <v>6515</v>
      </c>
    </row>
    <row r="4227" spans="1:12">
      <c r="A4227" s="1546" t="s">
        <v>314</v>
      </c>
      <c r="B4227" s="1817">
        <v>15617</v>
      </c>
      <c r="C4227" s="1546" t="s">
        <v>2667</v>
      </c>
      <c r="D4227" s="1546" t="s">
        <v>2328</v>
      </c>
      <c r="E4227" s="1546" t="s">
        <v>555</v>
      </c>
      <c r="F4227" s="1546" t="s">
        <v>728</v>
      </c>
      <c r="G4227" s="1818">
        <v>1</v>
      </c>
      <c r="H4227" s="1818">
        <v>10</v>
      </c>
      <c r="I4227" s="1818">
        <v>10</v>
      </c>
      <c r="J4227" s="1546" t="s">
        <v>6527</v>
      </c>
      <c r="K4227" s="1546" t="s">
        <v>6456</v>
      </c>
      <c r="L4227" s="1546" t="s">
        <v>6515</v>
      </c>
    </row>
    <row r="4228" spans="1:12">
      <c r="A4228" s="1546" t="s">
        <v>314</v>
      </c>
      <c r="B4228" s="1817">
        <v>15618</v>
      </c>
      <c r="C4228" s="1546" t="s">
        <v>2667</v>
      </c>
      <c r="D4228" s="1546" t="s">
        <v>2328</v>
      </c>
      <c r="E4228" s="1546" t="s">
        <v>277</v>
      </c>
      <c r="F4228" s="1546" t="s">
        <v>623</v>
      </c>
      <c r="G4228" s="1818"/>
      <c r="H4228" s="1818">
        <v>6</v>
      </c>
      <c r="I4228" s="1818">
        <v>6</v>
      </c>
      <c r="J4228" s="1546" t="s">
        <v>6523</v>
      </c>
      <c r="K4228" s="1546" t="s">
        <v>6456</v>
      </c>
      <c r="L4228" s="1546" t="s">
        <v>6515</v>
      </c>
    </row>
    <row r="4229" spans="1:12">
      <c r="A4229" s="1546" t="s">
        <v>314</v>
      </c>
      <c r="B4229" s="1817">
        <v>15620</v>
      </c>
      <c r="C4229" s="1546" t="s">
        <v>2667</v>
      </c>
      <c r="D4229" s="1546" t="s">
        <v>2328</v>
      </c>
      <c r="E4229" s="1546" t="s">
        <v>6133</v>
      </c>
      <c r="F4229" s="1546" t="s">
        <v>991</v>
      </c>
      <c r="G4229" s="1818">
        <v>1</v>
      </c>
      <c r="H4229" s="1818">
        <v>3</v>
      </c>
      <c r="I4229" s="1818">
        <v>3</v>
      </c>
      <c r="J4229" s="1546" t="s">
        <v>6527</v>
      </c>
      <c r="K4229" s="1546" t="s">
        <v>6456</v>
      </c>
      <c r="L4229" s="1546" t="s">
        <v>6515</v>
      </c>
    </row>
    <row r="4230" spans="1:12">
      <c r="A4230" s="1546" t="s">
        <v>314</v>
      </c>
      <c r="B4230" s="1817">
        <v>15621</v>
      </c>
      <c r="C4230" s="1546" t="s">
        <v>2667</v>
      </c>
      <c r="D4230" s="1546" t="s">
        <v>2328</v>
      </c>
      <c r="E4230" s="1546" t="s">
        <v>6261</v>
      </c>
      <c r="F4230" s="1546" t="s">
        <v>6026</v>
      </c>
      <c r="G4230" s="1818"/>
      <c r="H4230" s="1818">
        <v>2</v>
      </c>
      <c r="I4230" s="1818">
        <v>2</v>
      </c>
      <c r="J4230" s="1546" t="s">
        <v>6523</v>
      </c>
      <c r="K4230" s="1546" t="s">
        <v>6456</v>
      </c>
      <c r="L4230" s="1546" t="s">
        <v>6515</v>
      </c>
    </row>
    <row r="4231" spans="1:12">
      <c r="A4231" s="1546" t="s">
        <v>314</v>
      </c>
      <c r="B4231" s="1817">
        <v>15623</v>
      </c>
      <c r="C4231" s="1546" t="s">
        <v>2667</v>
      </c>
      <c r="D4231" s="1546" t="s">
        <v>2328</v>
      </c>
      <c r="E4231" s="1546" t="s">
        <v>647</v>
      </c>
      <c r="F4231" s="1546" t="s">
        <v>648</v>
      </c>
      <c r="G4231" s="1818">
        <v>1</v>
      </c>
      <c r="H4231" s="1818">
        <v>1</v>
      </c>
      <c r="I4231" s="1818">
        <v>1</v>
      </c>
      <c r="J4231" s="1546" t="s">
        <v>6527</v>
      </c>
      <c r="K4231" s="1546" t="s">
        <v>6456</v>
      </c>
      <c r="L4231" s="1546" t="s">
        <v>6515</v>
      </c>
    </row>
    <row r="4232" spans="1:12">
      <c r="A4232" s="1546" t="s">
        <v>314</v>
      </c>
      <c r="B4232" s="1817">
        <v>15626</v>
      </c>
      <c r="C4232" s="1546" t="s">
        <v>2667</v>
      </c>
      <c r="D4232" s="1546" t="s">
        <v>2328</v>
      </c>
      <c r="E4232" s="1546" t="s">
        <v>5860</v>
      </c>
      <c r="F4232" s="1546" t="s">
        <v>5861</v>
      </c>
      <c r="G4232" s="1818">
        <v>2</v>
      </c>
      <c r="H4232" s="1818">
        <v>1</v>
      </c>
      <c r="I4232" s="1818">
        <v>2</v>
      </c>
      <c r="J4232" s="1546" t="s">
        <v>6527</v>
      </c>
      <c r="K4232" s="1546" t="s">
        <v>6456</v>
      </c>
      <c r="L4232" s="1546" t="s">
        <v>6515</v>
      </c>
    </row>
    <row r="4233" spans="1:12">
      <c r="A4233" s="1546" t="s">
        <v>314</v>
      </c>
      <c r="B4233" s="1817">
        <v>15629</v>
      </c>
      <c r="C4233" s="1546" t="s">
        <v>2667</v>
      </c>
      <c r="D4233" s="1546" t="s">
        <v>2328</v>
      </c>
      <c r="E4233" s="1546" t="s">
        <v>6141</v>
      </c>
      <c r="F4233" s="1546" t="s">
        <v>6096</v>
      </c>
      <c r="G4233" s="1818"/>
      <c r="H4233" s="1818">
        <v>2</v>
      </c>
      <c r="I4233" s="1818">
        <v>2</v>
      </c>
      <c r="J4233" s="1546" t="s">
        <v>6523</v>
      </c>
      <c r="K4233" s="1546" t="s">
        <v>6456</v>
      </c>
      <c r="L4233" s="1546" t="s">
        <v>6515</v>
      </c>
    </row>
    <row r="4234" spans="1:12">
      <c r="A4234" s="1546" t="s">
        <v>314</v>
      </c>
      <c r="B4234" s="1817">
        <v>15630</v>
      </c>
      <c r="C4234" s="1546" t="s">
        <v>2667</v>
      </c>
      <c r="D4234" s="1546" t="s">
        <v>2328</v>
      </c>
      <c r="E4234" s="1546" t="s">
        <v>6095</v>
      </c>
      <c r="F4234" s="1546" t="s">
        <v>6096</v>
      </c>
      <c r="G4234" s="1818"/>
      <c r="H4234" s="1818">
        <v>2</v>
      </c>
      <c r="I4234" s="1818">
        <v>2</v>
      </c>
      <c r="J4234" s="1546" t="s">
        <v>6523</v>
      </c>
      <c r="K4234" s="1546" t="s">
        <v>6456</v>
      </c>
      <c r="L4234" s="1546" t="s">
        <v>6515</v>
      </c>
    </row>
    <row r="4235" spans="1:12">
      <c r="A4235" s="1546" t="s">
        <v>314</v>
      </c>
      <c r="B4235" s="1817">
        <v>15631</v>
      </c>
      <c r="C4235" s="1546" t="s">
        <v>2667</v>
      </c>
      <c r="D4235" s="1546" t="s">
        <v>2328</v>
      </c>
      <c r="E4235" s="1546" t="s">
        <v>6253</v>
      </c>
      <c r="F4235" s="1546" t="s">
        <v>6254</v>
      </c>
      <c r="G4235" s="1818"/>
      <c r="H4235" s="1818">
        <v>2</v>
      </c>
      <c r="I4235" s="1818">
        <v>2</v>
      </c>
      <c r="J4235" s="1546" t="s">
        <v>6523</v>
      </c>
      <c r="K4235" s="1546" t="s">
        <v>6456</v>
      </c>
      <c r="L4235" s="1546" t="s">
        <v>6515</v>
      </c>
    </row>
    <row r="4236" spans="1:12">
      <c r="A4236" s="1546" t="s">
        <v>314</v>
      </c>
      <c r="B4236" s="1817">
        <v>15632</v>
      </c>
      <c r="C4236" s="1546" t="s">
        <v>2667</v>
      </c>
      <c r="D4236" s="1546" t="s">
        <v>2328</v>
      </c>
      <c r="E4236" s="1546" t="s">
        <v>6528</v>
      </c>
      <c r="F4236" s="1546" t="s">
        <v>288</v>
      </c>
      <c r="G4236" s="1818"/>
      <c r="H4236" s="1818">
        <v>1</v>
      </c>
      <c r="I4236" s="1818">
        <v>1</v>
      </c>
      <c r="J4236" s="1546" t="s">
        <v>6523</v>
      </c>
      <c r="K4236" s="1546" t="s">
        <v>6456</v>
      </c>
      <c r="L4236" s="1546" t="s">
        <v>6515</v>
      </c>
    </row>
    <row r="4237" spans="1:12">
      <c r="A4237" s="1546" t="s">
        <v>314</v>
      </c>
      <c r="B4237" s="1817">
        <v>15633</v>
      </c>
      <c r="C4237" s="1546" t="s">
        <v>2667</v>
      </c>
      <c r="D4237" s="1546" t="s">
        <v>2328</v>
      </c>
      <c r="E4237" s="1546" t="s">
        <v>6366</v>
      </c>
      <c r="F4237" s="1546" t="s">
        <v>2009</v>
      </c>
      <c r="G4237" s="1818"/>
      <c r="H4237" s="1818">
        <v>1</v>
      </c>
      <c r="I4237" s="1818">
        <v>1</v>
      </c>
      <c r="J4237" s="1546" t="s">
        <v>6523</v>
      </c>
      <c r="K4237" s="1546" t="s">
        <v>6456</v>
      </c>
      <c r="L4237" s="1546" t="s">
        <v>6515</v>
      </c>
    </row>
    <row r="4238" spans="1:12">
      <c r="A4238" s="1546" t="s">
        <v>314</v>
      </c>
      <c r="B4238" s="1817">
        <v>15634</v>
      </c>
      <c r="C4238" s="1546" t="s">
        <v>2667</v>
      </c>
      <c r="D4238" s="1546" t="s">
        <v>2328</v>
      </c>
      <c r="E4238" s="1546" t="s">
        <v>1672</v>
      </c>
      <c r="F4238" s="1546" t="s">
        <v>577</v>
      </c>
      <c r="G4238" s="1818"/>
      <c r="H4238" s="1818">
        <v>1</v>
      </c>
      <c r="I4238" s="1818">
        <v>1</v>
      </c>
      <c r="J4238" s="1546" t="s">
        <v>6523</v>
      </c>
      <c r="K4238" s="1546" t="s">
        <v>6456</v>
      </c>
      <c r="L4238" s="1546" t="s">
        <v>6515</v>
      </c>
    </row>
    <row r="4239" spans="1:12">
      <c r="A4239" s="1546" t="s">
        <v>314</v>
      </c>
      <c r="B4239" s="1817">
        <v>15635</v>
      </c>
      <c r="C4239" s="1546" t="s">
        <v>2667</v>
      </c>
      <c r="D4239" s="1546" t="s">
        <v>2328</v>
      </c>
      <c r="E4239" s="1546" t="s">
        <v>6333</v>
      </c>
      <c r="F4239" s="1546" t="s">
        <v>1453</v>
      </c>
      <c r="G4239" s="1818"/>
      <c r="H4239" s="1818">
        <v>1</v>
      </c>
      <c r="I4239" s="1818">
        <v>1</v>
      </c>
      <c r="J4239" s="1546" t="s">
        <v>6523</v>
      </c>
      <c r="K4239" s="1546" t="s">
        <v>6456</v>
      </c>
      <c r="L4239" s="1546" t="s">
        <v>6515</v>
      </c>
    </row>
    <row r="4240" spans="1:12">
      <c r="A4240" s="1546" t="s">
        <v>314</v>
      </c>
      <c r="B4240" s="1817">
        <v>15640</v>
      </c>
      <c r="C4240" s="1546" t="s">
        <v>2667</v>
      </c>
      <c r="D4240" s="1546" t="s">
        <v>2328</v>
      </c>
      <c r="E4240" s="1546" t="s">
        <v>586</v>
      </c>
      <c r="F4240" s="1546" t="s">
        <v>532</v>
      </c>
      <c r="G4240" s="1818"/>
      <c r="H4240" s="1818">
        <v>3</v>
      </c>
      <c r="I4240" s="1818">
        <v>3</v>
      </c>
      <c r="J4240" s="1546" t="s">
        <v>6523</v>
      </c>
      <c r="K4240" s="1546" t="s">
        <v>6456</v>
      </c>
      <c r="L4240" s="1546" t="s">
        <v>6515</v>
      </c>
    </row>
    <row r="4241" spans="1:12">
      <c r="A4241" s="1546" t="s">
        <v>314</v>
      </c>
      <c r="B4241" s="1817">
        <v>15641</v>
      </c>
      <c r="C4241" s="1546" t="s">
        <v>2667</v>
      </c>
      <c r="D4241" s="1546" t="s">
        <v>2328</v>
      </c>
      <c r="E4241" s="1546" t="s">
        <v>757</v>
      </c>
      <c r="F4241" s="1546" t="s">
        <v>2555</v>
      </c>
      <c r="G4241" s="1818"/>
      <c r="H4241" s="1818">
        <v>2</v>
      </c>
      <c r="I4241" s="1818">
        <v>2</v>
      </c>
      <c r="J4241" s="1546" t="s">
        <v>6523</v>
      </c>
      <c r="K4241" s="1546" t="s">
        <v>6456</v>
      </c>
      <c r="L4241" s="1546" t="s">
        <v>6515</v>
      </c>
    </row>
    <row r="4242" spans="1:12">
      <c r="A4242" s="1546" t="s">
        <v>314</v>
      </c>
      <c r="B4242" s="1817">
        <v>15642</v>
      </c>
      <c r="C4242" s="1546" t="s">
        <v>2667</v>
      </c>
      <c r="D4242" s="1546" t="s">
        <v>2328</v>
      </c>
      <c r="E4242" s="1546" t="s">
        <v>833</v>
      </c>
      <c r="F4242" s="1546" t="s">
        <v>2502</v>
      </c>
      <c r="G4242" s="1818"/>
      <c r="H4242" s="1818">
        <v>2</v>
      </c>
      <c r="I4242" s="1818">
        <v>2</v>
      </c>
      <c r="J4242" s="1546" t="s">
        <v>6523</v>
      </c>
      <c r="K4242" s="1546" t="s">
        <v>6456</v>
      </c>
      <c r="L4242" s="1546" t="s">
        <v>6515</v>
      </c>
    </row>
    <row r="4243" spans="1:12">
      <c r="A4243" s="1546" t="s">
        <v>314</v>
      </c>
      <c r="B4243" s="1817">
        <v>15643</v>
      </c>
      <c r="C4243" s="1546" t="s">
        <v>2667</v>
      </c>
      <c r="D4243" s="1546" t="s">
        <v>2328</v>
      </c>
      <c r="E4243" s="1546" t="s">
        <v>2503</v>
      </c>
      <c r="F4243" s="1546" t="s">
        <v>1439</v>
      </c>
      <c r="G4243" s="1818"/>
      <c r="H4243" s="1818">
        <v>2</v>
      </c>
      <c r="I4243" s="1818">
        <v>2</v>
      </c>
      <c r="J4243" s="1546" t="s">
        <v>6523</v>
      </c>
      <c r="K4243" s="1546" t="s">
        <v>6456</v>
      </c>
      <c r="L4243" s="1546" t="s">
        <v>6515</v>
      </c>
    </row>
    <row r="4244" spans="1:12">
      <c r="A4244" s="1546" t="s">
        <v>314</v>
      </c>
      <c r="B4244" s="1817">
        <v>15669</v>
      </c>
      <c r="C4244" s="1546" t="s">
        <v>2667</v>
      </c>
      <c r="D4244" s="1546" t="s">
        <v>2329</v>
      </c>
      <c r="E4244" s="1546" t="s">
        <v>6206</v>
      </c>
      <c r="F4244" s="1546" t="s">
        <v>1279</v>
      </c>
      <c r="G4244" s="1818">
        <v>1</v>
      </c>
      <c r="H4244" s="1818">
        <v>4</v>
      </c>
      <c r="I4244" s="1818">
        <v>4</v>
      </c>
      <c r="J4244" s="1546" t="s">
        <v>6527</v>
      </c>
      <c r="K4244" s="1546" t="s">
        <v>6427</v>
      </c>
      <c r="L4244" s="1546" t="s">
        <v>6641</v>
      </c>
    </row>
    <row r="4245" spans="1:12">
      <c r="A4245" s="1546" t="s">
        <v>314</v>
      </c>
      <c r="B4245" s="1817">
        <v>15670</v>
      </c>
      <c r="C4245" s="1546" t="s">
        <v>2667</v>
      </c>
      <c r="D4245" s="1546" t="s">
        <v>2329</v>
      </c>
      <c r="E4245" s="1546" t="s">
        <v>6211</v>
      </c>
      <c r="F4245" s="1546" t="s">
        <v>1559</v>
      </c>
      <c r="G4245" s="1818">
        <v>2</v>
      </c>
      <c r="H4245" s="1818">
        <v>4</v>
      </c>
      <c r="I4245" s="1818">
        <v>8</v>
      </c>
      <c r="J4245" s="1546" t="s">
        <v>6527</v>
      </c>
      <c r="K4245" s="1546" t="s">
        <v>6427</v>
      </c>
      <c r="L4245" s="1546" t="s">
        <v>6641</v>
      </c>
    </row>
    <row r="4246" spans="1:12">
      <c r="A4246" s="1546" t="s">
        <v>314</v>
      </c>
      <c r="B4246" s="1817">
        <v>15703</v>
      </c>
      <c r="C4246" s="1546" t="s">
        <v>2667</v>
      </c>
      <c r="D4246" s="1546" t="s">
        <v>2330</v>
      </c>
      <c r="E4246" s="1546" t="s">
        <v>1661</v>
      </c>
      <c r="F4246" s="1546" t="s">
        <v>438</v>
      </c>
      <c r="G4246" s="1818"/>
      <c r="H4246" s="1818"/>
      <c r="I4246" s="1818">
        <v>1</v>
      </c>
      <c r="J4246" s="1546" t="s">
        <v>6523</v>
      </c>
      <c r="K4246" s="1546" t="s">
        <v>6427</v>
      </c>
      <c r="L4246" s="1546" t="s">
        <v>6642</v>
      </c>
    </row>
    <row r="4247" spans="1:12">
      <c r="A4247" s="1546" t="s">
        <v>314</v>
      </c>
      <c r="B4247" s="1817">
        <v>15704</v>
      </c>
      <c r="C4247" s="1546" t="s">
        <v>2667</v>
      </c>
      <c r="D4247" s="1546" t="s">
        <v>2330</v>
      </c>
      <c r="E4247" s="1546" t="s">
        <v>6329</v>
      </c>
      <c r="F4247" s="1546" t="s">
        <v>6292</v>
      </c>
      <c r="G4247" s="1818"/>
      <c r="H4247" s="1818"/>
      <c r="I4247" s="1818">
        <v>1</v>
      </c>
      <c r="J4247" s="1546" t="s">
        <v>6523</v>
      </c>
      <c r="K4247" s="1546" t="s">
        <v>6427</v>
      </c>
      <c r="L4247" s="1546" t="s">
        <v>6642</v>
      </c>
    </row>
    <row r="4248" spans="1:12">
      <c r="A4248" s="1546" t="s">
        <v>314</v>
      </c>
      <c r="B4248" s="1817">
        <v>15705</v>
      </c>
      <c r="C4248" s="1546" t="s">
        <v>2667</v>
      </c>
      <c r="D4248" s="1546" t="s">
        <v>2330</v>
      </c>
      <c r="E4248" s="1546" t="s">
        <v>6176</v>
      </c>
      <c r="F4248" s="1546" t="s">
        <v>6096</v>
      </c>
      <c r="G4248" s="1818"/>
      <c r="H4248" s="1818"/>
      <c r="I4248" s="1818">
        <v>2</v>
      </c>
      <c r="J4248" s="1546" t="s">
        <v>6523</v>
      </c>
      <c r="K4248" s="1546" t="s">
        <v>6427</v>
      </c>
      <c r="L4248" s="1546" t="s">
        <v>6642</v>
      </c>
    </row>
    <row r="4249" spans="1:12">
      <c r="A4249" s="1546" t="s">
        <v>314</v>
      </c>
      <c r="B4249" s="1817">
        <v>15706</v>
      </c>
      <c r="C4249" s="1546" t="s">
        <v>2667</v>
      </c>
      <c r="D4249" s="1546" t="s">
        <v>2330</v>
      </c>
      <c r="E4249" s="1546" t="s">
        <v>1059</v>
      </c>
      <c r="F4249" s="1546" t="s">
        <v>436</v>
      </c>
      <c r="G4249" s="1818"/>
      <c r="H4249" s="1818"/>
      <c r="I4249" s="1818">
        <v>1</v>
      </c>
      <c r="J4249" s="1546" t="s">
        <v>6523</v>
      </c>
      <c r="K4249" s="1546" t="s">
        <v>6427</v>
      </c>
      <c r="L4249" s="1546" t="s">
        <v>6642</v>
      </c>
    </row>
    <row r="4250" spans="1:12">
      <c r="A4250" s="1546" t="s">
        <v>314</v>
      </c>
      <c r="B4250" s="1817">
        <v>15739</v>
      </c>
      <c r="C4250" s="1546" t="s">
        <v>2667</v>
      </c>
      <c r="D4250" s="1546" t="s">
        <v>2331</v>
      </c>
      <c r="E4250" s="1546" t="s">
        <v>5905</v>
      </c>
      <c r="F4250" s="1546" t="s">
        <v>6096</v>
      </c>
      <c r="G4250" s="1818">
        <v>1</v>
      </c>
      <c r="H4250" s="1818">
        <v>5</v>
      </c>
      <c r="I4250" s="1818">
        <v>5</v>
      </c>
      <c r="J4250" s="1546" t="s">
        <v>6527</v>
      </c>
      <c r="K4250" s="1546" t="s">
        <v>6456</v>
      </c>
      <c r="L4250" s="1546" t="s">
        <v>6515</v>
      </c>
    </row>
    <row r="4251" spans="1:12">
      <c r="A4251" s="1546" t="s">
        <v>314</v>
      </c>
      <c r="B4251" s="1817">
        <v>15740</v>
      </c>
      <c r="C4251" s="1546" t="s">
        <v>2667</v>
      </c>
      <c r="D4251" s="1546" t="s">
        <v>2331</v>
      </c>
      <c r="E4251" s="1546" t="s">
        <v>6126</v>
      </c>
      <c r="F4251" s="1546" t="s">
        <v>857</v>
      </c>
      <c r="G4251" s="1818">
        <v>1</v>
      </c>
      <c r="H4251" s="1818">
        <v>5</v>
      </c>
      <c r="I4251" s="1818">
        <v>5</v>
      </c>
      <c r="J4251" s="1546" t="s">
        <v>6527</v>
      </c>
      <c r="K4251" s="1546" t="s">
        <v>6456</v>
      </c>
      <c r="L4251" s="1546" t="s">
        <v>6515</v>
      </c>
    </row>
    <row r="4252" spans="1:12">
      <c r="A4252" s="1546" t="s">
        <v>314</v>
      </c>
      <c r="B4252" s="1817">
        <v>15741</v>
      </c>
      <c r="C4252" s="1546" t="s">
        <v>2667</v>
      </c>
      <c r="D4252" s="1546" t="s">
        <v>2331</v>
      </c>
      <c r="E4252" s="1546" t="s">
        <v>6251</v>
      </c>
      <c r="F4252" s="1546" t="s">
        <v>450</v>
      </c>
      <c r="G4252" s="1818">
        <v>1</v>
      </c>
      <c r="H4252" s="1818">
        <v>5</v>
      </c>
      <c r="I4252" s="1818">
        <v>5</v>
      </c>
      <c r="J4252" s="1546" t="s">
        <v>6527</v>
      </c>
      <c r="K4252" s="1546" t="s">
        <v>6456</v>
      </c>
      <c r="L4252" s="1546" t="s">
        <v>6515</v>
      </c>
    </row>
    <row r="4253" spans="1:12">
      <c r="A4253" s="1546" t="s">
        <v>314</v>
      </c>
      <c r="B4253" s="1817">
        <v>15743</v>
      </c>
      <c r="C4253" s="1546" t="s">
        <v>2667</v>
      </c>
      <c r="D4253" s="1546" t="s">
        <v>2331</v>
      </c>
      <c r="E4253" s="1546" t="s">
        <v>551</v>
      </c>
      <c r="F4253" s="1546" t="s">
        <v>1528</v>
      </c>
      <c r="G4253" s="1818">
        <v>1</v>
      </c>
      <c r="H4253" s="1818">
        <v>30</v>
      </c>
      <c r="I4253" s="1818">
        <v>30</v>
      </c>
      <c r="J4253" s="1546" t="s">
        <v>6527</v>
      </c>
      <c r="K4253" s="1546" t="s">
        <v>6456</v>
      </c>
      <c r="L4253" s="1546" t="s">
        <v>6515</v>
      </c>
    </row>
    <row r="4254" spans="1:12">
      <c r="A4254" s="1546" t="s">
        <v>314</v>
      </c>
      <c r="B4254" s="1817">
        <v>15745</v>
      </c>
      <c r="C4254" s="1546" t="s">
        <v>2667</v>
      </c>
      <c r="D4254" s="1546" t="s">
        <v>2331</v>
      </c>
      <c r="E4254" s="1546" t="s">
        <v>6260</v>
      </c>
      <c r="F4254" s="1546" t="s">
        <v>567</v>
      </c>
      <c r="G4254" s="1818">
        <v>1</v>
      </c>
      <c r="H4254" s="1818">
        <v>10</v>
      </c>
      <c r="I4254" s="1818">
        <v>10</v>
      </c>
      <c r="J4254" s="1546" t="s">
        <v>6527</v>
      </c>
      <c r="K4254" s="1546" t="s">
        <v>6456</v>
      </c>
      <c r="L4254" s="1546" t="s">
        <v>6515</v>
      </c>
    </row>
    <row r="4255" spans="1:12">
      <c r="A4255" s="1546" t="s">
        <v>314</v>
      </c>
      <c r="B4255" s="1817">
        <v>15746</v>
      </c>
      <c r="C4255" s="1546" t="s">
        <v>2667</v>
      </c>
      <c r="D4255" s="1546" t="s">
        <v>2331</v>
      </c>
      <c r="E4255" s="1546" t="s">
        <v>6310</v>
      </c>
      <c r="F4255" s="1546" t="s">
        <v>2699</v>
      </c>
      <c r="G4255" s="1818">
        <v>1</v>
      </c>
      <c r="H4255" s="1818">
        <v>10</v>
      </c>
      <c r="I4255" s="1818">
        <v>10</v>
      </c>
      <c r="J4255" s="1546" t="s">
        <v>6527</v>
      </c>
      <c r="K4255" s="1546" t="s">
        <v>6456</v>
      </c>
      <c r="L4255" s="1546" t="s">
        <v>6515</v>
      </c>
    </row>
    <row r="4256" spans="1:12">
      <c r="A4256" s="1546" t="s">
        <v>314</v>
      </c>
      <c r="B4256" s="1817">
        <v>15775</v>
      </c>
      <c r="C4256" s="1546" t="s">
        <v>2667</v>
      </c>
      <c r="D4256" s="1546" t="s">
        <v>2332</v>
      </c>
      <c r="E4256" s="1546" t="s">
        <v>495</v>
      </c>
      <c r="F4256" s="1546" t="s">
        <v>303</v>
      </c>
      <c r="G4256" s="1818">
        <v>1</v>
      </c>
      <c r="H4256" s="1818">
        <v>50</v>
      </c>
      <c r="I4256" s="1818">
        <v>50</v>
      </c>
      <c r="J4256" s="1546" t="s">
        <v>6527</v>
      </c>
      <c r="K4256" s="1546" t="s">
        <v>6427</v>
      </c>
      <c r="L4256" s="1546" t="s">
        <v>6643</v>
      </c>
    </row>
    <row r="4257" spans="1:12">
      <c r="A4257" s="1546" t="s">
        <v>314</v>
      </c>
      <c r="B4257" s="1817">
        <v>15776</v>
      </c>
      <c r="C4257" s="1546" t="s">
        <v>2667</v>
      </c>
      <c r="D4257" s="1546" t="s">
        <v>2332</v>
      </c>
      <c r="E4257" s="1546" t="s">
        <v>496</v>
      </c>
      <c r="F4257" s="1546" t="s">
        <v>303</v>
      </c>
      <c r="G4257" s="1818">
        <v>1</v>
      </c>
      <c r="H4257" s="1818">
        <v>50</v>
      </c>
      <c r="I4257" s="1818">
        <v>50</v>
      </c>
      <c r="J4257" s="1546" t="s">
        <v>6527</v>
      </c>
      <c r="K4257" s="1546" t="s">
        <v>6427</v>
      </c>
      <c r="L4257" s="1546" t="s">
        <v>6643</v>
      </c>
    </row>
    <row r="4258" spans="1:12">
      <c r="A4258" s="1546" t="s">
        <v>314</v>
      </c>
      <c r="B4258" s="1817">
        <v>15811</v>
      </c>
      <c r="C4258" s="1546" t="s">
        <v>2667</v>
      </c>
      <c r="D4258" s="1546" t="s">
        <v>2333</v>
      </c>
      <c r="E4258" s="1546" t="s">
        <v>6249</v>
      </c>
      <c r="F4258" s="1546" t="s">
        <v>453</v>
      </c>
      <c r="G4258" s="1818">
        <v>1</v>
      </c>
      <c r="H4258" s="1818">
        <v>5</v>
      </c>
      <c r="I4258" s="1818">
        <v>5</v>
      </c>
      <c r="J4258" s="1546" t="s">
        <v>6527</v>
      </c>
      <c r="K4258" s="1546" t="s">
        <v>6456</v>
      </c>
      <c r="L4258" s="1546" t="s">
        <v>6515</v>
      </c>
    </row>
    <row r="4259" spans="1:12">
      <c r="A4259" s="1546" t="s">
        <v>314</v>
      </c>
      <c r="B4259" s="1817">
        <v>15850</v>
      </c>
      <c r="C4259" s="1546" t="s">
        <v>2667</v>
      </c>
      <c r="D4259" s="1546" t="s">
        <v>2334</v>
      </c>
      <c r="E4259" s="1546" t="s">
        <v>2673</v>
      </c>
      <c r="F4259" s="1546" t="s">
        <v>5739</v>
      </c>
      <c r="G4259" s="1818"/>
      <c r="H4259" s="1818"/>
      <c r="I4259" s="1818">
        <v>213</v>
      </c>
      <c r="J4259" s="1546" t="s">
        <v>6523</v>
      </c>
      <c r="K4259" s="1546" t="s">
        <v>6427</v>
      </c>
      <c r="L4259" s="1546" t="s">
        <v>6644</v>
      </c>
    </row>
    <row r="4260" spans="1:12">
      <c r="A4260" s="1546" t="s">
        <v>314</v>
      </c>
      <c r="B4260" s="1817">
        <v>15887</v>
      </c>
      <c r="C4260" s="1546" t="s">
        <v>2667</v>
      </c>
      <c r="D4260" s="1546" t="s">
        <v>2335</v>
      </c>
      <c r="E4260" s="1546" t="s">
        <v>6150</v>
      </c>
      <c r="F4260" s="1546" t="s">
        <v>1279</v>
      </c>
      <c r="G4260" s="1818">
        <v>1</v>
      </c>
      <c r="H4260" s="1818">
        <v>4</v>
      </c>
      <c r="I4260" s="1818">
        <v>4</v>
      </c>
      <c r="J4260" s="1546" t="s">
        <v>6527</v>
      </c>
      <c r="K4260" s="1546" t="s">
        <v>6427</v>
      </c>
      <c r="L4260" s="1546" t="s">
        <v>6645</v>
      </c>
    </row>
    <row r="4261" spans="1:12">
      <c r="A4261" s="1546" t="s">
        <v>314</v>
      </c>
      <c r="B4261" s="1817">
        <v>15889</v>
      </c>
      <c r="C4261" s="1546" t="s">
        <v>2667</v>
      </c>
      <c r="D4261" s="1546" t="s">
        <v>2335</v>
      </c>
      <c r="E4261" s="1546" t="s">
        <v>400</v>
      </c>
      <c r="F4261" s="1546" t="s">
        <v>1726</v>
      </c>
      <c r="G4261" s="1818">
        <v>1</v>
      </c>
      <c r="H4261" s="1818">
        <v>4</v>
      </c>
      <c r="I4261" s="1818">
        <v>4</v>
      </c>
      <c r="J4261" s="1546" t="s">
        <v>6527</v>
      </c>
      <c r="K4261" s="1546" t="s">
        <v>6427</v>
      </c>
      <c r="L4261" s="1546" t="s">
        <v>6645</v>
      </c>
    </row>
    <row r="4262" spans="1:12">
      <c r="A4262" s="1546" t="s">
        <v>314</v>
      </c>
      <c r="B4262" s="1817">
        <v>15890</v>
      </c>
      <c r="C4262" s="1546" t="s">
        <v>2667</v>
      </c>
      <c r="D4262" s="1546" t="s">
        <v>2335</v>
      </c>
      <c r="E4262" s="1546" t="s">
        <v>277</v>
      </c>
      <c r="F4262" s="1546" t="s">
        <v>278</v>
      </c>
      <c r="G4262" s="1818">
        <v>1</v>
      </c>
      <c r="H4262" s="1818">
        <v>4</v>
      </c>
      <c r="I4262" s="1818">
        <v>4</v>
      </c>
      <c r="J4262" s="1546" t="s">
        <v>6527</v>
      </c>
      <c r="K4262" s="1546" t="s">
        <v>6427</v>
      </c>
      <c r="L4262" s="1546" t="s">
        <v>6645</v>
      </c>
    </row>
    <row r="4263" spans="1:12">
      <c r="A4263" s="1546" t="s">
        <v>314</v>
      </c>
      <c r="B4263" s="1817">
        <v>15891</v>
      </c>
      <c r="C4263" s="1546" t="s">
        <v>2667</v>
      </c>
      <c r="D4263" s="1546" t="s">
        <v>2335</v>
      </c>
      <c r="E4263" s="1546" t="s">
        <v>6531</v>
      </c>
      <c r="F4263" s="1546" t="s">
        <v>335</v>
      </c>
      <c r="G4263" s="1818">
        <v>1</v>
      </c>
      <c r="H4263" s="1818">
        <v>4</v>
      </c>
      <c r="I4263" s="1818">
        <v>4</v>
      </c>
      <c r="J4263" s="1546" t="s">
        <v>6527</v>
      </c>
      <c r="K4263" s="1546" t="s">
        <v>6427</v>
      </c>
      <c r="L4263" s="1546" t="s">
        <v>6645</v>
      </c>
    </row>
    <row r="4264" spans="1:12">
      <c r="A4264" s="1546" t="s">
        <v>314</v>
      </c>
      <c r="B4264" s="1817">
        <v>15892</v>
      </c>
      <c r="C4264" s="1546" t="s">
        <v>2667</v>
      </c>
      <c r="D4264" s="1546" t="s">
        <v>2335</v>
      </c>
      <c r="E4264" s="1546" t="s">
        <v>6098</v>
      </c>
      <c r="F4264" s="1546" t="s">
        <v>276</v>
      </c>
      <c r="G4264" s="1818">
        <v>1</v>
      </c>
      <c r="H4264" s="1818">
        <v>4</v>
      </c>
      <c r="I4264" s="1818">
        <v>4</v>
      </c>
      <c r="J4264" s="1546" t="s">
        <v>6527</v>
      </c>
      <c r="K4264" s="1546" t="s">
        <v>6427</v>
      </c>
      <c r="L4264" s="1546" t="s">
        <v>6645</v>
      </c>
    </row>
    <row r="4265" spans="1:12">
      <c r="A4265" s="1546" t="s">
        <v>314</v>
      </c>
      <c r="B4265" s="1817">
        <v>15893</v>
      </c>
      <c r="C4265" s="1546" t="s">
        <v>2667</v>
      </c>
      <c r="D4265" s="1546" t="s">
        <v>2335</v>
      </c>
      <c r="E4265" s="1546" t="s">
        <v>819</v>
      </c>
      <c r="F4265" s="1546" t="s">
        <v>818</v>
      </c>
      <c r="G4265" s="1818">
        <v>1</v>
      </c>
      <c r="H4265" s="1818">
        <v>4</v>
      </c>
      <c r="I4265" s="1818">
        <v>4</v>
      </c>
      <c r="J4265" s="1546" t="s">
        <v>6527</v>
      </c>
      <c r="K4265" s="1546" t="s">
        <v>6427</v>
      </c>
      <c r="L4265" s="1546" t="s">
        <v>6645</v>
      </c>
    </row>
    <row r="4266" spans="1:12">
      <c r="A4266" s="1546" t="s">
        <v>314</v>
      </c>
      <c r="B4266" s="1817">
        <v>15895</v>
      </c>
      <c r="C4266" s="1546" t="s">
        <v>2667</v>
      </c>
      <c r="D4266" s="1546" t="s">
        <v>2335</v>
      </c>
      <c r="E4266" s="1546" t="s">
        <v>770</v>
      </c>
      <c r="F4266" s="1546" t="s">
        <v>769</v>
      </c>
      <c r="G4266" s="1818">
        <v>1</v>
      </c>
      <c r="H4266" s="1818"/>
      <c r="I4266" s="1818">
        <v>250</v>
      </c>
      <c r="J4266" s="1546" t="s">
        <v>6523</v>
      </c>
      <c r="K4266" s="1546" t="s">
        <v>6427</v>
      </c>
      <c r="L4266" s="1546" t="s">
        <v>6645</v>
      </c>
    </row>
    <row r="4267" spans="1:12">
      <c r="A4267" s="1546" t="s">
        <v>314</v>
      </c>
      <c r="B4267" s="1817">
        <v>15896</v>
      </c>
      <c r="C4267" s="1546" t="s">
        <v>2667</v>
      </c>
      <c r="D4267" s="1546" t="s">
        <v>2335</v>
      </c>
      <c r="E4267" s="1546" t="s">
        <v>495</v>
      </c>
      <c r="F4267" s="1546" t="s">
        <v>303</v>
      </c>
      <c r="G4267" s="1818">
        <v>1</v>
      </c>
      <c r="H4267" s="1818"/>
      <c r="I4267" s="1818">
        <v>50</v>
      </c>
      <c r="J4267" s="1546" t="s">
        <v>6523</v>
      </c>
      <c r="K4267" s="1546" t="s">
        <v>6427</v>
      </c>
      <c r="L4267" s="1546" t="s">
        <v>6645</v>
      </c>
    </row>
    <row r="4268" spans="1:12">
      <c r="A4268" s="1546" t="s">
        <v>314</v>
      </c>
      <c r="B4268" s="1817">
        <v>15897</v>
      </c>
      <c r="C4268" s="1546" t="s">
        <v>2667</v>
      </c>
      <c r="D4268" s="1546" t="s">
        <v>2335</v>
      </c>
      <c r="E4268" s="1546" t="s">
        <v>496</v>
      </c>
      <c r="F4268" s="1546" t="s">
        <v>303</v>
      </c>
      <c r="G4268" s="1818">
        <v>1</v>
      </c>
      <c r="H4268" s="1818"/>
      <c r="I4268" s="1818">
        <v>50</v>
      </c>
      <c r="J4268" s="1546" t="s">
        <v>6523</v>
      </c>
      <c r="K4268" s="1546" t="s">
        <v>6427</v>
      </c>
      <c r="L4268" s="1546" t="s">
        <v>6645</v>
      </c>
    </row>
    <row r="4269" spans="1:12">
      <c r="A4269" s="1546" t="s">
        <v>314</v>
      </c>
      <c r="B4269" s="1817">
        <v>15926</v>
      </c>
      <c r="C4269" s="1546" t="s">
        <v>2667</v>
      </c>
      <c r="D4269" s="1546" t="s">
        <v>2336</v>
      </c>
      <c r="E4269" s="1546" t="s">
        <v>835</v>
      </c>
      <c r="F4269" s="1546" t="s">
        <v>1147</v>
      </c>
      <c r="G4269" s="1818">
        <v>1</v>
      </c>
      <c r="H4269" s="1818">
        <v>5</v>
      </c>
      <c r="I4269" s="1818">
        <v>5</v>
      </c>
      <c r="J4269" s="1546" t="s">
        <v>6527</v>
      </c>
      <c r="K4269" s="1546" t="s">
        <v>6456</v>
      </c>
      <c r="L4269" s="1546" t="s">
        <v>6515</v>
      </c>
    </row>
    <row r="4270" spans="1:12">
      <c r="A4270" s="1546" t="s">
        <v>314</v>
      </c>
      <c r="B4270" s="1817">
        <v>15928</v>
      </c>
      <c r="C4270" s="1546" t="s">
        <v>2667</v>
      </c>
      <c r="D4270" s="1546" t="s">
        <v>2336</v>
      </c>
      <c r="E4270" s="1546" t="s">
        <v>937</v>
      </c>
      <c r="F4270" s="1546" t="s">
        <v>936</v>
      </c>
      <c r="G4270" s="1818">
        <v>1</v>
      </c>
      <c r="H4270" s="1818">
        <v>4</v>
      </c>
      <c r="I4270" s="1818">
        <v>4</v>
      </c>
      <c r="J4270" s="1546" t="s">
        <v>6527</v>
      </c>
      <c r="K4270" s="1546" t="s">
        <v>6456</v>
      </c>
      <c r="L4270" s="1546" t="s">
        <v>6515</v>
      </c>
    </row>
    <row r="4271" spans="1:12">
      <c r="A4271" s="1546" t="s">
        <v>314</v>
      </c>
      <c r="B4271" s="1817">
        <v>15929</v>
      </c>
      <c r="C4271" s="1546" t="s">
        <v>2667</v>
      </c>
      <c r="D4271" s="1546" t="s">
        <v>2336</v>
      </c>
      <c r="E4271" s="1546" t="s">
        <v>6127</v>
      </c>
      <c r="F4271" s="1546" t="s">
        <v>847</v>
      </c>
      <c r="G4271" s="1818">
        <v>1</v>
      </c>
      <c r="H4271" s="1818">
        <v>4</v>
      </c>
      <c r="I4271" s="1818">
        <v>4</v>
      </c>
      <c r="J4271" s="1546" t="s">
        <v>6527</v>
      </c>
      <c r="K4271" s="1546" t="s">
        <v>6456</v>
      </c>
      <c r="L4271" s="1546" t="s">
        <v>6515</v>
      </c>
    </row>
    <row r="4272" spans="1:12">
      <c r="A4272" s="1546" t="s">
        <v>314</v>
      </c>
      <c r="B4272" s="1817">
        <v>15930</v>
      </c>
      <c r="C4272" s="1546" t="s">
        <v>2667</v>
      </c>
      <c r="D4272" s="1546" t="s">
        <v>2336</v>
      </c>
      <c r="E4272" s="1546" t="s">
        <v>6109</v>
      </c>
      <c r="F4272" s="1546" t="s">
        <v>466</v>
      </c>
      <c r="G4272" s="1818">
        <v>1</v>
      </c>
      <c r="H4272" s="1818">
        <v>4</v>
      </c>
      <c r="I4272" s="1818">
        <v>4</v>
      </c>
      <c r="J4272" s="1546" t="s">
        <v>6527</v>
      </c>
      <c r="K4272" s="1546" t="s">
        <v>6456</v>
      </c>
      <c r="L4272" s="1546" t="s">
        <v>6515</v>
      </c>
    </row>
    <row r="4273" spans="1:12">
      <c r="A4273" s="1546" t="s">
        <v>314</v>
      </c>
      <c r="B4273" s="1817">
        <v>15932</v>
      </c>
      <c r="C4273" s="1546" t="s">
        <v>2667</v>
      </c>
      <c r="D4273" s="1546" t="s">
        <v>2336</v>
      </c>
      <c r="E4273" s="1546" t="s">
        <v>2146</v>
      </c>
      <c r="F4273" s="1546" t="s">
        <v>979</v>
      </c>
      <c r="G4273" s="1818">
        <v>1</v>
      </c>
      <c r="H4273" s="1818">
        <v>10</v>
      </c>
      <c r="I4273" s="1818">
        <v>10</v>
      </c>
      <c r="J4273" s="1546" t="s">
        <v>6527</v>
      </c>
      <c r="K4273" s="1546" t="s">
        <v>6456</v>
      </c>
      <c r="L4273" s="1546" t="s">
        <v>6515</v>
      </c>
    </row>
    <row r="4274" spans="1:12">
      <c r="A4274" s="1546" t="s">
        <v>314</v>
      </c>
      <c r="B4274" s="1817">
        <v>15933</v>
      </c>
      <c r="C4274" s="1546" t="s">
        <v>2667</v>
      </c>
      <c r="D4274" s="1546" t="s">
        <v>2336</v>
      </c>
      <c r="E4274" s="1546" t="s">
        <v>1349</v>
      </c>
      <c r="F4274" s="1546" t="s">
        <v>726</v>
      </c>
      <c r="G4274" s="1818">
        <v>1</v>
      </c>
      <c r="H4274" s="1818">
        <v>10</v>
      </c>
      <c r="I4274" s="1818">
        <v>10</v>
      </c>
      <c r="J4274" s="1546" t="s">
        <v>6527</v>
      </c>
      <c r="K4274" s="1546" t="s">
        <v>6456</v>
      </c>
      <c r="L4274" s="1546" t="s">
        <v>6515</v>
      </c>
    </row>
    <row r="4275" spans="1:12">
      <c r="A4275" s="1546" t="s">
        <v>314</v>
      </c>
      <c r="B4275" s="1817">
        <v>15934</v>
      </c>
      <c r="C4275" s="1546" t="s">
        <v>2667</v>
      </c>
      <c r="D4275" s="1546" t="s">
        <v>2336</v>
      </c>
      <c r="E4275" s="1546" t="s">
        <v>1694</v>
      </c>
      <c r="F4275" s="1546" t="s">
        <v>977</v>
      </c>
      <c r="G4275" s="1818">
        <v>1</v>
      </c>
      <c r="H4275" s="1818">
        <v>10</v>
      </c>
      <c r="I4275" s="1818">
        <v>10</v>
      </c>
      <c r="J4275" s="1546" t="s">
        <v>6527</v>
      </c>
      <c r="K4275" s="1546" t="s">
        <v>6456</v>
      </c>
      <c r="L4275" s="1546" t="s">
        <v>6515</v>
      </c>
    </row>
    <row r="4276" spans="1:12">
      <c r="A4276" s="1546" t="s">
        <v>314</v>
      </c>
      <c r="B4276" s="1817">
        <v>15935</v>
      </c>
      <c r="C4276" s="1546" t="s">
        <v>2667</v>
      </c>
      <c r="D4276" s="1546" t="s">
        <v>2336</v>
      </c>
      <c r="E4276" s="1546" t="s">
        <v>605</v>
      </c>
      <c r="F4276" s="1546" t="s">
        <v>606</v>
      </c>
      <c r="G4276" s="1818">
        <v>1</v>
      </c>
      <c r="H4276" s="1818">
        <v>10</v>
      </c>
      <c r="I4276" s="1818">
        <v>10</v>
      </c>
      <c r="J4276" s="1546" t="s">
        <v>6527</v>
      </c>
      <c r="K4276" s="1546" t="s">
        <v>6456</v>
      </c>
      <c r="L4276" s="1546" t="s">
        <v>6515</v>
      </c>
    </row>
    <row r="4277" spans="1:12">
      <c r="A4277" s="1546" t="s">
        <v>314</v>
      </c>
      <c r="B4277" s="1817">
        <v>15963</v>
      </c>
      <c r="C4277" s="1546" t="s">
        <v>2667</v>
      </c>
      <c r="D4277" s="1546" t="s">
        <v>2337</v>
      </c>
      <c r="E4277" s="1546" t="s">
        <v>515</v>
      </c>
      <c r="F4277" s="1546" t="s">
        <v>6490</v>
      </c>
      <c r="G4277" s="1818"/>
      <c r="H4277" s="1818"/>
      <c r="I4277" s="1818">
        <v>2</v>
      </c>
      <c r="J4277" s="1546" t="s">
        <v>6523</v>
      </c>
      <c r="K4277" s="1546" t="s">
        <v>6456</v>
      </c>
      <c r="L4277" s="1546" t="s">
        <v>6515</v>
      </c>
    </row>
    <row r="4278" spans="1:12">
      <c r="A4278" s="1546" t="s">
        <v>314</v>
      </c>
      <c r="B4278" s="1817">
        <v>15964</v>
      </c>
      <c r="C4278" s="1546" t="s">
        <v>2667</v>
      </c>
      <c r="D4278" s="1546" t="s">
        <v>2337</v>
      </c>
      <c r="E4278" s="1546" t="s">
        <v>1302</v>
      </c>
      <c r="F4278" s="1546" t="s">
        <v>6497</v>
      </c>
      <c r="G4278" s="1818"/>
      <c r="H4278" s="1818"/>
      <c r="I4278" s="1818">
        <v>2</v>
      </c>
      <c r="J4278" s="1546" t="s">
        <v>6523</v>
      </c>
      <c r="K4278" s="1546" t="s">
        <v>6456</v>
      </c>
      <c r="L4278" s="1546" t="s">
        <v>6515</v>
      </c>
    </row>
    <row r="4279" spans="1:12">
      <c r="A4279" s="1546" t="s">
        <v>314</v>
      </c>
      <c r="B4279" s="1817">
        <v>15965</v>
      </c>
      <c r="C4279" s="1546" t="s">
        <v>2667</v>
      </c>
      <c r="D4279" s="1546" t="s">
        <v>2337</v>
      </c>
      <c r="E4279" s="1546" t="s">
        <v>6195</v>
      </c>
      <c r="F4279" s="1546" t="s">
        <v>6501</v>
      </c>
      <c r="G4279" s="1818"/>
      <c r="H4279" s="1818"/>
      <c r="I4279" s="1818">
        <v>2</v>
      </c>
      <c r="J4279" s="1546" t="s">
        <v>6523</v>
      </c>
      <c r="K4279" s="1546" t="s">
        <v>6456</v>
      </c>
      <c r="L4279" s="1546" t="s">
        <v>6515</v>
      </c>
    </row>
    <row r="4280" spans="1:12">
      <c r="A4280" s="1546" t="s">
        <v>314</v>
      </c>
      <c r="B4280" s="1817">
        <v>15966</v>
      </c>
      <c r="C4280" s="1546" t="s">
        <v>2667</v>
      </c>
      <c r="D4280" s="1546" t="s">
        <v>2337</v>
      </c>
      <c r="E4280" s="1546" t="s">
        <v>1689</v>
      </c>
      <c r="F4280" s="1546" t="s">
        <v>2680</v>
      </c>
      <c r="G4280" s="1818"/>
      <c r="H4280" s="1818"/>
      <c r="I4280" s="1818">
        <v>2</v>
      </c>
      <c r="J4280" s="1546" t="s">
        <v>6523</v>
      </c>
      <c r="K4280" s="1546" t="s">
        <v>6456</v>
      </c>
      <c r="L4280" s="1546" t="s">
        <v>6515</v>
      </c>
    </row>
    <row r="4281" spans="1:12">
      <c r="A4281" s="1546" t="s">
        <v>314</v>
      </c>
      <c r="B4281" s="1817">
        <v>15967</v>
      </c>
      <c r="C4281" s="1546" t="s">
        <v>2667</v>
      </c>
      <c r="D4281" s="1546" t="s">
        <v>2337</v>
      </c>
      <c r="E4281" s="1546" t="s">
        <v>1699</v>
      </c>
      <c r="F4281" s="1546" t="s">
        <v>6488</v>
      </c>
      <c r="G4281" s="1818"/>
      <c r="H4281" s="1818"/>
      <c r="I4281" s="1818">
        <v>2</v>
      </c>
      <c r="J4281" s="1546" t="s">
        <v>6523</v>
      </c>
      <c r="K4281" s="1546" t="s">
        <v>6456</v>
      </c>
      <c r="L4281" s="1546" t="s">
        <v>6515</v>
      </c>
    </row>
    <row r="4282" spans="1:12">
      <c r="A4282" s="1546" t="s">
        <v>314</v>
      </c>
      <c r="B4282" s="1817">
        <v>15968</v>
      </c>
      <c r="C4282" s="1546" t="s">
        <v>2667</v>
      </c>
      <c r="D4282" s="1546" t="s">
        <v>2337</v>
      </c>
      <c r="E4282" s="1546" t="s">
        <v>1050</v>
      </c>
      <c r="F4282" s="1546" t="s">
        <v>6501</v>
      </c>
      <c r="G4282" s="1818"/>
      <c r="H4282" s="1818"/>
      <c r="I4282" s="1818">
        <v>2</v>
      </c>
      <c r="J4282" s="1546" t="s">
        <v>6523</v>
      </c>
      <c r="K4282" s="1546" t="s">
        <v>6456</v>
      </c>
      <c r="L4282" s="1546" t="s">
        <v>6515</v>
      </c>
    </row>
    <row r="4283" spans="1:12">
      <c r="A4283" s="1546" t="s">
        <v>314</v>
      </c>
      <c r="B4283" s="1817">
        <v>15969</v>
      </c>
      <c r="C4283" s="1546" t="s">
        <v>2667</v>
      </c>
      <c r="D4283" s="1546" t="s">
        <v>2337</v>
      </c>
      <c r="E4283" s="1546" t="s">
        <v>1303</v>
      </c>
      <c r="F4283" s="1546" t="s">
        <v>1601</v>
      </c>
      <c r="G4283" s="1818"/>
      <c r="H4283" s="1818"/>
      <c r="I4283" s="1818">
        <v>2</v>
      </c>
      <c r="J4283" s="1546" t="s">
        <v>6523</v>
      </c>
      <c r="K4283" s="1546" t="s">
        <v>6456</v>
      </c>
      <c r="L4283" s="1546" t="s">
        <v>6515</v>
      </c>
    </row>
    <row r="4284" spans="1:12">
      <c r="A4284" s="1546" t="s">
        <v>314</v>
      </c>
      <c r="B4284" s="1817">
        <v>15970</v>
      </c>
      <c r="C4284" s="1546" t="s">
        <v>2667</v>
      </c>
      <c r="D4284" s="1546" t="s">
        <v>2337</v>
      </c>
      <c r="E4284" s="1546" t="s">
        <v>865</v>
      </c>
      <c r="F4284" s="1546" t="s">
        <v>6497</v>
      </c>
      <c r="G4284" s="1818"/>
      <c r="H4284" s="1818"/>
      <c r="I4284" s="1818">
        <v>2</v>
      </c>
      <c r="J4284" s="1546" t="s">
        <v>6523</v>
      </c>
      <c r="K4284" s="1546" t="s">
        <v>6456</v>
      </c>
      <c r="L4284" s="1546" t="s">
        <v>6515</v>
      </c>
    </row>
    <row r="4285" spans="1:12">
      <c r="A4285" s="1546" t="s">
        <v>314</v>
      </c>
      <c r="B4285" s="1817">
        <v>15971</v>
      </c>
      <c r="C4285" s="1546" t="s">
        <v>2667</v>
      </c>
      <c r="D4285" s="1546" t="s">
        <v>2337</v>
      </c>
      <c r="E4285" s="1546" t="s">
        <v>1103</v>
      </c>
      <c r="F4285" s="1546" t="s">
        <v>1102</v>
      </c>
      <c r="G4285" s="1818"/>
      <c r="H4285" s="1818"/>
      <c r="I4285" s="1818">
        <v>2</v>
      </c>
      <c r="J4285" s="1546" t="s">
        <v>6523</v>
      </c>
      <c r="K4285" s="1546" t="s">
        <v>6456</v>
      </c>
      <c r="L4285" s="1546" t="s">
        <v>6515</v>
      </c>
    </row>
    <row r="4286" spans="1:12">
      <c r="A4286" s="1546" t="s">
        <v>314</v>
      </c>
      <c r="B4286" s="1817">
        <v>15974</v>
      </c>
      <c r="C4286" s="1546" t="s">
        <v>2667</v>
      </c>
      <c r="D4286" s="1546" t="s">
        <v>2337</v>
      </c>
      <c r="E4286" s="1546" t="s">
        <v>1007</v>
      </c>
      <c r="F4286" s="1546" t="s">
        <v>1006</v>
      </c>
      <c r="G4286" s="1818"/>
      <c r="H4286" s="1818"/>
      <c r="I4286" s="1818">
        <v>2</v>
      </c>
      <c r="J4286" s="1546" t="s">
        <v>6523</v>
      </c>
      <c r="K4286" s="1546" t="s">
        <v>6456</v>
      </c>
      <c r="L4286" s="1546" t="s">
        <v>6515</v>
      </c>
    </row>
    <row r="4287" spans="1:12">
      <c r="A4287" s="1546" t="s">
        <v>314</v>
      </c>
      <c r="B4287" s="1817">
        <v>15975</v>
      </c>
      <c r="C4287" s="1546" t="s">
        <v>2667</v>
      </c>
      <c r="D4287" s="1546" t="s">
        <v>2337</v>
      </c>
      <c r="E4287" s="1546" t="s">
        <v>1196</v>
      </c>
      <c r="F4287" s="1546" t="s">
        <v>2681</v>
      </c>
      <c r="G4287" s="1818"/>
      <c r="H4287" s="1818"/>
      <c r="I4287" s="1818">
        <v>2</v>
      </c>
      <c r="J4287" s="1546" t="s">
        <v>6523</v>
      </c>
      <c r="K4287" s="1546" t="s">
        <v>6456</v>
      </c>
      <c r="L4287" s="1546" t="s">
        <v>6515</v>
      </c>
    </row>
    <row r="4288" spans="1:12">
      <c r="A4288" s="1546" t="s">
        <v>314</v>
      </c>
      <c r="B4288" s="1817">
        <v>15976</v>
      </c>
      <c r="C4288" s="1546" t="s">
        <v>2667</v>
      </c>
      <c r="D4288" s="1546" t="s">
        <v>2337</v>
      </c>
      <c r="E4288" s="1546" t="s">
        <v>865</v>
      </c>
      <c r="F4288" s="1546" t="s">
        <v>1307</v>
      </c>
      <c r="G4288" s="1818"/>
      <c r="H4288" s="1818"/>
      <c r="I4288" s="1818">
        <v>2</v>
      </c>
      <c r="J4288" s="1546" t="s">
        <v>6523</v>
      </c>
      <c r="K4288" s="1546" t="s">
        <v>6456</v>
      </c>
      <c r="L4288" s="1546" t="s">
        <v>6515</v>
      </c>
    </row>
    <row r="4289" spans="1:12">
      <c r="A4289" s="1546" t="s">
        <v>314</v>
      </c>
      <c r="B4289" s="1817">
        <v>15977</v>
      </c>
      <c r="C4289" s="1546" t="s">
        <v>2667</v>
      </c>
      <c r="D4289" s="1546" t="s">
        <v>2337</v>
      </c>
      <c r="E4289" s="1546" t="s">
        <v>6073</v>
      </c>
      <c r="F4289" s="1546" t="s">
        <v>2124</v>
      </c>
      <c r="G4289" s="1818"/>
      <c r="H4289" s="1818"/>
      <c r="I4289" s="1818">
        <v>2</v>
      </c>
      <c r="J4289" s="1546" t="s">
        <v>6523</v>
      </c>
      <c r="K4289" s="1546" t="s">
        <v>6456</v>
      </c>
      <c r="L4289" s="1546" t="s">
        <v>6515</v>
      </c>
    </row>
    <row r="4290" spans="1:12">
      <c r="A4290" s="1546" t="s">
        <v>314</v>
      </c>
      <c r="B4290" s="1817">
        <v>15979</v>
      </c>
      <c r="C4290" s="1546" t="s">
        <v>2667</v>
      </c>
      <c r="D4290" s="1546" t="s">
        <v>2337</v>
      </c>
      <c r="E4290" s="1546" t="s">
        <v>400</v>
      </c>
      <c r="F4290" s="1546" t="s">
        <v>1726</v>
      </c>
      <c r="G4290" s="1818"/>
      <c r="H4290" s="1818"/>
      <c r="I4290" s="1818">
        <v>2</v>
      </c>
      <c r="J4290" s="1546" t="s">
        <v>6523</v>
      </c>
      <c r="K4290" s="1546" t="s">
        <v>6456</v>
      </c>
      <c r="L4290" s="1546" t="s">
        <v>6515</v>
      </c>
    </row>
    <row r="4291" spans="1:12">
      <c r="A4291" s="1546" t="s">
        <v>314</v>
      </c>
      <c r="B4291" s="1817">
        <v>15981</v>
      </c>
      <c r="C4291" s="1546" t="s">
        <v>2667</v>
      </c>
      <c r="D4291" s="1546" t="s">
        <v>2337</v>
      </c>
      <c r="E4291" s="1546" t="s">
        <v>1582</v>
      </c>
      <c r="F4291" s="1546" t="s">
        <v>303</v>
      </c>
      <c r="G4291" s="1818"/>
      <c r="H4291" s="1818"/>
      <c r="I4291" s="1818">
        <v>2</v>
      </c>
      <c r="J4291" s="1546" t="s">
        <v>6523</v>
      </c>
      <c r="K4291" s="1546" t="s">
        <v>6456</v>
      </c>
      <c r="L4291" s="1546" t="s">
        <v>6515</v>
      </c>
    </row>
    <row r="4292" spans="1:12">
      <c r="A4292" s="1546" t="s">
        <v>314</v>
      </c>
      <c r="B4292" s="1817">
        <v>15983</v>
      </c>
      <c r="C4292" s="1546" t="s">
        <v>2667</v>
      </c>
      <c r="D4292" s="1546" t="s">
        <v>2337</v>
      </c>
      <c r="E4292" s="1546" t="s">
        <v>458</v>
      </c>
      <c r="F4292" s="1546" t="s">
        <v>457</v>
      </c>
      <c r="G4292" s="1818"/>
      <c r="H4292" s="1818"/>
      <c r="I4292" s="1818">
        <v>1</v>
      </c>
      <c r="J4292" s="1546" t="s">
        <v>6523</v>
      </c>
      <c r="K4292" s="1546" t="s">
        <v>6456</v>
      </c>
      <c r="L4292" s="1546" t="s">
        <v>6515</v>
      </c>
    </row>
    <row r="4293" spans="1:12">
      <c r="A4293" s="1546" t="s">
        <v>314</v>
      </c>
      <c r="B4293" s="1817">
        <v>15984</v>
      </c>
      <c r="C4293" s="1546" t="s">
        <v>2667</v>
      </c>
      <c r="D4293" s="1546" t="s">
        <v>2337</v>
      </c>
      <c r="E4293" s="1546" t="s">
        <v>488</v>
      </c>
      <c r="F4293" s="1546" t="s">
        <v>506</v>
      </c>
      <c r="G4293" s="1818"/>
      <c r="H4293" s="1818"/>
      <c r="I4293" s="1818">
        <v>1</v>
      </c>
      <c r="J4293" s="1546" t="s">
        <v>6523</v>
      </c>
      <c r="K4293" s="1546" t="s">
        <v>6456</v>
      </c>
      <c r="L4293" s="1546" t="s">
        <v>6515</v>
      </c>
    </row>
    <row r="4294" spans="1:12">
      <c r="A4294" s="1546" t="s">
        <v>314</v>
      </c>
      <c r="B4294" s="1817">
        <v>15985</v>
      </c>
      <c r="C4294" s="1546" t="s">
        <v>2667</v>
      </c>
      <c r="D4294" s="1546" t="s">
        <v>2337</v>
      </c>
      <c r="E4294" s="1546" t="s">
        <v>586</v>
      </c>
      <c r="F4294" s="1546" t="s">
        <v>5919</v>
      </c>
      <c r="G4294" s="1818"/>
      <c r="H4294" s="1818"/>
      <c r="I4294" s="1818">
        <v>1</v>
      </c>
      <c r="J4294" s="1546" t="s">
        <v>6523</v>
      </c>
      <c r="K4294" s="1546" t="s">
        <v>6456</v>
      </c>
      <c r="L4294" s="1546" t="s">
        <v>6515</v>
      </c>
    </row>
    <row r="4295" spans="1:12">
      <c r="A4295" s="1546" t="s">
        <v>314</v>
      </c>
      <c r="B4295" s="1817">
        <v>15986</v>
      </c>
      <c r="C4295" s="1546" t="s">
        <v>2667</v>
      </c>
      <c r="D4295" s="1546" t="s">
        <v>2337</v>
      </c>
      <c r="E4295" s="1546" t="s">
        <v>287</v>
      </c>
      <c r="F4295" s="1546" t="s">
        <v>286</v>
      </c>
      <c r="G4295" s="1818"/>
      <c r="H4295" s="1818"/>
      <c r="I4295" s="1818">
        <v>1</v>
      </c>
      <c r="J4295" s="1546" t="s">
        <v>6523</v>
      </c>
      <c r="K4295" s="1546" t="s">
        <v>6456</v>
      </c>
      <c r="L4295" s="1546" t="s">
        <v>6515</v>
      </c>
    </row>
    <row r="4296" spans="1:12">
      <c r="A4296" s="1546" t="s">
        <v>314</v>
      </c>
      <c r="B4296" s="1817">
        <v>15987</v>
      </c>
      <c r="C4296" s="1546" t="s">
        <v>2667</v>
      </c>
      <c r="D4296" s="1546" t="s">
        <v>2337</v>
      </c>
      <c r="E4296" s="1546" t="s">
        <v>6158</v>
      </c>
      <c r="F4296" s="1546" t="s">
        <v>1487</v>
      </c>
      <c r="G4296" s="1818"/>
      <c r="H4296" s="1818"/>
      <c r="I4296" s="1818">
        <v>1</v>
      </c>
      <c r="J4296" s="1546" t="s">
        <v>6523</v>
      </c>
      <c r="K4296" s="1546" t="s">
        <v>6456</v>
      </c>
      <c r="L4296" s="1546" t="s">
        <v>6515</v>
      </c>
    </row>
    <row r="4297" spans="1:12">
      <c r="A4297" s="1546" t="s">
        <v>314</v>
      </c>
      <c r="B4297" s="1817">
        <v>15988</v>
      </c>
      <c r="C4297" s="1546" t="s">
        <v>2667</v>
      </c>
      <c r="D4297" s="1546" t="s">
        <v>2337</v>
      </c>
      <c r="E4297" s="1546" t="s">
        <v>443</v>
      </c>
      <c r="F4297" s="1546" t="s">
        <v>442</v>
      </c>
      <c r="G4297" s="1818"/>
      <c r="H4297" s="1818"/>
      <c r="I4297" s="1818">
        <v>1</v>
      </c>
      <c r="J4297" s="1546" t="s">
        <v>6523</v>
      </c>
      <c r="K4297" s="1546" t="s">
        <v>6456</v>
      </c>
      <c r="L4297" s="1546" t="s">
        <v>6515</v>
      </c>
    </row>
    <row r="4298" spans="1:12">
      <c r="A4298" s="1546" t="s">
        <v>314</v>
      </c>
      <c r="B4298" s="1817">
        <v>15989</v>
      </c>
      <c r="C4298" s="1546" t="s">
        <v>2667</v>
      </c>
      <c r="D4298" s="1546" t="s">
        <v>2337</v>
      </c>
      <c r="E4298" s="1546" t="s">
        <v>6186</v>
      </c>
      <c r="F4298" s="1546" t="s">
        <v>6187</v>
      </c>
      <c r="G4298" s="1818"/>
      <c r="H4298" s="1818"/>
      <c r="I4298" s="1818">
        <v>1</v>
      </c>
      <c r="J4298" s="1546" t="s">
        <v>6523</v>
      </c>
      <c r="K4298" s="1546" t="s">
        <v>6456</v>
      </c>
      <c r="L4298" s="1546" t="s">
        <v>6515</v>
      </c>
    </row>
    <row r="4299" spans="1:12">
      <c r="A4299" s="1546" t="s">
        <v>314</v>
      </c>
      <c r="B4299" s="1817">
        <v>15990</v>
      </c>
      <c r="C4299" s="1546" t="s">
        <v>2667</v>
      </c>
      <c r="D4299" s="1546" t="s">
        <v>2337</v>
      </c>
      <c r="E4299" s="1546" t="s">
        <v>619</v>
      </c>
      <c r="F4299" s="1546" t="s">
        <v>620</v>
      </c>
      <c r="G4299" s="1818"/>
      <c r="H4299" s="1818"/>
      <c r="I4299" s="1818">
        <v>1</v>
      </c>
      <c r="J4299" s="1546" t="s">
        <v>6523</v>
      </c>
      <c r="K4299" s="1546" t="s">
        <v>6456</v>
      </c>
      <c r="L4299" s="1546" t="s">
        <v>6515</v>
      </c>
    </row>
    <row r="4300" spans="1:12">
      <c r="A4300" s="1546" t="s">
        <v>314</v>
      </c>
      <c r="B4300" s="1817">
        <v>15991</v>
      </c>
      <c r="C4300" s="1546" t="s">
        <v>2667</v>
      </c>
      <c r="D4300" s="1546" t="s">
        <v>2337</v>
      </c>
      <c r="E4300" s="1546" t="s">
        <v>844</v>
      </c>
      <c r="F4300" s="1546" t="s">
        <v>353</v>
      </c>
      <c r="G4300" s="1818"/>
      <c r="H4300" s="1818"/>
      <c r="I4300" s="1818">
        <v>1</v>
      </c>
      <c r="J4300" s="1546" t="s">
        <v>6523</v>
      </c>
      <c r="K4300" s="1546" t="s">
        <v>6456</v>
      </c>
      <c r="L4300" s="1546" t="s">
        <v>6515</v>
      </c>
    </row>
    <row r="4301" spans="1:12">
      <c r="A4301" s="1546" t="s">
        <v>314</v>
      </c>
      <c r="B4301" s="1817">
        <v>15992</v>
      </c>
      <c r="C4301" s="1546" t="s">
        <v>2667</v>
      </c>
      <c r="D4301" s="1546" t="s">
        <v>2337</v>
      </c>
      <c r="E4301" s="1546" t="s">
        <v>790</v>
      </c>
      <c r="F4301" s="1546" t="s">
        <v>791</v>
      </c>
      <c r="G4301" s="1818"/>
      <c r="H4301" s="1818"/>
      <c r="I4301" s="1818">
        <v>1</v>
      </c>
      <c r="J4301" s="1546" t="s">
        <v>6523</v>
      </c>
      <c r="K4301" s="1546" t="s">
        <v>6456</v>
      </c>
      <c r="L4301" s="1546" t="s">
        <v>6515</v>
      </c>
    </row>
    <row r="4302" spans="1:12">
      <c r="A4302" s="1546" t="s">
        <v>314</v>
      </c>
      <c r="B4302" s="1817">
        <v>15993</v>
      </c>
      <c r="C4302" s="1546" t="s">
        <v>2667</v>
      </c>
      <c r="D4302" s="1546" t="s">
        <v>2337</v>
      </c>
      <c r="E4302" s="1546" t="s">
        <v>1661</v>
      </c>
      <c r="F4302" s="1546" t="s">
        <v>438</v>
      </c>
      <c r="G4302" s="1818"/>
      <c r="H4302" s="1818"/>
      <c r="I4302" s="1818">
        <v>1</v>
      </c>
      <c r="J4302" s="1546" t="s">
        <v>6523</v>
      </c>
      <c r="K4302" s="1546" t="s">
        <v>6456</v>
      </c>
      <c r="L4302" s="1546" t="s">
        <v>6515</v>
      </c>
    </row>
    <row r="4303" spans="1:12">
      <c r="A4303" s="1546" t="s">
        <v>314</v>
      </c>
      <c r="B4303" s="1817">
        <v>15994</v>
      </c>
      <c r="C4303" s="1546" t="s">
        <v>2667</v>
      </c>
      <c r="D4303" s="1546" t="s">
        <v>2337</v>
      </c>
      <c r="E4303" s="1546" t="s">
        <v>580</v>
      </c>
      <c r="F4303" s="1546" t="s">
        <v>581</v>
      </c>
      <c r="G4303" s="1818"/>
      <c r="H4303" s="1818"/>
      <c r="I4303" s="1818">
        <v>1</v>
      </c>
      <c r="J4303" s="1546" t="s">
        <v>6523</v>
      </c>
      <c r="K4303" s="1546" t="s">
        <v>6456</v>
      </c>
      <c r="L4303" s="1546" t="s">
        <v>6515</v>
      </c>
    </row>
    <row r="4304" spans="1:12">
      <c r="A4304" s="1546" t="s">
        <v>314</v>
      </c>
      <c r="B4304" s="1817">
        <v>15995</v>
      </c>
      <c r="C4304" s="1546" t="s">
        <v>2667</v>
      </c>
      <c r="D4304" s="1546" t="s">
        <v>2337</v>
      </c>
      <c r="E4304" s="1546" t="s">
        <v>6256</v>
      </c>
      <c r="F4304" s="1546" t="s">
        <v>436</v>
      </c>
      <c r="G4304" s="1818"/>
      <c r="H4304" s="1818"/>
      <c r="I4304" s="1818">
        <v>1</v>
      </c>
      <c r="J4304" s="1546" t="s">
        <v>6523</v>
      </c>
      <c r="K4304" s="1546" t="s">
        <v>6456</v>
      </c>
      <c r="L4304" s="1546" t="s">
        <v>6515</v>
      </c>
    </row>
    <row r="4305" spans="1:12">
      <c r="A4305" s="1546" t="s">
        <v>314</v>
      </c>
      <c r="B4305" s="1817">
        <v>15996</v>
      </c>
      <c r="C4305" s="1546" t="s">
        <v>2667</v>
      </c>
      <c r="D4305" s="1546" t="s">
        <v>2337</v>
      </c>
      <c r="E4305" s="1546" t="s">
        <v>6278</v>
      </c>
      <c r="F4305" s="1546" t="s">
        <v>5973</v>
      </c>
      <c r="G4305" s="1818"/>
      <c r="H4305" s="1818"/>
      <c r="I4305" s="1818">
        <v>1</v>
      </c>
      <c r="J4305" s="1546" t="s">
        <v>6523</v>
      </c>
      <c r="K4305" s="1546" t="s">
        <v>6456</v>
      </c>
      <c r="L4305" s="1546" t="s">
        <v>6515</v>
      </c>
    </row>
    <row r="4306" spans="1:12">
      <c r="A4306" s="1546" t="s">
        <v>314</v>
      </c>
      <c r="B4306" s="1817">
        <v>15997</v>
      </c>
      <c r="C4306" s="1546" t="s">
        <v>2667</v>
      </c>
      <c r="D4306" s="1546" t="s">
        <v>2337</v>
      </c>
      <c r="E4306" s="1546" t="s">
        <v>555</v>
      </c>
      <c r="F4306" s="1546" t="s">
        <v>381</v>
      </c>
      <c r="G4306" s="1818"/>
      <c r="H4306" s="1818"/>
      <c r="I4306" s="1818">
        <v>2</v>
      </c>
      <c r="J4306" s="1546" t="s">
        <v>6523</v>
      </c>
      <c r="K4306" s="1546" t="s">
        <v>6456</v>
      </c>
      <c r="L4306" s="1546" t="s">
        <v>6515</v>
      </c>
    </row>
    <row r="4307" spans="1:12">
      <c r="A4307" s="1546" t="s">
        <v>314</v>
      </c>
      <c r="B4307" s="1817">
        <v>15998</v>
      </c>
      <c r="C4307" s="1546" t="s">
        <v>2667</v>
      </c>
      <c r="D4307" s="1546" t="s">
        <v>2337</v>
      </c>
      <c r="E4307" s="1546" t="s">
        <v>593</v>
      </c>
      <c r="F4307" s="1546" t="s">
        <v>438</v>
      </c>
      <c r="G4307" s="1818"/>
      <c r="H4307" s="1818"/>
      <c r="I4307" s="1818">
        <v>2</v>
      </c>
      <c r="J4307" s="1546" t="s">
        <v>6523</v>
      </c>
      <c r="K4307" s="1546" t="s">
        <v>6456</v>
      </c>
      <c r="L4307" s="1546" t="s">
        <v>6515</v>
      </c>
    </row>
    <row r="4308" spans="1:12">
      <c r="A4308" s="1546" t="s">
        <v>314</v>
      </c>
      <c r="B4308" s="1817">
        <v>15999</v>
      </c>
      <c r="C4308" s="1546" t="s">
        <v>2667</v>
      </c>
      <c r="D4308" s="1546" t="s">
        <v>2337</v>
      </c>
      <c r="E4308" s="1546" t="s">
        <v>6249</v>
      </c>
      <c r="F4308" s="1546" t="s">
        <v>453</v>
      </c>
      <c r="G4308" s="1818"/>
      <c r="H4308" s="1818"/>
      <c r="I4308" s="1818">
        <v>1</v>
      </c>
      <c r="J4308" s="1546" t="s">
        <v>6523</v>
      </c>
      <c r="K4308" s="1546" t="s">
        <v>6456</v>
      </c>
      <c r="L4308" s="1546" t="s">
        <v>6515</v>
      </c>
    </row>
    <row r="4309" spans="1:12">
      <c r="A4309" s="1546" t="s">
        <v>314</v>
      </c>
      <c r="B4309" s="1817">
        <v>16001</v>
      </c>
      <c r="C4309" s="1546" t="s">
        <v>2667</v>
      </c>
      <c r="D4309" s="1546" t="s">
        <v>2337</v>
      </c>
      <c r="E4309" s="1546" t="s">
        <v>6538</v>
      </c>
      <c r="F4309" s="1546" t="s">
        <v>536</v>
      </c>
      <c r="G4309" s="1818"/>
      <c r="H4309" s="1818"/>
      <c r="I4309" s="1818">
        <v>5</v>
      </c>
      <c r="J4309" s="1546" t="s">
        <v>6523</v>
      </c>
      <c r="K4309" s="1546" t="s">
        <v>6456</v>
      </c>
      <c r="L4309" s="1546" t="s">
        <v>6515</v>
      </c>
    </row>
    <row r="4310" spans="1:12">
      <c r="A4310" s="1546" t="s">
        <v>314</v>
      </c>
      <c r="B4310" s="1817">
        <v>16033</v>
      </c>
      <c r="C4310" s="1546" t="s">
        <v>2685</v>
      </c>
      <c r="D4310" s="1546" t="s">
        <v>2338</v>
      </c>
      <c r="E4310" s="1546" t="s">
        <v>6226</v>
      </c>
      <c r="F4310" s="1546" t="s">
        <v>38</v>
      </c>
      <c r="G4310" s="1818">
        <v>1</v>
      </c>
      <c r="H4310" s="1818">
        <v>5</v>
      </c>
      <c r="I4310" s="1818">
        <v>5</v>
      </c>
      <c r="J4310" s="1546" t="s">
        <v>6527</v>
      </c>
      <c r="K4310" s="1546" t="s">
        <v>6456</v>
      </c>
      <c r="L4310" s="1546" t="s">
        <v>6515</v>
      </c>
    </row>
    <row r="4311" spans="1:12">
      <c r="A4311" s="1546" t="s">
        <v>314</v>
      </c>
      <c r="B4311" s="1817">
        <v>16034</v>
      </c>
      <c r="C4311" s="1546" t="s">
        <v>2685</v>
      </c>
      <c r="D4311" s="1546" t="s">
        <v>2338</v>
      </c>
      <c r="E4311" s="1546" t="s">
        <v>6145</v>
      </c>
      <c r="F4311" s="1546" t="s">
        <v>6146</v>
      </c>
      <c r="G4311" s="1818">
        <v>1</v>
      </c>
      <c r="H4311" s="1818">
        <v>5</v>
      </c>
      <c r="I4311" s="1818">
        <v>5</v>
      </c>
      <c r="J4311" s="1546" t="s">
        <v>6527</v>
      </c>
      <c r="K4311" s="1546" t="s">
        <v>6456</v>
      </c>
      <c r="L4311" s="1546" t="s">
        <v>6515</v>
      </c>
    </row>
    <row r="4312" spans="1:12">
      <c r="A4312" s="1546" t="s">
        <v>314</v>
      </c>
      <c r="B4312" s="1817">
        <v>16035</v>
      </c>
      <c r="C4312" s="1546" t="s">
        <v>2685</v>
      </c>
      <c r="D4312" s="1546" t="s">
        <v>2338</v>
      </c>
      <c r="E4312" s="1546" t="s">
        <v>586</v>
      </c>
      <c r="F4312" s="1546" t="s">
        <v>5919</v>
      </c>
      <c r="G4312" s="1818">
        <v>1</v>
      </c>
      <c r="H4312" s="1818">
        <v>5</v>
      </c>
      <c r="I4312" s="1818">
        <v>5</v>
      </c>
      <c r="J4312" s="1546" t="s">
        <v>6527</v>
      </c>
      <c r="K4312" s="1546" t="s">
        <v>6456</v>
      </c>
      <c r="L4312" s="1546" t="s">
        <v>6515</v>
      </c>
    </row>
    <row r="4313" spans="1:12">
      <c r="A4313" s="1546" t="s">
        <v>314</v>
      </c>
      <c r="B4313" s="1817">
        <v>16036</v>
      </c>
      <c r="C4313" s="1546" t="s">
        <v>2685</v>
      </c>
      <c r="D4313" s="1546" t="s">
        <v>2338</v>
      </c>
      <c r="E4313" s="1546" t="s">
        <v>6246</v>
      </c>
      <c r="F4313" s="1546" t="s">
        <v>5924</v>
      </c>
      <c r="G4313" s="1818">
        <v>1</v>
      </c>
      <c r="H4313" s="1818">
        <v>5</v>
      </c>
      <c r="I4313" s="1818">
        <v>5</v>
      </c>
      <c r="J4313" s="1546" t="s">
        <v>6527</v>
      </c>
      <c r="K4313" s="1546" t="s">
        <v>6456</v>
      </c>
      <c r="L4313" s="1546" t="s">
        <v>6515</v>
      </c>
    </row>
    <row r="4314" spans="1:12">
      <c r="A4314" s="1546" t="s">
        <v>314</v>
      </c>
      <c r="B4314" s="1817">
        <v>16038</v>
      </c>
      <c r="C4314" s="1546" t="s">
        <v>2685</v>
      </c>
      <c r="D4314" s="1546" t="s">
        <v>2338</v>
      </c>
      <c r="E4314" s="1546" t="s">
        <v>6098</v>
      </c>
      <c r="F4314" s="1546" t="s">
        <v>276</v>
      </c>
      <c r="G4314" s="1818">
        <v>1</v>
      </c>
      <c r="H4314" s="1818">
        <v>4</v>
      </c>
      <c r="I4314" s="1818">
        <v>4</v>
      </c>
      <c r="J4314" s="1546" t="s">
        <v>6527</v>
      </c>
      <c r="K4314" s="1546" t="s">
        <v>6456</v>
      </c>
      <c r="L4314" s="1546" t="s">
        <v>6515</v>
      </c>
    </row>
    <row r="4315" spans="1:12">
      <c r="A4315" s="1546" t="s">
        <v>314</v>
      </c>
      <c r="B4315" s="1817">
        <v>16039</v>
      </c>
      <c r="C4315" s="1546" t="s">
        <v>2685</v>
      </c>
      <c r="D4315" s="1546" t="s">
        <v>2338</v>
      </c>
      <c r="E4315" s="1546" t="s">
        <v>6099</v>
      </c>
      <c r="F4315" s="1546" t="s">
        <v>294</v>
      </c>
      <c r="G4315" s="1818">
        <v>1</v>
      </c>
      <c r="H4315" s="1818">
        <v>4</v>
      </c>
      <c r="I4315" s="1818">
        <v>4</v>
      </c>
      <c r="J4315" s="1546" t="s">
        <v>6527</v>
      </c>
      <c r="K4315" s="1546" t="s">
        <v>6456</v>
      </c>
      <c r="L4315" s="1546" t="s">
        <v>6515</v>
      </c>
    </row>
    <row r="4316" spans="1:12">
      <c r="A4316" s="1546" t="s">
        <v>314</v>
      </c>
      <c r="B4316" s="1817">
        <v>16040</v>
      </c>
      <c r="C4316" s="1546" t="s">
        <v>2685</v>
      </c>
      <c r="D4316" s="1546" t="s">
        <v>2338</v>
      </c>
      <c r="E4316" s="1546" t="s">
        <v>293</v>
      </c>
      <c r="F4316" s="1546" t="s">
        <v>292</v>
      </c>
      <c r="G4316" s="1818">
        <v>1</v>
      </c>
      <c r="H4316" s="1818">
        <v>4</v>
      </c>
      <c r="I4316" s="1818">
        <v>4</v>
      </c>
      <c r="J4316" s="1546" t="s">
        <v>6527</v>
      </c>
      <c r="K4316" s="1546" t="s">
        <v>6456</v>
      </c>
      <c r="L4316" s="1546" t="s">
        <v>6515</v>
      </c>
    </row>
    <row r="4317" spans="1:12">
      <c r="A4317" s="1546" t="s">
        <v>314</v>
      </c>
      <c r="B4317" s="1817">
        <v>16041</v>
      </c>
      <c r="C4317" s="1546" t="s">
        <v>2685</v>
      </c>
      <c r="D4317" s="1546" t="s">
        <v>2338</v>
      </c>
      <c r="E4317" s="1546" t="s">
        <v>835</v>
      </c>
      <c r="F4317" s="1546" t="s">
        <v>6271</v>
      </c>
      <c r="G4317" s="1818">
        <v>1</v>
      </c>
      <c r="H4317" s="1818">
        <v>4</v>
      </c>
      <c r="I4317" s="1818">
        <v>4</v>
      </c>
      <c r="J4317" s="1546" t="s">
        <v>6527</v>
      </c>
      <c r="K4317" s="1546" t="s">
        <v>6456</v>
      </c>
      <c r="L4317" s="1546" t="s">
        <v>6515</v>
      </c>
    </row>
    <row r="4318" spans="1:12">
      <c r="A4318" s="1546" t="s">
        <v>314</v>
      </c>
      <c r="B4318" s="1817">
        <v>16042</v>
      </c>
      <c r="C4318" s="1546" t="s">
        <v>2685</v>
      </c>
      <c r="D4318" s="1546" t="s">
        <v>2338</v>
      </c>
      <c r="E4318" s="1546" t="s">
        <v>6127</v>
      </c>
      <c r="F4318" s="1546" t="s">
        <v>847</v>
      </c>
      <c r="G4318" s="1818">
        <v>1</v>
      </c>
      <c r="H4318" s="1818">
        <v>4</v>
      </c>
      <c r="I4318" s="1818">
        <v>4</v>
      </c>
      <c r="J4318" s="1546" t="s">
        <v>6527</v>
      </c>
      <c r="K4318" s="1546" t="s">
        <v>6456</v>
      </c>
      <c r="L4318" s="1546" t="s">
        <v>6515</v>
      </c>
    </row>
    <row r="4319" spans="1:12">
      <c r="A4319" s="1546" t="s">
        <v>314</v>
      </c>
      <c r="B4319" s="1817">
        <v>16043</v>
      </c>
      <c r="C4319" s="1546" t="s">
        <v>2685</v>
      </c>
      <c r="D4319" s="1546" t="s">
        <v>2338</v>
      </c>
      <c r="E4319" s="1546" t="s">
        <v>6531</v>
      </c>
      <c r="F4319" s="1546" t="s">
        <v>335</v>
      </c>
      <c r="G4319" s="1818">
        <v>3</v>
      </c>
      <c r="H4319" s="1818">
        <v>4</v>
      </c>
      <c r="I4319" s="1818">
        <v>12</v>
      </c>
      <c r="J4319" s="1546" t="s">
        <v>6527</v>
      </c>
      <c r="K4319" s="1546" t="s">
        <v>6456</v>
      </c>
      <c r="L4319" s="1546" t="s">
        <v>6515</v>
      </c>
    </row>
    <row r="4320" spans="1:12">
      <c r="A4320" s="1546" t="s">
        <v>314</v>
      </c>
      <c r="B4320" s="1817">
        <v>16044</v>
      </c>
      <c r="C4320" s="1546" t="s">
        <v>2685</v>
      </c>
      <c r="D4320" s="1546" t="s">
        <v>2338</v>
      </c>
      <c r="E4320" s="1546" t="s">
        <v>6108</v>
      </c>
      <c r="F4320" s="1546" t="s">
        <v>424</v>
      </c>
      <c r="G4320" s="1818">
        <v>3</v>
      </c>
      <c r="H4320" s="1818">
        <v>4</v>
      </c>
      <c r="I4320" s="1818">
        <v>12</v>
      </c>
      <c r="J4320" s="1546" t="s">
        <v>6527</v>
      </c>
      <c r="K4320" s="1546" t="s">
        <v>6456</v>
      </c>
      <c r="L4320" s="1546" t="s">
        <v>6515</v>
      </c>
    </row>
    <row r="4321" spans="1:12">
      <c r="A4321" s="1546" t="s">
        <v>314</v>
      </c>
      <c r="B4321" s="1817">
        <v>16045</v>
      </c>
      <c r="C4321" s="1546" t="s">
        <v>2685</v>
      </c>
      <c r="D4321" s="1546" t="s">
        <v>2338</v>
      </c>
      <c r="E4321" s="1546" t="s">
        <v>6100</v>
      </c>
      <c r="F4321" s="1546" t="s">
        <v>280</v>
      </c>
      <c r="G4321" s="1818">
        <v>2</v>
      </c>
      <c r="H4321" s="1818">
        <v>4</v>
      </c>
      <c r="I4321" s="1818">
        <v>8</v>
      </c>
      <c r="J4321" s="1546" t="s">
        <v>6527</v>
      </c>
      <c r="K4321" s="1546" t="s">
        <v>6456</v>
      </c>
      <c r="L4321" s="1546" t="s">
        <v>6515</v>
      </c>
    </row>
    <row r="4322" spans="1:12">
      <c r="A4322" s="1546" t="s">
        <v>314</v>
      </c>
      <c r="B4322" s="1817">
        <v>16046</v>
      </c>
      <c r="C4322" s="1546" t="s">
        <v>2685</v>
      </c>
      <c r="D4322" s="1546" t="s">
        <v>2338</v>
      </c>
      <c r="E4322" s="1546" t="s">
        <v>6138</v>
      </c>
      <c r="F4322" s="1546" t="s">
        <v>995</v>
      </c>
      <c r="G4322" s="1818">
        <v>2</v>
      </c>
      <c r="H4322" s="1818">
        <v>1</v>
      </c>
      <c r="I4322" s="1818">
        <v>2</v>
      </c>
      <c r="J4322" s="1546" t="s">
        <v>6527</v>
      </c>
      <c r="K4322" s="1546" t="s">
        <v>6456</v>
      </c>
      <c r="L4322" s="1546" t="s">
        <v>6515</v>
      </c>
    </row>
    <row r="4323" spans="1:12">
      <c r="A4323" s="1546" t="s">
        <v>314</v>
      </c>
      <c r="B4323" s="1817">
        <v>16047</v>
      </c>
      <c r="C4323" s="1546" t="s">
        <v>2685</v>
      </c>
      <c r="D4323" s="1546" t="s">
        <v>2338</v>
      </c>
      <c r="E4323" s="1546" t="s">
        <v>6111</v>
      </c>
      <c r="F4323" s="1546" t="s">
        <v>522</v>
      </c>
      <c r="G4323" s="1818">
        <v>3</v>
      </c>
      <c r="H4323" s="1818">
        <v>1</v>
      </c>
      <c r="I4323" s="1818">
        <v>3</v>
      </c>
      <c r="J4323" s="1546" t="s">
        <v>6527</v>
      </c>
      <c r="K4323" s="1546" t="s">
        <v>6456</v>
      </c>
      <c r="L4323" s="1546" t="s">
        <v>6515</v>
      </c>
    </row>
    <row r="4324" spans="1:12">
      <c r="A4324" s="1546" t="s">
        <v>314</v>
      </c>
      <c r="B4324" s="1817">
        <v>16048</v>
      </c>
      <c r="C4324" s="1546" t="s">
        <v>2685</v>
      </c>
      <c r="D4324" s="1546" t="s">
        <v>2338</v>
      </c>
      <c r="E4324" s="1546" t="s">
        <v>6101</v>
      </c>
      <c r="F4324" s="1546" t="s">
        <v>321</v>
      </c>
      <c r="G4324" s="1818">
        <v>1</v>
      </c>
      <c r="H4324" s="1818">
        <v>4</v>
      </c>
      <c r="I4324" s="1818">
        <v>4</v>
      </c>
      <c r="J4324" s="1546" t="s">
        <v>6527</v>
      </c>
      <c r="K4324" s="1546" t="s">
        <v>6456</v>
      </c>
      <c r="L4324" s="1546" t="s">
        <v>6515</v>
      </c>
    </row>
    <row r="4325" spans="1:12">
      <c r="A4325" s="1546" t="s">
        <v>314</v>
      </c>
      <c r="B4325" s="1817">
        <v>16049</v>
      </c>
      <c r="C4325" s="1546" t="s">
        <v>2685</v>
      </c>
      <c r="D4325" s="1546" t="s">
        <v>2338</v>
      </c>
      <c r="E4325" s="1546" t="s">
        <v>6530</v>
      </c>
      <c r="F4325" s="1546" t="s">
        <v>323</v>
      </c>
      <c r="G4325" s="1818">
        <v>1</v>
      </c>
      <c r="H4325" s="1818">
        <v>4</v>
      </c>
      <c r="I4325" s="1818">
        <v>4</v>
      </c>
      <c r="J4325" s="1546" t="s">
        <v>6527</v>
      </c>
      <c r="K4325" s="1546" t="s">
        <v>6456</v>
      </c>
      <c r="L4325" s="1546" t="s">
        <v>6515</v>
      </c>
    </row>
    <row r="4326" spans="1:12">
      <c r="A4326" s="1546" t="s">
        <v>314</v>
      </c>
      <c r="B4326" s="1817">
        <v>16050</v>
      </c>
      <c r="C4326" s="1546" t="s">
        <v>2685</v>
      </c>
      <c r="D4326" s="1546" t="s">
        <v>2338</v>
      </c>
      <c r="E4326" s="1546" t="s">
        <v>2100</v>
      </c>
      <c r="F4326" s="1546" t="s">
        <v>829</v>
      </c>
      <c r="G4326" s="1818">
        <v>1</v>
      </c>
      <c r="H4326" s="1818">
        <v>4</v>
      </c>
      <c r="I4326" s="1818">
        <v>4</v>
      </c>
      <c r="J4326" s="1546" t="s">
        <v>6527</v>
      </c>
      <c r="K4326" s="1546" t="s">
        <v>6456</v>
      </c>
      <c r="L4326" s="1546" t="s">
        <v>6515</v>
      </c>
    </row>
    <row r="4327" spans="1:12">
      <c r="A4327" s="1546" t="s">
        <v>314</v>
      </c>
      <c r="B4327" s="1817">
        <v>16051</v>
      </c>
      <c r="C4327" s="1546" t="s">
        <v>2685</v>
      </c>
      <c r="D4327" s="1546" t="s">
        <v>2338</v>
      </c>
      <c r="E4327" s="1546" t="s">
        <v>6153</v>
      </c>
      <c r="F4327" s="1546" t="s">
        <v>1346</v>
      </c>
      <c r="G4327" s="1818">
        <v>1</v>
      </c>
      <c r="H4327" s="1818">
        <v>1</v>
      </c>
      <c r="I4327" s="1818">
        <v>1</v>
      </c>
      <c r="J4327" s="1546" t="s">
        <v>6527</v>
      </c>
      <c r="K4327" s="1546" t="s">
        <v>6456</v>
      </c>
      <c r="L4327" s="1546" t="s">
        <v>6515</v>
      </c>
    </row>
    <row r="4328" spans="1:12">
      <c r="A4328" s="1546" t="s">
        <v>314</v>
      </c>
      <c r="B4328" s="1817">
        <v>16053</v>
      </c>
      <c r="C4328" s="1546" t="s">
        <v>2685</v>
      </c>
      <c r="D4328" s="1546" t="s">
        <v>2338</v>
      </c>
      <c r="E4328" s="1546" t="s">
        <v>6213</v>
      </c>
      <c r="F4328" s="1546" t="s">
        <v>1279</v>
      </c>
      <c r="G4328" s="1818">
        <v>1</v>
      </c>
      <c r="H4328" s="1818">
        <v>1</v>
      </c>
      <c r="I4328" s="1818">
        <v>1</v>
      </c>
      <c r="J4328" s="1546" t="s">
        <v>6527</v>
      </c>
      <c r="K4328" s="1546" t="s">
        <v>6456</v>
      </c>
      <c r="L4328" s="1546" t="s">
        <v>6515</v>
      </c>
    </row>
    <row r="4329" spans="1:12">
      <c r="A4329" s="1546" t="s">
        <v>314</v>
      </c>
      <c r="B4329" s="1817">
        <v>16082</v>
      </c>
      <c r="C4329" s="1546" t="s">
        <v>2685</v>
      </c>
      <c r="D4329" s="1546" t="s">
        <v>2339</v>
      </c>
      <c r="E4329" s="1546" t="s">
        <v>624</v>
      </c>
      <c r="F4329" s="1546" t="s">
        <v>625</v>
      </c>
      <c r="G4329" s="1818">
        <v>1</v>
      </c>
      <c r="H4329" s="1818">
        <v>10</v>
      </c>
      <c r="I4329" s="1818">
        <v>10</v>
      </c>
      <c r="J4329" s="1546" t="s">
        <v>6527</v>
      </c>
      <c r="K4329" s="1546" t="s">
        <v>6456</v>
      </c>
      <c r="L4329" s="1546" t="s">
        <v>6515</v>
      </c>
    </row>
    <row r="4330" spans="1:12">
      <c r="A4330" s="1546" t="s">
        <v>314</v>
      </c>
      <c r="B4330" s="1817">
        <v>16083</v>
      </c>
      <c r="C4330" s="1546" t="s">
        <v>2685</v>
      </c>
      <c r="D4330" s="1546" t="s">
        <v>2339</v>
      </c>
      <c r="E4330" s="1546" t="s">
        <v>6079</v>
      </c>
      <c r="F4330" s="1546" t="s">
        <v>631</v>
      </c>
      <c r="G4330" s="1818">
        <v>1</v>
      </c>
      <c r="H4330" s="1818">
        <v>10</v>
      </c>
      <c r="I4330" s="1818">
        <v>10</v>
      </c>
      <c r="J4330" s="1546" t="s">
        <v>6527</v>
      </c>
      <c r="K4330" s="1546" t="s">
        <v>6456</v>
      </c>
      <c r="L4330" s="1546" t="s">
        <v>6515</v>
      </c>
    </row>
    <row r="4331" spans="1:12">
      <c r="A4331" s="1546" t="s">
        <v>314</v>
      </c>
      <c r="B4331" s="1817">
        <v>16085</v>
      </c>
      <c r="C4331" s="1546" t="s">
        <v>2685</v>
      </c>
      <c r="D4331" s="1546" t="s">
        <v>2339</v>
      </c>
      <c r="E4331" s="1546" t="s">
        <v>488</v>
      </c>
      <c r="F4331" s="1546" t="s">
        <v>506</v>
      </c>
      <c r="G4331" s="1818">
        <v>2</v>
      </c>
      <c r="H4331" s="1818">
        <v>5</v>
      </c>
      <c r="I4331" s="1818">
        <v>10</v>
      </c>
      <c r="J4331" s="1546" t="s">
        <v>6527</v>
      </c>
      <c r="K4331" s="1546" t="s">
        <v>6456</v>
      </c>
      <c r="L4331" s="1546" t="s">
        <v>6515</v>
      </c>
    </row>
    <row r="4332" spans="1:12">
      <c r="A4332" s="1546" t="s">
        <v>314</v>
      </c>
      <c r="B4332" s="1817">
        <v>16117</v>
      </c>
      <c r="C4332" s="1546" t="s">
        <v>2685</v>
      </c>
      <c r="D4332" s="1546" t="s">
        <v>2340</v>
      </c>
      <c r="E4332" s="1546" t="s">
        <v>1530</v>
      </c>
      <c r="F4332" s="1546" t="s">
        <v>1531</v>
      </c>
      <c r="G4332" s="1818">
        <v>3</v>
      </c>
      <c r="H4332" s="1818">
        <v>6</v>
      </c>
      <c r="I4332" s="1818">
        <v>18</v>
      </c>
      <c r="J4332" s="1546" t="s">
        <v>6527</v>
      </c>
      <c r="K4332" s="1546" t="s">
        <v>6456</v>
      </c>
      <c r="L4332" s="1546" t="s">
        <v>6515</v>
      </c>
    </row>
    <row r="4333" spans="1:12">
      <c r="A4333" s="1546" t="s">
        <v>314</v>
      </c>
      <c r="B4333" s="1817">
        <v>16134</v>
      </c>
      <c r="C4333" s="1546" t="s">
        <v>2685</v>
      </c>
      <c r="D4333" s="1546" t="s">
        <v>2340</v>
      </c>
      <c r="E4333" s="1546" t="s">
        <v>6535</v>
      </c>
      <c r="F4333" s="1546" t="s">
        <v>21</v>
      </c>
      <c r="G4333" s="1818">
        <v>3</v>
      </c>
      <c r="H4333" s="1818"/>
      <c r="I4333" s="1818">
        <v>18</v>
      </c>
      <c r="J4333" s="1546" t="s">
        <v>6523</v>
      </c>
      <c r="K4333" s="1546" t="s">
        <v>6456</v>
      </c>
      <c r="L4333" s="1546" t="s">
        <v>6515</v>
      </c>
    </row>
    <row r="4334" spans="1:12">
      <c r="A4334" s="1546" t="s">
        <v>314</v>
      </c>
      <c r="B4334" s="1817">
        <v>16152</v>
      </c>
      <c r="C4334" s="1546" t="s">
        <v>2685</v>
      </c>
      <c r="D4334" s="1546" t="s">
        <v>2341</v>
      </c>
      <c r="E4334" s="1546" t="s">
        <v>6099</v>
      </c>
      <c r="F4334" s="1546" t="s">
        <v>294</v>
      </c>
      <c r="G4334" s="1818">
        <v>2</v>
      </c>
      <c r="H4334" s="1818">
        <v>4</v>
      </c>
      <c r="I4334" s="1818">
        <v>8</v>
      </c>
      <c r="J4334" s="1546" t="s">
        <v>6527</v>
      </c>
      <c r="K4334" s="1546" t="s">
        <v>6456</v>
      </c>
      <c r="L4334" s="1546" t="s">
        <v>6515</v>
      </c>
    </row>
    <row r="4335" spans="1:12">
      <c r="A4335" s="1546" t="s">
        <v>314</v>
      </c>
      <c r="B4335" s="1817">
        <v>16153</v>
      </c>
      <c r="C4335" s="1546" t="s">
        <v>2685</v>
      </c>
      <c r="D4335" s="1546" t="s">
        <v>2341</v>
      </c>
      <c r="E4335" s="1546" t="s">
        <v>844</v>
      </c>
      <c r="F4335" s="1546" t="s">
        <v>843</v>
      </c>
      <c r="G4335" s="1818">
        <v>1</v>
      </c>
      <c r="H4335" s="1818">
        <v>4</v>
      </c>
      <c r="I4335" s="1818">
        <v>4</v>
      </c>
      <c r="J4335" s="1546" t="s">
        <v>6527</v>
      </c>
      <c r="K4335" s="1546" t="s">
        <v>6456</v>
      </c>
      <c r="L4335" s="1546" t="s">
        <v>6515</v>
      </c>
    </row>
    <row r="4336" spans="1:12">
      <c r="A4336" s="1546" t="s">
        <v>314</v>
      </c>
      <c r="B4336" s="1817">
        <v>16155</v>
      </c>
      <c r="C4336" s="1546" t="s">
        <v>2685</v>
      </c>
      <c r="D4336" s="1546" t="s">
        <v>2341</v>
      </c>
      <c r="E4336" s="1546" t="s">
        <v>580</v>
      </c>
      <c r="F4336" s="1546" t="s">
        <v>581</v>
      </c>
      <c r="G4336" s="1818">
        <v>2</v>
      </c>
      <c r="H4336" s="1818">
        <v>5</v>
      </c>
      <c r="I4336" s="1818">
        <v>10</v>
      </c>
      <c r="J4336" s="1546" t="s">
        <v>6527</v>
      </c>
      <c r="K4336" s="1546" t="s">
        <v>6456</v>
      </c>
      <c r="L4336" s="1546" t="s">
        <v>6515</v>
      </c>
    </row>
    <row r="4337" spans="1:12">
      <c r="A4337" s="1546" t="s">
        <v>314</v>
      </c>
      <c r="B4337" s="1817">
        <v>16156</v>
      </c>
      <c r="C4337" s="1546" t="s">
        <v>2685</v>
      </c>
      <c r="D4337" s="1546" t="s">
        <v>2341</v>
      </c>
      <c r="E4337" s="1546" t="s">
        <v>6394</v>
      </c>
      <c r="F4337" s="1546" t="s">
        <v>853</v>
      </c>
      <c r="G4337" s="1818">
        <v>1</v>
      </c>
      <c r="H4337" s="1818">
        <v>5</v>
      </c>
      <c r="I4337" s="1818">
        <v>5</v>
      </c>
      <c r="J4337" s="1546" t="s">
        <v>6527</v>
      </c>
      <c r="K4337" s="1546" t="s">
        <v>6456</v>
      </c>
      <c r="L4337" s="1546" t="s">
        <v>6515</v>
      </c>
    </row>
    <row r="4338" spans="1:12">
      <c r="A4338" s="1546" t="s">
        <v>314</v>
      </c>
      <c r="B4338" s="1817">
        <v>16157</v>
      </c>
      <c r="C4338" s="1546" t="s">
        <v>2685</v>
      </c>
      <c r="D4338" s="1546" t="s">
        <v>2341</v>
      </c>
      <c r="E4338" s="1546" t="s">
        <v>488</v>
      </c>
      <c r="F4338" s="1546" t="s">
        <v>506</v>
      </c>
      <c r="G4338" s="1818">
        <v>2</v>
      </c>
      <c r="H4338" s="1818">
        <v>5</v>
      </c>
      <c r="I4338" s="1818">
        <v>10</v>
      </c>
      <c r="J4338" s="1546" t="s">
        <v>6527</v>
      </c>
      <c r="K4338" s="1546" t="s">
        <v>6456</v>
      </c>
      <c r="L4338" s="1546" t="s">
        <v>6515</v>
      </c>
    </row>
    <row r="4339" spans="1:12">
      <c r="A4339" s="1546" t="s">
        <v>314</v>
      </c>
      <c r="B4339" s="1817">
        <v>16159</v>
      </c>
      <c r="C4339" s="1546" t="s">
        <v>2685</v>
      </c>
      <c r="D4339" s="1546" t="s">
        <v>2341</v>
      </c>
      <c r="E4339" s="1546" t="s">
        <v>495</v>
      </c>
      <c r="F4339" s="1546" t="s">
        <v>303</v>
      </c>
      <c r="G4339" s="1818">
        <v>2</v>
      </c>
      <c r="H4339" s="1818">
        <v>50</v>
      </c>
      <c r="I4339" s="1818">
        <v>100</v>
      </c>
      <c r="J4339" s="1546" t="s">
        <v>6527</v>
      </c>
      <c r="K4339" s="1546" t="s">
        <v>6456</v>
      </c>
      <c r="L4339" s="1546" t="s">
        <v>6515</v>
      </c>
    </row>
    <row r="4340" spans="1:12">
      <c r="A4340" s="1546" t="s">
        <v>314</v>
      </c>
      <c r="B4340" s="1817">
        <v>16160</v>
      </c>
      <c r="C4340" s="1546" t="s">
        <v>2685</v>
      </c>
      <c r="D4340" s="1546" t="s">
        <v>2341</v>
      </c>
      <c r="E4340" s="1546" t="s">
        <v>496</v>
      </c>
      <c r="F4340" s="1546" t="s">
        <v>303</v>
      </c>
      <c r="G4340" s="1818">
        <v>2</v>
      </c>
      <c r="H4340" s="1818">
        <v>50</v>
      </c>
      <c r="I4340" s="1818">
        <v>100</v>
      </c>
      <c r="J4340" s="1546" t="s">
        <v>6527</v>
      </c>
      <c r="K4340" s="1546" t="s">
        <v>6456</v>
      </c>
      <c r="L4340" s="1546" t="s">
        <v>6515</v>
      </c>
    </row>
    <row r="4341" spans="1:12">
      <c r="A4341" s="1546" t="s">
        <v>314</v>
      </c>
      <c r="B4341" s="1817">
        <v>16162</v>
      </c>
      <c r="C4341" s="1546" t="s">
        <v>2685</v>
      </c>
      <c r="D4341" s="1546" t="s">
        <v>2341</v>
      </c>
      <c r="E4341" s="1546" t="s">
        <v>711</v>
      </c>
      <c r="F4341" s="1546" t="s">
        <v>712</v>
      </c>
      <c r="G4341" s="1818">
        <v>2</v>
      </c>
      <c r="H4341" s="1818">
        <v>20</v>
      </c>
      <c r="I4341" s="1818">
        <v>40</v>
      </c>
      <c r="J4341" s="1546" t="s">
        <v>6527</v>
      </c>
      <c r="K4341" s="1546" t="s">
        <v>6456</v>
      </c>
      <c r="L4341" s="1546" t="s">
        <v>6515</v>
      </c>
    </row>
    <row r="4342" spans="1:12">
      <c r="A4342" s="1546" t="s">
        <v>314</v>
      </c>
      <c r="B4342" s="1817">
        <v>16164</v>
      </c>
      <c r="C4342" s="1546" t="s">
        <v>2685</v>
      </c>
      <c r="D4342" s="1546" t="s">
        <v>2341</v>
      </c>
      <c r="E4342" s="1546" t="s">
        <v>6260</v>
      </c>
      <c r="F4342" s="1546" t="s">
        <v>567</v>
      </c>
      <c r="G4342" s="1818">
        <v>1</v>
      </c>
      <c r="H4342" s="1818">
        <v>10</v>
      </c>
      <c r="I4342" s="1818">
        <v>10</v>
      </c>
      <c r="J4342" s="1546" t="s">
        <v>6527</v>
      </c>
      <c r="K4342" s="1546" t="s">
        <v>6456</v>
      </c>
      <c r="L4342" s="1546" t="s">
        <v>6515</v>
      </c>
    </row>
    <row r="4343" spans="1:12">
      <c r="A4343" s="1546" t="s">
        <v>314</v>
      </c>
      <c r="B4343" s="1817">
        <v>16165</v>
      </c>
      <c r="C4343" s="1546" t="s">
        <v>2685</v>
      </c>
      <c r="D4343" s="1546" t="s">
        <v>2341</v>
      </c>
      <c r="E4343" s="1546" t="s">
        <v>6310</v>
      </c>
      <c r="F4343" s="1546" t="s">
        <v>2699</v>
      </c>
      <c r="G4343" s="1818">
        <v>1</v>
      </c>
      <c r="H4343" s="1818">
        <v>10</v>
      </c>
      <c r="I4343" s="1818">
        <v>10</v>
      </c>
      <c r="J4343" s="1546" t="s">
        <v>6527</v>
      </c>
      <c r="K4343" s="1546" t="s">
        <v>6456</v>
      </c>
      <c r="L4343" s="1546" t="s">
        <v>6515</v>
      </c>
    </row>
    <row r="4344" spans="1:12">
      <c r="A4344" s="1546" t="s">
        <v>314</v>
      </c>
      <c r="B4344" s="1817">
        <v>16167</v>
      </c>
      <c r="C4344" s="1546" t="s">
        <v>2685</v>
      </c>
      <c r="D4344" s="1546" t="s">
        <v>2341</v>
      </c>
      <c r="E4344" s="1546" t="s">
        <v>624</v>
      </c>
      <c r="F4344" s="1546" t="s">
        <v>625</v>
      </c>
      <c r="G4344" s="1818">
        <v>1</v>
      </c>
      <c r="H4344" s="1818">
        <v>10</v>
      </c>
      <c r="I4344" s="1818">
        <v>10</v>
      </c>
      <c r="J4344" s="1546" t="s">
        <v>6527</v>
      </c>
      <c r="K4344" s="1546" t="s">
        <v>6456</v>
      </c>
      <c r="L4344" s="1546" t="s">
        <v>6515</v>
      </c>
    </row>
    <row r="4345" spans="1:12">
      <c r="A4345" s="1546" t="s">
        <v>314</v>
      </c>
      <c r="B4345" s="1817">
        <v>16193</v>
      </c>
      <c r="C4345" s="1546" t="s">
        <v>2685</v>
      </c>
      <c r="D4345" s="1546" t="s">
        <v>2342</v>
      </c>
      <c r="E4345" s="1546" t="s">
        <v>488</v>
      </c>
      <c r="F4345" s="1546" t="s">
        <v>506</v>
      </c>
      <c r="G4345" s="1818">
        <v>2</v>
      </c>
      <c r="H4345" s="1818">
        <v>5</v>
      </c>
      <c r="I4345" s="1818">
        <v>10</v>
      </c>
      <c r="J4345" s="1546" t="s">
        <v>6527</v>
      </c>
      <c r="K4345" s="1546" t="s">
        <v>6456</v>
      </c>
      <c r="L4345" s="1546" t="s">
        <v>6515</v>
      </c>
    </row>
    <row r="4346" spans="1:12">
      <c r="A4346" s="1546" t="s">
        <v>314</v>
      </c>
      <c r="B4346" s="1817">
        <v>16194</v>
      </c>
      <c r="C4346" s="1546" t="s">
        <v>2685</v>
      </c>
      <c r="D4346" s="1546" t="s">
        <v>2342</v>
      </c>
      <c r="E4346" s="1546" t="s">
        <v>753</v>
      </c>
      <c r="F4346" s="1546" t="s">
        <v>754</v>
      </c>
      <c r="G4346" s="1818">
        <v>1</v>
      </c>
      <c r="H4346" s="1818">
        <v>5</v>
      </c>
      <c r="I4346" s="1818">
        <v>5</v>
      </c>
      <c r="J4346" s="1546" t="s">
        <v>6527</v>
      </c>
      <c r="K4346" s="1546" t="s">
        <v>6456</v>
      </c>
      <c r="L4346" s="1546" t="s">
        <v>6515</v>
      </c>
    </row>
    <row r="4347" spans="1:12">
      <c r="A4347" s="1546" t="s">
        <v>314</v>
      </c>
      <c r="B4347" s="1817">
        <v>16234</v>
      </c>
      <c r="C4347" s="1546" t="s">
        <v>2693</v>
      </c>
      <c r="D4347" s="1546" t="s">
        <v>2343</v>
      </c>
      <c r="E4347" s="1546" t="s">
        <v>3068</v>
      </c>
      <c r="F4347" s="1546" t="s">
        <v>1044</v>
      </c>
      <c r="G4347" s="1818">
        <v>1</v>
      </c>
      <c r="H4347" s="1818">
        <v>5</v>
      </c>
      <c r="I4347" s="1818">
        <v>5</v>
      </c>
      <c r="J4347" s="1546" t="s">
        <v>6527</v>
      </c>
      <c r="K4347" s="1546" t="s">
        <v>6456</v>
      </c>
      <c r="L4347" s="1546" t="s">
        <v>6515</v>
      </c>
    </row>
    <row r="4348" spans="1:12">
      <c r="A4348" s="1546" t="s">
        <v>314</v>
      </c>
      <c r="B4348" s="1817">
        <v>16235</v>
      </c>
      <c r="C4348" s="1546" t="s">
        <v>2693</v>
      </c>
      <c r="D4348" s="1546" t="s">
        <v>2343</v>
      </c>
      <c r="E4348" s="1546" t="s">
        <v>555</v>
      </c>
      <c r="F4348" s="1546" t="s">
        <v>381</v>
      </c>
      <c r="G4348" s="1818">
        <v>1</v>
      </c>
      <c r="H4348" s="1818">
        <v>5</v>
      </c>
      <c r="I4348" s="1818">
        <v>5</v>
      </c>
      <c r="J4348" s="1546" t="s">
        <v>6527</v>
      </c>
      <c r="K4348" s="1546" t="s">
        <v>6456</v>
      </c>
      <c r="L4348" s="1546" t="s">
        <v>6515</v>
      </c>
    </row>
    <row r="4349" spans="1:12">
      <c r="A4349" s="1546" t="s">
        <v>314</v>
      </c>
      <c r="B4349" s="1817">
        <v>16236</v>
      </c>
      <c r="C4349" s="1546" t="s">
        <v>2693</v>
      </c>
      <c r="D4349" s="1546" t="s">
        <v>2343</v>
      </c>
      <c r="E4349" s="1546" t="s">
        <v>5867</v>
      </c>
      <c r="F4349" s="1546" t="s">
        <v>455</v>
      </c>
      <c r="G4349" s="1818">
        <v>1</v>
      </c>
      <c r="H4349" s="1818">
        <v>5</v>
      </c>
      <c r="I4349" s="1818">
        <v>5</v>
      </c>
      <c r="J4349" s="1546" t="s">
        <v>6527</v>
      </c>
      <c r="K4349" s="1546" t="s">
        <v>6456</v>
      </c>
      <c r="L4349" s="1546" t="s">
        <v>6515</v>
      </c>
    </row>
    <row r="4350" spans="1:12">
      <c r="A4350" s="1546" t="s">
        <v>314</v>
      </c>
      <c r="B4350" s="1817">
        <v>16238</v>
      </c>
      <c r="C4350" s="1546" t="s">
        <v>2693</v>
      </c>
      <c r="D4350" s="1546" t="s">
        <v>2343</v>
      </c>
      <c r="E4350" s="1546" t="s">
        <v>739</v>
      </c>
      <c r="F4350" s="1546" t="s">
        <v>303</v>
      </c>
      <c r="G4350" s="1818">
        <v>5</v>
      </c>
      <c r="H4350" s="1818">
        <v>10</v>
      </c>
      <c r="I4350" s="1818">
        <v>50</v>
      </c>
      <c r="J4350" s="1546" t="s">
        <v>6527</v>
      </c>
      <c r="K4350" s="1546" t="s">
        <v>6456</v>
      </c>
      <c r="L4350" s="1546" t="s">
        <v>6515</v>
      </c>
    </row>
    <row r="4351" spans="1:12">
      <c r="A4351" s="1546" t="s">
        <v>314</v>
      </c>
      <c r="B4351" s="1817">
        <v>16276</v>
      </c>
      <c r="C4351" s="1546" t="s">
        <v>2693</v>
      </c>
      <c r="D4351" s="1546" t="s">
        <v>2344</v>
      </c>
      <c r="E4351" s="1546" t="s">
        <v>6538</v>
      </c>
      <c r="F4351" s="1546" t="s">
        <v>536</v>
      </c>
      <c r="G4351" s="1818"/>
      <c r="H4351" s="1818"/>
      <c r="I4351" s="1818">
        <v>5</v>
      </c>
      <c r="J4351" s="1546" t="s">
        <v>6523</v>
      </c>
      <c r="K4351" s="1546" t="s">
        <v>6427</v>
      </c>
      <c r="L4351" s="1546" t="s">
        <v>6646</v>
      </c>
    </row>
    <row r="4352" spans="1:12">
      <c r="A4352" s="1546" t="s">
        <v>314</v>
      </c>
      <c r="B4352" s="1817">
        <v>16315</v>
      </c>
      <c r="C4352" s="1546" t="s">
        <v>2693</v>
      </c>
      <c r="D4352" s="1546" t="s">
        <v>2345</v>
      </c>
      <c r="E4352" s="1546" t="s">
        <v>1048</v>
      </c>
      <c r="F4352" s="1546" t="s">
        <v>461</v>
      </c>
      <c r="G4352" s="1818">
        <v>2</v>
      </c>
      <c r="H4352" s="1818">
        <v>5</v>
      </c>
      <c r="I4352" s="1818">
        <v>10</v>
      </c>
      <c r="J4352" s="1546" t="s">
        <v>6527</v>
      </c>
      <c r="K4352" s="1546" t="s">
        <v>6456</v>
      </c>
      <c r="L4352" s="1546" t="s">
        <v>6515</v>
      </c>
    </row>
    <row r="4353" spans="1:12">
      <c r="A4353" s="1546" t="s">
        <v>314</v>
      </c>
      <c r="B4353" s="1817">
        <v>16316</v>
      </c>
      <c r="C4353" s="1546" t="s">
        <v>2693</v>
      </c>
      <c r="D4353" s="1546" t="s">
        <v>2345</v>
      </c>
      <c r="E4353" s="1546" t="s">
        <v>287</v>
      </c>
      <c r="F4353" s="1546" t="s">
        <v>286</v>
      </c>
      <c r="G4353" s="1818">
        <v>1</v>
      </c>
      <c r="H4353" s="1818">
        <v>5</v>
      </c>
      <c r="I4353" s="1818">
        <v>5</v>
      </c>
      <c r="J4353" s="1546" t="s">
        <v>6527</v>
      </c>
      <c r="K4353" s="1546" t="s">
        <v>6456</v>
      </c>
      <c r="L4353" s="1546" t="s">
        <v>6515</v>
      </c>
    </row>
    <row r="4354" spans="1:12">
      <c r="A4354" s="1546" t="s">
        <v>314</v>
      </c>
      <c r="B4354" s="1817">
        <v>16317</v>
      </c>
      <c r="C4354" s="1546" t="s">
        <v>2693</v>
      </c>
      <c r="D4354" s="1546" t="s">
        <v>2345</v>
      </c>
      <c r="E4354" s="1546" t="s">
        <v>964</v>
      </c>
      <c r="F4354" s="1546" t="s">
        <v>963</v>
      </c>
      <c r="G4354" s="1818">
        <v>1</v>
      </c>
      <c r="H4354" s="1818">
        <v>5</v>
      </c>
      <c r="I4354" s="1818">
        <v>5</v>
      </c>
      <c r="J4354" s="1546" t="s">
        <v>6527</v>
      </c>
      <c r="K4354" s="1546" t="s">
        <v>6456</v>
      </c>
      <c r="L4354" s="1546" t="s">
        <v>6515</v>
      </c>
    </row>
    <row r="4355" spans="1:12">
      <c r="A4355" s="1546" t="s">
        <v>314</v>
      </c>
      <c r="B4355" s="1817">
        <v>16319</v>
      </c>
      <c r="C4355" s="1546" t="s">
        <v>2693</v>
      </c>
      <c r="D4355" s="1546" t="s">
        <v>2345</v>
      </c>
      <c r="E4355" s="1546" t="s">
        <v>720</v>
      </c>
      <c r="F4355" s="1546" t="s">
        <v>1277</v>
      </c>
      <c r="G4355" s="1818">
        <v>1</v>
      </c>
      <c r="H4355" s="1818">
        <v>4</v>
      </c>
      <c r="I4355" s="1818">
        <v>4</v>
      </c>
      <c r="J4355" s="1546" t="s">
        <v>6527</v>
      </c>
      <c r="K4355" s="1546" t="s">
        <v>6456</v>
      </c>
      <c r="L4355" s="1546" t="s">
        <v>6515</v>
      </c>
    </row>
    <row r="4356" spans="1:12">
      <c r="A4356" s="1546" t="s">
        <v>314</v>
      </c>
      <c r="B4356" s="1817">
        <v>16320</v>
      </c>
      <c r="C4356" s="1546" t="s">
        <v>2693</v>
      </c>
      <c r="D4356" s="1546" t="s">
        <v>2345</v>
      </c>
      <c r="E4356" s="1546" t="s">
        <v>935</v>
      </c>
      <c r="F4356" s="1546" t="s">
        <v>934</v>
      </c>
      <c r="G4356" s="1818">
        <v>1</v>
      </c>
      <c r="H4356" s="1818">
        <v>4</v>
      </c>
      <c r="I4356" s="1818">
        <v>4</v>
      </c>
      <c r="J4356" s="1546" t="s">
        <v>6527</v>
      </c>
      <c r="K4356" s="1546" t="s">
        <v>6456</v>
      </c>
      <c r="L4356" s="1546" t="s">
        <v>6515</v>
      </c>
    </row>
    <row r="4357" spans="1:12">
      <c r="A4357" s="1546" t="s">
        <v>314</v>
      </c>
      <c r="B4357" s="1817">
        <v>16321</v>
      </c>
      <c r="C4357" s="1546" t="s">
        <v>2693</v>
      </c>
      <c r="D4357" s="1546" t="s">
        <v>2345</v>
      </c>
      <c r="E4357" s="1546" t="s">
        <v>6108</v>
      </c>
      <c r="F4357" s="1546" t="s">
        <v>424</v>
      </c>
      <c r="G4357" s="1818">
        <v>1</v>
      </c>
      <c r="H4357" s="1818">
        <v>4</v>
      </c>
      <c r="I4357" s="1818">
        <v>4</v>
      </c>
      <c r="J4357" s="1546" t="s">
        <v>6527</v>
      </c>
      <c r="K4357" s="1546" t="s">
        <v>6456</v>
      </c>
      <c r="L4357" s="1546" t="s">
        <v>6515</v>
      </c>
    </row>
    <row r="4358" spans="1:12">
      <c r="A4358" s="1546" t="s">
        <v>314</v>
      </c>
      <c r="B4358" s="1817">
        <v>16322</v>
      </c>
      <c r="C4358" s="1546" t="s">
        <v>2693</v>
      </c>
      <c r="D4358" s="1546" t="s">
        <v>2345</v>
      </c>
      <c r="E4358" s="1546" t="s">
        <v>6121</v>
      </c>
      <c r="F4358" s="1546" t="s">
        <v>6122</v>
      </c>
      <c r="G4358" s="1818">
        <v>1</v>
      </c>
      <c r="H4358" s="1818">
        <v>4</v>
      </c>
      <c r="I4358" s="1818">
        <v>4</v>
      </c>
      <c r="J4358" s="1546" t="s">
        <v>6527</v>
      </c>
      <c r="K4358" s="1546" t="s">
        <v>6456</v>
      </c>
      <c r="L4358" s="1546" t="s">
        <v>6515</v>
      </c>
    </row>
    <row r="4359" spans="1:12">
      <c r="A4359" s="1546" t="s">
        <v>314</v>
      </c>
      <c r="B4359" s="1817">
        <v>16323</v>
      </c>
      <c r="C4359" s="1546" t="s">
        <v>2693</v>
      </c>
      <c r="D4359" s="1546" t="s">
        <v>2345</v>
      </c>
      <c r="E4359" s="1546" t="s">
        <v>615</v>
      </c>
      <c r="F4359" s="1546" t="s">
        <v>826</v>
      </c>
      <c r="G4359" s="1818">
        <v>1</v>
      </c>
      <c r="H4359" s="1818">
        <v>4</v>
      </c>
      <c r="I4359" s="1818">
        <v>4</v>
      </c>
      <c r="J4359" s="1546" t="s">
        <v>6527</v>
      </c>
      <c r="K4359" s="1546" t="s">
        <v>6456</v>
      </c>
      <c r="L4359" s="1546" t="s">
        <v>6515</v>
      </c>
    </row>
    <row r="4360" spans="1:12">
      <c r="A4360" s="1546" t="s">
        <v>314</v>
      </c>
      <c r="B4360" s="1817">
        <v>16324</v>
      </c>
      <c r="C4360" s="1546" t="s">
        <v>2693</v>
      </c>
      <c r="D4360" s="1546" t="s">
        <v>2345</v>
      </c>
      <c r="E4360" s="1546" t="s">
        <v>6100</v>
      </c>
      <c r="F4360" s="1546" t="s">
        <v>280</v>
      </c>
      <c r="G4360" s="1818">
        <v>1</v>
      </c>
      <c r="H4360" s="1818">
        <v>4</v>
      </c>
      <c r="I4360" s="1818">
        <v>4</v>
      </c>
      <c r="J4360" s="1546" t="s">
        <v>6527</v>
      </c>
      <c r="K4360" s="1546" t="s">
        <v>6456</v>
      </c>
      <c r="L4360" s="1546" t="s">
        <v>6515</v>
      </c>
    </row>
    <row r="4361" spans="1:12">
      <c r="A4361" s="1546" t="s">
        <v>314</v>
      </c>
      <c r="B4361" s="1817">
        <v>16351</v>
      </c>
      <c r="C4361" s="1546" t="s">
        <v>2693</v>
      </c>
      <c r="D4361" s="1546" t="s">
        <v>2346</v>
      </c>
      <c r="E4361" s="1546" t="s">
        <v>673</v>
      </c>
      <c r="F4361" s="1546" t="s">
        <v>673</v>
      </c>
      <c r="G4361" s="1818">
        <v>1</v>
      </c>
      <c r="H4361" s="1818">
        <v>50</v>
      </c>
      <c r="I4361" s="1818">
        <v>50</v>
      </c>
      <c r="J4361" s="1546" t="s">
        <v>6527</v>
      </c>
      <c r="K4361" s="1546" t="s">
        <v>6427</v>
      </c>
      <c r="L4361" s="1546" t="s">
        <v>6647</v>
      </c>
    </row>
    <row r="4362" spans="1:12">
      <c r="A4362" s="1546" t="s">
        <v>314</v>
      </c>
      <c r="B4362" s="1817">
        <v>16352</v>
      </c>
      <c r="C4362" s="1546" t="s">
        <v>2693</v>
      </c>
      <c r="D4362" s="1546" t="s">
        <v>2346</v>
      </c>
      <c r="E4362" s="1546" t="s">
        <v>1312</v>
      </c>
      <c r="F4362" s="1546" t="s">
        <v>1312</v>
      </c>
      <c r="G4362" s="1818">
        <v>1</v>
      </c>
      <c r="H4362" s="1818">
        <v>50</v>
      </c>
      <c r="I4362" s="1818">
        <v>50</v>
      </c>
      <c r="J4362" s="1546" t="s">
        <v>6527</v>
      </c>
      <c r="K4362" s="1546" t="s">
        <v>6427</v>
      </c>
      <c r="L4362" s="1546" t="s">
        <v>6647</v>
      </c>
    </row>
    <row r="4363" spans="1:12">
      <c r="A4363" s="1546" t="s">
        <v>314</v>
      </c>
      <c r="B4363" s="1817">
        <v>16353</v>
      </c>
      <c r="C4363" s="1546" t="s">
        <v>2693</v>
      </c>
      <c r="D4363" s="1546" t="s">
        <v>2346</v>
      </c>
      <c r="E4363" s="1546" t="s">
        <v>675</v>
      </c>
      <c r="F4363" s="1546" t="s">
        <v>675</v>
      </c>
      <c r="G4363" s="1818">
        <v>1</v>
      </c>
      <c r="H4363" s="1818">
        <v>50</v>
      </c>
      <c r="I4363" s="1818">
        <v>50</v>
      </c>
      <c r="J4363" s="1546" t="s">
        <v>6527</v>
      </c>
      <c r="K4363" s="1546" t="s">
        <v>6427</v>
      </c>
      <c r="L4363" s="1546" t="s">
        <v>6647</v>
      </c>
    </row>
    <row r="4364" spans="1:12">
      <c r="A4364" s="1546" t="s">
        <v>314</v>
      </c>
      <c r="B4364" s="1817">
        <v>16381</v>
      </c>
      <c r="C4364" s="1546" t="s">
        <v>2693</v>
      </c>
      <c r="D4364" s="1546" t="s">
        <v>2347</v>
      </c>
      <c r="E4364" s="1546" t="s">
        <v>669</v>
      </c>
      <c r="F4364" s="1546" t="s">
        <v>670</v>
      </c>
      <c r="G4364" s="1818"/>
      <c r="H4364" s="1818"/>
      <c r="I4364" s="1818">
        <v>100</v>
      </c>
      <c r="J4364" s="1546" t="s">
        <v>6523</v>
      </c>
      <c r="K4364" s="1546" t="s">
        <v>6456</v>
      </c>
      <c r="L4364" s="1546" t="s">
        <v>6515</v>
      </c>
    </row>
    <row r="4365" spans="1:12">
      <c r="A4365" s="1546" t="s">
        <v>314</v>
      </c>
      <c r="B4365" s="1817">
        <v>16383</v>
      </c>
      <c r="C4365" s="1546" t="s">
        <v>2693</v>
      </c>
      <c r="D4365" s="1546" t="s">
        <v>2347</v>
      </c>
      <c r="E4365" s="1546" t="s">
        <v>739</v>
      </c>
      <c r="F4365" s="1546" t="s">
        <v>303</v>
      </c>
      <c r="G4365" s="1818">
        <v>1</v>
      </c>
      <c r="H4365" s="1818">
        <v>10</v>
      </c>
      <c r="I4365" s="1818">
        <v>10</v>
      </c>
      <c r="J4365" s="1546" t="s">
        <v>6527</v>
      </c>
      <c r="K4365" s="1546" t="s">
        <v>6456</v>
      </c>
      <c r="L4365" s="1546" t="s">
        <v>6515</v>
      </c>
    </row>
    <row r="4366" spans="1:12">
      <c r="A4366" s="1546" t="s">
        <v>314</v>
      </c>
      <c r="B4366" s="1817">
        <v>16427</v>
      </c>
      <c r="C4366" s="1546" t="s">
        <v>2695</v>
      </c>
      <c r="D4366" s="1546" t="s">
        <v>2348</v>
      </c>
      <c r="E4366" s="1546" t="s">
        <v>6126</v>
      </c>
      <c r="F4366" s="1546" t="s">
        <v>857</v>
      </c>
      <c r="G4366" s="1818">
        <v>1</v>
      </c>
      <c r="H4366" s="1818">
        <v>5</v>
      </c>
      <c r="I4366" s="1818">
        <v>5</v>
      </c>
      <c r="J4366" s="1546" t="s">
        <v>6527</v>
      </c>
      <c r="K4366" s="1546" t="s">
        <v>6456</v>
      </c>
      <c r="L4366" s="1546" t="s">
        <v>6515</v>
      </c>
    </row>
    <row r="4367" spans="1:12">
      <c r="A4367" s="1546" t="s">
        <v>314</v>
      </c>
      <c r="B4367" s="1817">
        <v>16467</v>
      </c>
      <c r="C4367" s="1546" t="s">
        <v>2695</v>
      </c>
      <c r="D4367" s="1546" t="s">
        <v>2349</v>
      </c>
      <c r="E4367" s="1546" t="s">
        <v>6226</v>
      </c>
      <c r="F4367" s="1546" t="s">
        <v>38</v>
      </c>
      <c r="G4367" s="1818">
        <v>1</v>
      </c>
      <c r="H4367" s="1818">
        <v>5</v>
      </c>
      <c r="I4367" s="1818">
        <v>5</v>
      </c>
      <c r="J4367" s="1546" t="s">
        <v>6527</v>
      </c>
      <c r="K4367" s="1546" t="s">
        <v>6456</v>
      </c>
      <c r="L4367" s="1546" t="s">
        <v>6515</v>
      </c>
    </row>
    <row r="4368" spans="1:12">
      <c r="A4368" s="1546" t="s">
        <v>314</v>
      </c>
      <c r="B4368" s="1817">
        <v>16468</v>
      </c>
      <c r="C4368" s="1546" t="s">
        <v>2695</v>
      </c>
      <c r="D4368" s="1546" t="s">
        <v>2349</v>
      </c>
      <c r="E4368" s="1546" t="s">
        <v>6251</v>
      </c>
      <c r="F4368" s="1546" t="s">
        <v>450</v>
      </c>
      <c r="G4368" s="1818">
        <v>1</v>
      </c>
      <c r="H4368" s="1818">
        <v>5</v>
      </c>
      <c r="I4368" s="1818">
        <v>5</v>
      </c>
      <c r="J4368" s="1546" t="s">
        <v>6527</v>
      </c>
      <c r="K4368" s="1546" t="s">
        <v>6456</v>
      </c>
      <c r="L4368" s="1546" t="s">
        <v>6515</v>
      </c>
    </row>
    <row r="4369" spans="1:12">
      <c r="A4369" s="1546" t="s">
        <v>314</v>
      </c>
      <c r="B4369" s="1817">
        <v>16469</v>
      </c>
      <c r="C4369" s="1546" t="s">
        <v>2695</v>
      </c>
      <c r="D4369" s="1546" t="s">
        <v>2349</v>
      </c>
      <c r="E4369" s="1546" t="s">
        <v>6547</v>
      </c>
      <c r="F4369" s="1546" t="s">
        <v>603</v>
      </c>
      <c r="G4369" s="1818"/>
      <c r="H4369" s="1818"/>
      <c r="I4369" s="1818">
        <v>3</v>
      </c>
      <c r="J4369" s="1546" t="s">
        <v>6523</v>
      </c>
      <c r="K4369" s="1546" t="s">
        <v>6456</v>
      </c>
      <c r="L4369" s="1546" t="s">
        <v>6515</v>
      </c>
    </row>
    <row r="4370" spans="1:12">
      <c r="A4370" s="1546" t="s">
        <v>314</v>
      </c>
      <c r="B4370" s="1817">
        <v>16470</v>
      </c>
      <c r="C4370" s="1546" t="s">
        <v>2695</v>
      </c>
      <c r="D4370" s="1546" t="s">
        <v>2349</v>
      </c>
      <c r="E4370" s="1546" t="s">
        <v>6272</v>
      </c>
      <c r="F4370" s="1546" t="s">
        <v>855</v>
      </c>
      <c r="G4370" s="1818">
        <v>1</v>
      </c>
      <c r="H4370" s="1818">
        <v>5</v>
      </c>
      <c r="I4370" s="1818">
        <v>5</v>
      </c>
      <c r="J4370" s="1546" t="s">
        <v>6527</v>
      </c>
      <c r="K4370" s="1546" t="s">
        <v>6456</v>
      </c>
      <c r="L4370" s="1546" t="s">
        <v>6515</v>
      </c>
    </row>
    <row r="4371" spans="1:12">
      <c r="A4371" s="1546" t="s">
        <v>314</v>
      </c>
      <c r="B4371" s="1817">
        <v>16472</v>
      </c>
      <c r="C4371" s="1546" t="s">
        <v>2695</v>
      </c>
      <c r="D4371" s="1546" t="s">
        <v>2349</v>
      </c>
      <c r="E4371" s="1546" t="s">
        <v>6098</v>
      </c>
      <c r="F4371" s="1546" t="s">
        <v>276</v>
      </c>
      <c r="G4371" s="1818">
        <v>4</v>
      </c>
      <c r="H4371" s="1818">
        <v>4</v>
      </c>
      <c r="I4371" s="1818">
        <v>16</v>
      </c>
      <c r="J4371" s="1546" t="s">
        <v>6527</v>
      </c>
      <c r="K4371" s="1546" t="s">
        <v>6456</v>
      </c>
      <c r="L4371" s="1546" t="s">
        <v>6515</v>
      </c>
    </row>
    <row r="4372" spans="1:12">
      <c r="A4372" s="1546" t="s">
        <v>314</v>
      </c>
      <c r="B4372" s="1817">
        <v>16473</v>
      </c>
      <c r="C4372" s="1546" t="s">
        <v>2695</v>
      </c>
      <c r="D4372" s="1546" t="s">
        <v>2349</v>
      </c>
      <c r="E4372" s="1546" t="s">
        <v>6099</v>
      </c>
      <c r="F4372" s="1546" t="s">
        <v>294</v>
      </c>
      <c r="G4372" s="1818">
        <v>8</v>
      </c>
      <c r="H4372" s="1818">
        <v>4</v>
      </c>
      <c r="I4372" s="1818">
        <v>32</v>
      </c>
      <c r="J4372" s="1546" t="s">
        <v>6527</v>
      </c>
      <c r="K4372" s="1546" t="s">
        <v>6456</v>
      </c>
      <c r="L4372" s="1546" t="s">
        <v>6515</v>
      </c>
    </row>
    <row r="4373" spans="1:12">
      <c r="A4373" s="1546" t="s">
        <v>314</v>
      </c>
      <c r="B4373" s="1817">
        <v>16474</v>
      </c>
      <c r="C4373" s="1546" t="s">
        <v>2695</v>
      </c>
      <c r="D4373" s="1546" t="s">
        <v>2349</v>
      </c>
      <c r="E4373" s="1546" t="s">
        <v>6119</v>
      </c>
      <c r="F4373" s="1546" t="s">
        <v>321</v>
      </c>
      <c r="G4373" s="1818">
        <v>2</v>
      </c>
      <c r="H4373" s="1818">
        <v>4</v>
      </c>
      <c r="I4373" s="1818">
        <v>8</v>
      </c>
      <c r="J4373" s="1546" t="s">
        <v>6527</v>
      </c>
      <c r="K4373" s="1546" t="s">
        <v>6456</v>
      </c>
      <c r="L4373" s="1546" t="s">
        <v>6515</v>
      </c>
    </row>
    <row r="4374" spans="1:12">
      <c r="A4374" s="1546" t="s">
        <v>314</v>
      </c>
      <c r="B4374" s="1817">
        <v>16475</v>
      </c>
      <c r="C4374" s="1546" t="s">
        <v>2695</v>
      </c>
      <c r="D4374" s="1546" t="s">
        <v>2349</v>
      </c>
      <c r="E4374" s="1546" t="s">
        <v>1665</v>
      </c>
      <c r="F4374" s="1546" t="s">
        <v>422</v>
      </c>
      <c r="G4374" s="1818">
        <v>2</v>
      </c>
      <c r="H4374" s="1818">
        <v>4</v>
      </c>
      <c r="I4374" s="1818">
        <v>8</v>
      </c>
      <c r="J4374" s="1546" t="s">
        <v>6527</v>
      </c>
      <c r="K4374" s="1546" t="s">
        <v>6456</v>
      </c>
      <c r="L4374" s="1546" t="s">
        <v>6515</v>
      </c>
    </row>
    <row r="4375" spans="1:12">
      <c r="A4375" s="1546" t="s">
        <v>314</v>
      </c>
      <c r="B4375" s="1817">
        <v>16476</v>
      </c>
      <c r="C4375" s="1546" t="s">
        <v>2695</v>
      </c>
      <c r="D4375" s="1546" t="s">
        <v>2349</v>
      </c>
      <c r="E4375" s="1546" t="s">
        <v>6105</v>
      </c>
      <c r="F4375" s="1546" t="s">
        <v>331</v>
      </c>
      <c r="G4375" s="1818">
        <v>2</v>
      </c>
      <c r="H4375" s="1818">
        <v>4</v>
      </c>
      <c r="I4375" s="1818">
        <v>8</v>
      </c>
      <c r="J4375" s="1546" t="s">
        <v>6527</v>
      </c>
      <c r="K4375" s="1546" t="s">
        <v>6456</v>
      </c>
      <c r="L4375" s="1546" t="s">
        <v>6515</v>
      </c>
    </row>
    <row r="4376" spans="1:12">
      <c r="A4376" s="1546" t="s">
        <v>314</v>
      </c>
      <c r="B4376" s="1817">
        <v>16478</v>
      </c>
      <c r="C4376" s="1546" t="s">
        <v>2695</v>
      </c>
      <c r="D4376" s="1546" t="s">
        <v>2349</v>
      </c>
      <c r="E4376" s="1546" t="s">
        <v>6208</v>
      </c>
      <c r="F4376" s="1546" t="s">
        <v>1385</v>
      </c>
      <c r="G4376" s="1818">
        <v>1</v>
      </c>
      <c r="H4376" s="1818">
        <v>1</v>
      </c>
      <c r="I4376" s="1818">
        <v>1</v>
      </c>
      <c r="J4376" s="1546" t="s">
        <v>6527</v>
      </c>
      <c r="K4376" s="1546" t="s">
        <v>6456</v>
      </c>
      <c r="L4376" s="1546" t="s">
        <v>6515</v>
      </c>
    </row>
    <row r="4377" spans="1:12">
      <c r="A4377" s="1546" t="s">
        <v>314</v>
      </c>
      <c r="B4377" s="1817">
        <v>16491</v>
      </c>
      <c r="C4377" s="1546" t="s">
        <v>2695</v>
      </c>
      <c r="D4377" s="1546" t="s">
        <v>2349</v>
      </c>
      <c r="E4377" s="1546" t="s">
        <v>409</v>
      </c>
      <c r="F4377" s="1546" t="s">
        <v>21</v>
      </c>
      <c r="G4377" s="1818">
        <v>22</v>
      </c>
      <c r="H4377" s="1818"/>
      <c r="I4377" s="1818">
        <v>91</v>
      </c>
      <c r="J4377" s="1546" t="s">
        <v>6523</v>
      </c>
      <c r="K4377" s="1546" t="s">
        <v>6456</v>
      </c>
      <c r="L4377" s="1546" t="s">
        <v>6515</v>
      </c>
    </row>
    <row r="4378" spans="1:12">
      <c r="A4378" s="1546" t="s">
        <v>314</v>
      </c>
      <c r="B4378" s="1817">
        <v>16511</v>
      </c>
      <c r="C4378" s="1546" t="s">
        <v>2695</v>
      </c>
      <c r="D4378" s="1546" t="s">
        <v>2350</v>
      </c>
      <c r="E4378" s="1546" t="s">
        <v>6098</v>
      </c>
      <c r="F4378" s="1546" t="s">
        <v>276</v>
      </c>
      <c r="G4378" s="1818">
        <v>2</v>
      </c>
      <c r="H4378" s="1818">
        <v>4</v>
      </c>
      <c r="I4378" s="1818">
        <v>8</v>
      </c>
      <c r="J4378" s="1546" t="s">
        <v>6527</v>
      </c>
      <c r="K4378" s="1546" t="s">
        <v>6456</v>
      </c>
      <c r="L4378" s="1546" t="s">
        <v>6515</v>
      </c>
    </row>
    <row r="4379" spans="1:12">
      <c r="A4379" s="1546" t="s">
        <v>314</v>
      </c>
      <c r="B4379" s="1817">
        <v>16512</v>
      </c>
      <c r="C4379" s="1546" t="s">
        <v>2695</v>
      </c>
      <c r="D4379" s="1546" t="s">
        <v>2350</v>
      </c>
      <c r="E4379" s="1546" t="s">
        <v>6164</v>
      </c>
      <c r="F4379" s="1546" t="s">
        <v>1596</v>
      </c>
      <c r="G4379" s="1818">
        <v>1</v>
      </c>
      <c r="H4379" s="1818">
        <v>4</v>
      </c>
      <c r="I4379" s="1818">
        <v>4</v>
      </c>
      <c r="J4379" s="1546" t="s">
        <v>6527</v>
      </c>
      <c r="K4379" s="1546" t="s">
        <v>6456</v>
      </c>
      <c r="L4379" s="1546" t="s">
        <v>6515</v>
      </c>
    </row>
    <row r="4380" spans="1:12">
      <c r="A4380" s="1546" t="s">
        <v>314</v>
      </c>
      <c r="B4380" s="1817">
        <v>16513</v>
      </c>
      <c r="C4380" s="1546" t="s">
        <v>2695</v>
      </c>
      <c r="D4380" s="1546" t="s">
        <v>2350</v>
      </c>
      <c r="E4380" s="1546" t="s">
        <v>6136</v>
      </c>
      <c r="F4380" s="1546" t="s">
        <v>1001</v>
      </c>
      <c r="G4380" s="1818">
        <v>1</v>
      </c>
      <c r="H4380" s="1818">
        <v>10</v>
      </c>
      <c r="I4380" s="1818">
        <v>10</v>
      </c>
      <c r="J4380" s="1546" t="s">
        <v>6527</v>
      </c>
      <c r="K4380" s="1546" t="s">
        <v>6456</v>
      </c>
      <c r="L4380" s="1546" t="s">
        <v>6515</v>
      </c>
    </row>
    <row r="4381" spans="1:12">
      <c r="A4381" s="1546" t="s">
        <v>314</v>
      </c>
      <c r="B4381" s="1817">
        <v>16514</v>
      </c>
      <c r="C4381" s="1546" t="s">
        <v>2695</v>
      </c>
      <c r="D4381" s="1546" t="s">
        <v>2350</v>
      </c>
      <c r="E4381" s="1546" t="s">
        <v>2046</v>
      </c>
      <c r="F4381" s="1546" t="s">
        <v>6618</v>
      </c>
      <c r="G4381" s="1818">
        <v>1</v>
      </c>
      <c r="H4381" s="1818">
        <v>4</v>
      </c>
      <c r="I4381" s="1818">
        <v>4</v>
      </c>
      <c r="J4381" s="1546" t="s">
        <v>6527</v>
      </c>
      <c r="K4381" s="1546" t="s">
        <v>6456</v>
      </c>
      <c r="L4381" s="1546" t="s">
        <v>6515</v>
      </c>
    </row>
    <row r="4382" spans="1:12">
      <c r="A4382" s="1546" t="s">
        <v>314</v>
      </c>
      <c r="B4382" s="1817">
        <v>16515</v>
      </c>
      <c r="C4382" s="1546" t="s">
        <v>2695</v>
      </c>
      <c r="D4382" s="1546" t="s">
        <v>2350</v>
      </c>
      <c r="E4382" s="1546" t="s">
        <v>310</v>
      </c>
      <c r="F4382" s="1546" t="s">
        <v>311</v>
      </c>
      <c r="G4382" s="1818">
        <v>2</v>
      </c>
      <c r="H4382" s="1818">
        <v>4</v>
      </c>
      <c r="I4382" s="1818">
        <v>8</v>
      </c>
      <c r="J4382" s="1546" t="s">
        <v>6527</v>
      </c>
      <c r="K4382" s="1546" t="s">
        <v>6456</v>
      </c>
      <c r="L4382" s="1546" t="s">
        <v>6515</v>
      </c>
    </row>
    <row r="4383" spans="1:12">
      <c r="A4383" s="1546" t="s">
        <v>314</v>
      </c>
      <c r="B4383" s="1817">
        <v>16516</v>
      </c>
      <c r="C4383" s="1546" t="s">
        <v>2695</v>
      </c>
      <c r="D4383" s="1546" t="s">
        <v>2350</v>
      </c>
      <c r="E4383" s="1546" t="s">
        <v>6123</v>
      </c>
      <c r="F4383" s="1546" t="s">
        <v>824</v>
      </c>
      <c r="G4383" s="1818">
        <v>1</v>
      </c>
      <c r="H4383" s="1818">
        <v>4</v>
      </c>
      <c r="I4383" s="1818">
        <v>4</v>
      </c>
      <c r="J4383" s="1546" t="s">
        <v>6527</v>
      </c>
      <c r="K4383" s="1546" t="s">
        <v>6456</v>
      </c>
      <c r="L4383" s="1546" t="s">
        <v>6515</v>
      </c>
    </row>
    <row r="4384" spans="1:12">
      <c r="A4384" s="1546" t="s">
        <v>314</v>
      </c>
      <c r="B4384" s="1817">
        <v>16518</v>
      </c>
      <c r="C4384" s="1546" t="s">
        <v>2695</v>
      </c>
      <c r="D4384" s="1546" t="s">
        <v>2350</v>
      </c>
      <c r="E4384" s="1546" t="s">
        <v>792</v>
      </c>
      <c r="F4384" s="1546" t="s">
        <v>793</v>
      </c>
      <c r="G4384" s="1818">
        <v>2</v>
      </c>
      <c r="H4384" s="1818">
        <v>5</v>
      </c>
      <c r="I4384" s="1818">
        <v>10</v>
      </c>
      <c r="J4384" s="1546" t="s">
        <v>6527</v>
      </c>
      <c r="K4384" s="1546" t="s">
        <v>6456</v>
      </c>
      <c r="L4384" s="1546" t="s">
        <v>6515</v>
      </c>
    </row>
    <row r="4385" spans="1:12">
      <c r="A4385" s="1546" t="s">
        <v>314</v>
      </c>
      <c r="B4385" s="1817">
        <v>16519</v>
      </c>
      <c r="C4385" s="1546" t="s">
        <v>2695</v>
      </c>
      <c r="D4385" s="1546" t="s">
        <v>2350</v>
      </c>
      <c r="E4385" s="1546" t="s">
        <v>488</v>
      </c>
      <c r="F4385" s="1546" t="s">
        <v>506</v>
      </c>
      <c r="G4385" s="1818">
        <v>2</v>
      </c>
      <c r="H4385" s="1818">
        <v>5</v>
      </c>
      <c r="I4385" s="1818">
        <v>10</v>
      </c>
      <c r="J4385" s="1546" t="s">
        <v>6527</v>
      </c>
      <c r="K4385" s="1546" t="s">
        <v>6456</v>
      </c>
      <c r="L4385" s="1546" t="s">
        <v>6515</v>
      </c>
    </row>
    <row r="4386" spans="1:12">
      <c r="A4386" s="1546" t="s">
        <v>314</v>
      </c>
      <c r="B4386" s="1817">
        <v>16520</v>
      </c>
      <c r="C4386" s="1546" t="s">
        <v>2695</v>
      </c>
      <c r="D4386" s="1546" t="s">
        <v>2350</v>
      </c>
      <c r="E4386" s="1546" t="s">
        <v>580</v>
      </c>
      <c r="F4386" s="1546" t="s">
        <v>581</v>
      </c>
      <c r="G4386" s="1818">
        <v>2</v>
      </c>
      <c r="H4386" s="1818">
        <v>5</v>
      </c>
      <c r="I4386" s="1818">
        <v>10</v>
      </c>
      <c r="J4386" s="1546" t="s">
        <v>6527</v>
      </c>
      <c r="K4386" s="1546" t="s">
        <v>6456</v>
      </c>
      <c r="L4386" s="1546" t="s">
        <v>6515</v>
      </c>
    </row>
    <row r="4387" spans="1:12">
      <c r="A4387" s="1546" t="s">
        <v>314</v>
      </c>
      <c r="B4387" s="1817">
        <v>16522</v>
      </c>
      <c r="C4387" s="1546" t="s">
        <v>2695</v>
      </c>
      <c r="D4387" s="1546" t="s">
        <v>2350</v>
      </c>
      <c r="E4387" s="1546" t="s">
        <v>1349</v>
      </c>
      <c r="F4387" s="1546" t="s">
        <v>726</v>
      </c>
      <c r="G4387" s="1818">
        <v>1</v>
      </c>
      <c r="H4387" s="1818">
        <v>10</v>
      </c>
      <c r="I4387" s="1818">
        <v>10</v>
      </c>
      <c r="J4387" s="1546" t="s">
        <v>6527</v>
      </c>
      <c r="K4387" s="1546" t="s">
        <v>6456</v>
      </c>
      <c r="L4387" s="1546" t="s">
        <v>6515</v>
      </c>
    </row>
    <row r="4388" spans="1:12">
      <c r="A4388" s="1546" t="s">
        <v>314</v>
      </c>
      <c r="B4388" s="1817">
        <v>16523</v>
      </c>
      <c r="C4388" s="1546" t="s">
        <v>2695</v>
      </c>
      <c r="D4388" s="1546" t="s">
        <v>2350</v>
      </c>
      <c r="E4388" s="1546" t="s">
        <v>6195</v>
      </c>
      <c r="F4388" s="1546" t="s">
        <v>629</v>
      </c>
      <c r="G4388" s="1818">
        <v>1</v>
      </c>
      <c r="H4388" s="1818">
        <v>10</v>
      </c>
      <c r="I4388" s="1818">
        <v>10</v>
      </c>
      <c r="J4388" s="1546" t="s">
        <v>6527</v>
      </c>
      <c r="K4388" s="1546" t="s">
        <v>6456</v>
      </c>
      <c r="L4388" s="1546" t="s">
        <v>6515</v>
      </c>
    </row>
    <row r="4389" spans="1:12">
      <c r="A4389" s="1546" t="s">
        <v>314</v>
      </c>
      <c r="B4389" s="1817">
        <v>16524</v>
      </c>
      <c r="C4389" s="1546" t="s">
        <v>2695</v>
      </c>
      <c r="D4389" s="1546" t="s">
        <v>2350</v>
      </c>
      <c r="E4389" s="1546" t="s">
        <v>1689</v>
      </c>
      <c r="F4389" s="1546" t="s">
        <v>1239</v>
      </c>
      <c r="G4389" s="1818">
        <v>1</v>
      </c>
      <c r="H4389" s="1818">
        <v>10</v>
      </c>
      <c r="I4389" s="1818">
        <v>10</v>
      </c>
      <c r="J4389" s="1546" t="s">
        <v>6527</v>
      </c>
      <c r="K4389" s="1546" t="s">
        <v>6456</v>
      </c>
      <c r="L4389" s="1546" t="s">
        <v>6515</v>
      </c>
    </row>
    <row r="4390" spans="1:12">
      <c r="A4390" s="1546" t="s">
        <v>314</v>
      </c>
      <c r="B4390" s="1817">
        <v>16526</v>
      </c>
      <c r="C4390" s="1546" t="s">
        <v>2695</v>
      </c>
      <c r="D4390" s="1546" t="s">
        <v>2350</v>
      </c>
      <c r="E4390" s="1546" t="s">
        <v>1483</v>
      </c>
      <c r="F4390" s="1546" t="s">
        <v>6334</v>
      </c>
      <c r="G4390" s="1818">
        <v>1</v>
      </c>
      <c r="H4390" s="1818">
        <v>30</v>
      </c>
      <c r="I4390" s="1818">
        <v>30</v>
      </c>
      <c r="J4390" s="1546" t="s">
        <v>6527</v>
      </c>
      <c r="K4390" s="1546" t="s">
        <v>6456</v>
      </c>
      <c r="L4390" s="1546" t="s">
        <v>6515</v>
      </c>
    </row>
    <row r="4391" spans="1:12">
      <c r="A4391" s="1546" t="s">
        <v>314</v>
      </c>
      <c r="B4391" s="1817">
        <v>16528</v>
      </c>
      <c r="C4391" s="1546" t="s">
        <v>2695</v>
      </c>
      <c r="D4391" s="1546" t="s">
        <v>2350</v>
      </c>
      <c r="E4391" s="1546" t="s">
        <v>6261</v>
      </c>
      <c r="F4391" s="1546" t="s">
        <v>6026</v>
      </c>
      <c r="G4391" s="1818">
        <v>1</v>
      </c>
      <c r="H4391" s="1818">
        <v>6</v>
      </c>
      <c r="I4391" s="1818">
        <v>6</v>
      </c>
      <c r="J4391" s="1546" t="s">
        <v>6527</v>
      </c>
      <c r="K4391" s="1546" t="s">
        <v>6456</v>
      </c>
      <c r="L4391" s="1546" t="s">
        <v>6515</v>
      </c>
    </row>
    <row r="4392" spans="1:12">
      <c r="A4392" s="1546" t="s">
        <v>314</v>
      </c>
      <c r="B4392" s="1817">
        <v>16563</v>
      </c>
      <c r="C4392" s="1546" t="s">
        <v>2695</v>
      </c>
      <c r="D4392" s="1546" t="s">
        <v>2351</v>
      </c>
      <c r="E4392" s="1546" t="s">
        <v>555</v>
      </c>
      <c r="F4392" s="1546" t="s">
        <v>381</v>
      </c>
      <c r="G4392" s="1818">
        <v>1</v>
      </c>
      <c r="H4392" s="1818">
        <v>5</v>
      </c>
      <c r="I4392" s="1818">
        <v>5</v>
      </c>
      <c r="J4392" s="1546" t="s">
        <v>6527</v>
      </c>
      <c r="K4392" s="1546" t="s">
        <v>6456</v>
      </c>
      <c r="L4392" s="1546" t="s">
        <v>6515</v>
      </c>
    </row>
    <row r="4393" spans="1:12">
      <c r="A4393" s="1546" t="s">
        <v>314</v>
      </c>
      <c r="B4393" s="1817">
        <v>16564</v>
      </c>
      <c r="C4393" s="1546" t="s">
        <v>2695</v>
      </c>
      <c r="D4393" s="1546" t="s">
        <v>2351</v>
      </c>
      <c r="E4393" s="1546" t="s">
        <v>5867</v>
      </c>
      <c r="F4393" s="1546" t="s">
        <v>455</v>
      </c>
      <c r="G4393" s="1818">
        <v>1</v>
      </c>
      <c r="H4393" s="1818">
        <v>5</v>
      </c>
      <c r="I4393" s="1818">
        <v>5</v>
      </c>
      <c r="J4393" s="1546" t="s">
        <v>6527</v>
      </c>
      <c r="K4393" s="1546" t="s">
        <v>6456</v>
      </c>
      <c r="L4393" s="1546" t="s">
        <v>6515</v>
      </c>
    </row>
    <row r="4394" spans="1:12">
      <c r="A4394" s="1546" t="s">
        <v>314</v>
      </c>
      <c r="B4394" s="1817">
        <v>16565</v>
      </c>
      <c r="C4394" s="1546" t="s">
        <v>2695</v>
      </c>
      <c r="D4394" s="1546" t="s">
        <v>2351</v>
      </c>
      <c r="E4394" s="1546" t="s">
        <v>5885</v>
      </c>
      <c r="F4394" s="1546" t="s">
        <v>6346</v>
      </c>
      <c r="G4394" s="1818"/>
      <c r="H4394" s="1818"/>
      <c r="I4394" s="1818">
        <v>2</v>
      </c>
      <c r="J4394" s="1546" t="s">
        <v>6523</v>
      </c>
      <c r="K4394" s="1546" t="s">
        <v>6456</v>
      </c>
      <c r="L4394" s="1546" t="s">
        <v>6515</v>
      </c>
    </row>
    <row r="4395" spans="1:12">
      <c r="A4395" s="1546" t="s">
        <v>314</v>
      </c>
      <c r="B4395" s="1817">
        <v>16566</v>
      </c>
      <c r="C4395" s="1546" t="s">
        <v>2695</v>
      </c>
      <c r="D4395" s="1546" t="s">
        <v>2351</v>
      </c>
      <c r="E4395" s="1546" t="s">
        <v>6256</v>
      </c>
      <c r="F4395" s="1546" t="s">
        <v>436</v>
      </c>
      <c r="G4395" s="1818">
        <v>2</v>
      </c>
      <c r="H4395" s="1818">
        <v>5</v>
      </c>
      <c r="I4395" s="1818">
        <v>10</v>
      </c>
      <c r="J4395" s="1546" t="s">
        <v>6527</v>
      </c>
      <c r="K4395" s="1546" t="s">
        <v>6456</v>
      </c>
      <c r="L4395" s="1546" t="s">
        <v>6515</v>
      </c>
    </row>
    <row r="4396" spans="1:12">
      <c r="A4396" s="1546" t="s">
        <v>314</v>
      </c>
      <c r="B4396" s="1817">
        <v>16610</v>
      </c>
      <c r="C4396" s="1546" t="s">
        <v>2695</v>
      </c>
      <c r="D4396" s="1546" t="s">
        <v>2352</v>
      </c>
      <c r="E4396" s="1546" t="s">
        <v>488</v>
      </c>
      <c r="F4396" s="1546" t="s">
        <v>506</v>
      </c>
      <c r="G4396" s="1818">
        <v>1</v>
      </c>
      <c r="H4396" s="1818">
        <v>5</v>
      </c>
      <c r="I4396" s="1818">
        <v>5</v>
      </c>
      <c r="J4396" s="1546" t="s">
        <v>6527</v>
      </c>
      <c r="K4396" s="1546" t="s">
        <v>6456</v>
      </c>
      <c r="L4396" s="1546" t="s">
        <v>6515</v>
      </c>
    </row>
    <row r="4397" spans="1:12">
      <c r="A4397" s="1546" t="s">
        <v>314</v>
      </c>
      <c r="B4397" s="1817">
        <v>16611</v>
      </c>
      <c r="C4397" s="1546" t="s">
        <v>2695</v>
      </c>
      <c r="D4397" s="1546" t="s">
        <v>2352</v>
      </c>
      <c r="E4397" s="1546" t="s">
        <v>6242</v>
      </c>
      <c r="F4397" s="1546" t="s">
        <v>313</v>
      </c>
      <c r="G4397" s="1818">
        <v>1</v>
      </c>
      <c r="H4397" s="1818">
        <v>5</v>
      </c>
      <c r="I4397" s="1818">
        <v>5</v>
      </c>
      <c r="J4397" s="1546" t="s">
        <v>6527</v>
      </c>
      <c r="K4397" s="1546" t="s">
        <v>6456</v>
      </c>
      <c r="L4397" s="1546" t="s">
        <v>6515</v>
      </c>
    </row>
    <row r="4398" spans="1:12">
      <c r="A4398" s="1546" t="s">
        <v>314</v>
      </c>
      <c r="B4398" s="1817">
        <v>16612</v>
      </c>
      <c r="C4398" s="1546" t="s">
        <v>2695</v>
      </c>
      <c r="D4398" s="1546" t="s">
        <v>2352</v>
      </c>
      <c r="E4398" s="1546" t="s">
        <v>361</v>
      </c>
      <c r="F4398" s="1546" t="s">
        <v>362</v>
      </c>
      <c r="G4398" s="1818">
        <v>1</v>
      </c>
      <c r="H4398" s="1818">
        <v>5</v>
      </c>
      <c r="I4398" s="1818">
        <v>5</v>
      </c>
      <c r="J4398" s="1546" t="s">
        <v>6527</v>
      </c>
      <c r="K4398" s="1546" t="s">
        <v>6456</v>
      </c>
      <c r="L4398" s="1546" t="s">
        <v>6515</v>
      </c>
    </row>
    <row r="4399" spans="1:12">
      <c r="A4399" s="1546" t="s">
        <v>314</v>
      </c>
      <c r="B4399" s="1817">
        <v>16613</v>
      </c>
      <c r="C4399" s="1546" t="s">
        <v>2695</v>
      </c>
      <c r="D4399" s="1546" t="s">
        <v>2352</v>
      </c>
      <c r="E4399" s="1546" t="s">
        <v>6251</v>
      </c>
      <c r="F4399" s="1546" t="s">
        <v>450</v>
      </c>
      <c r="G4399" s="1818">
        <v>1</v>
      </c>
      <c r="H4399" s="1818">
        <v>5</v>
      </c>
      <c r="I4399" s="1818">
        <v>5</v>
      </c>
      <c r="J4399" s="1546" t="s">
        <v>6527</v>
      </c>
      <c r="K4399" s="1546" t="s">
        <v>6456</v>
      </c>
      <c r="L4399" s="1546" t="s">
        <v>6515</v>
      </c>
    </row>
    <row r="4400" spans="1:12">
      <c r="A4400" s="1546" t="s">
        <v>314</v>
      </c>
      <c r="B4400" s="1817">
        <v>16614</v>
      </c>
      <c r="C4400" s="1546" t="s">
        <v>2695</v>
      </c>
      <c r="D4400" s="1546" t="s">
        <v>2352</v>
      </c>
      <c r="E4400" s="1546" t="s">
        <v>6252</v>
      </c>
      <c r="F4400" s="1546" t="s">
        <v>448</v>
      </c>
      <c r="G4400" s="1818">
        <v>1</v>
      </c>
      <c r="H4400" s="1818">
        <v>5</v>
      </c>
      <c r="I4400" s="1818">
        <v>5</v>
      </c>
      <c r="J4400" s="1546" t="s">
        <v>6527</v>
      </c>
      <c r="K4400" s="1546" t="s">
        <v>6456</v>
      </c>
      <c r="L4400" s="1546" t="s">
        <v>6515</v>
      </c>
    </row>
    <row r="4401" spans="1:12">
      <c r="A4401" s="1546" t="s">
        <v>314</v>
      </c>
      <c r="B4401" s="1817">
        <v>16615</v>
      </c>
      <c r="C4401" s="1546" t="s">
        <v>2695</v>
      </c>
      <c r="D4401" s="1546" t="s">
        <v>2352</v>
      </c>
      <c r="E4401" s="1546" t="s">
        <v>6253</v>
      </c>
      <c r="F4401" s="1546" t="s">
        <v>6254</v>
      </c>
      <c r="G4401" s="1818">
        <v>1</v>
      </c>
      <c r="H4401" s="1818">
        <v>5</v>
      </c>
      <c r="I4401" s="1818">
        <v>5</v>
      </c>
      <c r="J4401" s="1546" t="s">
        <v>6527</v>
      </c>
      <c r="K4401" s="1546" t="s">
        <v>6456</v>
      </c>
      <c r="L4401" s="1546" t="s">
        <v>6515</v>
      </c>
    </row>
    <row r="4402" spans="1:12">
      <c r="A4402" s="1546" t="s">
        <v>314</v>
      </c>
      <c r="B4402" s="1817">
        <v>16657</v>
      </c>
      <c r="C4402" s="1546" t="s">
        <v>2695</v>
      </c>
      <c r="D4402" s="1546" t="s">
        <v>2353</v>
      </c>
      <c r="E4402" s="1546" t="s">
        <v>871</v>
      </c>
      <c r="F4402" s="1546" t="s">
        <v>6515</v>
      </c>
      <c r="G4402" s="1818">
        <v>2</v>
      </c>
      <c r="H4402" s="1818">
        <v>5</v>
      </c>
      <c r="I4402" s="1818">
        <v>10</v>
      </c>
      <c r="J4402" s="1546" t="s">
        <v>6527</v>
      </c>
      <c r="K4402" s="1546" t="s">
        <v>6456</v>
      </c>
      <c r="L4402" s="1546" t="s">
        <v>6515</v>
      </c>
    </row>
    <row r="4403" spans="1:12">
      <c r="A4403" s="1546" t="s">
        <v>314</v>
      </c>
      <c r="B4403" s="1817">
        <v>16659</v>
      </c>
      <c r="C4403" s="1546" t="s">
        <v>2695</v>
      </c>
      <c r="D4403" s="1546" t="s">
        <v>2353</v>
      </c>
      <c r="E4403" s="1546" t="s">
        <v>6206</v>
      </c>
      <c r="F4403" s="1546" t="s">
        <v>1279</v>
      </c>
      <c r="G4403" s="1818">
        <v>1</v>
      </c>
      <c r="H4403" s="1818">
        <v>4</v>
      </c>
      <c r="I4403" s="1818">
        <v>4</v>
      </c>
      <c r="J4403" s="1546" t="s">
        <v>6527</v>
      </c>
      <c r="K4403" s="1546" t="s">
        <v>6456</v>
      </c>
      <c r="L4403" s="1546" t="s">
        <v>6515</v>
      </c>
    </row>
    <row r="4404" spans="1:12">
      <c r="A4404" s="1546" t="s">
        <v>314</v>
      </c>
      <c r="B4404" s="1817">
        <v>16660</v>
      </c>
      <c r="C4404" s="1546" t="s">
        <v>2695</v>
      </c>
      <c r="D4404" s="1546" t="s">
        <v>2353</v>
      </c>
      <c r="E4404" s="1546" t="s">
        <v>6211</v>
      </c>
      <c r="F4404" s="1546" t="s">
        <v>1559</v>
      </c>
      <c r="G4404" s="1818">
        <v>1</v>
      </c>
      <c r="H4404" s="1818">
        <v>4</v>
      </c>
      <c r="I4404" s="1818">
        <v>4</v>
      </c>
      <c r="J4404" s="1546" t="s">
        <v>6527</v>
      </c>
      <c r="K4404" s="1546" t="s">
        <v>6456</v>
      </c>
      <c r="L4404" s="1546" t="s">
        <v>6515</v>
      </c>
    </row>
    <row r="4405" spans="1:12">
      <c r="A4405" s="1546" t="s">
        <v>314</v>
      </c>
      <c r="B4405" s="1817">
        <v>16702</v>
      </c>
      <c r="C4405" s="1546" t="s">
        <v>2701</v>
      </c>
      <c r="D4405" s="1546" t="s">
        <v>2354</v>
      </c>
      <c r="E4405" s="1546" t="s">
        <v>434</v>
      </c>
      <c r="F4405" s="1546" t="s">
        <v>303</v>
      </c>
      <c r="G4405" s="1818">
        <v>2</v>
      </c>
      <c r="H4405" s="1818">
        <v>2</v>
      </c>
      <c r="I4405" s="1818">
        <v>4</v>
      </c>
      <c r="J4405" s="1546" t="s">
        <v>6527</v>
      </c>
      <c r="K4405" s="1546" t="s">
        <v>6456</v>
      </c>
      <c r="L4405" s="1546" t="s">
        <v>6515</v>
      </c>
    </row>
    <row r="4406" spans="1:12">
      <c r="A4406" s="1546" t="s">
        <v>314</v>
      </c>
      <c r="B4406" s="1817">
        <v>16704</v>
      </c>
      <c r="C4406" s="1546" t="s">
        <v>2701</v>
      </c>
      <c r="D4406" s="1546" t="s">
        <v>2354</v>
      </c>
      <c r="E4406" s="1546" t="s">
        <v>6328</v>
      </c>
      <c r="F4406" s="1546" t="s">
        <v>6254</v>
      </c>
      <c r="G4406" s="1818">
        <v>2</v>
      </c>
      <c r="H4406" s="1818">
        <v>5</v>
      </c>
      <c r="I4406" s="1818">
        <v>10</v>
      </c>
      <c r="J4406" s="1546" t="s">
        <v>6527</v>
      </c>
      <c r="K4406" s="1546" t="s">
        <v>6456</v>
      </c>
      <c r="L4406" s="1546" t="s">
        <v>6515</v>
      </c>
    </row>
    <row r="4407" spans="1:12">
      <c r="A4407" s="1546" t="s">
        <v>314</v>
      </c>
      <c r="B4407" s="1817">
        <v>16705</v>
      </c>
      <c r="C4407" s="1546" t="s">
        <v>2701</v>
      </c>
      <c r="D4407" s="1546" t="s">
        <v>2354</v>
      </c>
      <c r="E4407" s="1546" t="s">
        <v>2702</v>
      </c>
      <c r="F4407" s="1546" t="s">
        <v>6515</v>
      </c>
      <c r="G4407" s="1818">
        <v>2</v>
      </c>
      <c r="H4407" s="1818">
        <v>1</v>
      </c>
      <c r="I4407" s="1818">
        <v>2</v>
      </c>
      <c r="J4407" s="1546" t="s">
        <v>6527</v>
      </c>
      <c r="K4407" s="1546" t="s">
        <v>6456</v>
      </c>
      <c r="L4407" s="1546" t="s">
        <v>6515</v>
      </c>
    </row>
    <row r="4408" spans="1:12">
      <c r="A4408" s="1546" t="s">
        <v>314</v>
      </c>
      <c r="B4408" s="1817">
        <v>16745</v>
      </c>
      <c r="C4408" s="1546" t="s">
        <v>2701</v>
      </c>
      <c r="D4408" s="1546" t="s">
        <v>2355</v>
      </c>
      <c r="E4408" s="1546" t="s">
        <v>1064</v>
      </c>
      <c r="F4408" s="1546" t="s">
        <v>955</v>
      </c>
      <c r="G4408" s="1818">
        <v>2</v>
      </c>
      <c r="H4408" s="1818">
        <v>4</v>
      </c>
      <c r="I4408" s="1818">
        <v>8</v>
      </c>
      <c r="J4408" s="1546" t="s">
        <v>6527</v>
      </c>
      <c r="K4408" s="1546" t="s">
        <v>6456</v>
      </c>
      <c r="L4408" s="1546" t="s">
        <v>6515</v>
      </c>
    </row>
    <row r="4409" spans="1:12">
      <c r="A4409" s="1546" t="s">
        <v>314</v>
      </c>
      <c r="B4409" s="1817">
        <v>16747</v>
      </c>
      <c r="C4409" s="1546" t="s">
        <v>2701</v>
      </c>
      <c r="D4409" s="1546" t="s">
        <v>2355</v>
      </c>
      <c r="E4409" s="1546" t="s">
        <v>986</v>
      </c>
      <c r="F4409" s="1546" t="s">
        <v>987</v>
      </c>
      <c r="G4409" s="1818">
        <v>1</v>
      </c>
      <c r="H4409" s="1818"/>
      <c r="I4409" s="1818">
        <v>51</v>
      </c>
      <c r="J4409" s="1546" t="s">
        <v>6523</v>
      </c>
      <c r="K4409" s="1546" t="s">
        <v>6456</v>
      </c>
      <c r="L4409" s="1546" t="s">
        <v>6515</v>
      </c>
    </row>
    <row r="4410" spans="1:12">
      <c r="A4410" s="1546" t="s">
        <v>314</v>
      </c>
      <c r="B4410" s="1817">
        <v>16783</v>
      </c>
      <c r="C4410" s="1546" t="s">
        <v>2701</v>
      </c>
      <c r="D4410" s="1546" t="s">
        <v>2356</v>
      </c>
      <c r="E4410" s="1546" t="s">
        <v>6247</v>
      </c>
      <c r="F4410" s="1546" t="s">
        <v>463</v>
      </c>
      <c r="G4410" s="1818">
        <v>1</v>
      </c>
      <c r="H4410" s="1818">
        <v>5</v>
      </c>
      <c r="I4410" s="1818">
        <v>5</v>
      </c>
      <c r="J4410" s="1546" t="s">
        <v>6527</v>
      </c>
      <c r="K4410" s="1546" t="s">
        <v>6456</v>
      </c>
      <c r="L4410" s="1546" t="s">
        <v>6515</v>
      </c>
    </row>
    <row r="4411" spans="1:12">
      <c r="A4411" s="1546" t="s">
        <v>314</v>
      </c>
      <c r="B4411" s="1817">
        <v>16785</v>
      </c>
      <c r="C4411" s="1546" t="s">
        <v>2701</v>
      </c>
      <c r="D4411" s="1546" t="s">
        <v>2356</v>
      </c>
      <c r="E4411" s="1546" t="s">
        <v>6125</v>
      </c>
      <c r="F4411" s="1546" t="s">
        <v>816</v>
      </c>
      <c r="G4411" s="1818">
        <v>1</v>
      </c>
      <c r="H4411" s="1818">
        <v>4</v>
      </c>
      <c r="I4411" s="1818">
        <v>4</v>
      </c>
      <c r="J4411" s="1546" t="s">
        <v>6527</v>
      </c>
      <c r="K4411" s="1546" t="s">
        <v>6456</v>
      </c>
      <c r="L4411" s="1546" t="s">
        <v>6515</v>
      </c>
    </row>
    <row r="4412" spans="1:12">
      <c r="A4412" s="1546" t="s">
        <v>314</v>
      </c>
      <c r="B4412" s="1817">
        <v>16787</v>
      </c>
      <c r="C4412" s="1546" t="s">
        <v>2701</v>
      </c>
      <c r="D4412" s="1546" t="s">
        <v>2356</v>
      </c>
      <c r="E4412" s="1546" t="s">
        <v>1101</v>
      </c>
      <c r="F4412" s="1546" t="s">
        <v>6500</v>
      </c>
      <c r="G4412" s="1818">
        <v>1</v>
      </c>
      <c r="H4412" s="1818">
        <v>30</v>
      </c>
      <c r="I4412" s="1818">
        <v>30</v>
      </c>
      <c r="J4412" s="1546" t="s">
        <v>6527</v>
      </c>
      <c r="K4412" s="1546" t="s">
        <v>6456</v>
      </c>
      <c r="L4412" s="1546" t="s">
        <v>6515</v>
      </c>
    </row>
    <row r="4413" spans="1:12">
      <c r="A4413" s="1546" t="s">
        <v>314</v>
      </c>
      <c r="B4413" s="1817">
        <v>16821</v>
      </c>
      <c r="C4413" s="1546" t="s">
        <v>2701</v>
      </c>
      <c r="D4413" s="1546" t="s">
        <v>2357</v>
      </c>
      <c r="E4413" s="1546" t="s">
        <v>6338</v>
      </c>
      <c r="F4413" s="1546" t="s">
        <v>5931</v>
      </c>
      <c r="G4413" s="1818">
        <v>2</v>
      </c>
      <c r="H4413" s="1818">
        <v>1</v>
      </c>
      <c r="I4413" s="1818">
        <v>2</v>
      </c>
      <c r="J4413" s="1546" t="s">
        <v>6527</v>
      </c>
      <c r="K4413" s="1546" t="s">
        <v>6456</v>
      </c>
      <c r="L4413" s="1546" t="s">
        <v>6515</v>
      </c>
    </row>
    <row r="4414" spans="1:12">
      <c r="A4414" s="1546" t="s">
        <v>314</v>
      </c>
      <c r="B4414" s="1817">
        <v>16822</v>
      </c>
      <c r="C4414" s="1546" t="s">
        <v>2701</v>
      </c>
      <c r="D4414" s="1546" t="s">
        <v>2357</v>
      </c>
      <c r="E4414" s="1546" t="s">
        <v>6239</v>
      </c>
      <c r="F4414" s="1546" t="s">
        <v>347</v>
      </c>
      <c r="G4414" s="1818">
        <v>1</v>
      </c>
      <c r="H4414" s="1818">
        <v>5</v>
      </c>
      <c r="I4414" s="1818">
        <v>5</v>
      </c>
      <c r="J4414" s="1546" t="s">
        <v>6527</v>
      </c>
      <c r="K4414" s="1546" t="s">
        <v>6456</v>
      </c>
      <c r="L4414" s="1546" t="s">
        <v>6515</v>
      </c>
    </row>
    <row r="4415" spans="1:12">
      <c r="A4415" s="1546" t="s">
        <v>314</v>
      </c>
      <c r="B4415" s="1817">
        <v>16824</v>
      </c>
      <c r="C4415" s="1546" t="s">
        <v>2701</v>
      </c>
      <c r="D4415" s="1546" t="s">
        <v>2357</v>
      </c>
      <c r="E4415" s="1546" t="s">
        <v>937</v>
      </c>
      <c r="F4415" s="1546" t="s">
        <v>936</v>
      </c>
      <c r="G4415" s="1818">
        <v>1</v>
      </c>
      <c r="H4415" s="1818">
        <v>4</v>
      </c>
      <c r="I4415" s="1818">
        <v>4</v>
      </c>
      <c r="J4415" s="1546" t="s">
        <v>6527</v>
      </c>
      <c r="K4415" s="1546" t="s">
        <v>6456</v>
      </c>
      <c r="L4415" s="1546" t="s">
        <v>6515</v>
      </c>
    </row>
    <row r="4416" spans="1:12">
      <c r="A4416" s="1546" t="s">
        <v>314</v>
      </c>
      <c r="B4416" s="1817">
        <v>16825</v>
      </c>
      <c r="C4416" s="1546" t="s">
        <v>2701</v>
      </c>
      <c r="D4416" s="1546" t="s">
        <v>2357</v>
      </c>
      <c r="E4416" s="1546" t="s">
        <v>389</v>
      </c>
      <c r="F4416" s="1546" t="s">
        <v>390</v>
      </c>
      <c r="G4416" s="1818">
        <v>1</v>
      </c>
      <c r="H4416" s="1818">
        <v>8</v>
      </c>
      <c r="I4416" s="1818">
        <v>8</v>
      </c>
      <c r="J4416" s="1546" t="s">
        <v>6527</v>
      </c>
      <c r="K4416" s="1546" t="s">
        <v>6456</v>
      </c>
      <c r="L4416" s="1546" t="s">
        <v>6515</v>
      </c>
    </row>
    <row r="4417" spans="1:12">
      <c r="A4417" s="1546" t="s">
        <v>314</v>
      </c>
      <c r="B4417" s="1817">
        <v>16827</v>
      </c>
      <c r="C4417" s="1546" t="s">
        <v>2701</v>
      </c>
      <c r="D4417" s="1546" t="s">
        <v>2357</v>
      </c>
      <c r="E4417" s="1546" t="s">
        <v>495</v>
      </c>
      <c r="F4417" s="1546" t="s">
        <v>303</v>
      </c>
      <c r="G4417" s="1818">
        <v>4</v>
      </c>
      <c r="H4417" s="1818">
        <v>50</v>
      </c>
      <c r="I4417" s="1818">
        <v>200</v>
      </c>
      <c r="J4417" s="1546" t="s">
        <v>6527</v>
      </c>
      <c r="K4417" s="1546" t="s">
        <v>6456</v>
      </c>
      <c r="L4417" s="1546" t="s">
        <v>6515</v>
      </c>
    </row>
    <row r="4418" spans="1:12">
      <c r="A4418" s="1546" t="s">
        <v>314</v>
      </c>
      <c r="B4418" s="1817">
        <v>16829</v>
      </c>
      <c r="C4418" s="1546" t="s">
        <v>2701</v>
      </c>
      <c r="D4418" s="1546" t="s">
        <v>2357</v>
      </c>
      <c r="E4418" s="1546" t="s">
        <v>6206</v>
      </c>
      <c r="F4418" s="1546" t="s">
        <v>1279</v>
      </c>
      <c r="G4418" s="1818">
        <v>3</v>
      </c>
      <c r="H4418" s="1818">
        <v>4</v>
      </c>
      <c r="I4418" s="1818">
        <v>12</v>
      </c>
      <c r="J4418" s="1546" t="s">
        <v>6527</v>
      </c>
      <c r="K4418" s="1546" t="s">
        <v>6456</v>
      </c>
      <c r="L4418" s="1546" t="s">
        <v>6515</v>
      </c>
    </row>
    <row r="4419" spans="1:12">
      <c r="A4419" s="1546" t="s">
        <v>314</v>
      </c>
      <c r="B4419" s="1817">
        <v>16833</v>
      </c>
      <c r="C4419" s="1546" t="s">
        <v>2701</v>
      </c>
      <c r="D4419" s="1546" t="s">
        <v>2357</v>
      </c>
      <c r="E4419" s="1546" t="s">
        <v>462</v>
      </c>
      <c r="F4419" s="1546" t="s">
        <v>377</v>
      </c>
      <c r="G4419" s="1818">
        <v>2</v>
      </c>
      <c r="H4419" s="1818">
        <v>25</v>
      </c>
      <c r="I4419" s="1818">
        <v>50</v>
      </c>
      <c r="J4419" s="1546" t="s">
        <v>6527</v>
      </c>
      <c r="K4419" s="1546" t="s">
        <v>6456</v>
      </c>
      <c r="L4419" s="1546" t="s">
        <v>6515</v>
      </c>
    </row>
    <row r="4420" spans="1:12">
      <c r="A4420" s="1546" t="s">
        <v>314</v>
      </c>
      <c r="B4420" s="1817">
        <v>16835</v>
      </c>
      <c r="C4420" s="1546" t="s">
        <v>2701</v>
      </c>
      <c r="D4420" s="1546" t="s">
        <v>2357</v>
      </c>
      <c r="E4420" s="1546" t="s">
        <v>1265</v>
      </c>
      <c r="F4420" s="1546" t="s">
        <v>6569</v>
      </c>
      <c r="G4420" s="1818">
        <v>1</v>
      </c>
      <c r="H4420" s="1818"/>
      <c r="I4420" s="1818">
        <v>20</v>
      </c>
      <c r="J4420" s="1546" t="s">
        <v>6523</v>
      </c>
      <c r="K4420" s="1546" t="s">
        <v>6456</v>
      </c>
      <c r="L4420" s="1546" t="s">
        <v>6515</v>
      </c>
    </row>
    <row r="4421" spans="1:12">
      <c r="A4421" s="1546" t="s">
        <v>314</v>
      </c>
      <c r="B4421" s="1817">
        <v>16836</v>
      </c>
      <c r="C4421" s="1546" t="s">
        <v>2701</v>
      </c>
      <c r="D4421" s="1546" t="s">
        <v>2357</v>
      </c>
      <c r="E4421" s="1546" t="s">
        <v>804</v>
      </c>
      <c r="F4421" s="1546" t="s">
        <v>6551</v>
      </c>
      <c r="G4421" s="1818"/>
      <c r="H4421" s="1818"/>
      <c r="I4421" s="1818">
        <v>20</v>
      </c>
      <c r="J4421" s="1546" t="s">
        <v>6523</v>
      </c>
      <c r="K4421" s="1546" t="s">
        <v>6456</v>
      </c>
      <c r="L4421" s="1546" t="s">
        <v>6515</v>
      </c>
    </row>
    <row r="4422" spans="1:12">
      <c r="A4422" s="1546" t="s">
        <v>314</v>
      </c>
      <c r="B4422" s="1817">
        <v>16845</v>
      </c>
      <c r="C4422" s="1546" t="s">
        <v>2701</v>
      </c>
      <c r="D4422" s="1546" t="s">
        <v>2357</v>
      </c>
      <c r="E4422" s="1546" t="s">
        <v>409</v>
      </c>
      <c r="F4422" s="1546" t="s">
        <v>21</v>
      </c>
      <c r="G4422" s="1818">
        <v>15</v>
      </c>
      <c r="H4422" s="1818"/>
      <c r="I4422" s="1818">
        <v>321</v>
      </c>
      <c r="J4422" s="1546" t="s">
        <v>6523</v>
      </c>
      <c r="K4422" s="1546" t="s">
        <v>6456</v>
      </c>
      <c r="L4422" s="1546" t="s">
        <v>6515</v>
      </c>
    </row>
    <row r="4423" spans="1:12">
      <c r="A4423" s="1546" t="s">
        <v>314</v>
      </c>
      <c r="B4423" s="1817">
        <v>16867</v>
      </c>
      <c r="C4423" s="1546" t="s">
        <v>2701</v>
      </c>
      <c r="D4423" s="1546" t="s">
        <v>2358</v>
      </c>
      <c r="E4423" s="1546" t="s">
        <v>753</v>
      </c>
      <c r="F4423" s="1546" t="s">
        <v>754</v>
      </c>
      <c r="G4423" s="1818">
        <v>1</v>
      </c>
      <c r="H4423" s="1818">
        <v>5</v>
      </c>
      <c r="I4423" s="1818">
        <v>5</v>
      </c>
      <c r="J4423" s="1546" t="s">
        <v>6527</v>
      </c>
      <c r="K4423" s="1546" t="s">
        <v>6456</v>
      </c>
      <c r="L4423" s="1546" t="s">
        <v>6515</v>
      </c>
    </row>
    <row r="4424" spans="1:12">
      <c r="A4424" s="1546" t="s">
        <v>314</v>
      </c>
      <c r="B4424" s="1817">
        <v>16869</v>
      </c>
      <c r="C4424" s="1546" t="s">
        <v>2701</v>
      </c>
      <c r="D4424" s="1546" t="s">
        <v>2358</v>
      </c>
      <c r="E4424" s="1546" t="s">
        <v>6163</v>
      </c>
      <c r="F4424" s="1546" t="s">
        <v>769</v>
      </c>
      <c r="G4424" s="1818">
        <v>1</v>
      </c>
      <c r="H4424" s="1818"/>
      <c r="I4424" s="1818">
        <v>2</v>
      </c>
      <c r="J4424" s="1546" t="s">
        <v>6523</v>
      </c>
      <c r="K4424" s="1546" t="s">
        <v>6456</v>
      </c>
      <c r="L4424" s="1546" t="s">
        <v>6515</v>
      </c>
    </row>
    <row r="4425" spans="1:12">
      <c r="A4425" s="1546" t="s">
        <v>314</v>
      </c>
      <c r="B4425" s="1817">
        <v>16871</v>
      </c>
      <c r="C4425" s="1546" t="s">
        <v>2701</v>
      </c>
      <c r="D4425" s="1546" t="s">
        <v>2358</v>
      </c>
      <c r="E4425" s="1546" t="s">
        <v>434</v>
      </c>
      <c r="F4425" s="1546" t="s">
        <v>303</v>
      </c>
      <c r="G4425" s="1818">
        <v>2</v>
      </c>
      <c r="H4425" s="1818">
        <v>2</v>
      </c>
      <c r="I4425" s="1818">
        <v>4</v>
      </c>
      <c r="J4425" s="1546" t="s">
        <v>6527</v>
      </c>
      <c r="K4425" s="1546" t="s">
        <v>6456</v>
      </c>
      <c r="L4425" s="1546" t="s">
        <v>6515</v>
      </c>
    </row>
    <row r="4426" spans="1:12">
      <c r="A4426" s="1546" t="s">
        <v>314</v>
      </c>
      <c r="B4426" s="1817">
        <v>16906</v>
      </c>
      <c r="C4426" s="1546" t="s">
        <v>2701</v>
      </c>
      <c r="D4426" s="1546" t="s">
        <v>2359</v>
      </c>
      <c r="E4426" s="1546" t="s">
        <v>6378</v>
      </c>
      <c r="F4426" s="1546" t="s">
        <v>2066</v>
      </c>
      <c r="G4426" s="1818"/>
      <c r="H4426" s="1818"/>
      <c r="I4426" s="1818">
        <v>1</v>
      </c>
      <c r="J4426" s="1546" t="s">
        <v>6523</v>
      </c>
      <c r="K4426" s="1546" t="s">
        <v>6456</v>
      </c>
      <c r="L4426" s="1546" t="s">
        <v>6515</v>
      </c>
    </row>
    <row r="4427" spans="1:12">
      <c r="A4427" s="1546" t="s">
        <v>314</v>
      </c>
      <c r="B4427" s="1817">
        <v>16907</v>
      </c>
      <c r="C4427" s="1546" t="s">
        <v>2701</v>
      </c>
      <c r="D4427" s="1546" t="s">
        <v>2359</v>
      </c>
      <c r="E4427" s="1546" t="s">
        <v>6126</v>
      </c>
      <c r="F4427" s="1546" t="s">
        <v>857</v>
      </c>
      <c r="G4427" s="1818"/>
      <c r="H4427" s="1818"/>
      <c r="I4427" s="1818">
        <v>1</v>
      </c>
      <c r="J4427" s="1546" t="s">
        <v>6523</v>
      </c>
      <c r="K4427" s="1546" t="s">
        <v>6456</v>
      </c>
      <c r="L4427" s="1546" t="s">
        <v>6515</v>
      </c>
    </row>
    <row r="4428" spans="1:12">
      <c r="A4428" s="1546" t="s">
        <v>314</v>
      </c>
      <c r="B4428" s="1817">
        <v>16909</v>
      </c>
      <c r="C4428" s="1546" t="s">
        <v>2701</v>
      </c>
      <c r="D4428" s="1546" t="s">
        <v>2359</v>
      </c>
      <c r="E4428" s="1546" t="s">
        <v>6228</v>
      </c>
      <c r="F4428" s="1546" t="s">
        <v>22</v>
      </c>
      <c r="G4428" s="1818"/>
      <c r="H4428" s="1818"/>
      <c r="I4428" s="1818">
        <v>2</v>
      </c>
      <c r="J4428" s="1546" t="s">
        <v>6523</v>
      </c>
      <c r="K4428" s="1546" t="s">
        <v>6456</v>
      </c>
      <c r="L4428" s="1546" t="s">
        <v>6515</v>
      </c>
    </row>
    <row r="4429" spans="1:12">
      <c r="A4429" s="1546" t="s">
        <v>314</v>
      </c>
      <c r="B4429" s="1817">
        <v>16910</v>
      </c>
      <c r="C4429" s="1546" t="s">
        <v>2701</v>
      </c>
      <c r="D4429" s="1546" t="s">
        <v>2359</v>
      </c>
      <c r="E4429" s="1546" t="s">
        <v>593</v>
      </c>
      <c r="F4429" s="1546" t="s">
        <v>438</v>
      </c>
      <c r="G4429" s="1818">
        <v>1</v>
      </c>
      <c r="H4429" s="1818">
        <v>5</v>
      </c>
      <c r="I4429" s="1818">
        <v>5</v>
      </c>
      <c r="J4429" s="1546" t="s">
        <v>6527</v>
      </c>
      <c r="K4429" s="1546" t="s">
        <v>6456</v>
      </c>
      <c r="L4429" s="1546" t="s">
        <v>6515</v>
      </c>
    </row>
    <row r="4430" spans="1:12">
      <c r="A4430" s="1546" t="s">
        <v>314</v>
      </c>
      <c r="B4430" s="1817">
        <v>16911</v>
      </c>
      <c r="C4430" s="1546" t="s">
        <v>2701</v>
      </c>
      <c r="D4430" s="1546" t="s">
        <v>2359</v>
      </c>
      <c r="E4430" s="1546" t="s">
        <v>1732</v>
      </c>
      <c r="F4430" s="1546" t="s">
        <v>1733</v>
      </c>
      <c r="G4430" s="1818"/>
      <c r="H4430" s="1818"/>
      <c r="I4430" s="1818">
        <v>2</v>
      </c>
      <c r="J4430" s="1546" t="s">
        <v>6523</v>
      </c>
      <c r="K4430" s="1546" t="s">
        <v>6456</v>
      </c>
      <c r="L4430" s="1546" t="s">
        <v>6515</v>
      </c>
    </row>
    <row r="4431" spans="1:12">
      <c r="A4431" s="1546" t="s">
        <v>314</v>
      </c>
      <c r="B4431" s="1817">
        <v>16912</v>
      </c>
      <c r="C4431" s="1546" t="s">
        <v>2701</v>
      </c>
      <c r="D4431" s="1546" t="s">
        <v>2359</v>
      </c>
      <c r="E4431" s="1546" t="s">
        <v>6272</v>
      </c>
      <c r="F4431" s="1546" t="s">
        <v>855</v>
      </c>
      <c r="G4431" s="1818"/>
      <c r="H4431" s="1818"/>
      <c r="I4431" s="1818">
        <v>2</v>
      </c>
      <c r="J4431" s="1546" t="s">
        <v>6523</v>
      </c>
      <c r="K4431" s="1546" t="s">
        <v>6456</v>
      </c>
      <c r="L4431" s="1546" t="s">
        <v>6515</v>
      </c>
    </row>
    <row r="4432" spans="1:12">
      <c r="A4432" s="1546" t="s">
        <v>314</v>
      </c>
      <c r="B4432" s="1817">
        <v>16913</v>
      </c>
      <c r="C4432" s="1546" t="s">
        <v>2701</v>
      </c>
      <c r="D4432" s="1546" t="s">
        <v>2359</v>
      </c>
      <c r="E4432" s="1546" t="s">
        <v>939</v>
      </c>
      <c r="F4432" s="1546" t="s">
        <v>938</v>
      </c>
      <c r="G4432" s="1818">
        <v>1</v>
      </c>
      <c r="H4432" s="1818">
        <v>5</v>
      </c>
      <c r="I4432" s="1818">
        <v>5</v>
      </c>
      <c r="J4432" s="1546" t="s">
        <v>6527</v>
      </c>
      <c r="K4432" s="1546" t="s">
        <v>6456</v>
      </c>
      <c r="L4432" s="1546" t="s">
        <v>6515</v>
      </c>
    </row>
    <row r="4433" spans="1:12">
      <c r="A4433" s="1546" t="s">
        <v>314</v>
      </c>
      <c r="B4433" s="1817">
        <v>16914</v>
      </c>
      <c r="C4433" s="1546" t="s">
        <v>2701</v>
      </c>
      <c r="D4433" s="1546" t="s">
        <v>2359</v>
      </c>
      <c r="E4433" s="1546" t="s">
        <v>6280</v>
      </c>
      <c r="F4433" s="1546" t="s">
        <v>750</v>
      </c>
      <c r="G4433" s="1818">
        <v>1</v>
      </c>
      <c r="H4433" s="1818"/>
      <c r="I4433" s="1818">
        <v>2</v>
      </c>
      <c r="J4433" s="1546" t="s">
        <v>6523</v>
      </c>
      <c r="K4433" s="1546" t="s">
        <v>6456</v>
      </c>
      <c r="L4433" s="1546" t="s">
        <v>6515</v>
      </c>
    </row>
    <row r="4434" spans="1:12">
      <c r="A4434" s="1546" t="s">
        <v>314</v>
      </c>
      <c r="B4434" s="1817">
        <v>16916</v>
      </c>
      <c r="C4434" s="1546" t="s">
        <v>2701</v>
      </c>
      <c r="D4434" s="1546" t="s">
        <v>2359</v>
      </c>
      <c r="E4434" s="1546" t="s">
        <v>962</v>
      </c>
      <c r="F4434" s="1546" t="s">
        <v>961</v>
      </c>
      <c r="G4434" s="1818">
        <v>1</v>
      </c>
      <c r="H4434" s="1818">
        <v>5</v>
      </c>
      <c r="I4434" s="1818">
        <v>5</v>
      </c>
      <c r="J4434" s="1546" t="s">
        <v>6527</v>
      </c>
      <c r="K4434" s="1546" t="s">
        <v>6456</v>
      </c>
      <c r="L4434" s="1546" t="s">
        <v>6515</v>
      </c>
    </row>
    <row r="4435" spans="1:12">
      <c r="A4435" s="1546" t="s">
        <v>314</v>
      </c>
      <c r="B4435" s="1817">
        <v>16920</v>
      </c>
      <c r="C4435" s="1546" t="s">
        <v>2701</v>
      </c>
      <c r="D4435" s="1546" t="s">
        <v>2359</v>
      </c>
      <c r="E4435" s="1546" t="s">
        <v>6080</v>
      </c>
      <c r="F4435" s="1546" t="s">
        <v>6540</v>
      </c>
      <c r="G4435" s="1818">
        <v>1</v>
      </c>
      <c r="H4435" s="1818">
        <v>100</v>
      </c>
      <c r="I4435" s="1818">
        <v>100</v>
      </c>
      <c r="J4435" s="1546" t="s">
        <v>6527</v>
      </c>
      <c r="K4435" s="1546" t="s">
        <v>6456</v>
      </c>
      <c r="L4435" s="1546" t="s">
        <v>6515</v>
      </c>
    </row>
    <row r="4436" spans="1:12">
      <c r="A4436" s="1546" t="s">
        <v>314</v>
      </c>
      <c r="B4436" s="1817">
        <v>16922</v>
      </c>
      <c r="C4436" s="1546" t="s">
        <v>2701</v>
      </c>
      <c r="D4436" s="1546" t="s">
        <v>2359</v>
      </c>
      <c r="E4436" s="1546" t="s">
        <v>6098</v>
      </c>
      <c r="F4436" s="1546" t="s">
        <v>276</v>
      </c>
      <c r="G4436" s="1818">
        <v>1</v>
      </c>
      <c r="H4436" s="1818">
        <v>4</v>
      </c>
      <c r="I4436" s="1818">
        <v>4</v>
      </c>
      <c r="J4436" s="1546" t="s">
        <v>6527</v>
      </c>
      <c r="K4436" s="1546" t="s">
        <v>6456</v>
      </c>
      <c r="L4436" s="1546" t="s">
        <v>6515</v>
      </c>
    </row>
    <row r="4437" spans="1:12">
      <c r="A4437" s="1546" t="s">
        <v>314</v>
      </c>
      <c r="B4437" s="1817">
        <v>16923</v>
      </c>
      <c r="C4437" s="1546" t="s">
        <v>2701</v>
      </c>
      <c r="D4437" s="1546" t="s">
        <v>2359</v>
      </c>
      <c r="E4437" s="1546" t="s">
        <v>6099</v>
      </c>
      <c r="F4437" s="1546" t="s">
        <v>294</v>
      </c>
      <c r="G4437" s="1818">
        <v>1</v>
      </c>
      <c r="H4437" s="1818"/>
      <c r="I4437" s="1818">
        <v>2</v>
      </c>
      <c r="J4437" s="1546" t="s">
        <v>6523</v>
      </c>
      <c r="K4437" s="1546" t="s">
        <v>6456</v>
      </c>
      <c r="L4437" s="1546" t="s">
        <v>6515</v>
      </c>
    </row>
    <row r="4438" spans="1:12">
      <c r="A4438" s="1546" t="s">
        <v>314</v>
      </c>
      <c r="B4438" s="1817">
        <v>16924</v>
      </c>
      <c r="C4438" s="1546" t="s">
        <v>2701</v>
      </c>
      <c r="D4438" s="1546" t="s">
        <v>2359</v>
      </c>
      <c r="E4438" s="1546" t="s">
        <v>469</v>
      </c>
      <c r="F4438" s="1546" t="s">
        <v>6257</v>
      </c>
      <c r="G4438" s="1818"/>
      <c r="H4438" s="1818"/>
      <c r="I4438" s="1818">
        <v>1</v>
      </c>
      <c r="J4438" s="1546" t="s">
        <v>6523</v>
      </c>
      <c r="K4438" s="1546" t="s">
        <v>6456</v>
      </c>
      <c r="L4438" s="1546" t="s">
        <v>6515</v>
      </c>
    </row>
    <row r="4439" spans="1:12">
      <c r="A4439" s="1546" t="s">
        <v>314</v>
      </c>
      <c r="B4439" s="1817">
        <v>16926</v>
      </c>
      <c r="C4439" s="1546" t="s">
        <v>2701</v>
      </c>
      <c r="D4439" s="1546" t="s">
        <v>2359</v>
      </c>
      <c r="E4439" s="1546" t="s">
        <v>768</v>
      </c>
      <c r="F4439" s="1546" t="s">
        <v>769</v>
      </c>
      <c r="G4439" s="1818"/>
      <c r="H4439" s="1818"/>
      <c r="I4439" s="1818">
        <v>500</v>
      </c>
      <c r="J4439" s="1546" t="s">
        <v>6523</v>
      </c>
      <c r="K4439" s="1546" t="s">
        <v>6456</v>
      </c>
      <c r="L4439" s="1546" t="s">
        <v>6515</v>
      </c>
    </row>
    <row r="4440" spans="1:12">
      <c r="A4440" s="1546" t="s">
        <v>314</v>
      </c>
      <c r="B4440" s="1817">
        <v>16929</v>
      </c>
      <c r="C4440" s="1546" t="s">
        <v>2701</v>
      </c>
      <c r="D4440" s="1546" t="s">
        <v>2359</v>
      </c>
      <c r="E4440" s="1546" t="s">
        <v>6388</v>
      </c>
      <c r="F4440" s="1546" t="s">
        <v>2482</v>
      </c>
      <c r="G4440" s="1818"/>
      <c r="H4440" s="1818"/>
      <c r="I4440" s="1818">
        <v>10</v>
      </c>
      <c r="J4440" s="1546" t="s">
        <v>6523</v>
      </c>
      <c r="K4440" s="1546" t="s">
        <v>6456</v>
      </c>
      <c r="L4440" s="1546" t="s">
        <v>6515</v>
      </c>
    </row>
    <row r="4441" spans="1:12">
      <c r="A4441" s="1546" t="s">
        <v>314</v>
      </c>
      <c r="B4441" s="1817">
        <v>16931</v>
      </c>
      <c r="C4441" s="1546" t="s">
        <v>2701</v>
      </c>
      <c r="D4441" s="1546" t="s">
        <v>2359</v>
      </c>
      <c r="E4441" s="1546" t="s">
        <v>400</v>
      </c>
      <c r="F4441" s="1546" t="s">
        <v>6518</v>
      </c>
      <c r="G4441" s="1818"/>
      <c r="H4441" s="1818"/>
      <c r="I4441" s="1818">
        <v>20</v>
      </c>
      <c r="J4441" s="1546" t="s">
        <v>6523</v>
      </c>
      <c r="K4441" s="1546" t="s">
        <v>6456</v>
      </c>
      <c r="L4441" s="1546" t="s">
        <v>6515</v>
      </c>
    </row>
    <row r="4442" spans="1:12">
      <c r="A4442" s="1546" t="s">
        <v>314</v>
      </c>
      <c r="B4442" s="1817">
        <v>16932</v>
      </c>
      <c r="C4442" s="1546" t="s">
        <v>2701</v>
      </c>
      <c r="D4442" s="1546" t="s">
        <v>2359</v>
      </c>
      <c r="E4442" s="1546" t="s">
        <v>2714</v>
      </c>
      <c r="F4442" s="1546" t="s">
        <v>6648</v>
      </c>
      <c r="G4442" s="1818"/>
      <c r="H4442" s="1818"/>
      <c r="I4442" s="1818">
        <v>50</v>
      </c>
      <c r="J4442" s="1546" t="s">
        <v>6523</v>
      </c>
      <c r="K4442" s="1546" t="s">
        <v>6456</v>
      </c>
      <c r="L4442" s="1546" t="s">
        <v>6515</v>
      </c>
    </row>
    <row r="4443" spans="1:12">
      <c r="A4443" s="1546" t="s">
        <v>314</v>
      </c>
      <c r="B4443" s="1817">
        <v>16933</v>
      </c>
      <c r="C4443" s="1546" t="s">
        <v>2701</v>
      </c>
      <c r="D4443" s="1546" t="s">
        <v>2359</v>
      </c>
      <c r="E4443" s="1546" t="s">
        <v>1290</v>
      </c>
      <c r="F4443" s="1546" t="s">
        <v>1291</v>
      </c>
      <c r="G4443" s="1818">
        <v>1</v>
      </c>
      <c r="H4443" s="1818"/>
      <c r="I4443" s="1818">
        <v>20</v>
      </c>
      <c r="J4443" s="1546" t="s">
        <v>6523</v>
      </c>
      <c r="K4443" s="1546" t="s">
        <v>6456</v>
      </c>
      <c r="L4443" s="1546" t="s">
        <v>6515</v>
      </c>
    </row>
    <row r="4444" spans="1:12">
      <c r="A4444" s="1546" t="s">
        <v>314</v>
      </c>
      <c r="B4444" s="1817">
        <v>16934</v>
      </c>
      <c r="C4444" s="1546" t="s">
        <v>2701</v>
      </c>
      <c r="D4444" s="1546" t="s">
        <v>2359</v>
      </c>
      <c r="E4444" s="1546" t="s">
        <v>1694</v>
      </c>
      <c r="F4444" s="1546" t="s">
        <v>6542</v>
      </c>
      <c r="G4444" s="1818"/>
      <c r="H4444" s="1818"/>
      <c r="I4444" s="1818">
        <v>20</v>
      </c>
      <c r="J4444" s="1546" t="s">
        <v>6523</v>
      </c>
      <c r="K4444" s="1546" t="s">
        <v>6456</v>
      </c>
      <c r="L4444" s="1546" t="s">
        <v>6515</v>
      </c>
    </row>
    <row r="4445" spans="1:12">
      <c r="A4445" s="1546" t="s">
        <v>314</v>
      </c>
      <c r="B4445" s="1817">
        <v>16935</v>
      </c>
      <c r="C4445" s="1546" t="s">
        <v>2701</v>
      </c>
      <c r="D4445" s="1546" t="s">
        <v>2359</v>
      </c>
      <c r="E4445" s="1546" t="s">
        <v>542</v>
      </c>
      <c r="F4445" s="1546" t="s">
        <v>6541</v>
      </c>
      <c r="G4445" s="1818">
        <v>1</v>
      </c>
      <c r="H4445" s="1818"/>
      <c r="I4445" s="1818">
        <v>50</v>
      </c>
      <c r="J4445" s="1546" t="s">
        <v>6523</v>
      </c>
      <c r="K4445" s="1546" t="s">
        <v>6456</v>
      </c>
      <c r="L4445" s="1546" t="s">
        <v>6515</v>
      </c>
    </row>
    <row r="4446" spans="1:12">
      <c r="A4446" s="1546" t="s">
        <v>314</v>
      </c>
      <c r="B4446" s="1817">
        <v>16936</v>
      </c>
      <c r="C4446" s="1546" t="s">
        <v>2701</v>
      </c>
      <c r="D4446" s="1546" t="s">
        <v>2359</v>
      </c>
      <c r="E4446" s="1546" t="s">
        <v>6390</v>
      </c>
      <c r="F4446" s="1546" t="s">
        <v>6631</v>
      </c>
      <c r="G4446" s="1818"/>
      <c r="H4446" s="1818"/>
      <c r="I4446" s="1818">
        <v>10</v>
      </c>
      <c r="J4446" s="1546" t="s">
        <v>6523</v>
      </c>
      <c r="K4446" s="1546" t="s">
        <v>6456</v>
      </c>
      <c r="L4446" s="1546" t="s">
        <v>6515</v>
      </c>
    </row>
    <row r="4447" spans="1:12">
      <c r="A4447" s="1546" t="s">
        <v>314</v>
      </c>
      <c r="B4447" s="1817">
        <v>16938</v>
      </c>
      <c r="C4447" s="1546" t="s">
        <v>2701</v>
      </c>
      <c r="D4447" s="1546" t="s">
        <v>2359</v>
      </c>
      <c r="E4447" s="1546" t="s">
        <v>1136</v>
      </c>
      <c r="F4447" s="1546" t="s">
        <v>1135</v>
      </c>
      <c r="G4447" s="1818">
        <v>1</v>
      </c>
      <c r="H4447" s="1818"/>
      <c r="I4447" s="1818">
        <v>10</v>
      </c>
      <c r="J4447" s="1546" t="s">
        <v>6523</v>
      </c>
      <c r="K4447" s="1546" t="s">
        <v>6456</v>
      </c>
      <c r="L4447" s="1546" t="s">
        <v>6515</v>
      </c>
    </row>
    <row r="4448" spans="1:12">
      <c r="A4448" s="1546" t="s">
        <v>314</v>
      </c>
      <c r="B4448" s="1817">
        <v>16941</v>
      </c>
      <c r="C4448" s="1546" t="s">
        <v>2701</v>
      </c>
      <c r="D4448" s="1546" t="s">
        <v>2359</v>
      </c>
      <c r="E4448" s="1546" t="s">
        <v>1518</v>
      </c>
      <c r="F4448" s="1546" t="s">
        <v>1519</v>
      </c>
      <c r="G4448" s="1818"/>
      <c r="H4448" s="1818"/>
      <c r="I4448" s="1818">
        <v>10</v>
      </c>
      <c r="J4448" s="1546" t="s">
        <v>6523</v>
      </c>
      <c r="K4448" s="1546" t="s">
        <v>6456</v>
      </c>
      <c r="L4448" s="1546" t="s">
        <v>6515</v>
      </c>
    </row>
    <row r="4449" spans="1:12">
      <c r="A4449" s="1546" t="s">
        <v>314</v>
      </c>
      <c r="B4449" s="1817">
        <v>16943</v>
      </c>
      <c r="C4449" s="1546" t="s">
        <v>2701</v>
      </c>
      <c r="D4449" s="1546" t="s">
        <v>2359</v>
      </c>
      <c r="E4449" s="1546" t="s">
        <v>515</v>
      </c>
      <c r="F4449" s="1546" t="s">
        <v>2095</v>
      </c>
      <c r="G4449" s="1818">
        <v>1</v>
      </c>
      <c r="H4449" s="1818"/>
      <c r="I4449" s="1818">
        <v>2</v>
      </c>
      <c r="J4449" s="1546" t="s">
        <v>6523</v>
      </c>
      <c r="K4449" s="1546" t="s">
        <v>6456</v>
      </c>
      <c r="L4449" s="1546" t="s">
        <v>6515</v>
      </c>
    </row>
    <row r="4450" spans="1:12">
      <c r="A4450" s="1546" t="s">
        <v>314</v>
      </c>
      <c r="B4450" s="1817">
        <v>16945</v>
      </c>
      <c r="C4450" s="1546" t="s">
        <v>2701</v>
      </c>
      <c r="D4450" s="1546" t="s">
        <v>2359</v>
      </c>
      <c r="E4450" s="1546" t="s">
        <v>1143</v>
      </c>
      <c r="F4450" s="1546" t="s">
        <v>2773</v>
      </c>
      <c r="G4450" s="1818"/>
      <c r="H4450" s="1818"/>
      <c r="I4450" s="1818">
        <v>5</v>
      </c>
      <c r="J4450" s="1546" t="s">
        <v>6523</v>
      </c>
      <c r="K4450" s="1546" t="s">
        <v>6456</v>
      </c>
      <c r="L4450" s="1546" t="s">
        <v>6515</v>
      </c>
    </row>
    <row r="4451" spans="1:12">
      <c r="A4451" s="1546" t="s">
        <v>314</v>
      </c>
      <c r="B4451" s="1817">
        <v>16978</v>
      </c>
      <c r="C4451" s="1546" t="s">
        <v>2701</v>
      </c>
      <c r="D4451" s="1546" t="s">
        <v>2360</v>
      </c>
      <c r="E4451" s="1546" t="s">
        <v>976</v>
      </c>
      <c r="F4451" s="1546" t="s">
        <v>5996</v>
      </c>
      <c r="G4451" s="1818">
        <v>1</v>
      </c>
      <c r="H4451" s="1818">
        <v>50</v>
      </c>
      <c r="I4451" s="1818">
        <v>50</v>
      </c>
      <c r="J4451" s="1546" t="s">
        <v>6527</v>
      </c>
      <c r="K4451" s="1546" t="s">
        <v>6456</v>
      </c>
      <c r="L4451" s="1546" t="s">
        <v>6515</v>
      </c>
    </row>
    <row r="4452" spans="1:12">
      <c r="A4452" s="1546" t="s">
        <v>314</v>
      </c>
      <c r="B4452" s="1817">
        <v>16979</v>
      </c>
      <c r="C4452" s="1546" t="s">
        <v>2701</v>
      </c>
      <c r="D4452" s="1546" t="s">
        <v>2360</v>
      </c>
      <c r="E4452" s="1546" t="s">
        <v>6283</v>
      </c>
      <c r="F4452" s="1546" t="s">
        <v>982</v>
      </c>
      <c r="G4452" s="1818">
        <v>2</v>
      </c>
      <c r="H4452" s="1818">
        <v>50</v>
      </c>
      <c r="I4452" s="1818">
        <v>100</v>
      </c>
      <c r="J4452" s="1546" t="s">
        <v>6527</v>
      </c>
      <c r="K4452" s="1546" t="s">
        <v>6456</v>
      </c>
      <c r="L4452" s="1546" t="s">
        <v>6515</v>
      </c>
    </row>
    <row r="4453" spans="1:12">
      <c r="A4453" s="1546" t="s">
        <v>314</v>
      </c>
      <c r="B4453" s="1817">
        <v>16980</v>
      </c>
      <c r="C4453" s="1546" t="s">
        <v>2701</v>
      </c>
      <c r="D4453" s="1546" t="s">
        <v>2360</v>
      </c>
      <c r="E4453" s="1546" t="s">
        <v>1126</v>
      </c>
      <c r="F4453" s="1546" t="s">
        <v>1125</v>
      </c>
      <c r="G4453" s="1818">
        <v>2</v>
      </c>
      <c r="H4453" s="1818">
        <v>25</v>
      </c>
      <c r="I4453" s="1818">
        <v>50</v>
      </c>
      <c r="J4453" s="1546" t="s">
        <v>6527</v>
      </c>
      <c r="K4453" s="1546" t="s">
        <v>6456</v>
      </c>
      <c r="L4453" s="1546" t="s">
        <v>6515</v>
      </c>
    </row>
    <row r="4454" spans="1:12">
      <c r="A4454" s="1546" t="s">
        <v>314</v>
      </c>
      <c r="B4454" s="1817">
        <v>16982</v>
      </c>
      <c r="C4454" s="1546" t="s">
        <v>2701</v>
      </c>
      <c r="D4454" s="1546" t="s">
        <v>2360</v>
      </c>
      <c r="E4454" s="1546" t="s">
        <v>515</v>
      </c>
      <c r="F4454" s="1546" t="s">
        <v>2095</v>
      </c>
      <c r="G4454" s="1818">
        <v>1</v>
      </c>
      <c r="H4454" s="1818"/>
      <c r="I4454" s="1818">
        <v>1</v>
      </c>
      <c r="J4454" s="1546" t="s">
        <v>6523</v>
      </c>
      <c r="K4454" s="1546" t="s">
        <v>6456</v>
      </c>
      <c r="L4454" s="1546" t="s">
        <v>6515</v>
      </c>
    </row>
    <row r="4455" spans="1:12">
      <c r="A4455" s="1546" t="s">
        <v>314</v>
      </c>
      <c r="B4455" s="1817">
        <v>16984</v>
      </c>
      <c r="C4455" s="1546" t="s">
        <v>2701</v>
      </c>
      <c r="D4455" s="1546" t="s">
        <v>2360</v>
      </c>
      <c r="E4455" s="1546" t="s">
        <v>293</v>
      </c>
      <c r="F4455" s="1546" t="s">
        <v>292</v>
      </c>
      <c r="G4455" s="1818">
        <v>1</v>
      </c>
      <c r="H4455" s="1818">
        <v>4</v>
      </c>
      <c r="I4455" s="1818">
        <v>4</v>
      </c>
      <c r="J4455" s="1546" t="s">
        <v>6527</v>
      </c>
      <c r="K4455" s="1546" t="s">
        <v>6456</v>
      </c>
      <c r="L4455" s="1546" t="s">
        <v>6515</v>
      </c>
    </row>
    <row r="4456" spans="1:12">
      <c r="A4456" s="1546" t="s">
        <v>314</v>
      </c>
      <c r="B4456" s="1817">
        <v>16985</v>
      </c>
      <c r="C4456" s="1546" t="s">
        <v>2701</v>
      </c>
      <c r="D4456" s="1546" t="s">
        <v>2360</v>
      </c>
      <c r="E4456" s="1546" t="s">
        <v>6531</v>
      </c>
      <c r="F4456" s="1546" t="s">
        <v>335</v>
      </c>
      <c r="G4456" s="1818">
        <v>1</v>
      </c>
      <c r="H4456" s="1818">
        <v>4</v>
      </c>
      <c r="I4456" s="1818">
        <v>4</v>
      </c>
      <c r="J4456" s="1546" t="s">
        <v>6527</v>
      </c>
      <c r="K4456" s="1546" t="s">
        <v>6456</v>
      </c>
      <c r="L4456" s="1546" t="s">
        <v>6515</v>
      </c>
    </row>
    <row r="4457" spans="1:12">
      <c r="A4457" s="1546" t="s">
        <v>314</v>
      </c>
      <c r="B4457" s="1817">
        <v>16987</v>
      </c>
      <c r="C4457" s="1546" t="s">
        <v>2701</v>
      </c>
      <c r="D4457" s="1546" t="s">
        <v>2360</v>
      </c>
      <c r="E4457" s="1546" t="s">
        <v>6233</v>
      </c>
      <c r="F4457" s="1546" t="s">
        <v>274</v>
      </c>
      <c r="G4457" s="1818">
        <v>2</v>
      </c>
      <c r="H4457" s="1818">
        <v>5</v>
      </c>
      <c r="I4457" s="1818">
        <v>10</v>
      </c>
      <c r="J4457" s="1546" t="s">
        <v>6527</v>
      </c>
      <c r="K4457" s="1546" t="s">
        <v>6456</v>
      </c>
      <c r="L4457" s="1546" t="s">
        <v>6515</v>
      </c>
    </row>
    <row r="4458" spans="1:12">
      <c r="A4458" s="1546" t="s">
        <v>314</v>
      </c>
      <c r="B4458" s="1817">
        <v>16988</v>
      </c>
      <c r="C4458" s="1546" t="s">
        <v>2701</v>
      </c>
      <c r="D4458" s="1546" t="s">
        <v>2360</v>
      </c>
      <c r="E4458" s="1546" t="s">
        <v>6269</v>
      </c>
      <c r="F4458" s="1546" t="s">
        <v>747</v>
      </c>
      <c r="G4458" s="1818">
        <v>1</v>
      </c>
      <c r="H4458" s="1818"/>
      <c r="I4458" s="1818">
        <v>2</v>
      </c>
      <c r="J4458" s="1546" t="s">
        <v>6523</v>
      </c>
      <c r="K4458" s="1546" t="s">
        <v>6456</v>
      </c>
      <c r="L4458" s="1546" t="s">
        <v>6515</v>
      </c>
    </row>
    <row r="4459" spans="1:12">
      <c r="A4459" s="1546" t="s">
        <v>314</v>
      </c>
      <c r="B4459" s="1817">
        <v>16989</v>
      </c>
      <c r="C4459" s="1546" t="s">
        <v>2701</v>
      </c>
      <c r="D4459" s="1546" t="s">
        <v>2360</v>
      </c>
      <c r="E4459" s="1546" t="s">
        <v>6572</v>
      </c>
      <c r="F4459" s="1546" t="s">
        <v>1316</v>
      </c>
      <c r="G4459" s="1818"/>
      <c r="H4459" s="1818"/>
      <c r="I4459" s="1818">
        <v>2</v>
      </c>
      <c r="J4459" s="1546" t="s">
        <v>6523</v>
      </c>
      <c r="K4459" s="1546" t="s">
        <v>6456</v>
      </c>
      <c r="L4459" s="1546" t="s">
        <v>6515</v>
      </c>
    </row>
    <row r="4460" spans="1:12">
      <c r="A4460" s="1546" t="s">
        <v>314</v>
      </c>
      <c r="B4460" s="1817">
        <v>16990</v>
      </c>
      <c r="C4460" s="1546" t="s">
        <v>2701</v>
      </c>
      <c r="D4460" s="1546" t="s">
        <v>2360</v>
      </c>
      <c r="E4460" s="1546" t="s">
        <v>6264</v>
      </c>
      <c r="F4460" s="1546" t="s">
        <v>6254</v>
      </c>
      <c r="G4460" s="1818">
        <v>1</v>
      </c>
      <c r="H4460" s="1818">
        <v>5</v>
      </c>
      <c r="I4460" s="1818">
        <v>5</v>
      </c>
      <c r="J4460" s="1546" t="s">
        <v>6527</v>
      </c>
      <c r="K4460" s="1546" t="s">
        <v>6456</v>
      </c>
      <c r="L4460" s="1546" t="s">
        <v>6515</v>
      </c>
    </row>
    <row r="4461" spans="1:12">
      <c r="A4461" s="1546" t="s">
        <v>314</v>
      </c>
      <c r="B4461" s="1817">
        <v>16991</v>
      </c>
      <c r="C4461" s="1546" t="s">
        <v>2701</v>
      </c>
      <c r="D4461" s="1546" t="s">
        <v>2360</v>
      </c>
      <c r="E4461" s="1546" t="s">
        <v>6278</v>
      </c>
      <c r="F4461" s="1546" t="s">
        <v>5973</v>
      </c>
      <c r="G4461" s="1818">
        <v>1</v>
      </c>
      <c r="H4461" s="1818">
        <v>5</v>
      </c>
      <c r="I4461" s="1818">
        <v>5</v>
      </c>
      <c r="J4461" s="1546" t="s">
        <v>6527</v>
      </c>
      <c r="K4461" s="1546" t="s">
        <v>6456</v>
      </c>
      <c r="L4461" s="1546" t="s">
        <v>6515</v>
      </c>
    </row>
    <row r="4462" spans="1:12">
      <c r="A4462" s="1546" t="s">
        <v>314</v>
      </c>
      <c r="B4462" s="1817">
        <v>16992</v>
      </c>
      <c r="C4462" s="1546" t="s">
        <v>2701</v>
      </c>
      <c r="D4462" s="1546" t="s">
        <v>2360</v>
      </c>
      <c r="E4462" s="1546" t="s">
        <v>1661</v>
      </c>
      <c r="F4462" s="1546" t="s">
        <v>438</v>
      </c>
      <c r="G4462" s="1818">
        <v>1</v>
      </c>
      <c r="H4462" s="1818">
        <v>5</v>
      </c>
      <c r="I4462" s="1818">
        <v>5</v>
      </c>
      <c r="J4462" s="1546" t="s">
        <v>6527</v>
      </c>
      <c r="K4462" s="1546" t="s">
        <v>6456</v>
      </c>
      <c r="L4462" s="1546" t="s">
        <v>6515</v>
      </c>
    </row>
    <row r="4463" spans="1:12">
      <c r="A4463" s="1546" t="s">
        <v>314</v>
      </c>
      <c r="B4463" s="1817">
        <v>16994</v>
      </c>
      <c r="C4463" s="1546" t="s">
        <v>2701</v>
      </c>
      <c r="D4463" s="1546" t="s">
        <v>2360</v>
      </c>
      <c r="E4463" s="1546" t="s">
        <v>768</v>
      </c>
      <c r="F4463" s="1546" t="s">
        <v>769</v>
      </c>
      <c r="G4463" s="1818"/>
      <c r="H4463" s="1818"/>
      <c r="I4463" s="1818">
        <v>200</v>
      </c>
      <c r="J4463" s="1546" t="s">
        <v>6523</v>
      </c>
      <c r="K4463" s="1546" t="s">
        <v>6456</v>
      </c>
      <c r="L4463" s="1546" t="s">
        <v>6515</v>
      </c>
    </row>
    <row r="4464" spans="1:12">
      <c r="A4464" s="1546" t="s">
        <v>314</v>
      </c>
      <c r="B4464" s="1817">
        <v>17021</v>
      </c>
      <c r="C4464" s="1546" t="s">
        <v>2707</v>
      </c>
      <c r="D4464" s="1546" t="s">
        <v>2361</v>
      </c>
      <c r="E4464" s="1546" t="s">
        <v>6324</v>
      </c>
      <c r="F4464" s="1546" t="s">
        <v>5826</v>
      </c>
      <c r="G4464" s="1818">
        <v>1</v>
      </c>
      <c r="H4464" s="1818">
        <v>5</v>
      </c>
      <c r="I4464" s="1818">
        <v>5</v>
      </c>
      <c r="J4464" s="1546" t="s">
        <v>6527</v>
      </c>
      <c r="K4464" s="1546" t="s">
        <v>6456</v>
      </c>
      <c r="L4464" s="1546" t="s">
        <v>6515</v>
      </c>
    </row>
    <row r="4465" spans="1:12">
      <c r="A4465" s="1546" t="s">
        <v>314</v>
      </c>
      <c r="B4465" s="1817">
        <v>17022</v>
      </c>
      <c r="C4465" s="1546" t="s">
        <v>2707</v>
      </c>
      <c r="D4465" s="1546" t="s">
        <v>2361</v>
      </c>
      <c r="E4465" s="1546" t="s">
        <v>555</v>
      </c>
      <c r="F4465" s="1546" t="s">
        <v>381</v>
      </c>
      <c r="G4465" s="1818">
        <v>2</v>
      </c>
      <c r="H4465" s="1818">
        <v>5</v>
      </c>
      <c r="I4465" s="1818">
        <v>10</v>
      </c>
      <c r="J4465" s="1546" t="s">
        <v>6527</v>
      </c>
      <c r="K4465" s="1546" t="s">
        <v>6456</v>
      </c>
      <c r="L4465" s="1546" t="s">
        <v>6515</v>
      </c>
    </row>
    <row r="4466" spans="1:12">
      <c r="A4466" s="1546" t="s">
        <v>314</v>
      </c>
      <c r="B4466" s="1817">
        <v>17024</v>
      </c>
      <c r="C4466" s="1546" t="s">
        <v>2707</v>
      </c>
      <c r="D4466" s="1546" t="s">
        <v>2361</v>
      </c>
      <c r="E4466" s="1546" t="s">
        <v>6285</v>
      </c>
      <c r="F4466" s="1546" t="s">
        <v>1031</v>
      </c>
      <c r="G4466" s="1818">
        <v>1</v>
      </c>
      <c r="H4466" s="1818">
        <v>5</v>
      </c>
      <c r="I4466" s="1818">
        <v>5</v>
      </c>
      <c r="J4466" s="1546" t="s">
        <v>6527</v>
      </c>
      <c r="K4466" s="1546" t="s">
        <v>6456</v>
      </c>
      <c r="L4466" s="1546" t="s">
        <v>6515</v>
      </c>
    </row>
    <row r="4467" spans="1:12">
      <c r="A4467" s="1546" t="s">
        <v>314</v>
      </c>
      <c r="B4467" s="1817">
        <v>17025</v>
      </c>
      <c r="C4467" s="1546" t="s">
        <v>2707</v>
      </c>
      <c r="D4467" s="1546" t="s">
        <v>2361</v>
      </c>
      <c r="E4467" s="1546" t="s">
        <v>844</v>
      </c>
      <c r="F4467" s="1546" t="s">
        <v>353</v>
      </c>
      <c r="G4467" s="1818">
        <v>1</v>
      </c>
      <c r="H4467" s="1818">
        <v>5</v>
      </c>
      <c r="I4467" s="1818">
        <v>5</v>
      </c>
      <c r="J4467" s="1546" t="s">
        <v>6527</v>
      </c>
      <c r="K4467" s="1546" t="s">
        <v>6456</v>
      </c>
      <c r="L4467" s="1546" t="s">
        <v>6515</v>
      </c>
    </row>
    <row r="4468" spans="1:12">
      <c r="A4468" s="1546" t="s">
        <v>314</v>
      </c>
      <c r="B4468" s="1817">
        <v>17026</v>
      </c>
      <c r="C4468" s="1546" t="s">
        <v>2707</v>
      </c>
      <c r="D4468" s="1546" t="s">
        <v>2361</v>
      </c>
      <c r="E4468" s="1546" t="s">
        <v>283</v>
      </c>
      <c r="F4468" s="1546" t="s">
        <v>282</v>
      </c>
      <c r="G4468" s="1818">
        <v>2</v>
      </c>
      <c r="H4468" s="1818">
        <v>5</v>
      </c>
      <c r="I4468" s="1818">
        <v>10</v>
      </c>
      <c r="J4468" s="1546" t="s">
        <v>6527</v>
      </c>
      <c r="K4468" s="1546" t="s">
        <v>6456</v>
      </c>
      <c r="L4468" s="1546" t="s">
        <v>6515</v>
      </c>
    </row>
    <row r="4469" spans="1:12">
      <c r="A4469" s="1546" t="s">
        <v>314</v>
      </c>
      <c r="B4469" s="1817">
        <v>17027</v>
      </c>
      <c r="C4469" s="1546" t="s">
        <v>2707</v>
      </c>
      <c r="D4469" s="1546" t="s">
        <v>2361</v>
      </c>
      <c r="E4469" s="1546" t="s">
        <v>6270</v>
      </c>
      <c r="F4469" s="1546" t="s">
        <v>750</v>
      </c>
      <c r="G4469" s="1818">
        <v>2</v>
      </c>
      <c r="H4469" s="1818">
        <v>5</v>
      </c>
      <c r="I4469" s="1818">
        <v>10</v>
      </c>
      <c r="J4469" s="1546" t="s">
        <v>6527</v>
      </c>
      <c r="K4469" s="1546" t="s">
        <v>6456</v>
      </c>
      <c r="L4469" s="1546" t="s">
        <v>6515</v>
      </c>
    </row>
    <row r="4470" spans="1:12">
      <c r="A4470" s="1546" t="s">
        <v>314</v>
      </c>
      <c r="B4470" s="1817">
        <v>17028</v>
      </c>
      <c r="C4470" s="1546" t="s">
        <v>2707</v>
      </c>
      <c r="D4470" s="1546" t="s">
        <v>2361</v>
      </c>
      <c r="E4470" s="1546" t="s">
        <v>5920</v>
      </c>
      <c r="F4470" s="1546" t="s">
        <v>5921</v>
      </c>
      <c r="G4470" s="1818">
        <v>1</v>
      </c>
      <c r="H4470" s="1818">
        <v>5</v>
      </c>
      <c r="I4470" s="1818">
        <v>5</v>
      </c>
      <c r="J4470" s="1546" t="s">
        <v>6527</v>
      </c>
      <c r="K4470" s="1546" t="s">
        <v>6456</v>
      </c>
      <c r="L4470" s="1546" t="s">
        <v>6515</v>
      </c>
    </row>
    <row r="4471" spans="1:12">
      <c r="A4471" s="1546" t="s">
        <v>314</v>
      </c>
      <c r="B4471" s="1817">
        <v>17029</v>
      </c>
      <c r="C4471" s="1546" t="s">
        <v>2707</v>
      </c>
      <c r="D4471" s="1546" t="s">
        <v>2361</v>
      </c>
      <c r="E4471" s="1546" t="s">
        <v>6553</v>
      </c>
      <c r="F4471" s="1546" t="s">
        <v>849</v>
      </c>
      <c r="G4471" s="1818">
        <v>2</v>
      </c>
      <c r="H4471" s="1818">
        <v>5</v>
      </c>
      <c r="I4471" s="1818">
        <v>10</v>
      </c>
      <c r="J4471" s="1546" t="s">
        <v>6527</v>
      </c>
      <c r="K4471" s="1546" t="s">
        <v>6456</v>
      </c>
      <c r="L4471" s="1546" t="s">
        <v>6515</v>
      </c>
    </row>
    <row r="4472" spans="1:12">
      <c r="A4472" s="1546" t="s">
        <v>314</v>
      </c>
      <c r="B4472" s="1817">
        <v>17030</v>
      </c>
      <c r="C4472" s="1546" t="s">
        <v>2707</v>
      </c>
      <c r="D4472" s="1546" t="s">
        <v>2361</v>
      </c>
      <c r="E4472" s="1546" t="s">
        <v>6397</v>
      </c>
      <c r="F4472" s="1546" t="s">
        <v>2023</v>
      </c>
      <c r="G4472" s="1818">
        <v>1</v>
      </c>
      <c r="H4472" s="1818">
        <v>5</v>
      </c>
      <c r="I4472" s="1818">
        <v>5</v>
      </c>
      <c r="J4472" s="1546" t="s">
        <v>6527</v>
      </c>
      <c r="K4472" s="1546" t="s">
        <v>6456</v>
      </c>
      <c r="L4472" s="1546" t="s">
        <v>6515</v>
      </c>
    </row>
    <row r="4473" spans="1:12">
      <c r="A4473" s="1546" t="s">
        <v>314</v>
      </c>
      <c r="B4473" s="1817">
        <v>17032</v>
      </c>
      <c r="C4473" s="1546" t="s">
        <v>2707</v>
      </c>
      <c r="D4473" s="1546" t="s">
        <v>2361</v>
      </c>
      <c r="E4473" s="1546" t="s">
        <v>1694</v>
      </c>
      <c r="F4473" s="1546" t="s">
        <v>977</v>
      </c>
      <c r="G4473" s="1818">
        <v>1</v>
      </c>
      <c r="H4473" s="1818">
        <v>10</v>
      </c>
      <c r="I4473" s="1818">
        <v>10</v>
      </c>
      <c r="J4473" s="1546" t="s">
        <v>6527</v>
      </c>
      <c r="K4473" s="1546" t="s">
        <v>6456</v>
      </c>
      <c r="L4473" s="1546" t="s">
        <v>6515</v>
      </c>
    </row>
    <row r="4474" spans="1:12">
      <c r="A4474" s="1546" t="s">
        <v>314</v>
      </c>
      <c r="B4474" s="1817">
        <v>17034</v>
      </c>
      <c r="C4474" s="1546" t="s">
        <v>2707</v>
      </c>
      <c r="D4474" s="1546" t="s">
        <v>2361</v>
      </c>
      <c r="E4474" s="1546" t="s">
        <v>1605</v>
      </c>
      <c r="F4474" s="1546" t="s">
        <v>1528</v>
      </c>
      <c r="G4474" s="1818">
        <v>1</v>
      </c>
      <c r="H4474" s="1818">
        <v>20</v>
      </c>
      <c r="I4474" s="1818">
        <v>20</v>
      </c>
      <c r="J4474" s="1546" t="s">
        <v>6527</v>
      </c>
      <c r="K4474" s="1546" t="s">
        <v>6456</v>
      </c>
      <c r="L4474" s="1546" t="s">
        <v>6515</v>
      </c>
    </row>
    <row r="4475" spans="1:12">
      <c r="A4475" s="1546" t="s">
        <v>314</v>
      </c>
      <c r="B4475" s="1817">
        <v>17035</v>
      </c>
      <c r="C4475" s="1546" t="s">
        <v>2707</v>
      </c>
      <c r="D4475" s="1546" t="s">
        <v>2361</v>
      </c>
      <c r="E4475" s="1546" t="s">
        <v>6195</v>
      </c>
      <c r="F4475" s="1546" t="s">
        <v>6494</v>
      </c>
      <c r="G4475" s="1818">
        <v>2</v>
      </c>
      <c r="H4475" s="1818">
        <v>20</v>
      </c>
      <c r="I4475" s="1818">
        <v>40</v>
      </c>
      <c r="J4475" s="1546" t="s">
        <v>6527</v>
      </c>
      <c r="K4475" s="1546" t="s">
        <v>6456</v>
      </c>
      <c r="L4475" s="1546" t="s">
        <v>6515</v>
      </c>
    </row>
    <row r="4476" spans="1:12">
      <c r="A4476" s="1546" t="s">
        <v>314</v>
      </c>
      <c r="B4476" s="1817">
        <v>17036</v>
      </c>
      <c r="C4476" s="1546" t="s">
        <v>2707</v>
      </c>
      <c r="D4476" s="1546" t="s">
        <v>2361</v>
      </c>
      <c r="E4476" s="1546" t="s">
        <v>2864</v>
      </c>
      <c r="F4476" s="1546" t="s">
        <v>6515</v>
      </c>
      <c r="G4476" s="1818">
        <v>1</v>
      </c>
      <c r="H4476" s="1818">
        <v>2</v>
      </c>
      <c r="I4476" s="1818">
        <v>2</v>
      </c>
      <c r="J4476" s="1546" t="s">
        <v>6527</v>
      </c>
      <c r="K4476" s="1546" t="s">
        <v>6456</v>
      </c>
      <c r="L4476" s="1546" t="s">
        <v>6515</v>
      </c>
    </row>
    <row r="4477" spans="1:12">
      <c r="A4477" s="1546" t="s">
        <v>314</v>
      </c>
      <c r="B4477" s="1817">
        <v>17037</v>
      </c>
      <c r="C4477" s="1546" t="s">
        <v>2707</v>
      </c>
      <c r="D4477" s="1546" t="s">
        <v>2361</v>
      </c>
      <c r="E4477" s="1546" t="s">
        <v>6112</v>
      </c>
      <c r="F4477" s="1546" t="s">
        <v>6515</v>
      </c>
      <c r="G4477" s="1818"/>
      <c r="H4477" s="1818">
        <v>5</v>
      </c>
      <c r="I4477" s="1818">
        <v>5</v>
      </c>
      <c r="J4477" s="1546" t="s">
        <v>6523</v>
      </c>
      <c r="K4477" s="1546" t="s">
        <v>6456</v>
      </c>
      <c r="L4477" s="1546" t="s">
        <v>6515</v>
      </c>
    </row>
    <row r="4478" spans="1:12">
      <c r="A4478" s="1546" t="s">
        <v>314</v>
      </c>
      <c r="B4478" s="1817">
        <v>17070</v>
      </c>
      <c r="C4478" s="1546" t="s">
        <v>2707</v>
      </c>
      <c r="D4478" s="1546" t="s">
        <v>2362</v>
      </c>
      <c r="E4478" s="1546" t="s">
        <v>6247</v>
      </c>
      <c r="F4478" s="1546" t="s">
        <v>463</v>
      </c>
      <c r="G4478" s="1818">
        <v>1</v>
      </c>
      <c r="H4478" s="1818">
        <v>5</v>
      </c>
      <c r="I4478" s="1818">
        <v>5</v>
      </c>
      <c r="J4478" s="1546" t="s">
        <v>6527</v>
      </c>
      <c r="K4478" s="1546" t="s">
        <v>6456</v>
      </c>
      <c r="L4478" s="1546" t="s">
        <v>6515</v>
      </c>
    </row>
    <row r="4479" spans="1:12">
      <c r="A4479" s="1546" t="s">
        <v>314</v>
      </c>
      <c r="B4479" s="1817">
        <v>17071</v>
      </c>
      <c r="C4479" s="1546" t="s">
        <v>2707</v>
      </c>
      <c r="D4479" s="1546" t="s">
        <v>2362</v>
      </c>
      <c r="E4479" s="1546" t="s">
        <v>6621</v>
      </c>
      <c r="F4479" s="1546" t="s">
        <v>2144</v>
      </c>
      <c r="G4479" s="1818">
        <v>1</v>
      </c>
      <c r="H4479" s="1818">
        <v>1</v>
      </c>
      <c r="I4479" s="1818">
        <v>1</v>
      </c>
      <c r="J4479" s="1546" t="s">
        <v>6527</v>
      </c>
      <c r="K4479" s="1546" t="s">
        <v>6456</v>
      </c>
      <c r="L4479" s="1546" t="s">
        <v>6515</v>
      </c>
    </row>
    <row r="4480" spans="1:12">
      <c r="A4480" s="1546" t="s">
        <v>314</v>
      </c>
      <c r="B4480" s="1817">
        <v>17072</v>
      </c>
      <c r="C4480" s="1546" t="s">
        <v>2707</v>
      </c>
      <c r="D4480" s="1546" t="s">
        <v>2362</v>
      </c>
      <c r="E4480" s="1546" t="s">
        <v>6649</v>
      </c>
      <c r="F4480" s="1546" t="s">
        <v>2710</v>
      </c>
      <c r="G4480" s="1818"/>
      <c r="H4480" s="1818">
        <v>1</v>
      </c>
      <c r="I4480" s="1818">
        <v>1</v>
      </c>
      <c r="J4480" s="1546" t="s">
        <v>6523</v>
      </c>
      <c r="K4480" s="1546" t="s">
        <v>6456</v>
      </c>
      <c r="L4480" s="1546" t="s">
        <v>6515</v>
      </c>
    </row>
    <row r="4481" spans="1:12">
      <c r="A4481" s="1546" t="s">
        <v>314</v>
      </c>
      <c r="B4481" s="1817">
        <v>17075</v>
      </c>
      <c r="C4481" s="1546" t="s">
        <v>2707</v>
      </c>
      <c r="D4481" s="1546" t="s">
        <v>2362</v>
      </c>
      <c r="E4481" s="1546" t="s">
        <v>6253</v>
      </c>
      <c r="F4481" s="1546" t="s">
        <v>6254</v>
      </c>
      <c r="G4481" s="1818">
        <v>1</v>
      </c>
      <c r="H4481" s="1818">
        <v>5</v>
      </c>
      <c r="I4481" s="1818">
        <v>5</v>
      </c>
      <c r="J4481" s="1546" t="s">
        <v>6527</v>
      </c>
      <c r="K4481" s="1546" t="s">
        <v>6456</v>
      </c>
      <c r="L4481" s="1546" t="s">
        <v>6515</v>
      </c>
    </row>
    <row r="4482" spans="1:12">
      <c r="A4482" s="1546" t="s">
        <v>314</v>
      </c>
      <c r="B4482" s="1817">
        <v>17076</v>
      </c>
      <c r="C4482" s="1546" t="s">
        <v>2707</v>
      </c>
      <c r="D4482" s="1546" t="s">
        <v>2362</v>
      </c>
      <c r="E4482" s="1546" t="s">
        <v>6272</v>
      </c>
      <c r="F4482" s="1546" t="s">
        <v>855</v>
      </c>
      <c r="G4482" s="1818">
        <v>1</v>
      </c>
      <c r="H4482" s="1818">
        <v>5</v>
      </c>
      <c r="I4482" s="1818">
        <v>5</v>
      </c>
      <c r="J4482" s="1546" t="s">
        <v>6527</v>
      </c>
      <c r="K4482" s="1546" t="s">
        <v>6456</v>
      </c>
      <c r="L4482" s="1546" t="s">
        <v>6515</v>
      </c>
    </row>
    <row r="4483" spans="1:12">
      <c r="A4483" s="1546" t="s">
        <v>314</v>
      </c>
      <c r="B4483" s="1817">
        <v>17077</v>
      </c>
      <c r="C4483" s="1546" t="s">
        <v>2707</v>
      </c>
      <c r="D4483" s="1546" t="s">
        <v>2362</v>
      </c>
      <c r="E4483" s="1546" t="s">
        <v>931</v>
      </c>
      <c r="F4483" s="1546" t="s">
        <v>930</v>
      </c>
      <c r="G4483" s="1818">
        <v>1</v>
      </c>
      <c r="H4483" s="1818">
        <v>5</v>
      </c>
      <c r="I4483" s="1818">
        <v>5</v>
      </c>
      <c r="J4483" s="1546" t="s">
        <v>6527</v>
      </c>
      <c r="K4483" s="1546" t="s">
        <v>6456</v>
      </c>
      <c r="L4483" s="1546" t="s">
        <v>6515</v>
      </c>
    </row>
    <row r="4484" spans="1:12">
      <c r="A4484" s="1546" t="s">
        <v>314</v>
      </c>
      <c r="B4484" s="1817">
        <v>17078</v>
      </c>
      <c r="C4484" s="1546" t="s">
        <v>2707</v>
      </c>
      <c r="D4484" s="1546" t="s">
        <v>2362</v>
      </c>
      <c r="E4484" s="1546" t="s">
        <v>939</v>
      </c>
      <c r="F4484" s="1546" t="s">
        <v>938</v>
      </c>
      <c r="G4484" s="1818">
        <v>1</v>
      </c>
      <c r="H4484" s="1818">
        <v>5</v>
      </c>
      <c r="I4484" s="1818">
        <v>5</v>
      </c>
      <c r="J4484" s="1546" t="s">
        <v>6527</v>
      </c>
      <c r="K4484" s="1546" t="s">
        <v>6456</v>
      </c>
      <c r="L4484" s="1546" t="s">
        <v>6515</v>
      </c>
    </row>
    <row r="4485" spans="1:12">
      <c r="A4485" s="1546" t="s">
        <v>314</v>
      </c>
      <c r="B4485" s="1817">
        <v>17079</v>
      </c>
      <c r="C4485" s="1546" t="s">
        <v>2707</v>
      </c>
      <c r="D4485" s="1546" t="s">
        <v>2362</v>
      </c>
      <c r="E4485" s="1546" t="s">
        <v>580</v>
      </c>
      <c r="F4485" s="1546" t="s">
        <v>581</v>
      </c>
      <c r="G4485" s="1818">
        <v>1</v>
      </c>
      <c r="H4485" s="1818">
        <v>5</v>
      </c>
      <c r="I4485" s="1818">
        <v>5</v>
      </c>
      <c r="J4485" s="1546" t="s">
        <v>6527</v>
      </c>
      <c r="K4485" s="1546" t="s">
        <v>6456</v>
      </c>
      <c r="L4485" s="1546" t="s">
        <v>6515</v>
      </c>
    </row>
    <row r="4486" spans="1:12">
      <c r="A4486" s="1546" t="s">
        <v>314</v>
      </c>
      <c r="B4486" s="1817">
        <v>17080</v>
      </c>
      <c r="C4486" s="1546" t="s">
        <v>2707</v>
      </c>
      <c r="D4486" s="1546" t="s">
        <v>2362</v>
      </c>
      <c r="E4486" s="1546" t="s">
        <v>1061</v>
      </c>
      <c r="F4486" s="1546" t="s">
        <v>1060</v>
      </c>
      <c r="G4486" s="1818">
        <v>1</v>
      </c>
      <c r="H4486" s="1818">
        <v>5</v>
      </c>
      <c r="I4486" s="1818">
        <v>5</v>
      </c>
      <c r="J4486" s="1546" t="s">
        <v>6527</v>
      </c>
      <c r="K4486" s="1546" t="s">
        <v>6456</v>
      </c>
      <c r="L4486" s="1546" t="s">
        <v>6515</v>
      </c>
    </row>
    <row r="4487" spans="1:12">
      <c r="A4487" s="1546" t="s">
        <v>314</v>
      </c>
      <c r="B4487" s="1817">
        <v>17083</v>
      </c>
      <c r="C4487" s="1546" t="s">
        <v>2707</v>
      </c>
      <c r="D4487" s="1546" t="s">
        <v>2362</v>
      </c>
      <c r="E4487" s="1546" t="s">
        <v>293</v>
      </c>
      <c r="F4487" s="1546" t="s">
        <v>292</v>
      </c>
      <c r="G4487" s="1818">
        <v>2</v>
      </c>
      <c r="H4487" s="1818">
        <v>4</v>
      </c>
      <c r="I4487" s="1818">
        <v>8</v>
      </c>
      <c r="J4487" s="1546" t="s">
        <v>6527</v>
      </c>
      <c r="K4487" s="1546" t="s">
        <v>6456</v>
      </c>
      <c r="L4487" s="1546" t="s">
        <v>6515</v>
      </c>
    </row>
    <row r="4488" spans="1:12">
      <c r="A4488" s="1546" t="s">
        <v>314</v>
      </c>
      <c r="B4488" s="1817">
        <v>17084</v>
      </c>
      <c r="C4488" s="1546" t="s">
        <v>2707</v>
      </c>
      <c r="D4488" s="1546" t="s">
        <v>2362</v>
      </c>
      <c r="E4488" s="1546" t="s">
        <v>318</v>
      </c>
      <c r="F4488" s="1546" t="s">
        <v>319</v>
      </c>
      <c r="G4488" s="1818">
        <v>1</v>
      </c>
      <c r="H4488" s="1818">
        <v>4</v>
      </c>
      <c r="I4488" s="1818">
        <v>4</v>
      </c>
      <c r="J4488" s="1546" t="s">
        <v>6527</v>
      </c>
      <c r="K4488" s="1546" t="s">
        <v>6456</v>
      </c>
      <c r="L4488" s="1546" t="s">
        <v>6515</v>
      </c>
    </row>
    <row r="4489" spans="1:12">
      <c r="A4489" s="1546" t="s">
        <v>314</v>
      </c>
      <c r="B4489" s="1817">
        <v>17085</v>
      </c>
      <c r="C4489" s="1546" t="s">
        <v>2707</v>
      </c>
      <c r="D4489" s="1546" t="s">
        <v>2362</v>
      </c>
      <c r="E4489" s="1546" t="s">
        <v>277</v>
      </c>
      <c r="F4489" s="1546" t="s">
        <v>278</v>
      </c>
      <c r="G4489" s="1818">
        <v>1</v>
      </c>
      <c r="H4489" s="1818">
        <v>4</v>
      </c>
      <c r="I4489" s="1818">
        <v>4</v>
      </c>
      <c r="J4489" s="1546" t="s">
        <v>6527</v>
      </c>
      <c r="K4489" s="1546" t="s">
        <v>6456</v>
      </c>
      <c r="L4489" s="1546" t="s">
        <v>6515</v>
      </c>
    </row>
    <row r="4490" spans="1:12">
      <c r="A4490" s="1546" t="s">
        <v>314</v>
      </c>
      <c r="B4490" s="1817">
        <v>17086</v>
      </c>
      <c r="C4490" s="1546" t="s">
        <v>2707</v>
      </c>
      <c r="D4490" s="1546" t="s">
        <v>2362</v>
      </c>
      <c r="E4490" s="1546" t="s">
        <v>6135</v>
      </c>
      <c r="F4490" s="1546" t="s">
        <v>1003</v>
      </c>
      <c r="G4490" s="1818">
        <v>0.5</v>
      </c>
      <c r="H4490" s="1818">
        <v>2</v>
      </c>
      <c r="I4490" s="1818">
        <v>1</v>
      </c>
      <c r="J4490" s="1546" t="s">
        <v>6527</v>
      </c>
      <c r="K4490" s="1546" t="s">
        <v>6456</v>
      </c>
      <c r="L4490" s="1546" t="s">
        <v>6515</v>
      </c>
    </row>
    <row r="4491" spans="1:12">
      <c r="A4491" s="1546" t="s">
        <v>314</v>
      </c>
      <c r="B4491" s="1817">
        <v>17087</v>
      </c>
      <c r="C4491" s="1546" t="s">
        <v>2707</v>
      </c>
      <c r="D4491" s="1546" t="s">
        <v>2362</v>
      </c>
      <c r="E4491" s="1546" t="s">
        <v>844</v>
      </c>
      <c r="F4491" s="1546" t="s">
        <v>843</v>
      </c>
      <c r="G4491" s="1818">
        <v>1</v>
      </c>
      <c r="H4491" s="1818">
        <v>4</v>
      </c>
      <c r="I4491" s="1818">
        <v>4</v>
      </c>
      <c r="J4491" s="1546" t="s">
        <v>6527</v>
      </c>
      <c r="K4491" s="1546" t="s">
        <v>6456</v>
      </c>
      <c r="L4491" s="1546" t="s">
        <v>6515</v>
      </c>
    </row>
    <row r="4492" spans="1:12">
      <c r="A4492" s="1546" t="s">
        <v>314</v>
      </c>
      <c r="B4492" s="1817">
        <v>17089</v>
      </c>
      <c r="C4492" s="1546" t="s">
        <v>2707</v>
      </c>
      <c r="D4492" s="1546" t="s">
        <v>2362</v>
      </c>
      <c r="E4492" s="1546" t="s">
        <v>291</v>
      </c>
      <c r="F4492" s="1546" t="s">
        <v>290</v>
      </c>
      <c r="G4492" s="1818">
        <v>0.5</v>
      </c>
      <c r="H4492" s="1818">
        <v>2</v>
      </c>
      <c r="I4492" s="1818">
        <v>1</v>
      </c>
      <c r="J4492" s="1546" t="s">
        <v>6527</v>
      </c>
      <c r="K4492" s="1546" t="s">
        <v>6456</v>
      </c>
      <c r="L4492" s="1546" t="s">
        <v>6515</v>
      </c>
    </row>
    <row r="4493" spans="1:12">
      <c r="A4493" s="1546" t="s">
        <v>314</v>
      </c>
      <c r="B4493" s="1817">
        <v>17090</v>
      </c>
      <c r="C4493" s="1546" t="s">
        <v>2707</v>
      </c>
      <c r="D4493" s="1546" t="s">
        <v>2362</v>
      </c>
      <c r="E4493" s="1546" t="s">
        <v>935</v>
      </c>
      <c r="F4493" s="1546" t="s">
        <v>934</v>
      </c>
      <c r="G4493" s="1818">
        <v>1</v>
      </c>
      <c r="H4493" s="1818">
        <v>4</v>
      </c>
      <c r="I4493" s="1818">
        <v>4</v>
      </c>
      <c r="J4493" s="1546" t="s">
        <v>6527</v>
      </c>
      <c r="K4493" s="1546" t="s">
        <v>6456</v>
      </c>
      <c r="L4493" s="1546" t="s">
        <v>6515</v>
      </c>
    </row>
    <row r="4494" spans="1:12">
      <c r="A4494" s="1546" t="s">
        <v>314</v>
      </c>
      <c r="B4494" s="1817">
        <v>17091</v>
      </c>
      <c r="C4494" s="1546" t="s">
        <v>2707</v>
      </c>
      <c r="D4494" s="1546" t="s">
        <v>2362</v>
      </c>
      <c r="E4494" s="1546" t="s">
        <v>6125</v>
      </c>
      <c r="F4494" s="1546" t="s">
        <v>816</v>
      </c>
      <c r="G4494" s="1818">
        <v>1</v>
      </c>
      <c r="H4494" s="1818">
        <v>4</v>
      </c>
      <c r="I4494" s="1818">
        <v>4</v>
      </c>
      <c r="J4494" s="1546" t="s">
        <v>6527</v>
      </c>
      <c r="K4494" s="1546" t="s">
        <v>6456</v>
      </c>
      <c r="L4494" s="1546" t="s">
        <v>6515</v>
      </c>
    </row>
    <row r="4495" spans="1:12">
      <c r="A4495" s="1546" t="s">
        <v>314</v>
      </c>
      <c r="B4495" s="1817">
        <v>17116</v>
      </c>
      <c r="C4495" s="1546" t="s">
        <v>2701</v>
      </c>
      <c r="D4495" s="1546" t="s">
        <v>2363</v>
      </c>
      <c r="E4495" s="1546" t="s">
        <v>6260</v>
      </c>
      <c r="F4495" s="1546" t="s">
        <v>567</v>
      </c>
      <c r="G4495" s="1818">
        <v>1</v>
      </c>
      <c r="H4495" s="1818">
        <v>10</v>
      </c>
      <c r="I4495" s="1818">
        <v>10</v>
      </c>
      <c r="J4495" s="1546" t="s">
        <v>6527</v>
      </c>
      <c r="K4495" s="1546" t="s">
        <v>6456</v>
      </c>
      <c r="L4495" s="1546" t="s">
        <v>6515</v>
      </c>
    </row>
    <row r="4496" spans="1:12">
      <c r="A4496" s="1546" t="s">
        <v>314</v>
      </c>
      <c r="B4496" s="1817">
        <v>17149</v>
      </c>
      <c r="C4496" s="1546" t="s">
        <v>2712</v>
      </c>
      <c r="D4496" s="1546" t="s">
        <v>2364</v>
      </c>
      <c r="E4496" s="1546" t="s">
        <v>6226</v>
      </c>
      <c r="F4496" s="1546" t="s">
        <v>38</v>
      </c>
      <c r="G4496" s="1818">
        <v>2</v>
      </c>
      <c r="H4496" s="1818">
        <v>5</v>
      </c>
      <c r="I4496" s="1818">
        <v>10</v>
      </c>
      <c r="J4496" s="1546" t="s">
        <v>6527</v>
      </c>
      <c r="K4496" s="1546" t="s">
        <v>6456</v>
      </c>
      <c r="L4496" s="1546" t="s">
        <v>6515</v>
      </c>
    </row>
    <row r="4497" spans="1:12">
      <c r="A4497" s="1546" t="s">
        <v>314</v>
      </c>
      <c r="B4497" s="1817">
        <v>17150</v>
      </c>
      <c r="C4497" s="1546" t="s">
        <v>2712</v>
      </c>
      <c r="D4497" s="1546" t="s">
        <v>2364</v>
      </c>
      <c r="E4497" s="1546" t="s">
        <v>488</v>
      </c>
      <c r="F4497" s="1546" t="s">
        <v>506</v>
      </c>
      <c r="G4497" s="1818">
        <v>2</v>
      </c>
      <c r="H4497" s="1818">
        <v>5</v>
      </c>
      <c r="I4497" s="1818">
        <v>10</v>
      </c>
      <c r="J4497" s="1546" t="s">
        <v>6527</v>
      </c>
      <c r="K4497" s="1546" t="s">
        <v>6456</v>
      </c>
      <c r="L4497" s="1546" t="s">
        <v>6515</v>
      </c>
    </row>
    <row r="4498" spans="1:12">
      <c r="A4498" s="1546" t="s">
        <v>314</v>
      </c>
      <c r="B4498" s="1817">
        <v>17151</v>
      </c>
      <c r="C4498" s="1546" t="s">
        <v>2712</v>
      </c>
      <c r="D4498" s="1546" t="s">
        <v>2364</v>
      </c>
      <c r="E4498" s="1546" t="s">
        <v>283</v>
      </c>
      <c r="F4498" s="1546" t="s">
        <v>282</v>
      </c>
      <c r="G4498" s="1818">
        <v>2</v>
      </c>
      <c r="H4498" s="1818">
        <v>5</v>
      </c>
      <c r="I4498" s="1818">
        <v>10</v>
      </c>
      <c r="J4498" s="1546" t="s">
        <v>6527</v>
      </c>
      <c r="K4498" s="1546" t="s">
        <v>6456</v>
      </c>
      <c r="L4498" s="1546" t="s">
        <v>6515</v>
      </c>
    </row>
    <row r="4499" spans="1:12">
      <c r="A4499" s="1546" t="s">
        <v>314</v>
      </c>
      <c r="B4499" s="1817">
        <v>17153</v>
      </c>
      <c r="C4499" s="1546" t="s">
        <v>2712</v>
      </c>
      <c r="D4499" s="1546" t="s">
        <v>2364</v>
      </c>
      <c r="E4499" s="1546" t="s">
        <v>6375</v>
      </c>
      <c r="F4499" s="1546" t="s">
        <v>1973</v>
      </c>
      <c r="G4499" s="1818">
        <v>1</v>
      </c>
      <c r="H4499" s="1818">
        <v>25</v>
      </c>
      <c r="I4499" s="1818">
        <v>25</v>
      </c>
      <c r="J4499" s="1546" t="s">
        <v>6527</v>
      </c>
      <c r="K4499" s="1546" t="s">
        <v>6456</v>
      </c>
      <c r="L4499" s="1546" t="s">
        <v>6515</v>
      </c>
    </row>
    <row r="4500" spans="1:12">
      <c r="A4500" s="1546" t="s">
        <v>314</v>
      </c>
      <c r="B4500" s="1817">
        <v>17193</v>
      </c>
      <c r="C4500" s="1546" t="s">
        <v>2712</v>
      </c>
      <c r="D4500" s="1546" t="s">
        <v>2365</v>
      </c>
      <c r="E4500" s="1546" t="s">
        <v>6142</v>
      </c>
      <c r="F4500" s="1546" t="s">
        <v>1207</v>
      </c>
      <c r="G4500" s="1818"/>
      <c r="H4500" s="1818"/>
      <c r="I4500" s="1818">
        <v>20</v>
      </c>
      <c r="J4500" s="1546" t="s">
        <v>6523</v>
      </c>
      <c r="K4500" s="1546" t="s">
        <v>6456</v>
      </c>
      <c r="L4500" s="1546" t="s">
        <v>6515</v>
      </c>
    </row>
    <row r="4501" spans="1:12">
      <c r="A4501" s="1546" t="s">
        <v>314</v>
      </c>
      <c r="B4501" s="1817">
        <v>17194</v>
      </c>
      <c r="C4501" s="1546" t="s">
        <v>2712</v>
      </c>
      <c r="D4501" s="1546" t="s">
        <v>2365</v>
      </c>
      <c r="E4501" s="1546" t="s">
        <v>1136</v>
      </c>
      <c r="F4501" s="1546" t="s">
        <v>1135</v>
      </c>
      <c r="G4501" s="1818"/>
      <c r="H4501" s="1818"/>
      <c r="I4501" s="1818">
        <v>100</v>
      </c>
      <c r="J4501" s="1546" t="s">
        <v>6523</v>
      </c>
      <c r="K4501" s="1546" t="s">
        <v>6456</v>
      </c>
      <c r="L4501" s="1546" t="s">
        <v>6515</v>
      </c>
    </row>
    <row r="4502" spans="1:12">
      <c r="A4502" s="1546" t="s">
        <v>314</v>
      </c>
      <c r="B4502" s="1817">
        <v>17196</v>
      </c>
      <c r="C4502" s="1546" t="s">
        <v>2712</v>
      </c>
      <c r="D4502" s="1546" t="s">
        <v>2365</v>
      </c>
      <c r="E4502" s="1546" t="s">
        <v>6262</v>
      </c>
      <c r="F4502" s="1546" t="s">
        <v>601</v>
      </c>
      <c r="G4502" s="1818"/>
      <c r="H4502" s="1818"/>
      <c r="I4502" s="1818">
        <v>50</v>
      </c>
      <c r="J4502" s="1546" t="s">
        <v>6523</v>
      </c>
      <c r="K4502" s="1546" t="s">
        <v>6456</v>
      </c>
      <c r="L4502" s="1546" t="s">
        <v>6515</v>
      </c>
    </row>
    <row r="4503" spans="1:12">
      <c r="A4503" s="1546" t="s">
        <v>314</v>
      </c>
      <c r="B4503" s="1817">
        <v>17197</v>
      </c>
      <c r="C4503" s="1546" t="s">
        <v>2712</v>
      </c>
      <c r="D4503" s="1546" t="s">
        <v>2365</v>
      </c>
      <c r="E4503" s="1546" t="s">
        <v>6309</v>
      </c>
      <c r="F4503" s="1546" t="s">
        <v>592</v>
      </c>
      <c r="G4503" s="1818"/>
      <c r="H4503" s="1818"/>
      <c r="I4503" s="1818">
        <v>50</v>
      </c>
      <c r="J4503" s="1546" t="s">
        <v>6523</v>
      </c>
      <c r="K4503" s="1546" t="s">
        <v>6456</v>
      </c>
      <c r="L4503" s="1546" t="s">
        <v>6515</v>
      </c>
    </row>
    <row r="4504" spans="1:12">
      <c r="A4504" s="1546" t="s">
        <v>314</v>
      </c>
      <c r="B4504" s="1817">
        <v>17200</v>
      </c>
      <c r="C4504" s="1546" t="s">
        <v>2712</v>
      </c>
      <c r="D4504" s="1546" t="s">
        <v>2365</v>
      </c>
      <c r="E4504" s="1546" t="s">
        <v>6128</v>
      </c>
      <c r="F4504" s="1546" t="s">
        <v>6555</v>
      </c>
      <c r="G4504" s="1818"/>
      <c r="H4504" s="1818"/>
      <c r="I4504" s="1818">
        <v>20</v>
      </c>
      <c r="J4504" s="1546" t="s">
        <v>6523</v>
      </c>
      <c r="K4504" s="1546" t="s">
        <v>6456</v>
      </c>
      <c r="L4504" s="1546" t="s">
        <v>6515</v>
      </c>
    </row>
    <row r="4505" spans="1:12">
      <c r="A4505" s="1546" t="s">
        <v>314</v>
      </c>
      <c r="B4505" s="1817">
        <v>17202</v>
      </c>
      <c r="C4505" s="1546" t="s">
        <v>2712</v>
      </c>
      <c r="D4505" s="1546" t="s">
        <v>2365</v>
      </c>
      <c r="E4505" s="1546" t="s">
        <v>531</v>
      </c>
      <c r="F4505" s="1546" t="s">
        <v>6544</v>
      </c>
      <c r="G4505" s="1818"/>
      <c r="H4505" s="1818"/>
      <c r="I4505" s="1818">
        <v>30</v>
      </c>
      <c r="J4505" s="1546" t="s">
        <v>6523</v>
      </c>
      <c r="K4505" s="1546" t="s">
        <v>6456</v>
      </c>
      <c r="L4505" s="1546" t="s">
        <v>6515</v>
      </c>
    </row>
    <row r="4506" spans="1:12">
      <c r="A4506" s="1546" t="s">
        <v>314</v>
      </c>
      <c r="B4506" s="1817">
        <v>17203</v>
      </c>
      <c r="C4506" s="1546" t="s">
        <v>2712</v>
      </c>
      <c r="D4506" s="1546" t="s">
        <v>2365</v>
      </c>
      <c r="E4506" s="1546" t="s">
        <v>2714</v>
      </c>
      <c r="F4506" s="1546" t="s">
        <v>6648</v>
      </c>
      <c r="G4506" s="1818"/>
      <c r="H4506" s="1818"/>
      <c r="I4506" s="1818">
        <v>30</v>
      </c>
      <c r="J4506" s="1546" t="s">
        <v>6523</v>
      </c>
      <c r="K4506" s="1546" t="s">
        <v>6456</v>
      </c>
      <c r="L4506" s="1546" t="s">
        <v>6515</v>
      </c>
    </row>
    <row r="4507" spans="1:12">
      <c r="A4507" s="1546" t="s">
        <v>314</v>
      </c>
      <c r="B4507" s="1817">
        <v>17204</v>
      </c>
      <c r="C4507" s="1546" t="s">
        <v>2712</v>
      </c>
      <c r="D4507" s="1546" t="s">
        <v>2365</v>
      </c>
      <c r="E4507" s="1546" t="s">
        <v>1290</v>
      </c>
      <c r="F4507" s="1546" t="s">
        <v>1291</v>
      </c>
      <c r="G4507" s="1818"/>
      <c r="H4507" s="1818"/>
      <c r="I4507" s="1818">
        <v>10</v>
      </c>
      <c r="J4507" s="1546" t="s">
        <v>6523</v>
      </c>
      <c r="K4507" s="1546" t="s">
        <v>6456</v>
      </c>
      <c r="L4507" s="1546" t="s">
        <v>6515</v>
      </c>
    </row>
    <row r="4508" spans="1:12">
      <c r="A4508" s="1546" t="s">
        <v>314</v>
      </c>
      <c r="B4508" s="1817">
        <v>17205</v>
      </c>
      <c r="C4508" s="1546" t="s">
        <v>2712</v>
      </c>
      <c r="D4508" s="1546" t="s">
        <v>2365</v>
      </c>
      <c r="E4508" s="1546" t="s">
        <v>6080</v>
      </c>
      <c r="F4508" s="1546" t="s">
        <v>6540</v>
      </c>
      <c r="G4508" s="1818"/>
      <c r="H4508" s="1818"/>
      <c r="I4508" s="1818">
        <v>30</v>
      </c>
      <c r="J4508" s="1546" t="s">
        <v>6523</v>
      </c>
      <c r="K4508" s="1546" t="s">
        <v>6456</v>
      </c>
      <c r="L4508" s="1546" t="s">
        <v>6515</v>
      </c>
    </row>
    <row r="4509" spans="1:12">
      <c r="A4509" s="1546" t="s">
        <v>314</v>
      </c>
      <c r="B4509" s="1817">
        <v>17206</v>
      </c>
      <c r="C4509" s="1546" t="s">
        <v>2712</v>
      </c>
      <c r="D4509" s="1546" t="s">
        <v>2365</v>
      </c>
      <c r="E4509" s="1546" t="s">
        <v>542</v>
      </c>
      <c r="F4509" s="1546" t="s">
        <v>6541</v>
      </c>
      <c r="G4509" s="1818"/>
      <c r="H4509" s="1818"/>
      <c r="I4509" s="1818">
        <v>10</v>
      </c>
      <c r="J4509" s="1546" t="s">
        <v>6523</v>
      </c>
      <c r="K4509" s="1546" t="s">
        <v>6456</v>
      </c>
      <c r="L4509" s="1546" t="s">
        <v>6515</v>
      </c>
    </row>
    <row r="4510" spans="1:12">
      <c r="A4510" s="1546" t="s">
        <v>314</v>
      </c>
      <c r="B4510" s="1817">
        <v>17208</v>
      </c>
      <c r="C4510" s="1546" t="s">
        <v>2712</v>
      </c>
      <c r="D4510" s="1546" t="s">
        <v>2365</v>
      </c>
      <c r="E4510" s="1546" t="s">
        <v>6243</v>
      </c>
      <c r="F4510" s="1546" t="s">
        <v>6532</v>
      </c>
      <c r="G4510" s="1818"/>
      <c r="H4510" s="1818"/>
      <c r="I4510" s="1818">
        <v>25</v>
      </c>
      <c r="J4510" s="1546" t="s">
        <v>6523</v>
      </c>
      <c r="K4510" s="1546" t="s">
        <v>6456</v>
      </c>
      <c r="L4510" s="1546" t="s">
        <v>6515</v>
      </c>
    </row>
    <row r="4511" spans="1:12">
      <c r="A4511" s="1546" t="s">
        <v>314</v>
      </c>
      <c r="B4511" s="1817">
        <v>17233</v>
      </c>
      <c r="C4511" s="1546" t="s">
        <v>2712</v>
      </c>
      <c r="D4511" s="1546" t="s">
        <v>2366</v>
      </c>
      <c r="E4511" s="1546" t="s">
        <v>6339</v>
      </c>
      <c r="F4511" s="1546" t="s">
        <v>1525</v>
      </c>
      <c r="G4511" s="1818">
        <v>1</v>
      </c>
      <c r="H4511" s="1818">
        <v>5</v>
      </c>
      <c r="I4511" s="1818">
        <v>5</v>
      </c>
      <c r="J4511" s="1546" t="s">
        <v>6527</v>
      </c>
      <c r="K4511" s="1546" t="s">
        <v>6456</v>
      </c>
      <c r="L4511" s="1546" t="s">
        <v>6515</v>
      </c>
    </row>
    <row r="4512" spans="1:12">
      <c r="A4512" s="1546" t="s">
        <v>314</v>
      </c>
      <c r="B4512" s="1817">
        <v>17234</v>
      </c>
      <c r="C4512" s="1546" t="s">
        <v>2712</v>
      </c>
      <c r="D4512" s="1546" t="s">
        <v>2366</v>
      </c>
      <c r="E4512" s="1546" t="s">
        <v>277</v>
      </c>
      <c r="F4512" s="1546" t="s">
        <v>278</v>
      </c>
      <c r="G4512" s="1818"/>
      <c r="H4512" s="1818"/>
      <c r="I4512" s="1818">
        <v>2</v>
      </c>
      <c r="J4512" s="1546" t="s">
        <v>6523</v>
      </c>
      <c r="K4512" s="1546" t="s">
        <v>6456</v>
      </c>
      <c r="L4512" s="1546" t="s">
        <v>6515</v>
      </c>
    </row>
    <row r="4513" spans="1:12">
      <c r="A4513" s="1546" t="s">
        <v>314</v>
      </c>
      <c r="B4513" s="1817">
        <v>17235</v>
      </c>
      <c r="C4513" s="1546" t="s">
        <v>2712</v>
      </c>
      <c r="D4513" s="1546" t="s">
        <v>2366</v>
      </c>
      <c r="E4513" s="1546" t="s">
        <v>293</v>
      </c>
      <c r="F4513" s="1546" t="s">
        <v>292</v>
      </c>
      <c r="G4513" s="1818">
        <v>1</v>
      </c>
      <c r="H4513" s="1818">
        <v>4</v>
      </c>
      <c r="I4513" s="1818">
        <v>4</v>
      </c>
      <c r="J4513" s="1546" t="s">
        <v>6527</v>
      </c>
      <c r="K4513" s="1546" t="s">
        <v>6456</v>
      </c>
      <c r="L4513" s="1546" t="s">
        <v>6515</v>
      </c>
    </row>
    <row r="4514" spans="1:12">
      <c r="A4514" s="1546" t="s">
        <v>314</v>
      </c>
      <c r="B4514" s="1817">
        <v>17236</v>
      </c>
      <c r="C4514" s="1546" t="s">
        <v>2712</v>
      </c>
      <c r="D4514" s="1546" t="s">
        <v>2366</v>
      </c>
      <c r="E4514" s="1546" t="s">
        <v>830</v>
      </c>
      <c r="F4514" s="1546" t="s">
        <v>829</v>
      </c>
      <c r="G4514" s="1818">
        <v>1</v>
      </c>
      <c r="H4514" s="1818"/>
      <c r="I4514" s="1818">
        <v>2</v>
      </c>
      <c r="J4514" s="1546" t="s">
        <v>6523</v>
      </c>
      <c r="K4514" s="1546" t="s">
        <v>6456</v>
      </c>
      <c r="L4514" s="1546" t="s">
        <v>6515</v>
      </c>
    </row>
    <row r="4515" spans="1:12">
      <c r="A4515" s="1546" t="s">
        <v>314</v>
      </c>
      <c r="B4515" s="1817">
        <v>17237</v>
      </c>
      <c r="C4515" s="1546" t="s">
        <v>2712</v>
      </c>
      <c r="D4515" s="1546" t="s">
        <v>2366</v>
      </c>
      <c r="E4515" s="1546" t="s">
        <v>6530</v>
      </c>
      <c r="F4515" s="1546" t="s">
        <v>323</v>
      </c>
      <c r="G4515" s="1818"/>
      <c r="H4515" s="1818"/>
      <c r="I4515" s="1818">
        <v>2</v>
      </c>
      <c r="J4515" s="1546" t="s">
        <v>6523</v>
      </c>
      <c r="K4515" s="1546" t="s">
        <v>6456</v>
      </c>
      <c r="L4515" s="1546" t="s">
        <v>6515</v>
      </c>
    </row>
    <row r="4516" spans="1:12">
      <c r="A4516" s="1546" t="s">
        <v>314</v>
      </c>
      <c r="B4516" s="1817">
        <v>17238</v>
      </c>
      <c r="C4516" s="1546" t="s">
        <v>2712</v>
      </c>
      <c r="D4516" s="1546" t="s">
        <v>2366</v>
      </c>
      <c r="E4516" s="1546" t="s">
        <v>6317</v>
      </c>
      <c r="F4516" s="1546" t="s">
        <v>1274</v>
      </c>
      <c r="G4516" s="1818">
        <v>1</v>
      </c>
      <c r="H4516" s="1818"/>
      <c r="I4516" s="1818">
        <v>1</v>
      </c>
      <c r="J4516" s="1546" t="s">
        <v>6523</v>
      </c>
      <c r="K4516" s="1546" t="s">
        <v>6456</v>
      </c>
      <c r="L4516" s="1546" t="s">
        <v>6515</v>
      </c>
    </row>
    <row r="4517" spans="1:12">
      <c r="A4517" s="1546" t="s">
        <v>314</v>
      </c>
      <c r="B4517" s="1817">
        <v>17239</v>
      </c>
      <c r="C4517" s="1546" t="s">
        <v>2712</v>
      </c>
      <c r="D4517" s="1546" t="s">
        <v>2366</v>
      </c>
      <c r="E4517" s="1546" t="s">
        <v>6206</v>
      </c>
      <c r="F4517" s="1546" t="s">
        <v>1279</v>
      </c>
      <c r="G4517" s="1818">
        <v>2</v>
      </c>
      <c r="H4517" s="1818">
        <v>4</v>
      </c>
      <c r="I4517" s="1818">
        <v>8</v>
      </c>
      <c r="J4517" s="1546" t="s">
        <v>6527</v>
      </c>
      <c r="K4517" s="1546" t="s">
        <v>6456</v>
      </c>
      <c r="L4517" s="1546" t="s">
        <v>6515</v>
      </c>
    </row>
    <row r="4518" spans="1:12">
      <c r="A4518" s="1546" t="s">
        <v>314</v>
      </c>
      <c r="B4518" s="1817">
        <v>17240</v>
      </c>
      <c r="C4518" s="1546" t="s">
        <v>2712</v>
      </c>
      <c r="D4518" s="1546" t="s">
        <v>2366</v>
      </c>
      <c r="E4518" s="1546" t="s">
        <v>6398</v>
      </c>
      <c r="F4518" s="1546" t="s">
        <v>2716</v>
      </c>
      <c r="G4518" s="1818">
        <v>1</v>
      </c>
      <c r="H4518" s="1818"/>
      <c r="I4518" s="1818">
        <v>3</v>
      </c>
      <c r="J4518" s="1546" t="s">
        <v>6523</v>
      </c>
      <c r="K4518" s="1546" t="s">
        <v>6456</v>
      </c>
      <c r="L4518" s="1546" t="s">
        <v>6515</v>
      </c>
    </row>
    <row r="4519" spans="1:12">
      <c r="A4519" s="1546" t="s">
        <v>314</v>
      </c>
      <c r="B4519" s="1817">
        <v>17241</v>
      </c>
      <c r="C4519" s="1546" t="s">
        <v>2712</v>
      </c>
      <c r="D4519" s="1546" t="s">
        <v>2366</v>
      </c>
      <c r="E4519" s="1546" t="s">
        <v>649</v>
      </c>
      <c r="F4519" s="1546" t="s">
        <v>650</v>
      </c>
      <c r="G4519" s="1818"/>
      <c r="H4519" s="1818"/>
      <c r="I4519" s="1818">
        <v>1</v>
      </c>
      <c r="J4519" s="1546" t="s">
        <v>6523</v>
      </c>
      <c r="K4519" s="1546" t="s">
        <v>6456</v>
      </c>
      <c r="L4519" s="1546" t="s">
        <v>6515</v>
      </c>
    </row>
    <row r="4520" spans="1:12">
      <c r="A4520" s="1546" t="s">
        <v>314</v>
      </c>
      <c r="B4520" s="1817">
        <v>17273</v>
      </c>
      <c r="C4520" s="1546" t="s">
        <v>2712</v>
      </c>
      <c r="D4520" s="1546" t="s">
        <v>2367</v>
      </c>
      <c r="E4520" s="1546" t="s">
        <v>6612</v>
      </c>
      <c r="F4520" s="1546" t="s">
        <v>1889</v>
      </c>
      <c r="G4520" s="1818">
        <v>3</v>
      </c>
      <c r="H4520" s="1818">
        <v>10</v>
      </c>
      <c r="I4520" s="1818">
        <v>30</v>
      </c>
      <c r="J4520" s="1546" t="s">
        <v>6527</v>
      </c>
      <c r="K4520" s="1546" t="s">
        <v>6456</v>
      </c>
      <c r="L4520" s="1546" t="s">
        <v>6515</v>
      </c>
    </row>
    <row r="4521" spans="1:12">
      <c r="A4521" s="1546" t="s">
        <v>314</v>
      </c>
      <c r="B4521" s="1817">
        <v>17274</v>
      </c>
      <c r="C4521" s="1546" t="s">
        <v>2712</v>
      </c>
      <c r="D4521" s="1546" t="s">
        <v>2367</v>
      </c>
      <c r="E4521" s="1546" t="s">
        <v>1179</v>
      </c>
      <c r="F4521" s="1546" t="s">
        <v>1180</v>
      </c>
      <c r="G4521" s="1818">
        <v>5</v>
      </c>
      <c r="H4521" s="1818">
        <v>10</v>
      </c>
      <c r="I4521" s="1818">
        <v>50</v>
      </c>
      <c r="J4521" s="1546" t="s">
        <v>6527</v>
      </c>
      <c r="K4521" s="1546" t="s">
        <v>6456</v>
      </c>
      <c r="L4521" s="1546" t="s">
        <v>6515</v>
      </c>
    </row>
    <row r="4522" spans="1:12">
      <c r="A4522" s="1546" t="s">
        <v>314</v>
      </c>
      <c r="B4522" s="1817">
        <v>17293</v>
      </c>
      <c r="C4522" s="1546" t="s">
        <v>2712</v>
      </c>
      <c r="D4522" s="1546" t="s">
        <v>2367</v>
      </c>
      <c r="E4522" s="1546" t="s">
        <v>409</v>
      </c>
      <c r="F4522" s="1546" t="s">
        <v>21</v>
      </c>
      <c r="G4522" s="1818">
        <v>8</v>
      </c>
      <c r="H4522" s="1818"/>
      <c r="I4522" s="1818">
        <v>80</v>
      </c>
      <c r="J4522" s="1546" t="s">
        <v>6523</v>
      </c>
      <c r="K4522" s="1546" t="s">
        <v>6456</v>
      </c>
      <c r="L4522" s="1546" t="s">
        <v>6515</v>
      </c>
    </row>
    <row r="4523" spans="1:12">
      <c r="A4523" s="1546" t="s">
        <v>314</v>
      </c>
      <c r="B4523" s="1817">
        <v>17313</v>
      </c>
      <c r="C4523" s="1546" t="s">
        <v>2712</v>
      </c>
      <c r="D4523" s="1546" t="s">
        <v>2368</v>
      </c>
      <c r="E4523" s="1546" t="s">
        <v>6354</v>
      </c>
      <c r="F4523" s="1546" t="s">
        <v>1962</v>
      </c>
      <c r="G4523" s="1818"/>
      <c r="H4523" s="1818"/>
      <c r="I4523" s="1818">
        <v>1</v>
      </c>
      <c r="J4523" s="1546" t="s">
        <v>6523</v>
      </c>
      <c r="K4523" s="1546" t="s">
        <v>6456</v>
      </c>
      <c r="L4523" s="1546" t="s">
        <v>6515</v>
      </c>
    </row>
    <row r="4524" spans="1:12">
      <c r="A4524" s="1546" t="s">
        <v>314</v>
      </c>
      <c r="B4524" s="1817">
        <v>17314</v>
      </c>
      <c r="C4524" s="1546" t="s">
        <v>2712</v>
      </c>
      <c r="D4524" s="1546" t="s">
        <v>2368</v>
      </c>
      <c r="E4524" s="1546" t="s">
        <v>6280</v>
      </c>
      <c r="F4524" s="1546" t="s">
        <v>750</v>
      </c>
      <c r="G4524" s="1818"/>
      <c r="H4524" s="1818"/>
      <c r="I4524" s="1818">
        <v>1</v>
      </c>
      <c r="J4524" s="1546" t="s">
        <v>6523</v>
      </c>
      <c r="K4524" s="1546" t="s">
        <v>6456</v>
      </c>
      <c r="L4524" s="1546" t="s">
        <v>6515</v>
      </c>
    </row>
    <row r="4525" spans="1:12">
      <c r="A4525" s="1546" t="s">
        <v>314</v>
      </c>
      <c r="B4525" s="1817">
        <v>17315</v>
      </c>
      <c r="C4525" s="1546" t="s">
        <v>2712</v>
      </c>
      <c r="D4525" s="1546" t="s">
        <v>2368</v>
      </c>
      <c r="E4525" s="1546" t="s">
        <v>285</v>
      </c>
      <c r="F4525" s="1546" t="s">
        <v>284</v>
      </c>
      <c r="G4525" s="1818"/>
      <c r="H4525" s="1818"/>
      <c r="I4525" s="1818">
        <v>1</v>
      </c>
      <c r="J4525" s="1546" t="s">
        <v>6523</v>
      </c>
      <c r="K4525" s="1546" t="s">
        <v>6456</v>
      </c>
      <c r="L4525" s="1546" t="s">
        <v>6515</v>
      </c>
    </row>
    <row r="4526" spans="1:12">
      <c r="A4526" s="1546" t="s">
        <v>314</v>
      </c>
      <c r="B4526" s="1817">
        <v>17316</v>
      </c>
      <c r="C4526" s="1546" t="s">
        <v>2712</v>
      </c>
      <c r="D4526" s="1546" t="s">
        <v>2368</v>
      </c>
      <c r="E4526" s="1546" t="s">
        <v>3122</v>
      </c>
      <c r="F4526" s="1546" t="s">
        <v>800</v>
      </c>
      <c r="G4526" s="1818"/>
      <c r="H4526" s="1818"/>
      <c r="I4526" s="1818">
        <v>1</v>
      </c>
      <c r="J4526" s="1546" t="s">
        <v>6523</v>
      </c>
      <c r="K4526" s="1546" t="s">
        <v>6456</v>
      </c>
      <c r="L4526" s="1546" t="s">
        <v>6515</v>
      </c>
    </row>
    <row r="4527" spans="1:12">
      <c r="A4527" s="1546" t="s">
        <v>314</v>
      </c>
      <c r="B4527" s="1817">
        <v>17350</v>
      </c>
      <c r="C4527" s="1546" t="s">
        <v>2712</v>
      </c>
      <c r="D4527" s="1546" t="s">
        <v>2369</v>
      </c>
      <c r="E4527" s="1546" t="s">
        <v>873</v>
      </c>
      <c r="F4527" s="1546" t="s">
        <v>6284</v>
      </c>
      <c r="G4527" s="1818"/>
      <c r="H4527" s="1818"/>
      <c r="I4527" s="1818">
        <v>1</v>
      </c>
      <c r="J4527" s="1546" t="s">
        <v>6523</v>
      </c>
      <c r="K4527" s="1546" t="s">
        <v>6456</v>
      </c>
      <c r="L4527" s="1546" t="s">
        <v>6515</v>
      </c>
    </row>
    <row r="4528" spans="1:12">
      <c r="A4528" s="1546" t="s">
        <v>314</v>
      </c>
      <c r="B4528" s="1817">
        <v>17392</v>
      </c>
      <c r="C4528" s="1546" t="s">
        <v>2712</v>
      </c>
      <c r="D4528" s="1546" t="s">
        <v>2370</v>
      </c>
      <c r="E4528" s="1546" t="s">
        <v>6098</v>
      </c>
      <c r="F4528" s="1546" t="s">
        <v>276</v>
      </c>
      <c r="G4528" s="1818">
        <v>2</v>
      </c>
      <c r="H4528" s="1818">
        <v>4</v>
      </c>
      <c r="I4528" s="1818">
        <v>8</v>
      </c>
      <c r="J4528" s="1546" t="s">
        <v>6527</v>
      </c>
      <c r="K4528" s="1546" t="s">
        <v>6456</v>
      </c>
      <c r="L4528" s="1546" t="s">
        <v>6515</v>
      </c>
    </row>
    <row r="4529" spans="1:12">
      <c r="A4529" s="1546" t="s">
        <v>314</v>
      </c>
      <c r="B4529" s="1817">
        <v>17393</v>
      </c>
      <c r="C4529" s="1546" t="s">
        <v>2712</v>
      </c>
      <c r="D4529" s="1546" t="s">
        <v>2370</v>
      </c>
      <c r="E4529" s="1546" t="s">
        <v>835</v>
      </c>
      <c r="F4529" s="1546" t="s">
        <v>6271</v>
      </c>
      <c r="G4529" s="1818">
        <v>2</v>
      </c>
      <c r="H4529" s="1818">
        <v>4</v>
      </c>
      <c r="I4529" s="1818">
        <v>8</v>
      </c>
      <c r="J4529" s="1546" t="s">
        <v>6527</v>
      </c>
      <c r="K4529" s="1546" t="s">
        <v>6456</v>
      </c>
      <c r="L4529" s="1546" t="s">
        <v>6515</v>
      </c>
    </row>
    <row r="4530" spans="1:12">
      <c r="A4530" s="1546" t="s">
        <v>314</v>
      </c>
      <c r="B4530" s="1817">
        <v>17394</v>
      </c>
      <c r="C4530" s="1546" t="s">
        <v>2712</v>
      </c>
      <c r="D4530" s="1546" t="s">
        <v>2370</v>
      </c>
      <c r="E4530" s="1546" t="s">
        <v>835</v>
      </c>
      <c r="F4530" s="1546" t="s">
        <v>6271</v>
      </c>
      <c r="G4530" s="1818">
        <v>2</v>
      </c>
      <c r="H4530" s="1818">
        <v>1</v>
      </c>
      <c r="I4530" s="1818">
        <v>2</v>
      </c>
      <c r="J4530" s="1546" t="s">
        <v>6527</v>
      </c>
      <c r="K4530" s="1546" t="s">
        <v>6456</v>
      </c>
      <c r="L4530" s="1546" t="s">
        <v>6515</v>
      </c>
    </row>
    <row r="4531" spans="1:12">
      <c r="A4531" s="1546" t="s">
        <v>314</v>
      </c>
      <c r="B4531" s="1817">
        <v>17395</v>
      </c>
      <c r="C4531" s="1546" t="s">
        <v>2712</v>
      </c>
      <c r="D4531" s="1546" t="s">
        <v>2370</v>
      </c>
      <c r="E4531" s="1546" t="s">
        <v>6127</v>
      </c>
      <c r="F4531" s="1546" t="s">
        <v>847</v>
      </c>
      <c r="G4531" s="1818">
        <v>1</v>
      </c>
      <c r="H4531" s="1818">
        <v>4</v>
      </c>
      <c r="I4531" s="1818">
        <v>4</v>
      </c>
      <c r="J4531" s="1546" t="s">
        <v>6527</v>
      </c>
      <c r="K4531" s="1546" t="s">
        <v>6456</v>
      </c>
      <c r="L4531" s="1546" t="s">
        <v>6515</v>
      </c>
    </row>
    <row r="4532" spans="1:12">
      <c r="A4532" s="1546" t="s">
        <v>314</v>
      </c>
      <c r="B4532" s="1817">
        <v>17396</v>
      </c>
      <c r="C4532" s="1546" t="s">
        <v>2712</v>
      </c>
      <c r="D4532" s="1546" t="s">
        <v>2370</v>
      </c>
      <c r="E4532" s="1546" t="s">
        <v>6127</v>
      </c>
      <c r="F4532" s="1546" t="s">
        <v>847</v>
      </c>
      <c r="G4532" s="1818">
        <v>3</v>
      </c>
      <c r="H4532" s="1818">
        <v>1</v>
      </c>
      <c r="I4532" s="1818">
        <v>3</v>
      </c>
      <c r="J4532" s="1546" t="s">
        <v>6527</v>
      </c>
      <c r="K4532" s="1546" t="s">
        <v>6456</v>
      </c>
      <c r="L4532" s="1546" t="s">
        <v>6515</v>
      </c>
    </row>
    <row r="4533" spans="1:12">
      <c r="A4533" s="1546" t="s">
        <v>314</v>
      </c>
      <c r="B4533" s="1817">
        <v>17397</v>
      </c>
      <c r="C4533" s="1546" t="s">
        <v>2712</v>
      </c>
      <c r="D4533" s="1546" t="s">
        <v>2370</v>
      </c>
      <c r="E4533" s="1546" t="s">
        <v>1040</v>
      </c>
      <c r="F4533" s="1546" t="s">
        <v>1041</v>
      </c>
      <c r="G4533" s="1818">
        <v>1</v>
      </c>
      <c r="H4533" s="1818">
        <v>4</v>
      </c>
      <c r="I4533" s="1818">
        <v>4</v>
      </c>
      <c r="J4533" s="1546" t="s">
        <v>6527</v>
      </c>
      <c r="K4533" s="1546" t="s">
        <v>6456</v>
      </c>
      <c r="L4533" s="1546" t="s">
        <v>6515</v>
      </c>
    </row>
    <row r="4534" spans="1:12">
      <c r="A4534" s="1546" t="s">
        <v>314</v>
      </c>
      <c r="B4534" s="1817">
        <v>17398</v>
      </c>
      <c r="C4534" s="1546" t="s">
        <v>2712</v>
      </c>
      <c r="D4534" s="1546" t="s">
        <v>2370</v>
      </c>
      <c r="E4534" s="1546" t="s">
        <v>1040</v>
      </c>
      <c r="F4534" s="1546" t="s">
        <v>1041</v>
      </c>
      <c r="G4534" s="1818">
        <v>2</v>
      </c>
      <c r="H4534" s="1818">
        <v>1</v>
      </c>
      <c r="I4534" s="1818">
        <v>2</v>
      </c>
      <c r="J4534" s="1546" t="s">
        <v>6527</v>
      </c>
      <c r="K4534" s="1546" t="s">
        <v>6456</v>
      </c>
      <c r="L4534" s="1546" t="s">
        <v>6515</v>
      </c>
    </row>
    <row r="4535" spans="1:12">
      <c r="A4535" s="1546" t="s">
        <v>314</v>
      </c>
      <c r="B4535" s="1817">
        <v>17399</v>
      </c>
      <c r="C4535" s="1546" t="s">
        <v>2712</v>
      </c>
      <c r="D4535" s="1546" t="s">
        <v>2370</v>
      </c>
      <c r="E4535" s="1546" t="s">
        <v>6554</v>
      </c>
      <c r="F4535" s="1546" t="s">
        <v>845</v>
      </c>
      <c r="G4535" s="1818">
        <v>1</v>
      </c>
      <c r="H4535" s="1818">
        <v>4</v>
      </c>
      <c r="I4535" s="1818">
        <v>4</v>
      </c>
      <c r="J4535" s="1546" t="s">
        <v>6527</v>
      </c>
      <c r="K4535" s="1546" t="s">
        <v>6456</v>
      </c>
      <c r="L4535" s="1546" t="s">
        <v>6515</v>
      </c>
    </row>
    <row r="4536" spans="1:12">
      <c r="A4536" s="1546" t="s">
        <v>314</v>
      </c>
      <c r="B4536" s="1817">
        <v>17400</v>
      </c>
      <c r="C4536" s="1546" t="s">
        <v>2712</v>
      </c>
      <c r="D4536" s="1546" t="s">
        <v>2370</v>
      </c>
      <c r="E4536" s="1546" t="s">
        <v>830</v>
      </c>
      <c r="F4536" s="1546" t="s">
        <v>829</v>
      </c>
      <c r="G4536" s="1818">
        <v>2</v>
      </c>
      <c r="H4536" s="1818">
        <v>4</v>
      </c>
      <c r="I4536" s="1818">
        <v>8</v>
      </c>
      <c r="J4536" s="1546" t="s">
        <v>6527</v>
      </c>
      <c r="K4536" s="1546" t="s">
        <v>6456</v>
      </c>
      <c r="L4536" s="1546" t="s">
        <v>6515</v>
      </c>
    </row>
    <row r="4537" spans="1:12">
      <c r="A4537" s="1546" t="s">
        <v>314</v>
      </c>
      <c r="B4537" s="1817">
        <v>17401</v>
      </c>
      <c r="C4537" s="1546" t="s">
        <v>2712</v>
      </c>
      <c r="D4537" s="1546" t="s">
        <v>2370</v>
      </c>
      <c r="E4537" s="1546" t="s">
        <v>6121</v>
      </c>
      <c r="F4537" s="1546" t="s">
        <v>6122</v>
      </c>
      <c r="G4537" s="1818">
        <v>1</v>
      </c>
      <c r="H4537" s="1818">
        <v>4</v>
      </c>
      <c r="I4537" s="1818">
        <v>4</v>
      </c>
      <c r="J4537" s="1546" t="s">
        <v>6527</v>
      </c>
      <c r="K4537" s="1546" t="s">
        <v>6456</v>
      </c>
      <c r="L4537" s="1546" t="s">
        <v>6515</v>
      </c>
    </row>
    <row r="4538" spans="1:12">
      <c r="A4538" s="1546" t="s">
        <v>314</v>
      </c>
      <c r="B4538" s="1817">
        <v>17402</v>
      </c>
      <c r="C4538" s="1546" t="s">
        <v>2712</v>
      </c>
      <c r="D4538" s="1546" t="s">
        <v>2370</v>
      </c>
      <c r="E4538" s="1546" t="s">
        <v>6121</v>
      </c>
      <c r="F4538" s="1546" t="s">
        <v>6122</v>
      </c>
      <c r="G4538" s="1818">
        <v>2</v>
      </c>
      <c r="H4538" s="1818">
        <v>1</v>
      </c>
      <c r="I4538" s="1818">
        <v>2</v>
      </c>
      <c r="J4538" s="1546" t="s">
        <v>6527</v>
      </c>
      <c r="K4538" s="1546" t="s">
        <v>6456</v>
      </c>
      <c r="L4538" s="1546" t="s">
        <v>6515</v>
      </c>
    </row>
    <row r="4539" spans="1:12">
      <c r="A4539" s="1546" t="s">
        <v>314</v>
      </c>
      <c r="B4539" s="1817">
        <v>17403</v>
      </c>
      <c r="C4539" s="1546" t="s">
        <v>2712</v>
      </c>
      <c r="D4539" s="1546" t="s">
        <v>2370</v>
      </c>
      <c r="E4539" s="1546" t="s">
        <v>6530</v>
      </c>
      <c r="F4539" s="1546" t="s">
        <v>323</v>
      </c>
      <c r="G4539" s="1818">
        <v>1</v>
      </c>
      <c r="H4539" s="1818">
        <v>4</v>
      </c>
      <c r="I4539" s="1818">
        <v>4</v>
      </c>
      <c r="J4539" s="1546" t="s">
        <v>6527</v>
      </c>
      <c r="K4539" s="1546" t="s">
        <v>6456</v>
      </c>
      <c r="L4539" s="1546" t="s">
        <v>6515</v>
      </c>
    </row>
    <row r="4540" spans="1:12">
      <c r="A4540" s="1546" t="s">
        <v>314</v>
      </c>
      <c r="B4540" s="1817">
        <v>17404</v>
      </c>
      <c r="C4540" s="1546" t="s">
        <v>2712</v>
      </c>
      <c r="D4540" s="1546" t="s">
        <v>2370</v>
      </c>
      <c r="E4540" s="1546" t="s">
        <v>2719</v>
      </c>
      <c r="F4540" s="1546" t="s">
        <v>6650</v>
      </c>
      <c r="G4540" s="1818">
        <v>1</v>
      </c>
      <c r="H4540" s="1818">
        <v>4</v>
      </c>
      <c r="I4540" s="1818">
        <v>4</v>
      </c>
      <c r="J4540" s="1546" t="s">
        <v>6527</v>
      </c>
      <c r="K4540" s="1546" t="s">
        <v>6456</v>
      </c>
      <c r="L4540" s="1546" t="s">
        <v>6515</v>
      </c>
    </row>
    <row r="4541" spans="1:12">
      <c r="A4541" s="1546" t="s">
        <v>314</v>
      </c>
      <c r="B4541" s="1817">
        <v>17405</v>
      </c>
      <c r="C4541" s="1546" t="s">
        <v>2712</v>
      </c>
      <c r="D4541" s="1546" t="s">
        <v>2370</v>
      </c>
      <c r="E4541" s="1546" t="s">
        <v>2468</v>
      </c>
      <c r="F4541" s="1546" t="s">
        <v>826</v>
      </c>
      <c r="G4541" s="1818">
        <v>1</v>
      </c>
      <c r="H4541" s="1818">
        <v>4</v>
      </c>
      <c r="I4541" s="1818">
        <v>4</v>
      </c>
      <c r="J4541" s="1546" t="s">
        <v>6527</v>
      </c>
      <c r="K4541" s="1546" t="s">
        <v>6456</v>
      </c>
      <c r="L4541" s="1546" t="s">
        <v>6515</v>
      </c>
    </row>
    <row r="4542" spans="1:12">
      <c r="A4542" s="1546" t="s">
        <v>314</v>
      </c>
      <c r="B4542" s="1817">
        <v>17406</v>
      </c>
      <c r="C4542" s="1546" t="s">
        <v>2712</v>
      </c>
      <c r="D4542" s="1546" t="s">
        <v>2370</v>
      </c>
      <c r="E4542" s="1546" t="s">
        <v>707</v>
      </c>
      <c r="F4542" s="1546" t="s">
        <v>708</v>
      </c>
      <c r="G4542" s="1818">
        <v>1</v>
      </c>
      <c r="H4542" s="1818">
        <v>4</v>
      </c>
      <c r="I4542" s="1818">
        <v>4</v>
      </c>
      <c r="J4542" s="1546" t="s">
        <v>6527</v>
      </c>
      <c r="K4542" s="1546" t="s">
        <v>6456</v>
      </c>
      <c r="L4542" s="1546" t="s">
        <v>6515</v>
      </c>
    </row>
    <row r="4543" spans="1:12">
      <c r="A4543" s="1546" t="s">
        <v>314</v>
      </c>
      <c r="B4543" s="1817">
        <v>17407</v>
      </c>
      <c r="C4543" s="1546" t="s">
        <v>2712</v>
      </c>
      <c r="D4543" s="1546" t="s">
        <v>2370</v>
      </c>
      <c r="E4543" s="1546" t="s">
        <v>6153</v>
      </c>
      <c r="F4543" s="1546" t="s">
        <v>1346</v>
      </c>
      <c r="G4543" s="1818">
        <v>1</v>
      </c>
      <c r="H4543" s="1818">
        <v>4</v>
      </c>
      <c r="I4543" s="1818">
        <v>4</v>
      </c>
      <c r="J4543" s="1546" t="s">
        <v>6527</v>
      </c>
      <c r="K4543" s="1546" t="s">
        <v>6456</v>
      </c>
      <c r="L4543" s="1546" t="s">
        <v>6515</v>
      </c>
    </row>
    <row r="4544" spans="1:12">
      <c r="A4544" s="1546" t="s">
        <v>314</v>
      </c>
      <c r="B4544" s="1817">
        <v>17408</v>
      </c>
      <c r="C4544" s="1546" t="s">
        <v>2712</v>
      </c>
      <c r="D4544" s="1546" t="s">
        <v>2370</v>
      </c>
      <c r="E4544" s="1546" t="s">
        <v>6109</v>
      </c>
      <c r="F4544" s="1546" t="s">
        <v>466</v>
      </c>
      <c r="G4544" s="1818">
        <v>2</v>
      </c>
      <c r="H4544" s="1818">
        <v>4</v>
      </c>
      <c r="I4544" s="1818">
        <v>8</v>
      </c>
      <c r="J4544" s="1546" t="s">
        <v>6527</v>
      </c>
      <c r="K4544" s="1546" t="s">
        <v>6456</v>
      </c>
      <c r="L4544" s="1546" t="s">
        <v>6515</v>
      </c>
    </row>
    <row r="4545" spans="1:12">
      <c r="A4545" s="1546" t="s">
        <v>314</v>
      </c>
      <c r="B4545" s="1817">
        <v>17409</v>
      </c>
      <c r="C4545" s="1546" t="s">
        <v>2712</v>
      </c>
      <c r="D4545" s="1546" t="s">
        <v>2370</v>
      </c>
      <c r="E4545" s="1546" t="s">
        <v>6109</v>
      </c>
      <c r="F4545" s="1546" t="s">
        <v>466</v>
      </c>
      <c r="G4545" s="1818">
        <v>1</v>
      </c>
      <c r="H4545" s="1818">
        <v>1</v>
      </c>
      <c r="I4545" s="1818">
        <v>1</v>
      </c>
      <c r="J4545" s="1546" t="s">
        <v>6527</v>
      </c>
      <c r="K4545" s="1546" t="s">
        <v>6456</v>
      </c>
      <c r="L4545" s="1546" t="s">
        <v>6515</v>
      </c>
    </row>
    <row r="4546" spans="1:12">
      <c r="A4546" s="1546" t="s">
        <v>314</v>
      </c>
      <c r="B4546" s="1817">
        <v>17410</v>
      </c>
      <c r="C4546" s="1546" t="s">
        <v>2712</v>
      </c>
      <c r="D4546" s="1546" t="s">
        <v>2370</v>
      </c>
      <c r="E4546" s="1546" t="s">
        <v>291</v>
      </c>
      <c r="F4546" s="1546" t="s">
        <v>290</v>
      </c>
      <c r="G4546" s="1818">
        <v>1</v>
      </c>
      <c r="H4546" s="1818">
        <v>4</v>
      </c>
      <c r="I4546" s="1818">
        <v>4</v>
      </c>
      <c r="J4546" s="1546" t="s">
        <v>6527</v>
      </c>
      <c r="K4546" s="1546" t="s">
        <v>6456</v>
      </c>
      <c r="L4546" s="1546" t="s">
        <v>6515</v>
      </c>
    </row>
    <row r="4547" spans="1:12">
      <c r="A4547" s="1546" t="s">
        <v>314</v>
      </c>
      <c r="B4547" s="1817">
        <v>17412</v>
      </c>
      <c r="C4547" s="1546" t="s">
        <v>2712</v>
      </c>
      <c r="D4547" s="1546" t="s">
        <v>2370</v>
      </c>
      <c r="E4547" s="1546" t="s">
        <v>6201</v>
      </c>
      <c r="F4547" s="1546" t="s">
        <v>1559</v>
      </c>
      <c r="G4547" s="1818">
        <v>1</v>
      </c>
      <c r="H4547" s="1818">
        <v>1</v>
      </c>
      <c r="I4547" s="1818">
        <v>1</v>
      </c>
      <c r="J4547" s="1546" t="s">
        <v>6527</v>
      </c>
      <c r="K4547" s="1546" t="s">
        <v>6456</v>
      </c>
      <c r="L4547" s="1546" t="s">
        <v>6515</v>
      </c>
    </row>
    <row r="4548" spans="1:12">
      <c r="A4548" s="1546" t="s">
        <v>314</v>
      </c>
      <c r="B4548" s="1817">
        <v>17414</v>
      </c>
      <c r="C4548" s="1546" t="s">
        <v>2712</v>
      </c>
      <c r="D4548" s="1546" t="s">
        <v>2370</v>
      </c>
      <c r="E4548" s="1546" t="s">
        <v>1436</v>
      </c>
      <c r="F4548" s="1546" t="s">
        <v>1437</v>
      </c>
      <c r="G4548" s="1818">
        <v>1</v>
      </c>
      <c r="H4548" s="1818">
        <v>10</v>
      </c>
      <c r="I4548" s="1818">
        <v>10</v>
      </c>
      <c r="J4548" s="1546" t="s">
        <v>6527</v>
      </c>
      <c r="K4548" s="1546" t="s">
        <v>6456</v>
      </c>
      <c r="L4548" s="1546" t="s">
        <v>6515</v>
      </c>
    </row>
    <row r="4549" spans="1:12">
      <c r="A4549" s="1546" t="s">
        <v>314</v>
      </c>
      <c r="B4549" s="1817">
        <v>17416</v>
      </c>
      <c r="C4549" s="1546" t="s">
        <v>2712</v>
      </c>
      <c r="D4549" s="1546" t="s">
        <v>2370</v>
      </c>
      <c r="E4549" s="1546" t="s">
        <v>6249</v>
      </c>
      <c r="F4549" s="1546" t="s">
        <v>453</v>
      </c>
      <c r="G4549" s="1818">
        <v>1</v>
      </c>
      <c r="H4549" s="1818">
        <v>5</v>
      </c>
      <c r="I4549" s="1818">
        <v>5</v>
      </c>
      <c r="J4549" s="1546" t="s">
        <v>6527</v>
      </c>
      <c r="K4549" s="1546" t="s">
        <v>6456</v>
      </c>
      <c r="L4549" s="1546" t="s">
        <v>6515</v>
      </c>
    </row>
    <row r="4550" spans="1:12">
      <c r="A4550" s="1546" t="s">
        <v>314</v>
      </c>
      <c r="B4550" s="1817">
        <v>17417</v>
      </c>
      <c r="C4550" s="1546" t="s">
        <v>2712</v>
      </c>
      <c r="D4550" s="1546" t="s">
        <v>2370</v>
      </c>
      <c r="E4550" s="1546" t="s">
        <v>6572</v>
      </c>
      <c r="F4550" s="1546" t="s">
        <v>1316</v>
      </c>
      <c r="G4550" s="1818">
        <v>1</v>
      </c>
      <c r="H4550" s="1818">
        <v>5</v>
      </c>
      <c r="I4550" s="1818">
        <v>5</v>
      </c>
      <c r="J4550" s="1546" t="s">
        <v>6527</v>
      </c>
      <c r="K4550" s="1546" t="s">
        <v>6456</v>
      </c>
      <c r="L4550" s="1546" t="s">
        <v>6515</v>
      </c>
    </row>
    <row r="4551" spans="1:12">
      <c r="A4551" s="1546" t="s">
        <v>314</v>
      </c>
      <c r="B4551" s="1817">
        <v>17418</v>
      </c>
      <c r="C4551" s="1546" t="s">
        <v>2712</v>
      </c>
      <c r="D4551" s="1546" t="s">
        <v>2370</v>
      </c>
      <c r="E4551" s="1546" t="s">
        <v>964</v>
      </c>
      <c r="F4551" s="1546" t="s">
        <v>963</v>
      </c>
      <c r="G4551" s="1818">
        <v>1</v>
      </c>
      <c r="H4551" s="1818">
        <v>5</v>
      </c>
      <c r="I4551" s="1818">
        <v>5</v>
      </c>
      <c r="J4551" s="1546" t="s">
        <v>6527</v>
      </c>
      <c r="K4551" s="1546" t="s">
        <v>6456</v>
      </c>
      <c r="L4551" s="1546" t="s">
        <v>6515</v>
      </c>
    </row>
    <row r="4552" spans="1:12">
      <c r="A4552" s="1546" t="s">
        <v>314</v>
      </c>
      <c r="B4552" s="1817">
        <v>17443</v>
      </c>
      <c r="C4552" s="1546" t="s">
        <v>2712</v>
      </c>
      <c r="D4552" s="1546" t="s">
        <v>2371</v>
      </c>
      <c r="E4552" s="1546" t="s">
        <v>6256</v>
      </c>
      <c r="F4552" s="1546" t="s">
        <v>436</v>
      </c>
      <c r="G4552" s="1818">
        <v>4</v>
      </c>
      <c r="H4552" s="1818">
        <v>5</v>
      </c>
      <c r="I4552" s="1818">
        <v>20</v>
      </c>
      <c r="J4552" s="1546" t="s">
        <v>6527</v>
      </c>
      <c r="K4552" s="1546" t="s">
        <v>6456</v>
      </c>
      <c r="L4552" s="1546" t="s">
        <v>6515</v>
      </c>
    </row>
    <row r="4553" spans="1:12">
      <c r="A4553" s="1546" t="s">
        <v>314</v>
      </c>
      <c r="B4553" s="1817">
        <v>17445</v>
      </c>
      <c r="C4553" s="1546" t="s">
        <v>2712</v>
      </c>
      <c r="D4553" s="1546" t="s">
        <v>2371</v>
      </c>
      <c r="E4553" s="1546" t="s">
        <v>6138</v>
      </c>
      <c r="F4553" s="1546" t="s">
        <v>995</v>
      </c>
      <c r="G4553" s="1818">
        <v>1</v>
      </c>
      <c r="H4553" s="1818">
        <v>4</v>
      </c>
      <c r="I4553" s="1818">
        <v>4</v>
      </c>
      <c r="J4553" s="1546" t="s">
        <v>6527</v>
      </c>
      <c r="K4553" s="1546" t="s">
        <v>6456</v>
      </c>
      <c r="L4553" s="1546" t="s">
        <v>6515</v>
      </c>
    </row>
    <row r="4554" spans="1:12">
      <c r="A4554" s="1546" t="s">
        <v>314</v>
      </c>
      <c r="B4554" s="1817">
        <v>17447</v>
      </c>
      <c r="C4554" s="1546" t="s">
        <v>2712</v>
      </c>
      <c r="D4554" s="1546" t="s">
        <v>2371</v>
      </c>
      <c r="E4554" s="1546" t="s">
        <v>1179</v>
      </c>
      <c r="F4554" s="1546" t="s">
        <v>1180</v>
      </c>
      <c r="G4554" s="1818">
        <v>4</v>
      </c>
      <c r="H4554" s="1818">
        <v>5</v>
      </c>
      <c r="I4554" s="1818">
        <v>20</v>
      </c>
      <c r="J4554" s="1546" t="s">
        <v>6527</v>
      </c>
      <c r="K4554" s="1546" t="s">
        <v>6456</v>
      </c>
      <c r="L4554" s="1546" t="s">
        <v>6515</v>
      </c>
    </row>
    <row r="4555" spans="1:12">
      <c r="A4555" s="1546" t="s">
        <v>314</v>
      </c>
      <c r="B4555" s="1817">
        <v>17479</v>
      </c>
      <c r="C4555" s="1546" t="s">
        <v>2712</v>
      </c>
      <c r="D4555" s="1546" t="s">
        <v>2372</v>
      </c>
      <c r="E4555" s="1546" t="s">
        <v>6247</v>
      </c>
      <c r="F4555" s="1546" t="s">
        <v>463</v>
      </c>
      <c r="G4555" s="1818">
        <v>1</v>
      </c>
      <c r="H4555" s="1818">
        <v>5</v>
      </c>
      <c r="I4555" s="1818">
        <v>5</v>
      </c>
      <c r="J4555" s="1546" t="s">
        <v>6527</v>
      </c>
      <c r="K4555" s="1546" t="s">
        <v>6456</v>
      </c>
      <c r="L4555" s="1546" t="s">
        <v>6515</v>
      </c>
    </row>
    <row r="4556" spans="1:12">
      <c r="A4556" s="1546" t="s">
        <v>314</v>
      </c>
      <c r="B4556" s="1817">
        <v>17480</v>
      </c>
      <c r="C4556" s="1546" t="s">
        <v>2712</v>
      </c>
      <c r="D4556" s="1546" t="s">
        <v>2372</v>
      </c>
      <c r="E4556" s="1546" t="s">
        <v>6233</v>
      </c>
      <c r="F4556" s="1546" t="s">
        <v>274</v>
      </c>
      <c r="G4556" s="1818">
        <v>2</v>
      </c>
      <c r="H4556" s="1818">
        <v>5</v>
      </c>
      <c r="I4556" s="1818">
        <v>10</v>
      </c>
      <c r="J4556" s="1546" t="s">
        <v>6527</v>
      </c>
      <c r="K4556" s="1546" t="s">
        <v>6456</v>
      </c>
      <c r="L4556" s="1546" t="s">
        <v>6515</v>
      </c>
    </row>
    <row r="4557" spans="1:12">
      <c r="A4557" s="1546" t="s">
        <v>314</v>
      </c>
      <c r="B4557" s="1817">
        <v>17481</v>
      </c>
      <c r="C4557" s="1546" t="s">
        <v>2712</v>
      </c>
      <c r="D4557" s="1546" t="s">
        <v>2372</v>
      </c>
      <c r="E4557" s="1546" t="s">
        <v>6235</v>
      </c>
      <c r="F4557" s="1546" t="s">
        <v>339</v>
      </c>
      <c r="G4557" s="1818">
        <v>2</v>
      </c>
      <c r="H4557" s="1818">
        <v>5</v>
      </c>
      <c r="I4557" s="1818">
        <v>10</v>
      </c>
      <c r="J4557" s="1546" t="s">
        <v>6527</v>
      </c>
      <c r="K4557" s="1546" t="s">
        <v>6456</v>
      </c>
      <c r="L4557" s="1546" t="s">
        <v>6515</v>
      </c>
    </row>
    <row r="4558" spans="1:12">
      <c r="A4558" s="1546" t="s">
        <v>314</v>
      </c>
      <c r="B4558" s="1817">
        <v>17482</v>
      </c>
      <c r="C4558" s="1546" t="s">
        <v>2712</v>
      </c>
      <c r="D4558" s="1546" t="s">
        <v>2372</v>
      </c>
      <c r="E4558" s="1546" t="s">
        <v>6248</v>
      </c>
      <c r="F4558" s="1546" t="s">
        <v>459</v>
      </c>
      <c r="G4558" s="1818">
        <v>1</v>
      </c>
      <c r="H4558" s="1818">
        <v>5</v>
      </c>
      <c r="I4558" s="1818">
        <v>5</v>
      </c>
      <c r="J4558" s="1546" t="s">
        <v>6527</v>
      </c>
      <c r="K4558" s="1546" t="s">
        <v>6456</v>
      </c>
      <c r="L4558" s="1546" t="s">
        <v>6515</v>
      </c>
    </row>
    <row r="4559" spans="1:12">
      <c r="A4559" s="1546" t="s">
        <v>314</v>
      </c>
      <c r="B4559" s="1817">
        <v>17483</v>
      </c>
      <c r="C4559" s="1546" t="s">
        <v>2712</v>
      </c>
      <c r="D4559" s="1546" t="s">
        <v>2372</v>
      </c>
      <c r="E4559" s="1546" t="s">
        <v>6249</v>
      </c>
      <c r="F4559" s="1546" t="s">
        <v>453</v>
      </c>
      <c r="G4559" s="1818">
        <v>2</v>
      </c>
      <c r="H4559" s="1818">
        <v>5</v>
      </c>
      <c r="I4559" s="1818">
        <v>10</v>
      </c>
      <c r="J4559" s="1546" t="s">
        <v>6527</v>
      </c>
      <c r="K4559" s="1546" t="s">
        <v>6456</v>
      </c>
      <c r="L4559" s="1546" t="s">
        <v>6515</v>
      </c>
    </row>
    <row r="4560" spans="1:12">
      <c r="A4560" s="1546" t="s">
        <v>314</v>
      </c>
      <c r="B4560" s="1817">
        <v>17484</v>
      </c>
      <c r="C4560" s="1546" t="s">
        <v>2712</v>
      </c>
      <c r="D4560" s="1546" t="s">
        <v>2372</v>
      </c>
      <c r="E4560" s="1546" t="s">
        <v>488</v>
      </c>
      <c r="F4560" s="1546" t="s">
        <v>506</v>
      </c>
      <c r="G4560" s="1818">
        <v>1</v>
      </c>
      <c r="H4560" s="1818">
        <v>5</v>
      </c>
      <c r="I4560" s="1818">
        <v>5</v>
      </c>
      <c r="J4560" s="1546" t="s">
        <v>6527</v>
      </c>
      <c r="K4560" s="1546" t="s">
        <v>6456</v>
      </c>
      <c r="L4560" s="1546" t="s">
        <v>6515</v>
      </c>
    </row>
    <row r="4561" spans="1:12">
      <c r="A4561" s="1546" t="s">
        <v>314</v>
      </c>
      <c r="B4561" s="1817">
        <v>17485</v>
      </c>
      <c r="C4561" s="1546" t="s">
        <v>2712</v>
      </c>
      <c r="D4561" s="1546" t="s">
        <v>2372</v>
      </c>
      <c r="E4561" s="1546" t="s">
        <v>5905</v>
      </c>
      <c r="F4561" s="1546" t="s">
        <v>6096</v>
      </c>
      <c r="G4561" s="1818">
        <v>1</v>
      </c>
      <c r="H4561" s="1818">
        <v>5</v>
      </c>
      <c r="I4561" s="1818">
        <v>5</v>
      </c>
      <c r="J4561" s="1546" t="s">
        <v>6527</v>
      </c>
      <c r="K4561" s="1546" t="s">
        <v>6456</v>
      </c>
      <c r="L4561" s="1546" t="s">
        <v>6515</v>
      </c>
    </row>
    <row r="4562" spans="1:12">
      <c r="A4562" s="1546" t="s">
        <v>314</v>
      </c>
      <c r="B4562" s="1817">
        <v>17486</v>
      </c>
      <c r="C4562" s="1546" t="s">
        <v>2712</v>
      </c>
      <c r="D4562" s="1546" t="s">
        <v>2372</v>
      </c>
      <c r="E4562" s="1546" t="s">
        <v>443</v>
      </c>
      <c r="F4562" s="1546" t="s">
        <v>442</v>
      </c>
      <c r="G4562" s="1818">
        <v>1</v>
      </c>
      <c r="H4562" s="1818">
        <v>5</v>
      </c>
      <c r="I4562" s="1818">
        <v>5</v>
      </c>
      <c r="J4562" s="1546" t="s">
        <v>6527</v>
      </c>
      <c r="K4562" s="1546" t="s">
        <v>6456</v>
      </c>
      <c r="L4562" s="1546" t="s">
        <v>6515</v>
      </c>
    </row>
    <row r="4563" spans="1:12">
      <c r="A4563" s="1546" t="s">
        <v>314</v>
      </c>
      <c r="B4563" s="1817">
        <v>17487</v>
      </c>
      <c r="C4563" s="1546" t="s">
        <v>2712</v>
      </c>
      <c r="D4563" s="1546" t="s">
        <v>2372</v>
      </c>
      <c r="E4563" s="1546" t="s">
        <v>6186</v>
      </c>
      <c r="F4563" s="1546" t="s">
        <v>6187</v>
      </c>
      <c r="G4563" s="1818">
        <v>1</v>
      </c>
      <c r="H4563" s="1818">
        <v>5</v>
      </c>
      <c r="I4563" s="1818">
        <v>5</v>
      </c>
      <c r="J4563" s="1546" t="s">
        <v>6527</v>
      </c>
      <c r="K4563" s="1546" t="s">
        <v>6456</v>
      </c>
      <c r="L4563" s="1546" t="s">
        <v>6515</v>
      </c>
    </row>
    <row r="4564" spans="1:12">
      <c r="A4564" s="1546" t="s">
        <v>314</v>
      </c>
      <c r="B4564" s="1817">
        <v>17488</v>
      </c>
      <c r="C4564" s="1546" t="s">
        <v>2712</v>
      </c>
      <c r="D4564" s="1546" t="s">
        <v>2372</v>
      </c>
      <c r="E4564" s="1546" t="s">
        <v>6245</v>
      </c>
      <c r="F4564" s="1546" t="s">
        <v>383</v>
      </c>
      <c r="G4564" s="1818">
        <v>1</v>
      </c>
      <c r="H4564" s="1818">
        <v>5</v>
      </c>
      <c r="I4564" s="1818">
        <v>5</v>
      </c>
      <c r="J4564" s="1546" t="s">
        <v>6527</v>
      </c>
      <c r="K4564" s="1546" t="s">
        <v>6456</v>
      </c>
      <c r="L4564" s="1546" t="s">
        <v>6515</v>
      </c>
    </row>
    <row r="4565" spans="1:12">
      <c r="A4565" s="1546" t="s">
        <v>314</v>
      </c>
      <c r="B4565" s="1817">
        <v>17489</v>
      </c>
      <c r="C4565" s="1546" t="s">
        <v>2712</v>
      </c>
      <c r="D4565" s="1546" t="s">
        <v>2372</v>
      </c>
      <c r="E4565" s="1546" t="s">
        <v>619</v>
      </c>
      <c r="F4565" s="1546" t="s">
        <v>620</v>
      </c>
      <c r="G4565" s="1818">
        <v>1</v>
      </c>
      <c r="H4565" s="1818">
        <v>5</v>
      </c>
      <c r="I4565" s="1818">
        <v>5</v>
      </c>
      <c r="J4565" s="1546" t="s">
        <v>6527</v>
      </c>
      <c r="K4565" s="1546" t="s">
        <v>6456</v>
      </c>
      <c r="L4565" s="1546" t="s">
        <v>6515</v>
      </c>
    </row>
    <row r="4566" spans="1:12">
      <c r="A4566" s="1546" t="s">
        <v>314</v>
      </c>
      <c r="B4566" s="1817">
        <v>17490</v>
      </c>
      <c r="C4566" s="1546" t="s">
        <v>2712</v>
      </c>
      <c r="D4566" s="1546" t="s">
        <v>2372</v>
      </c>
      <c r="E4566" s="1546" t="s">
        <v>283</v>
      </c>
      <c r="F4566" s="1546" t="s">
        <v>282</v>
      </c>
      <c r="G4566" s="1818">
        <v>1</v>
      </c>
      <c r="H4566" s="1818">
        <v>5</v>
      </c>
      <c r="I4566" s="1818">
        <v>5</v>
      </c>
      <c r="J4566" s="1546" t="s">
        <v>6527</v>
      </c>
      <c r="K4566" s="1546" t="s">
        <v>6456</v>
      </c>
      <c r="L4566" s="1546" t="s">
        <v>6515</v>
      </c>
    </row>
    <row r="4567" spans="1:12">
      <c r="A4567" s="1546" t="s">
        <v>314</v>
      </c>
      <c r="B4567" s="1817">
        <v>17491</v>
      </c>
      <c r="C4567" s="1546" t="s">
        <v>2712</v>
      </c>
      <c r="D4567" s="1546" t="s">
        <v>2372</v>
      </c>
      <c r="E4567" s="1546" t="s">
        <v>1661</v>
      </c>
      <c r="F4567" s="1546" t="s">
        <v>438</v>
      </c>
      <c r="G4567" s="1818">
        <v>1</v>
      </c>
      <c r="H4567" s="1818">
        <v>5</v>
      </c>
      <c r="I4567" s="1818">
        <v>5</v>
      </c>
      <c r="J4567" s="1546" t="s">
        <v>6527</v>
      </c>
      <c r="K4567" s="1546" t="s">
        <v>6456</v>
      </c>
      <c r="L4567" s="1546" t="s">
        <v>6515</v>
      </c>
    </row>
    <row r="4568" spans="1:12">
      <c r="A4568" s="1546" t="s">
        <v>314</v>
      </c>
      <c r="B4568" s="1817">
        <v>17492</v>
      </c>
      <c r="C4568" s="1546" t="s">
        <v>2712</v>
      </c>
      <c r="D4568" s="1546" t="s">
        <v>2372</v>
      </c>
      <c r="E4568" s="1546" t="s">
        <v>6328</v>
      </c>
      <c r="F4568" s="1546" t="s">
        <v>6254</v>
      </c>
      <c r="G4568" s="1818">
        <v>2</v>
      </c>
      <c r="H4568" s="1818">
        <v>5</v>
      </c>
      <c r="I4568" s="1818">
        <v>10</v>
      </c>
      <c r="J4568" s="1546" t="s">
        <v>6527</v>
      </c>
      <c r="K4568" s="1546" t="s">
        <v>6456</v>
      </c>
      <c r="L4568" s="1546" t="s">
        <v>6515</v>
      </c>
    </row>
    <row r="4569" spans="1:12">
      <c r="A4569" s="1546" t="s">
        <v>314</v>
      </c>
      <c r="B4569" s="1817">
        <v>17493</v>
      </c>
      <c r="C4569" s="1546" t="s">
        <v>2712</v>
      </c>
      <c r="D4569" s="1546" t="s">
        <v>2372</v>
      </c>
      <c r="E4569" s="1546" t="s">
        <v>2721</v>
      </c>
      <c r="F4569" s="1546" t="s">
        <v>1063</v>
      </c>
      <c r="G4569" s="1818">
        <v>2</v>
      </c>
      <c r="H4569" s="1818">
        <v>1</v>
      </c>
      <c r="I4569" s="1818">
        <v>2</v>
      </c>
      <c r="J4569" s="1546" t="s">
        <v>6527</v>
      </c>
      <c r="K4569" s="1546" t="s">
        <v>6456</v>
      </c>
      <c r="L4569" s="1546" t="s">
        <v>6515</v>
      </c>
    </row>
    <row r="4570" spans="1:12">
      <c r="A4570" s="1546" t="s">
        <v>314</v>
      </c>
      <c r="B4570" s="1817">
        <v>17494</v>
      </c>
      <c r="C4570" s="1546" t="s">
        <v>2712</v>
      </c>
      <c r="D4570" s="1546" t="s">
        <v>2372</v>
      </c>
      <c r="E4570" s="1546" t="s">
        <v>1048</v>
      </c>
      <c r="F4570" s="1546" t="s">
        <v>461</v>
      </c>
      <c r="G4570" s="1818">
        <v>1</v>
      </c>
      <c r="H4570" s="1818">
        <v>5</v>
      </c>
      <c r="I4570" s="1818">
        <v>5</v>
      </c>
      <c r="J4570" s="1546" t="s">
        <v>6527</v>
      </c>
      <c r="K4570" s="1546" t="s">
        <v>6456</v>
      </c>
      <c r="L4570" s="1546" t="s">
        <v>6515</v>
      </c>
    </row>
    <row r="4571" spans="1:12">
      <c r="A4571" s="1546" t="s">
        <v>314</v>
      </c>
      <c r="B4571" s="1817">
        <v>17495</v>
      </c>
      <c r="C4571" s="1546" t="s">
        <v>2712</v>
      </c>
      <c r="D4571" s="1546" t="s">
        <v>2372</v>
      </c>
      <c r="E4571" s="1546" t="s">
        <v>580</v>
      </c>
      <c r="F4571" s="1546" t="s">
        <v>581</v>
      </c>
      <c r="G4571" s="1818">
        <v>2</v>
      </c>
      <c r="H4571" s="1818">
        <v>5</v>
      </c>
      <c r="I4571" s="1818">
        <v>10</v>
      </c>
      <c r="J4571" s="1546" t="s">
        <v>6527</v>
      </c>
      <c r="K4571" s="1546" t="s">
        <v>6456</v>
      </c>
      <c r="L4571" s="1546" t="s">
        <v>6515</v>
      </c>
    </row>
    <row r="4572" spans="1:12">
      <c r="A4572" s="1546" t="s">
        <v>314</v>
      </c>
      <c r="B4572" s="1817">
        <v>17496</v>
      </c>
      <c r="C4572" s="1546" t="s">
        <v>2712</v>
      </c>
      <c r="D4572" s="1546" t="s">
        <v>2372</v>
      </c>
      <c r="E4572" s="1546" t="s">
        <v>6256</v>
      </c>
      <c r="F4572" s="1546" t="s">
        <v>436</v>
      </c>
      <c r="G4572" s="1818">
        <v>2</v>
      </c>
      <c r="H4572" s="1818">
        <v>5</v>
      </c>
      <c r="I4572" s="1818">
        <v>10</v>
      </c>
      <c r="J4572" s="1546" t="s">
        <v>6527</v>
      </c>
      <c r="K4572" s="1546" t="s">
        <v>6456</v>
      </c>
      <c r="L4572" s="1546" t="s">
        <v>6515</v>
      </c>
    </row>
    <row r="4573" spans="1:12">
      <c r="A4573" s="1546" t="s">
        <v>314</v>
      </c>
      <c r="B4573" s="1817">
        <v>17497</v>
      </c>
      <c r="C4573" s="1546" t="s">
        <v>2712</v>
      </c>
      <c r="D4573" s="1546" t="s">
        <v>2372</v>
      </c>
      <c r="E4573" s="1546" t="s">
        <v>6280</v>
      </c>
      <c r="F4573" s="1546" t="s">
        <v>750</v>
      </c>
      <c r="G4573" s="1818">
        <v>1</v>
      </c>
      <c r="H4573" s="1818">
        <v>5</v>
      </c>
      <c r="I4573" s="1818">
        <v>5</v>
      </c>
      <c r="J4573" s="1546" t="s">
        <v>6527</v>
      </c>
      <c r="K4573" s="1546" t="s">
        <v>6456</v>
      </c>
      <c r="L4573" s="1546" t="s">
        <v>6515</v>
      </c>
    </row>
    <row r="4574" spans="1:12">
      <c r="A4574" s="1546" t="s">
        <v>314</v>
      </c>
      <c r="B4574" s="1817">
        <v>17498</v>
      </c>
      <c r="C4574" s="1546" t="s">
        <v>2712</v>
      </c>
      <c r="D4574" s="1546" t="s">
        <v>2372</v>
      </c>
      <c r="E4574" s="1546" t="s">
        <v>1061</v>
      </c>
      <c r="F4574" s="1546" t="s">
        <v>1060</v>
      </c>
      <c r="G4574" s="1818">
        <v>1</v>
      </c>
      <c r="H4574" s="1818">
        <v>5</v>
      </c>
      <c r="I4574" s="1818">
        <v>5</v>
      </c>
      <c r="J4574" s="1546" t="s">
        <v>6527</v>
      </c>
      <c r="K4574" s="1546" t="s">
        <v>6456</v>
      </c>
      <c r="L4574" s="1546" t="s">
        <v>6515</v>
      </c>
    </row>
    <row r="4575" spans="1:12">
      <c r="A4575" s="1546" t="s">
        <v>314</v>
      </c>
      <c r="B4575" s="1817">
        <v>17528</v>
      </c>
      <c r="C4575" s="1546" t="s">
        <v>2712</v>
      </c>
      <c r="D4575" s="1546" t="s">
        <v>2373</v>
      </c>
      <c r="E4575" s="1546" t="s">
        <v>6098</v>
      </c>
      <c r="F4575" s="1546" t="s">
        <v>276</v>
      </c>
      <c r="G4575" s="1818">
        <v>2</v>
      </c>
      <c r="H4575" s="1818">
        <v>4</v>
      </c>
      <c r="I4575" s="1818">
        <v>8</v>
      </c>
      <c r="J4575" s="1546" t="s">
        <v>6527</v>
      </c>
      <c r="K4575" s="1546" t="s">
        <v>6456</v>
      </c>
      <c r="L4575" s="1546" t="s">
        <v>6515</v>
      </c>
    </row>
    <row r="4576" spans="1:12">
      <c r="A4576" s="1546" t="s">
        <v>314</v>
      </c>
      <c r="B4576" s="1817">
        <v>17529</v>
      </c>
      <c r="C4576" s="1546" t="s">
        <v>2712</v>
      </c>
      <c r="D4576" s="1546" t="s">
        <v>2373</v>
      </c>
      <c r="E4576" s="1546" t="s">
        <v>6099</v>
      </c>
      <c r="F4576" s="1546" t="s">
        <v>294</v>
      </c>
      <c r="G4576" s="1818">
        <v>2</v>
      </c>
      <c r="H4576" s="1818">
        <v>4</v>
      </c>
      <c r="I4576" s="1818">
        <v>8</v>
      </c>
      <c r="J4576" s="1546" t="s">
        <v>6527</v>
      </c>
      <c r="K4576" s="1546" t="s">
        <v>6456</v>
      </c>
      <c r="L4576" s="1546" t="s">
        <v>6515</v>
      </c>
    </row>
    <row r="4577" spans="1:12">
      <c r="A4577" s="1546" t="s">
        <v>314</v>
      </c>
      <c r="B4577" s="1817">
        <v>17530</v>
      </c>
      <c r="C4577" s="1546" t="s">
        <v>2712</v>
      </c>
      <c r="D4577" s="1546" t="s">
        <v>2373</v>
      </c>
      <c r="E4577" s="1546" t="s">
        <v>293</v>
      </c>
      <c r="F4577" s="1546" t="s">
        <v>292</v>
      </c>
      <c r="G4577" s="1818">
        <v>4</v>
      </c>
      <c r="H4577" s="1818">
        <v>1</v>
      </c>
      <c r="I4577" s="1818">
        <v>4</v>
      </c>
      <c r="J4577" s="1546" t="s">
        <v>6527</v>
      </c>
      <c r="K4577" s="1546" t="s">
        <v>6456</v>
      </c>
      <c r="L4577" s="1546" t="s">
        <v>6515</v>
      </c>
    </row>
    <row r="4578" spans="1:12">
      <c r="A4578" s="1546" t="s">
        <v>314</v>
      </c>
      <c r="B4578" s="1817">
        <v>17531</v>
      </c>
      <c r="C4578" s="1546" t="s">
        <v>2712</v>
      </c>
      <c r="D4578" s="1546" t="s">
        <v>2373</v>
      </c>
      <c r="E4578" s="1546" t="s">
        <v>6127</v>
      </c>
      <c r="F4578" s="1546" t="s">
        <v>847</v>
      </c>
      <c r="G4578" s="1818">
        <v>1</v>
      </c>
      <c r="H4578" s="1818">
        <v>4</v>
      </c>
      <c r="I4578" s="1818">
        <v>4</v>
      </c>
      <c r="J4578" s="1546" t="s">
        <v>6527</v>
      </c>
      <c r="K4578" s="1546" t="s">
        <v>6456</v>
      </c>
      <c r="L4578" s="1546" t="s">
        <v>6515</v>
      </c>
    </row>
    <row r="4579" spans="1:12">
      <c r="A4579" s="1546" t="s">
        <v>314</v>
      </c>
      <c r="B4579" s="1817">
        <v>17532</v>
      </c>
      <c r="C4579" s="1546" t="s">
        <v>2712</v>
      </c>
      <c r="D4579" s="1546" t="s">
        <v>2373</v>
      </c>
      <c r="E4579" s="1546" t="s">
        <v>277</v>
      </c>
      <c r="F4579" s="1546" t="s">
        <v>278</v>
      </c>
      <c r="G4579" s="1818">
        <v>2</v>
      </c>
      <c r="H4579" s="1818">
        <v>4</v>
      </c>
      <c r="I4579" s="1818">
        <v>8</v>
      </c>
      <c r="J4579" s="1546" t="s">
        <v>6527</v>
      </c>
      <c r="K4579" s="1546" t="s">
        <v>6456</v>
      </c>
      <c r="L4579" s="1546" t="s">
        <v>6515</v>
      </c>
    </row>
    <row r="4580" spans="1:12">
      <c r="A4580" s="1546" t="s">
        <v>314</v>
      </c>
      <c r="B4580" s="1817">
        <v>17533</v>
      </c>
      <c r="C4580" s="1546" t="s">
        <v>2712</v>
      </c>
      <c r="D4580" s="1546" t="s">
        <v>2373</v>
      </c>
      <c r="E4580" s="1546" t="s">
        <v>6167</v>
      </c>
      <c r="F4580" s="1546" t="s">
        <v>1739</v>
      </c>
      <c r="G4580" s="1818">
        <v>1</v>
      </c>
      <c r="H4580" s="1818">
        <v>4</v>
      </c>
      <c r="I4580" s="1818">
        <v>4</v>
      </c>
      <c r="J4580" s="1546" t="s">
        <v>6527</v>
      </c>
      <c r="K4580" s="1546" t="s">
        <v>6456</v>
      </c>
      <c r="L4580" s="1546" t="s">
        <v>6515</v>
      </c>
    </row>
    <row r="4581" spans="1:12">
      <c r="A4581" s="1546" t="s">
        <v>314</v>
      </c>
      <c r="B4581" s="1817">
        <v>17534</v>
      </c>
      <c r="C4581" s="1546" t="s">
        <v>2712</v>
      </c>
      <c r="D4581" s="1546" t="s">
        <v>2373</v>
      </c>
      <c r="E4581" s="1546" t="s">
        <v>6531</v>
      </c>
      <c r="F4581" s="1546" t="s">
        <v>335</v>
      </c>
      <c r="G4581" s="1818">
        <v>2</v>
      </c>
      <c r="H4581" s="1818">
        <v>4</v>
      </c>
      <c r="I4581" s="1818">
        <v>8</v>
      </c>
      <c r="J4581" s="1546" t="s">
        <v>6527</v>
      </c>
      <c r="K4581" s="1546" t="s">
        <v>6456</v>
      </c>
      <c r="L4581" s="1546" t="s">
        <v>6515</v>
      </c>
    </row>
    <row r="4582" spans="1:12">
      <c r="A4582" s="1546" t="s">
        <v>314</v>
      </c>
      <c r="B4582" s="1817">
        <v>17535</v>
      </c>
      <c r="C4582" s="1546" t="s">
        <v>2712</v>
      </c>
      <c r="D4582" s="1546" t="s">
        <v>2373</v>
      </c>
      <c r="E4582" s="1546" t="s">
        <v>6117</v>
      </c>
      <c r="F4582" s="1546" t="s">
        <v>743</v>
      </c>
      <c r="G4582" s="1818">
        <v>1</v>
      </c>
      <c r="H4582" s="1818">
        <v>4</v>
      </c>
      <c r="I4582" s="1818">
        <v>4</v>
      </c>
      <c r="J4582" s="1546" t="s">
        <v>6527</v>
      </c>
      <c r="K4582" s="1546" t="s">
        <v>6456</v>
      </c>
      <c r="L4582" s="1546" t="s">
        <v>6515</v>
      </c>
    </row>
    <row r="4583" spans="1:12">
      <c r="A4583" s="1546" t="s">
        <v>314</v>
      </c>
      <c r="B4583" s="1817">
        <v>17536</v>
      </c>
      <c r="C4583" s="1546" t="s">
        <v>2712</v>
      </c>
      <c r="D4583" s="1546" t="s">
        <v>2373</v>
      </c>
      <c r="E4583" s="1546" t="s">
        <v>1665</v>
      </c>
      <c r="F4583" s="1546" t="s">
        <v>422</v>
      </c>
      <c r="G4583" s="1818">
        <v>1</v>
      </c>
      <c r="H4583" s="1818">
        <v>4</v>
      </c>
      <c r="I4583" s="1818">
        <v>4</v>
      </c>
      <c r="J4583" s="1546" t="s">
        <v>6527</v>
      </c>
      <c r="K4583" s="1546" t="s">
        <v>6456</v>
      </c>
      <c r="L4583" s="1546" t="s">
        <v>6515</v>
      </c>
    </row>
    <row r="4584" spans="1:12">
      <c r="A4584" s="1546" t="s">
        <v>314</v>
      </c>
      <c r="B4584" s="1817">
        <v>17537</v>
      </c>
      <c r="C4584" s="1546" t="s">
        <v>2712</v>
      </c>
      <c r="D4584" s="1546" t="s">
        <v>2373</v>
      </c>
      <c r="E4584" s="1546" t="s">
        <v>821</v>
      </c>
      <c r="F4584" s="1546" t="s">
        <v>820</v>
      </c>
      <c r="G4584" s="1818">
        <v>1</v>
      </c>
      <c r="H4584" s="1818">
        <v>4</v>
      </c>
      <c r="I4584" s="1818">
        <v>4</v>
      </c>
      <c r="J4584" s="1546" t="s">
        <v>6527</v>
      </c>
      <c r="K4584" s="1546" t="s">
        <v>6456</v>
      </c>
      <c r="L4584" s="1546" t="s">
        <v>6515</v>
      </c>
    </row>
    <row r="4585" spans="1:12">
      <c r="A4585" s="1546" t="s">
        <v>314</v>
      </c>
      <c r="B4585" s="1817">
        <v>17538</v>
      </c>
      <c r="C4585" s="1546" t="s">
        <v>2712</v>
      </c>
      <c r="D4585" s="1546" t="s">
        <v>2373</v>
      </c>
      <c r="E4585" s="1546" t="s">
        <v>707</v>
      </c>
      <c r="F4585" s="1546" t="s">
        <v>708</v>
      </c>
      <c r="G4585" s="1818">
        <v>1</v>
      </c>
      <c r="H4585" s="1818">
        <v>4</v>
      </c>
      <c r="I4585" s="1818">
        <v>4</v>
      </c>
      <c r="J4585" s="1546" t="s">
        <v>6527</v>
      </c>
      <c r="K4585" s="1546" t="s">
        <v>6456</v>
      </c>
      <c r="L4585" s="1546" t="s">
        <v>6515</v>
      </c>
    </row>
    <row r="4586" spans="1:12">
      <c r="A4586" s="1546" t="s">
        <v>314</v>
      </c>
      <c r="B4586" s="1817">
        <v>17539</v>
      </c>
      <c r="C4586" s="1546" t="s">
        <v>2712</v>
      </c>
      <c r="D4586" s="1546" t="s">
        <v>2373</v>
      </c>
      <c r="E4586" s="1546" t="s">
        <v>844</v>
      </c>
      <c r="F4586" s="1546" t="s">
        <v>843</v>
      </c>
      <c r="G4586" s="1818">
        <v>1</v>
      </c>
      <c r="H4586" s="1818">
        <v>4</v>
      </c>
      <c r="I4586" s="1818">
        <v>4</v>
      </c>
      <c r="J4586" s="1546" t="s">
        <v>6527</v>
      </c>
      <c r="K4586" s="1546" t="s">
        <v>6456</v>
      </c>
      <c r="L4586" s="1546" t="s">
        <v>6515</v>
      </c>
    </row>
    <row r="4587" spans="1:12">
      <c r="A4587" s="1546" t="s">
        <v>314</v>
      </c>
      <c r="B4587" s="1817">
        <v>17540</v>
      </c>
      <c r="C4587" s="1546" t="s">
        <v>2712</v>
      </c>
      <c r="D4587" s="1546" t="s">
        <v>2373</v>
      </c>
      <c r="E4587" s="1546" t="s">
        <v>291</v>
      </c>
      <c r="F4587" s="1546" t="s">
        <v>290</v>
      </c>
      <c r="G4587" s="1818">
        <v>1</v>
      </c>
      <c r="H4587" s="1818">
        <v>4</v>
      </c>
      <c r="I4587" s="1818">
        <v>4</v>
      </c>
      <c r="J4587" s="1546" t="s">
        <v>6527</v>
      </c>
      <c r="K4587" s="1546" t="s">
        <v>6456</v>
      </c>
      <c r="L4587" s="1546" t="s">
        <v>6515</v>
      </c>
    </row>
    <row r="4588" spans="1:12">
      <c r="A4588" s="1546" t="s">
        <v>314</v>
      </c>
      <c r="B4588" s="1817">
        <v>17541</v>
      </c>
      <c r="C4588" s="1546" t="s">
        <v>2712</v>
      </c>
      <c r="D4588" s="1546" t="s">
        <v>2373</v>
      </c>
      <c r="E4588" s="1546" t="s">
        <v>3947</v>
      </c>
      <c r="F4588" s="1546" t="s">
        <v>657</v>
      </c>
      <c r="G4588" s="1818">
        <v>1</v>
      </c>
      <c r="H4588" s="1818">
        <v>4</v>
      </c>
      <c r="I4588" s="1818">
        <v>4</v>
      </c>
      <c r="J4588" s="1546" t="s">
        <v>6527</v>
      </c>
      <c r="K4588" s="1546" t="s">
        <v>6456</v>
      </c>
      <c r="L4588" s="1546" t="s">
        <v>6515</v>
      </c>
    </row>
    <row r="4589" spans="1:12">
      <c r="A4589" s="1546" t="s">
        <v>314</v>
      </c>
      <c r="B4589" s="1817">
        <v>17542</v>
      </c>
      <c r="C4589" s="1546" t="s">
        <v>2712</v>
      </c>
      <c r="D4589" s="1546" t="s">
        <v>2373</v>
      </c>
      <c r="E4589" s="1546" t="s">
        <v>6100</v>
      </c>
      <c r="F4589" s="1546" t="s">
        <v>280</v>
      </c>
      <c r="G4589" s="1818">
        <v>1</v>
      </c>
      <c r="H4589" s="1818">
        <v>4</v>
      </c>
      <c r="I4589" s="1818">
        <v>4</v>
      </c>
      <c r="J4589" s="1546" t="s">
        <v>6527</v>
      </c>
      <c r="K4589" s="1546" t="s">
        <v>6456</v>
      </c>
      <c r="L4589" s="1546" t="s">
        <v>6515</v>
      </c>
    </row>
    <row r="4590" spans="1:12">
      <c r="A4590" s="1546" t="s">
        <v>314</v>
      </c>
      <c r="B4590" s="1817">
        <v>17543</v>
      </c>
      <c r="C4590" s="1546" t="s">
        <v>2712</v>
      </c>
      <c r="D4590" s="1546" t="s">
        <v>2373</v>
      </c>
      <c r="E4590" s="1546" t="s">
        <v>935</v>
      </c>
      <c r="F4590" s="1546" t="s">
        <v>934</v>
      </c>
      <c r="G4590" s="1818">
        <v>1</v>
      </c>
      <c r="H4590" s="1818">
        <v>4</v>
      </c>
      <c r="I4590" s="1818">
        <v>4</v>
      </c>
      <c r="J4590" s="1546" t="s">
        <v>6527</v>
      </c>
      <c r="K4590" s="1546" t="s">
        <v>6456</v>
      </c>
      <c r="L4590" s="1546" t="s">
        <v>6515</v>
      </c>
    </row>
    <row r="4591" spans="1:12">
      <c r="A4591" s="1546" t="s">
        <v>314</v>
      </c>
      <c r="B4591" s="1817">
        <v>17544</v>
      </c>
      <c r="C4591" s="1546" t="s">
        <v>2712</v>
      </c>
      <c r="D4591" s="1546" t="s">
        <v>2373</v>
      </c>
      <c r="E4591" s="1546" t="s">
        <v>6125</v>
      </c>
      <c r="F4591" s="1546" t="s">
        <v>816</v>
      </c>
      <c r="G4591" s="1818">
        <v>1</v>
      </c>
      <c r="H4591" s="1818">
        <v>4</v>
      </c>
      <c r="I4591" s="1818">
        <v>4</v>
      </c>
      <c r="J4591" s="1546" t="s">
        <v>6527</v>
      </c>
      <c r="K4591" s="1546" t="s">
        <v>6456</v>
      </c>
      <c r="L4591" s="1546" t="s">
        <v>6515</v>
      </c>
    </row>
    <row r="4592" spans="1:12">
      <c r="A4592" s="1546" t="s">
        <v>314</v>
      </c>
      <c r="B4592" s="1817">
        <v>17545</v>
      </c>
      <c r="C4592" s="1546" t="s">
        <v>2712</v>
      </c>
      <c r="D4592" s="1546" t="s">
        <v>2373</v>
      </c>
      <c r="E4592" s="1546" t="s">
        <v>6125</v>
      </c>
      <c r="F4592" s="1546" t="s">
        <v>816</v>
      </c>
      <c r="G4592" s="1818">
        <v>1</v>
      </c>
      <c r="H4592" s="1818">
        <v>1</v>
      </c>
      <c r="I4592" s="1818">
        <v>1</v>
      </c>
      <c r="J4592" s="1546" t="s">
        <v>6527</v>
      </c>
      <c r="K4592" s="1546" t="s">
        <v>6456</v>
      </c>
      <c r="L4592" s="1546" t="s">
        <v>6515</v>
      </c>
    </row>
    <row r="4593" spans="1:12">
      <c r="A4593" s="1546" t="s">
        <v>314</v>
      </c>
      <c r="B4593" s="1817">
        <v>17547</v>
      </c>
      <c r="C4593" s="1546" t="s">
        <v>2712</v>
      </c>
      <c r="D4593" s="1546" t="s">
        <v>2373</v>
      </c>
      <c r="E4593" s="1546" t="s">
        <v>792</v>
      </c>
      <c r="F4593" s="1546" t="s">
        <v>793</v>
      </c>
      <c r="G4593" s="1818">
        <v>2</v>
      </c>
      <c r="H4593" s="1818">
        <v>5</v>
      </c>
      <c r="I4593" s="1818">
        <v>10</v>
      </c>
      <c r="J4593" s="1546" t="s">
        <v>6527</v>
      </c>
      <c r="K4593" s="1546" t="s">
        <v>6456</v>
      </c>
      <c r="L4593" s="1546" t="s">
        <v>6515</v>
      </c>
    </row>
    <row r="4594" spans="1:12">
      <c r="A4594" s="1546" t="s">
        <v>314</v>
      </c>
      <c r="B4594" s="1817">
        <v>17549</v>
      </c>
      <c r="C4594" s="1546" t="s">
        <v>2712</v>
      </c>
      <c r="D4594" s="1546" t="s">
        <v>2373</v>
      </c>
      <c r="E4594" s="1546" t="s">
        <v>434</v>
      </c>
      <c r="F4594" s="1546" t="s">
        <v>303</v>
      </c>
      <c r="G4594" s="1818">
        <v>1</v>
      </c>
      <c r="H4594" s="1818">
        <v>2</v>
      </c>
      <c r="I4594" s="1818">
        <v>2</v>
      </c>
      <c r="J4594" s="1546" t="s">
        <v>6527</v>
      </c>
      <c r="K4594" s="1546" t="s">
        <v>6456</v>
      </c>
      <c r="L4594" s="1546" t="s">
        <v>6515</v>
      </c>
    </row>
    <row r="4595" spans="1:12">
      <c r="A4595" s="1546" t="s">
        <v>314</v>
      </c>
      <c r="B4595" s="1817">
        <v>17551</v>
      </c>
      <c r="C4595" s="1546" t="s">
        <v>2712</v>
      </c>
      <c r="D4595" s="1546" t="s">
        <v>2373</v>
      </c>
      <c r="E4595" s="1546" t="s">
        <v>6281</v>
      </c>
      <c r="F4595" s="1546" t="s">
        <v>1309</v>
      </c>
      <c r="G4595" s="1818">
        <v>1</v>
      </c>
      <c r="H4595" s="1818"/>
      <c r="I4595" s="1818">
        <v>1</v>
      </c>
      <c r="J4595" s="1546" t="s">
        <v>6523</v>
      </c>
      <c r="K4595" s="1546" t="s">
        <v>6456</v>
      </c>
      <c r="L4595" s="1546" t="s">
        <v>6515</v>
      </c>
    </row>
    <row r="4596" spans="1:12">
      <c r="A4596" s="1546" t="s">
        <v>314</v>
      </c>
      <c r="B4596" s="1817">
        <v>17582</v>
      </c>
      <c r="C4596" s="1546" t="s">
        <v>2712</v>
      </c>
      <c r="D4596" s="1546" t="s">
        <v>2374</v>
      </c>
      <c r="E4596" s="1546" t="s">
        <v>1208</v>
      </c>
      <c r="F4596" s="1546" t="s">
        <v>1207</v>
      </c>
      <c r="G4596" s="1818">
        <v>3</v>
      </c>
      <c r="H4596" s="1818">
        <v>2</v>
      </c>
      <c r="I4596" s="1818">
        <v>6</v>
      </c>
      <c r="J4596" s="1546" t="s">
        <v>6527</v>
      </c>
      <c r="K4596" s="1546" t="s">
        <v>6427</v>
      </c>
      <c r="L4596" s="1546" t="s">
        <v>6651</v>
      </c>
    </row>
    <row r="4597" spans="1:12">
      <c r="A4597" s="1546" t="s">
        <v>314</v>
      </c>
      <c r="B4597" s="1817">
        <v>17584</v>
      </c>
      <c r="C4597" s="1546" t="s">
        <v>2712</v>
      </c>
      <c r="D4597" s="1546" t="s">
        <v>2374</v>
      </c>
      <c r="E4597" s="1546" t="s">
        <v>2704</v>
      </c>
      <c r="F4597" s="1546" t="s">
        <v>2703</v>
      </c>
      <c r="G4597" s="1818">
        <v>2</v>
      </c>
      <c r="H4597" s="1818">
        <v>5</v>
      </c>
      <c r="I4597" s="1818">
        <v>10</v>
      </c>
      <c r="J4597" s="1546" t="s">
        <v>6527</v>
      </c>
      <c r="K4597" s="1546" t="s">
        <v>6427</v>
      </c>
      <c r="L4597" s="1546" t="s">
        <v>6651</v>
      </c>
    </row>
    <row r="4598" spans="1:12">
      <c r="A4598" s="1546" t="s">
        <v>314</v>
      </c>
      <c r="B4598" s="1817">
        <v>17585</v>
      </c>
      <c r="C4598" s="1546" t="s">
        <v>2712</v>
      </c>
      <c r="D4598" s="1546" t="s">
        <v>2374</v>
      </c>
      <c r="E4598" s="1546" t="s">
        <v>6245</v>
      </c>
      <c r="F4598" s="1546" t="s">
        <v>383</v>
      </c>
      <c r="G4598" s="1818">
        <v>1</v>
      </c>
      <c r="H4598" s="1818">
        <v>5</v>
      </c>
      <c r="I4598" s="1818">
        <v>5</v>
      </c>
      <c r="J4598" s="1546" t="s">
        <v>6527</v>
      </c>
      <c r="K4598" s="1546" t="s">
        <v>6427</v>
      </c>
      <c r="L4598" s="1546" t="s">
        <v>6651</v>
      </c>
    </row>
    <row r="4599" spans="1:12">
      <c r="A4599" s="1546" t="s">
        <v>314</v>
      </c>
      <c r="B4599" s="1817">
        <v>17587</v>
      </c>
      <c r="C4599" s="1546" t="s">
        <v>2712</v>
      </c>
      <c r="D4599" s="1546" t="s">
        <v>2374</v>
      </c>
      <c r="E4599" s="1546" t="s">
        <v>6244</v>
      </c>
      <c r="F4599" s="1546" t="s">
        <v>379</v>
      </c>
      <c r="G4599" s="1818"/>
      <c r="H4599" s="1818"/>
      <c r="I4599" s="1818">
        <v>10</v>
      </c>
      <c r="J4599" s="1546" t="s">
        <v>6523</v>
      </c>
      <c r="K4599" s="1546" t="s">
        <v>6427</v>
      </c>
      <c r="L4599" s="1546" t="s">
        <v>6651</v>
      </c>
    </row>
    <row r="4600" spans="1:12">
      <c r="A4600" s="1546" t="s">
        <v>314</v>
      </c>
      <c r="B4600" s="1817">
        <v>17589</v>
      </c>
      <c r="C4600" s="1546" t="s">
        <v>2712</v>
      </c>
      <c r="D4600" s="1546" t="s">
        <v>2374</v>
      </c>
      <c r="E4600" s="1546" t="s">
        <v>1115</v>
      </c>
      <c r="F4600" s="1546" t="s">
        <v>6008</v>
      </c>
      <c r="G4600" s="1818">
        <v>1</v>
      </c>
      <c r="H4600" s="1818">
        <v>50</v>
      </c>
      <c r="I4600" s="1818">
        <v>50</v>
      </c>
      <c r="J4600" s="1546" t="s">
        <v>6527</v>
      </c>
      <c r="K4600" s="1546" t="s">
        <v>6427</v>
      </c>
      <c r="L4600" s="1546" t="s">
        <v>6651</v>
      </c>
    </row>
    <row r="4601" spans="1:12">
      <c r="A4601" s="1546" t="s">
        <v>314</v>
      </c>
      <c r="B4601" s="1817">
        <v>17590</v>
      </c>
      <c r="C4601" s="1546" t="s">
        <v>2712</v>
      </c>
      <c r="D4601" s="1546" t="s">
        <v>2374</v>
      </c>
      <c r="E4601" s="1546" t="s">
        <v>1113</v>
      </c>
      <c r="F4601" s="1546" t="s">
        <v>6011</v>
      </c>
      <c r="G4601" s="1818">
        <v>1</v>
      </c>
      <c r="H4601" s="1818">
        <v>50</v>
      </c>
      <c r="I4601" s="1818">
        <v>50</v>
      </c>
      <c r="J4601" s="1546" t="s">
        <v>6527</v>
      </c>
      <c r="K4601" s="1546" t="s">
        <v>6427</v>
      </c>
      <c r="L4601" s="1546" t="s">
        <v>6651</v>
      </c>
    </row>
    <row r="4602" spans="1:12">
      <c r="A4602" s="1546" t="s">
        <v>314</v>
      </c>
      <c r="B4602" s="1817">
        <v>17591</v>
      </c>
      <c r="C4602" s="1546" t="s">
        <v>2712</v>
      </c>
      <c r="D4602" s="1546" t="s">
        <v>2374</v>
      </c>
      <c r="E4602" s="1546" t="s">
        <v>1896</v>
      </c>
      <c r="F4602" s="1546" t="s">
        <v>6000</v>
      </c>
      <c r="G4602" s="1818">
        <v>1</v>
      </c>
      <c r="H4602" s="1818">
        <v>50</v>
      </c>
      <c r="I4602" s="1818">
        <v>50</v>
      </c>
      <c r="J4602" s="1546" t="s">
        <v>6527</v>
      </c>
      <c r="K4602" s="1546" t="s">
        <v>6427</v>
      </c>
      <c r="L4602" s="1546" t="s">
        <v>6651</v>
      </c>
    </row>
    <row r="4603" spans="1:12">
      <c r="A4603" s="1546" t="s">
        <v>314</v>
      </c>
      <c r="B4603" s="1817">
        <v>17600</v>
      </c>
      <c r="C4603" s="1546" t="s">
        <v>2712</v>
      </c>
      <c r="D4603" s="1546" t="s">
        <v>2374</v>
      </c>
      <c r="E4603" s="1546" t="s">
        <v>6526</v>
      </c>
      <c r="F4603" s="1546" t="s">
        <v>21</v>
      </c>
      <c r="G4603" s="1818">
        <v>9</v>
      </c>
      <c r="H4603" s="1818"/>
      <c r="I4603" s="1818">
        <v>181</v>
      </c>
      <c r="J4603" s="1546" t="s">
        <v>6523</v>
      </c>
      <c r="K4603" s="1546" t="s">
        <v>6427</v>
      </c>
      <c r="L4603" s="1546" t="s">
        <v>6651</v>
      </c>
    </row>
    <row r="4604" spans="1:12">
      <c r="A4604" s="1546" t="s">
        <v>314</v>
      </c>
      <c r="B4604" s="1817">
        <v>17620</v>
      </c>
      <c r="C4604" s="1546" t="s">
        <v>2712</v>
      </c>
      <c r="D4604" s="1546" t="s">
        <v>2375</v>
      </c>
      <c r="E4604" s="1546" t="s">
        <v>1136</v>
      </c>
      <c r="F4604" s="1546" t="s">
        <v>1135</v>
      </c>
      <c r="G4604" s="1818">
        <v>1</v>
      </c>
      <c r="H4604" s="1818"/>
      <c r="I4604" s="1818">
        <v>25</v>
      </c>
      <c r="J4604" s="1546" t="s">
        <v>6523</v>
      </c>
      <c r="K4604" s="1546" t="s">
        <v>6456</v>
      </c>
      <c r="L4604" s="1546" t="s">
        <v>6515</v>
      </c>
    </row>
    <row r="4605" spans="1:12">
      <c r="A4605" s="1546" t="s">
        <v>314</v>
      </c>
      <c r="B4605" s="1817">
        <v>17621</v>
      </c>
      <c r="C4605" s="1546" t="s">
        <v>2712</v>
      </c>
      <c r="D4605" s="1546" t="s">
        <v>2375</v>
      </c>
      <c r="E4605" s="1546" t="s">
        <v>6311</v>
      </c>
      <c r="F4605" s="1546" t="s">
        <v>1227</v>
      </c>
      <c r="G4605" s="1818"/>
      <c r="H4605" s="1818">
        <v>20</v>
      </c>
      <c r="I4605" s="1818">
        <v>100</v>
      </c>
      <c r="J4605" s="1546" t="s">
        <v>6523</v>
      </c>
      <c r="K4605" s="1546" t="s">
        <v>6456</v>
      </c>
      <c r="L4605" s="1546" t="s">
        <v>6515</v>
      </c>
    </row>
    <row r="4606" spans="1:12">
      <c r="A4606" s="1546" t="s">
        <v>314</v>
      </c>
      <c r="B4606" s="1817">
        <v>17623</v>
      </c>
      <c r="C4606" s="1546" t="s">
        <v>2712</v>
      </c>
      <c r="D4606" s="1546" t="s">
        <v>2375</v>
      </c>
      <c r="E4606" s="1546" t="s">
        <v>6206</v>
      </c>
      <c r="F4606" s="1546" t="s">
        <v>1279</v>
      </c>
      <c r="G4606" s="1818">
        <v>4</v>
      </c>
      <c r="H4606" s="1818">
        <v>4</v>
      </c>
      <c r="I4606" s="1818">
        <v>16</v>
      </c>
      <c r="J4606" s="1546" t="s">
        <v>6527</v>
      </c>
      <c r="K4606" s="1546" t="s">
        <v>6456</v>
      </c>
      <c r="L4606" s="1546" t="s">
        <v>6515</v>
      </c>
    </row>
    <row r="4607" spans="1:12">
      <c r="A4607" s="1546" t="s">
        <v>314</v>
      </c>
      <c r="B4607" s="1817">
        <v>17657</v>
      </c>
      <c r="C4607" s="1546" t="s">
        <v>2731</v>
      </c>
      <c r="D4607" s="1546" t="s">
        <v>2376</v>
      </c>
      <c r="E4607" s="1546" t="s">
        <v>6387</v>
      </c>
      <c r="F4607" s="1546" t="s">
        <v>5814</v>
      </c>
      <c r="G4607" s="1818">
        <v>1</v>
      </c>
      <c r="H4607" s="1818">
        <v>5</v>
      </c>
      <c r="I4607" s="1818">
        <v>5</v>
      </c>
      <c r="J4607" s="1546" t="s">
        <v>6527</v>
      </c>
      <c r="K4607" s="1546" t="s">
        <v>6456</v>
      </c>
      <c r="L4607" s="1546" t="s">
        <v>6515</v>
      </c>
    </row>
    <row r="4608" spans="1:12">
      <c r="A4608" s="1546" t="s">
        <v>314</v>
      </c>
      <c r="B4608" s="1817">
        <v>17658</v>
      </c>
      <c r="C4608" s="1546" t="s">
        <v>2731</v>
      </c>
      <c r="D4608" s="1546" t="s">
        <v>2376</v>
      </c>
      <c r="E4608" s="1546" t="s">
        <v>488</v>
      </c>
      <c r="F4608" s="1546" t="s">
        <v>506</v>
      </c>
      <c r="G4608" s="1818">
        <v>1</v>
      </c>
      <c r="H4608" s="1818">
        <v>5</v>
      </c>
      <c r="I4608" s="1818">
        <v>5</v>
      </c>
      <c r="J4608" s="1546" t="s">
        <v>6527</v>
      </c>
      <c r="K4608" s="1546" t="s">
        <v>6456</v>
      </c>
      <c r="L4608" s="1546" t="s">
        <v>6515</v>
      </c>
    </row>
    <row r="4609" spans="1:12">
      <c r="A4609" s="1546" t="s">
        <v>314</v>
      </c>
      <c r="B4609" s="1817">
        <v>17659</v>
      </c>
      <c r="C4609" s="1546" t="s">
        <v>2731</v>
      </c>
      <c r="D4609" s="1546" t="s">
        <v>2376</v>
      </c>
      <c r="E4609" s="1546" t="s">
        <v>488</v>
      </c>
      <c r="F4609" s="1546" t="s">
        <v>506</v>
      </c>
      <c r="G4609" s="1818">
        <v>1</v>
      </c>
      <c r="H4609" s="1818">
        <v>1</v>
      </c>
      <c r="I4609" s="1818">
        <v>1</v>
      </c>
      <c r="J4609" s="1546" t="s">
        <v>6527</v>
      </c>
      <c r="K4609" s="1546" t="s">
        <v>6456</v>
      </c>
      <c r="L4609" s="1546" t="s">
        <v>6515</v>
      </c>
    </row>
    <row r="4610" spans="1:12">
      <c r="A4610" s="1546" t="s">
        <v>314</v>
      </c>
      <c r="B4610" s="1817">
        <v>17660</v>
      </c>
      <c r="C4610" s="1546" t="s">
        <v>2731</v>
      </c>
      <c r="D4610" s="1546" t="s">
        <v>2376</v>
      </c>
      <c r="E4610" s="1546" t="s">
        <v>1061</v>
      </c>
      <c r="F4610" s="1546" t="s">
        <v>1060</v>
      </c>
      <c r="G4610" s="1818">
        <v>1</v>
      </c>
      <c r="H4610" s="1818">
        <v>5</v>
      </c>
      <c r="I4610" s="1818">
        <v>5</v>
      </c>
      <c r="J4610" s="1546" t="s">
        <v>6527</v>
      </c>
      <c r="K4610" s="1546" t="s">
        <v>6456</v>
      </c>
      <c r="L4610" s="1546" t="s">
        <v>6515</v>
      </c>
    </row>
    <row r="4611" spans="1:12">
      <c r="A4611" s="1546" t="s">
        <v>314</v>
      </c>
      <c r="B4611" s="1817">
        <v>17662</v>
      </c>
      <c r="C4611" s="1546" t="s">
        <v>2731</v>
      </c>
      <c r="D4611" s="1546" t="s">
        <v>2376</v>
      </c>
      <c r="E4611" s="1546" t="s">
        <v>937</v>
      </c>
      <c r="F4611" s="1546" t="s">
        <v>936</v>
      </c>
      <c r="G4611" s="1818">
        <v>4</v>
      </c>
      <c r="H4611" s="1818">
        <v>4</v>
      </c>
      <c r="I4611" s="1818">
        <v>16</v>
      </c>
      <c r="J4611" s="1546" t="s">
        <v>6527</v>
      </c>
      <c r="K4611" s="1546" t="s">
        <v>6456</v>
      </c>
      <c r="L4611" s="1546" t="s">
        <v>6515</v>
      </c>
    </row>
    <row r="4612" spans="1:12">
      <c r="A4612" s="1546" t="s">
        <v>314</v>
      </c>
      <c r="B4612" s="1817">
        <v>17663</v>
      </c>
      <c r="C4612" s="1546" t="s">
        <v>2731</v>
      </c>
      <c r="D4612" s="1546" t="s">
        <v>2376</v>
      </c>
      <c r="E4612" s="1546" t="s">
        <v>471</v>
      </c>
      <c r="F4612" s="1546" t="s">
        <v>470</v>
      </c>
      <c r="G4612" s="1818">
        <v>2</v>
      </c>
      <c r="H4612" s="1818">
        <v>4</v>
      </c>
      <c r="I4612" s="1818">
        <v>8</v>
      </c>
      <c r="J4612" s="1546" t="s">
        <v>6527</v>
      </c>
      <c r="K4612" s="1546" t="s">
        <v>6456</v>
      </c>
      <c r="L4612" s="1546" t="s">
        <v>6515</v>
      </c>
    </row>
    <row r="4613" spans="1:12">
      <c r="A4613" s="1546" t="s">
        <v>314</v>
      </c>
      <c r="B4613" s="1817">
        <v>17664</v>
      </c>
      <c r="C4613" s="1546" t="s">
        <v>2731</v>
      </c>
      <c r="D4613" s="1546" t="s">
        <v>2376</v>
      </c>
      <c r="E4613" s="1546" t="s">
        <v>6098</v>
      </c>
      <c r="F4613" s="1546" t="s">
        <v>276</v>
      </c>
      <c r="G4613" s="1818">
        <v>4</v>
      </c>
      <c r="H4613" s="1818">
        <v>4</v>
      </c>
      <c r="I4613" s="1818">
        <v>16</v>
      </c>
      <c r="J4613" s="1546" t="s">
        <v>6527</v>
      </c>
      <c r="K4613" s="1546" t="s">
        <v>6456</v>
      </c>
      <c r="L4613" s="1546" t="s">
        <v>6515</v>
      </c>
    </row>
    <row r="4614" spans="1:12">
      <c r="A4614" s="1546" t="s">
        <v>314</v>
      </c>
      <c r="B4614" s="1817">
        <v>17665</v>
      </c>
      <c r="C4614" s="1546" t="s">
        <v>2731</v>
      </c>
      <c r="D4614" s="1546" t="s">
        <v>2376</v>
      </c>
      <c r="E4614" s="1546" t="s">
        <v>310</v>
      </c>
      <c r="F4614" s="1546" t="s">
        <v>311</v>
      </c>
      <c r="G4614" s="1818">
        <v>2</v>
      </c>
      <c r="H4614" s="1818">
        <v>4</v>
      </c>
      <c r="I4614" s="1818">
        <v>8</v>
      </c>
      <c r="J4614" s="1546" t="s">
        <v>6527</v>
      </c>
      <c r="K4614" s="1546" t="s">
        <v>6456</v>
      </c>
      <c r="L4614" s="1546" t="s">
        <v>6515</v>
      </c>
    </row>
    <row r="4615" spans="1:12">
      <c r="A4615" s="1546" t="s">
        <v>314</v>
      </c>
      <c r="B4615" s="1817">
        <v>17666</v>
      </c>
      <c r="C4615" s="1546" t="s">
        <v>2731</v>
      </c>
      <c r="D4615" s="1546" t="s">
        <v>2376</v>
      </c>
      <c r="E4615" s="1546" t="s">
        <v>1756</v>
      </c>
      <c r="F4615" s="1546" t="s">
        <v>2732</v>
      </c>
      <c r="G4615" s="1818">
        <v>2</v>
      </c>
      <c r="H4615" s="1818">
        <v>1</v>
      </c>
      <c r="I4615" s="1818">
        <v>2</v>
      </c>
      <c r="J4615" s="1546" t="s">
        <v>6527</v>
      </c>
      <c r="K4615" s="1546" t="s">
        <v>6456</v>
      </c>
      <c r="L4615" s="1546" t="s">
        <v>6515</v>
      </c>
    </row>
    <row r="4616" spans="1:12">
      <c r="A4616" s="1546" t="s">
        <v>314</v>
      </c>
      <c r="B4616" s="1817">
        <v>17667</v>
      </c>
      <c r="C4616" s="1546" t="s">
        <v>2731</v>
      </c>
      <c r="D4616" s="1546" t="s">
        <v>2376</v>
      </c>
      <c r="E4616" s="1546" t="s">
        <v>469</v>
      </c>
      <c r="F4616" s="1546" t="s">
        <v>6257</v>
      </c>
      <c r="G4616" s="1818">
        <v>1</v>
      </c>
      <c r="H4616" s="1818">
        <v>4</v>
      </c>
      <c r="I4616" s="1818">
        <v>4</v>
      </c>
      <c r="J4616" s="1546" t="s">
        <v>6527</v>
      </c>
      <c r="K4616" s="1546" t="s">
        <v>6456</v>
      </c>
      <c r="L4616" s="1546" t="s">
        <v>6515</v>
      </c>
    </row>
    <row r="4617" spans="1:12">
      <c r="A4617" s="1546" t="s">
        <v>314</v>
      </c>
      <c r="B4617" s="1817">
        <v>17668</v>
      </c>
      <c r="C4617" s="1546" t="s">
        <v>2731</v>
      </c>
      <c r="D4617" s="1546" t="s">
        <v>2376</v>
      </c>
      <c r="E4617" s="1546" t="s">
        <v>830</v>
      </c>
      <c r="F4617" s="1546" t="s">
        <v>829</v>
      </c>
      <c r="G4617" s="1818">
        <v>2</v>
      </c>
      <c r="H4617" s="1818">
        <v>4</v>
      </c>
      <c r="I4617" s="1818">
        <v>8</v>
      </c>
      <c r="J4617" s="1546" t="s">
        <v>6527</v>
      </c>
      <c r="K4617" s="1546" t="s">
        <v>6456</v>
      </c>
      <c r="L4617" s="1546" t="s">
        <v>6515</v>
      </c>
    </row>
    <row r="4618" spans="1:12">
      <c r="A4618" s="1546" t="s">
        <v>314</v>
      </c>
      <c r="B4618" s="1817">
        <v>17669</v>
      </c>
      <c r="C4618" s="1546" t="s">
        <v>2731</v>
      </c>
      <c r="D4618" s="1546" t="s">
        <v>2376</v>
      </c>
      <c r="E4618" s="1546" t="s">
        <v>6111</v>
      </c>
      <c r="F4618" s="1546" t="s">
        <v>522</v>
      </c>
      <c r="G4618" s="1818">
        <v>1</v>
      </c>
      <c r="H4618" s="1818">
        <v>4</v>
      </c>
      <c r="I4618" s="1818">
        <v>4</v>
      </c>
      <c r="J4618" s="1546" t="s">
        <v>6527</v>
      </c>
      <c r="K4618" s="1546" t="s">
        <v>6456</v>
      </c>
      <c r="L4618" s="1546" t="s">
        <v>6515</v>
      </c>
    </row>
    <row r="4619" spans="1:12">
      <c r="A4619" s="1546" t="s">
        <v>314</v>
      </c>
      <c r="B4619" s="1817">
        <v>17671</v>
      </c>
      <c r="C4619" s="1546" t="s">
        <v>2731</v>
      </c>
      <c r="D4619" s="1546" t="s">
        <v>2376</v>
      </c>
      <c r="E4619" s="1546" t="s">
        <v>2778</v>
      </c>
      <c r="F4619" s="1546" t="s">
        <v>6515</v>
      </c>
      <c r="G4619" s="1818">
        <v>1</v>
      </c>
      <c r="H4619" s="1818">
        <v>1</v>
      </c>
      <c r="I4619" s="1818">
        <v>1</v>
      </c>
      <c r="J4619" s="1546" t="s">
        <v>6527</v>
      </c>
      <c r="K4619" s="1546" t="s">
        <v>6456</v>
      </c>
      <c r="L4619" s="1546" t="s">
        <v>6515</v>
      </c>
    </row>
    <row r="4620" spans="1:12">
      <c r="A4620" s="1546" t="s">
        <v>314</v>
      </c>
      <c r="B4620" s="1817">
        <v>17681</v>
      </c>
      <c r="C4620" s="1546" t="s">
        <v>2731</v>
      </c>
      <c r="D4620" s="1546" t="s">
        <v>2376</v>
      </c>
      <c r="E4620" s="1546" t="s">
        <v>409</v>
      </c>
      <c r="F4620" s="1546" t="s">
        <v>21</v>
      </c>
      <c r="G4620" s="1818">
        <v>23</v>
      </c>
      <c r="H4620" s="1818"/>
      <c r="I4620" s="1818">
        <v>83</v>
      </c>
      <c r="J4620" s="1546" t="s">
        <v>6523</v>
      </c>
      <c r="K4620" s="1546" t="s">
        <v>6456</v>
      </c>
      <c r="L4620" s="1546" t="s">
        <v>6515</v>
      </c>
    </row>
    <row r="4621" spans="1:12">
      <c r="A4621" s="1546" t="s">
        <v>314</v>
      </c>
      <c r="B4621" s="1817">
        <v>17701</v>
      </c>
      <c r="C4621" s="1546" t="s">
        <v>2731</v>
      </c>
      <c r="D4621" s="1546" t="s">
        <v>2377</v>
      </c>
      <c r="E4621" s="1546" t="s">
        <v>6127</v>
      </c>
      <c r="F4621" s="1546" t="s">
        <v>847</v>
      </c>
      <c r="G4621" s="1818">
        <v>3</v>
      </c>
      <c r="H4621" s="1818">
        <v>4</v>
      </c>
      <c r="I4621" s="1818">
        <v>12</v>
      </c>
      <c r="J4621" s="1546" t="s">
        <v>6527</v>
      </c>
      <c r="K4621" s="1546" t="s">
        <v>6456</v>
      </c>
      <c r="L4621" s="1546" t="s">
        <v>6515</v>
      </c>
    </row>
    <row r="4622" spans="1:12">
      <c r="A4622" s="1546" t="s">
        <v>314</v>
      </c>
      <c r="B4622" s="1817">
        <v>17702</v>
      </c>
      <c r="C4622" s="1546" t="s">
        <v>2731</v>
      </c>
      <c r="D4622" s="1546" t="s">
        <v>2377</v>
      </c>
      <c r="E4622" s="1546" t="s">
        <v>310</v>
      </c>
      <c r="F4622" s="1546" t="s">
        <v>311</v>
      </c>
      <c r="G4622" s="1818">
        <v>10</v>
      </c>
      <c r="H4622" s="1818">
        <v>4</v>
      </c>
      <c r="I4622" s="1818">
        <v>40</v>
      </c>
      <c r="J4622" s="1546" t="s">
        <v>6527</v>
      </c>
      <c r="K4622" s="1546" t="s">
        <v>6456</v>
      </c>
      <c r="L4622" s="1546" t="s">
        <v>6515</v>
      </c>
    </row>
    <row r="4623" spans="1:12">
      <c r="A4623" s="1546" t="s">
        <v>314</v>
      </c>
      <c r="B4623" s="1817">
        <v>17703</v>
      </c>
      <c r="C4623" s="1546" t="s">
        <v>2731</v>
      </c>
      <c r="D4623" s="1546" t="s">
        <v>2377</v>
      </c>
      <c r="E4623" s="1546" t="s">
        <v>6109</v>
      </c>
      <c r="F4623" s="1546" t="s">
        <v>466</v>
      </c>
      <c r="G4623" s="1818">
        <v>4</v>
      </c>
      <c r="H4623" s="1818">
        <v>4</v>
      </c>
      <c r="I4623" s="1818">
        <v>16</v>
      </c>
      <c r="J4623" s="1546" t="s">
        <v>6527</v>
      </c>
      <c r="K4623" s="1546" t="s">
        <v>6456</v>
      </c>
      <c r="L4623" s="1546" t="s">
        <v>6515</v>
      </c>
    </row>
    <row r="4624" spans="1:12">
      <c r="A4624" s="1546" t="s">
        <v>314</v>
      </c>
      <c r="B4624" s="1817">
        <v>17704</v>
      </c>
      <c r="C4624" s="1546" t="s">
        <v>2731</v>
      </c>
      <c r="D4624" s="1546" t="s">
        <v>2377</v>
      </c>
      <c r="E4624" s="1546" t="s">
        <v>6135</v>
      </c>
      <c r="F4624" s="1546" t="s">
        <v>1003</v>
      </c>
      <c r="G4624" s="1818">
        <v>1</v>
      </c>
      <c r="H4624" s="1818">
        <v>4</v>
      </c>
      <c r="I4624" s="1818">
        <v>4</v>
      </c>
      <c r="J4624" s="1546" t="s">
        <v>6527</v>
      </c>
      <c r="K4624" s="1546" t="s">
        <v>6456</v>
      </c>
      <c r="L4624" s="1546" t="s">
        <v>6515</v>
      </c>
    </row>
    <row r="4625" spans="1:12">
      <c r="A4625" s="1546" t="s">
        <v>314</v>
      </c>
      <c r="B4625" s="1817">
        <v>17706</v>
      </c>
      <c r="C4625" s="1546" t="s">
        <v>2731</v>
      </c>
      <c r="D4625" s="1546" t="s">
        <v>2377</v>
      </c>
      <c r="E4625" s="1546" t="s">
        <v>6201</v>
      </c>
      <c r="F4625" s="1546" t="s">
        <v>1559</v>
      </c>
      <c r="G4625" s="1818">
        <v>1</v>
      </c>
      <c r="H4625" s="1818">
        <v>1</v>
      </c>
      <c r="I4625" s="1818">
        <v>1</v>
      </c>
      <c r="J4625" s="1546" t="s">
        <v>6527</v>
      </c>
      <c r="K4625" s="1546" t="s">
        <v>6456</v>
      </c>
      <c r="L4625" s="1546" t="s">
        <v>6515</v>
      </c>
    </row>
    <row r="4626" spans="1:12">
      <c r="A4626" s="1546" t="s">
        <v>314</v>
      </c>
      <c r="B4626" s="1817">
        <v>17708</v>
      </c>
      <c r="C4626" s="1546" t="s">
        <v>2731</v>
      </c>
      <c r="D4626" s="1546" t="s">
        <v>2377</v>
      </c>
      <c r="E4626" s="1546" t="s">
        <v>6525</v>
      </c>
      <c r="F4626" s="1546" t="s">
        <v>6094</v>
      </c>
      <c r="G4626" s="1818">
        <v>2</v>
      </c>
      <c r="H4626" s="1818">
        <v>1</v>
      </c>
      <c r="I4626" s="1818">
        <v>2</v>
      </c>
      <c r="J4626" s="1546" t="s">
        <v>6527</v>
      </c>
      <c r="K4626" s="1546" t="s">
        <v>6456</v>
      </c>
      <c r="L4626" s="1546" t="s">
        <v>6515</v>
      </c>
    </row>
    <row r="4627" spans="1:12">
      <c r="A4627" s="1546" t="s">
        <v>314</v>
      </c>
      <c r="B4627" s="1817">
        <v>17710</v>
      </c>
      <c r="C4627" s="1546" t="s">
        <v>2731</v>
      </c>
      <c r="D4627" s="1546" t="s">
        <v>2377</v>
      </c>
      <c r="E4627" s="1546" t="s">
        <v>2740</v>
      </c>
      <c r="F4627" s="1546" t="s">
        <v>6515</v>
      </c>
      <c r="G4627" s="1818">
        <v>1</v>
      </c>
      <c r="H4627" s="1818">
        <v>2</v>
      </c>
      <c r="I4627" s="1818">
        <v>2</v>
      </c>
      <c r="J4627" s="1546" t="s">
        <v>6527</v>
      </c>
      <c r="K4627" s="1546" t="s">
        <v>6456</v>
      </c>
      <c r="L4627" s="1546" t="s">
        <v>6515</v>
      </c>
    </row>
    <row r="4628" spans="1:12">
      <c r="A4628" s="1546" t="s">
        <v>314</v>
      </c>
      <c r="B4628" s="1817">
        <v>17744</v>
      </c>
      <c r="C4628" s="1546" t="s">
        <v>2731</v>
      </c>
      <c r="D4628" s="1546" t="s">
        <v>2377</v>
      </c>
      <c r="E4628" s="1546" t="s">
        <v>6554</v>
      </c>
      <c r="F4628" s="1546" t="s">
        <v>845</v>
      </c>
      <c r="G4628" s="1818">
        <v>1</v>
      </c>
      <c r="H4628" s="1818">
        <v>4</v>
      </c>
      <c r="I4628" s="1818">
        <v>4</v>
      </c>
      <c r="J4628" s="1546" t="s">
        <v>6527</v>
      </c>
      <c r="K4628" s="1546" t="s">
        <v>6456</v>
      </c>
      <c r="L4628" s="1546" t="s">
        <v>6515</v>
      </c>
    </row>
    <row r="4629" spans="1:12">
      <c r="A4629" s="1546" t="s">
        <v>314</v>
      </c>
      <c r="B4629" s="1817">
        <v>17745</v>
      </c>
      <c r="C4629" s="1546" t="s">
        <v>2731</v>
      </c>
      <c r="D4629" s="1546" t="s">
        <v>2377</v>
      </c>
      <c r="E4629" s="1546" t="s">
        <v>6125</v>
      </c>
      <c r="F4629" s="1546" t="s">
        <v>816</v>
      </c>
      <c r="G4629" s="1818">
        <v>2</v>
      </c>
      <c r="H4629" s="1818">
        <v>4</v>
      </c>
      <c r="I4629" s="1818">
        <v>8</v>
      </c>
      <c r="J4629" s="1546" t="s">
        <v>6527</v>
      </c>
      <c r="K4629" s="1546" t="s">
        <v>6456</v>
      </c>
      <c r="L4629" s="1546" t="s">
        <v>6515</v>
      </c>
    </row>
    <row r="4630" spans="1:12">
      <c r="A4630" s="1546" t="s">
        <v>314</v>
      </c>
      <c r="B4630" s="1817">
        <v>17749</v>
      </c>
      <c r="C4630" s="1546" t="s">
        <v>2731</v>
      </c>
      <c r="D4630" s="1546" t="s">
        <v>2377</v>
      </c>
      <c r="E4630" s="1546" t="s">
        <v>948</v>
      </c>
      <c r="F4630" s="1546" t="s">
        <v>947</v>
      </c>
      <c r="G4630" s="1818">
        <v>1</v>
      </c>
      <c r="H4630" s="1818">
        <v>25</v>
      </c>
      <c r="I4630" s="1818">
        <v>25</v>
      </c>
      <c r="J4630" s="1546" t="s">
        <v>6527</v>
      </c>
      <c r="K4630" s="1546" t="s">
        <v>6456</v>
      </c>
      <c r="L4630" s="1546" t="s">
        <v>6515</v>
      </c>
    </row>
    <row r="4631" spans="1:12">
      <c r="A4631" s="1546" t="s">
        <v>314</v>
      </c>
      <c r="B4631" s="1817">
        <v>17750</v>
      </c>
      <c r="C4631" s="1546" t="s">
        <v>2731</v>
      </c>
      <c r="D4631" s="1546" t="s">
        <v>2377</v>
      </c>
      <c r="E4631" s="1546" t="s">
        <v>640</v>
      </c>
      <c r="F4631" s="1546" t="s">
        <v>641</v>
      </c>
      <c r="G4631" s="1818">
        <v>1</v>
      </c>
      <c r="H4631" s="1818">
        <v>25</v>
      </c>
      <c r="I4631" s="1818">
        <v>25</v>
      </c>
      <c r="J4631" s="1546" t="s">
        <v>6527</v>
      </c>
      <c r="K4631" s="1546" t="s">
        <v>6456</v>
      </c>
      <c r="L4631" s="1546" t="s">
        <v>6515</v>
      </c>
    </row>
    <row r="4632" spans="1:12">
      <c r="A4632" s="1546" t="s">
        <v>314</v>
      </c>
      <c r="B4632" s="1817">
        <v>17752</v>
      </c>
      <c r="C4632" s="1546" t="s">
        <v>2731</v>
      </c>
      <c r="D4632" s="1546" t="s">
        <v>2377</v>
      </c>
      <c r="E4632" s="1546" t="s">
        <v>5905</v>
      </c>
      <c r="F4632" s="1546" t="s">
        <v>6096</v>
      </c>
      <c r="G4632" s="1818">
        <v>3</v>
      </c>
      <c r="H4632" s="1818">
        <v>5</v>
      </c>
      <c r="I4632" s="1818">
        <v>15</v>
      </c>
      <c r="J4632" s="1546" t="s">
        <v>6527</v>
      </c>
      <c r="K4632" s="1546" t="s">
        <v>6456</v>
      </c>
      <c r="L4632" s="1546" t="s">
        <v>6515</v>
      </c>
    </row>
    <row r="4633" spans="1:12">
      <c r="A4633" s="1546" t="s">
        <v>314</v>
      </c>
      <c r="B4633" s="1817">
        <v>17753</v>
      </c>
      <c r="C4633" s="1546" t="s">
        <v>2731</v>
      </c>
      <c r="D4633" s="1546" t="s">
        <v>2377</v>
      </c>
      <c r="E4633" s="1546" t="s">
        <v>6245</v>
      </c>
      <c r="F4633" s="1546" t="s">
        <v>383</v>
      </c>
      <c r="G4633" s="1818">
        <v>1</v>
      </c>
      <c r="H4633" s="1818">
        <v>5</v>
      </c>
      <c r="I4633" s="1818">
        <v>5</v>
      </c>
      <c r="J4633" s="1546" t="s">
        <v>6527</v>
      </c>
      <c r="K4633" s="1546" t="s">
        <v>6456</v>
      </c>
      <c r="L4633" s="1546" t="s">
        <v>6515</v>
      </c>
    </row>
    <row r="4634" spans="1:12">
      <c r="A4634" s="1546" t="s">
        <v>314</v>
      </c>
      <c r="B4634" s="1817">
        <v>17754</v>
      </c>
      <c r="C4634" s="1546" t="s">
        <v>2731</v>
      </c>
      <c r="D4634" s="1546" t="s">
        <v>2377</v>
      </c>
      <c r="E4634" s="1546" t="s">
        <v>1661</v>
      </c>
      <c r="F4634" s="1546" t="s">
        <v>438</v>
      </c>
      <c r="G4634" s="1818">
        <v>1</v>
      </c>
      <c r="H4634" s="1818">
        <v>5</v>
      </c>
      <c r="I4634" s="1818">
        <v>5</v>
      </c>
      <c r="J4634" s="1546" t="s">
        <v>6527</v>
      </c>
      <c r="K4634" s="1546" t="s">
        <v>6456</v>
      </c>
      <c r="L4634" s="1546" t="s">
        <v>6515</v>
      </c>
    </row>
    <row r="4635" spans="1:12">
      <c r="A4635" s="1546" t="s">
        <v>314</v>
      </c>
      <c r="B4635" s="1817">
        <v>17790</v>
      </c>
      <c r="C4635" s="1546" t="s">
        <v>2731</v>
      </c>
      <c r="D4635" s="1546" t="s">
        <v>2378</v>
      </c>
      <c r="E4635" s="1546" t="s">
        <v>998</v>
      </c>
      <c r="F4635" s="1546" t="s">
        <v>997</v>
      </c>
      <c r="G4635" s="1818">
        <v>1</v>
      </c>
      <c r="H4635" s="1818">
        <v>4</v>
      </c>
      <c r="I4635" s="1818">
        <v>4</v>
      </c>
      <c r="J4635" s="1546" t="s">
        <v>6527</v>
      </c>
      <c r="K4635" s="1546" t="s">
        <v>6456</v>
      </c>
      <c r="L4635" s="1546" t="s">
        <v>6515</v>
      </c>
    </row>
    <row r="4636" spans="1:12">
      <c r="A4636" s="1546" t="s">
        <v>314</v>
      </c>
      <c r="B4636" s="1817">
        <v>17827</v>
      </c>
      <c r="C4636" s="1546" t="s">
        <v>2731</v>
      </c>
      <c r="D4636" s="1546" t="s">
        <v>2378</v>
      </c>
      <c r="E4636" s="1546" t="s">
        <v>994</v>
      </c>
      <c r="F4636" s="1546" t="s">
        <v>993</v>
      </c>
      <c r="G4636" s="1818"/>
      <c r="H4636" s="1818"/>
      <c r="I4636" s="1818">
        <v>1</v>
      </c>
      <c r="J4636" s="1546" t="s">
        <v>6523</v>
      </c>
      <c r="K4636" s="1546" t="s">
        <v>6456</v>
      </c>
      <c r="L4636" s="1546" t="s">
        <v>6515</v>
      </c>
    </row>
    <row r="4637" spans="1:12">
      <c r="A4637" s="1546" t="s">
        <v>314</v>
      </c>
      <c r="B4637" s="1817">
        <v>17869</v>
      </c>
      <c r="C4637" s="1546" t="s">
        <v>2731</v>
      </c>
      <c r="D4637" s="1546" t="s">
        <v>2375</v>
      </c>
      <c r="E4637" s="1546" t="s">
        <v>757</v>
      </c>
      <c r="F4637" s="1546" t="s">
        <v>758</v>
      </c>
      <c r="G4637" s="1818"/>
      <c r="H4637" s="1818"/>
      <c r="I4637" s="1818">
        <v>1</v>
      </c>
      <c r="J4637" s="1546" t="s">
        <v>6523</v>
      </c>
      <c r="K4637" s="1546" t="s">
        <v>6456</v>
      </c>
      <c r="L4637" s="1546" t="s">
        <v>6515</v>
      </c>
    </row>
    <row r="4638" spans="1:12">
      <c r="A4638" s="1546" t="s">
        <v>314</v>
      </c>
      <c r="B4638" s="1817">
        <v>17870</v>
      </c>
      <c r="C4638" s="1546" t="s">
        <v>2731</v>
      </c>
      <c r="D4638" s="1546" t="s">
        <v>2375</v>
      </c>
      <c r="E4638" s="1546" t="s">
        <v>6373</v>
      </c>
      <c r="F4638" s="1546" t="s">
        <v>2035</v>
      </c>
      <c r="G4638" s="1818"/>
      <c r="H4638" s="1818"/>
      <c r="I4638" s="1818">
        <v>1</v>
      </c>
      <c r="J4638" s="1546" t="s">
        <v>6523</v>
      </c>
      <c r="K4638" s="1546" t="s">
        <v>6456</v>
      </c>
      <c r="L4638" s="1546" t="s">
        <v>6515</v>
      </c>
    </row>
    <row r="4639" spans="1:12">
      <c r="A4639" s="1546" t="s">
        <v>314</v>
      </c>
      <c r="B4639" s="1817">
        <v>17871</v>
      </c>
      <c r="C4639" s="1546" t="s">
        <v>2731</v>
      </c>
      <c r="D4639" s="1546" t="s">
        <v>2375</v>
      </c>
      <c r="E4639" s="1546" t="s">
        <v>6247</v>
      </c>
      <c r="F4639" s="1546" t="s">
        <v>463</v>
      </c>
      <c r="G4639" s="1818"/>
      <c r="H4639" s="1818"/>
      <c r="I4639" s="1818">
        <v>1</v>
      </c>
      <c r="J4639" s="1546" t="s">
        <v>6523</v>
      </c>
      <c r="K4639" s="1546" t="s">
        <v>6456</v>
      </c>
      <c r="L4639" s="1546" t="s">
        <v>6515</v>
      </c>
    </row>
    <row r="4640" spans="1:12">
      <c r="A4640" s="1546" t="s">
        <v>314</v>
      </c>
      <c r="B4640" s="1817">
        <v>17872</v>
      </c>
      <c r="C4640" s="1546" t="s">
        <v>2731</v>
      </c>
      <c r="D4640" s="1546" t="s">
        <v>2375</v>
      </c>
      <c r="E4640" s="1546" t="s">
        <v>6226</v>
      </c>
      <c r="F4640" s="1546" t="s">
        <v>38</v>
      </c>
      <c r="G4640" s="1818"/>
      <c r="H4640" s="1818"/>
      <c r="I4640" s="1818">
        <v>1</v>
      </c>
      <c r="J4640" s="1546" t="s">
        <v>6523</v>
      </c>
      <c r="K4640" s="1546" t="s">
        <v>6456</v>
      </c>
      <c r="L4640" s="1546" t="s">
        <v>6515</v>
      </c>
    </row>
    <row r="4641" spans="1:12">
      <c r="A4641" s="1546" t="s">
        <v>314</v>
      </c>
      <c r="B4641" s="1817">
        <v>17873</v>
      </c>
      <c r="C4641" s="1546" t="s">
        <v>2731</v>
      </c>
      <c r="D4641" s="1546" t="s">
        <v>2375</v>
      </c>
      <c r="E4641" s="1546" t="s">
        <v>6234</v>
      </c>
      <c r="F4641" s="1546" t="s">
        <v>5830</v>
      </c>
      <c r="G4641" s="1818"/>
      <c r="H4641" s="1818"/>
      <c r="I4641" s="1818">
        <v>1</v>
      </c>
      <c r="J4641" s="1546" t="s">
        <v>6523</v>
      </c>
      <c r="K4641" s="1546" t="s">
        <v>6456</v>
      </c>
      <c r="L4641" s="1546" t="s">
        <v>6515</v>
      </c>
    </row>
    <row r="4642" spans="1:12">
      <c r="A4642" s="1546" t="s">
        <v>314</v>
      </c>
      <c r="B4642" s="1817">
        <v>17874</v>
      </c>
      <c r="C4642" s="1546" t="s">
        <v>2731</v>
      </c>
      <c r="D4642" s="1546" t="s">
        <v>2375</v>
      </c>
      <c r="E4642" s="1546" t="s">
        <v>6235</v>
      </c>
      <c r="F4642" s="1546" t="s">
        <v>339</v>
      </c>
      <c r="G4642" s="1818"/>
      <c r="H4642" s="1818"/>
      <c r="I4642" s="1818">
        <v>1</v>
      </c>
      <c r="J4642" s="1546" t="s">
        <v>6523</v>
      </c>
      <c r="K4642" s="1546" t="s">
        <v>6456</v>
      </c>
      <c r="L4642" s="1546" t="s">
        <v>6515</v>
      </c>
    </row>
    <row r="4643" spans="1:12">
      <c r="A4643" s="1546" t="s">
        <v>314</v>
      </c>
      <c r="B4643" s="1817">
        <v>17875</v>
      </c>
      <c r="C4643" s="1546" t="s">
        <v>2731</v>
      </c>
      <c r="D4643" s="1546" t="s">
        <v>2375</v>
      </c>
      <c r="E4643" s="1546" t="s">
        <v>792</v>
      </c>
      <c r="F4643" s="1546" t="s">
        <v>793</v>
      </c>
      <c r="G4643" s="1818"/>
      <c r="H4643" s="1818"/>
      <c r="I4643" s="1818">
        <v>1</v>
      </c>
      <c r="J4643" s="1546" t="s">
        <v>6523</v>
      </c>
      <c r="K4643" s="1546" t="s">
        <v>6456</v>
      </c>
      <c r="L4643" s="1546" t="s">
        <v>6515</v>
      </c>
    </row>
    <row r="4644" spans="1:12">
      <c r="A4644" s="1546" t="s">
        <v>314</v>
      </c>
      <c r="B4644" s="1817">
        <v>17876</v>
      </c>
      <c r="C4644" s="1546" t="s">
        <v>2731</v>
      </c>
      <c r="D4644" s="1546" t="s">
        <v>2375</v>
      </c>
      <c r="E4644" s="1546" t="s">
        <v>6236</v>
      </c>
      <c r="F4644" s="1546" t="s">
        <v>341</v>
      </c>
      <c r="G4644" s="1818"/>
      <c r="H4644" s="1818"/>
      <c r="I4644" s="1818">
        <v>1</v>
      </c>
      <c r="J4644" s="1546" t="s">
        <v>6523</v>
      </c>
      <c r="K4644" s="1546" t="s">
        <v>6456</v>
      </c>
      <c r="L4644" s="1546" t="s">
        <v>6515</v>
      </c>
    </row>
    <row r="4645" spans="1:12">
      <c r="A4645" s="1546" t="s">
        <v>314</v>
      </c>
      <c r="B4645" s="1817">
        <v>17877</v>
      </c>
      <c r="C4645" s="1546" t="s">
        <v>2731</v>
      </c>
      <c r="D4645" s="1546" t="s">
        <v>2375</v>
      </c>
      <c r="E4645" s="1546" t="s">
        <v>835</v>
      </c>
      <c r="F4645" s="1546" t="s">
        <v>1147</v>
      </c>
      <c r="G4645" s="1818"/>
      <c r="H4645" s="1818"/>
      <c r="I4645" s="1818">
        <v>1</v>
      </c>
      <c r="J4645" s="1546" t="s">
        <v>6523</v>
      </c>
      <c r="K4645" s="1546" t="s">
        <v>6456</v>
      </c>
      <c r="L4645" s="1546" t="s">
        <v>6515</v>
      </c>
    </row>
    <row r="4646" spans="1:12">
      <c r="A4646" s="1546" t="s">
        <v>314</v>
      </c>
      <c r="B4646" s="1817">
        <v>17878</v>
      </c>
      <c r="C4646" s="1546" t="s">
        <v>2731</v>
      </c>
      <c r="D4646" s="1546" t="s">
        <v>2375</v>
      </c>
      <c r="E4646" s="1546" t="s">
        <v>6237</v>
      </c>
      <c r="F4646" s="1546" t="s">
        <v>343</v>
      </c>
      <c r="G4646" s="1818"/>
      <c r="H4646" s="1818"/>
      <c r="I4646" s="1818">
        <v>1</v>
      </c>
      <c r="J4646" s="1546" t="s">
        <v>6523</v>
      </c>
      <c r="K4646" s="1546" t="s">
        <v>6456</v>
      </c>
      <c r="L4646" s="1546" t="s">
        <v>6515</v>
      </c>
    </row>
    <row r="4647" spans="1:12">
      <c r="A4647" s="1546" t="s">
        <v>314</v>
      </c>
      <c r="B4647" s="1817">
        <v>17879</v>
      </c>
      <c r="C4647" s="1546" t="s">
        <v>2731</v>
      </c>
      <c r="D4647" s="1546" t="s">
        <v>2375</v>
      </c>
      <c r="E4647" s="1546" t="s">
        <v>6238</v>
      </c>
      <c r="F4647" s="1546" t="s">
        <v>345</v>
      </c>
      <c r="G4647" s="1818"/>
      <c r="H4647" s="1818"/>
      <c r="I4647" s="1818">
        <v>1</v>
      </c>
      <c r="J4647" s="1546" t="s">
        <v>6523</v>
      </c>
      <c r="K4647" s="1546" t="s">
        <v>6456</v>
      </c>
      <c r="L4647" s="1546" t="s">
        <v>6515</v>
      </c>
    </row>
    <row r="4648" spans="1:12">
      <c r="A4648" s="1546" t="s">
        <v>314</v>
      </c>
      <c r="B4648" s="1817">
        <v>17880</v>
      </c>
      <c r="C4648" s="1546" t="s">
        <v>2731</v>
      </c>
      <c r="D4648" s="1546" t="s">
        <v>2375</v>
      </c>
      <c r="E4648" s="1546" t="s">
        <v>6239</v>
      </c>
      <c r="F4648" s="1546" t="s">
        <v>347</v>
      </c>
      <c r="G4648" s="1818"/>
      <c r="H4648" s="1818"/>
      <c r="I4648" s="1818">
        <v>1</v>
      </c>
      <c r="J4648" s="1546" t="s">
        <v>6523</v>
      </c>
      <c r="K4648" s="1546" t="s">
        <v>6456</v>
      </c>
      <c r="L4648" s="1546" t="s">
        <v>6515</v>
      </c>
    </row>
    <row r="4649" spans="1:12">
      <c r="A4649" s="1546" t="s">
        <v>314</v>
      </c>
      <c r="B4649" s="1817">
        <v>17881</v>
      </c>
      <c r="C4649" s="1546" t="s">
        <v>2731</v>
      </c>
      <c r="D4649" s="1546" t="s">
        <v>2375</v>
      </c>
      <c r="E4649" s="1546" t="s">
        <v>6240</v>
      </c>
      <c r="F4649" s="1546" t="s">
        <v>349</v>
      </c>
      <c r="G4649" s="1818"/>
      <c r="H4649" s="1818"/>
      <c r="I4649" s="1818">
        <v>1</v>
      </c>
      <c r="J4649" s="1546" t="s">
        <v>6523</v>
      </c>
      <c r="K4649" s="1546" t="s">
        <v>6456</v>
      </c>
      <c r="L4649" s="1546" t="s">
        <v>6515</v>
      </c>
    </row>
    <row r="4650" spans="1:12">
      <c r="A4650" s="1546" t="s">
        <v>314</v>
      </c>
      <c r="B4650" s="1817">
        <v>17882</v>
      </c>
      <c r="C4650" s="1546" t="s">
        <v>2731</v>
      </c>
      <c r="D4650" s="1546" t="s">
        <v>2375</v>
      </c>
      <c r="E4650" s="1546" t="s">
        <v>462</v>
      </c>
      <c r="F4650" s="1546" t="s">
        <v>461</v>
      </c>
      <c r="G4650" s="1818"/>
      <c r="H4650" s="1818"/>
      <c r="I4650" s="1818">
        <v>1</v>
      </c>
      <c r="J4650" s="1546" t="s">
        <v>6523</v>
      </c>
      <c r="K4650" s="1546" t="s">
        <v>6456</v>
      </c>
      <c r="L4650" s="1546" t="s">
        <v>6515</v>
      </c>
    </row>
    <row r="4651" spans="1:12">
      <c r="A4651" s="1546" t="s">
        <v>314</v>
      </c>
      <c r="B4651" s="1817">
        <v>17883</v>
      </c>
      <c r="C4651" s="1546" t="s">
        <v>2731</v>
      </c>
      <c r="D4651" s="1546" t="s">
        <v>2375</v>
      </c>
      <c r="E4651" s="1546" t="s">
        <v>6248</v>
      </c>
      <c r="F4651" s="1546" t="s">
        <v>459</v>
      </c>
      <c r="G4651" s="1818"/>
      <c r="H4651" s="1818"/>
      <c r="I4651" s="1818">
        <v>1</v>
      </c>
      <c r="J4651" s="1546" t="s">
        <v>6523</v>
      </c>
      <c r="K4651" s="1546" t="s">
        <v>6456</v>
      </c>
      <c r="L4651" s="1546" t="s">
        <v>6515</v>
      </c>
    </row>
    <row r="4652" spans="1:12">
      <c r="A4652" s="1546" t="s">
        <v>314</v>
      </c>
      <c r="B4652" s="1817">
        <v>17884</v>
      </c>
      <c r="C4652" s="1546" t="s">
        <v>2731</v>
      </c>
      <c r="D4652" s="1546" t="s">
        <v>2375</v>
      </c>
      <c r="E4652" s="1546" t="s">
        <v>6145</v>
      </c>
      <c r="F4652" s="1546" t="s">
        <v>6146</v>
      </c>
      <c r="G4652" s="1818"/>
      <c r="H4652" s="1818"/>
      <c r="I4652" s="1818">
        <v>1</v>
      </c>
      <c r="J4652" s="1546" t="s">
        <v>6523</v>
      </c>
      <c r="K4652" s="1546" t="s">
        <v>6456</v>
      </c>
      <c r="L4652" s="1546" t="s">
        <v>6515</v>
      </c>
    </row>
    <row r="4653" spans="1:12">
      <c r="A4653" s="1546" t="s">
        <v>314</v>
      </c>
      <c r="B4653" s="1817">
        <v>17885</v>
      </c>
      <c r="C4653" s="1546" t="s">
        <v>2731</v>
      </c>
      <c r="D4653" s="1546" t="s">
        <v>2375</v>
      </c>
      <c r="E4653" s="1546" t="s">
        <v>1271</v>
      </c>
      <c r="F4653" s="1546" t="s">
        <v>1272</v>
      </c>
      <c r="G4653" s="1818"/>
      <c r="H4653" s="1818"/>
      <c r="I4653" s="1818">
        <v>1</v>
      </c>
      <c r="J4653" s="1546" t="s">
        <v>6523</v>
      </c>
      <c r="K4653" s="1546" t="s">
        <v>6456</v>
      </c>
      <c r="L4653" s="1546" t="s">
        <v>6515</v>
      </c>
    </row>
    <row r="4654" spans="1:12">
      <c r="A4654" s="1546" t="s">
        <v>314</v>
      </c>
      <c r="B4654" s="1817">
        <v>17886</v>
      </c>
      <c r="C4654" s="1546" t="s">
        <v>2731</v>
      </c>
      <c r="D4654" s="1546" t="s">
        <v>2375</v>
      </c>
      <c r="E4654" s="1546" t="s">
        <v>458</v>
      </c>
      <c r="F4654" s="1546" t="s">
        <v>457</v>
      </c>
      <c r="G4654" s="1818"/>
      <c r="H4654" s="1818"/>
      <c r="I4654" s="1818">
        <v>1</v>
      </c>
      <c r="J4654" s="1546" t="s">
        <v>6523</v>
      </c>
      <c r="K4654" s="1546" t="s">
        <v>6456</v>
      </c>
      <c r="L4654" s="1546" t="s">
        <v>6515</v>
      </c>
    </row>
    <row r="4655" spans="1:12">
      <c r="A4655" s="1546" t="s">
        <v>314</v>
      </c>
      <c r="B4655" s="1817">
        <v>17887</v>
      </c>
      <c r="C4655" s="1546" t="s">
        <v>2731</v>
      </c>
      <c r="D4655" s="1546" t="s">
        <v>2375</v>
      </c>
      <c r="E4655" s="1546" t="s">
        <v>593</v>
      </c>
      <c r="F4655" s="1546" t="s">
        <v>438</v>
      </c>
      <c r="G4655" s="1818"/>
      <c r="H4655" s="1818"/>
      <c r="I4655" s="1818">
        <v>1</v>
      </c>
      <c r="J4655" s="1546" t="s">
        <v>6523</v>
      </c>
      <c r="K4655" s="1546" t="s">
        <v>6456</v>
      </c>
      <c r="L4655" s="1546" t="s">
        <v>6515</v>
      </c>
    </row>
    <row r="4656" spans="1:12">
      <c r="A4656" s="1546" t="s">
        <v>314</v>
      </c>
      <c r="B4656" s="1817">
        <v>17888</v>
      </c>
      <c r="C4656" s="1546" t="s">
        <v>2731</v>
      </c>
      <c r="D4656" s="1546" t="s">
        <v>2375</v>
      </c>
      <c r="E4656" s="1546" t="s">
        <v>1732</v>
      </c>
      <c r="F4656" s="1546" t="s">
        <v>1733</v>
      </c>
      <c r="G4656" s="1818"/>
      <c r="H4656" s="1818"/>
      <c r="I4656" s="1818">
        <v>1</v>
      </c>
      <c r="J4656" s="1546" t="s">
        <v>6523</v>
      </c>
      <c r="K4656" s="1546" t="s">
        <v>6456</v>
      </c>
      <c r="L4656" s="1546" t="s">
        <v>6515</v>
      </c>
    </row>
    <row r="4657" spans="1:12">
      <c r="A4657" s="1546" t="s">
        <v>314</v>
      </c>
      <c r="B4657" s="1817">
        <v>17889</v>
      </c>
      <c r="C4657" s="1546" t="s">
        <v>2731</v>
      </c>
      <c r="D4657" s="1546" t="s">
        <v>2375</v>
      </c>
      <c r="E4657" s="1546" t="s">
        <v>6249</v>
      </c>
      <c r="F4657" s="1546" t="s">
        <v>453</v>
      </c>
      <c r="G4657" s="1818"/>
      <c r="H4657" s="1818"/>
      <c r="I4657" s="1818">
        <v>1</v>
      </c>
      <c r="J4657" s="1546" t="s">
        <v>6523</v>
      </c>
      <c r="K4657" s="1546" t="s">
        <v>6456</v>
      </c>
      <c r="L4657" s="1546" t="s">
        <v>6515</v>
      </c>
    </row>
    <row r="4658" spans="1:12">
      <c r="A4658" s="1546" t="s">
        <v>314</v>
      </c>
      <c r="B4658" s="1817">
        <v>17890</v>
      </c>
      <c r="C4658" s="1546" t="s">
        <v>2731</v>
      </c>
      <c r="D4658" s="1546" t="s">
        <v>2375</v>
      </c>
      <c r="E4658" s="1546" t="s">
        <v>6250</v>
      </c>
      <c r="F4658" s="1546" t="s">
        <v>339</v>
      </c>
      <c r="G4658" s="1818"/>
      <c r="H4658" s="1818"/>
      <c r="I4658" s="1818">
        <v>1</v>
      </c>
      <c r="J4658" s="1546" t="s">
        <v>6523</v>
      </c>
      <c r="K4658" s="1546" t="s">
        <v>6456</v>
      </c>
      <c r="L4658" s="1546" t="s">
        <v>6515</v>
      </c>
    </row>
    <row r="4659" spans="1:12">
      <c r="A4659" s="1546" t="s">
        <v>314</v>
      </c>
      <c r="B4659" s="1817">
        <v>17891</v>
      </c>
      <c r="C4659" s="1546" t="s">
        <v>2731</v>
      </c>
      <c r="D4659" s="1546" t="s">
        <v>2375</v>
      </c>
      <c r="E4659" s="1546" t="s">
        <v>3068</v>
      </c>
      <c r="F4659" s="1546" t="s">
        <v>1044</v>
      </c>
      <c r="G4659" s="1818"/>
      <c r="H4659" s="1818"/>
      <c r="I4659" s="1818">
        <v>1</v>
      </c>
      <c r="J4659" s="1546" t="s">
        <v>6523</v>
      </c>
      <c r="K4659" s="1546" t="s">
        <v>6456</v>
      </c>
      <c r="L4659" s="1546" t="s">
        <v>6515</v>
      </c>
    </row>
    <row r="4660" spans="1:12">
      <c r="A4660" s="1546" t="s">
        <v>314</v>
      </c>
      <c r="B4660" s="1817">
        <v>17892</v>
      </c>
      <c r="C4660" s="1546" t="s">
        <v>2731</v>
      </c>
      <c r="D4660" s="1546" t="s">
        <v>2375</v>
      </c>
      <c r="E4660" s="1546" t="s">
        <v>5874</v>
      </c>
      <c r="F4660" s="1546" t="s">
        <v>6374</v>
      </c>
      <c r="G4660" s="1818"/>
      <c r="H4660" s="1818"/>
      <c r="I4660" s="1818">
        <v>1</v>
      </c>
      <c r="J4660" s="1546" t="s">
        <v>6523</v>
      </c>
      <c r="K4660" s="1546" t="s">
        <v>6456</v>
      </c>
      <c r="L4660" s="1546" t="s">
        <v>6515</v>
      </c>
    </row>
    <row r="4661" spans="1:12">
      <c r="A4661" s="1546" t="s">
        <v>314</v>
      </c>
      <c r="B4661" s="1817">
        <v>17893</v>
      </c>
      <c r="C4661" s="1546" t="s">
        <v>2731</v>
      </c>
      <c r="D4661" s="1546" t="s">
        <v>2375</v>
      </c>
      <c r="E4661" s="1546" t="s">
        <v>753</v>
      </c>
      <c r="F4661" s="1546" t="s">
        <v>754</v>
      </c>
      <c r="G4661" s="1818"/>
      <c r="H4661" s="1818"/>
      <c r="I4661" s="1818">
        <v>1</v>
      </c>
      <c r="J4661" s="1546" t="s">
        <v>6523</v>
      </c>
      <c r="K4661" s="1546" t="s">
        <v>6456</v>
      </c>
      <c r="L4661" s="1546" t="s">
        <v>6515</v>
      </c>
    </row>
    <row r="4662" spans="1:12">
      <c r="A4662" s="1546" t="s">
        <v>314</v>
      </c>
      <c r="B4662" s="1817">
        <v>17894</v>
      </c>
      <c r="C4662" s="1546" t="s">
        <v>2731</v>
      </c>
      <c r="D4662" s="1546" t="s">
        <v>2375</v>
      </c>
      <c r="E4662" s="1546" t="s">
        <v>5899</v>
      </c>
      <c r="F4662" s="1546" t="s">
        <v>5900</v>
      </c>
      <c r="G4662" s="1818"/>
      <c r="H4662" s="1818"/>
      <c r="I4662" s="1818">
        <v>1</v>
      </c>
      <c r="J4662" s="1546" t="s">
        <v>6523</v>
      </c>
      <c r="K4662" s="1546" t="s">
        <v>6456</v>
      </c>
      <c r="L4662" s="1546" t="s">
        <v>6515</v>
      </c>
    </row>
    <row r="4663" spans="1:12">
      <c r="A4663" s="1546" t="s">
        <v>314</v>
      </c>
      <c r="B4663" s="1817">
        <v>17895</v>
      </c>
      <c r="C4663" s="1546" t="s">
        <v>2731</v>
      </c>
      <c r="D4663" s="1546" t="s">
        <v>2375</v>
      </c>
      <c r="E4663" s="1546" t="s">
        <v>5901</v>
      </c>
      <c r="F4663" s="1546" t="s">
        <v>585</v>
      </c>
      <c r="G4663" s="1818"/>
      <c r="H4663" s="1818"/>
      <c r="I4663" s="1818">
        <v>1</v>
      </c>
      <c r="J4663" s="1546" t="s">
        <v>6523</v>
      </c>
      <c r="K4663" s="1546" t="s">
        <v>6456</v>
      </c>
      <c r="L4663" s="1546" t="s">
        <v>6515</v>
      </c>
    </row>
    <row r="4664" spans="1:12">
      <c r="A4664" s="1546" t="s">
        <v>314</v>
      </c>
      <c r="B4664" s="1817">
        <v>17896</v>
      </c>
      <c r="C4664" s="1546" t="s">
        <v>2731</v>
      </c>
      <c r="D4664" s="1546" t="s">
        <v>2375</v>
      </c>
      <c r="E4664" s="1546" t="s">
        <v>1662</v>
      </c>
      <c r="F4664" s="1546" t="s">
        <v>362</v>
      </c>
      <c r="G4664" s="1818"/>
      <c r="H4664" s="1818"/>
      <c r="I4664" s="1818">
        <v>1</v>
      </c>
      <c r="J4664" s="1546" t="s">
        <v>6523</v>
      </c>
      <c r="K4664" s="1546" t="s">
        <v>6456</v>
      </c>
      <c r="L4664" s="1546" t="s">
        <v>6515</v>
      </c>
    </row>
    <row r="4665" spans="1:12">
      <c r="A4665" s="1546" t="s">
        <v>314</v>
      </c>
      <c r="B4665" s="1817">
        <v>17897</v>
      </c>
      <c r="C4665" s="1546" t="s">
        <v>2731</v>
      </c>
      <c r="D4665" s="1546" t="s">
        <v>2375</v>
      </c>
      <c r="E4665" s="1546" t="s">
        <v>361</v>
      </c>
      <c r="F4665" s="1546" t="s">
        <v>362</v>
      </c>
      <c r="G4665" s="1818"/>
      <c r="H4665" s="1818"/>
      <c r="I4665" s="1818">
        <v>1</v>
      </c>
      <c r="J4665" s="1546" t="s">
        <v>6523</v>
      </c>
      <c r="K4665" s="1546" t="s">
        <v>6456</v>
      </c>
      <c r="L4665" s="1546" t="s">
        <v>6515</v>
      </c>
    </row>
    <row r="4666" spans="1:12">
      <c r="A4666" s="1546" t="s">
        <v>314</v>
      </c>
      <c r="B4666" s="1817">
        <v>17898</v>
      </c>
      <c r="C4666" s="1546" t="s">
        <v>2731</v>
      </c>
      <c r="D4666" s="1546" t="s">
        <v>2375</v>
      </c>
      <c r="E4666" s="1546" t="s">
        <v>6363</v>
      </c>
      <c r="F4666" s="1546" t="s">
        <v>362</v>
      </c>
      <c r="G4666" s="1818"/>
      <c r="H4666" s="1818"/>
      <c r="I4666" s="1818">
        <v>1</v>
      </c>
      <c r="J4666" s="1546" t="s">
        <v>6523</v>
      </c>
      <c r="K4666" s="1546" t="s">
        <v>6456</v>
      </c>
      <c r="L4666" s="1546" t="s">
        <v>6515</v>
      </c>
    </row>
    <row r="4667" spans="1:12">
      <c r="A4667" s="1546" t="s">
        <v>314</v>
      </c>
      <c r="B4667" s="1817">
        <v>17899</v>
      </c>
      <c r="C4667" s="1546" t="s">
        <v>2731</v>
      </c>
      <c r="D4667" s="1546" t="s">
        <v>2375</v>
      </c>
      <c r="E4667" s="1546" t="s">
        <v>6253</v>
      </c>
      <c r="F4667" s="1546" t="s">
        <v>6254</v>
      </c>
      <c r="G4667" s="1818"/>
      <c r="H4667" s="1818"/>
      <c r="I4667" s="1818">
        <v>1</v>
      </c>
      <c r="J4667" s="1546" t="s">
        <v>6523</v>
      </c>
      <c r="K4667" s="1546" t="s">
        <v>6456</v>
      </c>
      <c r="L4667" s="1546" t="s">
        <v>6515</v>
      </c>
    </row>
    <row r="4668" spans="1:12">
      <c r="A4668" s="1546" t="s">
        <v>314</v>
      </c>
      <c r="B4668" s="1817">
        <v>17900</v>
      </c>
      <c r="C4668" s="1546" t="s">
        <v>2731</v>
      </c>
      <c r="D4668" s="1546" t="s">
        <v>2375</v>
      </c>
      <c r="E4668" s="1546" t="s">
        <v>287</v>
      </c>
      <c r="F4668" s="1546" t="s">
        <v>286</v>
      </c>
      <c r="G4668" s="1818"/>
      <c r="H4668" s="1818"/>
      <c r="I4668" s="1818">
        <v>1</v>
      </c>
      <c r="J4668" s="1546" t="s">
        <v>6523</v>
      </c>
      <c r="K4668" s="1546" t="s">
        <v>6456</v>
      </c>
      <c r="L4668" s="1546" t="s">
        <v>6515</v>
      </c>
    </row>
    <row r="4669" spans="1:12">
      <c r="A4669" s="1546" t="s">
        <v>314</v>
      </c>
      <c r="B4669" s="1817">
        <v>17901</v>
      </c>
      <c r="C4669" s="1546" t="s">
        <v>2731</v>
      </c>
      <c r="D4669" s="1546" t="s">
        <v>2375</v>
      </c>
      <c r="E4669" s="1546" t="s">
        <v>443</v>
      </c>
      <c r="F4669" s="1546" t="s">
        <v>442</v>
      </c>
      <c r="G4669" s="1818"/>
      <c r="H4669" s="1818"/>
      <c r="I4669" s="1818">
        <v>1</v>
      </c>
      <c r="J4669" s="1546" t="s">
        <v>6523</v>
      </c>
      <c r="K4669" s="1546" t="s">
        <v>6456</v>
      </c>
      <c r="L4669" s="1546" t="s">
        <v>6515</v>
      </c>
    </row>
    <row r="4670" spans="1:12">
      <c r="A4670" s="1546" t="s">
        <v>314</v>
      </c>
      <c r="B4670" s="1817">
        <v>17902</v>
      </c>
      <c r="C4670" s="1546" t="s">
        <v>2731</v>
      </c>
      <c r="D4670" s="1546" t="s">
        <v>2375</v>
      </c>
      <c r="E4670" s="1546" t="s">
        <v>6186</v>
      </c>
      <c r="F4670" s="1546" t="s">
        <v>6187</v>
      </c>
      <c r="G4670" s="1818"/>
      <c r="H4670" s="1818"/>
      <c r="I4670" s="1818">
        <v>1</v>
      </c>
      <c r="J4670" s="1546" t="s">
        <v>6523</v>
      </c>
      <c r="K4670" s="1546" t="s">
        <v>6456</v>
      </c>
      <c r="L4670" s="1546" t="s">
        <v>6515</v>
      </c>
    </row>
    <row r="4671" spans="1:12">
      <c r="A4671" s="1546" t="s">
        <v>314</v>
      </c>
      <c r="B4671" s="1817">
        <v>17903</v>
      </c>
      <c r="C4671" s="1546" t="s">
        <v>2731</v>
      </c>
      <c r="D4671" s="1546" t="s">
        <v>2375</v>
      </c>
      <c r="E4671" s="1546" t="s">
        <v>619</v>
      </c>
      <c r="F4671" s="1546" t="s">
        <v>620</v>
      </c>
      <c r="G4671" s="1818"/>
      <c r="H4671" s="1818"/>
      <c r="I4671" s="1818">
        <v>1</v>
      </c>
      <c r="J4671" s="1546" t="s">
        <v>6523</v>
      </c>
      <c r="K4671" s="1546" t="s">
        <v>6456</v>
      </c>
      <c r="L4671" s="1546" t="s">
        <v>6515</v>
      </c>
    </row>
    <row r="4672" spans="1:12">
      <c r="A4672" s="1546" t="s">
        <v>314</v>
      </c>
      <c r="B4672" s="1817">
        <v>17904</v>
      </c>
      <c r="C4672" s="1546" t="s">
        <v>2731</v>
      </c>
      <c r="D4672" s="1546" t="s">
        <v>2375</v>
      </c>
      <c r="E4672" s="1546" t="s">
        <v>790</v>
      </c>
      <c r="F4672" s="1546" t="s">
        <v>791</v>
      </c>
      <c r="G4672" s="1818"/>
      <c r="H4672" s="1818"/>
      <c r="I4672" s="1818">
        <v>1</v>
      </c>
      <c r="J4672" s="1546" t="s">
        <v>6523</v>
      </c>
      <c r="K4672" s="1546" t="s">
        <v>6456</v>
      </c>
      <c r="L4672" s="1546" t="s">
        <v>6515</v>
      </c>
    </row>
    <row r="4673" spans="1:12">
      <c r="A4673" s="1546" t="s">
        <v>314</v>
      </c>
      <c r="B4673" s="1817">
        <v>17905</v>
      </c>
      <c r="C4673" s="1546" t="s">
        <v>2731</v>
      </c>
      <c r="D4673" s="1546" t="s">
        <v>2375</v>
      </c>
      <c r="E4673" s="1546" t="s">
        <v>1661</v>
      </c>
      <c r="F4673" s="1546" t="s">
        <v>438</v>
      </c>
      <c r="G4673" s="1818"/>
      <c r="H4673" s="1818"/>
      <c r="I4673" s="1818">
        <v>1</v>
      </c>
      <c r="J4673" s="1546" t="s">
        <v>6523</v>
      </c>
      <c r="K4673" s="1546" t="s">
        <v>6456</v>
      </c>
      <c r="L4673" s="1546" t="s">
        <v>6515</v>
      </c>
    </row>
    <row r="4674" spans="1:12">
      <c r="A4674" s="1546" t="s">
        <v>314</v>
      </c>
      <c r="B4674" s="1817">
        <v>17906</v>
      </c>
      <c r="C4674" s="1546" t="s">
        <v>2731</v>
      </c>
      <c r="D4674" s="1546" t="s">
        <v>2375</v>
      </c>
      <c r="E4674" s="1546" t="s">
        <v>6317</v>
      </c>
      <c r="F4674" s="1546" t="s">
        <v>1274</v>
      </c>
      <c r="G4674" s="1818"/>
      <c r="H4674" s="1818"/>
      <c r="I4674" s="1818">
        <v>1</v>
      </c>
      <c r="J4674" s="1546" t="s">
        <v>6523</v>
      </c>
      <c r="K4674" s="1546" t="s">
        <v>6456</v>
      </c>
      <c r="L4674" s="1546" t="s">
        <v>6515</v>
      </c>
    </row>
    <row r="4675" spans="1:12">
      <c r="A4675" s="1546" t="s">
        <v>314</v>
      </c>
      <c r="B4675" s="1817">
        <v>17907</v>
      </c>
      <c r="C4675" s="1546" t="s">
        <v>2731</v>
      </c>
      <c r="D4675" s="1546" t="s">
        <v>2375</v>
      </c>
      <c r="E4675" s="1546" t="s">
        <v>6336</v>
      </c>
      <c r="F4675" s="1546" t="s">
        <v>438</v>
      </c>
      <c r="G4675" s="1818"/>
      <c r="H4675" s="1818"/>
      <c r="I4675" s="1818">
        <v>1</v>
      </c>
      <c r="J4675" s="1546" t="s">
        <v>6523</v>
      </c>
      <c r="K4675" s="1546" t="s">
        <v>6456</v>
      </c>
      <c r="L4675" s="1546" t="s">
        <v>6515</v>
      </c>
    </row>
    <row r="4676" spans="1:12">
      <c r="A4676" s="1546" t="s">
        <v>314</v>
      </c>
      <c r="B4676" s="1817">
        <v>17908</v>
      </c>
      <c r="C4676" s="1546" t="s">
        <v>2731</v>
      </c>
      <c r="D4676" s="1546" t="s">
        <v>2375</v>
      </c>
      <c r="E4676" s="1546" t="s">
        <v>6256</v>
      </c>
      <c r="F4676" s="1546" t="s">
        <v>436</v>
      </c>
      <c r="G4676" s="1818"/>
      <c r="H4676" s="1818"/>
      <c r="I4676" s="1818">
        <v>1</v>
      </c>
      <c r="J4676" s="1546" t="s">
        <v>6523</v>
      </c>
      <c r="K4676" s="1546" t="s">
        <v>6456</v>
      </c>
      <c r="L4676" s="1546" t="s">
        <v>6515</v>
      </c>
    </row>
    <row r="4677" spans="1:12">
      <c r="A4677" s="1546" t="s">
        <v>314</v>
      </c>
      <c r="B4677" s="1817">
        <v>17930</v>
      </c>
      <c r="C4677" s="1546" t="s">
        <v>2731</v>
      </c>
      <c r="D4677" s="1546" t="s">
        <v>2376</v>
      </c>
      <c r="E4677" s="1546" t="s">
        <v>673</v>
      </c>
      <c r="F4677" s="1546" t="s">
        <v>1408</v>
      </c>
      <c r="G4677" s="1818">
        <v>1</v>
      </c>
      <c r="H4677" s="1818">
        <v>50</v>
      </c>
      <c r="I4677" s="1818">
        <v>50</v>
      </c>
      <c r="J4677" s="1546" t="s">
        <v>6527</v>
      </c>
      <c r="K4677" s="1546" t="s">
        <v>6427</v>
      </c>
      <c r="L4677" s="1546" t="s">
        <v>6652</v>
      </c>
    </row>
    <row r="4678" spans="1:12">
      <c r="A4678" s="1546" t="s">
        <v>314</v>
      </c>
      <c r="B4678" s="1817">
        <v>17931</v>
      </c>
      <c r="C4678" s="1546" t="s">
        <v>2731</v>
      </c>
      <c r="D4678" s="1546" t="s">
        <v>2376</v>
      </c>
      <c r="E4678" s="1546" t="s">
        <v>1312</v>
      </c>
      <c r="F4678" s="1546" t="s">
        <v>6515</v>
      </c>
      <c r="G4678" s="1818">
        <v>1</v>
      </c>
      <c r="H4678" s="1818">
        <v>50</v>
      </c>
      <c r="I4678" s="1818">
        <v>50</v>
      </c>
      <c r="J4678" s="1546" t="s">
        <v>6527</v>
      </c>
      <c r="K4678" s="1546" t="s">
        <v>6427</v>
      </c>
      <c r="L4678" s="1546" t="s">
        <v>6652</v>
      </c>
    </row>
    <row r="4679" spans="1:12">
      <c r="A4679" s="1546" t="s">
        <v>314</v>
      </c>
      <c r="B4679" s="1817">
        <v>17932</v>
      </c>
      <c r="C4679" s="1546" t="s">
        <v>2731</v>
      </c>
      <c r="D4679" s="1546" t="s">
        <v>2376</v>
      </c>
      <c r="E4679" s="1546" t="s">
        <v>675</v>
      </c>
      <c r="F4679" s="1546" t="s">
        <v>6515</v>
      </c>
      <c r="G4679" s="1818">
        <v>1</v>
      </c>
      <c r="H4679" s="1818">
        <v>50</v>
      </c>
      <c r="I4679" s="1818">
        <v>50</v>
      </c>
      <c r="J4679" s="1546" t="s">
        <v>6527</v>
      </c>
      <c r="K4679" s="1546" t="s">
        <v>6427</v>
      </c>
      <c r="L4679" s="1546" t="s">
        <v>6652</v>
      </c>
    </row>
    <row r="4680" spans="1:12">
      <c r="A4680" s="1546" t="s">
        <v>314</v>
      </c>
      <c r="B4680" s="1817">
        <v>17933</v>
      </c>
      <c r="C4680" s="1546" t="s">
        <v>2731</v>
      </c>
      <c r="D4680" s="1546" t="s">
        <v>2376</v>
      </c>
      <c r="E4680" s="1546" t="s">
        <v>2733</v>
      </c>
      <c r="F4680" s="1546" t="s">
        <v>2734</v>
      </c>
      <c r="G4680" s="1818"/>
      <c r="H4680" s="1818"/>
      <c r="I4680" s="1818">
        <v>150</v>
      </c>
      <c r="J4680" s="1546" t="s">
        <v>6523</v>
      </c>
      <c r="K4680" s="1546" t="s">
        <v>6427</v>
      </c>
      <c r="L4680" s="1546" t="s">
        <v>6652</v>
      </c>
    </row>
    <row r="4681" spans="1:12">
      <c r="A4681" s="1546" t="s">
        <v>314</v>
      </c>
      <c r="B4681" s="1817">
        <v>17934</v>
      </c>
      <c r="C4681" s="1546" t="s">
        <v>2731</v>
      </c>
      <c r="D4681" s="1546" t="s">
        <v>2376</v>
      </c>
      <c r="E4681" s="1546" t="s">
        <v>2735</v>
      </c>
      <c r="F4681" s="1546" t="s">
        <v>2736</v>
      </c>
      <c r="G4681" s="1818"/>
      <c r="H4681" s="1818"/>
      <c r="I4681" s="1818">
        <v>150</v>
      </c>
      <c r="J4681" s="1546" t="s">
        <v>6523</v>
      </c>
      <c r="K4681" s="1546" t="s">
        <v>6427</v>
      </c>
      <c r="L4681" s="1546" t="s">
        <v>6652</v>
      </c>
    </row>
    <row r="4682" spans="1:12">
      <c r="A4682" s="1546" t="s">
        <v>314</v>
      </c>
      <c r="B4682" s="1817">
        <v>17935</v>
      </c>
      <c r="C4682" s="1546" t="s">
        <v>2731</v>
      </c>
      <c r="D4682" s="1546" t="s">
        <v>2376</v>
      </c>
      <c r="E4682" s="1546" t="s">
        <v>2737</v>
      </c>
      <c r="F4682" s="1546" t="s">
        <v>2472</v>
      </c>
      <c r="G4682" s="1818"/>
      <c r="H4682" s="1818"/>
      <c r="I4682" s="1818">
        <v>150</v>
      </c>
      <c r="J4682" s="1546" t="s">
        <v>6523</v>
      </c>
      <c r="K4682" s="1546" t="s">
        <v>6427</v>
      </c>
      <c r="L4682" s="1546" t="s">
        <v>6652</v>
      </c>
    </row>
    <row r="4683" spans="1:12">
      <c r="A4683" s="1546" t="s">
        <v>314</v>
      </c>
      <c r="B4683" s="1817">
        <v>17936</v>
      </c>
      <c r="C4683" s="1546" t="s">
        <v>2731</v>
      </c>
      <c r="D4683" s="1546" t="s">
        <v>2376</v>
      </c>
      <c r="E4683" s="1546" t="s">
        <v>2471</v>
      </c>
      <c r="F4683" s="1546" t="s">
        <v>2738</v>
      </c>
      <c r="G4683" s="1818"/>
      <c r="H4683" s="1818"/>
      <c r="I4683" s="1818">
        <v>150</v>
      </c>
      <c r="J4683" s="1546" t="s">
        <v>6523</v>
      </c>
      <c r="K4683" s="1546" t="s">
        <v>6427</v>
      </c>
      <c r="L4683" s="1546" t="s">
        <v>6652</v>
      </c>
    </row>
    <row r="4684" spans="1:12">
      <c r="A4684" s="1546" t="s">
        <v>314</v>
      </c>
      <c r="B4684" s="1817">
        <v>17964</v>
      </c>
      <c r="C4684" s="1546" t="s">
        <v>2731</v>
      </c>
      <c r="D4684" s="1546" t="s">
        <v>2383</v>
      </c>
      <c r="E4684" s="1546" t="s">
        <v>6612</v>
      </c>
      <c r="F4684" s="1546" t="s">
        <v>1889</v>
      </c>
      <c r="G4684" s="1818">
        <v>2</v>
      </c>
      <c r="H4684" s="1818">
        <v>10</v>
      </c>
      <c r="I4684" s="1818">
        <v>20</v>
      </c>
      <c r="J4684" s="1546" t="s">
        <v>6527</v>
      </c>
      <c r="K4684" s="1546" t="s">
        <v>6427</v>
      </c>
      <c r="L4684" s="1546" t="s">
        <v>6653</v>
      </c>
    </row>
    <row r="4685" spans="1:12">
      <c r="A4685" s="1546" t="s">
        <v>314</v>
      </c>
      <c r="B4685" s="1817">
        <v>17965</v>
      </c>
      <c r="C4685" s="1546" t="s">
        <v>2731</v>
      </c>
      <c r="D4685" s="1546" t="s">
        <v>2383</v>
      </c>
      <c r="E4685" s="1546" t="s">
        <v>1179</v>
      </c>
      <c r="F4685" s="1546" t="s">
        <v>1180</v>
      </c>
      <c r="G4685" s="1818">
        <v>4</v>
      </c>
      <c r="H4685" s="1818">
        <v>10</v>
      </c>
      <c r="I4685" s="1818">
        <v>40</v>
      </c>
      <c r="J4685" s="1546" t="s">
        <v>6527</v>
      </c>
      <c r="K4685" s="1546" t="s">
        <v>6427</v>
      </c>
      <c r="L4685" s="1546" t="s">
        <v>6653</v>
      </c>
    </row>
    <row r="4686" spans="1:12">
      <c r="A4686" s="1546" t="s">
        <v>314</v>
      </c>
      <c r="B4686" s="1817">
        <v>18010</v>
      </c>
      <c r="C4686" s="1546" t="s">
        <v>2766</v>
      </c>
      <c r="D4686" s="1546" t="s">
        <v>2384</v>
      </c>
      <c r="E4686" s="1546" t="s">
        <v>6539</v>
      </c>
      <c r="F4686" s="1546" t="s">
        <v>538</v>
      </c>
      <c r="G4686" s="1818">
        <v>0.5</v>
      </c>
      <c r="H4686" s="1818">
        <v>20</v>
      </c>
      <c r="I4686" s="1818">
        <v>10</v>
      </c>
      <c r="J4686" s="1546" t="s">
        <v>6527</v>
      </c>
      <c r="K4686" s="1546" t="s">
        <v>6456</v>
      </c>
      <c r="L4686" s="1546" t="s">
        <v>6515</v>
      </c>
    </row>
    <row r="4687" spans="1:12">
      <c r="A4687" s="1546" t="s">
        <v>314</v>
      </c>
      <c r="B4687" s="1817">
        <v>18012</v>
      </c>
      <c r="C4687" s="1546" t="s">
        <v>2766</v>
      </c>
      <c r="D4687" s="1546" t="s">
        <v>2384</v>
      </c>
      <c r="E4687" s="1546" t="s">
        <v>6547</v>
      </c>
      <c r="F4687" s="1546" t="s">
        <v>603</v>
      </c>
      <c r="G4687" s="1818"/>
      <c r="H4687" s="1818">
        <v>2</v>
      </c>
      <c r="I4687" s="1818">
        <v>2</v>
      </c>
      <c r="J4687" s="1546" t="s">
        <v>6523</v>
      </c>
      <c r="K4687" s="1546" t="s">
        <v>6456</v>
      </c>
      <c r="L4687" s="1546" t="s">
        <v>6515</v>
      </c>
    </row>
    <row r="4688" spans="1:12">
      <c r="A4688" s="1546" t="s">
        <v>314</v>
      </c>
      <c r="B4688" s="1817">
        <v>18013</v>
      </c>
      <c r="C4688" s="1546" t="s">
        <v>2766</v>
      </c>
      <c r="D4688" s="1546" t="s">
        <v>2384</v>
      </c>
      <c r="E4688" s="1546" t="s">
        <v>5899</v>
      </c>
      <c r="F4688" s="1546" t="s">
        <v>5900</v>
      </c>
      <c r="G4688" s="1818">
        <v>2</v>
      </c>
      <c r="H4688" s="1818">
        <v>5</v>
      </c>
      <c r="I4688" s="1818">
        <v>10</v>
      </c>
      <c r="J4688" s="1546" t="s">
        <v>6527</v>
      </c>
      <c r="K4688" s="1546" t="s">
        <v>6456</v>
      </c>
      <c r="L4688" s="1546" t="s">
        <v>6515</v>
      </c>
    </row>
    <row r="4689" spans="1:12">
      <c r="A4689" s="1546" t="s">
        <v>314</v>
      </c>
      <c r="B4689" s="1817">
        <v>18014</v>
      </c>
      <c r="C4689" s="1546" t="s">
        <v>2766</v>
      </c>
      <c r="D4689" s="1546" t="s">
        <v>2384</v>
      </c>
      <c r="E4689" s="1546" t="s">
        <v>6525</v>
      </c>
      <c r="F4689" s="1546" t="s">
        <v>6094</v>
      </c>
      <c r="G4689" s="1818"/>
      <c r="H4689" s="1818">
        <v>2</v>
      </c>
      <c r="I4689" s="1818">
        <v>2</v>
      </c>
      <c r="J4689" s="1546" t="s">
        <v>6523</v>
      </c>
      <c r="K4689" s="1546" t="s">
        <v>6456</v>
      </c>
      <c r="L4689" s="1546" t="s">
        <v>6515</v>
      </c>
    </row>
    <row r="4690" spans="1:12">
      <c r="A4690" s="1546" t="s">
        <v>314</v>
      </c>
      <c r="B4690" s="1817">
        <v>18015</v>
      </c>
      <c r="C4690" s="1546" t="s">
        <v>2766</v>
      </c>
      <c r="D4690" s="1546" t="s">
        <v>2384</v>
      </c>
      <c r="E4690" s="1546" t="s">
        <v>6387</v>
      </c>
      <c r="F4690" s="1546" t="s">
        <v>5814</v>
      </c>
      <c r="G4690" s="1818">
        <v>1</v>
      </c>
      <c r="H4690" s="1818">
        <v>5</v>
      </c>
      <c r="I4690" s="1818">
        <v>5</v>
      </c>
      <c r="J4690" s="1546" t="s">
        <v>6527</v>
      </c>
      <c r="K4690" s="1546" t="s">
        <v>6456</v>
      </c>
      <c r="L4690" s="1546" t="s">
        <v>6515</v>
      </c>
    </row>
    <row r="4691" spans="1:12">
      <c r="A4691" s="1546" t="s">
        <v>314</v>
      </c>
      <c r="B4691" s="1817">
        <v>18017</v>
      </c>
      <c r="C4691" s="1546" t="s">
        <v>2766</v>
      </c>
      <c r="D4691" s="1546" t="s">
        <v>2384</v>
      </c>
      <c r="E4691" s="1546" t="s">
        <v>6251</v>
      </c>
      <c r="F4691" s="1546" t="s">
        <v>450</v>
      </c>
      <c r="G4691" s="1818">
        <v>1</v>
      </c>
      <c r="H4691" s="1818">
        <v>2</v>
      </c>
      <c r="I4691" s="1818">
        <v>2</v>
      </c>
      <c r="J4691" s="1546" t="s">
        <v>6527</v>
      </c>
      <c r="K4691" s="1546" t="s">
        <v>6456</v>
      </c>
      <c r="L4691" s="1546" t="s">
        <v>6515</v>
      </c>
    </row>
    <row r="4692" spans="1:12">
      <c r="A4692" s="1546" t="s">
        <v>314</v>
      </c>
      <c r="B4692" s="1817">
        <v>18018</v>
      </c>
      <c r="C4692" s="1546" t="s">
        <v>2766</v>
      </c>
      <c r="D4692" s="1546" t="s">
        <v>2384</v>
      </c>
      <c r="E4692" s="1546" t="s">
        <v>6250</v>
      </c>
      <c r="F4692" s="1546" t="s">
        <v>339</v>
      </c>
      <c r="G4692" s="1818"/>
      <c r="H4692" s="1818">
        <v>2</v>
      </c>
      <c r="I4692" s="1818">
        <v>2</v>
      </c>
      <c r="J4692" s="1546" t="s">
        <v>6523</v>
      </c>
      <c r="K4692" s="1546" t="s">
        <v>6456</v>
      </c>
      <c r="L4692" s="1546" t="s">
        <v>6515</v>
      </c>
    </row>
    <row r="4693" spans="1:12">
      <c r="A4693" s="1546" t="s">
        <v>314</v>
      </c>
      <c r="B4693" s="1817">
        <v>18019</v>
      </c>
      <c r="C4693" s="1546" t="s">
        <v>2766</v>
      </c>
      <c r="D4693" s="1546" t="s">
        <v>2384</v>
      </c>
      <c r="E4693" s="1546" t="s">
        <v>5860</v>
      </c>
      <c r="F4693" s="1546" t="s">
        <v>5861</v>
      </c>
      <c r="G4693" s="1818">
        <v>1</v>
      </c>
      <c r="H4693" s="1818">
        <v>5</v>
      </c>
      <c r="I4693" s="1818">
        <v>5</v>
      </c>
      <c r="J4693" s="1546" t="s">
        <v>6527</v>
      </c>
      <c r="K4693" s="1546" t="s">
        <v>6456</v>
      </c>
      <c r="L4693" s="1546" t="s">
        <v>6515</v>
      </c>
    </row>
    <row r="4694" spans="1:12">
      <c r="A4694" s="1546" t="s">
        <v>314</v>
      </c>
      <c r="B4694" s="1817">
        <v>18020</v>
      </c>
      <c r="C4694" s="1546" t="s">
        <v>2766</v>
      </c>
      <c r="D4694" s="1546" t="s">
        <v>2384</v>
      </c>
      <c r="E4694" s="1546" t="s">
        <v>6214</v>
      </c>
      <c r="F4694" s="1546" t="s">
        <v>2758</v>
      </c>
      <c r="G4694" s="1818">
        <v>1</v>
      </c>
      <c r="H4694" s="1818">
        <v>2</v>
      </c>
      <c r="I4694" s="1818">
        <v>2</v>
      </c>
      <c r="J4694" s="1546" t="s">
        <v>6527</v>
      </c>
      <c r="K4694" s="1546" t="s">
        <v>6456</v>
      </c>
      <c r="L4694" s="1546" t="s">
        <v>6515</v>
      </c>
    </row>
    <row r="4695" spans="1:12">
      <c r="A4695" s="1546" t="s">
        <v>314</v>
      </c>
      <c r="B4695" s="1817">
        <v>18021</v>
      </c>
      <c r="C4695" s="1546" t="s">
        <v>2766</v>
      </c>
      <c r="D4695" s="1546" t="s">
        <v>2384</v>
      </c>
      <c r="E4695" s="1546" t="s">
        <v>6393</v>
      </c>
      <c r="F4695" s="1546" t="s">
        <v>6231</v>
      </c>
      <c r="G4695" s="1818"/>
      <c r="H4695" s="1818">
        <v>2</v>
      </c>
      <c r="I4695" s="1818">
        <v>2</v>
      </c>
      <c r="J4695" s="1546" t="s">
        <v>6523</v>
      </c>
      <c r="K4695" s="1546" t="s">
        <v>6456</v>
      </c>
      <c r="L4695" s="1546" t="s">
        <v>6515</v>
      </c>
    </row>
    <row r="4696" spans="1:12">
      <c r="A4696" s="1546" t="s">
        <v>314</v>
      </c>
      <c r="B4696" s="1817">
        <v>18022</v>
      </c>
      <c r="C4696" s="1546" t="s">
        <v>2766</v>
      </c>
      <c r="D4696" s="1546" t="s">
        <v>2384</v>
      </c>
      <c r="E4696" s="1546" t="s">
        <v>6278</v>
      </c>
      <c r="F4696" s="1546" t="s">
        <v>5973</v>
      </c>
      <c r="G4696" s="1818">
        <v>1</v>
      </c>
      <c r="H4696" s="1818">
        <v>5</v>
      </c>
      <c r="I4696" s="1818">
        <v>5</v>
      </c>
      <c r="J4696" s="1546" t="s">
        <v>6527</v>
      </c>
      <c r="K4696" s="1546" t="s">
        <v>6456</v>
      </c>
      <c r="L4696" s="1546" t="s">
        <v>6515</v>
      </c>
    </row>
    <row r="4697" spans="1:12">
      <c r="A4697" s="1546" t="s">
        <v>314</v>
      </c>
      <c r="B4697" s="1817">
        <v>18024</v>
      </c>
      <c r="C4697" s="1546" t="s">
        <v>2766</v>
      </c>
      <c r="D4697" s="1546" t="s">
        <v>2384</v>
      </c>
      <c r="E4697" s="1546" t="s">
        <v>1619</v>
      </c>
      <c r="F4697" s="1546" t="s">
        <v>816</v>
      </c>
      <c r="G4697" s="1818">
        <v>1</v>
      </c>
      <c r="H4697" s="1818">
        <v>4</v>
      </c>
      <c r="I4697" s="1818">
        <v>4</v>
      </c>
      <c r="J4697" s="1546" t="s">
        <v>6527</v>
      </c>
      <c r="K4697" s="1546" t="s">
        <v>6456</v>
      </c>
      <c r="L4697" s="1546" t="s">
        <v>6515</v>
      </c>
    </row>
    <row r="4698" spans="1:12">
      <c r="A4698" s="1546" t="s">
        <v>314</v>
      </c>
      <c r="B4698" s="1817">
        <v>18025</v>
      </c>
      <c r="C4698" s="1546" t="s">
        <v>2766</v>
      </c>
      <c r="D4698" s="1546" t="s">
        <v>2384</v>
      </c>
      <c r="E4698" s="1546" t="s">
        <v>1111</v>
      </c>
      <c r="F4698" s="1546" t="s">
        <v>6613</v>
      </c>
      <c r="G4698" s="1818">
        <v>2</v>
      </c>
      <c r="H4698" s="1818">
        <v>4</v>
      </c>
      <c r="I4698" s="1818">
        <v>8</v>
      </c>
      <c r="J4698" s="1546" t="s">
        <v>6527</v>
      </c>
      <c r="K4698" s="1546" t="s">
        <v>6456</v>
      </c>
      <c r="L4698" s="1546" t="s">
        <v>6515</v>
      </c>
    </row>
    <row r="4699" spans="1:12">
      <c r="A4699" s="1546" t="s">
        <v>314</v>
      </c>
      <c r="B4699" s="1817">
        <v>18026</v>
      </c>
      <c r="C4699" s="1546" t="s">
        <v>2766</v>
      </c>
      <c r="D4699" s="1546" t="s">
        <v>2384</v>
      </c>
      <c r="E4699" s="1546" t="s">
        <v>310</v>
      </c>
      <c r="F4699" s="1546" t="s">
        <v>311</v>
      </c>
      <c r="G4699" s="1818">
        <v>3</v>
      </c>
      <c r="H4699" s="1818">
        <v>4</v>
      </c>
      <c r="I4699" s="1818">
        <v>12</v>
      </c>
      <c r="J4699" s="1546" t="s">
        <v>6527</v>
      </c>
      <c r="K4699" s="1546" t="s">
        <v>6456</v>
      </c>
      <c r="L4699" s="1546" t="s">
        <v>6515</v>
      </c>
    </row>
    <row r="4700" spans="1:12">
      <c r="A4700" s="1546" t="s">
        <v>314</v>
      </c>
      <c r="B4700" s="1817">
        <v>18027</v>
      </c>
      <c r="C4700" s="1546" t="s">
        <v>2766</v>
      </c>
      <c r="D4700" s="1546" t="s">
        <v>2384</v>
      </c>
      <c r="E4700" s="1546" t="s">
        <v>492</v>
      </c>
      <c r="F4700" s="1546" t="s">
        <v>493</v>
      </c>
      <c r="G4700" s="1818">
        <v>1</v>
      </c>
      <c r="H4700" s="1818">
        <v>4</v>
      </c>
      <c r="I4700" s="1818">
        <v>4</v>
      </c>
      <c r="J4700" s="1546" t="s">
        <v>6527</v>
      </c>
      <c r="K4700" s="1546" t="s">
        <v>6456</v>
      </c>
      <c r="L4700" s="1546" t="s">
        <v>6515</v>
      </c>
    </row>
    <row r="4701" spans="1:12">
      <c r="A4701" s="1546" t="s">
        <v>314</v>
      </c>
      <c r="B4701" s="1817">
        <v>18030</v>
      </c>
      <c r="C4701" s="1546" t="s">
        <v>2766</v>
      </c>
      <c r="D4701" s="1546" t="s">
        <v>2384</v>
      </c>
      <c r="E4701" s="1546" t="s">
        <v>649</v>
      </c>
      <c r="F4701" s="1546" t="s">
        <v>650</v>
      </c>
      <c r="G4701" s="1818">
        <v>3</v>
      </c>
      <c r="H4701" s="1818">
        <v>4</v>
      </c>
      <c r="I4701" s="1818">
        <v>12</v>
      </c>
      <c r="J4701" s="1546" t="s">
        <v>6527</v>
      </c>
      <c r="K4701" s="1546" t="s">
        <v>6456</v>
      </c>
      <c r="L4701" s="1546" t="s">
        <v>6515</v>
      </c>
    </row>
    <row r="4702" spans="1:12">
      <c r="A4702" s="1546" t="s">
        <v>314</v>
      </c>
      <c r="B4702" s="1817">
        <v>18032</v>
      </c>
      <c r="C4702" s="1546" t="s">
        <v>2766</v>
      </c>
      <c r="D4702" s="1546" t="s">
        <v>2384</v>
      </c>
      <c r="E4702" s="1546" t="s">
        <v>976</v>
      </c>
      <c r="F4702" s="1546" t="s">
        <v>5996</v>
      </c>
      <c r="G4702" s="1818">
        <v>1</v>
      </c>
      <c r="H4702" s="1818">
        <v>50</v>
      </c>
      <c r="I4702" s="1818">
        <v>50</v>
      </c>
      <c r="J4702" s="1546" t="s">
        <v>6527</v>
      </c>
      <c r="K4702" s="1546" t="s">
        <v>6456</v>
      </c>
      <c r="L4702" s="1546" t="s">
        <v>6515</v>
      </c>
    </row>
    <row r="4703" spans="1:12">
      <c r="A4703" s="1546" t="s">
        <v>314</v>
      </c>
      <c r="B4703" s="1817">
        <v>18033</v>
      </c>
      <c r="C4703" s="1546" t="s">
        <v>2766</v>
      </c>
      <c r="D4703" s="1546" t="s">
        <v>2384</v>
      </c>
      <c r="E4703" s="1546" t="s">
        <v>1122</v>
      </c>
      <c r="F4703" s="1546" t="s">
        <v>6297</v>
      </c>
      <c r="G4703" s="1818">
        <v>1</v>
      </c>
      <c r="H4703" s="1818">
        <v>50</v>
      </c>
      <c r="I4703" s="1818">
        <v>50</v>
      </c>
      <c r="J4703" s="1546" t="s">
        <v>6527</v>
      </c>
      <c r="K4703" s="1546" t="s">
        <v>6456</v>
      </c>
      <c r="L4703" s="1546" t="s">
        <v>6515</v>
      </c>
    </row>
    <row r="4704" spans="1:12">
      <c r="A4704" s="1546" t="s">
        <v>314</v>
      </c>
      <c r="B4704" s="1817">
        <v>18035</v>
      </c>
      <c r="C4704" s="1546" t="s">
        <v>2766</v>
      </c>
      <c r="D4704" s="1546" t="s">
        <v>2384</v>
      </c>
      <c r="E4704" s="1546" t="s">
        <v>1082</v>
      </c>
      <c r="F4704" s="1546" t="s">
        <v>1081</v>
      </c>
      <c r="G4704" s="1818">
        <v>2</v>
      </c>
      <c r="H4704" s="1818">
        <v>5</v>
      </c>
      <c r="I4704" s="1818">
        <v>10</v>
      </c>
      <c r="J4704" s="1546" t="s">
        <v>6527</v>
      </c>
      <c r="K4704" s="1546" t="s">
        <v>6456</v>
      </c>
      <c r="L4704" s="1546" t="s">
        <v>6515</v>
      </c>
    </row>
    <row r="4705" spans="1:12">
      <c r="A4705" s="1546" t="s">
        <v>314</v>
      </c>
      <c r="B4705" s="1817">
        <v>18036</v>
      </c>
      <c r="C4705" s="1546" t="s">
        <v>2766</v>
      </c>
      <c r="D4705" s="1546" t="s">
        <v>2384</v>
      </c>
      <c r="E4705" s="1546" t="s">
        <v>1036</v>
      </c>
      <c r="F4705" s="1546" t="s">
        <v>1167</v>
      </c>
      <c r="G4705" s="1818"/>
      <c r="H4705" s="1818">
        <v>2</v>
      </c>
      <c r="I4705" s="1818">
        <v>2</v>
      </c>
      <c r="J4705" s="1546" t="s">
        <v>6523</v>
      </c>
      <c r="K4705" s="1546" t="s">
        <v>6456</v>
      </c>
      <c r="L4705" s="1546" t="s">
        <v>6515</v>
      </c>
    </row>
    <row r="4706" spans="1:12">
      <c r="A4706" s="1546" t="s">
        <v>314</v>
      </c>
      <c r="B4706" s="1817">
        <v>18038</v>
      </c>
      <c r="C4706" s="1546" t="s">
        <v>2766</v>
      </c>
      <c r="D4706" s="1546" t="s">
        <v>2384</v>
      </c>
      <c r="E4706" s="1546" t="s">
        <v>948</v>
      </c>
      <c r="F4706" s="1546" t="s">
        <v>947</v>
      </c>
      <c r="G4706" s="1818">
        <v>3</v>
      </c>
      <c r="H4706" s="1818">
        <v>25</v>
      </c>
      <c r="I4706" s="1818">
        <v>75</v>
      </c>
      <c r="J4706" s="1546" t="s">
        <v>6527</v>
      </c>
      <c r="K4706" s="1546" t="s">
        <v>6456</v>
      </c>
      <c r="L4706" s="1546" t="s">
        <v>6515</v>
      </c>
    </row>
    <row r="4707" spans="1:12">
      <c r="A4707" s="1546" t="s">
        <v>314</v>
      </c>
      <c r="B4707" s="1817">
        <v>18039</v>
      </c>
      <c r="C4707" s="1546" t="s">
        <v>2766</v>
      </c>
      <c r="D4707" s="1546" t="s">
        <v>2384</v>
      </c>
      <c r="E4707" s="1546" t="s">
        <v>636</v>
      </c>
      <c r="F4707" s="1546" t="s">
        <v>637</v>
      </c>
      <c r="G4707" s="1818">
        <v>0.54</v>
      </c>
      <c r="H4707" s="1818">
        <v>5</v>
      </c>
      <c r="I4707" s="1818">
        <v>2.7</v>
      </c>
      <c r="J4707" s="1546" t="s">
        <v>6527</v>
      </c>
      <c r="K4707" s="1546" t="s">
        <v>6456</v>
      </c>
      <c r="L4707" s="1546" t="s">
        <v>6515</v>
      </c>
    </row>
    <row r="4708" spans="1:12">
      <c r="A4708" s="1546" t="s">
        <v>314</v>
      </c>
      <c r="B4708" s="1817">
        <v>18041</v>
      </c>
      <c r="C4708" s="1546" t="s">
        <v>2766</v>
      </c>
      <c r="D4708" s="1546" t="s">
        <v>2384</v>
      </c>
      <c r="E4708" s="1546" t="s">
        <v>25</v>
      </c>
      <c r="F4708" s="1546" t="s">
        <v>2938</v>
      </c>
      <c r="G4708" s="1818">
        <v>1</v>
      </c>
      <c r="H4708" s="1818">
        <v>2</v>
      </c>
      <c r="I4708" s="1818">
        <v>2</v>
      </c>
      <c r="J4708" s="1546" t="s">
        <v>6527</v>
      </c>
      <c r="K4708" s="1546" t="s">
        <v>6456</v>
      </c>
      <c r="L4708" s="1546" t="s">
        <v>6515</v>
      </c>
    </row>
    <row r="4709" spans="1:12">
      <c r="A4709" s="1546" t="s">
        <v>314</v>
      </c>
      <c r="B4709" s="1817">
        <v>18042</v>
      </c>
      <c r="C4709" s="1546" t="s">
        <v>2766</v>
      </c>
      <c r="D4709" s="1546" t="s">
        <v>2384</v>
      </c>
      <c r="E4709" s="1546" t="s">
        <v>994</v>
      </c>
      <c r="F4709" s="1546" t="s">
        <v>993</v>
      </c>
      <c r="G4709" s="1818"/>
      <c r="H4709" s="1818">
        <v>2</v>
      </c>
      <c r="I4709" s="1818">
        <v>2</v>
      </c>
      <c r="J4709" s="1546" t="s">
        <v>6523</v>
      </c>
      <c r="K4709" s="1546" t="s">
        <v>6456</v>
      </c>
      <c r="L4709" s="1546" t="s">
        <v>6515</v>
      </c>
    </row>
    <row r="4710" spans="1:12">
      <c r="A4710" s="1546" t="s">
        <v>314</v>
      </c>
      <c r="B4710" s="1817">
        <v>18043</v>
      </c>
      <c r="C4710" s="1546" t="s">
        <v>2766</v>
      </c>
      <c r="D4710" s="1546" t="s">
        <v>2384</v>
      </c>
      <c r="E4710" s="1546" t="s">
        <v>277</v>
      </c>
      <c r="F4710" s="1546" t="s">
        <v>1473</v>
      </c>
      <c r="G4710" s="1818"/>
      <c r="H4710" s="1818">
        <v>2</v>
      </c>
      <c r="I4710" s="1818">
        <v>2</v>
      </c>
      <c r="J4710" s="1546" t="s">
        <v>6523</v>
      </c>
      <c r="K4710" s="1546" t="s">
        <v>6456</v>
      </c>
      <c r="L4710" s="1546" t="s">
        <v>6515</v>
      </c>
    </row>
    <row r="4711" spans="1:12">
      <c r="A4711" s="1546" t="s">
        <v>314</v>
      </c>
      <c r="B4711" s="1817">
        <v>18046</v>
      </c>
      <c r="C4711" s="1546" t="s">
        <v>2766</v>
      </c>
      <c r="D4711" s="1546" t="s">
        <v>2384</v>
      </c>
      <c r="E4711" s="1546" t="s">
        <v>1064</v>
      </c>
      <c r="F4711" s="1546" t="s">
        <v>1063</v>
      </c>
      <c r="G4711" s="1818">
        <v>2</v>
      </c>
      <c r="H4711" s="1818">
        <v>2</v>
      </c>
      <c r="I4711" s="1818">
        <v>4</v>
      </c>
      <c r="J4711" s="1546" t="s">
        <v>6527</v>
      </c>
      <c r="K4711" s="1546" t="s">
        <v>6456</v>
      </c>
      <c r="L4711" s="1546" t="s">
        <v>6515</v>
      </c>
    </row>
    <row r="4712" spans="1:12">
      <c r="A4712" s="1546" t="s">
        <v>314</v>
      </c>
      <c r="B4712" s="1817">
        <v>18047</v>
      </c>
      <c r="C4712" s="1546" t="s">
        <v>2766</v>
      </c>
      <c r="D4712" s="1546" t="s">
        <v>2384</v>
      </c>
      <c r="E4712" s="1546" t="s">
        <v>2083</v>
      </c>
      <c r="F4712" s="1546" t="s">
        <v>6515</v>
      </c>
      <c r="G4712" s="1818"/>
      <c r="H4712" s="1818">
        <v>2</v>
      </c>
      <c r="I4712" s="1818">
        <v>2</v>
      </c>
      <c r="J4712" s="1546" t="s">
        <v>6523</v>
      </c>
      <c r="K4712" s="1546" t="s">
        <v>6456</v>
      </c>
      <c r="L4712" s="1546" t="s">
        <v>6515</v>
      </c>
    </row>
    <row r="4713" spans="1:12">
      <c r="A4713" s="1546" t="s">
        <v>314</v>
      </c>
      <c r="B4713" s="1817">
        <v>18049</v>
      </c>
      <c r="C4713" s="1546" t="s">
        <v>2766</v>
      </c>
      <c r="D4713" s="1546" t="s">
        <v>2384</v>
      </c>
      <c r="E4713" s="1546" t="s">
        <v>6123</v>
      </c>
      <c r="F4713" s="1546" t="s">
        <v>824</v>
      </c>
      <c r="G4713" s="1818"/>
      <c r="H4713" s="1818">
        <v>2</v>
      </c>
      <c r="I4713" s="1818">
        <v>2</v>
      </c>
      <c r="J4713" s="1546" t="s">
        <v>6523</v>
      </c>
      <c r="K4713" s="1546" t="s">
        <v>6456</v>
      </c>
      <c r="L4713" s="1546" t="s">
        <v>6515</v>
      </c>
    </row>
    <row r="4714" spans="1:12">
      <c r="A4714" s="1546" t="s">
        <v>314</v>
      </c>
      <c r="B4714" s="1817">
        <v>18050</v>
      </c>
      <c r="C4714" s="1546" t="s">
        <v>2766</v>
      </c>
      <c r="D4714" s="1546" t="s">
        <v>2384</v>
      </c>
      <c r="E4714" s="1546" t="s">
        <v>613</v>
      </c>
      <c r="F4714" s="1546" t="s">
        <v>614</v>
      </c>
      <c r="G4714" s="1818"/>
      <c r="H4714" s="1818">
        <v>3</v>
      </c>
      <c r="I4714" s="1818">
        <v>3</v>
      </c>
      <c r="J4714" s="1546" t="s">
        <v>6523</v>
      </c>
      <c r="K4714" s="1546" t="s">
        <v>6456</v>
      </c>
      <c r="L4714" s="1546" t="s">
        <v>6515</v>
      </c>
    </row>
    <row r="4715" spans="1:12">
      <c r="A4715" s="1546" t="s">
        <v>314</v>
      </c>
      <c r="B4715" s="1817">
        <v>18051</v>
      </c>
      <c r="C4715" s="1546" t="s">
        <v>2766</v>
      </c>
      <c r="D4715" s="1546" t="s">
        <v>2384</v>
      </c>
      <c r="E4715" s="1546" t="s">
        <v>6293</v>
      </c>
      <c r="F4715" s="1546" t="s">
        <v>5882</v>
      </c>
      <c r="G4715" s="1818"/>
      <c r="H4715" s="1818">
        <v>3</v>
      </c>
      <c r="I4715" s="1818">
        <v>3</v>
      </c>
      <c r="J4715" s="1546" t="s">
        <v>6523</v>
      </c>
      <c r="K4715" s="1546" t="s">
        <v>6456</v>
      </c>
      <c r="L4715" s="1546" t="s">
        <v>6515</v>
      </c>
    </row>
    <row r="4716" spans="1:12">
      <c r="A4716" s="1546" t="s">
        <v>314</v>
      </c>
      <c r="B4716" s="1817">
        <v>18052</v>
      </c>
      <c r="C4716" s="1546" t="s">
        <v>2766</v>
      </c>
      <c r="D4716" s="1546" t="s">
        <v>2384</v>
      </c>
      <c r="E4716" s="1546" t="s">
        <v>1292</v>
      </c>
      <c r="F4716" s="1546" t="s">
        <v>6571</v>
      </c>
      <c r="G4716" s="1818"/>
      <c r="H4716" s="1818">
        <v>15</v>
      </c>
      <c r="I4716" s="1818">
        <v>15</v>
      </c>
      <c r="J4716" s="1546" t="s">
        <v>6523</v>
      </c>
      <c r="K4716" s="1546" t="s">
        <v>6456</v>
      </c>
      <c r="L4716" s="1546" t="s">
        <v>6515</v>
      </c>
    </row>
    <row r="4717" spans="1:12">
      <c r="A4717" s="1546" t="s">
        <v>314</v>
      </c>
      <c r="B4717" s="1817">
        <v>18053</v>
      </c>
      <c r="C4717" s="1546" t="s">
        <v>2766</v>
      </c>
      <c r="D4717" s="1546" t="s">
        <v>2384</v>
      </c>
      <c r="E4717" s="1546" t="s">
        <v>6245</v>
      </c>
      <c r="F4717" s="1546" t="s">
        <v>383</v>
      </c>
      <c r="G4717" s="1818"/>
      <c r="H4717" s="1818">
        <v>3</v>
      </c>
      <c r="I4717" s="1818">
        <v>3</v>
      </c>
      <c r="J4717" s="1546" t="s">
        <v>6523</v>
      </c>
      <c r="K4717" s="1546" t="s">
        <v>6456</v>
      </c>
      <c r="L4717" s="1546" t="s">
        <v>6515</v>
      </c>
    </row>
    <row r="4718" spans="1:12">
      <c r="A4718" s="1546" t="s">
        <v>314</v>
      </c>
      <c r="B4718" s="1817">
        <v>18086</v>
      </c>
      <c r="C4718" s="1546" t="s">
        <v>2731</v>
      </c>
      <c r="D4718" s="1546" t="s">
        <v>2385</v>
      </c>
      <c r="E4718" s="1546" t="s">
        <v>6318</v>
      </c>
      <c r="F4718" s="1546" t="s">
        <v>5824</v>
      </c>
      <c r="G4718" s="1818">
        <v>4</v>
      </c>
      <c r="H4718" s="1818">
        <v>5</v>
      </c>
      <c r="I4718" s="1818">
        <v>20</v>
      </c>
      <c r="J4718" s="1546" t="s">
        <v>6527</v>
      </c>
      <c r="K4718" s="1546" t="s">
        <v>6427</v>
      </c>
      <c r="L4718" s="1546" t="s">
        <v>6654</v>
      </c>
    </row>
    <row r="4719" spans="1:12">
      <c r="A4719" s="1546" t="s">
        <v>314</v>
      </c>
      <c r="B4719" s="1817">
        <v>18087</v>
      </c>
      <c r="C4719" s="1546" t="s">
        <v>2731</v>
      </c>
      <c r="D4719" s="1546" t="s">
        <v>2385</v>
      </c>
      <c r="E4719" s="1546" t="s">
        <v>6234</v>
      </c>
      <c r="F4719" s="1546" t="s">
        <v>5830</v>
      </c>
      <c r="G4719" s="1818">
        <v>2</v>
      </c>
      <c r="H4719" s="1818">
        <v>5</v>
      </c>
      <c r="I4719" s="1818">
        <v>10</v>
      </c>
      <c r="J4719" s="1546" t="s">
        <v>6527</v>
      </c>
      <c r="K4719" s="1546" t="s">
        <v>6427</v>
      </c>
      <c r="L4719" s="1546" t="s">
        <v>6654</v>
      </c>
    </row>
    <row r="4720" spans="1:12">
      <c r="A4720" s="1546" t="s">
        <v>314</v>
      </c>
      <c r="B4720" s="1817">
        <v>18088</v>
      </c>
      <c r="C4720" s="1546" t="s">
        <v>2731</v>
      </c>
      <c r="D4720" s="1546" t="s">
        <v>2385</v>
      </c>
      <c r="E4720" s="1546" t="s">
        <v>792</v>
      </c>
      <c r="F4720" s="1546" t="s">
        <v>793</v>
      </c>
      <c r="G4720" s="1818">
        <v>4</v>
      </c>
      <c r="H4720" s="1818">
        <v>5</v>
      </c>
      <c r="I4720" s="1818">
        <v>20</v>
      </c>
      <c r="J4720" s="1546" t="s">
        <v>6527</v>
      </c>
      <c r="K4720" s="1546" t="s">
        <v>6427</v>
      </c>
      <c r="L4720" s="1546" t="s">
        <v>6654</v>
      </c>
    </row>
    <row r="4721" spans="1:12">
      <c r="A4721" s="1546" t="s">
        <v>314</v>
      </c>
      <c r="B4721" s="1817">
        <v>18089</v>
      </c>
      <c r="C4721" s="1546" t="s">
        <v>2731</v>
      </c>
      <c r="D4721" s="1546" t="s">
        <v>2385</v>
      </c>
      <c r="E4721" s="1546" t="s">
        <v>6236</v>
      </c>
      <c r="F4721" s="1546" t="s">
        <v>341</v>
      </c>
      <c r="G4721" s="1818">
        <v>2</v>
      </c>
      <c r="H4721" s="1818">
        <v>5</v>
      </c>
      <c r="I4721" s="1818">
        <v>10</v>
      </c>
      <c r="J4721" s="1546" t="s">
        <v>6527</v>
      </c>
      <c r="K4721" s="1546" t="s">
        <v>6427</v>
      </c>
      <c r="L4721" s="1546" t="s">
        <v>6654</v>
      </c>
    </row>
    <row r="4722" spans="1:12">
      <c r="A4722" s="1546" t="s">
        <v>314</v>
      </c>
      <c r="B4722" s="1817">
        <v>18090</v>
      </c>
      <c r="C4722" s="1546" t="s">
        <v>2731</v>
      </c>
      <c r="D4722" s="1546" t="s">
        <v>2385</v>
      </c>
      <c r="E4722" s="1546" t="s">
        <v>6370</v>
      </c>
      <c r="F4722" s="1546" t="s">
        <v>5854</v>
      </c>
      <c r="G4722" s="1818">
        <v>4</v>
      </c>
      <c r="H4722" s="1818">
        <v>5</v>
      </c>
      <c r="I4722" s="1818">
        <v>20</v>
      </c>
      <c r="J4722" s="1546" t="s">
        <v>6527</v>
      </c>
      <c r="K4722" s="1546" t="s">
        <v>6427</v>
      </c>
      <c r="L4722" s="1546" t="s">
        <v>6654</v>
      </c>
    </row>
    <row r="4723" spans="1:12">
      <c r="A4723" s="1546" t="s">
        <v>314</v>
      </c>
      <c r="B4723" s="1817">
        <v>18091</v>
      </c>
      <c r="C4723" s="1546" t="s">
        <v>2731</v>
      </c>
      <c r="D4723" s="1546" t="s">
        <v>2385</v>
      </c>
      <c r="E4723" s="1546" t="s">
        <v>462</v>
      </c>
      <c r="F4723" s="1546" t="s">
        <v>461</v>
      </c>
      <c r="G4723" s="1818">
        <v>4</v>
      </c>
      <c r="H4723" s="1818">
        <v>5</v>
      </c>
      <c r="I4723" s="1818">
        <v>20</v>
      </c>
      <c r="J4723" s="1546" t="s">
        <v>6527</v>
      </c>
      <c r="K4723" s="1546" t="s">
        <v>6427</v>
      </c>
      <c r="L4723" s="1546" t="s">
        <v>6654</v>
      </c>
    </row>
    <row r="4724" spans="1:12">
      <c r="A4724" s="1546" t="s">
        <v>314</v>
      </c>
      <c r="B4724" s="1817">
        <v>18092</v>
      </c>
      <c r="C4724" s="1546" t="s">
        <v>2731</v>
      </c>
      <c r="D4724" s="1546" t="s">
        <v>2385</v>
      </c>
      <c r="E4724" s="1546" t="s">
        <v>6248</v>
      </c>
      <c r="F4724" s="1546" t="s">
        <v>459</v>
      </c>
      <c r="G4724" s="1818">
        <v>4</v>
      </c>
      <c r="H4724" s="1818">
        <v>5</v>
      </c>
      <c r="I4724" s="1818">
        <v>20</v>
      </c>
      <c r="J4724" s="1546" t="s">
        <v>6527</v>
      </c>
      <c r="K4724" s="1546" t="s">
        <v>6427</v>
      </c>
      <c r="L4724" s="1546" t="s">
        <v>6654</v>
      </c>
    </row>
    <row r="4725" spans="1:12">
      <c r="A4725" s="1546" t="s">
        <v>314</v>
      </c>
      <c r="B4725" s="1817">
        <v>18093</v>
      </c>
      <c r="C4725" s="1546" t="s">
        <v>2731</v>
      </c>
      <c r="D4725" s="1546" t="s">
        <v>2385</v>
      </c>
      <c r="E4725" s="1546" t="s">
        <v>6249</v>
      </c>
      <c r="F4725" s="1546" t="s">
        <v>453</v>
      </c>
      <c r="G4725" s="1818">
        <v>4</v>
      </c>
      <c r="H4725" s="1818">
        <v>5</v>
      </c>
      <c r="I4725" s="1818">
        <v>20</v>
      </c>
      <c r="J4725" s="1546" t="s">
        <v>6527</v>
      </c>
      <c r="K4725" s="1546" t="s">
        <v>6427</v>
      </c>
      <c r="L4725" s="1546" t="s">
        <v>6654</v>
      </c>
    </row>
    <row r="4726" spans="1:12">
      <c r="A4726" s="1546" t="s">
        <v>314</v>
      </c>
      <c r="B4726" s="1817">
        <v>18094</v>
      </c>
      <c r="C4726" s="1546" t="s">
        <v>2731</v>
      </c>
      <c r="D4726" s="1546" t="s">
        <v>2385</v>
      </c>
      <c r="E4726" s="1546" t="s">
        <v>6245</v>
      </c>
      <c r="F4726" s="1546" t="s">
        <v>383</v>
      </c>
      <c r="G4726" s="1818">
        <v>4</v>
      </c>
      <c r="H4726" s="1818">
        <v>5</v>
      </c>
      <c r="I4726" s="1818">
        <v>20</v>
      </c>
      <c r="J4726" s="1546" t="s">
        <v>6527</v>
      </c>
      <c r="K4726" s="1546" t="s">
        <v>6427</v>
      </c>
      <c r="L4726" s="1546" t="s">
        <v>6654</v>
      </c>
    </row>
    <row r="4727" spans="1:12">
      <c r="A4727" s="1546" t="s">
        <v>314</v>
      </c>
      <c r="B4727" s="1817">
        <v>18095</v>
      </c>
      <c r="C4727" s="1546" t="s">
        <v>2731</v>
      </c>
      <c r="D4727" s="1546" t="s">
        <v>2385</v>
      </c>
      <c r="E4727" s="1546" t="s">
        <v>283</v>
      </c>
      <c r="F4727" s="1546" t="s">
        <v>282</v>
      </c>
      <c r="G4727" s="1818">
        <v>10</v>
      </c>
      <c r="H4727" s="1818">
        <v>5</v>
      </c>
      <c r="I4727" s="1818">
        <v>50</v>
      </c>
      <c r="J4727" s="1546" t="s">
        <v>6527</v>
      </c>
      <c r="K4727" s="1546" t="s">
        <v>6427</v>
      </c>
      <c r="L4727" s="1546" t="s">
        <v>6654</v>
      </c>
    </row>
    <row r="4728" spans="1:12">
      <c r="A4728" s="1546" t="s">
        <v>314</v>
      </c>
      <c r="B4728" s="1817">
        <v>18096</v>
      </c>
      <c r="C4728" s="1546" t="s">
        <v>2731</v>
      </c>
      <c r="D4728" s="1546" t="s">
        <v>2385</v>
      </c>
      <c r="E4728" s="1546" t="s">
        <v>2763</v>
      </c>
      <c r="F4728" s="1546" t="s">
        <v>2762</v>
      </c>
      <c r="G4728" s="1818">
        <v>4</v>
      </c>
      <c r="H4728" s="1818">
        <v>5</v>
      </c>
      <c r="I4728" s="1818">
        <v>20</v>
      </c>
      <c r="J4728" s="1546" t="s">
        <v>6527</v>
      </c>
      <c r="K4728" s="1546" t="s">
        <v>6427</v>
      </c>
      <c r="L4728" s="1546" t="s">
        <v>6654</v>
      </c>
    </row>
    <row r="4729" spans="1:12">
      <c r="A4729" s="1546" t="s">
        <v>314</v>
      </c>
      <c r="B4729" s="1817">
        <v>18097</v>
      </c>
      <c r="C4729" s="1546" t="s">
        <v>2731</v>
      </c>
      <c r="D4729" s="1546" t="s">
        <v>2385</v>
      </c>
      <c r="E4729" s="1546" t="s">
        <v>6285</v>
      </c>
      <c r="F4729" s="1546" t="s">
        <v>1031</v>
      </c>
      <c r="G4729" s="1818">
        <v>8</v>
      </c>
      <c r="H4729" s="1818">
        <v>5</v>
      </c>
      <c r="I4729" s="1818">
        <v>40</v>
      </c>
      <c r="J4729" s="1546" t="s">
        <v>6527</v>
      </c>
      <c r="K4729" s="1546" t="s">
        <v>6427</v>
      </c>
      <c r="L4729" s="1546" t="s">
        <v>6654</v>
      </c>
    </row>
    <row r="4730" spans="1:12">
      <c r="A4730" s="1546" t="s">
        <v>314</v>
      </c>
      <c r="B4730" s="1817">
        <v>18098</v>
      </c>
      <c r="C4730" s="1546" t="s">
        <v>2731</v>
      </c>
      <c r="D4730" s="1546" t="s">
        <v>2385</v>
      </c>
      <c r="E4730" s="1546" t="s">
        <v>1661</v>
      </c>
      <c r="F4730" s="1546" t="s">
        <v>438</v>
      </c>
      <c r="G4730" s="1818">
        <v>4</v>
      </c>
      <c r="H4730" s="1818">
        <v>5</v>
      </c>
      <c r="I4730" s="1818">
        <v>20</v>
      </c>
      <c r="J4730" s="1546" t="s">
        <v>6527</v>
      </c>
      <c r="K4730" s="1546" t="s">
        <v>6427</v>
      </c>
      <c r="L4730" s="1546" t="s">
        <v>6654</v>
      </c>
    </row>
    <row r="4731" spans="1:12">
      <c r="A4731" s="1546" t="s">
        <v>314</v>
      </c>
      <c r="B4731" s="1817">
        <v>18099</v>
      </c>
      <c r="C4731" s="1546" t="s">
        <v>2731</v>
      </c>
      <c r="D4731" s="1546" t="s">
        <v>2385</v>
      </c>
      <c r="E4731" s="1546" t="s">
        <v>6329</v>
      </c>
      <c r="F4731" s="1546" t="s">
        <v>6292</v>
      </c>
      <c r="G4731" s="1818">
        <v>4</v>
      </c>
      <c r="H4731" s="1818">
        <v>5</v>
      </c>
      <c r="I4731" s="1818">
        <v>20</v>
      </c>
      <c r="J4731" s="1546" t="s">
        <v>6527</v>
      </c>
      <c r="K4731" s="1546" t="s">
        <v>6427</v>
      </c>
      <c r="L4731" s="1546" t="s">
        <v>6654</v>
      </c>
    </row>
    <row r="4732" spans="1:12">
      <c r="A4732" s="1546" t="s">
        <v>314</v>
      </c>
      <c r="B4732" s="1817">
        <v>18100</v>
      </c>
      <c r="C4732" s="1546" t="s">
        <v>2731</v>
      </c>
      <c r="D4732" s="1546" t="s">
        <v>2385</v>
      </c>
      <c r="E4732" s="1546" t="s">
        <v>6112</v>
      </c>
      <c r="F4732" s="1546" t="s">
        <v>6515</v>
      </c>
      <c r="G4732" s="1818">
        <v>2</v>
      </c>
      <c r="H4732" s="1818">
        <v>10</v>
      </c>
      <c r="I4732" s="1818">
        <v>20</v>
      </c>
      <c r="J4732" s="1546" t="s">
        <v>6527</v>
      </c>
      <c r="K4732" s="1546" t="s">
        <v>6427</v>
      </c>
      <c r="L4732" s="1546" t="s">
        <v>6654</v>
      </c>
    </row>
    <row r="4733" spans="1:12">
      <c r="A4733" s="1546" t="s">
        <v>314</v>
      </c>
      <c r="B4733" s="1817">
        <v>18102</v>
      </c>
      <c r="C4733" s="1546" t="s">
        <v>2731</v>
      </c>
      <c r="D4733" s="1546" t="s">
        <v>2385</v>
      </c>
      <c r="E4733" s="1546" t="s">
        <v>768</v>
      </c>
      <c r="F4733" s="1546" t="s">
        <v>769</v>
      </c>
      <c r="G4733" s="1818"/>
      <c r="H4733" s="1818"/>
      <c r="I4733" s="1818">
        <v>2000</v>
      </c>
      <c r="J4733" s="1546" t="s">
        <v>6523</v>
      </c>
      <c r="K4733" s="1546" t="s">
        <v>6427</v>
      </c>
      <c r="L4733" s="1546" t="s">
        <v>6654</v>
      </c>
    </row>
    <row r="4734" spans="1:12">
      <c r="A4734" s="1546" t="s">
        <v>314</v>
      </c>
      <c r="B4734" s="1817">
        <v>18103</v>
      </c>
      <c r="C4734" s="1546" t="s">
        <v>2731</v>
      </c>
      <c r="D4734" s="1546" t="s">
        <v>2385</v>
      </c>
      <c r="E4734" s="1546" t="s">
        <v>770</v>
      </c>
      <c r="F4734" s="1546" t="s">
        <v>769</v>
      </c>
      <c r="G4734" s="1818"/>
      <c r="H4734" s="1818"/>
      <c r="I4734" s="1818">
        <v>5000</v>
      </c>
      <c r="J4734" s="1546" t="s">
        <v>6523</v>
      </c>
      <c r="K4734" s="1546" t="s">
        <v>6427</v>
      </c>
      <c r="L4734" s="1546" t="s">
        <v>6654</v>
      </c>
    </row>
    <row r="4735" spans="1:12">
      <c r="A4735" s="1546" t="s">
        <v>314</v>
      </c>
      <c r="B4735" s="1817">
        <v>18105</v>
      </c>
      <c r="C4735" s="1546" t="s">
        <v>2731</v>
      </c>
      <c r="D4735" s="1546" t="s">
        <v>2385</v>
      </c>
      <c r="E4735" s="1546" t="s">
        <v>6147</v>
      </c>
      <c r="F4735" s="1546" t="s">
        <v>303</v>
      </c>
      <c r="G4735" s="1818">
        <v>1</v>
      </c>
      <c r="H4735" s="1818">
        <v>20</v>
      </c>
      <c r="I4735" s="1818">
        <v>20</v>
      </c>
      <c r="J4735" s="1546" t="s">
        <v>6527</v>
      </c>
      <c r="K4735" s="1546" t="s">
        <v>6427</v>
      </c>
      <c r="L4735" s="1546" t="s">
        <v>6654</v>
      </c>
    </row>
    <row r="4736" spans="1:12">
      <c r="A4736" s="1546" t="s">
        <v>314</v>
      </c>
      <c r="B4736" s="1817">
        <v>18107</v>
      </c>
      <c r="C4736" s="1546" t="s">
        <v>2731</v>
      </c>
      <c r="D4736" s="1546" t="s">
        <v>2385</v>
      </c>
      <c r="E4736" s="1546" t="s">
        <v>6215</v>
      </c>
      <c r="F4736" s="1546" t="s">
        <v>2765</v>
      </c>
      <c r="G4736" s="1818">
        <v>13</v>
      </c>
      <c r="H4736" s="1818">
        <v>4</v>
      </c>
      <c r="I4736" s="1818">
        <v>52</v>
      </c>
      <c r="J4736" s="1546" t="s">
        <v>6527</v>
      </c>
      <c r="K4736" s="1546" t="s">
        <v>6427</v>
      </c>
      <c r="L4736" s="1546" t="s">
        <v>6654</v>
      </c>
    </row>
    <row r="4737" spans="1:12">
      <c r="A4737" s="1546" t="s">
        <v>314</v>
      </c>
      <c r="B4737" s="1817">
        <v>18108</v>
      </c>
      <c r="C4737" s="1546" t="s">
        <v>2731</v>
      </c>
      <c r="D4737" s="1546" t="s">
        <v>2385</v>
      </c>
      <c r="E4737" s="1546" t="s">
        <v>6106</v>
      </c>
      <c r="F4737" s="1546" t="s">
        <v>333</v>
      </c>
      <c r="G4737" s="1818">
        <v>4</v>
      </c>
      <c r="H4737" s="1818">
        <v>5</v>
      </c>
      <c r="I4737" s="1818">
        <v>20</v>
      </c>
      <c r="J4737" s="1546" t="s">
        <v>6527</v>
      </c>
      <c r="K4737" s="1546" t="s">
        <v>6427</v>
      </c>
      <c r="L4737" s="1546" t="s">
        <v>6654</v>
      </c>
    </row>
    <row r="4738" spans="1:12">
      <c r="A4738" s="1546" t="s">
        <v>314</v>
      </c>
      <c r="B4738" s="1817">
        <v>18118</v>
      </c>
      <c r="C4738" s="1546" t="s">
        <v>2731</v>
      </c>
      <c r="D4738" s="1546" t="s">
        <v>2385</v>
      </c>
      <c r="E4738" s="1546" t="s">
        <v>1029</v>
      </c>
      <c r="F4738" s="1546" t="s">
        <v>21</v>
      </c>
      <c r="G4738" s="1818">
        <v>82</v>
      </c>
      <c r="H4738" s="1818"/>
      <c r="I4738" s="1818">
        <v>7422</v>
      </c>
      <c r="J4738" s="1546" t="s">
        <v>6523</v>
      </c>
      <c r="K4738" s="1546" t="s">
        <v>6427</v>
      </c>
      <c r="L4738" s="1546" t="s">
        <v>6654</v>
      </c>
    </row>
    <row r="4739" spans="1:12">
      <c r="A4739" s="1546" t="s">
        <v>314</v>
      </c>
      <c r="B4739" s="1817">
        <v>18142</v>
      </c>
      <c r="C4739" s="1546" t="s">
        <v>2770</v>
      </c>
      <c r="D4739" s="1546" t="s">
        <v>2386</v>
      </c>
      <c r="E4739" s="1546" t="s">
        <v>6248</v>
      </c>
      <c r="F4739" s="1546" t="s">
        <v>459</v>
      </c>
      <c r="G4739" s="1818">
        <v>1</v>
      </c>
      <c r="H4739" s="1818">
        <v>5</v>
      </c>
      <c r="I4739" s="1818">
        <v>5</v>
      </c>
      <c r="J4739" s="1546" t="s">
        <v>6527</v>
      </c>
      <c r="K4739" s="1546" t="s">
        <v>6456</v>
      </c>
      <c r="L4739" s="1546" t="s">
        <v>6515</v>
      </c>
    </row>
    <row r="4740" spans="1:12">
      <c r="A4740" s="1546" t="s">
        <v>314</v>
      </c>
      <c r="B4740" s="1817">
        <v>18143</v>
      </c>
      <c r="C4740" s="1546" t="s">
        <v>2770</v>
      </c>
      <c r="D4740" s="1546" t="s">
        <v>2386</v>
      </c>
      <c r="E4740" s="1546" t="s">
        <v>1672</v>
      </c>
      <c r="F4740" s="1546" t="s">
        <v>577</v>
      </c>
      <c r="G4740" s="1818">
        <v>1</v>
      </c>
      <c r="H4740" s="1818">
        <v>5</v>
      </c>
      <c r="I4740" s="1818">
        <v>5</v>
      </c>
      <c r="J4740" s="1546" t="s">
        <v>6527</v>
      </c>
      <c r="K4740" s="1546" t="s">
        <v>6456</v>
      </c>
      <c r="L4740" s="1546" t="s">
        <v>6515</v>
      </c>
    </row>
    <row r="4741" spans="1:12">
      <c r="A4741" s="1546" t="s">
        <v>314</v>
      </c>
      <c r="B4741" s="1817">
        <v>18144</v>
      </c>
      <c r="C4741" s="1546" t="s">
        <v>2770</v>
      </c>
      <c r="D4741" s="1546" t="s">
        <v>2386</v>
      </c>
      <c r="E4741" s="1546" t="s">
        <v>5874</v>
      </c>
      <c r="F4741" s="1546" t="s">
        <v>6374</v>
      </c>
      <c r="G4741" s="1818">
        <v>1</v>
      </c>
      <c r="H4741" s="1818">
        <v>5</v>
      </c>
      <c r="I4741" s="1818">
        <v>5</v>
      </c>
      <c r="J4741" s="1546" t="s">
        <v>6527</v>
      </c>
      <c r="K4741" s="1546" t="s">
        <v>6456</v>
      </c>
      <c r="L4741" s="1546" t="s">
        <v>6515</v>
      </c>
    </row>
    <row r="4742" spans="1:12">
      <c r="A4742" s="1546" t="s">
        <v>314</v>
      </c>
      <c r="B4742" s="1817">
        <v>18146</v>
      </c>
      <c r="C4742" s="1546" t="s">
        <v>2770</v>
      </c>
      <c r="D4742" s="1546" t="s">
        <v>2386</v>
      </c>
      <c r="E4742" s="1546" t="s">
        <v>937</v>
      </c>
      <c r="F4742" s="1546" t="s">
        <v>936</v>
      </c>
      <c r="G4742" s="1818">
        <v>1</v>
      </c>
      <c r="H4742" s="1818">
        <v>4</v>
      </c>
      <c r="I4742" s="1818">
        <v>4</v>
      </c>
      <c r="J4742" s="1546" t="s">
        <v>6527</v>
      </c>
      <c r="K4742" s="1546" t="s">
        <v>6456</v>
      </c>
      <c r="L4742" s="1546" t="s">
        <v>6515</v>
      </c>
    </row>
    <row r="4743" spans="1:12">
      <c r="A4743" s="1546" t="s">
        <v>314</v>
      </c>
      <c r="B4743" s="1817">
        <v>18148</v>
      </c>
      <c r="C4743" s="1546" t="s">
        <v>2770</v>
      </c>
      <c r="D4743" s="1546" t="s">
        <v>2386</v>
      </c>
      <c r="E4743" s="1546" t="s">
        <v>2772</v>
      </c>
      <c r="F4743" s="1546" t="s">
        <v>6515</v>
      </c>
      <c r="G4743" s="1818"/>
      <c r="H4743" s="1818"/>
      <c r="I4743" s="1818">
        <v>1</v>
      </c>
      <c r="J4743" s="1546" t="s">
        <v>6523</v>
      </c>
      <c r="K4743" s="1546" t="s">
        <v>6456</v>
      </c>
      <c r="L4743" s="1546" t="s">
        <v>6515</v>
      </c>
    </row>
    <row r="4744" spans="1:12">
      <c r="A4744" s="1546" t="s">
        <v>314</v>
      </c>
      <c r="B4744" s="1817">
        <v>18150</v>
      </c>
      <c r="C4744" s="1546" t="s">
        <v>2770</v>
      </c>
      <c r="D4744" s="1546" t="s">
        <v>2386</v>
      </c>
      <c r="E4744" s="1546" t="s">
        <v>1699</v>
      </c>
      <c r="F4744" s="1546" t="s">
        <v>6488</v>
      </c>
      <c r="G4744" s="1818">
        <v>1</v>
      </c>
      <c r="H4744" s="1818">
        <v>30</v>
      </c>
      <c r="I4744" s="1818">
        <v>30</v>
      </c>
      <c r="J4744" s="1546" t="s">
        <v>6527</v>
      </c>
      <c r="K4744" s="1546" t="s">
        <v>6456</v>
      </c>
      <c r="L4744" s="1546" t="s">
        <v>6515</v>
      </c>
    </row>
    <row r="4745" spans="1:12">
      <c r="A4745" s="1546" t="s">
        <v>314</v>
      </c>
      <c r="B4745" s="1817">
        <v>18184</v>
      </c>
      <c r="C4745" s="1546" t="s">
        <v>2770</v>
      </c>
      <c r="D4745" s="1546" t="s">
        <v>2387</v>
      </c>
      <c r="E4745" s="1546" t="s">
        <v>5874</v>
      </c>
      <c r="F4745" s="1546" t="s">
        <v>6374</v>
      </c>
      <c r="G4745" s="1818">
        <v>1</v>
      </c>
      <c r="H4745" s="1818">
        <v>5</v>
      </c>
      <c r="I4745" s="1818">
        <v>5</v>
      </c>
      <c r="J4745" s="1546" t="s">
        <v>6527</v>
      </c>
      <c r="K4745" s="1546" t="s">
        <v>6456</v>
      </c>
      <c r="L4745" s="1546" t="s">
        <v>6515</v>
      </c>
    </row>
    <row r="4746" spans="1:12">
      <c r="A4746" s="1546" t="s">
        <v>314</v>
      </c>
      <c r="B4746" s="1817">
        <v>18185</v>
      </c>
      <c r="C4746" s="1546" t="s">
        <v>2770</v>
      </c>
      <c r="D4746" s="1546" t="s">
        <v>2387</v>
      </c>
      <c r="E4746" s="1546" t="s">
        <v>6265</v>
      </c>
      <c r="F4746" s="1546" t="s">
        <v>585</v>
      </c>
      <c r="G4746" s="1818">
        <v>1</v>
      </c>
      <c r="H4746" s="1818">
        <v>5</v>
      </c>
      <c r="I4746" s="1818">
        <v>5</v>
      </c>
      <c r="J4746" s="1546" t="s">
        <v>6527</v>
      </c>
      <c r="K4746" s="1546" t="s">
        <v>6456</v>
      </c>
      <c r="L4746" s="1546" t="s">
        <v>6515</v>
      </c>
    </row>
    <row r="4747" spans="1:12">
      <c r="A4747" s="1546" t="s">
        <v>314</v>
      </c>
      <c r="B4747" s="1817">
        <v>18186</v>
      </c>
      <c r="C4747" s="1546" t="s">
        <v>2770</v>
      </c>
      <c r="D4747" s="1546" t="s">
        <v>2387</v>
      </c>
      <c r="E4747" s="1546" t="s">
        <v>6294</v>
      </c>
      <c r="F4747" s="1546" t="s">
        <v>362</v>
      </c>
      <c r="G4747" s="1818">
        <v>2</v>
      </c>
      <c r="H4747" s="1818">
        <v>1</v>
      </c>
      <c r="I4747" s="1818">
        <v>2</v>
      </c>
      <c r="J4747" s="1546" t="s">
        <v>6527</v>
      </c>
      <c r="K4747" s="1546" t="s">
        <v>6456</v>
      </c>
      <c r="L4747" s="1546" t="s">
        <v>6515</v>
      </c>
    </row>
    <row r="4748" spans="1:12">
      <c r="A4748" s="1546" t="s">
        <v>314</v>
      </c>
      <c r="B4748" s="1817">
        <v>18187</v>
      </c>
      <c r="C4748" s="1546" t="s">
        <v>2770</v>
      </c>
      <c r="D4748" s="1546" t="s">
        <v>2387</v>
      </c>
      <c r="E4748" s="1546" t="s">
        <v>6176</v>
      </c>
      <c r="F4748" s="1546" t="s">
        <v>6096</v>
      </c>
      <c r="G4748" s="1818">
        <v>1</v>
      </c>
      <c r="H4748" s="1818">
        <v>5</v>
      </c>
      <c r="I4748" s="1818">
        <v>5</v>
      </c>
      <c r="J4748" s="1546" t="s">
        <v>6527</v>
      </c>
      <c r="K4748" s="1546" t="s">
        <v>6456</v>
      </c>
      <c r="L4748" s="1546" t="s">
        <v>6515</v>
      </c>
    </row>
    <row r="4749" spans="1:12">
      <c r="A4749" s="1546" t="s">
        <v>314</v>
      </c>
      <c r="B4749" s="1817">
        <v>18188</v>
      </c>
      <c r="C4749" s="1546" t="s">
        <v>2770</v>
      </c>
      <c r="D4749" s="1546" t="s">
        <v>2387</v>
      </c>
      <c r="E4749" s="1546" t="s">
        <v>6278</v>
      </c>
      <c r="F4749" s="1546" t="s">
        <v>5973</v>
      </c>
      <c r="G4749" s="1818">
        <v>1</v>
      </c>
      <c r="H4749" s="1818">
        <v>5</v>
      </c>
      <c r="I4749" s="1818">
        <v>5</v>
      </c>
      <c r="J4749" s="1546" t="s">
        <v>6527</v>
      </c>
      <c r="K4749" s="1546" t="s">
        <v>6456</v>
      </c>
      <c r="L4749" s="1546" t="s">
        <v>6515</v>
      </c>
    </row>
    <row r="4750" spans="1:12">
      <c r="A4750" s="1546" t="s">
        <v>314</v>
      </c>
      <c r="B4750" s="1817">
        <v>18190</v>
      </c>
      <c r="C4750" s="1546" t="s">
        <v>2770</v>
      </c>
      <c r="D4750" s="1546" t="s">
        <v>2387</v>
      </c>
      <c r="E4750" s="1546" t="s">
        <v>649</v>
      </c>
      <c r="F4750" s="1546" t="s">
        <v>650</v>
      </c>
      <c r="G4750" s="1818">
        <v>1</v>
      </c>
      <c r="H4750" s="1818">
        <v>4</v>
      </c>
      <c r="I4750" s="1818">
        <v>4</v>
      </c>
      <c r="J4750" s="1546" t="s">
        <v>6527</v>
      </c>
      <c r="K4750" s="1546" t="s">
        <v>6456</v>
      </c>
      <c r="L4750" s="1546" t="s">
        <v>6515</v>
      </c>
    </row>
    <row r="4751" spans="1:12">
      <c r="A4751" s="1546" t="s">
        <v>314</v>
      </c>
      <c r="B4751" s="1817">
        <v>18191</v>
      </c>
      <c r="C4751" s="1546" t="s">
        <v>2770</v>
      </c>
      <c r="D4751" s="1546" t="s">
        <v>2387</v>
      </c>
      <c r="E4751" s="1546" t="s">
        <v>649</v>
      </c>
      <c r="F4751" s="1546" t="s">
        <v>650</v>
      </c>
      <c r="G4751" s="1818">
        <v>1</v>
      </c>
      <c r="H4751" s="1818">
        <v>1</v>
      </c>
      <c r="I4751" s="1818">
        <v>1</v>
      </c>
      <c r="J4751" s="1546" t="s">
        <v>6527</v>
      </c>
      <c r="K4751" s="1546" t="s">
        <v>6456</v>
      </c>
      <c r="L4751" s="1546" t="s">
        <v>6515</v>
      </c>
    </row>
    <row r="4752" spans="1:12">
      <c r="A4752" s="1546" t="s">
        <v>314</v>
      </c>
      <c r="B4752" s="1817">
        <v>18193</v>
      </c>
      <c r="C4752" s="1546" t="s">
        <v>2770</v>
      </c>
      <c r="D4752" s="1546" t="s">
        <v>2387</v>
      </c>
      <c r="E4752" s="1546" t="s">
        <v>548</v>
      </c>
      <c r="F4752" s="1546" t="s">
        <v>6544</v>
      </c>
      <c r="G4752" s="1818">
        <v>1</v>
      </c>
      <c r="H4752" s="1818">
        <v>100</v>
      </c>
      <c r="I4752" s="1818">
        <v>100</v>
      </c>
      <c r="J4752" s="1546" t="s">
        <v>6527</v>
      </c>
      <c r="K4752" s="1546" t="s">
        <v>6456</v>
      </c>
      <c r="L4752" s="1546" t="s">
        <v>6515</v>
      </c>
    </row>
    <row r="4753" spans="1:12">
      <c r="A4753" s="1546" t="s">
        <v>314</v>
      </c>
      <c r="B4753" s="1817">
        <v>18195</v>
      </c>
      <c r="C4753" s="1546" t="s">
        <v>2770</v>
      </c>
      <c r="D4753" s="1546" t="s">
        <v>2387</v>
      </c>
      <c r="E4753" s="1546" t="s">
        <v>6099</v>
      </c>
      <c r="F4753" s="1546" t="s">
        <v>294</v>
      </c>
      <c r="G4753" s="1818">
        <v>1</v>
      </c>
      <c r="H4753" s="1818">
        <v>4</v>
      </c>
      <c r="I4753" s="1818">
        <v>4</v>
      </c>
      <c r="J4753" s="1546" t="s">
        <v>6527</v>
      </c>
      <c r="K4753" s="1546" t="s">
        <v>6456</v>
      </c>
      <c r="L4753" s="1546" t="s">
        <v>6515</v>
      </c>
    </row>
    <row r="4754" spans="1:12">
      <c r="A4754" s="1546" t="s">
        <v>314</v>
      </c>
      <c r="B4754" s="1817">
        <v>18196</v>
      </c>
      <c r="C4754" s="1546" t="s">
        <v>2770</v>
      </c>
      <c r="D4754" s="1546" t="s">
        <v>2387</v>
      </c>
      <c r="E4754" s="1546" t="s">
        <v>6127</v>
      </c>
      <c r="F4754" s="1546" t="s">
        <v>847</v>
      </c>
      <c r="G4754" s="1818">
        <v>1</v>
      </c>
      <c r="H4754" s="1818">
        <v>4</v>
      </c>
      <c r="I4754" s="1818">
        <v>4</v>
      </c>
      <c r="J4754" s="1546" t="s">
        <v>6527</v>
      </c>
      <c r="K4754" s="1546" t="s">
        <v>6456</v>
      </c>
      <c r="L4754" s="1546" t="s">
        <v>6515</v>
      </c>
    </row>
    <row r="4755" spans="1:12">
      <c r="A4755" s="1546" t="s">
        <v>314</v>
      </c>
      <c r="B4755" s="1817">
        <v>18197</v>
      </c>
      <c r="C4755" s="1546" t="s">
        <v>2770</v>
      </c>
      <c r="D4755" s="1546" t="s">
        <v>2387</v>
      </c>
      <c r="E4755" s="1546" t="s">
        <v>310</v>
      </c>
      <c r="F4755" s="1546" t="s">
        <v>311</v>
      </c>
      <c r="G4755" s="1818">
        <v>1</v>
      </c>
      <c r="H4755" s="1818">
        <v>4</v>
      </c>
      <c r="I4755" s="1818">
        <v>4</v>
      </c>
      <c r="J4755" s="1546" t="s">
        <v>6527</v>
      </c>
      <c r="K4755" s="1546" t="s">
        <v>6456</v>
      </c>
      <c r="L4755" s="1546" t="s">
        <v>6515</v>
      </c>
    </row>
    <row r="4756" spans="1:12">
      <c r="A4756" s="1546" t="s">
        <v>314</v>
      </c>
      <c r="B4756" s="1817">
        <v>18198</v>
      </c>
      <c r="C4756" s="1546" t="s">
        <v>2770</v>
      </c>
      <c r="D4756" s="1546" t="s">
        <v>2387</v>
      </c>
      <c r="E4756" s="1546" t="s">
        <v>310</v>
      </c>
      <c r="F4756" s="1546" t="s">
        <v>311</v>
      </c>
      <c r="G4756" s="1818">
        <v>1</v>
      </c>
      <c r="H4756" s="1818">
        <v>1</v>
      </c>
      <c r="I4756" s="1818">
        <v>1</v>
      </c>
      <c r="J4756" s="1546" t="s">
        <v>6527</v>
      </c>
      <c r="K4756" s="1546" t="s">
        <v>6456</v>
      </c>
      <c r="L4756" s="1546" t="s">
        <v>6515</v>
      </c>
    </row>
    <row r="4757" spans="1:12">
      <c r="A4757" s="1546" t="s">
        <v>314</v>
      </c>
      <c r="B4757" s="1817">
        <v>18233</v>
      </c>
      <c r="C4757" s="1546" t="s">
        <v>2770</v>
      </c>
      <c r="D4757" s="1546" t="s">
        <v>2388</v>
      </c>
      <c r="E4757" s="1546" t="s">
        <v>1971</v>
      </c>
      <c r="F4757" s="1546" t="s">
        <v>1966</v>
      </c>
      <c r="G4757" s="1818">
        <v>1</v>
      </c>
      <c r="H4757" s="1818">
        <v>20</v>
      </c>
      <c r="I4757" s="1818">
        <v>20</v>
      </c>
      <c r="J4757" s="1546" t="s">
        <v>6527</v>
      </c>
      <c r="K4757" s="1546" t="s">
        <v>6456</v>
      </c>
      <c r="L4757" s="1546" t="s">
        <v>6515</v>
      </c>
    </row>
    <row r="4758" spans="1:12">
      <c r="A4758" s="1546" t="s">
        <v>314</v>
      </c>
      <c r="B4758" s="1817">
        <v>18234</v>
      </c>
      <c r="C4758" s="1546" t="s">
        <v>2770</v>
      </c>
      <c r="D4758" s="1546" t="s">
        <v>2388</v>
      </c>
      <c r="E4758" s="1546" t="s">
        <v>640</v>
      </c>
      <c r="F4758" s="1546" t="s">
        <v>641</v>
      </c>
      <c r="G4758" s="1818">
        <v>2</v>
      </c>
      <c r="H4758" s="1818">
        <v>25</v>
      </c>
      <c r="I4758" s="1818">
        <v>50</v>
      </c>
      <c r="J4758" s="1546" t="s">
        <v>6527</v>
      </c>
      <c r="K4758" s="1546" t="s">
        <v>6456</v>
      </c>
      <c r="L4758" s="1546" t="s">
        <v>6515</v>
      </c>
    </row>
    <row r="4759" spans="1:12">
      <c r="A4759" s="1546" t="s">
        <v>314</v>
      </c>
      <c r="B4759" s="1817">
        <v>18236</v>
      </c>
      <c r="C4759" s="1546" t="s">
        <v>2770</v>
      </c>
      <c r="D4759" s="1546" t="s">
        <v>2388</v>
      </c>
      <c r="E4759" s="1546" t="s">
        <v>531</v>
      </c>
      <c r="F4759" s="1546" t="s">
        <v>532</v>
      </c>
      <c r="G4759" s="1818">
        <v>1</v>
      </c>
      <c r="H4759" s="1818">
        <v>41</v>
      </c>
      <c r="I4759" s="1818">
        <v>41</v>
      </c>
      <c r="J4759" s="1546" t="s">
        <v>6527</v>
      </c>
      <c r="K4759" s="1546" t="s">
        <v>6456</v>
      </c>
      <c r="L4759" s="1546" t="s">
        <v>6515</v>
      </c>
    </row>
    <row r="4760" spans="1:12">
      <c r="A4760" s="1546" t="s">
        <v>314</v>
      </c>
      <c r="B4760" s="1817">
        <v>18274</v>
      </c>
      <c r="C4760" s="1546" t="s">
        <v>2770</v>
      </c>
      <c r="D4760" s="1546" t="s">
        <v>2389</v>
      </c>
      <c r="E4760" s="1546" t="s">
        <v>5901</v>
      </c>
      <c r="F4760" s="1546" t="s">
        <v>585</v>
      </c>
      <c r="G4760" s="1818">
        <v>1</v>
      </c>
      <c r="H4760" s="1818">
        <v>5</v>
      </c>
      <c r="I4760" s="1818">
        <v>5</v>
      </c>
      <c r="J4760" s="1546" t="s">
        <v>6527</v>
      </c>
      <c r="K4760" s="1546" t="s">
        <v>6456</v>
      </c>
      <c r="L4760" s="1546" t="s">
        <v>6515</v>
      </c>
    </row>
    <row r="4761" spans="1:12">
      <c r="A4761" s="1546" t="s">
        <v>314</v>
      </c>
      <c r="B4761" s="1817">
        <v>18307</v>
      </c>
      <c r="C4761" s="1546" t="s">
        <v>2770</v>
      </c>
      <c r="D4761" s="1546" t="s">
        <v>2390</v>
      </c>
      <c r="E4761" s="1546" t="s">
        <v>6233</v>
      </c>
      <c r="F4761" s="1546" t="s">
        <v>274</v>
      </c>
      <c r="G4761" s="1818">
        <v>2</v>
      </c>
      <c r="H4761" s="1818">
        <v>5</v>
      </c>
      <c r="I4761" s="1818">
        <v>10</v>
      </c>
      <c r="J4761" s="1546" t="s">
        <v>6527</v>
      </c>
      <c r="K4761" s="1546" t="s">
        <v>6456</v>
      </c>
      <c r="L4761" s="1546" t="s">
        <v>6515</v>
      </c>
    </row>
    <row r="4762" spans="1:12">
      <c r="A4762" s="1546" t="s">
        <v>314</v>
      </c>
      <c r="B4762" s="1817">
        <v>18309</v>
      </c>
      <c r="C4762" s="1546" t="s">
        <v>2770</v>
      </c>
      <c r="D4762" s="1546" t="s">
        <v>2390</v>
      </c>
      <c r="E4762" s="1546" t="s">
        <v>586</v>
      </c>
      <c r="F4762" s="1546" t="s">
        <v>5919</v>
      </c>
      <c r="G4762" s="1818">
        <v>1</v>
      </c>
      <c r="H4762" s="1818"/>
      <c r="I4762" s="1818">
        <v>3</v>
      </c>
      <c r="J4762" s="1546" t="s">
        <v>6523</v>
      </c>
      <c r="K4762" s="1546" t="s">
        <v>6456</v>
      </c>
      <c r="L4762" s="1546" t="s">
        <v>6515</v>
      </c>
    </row>
    <row r="4763" spans="1:12">
      <c r="A4763" s="1546" t="s">
        <v>314</v>
      </c>
      <c r="B4763" s="1817">
        <v>18311</v>
      </c>
      <c r="C4763" s="1546" t="s">
        <v>2770</v>
      </c>
      <c r="D4763" s="1546" t="s">
        <v>2390</v>
      </c>
      <c r="E4763" s="1546" t="s">
        <v>531</v>
      </c>
      <c r="F4763" s="1546" t="s">
        <v>532</v>
      </c>
      <c r="G4763" s="1818"/>
      <c r="H4763" s="1818"/>
      <c r="I4763" s="1818">
        <v>10</v>
      </c>
      <c r="J4763" s="1546" t="s">
        <v>6523</v>
      </c>
      <c r="K4763" s="1546" t="s">
        <v>6456</v>
      </c>
      <c r="L4763" s="1546" t="s">
        <v>6515</v>
      </c>
    </row>
    <row r="4764" spans="1:12">
      <c r="A4764" s="1546" t="s">
        <v>314</v>
      </c>
      <c r="B4764" s="1817">
        <v>18349</v>
      </c>
      <c r="C4764" s="1546" t="s">
        <v>2770</v>
      </c>
      <c r="D4764" s="1546" t="s">
        <v>2391</v>
      </c>
      <c r="E4764" s="1546" t="s">
        <v>5899</v>
      </c>
      <c r="F4764" s="1546" t="s">
        <v>5900</v>
      </c>
      <c r="G4764" s="1818">
        <v>2</v>
      </c>
      <c r="H4764" s="1818">
        <v>5</v>
      </c>
      <c r="I4764" s="1818">
        <v>10</v>
      </c>
      <c r="J4764" s="1546" t="s">
        <v>6527</v>
      </c>
      <c r="K4764" s="1546" t="s">
        <v>6456</v>
      </c>
      <c r="L4764" s="1546" t="s">
        <v>6515</v>
      </c>
    </row>
    <row r="4765" spans="1:12">
      <c r="A4765" s="1546" t="s">
        <v>314</v>
      </c>
      <c r="B4765" s="1817">
        <v>18350</v>
      </c>
      <c r="C4765" s="1546" t="s">
        <v>2770</v>
      </c>
      <c r="D4765" s="1546" t="s">
        <v>2391</v>
      </c>
      <c r="E4765" s="1546" t="s">
        <v>6274</v>
      </c>
      <c r="F4765" s="1546" t="s">
        <v>851</v>
      </c>
      <c r="G4765" s="1818">
        <v>1</v>
      </c>
      <c r="H4765" s="1818">
        <v>5</v>
      </c>
      <c r="I4765" s="1818">
        <v>5</v>
      </c>
      <c r="J4765" s="1546" t="s">
        <v>6527</v>
      </c>
      <c r="K4765" s="1546" t="s">
        <v>6456</v>
      </c>
      <c r="L4765" s="1546" t="s">
        <v>6515</v>
      </c>
    </row>
    <row r="4766" spans="1:12">
      <c r="A4766" s="1546" t="s">
        <v>314</v>
      </c>
      <c r="B4766" s="1817">
        <v>18352</v>
      </c>
      <c r="C4766" s="1546" t="s">
        <v>2770</v>
      </c>
      <c r="D4766" s="1546" t="s">
        <v>2391</v>
      </c>
      <c r="E4766" s="1546" t="s">
        <v>469</v>
      </c>
      <c r="F4766" s="1546" t="s">
        <v>6257</v>
      </c>
      <c r="G4766" s="1818">
        <v>1</v>
      </c>
      <c r="H4766" s="1818">
        <v>4</v>
      </c>
      <c r="I4766" s="1818">
        <v>4</v>
      </c>
      <c r="J4766" s="1546" t="s">
        <v>6527</v>
      </c>
      <c r="K4766" s="1546" t="s">
        <v>6456</v>
      </c>
      <c r="L4766" s="1546" t="s">
        <v>6515</v>
      </c>
    </row>
    <row r="4767" spans="1:12">
      <c r="A4767" s="1546" t="s">
        <v>314</v>
      </c>
      <c r="B4767" s="1817">
        <v>18353</v>
      </c>
      <c r="C4767" s="1546" t="s">
        <v>2770</v>
      </c>
      <c r="D4767" s="1546" t="s">
        <v>2391</v>
      </c>
      <c r="E4767" s="1546" t="s">
        <v>310</v>
      </c>
      <c r="F4767" s="1546" t="s">
        <v>311</v>
      </c>
      <c r="G4767" s="1818">
        <v>3</v>
      </c>
      <c r="H4767" s="1818">
        <v>4</v>
      </c>
      <c r="I4767" s="1818">
        <v>12</v>
      </c>
      <c r="J4767" s="1546" t="s">
        <v>6527</v>
      </c>
      <c r="K4767" s="1546" t="s">
        <v>6456</v>
      </c>
      <c r="L4767" s="1546" t="s">
        <v>6515</v>
      </c>
    </row>
    <row r="4768" spans="1:12">
      <c r="A4768" s="1546" t="s">
        <v>314</v>
      </c>
      <c r="B4768" s="1817">
        <v>18354</v>
      </c>
      <c r="C4768" s="1546" t="s">
        <v>2770</v>
      </c>
      <c r="D4768" s="1546" t="s">
        <v>2391</v>
      </c>
      <c r="E4768" s="1546" t="s">
        <v>6105</v>
      </c>
      <c r="F4768" s="1546" t="s">
        <v>331</v>
      </c>
      <c r="G4768" s="1818">
        <v>2</v>
      </c>
      <c r="H4768" s="1818">
        <v>4</v>
      </c>
      <c r="I4768" s="1818">
        <v>8</v>
      </c>
      <c r="J4768" s="1546" t="s">
        <v>6527</v>
      </c>
      <c r="K4768" s="1546" t="s">
        <v>6456</v>
      </c>
      <c r="L4768" s="1546" t="s">
        <v>6515</v>
      </c>
    </row>
    <row r="4769" spans="1:12">
      <c r="A4769" s="1546" t="s">
        <v>314</v>
      </c>
      <c r="B4769" s="1817">
        <v>18394</v>
      </c>
      <c r="C4769" s="1546" t="s">
        <v>2781</v>
      </c>
      <c r="D4769" s="1546" t="s">
        <v>2392</v>
      </c>
      <c r="E4769" s="1546" t="s">
        <v>1582</v>
      </c>
      <c r="F4769" s="1546" t="s">
        <v>303</v>
      </c>
      <c r="G4769" s="1818">
        <v>1</v>
      </c>
      <c r="H4769" s="1818">
        <v>6</v>
      </c>
      <c r="I4769" s="1818">
        <v>6</v>
      </c>
      <c r="J4769" s="1546" t="s">
        <v>6527</v>
      </c>
      <c r="K4769" s="1546" t="s">
        <v>6456</v>
      </c>
      <c r="L4769" s="1546" t="s">
        <v>6515</v>
      </c>
    </row>
    <row r="4770" spans="1:12">
      <c r="A4770" s="1546" t="s">
        <v>314</v>
      </c>
      <c r="B4770" s="1817">
        <v>18395</v>
      </c>
      <c r="C4770" s="1546" t="s">
        <v>2781</v>
      </c>
      <c r="D4770" s="1546" t="s">
        <v>2392</v>
      </c>
      <c r="E4770" s="1546" t="s">
        <v>496</v>
      </c>
      <c r="F4770" s="1546" t="s">
        <v>303</v>
      </c>
      <c r="G4770" s="1818">
        <v>3</v>
      </c>
      <c r="H4770" s="1818">
        <v>50</v>
      </c>
      <c r="I4770" s="1818">
        <v>150</v>
      </c>
      <c r="J4770" s="1546" t="s">
        <v>6527</v>
      </c>
      <c r="K4770" s="1546" t="s">
        <v>6456</v>
      </c>
      <c r="L4770" s="1546" t="s">
        <v>6515</v>
      </c>
    </row>
    <row r="4771" spans="1:12">
      <c r="A4771" s="1546" t="s">
        <v>314</v>
      </c>
      <c r="B4771" s="1817">
        <v>18396</v>
      </c>
      <c r="C4771" s="1546" t="s">
        <v>2781</v>
      </c>
      <c r="D4771" s="1546" t="s">
        <v>2392</v>
      </c>
      <c r="E4771" s="1546" t="s">
        <v>434</v>
      </c>
      <c r="F4771" s="1546" t="s">
        <v>303</v>
      </c>
      <c r="G4771" s="1818">
        <v>2</v>
      </c>
      <c r="H4771" s="1818">
        <v>2</v>
      </c>
      <c r="I4771" s="1818">
        <v>4</v>
      </c>
      <c r="J4771" s="1546" t="s">
        <v>6527</v>
      </c>
      <c r="K4771" s="1546" t="s">
        <v>6456</v>
      </c>
      <c r="L4771" s="1546" t="s">
        <v>6515</v>
      </c>
    </row>
    <row r="4772" spans="1:12">
      <c r="A4772" s="1546" t="s">
        <v>314</v>
      </c>
      <c r="B4772" s="1817">
        <v>18398</v>
      </c>
      <c r="C4772" s="1546" t="s">
        <v>2781</v>
      </c>
      <c r="D4772" s="1546" t="s">
        <v>2392</v>
      </c>
      <c r="E4772" s="1546" t="s">
        <v>998</v>
      </c>
      <c r="F4772" s="1546" t="s">
        <v>997</v>
      </c>
      <c r="G4772" s="1818">
        <v>1</v>
      </c>
      <c r="H4772" s="1818">
        <v>4</v>
      </c>
      <c r="I4772" s="1818">
        <v>4</v>
      </c>
      <c r="J4772" s="1546" t="s">
        <v>6527</v>
      </c>
      <c r="K4772" s="1546" t="s">
        <v>6456</v>
      </c>
      <c r="L4772" s="1546" t="s">
        <v>6515</v>
      </c>
    </row>
    <row r="4773" spans="1:12">
      <c r="A4773" s="1546" t="s">
        <v>314</v>
      </c>
      <c r="B4773" s="1817">
        <v>18400</v>
      </c>
      <c r="C4773" s="1546" t="s">
        <v>2781</v>
      </c>
      <c r="D4773" s="1546" t="s">
        <v>2392</v>
      </c>
      <c r="E4773" s="1546" t="s">
        <v>1699</v>
      </c>
      <c r="F4773" s="1546" t="s">
        <v>560</v>
      </c>
      <c r="G4773" s="1818">
        <v>1</v>
      </c>
      <c r="H4773" s="1818">
        <v>30</v>
      </c>
      <c r="I4773" s="1818">
        <v>30</v>
      </c>
      <c r="J4773" s="1546" t="s">
        <v>6527</v>
      </c>
      <c r="K4773" s="1546" t="s">
        <v>6456</v>
      </c>
      <c r="L4773" s="1546" t="s">
        <v>6515</v>
      </c>
    </row>
    <row r="4774" spans="1:12">
      <c r="A4774" s="1546" t="s">
        <v>314</v>
      </c>
      <c r="B4774" s="1817">
        <v>18402</v>
      </c>
      <c r="C4774" s="1546" t="s">
        <v>2781</v>
      </c>
      <c r="D4774" s="1546" t="s">
        <v>2392</v>
      </c>
      <c r="E4774" s="1546" t="s">
        <v>5874</v>
      </c>
      <c r="F4774" s="1546" t="s">
        <v>6374</v>
      </c>
      <c r="G4774" s="1818">
        <v>1</v>
      </c>
      <c r="H4774" s="1818">
        <v>5</v>
      </c>
      <c r="I4774" s="1818">
        <v>5</v>
      </c>
      <c r="J4774" s="1546" t="s">
        <v>6527</v>
      </c>
      <c r="K4774" s="1546" t="s">
        <v>6456</v>
      </c>
      <c r="L4774" s="1546" t="s">
        <v>6515</v>
      </c>
    </row>
    <row r="4775" spans="1:12">
      <c r="A4775" s="1546" t="s">
        <v>314</v>
      </c>
      <c r="B4775" s="1817">
        <v>18403</v>
      </c>
      <c r="C4775" s="1546" t="s">
        <v>2781</v>
      </c>
      <c r="D4775" s="1546" t="s">
        <v>2392</v>
      </c>
      <c r="E4775" s="1546" t="s">
        <v>871</v>
      </c>
      <c r="F4775" s="1546" t="s">
        <v>6515</v>
      </c>
      <c r="G4775" s="1818">
        <v>2</v>
      </c>
      <c r="H4775" s="1818">
        <v>5</v>
      </c>
      <c r="I4775" s="1818">
        <v>10</v>
      </c>
      <c r="J4775" s="1546" t="s">
        <v>6527</v>
      </c>
      <c r="K4775" s="1546" t="s">
        <v>6456</v>
      </c>
      <c r="L4775" s="1546" t="s">
        <v>6515</v>
      </c>
    </row>
    <row r="4776" spans="1:12">
      <c r="A4776" s="1546" t="s">
        <v>314</v>
      </c>
      <c r="B4776" s="1817">
        <v>18404</v>
      </c>
      <c r="C4776" s="1546" t="s">
        <v>2781</v>
      </c>
      <c r="D4776" s="1546" t="s">
        <v>2392</v>
      </c>
      <c r="E4776" s="1546" t="s">
        <v>6256</v>
      </c>
      <c r="F4776" s="1546" t="s">
        <v>436</v>
      </c>
      <c r="G4776" s="1818">
        <v>2</v>
      </c>
      <c r="H4776" s="1818">
        <v>5</v>
      </c>
      <c r="I4776" s="1818">
        <v>10</v>
      </c>
      <c r="J4776" s="1546" t="s">
        <v>6527</v>
      </c>
      <c r="K4776" s="1546" t="s">
        <v>6456</v>
      </c>
      <c r="L4776" s="1546" t="s">
        <v>6515</v>
      </c>
    </row>
    <row r="4777" spans="1:12">
      <c r="A4777" s="1546" t="s">
        <v>314</v>
      </c>
      <c r="B4777" s="1817">
        <v>18405</v>
      </c>
      <c r="C4777" s="1546" t="s">
        <v>2781</v>
      </c>
      <c r="D4777" s="1546" t="s">
        <v>2392</v>
      </c>
      <c r="E4777" s="1546" t="s">
        <v>1048</v>
      </c>
      <c r="F4777" s="1546" t="s">
        <v>461</v>
      </c>
      <c r="G4777" s="1818">
        <v>1</v>
      </c>
      <c r="H4777" s="1818">
        <v>5</v>
      </c>
      <c r="I4777" s="1818">
        <v>5</v>
      </c>
      <c r="J4777" s="1546" t="s">
        <v>6527</v>
      </c>
      <c r="K4777" s="1546" t="s">
        <v>6456</v>
      </c>
      <c r="L4777" s="1546" t="s">
        <v>6515</v>
      </c>
    </row>
    <row r="4778" spans="1:12">
      <c r="A4778" s="1546" t="s">
        <v>314</v>
      </c>
      <c r="B4778" s="1817">
        <v>18407</v>
      </c>
      <c r="C4778" s="1546" t="s">
        <v>2781</v>
      </c>
      <c r="D4778" s="1546" t="s">
        <v>2392</v>
      </c>
      <c r="E4778" s="1546" t="s">
        <v>948</v>
      </c>
      <c r="F4778" s="1546" t="s">
        <v>947</v>
      </c>
      <c r="G4778" s="1818">
        <v>1</v>
      </c>
      <c r="H4778" s="1818">
        <v>25</v>
      </c>
      <c r="I4778" s="1818">
        <v>25</v>
      </c>
      <c r="J4778" s="1546" t="s">
        <v>6527</v>
      </c>
      <c r="K4778" s="1546" t="s">
        <v>6456</v>
      </c>
      <c r="L4778" s="1546" t="s">
        <v>6515</v>
      </c>
    </row>
    <row r="4779" spans="1:12">
      <c r="A4779" s="1546" t="s">
        <v>314</v>
      </c>
      <c r="B4779" s="1817">
        <v>18439</v>
      </c>
      <c r="C4779" s="1546" t="s">
        <v>2781</v>
      </c>
      <c r="D4779" s="1546" t="s">
        <v>2393</v>
      </c>
      <c r="E4779" s="1546" t="s">
        <v>6387</v>
      </c>
      <c r="F4779" s="1546" t="s">
        <v>5814</v>
      </c>
      <c r="G4779" s="1818">
        <v>1</v>
      </c>
      <c r="H4779" s="1818">
        <v>5</v>
      </c>
      <c r="I4779" s="1818">
        <v>5</v>
      </c>
      <c r="J4779" s="1546" t="s">
        <v>6527</v>
      </c>
      <c r="K4779" s="1546" t="s">
        <v>6456</v>
      </c>
      <c r="L4779" s="1546" t="s">
        <v>6515</v>
      </c>
    </row>
    <row r="4780" spans="1:12">
      <c r="A4780" s="1546" t="s">
        <v>314</v>
      </c>
      <c r="B4780" s="1817">
        <v>18440</v>
      </c>
      <c r="C4780" s="1546" t="s">
        <v>2781</v>
      </c>
      <c r="D4780" s="1546" t="s">
        <v>2393</v>
      </c>
      <c r="E4780" s="1546" t="s">
        <v>792</v>
      </c>
      <c r="F4780" s="1546" t="s">
        <v>793</v>
      </c>
      <c r="G4780" s="1818">
        <v>1</v>
      </c>
      <c r="H4780" s="1818">
        <v>5</v>
      </c>
      <c r="I4780" s="1818">
        <v>5</v>
      </c>
      <c r="J4780" s="1546" t="s">
        <v>6527</v>
      </c>
      <c r="K4780" s="1546" t="s">
        <v>6456</v>
      </c>
      <c r="L4780" s="1546" t="s">
        <v>6515</v>
      </c>
    </row>
    <row r="4781" spans="1:12">
      <c r="A4781" s="1546" t="s">
        <v>314</v>
      </c>
      <c r="B4781" s="1817">
        <v>18441</v>
      </c>
      <c r="C4781" s="1546" t="s">
        <v>2781</v>
      </c>
      <c r="D4781" s="1546" t="s">
        <v>2393</v>
      </c>
      <c r="E4781" s="1546" t="s">
        <v>5874</v>
      </c>
      <c r="F4781" s="1546" t="s">
        <v>6374</v>
      </c>
      <c r="G4781" s="1818">
        <v>2</v>
      </c>
      <c r="H4781" s="1818">
        <v>5</v>
      </c>
      <c r="I4781" s="1818">
        <v>10</v>
      </c>
      <c r="J4781" s="1546" t="s">
        <v>6527</v>
      </c>
      <c r="K4781" s="1546" t="s">
        <v>6456</v>
      </c>
      <c r="L4781" s="1546" t="s">
        <v>6515</v>
      </c>
    </row>
    <row r="4782" spans="1:12">
      <c r="A4782" s="1546" t="s">
        <v>314</v>
      </c>
      <c r="B4782" s="1817">
        <v>18442</v>
      </c>
      <c r="C4782" s="1546" t="s">
        <v>2781</v>
      </c>
      <c r="D4782" s="1546" t="s">
        <v>2393</v>
      </c>
      <c r="E4782" s="1546" t="s">
        <v>6216</v>
      </c>
      <c r="F4782" s="1546" t="s">
        <v>6144</v>
      </c>
      <c r="G4782" s="1818">
        <v>2</v>
      </c>
      <c r="H4782" s="1818">
        <v>5</v>
      </c>
      <c r="I4782" s="1818">
        <v>10</v>
      </c>
      <c r="J4782" s="1546" t="s">
        <v>6527</v>
      </c>
      <c r="K4782" s="1546" t="s">
        <v>6456</v>
      </c>
      <c r="L4782" s="1546" t="s">
        <v>6515</v>
      </c>
    </row>
    <row r="4783" spans="1:12">
      <c r="A4783" s="1546" t="s">
        <v>314</v>
      </c>
      <c r="B4783" s="1817">
        <v>18443</v>
      </c>
      <c r="C4783" s="1546" t="s">
        <v>2781</v>
      </c>
      <c r="D4783" s="1546" t="s">
        <v>2393</v>
      </c>
      <c r="E4783" s="1546" t="s">
        <v>6345</v>
      </c>
      <c r="F4783" s="1546" t="s">
        <v>1832</v>
      </c>
      <c r="G4783" s="1818">
        <v>1</v>
      </c>
      <c r="H4783" s="1818">
        <v>5</v>
      </c>
      <c r="I4783" s="1818">
        <v>5</v>
      </c>
      <c r="J4783" s="1546" t="s">
        <v>6527</v>
      </c>
      <c r="K4783" s="1546" t="s">
        <v>6456</v>
      </c>
      <c r="L4783" s="1546" t="s">
        <v>6515</v>
      </c>
    </row>
    <row r="4784" spans="1:12">
      <c r="A4784" s="1546" t="s">
        <v>314</v>
      </c>
      <c r="B4784" s="1817">
        <v>18444</v>
      </c>
      <c r="C4784" s="1546" t="s">
        <v>2781</v>
      </c>
      <c r="D4784" s="1546" t="s">
        <v>2393</v>
      </c>
      <c r="E4784" s="1546" t="s">
        <v>1724</v>
      </c>
      <c r="F4784" s="1546" t="s">
        <v>1725</v>
      </c>
      <c r="G4784" s="1818">
        <v>1</v>
      </c>
      <c r="H4784" s="1818">
        <v>5</v>
      </c>
      <c r="I4784" s="1818">
        <v>5</v>
      </c>
      <c r="J4784" s="1546" t="s">
        <v>6527</v>
      </c>
      <c r="K4784" s="1546" t="s">
        <v>6456</v>
      </c>
      <c r="L4784" s="1546" t="s">
        <v>6515</v>
      </c>
    </row>
    <row r="4785" spans="1:12">
      <c r="A4785" s="1546" t="s">
        <v>314</v>
      </c>
      <c r="B4785" s="1817">
        <v>18445</v>
      </c>
      <c r="C4785" s="1546" t="s">
        <v>2781</v>
      </c>
      <c r="D4785" s="1546" t="s">
        <v>2393</v>
      </c>
      <c r="E4785" s="1546" t="s">
        <v>6186</v>
      </c>
      <c r="F4785" s="1546" t="s">
        <v>6187</v>
      </c>
      <c r="G4785" s="1818">
        <v>1</v>
      </c>
      <c r="H4785" s="1818">
        <v>5</v>
      </c>
      <c r="I4785" s="1818">
        <v>5</v>
      </c>
      <c r="J4785" s="1546" t="s">
        <v>6527</v>
      </c>
      <c r="K4785" s="1546" t="s">
        <v>6456</v>
      </c>
      <c r="L4785" s="1546" t="s">
        <v>6515</v>
      </c>
    </row>
    <row r="4786" spans="1:12">
      <c r="A4786" s="1546" t="s">
        <v>314</v>
      </c>
      <c r="B4786" s="1817">
        <v>18446</v>
      </c>
      <c r="C4786" s="1546" t="s">
        <v>2781</v>
      </c>
      <c r="D4786" s="1546" t="s">
        <v>2393</v>
      </c>
      <c r="E4786" s="1546" t="s">
        <v>580</v>
      </c>
      <c r="F4786" s="1546" t="s">
        <v>581</v>
      </c>
      <c r="G4786" s="1818">
        <v>3</v>
      </c>
      <c r="H4786" s="1818">
        <v>5</v>
      </c>
      <c r="I4786" s="1818">
        <v>15</v>
      </c>
      <c r="J4786" s="1546" t="s">
        <v>6527</v>
      </c>
      <c r="K4786" s="1546" t="s">
        <v>6456</v>
      </c>
      <c r="L4786" s="1546" t="s">
        <v>6515</v>
      </c>
    </row>
    <row r="4787" spans="1:12">
      <c r="A4787" s="1546" t="s">
        <v>314</v>
      </c>
      <c r="B4787" s="1817">
        <v>18447</v>
      </c>
      <c r="C4787" s="1546" t="s">
        <v>2781</v>
      </c>
      <c r="D4787" s="1546" t="s">
        <v>2393</v>
      </c>
      <c r="E4787" s="1546" t="s">
        <v>1061</v>
      </c>
      <c r="F4787" s="1546" t="s">
        <v>1060</v>
      </c>
      <c r="G4787" s="1818">
        <v>1</v>
      </c>
      <c r="H4787" s="1818">
        <v>5</v>
      </c>
      <c r="I4787" s="1818">
        <v>5</v>
      </c>
      <c r="J4787" s="1546" t="s">
        <v>6527</v>
      </c>
      <c r="K4787" s="1546" t="s">
        <v>6456</v>
      </c>
      <c r="L4787" s="1546" t="s">
        <v>6515</v>
      </c>
    </row>
    <row r="4788" spans="1:12">
      <c r="A4788" s="1546" t="s">
        <v>314</v>
      </c>
      <c r="B4788" s="1817">
        <v>18449</v>
      </c>
      <c r="C4788" s="1546" t="s">
        <v>2781</v>
      </c>
      <c r="D4788" s="1546" t="s">
        <v>2393</v>
      </c>
      <c r="E4788" s="1546" t="s">
        <v>6127</v>
      </c>
      <c r="F4788" s="1546" t="s">
        <v>847</v>
      </c>
      <c r="G4788" s="1818">
        <v>1</v>
      </c>
      <c r="H4788" s="1818">
        <v>4</v>
      </c>
      <c r="I4788" s="1818">
        <v>4</v>
      </c>
      <c r="J4788" s="1546" t="s">
        <v>6527</v>
      </c>
      <c r="K4788" s="1546" t="s">
        <v>6456</v>
      </c>
      <c r="L4788" s="1546" t="s">
        <v>6515</v>
      </c>
    </row>
    <row r="4789" spans="1:12">
      <c r="A4789" s="1546" t="s">
        <v>314</v>
      </c>
      <c r="B4789" s="1817">
        <v>18450</v>
      </c>
      <c r="C4789" s="1546" t="s">
        <v>2781</v>
      </c>
      <c r="D4789" s="1546" t="s">
        <v>2393</v>
      </c>
      <c r="E4789" s="1546" t="s">
        <v>830</v>
      </c>
      <c r="F4789" s="1546" t="s">
        <v>829</v>
      </c>
      <c r="G4789" s="1818">
        <v>2</v>
      </c>
      <c r="H4789" s="1818">
        <v>4</v>
      </c>
      <c r="I4789" s="1818">
        <v>8</v>
      </c>
      <c r="J4789" s="1546" t="s">
        <v>6527</v>
      </c>
      <c r="K4789" s="1546" t="s">
        <v>6456</v>
      </c>
      <c r="L4789" s="1546" t="s">
        <v>6515</v>
      </c>
    </row>
    <row r="4790" spans="1:12">
      <c r="A4790" s="1546" t="s">
        <v>314</v>
      </c>
      <c r="B4790" s="1817">
        <v>18451</v>
      </c>
      <c r="C4790" s="1546" t="s">
        <v>2781</v>
      </c>
      <c r="D4790" s="1546" t="s">
        <v>2393</v>
      </c>
      <c r="E4790" s="1546" t="s">
        <v>6121</v>
      </c>
      <c r="F4790" s="1546" t="s">
        <v>6122</v>
      </c>
      <c r="G4790" s="1818">
        <v>2</v>
      </c>
      <c r="H4790" s="1818">
        <v>4</v>
      </c>
      <c r="I4790" s="1818">
        <v>8</v>
      </c>
      <c r="J4790" s="1546" t="s">
        <v>6527</v>
      </c>
      <c r="K4790" s="1546" t="s">
        <v>6456</v>
      </c>
      <c r="L4790" s="1546" t="s">
        <v>6515</v>
      </c>
    </row>
    <row r="4791" spans="1:12">
      <c r="A4791" s="1546" t="s">
        <v>314</v>
      </c>
      <c r="B4791" s="1817">
        <v>18452</v>
      </c>
      <c r="C4791" s="1546" t="s">
        <v>2781</v>
      </c>
      <c r="D4791" s="1546" t="s">
        <v>2393</v>
      </c>
      <c r="E4791" s="1546" t="s">
        <v>6109</v>
      </c>
      <c r="F4791" s="1546" t="s">
        <v>466</v>
      </c>
      <c r="G4791" s="1818">
        <v>2</v>
      </c>
      <c r="H4791" s="1818">
        <v>4</v>
      </c>
      <c r="I4791" s="1818">
        <v>8</v>
      </c>
      <c r="J4791" s="1546" t="s">
        <v>6527</v>
      </c>
      <c r="K4791" s="1546" t="s">
        <v>6456</v>
      </c>
      <c r="L4791" s="1546" t="s">
        <v>6515</v>
      </c>
    </row>
    <row r="4792" spans="1:12">
      <c r="A4792" s="1546" t="s">
        <v>314</v>
      </c>
      <c r="B4792" s="1817">
        <v>18488</v>
      </c>
      <c r="C4792" s="1546" t="s">
        <v>2781</v>
      </c>
      <c r="D4792" s="1546" t="s">
        <v>2394</v>
      </c>
      <c r="E4792" s="1546" t="s">
        <v>6345</v>
      </c>
      <c r="F4792" s="1546" t="s">
        <v>1832</v>
      </c>
      <c r="G4792" s="1818">
        <v>1</v>
      </c>
      <c r="H4792" s="1818">
        <v>5</v>
      </c>
      <c r="I4792" s="1818">
        <v>5</v>
      </c>
      <c r="J4792" s="1546" t="s">
        <v>6527</v>
      </c>
      <c r="K4792" s="1546" t="s">
        <v>6456</v>
      </c>
      <c r="L4792" s="1546" t="s">
        <v>6515</v>
      </c>
    </row>
    <row r="4793" spans="1:12">
      <c r="A4793" s="1546" t="s">
        <v>314</v>
      </c>
      <c r="B4793" s="1817">
        <v>18489</v>
      </c>
      <c r="C4793" s="1546" t="s">
        <v>2781</v>
      </c>
      <c r="D4793" s="1546" t="s">
        <v>2394</v>
      </c>
      <c r="E4793" s="1546" t="s">
        <v>615</v>
      </c>
      <c r="F4793" s="1546" t="s">
        <v>616</v>
      </c>
      <c r="G4793" s="1818">
        <v>1</v>
      </c>
      <c r="H4793" s="1818">
        <v>5</v>
      </c>
      <c r="I4793" s="1818">
        <v>5</v>
      </c>
      <c r="J4793" s="1546" t="s">
        <v>6527</v>
      </c>
      <c r="K4793" s="1546" t="s">
        <v>6456</v>
      </c>
      <c r="L4793" s="1546" t="s">
        <v>6515</v>
      </c>
    </row>
    <row r="4794" spans="1:12">
      <c r="A4794" s="1546" t="s">
        <v>314</v>
      </c>
      <c r="B4794" s="1817">
        <v>18491</v>
      </c>
      <c r="C4794" s="1546" t="s">
        <v>2781</v>
      </c>
      <c r="D4794" s="1546" t="s">
        <v>2394</v>
      </c>
      <c r="E4794" s="1546" t="s">
        <v>1582</v>
      </c>
      <c r="F4794" s="1546" t="s">
        <v>303</v>
      </c>
      <c r="G4794" s="1818">
        <v>2</v>
      </c>
      <c r="H4794" s="1818">
        <v>6</v>
      </c>
      <c r="I4794" s="1818">
        <v>12</v>
      </c>
      <c r="J4794" s="1546" t="s">
        <v>6527</v>
      </c>
      <c r="K4794" s="1546" t="s">
        <v>6456</v>
      </c>
      <c r="L4794" s="1546" t="s">
        <v>6515</v>
      </c>
    </row>
    <row r="4795" spans="1:12">
      <c r="A4795" s="1546" t="s">
        <v>314</v>
      </c>
      <c r="B4795" s="1817">
        <v>18493</v>
      </c>
      <c r="C4795" s="1546" t="s">
        <v>2781</v>
      </c>
      <c r="D4795" s="1546" t="s">
        <v>2394</v>
      </c>
      <c r="E4795" s="1546" t="s">
        <v>6261</v>
      </c>
      <c r="F4795" s="1546" t="s">
        <v>6026</v>
      </c>
      <c r="G4795" s="1818">
        <v>1</v>
      </c>
      <c r="H4795" s="1818">
        <v>6</v>
      </c>
      <c r="I4795" s="1818">
        <v>6</v>
      </c>
      <c r="J4795" s="1546" t="s">
        <v>6527</v>
      </c>
      <c r="K4795" s="1546" t="s">
        <v>6456</v>
      </c>
      <c r="L4795" s="1546" t="s">
        <v>6515</v>
      </c>
    </row>
    <row r="4796" spans="1:12">
      <c r="A4796" s="1546" t="s">
        <v>314</v>
      </c>
      <c r="B4796" s="1817">
        <v>18495</v>
      </c>
      <c r="C4796" s="1546" t="s">
        <v>2781</v>
      </c>
      <c r="D4796" s="1546" t="s">
        <v>2394</v>
      </c>
      <c r="E4796" s="1546" t="s">
        <v>6398</v>
      </c>
      <c r="F4796" s="1546" t="s">
        <v>2716</v>
      </c>
      <c r="G4796" s="1818">
        <v>1</v>
      </c>
      <c r="H4796" s="1818">
        <v>4</v>
      </c>
      <c r="I4796" s="1818">
        <v>4</v>
      </c>
      <c r="J4796" s="1546" t="s">
        <v>6527</v>
      </c>
      <c r="K4796" s="1546" t="s">
        <v>6456</v>
      </c>
      <c r="L4796" s="1546" t="s">
        <v>6515</v>
      </c>
    </row>
    <row r="4797" spans="1:12">
      <c r="A4797" s="1546" t="s">
        <v>314</v>
      </c>
      <c r="B4797" s="1817">
        <v>18497</v>
      </c>
      <c r="C4797" s="1546" t="s">
        <v>2781</v>
      </c>
      <c r="D4797" s="1546" t="s">
        <v>2394</v>
      </c>
      <c r="E4797" s="1546" t="s">
        <v>830</v>
      </c>
      <c r="F4797" s="1546" t="s">
        <v>829</v>
      </c>
      <c r="G4797" s="1818">
        <v>1</v>
      </c>
      <c r="H4797" s="1818">
        <v>4</v>
      </c>
      <c r="I4797" s="1818">
        <v>4</v>
      </c>
      <c r="J4797" s="1546" t="s">
        <v>6527</v>
      </c>
      <c r="K4797" s="1546" t="s">
        <v>6456</v>
      </c>
      <c r="L4797" s="1546" t="s">
        <v>6515</v>
      </c>
    </row>
    <row r="4798" spans="1:12">
      <c r="A4798" s="1546" t="s">
        <v>314</v>
      </c>
      <c r="B4798" s="1817">
        <v>18498</v>
      </c>
      <c r="C4798" s="1546" t="s">
        <v>2781</v>
      </c>
      <c r="D4798" s="1546" t="s">
        <v>2394</v>
      </c>
      <c r="E4798" s="1546" t="s">
        <v>6530</v>
      </c>
      <c r="F4798" s="1546" t="s">
        <v>323</v>
      </c>
      <c r="G4798" s="1818">
        <v>1</v>
      </c>
      <c r="H4798" s="1818">
        <v>4</v>
      </c>
      <c r="I4798" s="1818">
        <v>4</v>
      </c>
      <c r="J4798" s="1546" t="s">
        <v>6527</v>
      </c>
      <c r="K4798" s="1546" t="s">
        <v>6456</v>
      </c>
      <c r="L4798" s="1546" t="s">
        <v>6515</v>
      </c>
    </row>
    <row r="4799" spans="1:12">
      <c r="A4799" s="1546" t="s">
        <v>314</v>
      </c>
      <c r="B4799" s="1817">
        <v>18499</v>
      </c>
      <c r="C4799" s="1546" t="s">
        <v>2781</v>
      </c>
      <c r="D4799" s="1546" t="s">
        <v>2394</v>
      </c>
      <c r="E4799" s="1546" t="s">
        <v>6123</v>
      </c>
      <c r="F4799" s="1546" t="s">
        <v>824</v>
      </c>
      <c r="G4799" s="1818">
        <v>1</v>
      </c>
      <c r="H4799" s="1818">
        <v>4</v>
      </c>
      <c r="I4799" s="1818">
        <v>4</v>
      </c>
      <c r="J4799" s="1546" t="s">
        <v>6527</v>
      </c>
      <c r="K4799" s="1546" t="s">
        <v>6456</v>
      </c>
      <c r="L4799" s="1546" t="s">
        <v>6515</v>
      </c>
    </row>
    <row r="4800" spans="1:12">
      <c r="A4800" s="1546" t="s">
        <v>314</v>
      </c>
      <c r="B4800" s="1817">
        <v>18533</v>
      </c>
      <c r="C4800" s="1546" t="s">
        <v>2781</v>
      </c>
      <c r="D4800" s="1546" t="s">
        <v>2395</v>
      </c>
      <c r="E4800" s="1546" t="s">
        <v>937</v>
      </c>
      <c r="F4800" s="1546" t="s">
        <v>936</v>
      </c>
      <c r="G4800" s="1818">
        <v>1</v>
      </c>
      <c r="H4800" s="1818"/>
      <c r="I4800" s="1818">
        <v>2</v>
      </c>
      <c r="J4800" s="1546" t="s">
        <v>6523</v>
      </c>
      <c r="K4800" s="1546" t="s">
        <v>6456</v>
      </c>
      <c r="L4800" s="1546" t="s">
        <v>6515</v>
      </c>
    </row>
    <row r="4801" spans="1:12">
      <c r="A4801" s="1546" t="s">
        <v>314</v>
      </c>
      <c r="B4801" s="1817">
        <v>18534</v>
      </c>
      <c r="C4801" s="1546" t="s">
        <v>2781</v>
      </c>
      <c r="D4801" s="1546" t="s">
        <v>2395</v>
      </c>
      <c r="E4801" s="1546" t="s">
        <v>293</v>
      </c>
      <c r="F4801" s="1546" t="s">
        <v>292</v>
      </c>
      <c r="G4801" s="1818">
        <v>3</v>
      </c>
      <c r="H4801" s="1818">
        <v>4</v>
      </c>
      <c r="I4801" s="1818">
        <v>12</v>
      </c>
      <c r="J4801" s="1546" t="s">
        <v>6527</v>
      </c>
      <c r="K4801" s="1546" t="s">
        <v>6456</v>
      </c>
      <c r="L4801" s="1546" t="s">
        <v>6515</v>
      </c>
    </row>
    <row r="4802" spans="1:12">
      <c r="A4802" s="1546" t="s">
        <v>314</v>
      </c>
      <c r="B4802" s="1817">
        <v>18535</v>
      </c>
      <c r="C4802" s="1546" t="s">
        <v>2781</v>
      </c>
      <c r="D4802" s="1546" t="s">
        <v>2395</v>
      </c>
      <c r="E4802" s="1546" t="s">
        <v>2058</v>
      </c>
      <c r="F4802" s="1546" t="s">
        <v>2059</v>
      </c>
      <c r="G4802" s="1818">
        <v>1</v>
      </c>
      <c r="H4802" s="1818"/>
      <c r="I4802" s="1818">
        <v>2</v>
      </c>
      <c r="J4802" s="1546" t="s">
        <v>6523</v>
      </c>
      <c r="K4802" s="1546" t="s">
        <v>6456</v>
      </c>
      <c r="L4802" s="1546" t="s">
        <v>6515</v>
      </c>
    </row>
    <row r="4803" spans="1:12">
      <c r="A4803" s="1546" t="s">
        <v>314</v>
      </c>
      <c r="B4803" s="1817">
        <v>18536</v>
      </c>
      <c r="C4803" s="1546" t="s">
        <v>2781</v>
      </c>
      <c r="D4803" s="1546" t="s">
        <v>2395</v>
      </c>
      <c r="E4803" s="1546" t="s">
        <v>277</v>
      </c>
      <c r="F4803" s="1546" t="s">
        <v>278</v>
      </c>
      <c r="G4803" s="1818">
        <v>1</v>
      </c>
      <c r="H4803" s="1818"/>
      <c r="I4803" s="1818">
        <v>2</v>
      </c>
      <c r="J4803" s="1546" t="s">
        <v>6523</v>
      </c>
      <c r="K4803" s="1546" t="s">
        <v>6456</v>
      </c>
      <c r="L4803" s="1546" t="s">
        <v>6515</v>
      </c>
    </row>
    <row r="4804" spans="1:12">
      <c r="A4804" s="1546" t="s">
        <v>314</v>
      </c>
      <c r="B4804" s="1817">
        <v>18537</v>
      </c>
      <c r="C4804" s="1546" t="s">
        <v>2781</v>
      </c>
      <c r="D4804" s="1546" t="s">
        <v>2395</v>
      </c>
      <c r="E4804" s="1546" t="s">
        <v>2100</v>
      </c>
      <c r="F4804" s="1546" t="s">
        <v>829</v>
      </c>
      <c r="G4804" s="1818">
        <v>1</v>
      </c>
      <c r="H4804" s="1818">
        <v>4</v>
      </c>
      <c r="I4804" s="1818">
        <v>4</v>
      </c>
      <c r="J4804" s="1546" t="s">
        <v>6527</v>
      </c>
      <c r="K4804" s="1546" t="s">
        <v>6456</v>
      </c>
      <c r="L4804" s="1546" t="s">
        <v>6515</v>
      </c>
    </row>
    <row r="4805" spans="1:12">
      <c r="A4805" s="1546" t="s">
        <v>314</v>
      </c>
      <c r="B4805" s="1817">
        <v>18538</v>
      </c>
      <c r="C4805" s="1546" t="s">
        <v>2781</v>
      </c>
      <c r="D4805" s="1546" t="s">
        <v>2395</v>
      </c>
      <c r="E4805" s="1546" t="s">
        <v>844</v>
      </c>
      <c r="F4805" s="1546" t="s">
        <v>843</v>
      </c>
      <c r="G4805" s="1818"/>
      <c r="H4805" s="1818"/>
      <c r="I4805" s="1818">
        <v>2</v>
      </c>
      <c r="J4805" s="1546" t="s">
        <v>6523</v>
      </c>
      <c r="K4805" s="1546" t="s">
        <v>6456</v>
      </c>
      <c r="L4805" s="1546" t="s">
        <v>6515</v>
      </c>
    </row>
    <row r="4806" spans="1:12">
      <c r="A4806" s="1546" t="s">
        <v>314</v>
      </c>
      <c r="B4806" s="1817">
        <v>18539</v>
      </c>
      <c r="C4806" s="1546" t="s">
        <v>2781</v>
      </c>
      <c r="D4806" s="1546" t="s">
        <v>2395</v>
      </c>
      <c r="E4806" s="1546" t="s">
        <v>6531</v>
      </c>
      <c r="F4806" s="1546" t="s">
        <v>335</v>
      </c>
      <c r="G4806" s="1818">
        <v>1</v>
      </c>
      <c r="H4806" s="1818">
        <v>4</v>
      </c>
      <c r="I4806" s="1818">
        <v>4</v>
      </c>
      <c r="J4806" s="1546" t="s">
        <v>6527</v>
      </c>
      <c r="K4806" s="1546" t="s">
        <v>6456</v>
      </c>
      <c r="L4806" s="1546" t="s">
        <v>6515</v>
      </c>
    </row>
    <row r="4807" spans="1:12">
      <c r="A4807" s="1546" t="s">
        <v>314</v>
      </c>
      <c r="B4807" s="1817">
        <v>18541</v>
      </c>
      <c r="C4807" s="1546" t="s">
        <v>2781</v>
      </c>
      <c r="D4807" s="1546" t="s">
        <v>2395</v>
      </c>
      <c r="E4807" s="1546" t="s">
        <v>6387</v>
      </c>
      <c r="F4807" s="1546" t="s">
        <v>5814</v>
      </c>
      <c r="G4807" s="1818"/>
      <c r="H4807" s="1818"/>
      <c r="I4807" s="1818">
        <v>2</v>
      </c>
      <c r="J4807" s="1546" t="s">
        <v>6523</v>
      </c>
      <c r="K4807" s="1546" t="s">
        <v>6456</v>
      </c>
      <c r="L4807" s="1546" t="s">
        <v>6515</v>
      </c>
    </row>
    <row r="4808" spans="1:12">
      <c r="A4808" s="1546" t="s">
        <v>314</v>
      </c>
      <c r="B4808" s="1817">
        <v>18542</v>
      </c>
      <c r="C4808" s="1546" t="s">
        <v>2781</v>
      </c>
      <c r="D4808" s="1546" t="s">
        <v>2395</v>
      </c>
      <c r="E4808" s="1546" t="s">
        <v>6126</v>
      </c>
      <c r="F4808" s="1546" t="s">
        <v>2488</v>
      </c>
      <c r="G4808" s="1818">
        <v>1</v>
      </c>
      <c r="H4808" s="1818"/>
      <c r="I4808" s="1818">
        <v>2</v>
      </c>
      <c r="J4808" s="1546" t="s">
        <v>6523</v>
      </c>
      <c r="K4808" s="1546" t="s">
        <v>6456</v>
      </c>
      <c r="L4808" s="1546" t="s">
        <v>6515</v>
      </c>
    </row>
    <row r="4809" spans="1:12">
      <c r="A4809" s="1546" t="s">
        <v>314</v>
      </c>
      <c r="B4809" s="1817">
        <v>18543</v>
      </c>
      <c r="C4809" s="1546" t="s">
        <v>2781</v>
      </c>
      <c r="D4809" s="1546" t="s">
        <v>2395</v>
      </c>
      <c r="E4809" s="1546" t="s">
        <v>1511</v>
      </c>
      <c r="F4809" s="1546" t="s">
        <v>5859</v>
      </c>
      <c r="G4809" s="1818">
        <v>1</v>
      </c>
      <c r="H4809" s="1818"/>
      <c r="I4809" s="1818">
        <v>2</v>
      </c>
      <c r="J4809" s="1546" t="s">
        <v>6523</v>
      </c>
      <c r="K4809" s="1546" t="s">
        <v>6456</v>
      </c>
      <c r="L4809" s="1546" t="s">
        <v>6515</v>
      </c>
    </row>
    <row r="4810" spans="1:12">
      <c r="A4810" s="1546" t="s">
        <v>314</v>
      </c>
      <c r="B4810" s="1817">
        <v>18544</v>
      </c>
      <c r="C4810" s="1546" t="s">
        <v>2781</v>
      </c>
      <c r="D4810" s="1546" t="s">
        <v>2395</v>
      </c>
      <c r="E4810" s="1546" t="s">
        <v>6190</v>
      </c>
      <c r="F4810" s="1546" t="s">
        <v>6096</v>
      </c>
      <c r="G4810" s="1818"/>
      <c r="H4810" s="1818"/>
      <c r="I4810" s="1818">
        <v>2</v>
      </c>
      <c r="J4810" s="1546" t="s">
        <v>6523</v>
      </c>
      <c r="K4810" s="1546" t="s">
        <v>6456</v>
      </c>
      <c r="L4810" s="1546" t="s">
        <v>6515</v>
      </c>
    </row>
    <row r="4811" spans="1:12">
      <c r="A4811" s="1546" t="s">
        <v>314</v>
      </c>
      <c r="B4811" s="1817">
        <v>18545</v>
      </c>
      <c r="C4811" s="1546" t="s">
        <v>2781</v>
      </c>
      <c r="D4811" s="1546" t="s">
        <v>2395</v>
      </c>
      <c r="E4811" s="1546" t="s">
        <v>6228</v>
      </c>
      <c r="F4811" s="1546" t="s">
        <v>22</v>
      </c>
      <c r="G4811" s="1818">
        <v>1</v>
      </c>
      <c r="H4811" s="1818"/>
      <c r="I4811" s="1818">
        <v>2</v>
      </c>
      <c r="J4811" s="1546" t="s">
        <v>6523</v>
      </c>
      <c r="K4811" s="1546" t="s">
        <v>6456</v>
      </c>
      <c r="L4811" s="1546" t="s">
        <v>6515</v>
      </c>
    </row>
    <row r="4812" spans="1:12">
      <c r="A4812" s="1546" t="s">
        <v>314</v>
      </c>
      <c r="B4812" s="1817">
        <v>18546</v>
      </c>
      <c r="C4812" s="1546" t="s">
        <v>2781</v>
      </c>
      <c r="D4812" s="1546" t="s">
        <v>2395</v>
      </c>
      <c r="E4812" s="1546" t="s">
        <v>6272</v>
      </c>
      <c r="F4812" s="1546" t="s">
        <v>855</v>
      </c>
      <c r="G4812" s="1818">
        <v>1</v>
      </c>
      <c r="H4812" s="1818">
        <v>5</v>
      </c>
      <c r="I4812" s="1818">
        <v>5</v>
      </c>
      <c r="J4812" s="1546" t="s">
        <v>6527</v>
      </c>
      <c r="K4812" s="1546" t="s">
        <v>6456</v>
      </c>
      <c r="L4812" s="1546" t="s">
        <v>6515</v>
      </c>
    </row>
    <row r="4813" spans="1:12">
      <c r="A4813" s="1546" t="s">
        <v>314</v>
      </c>
      <c r="B4813" s="1817">
        <v>18547</v>
      </c>
      <c r="C4813" s="1546" t="s">
        <v>2781</v>
      </c>
      <c r="D4813" s="1546" t="s">
        <v>2395</v>
      </c>
      <c r="E4813" s="1546" t="s">
        <v>5874</v>
      </c>
      <c r="F4813" s="1546" t="s">
        <v>6374</v>
      </c>
      <c r="G4813" s="1818">
        <v>1</v>
      </c>
      <c r="H4813" s="1818"/>
      <c r="I4813" s="1818">
        <v>3</v>
      </c>
      <c r="J4813" s="1546" t="s">
        <v>6523</v>
      </c>
      <c r="K4813" s="1546" t="s">
        <v>6456</v>
      </c>
      <c r="L4813" s="1546" t="s">
        <v>6515</v>
      </c>
    </row>
    <row r="4814" spans="1:12">
      <c r="A4814" s="1546" t="s">
        <v>314</v>
      </c>
      <c r="B4814" s="1817">
        <v>18548</v>
      </c>
      <c r="C4814" s="1546" t="s">
        <v>2781</v>
      </c>
      <c r="D4814" s="1546" t="s">
        <v>2395</v>
      </c>
      <c r="E4814" s="1546" t="s">
        <v>6242</v>
      </c>
      <c r="F4814" s="1546" t="s">
        <v>313</v>
      </c>
      <c r="G4814" s="1818">
        <v>1</v>
      </c>
      <c r="H4814" s="1818">
        <v>5</v>
      </c>
      <c r="I4814" s="1818">
        <v>5</v>
      </c>
      <c r="J4814" s="1546" t="s">
        <v>6527</v>
      </c>
      <c r="K4814" s="1546" t="s">
        <v>6456</v>
      </c>
      <c r="L4814" s="1546" t="s">
        <v>6515</v>
      </c>
    </row>
    <row r="4815" spans="1:12">
      <c r="A4815" s="1546" t="s">
        <v>314</v>
      </c>
      <c r="B4815" s="1817">
        <v>18549</v>
      </c>
      <c r="C4815" s="1546" t="s">
        <v>2781</v>
      </c>
      <c r="D4815" s="1546" t="s">
        <v>2395</v>
      </c>
      <c r="E4815" s="1546" t="s">
        <v>931</v>
      </c>
      <c r="F4815" s="1546" t="s">
        <v>930</v>
      </c>
      <c r="G4815" s="1818"/>
      <c r="H4815" s="1818">
        <v>1</v>
      </c>
      <c r="I4815" s="1818">
        <v>2</v>
      </c>
      <c r="J4815" s="1546" t="s">
        <v>6523</v>
      </c>
      <c r="K4815" s="1546" t="s">
        <v>6456</v>
      </c>
      <c r="L4815" s="1546" t="s">
        <v>6515</v>
      </c>
    </row>
    <row r="4816" spans="1:12">
      <c r="A4816" s="1546" t="s">
        <v>314</v>
      </c>
      <c r="B4816" s="1817">
        <v>18550</v>
      </c>
      <c r="C4816" s="1546" t="s">
        <v>2781</v>
      </c>
      <c r="D4816" s="1546" t="s">
        <v>2395</v>
      </c>
      <c r="E4816" s="1546" t="s">
        <v>939</v>
      </c>
      <c r="F4816" s="1546" t="s">
        <v>938</v>
      </c>
      <c r="G4816" s="1818">
        <v>1</v>
      </c>
      <c r="H4816" s="1818"/>
      <c r="I4816" s="1818">
        <v>2</v>
      </c>
      <c r="J4816" s="1546" t="s">
        <v>6523</v>
      </c>
      <c r="K4816" s="1546" t="s">
        <v>6456</v>
      </c>
      <c r="L4816" s="1546" t="s">
        <v>6515</v>
      </c>
    </row>
    <row r="4817" spans="1:12">
      <c r="A4817" s="1546" t="s">
        <v>314</v>
      </c>
      <c r="B4817" s="1817">
        <v>18551</v>
      </c>
      <c r="C4817" s="1546" t="s">
        <v>2781</v>
      </c>
      <c r="D4817" s="1546" t="s">
        <v>2395</v>
      </c>
      <c r="E4817" s="1546" t="s">
        <v>964</v>
      </c>
      <c r="F4817" s="1546" t="s">
        <v>963</v>
      </c>
      <c r="G4817" s="1818"/>
      <c r="H4817" s="1818">
        <v>1</v>
      </c>
      <c r="I4817" s="1818">
        <v>2</v>
      </c>
      <c r="J4817" s="1546" t="s">
        <v>6523</v>
      </c>
      <c r="K4817" s="1546" t="s">
        <v>6456</v>
      </c>
      <c r="L4817" s="1546" t="s">
        <v>6515</v>
      </c>
    </row>
    <row r="4818" spans="1:12">
      <c r="A4818" s="1546" t="s">
        <v>314</v>
      </c>
      <c r="B4818" s="1817">
        <v>18552</v>
      </c>
      <c r="C4818" s="1546" t="s">
        <v>2781</v>
      </c>
      <c r="D4818" s="1546" t="s">
        <v>2395</v>
      </c>
      <c r="E4818" s="1546" t="s">
        <v>6158</v>
      </c>
      <c r="F4818" s="1546" t="s">
        <v>1487</v>
      </c>
      <c r="G4818" s="1818"/>
      <c r="H4818" s="1818"/>
      <c r="I4818" s="1818">
        <v>2</v>
      </c>
      <c r="J4818" s="1546" t="s">
        <v>6523</v>
      </c>
      <c r="K4818" s="1546" t="s">
        <v>6456</v>
      </c>
      <c r="L4818" s="1546" t="s">
        <v>6515</v>
      </c>
    </row>
    <row r="4819" spans="1:12">
      <c r="A4819" s="1546" t="s">
        <v>314</v>
      </c>
      <c r="B4819" s="1817">
        <v>18553</v>
      </c>
      <c r="C4819" s="1546" t="s">
        <v>2781</v>
      </c>
      <c r="D4819" s="1546" t="s">
        <v>2395</v>
      </c>
      <c r="E4819" s="1546" t="s">
        <v>443</v>
      </c>
      <c r="F4819" s="1546" t="s">
        <v>442</v>
      </c>
      <c r="G4819" s="1818"/>
      <c r="H4819" s="1818"/>
      <c r="I4819" s="1818">
        <v>2</v>
      </c>
      <c r="J4819" s="1546" t="s">
        <v>6523</v>
      </c>
      <c r="K4819" s="1546" t="s">
        <v>6456</v>
      </c>
      <c r="L4819" s="1546" t="s">
        <v>6515</v>
      </c>
    </row>
    <row r="4820" spans="1:12">
      <c r="A4820" s="1546" t="s">
        <v>314</v>
      </c>
      <c r="B4820" s="1817">
        <v>18554</v>
      </c>
      <c r="C4820" s="1546" t="s">
        <v>2781</v>
      </c>
      <c r="D4820" s="1546" t="s">
        <v>2395</v>
      </c>
      <c r="E4820" s="1546" t="s">
        <v>6341</v>
      </c>
      <c r="F4820" s="1546" t="s">
        <v>1722</v>
      </c>
      <c r="G4820" s="1818">
        <v>1</v>
      </c>
      <c r="H4820" s="1818"/>
      <c r="I4820" s="1818">
        <v>2</v>
      </c>
      <c r="J4820" s="1546" t="s">
        <v>6523</v>
      </c>
      <c r="K4820" s="1546" t="s">
        <v>6456</v>
      </c>
      <c r="L4820" s="1546" t="s">
        <v>6515</v>
      </c>
    </row>
    <row r="4821" spans="1:12">
      <c r="A4821" s="1546" t="s">
        <v>314</v>
      </c>
      <c r="B4821" s="1817">
        <v>18555</v>
      </c>
      <c r="C4821" s="1546" t="s">
        <v>2781</v>
      </c>
      <c r="D4821" s="1546" t="s">
        <v>2395</v>
      </c>
      <c r="E4821" s="1546" t="s">
        <v>6327</v>
      </c>
      <c r="F4821" s="1546" t="s">
        <v>5947</v>
      </c>
      <c r="G4821" s="1818"/>
      <c r="H4821" s="1818"/>
      <c r="I4821" s="1818">
        <v>2</v>
      </c>
      <c r="J4821" s="1546" t="s">
        <v>6523</v>
      </c>
      <c r="K4821" s="1546" t="s">
        <v>6456</v>
      </c>
      <c r="L4821" s="1546" t="s">
        <v>6515</v>
      </c>
    </row>
    <row r="4822" spans="1:12">
      <c r="A4822" s="1546" t="s">
        <v>314</v>
      </c>
      <c r="B4822" s="1817">
        <v>18556</v>
      </c>
      <c r="C4822" s="1546" t="s">
        <v>2781</v>
      </c>
      <c r="D4822" s="1546" t="s">
        <v>2395</v>
      </c>
      <c r="E4822" s="1546" t="s">
        <v>6553</v>
      </c>
      <c r="F4822" s="1546" t="s">
        <v>849</v>
      </c>
      <c r="G4822" s="1818">
        <v>1</v>
      </c>
      <c r="H4822" s="1818">
        <v>5</v>
      </c>
      <c r="I4822" s="1818">
        <v>5</v>
      </c>
      <c r="J4822" s="1546" t="s">
        <v>6527</v>
      </c>
      <c r="K4822" s="1546" t="s">
        <v>6456</v>
      </c>
      <c r="L4822" s="1546" t="s">
        <v>6515</v>
      </c>
    </row>
    <row r="4823" spans="1:12">
      <c r="A4823" s="1546" t="s">
        <v>314</v>
      </c>
      <c r="B4823" s="1817">
        <v>18557</v>
      </c>
      <c r="C4823" s="1546" t="s">
        <v>2781</v>
      </c>
      <c r="D4823" s="1546" t="s">
        <v>2395</v>
      </c>
      <c r="E4823" s="1546" t="s">
        <v>1048</v>
      </c>
      <c r="F4823" s="1546" t="s">
        <v>461</v>
      </c>
      <c r="G4823" s="1818">
        <v>1</v>
      </c>
      <c r="H4823" s="1818">
        <v>5</v>
      </c>
      <c r="I4823" s="1818">
        <v>5</v>
      </c>
      <c r="J4823" s="1546" t="s">
        <v>6527</v>
      </c>
      <c r="K4823" s="1546" t="s">
        <v>6456</v>
      </c>
      <c r="L4823" s="1546" t="s">
        <v>6515</v>
      </c>
    </row>
    <row r="4824" spans="1:12">
      <c r="A4824" s="1546" t="s">
        <v>314</v>
      </c>
      <c r="B4824" s="1817">
        <v>18558</v>
      </c>
      <c r="C4824" s="1546" t="s">
        <v>2781</v>
      </c>
      <c r="D4824" s="1546" t="s">
        <v>2395</v>
      </c>
      <c r="E4824" s="1546" t="s">
        <v>580</v>
      </c>
      <c r="F4824" s="1546" t="s">
        <v>581</v>
      </c>
      <c r="G4824" s="1818">
        <v>6</v>
      </c>
      <c r="H4824" s="1818">
        <v>5</v>
      </c>
      <c r="I4824" s="1818">
        <v>30</v>
      </c>
      <c r="J4824" s="1546" t="s">
        <v>6527</v>
      </c>
      <c r="K4824" s="1546" t="s">
        <v>6456</v>
      </c>
      <c r="L4824" s="1546" t="s">
        <v>6515</v>
      </c>
    </row>
    <row r="4825" spans="1:12">
      <c r="A4825" s="1546" t="s">
        <v>314</v>
      </c>
      <c r="B4825" s="1817">
        <v>18559</v>
      </c>
      <c r="C4825" s="1546" t="s">
        <v>2781</v>
      </c>
      <c r="D4825" s="1546" t="s">
        <v>2395</v>
      </c>
      <c r="E4825" s="1546" t="s">
        <v>6256</v>
      </c>
      <c r="F4825" s="1546" t="s">
        <v>436</v>
      </c>
      <c r="G4825" s="1818">
        <v>3</v>
      </c>
      <c r="H4825" s="1818">
        <v>5</v>
      </c>
      <c r="I4825" s="1818">
        <v>15</v>
      </c>
      <c r="J4825" s="1546" t="s">
        <v>6527</v>
      </c>
      <c r="K4825" s="1546" t="s">
        <v>6456</v>
      </c>
      <c r="L4825" s="1546" t="s">
        <v>6515</v>
      </c>
    </row>
    <row r="4826" spans="1:12">
      <c r="A4826" s="1546" t="s">
        <v>314</v>
      </c>
      <c r="B4826" s="1817">
        <v>18560</v>
      </c>
      <c r="C4826" s="1546" t="s">
        <v>2781</v>
      </c>
      <c r="D4826" s="1546" t="s">
        <v>2395</v>
      </c>
      <c r="E4826" s="1546" t="s">
        <v>6280</v>
      </c>
      <c r="F4826" s="1546" t="s">
        <v>750</v>
      </c>
      <c r="G4826" s="1818"/>
      <c r="H4826" s="1818"/>
      <c r="I4826" s="1818">
        <v>3</v>
      </c>
      <c r="J4826" s="1546" t="s">
        <v>6523</v>
      </c>
      <c r="K4826" s="1546" t="s">
        <v>6456</v>
      </c>
      <c r="L4826" s="1546" t="s">
        <v>6515</v>
      </c>
    </row>
    <row r="4827" spans="1:12">
      <c r="A4827" s="1546" t="s">
        <v>314</v>
      </c>
      <c r="B4827" s="1817">
        <v>18563</v>
      </c>
      <c r="C4827" s="1546" t="s">
        <v>2781</v>
      </c>
      <c r="D4827" s="1546" t="s">
        <v>2395</v>
      </c>
      <c r="E4827" s="1546" t="s">
        <v>651</v>
      </c>
      <c r="F4827" s="1546" t="s">
        <v>652</v>
      </c>
      <c r="G4827" s="1818">
        <v>1</v>
      </c>
      <c r="H4827" s="1818"/>
      <c r="I4827" s="1818">
        <v>2</v>
      </c>
      <c r="J4827" s="1546" t="s">
        <v>6523</v>
      </c>
      <c r="K4827" s="1546" t="s">
        <v>6456</v>
      </c>
      <c r="L4827" s="1546" t="s">
        <v>6515</v>
      </c>
    </row>
    <row r="4828" spans="1:12">
      <c r="A4828" s="1546" t="s">
        <v>314</v>
      </c>
      <c r="B4828" s="1817">
        <v>18566</v>
      </c>
      <c r="C4828" s="1546" t="s">
        <v>2781</v>
      </c>
      <c r="D4828" s="1546" t="s">
        <v>2395</v>
      </c>
      <c r="E4828" s="1546" t="s">
        <v>1143</v>
      </c>
      <c r="F4828" s="1546" t="s">
        <v>2466</v>
      </c>
      <c r="G4828" s="1818">
        <v>1</v>
      </c>
      <c r="H4828" s="1818"/>
      <c r="I4828" s="1818">
        <v>5</v>
      </c>
      <c r="J4828" s="1546" t="s">
        <v>6523</v>
      </c>
      <c r="K4828" s="1546" t="s">
        <v>6456</v>
      </c>
      <c r="L4828" s="1546" t="s">
        <v>6515</v>
      </c>
    </row>
    <row r="4829" spans="1:12">
      <c r="A4829" s="1546" t="s">
        <v>314</v>
      </c>
      <c r="B4829" s="1817">
        <v>18567</v>
      </c>
      <c r="C4829" s="1546" t="s">
        <v>2781</v>
      </c>
      <c r="D4829" s="1546" t="s">
        <v>2395</v>
      </c>
      <c r="E4829" s="1546" t="s">
        <v>1050</v>
      </c>
      <c r="F4829" s="1546" t="s">
        <v>6501</v>
      </c>
      <c r="G4829" s="1818"/>
      <c r="H4829" s="1818"/>
      <c r="I4829" s="1818">
        <v>5</v>
      </c>
      <c r="J4829" s="1546" t="s">
        <v>6523</v>
      </c>
      <c r="K4829" s="1546" t="s">
        <v>6456</v>
      </c>
      <c r="L4829" s="1546" t="s">
        <v>6515</v>
      </c>
    </row>
    <row r="4830" spans="1:12">
      <c r="A4830" s="1546" t="s">
        <v>314</v>
      </c>
      <c r="B4830" s="1817">
        <v>18568</v>
      </c>
      <c r="C4830" s="1546" t="s">
        <v>2781</v>
      </c>
      <c r="D4830" s="1546" t="s">
        <v>2395</v>
      </c>
      <c r="E4830" s="1546" t="s">
        <v>1608</v>
      </c>
      <c r="F4830" s="1546" t="s">
        <v>2560</v>
      </c>
      <c r="G4830" s="1818"/>
      <c r="H4830" s="1818"/>
      <c r="I4830" s="1818">
        <v>5</v>
      </c>
      <c r="J4830" s="1546" t="s">
        <v>6523</v>
      </c>
      <c r="K4830" s="1546" t="s">
        <v>6456</v>
      </c>
      <c r="L4830" s="1546" t="s">
        <v>6515</v>
      </c>
    </row>
    <row r="4831" spans="1:12">
      <c r="A4831" s="1546" t="s">
        <v>314</v>
      </c>
      <c r="B4831" s="1817">
        <v>18569</v>
      </c>
      <c r="C4831" s="1546" t="s">
        <v>2781</v>
      </c>
      <c r="D4831" s="1546" t="s">
        <v>2395</v>
      </c>
      <c r="E4831" s="1546" t="s">
        <v>563</v>
      </c>
      <c r="F4831" s="1546" t="s">
        <v>6497</v>
      </c>
      <c r="G4831" s="1818">
        <v>2</v>
      </c>
      <c r="H4831" s="1818">
        <v>30</v>
      </c>
      <c r="I4831" s="1818">
        <v>60</v>
      </c>
      <c r="J4831" s="1546" t="s">
        <v>6527</v>
      </c>
      <c r="K4831" s="1546" t="s">
        <v>6456</v>
      </c>
      <c r="L4831" s="1546" t="s">
        <v>6515</v>
      </c>
    </row>
    <row r="4832" spans="1:12">
      <c r="A4832" s="1546" t="s">
        <v>314</v>
      </c>
      <c r="B4832" s="1817">
        <v>18572</v>
      </c>
      <c r="C4832" s="1546" t="s">
        <v>2781</v>
      </c>
      <c r="D4832" s="1546" t="s">
        <v>2395</v>
      </c>
      <c r="E4832" s="1546" t="s">
        <v>6077</v>
      </c>
      <c r="F4832" s="1546" t="s">
        <v>868</v>
      </c>
      <c r="G4832" s="1818">
        <v>1</v>
      </c>
      <c r="H4832" s="1818">
        <v>10</v>
      </c>
      <c r="I4832" s="1818">
        <v>10</v>
      </c>
      <c r="J4832" s="1546" t="s">
        <v>6527</v>
      </c>
      <c r="K4832" s="1546" t="s">
        <v>6456</v>
      </c>
      <c r="L4832" s="1546" t="s">
        <v>6515</v>
      </c>
    </row>
    <row r="4833" spans="1:12">
      <c r="A4833" s="1546" t="s">
        <v>314</v>
      </c>
      <c r="B4833" s="1817">
        <v>18573</v>
      </c>
      <c r="C4833" s="1546" t="s">
        <v>2781</v>
      </c>
      <c r="D4833" s="1546" t="s">
        <v>2395</v>
      </c>
      <c r="E4833" s="1546" t="s">
        <v>1084</v>
      </c>
      <c r="F4833" s="1546" t="s">
        <v>1083</v>
      </c>
      <c r="G4833" s="1818"/>
      <c r="H4833" s="1818"/>
      <c r="I4833" s="1818">
        <v>3</v>
      </c>
      <c r="J4833" s="1546" t="s">
        <v>6523</v>
      </c>
      <c r="K4833" s="1546" t="s">
        <v>6456</v>
      </c>
      <c r="L4833" s="1546" t="s">
        <v>6515</v>
      </c>
    </row>
    <row r="4834" spans="1:12">
      <c r="A4834" s="1546" t="s">
        <v>314</v>
      </c>
      <c r="B4834" s="1817">
        <v>18574</v>
      </c>
      <c r="C4834" s="1546" t="s">
        <v>2781</v>
      </c>
      <c r="D4834" s="1546" t="s">
        <v>2395</v>
      </c>
      <c r="E4834" s="1546" t="s">
        <v>649</v>
      </c>
      <c r="F4834" s="1546" t="s">
        <v>917</v>
      </c>
      <c r="G4834" s="1818">
        <v>1</v>
      </c>
      <c r="H4834" s="1818"/>
      <c r="I4834" s="1818">
        <v>3</v>
      </c>
      <c r="J4834" s="1546" t="s">
        <v>6523</v>
      </c>
      <c r="K4834" s="1546" t="s">
        <v>6456</v>
      </c>
      <c r="L4834" s="1546" t="s">
        <v>6515</v>
      </c>
    </row>
    <row r="4835" spans="1:12">
      <c r="A4835" s="1546" t="s">
        <v>314</v>
      </c>
      <c r="B4835" s="1817">
        <v>18575</v>
      </c>
      <c r="C4835" s="1546" t="s">
        <v>2781</v>
      </c>
      <c r="D4835" s="1546" t="s">
        <v>2395</v>
      </c>
      <c r="E4835" s="1546" t="s">
        <v>6399</v>
      </c>
      <c r="F4835" s="1546" t="s">
        <v>1191</v>
      </c>
      <c r="G4835" s="1818"/>
      <c r="H4835" s="1818"/>
      <c r="I4835" s="1818">
        <v>2</v>
      </c>
      <c r="J4835" s="1546" t="s">
        <v>6523</v>
      </c>
      <c r="K4835" s="1546" t="s">
        <v>6456</v>
      </c>
      <c r="L4835" s="1546" t="s">
        <v>6515</v>
      </c>
    </row>
    <row r="4836" spans="1:12">
      <c r="A4836" s="1546" t="s">
        <v>314</v>
      </c>
      <c r="B4836" s="1817">
        <v>18576</v>
      </c>
      <c r="C4836" s="1546" t="s">
        <v>2781</v>
      </c>
      <c r="D4836" s="1546" t="s">
        <v>2395</v>
      </c>
      <c r="E4836" s="1546" t="s">
        <v>1349</v>
      </c>
      <c r="F4836" s="1546" t="s">
        <v>726</v>
      </c>
      <c r="G4836" s="1818"/>
      <c r="H4836" s="1818"/>
      <c r="I4836" s="1818">
        <v>5</v>
      </c>
      <c r="J4836" s="1546" t="s">
        <v>6523</v>
      </c>
      <c r="K4836" s="1546" t="s">
        <v>6456</v>
      </c>
      <c r="L4836" s="1546" t="s">
        <v>6515</v>
      </c>
    </row>
    <row r="4837" spans="1:12">
      <c r="A4837" s="1546" t="s">
        <v>314</v>
      </c>
      <c r="B4837" s="1817">
        <v>18578</v>
      </c>
      <c r="C4837" s="1546" t="s">
        <v>2781</v>
      </c>
      <c r="D4837" s="1546" t="s">
        <v>2395</v>
      </c>
      <c r="E4837" s="1546" t="s">
        <v>605</v>
      </c>
      <c r="F4837" s="1546" t="s">
        <v>606</v>
      </c>
      <c r="G4837" s="1818"/>
      <c r="H4837" s="1818"/>
      <c r="I4837" s="1818">
        <v>2</v>
      </c>
      <c r="J4837" s="1546" t="s">
        <v>6523</v>
      </c>
      <c r="K4837" s="1546" t="s">
        <v>6456</v>
      </c>
      <c r="L4837" s="1546" t="s">
        <v>6515</v>
      </c>
    </row>
    <row r="4838" spans="1:12">
      <c r="A4838" s="1546" t="s">
        <v>314</v>
      </c>
      <c r="B4838" s="1817">
        <v>18579</v>
      </c>
      <c r="C4838" s="1546" t="s">
        <v>2781</v>
      </c>
      <c r="D4838" s="1546" t="s">
        <v>2395</v>
      </c>
      <c r="E4838" s="1546" t="s">
        <v>2146</v>
      </c>
      <c r="F4838" s="1546" t="s">
        <v>979</v>
      </c>
      <c r="G4838" s="1818">
        <v>1</v>
      </c>
      <c r="H4838" s="1818"/>
      <c r="I4838" s="1818">
        <v>5</v>
      </c>
      <c r="J4838" s="1546" t="s">
        <v>6523</v>
      </c>
      <c r="K4838" s="1546" t="s">
        <v>6456</v>
      </c>
      <c r="L4838" s="1546" t="s">
        <v>6515</v>
      </c>
    </row>
    <row r="4839" spans="1:12">
      <c r="A4839" s="1546" t="s">
        <v>314</v>
      </c>
      <c r="B4839" s="1817">
        <v>18580</v>
      </c>
      <c r="C4839" s="1546" t="s">
        <v>2781</v>
      </c>
      <c r="D4839" s="1546" t="s">
        <v>2395</v>
      </c>
      <c r="E4839" s="1546" t="s">
        <v>912</v>
      </c>
      <c r="F4839" s="1546" t="s">
        <v>911</v>
      </c>
      <c r="G4839" s="1818"/>
      <c r="H4839" s="1818">
        <v>1</v>
      </c>
      <c r="I4839" s="1818">
        <v>2</v>
      </c>
      <c r="J4839" s="1546" t="s">
        <v>6523</v>
      </c>
      <c r="K4839" s="1546" t="s">
        <v>6456</v>
      </c>
      <c r="L4839" s="1546" t="s">
        <v>6515</v>
      </c>
    </row>
    <row r="4840" spans="1:12">
      <c r="A4840" s="1546" t="s">
        <v>314</v>
      </c>
      <c r="B4840" s="1817">
        <v>18582</v>
      </c>
      <c r="C4840" s="1546" t="s">
        <v>2781</v>
      </c>
      <c r="D4840" s="1546" t="s">
        <v>2395</v>
      </c>
      <c r="E4840" s="1546" t="s">
        <v>6138</v>
      </c>
      <c r="F4840" s="1546" t="s">
        <v>995</v>
      </c>
      <c r="G4840" s="1818"/>
      <c r="H4840" s="1818"/>
      <c r="I4840" s="1818">
        <v>2</v>
      </c>
      <c r="J4840" s="1546" t="s">
        <v>6523</v>
      </c>
      <c r="K4840" s="1546" t="s">
        <v>6456</v>
      </c>
      <c r="L4840" s="1546" t="s">
        <v>6515</v>
      </c>
    </row>
    <row r="4841" spans="1:12">
      <c r="A4841" s="1546" t="s">
        <v>314</v>
      </c>
      <c r="B4841" s="1817">
        <v>18583</v>
      </c>
      <c r="C4841" s="1546" t="s">
        <v>2781</v>
      </c>
      <c r="D4841" s="1546" t="s">
        <v>2395</v>
      </c>
      <c r="E4841" s="1546" t="s">
        <v>6100</v>
      </c>
      <c r="F4841" s="1546" t="s">
        <v>280</v>
      </c>
      <c r="G4841" s="1818"/>
      <c r="H4841" s="1818"/>
      <c r="I4841" s="1818">
        <v>2</v>
      </c>
      <c r="J4841" s="1546" t="s">
        <v>6523</v>
      </c>
      <c r="K4841" s="1546" t="s">
        <v>6456</v>
      </c>
      <c r="L4841" s="1546" t="s">
        <v>6515</v>
      </c>
    </row>
    <row r="4842" spans="1:12">
      <c r="A4842" s="1546" t="s">
        <v>314</v>
      </c>
      <c r="B4842" s="1817">
        <v>18614</v>
      </c>
      <c r="C4842" s="1546" t="s">
        <v>2781</v>
      </c>
      <c r="D4842" s="1546" t="s">
        <v>2396</v>
      </c>
      <c r="E4842" s="1546" t="s">
        <v>6609</v>
      </c>
      <c r="F4842" s="1546" t="s">
        <v>1861</v>
      </c>
      <c r="G4842" s="1818">
        <v>1</v>
      </c>
      <c r="H4842" s="1818">
        <v>8</v>
      </c>
      <c r="I4842" s="1818">
        <v>8</v>
      </c>
      <c r="J4842" s="1546" t="s">
        <v>6527</v>
      </c>
      <c r="K4842" s="1546" t="s">
        <v>6427</v>
      </c>
      <c r="L4842" s="1546" t="s">
        <v>6655</v>
      </c>
    </row>
    <row r="4843" spans="1:12">
      <c r="A4843" s="1546" t="s">
        <v>314</v>
      </c>
      <c r="B4843" s="1817">
        <v>18615</v>
      </c>
      <c r="C4843" s="1546" t="s">
        <v>2781</v>
      </c>
      <c r="D4843" s="1546" t="s">
        <v>2396</v>
      </c>
      <c r="E4843" s="1546" t="s">
        <v>6609</v>
      </c>
      <c r="F4843" s="1546" t="s">
        <v>1861</v>
      </c>
      <c r="G4843" s="1818"/>
      <c r="H4843" s="1818"/>
      <c r="I4843" s="1818">
        <v>4</v>
      </c>
      <c r="J4843" s="1546" t="s">
        <v>6523</v>
      </c>
      <c r="K4843" s="1546" t="s">
        <v>6427</v>
      </c>
      <c r="L4843" s="1546" t="s">
        <v>6655</v>
      </c>
    </row>
    <row r="4844" spans="1:12">
      <c r="A4844" s="1546" t="s">
        <v>314</v>
      </c>
      <c r="B4844" s="1817">
        <v>18617</v>
      </c>
      <c r="C4844" s="1546" t="s">
        <v>2781</v>
      </c>
      <c r="D4844" s="1546" t="s">
        <v>2396</v>
      </c>
      <c r="E4844" s="1546" t="s">
        <v>1620</v>
      </c>
      <c r="F4844" s="1546" t="s">
        <v>1621</v>
      </c>
      <c r="G4844" s="1818"/>
      <c r="H4844" s="1818"/>
      <c r="I4844" s="1818">
        <v>1</v>
      </c>
      <c r="J4844" s="1546" t="s">
        <v>6523</v>
      </c>
      <c r="K4844" s="1546" t="s">
        <v>6427</v>
      </c>
      <c r="L4844" s="1546" t="s">
        <v>6655</v>
      </c>
    </row>
    <row r="4845" spans="1:12">
      <c r="A4845" s="1546" t="s">
        <v>314</v>
      </c>
      <c r="B4845" s="1817">
        <v>18647</v>
      </c>
      <c r="C4845" s="1546" t="s">
        <v>2790</v>
      </c>
      <c r="D4845" s="1546" t="s">
        <v>2397</v>
      </c>
      <c r="E4845" s="1546" t="s">
        <v>1019</v>
      </c>
      <c r="F4845" s="1546" t="s">
        <v>6515</v>
      </c>
      <c r="G4845" s="1818">
        <v>4</v>
      </c>
      <c r="H4845" s="1818">
        <v>10</v>
      </c>
      <c r="I4845" s="1818">
        <v>40</v>
      </c>
      <c r="J4845" s="1546" t="s">
        <v>6527</v>
      </c>
      <c r="K4845" s="1546" t="s">
        <v>6456</v>
      </c>
      <c r="L4845" s="1546" t="s">
        <v>6515</v>
      </c>
    </row>
    <row r="4846" spans="1:12">
      <c r="A4846" s="1546" t="s">
        <v>314</v>
      </c>
      <c r="B4846" s="1817">
        <v>18690</v>
      </c>
      <c r="C4846" s="1546" t="s">
        <v>2781</v>
      </c>
      <c r="D4846" s="1546" t="s">
        <v>2398</v>
      </c>
      <c r="E4846" s="1546" t="s">
        <v>6244</v>
      </c>
      <c r="F4846" s="1546" t="s">
        <v>379</v>
      </c>
      <c r="G4846" s="1818">
        <v>1</v>
      </c>
      <c r="H4846" s="1818">
        <v>20</v>
      </c>
      <c r="I4846" s="1818">
        <v>20</v>
      </c>
      <c r="J4846" s="1546" t="s">
        <v>6527</v>
      </c>
      <c r="K4846" s="1546" t="s">
        <v>6456</v>
      </c>
      <c r="L4846" s="1546" t="s">
        <v>6515</v>
      </c>
    </row>
    <row r="4847" spans="1:12">
      <c r="A4847" s="1546" t="s">
        <v>314</v>
      </c>
      <c r="B4847" s="1817">
        <v>18724</v>
      </c>
      <c r="C4847" s="1546" t="s">
        <v>2781</v>
      </c>
      <c r="D4847" s="1546" t="s">
        <v>2399</v>
      </c>
      <c r="E4847" s="1546" t="s">
        <v>6206</v>
      </c>
      <c r="F4847" s="1546" t="s">
        <v>1279</v>
      </c>
      <c r="G4847" s="1818">
        <v>5</v>
      </c>
      <c r="H4847" s="1818">
        <v>4</v>
      </c>
      <c r="I4847" s="1818">
        <v>20</v>
      </c>
      <c r="J4847" s="1546" t="s">
        <v>6527</v>
      </c>
      <c r="K4847" s="1546" t="s">
        <v>6456</v>
      </c>
      <c r="L4847" s="1546" t="s">
        <v>6515</v>
      </c>
    </row>
    <row r="4848" spans="1:12">
      <c r="A4848" s="1546" t="s">
        <v>314</v>
      </c>
      <c r="B4848" s="1817">
        <v>18741</v>
      </c>
      <c r="C4848" s="1546" t="s">
        <v>2781</v>
      </c>
      <c r="D4848" s="1546" t="s">
        <v>2399</v>
      </c>
      <c r="E4848" s="1546" t="s">
        <v>409</v>
      </c>
      <c r="F4848" s="1546" t="s">
        <v>21</v>
      </c>
      <c r="G4848" s="1818">
        <v>5</v>
      </c>
      <c r="H4848" s="1818"/>
      <c r="I4848" s="1818">
        <v>20</v>
      </c>
      <c r="J4848" s="1546" t="s">
        <v>6523</v>
      </c>
      <c r="K4848" s="1546" t="s">
        <v>6456</v>
      </c>
      <c r="L4848" s="1546" t="s">
        <v>6515</v>
      </c>
    </row>
    <row r="4849" spans="1:12">
      <c r="A4849" s="1546" t="s">
        <v>314</v>
      </c>
      <c r="B4849" s="1817">
        <v>18760</v>
      </c>
      <c r="C4849" s="1546" t="s">
        <v>2781</v>
      </c>
      <c r="D4849" s="1546" t="s">
        <v>2400</v>
      </c>
      <c r="E4849" s="1546" t="s">
        <v>6247</v>
      </c>
      <c r="F4849" s="1546" t="s">
        <v>463</v>
      </c>
      <c r="G4849" s="1818">
        <v>1</v>
      </c>
      <c r="H4849" s="1818">
        <v>5</v>
      </c>
      <c r="I4849" s="1818">
        <v>5</v>
      </c>
      <c r="J4849" s="1546" t="s">
        <v>6527</v>
      </c>
      <c r="K4849" s="1546" t="s">
        <v>6427</v>
      </c>
      <c r="L4849" s="1546" t="s">
        <v>6656</v>
      </c>
    </row>
    <row r="4850" spans="1:12">
      <c r="A4850" s="1546" t="s">
        <v>314</v>
      </c>
      <c r="B4850" s="1817">
        <v>18761</v>
      </c>
      <c r="C4850" s="1546" t="s">
        <v>2781</v>
      </c>
      <c r="D4850" s="1546" t="s">
        <v>2400</v>
      </c>
      <c r="E4850" s="1546" t="s">
        <v>6239</v>
      </c>
      <c r="F4850" s="1546" t="s">
        <v>347</v>
      </c>
      <c r="G4850" s="1818">
        <v>1</v>
      </c>
      <c r="H4850" s="1818">
        <v>5</v>
      </c>
      <c r="I4850" s="1818">
        <v>5</v>
      </c>
      <c r="J4850" s="1546" t="s">
        <v>6527</v>
      </c>
      <c r="K4850" s="1546" t="s">
        <v>6427</v>
      </c>
      <c r="L4850" s="1546" t="s">
        <v>6656</v>
      </c>
    </row>
    <row r="4851" spans="1:12">
      <c r="A4851" s="1546" t="s">
        <v>314</v>
      </c>
      <c r="B4851" s="1817">
        <v>18762</v>
      </c>
      <c r="C4851" s="1546" t="s">
        <v>2781</v>
      </c>
      <c r="D4851" s="1546" t="s">
        <v>2400</v>
      </c>
      <c r="E4851" s="1546" t="s">
        <v>6240</v>
      </c>
      <c r="F4851" s="1546" t="s">
        <v>349</v>
      </c>
      <c r="G4851" s="1818">
        <v>1</v>
      </c>
      <c r="H4851" s="1818">
        <v>5</v>
      </c>
      <c r="I4851" s="1818">
        <v>5</v>
      </c>
      <c r="J4851" s="1546" t="s">
        <v>6527</v>
      </c>
      <c r="K4851" s="1546" t="s">
        <v>6427</v>
      </c>
      <c r="L4851" s="1546" t="s">
        <v>6656</v>
      </c>
    </row>
    <row r="4852" spans="1:12">
      <c r="A4852" s="1546" t="s">
        <v>314</v>
      </c>
      <c r="B4852" s="1817">
        <v>18763</v>
      </c>
      <c r="C4852" s="1546" t="s">
        <v>2781</v>
      </c>
      <c r="D4852" s="1546" t="s">
        <v>2400</v>
      </c>
      <c r="E4852" s="1546" t="s">
        <v>5874</v>
      </c>
      <c r="F4852" s="1546" t="s">
        <v>6374</v>
      </c>
      <c r="G4852" s="1818">
        <v>2</v>
      </c>
      <c r="H4852" s="1818">
        <v>5</v>
      </c>
      <c r="I4852" s="1818">
        <v>10</v>
      </c>
      <c r="J4852" s="1546" t="s">
        <v>6527</v>
      </c>
      <c r="K4852" s="1546" t="s">
        <v>6427</v>
      </c>
      <c r="L4852" s="1546" t="s">
        <v>6656</v>
      </c>
    </row>
    <row r="4853" spans="1:12">
      <c r="A4853" s="1546" t="s">
        <v>314</v>
      </c>
      <c r="B4853" s="1817">
        <v>18764</v>
      </c>
      <c r="C4853" s="1546" t="s">
        <v>2781</v>
      </c>
      <c r="D4853" s="1546" t="s">
        <v>2400</v>
      </c>
      <c r="E4853" s="1546" t="s">
        <v>6269</v>
      </c>
      <c r="F4853" s="1546" t="s">
        <v>747</v>
      </c>
      <c r="G4853" s="1818">
        <v>1</v>
      </c>
      <c r="H4853" s="1818">
        <v>5</v>
      </c>
      <c r="I4853" s="1818">
        <v>5</v>
      </c>
      <c r="J4853" s="1546" t="s">
        <v>6527</v>
      </c>
      <c r="K4853" s="1546" t="s">
        <v>6427</v>
      </c>
      <c r="L4853" s="1546" t="s">
        <v>6656</v>
      </c>
    </row>
    <row r="4854" spans="1:12">
      <c r="A4854" s="1546" t="s">
        <v>314</v>
      </c>
      <c r="B4854" s="1817">
        <v>18765</v>
      </c>
      <c r="C4854" s="1546" t="s">
        <v>2781</v>
      </c>
      <c r="D4854" s="1546" t="s">
        <v>2400</v>
      </c>
      <c r="E4854" s="1546" t="s">
        <v>488</v>
      </c>
      <c r="F4854" s="1546" t="s">
        <v>506</v>
      </c>
      <c r="G4854" s="1818">
        <v>2</v>
      </c>
      <c r="H4854" s="1818">
        <v>5</v>
      </c>
      <c r="I4854" s="1818">
        <v>10</v>
      </c>
      <c r="J4854" s="1546" t="s">
        <v>6527</v>
      </c>
      <c r="K4854" s="1546" t="s">
        <v>6427</v>
      </c>
      <c r="L4854" s="1546" t="s">
        <v>6656</v>
      </c>
    </row>
    <row r="4855" spans="1:12">
      <c r="A4855" s="1546" t="s">
        <v>314</v>
      </c>
      <c r="B4855" s="1817">
        <v>18766</v>
      </c>
      <c r="C4855" s="1546" t="s">
        <v>2781</v>
      </c>
      <c r="D4855" s="1546" t="s">
        <v>2400</v>
      </c>
      <c r="E4855" s="1546" t="s">
        <v>441</v>
      </c>
      <c r="F4855" s="1546" t="s">
        <v>440</v>
      </c>
      <c r="G4855" s="1818">
        <v>1</v>
      </c>
      <c r="H4855" s="1818">
        <v>5</v>
      </c>
      <c r="I4855" s="1818">
        <v>5</v>
      </c>
      <c r="J4855" s="1546" t="s">
        <v>6527</v>
      </c>
      <c r="K4855" s="1546" t="s">
        <v>6427</v>
      </c>
      <c r="L4855" s="1546" t="s">
        <v>6656</v>
      </c>
    </row>
    <row r="4856" spans="1:12">
      <c r="A4856" s="1546" t="s">
        <v>314</v>
      </c>
      <c r="B4856" s="1817">
        <v>18767</v>
      </c>
      <c r="C4856" s="1546" t="s">
        <v>2781</v>
      </c>
      <c r="D4856" s="1546" t="s">
        <v>2400</v>
      </c>
      <c r="E4856" s="1546" t="s">
        <v>6245</v>
      </c>
      <c r="F4856" s="1546" t="s">
        <v>383</v>
      </c>
      <c r="G4856" s="1818"/>
      <c r="H4856" s="1818"/>
      <c r="I4856" s="1818">
        <v>2</v>
      </c>
      <c r="J4856" s="1546" t="s">
        <v>6523</v>
      </c>
      <c r="K4856" s="1546" t="s">
        <v>6427</v>
      </c>
      <c r="L4856" s="1546" t="s">
        <v>6656</v>
      </c>
    </row>
    <row r="4857" spans="1:12">
      <c r="A4857" s="1546" t="s">
        <v>314</v>
      </c>
      <c r="B4857" s="1817">
        <v>18768</v>
      </c>
      <c r="C4857" s="1546" t="s">
        <v>2781</v>
      </c>
      <c r="D4857" s="1546" t="s">
        <v>2400</v>
      </c>
      <c r="E4857" s="1546" t="s">
        <v>6341</v>
      </c>
      <c r="F4857" s="1546" t="s">
        <v>1722</v>
      </c>
      <c r="G4857" s="1818"/>
      <c r="H4857" s="1818"/>
      <c r="I4857" s="1818">
        <v>2</v>
      </c>
      <c r="J4857" s="1546" t="s">
        <v>6523</v>
      </c>
      <c r="K4857" s="1546" t="s">
        <v>6427</v>
      </c>
      <c r="L4857" s="1546" t="s">
        <v>6656</v>
      </c>
    </row>
    <row r="4858" spans="1:12">
      <c r="A4858" s="1546" t="s">
        <v>314</v>
      </c>
      <c r="B4858" s="1817">
        <v>18770</v>
      </c>
      <c r="C4858" s="1546" t="s">
        <v>2781</v>
      </c>
      <c r="D4858" s="1546" t="s">
        <v>2400</v>
      </c>
      <c r="E4858" s="1546" t="s">
        <v>1040</v>
      </c>
      <c r="F4858" s="1546" t="s">
        <v>1041</v>
      </c>
      <c r="G4858" s="1818">
        <v>2</v>
      </c>
      <c r="H4858" s="1818">
        <v>4</v>
      </c>
      <c r="I4858" s="1818">
        <v>8</v>
      </c>
      <c r="J4858" s="1546" t="s">
        <v>6527</v>
      </c>
      <c r="K4858" s="1546" t="s">
        <v>6427</v>
      </c>
      <c r="L4858" s="1546" t="s">
        <v>6656</v>
      </c>
    </row>
    <row r="4859" spans="1:12">
      <c r="A4859" s="1546" t="s">
        <v>314</v>
      </c>
      <c r="B4859" s="1817">
        <v>18771</v>
      </c>
      <c r="C4859" s="1546" t="s">
        <v>2781</v>
      </c>
      <c r="D4859" s="1546" t="s">
        <v>2400</v>
      </c>
      <c r="E4859" s="1546" t="s">
        <v>844</v>
      </c>
      <c r="F4859" s="1546" t="s">
        <v>843</v>
      </c>
      <c r="G4859" s="1818">
        <v>2</v>
      </c>
      <c r="H4859" s="1818">
        <v>4</v>
      </c>
      <c r="I4859" s="1818">
        <v>8</v>
      </c>
      <c r="J4859" s="1546" t="s">
        <v>6527</v>
      </c>
      <c r="K4859" s="1546" t="s">
        <v>6427</v>
      </c>
      <c r="L4859" s="1546" t="s">
        <v>6656</v>
      </c>
    </row>
    <row r="4860" spans="1:12">
      <c r="A4860" s="1546" t="s">
        <v>314</v>
      </c>
      <c r="B4860" s="1817">
        <v>18773</v>
      </c>
      <c r="C4860" s="1546" t="s">
        <v>2781</v>
      </c>
      <c r="D4860" s="1546" t="s">
        <v>2400</v>
      </c>
      <c r="E4860" s="1546" t="s">
        <v>948</v>
      </c>
      <c r="F4860" s="1546" t="s">
        <v>947</v>
      </c>
      <c r="G4860" s="1818">
        <v>1</v>
      </c>
      <c r="H4860" s="1818">
        <v>25</v>
      </c>
      <c r="I4860" s="1818">
        <v>25</v>
      </c>
      <c r="J4860" s="1546" t="s">
        <v>6527</v>
      </c>
      <c r="K4860" s="1546" t="s">
        <v>6427</v>
      </c>
      <c r="L4860" s="1546" t="s">
        <v>6656</v>
      </c>
    </row>
    <row r="4861" spans="1:12">
      <c r="A4861" s="1546" t="s">
        <v>314</v>
      </c>
      <c r="B4861" s="1817">
        <v>18784</v>
      </c>
      <c r="C4861" s="1546" t="s">
        <v>2781</v>
      </c>
      <c r="D4861" s="1546" t="s">
        <v>2400</v>
      </c>
      <c r="E4861" s="1546" t="s">
        <v>409</v>
      </c>
      <c r="F4861" s="1546" t="s">
        <v>21</v>
      </c>
      <c r="G4861" s="1818">
        <v>14</v>
      </c>
      <c r="H4861" s="1818"/>
      <c r="I4861" s="1818">
        <v>90</v>
      </c>
      <c r="J4861" s="1546" t="s">
        <v>6523</v>
      </c>
      <c r="K4861" s="1546" t="s">
        <v>6427</v>
      </c>
      <c r="L4861" s="1546" t="s">
        <v>6656</v>
      </c>
    </row>
    <row r="4862" spans="1:12">
      <c r="A4862" s="1546" t="s">
        <v>314</v>
      </c>
      <c r="B4862" s="1817">
        <v>18803</v>
      </c>
      <c r="C4862" s="1546" t="s">
        <v>2781</v>
      </c>
      <c r="D4862" s="1546" t="s">
        <v>2401</v>
      </c>
      <c r="E4862" s="1546" t="s">
        <v>6135</v>
      </c>
      <c r="F4862" s="1546" t="s">
        <v>1003</v>
      </c>
      <c r="G4862" s="1818">
        <v>1</v>
      </c>
      <c r="H4862" s="1818"/>
      <c r="I4862" s="1818">
        <v>2</v>
      </c>
      <c r="J4862" s="1546" t="s">
        <v>6523</v>
      </c>
      <c r="K4862" s="1546" t="s">
        <v>6456</v>
      </c>
      <c r="L4862" s="1546" t="s">
        <v>6515</v>
      </c>
    </row>
    <row r="4863" spans="1:12">
      <c r="A4863" s="1546" t="s">
        <v>314</v>
      </c>
      <c r="B4863" s="1817">
        <v>18805</v>
      </c>
      <c r="C4863" s="1546" t="s">
        <v>2781</v>
      </c>
      <c r="D4863" s="1546" t="s">
        <v>2401</v>
      </c>
      <c r="E4863" s="1546" t="s">
        <v>3947</v>
      </c>
      <c r="F4863" s="1546" t="s">
        <v>657</v>
      </c>
      <c r="G4863" s="1818">
        <v>1</v>
      </c>
      <c r="H4863" s="1818"/>
      <c r="I4863" s="1818">
        <v>2</v>
      </c>
      <c r="J4863" s="1546" t="s">
        <v>6523</v>
      </c>
      <c r="K4863" s="1546" t="s">
        <v>6456</v>
      </c>
      <c r="L4863" s="1546" t="s">
        <v>6515</v>
      </c>
    </row>
    <row r="4864" spans="1:12">
      <c r="A4864" s="1546" t="s">
        <v>314</v>
      </c>
      <c r="B4864" s="1817">
        <v>18807</v>
      </c>
      <c r="C4864" s="1546" t="s">
        <v>2781</v>
      </c>
      <c r="D4864" s="1546" t="s">
        <v>2401</v>
      </c>
      <c r="E4864" s="1546" t="s">
        <v>6121</v>
      </c>
      <c r="F4864" s="1546" t="s">
        <v>6122</v>
      </c>
      <c r="G4864" s="1818"/>
      <c r="H4864" s="1818"/>
      <c r="I4864" s="1818">
        <v>1</v>
      </c>
      <c r="J4864" s="1546" t="s">
        <v>6523</v>
      </c>
      <c r="K4864" s="1546" t="s">
        <v>6456</v>
      </c>
      <c r="L4864" s="1546" t="s">
        <v>6515</v>
      </c>
    </row>
    <row r="4865" spans="1:12">
      <c r="A4865" s="1546" t="s">
        <v>314</v>
      </c>
      <c r="B4865" s="1817">
        <v>18809</v>
      </c>
      <c r="C4865" s="1546" t="s">
        <v>2781</v>
      </c>
      <c r="D4865" s="1546" t="s">
        <v>2401</v>
      </c>
      <c r="E4865" s="1546" t="s">
        <v>6100</v>
      </c>
      <c r="F4865" s="1546" t="s">
        <v>280</v>
      </c>
      <c r="G4865" s="1818"/>
      <c r="H4865" s="1818"/>
      <c r="I4865" s="1818">
        <v>2</v>
      </c>
      <c r="J4865" s="1546" t="s">
        <v>6523</v>
      </c>
      <c r="K4865" s="1546" t="s">
        <v>6456</v>
      </c>
      <c r="L4865" s="1546" t="s">
        <v>6515</v>
      </c>
    </row>
    <row r="4866" spans="1:12">
      <c r="A4866" s="1546" t="s">
        <v>314</v>
      </c>
      <c r="B4866" s="1817">
        <v>18811</v>
      </c>
      <c r="C4866" s="1546" t="s">
        <v>2781</v>
      </c>
      <c r="D4866" s="1546" t="s">
        <v>2401</v>
      </c>
      <c r="E4866" s="1546" t="s">
        <v>6217</v>
      </c>
      <c r="F4866" s="1546" t="s">
        <v>1385</v>
      </c>
      <c r="G4866" s="1818">
        <v>1</v>
      </c>
      <c r="H4866" s="1818">
        <v>4</v>
      </c>
      <c r="I4866" s="1818">
        <v>4</v>
      </c>
      <c r="J4866" s="1546" t="s">
        <v>6527</v>
      </c>
      <c r="K4866" s="1546" t="s">
        <v>6456</v>
      </c>
      <c r="L4866" s="1546" t="s">
        <v>6515</v>
      </c>
    </row>
    <row r="4867" spans="1:12">
      <c r="A4867" s="1546" t="s">
        <v>314</v>
      </c>
      <c r="B4867" s="1817">
        <v>18812</v>
      </c>
      <c r="C4867" s="1546" t="s">
        <v>2781</v>
      </c>
      <c r="D4867" s="1546" t="s">
        <v>2401</v>
      </c>
      <c r="E4867" s="1546" t="s">
        <v>6206</v>
      </c>
      <c r="F4867" s="1546" t="s">
        <v>1279</v>
      </c>
      <c r="G4867" s="1818">
        <v>2</v>
      </c>
      <c r="H4867" s="1818">
        <v>4</v>
      </c>
      <c r="I4867" s="1818">
        <v>8</v>
      </c>
      <c r="J4867" s="1546" t="s">
        <v>6527</v>
      </c>
      <c r="K4867" s="1546" t="s">
        <v>6456</v>
      </c>
      <c r="L4867" s="1546" t="s">
        <v>6515</v>
      </c>
    </row>
    <row r="4868" spans="1:12">
      <c r="A4868" s="1546" t="s">
        <v>314</v>
      </c>
      <c r="B4868" s="1817">
        <v>18813</v>
      </c>
      <c r="C4868" s="1546" t="s">
        <v>2781</v>
      </c>
      <c r="D4868" s="1546" t="s">
        <v>2401</v>
      </c>
      <c r="E4868" s="1546" t="s">
        <v>6218</v>
      </c>
      <c r="F4868" s="1546" t="s">
        <v>646</v>
      </c>
      <c r="G4868" s="1818">
        <v>1</v>
      </c>
      <c r="H4868" s="1818">
        <v>4</v>
      </c>
      <c r="I4868" s="1818">
        <v>4</v>
      </c>
      <c r="J4868" s="1546" t="s">
        <v>6527</v>
      </c>
      <c r="K4868" s="1546" t="s">
        <v>6456</v>
      </c>
      <c r="L4868" s="1546" t="s">
        <v>6515</v>
      </c>
    </row>
    <row r="4869" spans="1:12">
      <c r="A4869" s="1546" t="s">
        <v>314</v>
      </c>
      <c r="B4869" s="1817">
        <v>18815</v>
      </c>
      <c r="C4869" s="1546" t="s">
        <v>2781</v>
      </c>
      <c r="D4869" s="1546" t="s">
        <v>2401</v>
      </c>
      <c r="E4869" s="1546" t="s">
        <v>5874</v>
      </c>
      <c r="F4869" s="1546" t="s">
        <v>6374</v>
      </c>
      <c r="G4869" s="1818"/>
      <c r="H4869" s="1818"/>
      <c r="I4869" s="1818">
        <v>1</v>
      </c>
      <c r="J4869" s="1546" t="s">
        <v>6523</v>
      </c>
      <c r="K4869" s="1546" t="s">
        <v>6456</v>
      </c>
      <c r="L4869" s="1546" t="s">
        <v>6515</v>
      </c>
    </row>
    <row r="4870" spans="1:12">
      <c r="A4870" s="1546" t="s">
        <v>314</v>
      </c>
      <c r="B4870" s="1817">
        <v>18816</v>
      </c>
      <c r="C4870" s="1546" t="s">
        <v>2781</v>
      </c>
      <c r="D4870" s="1546" t="s">
        <v>2401</v>
      </c>
      <c r="E4870" s="1546" t="s">
        <v>757</v>
      </c>
      <c r="F4870" s="1546" t="s">
        <v>758</v>
      </c>
      <c r="G4870" s="1818"/>
      <c r="H4870" s="1818"/>
      <c r="I4870" s="1818">
        <v>1</v>
      </c>
      <c r="J4870" s="1546" t="s">
        <v>6523</v>
      </c>
      <c r="K4870" s="1546" t="s">
        <v>6456</v>
      </c>
      <c r="L4870" s="1546" t="s">
        <v>6515</v>
      </c>
    </row>
    <row r="4871" spans="1:12">
      <c r="A4871" s="1546" t="s">
        <v>314</v>
      </c>
      <c r="B4871" s="1817">
        <v>18817</v>
      </c>
      <c r="C4871" s="1546" t="s">
        <v>2781</v>
      </c>
      <c r="D4871" s="1546" t="s">
        <v>2401</v>
      </c>
      <c r="E4871" s="1546" t="s">
        <v>6246</v>
      </c>
      <c r="F4871" s="1546" t="s">
        <v>5924</v>
      </c>
      <c r="G4871" s="1818">
        <v>1</v>
      </c>
      <c r="H4871" s="1818"/>
      <c r="I4871" s="1818">
        <v>2</v>
      </c>
      <c r="J4871" s="1546" t="s">
        <v>6523</v>
      </c>
      <c r="K4871" s="1546" t="s">
        <v>6456</v>
      </c>
      <c r="L4871" s="1546" t="s">
        <v>6515</v>
      </c>
    </row>
    <row r="4872" spans="1:12">
      <c r="A4872" s="1546" t="s">
        <v>314</v>
      </c>
      <c r="B4872" s="1817">
        <v>18818</v>
      </c>
      <c r="C4872" s="1546" t="s">
        <v>2781</v>
      </c>
      <c r="D4872" s="1546" t="s">
        <v>2401</v>
      </c>
      <c r="E4872" s="1546" t="s">
        <v>6256</v>
      </c>
      <c r="F4872" s="1546" t="s">
        <v>436</v>
      </c>
      <c r="G4872" s="1818">
        <v>1</v>
      </c>
      <c r="H4872" s="1818">
        <v>5</v>
      </c>
      <c r="I4872" s="1818">
        <v>5</v>
      </c>
      <c r="J4872" s="1546" t="s">
        <v>6527</v>
      </c>
      <c r="K4872" s="1546" t="s">
        <v>6456</v>
      </c>
      <c r="L4872" s="1546" t="s">
        <v>6515</v>
      </c>
    </row>
    <row r="4873" spans="1:12">
      <c r="A4873" s="1546" t="s">
        <v>314</v>
      </c>
      <c r="B4873" s="1817">
        <v>18820</v>
      </c>
      <c r="C4873" s="1546" t="s">
        <v>2781</v>
      </c>
      <c r="D4873" s="1546" t="s">
        <v>2401</v>
      </c>
      <c r="E4873" s="1546" t="s">
        <v>6400</v>
      </c>
      <c r="F4873" s="1546" t="s">
        <v>1211</v>
      </c>
      <c r="G4873" s="1818"/>
      <c r="H4873" s="1818">
        <v>25</v>
      </c>
      <c r="I4873" s="1818">
        <v>25</v>
      </c>
      <c r="J4873" s="1546" t="s">
        <v>6523</v>
      </c>
      <c r="K4873" s="1546" t="s">
        <v>6456</v>
      </c>
      <c r="L4873" s="1546" t="s">
        <v>6515</v>
      </c>
    </row>
    <row r="4874" spans="1:12">
      <c r="A4874" s="1546" t="s">
        <v>314</v>
      </c>
      <c r="B4874" s="1817">
        <v>18821</v>
      </c>
      <c r="C4874" s="1546" t="s">
        <v>2781</v>
      </c>
      <c r="D4874" s="1546" t="s">
        <v>2401</v>
      </c>
      <c r="E4874" s="1546" t="s">
        <v>2810</v>
      </c>
      <c r="F4874" s="1546" t="s">
        <v>6515</v>
      </c>
      <c r="G4874" s="1818"/>
      <c r="H4874" s="1818"/>
      <c r="I4874" s="1818">
        <v>10</v>
      </c>
      <c r="J4874" s="1546" t="s">
        <v>6523</v>
      </c>
      <c r="K4874" s="1546" t="s">
        <v>6456</v>
      </c>
      <c r="L4874" s="1546" t="s">
        <v>6515</v>
      </c>
    </row>
    <row r="4875" spans="1:12">
      <c r="A4875" s="1546" t="s">
        <v>314</v>
      </c>
      <c r="B4875" s="1817">
        <v>18822</v>
      </c>
      <c r="C4875" s="1546" t="s">
        <v>2781</v>
      </c>
      <c r="D4875" s="1546" t="s">
        <v>2401</v>
      </c>
      <c r="E4875" s="1546" t="s">
        <v>6269</v>
      </c>
      <c r="F4875" s="1546" t="s">
        <v>747</v>
      </c>
      <c r="G4875" s="1818">
        <v>1</v>
      </c>
      <c r="H4875" s="1818"/>
      <c r="I4875" s="1818">
        <v>2</v>
      </c>
      <c r="J4875" s="1546" t="s">
        <v>6523</v>
      </c>
      <c r="K4875" s="1546" t="s">
        <v>6456</v>
      </c>
      <c r="L4875" s="1546" t="s">
        <v>6515</v>
      </c>
    </row>
    <row r="4876" spans="1:12">
      <c r="A4876" s="1546" t="s">
        <v>314</v>
      </c>
      <c r="B4876" s="1817">
        <v>18852</v>
      </c>
      <c r="C4876" s="1546" t="s">
        <v>2781</v>
      </c>
      <c r="D4876" s="1546" t="s">
        <v>2402</v>
      </c>
      <c r="E4876" s="1546" t="s">
        <v>768</v>
      </c>
      <c r="F4876" s="1546" t="s">
        <v>769</v>
      </c>
      <c r="G4876" s="1818"/>
      <c r="H4876" s="1818"/>
      <c r="I4876" s="1818">
        <v>2000</v>
      </c>
      <c r="J4876" s="1546" t="s">
        <v>6523</v>
      </c>
      <c r="K4876" s="1546" t="s">
        <v>6456</v>
      </c>
      <c r="L4876" s="1546" t="s">
        <v>6515</v>
      </c>
    </row>
    <row r="4877" spans="1:12">
      <c r="A4877" s="1546" t="s">
        <v>314</v>
      </c>
      <c r="B4877" s="1817">
        <v>18853</v>
      </c>
      <c r="C4877" s="1546" t="s">
        <v>2781</v>
      </c>
      <c r="D4877" s="1546" t="s">
        <v>2402</v>
      </c>
      <c r="E4877" s="1546" t="s">
        <v>669</v>
      </c>
      <c r="F4877" s="1546" t="s">
        <v>670</v>
      </c>
      <c r="G4877" s="1818"/>
      <c r="H4877" s="1818"/>
      <c r="I4877" s="1818">
        <v>200</v>
      </c>
      <c r="J4877" s="1546" t="s">
        <v>6523</v>
      </c>
      <c r="K4877" s="1546" t="s">
        <v>6456</v>
      </c>
      <c r="L4877" s="1546" t="s">
        <v>6515</v>
      </c>
    </row>
    <row r="4878" spans="1:12">
      <c r="A4878" s="1546" t="s">
        <v>314</v>
      </c>
      <c r="B4878" s="1817">
        <v>18883</v>
      </c>
      <c r="C4878" s="1546" t="s">
        <v>2781</v>
      </c>
      <c r="D4878" s="1546" t="s">
        <v>2403</v>
      </c>
      <c r="E4878" s="1546" t="s">
        <v>434</v>
      </c>
      <c r="F4878" s="1546" t="s">
        <v>303</v>
      </c>
      <c r="G4878" s="1818">
        <v>15</v>
      </c>
      <c r="H4878" s="1818">
        <v>2</v>
      </c>
      <c r="I4878" s="1818">
        <v>30</v>
      </c>
      <c r="J4878" s="1546" t="s">
        <v>6527</v>
      </c>
      <c r="K4878" s="1546" t="s">
        <v>6456</v>
      </c>
      <c r="L4878" s="1546" t="s">
        <v>6515</v>
      </c>
    </row>
    <row r="4879" spans="1:12">
      <c r="A4879" s="1546" t="s">
        <v>314</v>
      </c>
      <c r="B4879" s="1817">
        <v>18884</v>
      </c>
      <c r="C4879" s="1546" t="s">
        <v>2781</v>
      </c>
      <c r="D4879" s="1546" t="s">
        <v>2403</v>
      </c>
      <c r="E4879" s="1546" t="s">
        <v>6113</v>
      </c>
      <c r="F4879" s="1546" t="s">
        <v>633</v>
      </c>
      <c r="G4879" s="1818">
        <v>3</v>
      </c>
      <c r="H4879" s="1818">
        <v>2</v>
      </c>
      <c r="I4879" s="1818">
        <v>6</v>
      </c>
      <c r="J4879" s="1546" t="s">
        <v>6527</v>
      </c>
      <c r="K4879" s="1546" t="s">
        <v>6456</v>
      </c>
      <c r="L4879" s="1546" t="s">
        <v>6515</v>
      </c>
    </row>
    <row r="4880" spans="1:12">
      <c r="A4880" s="1546" t="s">
        <v>314</v>
      </c>
      <c r="B4880" s="1817">
        <v>18918</v>
      </c>
      <c r="C4880" s="1546" t="s">
        <v>2794</v>
      </c>
      <c r="D4880" s="1546" t="s">
        <v>2404</v>
      </c>
      <c r="E4880" s="1546" t="s">
        <v>1040</v>
      </c>
      <c r="F4880" s="1546" t="s">
        <v>1041</v>
      </c>
      <c r="G4880" s="1818">
        <v>3</v>
      </c>
      <c r="H4880" s="1818">
        <v>4</v>
      </c>
      <c r="I4880" s="1818">
        <v>12</v>
      </c>
      <c r="J4880" s="1546" t="s">
        <v>6527</v>
      </c>
      <c r="K4880" s="1546" t="s">
        <v>6456</v>
      </c>
      <c r="L4880" s="1546" t="s">
        <v>6515</v>
      </c>
    </row>
    <row r="4881" spans="1:12">
      <c r="A4881" s="1546" t="s">
        <v>314</v>
      </c>
      <c r="B4881" s="1817">
        <v>18919</v>
      </c>
      <c r="C4881" s="1546" t="s">
        <v>2794</v>
      </c>
      <c r="D4881" s="1546" t="s">
        <v>2404</v>
      </c>
      <c r="E4881" s="1546" t="s">
        <v>844</v>
      </c>
      <c r="F4881" s="1546" t="s">
        <v>843</v>
      </c>
      <c r="G4881" s="1818">
        <v>3</v>
      </c>
      <c r="H4881" s="1818">
        <v>4</v>
      </c>
      <c r="I4881" s="1818">
        <v>12</v>
      </c>
      <c r="J4881" s="1546" t="s">
        <v>6527</v>
      </c>
      <c r="K4881" s="1546" t="s">
        <v>6456</v>
      </c>
      <c r="L4881" s="1546" t="s">
        <v>6515</v>
      </c>
    </row>
    <row r="4882" spans="1:12">
      <c r="A4882" s="1546" t="s">
        <v>314</v>
      </c>
      <c r="B4882" s="1817">
        <v>18920</v>
      </c>
      <c r="C4882" s="1546" t="s">
        <v>2794</v>
      </c>
      <c r="D4882" s="1546" t="s">
        <v>2404</v>
      </c>
      <c r="E4882" s="1546" t="s">
        <v>873</v>
      </c>
      <c r="F4882" s="1546" t="s">
        <v>6284</v>
      </c>
      <c r="G4882" s="1818">
        <v>3</v>
      </c>
      <c r="H4882" s="1818">
        <v>4</v>
      </c>
      <c r="I4882" s="1818">
        <v>12</v>
      </c>
      <c r="J4882" s="1546" t="s">
        <v>6527</v>
      </c>
      <c r="K4882" s="1546" t="s">
        <v>6456</v>
      </c>
      <c r="L4882" s="1546" t="s">
        <v>6515</v>
      </c>
    </row>
    <row r="4883" spans="1:12">
      <c r="A4883" s="1546" t="s">
        <v>314</v>
      </c>
      <c r="B4883" s="1817">
        <v>18921</v>
      </c>
      <c r="C4883" s="1546" t="s">
        <v>2794</v>
      </c>
      <c r="D4883" s="1546" t="s">
        <v>2404</v>
      </c>
      <c r="E4883" s="1546" t="s">
        <v>6099</v>
      </c>
      <c r="F4883" s="1546" t="s">
        <v>294</v>
      </c>
      <c r="G4883" s="1818">
        <v>9</v>
      </c>
      <c r="H4883" s="1818">
        <v>4</v>
      </c>
      <c r="I4883" s="1818">
        <v>36</v>
      </c>
      <c r="J4883" s="1546" t="s">
        <v>6527</v>
      </c>
      <c r="K4883" s="1546" t="s">
        <v>6456</v>
      </c>
      <c r="L4883" s="1546" t="s">
        <v>6515</v>
      </c>
    </row>
    <row r="4884" spans="1:12">
      <c r="A4884" s="1546" t="s">
        <v>314</v>
      </c>
      <c r="B4884" s="1817">
        <v>18922</v>
      </c>
      <c r="C4884" s="1546" t="s">
        <v>2794</v>
      </c>
      <c r="D4884" s="1546" t="s">
        <v>2404</v>
      </c>
      <c r="E4884" s="1546" t="s">
        <v>6099</v>
      </c>
      <c r="F4884" s="1546" t="s">
        <v>294</v>
      </c>
      <c r="G4884" s="1818">
        <v>1</v>
      </c>
      <c r="H4884" s="1818">
        <v>1</v>
      </c>
      <c r="I4884" s="1818">
        <v>1</v>
      </c>
      <c r="J4884" s="1546" t="s">
        <v>6527</v>
      </c>
      <c r="K4884" s="1546" t="s">
        <v>6456</v>
      </c>
      <c r="L4884" s="1546" t="s">
        <v>6515</v>
      </c>
    </row>
    <row r="4885" spans="1:12">
      <c r="A4885" s="1546" t="s">
        <v>314</v>
      </c>
      <c r="B4885" s="1817">
        <v>18924</v>
      </c>
      <c r="C4885" s="1546" t="s">
        <v>2794</v>
      </c>
      <c r="D4885" s="1546" t="s">
        <v>2404</v>
      </c>
      <c r="E4885" s="1546" t="s">
        <v>948</v>
      </c>
      <c r="F4885" s="1546" t="s">
        <v>947</v>
      </c>
      <c r="G4885" s="1818">
        <v>1</v>
      </c>
      <c r="H4885" s="1818">
        <v>25</v>
      </c>
      <c r="I4885" s="1818">
        <v>25</v>
      </c>
      <c r="J4885" s="1546" t="s">
        <v>6527</v>
      </c>
      <c r="K4885" s="1546" t="s">
        <v>6456</v>
      </c>
      <c r="L4885" s="1546" t="s">
        <v>6515</v>
      </c>
    </row>
    <row r="4886" spans="1:12">
      <c r="A4886" s="1546" t="s">
        <v>314</v>
      </c>
      <c r="B4886" s="1817">
        <v>18926</v>
      </c>
      <c r="C4886" s="1546" t="s">
        <v>2794</v>
      </c>
      <c r="D4886" s="1546" t="s">
        <v>2404</v>
      </c>
      <c r="E4886" s="1546" t="s">
        <v>649</v>
      </c>
      <c r="F4886" s="1546" t="s">
        <v>650</v>
      </c>
      <c r="G4886" s="1818">
        <v>1</v>
      </c>
      <c r="H4886" s="1818">
        <v>4</v>
      </c>
      <c r="I4886" s="1818">
        <v>4</v>
      </c>
      <c r="J4886" s="1546" t="s">
        <v>6527</v>
      </c>
      <c r="K4886" s="1546" t="s">
        <v>6456</v>
      </c>
      <c r="L4886" s="1546" t="s">
        <v>6515</v>
      </c>
    </row>
    <row r="4887" spans="1:12">
      <c r="A4887" s="1546" t="s">
        <v>314</v>
      </c>
      <c r="B4887" s="1817">
        <v>18927</v>
      </c>
      <c r="C4887" s="1546" t="s">
        <v>2794</v>
      </c>
      <c r="D4887" s="1546" t="s">
        <v>2404</v>
      </c>
      <c r="E4887" s="1546" t="s">
        <v>6219</v>
      </c>
      <c r="F4887" s="1546" t="s">
        <v>1279</v>
      </c>
      <c r="G4887" s="1818">
        <v>1</v>
      </c>
      <c r="H4887" s="1818">
        <v>1</v>
      </c>
      <c r="I4887" s="1818">
        <v>1</v>
      </c>
      <c r="J4887" s="1546" t="s">
        <v>6527</v>
      </c>
      <c r="K4887" s="1546" t="s">
        <v>6456</v>
      </c>
      <c r="L4887" s="1546" t="s">
        <v>6515</v>
      </c>
    </row>
    <row r="4888" spans="1:12">
      <c r="A4888" s="1546" t="s">
        <v>314</v>
      </c>
      <c r="B4888" s="1817">
        <v>18941</v>
      </c>
      <c r="C4888" s="1546" t="s">
        <v>2794</v>
      </c>
      <c r="D4888" s="1546" t="s">
        <v>2404</v>
      </c>
      <c r="E4888" s="1546" t="s">
        <v>409</v>
      </c>
      <c r="F4888" s="1546" t="s">
        <v>21</v>
      </c>
      <c r="G4888" s="1818">
        <v>22</v>
      </c>
      <c r="H4888" s="1818"/>
      <c r="I4888" s="1818">
        <v>103</v>
      </c>
      <c r="J4888" s="1546" t="s">
        <v>6523</v>
      </c>
      <c r="K4888" s="1546" t="s">
        <v>6456</v>
      </c>
      <c r="L4888" s="1546" t="s">
        <v>6515</v>
      </c>
    </row>
    <row r="4889" spans="1:12">
      <c r="A4889" s="1546" t="s">
        <v>314</v>
      </c>
      <c r="B4889" s="1817">
        <v>18964</v>
      </c>
      <c r="C4889" s="1546" t="s">
        <v>2794</v>
      </c>
      <c r="D4889" s="1546" t="s">
        <v>2405</v>
      </c>
      <c r="E4889" s="1546" t="s">
        <v>768</v>
      </c>
      <c r="F4889" s="1546" t="s">
        <v>769</v>
      </c>
      <c r="G4889" s="1818"/>
      <c r="H4889" s="1818"/>
      <c r="I4889" s="1818">
        <v>1000</v>
      </c>
      <c r="J4889" s="1546" t="s">
        <v>6523</v>
      </c>
      <c r="K4889" s="1546" t="s">
        <v>6456</v>
      </c>
      <c r="L4889" s="1546" t="s">
        <v>6515</v>
      </c>
    </row>
    <row r="4890" spans="1:12">
      <c r="A4890" s="1546" t="s">
        <v>314</v>
      </c>
      <c r="B4890" s="1817">
        <v>18966</v>
      </c>
      <c r="C4890" s="1546" t="s">
        <v>2794</v>
      </c>
      <c r="D4890" s="1546" t="s">
        <v>2405</v>
      </c>
      <c r="E4890" s="1546" t="s">
        <v>6525</v>
      </c>
      <c r="F4890" s="1546" t="s">
        <v>6094</v>
      </c>
      <c r="G4890" s="1818">
        <v>2</v>
      </c>
      <c r="H4890" s="1818">
        <v>1</v>
      </c>
      <c r="I4890" s="1818">
        <v>2</v>
      </c>
      <c r="J4890" s="1546" t="s">
        <v>6527</v>
      </c>
      <c r="K4890" s="1546" t="s">
        <v>6456</v>
      </c>
      <c r="L4890" s="1546" t="s">
        <v>6515</v>
      </c>
    </row>
    <row r="4891" spans="1:12">
      <c r="A4891" s="1546" t="s">
        <v>314</v>
      </c>
      <c r="B4891" s="1817">
        <v>18968</v>
      </c>
      <c r="C4891" s="1546" t="s">
        <v>2794</v>
      </c>
      <c r="D4891" s="1546" t="s">
        <v>2405</v>
      </c>
      <c r="E4891" s="1546" t="s">
        <v>6103</v>
      </c>
      <c r="F4891" s="1546" t="s">
        <v>327</v>
      </c>
      <c r="G4891" s="1818">
        <v>1</v>
      </c>
      <c r="H4891" s="1818">
        <v>1</v>
      </c>
      <c r="I4891" s="1818">
        <v>1</v>
      </c>
      <c r="J4891" s="1546" t="s">
        <v>6527</v>
      </c>
      <c r="K4891" s="1546" t="s">
        <v>6456</v>
      </c>
      <c r="L4891" s="1546" t="s">
        <v>6515</v>
      </c>
    </row>
    <row r="4892" spans="1:12">
      <c r="A4892" s="1546" t="s">
        <v>314</v>
      </c>
      <c r="B4892" s="1817">
        <v>19001</v>
      </c>
      <c r="C4892" s="1546" t="s">
        <v>2794</v>
      </c>
      <c r="D4892" s="1546" t="s">
        <v>2406</v>
      </c>
      <c r="E4892" s="1546" t="s">
        <v>647</v>
      </c>
      <c r="F4892" s="1546" t="s">
        <v>648</v>
      </c>
      <c r="G4892" s="1818">
        <v>1</v>
      </c>
      <c r="H4892" s="1818">
        <v>4</v>
      </c>
      <c r="I4892" s="1818">
        <v>4</v>
      </c>
      <c r="J4892" s="1546" t="s">
        <v>6527</v>
      </c>
      <c r="K4892" s="1546" t="s">
        <v>6456</v>
      </c>
      <c r="L4892" s="1546" t="s">
        <v>6515</v>
      </c>
    </row>
    <row r="4893" spans="1:12">
      <c r="A4893" s="1546" t="s">
        <v>314</v>
      </c>
      <c r="B4893" s="1817">
        <v>19003</v>
      </c>
      <c r="C4893" s="1546" t="s">
        <v>2794</v>
      </c>
      <c r="D4893" s="1546" t="s">
        <v>2406</v>
      </c>
      <c r="E4893" s="1546" t="s">
        <v>6244</v>
      </c>
      <c r="F4893" s="1546" t="s">
        <v>379</v>
      </c>
      <c r="G4893" s="1818">
        <v>1</v>
      </c>
      <c r="H4893" s="1818">
        <v>20</v>
      </c>
      <c r="I4893" s="1818">
        <v>20</v>
      </c>
      <c r="J4893" s="1546" t="s">
        <v>6527</v>
      </c>
      <c r="K4893" s="1546" t="s">
        <v>6456</v>
      </c>
      <c r="L4893" s="1546" t="s">
        <v>6515</v>
      </c>
    </row>
    <row r="4894" spans="1:12">
      <c r="A4894" s="1546" t="s">
        <v>314</v>
      </c>
      <c r="B4894" s="1817">
        <v>19045</v>
      </c>
      <c r="C4894" s="1546" t="s">
        <v>2794</v>
      </c>
      <c r="D4894" s="1546" t="s">
        <v>2404</v>
      </c>
      <c r="E4894" s="1546" t="s">
        <v>6247</v>
      </c>
      <c r="F4894" s="1546" t="s">
        <v>463</v>
      </c>
      <c r="G4894" s="1818">
        <v>1</v>
      </c>
      <c r="H4894" s="1818">
        <v>5</v>
      </c>
      <c r="I4894" s="1818">
        <v>5</v>
      </c>
      <c r="J4894" s="1546" t="s">
        <v>6527</v>
      </c>
      <c r="K4894" s="1546" t="s">
        <v>6427</v>
      </c>
      <c r="L4894" s="1546" t="s">
        <v>6657</v>
      </c>
    </row>
    <row r="4895" spans="1:12">
      <c r="A4895" s="1546" t="s">
        <v>314</v>
      </c>
      <c r="B4895" s="1817">
        <v>19046</v>
      </c>
      <c r="C4895" s="1546" t="s">
        <v>2794</v>
      </c>
      <c r="D4895" s="1546" t="s">
        <v>2404</v>
      </c>
      <c r="E4895" s="1546" t="s">
        <v>6239</v>
      </c>
      <c r="F4895" s="1546" t="s">
        <v>347</v>
      </c>
      <c r="G4895" s="1818">
        <v>1</v>
      </c>
      <c r="H4895" s="1818">
        <v>5</v>
      </c>
      <c r="I4895" s="1818">
        <v>5</v>
      </c>
      <c r="J4895" s="1546" t="s">
        <v>6527</v>
      </c>
      <c r="K4895" s="1546" t="s">
        <v>6427</v>
      </c>
      <c r="L4895" s="1546" t="s">
        <v>6657</v>
      </c>
    </row>
    <row r="4896" spans="1:12">
      <c r="A4896" s="1546" t="s">
        <v>314</v>
      </c>
      <c r="B4896" s="1817">
        <v>19047</v>
      </c>
      <c r="C4896" s="1546" t="s">
        <v>2794</v>
      </c>
      <c r="D4896" s="1546" t="s">
        <v>2404</v>
      </c>
      <c r="E4896" s="1546" t="s">
        <v>6240</v>
      </c>
      <c r="F4896" s="1546" t="s">
        <v>349</v>
      </c>
      <c r="G4896" s="1818">
        <v>1</v>
      </c>
      <c r="H4896" s="1818">
        <v>5</v>
      </c>
      <c r="I4896" s="1818">
        <v>5</v>
      </c>
      <c r="J4896" s="1546" t="s">
        <v>6527</v>
      </c>
      <c r="K4896" s="1546" t="s">
        <v>6427</v>
      </c>
      <c r="L4896" s="1546" t="s">
        <v>6657</v>
      </c>
    </row>
    <row r="4897" spans="1:12">
      <c r="A4897" s="1546" t="s">
        <v>314</v>
      </c>
      <c r="B4897" s="1817">
        <v>19048</v>
      </c>
      <c r="C4897" s="1546" t="s">
        <v>2794</v>
      </c>
      <c r="D4897" s="1546" t="s">
        <v>2404</v>
      </c>
      <c r="E4897" s="1546" t="s">
        <v>6228</v>
      </c>
      <c r="F4897" s="1546" t="s">
        <v>22</v>
      </c>
      <c r="G4897" s="1818">
        <v>1</v>
      </c>
      <c r="H4897" s="1818">
        <v>5</v>
      </c>
      <c r="I4897" s="1818">
        <v>5</v>
      </c>
      <c r="J4897" s="1546" t="s">
        <v>6527</v>
      </c>
      <c r="K4897" s="1546" t="s">
        <v>6427</v>
      </c>
      <c r="L4897" s="1546" t="s">
        <v>6657</v>
      </c>
    </row>
    <row r="4898" spans="1:12">
      <c r="A4898" s="1546" t="s">
        <v>314</v>
      </c>
      <c r="B4898" s="1817">
        <v>19049</v>
      </c>
      <c r="C4898" s="1546" t="s">
        <v>2794</v>
      </c>
      <c r="D4898" s="1546" t="s">
        <v>2404</v>
      </c>
      <c r="E4898" s="1546" t="s">
        <v>5874</v>
      </c>
      <c r="F4898" s="1546" t="s">
        <v>6374</v>
      </c>
      <c r="G4898" s="1818">
        <v>2</v>
      </c>
      <c r="H4898" s="1818">
        <v>5</v>
      </c>
      <c r="I4898" s="1818">
        <v>10</v>
      </c>
      <c r="J4898" s="1546" t="s">
        <v>6527</v>
      </c>
      <c r="K4898" s="1546" t="s">
        <v>6427</v>
      </c>
      <c r="L4898" s="1546" t="s">
        <v>6657</v>
      </c>
    </row>
    <row r="4899" spans="1:12">
      <c r="A4899" s="1546" t="s">
        <v>314</v>
      </c>
      <c r="B4899" s="1817">
        <v>19050</v>
      </c>
      <c r="C4899" s="1546" t="s">
        <v>2794</v>
      </c>
      <c r="D4899" s="1546" t="s">
        <v>2404</v>
      </c>
      <c r="E4899" s="1546" t="s">
        <v>6269</v>
      </c>
      <c r="F4899" s="1546" t="s">
        <v>747</v>
      </c>
      <c r="G4899" s="1818">
        <v>1</v>
      </c>
      <c r="H4899" s="1818">
        <v>5</v>
      </c>
      <c r="I4899" s="1818">
        <v>5</v>
      </c>
      <c r="J4899" s="1546" t="s">
        <v>6527</v>
      </c>
      <c r="K4899" s="1546" t="s">
        <v>6427</v>
      </c>
      <c r="L4899" s="1546" t="s">
        <v>6657</v>
      </c>
    </row>
    <row r="4900" spans="1:12">
      <c r="A4900" s="1546" t="s">
        <v>314</v>
      </c>
      <c r="B4900" s="1817">
        <v>19051</v>
      </c>
      <c r="C4900" s="1546" t="s">
        <v>2794</v>
      </c>
      <c r="D4900" s="1546" t="s">
        <v>2404</v>
      </c>
      <c r="E4900" s="1546" t="s">
        <v>441</v>
      </c>
      <c r="F4900" s="1546" t="s">
        <v>440</v>
      </c>
      <c r="G4900" s="1818">
        <v>1</v>
      </c>
      <c r="H4900" s="1818">
        <v>5</v>
      </c>
      <c r="I4900" s="1818">
        <v>5</v>
      </c>
      <c r="J4900" s="1546" t="s">
        <v>6527</v>
      </c>
      <c r="K4900" s="1546" t="s">
        <v>6427</v>
      </c>
      <c r="L4900" s="1546" t="s">
        <v>6657</v>
      </c>
    </row>
    <row r="4901" spans="1:12">
      <c r="A4901" s="1546" t="s">
        <v>314</v>
      </c>
      <c r="B4901" s="1817">
        <v>19052</v>
      </c>
      <c r="C4901" s="1546" t="s">
        <v>2794</v>
      </c>
      <c r="D4901" s="1546" t="s">
        <v>2404</v>
      </c>
      <c r="E4901" s="1546" t="s">
        <v>6245</v>
      </c>
      <c r="F4901" s="1546" t="s">
        <v>383</v>
      </c>
      <c r="G4901" s="1818"/>
      <c r="H4901" s="1818"/>
      <c r="I4901" s="1818">
        <v>2</v>
      </c>
      <c r="J4901" s="1546" t="s">
        <v>6523</v>
      </c>
      <c r="K4901" s="1546" t="s">
        <v>6427</v>
      </c>
      <c r="L4901" s="1546" t="s">
        <v>6657</v>
      </c>
    </row>
    <row r="4902" spans="1:12">
      <c r="A4902" s="1546" t="s">
        <v>314</v>
      </c>
      <c r="B4902" s="1817">
        <v>19053</v>
      </c>
      <c r="C4902" s="1546" t="s">
        <v>2794</v>
      </c>
      <c r="D4902" s="1546" t="s">
        <v>2404</v>
      </c>
      <c r="E4902" s="1546" t="s">
        <v>6341</v>
      </c>
      <c r="F4902" s="1546" t="s">
        <v>1722</v>
      </c>
      <c r="G4902" s="1818"/>
      <c r="H4902" s="1818"/>
      <c r="I4902" s="1818">
        <v>2</v>
      </c>
      <c r="J4902" s="1546" t="s">
        <v>6523</v>
      </c>
      <c r="K4902" s="1546" t="s">
        <v>6427</v>
      </c>
      <c r="L4902" s="1546" t="s">
        <v>6657</v>
      </c>
    </row>
    <row r="4903" spans="1:12">
      <c r="A4903" s="1546" t="s">
        <v>314</v>
      </c>
      <c r="B4903" s="1817">
        <v>19070</v>
      </c>
      <c r="C4903" s="1546" t="s">
        <v>2794</v>
      </c>
      <c r="D4903" s="1546" t="s">
        <v>2404</v>
      </c>
      <c r="E4903" s="1546" t="s">
        <v>409</v>
      </c>
      <c r="F4903" s="1546" t="s">
        <v>21</v>
      </c>
      <c r="G4903" s="1818">
        <v>8</v>
      </c>
      <c r="H4903" s="1818"/>
      <c r="I4903" s="1818">
        <v>44</v>
      </c>
      <c r="J4903" s="1546" t="s">
        <v>6523</v>
      </c>
      <c r="K4903" s="1546" t="s">
        <v>6427</v>
      </c>
      <c r="L4903" s="1546" t="s">
        <v>6657</v>
      </c>
    </row>
    <row r="4904" spans="1:12">
      <c r="A4904" s="1546" t="s">
        <v>314</v>
      </c>
      <c r="B4904" s="1817">
        <v>19095</v>
      </c>
      <c r="C4904" s="1546" t="s">
        <v>2800</v>
      </c>
      <c r="D4904" s="1546" t="s">
        <v>2405</v>
      </c>
      <c r="E4904" s="1546" t="s">
        <v>6113</v>
      </c>
      <c r="F4904" s="1546" t="s">
        <v>633</v>
      </c>
      <c r="G4904" s="1818">
        <v>1</v>
      </c>
      <c r="H4904" s="1818">
        <v>2</v>
      </c>
      <c r="I4904" s="1818">
        <v>2</v>
      </c>
      <c r="J4904" s="1546" t="s">
        <v>6527</v>
      </c>
      <c r="K4904" s="1546" t="s">
        <v>6427</v>
      </c>
      <c r="L4904" s="1546" t="s">
        <v>6658</v>
      </c>
    </row>
    <row r="4905" spans="1:12">
      <c r="A4905" s="1546" t="s">
        <v>314</v>
      </c>
      <c r="B4905" s="1817">
        <v>19097</v>
      </c>
      <c r="C4905" s="1546" t="s">
        <v>2800</v>
      </c>
      <c r="D4905" s="1546" t="s">
        <v>2405</v>
      </c>
      <c r="E4905" s="1546" t="s">
        <v>6244</v>
      </c>
      <c r="F4905" s="1546" t="s">
        <v>379</v>
      </c>
      <c r="G4905" s="1818"/>
      <c r="H4905" s="1818">
        <v>10</v>
      </c>
      <c r="I4905" s="1818">
        <v>10</v>
      </c>
      <c r="J4905" s="1546" t="s">
        <v>6523</v>
      </c>
      <c r="K4905" s="1546" t="s">
        <v>6427</v>
      </c>
      <c r="L4905" s="1546" t="s">
        <v>6658</v>
      </c>
    </row>
    <row r="4906" spans="1:12">
      <c r="A4906" s="1546" t="s">
        <v>314</v>
      </c>
      <c r="B4906" s="1817">
        <v>19098</v>
      </c>
      <c r="C4906" s="1546" t="s">
        <v>2800</v>
      </c>
      <c r="D4906" s="1546" t="s">
        <v>2405</v>
      </c>
      <c r="E4906" s="1546" t="s">
        <v>6533</v>
      </c>
      <c r="F4906" s="1546" t="s">
        <v>377</v>
      </c>
      <c r="G4906" s="1818"/>
      <c r="H4906" s="1818">
        <v>10</v>
      </c>
      <c r="I4906" s="1818">
        <v>10</v>
      </c>
      <c r="J4906" s="1546" t="s">
        <v>6523</v>
      </c>
      <c r="K4906" s="1546" t="s">
        <v>6427</v>
      </c>
      <c r="L4906" s="1546" t="s">
        <v>6658</v>
      </c>
    </row>
    <row r="4907" spans="1:12">
      <c r="A4907" s="1546" t="s">
        <v>314</v>
      </c>
      <c r="B4907" s="1817">
        <v>19100</v>
      </c>
      <c r="C4907" s="1546" t="s">
        <v>2800</v>
      </c>
      <c r="D4907" s="1546" t="s">
        <v>2405</v>
      </c>
      <c r="E4907" s="1546" t="s">
        <v>5959</v>
      </c>
      <c r="F4907" s="1546" t="s">
        <v>1510</v>
      </c>
      <c r="G4907" s="1818">
        <v>1</v>
      </c>
      <c r="H4907" s="1818">
        <v>5</v>
      </c>
      <c r="I4907" s="1818">
        <v>5</v>
      </c>
      <c r="J4907" s="1546" t="s">
        <v>6527</v>
      </c>
      <c r="K4907" s="1546" t="s">
        <v>6427</v>
      </c>
      <c r="L4907" s="1546" t="s">
        <v>6658</v>
      </c>
    </row>
    <row r="4908" spans="1:12">
      <c r="A4908" s="1546" t="s">
        <v>314</v>
      </c>
      <c r="B4908" s="1817">
        <v>19102</v>
      </c>
      <c r="C4908" s="1546" t="s">
        <v>2800</v>
      </c>
      <c r="D4908" s="1546" t="s">
        <v>2405</v>
      </c>
      <c r="E4908" s="1546" t="s">
        <v>6109</v>
      </c>
      <c r="F4908" s="1546" t="s">
        <v>466</v>
      </c>
      <c r="G4908" s="1818">
        <v>2</v>
      </c>
      <c r="H4908" s="1818">
        <v>4</v>
      </c>
      <c r="I4908" s="1818">
        <v>8</v>
      </c>
      <c r="J4908" s="1546" t="s">
        <v>6527</v>
      </c>
      <c r="K4908" s="1546" t="s">
        <v>6427</v>
      </c>
      <c r="L4908" s="1546" t="s">
        <v>6658</v>
      </c>
    </row>
    <row r="4909" spans="1:12">
      <c r="A4909" s="1546" t="s">
        <v>314</v>
      </c>
      <c r="B4909" s="1817">
        <v>19104</v>
      </c>
      <c r="C4909" s="1546" t="s">
        <v>2800</v>
      </c>
      <c r="D4909" s="1546" t="s">
        <v>2405</v>
      </c>
      <c r="E4909" s="1546" t="s">
        <v>6114</v>
      </c>
      <c r="F4909" s="1546" t="s">
        <v>646</v>
      </c>
      <c r="G4909" s="1818">
        <v>1</v>
      </c>
      <c r="H4909" s="1818">
        <v>4</v>
      </c>
      <c r="I4909" s="1818">
        <v>4</v>
      </c>
      <c r="J4909" s="1546" t="s">
        <v>6527</v>
      </c>
      <c r="K4909" s="1546" t="s">
        <v>6427</v>
      </c>
      <c r="L4909" s="1546" t="s">
        <v>6658</v>
      </c>
    </row>
    <row r="4910" spans="1:12">
      <c r="A4910" s="1546" t="s">
        <v>314</v>
      </c>
      <c r="B4910" s="1817">
        <v>19139</v>
      </c>
      <c r="C4910" s="1546" t="s">
        <v>2800</v>
      </c>
      <c r="D4910" s="1546" t="s">
        <v>2406</v>
      </c>
      <c r="E4910" s="1546" t="s">
        <v>310</v>
      </c>
      <c r="F4910" s="1546" t="s">
        <v>311</v>
      </c>
      <c r="G4910" s="1818">
        <v>3</v>
      </c>
      <c r="H4910" s="1818">
        <v>4</v>
      </c>
      <c r="I4910" s="1818">
        <v>12</v>
      </c>
      <c r="J4910" s="1546" t="s">
        <v>6527</v>
      </c>
      <c r="K4910" s="1546" t="s">
        <v>6427</v>
      </c>
      <c r="L4910" s="1546" t="s">
        <v>6659</v>
      </c>
    </row>
    <row r="4911" spans="1:12">
      <c r="A4911" s="1546" t="s">
        <v>314</v>
      </c>
      <c r="B4911" s="1817">
        <v>19141</v>
      </c>
      <c r="C4911" s="1546" t="s">
        <v>2800</v>
      </c>
      <c r="D4911" s="1546" t="s">
        <v>2406</v>
      </c>
      <c r="E4911" s="1546" t="s">
        <v>6126</v>
      </c>
      <c r="F4911" s="1546" t="s">
        <v>857</v>
      </c>
      <c r="G4911" s="1818"/>
      <c r="H4911" s="1818">
        <v>3</v>
      </c>
      <c r="I4911" s="1818">
        <v>3</v>
      </c>
      <c r="J4911" s="1546" t="s">
        <v>6523</v>
      </c>
      <c r="K4911" s="1546" t="s">
        <v>6427</v>
      </c>
      <c r="L4911" s="1546" t="s">
        <v>6659</v>
      </c>
    </row>
    <row r="4912" spans="1:12">
      <c r="A4912" s="1546" t="s">
        <v>314</v>
      </c>
      <c r="B4912" s="1817">
        <v>19143</v>
      </c>
      <c r="C4912" s="1546" t="s">
        <v>2800</v>
      </c>
      <c r="D4912" s="1546" t="s">
        <v>2406</v>
      </c>
      <c r="E4912" s="1546" t="s">
        <v>6327</v>
      </c>
      <c r="F4912" s="1546" t="s">
        <v>5947</v>
      </c>
      <c r="G4912" s="1818"/>
      <c r="H4912" s="1818">
        <v>3</v>
      </c>
      <c r="I4912" s="1818">
        <v>3</v>
      </c>
      <c r="J4912" s="1546" t="s">
        <v>6523</v>
      </c>
      <c r="K4912" s="1546" t="s">
        <v>6427</v>
      </c>
      <c r="L4912" s="1546" t="s">
        <v>6659</v>
      </c>
    </row>
    <row r="4913" spans="1:12">
      <c r="A4913" s="1546" t="s">
        <v>314</v>
      </c>
      <c r="B4913" s="1817">
        <v>19145</v>
      </c>
      <c r="C4913" s="1546" t="s">
        <v>2800</v>
      </c>
      <c r="D4913" s="1546" t="s">
        <v>2406</v>
      </c>
      <c r="E4913" s="1546" t="s">
        <v>6220</v>
      </c>
      <c r="F4913" s="1546" t="s">
        <v>769</v>
      </c>
      <c r="G4913" s="1818"/>
      <c r="H4913" s="1818">
        <v>3</v>
      </c>
      <c r="I4913" s="1818">
        <v>3</v>
      </c>
      <c r="J4913" s="1546" t="s">
        <v>6523</v>
      </c>
      <c r="K4913" s="1546" t="s">
        <v>6427</v>
      </c>
      <c r="L4913" s="1546" t="s">
        <v>6659</v>
      </c>
    </row>
    <row r="4914" spans="1:12">
      <c r="A4914" s="1546" t="s">
        <v>314</v>
      </c>
      <c r="B4914" s="1817">
        <v>19146</v>
      </c>
      <c r="C4914" s="1546" t="s">
        <v>2800</v>
      </c>
      <c r="D4914" s="1546" t="s">
        <v>2406</v>
      </c>
      <c r="E4914" s="1546" t="s">
        <v>6151</v>
      </c>
      <c r="F4914" s="1546" t="s">
        <v>1385</v>
      </c>
      <c r="G4914" s="1818"/>
      <c r="H4914" s="1818">
        <v>2</v>
      </c>
      <c r="I4914" s="1818">
        <v>2</v>
      </c>
      <c r="J4914" s="1546" t="s">
        <v>6523</v>
      </c>
      <c r="K4914" s="1546" t="s">
        <v>6427</v>
      </c>
      <c r="L4914" s="1546" t="s">
        <v>6659</v>
      </c>
    </row>
    <row r="4915" spans="1:12">
      <c r="A4915" s="1546" t="s">
        <v>314</v>
      </c>
      <c r="B4915" s="1817">
        <v>19176</v>
      </c>
      <c r="C4915" s="1546" t="s">
        <v>2800</v>
      </c>
      <c r="D4915" s="1546" t="s">
        <v>2407</v>
      </c>
      <c r="E4915" s="1546" t="s">
        <v>6157</v>
      </c>
      <c r="F4915" s="1546" t="s">
        <v>1411</v>
      </c>
      <c r="G4915" s="1818">
        <v>1</v>
      </c>
      <c r="H4915" s="1818">
        <v>4</v>
      </c>
      <c r="I4915" s="1818">
        <v>4</v>
      </c>
      <c r="J4915" s="1546" t="s">
        <v>6527</v>
      </c>
      <c r="K4915" s="1546" t="s">
        <v>6456</v>
      </c>
      <c r="L4915" s="1546" t="s">
        <v>6515</v>
      </c>
    </row>
    <row r="4916" spans="1:12">
      <c r="A4916" s="1546" t="s">
        <v>314</v>
      </c>
      <c r="B4916" s="1817">
        <v>19177</v>
      </c>
      <c r="C4916" s="1546" t="s">
        <v>2800</v>
      </c>
      <c r="D4916" s="1546" t="s">
        <v>2407</v>
      </c>
      <c r="E4916" s="1546" t="s">
        <v>6098</v>
      </c>
      <c r="F4916" s="1546" t="s">
        <v>276</v>
      </c>
      <c r="G4916" s="1818">
        <v>2</v>
      </c>
      <c r="H4916" s="1818">
        <v>4</v>
      </c>
      <c r="I4916" s="1818">
        <v>8</v>
      </c>
      <c r="J4916" s="1546" t="s">
        <v>6527</v>
      </c>
      <c r="K4916" s="1546" t="s">
        <v>6456</v>
      </c>
      <c r="L4916" s="1546" t="s">
        <v>6515</v>
      </c>
    </row>
    <row r="4917" spans="1:12">
      <c r="A4917" s="1546" t="s">
        <v>314</v>
      </c>
      <c r="B4917" s="1817">
        <v>19178</v>
      </c>
      <c r="C4917" s="1546" t="s">
        <v>2800</v>
      </c>
      <c r="D4917" s="1546" t="s">
        <v>2407</v>
      </c>
      <c r="E4917" s="1546" t="s">
        <v>6099</v>
      </c>
      <c r="F4917" s="1546" t="s">
        <v>294</v>
      </c>
      <c r="G4917" s="1818">
        <v>2</v>
      </c>
      <c r="H4917" s="1818">
        <v>4</v>
      </c>
      <c r="I4917" s="1818">
        <v>8</v>
      </c>
      <c r="J4917" s="1546" t="s">
        <v>6527</v>
      </c>
      <c r="K4917" s="1546" t="s">
        <v>6456</v>
      </c>
      <c r="L4917" s="1546" t="s">
        <v>6515</v>
      </c>
    </row>
    <row r="4918" spans="1:12">
      <c r="A4918" s="1546" t="s">
        <v>314</v>
      </c>
      <c r="B4918" s="1817">
        <v>19179</v>
      </c>
      <c r="C4918" s="1546" t="s">
        <v>2800</v>
      </c>
      <c r="D4918" s="1546" t="s">
        <v>2407</v>
      </c>
      <c r="E4918" s="1546" t="s">
        <v>835</v>
      </c>
      <c r="F4918" s="1546" t="s">
        <v>6271</v>
      </c>
      <c r="G4918" s="1818">
        <v>1</v>
      </c>
      <c r="H4918" s="1818">
        <v>4</v>
      </c>
      <c r="I4918" s="1818">
        <v>4</v>
      </c>
      <c r="J4918" s="1546" t="s">
        <v>6527</v>
      </c>
      <c r="K4918" s="1546" t="s">
        <v>6456</v>
      </c>
      <c r="L4918" s="1546" t="s">
        <v>6515</v>
      </c>
    </row>
    <row r="4919" spans="1:12">
      <c r="A4919" s="1546" t="s">
        <v>314</v>
      </c>
      <c r="B4919" s="1817">
        <v>19180</v>
      </c>
      <c r="C4919" s="1546" t="s">
        <v>2800</v>
      </c>
      <c r="D4919" s="1546" t="s">
        <v>2407</v>
      </c>
      <c r="E4919" s="1546" t="s">
        <v>6164</v>
      </c>
      <c r="F4919" s="1546" t="s">
        <v>1596</v>
      </c>
      <c r="G4919" s="1818">
        <v>1</v>
      </c>
      <c r="H4919" s="1818">
        <v>4</v>
      </c>
      <c r="I4919" s="1818">
        <v>4</v>
      </c>
      <c r="J4919" s="1546" t="s">
        <v>6527</v>
      </c>
      <c r="K4919" s="1546" t="s">
        <v>6456</v>
      </c>
      <c r="L4919" s="1546" t="s">
        <v>6515</v>
      </c>
    </row>
    <row r="4920" spans="1:12">
      <c r="A4920" s="1546" t="s">
        <v>314</v>
      </c>
      <c r="B4920" s="1817">
        <v>19181</v>
      </c>
      <c r="C4920" s="1546" t="s">
        <v>2800</v>
      </c>
      <c r="D4920" s="1546" t="s">
        <v>2407</v>
      </c>
      <c r="E4920" s="1546" t="s">
        <v>2512</v>
      </c>
      <c r="F4920" s="1546" t="s">
        <v>2513</v>
      </c>
      <c r="G4920" s="1818">
        <v>1</v>
      </c>
      <c r="H4920" s="1818">
        <v>4</v>
      </c>
      <c r="I4920" s="1818">
        <v>4</v>
      </c>
      <c r="J4920" s="1546" t="s">
        <v>6527</v>
      </c>
      <c r="K4920" s="1546" t="s">
        <v>6456</v>
      </c>
      <c r="L4920" s="1546" t="s">
        <v>6515</v>
      </c>
    </row>
    <row r="4921" spans="1:12">
      <c r="A4921" s="1546" t="s">
        <v>314</v>
      </c>
      <c r="B4921" s="1817">
        <v>19182</v>
      </c>
      <c r="C4921" s="1546" t="s">
        <v>2800</v>
      </c>
      <c r="D4921" s="1546" t="s">
        <v>2407</v>
      </c>
      <c r="E4921" s="1546" t="s">
        <v>2058</v>
      </c>
      <c r="F4921" s="1546" t="s">
        <v>2059</v>
      </c>
      <c r="G4921" s="1818">
        <v>1</v>
      </c>
      <c r="H4921" s="1818">
        <v>4</v>
      </c>
      <c r="I4921" s="1818">
        <v>4</v>
      </c>
      <c r="J4921" s="1546" t="s">
        <v>6527</v>
      </c>
      <c r="K4921" s="1546" t="s">
        <v>6456</v>
      </c>
      <c r="L4921" s="1546" t="s">
        <v>6515</v>
      </c>
    </row>
    <row r="4922" spans="1:12">
      <c r="A4922" s="1546" t="s">
        <v>314</v>
      </c>
      <c r="B4922" s="1817">
        <v>19183</v>
      </c>
      <c r="C4922" s="1546" t="s">
        <v>2800</v>
      </c>
      <c r="D4922" s="1546" t="s">
        <v>2407</v>
      </c>
      <c r="E4922" s="1546" t="s">
        <v>6135</v>
      </c>
      <c r="F4922" s="1546" t="s">
        <v>1003</v>
      </c>
      <c r="G4922" s="1818">
        <v>1</v>
      </c>
      <c r="H4922" s="1818">
        <v>4</v>
      </c>
      <c r="I4922" s="1818">
        <v>4</v>
      </c>
      <c r="J4922" s="1546" t="s">
        <v>6527</v>
      </c>
      <c r="K4922" s="1546" t="s">
        <v>6456</v>
      </c>
      <c r="L4922" s="1546" t="s">
        <v>6515</v>
      </c>
    </row>
    <row r="4923" spans="1:12">
      <c r="A4923" s="1546" t="s">
        <v>314</v>
      </c>
      <c r="B4923" s="1817">
        <v>19184</v>
      </c>
      <c r="C4923" s="1546" t="s">
        <v>2800</v>
      </c>
      <c r="D4923" s="1546" t="s">
        <v>2407</v>
      </c>
      <c r="E4923" s="1546" t="s">
        <v>6136</v>
      </c>
      <c r="F4923" s="1546" t="s">
        <v>1001</v>
      </c>
      <c r="G4923" s="1818">
        <v>1</v>
      </c>
      <c r="H4923" s="1818">
        <v>10</v>
      </c>
      <c r="I4923" s="1818">
        <v>10</v>
      </c>
      <c r="J4923" s="1546" t="s">
        <v>6527</v>
      </c>
      <c r="K4923" s="1546" t="s">
        <v>6456</v>
      </c>
      <c r="L4923" s="1546" t="s">
        <v>6515</v>
      </c>
    </row>
    <row r="4924" spans="1:12">
      <c r="A4924" s="1546" t="s">
        <v>314</v>
      </c>
      <c r="B4924" s="1817">
        <v>19185</v>
      </c>
      <c r="C4924" s="1546" t="s">
        <v>2800</v>
      </c>
      <c r="D4924" s="1546" t="s">
        <v>2407</v>
      </c>
      <c r="E4924" s="1546" t="s">
        <v>469</v>
      </c>
      <c r="F4924" s="1546" t="s">
        <v>6257</v>
      </c>
      <c r="G4924" s="1818">
        <v>1</v>
      </c>
      <c r="H4924" s="1818">
        <v>4</v>
      </c>
      <c r="I4924" s="1818">
        <v>4</v>
      </c>
      <c r="J4924" s="1546" t="s">
        <v>6527</v>
      </c>
      <c r="K4924" s="1546" t="s">
        <v>6456</v>
      </c>
      <c r="L4924" s="1546" t="s">
        <v>6515</v>
      </c>
    </row>
    <row r="4925" spans="1:12">
      <c r="A4925" s="1546" t="s">
        <v>314</v>
      </c>
      <c r="B4925" s="1817">
        <v>19186</v>
      </c>
      <c r="C4925" s="1546" t="s">
        <v>2800</v>
      </c>
      <c r="D4925" s="1546" t="s">
        <v>2407</v>
      </c>
      <c r="E4925" s="1546" t="s">
        <v>6127</v>
      </c>
      <c r="F4925" s="1546" t="s">
        <v>847</v>
      </c>
      <c r="G4925" s="1818">
        <v>1</v>
      </c>
      <c r="H4925" s="1818">
        <v>4</v>
      </c>
      <c r="I4925" s="1818">
        <v>4</v>
      </c>
      <c r="J4925" s="1546" t="s">
        <v>6527</v>
      </c>
      <c r="K4925" s="1546" t="s">
        <v>6456</v>
      </c>
      <c r="L4925" s="1546" t="s">
        <v>6515</v>
      </c>
    </row>
    <row r="4926" spans="1:12">
      <c r="A4926" s="1546" t="s">
        <v>314</v>
      </c>
      <c r="B4926" s="1817">
        <v>19187</v>
      </c>
      <c r="C4926" s="1546" t="s">
        <v>2800</v>
      </c>
      <c r="D4926" s="1546" t="s">
        <v>2407</v>
      </c>
      <c r="E4926" s="1546" t="s">
        <v>277</v>
      </c>
      <c r="F4926" s="1546" t="s">
        <v>278</v>
      </c>
      <c r="G4926" s="1818">
        <v>1</v>
      </c>
      <c r="H4926" s="1818">
        <v>4</v>
      </c>
      <c r="I4926" s="1818">
        <v>4</v>
      </c>
      <c r="J4926" s="1546" t="s">
        <v>6527</v>
      </c>
      <c r="K4926" s="1546" t="s">
        <v>6456</v>
      </c>
      <c r="L4926" s="1546" t="s">
        <v>6515</v>
      </c>
    </row>
    <row r="4927" spans="1:12">
      <c r="A4927" s="1546" t="s">
        <v>314</v>
      </c>
      <c r="B4927" s="1817">
        <v>19188</v>
      </c>
      <c r="C4927" s="1546" t="s">
        <v>2800</v>
      </c>
      <c r="D4927" s="1546" t="s">
        <v>2407</v>
      </c>
      <c r="E4927" s="1546" t="s">
        <v>1663</v>
      </c>
      <c r="F4927" s="1546" t="s">
        <v>1664</v>
      </c>
      <c r="G4927" s="1818">
        <v>1</v>
      </c>
      <c r="H4927" s="1818">
        <v>4</v>
      </c>
      <c r="I4927" s="1818">
        <v>4</v>
      </c>
      <c r="J4927" s="1546" t="s">
        <v>6527</v>
      </c>
      <c r="K4927" s="1546" t="s">
        <v>6456</v>
      </c>
      <c r="L4927" s="1546" t="s">
        <v>6515</v>
      </c>
    </row>
    <row r="4928" spans="1:12">
      <c r="A4928" s="1546" t="s">
        <v>314</v>
      </c>
      <c r="B4928" s="1817">
        <v>19189</v>
      </c>
      <c r="C4928" s="1546" t="s">
        <v>2800</v>
      </c>
      <c r="D4928" s="1546" t="s">
        <v>2407</v>
      </c>
      <c r="E4928" s="1546" t="s">
        <v>6554</v>
      </c>
      <c r="F4928" s="1546" t="s">
        <v>845</v>
      </c>
      <c r="G4928" s="1818">
        <v>1</v>
      </c>
      <c r="H4928" s="1818">
        <v>4</v>
      </c>
      <c r="I4928" s="1818">
        <v>4</v>
      </c>
      <c r="J4928" s="1546" t="s">
        <v>6527</v>
      </c>
      <c r="K4928" s="1546" t="s">
        <v>6456</v>
      </c>
      <c r="L4928" s="1546" t="s">
        <v>6515</v>
      </c>
    </row>
    <row r="4929" spans="1:12">
      <c r="A4929" s="1546" t="s">
        <v>314</v>
      </c>
      <c r="B4929" s="1817">
        <v>19190</v>
      </c>
      <c r="C4929" s="1546" t="s">
        <v>2800</v>
      </c>
      <c r="D4929" s="1546" t="s">
        <v>2407</v>
      </c>
      <c r="E4929" s="1546" t="s">
        <v>830</v>
      </c>
      <c r="F4929" s="1546" t="s">
        <v>829</v>
      </c>
      <c r="G4929" s="1818">
        <v>1</v>
      </c>
      <c r="H4929" s="1818">
        <v>4</v>
      </c>
      <c r="I4929" s="1818">
        <v>4</v>
      </c>
      <c r="J4929" s="1546" t="s">
        <v>6527</v>
      </c>
      <c r="K4929" s="1546" t="s">
        <v>6456</v>
      </c>
      <c r="L4929" s="1546" t="s">
        <v>6515</v>
      </c>
    </row>
    <row r="4930" spans="1:12">
      <c r="A4930" s="1546" t="s">
        <v>314</v>
      </c>
      <c r="B4930" s="1817">
        <v>19191</v>
      </c>
      <c r="C4930" s="1546" t="s">
        <v>2800</v>
      </c>
      <c r="D4930" s="1546" t="s">
        <v>2407</v>
      </c>
      <c r="E4930" s="1546" t="s">
        <v>6530</v>
      </c>
      <c r="F4930" s="1546" t="s">
        <v>323</v>
      </c>
      <c r="G4930" s="1818">
        <v>1</v>
      </c>
      <c r="H4930" s="1818">
        <v>4</v>
      </c>
      <c r="I4930" s="1818">
        <v>4</v>
      </c>
      <c r="J4930" s="1546" t="s">
        <v>6527</v>
      </c>
      <c r="K4930" s="1546" t="s">
        <v>6456</v>
      </c>
      <c r="L4930" s="1546" t="s">
        <v>6515</v>
      </c>
    </row>
    <row r="4931" spans="1:12">
      <c r="A4931" s="1546" t="s">
        <v>314</v>
      </c>
      <c r="B4931" s="1817">
        <v>19192</v>
      </c>
      <c r="C4931" s="1546" t="s">
        <v>2800</v>
      </c>
      <c r="D4931" s="1546" t="s">
        <v>2407</v>
      </c>
      <c r="E4931" s="1546" t="s">
        <v>1086</v>
      </c>
      <c r="F4931" s="1546" t="s">
        <v>1294</v>
      </c>
      <c r="G4931" s="1818"/>
      <c r="H4931" s="1818">
        <v>4</v>
      </c>
      <c r="I4931" s="1818">
        <v>4</v>
      </c>
      <c r="J4931" s="1546" t="s">
        <v>6523</v>
      </c>
      <c r="K4931" s="1546" t="s">
        <v>6456</v>
      </c>
      <c r="L4931" s="1546" t="s">
        <v>6515</v>
      </c>
    </row>
    <row r="4932" spans="1:12">
      <c r="A4932" s="1546" t="s">
        <v>314</v>
      </c>
      <c r="B4932" s="1817">
        <v>19193</v>
      </c>
      <c r="C4932" s="1546" t="s">
        <v>2800</v>
      </c>
      <c r="D4932" s="1546" t="s">
        <v>2407</v>
      </c>
      <c r="E4932" s="1546" t="s">
        <v>6111</v>
      </c>
      <c r="F4932" s="1546" t="s">
        <v>522</v>
      </c>
      <c r="G4932" s="1818">
        <v>1</v>
      </c>
      <c r="H4932" s="1818">
        <v>4</v>
      </c>
      <c r="I4932" s="1818">
        <v>4</v>
      </c>
      <c r="J4932" s="1546" t="s">
        <v>6527</v>
      </c>
      <c r="K4932" s="1546" t="s">
        <v>6456</v>
      </c>
      <c r="L4932" s="1546" t="s">
        <v>6515</v>
      </c>
    </row>
    <row r="4933" spans="1:12">
      <c r="A4933" s="1546" t="s">
        <v>314</v>
      </c>
      <c r="B4933" s="1817">
        <v>19194</v>
      </c>
      <c r="C4933" s="1546" t="s">
        <v>2800</v>
      </c>
      <c r="D4933" s="1546" t="s">
        <v>2407</v>
      </c>
      <c r="E4933" s="1546" t="s">
        <v>6531</v>
      </c>
      <c r="F4933" s="1546" t="s">
        <v>335</v>
      </c>
      <c r="G4933" s="1818">
        <v>2</v>
      </c>
      <c r="H4933" s="1818">
        <v>4</v>
      </c>
      <c r="I4933" s="1818">
        <v>8</v>
      </c>
      <c r="J4933" s="1546" t="s">
        <v>6527</v>
      </c>
      <c r="K4933" s="1546" t="s">
        <v>6456</v>
      </c>
      <c r="L4933" s="1546" t="s">
        <v>6515</v>
      </c>
    </row>
    <row r="4934" spans="1:12">
      <c r="A4934" s="1546" t="s">
        <v>314</v>
      </c>
      <c r="B4934" s="1817">
        <v>19195</v>
      </c>
      <c r="C4934" s="1546" t="s">
        <v>2800</v>
      </c>
      <c r="D4934" s="1546" t="s">
        <v>2407</v>
      </c>
      <c r="E4934" s="1546" t="s">
        <v>6108</v>
      </c>
      <c r="F4934" s="1546" t="s">
        <v>424</v>
      </c>
      <c r="G4934" s="1818">
        <v>2</v>
      </c>
      <c r="H4934" s="1818">
        <v>4</v>
      </c>
      <c r="I4934" s="1818">
        <v>8</v>
      </c>
      <c r="J4934" s="1546" t="s">
        <v>6527</v>
      </c>
      <c r="K4934" s="1546" t="s">
        <v>6456</v>
      </c>
      <c r="L4934" s="1546" t="s">
        <v>6515</v>
      </c>
    </row>
    <row r="4935" spans="1:12">
      <c r="A4935" s="1546" t="s">
        <v>314</v>
      </c>
      <c r="B4935" s="1817">
        <v>19196</v>
      </c>
      <c r="C4935" s="1546" t="s">
        <v>2800</v>
      </c>
      <c r="D4935" s="1546" t="s">
        <v>2407</v>
      </c>
      <c r="E4935" s="1546" t="s">
        <v>6104</v>
      </c>
      <c r="F4935" s="1546" t="s">
        <v>329</v>
      </c>
      <c r="G4935" s="1818">
        <v>1</v>
      </c>
      <c r="H4935" s="1818">
        <v>4</v>
      </c>
      <c r="I4935" s="1818">
        <v>4</v>
      </c>
      <c r="J4935" s="1546" t="s">
        <v>6527</v>
      </c>
      <c r="K4935" s="1546" t="s">
        <v>6456</v>
      </c>
      <c r="L4935" s="1546" t="s">
        <v>6515</v>
      </c>
    </row>
    <row r="4936" spans="1:12">
      <c r="A4936" s="1546" t="s">
        <v>314</v>
      </c>
      <c r="B4936" s="1817">
        <v>19197</v>
      </c>
      <c r="C4936" s="1546" t="s">
        <v>2800</v>
      </c>
      <c r="D4936" s="1546" t="s">
        <v>2407</v>
      </c>
      <c r="E4936" s="1546" t="s">
        <v>310</v>
      </c>
      <c r="F4936" s="1546" t="s">
        <v>311</v>
      </c>
      <c r="G4936" s="1818">
        <v>1</v>
      </c>
      <c r="H4936" s="1818">
        <v>4</v>
      </c>
      <c r="I4936" s="1818">
        <v>4</v>
      </c>
      <c r="J4936" s="1546" t="s">
        <v>6527</v>
      </c>
      <c r="K4936" s="1546" t="s">
        <v>6456</v>
      </c>
      <c r="L4936" s="1546" t="s">
        <v>6515</v>
      </c>
    </row>
    <row r="4937" spans="1:12">
      <c r="A4937" s="1546" t="s">
        <v>314</v>
      </c>
      <c r="B4937" s="1817">
        <v>19198</v>
      </c>
      <c r="C4937" s="1546" t="s">
        <v>2800</v>
      </c>
      <c r="D4937" s="1546" t="s">
        <v>2407</v>
      </c>
      <c r="E4937" s="1546" t="s">
        <v>2046</v>
      </c>
      <c r="F4937" s="1546" t="s">
        <v>6618</v>
      </c>
      <c r="G4937" s="1818"/>
      <c r="H4937" s="1818">
        <v>2</v>
      </c>
      <c r="I4937" s="1818">
        <v>2</v>
      </c>
      <c r="J4937" s="1546" t="s">
        <v>6523</v>
      </c>
      <c r="K4937" s="1546" t="s">
        <v>6456</v>
      </c>
      <c r="L4937" s="1546" t="s">
        <v>6515</v>
      </c>
    </row>
    <row r="4938" spans="1:12">
      <c r="A4938" s="1546" t="s">
        <v>314</v>
      </c>
      <c r="B4938" s="1817">
        <v>19199</v>
      </c>
      <c r="C4938" s="1546" t="s">
        <v>2800</v>
      </c>
      <c r="D4938" s="1546" t="s">
        <v>2407</v>
      </c>
      <c r="E4938" s="1546" t="s">
        <v>6124</v>
      </c>
      <c r="F4938" s="1546" t="s">
        <v>822</v>
      </c>
      <c r="G4938" s="1818">
        <v>1</v>
      </c>
      <c r="H4938" s="1818">
        <v>4</v>
      </c>
      <c r="I4938" s="1818">
        <v>4</v>
      </c>
      <c r="J4938" s="1546" t="s">
        <v>6527</v>
      </c>
      <c r="K4938" s="1546" t="s">
        <v>6456</v>
      </c>
      <c r="L4938" s="1546" t="s">
        <v>6515</v>
      </c>
    </row>
    <row r="4939" spans="1:12">
      <c r="A4939" s="1546" t="s">
        <v>314</v>
      </c>
      <c r="B4939" s="1817">
        <v>19200</v>
      </c>
      <c r="C4939" s="1546" t="s">
        <v>2800</v>
      </c>
      <c r="D4939" s="1546" t="s">
        <v>2407</v>
      </c>
      <c r="E4939" s="1546" t="s">
        <v>1619</v>
      </c>
      <c r="F4939" s="1546" t="s">
        <v>816</v>
      </c>
      <c r="G4939" s="1818">
        <v>1</v>
      </c>
      <c r="H4939" s="1818">
        <v>4</v>
      </c>
      <c r="I4939" s="1818">
        <v>4</v>
      </c>
      <c r="J4939" s="1546" t="s">
        <v>6527</v>
      </c>
      <c r="K4939" s="1546" t="s">
        <v>6456</v>
      </c>
      <c r="L4939" s="1546" t="s">
        <v>6515</v>
      </c>
    </row>
    <row r="4940" spans="1:12">
      <c r="A4940" s="1546" t="s">
        <v>314</v>
      </c>
      <c r="B4940" s="1817">
        <v>19201</v>
      </c>
      <c r="C4940" s="1546" t="s">
        <v>2800</v>
      </c>
      <c r="D4940" s="1546" t="s">
        <v>2407</v>
      </c>
      <c r="E4940" s="1546" t="s">
        <v>6105</v>
      </c>
      <c r="F4940" s="1546" t="s">
        <v>331</v>
      </c>
      <c r="G4940" s="1818">
        <v>2</v>
      </c>
      <c r="H4940" s="1818">
        <v>4</v>
      </c>
      <c r="I4940" s="1818">
        <v>8</v>
      </c>
      <c r="J4940" s="1546" t="s">
        <v>6527</v>
      </c>
      <c r="K4940" s="1546" t="s">
        <v>6456</v>
      </c>
      <c r="L4940" s="1546" t="s">
        <v>6515</v>
      </c>
    </row>
    <row r="4941" spans="1:12">
      <c r="A4941" s="1546" t="s">
        <v>314</v>
      </c>
      <c r="B4941" s="1817">
        <v>19202</v>
      </c>
      <c r="C4941" s="1546" t="s">
        <v>2800</v>
      </c>
      <c r="D4941" s="1546" t="s">
        <v>2407</v>
      </c>
      <c r="E4941" s="1546" t="s">
        <v>707</v>
      </c>
      <c r="F4941" s="1546" t="s">
        <v>708</v>
      </c>
      <c r="G4941" s="1818">
        <v>1</v>
      </c>
      <c r="H4941" s="1818">
        <v>4</v>
      </c>
      <c r="I4941" s="1818">
        <v>4</v>
      </c>
      <c r="J4941" s="1546" t="s">
        <v>6527</v>
      </c>
      <c r="K4941" s="1546" t="s">
        <v>6456</v>
      </c>
      <c r="L4941" s="1546" t="s">
        <v>6515</v>
      </c>
    </row>
    <row r="4942" spans="1:12">
      <c r="A4942" s="1546" t="s">
        <v>314</v>
      </c>
      <c r="B4942" s="1817">
        <v>19203</v>
      </c>
      <c r="C4942" s="1546" t="s">
        <v>2800</v>
      </c>
      <c r="D4942" s="1546" t="s">
        <v>2407</v>
      </c>
      <c r="E4942" s="1546" t="s">
        <v>821</v>
      </c>
      <c r="F4942" s="1546" t="s">
        <v>820</v>
      </c>
      <c r="G4942" s="1818">
        <v>1</v>
      </c>
      <c r="H4942" s="1818">
        <v>4</v>
      </c>
      <c r="I4942" s="1818">
        <v>4</v>
      </c>
      <c r="J4942" s="1546" t="s">
        <v>6527</v>
      </c>
      <c r="K4942" s="1546" t="s">
        <v>6456</v>
      </c>
      <c r="L4942" s="1546" t="s">
        <v>6515</v>
      </c>
    </row>
    <row r="4943" spans="1:12">
      <c r="A4943" s="1546" t="s">
        <v>314</v>
      </c>
      <c r="B4943" s="1817">
        <v>19204</v>
      </c>
      <c r="C4943" s="1546" t="s">
        <v>2800</v>
      </c>
      <c r="D4943" s="1546" t="s">
        <v>2407</v>
      </c>
      <c r="E4943" s="1546" t="s">
        <v>1143</v>
      </c>
      <c r="F4943" s="1546" t="s">
        <v>1142</v>
      </c>
      <c r="G4943" s="1818">
        <v>1</v>
      </c>
      <c r="H4943" s="1818">
        <v>4</v>
      </c>
      <c r="I4943" s="1818">
        <v>4</v>
      </c>
      <c r="J4943" s="1546" t="s">
        <v>6527</v>
      </c>
      <c r="K4943" s="1546" t="s">
        <v>6456</v>
      </c>
      <c r="L4943" s="1546" t="s">
        <v>6515</v>
      </c>
    </row>
    <row r="4944" spans="1:12">
      <c r="A4944" s="1546" t="s">
        <v>314</v>
      </c>
      <c r="B4944" s="1817">
        <v>19205</v>
      </c>
      <c r="C4944" s="1546" t="s">
        <v>2800</v>
      </c>
      <c r="D4944" s="1546" t="s">
        <v>2407</v>
      </c>
      <c r="E4944" s="1546" t="s">
        <v>6153</v>
      </c>
      <c r="F4944" s="1546" t="s">
        <v>1346</v>
      </c>
      <c r="G4944" s="1818">
        <v>1</v>
      </c>
      <c r="H4944" s="1818">
        <v>4</v>
      </c>
      <c r="I4944" s="1818">
        <v>4</v>
      </c>
      <c r="J4944" s="1546" t="s">
        <v>6527</v>
      </c>
      <c r="K4944" s="1546" t="s">
        <v>6456</v>
      </c>
      <c r="L4944" s="1546" t="s">
        <v>6515</v>
      </c>
    </row>
    <row r="4945" spans="1:12">
      <c r="A4945" s="1546" t="s">
        <v>314</v>
      </c>
      <c r="B4945" s="1817">
        <v>19206</v>
      </c>
      <c r="C4945" s="1546" t="s">
        <v>2800</v>
      </c>
      <c r="D4945" s="1546" t="s">
        <v>2407</v>
      </c>
      <c r="E4945" s="1546" t="s">
        <v>291</v>
      </c>
      <c r="F4945" s="1546" t="s">
        <v>290</v>
      </c>
      <c r="G4945" s="1818">
        <v>1</v>
      </c>
      <c r="H4945" s="1818">
        <v>4</v>
      </c>
      <c r="I4945" s="1818">
        <v>4</v>
      </c>
      <c r="J4945" s="1546" t="s">
        <v>6527</v>
      </c>
      <c r="K4945" s="1546" t="s">
        <v>6456</v>
      </c>
      <c r="L4945" s="1546" t="s">
        <v>6515</v>
      </c>
    </row>
    <row r="4946" spans="1:12">
      <c r="A4946" s="1546" t="s">
        <v>314</v>
      </c>
      <c r="B4946" s="1817">
        <v>19207</v>
      </c>
      <c r="C4946" s="1546" t="s">
        <v>2800</v>
      </c>
      <c r="D4946" s="1546" t="s">
        <v>2407</v>
      </c>
      <c r="E4946" s="1546" t="s">
        <v>842</v>
      </c>
      <c r="F4946" s="1546" t="s">
        <v>841</v>
      </c>
      <c r="G4946" s="1818"/>
      <c r="H4946" s="1818">
        <v>2</v>
      </c>
      <c r="I4946" s="1818">
        <v>2</v>
      </c>
      <c r="J4946" s="1546" t="s">
        <v>6523</v>
      </c>
      <c r="K4946" s="1546" t="s">
        <v>6456</v>
      </c>
      <c r="L4946" s="1546" t="s">
        <v>6515</v>
      </c>
    </row>
    <row r="4947" spans="1:12">
      <c r="A4947" s="1546" t="s">
        <v>314</v>
      </c>
      <c r="B4947" s="1817">
        <v>19208</v>
      </c>
      <c r="C4947" s="1546" t="s">
        <v>2800</v>
      </c>
      <c r="D4947" s="1546" t="s">
        <v>2407</v>
      </c>
      <c r="E4947" s="1546" t="s">
        <v>840</v>
      </c>
      <c r="F4947" s="1546" t="s">
        <v>839</v>
      </c>
      <c r="G4947" s="1818"/>
      <c r="H4947" s="1818">
        <v>2</v>
      </c>
      <c r="I4947" s="1818">
        <v>2</v>
      </c>
      <c r="J4947" s="1546" t="s">
        <v>6523</v>
      </c>
      <c r="K4947" s="1546" t="s">
        <v>6456</v>
      </c>
      <c r="L4947" s="1546" t="s">
        <v>6515</v>
      </c>
    </row>
    <row r="4948" spans="1:12">
      <c r="A4948" s="1546" t="s">
        <v>314</v>
      </c>
      <c r="B4948" s="1817">
        <v>19210</v>
      </c>
      <c r="C4948" s="1546" t="s">
        <v>2800</v>
      </c>
      <c r="D4948" s="1546" t="s">
        <v>2407</v>
      </c>
      <c r="E4948" s="1546" t="s">
        <v>6109</v>
      </c>
      <c r="F4948" s="1546" t="s">
        <v>466</v>
      </c>
      <c r="G4948" s="1818">
        <v>2</v>
      </c>
      <c r="H4948" s="1818">
        <v>4</v>
      </c>
      <c r="I4948" s="1818">
        <v>8</v>
      </c>
      <c r="J4948" s="1546" t="s">
        <v>6527</v>
      </c>
      <c r="K4948" s="1546" t="s">
        <v>6456</v>
      </c>
      <c r="L4948" s="1546" t="s">
        <v>6515</v>
      </c>
    </row>
    <row r="4949" spans="1:12">
      <c r="A4949" s="1546" t="s">
        <v>314</v>
      </c>
      <c r="B4949" s="1817">
        <v>19211</v>
      </c>
      <c r="C4949" s="1546" t="s">
        <v>2800</v>
      </c>
      <c r="D4949" s="1546" t="s">
        <v>2407</v>
      </c>
      <c r="E4949" s="1546" t="s">
        <v>6215</v>
      </c>
      <c r="F4949" s="1546" t="s">
        <v>2765</v>
      </c>
      <c r="G4949" s="1818"/>
      <c r="H4949" s="1818">
        <v>2</v>
      </c>
      <c r="I4949" s="1818">
        <v>2</v>
      </c>
      <c r="J4949" s="1546" t="s">
        <v>6523</v>
      </c>
      <c r="K4949" s="1546" t="s">
        <v>6456</v>
      </c>
      <c r="L4949" s="1546" t="s">
        <v>6515</v>
      </c>
    </row>
    <row r="4950" spans="1:12">
      <c r="A4950" s="1546" t="s">
        <v>314</v>
      </c>
      <c r="B4950" s="1817">
        <v>19213</v>
      </c>
      <c r="C4950" s="1546" t="s">
        <v>2800</v>
      </c>
      <c r="D4950" s="1546" t="s">
        <v>2407</v>
      </c>
      <c r="E4950" s="1546" t="s">
        <v>6211</v>
      </c>
      <c r="F4950" s="1546" t="s">
        <v>1559</v>
      </c>
      <c r="G4950" s="1818">
        <v>1</v>
      </c>
      <c r="H4950" s="1818">
        <v>4</v>
      </c>
      <c r="I4950" s="1818">
        <v>4</v>
      </c>
      <c r="J4950" s="1546" t="s">
        <v>6527</v>
      </c>
      <c r="K4950" s="1546" t="s">
        <v>6456</v>
      </c>
      <c r="L4950" s="1546" t="s">
        <v>6515</v>
      </c>
    </row>
    <row r="4951" spans="1:12">
      <c r="A4951" s="1546" t="s">
        <v>314</v>
      </c>
      <c r="B4951" s="1817">
        <v>19214</v>
      </c>
      <c r="C4951" s="1546" t="s">
        <v>2800</v>
      </c>
      <c r="D4951" s="1546" t="s">
        <v>2407</v>
      </c>
      <c r="E4951" s="1546" t="s">
        <v>6206</v>
      </c>
      <c r="F4951" s="1546" t="s">
        <v>1279</v>
      </c>
      <c r="G4951" s="1818">
        <v>3</v>
      </c>
      <c r="H4951" s="1818">
        <v>4</v>
      </c>
      <c r="I4951" s="1818">
        <v>12</v>
      </c>
      <c r="J4951" s="1546" t="s">
        <v>6527</v>
      </c>
      <c r="K4951" s="1546" t="s">
        <v>6456</v>
      </c>
      <c r="L4951" s="1546" t="s">
        <v>6515</v>
      </c>
    </row>
    <row r="4952" spans="1:12">
      <c r="A4952" s="1546" t="s">
        <v>314</v>
      </c>
      <c r="B4952" s="1817">
        <v>19216</v>
      </c>
      <c r="C4952" s="1546" t="s">
        <v>2800</v>
      </c>
      <c r="D4952" s="1546" t="s">
        <v>2407</v>
      </c>
      <c r="E4952" s="1546" t="s">
        <v>6150</v>
      </c>
      <c r="F4952" s="1546" t="s">
        <v>1279</v>
      </c>
      <c r="G4952" s="1818"/>
      <c r="H4952" s="1818">
        <v>1</v>
      </c>
      <c r="I4952" s="1818">
        <v>1</v>
      </c>
      <c r="J4952" s="1546" t="s">
        <v>6523</v>
      </c>
      <c r="K4952" s="1546" t="s">
        <v>6456</v>
      </c>
      <c r="L4952" s="1546" t="s">
        <v>6515</v>
      </c>
    </row>
    <row r="4953" spans="1:12">
      <c r="A4953" s="1546" t="s">
        <v>314</v>
      </c>
      <c r="B4953" s="1817">
        <v>19217</v>
      </c>
      <c r="C4953" s="1546" t="s">
        <v>2800</v>
      </c>
      <c r="D4953" s="1546" t="s">
        <v>2407</v>
      </c>
      <c r="E4953" s="1546" t="s">
        <v>6150</v>
      </c>
      <c r="F4953" s="1546" t="s">
        <v>1279</v>
      </c>
      <c r="G4953" s="1818"/>
      <c r="H4953" s="1818">
        <v>1</v>
      </c>
      <c r="I4953" s="1818">
        <v>1</v>
      </c>
      <c r="J4953" s="1546" t="s">
        <v>6523</v>
      </c>
      <c r="K4953" s="1546" t="s">
        <v>6456</v>
      </c>
      <c r="L4953" s="1546" t="s">
        <v>6515</v>
      </c>
    </row>
    <row r="4954" spans="1:12">
      <c r="A4954" s="1546" t="s">
        <v>314</v>
      </c>
      <c r="B4954" s="1817">
        <v>19241</v>
      </c>
      <c r="C4954" s="1546" t="s">
        <v>2781</v>
      </c>
      <c r="D4954" s="1546" t="s">
        <v>2408</v>
      </c>
      <c r="E4954" s="1546" t="s">
        <v>6394</v>
      </c>
      <c r="F4954" s="1546" t="s">
        <v>853</v>
      </c>
      <c r="G4954" s="1818">
        <v>1</v>
      </c>
      <c r="H4954" s="1818">
        <v>5</v>
      </c>
      <c r="I4954" s="1818">
        <v>5</v>
      </c>
      <c r="J4954" s="1546" t="s">
        <v>6527</v>
      </c>
      <c r="K4954" s="1546" t="s">
        <v>6456</v>
      </c>
      <c r="L4954" s="1546" t="s">
        <v>6515</v>
      </c>
    </row>
    <row r="4955" spans="1:12">
      <c r="A4955" s="1546" t="s">
        <v>314</v>
      </c>
      <c r="B4955" s="1817">
        <v>19275</v>
      </c>
      <c r="C4955" s="1546" t="s">
        <v>2815</v>
      </c>
      <c r="D4955" s="1546" t="s">
        <v>2412</v>
      </c>
      <c r="E4955" s="1546" t="s">
        <v>555</v>
      </c>
      <c r="F4955" s="1546" t="s">
        <v>381</v>
      </c>
      <c r="G4955" s="1818">
        <v>1</v>
      </c>
      <c r="H4955" s="1818">
        <v>5</v>
      </c>
      <c r="I4955" s="1818">
        <v>5</v>
      </c>
      <c r="J4955" s="1546" t="s">
        <v>6527</v>
      </c>
      <c r="K4955" s="1546" t="s">
        <v>6456</v>
      </c>
      <c r="L4955" s="1546" t="s">
        <v>6515</v>
      </c>
    </row>
    <row r="4956" spans="1:12">
      <c r="A4956" s="1546" t="s">
        <v>314</v>
      </c>
      <c r="B4956" s="1817">
        <v>19276</v>
      </c>
      <c r="C4956" s="1546" t="s">
        <v>2815</v>
      </c>
      <c r="D4956" s="1546" t="s">
        <v>2412</v>
      </c>
      <c r="E4956" s="1546" t="s">
        <v>6401</v>
      </c>
      <c r="F4956" s="1546" t="s">
        <v>5924</v>
      </c>
      <c r="G4956" s="1818">
        <v>1</v>
      </c>
      <c r="H4956" s="1818">
        <v>5</v>
      </c>
      <c r="I4956" s="1818">
        <v>5</v>
      </c>
      <c r="J4956" s="1546" t="s">
        <v>6527</v>
      </c>
      <c r="K4956" s="1546" t="s">
        <v>6456</v>
      </c>
      <c r="L4956" s="1546" t="s">
        <v>6515</v>
      </c>
    </row>
    <row r="4957" spans="1:12">
      <c r="A4957" s="1546" t="s">
        <v>314</v>
      </c>
      <c r="B4957" s="1817">
        <v>19277</v>
      </c>
      <c r="C4957" s="1546" t="s">
        <v>2815</v>
      </c>
      <c r="D4957" s="1546" t="s">
        <v>2412</v>
      </c>
      <c r="E4957" s="1546" t="s">
        <v>6246</v>
      </c>
      <c r="F4957" s="1546" t="s">
        <v>5924</v>
      </c>
      <c r="G4957" s="1818"/>
      <c r="H4957" s="1818"/>
      <c r="I4957" s="1818">
        <v>2</v>
      </c>
      <c r="J4957" s="1546" t="s">
        <v>6523</v>
      </c>
      <c r="K4957" s="1546" t="s">
        <v>6456</v>
      </c>
      <c r="L4957" s="1546" t="s">
        <v>6515</v>
      </c>
    </row>
    <row r="4958" spans="1:12">
      <c r="A4958" s="1546" t="s">
        <v>314</v>
      </c>
      <c r="B4958" s="1817">
        <v>19278</v>
      </c>
      <c r="C4958" s="1546" t="s">
        <v>2815</v>
      </c>
      <c r="D4958" s="1546" t="s">
        <v>2412</v>
      </c>
      <c r="E4958" s="1546" t="s">
        <v>1661</v>
      </c>
      <c r="F4958" s="1546" t="s">
        <v>438</v>
      </c>
      <c r="G4958" s="1818">
        <v>1</v>
      </c>
      <c r="H4958" s="1818">
        <v>5</v>
      </c>
      <c r="I4958" s="1818">
        <v>5</v>
      </c>
      <c r="J4958" s="1546" t="s">
        <v>6527</v>
      </c>
      <c r="K4958" s="1546" t="s">
        <v>6456</v>
      </c>
      <c r="L4958" s="1546" t="s">
        <v>6515</v>
      </c>
    </row>
    <row r="4959" spans="1:12">
      <c r="A4959" s="1546" t="s">
        <v>314</v>
      </c>
      <c r="B4959" s="1817">
        <v>19279</v>
      </c>
      <c r="C4959" s="1546" t="s">
        <v>2815</v>
      </c>
      <c r="D4959" s="1546" t="s">
        <v>2412</v>
      </c>
      <c r="E4959" s="1546" t="s">
        <v>6329</v>
      </c>
      <c r="F4959" s="1546" t="s">
        <v>6292</v>
      </c>
      <c r="G4959" s="1818">
        <v>1</v>
      </c>
      <c r="H4959" s="1818">
        <v>5</v>
      </c>
      <c r="I4959" s="1818">
        <v>5</v>
      </c>
      <c r="J4959" s="1546" t="s">
        <v>6527</v>
      </c>
      <c r="K4959" s="1546" t="s">
        <v>6456</v>
      </c>
      <c r="L4959" s="1546" t="s">
        <v>6515</v>
      </c>
    </row>
    <row r="4960" spans="1:12">
      <c r="A4960" s="1546" t="s">
        <v>314</v>
      </c>
      <c r="B4960" s="1817">
        <v>19280</v>
      </c>
      <c r="C4960" s="1546" t="s">
        <v>2815</v>
      </c>
      <c r="D4960" s="1546" t="s">
        <v>2412</v>
      </c>
      <c r="E4960" s="1546" t="s">
        <v>580</v>
      </c>
      <c r="F4960" s="1546" t="s">
        <v>581</v>
      </c>
      <c r="G4960" s="1818">
        <v>1</v>
      </c>
      <c r="H4960" s="1818">
        <v>5</v>
      </c>
      <c r="I4960" s="1818">
        <v>5</v>
      </c>
      <c r="J4960" s="1546" t="s">
        <v>6527</v>
      </c>
      <c r="K4960" s="1546" t="s">
        <v>6456</v>
      </c>
      <c r="L4960" s="1546" t="s">
        <v>6515</v>
      </c>
    </row>
    <row r="4961" spans="1:12">
      <c r="A4961" s="1546" t="s">
        <v>314</v>
      </c>
      <c r="B4961" s="1817">
        <v>19282</v>
      </c>
      <c r="C4961" s="1546" t="s">
        <v>2815</v>
      </c>
      <c r="D4961" s="1546" t="s">
        <v>2412</v>
      </c>
      <c r="E4961" s="1546" t="s">
        <v>515</v>
      </c>
      <c r="F4961" s="1546" t="s">
        <v>2095</v>
      </c>
      <c r="G4961" s="1818">
        <v>1</v>
      </c>
      <c r="H4961" s="1818">
        <v>4</v>
      </c>
      <c r="I4961" s="1818">
        <v>4</v>
      </c>
      <c r="J4961" s="1546" t="s">
        <v>6527</v>
      </c>
      <c r="K4961" s="1546" t="s">
        <v>6456</v>
      </c>
      <c r="L4961" s="1546" t="s">
        <v>6515</v>
      </c>
    </row>
    <row r="4962" spans="1:12">
      <c r="A4962" s="1546" t="s">
        <v>314</v>
      </c>
      <c r="B4962" s="1817">
        <v>19284</v>
      </c>
      <c r="C4962" s="1546" t="s">
        <v>2815</v>
      </c>
      <c r="D4962" s="1546" t="s">
        <v>2412</v>
      </c>
      <c r="E4962" s="1546" t="s">
        <v>640</v>
      </c>
      <c r="F4962" s="1546" t="s">
        <v>641</v>
      </c>
      <c r="G4962" s="1818">
        <v>1</v>
      </c>
      <c r="H4962" s="1818">
        <v>25</v>
      </c>
      <c r="I4962" s="1818">
        <v>25</v>
      </c>
      <c r="J4962" s="1546" t="s">
        <v>6527</v>
      </c>
      <c r="K4962" s="1546" t="s">
        <v>6456</v>
      </c>
      <c r="L4962" s="1546" t="s">
        <v>6515</v>
      </c>
    </row>
    <row r="4963" spans="1:12">
      <c r="A4963" s="1546" t="s">
        <v>314</v>
      </c>
      <c r="B4963" s="1817">
        <v>19286</v>
      </c>
      <c r="C4963" s="1546" t="s">
        <v>2815</v>
      </c>
      <c r="D4963" s="1546" t="s">
        <v>2412</v>
      </c>
      <c r="E4963" s="1546" t="s">
        <v>471</v>
      </c>
      <c r="F4963" s="1546" t="s">
        <v>470</v>
      </c>
      <c r="G4963" s="1818">
        <v>1</v>
      </c>
      <c r="H4963" s="1818">
        <v>4</v>
      </c>
      <c r="I4963" s="1818">
        <v>4</v>
      </c>
      <c r="J4963" s="1546" t="s">
        <v>6527</v>
      </c>
      <c r="K4963" s="1546" t="s">
        <v>6456</v>
      </c>
      <c r="L4963" s="1546" t="s">
        <v>6515</v>
      </c>
    </row>
    <row r="4964" spans="1:12">
      <c r="A4964" s="1546" t="s">
        <v>314</v>
      </c>
      <c r="B4964" s="1817">
        <v>19323</v>
      </c>
      <c r="C4964" s="1546" t="s">
        <v>2815</v>
      </c>
      <c r="D4964" s="1546" t="s">
        <v>2413</v>
      </c>
      <c r="E4964" s="1546" t="s">
        <v>3068</v>
      </c>
      <c r="F4964" s="1546" t="s">
        <v>1044</v>
      </c>
      <c r="G4964" s="1818">
        <v>1</v>
      </c>
      <c r="H4964" s="1818">
        <v>5</v>
      </c>
      <c r="I4964" s="1818">
        <v>5</v>
      </c>
      <c r="J4964" s="1546" t="s">
        <v>6527</v>
      </c>
      <c r="K4964" s="1546" t="s">
        <v>6456</v>
      </c>
      <c r="L4964" s="1546" t="s">
        <v>6515</v>
      </c>
    </row>
    <row r="4965" spans="1:12">
      <c r="A4965" s="1546" t="s">
        <v>314</v>
      </c>
      <c r="B4965" s="1817">
        <v>19325</v>
      </c>
      <c r="C4965" s="1546" t="s">
        <v>2815</v>
      </c>
      <c r="D4965" s="1546" t="s">
        <v>2413</v>
      </c>
      <c r="E4965" s="1546" t="s">
        <v>720</v>
      </c>
      <c r="F4965" s="1546" t="s">
        <v>1277</v>
      </c>
      <c r="G4965" s="1818">
        <v>1</v>
      </c>
      <c r="H4965" s="1818">
        <v>4</v>
      </c>
      <c r="I4965" s="1818">
        <v>4</v>
      </c>
      <c r="J4965" s="1546" t="s">
        <v>6527</v>
      </c>
      <c r="K4965" s="1546" t="s">
        <v>6456</v>
      </c>
      <c r="L4965" s="1546" t="s">
        <v>6515</v>
      </c>
    </row>
    <row r="4966" spans="1:12">
      <c r="A4966" s="1546" t="s">
        <v>314</v>
      </c>
      <c r="B4966" s="1817">
        <v>19327</v>
      </c>
      <c r="C4966" s="1546" t="s">
        <v>2815</v>
      </c>
      <c r="D4966" s="1546" t="s">
        <v>2413</v>
      </c>
      <c r="E4966" s="1546" t="s">
        <v>970</v>
      </c>
      <c r="F4966" s="1546" t="s">
        <v>979</v>
      </c>
      <c r="G4966" s="1818">
        <v>1</v>
      </c>
      <c r="H4966" s="1818">
        <v>10</v>
      </c>
      <c r="I4966" s="1818">
        <v>10</v>
      </c>
      <c r="J4966" s="1546" t="s">
        <v>6527</v>
      </c>
      <c r="K4966" s="1546" t="s">
        <v>6456</v>
      </c>
      <c r="L4966" s="1546" t="s">
        <v>6515</v>
      </c>
    </row>
    <row r="4967" spans="1:12">
      <c r="A4967" s="1546" t="s">
        <v>314</v>
      </c>
      <c r="B4967" s="1817">
        <v>19329</v>
      </c>
      <c r="C4967" s="1546" t="s">
        <v>2815</v>
      </c>
      <c r="D4967" s="1546" t="s">
        <v>2413</v>
      </c>
      <c r="E4967" s="1546" t="s">
        <v>6260</v>
      </c>
      <c r="F4967" s="1546" t="s">
        <v>567</v>
      </c>
      <c r="G4967" s="1818">
        <v>1</v>
      </c>
      <c r="H4967" s="1818">
        <v>10</v>
      </c>
      <c r="I4967" s="1818">
        <v>10</v>
      </c>
      <c r="J4967" s="1546" t="s">
        <v>6527</v>
      </c>
      <c r="K4967" s="1546" t="s">
        <v>6456</v>
      </c>
      <c r="L4967" s="1546" t="s">
        <v>6515</v>
      </c>
    </row>
    <row r="4968" spans="1:12">
      <c r="A4968" s="1546" t="s">
        <v>314</v>
      </c>
      <c r="B4968" s="1817">
        <v>19365</v>
      </c>
      <c r="C4968" s="1546" t="s">
        <v>2815</v>
      </c>
      <c r="D4968" s="1546" t="s">
        <v>2414</v>
      </c>
      <c r="E4968" s="1546" t="s">
        <v>6525</v>
      </c>
      <c r="F4968" s="1546" t="s">
        <v>6094</v>
      </c>
      <c r="G4968" s="1818">
        <v>1</v>
      </c>
      <c r="H4968" s="1818">
        <v>5</v>
      </c>
      <c r="I4968" s="1818">
        <v>5</v>
      </c>
      <c r="J4968" s="1546" t="s">
        <v>6527</v>
      </c>
      <c r="K4968" s="1546" t="s">
        <v>6456</v>
      </c>
      <c r="L4968" s="1546" t="s">
        <v>6515</v>
      </c>
    </row>
    <row r="4969" spans="1:12">
      <c r="A4969" s="1546" t="s">
        <v>314</v>
      </c>
      <c r="B4969" s="1817">
        <v>19366</v>
      </c>
      <c r="C4969" s="1546" t="s">
        <v>2815</v>
      </c>
      <c r="D4969" s="1546" t="s">
        <v>2414</v>
      </c>
      <c r="E4969" s="1546" t="s">
        <v>5933</v>
      </c>
      <c r="F4969" s="1546" t="s">
        <v>5934</v>
      </c>
      <c r="G4969" s="1818">
        <v>1</v>
      </c>
      <c r="H4969" s="1818">
        <v>5</v>
      </c>
      <c r="I4969" s="1818">
        <v>5</v>
      </c>
      <c r="J4969" s="1546" t="s">
        <v>6527</v>
      </c>
      <c r="K4969" s="1546" t="s">
        <v>6456</v>
      </c>
      <c r="L4969" s="1546" t="s">
        <v>6515</v>
      </c>
    </row>
    <row r="4970" spans="1:12">
      <c r="A4970" s="1546" t="s">
        <v>314</v>
      </c>
      <c r="B4970" s="1817">
        <v>19367</v>
      </c>
      <c r="C4970" s="1546" t="s">
        <v>2815</v>
      </c>
      <c r="D4970" s="1546" t="s">
        <v>2414</v>
      </c>
      <c r="E4970" s="1546" t="s">
        <v>6158</v>
      </c>
      <c r="F4970" s="1546" t="s">
        <v>1487</v>
      </c>
      <c r="G4970" s="1818">
        <v>1</v>
      </c>
      <c r="H4970" s="1818">
        <v>5</v>
      </c>
      <c r="I4970" s="1818">
        <v>5</v>
      </c>
      <c r="J4970" s="1546" t="s">
        <v>6527</v>
      </c>
      <c r="K4970" s="1546" t="s">
        <v>6456</v>
      </c>
      <c r="L4970" s="1546" t="s">
        <v>6515</v>
      </c>
    </row>
    <row r="4971" spans="1:12">
      <c r="A4971" s="1546" t="s">
        <v>314</v>
      </c>
      <c r="B4971" s="1817">
        <v>19368</v>
      </c>
      <c r="C4971" s="1546" t="s">
        <v>2815</v>
      </c>
      <c r="D4971" s="1546" t="s">
        <v>2414</v>
      </c>
      <c r="E4971" s="1546" t="s">
        <v>6327</v>
      </c>
      <c r="F4971" s="1546" t="s">
        <v>5947</v>
      </c>
      <c r="G4971" s="1818">
        <v>1</v>
      </c>
      <c r="H4971" s="1818">
        <v>5</v>
      </c>
      <c r="I4971" s="1818">
        <v>5</v>
      </c>
      <c r="J4971" s="1546" t="s">
        <v>6527</v>
      </c>
      <c r="K4971" s="1546" t="s">
        <v>6456</v>
      </c>
      <c r="L4971" s="1546" t="s">
        <v>6515</v>
      </c>
    </row>
    <row r="4972" spans="1:12">
      <c r="A4972" s="1546" t="s">
        <v>314</v>
      </c>
      <c r="B4972" s="1817">
        <v>19369</v>
      </c>
      <c r="C4972" s="1546" t="s">
        <v>2815</v>
      </c>
      <c r="D4972" s="1546" t="s">
        <v>2414</v>
      </c>
      <c r="E4972" s="1546" t="s">
        <v>6285</v>
      </c>
      <c r="F4972" s="1546" t="s">
        <v>1031</v>
      </c>
      <c r="G4972" s="1818">
        <v>1</v>
      </c>
      <c r="H4972" s="1818">
        <v>5</v>
      </c>
      <c r="I4972" s="1818">
        <v>5</v>
      </c>
      <c r="J4972" s="1546" t="s">
        <v>6527</v>
      </c>
      <c r="K4972" s="1546" t="s">
        <v>6456</v>
      </c>
      <c r="L4972" s="1546" t="s">
        <v>6515</v>
      </c>
    </row>
    <row r="4973" spans="1:12">
      <c r="A4973" s="1546" t="s">
        <v>314</v>
      </c>
      <c r="B4973" s="1817">
        <v>19371</v>
      </c>
      <c r="C4973" s="1546" t="s">
        <v>2815</v>
      </c>
      <c r="D4973" s="1546" t="s">
        <v>2414</v>
      </c>
      <c r="E4973" s="1546" t="s">
        <v>6136</v>
      </c>
      <c r="F4973" s="1546" t="s">
        <v>1001</v>
      </c>
      <c r="G4973" s="1818">
        <v>2</v>
      </c>
      <c r="H4973" s="1818">
        <v>10</v>
      </c>
      <c r="I4973" s="1818">
        <v>20</v>
      </c>
      <c r="J4973" s="1546" t="s">
        <v>6527</v>
      </c>
      <c r="K4973" s="1546" t="s">
        <v>6456</v>
      </c>
      <c r="L4973" s="1546" t="s">
        <v>6515</v>
      </c>
    </row>
    <row r="4974" spans="1:12">
      <c r="A4974" s="1546" t="s">
        <v>314</v>
      </c>
      <c r="B4974" s="1817">
        <v>19372</v>
      </c>
      <c r="C4974" s="1546" t="s">
        <v>2815</v>
      </c>
      <c r="D4974" s="1546" t="s">
        <v>2414</v>
      </c>
      <c r="E4974" s="1546" t="s">
        <v>6100</v>
      </c>
      <c r="F4974" s="1546" t="s">
        <v>280</v>
      </c>
      <c r="G4974" s="1818">
        <v>1</v>
      </c>
      <c r="H4974" s="1818">
        <v>4</v>
      </c>
      <c r="I4974" s="1818">
        <v>4</v>
      </c>
      <c r="J4974" s="1546" t="s">
        <v>6527</v>
      </c>
      <c r="K4974" s="1546" t="s">
        <v>6456</v>
      </c>
      <c r="L4974" s="1546" t="s">
        <v>6515</v>
      </c>
    </row>
    <row r="4975" spans="1:12">
      <c r="A4975" s="1546" t="s">
        <v>314</v>
      </c>
      <c r="B4975" s="1817">
        <v>19374</v>
      </c>
      <c r="C4975" s="1546" t="s">
        <v>2815</v>
      </c>
      <c r="D4975" s="1546" t="s">
        <v>2414</v>
      </c>
      <c r="E4975" s="1546" t="s">
        <v>6566</v>
      </c>
      <c r="F4975" s="1546" t="s">
        <v>1217</v>
      </c>
      <c r="G4975" s="1818">
        <v>1</v>
      </c>
      <c r="H4975" s="1818">
        <v>30</v>
      </c>
      <c r="I4975" s="1818">
        <v>30</v>
      </c>
      <c r="J4975" s="1546" t="s">
        <v>6527</v>
      </c>
      <c r="K4975" s="1546" t="s">
        <v>6456</v>
      </c>
      <c r="L4975" s="1546" t="s">
        <v>6515</v>
      </c>
    </row>
    <row r="4976" spans="1:12">
      <c r="A4976" s="1546" t="s">
        <v>314</v>
      </c>
      <c r="B4976" s="1817">
        <v>19376</v>
      </c>
      <c r="C4976" s="1546" t="s">
        <v>2815</v>
      </c>
      <c r="D4976" s="1546" t="s">
        <v>2414</v>
      </c>
      <c r="E4976" s="1546" t="s">
        <v>1433</v>
      </c>
      <c r="F4976" s="1546" t="s">
        <v>1434</v>
      </c>
      <c r="G4976" s="1818">
        <v>1</v>
      </c>
      <c r="H4976" s="1818">
        <v>25</v>
      </c>
      <c r="I4976" s="1818">
        <v>25</v>
      </c>
      <c r="J4976" s="1546" t="s">
        <v>6527</v>
      </c>
      <c r="K4976" s="1546" t="s">
        <v>6456</v>
      </c>
      <c r="L4976" s="1546" t="s">
        <v>6515</v>
      </c>
    </row>
    <row r="4977" spans="1:12">
      <c r="A4977" s="1546" t="s">
        <v>314</v>
      </c>
      <c r="B4977" s="1817">
        <v>19411</v>
      </c>
      <c r="C4977" s="1546" t="s">
        <v>2815</v>
      </c>
      <c r="D4977" s="1546" t="s">
        <v>2415</v>
      </c>
      <c r="E4977" s="1546" t="s">
        <v>2737</v>
      </c>
      <c r="F4977" s="1546" t="s">
        <v>6515</v>
      </c>
      <c r="G4977" s="1818"/>
      <c r="H4977" s="1818"/>
      <c r="I4977" s="1818">
        <v>323</v>
      </c>
      <c r="J4977" s="1546" t="s">
        <v>6523</v>
      </c>
      <c r="K4977" s="1546" t="s">
        <v>6456</v>
      </c>
      <c r="L4977" s="1546" t="s">
        <v>6515</v>
      </c>
    </row>
    <row r="4978" spans="1:12">
      <c r="A4978" s="1546" t="s">
        <v>314</v>
      </c>
      <c r="B4978" s="1817">
        <v>19412</v>
      </c>
      <c r="C4978" s="1546" t="s">
        <v>2815</v>
      </c>
      <c r="D4978" s="1546" t="s">
        <v>2415</v>
      </c>
      <c r="E4978" s="1546" t="s">
        <v>2819</v>
      </c>
      <c r="F4978" s="1546" t="s">
        <v>6515</v>
      </c>
      <c r="G4978" s="1818"/>
      <c r="H4978" s="1818"/>
      <c r="I4978" s="1818">
        <v>400</v>
      </c>
      <c r="J4978" s="1546" t="s">
        <v>6523</v>
      </c>
      <c r="K4978" s="1546" t="s">
        <v>6456</v>
      </c>
      <c r="L4978" s="1546" t="s">
        <v>6515</v>
      </c>
    </row>
    <row r="4979" spans="1:12">
      <c r="A4979" s="1546" t="s">
        <v>314</v>
      </c>
      <c r="B4979" s="1817">
        <v>19440</v>
      </c>
      <c r="C4979" s="1546" t="s">
        <v>2815</v>
      </c>
      <c r="D4979" s="1546" t="s">
        <v>2416</v>
      </c>
      <c r="E4979" s="1546" t="s">
        <v>1378</v>
      </c>
      <c r="F4979" s="1546" t="s">
        <v>303</v>
      </c>
      <c r="G4979" s="1818">
        <v>1</v>
      </c>
      <c r="H4979" s="1818">
        <v>50</v>
      </c>
      <c r="I4979" s="1818">
        <v>50</v>
      </c>
      <c r="J4979" s="1546" t="s">
        <v>6527</v>
      </c>
      <c r="K4979" s="1546" t="s">
        <v>6427</v>
      </c>
      <c r="L4979" s="1546" t="s">
        <v>6660</v>
      </c>
    </row>
    <row r="4980" spans="1:12">
      <c r="A4980" s="1546" t="s">
        <v>314</v>
      </c>
      <c r="B4980" s="1817">
        <v>19471</v>
      </c>
      <c r="C4980" s="1546" t="s">
        <v>2815</v>
      </c>
      <c r="D4980" s="1546" t="s">
        <v>2417</v>
      </c>
      <c r="E4980" s="1546" t="s">
        <v>5905</v>
      </c>
      <c r="F4980" s="1546" t="s">
        <v>6096</v>
      </c>
      <c r="G4980" s="1818">
        <v>2</v>
      </c>
      <c r="H4980" s="1818">
        <v>5</v>
      </c>
      <c r="I4980" s="1818">
        <v>10</v>
      </c>
      <c r="J4980" s="1546" t="s">
        <v>6527</v>
      </c>
      <c r="K4980" s="1546" t="s">
        <v>6456</v>
      </c>
      <c r="L4980" s="1546" t="s">
        <v>6515</v>
      </c>
    </row>
    <row r="4981" spans="1:12">
      <c r="A4981" s="1546" t="s">
        <v>314</v>
      </c>
      <c r="B4981" s="1817">
        <v>19472</v>
      </c>
      <c r="C4981" s="1546" t="s">
        <v>2815</v>
      </c>
      <c r="D4981" s="1546" t="s">
        <v>2417</v>
      </c>
      <c r="E4981" s="1546" t="s">
        <v>5905</v>
      </c>
      <c r="F4981" s="1546" t="s">
        <v>6096</v>
      </c>
      <c r="G4981" s="1818">
        <v>4</v>
      </c>
      <c r="H4981" s="1818">
        <v>1</v>
      </c>
      <c r="I4981" s="1818">
        <v>4</v>
      </c>
      <c r="J4981" s="1546" t="s">
        <v>6527</v>
      </c>
      <c r="K4981" s="1546" t="s">
        <v>6456</v>
      </c>
      <c r="L4981" s="1546" t="s">
        <v>6515</v>
      </c>
    </row>
    <row r="4982" spans="1:12">
      <c r="A4982" s="1546" t="s">
        <v>314</v>
      </c>
      <c r="B4982" s="1817">
        <v>19473</v>
      </c>
      <c r="C4982" s="1546" t="s">
        <v>2815</v>
      </c>
      <c r="D4982" s="1546" t="s">
        <v>2417</v>
      </c>
      <c r="E4982" s="1546" t="s">
        <v>6186</v>
      </c>
      <c r="F4982" s="1546" t="s">
        <v>6187</v>
      </c>
      <c r="G4982" s="1818">
        <v>1</v>
      </c>
      <c r="H4982" s="1818">
        <v>5</v>
      </c>
      <c r="I4982" s="1818">
        <v>5</v>
      </c>
      <c r="J4982" s="1546" t="s">
        <v>6527</v>
      </c>
      <c r="K4982" s="1546" t="s">
        <v>6456</v>
      </c>
      <c r="L4982" s="1546" t="s">
        <v>6515</v>
      </c>
    </row>
    <row r="4983" spans="1:12">
      <c r="A4983" s="1546" t="s">
        <v>314</v>
      </c>
      <c r="B4983" s="1817">
        <v>19475</v>
      </c>
      <c r="C4983" s="1546" t="s">
        <v>2815</v>
      </c>
      <c r="D4983" s="1546" t="s">
        <v>2417</v>
      </c>
      <c r="E4983" s="1546" t="s">
        <v>5868</v>
      </c>
      <c r="F4983" s="1546" t="s">
        <v>5869</v>
      </c>
      <c r="G4983" s="1818">
        <v>1</v>
      </c>
      <c r="H4983" s="1818">
        <v>5</v>
      </c>
      <c r="I4983" s="1818">
        <v>5</v>
      </c>
      <c r="J4983" s="1546" t="s">
        <v>6527</v>
      </c>
      <c r="K4983" s="1546" t="s">
        <v>6456</v>
      </c>
      <c r="L4983" s="1546" t="s">
        <v>6515</v>
      </c>
    </row>
    <row r="4984" spans="1:12">
      <c r="A4984" s="1546" t="s">
        <v>314</v>
      </c>
      <c r="B4984" s="1817">
        <v>19476</v>
      </c>
      <c r="C4984" s="1546" t="s">
        <v>2815</v>
      </c>
      <c r="D4984" s="1546" t="s">
        <v>2417</v>
      </c>
      <c r="E4984" s="1546" t="s">
        <v>6235</v>
      </c>
      <c r="F4984" s="1546" t="s">
        <v>339</v>
      </c>
      <c r="G4984" s="1818">
        <v>2</v>
      </c>
      <c r="H4984" s="1818">
        <v>5</v>
      </c>
      <c r="I4984" s="1818">
        <v>10</v>
      </c>
      <c r="J4984" s="1546" t="s">
        <v>6527</v>
      </c>
      <c r="K4984" s="1546" t="s">
        <v>6456</v>
      </c>
      <c r="L4984" s="1546" t="s">
        <v>6515</v>
      </c>
    </row>
    <row r="4985" spans="1:12">
      <c r="A4985" s="1546" t="s">
        <v>314</v>
      </c>
      <c r="B4985" s="1817">
        <v>19477</v>
      </c>
      <c r="C4985" s="1546" t="s">
        <v>2815</v>
      </c>
      <c r="D4985" s="1546" t="s">
        <v>2417</v>
      </c>
      <c r="E4985" s="1546" t="s">
        <v>6249</v>
      </c>
      <c r="F4985" s="1546" t="s">
        <v>453</v>
      </c>
      <c r="G4985" s="1818">
        <v>1</v>
      </c>
      <c r="H4985" s="1818">
        <v>5</v>
      </c>
      <c r="I4985" s="1818">
        <v>5</v>
      </c>
      <c r="J4985" s="1546" t="s">
        <v>6527</v>
      </c>
      <c r="K4985" s="1546" t="s">
        <v>6456</v>
      </c>
      <c r="L4985" s="1546" t="s">
        <v>6515</v>
      </c>
    </row>
    <row r="4986" spans="1:12">
      <c r="A4986" s="1546" t="s">
        <v>314</v>
      </c>
      <c r="B4986" s="1817">
        <v>19478</v>
      </c>
      <c r="C4986" s="1546" t="s">
        <v>2815</v>
      </c>
      <c r="D4986" s="1546" t="s">
        <v>2417</v>
      </c>
      <c r="E4986" s="1546" t="s">
        <v>6272</v>
      </c>
      <c r="F4986" s="1546" t="s">
        <v>855</v>
      </c>
      <c r="G4986" s="1818">
        <v>1</v>
      </c>
      <c r="H4986" s="1818">
        <v>5</v>
      </c>
      <c r="I4986" s="1818">
        <v>5</v>
      </c>
      <c r="J4986" s="1546" t="s">
        <v>6527</v>
      </c>
      <c r="K4986" s="1546" t="s">
        <v>6456</v>
      </c>
      <c r="L4986" s="1546" t="s">
        <v>6515</v>
      </c>
    </row>
    <row r="4987" spans="1:12">
      <c r="A4987" s="1546" t="s">
        <v>314</v>
      </c>
      <c r="B4987" s="1817">
        <v>19479</v>
      </c>
      <c r="C4987" s="1546" t="s">
        <v>2815</v>
      </c>
      <c r="D4987" s="1546" t="s">
        <v>2417</v>
      </c>
      <c r="E4987" s="1546" t="s">
        <v>6246</v>
      </c>
      <c r="F4987" s="1546" t="s">
        <v>5924</v>
      </c>
      <c r="G4987" s="1818">
        <v>2</v>
      </c>
      <c r="H4987" s="1818">
        <v>5</v>
      </c>
      <c r="I4987" s="1818">
        <v>10</v>
      </c>
      <c r="J4987" s="1546" t="s">
        <v>6527</v>
      </c>
      <c r="K4987" s="1546" t="s">
        <v>6456</v>
      </c>
      <c r="L4987" s="1546" t="s">
        <v>6515</v>
      </c>
    </row>
    <row r="4988" spans="1:12">
      <c r="A4988" s="1546" t="s">
        <v>314</v>
      </c>
      <c r="B4988" s="1817">
        <v>19480</v>
      </c>
      <c r="C4988" s="1546" t="s">
        <v>2815</v>
      </c>
      <c r="D4988" s="1546" t="s">
        <v>2417</v>
      </c>
      <c r="E4988" s="1546" t="s">
        <v>6246</v>
      </c>
      <c r="F4988" s="1546" t="s">
        <v>5924</v>
      </c>
      <c r="G4988" s="1818">
        <v>4</v>
      </c>
      <c r="H4988" s="1818">
        <v>1</v>
      </c>
      <c r="I4988" s="1818">
        <v>4</v>
      </c>
      <c r="J4988" s="1546" t="s">
        <v>6527</v>
      </c>
      <c r="K4988" s="1546" t="s">
        <v>6456</v>
      </c>
      <c r="L4988" s="1546" t="s">
        <v>6515</v>
      </c>
    </row>
    <row r="4989" spans="1:12">
      <c r="A4989" s="1546" t="s">
        <v>314</v>
      </c>
      <c r="B4989" s="1817">
        <v>19481</v>
      </c>
      <c r="C4989" s="1546" t="s">
        <v>2815</v>
      </c>
      <c r="D4989" s="1546" t="s">
        <v>2417</v>
      </c>
      <c r="E4989" s="1546" t="s">
        <v>6167</v>
      </c>
      <c r="F4989" s="1546" t="s">
        <v>1739</v>
      </c>
      <c r="G4989" s="1818">
        <v>2</v>
      </c>
      <c r="H4989" s="1818">
        <v>1</v>
      </c>
      <c r="I4989" s="1818">
        <v>2</v>
      </c>
      <c r="J4989" s="1546" t="s">
        <v>6527</v>
      </c>
      <c r="K4989" s="1546" t="s">
        <v>6456</v>
      </c>
      <c r="L4989" s="1546" t="s">
        <v>6515</v>
      </c>
    </row>
    <row r="4990" spans="1:12">
      <c r="A4990" s="1546" t="s">
        <v>314</v>
      </c>
      <c r="B4990" s="1817">
        <v>19508</v>
      </c>
      <c r="C4990" s="1546" t="s">
        <v>2815</v>
      </c>
      <c r="D4990" s="1546" t="s">
        <v>2418</v>
      </c>
      <c r="E4990" s="1546" t="s">
        <v>6241</v>
      </c>
      <c r="F4990" s="1546" t="s">
        <v>351</v>
      </c>
      <c r="G4990" s="1818">
        <v>4</v>
      </c>
      <c r="H4990" s="1818">
        <v>5</v>
      </c>
      <c r="I4990" s="1818">
        <v>20</v>
      </c>
      <c r="J4990" s="1546" t="s">
        <v>6527</v>
      </c>
      <c r="K4990" s="1546" t="s">
        <v>6456</v>
      </c>
      <c r="L4990" s="1546" t="s">
        <v>6515</v>
      </c>
    </row>
    <row r="4991" spans="1:12">
      <c r="A4991" s="1546" t="s">
        <v>314</v>
      </c>
      <c r="B4991" s="1817">
        <v>19510</v>
      </c>
      <c r="C4991" s="1546" t="s">
        <v>2815</v>
      </c>
      <c r="D4991" s="1546" t="s">
        <v>2418</v>
      </c>
      <c r="E4991" s="1546" t="s">
        <v>6554</v>
      </c>
      <c r="F4991" s="1546" t="s">
        <v>845</v>
      </c>
      <c r="G4991" s="1818">
        <v>1</v>
      </c>
      <c r="H4991" s="1818">
        <v>4</v>
      </c>
      <c r="I4991" s="1818">
        <v>4</v>
      </c>
      <c r="J4991" s="1546" t="s">
        <v>6527</v>
      </c>
      <c r="K4991" s="1546" t="s">
        <v>6456</v>
      </c>
      <c r="L4991" s="1546" t="s">
        <v>6515</v>
      </c>
    </row>
    <row r="4992" spans="1:12">
      <c r="A4992" s="1546" t="s">
        <v>314</v>
      </c>
      <c r="B4992" s="1817">
        <v>19511</v>
      </c>
      <c r="C4992" s="1546" t="s">
        <v>2815</v>
      </c>
      <c r="D4992" s="1546" t="s">
        <v>2418</v>
      </c>
      <c r="E4992" s="1546" t="s">
        <v>835</v>
      </c>
      <c r="F4992" s="1546" t="s">
        <v>6271</v>
      </c>
      <c r="G4992" s="1818">
        <v>1</v>
      </c>
      <c r="H4992" s="1818">
        <v>4</v>
      </c>
      <c r="I4992" s="1818">
        <v>4</v>
      </c>
      <c r="J4992" s="1546" t="s">
        <v>6527</v>
      </c>
      <c r="K4992" s="1546" t="s">
        <v>6456</v>
      </c>
      <c r="L4992" s="1546" t="s">
        <v>6515</v>
      </c>
    </row>
    <row r="4993" spans="1:12">
      <c r="A4993" s="1546" t="s">
        <v>314</v>
      </c>
      <c r="B4993" s="1817">
        <v>19512</v>
      </c>
      <c r="C4993" s="1546" t="s">
        <v>2815</v>
      </c>
      <c r="D4993" s="1546" t="s">
        <v>2418</v>
      </c>
      <c r="E4993" s="1546" t="s">
        <v>6149</v>
      </c>
      <c r="F4993" s="1546" t="s">
        <v>1276</v>
      </c>
      <c r="G4993" s="1818">
        <v>1</v>
      </c>
      <c r="H4993" s="1818">
        <v>4</v>
      </c>
      <c r="I4993" s="1818">
        <v>4</v>
      </c>
      <c r="J4993" s="1546" t="s">
        <v>6527</v>
      </c>
      <c r="K4993" s="1546" t="s">
        <v>6456</v>
      </c>
      <c r="L4993" s="1546" t="s">
        <v>6515</v>
      </c>
    </row>
    <row r="4994" spans="1:12">
      <c r="A4994" s="1546" t="s">
        <v>314</v>
      </c>
      <c r="B4994" s="1817">
        <v>19514</v>
      </c>
      <c r="C4994" s="1546" t="s">
        <v>2815</v>
      </c>
      <c r="D4994" s="1546" t="s">
        <v>2418</v>
      </c>
      <c r="E4994" s="1546" t="s">
        <v>6533</v>
      </c>
      <c r="F4994" s="1546" t="s">
        <v>377</v>
      </c>
      <c r="G4994" s="1818">
        <v>2</v>
      </c>
      <c r="H4994" s="1818">
        <v>25</v>
      </c>
      <c r="I4994" s="1818">
        <v>50</v>
      </c>
      <c r="J4994" s="1546" t="s">
        <v>6527</v>
      </c>
      <c r="K4994" s="1546" t="s">
        <v>6456</v>
      </c>
      <c r="L4994" s="1546" t="s">
        <v>6515</v>
      </c>
    </row>
    <row r="4995" spans="1:12">
      <c r="A4995" s="1546" t="s">
        <v>314</v>
      </c>
      <c r="B4995" s="1817">
        <v>19516</v>
      </c>
      <c r="C4995" s="1546" t="s">
        <v>2815</v>
      </c>
      <c r="D4995" s="1546" t="s">
        <v>2418</v>
      </c>
      <c r="E4995" s="1546" t="s">
        <v>948</v>
      </c>
      <c r="F4995" s="1546" t="s">
        <v>947</v>
      </c>
      <c r="G4995" s="1818">
        <v>2</v>
      </c>
      <c r="H4995" s="1818">
        <v>25</v>
      </c>
      <c r="I4995" s="1818">
        <v>50</v>
      </c>
      <c r="J4995" s="1546" t="s">
        <v>6527</v>
      </c>
      <c r="K4995" s="1546" t="s">
        <v>6456</v>
      </c>
      <c r="L4995" s="1546" t="s">
        <v>6515</v>
      </c>
    </row>
    <row r="4996" spans="1:12">
      <c r="A4996" s="1546" t="s">
        <v>314</v>
      </c>
      <c r="B4996" s="1817">
        <v>19546</v>
      </c>
      <c r="C4996" s="1546" t="s">
        <v>2815</v>
      </c>
      <c r="D4996" s="1546" t="s">
        <v>2419</v>
      </c>
      <c r="E4996" s="1546" t="s">
        <v>6367</v>
      </c>
      <c r="F4996" s="1546" t="s">
        <v>6368</v>
      </c>
      <c r="G4996" s="1818">
        <v>2</v>
      </c>
      <c r="H4996" s="1818">
        <v>1</v>
      </c>
      <c r="I4996" s="1818">
        <v>2</v>
      </c>
      <c r="J4996" s="1546" t="s">
        <v>6527</v>
      </c>
      <c r="K4996" s="1546" t="s">
        <v>6456</v>
      </c>
      <c r="L4996" s="1546" t="s">
        <v>6515</v>
      </c>
    </row>
    <row r="4997" spans="1:12">
      <c r="A4997" s="1546" t="s">
        <v>314</v>
      </c>
      <c r="B4997" s="1817">
        <v>19548</v>
      </c>
      <c r="C4997" s="1546" t="s">
        <v>2815</v>
      </c>
      <c r="D4997" s="1546" t="s">
        <v>2419</v>
      </c>
      <c r="E4997" s="1546" t="s">
        <v>6591</v>
      </c>
      <c r="F4997" s="1546" t="s">
        <v>1640</v>
      </c>
      <c r="G4997" s="1818">
        <v>1</v>
      </c>
      <c r="H4997" s="1818">
        <v>4</v>
      </c>
      <c r="I4997" s="1818">
        <v>4</v>
      </c>
      <c r="J4997" s="1546" t="s">
        <v>6527</v>
      </c>
      <c r="K4997" s="1546" t="s">
        <v>6456</v>
      </c>
      <c r="L4997" s="1546" t="s">
        <v>6515</v>
      </c>
    </row>
    <row r="4998" spans="1:12">
      <c r="A4998" s="1546" t="s">
        <v>314</v>
      </c>
      <c r="B4998" s="1817">
        <v>19550</v>
      </c>
      <c r="C4998" s="1546" t="s">
        <v>2815</v>
      </c>
      <c r="D4998" s="1546" t="s">
        <v>2419</v>
      </c>
      <c r="E4998" s="1546" t="s">
        <v>1122</v>
      </c>
      <c r="F4998" s="1546" t="s">
        <v>1439</v>
      </c>
      <c r="G4998" s="1818"/>
      <c r="H4998" s="1818"/>
      <c r="I4998" s="1818">
        <v>10</v>
      </c>
      <c r="J4998" s="1546" t="s">
        <v>6523</v>
      </c>
      <c r="K4998" s="1546" t="s">
        <v>6456</v>
      </c>
      <c r="L4998" s="1546" t="s">
        <v>6515</v>
      </c>
    </row>
    <row r="4999" spans="1:12">
      <c r="A4999" s="1546" t="s">
        <v>314</v>
      </c>
      <c r="B4999" s="1817">
        <v>19585</v>
      </c>
      <c r="C4999" s="1546" t="s">
        <v>2815</v>
      </c>
      <c r="D4999" s="1546" t="s">
        <v>2420</v>
      </c>
      <c r="E4999" s="1546" t="s">
        <v>6246</v>
      </c>
      <c r="F4999" s="1546" t="s">
        <v>5924</v>
      </c>
      <c r="G4999" s="1818">
        <v>1</v>
      </c>
      <c r="H4999" s="1818">
        <v>5</v>
      </c>
      <c r="I4999" s="1818">
        <v>5</v>
      </c>
      <c r="J4999" s="1546" t="s">
        <v>6527</v>
      </c>
      <c r="K4999" s="1546" t="s">
        <v>6456</v>
      </c>
      <c r="L4999" s="1546" t="s">
        <v>6515</v>
      </c>
    </row>
    <row r="5000" spans="1:12">
      <c r="A5000" s="1546" t="s">
        <v>314</v>
      </c>
      <c r="B5000" s="1817">
        <v>19586</v>
      </c>
      <c r="C5000" s="1546" t="s">
        <v>2815</v>
      </c>
      <c r="D5000" s="1546" t="s">
        <v>2420</v>
      </c>
      <c r="E5000" s="1546" t="s">
        <v>6246</v>
      </c>
      <c r="F5000" s="1546" t="s">
        <v>5924</v>
      </c>
      <c r="G5000" s="1818">
        <v>1</v>
      </c>
      <c r="H5000" s="1818"/>
      <c r="I5000" s="1818">
        <v>2</v>
      </c>
      <c r="J5000" s="1546" t="s">
        <v>6523</v>
      </c>
      <c r="K5000" s="1546" t="s">
        <v>6456</v>
      </c>
      <c r="L5000" s="1546" t="s">
        <v>6515</v>
      </c>
    </row>
    <row r="5001" spans="1:12">
      <c r="A5001" s="1546" t="s">
        <v>314</v>
      </c>
      <c r="B5001" s="1817">
        <v>19587</v>
      </c>
      <c r="C5001" s="1546" t="s">
        <v>2815</v>
      </c>
      <c r="D5001" s="1546" t="s">
        <v>2420</v>
      </c>
      <c r="E5001" s="1546" t="s">
        <v>6221</v>
      </c>
      <c r="F5001" s="1546" t="s">
        <v>1739</v>
      </c>
      <c r="G5001" s="1818"/>
      <c r="H5001" s="1818"/>
      <c r="I5001" s="1818">
        <v>1</v>
      </c>
      <c r="J5001" s="1546" t="s">
        <v>6523</v>
      </c>
      <c r="K5001" s="1546" t="s">
        <v>6456</v>
      </c>
      <c r="L5001" s="1546" t="s">
        <v>6515</v>
      </c>
    </row>
    <row r="5002" spans="1:12">
      <c r="A5002" s="1546" t="s">
        <v>314</v>
      </c>
      <c r="B5002" s="1817">
        <v>19589</v>
      </c>
      <c r="C5002" s="1546" t="s">
        <v>2815</v>
      </c>
      <c r="D5002" s="1546" t="s">
        <v>2420</v>
      </c>
      <c r="E5002" s="1546" t="s">
        <v>6247</v>
      </c>
      <c r="F5002" s="1546" t="s">
        <v>463</v>
      </c>
      <c r="G5002" s="1818">
        <v>1</v>
      </c>
      <c r="H5002" s="1818">
        <v>5</v>
      </c>
      <c r="I5002" s="1818">
        <v>5</v>
      </c>
      <c r="J5002" s="1546" t="s">
        <v>6527</v>
      </c>
      <c r="K5002" s="1546" t="s">
        <v>6456</v>
      </c>
      <c r="L5002" s="1546" t="s">
        <v>6515</v>
      </c>
    </row>
    <row r="5003" spans="1:12">
      <c r="A5003" s="1546" t="s">
        <v>314</v>
      </c>
      <c r="B5003" s="1817">
        <v>19590</v>
      </c>
      <c r="C5003" s="1546" t="s">
        <v>2815</v>
      </c>
      <c r="D5003" s="1546" t="s">
        <v>2420</v>
      </c>
      <c r="E5003" s="1546" t="s">
        <v>6233</v>
      </c>
      <c r="F5003" s="1546" t="s">
        <v>274</v>
      </c>
      <c r="G5003" s="1818">
        <v>1</v>
      </c>
      <c r="H5003" s="1818">
        <v>5</v>
      </c>
      <c r="I5003" s="1818">
        <v>5</v>
      </c>
      <c r="J5003" s="1546" t="s">
        <v>6527</v>
      </c>
      <c r="K5003" s="1546" t="s">
        <v>6456</v>
      </c>
      <c r="L5003" s="1546" t="s">
        <v>6515</v>
      </c>
    </row>
    <row r="5004" spans="1:12">
      <c r="A5004" s="1546" t="s">
        <v>314</v>
      </c>
      <c r="B5004" s="1817">
        <v>19591</v>
      </c>
      <c r="C5004" s="1546" t="s">
        <v>2815</v>
      </c>
      <c r="D5004" s="1546" t="s">
        <v>2420</v>
      </c>
      <c r="E5004" s="1546" t="s">
        <v>458</v>
      </c>
      <c r="F5004" s="1546" t="s">
        <v>457</v>
      </c>
      <c r="G5004" s="1818"/>
      <c r="H5004" s="1818"/>
      <c r="I5004" s="1818">
        <v>2</v>
      </c>
      <c r="J5004" s="1546" t="s">
        <v>6523</v>
      </c>
      <c r="K5004" s="1546" t="s">
        <v>6456</v>
      </c>
      <c r="L5004" s="1546" t="s">
        <v>6515</v>
      </c>
    </row>
    <row r="5005" spans="1:12">
      <c r="A5005" s="1546" t="s">
        <v>314</v>
      </c>
      <c r="B5005" s="1817">
        <v>19592</v>
      </c>
      <c r="C5005" s="1546" t="s">
        <v>2815</v>
      </c>
      <c r="D5005" s="1546" t="s">
        <v>2420</v>
      </c>
      <c r="E5005" s="1546" t="s">
        <v>6095</v>
      </c>
      <c r="F5005" s="1546" t="s">
        <v>6096</v>
      </c>
      <c r="G5005" s="1818"/>
      <c r="H5005" s="1818"/>
      <c r="I5005" s="1818">
        <v>2</v>
      </c>
      <c r="J5005" s="1546" t="s">
        <v>6523</v>
      </c>
      <c r="K5005" s="1546" t="s">
        <v>6456</v>
      </c>
      <c r="L5005" s="1546" t="s">
        <v>6515</v>
      </c>
    </row>
    <row r="5006" spans="1:12">
      <c r="A5006" s="1546" t="s">
        <v>314</v>
      </c>
      <c r="B5006" s="1817">
        <v>19593</v>
      </c>
      <c r="C5006" s="1546" t="s">
        <v>2815</v>
      </c>
      <c r="D5006" s="1546" t="s">
        <v>2420</v>
      </c>
      <c r="E5006" s="1546" t="s">
        <v>844</v>
      </c>
      <c r="F5006" s="1546" t="s">
        <v>353</v>
      </c>
      <c r="G5006" s="1818">
        <v>1</v>
      </c>
      <c r="H5006" s="1818">
        <v>5</v>
      </c>
      <c r="I5006" s="1818">
        <v>5</v>
      </c>
      <c r="J5006" s="1546" t="s">
        <v>6527</v>
      </c>
      <c r="K5006" s="1546" t="s">
        <v>6456</v>
      </c>
      <c r="L5006" s="1546" t="s">
        <v>6515</v>
      </c>
    </row>
    <row r="5007" spans="1:12">
      <c r="A5007" s="1546" t="s">
        <v>314</v>
      </c>
      <c r="B5007" s="1817">
        <v>19594</v>
      </c>
      <c r="C5007" s="1546" t="s">
        <v>2815</v>
      </c>
      <c r="D5007" s="1546" t="s">
        <v>2420</v>
      </c>
      <c r="E5007" s="1546" t="s">
        <v>580</v>
      </c>
      <c r="F5007" s="1546" t="s">
        <v>581</v>
      </c>
      <c r="G5007" s="1818">
        <v>1</v>
      </c>
      <c r="H5007" s="1818">
        <v>5</v>
      </c>
      <c r="I5007" s="1818">
        <v>5</v>
      </c>
      <c r="J5007" s="1546" t="s">
        <v>6527</v>
      </c>
      <c r="K5007" s="1546" t="s">
        <v>6456</v>
      </c>
      <c r="L5007" s="1546" t="s">
        <v>6515</v>
      </c>
    </row>
    <row r="5008" spans="1:12">
      <c r="A5008" s="1546" t="s">
        <v>314</v>
      </c>
      <c r="B5008" s="1817">
        <v>19596</v>
      </c>
      <c r="C5008" s="1546" t="s">
        <v>2815</v>
      </c>
      <c r="D5008" s="1546" t="s">
        <v>2420</v>
      </c>
      <c r="E5008" s="1546" t="s">
        <v>1179</v>
      </c>
      <c r="F5008" s="1546" t="s">
        <v>1180</v>
      </c>
      <c r="G5008" s="1818">
        <v>5</v>
      </c>
      <c r="H5008" s="1818">
        <v>10</v>
      </c>
      <c r="I5008" s="1818">
        <v>50</v>
      </c>
      <c r="J5008" s="1546" t="s">
        <v>6527</v>
      </c>
      <c r="K5008" s="1546" t="s">
        <v>6456</v>
      </c>
      <c r="L5008" s="1546" t="s">
        <v>6515</v>
      </c>
    </row>
    <row r="5009" spans="1:12">
      <c r="A5009" s="1546" t="s">
        <v>314</v>
      </c>
      <c r="B5009" s="1817">
        <v>19598</v>
      </c>
      <c r="C5009" s="1546" t="s">
        <v>2815</v>
      </c>
      <c r="D5009" s="1546" t="s">
        <v>2420</v>
      </c>
      <c r="E5009" s="1546" t="s">
        <v>1269</v>
      </c>
      <c r="F5009" s="1546" t="s">
        <v>6489</v>
      </c>
      <c r="G5009" s="1818"/>
      <c r="H5009" s="1818"/>
      <c r="I5009" s="1818">
        <v>20</v>
      </c>
      <c r="J5009" s="1546" t="s">
        <v>6523</v>
      </c>
      <c r="K5009" s="1546" t="s">
        <v>6456</v>
      </c>
      <c r="L5009" s="1546" t="s">
        <v>6515</v>
      </c>
    </row>
    <row r="5010" spans="1:12">
      <c r="A5010" s="1546" t="s">
        <v>314</v>
      </c>
      <c r="B5010" s="1817">
        <v>19599</v>
      </c>
      <c r="C5010" s="1546" t="s">
        <v>2815</v>
      </c>
      <c r="D5010" s="1546" t="s">
        <v>2420</v>
      </c>
      <c r="E5010" s="1546" t="s">
        <v>555</v>
      </c>
      <c r="F5010" s="1546" t="s">
        <v>556</v>
      </c>
      <c r="G5010" s="1818">
        <v>1</v>
      </c>
      <c r="H5010" s="1818"/>
      <c r="I5010" s="1818">
        <v>10</v>
      </c>
      <c r="J5010" s="1546" t="s">
        <v>6523</v>
      </c>
      <c r="K5010" s="1546" t="s">
        <v>6456</v>
      </c>
      <c r="L5010" s="1546" t="s">
        <v>6515</v>
      </c>
    </row>
    <row r="5011" spans="1:12">
      <c r="A5011" s="1546" t="s">
        <v>314</v>
      </c>
      <c r="B5011" s="1817">
        <v>19601</v>
      </c>
      <c r="C5011" s="1546" t="s">
        <v>2815</v>
      </c>
      <c r="D5011" s="1546" t="s">
        <v>2420</v>
      </c>
      <c r="E5011" s="1546" t="s">
        <v>287</v>
      </c>
      <c r="F5011" s="1546" t="s">
        <v>1532</v>
      </c>
      <c r="G5011" s="1818"/>
      <c r="H5011" s="1818"/>
      <c r="I5011" s="1818">
        <v>5</v>
      </c>
      <c r="J5011" s="1546" t="s">
        <v>6523</v>
      </c>
      <c r="K5011" s="1546" t="s">
        <v>6456</v>
      </c>
      <c r="L5011" s="1546" t="s">
        <v>6515</v>
      </c>
    </row>
    <row r="5012" spans="1:12">
      <c r="A5012" s="1546" t="s">
        <v>314</v>
      </c>
      <c r="B5012" s="1817">
        <v>19602</v>
      </c>
      <c r="C5012" s="1546" t="s">
        <v>2815</v>
      </c>
      <c r="D5012" s="1546" t="s">
        <v>2420</v>
      </c>
      <c r="E5012" s="1546" t="s">
        <v>1533</v>
      </c>
      <c r="F5012" s="1546" t="s">
        <v>1534</v>
      </c>
      <c r="G5012" s="1818"/>
      <c r="H5012" s="1818"/>
      <c r="I5012" s="1818">
        <v>5</v>
      </c>
      <c r="J5012" s="1546" t="s">
        <v>6523</v>
      </c>
      <c r="K5012" s="1546" t="s">
        <v>6456</v>
      </c>
      <c r="L5012" s="1546" t="s">
        <v>6515</v>
      </c>
    </row>
    <row r="5013" spans="1:12">
      <c r="A5013" s="1546" t="s">
        <v>314</v>
      </c>
      <c r="B5013" s="1817">
        <v>19603</v>
      </c>
      <c r="C5013" s="1546" t="s">
        <v>2815</v>
      </c>
      <c r="D5013" s="1546" t="s">
        <v>2420</v>
      </c>
      <c r="E5013" s="1546" t="s">
        <v>6538</v>
      </c>
      <c r="F5013" s="1546" t="s">
        <v>536</v>
      </c>
      <c r="G5013" s="1818">
        <v>1</v>
      </c>
      <c r="H5013" s="1818"/>
      <c r="I5013" s="1818">
        <v>20</v>
      </c>
      <c r="J5013" s="1546" t="s">
        <v>6523</v>
      </c>
      <c r="K5013" s="1546" t="s">
        <v>6456</v>
      </c>
      <c r="L5013" s="1546" t="s">
        <v>6515</v>
      </c>
    </row>
    <row r="5014" spans="1:12">
      <c r="A5014" s="1546" t="s">
        <v>314</v>
      </c>
      <c r="B5014" s="1817">
        <v>19605</v>
      </c>
      <c r="C5014" s="1546" t="s">
        <v>2815</v>
      </c>
      <c r="D5014" s="1546" t="s">
        <v>2420</v>
      </c>
      <c r="E5014" s="1546" t="s">
        <v>1433</v>
      </c>
      <c r="F5014" s="1546" t="s">
        <v>1434</v>
      </c>
      <c r="G5014" s="1818"/>
      <c r="H5014" s="1818"/>
      <c r="I5014" s="1818">
        <v>10</v>
      </c>
      <c r="J5014" s="1546" t="s">
        <v>6523</v>
      </c>
      <c r="K5014" s="1546" t="s">
        <v>6456</v>
      </c>
      <c r="L5014" s="1546" t="s">
        <v>6515</v>
      </c>
    </row>
    <row r="5015" spans="1:12">
      <c r="A5015" s="1546" t="s">
        <v>314</v>
      </c>
      <c r="B5015" s="1817">
        <v>19607</v>
      </c>
      <c r="C5015" s="1546" t="s">
        <v>2815</v>
      </c>
      <c r="D5015" s="1546" t="s">
        <v>2420</v>
      </c>
      <c r="E5015" s="1546" t="s">
        <v>804</v>
      </c>
      <c r="F5015" s="1546" t="s">
        <v>6551</v>
      </c>
      <c r="G5015" s="1818"/>
      <c r="H5015" s="1818"/>
      <c r="I5015" s="1818">
        <v>25</v>
      </c>
      <c r="J5015" s="1546" t="s">
        <v>6523</v>
      </c>
      <c r="K5015" s="1546" t="s">
        <v>6456</v>
      </c>
      <c r="L5015" s="1546" t="s">
        <v>6515</v>
      </c>
    </row>
    <row r="5016" spans="1:12">
      <c r="A5016" s="1546" t="s">
        <v>314</v>
      </c>
      <c r="B5016" s="1817">
        <v>19609</v>
      </c>
      <c r="C5016" s="1546" t="s">
        <v>2815</v>
      </c>
      <c r="D5016" s="1546" t="s">
        <v>2420</v>
      </c>
      <c r="E5016" s="1546" t="s">
        <v>1736</v>
      </c>
      <c r="F5016" s="1546" t="s">
        <v>3751</v>
      </c>
      <c r="G5016" s="1818">
        <v>1</v>
      </c>
      <c r="H5016" s="1818">
        <v>25</v>
      </c>
      <c r="I5016" s="1818">
        <v>25</v>
      </c>
      <c r="J5016" s="1546" t="s">
        <v>6527</v>
      </c>
      <c r="K5016" s="1546" t="s">
        <v>6456</v>
      </c>
      <c r="L5016" s="1546" t="s">
        <v>6515</v>
      </c>
    </row>
    <row r="5017" spans="1:12">
      <c r="A5017" s="1546" t="s">
        <v>314</v>
      </c>
      <c r="B5017" s="1817">
        <v>19610</v>
      </c>
      <c r="C5017" s="1546" t="s">
        <v>2815</v>
      </c>
      <c r="D5017" s="1546" t="s">
        <v>2420</v>
      </c>
      <c r="E5017" s="1546" t="s">
        <v>794</v>
      </c>
      <c r="F5017" s="1546" t="s">
        <v>6017</v>
      </c>
      <c r="G5017" s="1818"/>
      <c r="H5017" s="1818"/>
      <c r="I5017" s="1818">
        <v>25</v>
      </c>
      <c r="J5017" s="1546" t="s">
        <v>6523</v>
      </c>
      <c r="K5017" s="1546" t="s">
        <v>6456</v>
      </c>
      <c r="L5017" s="1546" t="s">
        <v>6515</v>
      </c>
    </row>
    <row r="5018" spans="1:12">
      <c r="A5018" s="1546" t="s">
        <v>314</v>
      </c>
      <c r="B5018" s="1817">
        <v>19611</v>
      </c>
      <c r="C5018" s="1546" t="s">
        <v>2815</v>
      </c>
      <c r="D5018" s="1546" t="s">
        <v>2420</v>
      </c>
      <c r="E5018" s="1546" t="s">
        <v>586</v>
      </c>
      <c r="F5018" s="1546" t="s">
        <v>6299</v>
      </c>
      <c r="G5018" s="1818">
        <v>1</v>
      </c>
      <c r="H5018" s="1818">
        <v>50</v>
      </c>
      <c r="I5018" s="1818">
        <v>50</v>
      </c>
      <c r="J5018" s="1546" t="s">
        <v>6527</v>
      </c>
      <c r="K5018" s="1546" t="s">
        <v>6456</v>
      </c>
      <c r="L5018" s="1546" t="s">
        <v>6515</v>
      </c>
    </row>
    <row r="5019" spans="1:12">
      <c r="A5019" s="1546" t="s">
        <v>314</v>
      </c>
      <c r="B5019" s="1817">
        <v>19612</v>
      </c>
      <c r="C5019" s="1546" t="s">
        <v>2815</v>
      </c>
      <c r="D5019" s="1546" t="s">
        <v>2420</v>
      </c>
      <c r="E5019" s="1546" t="s">
        <v>6300</v>
      </c>
      <c r="F5019" s="1546" t="s">
        <v>1108</v>
      </c>
      <c r="G5019" s="1818">
        <v>1</v>
      </c>
      <c r="H5019" s="1818">
        <v>50</v>
      </c>
      <c r="I5019" s="1818">
        <v>50</v>
      </c>
      <c r="J5019" s="1546" t="s">
        <v>6527</v>
      </c>
      <c r="K5019" s="1546" t="s">
        <v>6456</v>
      </c>
      <c r="L5019" s="1546" t="s">
        <v>6515</v>
      </c>
    </row>
    <row r="5020" spans="1:12">
      <c r="A5020" s="1546" t="s">
        <v>314</v>
      </c>
      <c r="B5020" s="1817">
        <v>19614</v>
      </c>
      <c r="C5020" s="1546" t="s">
        <v>2815</v>
      </c>
      <c r="D5020" s="1546" t="s">
        <v>2420</v>
      </c>
      <c r="E5020" s="1546" t="s">
        <v>293</v>
      </c>
      <c r="F5020" s="1546" t="s">
        <v>292</v>
      </c>
      <c r="G5020" s="1818">
        <v>1</v>
      </c>
      <c r="H5020" s="1818">
        <v>4</v>
      </c>
      <c r="I5020" s="1818">
        <v>4</v>
      </c>
      <c r="J5020" s="1546" t="s">
        <v>6527</v>
      </c>
      <c r="K5020" s="1546" t="s">
        <v>6456</v>
      </c>
      <c r="L5020" s="1546" t="s">
        <v>6515</v>
      </c>
    </row>
    <row r="5021" spans="1:12">
      <c r="A5021" s="1546" t="s">
        <v>314</v>
      </c>
      <c r="B5021" s="1817">
        <v>19615</v>
      </c>
      <c r="C5021" s="1546" t="s">
        <v>2815</v>
      </c>
      <c r="D5021" s="1546" t="s">
        <v>2420</v>
      </c>
      <c r="E5021" s="1546" t="s">
        <v>277</v>
      </c>
      <c r="F5021" s="1546" t="s">
        <v>278</v>
      </c>
      <c r="G5021" s="1818">
        <v>1</v>
      </c>
      <c r="H5021" s="1818">
        <v>4</v>
      </c>
      <c r="I5021" s="1818">
        <v>4</v>
      </c>
      <c r="J5021" s="1546" t="s">
        <v>6527</v>
      </c>
      <c r="K5021" s="1546" t="s">
        <v>6456</v>
      </c>
      <c r="L5021" s="1546" t="s">
        <v>6515</v>
      </c>
    </row>
    <row r="5022" spans="1:12">
      <c r="A5022" s="1546" t="s">
        <v>314</v>
      </c>
      <c r="B5022" s="1817">
        <v>19616</v>
      </c>
      <c r="C5022" s="1546" t="s">
        <v>2815</v>
      </c>
      <c r="D5022" s="1546" t="s">
        <v>2420</v>
      </c>
      <c r="E5022" s="1546" t="s">
        <v>400</v>
      </c>
      <c r="F5022" s="1546" t="s">
        <v>1726</v>
      </c>
      <c r="G5022" s="1818">
        <v>1</v>
      </c>
      <c r="H5022" s="1818">
        <v>4</v>
      </c>
      <c r="I5022" s="1818">
        <v>4</v>
      </c>
      <c r="J5022" s="1546" t="s">
        <v>6527</v>
      </c>
      <c r="K5022" s="1546" t="s">
        <v>6456</v>
      </c>
      <c r="L5022" s="1546" t="s">
        <v>6515</v>
      </c>
    </row>
    <row r="5023" spans="1:12">
      <c r="A5023" s="1546" t="s">
        <v>314</v>
      </c>
      <c r="B5023" s="1817">
        <v>19617</v>
      </c>
      <c r="C5023" s="1546" t="s">
        <v>2815</v>
      </c>
      <c r="D5023" s="1546" t="s">
        <v>2420</v>
      </c>
      <c r="E5023" s="1546" t="s">
        <v>6109</v>
      </c>
      <c r="F5023" s="1546" t="s">
        <v>466</v>
      </c>
      <c r="G5023" s="1818">
        <v>1</v>
      </c>
      <c r="H5023" s="1818">
        <v>4</v>
      </c>
      <c r="I5023" s="1818">
        <v>4</v>
      </c>
      <c r="J5023" s="1546" t="s">
        <v>6527</v>
      </c>
      <c r="K5023" s="1546" t="s">
        <v>6456</v>
      </c>
      <c r="L5023" s="1546" t="s">
        <v>6515</v>
      </c>
    </row>
    <row r="5024" spans="1:12">
      <c r="A5024" s="1546" t="s">
        <v>314</v>
      </c>
      <c r="B5024" s="1817">
        <v>19618</v>
      </c>
      <c r="C5024" s="1546" t="s">
        <v>2815</v>
      </c>
      <c r="D5024" s="1546" t="s">
        <v>2420</v>
      </c>
      <c r="E5024" s="1546" t="s">
        <v>935</v>
      </c>
      <c r="F5024" s="1546" t="s">
        <v>934</v>
      </c>
      <c r="G5024" s="1818">
        <v>1</v>
      </c>
      <c r="H5024" s="1818">
        <v>4</v>
      </c>
      <c r="I5024" s="1818">
        <v>4</v>
      </c>
      <c r="J5024" s="1546" t="s">
        <v>6527</v>
      </c>
      <c r="K5024" s="1546" t="s">
        <v>6456</v>
      </c>
      <c r="L5024" s="1546" t="s">
        <v>6515</v>
      </c>
    </row>
    <row r="5025" spans="1:12">
      <c r="A5025" s="1546" t="s">
        <v>314</v>
      </c>
      <c r="B5025" s="1817">
        <v>19620</v>
      </c>
      <c r="C5025" s="1546" t="s">
        <v>2815</v>
      </c>
      <c r="D5025" s="1546" t="s">
        <v>2420</v>
      </c>
      <c r="E5025" s="1546" t="s">
        <v>1530</v>
      </c>
      <c r="F5025" s="1546" t="s">
        <v>6222</v>
      </c>
      <c r="G5025" s="1818">
        <v>1</v>
      </c>
      <c r="H5025" s="1818">
        <v>6</v>
      </c>
      <c r="I5025" s="1818">
        <v>6</v>
      </c>
      <c r="J5025" s="1546" t="s">
        <v>6527</v>
      </c>
      <c r="K5025" s="1546" t="s">
        <v>6456</v>
      </c>
      <c r="L5025" s="1546" t="s">
        <v>6515</v>
      </c>
    </row>
    <row r="5026" spans="1:12">
      <c r="A5026" s="1546" t="s">
        <v>314</v>
      </c>
      <c r="B5026" s="1817">
        <v>19622</v>
      </c>
      <c r="C5026" s="1546" t="s">
        <v>2815</v>
      </c>
      <c r="D5026" s="1546" t="s">
        <v>2420</v>
      </c>
      <c r="E5026" s="1546" t="s">
        <v>1303</v>
      </c>
      <c r="F5026" s="1546" t="s">
        <v>1306</v>
      </c>
      <c r="G5026" s="1818"/>
      <c r="H5026" s="1818"/>
      <c r="I5026" s="1818">
        <v>5</v>
      </c>
      <c r="J5026" s="1546" t="s">
        <v>6523</v>
      </c>
      <c r="K5026" s="1546" t="s">
        <v>6456</v>
      </c>
      <c r="L5026" s="1546" t="s">
        <v>6515</v>
      </c>
    </row>
    <row r="5027" spans="1:12">
      <c r="A5027" s="1546" t="s">
        <v>314</v>
      </c>
      <c r="B5027" s="1817">
        <v>19624</v>
      </c>
      <c r="C5027" s="1546" t="s">
        <v>2815</v>
      </c>
      <c r="D5027" s="1546" t="s">
        <v>2420</v>
      </c>
      <c r="E5027" s="1546" t="s">
        <v>542</v>
      </c>
      <c r="F5027" s="1546" t="s">
        <v>6541</v>
      </c>
      <c r="G5027" s="1818">
        <v>1</v>
      </c>
      <c r="H5027" s="1818"/>
      <c r="I5027" s="1818">
        <v>50</v>
      </c>
      <c r="J5027" s="1546" t="s">
        <v>6523</v>
      </c>
      <c r="K5027" s="1546" t="s">
        <v>6456</v>
      </c>
      <c r="L5027" s="1546" t="s">
        <v>6515</v>
      </c>
    </row>
    <row r="5028" spans="1:12">
      <c r="A5028" s="1546" t="s">
        <v>314</v>
      </c>
      <c r="B5028" s="1817">
        <v>19626</v>
      </c>
      <c r="C5028" s="1546" t="s">
        <v>2815</v>
      </c>
      <c r="D5028" s="1546" t="s">
        <v>2420</v>
      </c>
      <c r="E5028" s="1546" t="s">
        <v>2842</v>
      </c>
      <c r="F5028" s="1546" t="s">
        <v>652</v>
      </c>
      <c r="G5028" s="1818"/>
      <c r="H5028" s="1818"/>
      <c r="I5028" s="1818">
        <v>1</v>
      </c>
      <c r="J5028" s="1546" t="s">
        <v>6523</v>
      </c>
      <c r="K5028" s="1546" t="s">
        <v>6456</v>
      </c>
      <c r="L5028" s="1546" t="s">
        <v>6515</v>
      </c>
    </row>
    <row r="5029" spans="1:12">
      <c r="A5029" s="1546" t="s">
        <v>314</v>
      </c>
      <c r="B5029" s="1817">
        <v>19658</v>
      </c>
      <c r="C5029" s="1546" t="s">
        <v>2821</v>
      </c>
      <c r="D5029" s="1546" t="s">
        <v>2421</v>
      </c>
      <c r="E5029" s="1546" t="s">
        <v>6243</v>
      </c>
      <c r="F5029" s="1546" t="s">
        <v>6532</v>
      </c>
      <c r="G5029" s="1818">
        <v>1</v>
      </c>
      <c r="H5029" s="1818">
        <v>25</v>
      </c>
      <c r="I5029" s="1818">
        <v>25</v>
      </c>
      <c r="J5029" s="1546" t="s">
        <v>6527</v>
      </c>
      <c r="K5029" s="1546" t="s">
        <v>6456</v>
      </c>
      <c r="L5029" s="1546" t="s">
        <v>6515</v>
      </c>
    </row>
    <row r="5030" spans="1:12">
      <c r="A5030" s="1546" t="s">
        <v>314</v>
      </c>
      <c r="B5030" s="1817">
        <v>19659</v>
      </c>
      <c r="C5030" s="1546" t="s">
        <v>2821</v>
      </c>
      <c r="D5030" s="1546" t="s">
        <v>2421</v>
      </c>
      <c r="E5030" s="1546" t="s">
        <v>6226</v>
      </c>
      <c r="F5030" s="1546" t="s">
        <v>38</v>
      </c>
      <c r="G5030" s="1818">
        <v>1</v>
      </c>
      <c r="H5030" s="1818">
        <v>5</v>
      </c>
      <c r="I5030" s="1818">
        <v>5</v>
      </c>
      <c r="J5030" s="1546" t="s">
        <v>6527</v>
      </c>
      <c r="K5030" s="1546" t="s">
        <v>6456</v>
      </c>
      <c r="L5030" s="1546" t="s">
        <v>6515</v>
      </c>
    </row>
    <row r="5031" spans="1:12">
      <c r="A5031" s="1546" t="s">
        <v>314</v>
      </c>
      <c r="B5031" s="1817">
        <v>19660</v>
      </c>
      <c r="C5031" s="1546" t="s">
        <v>2821</v>
      </c>
      <c r="D5031" s="1546" t="s">
        <v>2421</v>
      </c>
      <c r="E5031" s="1546" t="s">
        <v>6244</v>
      </c>
      <c r="F5031" s="1546" t="s">
        <v>379</v>
      </c>
      <c r="G5031" s="1818">
        <v>1</v>
      </c>
      <c r="H5031" s="1818">
        <v>20</v>
      </c>
      <c r="I5031" s="1818">
        <v>20</v>
      </c>
      <c r="J5031" s="1546" t="s">
        <v>6527</v>
      </c>
      <c r="K5031" s="1546" t="s">
        <v>6456</v>
      </c>
      <c r="L5031" s="1546" t="s">
        <v>6515</v>
      </c>
    </row>
    <row r="5032" spans="1:12">
      <c r="A5032" s="1546" t="s">
        <v>314</v>
      </c>
      <c r="B5032" s="1817">
        <v>19661</v>
      </c>
      <c r="C5032" s="1546" t="s">
        <v>2821</v>
      </c>
      <c r="D5032" s="1546" t="s">
        <v>2421</v>
      </c>
      <c r="E5032" s="1546" t="s">
        <v>2556</v>
      </c>
      <c r="F5032" s="1546" t="s">
        <v>2557</v>
      </c>
      <c r="G5032" s="1818"/>
      <c r="H5032" s="1818"/>
      <c r="I5032" s="1818">
        <v>20</v>
      </c>
      <c r="J5032" s="1546" t="s">
        <v>6523</v>
      </c>
      <c r="K5032" s="1546" t="s">
        <v>6456</v>
      </c>
      <c r="L5032" s="1546" t="s">
        <v>6515</v>
      </c>
    </row>
    <row r="5033" spans="1:12">
      <c r="A5033" s="1546" t="s">
        <v>314</v>
      </c>
      <c r="B5033" s="1817">
        <v>19690</v>
      </c>
      <c r="C5033" s="1546" t="s">
        <v>2822</v>
      </c>
      <c r="D5033" s="1546" t="s">
        <v>2422</v>
      </c>
      <c r="E5033" s="1546" t="s">
        <v>6100</v>
      </c>
      <c r="F5033" s="1546" t="s">
        <v>280</v>
      </c>
      <c r="G5033" s="1818">
        <v>2</v>
      </c>
      <c r="H5033" s="1818">
        <v>4</v>
      </c>
      <c r="I5033" s="1818">
        <v>8</v>
      </c>
      <c r="J5033" s="1546" t="s">
        <v>6527</v>
      </c>
      <c r="K5033" s="1546" t="s">
        <v>6456</v>
      </c>
      <c r="L5033" s="1546" t="s">
        <v>6515</v>
      </c>
    </row>
    <row r="5034" spans="1:12">
      <c r="A5034" s="1546" t="s">
        <v>314</v>
      </c>
      <c r="B5034" s="1817">
        <v>19733</v>
      </c>
      <c r="C5034" s="1546" t="s">
        <v>2826</v>
      </c>
      <c r="D5034" s="1546" t="s">
        <v>2423</v>
      </c>
      <c r="E5034" s="1546" t="s">
        <v>6531</v>
      </c>
      <c r="F5034" s="1546" t="s">
        <v>335</v>
      </c>
      <c r="G5034" s="1818">
        <v>1</v>
      </c>
      <c r="H5034" s="1818">
        <v>4</v>
      </c>
      <c r="I5034" s="1818">
        <v>4</v>
      </c>
      <c r="J5034" s="1546" t="s">
        <v>6527</v>
      </c>
      <c r="K5034" s="1546" t="s">
        <v>6456</v>
      </c>
      <c r="L5034" s="1546" t="s">
        <v>6515</v>
      </c>
    </row>
    <row r="5035" spans="1:12">
      <c r="A5035" s="1546" t="s">
        <v>314</v>
      </c>
      <c r="B5035" s="1817">
        <v>19734</v>
      </c>
      <c r="C5035" s="1546" t="s">
        <v>2826</v>
      </c>
      <c r="D5035" s="1546" t="s">
        <v>2423</v>
      </c>
      <c r="E5035" s="1546" t="s">
        <v>6108</v>
      </c>
      <c r="F5035" s="1546" t="s">
        <v>424</v>
      </c>
      <c r="G5035" s="1818">
        <v>1</v>
      </c>
      <c r="H5035" s="1818">
        <v>4</v>
      </c>
      <c r="I5035" s="1818">
        <v>4</v>
      </c>
      <c r="J5035" s="1546" t="s">
        <v>6527</v>
      </c>
      <c r="K5035" s="1546" t="s">
        <v>6456</v>
      </c>
      <c r="L5035" s="1546" t="s">
        <v>6515</v>
      </c>
    </row>
    <row r="5036" spans="1:12">
      <c r="A5036" s="1546" t="s">
        <v>314</v>
      </c>
      <c r="B5036" s="1817">
        <v>19768</v>
      </c>
      <c r="C5036" s="1546" t="s">
        <v>2822</v>
      </c>
      <c r="D5036" s="1546" t="s">
        <v>2424</v>
      </c>
      <c r="E5036" s="1546" t="s">
        <v>6127</v>
      </c>
      <c r="F5036" s="1546" t="s">
        <v>847</v>
      </c>
      <c r="G5036" s="1818">
        <v>2</v>
      </c>
      <c r="H5036" s="1818">
        <v>4</v>
      </c>
      <c r="I5036" s="1818">
        <v>8</v>
      </c>
      <c r="J5036" s="1546" t="s">
        <v>6527</v>
      </c>
      <c r="K5036" s="1546" t="s">
        <v>6456</v>
      </c>
      <c r="L5036" s="1546" t="s">
        <v>6515</v>
      </c>
    </row>
    <row r="5037" spans="1:12">
      <c r="A5037" s="1546" t="s">
        <v>314</v>
      </c>
      <c r="B5037" s="1817">
        <v>19770</v>
      </c>
      <c r="C5037" s="1546" t="s">
        <v>2822</v>
      </c>
      <c r="D5037" s="1546" t="s">
        <v>2424</v>
      </c>
      <c r="E5037" s="1546" t="s">
        <v>6248</v>
      </c>
      <c r="F5037" s="1546" t="s">
        <v>459</v>
      </c>
      <c r="G5037" s="1818">
        <v>2</v>
      </c>
      <c r="H5037" s="1818">
        <v>5</v>
      </c>
      <c r="I5037" s="1818">
        <v>10</v>
      </c>
      <c r="J5037" s="1546" t="s">
        <v>6527</v>
      </c>
      <c r="K5037" s="1546" t="s">
        <v>6456</v>
      </c>
      <c r="L5037" s="1546" t="s">
        <v>6515</v>
      </c>
    </row>
    <row r="5038" spans="1:12">
      <c r="A5038" s="1546" t="s">
        <v>314</v>
      </c>
      <c r="B5038" s="1817">
        <v>19810</v>
      </c>
      <c r="C5038" s="1546" t="s">
        <v>2822</v>
      </c>
      <c r="D5038" s="1546" t="s">
        <v>2425</v>
      </c>
      <c r="E5038" s="1546" t="s">
        <v>1061</v>
      </c>
      <c r="F5038" s="1546" t="s">
        <v>1060</v>
      </c>
      <c r="G5038" s="1818">
        <v>1</v>
      </c>
      <c r="H5038" s="1818">
        <v>5</v>
      </c>
      <c r="I5038" s="1818">
        <v>5</v>
      </c>
      <c r="J5038" s="1546" t="s">
        <v>6527</v>
      </c>
      <c r="K5038" s="1546" t="s">
        <v>6456</v>
      </c>
      <c r="L5038" s="1546" t="s">
        <v>6515</v>
      </c>
    </row>
    <row r="5039" spans="1:12">
      <c r="A5039" s="1546" t="s">
        <v>314</v>
      </c>
      <c r="B5039" s="1817">
        <v>19811</v>
      </c>
      <c r="C5039" s="1546" t="s">
        <v>2822</v>
      </c>
      <c r="D5039" s="1546" t="s">
        <v>2425</v>
      </c>
      <c r="E5039" s="1546" t="s">
        <v>6242</v>
      </c>
      <c r="F5039" s="1546" t="s">
        <v>313</v>
      </c>
      <c r="G5039" s="1818">
        <v>4</v>
      </c>
      <c r="H5039" s="1818">
        <v>5</v>
      </c>
      <c r="I5039" s="1818">
        <v>20</v>
      </c>
      <c r="J5039" s="1546" t="s">
        <v>6527</v>
      </c>
      <c r="K5039" s="1546" t="s">
        <v>6456</v>
      </c>
      <c r="L5039" s="1546" t="s">
        <v>6515</v>
      </c>
    </row>
    <row r="5040" spans="1:12">
      <c r="A5040" s="1546" t="s">
        <v>314</v>
      </c>
      <c r="B5040" s="1817">
        <v>19813</v>
      </c>
      <c r="C5040" s="1546" t="s">
        <v>2822</v>
      </c>
      <c r="D5040" s="1546" t="s">
        <v>2425</v>
      </c>
      <c r="E5040" s="1546" t="s">
        <v>6198</v>
      </c>
      <c r="F5040" s="1546" t="s">
        <v>2152</v>
      </c>
      <c r="G5040" s="1818">
        <v>1</v>
      </c>
      <c r="H5040" s="1818"/>
      <c r="I5040" s="1818">
        <v>10</v>
      </c>
      <c r="J5040" s="1546" t="s">
        <v>6523</v>
      </c>
      <c r="K5040" s="1546" t="s">
        <v>6456</v>
      </c>
      <c r="L5040" s="1546" t="s">
        <v>6515</v>
      </c>
    </row>
    <row r="5041" spans="1:12">
      <c r="A5041" s="1546" t="s">
        <v>314</v>
      </c>
      <c r="B5041" s="1817">
        <v>19815</v>
      </c>
      <c r="C5041" s="1546" t="s">
        <v>2822</v>
      </c>
      <c r="D5041" s="1546" t="s">
        <v>2425</v>
      </c>
      <c r="E5041" s="1546" t="s">
        <v>1663</v>
      </c>
      <c r="F5041" s="1546" t="s">
        <v>1664</v>
      </c>
      <c r="G5041" s="1818">
        <v>1</v>
      </c>
      <c r="H5041" s="1818">
        <v>4</v>
      </c>
      <c r="I5041" s="1818">
        <v>4</v>
      </c>
      <c r="J5041" s="1546" t="s">
        <v>6527</v>
      </c>
      <c r="K5041" s="1546" t="s">
        <v>6456</v>
      </c>
      <c r="L5041" s="1546" t="s">
        <v>6515</v>
      </c>
    </row>
    <row r="5042" spans="1:12">
      <c r="A5042" s="1546" t="s">
        <v>314</v>
      </c>
      <c r="B5042" s="1817">
        <v>19816</v>
      </c>
      <c r="C5042" s="1546" t="s">
        <v>2822</v>
      </c>
      <c r="D5042" s="1546" t="s">
        <v>2425</v>
      </c>
      <c r="E5042" s="1546" t="s">
        <v>6530</v>
      </c>
      <c r="F5042" s="1546" t="s">
        <v>323</v>
      </c>
      <c r="G5042" s="1818">
        <v>1</v>
      </c>
      <c r="H5042" s="1818">
        <v>4</v>
      </c>
      <c r="I5042" s="1818">
        <v>4</v>
      </c>
      <c r="J5042" s="1546" t="s">
        <v>6527</v>
      </c>
      <c r="K5042" s="1546" t="s">
        <v>6456</v>
      </c>
      <c r="L5042" s="1546" t="s">
        <v>6515</v>
      </c>
    </row>
    <row r="5043" spans="1:12">
      <c r="A5043" s="1546" t="s">
        <v>314</v>
      </c>
      <c r="B5043" s="1817">
        <v>19818</v>
      </c>
      <c r="C5043" s="1546" t="s">
        <v>2822</v>
      </c>
      <c r="D5043" s="1546" t="s">
        <v>2425</v>
      </c>
      <c r="E5043" s="1546" t="s">
        <v>6163</v>
      </c>
      <c r="F5043" s="1546" t="s">
        <v>769</v>
      </c>
      <c r="G5043" s="1818">
        <v>1</v>
      </c>
      <c r="H5043" s="1818">
        <v>4</v>
      </c>
      <c r="I5043" s="1818">
        <v>4</v>
      </c>
      <c r="J5043" s="1546" t="s">
        <v>6527</v>
      </c>
      <c r="K5043" s="1546" t="s">
        <v>6456</v>
      </c>
      <c r="L5043" s="1546" t="s">
        <v>6515</v>
      </c>
    </row>
    <row r="5044" spans="1:12">
      <c r="A5044" s="1546" t="s">
        <v>314</v>
      </c>
      <c r="B5044" s="1817">
        <v>19820</v>
      </c>
      <c r="C5044" s="1546" t="s">
        <v>2822</v>
      </c>
      <c r="D5044" s="1546" t="s">
        <v>2425</v>
      </c>
      <c r="E5044" s="1546" t="s">
        <v>6262</v>
      </c>
      <c r="F5044" s="1546" t="s">
        <v>601</v>
      </c>
      <c r="G5044" s="1818">
        <v>1</v>
      </c>
      <c r="H5044" s="1818">
        <v>25</v>
      </c>
      <c r="I5044" s="1818">
        <v>25</v>
      </c>
      <c r="J5044" s="1546" t="s">
        <v>6527</v>
      </c>
      <c r="K5044" s="1546" t="s">
        <v>6456</v>
      </c>
      <c r="L5044" s="1546" t="s">
        <v>6515</v>
      </c>
    </row>
    <row r="5045" spans="1:12">
      <c r="A5045" s="1546" t="s">
        <v>314</v>
      </c>
      <c r="B5045" s="1817">
        <v>19821</v>
      </c>
      <c r="C5045" s="1546" t="s">
        <v>2822</v>
      </c>
      <c r="D5045" s="1546" t="s">
        <v>2425</v>
      </c>
      <c r="E5045" s="1546" t="s">
        <v>6309</v>
      </c>
      <c r="F5045" s="1546" t="s">
        <v>592</v>
      </c>
      <c r="G5045" s="1818">
        <v>1</v>
      </c>
      <c r="H5045" s="1818">
        <v>25</v>
      </c>
      <c r="I5045" s="1818">
        <v>25</v>
      </c>
      <c r="J5045" s="1546" t="s">
        <v>6527</v>
      </c>
      <c r="K5045" s="1546" t="s">
        <v>6456</v>
      </c>
      <c r="L5045" s="1546" t="s">
        <v>6515</v>
      </c>
    </row>
    <row r="5046" spans="1:12">
      <c r="A5046" s="1546" t="s">
        <v>314</v>
      </c>
      <c r="B5046" s="1817">
        <v>19851</v>
      </c>
      <c r="C5046" s="1546" t="s">
        <v>2822</v>
      </c>
      <c r="D5046" s="1546" t="s">
        <v>2426</v>
      </c>
      <c r="E5046" s="1546" t="s">
        <v>6369</v>
      </c>
      <c r="F5046" s="1546" t="s">
        <v>5834</v>
      </c>
      <c r="G5046" s="1818">
        <v>1</v>
      </c>
      <c r="H5046" s="1818">
        <v>5</v>
      </c>
      <c r="I5046" s="1818">
        <v>5</v>
      </c>
      <c r="J5046" s="1546" t="s">
        <v>6527</v>
      </c>
      <c r="K5046" s="1546" t="s">
        <v>6456</v>
      </c>
      <c r="L5046" s="1546" t="s">
        <v>6515</v>
      </c>
    </row>
    <row r="5047" spans="1:12">
      <c r="A5047" s="1546" t="s">
        <v>314</v>
      </c>
      <c r="B5047" s="1817">
        <v>19889</v>
      </c>
      <c r="C5047" s="1546" t="s">
        <v>2822</v>
      </c>
      <c r="D5047" s="1546" t="s">
        <v>2427</v>
      </c>
      <c r="E5047" s="1546" t="s">
        <v>6318</v>
      </c>
      <c r="F5047" s="1546" t="s">
        <v>5824</v>
      </c>
      <c r="G5047" s="1818">
        <v>4</v>
      </c>
      <c r="H5047" s="1818">
        <v>5</v>
      </c>
      <c r="I5047" s="1818">
        <v>20</v>
      </c>
      <c r="J5047" s="1546" t="s">
        <v>6527</v>
      </c>
      <c r="K5047" s="1546" t="s">
        <v>6456</v>
      </c>
      <c r="L5047" s="1546" t="s">
        <v>6515</v>
      </c>
    </row>
    <row r="5048" spans="1:12">
      <c r="A5048" s="1546" t="s">
        <v>314</v>
      </c>
      <c r="B5048" s="1817">
        <v>19890</v>
      </c>
      <c r="C5048" s="1546" t="s">
        <v>2822</v>
      </c>
      <c r="D5048" s="1546" t="s">
        <v>2427</v>
      </c>
      <c r="E5048" s="1546" t="s">
        <v>6234</v>
      </c>
      <c r="F5048" s="1546" t="s">
        <v>5830</v>
      </c>
      <c r="G5048" s="1818">
        <v>2</v>
      </c>
      <c r="H5048" s="1818">
        <v>5</v>
      </c>
      <c r="I5048" s="1818">
        <v>10</v>
      </c>
      <c r="J5048" s="1546" t="s">
        <v>6527</v>
      </c>
      <c r="K5048" s="1546" t="s">
        <v>6456</v>
      </c>
      <c r="L5048" s="1546" t="s">
        <v>6515</v>
      </c>
    </row>
    <row r="5049" spans="1:12">
      <c r="A5049" s="1546" t="s">
        <v>314</v>
      </c>
      <c r="B5049" s="1817">
        <v>19892</v>
      </c>
      <c r="C5049" s="1546" t="s">
        <v>2822</v>
      </c>
      <c r="D5049" s="1546" t="s">
        <v>2427</v>
      </c>
      <c r="E5049" s="1546" t="s">
        <v>6236</v>
      </c>
      <c r="F5049" s="1546" t="s">
        <v>341</v>
      </c>
      <c r="G5049" s="1818">
        <v>2</v>
      </c>
      <c r="H5049" s="1818">
        <v>5</v>
      </c>
      <c r="I5049" s="1818">
        <v>10</v>
      </c>
      <c r="J5049" s="1546" t="s">
        <v>6527</v>
      </c>
      <c r="K5049" s="1546" t="s">
        <v>6456</v>
      </c>
      <c r="L5049" s="1546" t="s">
        <v>6515</v>
      </c>
    </row>
    <row r="5050" spans="1:12">
      <c r="A5050" s="1546" t="s">
        <v>314</v>
      </c>
      <c r="B5050" s="1817">
        <v>19893</v>
      </c>
      <c r="C5050" s="1546" t="s">
        <v>2822</v>
      </c>
      <c r="D5050" s="1546" t="s">
        <v>2427</v>
      </c>
      <c r="E5050" s="1546" t="s">
        <v>6240</v>
      </c>
      <c r="F5050" s="1546" t="s">
        <v>349</v>
      </c>
      <c r="G5050" s="1818">
        <v>4</v>
      </c>
      <c r="H5050" s="1818">
        <v>5</v>
      </c>
      <c r="I5050" s="1818">
        <v>20</v>
      </c>
      <c r="J5050" s="1546" t="s">
        <v>6527</v>
      </c>
      <c r="K5050" s="1546" t="s">
        <v>6456</v>
      </c>
      <c r="L5050" s="1546" t="s">
        <v>6515</v>
      </c>
    </row>
    <row r="5051" spans="1:12">
      <c r="A5051" s="1546" t="s">
        <v>314</v>
      </c>
      <c r="B5051" s="1817">
        <v>19894</v>
      </c>
      <c r="C5051" s="1546" t="s">
        <v>2822</v>
      </c>
      <c r="D5051" s="1546" t="s">
        <v>2427</v>
      </c>
      <c r="E5051" s="1546" t="s">
        <v>462</v>
      </c>
      <c r="F5051" s="1546" t="s">
        <v>461</v>
      </c>
      <c r="G5051" s="1818">
        <v>4</v>
      </c>
      <c r="H5051" s="1818">
        <v>5</v>
      </c>
      <c r="I5051" s="1818">
        <v>20</v>
      </c>
      <c r="J5051" s="1546" t="s">
        <v>6527</v>
      </c>
      <c r="K5051" s="1546" t="s">
        <v>6456</v>
      </c>
      <c r="L5051" s="1546" t="s">
        <v>6515</v>
      </c>
    </row>
    <row r="5052" spans="1:12">
      <c r="A5052" s="1546" t="s">
        <v>314</v>
      </c>
      <c r="B5052" s="1817">
        <v>19895</v>
      </c>
      <c r="C5052" s="1546" t="s">
        <v>2822</v>
      </c>
      <c r="D5052" s="1546" t="s">
        <v>2427</v>
      </c>
      <c r="E5052" s="1546" t="s">
        <v>6248</v>
      </c>
      <c r="F5052" s="1546" t="s">
        <v>459</v>
      </c>
      <c r="G5052" s="1818">
        <v>4</v>
      </c>
      <c r="H5052" s="1818">
        <v>5</v>
      </c>
      <c r="I5052" s="1818">
        <v>20</v>
      </c>
      <c r="J5052" s="1546" t="s">
        <v>6527</v>
      </c>
      <c r="K5052" s="1546" t="s">
        <v>6456</v>
      </c>
      <c r="L5052" s="1546" t="s">
        <v>6515</v>
      </c>
    </row>
    <row r="5053" spans="1:12">
      <c r="A5053" s="1546" t="s">
        <v>314</v>
      </c>
      <c r="B5053" s="1817">
        <v>19896</v>
      </c>
      <c r="C5053" s="1546" t="s">
        <v>2822</v>
      </c>
      <c r="D5053" s="1546" t="s">
        <v>2427</v>
      </c>
      <c r="E5053" s="1546" t="s">
        <v>6249</v>
      </c>
      <c r="F5053" s="1546" t="s">
        <v>453</v>
      </c>
      <c r="G5053" s="1818">
        <v>4</v>
      </c>
      <c r="H5053" s="1818">
        <v>5</v>
      </c>
      <c r="I5053" s="1818">
        <v>20</v>
      </c>
      <c r="J5053" s="1546" t="s">
        <v>6527</v>
      </c>
      <c r="K5053" s="1546" t="s">
        <v>6456</v>
      </c>
      <c r="L5053" s="1546" t="s">
        <v>6515</v>
      </c>
    </row>
    <row r="5054" spans="1:12">
      <c r="A5054" s="1546" t="s">
        <v>314</v>
      </c>
      <c r="B5054" s="1817">
        <v>19897</v>
      </c>
      <c r="C5054" s="1546" t="s">
        <v>2822</v>
      </c>
      <c r="D5054" s="1546" t="s">
        <v>2427</v>
      </c>
      <c r="E5054" s="1546" t="s">
        <v>6245</v>
      </c>
      <c r="F5054" s="1546" t="s">
        <v>383</v>
      </c>
      <c r="G5054" s="1818">
        <v>4</v>
      </c>
      <c r="H5054" s="1818">
        <v>5</v>
      </c>
      <c r="I5054" s="1818">
        <v>20</v>
      </c>
      <c r="J5054" s="1546" t="s">
        <v>6527</v>
      </c>
      <c r="K5054" s="1546" t="s">
        <v>6456</v>
      </c>
      <c r="L5054" s="1546" t="s">
        <v>6515</v>
      </c>
    </row>
    <row r="5055" spans="1:12">
      <c r="A5055" s="1546" t="s">
        <v>314</v>
      </c>
      <c r="B5055" s="1817">
        <v>19898</v>
      </c>
      <c r="C5055" s="1546" t="s">
        <v>2822</v>
      </c>
      <c r="D5055" s="1546" t="s">
        <v>2427</v>
      </c>
      <c r="E5055" s="1546" t="s">
        <v>283</v>
      </c>
      <c r="F5055" s="1546" t="s">
        <v>282</v>
      </c>
      <c r="G5055" s="1818">
        <v>10</v>
      </c>
      <c r="H5055" s="1818">
        <v>5</v>
      </c>
      <c r="I5055" s="1818">
        <v>50</v>
      </c>
      <c r="J5055" s="1546" t="s">
        <v>6527</v>
      </c>
      <c r="K5055" s="1546" t="s">
        <v>6456</v>
      </c>
      <c r="L5055" s="1546" t="s">
        <v>6515</v>
      </c>
    </row>
    <row r="5056" spans="1:12">
      <c r="A5056" s="1546" t="s">
        <v>314</v>
      </c>
      <c r="B5056" s="1817">
        <v>19899</v>
      </c>
      <c r="C5056" s="1546" t="s">
        <v>2822</v>
      </c>
      <c r="D5056" s="1546" t="s">
        <v>2427</v>
      </c>
      <c r="E5056" s="1546" t="s">
        <v>2763</v>
      </c>
      <c r="F5056" s="1546" t="s">
        <v>2762</v>
      </c>
      <c r="G5056" s="1818">
        <v>4</v>
      </c>
      <c r="H5056" s="1818">
        <v>5</v>
      </c>
      <c r="I5056" s="1818">
        <v>20</v>
      </c>
      <c r="J5056" s="1546" t="s">
        <v>6527</v>
      </c>
      <c r="K5056" s="1546" t="s">
        <v>6456</v>
      </c>
      <c r="L5056" s="1546" t="s">
        <v>6515</v>
      </c>
    </row>
    <row r="5057" spans="1:12">
      <c r="A5057" s="1546" t="s">
        <v>314</v>
      </c>
      <c r="B5057" s="1817">
        <v>19900</v>
      </c>
      <c r="C5057" s="1546" t="s">
        <v>2822</v>
      </c>
      <c r="D5057" s="1546" t="s">
        <v>2427</v>
      </c>
      <c r="E5057" s="1546" t="s">
        <v>6285</v>
      </c>
      <c r="F5057" s="1546" t="s">
        <v>1031</v>
      </c>
      <c r="G5057" s="1818">
        <v>8</v>
      </c>
      <c r="H5057" s="1818">
        <v>5</v>
      </c>
      <c r="I5057" s="1818">
        <v>40</v>
      </c>
      <c r="J5057" s="1546" t="s">
        <v>6527</v>
      </c>
      <c r="K5057" s="1546" t="s">
        <v>6456</v>
      </c>
      <c r="L5057" s="1546" t="s">
        <v>6515</v>
      </c>
    </row>
    <row r="5058" spans="1:12">
      <c r="A5058" s="1546" t="s">
        <v>314</v>
      </c>
      <c r="B5058" s="1817">
        <v>19902</v>
      </c>
      <c r="C5058" s="1546" t="s">
        <v>2822</v>
      </c>
      <c r="D5058" s="1546" t="s">
        <v>2427</v>
      </c>
      <c r="E5058" s="1546" t="s">
        <v>6329</v>
      </c>
      <c r="F5058" s="1546" t="s">
        <v>6292</v>
      </c>
      <c r="G5058" s="1818">
        <v>4</v>
      </c>
      <c r="H5058" s="1818">
        <v>5</v>
      </c>
      <c r="I5058" s="1818">
        <v>20</v>
      </c>
      <c r="J5058" s="1546" t="s">
        <v>6527</v>
      </c>
      <c r="K5058" s="1546" t="s">
        <v>6456</v>
      </c>
      <c r="L5058" s="1546" t="s">
        <v>6515</v>
      </c>
    </row>
    <row r="5059" spans="1:12">
      <c r="A5059" s="1546" t="s">
        <v>314</v>
      </c>
      <c r="B5059" s="1817">
        <v>19903</v>
      </c>
      <c r="C5059" s="1546" t="s">
        <v>2822</v>
      </c>
      <c r="D5059" s="1546" t="s">
        <v>2427</v>
      </c>
      <c r="E5059" s="1546" t="s">
        <v>6112</v>
      </c>
      <c r="F5059" s="1546" t="s">
        <v>6515</v>
      </c>
      <c r="G5059" s="1818">
        <v>4</v>
      </c>
      <c r="H5059" s="1818">
        <v>5</v>
      </c>
      <c r="I5059" s="1818">
        <v>20</v>
      </c>
      <c r="J5059" s="1546" t="s">
        <v>6527</v>
      </c>
      <c r="K5059" s="1546" t="s">
        <v>6456</v>
      </c>
      <c r="L5059" s="1546" t="s">
        <v>6515</v>
      </c>
    </row>
    <row r="5060" spans="1:12">
      <c r="A5060" s="1546" t="s">
        <v>314</v>
      </c>
      <c r="B5060" s="1817">
        <v>19905</v>
      </c>
      <c r="C5060" s="1546" t="s">
        <v>2822</v>
      </c>
      <c r="D5060" s="1546" t="s">
        <v>2427</v>
      </c>
      <c r="E5060" s="1546" t="s">
        <v>768</v>
      </c>
      <c r="F5060" s="1546" t="s">
        <v>769</v>
      </c>
      <c r="G5060" s="1818"/>
      <c r="H5060" s="1818"/>
      <c r="I5060" s="1818">
        <v>2000</v>
      </c>
      <c r="J5060" s="1546" t="s">
        <v>6523</v>
      </c>
      <c r="K5060" s="1546" t="s">
        <v>6456</v>
      </c>
      <c r="L5060" s="1546" t="s">
        <v>6515</v>
      </c>
    </row>
    <row r="5061" spans="1:12">
      <c r="A5061" s="1546" t="s">
        <v>314</v>
      </c>
      <c r="B5061" s="1817">
        <v>19906</v>
      </c>
      <c r="C5061" s="1546" t="s">
        <v>2822</v>
      </c>
      <c r="D5061" s="1546" t="s">
        <v>2427</v>
      </c>
      <c r="E5061" s="1546" t="s">
        <v>770</v>
      </c>
      <c r="F5061" s="1546" t="s">
        <v>769</v>
      </c>
      <c r="G5061" s="1818">
        <v>1</v>
      </c>
      <c r="H5061" s="1818"/>
      <c r="I5061" s="1818">
        <v>5000</v>
      </c>
      <c r="J5061" s="1546" t="s">
        <v>6523</v>
      </c>
      <c r="K5061" s="1546" t="s">
        <v>6456</v>
      </c>
      <c r="L5061" s="1546" t="s">
        <v>6515</v>
      </c>
    </row>
    <row r="5062" spans="1:12">
      <c r="A5062" s="1546" t="s">
        <v>314</v>
      </c>
      <c r="B5062" s="1817">
        <v>19908</v>
      </c>
      <c r="C5062" s="1546" t="s">
        <v>2822</v>
      </c>
      <c r="D5062" s="1546" t="s">
        <v>2427</v>
      </c>
      <c r="E5062" s="1546" t="s">
        <v>6147</v>
      </c>
      <c r="F5062" s="1546" t="s">
        <v>303</v>
      </c>
      <c r="G5062" s="1818">
        <v>1</v>
      </c>
      <c r="H5062" s="1818">
        <v>20</v>
      </c>
      <c r="I5062" s="1818">
        <v>20</v>
      </c>
      <c r="J5062" s="1546" t="s">
        <v>6527</v>
      </c>
      <c r="K5062" s="1546" t="s">
        <v>6456</v>
      </c>
      <c r="L5062" s="1546" t="s">
        <v>6515</v>
      </c>
    </row>
    <row r="5063" spans="1:12">
      <c r="A5063" s="1546" t="s">
        <v>314</v>
      </c>
      <c r="B5063" s="1817">
        <v>19911</v>
      </c>
      <c r="C5063" s="1546" t="s">
        <v>2822</v>
      </c>
      <c r="D5063" s="1546" t="s">
        <v>2427</v>
      </c>
      <c r="E5063" s="1546" t="s">
        <v>6106</v>
      </c>
      <c r="F5063" s="1546" t="s">
        <v>333</v>
      </c>
      <c r="G5063" s="1818">
        <v>1</v>
      </c>
      <c r="H5063" s="1818">
        <v>5</v>
      </c>
      <c r="I5063" s="1818">
        <v>5</v>
      </c>
      <c r="J5063" s="1546" t="s">
        <v>6527</v>
      </c>
      <c r="K5063" s="1546" t="s">
        <v>6456</v>
      </c>
      <c r="L5063" s="1546" t="s">
        <v>6515</v>
      </c>
    </row>
    <row r="5064" spans="1:12">
      <c r="A5064" s="1546" t="s">
        <v>314</v>
      </c>
      <c r="B5064" s="1817">
        <v>19912</v>
      </c>
      <c r="C5064" s="1546" t="s">
        <v>2822</v>
      </c>
      <c r="D5064" s="1546" t="s">
        <v>2427</v>
      </c>
      <c r="E5064" s="1546" t="s">
        <v>6106</v>
      </c>
      <c r="F5064" s="1546" t="s">
        <v>333</v>
      </c>
      <c r="G5064" s="1818">
        <v>1</v>
      </c>
      <c r="H5064" s="1818">
        <v>4</v>
      </c>
      <c r="I5064" s="1818">
        <v>4</v>
      </c>
      <c r="J5064" s="1546" t="s">
        <v>6527</v>
      </c>
      <c r="K5064" s="1546" t="s">
        <v>6456</v>
      </c>
      <c r="L5064" s="1546" t="s">
        <v>6515</v>
      </c>
    </row>
    <row r="5065" spans="1:12">
      <c r="A5065" s="1546" t="s">
        <v>314</v>
      </c>
      <c r="B5065" s="1817">
        <v>19913</v>
      </c>
      <c r="C5065" s="1546" t="s">
        <v>2822</v>
      </c>
      <c r="D5065" s="1546" t="s">
        <v>2427</v>
      </c>
      <c r="E5065" s="1546" t="s">
        <v>2895</v>
      </c>
      <c r="F5065" s="1546" t="s">
        <v>2892</v>
      </c>
      <c r="G5065" s="1818">
        <v>1</v>
      </c>
      <c r="H5065" s="1818">
        <v>4</v>
      </c>
      <c r="I5065" s="1818">
        <v>4</v>
      </c>
      <c r="J5065" s="1546" t="s">
        <v>6527</v>
      </c>
      <c r="K5065" s="1546" t="s">
        <v>6456</v>
      </c>
      <c r="L5065" s="1546" t="s">
        <v>6515</v>
      </c>
    </row>
    <row r="5066" spans="1:12">
      <c r="A5066" s="1546" t="s">
        <v>314</v>
      </c>
      <c r="B5066" s="1817">
        <v>19914</v>
      </c>
      <c r="C5066" s="1546" t="s">
        <v>2822</v>
      </c>
      <c r="D5066" s="1546" t="s">
        <v>2427</v>
      </c>
      <c r="E5066" s="1546" t="s">
        <v>2893</v>
      </c>
      <c r="F5066" s="1546" t="s">
        <v>2894</v>
      </c>
      <c r="G5066" s="1818">
        <v>1</v>
      </c>
      <c r="H5066" s="1818">
        <v>4</v>
      </c>
      <c r="I5066" s="1818">
        <v>4</v>
      </c>
      <c r="J5066" s="1546" t="s">
        <v>6527</v>
      </c>
      <c r="K5066" s="1546" t="s">
        <v>6456</v>
      </c>
      <c r="L5066" s="1546" t="s">
        <v>6515</v>
      </c>
    </row>
    <row r="5067" spans="1:12">
      <c r="A5067" s="1546" t="s">
        <v>314</v>
      </c>
      <c r="B5067" s="1817">
        <v>19916</v>
      </c>
      <c r="C5067" s="1546" t="s">
        <v>2822</v>
      </c>
      <c r="D5067" s="1546" t="s">
        <v>2427</v>
      </c>
      <c r="E5067" s="1546" t="s">
        <v>2887</v>
      </c>
      <c r="F5067" s="1546" t="s">
        <v>2899</v>
      </c>
      <c r="G5067" s="1818">
        <v>2</v>
      </c>
      <c r="H5067" s="1818">
        <v>1</v>
      </c>
      <c r="I5067" s="1818">
        <v>2</v>
      </c>
      <c r="J5067" s="1546" t="s">
        <v>6527</v>
      </c>
      <c r="K5067" s="1546" t="s">
        <v>6456</v>
      </c>
      <c r="L5067" s="1546" t="s">
        <v>6515</v>
      </c>
    </row>
    <row r="5068" spans="1:12">
      <c r="A5068" s="1546" t="s">
        <v>314</v>
      </c>
      <c r="B5068" s="1817">
        <v>19918</v>
      </c>
      <c r="C5068" s="1546" t="s">
        <v>2822</v>
      </c>
      <c r="D5068" s="1546" t="s">
        <v>2427</v>
      </c>
      <c r="E5068" s="1546" t="s">
        <v>2842</v>
      </c>
      <c r="F5068" s="1546" t="s">
        <v>652</v>
      </c>
      <c r="G5068" s="1818">
        <v>1</v>
      </c>
      <c r="H5068" s="1818">
        <v>4</v>
      </c>
      <c r="I5068" s="1818">
        <v>4</v>
      </c>
      <c r="J5068" s="1546" t="s">
        <v>6527</v>
      </c>
      <c r="K5068" s="1546" t="s">
        <v>6456</v>
      </c>
      <c r="L5068" s="1546" t="s">
        <v>6515</v>
      </c>
    </row>
    <row r="5069" spans="1:12">
      <c r="A5069" s="1546" t="s">
        <v>314</v>
      </c>
      <c r="B5069" s="1817">
        <v>19926</v>
      </c>
      <c r="C5069" s="1546" t="s">
        <v>2822</v>
      </c>
      <c r="D5069" s="1546" t="s">
        <v>2427</v>
      </c>
      <c r="E5069" s="1546" t="s">
        <v>1029</v>
      </c>
      <c r="F5069" s="1546" t="s">
        <v>21</v>
      </c>
      <c r="G5069" s="1818">
        <v>67</v>
      </c>
      <c r="H5069" s="1818"/>
      <c r="I5069" s="1818">
        <v>7333</v>
      </c>
      <c r="J5069" s="1546" t="s">
        <v>6523</v>
      </c>
      <c r="K5069" s="1546" t="s">
        <v>6456</v>
      </c>
      <c r="L5069" s="1546" t="s">
        <v>6515</v>
      </c>
    </row>
    <row r="5070" spans="1:12">
      <c r="A5070" s="1546" t="s">
        <v>314</v>
      </c>
      <c r="B5070" s="1817">
        <v>19950</v>
      </c>
      <c r="C5070" s="1546" t="s">
        <v>2822</v>
      </c>
      <c r="D5070" s="1546" t="s">
        <v>2428</v>
      </c>
      <c r="E5070" s="1546" t="s">
        <v>6233</v>
      </c>
      <c r="F5070" s="1546" t="s">
        <v>274</v>
      </c>
      <c r="G5070" s="1818">
        <v>1</v>
      </c>
      <c r="H5070" s="1818">
        <v>5</v>
      </c>
      <c r="I5070" s="1818">
        <v>5</v>
      </c>
      <c r="J5070" s="1546" t="s">
        <v>6527</v>
      </c>
      <c r="K5070" s="1546" t="s">
        <v>6456</v>
      </c>
      <c r="L5070" s="1546" t="s">
        <v>6515</v>
      </c>
    </row>
    <row r="5071" spans="1:12">
      <c r="A5071" s="1546" t="s">
        <v>314</v>
      </c>
      <c r="B5071" s="1817">
        <v>19951</v>
      </c>
      <c r="C5071" s="1546" t="s">
        <v>2822</v>
      </c>
      <c r="D5071" s="1546" t="s">
        <v>2428</v>
      </c>
      <c r="E5071" s="1546" t="s">
        <v>5901</v>
      </c>
      <c r="F5071" s="1546" t="s">
        <v>585</v>
      </c>
      <c r="G5071" s="1818">
        <v>1</v>
      </c>
      <c r="H5071" s="1818"/>
      <c r="I5071" s="1818">
        <v>3</v>
      </c>
      <c r="J5071" s="1546" t="s">
        <v>6523</v>
      </c>
      <c r="K5071" s="1546" t="s">
        <v>6456</v>
      </c>
      <c r="L5071" s="1546" t="s">
        <v>6515</v>
      </c>
    </row>
    <row r="5072" spans="1:12">
      <c r="A5072" s="1546" t="s">
        <v>314</v>
      </c>
      <c r="B5072" s="1817">
        <v>19952</v>
      </c>
      <c r="C5072" s="1546" t="s">
        <v>2822</v>
      </c>
      <c r="D5072" s="1546" t="s">
        <v>2428</v>
      </c>
      <c r="E5072" s="1546" t="s">
        <v>5905</v>
      </c>
      <c r="F5072" s="1546" t="s">
        <v>6096</v>
      </c>
      <c r="G5072" s="1818"/>
      <c r="H5072" s="1818"/>
      <c r="I5072" s="1818">
        <v>3</v>
      </c>
      <c r="J5072" s="1546" t="s">
        <v>6523</v>
      </c>
      <c r="K5072" s="1546" t="s">
        <v>6456</v>
      </c>
      <c r="L5072" s="1546" t="s">
        <v>6515</v>
      </c>
    </row>
    <row r="5073" spans="1:12">
      <c r="A5073" s="1546" t="s">
        <v>314</v>
      </c>
      <c r="B5073" s="1817">
        <v>19953</v>
      </c>
      <c r="C5073" s="1546" t="s">
        <v>2822</v>
      </c>
      <c r="D5073" s="1546" t="s">
        <v>2428</v>
      </c>
      <c r="E5073" s="1546" t="s">
        <v>582</v>
      </c>
      <c r="F5073" s="1546" t="s">
        <v>583</v>
      </c>
      <c r="G5073" s="1818">
        <v>1</v>
      </c>
      <c r="H5073" s="1818">
        <v>5</v>
      </c>
      <c r="I5073" s="1818">
        <v>5</v>
      </c>
      <c r="J5073" s="1546" t="s">
        <v>6527</v>
      </c>
      <c r="K5073" s="1546" t="s">
        <v>6456</v>
      </c>
      <c r="L5073" s="1546" t="s">
        <v>6515</v>
      </c>
    </row>
    <row r="5074" spans="1:12">
      <c r="A5074" s="1546" t="s">
        <v>314</v>
      </c>
      <c r="B5074" s="1817">
        <v>19954</v>
      </c>
      <c r="C5074" s="1546" t="s">
        <v>2822</v>
      </c>
      <c r="D5074" s="1546" t="s">
        <v>2428</v>
      </c>
      <c r="E5074" s="1546" t="s">
        <v>6572</v>
      </c>
      <c r="F5074" s="1546" t="s">
        <v>1316</v>
      </c>
      <c r="G5074" s="1818">
        <v>1</v>
      </c>
      <c r="H5074" s="1818">
        <v>5</v>
      </c>
      <c r="I5074" s="1818">
        <v>5</v>
      </c>
      <c r="J5074" s="1546" t="s">
        <v>6527</v>
      </c>
      <c r="K5074" s="1546" t="s">
        <v>6456</v>
      </c>
      <c r="L5074" s="1546" t="s">
        <v>6515</v>
      </c>
    </row>
    <row r="5075" spans="1:12">
      <c r="A5075" s="1546" t="s">
        <v>314</v>
      </c>
      <c r="B5075" s="1817">
        <v>19955</v>
      </c>
      <c r="C5075" s="1546" t="s">
        <v>2822</v>
      </c>
      <c r="D5075" s="1546" t="s">
        <v>2428</v>
      </c>
      <c r="E5075" s="1546" t="s">
        <v>6241</v>
      </c>
      <c r="F5075" s="1546" t="s">
        <v>351</v>
      </c>
      <c r="G5075" s="1818">
        <v>1</v>
      </c>
      <c r="H5075" s="1818">
        <v>5</v>
      </c>
      <c r="I5075" s="1818">
        <v>5</v>
      </c>
      <c r="J5075" s="1546" t="s">
        <v>6527</v>
      </c>
      <c r="K5075" s="1546" t="s">
        <v>6456</v>
      </c>
      <c r="L5075" s="1546" t="s">
        <v>6515</v>
      </c>
    </row>
    <row r="5076" spans="1:12">
      <c r="A5076" s="1546" t="s">
        <v>314</v>
      </c>
      <c r="B5076" s="1817">
        <v>19956</v>
      </c>
      <c r="C5076" s="1546" t="s">
        <v>2822</v>
      </c>
      <c r="D5076" s="1546" t="s">
        <v>2428</v>
      </c>
      <c r="E5076" s="1546" t="s">
        <v>287</v>
      </c>
      <c r="F5076" s="1546" t="s">
        <v>286</v>
      </c>
      <c r="G5076" s="1818">
        <v>1</v>
      </c>
      <c r="H5076" s="1818"/>
      <c r="I5076" s="1818">
        <v>3</v>
      </c>
      <c r="J5076" s="1546" t="s">
        <v>6523</v>
      </c>
      <c r="K5076" s="1546" t="s">
        <v>6456</v>
      </c>
      <c r="L5076" s="1546" t="s">
        <v>6515</v>
      </c>
    </row>
    <row r="5077" spans="1:12">
      <c r="A5077" s="1546" t="s">
        <v>314</v>
      </c>
      <c r="B5077" s="1817">
        <v>19957</v>
      </c>
      <c r="C5077" s="1546" t="s">
        <v>2822</v>
      </c>
      <c r="D5077" s="1546" t="s">
        <v>2428</v>
      </c>
      <c r="E5077" s="1546" t="s">
        <v>6329</v>
      </c>
      <c r="F5077" s="1546" t="s">
        <v>6292</v>
      </c>
      <c r="G5077" s="1818">
        <v>1</v>
      </c>
      <c r="H5077" s="1818">
        <v>5</v>
      </c>
      <c r="I5077" s="1818">
        <v>5</v>
      </c>
      <c r="J5077" s="1546" t="s">
        <v>6527</v>
      </c>
      <c r="K5077" s="1546" t="s">
        <v>6456</v>
      </c>
      <c r="L5077" s="1546" t="s">
        <v>6515</v>
      </c>
    </row>
    <row r="5078" spans="1:12">
      <c r="A5078" s="1546" t="s">
        <v>314</v>
      </c>
      <c r="B5078" s="1817">
        <v>19958</v>
      </c>
      <c r="C5078" s="1546" t="s">
        <v>2822</v>
      </c>
      <c r="D5078" s="1546" t="s">
        <v>2428</v>
      </c>
      <c r="E5078" s="1546" t="s">
        <v>6553</v>
      </c>
      <c r="F5078" s="1546" t="s">
        <v>849</v>
      </c>
      <c r="G5078" s="1818">
        <v>1</v>
      </c>
      <c r="H5078" s="1818">
        <v>5</v>
      </c>
      <c r="I5078" s="1818">
        <v>5</v>
      </c>
      <c r="J5078" s="1546" t="s">
        <v>6527</v>
      </c>
      <c r="K5078" s="1546" t="s">
        <v>6456</v>
      </c>
      <c r="L5078" s="1546" t="s">
        <v>6515</v>
      </c>
    </row>
    <row r="5079" spans="1:12">
      <c r="A5079" s="1546" t="s">
        <v>314</v>
      </c>
      <c r="B5079" s="1817">
        <v>19959</v>
      </c>
      <c r="C5079" s="1546" t="s">
        <v>2822</v>
      </c>
      <c r="D5079" s="1546" t="s">
        <v>2428</v>
      </c>
      <c r="E5079" s="1546" t="s">
        <v>6256</v>
      </c>
      <c r="F5079" s="1546" t="s">
        <v>436</v>
      </c>
      <c r="G5079" s="1818">
        <v>1</v>
      </c>
      <c r="H5079" s="1818"/>
      <c r="I5079" s="1818">
        <v>3</v>
      </c>
      <c r="J5079" s="1546" t="s">
        <v>6523</v>
      </c>
      <c r="K5079" s="1546" t="s">
        <v>6456</v>
      </c>
      <c r="L5079" s="1546" t="s">
        <v>6515</v>
      </c>
    </row>
    <row r="5080" spans="1:12">
      <c r="A5080" s="1546" t="s">
        <v>314</v>
      </c>
      <c r="B5080" s="1817">
        <v>19961</v>
      </c>
      <c r="C5080" s="1546" t="s">
        <v>2822</v>
      </c>
      <c r="D5080" s="1546" t="s">
        <v>2428</v>
      </c>
      <c r="E5080" s="1546" t="s">
        <v>310</v>
      </c>
      <c r="F5080" s="1546" t="s">
        <v>311</v>
      </c>
      <c r="G5080" s="1818">
        <v>1</v>
      </c>
      <c r="H5080" s="1818">
        <v>4</v>
      </c>
      <c r="I5080" s="1818">
        <v>4</v>
      </c>
      <c r="J5080" s="1546" t="s">
        <v>6527</v>
      </c>
      <c r="K5080" s="1546" t="s">
        <v>6456</v>
      </c>
      <c r="L5080" s="1546" t="s">
        <v>6515</v>
      </c>
    </row>
    <row r="5081" spans="1:12">
      <c r="A5081" s="1546" t="s">
        <v>314</v>
      </c>
      <c r="B5081" s="1817">
        <v>19984</v>
      </c>
      <c r="C5081" s="1546" t="s">
        <v>2822</v>
      </c>
      <c r="D5081" s="1546" t="s">
        <v>2429</v>
      </c>
      <c r="E5081" s="1546" t="s">
        <v>492</v>
      </c>
      <c r="F5081" s="1546" t="s">
        <v>493</v>
      </c>
      <c r="G5081" s="1818">
        <v>1</v>
      </c>
      <c r="H5081" s="1818"/>
      <c r="I5081" s="1818">
        <v>2</v>
      </c>
      <c r="J5081" s="1546" t="s">
        <v>6523</v>
      </c>
      <c r="K5081" s="1546" t="s">
        <v>6456</v>
      </c>
      <c r="L5081" s="1546" t="s">
        <v>6515</v>
      </c>
    </row>
    <row r="5082" spans="1:12">
      <c r="A5082" s="1546" t="s">
        <v>314</v>
      </c>
      <c r="B5082" s="1817">
        <v>19985</v>
      </c>
      <c r="C5082" s="1546" t="s">
        <v>2822</v>
      </c>
      <c r="D5082" s="1546" t="s">
        <v>2429</v>
      </c>
      <c r="E5082" s="1546" t="s">
        <v>6099</v>
      </c>
      <c r="F5082" s="1546" t="s">
        <v>294</v>
      </c>
      <c r="G5082" s="1818">
        <v>1</v>
      </c>
      <c r="H5082" s="1818">
        <v>4</v>
      </c>
      <c r="I5082" s="1818">
        <v>4</v>
      </c>
      <c r="J5082" s="1546" t="s">
        <v>6527</v>
      </c>
      <c r="K5082" s="1546" t="s">
        <v>6456</v>
      </c>
      <c r="L5082" s="1546" t="s">
        <v>6515</v>
      </c>
    </row>
    <row r="5083" spans="1:12">
      <c r="A5083" s="1546" t="s">
        <v>314</v>
      </c>
      <c r="B5083" s="1817">
        <v>19986</v>
      </c>
      <c r="C5083" s="1546" t="s">
        <v>2822</v>
      </c>
      <c r="D5083" s="1546" t="s">
        <v>2429</v>
      </c>
      <c r="E5083" s="1546" t="s">
        <v>707</v>
      </c>
      <c r="F5083" s="1546" t="s">
        <v>708</v>
      </c>
      <c r="G5083" s="1818">
        <v>1</v>
      </c>
      <c r="H5083" s="1818">
        <v>4</v>
      </c>
      <c r="I5083" s="1818">
        <v>4</v>
      </c>
      <c r="J5083" s="1546" t="s">
        <v>6527</v>
      </c>
      <c r="K5083" s="1546" t="s">
        <v>6456</v>
      </c>
      <c r="L5083" s="1546" t="s">
        <v>6515</v>
      </c>
    </row>
    <row r="5084" spans="1:12">
      <c r="A5084" s="1546" t="s">
        <v>314</v>
      </c>
      <c r="B5084" s="1817">
        <v>19987</v>
      </c>
      <c r="C5084" s="1546" t="s">
        <v>2822</v>
      </c>
      <c r="D5084" s="1546" t="s">
        <v>2429</v>
      </c>
      <c r="E5084" s="1546" t="s">
        <v>6138</v>
      </c>
      <c r="F5084" s="1546" t="s">
        <v>995</v>
      </c>
      <c r="G5084" s="1818"/>
      <c r="H5084" s="1818"/>
      <c r="I5084" s="1818">
        <v>2</v>
      </c>
      <c r="J5084" s="1546" t="s">
        <v>6523</v>
      </c>
      <c r="K5084" s="1546" t="s">
        <v>6456</v>
      </c>
      <c r="L5084" s="1546" t="s">
        <v>6515</v>
      </c>
    </row>
    <row r="5085" spans="1:12">
      <c r="A5085" s="1546" t="s">
        <v>314</v>
      </c>
      <c r="B5085" s="1817">
        <v>19988</v>
      </c>
      <c r="C5085" s="1546" t="s">
        <v>2822</v>
      </c>
      <c r="D5085" s="1546" t="s">
        <v>2429</v>
      </c>
      <c r="E5085" s="1546" t="s">
        <v>6098</v>
      </c>
      <c r="F5085" s="1546" t="s">
        <v>2883</v>
      </c>
      <c r="G5085" s="1818">
        <v>1</v>
      </c>
      <c r="H5085" s="1818">
        <v>4</v>
      </c>
      <c r="I5085" s="1818">
        <v>4</v>
      </c>
      <c r="J5085" s="1546" t="s">
        <v>6527</v>
      </c>
      <c r="K5085" s="1546" t="s">
        <v>6456</v>
      </c>
      <c r="L5085" s="1546" t="s">
        <v>6515</v>
      </c>
    </row>
    <row r="5086" spans="1:12">
      <c r="A5086" s="1546" t="s">
        <v>314</v>
      </c>
      <c r="B5086" s="1817">
        <v>19990</v>
      </c>
      <c r="C5086" s="1546" t="s">
        <v>2822</v>
      </c>
      <c r="D5086" s="1546" t="s">
        <v>2429</v>
      </c>
      <c r="E5086" s="1546" t="s">
        <v>713</v>
      </c>
      <c r="F5086" s="1546" t="s">
        <v>714</v>
      </c>
      <c r="G5086" s="1818">
        <v>1</v>
      </c>
      <c r="H5086" s="1818"/>
      <c r="I5086" s="1818">
        <v>4</v>
      </c>
      <c r="J5086" s="1546" t="s">
        <v>6523</v>
      </c>
      <c r="K5086" s="1546" t="s">
        <v>6456</v>
      </c>
      <c r="L5086" s="1546" t="s">
        <v>6515</v>
      </c>
    </row>
    <row r="5087" spans="1:12">
      <c r="A5087" s="1546" t="s">
        <v>314</v>
      </c>
      <c r="B5087" s="1817">
        <v>19991</v>
      </c>
      <c r="C5087" s="1546" t="s">
        <v>2822</v>
      </c>
      <c r="D5087" s="1546" t="s">
        <v>2429</v>
      </c>
      <c r="E5087" s="1546" t="s">
        <v>948</v>
      </c>
      <c r="F5087" s="1546" t="s">
        <v>947</v>
      </c>
      <c r="G5087" s="1818">
        <v>2</v>
      </c>
      <c r="H5087" s="1818">
        <v>25</v>
      </c>
      <c r="I5087" s="1818">
        <v>50</v>
      </c>
      <c r="J5087" s="1546" t="s">
        <v>6527</v>
      </c>
      <c r="K5087" s="1546" t="s">
        <v>6456</v>
      </c>
      <c r="L5087" s="1546" t="s">
        <v>6515</v>
      </c>
    </row>
    <row r="5088" spans="1:12">
      <c r="A5088" s="1546" t="s">
        <v>314</v>
      </c>
      <c r="B5088" s="1817">
        <v>19992</v>
      </c>
      <c r="C5088" s="1546" t="s">
        <v>2822</v>
      </c>
      <c r="D5088" s="1546" t="s">
        <v>2429</v>
      </c>
      <c r="E5088" s="1546" t="s">
        <v>6244</v>
      </c>
      <c r="F5088" s="1546" t="s">
        <v>379</v>
      </c>
      <c r="G5088" s="1818"/>
      <c r="H5088" s="1818"/>
      <c r="I5088" s="1818">
        <v>5</v>
      </c>
      <c r="J5088" s="1546" t="s">
        <v>6523</v>
      </c>
      <c r="K5088" s="1546" t="s">
        <v>6456</v>
      </c>
      <c r="L5088" s="1546" t="s">
        <v>6515</v>
      </c>
    </row>
    <row r="5089" spans="1:12">
      <c r="A5089" s="1546" t="s">
        <v>314</v>
      </c>
      <c r="B5089" s="1817">
        <v>19993</v>
      </c>
      <c r="C5089" s="1546" t="s">
        <v>2822</v>
      </c>
      <c r="D5089" s="1546" t="s">
        <v>2429</v>
      </c>
      <c r="E5089" s="1546" t="s">
        <v>711</v>
      </c>
      <c r="F5089" s="1546" t="s">
        <v>712</v>
      </c>
      <c r="G5089" s="1818">
        <v>1</v>
      </c>
      <c r="H5089" s="1818"/>
      <c r="I5089" s="1818">
        <v>2</v>
      </c>
      <c r="J5089" s="1546" t="s">
        <v>6523</v>
      </c>
      <c r="K5089" s="1546" t="s">
        <v>6456</v>
      </c>
      <c r="L5089" s="1546" t="s">
        <v>6515</v>
      </c>
    </row>
    <row r="5090" spans="1:12">
      <c r="A5090" s="1546" t="s">
        <v>314</v>
      </c>
      <c r="B5090" s="1817">
        <v>19994</v>
      </c>
      <c r="C5090" s="1546" t="s">
        <v>2822</v>
      </c>
      <c r="D5090" s="1546" t="s">
        <v>2429</v>
      </c>
      <c r="E5090" s="1546" t="s">
        <v>6311</v>
      </c>
      <c r="F5090" s="1546" t="s">
        <v>1227</v>
      </c>
      <c r="G5090" s="1818"/>
      <c r="H5090" s="1818"/>
      <c r="I5090" s="1818">
        <v>50</v>
      </c>
      <c r="J5090" s="1546" t="s">
        <v>6523</v>
      </c>
      <c r="K5090" s="1546" t="s">
        <v>6456</v>
      </c>
      <c r="L5090" s="1546" t="s">
        <v>6515</v>
      </c>
    </row>
    <row r="5091" spans="1:12">
      <c r="A5091" s="1546" t="s">
        <v>314</v>
      </c>
      <c r="B5091" s="1817">
        <v>19995</v>
      </c>
      <c r="C5091" s="1546" t="s">
        <v>2822</v>
      </c>
      <c r="D5091" s="1546" t="s">
        <v>2429</v>
      </c>
      <c r="E5091" s="1546" t="s">
        <v>6266</v>
      </c>
      <c r="F5091" s="1546" t="s">
        <v>643</v>
      </c>
      <c r="G5091" s="1818">
        <v>1</v>
      </c>
      <c r="H5091" s="1818">
        <v>25</v>
      </c>
      <c r="I5091" s="1818">
        <v>25</v>
      </c>
      <c r="J5091" s="1546" t="s">
        <v>6527</v>
      </c>
      <c r="K5091" s="1546" t="s">
        <v>6456</v>
      </c>
      <c r="L5091" s="1546" t="s">
        <v>6515</v>
      </c>
    </row>
    <row r="5092" spans="1:12">
      <c r="A5092" s="1546" t="s">
        <v>314</v>
      </c>
      <c r="B5092" s="1817">
        <v>19997</v>
      </c>
      <c r="C5092" s="1546" t="s">
        <v>2822</v>
      </c>
      <c r="D5092" s="1546" t="s">
        <v>2429</v>
      </c>
      <c r="E5092" s="1546" t="s">
        <v>434</v>
      </c>
      <c r="F5092" s="1546" t="s">
        <v>303</v>
      </c>
      <c r="G5092" s="1818">
        <v>2</v>
      </c>
      <c r="H5092" s="1818">
        <v>2</v>
      </c>
      <c r="I5092" s="1818">
        <v>4</v>
      </c>
      <c r="J5092" s="1546" t="s">
        <v>6527</v>
      </c>
      <c r="K5092" s="1546" t="s">
        <v>6456</v>
      </c>
      <c r="L5092" s="1546" t="s">
        <v>6515</v>
      </c>
    </row>
    <row r="5093" spans="1:12">
      <c r="A5093" s="1546" t="s">
        <v>314</v>
      </c>
      <c r="B5093" s="1817">
        <v>19999</v>
      </c>
      <c r="C5093" s="1546" t="s">
        <v>2822</v>
      </c>
      <c r="D5093" s="1546" t="s">
        <v>2429</v>
      </c>
      <c r="E5093" s="1546" t="s">
        <v>891</v>
      </c>
      <c r="F5093" s="1546" t="s">
        <v>892</v>
      </c>
      <c r="G5093" s="1818"/>
      <c r="H5093" s="1818"/>
      <c r="I5093" s="1818">
        <v>5</v>
      </c>
      <c r="J5093" s="1546" t="s">
        <v>6523</v>
      </c>
      <c r="K5093" s="1546" t="s">
        <v>6456</v>
      </c>
      <c r="L5093" s="1546" t="s">
        <v>6515</v>
      </c>
    </row>
    <row r="5094" spans="1:12">
      <c r="A5094" s="1546" t="s">
        <v>314</v>
      </c>
      <c r="B5094" s="1817">
        <v>20000</v>
      </c>
      <c r="C5094" s="1546" t="s">
        <v>2822</v>
      </c>
      <c r="D5094" s="1546" t="s">
        <v>2429</v>
      </c>
      <c r="E5094" s="1546" t="s">
        <v>6607</v>
      </c>
      <c r="F5094" s="1546" t="s">
        <v>6515</v>
      </c>
      <c r="G5094" s="1818"/>
      <c r="H5094" s="1818"/>
      <c r="I5094" s="1818">
        <v>1</v>
      </c>
      <c r="J5094" s="1546" t="s">
        <v>6523</v>
      </c>
      <c r="K5094" s="1546" t="s">
        <v>6456</v>
      </c>
      <c r="L5094" s="1546" t="s">
        <v>6515</v>
      </c>
    </row>
    <row r="5095" spans="1:12">
      <c r="A5095" s="1546" t="s">
        <v>314</v>
      </c>
      <c r="B5095" s="1817">
        <v>20002</v>
      </c>
      <c r="C5095" s="1546" t="s">
        <v>2822</v>
      </c>
      <c r="D5095" s="1546" t="s">
        <v>2429</v>
      </c>
      <c r="E5095" s="1546" t="s">
        <v>1284</v>
      </c>
      <c r="F5095" s="1546" t="s">
        <v>5993</v>
      </c>
      <c r="G5095" s="1818"/>
      <c r="H5095" s="1818"/>
      <c r="I5095" s="1818">
        <v>25</v>
      </c>
      <c r="J5095" s="1546" t="s">
        <v>6523</v>
      </c>
      <c r="K5095" s="1546" t="s">
        <v>6456</v>
      </c>
      <c r="L5095" s="1546" t="s">
        <v>6515</v>
      </c>
    </row>
    <row r="5096" spans="1:12">
      <c r="A5096" s="1546" t="s">
        <v>314</v>
      </c>
      <c r="B5096" s="1817">
        <v>20003</v>
      </c>
      <c r="C5096" s="1546" t="s">
        <v>2822</v>
      </c>
      <c r="D5096" s="1546" t="s">
        <v>2429</v>
      </c>
      <c r="E5096" s="1546" t="s">
        <v>2830</v>
      </c>
      <c r="F5096" s="1546" t="s">
        <v>2831</v>
      </c>
      <c r="G5096" s="1818"/>
      <c r="H5096" s="1818"/>
      <c r="I5096" s="1818">
        <v>25</v>
      </c>
      <c r="J5096" s="1546" t="s">
        <v>6523</v>
      </c>
      <c r="K5096" s="1546" t="s">
        <v>6456</v>
      </c>
      <c r="L5096" s="1546" t="s">
        <v>6515</v>
      </c>
    </row>
    <row r="5097" spans="1:12">
      <c r="A5097" s="1546" t="s">
        <v>314</v>
      </c>
      <c r="B5097" s="1817">
        <v>20004</v>
      </c>
      <c r="C5097" s="1546" t="s">
        <v>2822</v>
      </c>
      <c r="D5097" s="1546" t="s">
        <v>2429</v>
      </c>
      <c r="E5097" s="1546" t="s">
        <v>889</v>
      </c>
      <c r="F5097" s="1546" t="s">
        <v>3660</v>
      </c>
      <c r="G5097" s="1818"/>
      <c r="H5097" s="1818"/>
      <c r="I5097" s="1818">
        <v>25</v>
      </c>
      <c r="J5097" s="1546" t="s">
        <v>6523</v>
      </c>
      <c r="K5097" s="1546" t="s">
        <v>6456</v>
      </c>
      <c r="L5097" s="1546" t="s">
        <v>6515</v>
      </c>
    </row>
    <row r="5098" spans="1:12">
      <c r="A5098" s="1546" t="s">
        <v>314</v>
      </c>
      <c r="B5098" s="1817">
        <v>20007</v>
      </c>
      <c r="C5098" s="1546" t="s">
        <v>2822</v>
      </c>
      <c r="D5098" s="1546" t="s">
        <v>2429</v>
      </c>
      <c r="E5098" s="1546" t="s">
        <v>1179</v>
      </c>
      <c r="F5098" s="1546" t="s">
        <v>1180</v>
      </c>
      <c r="G5098" s="1818">
        <v>2</v>
      </c>
      <c r="H5098" s="1818">
        <v>10</v>
      </c>
      <c r="I5098" s="1818">
        <v>20</v>
      </c>
      <c r="J5098" s="1546" t="s">
        <v>6527</v>
      </c>
      <c r="K5098" s="1546" t="s">
        <v>6456</v>
      </c>
      <c r="L5098" s="1546" t="s">
        <v>6515</v>
      </c>
    </row>
    <row r="5099" spans="1:12">
      <c r="A5099" s="1546" t="s">
        <v>314</v>
      </c>
      <c r="B5099" s="1817">
        <v>20009</v>
      </c>
      <c r="C5099" s="1546" t="s">
        <v>2822</v>
      </c>
      <c r="D5099" s="1546" t="s">
        <v>2429</v>
      </c>
      <c r="E5099" s="1546" t="s">
        <v>6247</v>
      </c>
      <c r="F5099" s="1546" t="s">
        <v>463</v>
      </c>
      <c r="G5099" s="1818"/>
      <c r="H5099" s="1818"/>
      <c r="I5099" s="1818">
        <v>3</v>
      </c>
      <c r="J5099" s="1546" t="s">
        <v>6523</v>
      </c>
      <c r="K5099" s="1546" t="s">
        <v>6456</v>
      </c>
      <c r="L5099" s="1546" t="s">
        <v>6515</v>
      </c>
    </row>
    <row r="5100" spans="1:12">
      <c r="A5100" s="1546" t="s">
        <v>314</v>
      </c>
      <c r="B5100" s="1817">
        <v>20010</v>
      </c>
      <c r="C5100" s="1546" t="s">
        <v>2822</v>
      </c>
      <c r="D5100" s="1546" t="s">
        <v>2429</v>
      </c>
      <c r="E5100" s="1546" t="s">
        <v>6357</v>
      </c>
      <c r="F5100" s="1546" t="s">
        <v>1725</v>
      </c>
      <c r="G5100" s="1818"/>
      <c r="H5100" s="1818"/>
      <c r="I5100" s="1818">
        <v>2</v>
      </c>
      <c r="J5100" s="1546" t="s">
        <v>6523</v>
      </c>
      <c r="K5100" s="1546" t="s">
        <v>6456</v>
      </c>
      <c r="L5100" s="1546" t="s">
        <v>6515</v>
      </c>
    </row>
    <row r="5101" spans="1:12">
      <c r="A5101" s="1546" t="s">
        <v>314</v>
      </c>
      <c r="B5101" s="1817">
        <v>20011</v>
      </c>
      <c r="C5101" s="1546" t="s">
        <v>2822</v>
      </c>
      <c r="D5101" s="1546" t="s">
        <v>2429</v>
      </c>
      <c r="E5101" s="1546" t="s">
        <v>283</v>
      </c>
      <c r="F5101" s="1546" t="s">
        <v>282</v>
      </c>
      <c r="G5101" s="1818">
        <v>1</v>
      </c>
      <c r="H5101" s="1818"/>
      <c r="I5101" s="1818">
        <v>2</v>
      </c>
      <c r="J5101" s="1546" t="s">
        <v>6523</v>
      </c>
      <c r="K5101" s="1546" t="s">
        <v>6456</v>
      </c>
      <c r="L5101" s="1546" t="s">
        <v>6515</v>
      </c>
    </row>
    <row r="5102" spans="1:12">
      <c r="A5102" s="1546" t="s">
        <v>314</v>
      </c>
      <c r="B5102" s="1817">
        <v>20013</v>
      </c>
      <c r="C5102" s="1546" t="s">
        <v>2822</v>
      </c>
      <c r="D5102" s="1546" t="s">
        <v>2429</v>
      </c>
      <c r="E5102" s="1546" t="s">
        <v>757</v>
      </c>
      <c r="F5102" s="1546" t="s">
        <v>2555</v>
      </c>
      <c r="G5102" s="1818"/>
      <c r="H5102" s="1818"/>
      <c r="I5102" s="1818">
        <v>5</v>
      </c>
      <c r="J5102" s="1546" t="s">
        <v>6523</v>
      </c>
      <c r="K5102" s="1546" t="s">
        <v>6456</v>
      </c>
      <c r="L5102" s="1546" t="s">
        <v>6515</v>
      </c>
    </row>
    <row r="5103" spans="1:12">
      <c r="A5103" s="1546" t="s">
        <v>314</v>
      </c>
      <c r="B5103" s="1817">
        <v>20014</v>
      </c>
      <c r="C5103" s="1546" t="s">
        <v>2822</v>
      </c>
      <c r="D5103" s="1546" t="s">
        <v>2429</v>
      </c>
      <c r="E5103" s="1546" t="s">
        <v>1122</v>
      </c>
      <c r="F5103" s="1546" t="s">
        <v>1439</v>
      </c>
      <c r="G5103" s="1818"/>
      <c r="H5103" s="1818"/>
      <c r="I5103" s="1818">
        <v>5</v>
      </c>
      <c r="J5103" s="1546" t="s">
        <v>6523</v>
      </c>
      <c r="K5103" s="1546" t="s">
        <v>6456</v>
      </c>
      <c r="L5103" s="1546" t="s">
        <v>6515</v>
      </c>
    </row>
    <row r="5104" spans="1:12">
      <c r="A5104" s="1546" t="s">
        <v>314</v>
      </c>
      <c r="B5104" s="1817">
        <v>20015</v>
      </c>
      <c r="C5104" s="1546" t="s">
        <v>2822</v>
      </c>
      <c r="D5104" s="1546" t="s">
        <v>2429</v>
      </c>
      <c r="E5104" s="1546" t="s">
        <v>2503</v>
      </c>
      <c r="F5104" s="1546" t="s">
        <v>1439</v>
      </c>
      <c r="G5104" s="1818"/>
      <c r="H5104" s="1818"/>
      <c r="I5104" s="1818">
        <v>5</v>
      </c>
      <c r="J5104" s="1546" t="s">
        <v>6523</v>
      </c>
      <c r="K5104" s="1546" t="s">
        <v>6456</v>
      </c>
      <c r="L5104" s="1546" t="s">
        <v>6515</v>
      </c>
    </row>
    <row r="5105" spans="1:12">
      <c r="A5105" s="1546" t="s">
        <v>314</v>
      </c>
      <c r="B5105" s="1817">
        <v>20017</v>
      </c>
      <c r="C5105" s="1546" t="s">
        <v>2822</v>
      </c>
      <c r="D5105" s="1546" t="s">
        <v>2429</v>
      </c>
      <c r="E5105" s="1546" t="s">
        <v>6205</v>
      </c>
      <c r="F5105" s="1546" t="s">
        <v>2563</v>
      </c>
      <c r="G5105" s="1818"/>
      <c r="H5105" s="1818"/>
      <c r="I5105" s="1818">
        <v>3</v>
      </c>
      <c r="J5105" s="1546" t="s">
        <v>6523</v>
      </c>
      <c r="K5105" s="1546" t="s">
        <v>6456</v>
      </c>
      <c r="L5105" s="1546" t="s">
        <v>6515</v>
      </c>
    </row>
    <row r="5106" spans="1:12">
      <c r="A5106" s="1546" t="s">
        <v>314</v>
      </c>
      <c r="B5106" s="1817">
        <v>20019</v>
      </c>
      <c r="C5106" s="1546" t="s">
        <v>2822</v>
      </c>
      <c r="D5106" s="1546" t="s">
        <v>2429</v>
      </c>
      <c r="E5106" s="1546" t="s">
        <v>779</v>
      </c>
      <c r="F5106" s="1546" t="s">
        <v>6515</v>
      </c>
      <c r="G5106" s="1818"/>
      <c r="H5106" s="1818"/>
      <c r="I5106" s="1818">
        <v>10</v>
      </c>
      <c r="J5106" s="1546" t="s">
        <v>6523</v>
      </c>
      <c r="K5106" s="1546" t="s">
        <v>6456</v>
      </c>
      <c r="L5106" s="1546" t="s">
        <v>6515</v>
      </c>
    </row>
    <row r="5107" spans="1:12">
      <c r="A5107" s="1546" t="s">
        <v>314</v>
      </c>
      <c r="B5107" s="1817">
        <v>20049</v>
      </c>
      <c r="C5107" s="1546" t="s">
        <v>2822</v>
      </c>
      <c r="D5107" s="1546" t="s">
        <v>2430</v>
      </c>
      <c r="E5107" s="1546" t="s">
        <v>5820</v>
      </c>
      <c r="F5107" s="1546" t="s">
        <v>1153</v>
      </c>
      <c r="G5107" s="1818"/>
      <c r="H5107" s="1818"/>
      <c r="I5107" s="1818">
        <v>1</v>
      </c>
      <c r="J5107" s="1546" t="s">
        <v>6523</v>
      </c>
      <c r="K5107" s="1546" t="s">
        <v>6456</v>
      </c>
      <c r="L5107" s="1546" t="s">
        <v>6515</v>
      </c>
    </row>
    <row r="5108" spans="1:12">
      <c r="A5108" s="1546" t="s">
        <v>314</v>
      </c>
      <c r="B5108" s="1817">
        <v>20050</v>
      </c>
      <c r="C5108" s="1546" t="s">
        <v>2822</v>
      </c>
      <c r="D5108" s="1546" t="s">
        <v>2430</v>
      </c>
      <c r="E5108" s="1546" t="s">
        <v>6145</v>
      </c>
      <c r="F5108" s="1546" t="s">
        <v>6146</v>
      </c>
      <c r="G5108" s="1818"/>
      <c r="H5108" s="1818"/>
      <c r="I5108" s="1818">
        <v>1</v>
      </c>
      <c r="J5108" s="1546" t="s">
        <v>6523</v>
      </c>
      <c r="K5108" s="1546" t="s">
        <v>6456</v>
      </c>
      <c r="L5108" s="1546" t="s">
        <v>6515</v>
      </c>
    </row>
    <row r="5109" spans="1:12">
      <c r="A5109" s="1546" t="s">
        <v>314</v>
      </c>
      <c r="B5109" s="1817">
        <v>20051</v>
      </c>
      <c r="C5109" s="1546" t="s">
        <v>2822</v>
      </c>
      <c r="D5109" s="1546" t="s">
        <v>2430</v>
      </c>
      <c r="E5109" s="1546" t="s">
        <v>1271</v>
      </c>
      <c r="F5109" s="1546" t="s">
        <v>1272</v>
      </c>
      <c r="G5109" s="1818"/>
      <c r="H5109" s="1818"/>
      <c r="I5109" s="1818">
        <v>1</v>
      </c>
      <c r="J5109" s="1546" t="s">
        <v>6523</v>
      </c>
      <c r="K5109" s="1546" t="s">
        <v>6456</v>
      </c>
      <c r="L5109" s="1546" t="s">
        <v>6515</v>
      </c>
    </row>
    <row r="5110" spans="1:12">
      <c r="A5110" s="1546" t="s">
        <v>314</v>
      </c>
      <c r="B5110" s="1817">
        <v>20052</v>
      </c>
      <c r="C5110" s="1546" t="s">
        <v>2822</v>
      </c>
      <c r="D5110" s="1546" t="s">
        <v>2430</v>
      </c>
      <c r="E5110" s="1546" t="s">
        <v>2030</v>
      </c>
      <c r="F5110" s="1546" t="s">
        <v>2031</v>
      </c>
      <c r="G5110" s="1818"/>
      <c r="H5110" s="1818"/>
      <c r="I5110" s="1818">
        <v>1</v>
      </c>
      <c r="J5110" s="1546" t="s">
        <v>6523</v>
      </c>
      <c r="K5110" s="1546" t="s">
        <v>6456</v>
      </c>
      <c r="L5110" s="1546" t="s">
        <v>6515</v>
      </c>
    </row>
    <row r="5111" spans="1:12">
      <c r="A5111" s="1546" t="s">
        <v>314</v>
      </c>
      <c r="B5111" s="1817">
        <v>20053</v>
      </c>
      <c r="C5111" s="1546" t="s">
        <v>2822</v>
      </c>
      <c r="D5111" s="1546" t="s">
        <v>2430</v>
      </c>
      <c r="E5111" s="1546" t="s">
        <v>6228</v>
      </c>
      <c r="F5111" s="1546" t="s">
        <v>22</v>
      </c>
      <c r="G5111" s="1818"/>
      <c r="H5111" s="1818"/>
      <c r="I5111" s="1818">
        <v>1</v>
      </c>
      <c r="J5111" s="1546" t="s">
        <v>6523</v>
      </c>
      <c r="K5111" s="1546" t="s">
        <v>6456</v>
      </c>
      <c r="L5111" s="1546" t="s">
        <v>6515</v>
      </c>
    </row>
    <row r="5112" spans="1:12">
      <c r="A5112" s="1546" t="s">
        <v>314</v>
      </c>
      <c r="B5112" s="1817">
        <v>20054</v>
      </c>
      <c r="C5112" s="1546" t="s">
        <v>2822</v>
      </c>
      <c r="D5112" s="1546" t="s">
        <v>2430</v>
      </c>
      <c r="E5112" s="1546" t="s">
        <v>458</v>
      </c>
      <c r="F5112" s="1546" t="s">
        <v>457</v>
      </c>
      <c r="G5112" s="1818"/>
      <c r="H5112" s="1818"/>
      <c r="I5112" s="1818">
        <v>1</v>
      </c>
      <c r="J5112" s="1546" t="s">
        <v>6523</v>
      </c>
      <c r="K5112" s="1546" t="s">
        <v>6456</v>
      </c>
      <c r="L5112" s="1546" t="s">
        <v>6515</v>
      </c>
    </row>
    <row r="5113" spans="1:12">
      <c r="A5113" s="1546" t="s">
        <v>314</v>
      </c>
      <c r="B5113" s="1817">
        <v>20055</v>
      </c>
      <c r="C5113" s="1546" t="s">
        <v>2822</v>
      </c>
      <c r="D5113" s="1546" t="s">
        <v>2430</v>
      </c>
      <c r="E5113" s="1546" t="s">
        <v>555</v>
      </c>
      <c r="F5113" s="1546" t="s">
        <v>381</v>
      </c>
      <c r="G5113" s="1818"/>
      <c r="H5113" s="1818"/>
      <c r="I5113" s="1818">
        <v>1</v>
      </c>
      <c r="J5113" s="1546" t="s">
        <v>6523</v>
      </c>
      <c r="K5113" s="1546" t="s">
        <v>6456</v>
      </c>
      <c r="L5113" s="1546" t="s">
        <v>6515</v>
      </c>
    </row>
    <row r="5114" spans="1:12">
      <c r="A5114" s="1546" t="s">
        <v>314</v>
      </c>
      <c r="B5114" s="1817">
        <v>20056</v>
      </c>
      <c r="C5114" s="1546" t="s">
        <v>2822</v>
      </c>
      <c r="D5114" s="1546" t="s">
        <v>2430</v>
      </c>
      <c r="E5114" s="1546" t="s">
        <v>5867</v>
      </c>
      <c r="F5114" s="1546" t="s">
        <v>455</v>
      </c>
      <c r="G5114" s="1818"/>
      <c r="H5114" s="1818"/>
      <c r="I5114" s="1818">
        <v>1</v>
      </c>
      <c r="J5114" s="1546" t="s">
        <v>6523</v>
      </c>
      <c r="K5114" s="1546" t="s">
        <v>6456</v>
      </c>
      <c r="L5114" s="1546" t="s">
        <v>6515</v>
      </c>
    </row>
    <row r="5115" spans="1:12">
      <c r="A5115" s="1546" t="s">
        <v>314</v>
      </c>
      <c r="B5115" s="1817">
        <v>20057</v>
      </c>
      <c r="C5115" s="1546" t="s">
        <v>2822</v>
      </c>
      <c r="D5115" s="1546" t="s">
        <v>2430</v>
      </c>
      <c r="E5115" s="1546" t="s">
        <v>6272</v>
      </c>
      <c r="F5115" s="1546" t="s">
        <v>855</v>
      </c>
      <c r="G5115" s="1818"/>
      <c r="H5115" s="1818"/>
      <c r="I5115" s="1818">
        <v>1</v>
      </c>
      <c r="J5115" s="1546" t="s">
        <v>6523</v>
      </c>
      <c r="K5115" s="1546" t="s">
        <v>6456</v>
      </c>
      <c r="L5115" s="1546" t="s">
        <v>6515</v>
      </c>
    </row>
    <row r="5116" spans="1:12">
      <c r="A5116" s="1546" t="s">
        <v>314</v>
      </c>
      <c r="B5116" s="1817">
        <v>20058</v>
      </c>
      <c r="C5116" s="1546" t="s">
        <v>2822</v>
      </c>
      <c r="D5116" s="1546" t="s">
        <v>2430</v>
      </c>
      <c r="E5116" s="1546" t="s">
        <v>1047</v>
      </c>
      <c r="F5116" s="1546" t="s">
        <v>1046</v>
      </c>
      <c r="G5116" s="1818"/>
      <c r="H5116" s="1818"/>
      <c r="I5116" s="1818">
        <v>1</v>
      </c>
      <c r="J5116" s="1546" t="s">
        <v>6523</v>
      </c>
      <c r="K5116" s="1546" t="s">
        <v>6456</v>
      </c>
      <c r="L5116" s="1546" t="s">
        <v>6515</v>
      </c>
    </row>
    <row r="5117" spans="1:12">
      <c r="A5117" s="1546" t="s">
        <v>314</v>
      </c>
      <c r="B5117" s="1817">
        <v>20060</v>
      </c>
      <c r="C5117" s="1546" t="s">
        <v>2822</v>
      </c>
      <c r="D5117" s="1546" t="s">
        <v>2430</v>
      </c>
      <c r="E5117" s="1546" t="s">
        <v>6249</v>
      </c>
      <c r="F5117" s="1546" t="s">
        <v>453</v>
      </c>
      <c r="G5117" s="1818"/>
      <c r="H5117" s="1818"/>
      <c r="I5117" s="1818">
        <v>1</v>
      </c>
      <c r="J5117" s="1546" t="s">
        <v>6523</v>
      </c>
      <c r="K5117" s="1546" t="s">
        <v>6456</v>
      </c>
      <c r="L5117" s="1546" t="s">
        <v>6515</v>
      </c>
    </row>
    <row r="5118" spans="1:12">
      <c r="A5118" s="1546" t="s">
        <v>314</v>
      </c>
      <c r="B5118" s="1817">
        <v>20061</v>
      </c>
      <c r="C5118" s="1546" t="s">
        <v>2822</v>
      </c>
      <c r="D5118" s="1546" t="s">
        <v>2430</v>
      </c>
      <c r="E5118" s="1546" t="s">
        <v>6250</v>
      </c>
      <c r="F5118" s="1546" t="s">
        <v>339</v>
      </c>
      <c r="G5118" s="1818"/>
      <c r="H5118" s="1818"/>
      <c r="I5118" s="1818">
        <v>1</v>
      </c>
      <c r="J5118" s="1546" t="s">
        <v>6523</v>
      </c>
      <c r="K5118" s="1546" t="s">
        <v>6456</v>
      </c>
      <c r="L5118" s="1546" t="s">
        <v>6515</v>
      </c>
    </row>
    <row r="5119" spans="1:12">
      <c r="A5119" s="1546" t="s">
        <v>314</v>
      </c>
      <c r="B5119" s="1817">
        <v>20062</v>
      </c>
      <c r="C5119" s="1546" t="s">
        <v>2822</v>
      </c>
      <c r="D5119" s="1546" t="s">
        <v>2430</v>
      </c>
      <c r="E5119" s="1546" t="s">
        <v>3068</v>
      </c>
      <c r="F5119" s="1546" t="s">
        <v>1044</v>
      </c>
      <c r="G5119" s="1818"/>
      <c r="H5119" s="1818"/>
      <c r="I5119" s="1818">
        <v>1</v>
      </c>
      <c r="J5119" s="1546" t="s">
        <v>6523</v>
      </c>
      <c r="K5119" s="1546" t="s">
        <v>6456</v>
      </c>
      <c r="L5119" s="1546" t="s">
        <v>6515</v>
      </c>
    </row>
    <row r="5120" spans="1:12">
      <c r="A5120" s="1546" t="s">
        <v>314</v>
      </c>
      <c r="B5120" s="1817">
        <v>20063</v>
      </c>
      <c r="C5120" s="1546" t="s">
        <v>2822</v>
      </c>
      <c r="D5120" s="1546" t="s">
        <v>2430</v>
      </c>
      <c r="E5120" s="1546" t="s">
        <v>5899</v>
      </c>
      <c r="F5120" s="1546" t="s">
        <v>5900</v>
      </c>
      <c r="G5120" s="1818"/>
      <c r="H5120" s="1818"/>
      <c r="I5120" s="1818">
        <v>1</v>
      </c>
      <c r="J5120" s="1546" t="s">
        <v>6523</v>
      </c>
      <c r="K5120" s="1546" t="s">
        <v>6456</v>
      </c>
      <c r="L5120" s="1546" t="s">
        <v>6515</v>
      </c>
    </row>
    <row r="5121" spans="1:12">
      <c r="A5121" s="1546" t="s">
        <v>314</v>
      </c>
      <c r="B5121" s="1817">
        <v>20064</v>
      </c>
      <c r="C5121" s="1546" t="s">
        <v>2822</v>
      </c>
      <c r="D5121" s="1546" t="s">
        <v>2430</v>
      </c>
      <c r="E5121" s="1546" t="s">
        <v>5901</v>
      </c>
      <c r="F5121" s="1546" t="s">
        <v>585</v>
      </c>
      <c r="G5121" s="1818"/>
      <c r="H5121" s="1818"/>
      <c r="I5121" s="1818">
        <v>1</v>
      </c>
      <c r="J5121" s="1546" t="s">
        <v>6523</v>
      </c>
      <c r="K5121" s="1546" t="s">
        <v>6456</v>
      </c>
      <c r="L5121" s="1546" t="s">
        <v>6515</v>
      </c>
    </row>
    <row r="5122" spans="1:12">
      <c r="A5122" s="1546" t="s">
        <v>314</v>
      </c>
      <c r="B5122" s="1817">
        <v>20065</v>
      </c>
      <c r="C5122" s="1546" t="s">
        <v>2822</v>
      </c>
      <c r="D5122" s="1546" t="s">
        <v>2430</v>
      </c>
      <c r="E5122" s="1546" t="s">
        <v>5905</v>
      </c>
      <c r="F5122" s="1546" t="s">
        <v>6096</v>
      </c>
      <c r="G5122" s="1818"/>
      <c r="H5122" s="1818"/>
      <c r="I5122" s="1818">
        <v>1</v>
      </c>
      <c r="J5122" s="1546" t="s">
        <v>6523</v>
      </c>
      <c r="K5122" s="1546" t="s">
        <v>6456</v>
      </c>
      <c r="L5122" s="1546" t="s">
        <v>6515</v>
      </c>
    </row>
    <row r="5123" spans="1:12">
      <c r="A5123" s="1546" t="s">
        <v>314</v>
      </c>
      <c r="B5123" s="1817">
        <v>20066</v>
      </c>
      <c r="C5123" s="1546" t="s">
        <v>2822</v>
      </c>
      <c r="D5123" s="1546" t="s">
        <v>2430</v>
      </c>
      <c r="E5123" s="1546" t="s">
        <v>586</v>
      </c>
      <c r="F5123" s="1546" t="s">
        <v>5919</v>
      </c>
      <c r="G5123" s="1818"/>
      <c r="H5123" s="1818"/>
      <c r="I5123" s="1818">
        <v>1</v>
      </c>
      <c r="J5123" s="1546" t="s">
        <v>6523</v>
      </c>
      <c r="K5123" s="1546" t="s">
        <v>6456</v>
      </c>
      <c r="L5123" s="1546" t="s">
        <v>6515</v>
      </c>
    </row>
    <row r="5124" spans="1:12">
      <c r="A5124" s="1546" t="s">
        <v>314</v>
      </c>
      <c r="B5124" s="1817">
        <v>20067</v>
      </c>
      <c r="C5124" s="1546" t="s">
        <v>2822</v>
      </c>
      <c r="D5124" s="1546" t="s">
        <v>2430</v>
      </c>
      <c r="E5124" s="1546" t="s">
        <v>287</v>
      </c>
      <c r="F5124" s="1546" t="s">
        <v>286</v>
      </c>
      <c r="G5124" s="1818"/>
      <c r="H5124" s="1818"/>
      <c r="I5124" s="1818">
        <v>1</v>
      </c>
      <c r="J5124" s="1546" t="s">
        <v>6523</v>
      </c>
      <c r="K5124" s="1546" t="s">
        <v>6456</v>
      </c>
      <c r="L5124" s="1546" t="s">
        <v>6515</v>
      </c>
    </row>
    <row r="5125" spans="1:12">
      <c r="A5125" s="1546" t="s">
        <v>314</v>
      </c>
      <c r="B5125" s="1817">
        <v>20068</v>
      </c>
      <c r="C5125" s="1546" t="s">
        <v>2822</v>
      </c>
      <c r="D5125" s="1546" t="s">
        <v>2430</v>
      </c>
      <c r="E5125" s="1546" t="s">
        <v>5940</v>
      </c>
      <c r="F5125" s="1546" t="s">
        <v>6307</v>
      </c>
      <c r="G5125" s="1818"/>
      <c r="H5125" s="1818"/>
      <c r="I5125" s="1818">
        <v>1</v>
      </c>
      <c r="J5125" s="1546" t="s">
        <v>6523</v>
      </c>
      <c r="K5125" s="1546" t="s">
        <v>6456</v>
      </c>
      <c r="L5125" s="1546" t="s">
        <v>6515</v>
      </c>
    </row>
    <row r="5126" spans="1:12">
      <c r="A5126" s="1546" t="s">
        <v>314</v>
      </c>
      <c r="B5126" s="1817">
        <v>20069</v>
      </c>
      <c r="C5126" s="1546" t="s">
        <v>2822</v>
      </c>
      <c r="D5126" s="1546" t="s">
        <v>2430</v>
      </c>
      <c r="E5126" s="1546" t="s">
        <v>6186</v>
      </c>
      <c r="F5126" s="1546" t="s">
        <v>6187</v>
      </c>
      <c r="G5126" s="1818"/>
      <c r="H5126" s="1818"/>
      <c r="I5126" s="1818">
        <v>1</v>
      </c>
      <c r="J5126" s="1546" t="s">
        <v>6523</v>
      </c>
      <c r="K5126" s="1546" t="s">
        <v>6456</v>
      </c>
      <c r="L5126" s="1546" t="s">
        <v>6515</v>
      </c>
    </row>
    <row r="5127" spans="1:12">
      <c r="A5127" s="1546" t="s">
        <v>314</v>
      </c>
      <c r="B5127" s="1817">
        <v>20070</v>
      </c>
      <c r="C5127" s="1546" t="s">
        <v>2822</v>
      </c>
      <c r="D5127" s="1546" t="s">
        <v>2430</v>
      </c>
      <c r="E5127" s="1546" t="s">
        <v>6285</v>
      </c>
      <c r="F5127" s="1546" t="s">
        <v>1031</v>
      </c>
      <c r="G5127" s="1818"/>
      <c r="H5127" s="1818"/>
      <c r="I5127" s="1818">
        <v>1</v>
      </c>
      <c r="J5127" s="1546" t="s">
        <v>6523</v>
      </c>
      <c r="K5127" s="1546" t="s">
        <v>6456</v>
      </c>
      <c r="L5127" s="1546" t="s">
        <v>6515</v>
      </c>
    </row>
    <row r="5128" spans="1:12">
      <c r="A5128" s="1546" t="s">
        <v>314</v>
      </c>
      <c r="B5128" s="1817">
        <v>20071</v>
      </c>
      <c r="C5128" s="1546" t="s">
        <v>2822</v>
      </c>
      <c r="D5128" s="1546" t="s">
        <v>2430</v>
      </c>
      <c r="E5128" s="1546" t="s">
        <v>6256</v>
      </c>
      <c r="F5128" s="1546" t="s">
        <v>436</v>
      </c>
      <c r="G5128" s="1818"/>
      <c r="H5128" s="1818"/>
      <c r="I5128" s="1818">
        <v>1</v>
      </c>
      <c r="J5128" s="1546" t="s">
        <v>6523</v>
      </c>
      <c r="K5128" s="1546" t="s">
        <v>6456</v>
      </c>
      <c r="L5128" s="1546" t="s">
        <v>6515</v>
      </c>
    </row>
    <row r="5129" spans="1:12">
      <c r="A5129" s="1546" t="s">
        <v>314</v>
      </c>
      <c r="B5129" s="1817">
        <v>20072</v>
      </c>
      <c r="C5129" s="1546" t="s">
        <v>2822</v>
      </c>
      <c r="D5129" s="1546" t="s">
        <v>2430</v>
      </c>
      <c r="E5129" s="1546" t="s">
        <v>285</v>
      </c>
      <c r="F5129" s="1546" t="s">
        <v>284</v>
      </c>
      <c r="G5129" s="1818"/>
      <c r="H5129" s="1818"/>
      <c r="I5129" s="1818">
        <v>1</v>
      </c>
      <c r="J5129" s="1546" t="s">
        <v>6523</v>
      </c>
      <c r="K5129" s="1546" t="s">
        <v>6456</v>
      </c>
      <c r="L5129" s="1546" t="s">
        <v>6515</v>
      </c>
    </row>
    <row r="5130" spans="1:12">
      <c r="A5130" s="1546" t="s">
        <v>314</v>
      </c>
      <c r="B5130" s="1817">
        <v>20073</v>
      </c>
      <c r="C5130" s="1546" t="s">
        <v>2822</v>
      </c>
      <c r="D5130" s="1546" t="s">
        <v>2430</v>
      </c>
      <c r="E5130" s="1546" t="s">
        <v>3122</v>
      </c>
      <c r="F5130" s="1546" t="s">
        <v>800</v>
      </c>
      <c r="G5130" s="1818"/>
      <c r="H5130" s="1818"/>
      <c r="I5130" s="1818">
        <v>1</v>
      </c>
      <c r="J5130" s="1546" t="s">
        <v>6523</v>
      </c>
      <c r="K5130" s="1546" t="s">
        <v>6456</v>
      </c>
      <c r="L5130" s="1546" t="s">
        <v>6515</v>
      </c>
    </row>
    <row r="5131" spans="1:12">
      <c r="A5131" s="1546" t="s">
        <v>314</v>
      </c>
      <c r="B5131" s="1817">
        <v>20074</v>
      </c>
      <c r="C5131" s="1546" t="s">
        <v>2822</v>
      </c>
      <c r="D5131" s="1546" t="s">
        <v>2430</v>
      </c>
      <c r="E5131" s="1546" t="s">
        <v>6270</v>
      </c>
      <c r="F5131" s="1546" t="s">
        <v>750</v>
      </c>
      <c r="G5131" s="1818"/>
      <c r="H5131" s="1818"/>
      <c r="I5131" s="1818">
        <v>1</v>
      </c>
      <c r="J5131" s="1546" t="s">
        <v>6523</v>
      </c>
      <c r="K5131" s="1546" t="s">
        <v>6456</v>
      </c>
      <c r="L5131" s="1546" t="s">
        <v>6515</v>
      </c>
    </row>
    <row r="5132" spans="1:12">
      <c r="A5132" s="1546" t="s">
        <v>314</v>
      </c>
      <c r="B5132" s="1817">
        <v>20075</v>
      </c>
      <c r="C5132" s="1546" t="s">
        <v>2822</v>
      </c>
      <c r="D5132" s="1546" t="s">
        <v>2430</v>
      </c>
      <c r="E5132" s="1546" t="s">
        <v>6354</v>
      </c>
      <c r="F5132" s="1546" t="s">
        <v>1962</v>
      </c>
      <c r="G5132" s="1818"/>
      <c r="H5132" s="1818"/>
      <c r="I5132" s="1818">
        <v>1</v>
      </c>
      <c r="J5132" s="1546" t="s">
        <v>6523</v>
      </c>
      <c r="K5132" s="1546" t="s">
        <v>6456</v>
      </c>
      <c r="L5132" s="1546" t="s">
        <v>6515</v>
      </c>
    </row>
    <row r="5133" spans="1:12">
      <c r="A5133" s="1546" t="s">
        <v>314</v>
      </c>
      <c r="B5133" s="1817">
        <v>20076</v>
      </c>
      <c r="C5133" s="1546" t="s">
        <v>2822</v>
      </c>
      <c r="D5133" s="1546" t="s">
        <v>2430</v>
      </c>
      <c r="E5133" s="1546" t="s">
        <v>6280</v>
      </c>
      <c r="F5133" s="1546" t="s">
        <v>750</v>
      </c>
      <c r="G5133" s="1818"/>
      <c r="H5133" s="1818"/>
      <c r="I5133" s="1818">
        <v>1</v>
      </c>
      <c r="J5133" s="1546" t="s">
        <v>6523</v>
      </c>
      <c r="K5133" s="1546" t="s">
        <v>6456</v>
      </c>
      <c r="L5133" s="1546" t="s">
        <v>6515</v>
      </c>
    </row>
    <row r="5134" spans="1:12">
      <c r="A5134" s="1546" t="s">
        <v>314</v>
      </c>
      <c r="B5134" s="1817">
        <v>20077</v>
      </c>
      <c r="C5134" s="1546" t="s">
        <v>2822</v>
      </c>
      <c r="D5134" s="1546" t="s">
        <v>2430</v>
      </c>
      <c r="E5134" s="1546" t="s">
        <v>18</v>
      </c>
      <c r="F5134" s="1546" t="s">
        <v>6515</v>
      </c>
      <c r="G5134" s="1818"/>
      <c r="H5134" s="1818"/>
      <c r="I5134" s="1818">
        <v>1</v>
      </c>
      <c r="J5134" s="1546" t="s">
        <v>6523</v>
      </c>
      <c r="K5134" s="1546" t="s">
        <v>6456</v>
      </c>
      <c r="L5134" s="1546" t="s">
        <v>6515</v>
      </c>
    </row>
    <row r="5135" spans="1:12">
      <c r="A5135" s="1546" t="s">
        <v>314</v>
      </c>
      <c r="B5135" s="1817">
        <v>20078</v>
      </c>
      <c r="C5135" s="1546" t="s">
        <v>2822</v>
      </c>
      <c r="D5135" s="1546" t="s">
        <v>2430</v>
      </c>
      <c r="E5135" s="1546" t="s">
        <v>970</v>
      </c>
      <c r="F5135" s="1546" t="s">
        <v>1344</v>
      </c>
      <c r="G5135" s="1818"/>
      <c r="H5135" s="1818"/>
      <c r="I5135" s="1818">
        <v>1</v>
      </c>
      <c r="J5135" s="1546" t="s">
        <v>6523</v>
      </c>
      <c r="K5135" s="1546" t="s">
        <v>6456</v>
      </c>
      <c r="L5135" s="1546" t="s">
        <v>6515</v>
      </c>
    </row>
    <row r="5136" spans="1:12">
      <c r="A5136" s="1546" t="s">
        <v>314</v>
      </c>
      <c r="B5136" s="1817">
        <v>20079</v>
      </c>
      <c r="C5136" s="1546" t="s">
        <v>2822</v>
      </c>
      <c r="D5136" s="1546" t="s">
        <v>2430</v>
      </c>
      <c r="E5136" s="1546" t="s">
        <v>6584</v>
      </c>
      <c r="F5136" s="1546" t="s">
        <v>1545</v>
      </c>
      <c r="G5136" s="1818"/>
      <c r="H5136" s="1818"/>
      <c r="I5136" s="1818">
        <v>2</v>
      </c>
      <c r="J5136" s="1546" t="s">
        <v>6523</v>
      </c>
      <c r="K5136" s="1546" t="s">
        <v>6456</v>
      </c>
      <c r="L5136" s="1546" t="s">
        <v>6515</v>
      </c>
    </row>
    <row r="5137" spans="1:12">
      <c r="A5137" s="1546" t="s">
        <v>314</v>
      </c>
      <c r="B5137" s="1817">
        <v>20080</v>
      </c>
      <c r="C5137" s="1546" t="s">
        <v>2822</v>
      </c>
      <c r="D5137" s="1546" t="s">
        <v>2430</v>
      </c>
      <c r="E5137" s="1546" t="s">
        <v>6601</v>
      </c>
      <c r="F5137" s="1546" t="s">
        <v>424</v>
      </c>
      <c r="G5137" s="1818"/>
      <c r="H5137" s="1818"/>
      <c r="I5137" s="1818">
        <v>1</v>
      </c>
      <c r="J5137" s="1546" t="s">
        <v>6523</v>
      </c>
      <c r="K5137" s="1546" t="s">
        <v>6456</v>
      </c>
      <c r="L5137" s="1546" t="s">
        <v>6515</v>
      </c>
    </row>
    <row r="5138" spans="1:12">
      <c r="A5138" s="1546" t="s">
        <v>314</v>
      </c>
      <c r="B5138" s="1817">
        <v>20081</v>
      </c>
      <c r="C5138" s="1546" t="s">
        <v>2822</v>
      </c>
      <c r="D5138" s="1546" t="s">
        <v>2430</v>
      </c>
      <c r="E5138" s="1546" t="s">
        <v>6602</v>
      </c>
      <c r="F5138" s="1546" t="s">
        <v>335</v>
      </c>
      <c r="G5138" s="1818"/>
      <c r="H5138" s="1818"/>
      <c r="I5138" s="1818">
        <v>1</v>
      </c>
      <c r="J5138" s="1546" t="s">
        <v>6523</v>
      </c>
      <c r="K5138" s="1546" t="s">
        <v>6456</v>
      </c>
      <c r="L5138" s="1546" t="s">
        <v>6515</v>
      </c>
    </row>
    <row r="5139" spans="1:12">
      <c r="A5139" s="1546" t="s">
        <v>314</v>
      </c>
      <c r="B5139" s="1817">
        <v>20082</v>
      </c>
      <c r="C5139" s="1546" t="s">
        <v>2822</v>
      </c>
      <c r="D5139" s="1546" t="s">
        <v>2430</v>
      </c>
      <c r="E5139" s="1546" t="s">
        <v>1040</v>
      </c>
      <c r="F5139" s="1546" t="s">
        <v>1041</v>
      </c>
      <c r="G5139" s="1818"/>
      <c r="H5139" s="1818"/>
      <c r="I5139" s="1818">
        <v>1</v>
      </c>
      <c r="J5139" s="1546" t="s">
        <v>6523</v>
      </c>
      <c r="K5139" s="1546" t="s">
        <v>6456</v>
      </c>
      <c r="L5139" s="1546" t="s">
        <v>6515</v>
      </c>
    </row>
    <row r="5140" spans="1:12">
      <c r="A5140" s="1546" t="s">
        <v>314</v>
      </c>
      <c r="B5140" s="1817">
        <v>20083</v>
      </c>
      <c r="C5140" s="1546" t="s">
        <v>2822</v>
      </c>
      <c r="D5140" s="1546" t="s">
        <v>2430</v>
      </c>
      <c r="E5140" s="1546" t="s">
        <v>488</v>
      </c>
      <c r="F5140" s="1546" t="s">
        <v>2596</v>
      </c>
      <c r="G5140" s="1818"/>
      <c r="H5140" s="1818"/>
      <c r="I5140" s="1818">
        <v>1</v>
      </c>
      <c r="J5140" s="1546" t="s">
        <v>6523</v>
      </c>
      <c r="K5140" s="1546" t="s">
        <v>6456</v>
      </c>
      <c r="L5140" s="1546" t="s">
        <v>6515</v>
      </c>
    </row>
    <row r="5141" spans="1:12">
      <c r="A5141" s="1546" t="s">
        <v>314</v>
      </c>
      <c r="B5141" s="1817">
        <v>20087</v>
      </c>
      <c r="C5141" s="1546" t="s">
        <v>2822</v>
      </c>
      <c r="D5141" s="1546" t="s">
        <v>2430</v>
      </c>
      <c r="E5141" s="1546" t="s">
        <v>1619</v>
      </c>
      <c r="F5141" s="1546" t="s">
        <v>816</v>
      </c>
      <c r="G5141" s="1818"/>
      <c r="H5141" s="1818"/>
      <c r="I5141" s="1818">
        <v>1</v>
      </c>
      <c r="J5141" s="1546" t="s">
        <v>6523</v>
      </c>
      <c r="K5141" s="1546" t="s">
        <v>6456</v>
      </c>
      <c r="L5141" s="1546" t="s">
        <v>6515</v>
      </c>
    </row>
    <row r="5142" spans="1:12">
      <c r="A5142" s="1546" t="s">
        <v>314</v>
      </c>
      <c r="B5142" s="1817">
        <v>20088</v>
      </c>
      <c r="C5142" s="1546" t="s">
        <v>2822</v>
      </c>
      <c r="D5142" s="1546" t="s">
        <v>2430</v>
      </c>
      <c r="E5142" s="1546" t="s">
        <v>998</v>
      </c>
      <c r="F5142" s="1546" t="s">
        <v>997</v>
      </c>
      <c r="G5142" s="1818"/>
      <c r="H5142" s="1818"/>
      <c r="I5142" s="1818">
        <v>1</v>
      </c>
      <c r="J5142" s="1546" t="s">
        <v>6523</v>
      </c>
      <c r="K5142" s="1546" t="s">
        <v>6456</v>
      </c>
      <c r="L5142" s="1546" t="s">
        <v>6515</v>
      </c>
    </row>
    <row r="5143" spans="1:12">
      <c r="A5143" s="1546" t="s">
        <v>314</v>
      </c>
      <c r="B5143" s="1817">
        <v>20089</v>
      </c>
      <c r="C5143" s="1546" t="s">
        <v>2822</v>
      </c>
      <c r="D5143" s="1546" t="s">
        <v>2430</v>
      </c>
      <c r="E5143" s="1546" t="s">
        <v>1349</v>
      </c>
      <c r="F5143" s="1546" t="s">
        <v>1348</v>
      </c>
      <c r="G5143" s="1818"/>
      <c r="H5143" s="1818"/>
      <c r="I5143" s="1818">
        <v>1</v>
      </c>
      <c r="J5143" s="1546" t="s">
        <v>6523</v>
      </c>
      <c r="K5143" s="1546" t="s">
        <v>6456</v>
      </c>
      <c r="L5143" s="1546" t="s">
        <v>6515</v>
      </c>
    </row>
    <row r="5144" spans="1:12">
      <c r="A5144" s="1546" t="s">
        <v>314</v>
      </c>
      <c r="B5144" s="1817">
        <v>20090</v>
      </c>
      <c r="C5144" s="1546" t="s">
        <v>2822</v>
      </c>
      <c r="D5144" s="1546" t="s">
        <v>2430</v>
      </c>
      <c r="E5144" s="1546" t="s">
        <v>707</v>
      </c>
      <c r="F5144" s="1546" t="s">
        <v>708</v>
      </c>
      <c r="G5144" s="1818"/>
      <c r="H5144" s="1818"/>
      <c r="I5144" s="1818">
        <v>1</v>
      </c>
      <c r="J5144" s="1546" t="s">
        <v>6523</v>
      </c>
      <c r="K5144" s="1546" t="s">
        <v>6456</v>
      </c>
      <c r="L5144" s="1546" t="s">
        <v>6515</v>
      </c>
    </row>
    <row r="5145" spans="1:12">
      <c r="A5145" s="1546" t="s">
        <v>314</v>
      </c>
      <c r="B5145" s="1817">
        <v>20091</v>
      </c>
      <c r="C5145" s="1546" t="s">
        <v>2822</v>
      </c>
      <c r="D5145" s="1546" t="s">
        <v>2430</v>
      </c>
      <c r="E5145" s="1546" t="s">
        <v>1728</v>
      </c>
      <c r="F5145" s="1546" t="s">
        <v>1729</v>
      </c>
      <c r="G5145" s="1818"/>
      <c r="H5145" s="1818"/>
      <c r="I5145" s="1818">
        <v>1</v>
      </c>
      <c r="J5145" s="1546" t="s">
        <v>6523</v>
      </c>
      <c r="K5145" s="1546" t="s">
        <v>6456</v>
      </c>
      <c r="L5145" s="1546" t="s">
        <v>6515</v>
      </c>
    </row>
    <row r="5146" spans="1:12">
      <c r="A5146" s="1546" t="s">
        <v>314</v>
      </c>
      <c r="B5146" s="1817">
        <v>20092</v>
      </c>
      <c r="C5146" s="1546" t="s">
        <v>2822</v>
      </c>
      <c r="D5146" s="1546" t="s">
        <v>2430</v>
      </c>
      <c r="E5146" s="1546" t="s">
        <v>6109</v>
      </c>
      <c r="F5146" s="1546" t="s">
        <v>466</v>
      </c>
      <c r="G5146" s="1818"/>
      <c r="H5146" s="1818"/>
      <c r="I5146" s="1818">
        <v>1</v>
      </c>
      <c r="J5146" s="1546" t="s">
        <v>6523</v>
      </c>
      <c r="K5146" s="1546" t="s">
        <v>6456</v>
      </c>
      <c r="L5146" s="1546" t="s">
        <v>6515</v>
      </c>
    </row>
    <row r="5147" spans="1:12">
      <c r="A5147" s="1546" t="s">
        <v>314</v>
      </c>
      <c r="B5147" s="1817">
        <v>20123</v>
      </c>
      <c r="C5147" s="1546" t="s">
        <v>2835</v>
      </c>
      <c r="D5147" s="1546" t="s">
        <v>2431</v>
      </c>
      <c r="E5147" s="1546" t="s">
        <v>6228</v>
      </c>
      <c r="F5147" s="1546" t="s">
        <v>22</v>
      </c>
      <c r="G5147" s="1818">
        <v>1</v>
      </c>
      <c r="H5147" s="1818">
        <v>5</v>
      </c>
      <c r="I5147" s="1818">
        <v>5</v>
      </c>
      <c r="J5147" s="1546" t="s">
        <v>6527</v>
      </c>
      <c r="K5147" s="1546" t="s">
        <v>6456</v>
      </c>
      <c r="L5147" s="1546" t="s">
        <v>6515</v>
      </c>
    </row>
    <row r="5148" spans="1:12">
      <c r="A5148" s="1546" t="s">
        <v>314</v>
      </c>
      <c r="B5148" s="1817">
        <v>20162</v>
      </c>
      <c r="C5148" s="1546" t="s">
        <v>2835</v>
      </c>
      <c r="D5148" s="1546" t="s">
        <v>2432</v>
      </c>
      <c r="E5148" s="1546" t="s">
        <v>6239</v>
      </c>
      <c r="F5148" s="1546" t="s">
        <v>347</v>
      </c>
      <c r="G5148" s="1818">
        <v>1</v>
      </c>
      <c r="H5148" s="1818">
        <v>5</v>
      </c>
      <c r="I5148" s="1818">
        <v>5</v>
      </c>
      <c r="J5148" s="1546" t="s">
        <v>6527</v>
      </c>
      <c r="K5148" s="1546" t="s">
        <v>6456</v>
      </c>
      <c r="L5148" s="1546" t="s">
        <v>6515</v>
      </c>
    </row>
    <row r="5149" spans="1:12">
      <c r="A5149" s="1546" t="s">
        <v>314</v>
      </c>
      <c r="B5149" s="1817">
        <v>20163</v>
      </c>
      <c r="C5149" s="1546" t="s">
        <v>2835</v>
      </c>
      <c r="D5149" s="1546" t="s">
        <v>2432</v>
      </c>
      <c r="E5149" s="1546" t="s">
        <v>6240</v>
      </c>
      <c r="F5149" s="1546" t="s">
        <v>349</v>
      </c>
      <c r="G5149" s="1818">
        <v>1</v>
      </c>
      <c r="H5149" s="1818">
        <v>5</v>
      </c>
      <c r="I5149" s="1818">
        <v>5</v>
      </c>
      <c r="J5149" s="1546" t="s">
        <v>6527</v>
      </c>
      <c r="K5149" s="1546" t="s">
        <v>6456</v>
      </c>
      <c r="L5149" s="1546" t="s">
        <v>6515</v>
      </c>
    </row>
    <row r="5150" spans="1:12">
      <c r="A5150" s="1546" t="s">
        <v>314</v>
      </c>
      <c r="B5150" s="1817">
        <v>20164</v>
      </c>
      <c r="C5150" s="1546" t="s">
        <v>2835</v>
      </c>
      <c r="D5150" s="1546" t="s">
        <v>2432</v>
      </c>
      <c r="E5150" s="1546" t="s">
        <v>458</v>
      </c>
      <c r="F5150" s="1546" t="s">
        <v>457</v>
      </c>
      <c r="G5150" s="1818">
        <v>1</v>
      </c>
      <c r="H5150" s="1818">
        <v>5</v>
      </c>
      <c r="I5150" s="1818">
        <v>5</v>
      </c>
      <c r="J5150" s="1546" t="s">
        <v>6527</v>
      </c>
      <c r="K5150" s="1546" t="s">
        <v>6456</v>
      </c>
      <c r="L5150" s="1546" t="s">
        <v>6515</v>
      </c>
    </row>
    <row r="5151" spans="1:12">
      <c r="A5151" s="1546" t="s">
        <v>314</v>
      </c>
      <c r="B5151" s="1817">
        <v>20165</v>
      </c>
      <c r="C5151" s="1546" t="s">
        <v>2835</v>
      </c>
      <c r="D5151" s="1546" t="s">
        <v>2432</v>
      </c>
      <c r="E5151" s="1546" t="s">
        <v>6249</v>
      </c>
      <c r="F5151" s="1546" t="s">
        <v>453</v>
      </c>
      <c r="G5151" s="1818">
        <v>1</v>
      </c>
      <c r="H5151" s="1818">
        <v>5</v>
      </c>
      <c r="I5151" s="1818">
        <v>5</v>
      </c>
      <c r="J5151" s="1546" t="s">
        <v>6527</v>
      </c>
      <c r="K5151" s="1546" t="s">
        <v>6456</v>
      </c>
      <c r="L5151" s="1546" t="s">
        <v>6515</v>
      </c>
    </row>
    <row r="5152" spans="1:12">
      <c r="A5152" s="1546" t="s">
        <v>314</v>
      </c>
      <c r="B5152" s="1817">
        <v>20198</v>
      </c>
      <c r="C5152" s="1546" t="s">
        <v>2835</v>
      </c>
      <c r="D5152" s="1546" t="s">
        <v>2433</v>
      </c>
      <c r="E5152" s="1546" t="s">
        <v>494</v>
      </c>
      <c r="F5152" s="1546" t="s">
        <v>303</v>
      </c>
      <c r="G5152" s="1818">
        <v>3</v>
      </c>
      <c r="H5152" s="1818">
        <v>50</v>
      </c>
      <c r="I5152" s="1818">
        <v>150</v>
      </c>
      <c r="J5152" s="1546" t="s">
        <v>6527</v>
      </c>
      <c r="K5152" s="1546" t="s">
        <v>6456</v>
      </c>
      <c r="L5152" s="1546" t="s">
        <v>6515</v>
      </c>
    </row>
    <row r="5153" spans="1:12">
      <c r="A5153" s="1546" t="s">
        <v>314</v>
      </c>
      <c r="B5153" s="1817">
        <v>20199</v>
      </c>
      <c r="C5153" s="1546" t="s">
        <v>2835</v>
      </c>
      <c r="D5153" s="1546" t="s">
        <v>2433</v>
      </c>
      <c r="E5153" s="1546" t="s">
        <v>495</v>
      </c>
      <c r="F5153" s="1546" t="s">
        <v>303</v>
      </c>
      <c r="G5153" s="1818">
        <v>4</v>
      </c>
      <c r="H5153" s="1818">
        <v>50</v>
      </c>
      <c r="I5153" s="1818">
        <v>200</v>
      </c>
      <c r="J5153" s="1546" t="s">
        <v>6527</v>
      </c>
      <c r="K5153" s="1546" t="s">
        <v>6456</v>
      </c>
      <c r="L5153" s="1546" t="s">
        <v>6515</v>
      </c>
    </row>
    <row r="5154" spans="1:12">
      <c r="A5154" s="1546" t="s">
        <v>314</v>
      </c>
      <c r="B5154" s="1817">
        <v>20200</v>
      </c>
      <c r="C5154" s="1546" t="s">
        <v>2835</v>
      </c>
      <c r="D5154" s="1546" t="s">
        <v>2433</v>
      </c>
      <c r="E5154" s="1546" t="s">
        <v>496</v>
      </c>
      <c r="F5154" s="1546" t="s">
        <v>303</v>
      </c>
      <c r="G5154" s="1818">
        <v>5</v>
      </c>
      <c r="H5154" s="1818">
        <v>50</v>
      </c>
      <c r="I5154" s="1818">
        <v>250</v>
      </c>
      <c r="J5154" s="1546" t="s">
        <v>6527</v>
      </c>
      <c r="K5154" s="1546" t="s">
        <v>6456</v>
      </c>
      <c r="L5154" s="1546" t="s">
        <v>6515</v>
      </c>
    </row>
    <row r="5155" spans="1:12">
      <c r="A5155" s="1546" t="s">
        <v>314</v>
      </c>
      <c r="B5155" s="1817">
        <v>20201</v>
      </c>
      <c r="C5155" s="1546" t="s">
        <v>2835</v>
      </c>
      <c r="D5155" s="1546" t="s">
        <v>2433</v>
      </c>
      <c r="E5155" s="1546" t="s">
        <v>1136</v>
      </c>
      <c r="F5155" s="1546" t="s">
        <v>1135</v>
      </c>
      <c r="G5155" s="1818">
        <v>1</v>
      </c>
      <c r="H5155" s="1818">
        <v>100</v>
      </c>
      <c r="I5155" s="1818">
        <v>100</v>
      </c>
      <c r="J5155" s="1546" t="s">
        <v>6527</v>
      </c>
      <c r="K5155" s="1546" t="s">
        <v>6456</v>
      </c>
      <c r="L5155" s="1546" t="s">
        <v>6515</v>
      </c>
    </row>
    <row r="5156" spans="1:12">
      <c r="A5156" s="1546" t="s">
        <v>314</v>
      </c>
      <c r="B5156" s="1817">
        <v>20203</v>
      </c>
      <c r="C5156" s="1546" t="s">
        <v>2835</v>
      </c>
      <c r="D5156" s="1546" t="s">
        <v>2433</v>
      </c>
      <c r="E5156" s="1546" t="s">
        <v>6217</v>
      </c>
      <c r="F5156" s="1546" t="s">
        <v>1385</v>
      </c>
      <c r="G5156" s="1818">
        <v>1</v>
      </c>
      <c r="H5156" s="1818">
        <v>4</v>
      </c>
      <c r="I5156" s="1818">
        <v>4</v>
      </c>
      <c r="J5156" s="1546" t="s">
        <v>6527</v>
      </c>
      <c r="K5156" s="1546" t="s">
        <v>6456</v>
      </c>
      <c r="L5156" s="1546" t="s">
        <v>6515</v>
      </c>
    </row>
    <row r="5157" spans="1:12">
      <c r="A5157" s="1546" t="s">
        <v>314</v>
      </c>
      <c r="B5157" s="1817">
        <v>20205</v>
      </c>
      <c r="C5157" s="1546" t="s">
        <v>2835</v>
      </c>
      <c r="D5157" s="1546" t="s">
        <v>2433</v>
      </c>
      <c r="E5157" s="1546" t="s">
        <v>948</v>
      </c>
      <c r="F5157" s="1546" t="s">
        <v>947</v>
      </c>
      <c r="G5157" s="1818">
        <v>2</v>
      </c>
      <c r="H5157" s="1818">
        <v>25</v>
      </c>
      <c r="I5157" s="1818">
        <v>50</v>
      </c>
      <c r="J5157" s="1546" t="s">
        <v>6527</v>
      </c>
      <c r="K5157" s="1546" t="s">
        <v>6456</v>
      </c>
      <c r="L5157" s="1546" t="s">
        <v>6515</v>
      </c>
    </row>
    <row r="5158" spans="1:12">
      <c r="A5158" s="1546" t="s">
        <v>314</v>
      </c>
      <c r="B5158" s="1817">
        <v>20206</v>
      </c>
      <c r="C5158" s="1546" t="s">
        <v>2835</v>
      </c>
      <c r="D5158" s="1546" t="s">
        <v>2433</v>
      </c>
      <c r="E5158" s="1546" t="s">
        <v>6533</v>
      </c>
      <c r="F5158" s="1546" t="s">
        <v>377</v>
      </c>
      <c r="G5158" s="1818">
        <v>1</v>
      </c>
      <c r="H5158" s="1818">
        <v>25</v>
      </c>
      <c r="I5158" s="1818">
        <v>25</v>
      </c>
      <c r="J5158" s="1546" t="s">
        <v>6527</v>
      </c>
      <c r="K5158" s="1546" t="s">
        <v>6456</v>
      </c>
      <c r="L5158" s="1546" t="s">
        <v>6515</v>
      </c>
    </row>
    <row r="5159" spans="1:12">
      <c r="A5159" s="1546" t="s">
        <v>314</v>
      </c>
      <c r="B5159" s="1817">
        <v>20207</v>
      </c>
      <c r="C5159" s="1546" t="s">
        <v>2835</v>
      </c>
      <c r="D5159" s="1546" t="s">
        <v>2433</v>
      </c>
      <c r="E5159" s="1546" t="s">
        <v>6244</v>
      </c>
      <c r="F5159" s="1546" t="s">
        <v>379</v>
      </c>
      <c r="G5159" s="1818">
        <v>2</v>
      </c>
      <c r="H5159" s="1818">
        <v>20</v>
      </c>
      <c r="I5159" s="1818">
        <v>40</v>
      </c>
      <c r="J5159" s="1546" t="s">
        <v>6527</v>
      </c>
      <c r="K5159" s="1546" t="s">
        <v>6456</v>
      </c>
      <c r="L5159" s="1546" t="s">
        <v>6515</v>
      </c>
    </row>
    <row r="5160" spans="1:12">
      <c r="A5160" s="1546" t="s">
        <v>314</v>
      </c>
      <c r="B5160" s="1817">
        <v>20208</v>
      </c>
      <c r="C5160" s="1546" t="s">
        <v>2835</v>
      </c>
      <c r="D5160" s="1546" t="s">
        <v>2433</v>
      </c>
      <c r="E5160" s="1546" t="s">
        <v>711</v>
      </c>
      <c r="F5160" s="1546" t="s">
        <v>712</v>
      </c>
      <c r="G5160" s="1818">
        <v>1</v>
      </c>
      <c r="H5160" s="1818">
        <v>20</v>
      </c>
      <c r="I5160" s="1818">
        <v>20</v>
      </c>
      <c r="J5160" s="1546" t="s">
        <v>6527</v>
      </c>
      <c r="K5160" s="1546" t="s">
        <v>6456</v>
      </c>
      <c r="L5160" s="1546" t="s">
        <v>6515</v>
      </c>
    </row>
    <row r="5161" spans="1:12">
      <c r="A5161" s="1546" t="s">
        <v>314</v>
      </c>
      <c r="B5161" s="1817">
        <v>20210</v>
      </c>
      <c r="C5161" s="1546" t="s">
        <v>2835</v>
      </c>
      <c r="D5161" s="1546" t="s">
        <v>2433</v>
      </c>
      <c r="E5161" s="1546" t="s">
        <v>497</v>
      </c>
      <c r="F5161" s="1546" t="s">
        <v>498</v>
      </c>
      <c r="G5161" s="1818">
        <v>1</v>
      </c>
      <c r="H5161" s="1818"/>
      <c r="I5161" s="1818">
        <v>100</v>
      </c>
      <c r="J5161" s="1546" t="s">
        <v>6523</v>
      </c>
      <c r="K5161" s="1546" t="s">
        <v>6456</v>
      </c>
      <c r="L5161" s="1546" t="s">
        <v>6515</v>
      </c>
    </row>
    <row r="5162" spans="1:12">
      <c r="A5162" s="1546" t="s">
        <v>314</v>
      </c>
      <c r="B5162" s="1817">
        <v>20211</v>
      </c>
      <c r="C5162" s="1546" t="s">
        <v>2835</v>
      </c>
      <c r="D5162" s="1546" t="s">
        <v>2433</v>
      </c>
      <c r="E5162" s="1546" t="s">
        <v>1432</v>
      </c>
      <c r="F5162" s="1546" t="s">
        <v>6515</v>
      </c>
      <c r="G5162" s="1818"/>
      <c r="H5162" s="1818"/>
      <c r="I5162" s="1818">
        <v>100</v>
      </c>
      <c r="J5162" s="1546" t="s">
        <v>6523</v>
      </c>
      <c r="K5162" s="1546" t="s">
        <v>6456</v>
      </c>
      <c r="L5162" s="1546" t="s">
        <v>6515</v>
      </c>
    </row>
    <row r="5163" spans="1:12">
      <c r="A5163" s="1546" t="s">
        <v>314</v>
      </c>
      <c r="B5163" s="1817">
        <v>20212</v>
      </c>
      <c r="C5163" s="1546" t="s">
        <v>2835</v>
      </c>
      <c r="D5163" s="1546" t="s">
        <v>2433</v>
      </c>
      <c r="E5163" s="1546" t="s">
        <v>1433</v>
      </c>
      <c r="F5163" s="1546" t="s">
        <v>1434</v>
      </c>
      <c r="G5163" s="1818">
        <v>1</v>
      </c>
      <c r="H5163" s="1818"/>
      <c r="I5163" s="1818">
        <v>100</v>
      </c>
      <c r="J5163" s="1546" t="s">
        <v>6523</v>
      </c>
      <c r="K5163" s="1546" t="s">
        <v>6456</v>
      </c>
      <c r="L5163" s="1546" t="s">
        <v>6515</v>
      </c>
    </row>
    <row r="5164" spans="1:12">
      <c r="A5164" s="1546" t="s">
        <v>314</v>
      </c>
      <c r="B5164" s="1817">
        <v>20213</v>
      </c>
      <c r="C5164" s="1546" t="s">
        <v>2835</v>
      </c>
      <c r="D5164" s="1546" t="s">
        <v>2433</v>
      </c>
      <c r="E5164" s="1546" t="s">
        <v>986</v>
      </c>
      <c r="F5164" s="1546" t="s">
        <v>987</v>
      </c>
      <c r="G5164" s="1818"/>
      <c r="H5164" s="1818"/>
      <c r="I5164" s="1818">
        <v>100</v>
      </c>
      <c r="J5164" s="1546" t="s">
        <v>6523</v>
      </c>
      <c r="K5164" s="1546" t="s">
        <v>6456</v>
      </c>
      <c r="L5164" s="1546" t="s">
        <v>6515</v>
      </c>
    </row>
    <row r="5165" spans="1:12">
      <c r="A5165" s="1546" t="s">
        <v>314</v>
      </c>
      <c r="B5165" s="1817">
        <v>20215</v>
      </c>
      <c r="C5165" s="1546" t="s">
        <v>2835</v>
      </c>
      <c r="D5165" s="1546" t="s">
        <v>2433</v>
      </c>
      <c r="E5165" s="1546" t="s">
        <v>531</v>
      </c>
      <c r="F5165" s="1546" t="s">
        <v>6544</v>
      </c>
      <c r="G5165" s="1818">
        <v>1</v>
      </c>
      <c r="H5165" s="1818">
        <v>100</v>
      </c>
      <c r="I5165" s="1818">
        <v>100</v>
      </c>
      <c r="J5165" s="1546" t="s">
        <v>6527</v>
      </c>
      <c r="K5165" s="1546" t="s">
        <v>6456</v>
      </c>
      <c r="L5165" s="1546" t="s">
        <v>6515</v>
      </c>
    </row>
    <row r="5166" spans="1:12">
      <c r="A5166" s="1546" t="s">
        <v>314</v>
      </c>
      <c r="B5166" s="1817">
        <v>20216</v>
      </c>
      <c r="C5166" s="1546" t="s">
        <v>2835</v>
      </c>
      <c r="D5166" s="1546" t="s">
        <v>2433</v>
      </c>
      <c r="E5166" s="1546" t="s">
        <v>2714</v>
      </c>
      <c r="F5166" s="1546" t="s">
        <v>6648</v>
      </c>
      <c r="G5166" s="1818">
        <v>1</v>
      </c>
      <c r="H5166" s="1818">
        <v>100</v>
      </c>
      <c r="I5166" s="1818">
        <v>100</v>
      </c>
      <c r="J5166" s="1546" t="s">
        <v>6527</v>
      </c>
      <c r="K5166" s="1546" t="s">
        <v>6456</v>
      </c>
      <c r="L5166" s="1546" t="s">
        <v>6515</v>
      </c>
    </row>
    <row r="5167" spans="1:12">
      <c r="A5167" s="1546" t="s">
        <v>314</v>
      </c>
      <c r="B5167" s="1817">
        <v>20217</v>
      </c>
      <c r="C5167" s="1546" t="s">
        <v>2835</v>
      </c>
      <c r="D5167" s="1546" t="s">
        <v>2433</v>
      </c>
      <c r="E5167" s="1546" t="s">
        <v>6080</v>
      </c>
      <c r="F5167" s="1546" t="s">
        <v>6540</v>
      </c>
      <c r="G5167" s="1818">
        <v>1</v>
      </c>
      <c r="H5167" s="1818">
        <v>100</v>
      </c>
      <c r="I5167" s="1818">
        <v>100</v>
      </c>
      <c r="J5167" s="1546" t="s">
        <v>6527</v>
      </c>
      <c r="K5167" s="1546" t="s">
        <v>6456</v>
      </c>
      <c r="L5167" s="1546" t="s">
        <v>6515</v>
      </c>
    </row>
    <row r="5168" spans="1:12">
      <c r="A5168" s="1546" t="s">
        <v>314</v>
      </c>
      <c r="B5168" s="1817">
        <v>20218</v>
      </c>
      <c r="C5168" s="1546" t="s">
        <v>2835</v>
      </c>
      <c r="D5168" s="1546" t="s">
        <v>2433</v>
      </c>
      <c r="E5168" s="1546" t="s">
        <v>1349</v>
      </c>
      <c r="F5168" s="1546" t="s">
        <v>6661</v>
      </c>
      <c r="G5168" s="1818">
        <v>1</v>
      </c>
      <c r="H5168" s="1818">
        <v>100</v>
      </c>
      <c r="I5168" s="1818">
        <v>100</v>
      </c>
      <c r="J5168" s="1546" t="s">
        <v>6527</v>
      </c>
      <c r="K5168" s="1546" t="s">
        <v>6456</v>
      </c>
      <c r="L5168" s="1546" t="s">
        <v>6515</v>
      </c>
    </row>
    <row r="5169" spans="1:12">
      <c r="A5169" s="1546" t="s">
        <v>314</v>
      </c>
      <c r="B5169" s="1817">
        <v>20219</v>
      </c>
      <c r="C5169" s="1546" t="s">
        <v>2835</v>
      </c>
      <c r="D5169" s="1546" t="s">
        <v>2433</v>
      </c>
      <c r="E5169" s="1546" t="s">
        <v>542</v>
      </c>
      <c r="F5169" s="1546" t="s">
        <v>6541</v>
      </c>
      <c r="G5169" s="1818">
        <v>1</v>
      </c>
      <c r="H5169" s="1818">
        <v>100</v>
      </c>
      <c r="I5169" s="1818">
        <v>100</v>
      </c>
      <c r="J5169" s="1546" t="s">
        <v>6527</v>
      </c>
      <c r="K5169" s="1546" t="s">
        <v>6456</v>
      </c>
      <c r="L5169" s="1546" t="s">
        <v>6515</v>
      </c>
    </row>
    <row r="5170" spans="1:12">
      <c r="A5170" s="1546" t="s">
        <v>314</v>
      </c>
      <c r="B5170" s="1817">
        <v>20221</v>
      </c>
      <c r="C5170" s="1546" t="s">
        <v>2835</v>
      </c>
      <c r="D5170" s="1546" t="s">
        <v>2433</v>
      </c>
      <c r="E5170" s="1546" t="s">
        <v>551</v>
      </c>
      <c r="F5170" s="1546" t="s">
        <v>1528</v>
      </c>
      <c r="G5170" s="1818">
        <v>1</v>
      </c>
      <c r="H5170" s="1818">
        <v>30</v>
      </c>
      <c r="I5170" s="1818">
        <v>30</v>
      </c>
      <c r="J5170" s="1546" t="s">
        <v>6527</v>
      </c>
      <c r="K5170" s="1546" t="s">
        <v>6456</v>
      </c>
      <c r="L5170" s="1546" t="s">
        <v>6515</v>
      </c>
    </row>
    <row r="5171" spans="1:12">
      <c r="A5171" s="1546" t="s">
        <v>314</v>
      </c>
      <c r="B5171" s="1817">
        <v>20222</v>
      </c>
      <c r="C5171" s="1546" t="s">
        <v>2835</v>
      </c>
      <c r="D5171" s="1546" t="s">
        <v>2433</v>
      </c>
      <c r="E5171" s="1546" t="s">
        <v>555</v>
      </c>
      <c r="F5171" s="1546" t="s">
        <v>556</v>
      </c>
      <c r="G5171" s="1818">
        <v>1</v>
      </c>
      <c r="H5171" s="1818">
        <v>30</v>
      </c>
      <c r="I5171" s="1818">
        <v>30</v>
      </c>
      <c r="J5171" s="1546" t="s">
        <v>6527</v>
      </c>
      <c r="K5171" s="1546" t="s">
        <v>6456</v>
      </c>
      <c r="L5171" s="1546" t="s">
        <v>6515</v>
      </c>
    </row>
    <row r="5172" spans="1:12">
      <c r="A5172" s="1546" t="s">
        <v>314</v>
      </c>
      <c r="B5172" s="1817">
        <v>20224</v>
      </c>
      <c r="C5172" s="1546" t="s">
        <v>2835</v>
      </c>
      <c r="D5172" s="1546" t="s">
        <v>2433</v>
      </c>
      <c r="E5172" s="1546" t="s">
        <v>515</v>
      </c>
      <c r="F5172" s="1546" t="s">
        <v>6490</v>
      </c>
      <c r="G5172" s="1818">
        <v>1</v>
      </c>
      <c r="H5172" s="1818">
        <v>30</v>
      </c>
      <c r="I5172" s="1818">
        <v>30</v>
      </c>
      <c r="J5172" s="1546" t="s">
        <v>6527</v>
      </c>
      <c r="K5172" s="1546" t="s">
        <v>6456</v>
      </c>
      <c r="L5172" s="1546" t="s">
        <v>6515</v>
      </c>
    </row>
    <row r="5173" spans="1:12">
      <c r="A5173" s="1546" t="s">
        <v>314</v>
      </c>
      <c r="B5173" s="1817">
        <v>20225</v>
      </c>
      <c r="C5173" s="1546" t="s">
        <v>2835</v>
      </c>
      <c r="D5173" s="1546" t="s">
        <v>2433</v>
      </c>
      <c r="E5173" s="1546" t="s">
        <v>6377</v>
      </c>
      <c r="F5173" s="1546" t="s">
        <v>2049</v>
      </c>
      <c r="G5173" s="1818">
        <v>1</v>
      </c>
      <c r="H5173" s="1818">
        <v>30</v>
      </c>
      <c r="I5173" s="1818">
        <v>30</v>
      </c>
      <c r="J5173" s="1546" t="s">
        <v>6527</v>
      </c>
      <c r="K5173" s="1546" t="s">
        <v>6456</v>
      </c>
      <c r="L5173" s="1546" t="s">
        <v>6515</v>
      </c>
    </row>
    <row r="5174" spans="1:12">
      <c r="A5174" s="1546" t="s">
        <v>314</v>
      </c>
      <c r="B5174" s="1817">
        <v>20226</v>
      </c>
      <c r="C5174" s="1546" t="s">
        <v>2835</v>
      </c>
      <c r="D5174" s="1546" t="s">
        <v>2433</v>
      </c>
      <c r="E5174" s="1546" t="s">
        <v>558</v>
      </c>
      <c r="F5174" s="1546" t="s">
        <v>6498</v>
      </c>
      <c r="G5174" s="1818">
        <v>1</v>
      </c>
      <c r="H5174" s="1818">
        <v>30</v>
      </c>
      <c r="I5174" s="1818">
        <v>30</v>
      </c>
      <c r="J5174" s="1546" t="s">
        <v>6527</v>
      </c>
      <c r="K5174" s="1546" t="s">
        <v>6456</v>
      </c>
      <c r="L5174" s="1546" t="s">
        <v>6515</v>
      </c>
    </row>
    <row r="5175" spans="1:12">
      <c r="A5175" s="1546" t="s">
        <v>314</v>
      </c>
      <c r="B5175" s="1817">
        <v>20227</v>
      </c>
      <c r="C5175" s="1546" t="s">
        <v>2835</v>
      </c>
      <c r="D5175" s="1546" t="s">
        <v>2433</v>
      </c>
      <c r="E5175" s="1546" t="s">
        <v>1699</v>
      </c>
      <c r="F5175" s="1546" t="s">
        <v>6488</v>
      </c>
      <c r="G5175" s="1818">
        <v>1</v>
      </c>
      <c r="H5175" s="1818">
        <v>30</v>
      </c>
      <c r="I5175" s="1818">
        <v>30</v>
      </c>
      <c r="J5175" s="1546" t="s">
        <v>6527</v>
      </c>
      <c r="K5175" s="1546" t="s">
        <v>6456</v>
      </c>
      <c r="L5175" s="1546" t="s">
        <v>6515</v>
      </c>
    </row>
    <row r="5176" spans="1:12">
      <c r="A5176" s="1546" t="s">
        <v>314</v>
      </c>
      <c r="B5176" s="1817">
        <v>20228</v>
      </c>
      <c r="C5176" s="1546" t="s">
        <v>2835</v>
      </c>
      <c r="D5176" s="1546" t="s">
        <v>2433</v>
      </c>
      <c r="E5176" s="1546" t="s">
        <v>563</v>
      </c>
      <c r="F5176" s="1546" t="s">
        <v>6497</v>
      </c>
      <c r="G5176" s="1818">
        <v>1</v>
      </c>
      <c r="H5176" s="1818">
        <v>30</v>
      </c>
      <c r="I5176" s="1818">
        <v>30</v>
      </c>
      <c r="J5176" s="1546" t="s">
        <v>6527</v>
      </c>
      <c r="K5176" s="1546" t="s">
        <v>6456</v>
      </c>
      <c r="L5176" s="1546" t="s">
        <v>6515</v>
      </c>
    </row>
    <row r="5177" spans="1:12">
      <c r="A5177" s="1546" t="s">
        <v>314</v>
      </c>
      <c r="B5177" s="1817">
        <v>20230</v>
      </c>
      <c r="C5177" s="1546" t="s">
        <v>2835</v>
      </c>
      <c r="D5177" s="1546" t="s">
        <v>2433</v>
      </c>
      <c r="E5177" s="1546" t="s">
        <v>6260</v>
      </c>
      <c r="F5177" s="1546" t="s">
        <v>567</v>
      </c>
      <c r="G5177" s="1818">
        <v>2</v>
      </c>
      <c r="H5177" s="1818">
        <v>10</v>
      </c>
      <c r="I5177" s="1818">
        <v>20</v>
      </c>
      <c r="J5177" s="1546" t="s">
        <v>6527</v>
      </c>
      <c r="K5177" s="1546" t="s">
        <v>6456</v>
      </c>
      <c r="L5177" s="1546" t="s">
        <v>6515</v>
      </c>
    </row>
    <row r="5178" spans="1:12">
      <c r="A5178" s="1546" t="s">
        <v>314</v>
      </c>
      <c r="B5178" s="1817">
        <v>20232</v>
      </c>
      <c r="C5178" s="1546" t="s">
        <v>2835</v>
      </c>
      <c r="D5178" s="1546" t="s">
        <v>2433</v>
      </c>
      <c r="E5178" s="1546" t="s">
        <v>970</v>
      </c>
      <c r="F5178" s="1546" t="s">
        <v>979</v>
      </c>
      <c r="G5178" s="1818">
        <v>2</v>
      </c>
      <c r="H5178" s="1818">
        <v>10</v>
      </c>
      <c r="I5178" s="1818">
        <v>20</v>
      </c>
      <c r="J5178" s="1546" t="s">
        <v>6527</v>
      </c>
      <c r="K5178" s="1546" t="s">
        <v>6456</v>
      </c>
      <c r="L5178" s="1546" t="s">
        <v>6515</v>
      </c>
    </row>
    <row r="5179" spans="1:12">
      <c r="A5179" s="1546" t="s">
        <v>314</v>
      </c>
      <c r="B5179" s="1817">
        <v>20234</v>
      </c>
      <c r="C5179" s="1546" t="s">
        <v>2835</v>
      </c>
      <c r="D5179" s="1546" t="s">
        <v>2433</v>
      </c>
      <c r="E5179" s="1546" t="s">
        <v>1007</v>
      </c>
      <c r="F5179" s="1546" t="s">
        <v>1006</v>
      </c>
      <c r="G5179" s="1818">
        <v>1</v>
      </c>
      <c r="H5179" s="1818">
        <v>10</v>
      </c>
      <c r="I5179" s="1818">
        <v>10</v>
      </c>
      <c r="J5179" s="1546" t="s">
        <v>6527</v>
      </c>
      <c r="K5179" s="1546" t="s">
        <v>6456</v>
      </c>
      <c r="L5179" s="1546" t="s">
        <v>6515</v>
      </c>
    </row>
    <row r="5180" spans="1:12">
      <c r="A5180" s="1546" t="s">
        <v>314</v>
      </c>
      <c r="B5180" s="1817">
        <v>20235</v>
      </c>
      <c r="C5180" s="1546" t="s">
        <v>2835</v>
      </c>
      <c r="D5180" s="1546" t="s">
        <v>2433</v>
      </c>
      <c r="E5180" s="1546" t="s">
        <v>1196</v>
      </c>
      <c r="F5180" s="1546" t="s">
        <v>2681</v>
      </c>
      <c r="G5180" s="1818">
        <v>1</v>
      </c>
      <c r="H5180" s="1818">
        <v>10</v>
      </c>
      <c r="I5180" s="1818">
        <v>10</v>
      </c>
      <c r="J5180" s="1546" t="s">
        <v>6527</v>
      </c>
      <c r="K5180" s="1546" t="s">
        <v>6456</v>
      </c>
      <c r="L5180" s="1546" t="s">
        <v>6515</v>
      </c>
    </row>
    <row r="5181" spans="1:12">
      <c r="A5181" s="1546" t="s">
        <v>314</v>
      </c>
      <c r="B5181" s="1817">
        <v>20236</v>
      </c>
      <c r="C5181" s="1546" t="s">
        <v>2835</v>
      </c>
      <c r="D5181" s="1546" t="s">
        <v>2433</v>
      </c>
      <c r="E5181" s="1546" t="s">
        <v>1694</v>
      </c>
      <c r="F5181" s="1546" t="s">
        <v>977</v>
      </c>
      <c r="G5181" s="1818">
        <v>2</v>
      </c>
      <c r="H5181" s="1818">
        <v>10</v>
      </c>
      <c r="I5181" s="1818">
        <v>20</v>
      </c>
      <c r="J5181" s="1546" t="s">
        <v>6527</v>
      </c>
      <c r="K5181" s="1546" t="s">
        <v>6456</v>
      </c>
      <c r="L5181" s="1546" t="s">
        <v>6515</v>
      </c>
    </row>
    <row r="5182" spans="1:12">
      <c r="A5182" s="1546" t="s">
        <v>314</v>
      </c>
      <c r="B5182" s="1817">
        <v>20238</v>
      </c>
      <c r="C5182" s="1546" t="s">
        <v>2835</v>
      </c>
      <c r="D5182" s="1546" t="s">
        <v>2433</v>
      </c>
      <c r="E5182" s="1546" t="s">
        <v>6102</v>
      </c>
      <c r="F5182" s="1546" t="s">
        <v>325</v>
      </c>
      <c r="G5182" s="1818">
        <v>2</v>
      </c>
      <c r="H5182" s="1818">
        <v>5</v>
      </c>
      <c r="I5182" s="1818">
        <v>10</v>
      </c>
      <c r="J5182" s="1546" t="s">
        <v>6527</v>
      </c>
      <c r="K5182" s="1546" t="s">
        <v>6456</v>
      </c>
      <c r="L5182" s="1546" t="s">
        <v>6515</v>
      </c>
    </row>
    <row r="5183" spans="1:12">
      <c r="A5183" s="1546" t="s">
        <v>314</v>
      </c>
      <c r="B5183" s="1817">
        <v>20239</v>
      </c>
      <c r="C5183" s="1546" t="s">
        <v>2835</v>
      </c>
      <c r="D5183" s="1546" t="s">
        <v>2433</v>
      </c>
      <c r="E5183" s="1546" t="s">
        <v>707</v>
      </c>
      <c r="F5183" s="1546" t="s">
        <v>708</v>
      </c>
      <c r="G5183" s="1818">
        <v>2</v>
      </c>
      <c r="H5183" s="1818">
        <v>4</v>
      </c>
      <c r="I5183" s="1818">
        <v>8</v>
      </c>
      <c r="J5183" s="1546" t="s">
        <v>6527</v>
      </c>
      <c r="K5183" s="1546" t="s">
        <v>6456</v>
      </c>
      <c r="L5183" s="1546" t="s">
        <v>6515</v>
      </c>
    </row>
    <row r="5184" spans="1:12">
      <c r="A5184" s="1546" t="s">
        <v>314</v>
      </c>
      <c r="B5184" s="1817">
        <v>20240</v>
      </c>
      <c r="C5184" s="1546" t="s">
        <v>2835</v>
      </c>
      <c r="D5184" s="1546" t="s">
        <v>2433</v>
      </c>
      <c r="E5184" s="1546" t="s">
        <v>6591</v>
      </c>
      <c r="F5184" s="1546" t="s">
        <v>1640</v>
      </c>
      <c r="G5184" s="1818">
        <v>3</v>
      </c>
      <c r="H5184" s="1818">
        <v>4</v>
      </c>
      <c r="I5184" s="1818">
        <v>12</v>
      </c>
      <c r="J5184" s="1546" t="s">
        <v>6527</v>
      </c>
      <c r="K5184" s="1546" t="s">
        <v>6456</v>
      </c>
      <c r="L5184" s="1546" t="s">
        <v>6515</v>
      </c>
    </row>
    <row r="5185" spans="1:12">
      <c r="A5185" s="1546" t="s">
        <v>314</v>
      </c>
      <c r="B5185" s="1817">
        <v>20241</v>
      </c>
      <c r="C5185" s="1546" t="s">
        <v>2835</v>
      </c>
      <c r="D5185" s="1546" t="s">
        <v>2433</v>
      </c>
      <c r="E5185" s="1546" t="s">
        <v>434</v>
      </c>
      <c r="F5185" s="1546" t="s">
        <v>1210</v>
      </c>
      <c r="G5185" s="1818">
        <v>1</v>
      </c>
      <c r="H5185" s="1818">
        <v>6</v>
      </c>
      <c r="I5185" s="1818">
        <v>6</v>
      </c>
      <c r="J5185" s="1546" t="s">
        <v>6527</v>
      </c>
      <c r="K5185" s="1546" t="s">
        <v>6456</v>
      </c>
      <c r="L5185" s="1546" t="s">
        <v>6515</v>
      </c>
    </row>
    <row r="5186" spans="1:12">
      <c r="A5186" s="1546" t="s">
        <v>314</v>
      </c>
      <c r="B5186" s="1817">
        <v>20242</v>
      </c>
      <c r="C5186" s="1546" t="s">
        <v>2835</v>
      </c>
      <c r="D5186" s="1546" t="s">
        <v>2433</v>
      </c>
      <c r="E5186" s="1546" t="s">
        <v>6109</v>
      </c>
      <c r="F5186" s="1546" t="s">
        <v>466</v>
      </c>
      <c r="G5186" s="1818">
        <v>2</v>
      </c>
      <c r="H5186" s="1818">
        <v>4</v>
      </c>
      <c r="I5186" s="1818">
        <v>8</v>
      </c>
      <c r="J5186" s="1546" t="s">
        <v>6527</v>
      </c>
      <c r="K5186" s="1546" t="s">
        <v>6456</v>
      </c>
      <c r="L5186" s="1546" t="s">
        <v>6515</v>
      </c>
    </row>
    <row r="5187" spans="1:12">
      <c r="A5187" s="1546" t="s">
        <v>314</v>
      </c>
      <c r="B5187" s="1817">
        <v>20244</v>
      </c>
      <c r="C5187" s="1546" t="s">
        <v>2835</v>
      </c>
      <c r="D5187" s="1546" t="s">
        <v>2433</v>
      </c>
      <c r="E5187" s="1546" t="s">
        <v>6226</v>
      </c>
      <c r="F5187" s="1546" t="s">
        <v>38</v>
      </c>
      <c r="G5187" s="1818">
        <v>1</v>
      </c>
      <c r="H5187" s="1818">
        <v>5</v>
      </c>
      <c r="I5187" s="1818">
        <v>5</v>
      </c>
      <c r="J5187" s="1546" t="s">
        <v>6527</v>
      </c>
      <c r="K5187" s="1546" t="s">
        <v>6456</v>
      </c>
      <c r="L5187" s="1546" t="s">
        <v>6515</v>
      </c>
    </row>
    <row r="5188" spans="1:12">
      <c r="A5188" s="1546" t="s">
        <v>314</v>
      </c>
      <c r="B5188" s="1817">
        <v>20245</v>
      </c>
      <c r="C5188" s="1546" t="s">
        <v>2835</v>
      </c>
      <c r="D5188" s="1546" t="s">
        <v>2433</v>
      </c>
      <c r="E5188" s="1546" t="s">
        <v>6228</v>
      </c>
      <c r="F5188" s="1546" t="s">
        <v>22</v>
      </c>
      <c r="G5188" s="1818">
        <v>2</v>
      </c>
      <c r="H5188" s="1818">
        <v>5</v>
      </c>
      <c r="I5188" s="1818">
        <v>10</v>
      </c>
      <c r="J5188" s="1546" t="s">
        <v>6527</v>
      </c>
      <c r="K5188" s="1546" t="s">
        <v>6456</v>
      </c>
      <c r="L5188" s="1546" t="s">
        <v>6515</v>
      </c>
    </row>
    <row r="5189" spans="1:12">
      <c r="A5189" s="1546" t="s">
        <v>314</v>
      </c>
      <c r="B5189" s="1817">
        <v>20246</v>
      </c>
      <c r="C5189" s="1546" t="s">
        <v>2835</v>
      </c>
      <c r="D5189" s="1546" t="s">
        <v>2433</v>
      </c>
      <c r="E5189" s="1546" t="s">
        <v>939</v>
      </c>
      <c r="F5189" s="1546" t="s">
        <v>938</v>
      </c>
      <c r="G5189" s="1818">
        <v>1</v>
      </c>
      <c r="H5189" s="1818">
        <v>5</v>
      </c>
      <c r="I5189" s="1818">
        <v>5</v>
      </c>
      <c r="J5189" s="1546" t="s">
        <v>6527</v>
      </c>
      <c r="K5189" s="1546" t="s">
        <v>6456</v>
      </c>
      <c r="L5189" s="1546" t="s">
        <v>6515</v>
      </c>
    </row>
    <row r="5190" spans="1:12">
      <c r="A5190" s="1546" t="s">
        <v>314</v>
      </c>
      <c r="B5190" s="1817">
        <v>20247</v>
      </c>
      <c r="C5190" s="1546" t="s">
        <v>2835</v>
      </c>
      <c r="D5190" s="1546" t="s">
        <v>2433</v>
      </c>
      <c r="E5190" s="1546" t="s">
        <v>6245</v>
      </c>
      <c r="F5190" s="1546" t="s">
        <v>383</v>
      </c>
      <c r="G5190" s="1818">
        <v>1</v>
      </c>
      <c r="H5190" s="1818">
        <v>5</v>
      </c>
      <c r="I5190" s="1818">
        <v>5</v>
      </c>
      <c r="J5190" s="1546" t="s">
        <v>6527</v>
      </c>
      <c r="K5190" s="1546" t="s">
        <v>6456</v>
      </c>
      <c r="L5190" s="1546" t="s">
        <v>6515</v>
      </c>
    </row>
    <row r="5191" spans="1:12">
      <c r="A5191" s="1546" t="s">
        <v>314</v>
      </c>
      <c r="B5191" s="1817">
        <v>20248</v>
      </c>
      <c r="C5191" s="1546" t="s">
        <v>2835</v>
      </c>
      <c r="D5191" s="1546" t="s">
        <v>2433</v>
      </c>
      <c r="E5191" s="1546" t="s">
        <v>962</v>
      </c>
      <c r="F5191" s="1546" t="s">
        <v>961</v>
      </c>
      <c r="G5191" s="1818">
        <v>1</v>
      </c>
      <c r="H5191" s="1818">
        <v>5</v>
      </c>
      <c r="I5191" s="1818">
        <v>5</v>
      </c>
      <c r="J5191" s="1546" t="s">
        <v>6527</v>
      </c>
      <c r="K5191" s="1546" t="s">
        <v>6456</v>
      </c>
      <c r="L5191" s="1546" t="s">
        <v>6515</v>
      </c>
    </row>
    <row r="5192" spans="1:12">
      <c r="A5192" s="1546" t="s">
        <v>314</v>
      </c>
      <c r="B5192" s="1817">
        <v>20249</v>
      </c>
      <c r="C5192" s="1546" t="s">
        <v>2835</v>
      </c>
      <c r="D5192" s="1546" t="s">
        <v>2433</v>
      </c>
      <c r="E5192" s="1546" t="s">
        <v>1205</v>
      </c>
      <c r="F5192" s="1546" t="s">
        <v>6515</v>
      </c>
      <c r="G5192" s="1818">
        <v>2</v>
      </c>
      <c r="H5192" s="1818">
        <v>10</v>
      </c>
      <c r="I5192" s="1818">
        <v>20</v>
      </c>
      <c r="J5192" s="1546" t="s">
        <v>6527</v>
      </c>
      <c r="K5192" s="1546" t="s">
        <v>6456</v>
      </c>
      <c r="L5192" s="1546" t="s">
        <v>6515</v>
      </c>
    </row>
    <row r="5193" spans="1:12">
      <c r="A5193" s="1546" t="s">
        <v>314</v>
      </c>
      <c r="B5193" s="1817">
        <v>20250</v>
      </c>
      <c r="C5193" s="1546" t="s">
        <v>2835</v>
      </c>
      <c r="D5193" s="1546" t="s">
        <v>2433</v>
      </c>
      <c r="E5193" s="1546" t="s">
        <v>2838</v>
      </c>
      <c r="F5193" s="1546" t="s">
        <v>6515</v>
      </c>
      <c r="G5193" s="1818">
        <v>1</v>
      </c>
      <c r="H5193" s="1818">
        <v>10</v>
      </c>
      <c r="I5193" s="1818">
        <v>10</v>
      </c>
      <c r="J5193" s="1546" t="s">
        <v>6527</v>
      </c>
      <c r="K5193" s="1546" t="s">
        <v>6456</v>
      </c>
      <c r="L5193" s="1546" t="s">
        <v>6515</v>
      </c>
    </row>
    <row r="5194" spans="1:12">
      <c r="A5194" s="1546" t="s">
        <v>314</v>
      </c>
      <c r="B5194" s="1817">
        <v>20251</v>
      </c>
      <c r="C5194" s="1546" t="s">
        <v>2835</v>
      </c>
      <c r="D5194" s="1546" t="s">
        <v>2433</v>
      </c>
      <c r="E5194" s="1546" t="s">
        <v>6112</v>
      </c>
      <c r="F5194" s="1546" t="s">
        <v>6515</v>
      </c>
      <c r="G5194" s="1818">
        <v>2</v>
      </c>
      <c r="H5194" s="1818">
        <v>5</v>
      </c>
      <c r="I5194" s="1818">
        <v>10</v>
      </c>
      <c r="J5194" s="1546" t="s">
        <v>6527</v>
      </c>
      <c r="K5194" s="1546" t="s">
        <v>6456</v>
      </c>
      <c r="L5194" s="1546" t="s">
        <v>6515</v>
      </c>
    </row>
    <row r="5195" spans="1:12">
      <c r="A5195" s="1546" t="s">
        <v>314</v>
      </c>
      <c r="B5195" s="1817">
        <v>20253</v>
      </c>
      <c r="C5195" s="1546" t="s">
        <v>2835</v>
      </c>
      <c r="D5195" s="1546" t="s">
        <v>2433</v>
      </c>
      <c r="E5195" s="1546" t="s">
        <v>2840</v>
      </c>
      <c r="F5195" s="1546" t="s">
        <v>6515</v>
      </c>
      <c r="G5195" s="1818"/>
      <c r="H5195" s="1818"/>
      <c r="I5195" s="1818">
        <v>500</v>
      </c>
      <c r="J5195" s="1546" t="s">
        <v>6523</v>
      </c>
      <c r="K5195" s="1546" t="s">
        <v>6456</v>
      </c>
      <c r="L5195" s="1546" t="s">
        <v>6515</v>
      </c>
    </row>
    <row r="5196" spans="1:12">
      <c r="A5196" s="1546" t="s">
        <v>314</v>
      </c>
      <c r="B5196" s="1817">
        <v>20255</v>
      </c>
      <c r="C5196" s="1546" t="s">
        <v>2835</v>
      </c>
      <c r="D5196" s="1546" t="s">
        <v>2433</v>
      </c>
      <c r="E5196" s="1546" t="s">
        <v>651</v>
      </c>
      <c r="F5196" s="1546" t="s">
        <v>652</v>
      </c>
      <c r="G5196" s="1818">
        <v>1</v>
      </c>
      <c r="H5196" s="1818">
        <v>4</v>
      </c>
      <c r="I5196" s="1818">
        <v>4</v>
      </c>
      <c r="J5196" s="1546" t="s">
        <v>6527</v>
      </c>
      <c r="K5196" s="1546" t="s">
        <v>6456</v>
      </c>
      <c r="L5196" s="1546" t="s">
        <v>6515</v>
      </c>
    </row>
    <row r="5197" spans="1:12">
      <c r="A5197" s="1546" t="s">
        <v>314</v>
      </c>
      <c r="B5197" s="1817">
        <v>20290</v>
      </c>
      <c r="C5197" s="1546" t="s">
        <v>2835</v>
      </c>
      <c r="D5197" s="1546" t="s">
        <v>2434</v>
      </c>
      <c r="E5197" s="1546" t="s">
        <v>6256</v>
      </c>
      <c r="F5197" s="1546" t="s">
        <v>436</v>
      </c>
      <c r="G5197" s="1818">
        <v>5</v>
      </c>
      <c r="H5197" s="1818">
        <v>5</v>
      </c>
      <c r="I5197" s="1818">
        <v>25</v>
      </c>
      <c r="J5197" s="1546" t="s">
        <v>6527</v>
      </c>
      <c r="K5197" s="1546" t="s">
        <v>6456</v>
      </c>
      <c r="L5197" s="1546" t="s">
        <v>6515</v>
      </c>
    </row>
    <row r="5198" spans="1:12">
      <c r="A5198" s="1546" t="s">
        <v>314</v>
      </c>
      <c r="B5198" s="1817">
        <v>20292</v>
      </c>
      <c r="C5198" s="1546" t="s">
        <v>2835</v>
      </c>
      <c r="D5198" s="1546" t="s">
        <v>2434</v>
      </c>
      <c r="E5198" s="1546" t="s">
        <v>6530</v>
      </c>
      <c r="F5198" s="1546" t="s">
        <v>323</v>
      </c>
      <c r="G5198" s="1818">
        <v>1</v>
      </c>
      <c r="H5198" s="1818">
        <v>4</v>
      </c>
      <c r="I5198" s="1818">
        <v>4</v>
      </c>
      <c r="J5198" s="1546" t="s">
        <v>6527</v>
      </c>
      <c r="K5198" s="1546" t="s">
        <v>6456</v>
      </c>
      <c r="L5198" s="1546" t="s">
        <v>6515</v>
      </c>
    </row>
    <row r="5199" spans="1:12">
      <c r="A5199" s="1546" t="s">
        <v>314</v>
      </c>
      <c r="B5199" s="1817">
        <v>20294</v>
      </c>
      <c r="C5199" s="1546" t="s">
        <v>2835</v>
      </c>
      <c r="D5199" s="1546" t="s">
        <v>2434</v>
      </c>
      <c r="E5199" s="1546" t="s">
        <v>651</v>
      </c>
      <c r="F5199" s="1546" t="s">
        <v>652</v>
      </c>
      <c r="G5199" s="1818"/>
      <c r="H5199" s="1818"/>
      <c r="I5199" s="1818">
        <v>1</v>
      </c>
      <c r="J5199" s="1546" t="s">
        <v>6523</v>
      </c>
      <c r="K5199" s="1546" t="s">
        <v>6456</v>
      </c>
      <c r="L5199" s="1546" t="s">
        <v>6515</v>
      </c>
    </row>
    <row r="5200" spans="1:12">
      <c r="A5200" s="1546" t="s">
        <v>314</v>
      </c>
      <c r="B5200" s="1817">
        <v>20332</v>
      </c>
      <c r="C5200" s="1546" t="s">
        <v>2835</v>
      </c>
      <c r="D5200" s="1546" t="s">
        <v>2435</v>
      </c>
      <c r="E5200" s="1546" t="s">
        <v>6098</v>
      </c>
      <c r="F5200" s="1546" t="s">
        <v>276</v>
      </c>
      <c r="G5200" s="1818"/>
      <c r="H5200" s="1818"/>
      <c r="I5200" s="1818">
        <v>1</v>
      </c>
      <c r="J5200" s="1546" t="s">
        <v>6523</v>
      </c>
      <c r="K5200" s="1546" t="s">
        <v>6427</v>
      </c>
      <c r="L5200" s="1546" t="s">
        <v>6662</v>
      </c>
    </row>
    <row r="5201" spans="1:12">
      <c r="A5201" s="1546" t="s">
        <v>314</v>
      </c>
      <c r="B5201" s="1817">
        <v>20333</v>
      </c>
      <c r="C5201" s="1546" t="s">
        <v>2835</v>
      </c>
      <c r="D5201" s="1546" t="s">
        <v>2435</v>
      </c>
      <c r="E5201" s="1546" t="s">
        <v>6120</v>
      </c>
      <c r="F5201" s="1546" t="s">
        <v>329</v>
      </c>
      <c r="G5201" s="1818"/>
      <c r="H5201" s="1818"/>
      <c r="I5201" s="1818">
        <v>1</v>
      </c>
      <c r="J5201" s="1546" t="s">
        <v>6523</v>
      </c>
      <c r="K5201" s="1546" t="s">
        <v>6427</v>
      </c>
      <c r="L5201" s="1546" t="s">
        <v>6662</v>
      </c>
    </row>
    <row r="5202" spans="1:12">
      <c r="A5202" s="1546" t="s">
        <v>314</v>
      </c>
      <c r="B5202" s="1817">
        <v>20334</v>
      </c>
      <c r="C5202" s="1546" t="s">
        <v>2835</v>
      </c>
      <c r="D5202" s="1546" t="s">
        <v>2435</v>
      </c>
      <c r="E5202" s="1546" t="s">
        <v>6124</v>
      </c>
      <c r="F5202" s="1546" t="s">
        <v>822</v>
      </c>
      <c r="G5202" s="1818"/>
      <c r="H5202" s="1818"/>
      <c r="I5202" s="1818">
        <v>1</v>
      </c>
      <c r="J5202" s="1546" t="s">
        <v>6523</v>
      </c>
      <c r="K5202" s="1546" t="s">
        <v>6427</v>
      </c>
      <c r="L5202" s="1546" t="s">
        <v>6662</v>
      </c>
    </row>
    <row r="5203" spans="1:12">
      <c r="A5203" s="1546" t="s">
        <v>314</v>
      </c>
      <c r="B5203" s="1817">
        <v>20335</v>
      </c>
      <c r="C5203" s="1546" t="s">
        <v>2835</v>
      </c>
      <c r="D5203" s="1546" t="s">
        <v>2435</v>
      </c>
      <c r="E5203" s="1546" t="s">
        <v>6530</v>
      </c>
      <c r="F5203" s="1546" t="s">
        <v>323</v>
      </c>
      <c r="G5203" s="1818"/>
      <c r="H5203" s="1818"/>
      <c r="I5203" s="1818">
        <v>1</v>
      </c>
      <c r="J5203" s="1546" t="s">
        <v>6523</v>
      </c>
      <c r="K5203" s="1546" t="s">
        <v>6427</v>
      </c>
      <c r="L5203" s="1546" t="s">
        <v>6662</v>
      </c>
    </row>
    <row r="5204" spans="1:12">
      <c r="A5204" s="1546" t="s">
        <v>314</v>
      </c>
      <c r="B5204" s="1817">
        <v>20366</v>
      </c>
      <c r="C5204" s="1546" t="s">
        <v>2849</v>
      </c>
      <c r="D5204" s="1546" t="s">
        <v>2436</v>
      </c>
      <c r="E5204" s="1546" t="s">
        <v>6378</v>
      </c>
      <c r="F5204" s="1546" t="s">
        <v>2066</v>
      </c>
      <c r="G5204" s="1818">
        <v>1</v>
      </c>
      <c r="H5204" s="1818">
        <v>5</v>
      </c>
      <c r="I5204" s="1818">
        <v>5</v>
      </c>
      <c r="J5204" s="1546" t="s">
        <v>6527</v>
      </c>
      <c r="K5204" s="1546" t="s">
        <v>6456</v>
      </c>
      <c r="L5204" s="1546" t="s">
        <v>6515</v>
      </c>
    </row>
    <row r="5205" spans="1:12">
      <c r="A5205" s="1546" t="s">
        <v>314</v>
      </c>
      <c r="B5205" s="1817">
        <v>20367</v>
      </c>
      <c r="C5205" s="1546" t="s">
        <v>2849</v>
      </c>
      <c r="D5205" s="1546" t="s">
        <v>2436</v>
      </c>
      <c r="E5205" s="1546" t="s">
        <v>6233</v>
      </c>
      <c r="F5205" s="1546" t="s">
        <v>274</v>
      </c>
      <c r="G5205" s="1818">
        <v>1</v>
      </c>
      <c r="H5205" s="1818">
        <v>5</v>
      </c>
      <c r="I5205" s="1818">
        <v>5</v>
      </c>
      <c r="J5205" s="1546" t="s">
        <v>6527</v>
      </c>
      <c r="K5205" s="1546" t="s">
        <v>6456</v>
      </c>
      <c r="L5205" s="1546" t="s">
        <v>6515</v>
      </c>
    </row>
    <row r="5206" spans="1:12">
      <c r="A5206" s="1546" t="s">
        <v>314</v>
      </c>
      <c r="B5206" s="1817">
        <v>20368</v>
      </c>
      <c r="C5206" s="1546" t="s">
        <v>2849</v>
      </c>
      <c r="D5206" s="1546" t="s">
        <v>2436</v>
      </c>
      <c r="E5206" s="1546" t="s">
        <v>6239</v>
      </c>
      <c r="F5206" s="1546" t="s">
        <v>347</v>
      </c>
      <c r="G5206" s="1818">
        <v>1</v>
      </c>
      <c r="H5206" s="1818">
        <v>5</v>
      </c>
      <c r="I5206" s="1818">
        <v>5</v>
      </c>
      <c r="J5206" s="1546" t="s">
        <v>6527</v>
      </c>
      <c r="K5206" s="1546" t="s">
        <v>6456</v>
      </c>
      <c r="L5206" s="1546" t="s">
        <v>6515</v>
      </c>
    </row>
    <row r="5207" spans="1:12">
      <c r="A5207" s="1546" t="s">
        <v>314</v>
      </c>
      <c r="B5207" s="1817">
        <v>20369</v>
      </c>
      <c r="C5207" s="1546" t="s">
        <v>2849</v>
      </c>
      <c r="D5207" s="1546" t="s">
        <v>2436</v>
      </c>
      <c r="E5207" s="1546" t="s">
        <v>6228</v>
      </c>
      <c r="F5207" s="1546" t="s">
        <v>22</v>
      </c>
      <c r="G5207" s="1818">
        <v>1</v>
      </c>
      <c r="H5207" s="1818">
        <v>5</v>
      </c>
      <c r="I5207" s="1818">
        <v>5</v>
      </c>
      <c r="J5207" s="1546" t="s">
        <v>6527</v>
      </c>
      <c r="K5207" s="1546" t="s">
        <v>6456</v>
      </c>
      <c r="L5207" s="1546" t="s">
        <v>6515</v>
      </c>
    </row>
    <row r="5208" spans="1:12">
      <c r="A5208" s="1546" t="s">
        <v>314</v>
      </c>
      <c r="B5208" s="1817">
        <v>20370</v>
      </c>
      <c r="C5208" s="1546" t="s">
        <v>2849</v>
      </c>
      <c r="D5208" s="1546" t="s">
        <v>2436</v>
      </c>
      <c r="E5208" s="1546" t="s">
        <v>555</v>
      </c>
      <c r="F5208" s="1546" t="s">
        <v>381</v>
      </c>
      <c r="G5208" s="1818">
        <v>3</v>
      </c>
      <c r="H5208" s="1818">
        <v>5</v>
      </c>
      <c r="I5208" s="1818">
        <v>15</v>
      </c>
      <c r="J5208" s="1546" t="s">
        <v>6527</v>
      </c>
      <c r="K5208" s="1546" t="s">
        <v>6456</v>
      </c>
      <c r="L5208" s="1546" t="s">
        <v>6515</v>
      </c>
    </row>
    <row r="5209" spans="1:12">
      <c r="A5209" s="1546" t="s">
        <v>314</v>
      </c>
      <c r="B5209" s="1817">
        <v>20371</v>
      </c>
      <c r="C5209" s="1546" t="s">
        <v>2849</v>
      </c>
      <c r="D5209" s="1546" t="s">
        <v>2436</v>
      </c>
      <c r="E5209" s="1546" t="s">
        <v>6304</v>
      </c>
      <c r="F5209" s="1546" t="s">
        <v>1149</v>
      </c>
      <c r="G5209" s="1818">
        <v>1</v>
      </c>
      <c r="H5209" s="1818">
        <v>5</v>
      </c>
      <c r="I5209" s="1818">
        <v>5</v>
      </c>
      <c r="J5209" s="1546" t="s">
        <v>6527</v>
      </c>
      <c r="K5209" s="1546" t="s">
        <v>6456</v>
      </c>
      <c r="L5209" s="1546" t="s">
        <v>6515</v>
      </c>
    </row>
    <row r="5210" spans="1:12">
      <c r="A5210" s="1546" t="s">
        <v>314</v>
      </c>
      <c r="B5210" s="1817">
        <v>20372</v>
      </c>
      <c r="C5210" s="1546" t="s">
        <v>2849</v>
      </c>
      <c r="D5210" s="1546" t="s">
        <v>2436</v>
      </c>
      <c r="E5210" s="1546" t="s">
        <v>6249</v>
      </c>
      <c r="F5210" s="1546" t="s">
        <v>453</v>
      </c>
      <c r="G5210" s="1818">
        <v>2</v>
      </c>
      <c r="H5210" s="1818">
        <v>5</v>
      </c>
      <c r="I5210" s="1818">
        <v>10</v>
      </c>
      <c r="J5210" s="1546" t="s">
        <v>6527</v>
      </c>
      <c r="K5210" s="1546" t="s">
        <v>6456</v>
      </c>
      <c r="L5210" s="1546" t="s">
        <v>6515</v>
      </c>
    </row>
    <row r="5211" spans="1:12">
      <c r="A5211" s="1546" t="s">
        <v>314</v>
      </c>
      <c r="B5211" s="1817">
        <v>20373</v>
      </c>
      <c r="C5211" s="1546" t="s">
        <v>2849</v>
      </c>
      <c r="D5211" s="1546" t="s">
        <v>2436</v>
      </c>
      <c r="E5211" s="1546" t="s">
        <v>6269</v>
      </c>
      <c r="F5211" s="1546" t="s">
        <v>747</v>
      </c>
      <c r="G5211" s="1818">
        <v>1</v>
      </c>
      <c r="H5211" s="1818">
        <v>5</v>
      </c>
      <c r="I5211" s="1818">
        <v>5</v>
      </c>
      <c r="J5211" s="1546" t="s">
        <v>6527</v>
      </c>
      <c r="K5211" s="1546" t="s">
        <v>6456</v>
      </c>
      <c r="L5211" s="1546" t="s">
        <v>6515</v>
      </c>
    </row>
    <row r="5212" spans="1:12">
      <c r="A5212" s="1546" t="s">
        <v>314</v>
      </c>
      <c r="B5212" s="1817">
        <v>20374</v>
      </c>
      <c r="C5212" s="1546" t="s">
        <v>2849</v>
      </c>
      <c r="D5212" s="1546" t="s">
        <v>2436</v>
      </c>
      <c r="E5212" s="1546" t="s">
        <v>6242</v>
      </c>
      <c r="F5212" s="1546" t="s">
        <v>313</v>
      </c>
      <c r="G5212" s="1818">
        <v>1</v>
      </c>
      <c r="H5212" s="1818">
        <v>5</v>
      </c>
      <c r="I5212" s="1818">
        <v>5</v>
      </c>
      <c r="J5212" s="1546" t="s">
        <v>6527</v>
      </c>
      <c r="K5212" s="1546" t="s">
        <v>6456</v>
      </c>
      <c r="L5212" s="1546" t="s">
        <v>6515</v>
      </c>
    </row>
    <row r="5213" spans="1:12">
      <c r="A5213" s="1546" t="s">
        <v>314</v>
      </c>
      <c r="B5213" s="1817">
        <v>20375</v>
      </c>
      <c r="C5213" s="1546" t="s">
        <v>2849</v>
      </c>
      <c r="D5213" s="1546" t="s">
        <v>2436</v>
      </c>
      <c r="E5213" s="1546" t="s">
        <v>6572</v>
      </c>
      <c r="F5213" s="1546" t="s">
        <v>1316</v>
      </c>
      <c r="G5213" s="1818">
        <v>1</v>
      </c>
      <c r="H5213" s="1818">
        <v>5</v>
      </c>
      <c r="I5213" s="1818">
        <v>5</v>
      </c>
      <c r="J5213" s="1546" t="s">
        <v>6527</v>
      </c>
      <c r="K5213" s="1546" t="s">
        <v>6456</v>
      </c>
      <c r="L5213" s="1546" t="s">
        <v>6515</v>
      </c>
    </row>
    <row r="5214" spans="1:12">
      <c r="A5214" s="1546" t="s">
        <v>314</v>
      </c>
      <c r="B5214" s="1817">
        <v>20376</v>
      </c>
      <c r="C5214" s="1546" t="s">
        <v>2849</v>
      </c>
      <c r="D5214" s="1546" t="s">
        <v>2436</v>
      </c>
      <c r="E5214" s="1546" t="s">
        <v>443</v>
      </c>
      <c r="F5214" s="1546" t="s">
        <v>442</v>
      </c>
      <c r="G5214" s="1818">
        <v>1</v>
      </c>
      <c r="H5214" s="1818">
        <v>5</v>
      </c>
      <c r="I5214" s="1818">
        <v>5</v>
      </c>
      <c r="J5214" s="1546" t="s">
        <v>6527</v>
      </c>
      <c r="K5214" s="1546" t="s">
        <v>6456</v>
      </c>
      <c r="L5214" s="1546" t="s">
        <v>6515</v>
      </c>
    </row>
    <row r="5215" spans="1:12">
      <c r="A5215" s="1546" t="s">
        <v>314</v>
      </c>
      <c r="B5215" s="1817">
        <v>20377</v>
      </c>
      <c r="C5215" s="1546" t="s">
        <v>2849</v>
      </c>
      <c r="D5215" s="1546" t="s">
        <v>2436</v>
      </c>
      <c r="E5215" s="1546" t="s">
        <v>844</v>
      </c>
      <c r="F5215" s="1546" t="s">
        <v>353</v>
      </c>
      <c r="G5215" s="1818">
        <v>1</v>
      </c>
      <c r="H5215" s="1818">
        <v>5</v>
      </c>
      <c r="I5215" s="1818">
        <v>5</v>
      </c>
      <c r="J5215" s="1546" t="s">
        <v>6527</v>
      </c>
      <c r="K5215" s="1546" t="s">
        <v>6456</v>
      </c>
      <c r="L5215" s="1546" t="s">
        <v>6515</v>
      </c>
    </row>
    <row r="5216" spans="1:12">
      <c r="A5216" s="1546" t="s">
        <v>314</v>
      </c>
      <c r="B5216" s="1817">
        <v>20378</v>
      </c>
      <c r="C5216" s="1546" t="s">
        <v>2849</v>
      </c>
      <c r="D5216" s="1546" t="s">
        <v>2436</v>
      </c>
      <c r="E5216" s="1546" t="s">
        <v>6329</v>
      </c>
      <c r="F5216" s="1546" t="s">
        <v>6292</v>
      </c>
      <c r="G5216" s="1818">
        <v>1</v>
      </c>
      <c r="H5216" s="1818">
        <v>5</v>
      </c>
      <c r="I5216" s="1818">
        <v>5</v>
      </c>
      <c r="J5216" s="1546" t="s">
        <v>6527</v>
      </c>
      <c r="K5216" s="1546" t="s">
        <v>6456</v>
      </c>
      <c r="L5216" s="1546" t="s">
        <v>6515</v>
      </c>
    </row>
    <row r="5217" spans="1:12">
      <c r="A5217" s="1546" t="s">
        <v>314</v>
      </c>
      <c r="B5217" s="1817">
        <v>20379</v>
      </c>
      <c r="C5217" s="1546" t="s">
        <v>2849</v>
      </c>
      <c r="D5217" s="1546" t="s">
        <v>2436</v>
      </c>
      <c r="E5217" s="1546" t="s">
        <v>580</v>
      </c>
      <c r="F5217" s="1546" t="s">
        <v>581</v>
      </c>
      <c r="G5217" s="1818">
        <v>2</v>
      </c>
      <c r="H5217" s="1818">
        <v>5</v>
      </c>
      <c r="I5217" s="1818">
        <v>10</v>
      </c>
      <c r="J5217" s="1546" t="s">
        <v>6527</v>
      </c>
      <c r="K5217" s="1546" t="s">
        <v>6456</v>
      </c>
      <c r="L5217" s="1546" t="s">
        <v>6515</v>
      </c>
    </row>
    <row r="5218" spans="1:12">
      <c r="A5218" s="1546" t="s">
        <v>314</v>
      </c>
      <c r="B5218" s="1817">
        <v>20380</v>
      </c>
      <c r="C5218" s="1546" t="s">
        <v>2849</v>
      </c>
      <c r="D5218" s="1546" t="s">
        <v>2436</v>
      </c>
      <c r="E5218" s="1546" t="s">
        <v>6256</v>
      </c>
      <c r="F5218" s="1546" t="s">
        <v>436</v>
      </c>
      <c r="G5218" s="1818">
        <v>2</v>
      </c>
      <c r="H5218" s="1818">
        <v>5</v>
      </c>
      <c r="I5218" s="1818">
        <v>10</v>
      </c>
      <c r="J5218" s="1546" t="s">
        <v>6527</v>
      </c>
      <c r="K5218" s="1546" t="s">
        <v>6456</v>
      </c>
      <c r="L5218" s="1546" t="s">
        <v>6515</v>
      </c>
    </row>
    <row r="5219" spans="1:12">
      <c r="A5219" s="1546" t="s">
        <v>314</v>
      </c>
      <c r="B5219" s="1817">
        <v>20381</v>
      </c>
      <c r="C5219" s="1546" t="s">
        <v>2849</v>
      </c>
      <c r="D5219" s="1546" t="s">
        <v>2436</v>
      </c>
      <c r="E5219" s="1546" t="s">
        <v>1061</v>
      </c>
      <c r="F5219" s="1546" t="s">
        <v>1060</v>
      </c>
      <c r="G5219" s="1818">
        <v>1</v>
      </c>
      <c r="H5219" s="1818">
        <v>5</v>
      </c>
      <c r="I5219" s="1818">
        <v>5</v>
      </c>
      <c r="J5219" s="1546" t="s">
        <v>6527</v>
      </c>
      <c r="K5219" s="1546" t="s">
        <v>6456</v>
      </c>
      <c r="L5219" s="1546" t="s">
        <v>6515</v>
      </c>
    </row>
    <row r="5220" spans="1:12">
      <c r="A5220" s="1546" t="s">
        <v>314</v>
      </c>
      <c r="B5220" s="1817">
        <v>20383</v>
      </c>
      <c r="C5220" s="1546" t="s">
        <v>2849</v>
      </c>
      <c r="D5220" s="1546" t="s">
        <v>2436</v>
      </c>
      <c r="E5220" s="1546" t="s">
        <v>651</v>
      </c>
      <c r="F5220" s="1546" t="s">
        <v>652</v>
      </c>
      <c r="G5220" s="1818">
        <v>1</v>
      </c>
      <c r="H5220" s="1818">
        <v>1</v>
      </c>
      <c r="I5220" s="1818">
        <v>1</v>
      </c>
      <c r="J5220" s="1546" t="s">
        <v>6527</v>
      </c>
      <c r="K5220" s="1546" t="s">
        <v>6456</v>
      </c>
      <c r="L5220" s="1546" t="s">
        <v>6515</v>
      </c>
    </row>
    <row r="5221" spans="1:12">
      <c r="A5221" s="1546" t="s">
        <v>314</v>
      </c>
      <c r="B5221" s="1817">
        <v>20385</v>
      </c>
      <c r="C5221" s="1546" t="s">
        <v>2849</v>
      </c>
      <c r="D5221" s="1546" t="s">
        <v>2436</v>
      </c>
      <c r="E5221" s="1546" t="s">
        <v>6531</v>
      </c>
      <c r="F5221" s="1546" t="s">
        <v>335</v>
      </c>
      <c r="G5221" s="1818">
        <v>2</v>
      </c>
      <c r="H5221" s="1818">
        <v>4</v>
      </c>
      <c r="I5221" s="1818">
        <v>8</v>
      </c>
      <c r="J5221" s="1546" t="s">
        <v>6527</v>
      </c>
      <c r="K5221" s="1546" t="s">
        <v>6456</v>
      </c>
      <c r="L5221" s="1546" t="s">
        <v>6515</v>
      </c>
    </row>
    <row r="5222" spans="1:12">
      <c r="A5222" s="1546" t="s">
        <v>314</v>
      </c>
      <c r="B5222" s="1817">
        <v>20417</v>
      </c>
      <c r="C5222" s="1546" t="s">
        <v>2849</v>
      </c>
      <c r="D5222" s="1546" t="s">
        <v>2437</v>
      </c>
      <c r="E5222" s="1546" t="s">
        <v>586</v>
      </c>
      <c r="F5222" s="1546" t="s">
        <v>5919</v>
      </c>
      <c r="G5222" s="1818">
        <v>1</v>
      </c>
      <c r="H5222" s="1818">
        <v>5</v>
      </c>
      <c r="I5222" s="1818">
        <v>5</v>
      </c>
      <c r="J5222" s="1546" t="s">
        <v>6527</v>
      </c>
      <c r="K5222" s="1546" t="s">
        <v>6456</v>
      </c>
      <c r="L5222" s="1546" t="s">
        <v>6515</v>
      </c>
    </row>
    <row r="5223" spans="1:12">
      <c r="A5223" s="1546" t="s">
        <v>314</v>
      </c>
      <c r="B5223" s="1817">
        <v>20418</v>
      </c>
      <c r="C5223" s="1546" t="s">
        <v>2849</v>
      </c>
      <c r="D5223" s="1546" t="s">
        <v>2437</v>
      </c>
      <c r="E5223" s="1546" t="s">
        <v>283</v>
      </c>
      <c r="F5223" s="1546" t="s">
        <v>282</v>
      </c>
      <c r="G5223" s="1818">
        <v>1</v>
      </c>
      <c r="H5223" s="1818">
        <v>5</v>
      </c>
      <c r="I5223" s="1818">
        <v>5</v>
      </c>
      <c r="J5223" s="1546" t="s">
        <v>6527</v>
      </c>
      <c r="K5223" s="1546" t="s">
        <v>6456</v>
      </c>
      <c r="L5223" s="1546" t="s">
        <v>6515</v>
      </c>
    </row>
    <row r="5224" spans="1:12">
      <c r="A5224" s="1546" t="s">
        <v>314</v>
      </c>
      <c r="B5224" s="1817">
        <v>20419</v>
      </c>
      <c r="C5224" s="1546" t="s">
        <v>2849</v>
      </c>
      <c r="D5224" s="1546" t="s">
        <v>2437</v>
      </c>
      <c r="E5224" s="1546" t="s">
        <v>6233</v>
      </c>
      <c r="F5224" s="1546" t="s">
        <v>274</v>
      </c>
      <c r="G5224" s="1818">
        <v>1</v>
      </c>
      <c r="H5224" s="1818">
        <v>5</v>
      </c>
      <c r="I5224" s="1818">
        <v>5</v>
      </c>
      <c r="J5224" s="1546" t="s">
        <v>6527</v>
      </c>
      <c r="K5224" s="1546" t="s">
        <v>6456</v>
      </c>
      <c r="L5224" s="1546" t="s">
        <v>6515</v>
      </c>
    </row>
    <row r="5225" spans="1:12">
      <c r="A5225" s="1546" t="s">
        <v>314</v>
      </c>
      <c r="B5225" s="1817">
        <v>20420</v>
      </c>
      <c r="C5225" s="1546" t="s">
        <v>2849</v>
      </c>
      <c r="D5225" s="1546" t="s">
        <v>2437</v>
      </c>
      <c r="E5225" s="1546" t="s">
        <v>6145</v>
      </c>
      <c r="F5225" s="1546" t="s">
        <v>6146</v>
      </c>
      <c r="G5225" s="1818">
        <v>1</v>
      </c>
      <c r="H5225" s="1818">
        <v>5</v>
      </c>
      <c r="I5225" s="1818">
        <v>5</v>
      </c>
      <c r="J5225" s="1546" t="s">
        <v>6527</v>
      </c>
      <c r="K5225" s="1546" t="s">
        <v>6456</v>
      </c>
      <c r="L5225" s="1546" t="s">
        <v>6515</v>
      </c>
    </row>
    <row r="5226" spans="1:12">
      <c r="A5226" s="1546" t="s">
        <v>314</v>
      </c>
      <c r="B5226" s="1817">
        <v>20422</v>
      </c>
      <c r="C5226" s="1546" t="s">
        <v>2849</v>
      </c>
      <c r="D5226" s="1546" t="s">
        <v>2437</v>
      </c>
      <c r="E5226" s="1546" t="s">
        <v>6098</v>
      </c>
      <c r="F5226" s="1546" t="s">
        <v>276</v>
      </c>
      <c r="G5226" s="1818">
        <v>2</v>
      </c>
      <c r="H5226" s="1818">
        <v>4</v>
      </c>
      <c r="I5226" s="1818">
        <v>8</v>
      </c>
      <c r="J5226" s="1546" t="s">
        <v>6527</v>
      </c>
      <c r="K5226" s="1546" t="s">
        <v>6456</v>
      </c>
      <c r="L5226" s="1546" t="s">
        <v>6515</v>
      </c>
    </row>
    <row r="5227" spans="1:12">
      <c r="A5227" s="1546" t="s">
        <v>314</v>
      </c>
      <c r="B5227" s="1817">
        <v>20423</v>
      </c>
      <c r="C5227" s="1546" t="s">
        <v>2849</v>
      </c>
      <c r="D5227" s="1546" t="s">
        <v>2437</v>
      </c>
      <c r="E5227" s="1546" t="s">
        <v>6099</v>
      </c>
      <c r="F5227" s="1546" t="s">
        <v>294</v>
      </c>
      <c r="G5227" s="1818">
        <v>2</v>
      </c>
      <c r="H5227" s="1818">
        <v>4</v>
      </c>
      <c r="I5227" s="1818">
        <v>8</v>
      </c>
      <c r="J5227" s="1546" t="s">
        <v>6527</v>
      </c>
      <c r="K5227" s="1546" t="s">
        <v>6456</v>
      </c>
      <c r="L5227" s="1546" t="s">
        <v>6515</v>
      </c>
    </row>
    <row r="5228" spans="1:12">
      <c r="A5228" s="1546" t="s">
        <v>314</v>
      </c>
      <c r="B5228" s="1817">
        <v>20424</v>
      </c>
      <c r="C5228" s="1546" t="s">
        <v>2849</v>
      </c>
      <c r="D5228" s="1546" t="s">
        <v>2437</v>
      </c>
      <c r="E5228" s="1546" t="s">
        <v>293</v>
      </c>
      <c r="F5228" s="1546" t="s">
        <v>292</v>
      </c>
      <c r="G5228" s="1818">
        <v>1</v>
      </c>
      <c r="H5228" s="1818">
        <v>4</v>
      </c>
      <c r="I5228" s="1818">
        <v>4</v>
      </c>
      <c r="J5228" s="1546" t="s">
        <v>6527</v>
      </c>
      <c r="K5228" s="1546" t="s">
        <v>6456</v>
      </c>
      <c r="L5228" s="1546" t="s">
        <v>6515</v>
      </c>
    </row>
    <row r="5229" spans="1:12">
      <c r="A5229" s="1546" t="s">
        <v>314</v>
      </c>
      <c r="B5229" s="1817">
        <v>20425</v>
      </c>
      <c r="C5229" s="1546" t="s">
        <v>2849</v>
      </c>
      <c r="D5229" s="1546" t="s">
        <v>2437</v>
      </c>
      <c r="E5229" s="1546" t="s">
        <v>6127</v>
      </c>
      <c r="F5229" s="1546" t="s">
        <v>847</v>
      </c>
      <c r="G5229" s="1818">
        <v>1</v>
      </c>
      <c r="H5229" s="1818">
        <v>4</v>
      </c>
      <c r="I5229" s="1818">
        <v>4</v>
      </c>
      <c r="J5229" s="1546" t="s">
        <v>6527</v>
      </c>
      <c r="K5229" s="1546" t="s">
        <v>6456</v>
      </c>
      <c r="L5229" s="1546" t="s">
        <v>6515</v>
      </c>
    </row>
    <row r="5230" spans="1:12">
      <c r="A5230" s="1546" t="s">
        <v>314</v>
      </c>
      <c r="B5230" s="1817">
        <v>20426</v>
      </c>
      <c r="C5230" s="1546" t="s">
        <v>2849</v>
      </c>
      <c r="D5230" s="1546" t="s">
        <v>2437</v>
      </c>
      <c r="E5230" s="1546" t="s">
        <v>318</v>
      </c>
      <c r="F5230" s="1546" t="s">
        <v>319</v>
      </c>
      <c r="G5230" s="1818">
        <v>1</v>
      </c>
      <c r="H5230" s="1818">
        <v>4</v>
      </c>
      <c r="I5230" s="1818">
        <v>4</v>
      </c>
      <c r="J5230" s="1546" t="s">
        <v>6527</v>
      </c>
      <c r="K5230" s="1546" t="s">
        <v>6456</v>
      </c>
      <c r="L5230" s="1546" t="s">
        <v>6515</v>
      </c>
    </row>
    <row r="5231" spans="1:12">
      <c r="A5231" s="1546" t="s">
        <v>314</v>
      </c>
      <c r="B5231" s="1817">
        <v>20427</v>
      </c>
      <c r="C5231" s="1546" t="s">
        <v>2849</v>
      </c>
      <c r="D5231" s="1546" t="s">
        <v>2437</v>
      </c>
      <c r="E5231" s="1546" t="s">
        <v>277</v>
      </c>
      <c r="F5231" s="1546" t="s">
        <v>278</v>
      </c>
      <c r="G5231" s="1818">
        <v>2</v>
      </c>
      <c r="H5231" s="1818">
        <v>4</v>
      </c>
      <c r="I5231" s="1818">
        <v>8</v>
      </c>
      <c r="J5231" s="1546" t="s">
        <v>6527</v>
      </c>
      <c r="K5231" s="1546" t="s">
        <v>6456</v>
      </c>
      <c r="L5231" s="1546" t="s">
        <v>6515</v>
      </c>
    </row>
    <row r="5232" spans="1:12">
      <c r="A5232" s="1546" t="s">
        <v>314</v>
      </c>
      <c r="B5232" s="1817">
        <v>20428</v>
      </c>
      <c r="C5232" s="1546" t="s">
        <v>2849</v>
      </c>
      <c r="D5232" s="1546" t="s">
        <v>2437</v>
      </c>
      <c r="E5232" s="1546" t="s">
        <v>6531</v>
      </c>
      <c r="F5232" s="1546" t="s">
        <v>335</v>
      </c>
      <c r="G5232" s="1818">
        <v>1</v>
      </c>
      <c r="H5232" s="1818">
        <v>4</v>
      </c>
      <c r="I5232" s="1818">
        <v>4</v>
      </c>
      <c r="J5232" s="1546" t="s">
        <v>6527</v>
      </c>
      <c r="K5232" s="1546" t="s">
        <v>6456</v>
      </c>
      <c r="L5232" s="1546" t="s">
        <v>6515</v>
      </c>
    </row>
    <row r="5233" spans="1:12">
      <c r="A5233" s="1546" t="s">
        <v>314</v>
      </c>
      <c r="B5233" s="1817">
        <v>20429</v>
      </c>
      <c r="C5233" s="1546" t="s">
        <v>2849</v>
      </c>
      <c r="D5233" s="1546" t="s">
        <v>2437</v>
      </c>
      <c r="E5233" s="1546" t="s">
        <v>6104</v>
      </c>
      <c r="F5233" s="1546" t="s">
        <v>329</v>
      </c>
      <c r="G5233" s="1818">
        <v>1</v>
      </c>
      <c r="H5233" s="1818">
        <v>4</v>
      </c>
      <c r="I5233" s="1818">
        <v>4</v>
      </c>
      <c r="J5233" s="1546" t="s">
        <v>6527</v>
      </c>
      <c r="K5233" s="1546" t="s">
        <v>6456</v>
      </c>
      <c r="L5233" s="1546" t="s">
        <v>6515</v>
      </c>
    </row>
    <row r="5234" spans="1:12">
      <c r="A5234" s="1546" t="s">
        <v>314</v>
      </c>
      <c r="B5234" s="1817">
        <v>20430</v>
      </c>
      <c r="C5234" s="1546" t="s">
        <v>2849</v>
      </c>
      <c r="D5234" s="1546" t="s">
        <v>2437</v>
      </c>
      <c r="E5234" s="1546" t="s">
        <v>1665</v>
      </c>
      <c r="F5234" s="1546" t="s">
        <v>422</v>
      </c>
      <c r="G5234" s="1818">
        <v>1</v>
      </c>
      <c r="H5234" s="1818">
        <v>4</v>
      </c>
      <c r="I5234" s="1818">
        <v>4</v>
      </c>
      <c r="J5234" s="1546" t="s">
        <v>6527</v>
      </c>
      <c r="K5234" s="1546" t="s">
        <v>6456</v>
      </c>
      <c r="L5234" s="1546" t="s">
        <v>6515</v>
      </c>
    </row>
    <row r="5235" spans="1:12">
      <c r="A5235" s="1546" t="s">
        <v>314</v>
      </c>
      <c r="B5235" s="1817">
        <v>20431</v>
      </c>
      <c r="C5235" s="1546" t="s">
        <v>2849</v>
      </c>
      <c r="D5235" s="1546" t="s">
        <v>2437</v>
      </c>
      <c r="E5235" s="1546" t="s">
        <v>6124</v>
      </c>
      <c r="F5235" s="1546" t="s">
        <v>822</v>
      </c>
      <c r="G5235" s="1818">
        <v>1</v>
      </c>
      <c r="H5235" s="1818">
        <v>4</v>
      </c>
      <c r="I5235" s="1818">
        <v>4</v>
      </c>
      <c r="J5235" s="1546" t="s">
        <v>6527</v>
      </c>
      <c r="K5235" s="1546" t="s">
        <v>6456</v>
      </c>
      <c r="L5235" s="1546" t="s">
        <v>6515</v>
      </c>
    </row>
    <row r="5236" spans="1:12">
      <c r="A5236" s="1546" t="s">
        <v>314</v>
      </c>
      <c r="B5236" s="1817">
        <v>20432</v>
      </c>
      <c r="C5236" s="1546" t="s">
        <v>2849</v>
      </c>
      <c r="D5236" s="1546" t="s">
        <v>2437</v>
      </c>
      <c r="E5236" s="1546" t="s">
        <v>1143</v>
      </c>
      <c r="F5236" s="1546" t="s">
        <v>1142</v>
      </c>
      <c r="G5236" s="1818">
        <v>1</v>
      </c>
      <c r="H5236" s="1818">
        <v>4</v>
      </c>
      <c r="I5236" s="1818">
        <v>4</v>
      </c>
      <c r="J5236" s="1546" t="s">
        <v>6527</v>
      </c>
      <c r="K5236" s="1546" t="s">
        <v>6456</v>
      </c>
      <c r="L5236" s="1546" t="s">
        <v>6515</v>
      </c>
    </row>
    <row r="5237" spans="1:12">
      <c r="A5237" s="1546" t="s">
        <v>314</v>
      </c>
      <c r="B5237" s="1817">
        <v>20433</v>
      </c>
      <c r="C5237" s="1546" t="s">
        <v>2849</v>
      </c>
      <c r="D5237" s="1546" t="s">
        <v>2437</v>
      </c>
      <c r="E5237" s="1546" t="s">
        <v>844</v>
      </c>
      <c r="F5237" s="1546" t="s">
        <v>843</v>
      </c>
      <c r="G5237" s="1818">
        <v>1</v>
      </c>
      <c r="H5237" s="1818">
        <v>4</v>
      </c>
      <c r="I5237" s="1818">
        <v>4</v>
      </c>
      <c r="J5237" s="1546" t="s">
        <v>6527</v>
      </c>
      <c r="K5237" s="1546" t="s">
        <v>6456</v>
      </c>
      <c r="L5237" s="1546" t="s">
        <v>6515</v>
      </c>
    </row>
    <row r="5238" spans="1:12">
      <c r="A5238" s="1546" t="s">
        <v>314</v>
      </c>
      <c r="B5238" s="1817">
        <v>20434</v>
      </c>
      <c r="C5238" s="1546" t="s">
        <v>2849</v>
      </c>
      <c r="D5238" s="1546" t="s">
        <v>2437</v>
      </c>
      <c r="E5238" s="1546" t="s">
        <v>291</v>
      </c>
      <c r="F5238" s="1546" t="s">
        <v>290</v>
      </c>
      <c r="G5238" s="1818">
        <v>1</v>
      </c>
      <c r="H5238" s="1818">
        <v>4</v>
      </c>
      <c r="I5238" s="1818">
        <v>4</v>
      </c>
      <c r="J5238" s="1546" t="s">
        <v>6527</v>
      </c>
      <c r="K5238" s="1546" t="s">
        <v>6456</v>
      </c>
      <c r="L5238" s="1546" t="s">
        <v>6515</v>
      </c>
    </row>
    <row r="5239" spans="1:12">
      <c r="A5239" s="1546" t="s">
        <v>314</v>
      </c>
      <c r="B5239" s="1817">
        <v>20435</v>
      </c>
      <c r="C5239" s="1546" t="s">
        <v>2849</v>
      </c>
      <c r="D5239" s="1546" t="s">
        <v>2437</v>
      </c>
      <c r="E5239" s="1546" t="s">
        <v>6100</v>
      </c>
      <c r="F5239" s="1546" t="s">
        <v>280</v>
      </c>
      <c r="G5239" s="1818">
        <v>1</v>
      </c>
      <c r="H5239" s="1818">
        <v>4</v>
      </c>
      <c r="I5239" s="1818">
        <v>4</v>
      </c>
      <c r="J5239" s="1546" t="s">
        <v>6527</v>
      </c>
      <c r="K5239" s="1546" t="s">
        <v>6456</v>
      </c>
      <c r="L5239" s="1546" t="s">
        <v>6515</v>
      </c>
    </row>
    <row r="5240" spans="1:12">
      <c r="A5240" s="1546" t="s">
        <v>314</v>
      </c>
      <c r="B5240" s="1817">
        <v>20437</v>
      </c>
      <c r="C5240" s="1546" t="s">
        <v>2849</v>
      </c>
      <c r="D5240" s="1546" t="s">
        <v>2437</v>
      </c>
      <c r="E5240" s="1546" t="s">
        <v>6311</v>
      </c>
      <c r="F5240" s="1546" t="s">
        <v>1227</v>
      </c>
      <c r="G5240" s="1818">
        <v>5</v>
      </c>
      <c r="H5240" s="1818">
        <v>20</v>
      </c>
      <c r="I5240" s="1818">
        <v>100</v>
      </c>
      <c r="J5240" s="1546" t="s">
        <v>6527</v>
      </c>
      <c r="K5240" s="1546" t="s">
        <v>6456</v>
      </c>
      <c r="L5240" s="1546" t="s">
        <v>6515</v>
      </c>
    </row>
    <row r="5241" spans="1:12">
      <c r="A5241" s="1546" t="s">
        <v>314</v>
      </c>
      <c r="B5241" s="1817">
        <v>20439</v>
      </c>
      <c r="C5241" s="1546" t="s">
        <v>2849</v>
      </c>
      <c r="D5241" s="1546" t="s">
        <v>2437</v>
      </c>
      <c r="E5241" s="1546" t="s">
        <v>651</v>
      </c>
      <c r="F5241" s="1546" t="s">
        <v>652</v>
      </c>
      <c r="G5241" s="1818">
        <v>1</v>
      </c>
      <c r="H5241" s="1818">
        <v>1</v>
      </c>
      <c r="I5241" s="1818">
        <v>1</v>
      </c>
      <c r="J5241" s="1546" t="s">
        <v>6527</v>
      </c>
      <c r="K5241" s="1546" t="s">
        <v>6456</v>
      </c>
      <c r="L5241" s="1546" t="s">
        <v>6515</v>
      </c>
    </row>
    <row r="5242" spans="1:12">
      <c r="A5242" s="1546" t="s">
        <v>314</v>
      </c>
      <c r="B5242" s="1817">
        <v>20468</v>
      </c>
      <c r="C5242" s="1546" t="s">
        <v>2849</v>
      </c>
      <c r="D5242" s="1546" t="s">
        <v>2438</v>
      </c>
      <c r="E5242" s="1546" t="s">
        <v>6206</v>
      </c>
      <c r="F5242" s="1546" t="s">
        <v>1279</v>
      </c>
      <c r="G5242" s="1818">
        <v>5</v>
      </c>
      <c r="H5242" s="1818">
        <v>4</v>
      </c>
      <c r="I5242" s="1818">
        <v>20</v>
      </c>
      <c r="J5242" s="1546" t="s">
        <v>6527</v>
      </c>
      <c r="K5242" s="1546" t="s">
        <v>6456</v>
      </c>
      <c r="L5242" s="1546" t="s">
        <v>6515</v>
      </c>
    </row>
    <row r="5243" spans="1:12">
      <c r="A5243" s="1546" t="s">
        <v>314</v>
      </c>
      <c r="B5243" s="1817">
        <v>20507</v>
      </c>
      <c r="C5243" s="1546" t="s">
        <v>2849</v>
      </c>
      <c r="D5243" s="1546" t="s">
        <v>2439</v>
      </c>
      <c r="E5243" s="1546" t="s">
        <v>389</v>
      </c>
      <c r="F5243" s="1546" t="s">
        <v>1342</v>
      </c>
      <c r="G5243" s="1818"/>
      <c r="H5243" s="1818"/>
      <c r="I5243" s="1818">
        <v>2</v>
      </c>
      <c r="J5243" s="1546" t="s">
        <v>6523</v>
      </c>
      <c r="K5243" s="1546" t="s">
        <v>6427</v>
      </c>
      <c r="L5243" s="1546" t="s">
        <v>6663</v>
      </c>
    </row>
    <row r="5244" spans="1:12">
      <c r="A5244" s="1546" t="s">
        <v>314</v>
      </c>
      <c r="B5244" s="1817">
        <v>20508</v>
      </c>
      <c r="C5244" s="1546" t="s">
        <v>2849</v>
      </c>
      <c r="D5244" s="1546" t="s">
        <v>2439</v>
      </c>
      <c r="E5244" s="1546" t="s">
        <v>6247</v>
      </c>
      <c r="F5244" s="1546" t="s">
        <v>463</v>
      </c>
      <c r="G5244" s="1818"/>
      <c r="H5244" s="1818"/>
      <c r="I5244" s="1818">
        <v>2</v>
      </c>
      <c r="J5244" s="1546" t="s">
        <v>6523</v>
      </c>
      <c r="K5244" s="1546" t="s">
        <v>6427</v>
      </c>
      <c r="L5244" s="1546" t="s">
        <v>6663</v>
      </c>
    </row>
    <row r="5245" spans="1:12">
      <c r="A5245" s="1546" t="s">
        <v>314</v>
      </c>
      <c r="B5245" s="1817">
        <v>20509</v>
      </c>
      <c r="C5245" s="1546" t="s">
        <v>2849</v>
      </c>
      <c r="D5245" s="1546" t="s">
        <v>2439</v>
      </c>
      <c r="E5245" s="1546" t="s">
        <v>6226</v>
      </c>
      <c r="F5245" s="1546" t="s">
        <v>38</v>
      </c>
      <c r="G5245" s="1818"/>
      <c r="H5245" s="1818"/>
      <c r="I5245" s="1818">
        <v>2</v>
      </c>
      <c r="J5245" s="1546" t="s">
        <v>6523</v>
      </c>
      <c r="K5245" s="1546" t="s">
        <v>6427</v>
      </c>
      <c r="L5245" s="1546" t="s">
        <v>6663</v>
      </c>
    </row>
    <row r="5246" spans="1:12">
      <c r="A5246" s="1546" t="s">
        <v>314</v>
      </c>
      <c r="B5246" s="1817">
        <v>20510</v>
      </c>
      <c r="C5246" s="1546" t="s">
        <v>2849</v>
      </c>
      <c r="D5246" s="1546" t="s">
        <v>2439</v>
      </c>
      <c r="E5246" s="1546" t="s">
        <v>6234</v>
      </c>
      <c r="F5246" s="1546" t="s">
        <v>5830</v>
      </c>
      <c r="G5246" s="1818"/>
      <c r="H5246" s="1818"/>
      <c r="I5246" s="1818">
        <v>2</v>
      </c>
      <c r="J5246" s="1546" t="s">
        <v>6523</v>
      </c>
      <c r="K5246" s="1546" t="s">
        <v>6427</v>
      </c>
      <c r="L5246" s="1546" t="s">
        <v>6663</v>
      </c>
    </row>
    <row r="5247" spans="1:12">
      <c r="A5247" s="1546" t="s">
        <v>314</v>
      </c>
      <c r="B5247" s="1817">
        <v>20511</v>
      </c>
      <c r="C5247" s="1546" t="s">
        <v>2849</v>
      </c>
      <c r="D5247" s="1546" t="s">
        <v>2439</v>
      </c>
      <c r="E5247" s="1546" t="s">
        <v>6369</v>
      </c>
      <c r="F5247" s="1546" t="s">
        <v>5834</v>
      </c>
      <c r="G5247" s="1818"/>
      <c r="H5247" s="1818"/>
      <c r="I5247" s="1818">
        <v>3</v>
      </c>
      <c r="J5247" s="1546" t="s">
        <v>6523</v>
      </c>
      <c r="K5247" s="1546" t="s">
        <v>6427</v>
      </c>
      <c r="L5247" s="1546" t="s">
        <v>6663</v>
      </c>
    </row>
    <row r="5248" spans="1:12">
      <c r="A5248" s="1546" t="s">
        <v>314</v>
      </c>
      <c r="B5248" s="1817">
        <v>20512</v>
      </c>
      <c r="C5248" s="1546" t="s">
        <v>2849</v>
      </c>
      <c r="D5248" s="1546" t="s">
        <v>2439</v>
      </c>
      <c r="E5248" s="1546" t="s">
        <v>6239</v>
      </c>
      <c r="F5248" s="1546" t="s">
        <v>347</v>
      </c>
      <c r="G5248" s="1818">
        <v>1</v>
      </c>
      <c r="H5248" s="1818">
        <v>5</v>
      </c>
      <c r="I5248" s="1818">
        <v>5</v>
      </c>
      <c r="J5248" s="1546" t="s">
        <v>6527</v>
      </c>
      <c r="K5248" s="1546" t="s">
        <v>6427</v>
      </c>
      <c r="L5248" s="1546" t="s">
        <v>6663</v>
      </c>
    </row>
    <row r="5249" spans="1:12">
      <c r="A5249" s="1546" t="s">
        <v>314</v>
      </c>
      <c r="B5249" s="1817">
        <v>20513</v>
      </c>
      <c r="C5249" s="1546" t="s">
        <v>2849</v>
      </c>
      <c r="D5249" s="1546" t="s">
        <v>2439</v>
      </c>
      <c r="E5249" s="1546" t="s">
        <v>6227</v>
      </c>
      <c r="F5249" s="1546" t="s">
        <v>5961</v>
      </c>
      <c r="G5249" s="1818"/>
      <c r="H5249" s="1818"/>
      <c r="I5249" s="1818">
        <v>2</v>
      </c>
      <c r="J5249" s="1546" t="s">
        <v>6523</v>
      </c>
      <c r="K5249" s="1546" t="s">
        <v>6427</v>
      </c>
      <c r="L5249" s="1546" t="s">
        <v>6663</v>
      </c>
    </row>
    <row r="5250" spans="1:12">
      <c r="A5250" s="1546" t="s">
        <v>314</v>
      </c>
      <c r="B5250" s="1817">
        <v>20514</v>
      </c>
      <c r="C5250" s="1546" t="s">
        <v>2849</v>
      </c>
      <c r="D5250" s="1546" t="s">
        <v>2439</v>
      </c>
      <c r="E5250" s="1546" t="s">
        <v>6268</v>
      </c>
      <c r="F5250" s="1546" t="s">
        <v>745</v>
      </c>
      <c r="G5250" s="1818"/>
      <c r="H5250" s="1818"/>
      <c r="I5250" s="1818">
        <v>2</v>
      </c>
      <c r="J5250" s="1546" t="s">
        <v>6523</v>
      </c>
      <c r="K5250" s="1546" t="s">
        <v>6427</v>
      </c>
      <c r="L5250" s="1546" t="s">
        <v>6663</v>
      </c>
    </row>
    <row r="5251" spans="1:12">
      <c r="A5251" s="1546" t="s">
        <v>314</v>
      </c>
      <c r="B5251" s="1817">
        <v>20515</v>
      </c>
      <c r="C5251" s="1546" t="s">
        <v>2849</v>
      </c>
      <c r="D5251" s="1546" t="s">
        <v>2439</v>
      </c>
      <c r="E5251" s="1546" t="s">
        <v>6228</v>
      </c>
      <c r="F5251" s="1546" t="s">
        <v>22</v>
      </c>
      <c r="G5251" s="1818"/>
      <c r="H5251" s="1818"/>
      <c r="I5251" s="1818">
        <v>2</v>
      </c>
      <c r="J5251" s="1546" t="s">
        <v>6523</v>
      </c>
      <c r="K5251" s="1546" t="s">
        <v>6427</v>
      </c>
      <c r="L5251" s="1546" t="s">
        <v>6663</v>
      </c>
    </row>
    <row r="5252" spans="1:12">
      <c r="A5252" s="1546" t="s">
        <v>314</v>
      </c>
      <c r="B5252" s="1817">
        <v>20516</v>
      </c>
      <c r="C5252" s="1546" t="s">
        <v>2849</v>
      </c>
      <c r="D5252" s="1546" t="s">
        <v>2439</v>
      </c>
      <c r="E5252" s="1546" t="s">
        <v>555</v>
      </c>
      <c r="F5252" s="1546" t="s">
        <v>381</v>
      </c>
      <c r="G5252" s="1818"/>
      <c r="H5252" s="1818"/>
      <c r="I5252" s="1818">
        <v>2</v>
      </c>
      <c r="J5252" s="1546" t="s">
        <v>6523</v>
      </c>
      <c r="K5252" s="1546" t="s">
        <v>6427</v>
      </c>
      <c r="L5252" s="1546" t="s">
        <v>6663</v>
      </c>
    </row>
    <row r="5253" spans="1:12">
      <c r="A5253" s="1546" t="s">
        <v>314</v>
      </c>
      <c r="B5253" s="1817">
        <v>20517</v>
      </c>
      <c r="C5253" s="1546" t="s">
        <v>2849</v>
      </c>
      <c r="D5253" s="1546" t="s">
        <v>2439</v>
      </c>
      <c r="E5253" s="1546" t="s">
        <v>5867</v>
      </c>
      <c r="F5253" s="1546" t="s">
        <v>455</v>
      </c>
      <c r="G5253" s="1818"/>
      <c r="H5253" s="1818"/>
      <c r="I5253" s="1818">
        <v>2</v>
      </c>
      <c r="J5253" s="1546" t="s">
        <v>6523</v>
      </c>
      <c r="K5253" s="1546" t="s">
        <v>6427</v>
      </c>
      <c r="L5253" s="1546" t="s">
        <v>6663</v>
      </c>
    </row>
    <row r="5254" spans="1:12">
      <c r="A5254" s="1546" t="s">
        <v>314</v>
      </c>
      <c r="B5254" s="1817">
        <v>20518</v>
      </c>
      <c r="C5254" s="1546" t="s">
        <v>2849</v>
      </c>
      <c r="D5254" s="1546" t="s">
        <v>2439</v>
      </c>
      <c r="E5254" s="1546" t="s">
        <v>6304</v>
      </c>
      <c r="F5254" s="1546" t="s">
        <v>1149</v>
      </c>
      <c r="G5254" s="1818"/>
      <c r="H5254" s="1818"/>
      <c r="I5254" s="1818">
        <v>1</v>
      </c>
      <c r="J5254" s="1546" t="s">
        <v>6523</v>
      </c>
      <c r="K5254" s="1546" t="s">
        <v>6427</v>
      </c>
      <c r="L5254" s="1546" t="s">
        <v>6663</v>
      </c>
    </row>
    <row r="5255" spans="1:12">
      <c r="A5255" s="1546" t="s">
        <v>314</v>
      </c>
      <c r="B5255" s="1817">
        <v>20519</v>
      </c>
      <c r="C5255" s="1546" t="s">
        <v>2849</v>
      </c>
      <c r="D5255" s="1546" t="s">
        <v>2439</v>
      </c>
      <c r="E5255" s="1546" t="s">
        <v>1620</v>
      </c>
      <c r="F5255" s="1546" t="s">
        <v>1621</v>
      </c>
      <c r="G5255" s="1818"/>
      <c r="H5255" s="1818"/>
      <c r="I5255" s="1818">
        <v>2</v>
      </c>
      <c r="J5255" s="1546" t="s">
        <v>6523</v>
      </c>
      <c r="K5255" s="1546" t="s">
        <v>6427</v>
      </c>
      <c r="L5255" s="1546" t="s">
        <v>6663</v>
      </c>
    </row>
    <row r="5256" spans="1:12">
      <c r="A5256" s="1546" t="s">
        <v>314</v>
      </c>
      <c r="B5256" s="1817">
        <v>20520</v>
      </c>
      <c r="C5256" s="1546" t="s">
        <v>2849</v>
      </c>
      <c r="D5256" s="1546" t="s">
        <v>2439</v>
      </c>
      <c r="E5256" s="1546" t="s">
        <v>6393</v>
      </c>
      <c r="F5256" s="1546" t="s">
        <v>6231</v>
      </c>
      <c r="G5256" s="1818">
        <v>1</v>
      </c>
      <c r="H5256" s="1818">
        <v>5</v>
      </c>
      <c r="I5256" s="1818">
        <v>5</v>
      </c>
      <c r="J5256" s="1546" t="s">
        <v>6527</v>
      </c>
      <c r="K5256" s="1546" t="s">
        <v>6427</v>
      </c>
      <c r="L5256" s="1546" t="s">
        <v>6663</v>
      </c>
    </row>
    <row r="5257" spans="1:12">
      <c r="A5257" s="1546" t="s">
        <v>314</v>
      </c>
      <c r="B5257" s="1817">
        <v>20521</v>
      </c>
      <c r="C5257" s="1546" t="s">
        <v>2849</v>
      </c>
      <c r="D5257" s="1546" t="s">
        <v>2439</v>
      </c>
      <c r="E5257" s="1546" t="s">
        <v>6216</v>
      </c>
      <c r="F5257" s="1546" t="s">
        <v>6144</v>
      </c>
      <c r="G5257" s="1818"/>
      <c r="H5257" s="1818"/>
      <c r="I5257" s="1818">
        <v>2</v>
      </c>
      <c r="J5257" s="1546" t="s">
        <v>6523</v>
      </c>
      <c r="K5257" s="1546" t="s">
        <v>6427</v>
      </c>
      <c r="L5257" s="1546" t="s">
        <v>6663</v>
      </c>
    </row>
    <row r="5258" spans="1:12">
      <c r="A5258" s="1546" t="s">
        <v>314</v>
      </c>
      <c r="B5258" s="1817">
        <v>20522</v>
      </c>
      <c r="C5258" s="1546" t="s">
        <v>2849</v>
      </c>
      <c r="D5258" s="1546" t="s">
        <v>2439</v>
      </c>
      <c r="E5258" s="1546" t="s">
        <v>6249</v>
      </c>
      <c r="F5258" s="1546" t="s">
        <v>453</v>
      </c>
      <c r="G5258" s="1818"/>
      <c r="H5258" s="1818"/>
      <c r="I5258" s="1818">
        <v>3</v>
      </c>
      <c r="J5258" s="1546" t="s">
        <v>6523</v>
      </c>
      <c r="K5258" s="1546" t="s">
        <v>6427</v>
      </c>
      <c r="L5258" s="1546" t="s">
        <v>6663</v>
      </c>
    </row>
    <row r="5259" spans="1:12">
      <c r="A5259" s="1546" t="s">
        <v>314</v>
      </c>
      <c r="B5259" s="1817">
        <v>20523</v>
      </c>
      <c r="C5259" s="1546" t="s">
        <v>2849</v>
      </c>
      <c r="D5259" s="1546" t="s">
        <v>2439</v>
      </c>
      <c r="E5259" s="1546" t="s">
        <v>6250</v>
      </c>
      <c r="F5259" s="1546" t="s">
        <v>339</v>
      </c>
      <c r="G5259" s="1818"/>
      <c r="H5259" s="1818"/>
      <c r="I5259" s="1818">
        <v>3</v>
      </c>
      <c r="J5259" s="1546" t="s">
        <v>6523</v>
      </c>
      <c r="K5259" s="1546" t="s">
        <v>6427</v>
      </c>
      <c r="L5259" s="1546" t="s">
        <v>6663</v>
      </c>
    </row>
    <row r="5260" spans="1:12">
      <c r="A5260" s="1546" t="s">
        <v>314</v>
      </c>
      <c r="B5260" s="1817">
        <v>20524</v>
      </c>
      <c r="C5260" s="1546" t="s">
        <v>2849</v>
      </c>
      <c r="D5260" s="1546" t="s">
        <v>2439</v>
      </c>
      <c r="E5260" s="1546" t="s">
        <v>6345</v>
      </c>
      <c r="F5260" s="1546" t="s">
        <v>1832</v>
      </c>
      <c r="G5260" s="1818"/>
      <c r="H5260" s="1818"/>
      <c r="I5260" s="1818">
        <v>4</v>
      </c>
      <c r="J5260" s="1546" t="s">
        <v>6523</v>
      </c>
      <c r="K5260" s="1546" t="s">
        <v>6427</v>
      </c>
      <c r="L5260" s="1546" t="s">
        <v>6663</v>
      </c>
    </row>
    <row r="5261" spans="1:12">
      <c r="A5261" s="1546" t="s">
        <v>314</v>
      </c>
      <c r="B5261" s="1817">
        <v>20525</v>
      </c>
      <c r="C5261" s="1546" t="s">
        <v>2849</v>
      </c>
      <c r="D5261" s="1546" t="s">
        <v>2439</v>
      </c>
      <c r="E5261" s="1546" t="s">
        <v>6269</v>
      </c>
      <c r="F5261" s="1546" t="s">
        <v>747</v>
      </c>
      <c r="G5261" s="1818"/>
      <c r="H5261" s="1818"/>
      <c r="I5261" s="1818">
        <v>2</v>
      </c>
      <c r="J5261" s="1546" t="s">
        <v>6523</v>
      </c>
      <c r="K5261" s="1546" t="s">
        <v>6427</v>
      </c>
      <c r="L5261" s="1546" t="s">
        <v>6663</v>
      </c>
    </row>
    <row r="5262" spans="1:12">
      <c r="A5262" s="1546" t="s">
        <v>314</v>
      </c>
      <c r="B5262" s="1817">
        <v>20526</v>
      </c>
      <c r="C5262" s="1546" t="s">
        <v>2849</v>
      </c>
      <c r="D5262" s="1546" t="s">
        <v>2439</v>
      </c>
      <c r="E5262" s="1546" t="s">
        <v>6258</v>
      </c>
      <c r="F5262" s="1546" t="s">
        <v>502</v>
      </c>
      <c r="G5262" s="1818"/>
      <c r="H5262" s="1818"/>
      <c r="I5262" s="1818">
        <v>1</v>
      </c>
      <c r="J5262" s="1546" t="s">
        <v>6523</v>
      </c>
      <c r="K5262" s="1546" t="s">
        <v>6427</v>
      </c>
      <c r="L5262" s="1546" t="s">
        <v>6663</v>
      </c>
    </row>
    <row r="5263" spans="1:12">
      <c r="A5263" s="1546" t="s">
        <v>314</v>
      </c>
      <c r="B5263" s="1817">
        <v>20527</v>
      </c>
      <c r="C5263" s="1546" t="s">
        <v>2849</v>
      </c>
      <c r="D5263" s="1546" t="s">
        <v>2439</v>
      </c>
      <c r="E5263" s="1546" t="s">
        <v>594</v>
      </c>
      <c r="F5263" s="1546" t="s">
        <v>595</v>
      </c>
      <c r="G5263" s="1818"/>
      <c r="H5263" s="1818"/>
      <c r="I5263" s="1818">
        <v>2</v>
      </c>
      <c r="J5263" s="1546" t="s">
        <v>6523</v>
      </c>
      <c r="K5263" s="1546" t="s">
        <v>6427</v>
      </c>
      <c r="L5263" s="1546" t="s">
        <v>6663</v>
      </c>
    </row>
    <row r="5264" spans="1:12">
      <c r="A5264" s="1546" t="s">
        <v>314</v>
      </c>
      <c r="B5264" s="1817">
        <v>20528</v>
      </c>
      <c r="C5264" s="1546" t="s">
        <v>2849</v>
      </c>
      <c r="D5264" s="1546" t="s">
        <v>2439</v>
      </c>
      <c r="E5264" s="1546" t="s">
        <v>6160</v>
      </c>
      <c r="F5264" s="1546" t="s">
        <v>1487</v>
      </c>
      <c r="G5264" s="1818"/>
      <c r="H5264" s="1818"/>
      <c r="I5264" s="1818">
        <v>1</v>
      </c>
      <c r="J5264" s="1546" t="s">
        <v>6523</v>
      </c>
      <c r="K5264" s="1546" t="s">
        <v>6427</v>
      </c>
      <c r="L5264" s="1546" t="s">
        <v>6663</v>
      </c>
    </row>
    <row r="5265" spans="1:12">
      <c r="A5265" s="1546" t="s">
        <v>314</v>
      </c>
      <c r="B5265" s="1817">
        <v>20529</v>
      </c>
      <c r="C5265" s="1546" t="s">
        <v>2849</v>
      </c>
      <c r="D5265" s="1546" t="s">
        <v>2439</v>
      </c>
      <c r="E5265" s="1546" t="s">
        <v>2832</v>
      </c>
      <c r="F5265" s="1546" t="s">
        <v>1962</v>
      </c>
      <c r="G5265" s="1818">
        <v>1</v>
      </c>
      <c r="H5265" s="1818">
        <v>5</v>
      </c>
      <c r="I5265" s="1818">
        <v>5</v>
      </c>
      <c r="J5265" s="1546" t="s">
        <v>6527</v>
      </c>
      <c r="K5265" s="1546" t="s">
        <v>6427</v>
      </c>
      <c r="L5265" s="1546" t="s">
        <v>6663</v>
      </c>
    </row>
    <row r="5266" spans="1:12">
      <c r="A5266" s="1546" t="s">
        <v>314</v>
      </c>
      <c r="B5266" s="1817">
        <v>20530</v>
      </c>
      <c r="C5266" s="1546" t="s">
        <v>2849</v>
      </c>
      <c r="D5266" s="1546" t="s">
        <v>2439</v>
      </c>
      <c r="E5266" s="1546" t="s">
        <v>6245</v>
      </c>
      <c r="F5266" s="1546" t="s">
        <v>383</v>
      </c>
      <c r="G5266" s="1818"/>
      <c r="H5266" s="1818"/>
      <c r="I5266" s="1818">
        <v>1</v>
      </c>
      <c r="J5266" s="1546" t="s">
        <v>6523</v>
      </c>
      <c r="K5266" s="1546" t="s">
        <v>6427</v>
      </c>
      <c r="L5266" s="1546" t="s">
        <v>6663</v>
      </c>
    </row>
    <row r="5267" spans="1:12">
      <c r="A5267" s="1546" t="s">
        <v>314</v>
      </c>
      <c r="B5267" s="1817">
        <v>20531</v>
      </c>
      <c r="C5267" s="1546" t="s">
        <v>2849</v>
      </c>
      <c r="D5267" s="1546" t="s">
        <v>2439</v>
      </c>
      <c r="E5267" s="1546" t="s">
        <v>6341</v>
      </c>
      <c r="F5267" s="1546" t="s">
        <v>1722</v>
      </c>
      <c r="G5267" s="1818"/>
      <c r="H5267" s="1818"/>
      <c r="I5267" s="1818">
        <v>1</v>
      </c>
      <c r="J5267" s="1546" t="s">
        <v>6523</v>
      </c>
      <c r="K5267" s="1546" t="s">
        <v>6427</v>
      </c>
      <c r="L5267" s="1546" t="s">
        <v>6663</v>
      </c>
    </row>
    <row r="5268" spans="1:12">
      <c r="A5268" s="1546" t="s">
        <v>314</v>
      </c>
      <c r="B5268" s="1817">
        <v>20532</v>
      </c>
      <c r="C5268" s="1546" t="s">
        <v>2849</v>
      </c>
      <c r="D5268" s="1546" t="s">
        <v>2439</v>
      </c>
      <c r="E5268" s="1546" t="s">
        <v>1152</v>
      </c>
      <c r="F5268" s="1546" t="s">
        <v>1153</v>
      </c>
      <c r="G5268" s="1818"/>
      <c r="H5268" s="1818"/>
      <c r="I5268" s="1818">
        <v>2</v>
      </c>
      <c r="J5268" s="1546" t="s">
        <v>6523</v>
      </c>
      <c r="K5268" s="1546" t="s">
        <v>6427</v>
      </c>
      <c r="L5268" s="1546" t="s">
        <v>6663</v>
      </c>
    </row>
    <row r="5269" spans="1:12">
      <c r="A5269" s="1546" t="s">
        <v>314</v>
      </c>
      <c r="B5269" s="1817">
        <v>20533</v>
      </c>
      <c r="C5269" s="1546" t="s">
        <v>2849</v>
      </c>
      <c r="D5269" s="1546" t="s">
        <v>2439</v>
      </c>
      <c r="E5269" s="1546" t="s">
        <v>1064</v>
      </c>
      <c r="F5269" s="1546" t="s">
        <v>1063</v>
      </c>
      <c r="G5269" s="1818"/>
      <c r="H5269" s="1818"/>
      <c r="I5269" s="1818">
        <v>2</v>
      </c>
      <c r="J5269" s="1546" t="s">
        <v>6523</v>
      </c>
      <c r="K5269" s="1546" t="s">
        <v>6427</v>
      </c>
      <c r="L5269" s="1546" t="s">
        <v>6663</v>
      </c>
    </row>
    <row r="5270" spans="1:12">
      <c r="A5270" s="1546" t="s">
        <v>314</v>
      </c>
      <c r="B5270" s="1817">
        <v>20534</v>
      </c>
      <c r="C5270" s="1546" t="s">
        <v>2849</v>
      </c>
      <c r="D5270" s="1546" t="s">
        <v>2439</v>
      </c>
      <c r="E5270" s="1546" t="s">
        <v>720</v>
      </c>
      <c r="F5270" s="1546" t="s">
        <v>2023</v>
      </c>
      <c r="G5270" s="1818"/>
      <c r="H5270" s="1818"/>
      <c r="I5270" s="1818">
        <v>2</v>
      </c>
      <c r="J5270" s="1546" t="s">
        <v>6523</v>
      </c>
      <c r="K5270" s="1546" t="s">
        <v>6427</v>
      </c>
      <c r="L5270" s="1546" t="s">
        <v>6663</v>
      </c>
    </row>
    <row r="5271" spans="1:12">
      <c r="A5271" s="1546" t="s">
        <v>314</v>
      </c>
      <c r="B5271" s="1817">
        <v>20535</v>
      </c>
      <c r="C5271" s="1546" t="s">
        <v>2849</v>
      </c>
      <c r="D5271" s="1546" t="s">
        <v>2439</v>
      </c>
      <c r="E5271" s="1546" t="s">
        <v>6331</v>
      </c>
      <c r="F5271" s="1546" t="s">
        <v>6332</v>
      </c>
      <c r="G5271" s="1818"/>
      <c r="H5271" s="1818"/>
      <c r="I5271" s="1818">
        <v>2</v>
      </c>
      <c r="J5271" s="1546" t="s">
        <v>6523</v>
      </c>
      <c r="K5271" s="1546" t="s">
        <v>6427</v>
      </c>
      <c r="L5271" s="1546" t="s">
        <v>6663</v>
      </c>
    </row>
    <row r="5272" spans="1:12">
      <c r="A5272" s="1546" t="s">
        <v>314</v>
      </c>
      <c r="B5272" s="1817">
        <v>20536</v>
      </c>
      <c r="C5272" s="1546" t="s">
        <v>2849</v>
      </c>
      <c r="D5272" s="1546" t="s">
        <v>2439</v>
      </c>
      <c r="E5272" s="1546" t="s">
        <v>580</v>
      </c>
      <c r="F5272" s="1546" t="s">
        <v>581</v>
      </c>
      <c r="G5272" s="1818">
        <v>1</v>
      </c>
      <c r="H5272" s="1818">
        <v>5</v>
      </c>
      <c r="I5272" s="1818">
        <v>5</v>
      </c>
      <c r="J5272" s="1546" t="s">
        <v>6527</v>
      </c>
      <c r="K5272" s="1546" t="s">
        <v>6427</v>
      </c>
      <c r="L5272" s="1546" t="s">
        <v>6663</v>
      </c>
    </row>
    <row r="5273" spans="1:12">
      <c r="A5273" s="1546" t="s">
        <v>314</v>
      </c>
      <c r="B5273" s="1817">
        <v>20537</v>
      </c>
      <c r="C5273" s="1546" t="s">
        <v>2849</v>
      </c>
      <c r="D5273" s="1546" t="s">
        <v>2439</v>
      </c>
      <c r="E5273" s="1546" t="s">
        <v>1205</v>
      </c>
      <c r="F5273" s="1546" t="s">
        <v>6515</v>
      </c>
      <c r="G5273" s="1818">
        <v>1</v>
      </c>
      <c r="H5273" s="1818">
        <v>10</v>
      </c>
      <c r="I5273" s="1818">
        <v>10</v>
      </c>
      <c r="J5273" s="1546" t="s">
        <v>6527</v>
      </c>
      <c r="K5273" s="1546" t="s">
        <v>6427</v>
      </c>
      <c r="L5273" s="1546" t="s">
        <v>6663</v>
      </c>
    </row>
    <row r="5274" spans="1:12">
      <c r="A5274" s="1546" t="s">
        <v>314</v>
      </c>
      <c r="B5274" s="1817">
        <v>20539</v>
      </c>
      <c r="C5274" s="1546" t="s">
        <v>2849</v>
      </c>
      <c r="D5274" s="1546" t="s">
        <v>2439</v>
      </c>
      <c r="E5274" s="1546" t="s">
        <v>6099</v>
      </c>
      <c r="F5274" s="1546" t="s">
        <v>294</v>
      </c>
      <c r="G5274" s="1818">
        <v>1</v>
      </c>
      <c r="H5274" s="1818">
        <v>4</v>
      </c>
      <c r="I5274" s="1818">
        <v>4</v>
      </c>
      <c r="J5274" s="1546" t="s">
        <v>6527</v>
      </c>
      <c r="K5274" s="1546" t="s">
        <v>6427</v>
      </c>
      <c r="L5274" s="1546" t="s">
        <v>6663</v>
      </c>
    </row>
    <row r="5275" spans="1:12">
      <c r="A5275" s="1546" t="s">
        <v>314</v>
      </c>
      <c r="B5275" s="1817">
        <v>20540</v>
      </c>
      <c r="C5275" s="1546" t="s">
        <v>2849</v>
      </c>
      <c r="D5275" s="1546" t="s">
        <v>2439</v>
      </c>
      <c r="E5275" s="1546" t="s">
        <v>293</v>
      </c>
      <c r="F5275" s="1546" t="s">
        <v>292</v>
      </c>
      <c r="G5275" s="1818">
        <v>1</v>
      </c>
      <c r="H5275" s="1818">
        <v>4</v>
      </c>
      <c r="I5275" s="1818">
        <v>4</v>
      </c>
      <c r="J5275" s="1546" t="s">
        <v>6527</v>
      </c>
      <c r="K5275" s="1546" t="s">
        <v>6427</v>
      </c>
      <c r="L5275" s="1546" t="s">
        <v>6663</v>
      </c>
    </row>
    <row r="5276" spans="1:12">
      <c r="A5276" s="1546" t="s">
        <v>314</v>
      </c>
      <c r="B5276" s="1817">
        <v>20541</v>
      </c>
      <c r="C5276" s="1546" t="s">
        <v>2849</v>
      </c>
      <c r="D5276" s="1546" t="s">
        <v>2439</v>
      </c>
      <c r="E5276" s="1546" t="s">
        <v>6108</v>
      </c>
      <c r="F5276" s="1546" t="s">
        <v>424</v>
      </c>
      <c r="G5276" s="1818">
        <v>1</v>
      </c>
      <c r="H5276" s="1818">
        <v>4</v>
      </c>
      <c r="I5276" s="1818">
        <v>4</v>
      </c>
      <c r="J5276" s="1546" t="s">
        <v>6527</v>
      </c>
      <c r="K5276" s="1546" t="s">
        <v>6427</v>
      </c>
      <c r="L5276" s="1546" t="s">
        <v>6663</v>
      </c>
    </row>
    <row r="5277" spans="1:12">
      <c r="A5277" s="1546" t="s">
        <v>314</v>
      </c>
      <c r="B5277" s="1817">
        <v>20542</v>
      </c>
      <c r="C5277" s="1546" t="s">
        <v>2849</v>
      </c>
      <c r="D5277" s="1546" t="s">
        <v>2439</v>
      </c>
      <c r="E5277" s="1546" t="s">
        <v>1665</v>
      </c>
      <c r="F5277" s="1546" t="s">
        <v>422</v>
      </c>
      <c r="G5277" s="1818"/>
      <c r="H5277" s="1818"/>
      <c r="I5277" s="1818">
        <v>2</v>
      </c>
      <c r="J5277" s="1546" t="s">
        <v>6523</v>
      </c>
      <c r="K5277" s="1546" t="s">
        <v>6427</v>
      </c>
      <c r="L5277" s="1546" t="s">
        <v>6663</v>
      </c>
    </row>
    <row r="5278" spans="1:12">
      <c r="A5278" s="1546" t="s">
        <v>314</v>
      </c>
      <c r="B5278" s="1817">
        <v>20543</v>
      </c>
      <c r="C5278" s="1546" t="s">
        <v>2849</v>
      </c>
      <c r="D5278" s="1546" t="s">
        <v>2439</v>
      </c>
      <c r="E5278" s="1546" t="s">
        <v>434</v>
      </c>
      <c r="F5278" s="1546" t="s">
        <v>1210</v>
      </c>
      <c r="G5278" s="1818"/>
      <c r="H5278" s="1818"/>
      <c r="I5278" s="1818">
        <v>1</v>
      </c>
      <c r="J5278" s="1546" t="s">
        <v>6523</v>
      </c>
      <c r="K5278" s="1546" t="s">
        <v>6427</v>
      </c>
      <c r="L5278" s="1546" t="s">
        <v>6663</v>
      </c>
    </row>
    <row r="5279" spans="1:12">
      <c r="A5279" s="1546" t="s">
        <v>314</v>
      </c>
      <c r="B5279" s="1817">
        <v>20544</v>
      </c>
      <c r="C5279" s="1546" t="s">
        <v>2849</v>
      </c>
      <c r="D5279" s="1546" t="s">
        <v>2439</v>
      </c>
      <c r="E5279" s="1546" t="s">
        <v>6223</v>
      </c>
      <c r="F5279" s="1546" t="s">
        <v>2809</v>
      </c>
      <c r="G5279" s="1818"/>
      <c r="H5279" s="1818"/>
      <c r="I5279" s="1818">
        <v>2</v>
      </c>
      <c r="J5279" s="1546" t="s">
        <v>6523</v>
      </c>
      <c r="K5279" s="1546" t="s">
        <v>6427</v>
      </c>
      <c r="L5279" s="1546" t="s">
        <v>6663</v>
      </c>
    </row>
    <row r="5280" spans="1:12">
      <c r="A5280" s="1546" t="s">
        <v>314</v>
      </c>
      <c r="B5280" s="1817">
        <v>20545</v>
      </c>
      <c r="C5280" s="1546" t="s">
        <v>2849</v>
      </c>
      <c r="D5280" s="1546" t="s">
        <v>2439</v>
      </c>
      <c r="E5280" s="1546" t="s">
        <v>291</v>
      </c>
      <c r="F5280" s="1546" t="s">
        <v>290</v>
      </c>
      <c r="G5280" s="1818">
        <v>1</v>
      </c>
      <c r="H5280" s="1818">
        <v>4</v>
      </c>
      <c r="I5280" s="1818">
        <v>4</v>
      </c>
      <c r="J5280" s="1546" t="s">
        <v>6527</v>
      </c>
      <c r="K5280" s="1546" t="s">
        <v>6427</v>
      </c>
      <c r="L5280" s="1546" t="s">
        <v>6663</v>
      </c>
    </row>
    <row r="5281" spans="1:12">
      <c r="A5281" s="1546" t="s">
        <v>314</v>
      </c>
      <c r="B5281" s="1817">
        <v>20546</v>
      </c>
      <c r="C5281" s="1546" t="s">
        <v>2849</v>
      </c>
      <c r="D5281" s="1546" t="s">
        <v>2439</v>
      </c>
      <c r="E5281" s="1546" t="s">
        <v>6100</v>
      </c>
      <c r="F5281" s="1546" t="s">
        <v>280</v>
      </c>
      <c r="G5281" s="1818"/>
      <c r="H5281" s="1818"/>
      <c r="I5281" s="1818">
        <v>2</v>
      </c>
      <c r="J5281" s="1546" t="s">
        <v>6523</v>
      </c>
      <c r="K5281" s="1546" t="s">
        <v>6427</v>
      </c>
      <c r="L5281" s="1546" t="s">
        <v>6663</v>
      </c>
    </row>
    <row r="5282" spans="1:12">
      <c r="A5282" s="1546" t="s">
        <v>314</v>
      </c>
      <c r="B5282" s="1817">
        <v>20547</v>
      </c>
      <c r="C5282" s="1546" t="s">
        <v>2849</v>
      </c>
      <c r="D5282" s="1546" t="s">
        <v>2439</v>
      </c>
      <c r="E5282" s="1546" t="s">
        <v>6138</v>
      </c>
      <c r="F5282" s="1546" t="s">
        <v>995</v>
      </c>
      <c r="G5282" s="1818"/>
      <c r="H5282" s="1818"/>
      <c r="I5282" s="1818">
        <v>1</v>
      </c>
      <c r="J5282" s="1546" t="s">
        <v>6523</v>
      </c>
      <c r="K5282" s="1546" t="s">
        <v>6427</v>
      </c>
      <c r="L5282" s="1546" t="s">
        <v>6663</v>
      </c>
    </row>
    <row r="5283" spans="1:12">
      <c r="A5283" s="1546" t="s">
        <v>314</v>
      </c>
      <c r="B5283" s="1817">
        <v>20548</v>
      </c>
      <c r="C5283" s="1546" t="s">
        <v>2849</v>
      </c>
      <c r="D5283" s="1546" t="s">
        <v>2439</v>
      </c>
      <c r="E5283" s="1546" t="s">
        <v>6130</v>
      </c>
      <c r="F5283" s="1546" t="s">
        <v>909</v>
      </c>
      <c r="G5283" s="1818"/>
      <c r="H5283" s="1818"/>
      <c r="I5283" s="1818">
        <v>2</v>
      </c>
      <c r="J5283" s="1546" t="s">
        <v>6523</v>
      </c>
      <c r="K5283" s="1546" t="s">
        <v>6427</v>
      </c>
      <c r="L5283" s="1546" t="s">
        <v>6663</v>
      </c>
    </row>
    <row r="5284" spans="1:12">
      <c r="A5284" s="1546" t="s">
        <v>314</v>
      </c>
      <c r="B5284" s="1817">
        <v>20550</v>
      </c>
      <c r="C5284" s="1546" t="s">
        <v>2849</v>
      </c>
      <c r="D5284" s="1546" t="s">
        <v>2439</v>
      </c>
      <c r="E5284" s="1546" t="s">
        <v>651</v>
      </c>
      <c r="F5284" s="1546" t="s">
        <v>652</v>
      </c>
      <c r="G5284" s="1818"/>
      <c r="H5284" s="1818"/>
      <c r="I5284" s="1818">
        <v>1</v>
      </c>
      <c r="J5284" s="1546" t="s">
        <v>6523</v>
      </c>
      <c r="K5284" s="1546" t="s">
        <v>6427</v>
      </c>
      <c r="L5284" s="1546" t="s">
        <v>6663</v>
      </c>
    </row>
    <row r="5285" spans="1:12">
      <c r="A5285" s="1546" t="s">
        <v>314</v>
      </c>
      <c r="B5285" s="1817">
        <v>20582</v>
      </c>
      <c r="C5285" s="1546" t="s">
        <v>2849</v>
      </c>
      <c r="D5285" s="1546" t="s">
        <v>2440</v>
      </c>
      <c r="E5285" s="1546" t="s">
        <v>757</v>
      </c>
      <c r="F5285" s="1546" t="s">
        <v>2555</v>
      </c>
      <c r="G5285" s="1818"/>
      <c r="H5285" s="1818">
        <v>1</v>
      </c>
      <c r="I5285" s="1818">
        <v>1</v>
      </c>
      <c r="J5285" s="1546" t="s">
        <v>6523</v>
      </c>
      <c r="K5285" s="1546" t="s">
        <v>6427</v>
      </c>
      <c r="L5285" s="1546" t="s">
        <v>6664</v>
      </c>
    </row>
    <row r="5286" spans="1:12">
      <c r="A5286" s="1546" t="s">
        <v>314</v>
      </c>
      <c r="B5286" s="1817">
        <v>20583</v>
      </c>
      <c r="C5286" s="1546" t="s">
        <v>2849</v>
      </c>
      <c r="D5286" s="1546" t="s">
        <v>2440</v>
      </c>
      <c r="E5286" s="1546" t="s">
        <v>6578</v>
      </c>
      <c r="F5286" s="1546" t="s">
        <v>538</v>
      </c>
      <c r="G5286" s="1818"/>
      <c r="H5286" s="1818">
        <v>1</v>
      </c>
      <c r="I5286" s="1818">
        <v>1</v>
      </c>
      <c r="J5286" s="1546" t="s">
        <v>6523</v>
      </c>
      <c r="K5286" s="1546" t="s">
        <v>6427</v>
      </c>
      <c r="L5286" s="1546" t="s">
        <v>6664</v>
      </c>
    </row>
    <row r="5287" spans="1:12">
      <c r="A5287" s="1546" t="s">
        <v>314</v>
      </c>
      <c r="B5287" s="1817">
        <v>20584</v>
      </c>
      <c r="C5287" s="1546" t="s">
        <v>2849</v>
      </c>
      <c r="D5287" s="1546" t="s">
        <v>2440</v>
      </c>
      <c r="E5287" s="1546" t="s">
        <v>531</v>
      </c>
      <c r="F5287" s="1546" t="s">
        <v>532</v>
      </c>
      <c r="G5287" s="1818"/>
      <c r="H5287" s="1818">
        <v>1</v>
      </c>
      <c r="I5287" s="1818">
        <v>1</v>
      </c>
      <c r="J5287" s="1546" t="s">
        <v>6523</v>
      </c>
      <c r="K5287" s="1546" t="s">
        <v>6427</v>
      </c>
      <c r="L5287" s="1546" t="s">
        <v>6664</v>
      </c>
    </row>
    <row r="5288" spans="1:12">
      <c r="A5288" s="1546" t="s">
        <v>314</v>
      </c>
      <c r="B5288" s="1817">
        <v>20585</v>
      </c>
      <c r="C5288" s="1546" t="s">
        <v>2849</v>
      </c>
      <c r="D5288" s="1546" t="s">
        <v>2440</v>
      </c>
      <c r="E5288" s="1546" t="s">
        <v>2503</v>
      </c>
      <c r="F5288" s="1546" t="s">
        <v>1439</v>
      </c>
      <c r="G5288" s="1818"/>
      <c r="H5288" s="1818">
        <v>1</v>
      </c>
      <c r="I5288" s="1818">
        <v>1</v>
      </c>
      <c r="J5288" s="1546" t="s">
        <v>6523</v>
      </c>
      <c r="K5288" s="1546" t="s">
        <v>6427</v>
      </c>
      <c r="L5288" s="1546" t="s">
        <v>6664</v>
      </c>
    </row>
    <row r="5289" spans="1:12">
      <c r="A5289" s="1546" t="s">
        <v>314</v>
      </c>
      <c r="B5289" s="1817">
        <v>20586</v>
      </c>
      <c r="C5289" s="1546" t="s">
        <v>2849</v>
      </c>
      <c r="D5289" s="1546" t="s">
        <v>2440</v>
      </c>
      <c r="E5289" s="1546" t="s">
        <v>976</v>
      </c>
      <c r="F5289" s="1546" t="s">
        <v>2502</v>
      </c>
      <c r="G5289" s="1818"/>
      <c r="H5289" s="1818">
        <v>1</v>
      </c>
      <c r="I5289" s="1818">
        <v>1</v>
      </c>
      <c r="J5289" s="1546" t="s">
        <v>6523</v>
      </c>
      <c r="K5289" s="1546" t="s">
        <v>6427</v>
      </c>
      <c r="L5289" s="1546" t="s">
        <v>6664</v>
      </c>
    </row>
    <row r="5290" spans="1:12">
      <c r="A5290" s="1546" t="s">
        <v>314</v>
      </c>
      <c r="B5290" s="1817">
        <v>20587</v>
      </c>
      <c r="C5290" s="1546" t="s">
        <v>2849</v>
      </c>
      <c r="D5290" s="1546" t="s">
        <v>2440</v>
      </c>
      <c r="E5290" s="1546" t="s">
        <v>1122</v>
      </c>
      <c r="F5290" s="1546" t="s">
        <v>1439</v>
      </c>
      <c r="G5290" s="1818"/>
      <c r="H5290" s="1818">
        <v>1</v>
      </c>
      <c r="I5290" s="1818">
        <v>1</v>
      </c>
      <c r="J5290" s="1546" t="s">
        <v>6523</v>
      </c>
      <c r="K5290" s="1546" t="s">
        <v>6427</v>
      </c>
      <c r="L5290" s="1546" t="s">
        <v>6664</v>
      </c>
    </row>
    <row r="5291" spans="1:12">
      <c r="A5291" s="1546" t="s">
        <v>314</v>
      </c>
      <c r="B5291" s="1817">
        <v>20588</v>
      </c>
      <c r="C5291" s="1546" t="s">
        <v>2849</v>
      </c>
      <c r="D5291" s="1546" t="s">
        <v>2440</v>
      </c>
      <c r="E5291" s="1546" t="s">
        <v>2506</v>
      </c>
      <c r="F5291" s="1546" t="s">
        <v>2507</v>
      </c>
      <c r="G5291" s="1818"/>
      <c r="H5291" s="1818">
        <v>1</v>
      </c>
      <c r="I5291" s="1818">
        <v>1</v>
      </c>
      <c r="J5291" s="1546" t="s">
        <v>6523</v>
      </c>
      <c r="K5291" s="1546" t="s">
        <v>6427</v>
      </c>
      <c r="L5291" s="1546" t="s">
        <v>6664</v>
      </c>
    </row>
    <row r="5292" spans="1:12">
      <c r="A5292" s="1546" t="s">
        <v>314</v>
      </c>
      <c r="B5292" s="1817">
        <v>20589</v>
      </c>
      <c r="C5292" s="1546" t="s">
        <v>2849</v>
      </c>
      <c r="D5292" s="1546" t="s">
        <v>2440</v>
      </c>
      <c r="E5292" s="1546" t="s">
        <v>586</v>
      </c>
      <c r="F5292" s="1546" t="s">
        <v>532</v>
      </c>
      <c r="G5292" s="1818"/>
      <c r="H5292" s="1818">
        <v>1</v>
      </c>
      <c r="I5292" s="1818">
        <v>1</v>
      </c>
      <c r="J5292" s="1546" t="s">
        <v>6523</v>
      </c>
      <c r="K5292" s="1546" t="s">
        <v>6427</v>
      </c>
      <c r="L5292" s="1546" t="s">
        <v>6664</v>
      </c>
    </row>
    <row r="5293" spans="1:12">
      <c r="A5293" s="1546" t="s">
        <v>314</v>
      </c>
      <c r="B5293" s="1817">
        <v>20590</v>
      </c>
      <c r="C5293" s="1546" t="s">
        <v>2849</v>
      </c>
      <c r="D5293" s="1546" t="s">
        <v>2440</v>
      </c>
      <c r="E5293" s="1546" t="s">
        <v>287</v>
      </c>
      <c r="F5293" s="1546" t="s">
        <v>1532</v>
      </c>
      <c r="G5293" s="1818"/>
      <c r="H5293" s="1818">
        <v>1</v>
      </c>
      <c r="I5293" s="1818">
        <v>1</v>
      </c>
      <c r="J5293" s="1546" t="s">
        <v>6523</v>
      </c>
      <c r="K5293" s="1546" t="s">
        <v>6427</v>
      </c>
      <c r="L5293" s="1546" t="s">
        <v>6664</v>
      </c>
    </row>
    <row r="5294" spans="1:12">
      <c r="A5294" s="1546" t="s">
        <v>314</v>
      </c>
      <c r="B5294" s="1817">
        <v>20591</v>
      </c>
      <c r="C5294" s="1546" t="s">
        <v>2849</v>
      </c>
      <c r="D5294" s="1546" t="s">
        <v>2440</v>
      </c>
      <c r="E5294" s="1546" t="s">
        <v>6391</v>
      </c>
      <c r="F5294" s="1546" t="s">
        <v>2510</v>
      </c>
      <c r="G5294" s="1818"/>
      <c r="H5294" s="1818">
        <v>1</v>
      </c>
      <c r="I5294" s="1818">
        <v>1</v>
      </c>
      <c r="J5294" s="1546" t="s">
        <v>6523</v>
      </c>
      <c r="K5294" s="1546" t="s">
        <v>6427</v>
      </c>
      <c r="L5294" s="1546" t="s">
        <v>6664</v>
      </c>
    </row>
    <row r="5295" spans="1:12">
      <c r="A5295" s="1546" t="s">
        <v>314</v>
      </c>
      <c r="B5295" s="1817">
        <v>20592</v>
      </c>
      <c r="C5295" s="1546" t="s">
        <v>2849</v>
      </c>
      <c r="D5295" s="1546" t="s">
        <v>2440</v>
      </c>
      <c r="E5295" s="1546" t="s">
        <v>6539</v>
      </c>
      <c r="F5295" s="1546" t="s">
        <v>538</v>
      </c>
      <c r="G5295" s="1818"/>
      <c r="H5295" s="1818">
        <v>1</v>
      </c>
      <c r="I5295" s="1818">
        <v>1</v>
      </c>
      <c r="J5295" s="1546" t="s">
        <v>6523</v>
      </c>
      <c r="K5295" s="1546" t="s">
        <v>6427</v>
      </c>
      <c r="L5295" s="1546" t="s">
        <v>6664</v>
      </c>
    </row>
    <row r="5296" spans="1:12">
      <c r="A5296" s="1546" t="s">
        <v>314</v>
      </c>
      <c r="B5296" s="1817">
        <v>20593</v>
      </c>
      <c r="C5296" s="1546" t="s">
        <v>2849</v>
      </c>
      <c r="D5296" s="1546" t="s">
        <v>2440</v>
      </c>
      <c r="E5296" s="1546" t="s">
        <v>707</v>
      </c>
      <c r="F5296" s="1546" t="s">
        <v>534</v>
      </c>
      <c r="G5296" s="1818"/>
      <c r="H5296" s="1818">
        <v>1</v>
      </c>
      <c r="I5296" s="1818">
        <v>1</v>
      </c>
      <c r="J5296" s="1546" t="s">
        <v>6523</v>
      </c>
      <c r="K5296" s="1546" t="s">
        <v>6427</v>
      </c>
      <c r="L5296" s="1546" t="s">
        <v>6664</v>
      </c>
    </row>
    <row r="5297" spans="1:12">
      <c r="A5297" s="1546" t="s">
        <v>314</v>
      </c>
      <c r="B5297" s="1817">
        <v>20594</v>
      </c>
      <c r="C5297" s="1546" t="s">
        <v>2849</v>
      </c>
      <c r="D5297" s="1546" t="s">
        <v>2440</v>
      </c>
      <c r="E5297" s="1546" t="s">
        <v>563</v>
      </c>
      <c r="F5297" s="1546" t="s">
        <v>532</v>
      </c>
      <c r="G5297" s="1818"/>
      <c r="H5297" s="1818">
        <v>1</v>
      </c>
      <c r="I5297" s="1818">
        <v>1</v>
      </c>
      <c r="J5297" s="1546" t="s">
        <v>6523</v>
      </c>
      <c r="K5297" s="1546" t="s">
        <v>6427</v>
      </c>
      <c r="L5297" s="1546" t="s">
        <v>6664</v>
      </c>
    </row>
    <row r="5298" spans="1:12">
      <c r="A5298" s="1546" t="s">
        <v>314</v>
      </c>
      <c r="B5298" s="1817">
        <v>20596</v>
      </c>
      <c r="C5298" s="1546" t="s">
        <v>2849</v>
      </c>
      <c r="D5298" s="1546" t="s">
        <v>2440</v>
      </c>
      <c r="E5298" s="1546" t="s">
        <v>619</v>
      </c>
      <c r="F5298" s="1546" t="s">
        <v>620</v>
      </c>
      <c r="G5298" s="1818"/>
      <c r="H5298" s="1818">
        <v>2</v>
      </c>
      <c r="I5298" s="1818">
        <v>2</v>
      </c>
      <c r="J5298" s="1546" t="s">
        <v>6523</v>
      </c>
      <c r="K5298" s="1546" t="s">
        <v>6427</v>
      </c>
      <c r="L5298" s="1546" t="s">
        <v>6664</v>
      </c>
    </row>
    <row r="5299" spans="1:12">
      <c r="A5299" s="1546" t="s">
        <v>314</v>
      </c>
      <c r="B5299" s="1817">
        <v>20597</v>
      </c>
      <c r="C5299" s="1546" t="s">
        <v>2849</v>
      </c>
      <c r="D5299" s="1546" t="s">
        <v>2440</v>
      </c>
      <c r="E5299" s="1546" t="s">
        <v>6256</v>
      </c>
      <c r="F5299" s="1546" t="s">
        <v>436</v>
      </c>
      <c r="G5299" s="1818"/>
      <c r="H5299" s="1818">
        <v>2</v>
      </c>
      <c r="I5299" s="1818">
        <v>2</v>
      </c>
      <c r="J5299" s="1546" t="s">
        <v>6523</v>
      </c>
      <c r="K5299" s="1546" t="s">
        <v>6427</v>
      </c>
      <c r="L5299" s="1546" t="s">
        <v>6664</v>
      </c>
    </row>
    <row r="5300" spans="1:12">
      <c r="A5300" s="1546" t="s">
        <v>314</v>
      </c>
      <c r="B5300" s="1817">
        <v>20599</v>
      </c>
      <c r="C5300" s="1546" t="s">
        <v>2849</v>
      </c>
      <c r="D5300" s="1546" t="s">
        <v>2440</v>
      </c>
      <c r="E5300" s="1546" t="s">
        <v>6612</v>
      </c>
      <c r="F5300" s="1546" t="s">
        <v>1889</v>
      </c>
      <c r="G5300" s="1818"/>
      <c r="H5300" s="1818">
        <v>2</v>
      </c>
      <c r="I5300" s="1818">
        <v>2</v>
      </c>
      <c r="J5300" s="1546" t="s">
        <v>6523</v>
      </c>
      <c r="K5300" s="1546" t="s">
        <v>6427</v>
      </c>
      <c r="L5300" s="1546" t="s">
        <v>6664</v>
      </c>
    </row>
    <row r="5301" spans="1:12">
      <c r="A5301" s="1546" t="s">
        <v>314</v>
      </c>
      <c r="B5301" s="1817">
        <v>20600</v>
      </c>
      <c r="C5301" s="1546" t="s">
        <v>2849</v>
      </c>
      <c r="D5301" s="1546" t="s">
        <v>2440</v>
      </c>
      <c r="E5301" s="1546" t="s">
        <v>1179</v>
      </c>
      <c r="F5301" s="1546" t="s">
        <v>1180</v>
      </c>
      <c r="G5301" s="1818"/>
      <c r="H5301" s="1818">
        <v>2</v>
      </c>
      <c r="I5301" s="1818">
        <v>2</v>
      </c>
      <c r="J5301" s="1546" t="s">
        <v>6523</v>
      </c>
      <c r="K5301" s="1546" t="s">
        <v>6427</v>
      </c>
      <c r="L5301" s="1546" t="s">
        <v>6664</v>
      </c>
    </row>
    <row r="5302" spans="1:12">
      <c r="A5302" s="1546" t="s">
        <v>314</v>
      </c>
      <c r="B5302" s="1817">
        <v>20601</v>
      </c>
      <c r="C5302" s="1546" t="s">
        <v>2849</v>
      </c>
      <c r="D5302" s="1546" t="s">
        <v>2440</v>
      </c>
      <c r="E5302" s="1546" t="s">
        <v>1177</v>
      </c>
      <c r="F5302" s="1546" t="s">
        <v>1178</v>
      </c>
      <c r="G5302" s="1818"/>
      <c r="H5302" s="1818">
        <v>2</v>
      </c>
      <c r="I5302" s="1818">
        <v>2</v>
      </c>
      <c r="J5302" s="1546" t="s">
        <v>6523</v>
      </c>
      <c r="K5302" s="1546" t="s">
        <v>6427</v>
      </c>
      <c r="L5302" s="1546" t="s">
        <v>6664</v>
      </c>
    </row>
    <row r="5303" spans="1:12">
      <c r="A5303" s="1546" t="s">
        <v>314</v>
      </c>
      <c r="B5303" s="1817">
        <v>20603</v>
      </c>
      <c r="C5303" s="1546" t="s">
        <v>2849</v>
      </c>
      <c r="D5303" s="1546" t="s">
        <v>2440</v>
      </c>
      <c r="E5303" s="1546" t="s">
        <v>6311</v>
      </c>
      <c r="F5303" s="1546" t="s">
        <v>1227</v>
      </c>
      <c r="G5303" s="1818"/>
      <c r="H5303" s="1818">
        <v>20</v>
      </c>
      <c r="I5303" s="1818">
        <v>20</v>
      </c>
      <c r="J5303" s="1546" t="s">
        <v>6523</v>
      </c>
      <c r="K5303" s="1546" t="s">
        <v>6427</v>
      </c>
      <c r="L5303" s="1546" t="s">
        <v>6664</v>
      </c>
    </row>
    <row r="5304" spans="1:12">
      <c r="A5304" s="1546" t="s">
        <v>314</v>
      </c>
      <c r="B5304" s="1817">
        <v>20604</v>
      </c>
      <c r="C5304" s="1546" t="s">
        <v>2849</v>
      </c>
      <c r="D5304" s="1546" t="s">
        <v>2440</v>
      </c>
      <c r="E5304" s="1546" t="s">
        <v>6287</v>
      </c>
      <c r="F5304" s="1546" t="s">
        <v>1043</v>
      </c>
      <c r="G5304" s="1818"/>
      <c r="H5304" s="1818">
        <v>20</v>
      </c>
      <c r="I5304" s="1818">
        <v>20</v>
      </c>
      <c r="J5304" s="1546" t="s">
        <v>6523</v>
      </c>
      <c r="K5304" s="1546" t="s">
        <v>6427</v>
      </c>
      <c r="L5304" s="1546" t="s">
        <v>6664</v>
      </c>
    </row>
    <row r="5305" spans="1:12">
      <c r="A5305" s="1546" t="s">
        <v>314</v>
      </c>
      <c r="B5305" s="1817">
        <v>20605</v>
      </c>
      <c r="C5305" s="1546" t="s">
        <v>2849</v>
      </c>
      <c r="D5305" s="1546" t="s">
        <v>2440</v>
      </c>
      <c r="E5305" s="1546" t="s">
        <v>6312</v>
      </c>
      <c r="F5305" s="1546" t="s">
        <v>1229</v>
      </c>
      <c r="G5305" s="1818"/>
      <c r="H5305" s="1818">
        <v>20</v>
      </c>
      <c r="I5305" s="1818">
        <v>20</v>
      </c>
      <c r="J5305" s="1546" t="s">
        <v>6523</v>
      </c>
      <c r="K5305" s="1546" t="s">
        <v>6427</v>
      </c>
      <c r="L5305" s="1546" t="s">
        <v>6664</v>
      </c>
    </row>
    <row r="5306" spans="1:12">
      <c r="A5306" s="1546" t="s">
        <v>314</v>
      </c>
      <c r="B5306" s="1817">
        <v>20606</v>
      </c>
      <c r="C5306" s="1546" t="s">
        <v>2849</v>
      </c>
      <c r="D5306" s="1546" t="s">
        <v>2440</v>
      </c>
      <c r="E5306" s="1546" t="s">
        <v>6533</v>
      </c>
      <c r="F5306" s="1546" t="s">
        <v>377</v>
      </c>
      <c r="G5306" s="1818"/>
      <c r="H5306" s="1818">
        <v>2</v>
      </c>
      <c r="I5306" s="1818">
        <v>2</v>
      </c>
      <c r="J5306" s="1546" t="s">
        <v>6523</v>
      </c>
      <c r="K5306" s="1546" t="s">
        <v>6427</v>
      </c>
      <c r="L5306" s="1546" t="s">
        <v>6664</v>
      </c>
    </row>
    <row r="5307" spans="1:12">
      <c r="A5307" s="1546" t="s">
        <v>314</v>
      </c>
      <c r="B5307" s="1817">
        <v>20607</v>
      </c>
      <c r="C5307" s="1546" t="s">
        <v>2849</v>
      </c>
      <c r="D5307" s="1546" t="s">
        <v>2440</v>
      </c>
      <c r="E5307" s="1546" t="s">
        <v>713</v>
      </c>
      <c r="F5307" s="1546" t="s">
        <v>714</v>
      </c>
      <c r="G5307" s="1818"/>
      <c r="H5307" s="1818">
        <v>2</v>
      </c>
      <c r="I5307" s="1818">
        <v>2</v>
      </c>
      <c r="J5307" s="1546" t="s">
        <v>6523</v>
      </c>
      <c r="K5307" s="1546" t="s">
        <v>6427</v>
      </c>
      <c r="L5307" s="1546" t="s">
        <v>6664</v>
      </c>
    </row>
    <row r="5308" spans="1:12">
      <c r="A5308" s="1546" t="s">
        <v>314</v>
      </c>
      <c r="B5308" s="1817">
        <v>20608</v>
      </c>
      <c r="C5308" s="1546" t="s">
        <v>2849</v>
      </c>
      <c r="D5308" s="1546" t="s">
        <v>2440</v>
      </c>
      <c r="E5308" s="1546" t="s">
        <v>948</v>
      </c>
      <c r="F5308" s="1546" t="s">
        <v>947</v>
      </c>
      <c r="G5308" s="1818"/>
      <c r="H5308" s="1818">
        <v>2</v>
      </c>
      <c r="I5308" s="1818">
        <v>2</v>
      </c>
      <c r="J5308" s="1546" t="s">
        <v>6523</v>
      </c>
      <c r="K5308" s="1546" t="s">
        <v>6427</v>
      </c>
      <c r="L5308" s="1546" t="s">
        <v>6664</v>
      </c>
    </row>
    <row r="5309" spans="1:12">
      <c r="A5309" s="1546" t="s">
        <v>314</v>
      </c>
      <c r="B5309" s="1817">
        <v>20609</v>
      </c>
      <c r="C5309" s="1546" t="s">
        <v>2849</v>
      </c>
      <c r="D5309" s="1546" t="s">
        <v>2440</v>
      </c>
      <c r="E5309" s="1546" t="s">
        <v>640</v>
      </c>
      <c r="F5309" s="1546" t="s">
        <v>641</v>
      </c>
      <c r="G5309" s="1818"/>
      <c r="H5309" s="1818">
        <v>2</v>
      </c>
      <c r="I5309" s="1818">
        <v>2</v>
      </c>
      <c r="J5309" s="1546" t="s">
        <v>6523</v>
      </c>
      <c r="K5309" s="1546" t="s">
        <v>6427</v>
      </c>
      <c r="L5309" s="1546" t="s">
        <v>6664</v>
      </c>
    </row>
    <row r="5310" spans="1:12">
      <c r="A5310" s="1546" t="s">
        <v>314</v>
      </c>
      <c r="B5310" s="1817">
        <v>20611</v>
      </c>
      <c r="C5310" s="1546" t="s">
        <v>2849</v>
      </c>
      <c r="D5310" s="1546" t="s">
        <v>2440</v>
      </c>
      <c r="E5310" s="1546" t="s">
        <v>768</v>
      </c>
      <c r="F5310" s="1546" t="s">
        <v>769</v>
      </c>
      <c r="G5310" s="1818"/>
      <c r="H5310" s="1818"/>
      <c r="I5310" s="1818">
        <v>100</v>
      </c>
      <c r="J5310" s="1546" t="s">
        <v>6523</v>
      </c>
      <c r="K5310" s="1546" t="s">
        <v>6427</v>
      </c>
      <c r="L5310" s="1546" t="s">
        <v>6664</v>
      </c>
    </row>
    <row r="5311" spans="1:12">
      <c r="A5311" s="1546" t="s">
        <v>314</v>
      </c>
      <c r="B5311" s="1817">
        <v>20612</v>
      </c>
      <c r="C5311" s="1546" t="s">
        <v>2849</v>
      </c>
      <c r="D5311" s="1546" t="s">
        <v>2440</v>
      </c>
      <c r="E5311" s="1546" t="s">
        <v>770</v>
      </c>
      <c r="F5311" s="1546" t="s">
        <v>769</v>
      </c>
      <c r="G5311" s="1818"/>
      <c r="H5311" s="1818"/>
      <c r="I5311" s="1818">
        <v>250</v>
      </c>
      <c r="J5311" s="1546" t="s">
        <v>6523</v>
      </c>
      <c r="K5311" s="1546" t="s">
        <v>6427</v>
      </c>
      <c r="L5311" s="1546" t="s">
        <v>6664</v>
      </c>
    </row>
    <row r="5312" spans="1:12">
      <c r="A5312" s="1546" t="s">
        <v>314</v>
      </c>
      <c r="B5312" s="1817">
        <v>20614</v>
      </c>
      <c r="C5312" s="1546" t="s">
        <v>2849</v>
      </c>
      <c r="D5312" s="1546" t="s">
        <v>2440</v>
      </c>
      <c r="E5312" s="1546" t="s">
        <v>1736</v>
      </c>
      <c r="F5312" s="1546" t="s">
        <v>3751</v>
      </c>
      <c r="G5312" s="1818"/>
      <c r="H5312" s="1818">
        <v>5</v>
      </c>
      <c r="I5312" s="1818">
        <v>5</v>
      </c>
      <c r="J5312" s="1546" t="s">
        <v>6523</v>
      </c>
      <c r="K5312" s="1546" t="s">
        <v>6427</v>
      </c>
      <c r="L5312" s="1546" t="s">
        <v>6664</v>
      </c>
    </row>
    <row r="5313" spans="1:12">
      <c r="A5313" s="1546" t="s">
        <v>314</v>
      </c>
      <c r="B5313" s="1817">
        <v>20615</v>
      </c>
      <c r="C5313" s="1546" t="s">
        <v>2849</v>
      </c>
      <c r="D5313" s="1546" t="s">
        <v>2440</v>
      </c>
      <c r="E5313" s="1546" t="s">
        <v>1578</v>
      </c>
      <c r="F5313" s="1546" t="s">
        <v>1577</v>
      </c>
      <c r="G5313" s="1818"/>
      <c r="H5313" s="1818">
        <v>5</v>
      </c>
      <c r="I5313" s="1818">
        <v>5</v>
      </c>
      <c r="J5313" s="1546" t="s">
        <v>6523</v>
      </c>
      <c r="K5313" s="1546" t="s">
        <v>6427</v>
      </c>
      <c r="L5313" s="1546" t="s">
        <v>6664</v>
      </c>
    </row>
    <row r="5314" spans="1:12">
      <c r="A5314" s="1546" t="s">
        <v>314</v>
      </c>
      <c r="B5314" s="1817">
        <v>20616</v>
      </c>
      <c r="C5314" s="1546" t="s">
        <v>2849</v>
      </c>
      <c r="D5314" s="1546" t="s">
        <v>2440</v>
      </c>
      <c r="E5314" s="1546" t="s">
        <v>1123</v>
      </c>
      <c r="F5314" s="1546" t="s">
        <v>6008</v>
      </c>
      <c r="G5314" s="1818"/>
      <c r="H5314" s="1818">
        <v>5</v>
      </c>
      <c r="I5314" s="1818">
        <v>5</v>
      </c>
      <c r="J5314" s="1546" t="s">
        <v>6523</v>
      </c>
      <c r="K5314" s="1546" t="s">
        <v>6427</v>
      </c>
      <c r="L5314" s="1546" t="s">
        <v>6664</v>
      </c>
    </row>
    <row r="5315" spans="1:12">
      <c r="A5315" s="1546" t="s">
        <v>314</v>
      </c>
      <c r="B5315" s="1817">
        <v>20617</v>
      </c>
      <c r="C5315" s="1546" t="s">
        <v>2849</v>
      </c>
      <c r="D5315" s="1546" t="s">
        <v>2440</v>
      </c>
      <c r="E5315" s="1546" t="s">
        <v>1751</v>
      </c>
      <c r="F5315" s="1546" t="s">
        <v>1577</v>
      </c>
      <c r="G5315" s="1818"/>
      <c r="H5315" s="1818">
        <v>5</v>
      </c>
      <c r="I5315" s="1818">
        <v>5</v>
      </c>
      <c r="J5315" s="1546" t="s">
        <v>6523</v>
      </c>
      <c r="K5315" s="1546" t="s">
        <v>6427</v>
      </c>
      <c r="L5315" s="1546" t="s">
        <v>6664</v>
      </c>
    </row>
    <row r="5316" spans="1:12">
      <c r="A5316" s="1546" t="s">
        <v>314</v>
      </c>
      <c r="B5316" s="1817">
        <v>20618</v>
      </c>
      <c r="C5316" s="1546" t="s">
        <v>2849</v>
      </c>
      <c r="D5316" s="1546" t="s">
        <v>2440</v>
      </c>
      <c r="E5316" s="1546" t="s">
        <v>1940</v>
      </c>
      <c r="F5316" s="1546" t="s">
        <v>6004</v>
      </c>
      <c r="G5316" s="1818"/>
      <c r="H5316" s="1818">
        <v>5</v>
      </c>
      <c r="I5316" s="1818">
        <v>5</v>
      </c>
      <c r="J5316" s="1546" t="s">
        <v>6523</v>
      </c>
      <c r="K5316" s="1546" t="s">
        <v>6427</v>
      </c>
      <c r="L5316" s="1546" t="s">
        <v>6664</v>
      </c>
    </row>
    <row r="5317" spans="1:12">
      <c r="A5317" s="1546" t="s">
        <v>314</v>
      </c>
      <c r="B5317" s="1817">
        <v>20619</v>
      </c>
      <c r="C5317" s="1546" t="s">
        <v>2849</v>
      </c>
      <c r="D5317" s="1546" t="s">
        <v>2440</v>
      </c>
      <c r="E5317" s="1546" t="s">
        <v>1942</v>
      </c>
      <c r="F5317" s="1546" t="s">
        <v>3751</v>
      </c>
      <c r="G5317" s="1818"/>
      <c r="H5317" s="1818">
        <v>5</v>
      </c>
      <c r="I5317" s="1818">
        <v>5</v>
      </c>
      <c r="J5317" s="1546" t="s">
        <v>6523</v>
      </c>
      <c r="K5317" s="1546" t="s">
        <v>6427</v>
      </c>
      <c r="L5317" s="1546" t="s">
        <v>6664</v>
      </c>
    </row>
    <row r="5318" spans="1:12">
      <c r="A5318" s="1546" t="s">
        <v>314</v>
      </c>
      <c r="B5318" s="1817">
        <v>20620</v>
      </c>
      <c r="C5318" s="1546" t="s">
        <v>2849</v>
      </c>
      <c r="D5318" s="1546" t="s">
        <v>2440</v>
      </c>
      <c r="E5318" s="1546" t="s">
        <v>794</v>
      </c>
      <c r="F5318" s="1546" t="s">
        <v>6017</v>
      </c>
      <c r="G5318" s="1818"/>
      <c r="H5318" s="1818">
        <v>5</v>
      </c>
      <c r="I5318" s="1818">
        <v>5</v>
      </c>
      <c r="J5318" s="1546" t="s">
        <v>6523</v>
      </c>
      <c r="K5318" s="1546" t="s">
        <v>6427</v>
      </c>
      <c r="L5318" s="1546" t="s">
        <v>6664</v>
      </c>
    </row>
    <row r="5319" spans="1:12">
      <c r="A5319" s="1546" t="s">
        <v>314</v>
      </c>
      <c r="B5319" s="1817">
        <v>20621</v>
      </c>
      <c r="C5319" s="1546" t="s">
        <v>2849</v>
      </c>
      <c r="D5319" s="1546" t="s">
        <v>2440</v>
      </c>
      <c r="E5319" s="1546" t="s">
        <v>586</v>
      </c>
      <c r="F5319" s="1546" t="s">
        <v>6299</v>
      </c>
      <c r="G5319" s="1818"/>
      <c r="H5319" s="1818">
        <v>5</v>
      </c>
      <c r="I5319" s="1818">
        <v>5</v>
      </c>
      <c r="J5319" s="1546" t="s">
        <v>6523</v>
      </c>
      <c r="K5319" s="1546" t="s">
        <v>6427</v>
      </c>
      <c r="L5319" s="1546" t="s">
        <v>6664</v>
      </c>
    </row>
    <row r="5320" spans="1:12">
      <c r="A5320" s="1546" t="s">
        <v>314</v>
      </c>
      <c r="B5320" s="1817">
        <v>20622</v>
      </c>
      <c r="C5320" s="1546" t="s">
        <v>2849</v>
      </c>
      <c r="D5320" s="1546" t="s">
        <v>2440</v>
      </c>
      <c r="E5320" s="1546" t="s">
        <v>1113</v>
      </c>
      <c r="F5320" s="1546" t="s">
        <v>6011</v>
      </c>
      <c r="G5320" s="1818"/>
      <c r="H5320" s="1818">
        <v>5</v>
      </c>
      <c r="I5320" s="1818">
        <v>5</v>
      </c>
      <c r="J5320" s="1546" t="s">
        <v>6523</v>
      </c>
      <c r="K5320" s="1546" t="s">
        <v>6427</v>
      </c>
      <c r="L5320" s="1546" t="s">
        <v>6664</v>
      </c>
    </row>
    <row r="5321" spans="1:12">
      <c r="A5321" s="1546" t="s">
        <v>314</v>
      </c>
      <c r="B5321" s="1817">
        <v>20623</v>
      </c>
      <c r="C5321" s="1546" t="s">
        <v>2849</v>
      </c>
      <c r="D5321" s="1546" t="s">
        <v>2440</v>
      </c>
      <c r="E5321" s="1546" t="s">
        <v>6300</v>
      </c>
      <c r="F5321" s="1546" t="s">
        <v>1108</v>
      </c>
      <c r="G5321" s="1818"/>
      <c r="H5321" s="1818">
        <v>10</v>
      </c>
      <c r="I5321" s="1818">
        <v>10</v>
      </c>
      <c r="J5321" s="1546" t="s">
        <v>6523</v>
      </c>
      <c r="K5321" s="1546" t="s">
        <v>6427</v>
      </c>
      <c r="L5321" s="1546" t="s">
        <v>6664</v>
      </c>
    </row>
    <row r="5322" spans="1:12">
      <c r="A5322" s="1546" t="s">
        <v>314</v>
      </c>
      <c r="B5322" s="1817">
        <v>20624</v>
      </c>
      <c r="C5322" s="1546" t="s">
        <v>2849</v>
      </c>
      <c r="D5322" s="1546" t="s">
        <v>2440</v>
      </c>
      <c r="E5322" s="1546" t="s">
        <v>6301</v>
      </c>
      <c r="F5322" s="1546" t="s">
        <v>6013</v>
      </c>
      <c r="G5322" s="1818"/>
      <c r="H5322" s="1818">
        <v>10</v>
      </c>
      <c r="I5322" s="1818">
        <v>10</v>
      </c>
      <c r="J5322" s="1546" t="s">
        <v>6523</v>
      </c>
      <c r="K5322" s="1546" t="s">
        <v>6427</v>
      </c>
      <c r="L5322" s="1546" t="s">
        <v>6664</v>
      </c>
    </row>
    <row r="5323" spans="1:12">
      <c r="A5323" s="1546" t="s">
        <v>314</v>
      </c>
      <c r="B5323" s="1817">
        <v>20625</v>
      </c>
      <c r="C5323" s="1546" t="s">
        <v>2849</v>
      </c>
      <c r="D5323" s="1546" t="s">
        <v>2440</v>
      </c>
      <c r="E5323" s="1546" t="s">
        <v>6564</v>
      </c>
      <c r="F5323" s="1546" t="s">
        <v>1104</v>
      </c>
      <c r="G5323" s="1818"/>
      <c r="H5323" s="1818">
        <v>10</v>
      </c>
      <c r="I5323" s="1818">
        <v>10</v>
      </c>
      <c r="J5323" s="1546" t="s">
        <v>6523</v>
      </c>
      <c r="K5323" s="1546" t="s">
        <v>6427</v>
      </c>
      <c r="L5323" s="1546" t="s">
        <v>6664</v>
      </c>
    </row>
    <row r="5324" spans="1:12">
      <c r="A5324" s="1546" t="s">
        <v>314</v>
      </c>
      <c r="B5324" s="1817">
        <v>20627</v>
      </c>
      <c r="C5324" s="1546" t="s">
        <v>2849</v>
      </c>
      <c r="D5324" s="1546" t="s">
        <v>2440</v>
      </c>
      <c r="E5324" s="1546" t="s">
        <v>753</v>
      </c>
      <c r="F5324" s="1546" t="s">
        <v>6500</v>
      </c>
      <c r="G5324" s="1818"/>
      <c r="H5324" s="1818">
        <v>2</v>
      </c>
      <c r="I5324" s="1818">
        <v>2</v>
      </c>
      <c r="J5324" s="1546" t="s">
        <v>6523</v>
      </c>
      <c r="K5324" s="1546" t="s">
        <v>6427</v>
      </c>
      <c r="L5324" s="1546" t="s">
        <v>6664</v>
      </c>
    </row>
    <row r="5325" spans="1:12">
      <c r="A5325" s="1546" t="s">
        <v>314</v>
      </c>
      <c r="B5325" s="1817">
        <v>20628</v>
      </c>
      <c r="C5325" s="1546" t="s">
        <v>2849</v>
      </c>
      <c r="D5325" s="1546" t="s">
        <v>2440</v>
      </c>
      <c r="E5325" s="1546" t="s">
        <v>649</v>
      </c>
      <c r="F5325" s="1546" t="s">
        <v>6498</v>
      </c>
      <c r="G5325" s="1818"/>
      <c r="H5325" s="1818">
        <v>2</v>
      </c>
      <c r="I5325" s="1818">
        <v>2</v>
      </c>
      <c r="J5325" s="1546" t="s">
        <v>6523</v>
      </c>
      <c r="K5325" s="1546" t="s">
        <v>6427</v>
      </c>
      <c r="L5325" s="1546" t="s">
        <v>6664</v>
      </c>
    </row>
    <row r="5326" spans="1:12">
      <c r="A5326" s="1546" t="s">
        <v>314</v>
      </c>
      <c r="B5326" s="1817">
        <v>20629</v>
      </c>
      <c r="C5326" s="1546" t="s">
        <v>2849</v>
      </c>
      <c r="D5326" s="1546" t="s">
        <v>2440</v>
      </c>
      <c r="E5326" s="1546" t="s">
        <v>1099</v>
      </c>
      <c r="F5326" s="1546" t="s">
        <v>6561</v>
      </c>
      <c r="G5326" s="1818"/>
      <c r="H5326" s="1818">
        <v>2</v>
      </c>
      <c r="I5326" s="1818">
        <v>2</v>
      </c>
      <c r="J5326" s="1546" t="s">
        <v>6523</v>
      </c>
      <c r="K5326" s="1546" t="s">
        <v>6427</v>
      </c>
      <c r="L5326" s="1546" t="s">
        <v>6664</v>
      </c>
    </row>
    <row r="5327" spans="1:12">
      <c r="A5327" s="1546" t="s">
        <v>314</v>
      </c>
      <c r="B5327" s="1817">
        <v>20630</v>
      </c>
      <c r="C5327" s="1546" t="s">
        <v>2849</v>
      </c>
      <c r="D5327" s="1546" t="s">
        <v>2440</v>
      </c>
      <c r="E5327" s="1546" t="s">
        <v>794</v>
      </c>
      <c r="F5327" s="1546" t="s">
        <v>1600</v>
      </c>
      <c r="G5327" s="1818"/>
      <c r="H5327" s="1818">
        <v>2</v>
      </c>
      <c r="I5327" s="1818">
        <v>2</v>
      </c>
      <c r="J5327" s="1546" t="s">
        <v>6523</v>
      </c>
      <c r="K5327" s="1546" t="s">
        <v>6427</v>
      </c>
      <c r="L5327" s="1546" t="s">
        <v>6664</v>
      </c>
    </row>
    <row r="5328" spans="1:12">
      <c r="A5328" s="1546" t="s">
        <v>314</v>
      </c>
      <c r="B5328" s="1817">
        <v>20631</v>
      </c>
      <c r="C5328" s="1546" t="s">
        <v>2849</v>
      </c>
      <c r="D5328" s="1546" t="s">
        <v>2440</v>
      </c>
      <c r="E5328" s="1546" t="s">
        <v>6053</v>
      </c>
      <c r="F5328" s="1546" t="s">
        <v>6295</v>
      </c>
      <c r="G5328" s="1818"/>
      <c r="H5328" s="1818">
        <v>2</v>
      </c>
      <c r="I5328" s="1818">
        <v>2</v>
      </c>
      <c r="J5328" s="1546" t="s">
        <v>6523</v>
      </c>
      <c r="K5328" s="1546" t="s">
        <v>6427</v>
      </c>
      <c r="L5328" s="1546" t="s">
        <v>6664</v>
      </c>
    </row>
    <row r="5329" spans="1:12">
      <c r="A5329" s="1546" t="s">
        <v>314</v>
      </c>
      <c r="B5329" s="1817">
        <v>20632</v>
      </c>
      <c r="C5329" s="1546" t="s">
        <v>2849</v>
      </c>
      <c r="D5329" s="1546" t="s">
        <v>2440</v>
      </c>
      <c r="E5329" s="1546" t="s">
        <v>6073</v>
      </c>
      <c r="F5329" s="1546" t="s">
        <v>1095</v>
      </c>
      <c r="G5329" s="1818"/>
      <c r="H5329" s="1818">
        <v>2</v>
      </c>
      <c r="I5329" s="1818">
        <v>2</v>
      </c>
      <c r="J5329" s="1546" t="s">
        <v>6523</v>
      </c>
      <c r="K5329" s="1546" t="s">
        <v>6427</v>
      </c>
      <c r="L5329" s="1546" t="s">
        <v>6664</v>
      </c>
    </row>
    <row r="5330" spans="1:12">
      <c r="A5330" s="1546" t="s">
        <v>314</v>
      </c>
      <c r="B5330" s="1817">
        <v>20633</v>
      </c>
      <c r="C5330" s="1546" t="s">
        <v>2849</v>
      </c>
      <c r="D5330" s="1546" t="s">
        <v>2440</v>
      </c>
      <c r="E5330" s="1546" t="s">
        <v>558</v>
      </c>
      <c r="F5330" s="1546" t="s">
        <v>6498</v>
      </c>
      <c r="G5330" s="1818"/>
      <c r="H5330" s="1818">
        <v>2</v>
      </c>
      <c r="I5330" s="1818">
        <v>2</v>
      </c>
      <c r="J5330" s="1546" t="s">
        <v>6523</v>
      </c>
      <c r="K5330" s="1546" t="s">
        <v>6427</v>
      </c>
      <c r="L5330" s="1546" t="s">
        <v>6664</v>
      </c>
    </row>
    <row r="5331" spans="1:12">
      <c r="A5331" s="1546" t="s">
        <v>314</v>
      </c>
      <c r="B5331" s="1817">
        <v>20634</v>
      </c>
      <c r="C5331" s="1546" t="s">
        <v>2849</v>
      </c>
      <c r="D5331" s="1546" t="s">
        <v>2440</v>
      </c>
      <c r="E5331" s="1546" t="s">
        <v>1699</v>
      </c>
      <c r="F5331" s="1546" t="s">
        <v>6488</v>
      </c>
      <c r="G5331" s="1818"/>
      <c r="H5331" s="1818">
        <v>2</v>
      </c>
      <c r="I5331" s="1818">
        <v>2</v>
      </c>
      <c r="J5331" s="1546" t="s">
        <v>6523</v>
      </c>
      <c r="K5331" s="1546" t="s">
        <v>6427</v>
      </c>
      <c r="L5331" s="1546" t="s">
        <v>6664</v>
      </c>
    </row>
    <row r="5332" spans="1:12">
      <c r="A5332" s="1546" t="s">
        <v>314</v>
      </c>
      <c r="B5332" s="1817">
        <v>20635</v>
      </c>
      <c r="C5332" s="1546" t="s">
        <v>2849</v>
      </c>
      <c r="D5332" s="1546" t="s">
        <v>2440</v>
      </c>
      <c r="E5332" s="1546" t="s">
        <v>6562</v>
      </c>
      <c r="F5332" s="1546" t="s">
        <v>6296</v>
      </c>
      <c r="G5332" s="1818"/>
      <c r="H5332" s="1818">
        <v>2</v>
      </c>
      <c r="I5332" s="1818">
        <v>2</v>
      </c>
      <c r="J5332" s="1546" t="s">
        <v>6523</v>
      </c>
      <c r="K5332" s="1546" t="s">
        <v>6427</v>
      </c>
      <c r="L5332" s="1546" t="s">
        <v>6664</v>
      </c>
    </row>
    <row r="5333" spans="1:12">
      <c r="A5333" s="1546" t="s">
        <v>314</v>
      </c>
      <c r="B5333" s="1817">
        <v>20636</v>
      </c>
      <c r="C5333" s="1546" t="s">
        <v>2849</v>
      </c>
      <c r="D5333" s="1546" t="s">
        <v>2440</v>
      </c>
      <c r="E5333" s="1546" t="s">
        <v>6665</v>
      </c>
      <c r="F5333" s="1546" t="s">
        <v>2862</v>
      </c>
      <c r="G5333" s="1818"/>
      <c r="H5333" s="1818">
        <v>2</v>
      </c>
      <c r="I5333" s="1818">
        <v>2</v>
      </c>
      <c r="J5333" s="1546" t="s">
        <v>6523</v>
      </c>
      <c r="K5333" s="1546" t="s">
        <v>6427</v>
      </c>
      <c r="L5333" s="1546" t="s">
        <v>6664</v>
      </c>
    </row>
    <row r="5334" spans="1:12">
      <c r="A5334" s="1546" t="s">
        <v>314</v>
      </c>
      <c r="B5334" s="1817">
        <v>20637</v>
      </c>
      <c r="C5334" s="1546" t="s">
        <v>2849</v>
      </c>
      <c r="D5334" s="1546" t="s">
        <v>2440</v>
      </c>
      <c r="E5334" s="1546" t="s">
        <v>1082</v>
      </c>
      <c r="F5334" s="1546" t="s">
        <v>4018</v>
      </c>
      <c r="G5334" s="1818"/>
      <c r="H5334" s="1818">
        <v>2</v>
      </c>
      <c r="I5334" s="1818">
        <v>2</v>
      </c>
      <c r="J5334" s="1546" t="s">
        <v>6523</v>
      </c>
      <c r="K5334" s="1546" t="s">
        <v>6427</v>
      </c>
      <c r="L5334" s="1546" t="s">
        <v>6664</v>
      </c>
    </row>
    <row r="5335" spans="1:12">
      <c r="A5335" s="1546" t="s">
        <v>314</v>
      </c>
      <c r="B5335" s="1817">
        <v>20638</v>
      </c>
      <c r="C5335" s="1546" t="s">
        <v>2849</v>
      </c>
      <c r="D5335" s="1546" t="s">
        <v>2440</v>
      </c>
      <c r="E5335" s="1546" t="s">
        <v>1690</v>
      </c>
      <c r="F5335" s="1546" t="s">
        <v>6499</v>
      </c>
      <c r="G5335" s="1818"/>
      <c r="H5335" s="1818">
        <v>2</v>
      </c>
      <c r="I5335" s="1818">
        <v>2</v>
      </c>
      <c r="J5335" s="1546" t="s">
        <v>6523</v>
      </c>
      <c r="K5335" s="1546" t="s">
        <v>6427</v>
      </c>
      <c r="L5335" s="1546" t="s">
        <v>6664</v>
      </c>
    </row>
    <row r="5336" spans="1:12">
      <c r="A5336" s="1546" t="s">
        <v>314</v>
      </c>
      <c r="B5336" s="1817">
        <v>20639</v>
      </c>
      <c r="C5336" s="1546" t="s">
        <v>2849</v>
      </c>
      <c r="D5336" s="1546" t="s">
        <v>2440</v>
      </c>
      <c r="E5336" s="1546" t="s">
        <v>1079</v>
      </c>
      <c r="F5336" s="1546" t="s">
        <v>2863</v>
      </c>
      <c r="G5336" s="1818"/>
      <c r="H5336" s="1818">
        <v>2</v>
      </c>
      <c r="I5336" s="1818">
        <v>2</v>
      </c>
      <c r="J5336" s="1546" t="s">
        <v>6523</v>
      </c>
      <c r="K5336" s="1546" t="s">
        <v>6427</v>
      </c>
      <c r="L5336" s="1546" t="s">
        <v>6664</v>
      </c>
    </row>
    <row r="5337" spans="1:12">
      <c r="A5337" s="1546" t="s">
        <v>314</v>
      </c>
      <c r="B5337" s="1817">
        <v>20661</v>
      </c>
      <c r="C5337" s="1546" t="s">
        <v>2731</v>
      </c>
      <c r="D5337" s="1546" t="s">
        <v>2376</v>
      </c>
      <c r="E5337" s="1546" t="s">
        <v>673</v>
      </c>
      <c r="F5337" s="1546" t="s">
        <v>1408</v>
      </c>
      <c r="G5337" s="1818">
        <v>1</v>
      </c>
      <c r="H5337" s="1818">
        <v>50</v>
      </c>
      <c r="I5337" s="1818">
        <v>50</v>
      </c>
      <c r="J5337" s="1546" t="s">
        <v>6527</v>
      </c>
      <c r="K5337" s="1546" t="s">
        <v>6456</v>
      </c>
      <c r="L5337" s="1546" t="s">
        <v>6515</v>
      </c>
    </row>
    <row r="5338" spans="1:12">
      <c r="A5338" s="1546" t="s">
        <v>314</v>
      </c>
      <c r="B5338" s="1817">
        <v>20662</v>
      </c>
      <c r="C5338" s="1546" t="s">
        <v>2731</v>
      </c>
      <c r="D5338" s="1546" t="s">
        <v>2376</v>
      </c>
      <c r="E5338" s="1546" t="s">
        <v>1312</v>
      </c>
      <c r="F5338" s="1546" t="s">
        <v>6515</v>
      </c>
      <c r="G5338" s="1818">
        <v>1</v>
      </c>
      <c r="H5338" s="1818">
        <v>50</v>
      </c>
      <c r="I5338" s="1818">
        <v>50</v>
      </c>
      <c r="J5338" s="1546" t="s">
        <v>6527</v>
      </c>
      <c r="K5338" s="1546" t="s">
        <v>6456</v>
      </c>
      <c r="L5338" s="1546" t="s">
        <v>6515</v>
      </c>
    </row>
    <row r="5339" spans="1:12">
      <c r="A5339" s="1546" t="s">
        <v>314</v>
      </c>
      <c r="B5339" s="1817">
        <v>20663</v>
      </c>
      <c r="C5339" s="1546" t="s">
        <v>2731</v>
      </c>
      <c r="D5339" s="1546" t="s">
        <v>2376</v>
      </c>
      <c r="E5339" s="1546" t="s">
        <v>675</v>
      </c>
      <c r="F5339" s="1546" t="s">
        <v>6515</v>
      </c>
      <c r="G5339" s="1818">
        <v>1</v>
      </c>
      <c r="H5339" s="1818">
        <v>50</v>
      </c>
      <c r="I5339" s="1818">
        <v>50</v>
      </c>
      <c r="J5339" s="1546" t="s">
        <v>6527</v>
      </c>
      <c r="K5339" s="1546" t="s">
        <v>6456</v>
      </c>
      <c r="L5339" s="1546" t="s">
        <v>6515</v>
      </c>
    </row>
    <row r="5340" spans="1:12">
      <c r="A5340" s="1546" t="s">
        <v>314</v>
      </c>
      <c r="B5340" s="1817">
        <v>20664</v>
      </c>
      <c r="C5340" s="1546" t="s">
        <v>2731</v>
      </c>
      <c r="D5340" s="1546" t="s">
        <v>2376</v>
      </c>
      <c r="E5340" s="1546" t="s">
        <v>2733</v>
      </c>
      <c r="F5340" s="1546" t="s">
        <v>2734</v>
      </c>
      <c r="G5340" s="1818">
        <v>1</v>
      </c>
      <c r="H5340" s="1818"/>
      <c r="I5340" s="1818">
        <v>74</v>
      </c>
      <c r="J5340" s="1546" t="s">
        <v>6523</v>
      </c>
      <c r="K5340" s="1546" t="s">
        <v>6456</v>
      </c>
      <c r="L5340" s="1546" t="s">
        <v>6515</v>
      </c>
    </row>
    <row r="5341" spans="1:12">
      <c r="A5341" s="1546" t="s">
        <v>314</v>
      </c>
      <c r="B5341" s="1817">
        <v>20665</v>
      </c>
      <c r="C5341" s="1546" t="s">
        <v>2731</v>
      </c>
      <c r="D5341" s="1546" t="s">
        <v>2376</v>
      </c>
      <c r="E5341" s="1546" t="s">
        <v>2735</v>
      </c>
      <c r="F5341" s="1546" t="s">
        <v>2736</v>
      </c>
      <c r="G5341" s="1818"/>
      <c r="H5341" s="1818"/>
      <c r="I5341" s="1818">
        <v>74</v>
      </c>
      <c r="J5341" s="1546" t="s">
        <v>6523</v>
      </c>
      <c r="K5341" s="1546" t="s">
        <v>6456</v>
      </c>
      <c r="L5341" s="1546" t="s">
        <v>6515</v>
      </c>
    </row>
    <row r="5342" spans="1:12">
      <c r="A5342" s="1546" t="s">
        <v>314</v>
      </c>
      <c r="B5342" s="1817">
        <v>20666</v>
      </c>
      <c r="C5342" s="1546" t="s">
        <v>2731</v>
      </c>
      <c r="D5342" s="1546" t="s">
        <v>2376</v>
      </c>
      <c r="E5342" s="1546" t="s">
        <v>2737</v>
      </c>
      <c r="F5342" s="1546" t="s">
        <v>2472</v>
      </c>
      <c r="G5342" s="1818"/>
      <c r="H5342" s="1818"/>
      <c r="I5342" s="1818">
        <v>150</v>
      </c>
      <c r="J5342" s="1546" t="s">
        <v>6523</v>
      </c>
      <c r="K5342" s="1546" t="s">
        <v>6456</v>
      </c>
      <c r="L5342" s="1546" t="s">
        <v>6515</v>
      </c>
    </row>
    <row r="5343" spans="1:12">
      <c r="A5343" s="1546" t="s">
        <v>314</v>
      </c>
      <c r="B5343" s="1817">
        <v>20667</v>
      </c>
      <c r="C5343" s="1546" t="s">
        <v>2731</v>
      </c>
      <c r="D5343" s="1546" t="s">
        <v>2376</v>
      </c>
      <c r="E5343" s="1546" t="s">
        <v>2471</v>
      </c>
      <c r="F5343" s="1546" t="s">
        <v>2738</v>
      </c>
      <c r="G5343" s="1818"/>
      <c r="H5343" s="1818"/>
      <c r="I5343" s="1818">
        <v>23</v>
      </c>
      <c r="J5343" s="1546" t="s">
        <v>6523</v>
      </c>
      <c r="K5343" s="1546" t="s">
        <v>6456</v>
      </c>
      <c r="L5343" s="1546" t="s">
        <v>6515</v>
      </c>
    </row>
    <row r="5344" spans="1:12">
      <c r="A5344" s="1546" t="s">
        <v>314</v>
      </c>
      <c r="B5344" s="1817">
        <v>20706</v>
      </c>
      <c r="C5344" s="1546" t="s">
        <v>2849</v>
      </c>
      <c r="D5344" s="1546" t="s">
        <v>2442</v>
      </c>
      <c r="E5344" s="1546" t="s">
        <v>6249</v>
      </c>
      <c r="F5344" s="1546" t="s">
        <v>453</v>
      </c>
      <c r="G5344" s="1818">
        <v>1</v>
      </c>
      <c r="H5344" s="1818">
        <v>5</v>
      </c>
      <c r="I5344" s="1818">
        <v>5</v>
      </c>
      <c r="J5344" s="1546" t="s">
        <v>6527</v>
      </c>
      <c r="K5344" s="1546" t="s">
        <v>6456</v>
      </c>
      <c r="L5344" s="1546" t="s">
        <v>6515</v>
      </c>
    </row>
    <row r="5345" spans="1:12">
      <c r="A5345" s="1546" t="s">
        <v>314</v>
      </c>
      <c r="B5345" s="1817">
        <v>20707</v>
      </c>
      <c r="C5345" s="1546" t="s">
        <v>2849</v>
      </c>
      <c r="D5345" s="1546" t="s">
        <v>2442</v>
      </c>
      <c r="E5345" s="1546" t="s">
        <v>3068</v>
      </c>
      <c r="F5345" s="1546" t="s">
        <v>1044</v>
      </c>
      <c r="G5345" s="1818">
        <v>1</v>
      </c>
      <c r="H5345" s="1818">
        <v>5</v>
      </c>
      <c r="I5345" s="1818">
        <v>5</v>
      </c>
      <c r="J5345" s="1546" t="s">
        <v>6527</v>
      </c>
      <c r="K5345" s="1546" t="s">
        <v>6456</v>
      </c>
      <c r="L5345" s="1546" t="s">
        <v>6515</v>
      </c>
    </row>
    <row r="5346" spans="1:12">
      <c r="A5346" s="1546" t="s">
        <v>314</v>
      </c>
      <c r="B5346" s="1817">
        <v>20708</v>
      </c>
      <c r="C5346" s="1546" t="s">
        <v>2849</v>
      </c>
      <c r="D5346" s="1546" t="s">
        <v>2442</v>
      </c>
      <c r="E5346" s="1546" t="s">
        <v>753</v>
      </c>
      <c r="F5346" s="1546" t="s">
        <v>754</v>
      </c>
      <c r="G5346" s="1818">
        <v>1</v>
      </c>
      <c r="H5346" s="1818">
        <v>5</v>
      </c>
      <c r="I5346" s="1818">
        <v>5</v>
      </c>
      <c r="J5346" s="1546" t="s">
        <v>6527</v>
      </c>
      <c r="K5346" s="1546" t="s">
        <v>6456</v>
      </c>
      <c r="L5346" s="1546" t="s">
        <v>6515</v>
      </c>
    </row>
    <row r="5347" spans="1:12">
      <c r="A5347" s="1546" t="s">
        <v>314</v>
      </c>
      <c r="B5347" s="1817">
        <v>20710</v>
      </c>
      <c r="C5347" s="1546" t="s">
        <v>2849</v>
      </c>
      <c r="D5347" s="1546" t="s">
        <v>2442</v>
      </c>
      <c r="E5347" s="1546" t="s">
        <v>6327</v>
      </c>
      <c r="F5347" s="1546" t="s">
        <v>5947</v>
      </c>
      <c r="G5347" s="1818">
        <v>1</v>
      </c>
      <c r="H5347" s="1818">
        <v>5</v>
      </c>
      <c r="I5347" s="1818">
        <v>5</v>
      </c>
      <c r="J5347" s="1546" t="s">
        <v>6527</v>
      </c>
      <c r="K5347" s="1546" t="s">
        <v>6456</v>
      </c>
      <c r="L5347" s="1546" t="s">
        <v>6515</v>
      </c>
    </row>
    <row r="5348" spans="1:12">
      <c r="A5348" s="1546" t="s">
        <v>314</v>
      </c>
      <c r="B5348" s="1817">
        <v>20712</v>
      </c>
      <c r="C5348" s="1546" t="s">
        <v>2849</v>
      </c>
      <c r="D5348" s="1546" t="s">
        <v>2442</v>
      </c>
      <c r="E5348" s="1546" t="s">
        <v>1483</v>
      </c>
      <c r="F5348" s="1546" t="s">
        <v>6334</v>
      </c>
      <c r="G5348" s="1818">
        <v>1</v>
      </c>
      <c r="H5348" s="1818">
        <v>30</v>
      </c>
      <c r="I5348" s="1818">
        <v>30</v>
      </c>
      <c r="J5348" s="1546" t="s">
        <v>6527</v>
      </c>
      <c r="K5348" s="1546" t="s">
        <v>6456</v>
      </c>
      <c r="L5348" s="1546" t="s">
        <v>6515</v>
      </c>
    </row>
    <row r="5349" spans="1:12">
      <c r="A5349" s="1546" t="s">
        <v>314</v>
      </c>
      <c r="B5349" s="1817">
        <v>20713</v>
      </c>
      <c r="C5349" s="1546" t="s">
        <v>2849</v>
      </c>
      <c r="D5349" s="1546" t="s">
        <v>2442</v>
      </c>
      <c r="E5349" s="1546" t="s">
        <v>6377</v>
      </c>
      <c r="F5349" s="1546" t="s">
        <v>2867</v>
      </c>
      <c r="G5349" s="1818">
        <v>1</v>
      </c>
      <c r="H5349" s="1818">
        <v>30</v>
      </c>
      <c r="I5349" s="1818">
        <v>30</v>
      </c>
      <c r="J5349" s="1546" t="s">
        <v>6527</v>
      </c>
      <c r="K5349" s="1546" t="s">
        <v>6456</v>
      </c>
      <c r="L5349" s="1546" t="s">
        <v>6515</v>
      </c>
    </row>
    <row r="5350" spans="1:12">
      <c r="A5350" s="1546" t="s">
        <v>314</v>
      </c>
      <c r="B5350" s="1817">
        <v>20717</v>
      </c>
      <c r="C5350" s="1546" t="s">
        <v>2849</v>
      </c>
      <c r="D5350" s="1546" t="s">
        <v>2442</v>
      </c>
      <c r="E5350" s="1546" t="s">
        <v>6137</v>
      </c>
      <c r="F5350" s="1546" t="s">
        <v>999</v>
      </c>
      <c r="G5350" s="1818">
        <v>1</v>
      </c>
      <c r="H5350" s="1818">
        <v>4</v>
      </c>
      <c r="I5350" s="1818">
        <v>4</v>
      </c>
      <c r="J5350" s="1546" t="s">
        <v>6527</v>
      </c>
      <c r="K5350" s="1546" t="s">
        <v>6456</v>
      </c>
      <c r="L5350" s="1546" t="s">
        <v>6515</v>
      </c>
    </row>
    <row r="5351" spans="1:12">
      <c r="A5351" s="1546" t="s">
        <v>314</v>
      </c>
      <c r="B5351" s="1817">
        <v>20718</v>
      </c>
      <c r="C5351" s="1546" t="s">
        <v>2849</v>
      </c>
      <c r="D5351" s="1546" t="s">
        <v>2442</v>
      </c>
      <c r="E5351" s="1546" t="s">
        <v>6153</v>
      </c>
      <c r="F5351" s="1546" t="s">
        <v>1346</v>
      </c>
      <c r="G5351" s="1818">
        <v>1</v>
      </c>
      <c r="H5351" s="1818">
        <v>4</v>
      </c>
      <c r="I5351" s="1818">
        <v>4</v>
      </c>
      <c r="J5351" s="1546" t="s">
        <v>6527</v>
      </c>
      <c r="K5351" s="1546" t="s">
        <v>6456</v>
      </c>
      <c r="L5351" s="1546" t="s">
        <v>6515</v>
      </c>
    </row>
    <row r="5352" spans="1:12">
      <c r="A5352" s="1546" t="s">
        <v>314</v>
      </c>
      <c r="B5352" s="1817">
        <v>20719</v>
      </c>
      <c r="C5352" s="1546" t="s">
        <v>2849</v>
      </c>
      <c r="D5352" s="1546" t="s">
        <v>2442</v>
      </c>
      <c r="E5352" s="1546" t="s">
        <v>6125</v>
      </c>
      <c r="F5352" s="1546" t="s">
        <v>816</v>
      </c>
      <c r="G5352" s="1818">
        <v>1</v>
      </c>
      <c r="H5352" s="1818">
        <v>4</v>
      </c>
      <c r="I5352" s="1818">
        <v>4</v>
      </c>
      <c r="J5352" s="1546" t="s">
        <v>6527</v>
      </c>
      <c r="K5352" s="1546" t="s">
        <v>6456</v>
      </c>
      <c r="L5352" s="1546" t="s">
        <v>6515</v>
      </c>
    </row>
    <row r="5353" spans="1:12">
      <c r="A5353" s="1546" t="s">
        <v>314</v>
      </c>
      <c r="B5353" s="1817">
        <v>20721</v>
      </c>
      <c r="C5353" s="1546" t="s">
        <v>2849</v>
      </c>
      <c r="D5353" s="1546" t="s">
        <v>2442</v>
      </c>
      <c r="E5353" s="1546" t="s">
        <v>434</v>
      </c>
      <c r="F5353" s="1546" t="s">
        <v>303</v>
      </c>
      <c r="G5353" s="1818">
        <v>1</v>
      </c>
      <c r="H5353" s="1818">
        <v>2</v>
      </c>
      <c r="I5353" s="1818">
        <v>2</v>
      </c>
      <c r="J5353" s="1546" t="s">
        <v>6527</v>
      </c>
      <c r="K5353" s="1546" t="s">
        <v>6456</v>
      </c>
      <c r="L5353" s="1546" t="s">
        <v>6515</v>
      </c>
    </row>
    <row r="5354" spans="1:12">
      <c r="A5354" s="1546" t="s">
        <v>314</v>
      </c>
      <c r="B5354" s="1817">
        <v>20723</v>
      </c>
      <c r="C5354" s="1546" t="s">
        <v>2849</v>
      </c>
      <c r="D5354" s="1546" t="s">
        <v>2442</v>
      </c>
      <c r="E5354" s="1546" t="s">
        <v>651</v>
      </c>
      <c r="F5354" s="1546" t="s">
        <v>652</v>
      </c>
      <c r="G5354" s="1818">
        <v>1</v>
      </c>
      <c r="H5354" s="1818">
        <v>1</v>
      </c>
      <c r="I5354" s="1818">
        <v>1</v>
      </c>
      <c r="J5354" s="1546" t="s">
        <v>6527</v>
      </c>
      <c r="K5354" s="1546" t="s">
        <v>6456</v>
      </c>
      <c r="L5354" s="1546" t="s">
        <v>6515</v>
      </c>
    </row>
    <row r="5355" spans="1:12">
      <c r="A5355" s="1546" t="s">
        <v>314</v>
      </c>
      <c r="B5355" s="1817">
        <v>20754</v>
      </c>
      <c r="C5355" s="1546" t="s">
        <v>2849</v>
      </c>
      <c r="D5355" s="1546" t="s">
        <v>2443</v>
      </c>
      <c r="E5355" s="1546" t="s">
        <v>6260</v>
      </c>
      <c r="F5355" s="1546" t="s">
        <v>567</v>
      </c>
      <c r="G5355" s="1818">
        <v>3</v>
      </c>
      <c r="H5355" s="1818">
        <v>10</v>
      </c>
      <c r="I5355" s="1818">
        <v>30</v>
      </c>
      <c r="J5355" s="1546" t="s">
        <v>6527</v>
      </c>
      <c r="K5355" s="1546" t="s">
        <v>6456</v>
      </c>
      <c r="L5355" s="1546" t="s">
        <v>6515</v>
      </c>
    </row>
    <row r="5356" spans="1:12">
      <c r="A5356" s="1546" t="s">
        <v>314</v>
      </c>
      <c r="B5356" s="1817">
        <v>20796</v>
      </c>
      <c r="C5356" s="1546" t="s">
        <v>2868</v>
      </c>
      <c r="D5356" s="1546" t="s">
        <v>2444</v>
      </c>
      <c r="E5356" s="1546" t="s">
        <v>6245</v>
      </c>
      <c r="F5356" s="1546" t="s">
        <v>383</v>
      </c>
      <c r="G5356" s="1818">
        <v>1</v>
      </c>
      <c r="H5356" s="1818">
        <v>5</v>
      </c>
      <c r="I5356" s="1818">
        <v>5</v>
      </c>
      <c r="J5356" s="1546" t="s">
        <v>6527</v>
      </c>
      <c r="K5356" s="1546" t="s">
        <v>6456</v>
      </c>
      <c r="L5356" s="1546" t="s">
        <v>6515</v>
      </c>
    </row>
    <row r="5357" spans="1:12">
      <c r="A5357" s="1546" t="s">
        <v>314</v>
      </c>
      <c r="B5357" s="1817">
        <v>20798</v>
      </c>
      <c r="C5357" s="1546" t="s">
        <v>2868</v>
      </c>
      <c r="D5357" s="1546" t="s">
        <v>2444</v>
      </c>
      <c r="E5357" s="1546" t="s">
        <v>5905</v>
      </c>
      <c r="F5357" s="1546" t="s">
        <v>6096</v>
      </c>
      <c r="G5357" s="1818"/>
      <c r="H5357" s="1818">
        <v>1</v>
      </c>
      <c r="I5357" s="1818">
        <v>1</v>
      </c>
      <c r="J5357" s="1546" t="s">
        <v>6523</v>
      </c>
      <c r="K5357" s="1546" t="s">
        <v>6456</v>
      </c>
      <c r="L5357" s="1546" t="s">
        <v>6515</v>
      </c>
    </row>
    <row r="5358" spans="1:12">
      <c r="A5358" s="1546" t="s">
        <v>314</v>
      </c>
      <c r="B5358" s="1817">
        <v>20800</v>
      </c>
      <c r="C5358" s="1546" t="s">
        <v>2868</v>
      </c>
      <c r="D5358" s="1546" t="s">
        <v>2444</v>
      </c>
      <c r="E5358" s="1546" t="s">
        <v>6393</v>
      </c>
      <c r="F5358" s="1546" t="s">
        <v>6231</v>
      </c>
      <c r="G5358" s="1818"/>
      <c r="H5358" s="1818">
        <v>5</v>
      </c>
      <c r="I5358" s="1818">
        <v>5</v>
      </c>
      <c r="J5358" s="1546" t="s">
        <v>6523</v>
      </c>
      <c r="K5358" s="1546" t="s">
        <v>6456</v>
      </c>
      <c r="L5358" s="1546" t="s">
        <v>6515</v>
      </c>
    </row>
    <row r="5359" spans="1:12">
      <c r="A5359" s="1546" t="s">
        <v>314</v>
      </c>
      <c r="B5359" s="1817">
        <v>20802</v>
      </c>
      <c r="C5359" s="1546" t="s">
        <v>2868</v>
      </c>
      <c r="D5359" s="1546" t="s">
        <v>2444</v>
      </c>
      <c r="E5359" s="1546" t="s">
        <v>5874</v>
      </c>
      <c r="F5359" s="1546" t="s">
        <v>6374</v>
      </c>
      <c r="G5359" s="1818"/>
      <c r="H5359" s="1818">
        <v>3</v>
      </c>
      <c r="I5359" s="1818">
        <v>3</v>
      </c>
      <c r="J5359" s="1546" t="s">
        <v>6523</v>
      </c>
      <c r="K5359" s="1546" t="s">
        <v>6456</v>
      </c>
      <c r="L5359" s="1546" t="s">
        <v>6515</v>
      </c>
    </row>
    <row r="5360" spans="1:12">
      <c r="A5360" s="1546" t="s">
        <v>314</v>
      </c>
      <c r="B5360" s="1817">
        <v>20803</v>
      </c>
      <c r="C5360" s="1546" t="s">
        <v>2868</v>
      </c>
      <c r="D5360" s="1546" t="s">
        <v>2444</v>
      </c>
      <c r="E5360" s="1546" t="s">
        <v>5885</v>
      </c>
      <c r="F5360" s="1546" t="s">
        <v>6346</v>
      </c>
      <c r="G5360" s="1818"/>
      <c r="H5360" s="1818">
        <v>1</v>
      </c>
      <c r="I5360" s="1818">
        <v>1</v>
      </c>
      <c r="J5360" s="1546" t="s">
        <v>6523</v>
      </c>
      <c r="K5360" s="1546" t="s">
        <v>6456</v>
      </c>
      <c r="L5360" s="1546" t="s">
        <v>6515</v>
      </c>
    </row>
    <row r="5361" spans="1:12">
      <c r="A5361" s="1546" t="s">
        <v>314</v>
      </c>
      <c r="B5361" s="1817">
        <v>20807</v>
      </c>
      <c r="C5361" s="1546" t="s">
        <v>2868</v>
      </c>
      <c r="D5361" s="1546" t="s">
        <v>2444</v>
      </c>
      <c r="E5361" s="1546" t="s">
        <v>833</v>
      </c>
      <c r="F5361" s="1546" t="s">
        <v>2502</v>
      </c>
      <c r="G5361" s="1818">
        <v>1</v>
      </c>
      <c r="H5361" s="1818">
        <v>3</v>
      </c>
      <c r="I5361" s="1818">
        <v>3</v>
      </c>
      <c r="J5361" s="1546" t="s">
        <v>6527</v>
      </c>
      <c r="K5361" s="1546" t="s">
        <v>6456</v>
      </c>
      <c r="L5361" s="1546" t="s">
        <v>6515</v>
      </c>
    </row>
    <row r="5362" spans="1:12">
      <c r="A5362" s="1546" t="s">
        <v>314</v>
      </c>
      <c r="B5362" s="1817">
        <v>20808</v>
      </c>
      <c r="C5362" s="1546" t="s">
        <v>2868</v>
      </c>
      <c r="D5362" s="1546" t="s">
        <v>2444</v>
      </c>
      <c r="E5362" s="1546" t="s">
        <v>287</v>
      </c>
      <c r="F5362" s="1546" t="s">
        <v>1532</v>
      </c>
      <c r="G5362" s="1818"/>
      <c r="H5362" s="1818">
        <v>2</v>
      </c>
      <c r="I5362" s="1818">
        <v>2</v>
      </c>
      <c r="J5362" s="1546" t="s">
        <v>6523</v>
      </c>
      <c r="K5362" s="1546" t="s">
        <v>6456</v>
      </c>
      <c r="L5362" s="1546" t="s">
        <v>6515</v>
      </c>
    </row>
    <row r="5363" spans="1:12">
      <c r="A5363" s="1546" t="s">
        <v>314</v>
      </c>
      <c r="B5363" s="1817">
        <v>20809</v>
      </c>
      <c r="C5363" s="1546" t="s">
        <v>2868</v>
      </c>
      <c r="D5363" s="1546" t="s">
        <v>2444</v>
      </c>
      <c r="E5363" s="1546" t="s">
        <v>1533</v>
      </c>
      <c r="F5363" s="1546" t="s">
        <v>1534</v>
      </c>
      <c r="G5363" s="1818"/>
      <c r="H5363" s="1818">
        <v>2</v>
      </c>
      <c r="I5363" s="1818">
        <v>2</v>
      </c>
      <c r="J5363" s="1546" t="s">
        <v>6523</v>
      </c>
      <c r="K5363" s="1546" t="s">
        <v>6456</v>
      </c>
      <c r="L5363" s="1546" t="s">
        <v>6515</v>
      </c>
    </row>
    <row r="5364" spans="1:12">
      <c r="A5364" s="1546" t="s">
        <v>314</v>
      </c>
      <c r="B5364" s="1817">
        <v>20810</v>
      </c>
      <c r="C5364" s="1546" t="s">
        <v>2868</v>
      </c>
      <c r="D5364" s="1546" t="s">
        <v>2444</v>
      </c>
      <c r="E5364" s="1546" t="s">
        <v>6402</v>
      </c>
      <c r="F5364" s="1546" t="s">
        <v>947</v>
      </c>
      <c r="G5364" s="1818"/>
      <c r="H5364" s="1818">
        <v>10</v>
      </c>
      <c r="I5364" s="1818">
        <v>10</v>
      </c>
      <c r="J5364" s="1546" t="s">
        <v>6523</v>
      </c>
      <c r="K5364" s="1546" t="s">
        <v>6456</v>
      </c>
      <c r="L5364" s="1546" t="s">
        <v>6515</v>
      </c>
    </row>
    <row r="5365" spans="1:12">
      <c r="A5365" s="1546" t="s">
        <v>314</v>
      </c>
      <c r="B5365" s="1817">
        <v>20811</v>
      </c>
      <c r="C5365" s="1546" t="s">
        <v>2868</v>
      </c>
      <c r="D5365" s="1546" t="s">
        <v>2444</v>
      </c>
      <c r="E5365" s="1546" t="s">
        <v>707</v>
      </c>
      <c r="F5365" s="1546" t="s">
        <v>534</v>
      </c>
      <c r="G5365" s="1818"/>
      <c r="H5365" s="1818">
        <v>2</v>
      </c>
      <c r="I5365" s="1818">
        <v>2</v>
      </c>
      <c r="J5365" s="1546" t="s">
        <v>6523</v>
      </c>
      <c r="K5365" s="1546" t="s">
        <v>6456</v>
      </c>
      <c r="L5365" s="1546" t="s">
        <v>6515</v>
      </c>
    </row>
    <row r="5366" spans="1:12">
      <c r="A5366" s="1546" t="s">
        <v>314</v>
      </c>
      <c r="B5366" s="1817">
        <v>20814</v>
      </c>
      <c r="C5366" s="1546" t="s">
        <v>2868</v>
      </c>
      <c r="D5366" s="1546" t="s">
        <v>2444</v>
      </c>
      <c r="E5366" s="1546" t="s">
        <v>649</v>
      </c>
      <c r="F5366" s="1546" t="s">
        <v>650</v>
      </c>
      <c r="G5366" s="1818">
        <v>5</v>
      </c>
      <c r="H5366" s="1818">
        <v>4</v>
      </c>
      <c r="I5366" s="1818">
        <v>20</v>
      </c>
      <c r="J5366" s="1546" t="s">
        <v>6527</v>
      </c>
      <c r="K5366" s="1546" t="s">
        <v>6456</v>
      </c>
      <c r="L5366" s="1546" t="s">
        <v>6515</v>
      </c>
    </row>
    <row r="5367" spans="1:12">
      <c r="A5367" s="1546" t="s">
        <v>314</v>
      </c>
      <c r="B5367" s="1817">
        <v>20818</v>
      </c>
      <c r="C5367" s="1546" t="s">
        <v>2868</v>
      </c>
      <c r="D5367" s="1546" t="s">
        <v>2444</v>
      </c>
      <c r="E5367" s="1546" t="s">
        <v>1974</v>
      </c>
      <c r="F5367" s="1546" t="s">
        <v>1975</v>
      </c>
      <c r="G5367" s="1818">
        <v>1</v>
      </c>
      <c r="H5367" s="1818">
        <v>25</v>
      </c>
      <c r="I5367" s="1818">
        <v>25</v>
      </c>
      <c r="J5367" s="1546" t="s">
        <v>6527</v>
      </c>
      <c r="K5367" s="1546" t="s">
        <v>6456</v>
      </c>
      <c r="L5367" s="1546" t="s">
        <v>6515</v>
      </c>
    </row>
    <row r="5368" spans="1:12">
      <c r="A5368" s="1546" t="s">
        <v>314</v>
      </c>
      <c r="B5368" s="1817">
        <v>20820</v>
      </c>
      <c r="C5368" s="1546" t="s">
        <v>2868</v>
      </c>
      <c r="D5368" s="1546" t="s">
        <v>2444</v>
      </c>
      <c r="E5368" s="1546" t="s">
        <v>1474</v>
      </c>
      <c r="F5368" s="1546" t="s">
        <v>1475</v>
      </c>
      <c r="G5368" s="1818">
        <v>0.5</v>
      </c>
      <c r="H5368" s="1818">
        <v>2</v>
      </c>
      <c r="I5368" s="1818">
        <v>1</v>
      </c>
      <c r="J5368" s="1546" t="s">
        <v>6527</v>
      </c>
      <c r="K5368" s="1546" t="s">
        <v>6456</v>
      </c>
      <c r="L5368" s="1546" t="s">
        <v>6515</v>
      </c>
    </row>
    <row r="5369" spans="1:12">
      <c r="A5369" s="1546" t="s">
        <v>314</v>
      </c>
      <c r="B5369" s="1817">
        <v>20821</v>
      </c>
      <c r="C5369" s="1546" t="s">
        <v>2868</v>
      </c>
      <c r="D5369" s="1546" t="s">
        <v>2444</v>
      </c>
      <c r="E5369" s="1546" t="s">
        <v>994</v>
      </c>
      <c r="F5369" s="1546" t="s">
        <v>993</v>
      </c>
      <c r="G5369" s="1818"/>
      <c r="H5369" s="1818">
        <v>2</v>
      </c>
      <c r="I5369" s="1818">
        <v>2</v>
      </c>
      <c r="J5369" s="1546" t="s">
        <v>6523</v>
      </c>
      <c r="K5369" s="1546" t="s">
        <v>6456</v>
      </c>
      <c r="L5369" s="1546" t="s">
        <v>6515</v>
      </c>
    </row>
    <row r="5370" spans="1:12">
      <c r="A5370" s="1546" t="s">
        <v>314</v>
      </c>
      <c r="B5370" s="1817">
        <v>20823</v>
      </c>
      <c r="C5370" s="1546" t="s">
        <v>2868</v>
      </c>
      <c r="D5370" s="1546" t="s">
        <v>2444</v>
      </c>
      <c r="E5370" s="1546" t="s">
        <v>6313</v>
      </c>
      <c r="F5370" s="1546" t="s">
        <v>1211</v>
      </c>
      <c r="G5370" s="1818">
        <v>1</v>
      </c>
      <c r="H5370" s="1818">
        <v>25</v>
      </c>
      <c r="I5370" s="1818">
        <v>25</v>
      </c>
      <c r="J5370" s="1546" t="s">
        <v>6527</v>
      </c>
      <c r="K5370" s="1546" t="s">
        <v>6456</v>
      </c>
      <c r="L5370" s="1546" t="s">
        <v>6515</v>
      </c>
    </row>
    <row r="5371" spans="1:12">
      <c r="A5371" s="1546" t="s">
        <v>314</v>
      </c>
      <c r="B5371" s="1817">
        <v>20824</v>
      </c>
      <c r="C5371" s="1546" t="s">
        <v>2868</v>
      </c>
      <c r="D5371" s="1546" t="s">
        <v>2444</v>
      </c>
      <c r="E5371" s="1546" t="s">
        <v>6383</v>
      </c>
      <c r="F5371" s="1546" t="s">
        <v>2189</v>
      </c>
      <c r="G5371" s="1818"/>
      <c r="H5371" s="1818">
        <v>2</v>
      </c>
      <c r="I5371" s="1818">
        <v>2</v>
      </c>
      <c r="J5371" s="1546" t="s">
        <v>6523</v>
      </c>
      <c r="K5371" s="1546" t="s">
        <v>6456</v>
      </c>
      <c r="L5371" s="1546" t="s">
        <v>6515</v>
      </c>
    </row>
    <row r="5372" spans="1:12">
      <c r="A5372" s="1546" t="s">
        <v>314</v>
      </c>
      <c r="B5372" s="1817">
        <v>20827</v>
      </c>
      <c r="C5372" s="1546" t="s">
        <v>2868</v>
      </c>
      <c r="D5372" s="1546" t="s">
        <v>2444</v>
      </c>
      <c r="E5372" s="1546" t="s">
        <v>889</v>
      </c>
      <c r="F5372" s="1546" t="s">
        <v>3660</v>
      </c>
      <c r="G5372" s="1818">
        <v>1</v>
      </c>
      <c r="H5372" s="1818">
        <v>10</v>
      </c>
      <c r="I5372" s="1818">
        <v>10</v>
      </c>
      <c r="J5372" s="1546" t="s">
        <v>6527</v>
      </c>
      <c r="K5372" s="1546" t="s">
        <v>6456</v>
      </c>
      <c r="L5372" s="1546" t="s">
        <v>6515</v>
      </c>
    </row>
    <row r="5373" spans="1:12">
      <c r="A5373" s="1546" t="s">
        <v>314</v>
      </c>
      <c r="B5373" s="1817">
        <v>20828</v>
      </c>
      <c r="C5373" s="1546" t="s">
        <v>2868</v>
      </c>
      <c r="D5373" s="1546" t="s">
        <v>2444</v>
      </c>
      <c r="E5373" s="1546" t="s">
        <v>1265</v>
      </c>
      <c r="F5373" s="1546" t="s">
        <v>6569</v>
      </c>
      <c r="G5373" s="1818"/>
      <c r="H5373" s="1818">
        <v>10</v>
      </c>
      <c r="I5373" s="1818">
        <v>10</v>
      </c>
      <c r="J5373" s="1546" t="s">
        <v>6523</v>
      </c>
      <c r="K5373" s="1546" t="s">
        <v>6456</v>
      </c>
      <c r="L5373" s="1546" t="s">
        <v>6515</v>
      </c>
    </row>
    <row r="5374" spans="1:12">
      <c r="A5374" s="1546" t="s">
        <v>314</v>
      </c>
      <c r="B5374" s="1817">
        <v>20829</v>
      </c>
      <c r="C5374" s="1546" t="s">
        <v>2868</v>
      </c>
      <c r="D5374" s="1546" t="s">
        <v>2444</v>
      </c>
      <c r="E5374" s="1546" t="s">
        <v>804</v>
      </c>
      <c r="F5374" s="1546" t="s">
        <v>6551</v>
      </c>
      <c r="G5374" s="1818"/>
      <c r="H5374" s="1818">
        <v>10</v>
      </c>
      <c r="I5374" s="1818">
        <v>10</v>
      </c>
      <c r="J5374" s="1546" t="s">
        <v>6523</v>
      </c>
      <c r="K5374" s="1546" t="s">
        <v>6456</v>
      </c>
      <c r="L5374" s="1546" t="s">
        <v>6515</v>
      </c>
    </row>
    <row r="5375" spans="1:12">
      <c r="A5375" s="1546" t="s">
        <v>314</v>
      </c>
      <c r="B5375" s="1817">
        <v>20830</v>
      </c>
      <c r="C5375" s="1546" t="s">
        <v>2868</v>
      </c>
      <c r="D5375" s="1546" t="s">
        <v>2444</v>
      </c>
      <c r="E5375" s="1546" t="s">
        <v>6570</v>
      </c>
      <c r="F5375" s="1546" t="s">
        <v>1287</v>
      </c>
      <c r="G5375" s="1818"/>
      <c r="H5375" s="1818">
        <v>20</v>
      </c>
      <c r="I5375" s="1818">
        <v>20</v>
      </c>
      <c r="J5375" s="1546" t="s">
        <v>6523</v>
      </c>
      <c r="K5375" s="1546" t="s">
        <v>6456</v>
      </c>
      <c r="L5375" s="1546" t="s">
        <v>6515</v>
      </c>
    </row>
    <row r="5376" spans="1:12">
      <c r="A5376" s="1546" t="s">
        <v>314</v>
      </c>
      <c r="B5376" s="1817">
        <v>20833</v>
      </c>
      <c r="C5376" s="1546" t="s">
        <v>2868</v>
      </c>
      <c r="D5376" s="1546" t="s">
        <v>2444</v>
      </c>
      <c r="E5376" s="1546" t="s">
        <v>833</v>
      </c>
      <c r="F5376" s="1546" t="s">
        <v>6563</v>
      </c>
      <c r="G5376" s="1818">
        <v>0.5</v>
      </c>
      <c r="H5376" s="1818">
        <v>25</v>
      </c>
      <c r="I5376" s="1818">
        <v>12.5</v>
      </c>
      <c r="J5376" s="1546" t="s">
        <v>6527</v>
      </c>
      <c r="K5376" s="1546" t="s">
        <v>6456</v>
      </c>
      <c r="L5376" s="1546" t="s">
        <v>6515</v>
      </c>
    </row>
    <row r="5377" spans="1:12">
      <c r="A5377" s="1546" t="s">
        <v>314</v>
      </c>
      <c r="B5377" s="1817">
        <v>20834</v>
      </c>
      <c r="C5377" s="1546" t="s">
        <v>2868</v>
      </c>
      <c r="D5377" s="1546" t="s">
        <v>2444</v>
      </c>
      <c r="E5377" s="1546" t="s">
        <v>1143</v>
      </c>
      <c r="F5377" s="1546" t="s">
        <v>1142</v>
      </c>
      <c r="G5377" s="1818">
        <v>1</v>
      </c>
      <c r="H5377" s="1818">
        <v>4</v>
      </c>
      <c r="I5377" s="1818">
        <v>4</v>
      </c>
      <c r="J5377" s="1546" t="s">
        <v>6527</v>
      </c>
      <c r="K5377" s="1546" t="s">
        <v>6456</v>
      </c>
      <c r="L5377" s="1546" t="s">
        <v>6515</v>
      </c>
    </row>
    <row r="5378" spans="1:12">
      <c r="A5378" s="1546" t="s">
        <v>314</v>
      </c>
      <c r="B5378" s="1817">
        <v>20835</v>
      </c>
      <c r="C5378" s="1546" t="s">
        <v>2868</v>
      </c>
      <c r="D5378" s="1546" t="s">
        <v>2444</v>
      </c>
      <c r="E5378" s="1546" t="s">
        <v>555</v>
      </c>
      <c r="F5378" s="1546" t="s">
        <v>381</v>
      </c>
      <c r="G5378" s="1818">
        <v>2</v>
      </c>
      <c r="H5378" s="1818">
        <v>5</v>
      </c>
      <c r="I5378" s="1818">
        <v>10</v>
      </c>
      <c r="J5378" s="1546" t="s">
        <v>6527</v>
      </c>
      <c r="K5378" s="1546" t="s">
        <v>6456</v>
      </c>
      <c r="L5378" s="1546" t="s">
        <v>6515</v>
      </c>
    </row>
    <row r="5379" spans="1:12">
      <c r="A5379" s="1546" t="s">
        <v>314</v>
      </c>
      <c r="B5379" s="1817">
        <v>20865</v>
      </c>
      <c r="C5379" s="1546" t="s">
        <v>2871</v>
      </c>
      <c r="D5379" s="1546" t="s">
        <v>2445</v>
      </c>
      <c r="E5379" s="1546" t="s">
        <v>711</v>
      </c>
      <c r="F5379" s="1546" t="s">
        <v>712</v>
      </c>
      <c r="G5379" s="1818">
        <v>1</v>
      </c>
      <c r="H5379" s="1818">
        <v>20</v>
      </c>
      <c r="I5379" s="1818">
        <v>20</v>
      </c>
      <c r="J5379" s="1546" t="s">
        <v>6527</v>
      </c>
      <c r="K5379" s="1546" t="s">
        <v>6456</v>
      </c>
      <c r="L5379" s="1546" t="s">
        <v>6515</v>
      </c>
    </row>
    <row r="5380" spans="1:12">
      <c r="A5380" s="1546" t="s">
        <v>314</v>
      </c>
      <c r="B5380" s="1817">
        <v>20867</v>
      </c>
      <c r="C5380" s="1546" t="s">
        <v>2871</v>
      </c>
      <c r="D5380" s="1546" t="s">
        <v>2445</v>
      </c>
      <c r="E5380" s="1546" t="s">
        <v>6308</v>
      </c>
      <c r="F5380" s="1546" t="s">
        <v>1211</v>
      </c>
      <c r="G5380" s="1818">
        <v>1</v>
      </c>
      <c r="H5380" s="1818">
        <v>25</v>
      </c>
      <c r="I5380" s="1818">
        <v>25</v>
      </c>
      <c r="J5380" s="1546" t="s">
        <v>6527</v>
      </c>
      <c r="K5380" s="1546" t="s">
        <v>6456</v>
      </c>
      <c r="L5380" s="1546" t="s">
        <v>6515</v>
      </c>
    </row>
    <row r="5381" spans="1:12">
      <c r="A5381" s="1546" t="s">
        <v>314</v>
      </c>
      <c r="B5381" s="1817">
        <v>20868</v>
      </c>
      <c r="C5381" s="1546" t="s">
        <v>2871</v>
      </c>
      <c r="D5381" s="1546" t="s">
        <v>2445</v>
      </c>
      <c r="E5381" s="1546" t="s">
        <v>6262</v>
      </c>
      <c r="F5381" s="1546" t="s">
        <v>601</v>
      </c>
      <c r="G5381" s="1818">
        <v>5</v>
      </c>
      <c r="H5381" s="1818">
        <v>25</v>
      </c>
      <c r="I5381" s="1818">
        <v>125</v>
      </c>
      <c r="J5381" s="1546" t="s">
        <v>6527</v>
      </c>
      <c r="K5381" s="1546" t="s">
        <v>6456</v>
      </c>
      <c r="L5381" s="1546" t="s">
        <v>6515</v>
      </c>
    </row>
    <row r="5382" spans="1:12">
      <c r="A5382" s="1546" t="s">
        <v>314</v>
      </c>
      <c r="B5382" s="1817">
        <v>20869</v>
      </c>
      <c r="C5382" s="1546" t="s">
        <v>2871</v>
      </c>
      <c r="D5382" s="1546" t="s">
        <v>2445</v>
      </c>
      <c r="E5382" s="1546" t="s">
        <v>6309</v>
      </c>
      <c r="F5382" s="1546" t="s">
        <v>592</v>
      </c>
      <c r="G5382" s="1818">
        <v>5</v>
      </c>
      <c r="H5382" s="1818">
        <v>25</v>
      </c>
      <c r="I5382" s="1818">
        <v>125</v>
      </c>
      <c r="J5382" s="1546" t="s">
        <v>6527</v>
      </c>
      <c r="K5382" s="1546" t="s">
        <v>6456</v>
      </c>
      <c r="L5382" s="1546" t="s">
        <v>6515</v>
      </c>
    </row>
    <row r="5383" spans="1:12">
      <c r="A5383" s="1546" t="s">
        <v>314</v>
      </c>
      <c r="B5383" s="1817">
        <v>20871</v>
      </c>
      <c r="C5383" s="1546" t="s">
        <v>2871</v>
      </c>
      <c r="D5383" s="1546" t="s">
        <v>2445</v>
      </c>
      <c r="E5383" s="1546" t="s">
        <v>6157</v>
      </c>
      <c r="F5383" s="1546" t="s">
        <v>1411</v>
      </c>
      <c r="G5383" s="1818">
        <v>2</v>
      </c>
      <c r="H5383" s="1818">
        <v>4</v>
      </c>
      <c r="I5383" s="1818">
        <v>8</v>
      </c>
      <c r="J5383" s="1546" t="s">
        <v>6527</v>
      </c>
      <c r="K5383" s="1546" t="s">
        <v>6456</v>
      </c>
      <c r="L5383" s="1546" t="s">
        <v>6515</v>
      </c>
    </row>
    <row r="5384" spans="1:12">
      <c r="A5384" s="1546" t="s">
        <v>314</v>
      </c>
      <c r="B5384" s="1817">
        <v>20872</v>
      </c>
      <c r="C5384" s="1546" t="s">
        <v>2871</v>
      </c>
      <c r="D5384" s="1546" t="s">
        <v>2445</v>
      </c>
      <c r="E5384" s="1546" t="s">
        <v>830</v>
      </c>
      <c r="F5384" s="1546" t="s">
        <v>829</v>
      </c>
      <c r="G5384" s="1818">
        <v>2</v>
      </c>
      <c r="H5384" s="1818">
        <v>4</v>
      </c>
      <c r="I5384" s="1818">
        <v>8</v>
      </c>
      <c r="J5384" s="1546" t="s">
        <v>6527</v>
      </c>
      <c r="K5384" s="1546" t="s">
        <v>6456</v>
      </c>
      <c r="L5384" s="1546" t="s">
        <v>6515</v>
      </c>
    </row>
    <row r="5385" spans="1:12">
      <c r="A5385" s="1546" t="s">
        <v>314</v>
      </c>
      <c r="B5385" s="1817">
        <v>20873</v>
      </c>
      <c r="C5385" s="1546" t="s">
        <v>2871</v>
      </c>
      <c r="D5385" s="1546" t="s">
        <v>2445</v>
      </c>
      <c r="E5385" s="1546" t="s">
        <v>6121</v>
      </c>
      <c r="F5385" s="1546" t="s">
        <v>6122</v>
      </c>
      <c r="G5385" s="1818">
        <v>2</v>
      </c>
      <c r="H5385" s="1818">
        <v>4</v>
      </c>
      <c r="I5385" s="1818">
        <v>8</v>
      </c>
      <c r="J5385" s="1546" t="s">
        <v>6527</v>
      </c>
      <c r="K5385" s="1546" t="s">
        <v>6456</v>
      </c>
      <c r="L5385" s="1546" t="s">
        <v>6515</v>
      </c>
    </row>
    <row r="5386" spans="1:12">
      <c r="A5386" s="1546" t="s">
        <v>314</v>
      </c>
      <c r="B5386" s="1817">
        <v>20874</v>
      </c>
      <c r="C5386" s="1546" t="s">
        <v>2871</v>
      </c>
      <c r="D5386" s="1546" t="s">
        <v>2445</v>
      </c>
      <c r="E5386" s="1546" t="s">
        <v>6137</v>
      </c>
      <c r="F5386" s="1546" t="s">
        <v>999</v>
      </c>
      <c r="G5386" s="1818">
        <v>1</v>
      </c>
      <c r="H5386" s="1818">
        <v>4</v>
      </c>
      <c r="I5386" s="1818">
        <v>4</v>
      </c>
      <c r="J5386" s="1546" t="s">
        <v>6527</v>
      </c>
      <c r="K5386" s="1546" t="s">
        <v>6456</v>
      </c>
      <c r="L5386" s="1546" t="s">
        <v>6515</v>
      </c>
    </row>
    <row r="5387" spans="1:12">
      <c r="A5387" s="1546" t="s">
        <v>314</v>
      </c>
      <c r="B5387" s="1817">
        <v>20876</v>
      </c>
      <c r="C5387" s="1546" t="s">
        <v>2871</v>
      </c>
      <c r="D5387" s="1546" t="s">
        <v>2445</v>
      </c>
      <c r="E5387" s="1546" t="s">
        <v>6387</v>
      </c>
      <c r="F5387" s="1546" t="s">
        <v>5814</v>
      </c>
      <c r="G5387" s="1818">
        <v>1</v>
      </c>
      <c r="H5387" s="1818">
        <v>5</v>
      </c>
      <c r="I5387" s="1818">
        <v>5</v>
      </c>
      <c r="J5387" s="1546" t="s">
        <v>6527</v>
      </c>
      <c r="K5387" s="1546" t="s">
        <v>6456</v>
      </c>
      <c r="L5387" s="1546" t="s">
        <v>6515</v>
      </c>
    </row>
    <row r="5388" spans="1:12">
      <c r="A5388" s="1546" t="s">
        <v>314</v>
      </c>
      <c r="B5388" s="1817">
        <v>20877</v>
      </c>
      <c r="C5388" s="1546" t="s">
        <v>2871</v>
      </c>
      <c r="D5388" s="1546" t="s">
        <v>2445</v>
      </c>
      <c r="E5388" s="1546" t="s">
        <v>6247</v>
      </c>
      <c r="F5388" s="1546" t="s">
        <v>463</v>
      </c>
      <c r="G5388" s="1818">
        <v>1</v>
      </c>
      <c r="H5388" s="1818">
        <v>5</v>
      </c>
      <c r="I5388" s="1818">
        <v>5</v>
      </c>
      <c r="J5388" s="1546" t="s">
        <v>6527</v>
      </c>
      <c r="K5388" s="1546" t="s">
        <v>6456</v>
      </c>
      <c r="L5388" s="1546" t="s">
        <v>6515</v>
      </c>
    </row>
    <row r="5389" spans="1:12">
      <c r="A5389" s="1546" t="s">
        <v>314</v>
      </c>
      <c r="B5389" s="1817">
        <v>20879</v>
      </c>
      <c r="C5389" s="1546" t="s">
        <v>2871</v>
      </c>
      <c r="D5389" s="1546" t="s">
        <v>2445</v>
      </c>
      <c r="E5389" s="1546" t="s">
        <v>6239</v>
      </c>
      <c r="F5389" s="1546" t="s">
        <v>347</v>
      </c>
      <c r="G5389" s="1818">
        <v>1</v>
      </c>
      <c r="H5389" s="1818">
        <v>5</v>
      </c>
      <c r="I5389" s="1818">
        <v>5</v>
      </c>
      <c r="J5389" s="1546" t="s">
        <v>6527</v>
      </c>
      <c r="K5389" s="1546" t="s">
        <v>6456</v>
      </c>
      <c r="L5389" s="1546" t="s">
        <v>6515</v>
      </c>
    </row>
    <row r="5390" spans="1:12">
      <c r="A5390" s="1546" t="s">
        <v>314</v>
      </c>
      <c r="B5390" s="1817">
        <v>20880</v>
      </c>
      <c r="C5390" s="1546" t="s">
        <v>2871</v>
      </c>
      <c r="D5390" s="1546" t="s">
        <v>2445</v>
      </c>
      <c r="E5390" s="1546" t="s">
        <v>6240</v>
      </c>
      <c r="F5390" s="1546" t="s">
        <v>349</v>
      </c>
      <c r="G5390" s="1818">
        <v>1</v>
      </c>
      <c r="H5390" s="1818">
        <v>5</v>
      </c>
      <c r="I5390" s="1818">
        <v>5</v>
      </c>
      <c r="J5390" s="1546" t="s">
        <v>6527</v>
      </c>
      <c r="K5390" s="1546" t="s">
        <v>6456</v>
      </c>
      <c r="L5390" s="1546" t="s">
        <v>6515</v>
      </c>
    </row>
    <row r="5391" spans="1:12">
      <c r="A5391" s="1546" t="s">
        <v>314</v>
      </c>
      <c r="B5391" s="1817">
        <v>20881</v>
      </c>
      <c r="C5391" s="1546" t="s">
        <v>2871</v>
      </c>
      <c r="D5391" s="1546" t="s">
        <v>2445</v>
      </c>
      <c r="E5391" s="1546" t="s">
        <v>462</v>
      </c>
      <c r="F5391" s="1546" t="s">
        <v>461</v>
      </c>
      <c r="G5391" s="1818">
        <v>4</v>
      </c>
      <c r="H5391" s="1818">
        <v>1</v>
      </c>
      <c r="I5391" s="1818">
        <v>4</v>
      </c>
      <c r="J5391" s="1546" t="s">
        <v>6527</v>
      </c>
      <c r="K5391" s="1546" t="s">
        <v>6456</v>
      </c>
      <c r="L5391" s="1546" t="s">
        <v>6515</v>
      </c>
    </row>
    <row r="5392" spans="1:12">
      <c r="A5392" s="1546" t="s">
        <v>314</v>
      </c>
      <c r="B5392" s="1817">
        <v>20882</v>
      </c>
      <c r="C5392" s="1546" t="s">
        <v>2871</v>
      </c>
      <c r="D5392" s="1546" t="s">
        <v>2445</v>
      </c>
      <c r="E5392" s="1546" t="s">
        <v>6248</v>
      </c>
      <c r="F5392" s="1546" t="s">
        <v>459</v>
      </c>
      <c r="G5392" s="1818">
        <v>1</v>
      </c>
      <c r="H5392" s="1818">
        <v>5</v>
      </c>
      <c r="I5392" s="1818">
        <v>5</v>
      </c>
      <c r="J5392" s="1546" t="s">
        <v>6527</v>
      </c>
      <c r="K5392" s="1546" t="s">
        <v>6456</v>
      </c>
      <c r="L5392" s="1546" t="s">
        <v>6515</v>
      </c>
    </row>
    <row r="5393" spans="1:12">
      <c r="A5393" s="1546" t="s">
        <v>314</v>
      </c>
      <c r="B5393" s="1817">
        <v>20883</v>
      </c>
      <c r="C5393" s="1546" t="s">
        <v>2871</v>
      </c>
      <c r="D5393" s="1546" t="s">
        <v>2445</v>
      </c>
      <c r="E5393" s="1546" t="s">
        <v>6228</v>
      </c>
      <c r="F5393" s="1546" t="s">
        <v>22</v>
      </c>
      <c r="G5393" s="1818">
        <v>1</v>
      </c>
      <c r="H5393" s="1818">
        <v>5</v>
      </c>
      <c r="I5393" s="1818">
        <v>5</v>
      </c>
      <c r="J5393" s="1546" t="s">
        <v>6527</v>
      </c>
      <c r="K5393" s="1546" t="s">
        <v>6456</v>
      </c>
      <c r="L5393" s="1546" t="s">
        <v>6515</v>
      </c>
    </row>
    <row r="5394" spans="1:12">
      <c r="A5394" s="1546" t="s">
        <v>314</v>
      </c>
      <c r="B5394" s="1817">
        <v>20884</v>
      </c>
      <c r="C5394" s="1546" t="s">
        <v>2871</v>
      </c>
      <c r="D5394" s="1546" t="s">
        <v>2445</v>
      </c>
      <c r="E5394" s="1546" t="s">
        <v>6306</v>
      </c>
      <c r="F5394" s="1546" t="s">
        <v>1157</v>
      </c>
      <c r="G5394" s="1818">
        <v>3</v>
      </c>
      <c r="H5394" s="1818">
        <v>1</v>
      </c>
      <c r="I5394" s="1818">
        <v>3</v>
      </c>
      <c r="J5394" s="1546" t="s">
        <v>6527</v>
      </c>
      <c r="K5394" s="1546" t="s">
        <v>6456</v>
      </c>
      <c r="L5394" s="1546" t="s">
        <v>6515</v>
      </c>
    </row>
    <row r="5395" spans="1:12">
      <c r="A5395" s="1546" t="s">
        <v>314</v>
      </c>
      <c r="B5395" s="1817">
        <v>20885</v>
      </c>
      <c r="C5395" s="1546" t="s">
        <v>2871</v>
      </c>
      <c r="D5395" s="1546" t="s">
        <v>2445</v>
      </c>
      <c r="E5395" s="1546" t="s">
        <v>5874</v>
      </c>
      <c r="F5395" s="1546" t="s">
        <v>6374</v>
      </c>
      <c r="G5395" s="1818">
        <v>1</v>
      </c>
      <c r="H5395" s="1818">
        <v>5</v>
      </c>
      <c r="I5395" s="1818">
        <v>5</v>
      </c>
      <c r="J5395" s="1546" t="s">
        <v>6527</v>
      </c>
      <c r="K5395" s="1546" t="s">
        <v>6456</v>
      </c>
      <c r="L5395" s="1546" t="s">
        <v>6515</v>
      </c>
    </row>
    <row r="5396" spans="1:12">
      <c r="A5396" s="1546" t="s">
        <v>314</v>
      </c>
      <c r="B5396" s="1817">
        <v>20887</v>
      </c>
      <c r="C5396" s="1546" t="s">
        <v>2871</v>
      </c>
      <c r="D5396" s="1546" t="s">
        <v>2445</v>
      </c>
      <c r="E5396" s="1546" t="s">
        <v>5905</v>
      </c>
      <c r="F5396" s="1546" t="s">
        <v>6096</v>
      </c>
      <c r="G5396" s="1818">
        <v>3</v>
      </c>
      <c r="H5396" s="1818">
        <v>1</v>
      </c>
      <c r="I5396" s="1818">
        <v>3</v>
      </c>
      <c r="J5396" s="1546" t="s">
        <v>6527</v>
      </c>
      <c r="K5396" s="1546" t="s">
        <v>6456</v>
      </c>
      <c r="L5396" s="1546" t="s">
        <v>6515</v>
      </c>
    </row>
    <row r="5397" spans="1:12">
      <c r="A5397" s="1546" t="s">
        <v>314</v>
      </c>
      <c r="B5397" s="1817">
        <v>20888</v>
      </c>
      <c r="C5397" s="1546" t="s">
        <v>2871</v>
      </c>
      <c r="D5397" s="1546" t="s">
        <v>2445</v>
      </c>
      <c r="E5397" s="1546" t="s">
        <v>6251</v>
      </c>
      <c r="F5397" s="1546" t="s">
        <v>450</v>
      </c>
      <c r="G5397" s="1818">
        <v>1</v>
      </c>
      <c r="H5397" s="1818">
        <v>5</v>
      </c>
      <c r="I5397" s="1818">
        <v>5</v>
      </c>
      <c r="J5397" s="1546" t="s">
        <v>6527</v>
      </c>
      <c r="K5397" s="1546" t="s">
        <v>6456</v>
      </c>
      <c r="L5397" s="1546" t="s">
        <v>6515</v>
      </c>
    </row>
    <row r="5398" spans="1:12">
      <c r="A5398" s="1546" t="s">
        <v>314</v>
      </c>
      <c r="B5398" s="1817">
        <v>20889</v>
      </c>
      <c r="C5398" s="1546" t="s">
        <v>2871</v>
      </c>
      <c r="D5398" s="1546" t="s">
        <v>2445</v>
      </c>
      <c r="E5398" s="1546" t="s">
        <v>6252</v>
      </c>
      <c r="F5398" s="1546" t="s">
        <v>448</v>
      </c>
      <c r="G5398" s="1818">
        <v>1</v>
      </c>
      <c r="H5398" s="1818">
        <v>5</v>
      </c>
      <c r="I5398" s="1818">
        <v>5</v>
      </c>
      <c r="J5398" s="1546" t="s">
        <v>6527</v>
      </c>
      <c r="K5398" s="1546" t="s">
        <v>6456</v>
      </c>
      <c r="L5398" s="1546" t="s">
        <v>6515</v>
      </c>
    </row>
    <row r="5399" spans="1:12">
      <c r="A5399" s="1546" t="s">
        <v>314</v>
      </c>
      <c r="B5399" s="1817">
        <v>20890</v>
      </c>
      <c r="C5399" s="1546" t="s">
        <v>2871</v>
      </c>
      <c r="D5399" s="1546" t="s">
        <v>2445</v>
      </c>
      <c r="E5399" s="1546" t="s">
        <v>1061</v>
      </c>
      <c r="F5399" s="1546" t="s">
        <v>1060</v>
      </c>
      <c r="G5399" s="1818">
        <v>1</v>
      </c>
      <c r="H5399" s="1818">
        <v>5</v>
      </c>
      <c r="I5399" s="1818">
        <v>5</v>
      </c>
      <c r="J5399" s="1546" t="s">
        <v>6527</v>
      </c>
      <c r="K5399" s="1546" t="s">
        <v>6456</v>
      </c>
      <c r="L5399" s="1546" t="s">
        <v>6515</v>
      </c>
    </row>
    <row r="5400" spans="1:12">
      <c r="A5400" s="1546" t="s">
        <v>314</v>
      </c>
      <c r="B5400" s="1817">
        <v>20892</v>
      </c>
      <c r="C5400" s="1546" t="s">
        <v>2871</v>
      </c>
      <c r="D5400" s="1546" t="s">
        <v>2445</v>
      </c>
      <c r="E5400" s="1546" t="s">
        <v>6666</v>
      </c>
      <c r="F5400" s="1546" t="s">
        <v>652</v>
      </c>
      <c r="G5400" s="1818">
        <v>1</v>
      </c>
      <c r="H5400" s="1818">
        <v>1</v>
      </c>
      <c r="I5400" s="1818">
        <v>1</v>
      </c>
      <c r="J5400" s="1546" t="s">
        <v>6527</v>
      </c>
      <c r="K5400" s="1546" t="s">
        <v>6456</v>
      </c>
      <c r="L5400" s="1546" t="s">
        <v>6515</v>
      </c>
    </row>
    <row r="5401" spans="1:12">
      <c r="A5401" s="1546" t="s">
        <v>314</v>
      </c>
      <c r="B5401" s="1817">
        <v>20899</v>
      </c>
      <c r="C5401" s="1546" t="s">
        <v>2871</v>
      </c>
      <c r="D5401" s="1546" t="s">
        <v>2445</v>
      </c>
      <c r="E5401" s="1546" t="s">
        <v>409</v>
      </c>
      <c r="F5401" s="1546" t="s">
        <v>21</v>
      </c>
      <c r="G5401" s="1818">
        <v>40</v>
      </c>
      <c r="H5401" s="1818"/>
      <c r="I5401" s="1818">
        <v>384</v>
      </c>
      <c r="J5401" s="1546" t="s">
        <v>6523</v>
      </c>
      <c r="K5401" s="1546" t="s">
        <v>6456</v>
      </c>
      <c r="L5401" s="1546" t="s">
        <v>6515</v>
      </c>
    </row>
    <row r="5402" spans="1:12">
      <c r="A5402" s="1546" t="s">
        <v>314</v>
      </c>
      <c r="B5402" s="1817">
        <v>20916</v>
      </c>
      <c r="C5402" s="1546" t="s">
        <v>2871</v>
      </c>
      <c r="D5402" s="1546" t="s">
        <v>2446</v>
      </c>
      <c r="E5402" s="1546" t="s">
        <v>6245</v>
      </c>
      <c r="F5402" s="1546" t="s">
        <v>383</v>
      </c>
      <c r="G5402" s="1818"/>
      <c r="H5402" s="1818"/>
      <c r="I5402" s="1818">
        <v>3</v>
      </c>
      <c r="J5402" s="1546" t="s">
        <v>6523</v>
      </c>
      <c r="K5402" s="1546" t="s">
        <v>6456</v>
      </c>
      <c r="L5402" s="1546" t="s">
        <v>6515</v>
      </c>
    </row>
    <row r="5403" spans="1:12">
      <c r="A5403" s="1546" t="s">
        <v>314</v>
      </c>
      <c r="B5403" s="1817">
        <v>20917</v>
      </c>
      <c r="C5403" s="1546" t="s">
        <v>2871</v>
      </c>
      <c r="D5403" s="1546" t="s">
        <v>2446</v>
      </c>
      <c r="E5403" s="1546" t="s">
        <v>6547</v>
      </c>
      <c r="F5403" s="1546" t="s">
        <v>603</v>
      </c>
      <c r="G5403" s="1818">
        <v>1</v>
      </c>
      <c r="H5403" s="1818">
        <v>5</v>
      </c>
      <c r="I5403" s="1818">
        <v>5</v>
      </c>
      <c r="J5403" s="1546" t="s">
        <v>6527</v>
      </c>
      <c r="K5403" s="1546" t="s">
        <v>6456</v>
      </c>
      <c r="L5403" s="1546" t="s">
        <v>6515</v>
      </c>
    </row>
    <row r="5404" spans="1:12">
      <c r="A5404" s="1546" t="s">
        <v>314</v>
      </c>
      <c r="B5404" s="1817">
        <v>20918</v>
      </c>
      <c r="C5404" s="1546" t="s">
        <v>2871</v>
      </c>
      <c r="D5404" s="1546" t="s">
        <v>2446</v>
      </c>
      <c r="E5404" s="1546" t="s">
        <v>3068</v>
      </c>
      <c r="F5404" s="1546" t="s">
        <v>1044</v>
      </c>
      <c r="G5404" s="1818">
        <v>1</v>
      </c>
      <c r="H5404" s="1818">
        <v>5</v>
      </c>
      <c r="I5404" s="1818">
        <v>5</v>
      </c>
      <c r="J5404" s="1546" t="s">
        <v>6527</v>
      </c>
      <c r="K5404" s="1546" t="s">
        <v>6456</v>
      </c>
      <c r="L5404" s="1546" t="s">
        <v>6515</v>
      </c>
    </row>
    <row r="5405" spans="1:12">
      <c r="A5405" s="1546" t="s">
        <v>314</v>
      </c>
      <c r="B5405" s="1817">
        <v>20919</v>
      </c>
      <c r="C5405" s="1546" t="s">
        <v>2871</v>
      </c>
      <c r="D5405" s="1546" t="s">
        <v>2446</v>
      </c>
      <c r="E5405" s="1546" t="s">
        <v>6317</v>
      </c>
      <c r="F5405" s="1546" t="s">
        <v>1274</v>
      </c>
      <c r="G5405" s="1818">
        <v>1</v>
      </c>
      <c r="H5405" s="1818">
        <v>5</v>
      </c>
      <c r="I5405" s="1818">
        <v>5</v>
      </c>
      <c r="J5405" s="1546" t="s">
        <v>6527</v>
      </c>
      <c r="K5405" s="1546" t="s">
        <v>6456</v>
      </c>
      <c r="L5405" s="1546" t="s">
        <v>6515</v>
      </c>
    </row>
    <row r="5406" spans="1:12">
      <c r="A5406" s="1546" t="s">
        <v>314</v>
      </c>
      <c r="B5406" s="1817">
        <v>20921</v>
      </c>
      <c r="C5406" s="1546" t="s">
        <v>2871</v>
      </c>
      <c r="D5406" s="1546" t="s">
        <v>2446</v>
      </c>
      <c r="E5406" s="1546" t="s">
        <v>6666</v>
      </c>
      <c r="F5406" s="1546" t="s">
        <v>652</v>
      </c>
      <c r="G5406" s="1818"/>
      <c r="H5406" s="1818"/>
      <c r="I5406" s="1818">
        <v>1</v>
      </c>
      <c r="J5406" s="1546" t="s">
        <v>6523</v>
      </c>
      <c r="K5406" s="1546" t="s">
        <v>6456</v>
      </c>
      <c r="L5406" s="1546" t="s">
        <v>6515</v>
      </c>
    </row>
    <row r="5407" spans="1:12">
      <c r="A5407" s="1546" t="s">
        <v>314</v>
      </c>
      <c r="B5407" s="1817">
        <v>20967</v>
      </c>
      <c r="C5407" s="1546" t="s">
        <v>2871</v>
      </c>
      <c r="D5407" s="1546" t="s">
        <v>2447</v>
      </c>
      <c r="E5407" s="1546" t="s">
        <v>6113</v>
      </c>
      <c r="F5407" s="1546" t="s">
        <v>633</v>
      </c>
      <c r="G5407" s="1818">
        <v>1</v>
      </c>
      <c r="H5407" s="1818">
        <v>2</v>
      </c>
      <c r="I5407" s="1818">
        <v>2</v>
      </c>
      <c r="J5407" s="1546" t="s">
        <v>6527</v>
      </c>
      <c r="K5407" s="1546" t="s">
        <v>6456</v>
      </c>
      <c r="L5407" s="1546" t="s">
        <v>6515</v>
      </c>
    </row>
    <row r="5408" spans="1:12">
      <c r="A5408" s="1546" t="s">
        <v>314</v>
      </c>
      <c r="B5408" s="1817">
        <v>20968</v>
      </c>
      <c r="C5408" s="1546" t="s">
        <v>2871</v>
      </c>
      <c r="D5408" s="1546" t="s">
        <v>2447</v>
      </c>
      <c r="E5408" s="1546" t="s">
        <v>739</v>
      </c>
      <c r="F5408" s="1546" t="s">
        <v>303</v>
      </c>
      <c r="G5408" s="1818">
        <v>1</v>
      </c>
      <c r="H5408" s="1818">
        <v>10</v>
      </c>
      <c r="I5408" s="1818">
        <v>10</v>
      </c>
      <c r="J5408" s="1546" t="s">
        <v>6527</v>
      </c>
      <c r="K5408" s="1546" t="s">
        <v>6456</v>
      </c>
      <c r="L5408" s="1546" t="s">
        <v>6515</v>
      </c>
    </row>
    <row r="5409" spans="1:12">
      <c r="A5409" s="1546" t="s">
        <v>314</v>
      </c>
      <c r="B5409" s="1817">
        <v>20971</v>
      </c>
      <c r="C5409" s="1546" t="s">
        <v>2871</v>
      </c>
      <c r="D5409" s="1546" t="s">
        <v>2447</v>
      </c>
      <c r="E5409" s="1546" t="s">
        <v>1196</v>
      </c>
      <c r="F5409" s="1546" t="s">
        <v>2875</v>
      </c>
      <c r="G5409" s="1818">
        <v>1</v>
      </c>
      <c r="H5409" s="1818">
        <v>30</v>
      </c>
      <c r="I5409" s="1818">
        <v>30</v>
      </c>
      <c r="J5409" s="1546" t="s">
        <v>6527</v>
      </c>
      <c r="K5409" s="1546" t="s">
        <v>6456</v>
      </c>
      <c r="L5409" s="1546" t="s">
        <v>6515</v>
      </c>
    </row>
    <row r="5410" spans="1:12">
      <c r="A5410" s="1546" t="s">
        <v>314</v>
      </c>
      <c r="B5410" s="1817">
        <v>20973</v>
      </c>
      <c r="C5410" s="1546" t="s">
        <v>2871</v>
      </c>
      <c r="D5410" s="1546" t="s">
        <v>2447</v>
      </c>
      <c r="E5410" s="1546" t="s">
        <v>6112</v>
      </c>
      <c r="F5410" s="1546" t="s">
        <v>6515</v>
      </c>
      <c r="G5410" s="1818">
        <v>2</v>
      </c>
      <c r="H5410" s="1818">
        <v>5</v>
      </c>
      <c r="I5410" s="1818">
        <v>10</v>
      </c>
      <c r="J5410" s="1546" t="s">
        <v>6527</v>
      </c>
      <c r="K5410" s="1546" t="s">
        <v>6456</v>
      </c>
      <c r="L5410" s="1546" t="s">
        <v>6515</v>
      </c>
    </row>
    <row r="5411" spans="1:12">
      <c r="A5411" s="1546" t="s">
        <v>314</v>
      </c>
      <c r="B5411" s="1817">
        <v>20974</v>
      </c>
      <c r="C5411" s="1546" t="s">
        <v>2871</v>
      </c>
      <c r="D5411" s="1546" t="s">
        <v>2447</v>
      </c>
      <c r="E5411" s="1546" t="s">
        <v>1795</v>
      </c>
      <c r="F5411" s="1546" t="s">
        <v>6515</v>
      </c>
      <c r="G5411" s="1818">
        <v>2</v>
      </c>
      <c r="H5411" s="1818">
        <v>5</v>
      </c>
      <c r="I5411" s="1818">
        <v>10</v>
      </c>
      <c r="J5411" s="1546" t="s">
        <v>6527</v>
      </c>
      <c r="K5411" s="1546" t="s">
        <v>6456</v>
      </c>
      <c r="L5411" s="1546" t="s">
        <v>6515</v>
      </c>
    </row>
    <row r="5412" spans="1:12">
      <c r="A5412" s="1546" t="s">
        <v>314</v>
      </c>
      <c r="B5412" s="1817">
        <v>20975</v>
      </c>
      <c r="C5412" s="1546" t="s">
        <v>2871</v>
      </c>
      <c r="D5412" s="1546" t="s">
        <v>2447</v>
      </c>
      <c r="E5412" s="1546" t="s">
        <v>871</v>
      </c>
      <c r="F5412" s="1546" t="s">
        <v>6515</v>
      </c>
      <c r="G5412" s="1818">
        <v>2</v>
      </c>
      <c r="H5412" s="1818">
        <v>5</v>
      </c>
      <c r="I5412" s="1818">
        <v>10</v>
      </c>
      <c r="J5412" s="1546" t="s">
        <v>6527</v>
      </c>
      <c r="K5412" s="1546" t="s">
        <v>6456</v>
      </c>
      <c r="L5412" s="1546" t="s">
        <v>6515</v>
      </c>
    </row>
    <row r="5413" spans="1:12">
      <c r="A5413" s="1546" t="s">
        <v>314</v>
      </c>
      <c r="B5413" s="1817">
        <v>20979</v>
      </c>
      <c r="C5413" s="1546" t="s">
        <v>2871</v>
      </c>
      <c r="D5413" s="1546" t="s">
        <v>2447</v>
      </c>
      <c r="E5413" s="1546" t="s">
        <v>1643</v>
      </c>
      <c r="F5413" s="1546" t="s">
        <v>1642</v>
      </c>
      <c r="G5413" s="1818">
        <v>1</v>
      </c>
      <c r="H5413" s="1818">
        <v>6</v>
      </c>
      <c r="I5413" s="1818">
        <v>6</v>
      </c>
      <c r="J5413" s="1546" t="s">
        <v>6527</v>
      </c>
      <c r="K5413" s="1546" t="s">
        <v>6456</v>
      </c>
      <c r="L5413" s="1546" t="s">
        <v>6515</v>
      </c>
    </row>
    <row r="5414" spans="1:12">
      <c r="A5414" s="1546" t="s">
        <v>314</v>
      </c>
      <c r="B5414" s="1817">
        <v>20980</v>
      </c>
      <c r="C5414" s="1546" t="s">
        <v>2871</v>
      </c>
      <c r="D5414" s="1546" t="s">
        <v>2447</v>
      </c>
      <c r="E5414" s="1546" t="s">
        <v>6116</v>
      </c>
      <c r="F5414" s="1546" t="s">
        <v>730</v>
      </c>
      <c r="G5414" s="1818">
        <v>1</v>
      </c>
      <c r="H5414" s="1818">
        <v>6</v>
      </c>
      <c r="I5414" s="1818">
        <v>6</v>
      </c>
      <c r="J5414" s="1546" t="s">
        <v>6527</v>
      </c>
      <c r="K5414" s="1546" t="s">
        <v>6456</v>
      </c>
      <c r="L5414" s="1546" t="s">
        <v>6515</v>
      </c>
    </row>
    <row r="5415" spans="1:12">
      <c r="A5415" s="1546" t="s">
        <v>314</v>
      </c>
      <c r="B5415" s="1817">
        <v>20982</v>
      </c>
      <c r="C5415" s="1546" t="s">
        <v>2871</v>
      </c>
      <c r="D5415" s="1546" t="s">
        <v>2447</v>
      </c>
      <c r="E5415" s="1546" t="s">
        <v>2714</v>
      </c>
      <c r="F5415" s="1546" t="s">
        <v>6648</v>
      </c>
      <c r="G5415" s="1818">
        <v>1</v>
      </c>
      <c r="H5415" s="1818">
        <v>100</v>
      </c>
      <c r="I5415" s="1818">
        <v>100</v>
      </c>
      <c r="J5415" s="1546" t="s">
        <v>6527</v>
      </c>
      <c r="K5415" s="1546" t="s">
        <v>6456</v>
      </c>
      <c r="L5415" s="1546" t="s">
        <v>6515</v>
      </c>
    </row>
    <row r="5416" spans="1:12">
      <c r="A5416" s="1546" t="s">
        <v>314</v>
      </c>
      <c r="B5416" s="1817">
        <v>20985</v>
      </c>
      <c r="C5416" s="1546" t="s">
        <v>2871</v>
      </c>
      <c r="D5416" s="1546" t="s">
        <v>2447</v>
      </c>
      <c r="E5416" s="1546" t="s">
        <v>948</v>
      </c>
      <c r="F5416" s="1546" t="s">
        <v>947</v>
      </c>
      <c r="G5416" s="1818">
        <v>1</v>
      </c>
      <c r="H5416" s="1818">
        <v>25</v>
      </c>
      <c r="I5416" s="1818">
        <v>25</v>
      </c>
      <c r="J5416" s="1546" t="s">
        <v>6527</v>
      </c>
      <c r="K5416" s="1546" t="s">
        <v>6456</v>
      </c>
      <c r="L5416" s="1546" t="s">
        <v>6515</v>
      </c>
    </row>
    <row r="5417" spans="1:12">
      <c r="A5417" s="1546" t="s">
        <v>314</v>
      </c>
      <c r="B5417" s="1817">
        <v>20987</v>
      </c>
      <c r="C5417" s="1546" t="s">
        <v>2871</v>
      </c>
      <c r="D5417" s="1546" t="s">
        <v>2447</v>
      </c>
      <c r="E5417" s="1546" t="s">
        <v>6244</v>
      </c>
      <c r="F5417" s="1546" t="s">
        <v>379</v>
      </c>
      <c r="G5417" s="1818">
        <v>1</v>
      </c>
      <c r="H5417" s="1818">
        <v>20</v>
      </c>
      <c r="I5417" s="1818">
        <v>20</v>
      </c>
      <c r="J5417" s="1546" t="s">
        <v>6527</v>
      </c>
      <c r="K5417" s="1546" t="s">
        <v>6456</v>
      </c>
      <c r="L5417" s="1546" t="s">
        <v>6515</v>
      </c>
    </row>
    <row r="5418" spans="1:12">
      <c r="A5418" s="1546" t="s">
        <v>314</v>
      </c>
      <c r="B5418" s="1817">
        <v>20988</v>
      </c>
      <c r="C5418" s="1546" t="s">
        <v>2871</v>
      </c>
      <c r="D5418" s="1546" t="s">
        <v>2447</v>
      </c>
      <c r="E5418" s="1546" t="s">
        <v>6375</v>
      </c>
      <c r="F5418" s="1546" t="s">
        <v>1973</v>
      </c>
      <c r="G5418" s="1818">
        <v>1</v>
      </c>
      <c r="H5418" s="1818">
        <v>25</v>
      </c>
      <c r="I5418" s="1818">
        <v>25</v>
      </c>
      <c r="J5418" s="1546" t="s">
        <v>6527</v>
      </c>
      <c r="K5418" s="1546" t="s">
        <v>6456</v>
      </c>
      <c r="L5418" s="1546" t="s">
        <v>6515</v>
      </c>
    </row>
    <row r="5419" spans="1:12">
      <c r="A5419" s="1546" t="s">
        <v>314</v>
      </c>
      <c r="B5419" s="1817">
        <v>20989</v>
      </c>
      <c r="C5419" s="1546" t="s">
        <v>2871</v>
      </c>
      <c r="D5419" s="1546" t="s">
        <v>2447</v>
      </c>
      <c r="E5419" s="1546" t="s">
        <v>711</v>
      </c>
      <c r="F5419" s="1546" t="s">
        <v>712</v>
      </c>
      <c r="G5419" s="1818">
        <v>1</v>
      </c>
      <c r="H5419" s="1818">
        <v>20</v>
      </c>
      <c r="I5419" s="1818">
        <v>20</v>
      </c>
      <c r="J5419" s="1546" t="s">
        <v>6527</v>
      </c>
      <c r="K5419" s="1546" t="s">
        <v>6456</v>
      </c>
      <c r="L5419" s="1546" t="s">
        <v>6515</v>
      </c>
    </row>
    <row r="5420" spans="1:12">
      <c r="A5420" s="1546" t="s">
        <v>314</v>
      </c>
      <c r="B5420" s="1817">
        <v>20993</v>
      </c>
      <c r="C5420" s="1546" t="s">
        <v>2871</v>
      </c>
      <c r="D5420" s="1546" t="s">
        <v>2447</v>
      </c>
      <c r="E5420" s="1546" t="s">
        <v>891</v>
      </c>
      <c r="F5420" s="1546" t="s">
        <v>892</v>
      </c>
      <c r="G5420" s="1818">
        <v>1</v>
      </c>
      <c r="H5420" s="1818"/>
      <c r="I5420" s="1818">
        <v>20</v>
      </c>
      <c r="J5420" s="1546" t="s">
        <v>6523</v>
      </c>
      <c r="K5420" s="1546" t="s">
        <v>6456</v>
      </c>
      <c r="L5420" s="1546" t="s">
        <v>6515</v>
      </c>
    </row>
    <row r="5421" spans="1:12">
      <c r="A5421" s="1546" t="s">
        <v>314</v>
      </c>
      <c r="B5421" s="1817">
        <v>20994</v>
      </c>
      <c r="C5421" s="1546" t="s">
        <v>2871</v>
      </c>
      <c r="D5421" s="1546" t="s">
        <v>2447</v>
      </c>
      <c r="E5421" s="1546" t="s">
        <v>986</v>
      </c>
      <c r="F5421" s="1546" t="s">
        <v>987</v>
      </c>
      <c r="G5421" s="1818"/>
      <c r="H5421" s="1818"/>
      <c r="I5421" s="1818">
        <v>50</v>
      </c>
      <c r="J5421" s="1546" t="s">
        <v>6523</v>
      </c>
      <c r="K5421" s="1546" t="s">
        <v>6456</v>
      </c>
      <c r="L5421" s="1546" t="s">
        <v>6515</v>
      </c>
    </row>
    <row r="5422" spans="1:12">
      <c r="A5422" s="1546" t="s">
        <v>314</v>
      </c>
      <c r="B5422" s="1817">
        <v>20996</v>
      </c>
      <c r="C5422" s="1546" t="s">
        <v>2871</v>
      </c>
      <c r="D5422" s="1546" t="s">
        <v>2447</v>
      </c>
      <c r="E5422" s="1546" t="s">
        <v>503</v>
      </c>
      <c r="F5422" s="1546" t="s">
        <v>504</v>
      </c>
      <c r="G5422" s="1818">
        <v>1</v>
      </c>
      <c r="H5422" s="1818">
        <v>100</v>
      </c>
      <c r="I5422" s="1818">
        <v>100</v>
      </c>
      <c r="J5422" s="1546" t="s">
        <v>6527</v>
      </c>
      <c r="K5422" s="1546" t="s">
        <v>6456</v>
      </c>
      <c r="L5422" s="1546" t="s">
        <v>6515</v>
      </c>
    </row>
    <row r="5423" spans="1:12">
      <c r="A5423" s="1546" t="s">
        <v>314</v>
      </c>
      <c r="B5423" s="1817">
        <v>20998</v>
      </c>
      <c r="C5423" s="1546" t="s">
        <v>2871</v>
      </c>
      <c r="D5423" s="1546" t="s">
        <v>2447</v>
      </c>
      <c r="E5423" s="1546" t="s">
        <v>2979</v>
      </c>
      <c r="F5423" s="1546" t="s">
        <v>6515</v>
      </c>
      <c r="G5423" s="1818">
        <v>1</v>
      </c>
      <c r="H5423" s="1818">
        <v>1</v>
      </c>
      <c r="I5423" s="1818">
        <v>1</v>
      </c>
      <c r="J5423" s="1546" t="s">
        <v>6527</v>
      </c>
      <c r="K5423" s="1546" t="s">
        <v>6456</v>
      </c>
      <c r="L5423" s="1546" t="s">
        <v>6515</v>
      </c>
    </row>
    <row r="5424" spans="1:12">
      <c r="A5424" s="1546" t="s">
        <v>314</v>
      </c>
      <c r="B5424" s="1817">
        <v>21025</v>
      </c>
      <c r="C5424" s="1546" t="s">
        <v>2871</v>
      </c>
      <c r="D5424" s="1546" t="s">
        <v>2448</v>
      </c>
      <c r="E5424" s="1546" t="s">
        <v>5874</v>
      </c>
      <c r="F5424" s="1546" t="s">
        <v>6374</v>
      </c>
      <c r="G5424" s="1818">
        <v>1</v>
      </c>
      <c r="H5424" s="1818">
        <v>5</v>
      </c>
      <c r="I5424" s="1818">
        <v>5</v>
      </c>
      <c r="J5424" s="1546" t="s">
        <v>6527</v>
      </c>
      <c r="K5424" s="1546" t="s">
        <v>6456</v>
      </c>
      <c r="L5424" s="1546" t="s">
        <v>6515</v>
      </c>
    </row>
    <row r="5425" spans="1:12">
      <c r="A5425" s="1546" t="s">
        <v>314</v>
      </c>
      <c r="B5425" s="1817">
        <v>21027</v>
      </c>
      <c r="C5425" s="1546" t="s">
        <v>2871</v>
      </c>
      <c r="D5425" s="1546" t="s">
        <v>2448</v>
      </c>
      <c r="E5425" s="1546" t="s">
        <v>2876</v>
      </c>
      <c r="F5425" s="1546" t="s">
        <v>303</v>
      </c>
      <c r="G5425" s="1818">
        <v>2</v>
      </c>
      <c r="H5425" s="1818">
        <v>24</v>
      </c>
      <c r="I5425" s="1818">
        <v>48</v>
      </c>
      <c r="J5425" s="1546" t="s">
        <v>6527</v>
      </c>
      <c r="K5425" s="1546" t="s">
        <v>6456</v>
      </c>
      <c r="L5425" s="1546" t="s">
        <v>6515</v>
      </c>
    </row>
    <row r="5426" spans="1:12">
      <c r="A5426" s="1546" t="s">
        <v>314</v>
      </c>
      <c r="B5426" s="1817">
        <v>21028</v>
      </c>
      <c r="C5426" s="1546" t="s">
        <v>2871</v>
      </c>
      <c r="D5426" s="1546" t="s">
        <v>2448</v>
      </c>
      <c r="E5426" s="1546" t="s">
        <v>2876</v>
      </c>
      <c r="F5426" s="1546" t="s">
        <v>303</v>
      </c>
      <c r="G5426" s="1818">
        <v>2</v>
      </c>
      <c r="H5426" s="1818">
        <v>24</v>
      </c>
      <c r="I5426" s="1818">
        <v>48</v>
      </c>
      <c r="J5426" s="1546" t="s">
        <v>6527</v>
      </c>
      <c r="K5426" s="1546" t="s">
        <v>6456</v>
      </c>
      <c r="L5426" s="1546" t="s">
        <v>6515</v>
      </c>
    </row>
    <row r="5427" spans="1:12">
      <c r="A5427" s="1546" t="s">
        <v>314</v>
      </c>
      <c r="B5427" s="1817">
        <v>21030</v>
      </c>
      <c r="C5427" s="1546" t="s">
        <v>2871</v>
      </c>
      <c r="D5427" s="1546" t="s">
        <v>2448</v>
      </c>
      <c r="E5427" s="1546" t="s">
        <v>6210</v>
      </c>
      <c r="F5427" s="1546" t="s">
        <v>2621</v>
      </c>
      <c r="G5427" s="1818">
        <v>1</v>
      </c>
      <c r="H5427" s="1818">
        <v>4</v>
      </c>
      <c r="I5427" s="1818">
        <v>4</v>
      </c>
      <c r="J5427" s="1546" t="s">
        <v>6527</v>
      </c>
      <c r="K5427" s="1546" t="s">
        <v>6456</v>
      </c>
      <c r="L5427" s="1546" t="s">
        <v>6515</v>
      </c>
    </row>
    <row r="5428" spans="1:12">
      <c r="A5428" s="1546" t="s">
        <v>314</v>
      </c>
      <c r="B5428" s="1817">
        <v>21031</v>
      </c>
      <c r="C5428" s="1546" t="s">
        <v>2871</v>
      </c>
      <c r="D5428" s="1546" t="s">
        <v>2448</v>
      </c>
      <c r="E5428" s="1546" t="s">
        <v>6103</v>
      </c>
      <c r="F5428" s="1546" t="s">
        <v>327</v>
      </c>
      <c r="G5428" s="1818">
        <v>1</v>
      </c>
      <c r="H5428" s="1818">
        <v>4</v>
      </c>
      <c r="I5428" s="1818">
        <v>4</v>
      </c>
      <c r="J5428" s="1546" t="s">
        <v>6527</v>
      </c>
      <c r="K5428" s="1546" t="s">
        <v>6456</v>
      </c>
      <c r="L5428" s="1546" t="s">
        <v>6515</v>
      </c>
    </row>
    <row r="5429" spans="1:12">
      <c r="A5429" s="1546" t="s">
        <v>314</v>
      </c>
      <c r="B5429" s="1817">
        <v>21032</v>
      </c>
      <c r="C5429" s="1546" t="s">
        <v>2871</v>
      </c>
      <c r="D5429" s="1546" t="s">
        <v>2448</v>
      </c>
      <c r="E5429" s="1546" t="s">
        <v>2895</v>
      </c>
      <c r="F5429" s="1546" t="s">
        <v>2894</v>
      </c>
      <c r="G5429" s="1818">
        <v>1</v>
      </c>
      <c r="H5429" s="1818">
        <v>4</v>
      </c>
      <c r="I5429" s="1818">
        <v>4</v>
      </c>
      <c r="J5429" s="1546" t="s">
        <v>6527</v>
      </c>
      <c r="K5429" s="1546" t="s">
        <v>6456</v>
      </c>
      <c r="L5429" s="1546" t="s">
        <v>6515</v>
      </c>
    </row>
    <row r="5430" spans="1:12">
      <c r="A5430" s="1546" t="s">
        <v>314</v>
      </c>
      <c r="B5430" s="1817">
        <v>21033</v>
      </c>
      <c r="C5430" s="1546" t="s">
        <v>2871</v>
      </c>
      <c r="D5430" s="1546" t="s">
        <v>2448</v>
      </c>
      <c r="E5430" s="1546" t="s">
        <v>2893</v>
      </c>
      <c r="F5430" s="1546" t="s">
        <v>2892</v>
      </c>
      <c r="G5430" s="1818">
        <v>1</v>
      </c>
      <c r="H5430" s="1818">
        <v>4</v>
      </c>
      <c r="I5430" s="1818">
        <v>4</v>
      </c>
      <c r="J5430" s="1546" t="s">
        <v>6527</v>
      </c>
      <c r="K5430" s="1546" t="s">
        <v>6456</v>
      </c>
      <c r="L5430" s="1546" t="s">
        <v>6515</v>
      </c>
    </row>
    <row r="5431" spans="1:12">
      <c r="A5431" s="1546" t="s">
        <v>314</v>
      </c>
      <c r="B5431" s="1817">
        <v>21062</v>
      </c>
      <c r="C5431" s="1546" t="s">
        <v>2871</v>
      </c>
      <c r="D5431" s="1546" t="s">
        <v>2449</v>
      </c>
      <c r="E5431" s="1546" t="s">
        <v>871</v>
      </c>
      <c r="F5431" s="1546" t="s">
        <v>6515</v>
      </c>
      <c r="G5431" s="1818">
        <v>2</v>
      </c>
      <c r="H5431" s="1818">
        <v>5</v>
      </c>
      <c r="I5431" s="1818">
        <v>10</v>
      </c>
      <c r="J5431" s="1546" t="s">
        <v>6527</v>
      </c>
      <c r="K5431" s="1546" t="s">
        <v>6456</v>
      </c>
      <c r="L5431" s="1546" t="s">
        <v>6515</v>
      </c>
    </row>
    <row r="5432" spans="1:12">
      <c r="A5432" s="1546" t="s">
        <v>314</v>
      </c>
      <c r="B5432" s="1817">
        <v>21063</v>
      </c>
      <c r="C5432" s="1546" t="s">
        <v>2871</v>
      </c>
      <c r="D5432" s="1546" t="s">
        <v>2449</v>
      </c>
      <c r="E5432" s="1546" t="s">
        <v>6228</v>
      </c>
      <c r="F5432" s="1546" t="s">
        <v>22</v>
      </c>
      <c r="G5432" s="1818">
        <v>1</v>
      </c>
      <c r="H5432" s="1818">
        <v>5</v>
      </c>
      <c r="I5432" s="1818">
        <v>5</v>
      </c>
      <c r="J5432" s="1546" t="s">
        <v>6527</v>
      </c>
      <c r="K5432" s="1546" t="s">
        <v>6456</v>
      </c>
      <c r="L5432" s="1546" t="s">
        <v>6515</v>
      </c>
    </row>
    <row r="5433" spans="1:12">
      <c r="A5433" s="1546" t="s">
        <v>314</v>
      </c>
      <c r="B5433" s="1817">
        <v>21064</v>
      </c>
      <c r="C5433" s="1546" t="s">
        <v>2871</v>
      </c>
      <c r="D5433" s="1546" t="s">
        <v>2449</v>
      </c>
      <c r="E5433" s="1546" t="s">
        <v>6289</v>
      </c>
      <c r="F5433" s="1546" t="s">
        <v>6290</v>
      </c>
      <c r="G5433" s="1818">
        <v>1</v>
      </c>
      <c r="H5433" s="1818">
        <v>5</v>
      </c>
      <c r="I5433" s="1818">
        <v>5</v>
      </c>
      <c r="J5433" s="1546" t="s">
        <v>6527</v>
      </c>
      <c r="K5433" s="1546" t="s">
        <v>6456</v>
      </c>
      <c r="L5433" s="1546" t="s">
        <v>6515</v>
      </c>
    </row>
    <row r="5434" spans="1:12">
      <c r="A5434" s="1546" t="s">
        <v>314</v>
      </c>
      <c r="B5434" s="1817">
        <v>21065</v>
      </c>
      <c r="C5434" s="1546" t="s">
        <v>2871</v>
      </c>
      <c r="D5434" s="1546" t="s">
        <v>2449</v>
      </c>
      <c r="E5434" s="1546" t="s">
        <v>6547</v>
      </c>
      <c r="F5434" s="1546" t="s">
        <v>603</v>
      </c>
      <c r="G5434" s="1818">
        <v>3</v>
      </c>
      <c r="H5434" s="1818">
        <v>1</v>
      </c>
      <c r="I5434" s="1818">
        <v>3</v>
      </c>
      <c r="J5434" s="1546" t="s">
        <v>6527</v>
      </c>
      <c r="K5434" s="1546" t="s">
        <v>6456</v>
      </c>
      <c r="L5434" s="1546" t="s">
        <v>6515</v>
      </c>
    </row>
    <row r="5435" spans="1:12">
      <c r="A5435" s="1546" t="s">
        <v>314</v>
      </c>
      <c r="B5435" s="1817">
        <v>21067</v>
      </c>
      <c r="C5435" s="1546" t="s">
        <v>2871</v>
      </c>
      <c r="D5435" s="1546" t="s">
        <v>2449</v>
      </c>
      <c r="E5435" s="1546" t="s">
        <v>6591</v>
      </c>
      <c r="F5435" s="1546" t="s">
        <v>1640</v>
      </c>
      <c r="G5435" s="1818">
        <v>1</v>
      </c>
      <c r="H5435" s="1818">
        <v>4</v>
      </c>
      <c r="I5435" s="1818">
        <v>4</v>
      </c>
      <c r="J5435" s="1546" t="s">
        <v>6527</v>
      </c>
      <c r="K5435" s="1546" t="s">
        <v>6456</v>
      </c>
      <c r="L5435" s="1546" t="s">
        <v>6515</v>
      </c>
    </row>
    <row r="5436" spans="1:12">
      <c r="A5436" s="1546" t="s">
        <v>314</v>
      </c>
      <c r="B5436" s="1817">
        <v>21068</v>
      </c>
      <c r="C5436" s="1546" t="s">
        <v>2871</v>
      </c>
      <c r="D5436" s="1546" t="s">
        <v>2449</v>
      </c>
      <c r="E5436" s="1546" t="s">
        <v>6591</v>
      </c>
      <c r="F5436" s="1546" t="s">
        <v>1640</v>
      </c>
      <c r="G5436" s="1818">
        <v>2</v>
      </c>
      <c r="H5436" s="1818">
        <v>1</v>
      </c>
      <c r="I5436" s="1818">
        <v>2</v>
      </c>
      <c r="J5436" s="1546" t="s">
        <v>6527</v>
      </c>
      <c r="K5436" s="1546" t="s">
        <v>6456</v>
      </c>
      <c r="L5436" s="1546" t="s">
        <v>6515</v>
      </c>
    </row>
    <row r="5437" spans="1:12">
      <c r="A5437" s="1546" t="s">
        <v>314</v>
      </c>
      <c r="B5437" s="1817">
        <v>21069</v>
      </c>
      <c r="C5437" s="1546" t="s">
        <v>2871</v>
      </c>
      <c r="D5437" s="1546" t="s">
        <v>2449</v>
      </c>
      <c r="E5437" s="1546" t="s">
        <v>469</v>
      </c>
      <c r="F5437" s="1546" t="s">
        <v>6257</v>
      </c>
      <c r="G5437" s="1818">
        <v>1</v>
      </c>
      <c r="H5437" s="1818">
        <v>4</v>
      </c>
      <c r="I5437" s="1818">
        <v>4</v>
      </c>
      <c r="J5437" s="1546" t="s">
        <v>6527</v>
      </c>
      <c r="K5437" s="1546" t="s">
        <v>6456</v>
      </c>
      <c r="L5437" s="1546" t="s">
        <v>6515</v>
      </c>
    </row>
    <row r="5438" spans="1:12">
      <c r="A5438" s="1546" t="s">
        <v>314</v>
      </c>
      <c r="B5438" s="1817">
        <v>21070</v>
      </c>
      <c r="C5438" s="1546" t="s">
        <v>2871</v>
      </c>
      <c r="D5438" s="1546" t="s">
        <v>2449</v>
      </c>
      <c r="E5438" s="1546" t="s">
        <v>469</v>
      </c>
      <c r="F5438" s="1546" t="s">
        <v>6257</v>
      </c>
      <c r="G5438" s="1818">
        <v>1</v>
      </c>
      <c r="H5438" s="1818">
        <v>1</v>
      </c>
      <c r="I5438" s="1818">
        <v>1</v>
      </c>
      <c r="J5438" s="1546" t="s">
        <v>6527</v>
      </c>
      <c r="K5438" s="1546" t="s">
        <v>6456</v>
      </c>
      <c r="L5438" s="1546" t="s">
        <v>6515</v>
      </c>
    </row>
    <row r="5439" spans="1:12">
      <c r="A5439" s="1546" t="s">
        <v>314</v>
      </c>
      <c r="B5439" s="1817">
        <v>21071</v>
      </c>
      <c r="C5439" s="1546" t="s">
        <v>2871</v>
      </c>
      <c r="D5439" s="1546" t="s">
        <v>2449</v>
      </c>
      <c r="E5439" s="1546" t="s">
        <v>6531</v>
      </c>
      <c r="F5439" s="1546" t="s">
        <v>335</v>
      </c>
      <c r="G5439" s="1818">
        <v>1</v>
      </c>
      <c r="H5439" s="1818">
        <v>4</v>
      </c>
      <c r="I5439" s="1818">
        <v>4</v>
      </c>
      <c r="J5439" s="1546" t="s">
        <v>6527</v>
      </c>
      <c r="K5439" s="1546" t="s">
        <v>6456</v>
      </c>
      <c r="L5439" s="1546" t="s">
        <v>6515</v>
      </c>
    </row>
    <row r="5440" spans="1:12">
      <c r="A5440" s="1546" t="s">
        <v>314</v>
      </c>
      <c r="B5440" s="1817">
        <v>21072</v>
      </c>
      <c r="C5440" s="1546" t="s">
        <v>2871</v>
      </c>
      <c r="D5440" s="1546" t="s">
        <v>2449</v>
      </c>
      <c r="E5440" s="1546" t="s">
        <v>6531</v>
      </c>
      <c r="F5440" s="1546" t="s">
        <v>335</v>
      </c>
      <c r="G5440" s="1818">
        <v>1</v>
      </c>
      <c r="H5440" s="1818">
        <v>1</v>
      </c>
      <c r="I5440" s="1818">
        <v>1</v>
      </c>
      <c r="J5440" s="1546" t="s">
        <v>6527</v>
      </c>
      <c r="K5440" s="1546" t="s">
        <v>6456</v>
      </c>
      <c r="L5440" s="1546" t="s">
        <v>6515</v>
      </c>
    </row>
    <row r="5441" spans="1:12">
      <c r="A5441" s="1546" t="s">
        <v>314</v>
      </c>
      <c r="B5441" s="1817">
        <v>21073</v>
      </c>
      <c r="C5441" s="1546" t="s">
        <v>2871</v>
      </c>
      <c r="D5441" s="1546" t="s">
        <v>2449</v>
      </c>
      <c r="E5441" s="1546" t="s">
        <v>998</v>
      </c>
      <c r="F5441" s="1546" t="s">
        <v>997</v>
      </c>
      <c r="G5441" s="1818">
        <v>1</v>
      </c>
      <c r="H5441" s="1818">
        <v>4</v>
      </c>
      <c r="I5441" s="1818">
        <v>4</v>
      </c>
      <c r="J5441" s="1546" t="s">
        <v>6527</v>
      </c>
      <c r="K5441" s="1546" t="s">
        <v>6456</v>
      </c>
      <c r="L5441" s="1546" t="s">
        <v>6515</v>
      </c>
    </row>
    <row r="5442" spans="1:12">
      <c r="A5442" s="1546" t="s">
        <v>314</v>
      </c>
      <c r="B5442" s="1817">
        <v>21075</v>
      </c>
      <c r="C5442" s="1546" t="s">
        <v>2871</v>
      </c>
      <c r="D5442" s="1546" t="s">
        <v>2449</v>
      </c>
      <c r="E5442" s="1546" t="s">
        <v>649</v>
      </c>
      <c r="F5442" s="1546" t="s">
        <v>650</v>
      </c>
      <c r="G5442" s="1818">
        <v>2</v>
      </c>
      <c r="H5442" s="1818">
        <v>1</v>
      </c>
      <c r="I5442" s="1818">
        <v>2</v>
      </c>
      <c r="J5442" s="1546" t="s">
        <v>6527</v>
      </c>
      <c r="K5442" s="1546" t="s">
        <v>6456</v>
      </c>
      <c r="L5442" s="1546" t="s">
        <v>6515</v>
      </c>
    </row>
    <row r="5443" spans="1:12">
      <c r="A5443" s="1546" t="s">
        <v>314</v>
      </c>
      <c r="B5443" s="1817">
        <v>21077</v>
      </c>
      <c r="C5443" s="1546" t="s">
        <v>2871</v>
      </c>
      <c r="D5443" s="1546" t="s">
        <v>2449</v>
      </c>
      <c r="E5443" s="1546" t="s">
        <v>1122</v>
      </c>
      <c r="F5443" s="1546" t="s">
        <v>1439</v>
      </c>
      <c r="G5443" s="1818">
        <v>1</v>
      </c>
      <c r="H5443" s="1818">
        <v>10</v>
      </c>
      <c r="I5443" s="1818">
        <v>10</v>
      </c>
      <c r="J5443" s="1546" t="s">
        <v>6527</v>
      </c>
      <c r="K5443" s="1546" t="s">
        <v>6456</v>
      </c>
      <c r="L5443" s="1546" t="s">
        <v>6515</v>
      </c>
    </row>
    <row r="5444" spans="1:12">
      <c r="A5444" s="1546" t="s">
        <v>314</v>
      </c>
      <c r="B5444" s="1817">
        <v>21079</v>
      </c>
      <c r="C5444" s="1546" t="s">
        <v>2871</v>
      </c>
      <c r="D5444" s="1546" t="s">
        <v>2449</v>
      </c>
      <c r="E5444" s="1546" t="s">
        <v>2876</v>
      </c>
      <c r="F5444" s="1546" t="s">
        <v>303</v>
      </c>
      <c r="G5444" s="1818">
        <v>3</v>
      </c>
      <c r="H5444" s="1818">
        <v>24</v>
      </c>
      <c r="I5444" s="1818">
        <v>72</v>
      </c>
      <c r="J5444" s="1546" t="s">
        <v>6527</v>
      </c>
      <c r="K5444" s="1546" t="s">
        <v>6456</v>
      </c>
      <c r="L5444" s="1546" t="s">
        <v>6515</v>
      </c>
    </row>
    <row r="5445" spans="1:12">
      <c r="A5445" s="1546" t="s">
        <v>314</v>
      </c>
      <c r="B5445" s="1817">
        <v>21080</v>
      </c>
      <c r="C5445" s="1546" t="s">
        <v>2871</v>
      </c>
      <c r="D5445" s="1546" t="s">
        <v>2449</v>
      </c>
      <c r="E5445" s="1546" t="s">
        <v>2876</v>
      </c>
      <c r="F5445" s="1546" t="s">
        <v>303</v>
      </c>
      <c r="G5445" s="1818">
        <v>1</v>
      </c>
      <c r="H5445" s="1818">
        <v>24</v>
      </c>
      <c r="I5445" s="1818">
        <v>24</v>
      </c>
      <c r="J5445" s="1546" t="s">
        <v>6527</v>
      </c>
      <c r="K5445" s="1546" t="s">
        <v>6456</v>
      </c>
      <c r="L5445" s="1546" t="s">
        <v>6515</v>
      </c>
    </row>
    <row r="5446" spans="1:12">
      <c r="A5446" s="1546" t="s">
        <v>314</v>
      </c>
      <c r="B5446" s="1817">
        <v>21081</v>
      </c>
      <c r="C5446" s="1546" t="s">
        <v>2871</v>
      </c>
      <c r="D5446" s="1546" t="s">
        <v>2449</v>
      </c>
      <c r="E5446" s="1546" t="s">
        <v>1208</v>
      </c>
      <c r="F5446" s="1546" t="s">
        <v>1207</v>
      </c>
      <c r="G5446" s="1818">
        <v>4</v>
      </c>
      <c r="H5446" s="1818">
        <v>1</v>
      </c>
      <c r="I5446" s="1818">
        <v>4</v>
      </c>
      <c r="J5446" s="1546" t="s">
        <v>6527</v>
      </c>
      <c r="K5446" s="1546" t="s">
        <v>6456</v>
      </c>
      <c r="L5446" s="1546" t="s">
        <v>6515</v>
      </c>
    </row>
    <row r="5447" spans="1:12">
      <c r="A5447" s="1546" t="s">
        <v>314</v>
      </c>
      <c r="B5447" s="1817">
        <v>21107</v>
      </c>
      <c r="C5447" s="1546" t="s">
        <v>2871</v>
      </c>
      <c r="D5447" s="1546" t="s">
        <v>2450</v>
      </c>
      <c r="E5447" s="1546" t="s">
        <v>6226</v>
      </c>
      <c r="F5447" s="1546" t="s">
        <v>38</v>
      </c>
      <c r="G5447" s="1818">
        <v>1</v>
      </c>
      <c r="H5447" s="1818">
        <v>5</v>
      </c>
      <c r="I5447" s="1818">
        <v>5</v>
      </c>
      <c r="J5447" s="1546" t="s">
        <v>6527</v>
      </c>
      <c r="K5447" s="1546" t="s">
        <v>6456</v>
      </c>
      <c r="L5447" s="1546" t="s">
        <v>6515</v>
      </c>
    </row>
    <row r="5448" spans="1:12">
      <c r="A5448" s="1546" t="s">
        <v>314</v>
      </c>
      <c r="B5448" s="1817">
        <v>21108</v>
      </c>
      <c r="C5448" s="1546" t="s">
        <v>2871</v>
      </c>
      <c r="D5448" s="1546" t="s">
        <v>2450</v>
      </c>
      <c r="E5448" s="1546" t="s">
        <v>6240</v>
      </c>
      <c r="F5448" s="1546" t="s">
        <v>349</v>
      </c>
      <c r="G5448" s="1818">
        <v>1</v>
      </c>
      <c r="H5448" s="1818">
        <v>5</v>
      </c>
      <c r="I5448" s="1818">
        <v>5</v>
      </c>
      <c r="J5448" s="1546" t="s">
        <v>6527</v>
      </c>
      <c r="K5448" s="1546" t="s">
        <v>6456</v>
      </c>
      <c r="L5448" s="1546" t="s">
        <v>6515</v>
      </c>
    </row>
    <row r="5449" spans="1:12">
      <c r="A5449" s="1546" t="s">
        <v>314</v>
      </c>
      <c r="B5449" s="1817">
        <v>21109</v>
      </c>
      <c r="C5449" s="1546" t="s">
        <v>2871</v>
      </c>
      <c r="D5449" s="1546" t="s">
        <v>2450</v>
      </c>
      <c r="E5449" s="1546" t="s">
        <v>6248</v>
      </c>
      <c r="F5449" s="1546" t="s">
        <v>459</v>
      </c>
      <c r="G5449" s="1818">
        <v>1</v>
      </c>
      <c r="H5449" s="1818">
        <v>5</v>
      </c>
      <c r="I5449" s="1818">
        <v>5</v>
      </c>
      <c r="J5449" s="1546" t="s">
        <v>6527</v>
      </c>
      <c r="K5449" s="1546" t="s">
        <v>6456</v>
      </c>
      <c r="L5449" s="1546" t="s">
        <v>6515</v>
      </c>
    </row>
    <row r="5450" spans="1:12">
      <c r="A5450" s="1546" t="s">
        <v>314</v>
      </c>
      <c r="B5450" s="1817">
        <v>21110</v>
      </c>
      <c r="C5450" s="1546" t="s">
        <v>2871</v>
      </c>
      <c r="D5450" s="1546" t="s">
        <v>2450</v>
      </c>
      <c r="E5450" s="1546" t="s">
        <v>5874</v>
      </c>
      <c r="F5450" s="1546" t="s">
        <v>6374</v>
      </c>
      <c r="G5450" s="1818">
        <v>1</v>
      </c>
      <c r="H5450" s="1818">
        <v>5</v>
      </c>
      <c r="I5450" s="1818">
        <v>5</v>
      </c>
      <c r="J5450" s="1546" t="s">
        <v>6527</v>
      </c>
      <c r="K5450" s="1546" t="s">
        <v>6456</v>
      </c>
      <c r="L5450" s="1546" t="s">
        <v>6515</v>
      </c>
    </row>
    <row r="5451" spans="1:12">
      <c r="A5451" s="1546" t="s">
        <v>314</v>
      </c>
      <c r="B5451" s="1817">
        <v>21112</v>
      </c>
      <c r="C5451" s="1546" t="s">
        <v>2871</v>
      </c>
      <c r="D5451" s="1546" t="s">
        <v>2450</v>
      </c>
      <c r="E5451" s="1546" t="s">
        <v>6401</v>
      </c>
      <c r="F5451" s="1546" t="s">
        <v>5924</v>
      </c>
      <c r="G5451" s="1818">
        <v>1</v>
      </c>
      <c r="H5451" s="1818">
        <v>5</v>
      </c>
      <c r="I5451" s="1818">
        <v>5</v>
      </c>
      <c r="J5451" s="1546" t="s">
        <v>6527</v>
      </c>
      <c r="K5451" s="1546" t="s">
        <v>6456</v>
      </c>
      <c r="L5451" s="1546" t="s">
        <v>6515</v>
      </c>
    </row>
    <row r="5452" spans="1:12">
      <c r="A5452" s="1546" t="s">
        <v>314</v>
      </c>
      <c r="B5452" s="1817">
        <v>21113</v>
      </c>
      <c r="C5452" s="1546" t="s">
        <v>2871</v>
      </c>
      <c r="D5452" s="1546" t="s">
        <v>2450</v>
      </c>
      <c r="E5452" s="1546" t="s">
        <v>6401</v>
      </c>
      <c r="F5452" s="1546" t="s">
        <v>5924</v>
      </c>
      <c r="G5452" s="1818">
        <v>2</v>
      </c>
      <c r="H5452" s="1818">
        <v>1</v>
      </c>
      <c r="I5452" s="1818">
        <v>2</v>
      </c>
      <c r="J5452" s="1546" t="s">
        <v>6527</v>
      </c>
      <c r="K5452" s="1546" t="s">
        <v>6456</v>
      </c>
      <c r="L5452" s="1546" t="s">
        <v>6515</v>
      </c>
    </row>
    <row r="5453" spans="1:12">
      <c r="A5453" s="1546" t="s">
        <v>314</v>
      </c>
      <c r="B5453" s="1817">
        <v>21115</v>
      </c>
      <c r="C5453" s="1546" t="s">
        <v>2871</v>
      </c>
      <c r="D5453" s="1546" t="s">
        <v>2450</v>
      </c>
      <c r="E5453" s="1546" t="s">
        <v>2146</v>
      </c>
      <c r="F5453" s="1546" t="s">
        <v>979</v>
      </c>
      <c r="G5453" s="1818">
        <v>1</v>
      </c>
      <c r="H5453" s="1818">
        <v>10</v>
      </c>
      <c r="I5453" s="1818">
        <v>10</v>
      </c>
      <c r="J5453" s="1546" t="s">
        <v>6527</v>
      </c>
      <c r="K5453" s="1546" t="s">
        <v>6456</v>
      </c>
      <c r="L5453" s="1546" t="s">
        <v>6515</v>
      </c>
    </row>
    <row r="5454" spans="1:12">
      <c r="A5454" s="1546" t="s">
        <v>314</v>
      </c>
      <c r="B5454" s="1817">
        <v>21117</v>
      </c>
      <c r="C5454" s="1546" t="s">
        <v>2871</v>
      </c>
      <c r="D5454" s="1546" t="s">
        <v>2450</v>
      </c>
      <c r="E5454" s="1546" t="s">
        <v>469</v>
      </c>
      <c r="F5454" s="1546" t="s">
        <v>6257</v>
      </c>
      <c r="G5454" s="1818">
        <v>1</v>
      </c>
      <c r="H5454" s="1818">
        <v>4</v>
      </c>
      <c r="I5454" s="1818">
        <v>4</v>
      </c>
      <c r="J5454" s="1546" t="s">
        <v>6527</v>
      </c>
      <c r="K5454" s="1546" t="s">
        <v>6456</v>
      </c>
      <c r="L5454" s="1546" t="s">
        <v>6515</v>
      </c>
    </row>
    <row r="5455" spans="1:12">
      <c r="A5455" s="1546" t="s">
        <v>314</v>
      </c>
      <c r="B5455" s="1817">
        <v>21118</v>
      </c>
      <c r="C5455" s="1546" t="s">
        <v>2871</v>
      </c>
      <c r="D5455" s="1546" t="s">
        <v>2450</v>
      </c>
      <c r="E5455" s="1546" t="s">
        <v>6167</v>
      </c>
      <c r="F5455" s="1546" t="s">
        <v>1739</v>
      </c>
      <c r="G5455" s="1818">
        <v>1</v>
      </c>
      <c r="H5455" s="1818">
        <v>1</v>
      </c>
      <c r="I5455" s="1818">
        <v>1</v>
      </c>
      <c r="J5455" s="1546" t="s">
        <v>6527</v>
      </c>
      <c r="K5455" s="1546" t="s">
        <v>6456</v>
      </c>
      <c r="L5455" s="1546" t="s">
        <v>6515</v>
      </c>
    </row>
    <row r="5456" spans="1:12">
      <c r="A5456" s="1546" t="s">
        <v>314</v>
      </c>
      <c r="B5456" s="1817">
        <v>21119</v>
      </c>
      <c r="C5456" s="1546" t="s">
        <v>2871</v>
      </c>
      <c r="D5456" s="1546" t="s">
        <v>2450</v>
      </c>
      <c r="E5456" s="1546" t="s">
        <v>1456</v>
      </c>
      <c r="F5456" s="1546" t="s">
        <v>6515</v>
      </c>
      <c r="G5456" s="1818">
        <v>1</v>
      </c>
      <c r="H5456" s="1818">
        <v>10</v>
      </c>
      <c r="I5456" s="1818">
        <v>10</v>
      </c>
      <c r="J5456" s="1546" t="s">
        <v>6527</v>
      </c>
      <c r="K5456" s="1546" t="s">
        <v>6456</v>
      </c>
      <c r="L5456" s="1546" t="s">
        <v>6515</v>
      </c>
    </row>
    <row r="5457" spans="1:12">
      <c r="A5457" s="1546" t="s">
        <v>314</v>
      </c>
      <c r="B5457" s="1817">
        <v>21120</v>
      </c>
      <c r="C5457" s="1546" t="s">
        <v>2871</v>
      </c>
      <c r="D5457" s="1546" t="s">
        <v>2450</v>
      </c>
      <c r="E5457" s="1546" t="s">
        <v>937</v>
      </c>
      <c r="F5457" s="1546" t="s">
        <v>936</v>
      </c>
      <c r="G5457" s="1818">
        <v>1</v>
      </c>
      <c r="H5457" s="1818">
        <v>4</v>
      </c>
      <c r="I5457" s="1818">
        <v>4</v>
      </c>
      <c r="J5457" s="1546" t="s">
        <v>6527</v>
      </c>
      <c r="K5457" s="1546" t="s">
        <v>6456</v>
      </c>
      <c r="L5457" s="1546" t="s">
        <v>6515</v>
      </c>
    </row>
    <row r="5458" spans="1:12">
      <c r="A5458" s="1546" t="s">
        <v>314</v>
      </c>
      <c r="B5458" s="1817">
        <v>21121</v>
      </c>
      <c r="C5458" s="1546" t="s">
        <v>2871</v>
      </c>
      <c r="D5458" s="1546" t="s">
        <v>2450</v>
      </c>
      <c r="E5458" s="1546" t="s">
        <v>2893</v>
      </c>
      <c r="F5458" s="1546" t="s">
        <v>2892</v>
      </c>
      <c r="G5458" s="1818">
        <v>1</v>
      </c>
      <c r="H5458" s="1818">
        <v>4</v>
      </c>
      <c r="I5458" s="1818">
        <v>4</v>
      </c>
      <c r="J5458" s="1546" t="s">
        <v>6527</v>
      </c>
      <c r="K5458" s="1546" t="s">
        <v>6456</v>
      </c>
      <c r="L5458" s="1546" t="s">
        <v>6515</v>
      </c>
    </row>
    <row r="5459" spans="1:12">
      <c r="A5459" s="1546" t="s">
        <v>314</v>
      </c>
      <c r="B5459" s="1817">
        <v>21122</v>
      </c>
      <c r="C5459" s="1546" t="s">
        <v>2871</v>
      </c>
      <c r="D5459" s="1546" t="s">
        <v>2450</v>
      </c>
      <c r="E5459" s="1546" t="s">
        <v>2895</v>
      </c>
      <c r="F5459" s="1546" t="s">
        <v>2894</v>
      </c>
      <c r="G5459" s="1818">
        <v>1</v>
      </c>
      <c r="H5459" s="1818">
        <v>4</v>
      </c>
      <c r="I5459" s="1818">
        <v>4</v>
      </c>
      <c r="J5459" s="1546" t="s">
        <v>6527</v>
      </c>
      <c r="K5459" s="1546" t="s">
        <v>6456</v>
      </c>
      <c r="L5459" s="1546" t="s">
        <v>6515</v>
      </c>
    </row>
    <row r="5460" spans="1:12">
      <c r="A5460" s="1546" t="s">
        <v>314</v>
      </c>
      <c r="B5460" s="1817">
        <v>21123</v>
      </c>
      <c r="C5460" s="1546" t="s">
        <v>2871</v>
      </c>
      <c r="D5460" s="1546" t="s">
        <v>2450</v>
      </c>
      <c r="E5460" s="1546" t="s">
        <v>310</v>
      </c>
      <c r="F5460" s="1546" t="s">
        <v>311</v>
      </c>
      <c r="G5460" s="1818">
        <v>1</v>
      </c>
      <c r="H5460" s="1818">
        <v>4</v>
      </c>
      <c r="I5460" s="1818">
        <v>4</v>
      </c>
      <c r="J5460" s="1546" t="s">
        <v>6527</v>
      </c>
      <c r="K5460" s="1546" t="s">
        <v>6456</v>
      </c>
      <c r="L5460" s="1546" t="s">
        <v>6515</v>
      </c>
    </row>
    <row r="5461" spans="1:12">
      <c r="A5461" s="1546" t="s">
        <v>314</v>
      </c>
      <c r="B5461" s="1817">
        <v>21144</v>
      </c>
      <c r="C5461" s="1546" t="s">
        <v>2871</v>
      </c>
      <c r="D5461" s="1546" t="s">
        <v>2451</v>
      </c>
      <c r="E5461" s="1546" t="s">
        <v>6152</v>
      </c>
      <c r="F5461" s="1546" t="s">
        <v>1336</v>
      </c>
      <c r="G5461" s="1818">
        <v>2</v>
      </c>
      <c r="H5461" s="1818">
        <v>1</v>
      </c>
      <c r="I5461" s="1818">
        <v>2</v>
      </c>
      <c r="J5461" s="1546" t="s">
        <v>6527</v>
      </c>
      <c r="K5461" s="1546" t="s">
        <v>6456</v>
      </c>
      <c r="L5461" s="1546" t="s">
        <v>6515</v>
      </c>
    </row>
    <row r="5462" spans="1:12">
      <c r="A5462" s="1546" t="s">
        <v>314</v>
      </c>
      <c r="B5462" s="1817">
        <v>21145</v>
      </c>
      <c r="C5462" s="1546" t="s">
        <v>2871</v>
      </c>
      <c r="D5462" s="1546" t="s">
        <v>2451</v>
      </c>
      <c r="E5462" s="1546" t="s">
        <v>6575</v>
      </c>
      <c r="F5462" s="1546" t="s">
        <v>1334</v>
      </c>
      <c r="G5462" s="1818">
        <v>2</v>
      </c>
      <c r="H5462" s="1818">
        <v>1</v>
      </c>
      <c r="I5462" s="1818">
        <v>2</v>
      </c>
      <c r="J5462" s="1546" t="s">
        <v>6527</v>
      </c>
      <c r="K5462" s="1546" t="s">
        <v>6456</v>
      </c>
      <c r="L5462" s="1546" t="s">
        <v>6515</v>
      </c>
    </row>
    <row r="5463" spans="1:12">
      <c r="A5463" s="1546" t="s">
        <v>314</v>
      </c>
      <c r="B5463" s="1817">
        <v>21146</v>
      </c>
      <c r="C5463" s="1546" t="s">
        <v>2871</v>
      </c>
      <c r="D5463" s="1546" t="s">
        <v>2451</v>
      </c>
      <c r="E5463" s="1546" t="s">
        <v>6326</v>
      </c>
      <c r="F5463" s="1546" t="s">
        <v>1332</v>
      </c>
      <c r="G5463" s="1818">
        <v>2</v>
      </c>
      <c r="H5463" s="1818">
        <v>1</v>
      </c>
      <c r="I5463" s="1818">
        <v>2</v>
      </c>
      <c r="J5463" s="1546" t="s">
        <v>6527</v>
      </c>
      <c r="K5463" s="1546" t="s">
        <v>6456</v>
      </c>
      <c r="L5463" s="1546" t="s">
        <v>6515</v>
      </c>
    </row>
    <row r="5464" spans="1:12">
      <c r="A5464" s="1546" t="s">
        <v>314</v>
      </c>
      <c r="B5464" s="1817">
        <v>21148</v>
      </c>
      <c r="C5464" s="1546" t="s">
        <v>2871</v>
      </c>
      <c r="D5464" s="1546" t="s">
        <v>2451</v>
      </c>
      <c r="E5464" s="1546" t="s">
        <v>6107</v>
      </c>
      <c r="F5464" s="1546" t="s">
        <v>392</v>
      </c>
      <c r="G5464" s="1818">
        <v>1</v>
      </c>
      <c r="H5464" s="1818">
        <v>4</v>
      </c>
      <c r="I5464" s="1818">
        <v>4</v>
      </c>
      <c r="J5464" s="1546" t="s">
        <v>6527</v>
      </c>
      <c r="K5464" s="1546" t="s">
        <v>6456</v>
      </c>
      <c r="L5464" s="1546" t="s">
        <v>6515</v>
      </c>
    </row>
    <row r="5465" spans="1:12">
      <c r="A5465" s="1546" t="s">
        <v>314</v>
      </c>
      <c r="B5465" s="1817">
        <v>21179</v>
      </c>
      <c r="C5465" s="1546" t="s">
        <v>2871</v>
      </c>
      <c r="D5465" s="1546" t="s">
        <v>2452</v>
      </c>
      <c r="E5465" s="1546" t="s">
        <v>6325</v>
      </c>
      <c r="F5465" s="1546" t="s">
        <v>5863</v>
      </c>
      <c r="G5465" s="1818"/>
      <c r="H5465" s="1818"/>
      <c r="I5465" s="1818">
        <v>1</v>
      </c>
      <c r="J5465" s="1546" t="s">
        <v>6523</v>
      </c>
      <c r="K5465" s="1546" t="s">
        <v>6427</v>
      </c>
      <c r="L5465" s="1546" t="s">
        <v>6667</v>
      </c>
    </row>
    <row r="5466" spans="1:12">
      <c r="A5466" s="1546" t="s">
        <v>314</v>
      </c>
      <c r="B5466" s="1817">
        <v>21180</v>
      </c>
      <c r="C5466" s="1546" t="s">
        <v>2871</v>
      </c>
      <c r="D5466" s="1546" t="s">
        <v>2452</v>
      </c>
      <c r="E5466" s="1546" t="s">
        <v>6291</v>
      </c>
      <c r="F5466" s="1546" t="s">
        <v>6292</v>
      </c>
      <c r="G5466" s="1818"/>
      <c r="H5466" s="1818"/>
      <c r="I5466" s="1818">
        <v>1</v>
      </c>
      <c r="J5466" s="1546" t="s">
        <v>6523</v>
      </c>
      <c r="K5466" s="1546" t="s">
        <v>6427</v>
      </c>
      <c r="L5466" s="1546" t="s">
        <v>6667</v>
      </c>
    </row>
    <row r="5467" spans="1:12">
      <c r="A5467" s="1546" t="s">
        <v>314</v>
      </c>
      <c r="B5467" s="1817">
        <v>21181</v>
      </c>
      <c r="C5467" s="1546" t="s">
        <v>2871</v>
      </c>
      <c r="D5467" s="1546" t="s">
        <v>2452</v>
      </c>
      <c r="E5467" s="1546" t="s">
        <v>6145</v>
      </c>
      <c r="F5467" s="1546" t="s">
        <v>6146</v>
      </c>
      <c r="G5467" s="1818"/>
      <c r="H5467" s="1818"/>
      <c r="I5467" s="1818">
        <v>1</v>
      </c>
      <c r="J5467" s="1546" t="s">
        <v>6523</v>
      </c>
      <c r="K5467" s="1546" t="s">
        <v>6427</v>
      </c>
      <c r="L5467" s="1546" t="s">
        <v>6667</v>
      </c>
    </row>
    <row r="5468" spans="1:12">
      <c r="A5468" s="1546" t="s">
        <v>314</v>
      </c>
      <c r="B5468" s="1817">
        <v>21182</v>
      </c>
      <c r="C5468" s="1546" t="s">
        <v>2871</v>
      </c>
      <c r="D5468" s="1546" t="s">
        <v>2452</v>
      </c>
      <c r="E5468" s="1546" t="s">
        <v>6393</v>
      </c>
      <c r="F5468" s="1546" t="s">
        <v>6231</v>
      </c>
      <c r="G5468" s="1818"/>
      <c r="H5468" s="1818"/>
      <c r="I5468" s="1818">
        <v>1</v>
      </c>
      <c r="J5468" s="1546" t="s">
        <v>6523</v>
      </c>
      <c r="K5468" s="1546" t="s">
        <v>6427</v>
      </c>
      <c r="L5468" s="1546" t="s">
        <v>6667</v>
      </c>
    </row>
    <row r="5469" spans="1:12">
      <c r="A5469" s="1546" t="s">
        <v>314</v>
      </c>
      <c r="B5469" s="1817">
        <v>21183</v>
      </c>
      <c r="C5469" s="1546" t="s">
        <v>2871</v>
      </c>
      <c r="D5469" s="1546" t="s">
        <v>2452</v>
      </c>
      <c r="E5469" s="1546" t="s">
        <v>6255</v>
      </c>
      <c r="F5469" s="1546" t="s">
        <v>5929</v>
      </c>
      <c r="G5469" s="1818"/>
      <c r="H5469" s="1818"/>
      <c r="I5469" s="1818">
        <v>1</v>
      </c>
      <c r="J5469" s="1546" t="s">
        <v>6523</v>
      </c>
      <c r="K5469" s="1546" t="s">
        <v>6427</v>
      </c>
      <c r="L5469" s="1546" t="s">
        <v>6667</v>
      </c>
    </row>
    <row r="5470" spans="1:12">
      <c r="A5470" s="1546" t="s">
        <v>314</v>
      </c>
      <c r="B5470" s="1817">
        <v>21184</v>
      </c>
      <c r="C5470" s="1546" t="s">
        <v>2871</v>
      </c>
      <c r="D5470" s="1546" t="s">
        <v>2452</v>
      </c>
      <c r="E5470" s="1546" t="s">
        <v>6185</v>
      </c>
      <c r="F5470" s="1546" t="s">
        <v>6184</v>
      </c>
      <c r="G5470" s="1818"/>
      <c r="H5470" s="1818"/>
      <c r="I5470" s="1818">
        <v>1</v>
      </c>
      <c r="J5470" s="1546" t="s">
        <v>6523</v>
      </c>
      <c r="K5470" s="1546" t="s">
        <v>6427</v>
      </c>
      <c r="L5470" s="1546" t="s">
        <v>6667</v>
      </c>
    </row>
    <row r="5471" spans="1:12">
      <c r="A5471" s="1546" t="s">
        <v>314</v>
      </c>
      <c r="B5471" s="1817">
        <v>21185</v>
      </c>
      <c r="C5471" s="1546" t="s">
        <v>2871</v>
      </c>
      <c r="D5471" s="1546" t="s">
        <v>2452</v>
      </c>
      <c r="E5471" s="1546" t="s">
        <v>6245</v>
      </c>
      <c r="F5471" s="1546" t="s">
        <v>383</v>
      </c>
      <c r="G5471" s="1818"/>
      <c r="H5471" s="1818"/>
      <c r="I5471" s="1818">
        <v>1</v>
      </c>
      <c r="J5471" s="1546" t="s">
        <v>6523</v>
      </c>
      <c r="K5471" s="1546" t="s">
        <v>6427</v>
      </c>
      <c r="L5471" s="1546" t="s">
        <v>6667</v>
      </c>
    </row>
    <row r="5472" spans="1:12">
      <c r="A5472" s="1546" t="s">
        <v>314</v>
      </c>
      <c r="B5472" s="1817">
        <v>21186</v>
      </c>
      <c r="C5472" s="1546" t="s">
        <v>2871</v>
      </c>
      <c r="D5472" s="1546" t="s">
        <v>2452</v>
      </c>
      <c r="E5472" s="1546" t="s">
        <v>6327</v>
      </c>
      <c r="F5472" s="1546" t="s">
        <v>5947</v>
      </c>
      <c r="G5472" s="1818"/>
      <c r="H5472" s="1818"/>
      <c r="I5472" s="1818">
        <v>1</v>
      </c>
      <c r="J5472" s="1546" t="s">
        <v>6523</v>
      </c>
      <c r="K5472" s="1546" t="s">
        <v>6427</v>
      </c>
      <c r="L5472" s="1546" t="s">
        <v>6667</v>
      </c>
    </row>
    <row r="5473" spans="1:12">
      <c r="A5473" s="1546" t="s">
        <v>314</v>
      </c>
      <c r="B5473" s="1817">
        <v>21187</v>
      </c>
      <c r="C5473" s="1546" t="s">
        <v>2871</v>
      </c>
      <c r="D5473" s="1546" t="s">
        <v>2452</v>
      </c>
      <c r="E5473" s="1546" t="s">
        <v>6256</v>
      </c>
      <c r="F5473" s="1546" t="s">
        <v>436</v>
      </c>
      <c r="G5473" s="1818"/>
      <c r="H5473" s="1818"/>
      <c r="I5473" s="1818">
        <v>1</v>
      </c>
      <c r="J5473" s="1546" t="s">
        <v>6523</v>
      </c>
      <c r="K5473" s="1546" t="s">
        <v>6427</v>
      </c>
      <c r="L5473" s="1546" t="s">
        <v>6667</v>
      </c>
    </row>
    <row r="5474" spans="1:12">
      <c r="A5474" s="1546" t="s">
        <v>314</v>
      </c>
      <c r="B5474" s="1817">
        <v>21220</v>
      </c>
      <c r="C5474" s="1546" t="s">
        <v>609</v>
      </c>
      <c r="D5474" s="1546" t="s">
        <v>2453</v>
      </c>
      <c r="E5474" s="1546" t="s">
        <v>2878</v>
      </c>
      <c r="F5474" s="1546" t="s">
        <v>2881</v>
      </c>
      <c r="G5474" s="1818">
        <v>1</v>
      </c>
      <c r="H5474" s="1818">
        <v>2</v>
      </c>
      <c r="I5474" s="1818">
        <v>2</v>
      </c>
      <c r="J5474" s="1546" t="s">
        <v>6527</v>
      </c>
      <c r="K5474" s="1546" t="s">
        <v>6456</v>
      </c>
      <c r="L5474" s="1546" t="s">
        <v>6515</v>
      </c>
    </row>
    <row r="5475" spans="1:12">
      <c r="A5475" s="1546" t="s">
        <v>314</v>
      </c>
      <c r="B5475" s="1817">
        <v>21252</v>
      </c>
      <c r="C5475" s="1546" t="s">
        <v>2884</v>
      </c>
      <c r="D5475" s="1546" t="s">
        <v>2454</v>
      </c>
      <c r="E5475" s="1546" t="s">
        <v>6387</v>
      </c>
      <c r="F5475" s="1546" t="s">
        <v>5814</v>
      </c>
      <c r="G5475" s="1818">
        <v>2</v>
      </c>
      <c r="H5475" s="1818">
        <v>5</v>
      </c>
      <c r="I5475" s="1818">
        <v>10</v>
      </c>
      <c r="J5475" s="1546" t="s">
        <v>6527</v>
      </c>
      <c r="K5475" s="1546" t="s">
        <v>6456</v>
      </c>
      <c r="L5475" s="1546" t="s">
        <v>6515</v>
      </c>
    </row>
    <row r="5476" spans="1:12">
      <c r="A5476" s="1546" t="s">
        <v>314</v>
      </c>
      <c r="B5476" s="1817">
        <v>21253</v>
      </c>
      <c r="C5476" s="1546" t="s">
        <v>2884</v>
      </c>
      <c r="D5476" s="1546" t="s">
        <v>2454</v>
      </c>
      <c r="E5476" s="1546" t="s">
        <v>6145</v>
      </c>
      <c r="F5476" s="1546" t="s">
        <v>6146</v>
      </c>
      <c r="G5476" s="1818">
        <v>1</v>
      </c>
      <c r="H5476" s="1818">
        <v>5</v>
      </c>
      <c r="I5476" s="1818">
        <v>5</v>
      </c>
      <c r="J5476" s="1546" t="s">
        <v>6527</v>
      </c>
      <c r="K5476" s="1546" t="s">
        <v>6456</v>
      </c>
      <c r="L5476" s="1546" t="s">
        <v>6515</v>
      </c>
    </row>
    <row r="5477" spans="1:12">
      <c r="A5477" s="1546" t="s">
        <v>314</v>
      </c>
      <c r="B5477" s="1817">
        <v>21254</v>
      </c>
      <c r="C5477" s="1546" t="s">
        <v>2884</v>
      </c>
      <c r="D5477" s="1546" t="s">
        <v>2454</v>
      </c>
      <c r="E5477" s="1546" t="s">
        <v>6228</v>
      </c>
      <c r="F5477" s="1546" t="s">
        <v>22</v>
      </c>
      <c r="G5477" s="1818">
        <v>1</v>
      </c>
      <c r="H5477" s="1818">
        <v>5</v>
      </c>
      <c r="I5477" s="1818">
        <v>5</v>
      </c>
      <c r="J5477" s="1546" t="s">
        <v>6527</v>
      </c>
      <c r="K5477" s="1546" t="s">
        <v>6456</v>
      </c>
      <c r="L5477" s="1546" t="s">
        <v>6515</v>
      </c>
    </row>
    <row r="5478" spans="1:12">
      <c r="A5478" s="1546" t="s">
        <v>314</v>
      </c>
      <c r="B5478" s="1817">
        <v>21255</v>
      </c>
      <c r="C5478" s="1546" t="s">
        <v>2884</v>
      </c>
      <c r="D5478" s="1546" t="s">
        <v>2454</v>
      </c>
      <c r="E5478" s="1546" t="s">
        <v>1048</v>
      </c>
      <c r="F5478" s="1546" t="s">
        <v>461</v>
      </c>
      <c r="G5478" s="1818">
        <v>1</v>
      </c>
      <c r="H5478" s="1818">
        <v>5</v>
      </c>
      <c r="I5478" s="1818">
        <v>5</v>
      </c>
      <c r="J5478" s="1546" t="s">
        <v>6527</v>
      </c>
      <c r="K5478" s="1546" t="s">
        <v>6456</v>
      </c>
      <c r="L5478" s="1546" t="s">
        <v>6515</v>
      </c>
    </row>
    <row r="5479" spans="1:12">
      <c r="A5479" s="1546" t="s">
        <v>314</v>
      </c>
      <c r="B5479" s="1817">
        <v>21257</v>
      </c>
      <c r="C5479" s="1546" t="s">
        <v>2884</v>
      </c>
      <c r="D5479" s="1546" t="s">
        <v>2454</v>
      </c>
      <c r="E5479" s="1546" t="s">
        <v>6103</v>
      </c>
      <c r="F5479" s="1546" t="s">
        <v>327</v>
      </c>
      <c r="G5479" s="1818">
        <v>1</v>
      </c>
      <c r="H5479" s="1818">
        <v>4</v>
      </c>
      <c r="I5479" s="1818">
        <v>4</v>
      </c>
      <c r="J5479" s="1546" t="s">
        <v>6527</v>
      </c>
      <c r="K5479" s="1546" t="s">
        <v>6456</v>
      </c>
      <c r="L5479" s="1546" t="s">
        <v>6515</v>
      </c>
    </row>
    <row r="5480" spans="1:12">
      <c r="A5480" s="1546" t="s">
        <v>314</v>
      </c>
      <c r="B5480" s="1817">
        <v>21258</v>
      </c>
      <c r="C5480" s="1546" t="s">
        <v>2884</v>
      </c>
      <c r="D5480" s="1546" t="s">
        <v>2454</v>
      </c>
      <c r="E5480" s="1546" t="s">
        <v>6103</v>
      </c>
      <c r="F5480" s="1546" t="s">
        <v>327</v>
      </c>
      <c r="G5480" s="1818">
        <v>1</v>
      </c>
      <c r="H5480" s="1818">
        <v>1</v>
      </c>
      <c r="I5480" s="1818">
        <v>1</v>
      </c>
      <c r="J5480" s="1546" t="s">
        <v>6527</v>
      </c>
      <c r="K5480" s="1546" t="s">
        <v>6456</v>
      </c>
      <c r="L5480" s="1546" t="s">
        <v>6515</v>
      </c>
    </row>
    <row r="5481" spans="1:12">
      <c r="A5481" s="1546" t="s">
        <v>314</v>
      </c>
      <c r="B5481" s="1817">
        <v>21277</v>
      </c>
      <c r="C5481" s="1546" t="s">
        <v>2884</v>
      </c>
      <c r="D5481" s="1546" t="s">
        <v>2454</v>
      </c>
      <c r="E5481" s="1546" t="s">
        <v>409</v>
      </c>
      <c r="F5481" s="1546" t="s">
        <v>21</v>
      </c>
      <c r="G5481" s="1818">
        <v>7</v>
      </c>
      <c r="H5481" s="1818"/>
      <c r="I5481" s="1818">
        <v>30</v>
      </c>
      <c r="J5481" s="1546" t="s">
        <v>6523</v>
      </c>
      <c r="K5481" s="1546" t="s">
        <v>6456</v>
      </c>
      <c r="L5481" s="1546" t="s">
        <v>6515</v>
      </c>
    </row>
    <row r="5482" spans="1:12">
      <c r="A5482" s="1546" t="s">
        <v>314</v>
      </c>
      <c r="B5482" s="1817">
        <v>21298</v>
      </c>
      <c r="C5482" s="1546" t="s">
        <v>2884</v>
      </c>
      <c r="D5482" s="1546" t="s">
        <v>2455</v>
      </c>
      <c r="E5482" s="1546" t="s">
        <v>6206</v>
      </c>
      <c r="F5482" s="1546" t="s">
        <v>1279</v>
      </c>
      <c r="G5482" s="1818">
        <v>2</v>
      </c>
      <c r="H5482" s="1818">
        <v>4</v>
      </c>
      <c r="I5482" s="1818">
        <v>8</v>
      </c>
      <c r="J5482" s="1546" t="s">
        <v>6527</v>
      </c>
      <c r="K5482" s="1546" t="s">
        <v>6456</v>
      </c>
      <c r="L5482" s="1546" t="s">
        <v>6515</v>
      </c>
    </row>
    <row r="5483" spans="1:12">
      <c r="A5483" s="1546" t="s">
        <v>314</v>
      </c>
      <c r="B5483" s="1817">
        <v>21318</v>
      </c>
      <c r="C5483" s="1546" t="s">
        <v>2884</v>
      </c>
      <c r="D5483" s="1546" t="s">
        <v>2455</v>
      </c>
      <c r="E5483" s="1546" t="s">
        <v>409</v>
      </c>
      <c r="F5483" s="1546" t="s">
        <v>21</v>
      </c>
      <c r="G5483" s="1818">
        <v>2</v>
      </c>
      <c r="H5483" s="1818"/>
      <c r="I5483" s="1818">
        <v>8</v>
      </c>
      <c r="J5483" s="1546" t="s">
        <v>6523</v>
      </c>
      <c r="K5483" s="1546" t="s">
        <v>6456</v>
      </c>
      <c r="L5483" s="1546" t="s">
        <v>6515</v>
      </c>
    </row>
    <row r="5484" spans="1:12">
      <c r="A5484" s="1546" t="s">
        <v>314</v>
      </c>
      <c r="B5484" s="1817">
        <v>21338</v>
      </c>
      <c r="C5484" s="1546" t="s">
        <v>2884</v>
      </c>
      <c r="D5484" s="1546" t="s">
        <v>2456</v>
      </c>
      <c r="E5484" s="1546" t="s">
        <v>2876</v>
      </c>
      <c r="F5484" s="1546" t="s">
        <v>303</v>
      </c>
      <c r="G5484" s="1818">
        <v>2</v>
      </c>
      <c r="H5484" s="1818">
        <v>24</v>
      </c>
      <c r="I5484" s="1818">
        <v>48</v>
      </c>
      <c r="J5484" s="1546" t="s">
        <v>6527</v>
      </c>
      <c r="K5484" s="1546" t="s">
        <v>6456</v>
      </c>
      <c r="L5484" s="1546" t="s">
        <v>6515</v>
      </c>
    </row>
    <row r="5485" spans="1:12">
      <c r="A5485" s="1546" t="s">
        <v>314</v>
      </c>
      <c r="B5485" s="1817">
        <v>21339</v>
      </c>
      <c r="C5485" s="1546" t="s">
        <v>2884</v>
      </c>
      <c r="D5485" s="1546" t="s">
        <v>2456</v>
      </c>
      <c r="E5485" s="1546" t="s">
        <v>2876</v>
      </c>
      <c r="F5485" s="1546" t="s">
        <v>303</v>
      </c>
      <c r="G5485" s="1818">
        <v>2</v>
      </c>
      <c r="H5485" s="1818">
        <v>24</v>
      </c>
      <c r="I5485" s="1818">
        <v>48</v>
      </c>
      <c r="J5485" s="1546" t="s">
        <v>6527</v>
      </c>
      <c r="K5485" s="1546" t="s">
        <v>6456</v>
      </c>
      <c r="L5485" s="1546" t="s">
        <v>6515</v>
      </c>
    </row>
    <row r="5486" spans="1:12">
      <c r="A5486" s="1546" t="s">
        <v>314</v>
      </c>
      <c r="B5486" s="1817">
        <v>21341</v>
      </c>
      <c r="C5486" s="1546" t="s">
        <v>2884</v>
      </c>
      <c r="D5486" s="1546" t="s">
        <v>2456</v>
      </c>
      <c r="E5486" s="1546" t="s">
        <v>2887</v>
      </c>
      <c r="F5486" s="1546" t="s">
        <v>2888</v>
      </c>
      <c r="G5486" s="1818">
        <v>1</v>
      </c>
      <c r="H5486" s="1818">
        <v>1</v>
      </c>
      <c r="I5486" s="1818">
        <v>1</v>
      </c>
      <c r="J5486" s="1546" t="s">
        <v>6527</v>
      </c>
      <c r="K5486" s="1546" t="s">
        <v>6456</v>
      </c>
      <c r="L5486" s="1546" t="s">
        <v>6515</v>
      </c>
    </row>
    <row r="5487" spans="1:12">
      <c r="A5487" s="1546" t="s">
        <v>314</v>
      </c>
      <c r="B5487" s="1817">
        <v>21342</v>
      </c>
      <c r="C5487" s="1546" t="s">
        <v>2884</v>
      </c>
      <c r="D5487" s="1546" t="s">
        <v>2456</v>
      </c>
      <c r="E5487" s="1546" t="s">
        <v>2887</v>
      </c>
      <c r="F5487" s="1546" t="s">
        <v>2889</v>
      </c>
      <c r="G5487" s="1818">
        <v>1</v>
      </c>
      <c r="H5487" s="1818">
        <v>1</v>
      </c>
      <c r="I5487" s="1818">
        <v>1</v>
      </c>
      <c r="J5487" s="1546" t="s">
        <v>6527</v>
      </c>
      <c r="K5487" s="1546" t="s">
        <v>6456</v>
      </c>
      <c r="L5487" s="1546" t="s">
        <v>6515</v>
      </c>
    </row>
    <row r="5488" spans="1:12">
      <c r="A5488" s="1546" t="s">
        <v>314</v>
      </c>
      <c r="B5488" s="1817">
        <v>21379</v>
      </c>
      <c r="C5488" s="1546" t="s">
        <v>2884</v>
      </c>
      <c r="D5488" s="1546" t="s">
        <v>2890</v>
      </c>
      <c r="E5488" s="1546" t="s">
        <v>6249</v>
      </c>
      <c r="F5488" s="1546" t="s">
        <v>453</v>
      </c>
      <c r="G5488" s="1818">
        <v>1</v>
      </c>
      <c r="H5488" s="1818">
        <v>5</v>
      </c>
      <c r="I5488" s="1818">
        <v>5</v>
      </c>
      <c r="J5488" s="1546" t="s">
        <v>6527</v>
      </c>
      <c r="K5488" s="1546" t="s">
        <v>6456</v>
      </c>
      <c r="L5488" s="1546" t="s">
        <v>6515</v>
      </c>
    </row>
    <row r="5489" spans="1:12">
      <c r="A5489" s="1546" t="s">
        <v>314</v>
      </c>
      <c r="B5489" s="1817">
        <v>21417</v>
      </c>
      <c r="C5489" s="1546" t="s">
        <v>2884</v>
      </c>
      <c r="D5489" s="1546" t="s">
        <v>2891</v>
      </c>
      <c r="E5489" s="1546" t="s">
        <v>3068</v>
      </c>
      <c r="F5489" s="1546" t="s">
        <v>1044</v>
      </c>
      <c r="G5489" s="1818">
        <v>2</v>
      </c>
      <c r="H5489" s="1818">
        <v>5</v>
      </c>
      <c r="I5489" s="1818">
        <v>10</v>
      </c>
      <c r="J5489" s="1546" t="s">
        <v>6527</v>
      </c>
      <c r="K5489" s="1546" t="s">
        <v>6456</v>
      </c>
      <c r="L5489" s="1546" t="s">
        <v>6515</v>
      </c>
    </row>
    <row r="5490" spans="1:12">
      <c r="A5490" s="1546" t="s">
        <v>314</v>
      </c>
      <c r="B5490" s="1817">
        <v>21419</v>
      </c>
      <c r="C5490" s="1546" t="s">
        <v>2884</v>
      </c>
      <c r="D5490" s="1546" t="s">
        <v>2891</v>
      </c>
      <c r="E5490" s="1546" t="s">
        <v>937</v>
      </c>
      <c r="F5490" s="1546" t="s">
        <v>936</v>
      </c>
      <c r="G5490" s="1818">
        <v>2</v>
      </c>
      <c r="H5490" s="1818">
        <v>4</v>
      </c>
      <c r="I5490" s="1818">
        <v>8</v>
      </c>
      <c r="J5490" s="1546" t="s">
        <v>6527</v>
      </c>
      <c r="K5490" s="1546" t="s">
        <v>6456</v>
      </c>
      <c r="L5490" s="1546" t="s">
        <v>6515</v>
      </c>
    </row>
    <row r="5491" spans="1:12">
      <c r="A5491" s="1546" t="s">
        <v>314</v>
      </c>
      <c r="B5491" s="1817">
        <v>21420</v>
      </c>
      <c r="C5491" s="1546" t="s">
        <v>2884</v>
      </c>
      <c r="D5491" s="1546" t="s">
        <v>2891</v>
      </c>
      <c r="E5491" s="1546" t="s">
        <v>830</v>
      </c>
      <c r="F5491" s="1546" t="s">
        <v>829</v>
      </c>
      <c r="G5491" s="1818">
        <v>2</v>
      </c>
      <c r="H5491" s="1818">
        <v>4</v>
      </c>
      <c r="I5491" s="1818">
        <v>8</v>
      </c>
      <c r="J5491" s="1546" t="s">
        <v>6527</v>
      </c>
      <c r="K5491" s="1546" t="s">
        <v>6456</v>
      </c>
      <c r="L5491" s="1546" t="s">
        <v>6515</v>
      </c>
    </row>
    <row r="5492" spans="1:12">
      <c r="A5492" s="1546" t="s">
        <v>314</v>
      </c>
      <c r="B5492" s="1817">
        <v>21421</v>
      </c>
      <c r="C5492" s="1546" t="s">
        <v>2884</v>
      </c>
      <c r="D5492" s="1546" t="s">
        <v>2891</v>
      </c>
      <c r="E5492" s="1546" t="s">
        <v>6530</v>
      </c>
      <c r="F5492" s="1546" t="s">
        <v>323</v>
      </c>
      <c r="G5492" s="1818">
        <v>1</v>
      </c>
      <c r="H5492" s="1818">
        <v>4</v>
      </c>
      <c r="I5492" s="1818">
        <v>4</v>
      </c>
      <c r="J5492" s="1546" t="s">
        <v>6527</v>
      </c>
      <c r="K5492" s="1546" t="s">
        <v>6456</v>
      </c>
      <c r="L5492" s="1546" t="s">
        <v>6515</v>
      </c>
    </row>
    <row r="5493" spans="1:12">
      <c r="A5493" s="1546" t="s">
        <v>314</v>
      </c>
      <c r="B5493" s="1817">
        <v>21422</v>
      </c>
      <c r="C5493" s="1546" t="s">
        <v>2884</v>
      </c>
      <c r="D5493" s="1546" t="s">
        <v>2891</v>
      </c>
      <c r="E5493" s="1546" t="s">
        <v>6103</v>
      </c>
      <c r="F5493" s="1546" t="s">
        <v>327</v>
      </c>
      <c r="G5493" s="1818">
        <v>2</v>
      </c>
      <c r="H5493" s="1818">
        <v>4</v>
      </c>
      <c r="I5493" s="1818">
        <v>8</v>
      </c>
      <c r="J5493" s="1546" t="s">
        <v>6527</v>
      </c>
      <c r="K5493" s="1546" t="s">
        <v>6456</v>
      </c>
      <c r="L5493" s="1546" t="s">
        <v>6515</v>
      </c>
    </row>
    <row r="5494" spans="1:12">
      <c r="A5494" s="1546" t="s">
        <v>314</v>
      </c>
      <c r="B5494" s="1817">
        <v>21423</v>
      </c>
      <c r="C5494" s="1546" t="s">
        <v>2884</v>
      </c>
      <c r="D5494" s="1546" t="s">
        <v>2891</v>
      </c>
      <c r="E5494" s="1546" t="s">
        <v>2895</v>
      </c>
      <c r="F5494" s="1546" t="s">
        <v>2894</v>
      </c>
      <c r="G5494" s="1818">
        <v>1</v>
      </c>
      <c r="H5494" s="1818">
        <v>4</v>
      </c>
      <c r="I5494" s="1818">
        <v>4</v>
      </c>
      <c r="J5494" s="1546" t="s">
        <v>6527</v>
      </c>
      <c r="K5494" s="1546" t="s">
        <v>6456</v>
      </c>
      <c r="L5494" s="1546" t="s">
        <v>6515</v>
      </c>
    </row>
    <row r="5495" spans="1:12">
      <c r="A5495" s="1546" t="s">
        <v>314</v>
      </c>
      <c r="B5495" s="1817">
        <v>21424</v>
      </c>
      <c r="C5495" s="1546" t="s">
        <v>2884</v>
      </c>
      <c r="D5495" s="1546" t="s">
        <v>2891</v>
      </c>
      <c r="E5495" s="1546" t="s">
        <v>2893</v>
      </c>
      <c r="F5495" s="1546" t="s">
        <v>2892</v>
      </c>
      <c r="G5495" s="1818">
        <v>1</v>
      </c>
      <c r="H5495" s="1818">
        <v>4</v>
      </c>
      <c r="I5495" s="1818">
        <v>4</v>
      </c>
      <c r="J5495" s="1546" t="s">
        <v>6527</v>
      </c>
      <c r="K5495" s="1546" t="s">
        <v>6456</v>
      </c>
      <c r="L5495" s="1546" t="s">
        <v>6515</v>
      </c>
    </row>
    <row r="5496" spans="1:12">
      <c r="A5496" s="1546" t="s">
        <v>314</v>
      </c>
      <c r="B5496" s="1817">
        <v>21426</v>
      </c>
      <c r="C5496" s="1546" t="s">
        <v>2884</v>
      </c>
      <c r="D5496" s="1546" t="s">
        <v>2891</v>
      </c>
      <c r="E5496" s="1546" t="s">
        <v>6666</v>
      </c>
      <c r="F5496" s="1546" t="s">
        <v>652</v>
      </c>
      <c r="G5496" s="1818">
        <v>1</v>
      </c>
      <c r="H5496" s="1818">
        <v>1</v>
      </c>
      <c r="I5496" s="1818">
        <v>1</v>
      </c>
      <c r="J5496" s="1546" t="s">
        <v>6527</v>
      </c>
      <c r="K5496" s="1546" t="s">
        <v>6456</v>
      </c>
      <c r="L5496" s="1546" t="s">
        <v>6515</v>
      </c>
    </row>
    <row r="5497" spans="1:12">
      <c r="A5497" s="1546" t="s">
        <v>314</v>
      </c>
      <c r="B5497" s="1817">
        <v>21458</v>
      </c>
      <c r="C5497" s="1546" t="s">
        <v>2884</v>
      </c>
      <c r="D5497" s="1546" t="s">
        <v>2897</v>
      </c>
      <c r="E5497" s="1546" t="s">
        <v>2887</v>
      </c>
      <c r="F5497" s="1546" t="s">
        <v>2899</v>
      </c>
      <c r="G5497" s="1818">
        <v>2</v>
      </c>
      <c r="H5497" s="1818">
        <v>1</v>
      </c>
      <c r="I5497" s="1818">
        <v>2</v>
      </c>
      <c r="J5497" s="1546" t="s">
        <v>6527</v>
      </c>
      <c r="K5497" s="1546" t="s">
        <v>6456</v>
      </c>
      <c r="L5497" s="1546" t="s">
        <v>6515</v>
      </c>
    </row>
    <row r="5498" spans="1:12">
      <c r="A5498" s="1546" t="s">
        <v>314</v>
      </c>
      <c r="B5498" s="1817">
        <v>21492</v>
      </c>
      <c r="C5498" s="1546" t="s">
        <v>2905</v>
      </c>
      <c r="D5498" s="1546" t="s">
        <v>2904</v>
      </c>
      <c r="E5498" s="1546" t="s">
        <v>1061</v>
      </c>
      <c r="F5498" s="1546" t="s">
        <v>1060</v>
      </c>
      <c r="G5498" s="1818">
        <v>2</v>
      </c>
      <c r="H5498" s="1818">
        <v>5</v>
      </c>
      <c r="I5498" s="1818">
        <v>10</v>
      </c>
      <c r="J5498" s="1546" t="s">
        <v>6527</v>
      </c>
      <c r="K5498" s="1546" t="s">
        <v>6456</v>
      </c>
      <c r="L5498" s="1546" t="s">
        <v>6515</v>
      </c>
    </row>
    <row r="5499" spans="1:12">
      <c r="A5499" s="1546" t="s">
        <v>314</v>
      </c>
      <c r="B5499" s="1817">
        <v>21496</v>
      </c>
      <c r="C5499" s="1546" t="s">
        <v>2905</v>
      </c>
      <c r="D5499" s="1546" t="s">
        <v>2904</v>
      </c>
      <c r="E5499" s="1546" t="s">
        <v>6286</v>
      </c>
      <c r="F5499" s="1546" t="s">
        <v>6403</v>
      </c>
      <c r="G5499" s="1818">
        <v>1</v>
      </c>
      <c r="H5499" s="1818">
        <v>30</v>
      </c>
      <c r="I5499" s="1818">
        <v>30</v>
      </c>
      <c r="J5499" s="1546" t="s">
        <v>6527</v>
      </c>
      <c r="K5499" s="1546" t="s">
        <v>6456</v>
      </c>
      <c r="L5499" s="1546" t="s">
        <v>6515</v>
      </c>
    </row>
    <row r="5500" spans="1:12">
      <c r="A5500" s="1546" t="s">
        <v>314</v>
      </c>
      <c r="B5500" s="1817">
        <v>21498</v>
      </c>
      <c r="C5500" s="1546" t="s">
        <v>2905</v>
      </c>
      <c r="D5500" s="1546" t="s">
        <v>2904</v>
      </c>
      <c r="E5500" s="1546" t="s">
        <v>6099</v>
      </c>
      <c r="F5500" s="1546" t="s">
        <v>294</v>
      </c>
      <c r="G5500" s="1818">
        <v>2</v>
      </c>
      <c r="H5500" s="1818">
        <v>4</v>
      </c>
      <c r="I5500" s="1818">
        <v>8</v>
      </c>
      <c r="J5500" s="1546" t="s">
        <v>6527</v>
      </c>
      <c r="K5500" s="1546" t="s">
        <v>6456</v>
      </c>
      <c r="L5500" s="1546" t="s">
        <v>6515</v>
      </c>
    </row>
    <row r="5501" spans="1:12">
      <c r="A5501" s="1546" t="s">
        <v>314</v>
      </c>
      <c r="B5501" s="1817">
        <v>21499</v>
      </c>
      <c r="C5501" s="1546" t="s">
        <v>2905</v>
      </c>
      <c r="D5501" s="1546" t="s">
        <v>2904</v>
      </c>
      <c r="E5501" s="1546" t="s">
        <v>2893</v>
      </c>
      <c r="F5501" s="1546" t="s">
        <v>2892</v>
      </c>
      <c r="G5501" s="1818">
        <v>1</v>
      </c>
      <c r="H5501" s="1818">
        <v>4</v>
      </c>
      <c r="I5501" s="1818">
        <v>4</v>
      </c>
      <c r="J5501" s="1546" t="s">
        <v>6527</v>
      </c>
      <c r="K5501" s="1546" t="s">
        <v>6456</v>
      </c>
      <c r="L5501" s="1546" t="s">
        <v>6515</v>
      </c>
    </row>
    <row r="5502" spans="1:12">
      <c r="A5502" s="1546" t="s">
        <v>314</v>
      </c>
      <c r="B5502" s="1817">
        <v>21501</v>
      </c>
      <c r="C5502" s="1546" t="s">
        <v>2905</v>
      </c>
      <c r="D5502" s="1546" t="s">
        <v>2904</v>
      </c>
      <c r="E5502" s="1546" t="s">
        <v>25</v>
      </c>
      <c r="F5502" s="1546" t="s">
        <v>2938</v>
      </c>
      <c r="G5502" s="1818">
        <v>1</v>
      </c>
      <c r="H5502" s="1818">
        <v>6</v>
      </c>
      <c r="I5502" s="1818">
        <v>6</v>
      </c>
      <c r="J5502" s="1546" t="s">
        <v>6527</v>
      </c>
      <c r="K5502" s="1546" t="s">
        <v>6456</v>
      </c>
      <c r="L5502" s="1546" t="s">
        <v>6515</v>
      </c>
    </row>
    <row r="5503" spans="1:12">
      <c r="A5503" s="1546" t="s">
        <v>314</v>
      </c>
      <c r="B5503" s="1817">
        <v>21504</v>
      </c>
      <c r="C5503" s="1546" t="s">
        <v>2905</v>
      </c>
      <c r="D5503" s="1546" t="s">
        <v>2904</v>
      </c>
      <c r="E5503" s="1546" t="s">
        <v>6666</v>
      </c>
      <c r="F5503" s="1546" t="s">
        <v>652</v>
      </c>
      <c r="G5503" s="1818"/>
      <c r="H5503" s="1818"/>
      <c r="I5503" s="1818">
        <v>1</v>
      </c>
      <c r="J5503" s="1546" t="s">
        <v>6523</v>
      </c>
      <c r="K5503" s="1546" t="s">
        <v>6456</v>
      </c>
      <c r="L5503" s="1546" t="s">
        <v>6515</v>
      </c>
    </row>
    <row r="5504" spans="1:12">
      <c r="A5504" s="1546" t="s">
        <v>314</v>
      </c>
      <c r="B5504" s="1817">
        <v>21535</v>
      </c>
      <c r="C5504" s="1546" t="s">
        <v>2905</v>
      </c>
      <c r="D5504" s="1546" t="s">
        <v>2907</v>
      </c>
      <c r="E5504" s="1546" t="s">
        <v>6404</v>
      </c>
      <c r="F5504" s="1546" t="s">
        <v>2914</v>
      </c>
      <c r="G5504" s="1818">
        <v>1</v>
      </c>
      <c r="H5504" s="1818">
        <v>4</v>
      </c>
      <c r="I5504" s="1818">
        <v>4</v>
      </c>
      <c r="J5504" s="1546" t="s">
        <v>6527</v>
      </c>
      <c r="K5504" s="1546" t="s">
        <v>6456</v>
      </c>
      <c r="L5504" s="1546" t="s">
        <v>6515</v>
      </c>
    </row>
    <row r="5505" spans="1:12">
      <c r="A5505" s="1546" t="s">
        <v>314</v>
      </c>
      <c r="B5505" s="1817">
        <v>21536</v>
      </c>
      <c r="C5505" s="1546" t="s">
        <v>2905</v>
      </c>
      <c r="D5505" s="1546" t="s">
        <v>2907</v>
      </c>
      <c r="E5505" s="1546" t="s">
        <v>6378</v>
      </c>
      <c r="F5505" s="1546" t="s">
        <v>2066</v>
      </c>
      <c r="G5505" s="1818">
        <v>1</v>
      </c>
      <c r="H5505" s="1818">
        <v>5</v>
      </c>
      <c r="I5505" s="1818">
        <v>5</v>
      </c>
      <c r="J5505" s="1546" t="s">
        <v>6527</v>
      </c>
      <c r="K5505" s="1546" t="s">
        <v>6456</v>
      </c>
      <c r="L5505" s="1546" t="s">
        <v>6515</v>
      </c>
    </row>
    <row r="5506" spans="1:12">
      <c r="A5506" s="1546" t="s">
        <v>314</v>
      </c>
      <c r="B5506" s="1817">
        <v>21537</v>
      </c>
      <c r="C5506" s="1546" t="s">
        <v>2905</v>
      </c>
      <c r="D5506" s="1546" t="s">
        <v>2907</v>
      </c>
      <c r="E5506" s="1546" t="s">
        <v>6387</v>
      </c>
      <c r="F5506" s="1546" t="s">
        <v>5814</v>
      </c>
      <c r="G5506" s="1818">
        <v>1</v>
      </c>
      <c r="H5506" s="1818">
        <v>5</v>
      </c>
      <c r="I5506" s="1818">
        <v>5</v>
      </c>
      <c r="J5506" s="1546" t="s">
        <v>6527</v>
      </c>
      <c r="K5506" s="1546" t="s">
        <v>6456</v>
      </c>
      <c r="L5506" s="1546" t="s">
        <v>6515</v>
      </c>
    </row>
    <row r="5507" spans="1:12">
      <c r="A5507" s="1546" t="s">
        <v>314</v>
      </c>
      <c r="B5507" s="1817">
        <v>21538</v>
      </c>
      <c r="C5507" s="1546" t="s">
        <v>2905</v>
      </c>
      <c r="D5507" s="1546" t="s">
        <v>2907</v>
      </c>
      <c r="E5507" s="1546" t="s">
        <v>6239</v>
      </c>
      <c r="F5507" s="1546" t="s">
        <v>347</v>
      </c>
      <c r="G5507" s="1818">
        <v>1</v>
      </c>
      <c r="H5507" s="1818">
        <v>5</v>
      </c>
      <c r="I5507" s="1818">
        <v>5</v>
      </c>
      <c r="J5507" s="1546" t="s">
        <v>6527</v>
      </c>
      <c r="K5507" s="1546" t="s">
        <v>6456</v>
      </c>
      <c r="L5507" s="1546" t="s">
        <v>6515</v>
      </c>
    </row>
    <row r="5508" spans="1:12">
      <c r="A5508" s="1546" t="s">
        <v>314</v>
      </c>
      <c r="B5508" s="1817">
        <v>21539</v>
      </c>
      <c r="C5508" s="1546" t="s">
        <v>2905</v>
      </c>
      <c r="D5508" s="1546" t="s">
        <v>2907</v>
      </c>
      <c r="E5508" s="1546" t="s">
        <v>6240</v>
      </c>
      <c r="F5508" s="1546" t="s">
        <v>349</v>
      </c>
      <c r="G5508" s="1818">
        <v>1</v>
      </c>
      <c r="H5508" s="1818">
        <v>5</v>
      </c>
      <c r="I5508" s="1818">
        <v>5</v>
      </c>
      <c r="J5508" s="1546" t="s">
        <v>6527</v>
      </c>
      <c r="K5508" s="1546" t="s">
        <v>6456</v>
      </c>
      <c r="L5508" s="1546" t="s">
        <v>6515</v>
      </c>
    </row>
    <row r="5509" spans="1:12">
      <c r="A5509" s="1546" t="s">
        <v>314</v>
      </c>
      <c r="B5509" s="1817">
        <v>21540</v>
      </c>
      <c r="C5509" s="1546" t="s">
        <v>2905</v>
      </c>
      <c r="D5509" s="1546" t="s">
        <v>2907</v>
      </c>
      <c r="E5509" s="1546" t="s">
        <v>6145</v>
      </c>
      <c r="F5509" s="1546" t="s">
        <v>6146</v>
      </c>
      <c r="G5509" s="1818">
        <v>1</v>
      </c>
      <c r="H5509" s="1818">
        <v>5</v>
      </c>
      <c r="I5509" s="1818">
        <v>5</v>
      </c>
      <c r="J5509" s="1546" t="s">
        <v>6527</v>
      </c>
      <c r="K5509" s="1546" t="s">
        <v>6456</v>
      </c>
      <c r="L5509" s="1546" t="s">
        <v>6515</v>
      </c>
    </row>
    <row r="5510" spans="1:12">
      <c r="A5510" s="1546" t="s">
        <v>314</v>
      </c>
      <c r="B5510" s="1817">
        <v>21541</v>
      </c>
      <c r="C5510" s="1546" t="s">
        <v>2905</v>
      </c>
      <c r="D5510" s="1546" t="s">
        <v>2907</v>
      </c>
      <c r="E5510" s="1546" t="s">
        <v>5860</v>
      </c>
      <c r="F5510" s="1546" t="s">
        <v>5861</v>
      </c>
      <c r="G5510" s="1818">
        <v>1</v>
      </c>
      <c r="H5510" s="1818">
        <v>5</v>
      </c>
      <c r="I5510" s="1818">
        <v>5</v>
      </c>
      <c r="J5510" s="1546" t="s">
        <v>6527</v>
      </c>
      <c r="K5510" s="1546" t="s">
        <v>6456</v>
      </c>
      <c r="L5510" s="1546" t="s">
        <v>6515</v>
      </c>
    </row>
    <row r="5511" spans="1:12">
      <c r="A5511" s="1546" t="s">
        <v>314</v>
      </c>
      <c r="B5511" s="1817">
        <v>21542</v>
      </c>
      <c r="C5511" s="1546" t="s">
        <v>2905</v>
      </c>
      <c r="D5511" s="1546" t="s">
        <v>2907</v>
      </c>
      <c r="E5511" s="1546" t="s">
        <v>458</v>
      </c>
      <c r="F5511" s="1546" t="s">
        <v>457</v>
      </c>
      <c r="G5511" s="1818">
        <v>1</v>
      </c>
      <c r="H5511" s="1818">
        <v>5</v>
      </c>
      <c r="I5511" s="1818">
        <v>5</v>
      </c>
      <c r="J5511" s="1546" t="s">
        <v>6527</v>
      </c>
      <c r="K5511" s="1546" t="s">
        <v>6456</v>
      </c>
      <c r="L5511" s="1546" t="s">
        <v>6515</v>
      </c>
    </row>
    <row r="5512" spans="1:12">
      <c r="A5512" s="1546" t="s">
        <v>314</v>
      </c>
      <c r="B5512" s="1817">
        <v>21543</v>
      </c>
      <c r="C5512" s="1546" t="s">
        <v>2905</v>
      </c>
      <c r="D5512" s="1546" t="s">
        <v>2907</v>
      </c>
      <c r="E5512" s="1546" t="s">
        <v>6214</v>
      </c>
      <c r="F5512" s="1546" t="s">
        <v>2758</v>
      </c>
      <c r="G5512" s="1818">
        <v>5</v>
      </c>
      <c r="H5512" s="1818">
        <v>1</v>
      </c>
      <c r="I5512" s="1818">
        <v>5</v>
      </c>
      <c r="J5512" s="1546" t="s">
        <v>6527</v>
      </c>
      <c r="K5512" s="1546" t="s">
        <v>6456</v>
      </c>
      <c r="L5512" s="1546" t="s">
        <v>6515</v>
      </c>
    </row>
    <row r="5513" spans="1:12">
      <c r="A5513" s="1546" t="s">
        <v>314</v>
      </c>
      <c r="B5513" s="1817">
        <v>21545</v>
      </c>
      <c r="C5513" s="1546" t="s">
        <v>2905</v>
      </c>
      <c r="D5513" s="1546" t="s">
        <v>2907</v>
      </c>
      <c r="E5513" s="1546" t="s">
        <v>6242</v>
      </c>
      <c r="F5513" s="1546" t="s">
        <v>313</v>
      </c>
      <c r="G5513" s="1818">
        <v>1</v>
      </c>
      <c r="H5513" s="1818">
        <v>5</v>
      </c>
      <c r="I5513" s="1818">
        <v>5</v>
      </c>
      <c r="J5513" s="1546" t="s">
        <v>6527</v>
      </c>
      <c r="K5513" s="1546" t="s">
        <v>6456</v>
      </c>
      <c r="L5513" s="1546" t="s">
        <v>6515</v>
      </c>
    </row>
    <row r="5514" spans="1:12">
      <c r="A5514" s="1546" t="s">
        <v>314</v>
      </c>
      <c r="B5514" s="1817">
        <v>21546</v>
      </c>
      <c r="C5514" s="1546" t="s">
        <v>2905</v>
      </c>
      <c r="D5514" s="1546" t="s">
        <v>2907</v>
      </c>
      <c r="E5514" s="1546" t="s">
        <v>6251</v>
      </c>
      <c r="F5514" s="1546" t="s">
        <v>450</v>
      </c>
      <c r="G5514" s="1818">
        <v>1</v>
      </c>
      <c r="H5514" s="1818">
        <v>5</v>
      </c>
      <c r="I5514" s="1818">
        <v>5</v>
      </c>
      <c r="J5514" s="1546" t="s">
        <v>6527</v>
      </c>
      <c r="K5514" s="1546" t="s">
        <v>6456</v>
      </c>
      <c r="L5514" s="1546" t="s">
        <v>6515</v>
      </c>
    </row>
    <row r="5515" spans="1:12">
      <c r="A5515" s="1546" t="s">
        <v>314</v>
      </c>
      <c r="B5515" s="1817">
        <v>21547</v>
      </c>
      <c r="C5515" s="1546" t="s">
        <v>2905</v>
      </c>
      <c r="D5515" s="1546" t="s">
        <v>2907</v>
      </c>
      <c r="E5515" s="1546" t="s">
        <v>6245</v>
      </c>
      <c r="F5515" s="1546" t="s">
        <v>383</v>
      </c>
      <c r="G5515" s="1818">
        <v>1</v>
      </c>
      <c r="H5515" s="1818">
        <v>5</v>
      </c>
      <c r="I5515" s="1818">
        <v>5</v>
      </c>
      <c r="J5515" s="1546" t="s">
        <v>6527</v>
      </c>
      <c r="K5515" s="1546" t="s">
        <v>6456</v>
      </c>
      <c r="L5515" s="1546" t="s">
        <v>6515</v>
      </c>
    </row>
    <row r="5516" spans="1:12">
      <c r="A5516" s="1546" t="s">
        <v>314</v>
      </c>
      <c r="B5516" s="1817">
        <v>21548</v>
      </c>
      <c r="C5516" s="1546" t="s">
        <v>2905</v>
      </c>
      <c r="D5516" s="1546" t="s">
        <v>2907</v>
      </c>
      <c r="E5516" s="1546" t="s">
        <v>619</v>
      </c>
      <c r="F5516" s="1546" t="s">
        <v>620</v>
      </c>
      <c r="G5516" s="1818">
        <v>1</v>
      </c>
      <c r="H5516" s="1818">
        <v>5</v>
      </c>
      <c r="I5516" s="1818">
        <v>5</v>
      </c>
      <c r="J5516" s="1546" t="s">
        <v>6527</v>
      </c>
      <c r="K5516" s="1546" t="s">
        <v>6456</v>
      </c>
      <c r="L5516" s="1546" t="s">
        <v>6515</v>
      </c>
    </row>
    <row r="5517" spans="1:12">
      <c r="A5517" s="1546" t="s">
        <v>314</v>
      </c>
      <c r="B5517" s="1817">
        <v>21549</v>
      </c>
      <c r="C5517" s="1546" t="s">
        <v>2905</v>
      </c>
      <c r="D5517" s="1546" t="s">
        <v>2907</v>
      </c>
      <c r="E5517" s="1546" t="s">
        <v>844</v>
      </c>
      <c r="F5517" s="1546" t="s">
        <v>353</v>
      </c>
      <c r="G5517" s="1818">
        <v>1</v>
      </c>
      <c r="H5517" s="1818">
        <v>4</v>
      </c>
      <c r="I5517" s="1818">
        <v>4</v>
      </c>
      <c r="J5517" s="1546" t="s">
        <v>6527</v>
      </c>
      <c r="K5517" s="1546" t="s">
        <v>6456</v>
      </c>
      <c r="L5517" s="1546" t="s">
        <v>6515</v>
      </c>
    </row>
    <row r="5518" spans="1:12">
      <c r="A5518" s="1546" t="s">
        <v>314</v>
      </c>
      <c r="B5518" s="1817">
        <v>21550</v>
      </c>
      <c r="C5518" s="1546" t="s">
        <v>2905</v>
      </c>
      <c r="D5518" s="1546" t="s">
        <v>2907</v>
      </c>
      <c r="E5518" s="1546" t="s">
        <v>1061</v>
      </c>
      <c r="F5518" s="1546" t="s">
        <v>1060</v>
      </c>
      <c r="G5518" s="1818">
        <v>1</v>
      </c>
      <c r="H5518" s="1818">
        <v>5</v>
      </c>
      <c r="I5518" s="1818">
        <v>5</v>
      </c>
      <c r="J5518" s="1546" t="s">
        <v>6527</v>
      </c>
      <c r="K5518" s="1546" t="s">
        <v>6456</v>
      </c>
      <c r="L5518" s="1546" t="s">
        <v>6515</v>
      </c>
    </row>
    <row r="5519" spans="1:12">
      <c r="A5519" s="1546" t="s">
        <v>314</v>
      </c>
      <c r="B5519" s="1817">
        <v>21552</v>
      </c>
      <c r="C5519" s="1546" t="s">
        <v>2905</v>
      </c>
      <c r="D5519" s="1546" t="s">
        <v>2907</v>
      </c>
      <c r="E5519" s="1546" t="s">
        <v>937</v>
      </c>
      <c r="F5519" s="1546" t="s">
        <v>936</v>
      </c>
      <c r="G5519" s="1818">
        <v>1</v>
      </c>
      <c r="H5519" s="1818">
        <v>4</v>
      </c>
      <c r="I5519" s="1818">
        <v>4</v>
      </c>
      <c r="J5519" s="1546" t="s">
        <v>6527</v>
      </c>
      <c r="K5519" s="1546" t="s">
        <v>6456</v>
      </c>
      <c r="L5519" s="1546" t="s">
        <v>6515</v>
      </c>
    </row>
    <row r="5520" spans="1:12">
      <c r="A5520" s="1546" t="s">
        <v>314</v>
      </c>
      <c r="B5520" s="1817">
        <v>21553</v>
      </c>
      <c r="C5520" s="1546" t="s">
        <v>2905</v>
      </c>
      <c r="D5520" s="1546" t="s">
        <v>2907</v>
      </c>
      <c r="E5520" s="1546" t="s">
        <v>6224</v>
      </c>
      <c r="F5520" s="1546" t="s">
        <v>2910</v>
      </c>
      <c r="G5520" s="1818">
        <v>1</v>
      </c>
      <c r="H5520" s="1818">
        <v>4</v>
      </c>
      <c r="I5520" s="1818">
        <v>4</v>
      </c>
      <c r="J5520" s="1546" t="s">
        <v>6527</v>
      </c>
      <c r="K5520" s="1546" t="s">
        <v>6456</v>
      </c>
      <c r="L5520" s="1546" t="s">
        <v>6515</v>
      </c>
    </row>
    <row r="5521" spans="1:12">
      <c r="A5521" s="1546" t="s">
        <v>314</v>
      </c>
      <c r="B5521" s="1817">
        <v>21554</v>
      </c>
      <c r="C5521" s="1546" t="s">
        <v>2905</v>
      </c>
      <c r="D5521" s="1546" t="s">
        <v>2907</v>
      </c>
      <c r="E5521" s="1546" t="s">
        <v>2909</v>
      </c>
      <c r="F5521" s="1546" t="s">
        <v>2908</v>
      </c>
      <c r="G5521" s="1818">
        <v>1</v>
      </c>
      <c r="H5521" s="1818">
        <v>6</v>
      </c>
      <c r="I5521" s="1818">
        <v>6</v>
      </c>
      <c r="J5521" s="1546" t="s">
        <v>6527</v>
      </c>
      <c r="K5521" s="1546" t="s">
        <v>6456</v>
      </c>
      <c r="L5521" s="1546" t="s">
        <v>6515</v>
      </c>
    </row>
    <row r="5522" spans="1:12">
      <c r="A5522" s="1546" t="s">
        <v>314</v>
      </c>
      <c r="B5522" s="1817">
        <v>21555</v>
      </c>
      <c r="C5522" s="1546" t="s">
        <v>2905</v>
      </c>
      <c r="D5522" s="1546" t="s">
        <v>2907</v>
      </c>
      <c r="E5522" s="1546" t="s">
        <v>6210</v>
      </c>
      <c r="F5522" s="1546" t="s">
        <v>2621</v>
      </c>
      <c r="G5522" s="1818">
        <v>1</v>
      </c>
      <c r="H5522" s="1818">
        <v>4</v>
      </c>
      <c r="I5522" s="1818">
        <v>4</v>
      </c>
      <c r="J5522" s="1546" t="s">
        <v>6527</v>
      </c>
      <c r="K5522" s="1546" t="s">
        <v>6456</v>
      </c>
      <c r="L5522" s="1546" t="s">
        <v>6515</v>
      </c>
    </row>
    <row r="5523" spans="1:12">
      <c r="A5523" s="1546" t="s">
        <v>314</v>
      </c>
      <c r="B5523" s="1817">
        <v>21556</v>
      </c>
      <c r="C5523" s="1546" t="s">
        <v>2905</v>
      </c>
      <c r="D5523" s="1546" t="s">
        <v>2907</v>
      </c>
      <c r="E5523" s="1546" t="s">
        <v>6127</v>
      </c>
      <c r="F5523" s="1546" t="s">
        <v>847</v>
      </c>
      <c r="G5523" s="1818">
        <v>1</v>
      </c>
      <c r="H5523" s="1818">
        <v>4</v>
      </c>
      <c r="I5523" s="1818">
        <v>4</v>
      </c>
      <c r="J5523" s="1546" t="s">
        <v>6527</v>
      </c>
      <c r="K5523" s="1546" t="s">
        <v>6456</v>
      </c>
      <c r="L5523" s="1546" t="s">
        <v>6515</v>
      </c>
    </row>
    <row r="5524" spans="1:12">
      <c r="A5524" s="1546" t="s">
        <v>314</v>
      </c>
      <c r="B5524" s="1817">
        <v>21557</v>
      </c>
      <c r="C5524" s="1546" t="s">
        <v>2905</v>
      </c>
      <c r="D5524" s="1546" t="s">
        <v>2907</v>
      </c>
      <c r="E5524" s="1546" t="s">
        <v>6103</v>
      </c>
      <c r="F5524" s="1546" t="s">
        <v>327</v>
      </c>
      <c r="G5524" s="1818">
        <v>2</v>
      </c>
      <c r="H5524" s="1818">
        <v>4</v>
      </c>
      <c r="I5524" s="1818">
        <v>8</v>
      </c>
      <c r="J5524" s="1546" t="s">
        <v>6527</v>
      </c>
      <c r="K5524" s="1546" t="s">
        <v>6456</v>
      </c>
      <c r="L5524" s="1546" t="s">
        <v>6515</v>
      </c>
    </row>
    <row r="5525" spans="1:12">
      <c r="A5525" s="1546" t="s">
        <v>314</v>
      </c>
      <c r="B5525" s="1817">
        <v>21558</v>
      </c>
      <c r="C5525" s="1546" t="s">
        <v>2905</v>
      </c>
      <c r="D5525" s="1546" t="s">
        <v>2907</v>
      </c>
      <c r="E5525" s="1546" t="s">
        <v>2895</v>
      </c>
      <c r="F5525" s="1546" t="s">
        <v>2894</v>
      </c>
      <c r="G5525" s="1818">
        <v>1</v>
      </c>
      <c r="H5525" s="1818">
        <v>4</v>
      </c>
      <c r="I5525" s="1818">
        <v>4</v>
      </c>
      <c r="J5525" s="1546" t="s">
        <v>6527</v>
      </c>
      <c r="K5525" s="1546" t="s">
        <v>6456</v>
      </c>
      <c r="L5525" s="1546" t="s">
        <v>6515</v>
      </c>
    </row>
    <row r="5526" spans="1:12">
      <c r="A5526" s="1546" t="s">
        <v>314</v>
      </c>
      <c r="B5526" s="1817">
        <v>21559</v>
      </c>
      <c r="C5526" s="1546" t="s">
        <v>2905</v>
      </c>
      <c r="D5526" s="1546" t="s">
        <v>2907</v>
      </c>
      <c r="E5526" s="1546" t="s">
        <v>310</v>
      </c>
      <c r="F5526" s="1546" t="s">
        <v>311</v>
      </c>
      <c r="G5526" s="1818">
        <v>1</v>
      </c>
      <c r="H5526" s="1818">
        <v>4</v>
      </c>
      <c r="I5526" s="1818">
        <v>4</v>
      </c>
      <c r="J5526" s="1546" t="s">
        <v>6527</v>
      </c>
      <c r="K5526" s="1546" t="s">
        <v>6456</v>
      </c>
      <c r="L5526" s="1546" t="s">
        <v>6515</v>
      </c>
    </row>
    <row r="5527" spans="1:12">
      <c r="A5527" s="1546" t="s">
        <v>314</v>
      </c>
      <c r="B5527" s="1817">
        <v>21560</v>
      </c>
      <c r="C5527" s="1546" t="s">
        <v>2905</v>
      </c>
      <c r="D5527" s="1546" t="s">
        <v>2907</v>
      </c>
      <c r="E5527" s="1546" t="s">
        <v>844</v>
      </c>
      <c r="F5527" s="1546" t="s">
        <v>843</v>
      </c>
      <c r="G5527" s="1818">
        <v>1</v>
      </c>
      <c r="H5527" s="1818">
        <v>4</v>
      </c>
      <c r="I5527" s="1818">
        <v>4</v>
      </c>
      <c r="J5527" s="1546" t="s">
        <v>6527</v>
      </c>
      <c r="K5527" s="1546" t="s">
        <v>6456</v>
      </c>
      <c r="L5527" s="1546" t="s">
        <v>6515</v>
      </c>
    </row>
    <row r="5528" spans="1:12">
      <c r="A5528" s="1546" t="s">
        <v>314</v>
      </c>
      <c r="B5528" s="1817">
        <v>21561</v>
      </c>
      <c r="C5528" s="1546" t="s">
        <v>2905</v>
      </c>
      <c r="D5528" s="1546" t="s">
        <v>2907</v>
      </c>
      <c r="E5528" s="1546" t="s">
        <v>2893</v>
      </c>
      <c r="F5528" s="1546" t="s">
        <v>2892</v>
      </c>
      <c r="G5528" s="1818">
        <v>1</v>
      </c>
      <c r="H5528" s="1818">
        <v>4</v>
      </c>
      <c r="I5528" s="1818">
        <v>4</v>
      </c>
      <c r="J5528" s="1546" t="s">
        <v>6527</v>
      </c>
      <c r="K5528" s="1546" t="s">
        <v>6456</v>
      </c>
      <c r="L5528" s="1546" t="s">
        <v>6515</v>
      </c>
    </row>
    <row r="5529" spans="1:12">
      <c r="A5529" s="1546" t="s">
        <v>314</v>
      </c>
      <c r="B5529" s="1817">
        <v>21562</v>
      </c>
      <c r="C5529" s="1546" t="s">
        <v>2905</v>
      </c>
      <c r="D5529" s="1546" t="s">
        <v>2907</v>
      </c>
      <c r="E5529" s="1546" t="s">
        <v>6100</v>
      </c>
      <c r="F5529" s="1546" t="s">
        <v>280</v>
      </c>
      <c r="G5529" s="1818">
        <v>1</v>
      </c>
      <c r="H5529" s="1818">
        <v>4</v>
      </c>
      <c r="I5529" s="1818">
        <v>4</v>
      </c>
      <c r="J5529" s="1546" t="s">
        <v>6527</v>
      </c>
      <c r="K5529" s="1546" t="s">
        <v>6456</v>
      </c>
      <c r="L5529" s="1546" t="s">
        <v>6515</v>
      </c>
    </row>
    <row r="5530" spans="1:12">
      <c r="A5530" s="1546" t="s">
        <v>314</v>
      </c>
      <c r="B5530" s="1817">
        <v>21564</v>
      </c>
      <c r="C5530" s="1546" t="s">
        <v>2905</v>
      </c>
      <c r="D5530" s="1546" t="s">
        <v>2907</v>
      </c>
      <c r="E5530" s="1546" t="s">
        <v>2912</v>
      </c>
      <c r="F5530" s="1546" t="s">
        <v>5997</v>
      </c>
      <c r="G5530" s="1818">
        <v>7</v>
      </c>
      <c r="H5530" s="1818">
        <v>1</v>
      </c>
      <c r="I5530" s="1818">
        <v>7</v>
      </c>
      <c r="J5530" s="1546" t="s">
        <v>6527</v>
      </c>
      <c r="K5530" s="1546" t="s">
        <v>6456</v>
      </c>
      <c r="L5530" s="1546" t="s">
        <v>6515</v>
      </c>
    </row>
    <row r="5531" spans="1:12">
      <c r="A5531" s="1546" t="s">
        <v>314</v>
      </c>
      <c r="B5531" s="1817">
        <v>21566</v>
      </c>
      <c r="C5531" s="1546" t="s">
        <v>2905</v>
      </c>
      <c r="D5531" s="1546" t="s">
        <v>2907</v>
      </c>
      <c r="E5531" s="1546" t="s">
        <v>494</v>
      </c>
      <c r="F5531" s="1546" t="s">
        <v>303</v>
      </c>
      <c r="G5531" s="1818">
        <v>1</v>
      </c>
      <c r="H5531" s="1818">
        <v>50</v>
      </c>
      <c r="I5531" s="1818">
        <v>50</v>
      </c>
      <c r="J5531" s="1546" t="s">
        <v>6527</v>
      </c>
      <c r="K5531" s="1546" t="s">
        <v>6456</v>
      </c>
      <c r="L5531" s="1546" t="s">
        <v>6515</v>
      </c>
    </row>
    <row r="5532" spans="1:12">
      <c r="A5532" s="1546" t="s">
        <v>314</v>
      </c>
      <c r="B5532" s="1817">
        <v>21567</v>
      </c>
      <c r="C5532" s="1546" t="s">
        <v>2905</v>
      </c>
      <c r="D5532" s="1546" t="s">
        <v>2907</v>
      </c>
      <c r="E5532" s="1546" t="s">
        <v>495</v>
      </c>
      <c r="F5532" s="1546" t="s">
        <v>303</v>
      </c>
      <c r="G5532" s="1818">
        <v>1</v>
      </c>
      <c r="H5532" s="1818">
        <v>50</v>
      </c>
      <c r="I5532" s="1818">
        <v>50</v>
      </c>
      <c r="J5532" s="1546" t="s">
        <v>6527</v>
      </c>
      <c r="K5532" s="1546" t="s">
        <v>6456</v>
      </c>
      <c r="L5532" s="1546" t="s">
        <v>6515</v>
      </c>
    </row>
    <row r="5533" spans="1:12">
      <c r="A5533" s="1546" t="s">
        <v>314</v>
      </c>
      <c r="B5533" s="1817">
        <v>21568</v>
      </c>
      <c r="C5533" s="1546" t="s">
        <v>2905</v>
      </c>
      <c r="D5533" s="1546" t="s">
        <v>2907</v>
      </c>
      <c r="E5533" s="1546" t="s">
        <v>496</v>
      </c>
      <c r="F5533" s="1546" t="s">
        <v>303</v>
      </c>
      <c r="G5533" s="1818">
        <v>1</v>
      </c>
      <c r="H5533" s="1818">
        <v>50</v>
      </c>
      <c r="I5533" s="1818">
        <v>50</v>
      </c>
      <c r="J5533" s="1546" t="s">
        <v>6527</v>
      </c>
      <c r="K5533" s="1546" t="s">
        <v>6456</v>
      </c>
      <c r="L5533" s="1546" t="s">
        <v>6515</v>
      </c>
    </row>
    <row r="5534" spans="1:12">
      <c r="A5534" s="1546" t="s">
        <v>314</v>
      </c>
      <c r="B5534" s="1817">
        <v>21570</v>
      </c>
      <c r="C5534" s="1546" t="s">
        <v>2905</v>
      </c>
      <c r="D5534" s="1546" t="s">
        <v>2907</v>
      </c>
      <c r="E5534" s="1546" t="s">
        <v>6205</v>
      </c>
      <c r="F5534" s="1546" t="s">
        <v>2563</v>
      </c>
      <c r="G5534" s="1818">
        <v>1</v>
      </c>
      <c r="H5534" s="1818">
        <v>20</v>
      </c>
      <c r="I5534" s="1818">
        <v>20</v>
      </c>
      <c r="J5534" s="1546" t="s">
        <v>6527</v>
      </c>
      <c r="K5534" s="1546" t="s">
        <v>6456</v>
      </c>
      <c r="L5534" s="1546" t="s">
        <v>6515</v>
      </c>
    </row>
    <row r="5535" spans="1:12">
      <c r="A5535" s="1546" t="s">
        <v>314</v>
      </c>
      <c r="B5535" s="1817">
        <v>21572</v>
      </c>
      <c r="C5535" s="1546" t="s">
        <v>2905</v>
      </c>
      <c r="D5535" s="1546" t="s">
        <v>2907</v>
      </c>
      <c r="E5535" s="1546" t="s">
        <v>6666</v>
      </c>
      <c r="F5535" s="1546" t="s">
        <v>652</v>
      </c>
      <c r="G5535" s="1818">
        <v>2</v>
      </c>
      <c r="H5535" s="1818">
        <v>1</v>
      </c>
      <c r="I5535" s="1818">
        <v>2</v>
      </c>
      <c r="J5535" s="1546" t="s">
        <v>6527</v>
      </c>
      <c r="K5535" s="1546" t="s">
        <v>6456</v>
      </c>
      <c r="L5535" s="1546" t="s">
        <v>6515</v>
      </c>
    </row>
    <row r="5536" spans="1:12">
      <c r="A5536" s="1546" t="s">
        <v>314</v>
      </c>
      <c r="B5536" s="1817">
        <v>21594</v>
      </c>
      <c r="C5536" s="1546" t="s">
        <v>2905</v>
      </c>
      <c r="D5536" s="1546" t="s">
        <v>2915</v>
      </c>
      <c r="E5536" s="1546" t="s">
        <v>6240</v>
      </c>
      <c r="F5536" s="1546" t="s">
        <v>349</v>
      </c>
      <c r="G5536" s="1818">
        <v>1</v>
      </c>
      <c r="H5536" s="1818">
        <v>5</v>
      </c>
      <c r="I5536" s="1818">
        <v>5</v>
      </c>
      <c r="J5536" s="1546" t="s">
        <v>6527</v>
      </c>
      <c r="K5536" s="1546" t="s">
        <v>6456</v>
      </c>
      <c r="L5536" s="1546" t="s">
        <v>6515</v>
      </c>
    </row>
    <row r="5537" spans="1:12">
      <c r="A5537" s="1546" t="s">
        <v>314</v>
      </c>
      <c r="B5537" s="1817">
        <v>21595</v>
      </c>
      <c r="C5537" s="1546" t="s">
        <v>2905</v>
      </c>
      <c r="D5537" s="1546" t="s">
        <v>2915</v>
      </c>
      <c r="E5537" s="1546" t="s">
        <v>6145</v>
      </c>
      <c r="F5537" s="1546" t="s">
        <v>6146</v>
      </c>
      <c r="G5537" s="1818">
        <v>1</v>
      </c>
      <c r="H5537" s="1818">
        <v>5</v>
      </c>
      <c r="I5537" s="1818">
        <v>5</v>
      </c>
      <c r="J5537" s="1546" t="s">
        <v>6527</v>
      </c>
      <c r="K5537" s="1546" t="s">
        <v>6456</v>
      </c>
      <c r="L5537" s="1546" t="s">
        <v>6515</v>
      </c>
    </row>
    <row r="5538" spans="1:12">
      <c r="A5538" s="1546" t="s">
        <v>314</v>
      </c>
      <c r="B5538" s="1817">
        <v>21596</v>
      </c>
      <c r="C5538" s="1546" t="s">
        <v>2905</v>
      </c>
      <c r="D5538" s="1546" t="s">
        <v>2915</v>
      </c>
      <c r="E5538" s="1546" t="s">
        <v>458</v>
      </c>
      <c r="F5538" s="1546" t="s">
        <v>457</v>
      </c>
      <c r="G5538" s="1818">
        <v>1</v>
      </c>
      <c r="H5538" s="1818">
        <v>5</v>
      </c>
      <c r="I5538" s="1818">
        <v>5</v>
      </c>
      <c r="J5538" s="1546" t="s">
        <v>6527</v>
      </c>
      <c r="K5538" s="1546" t="s">
        <v>6456</v>
      </c>
      <c r="L5538" s="1546" t="s">
        <v>6515</v>
      </c>
    </row>
    <row r="5539" spans="1:12">
      <c r="A5539" s="1546" t="s">
        <v>314</v>
      </c>
      <c r="B5539" s="1817">
        <v>21598</v>
      </c>
      <c r="C5539" s="1546" t="s">
        <v>2905</v>
      </c>
      <c r="D5539" s="1546" t="s">
        <v>2915</v>
      </c>
      <c r="E5539" s="1546" t="s">
        <v>6242</v>
      </c>
      <c r="F5539" s="1546" t="s">
        <v>313</v>
      </c>
      <c r="G5539" s="1818">
        <v>1</v>
      </c>
      <c r="H5539" s="1818">
        <v>5</v>
      </c>
      <c r="I5539" s="1818">
        <v>5</v>
      </c>
      <c r="J5539" s="1546" t="s">
        <v>6527</v>
      </c>
      <c r="K5539" s="1546" t="s">
        <v>6456</v>
      </c>
      <c r="L5539" s="1546" t="s">
        <v>6515</v>
      </c>
    </row>
    <row r="5540" spans="1:12">
      <c r="A5540" s="1546" t="s">
        <v>314</v>
      </c>
      <c r="B5540" s="1817">
        <v>21599</v>
      </c>
      <c r="C5540" s="1546" t="s">
        <v>2905</v>
      </c>
      <c r="D5540" s="1546" t="s">
        <v>2915</v>
      </c>
      <c r="E5540" s="1546" t="s">
        <v>6251</v>
      </c>
      <c r="F5540" s="1546" t="s">
        <v>450</v>
      </c>
      <c r="G5540" s="1818">
        <v>1</v>
      </c>
      <c r="H5540" s="1818">
        <v>5</v>
      </c>
      <c r="I5540" s="1818">
        <v>5</v>
      </c>
      <c r="J5540" s="1546" t="s">
        <v>6527</v>
      </c>
      <c r="K5540" s="1546" t="s">
        <v>6456</v>
      </c>
      <c r="L5540" s="1546" t="s">
        <v>6515</v>
      </c>
    </row>
    <row r="5541" spans="1:12">
      <c r="A5541" s="1546" t="s">
        <v>314</v>
      </c>
      <c r="B5541" s="1817">
        <v>21601</v>
      </c>
      <c r="C5541" s="1546" t="s">
        <v>2905</v>
      </c>
      <c r="D5541" s="1546" t="s">
        <v>2915</v>
      </c>
      <c r="E5541" s="1546" t="s">
        <v>1061</v>
      </c>
      <c r="F5541" s="1546" t="s">
        <v>1060</v>
      </c>
      <c r="G5541" s="1818">
        <v>1</v>
      </c>
      <c r="H5541" s="1818">
        <v>5</v>
      </c>
      <c r="I5541" s="1818">
        <v>5</v>
      </c>
      <c r="J5541" s="1546" t="s">
        <v>6527</v>
      </c>
      <c r="K5541" s="1546" t="s">
        <v>6456</v>
      </c>
      <c r="L5541" s="1546" t="s">
        <v>6515</v>
      </c>
    </row>
    <row r="5542" spans="1:12">
      <c r="A5542" s="1546" t="s">
        <v>314</v>
      </c>
      <c r="B5542" s="1817">
        <v>21603</v>
      </c>
      <c r="C5542" s="1546" t="s">
        <v>2905</v>
      </c>
      <c r="D5542" s="1546" t="s">
        <v>2915</v>
      </c>
      <c r="E5542" s="1546" t="s">
        <v>937</v>
      </c>
      <c r="F5542" s="1546" t="s">
        <v>936</v>
      </c>
      <c r="G5542" s="1818">
        <v>1</v>
      </c>
      <c r="H5542" s="1818">
        <v>4</v>
      </c>
      <c r="I5542" s="1818">
        <v>4</v>
      </c>
      <c r="J5542" s="1546" t="s">
        <v>6527</v>
      </c>
      <c r="K5542" s="1546" t="s">
        <v>6456</v>
      </c>
      <c r="L5542" s="1546" t="s">
        <v>6515</v>
      </c>
    </row>
    <row r="5543" spans="1:12">
      <c r="A5543" s="1546" t="s">
        <v>314</v>
      </c>
      <c r="B5543" s="1817">
        <v>21604</v>
      </c>
      <c r="C5543" s="1546" t="s">
        <v>2905</v>
      </c>
      <c r="D5543" s="1546" t="s">
        <v>2915</v>
      </c>
      <c r="E5543" s="1546" t="s">
        <v>6103</v>
      </c>
      <c r="F5543" s="1546" t="s">
        <v>327</v>
      </c>
      <c r="G5543" s="1818">
        <v>2</v>
      </c>
      <c r="H5543" s="1818">
        <v>4</v>
      </c>
      <c r="I5543" s="1818">
        <v>8</v>
      </c>
      <c r="J5543" s="1546" t="s">
        <v>6527</v>
      </c>
      <c r="K5543" s="1546" t="s">
        <v>6456</v>
      </c>
      <c r="L5543" s="1546" t="s">
        <v>6515</v>
      </c>
    </row>
    <row r="5544" spans="1:12">
      <c r="A5544" s="1546" t="s">
        <v>314</v>
      </c>
      <c r="B5544" s="1817">
        <v>21605</v>
      </c>
      <c r="C5544" s="1546" t="s">
        <v>2905</v>
      </c>
      <c r="D5544" s="1546" t="s">
        <v>2915</v>
      </c>
      <c r="E5544" s="1546" t="s">
        <v>310</v>
      </c>
      <c r="F5544" s="1546" t="s">
        <v>311</v>
      </c>
      <c r="G5544" s="1818">
        <v>1</v>
      </c>
      <c r="H5544" s="1818">
        <v>4</v>
      </c>
      <c r="I5544" s="1818">
        <v>4</v>
      </c>
      <c r="J5544" s="1546" t="s">
        <v>6527</v>
      </c>
      <c r="K5544" s="1546" t="s">
        <v>6456</v>
      </c>
      <c r="L5544" s="1546" t="s">
        <v>6515</v>
      </c>
    </row>
    <row r="5545" spans="1:12">
      <c r="A5545" s="1546" t="s">
        <v>314</v>
      </c>
      <c r="B5545" s="1817">
        <v>21606</v>
      </c>
      <c r="C5545" s="1546" t="s">
        <v>2905</v>
      </c>
      <c r="D5545" s="1546" t="s">
        <v>2915</v>
      </c>
      <c r="E5545" s="1546" t="s">
        <v>844</v>
      </c>
      <c r="F5545" s="1546" t="s">
        <v>843</v>
      </c>
      <c r="G5545" s="1818">
        <v>1</v>
      </c>
      <c r="H5545" s="1818">
        <v>4</v>
      </c>
      <c r="I5545" s="1818">
        <v>4</v>
      </c>
      <c r="J5545" s="1546" t="s">
        <v>6527</v>
      </c>
      <c r="K5545" s="1546" t="s">
        <v>6456</v>
      </c>
      <c r="L5545" s="1546" t="s">
        <v>6515</v>
      </c>
    </row>
    <row r="5546" spans="1:12">
      <c r="A5546" s="1546" t="s">
        <v>314</v>
      </c>
      <c r="B5546" s="1817">
        <v>21607</v>
      </c>
      <c r="C5546" s="1546" t="s">
        <v>2905</v>
      </c>
      <c r="D5546" s="1546" t="s">
        <v>2915</v>
      </c>
      <c r="E5546" s="1546" t="s">
        <v>1912</v>
      </c>
      <c r="F5546" s="1546" t="s">
        <v>1913</v>
      </c>
      <c r="G5546" s="1818">
        <v>2</v>
      </c>
      <c r="H5546" s="1818">
        <v>6</v>
      </c>
      <c r="I5546" s="1818">
        <v>12</v>
      </c>
      <c r="J5546" s="1546" t="s">
        <v>6527</v>
      </c>
      <c r="K5546" s="1546" t="s">
        <v>6456</v>
      </c>
      <c r="L5546" s="1546" t="s">
        <v>6515</v>
      </c>
    </row>
    <row r="5547" spans="1:12">
      <c r="A5547" s="1546" t="s">
        <v>314</v>
      </c>
      <c r="B5547" s="1817">
        <v>21608</v>
      </c>
      <c r="C5547" s="1546" t="s">
        <v>2905</v>
      </c>
      <c r="D5547" s="1546" t="s">
        <v>2915</v>
      </c>
      <c r="E5547" s="1546" t="s">
        <v>873</v>
      </c>
      <c r="F5547" s="1546" t="s">
        <v>6284</v>
      </c>
      <c r="G5547" s="1818">
        <v>1</v>
      </c>
      <c r="H5547" s="1818">
        <v>4</v>
      </c>
      <c r="I5547" s="1818">
        <v>4</v>
      </c>
      <c r="J5547" s="1546" t="s">
        <v>6527</v>
      </c>
      <c r="K5547" s="1546" t="s">
        <v>6456</v>
      </c>
      <c r="L5547" s="1546" t="s">
        <v>6515</v>
      </c>
    </row>
    <row r="5548" spans="1:12">
      <c r="A5548" s="1546" t="s">
        <v>314</v>
      </c>
      <c r="B5548" s="1817">
        <v>21610</v>
      </c>
      <c r="C5548" s="1546" t="s">
        <v>2905</v>
      </c>
      <c r="D5548" s="1546" t="s">
        <v>2915</v>
      </c>
      <c r="E5548" s="1546" t="s">
        <v>495</v>
      </c>
      <c r="F5548" s="1546" t="s">
        <v>303</v>
      </c>
      <c r="G5548" s="1818">
        <v>1</v>
      </c>
      <c r="H5548" s="1818">
        <v>50</v>
      </c>
      <c r="I5548" s="1818">
        <v>50</v>
      </c>
      <c r="J5548" s="1546" t="s">
        <v>6527</v>
      </c>
      <c r="K5548" s="1546" t="s">
        <v>6456</v>
      </c>
      <c r="L5548" s="1546" t="s">
        <v>6515</v>
      </c>
    </row>
    <row r="5549" spans="1:12">
      <c r="A5549" s="1546" t="s">
        <v>314</v>
      </c>
      <c r="B5549" s="1817">
        <v>21611</v>
      </c>
      <c r="C5549" s="1546" t="s">
        <v>2905</v>
      </c>
      <c r="D5549" s="1546" t="s">
        <v>2915</v>
      </c>
      <c r="E5549" s="1546" t="s">
        <v>496</v>
      </c>
      <c r="F5549" s="1546" t="s">
        <v>303</v>
      </c>
      <c r="G5549" s="1818">
        <v>1</v>
      </c>
      <c r="H5549" s="1818">
        <v>50</v>
      </c>
      <c r="I5549" s="1818">
        <v>50</v>
      </c>
      <c r="J5549" s="1546" t="s">
        <v>6527</v>
      </c>
      <c r="K5549" s="1546" t="s">
        <v>6456</v>
      </c>
      <c r="L5549" s="1546" t="s">
        <v>6515</v>
      </c>
    </row>
    <row r="5550" spans="1:12">
      <c r="A5550" s="1546" t="s">
        <v>314</v>
      </c>
      <c r="B5550" s="1817">
        <v>21613</v>
      </c>
      <c r="C5550" s="1546" t="s">
        <v>2905</v>
      </c>
      <c r="D5550" s="1546" t="s">
        <v>2915</v>
      </c>
      <c r="E5550" s="1546" t="s">
        <v>6377</v>
      </c>
      <c r="F5550" s="1546" t="s">
        <v>6405</v>
      </c>
      <c r="G5550" s="1818">
        <v>1</v>
      </c>
      <c r="H5550" s="1818"/>
      <c r="I5550" s="1818">
        <v>10</v>
      </c>
      <c r="J5550" s="1546" t="s">
        <v>6523</v>
      </c>
      <c r="K5550" s="1546" t="s">
        <v>6456</v>
      </c>
      <c r="L5550" s="1546" t="s">
        <v>6515</v>
      </c>
    </row>
    <row r="5551" spans="1:12">
      <c r="A5551" s="1546" t="s">
        <v>314</v>
      </c>
      <c r="B5551" s="1817">
        <v>21615</v>
      </c>
      <c r="C5551" s="1546" t="s">
        <v>2905</v>
      </c>
      <c r="D5551" s="1546" t="s">
        <v>2915</v>
      </c>
      <c r="E5551" s="1546" t="s">
        <v>6666</v>
      </c>
      <c r="F5551" s="1546" t="s">
        <v>652</v>
      </c>
      <c r="G5551" s="1818"/>
      <c r="H5551" s="1818"/>
      <c r="I5551" s="1818">
        <v>1</v>
      </c>
      <c r="J5551" s="1546" t="s">
        <v>6523</v>
      </c>
      <c r="K5551" s="1546" t="s">
        <v>6456</v>
      </c>
      <c r="L5551" s="1546" t="s">
        <v>6515</v>
      </c>
    </row>
    <row r="5552" spans="1:12">
      <c r="A5552" s="1546" t="s">
        <v>314</v>
      </c>
      <c r="B5552" s="1817">
        <v>21651</v>
      </c>
      <c r="C5552" s="1546" t="s">
        <v>2905</v>
      </c>
      <c r="D5552" s="1546" t="s">
        <v>2919</v>
      </c>
      <c r="E5552" s="1546" t="s">
        <v>551</v>
      </c>
      <c r="F5552" s="1546" t="s">
        <v>552</v>
      </c>
      <c r="G5552" s="1818">
        <v>1</v>
      </c>
      <c r="H5552" s="1818">
        <v>10</v>
      </c>
      <c r="I5552" s="1818">
        <v>10</v>
      </c>
      <c r="J5552" s="1546" t="s">
        <v>6527</v>
      </c>
      <c r="K5552" s="1546" t="s">
        <v>6456</v>
      </c>
      <c r="L5552" s="1546" t="s">
        <v>6515</v>
      </c>
    </row>
    <row r="5553" spans="1:12">
      <c r="A5553" s="1546" t="s">
        <v>314</v>
      </c>
      <c r="B5553" s="1817">
        <v>21652</v>
      </c>
      <c r="C5553" s="1546" t="s">
        <v>2905</v>
      </c>
      <c r="D5553" s="1546" t="s">
        <v>2919</v>
      </c>
      <c r="E5553" s="1546" t="s">
        <v>1483</v>
      </c>
      <c r="F5553" s="1546" t="s">
        <v>6334</v>
      </c>
      <c r="G5553" s="1818">
        <v>1</v>
      </c>
      <c r="H5553" s="1818">
        <v>30</v>
      </c>
      <c r="I5553" s="1818">
        <v>30</v>
      </c>
      <c r="J5553" s="1546" t="s">
        <v>6527</v>
      </c>
      <c r="K5553" s="1546" t="s">
        <v>6456</v>
      </c>
      <c r="L5553" s="1546" t="s">
        <v>6515</v>
      </c>
    </row>
    <row r="5554" spans="1:12">
      <c r="A5554" s="1546" t="s">
        <v>314</v>
      </c>
      <c r="B5554" s="1817">
        <v>21654</v>
      </c>
      <c r="C5554" s="1546" t="s">
        <v>2905</v>
      </c>
      <c r="D5554" s="1546" t="s">
        <v>2919</v>
      </c>
      <c r="E5554" s="1546" t="s">
        <v>757</v>
      </c>
      <c r="F5554" s="1546" t="s">
        <v>758</v>
      </c>
      <c r="G5554" s="1818">
        <v>1</v>
      </c>
      <c r="H5554" s="1818">
        <v>5</v>
      </c>
      <c r="I5554" s="1818">
        <v>5</v>
      </c>
      <c r="J5554" s="1546" t="s">
        <v>6527</v>
      </c>
      <c r="K5554" s="1546" t="s">
        <v>6456</v>
      </c>
      <c r="L5554" s="1546" t="s">
        <v>6515</v>
      </c>
    </row>
    <row r="5555" spans="1:12">
      <c r="A5555" s="1546" t="s">
        <v>314</v>
      </c>
      <c r="B5555" s="1817">
        <v>21655</v>
      </c>
      <c r="C5555" s="1546" t="s">
        <v>2905</v>
      </c>
      <c r="D5555" s="1546" t="s">
        <v>2919</v>
      </c>
      <c r="E5555" s="1546" t="s">
        <v>5874</v>
      </c>
      <c r="F5555" s="1546" t="s">
        <v>6374</v>
      </c>
      <c r="G5555" s="1818">
        <v>2</v>
      </c>
      <c r="H5555" s="1818">
        <v>1</v>
      </c>
      <c r="I5555" s="1818">
        <v>2</v>
      </c>
      <c r="J5555" s="1546" t="s">
        <v>6527</v>
      </c>
      <c r="K5555" s="1546" t="s">
        <v>6456</v>
      </c>
      <c r="L5555" s="1546" t="s">
        <v>6515</v>
      </c>
    </row>
    <row r="5556" spans="1:12">
      <c r="A5556" s="1546" t="s">
        <v>314</v>
      </c>
      <c r="B5556" s="1817">
        <v>21656</v>
      </c>
      <c r="C5556" s="1546" t="s">
        <v>2905</v>
      </c>
      <c r="D5556" s="1546" t="s">
        <v>2919</v>
      </c>
      <c r="E5556" s="1546" t="s">
        <v>6393</v>
      </c>
      <c r="F5556" s="1546" t="s">
        <v>6231</v>
      </c>
      <c r="G5556" s="1818">
        <v>1</v>
      </c>
      <c r="H5556" s="1818">
        <v>5</v>
      </c>
      <c r="I5556" s="1818">
        <v>5</v>
      </c>
      <c r="J5556" s="1546" t="s">
        <v>6527</v>
      </c>
      <c r="K5556" s="1546" t="s">
        <v>6456</v>
      </c>
      <c r="L5556" s="1546" t="s">
        <v>6515</v>
      </c>
    </row>
    <row r="5557" spans="1:12">
      <c r="A5557" s="1546" t="s">
        <v>314</v>
      </c>
      <c r="B5557" s="1817">
        <v>21657</v>
      </c>
      <c r="C5557" s="1546" t="s">
        <v>2905</v>
      </c>
      <c r="D5557" s="1546" t="s">
        <v>2919</v>
      </c>
      <c r="E5557" s="1546" t="s">
        <v>6251</v>
      </c>
      <c r="F5557" s="1546" t="s">
        <v>450</v>
      </c>
      <c r="G5557" s="1818">
        <v>1</v>
      </c>
      <c r="H5557" s="1818">
        <v>5</v>
      </c>
      <c r="I5557" s="1818">
        <v>5</v>
      </c>
      <c r="J5557" s="1546" t="s">
        <v>6527</v>
      </c>
      <c r="K5557" s="1546" t="s">
        <v>6456</v>
      </c>
      <c r="L5557" s="1546" t="s">
        <v>6515</v>
      </c>
    </row>
    <row r="5558" spans="1:12">
      <c r="A5558" s="1546" t="s">
        <v>314</v>
      </c>
      <c r="B5558" s="1817">
        <v>21658</v>
      </c>
      <c r="C5558" s="1546" t="s">
        <v>2905</v>
      </c>
      <c r="D5558" s="1546" t="s">
        <v>2919</v>
      </c>
      <c r="E5558" s="1546" t="s">
        <v>6252</v>
      </c>
      <c r="F5558" s="1546" t="s">
        <v>448</v>
      </c>
      <c r="G5558" s="1818">
        <v>1</v>
      </c>
      <c r="H5558" s="1818">
        <v>5</v>
      </c>
      <c r="I5558" s="1818">
        <v>5</v>
      </c>
      <c r="J5558" s="1546" t="s">
        <v>6527</v>
      </c>
      <c r="K5558" s="1546" t="s">
        <v>6456</v>
      </c>
      <c r="L5558" s="1546" t="s">
        <v>6515</v>
      </c>
    </row>
    <row r="5559" spans="1:12">
      <c r="A5559" s="1546" t="s">
        <v>314</v>
      </c>
      <c r="B5559" s="1817">
        <v>21659</v>
      </c>
      <c r="C5559" s="1546" t="s">
        <v>2905</v>
      </c>
      <c r="D5559" s="1546" t="s">
        <v>2919</v>
      </c>
      <c r="E5559" s="1546" t="s">
        <v>6126</v>
      </c>
      <c r="F5559" s="1546" t="s">
        <v>857</v>
      </c>
      <c r="G5559" s="1818">
        <v>5</v>
      </c>
      <c r="H5559" s="1818">
        <v>1</v>
      </c>
      <c r="I5559" s="1818">
        <v>5</v>
      </c>
      <c r="J5559" s="1546" t="s">
        <v>6527</v>
      </c>
      <c r="K5559" s="1546" t="s">
        <v>6456</v>
      </c>
      <c r="L5559" s="1546" t="s">
        <v>6515</v>
      </c>
    </row>
    <row r="5560" spans="1:12">
      <c r="A5560" s="1546" t="s">
        <v>314</v>
      </c>
      <c r="B5560" s="1817">
        <v>21661</v>
      </c>
      <c r="C5560" s="1546" t="s">
        <v>2905</v>
      </c>
      <c r="D5560" s="1546" t="s">
        <v>2919</v>
      </c>
      <c r="E5560" s="1546" t="s">
        <v>6137</v>
      </c>
      <c r="F5560" s="1546" t="s">
        <v>999</v>
      </c>
      <c r="G5560" s="1818">
        <v>1</v>
      </c>
      <c r="H5560" s="1818">
        <v>4</v>
      </c>
      <c r="I5560" s="1818">
        <v>4</v>
      </c>
      <c r="J5560" s="1546" t="s">
        <v>6527</v>
      </c>
      <c r="K5560" s="1546" t="s">
        <v>6456</v>
      </c>
      <c r="L5560" s="1546" t="s">
        <v>6515</v>
      </c>
    </row>
    <row r="5561" spans="1:12">
      <c r="A5561" s="1546" t="s">
        <v>314</v>
      </c>
      <c r="B5561" s="1817">
        <v>21662</v>
      </c>
      <c r="C5561" s="1546" t="s">
        <v>2905</v>
      </c>
      <c r="D5561" s="1546" t="s">
        <v>2919</v>
      </c>
      <c r="E5561" s="1546" t="s">
        <v>6554</v>
      </c>
      <c r="F5561" s="1546" t="s">
        <v>845</v>
      </c>
      <c r="G5561" s="1818">
        <v>1</v>
      </c>
      <c r="H5561" s="1818">
        <v>4</v>
      </c>
      <c r="I5561" s="1818">
        <v>4</v>
      </c>
      <c r="J5561" s="1546" t="s">
        <v>6527</v>
      </c>
      <c r="K5561" s="1546" t="s">
        <v>6456</v>
      </c>
      <c r="L5561" s="1546" t="s">
        <v>6515</v>
      </c>
    </row>
    <row r="5562" spans="1:12">
      <c r="A5562" s="1546" t="s">
        <v>314</v>
      </c>
      <c r="B5562" s="1817">
        <v>21663</v>
      </c>
      <c r="C5562" s="1546" t="s">
        <v>2905</v>
      </c>
      <c r="D5562" s="1546" t="s">
        <v>2919</v>
      </c>
      <c r="E5562" s="1546" t="s">
        <v>6530</v>
      </c>
      <c r="F5562" s="1546" t="s">
        <v>323</v>
      </c>
      <c r="G5562" s="1818">
        <v>1</v>
      </c>
      <c r="H5562" s="1818">
        <v>4</v>
      </c>
      <c r="I5562" s="1818">
        <v>4</v>
      </c>
      <c r="J5562" s="1546" t="s">
        <v>6527</v>
      </c>
      <c r="K5562" s="1546" t="s">
        <v>6456</v>
      </c>
      <c r="L5562" s="1546" t="s">
        <v>6515</v>
      </c>
    </row>
    <row r="5563" spans="1:12">
      <c r="A5563" s="1546" t="s">
        <v>314</v>
      </c>
      <c r="B5563" s="1817">
        <v>21667</v>
      </c>
      <c r="C5563" s="1546" t="s">
        <v>2905</v>
      </c>
      <c r="D5563" s="1546" t="s">
        <v>2919</v>
      </c>
      <c r="E5563" s="1546" t="s">
        <v>6260</v>
      </c>
      <c r="F5563" s="1546" t="s">
        <v>567</v>
      </c>
      <c r="G5563" s="1818">
        <v>2</v>
      </c>
      <c r="H5563" s="1818">
        <v>10</v>
      </c>
      <c r="I5563" s="1818">
        <v>20</v>
      </c>
      <c r="J5563" s="1546" t="s">
        <v>6527</v>
      </c>
      <c r="K5563" s="1546" t="s">
        <v>6456</v>
      </c>
      <c r="L5563" s="1546" t="s">
        <v>6515</v>
      </c>
    </row>
    <row r="5564" spans="1:12">
      <c r="A5564" s="1546" t="s">
        <v>314</v>
      </c>
      <c r="B5564" s="1817">
        <v>21669</v>
      </c>
      <c r="C5564" s="1546" t="s">
        <v>2905</v>
      </c>
      <c r="D5564" s="1546" t="s">
        <v>2919</v>
      </c>
      <c r="E5564" s="1546" t="s">
        <v>779</v>
      </c>
      <c r="F5564" s="1546" t="s">
        <v>6515</v>
      </c>
      <c r="G5564" s="1818"/>
      <c r="H5564" s="1818"/>
      <c r="I5564" s="1818">
        <v>10</v>
      </c>
      <c r="J5564" s="1546" t="s">
        <v>6523</v>
      </c>
      <c r="K5564" s="1546" t="s">
        <v>6456</v>
      </c>
      <c r="L5564" s="1546" t="s">
        <v>6515</v>
      </c>
    </row>
    <row r="5565" spans="1:12">
      <c r="A5565" s="1546" t="s">
        <v>314</v>
      </c>
      <c r="B5565" s="1817">
        <v>21670</v>
      </c>
      <c r="C5565" s="1546" t="s">
        <v>2905</v>
      </c>
      <c r="D5565" s="1546" t="s">
        <v>2919</v>
      </c>
      <c r="E5565" s="1546" t="s">
        <v>2876</v>
      </c>
      <c r="F5565" s="1546" t="s">
        <v>303</v>
      </c>
      <c r="G5565" s="1818">
        <v>2</v>
      </c>
      <c r="H5565" s="1818">
        <v>24</v>
      </c>
      <c r="I5565" s="1818">
        <v>48</v>
      </c>
      <c r="J5565" s="1546" t="s">
        <v>6527</v>
      </c>
      <c r="K5565" s="1546" t="s">
        <v>6456</v>
      </c>
      <c r="L5565" s="1546" t="s">
        <v>6515</v>
      </c>
    </row>
    <row r="5566" spans="1:12">
      <c r="A5566" s="1546" t="s">
        <v>314</v>
      </c>
      <c r="B5566" s="1817">
        <v>21671</v>
      </c>
      <c r="C5566" s="1546" t="s">
        <v>2905</v>
      </c>
      <c r="D5566" s="1546" t="s">
        <v>2919</v>
      </c>
      <c r="E5566" s="1546" t="s">
        <v>2876</v>
      </c>
      <c r="F5566" s="1546" t="s">
        <v>303</v>
      </c>
      <c r="G5566" s="1818">
        <v>2</v>
      </c>
      <c r="H5566" s="1818">
        <v>24</v>
      </c>
      <c r="I5566" s="1818">
        <v>48</v>
      </c>
      <c r="J5566" s="1546" t="s">
        <v>6527</v>
      </c>
      <c r="K5566" s="1546" t="s">
        <v>6456</v>
      </c>
      <c r="L5566" s="1546" t="s">
        <v>6515</v>
      </c>
    </row>
    <row r="5567" spans="1:12">
      <c r="A5567" s="1546" t="s">
        <v>314</v>
      </c>
      <c r="B5567" s="1817">
        <v>21697</v>
      </c>
      <c r="C5567" s="1546" t="s">
        <v>2905</v>
      </c>
      <c r="D5567" s="1546" t="s">
        <v>2920</v>
      </c>
      <c r="E5567" s="1546" t="s">
        <v>2021</v>
      </c>
      <c r="F5567" s="1546" t="s">
        <v>2022</v>
      </c>
      <c r="G5567" s="1818">
        <v>1</v>
      </c>
      <c r="H5567" s="1818">
        <v>5</v>
      </c>
      <c r="I5567" s="1818">
        <v>5</v>
      </c>
      <c r="J5567" s="1546" t="s">
        <v>6527</v>
      </c>
      <c r="K5567" s="1546" t="s">
        <v>6456</v>
      </c>
      <c r="L5567" s="1546" t="s">
        <v>6515</v>
      </c>
    </row>
    <row r="5568" spans="1:12">
      <c r="A5568" s="1546" t="s">
        <v>314</v>
      </c>
      <c r="B5568" s="1817">
        <v>21698</v>
      </c>
      <c r="C5568" s="1546" t="s">
        <v>2905</v>
      </c>
      <c r="D5568" s="1546" t="s">
        <v>2920</v>
      </c>
      <c r="E5568" s="1546" t="s">
        <v>6327</v>
      </c>
      <c r="F5568" s="1546" t="s">
        <v>5947</v>
      </c>
      <c r="G5568" s="1818">
        <v>1</v>
      </c>
      <c r="H5568" s="1818">
        <v>5</v>
      </c>
      <c r="I5568" s="1818">
        <v>5</v>
      </c>
      <c r="J5568" s="1546" t="s">
        <v>6527</v>
      </c>
      <c r="K5568" s="1546" t="s">
        <v>6456</v>
      </c>
      <c r="L5568" s="1546" t="s">
        <v>6515</v>
      </c>
    </row>
    <row r="5569" spans="1:12">
      <c r="A5569" s="1546" t="s">
        <v>314</v>
      </c>
      <c r="B5569" s="1817">
        <v>21699</v>
      </c>
      <c r="C5569" s="1546" t="s">
        <v>2905</v>
      </c>
      <c r="D5569" s="1546" t="s">
        <v>2920</v>
      </c>
      <c r="E5569" s="1546" t="s">
        <v>6617</v>
      </c>
      <c r="F5569" s="1546" t="s">
        <v>603</v>
      </c>
      <c r="G5569" s="1818">
        <v>1</v>
      </c>
      <c r="H5569" s="1818">
        <v>5</v>
      </c>
      <c r="I5569" s="1818">
        <v>5</v>
      </c>
      <c r="J5569" s="1546" t="s">
        <v>6527</v>
      </c>
      <c r="K5569" s="1546" t="s">
        <v>6456</v>
      </c>
      <c r="L5569" s="1546" t="s">
        <v>6515</v>
      </c>
    </row>
    <row r="5570" spans="1:12">
      <c r="A5570" s="1546" t="s">
        <v>314</v>
      </c>
      <c r="B5570" s="1817">
        <v>21701</v>
      </c>
      <c r="C5570" s="1546" t="s">
        <v>2905</v>
      </c>
      <c r="D5570" s="1546" t="s">
        <v>2920</v>
      </c>
      <c r="E5570" s="1546" t="s">
        <v>277</v>
      </c>
      <c r="F5570" s="1546" t="s">
        <v>278</v>
      </c>
      <c r="G5570" s="1818">
        <v>1</v>
      </c>
      <c r="H5570" s="1818">
        <v>4</v>
      </c>
      <c r="I5570" s="1818">
        <v>4</v>
      </c>
      <c r="J5570" s="1546" t="s">
        <v>6527</v>
      </c>
      <c r="K5570" s="1546" t="s">
        <v>6456</v>
      </c>
      <c r="L5570" s="1546" t="s">
        <v>6515</v>
      </c>
    </row>
    <row r="5571" spans="1:12">
      <c r="A5571" s="1546" t="s">
        <v>314</v>
      </c>
      <c r="B5571" s="1817">
        <v>21702</v>
      </c>
      <c r="C5571" s="1546" t="s">
        <v>2905</v>
      </c>
      <c r="D5571" s="1546" t="s">
        <v>2920</v>
      </c>
      <c r="E5571" s="1546" t="s">
        <v>873</v>
      </c>
      <c r="F5571" s="1546" t="s">
        <v>6284</v>
      </c>
      <c r="G5571" s="1818">
        <v>1</v>
      </c>
      <c r="H5571" s="1818">
        <v>4</v>
      </c>
      <c r="I5571" s="1818">
        <v>4</v>
      </c>
      <c r="J5571" s="1546" t="s">
        <v>6527</v>
      </c>
      <c r="K5571" s="1546" t="s">
        <v>6456</v>
      </c>
      <c r="L5571" s="1546" t="s">
        <v>6515</v>
      </c>
    </row>
    <row r="5572" spans="1:12">
      <c r="A5572" s="1546" t="s">
        <v>314</v>
      </c>
      <c r="B5572" s="1817">
        <v>21703</v>
      </c>
      <c r="C5572" s="1546" t="s">
        <v>2905</v>
      </c>
      <c r="D5572" s="1546" t="s">
        <v>2920</v>
      </c>
      <c r="E5572" s="1546" t="s">
        <v>615</v>
      </c>
      <c r="F5572" s="1546" t="s">
        <v>826</v>
      </c>
      <c r="G5572" s="1818">
        <v>1</v>
      </c>
      <c r="H5572" s="1818">
        <v>4</v>
      </c>
      <c r="I5572" s="1818">
        <v>4</v>
      </c>
      <c r="J5572" s="1546" t="s">
        <v>6527</v>
      </c>
      <c r="K5572" s="1546" t="s">
        <v>6456</v>
      </c>
      <c r="L5572" s="1546" t="s">
        <v>6515</v>
      </c>
    </row>
    <row r="5573" spans="1:12">
      <c r="A5573" s="1546" t="s">
        <v>314</v>
      </c>
      <c r="B5573" s="1817">
        <v>21735</v>
      </c>
      <c r="C5573" s="1546" t="s">
        <v>2905</v>
      </c>
      <c r="D5573" s="1546" t="s">
        <v>2922</v>
      </c>
      <c r="E5573" s="1546" t="s">
        <v>580</v>
      </c>
      <c r="F5573" s="1546" t="s">
        <v>581</v>
      </c>
      <c r="G5573" s="1818">
        <v>1</v>
      </c>
      <c r="H5573" s="1818">
        <v>5</v>
      </c>
      <c r="I5573" s="1818">
        <v>5</v>
      </c>
      <c r="J5573" s="1546" t="s">
        <v>6527</v>
      </c>
      <c r="K5573" s="1546" t="s">
        <v>6456</v>
      </c>
      <c r="L5573" s="1546" t="s">
        <v>6515</v>
      </c>
    </row>
    <row r="5574" spans="1:12">
      <c r="A5574" s="1546" t="s">
        <v>314</v>
      </c>
      <c r="B5574" s="1817">
        <v>21736</v>
      </c>
      <c r="C5574" s="1546" t="s">
        <v>2905</v>
      </c>
      <c r="D5574" s="1546" t="s">
        <v>2922</v>
      </c>
      <c r="E5574" s="1546" t="s">
        <v>5874</v>
      </c>
      <c r="F5574" s="1546" t="s">
        <v>6374</v>
      </c>
      <c r="G5574" s="1818"/>
      <c r="H5574" s="1818"/>
      <c r="I5574" s="1818">
        <v>1</v>
      </c>
      <c r="J5574" s="1546" t="s">
        <v>6523</v>
      </c>
      <c r="K5574" s="1546" t="s">
        <v>6456</v>
      </c>
      <c r="L5574" s="1546" t="s">
        <v>6515</v>
      </c>
    </row>
    <row r="5575" spans="1:12">
      <c r="A5575" s="1546" t="s">
        <v>314</v>
      </c>
      <c r="B5575" s="1817">
        <v>21737</v>
      </c>
      <c r="C5575" s="1546" t="s">
        <v>2905</v>
      </c>
      <c r="D5575" s="1546" t="s">
        <v>2922</v>
      </c>
      <c r="E5575" s="1546" t="s">
        <v>757</v>
      </c>
      <c r="F5575" s="1546" t="s">
        <v>758</v>
      </c>
      <c r="G5575" s="1818"/>
      <c r="H5575" s="1818"/>
      <c r="I5575" s="1818">
        <v>1</v>
      </c>
      <c r="J5575" s="1546" t="s">
        <v>6523</v>
      </c>
      <c r="K5575" s="1546" t="s">
        <v>6456</v>
      </c>
      <c r="L5575" s="1546" t="s">
        <v>6515</v>
      </c>
    </row>
    <row r="5576" spans="1:12">
      <c r="A5576" s="1546" t="s">
        <v>314</v>
      </c>
      <c r="B5576" s="1817">
        <v>21738</v>
      </c>
      <c r="C5576" s="1546" t="s">
        <v>2905</v>
      </c>
      <c r="D5576" s="1546" t="s">
        <v>2922</v>
      </c>
      <c r="E5576" s="1546" t="s">
        <v>6317</v>
      </c>
      <c r="F5576" s="1546" t="s">
        <v>1274</v>
      </c>
      <c r="G5576" s="1818"/>
      <c r="H5576" s="1818"/>
      <c r="I5576" s="1818">
        <v>1</v>
      </c>
      <c r="J5576" s="1546" t="s">
        <v>6523</v>
      </c>
      <c r="K5576" s="1546" t="s">
        <v>6456</v>
      </c>
      <c r="L5576" s="1546" t="s">
        <v>6515</v>
      </c>
    </row>
    <row r="5577" spans="1:12">
      <c r="A5577" s="1546" t="s">
        <v>314</v>
      </c>
      <c r="B5577" s="1817">
        <v>21739</v>
      </c>
      <c r="C5577" s="1546" t="s">
        <v>2905</v>
      </c>
      <c r="D5577" s="1546" t="s">
        <v>2922</v>
      </c>
      <c r="E5577" s="1546" t="s">
        <v>5959</v>
      </c>
      <c r="F5577" s="1546" t="s">
        <v>1510</v>
      </c>
      <c r="G5577" s="1818"/>
      <c r="H5577" s="1818"/>
      <c r="I5577" s="1818">
        <v>1</v>
      </c>
      <c r="J5577" s="1546" t="s">
        <v>6523</v>
      </c>
      <c r="K5577" s="1546" t="s">
        <v>6456</v>
      </c>
      <c r="L5577" s="1546" t="s">
        <v>6515</v>
      </c>
    </row>
    <row r="5578" spans="1:12">
      <c r="A5578" s="1546" t="s">
        <v>314</v>
      </c>
      <c r="B5578" s="1817">
        <v>21740</v>
      </c>
      <c r="C5578" s="1546" t="s">
        <v>2905</v>
      </c>
      <c r="D5578" s="1546" t="s">
        <v>2922</v>
      </c>
      <c r="E5578" s="1546" t="s">
        <v>6270</v>
      </c>
      <c r="F5578" s="1546" t="s">
        <v>750</v>
      </c>
      <c r="G5578" s="1818"/>
      <c r="H5578" s="1818"/>
      <c r="I5578" s="1818">
        <v>1</v>
      </c>
      <c r="J5578" s="1546" t="s">
        <v>6523</v>
      </c>
      <c r="K5578" s="1546" t="s">
        <v>6456</v>
      </c>
      <c r="L5578" s="1546" t="s">
        <v>6515</v>
      </c>
    </row>
    <row r="5579" spans="1:12">
      <c r="A5579" s="1546" t="s">
        <v>314</v>
      </c>
      <c r="B5579" s="1817">
        <v>21741</v>
      </c>
      <c r="C5579" s="1546" t="s">
        <v>2905</v>
      </c>
      <c r="D5579" s="1546" t="s">
        <v>2922</v>
      </c>
      <c r="E5579" s="1546" t="s">
        <v>6233</v>
      </c>
      <c r="F5579" s="1546" t="s">
        <v>274</v>
      </c>
      <c r="G5579" s="1818">
        <v>1</v>
      </c>
      <c r="H5579" s="1818">
        <v>5</v>
      </c>
      <c r="I5579" s="1818">
        <v>5</v>
      </c>
      <c r="J5579" s="1546" t="s">
        <v>6527</v>
      </c>
      <c r="K5579" s="1546" t="s">
        <v>6456</v>
      </c>
      <c r="L5579" s="1546" t="s">
        <v>6515</v>
      </c>
    </row>
    <row r="5580" spans="1:12">
      <c r="A5580" s="1546" t="s">
        <v>314</v>
      </c>
      <c r="B5580" s="1817">
        <v>21743</v>
      </c>
      <c r="C5580" s="1546" t="s">
        <v>2905</v>
      </c>
      <c r="D5580" s="1546" t="s">
        <v>2922</v>
      </c>
      <c r="E5580" s="1546" t="s">
        <v>310</v>
      </c>
      <c r="F5580" s="1546" t="s">
        <v>311</v>
      </c>
      <c r="G5580" s="1818">
        <v>1</v>
      </c>
      <c r="H5580" s="1818">
        <v>4</v>
      </c>
      <c r="I5580" s="1818">
        <v>4</v>
      </c>
      <c r="J5580" s="1546" t="s">
        <v>6527</v>
      </c>
      <c r="K5580" s="1546" t="s">
        <v>6456</v>
      </c>
      <c r="L5580" s="1546" t="s">
        <v>6515</v>
      </c>
    </row>
    <row r="5581" spans="1:12">
      <c r="A5581" s="1546" t="s">
        <v>314</v>
      </c>
      <c r="B5581" s="1817">
        <v>21744</v>
      </c>
      <c r="C5581" s="1546" t="s">
        <v>2905</v>
      </c>
      <c r="D5581" s="1546" t="s">
        <v>2922</v>
      </c>
      <c r="E5581" s="1546" t="s">
        <v>277</v>
      </c>
      <c r="F5581" s="1546" t="s">
        <v>278</v>
      </c>
      <c r="G5581" s="1818"/>
      <c r="H5581" s="1818"/>
      <c r="I5581" s="1818">
        <v>2</v>
      </c>
      <c r="J5581" s="1546" t="s">
        <v>6523</v>
      </c>
      <c r="K5581" s="1546" t="s">
        <v>6456</v>
      </c>
      <c r="L5581" s="1546" t="s">
        <v>6515</v>
      </c>
    </row>
    <row r="5582" spans="1:12">
      <c r="A5582" s="1546" t="s">
        <v>314</v>
      </c>
      <c r="B5582" s="1817">
        <v>21746</v>
      </c>
      <c r="C5582" s="1546" t="s">
        <v>2905</v>
      </c>
      <c r="D5582" s="1546" t="s">
        <v>2922</v>
      </c>
      <c r="E5582" s="1546" t="s">
        <v>948</v>
      </c>
      <c r="F5582" s="1546" t="s">
        <v>947</v>
      </c>
      <c r="G5582" s="1818"/>
      <c r="H5582" s="1818"/>
      <c r="I5582" s="1818">
        <v>15</v>
      </c>
      <c r="J5582" s="1546" t="s">
        <v>6523</v>
      </c>
      <c r="K5582" s="1546" t="s">
        <v>6456</v>
      </c>
      <c r="L5582" s="1546" t="s">
        <v>6515</v>
      </c>
    </row>
    <row r="5583" spans="1:12">
      <c r="A5583" s="1546" t="s">
        <v>314</v>
      </c>
      <c r="B5583" s="1817">
        <v>21747</v>
      </c>
      <c r="C5583" s="1546" t="s">
        <v>2905</v>
      </c>
      <c r="D5583" s="1546" t="s">
        <v>2922</v>
      </c>
      <c r="E5583" s="1546" t="s">
        <v>6244</v>
      </c>
      <c r="F5583" s="1546" t="s">
        <v>379</v>
      </c>
      <c r="G5583" s="1818"/>
      <c r="H5583" s="1818"/>
      <c r="I5583" s="1818">
        <v>5</v>
      </c>
      <c r="J5583" s="1546" t="s">
        <v>6523</v>
      </c>
      <c r="K5583" s="1546" t="s">
        <v>6456</v>
      </c>
      <c r="L5583" s="1546" t="s">
        <v>6515</v>
      </c>
    </row>
    <row r="5584" spans="1:12">
      <c r="A5584" s="1546" t="s">
        <v>314</v>
      </c>
      <c r="B5584" s="1817">
        <v>21748</v>
      </c>
      <c r="C5584" s="1546" t="s">
        <v>2905</v>
      </c>
      <c r="D5584" s="1546" t="s">
        <v>2922</v>
      </c>
      <c r="E5584" s="1546" t="s">
        <v>6375</v>
      </c>
      <c r="F5584" s="1546" t="s">
        <v>1973</v>
      </c>
      <c r="G5584" s="1818"/>
      <c r="H5584" s="1818"/>
      <c r="I5584" s="1818">
        <v>5</v>
      </c>
      <c r="J5584" s="1546" t="s">
        <v>6523</v>
      </c>
      <c r="K5584" s="1546" t="s">
        <v>6456</v>
      </c>
      <c r="L5584" s="1546" t="s">
        <v>6515</v>
      </c>
    </row>
    <row r="5585" spans="1:12">
      <c r="A5585" s="1546" t="s">
        <v>314</v>
      </c>
      <c r="B5585" s="1817">
        <v>21750</v>
      </c>
      <c r="C5585" s="1546" t="s">
        <v>2905</v>
      </c>
      <c r="D5585" s="1546" t="s">
        <v>2922</v>
      </c>
      <c r="E5585" s="1546" t="s">
        <v>6398</v>
      </c>
      <c r="F5585" s="1546" t="s">
        <v>2716</v>
      </c>
      <c r="G5585" s="1818">
        <v>1</v>
      </c>
      <c r="H5585" s="1818">
        <v>4</v>
      </c>
      <c r="I5585" s="1818">
        <v>4</v>
      </c>
      <c r="J5585" s="1546" t="s">
        <v>6527</v>
      </c>
      <c r="K5585" s="1546" t="s">
        <v>6456</v>
      </c>
      <c r="L5585" s="1546" t="s">
        <v>6515</v>
      </c>
    </row>
    <row r="5586" spans="1:12">
      <c r="A5586" s="1546" t="s">
        <v>314</v>
      </c>
      <c r="B5586" s="1817">
        <v>21752</v>
      </c>
      <c r="C5586" s="1546" t="s">
        <v>2905</v>
      </c>
      <c r="D5586" s="1546" t="s">
        <v>2922</v>
      </c>
      <c r="E5586" s="1546" t="s">
        <v>2191</v>
      </c>
      <c r="F5586" s="1546" t="s">
        <v>6623</v>
      </c>
      <c r="G5586" s="1818"/>
      <c r="H5586" s="1818"/>
      <c r="I5586" s="1818">
        <v>10</v>
      </c>
      <c r="J5586" s="1546" t="s">
        <v>6523</v>
      </c>
      <c r="K5586" s="1546" t="s">
        <v>6456</v>
      </c>
      <c r="L5586" s="1546" t="s">
        <v>6515</v>
      </c>
    </row>
    <row r="5587" spans="1:12">
      <c r="A5587" s="1546" t="s">
        <v>314</v>
      </c>
      <c r="B5587" s="1817">
        <v>21754</v>
      </c>
      <c r="C5587" s="1546" t="s">
        <v>2905</v>
      </c>
      <c r="D5587" s="1546" t="s">
        <v>2922</v>
      </c>
      <c r="E5587" s="1546" t="s">
        <v>768</v>
      </c>
      <c r="F5587" s="1546" t="s">
        <v>769</v>
      </c>
      <c r="G5587" s="1818"/>
      <c r="H5587" s="1818"/>
      <c r="I5587" s="1818">
        <v>100</v>
      </c>
      <c r="J5587" s="1546" t="s">
        <v>6523</v>
      </c>
      <c r="K5587" s="1546" t="s">
        <v>6456</v>
      </c>
      <c r="L5587" s="1546" t="s">
        <v>6515</v>
      </c>
    </row>
    <row r="5588" spans="1:12">
      <c r="A5588" s="1546" t="s">
        <v>314</v>
      </c>
      <c r="B5588" s="1817">
        <v>21755</v>
      </c>
      <c r="C5588" s="1546" t="s">
        <v>2905</v>
      </c>
      <c r="D5588" s="1546" t="s">
        <v>2922</v>
      </c>
      <c r="E5588" s="1546" t="s">
        <v>770</v>
      </c>
      <c r="F5588" s="1546" t="s">
        <v>769</v>
      </c>
      <c r="G5588" s="1818"/>
      <c r="H5588" s="1818"/>
      <c r="I5588" s="1818">
        <v>250</v>
      </c>
      <c r="J5588" s="1546" t="s">
        <v>6523</v>
      </c>
      <c r="K5588" s="1546" t="s">
        <v>6456</v>
      </c>
      <c r="L5588" s="1546" t="s">
        <v>6515</v>
      </c>
    </row>
    <row r="5589" spans="1:12">
      <c r="A5589" s="1546" t="s">
        <v>314</v>
      </c>
      <c r="B5589" s="1817">
        <v>21757</v>
      </c>
      <c r="C5589" s="1546" t="s">
        <v>2905</v>
      </c>
      <c r="D5589" s="1546" t="s">
        <v>2922</v>
      </c>
      <c r="E5589" s="1546" t="s">
        <v>6353</v>
      </c>
      <c r="F5589" s="1546" t="s">
        <v>601</v>
      </c>
      <c r="G5589" s="1818"/>
      <c r="H5589" s="1818">
        <v>25</v>
      </c>
      <c r="I5589" s="1818">
        <v>25</v>
      </c>
      <c r="J5589" s="1546" t="s">
        <v>6523</v>
      </c>
      <c r="K5589" s="1546" t="s">
        <v>6456</v>
      </c>
      <c r="L5589" s="1546" t="s">
        <v>6515</v>
      </c>
    </row>
    <row r="5590" spans="1:12">
      <c r="A5590" s="1546" t="s">
        <v>314</v>
      </c>
      <c r="B5590" s="1817">
        <v>21758</v>
      </c>
      <c r="C5590" s="1546" t="s">
        <v>2905</v>
      </c>
      <c r="D5590" s="1546" t="s">
        <v>2922</v>
      </c>
      <c r="E5590" s="1546" t="s">
        <v>2923</v>
      </c>
      <c r="F5590" s="1546" t="s">
        <v>6515</v>
      </c>
      <c r="G5590" s="1818">
        <v>1</v>
      </c>
      <c r="H5590" s="1818"/>
      <c r="I5590" s="1818">
        <v>1</v>
      </c>
      <c r="J5590" s="1546" t="s">
        <v>6523</v>
      </c>
      <c r="K5590" s="1546" t="s">
        <v>6456</v>
      </c>
      <c r="L5590" s="1546" t="s">
        <v>6515</v>
      </c>
    </row>
    <row r="5591" spans="1:12">
      <c r="A5591" s="1546" t="s">
        <v>314</v>
      </c>
      <c r="B5591" s="1817">
        <v>21787</v>
      </c>
      <c r="C5591" s="1546" t="s">
        <v>2905</v>
      </c>
      <c r="D5591" s="1546" t="s">
        <v>2924</v>
      </c>
      <c r="E5591" s="1546" t="s">
        <v>1672</v>
      </c>
      <c r="F5591" s="1546" t="s">
        <v>577</v>
      </c>
      <c r="G5591" s="1818">
        <v>1</v>
      </c>
      <c r="H5591" s="1818">
        <v>5</v>
      </c>
      <c r="I5591" s="1818">
        <v>5</v>
      </c>
      <c r="J5591" s="1546" t="s">
        <v>6527</v>
      </c>
      <c r="K5591" s="1546" t="s">
        <v>6456</v>
      </c>
      <c r="L5591" s="1546" t="s">
        <v>6515</v>
      </c>
    </row>
    <row r="5592" spans="1:12">
      <c r="A5592" s="1546" t="s">
        <v>314</v>
      </c>
      <c r="B5592" s="1817">
        <v>21816</v>
      </c>
      <c r="C5592" s="1546" t="s">
        <v>2905</v>
      </c>
      <c r="D5592" s="1546" t="s">
        <v>2925</v>
      </c>
      <c r="E5592" s="1546" t="s">
        <v>711</v>
      </c>
      <c r="F5592" s="1546" t="s">
        <v>712</v>
      </c>
      <c r="G5592" s="1818">
        <v>5</v>
      </c>
      <c r="H5592" s="1818">
        <v>20</v>
      </c>
      <c r="I5592" s="1818">
        <v>100</v>
      </c>
      <c r="J5592" s="1546" t="s">
        <v>6527</v>
      </c>
      <c r="K5592" s="1546" t="s">
        <v>6456</v>
      </c>
      <c r="L5592" s="1546" t="s">
        <v>6515</v>
      </c>
    </row>
    <row r="5593" spans="1:12">
      <c r="A5593" s="1546" t="s">
        <v>314</v>
      </c>
      <c r="B5593" s="1817">
        <v>21855</v>
      </c>
      <c r="C5593" s="1546" t="s">
        <v>2905</v>
      </c>
      <c r="D5593" s="1546" t="s">
        <v>2926</v>
      </c>
      <c r="E5593" s="1546" t="s">
        <v>5885</v>
      </c>
      <c r="F5593" s="1546" t="s">
        <v>6346</v>
      </c>
      <c r="G5593" s="1818">
        <v>2</v>
      </c>
      <c r="H5593" s="1818">
        <v>1</v>
      </c>
      <c r="I5593" s="1818">
        <v>2</v>
      </c>
      <c r="J5593" s="1546" t="s">
        <v>6527</v>
      </c>
      <c r="K5593" s="1546" t="s">
        <v>6456</v>
      </c>
      <c r="L5593" s="1546" t="s">
        <v>6515</v>
      </c>
    </row>
    <row r="5594" spans="1:12">
      <c r="A5594" s="1546" t="s">
        <v>314</v>
      </c>
      <c r="B5594" s="1817">
        <v>21857</v>
      </c>
      <c r="C5594" s="1546" t="s">
        <v>2905</v>
      </c>
      <c r="D5594" s="1546" t="s">
        <v>2926</v>
      </c>
      <c r="E5594" s="1546" t="s">
        <v>6260</v>
      </c>
      <c r="F5594" s="1546" t="s">
        <v>567</v>
      </c>
      <c r="G5594" s="1818">
        <v>1</v>
      </c>
      <c r="H5594" s="1818">
        <v>10</v>
      </c>
      <c r="I5594" s="1818">
        <v>10</v>
      </c>
      <c r="J5594" s="1546" t="s">
        <v>6527</v>
      </c>
      <c r="K5594" s="1546" t="s">
        <v>6456</v>
      </c>
      <c r="L5594" s="1546" t="s">
        <v>6515</v>
      </c>
    </row>
    <row r="5595" spans="1:12">
      <c r="A5595" s="1546" t="s">
        <v>314</v>
      </c>
      <c r="B5595" s="1817">
        <v>21858</v>
      </c>
      <c r="C5595" s="1546" t="s">
        <v>2905</v>
      </c>
      <c r="D5595" s="1546" t="s">
        <v>2926</v>
      </c>
      <c r="E5595" s="1546" t="s">
        <v>6310</v>
      </c>
      <c r="F5595" s="1546" t="s">
        <v>2699</v>
      </c>
      <c r="G5595" s="1818">
        <v>1</v>
      </c>
      <c r="H5595" s="1818">
        <v>10</v>
      </c>
      <c r="I5595" s="1818">
        <v>10</v>
      </c>
      <c r="J5595" s="1546" t="s">
        <v>6527</v>
      </c>
      <c r="K5595" s="1546" t="s">
        <v>6456</v>
      </c>
      <c r="L5595" s="1546" t="s">
        <v>6515</v>
      </c>
    </row>
    <row r="5596" spans="1:12">
      <c r="A5596" s="1546" t="s">
        <v>314</v>
      </c>
      <c r="B5596" s="1817">
        <v>21860</v>
      </c>
      <c r="C5596" s="1546" t="s">
        <v>2905</v>
      </c>
      <c r="D5596" s="1546" t="s">
        <v>2926</v>
      </c>
      <c r="E5596" s="1546" t="s">
        <v>6166</v>
      </c>
      <c r="F5596" s="1546" t="s">
        <v>6532</v>
      </c>
      <c r="G5596" s="1818">
        <v>2</v>
      </c>
      <c r="H5596" s="1818">
        <v>25</v>
      </c>
      <c r="I5596" s="1818">
        <v>50</v>
      </c>
      <c r="J5596" s="1546" t="s">
        <v>6527</v>
      </c>
      <c r="K5596" s="1546" t="s">
        <v>6456</v>
      </c>
      <c r="L5596" s="1546" t="s">
        <v>6515</v>
      </c>
    </row>
    <row r="5597" spans="1:12">
      <c r="A5597" s="1546" t="s">
        <v>314</v>
      </c>
      <c r="B5597" s="1817">
        <v>21862</v>
      </c>
      <c r="C5597" s="1546" t="s">
        <v>2905</v>
      </c>
      <c r="D5597" s="1546" t="s">
        <v>2926</v>
      </c>
      <c r="E5597" s="1546" t="s">
        <v>830</v>
      </c>
      <c r="F5597" s="1546" t="s">
        <v>829</v>
      </c>
      <c r="G5597" s="1818">
        <v>2</v>
      </c>
      <c r="H5597" s="1818">
        <v>4</v>
      </c>
      <c r="I5597" s="1818">
        <v>8</v>
      </c>
      <c r="J5597" s="1546" t="s">
        <v>6527</v>
      </c>
      <c r="K5597" s="1546" t="s">
        <v>6456</v>
      </c>
      <c r="L5597" s="1546" t="s">
        <v>6515</v>
      </c>
    </row>
    <row r="5598" spans="1:12">
      <c r="A5598" s="1546" t="s">
        <v>314</v>
      </c>
      <c r="B5598" s="1817">
        <v>21863</v>
      </c>
      <c r="C5598" s="1546" t="s">
        <v>2905</v>
      </c>
      <c r="D5598" s="1546" t="s">
        <v>2926</v>
      </c>
      <c r="E5598" s="1546" t="s">
        <v>6531</v>
      </c>
      <c r="F5598" s="1546" t="s">
        <v>335</v>
      </c>
      <c r="G5598" s="1818">
        <v>3</v>
      </c>
      <c r="H5598" s="1818">
        <v>4</v>
      </c>
      <c r="I5598" s="1818">
        <v>12</v>
      </c>
      <c r="J5598" s="1546" t="s">
        <v>6527</v>
      </c>
      <c r="K5598" s="1546" t="s">
        <v>6456</v>
      </c>
      <c r="L5598" s="1546" t="s">
        <v>6515</v>
      </c>
    </row>
    <row r="5599" spans="1:12">
      <c r="A5599" s="1546" t="s">
        <v>314</v>
      </c>
      <c r="B5599" s="1817">
        <v>21893</v>
      </c>
      <c r="C5599" s="1546" t="s">
        <v>2905</v>
      </c>
      <c r="D5599" s="1546" t="s">
        <v>2927</v>
      </c>
      <c r="E5599" s="1546" t="s">
        <v>6255</v>
      </c>
      <c r="F5599" s="1546" t="s">
        <v>5929</v>
      </c>
      <c r="G5599" s="1818">
        <v>1</v>
      </c>
      <c r="H5599" s="1818">
        <v>5</v>
      </c>
      <c r="I5599" s="1818">
        <v>5</v>
      </c>
      <c r="J5599" s="1546" t="s">
        <v>6527</v>
      </c>
      <c r="K5599" s="1546" t="s">
        <v>6456</v>
      </c>
      <c r="L5599" s="1546" t="s">
        <v>6515</v>
      </c>
    </row>
    <row r="5600" spans="1:12">
      <c r="A5600" s="1546" t="s">
        <v>314</v>
      </c>
      <c r="B5600" s="1817">
        <v>21894</v>
      </c>
      <c r="C5600" s="1546" t="s">
        <v>2905</v>
      </c>
      <c r="D5600" s="1546" t="s">
        <v>2927</v>
      </c>
      <c r="E5600" s="1546" t="s">
        <v>441</v>
      </c>
      <c r="F5600" s="1546" t="s">
        <v>440</v>
      </c>
      <c r="G5600" s="1818">
        <v>1</v>
      </c>
      <c r="H5600" s="1818">
        <v>5</v>
      </c>
      <c r="I5600" s="1818">
        <v>5</v>
      </c>
      <c r="J5600" s="1546" t="s">
        <v>6527</v>
      </c>
      <c r="K5600" s="1546" t="s">
        <v>6456</v>
      </c>
      <c r="L5600" s="1546" t="s">
        <v>6515</v>
      </c>
    </row>
    <row r="5601" spans="1:12">
      <c r="A5601" s="1546" t="s">
        <v>314</v>
      </c>
      <c r="B5601" s="1817">
        <v>21896</v>
      </c>
      <c r="C5601" s="1546" t="s">
        <v>2905</v>
      </c>
      <c r="D5601" s="1546" t="s">
        <v>2927</v>
      </c>
      <c r="E5601" s="1546" t="s">
        <v>25</v>
      </c>
      <c r="F5601" s="1546" t="s">
        <v>2938</v>
      </c>
      <c r="G5601" s="1818">
        <v>1</v>
      </c>
      <c r="H5601" s="1818">
        <v>6</v>
      </c>
      <c r="I5601" s="1818">
        <v>6</v>
      </c>
      <c r="J5601" s="1546" t="s">
        <v>6527</v>
      </c>
      <c r="K5601" s="1546" t="s">
        <v>6456</v>
      </c>
      <c r="L5601" s="1546" t="s">
        <v>6515</v>
      </c>
    </row>
    <row r="5602" spans="1:12">
      <c r="A5602" s="1546" t="s">
        <v>314</v>
      </c>
      <c r="B5602" s="1817">
        <v>21898</v>
      </c>
      <c r="C5602" s="1546" t="s">
        <v>2905</v>
      </c>
      <c r="D5602" s="1546" t="s">
        <v>2927</v>
      </c>
      <c r="E5602" s="1546" t="s">
        <v>6386</v>
      </c>
      <c r="F5602" s="1546" t="s">
        <v>1211</v>
      </c>
      <c r="G5602" s="1818">
        <v>1</v>
      </c>
      <c r="H5602" s="1818">
        <v>25</v>
      </c>
      <c r="I5602" s="1818">
        <v>25</v>
      </c>
      <c r="J5602" s="1546" t="s">
        <v>6527</v>
      </c>
      <c r="K5602" s="1546" t="s">
        <v>6456</v>
      </c>
      <c r="L5602" s="1546" t="s">
        <v>6515</v>
      </c>
    </row>
    <row r="5603" spans="1:12">
      <c r="A5603" s="1546" t="s">
        <v>314</v>
      </c>
      <c r="B5603" s="1817">
        <v>21930</v>
      </c>
      <c r="C5603" s="1546" t="s">
        <v>2905</v>
      </c>
      <c r="D5603" s="1546" t="s">
        <v>2928</v>
      </c>
      <c r="E5603" s="1546" t="s">
        <v>2933</v>
      </c>
      <c r="F5603" s="1546" t="s">
        <v>303</v>
      </c>
      <c r="G5603" s="1818"/>
      <c r="H5603" s="1818"/>
      <c r="I5603" s="1818">
        <v>2</v>
      </c>
      <c r="J5603" s="1546" t="s">
        <v>6523</v>
      </c>
      <c r="K5603" s="1546" t="s">
        <v>6456</v>
      </c>
      <c r="L5603" s="1546" t="s">
        <v>6515</v>
      </c>
    </row>
    <row r="5604" spans="1:12">
      <c r="A5604" s="1546" t="s">
        <v>314</v>
      </c>
      <c r="B5604" s="1817">
        <v>21966</v>
      </c>
      <c r="C5604" s="1546" t="s">
        <v>2905</v>
      </c>
      <c r="D5604" s="1546" t="s">
        <v>2935</v>
      </c>
      <c r="E5604" s="1546" t="s">
        <v>1103</v>
      </c>
      <c r="F5604" s="1546" t="s">
        <v>1183</v>
      </c>
      <c r="G5604" s="1818"/>
      <c r="H5604" s="1818"/>
      <c r="I5604" s="1818">
        <v>1</v>
      </c>
      <c r="J5604" s="1546" t="s">
        <v>6523</v>
      </c>
      <c r="K5604" s="1546" t="s">
        <v>6427</v>
      </c>
      <c r="L5604" s="1546" t="s">
        <v>6668</v>
      </c>
    </row>
    <row r="5605" spans="1:12">
      <c r="A5605" s="1546" t="s">
        <v>314</v>
      </c>
      <c r="B5605" s="1817">
        <v>21967</v>
      </c>
      <c r="C5605" s="1546" t="s">
        <v>2905</v>
      </c>
      <c r="D5605" s="1546" t="s">
        <v>2935</v>
      </c>
      <c r="E5605" s="1546" t="s">
        <v>790</v>
      </c>
      <c r="F5605" s="1546" t="s">
        <v>791</v>
      </c>
      <c r="G5605" s="1818"/>
      <c r="H5605" s="1818"/>
      <c r="I5605" s="1818">
        <v>1</v>
      </c>
      <c r="J5605" s="1546" t="s">
        <v>6523</v>
      </c>
      <c r="K5605" s="1546" t="s">
        <v>6427</v>
      </c>
      <c r="L5605" s="1546" t="s">
        <v>6668</v>
      </c>
    </row>
    <row r="5606" spans="1:12">
      <c r="A5606" s="1546" t="s">
        <v>314</v>
      </c>
      <c r="B5606" s="1817">
        <v>21968</v>
      </c>
      <c r="C5606" s="1546" t="s">
        <v>2905</v>
      </c>
      <c r="D5606" s="1546" t="s">
        <v>2935</v>
      </c>
      <c r="E5606" s="1546" t="s">
        <v>6233</v>
      </c>
      <c r="F5606" s="1546" t="s">
        <v>274</v>
      </c>
      <c r="G5606" s="1818"/>
      <c r="H5606" s="1818"/>
      <c r="I5606" s="1818">
        <v>1</v>
      </c>
      <c r="J5606" s="1546" t="s">
        <v>6523</v>
      </c>
      <c r="K5606" s="1546" t="s">
        <v>6427</v>
      </c>
      <c r="L5606" s="1546" t="s">
        <v>6668</v>
      </c>
    </row>
    <row r="5607" spans="1:12">
      <c r="A5607" s="1546" t="s">
        <v>314</v>
      </c>
      <c r="B5607" s="1817">
        <v>21969</v>
      </c>
      <c r="C5607" s="1546" t="s">
        <v>2905</v>
      </c>
      <c r="D5607" s="1546" t="s">
        <v>2935</v>
      </c>
      <c r="E5607" s="1546" t="s">
        <v>458</v>
      </c>
      <c r="F5607" s="1546" t="s">
        <v>457</v>
      </c>
      <c r="G5607" s="1818"/>
      <c r="H5607" s="1818"/>
      <c r="I5607" s="1818">
        <v>1</v>
      </c>
      <c r="J5607" s="1546" t="s">
        <v>6523</v>
      </c>
      <c r="K5607" s="1546" t="s">
        <v>6427</v>
      </c>
      <c r="L5607" s="1546" t="s">
        <v>6668</v>
      </c>
    </row>
    <row r="5608" spans="1:12">
      <c r="A5608" s="1546" t="s">
        <v>314</v>
      </c>
      <c r="B5608" s="1817">
        <v>21970</v>
      </c>
      <c r="C5608" s="1546" t="s">
        <v>2905</v>
      </c>
      <c r="D5608" s="1546" t="s">
        <v>2935</v>
      </c>
      <c r="E5608" s="1546" t="s">
        <v>283</v>
      </c>
      <c r="F5608" s="1546" t="s">
        <v>282</v>
      </c>
      <c r="G5608" s="1818"/>
      <c r="H5608" s="1818"/>
      <c r="I5608" s="1818">
        <v>1</v>
      </c>
      <c r="J5608" s="1546" t="s">
        <v>6523</v>
      </c>
      <c r="K5608" s="1546" t="s">
        <v>6427</v>
      </c>
      <c r="L5608" s="1546" t="s">
        <v>6668</v>
      </c>
    </row>
    <row r="5609" spans="1:12">
      <c r="A5609" s="1546" t="s">
        <v>314</v>
      </c>
      <c r="B5609" s="1817">
        <v>21971</v>
      </c>
      <c r="C5609" s="1546" t="s">
        <v>2905</v>
      </c>
      <c r="D5609" s="1546" t="s">
        <v>2935</v>
      </c>
      <c r="E5609" s="1546" t="s">
        <v>488</v>
      </c>
      <c r="F5609" s="1546" t="s">
        <v>506</v>
      </c>
      <c r="G5609" s="1818"/>
      <c r="H5609" s="1818"/>
      <c r="I5609" s="1818">
        <v>1</v>
      </c>
      <c r="J5609" s="1546" t="s">
        <v>6523</v>
      </c>
      <c r="K5609" s="1546" t="s">
        <v>6427</v>
      </c>
      <c r="L5609" s="1546" t="s">
        <v>6668</v>
      </c>
    </row>
    <row r="5610" spans="1:12">
      <c r="A5610" s="1546" t="s">
        <v>314</v>
      </c>
      <c r="B5610" s="1817">
        <v>21972</v>
      </c>
      <c r="C5610" s="1546" t="s">
        <v>2905</v>
      </c>
      <c r="D5610" s="1546" t="s">
        <v>2935</v>
      </c>
      <c r="E5610" s="1546" t="s">
        <v>361</v>
      </c>
      <c r="F5610" s="1546" t="s">
        <v>362</v>
      </c>
      <c r="G5610" s="1818"/>
      <c r="H5610" s="1818"/>
      <c r="I5610" s="1818">
        <v>1</v>
      </c>
      <c r="J5610" s="1546" t="s">
        <v>6523</v>
      </c>
      <c r="K5610" s="1546" t="s">
        <v>6427</v>
      </c>
      <c r="L5610" s="1546" t="s">
        <v>6668</v>
      </c>
    </row>
    <row r="5611" spans="1:12">
      <c r="A5611" s="1546" t="s">
        <v>314</v>
      </c>
      <c r="B5611" s="1817">
        <v>21973</v>
      </c>
      <c r="C5611" s="1546" t="s">
        <v>2905</v>
      </c>
      <c r="D5611" s="1546" t="s">
        <v>2935</v>
      </c>
      <c r="E5611" s="1546" t="s">
        <v>6364</v>
      </c>
      <c r="F5611" s="1546" t="s">
        <v>1243</v>
      </c>
      <c r="G5611" s="1818"/>
      <c r="H5611" s="1818"/>
      <c r="I5611" s="1818">
        <v>1</v>
      </c>
      <c r="J5611" s="1546" t="s">
        <v>6523</v>
      </c>
      <c r="K5611" s="1546" t="s">
        <v>6427</v>
      </c>
      <c r="L5611" s="1546" t="s">
        <v>6668</v>
      </c>
    </row>
    <row r="5612" spans="1:12">
      <c r="A5612" s="1546" t="s">
        <v>314</v>
      </c>
      <c r="B5612" s="1817">
        <v>21974</v>
      </c>
      <c r="C5612" s="1546" t="s">
        <v>2905</v>
      </c>
      <c r="D5612" s="1546" t="s">
        <v>2935</v>
      </c>
      <c r="E5612" s="1546" t="s">
        <v>5913</v>
      </c>
      <c r="F5612" s="1546" t="s">
        <v>2006</v>
      </c>
      <c r="G5612" s="1818"/>
      <c r="H5612" s="1818"/>
      <c r="I5612" s="1818">
        <v>1</v>
      </c>
      <c r="J5612" s="1546" t="s">
        <v>6523</v>
      </c>
      <c r="K5612" s="1546" t="s">
        <v>6427</v>
      </c>
      <c r="L5612" s="1546" t="s">
        <v>6668</v>
      </c>
    </row>
    <row r="5613" spans="1:12">
      <c r="A5613" s="1546" t="s">
        <v>314</v>
      </c>
      <c r="B5613" s="1817">
        <v>21975</v>
      </c>
      <c r="C5613" s="1546" t="s">
        <v>2905</v>
      </c>
      <c r="D5613" s="1546" t="s">
        <v>2935</v>
      </c>
      <c r="E5613" s="1546" t="s">
        <v>6365</v>
      </c>
      <c r="F5613" s="1546" t="s">
        <v>288</v>
      </c>
      <c r="G5613" s="1818"/>
      <c r="H5613" s="1818"/>
      <c r="I5613" s="1818">
        <v>1</v>
      </c>
      <c r="J5613" s="1546" t="s">
        <v>6523</v>
      </c>
      <c r="K5613" s="1546" t="s">
        <v>6427</v>
      </c>
      <c r="L5613" s="1546" t="s">
        <v>6668</v>
      </c>
    </row>
    <row r="5614" spans="1:12">
      <c r="A5614" s="1546" t="s">
        <v>314</v>
      </c>
      <c r="B5614" s="1817">
        <v>21976</v>
      </c>
      <c r="C5614" s="1546" t="s">
        <v>2905</v>
      </c>
      <c r="D5614" s="1546" t="s">
        <v>2935</v>
      </c>
      <c r="E5614" s="1546" t="s">
        <v>582</v>
      </c>
      <c r="F5614" s="1546" t="s">
        <v>583</v>
      </c>
      <c r="G5614" s="1818"/>
      <c r="H5614" s="1818"/>
      <c r="I5614" s="1818">
        <v>1</v>
      </c>
      <c r="J5614" s="1546" t="s">
        <v>6523</v>
      </c>
      <c r="K5614" s="1546" t="s">
        <v>6427</v>
      </c>
      <c r="L5614" s="1546" t="s">
        <v>6668</v>
      </c>
    </row>
    <row r="5615" spans="1:12">
      <c r="A5615" s="1546" t="s">
        <v>314</v>
      </c>
      <c r="B5615" s="1817">
        <v>21977</v>
      </c>
      <c r="C5615" s="1546" t="s">
        <v>2905</v>
      </c>
      <c r="D5615" s="1546" t="s">
        <v>2935</v>
      </c>
      <c r="E5615" s="1546" t="s">
        <v>6545</v>
      </c>
      <c r="F5615" s="1546" t="s">
        <v>579</v>
      </c>
      <c r="G5615" s="1818"/>
      <c r="H5615" s="1818"/>
      <c r="I5615" s="1818">
        <v>1</v>
      </c>
      <c r="J5615" s="1546" t="s">
        <v>6523</v>
      </c>
      <c r="K5615" s="1546" t="s">
        <v>6427</v>
      </c>
      <c r="L5615" s="1546" t="s">
        <v>6668</v>
      </c>
    </row>
    <row r="5616" spans="1:12">
      <c r="A5616" s="1546" t="s">
        <v>314</v>
      </c>
      <c r="B5616" s="1817">
        <v>21978</v>
      </c>
      <c r="C5616" s="1546" t="s">
        <v>2905</v>
      </c>
      <c r="D5616" s="1546" t="s">
        <v>2935</v>
      </c>
      <c r="E5616" s="1546" t="s">
        <v>6333</v>
      </c>
      <c r="F5616" s="1546" t="s">
        <v>1453</v>
      </c>
      <c r="G5616" s="1818"/>
      <c r="H5616" s="1818"/>
      <c r="I5616" s="1818">
        <v>1</v>
      </c>
      <c r="J5616" s="1546" t="s">
        <v>6523</v>
      </c>
      <c r="K5616" s="1546" t="s">
        <v>6427</v>
      </c>
      <c r="L5616" s="1546" t="s">
        <v>6668</v>
      </c>
    </row>
    <row r="5617" spans="1:12">
      <c r="A5617" s="1546" t="s">
        <v>314</v>
      </c>
      <c r="B5617" s="1817">
        <v>21979</v>
      </c>
      <c r="C5617" s="1546" t="s">
        <v>2905</v>
      </c>
      <c r="D5617" s="1546" t="s">
        <v>2935</v>
      </c>
      <c r="E5617" s="1546" t="s">
        <v>6557</v>
      </c>
      <c r="F5617" s="1546" t="s">
        <v>965</v>
      </c>
      <c r="G5617" s="1818"/>
      <c r="H5617" s="1818"/>
      <c r="I5617" s="1818">
        <v>1</v>
      </c>
      <c r="J5617" s="1546" t="s">
        <v>6523</v>
      </c>
      <c r="K5617" s="1546" t="s">
        <v>6427</v>
      </c>
      <c r="L5617" s="1546" t="s">
        <v>6668</v>
      </c>
    </row>
    <row r="5618" spans="1:12">
      <c r="A5618" s="1546" t="s">
        <v>314</v>
      </c>
      <c r="B5618" s="1817">
        <v>21980</v>
      </c>
      <c r="C5618" s="1546" t="s">
        <v>2905</v>
      </c>
      <c r="D5618" s="1546" t="s">
        <v>2935</v>
      </c>
      <c r="E5618" s="1546" t="s">
        <v>6366</v>
      </c>
      <c r="F5618" s="1546" t="s">
        <v>2009</v>
      </c>
      <c r="G5618" s="1818"/>
      <c r="H5618" s="1818"/>
      <c r="I5618" s="1818">
        <v>1</v>
      </c>
      <c r="J5618" s="1546" t="s">
        <v>6523</v>
      </c>
      <c r="K5618" s="1546" t="s">
        <v>6427</v>
      </c>
      <c r="L5618" s="1546" t="s">
        <v>6668</v>
      </c>
    </row>
    <row r="5619" spans="1:12">
      <c r="A5619" s="1546" t="s">
        <v>314</v>
      </c>
      <c r="B5619" s="1817">
        <v>21981</v>
      </c>
      <c r="C5619" s="1546" t="s">
        <v>2905</v>
      </c>
      <c r="D5619" s="1546" t="s">
        <v>2935</v>
      </c>
      <c r="E5619" s="1546" t="s">
        <v>1672</v>
      </c>
      <c r="F5619" s="1546" t="s">
        <v>577</v>
      </c>
      <c r="G5619" s="1818"/>
      <c r="H5619" s="1818"/>
      <c r="I5619" s="1818">
        <v>1</v>
      </c>
      <c r="J5619" s="1546" t="s">
        <v>6523</v>
      </c>
      <c r="K5619" s="1546" t="s">
        <v>6427</v>
      </c>
      <c r="L5619" s="1546" t="s">
        <v>6668</v>
      </c>
    </row>
    <row r="5620" spans="1:12">
      <c r="A5620" s="1546" t="s">
        <v>314</v>
      </c>
      <c r="B5620" s="1817">
        <v>21982</v>
      </c>
      <c r="C5620" s="1546" t="s">
        <v>2905</v>
      </c>
      <c r="D5620" s="1546" t="s">
        <v>2935</v>
      </c>
      <c r="E5620" s="1546" t="s">
        <v>6528</v>
      </c>
      <c r="F5620" s="1546" t="s">
        <v>288</v>
      </c>
      <c r="G5620" s="1818"/>
      <c r="H5620" s="1818"/>
      <c r="I5620" s="1818">
        <v>1</v>
      </c>
      <c r="J5620" s="1546" t="s">
        <v>6523</v>
      </c>
      <c r="K5620" s="1546" t="s">
        <v>6427</v>
      </c>
      <c r="L5620" s="1546" t="s">
        <v>6668</v>
      </c>
    </row>
    <row r="5621" spans="1:12">
      <c r="A5621" s="1546" t="s">
        <v>314</v>
      </c>
      <c r="B5621" s="1817">
        <v>21983</v>
      </c>
      <c r="C5621" s="1546" t="s">
        <v>2905</v>
      </c>
      <c r="D5621" s="1546" t="s">
        <v>2935</v>
      </c>
      <c r="E5621" s="1546" t="s">
        <v>6572</v>
      </c>
      <c r="F5621" s="1546" t="s">
        <v>1316</v>
      </c>
      <c r="G5621" s="1818"/>
      <c r="H5621" s="1818"/>
      <c r="I5621" s="1818">
        <v>1</v>
      </c>
      <c r="J5621" s="1546" t="s">
        <v>6523</v>
      </c>
      <c r="K5621" s="1546" t="s">
        <v>6427</v>
      </c>
      <c r="L5621" s="1546" t="s">
        <v>6668</v>
      </c>
    </row>
    <row r="5622" spans="1:12">
      <c r="A5622" s="1546" t="s">
        <v>314</v>
      </c>
      <c r="B5622" s="1817">
        <v>21984</v>
      </c>
      <c r="C5622" s="1546" t="s">
        <v>2905</v>
      </c>
      <c r="D5622" s="1546" t="s">
        <v>2935</v>
      </c>
      <c r="E5622" s="1546" t="s">
        <v>6291</v>
      </c>
      <c r="F5622" s="1546" t="s">
        <v>6292</v>
      </c>
      <c r="G5622" s="1818"/>
      <c r="H5622" s="1818"/>
      <c r="I5622" s="1818">
        <v>1</v>
      </c>
      <c r="J5622" s="1546" t="s">
        <v>6523</v>
      </c>
      <c r="K5622" s="1546" t="s">
        <v>6427</v>
      </c>
      <c r="L5622" s="1546" t="s">
        <v>6668</v>
      </c>
    </row>
    <row r="5623" spans="1:12">
      <c r="A5623" s="1546" t="s">
        <v>314</v>
      </c>
      <c r="B5623" s="1817">
        <v>21985</v>
      </c>
      <c r="C5623" s="1546" t="s">
        <v>2905</v>
      </c>
      <c r="D5623" s="1546" t="s">
        <v>2935</v>
      </c>
      <c r="E5623" s="1546" t="s">
        <v>586</v>
      </c>
      <c r="F5623" s="1546" t="s">
        <v>5919</v>
      </c>
      <c r="G5623" s="1818"/>
      <c r="H5623" s="1818"/>
      <c r="I5623" s="1818">
        <v>1</v>
      </c>
      <c r="J5623" s="1546" t="s">
        <v>6523</v>
      </c>
      <c r="K5623" s="1546" t="s">
        <v>6427</v>
      </c>
      <c r="L5623" s="1546" t="s">
        <v>6668</v>
      </c>
    </row>
    <row r="5624" spans="1:12">
      <c r="A5624" s="1546" t="s">
        <v>314</v>
      </c>
      <c r="B5624" s="1817">
        <v>21986</v>
      </c>
      <c r="C5624" s="1546" t="s">
        <v>2905</v>
      </c>
      <c r="D5624" s="1546" t="s">
        <v>2935</v>
      </c>
      <c r="E5624" s="1546" t="s">
        <v>18</v>
      </c>
      <c r="F5624" s="1546" t="s">
        <v>6515</v>
      </c>
      <c r="G5624" s="1818"/>
      <c r="H5624" s="1818"/>
      <c r="I5624" s="1818">
        <v>1</v>
      </c>
      <c r="J5624" s="1546" t="s">
        <v>6523</v>
      </c>
      <c r="K5624" s="1546" t="s">
        <v>6427</v>
      </c>
      <c r="L5624" s="1546" t="s">
        <v>6668</v>
      </c>
    </row>
    <row r="5625" spans="1:12">
      <c r="A5625" s="1546" t="s">
        <v>314</v>
      </c>
      <c r="B5625" s="1817">
        <v>21987</v>
      </c>
      <c r="C5625" s="1546" t="s">
        <v>2905</v>
      </c>
      <c r="D5625" s="1546" t="s">
        <v>2935</v>
      </c>
      <c r="E5625" s="1546" t="s">
        <v>293</v>
      </c>
      <c r="F5625" s="1546" t="s">
        <v>292</v>
      </c>
      <c r="G5625" s="1818"/>
      <c r="H5625" s="1818"/>
      <c r="I5625" s="1818">
        <v>1</v>
      </c>
      <c r="J5625" s="1546" t="s">
        <v>6523</v>
      </c>
      <c r="K5625" s="1546" t="s">
        <v>6427</v>
      </c>
      <c r="L5625" s="1546" t="s">
        <v>6668</v>
      </c>
    </row>
    <row r="5626" spans="1:12">
      <c r="A5626" s="1546" t="s">
        <v>314</v>
      </c>
      <c r="B5626" s="1817">
        <v>21988</v>
      </c>
      <c r="C5626" s="1546" t="s">
        <v>2905</v>
      </c>
      <c r="D5626" s="1546" t="s">
        <v>2935</v>
      </c>
      <c r="E5626" s="1546" t="s">
        <v>707</v>
      </c>
      <c r="F5626" s="1546" t="s">
        <v>708</v>
      </c>
      <c r="G5626" s="1818"/>
      <c r="H5626" s="1818"/>
      <c r="I5626" s="1818">
        <v>1</v>
      </c>
      <c r="J5626" s="1546" t="s">
        <v>6523</v>
      </c>
      <c r="K5626" s="1546" t="s">
        <v>6427</v>
      </c>
      <c r="L5626" s="1546" t="s">
        <v>6668</v>
      </c>
    </row>
    <row r="5627" spans="1:12">
      <c r="A5627" s="1546" t="s">
        <v>314</v>
      </c>
      <c r="B5627" s="1817">
        <v>21989</v>
      </c>
      <c r="C5627" s="1546" t="s">
        <v>2905</v>
      </c>
      <c r="D5627" s="1546" t="s">
        <v>2935</v>
      </c>
      <c r="E5627" s="1546" t="s">
        <v>1728</v>
      </c>
      <c r="F5627" s="1546" t="s">
        <v>1729</v>
      </c>
      <c r="G5627" s="1818"/>
      <c r="H5627" s="1818"/>
      <c r="I5627" s="1818">
        <v>1</v>
      </c>
      <c r="J5627" s="1546" t="s">
        <v>6523</v>
      </c>
      <c r="K5627" s="1546" t="s">
        <v>6427</v>
      </c>
      <c r="L5627" s="1546" t="s">
        <v>6668</v>
      </c>
    </row>
    <row r="5628" spans="1:12">
      <c r="A5628" s="1546" t="s">
        <v>314</v>
      </c>
      <c r="B5628" s="1817">
        <v>21990</v>
      </c>
      <c r="C5628" s="1546" t="s">
        <v>2905</v>
      </c>
      <c r="D5628" s="1546" t="s">
        <v>2935</v>
      </c>
      <c r="E5628" s="1546" t="s">
        <v>6109</v>
      </c>
      <c r="F5628" s="1546" t="s">
        <v>466</v>
      </c>
      <c r="G5628" s="1818"/>
      <c r="H5628" s="1818"/>
      <c r="I5628" s="1818">
        <v>1</v>
      </c>
      <c r="J5628" s="1546" t="s">
        <v>6523</v>
      </c>
      <c r="K5628" s="1546" t="s">
        <v>6427</v>
      </c>
      <c r="L5628" s="1546" t="s">
        <v>6668</v>
      </c>
    </row>
    <row r="5629" spans="1:12">
      <c r="A5629" s="1546" t="s">
        <v>314</v>
      </c>
      <c r="B5629" s="1817">
        <v>21991</v>
      </c>
      <c r="C5629" s="1546" t="s">
        <v>2905</v>
      </c>
      <c r="D5629" s="1546" t="s">
        <v>2935</v>
      </c>
      <c r="E5629" s="1546" t="s">
        <v>488</v>
      </c>
      <c r="F5629" s="1546" t="s">
        <v>2596</v>
      </c>
      <c r="G5629" s="1818"/>
      <c r="H5629" s="1818"/>
      <c r="I5629" s="1818">
        <v>1</v>
      </c>
      <c r="J5629" s="1546" t="s">
        <v>6523</v>
      </c>
      <c r="K5629" s="1546" t="s">
        <v>6427</v>
      </c>
      <c r="L5629" s="1546" t="s">
        <v>6668</v>
      </c>
    </row>
    <row r="5630" spans="1:12">
      <c r="A5630" s="1546" t="s">
        <v>314</v>
      </c>
      <c r="B5630" s="1817">
        <v>21992</v>
      </c>
      <c r="C5630" s="1546" t="s">
        <v>2905</v>
      </c>
      <c r="D5630" s="1546" t="s">
        <v>2935</v>
      </c>
      <c r="E5630" s="1546" t="s">
        <v>400</v>
      </c>
      <c r="F5630" s="1546" t="s">
        <v>1726</v>
      </c>
      <c r="G5630" s="1818"/>
      <c r="H5630" s="1818"/>
      <c r="I5630" s="1818">
        <v>1</v>
      </c>
      <c r="J5630" s="1546" t="s">
        <v>6523</v>
      </c>
      <c r="K5630" s="1546" t="s">
        <v>6427</v>
      </c>
      <c r="L5630" s="1546" t="s">
        <v>6668</v>
      </c>
    </row>
    <row r="5631" spans="1:12">
      <c r="A5631" s="1546" t="s">
        <v>314</v>
      </c>
      <c r="B5631" s="1817">
        <v>21993</v>
      </c>
      <c r="C5631" s="1546" t="s">
        <v>2905</v>
      </c>
      <c r="D5631" s="1546" t="s">
        <v>2935</v>
      </c>
      <c r="E5631" s="1546" t="s">
        <v>6102</v>
      </c>
      <c r="F5631" s="1546" t="s">
        <v>325</v>
      </c>
      <c r="G5631" s="1818"/>
      <c r="H5631" s="1818"/>
      <c r="I5631" s="1818">
        <v>1</v>
      </c>
      <c r="J5631" s="1546" t="s">
        <v>6523</v>
      </c>
      <c r="K5631" s="1546" t="s">
        <v>6427</v>
      </c>
      <c r="L5631" s="1546" t="s">
        <v>6668</v>
      </c>
    </row>
    <row r="5632" spans="1:12">
      <c r="A5632" s="1546" t="s">
        <v>314</v>
      </c>
      <c r="B5632" s="1817">
        <v>21994</v>
      </c>
      <c r="C5632" s="1546" t="s">
        <v>2905</v>
      </c>
      <c r="D5632" s="1546" t="s">
        <v>2935</v>
      </c>
      <c r="E5632" s="1546" t="s">
        <v>6225</v>
      </c>
      <c r="F5632" s="1546" t="s">
        <v>2937</v>
      </c>
      <c r="G5632" s="1818"/>
      <c r="H5632" s="1818"/>
      <c r="I5632" s="1818">
        <v>1</v>
      </c>
      <c r="J5632" s="1546" t="s">
        <v>6523</v>
      </c>
      <c r="K5632" s="1546" t="s">
        <v>6427</v>
      </c>
      <c r="L5632" s="1546" t="s">
        <v>6668</v>
      </c>
    </row>
    <row r="5633" spans="1:12">
      <c r="A5633" s="1546" t="s">
        <v>314</v>
      </c>
      <c r="B5633" s="1817">
        <v>21995</v>
      </c>
      <c r="C5633" s="1546" t="s">
        <v>2905</v>
      </c>
      <c r="D5633" s="1546" t="s">
        <v>2935</v>
      </c>
      <c r="E5633" s="1546" t="s">
        <v>6103</v>
      </c>
      <c r="F5633" s="1546" t="s">
        <v>327</v>
      </c>
      <c r="G5633" s="1818"/>
      <c r="H5633" s="1818"/>
      <c r="I5633" s="1818">
        <v>1</v>
      </c>
      <c r="J5633" s="1546" t="s">
        <v>6523</v>
      </c>
      <c r="K5633" s="1546" t="s">
        <v>6427</v>
      </c>
      <c r="L5633" s="1546" t="s">
        <v>6668</v>
      </c>
    </row>
    <row r="5634" spans="1:12">
      <c r="A5634" s="1546" t="s">
        <v>314</v>
      </c>
      <c r="B5634" s="1817">
        <v>21996</v>
      </c>
      <c r="C5634" s="1546" t="s">
        <v>2905</v>
      </c>
      <c r="D5634" s="1546" t="s">
        <v>2935</v>
      </c>
      <c r="E5634" s="1546" t="s">
        <v>6167</v>
      </c>
      <c r="F5634" s="1546" t="s">
        <v>1739</v>
      </c>
      <c r="G5634" s="1818"/>
      <c r="H5634" s="1818"/>
      <c r="I5634" s="1818">
        <v>1</v>
      </c>
      <c r="J5634" s="1546" t="s">
        <v>6523</v>
      </c>
      <c r="K5634" s="1546" t="s">
        <v>6427</v>
      </c>
      <c r="L5634" s="1546" t="s">
        <v>6668</v>
      </c>
    </row>
    <row r="5635" spans="1:12">
      <c r="A5635" s="1546" t="s">
        <v>314</v>
      </c>
      <c r="B5635" s="1817">
        <v>21998</v>
      </c>
      <c r="C5635" s="1546" t="s">
        <v>2905</v>
      </c>
      <c r="D5635" s="1546" t="s">
        <v>2935</v>
      </c>
      <c r="E5635" s="1546" t="s">
        <v>2876</v>
      </c>
      <c r="F5635" s="1546" t="s">
        <v>303</v>
      </c>
      <c r="G5635" s="1818"/>
      <c r="H5635" s="1818"/>
      <c r="I5635" s="1818">
        <v>2</v>
      </c>
      <c r="J5635" s="1546" t="s">
        <v>6523</v>
      </c>
      <c r="K5635" s="1546" t="s">
        <v>6427</v>
      </c>
      <c r="L5635" s="1546" t="s">
        <v>6668</v>
      </c>
    </row>
    <row r="5636" spans="1:12">
      <c r="A5636" s="1546" t="s">
        <v>314</v>
      </c>
      <c r="B5636" s="1817">
        <v>22028</v>
      </c>
      <c r="C5636" s="1546" t="s">
        <v>2948</v>
      </c>
      <c r="D5636" s="1546" t="s">
        <v>2947</v>
      </c>
      <c r="E5636" s="1546" t="s">
        <v>6233</v>
      </c>
      <c r="F5636" s="1546" t="s">
        <v>274</v>
      </c>
      <c r="G5636" s="1818">
        <v>2</v>
      </c>
      <c r="H5636" s="1818">
        <v>5</v>
      </c>
      <c r="I5636" s="1818">
        <v>10</v>
      </c>
      <c r="J5636" s="1546" t="s">
        <v>6527</v>
      </c>
      <c r="K5636" s="1546" t="s">
        <v>6456</v>
      </c>
      <c r="L5636" s="1546" t="s">
        <v>6515</v>
      </c>
    </row>
    <row r="5637" spans="1:12">
      <c r="A5637" s="1546" t="s">
        <v>314</v>
      </c>
      <c r="B5637" s="1817">
        <v>22029</v>
      </c>
      <c r="C5637" s="1546" t="s">
        <v>2948</v>
      </c>
      <c r="D5637" s="1546" t="s">
        <v>2947</v>
      </c>
      <c r="E5637" s="1546" t="s">
        <v>6235</v>
      </c>
      <c r="F5637" s="1546" t="s">
        <v>339</v>
      </c>
      <c r="G5637" s="1818">
        <v>1</v>
      </c>
      <c r="H5637" s="1818">
        <v>5</v>
      </c>
      <c r="I5637" s="1818">
        <v>5</v>
      </c>
      <c r="J5637" s="1546" t="s">
        <v>6527</v>
      </c>
      <c r="K5637" s="1546" t="s">
        <v>6456</v>
      </c>
      <c r="L5637" s="1546" t="s">
        <v>6515</v>
      </c>
    </row>
    <row r="5638" spans="1:12">
      <c r="A5638" s="1546" t="s">
        <v>314</v>
      </c>
      <c r="B5638" s="1817">
        <v>22030</v>
      </c>
      <c r="C5638" s="1546" t="s">
        <v>2948</v>
      </c>
      <c r="D5638" s="1546" t="s">
        <v>2947</v>
      </c>
      <c r="E5638" s="1546" t="s">
        <v>792</v>
      </c>
      <c r="F5638" s="1546" t="s">
        <v>793</v>
      </c>
      <c r="G5638" s="1818">
        <v>1</v>
      </c>
      <c r="H5638" s="1818">
        <v>5</v>
      </c>
      <c r="I5638" s="1818">
        <v>5</v>
      </c>
      <c r="J5638" s="1546" t="s">
        <v>6527</v>
      </c>
      <c r="K5638" s="1546" t="s">
        <v>6456</v>
      </c>
      <c r="L5638" s="1546" t="s">
        <v>6515</v>
      </c>
    </row>
    <row r="5639" spans="1:12">
      <c r="A5639" s="1546" t="s">
        <v>314</v>
      </c>
      <c r="B5639" s="1817">
        <v>22031</v>
      </c>
      <c r="C5639" s="1546" t="s">
        <v>2948</v>
      </c>
      <c r="D5639" s="1546" t="s">
        <v>2947</v>
      </c>
      <c r="E5639" s="1546" t="s">
        <v>6239</v>
      </c>
      <c r="F5639" s="1546" t="s">
        <v>347</v>
      </c>
      <c r="G5639" s="1818">
        <v>1</v>
      </c>
      <c r="H5639" s="1818">
        <v>5</v>
      </c>
      <c r="I5639" s="1818">
        <v>5</v>
      </c>
      <c r="J5639" s="1546" t="s">
        <v>6527</v>
      </c>
      <c r="K5639" s="1546" t="s">
        <v>6456</v>
      </c>
      <c r="L5639" s="1546" t="s">
        <v>6515</v>
      </c>
    </row>
    <row r="5640" spans="1:12">
      <c r="A5640" s="1546" t="s">
        <v>314</v>
      </c>
      <c r="B5640" s="1817">
        <v>22032</v>
      </c>
      <c r="C5640" s="1546" t="s">
        <v>2948</v>
      </c>
      <c r="D5640" s="1546" t="s">
        <v>2947</v>
      </c>
      <c r="E5640" s="1546" t="s">
        <v>462</v>
      </c>
      <c r="F5640" s="1546" t="s">
        <v>461</v>
      </c>
      <c r="G5640" s="1818">
        <v>1</v>
      </c>
      <c r="H5640" s="1818">
        <v>5</v>
      </c>
      <c r="I5640" s="1818">
        <v>5</v>
      </c>
      <c r="J5640" s="1546" t="s">
        <v>6527</v>
      </c>
      <c r="K5640" s="1546" t="s">
        <v>6456</v>
      </c>
      <c r="L5640" s="1546" t="s">
        <v>6515</v>
      </c>
    </row>
    <row r="5641" spans="1:12">
      <c r="A5641" s="1546" t="s">
        <v>314</v>
      </c>
      <c r="B5641" s="1817">
        <v>22033</v>
      </c>
      <c r="C5641" s="1546" t="s">
        <v>2948</v>
      </c>
      <c r="D5641" s="1546" t="s">
        <v>2947</v>
      </c>
      <c r="E5641" s="1546" t="s">
        <v>593</v>
      </c>
      <c r="F5641" s="1546" t="s">
        <v>438</v>
      </c>
      <c r="G5641" s="1818">
        <v>1</v>
      </c>
      <c r="H5641" s="1818">
        <v>5</v>
      </c>
      <c r="I5641" s="1818">
        <v>5</v>
      </c>
      <c r="J5641" s="1546" t="s">
        <v>6527</v>
      </c>
      <c r="K5641" s="1546" t="s">
        <v>6456</v>
      </c>
      <c r="L5641" s="1546" t="s">
        <v>6515</v>
      </c>
    </row>
    <row r="5642" spans="1:12">
      <c r="A5642" s="1546" t="s">
        <v>314</v>
      </c>
      <c r="B5642" s="1817">
        <v>22034</v>
      </c>
      <c r="C5642" s="1546" t="s">
        <v>2948</v>
      </c>
      <c r="D5642" s="1546" t="s">
        <v>2947</v>
      </c>
      <c r="E5642" s="1546" t="s">
        <v>555</v>
      </c>
      <c r="F5642" s="1546" t="s">
        <v>381</v>
      </c>
      <c r="G5642" s="1818">
        <v>2</v>
      </c>
      <c r="H5642" s="1818">
        <v>5</v>
      </c>
      <c r="I5642" s="1818">
        <v>10</v>
      </c>
      <c r="J5642" s="1546" t="s">
        <v>6527</v>
      </c>
      <c r="K5642" s="1546" t="s">
        <v>6456</v>
      </c>
      <c r="L5642" s="1546" t="s">
        <v>6515</v>
      </c>
    </row>
    <row r="5643" spans="1:12">
      <c r="A5643" s="1546" t="s">
        <v>314</v>
      </c>
      <c r="B5643" s="1817">
        <v>22035</v>
      </c>
      <c r="C5643" s="1546" t="s">
        <v>2948</v>
      </c>
      <c r="D5643" s="1546" t="s">
        <v>2947</v>
      </c>
      <c r="E5643" s="1546" t="s">
        <v>6249</v>
      </c>
      <c r="F5643" s="1546" t="s">
        <v>453</v>
      </c>
      <c r="G5643" s="1818">
        <v>2</v>
      </c>
      <c r="H5643" s="1818">
        <v>5</v>
      </c>
      <c r="I5643" s="1818">
        <v>10</v>
      </c>
      <c r="J5643" s="1546" t="s">
        <v>6527</v>
      </c>
      <c r="K5643" s="1546" t="s">
        <v>6456</v>
      </c>
      <c r="L5643" s="1546" t="s">
        <v>6515</v>
      </c>
    </row>
    <row r="5644" spans="1:12">
      <c r="A5644" s="1546" t="s">
        <v>314</v>
      </c>
      <c r="B5644" s="1817">
        <v>22036</v>
      </c>
      <c r="C5644" s="1546" t="s">
        <v>2948</v>
      </c>
      <c r="D5644" s="1546" t="s">
        <v>2947</v>
      </c>
      <c r="E5644" s="1546" t="s">
        <v>3068</v>
      </c>
      <c r="F5644" s="1546" t="s">
        <v>1044</v>
      </c>
      <c r="G5644" s="1818">
        <v>1</v>
      </c>
      <c r="H5644" s="1818">
        <v>5</v>
      </c>
      <c r="I5644" s="1818">
        <v>5</v>
      </c>
      <c r="J5644" s="1546" t="s">
        <v>6527</v>
      </c>
      <c r="K5644" s="1546" t="s">
        <v>6456</v>
      </c>
      <c r="L5644" s="1546" t="s">
        <v>6515</v>
      </c>
    </row>
    <row r="5645" spans="1:12">
      <c r="A5645" s="1546" t="s">
        <v>314</v>
      </c>
      <c r="B5645" s="1817">
        <v>22037</v>
      </c>
      <c r="C5645" s="1546" t="s">
        <v>2948</v>
      </c>
      <c r="D5645" s="1546" t="s">
        <v>2947</v>
      </c>
      <c r="E5645" s="1546" t="s">
        <v>6394</v>
      </c>
      <c r="F5645" s="1546" t="s">
        <v>853</v>
      </c>
      <c r="G5645" s="1818">
        <v>1</v>
      </c>
      <c r="H5645" s="1818">
        <v>5</v>
      </c>
      <c r="I5645" s="1818">
        <v>5</v>
      </c>
      <c r="J5645" s="1546" t="s">
        <v>6527</v>
      </c>
      <c r="K5645" s="1546" t="s">
        <v>6456</v>
      </c>
      <c r="L5645" s="1546" t="s">
        <v>6515</v>
      </c>
    </row>
    <row r="5646" spans="1:12">
      <c r="A5646" s="1546" t="s">
        <v>314</v>
      </c>
      <c r="B5646" s="1817">
        <v>22038</v>
      </c>
      <c r="C5646" s="1546" t="s">
        <v>2948</v>
      </c>
      <c r="D5646" s="1546" t="s">
        <v>2947</v>
      </c>
      <c r="E5646" s="1546" t="s">
        <v>6269</v>
      </c>
      <c r="F5646" s="1546" t="s">
        <v>747</v>
      </c>
      <c r="G5646" s="1818">
        <v>1</v>
      </c>
      <c r="H5646" s="1818">
        <v>5</v>
      </c>
      <c r="I5646" s="1818">
        <v>5</v>
      </c>
      <c r="J5646" s="1546" t="s">
        <v>6527</v>
      </c>
      <c r="K5646" s="1546" t="s">
        <v>6456</v>
      </c>
      <c r="L5646" s="1546" t="s">
        <v>6515</v>
      </c>
    </row>
    <row r="5647" spans="1:12">
      <c r="A5647" s="1546" t="s">
        <v>314</v>
      </c>
      <c r="B5647" s="1817">
        <v>22039</v>
      </c>
      <c r="C5647" s="1546" t="s">
        <v>2948</v>
      </c>
      <c r="D5647" s="1546" t="s">
        <v>2947</v>
      </c>
      <c r="E5647" s="1546" t="s">
        <v>6242</v>
      </c>
      <c r="F5647" s="1546" t="s">
        <v>313</v>
      </c>
      <c r="G5647" s="1818">
        <v>1</v>
      </c>
      <c r="H5647" s="1818">
        <v>5</v>
      </c>
      <c r="I5647" s="1818">
        <v>5</v>
      </c>
      <c r="J5647" s="1546" t="s">
        <v>6527</v>
      </c>
      <c r="K5647" s="1546" t="s">
        <v>6456</v>
      </c>
      <c r="L5647" s="1546" t="s">
        <v>6515</v>
      </c>
    </row>
    <row r="5648" spans="1:12">
      <c r="A5648" s="1546" t="s">
        <v>314</v>
      </c>
      <c r="B5648" s="1817">
        <v>22040</v>
      </c>
      <c r="C5648" s="1546" t="s">
        <v>2948</v>
      </c>
      <c r="D5648" s="1546" t="s">
        <v>2947</v>
      </c>
      <c r="E5648" s="1546" t="s">
        <v>6252</v>
      </c>
      <c r="F5648" s="1546" t="s">
        <v>448</v>
      </c>
      <c r="G5648" s="1818">
        <v>1</v>
      </c>
      <c r="H5648" s="1818">
        <v>5</v>
      </c>
      <c r="I5648" s="1818">
        <v>5</v>
      </c>
      <c r="J5648" s="1546" t="s">
        <v>6527</v>
      </c>
      <c r="K5648" s="1546" t="s">
        <v>6456</v>
      </c>
      <c r="L5648" s="1546" t="s">
        <v>6515</v>
      </c>
    </row>
    <row r="5649" spans="1:12">
      <c r="A5649" s="1546" t="s">
        <v>314</v>
      </c>
      <c r="B5649" s="1817">
        <v>22042</v>
      </c>
      <c r="C5649" s="1546" t="s">
        <v>2948</v>
      </c>
      <c r="D5649" s="1546" t="s">
        <v>2947</v>
      </c>
      <c r="E5649" s="1546" t="s">
        <v>6217</v>
      </c>
      <c r="F5649" s="1546" t="s">
        <v>1385</v>
      </c>
      <c r="G5649" s="1818">
        <v>1</v>
      </c>
      <c r="H5649" s="1818">
        <v>4</v>
      </c>
      <c r="I5649" s="1818">
        <v>4</v>
      </c>
      <c r="J5649" s="1546" t="s">
        <v>6527</v>
      </c>
      <c r="K5649" s="1546" t="s">
        <v>6456</v>
      </c>
      <c r="L5649" s="1546" t="s">
        <v>6515</v>
      </c>
    </row>
    <row r="5650" spans="1:12">
      <c r="A5650" s="1546" t="s">
        <v>314</v>
      </c>
      <c r="B5650" s="1817">
        <v>22074</v>
      </c>
      <c r="C5650" s="1546" t="s">
        <v>2948</v>
      </c>
      <c r="D5650" s="1546" t="s">
        <v>2949</v>
      </c>
      <c r="E5650" s="1546" t="s">
        <v>1672</v>
      </c>
      <c r="F5650" s="1546" t="s">
        <v>577</v>
      </c>
      <c r="G5650" s="1818">
        <v>1</v>
      </c>
      <c r="H5650" s="1818">
        <v>5</v>
      </c>
      <c r="I5650" s="1818">
        <v>5</v>
      </c>
      <c r="J5650" s="1546" t="s">
        <v>6527</v>
      </c>
      <c r="K5650" s="1546" t="s">
        <v>6456</v>
      </c>
      <c r="L5650" s="1546" t="s">
        <v>6515</v>
      </c>
    </row>
    <row r="5651" spans="1:12">
      <c r="A5651" s="1546" t="s">
        <v>314</v>
      </c>
      <c r="B5651" s="1817">
        <v>22075</v>
      </c>
      <c r="C5651" s="1546" t="s">
        <v>2948</v>
      </c>
      <c r="D5651" s="1546" t="s">
        <v>2949</v>
      </c>
      <c r="E5651" s="1546" t="s">
        <v>6572</v>
      </c>
      <c r="F5651" s="1546" t="s">
        <v>1316</v>
      </c>
      <c r="G5651" s="1818">
        <v>1</v>
      </c>
      <c r="H5651" s="1818">
        <v>5</v>
      </c>
      <c r="I5651" s="1818">
        <v>5</v>
      </c>
      <c r="J5651" s="1546" t="s">
        <v>6527</v>
      </c>
      <c r="K5651" s="1546" t="s">
        <v>6456</v>
      </c>
      <c r="L5651" s="1546" t="s">
        <v>6515</v>
      </c>
    </row>
    <row r="5652" spans="1:12">
      <c r="A5652" s="1546" t="s">
        <v>314</v>
      </c>
      <c r="B5652" s="1817">
        <v>22076</v>
      </c>
      <c r="C5652" s="1546" t="s">
        <v>2948</v>
      </c>
      <c r="D5652" s="1546" t="s">
        <v>2949</v>
      </c>
      <c r="E5652" s="1546" t="s">
        <v>931</v>
      </c>
      <c r="F5652" s="1546" t="s">
        <v>930</v>
      </c>
      <c r="G5652" s="1818">
        <v>1</v>
      </c>
      <c r="H5652" s="1818">
        <v>5</v>
      </c>
      <c r="I5652" s="1818">
        <v>5</v>
      </c>
      <c r="J5652" s="1546" t="s">
        <v>6527</v>
      </c>
      <c r="K5652" s="1546" t="s">
        <v>6456</v>
      </c>
      <c r="L5652" s="1546" t="s">
        <v>6515</v>
      </c>
    </row>
    <row r="5653" spans="1:12">
      <c r="A5653" s="1546" t="s">
        <v>314</v>
      </c>
      <c r="B5653" s="1817">
        <v>22077</v>
      </c>
      <c r="C5653" s="1546" t="s">
        <v>2948</v>
      </c>
      <c r="D5653" s="1546" t="s">
        <v>2949</v>
      </c>
      <c r="E5653" s="1546" t="s">
        <v>939</v>
      </c>
      <c r="F5653" s="1546" t="s">
        <v>938</v>
      </c>
      <c r="G5653" s="1818">
        <v>1</v>
      </c>
      <c r="H5653" s="1818">
        <v>5</v>
      </c>
      <c r="I5653" s="1818">
        <v>5</v>
      </c>
      <c r="J5653" s="1546" t="s">
        <v>6527</v>
      </c>
      <c r="K5653" s="1546" t="s">
        <v>6456</v>
      </c>
      <c r="L5653" s="1546" t="s">
        <v>6515</v>
      </c>
    </row>
    <row r="5654" spans="1:12">
      <c r="A5654" s="1546" t="s">
        <v>314</v>
      </c>
      <c r="B5654" s="1817">
        <v>22078</v>
      </c>
      <c r="C5654" s="1546" t="s">
        <v>2948</v>
      </c>
      <c r="D5654" s="1546" t="s">
        <v>2949</v>
      </c>
      <c r="E5654" s="1546" t="s">
        <v>964</v>
      </c>
      <c r="F5654" s="1546" t="s">
        <v>963</v>
      </c>
      <c r="G5654" s="1818">
        <v>1</v>
      </c>
      <c r="H5654" s="1818">
        <v>5</v>
      </c>
      <c r="I5654" s="1818">
        <v>5</v>
      </c>
      <c r="J5654" s="1546" t="s">
        <v>6527</v>
      </c>
      <c r="K5654" s="1546" t="s">
        <v>6456</v>
      </c>
      <c r="L5654" s="1546" t="s">
        <v>6515</v>
      </c>
    </row>
    <row r="5655" spans="1:12">
      <c r="A5655" s="1546" t="s">
        <v>314</v>
      </c>
      <c r="B5655" s="1817">
        <v>22079</v>
      </c>
      <c r="C5655" s="1546" t="s">
        <v>2948</v>
      </c>
      <c r="D5655" s="1546" t="s">
        <v>2949</v>
      </c>
      <c r="E5655" s="1546" t="s">
        <v>6245</v>
      </c>
      <c r="F5655" s="1546" t="s">
        <v>383</v>
      </c>
      <c r="G5655" s="1818">
        <v>1</v>
      </c>
      <c r="H5655" s="1818">
        <v>5</v>
      </c>
      <c r="I5655" s="1818">
        <v>5</v>
      </c>
      <c r="J5655" s="1546" t="s">
        <v>6527</v>
      </c>
      <c r="K5655" s="1546" t="s">
        <v>6456</v>
      </c>
      <c r="L5655" s="1546" t="s">
        <v>6515</v>
      </c>
    </row>
    <row r="5656" spans="1:12">
      <c r="A5656" s="1546" t="s">
        <v>314</v>
      </c>
      <c r="B5656" s="1817">
        <v>22080</v>
      </c>
      <c r="C5656" s="1546" t="s">
        <v>2948</v>
      </c>
      <c r="D5656" s="1546" t="s">
        <v>2949</v>
      </c>
      <c r="E5656" s="1546" t="s">
        <v>283</v>
      </c>
      <c r="F5656" s="1546" t="s">
        <v>282</v>
      </c>
      <c r="G5656" s="1818">
        <v>1</v>
      </c>
      <c r="H5656" s="1818">
        <v>5</v>
      </c>
      <c r="I5656" s="1818">
        <v>5</v>
      </c>
      <c r="J5656" s="1546" t="s">
        <v>6527</v>
      </c>
      <c r="K5656" s="1546" t="s">
        <v>6456</v>
      </c>
      <c r="L5656" s="1546" t="s">
        <v>6515</v>
      </c>
    </row>
    <row r="5657" spans="1:12">
      <c r="A5657" s="1546" t="s">
        <v>314</v>
      </c>
      <c r="B5657" s="1817">
        <v>22082</v>
      </c>
      <c r="C5657" s="1546" t="s">
        <v>2948</v>
      </c>
      <c r="D5657" s="1546" t="s">
        <v>2949</v>
      </c>
      <c r="E5657" s="1546" t="s">
        <v>5959</v>
      </c>
      <c r="F5657" s="1546" t="s">
        <v>1510</v>
      </c>
      <c r="G5657" s="1818">
        <v>1</v>
      </c>
      <c r="H5657" s="1818">
        <v>5</v>
      </c>
      <c r="I5657" s="1818">
        <v>5</v>
      </c>
      <c r="J5657" s="1546" t="s">
        <v>6527</v>
      </c>
      <c r="K5657" s="1546" t="s">
        <v>6456</v>
      </c>
      <c r="L5657" s="1546" t="s">
        <v>6515</v>
      </c>
    </row>
    <row r="5658" spans="1:12">
      <c r="A5658" s="1546" t="s">
        <v>314</v>
      </c>
      <c r="B5658" s="1817">
        <v>22083</v>
      </c>
      <c r="C5658" s="1546" t="s">
        <v>2948</v>
      </c>
      <c r="D5658" s="1546" t="s">
        <v>2949</v>
      </c>
      <c r="E5658" s="1546" t="s">
        <v>580</v>
      </c>
      <c r="F5658" s="1546" t="s">
        <v>581</v>
      </c>
      <c r="G5658" s="1818">
        <v>2</v>
      </c>
      <c r="H5658" s="1818">
        <v>5</v>
      </c>
      <c r="I5658" s="1818">
        <v>10</v>
      </c>
      <c r="J5658" s="1546" t="s">
        <v>6527</v>
      </c>
      <c r="K5658" s="1546" t="s">
        <v>6456</v>
      </c>
      <c r="L5658" s="1546" t="s">
        <v>6515</v>
      </c>
    </row>
    <row r="5659" spans="1:12">
      <c r="A5659" s="1546" t="s">
        <v>314</v>
      </c>
      <c r="B5659" s="1817">
        <v>22084</v>
      </c>
      <c r="C5659" s="1546" t="s">
        <v>2948</v>
      </c>
      <c r="D5659" s="1546" t="s">
        <v>2949</v>
      </c>
      <c r="E5659" s="1546" t="s">
        <v>6256</v>
      </c>
      <c r="F5659" s="1546" t="s">
        <v>436</v>
      </c>
      <c r="G5659" s="1818">
        <v>2</v>
      </c>
      <c r="H5659" s="1818">
        <v>5</v>
      </c>
      <c r="I5659" s="1818">
        <v>10</v>
      </c>
      <c r="J5659" s="1546" t="s">
        <v>6527</v>
      </c>
      <c r="K5659" s="1546" t="s">
        <v>6456</v>
      </c>
      <c r="L5659" s="1546" t="s">
        <v>6515</v>
      </c>
    </row>
    <row r="5660" spans="1:12">
      <c r="A5660" s="1546" t="s">
        <v>314</v>
      </c>
      <c r="B5660" s="1817">
        <v>22116</v>
      </c>
      <c r="C5660" s="1546" t="s">
        <v>2948</v>
      </c>
      <c r="D5660" s="1546" t="s">
        <v>2950</v>
      </c>
      <c r="E5660" s="1546" t="s">
        <v>6098</v>
      </c>
      <c r="F5660" s="1546" t="s">
        <v>276</v>
      </c>
      <c r="G5660" s="1818">
        <v>1</v>
      </c>
      <c r="H5660" s="1818">
        <v>4</v>
      </c>
      <c r="I5660" s="1818">
        <v>4</v>
      </c>
      <c r="J5660" s="1546" t="s">
        <v>6527</v>
      </c>
      <c r="K5660" s="1546" t="s">
        <v>6456</v>
      </c>
      <c r="L5660" s="1546" t="s">
        <v>6515</v>
      </c>
    </row>
    <row r="5661" spans="1:12">
      <c r="A5661" s="1546" t="s">
        <v>314</v>
      </c>
      <c r="B5661" s="1817">
        <v>22117</v>
      </c>
      <c r="C5661" s="1546" t="s">
        <v>2948</v>
      </c>
      <c r="D5661" s="1546" t="s">
        <v>2950</v>
      </c>
      <c r="E5661" s="1546" t="s">
        <v>6099</v>
      </c>
      <c r="F5661" s="1546" t="s">
        <v>294</v>
      </c>
      <c r="G5661" s="1818">
        <v>2</v>
      </c>
      <c r="H5661" s="1818">
        <v>4</v>
      </c>
      <c r="I5661" s="1818">
        <v>8</v>
      </c>
      <c r="J5661" s="1546" t="s">
        <v>6527</v>
      </c>
      <c r="K5661" s="1546" t="s">
        <v>6456</v>
      </c>
      <c r="L5661" s="1546" t="s">
        <v>6515</v>
      </c>
    </row>
    <row r="5662" spans="1:12">
      <c r="A5662" s="1546" t="s">
        <v>314</v>
      </c>
      <c r="B5662" s="1817">
        <v>22118</v>
      </c>
      <c r="C5662" s="1546" t="s">
        <v>2948</v>
      </c>
      <c r="D5662" s="1546" t="s">
        <v>2950</v>
      </c>
      <c r="E5662" s="1546" t="s">
        <v>293</v>
      </c>
      <c r="F5662" s="1546" t="s">
        <v>292</v>
      </c>
      <c r="G5662" s="1818">
        <v>1</v>
      </c>
      <c r="H5662" s="1818">
        <v>4</v>
      </c>
      <c r="I5662" s="1818">
        <v>4</v>
      </c>
      <c r="J5662" s="1546" t="s">
        <v>6527</v>
      </c>
      <c r="K5662" s="1546" t="s">
        <v>6456</v>
      </c>
      <c r="L5662" s="1546" t="s">
        <v>6515</v>
      </c>
    </row>
    <row r="5663" spans="1:12">
      <c r="A5663" s="1546" t="s">
        <v>314</v>
      </c>
      <c r="B5663" s="1817">
        <v>22119</v>
      </c>
      <c r="C5663" s="1546" t="s">
        <v>2948</v>
      </c>
      <c r="D5663" s="1546" t="s">
        <v>2950</v>
      </c>
      <c r="E5663" s="1546" t="s">
        <v>6127</v>
      </c>
      <c r="F5663" s="1546" t="s">
        <v>847</v>
      </c>
      <c r="G5663" s="1818">
        <v>1</v>
      </c>
      <c r="H5663" s="1818">
        <v>4</v>
      </c>
      <c r="I5663" s="1818">
        <v>4</v>
      </c>
      <c r="J5663" s="1546" t="s">
        <v>6527</v>
      </c>
      <c r="K5663" s="1546" t="s">
        <v>6456</v>
      </c>
      <c r="L5663" s="1546" t="s">
        <v>6515</v>
      </c>
    </row>
    <row r="5664" spans="1:12">
      <c r="A5664" s="1546" t="s">
        <v>314</v>
      </c>
      <c r="B5664" s="1817">
        <v>22120</v>
      </c>
      <c r="C5664" s="1546" t="s">
        <v>2948</v>
      </c>
      <c r="D5664" s="1546" t="s">
        <v>2950</v>
      </c>
      <c r="E5664" s="1546" t="s">
        <v>318</v>
      </c>
      <c r="F5664" s="1546" t="s">
        <v>319</v>
      </c>
      <c r="G5664" s="1818">
        <v>1</v>
      </c>
      <c r="H5664" s="1818">
        <v>4</v>
      </c>
      <c r="I5664" s="1818">
        <v>4</v>
      </c>
      <c r="J5664" s="1546" t="s">
        <v>6527</v>
      </c>
      <c r="K5664" s="1546" t="s">
        <v>6456</v>
      </c>
      <c r="L5664" s="1546" t="s">
        <v>6515</v>
      </c>
    </row>
    <row r="5665" spans="1:12">
      <c r="A5665" s="1546" t="s">
        <v>314</v>
      </c>
      <c r="B5665" s="1817">
        <v>22121</v>
      </c>
      <c r="C5665" s="1546" t="s">
        <v>2948</v>
      </c>
      <c r="D5665" s="1546" t="s">
        <v>2950</v>
      </c>
      <c r="E5665" s="1546" t="s">
        <v>277</v>
      </c>
      <c r="F5665" s="1546" t="s">
        <v>278</v>
      </c>
      <c r="G5665" s="1818">
        <v>1</v>
      </c>
      <c r="H5665" s="1818">
        <v>4</v>
      </c>
      <c r="I5665" s="1818">
        <v>4</v>
      </c>
      <c r="J5665" s="1546" t="s">
        <v>6527</v>
      </c>
      <c r="K5665" s="1546" t="s">
        <v>6456</v>
      </c>
      <c r="L5665" s="1546" t="s">
        <v>6515</v>
      </c>
    </row>
    <row r="5666" spans="1:12">
      <c r="A5666" s="1546" t="s">
        <v>314</v>
      </c>
      <c r="B5666" s="1817">
        <v>22122</v>
      </c>
      <c r="C5666" s="1546" t="s">
        <v>2948</v>
      </c>
      <c r="D5666" s="1546" t="s">
        <v>2950</v>
      </c>
      <c r="E5666" s="1546" t="s">
        <v>830</v>
      </c>
      <c r="F5666" s="1546" t="s">
        <v>829</v>
      </c>
      <c r="G5666" s="1818">
        <v>1</v>
      </c>
      <c r="H5666" s="1818">
        <v>4</v>
      </c>
      <c r="I5666" s="1818">
        <v>4</v>
      </c>
      <c r="J5666" s="1546" t="s">
        <v>6527</v>
      </c>
      <c r="K5666" s="1546" t="s">
        <v>6456</v>
      </c>
      <c r="L5666" s="1546" t="s">
        <v>6515</v>
      </c>
    </row>
    <row r="5667" spans="1:12">
      <c r="A5667" s="1546" t="s">
        <v>314</v>
      </c>
      <c r="B5667" s="1817">
        <v>22123</v>
      </c>
      <c r="C5667" s="1546" t="s">
        <v>2948</v>
      </c>
      <c r="D5667" s="1546" t="s">
        <v>2950</v>
      </c>
      <c r="E5667" s="1546" t="s">
        <v>6121</v>
      </c>
      <c r="F5667" s="1546" t="s">
        <v>6122</v>
      </c>
      <c r="G5667" s="1818">
        <v>1</v>
      </c>
      <c r="H5667" s="1818">
        <v>4</v>
      </c>
      <c r="I5667" s="1818">
        <v>4</v>
      </c>
      <c r="J5667" s="1546" t="s">
        <v>6527</v>
      </c>
      <c r="K5667" s="1546" t="s">
        <v>6456</v>
      </c>
      <c r="L5667" s="1546" t="s">
        <v>6515</v>
      </c>
    </row>
    <row r="5668" spans="1:12">
      <c r="A5668" s="1546" t="s">
        <v>314</v>
      </c>
      <c r="B5668" s="1817">
        <v>22124</v>
      </c>
      <c r="C5668" s="1546" t="s">
        <v>2948</v>
      </c>
      <c r="D5668" s="1546" t="s">
        <v>2950</v>
      </c>
      <c r="E5668" s="1546" t="s">
        <v>6530</v>
      </c>
      <c r="F5668" s="1546" t="s">
        <v>323</v>
      </c>
      <c r="G5668" s="1818">
        <v>1</v>
      </c>
      <c r="H5668" s="1818">
        <v>4</v>
      </c>
      <c r="I5668" s="1818">
        <v>4</v>
      </c>
      <c r="J5668" s="1546" t="s">
        <v>6527</v>
      </c>
      <c r="K5668" s="1546" t="s">
        <v>6456</v>
      </c>
      <c r="L5668" s="1546" t="s">
        <v>6515</v>
      </c>
    </row>
    <row r="5669" spans="1:12">
      <c r="A5669" s="1546" t="s">
        <v>314</v>
      </c>
      <c r="B5669" s="1817">
        <v>22125</v>
      </c>
      <c r="C5669" s="1546" t="s">
        <v>2948</v>
      </c>
      <c r="D5669" s="1546" t="s">
        <v>2950</v>
      </c>
      <c r="E5669" s="1546" t="s">
        <v>6531</v>
      </c>
      <c r="F5669" s="1546" t="s">
        <v>335</v>
      </c>
      <c r="G5669" s="1818">
        <v>2</v>
      </c>
      <c r="H5669" s="1818">
        <v>4</v>
      </c>
      <c r="I5669" s="1818">
        <v>8</v>
      </c>
      <c r="J5669" s="1546" t="s">
        <v>6527</v>
      </c>
      <c r="K5669" s="1546" t="s">
        <v>6456</v>
      </c>
      <c r="L5669" s="1546" t="s">
        <v>6515</v>
      </c>
    </row>
    <row r="5670" spans="1:12">
      <c r="A5670" s="1546" t="s">
        <v>314</v>
      </c>
      <c r="B5670" s="1817">
        <v>22126</v>
      </c>
      <c r="C5670" s="1546" t="s">
        <v>2948</v>
      </c>
      <c r="D5670" s="1546" t="s">
        <v>2950</v>
      </c>
      <c r="E5670" s="1546" t="s">
        <v>310</v>
      </c>
      <c r="F5670" s="1546" t="s">
        <v>311</v>
      </c>
      <c r="G5670" s="1818">
        <v>1</v>
      </c>
      <c r="H5670" s="1818">
        <v>4</v>
      </c>
      <c r="I5670" s="1818">
        <v>4</v>
      </c>
      <c r="J5670" s="1546" t="s">
        <v>6527</v>
      </c>
      <c r="K5670" s="1546" t="s">
        <v>6456</v>
      </c>
      <c r="L5670" s="1546" t="s">
        <v>6515</v>
      </c>
    </row>
    <row r="5671" spans="1:12">
      <c r="A5671" s="1546" t="s">
        <v>314</v>
      </c>
      <c r="B5671" s="1817">
        <v>22127</v>
      </c>
      <c r="C5671" s="1546" t="s">
        <v>2948</v>
      </c>
      <c r="D5671" s="1546" t="s">
        <v>2950</v>
      </c>
      <c r="E5671" s="1546" t="s">
        <v>821</v>
      </c>
      <c r="F5671" s="1546" t="s">
        <v>820</v>
      </c>
      <c r="G5671" s="1818">
        <v>1</v>
      </c>
      <c r="H5671" s="1818">
        <v>4</v>
      </c>
      <c r="I5671" s="1818">
        <v>4</v>
      </c>
      <c r="J5671" s="1546" t="s">
        <v>6527</v>
      </c>
      <c r="K5671" s="1546" t="s">
        <v>6456</v>
      </c>
      <c r="L5671" s="1546" t="s">
        <v>6515</v>
      </c>
    </row>
    <row r="5672" spans="1:12">
      <c r="A5672" s="1546" t="s">
        <v>314</v>
      </c>
      <c r="B5672" s="1817">
        <v>22128</v>
      </c>
      <c r="C5672" s="1546" t="s">
        <v>2948</v>
      </c>
      <c r="D5672" s="1546" t="s">
        <v>2950</v>
      </c>
      <c r="E5672" s="1546" t="s">
        <v>1143</v>
      </c>
      <c r="F5672" s="1546" t="s">
        <v>1142</v>
      </c>
      <c r="G5672" s="1818">
        <v>1</v>
      </c>
      <c r="H5672" s="1818">
        <v>4</v>
      </c>
      <c r="I5672" s="1818">
        <v>4</v>
      </c>
      <c r="J5672" s="1546" t="s">
        <v>6527</v>
      </c>
      <c r="K5672" s="1546" t="s">
        <v>6456</v>
      </c>
      <c r="L5672" s="1546" t="s">
        <v>6515</v>
      </c>
    </row>
    <row r="5673" spans="1:12">
      <c r="A5673" s="1546" t="s">
        <v>314</v>
      </c>
      <c r="B5673" s="1817">
        <v>22130</v>
      </c>
      <c r="C5673" s="1546" t="s">
        <v>2948</v>
      </c>
      <c r="D5673" s="1546" t="s">
        <v>2950</v>
      </c>
      <c r="E5673" s="1546" t="s">
        <v>3947</v>
      </c>
      <c r="F5673" s="1546" t="s">
        <v>657</v>
      </c>
      <c r="G5673" s="1818">
        <v>1</v>
      </c>
      <c r="H5673" s="1818">
        <v>4</v>
      </c>
      <c r="I5673" s="1818">
        <v>4</v>
      </c>
      <c r="J5673" s="1546" t="s">
        <v>6527</v>
      </c>
      <c r="K5673" s="1546" t="s">
        <v>6456</v>
      </c>
      <c r="L5673" s="1546" t="s">
        <v>6515</v>
      </c>
    </row>
    <row r="5674" spans="1:12">
      <c r="A5674" s="1546" t="s">
        <v>314</v>
      </c>
      <c r="B5674" s="1817">
        <v>22131</v>
      </c>
      <c r="C5674" s="1546" t="s">
        <v>2948</v>
      </c>
      <c r="D5674" s="1546" t="s">
        <v>2950</v>
      </c>
      <c r="E5674" s="1546" t="s">
        <v>6100</v>
      </c>
      <c r="F5674" s="1546" t="s">
        <v>280</v>
      </c>
      <c r="G5674" s="1818">
        <v>2</v>
      </c>
      <c r="H5674" s="1818">
        <v>4</v>
      </c>
      <c r="I5674" s="1818">
        <v>8</v>
      </c>
      <c r="J5674" s="1546" t="s">
        <v>6527</v>
      </c>
      <c r="K5674" s="1546" t="s">
        <v>6456</v>
      </c>
      <c r="L5674" s="1546" t="s">
        <v>6515</v>
      </c>
    </row>
    <row r="5675" spans="1:12">
      <c r="A5675" s="1546" t="s">
        <v>314</v>
      </c>
      <c r="B5675" s="1817">
        <v>22132</v>
      </c>
      <c r="C5675" s="1546" t="s">
        <v>2948</v>
      </c>
      <c r="D5675" s="1546" t="s">
        <v>2950</v>
      </c>
      <c r="E5675" s="1546" t="s">
        <v>935</v>
      </c>
      <c r="F5675" s="1546" t="s">
        <v>934</v>
      </c>
      <c r="G5675" s="1818">
        <v>1</v>
      </c>
      <c r="H5675" s="1818">
        <v>4</v>
      </c>
      <c r="I5675" s="1818">
        <v>4</v>
      </c>
      <c r="J5675" s="1546" t="s">
        <v>6527</v>
      </c>
      <c r="K5675" s="1546" t="s">
        <v>6456</v>
      </c>
      <c r="L5675" s="1546" t="s">
        <v>6515</v>
      </c>
    </row>
    <row r="5676" spans="1:12">
      <c r="A5676" s="1546" t="s">
        <v>314</v>
      </c>
      <c r="B5676" s="1817">
        <v>22133</v>
      </c>
      <c r="C5676" s="1546" t="s">
        <v>2948</v>
      </c>
      <c r="D5676" s="1546" t="s">
        <v>2950</v>
      </c>
      <c r="E5676" s="1546" t="s">
        <v>6125</v>
      </c>
      <c r="F5676" s="1546" t="s">
        <v>816</v>
      </c>
      <c r="G5676" s="1818">
        <v>1</v>
      </c>
      <c r="H5676" s="1818">
        <v>4</v>
      </c>
      <c r="I5676" s="1818">
        <v>4</v>
      </c>
      <c r="J5676" s="1546" t="s">
        <v>6527</v>
      </c>
      <c r="K5676" s="1546" t="s">
        <v>6456</v>
      </c>
      <c r="L5676" s="1546" t="s">
        <v>6515</v>
      </c>
    </row>
    <row r="5677" spans="1:12">
      <c r="A5677" s="1546" t="s">
        <v>314</v>
      </c>
      <c r="B5677" s="1817">
        <v>22135</v>
      </c>
      <c r="C5677" s="1546" t="s">
        <v>2948</v>
      </c>
      <c r="D5677" s="1546" t="s">
        <v>2950</v>
      </c>
      <c r="E5677" s="1546" t="s">
        <v>434</v>
      </c>
      <c r="F5677" s="1546" t="s">
        <v>303</v>
      </c>
      <c r="G5677" s="1818">
        <v>1</v>
      </c>
      <c r="H5677" s="1818">
        <v>2</v>
      </c>
      <c r="I5677" s="1818">
        <v>2</v>
      </c>
      <c r="J5677" s="1546" t="s">
        <v>6527</v>
      </c>
      <c r="K5677" s="1546" t="s">
        <v>6456</v>
      </c>
      <c r="L5677" s="1546" t="s">
        <v>6515</v>
      </c>
    </row>
    <row r="5678" spans="1:12">
      <c r="A5678" s="1546" t="s">
        <v>314</v>
      </c>
      <c r="B5678" s="1817">
        <v>22137</v>
      </c>
      <c r="C5678" s="1546" t="s">
        <v>2948</v>
      </c>
      <c r="D5678" s="1546" t="s">
        <v>2950</v>
      </c>
      <c r="E5678" s="1546" t="s">
        <v>6352</v>
      </c>
      <c r="F5678" s="1546" t="s">
        <v>1211</v>
      </c>
      <c r="G5678" s="1818">
        <v>1</v>
      </c>
      <c r="H5678" s="1818">
        <v>25</v>
      </c>
      <c r="I5678" s="1818">
        <v>25</v>
      </c>
      <c r="J5678" s="1546" t="s">
        <v>6527</v>
      </c>
      <c r="K5678" s="1546" t="s">
        <v>6456</v>
      </c>
      <c r="L5678" s="1546" t="s">
        <v>6515</v>
      </c>
    </row>
    <row r="5679" spans="1:12">
      <c r="A5679" s="1546" t="s">
        <v>314</v>
      </c>
      <c r="B5679" s="1817">
        <v>22138</v>
      </c>
      <c r="C5679" s="1546" t="s">
        <v>2948</v>
      </c>
      <c r="D5679" s="1546" t="s">
        <v>2950</v>
      </c>
      <c r="E5679" s="1546" t="s">
        <v>6263</v>
      </c>
      <c r="F5679" s="1546" t="s">
        <v>592</v>
      </c>
      <c r="G5679" s="1818">
        <v>1</v>
      </c>
      <c r="H5679" s="1818">
        <v>25</v>
      </c>
      <c r="I5679" s="1818">
        <v>25</v>
      </c>
      <c r="J5679" s="1546" t="s">
        <v>6527</v>
      </c>
      <c r="K5679" s="1546" t="s">
        <v>6456</v>
      </c>
      <c r="L5679" s="1546" t="s">
        <v>6515</v>
      </c>
    </row>
    <row r="5680" spans="1:12">
      <c r="A5680" s="1546" t="s">
        <v>314</v>
      </c>
      <c r="B5680" s="1817">
        <v>22139</v>
      </c>
      <c r="C5680" s="1546" t="s">
        <v>2948</v>
      </c>
      <c r="D5680" s="1546" t="s">
        <v>2950</v>
      </c>
      <c r="E5680" s="1546" t="s">
        <v>6383</v>
      </c>
      <c r="F5680" s="1546" t="s">
        <v>2189</v>
      </c>
      <c r="G5680" s="1818">
        <v>5</v>
      </c>
      <c r="H5680" s="1818">
        <v>1</v>
      </c>
      <c r="I5680" s="1818">
        <v>5</v>
      </c>
      <c r="J5680" s="1546" t="s">
        <v>6527</v>
      </c>
      <c r="K5680" s="1546" t="s">
        <v>6456</v>
      </c>
      <c r="L5680" s="1546" t="s">
        <v>6515</v>
      </c>
    </row>
    <row r="5681" spans="1:12">
      <c r="A5681" s="1546" t="s">
        <v>314</v>
      </c>
      <c r="B5681" s="1817">
        <v>22141</v>
      </c>
      <c r="C5681" s="1546" t="s">
        <v>2948</v>
      </c>
      <c r="D5681" s="1546" t="s">
        <v>2950</v>
      </c>
      <c r="E5681" s="1546" t="s">
        <v>2146</v>
      </c>
      <c r="F5681" s="1546" t="s">
        <v>979</v>
      </c>
      <c r="G5681" s="1818">
        <v>1</v>
      </c>
      <c r="H5681" s="1818">
        <v>10</v>
      </c>
      <c r="I5681" s="1818">
        <v>10</v>
      </c>
      <c r="J5681" s="1546" t="s">
        <v>6527</v>
      </c>
      <c r="K5681" s="1546" t="s">
        <v>6456</v>
      </c>
      <c r="L5681" s="1546" t="s">
        <v>6515</v>
      </c>
    </row>
    <row r="5682" spans="1:12">
      <c r="A5682" s="1546" t="s">
        <v>314</v>
      </c>
      <c r="B5682" s="1817">
        <v>22175</v>
      </c>
      <c r="C5682" s="1546" t="s">
        <v>2948</v>
      </c>
      <c r="D5682" s="1546" t="s">
        <v>2963</v>
      </c>
      <c r="E5682" s="1546" t="s">
        <v>1179</v>
      </c>
      <c r="F5682" s="1546" t="s">
        <v>1180</v>
      </c>
      <c r="G5682" s="1818">
        <v>20</v>
      </c>
      <c r="H5682" s="1818">
        <v>10</v>
      </c>
      <c r="I5682" s="1818">
        <v>200</v>
      </c>
      <c r="J5682" s="1546" t="s">
        <v>6527</v>
      </c>
      <c r="K5682" s="1546" t="s">
        <v>6456</v>
      </c>
      <c r="L5682" s="1546" t="s">
        <v>6515</v>
      </c>
    </row>
    <row r="5683" spans="1:12">
      <c r="A5683" s="1546" t="s">
        <v>314</v>
      </c>
      <c r="B5683" s="1817">
        <v>22178</v>
      </c>
      <c r="C5683" s="1546" t="s">
        <v>2948</v>
      </c>
      <c r="D5683" s="1546" t="s">
        <v>2963</v>
      </c>
      <c r="E5683" s="1546" t="s">
        <v>594</v>
      </c>
      <c r="F5683" s="1546" t="s">
        <v>595</v>
      </c>
      <c r="G5683" s="1818">
        <v>1</v>
      </c>
      <c r="H5683" s="1818">
        <v>5</v>
      </c>
      <c r="I5683" s="1818">
        <v>5</v>
      </c>
      <c r="J5683" s="1546" t="s">
        <v>6527</v>
      </c>
      <c r="K5683" s="1546" t="s">
        <v>6456</v>
      </c>
      <c r="L5683" s="1546" t="s">
        <v>6515</v>
      </c>
    </row>
    <row r="5684" spans="1:12">
      <c r="A5684" s="1546" t="s">
        <v>314</v>
      </c>
      <c r="B5684" s="1817">
        <v>22179</v>
      </c>
      <c r="C5684" s="1546" t="s">
        <v>2948</v>
      </c>
      <c r="D5684" s="1546" t="s">
        <v>2963</v>
      </c>
      <c r="E5684" s="1546" t="s">
        <v>6255</v>
      </c>
      <c r="F5684" s="1546" t="s">
        <v>5929</v>
      </c>
      <c r="G5684" s="1818">
        <v>1</v>
      </c>
      <c r="H5684" s="1818">
        <v>5</v>
      </c>
      <c r="I5684" s="1818">
        <v>5</v>
      </c>
      <c r="J5684" s="1546" t="s">
        <v>6527</v>
      </c>
      <c r="K5684" s="1546" t="s">
        <v>6456</v>
      </c>
      <c r="L5684" s="1546" t="s">
        <v>6515</v>
      </c>
    </row>
    <row r="5685" spans="1:12">
      <c r="A5685" s="1546" t="s">
        <v>314</v>
      </c>
      <c r="B5685" s="1817">
        <v>22180</v>
      </c>
      <c r="C5685" s="1546" t="s">
        <v>2948</v>
      </c>
      <c r="D5685" s="1546" t="s">
        <v>2963</v>
      </c>
      <c r="E5685" s="1546" t="s">
        <v>6233</v>
      </c>
      <c r="F5685" s="1546" t="s">
        <v>274</v>
      </c>
      <c r="G5685" s="1818">
        <v>1</v>
      </c>
      <c r="H5685" s="1818">
        <v>5</v>
      </c>
      <c r="I5685" s="1818">
        <v>5</v>
      </c>
      <c r="J5685" s="1546" t="s">
        <v>6527</v>
      </c>
      <c r="K5685" s="1546" t="s">
        <v>6456</v>
      </c>
      <c r="L5685" s="1546" t="s">
        <v>6515</v>
      </c>
    </row>
    <row r="5686" spans="1:12">
      <c r="A5686" s="1546" t="s">
        <v>314</v>
      </c>
      <c r="B5686" s="1817">
        <v>22181</v>
      </c>
      <c r="C5686" s="1546" t="s">
        <v>2948</v>
      </c>
      <c r="D5686" s="1546" t="s">
        <v>2963</v>
      </c>
      <c r="E5686" s="1546" t="s">
        <v>416</v>
      </c>
      <c r="F5686" s="1546" t="s">
        <v>6515</v>
      </c>
      <c r="G5686" s="1818">
        <v>1</v>
      </c>
      <c r="H5686" s="1818">
        <v>10</v>
      </c>
      <c r="I5686" s="1818">
        <v>10</v>
      </c>
      <c r="J5686" s="1546" t="s">
        <v>6527</v>
      </c>
      <c r="K5686" s="1546" t="s">
        <v>6456</v>
      </c>
      <c r="L5686" s="1546" t="s">
        <v>6515</v>
      </c>
    </row>
    <row r="5687" spans="1:12">
      <c r="A5687" s="1546" t="s">
        <v>314</v>
      </c>
      <c r="B5687" s="1817">
        <v>22182</v>
      </c>
      <c r="C5687" s="1546" t="s">
        <v>2948</v>
      </c>
      <c r="D5687" s="1546" t="s">
        <v>2963</v>
      </c>
      <c r="E5687" s="1546" t="s">
        <v>580</v>
      </c>
      <c r="F5687" s="1546" t="s">
        <v>581</v>
      </c>
      <c r="G5687" s="1818">
        <v>1</v>
      </c>
      <c r="H5687" s="1818">
        <v>5</v>
      </c>
      <c r="I5687" s="1818">
        <v>5</v>
      </c>
      <c r="J5687" s="1546" t="s">
        <v>6527</v>
      </c>
      <c r="K5687" s="1546" t="s">
        <v>6456</v>
      </c>
      <c r="L5687" s="1546" t="s">
        <v>6515</v>
      </c>
    </row>
    <row r="5688" spans="1:12">
      <c r="A5688" s="1546" t="s">
        <v>314</v>
      </c>
      <c r="B5688" s="1817">
        <v>22184</v>
      </c>
      <c r="C5688" s="1546" t="s">
        <v>2948</v>
      </c>
      <c r="D5688" s="1546" t="s">
        <v>2963</v>
      </c>
      <c r="E5688" s="1546" t="s">
        <v>531</v>
      </c>
      <c r="F5688" s="1546" t="s">
        <v>532</v>
      </c>
      <c r="G5688" s="1818"/>
      <c r="H5688" s="1818"/>
      <c r="I5688" s="1818">
        <v>10</v>
      </c>
      <c r="J5688" s="1546" t="s">
        <v>6523</v>
      </c>
      <c r="K5688" s="1546" t="s">
        <v>6456</v>
      </c>
      <c r="L5688" s="1546" t="s">
        <v>6515</v>
      </c>
    </row>
    <row r="5689" spans="1:12">
      <c r="A5689" s="1546" t="s">
        <v>314</v>
      </c>
      <c r="B5689" s="1817">
        <v>22185</v>
      </c>
      <c r="C5689" s="1546" t="s">
        <v>2948</v>
      </c>
      <c r="D5689" s="1546" t="s">
        <v>2963</v>
      </c>
      <c r="E5689" s="1546" t="s">
        <v>6391</v>
      </c>
      <c r="F5689" s="1546" t="s">
        <v>2510</v>
      </c>
      <c r="G5689" s="1818"/>
      <c r="H5689" s="1818"/>
      <c r="I5689" s="1818">
        <v>10</v>
      </c>
      <c r="J5689" s="1546" t="s">
        <v>6523</v>
      </c>
      <c r="K5689" s="1546" t="s">
        <v>6456</v>
      </c>
      <c r="L5689" s="1546" t="s">
        <v>6515</v>
      </c>
    </row>
    <row r="5690" spans="1:12">
      <c r="A5690" s="1546" t="s">
        <v>314</v>
      </c>
      <c r="B5690" s="1817">
        <v>22187</v>
      </c>
      <c r="C5690" s="1546" t="s">
        <v>2948</v>
      </c>
      <c r="D5690" s="1546" t="s">
        <v>2963</v>
      </c>
      <c r="E5690" s="1546" t="s">
        <v>503</v>
      </c>
      <c r="F5690" s="1546" t="s">
        <v>504</v>
      </c>
      <c r="G5690" s="1818">
        <v>1</v>
      </c>
      <c r="H5690" s="1818">
        <v>100</v>
      </c>
      <c r="I5690" s="1818">
        <v>100</v>
      </c>
      <c r="J5690" s="1546" t="s">
        <v>6527</v>
      </c>
      <c r="K5690" s="1546" t="s">
        <v>6456</v>
      </c>
      <c r="L5690" s="1546" t="s">
        <v>6515</v>
      </c>
    </row>
    <row r="5691" spans="1:12">
      <c r="A5691" s="1546" t="s">
        <v>314</v>
      </c>
      <c r="B5691" s="1817">
        <v>22188</v>
      </c>
      <c r="C5691" s="1546" t="s">
        <v>2948</v>
      </c>
      <c r="D5691" s="1546" t="s">
        <v>2963</v>
      </c>
      <c r="E5691" s="1546" t="s">
        <v>6033</v>
      </c>
      <c r="F5691" s="1546" t="s">
        <v>1681</v>
      </c>
      <c r="G5691" s="1818">
        <v>1</v>
      </c>
      <c r="H5691" s="1818">
        <v>25</v>
      </c>
      <c r="I5691" s="1818">
        <v>25</v>
      </c>
      <c r="J5691" s="1546" t="s">
        <v>6527</v>
      </c>
      <c r="K5691" s="1546" t="s">
        <v>6456</v>
      </c>
      <c r="L5691" s="1546" t="s">
        <v>6515</v>
      </c>
    </row>
    <row r="5692" spans="1:12">
      <c r="A5692" s="1546" t="s">
        <v>314</v>
      </c>
      <c r="B5692" s="1817">
        <v>22190</v>
      </c>
      <c r="C5692" s="1546" t="s">
        <v>2948</v>
      </c>
      <c r="D5692" s="1546" t="s">
        <v>2963</v>
      </c>
      <c r="E5692" s="1546" t="s">
        <v>2876</v>
      </c>
      <c r="F5692" s="1546" t="s">
        <v>303</v>
      </c>
      <c r="G5692" s="1818">
        <v>3</v>
      </c>
      <c r="H5692" s="1818">
        <v>24</v>
      </c>
      <c r="I5692" s="1818">
        <v>72</v>
      </c>
      <c r="J5692" s="1546" t="s">
        <v>6527</v>
      </c>
      <c r="K5692" s="1546" t="s">
        <v>6456</v>
      </c>
      <c r="L5692" s="1546" t="s">
        <v>6515</v>
      </c>
    </row>
    <row r="5693" spans="1:12">
      <c r="A5693" s="1546" t="s">
        <v>314</v>
      </c>
      <c r="B5693" s="1817">
        <v>22191</v>
      </c>
      <c r="C5693" s="1546" t="s">
        <v>2948</v>
      </c>
      <c r="D5693" s="1546" t="s">
        <v>2963</v>
      </c>
      <c r="E5693" s="1546" t="s">
        <v>2876</v>
      </c>
      <c r="F5693" s="1546" t="s">
        <v>303</v>
      </c>
      <c r="G5693" s="1818">
        <v>1</v>
      </c>
      <c r="H5693" s="1818">
        <v>24</v>
      </c>
      <c r="I5693" s="1818">
        <v>24</v>
      </c>
      <c r="J5693" s="1546" t="s">
        <v>6527</v>
      </c>
      <c r="K5693" s="1546" t="s">
        <v>6456</v>
      </c>
      <c r="L5693" s="1546" t="s">
        <v>6515</v>
      </c>
    </row>
    <row r="5694" spans="1:12">
      <c r="A5694" s="1546" t="s">
        <v>314</v>
      </c>
      <c r="B5694" s="1817">
        <v>22192</v>
      </c>
      <c r="C5694" s="1546" t="s">
        <v>2948</v>
      </c>
      <c r="D5694" s="1546" t="s">
        <v>2963</v>
      </c>
      <c r="E5694" s="1546" t="s">
        <v>434</v>
      </c>
      <c r="F5694" s="1546" t="s">
        <v>303</v>
      </c>
      <c r="G5694" s="1818">
        <v>2</v>
      </c>
      <c r="H5694" s="1818">
        <v>2</v>
      </c>
      <c r="I5694" s="1818">
        <v>4</v>
      </c>
      <c r="J5694" s="1546" t="s">
        <v>6527</v>
      </c>
      <c r="K5694" s="1546" t="s">
        <v>6456</v>
      </c>
      <c r="L5694" s="1546" t="s">
        <v>6515</v>
      </c>
    </row>
    <row r="5695" spans="1:12">
      <c r="A5695" s="1546" t="s">
        <v>314</v>
      </c>
      <c r="B5695" s="1817">
        <v>22194</v>
      </c>
      <c r="C5695" s="1546" t="s">
        <v>2948</v>
      </c>
      <c r="D5695" s="1546" t="s">
        <v>2963</v>
      </c>
      <c r="E5695" s="1546" t="s">
        <v>1945</v>
      </c>
      <c r="F5695" s="1546" t="s">
        <v>6006</v>
      </c>
      <c r="G5695" s="1818"/>
      <c r="H5695" s="1818"/>
      <c r="I5695" s="1818">
        <v>25</v>
      </c>
      <c r="J5695" s="1546" t="s">
        <v>6523</v>
      </c>
      <c r="K5695" s="1546" t="s">
        <v>6456</v>
      </c>
      <c r="L5695" s="1546" t="s">
        <v>6515</v>
      </c>
    </row>
    <row r="5696" spans="1:12">
      <c r="A5696" s="1546" t="s">
        <v>314</v>
      </c>
      <c r="B5696" s="1817">
        <v>22195</v>
      </c>
      <c r="C5696" s="1546" t="s">
        <v>2948</v>
      </c>
      <c r="D5696" s="1546" t="s">
        <v>2963</v>
      </c>
      <c r="E5696" s="1546" t="s">
        <v>976</v>
      </c>
      <c r="F5696" s="1546" t="s">
        <v>5996</v>
      </c>
      <c r="G5696" s="1818">
        <v>1</v>
      </c>
      <c r="H5696" s="1818">
        <v>50</v>
      </c>
      <c r="I5696" s="1818">
        <v>50</v>
      </c>
      <c r="J5696" s="1546" t="s">
        <v>6527</v>
      </c>
      <c r="K5696" s="1546" t="s">
        <v>6456</v>
      </c>
      <c r="L5696" s="1546" t="s">
        <v>6515</v>
      </c>
    </row>
    <row r="5697" spans="1:12">
      <c r="A5697" s="1546" t="s">
        <v>314</v>
      </c>
      <c r="B5697" s="1817">
        <v>22197</v>
      </c>
      <c r="C5697" s="1546" t="s">
        <v>2948</v>
      </c>
      <c r="D5697" s="1546" t="s">
        <v>2963</v>
      </c>
      <c r="E5697" s="1546" t="s">
        <v>1265</v>
      </c>
      <c r="F5697" s="1546" t="s">
        <v>6569</v>
      </c>
      <c r="G5697" s="1818"/>
      <c r="H5697" s="1818"/>
      <c r="I5697" s="1818">
        <v>25</v>
      </c>
      <c r="J5697" s="1546" t="s">
        <v>6523</v>
      </c>
      <c r="K5697" s="1546" t="s">
        <v>6456</v>
      </c>
      <c r="L5697" s="1546" t="s">
        <v>6515</v>
      </c>
    </row>
    <row r="5698" spans="1:12">
      <c r="A5698" s="1546" t="s">
        <v>314</v>
      </c>
      <c r="B5698" s="1817">
        <v>22198</v>
      </c>
      <c r="C5698" s="1546" t="s">
        <v>2948</v>
      </c>
      <c r="D5698" s="1546" t="s">
        <v>2963</v>
      </c>
      <c r="E5698" s="1546" t="s">
        <v>804</v>
      </c>
      <c r="F5698" s="1546" t="s">
        <v>6551</v>
      </c>
      <c r="G5698" s="1818"/>
      <c r="H5698" s="1818"/>
      <c r="I5698" s="1818">
        <v>25</v>
      </c>
      <c r="J5698" s="1546" t="s">
        <v>6523</v>
      </c>
      <c r="K5698" s="1546" t="s">
        <v>6456</v>
      </c>
      <c r="L5698" s="1546" t="s">
        <v>6515</v>
      </c>
    </row>
    <row r="5699" spans="1:12">
      <c r="A5699" s="1546" t="s">
        <v>314</v>
      </c>
      <c r="B5699" s="1817">
        <v>22199</v>
      </c>
      <c r="C5699" s="1546" t="s">
        <v>2948</v>
      </c>
      <c r="D5699" s="1546" t="s">
        <v>2963</v>
      </c>
      <c r="E5699" s="1546" t="s">
        <v>6570</v>
      </c>
      <c r="F5699" s="1546" t="s">
        <v>1287</v>
      </c>
      <c r="G5699" s="1818"/>
      <c r="H5699" s="1818"/>
      <c r="I5699" s="1818">
        <v>25</v>
      </c>
      <c r="J5699" s="1546" t="s">
        <v>6523</v>
      </c>
      <c r="K5699" s="1546" t="s">
        <v>6456</v>
      </c>
      <c r="L5699" s="1546" t="s">
        <v>6515</v>
      </c>
    </row>
    <row r="5700" spans="1:12">
      <c r="A5700" s="1546" t="s">
        <v>314</v>
      </c>
      <c r="B5700" s="1817">
        <v>22201</v>
      </c>
      <c r="C5700" s="1546" t="s">
        <v>2948</v>
      </c>
      <c r="D5700" s="1546" t="s">
        <v>2963</v>
      </c>
      <c r="E5700" s="1546" t="s">
        <v>2714</v>
      </c>
      <c r="F5700" s="1546" t="s">
        <v>6648</v>
      </c>
      <c r="G5700" s="1818"/>
      <c r="H5700" s="1818"/>
      <c r="I5700" s="1818">
        <v>50</v>
      </c>
      <c r="J5700" s="1546" t="s">
        <v>6523</v>
      </c>
      <c r="K5700" s="1546" t="s">
        <v>6456</v>
      </c>
      <c r="L5700" s="1546" t="s">
        <v>6515</v>
      </c>
    </row>
    <row r="5701" spans="1:12">
      <c r="A5701" s="1546" t="s">
        <v>314</v>
      </c>
      <c r="B5701" s="1817">
        <v>22203</v>
      </c>
      <c r="C5701" s="1546" t="s">
        <v>2948</v>
      </c>
      <c r="D5701" s="1546" t="s">
        <v>2963</v>
      </c>
      <c r="E5701" s="1546" t="s">
        <v>634</v>
      </c>
      <c r="F5701" s="1546" t="s">
        <v>635</v>
      </c>
      <c r="G5701" s="1818"/>
      <c r="H5701" s="1818"/>
      <c r="I5701" s="1818">
        <v>10</v>
      </c>
      <c r="J5701" s="1546" t="s">
        <v>6523</v>
      </c>
      <c r="K5701" s="1546" t="s">
        <v>6456</v>
      </c>
      <c r="L5701" s="1546" t="s">
        <v>6515</v>
      </c>
    </row>
    <row r="5702" spans="1:12">
      <c r="A5702" s="1546" t="s">
        <v>314</v>
      </c>
      <c r="B5702" s="1817">
        <v>22204</v>
      </c>
      <c r="C5702" s="1546" t="s">
        <v>2948</v>
      </c>
      <c r="D5702" s="1546" t="s">
        <v>2963</v>
      </c>
      <c r="E5702" s="1546" t="s">
        <v>715</v>
      </c>
      <c r="F5702" s="1546" t="s">
        <v>716</v>
      </c>
      <c r="G5702" s="1818"/>
      <c r="H5702" s="1818"/>
      <c r="I5702" s="1818">
        <v>10</v>
      </c>
      <c r="J5702" s="1546" t="s">
        <v>6523</v>
      </c>
      <c r="K5702" s="1546" t="s">
        <v>6456</v>
      </c>
      <c r="L5702" s="1546" t="s">
        <v>6515</v>
      </c>
    </row>
    <row r="5703" spans="1:12">
      <c r="A5703" s="1546" t="s">
        <v>314</v>
      </c>
      <c r="B5703" s="1817">
        <v>22206</v>
      </c>
      <c r="C5703" s="1546" t="s">
        <v>2948</v>
      </c>
      <c r="D5703" s="1546" t="s">
        <v>2963</v>
      </c>
      <c r="E5703" s="1546" t="s">
        <v>6108</v>
      </c>
      <c r="F5703" s="1546" t="s">
        <v>424</v>
      </c>
      <c r="G5703" s="1818">
        <v>2</v>
      </c>
      <c r="H5703" s="1818">
        <v>4</v>
      </c>
      <c r="I5703" s="1818">
        <v>8</v>
      </c>
      <c r="J5703" s="1546" t="s">
        <v>6527</v>
      </c>
      <c r="K5703" s="1546" t="s">
        <v>6456</v>
      </c>
      <c r="L5703" s="1546" t="s">
        <v>6515</v>
      </c>
    </row>
    <row r="5704" spans="1:12">
      <c r="A5704" s="1546" t="s">
        <v>314</v>
      </c>
      <c r="B5704" s="1817">
        <v>22207</v>
      </c>
      <c r="C5704" s="1546" t="s">
        <v>2948</v>
      </c>
      <c r="D5704" s="1546" t="s">
        <v>2963</v>
      </c>
      <c r="E5704" s="1546" t="s">
        <v>6342</v>
      </c>
      <c r="F5704" s="1546" t="s">
        <v>641</v>
      </c>
      <c r="G5704" s="1818"/>
      <c r="H5704" s="1818"/>
      <c r="I5704" s="1818">
        <v>2</v>
      </c>
      <c r="J5704" s="1546" t="s">
        <v>6523</v>
      </c>
      <c r="K5704" s="1546" t="s">
        <v>6456</v>
      </c>
      <c r="L5704" s="1546" t="s">
        <v>6515</v>
      </c>
    </row>
    <row r="5705" spans="1:12">
      <c r="A5705" s="1546" t="s">
        <v>314</v>
      </c>
      <c r="B5705" s="1817">
        <v>22208</v>
      </c>
      <c r="C5705" s="1546" t="s">
        <v>2948</v>
      </c>
      <c r="D5705" s="1546" t="s">
        <v>2963</v>
      </c>
      <c r="E5705" s="1546" t="s">
        <v>6380</v>
      </c>
      <c r="F5705" s="1546" t="s">
        <v>1729</v>
      </c>
      <c r="G5705" s="1818">
        <v>1</v>
      </c>
      <c r="H5705" s="1818">
        <v>5</v>
      </c>
      <c r="I5705" s="1818">
        <v>5</v>
      </c>
      <c r="J5705" s="1546" t="s">
        <v>6527</v>
      </c>
      <c r="K5705" s="1546" t="s">
        <v>6456</v>
      </c>
      <c r="L5705" s="1546" t="s">
        <v>6515</v>
      </c>
    </row>
    <row r="5706" spans="1:12">
      <c r="A5706" s="1546" t="s">
        <v>314</v>
      </c>
      <c r="B5706" s="1817">
        <v>22209</v>
      </c>
      <c r="C5706" s="1546" t="s">
        <v>2948</v>
      </c>
      <c r="D5706" s="1546" t="s">
        <v>2963</v>
      </c>
      <c r="E5706" s="1546" t="s">
        <v>6380</v>
      </c>
      <c r="F5706" s="1546" t="s">
        <v>1729</v>
      </c>
      <c r="G5706" s="1818"/>
      <c r="H5706" s="1818"/>
      <c r="I5706" s="1818">
        <v>0</v>
      </c>
      <c r="J5706" s="1546" t="s">
        <v>6523</v>
      </c>
      <c r="K5706" s="1546" t="s">
        <v>6456</v>
      </c>
      <c r="L5706" s="1546" t="s">
        <v>6515</v>
      </c>
    </row>
    <row r="5707" spans="1:12">
      <c r="A5707" s="1546" t="s">
        <v>314</v>
      </c>
      <c r="B5707" s="1817">
        <v>22211</v>
      </c>
      <c r="C5707" s="1546" t="s">
        <v>2948</v>
      </c>
      <c r="D5707" s="1546" t="s">
        <v>2963</v>
      </c>
      <c r="E5707" s="1546" t="s">
        <v>555</v>
      </c>
      <c r="F5707" s="1546" t="s">
        <v>728</v>
      </c>
      <c r="G5707" s="1818"/>
      <c r="H5707" s="1818"/>
      <c r="I5707" s="1818">
        <v>5</v>
      </c>
      <c r="J5707" s="1546" t="s">
        <v>6523</v>
      </c>
      <c r="K5707" s="1546" t="s">
        <v>6456</v>
      </c>
      <c r="L5707" s="1546" t="s">
        <v>6515</v>
      </c>
    </row>
    <row r="5708" spans="1:12">
      <c r="A5708" s="1546" t="s">
        <v>314</v>
      </c>
      <c r="B5708" s="1817">
        <v>22213</v>
      </c>
      <c r="C5708" s="1546" t="s">
        <v>2948</v>
      </c>
      <c r="D5708" s="1546" t="s">
        <v>2963</v>
      </c>
      <c r="E5708" s="1546" t="s">
        <v>6211</v>
      </c>
      <c r="F5708" s="1546" t="s">
        <v>1559</v>
      </c>
      <c r="G5708" s="1818">
        <v>1</v>
      </c>
      <c r="H5708" s="1818">
        <v>4</v>
      </c>
      <c r="I5708" s="1818">
        <v>4</v>
      </c>
      <c r="J5708" s="1546" t="s">
        <v>6527</v>
      </c>
      <c r="K5708" s="1546" t="s">
        <v>6456</v>
      </c>
      <c r="L5708" s="1546" t="s">
        <v>6515</v>
      </c>
    </row>
    <row r="5709" spans="1:12">
      <c r="A5709" s="1546" t="s">
        <v>314</v>
      </c>
      <c r="B5709" s="1817">
        <v>22215</v>
      </c>
      <c r="C5709" s="1546" t="s">
        <v>2948</v>
      </c>
      <c r="D5709" s="1546" t="s">
        <v>2963</v>
      </c>
      <c r="E5709" s="1546" t="s">
        <v>1432</v>
      </c>
      <c r="F5709" s="1546" t="s">
        <v>6515</v>
      </c>
      <c r="G5709" s="1818"/>
      <c r="H5709" s="1818"/>
      <c r="I5709" s="1818">
        <v>10</v>
      </c>
      <c r="J5709" s="1546" t="s">
        <v>6523</v>
      </c>
      <c r="K5709" s="1546" t="s">
        <v>6456</v>
      </c>
      <c r="L5709" s="1546" t="s">
        <v>6515</v>
      </c>
    </row>
    <row r="5710" spans="1:12">
      <c r="A5710" s="1546" t="s">
        <v>314</v>
      </c>
      <c r="B5710" s="1817">
        <v>22251</v>
      </c>
      <c r="C5710" s="1546" t="s">
        <v>2956</v>
      </c>
      <c r="D5710" s="1546" t="s">
        <v>2955</v>
      </c>
      <c r="E5710" s="1546" t="s">
        <v>2959</v>
      </c>
      <c r="F5710" s="1546" t="s">
        <v>2957</v>
      </c>
      <c r="G5710" s="1818">
        <v>1</v>
      </c>
      <c r="H5710" s="1818">
        <v>3</v>
      </c>
      <c r="I5710" s="1818">
        <v>3</v>
      </c>
      <c r="J5710" s="1546" t="s">
        <v>6527</v>
      </c>
      <c r="K5710" s="1546" t="s">
        <v>6456</v>
      </c>
      <c r="L5710" s="1546" t="s">
        <v>6515</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Gap Trace</vt:lpstr>
      <vt:lpstr>Recon</vt:lpstr>
      <vt:lpstr>Part Summary</vt:lpstr>
      <vt:lpstr>Pivot Summary</vt:lpstr>
      <vt:lpstr>Condenser Audit</vt:lpstr>
      <vt:lpstr>CHALLAN</vt:lpstr>
      <vt:lpstr>Formula Check</vt:lpstr>
      <vt:lpstr>Part 2</vt:lpstr>
      <vt:lpstr>Part 3</vt:lpstr>
      <vt:lpstr>Part 1</vt:lpstr>
      <vt:lpstr>Part 4</vt:lpstr>
      <vt:lpstr>Part 5</vt:lpstr>
      <vt:lpstr>Part 6</vt:lpstr>
      <vt:lpstr>Part 7</vt:lpstr>
      <vt:lpstr>Part 8</vt:lpstr>
      <vt:lpstr>Part 9</vt:lpstr>
      <vt:lpstr>Part 10</vt:lpstr>
      <vt:lpstr>Part 11</vt:lpstr>
      <vt:lpstr>Part 12</vt:lpstr>
      <vt:lpstr>Part 13</vt:lpstr>
      <vt:lpstr>Pivot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Analyst</dc:creator>
  <cp:lastModifiedBy>Analyst</cp:lastModifiedBy>
  <cp:lastPrinted>2025-12-26T06:07:36Z</cp:lastPrinted>
  <dcterms:created xsi:type="dcterms:W3CDTF">2018-06-10T06:25:05Z</dcterms:created>
  <dcterms:modified xsi:type="dcterms:W3CDTF">2026-09-26T15:24:59Z</dcterms:modified>
</cp:coreProperties>
</file>